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.dupleix\Documents\Perso\2020 03 20 - Analyse Municipales 2020\"/>
    </mc:Choice>
  </mc:AlternateContent>
  <xr:revisionPtr revIDLastSave="0" documentId="13_ncr:1_{DE0538B4-C957-4477-AC37-4ACCE38D1555}" xr6:coauthVersionLast="45" xr6:coauthVersionMax="45" xr10:uidLastSave="{00000000-0000-0000-0000-000000000000}"/>
  <bookViews>
    <workbookView xWindow="-120" yWindow="-120" windowWidth="29040" windowHeight="15960" xr2:uid="{9ED22F14-E1F5-4766-8F44-5260047DBFAD}"/>
  </bookViews>
  <sheets>
    <sheet name="DESCRIPTIF" sheetId="4" r:id="rId1"/>
    <sheet name="RESULTATS COMPLETS" sheetId="2" r:id="rId2"/>
    <sheet name="PARAMETRES" sheetId="3" r:id="rId3"/>
  </sheets>
  <definedNames>
    <definedName name="COM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C283" i="2" l="1"/>
  <c r="PC67" i="2"/>
  <c r="PC242" i="2"/>
  <c r="PC452" i="2"/>
  <c r="PC3" i="2"/>
  <c r="PC117" i="2"/>
  <c r="PC23" i="2"/>
  <c r="PC235" i="2"/>
  <c r="PC107" i="2"/>
  <c r="PC42" i="2"/>
  <c r="PC469" i="2"/>
  <c r="PC89" i="2"/>
  <c r="PC149" i="2"/>
  <c r="PC367" i="2"/>
  <c r="PC114" i="2"/>
  <c r="PC2" i="2"/>
  <c r="PC131" i="2"/>
  <c r="PC35" i="2"/>
  <c r="PC99" i="2"/>
  <c r="PC230" i="2"/>
  <c r="PC376" i="2"/>
  <c r="PC22" i="2"/>
  <c r="PC254" i="2"/>
  <c r="PC310" i="2"/>
  <c r="PC19" i="2"/>
  <c r="PC70" i="2"/>
  <c r="PC248" i="2"/>
  <c r="PC24" i="2"/>
  <c r="PC4" i="2"/>
  <c r="PC10" i="2"/>
  <c r="PC177" i="2"/>
  <c r="PC38" i="2"/>
  <c r="PC12" i="2"/>
  <c r="PC270" i="2"/>
  <c r="PC110" i="2"/>
  <c r="PC258" i="2"/>
  <c r="PC87" i="2"/>
  <c r="PC147" i="2"/>
  <c r="PC53" i="2"/>
  <c r="PC13" i="2"/>
  <c r="PC280" i="2"/>
  <c r="PC218" i="2"/>
  <c r="PC359" i="2"/>
  <c r="PC364" i="2"/>
  <c r="PC358" i="2"/>
  <c r="PC63" i="2"/>
  <c r="PC191" i="2"/>
  <c r="PC31" i="2"/>
  <c r="PC171" i="2"/>
  <c r="PC435" i="2"/>
  <c r="PC36" i="2"/>
  <c r="PC113" i="2"/>
  <c r="PC138" i="2"/>
  <c r="PC163" i="2"/>
  <c r="PC98" i="2"/>
  <c r="PC145" i="2"/>
  <c r="PC51" i="2"/>
  <c r="PC188" i="2"/>
  <c r="PC74" i="2"/>
  <c r="PC17" i="2"/>
  <c r="PC166" i="2"/>
  <c r="PC90" i="2"/>
  <c r="PC471" i="2"/>
  <c r="PC294" i="2"/>
  <c r="PC133" i="2"/>
  <c r="PC112" i="2"/>
  <c r="PC189" i="2"/>
  <c r="PC44" i="2"/>
  <c r="PC211" i="2"/>
  <c r="PC115" i="2"/>
  <c r="PC29" i="2"/>
  <c r="PC77" i="2"/>
  <c r="PC62" i="2"/>
  <c r="PC159" i="2"/>
  <c r="PC334" i="2"/>
  <c r="PC78" i="2"/>
  <c r="PC69" i="2"/>
  <c r="PC58" i="2"/>
  <c r="PC172" i="2"/>
  <c r="PC173" i="2"/>
  <c r="PC7" i="2"/>
  <c r="PC200" i="2"/>
  <c r="PC27" i="2"/>
  <c r="PC55" i="2"/>
  <c r="PC39" i="2"/>
  <c r="PC198" i="2"/>
  <c r="PC209" i="2"/>
  <c r="PC155" i="2"/>
  <c r="PC56" i="2"/>
  <c r="PC71" i="2"/>
  <c r="PC116" i="2"/>
  <c r="PC204" i="2"/>
  <c r="PC43" i="2"/>
  <c r="PC203" i="2"/>
  <c r="PC167" i="2"/>
  <c r="PC18" i="2"/>
  <c r="PC76" i="2"/>
  <c r="PC398" i="2"/>
  <c r="PC6" i="2"/>
  <c r="PC91" i="2"/>
  <c r="PC49" i="2"/>
  <c r="PC26" i="2"/>
  <c r="PC261" i="2"/>
  <c r="PC50" i="2"/>
  <c r="PC68" i="2"/>
  <c r="PC108" i="2"/>
  <c r="PC215" i="2"/>
  <c r="PC88" i="2"/>
  <c r="PC144" i="2"/>
  <c r="PC301" i="2"/>
  <c r="PC57" i="2"/>
  <c r="PC243" i="2"/>
  <c r="PC32" i="2"/>
  <c r="PC176" i="2"/>
  <c r="PC11" i="2"/>
  <c r="PC391" i="2"/>
  <c r="PC344" i="2"/>
  <c r="PC217" i="2"/>
  <c r="PC273" i="2"/>
  <c r="PC289" i="2"/>
  <c r="PC95" i="2"/>
  <c r="PC59" i="2"/>
  <c r="PC52" i="2"/>
  <c r="PC219" i="2"/>
  <c r="PC277" i="2"/>
  <c r="PC257" i="2"/>
  <c r="PC15" i="2"/>
  <c r="PC382" i="2"/>
  <c r="PC278" i="2"/>
  <c r="PC241" i="2"/>
  <c r="PC75" i="2"/>
  <c r="PC47" i="2"/>
  <c r="PC25" i="2"/>
  <c r="PC102" i="2"/>
  <c r="PC213" i="2"/>
  <c r="PC268" i="2"/>
  <c r="PC122" i="2"/>
  <c r="PC156" i="2"/>
  <c r="PC187" i="2"/>
  <c r="PC381" i="2"/>
  <c r="PC169" i="2"/>
  <c r="PC227" i="2"/>
  <c r="PC109" i="2"/>
  <c r="PC8" i="2"/>
  <c r="PC73" i="2"/>
  <c r="PC64" i="2"/>
  <c r="PC96" i="2"/>
  <c r="PC40" i="2"/>
  <c r="PC224" i="2"/>
  <c r="PC66" i="2"/>
  <c r="PC275" i="2"/>
  <c r="PC101" i="2"/>
  <c r="PC395" i="2"/>
  <c r="PC260" i="2"/>
  <c r="PC119" i="2"/>
  <c r="PC220" i="2"/>
  <c r="PC139" i="2"/>
  <c r="PC247" i="2"/>
  <c r="PC84" i="2"/>
  <c r="PC5" i="2"/>
  <c r="PC142" i="2"/>
  <c r="PC251" i="2"/>
  <c r="PC330" i="2"/>
  <c r="PC157" i="2"/>
  <c r="PC37" i="2"/>
  <c r="PC61" i="2"/>
  <c r="PC45" i="2"/>
  <c r="PC319" i="2"/>
  <c r="PC350" i="2"/>
  <c r="PC164" i="2"/>
  <c r="PC331" i="2"/>
  <c r="PC34" i="2"/>
  <c r="PC262" i="2"/>
  <c r="PC174" i="2"/>
  <c r="PC274" i="2"/>
  <c r="PC153" i="2"/>
  <c r="PC170" i="2"/>
  <c r="PC72" i="2"/>
  <c r="PC130" i="2"/>
  <c r="PC120" i="2"/>
  <c r="PC386" i="2"/>
  <c r="PC16" i="2"/>
  <c r="PC178" i="2"/>
  <c r="PC81" i="2"/>
  <c r="PC286" i="2"/>
  <c r="PC438" i="2"/>
  <c r="PC179" i="2"/>
  <c r="PC207" i="2"/>
  <c r="PC160" i="2"/>
  <c r="PC184" i="2"/>
  <c r="PC127" i="2"/>
  <c r="PC135" i="2"/>
  <c r="PC206" i="2"/>
  <c r="PC208" i="2"/>
  <c r="PC158" i="2"/>
  <c r="PC295" i="2"/>
  <c r="PC94" i="2"/>
  <c r="PC20" i="2"/>
  <c r="PC194" i="2"/>
  <c r="PC475" i="2"/>
  <c r="PC93" i="2"/>
  <c r="PC183" i="2"/>
  <c r="PC185" i="2"/>
  <c r="PC313" i="2"/>
  <c r="PC238" i="2"/>
  <c r="PC193" i="2"/>
  <c r="PC79" i="2"/>
  <c r="PC246" i="2"/>
  <c r="PC192" i="2"/>
  <c r="PC100" i="2"/>
  <c r="PC196" i="2"/>
  <c r="PC65" i="2"/>
  <c r="PC446" i="2"/>
  <c r="PC124" i="2"/>
  <c r="PC201" i="2"/>
  <c r="PC165" i="2"/>
  <c r="PC150" i="2"/>
  <c r="PC279" i="2"/>
  <c r="PC305" i="2"/>
  <c r="PC121" i="2"/>
  <c r="PC216" i="2"/>
  <c r="PC342" i="2"/>
  <c r="PC352" i="2"/>
  <c r="PC180" i="2"/>
  <c r="PC293" i="2"/>
  <c r="PC28" i="2"/>
  <c r="PC302" i="2"/>
  <c r="PC371" i="2"/>
  <c r="PC54" i="2"/>
  <c r="PC33" i="2"/>
  <c r="PC197" i="2"/>
  <c r="PC412" i="2"/>
  <c r="PC85" i="2"/>
  <c r="PC361" i="2"/>
  <c r="PC232" i="2"/>
  <c r="PC48" i="2"/>
  <c r="PC432" i="2"/>
  <c r="PC430" i="2"/>
  <c r="PC470" i="2"/>
  <c r="PC415" i="2"/>
  <c r="PC450" i="2"/>
  <c r="PC353" i="2"/>
  <c r="PC276" i="2"/>
  <c r="PC348" i="2"/>
  <c r="PC287" i="2"/>
  <c r="PC105" i="2"/>
  <c r="PC298" i="2"/>
  <c r="PC111" i="2"/>
  <c r="PC314" i="2"/>
  <c r="PC255" i="2"/>
  <c r="PC282" i="2"/>
  <c r="PC356" i="2"/>
  <c r="PC9" i="2"/>
  <c r="PC239" i="2"/>
  <c r="PC223" i="2"/>
  <c r="PC125" i="2"/>
  <c r="PC118" i="2"/>
  <c r="PC315" i="2"/>
  <c r="PC226" i="2"/>
  <c r="PC86" i="2"/>
  <c r="PC104" i="2"/>
  <c r="PC347" i="2"/>
  <c r="PC265" i="2"/>
  <c r="PC129" i="2"/>
  <c r="PC134" i="2"/>
  <c r="PC326" i="2"/>
  <c r="PC234" i="2"/>
  <c r="PC389" i="2"/>
  <c r="PC355" i="2"/>
  <c r="PC190" i="2"/>
  <c r="PC229" i="2"/>
  <c r="PC14" i="2"/>
  <c r="PC366" i="2"/>
  <c r="PC80" i="2"/>
  <c r="PC297" i="2"/>
  <c r="PC354" i="2"/>
  <c r="PC291" i="2"/>
  <c r="PC253" i="2"/>
  <c r="PC148" i="2"/>
  <c r="PC285" i="2"/>
  <c r="PC327" i="2"/>
  <c r="PC103" i="2"/>
  <c r="PC372" i="2"/>
  <c r="PC436" i="2"/>
  <c r="PC378" i="2"/>
  <c r="PC181" i="2"/>
  <c r="PC236" i="2"/>
  <c r="PC168" i="2"/>
  <c r="PC281" i="2"/>
  <c r="PC46" i="2"/>
  <c r="PC467" i="2"/>
  <c r="PC41" i="2"/>
  <c r="PC324" i="2"/>
  <c r="PC97" i="2"/>
  <c r="PC339" i="2"/>
  <c r="PC263" i="2"/>
  <c r="PC137" i="2"/>
  <c r="PC126" i="2"/>
  <c r="PC474" i="2"/>
  <c r="PC464" i="2"/>
  <c r="PC440" i="2"/>
  <c r="PC140" i="2"/>
  <c r="PC306" i="2"/>
  <c r="PC132" i="2"/>
  <c r="PC267" i="2"/>
  <c r="PC186" i="2"/>
  <c r="PC393" i="2"/>
  <c r="PC308" i="2"/>
  <c r="PC318" i="2"/>
  <c r="PC374" i="2"/>
  <c r="PC414" i="2"/>
  <c r="PC212" i="2"/>
  <c r="PC92" i="2"/>
  <c r="PC345" i="2"/>
  <c r="PC202" i="2"/>
  <c r="PC448" i="2"/>
  <c r="PC420" i="2"/>
  <c r="PC231" i="2"/>
  <c r="PC411" i="2"/>
  <c r="PC325" i="2"/>
  <c r="PC377" i="2"/>
  <c r="PC399" i="2"/>
  <c r="PC380" i="2"/>
  <c r="PC249" i="2"/>
  <c r="PC123" i="2"/>
  <c r="PC60" i="2"/>
  <c r="PC210" i="2"/>
  <c r="PC363" i="2"/>
  <c r="PC456" i="2"/>
  <c r="PC468" i="2"/>
  <c r="PC439" i="2"/>
  <c r="PC410" i="2"/>
  <c r="PC309" i="2"/>
  <c r="PC473" i="2"/>
  <c r="PC244" i="2"/>
  <c r="PC397" i="2"/>
  <c r="PC214" i="2"/>
  <c r="PC337" i="2"/>
  <c r="PC195" i="2"/>
  <c r="PC240" i="2"/>
  <c r="PC336" i="2"/>
  <c r="PC407" i="2"/>
  <c r="PC264" i="2"/>
  <c r="PC413" i="2"/>
  <c r="PC387" i="2"/>
  <c r="PC128" i="2"/>
  <c r="PC441" i="2"/>
  <c r="PC349" i="2"/>
  <c r="PC205" i="2"/>
  <c r="PC311" i="2"/>
  <c r="PC250" i="2"/>
  <c r="PC341" i="2"/>
  <c r="PC400" i="2"/>
  <c r="PC316" i="2"/>
  <c r="PC271" i="2"/>
  <c r="PC424" i="2"/>
  <c r="PC421" i="2"/>
  <c r="PC256" i="2"/>
  <c r="PC175" i="2"/>
  <c r="PC384" i="2"/>
  <c r="PC233" i="2"/>
  <c r="PC304" i="2"/>
  <c r="PC245" i="2"/>
  <c r="PC379" i="2"/>
  <c r="PC451" i="2"/>
  <c r="PC375" i="2"/>
  <c r="PC392" i="2"/>
  <c r="PC82" i="2"/>
  <c r="PC288" i="2"/>
  <c r="PC447" i="2"/>
  <c r="PC136" i="2"/>
  <c r="PC21" i="2"/>
  <c r="PC444" i="2"/>
  <c r="PC417" i="2"/>
  <c r="PC332" i="2"/>
  <c r="PC162" i="2"/>
  <c r="PC462" i="2"/>
  <c r="PC365" i="2"/>
  <c r="PC340" i="2"/>
  <c r="PC269" i="2"/>
  <c r="PC479" i="2"/>
  <c r="PC402" i="2"/>
  <c r="PC368" i="2"/>
  <c r="PC461" i="2"/>
  <c r="PC161" i="2"/>
  <c r="PC292" i="2"/>
  <c r="PC333" i="2"/>
  <c r="PC300" i="2"/>
  <c r="PC335" i="2"/>
  <c r="PC394" i="2"/>
  <c r="PC199" i="2"/>
  <c r="PC259" i="2"/>
  <c r="PC146" i="2"/>
  <c r="PC476" i="2"/>
  <c r="PC455" i="2"/>
  <c r="PC141" i="2"/>
  <c r="PC460" i="2"/>
  <c r="PC423" i="2"/>
  <c r="PC272" i="2"/>
  <c r="PC419" i="2"/>
  <c r="PC252" i="2"/>
  <c r="PC237" i="2"/>
  <c r="PC182" i="2"/>
  <c r="PC416" i="2"/>
  <c r="PC466" i="2"/>
  <c r="PC383" i="2"/>
  <c r="PC437" i="2"/>
  <c r="PC296" i="2"/>
  <c r="PC445" i="2"/>
  <c r="PC385" i="2"/>
  <c r="PC478" i="2"/>
  <c r="PC396" i="2"/>
  <c r="PC329" i="2"/>
  <c r="PC221" i="2"/>
  <c r="PC83" i="2"/>
  <c r="PC425" i="2"/>
  <c r="PC143" i="2"/>
  <c r="PC30" i="2"/>
  <c r="PC323" i="2"/>
  <c r="PC457" i="2"/>
  <c r="PC360" i="2"/>
  <c r="PC458" i="2"/>
  <c r="PC408" i="2"/>
  <c r="PC284" i="2"/>
  <c r="PC388" i="2"/>
  <c r="PC322" i="2"/>
  <c r="PC106" i="2"/>
  <c r="PC362" i="2"/>
  <c r="PC369" i="2"/>
  <c r="PC422" i="2"/>
  <c r="PC373" i="2"/>
  <c r="PC343" i="2"/>
  <c r="PC405" i="2"/>
  <c r="PC151" i="2"/>
  <c r="PC290" i="2"/>
  <c r="PC401" i="2"/>
  <c r="PC321" i="2"/>
  <c r="PC433" i="2"/>
  <c r="PC434" i="2"/>
  <c r="PC403" i="2"/>
  <c r="PC449" i="2"/>
  <c r="PC225" i="2"/>
  <c r="PC370" i="2"/>
  <c r="PC390" i="2"/>
  <c r="PC357" i="2"/>
  <c r="PC429" i="2"/>
  <c r="PC222" i="2"/>
  <c r="PC463" i="2"/>
  <c r="PC442" i="2"/>
  <c r="PC406" i="2"/>
  <c r="PC428" i="2"/>
  <c r="PC418" i="2"/>
  <c r="PC453" i="2"/>
  <c r="PC459" i="2"/>
  <c r="PC154" i="2"/>
  <c r="PC454" i="2"/>
  <c r="PC426" i="2"/>
  <c r="PC299" i="2"/>
  <c r="PC317" i="2"/>
  <c r="PC351" i="2"/>
  <c r="PC303" i="2"/>
  <c r="PC465" i="2"/>
  <c r="PC431" i="2"/>
  <c r="PC228" i="2"/>
  <c r="PC409" i="2"/>
  <c r="PC312" i="2"/>
  <c r="PC266" i="2"/>
  <c r="PC427" i="2"/>
  <c r="PC477" i="2"/>
  <c r="PC328" i="2"/>
  <c r="PC404" i="2"/>
  <c r="PC443" i="2"/>
  <c r="PC152" i="2"/>
  <c r="PC346" i="2"/>
  <c r="PC472" i="2"/>
  <c r="PC338" i="2"/>
  <c r="PC307" i="2"/>
  <c r="PC320" i="2"/>
  <c r="PF102" i="2"/>
  <c r="PF10" i="2"/>
  <c r="PF330" i="2"/>
  <c r="PF84" i="2"/>
  <c r="PF260" i="2"/>
  <c r="PF45" i="2"/>
  <c r="PF181" i="2"/>
  <c r="PF140" i="2"/>
  <c r="PF108" i="2"/>
  <c r="PF179" i="2"/>
  <c r="PF277" i="2"/>
  <c r="PF167" i="2"/>
  <c r="PF52" i="2"/>
  <c r="PF177" i="2"/>
  <c r="PF39" i="2"/>
  <c r="PF203" i="2"/>
  <c r="PF196" i="2"/>
  <c r="PF289" i="2"/>
  <c r="PF110" i="2"/>
  <c r="PF13" i="2"/>
  <c r="PF22" i="2"/>
  <c r="PF164" i="2"/>
  <c r="PF172" i="2"/>
  <c r="PF239" i="2"/>
  <c r="PF46" i="2"/>
  <c r="PF166" i="2"/>
  <c r="PF154" i="2"/>
  <c r="PF255" i="2"/>
  <c r="PF455" i="2"/>
  <c r="PF152" i="2"/>
  <c r="PF126" i="2"/>
  <c r="PF146" i="2"/>
  <c r="PF284" i="2"/>
  <c r="PF304" i="2"/>
  <c r="PF345" i="2"/>
  <c r="PF337" i="2"/>
  <c r="PF361" i="2"/>
  <c r="PF434" i="2"/>
  <c r="PF413" i="2"/>
  <c r="PF404" i="2"/>
  <c r="PF363" i="2"/>
  <c r="PF466" i="2"/>
  <c r="PF411" i="2"/>
  <c r="PF448" i="2"/>
  <c r="PF362" i="2"/>
  <c r="PF391" i="2"/>
  <c r="PF308" i="2"/>
  <c r="PF193" i="2"/>
  <c r="PF319" i="2"/>
  <c r="PF205" i="2"/>
  <c r="PF322" i="2"/>
  <c r="PF297" i="2"/>
  <c r="PF325" i="2"/>
  <c r="PF180" i="2"/>
  <c r="PF54" i="2"/>
  <c r="PF280" i="2"/>
  <c r="PF274" i="2"/>
  <c r="PF261" i="2"/>
  <c r="PF118" i="2"/>
  <c r="PF229" i="2"/>
  <c r="PF383" i="2"/>
  <c r="PF131" i="2"/>
  <c r="PF124" i="2"/>
  <c r="PF223" i="2"/>
  <c r="PF230" i="2"/>
  <c r="PF327" i="2"/>
  <c r="PF420" i="2"/>
  <c r="PF270" i="2"/>
  <c r="PF432" i="2"/>
  <c r="PF268" i="2"/>
  <c r="PF367" i="2"/>
  <c r="PF87" i="2"/>
  <c r="PF37" i="2"/>
  <c r="PF55" i="2"/>
  <c r="PF159" i="2"/>
  <c r="PF98" i="2"/>
  <c r="PF85" i="2"/>
  <c r="PF134" i="2"/>
  <c r="PF83" i="2"/>
  <c r="PF117" i="2"/>
  <c r="PF175" i="2"/>
  <c r="PF358" i="2"/>
  <c r="PF27" i="2"/>
  <c r="PF16" i="2"/>
  <c r="PF184" i="2"/>
  <c r="PF74" i="2"/>
  <c r="PF149" i="2"/>
  <c r="PF92" i="2"/>
  <c r="PF132" i="2"/>
  <c r="PF470" i="2"/>
  <c r="PF115" i="2"/>
  <c r="PF145" i="2"/>
  <c r="PF186" i="2"/>
  <c r="PF40" i="2"/>
  <c r="PF21" i="2"/>
  <c r="PF199" i="2"/>
  <c r="PF295" i="2"/>
  <c r="PF353" i="2"/>
  <c r="PF207" i="2"/>
  <c r="PF155" i="2"/>
  <c r="PF195" i="2"/>
  <c r="PF125" i="2"/>
  <c r="PF15" i="2"/>
  <c r="PF160" i="2"/>
  <c r="PF194" i="2"/>
  <c r="PF224" i="2"/>
  <c r="PF188" i="2"/>
  <c r="PF76" i="2"/>
  <c r="PF153" i="2"/>
  <c r="PF263" i="2"/>
  <c r="PF112" i="2"/>
  <c r="PF62" i="2"/>
  <c r="PF78" i="2"/>
  <c r="PF198" i="2"/>
  <c r="PF191" i="2"/>
  <c r="PF275" i="2"/>
  <c r="PF65" i="2"/>
  <c r="PF341" i="2"/>
  <c r="PF105" i="2"/>
  <c r="PF81" i="2"/>
  <c r="PF267" i="2"/>
  <c r="PF220" i="2"/>
  <c r="PF156" i="2"/>
  <c r="PF254" i="2"/>
  <c r="PF286" i="2"/>
  <c r="PF29" i="2"/>
  <c r="PF94" i="2"/>
  <c r="PF100" i="2"/>
  <c r="PF182" i="2"/>
  <c r="PF36" i="2"/>
  <c r="PF53" i="2"/>
  <c r="PF4" i="2"/>
  <c r="PF2" i="2"/>
  <c r="PF306" i="2"/>
  <c r="PF56" i="2"/>
  <c r="PF43" i="2"/>
  <c r="PF282" i="2"/>
  <c r="PF59" i="2"/>
  <c r="PF169" i="2"/>
  <c r="PF192" i="2"/>
  <c r="PF209" i="2"/>
  <c r="PF227" i="2"/>
  <c r="PF73" i="2"/>
  <c r="PF113" i="2"/>
  <c r="PF71" i="2"/>
  <c r="PF18" i="2"/>
  <c r="PF26" i="2"/>
  <c r="PF144" i="2"/>
  <c r="PF9" i="2"/>
  <c r="PF50" i="2"/>
  <c r="PF19" i="2"/>
  <c r="PF99" i="2"/>
  <c r="PF23" i="2"/>
  <c r="PF24" i="2"/>
  <c r="PF12" i="2"/>
  <c r="PF66" i="2"/>
  <c r="PF5" i="2"/>
  <c r="PF101" i="2"/>
  <c r="PF88" i="2"/>
  <c r="PF64" i="2"/>
  <c r="PF70" i="2"/>
  <c r="PF32" i="2"/>
  <c r="PF51" i="2"/>
  <c r="PF218" i="2"/>
  <c r="PF35" i="2"/>
  <c r="PF368" i="2"/>
  <c r="PF350" i="2"/>
  <c r="PF388" i="2"/>
  <c r="PF292" i="2"/>
  <c r="PF214" i="2"/>
  <c r="PF75" i="2"/>
  <c r="PF293" i="2"/>
  <c r="PF243" i="2"/>
  <c r="PF210" i="2"/>
  <c r="PF369" i="2"/>
  <c r="PF69" i="2"/>
  <c r="PF68" i="2"/>
  <c r="PF38" i="2"/>
  <c r="PF3" i="2"/>
  <c r="PF120" i="2"/>
  <c r="PF58" i="2"/>
  <c r="PF34" i="2"/>
  <c r="PF86" i="2"/>
  <c r="PF178" i="2"/>
  <c r="PF57" i="2"/>
  <c r="PF217" i="2"/>
  <c r="PF127" i="2"/>
  <c r="PF206" i="2"/>
  <c r="PF111" i="2"/>
  <c r="PF344" i="2"/>
  <c r="PF150" i="2"/>
  <c r="PF93" i="2"/>
  <c r="PF63" i="2"/>
  <c r="PF174" i="2"/>
  <c r="PF147" i="2"/>
  <c r="PF48" i="2"/>
  <c r="PF96" i="2"/>
  <c r="PF72" i="2"/>
  <c r="PF33" i="2"/>
  <c r="PF189" i="2"/>
  <c r="PF313" i="2"/>
  <c r="PF158" i="2"/>
  <c r="PF219" i="2"/>
  <c r="PF31" i="2"/>
  <c r="PF95" i="2"/>
  <c r="PF346" i="2"/>
  <c r="PF176" i="2"/>
  <c r="PF352" i="2"/>
  <c r="PF245" i="2"/>
  <c r="PF41" i="2"/>
  <c r="PF79" i="2"/>
  <c r="PF30" i="2"/>
  <c r="PF226" i="2"/>
  <c r="PF103" i="2"/>
  <c r="PF141" i="2"/>
  <c r="PF301" i="2"/>
  <c r="PF347" i="2"/>
  <c r="PF472" i="2"/>
  <c r="PF190" i="2"/>
  <c r="PF296" i="2"/>
  <c r="PF139" i="2"/>
  <c r="PF371" i="2"/>
  <c r="PF7" i="2"/>
  <c r="PF208" i="2"/>
  <c r="PF25" i="2"/>
  <c r="PF468" i="2"/>
  <c r="PF256" i="2"/>
  <c r="PF17" i="2"/>
  <c r="PF222" i="2"/>
  <c r="PF130" i="2"/>
  <c r="PF89" i="2"/>
  <c r="PF201" i="2"/>
  <c r="PF273" i="2"/>
  <c r="PF42" i="2"/>
  <c r="PF200" i="2"/>
  <c r="PF20" i="2"/>
  <c r="PF6" i="2"/>
  <c r="PF61" i="2"/>
  <c r="PF246" i="2"/>
  <c r="PF381" i="2"/>
  <c r="PF278" i="2"/>
  <c r="PF326" i="2"/>
  <c r="PF342" i="2"/>
  <c r="PF276" i="2"/>
  <c r="PF247" i="2"/>
  <c r="PF314" i="2"/>
  <c r="PF142" i="2"/>
  <c r="PF168" i="2"/>
  <c r="PF343" i="2"/>
  <c r="PF11" i="2"/>
  <c r="PF138" i="2"/>
  <c r="PF294" i="2"/>
  <c r="PF91" i="2"/>
  <c r="PF232" i="2"/>
  <c r="PF299" i="2"/>
  <c r="PF364" i="2"/>
  <c r="PF122" i="2"/>
  <c r="PF354" i="2"/>
  <c r="PF435" i="2"/>
  <c r="PF340" i="2"/>
  <c r="PF471" i="2"/>
  <c r="PF302" i="2"/>
  <c r="PF316" i="2"/>
  <c r="PF317" i="2"/>
  <c r="PF136" i="2"/>
  <c r="PF433" i="2"/>
  <c r="PF386" i="2"/>
  <c r="PF252" i="2"/>
  <c r="PF410" i="2"/>
  <c r="PF212" i="2"/>
  <c r="PF348" i="2"/>
  <c r="PF163" i="2"/>
  <c r="PF310" i="2"/>
  <c r="PF173" i="2"/>
  <c r="PF417" i="2"/>
  <c r="PF114" i="2"/>
  <c r="PF331" i="2"/>
  <c r="PF264" i="2"/>
  <c r="PF366" i="2"/>
  <c r="PF359" i="2"/>
  <c r="PF405" i="2"/>
  <c r="PF365" i="2"/>
  <c r="PF382" i="2"/>
  <c r="PF271" i="2"/>
  <c r="PF291" i="2"/>
  <c r="PF393" i="2"/>
  <c r="PF442" i="2"/>
  <c r="PF392" i="2"/>
  <c r="PF396" i="2"/>
  <c r="PF406" i="2"/>
  <c r="PF453" i="2"/>
  <c r="PF236" i="2"/>
  <c r="PF253" i="2"/>
  <c r="PF143" i="2"/>
  <c r="PF281" i="2"/>
  <c r="PF285" i="2"/>
  <c r="PF387" i="2"/>
  <c r="PF332" i="2"/>
  <c r="PF439" i="2"/>
  <c r="PF135" i="2"/>
  <c r="PF197" i="2"/>
  <c r="PF449" i="2"/>
  <c r="PF250" i="2"/>
  <c r="PF237" i="2"/>
  <c r="PF241" i="2"/>
  <c r="PF266" i="2"/>
  <c r="PF272" i="2"/>
  <c r="PF165" i="2"/>
  <c r="PF14" i="2"/>
  <c r="PF400" i="2"/>
  <c r="PF259" i="2"/>
  <c r="PF311" i="2"/>
  <c r="PF309" i="2"/>
  <c r="PF234" i="2"/>
  <c r="PF334" i="2"/>
  <c r="PF426" i="2"/>
  <c r="PF456" i="2"/>
  <c r="PF376" i="2"/>
  <c r="PF215" i="2"/>
  <c r="PF157" i="2"/>
  <c r="PF97" i="2"/>
  <c r="PF380" i="2"/>
  <c r="PF8" i="2"/>
  <c r="PF446" i="2"/>
  <c r="PF248" i="2"/>
  <c r="PF133" i="2"/>
  <c r="PF244" i="2"/>
  <c r="PF123" i="2"/>
  <c r="PF171" i="2"/>
  <c r="PF283" i="2"/>
  <c r="PF249" i="2"/>
  <c r="PF67" i="2"/>
  <c r="PF129" i="2"/>
  <c r="PF49" i="2"/>
  <c r="PF109" i="2"/>
  <c r="PF374" i="2"/>
  <c r="PF288" i="2"/>
  <c r="PF116" i="2"/>
  <c r="PF121" i="2"/>
  <c r="PF202" i="2"/>
  <c r="PF60" i="2"/>
  <c r="PF170" i="2"/>
  <c r="PF204" i="2"/>
  <c r="PF162" i="2"/>
  <c r="PF28" i="2"/>
  <c r="PF231" i="2"/>
  <c r="PF251" i="2"/>
  <c r="PF44" i="2"/>
  <c r="PF305" i="2"/>
  <c r="PF287" i="2"/>
  <c r="PF148" i="2"/>
  <c r="PF356" i="2"/>
  <c r="PF90" i="2"/>
  <c r="PF107" i="2"/>
  <c r="PF183" i="2"/>
  <c r="PF80" i="2"/>
  <c r="PF339" i="2"/>
  <c r="PF233" i="2"/>
  <c r="PF128" i="2"/>
  <c r="PF467" i="2"/>
  <c r="PF312" i="2"/>
  <c r="PF444" i="2"/>
  <c r="PF235" i="2"/>
  <c r="PF104" i="2"/>
  <c r="PF258" i="2"/>
  <c r="PF303" i="2"/>
  <c r="PF428" i="2"/>
  <c r="PF473" i="2"/>
  <c r="PF459" i="2"/>
  <c r="PF395" i="2"/>
  <c r="PF397" i="2"/>
  <c r="PF436" i="2"/>
  <c r="PF440" i="2"/>
  <c r="PF465" i="2"/>
  <c r="PF408" i="2"/>
  <c r="PF421" i="2"/>
  <c r="PF479" i="2"/>
  <c r="PF422" i="2"/>
  <c r="PF377" i="2"/>
  <c r="PF430" i="2"/>
  <c r="PF389" i="2"/>
  <c r="PF137" i="2"/>
  <c r="PF385" i="2"/>
  <c r="PF402" i="2"/>
  <c r="PF318" i="2"/>
  <c r="PF375" i="2"/>
  <c r="PF279" i="2"/>
  <c r="PF438" i="2"/>
  <c r="PF333" i="2"/>
  <c r="PF424" i="2"/>
  <c r="PF300" i="2"/>
  <c r="PF461" i="2"/>
  <c r="PF187" i="2"/>
  <c r="PF238" i="2"/>
  <c r="PF265" i="2"/>
  <c r="PF298" i="2"/>
  <c r="PF360" i="2"/>
  <c r="PF119" i="2"/>
  <c r="PF211" i="2"/>
  <c r="PF373" i="2"/>
  <c r="PF338" i="2"/>
  <c r="PF242" i="2"/>
  <c r="PF355" i="2"/>
  <c r="PF447" i="2"/>
  <c r="PF443" i="2"/>
  <c r="PF403" i="2"/>
  <c r="PF463" i="2"/>
  <c r="PF335" i="2"/>
  <c r="PF431" i="2"/>
  <c r="PF454" i="2"/>
  <c r="PF384" i="2"/>
  <c r="PF151" i="2"/>
  <c r="PF407" i="2"/>
  <c r="PF412" i="2"/>
  <c r="PF445" i="2"/>
  <c r="PF462" i="2"/>
  <c r="PF324" i="2"/>
  <c r="PF425" i="2"/>
  <c r="PF450" i="2"/>
  <c r="PF414" i="2"/>
  <c r="PF357" i="2"/>
  <c r="PF415" i="2"/>
  <c r="PF476" i="2"/>
  <c r="PF321" i="2"/>
  <c r="PF328" i="2"/>
  <c r="PF315" i="2"/>
  <c r="PF351" i="2"/>
  <c r="PF423" i="2"/>
  <c r="PF441" i="2"/>
  <c r="PF216" i="2"/>
  <c r="PF240" i="2"/>
  <c r="PF452" i="2"/>
  <c r="PF409" i="2"/>
  <c r="PF269" i="2"/>
  <c r="PF329" i="2"/>
  <c r="PF416" i="2"/>
  <c r="PF437" i="2"/>
  <c r="PF419" i="2"/>
  <c r="PF427" i="2"/>
  <c r="PF161" i="2"/>
  <c r="PF429" i="2"/>
  <c r="PF399" i="2"/>
  <c r="PF290" i="2"/>
  <c r="PF349" i="2"/>
  <c r="PF213" i="2"/>
  <c r="PF401" i="2"/>
  <c r="PF460" i="2"/>
  <c r="PF307" i="2"/>
  <c r="PF379" i="2"/>
  <c r="PF82" i="2"/>
  <c r="PF77" i="2"/>
  <c r="PF370" i="2"/>
  <c r="PF394" i="2"/>
  <c r="PF323" i="2"/>
  <c r="PF221" i="2"/>
  <c r="PF478" i="2"/>
  <c r="PF390" i="2"/>
  <c r="PF320" i="2"/>
  <c r="PF378" i="2"/>
  <c r="PF418" i="2"/>
  <c r="PF464" i="2"/>
  <c r="PF474" i="2"/>
  <c r="PF398" i="2"/>
  <c r="PF451" i="2"/>
  <c r="PF457" i="2"/>
  <c r="PF477" i="2"/>
  <c r="PF458" i="2"/>
  <c r="PF372" i="2"/>
  <c r="PF225" i="2"/>
  <c r="PF228" i="2"/>
  <c r="PF185" i="2"/>
  <c r="PF475" i="2"/>
  <c r="PF257" i="2"/>
  <c r="PF47" i="2"/>
  <c r="PF336" i="2"/>
  <c r="PF262" i="2"/>
  <c r="PF106" i="2"/>
  <c r="PF469" i="2"/>
  <c r="PE102" i="2"/>
  <c r="PE10" i="2"/>
  <c r="PE330" i="2"/>
  <c r="PE84" i="2"/>
  <c r="PE260" i="2"/>
  <c r="PE45" i="2"/>
  <c r="PE181" i="2"/>
  <c r="PE140" i="2"/>
  <c r="PE108" i="2"/>
  <c r="PE179" i="2"/>
  <c r="PE277" i="2"/>
  <c r="PE167" i="2"/>
  <c r="PE52" i="2"/>
  <c r="PE177" i="2"/>
  <c r="PE39" i="2"/>
  <c r="PE203" i="2"/>
  <c r="PE196" i="2"/>
  <c r="PE289" i="2"/>
  <c r="PE110" i="2"/>
  <c r="PE13" i="2"/>
  <c r="PE22" i="2"/>
  <c r="PE164" i="2"/>
  <c r="PE172" i="2"/>
  <c r="PE239" i="2"/>
  <c r="PE46" i="2"/>
  <c r="PE166" i="2"/>
  <c r="PE154" i="2"/>
  <c r="PE255" i="2"/>
  <c r="PE455" i="2"/>
  <c r="PE152" i="2"/>
  <c r="PE126" i="2"/>
  <c r="PE146" i="2"/>
  <c r="PE284" i="2"/>
  <c r="PE304" i="2"/>
  <c r="PE345" i="2"/>
  <c r="PE337" i="2"/>
  <c r="PE361" i="2"/>
  <c r="PE434" i="2"/>
  <c r="PE413" i="2"/>
  <c r="PE404" i="2"/>
  <c r="PE363" i="2"/>
  <c r="PE466" i="2"/>
  <c r="PE411" i="2"/>
  <c r="PE448" i="2"/>
  <c r="PE362" i="2"/>
  <c r="PE391" i="2"/>
  <c r="PE308" i="2"/>
  <c r="PE193" i="2"/>
  <c r="PE319" i="2"/>
  <c r="PE205" i="2"/>
  <c r="PE322" i="2"/>
  <c r="PE297" i="2"/>
  <c r="PE325" i="2"/>
  <c r="PE180" i="2"/>
  <c r="PE54" i="2"/>
  <c r="PE280" i="2"/>
  <c r="PE274" i="2"/>
  <c r="PE261" i="2"/>
  <c r="PE118" i="2"/>
  <c r="PE229" i="2"/>
  <c r="PE383" i="2"/>
  <c r="PE131" i="2"/>
  <c r="PE124" i="2"/>
  <c r="PE223" i="2"/>
  <c r="PE230" i="2"/>
  <c r="PE327" i="2"/>
  <c r="PE420" i="2"/>
  <c r="PE270" i="2"/>
  <c r="PE432" i="2"/>
  <c r="PE268" i="2"/>
  <c r="PE367" i="2"/>
  <c r="PE87" i="2"/>
  <c r="PE37" i="2"/>
  <c r="PE55" i="2"/>
  <c r="PE159" i="2"/>
  <c r="PE98" i="2"/>
  <c r="PE85" i="2"/>
  <c r="PE134" i="2"/>
  <c r="PE83" i="2"/>
  <c r="PE117" i="2"/>
  <c r="PE175" i="2"/>
  <c r="PE358" i="2"/>
  <c r="PE27" i="2"/>
  <c r="PE16" i="2"/>
  <c r="PE184" i="2"/>
  <c r="PE74" i="2"/>
  <c r="PE149" i="2"/>
  <c r="PE92" i="2"/>
  <c r="PE132" i="2"/>
  <c r="PE470" i="2"/>
  <c r="PE115" i="2"/>
  <c r="PE145" i="2"/>
  <c r="PE186" i="2"/>
  <c r="PE40" i="2"/>
  <c r="PE21" i="2"/>
  <c r="PE199" i="2"/>
  <c r="PE295" i="2"/>
  <c r="PE353" i="2"/>
  <c r="PE207" i="2"/>
  <c r="PE155" i="2"/>
  <c r="PE195" i="2"/>
  <c r="PE125" i="2"/>
  <c r="PE15" i="2"/>
  <c r="PE160" i="2"/>
  <c r="PE194" i="2"/>
  <c r="PE224" i="2"/>
  <c r="PE188" i="2"/>
  <c r="PE76" i="2"/>
  <c r="PE153" i="2"/>
  <c r="PE263" i="2"/>
  <c r="PE112" i="2"/>
  <c r="PE62" i="2"/>
  <c r="PE78" i="2"/>
  <c r="PE198" i="2"/>
  <c r="PE191" i="2"/>
  <c r="PE275" i="2"/>
  <c r="PE65" i="2"/>
  <c r="PE341" i="2"/>
  <c r="PE105" i="2"/>
  <c r="PE81" i="2"/>
  <c r="PE267" i="2"/>
  <c r="PE220" i="2"/>
  <c r="PE156" i="2"/>
  <c r="PE254" i="2"/>
  <c r="PE286" i="2"/>
  <c r="PE29" i="2"/>
  <c r="PE94" i="2"/>
  <c r="PE100" i="2"/>
  <c r="PE182" i="2"/>
  <c r="PE36" i="2"/>
  <c r="PE53" i="2"/>
  <c r="PE4" i="2"/>
  <c r="PE2" i="2"/>
  <c r="PE306" i="2"/>
  <c r="PE56" i="2"/>
  <c r="PE43" i="2"/>
  <c r="PE282" i="2"/>
  <c r="PE59" i="2"/>
  <c r="PE169" i="2"/>
  <c r="PE192" i="2"/>
  <c r="PE209" i="2"/>
  <c r="PE227" i="2"/>
  <c r="PE73" i="2"/>
  <c r="PE113" i="2"/>
  <c r="PE71" i="2"/>
  <c r="PE18" i="2"/>
  <c r="PE26" i="2"/>
  <c r="PE144" i="2"/>
  <c r="PE9" i="2"/>
  <c r="PE50" i="2"/>
  <c r="PE19" i="2"/>
  <c r="PE99" i="2"/>
  <c r="PE23" i="2"/>
  <c r="PE24" i="2"/>
  <c r="PE12" i="2"/>
  <c r="PE66" i="2"/>
  <c r="PE5" i="2"/>
  <c r="PE101" i="2"/>
  <c r="PE88" i="2"/>
  <c r="PE64" i="2"/>
  <c r="PE70" i="2"/>
  <c r="PE32" i="2"/>
  <c r="PE51" i="2"/>
  <c r="PE218" i="2"/>
  <c r="PE35" i="2"/>
  <c r="PE368" i="2"/>
  <c r="PE350" i="2"/>
  <c r="PE388" i="2"/>
  <c r="PE292" i="2"/>
  <c r="PE214" i="2"/>
  <c r="PE75" i="2"/>
  <c r="PE293" i="2"/>
  <c r="PE243" i="2"/>
  <c r="PE210" i="2"/>
  <c r="PE369" i="2"/>
  <c r="PE69" i="2"/>
  <c r="PE68" i="2"/>
  <c r="PE38" i="2"/>
  <c r="PE3" i="2"/>
  <c r="PE120" i="2"/>
  <c r="PE58" i="2"/>
  <c r="PE34" i="2"/>
  <c r="PE86" i="2"/>
  <c r="PE178" i="2"/>
  <c r="PE57" i="2"/>
  <c r="PE217" i="2"/>
  <c r="PE127" i="2"/>
  <c r="PE206" i="2"/>
  <c r="PE111" i="2"/>
  <c r="PE344" i="2"/>
  <c r="PE150" i="2"/>
  <c r="PE93" i="2"/>
  <c r="PE63" i="2"/>
  <c r="PE174" i="2"/>
  <c r="PE147" i="2"/>
  <c r="PE48" i="2"/>
  <c r="PE96" i="2"/>
  <c r="PE72" i="2"/>
  <c r="PE33" i="2"/>
  <c r="PE189" i="2"/>
  <c r="PE313" i="2"/>
  <c r="PE158" i="2"/>
  <c r="PE219" i="2"/>
  <c r="PE31" i="2"/>
  <c r="PE95" i="2"/>
  <c r="PE346" i="2"/>
  <c r="PE176" i="2"/>
  <c r="PE352" i="2"/>
  <c r="PE245" i="2"/>
  <c r="PE41" i="2"/>
  <c r="PE79" i="2"/>
  <c r="PE30" i="2"/>
  <c r="PE226" i="2"/>
  <c r="PE103" i="2"/>
  <c r="PE141" i="2"/>
  <c r="PE301" i="2"/>
  <c r="PE347" i="2"/>
  <c r="PE472" i="2"/>
  <c r="PE190" i="2"/>
  <c r="PE296" i="2"/>
  <c r="PE139" i="2"/>
  <c r="PE371" i="2"/>
  <c r="PE7" i="2"/>
  <c r="PE208" i="2"/>
  <c r="PE25" i="2"/>
  <c r="PE468" i="2"/>
  <c r="PE256" i="2"/>
  <c r="PE17" i="2"/>
  <c r="PE222" i="2"/>
  <c r="PE130" i="2"/>
  <c r="PE89" i="2"/>
  <c r="PE201" i="2"/>
  <c r="PE273" i="2"/>
  <c r="PE42" i="2"/>
  <c r="PE200" i="2"/>
  <c r="PE20" i="2"/>
  <c r="PE6" i="2"/>
  <c r="PE61" i="2"/>
  <c r="PE246" i="2"/>
  <c r="PE381" i="2"/>
  <c r="PE278" i="2"/>
  <c r="PE326" i="2"/>
  <c r="PE342" i="2"/>
  <c r="PE276" i="2"/>
  <c r="PE247" i="2"/>
  <c r="PE314" i="2"/>
  <c r="PE142" i="2"/>
  <c r="PE168" i="2"/>
  <c r="PE343" i="2"/>
  <c r="PE11" i="2"/>
  <c r="PE138" i="2"/>
  <c r="PE294" i="2"/>
  <c r="PE91" i="2"/>
  <c r="PE232" i="2"/>
  <c r="PE299" i="2"/>
  <c r="PE364" i="2"/>
  <c r="PE122" i="2"/>
  <c r="PE354" i="2"/>
  <c r="PE435" i="2"/>
  <c r="PE340" i="2"/>
  <c r="PE471" i="2"/>
  <c r="PE302" i="2"/>
  <c r="PE316" i="2"/>
  <c r="PE317" i="2"/>
  <c r="PE136" i="2"/>
  <c r="PE433" i="2"/>
  <c r="PE386" i="2"/>
  <c r="PE252" i="2"/>
  <c r="PE410" i="2"/>
  <c r="PE212" i="2"/>
  <c r="PE348" i="2"/>
  <c r="PE163" i="2"/>
  <c r="PE310" i="2"/>
  <c r="PE173" i="2"/>
  <c r="PE417" i="2"/>
  <c r="PE114" i="2"/>
  <c r="PE331" i="2"/>
  <c r="PE264" i="2"/>
  <c r="PE366" i="2"/>
  <c r="PE359" i="2"/>
  <c r="PE405" i="2"/>
  <c r="PE365" i="2"/>
  <c r="PE382" i="2"/>
  <c r="PE271" i="2"/>
  <c r="PE291" i="2"/>
  <c r="PE393" i="2"/>
  <c r="PE442" i="2"/>
  <c r="PE392" i="2"/>
  <c r="PE396" i="2"/>
  <c r="PE406" i="2"/>
  <c r="PE453" i="2"/>
  <c r="PE236" i="2"/>
  <c r="PE253" i="2"/>
  <c r="PE143" i="2"/>
  <c r="PE281" i="2"/>
  <c r="PE285" i="2"/>
  <c r="PE387" i="2"/>
  <c r="PE332" i="2"/>
  <c r="PE439" i="2"/>
  <c r="PE135" i="2"/>
  <c r="PE197" i="2"/>
  <c r="PE449" i="2"/>
  <c r="PE250" i="2"/>
  <c r="PE237" i="2"/>
  <c r="PE241" i="2"/>
  <c r="PE266" i="2"/>
  <c r="PE272" i="2"/>
  <c r="PE165" i="2"/>
  <c r="PE14" i="2"/>
  <c r="PE400" i="2"/>
  <c r="PE259" i="2"/>
  <c r="PE311" i="2"/>
  <c r="PE309" i="2"/>
  <c r="PE234" i="2"/>
  <c r="PE334" i="2"/>
  <c r="PE426" i="2"/>
  <c r="PE456" i="2"/>
  <c r="PE376" i="2"/>
  <c r="PE215" i="2"/>
  <c r="PE157" i="2"/>
  <c r="PE97" i="2"/>
  <c r="PE380" i="2"/>
  <c r="PE8" i="2"/>
  <c r="PE446" i="2"/>
  <c r="PE248" i="2"/>
  <c r="PE133" i="2"/>
  <c r="PE244" i="2"/>
  <c r="PE123" i="2"/>
  <c r="PE171" i="2"/>
  <c r="PE283" i="2"/>
  <c r="PE249" i="2"/>
  <c r="PE67" i="2"/>
  <c r="PE129" i="2"/>
  <c r="PE49" i="2"/>
  <c r="PE109" i="2"/>
  <c r="PE374" i="2"/>
  <c r="PE288" i="2"/>
  <c r="PE116" i="2"/>
  <c r="PE121" i="2"/>
  <c r="PE202" i="2"/>
  <c r="PE60" i="2"/>
  <c r="PE170" i="2"/>
  <c r="PE204" i="2"/>
  <c r="PE162" i="2"/>
  <c r="PE28" i="2"/>
  <c r="PE231" i="2"/>
  <c r="PE251" i="2"/>
  <c r="PE44" i="2"/>
  <c r="PE305" i="2"/>
  <c r="PE287" i="2"/>
  <c r="PE148" i="2"/>
  <c r="PE356" i="2"/>
  <c r="PE90" i="2"/>
  <c r="PE107" i="2"/>
  <c r="PE183" i="2"/>
  <c r="PE80" i="2"/>
  <c r="PE339" i="2"/>
  <c r="PE233" i="2"/>
  <c r="PE128" i="2"/>
  <c r="PE467" i="2"/>
  <c r="PE312" i="2"/>
  <c r="PE444" i="2"/>
  <c r="PE235" i="2"/>
  <c r="PE104" i="2"/>
  <c r="PE258" i="2"/>
  <c r="PE303" i="2"/>
  <c r="PE428" i="2"/>
  <c r="PE473" i="2"/>
  <c r="PE459" i="2"/>
  <c r="PE395" i="2"/>
  <c r="PE397" i="2"/>
  <c r="PE436" i="2"/>
  <c r="PE440" i="2"/>
  <c r="PE465" i="2"/>
  <c r="PE408" i="2"/>
  <c r="PE421" i="2"/>
  <c r="PE479" i="2"/>
  <c r="PE422" i="2"/>
  <c r="PE377" i="2"/>
  <c r="PE430" i="2"/>
  <c r="PE389" i="2"/>
  <c r="PE137" i="2"/>
  <c r="PE385" i="2"/>
  <c r="PE402" i="2"/>
  <c r="PE318" i="2"/>
  <c r="PE375" i="2"/>
  <c r="PE279" i="2"/>
  <c r="PE438" i="2"/>
  <c r="PE333" i="2"/>
  <c r="PE424" i="2"/>
  <c r="PE300" i="2"/>
  <c r="PE461" i="2"/>
  <c r="PE187" i="2"/>
  <c r="PE238" i="2"/>
  <c r="PE265" i="2"/>
  <c r="PE298" i="2"/>
  <c r="PE360" i="2"/>
  <c r="PE119" i="2"/>
  <c r="PE211" i="2"/>
  <c r="PE373" i="2"/>
  <c r="PE338" i="2"/>
  <c r="PE242" i="2"/>
  <c r="PE355" i="2"/>
  <c r="PE447" i="2"/>
  <c r="PE443" i="2"/>
  <c r="PE403" i="2"/>
  <c r="PE463" i="2"/>
  <c r="PE335" i="2"/>
  <c r="PE431" i="2"/>
  <c r="PE454" i="2"/>
  <c r="PE384" i="2"/>
  <c r="PE151" i="2"/>
  <c r="PE407" i="2"/>
  <c r="PE412" i="2"/>
  <c r="PE445" i="2"/>
  <c r="PE462" i="2"/>
  <c r="PE324" i="2"/>
  <c r="PE425" i="2"/>
  <c r="PE450" i="2"/>
  <c r="PE414" i="2"/>
  <c r="PE357" i="2"/>
  <c r="PE415" i="2"/>
  <c r="PE476" i="2"/>
  <c r="PE321" i="2"/>
  <c r="PE328" i="2"/>
  <c r="PE315" i="2"/>
  <c r="PE351" i="2"/>
  <c r="PE423" i="2"/>
  <c r="PE441" i="2"/>
  <c r="PE216" i="2"/>
  <c r="PE240" i="2"/>
  <c r="PE452" i="2"/>
  <c r="PE409" i="2"/>
  <c r="PE269" i="2"/>
  <c r="PE329" i="2"/>
  <c r="PE416" i="2"/>
  <c r="PE437" i="2"/>
  <c r="PE419" i="2"/>
  <c r="PE427" i="2"/>
  <c r="PE161" i="2"/>
  <c r="PE429" i="2"/>
  <c r="PE399" i="2"/>
  <c r="PE290" i="2"/>
  <c r="PE349" i="2"/>
  <c r="PE213" i="2"/>
  <c r="PE401" i="2"/>
  <c r="PE460" i="2"/>
  <c r="PE307" i="2"/>
  <c r="PE379" i="2"/>
  <c r="PE82" i="2"/>
  <c r="PE77" i="2"/>
  <c r="PE370" i="2"/>
  <c r="PE394" i="2"/>
  <c r="PE323" i="2"/>
  <c r="PE221" i="2"/>
  <c r="PE478" i="2"/>
  <c r="PE390" i="2"/>
  <c r="PE320" i="2"/>
  <c r="PE378" i="2"/>
  <c r="PE418" i="2"/>
  <c r="PE464" i="2"/>
  <c r="PE474" i="2"/>
  <c r="PE398" i="2"/>
  <c r="PE451" i="2"/>
  <c r="PE457" i="2"/>
  <c r="PE477" i="2"/>
  <c r="PE458" i="2"/>
  <c r="PE372" i="2"/>
  <c r="PE225" i="2"/>
  <c r="PE228" i="2"/>
  <c r="PE185" i="2"/>
  <c r="PE475" i="2"/>
  <c r="PE257" i="2"/>
  <c r="PE47" i="2"/>
  <c r="PE336" i="2"/>
  <c r="PE262" i="2"/>
  <c r="PE106" i="2"/>
  <c r="PE469" i="2"/>
  <c r="PD102" i="2"/>
  <c r="PD10" i="2"/>
  <c r="PD330" i="2"/>
  <c r="PD84" i="2"/>
  <c r="PD260" i="2"/>
  <c r="PD45" i="2"/>
  <c r="PD181" i="2"/>
  <c r="PD140" i="2"/>
  <c r="PD108" i="2"/>
  <c r="PD179" i="2"/>
  <c r="PD277" i="2"/>
  <c r="PD167" i="2"/>
  <c r="PD52" i="2"/>
  <c r="PD177" i="2"/>
  <c r="PD39" i="2"/>
  <c r="PD203" i="2"/>
  <c r="PD196" i="2"/>
  <c r="PD289" i="2"/>
  <c r="PD110" i="2"/>
  <c r="PD13" i="2"/>
  <c r="PD22" i="2"/>
  <c r="PD164" i="2"/>
  <c r="PD172" i="2"/>
  <c r="PD239" i="2"/>
  <c r="PD46" i="2"/>
  <c r="PD166" i="2"/>
  <c r="PD154" i="2"/>
  <c r="PD255" i="2"/>
  <c r="PD455" i="2"/>
  <c r="PD152" i="2"/>
  <c r="PD126" i="2"/>
  <c r="PD146" i="2"/>
  <c r="PD284" i="2"/>
  <c r="PD304" i="2"/>
  <c r="PD345" i="2"/>
  <c r="PD337" i="2"/>
  <c r="PD361" i="2"/>
  <c r="PD434" i="2"/>
  <c r="PD413" i="2"/>
  <c r="PD404" i="2"/>
  <c r="PD363" i="2"/>
  <c r="PD466" i="2"/>
  <c r="PD411" i="2"/>
  <c r="PD448" i="2"/>
  <c r="PD362" i="2"/>
  <c r="PD391" i="2"/>
  <c r="PD308" i="2"/>
  <c r="PD193" i="2"/>
  <c r="PD319" i="2"/>
  <c r="PD205" i="2"/>
  <c r="PD322" i="2"/>
  <c r="PD297" i="2"/>
  <c r="PD325" i="2"/>
  <c r="PD180" i="2"/>
  <c r="PD54" i="2"/>
  <c r="PD280" i="2"/>
  <c r="PD274" i="2"/>
  <c r="PD261" i="2"/>
  <c r="PD118" i="2"/>
  <c r="PD229" i="2"/>
  <c r="PD383" i="2"/>
  <c r="PD131" i="2"/>
  <c r="PD124" i="2"/>
  <c r="PD223" i="2"/>
  <c r="PD230" i="2"/>
  <c r="PD327" i="2"/>
  <c r="PD420" i="2"/>
  <c r="PD270" i="2"/>
  <c r="PD432" i="2"/>
  <c r="PD268" i="2"/>
  <c r="PD367" i="2"/>
  <c r="PD87" i="2"/>
  <c r="PD37" i="2"/>
  <c r="PD55" i="2"/>
  <c r="PD159" i="2"/>
  <c r="PD98" i="2"/>
  <c r="PD85" i="2"/>
  <c r="PD134" i="2"/>
  <c r="PD83" i="2"/>
  <c r="PD117" i="2"/>
  <c r="PD175" i="2"/>
  <c r="PD358" i="2"/>
  <c r="PD27" i="2"/>
  <c r="PD16" i="2"/>
  <c r="PD184" i="2"/>
  <c r="PD74" i="2"/>
  <c r="PD149" i="2"/>
  <c r="PD92" i="2"/>
  <c r="PD132" i="2"/>
  <c r="PD470" i="2"/>
  <c r="PD115" i="2"/>
  <c r="PD145" i="2"/>
  <c r="PD186" i="2"/>
  <c r="PD40" i="2"/>
  <c r="PD21" i="2"/>
  <c r="PD199" i="2"/>
  <c r="PD295" i="2"/>
  <c r="PD353" i="2"/>
  <c r="PD207" i="2"/>
  <c r="PD155" i="2"/>
  <c r="PD195" i="2"/>
  <c r="PD125" i="2"/>
  <c r="PD15" i="2"/>
  <c r="PD160" i="2"/>
  <c r="PD194" i="2"/>
  <c r="PD224" i="2"/>
  <c r="PD188" i="2"/>
  <c r="PD76" i="2"/>
  <c r="PD153" i="2"/>
  <c r="PD263" i="2"/>
  <c r="PD112" i="2"/>
  <c r="PD62" i="2"/>
  <c r="PD78" i="2"/>
  <c r="PD198" i="2"/>
  <c r="PD191" i="2"/>
  <c r="PD275" i="2"/>
  <c r="PD65" i="2"/>
  <c r="PD341" i="2"/>
  <c r="PD105" i="2"/>
  <c r="PD81" i="2"/>
  <c r="PD267" i="2"/>
  <c r="PD220" i="2"/>
  <c r="PD156" i="2"/>
  <c r="PD254" i="2"/>
  <c r="PD286" i="2"/>
  <c r="PD29" i="2"/>
  <c r="PD94" i="2"/>
  <c r="PD100" i="2"/>
  <c r="PD182" i="2"/>
  <c r="PD36" i="2"/>
  <c r="PD53" i="2"/>
  <c r="PD4" i="2"/>
  <c r="PD2" i="2"/>
  <c r="PD306" i="2"/>
  <c r="PD56" i="2"/>
  <c r="PD43" i="2"/>
  <c r="PD282" i="2"/>
  <c r="PD59" i="2"/>
  <c r="PD169" i="2"/>
  <c r="PD192" i="2"/>
  <c r="PD209" i="2"/>
  <c r="PD227" i="2"/>
  <c r="PD73" i="2"/>
  <c r="PD113" i="2"/>
  <c r="PD71" i="2"/>
  <c r="PD18" i="2"/>
  <c r="PD26" i="2"/>
  <c r="PD144" i="2"/>
  <c r="PD9" i="2"/>
  <c r="PD50" i="2"/>
  <c r="PD19" i="2"/>
  <c r="PD99" i="2"/>
  <c r="PD23" i="2"/>
  <c r="PD24" i="2"/>
  <c r="PD12" i="2"/>
  <c r="PD66" i="2"/>
  <c r="PD5" i="2"/>
  <c r="PD101" i="2"/>
  <c r="PD88" i="2"/>
  <c r="PD64" i="2"/>
  <c r="PD70" i="2"/>
  <c r="PD32" i="2"/>
  <c r="PD51" i="2"/>
  <c r="PD218" i="2"/>
  <c r="PD35" i="2"/>
  <c r="PD368" i="2"/>
  <c r="PD350" i="2"/>
  <c r="PD388" i="2"/>
  <c r="PD292" i="2"/>
  <c r="PD214" i="2"/>
  <c r="PD75" i="2"/>
  <c r="PD293" i="2"/>
  <c r="PD243" i="2"/>
  <c r="PD210" i="2"/>
  <c r="PD369" i="2"/>
  <c r="PD69" i="2"/>
  <c r="PD68" i="2"/>
  <c r="PD38" i="2"/>
  <c r="PD3" i="2"/>
  <c r="PD120" i="2"/>
  <c r="PD58" i="2"/>
  <c r="PD34" i="2"/>
  <c r="PD86" i="2"/>
  <c r="PD178" i="2"/>
  <c r="PD57" i="2"/>
  <c r="PD217" i="2"/>
  <c r="PD127" i="2"/>
  <c r="PD206" i="2"/>
  <c r="PD111" i="2"/>
  <c r="PD344" i="2"/>
  <c r="PD150" i="2"/>
  <c r="PD93" i="2"/>
  <c r="PD63" i="2"/>
  <c r="PD174" i="2"/>
  <c r="PD147" i="2"/>
  <c r="PD48" i="2"/>
  <c r="PD96" i="2"/>
  <c r="PD72" i="2"/>
  <c r="PD33" i="2"/>
  <c r="PD189" i="2"/>
  <c r="PD313" i="2"/>
  <c r="PD158" i="2"/>
  <c r="PD219" i="2"/>
  <c r="PD31" i="2"/>
  <c r="PD95" i="2"/>
  <c r="PD346" i="2"/>
  <c r="PD176" i="2"/>
  <c r="PD352" i="2"/>
  <c r="PD245" i="2"/>
  <c r="PD41" i="2"/>
  <c r="PD79" i="2"/>
  <c r="PD30" i="2"/>
  <c r="PD226" i="2"/>
  <c r="PD103" i="2"/>
  <c r="PD141" i="2"/>
  <c r="PD301" i="2"/>
  <c r="PD347" i="2"/>
  <c r="PD472" i="2"/>
  <c r="PD190" i="2"/>
  <c r="PD296" i="2"/>
  <c r="PD139" i="2"/>
  <c r="PD371" i="2"/>
  <c r="PD7" i="2"/>
  <c r="PD208" i="2"/>
  <c r="PD25" i="2"/>
  <c r="PD468" i="2"/>
  <c r="PD256" i="2"/>
  <c r="PD17" i="2"/>
  <c r="PD222" i="2"/>
  <c r="PD130" i="2"/>
  <c r="PD89" i="2"/>
  <c r="PD201" i="2"/>
  <c r="PD273" i="2"/>
  <c r="PD42" i="2"/>
  <c r="PD200" i="2"/>
  <c r="PD20" i="2"/>
  <c r="PD6" i="2"/>
  <c r="PD61" i="2"/>
  <c r="PD246" i="2"/>
  <c r="PD381" i="2"/>
  <c r="PD278" i="2"/>
  <c r="PD326" i="2"/>
  <c r="PD342" i="2"/>
  <c r="PD276" i="2"/>
  <c r="PD247" i="2"/>
  <c r="PD314" i="2"/>
  <c r="PD142" i="2"/>
  <c r="PD168" i="2"/>
  <c r="PD343" i="2"/>
  <c r="PD11" i="2"/>
  <c r="PD138" i="2"/>
  <c r="PD294" i="2"/>
  <c r="PD91" i="2"/>
  <c r="PD232" i="2"/>
  <c r="PD299" i="2"/>
  <c r="PD364" i="2"/>
  <c r="PD122" i="2"/>
  <c r="PD354" i="2"/>
  <c r="PD435" i="2"/>
  <c r="PD340" i="2"/>
  <c r="PD471" i="2"/>
  <c r="PD302" i="2"/>
  <c r="PD316" i="2"/>
  <c r="PD317" i="2"/>
  <c r="PD136" i="2"/>
  <c r="PD433" i="2"/>
  <c r="PD386" i="2"/>
  <c r="PD252" i="2"/>
  <c r="PD410" i="2"/>
  <c r="PD212" i="2"/>
  <c r="PD348" i="2"/>
  <c r="PD163" i="2"/>
  <c r="PD310" i="2"/>
  <c r="PD173" i="2"/>
  <c r="PD417" i="2"/>
  <c r="PD114" i="2"/>
  <c r="PD331" i="2"/>
  <c r="PD264" i="2"/>
  <c r="PD366" i="2"/>
  <c r="PD359" i="2"/>
  <c r="PD405" i="2"/>
  <c r="PD365" i="2"/>
  <c r="PD382" i="2"/>
  <c r="PD271" i="2"/>
  <c r="PD291" i="2"/>
  <c r="PD393" i="2"/>
  <c r="PD442" i="2"/>
  <c r="PD392" i="2"/>
  <c r="PD396" i="2"/>
  <c r="PD406" i="2"/>
  <c r="PD453" i="2"/>
  <c r="PD236" i="2"/>
  <c r="PD253" i="2"/>
  <c r="PD143" i="2"/>
  <c r="PD281" i="2"/>
  <c r="PD285" i="2"/>
  <c r="PD387" i="2"/>
  <c r="PD332" i="2"/>
  <c r="PD439" i="2"/>
  <c r="PD135" i="2"/>
  <c r="PD197" i="2"/>
  <c r="PD449" i="2"/>
  <c r="PD250" i="2"/>
  <c r="PD237" i="2"/>
  <c r="PD241" i="2"/>
  <c r="PD266" i="2"/>
  <c r="PD272" i="2"/>
  <c r="PD165" i="2"/>
  <c r="PD14" i="2"/>
  <c r="PD400" i="2"/>
  <c r="PD259" i="2"/>
  <c r="PD311" i="2"/>
  <c r="PD309" i="2"/>
  <c r="PD234" i="2"/>
  <c r="PD334" i="2"/>
  <c r="PD426" i="2"/>
  <c r="PD456" i="2"/>
  <c r="PD376" i="2"/>
  <c r="PD215" i="2"/>
  <c r="PD157" i="2"/>
  <c r="PD97" i="2"/>
  <c r="PD380" i="2"/>
  <c r="PD8" i="2"/>
  <c r="PD446" i="2"/>
  <c r="PD248" i="2"/>
  <c r="PD133" i="2"/>
  <c r="PD244" i="2"/>
  <c r="PD123" i="2"/>
  <c r="PD171" i="2"/>
  <c r="PD283" i="2"/>
  <c r="PD249" i="2"/>
  <c r="PD67" i="2"/>
  <c r="PD129" i="2"/>
  <c r="PD49" i="2"/>
  <c r="PD109" i="2"/>
  <c r="PD374" i="2"/>
  <c r="PD288" i="2"/>
  <c r="PD116" i="2"/>
  <c r="PD121" i="2"/>
  <c r="PD202" i="2"/>
  <c r="PD60" i="2"/>
  <c r="PD170" i="2"/>
  <c r="PD204" i="2"/>
  <c r="PD162" i="2"/>
  <c r="PD28" i="2"/>
  <c r="PD231" i="2"/>
  <c r="PD251" i="2"/>
  <c r="PD44" i="2"/>
  <c r="PD305" i="2"/>
  <c r="PD287" i="2"/>
  <c r="PD148" i="2"/>
  <c r="PD356" i="2"/>
  <c r="PD90" i="2"/>
  <c r="PD107" i="2"/>
  <c r="PD183" i="2"/>
  <c r="PD80" i="2"/>
  <c r="PD339" i="2"/>
  <c r="PD233" i="2"/>
  <c r="PD128" i="2"/>
  <c r="PD467" i="2"/>
  <c r="PD312" i="2"/>
  <c r="PD444" i="2"/>
  <c r="PD235" i="2"/>
  <c r="PD104" i="2"/>
  <c r="PD258" i="2"/>
  <c r="PD303" i="2"/>
  <c r="PD428" i="2"/>
  <c r="PD473" i="2"/>
  <c r="PD459" i="2"/>
  <c r="PD395" i="2"/>
  <c r="PD397" i="2"/>
  <c r="PD436" i="2"/>
  <c r="PD440" i="2"/>
  <c r="PD465" i="2"/>
  <c r="PD408" i="2"/>
  <c r="PD421" i="2"/>
  <c r="PD479" i="2"/>
  <c r="PD422" i="2"/>
  <c r="PD377" i="2"/>
  <c r="PD430" i="2"/>
  <c r="PD389" i="2"/>
  <c r="PD137" i="2"/>
  <c r="PD385" i="2"/>
  <c r="PD402" i="2"/>
  <c r="PD318" i="2"/>
  <c r="PD375" i="2"/>
  <c r="PD279" i="2"/>
  <c r="PD438" i="2"/>
  <c r="PD333" i="2"/>
  <c r="PD424" i="2"/>
  <c r="PD300" i="2"/>
  <c r="PD461" i="2"/>
  <c r="PD187" i="2"/>
  <c r="PD238" i="2"/>
  <c r="PD265" i="2"/>
  <c r="PD298" i="2"/>
  <c r="PD360" i="2"/>
  <c r="PD119" i="2"/>
  <c r="PD211" i="2"/>
  <c r="PD373" i="2"/>
  <c r="PD338" i="2"/>
  <c r="PD242" i="2"/>
  <c r="PD355" i="2"/>
  <c r="PD447" i="2"/>
  <c r="PD443" i="2"/>
  <c r="PD403" i="2"/>
  <c r="PD463" i="2"/>
  <c r="PD335" i="2"/>
  <c r="PD431" i="2"/>
  <c r="PD454" i="2"/>
  <c r="PD384" i="2"/>
  <c r="PD151" i="2"/>
  <c r="PD407" i="2"/>
  <c r="PD412" i="2"/>
  <c r="PD445" i="2"/>
  <c r="PD462" i="2"/>
  <c r="PD324" i="2"/>
  <c r="PD425" i="2"/>
  <c r="PD450" i="2"/>
  <c r="PD414" i="2"/>
  <c r="PD357" i="2"/>
  <c r="PD415" i="2"/>
  <c r="PD476" i="2"/>
  <c r="PD321" i="2"/>
  <c r="PD328" i="2"/>
  <c r="PD315" i="2"/>
  <c r="PD351" i="2"/>
  <c r="PD423" i="2"/>
  <c r="PD441" i="2"/>
  <c r="PD216" i="2"/>
  <c r="PD240" i="2"/>
  <c r="PD452" i="2"/>
  <c r="PD409" i="2"/>
  <c r="PD269" i="2"/>
  <c r="PD329" i="2"/>
  <c r="PD416" i="2"/>
  <c r="PD437" i="2"/>
  <c r="PD419" i="2"/>
  <c r="PD427" i="2"/>
  <c r="PD161" i="2"/>
  <c r="PD429" i="2"/>
  <c r="PD399" i="2"/>
  <c r="PD290" i="2"/>
  <c r="PD349" i="2"/>
  <c r="PD213" i="2"/>
  <c r="PD401" i="2"/>
  <c r="PD460" i="2"/>
  <c r="PD307" i="2"/>
  <c r="PD379" i="2"/>
  <c r="PD82" i="2"/>
  <c r="PD77" i="2"/>
  <c r="PD370" i="2"/>
  <c r="PD394" i="2"/>
  <c r="PD323" i="2"/>
  <c r="PD221" i="2"/>
  <c r="PD478" i="2"/>
  <c r="PD390" i="2"/>
  <c r="PD320" i="2"/>
  <c r="PD378" i="2"/>
  <c r="PD418" i="2"/>
  <c r="PD464" i="2"/>
  <c r="PD474" i="2"/>
  <c r="PD398" i="2"/>
  <c r="PD451" i="2"/>
  <c r="PD457" i="2"/>
  <c r="PD477" i="2"/>
  <c r="PD458" i="2"/>
  <c r="PD372" i="2"/>
  <c r="PD225" i="2"/>
  <c r="PD228" i="2"/>
  <c r="PD185" i="2"/>
  <c r="PD475" i="2"/>
  <c r="PD257" i="2"/>
  <c r="PD47" i="2"/>
  <c r="PD336" i="2"/>
  <c r="PD262" i="2"/>
  <c r="PD106" i="2"/>
  <c r="PD469" i="2"/>
  <c r="IM102" i="2" l="1"/>
  <c r="IM10" i="2"/>
  <c r="IM330" i="2"/>
  <c r="IM84" i="2"/>
  <c r="IM260" i="2"/>
  <c r="IM45" i="2"/>
  <c r="IM181" i="2"/>
  <c r="IM140" i="2"/>
  <c r="IM108" i="2"/>
  <c r="IM179" i="2"/>
  <c r="IM277" i="2"/>
  <c r="IM167" i="2"/>
  <c r="IM52" i="2"/>
  <c r="IM177" i="2"/>
  <c r="IM39" i="2"/>
  <c r="IM203" i="2"/>
  <c r="IM196" i="2"/>
  <c r="IM289" i="2"/>
  <c r="IM110" i="2"/>
  <c r="IM13" i="2"/>
  <c r="IM22" i="2"/>
  <c r="IM164" i="2"/>
  <c r="IM172" i="2"/>
  <c r="IM239" i="2"/>
  <c r="IM46" i="2"/>
  <c r="IM166" i="2"/>
  <c r="IM154" i="2"/>
  <c r="IM255" i="2"/>
  <c r="IM455" i="2"/>
  <c r="IM152" i="2"/>
  <c r="IM126" i="2"/>
  <c r="IM146" i="2"/>
  <c r="IM284" i="2"/>
  <c r="IM304" i="2"/>
  <c r="IM345" i="2"/>
  <c r="IM337" i="2"/>
  <c r="IM361" i="2"/>
  <c r="IM434" i="2"/>
  <c r="IM413" i="2"/>
  <c r="IM404" i="2"/>
  <c r="IM363" i="2"/>
  <c r="IM466" i="2"/>
  <c r="IM411" i="2"/>
  <c r="IM448" i="2"/>
  <c r="IM362" i="2"/>
  <c r="IM391" i="2"/>
  <c r="IM308" i="2"/>
  <c r="IM193" i="2"/>
  <c r="IM319" i="2"/>
  <c r="IM205" i="2"/>
  <c r="IM322" i="2"/>
  <c r="IM297" i="2"/>
  <c r="IM325" i="2"/>
  <c r="IM180" i="2"/>
  <c r="IM54" i="2"/>
  <c r="IM280" i="2"/>
  <c r="IM274" i="2"/>
  <c r="IM261" i="2"/>
  <c r="IM118" i="2"/>
  <c r="IM229" i="2"/>
  <c r="IM383" i="2"/>
  <c r="IM131" i="2"/>
  <c r="IM124" i="2"/>
  <c r="IM223" i="2"/>
  <c r="IM230" i="2"/>
  <c r="IM327" i="2"/>
  <c r="IM420" i="2"/>
  <c r="IM270" i="2"/>
  <c r="IM432" i="2"/>
  <c r="IM268" i="2"/>
  <c r="IM367" i="2"/>
  <c r="IM87" i="2"/>
  <c r="IM37" i="2"/>
  <c r="IM55" i="2"/>
  <c r="IM159" i="2"/>
  <c r="IM98" i="2"/>
  <c r="IM85" i="2"/>
  <c r="IM134" i="2"/>
  <c r="IM83" i="2"/>
  <c r="IM117" i="2"/>
  <c r="IM175" i="2"/>
  <c r="IM358" i="2"/>
  <c r="IM27" i="2"/>
  <c r="IM16" i="2"/>
  <c r="IM184" i="2"/>
  <c r="IM74" i="2"/>
  <c r="IM149" i="2"/>
  <c r="IM92" i="2"/>
  <c r="IM132" i="2"/>
  <c r="IM470" i="2"/>
  <c r="IM115" i="2"/>
  <c r="IM145" i="2"/>
  <c r="IM186" i="2"/>
  <c r="IM40" i="2"/>
  <c r="IM21" i="2"/>
  <c r="IM199" i="2"/>
  <c r="IM295" i="2"/>
  <c r="IM353" i="2"/>
  <c r="IM207" i="2"/>
  <c r="IM155" i="2"/>
  <c r="IM195" i="2"/>
  <c r="IM125" i="2"/>
  <c r="IM15" i="2"/>
  <c r="IM160" i="2"/>
  <c r="IM194" i="2"/>
  <c r="IM224" i="2"/>
  <c r="IM188" i="2"/>
  <c r="IM76" i="2"/>
  <c r="IM153" i="2"/>
  <c r="IM263" i="2"/>
  <c r="IM112" i="2"/>
  <c r="IM62" i="2"/>
  <c r="IM78" i="2"/>
  <c r="IM198" i="2"/>
  <c r="IM191" i="2"/>
  <c r="IM275" i="2"/>
  <c r="IM65" i="2"/>
  <c r="IM341" i="2"/>
  <c r="IM105" i="2"/>
  <c r="IM81" i="2"/>
  <c r="IM267" i="2"/>
  <c r="IM220" i="2"/>
  <c r="IM156" i="2"/>
  <c r="IM254" i="2"/>
  <c r="IM286" i="2"/>
  <c r="IM29" i="2"/>
  <c r="IM94" i="2"/>
  <c r="IM100" i="2"/>
  <c r="IM182" i="2"/>
  <c r="IM36" i="2"/>
  <c r="IM53" i="2"/>
  <c r="IM4" i="2"/>
  <c r="IM2" i="2"/>
  <c r="IM306" i="2"/>
  <c r="IM56" i="2"/>
  <c r="IM43" i="2"/>
  <c r="IM282" i="2"/>
  <c r="IM59" i="2"/>
  <c r="IM169" i="2"/>
  <c r="IM192" i="2"/>
  <c r="IM209" i="2"/>
  <c r="IM227" i="2"/>
  <c r="IM73" i="2"/>
  <c r="IM113" i="2"/>
  <c r="IM71" i="2"/>
  <c r="IM18" i="2"/>
  <c r="IM26" i="2"/>
  <c r="IM144" i="2"/>
  <c r="IM9" i="2"/>
  <c r="IM50" i="2"/>
  <c r="IM19" i="2"/>
  <c r="IM99" i="2"/>
  <c r="IM23" i="2"/>
  <c r="IM24" i="2"/>
  <c r="IM12" i="2"/>
  <c r="IM66" i="2"/>
  <c r="IM5" i="2"/>
  <c r="IM101" i="2"/>
  <c r="IM88" i="2"/>
  <c r="IM64" i="2"/>
  <c r="IM70" i="2"/>
  <c r="IM32" i="2"/>
  <c r="IM51" i="2"/>
  <c r="IM218" i="2"/>
  <c r="IM35" i="2"/>
  <c r="IM368" i="2"/>
  <c r="IM350" i="2"/>
  <c r="IM388" i="2"/>
  <c r="IM292" i="2"/>
  <c r="IM214" i="2"/>
  <c r="IM75" i="2"/>
  <c r="IM293" i="2"/>
  <c r="IM243" i="2"/>
  <c r="IM210" i="2"/>
  <c r="IM369" i="2"/>
  <c r="IM69" i="2"/>
  <c r="IM68" i="2"/>
  <c r="IM38" i="2"/>
  <c r="IM3" i="2"/>
  <c r="IM120" i="2"/>
  <c r="IM58" i="2"/>
  <c r="IM34" i="2"/>
  <c r="IM86" i="2"/>
  <c r="IM178" i="2"/>
  <c r="IM57" i="2"/>
  <c r="IM217" i="2"/>
  <c r="IM127" i="2"/>
  <c r="IM206" i="2"/>
  <c r="IM111" i="2"/>
  <c r="IM344" i="2"/>
  <c r="IM150" i="2"/>
  <c r="IM93" i="2"/>
  <c r="IM63" i="2"/>
  <c r="IM174" i="2"/>
  <c r="IM147" i="2"/>
  <c r="IM48" i="2"/>
  <c r="IM96" i="2"/>
  <c r="IM72" i="2"/>
  <c r="IM33" i="2"/>
  <c r="IM189" i="2"/>
  <c r="IM313" i="2"/>
  <c r="IM158" i="2"/>
  <c r="IM219" i="2"/>
  <c r="IM31" i="2"/>
  <c r="IM95" i="2"/>
  <c r="IM346" i="2"/>
  <c r="IM176" i="2"/>
  <c r="IM352" i="2"/>
  <c r="IM245" i="2"/>
  <c r="IM41" i="2"/>
  <c r="IM79" i="2"/>
  <c r="IM30" i="2"/>
  <c r="IM226" i="2"/>
  <c r="IM103" i="2"/>
  <c r="IM141" i="2"/>
  <c r="IM301" i="2"/>
  <c r="IM347" i="2"/>
  <c r="IM472" i="2"/>
  <c r="IM190" i="2"/>
  <c r="IM296" i="2"/>
  <c r="IM139" i="2"/>
  <c r="IM371" i="2"/>
  <c r="IM7" i="2"/>
  <c r="IM208" i="2"/>
  <c r="IM25" i="2"/>
  <c r="IM468" i="2"/>
  <c r="IM256" i="2"/>
  <c r="IM17" i="2"/>
  <c r="IM222" i="2"/>
  <c r="IM130" i="2"/>
  <c r="IM89" i="2"/>
  <c r="IM201" i="2"/>
  <c r="IM273" i="2"/>
  <c r="IM42" i="2"/>
  <c r="IM200" i="2"/>
  <c r="IM20" i="2"/>
  <c r="IM6" i="2"/>
  <c r="IM61" i="2"/>
  <c r="IM246" i="2"/>
  <c r="IM381" i="2"/>
  <c r="IM278" i="2"/>
  <c r="IM326" i="2"/>
  <c r="IM342" i="2"/>
  <c r="IM276" i="2"/>
  <c r="IM247" i="2"/>
  <c r="IM314" i="2"/>
  <c r="IM142" i="2"/>
  <c r="IM168" i="2"/>
  <c r="IM343" i="2"/>
  <c r="IM11" i="2"/>
  <c r="IM138" i="2"/>
  <c r="IM294" i="2"/>
  <c r="IM91" i="2"/>
  <c r="IM232" i="2"/>
  <c r="IM299" i="2"/>
  <c r="IM364" i="2"/>
  <c r="IM122" i="2"/>
  <c r="IM354" i="2"/>
  <c r="IM435" i="2"/>
  <c r="IM340" i="2"/>
  <c r="IM471" i="2"/>
  <c r="IM302" i="2"/>
  <c r="IM316" i="2"/>
  <c r="IM317" i="2"/>
  <c r="IM136" i="2"/>
  <c r="IM433" i="2"/>
  <c r="IM386" i="2"/>
  <c r="IM252" i="2"/>
  <c r="IM410" i="2"/>
  <c r="IM212" i="2"/>
  <c r="IM348" i="2"/>
  <c r="IM163" i="2"/>
  <c r="IM310" i="2"/>
  <c r="IM173" i="2"/>
  <c r="IM417" i="2"/>
  <c r="IM114" i="2"/>
  <c r="IM331" i="2"/>
  <c r="IM264" i="2"/>
  <c r="IM366" i="2"/>
  <c r="IM359" i="2"/>
  <c r="IM405" i="2"/>
  <c r="IM365" i="2"/>
  <c r="IM382" i="2"/>
  <c r="IM271" i="2"/>
  <c r="IM291" i="2"/>
  <c r="IM393" i="2"/>
  <c r="IM442" i="2"/>
  <c r="IM392" i="2"/>
  <c r="IM396" i="2"/>
  <c r="IM406" i="2"/>
  <c r="IM453" i="2"/>
  <c r="IM236" i="2"/>
  <c r="IM253" i="2"/>
  <c r="IM143" i="2"/>
  <c r="IM281" i="2"/>
  <c r="IM285" i="2"/>
  <c r="IM387" i="2"/>
  <c r="IM332" i="2"/>
  <c r="IM439" i="2"/>
  <c r="IM135" i="2"/>
  <c r="IM197" i="2"/>
  <c r="IM449" i="2"/>
  <c r="IM250" i="2"/>
  <c r="IM237" i="2"/>
  <c r="IM241" i="2"/>
  <c r="IM266" i="2"/>
  <c r="IM272" i="2"/>
  <c r="IM165" i="2"/>
  <c r="IM14" i="2"/>
  <c r="IM400" i="2"/>
  <c r="IM259" i="2"/>
  <c r="IM311" i="2"/>
  <c r="IM309" i="2"/>
  <c r="IM234" i="2"/>
  <c r="IM334" i="2"/>
  <c r="IM426" i="2"/>
  <c r="IM456" i="2"/>
  <c r="IM376" i="2"/>
  <c r="IM215" i="2"/>
  <c r="IM157" i="2"/>
  <c r="IM97" i="2"/>
  <c r="IM380" i="2"/>
  <c r="IM8" i="2"/>
  <c r="IM446" i="2"/>
  <c r="IM248" i="2"/>
  <c r="IM133" i="2"/>
  <c r="IM244" i="2"/>
  <c r="IM123" i="2"/>
  <c r="IM171" i="2"/>
  <c r="IM283" i="2"/>
  <c r="IM249" i="2"/>
  <c r="IM67" i="2"/>
  <c r="IM129" i="2"/>
  <c r="IM49" i="2"/>
  <c r="IM109" i="2"/>
  <c r="IM374" i="2"/>
  <c r="IM288" i="2"/>
  <c r="IM116" i="2"/>
  <c r="IM121" i="2"/>
  <c r="IM202" i="2"/>
  <c r="IM60" i="2"/>
  <c r="IM170" i="2"/>
  <c r="IM204" i="2"/>
  <c r="IM162" i="2"/>
  <c r="IM28" i="2"/>
  <c r="IM231" i="2"/>
  <c r="IM251" i="2"/>
  <c r="IM44" i="2"/>
  <c r="IM305" i="2"/>
  <c r="IM287" i="2"/>
  <c r="IM148" i="2"/>
  <c r="IM356" i="2"/>
  <c r="IM90" i="2"/>
  <c r="IM107" i="2"/>
  <c r="IM183" i="2"/>
  <c r="IM80" i="2"/>
  <c r="IM339" i="2"/>
  <c r="IM233" i="2"/>
  <c r="IM128" i="2"/>
  <c r="IM467" i="2"/>
  <c r="IM312" i="2"/>
  <c r="IM444" i="2"/>
  <c r="IM235" i="2"/>
  <c r="IM104" i="2"/>
  <c r="IM258" i="2"/>
  <c r="IM303" i="2"/>
  <c r="IM428" i="2"/>
  <c r="IM473" i="2"/>
  <c r="IM459" i="2"/>
  <c r="IM395" i="2"/>
  <c r="IM397" i="2"/>
  <c r="IM436" i="2"/>
  <c r="IM440" i="2"/>
  <c r="IM465" i="2"/>
  <c r="IM408" i="2"/>
  <c r="IM421" i="2"/>
  <c r="IM479" i="2"/>
  <c r="IM422" i="2"/>
  <c r="IM377" i="2"/>
  <c r="IM430" i="2"/>
  <c r="IM389" i="2"/>
  <c r="IM137" i="2"/>
  <c r="IM385" i="2"/>
  <c r="IM402" i="2"/>
  <c r="IM318" i="2"/>
  <c r="IM375" i="2"/>
  <c r="IM279" i="2"/>
  <c r="IM438" i="2"/>
  <c r="IM333" i="2"/>
  <c r="IM424" i="2"/>
  <c r="IM300" i="2"/>
  <c r="IM461" i="2"/>
  <c r="IM187" i="2"/>
  <c r="IM238" i="2"/>
  <c r="IM265" i="2"/>
  <c r="IM298" i="2"/>
  <c r="IM360" i="2"/>
  <c r="IM119" i="2"/>
  <c r="IM211" i="2"/>
  <c r="IM373" i="2"/>
  <c r="IM338" i="2"/>
  <c r="IM242" i="2"/>
  <c r="IM355" i="2"/>
  <c r="IM447" i="2"/>
  <c r="IM443" i="2"/>
  <c r="IM403" i="2"/>
  <c r="IM463" i="2"/>
  <c r="IM335" i="2"/>
  <c r="IM431" i="2"/>
  <c r="IM454" i="2"/>
  <c r="IM384" i="2"/>
  <c r="IM151" i="2"/>
  <c r="IM407" i="2"/>
  <c r="IM412" i="2"/>
  <c r="IM445" i="2"/>
  <c r="IM462" i="2"/>
  <c r="IM324" i="2"/>
  <c r="IM425" i="2"/>
  <c r="IM450" i="2"/>
  <c r="IM414" i="2"/>
  <c r="IM357" i="2"/>
  <c r="IM415" i="2"/>
  <c r="IM476" i="2"/>
  <c r="IM321" i="2"/>
  <c r="IM328" i="2"/>
  <c r="IM315" i="2"/>
  <c r="IM351" i="2"/>
  <c r="IM423" i="2"/>
  <c r="IM441" i="2"/>
  <c r="IM216" i="2"/>
  <c r="IM240" i="2"/>
  <c r="IM452" i="2"/>
  <c r="IM409" i="2"/>
  <c r="IM269" i="2"/>
  <c r="IM329" i="2"/>
  <c r="IM416" i="2"/>
  <c r="IM437" i="2"/>
  <c r="IM419" i="2"/>
  <c r="IM427" i="2"/>
  <c r="IM161" i="2"/>
  <c r="IM429" i="2"/>
  <c r="IM399" i="2"/>
  <c r="IM290" i="2"/>
  <c r="IM349" i="2"/>
  <c r="IM213" i="2"/>
  <c r="IM401" i="2"/>
  <c r="IM460" i="2"/>
  <c r="IM307" i="2"/>
  <c r="IM379" i="2"/>
  <c r="IM82" i="2"/>
  <c r="IM77" i="2"/>
  <c r="IM370" i="2"/>
  <c r="IM394" i="2"/>
  <c r="IM323" i="2"/>
  <c r="IM221" i="2"/>
  <c r="IM478" i="2"/>
  <c r="IM390" i="2"/>
  <c r="IM320" i="2"/>
  <c r="IM378" i="2"/>
  <c r="IM418" i="2"/>
  <c r="IM464" i="2"/>
  <c r="IM474" i="2"/>
  <c r="IM398" i="2"/>
  <c r="IM451" i="2"/>
  <c r="IM457" i="2"/>
  <c r="IM477" i="2"/>
  <c r="IM458" i="2"/>
  <c r="IM372" i="2"/>
  <c r="IM225" i="2"/>
  <c r="IM228" i="2"/>
  <c r="IM185" i="2"/>
  <c r="IM475" i="2"/>
  <c r="IM257" i="2"/>
  <c r="IM47" i="2"/>
  <c r="IM336" i="2"/>
  <c r="IM262" i="2"/>
  <c r="IM106" i="2"/>
  <c r="IM469" i="2"/>
  <c r="IN102" i="2"/>
  <c r="IN10" i="2"/>
  <c r="IN330" i="2"/>
  <c r="IN84" i="2"/>
  <c r="IN260" i="2"/>
  <c r="IN45" i="2"/>
  <c r="IN181" i="2"/>
  <c r="IN140" i="2"/>
  <c r="IN108" i="2"/>
  <c r="IN179" i="2"/>
  <c r="IN277" i="2"/>
  <c r="IN167" i="2"/>
  <c r="IN52" i="2"/>
  <c r="IN177" i="2"/>
  <c r="IN39" i="2"/>
  <c r="IN203" i="2"/>
  <c r="IN196" i="2"/>
  <c r="IN289" i="2"/>
  <c r="IN110" i="2"/>
  <c r="IN13" i="2"/>
  <c r="IN22" i="2"/>
  <c r="IN164" i="2"/>
  <c r="IN172" i="2"/>
  <c r="IN239" i="2"/>
  <c r="IN46" i="2"/>
  <c r="IN166" i="2"/>
  <c r="IN154" i="2"/>
  <c r="IN255" i="2"/>
  <c r="IN455" i="2"/>
  <c r="IN152" i="2"/>
  <c r="IN126" i="2"/>
  <c r="IN146" i="2"/>
  <c r="IN284" i="2"/>
  <c r="IN304" i="2"/>
  <c r="IN345" i="2"/>
  <c r="IN337" i="2"/>
  <c r="IN361" i="2"/>
  <c r="IN434" i="2"/>
  <c r="IN413" i="2"/>
  <c r="IN404" i="2"/>
  <c r="IN363" i="2"/>
  <c r="IN466" i="2"/>
  <c r="IN411" i="2"/>
  <c r="IN448" i="2"/>
  <c r="IN362" i="2"/>
  <c r="IN391" i="2"/>
  <c r="IN308" i="2"/>
  <c r="IN193" i="2"/>
  <c r="IN319" i="2"/>
  <c r="IN205" i="2"/>
  <c r="IN322" i="2"/>
  <c r="IN297" i="2"/>
  <c r="IN325" i="2"/>
  <c r="IN180" i="2"/>
  <c r="IN54" i="2"/>
  <c r="IN280" i="2"/>
  <c r="IN274" i="2"/>
  <c r="IN261" i="2"/>
  <c r="IN118" i="2"/>
  <c r="IN229" i="2"/>
  <c r="IN383" i="2"/>
  <c r="IN131" i="2"/>
  <c r="IN124" i="2"/>
  <c r="IN223" i="2"/>
  <c r="IN230" i="2"/>
  <c r="IN327" i="2"/>
  <c r="IN420" i="2"/>
  <c r="IN270" i="2"/>
  <c r="IN432" i="2"/>
  <c r="IN268" i="2"/>
  <c r="IN367" i="2"/>
  <c r="IN87" i="2"/>
  <c r="IN37" i="2"/>
  <c r="IN55" i="2"/>
  <c r="IN159" i="2"/>
  <c r="IN98" i="2"/>
  <c r="IN85" i="2"/>
  <c r="IN134" i="2"/>
  <c r="IN83" i="2"/>
  <c r="IN117" i="2"/>
  <c r="IN175" i="2"/>
  <c r="IN358" i="2"/>
  <c r="IN27" i="2"/>
  <c r="IN16" i="2"/>
  <c r="IN184" i="2"/>
  <c r="IN74" i="2"/>
  <c r="IN149" i="2"/>
  <c r="IN92" i="2"/>
  <c r="IN132" i="2"/>
  <c r="IN470" i="2"/>
  <c r="IN115" i="2"/>
  <c r="IN145" i="2"/>
  <c r="IN186" i="2"/>
  <c r="IN40" i="2"/>
  <c r="IN21" i="2"/>
  <c r="IN199" i="2"/>
  <c r="IN295" i="2"/>
  <c r="IN353" i="2"/>
  <c r="IN207" i="2"/>
  <c r="IN155" i="2"/>
  <c r="IN195" i="2"/>
  <c r="IN125" i="2"/>
  <c r="IN15" i="2"/>
  <c r="IN160" i="2"/>
  <c r="IN194" i="2"/>
  <c r="IN224" i="2"/>
  <c r="IN188" i="2"/>
  <c r="IN76" i="2"/>
  <c r="IN153" i="2"/>
  <c r="IN263" i="2"/>
  <c r="IN112" i="2"/>
  <c r="IN62" i="2"/>
  <c r="IN78" i="2"/>
  <c r="IN198" i="2"/>
  <c r="IN191" i="2"/>
  <c r="IN275" i="2"/>
  <c r="IN65" i="2"/>
  <c r="IN341" i="2"/>
  <c r="IN105" i="2"/>
  <c r="IN81" i="2"/>
  <c r="IN267" i="2"/>
  <c r="IN220" i="2"/>
  <c r="IN156" i="2"/>
  <c r="IN254" i="2"/>
  <c r="IN286" i="2"/>
  <c r="IN29" i="2"/>
  <c r="IN94" i="2"/>
  <c r="IN100" i="2"/>
  <c r="IN182" i="2"/>
  <c r="IN36" i="2"/>
  <c r="IN53" i="2"/>
  <c r="IN4" i="2"/>
  <c r="IN2" i="2"/>
  <c r="IN306" i="2"/>
  <c r="IN56" i="2"/>
  <c r="IN43" i="2"/>
  <c r="IN282" i="2"/>
  <c r="IN59" i="2"/>
  <c r="IN169" i="2"/>
  <c r="IN192" i="2"/>
  <c r="IN209" i="2"/>
  <c r="IN227" i="2"/>
  <c r="IN73" i="2"/>
  <c r="IN113" i="2"/>
  <c r="IN71" i="2"/>
  <c r="IN18" i="2"/>
  <c r="IN26" i="2"/>
  <c r="IN144" i="2"/>
  <c r="IN9" i="2"/>
  <c r="IN50" i="2"/>
  <c r="IN19" i="2"/>
  <c r="IN99" i="2"/>
  <c r="IN23" i="2"/>
  <c r="IN24" i="2"/>
  <c r="IN12" i="2"/>
  <c r="IN66" i="2"/>
  <c r="IN5" i="2"/>
  <c r="IN101" i="2"/>
  <c r="IN88" i="2"/>
  <c r="IN64" i="2"/>
  <c r="IN70" i="2"/>
  <c r="IN32" i="2"/>
  <c r="IN51" i="2"/>
  <c r="IN218" i="2"/>
  <c r="IN35" i="2"/>
  <c r="IN368" i="2"/>
  <c r="IN350" i="2"/>
  <c r="IN388" i="2"/>
  <c r="IN292" i="2"/>
  <c r="IN214" i="2"/>
  <c r="IN75" i="2"/>
  <c r="IN293" i="2"/>
  <c r="IN243" i="2"/>
  <c r="IN210" i="2"/>
  <c r="IN369" i="2"/>
  <c r="IN69" i="2"/>
  <c r="IN68" i="2"/>
  <c r="IN38" i="2"/>
  <c r="IN3" i="2"/>
  <c r="IN120" i="2"/>
  <c r="IN58" i="2"/>
  <c r="IN34" i="2"/>
  <c r="IN86" i="2"/>
  <c r="IN178" i="2"/>
  <c r="IN57" i="2"/>
  <c r="IN217" i="2"/>
  <c r="IN127" i="2"/>
  <c r="IN206" i="2"/>
  <c r="IN111" i="2"/>
  <c r="IN344" i="2"/>
  <c r="IN150" i="2"/>
  <c r="IN93" i="2"/>
  <c r="IN63" i="2"/>
  <c r="IN174" i="2"/>
  <c r="IN147" i="2"/>
  <c r="IN48" i="2"/>
  <c r="IN96" i="2"/>
  <c r="IN72" i="2"/>
  <c r="IN33" i="2"/>
  <c r="IN189" i="2"/>
  <c r="IN313" i="2"/>
  <c r="IN158" i="2"/>
  <c r="IN219" i="2"/>
  <c r="IN31" i="2"/>
  <c r="IN95" i="2"/>
  <c r="IN346" i="2"/>
  <c r="IN176" i="2"/>
  <c r="IN352" i="2"/>
  <c r="IN245" i="2"/>
  <c r="IN41" i="2"/>
  <c r="IN79" i="2"/>
  <c r="IN30" i="2"/>
  <c r="IN226" i="2"/>
  <c r="IN103" i="2"/>
  <c r="IN141" i="2"/>
  <c r="IN301" i="2"/>
  <c r="IN347" i="2"/>
  <c r="IN472" i="2"/>
  <c r="IN190" i="2"/>
  <c r="IN296" i="2"/>
  <c r="IN139" i="2"/>
  <c r="IN371" i="2"/>
  <c r="IN7" i="2"/>
  <c r="IN208" i="2"/>
  <c r="IN25" i="2"/>
  <c r="IN468" i="2"/>
  <c r="IN256" i="2"/>
  <c r="IN17" i="2"/>
  <c r="IN222" i="2"/>
  <c r="IN130" i="2"/>
  <c r="IN89" i="2"/>
  <c r="IN201" i="2"/>
  <c r="IN273" i="2"/>
  <c r="IN42" i="2"/>
  <c r="IN200" i="2"/>
  <c r="IN20" i="2"/>
  <c r="IN6" i="2"/>
  <c r="IN61" i="2"/>
  <c r="IN246" i="2"/>
  <c r="IN381" i="2"/>
  <c r="IN278" i="2"/>
  <c r="IN326" i="2"/>
  <c r="IN342" i="2"/>
  <c r="IN276" i="2"/>
  <c r="IN247" i="2"/>
  <c r="IN314" i="2"/>
  <c r="IN142" i="2"/>
  <c r="IN168" i="2"/>
  <c r="IN343" i="2"/>
  <c r="IN11" i="2"/>
  <c r="IN138" i="2"/>
  <c r="IN294" i="2"/>
  <c r="IN91" i="2"/>
  <c r="IN232" i="2"/>
  <c r="IN299" i="2"/>
  <c r="IN364" i="2"/>
  <c r="IN122" i="2"/>
  <c r="IN354" i="2"/>
  <c r="IN435" i="2"/>
  <c r="IN340" i="2"/>
  <c r="IN471" i="2"/>
  <c r="IN302" i="2"/>
  <c r="IN316" i="2"/>
  <c r="IN317" i="2"/>
  <c r="IN136" i="2"/>
  <c r="IN433" i="2"/>
  <c r="IN386" i="2"/>
  <c r="IN252" i="2"/>
  <c r="IN410" i="2"/>
  <c r="IN212" i="2"/>
  <c r="IN348" i="2"/>
  <c r="IN163" i="2"/>
  <c r="IN310" i="2"/>
  <c r="IN173" i="2"/>
  <c r="IN417" i="2"/>
  <c r="IN114" i="2"/>
  <c r="IN331" i="2"/>
  <c r="IN264" i="2"/>
  <c r="IN366" i="2"/>
  <c r="IN359" i="2"/>
  <c r="IN405" i="2"/>
  <c r="IN365" i="2"/>
  <c r="IN382" i="2"/>
  <c r="IN271" i="2"/>
  <c r="IN291" i="2"/>
  <c r="IN393" i="2"/>
  <c r="IN442" i="2"/>
  <c r="IN392" i="2"/>
  <c r="IN396" i="2"/>
  <c r="IN406" i="2"/>
  <c r="IN453" i="2"/>
  <c r="IN236" i="2"/>
  <c r="IN253" i="2"/>
  <c r="IN143" i="2"/>
  <c r="IN281" i="2"/>
  <c r="IN285" i="2"/>
  <c r="IN387" i="2"/>
  <c r="IN332" i="2"/>
  <c r="IN439" i="2"/>
  <c r="IN135" i="2"/>
  <c r="IN197" i="2"/>
  <c r="IN449" i="2"/>
  <c r="IN250" i="2"/>
  <c r="IN237" i="2"/>
  <c r="IN241" i="2"/>
  <c r="IN266" i="2"/>
  <c r="IN272" i="2"/>
  <c r="IN165" i="2"/>
  <c r="IN14" i="2"/>
  <c r="IN400" i="2"/>
  <c r="IN259" i="2"/>
  <c r="IN311" i="2"/>
  <c r="IN309" i="2"/>
  <c r="IN234" i="2"/>
  <c r="IN334" i="2"/>
  <c r="IN426" i="2"/>
  <c r="IN456" i="2"/>
  <c r="IN376" i="2"/>
  <c r="IN215" i="2"/>
  <c r="IN157" i="2"/>
  <c r="IN97" i="2"/>
  <c r="IN380" i="2"/>
  <c r="IN8" i="2"/>
  <c r="IN446" i="2"/>
  <c r="IN248" i="2"/>
  <c r="IN133" i="2"/>
  <c r="IN244" i="2"/>
  <c r="IN123" i="2"/>
  <c r="IN171" i="2"/>
  <c r="IN283" i="2"/>
  <c r="IN249" i="2"/>
  <c r="IN67" i="2"/>
  <c r="IN129" i="2"/>
  <c r="IN49" i="2"/>
  <c r="IN109" i="2"/>
  <c r="IN374" i="2"/>
  <c r="IN288" i="2"/>
  <c r="IN116" i="2"/>
  <c r="IN121" i="2"/>
  <c r="IN202" i="2"/>
  <c r="IN60" i="2"/>
  <c r="IN170" i="2"/>
  <c r="IN204" i="2"/>
  <c r="IN162" i="2"/>
  <c r="IN28" i="2"/>
  <c r="IN231" i="2"/>
  <c r="IN251" i="2"/>
  <c r="IN44" i="2"/>
  <c r="IN305" i="2"/>
  <c r="IN287" i="2"/>
  <c r="IN148" i="2"/>
  <c r="IN356" i="2"/>
  <c r="IN90" i="2"/>
  <c r="IN107" i="2"/>
  <c r="IN183" i="2"/>
  <c r="IN80" i="2"/>
  <c r="IN339" i="2"/>
  <c r="IN233" i="2"/>
  <c r="IN128" i="2"/>
  <c r="IN467" i="2"/>
  <c r="IN312" i="2"/>
  <c r="IN444" i="2"/>
  <c r="IN235" i="2"/>
  <c r="IN104" i="2"/>
  <c r="IN258" i="2"/>
  <c r="IN303" i="2"/>
  <c r="IN428" i="2"/>
  <c r="IN473" i="2"/>
  <c r="IN459" i="2"/>
  <c r="IN395" i="2"/>
  <c r="IN397" i="2"/>
  <c r="IN436" i="2"/>
  <c r="IN440" i="2"/>
  <c r="IN465" i="2"/>
  <c r="IN408" i="2"/>
  <c r="IN421" i="2"/>
  <c r="IN479" i="2"/>
  <c r="IN422" i="2"/>
  <c r="IN377" i="2"/>
  <c r="IN430" i="2"/>
  <c r="IN389" i="2"/>
  <c r="IN137" i="2"/>
  <c r="IN385" i="2"/>
  <c r="IN402" i="2"/>
  <c r="IN318" i="2"/>
  <c r="IN375" i="2"/>
  <c r="IN279" i="2"/>
  <c r="IN438" i="2"/>
  <c r="IN333" i="2"/>
  <c r="IN424" i="2"/>
  <c r="IN300" i="2"/>
  <c r="IN461" i="2"/>
  <c r="IN187" i="2"/>
  <c r="IN238" i="2"/>
  <c r="IN265" i="2"/>
  <c r="IN298" i="2"/>
  <c r="IN360" i="2"/>
  <c r="IN119" i="2"/>
  <c r="IN211" i="2"/>
  <c r="IN373" i="2"/>
  <c r="IN338" i="2"/>
  <c r="IN242" i="2"/>
  <c r="IN355" i="2"/>
  <c r="IN447" i="2"/>
  <c r="IN443" i="2"/>
  <c r="IN403" i="2"/>
  <c r="IN463" i="2"/>
  <c r="IN335" i="2"/>
  <c r="IN431" i="2"/>
  <c r="IN454" i="2"/>
  <c r="IN384" i="2"/>
  <c r="IN151" i="2"/>
  <c r="IN407" i="2"/>
  <c r="IN412" i="2"/>
  <c r="IN445" i="2"/>
  <c r="IN462" i="2"/>
  <c r="IN324" i="2"/>
  <c r="IN425" i="2"/>
  <c r="IN450" i="2"/>
  <c r="IN414" i="2"/>
  <c r="IN357" i="2"/>
  <c r="IN415" i="2"/>
  <c r="IN476" i="2"/>
  <c r="IN321" i="2"/>
  <c r="IN328" i="2"/>
  <c r="IN315" i="2"/>
  <c r="IN351" i="2"/>
  <c r="IN423" i="2"/>
  <c r="IN441" i="2"/>
  <c r="IN216" i="2"/>
  <c r="IN240" i="2"/>
  <c r="IN452" i="2"/>
  <c r="IN409" i="2"/>
  <c r="IN269" i="2"/>
  <c r="IN329" i="2"/>
  <c r="IN416" i="2"/>
  <c r="IN437" i="2"/>
  <c r="IN419" i="2"/>
  <c r="IN427" i="2"/>
  <c r="IN161" i="2"/>
  <c r="IN429" i="2"/>
  <c r="IN399" i="2"/>
  <c r="IN290" i="2"/>
  <c r="IN349" i="2"/>
  <c r="IN213" i="2"/>
  <c r="IN401" i="2"/>
  <c r="IN460" i="2"/>
  <c r="IN307" i="2"/>
  <c r="IN379" i="2"/>
  <c r="IN82" i="2"/>
  <c r="IN77" i="2"/>
  <c r="IN370" i="2"/>
  <c r="IN394" i="2"/>
  <c r="IN323" i="2"/>
  <c r="IN221" i="2"/>
  <c r="IN478" i="2"/>
  <c r="IN390" i="2"/>
  <c r="IN320" i="2"/>
  <c r="IN378" i="2"/>
  <c r="IN418" i="2"/>
  <c r="IN464" i="2"/>
  <c r="IN474" i="2"/>
  <c r="IN398" i="2"/>
  <c r="IN451" i="2"/>
  <c r="IN457" i="2"/>
  <c r="IN477" i="2"/>
  <c r="IN458" i="2"/>
  <c r="IN372" i="2"/>
  <c r="IN225" i="2"/>
  <c r="IN228" i="2"/>
  <c r="IN185" i="2"/>
  <c r="IN475" i="2"/>
  <c r="IN257" i="2"/>
  <c r="IN47" i="2"/>
  <c r="IN336" i="2"/>
  <c r="IN262" i="2"/>
  <c r="IN106" i="2"/>
  <c r="IN469" i="2"/>
  <c r="IO102" i="2"/>
  <c r="IO10" i="2"/>
  <c r="IO330" i="2"/>
  <c r="IO84" i="2"/>
  <c r="IO260" i="2"/>
  <c r="IO45" i="2"/>
  <c r="IO181" i="2"/>
  <c r="IO140" i="2"/>
  <c r="IO108" i="2"/>
  <c r="IO179" i="2"/>
  <c r="IO277" i="2"/>
  <c r="IO167" i="2"/>
  <c r="IO52" i="2"/>
  <c r="IO177" i="2"/>
  <c r="IO39" i="2"/>
  <c r="IO203" i="2"/>
  <c r="IO196" i="2"/>
  <c r="IO289" i="2"/>
  <c r="IO110" i="2"/>
  <c r="IO13" i="2"/>
  <c r="IO22" i="2"/>
  <c r="IO164" i="2"/>
  <c r="IO172" i="2"/>
  <c r="IO239" i="2"/>
  <c r="IO46" i="2"/>
  <c r="IO166" i="2"/>
  <c r="IO154" i="2"/>
  <c r="IO255" i="2"/>
  <c r="IO455" i="2"/>
  <c r="IO152" i="2"/>
  <c r="IO126" i="2"/>
  <c r="IO146" i="2"/>
  <c r="IO284" i="2"/>
  <c r="IO304" i="2"/>
  <c r="IO345" i="2"/>
  <c r="IO337" i="2"/>
  <c r="IO361" i="2"/>
  <c r="IO434" i="2"/>
  <c r="IO413" i="2"/>
  <c r="IO404" i="2"/>
  <c r="IO363" i="2"/>
  <c r="IO466" i="2"/>
  <c r="IO411" i="2"/>
  <c r="IO448" i="2"/>
  <c r="IO362" i="2"/>
  <c r="IO391" i="2"/>
  <c r="IO308" i="2"/>
  <c r="IO193" i="2"/>
  <c r="IO319" i="2"/>
  <c r="IO205" i="2"/>
  <c r="IO322" i="2"/>
  <c r="IO297" i="2"/>
  <c r="IO325" i="2"/>
  <c r="IO180" i="2"/>
  <c r="IO54" i="2"/>
  <c r="IO280" i="2"/>
  <c r="IO274" i="2"/>
  <c r="IO261" i="2"/>
  <c r="IO118" i="2"/>
  <c r="IO229" i="2"/>
  <c r="IO383" i="2"/>
  <c r="IO131" i="2"/>
  <c r="IO124" i="2"/>
  <c r="IO223" i="2"/>
  <c r="IO230" i="2"/>
  <c r="IO327" i="2"/>
  <c r="IO420" i="2"/>
  <c r="IO270" i="2"/>
  <c r="IO432" i="2"/>
  <c r="IO268" i="2"/>
  <c r="IO367" i="2"/>
  <c r="IO87" i="2"/>
  <c r="IO37" i="2"/>
  <c r="IO55" i="2"/>
  <c r="IO159" i="2"/>
  <c r="IO98" i="2"/>
  <c r="IO85" i="2"/>
  <c r="IO134" i="2"/>
  <c r="IO83" i="2"/>
  <c r="IO117" i="2"/>
  <c r="IO175" i="2"/>
  <c r="IO358" i="2"/>
  <c r="IO27" i="2"/>
  <c r="IO16" i="2"/>
  <c r="IO184" i="2"/>
  <c r="IO74" i="2"/>
  <c r="IO149" i="2"/>
  <c r="IO92" i="2"/>
  <c r="IO132" i="2"/>
  <c r="IO470" i="2"/>
  <c r="IO115" i="2"/>
  <c r="IO145" i="2"/>
  <c r="IO186" i="2"/>
  <c r="IO40" i="2"/>
  <c r="IO21" i="2"/>
  <c r="IO199" i="2"/>
  <c r="IO295" i="2"/>
  <c r="IO353" i="2"/>
  <c r="IO207" i="2"/>
  <c r="IO155" i="2"/>
  <c r="IO195" i="2"/>
  <c r="IO125" i="2"/>
  <c r="IO15" i="2"/>
  <c r="IO160" i="2"/>
  <c r="IO194" i="2"/>
  <c r="IO224" i="2"/>
  <c r="IO188" i="2"/>
  <c r="IO76" i="2"/>
  <c r="IO153" i="2"/>
  <c r="IO263" i="2"/>
  <c r="IO112" i="2"/>
  <c r="IO62" i="2"/>
  <c r="IO78" i="2"/>
  <c r="IO198" i="2"/>
  <c r="IO191" i="2"/>
  <c r="IO275" i="2"/>
  <c r="IO65" i="2"/>
  <c r="IO341" i="2"/>
  <c r="IO105" i="2"/>
  <c r="IO81" i="2"/>
  <c r="IO267" i="2"/>
  <c r="IO220" i="2"/>
  <c r="IO156" i="2"/>
  <c r="IO254" i="2"/>
  <c r="IO286" i="2"/>
  <c r="IO29" i="2"/>
  <c r="IO94" i="2"/>
  <c r="IO100" i="2"/>
  <c r="IO182" i="2"/>
  <c r="IO36" i="2"/>
  <c r="IO53" i="2"/>
  <c r="IO4" i="2"/>
  <c r="IO2" i="2"/>
  <c r="IO306" i="2"/>
  <c r="IO56" i="2"/>
  <c r="IO43" i="2"/>
  <c r="IO282" i="2"/>
  <c r="IO59" i="2"/>
  <c r="IO169" i="2"/>
  <c r="IO192" i="2"/>
  <c r="IO209" i="2"/>
  <c r="IO227" i="2"/>
  <c r="IO73" i="2"/>
  <c r="IO113" i="2"/>
  <c r="IO71" i="2"/>
  <c r="IO18" i="2"/>
  <c r="IO26" i="2"/>
  <c r="IO144" i="2"/>
  <c r="IO9" i="2"/>
  <c r="IO50" i="2"/>
  <c r="IO19" i="2"/>
  <c r="IO99" i="2"/>
  <c r="IO23" i="2"/>
  <c r="IO24" i="2"/>
  <c r="IO12" i="2"/>
  <c r="IO66" i="2"/>
  <c r="IO5" i="2"/>
  <c r="IO101" i="2"/>
  <c r="IO88" i="2"/>
  <c r="IO64" i="2"/>
  <c r="IO70" i="2"/>
  <c r="IO32" i="2"/>
  <c r="IO51" i="2"/>
  <c r="IO218" i="2"/>
  <c r="IO35" i="2"/>
  <c r="IO368" i="2"/>
  <c r="IO350" i="2"/>
  <c r="IO388" i="2"/>
  <c r="IO292" i="2"/>
  <c r="IO214" i="2"/>
  <c r="IO75" i="2"/>
  <c r="IO293" i="2"/>
  <c r="IO243" i="2"/>
  <c r="IO210" i="2"/>
  <c r="IO369" i="2"/>
  <c r="IO69" i="2"/>
  <c r="IO68" i="2"/>
  <c r="IO38" i="2"/>
  <c r="IO3" i="2"/>
  <c r="IO120" i="2"/>
  <c r="IO58" i="2"/>
  <c r="IO34" i="2"/>
  <c r="IO86" i="2"/>
  <c r="IO178" i="2"/>
  <c r="IO57" i="2"/>
  <c r="IO217" i="2"/>
  <c r="IO127" i="2"/>
  <c r="IO206" i="2"/>
  <c r="IO111" i="2"/>
  <c r="IO344" i="2"/>
  <c r="IO150" i="2"/>
  <c r="IO93" i="2"/>
  <c r="IO63" i="2"/>
  <c r="IO174" i="2"/>
  <c r="IO147" i="2"/>
  <c r="IO48" i="2"/>
  <c r="IO96" i="2"/>
  <c r="IO72" i="2"/>
  <c r="IO33" i="2"/>
  <c r="IO189" i="2"/>
  <c r="IO313" i="2"/>
  <c r="IO158" i="2"/>
  <c r="IO219" i="2"/>
  <c r="IO31" i="2"/>
  <c r="IO95" i="2"/>
  <c r="IO346" i="2"/>
  <c r="IO176" i="2"/>
  <c r="IO352" i="2"/>
  <c r="IO245" i="2"/>
  <c r="IO41" i="2"/>
  <c r="IO79" i="2"/>
  <c r="IO30" i="2"/>
  <c r="IO226" i="2"/>
  <c r="IO103" i="2"/>
  <c r="IO141" i="2"/>
  <c r="IO301" i="2"/>
  <c r="IO347" i="2"/>
  <c r="IO472" i="2"/>
  <c r="IO190" i="2"/>
  <c r="IO296" i="2"/>
  <c r="IO139" i="2"/>
  <c r="IO371" i="2"/>
  <c r="IO7" i="2"/>
  <c r="IO208" i="2"/>
  <c r="IO25" i="2"/>
  <c r="IO468" i="2"/>
  <c r="IO256" i="2"/>
  <c r="IO17" i="2"/>
  <c r="IO222" i="2"/>
  <c r="IO130" i="2"/>
  <c r="IO89" i="2"/>
  <c r="IO201" i="2"/>
  <c r="IO273" i="2"/>
  <c r="IO42" i="2"/>
  <c r="IO200" i="2"/>
  <c r="IO20" i="2"/>
  <c r="IO6" i="2"/>
  <c r="IO61" i="2"/>
  <c r="IO246" i="2"/>
  <c r="IO381" i="2"/>
  <c r="IO278" i="2"/>
  <c r="IO326" i="2"/>
  <c r="IO342" i="2"/>
  <c r="IO276" i="2"/>
  <c r="IO247" i="2"/>
  <c r="IO314" i="2"/>
  <c r="IO142" i="2"/>
  <c r="IO168" i="2"/>
  <c r="IO343" i="2"/>
  <c r="IO11" i="2"/>
  <c r="IO138" i="2"/>
  <c r="IO294" i="2"/>
  <c r="IO91" i="2"/>
  <c r="IO232" i="2"/>
  <c r="IO299" i="2"/>
  <c r="IO364" i="2"/>
  <c r="IO122" i="2"/>
  <c r="IO354" i="2"/>
  <c r="IO435" i="2"/>
  <c r="IO340" i="2"/>
  <c r="IO471" i="2"/>
  <c r="IO302" i="2"/>
  <c r="IO316" i="2"/>
  <c r="IO317" i="2"/>
  <c r="IO136" i="2"/>
  <c r="IO433" i="2"/>
  <c r="IO386" i="2"/>
  <c r="IO252" i="2"/>
  <c r="IO410" i="2"/>
  <c r="IO212" i="2"/>
  <c r="IO348" i="2"/>
  <c r="IO163" i="2"/>
  <c r="IO310" i="2"/>
  <c r="IO173" i="2"/>
  <c r="IO417" i="2"/>
  <c r="IO114" i="2"/>
  <c r="IO331" i="2"/>
  <c r="IO264" i="2"/>
  <c r="IO366" i="2"/>
  <c r="IO359" i="2"/>
  <c r="IO405" i="2"/>
  <c r="IO365" i="2"/>
  <c r="IO382" i="2"/>
  <c r="IO271" i="2"/>
  <c r="IO291" i="2"/>
  <c r="IO393" i="2"/>
  <c r="IO442" i="2"/>
  <c r="IO392" i="2"/>
  <c r="IO396" i="2"/>
  <c r="IO406" i="2"/>
  <c r="IO453" i="2"/>
  <c r="IO236" i="2"/>
  <c r="IO253" i="2"/>
  <c r="IO143" i="2"/>
  <c r="IO281" i="2"/>
  <c r="IO285" i="2"/>
  <c r="IO387" i="2"/>
  <c r="IO332" i="2"/>
  <c r="IO439" i="2"/>
  <c r="IO135" i="2"/>
  <c r="IO197" i="2"/>
  <c r="IO449" i="2"/>
  <c r="IO250" i="2"/>
  <c r="IO237" i="2"/>
  <c r="IO241" i="2"/>
  <c r="IO266" i="2"/>
  <c r="IO272" i="2"/>
  <c r="IO165" i="2"/>
  <c r="IO14" i="2"/>
  <c r="IO400" i="2"/>
  <c r="IO259" i="2"/>
  <c r="IO311" i="2"/>
  <c r="IO309" i="2"/>
  <c r="IO234" i="2"/>
  <c r="IO334" i="2"/>
  <c r="IO426" i="2"/>
  <c r="IO456" i="2"/>
  <c r="IO376" i="2"/>
  <c r="IO215" i="2"/>
  <c r="IO157" i="2"/>
  <c r="IO97" i="2"/>
  <c r="IO380" i="2"/>
  <c r="IO8" i="2"/>
  <c r="IO446" i="2"/>
  <c r="IO248" i="2"/>
  <c r="IO133" i="2"/>
  <c r="IO244" i="2"/>
  <c r="IO123" i="2"/>
  <c r="IO171" i="2"/>
  <c r="IO283" i="2"/>
  <c r="IO249" i="2"/>
  <c r="IO67" i="2"/>
  <c r="IO129" i="2"/>
  <c r="IO49" i="2"/>
  <c r="IO109" i="2"/>
  <c r="IO374" i="2"/>
  <c r="IO288" i="2"/>
  <c r="IO116" i="2"/>
  <c r="IO121" i="2"/>
  <c r="IO202" i="2"/>
  <c r="IO60" i="2"/>
  <c r="IO170" i="2"/>
  <c r="IO204" i="2"/>
  <c r="IO162" i="2"/>
  <c r="IO28" i="2"/>
  <c r="IO231" i="2"/>
  <c r="IO251" i="2"/>
  <c r="IO44" i="2"/>
  <c r="IO305" i="2"/>
  <c r="IO287" i="2"/>
  <c r="IO148" i="2"/>
  <c r="IO356" i="2"/>
  <c r="IO90" i="2"/>
  <c r="IO107" i="2"/>
  <c r="IO183" i="2"/>
  <c r="IO80" i="2"/>
  <c r="IO339" i="2"/>
  <c r="IO233" i="2"/>
  <c r="IO128" i="2"/>
  <c r="IO467" i="2"/>
  <c r="IO312" i="2"/>
  <c r="IO444" i="2"/>
  <c r="IO235" i="2"/>
  <c r="IO104" i="2"/>
  <c r="IO258" i="2"/>
  <c r="IO303" i="2"/>
  <c r="IO428" i="2"/>
  <c r="IO473" i="2"/>
  <c r="IO459" i="2"/>
  <c r="IO395" i="2"/>
  <c r="IO397" i="2"/>
  <c r="IO436" i="2"/>
  <c r="IO440" i="2"/>
  <c r="IO465" i="2"/>
  <c r="IO408" i="2"/>
  <c r="IO421" i="2"/>
  <c r="IO479" i="2"/>
  <c r="IO422" i="2"/>
  <c r="IO377" i="2"/>
  <c r="IO430" i="2"/>
  <c r="IO389" i="2"/>
  <c r="IO137" i="2"/>
  <c r="IO385" i="2"/>
  <c r="IO402" i="2"/>
  <c r="IO318" i="2"/>
  <c r="IO375" i="2"/>
  <c r="IO279" i="2"/>
  <c r="IO438" i="2"/>
  <c r="IO333" i="2"/>
  <c r="IO424" i="2"/>
  <c r="IO300" i="2"/>
  <c r="IO461" i="2"/>
  <c r="IO187" i="2"/>
  <c r="IO238" i="2"/>
  <c r="IO265" i="2"/>
  <c r="IO298" i="2"/>
  <c r="IO360" i="2"/>
  <c r="IO119" i="2"/>
  <c r="IO211" i="2"/>
  <c r="IO373" i="2"/>
  <c r="IO338" i="2"/>
  <c r="IO242" i="2"/>
  <c r="IO355" i="2"/>
  <c r="IO447" i="2"/>
  <c r="IO443" i="2"/>
  <c r="IO403" i="2"/>
  <c r="IO463" i="2"/>
  <c r="IO335" i="2"/>
  <c r="IO431" i="2"/>
  <c r="IO454" i="2"/>
  <c r="IO384" i="2"/>
  <c r="IO151" i="2"/>
  <c r="IO407" i="2"/>
  <c r="IO412" i="2"/>
  <c r="IO445" i="2"/>
  <c r="IO462" i="2"/>
  <c r="IO324" i="2"/>
  <c r="IO425" i="2"/>
  <c r="IO450" i="2"/>
  <c r="IO414" i="2"/>
  <c r="IO357" i="2"/>
  <c r="IO415" i="2"/>
  <c r="IO476" i="2"/>
  <c r="IO321" i="2"/>
  <c r="IO328" i="2"/>
  <c r="IO315" i="2"/>
  <c r="IO351" i="2"/>
  <c r="IO423" i="2"/>
  <c r="IO441" i="2"/>
  <c r="IO216" i="2"/>
  <c r="IO240" i="2"/>
  <c r="IO452" i="2"/>
  <c r="IO409" i="2"/>
  <c r="IO269" i="2"/>
  <c r="IO329" i="2"/>
  <c r="IO416" i="2"/>
  <c r="IO437" i="2"/>
  <c r="IO419" i="2"/>
  <c r="IO427" i="2"/>
  <c r="IO161" i="2"/>
  <c r="IO429" i="2"/>
  <c r="IO399" i="2"/>
  <c r="IO290" i="2"/>
  <c r="IO349" i="2"/>
  <c r="IO213" i="2"/>
  <c r="IO401" i="2"/>
  <c r="IO460" i="2"/>
  <c r="IO307" i="2"/>
  <c r="IO379" i="2"/>
  <c r="IO82" i="2"/>
  <c r="IO77" i="2"/>
  <c r="IO370" i="2"/>
  <c r="IO394" i="2"/>
  <c r="IO323" i="2"/>
  <c r="IO221" i="2"/>
  <c r="IO478" i="2"/>
  <c r="IO390" i="2"/>
  <c r="IO320" i="2"/>
  <c r="IO378" i="2"/>
  <c r="IO418" i="2"/>
  <c r="IO464" i="2"/>
  <c r="IO474" i="2"/>
  <c r="IO398" i="2"/>
  <c r="IO451" i="2"/>
  <c r="IO457" i="2"/>
  <c r="IO477" i="2"/>
  <c r="IO458" i="2"/>
  <c r="IO372" i="2"/>
  <c r="IO225" i="2"/>
  <c r="IO228" i="2"/>
  <c r="IO185" i="2"/>
  <c r="IO475" i="2"/>
  <c r="IO257" i="2"/>
  <c r="IO47" i="2"/>
  <c r="IO336" i="2"/>
  <c r="IO262" i="2"/>
  <c r="IO106" i="2"/>
  <c r="IO469" i="2"/>
  <c r="IP102" i="2"/>
  <c r="IP10" i="2"/>
  <c r="IP330" i="2"/>
  <c r="IP84" i="2"/>
  <c r="IP260" i="2"/>
  <c r="IP45" i="2"/>
  <c r="IP181" i="2"/>
  <c r="IP140" i="2"/>
  <c r="IP108" i="2"/>
  <c r="IP179" i="2"/>
  <c r="IP277" i="2"/>
  <c r="IP167" i="2"/>
  <c r="IP52" i="2"/>
  <c r="IP177" i="2"/>
  <c r="IP39" i="2"/>
  <c r="IP203" i="2"/>
  <c r="IP196" i="2"/>
  <c r="IP289" i="2"/>
  <c r="IP110" i="2"/>
  <c r="IP13" i="2"/>
  <c r="IP22" i="2"/>
  <c r="IP164" i="2"/>
  <c r="IP172" i="2"/>
  <c r="IP239" i="2"/>
  <c r="IP46" i="2"/>
  <c r="IP166" i="2"/>
  <c r="IP154" i="2"/>
  <c r="IP255" i="2"/>
  <c r="IP455" i="2"/>
  <c r="IP152" i="2"/>
  <c r="IP126" i="2"/>
  <c r="IP146" i="2"/>
  <c r="IP284" i="2"/>
  <c r="IP304" i="2"/>
  <c r="IP345" i="2"/>
  <c r="IP337" i="2"/>
  <c r="IP361" i="2"/>
  <c r="IP434" i="2"/>
  <c r="IP413" i="2"/>
  <c r="IP404" i="2"/>
  <c r="IP363" i="2"/>
  <c r="IP466" i="2"/>
  <c r="IP411" i="2"/>
  <c r="IP448" i="2"/>
  <c r="IP362" i="2"/>
  <c r="IP391" i="2"/>
  <c r="IP308" i="2"/>
  <c r="IP193" i="2"/>
  <c r="IP319" i="2"/>
  <c r="IP205" i="2"/>
  <c r="IP322" i="2"/>
  <c r="IP297" i="2"/>
  <c r="IP325" i="2"/>
  <c r="IP180" i="2"/>
  <c r="IP54" i="2"/>
  <c r="IP280" i="2"/>
  <c r="IP274" i="2"/>
  <c r="IP261" i="2"/>
  <c r="IP118" i="2"/>
  <c r="IP229" i="2"/>
  <c r="IP383" i="2"/>
  <c r="IP131" i="2"/>
  <c r="IP124" i="2"/>
  <c r="IP223" i="2"/>
  <c r="IP230" i="2"/>
  <c r="IP327" i="2"/>
  <c r="IP420" i="2"/>
  <c r="IP270" i="2"/>
  <c r="IP432" i="2"/>
  <c r="IP268" i="2"/>
  <c r="IP367" i="2"/>
  <c r="IP87" i="2"/>
  <c r="IP37" i="2"/>
  <c r="IP55" i="2"/>
  <c r="IP159" i="2"/>
  <c r="IP98" i="2"/>
  <c r="IP85" i="2"/>
  <c r="IP134" i="2"/>
  <c r="IP83" i="2"/>
  <c r="IP117" i="2"/>
  <c r="IP175" i="2"/>
  <c r="IP358" i="2"/>
  <c r="IP27" i="2"/>
  <c r="IP16" i="2"/>
  <c r="IP184" i="2"/>
  <c r="IP74" i="2"/>
  <c r="IP149" i="2"/>
  <c r="IP92" i="2"/>
  <c r="IP132" i="2"/>
  <c r="IP470" i="2"/>
  <c r="IP115" i="2"/>
  <c r="IP145" i="2"/>
  <c r="IP186" i="2"/>
  <c r="IP40" i="2"/>
  <c r="IP21" i="2"/>
  <c r="IP199" i="2"/>
  <c r="IP295" i="2"/>
  <c r="IP353" i="2"/>
  <c r="IP207" i="2"/>
  <c r="IP155" i="2"/>
  <c r="IP195" i="2"/>
  <c r="IP125" i="2"/>
  <c r="IP15" i="2"/>
  <c r="IP160" i="2"/>
  <c r="IP194" i="2"/>
  <c r="IP224" i="2"/>
  <c r="IP188" i="2"/>
  <c r="IP76" i="2"/>
  <c r="IP153" i="2"/>
  <c r="IP263" i="2"/>
  <c r="IP112" i="2"/>
  <c r="IP62" i="2"/>
  <c r="IP78" i="2"/>
  <c r="IP198" i="2"/>
  <c r="IP191" i="2"/>
  <c r="IP275" i="2"/>
  <c r="IP65" i="2"/>
  <c r="IP341" i="2"/>
  <c r="IP105" i="2"/>
  <c r="IP81" i="2"/>
  <c r="IP267" i="2"/>
  <c r="IP220" i="2"/>
  <c r="IP156" i="2"/>
  <c r="IP254" i="2"/>
  <c r="IP286" i="2"/>
  <c r="IP29" i="2"/>
  <c r="IP94" i="2"/>
  <c r="IP100" i="2"/>
  <c r="IP182" i="2"/>
  <c r="IP36" i="2"/>
  <c r="IP53" i="2"/>
  <c r="IP4" i="2"/>
  <c r="IP2" i="2"/>
  <c r="IP306" i="2"/>
  <c r="IP56" i="2"/>
  <c r="IP43" i="2"/>
  <c r="IP282" i="2"/>
  <c r="IP59" i="2"/>
  <c r="IP169" i="2"/>
  <c r="IP192" i="2"/>
  <c r="IP209" i="2"/>
  <c r="IP227" i="2"/>
  <c r="IP73" i="2"/>
  <c r="IP113" i="2"/>
  <c r="IP71" i="2"/>
  <c r="IP18" i="2"/>
  <c r="IP26" i="2"/>
  <c r="IP144" i="2"/>
  <c r="IP9" i="2"/>
  <c r="IP50" i="2"/>
  <c r="IP19" i="2"/>
  <c r="IP99" i="2"/>
  <c r="IP23" i="2"/>
  <c r="IP24" i="2"/>
  <c r="IP12" i="2"/>
  <c r="IP66" i="2"/>
  <c r="IP5" i="2"/>
  <c r="IP101" i="2"/>
  <c r="IP88" i="2"/>
  <c r="IP64" i="2"/>
  <c r="IP70" i="2"/>
  <c r="IP32" i="2"/>
  <c r="IP51" i="2"/>
  <c r="IP218" i="2"/>
  <c r="IP35" i="2"/>
  <c r="IP368" i="2"/>
  <c r="IP350" i="2"/>
  <c r="IP388" i="2"/>
  <c r="IP292" i="2"/>
  <c r="IP214" i="2"/>
  <c r="IP75" i="2"/>
  <c r="IP293" i="2"/>
  <c r="IP243" i="2"/>
  <c r="IP210" i="2"/>
  <c r="IP369" i="2"/>
  <c r="IP69" i="2"/>
  <c r="IP68" i="2"/>
  <c r="IP38" i="2"/>
  <c r="IP3" i="2"/>
  <c r="IP120" i="2"/>
  <c r="IP58" i="2"/>
  <c r="IP34" i="2"/>
  <c r="IP86" i="2"/>
  <c r="IP178" i="2"/>
  <c r="IP57" i="2"/>
  <c r="IP217" i="2"/>
  <c r="IP127" i="2"/>
  <c r="IP206" i="2"/>
  <c r="IP111" i="2"/>
  <c r="IP344" i="2"/>
  <c r="IP150" i="2"/>
  <c r="IP93" i="2"/>
  <c r="IP63" i="2"/>
  <c r="IP174" i="2"/>
  <c r="IP147" i="2"/>
  <c r="IP48" i="2"/>
  <c r="IP96" i="2"/>
  <c r="IP72" i="2"/>
  <c r="IP33" i="2"/>
  <c r="IP189" i="2"/>
  <c r="IP313" i="2"/>
  <c r="IP158" i="2"/>
  <c r="IP219" i="2"/>
  <c r="IP31" i="2"/>
  <c r="IP95" i="2"/>
  <c r="IP346" i="2"/>
  <c r="IP176" i="2"/>
  <c r="IP352" i="2"/>
  <c r="IP245" i="2"/>
  <c r="IP41" i="2"/>
  <c r="IP79" i="2"/>
  <c r="IP30" i="2"/>
  <c r="IP226" i="2"/>
  <c r="IP103" i="2"/>
  <c r="IP141" i="2"/>
  <c r="IP301" i="2"/>
  <c r="IP347" i="2"/>
  <c r="IP472" i="2"/>
  <c r="IP190" i="2"/>
  <c r="IP296" i="2"/>
  <c r="IP139" i="2"/>
  <c r="IP371" i="2"/>
  <c r="IP7" i="2"/>
  <c r="IP208" i="2"/>
  <c r="IP25" i="2"/>
  <c r="IP468" i="2"/>
  <c r="IP256" i="2"/>
  <c r="IP17" i="2"/>
  <c r="IP222" i="2"/>
  <c r="IP130" i="2"/>
  <c r="IP89" i="2"/>
  <c r="IP201" i="2"/>
  <c r="IP273" i="2"/>
  <c r="IP42" i="2"/>
  <c r="IP200" i="2"/>
  <c r="IP20" i="2"/>
  <c r="IP6" i="2"/>
  <c r="IP61" i="2"/>
  <c r="IP246" i="2"/>
  <c r="IP381" i="2"/>
  <c r="IP278" i="2"/>
  <c r="IP326" i="2"/>
  <c r="IP342" i="2"/>
  <c r="IP276" i="2"/>
  <c r="IP247" i="2"/>
  <c r="IP314" i="2"/>
  <c r="IP142" i="2"/>
  <c r="IP168" i="2"/>
  <c r="IP343" i="2"/>
  <c r="IP11" i="2"/>
  <c r="IP138" i="2"/>
  <c r="IP294" i="2"/>
  <c r="IP91" i="2"/>
  <c r="IP232" i="2"/>
  <c r="IP299" i="2"/>
  <c r="IP364" i="2"/>
  <c r="IP122" i="2"/>
  <c r="IP354" i="2"/>
  <c r="IP435" i="2"/>
  <c r="IP340" i="2"/>
  <c r="IP471" i="2"/>
  <c r="IP302" i="2"/>
  <c r="IP316" i="2"/>
  <c r="IP317" i="2"/>
  <c r="IP136" i="2"/>
  <c r="IP433" i="2"/>
  <c r="IP386" i="2"/>
  <c r="IP252" i="2"/>
  <c r="IP410" i="2"/>
  <c r="IP212" i="2"/>
  <c r="IP348" i="2"/>
  <c r="IP163" i="2"/>
  <c r="IP310" i="2"/>
  <c r="IP173" i="2"/>
  <c r="IP417" i="2"/>
  <c r="IP114" i="2"/>
  <c r="IP331" i="2"/>
  <c r="IP264" i="2"/>
  <c r="IP366" i="2"/>
  <c r="IP359" i="2"/>
  <c r="IP405" i="2"/>
  <c r="IP365" i="2"/>
  <c r="IP382" i="2"/>
  <c r="IP271" i="2"/>
  <c r="IP291" i="2"/>
  <c r="IP393" i="2"/>
  <c r="IP442" i="2"/>
  <c r="IP392" i="2"/>
  <c r="IP396" i="2"/>
  <c r="IP406" i="2"/>
  <c r="IP453" i="2"/>
  <c r="IP236" i="2"/>
  <c r="IP253" i="2"/>
  <c r="IP143" i="2"/>
  <c r="IP281" i="2"/>
  <c r="IP285" i="2"/>
  <c r="IP387" i="2"/>
  <c r="IP332" i="2"/>
  <c r="IP439" i="2"/>
  <c r="IP135" i="2"/>
  <c r="IP197" i="2"/>
  <c r="IP449" i="2"/>
  <c r="IP250" i="2"/>
  <c r="IP237" i="2"/>
  <c r="IP241" i="2"/>
  <c r="IP266" i="2"/>
  <c r="IP272" i="2"/>
  <c r="IP165" i="2"/>
  <c r="IP14" i="2"/>
  <c r="IP400" i="2"/>
  <c r="IP259" i="2"/>
  <c r="IP311" i="2"/>
  <c r="IP309" i="2"/>
  <c r="IP234" i="2"/>
  <c r="IP334" i="2"/>
  <c r="IP426" i="2"/>
  <c r="IP456" i="2"/>
  <c r="IP376" i="2"/>
  <c r="IP215" i="2"/>
  <c r="IP157" i="2"/>
  <c r="IP97" i="2"/>
  <c r="IP380" i="2"/>
  <c r="IP8" i="2"/>
  <c r="IP446" i="2"/>
  <c r="IP248" i="2"/>
  <c r="IP133" i="2"/>
  <c r="IP244" i="2"/>
  <c r="IP123" i="2"/>
  <c r="IP171" i="2"/>
  <c r="IP283" i="2"/>
  <c r="IP249" i="2"/>
  <c r="IP67" i="2"/>
  <c r="IP129" i="2"/>
  <c r="IP49" i="2"/>
  <c r="IP109" i="2"/>
  <c r="IP374" i="2"/>
  <c r="IP288" i="2"/>
  <c r="IP116" i="2"/>
  <c r="IP121" i="2"/>
  <c r="IP202" i="2"/>
  <c r="IP60" i="2"/>
  <c r="IP170" i="2"/>
  <c r="IP204" i="2"/>
  <c r="IP162" i="2"/>
  <c r="IP28" i="2"/>
  <c r="IP231" i="2"/>
  <c r="IP251" i="2"/>
  <c r="IP44" i="2"/>
  <c r="IP305" i="2"/>
  <c r="IP287" i="2"/>
  <c r="IP148" i="2"/>
  <c r="IP356" i="2"/>
  <c r="IP90" i="2"/>
  <c r="IP107" i="2"/>
  <c r="IP183" i="2"/>
  <c r="IP80" i="2"/>
  <c r="IP339" i="2"/>
  <c r="IP233" i="2"/>
  <c r="IP128" i="2"/>
  <c r="IP467" i="2"/>
  <c r="IP312" i="2"/>
  <c r="IP444" i="2"/>
  <c r="IP235" i="2"/>
  <c r="IP104" i="2"/>
  <c r="IP258" i="2"/>
  <c r="IP303" i="2"/>
  <c r="IP428" i="2"/>
  <c r="IP473" i="2"/>
  <c r="IP459" i="2"/>
  <c r="IP395" i="2"/>
  <c r="IP397" i="2"/>
  <c r="IP436" i="2"/>
  <c r="IP440" i="2"/>
  <c r="IP465" i="2"/>
  <c r="IP408" i="2"/>
  <c r="IP421" i="2"/>
  <c r="IP479" i="2"/>
  <c r="IP422" i="2"/>
  <c r="IP377" i="2"/>
  <c r="IP430" i="2"/>
  <c r="IP389" i="2"/>
  <c r="IP137" i="2"/>
  <c r="IP385" i="2"/>
  <c r="IP402" i="2"/>
  <c r="IP318" i="2"/>
  <c r="IP375" i="2"/>
  <c r="IP279" i="2"/>
  <c r="IP438" i="2"/>
  <c r="IP333" i="2"/>
  <c r="IP424" i="2"/>
  <c r="IP300" i="2"/>
  <c r="IP461" i="2"/>
  <c r="IP187" i="2"/>
  <c r="IP238" i="2"/>
  <c r="IP265" i="2"/>
  <c r="IP298" i="2"/>
  <c r="IP360" i="2"/>
  <c r="IP119" i="2"/>
  <c r="IP211" i="2"/>
  <c r="IP373" i="2"/>
  <c r="IP338" i="2"/>
  <c r="IP242" i="2"/>
  <c r="IP355" i="2"/>
  <c r="IP447" i="2"/>
  <c r="IP443" i="2"/>
  <c r="IP403" i="2"/>
  <c r="IP463" i="2"/>
  <c r="IP335" i="2"/>
  <c r="IP431" i="2"/>
  <c r="IP454" i="2"/>
  <c r="IP384" i="2"/>
  <c r="IP151" i="2"/>
  <c r="IP407" i="2"/>
  <c r="IP412" i="2"/>
  <c r="IP445" i="2"/>
  <c r="IP462" i="2"/>
  <c r="IP324" i="2"/>
  <c r="IP425" i="2"/>
  <c r="IP450" i="2"/>
  <c r="IP414" i="2"/>
  <c r="IP357" i="2"/>
  <c r="IP415" i="2"/>
  <c r="IP476" i="2"/>
  <c r="IP321" i="2"/>
  <c r="IP328" i="2"/>
  <c r="IP315" i="2"/>
  <c r="IP351" i="2"/>
  <c r="IP423" i="2"/>
  <c r="IP441" i="2"/>
  <c r="IP216" i="2"/>
  <c r="IP240" i="2"/>
  <c r="IP452" i="2"/>
  <c r="IP409" i="2"/>
  <c r="IP269" i="2"/>
  <c r="IP329" i="2"/>
  <c r="IP416" i="2"/>
  <c r="IP437" i="2"/>
  <c r="IP419" i="2"/>
  <c r="IP427" i="2"/>
  <c r="IP161" i="2"/>
  <c r="IP429" i="2"/>
  <c r="IP399" i="2"/>
  <c r="IP290" i="2"/>
  <c r="IP349" i="2"/>
  <c r="IP213" i="2"/>
  <c r="IP401" i="2"/>
  <c r="IP460" i="2"/>
  <c r="IP307" i="2"/>
  <c r="IP379" i="2"/>
  <c r="IP82" i="2"/>
  <c r="IP77" i="2"/>
  <c r="IP370" i="2"/>
  <c r="IP394" i="2"/>
  <c r="IP323" i="2"/>
  <c r="IP221" i="2"/>
  <c r="IP478" i="2"/>
  <c r="IP390" i="2"/>
  <c r="IP320" i="2"/>
  <c r="IP378" i="2"/>
  <c r="IP418" i="2"/>
  <c r="IP464" i="2"/>
  <c r="IP474" i="2"/>
  <c r="IP398" i="2"/>
  <c r="IP451" i="2"/>
  <c r="IP457" i="2"/>
  <c r="IP477" i="2"/>
  <c r="IP458" i="2"/>
  <c r="IP372" i="2"/>
  <c r="IP225" i="2"/>
  <c r="IP228" i="2"/>
  <c r="IP185" i="2"/>
  <c r="IP475" i="2"/>
  <c r="IP257" i="2"/>
  <c r="IP47" i="2"/>
  <c r="IP336" i="2"/>
  <c r="IP262" i="2"/>
  <c r="IP106" i="2"/>
  <c r="IP469" i="2"/>
  <c r="IQ102" i="2"/>
  <c r="IQ10" i="2"/>
  <c r="IQ330" i="2"/>
  <c r="IQ84" i="2"/>
  <c r="IQ260" i="2"/>
  <c r="IQ45" i="2"/>
  <c r="IQ181" i="2"/>
  <c r="IQ140" i="2"/>
  <c r="IQ108" i="2"/>
  <c r="IQ179" i="2"/>
  <c r="IQ277" i="2"/>
  <c r="IQ167" i="2"/>
  <c r="IQ52" i="2"/>
  <c r="IQ177" i="2"/>
  <c r="IQ39" i="2"/>
  <c r="IQ203" i="2"/>
  <c r="IQ196" i="2"/>
  <c r="IQ289" i="2"/>
  <c r="IQ110" i="2"/>
  <c r="IQ13" i="2"/>
  <c r="IQ22" i="2"/>
  <c r="IQ164" i="2"/>
  <c r="IQ172" i="2"/>
  <c r="IQ239" i="2"/>
  <c r="IQ46" i="2"/>
  <c r="IQ166" i="2"/>
  <c r="IQ154" i="2"/>
  <c r="IQ255" i="2"/>
  <c r="IQ455" i="2"/>
  <c r="IQ152" i="2"/>
  <c r="IQ126" i="2"/>
  <c r="IQ146" i="2"/>
  <c r="IQ284" i="2"/>
  <c r="IQ304" i="2"/>
  <c r="IQ345" i="2"/>
  <c r="IQ337" i="2"/>
  <c r="IQ361" i="2"/>
  <c r="IQ434" i="2"/>
  <c r="IQ413" i="2"/>
  <c r="IQ404" i="2"/>
  <c r="IQ363" i="2"/>
  <c r="IQ466" i="2"/>
  <c r="IQ411" i="2"/>
  <c r="IQ448" i="2"/>
  <c r="IQ362" i="2"/>
  <c r="IQ391" i="2"/>
  <c r="IQ308" i="2"/>
  <c r="IQ193" i="2"/>
  <c r="IQ319" i="2"/>
  <c r="IQ205" i="2"/>
  <c r="IQ322" i="2"/>
  <c r="IQ297" i="2"/>
  <c r="IQ325" i="2"/>
  <c r="IQ180" i="2"/>
  <c r="IQ54" i="2"/>
  <c r="IQ280" i="2"/>
  <c r="IQ274" i="2"/>
  <c r="IQ261" i="2"/>
  <c r="IQ118" i="2"/>
  <c r="IQ229" i="2"/>
  <c r="IQ383" i="2"/>
  <c r="IQ131" i="2"/>
  <c r="IQ124" i="2"/>
  <c r="IQ223" i="2"/>
  <c r="IQ230" i="2"/>
  <c r="IQ327" i="2"/>
  <c r="IQ420" i="2"/>
  <c r="IQ270" i="2"/>
  <c r="IQ432" i="2"/>
  <c r="IQ268" i="2"/>
  <c r="IQ367" i="2"/>
  <c r="IQ87" i="2"/>
  <c r="IQ37" i="2"/>
  <c r="IQ55" i="2"/>
  <c r="IQ159" i="2"/>
  <c r="IQ98" i="2"/>
  <c r="IQ85" i="2"/>
  <c r="IQ134" i="2"/>
  <c r="IQ83" i="2"/>
  <c r="IQ117" i="2"/>
  <c r="IQ175" i="2"/>
  <c r="IQ358" i="2"/>
  <c r="IQ27" i="2"/>
  <c r="IQ16" i="2"/>
  <c r="IQ184" i="2"/>
  <c r="IQ74" i="2"/>
  <c r="IQ149" i="2"/>
  <c r="IQ92" i="2"/>
  <c r="IQ132" i="2"/>
  <c r="IQ470" i="2"/>
  <c r="IQ115" i="2"/>
  <c r="IQ145" i="2"/>
  <c r="IQ186" i="2"/>
  <c r="IQ40" i="2"/>
  <c r="IQ21" i="2"/>
  <c r="IQ199" i="2"/>
  <c r="IQ295" i="2"/>
  <c r="IQ353" i="2"/>
  <c r="IQ207" i="2"/>
  <c r="IQ155" i="2"/>
  <c r="IQ195" i="2"/>
  <c r="IQ125" i="2"/>
  <c r="IQ15" i="2"/>
  <c r="IQ160" i="2"/>
  <c r="IQ194" i="2"/>
  <c r="IQ224" i="2"/>
  <c r="IQ188" i="2"/>
  <c r="IQ76" i="2"/>
  <c r="IQ153" i="2"/>
  <c r="IQ263" i="2"/>
  <c r="IQ112" i="2"/>
  <c r="IQ62" i="2"/>
  <c r="IQ78" i="2"/>
  <c r="IQ198" i="2"/>
  <c r="IQ191" i="2"/>
  <c r="IQ275" i="2"/>
  <c r="IQ65" i="2"/>
  <c r="IQ341" i="2"/>
  <c r="IQ105" i="2"/>
  <c r="IQ81" i="2"/>
  <c r="IQ267" i="2"/>
  <c r="IQ220" i="2"/>
  <c r="IQ156" i="2"/>
  <c r="IQ254" i="2"/>
  <c r="IQ286" i="2"/>
  <c r="IQ29" i="2"/>
  <c r="IQ94" i="2"/>
  <c r="IQ100" i="2"/>
  <c r="IQ182" i="2"/>
  <c r="IQ36" i="2"/>
  <c r="IQ53" i="2"/>
  <c r="IQ4" i="2"/>
  <c r="IQ2" i="2"/>
  <c r="IQ306" i="2"/>
  <c r="IQ56" i="2"/>
  <c r="IQ43" i="2"/>
  <c r="IQ282" i="2"/>
  <c r="IQ59" i="2"/>
  <c r="IQ169" i="2"/>
  <c r="IQ192" i="2"/>
  <c r="IQ209" i="2"/>
  <c r="IQ227" i="2"/>
  <c r="IQ73" i="2"/>
  <c r="IQ113" i="2"/>
  <c r="IQ71" i="2"/>
  <c r="IQ18" i="2"/>
  <c r="IQ26" i="2"/>
  <c r="IQ144" i="2"/>
  <c r="IQ9" i="2"/>
  <c r="IQ50" i="2"/>
  <c r="IQ19" i="2"/>
  <c r="IQ99" i="2"/>
  <c r="IQ23" i="2"/>
  <c r="IQ24" i="2"/>
  <c r="IQ12" i="2"/>
  <c r="IQ66" i="2"/>
  <c r="IQ5" i="2"/>
  <c r="IQ101" i="2"/>
  <c r="IQ88" i="2"/>
  <c r="IQ64" i="2"/>
  <c r="IQ70" i="2"/>
  <c r="IQ32" i="2"/>
  <c r="IQ51" i="2"/>
  <c r="IQ218" i="2"/>
  <c r="IQ35" i="2"/>
  <c r="IQ368" i="2"/>
  <c r="IQ350" i="2"/>
  <c r="IQ388" i="2"/>
  <c r="IQ292" i="2"/>
  <c r="IQ214" i="2"/>
  <c r="IQ75" i="2"/>
  <c r="IQ293" i="2"/>
  <c r="IQ243" i="2"/>
  <c r="IQ210" i="2"/>
  <c r="IQ369" i="2"/>
  <c r="IQ69" i="2"/>
  <c r="IQ68" i="2"/>
  <c r="IQ38" i="2"/>
  <c r="IQ3" i="2"/>
  <c r="IQ120" i="2"/>
  <c r="IQ58" i="2"/>
  <c r="IQ34" i="2"/>
  <c r="IQ86" i="2"/>
  <c r="IQ178" i="2"/>
  <c r="IQ57" i="2"/>
  <c r="IQ217" i="2"/>
  <c r="IQ127" i="2"/>
  <c r="IQ206" i="2"/>
  <c r="IQ111" i="2"/>
  <c r="IQ344" i="2"/>
  <c r="IQ150" i="2"/>
  <c r="IQ93" i="2"/>
  <c r="IQ63" i="2"/>
  <c r="IQ174" i="2"/>
  <c r="IQ147" i="2"/>
  <c r="IQ48" i="2"/>
  <c r="IQ96" i="2"/>
  <c r="IQ72" i="2"/>
  <c r="IQ33" i="2"/>
  <c r="IQ189" i="2"/>
  <c r="IQ313" i="2"/>
  <c r="IQ158" i="2"/>
  <c r="IQ219" i="2"/>
  <c r="IQ31" i="2"/>
  <c r="IQ95" i="2"/>
  <c r="IQ346" i="2"/>
  <c r="IQ176" i="2"/>
  <c r="IQ352" i="2"/>
  <c r="IQ245" i="2"/>
  <c r="IQ41" i="2"/>
  <c r="IQ79" i="2"/>
  <c r="IQ30" i="2"/>
  <c r="IQ226" i="2"/>
  <c r="IQ103" i="2"/>
  <c r="IQ141" i="2"/>
  <c r="IQ301" i="2"/>
  <c r="IQ347" i="2"/>
  <c r="IQ472" i="2"/>
  <c r="IQ190" i="2"/>
  <c r="IQ296" i="2"/>
  <c r="IQ139" i="2"/>
  <c r="IQ371" i="2"/>
  <c r="IQ7" i="2"/>
  <c r="IQ208" i="2"/>
  <c r="IQ25" i="2"/>
  <c r="IQ468" i="2"/>
  <c r="IQ256" i="2"/>
  <c r="IQ17" i="2"/>
  <c r="IQ222" i="2"/>
  <c r="IQ130" i="2"/>
  <c r="IQ89" i="2"/>
  <c r="IQ201" i="2"/>
  <c r="IQ273" i="2"/>
  <c r="IQ42" i="2"/>
  <c r="IQ200" i="2"/>
  <c r="IQ20" i="2"/>
  <c r="IQ6" i="2"/>
  <c r="IQ61" i="2"/>
  <c r="IQ246" i="2"/>
  <c r="IQ381" i="2"/>
  <c r="IQ278" i="2"/>
  <c r="IQ326" i="2"/>
  <c r="IQ342" i="2"/>
  <c r="IQ276" i="2"/>
  <c r="IQ247" i="2"/>
  <c r="IQ314" i="2"/>
  <c r="IQ142" i="2"/>
  <c r="IQ168" i="2"/>
  <c r="IQ343" i="2"/>
  <c r="IQ11" i="2"/>
  <c r="IQ138" i="2"/>
  <c r="IQ294" i="2"/>
  <c r="IQ91" i="2"/>
  <c r="IQ232" i="2"/>
  <c r="IQ299" i="2"/>
  <c r="IQ364" i="2"/>
  <c r="IQ122" i="2"/>
  <c r="IQ354" i="2"/>
  <c r="IQ435" i="2"/>
  <c r="IQ340" i="2"/>
  <c r="IQ471" i="2"/>
  <c r="IQ302" i="2"/>
  <c r="IQ316" i="2"/>
  <c r="IQ317" i="2"/>
  <c r="IQ136" i="2"/>
  <c r="IQ433" i="2"/>
  <c r="IQ386" i="2"/>
  <c r="IQ252" i="2"/>
  <c r="IQ410" i="2"/>
  <c r="IQ212" i="2"/>
  <c r="IQ348" i="2"/>
  <c r="IQ163" i="2"/>
  <c r="IQ310" i="2"/>
  <c r="IQ173" i="2"/>
  <c r="IQ417" i="2"/>
  <c r="IQ114" i="2"/>
  <c r="IQ331" i="2"/>
  <c r="IQ264" i="2"/>
  <c r="IQ366" i="2"/>
  <c r="IQ359" i="2"/>
  <c r="IQ405" i="2"/>
  <c r="IQ365" i="2"/>
  <c r="IQ382" i="2"/>
  <c r="IQ271" i="2"/>
  <c r="IQ291" i="2"/>
  <c r="IQ393" i="2"/>
  <c r="IQ442" i="2"/>
  <c r="IQ392" i="2"/>
  <c r="IQ396" i="2"/>
  <c r="IQ406" i="2"/>
  <c r="IQ453" i="2"/>
  <c r="IQ236" i="2"/>
  <c r="IQ253" i="2"/>
  <c r="IQ143" i="2"/>
  <c r="IQ281" i="2"/>
  <c r="IQ285" i="2"/>
  <c r="IQ387" i="2"/>
  <c r="IQ332" i="2"/>
  <c r="IQ439" i="2"/>
  <c r="IQ135" i="2"/>
  <c r="IQ197" i="2"/>
  <c r="IQ449" i="2"/>
  <c r="IQ250" i="2"/>
  <c r="IQ237" i="2"/>
  <c r="IQ241" i="2"/>
  <c r="IQ266" i="2"/>
  <c r="IQ272" i="2"/>
  <c r="IQ165" i="2"/>
  <c r="IQ14" i="2"/>
  <c r="IQ400" i="2"/>
  <c r="IQ259" i="2"/>
  <c r="IQ311" i="2"/>
  <c r="IQ309" i="2"/>
  <c r="IQ234" i="2"/>
  <c r="IQ334" i="2"/>
  <c r="IQ426" i="2"/>
  <c r="IQ456" i="2"/>
  <c r="IQ376" i="2"/>
  <c r="IQ215" i="2"/>
  <c r="IQ157" i="2"/>
  <c r="IQ97" i="2"/>
  <c r="IQ380" i="2"/>
  <c r="IQ8" i="2"/>
  <c r="IQ446" i="2"/>
  <c r="IQ248" i="2"/>
  <c r="IQ133" i="2"/>
  <c r="IQ244" i="2"/>
  <c r="IQ123" i="2"/>
  <c r="IQ171" i="2"/>
  <c r="IQ283" i="2"/>
  <c r="IQ249" i="2"/>
  <c r="IQ67" i="2"/>
  <c r="IQ129" i="2"/>
  <c r="IQ49" i="2"/>
  <c r="IQ109" i="2"/>
  <c r="IQ374" i="2"/>
  <c r="IQ288" i="2"/>
  <c r="IQ116" i="2"/>
  <c r="IQ121" i="2"/>
  <c r="IQ202" i="2"/>
  <c r="IQ60" i="2"/>
  <c r="IQ170" i="2"/>
  <c r="IQ204" i="2"/>
  <c r="IQ162" i="2"/>
  <c r="IQ28" i="2"/>
  <c r="IQ231" i="2"/>
  <c r="IQ251" i="2"/>
  <c r="IQ44" i="2"/>
  <c r="IQ305" i="2"/>
  <c r="IQ287" i="2"/>
  <c r="IQ148" i="2"/>
  <c r="IQ356" i="2"/>
  <c r="IQ90" i="2"/>
  <c r="IQ107" i="2"/>
  <c r="IQ183" i="2"/>
  <c r="IQ80" i="2"/>
  <c r="IQ339" i="2"/>
  <c r="IQ233" i="2"/>
  <c r="IQ128" i="2"/>
  <c r="IQ467" i="2"/>
  <c r="IQ312" i="2"/>
  <c r="IQ444" i="2"/>
  <c r="IQ235" i="2"/>
  <c r="IQ104" i="2"/>
  <c r="IQ258" i="2"/>
  <c r="IQ303" i="2"/>
  <c r="IQ428" i="2"/>
  <c r="IQ473" i="2"/>
  <c r="IQ459" i="2"/>
  <c r="IQ395" i="2"/>
  <c r="IQ397" i="2"/>
  <c r="IQ436" i="2"/>
  <c r="IQ440" i="2"/>
  <c r="IQ465" i="2"/>
  <c r="IQ408" i="2"/>
  <c r="IQ421" i="2"/>
  <c r="IQ479" i="2"/>
  <c r="IQ422" i="2"/>
  <c r="IQ377" i="2"/>
  <c r="IQ430" i="2"/>
  <c r="IQ389" i="2"/>
  <c r="IQ137" i="2"/>
  <c r="IQ385" i="2"/>
  <c r="IQ402" i="2"/>
  <c r="IQ318" i="2"/>
  <c r="IQ375" i="2"/>
  <c r="IQ279" i="2"/>
  <c r="IQ438" i="2"/>
  <c r="IQ333" i="2"/>
  <c r="IQ424" i="2"/>
  <c r="IQ300" i="2"/>
  <c r="IQ461" i="2"/>
  <c r="IQ187" i="2"/>
  <c r="IQ238" i="2"/>
  <c r="IQ265" i="2"/>
  <c r="IQ298" i="2"/>
  <c r="IQ360" i="2"/>
  <c r="IQ119" i="2"/>
  <c r="IQ211" i="2"/>
  <c r="IQ373" i="2"/>
  <c r="IQ338" i="2"/>
  <c r="IQ242" i="2"/>
  <c r="IQ355" i="2"/>
  <c r="IQ447" i="2"/>
  <c r="IQ443" i="2"/>
  <c r="IQ403" i="2"/>
  <c r="IQ463" i="2"/>
  <c r="IQ335" i="2"/>
  <c r="IQ431" i="2"/>
  <c r="IQ454" i="2"/>
  <c r="IQ384" i="2"/>
  <c r="IQ151" i="2"/>
  <c r="IQ407" i="2"/>
  <c r="IQ412" i="2"/>
  <c r="IQ445" i="2"/>
  <c r="IQ462" i="2"/>
  <c r="IQ324" i="2"/>
  <c r="IQ425" i="2"/>
  <c r="IQ450" i="2"/>
  <c r="IQ414" i="2"/>
  <c r="IQ357" i="2"/>
  <c r="IQ415" i="2"/>
  <c r="IQ476" i="2"/>
  <c r="IQ321" i="2"/>
  <c r="IQ328" i="2"/>
  <c r="IQ315" i="2"/>
  <c r="IQ351" i="2"/>
  <c r="IQ423" i="2"/>
  <c r="IQ441" i="2"/>
  <c r="IQ216" i="2"/>
  <c r="IQ240" i="2"/>
  <c r="IQ452" i="2"/>
  <c r="IQ409" i="2"/>
  <c r="IQ269" i="2"/>
  <c r="IQ329" i="2"/>
  <c r="IQ416" i="2"/>
  <c r="IQ437" i="2"/>
  <c r="IQ419" i="2"/>
  <c r="IQ427" i="2"/>
  <c r="IQ161" i="2"/>
  <c r="IQ429" i="2"/>
  <c r="IQ399" i="2"/>
  <c r="IQ290" i="2"/>
  <c r="IQ349" i="2"/>
  <c r="IQ213" i="2"/>
  <c r="IQ401" i="2"/>
  <c r="IQ460" i="2"/>
  <c r="IQ307" i="2"/>
  <c r="IQ379" i="2"/>
  <c r="IQ82" i="2"/>
  <c r="IQ77" i="2"/>
  <c r="IQ370" i="2"/>
  <c r="IQ394" i="2"/>
  <c r="IQ323" i="2"/>
  <c r="IQ221" i="2"/>
  <c r="IQ478" i="2"/>
  <c r="IQ390" i="2"/>
  <c r="IQ320" i="2"/>
  <c r="IQ378" i="2"/>
  <c r="IQ418" i="2"/>
  <c r="IQ464" i="2"/>
  <c r="IQ474" i="2"/>
  <c r="IQ398" i="2"/>
  <c r="IQ451" i="2"/>
  <c r="IQ457" i="2"/>
  <c r="IQ477" i="2"/>
  <c r="IQ458" i="2"/>
  <c r="IQ372" i="2"/>
  <c r="IQ225" i="2"/>
  <c r="IQ228" i="2"/>
  <c r="IQ185" i="2"/>
  <c r="IQ475" i="2"/>
  <c r="IQ257" i="2"/>
  <c r="IQ47" i="2"/>
  <c r="IQ336" i="2"/>
  <c r="IQ262" i="2"/>
  <c r="IQ106" i="2"/>
  <c r="IQ469" i="2"/>
  <c r="IR102" i="2"/>
  <c r="IR10" i="2"/>
  <c r="IR330" i="2"/>
  <c r="IR84" i="2"/>
  <c r="IR260" i="2"/>
  <c r="IR45" i="2"/>
  <c r="IR181" i="2"/>
  <c r="IR140" i="2"/>
  <c r="IR108" i="2"/>
  <c r="IR179" i="2"/>
  <c r="IR277" i="2"/>
  <c r="IR167" i="2"/>
  <c r="IR52" i="2"/>
  <c r="IR177" i="2"/>
  <c r="IR39" i="2"/>
  <c r="IR203" i="2"/>
  <c r="IR196" i="2"/>
  <c r="IR289" i="2"/>
  <c r="IR110" i="2"/>
  <c r="IR13" i="2"/>
  <c r="IR22" i="2"/>
  <c r="IR164" i="2"/>
  <c r="IR172" i="2"/>
  <c r="IR239" i="2"/>
  <c r="IR46" i="2"/>
  <c r="IR166" i="2"/>
  <c r="IR154" i="2"/>
  <c r="IR255" i="2"/>
  <c r="IR455" i="2"/>
  <c r="IR152" i="2"/>
  <c r="IR126" i="2"/>
  <c r="IR146" i="2"/>
  <c r="IR284" i="2"/>
  <c r="IR304" i="2"/>
  <c r="IR345" i="2"/>
  <c r="IR337" i="2"/>
  <c r="IR361" i="2"/>
  <c r="IR434" i="2"/>
  <c r="IR413" i="2"/>
  <c r="IR404" i="2"/>
  <c r="IR363" i="2"/>
  <c r="IR466" i="2"/>
  <c r="IR411" i="2"/>
  <c r="IR448" i="2"/>
  <c r="IR362" i="2"/>
  <c r="IR391" i="2"/>
  <c r="IR308" i="2"/>
  <c r="IR193" i="2"/>
  <c r="IR319" i="2"/>
  <c r="IR205" i="2"/>
  <c r="IR322" i="2"/>
  <c r="IR297" i="2"/>
  <c r="IR325" i="2"/>
  <c r="IR180" i="2"/>
  <c r="IR54" i="2"/>
  <c r="IR280" i="2"/>
  <c r="IR274" i="2"/>
  <c r="IR261" i="2"/>
  <c r="IR118" i="2"/>
  <c r="IR229" i="2"/>
  <c r="IR383" i="2"/>
  <c r="IR131" i="2"/>
  <c r="IR124" i="2"/>
  <c r="IR223" i="2"/>
  <c r="IR230" i="2"/>
  <c r="IR327" i="2"/>
  <c r="IR420" i="2"/>
  <c r="IR270" i="2"/>
  <c r="IR432" i="2"/>
  <c r="IR268" i="2"/>
  <c r="IR367" i="2"/>
  <c r="IR87" i="2"/>
  <c r="IR37" i="2"/>
  <c r="IR55" i="2"/>
  <c r="IR159" i="2"/>
  <c r="IR98" i="2"/>
  <c r="IR85" i="2"/>
  <c r="IR134" i="2"/>
  <c r="IR83" i="2"/>
  <c r="IR117" i="2"/>
  <c r="IR175" i="2"/>
  <c r="IR358" i="2"/>
  <c r="IR27" i="2"/>
  <c r="IR16" i="2"/>
  <c r="IR184" i="2"/>
  <c r="IR74" i="2"/>
  <c r="IR149" i="2"/>
  <c r="IR92" i="2"/>
  <c r="IR132" i="2"/>
  <c r="IR470" i="2"/>
  <c r="IR115" i="2"/>
  <c r="IR145" i="2"/>
  <c r="IR186" i="2"/>
  <c r="IR40" i="2"/>
  <c r="IR21" i="2"/>
  <c r="IR199" i="2"/>
  <c r="IR295" i="2"/>
  <c r="IR353" i="2"/>
  <c r="IR207" i="2"/>
  <c r="IR155" i="2"/>
  <c r="IR195" i="2"/>
  <c r="IR125" i="2"/>
  <c r="IR15" i="2"/>
  <c r="IR160" i="2"/>
  <c r="IR194" i="2"/>
  <c r="IR224" i="2"/>
  <c r="IR188" i="2"/>
  <c r="IR76" i="2"/>
  <c r="IR153" i="2"/>
  <c r="IR263" i="2"/>
  <c r="IR112" i="2"/>
  <c r="IR62" i="2"/>
  <c r="IR78" i="2"/>
  <c r="IR198" i="2"/>
  <c r="IR191" i="2"/>
  <c r="IR275" i="2"/>
  <c r="IR65" i="2"/>
  <c r="IR341" i="2"/>
  <c r="IR105" i="2"/>
  <c r="IR81" i="2"/>
  <c r="IR267" i="2"/>
  <c r="IR220" i="2"/>
  <c r="IR156" i="2"/>
  <c r="IR254" i="2"/>
  <c r="IR286" i="2"/>
  <c r="IR29" i="2"/>
  <c r="IR94" i="2"/>
  <c r="IR100" i="2"/>
  <c r="IR182" i="2"/>
  <c r="IR36" i="2"/>
  <c r="IR53" i="2"/>
  <c r="IR4" i="2"/>
  <c r="IR2" i="2"/>
  <c r="IR306" i="2"/>
  <c r="IR56" i="2"/>
  <c r="IR43" i="2"/>
  <c r="IR282" i="2"/>
  <c r="IR59" i="2"/>
  <c r="IR169" i="2"/>
  <c r="IR192" i="2"/>
  <c r="IR209" i="2"/>
  <c r="IR227" i="2"/>
  <c r="IR73" i="2"/>
  <c r="IR113" i="2"/>
  <c r="IR71" i="2"/>
  <c r="IR18" i="2"/>
  <c r="IR26" i="2"/>
  <c r="IR144" i="2"/>
  <c r="IR9" i="2"/>
  <c r="IR50" i="2"/>
  <c r="IR19" i="2"/>
  <c r="IR99" i="2"/>
  <c r="IR23" i="2"/>
  <c r="IR24" i="2"/>
  <c r="IR12" i="2"/>
  <c r="IR66" i="2"/>
  <c r="IR5" i="2"/>
  <c r="IR101" i="2"/>
  <c r="IR88" i="2"/>
  <c r="IR64" i="2"/>
  <c r="IR70" i="2"/>
  <c r="IR32" i="2"/>
  <c r="IR51" i="2"/>
  <c r="IR218" i="2"/>
  <c r="IR35" i="2"/>
  <c r="IR368" i="2"/>
  <c r="IR350" i="2"/>
  <c r="IR388" i="2"/>
  <c r="IR292" i="2"/>
  <c r="IR214" i="2"/>
  <c r="IR75" i="2"/>
  <c r="IR293" i="2"/>
  <c r="IR243" i="2"/>
  <c r="IR210" i="2"/>
  <c r="IR369" i="2"/>
  <c r="IR69" i="2"/>
  <c r="IR68" i="2"/>
  <c r="IR38" i="2"/>
  <c r="IR3" i="2"/>
  <c r="IR120" i="2"/>
  <c r="IR58" i="2"/>
  <c r="IR34" i="2"/>
  <c r="IR86" i="2"/>
  <c r="IR178" i="2"/>
  <c r="IR57" i="2"/>
  <c r="IR217" i="2"/>
  <c r="IR127" i="2"/>
  <c r="IR206" i="2"/>
  <c r="IR111" i="2"/>
  <c r="IR344" i="2"/>
  <c r="IR150" i="2"/>
  <c r="IR93" i="2"/>
  <c r="IR63" i="2"/>
  <c r="IR174" i="2"/>
  <c r="IR147" i="2"/>
  <c r="IR48" i="2"/>
  <c r="IR96" i="2"/>
  <c r="IR72" i="2"/>
  <c r="IR33" i="2"/>
  <c r="IR189" i="2"/>
  <c r="IR313" i="2"/>
  <c r="IR158" i="2"/>
  <c r="IR219" i="2"/>
  <c r="IR31" i="2"/>
  <c r="IR95" i="2"/>
  <c r="IR346" i="2"/>
  <c r="IR176" i="2"/>
  <c r="IR352" i="2"/>
  <c r="IR245" i="2"/>
  <c r="IR41" i="2"/>
  <c r="IR79" i="2"/>
  <c r="IR30" i="2"/>
  <c r="IR226" i="2"/>
  <c r="IR103" i="2"/>
  <c r="IR141" i="2"/>
  <c r="IR301" i="2"/>
  <c r="IR347" i="2"/>
  <c r="IR472" i="2"/>
  <c r="IR190" i="2"/>
  <c r="IR296" i="2"/>
  <c r="IR139" i="2"/>
  <c r="IR371" i="2"/>
  <c r="IR7" i="2"/>
  <c r="IR208" i="2"/>
  <c r="IR25" i="2"/>
  <c r="IR468" i="2"/>
  <c r="IR256" i="2"/>
  <c r="IR17" i="2"/>
  <c r="IR222" i="2"/>
  <c r="IR130" i="2"/>
  <c r="IR89" i="2"/>
  <c r="IR201" i="2"/>
  <c r="IR273" i="2"/>
  <c r="IR42" i="2"/>
  <c r="IR200" i="2"/>
  <c r="IR20" i="2"/>
  <c r="IR6" i="2"/>
  <c r="IR61" i="2"/>
  <c r="IR246" i="2"/>
  <c r="IR381" i="2"/>
  <c r="IR278" i="2"/>
  <c r="IR326" i="2"/>
  <c r="IR342" i="2"/>
  <c r="IR276" i="2"/>
  <c r="IR247" i="2"/>
  <c r="IR314" i="2"/>
  <c r="IR142" i="2"/>
  <c r="IR168" i="2"/>
  <c r="IR343" i="2"/>
  <c r="IR11" i="2"/>
  <c r="IR138" i="2"/>
  <c r="IR294" i="2"/>
  <c r="IR91" i="2"/>
  <c r="IR232" i="2"/>
  <c r="IR299" i="2"/>
  <c r="IR364" i="2"/>
  <c r="IR122" i="2"/>
  <c r="IR354" i="2"/>
  <c r="IR435" i="2"/>
  <c r="IR340" i="2"/>
  <c r="IR471" i="2"/>
  <c r="IR302" i="2"/>
  <c r="IR316" i="2"/>
  <c r="IR317" i="2"/>
  <c r="IR136" i="2"/>
  <c r="IR433" i="2"/>
  <c r="IR386" i="2"/>
  <c r="IR252" i="2"/>
  <c r="IR410" i="2"/>
  <c r="IR212" i="2"/>
  <c r="IR348" i="2"/>
  <c r="IR163" i="2"/>
  <c r="IR310" i="2"/>
  <c r="IR173" i="2"/>
  <c r="IR417" i="2"/>
  <c r="IR114" i="2"/>
  <c r="IR331" i="2"/>
  <c r="IR264" i="2"/>
  <c r="IR366" i="2"/>
  <c r="IR359" i="2"/>
  <c r="IR405" i="2"/>
  <c r="IR365" i="2"/>
  <c r="IR382" i="2"/>
  <c r="IR271" i="2"/>
  <c r="IR291" i="2"/>
  <c r="IR393" i="2"/>
  <c r="IR442" i="2"/>
  <c r="IR392" i="2"/>
  <c r="IR396" i="2"/>
  <c r="IR406" i="2"/>
  <c r="IR453" i="2"/>
  <c r="IR236" i="2"/>
  <c r="IR253" i="2"/>
  <c r="IR143" i="2"/>
  <c r="IR281" i="2"/>
  <c r="IR285" i="2"/>
  <c r="IR387" i="2"/>
  <c r="IR332" i="2"/>
  <c r="IR439" i="2"/>
  <c r="IR135" i="2"/>
  <c r="IR197" i="2"/>
  <c r="IR449" i="2"/>
  <c r="IR250" i="2"/>
  <c r="IR237" i="2"/>
  <c r="IR241" i="2"/>
  <c r="IR266" i="2"/>
  <c r="IR272" i="2"/>
  <c r="IR165" i="2"/>
  <c r="IR14" i="2"/>
  <c r="IR400" i="2"/>
  <c r="IR259" i="2"/>
  <c r="IR311" i="2"/>
  <c r="IR309" i="2"/>
  <c r="IR234" i="2"/>
  <c r="IR334" i="2"/>
  <c r="IR426" i="2"/>
  <c r="IR456" i="2"/>
  <c r="IR376" i="2"/>
  <c r="IR215" i="2"/>
  <c r="IR157" i="2"/>
  <c r="IR97" i="2"/>
  <c r="IR380" i="2"/>
  <c r="IR8" i="2"/>
  <c r="IR446" i="2"/>
  <c r="IR248" i="2"/>
  <c r="IR133" i="2"/>
  <c r="IR244" i="2"/>
  <c r="IR123" i="2"/>
  <c r="IR171" i="2"/>
  <c r="IR283" i="2"/>
  <c r="IR249" i="2"/>
  <c r="IR67" i="2"/>
  <c r="IR129" i="2"/>
  <c r="IR49" i="2"/>
  <c r="IR109" i="2"/>
  <c r="IR374" i="2"/>
  <c r="IR288" i="2"/>
  <c r="IR116" i="2"/>
  <c r="IR121" i="2"/>
  <c r="IR202" i="2"/>
  <c r="IR60" i="2"/>
  <c r="IR170" i="2"/>
  <c r="IR204" i="2"/>
  <c r="IR162" i="2"/>
  <c r="IR28" i="2"/>
  <c r="IR231" i="2"/>
  <c r="IR251" i="2"/>
  <c r="IR44" i="2"/>
  <c r="IR305" i="2"/>
  <c r="IR287" i="2"/>
  <c r="IR148" i="2"/>
  <c r="IR356" i="2"/>
  <c r="IR90" i="2"/>
  <c r="IR107" i="2"/>
  <c r="IR183" i="2"/>
  <c r="IR80" i="2"/>
  <c r="IR339" i="2"/>
  <c r="IR233" i="2"/>
  <c r="IR128" i="2"/>
  <c r="IR467" i="2"/>
  <c r="IR312" i="2"/>
  <c r="IR444" i="2"/>
  <c r="IR235" i="2"/>
  <c r="IR104" i="2"/>
  <c r="IR258" i="2"/>
  <c r="IR303" i="2"/>
  <c r="IR428" i="2"/>
  <c r="IR473" i="2"/>
  <c r="IR459" i="2"/>
  <c r="IR395" i="2"/>
  <c r="IR397" i="2"/>
  <c r="IR436" i="2"/>
  <c r="IR440" i="2"/>
  <c r="IR465" i="2"/>
  <c r="IR408" i="2"/>
  <c r="IR421" i="2"/>
  <c r="IR479" i="2"/>
  <c r="IR422" i="2"/>
  <c r="IR377" i="2"/>
  <c r="IR430" i="2"/>
  <c r="IR389" i="2"/>
  <c r="IR137" i="2"/>
  <c r="IR385" i="2"/>
  <c r="IR402" i="2"/>
  <c r="IR318" i="2"/>
  <c r="IR375" i="2"/>
  <c r="IR279" i="2"/>
  <c r="IR438" i="2"/>
  <c r="IR333" i="2"/>
  <c r="IR424" i="2"/>
  <c r="IR300" i="2"/>
  <c r="IR461" i="2"/>
  <c r="IR187" i="2"/>
  <c r="IR238" i="2"/>
  <c r="IR265" i="2"/>
  <c r="IR298" i="2"/>
  <c r="IR360" i="2"/>
  <c r="IR119" i="2"/>
  <c r="IR211" i="2"/>
  <c r="IR373" i="2"/>
  <c r="IR338" i="2"/>
  <c r="IR242" i="2"/>
  <c r="IR355" i="2"/>
  <c r="IR447" i="2"/>
  <c r="IR443" i="2"/>
  <c r="IR403" i="2"/>
  <c r="IR463" i="2"/>
  <c r="IR335" i="2"/>
  <c r="IR431" i="2"/>
  <c r="IR454" i="2"/>
  <c r="IR384" i="2"/>
  <c r="IR151" i="2"/>
  <c r="IR407" i="2"/>
  <c r="IR412" i="2"/>
  <c r="IR445" i="2"/>
  <c r="IR462" i="2"/>
  <c r="IR324" i="2"/>
  <c r="IR425" i="2"/>
  <c r="IR450" i="2"/>
  <c r="IR414" i="2"/>
  <c r="IR357" i="2"/>
  <c r="IR415" i="2"/>
  <c r="IR476" i="2"/>
  <c r="IR321" i="2"/>
  <c r="IR328" i="2"/>
  <c r="IR315" i="2"/>
  <c r="IR351" i="2"/>
  <c r="IR423" i="2"/>
  <c r="IR441" i="2"/>
  <c r="IR216" i="2"/>
  <c r="IR240" i="2"/>
  <c r="IR452" i="2"/>
  <c r="IR409" i="2"/>
  <c r="IR269" i="2"/>
  <c r="IR329" i="2"/>
  <c r="IR416" i="2"/>
  <c r="IR437" i="2"/>
  <c r="IR419" i="2"/>
  <c r="IR427" i="2"/>
  <c r="IR161" i="2"/>
  <c r="IR429" i="2"/>
  <c r="IR399" i="2"/>
  <c r="IR290" i="2"/>
  <c r="IR349" i="2"/>
  <c r="IR213" i="2"/>
  <c r="IR401" i="2"/>
  <c r="IR460" i="2"/>
  <c r="IR307" i="2"/>
  <c r="IR379" i="2"/>
  <c r="IR82" i="2"/>
  <c r="IR77" i="2"/>
  <c r="IR370" i="2"/>
  <c r="IR394" i="2"/>
  <c r="IR323" i="2"/>
  <c r="IR221" i="2"/>
  <c r="IR478" i="2"/>
  <c r="IR390" i="2"/>
  <c r="IR320" i="2"/>
  <c r="IR378" i="2"/>
  <c r="IR418" i="2"/>
  <c r="IR464" i="2"/>
  <c r="IR474" i="2"/>
  <c r="IR398" i="2"/>
  <c r="IR451" i="2"/>
  <c r="IR457" i="2"/>
  <c r="IR477" i="2"/>
  <c r="IR458" i="2"/>
  <c r="IR372" i="2"/>
  <c r="IR225" i="2"/>
  <c r="IR228" i="2"/>
  <c r="IR185" i="2"/>
  <c r="IR475" i="2"/>
  <c r="IR257" i="2"/>
  <c r="IR47" i="2"/>
  <c r="IR336" i="2"/>
  <c r="IR262" i="2"/>
  <c r="IR106" i="2"/>
  <c r="IR469" i="2"/>
  <c r="IS102" i="2"/>
  <c r="IS10" i="2"/>
  <c r="IS330" i="2"/>
  <c r="IS84" i="2"/>
  <c r="IS260" i="2"/>
  <c r="IS45" i="2"/>
  <c r="IS181" i="2"/>
  <c r="IS140" i="2"/>
  <c r="IS108" i="2"/>
  <c r="IS179" i="2"/>
  <c r="IS277" i="2"/>
  <c r="IS167" i="2"/>
  <c r="IS52" i="2"/>
  <c r="IS177" i="2"/>
  <c r="IS39" i="2"/>
  <c r="IS203" i="2"/>
  <c r="IS196" i="2"/>
  <c r="IS289" i="2"/>
  <c r="IS110" i="2"/>
  <c r="IS13" i="2"/>
  <c r="IS22" i="2"/>
  <c r="IS164" i="2"/>
  <c r="IS172" i="2"/>
  <c r="IS239" i="2"/>
  <c r="IS46" i="2"/>
  <c r="IS166" i="2"/>
  <c r="IS154" i="2"/>
  <c r="IS255" i="2"/>
  <c r="IS455" i="2"/>
  <c r="IS152" i="2"/>
  <c r="IS126" i="2"/>
  <c r="IS146" i="2"/>
  <c r="IS284" i="2"/>
  <c r="IS304" i="2"/>
  <c r="IS345" i="2"/>
  <c r="IS337" i="2"/>
  <c r="IS361" i="2"/>
  <c r="IS434" i="2"/>
  <c r="IS413" i="2"/>
  <c r="IS404" i="2"/>
  <c r="IS363" i="2"/>
  <c r="IS466" i="2"/>
  <c r="IS411" i="2"/>
  <c r="IS448" i="2"/>
  <c r="IS362" i="2"/>
  <c r="IS391" i="2"/>
  <c r="IS308" i="2"/>
  <c r="IS193" i="2"/>
  <c r="IS319" i="2"/>
  <c r="IS205" i="2"/>
  <c r="IS322" i="2"/>
  <c r="IS297" i="2"/>
  <c r="IS325" i="2"/>
  <c r="IS180" i="2"/>
  <c r="IS54" i="2"/>
  <c r="IS280" i="2"/>
  <c r="IS274" i="2"/>
  <c r="IS261" i="2"/>
  <c r="IS118" i="2"/>
  <c r="IS229" i="2"/>
  <c r="IS383" i="2"/>
  <c r="IS131" i="2"/>
  <c r="IS124" i="2"/>
  <c r="IS223" i="2"/>
  <c r="IS230" i="2"/>
  <c r="IS327" i="2"/>
  <c r="IS420" i="2"/>
  <c r="IS270" i="2"/>
  <c r="IS432" i="2"/>
  <c r="IS268" i="2"/>
  <c r="IS367" i="2"/>
  <c r="IS87" i="2"/>
  <c r="IS37" i="2"/>
  <c r="IS55" i="2"/>
  <c r="IS159" i="2"/>
  <c r="IS98" i="2"/>
  <c r="IS85" i="2"/>
  <c r="IS134" i="2"/>
  <c r="IS83" i="2"/>
  <c r="IS117" i="2"/>
  <c r="IS175" i="2"/>
  <c r="IS358" i="2"/>
  <c r="IS27" i="2"/>
  <c r="IS16" i="2"/>
  <c r="IS184" i="2"/>
  <c r="IS74" i="2"/>
  <c r="IS149" i="2"/>
  <c r="IS92" i="2"/>
  <c r="IS132" i="2"/>
  <c r="IS470" i="2"/>
  <c r="IS115" i="2"/>
  <c r="IS145" i="2"/>
  <c r="IS186" i="2"/>
  <c r="IS40" i="2"/>
  <c r="IS21" i="2"/>
  <c r="IS199" i="2"/>
  <c r="IS295" i="2"/>
  <c r="IS353" i="2"/>
  <c r="IS207" i="2"/>
  <c r="IS155" i="2"/>
  <c r="IS195" i="2"/>
  <c r="IS125" i="2"/>
  <c r="IS15" i="2"/>
  <c r="IS160" i="2"/>
  <c r="IS194" i="2"/>
  <c r="IS224" i="2"/>
  <c r="IS188" i="2"/>
  <c r="IS76" i="2"/>
  <c r="IS153" i="2"/>
  <c r="IS263" i="2"/>
  <c r="IS112" i="2"/>
  <c r="IS62" i="2"/>
  <c r="IS78" i="2"/>
  <c r="IS198" i="2"/>
  <c r="IS191" i="2"/>
  <c r="IS275" i="2"/>
  <c r="IS65" i="2"/>
  <c r="IS341" i="2"/>
  <c r="IS105" i="2"/>
  <c r="IS81" i="2"/>
  <c r="IS267" i="2"/>
  <c r="IS220" i="2"/>
  <c r="IS156" i="2"/>
  <c r="IS254" i="2"/>
  <c r="IS286" i="2"/>
  <c r="IS29" i="2"/>
  <c r="IS94" i="2"/>
  <c r="IS100" i="2"/>
  <c r="IS182" i="2"/>
  <c r="IS36" i="2"/>
  <c r="IS53" i="2"/>
  <c r="IS4" i="2"/>
  <c r="IS2" i="2"/>
  <c r="IS306" i="2"/>
  <c r="IS56" i="2"/>
  <c r="IS43" i="2"/>
  <c r="IS282" i="2"/>
  <c r="IS59" i="2"/>
  <c r="IS169" i="2"/>
  <c r="IS192" i="2"/>
  <c r="IS209" i="2"/>
  <c r="IS227" i="2"/>
  <c r="IS73" i="2"/>
  <c r="IS113" i="2"/>
  <c r="IS71" i="2"/>
  <c r="IS18" i="2"/>
  <c r="IS26" i="2"/>
  <c r="IS144" i="2"/>
  <c r="IS9" i="2"/>
  <c r="IS50" i="2"/>
  <c r="IS19" i="2"/>
  <c r="IS99" i="2"/>
  <c r="IS23" i="2"/>
  <c r="IS24" i="2"/>
  <c r="IS12" i="2"/>
  <c r="IS66" i="2"/>
  <c r="IS5" i="2"/>
  <c r="IS101" i="2"/>
  <c r="IS88" i="2"/>
  <c r="IS64" i="2"/>
  <c r="IS70" i="2"/>
  <c r="IS32" i="2"/>
  <c r="IS51" i="2"/>
  <c r="IS218" i="2"/>
  <c r="IS35" i="2"/>
  <c r="IS368" i="2"/>
  <c r="IS350" i="2"/>
  <c r="IS388" i="2"/>
  <c r="IS292" i="2"/>
  <c r="IS214" i="2"/>
  <c r="IS75" i="2"/>
  <c r="IS293" i="2"/>
  <c r="IS243" i="2"/>
  <c r="IS210" i="2"/>
  <c r="IS369" i="2"/>
  <c r="IS69" i="2"/>
  <c r="IS68" i="2"/>
  <c r="IS38" i="2"/>
  <c r="IS3" i="2"/>
  <c r="IS120" i="2"/>
  <c r="IS58" i="2"/>
  <c r="IS34" i="2"/>
  <c r="IS86" i="2"/>
  <c r="IS178" i="2"/>
  <c r="IS57" i="2"/>
  <c r="IS217" i="2"/>
  <c r="IS127" i="2"/>
  <c r="IS206" i="2"/>
  <c r="IS111" i="2"/>
  <c r="IS344" i="2"/>
  <c r="IS150" i="2"/>
  <c r="IS93" i="2"/>
  <c r="IS63" i="2"/>
  <c r="IS174" i="2"/>
  <c r="IS147" i="2"/>
  <c r="IS48" i="2"/>
  <c r="IS96" i="2"/>
  <c r="IS72" i="2"/>
  <c r="IS33" i="2"/>
  <c r="IS189" i="2"/>
  <c r="IS313" i="2"/>
  <c r="IS158" i="2"/>
  <c r="IS219" i="2"/>
  <c r="IS31" i="2"/>
  <c r="IS95" i="2"/>
  <c r="IS346" i="2"/>
  <c r="IS176" i="2"/>
  <c r="IS352" i="2"/>
  <c r="IS245" i="2"/>
  <c r="IS41" i="2"/>
  <c r="IS79" i="2"/>
  <c r="IS30" i="2"/>
  <c r="IS226" i="2"/>
  <c r="IS103" i="2"/>
  <c r="IS141" i="2"/>
  <c r="IS301" i="2"/>
  <c r="IS347" i="2"/>
  <c r="IS472" i="2"/>
  <c r="IS190" i="2"/>
  <c r="IS296" i="2"/>
  <c r="IS139" i="2"/>
  <c r="IS371" i="2"/>
  <c r="IS7" i="2"/>
  <c r="IS208" i="2"/>
  <c r="IS25" i="2"/>
  <c r="IS468" i="2"/>
  <c r="IS256" i="2"/>
  <c r="IS17" i="2"/>
  <c r="IS222" i="2"/>
  <c r="IS130" i="2"/>
  <c r="IS89" i="2"/>
  <c r="IS201" i="2"/>
  <c r="IS273" i="2"/>
  <c r="IS42" i="2"/>
  <c r="IS200" i="2"/>
  <c r="IS20" i="2"/>
  <c r="IS6" i="2"/>
  <c r="IS61" i="2"/>
  <c r="IS246" i="2"/>
  <c r="IS381" i="2"/>
  <c r="IS278" i="2"/>
  <c r="IS326" i="2"/>
  <c r="IS342" i="2"/>
  <c r="IS276" i="2"/>
  <c r="IS247" i="2"/>
  <c r="IS314" i="2"/>
  <c r="IS142" i="2"/>
  <c r="IS168" i="2"/>
  <c r="IS343" i="2"/>
  <c r="IS11" i="2"/>
  <c r="IS138" i="2"/>
  <c r="IS294" i="2"/>
  <c r="IS91" i="2"/>
  <c r="IS232" i="2"/>
  <c r="IS299" i="2"/>
  <c r="IS364" i="2"/>
  <c r="IS122" i="2"/>
  <c r="IS354" i="2"/>
  <c r="IS435" i="2"/>
  <c r="IS340" i="2"/>
  <c r="IS471" i="2"/>
  <c r="IS302" i="2"/>
  <c r="IS316" i="2"/>
  <c r="IS317" i="2"/>
  <c r="IS136" i="2"/>
  <c r="IS433" i="2"/>
  <c r="IS386" i="2"/>
  <c r="IS252" i="2"/>
  <c r="IS410" i="2"/>
  <c r="IS212" i="2"/>
  <c r="IS348" i="2"/>
  <c r="IS163" i="2"/>
  <c r="IS310" i="2"/>
  <c r="IS173" i="2"/>
  <c r="IS417" i="2"/>
  <c r="IS114" i="2"/>
  <c r="IS331" i="2"/>
  <c r="IS264" i="2"/>
  <c r="IS366" i="2"/>
  <c r="IS359" i="2"/>
  <c r="IS405" i="2"/>
  <c r="IS365" i="2"/>
  <c r="IS382" i="2"/>
  <c r="IS271" i="2"/>
  <c r="IS291" i="2"/>
  <c r="IS393" i="2"/>
  <c r="IS442" i="2"/>
  <c r="IS392" i="2"/>
  <c r="IS396" i="2"/>
  <c r="IS406" i="2"/>
  <c r="IS453" i="2"/>
  <c r="IS236" i="2"/>
  <c r="IS253" i="2"/>
  <c r="IS143" i="2"/>
  <c r="IS281" i="2"/>
  <c r="IS285" i="2"/>
  <c r="IS387" i="2"/>
  <c r="IS332" i="2"/>
  <c r="IS439" i="2"/>
  <c r="IS135" i="2"/>
  <c r="IS197" i="2"/>
  <c r="IS449" i="2"/>
  <c r="IS250" i="2"/>
  <c r="IS237" i="2"/>
  <c r="IS241" i="2"/>
  <c r="IS266" i="2"/>
  <c r="IS272" i="2"/>
  <c r="IS165" i="2"/>
  <c r="IS14" i="2"/>
  <c r="IS400" i="2"/>
  <c r="IS259" i="2"/>
  <c r="IS311" i="2"/>
  <c r="IS309" i="2"/>
  <c r="IS234" i="2"/>
  <c r="IS334" i="2"/>
  <c r="IS426" i="2"/>
  <c r="IS456" i="2"/>
  <c r="IS376" i="2"/>
  <c r="IS215" i="2"/>
  <c r="IS157" i="2"/>
  <c r="IS97" i="2"/>
  <c r="IS380" i="2"/>
  <c r="IS8" i="2"/>
  <c r="IS446" i="2"/>
  <c r="IS248" i="2"/>
  <c r="IS133" i="2"/>
  <c r="IS244" i="2"/>
  <c r="IS123" i="2"/>
  <c r="IS171" i="2"/>
  <c r="IS283" i="2"/>
  <c r="IS249" i="2"/>
  <c r="IS67" i="2"/>
  <c r="IS129" i="2"/>
  <c r="IS49" i="2"/>
  <c r="IS109" i="2"/>
  <c r="IS374" i="2"/>
  <c r="IS288" i="2"/>
  <c r="IS116" i="2"/>
  <c r="IS121" i="2"/>
  <c r="IS202" i="2"/>
  <c r="IS60" i="2"/>
  <c r="IS170" i="2"/>
  <c r="IS204" i="2"/>
  <c r="IS162" i="2"/>
  <c r="IS28" i="2"/>
  <c r="IS231" i="2"/>
  <c r="IS251" i="2"/>
  <c r="IS44" i="2"/>
  <c r="IS305" i="2"/>
  <c r="IS287" i="2"/>
  <c r="IS148" i="2"/>
  <c r="IS356" i="2"/>
  <c r="IS90" i="2"/>
  <c r="IS107" i="2"/>
  <c r="IS183" i="2"/>
  <c r="IS80" i="2"/>
  <c r="IS339" i="2"/>
  <c r="IS233" i="2"/>
  <c r="IS128" i="2"/>
  <c r="IS467" i="2"/>
  <c r="IS312" i="2"/>
  <c r="IS444" i="2"/>
  <c r="IS235" i="2"/>
  <c r="IS104" i="2"/>
  <c r="IS258" i="2"/>
  <c r="IS303" i="2"/>
  <c r="IS428" i="2"/>
  <c r="IS473" i="2"/>
  <c r="IS459" i="2"/>
  <c r="IS395" i="2"/>
  <c r="IS397" i="2"/>
  <c r="IS436" i="2"/>
  <c r="IS440" i="2"/>
  <c r="IS465" i="2"/>
  <c r="IS408" i="2"/>
  <c r="IS421" i="2"/>
  <c r="IS479" i="2"/>
  <c r="IS422" i="2"/>
  <c r="IS377" i="2"/>
  <c r="IS430" i="2"/>
  <c r="IS389" i="2"/>
  <c r="IS137" i="2"/>
  <c r="IS385" i="2"/>
  <c r="IS402" i="2"/>
  <c r="IS318" i="2"/>
  <c r="IS375" i="2"/>
  <c r="IS279" i="2"/>
  <c r="IS438" i="2"/>
  <c r="IS333" i="2"/>
  <c r="IS424" i="2"/>
  <c r="IS300" i="2"/>
  <c r="IS461" i="2"/>
  <c r="IS187" i="2"/>
  <c r="IS238" i="2"/>
  <c r="IS265" i="2"/>
  <c r="IS298" i="2"/>
  <c r="IS360" i="2"/>
  <c r="IS119" i="2"/>
  <c r="IS211" i="2"/>
  <c r="IS373" i="2"/>
  <c r="IS338" i="2"/>
  <c r="IS242" i="2"/>
  <c r="IS355" i="2"/>
  <c r="IS447" i="2"/>
  <c r="IS443" i="2"/>
  <c r="IS403" i="2"/>
  <c r="IS463" i="2"/>
  <c r="IS335" i="2"/>
  <c r="IS431" i="2"/>
  <c r="IS454" i="2"/>
  <c r="IS384" i="2"/>
  <c r="IS151" i="2"/>
  <c r="IS407" i="2"/>
  <c r="IS412" i="2"/>
  <c r="IS445" i="2"/>
  <c r="IS462" i="2"/>
  <c r="IS324" i="2"/>
  <c r="IS425" i="2"/>
  <c r="IS450" i="2"/>
  <c r="IS414" i="2"/>
  <c r="IS357" i="2"/>
  <c r="IS415" i="2"/>
  <c r="IS476" i="2"/>
  <c r="IS321" i="2"/>
  <c r="IS328" i="2"/>
  <c r="IS315" i="2"/>
  <c r="IS351" i="2"/>
  <c r="IS423" i="2"/>
  <c r="IS441" i="2"/>
  <c r="IS216" i="2"/>
  <c r="IS240" i="2"/>
  <c r="IS452" i="2"/>
  <c r="IS409" i="2"/>
  <c r="IS269" i="2"/>
  <c r="IS329" i="2"/>
  <c r="IS416" i="2"/>
  <c r="IS437" i="2"/>
  <c r="IS419" i="2"/>
  <c r="IS427" i="2"/>
  <c r="IS161" i="2"/>
  <c r="IS429" i="2"/>
  <c r="IS399" i="2"/>
  <c r="IS290" i="2"/>
  <c r="IS349" i="2"/>
  <c r="IS213" i="2"/>
  <c r="IS401" i="2"/>
  <c r="IS460" i="2"/>
  <c r="IS307" i="2"/>
  <c r="IS379" i="2"/>
  <c r="IS82" i="2"/>
  <c r="IS77" i="2"/>
  <c r="IS370" i="2"/>
  <c r="IS394" i="2"/>
  <c r="IS323" i="2"/>
  <c r="IS221" i="2"/>
  <c r="IS478" i="2"/>
  <c r="IS390" i="2"/>
  <c r="IS320" i="2"/>
  <c r="IS378" i="2"/>
  <c r="IS418" i="2"/>
  <c r="IS464" i="2"/>
  <c r="IS474" i="2"/>
  <c r="IS398" i="2"/>
  <c r="IS451" i="2"/>
  <c r="IS457" i="2"/>
  <c r="IS477" i="2"/>
  <c r="IS458" i="2"/>
  <c r="IS372" i="2"/>
  <c r="IS225" i="2"/>
  <c r="IS228" i="2"/>
  <c r="IS185" i="2"/>
  <c r="IS475" i="2"/>
  <c r="IS257" i="2"/>
  <c r="IS47" i="2"/>
  <c r="IS336" i="2"/>
  <c r="IS262" i="2"/>
  <c r="IS106" i="2"/>
  <c r="IS469" i="2"/>
  <c r="IT102" i="2"/>
  <c r="IT10" i="2"/>
  <c r="IT330" i="2"/>
  <c r="IT84" i="2"/>
  <c r="IT260" i="2"/>
  <c r="IT45" i="2"/>
  <c r="IT181" i="2"/>
  <c r="IT140" i="2"/>
  <c r="IT108" i="2"/>
  <c r="IT179" i="2"/>
  <c r="IT277" i="2"/>
  <c r="IT167" i="2"/>
  <c r="IT52" i="2"/>
  <c r="IT177" i="2"/>
  <c r="IT39" i="2"/>
  <c r="IT203" i="2"/>
  <c r="IT196" i="2"/>
  <c r="IT289" i="2"/>
  <c r="IT110" i="2"/>
  <c r="IT13" i="2"/>
  <c r="IT22" i="2"/>
  <c r="IT164" i="2"/>
  <c r="IT172" i="2"/>
  <c r="IT239" i="2"/>
  <c r="IT46" i="2"/>
  <c r="IT166" i="2"/>
  <c r="IT154" i="2"/>
  <c r="IT255" i="2"/>
  <c r="IT455" i="2"/>
  <c r="IT152" i="2"/>
  <c r="IT126" i="2"/>
  <c r="IT146" i="2"/>
  <c r="IT284" i="2"/>
  <c r="IT304" i="2"/>
  <c r="IT345" i="2"/>
  <c r="IT337" i="2"/>
  <c r="IT361" i="2"/>
  <c r="IT434" i="2"/>
  <c r="IT413" i="2"/>
  <c r="IT404" i="2"/>
  <c r="IT363" i="2"/>
  <c r="IT466" i="2"/>
  <c r="IT411" i="2"/>
  <c r="IT448" i="2"/>
  <c r="IT362" i="2"/>
  <c r="IT391" i="2"/>
  <c r="IT308" i="2"/>
  <c r="IT193" i="2"/>
  <c r="IT319" i="2"/>
  <c r="IT205" i="2"/>
  <c r="IT322" i="2"/>
  <c r="IT297" i="2"/>
  <c r="IT325" i="2"/>
  <c r="IT180" i="2"/>
  <c r="IT54" i="2"/>
  <c r="IT280" i="2"/>
  <c r="IT274" i="2"/>
  <c r="IT261" i="2"/>
  <c r="IT118" i="2"/>
  <c r="IT229" i="2"/>
  <c r="IT383" i="2"/>
  <c r="IT131" i="2"/>
  <c r="IT124" i="2"/>
  <c r="IT223" i="2"/>
  <c r="IT230" i="2"/>
  <c r="IT327" i="2"/>
  <c r="IT420" i="2"/>
  <c r="IT270" i="2"/>
  <c r="IT432" i="2"/>
  <c r="IT268" i="2"/>
  <c r="IT367" i="2"/>
  <c r="IT87" i="2"/>
  <c r="IT37" i="2"/>
  <c r="IT55" i="2"/>
  <c r="IT159" i="2"/>
  <c r="IT98" i="2"/>
  <c r="IT85" i="2"/>
  <c r="IT134" i="2"/>
  <c r="IT83" i="2"/>
  <c r="IT117" i="2"/>
  <c r="IT175" i="2"/>
  <c r="IT358" i="2"/>
  <c r="IT27" i="2"/>
  <c r="IT16" i="2"/>
  <c r="IT184" i="2"/>
  <c r="IT74" i="2"/>
  <c r="IT149" i="2"/>
  <c r="IT92" i="2"/>
  <c r="IT132" i="2"/>
  <c r="IT470" i="2"/>
  <c r="IT115" i="2"/>
  <c r="IT145" i="2"/>
  <c r="IT186" i="2"/>
  <c r="IT40" i="2"/>
  <c r="IT21" i="2"/>
  <c r="IT199" i="2"/>
  <c r="IT295" i="2"/>
  <c r="IT353" i="2"/>
  <c r="IT207" i="2"/>
  <c r="IT155" i="2"/>
  <c r="IT195" i="2"/>
  <c r="IT125" i="2"/>
  <c r="IT15" i="2"/>
  <c r="IT160" i="2"/>
  <c r="IT194" i="2"/>
  <c r="IT224" i="2"/>
  <c r="IT188" i="2"/>
  <c r="IT76" i="2"/>
  <c r="IT153" i="2"/>
  <c r="IT263" i="2"/>
  <c r="IT112" i="2"/>
  <c r="IT62" i="2"/>
  <c r="IT78" i="2"/>
  <c r="IT198" i="2"/>
  <c r="IT191" i="2"/>
  <c r="IT275" i="2"/>
  <c r="IT65" i="2"/>
  <c r="IT341" i="2"/>
  <c r="IT105" i="2"/>
  <c r="IT81" i="2"/>
  <c r="IT267" i="2"/>
  <c r="IT220" i="2"/>
  <c r="IT156" i="2"/>
  <c r="IT254" i="2"/>
  <c r="IT286" i="2"/>
  <c r="IT29" i="2"/>
  <c r="IT94" i="2"/>
  <c r="IT100" i="2"/>
  <c r="IT182" i="2"/>
  <c r="IT36" i="2"/>
  <c r="IT53" i="2"/>
  <c r="IT4" i="2"/>
  <c r="IT2" i="2"/>
  <c r="IT306" i="2"/>
  <c r="IT56" i="2"/>
  <c r="IT43" i="2"/>
  <c r="IT282" i="2"/>
  <c r="IT59" i="2"/>
  <c r="IT169" i="2"/>
  <c r="IT192" i="2"/>
  <c r="IT209" i="2"/>
  <c r="IT227" i="2"/>
  <c r="IT73" i="2"/>
  <c r="IT113" i="2"/>
  <c r="IT71" i="2"/>
  <c r="IT18" i="2"/>
  <c r="IT26" i="2"/>
  <c r="IT144" i="2"/>
  <c r="IT9" i="2"/>
  <c r="IT50" i="2"/>
  <c r="IT19" i="2"/>
  <c r="IT99" i="2"/>
  <c r="IT23" i="2"/>
  <c r="IT24" i="2"/>
  <c r="IT12" i="2"/>
  <c r="IT66" i="2"/>
  <c r="IT5" i="2"/>
  <c r="IT101" i="2"/>
  <c r="IT88" i="2"/>
  <c r="IT64" i="2"/>
  <c r="IT70" i="2"/>
  <c r="IT32" i="2"/>
  <c r="IT51" i="2"/>
  <c r="IT218" i="2"/>
  <c r="IT35" i="2"/>
  <c r="IT368" i="2"/>
  <c r="IT350" i="2"/>
  <c r="IT388" i="2"/>
  <c r="IT292" i="2"/>
  <c r="IT214" i="2"/>
  <c r="IT75" i="2"/>
  <c r="IT293" i="2"/>
  <c r="IT243" i="2"/>
  <c r="IT210" i="2"/>
  <c r="IT369" i="2"/>
  <c r="IT69" i="2"/>
  <c r="IT68" i="2"/>
  <c r="IT38" i="2"/>
  <c r="IT3" i="2"/>
  <c r="IT120" i="2"/>
  <c r="IT58" i="2"/>
  <c r="IT34" i="2"/>
  <c r="IT86" i="2"/>
  <c r="IT178" i="2"/>
  <c r="IT57" i="2"/>
  <c r="IT217" i="2"/>
  <c r="IT127" i="2"/>
  <c r="IT206" i="2"/>
  <c r="IT111" i="2"/>
  <c r="IT344" i="2"/>
  <c r="IT150" i="2"/>
  <c r="IT93" i="2"/>
  <c r="IT63" i="2"/>
  <c r="IT174" i="2"/>
  <c r="IT147" i="2"/>
  <c r="IT48" i="2"/>
  <c r="IT96" i="2"/>
  <c r="IT72" i="2"/>
  <c r="IT33" i="2"/>
  <c r="IT189" i="2"/>
  <c r="IT313" i="2"/>
  <c r="IT158" i="2"/>
  <c r="IT219" i="2"/>
  <c r="IT31" i="2"/>
  <c r="IT95" i="2"/>
  <c r="IT346" i="2"/>
  <c r="IT176" i="2"/>
  <c r="IT352" i="2"/>
  <c r="IT245" i="2"/>
  <c r="IT41" i="2"/>
  <c r="IT79" i="2"/>
  <c r="IT30" i="2"/>
  <c r="IT226" i="2"/>
  <c r="IT103" i="2"/>
  <c r="IT141" i="2"/>
  <c r="IT301" i="2"/>
  <c r="IT347" i="2"/>
  <c r="IT472" i="2"/>
  <c r="IT190" i="2"/>
  <c r="IT296" i="2"/>
  <c r="IT139" i="2"/>
  <c r="IT371" i="2"/>
  <c r="IT7" i="2"/>
  <c r="IT208" i="2"/>
  <c r="IT25" i="2"/>
  <c r="IT468" i="2"/>
  <c r="IT256" i="2"/>
  <c r="IT17" i="2"/>
  <c r="IT222" i="2"/>
  <c r="IT130" i="2"/>
  <c r="IT89" i="2"/>
  <c r="IT201" i="2"/>
  <c r="IT273" i="2"/>
  <c r="IT42" i="2"/>
  <c r="IT200" i="2"/>
  <c r="IT20" i="2"/>
  <c r="IT6" i="2"/>
  <c r="IT61" i="2"/>
  <c r="IT246" i="2"/>
  <c r="IT381" i="2"/>
  <c r="IT278" i="2"/>
  <c r="IT326" i="2"/>
  <c r="IT342" i="2"/>
  <c r="IT276" i="2"/>
  <c r="IT247" i="2"/>
  <c r="IT314" i="2"/>
  <c r="IT142" i="2"/>
  <c r="IT168" i="2"/>
  <c r="IT343" i="2"/>
  <c r="IT11" i="2"/>
  <c r="IT138" i="2"/>
  <c r="IT294" i="2"/>
  <c r="IT91" i="2"/>
  <c r="IT232" i="2"/>
  <c r="IT299" i="2"/>
  <c r="IT364" i="2"/>
  <c r="IT122" i="2"/>
  <c r="IT354" i="2"/>
  <c r="IT435" i="2"/>
  <c r="IT340" i="2"/>
  <c r="IT471" i="2"/>
  <c r="IT302" i="2"/>
  <c r="IT316" i="2"/>
  <c r="IT317" i="2"/>
  <c r="IT136" i="2"/>
  <c r="IT433" i="2"/>
  <c r="IT386" i="2"/>
  <c r="IT252" i="2"/>
  <c r="IT410" i="2"/>
  <c r="IT212" i="2"/>
  <c r="IT348" i="2"/>
  <c r="IT163" i="2"/>
  <c r="IT310" i="2"/>
  <c r="IT173" i="2"/>
  <c r="IT417" i="2"/>
  <c r="IT114" i="2"/>
  <c r="IT331" i="2"/>
  <c r="IT264" i="2"/>
  <c r="IT366" i="2"/>
  <c r="IT359" i="2"/>
  <c r="IT405" i="2"/>
  <c r="IT365" i="2"/>
  <c r="IT382" i="2"/>
  <c r="IT271" i="2"/>
  <c r="IT291" i="2"/>
  <c r="IT393" i="2"/>
  <c r="IT442" i="2"/>
  <c r="IT392" i="2"/>
  <c r="IT396" i="2"/>
  <c r="IT406" i="2"/>
  <c r="IT453" i="2"/>
  <c r="IT236" i="2"/>
  <c r="IT253" i="2"/>
  <c r="IT143" i="2"/>
  <c r="IT281" i="2"/>
  <c r="IT285" i="2"/>
  <c r="IT387" i="2"/>
  <c r="IT332" i="2"/>
  <c r="IT439" i="2"/>
  <c r="IT135" i="2"/>
  <c r="IT197" i="2"/>
  <c r="IT449" i="2"/>
  <c r="IT250" i="2"/>
  <c r="IT237" i="2"/>
  <c r="IT241" i="2"/>
  <c r="IT266" i="2"/>
  <c r="IT272" i="2"/>
  <c r="IT165" i="2"/>
  <c r="IT14" i="2"/>
  <c r="IT400" i="2"/>
  <c r="IT259" i="2"/>
  <c r="IT311" i="2"/>
  <c r="IT309" i="2"/>
  <c r="IT234" i="2"/>
  <c r="IT334" i="2"/>
  <c r="IT426" i="2"/>
  <c r="IT456" i="2"/>
  <c r="IT376" i="2"/>
  <c r="IT215" i="2"/>
  <c r="IT157" i="2"/>
  <c r="IT97" i="2"/>
  <c r="IT380" i="2"/>
  <c r="IT8" i="2"/>
  <c r="IT446" i="2"/>
  <c r="IT248" i="2"/>
  <c r="IT133" i="2"/>
  <c r="IT244" i="2"/>
  <c r="IT123" i="2"/>
  <c r="IT171" i="2"/>
  <c r="IT283" i="2"/>
  <c r="IT249" i="2"/>
  <c r="IT67" i="2"/>
  <c r="IT129" i="2"/>
  <c r="IT49" i="2"/>
  <c r="IT109" i="2"/>
  <c r="IT374" i="2"/>
  <c r="IT288" i="2"/>
  <c r="IT116" i="2"/>
  <c r="IT121" i="2"/>
  <c r="IT202" i="2"/>
  <c r="IT60" i="2"/>
  <c r="IT170" i="2"/>
  <c r="IT204" i="2"/>
  <c r="IT162" i="2"/>
  <c r="IT28" i="2"/>
  <c r="IT231" i="2"/>
  <c r="IT251" i="2"/>
  <c r="IT44" i="2"/>
  <c r="IT305" i="2"/>
  <c r="IT287" i="2"/>
  <c r="IT148" i="2"/>
  <c r="IT356" i="2"/>
  <c r="IT90" i="2"/>
  <c r="IT107" i="2"/>
  <c r="IT183" i="2"/>
  <c r="IT80" i="2"/>
  <c r="IT339" i="2"/>
  <c r="IT233" i="2"/>
  <c r="IT128" i="2"/>
  <c r="IT467" i="2"/>
  <c r="IT312" i="2"/>
  <c r="IT444" i="2"/>
  <c r="IT235" i="2"/>
  <c r="IT104" i="2"/>
  <c r="IT258" i="2"/>
  <c r="IT303" i="2"/>
  <c r="IT428" i="2"/>
  <c r="IT473" i="2"/>
  <c r="IT459" i="2"/>
  <c r="IT395" i="2"/>
  <c r="IT397" i="2"/>
  <c r="IT436" i="2"/>
  <c r="IT440" i="2"/>
  <c r="IT465" i="2"/>
  <c r="IT408" i="2"/>
  <c r="IT421" i="2"/>
  <c r="IT479" i="2"/>
  <c r="IT422" i="2"/>
  <c r="IT377" i="2"/>
  <c r="IT430" i="2"/>
  <c r="IT389" i="2"/>
  <c r="IT137" i="2"/>
  <c r="IT385" i="2"/>
  <c r="IT402" i="2"/>
  <c r="IT318" i="2"/>
  <c r="IT375" i="2"/>
  <c r="IT279" i="2"/>
  <c r="IT438" i="2"/>
  <c r="IT333" i="2"/>
  <c r="IT424" i="2"/>
  <c r="IT300" i="2"/>
  <c r="IT461" i="2"/>
  <c r="IT187" i="2"/>
  <c r="IT238" i="2"/>
  <c r="IT265" i="2"/>
  <c r="IT298" i="2"/>
  <c r="IT360" i="2"/>
  <c r="IT119" i="2"/>
  <c r="IT211" i="2"/>
  <c r="IT373" i="2"/>
  <c r="IT338" i="2"/>
  <c r="IT242" i="2"/>
  <c r="IT355" i="2"/>
  <c r="IT447" i="2"/>
  <c r="IT443" i="2"/>
  <c r="IT403" i="2"/>
  <c r="IT463" i="2"/>
  <c r="IT335" i="2"/>
  <c r="IT431" i="2"/>
  <c r="IT454" i="2"/>
  <c r="IT384" i="2"/>
  <c r="IT151" i="2"/>
  <c r="IT407" i="2"/>
  <c r="IT412" i="2"/>
  <c r="IT445" i="2"/>
  <c r="IT462" i="2"/>
  <c r="IT324" i="2"/>
  <c r="IT425" i="2"/>
  <c r="IT450" i="2"/>
  <c r="IT414" i="2"/>
  <c r="IT357" i="2"/>
  <c r="IT415" i="2"/>
  <c r="IT476" i="2"/>
  <c r="IT321" i="2"/>
  <c r="IT328" i="2"/>
  <c r="IT315" i="2"/>
  <c r="IT351" i="2"/>
  <c r="IT423" i="2"/>
  <c r="IT441" i="2"/>
  <c r="IT216" i="2"/>
  <c r="IT240" i="2"/>
  <c r="IT452" i="2"/>
  <c r="IT409" i="2"/>
  <c r="IT269" i="2"/>
  <c r="IT329" i="2"/>
  <c r="IT416" i="2"/>
  <c r="IT437" i="2"/>
  <c r="IT419" i="2"/>
  <c r="IT427" i="2"/>
  <c r="IT161" i="2"/>
  <c r="IT429" i="2"/>
  <c r="IT399" i="2"/>
  <c r="IT290" i="2"/>
  <c r="IT349" i="2"/>
  <c r="IT213" i="2"/>
  <c r="IT401" i="2"/>
  <c r="IT460" i="2"/>
  <c r="IT307" i="2"/>
  <c r="IT379" i="2"/>
  <c r="IT82" i="2"/>
  <c r="IT77" i="2"/>
  <c r="IT370" i="2"/>
  <c r="IT394" i="2"/>
  <c r="IT323" i="2"/>
  <c r="IT221" i="2"/>
  <c r="IT478" i="2"/>
  <c r="IT390" i="2"/>
  <c r="IT320" i="2"/>
  <c r="IT378" i="2"/>
  <c r="IT418" i="2"/>
  <c r="IT464" i="2"/>
  <c r="IT474" i="2"/>
  <c r="IT398" i="2"/>
  <c r="IT451" i="2"/>
  <c r="IT457" i="2"/>
  <c r="IT477" i="2"/>
  <c r="IT458" i="2"/>
  <c r="IT372" i="2"/>
  <c r="IT225" i="2"/>
  <c r="IT228" i="2"/>
  <c r="IT185" i="2"/>
  <c r="IT475" i="2"/>
  <c r="IT257" i="2"/>
  <c r="IT47" i="2"/>
  <c r="IT336" i="2"/>
  <c r="IT262" i="2"/>
  <c r="IT106" i="2"/>
  <c r="IT469" i="2"/>
  <c r="IU102" i="2"/>
  <c r="IU10" i="2"/>
  <c r="IU330" i="2"/>
  <c r="IU84" i="2"/>
  <c r="IU260" i="2"/>
  <c r="IU45" i="2"/>
  <c r="IU181" i="2"/>
  <c r="IU140" i="2"/>
  <c r="IU108" i="2"/>
  <c r="IU179" i="2"/>
  <c r="IU277" i="2"/>
  <c r="IU167" i="2"/>
  <c r="IU52" i="2"/>
  <c r="IU177" i="2"/>
  <c r="IU39" i="2"/>
  <c r="IU203" i="2"/>
  <c r="IU196" i="2"/>
  <c r="IU289" i="2"/>
  <c r="IU110" i="2"/>
  <c r="IU13" i="2"/>
  <c r="IU22" i="2"/>
  <c r="IU164" i="2"/>
  <c r="IU172" i="2"/>
  <c r="IU239" i="2"/>
  <c r="IU46" i="2"/>
  <c r="IU166" i="2"/>
  <c r="IU154" i="2"/>
  <c r="IU255" i="2"/>
  <c r="IU455" i="2"/>
  <c r="IU152" i="2"/>
  <c r="IU126" i="2"/>
  <c r="IU146" i="2"/>
  <c r="IU284" i="2"/>
  <c r="IU304" i="2"/>
  <c r="IU345" i="2"/>
  <c r="IU337" i="2"/>
  <c r="IU361" i="2"/>
  <c r="IU434" i="2"/>
  <c r="IU413" i="2"/>
  <c r="IU404" i="2"/>
  <c r="IU363" i="2"/>
  <c r="IU466" i="2"/>
  <c r="IU411" i="2"/>
  <c r="IU448" i="2"/>
  <c r="IU362" i="2"/>
  <c r="IU391" i="2"/>
  <c r="IU308" i="2"/>
  <c r="IU193" i="2"/>
  <c r="IU319" i="2"/>
  <c r="IU205" i="2"/>
  <c r="IU322" i="2"/>
  <c r="IU297" i="2"/>
  <c r="IU325" i="2"/>
  <c r="IU180" i="2"/>
  <c r="IU54" i="2"/>
  <c r="IU280" i="2"/>
  <c r="IU274" i="2"/>
  <c r="IU261" i="2"/>
  <c r="IU118" i="2"/>
  <c r="IU229" i="2"/>
  <c r="IU383" i="2"/>
  <c r="IU131" i="2"/>
  <c r="IU124" i="2"/>
  <c r="IU223" i="2"/>
  <c r="IU230" i="2"/>
  <c r="IU327" i="2"/>
  <c r="IU420" i="2"/>
  <c r="IU270" i="2"/>
  <c r="IU432" i="2"/>
  <c r="IU268" i="2"/>
  <c r="IU367" i="2"/>
  <c r="IU87" i="2"/>
  <c r="IU37" i="2"/>
  <c r="IU55" i="2"/>
  <c r="IU159" i="2"/>
  <c r="IU98" i="2"/>
  <c r="IU85" i="2"/>
  <c r="IU134" i="2"/>
  <c r="IU83" i="2"/>
  <c r="IU117" i="2"/>
  <c r="IU175" i="2"/>
  <c r="IU358" i="2"/>
  <c r="IU27" i="2"/>
  <c r="IU16" i="2"/>
  <c r="IU184" i="2"/>
  <c r="IU74" i="2"/>
  <c r="IU149" i="2"/>
  <c r="IU92" i="2"/>
  <c r="IU132" i="2"/>
  <c r="IU470" i="2"/>
  <c r="IU115" i="2"/>
  <c r="IU145" i="2"/>
  <c r="IU186" i="2"/>
  <c r="IU40" i="2"/>
  <c r="IU21" i="2"/>
  <c r="IU199" i="2"/>
  <c r="IU295" i="2"/>
  <c r="IU353" i="2"/>
  <c r="IU207" i="2"/>
  <c r="IU155" i="2"/>
  <c r="IU195" i="2"/>
  <c r="IU125" i="2"/>
  <c r="IU15" i="2"/>
  <c r="IU160" i="2"/>
  <c r="IU194" i="2"/>
  <c r="IU224" i="2"/>
  <c r="IU188" i="2"/>
  <c r="IU76" i="2"/>
  <c r="IU153" i="2"/>
  <c r="IU263" i="2"/>
  <c r="IU112" i="2"/>
  <c r="IU62" i="2"/>
  <c r="IU78" i="2"/>
  <c r="IU198" i="2"/>
  <c r="IU191" i="2"/>
  <c r="IU275" i="2"/>
  <c r="IU65" i="2"/>
  <c r="IU341" i="2"/>
  <c r="IU105" i="2"/>
  <c r="IU81" i="2"/>
  <c r="IU267" i="2"/>
  <c r="IU220" i="2"/>
  <c r="IU156" i="2"/>
  <c r="IU254" i="2"/>
  <c r="IU286" i="2"/>
  <c r="IU29" i="2"/>
  <c r="IU94" i="2"/>
  <c r="IU100" i="2"/>
  <c r="IU182" i="2"/>
  <c r="IU36" i="2"/>
  <c r="IU53" i="2"/>
  <c r="IU4" i="2"/>
  <c r="IU2" i="2"/>
  <c r="IU306" i="2"/>
  <c r="IU56" i="2"/>
  <c r="IU43" i="2"/>
  <c r="IU282" i="2"/>
  <c r="IU59" i="2"/>
  <c r="IU169" i="2"/>
  <c r="IU192" i="2"/>
  <c r="IU209" i="2"/>
  <c r="IU227" i="2"/>
  <c r="IU73" i="2"/>
  <c r="IU113" i="2"/>
  <c r="IU71" i="2"/>
  <c r="IU18" i="2"/>
  <c r="IU26" i="2"/>
  <c r="IU144" i="2"/>
  <c r="IU9" i="2"/>
  <c r="IU50" i="2"/>
  <c r="IU19" i="2"/>
  <c r="IU99" i="2"/>
  <c r="IU23" i="2"/>
  <c r="IU24" i="2"/>
  <c r="IU12" i="2"/>
  <c r="IU66" i="2"/>
  <c r="IU5" i="2"/>
  <c r="IU101" i="2"/>
  <c r="IU88" i="2"/>
  <c r="IU64" i="2"/>
  <c r="IU70" i="2"/>
  <c r="IU32" i="2"/>
  <c r="IU51" i="2"/>
  <c r="IU218" i="2"/>
  <c r="IU35" i="2"/>
  <c r="IU368" i="2"/>
  <c r="IU350" i="2"/>
  <c r="IU388" i="2"/>
  <c r="IU292" i="2"/>
  <c r="IU214" i="2"/>
  <c r="IU75" i="2"/>
  <c r="IU293" i="2"/>
  <c r="IU243" i="2"/>
  <c r="IU210" i="2"/>
  <c r="IU369" i="2"/>
  <c r="IU69" i="2"/>
  <c r="IU68" i="2"/>
  <c r="IU38" i="2"/>
  <c r="IU3" i="2"/>
  <c r="IU120" i="2"/>
  <c r="IU58" i="2"/>
  <c r="IU34" i="2"/>
  <c r="IU86" i="2"/>
  <c r="IU178" i="2"/>
  <c r="IU57" i="2"/>
  <c r="IU217" i="2"/>
  <c r="IU127" i="2"/>
  <c r="IU206" i="2"/>
  <c r="IU111" i="2"/>
  <c r="IU344" i="2"/>
  <c r="IU150" i="2"/>
  <c r="IU93" i="2"/>
  <c r="IU63" i="2"/>
  <c r="IU174" i="2"/>
  <c r="IU147" i="2"/>
  <c r="IU48" i="2"/>
  <c r="IU96" i="2"/>
  <c r="IU72" i="2"/>
  <c r="IU33" i="2"/>
  <c r="IU189" i="2"/>
  <c r="IU313" i="2"/>
  <c r="IU158" i="2"/>
  <c r="IU219" i="2"/>
  <c r="IU31" i="2"/>
  <c r="IU95" i="2"/>
  <c r="IU346" i="2"/>
  <c r="IU176" i="2"/>
  <c r="IU352" i="2"/>
  <c r="IU245" i="2"/>
  <c r="IU41" i="2"/>
  <c r="IU79" i="2"/>
  <c r="IU30" i="2"/>
  <c r="IU226" i="2"/>
  <c r="IU103" i="2"/>
  <c r="IU141" i="2"/>
  <c r="IU301" i="2"/>
  <c r="IU347" i="2"/>
  <c r="IU472" i="2"/>
  <c r="IU190" i="2"/>
  <c r="IU296" i="2"/>
  <c r="IU139" i="2"/>
  <c r="IU371" i="2"/>
  <c r="IU7" i="2"/>
  <c r="IU208" i="2"/>
  <c r="IU25" i="2"/>
  <c r="IU468" i="2"/>
  <c r="IU256" i="2"/>
  <c r="IU17" i="2"/>
  <c r="IU222" i="2"/>
  <c r="IU130" i="2"/>
  <c r="IU89" i="2"/>
  <c r="IU201" i="2"/>
  <c r="IU273" i="2"/>
  <c r="IU42" i="2"/>
  <c r="IU200" i="2"/>
  <c r="IU20" i="2"/>
  <c r="IU6" i="2"/>
  <c r="IU61" i="2"/>
  <c r="IU246" i="2"/>
  <c r="IU381" i="2"/>
  <c r="IU278" i="2"/>
  <c r="IU326" i="2"/>
  <c r="IU342" i="2"/>
  <c r="IU276" i="2"/>
  <c r="IU247" i="2"/>
  <c r="IU314" i="2"/>
  <c r="IU142" i="2"/>
  <c r="IU168" i="2"/>
  <c r="IU343" i="2"/>
  <c r="IU11" i="2"/>
  <c r="IU138" i="2"/>
  <c r="IU294" i="2"/>
  <c r="IU91" i="2"/>
  <c r="IU232" i="2"/>
  <c r="IU299" i="2"/>
  <c r="IU364" i="2"/>
  <c r="IU122" i="2"/>
  <c r="IU354" i="2"/>
  <c r="IU435" i="2"/>
  <c r="IU340" i="2"/>
  <c r="IU471" i="2"/>
  <c r="IU302" i="2"/>
  <c r="IU316" i="2"/>
  <c r="IU317" i="2"/>
  <c r="IU136" i="2"/>
  <c r="IU433" i="2"/>
  <c r="IU386" i="2"/>
  <c r="IU252" i="2"/>
  <c r="IU410" i="2"/>
  <c r="IU212" i="2"/>
  <c r="IU348" i="2"/>
  <c r="IU163" i="2"/>
  <c r="IU310" i="2"/>
  <c r="IU173" i="2"/>
  <c r="IU417" i="2"/>
  <c r="IU114" i="2"/>
  <c r="IU331" i="2"/>
  <c r="IU264" i="2"/>
  <c r="IU366" i="2"/>
  <c r="IU359" i="2"/>
  <c r="IU405" i="2"/>
  <c r="IU365" i="2"/>
  <c r="IU382" i="2"/>
  <c r="IU271" i="2"/>
  <c r="IU291" i="2"/>
  <c r="IU393" i="2"/>
  <c r="IU442" i="2"/>
  <c r="IU392" i="2"/>
  <c r="IU396" i="2"/>
  <c r="IU406" i="2"/>
  <c r="IU453" i="2"/>
  <c r="IU236" i="2"/>
  <c r="IU253" i="2"/>
  <c r="IU143" i="2"/>
  <c r="IU281" i="2"/>
  <c r="IU285" i="2"/>
  <c r="IU387" i="2"/>
  <c r="IU332" i="2"/>
  <c r="IU439" i="2"/>
  <c r="IU135" i="2"/>
  <c r="IU197" i="2"/>
  <c r="IU449" i="2"/>
  <c r="IU250" i="2"/>
  <c r="IU237" i="2"/>
  <c r="IU241" i="2"/>
  <c r="IU266" i="2"/>
  <c r="IU272" i="2"/>
  <c r="IU165" i="2"/>
  <c r="IU14" i="2"/>
  <c r="IU400" i="2"/>
  <c r="IU259" i="2"/>
  <c r="IU311" i="2"/>
  <c r="IU309" i="2"/>
  <c r="IU234" i="2"/>
  <c r="IU334" i="2"/>
  <c r="IU426" i="2"/>
  <c r="IU456" i="2"/>
  <c r="IU376" i="2"/>
  <c r="IU215" i="2"/>
  <c r="IU157" i="2"/>
  <c r="IU97" i="2"/>
  <c r="IU380" i="2"/>
  <c r="IU8" i="2"/>
  <c r="IU446" i="2"/>
  <c r="IU248" i="2"/>
  <c r="IU133" i="2"/>
  <c r="IU244" i="2"/>
  <c r="IU123" i="2"/>
  <c r="IU171" i="2"/>
  <c r="IU283" i="2"/>
  <c r="IU249" i="2"/>
  <c r="IU67" i="2"/>
  <c r="IU129" i="2"/>
  <c r="IU49" i="2"/>
  <c r="IU109" i="2"/>
  <c r="IU374" i="2"/>
  <c r="IU288" i="2"/>
  <c r="IU116" i="2"/>
  <c r="IU121" i="2"/>
  <c r="IU202" i="2"/>
  <c r="IU60" i="2"/>
  <c r="IU170" i="2"/>
  <c r="IU204" i="2"/>
  <c r="IU162" i="2"/>
  <c r="IU28" i="2"/>
  <c r="IU231" i="2"/>
  <c r="IU251" i="2"/>
  <c r="IU44" i="2"/>
  <c r="IU305" i="2"/>
  <c r="IU287" i="2"/>
  <c r="IU148" i="2"/>
  <c r="IU356" i="2"/>
  <c r="IU90" i="2"/>
  <c r="IU107" i="2"/>
  <c r="IU183" i="2"/>
  <c r="IU80" i="2"/>
  <c r="IU339" i="2"/>
  <c r="IU233" i="2"/>
  <c r="IU128" i="2"/>
  <c r="IU467" i="2"/>
  <c r="IU312" i="2"/>
  <c r="IU444" i="2"/>
  <c r="IU235" i="2"/>
  <c r="IU104" i="2"/>
  <c r="IU258" i="2"/>
  <c r="IU303" i="2"/>
  <c r="IU428" i="2"/>
  <c r="IU473" i="2"/>
  <c r="IU459" i="2"/>
  <c r="IU395" i="2"/>
  <c r="IU397" i="2"/>
  <c r="IU436" i="2"/>
  <c r="IU440" i="2"/>
  <c r="IU465" i="2"/>
  <c r="IU408" i="2"/>
  <c r="IU421" i="2"/>
  <c r="IU479" i="2"/>
  <c r="IU422" i="2"/>
  <c r="IU377" i="2"/>
  <c r="IU430" i="2"/>
  <c r="IU389" i="2"/>
  <c r="IU137" i="2"/>
  <c r="IU385" i="2"/>
  <c r="IU402" i="2"/>
  <c r="IU318" i="2"/>
  <c r="IU375" i="2"/>
  <c r="IU279" i="2"/>
  <c r="IU438" i="2"/>
  <c r="IU333" i="2"/>
  <c r="IU424" i="2"/>
  <c r="IU300" i="2"/>
  <c r="IU461" i="2"/>
  <c r="IU187" i="2"/>
  <c r="IU238" i="2"/>
  <c r="IU265" i="2"/>
  <c r="IU298" i="2"/>
  <c r="IU360" i="2"/>
  <c r="IU119" i="2"/>
  <c r="IU211" i="2"/>
  <c r="IU373" i="2"/>
  <c r="IU338" i="2"/>
  <c r="IU242" i="2"/>
  <c r="IU355" i="2"/>
  <c r="IU447" i="2"/>
  <c r="IU443" i="2"/>
  <c r="IU403" i="2"/>
  <c r="IU463" i="2"/>
  <c r="IU335" i="2"/>
  <c r="IU431" i="2"/>
  <c r="IU454" i="2"/>
  <c r="IU384" i="2"/>
  <c r="IU151" i="2"/>
  <c r="IU407" i="2"/>
  <c r="IU412" i="2"/>
  <c r="IU445" i="2"/>
  <c r="IU462" i="2"/>
  <c r="IU324" i="2"/>
  <c r="IU425" i="2"/>
  <c r="IU450" i="2"/>
  <c r="IU414" i="2"/>
  <c r="IU357" i="2"/>
  <c r="IU415" i="2"/>
  <c r="IU476" i="2"/>
  <c r="IU321" i="2"/>
  <c r="IU328" i="2"/>
  <c r="IU315" i="2"/>
  <c r="IU351" i="2"/>
  <c r="IU423" i="2"/>
  <c r="IU441" i="2"/>
  <c r="IU216" i="2"/>
  <c r="IU240" i="2"/>
  <c r="IU452" i="2"/>
  <c r="IU409" i="2"/>
  <c r="IU269" i="2"/>
  <c r="IU329" i="2"/>
  <c r="IU416" i="2"/>
  <c r="IU437" i="2"/>
  <c r="IU419" i="2"/>
  <c r="IU427" i="2"/>
  <c r="IU161" i="2"/>
  <c r="IU429" i="2"/>
  <c r="IU399" i="2"/>
  <c r="IU290" i="2"/>
  <c r="IU349" i="2"/>
  <c r="IU213" i="2"/>
  <c r="IU401" i="2"/>
  <c r="IU460" i="2"/>
  <c r="IU307" i="2"/>
  <c r="IU379" i="2"/>
  <c r="IU82" i="2"/>
  <c r="IU77" i="2"/>
  <c r="IU370" i="2"/>
  <c r="IU394" i="2"/>
  <c r="IU323" i="2"/>
  <c r="IU221" i="2"/>
  <c r="IU478" i="2"/>
  <c r="IU390" i="2"/>
  <c r="IU320" i="2"/>
  <c r="IU378" i="2"/>
  <c r="IU418" i="2"/>
  <c r="IU464" i="2"/>
  <c r="IU474" i="2"/>
  <c r="IU398" i="2"/>
  <c r="IU451" i="2"/>
  <c r="IU457" i="2"/>
  <c r="IU477" i="2"/>
  <c r="IU458" i="2"/>
  <c r="IU372" i="2"/>
  <c r="IU225" i="2"/>
  <c r="IU228" i="2"/>
  <c r="IU185" i="2"/>
  <c r="IU475" i="2"/>
  <c r="IU257" i="2"/>
  <c r="IU47" i="2"/>
  <c r="IU336" i="2"/>
  <c r="IU262" i="2"/>
  <c r="IU106" i="2"/>
  <c r="IU469" i="2"/>
  <c r="IV102" i="2"/>
  <c r="IV10" i="2"/>
  <c r="IV330" i="2"/>
  <c r="IV84" i="2"/>
  <c r="IV260" i="2"/>
  <c r="IV45" i="2"/>
  <c r="IV181" i="2"/>
  <c r="IV140" i="2"/>
  <c r="IV108" i="2"/>
  <c r="IV179" i="2"/>
  <c r="IV277" i="2"/>
  <c r="IV167" i="2"/>
  <c r="IV52" i="2"/>
  <c r="IV177" i="2"/>
  <c r="IV39" i="2"/>
  <c r="IV203" i="2"/>
  <c r="IV196" i="2"/>
  <c r="IV289" i="2"/>
  <c r="IV110" i="2"/>
  <c r="IV13" i="2"/>
  <c r="IV22" i="2"/>
  <c r="IV164" i="2"/>
  <c r="IV172" i="2"/>
  <c r="IV239" i="2"/>
  <c r="IV46" i="2"/>
  <c r="IV166" i="2"/>
  <c r="IV154" i="2"/>
  <c r="IV255" i="2"/>
  <c r="IV455" i="2"/>
  <c r="IV152" i="2"/>
  <c r="IV126" i="2"/>
  <c r="IV146" i="2"/>
  <c r="IV284" i="2"/>
  <c r="IV304" i="2"/>
  <c r="IV345" i="2"/>
  <c r="IV337" i="2"/>
  <c r="IV361" i="2"/>
  <c r="IV434" i="2"/>
  <c r="IV413" i="2"/>
  <c r="IV404" i="2"/>
  <c r="IV363" i="2"/>
  <c r="IV466" i="2"/>
  <c r="IV411" i="2"/>
  <c r="IV448" i="2"/>
  <c r="IV362" i="2"/>
  <c r="IV391" i="2"/>
  <c r="IV308" i="2"/>
  <c r="IV193" i="2"/>
  <c r="IV319" i="2"/>
  <c r="IV205" i="2"/>
  <c r="IV322" i="2"/>
  <c r="IV297" i="2"/>
  <c r="IV325" i="2"/>
  <c r="IV180" i="2"/>
  <c r="IV54" i="2"/>
  <c r="IV280" i="2"/>
  <c r="IV274" i="2"/>
  <c r="IV261" i="2"/>
  <c r="IV118" i="2"/>
  <c r="IV229" i="2"/>
  <c r="IV383" i="2"/>
  <c r="IV131" i="2"/>
  <c r="IV124" i="2"/>
  <c r="IV223" i="2"/>
  <c r="IV230" i="2"/>
  <c r="IV327" i="2"/>
  <c r="IV420" i="2"/>
  <c r="IV270" i="2"/>
  <c r="IV432" i="2"/>
  <c r="IV268" i="2"/>
  <c r="IV367" i="2"/>
  <c r="IV87" i="2"/>
  <c r="IV37" i="2"/>
  <c r="IV55" i="2"/>
  <c r="IV159" i="2"/>
  <c r="IV98" i="2"/>
  <c r="IV85" i="2"/>
  <c r="IV134" i="2"/>
  <c r="IV83" i="2"/>
  <c r="IV117" i="2"/>
  <c r="IV175" i="2"/>
  <c r="IV358" i="2"/>
  <c r="IV27" i="2"/>
  <c r="IV16" i="2"/>
  <c r="IV184" i="2"/>
  <c r="IV74" i="2"/>
  <c r="IV149" i="2"/>
  <c r="IV92" i="2"/>
  <c r="IV132" i="2"/>
  <c r="IV470" i="2"/>
  <c r="IV115" i="2"/>
  <c r="IV145" i="2"/>
  <c r="IV186" i="2"/>
  <c r="IV40" i="2"/>
  <c r="IV21" i="2"/>
  <c r="IV199" i="2"/>
  <c r="IV295" i="2"/>
  <c r="IV353" i="2"/>
  <c r="IV207" i="2"/>
  <c r="IV155" i="2"/>
  <c r="IV195" i="2"/>
  <c r="IV125" i="2"/>
  <c r="IV15" i="2"/>
  <c r="IV160" i="2"/>
  <c r="IV194" i="2"/>
  <c r="IV224" i="2"/>
  <c r="IV188" i="2"/>
  <c r="IV76" i="2"/>
  <c r="IV153" i="2"/>
  <c r="IV263" i="2"/>
  <c r="IV112" i="2"/>
  <c r="IV62" i="2"/>
  <c r="IV78" i="2"/>
  <c r="IV198" i="2"/>
  <c r="IV191" i="2"/>
  <c r="IV275" i="2"/>
  <c r="IV65" i="2"/>
  <c r="IV341" i="2"/>
  <c r="IV105" i="2"/>
  <c r="IV81" i="2"/>
  <c r="IV267" i="2"/>
  <c r="IV220" i="2"/>
  <c r="IV156" i="2"/>
  <c r="IV254" i="2"/>
  <c r="IV286" i="2"/>
  <c r="IV29" i="2"/>
  <c r="IV94" i="2"/>
  <c r="IV100" i="2"/>
  <c r="IV182" i="2"/>
  <c r="IV36" i="2"/>
  <c r="IV53" i="2"/>
  <c r="IV4" i="2"/>
  <c r="IV2" i="2"/>
  <c r="IV306" i="2"/>
  <c r="IV56" i="2"/>
  <c r="IV43" i="2"/>
  <c r="IV282" i="2"/>
  <c r="IV59" i="2"/>
  <c r="IV169" i="2"/>
  <c r="IV192" i="2"/>
  <c r="IV209" i="2"/>
  <c r="IV227" i="2"/>
  <c r="IV73" i="2"/>
  <c r="IV113" i="2"/>
  <c r="IV71" i="2"/>
  <c r="IV18" i="2"/>
  <c r="IV26" i="2"/>
  <c r="IV144" i="2"/>
  <c r="IV9" i="2"/>
  <c r="IV50" i="2"/>
  <c r="IV19" i="2"/>
  <c r="IV99" i="2"/>
  <c r="IV23" i="2"/>
  <c r="IV24" i="2"/>
  <c r="IV12" i="2"/>
  <c r="IV66" i="2"/>
  <c r="IV5" i="2"/>
  <c r="IV101" i="2"/>
  <c r="IV88" i="2"/>
  <c r="IV64" i="2"/>
  <c r="IV70" i="2"/>
  <c r="IV32" i="2"/>
  <c r="IV51" i="2"/>
  <c r="IV218" i="2"/>
  <c r="IV35" i="2"/>
  <c r="IV368" i="2"/>
  <c r="IV350" i="2"/>
  <c r="IV388" i="2"/>
  <c r="IV292" i="2"/>
  <c r="IV214" i="2"/>
  <c r="IV75" i="2"/>
  <c r="IV293" i="2"/>
  <c r="IV243" i="2"/>
  <c r="IV210" i="2"/>
  <c r="IV369" i="2"/>
  <c r="IV69" i="2"/>
  <c r="IV68" i="2"/>
  <c r="IV38" i="2"/>
  <c r="IV3" i="2"/>
  <c r="IV120" i="2"/>
  <c r="IV58" i="2"/>
  <c r="IV34" i="2"/>
  <c r="IV86" i="2"/>
  <c r="IV178" i="2"/>
  <c r="IV57" i="2"/>
  <c r="IV217" i="2"/>
  <c r="IV127" i="2"/>
  <c r="IV206" i="2"/>
  <c r="IV111" i="2"/>
  <c r="IV344" i="2"/>
  <c r="IV150" i="2"/>
  <c r="IV93" i="2"/>
  <c r="IV63" i="2"/>
  <c r="IV174" i="2"/>
  <c r="IV147" i="2"/>
  <c r="IV48" i="2"/>
  <c r="IV96" i="2"/>
  <c r="IV72" i="2"/>
  <c r="IV33" i="2"/>
  <c r="IV189" i="2"/>
  <c r="IV313" i="2"/>
  <c r="IV158" i="2"/>
  <c r="IV219" i="2"/>
  <c r="IV31" i="2"/>
  <c r="IV95" i="2"/>
  <c r="IV346" i="2"/>
  <c r="IV176" i="2"/>
  <c r="IV352" i="2"/>
  <c r="IV245" i="2"/>
  <c r="IV41" i="2"/>
  <c r="IV79" i="2"/>
  <c r="IV30" i="2"/>
  <c r="IV226" i="2"/>
  <c r="IV103" i="2"/>
  <c r="IV141" i="2"/>
  <c r="IV301" i="2"/>
  <c r="IV347" i="2"/>
  <c r="IV472" i="2"/>
  <c r="IV190" i="2"/>
  <c r="IV296" i="2"/>
  <c r="IV139" i="2"/>
  <c r="IV371" i="2"/>
  <c r="IV7" i="2"/>
  <c r="IV208" i="2"/>
  <c r="IV25" i="2"/>
  <c r="IV468" i="2"/>
  <c r="IV256" i="2"/>
  <c r="IV17" i="2"/>
  <c r="IV222" i="2"/>
  <c r="IV130" i="2"/>
  <c r="IV89" i="2"/>
  <c r="IV201" i="2"/>
  <c r="IV273" i="2"/>
  <c r="IV42" i="2"/>
  <c r="IV200" i="2"/>
  <c r="IV20" i="2"/>
  <c r="IV6" i="2"/>
  <c r="IV61" i="2"/>
  <c r="IV246" i="2"/>
  <c r="IV381" i="2"/>
  <c r="IV278" i="2"/>
  <c r="IV326" i="2"/>
  <c r="IV342" i="2"/>
  <c r="IV276" i="2"/>
  <c r="IV247" i="2"/>
  <c r="IV314" i="2"/>
  <c r="IV142" i="2"/>
  <c r="IV168" i="2"/>
  <c r="IV343" i="2"/>
  <c r="IV11" i="2"/>
  <c r="IV138" i="2"/>
  <c r="IV294" i="2"/>
  <c r="IV91" i="2"/>
  <c r="IV232" i="2"/>
  <c r="IV299" i="2"/>
  <c r="IV364" i="2"/>
  <c r="IV122" i="2"/>
  <c r="IV354" i="2"/>
  <c r="IV435" i="2"/>
  <c r="IV340" i="2"/>
  <c r="IV471" i="2"/>
  <c r="IV302" i="2"/>
  <c r="IV316" i="2"/>
  <c r="IV317" i="2"/>
  <c r="IV136" i="2"/>
  <c r="IV433" i="2"/>
  <c r="IV386" i="2"/>
  <c r="IV252" i="2"/>
  <c r="IV410" i="2"/>
  <c r="IV212" i="2"/>
  <c r="IV348" i="2"/>
  <c r="IV163" i="2"/>
  <c r="IV310" i="2"/>
  <c r="IV173" i="2"/>
  <c r="IV417" i="2"/>
  <c r="IV114" i="2"/>
  <c r="IV331" i="2"/>
  <c r="IV264" i="2"/>
  <c r="IV366" i="2"/>
  <c r="IV359" i="2"/>
  <c r="IV405" i="2"/>
  <c r="IV365" i="2"/>
  <c r="IV382" i="2"/>
  <c r="IV271" i="2"/>
  <c r="IV291" i="2"/>
  <c r="IV393" i="2"/>
  <c r="IV442" i="2"/>
  <c r="IV392" i="2"/>
  <c r="IV396" i="2"/>
  <c r="IV406" i="2"/>
  <c r="IV453" i="2"/>
  <c r="IV236" i="2"/>
  <c r="IV253" i="2"/>
  <c r="IV143" i="2"/>
  <c r="IV281" i="2"/>
  <c r="IV285" i="2"/>
  <c r="IV387" i="2"/>
  <c r="IV332" i="2"/>
  <c r="IV439" i="2"/>
  <c r="IV135" i="2"/>
  <c r="IV197" i="2"/>
  <c r="IV449" i="2"/>
  <c r="IV250" i="2"/>
  <c r="IV237" i="2"/>
  <c r="IV241" i="2"/>
  <c r="IV266" i="2"/>
  <c r="IV272" i="2"/>
  <c r="IV165" i="2"/>
  <c r="IV14" i="2"/>
  <c r="IV400" i="2"/>
  <c r="IV259" i="2"/>
  <c r="IV311" i="2"/>
  <c r="IV309" i="2"/>
  <c r="IV234" i="2"/>
  <c r="IV334" i="2"/>
  <c r="IV426" i="2"/>
  <c r="IV456" i="2"/>
  <c r="IV376" i="2"/>
  <c r="IV215" i="2"/>
  <c r="IV157" i="2"/>
  <c r="IV97" i="2"/>
  <c r="IV380" i="2"/>
  <c r="IV8" i="2"/>
  <c r="IV446" i="2"/>
  <c r="IV248" i="2"/>
  <c r="IV133" i="2"/>
  <c r="IV244" i="2"/>
  <c r="IV123" i="2"/>
  <c r="IV171" i="2"/>
  <c r="IV283" i="2"/>
  <c r="IV249" i="2"/>
  <c r="IV67" i="2"/>
  <c r="IV129" i="2"/>
  <c r="IV49" i="2"/>
  <c r="IV109" i="2"/>
  <c r="IV374" i="2"/>
  <c r="IV288" i="2"/>
  <c r="IV116" i="2"/>
  <c r="IV121" i="2"/>
  <c r="IV202" i="2"/>
  <c r="IV60" i="2"/>
  <c r="IV170" i="2"/>
  <c r="IV204" i="2"/>
  <c r="IV162" i="2"/>
  <c r="IV28" i="2"/>
  <c r="IV231" i="2"/>
  <c r="IV251" i="2"/>
  <c r="IV44" i="2"/>
  <c r="IV305" i="2"/>
  <c r="IV287" i="2"/>
  <c r="IV148" i="2"/>
  <c r="IV356" i="2"/>
  <c r="IV90" i="2"/>
  <c r="IV107" i="2"/>
  <c r="IV183" i="2"/>
  <c r="IV80" i="2"/>
  <c r="IV339" i="2"/>
  <c r="IV233" i="2"/>
  <c r="IV128" i="2"/>
  <c r="IV467" i="2"/>
  <c r="IV312" i="2"/>
  <c r="IV444" i="2"/>
  <c r="IV235" i="2"/>
  <c r="IV104" i="2"/>
  <c r="IV258" i="2"/>
  <c r="IV303" i="2"/>
  <c r="IV428" i="2"/>
  <c r="IV473" i="2"/>
  <c r="IV459" i="2"/>
  <c r="IV395" i="2"/>
  <c r="IV397" i="2"/>
  <c r="IV436" i="2"/>
  <c r="IV440" i="2"/>
  <c r="IV465" i="2"/>
  <c r="IV408" i="2"/>
  <c r="IV421" i="2"/>
  <c r="IV479" i="2"/>
  <c r="IV422" i="2"/>
  <c r="IV377" i="2"/>
  <c r="IV430" i="2"/>
  <c r="IV389" i="2"/>
  <c r="IV137" i="2"/>
  <c r="IV385" i="2"/>
  <c r="IV402" i="2"/>
  <c r="IV318" i="2"/>
  <c r="IV375" i="2"/>
  <c r="IV279" i="2"/>
  <c r="IV438" i="2"/>
  <c r="IV333" i="2"/>
  <c r="IV424" i="2"/>
  <c r="IV300" i="2"/>
  <c r="IV461" i="2"/>
  <c r="IV187" i="2"/>
  <c r="IV238" i="2"/>
  <c r="IV265" i="2"/>
  <c r="IV298" i="2"/>
  <c r="IV360" i="2"/>
  <c r="IV119" i="2"/>
  <c r="IV211" i="2"/>
  <c r="IV373" i="2"/>
  <c r="IV338" i="2"/>
  <c r="IV242" i="2"/>
  <c r="IV355" i="2"/>
  <c r="IV447" i="2"/>
  <c r="IV443" i="2"/>
  <c r="IV403" i="2"/>
  <c r="IV463" i="2"/>
  <c r="IV335" i="2"/>
  <c r="IV431" i="2"/>
  <c r="IV454" i="2"/>
  <c r="IV384" i="2"/>
  <c r="IV151" i="2"/>
  <c r="IV407" i="2"/>
  <c r="IV412" i="2"/>
  <c r="IV445" i="2"/>
  <c r="IV462" i="2"/>
  <c r="IV324" i="2"/>
  <c r="IV425" i="2"/>
  <c r="IV450" i="2"/>
  <c r="IV414" i="2"/>
  <c r="IV357" i="2"/>
  <c r="IV415" i="2"/>
  <c r="IV476" i="2"/>
  <c r="IV321" i="2"/>
  <c r="IV328" i="2"/>
  <c r="IV315" i="2"/>
  <c r="IV351" i="2"/>
  <c r="IV423" i="2"/>
  <c r="IV441" i="2"/>
  <c r="IV216" i="2"/>
  <c r="IV240" i="2"/>
  <c r="IV452" i="2"/>
  <c r="IV409" i="2"/>
  <c r="IV269" i="2"/>
  <c r="IV329" i="2"/>
  <c r="IV416" i="2"/>
  <c r="IV437" i="2"/>
  <c r="IV419" i="2"/>
  <c r="IV427" i="2"/>
  <c r="IV161" i="2"/>
  <c r="IV429" i="2"/>
  <c r="IV399" i="2"/>
  <c r="IV290" i="2"/>
  <c r="IV349" i="2"/>
  <c r="IV213" i="2"/>
  <c r="IV401" i="2"/>
  <c r="IV460" i="2"/>
  <c r="IV307" i="2"/>
  <c r="IV379" i="2"/>
  <c r="IV82" i="2"/>
  <c r="IV77" i="2"/>
  <c r="IV370" i="2"/>
  <c r="IV394" i="2"/>
  <c r="IV323" i="2"/>
  <c r="IV221" i="2"/>
  <c r="IV478" i="2"/>
  <c r="IV390" i="2"/>
  <c r="IV320" i="2"/>
  <c r="IV378" i="2"/>
  <c r="IV418" i="2"/>
  <c r="IV464" i="2"/>
  <c r="IV474" i="2"/>
  <c r="IV398" i="2"/>
  <c r="IV451" i="2"/>
  <c r="IV457" i="2"/>
  <c r="IV477" i="2"/>
  <c r="IV458" i="2"/>
  <c r="IV372" i="2"/>
  <c r="IV225" i="2"/>
  <c r="IV228" i="2"/>
  <c r="IV185" i="2"/>
  <c r="IV475" i="2"/>
  <c r="IV257" i="2"/>
  <c r="IV47" i="2"/>
  <c r="IV336" i="2"/>
  <c r="IV262" i="2"/>
  <c r="IV106" i="2"/>
  <c r="IV469" i="2"/>
  <c r="IW102" i="2"/>
  <c r="IW10" i="2"/>
  <c r="IW330" i="2"/>
  <c r="IW84" i="2"/>
  <c r="IW260" i="2"/>
  <c r="IW45" i="2"/>
  <c r="IW181" i="2"/>
  <c r="IW140" i="2"/>
  <c r="IW108" i="2"/>
  <c r="IW179" i="2"/>
  <c r="IW277" i="2"/>
  <c r="IW167" i="2"/>
  <c r="IW52" i="2"/>
  <c r="IW177" i="2"/>
  <c r="IW39" i="2"/>
  <c r="IW203" i="2"/>
  <c r="IW196" i="2"/>
  <c r="IW289" i="2"/>
  <c r="IW110" i="2"/>
  <c r="IW13" i="2"/>
  <c r="IW22" i="2"/>
  <c r="IW164" i="2"/>
  <c r="IW172" i="2"/>
  <c r="IW239" i="2"/>
  <c r="IW46" i="2"/>
  <c r="IW166" i="2"/>
  <c r="IW154" i="2"/>
  <c r="IW255" i="2"/>
  <c r="IW455" i="2"/>
  <c r="IW152" i="2"/>
  <c r="IW126" i="2"/>
  <c r="IW146" i="2"/>
  <c r="IW284" i="2"/>
  <c r="IW304" i="2"/>
  <c r="IW345" i="2"/>
  <c r="IW337" i="2"/>
  <c r="IW361" i="2"/>
  <c r="IW434" i="2"/>
  <c r="IW413" i="2"/>
  <c r="IW404" i="2"/>
  <c r="IW363" i="2"/>
  <c r="IW466" i="2"/>
  <c r="IW411" i="2"/>
  <c r="IW448" i="2"/>
  <c r="IW362" i="2"/>
  <c r="IW391" i="2"/>
  <c r="IW308" i="2"/>
  <c r="IW193" i="2"/>
  <c r="IW319" i="2"/>
  <c r="IW205" i="2"/>
  <c r="IW322" i="2"/>
  <c r="IW297" i="2"/>
  <c r="IW325" i="2"/>
  <c r="IW180" i="2"/>
  <c r="IW54" i="2"/>
  <c r="IW280" i="2"/>
  <c r="IW274" i="2"/>
  <c r="IW261" i="2"/>
  <c r="IW118" i="2"/>
  <c r="IW229" i="2"/>
  <c r="IW383" i="2"/>
  <c r="IW131" i="2"/>
  <c r="IW124" i="2"/>
  <c r="IW223" i="2"/>
  <c r="IW230" i="2"/>
  <c r="IW327" i="2"/>
  <c r="IW420" i="2"/>
  <c r="IW270" i="2"/>
  <c r="IW432" i="2"/>
  <c r="IW268" i="2"/>
  <c r="IW367" i="2"/>
  <c r="IW87" i="2"/>
  <c r="IW37" i="2"/>
  <c r="IW55" i="2"/>
  <c r="IW159" i="2"/>
  <c r="IW98" i="2"/>
  <c r="IW85" i="2"/>
  <c r="IW134" i="2"/>
  <c r="IW83" i="2"/>
  <c r="IW117" i="2"/>
  <c r="IW175" i="2"/>
  <c r="IW358" i="2"/>
  <c r="IW27" i="2"/>
  <c r="IW16" i="2"/>
  <c r="IW184" i="2"/>
  <c r="IW74" i="2"/>
  <c r="IW149" i="2"/>
  <c r="IW92" i="2"/>
  <c r="IW132" i="2"/>
  <c r="IW470" i="2"/>
  <c r="IW115" i="2"/>
  <c r="IW145" i="2"/>
  <c r="IW186" i="2"/>
  <c r="IW40" i="2"/>
  <c r="IW21" i="2"/>
  <c r="IW199" i="2"/>
  <c r="IW295" i="2"/>
  <c r="IW353" i="2"/>
  <c r="IW207" i="2"/>
  <c r="IW155" i="2"/>
  <c r="IW195" i="2"/>
  <c r="IW125" i="2"/>
  <c r="IW15" i="2"/>
  <c r="IW160" i="2"/>
  <c r="IW194" i="2"/>
  <c r="IW224" i="2"/>
  <c r="IW188" i="2"/>
  <c r="IW76" i="2"/>
  <c r="IW153" i="2"/>
  <c r="IW263" i="2"/>
  <c r="IW112" i="2"/>
  <c r="IW62" i="2"/>
  <c r="IW78" i="2"/>
  <c r="IW198" i="2"/>
  <c r="IW191" i="2"/>
  <c r="IW275" i="2"/>
  <c r="IW65" i="2"/>
  <c r="IW341" i="2"/>
  <c r="IW105" i="2"/>
  <c r="IW81" i="2"/>
  <c r="IW267" i="2"/>
  <c r="IW220" i="2"/>
  <c r="IW156" i="2"/>
  <c r="IW254" i="2"/>
  <c r="IW286" i="2"/>
  <c r="IW29" i="2"/>
  <c r="IW94" i="2"/>
  <c r="IW100" i="2"/>
  <c r="IW182" i="2"/>
  <c r="IW36" i="2"/>
  <c r="IW53" i="2"/>
  <c r="IW4" i="2"/>
  <c r="IW2" i="2"/>
  <c r="IW306" i="2"/>
  <c r="IW56" i="2"/>
  <c r="IW43" i="2"/>
  <c r="IW282" i="2"/>
  <c r="IW59" i="2"/>
  <c r="IW169" i="2"/>
  <c r="IW192" i="2"/>
  <c r="IW209" i="2"/>
  <c r="IW227" i="2"/>
  <c r="IW73" i="2"/>
  <c r="IW113" i="2"/>
  <c r="IW71" i="2"/>
  <c r="IW18" i="2"/>
  <c r="IW26" i="2"/>
  <c r="IW144" i="2"/>
  <c r="IW9" i="2"/>
  <c r="IW50" i="2"/>
  <c r="IW19" i="2"/>
  <c r="IW99" i="2"/>
  <c r="IW23" i="2"/>
  <c r="IW24" i="2"/>
  <c r="IW12" i="2"/>
  <c r="IW66" i="2"/>
  <c r="IW5" i="2"/>
  <c r="IW101" i="2"/>
  <c r="IW88" i="2"/>
  <c r="IW64" i="2"/>
  <c r="IW70" i="2"/>
  <c r="IW32" i="2"/>
  <c r="IW51" i="2"/>
  <c r="IW218" i="2"/>
  <c r="IW35" i="2"/>
  <c r="IW368" i="2"/>
  <c r="IW350" i="2"/>
  <c r="IW388" i="2"/>
  <c r="IW292" i="2"/>
  <c r="IW214" i="2"/>
  <c r="IW75" i="2"/>
  <c r="IW293" i="2"/>
  <c r="IW243" i="2"/>
  <c r="IW210" i="2"/>
  <c r="IW369" i="2"/>
  <c r="IW69" i="2"/>
  <c r="IW68" i="2"/>
  <c r="IW38" i="2"/>
  <c r="IW3" i="2"/>
  <c r="IW120" i="2"/>
  <c r="IW58" i="2"/>
  <c r="IW34" i="2"/>
  <c r="IW86" i="2"/>
  <c r="IW178" i="2"/>
  <c r="IW57" i="2"/>
  <c r="IW217" i="2"/>
  <c r="IW127" i="2"/>
  <c r="IW206" i="2"/>
  <c r="IW111" i="2"/>
  <c r="IW344" i="2"/>
  <c r="IW150" i="2"/>
  <c r="IW93" i="2"/>
  <c r="IW63" i="2"/>
  <c r="IW174" i="2"/>
  <c r="IW147" i="2"/>
  <c r="IW48" i="2"/>
  <c r="IW96" i="2"/>
  <c r="IW72" i="2"/>
  <c r="IW33" i="2"/>
  <c r="IW189" i="2"/>
  <c r="IW313" i="2"/>
  <c r="IW158" i="2"/>
  <c r="IW219" i="2"/>
  <c r="IW31" i="2"/>
  <c r="IW95" i="2"/>
  <c r="IW346" i="2"/>
  <c r="IW176" i="2"/>
  <c r="IW352" i="2"/>
  <c r="IW245" i="2"/>
  <c r="IW41" i="2"/>
  <c r="IW79" i="2"/>
  <c r="IW30" i="2"/>
  <c r="IW226" i="2"/>
  <c r="IW103" i="2"/>
  <c r="IW141" i="2"/>
  <c r="IW301" i="2"/>
  <c r="IW347" i="2"/>
  <c r="IW472" i="2"/>
  <c r="IW190" i="2"/>
  <c r="IW296" i="2"/>
  <c r="IW139" i="2"/>
  <c r="IW371" i="2"/>
  <c r="IW7" i="2"/>
  <c r="IW208" i="2"/>
  <c r="IW25" i="2"/>
  <c r="IW468" i="2"/>
  <c r="IW256" i="2"/>
  <c r="IW17" i="2"/>
  <c r="IW222" i="2"/>
  <c r="IW130" i="2"/>
  <c r="IW89" i="2"/>
  <c r="IW201" i="2"/>
  <c r="IW273" i="2"/>
  <c r="IW42" i="2"/>
  <c r="IW200" i="2"/>
  <c r="IW20" i="2"/>
  <c r="IW6" i="2"/>
  <c r="IW61" i="2"/>
  <c r="IW246" i="2"/>
  <c r="IW381" i="2"/>
  <c r="IW278" i="2"/>
  <c r="IW326" i="2"/>
  <c r="IW342" i="2"/>
  <c r="IW276" i="2"/>
  <c r="IW247" i="2"/>
  <c r="IW314" i="2"/>
  <c r="IW142" i="2"/>
  <c r="IW168" i="2"/>
  <c r="IW343" i="2"/>
  <c r="IW11" i="2"/>
  <c r="IW138" i="2"/>
  <c r="IW294" i="2"/>
  <c r="IW91" i="2"/>
  <c r="IW232" i="2"/>
  <c r="IW299" i="2"/>
  <c r="IW364" i="2"/>
  <c r="IW122" i="2"/>
  <c r="IW354" i="2"/>
  <c r="IW435" i="2"/>
  <c r="IW340" i="2"/>
  <c r="IW471" i="2"/>
  <c r="IW302" i="2"/>
  <c r="IW316" i="2"/>
  <c r="IW317" i="2"/>
  <c r="IW136" i="2"/>
  <c r="IW433" i="2"/>
  <c r="IW386" i="2"/>
  <c r="IW252" i="2"/>
  <c r="IW410" i="2"/>
  <c r="IW212" i="2"/>
  <c r="IW348" i="2"/>
  <c r="IW163" i="2"/>
  <c r="IW310" i="2"/>
  <c r="IW173" i="2"/>
  <c r="IW417" i="2"/>
  <c r="IW114" i="2"/>
  <c r="IW331" i="2"/>
  <c r="IW264" i="2"/>
  <c r="IW366" i="2"/>
  <c r="IW359" i="2"/>
  <c r="IW405" i="2"/>
  <c r="IW365" i="2"/>
  <c r="IW382" i="2"/>
  <c r="IW271" i="2"/>
  <c r="IW291" i="2"/>
  <c r="IW393" i="2"/>
  <c r="IW442" i="2"/>
  <c r="IW392" i="2"/>
  <c r="IW396" i="2"/>
  <c r="IW406" i="2"/>
  <c r="IW453" i="2"/>
  <c r="IW236" i="2"/>
  <c r="IW253" i="2"/>
  <c r="IW143" i="2"/>
  <c r="IW281" i="2"/>
  <c r="IW285" i="2"/>
  <c r="IW387" i="2"/>
  <c r="IW332" i="2"/>
  <c r="IW439" i="2"/>
  <c r="IW135" i="2"/>
  <c r="IW197" i="2"/>
  <c r="IW449" i="2"/>
  <c r="IW250" i="2"/>
  <c r="IW237" i="2"/>
  <c r="IW241" i="2"/>
  <c r="IW266" i="2"/>
  <c r="IW272" i="2"/>
  <c r="IW165" i="2"/>
  <c r="IW14" i="2"/>
  <c r="IW400" i="2"/>
  <c r="IW259" i="2"/>
  <c r="IW311" i="2"/>
  <c r="IW309" i="2"/>
  <c r="IW234" i="2"/>
  <c r="IW334" i="2"/>
  <c r="IW426" i="2"/>
  <c r="IW456" i="2"/>
  <c r="IW376" i="2"/>
  <c r="IW215" i="2"/>
  <c r="IW157" i="2"/>
  <c r="IW97" i="2"/>
  <c r="IW380" i="2"/>
  <c r="IW8" i="2"/>
  <c r="IW446" i="2"/>
  <c r="IW248" i="2"/>
  <c r="IW133" i="2"/>
  <c r="IW244" i="2"/>
  <c r="IW123" i="2"/>
  <c r="IW171" i="2"/>
  <c r="IW283" i="2"/>
  <c r="IW249" i="2"/>
  <c r="IW67" i="2"/>
  <c r="IW129" i="2"/>
  <c r="IW49" i="2"/>
  <c r="IW109" i="2"/>
  <c r="IW374" i="2"/>
  <c r="IW288" i="2"/>
  <c r="IW116" i="2"/>
  <c r="IW121" i="2"/>
  <c r="IW202" i="2"/>
  <c r="IW60" i="2"/>
  <c r="IW170" i="2"/>
  <c r="IW204" i="2"/>
  <c r="IW162" i="2"/>
  <c r="IW28" i="2"/>
  <c r="IW231" i="2"/>
  <c r="IW251" i="2"/>
  <c r="IW44" i="2"/>
  <c r="IW305" i="2"/>
  <c r="IW287" i="2"/>
  <c r="IW148" i="2"/>
  <c r="IW356" i="2"/>
  <c r="IW90" i="2"/>
  <c r="IW107" i="2"/>
  <c r="IW183" i="2"/>
  <c r="IW80" i="2"/>
  <c r="IW339" i="2"/>
  <c r="IW233" i="2"/>
  <c r="IW128" i="2"/>
  <c r="IW467" i="2"/>
  <c r="IW312" i="2"/>
  <c r="IW444" i="2"/>
  <c r="IW235" i="2"/>
  <c r="IW104" i="2"/>
  <c r="IW258" i="2"/>
  <c r="IW303" i="2"/>
  <c r="IW428" i="2"/>
  <c r="IW473" i="2"/>
  <c r="IW459" i="2"/>
  <c r="IW395" i="2"/>
  <c r="IW397" i="2"/>
  <c r="IW436" i="2"/>
  <c r="IW440" i="2"/>
  <c r="IW465" i="2"/>
  <c r="IW408" i="2"/>
  <c r="IW421" i="2"/>
  <c r="IW479" i="2"/>
  <c r="IW422" i="2"/>
  <c r="IW377" i="2"/>
  <c r="IW430" i="2"/>
  <c r="IW389" i="2"/>
  <c r="IW137" i="2"/>
  <c r="IW385" i="2"/>
  <c r="IW402" i="2"/>
  <c r="IW318" i="2"/>
  <c r="IW375" i="2"/>
  <c r="IW279" i="2"/>
  <c r="IW438" i="2"/>
  <c r="IW333" i="2"/>
  <c r="IW424" i="2"/>
  <c r="IW300" i="2"/>
  <c r="IW461" i="2"/>
  <c r="IW187" i="2"/>
  <c r="IW238" i="2"/>
  <c r="IW265" i="2"/>
  <c r="IW298" i="2"/>
  <c r="IW360" i="2"/>
  <c r="IW119" i="2"/>
  <c r="IW211" i="2"/>
  <c r="IW373" i="2"/>
  <c r="IW338" i="2"/>
  <c r="IW242" i="2"/>
  <c r="IW355" i="2"/>
  <c r="IW447" i="2"/>
  <c r="IW443" i="2"/>
  <c r="IW403" i="2"/>
  <c r="IW463" i="2"/>
  <c r="IW335" i="2"/>
  <c r="IW431" i="2"/>
  <c r="IW454" i="2"/>
  <c r="IW384" i="2"/>
  <c r="IW151" i="2"/>
  <c r="IW407" i="2"/>
  <c r="IW412" i="2"/>
  <c r="IW445" i="2"/>
  <c r="IW462" i="2"/>
  <c r="IW324" i="2"/>
  <c r="IW425" i="2"/>
  <c r="IW450" i="2"/>
  <c r="IW414" i="2"/>
  <c r="IW357" i="2"/>
  <c r="IW415" i="2"/>
  <c r="IW476" i="2"/>
  <c r="IW321" i="2"/>
  <c r="IW328" i="2"/>
  <c r="IW315" i="2"/>
  <c r="IW351" i="2"/>
  <c r="IW423" i="2"/>
  <c r="IW441" i="2"/>
  <c r="IW216" i="2"/>
  <c r="IW240" i="2"/>
  <c r="IW452" i="2"/>
  <c r="IW409" i="2"/>
  <c r="IW269" i="2"/>
  <c r="IW329" i="2"/>
  <c r="IW416" i="2"/>
  <c r="IW437" i="2"/>
  <c r="IW419" i="2"/>
  <c r="IW427" i="2"/>
  <c r="IW161" i="2"/>
  <c r="IW429" i="2"/>
  <c r="IW399" i="2"/>
  <c r="IW290" i="2"/>
  <c r="IW349" i="2"/>
  <c r="IW213" i="2"/>
  <c r="IW401" i="2"/>
  <c r="IW460" i="2"/>
  <c r="IW307" i="2"/>
  <c r="IW379" i="2"/>
  <c r="IW82" i="2"/>
  <c r="IW77" i="2"/>
  <c r="IW370" i="2"/>
  <c r="IW394" i="2"/>
  <c r="IW323" i="2"/>
  <c r="IW221" i="2"/>
  <c r="IW478" i="2"/>
  <c r="IW390" i="2"/>
  <c r="IW320" i="2"/>
  <c r="IW378" i="2"/>
  <c r="IW418" i="2"/>
  <c r="IW464" i="2"/>
  <c r="IW474" i="2"/>
  <c r="IW398" i="2"/>
  <c r="IW451" i="2"/>
  <c r="IW457" i="2"/>
  <c r="IW477" i="2"/>
  <c r="IW458" i="2"/>
  <c r="IW372" i="2"/>
  <c r="IW225" i="2"/>
  <c r="IW228" i="2"/>
  <c r="IW185" i="2"/>
  <c r="IW475" i="2"/>
  <c r="IW257" i="2"/>
  <c r="IW47" i="2"/>
  <c r="IW336" i="2"/>
  <c r="IW262" i="2"/>
  <c r="IW106" i="2"/>
  <c r="IW469" i="2"/>
  <c r="IX102" i="2"/>
  <c r="IX10" i="2"/>
  <c r="IX330" i="2"/>
  <c r="IX84" i="2"/>
  <c r="IX260" i="2"/>
  <c r="IX45" i="2"/>
  <c r="IX181" i="2"/>
  <c r="IX140" i="2"/>
  <c r="IX108" i="2"/>
  <c r="IX179" i="2"/>
  <c r="IX277" i="2"/>
  <c r="IX167" i="2"/>
  <c r="IX52" i="2"/>
  <c r="IX177" i="2"/>
  <c r="IX39" i="2"/>
  <c r="IX203" i="2"/>
  <c r="IX196" i="2"/>
  <c r="IX289" i="2"/>
  <c r="IX110" i="2"/>
  <c r="IX13" i="2"/>
  <c r="IX22" i="2"/>
  <c r="IX164" i="2"/>
  <c r="IX172" i="2"/>
  <c r="IX239" i="2"/>
  <c r="IX46" i="2"/>
  <c r="IX166" i="2"/>
  <c r="IX154" i="2"/>
  <c r="IX255" i="2"/>
  <c r="IX455" i="2"/>
  <c r="IX152" i="2"/>
  <c r="IX126" i="2"/>
  <c r="IX146" i="2"/>
  <c r="IX284" i="2"/>
  <c r="IX304" i="2"/>
  <c r="IX345" i="2"/>
  <c r="IX337" i="2"/>
  <c r="IX361" i="2"/>
  <c r="IX434" i="2"/>
  <c r="IX413" i="2"/>
  <c r="IX404" i="2"/>
  <c r="IX363" i="2"/>
  <c r="IX466" i="2"/>
  <c r="IX411" i="2"/>
  <c r="IX448" i="2"/>
  <c r="IX362" i="2"/>
  <c r="IX391" i="2"/>
  <c r="IX308" i="2"/>
  <c r="IX193" i="2"/>
  <c r="IX319" i="2"/>
  <c r="IX205" i="2"/>
  <c r="IX322" i="2"/>
  <c r="IX297" i="2"/>
  <c r="IX325" i="2"/>
  <c r="IX180" i="2"/>
  <c r="IX54" i="2"/>
  <c r="IX280" i="2"/>
  <c r="IX274" i="2"/>
  <c r="IX261" i="2"/>
  <c r="IX118" i="2"/>
  <c r="IX229" i="2"/>
  <c r="IX383" i="2"/>
  <c r="IX131" i="2"/>
  <c r="IX124" i="2"/>
  <c r="IX223" i="2"/>
  <c r="IX230" i="2"/>
  <c r="IX327" i="2"/>
  <c r="IX420" i="2"/>
  <c r="IX270" i="2"/>
  <c r="IX432" i="2"/>
  <c r="IX268" i="2"/>
  <c r="IX367" i="2"/>
  <c r="IX87" i="2"/>
  <c r="IX37" i="2"/>
  <c r="IX55" i="2"/>
  <c r="IX159" i="2"/>
  <c r="IX98" i="2"/>
  <c r="IX85" i="2"/>
  <c r="IX134" i="2"/>
  <c r="IX83" i="2"/>
  <c r="IX117" i="2"/>
  <c r="IX175" i="2"/>
  <c r="IX358" i="2"/>
  <c r="IX27" i="2"/>
  <c r="IX16" i="2"/>
  <c r="IX184" i="2"/>
  <c r="IX74" i="2"/>
  <c r="IX149" i="2"/>
  <c r="IX92" i="2"/>
  <c r="IX132" i="2"/>
  <c r="IX470" i="2"/>
  <c r="IX115" i="2"/>
  <c r="IX145" i="2"/>
  <c r="IX186" i="2"/>
  <c r="IX40" i="2"/>
  <c r="IX21" i="2"/>
  <c r="IX199" i="2"/>
  <c r="IX295" i="2"/>
  <c r="IX353" i="2"/>
  <c r="IX207" i="2"/>
  <c r="IX155" i="2"/>
  <c r="IX195" i="2"/>
  <c r="IX125" i="2"/>
  <c r="IX15" i="2"/>
  <c r="IX160" i="2"/>
  <c r="IX194" i="2"/>
  <c r="IX224" i="2"/>
  <c r="IX188" i="2"/>
  <c r="IX76" i="2"/>
  <c r="IX153" i="2"/>
  <c r="IX263" i="2"/>
  <c r="IX112" i="2"/>
  <c r="IX62" i="2"/>
  <c r="IX78" i="2"/>
  <c r="IX198" i="2"/>
  <c r="IX191" i="2"/>
  <c r="IX275" i="2"/>
  <c r="IX65" i="2"/>
  <c r="IX341" i="2"/>
  <c r="IX105" i="2"/>
  <c r="IX81" i="2"/>
  <c r="IX267" i="2"/>
  <c r="IX220" i="2"/>
  <c r="IX156" i="2"/>
  <c r="IX254" i="2"/>
  <c r="IX286" i="2"/>
  <c r="IX29" i="2"/>
  <c r="IX94" i="2"/>
  <c r="IX100" i="2"/>
  <c r="IX182" i="2"/>
  <c r="IX36" i="2"/>
  <c r="IX53" i="2"/>
  <c r="IX4" i="2"/>
  <c r="IX2" i="2"/>
  <c r="IX306" i="2"/>
  <c r="IX56" i="2"/>
  <c r="IX43" i="2"/>
  <c r="IX282" i="2"/>
  <c r="IX59" i="2"/>
  <c r="IX169" i="2"/>
  <c r="IX192" i="2"/>
  <c r="IX209" i="2"/>
  <c r="IX227" i="2"/>
  <c r="IX73" i="2"/>
  <c r="IX113" i="2"/>
  <c r="IX71" i="2"/>
  <c r="IX18" i="2"/>
  <c r="IX26" i="2"/>
  <c r="IX144" i="2"/>
  <c r="IX9" i="2"/>
  <c r="IX50" i="2"/>
  <c r="IX19" i="2"/>
  <c r="IX99" i="2"/>
  <c r="IX23" i="2"/>
  <c r="IX24" i="2"/>
  <c r="IX12" i="2"/>
  <c r="IX66" i="2"/>
  <c r="IX5" i="2"/>
  <c r="IX101" i="2"/>
  <c r="IX88" i="2"/>
  <c r="IX64" i="2"/>
  <c r="IX70" i="2"/>
  <c r="IX32" i="2"/>
  <c r="IX51" i="2"/>
  <c r="IX218" i="2"/>
  <c r="IX35" i="2"/>
  <c r="IX368" i="2"/>
  <c r="IX350" i="2"/>
  <c r="IX388" i="2"/>
  <c r="IX292" i="2"/>
  <c r="IX214" i="2"/>
  <c r="IX75" i="2"/>
  <c r="IX293" i="2"/>
  <c r="IX243" i="2"/>
  <c r="IX210" i="2"/>
  <c r="IX369" i="2"/>
  <c r="IX69" i="2"/>
  <c r="IX68" i="2"/>
  <c r="IX38" i="2"/>
  <c r="IX3" i="2"/>
  <c r="IX120" i="2"/>
  <c r="IX58" i="2"/>
  <c r="IX34" i="2"/>
  <c r="IX86" i="2"/>
  <c r="IX178" i="2"/>
  <c r="IX57" i="2"/>
  <c r="IX217" i="2"/>
  <c r="IX127" i="2"/>
  <c r="IX206" i="2"/>
  <c r="IX111" i="2"/>
  <c r="IX344" i="2"/>
  <c r="IX150" i="2"/>
  <c r="IX93" i="2"/>
  <c r="IX63" i="2"/>
  <c r="IX174" i="2"/>
  <c r="IX147" i="2"/>
  <c r="IX48" i="2"/>
  <c r="IX96" i="2"/>
  <c r="IX72" i="2"/>
  <c r="IX33" i="2"/>
  <c r="IX189" i="2"/>
  <c r="IX313" i="2"/>
  <c r="IX158" i="2"/>
  <c r="IX219" i="2"/>
  <c r="IX31" i="2"/>
  <c r="IX95" i="2"/>
  <c r="IX346" i="2"/>
  <c r="IX176" i="2"/>
  <c r="IX352" i="2"/>
  <c r="IX245" i="2"/>
  <c r="IX41" i="2"/>
  <c r="IX79" i="2"/>
  <c r="IX30" i="2"/>
  <c r="IX226" i="2"/>
  <c r="IX103" i="2"/>
  <c r="IX141" i="2"/>
  <c r="IX301" i="2"/>
  <c r="IX347" i="2"/>
  <c r="IX472" i="2"/>
  <c r="IX190" i="2"/>
  <c r="IX296" i="2"/>
  <c r="IX139" i="2"/>
  <c r="IX371" i="2"/>
  <c r="IX7" i="2"/>
  <c r="IX208" i="2"/>
  <c r="IX25" i="2"/>
  <c r="IX468" i="2"/>
  <c r="IX256" i="2"/>
  <c r="IX17" i="2"/>
  <c r="IX222" i="2"/>
  <c r="IX130" i="2"/>
  <c r="IX89" i="2"/>
  <c r="IX201" i="2"/>
  <c r="IX273" i="2"/>
  <c r="IX42" i="2"/>
  <c r="IX200" i="2"/>
  <c r="IX20" i="2"/>
  <c r="IX6" i="2"/>
  <c r="IX61" i="2"/>
  <c r="IX246" i="2"/>
  <c r="IX381" i="2"/>
  <c r="IX278" i="2"/>
  <c r="IX326" i="2"/>
  <c r="IX342" i="2"/>
  <c r="IX276" i="2"/>
  <c r="IX247" i="2"/>
  <c r="IX314" i="2"/>
  <c r="IX142" i="2"/>
  <c r="IX168" i="2"/>
  <c r="IX343" i="2"/>
  <c r="IX11" i="2"/>
  <c r="IX138" i="2"/>
  <c r="IX294" i="2"/>
  <c r="IX91" i="2"/>
  <c r="IX232" i="2"/>
  <c r="IX299" i="2"/>
  <c r="IX364" i="2"/>
  <c r="IX122" i="2"/>
  <c r="IX354" i="2"/>
  <c r="IX435" i="2"/>
  <c r="IX340" i="2"/>
  <c r="IX471" i="2"/>
  <c r="IX302" i="2"/>
  <c r="IX316" i="2"/>
  <c r="IX317" i="2"/>
  <c r="IX136" i="2"/>
  <c r="IX433" i="2"/>
  <c r="IX386" i="2"/>
  <c r="IX252" i="2"/>
  <c r="IX410" i="2"/>
  <c r="IX212" i="2"/>
  <c r="IX348" i="2"/>
  <c r="IX163" i="2"/>
  <c r="IX310" i="2"/>
  <c r="IX173" i="2"/>
  <c r="IX417" i="2"/>
  <c r="IX114" i="2"/>
  <c r="IX331" i="2"/>
  <c r="IX264" i="2"/>
  <c r="IX366" i="2"/>
  <c r="IX359" i="2"/>
  <c r="IX405" i="2"/>
  <c r="IX365" i="2"/>
  <c r="IX382" i="2"/>
  <c r="IX271" i="2"/>
  <c r="IX291" i="2"/>
  <c r="IX393" i="2"/>
  <c r="IX442" i="2"/>
  <c r="IX392" i="2"/>
  <c r="IX396" i="2"/>
  <c r="IX406" i="2"/>
  <c r="IX453" i="2"/>
  <c r="IX236" i="2"/>
  <c r="IX253" i="2"/>
  <c r="IX143" i="2"/>
  <c r="IX281" i="2"/>
  <c r="IX285" i="2"/>
  <c r="IX387" i="2"/>
  <c r="IX332" i="2"/>
  <c r="IX439" i="2"/>
  <c r="IX135" i="2"/>
  <c r="IX197" i="2"/>
  <c r="IX449" i="2"/>
  <c r="IX250" i="2"/>
  <c r="IX237" i="2"/>
  <c r="IX241" i="2"/>
  <c r="IX266" i="2"/>
  <c r="IX272" i="2"/>
  <c r="IX165" i="2"/>
  <c r="IX14" i="2"/>
  <c r="IX400" i="2"/>
  <c r="IX259" i="2"/>
  <c r="IX311" i="2"/>
  <c r="IX309" i="2"/>
  <c r="IX234" i="2"/>
  <c r="IX334" i="2"/>
  <c r="IX426" i="2"/>
  <c r="IX456" i="2"/>
  <c r="IX376" i="2"/>
  <c r="IX215" i="2"/>
  <c r="IX157" i="2"/>
  <c r="IX97" i="2"/>
  <c r="IX380" i="2"/>
  <c r="IX8" i="2"/>
  <c r="IX446" i="2"/>
  <c r="IX248" i="2"/>
  <c r="IX133" i="2"/>
  <c r="IX244" i="2"/>
  <c r="IX123" i="2"/>
  <c r="IX171" i="2"/>
  <c r="IX283" i="2"/>
  <c r="IX249" i="2"/>
  <c r="IX67" i="2"/>
  <c r="IX129" i="2"/>
  <c r="IX49" i="2"/>
  <c r="IX109" i="2"/>
  <c r="IX374" i="2"/>
  <c r="IX288" i="2"/>
  <c r="IX116" i="2"/>
  <c r="IX121" i="2"/>
  <c r="IX202" i="2"/>
  <c r="IX60" i="2"/>
  <c r="IX170" i="2"/>
  <c r="IX204" i="2"/>
  <c r="IX162" i="2"/>
  <c r="IX28" i="2"/>
  <c r="IX231" i="2"/>
  <c r="IX251" i="2"/>
  <c r="IX44" i="2"/>
  <c r="IX305" i="2"/>
  <c r="IX287" i="2"/>
  <c r="IX148" i="2"/>
  <c r="IX356" i="2"/>
  <c r="IX90" i="2"/>
  <c r="IX107" i="2"/>
  <c r="IX183" i="2"/>
  <c r="IX80" i="2"/>
  <c r="IX339" i="2"/>
  <c r="IX233" i="2"/>
  <c r="IX128" i="2"/>
  <c r="IX467" i="2"/>
  <c r="IX312" i="2"/>
  <c r="IX444" i="2"/>
  <c r="IX235" i="2"/>
  <c r="IX104" i="2"/>
  <c r="IX258" i="2"/>
  <c r="IX303" i="2"/>
  <c r="IX428" i="2"/>
  <c r="IX473" i="2"/>
  <c r="IX459" i="2"/>
  <c r="IX395" i="2"/>
  <c r="IX397" i="2"/>
  <c r="IX436" i="2"/>
  <c r="IX440" i="2"/>
  <c r="IX465" i="2"/>
  <c r="IX408" i="2"/>
  <c r="IX421" i="2"/>
  <c r="IX479" i="2"/>
  <c r="IX422" i="2"/>
  <c r="IX377" i="2"/>
  <c r="IX430" i="2"/>
  <c r="IX389" i="2"/>
  <c r="IX137" i="2"/>
  <c r="IX385" i="2"/>
  <c r="IX402" i="2"/>
  <c r="IX318" i="2"/>
  <c r="IX375" i="2"/>
  <c r="IX279" i="2"/>
  <c r="IX438" i="2"/>
  <c r="IX333" i="2"/>
  <c r="IX424" i="2"/>
  <c r="IX300" i="2"/>
  <c r="IX461" i="2"/>
  <c r="IX187" i="2"/>
  <c r="IX238" i="2"/>
  <c r="IX265" i="2"/>
  <c r="IX298" i="2"/>
  <c r="IX360" i="2"/>
  <c r="IX119" i="2"/>
  <c r="IX211" i="2"/>
  <c r="IX373" i="2"/>
  <c r="IX338" i="2"/>
  <c r="IX242" i="2"/>
  <c r="IX355" i="2"/>
  <c r="IX447" i="2"/>
  <c r="IX443" i="2"/>
  <c r="IX403" i="2"/>
  <c r="IX463" i="2"/>
  <c r="IX335" i="2"/>
  <c r="IX431" i="2"/>
  <c r="IX454" i="2"/>
  <c r="IX384" i="2"/>
  <c r="IX151" i="2"/>
  <c r="IX407" i="2"/>
  <c r="IX412" i="2"/>
  <c r="IX445" i="2"/>
  <c r="IX462" i="2"/>
  <c r="IX324" i="2"/>
  <c r="IX425" i="2"/>
  <c r="IX450" i="2"/>
  <c r="IX414" i="2"/>
  <c r="IX357" i="2"/>
  <c r="IX415" i="2"/>
  <c r="IX476" i="2"/>
  <c r="IX321" i="2"/>
  <c r="IX328" i="2"/>
  <c r="IX315" i="2"/>
  <c r="IX351" i="2"/>
  <c r="IX423" i="2"/>
  <c r="IX441" i="2"/>
  <c r="IX216" i="2"/>
  <c r="IX240" i="2"/>
  <c r="IX452" i="2"/>
  <c r="IX409" i="2"/>
  <c r="IX269" i="2"/>
  <c r="IX329" i="2"/>
  <c r="IX416" i="2"/>
  <c r="IX437" i="2"/>
  <c r="IX419" i="2"/>
  <c r="IX427" i="2"/>
  <c r="IX161" i="2"/>
  <c r="IX429" i="2"/>
  <c r="IX399" i="2"/>
  <c r="IX290" i="2"/>
  <c r="IX349" i="2"/>
  <c r="IX213" i="2"/>
  <c r="IX401" i="2"/>
  <c r="IX460" i="2"/>
  <c r="IX307" i="2"/>
  <c r="IX379" i="2"/>
  <c r="IX82" i="2"/>
  <c r="IX77" i="2"/>
  <c r="IX370" i="2"/>
  <c r="IX394" i="2"/>
  <c r="IX323" i="2"/>
  <c r="IX221" i="2"/>
  <c r="IX478" i="2"/>
  <c r="IX390" i="2"/>
  <c r="IX320" i="2"/>
  <c r="IX378" i="2"/>
  <c r="IX418" i="2"/>
  <c r="IX464" i="2"/>
  <c r="IX474" i="2"/>
  <c r="IX398" i="2"/>
  <c r="IX451" i="2"/>
  <c r="IX457" i="2"/>
  <c r="IX477" i="2"/>
  <c r="IX458" i="2"/>
  <c r="IX372" i="2"/>
  <c r="IX225" i="2"/>
  <c r="IX228" i="2"/>
  <c r="IX185" i="2"/>
  <c r="IX475" i="2"/>
  <c r="IX257" i="2"/>
  <c r="IX47" i="2"/>
  <c r="IX336" i="2"/>
  <c r="IX262" i="2"/>
  <c r="IX106" i="2"/>
  <c r="IX469" i="2"/>
  <c r="IY102" i="2"/>
  <c r="IY10" i="2"/>
  <c r="IY330" i="2"/>
  <c r="IY84" i="2"/>
  <c r="IY260" i="2"/>
  <c r="IY45" i="2"/>
  <c r="IY181" i="2"/>
  <c r="IY140" i="2"/>
  <c r="IY108" i="2"/>
  <c r="IY179" i="2"/>
  <c r="IY277" i="2"/>
  <c r="IY167" i="2"/>
  <c r="IY52" i="2"/>
  <c r="IY177" i="2"/>
  <c r="IY39" i="2"/>
  <c r="IY203" i="2"/>
  <c r="IY196" i="2"/>
  <c r="IY289" i="2"/>
  <c r="IY110" i="2"/>
  <c r="IY13" i="2"/>
  <c r="IY22" i="2"/>
  <c r="IY164" i="2"/>
  <c r="IY172" i="2"/>
  <c r="IY239" i="2"/>
  <c r="IY46" i="2"/>
  <c r="IY166" i="2"/>
  <c r="IY154" i="2"/>
  <c r="IY255" i="2"/>
  <c r="IY455" i="2"/>
  <c r="IY152" i="2"/>
  <c r="IY126" i="2"/>
  <c r="IY146" i="2"/>
  <c r="IY284" i="2"/>
  <c r="IY304" i="2"/>
  <c r="IY345" i="2"/>
  <c r="IY337" i="2"/>
  <c r="IY361" i="2"/>
  <c r="IY434" i="2"/>
  <c r="IY413" i="2"/>
  <c r="IY404" i="2"/>
  <c r="IY363" i="2"/>
  <c r="IY466" i="2"/>
  <c r="IY411" i="2"/>
  <c r="IY448" i="2"/>
  <c r="IY362" i="2"/>
  <c r="IY391" i="2"/>
  <c r="IY308" i="2"/>
  <c r="IY193" i="2"/>
  <c r="IY319" i="2"/>
  <c r="IY205" i="2"/>
  <c r="IY322" i="2"/>
  <c r="IY297" i="2"/>
  <c r="IY325" i="2"/>
  <c r="IY180" i="2"/>
  <c r="IY54" i="2"/>
  <c r="IY280" i="2"/>
  <c r="IY274" i="2"/>
  <c r="IY261" i="2"/>
  <c r="IY118" i="2"/>
  <c r="IY229" i="2"/>
  <c r="IY383" i="2"/>
  <c r="IY131" i="2"/>
  <c r="IY124" i="2"/>
  <c r="IY223" i="2"/>
  <c r="IY230" i="2"/>
  <c r="IY327" i="2"/>
  <c r="IY420" i="2"/>
  <c r="IY270" i="2"/>
  <c r="IY432" i="2"/>
  <c r="IY268" i="2"/>
  <c r="IY367" i="2"/>
  <c r="IY87" i="2"/>
  <c r="IY37" i="2"/>
  <c r="IY55" i="2"/>
  <c r="IY159" i="2"/>
  <c r="IY98" i="2"/>
  <c r="IY85" i="2"/>
  <c r="IY134" i="2"/>
  <c r="IY83" i="2"/>
  <c r="IY117" i="2"/>
  <c r="IY175" i="2"/>
  <c r="IY358" i="2"/>
  <c r="IY27" i="2"/>
  <c r="IY16" i="2"/>
  <c r="IY184" i="2"/>
  <c r="IY74" i="2"/>
  <c r="IY149" i="2"/>
  <c r="IY92" i="2"/>
  <c r="IY132" i="2"/>
  <c r="IY470" i="2"/>
  <c r="IY115" i="2"/>
  <c r="IY145" i="2"/>
  <c r="IY186" i="2"/>
  <c r="IY40" i="2"/>
  <c r="IY21" i="2"/>
  <c r="IY199" i="2"/>
  <c r="IY295" i="2"/>
  <c r="IY353" i="2"/>
  <c r="IY207" i="2"/>
  <c r="IY155" i="2"/>
  <c r="IY195" i="2"/>
  <c r="IY125" i="2"/>
  <c r="IY15" i="2"/>
  <c r="IY160" i="2"/>
  <c r="IY194" i="2"/>
  <c r="IY224" i="2"/>
  <c r="IY188" i="2"/>
  <c r="IY76" i="2"/>
  <c r="IY153" i="2"/>
  <c r="IY263" i="2"/>
  <c r="IY112" i="2"/>
  <c r="IY62" i="2"/>
  <c r="IY78" i="2"/>
  <c r="IY198" i="2"/>
  <c r="IY191" i="2"/>
  <c r="IY275" i="2"/>
  <c r="IY65" i="2"/>
  <c r="IY341" i="2"/>
  <c r="IY105" i="2"/>
  <c r="IY81" i="2"/>
  <c r="IY267" i="2"/>
  <c r="IY220" i="2"/>
  <c r="IY156" i="2"/>
  <c r="IY254" i="2"/>
  <c r="IY286" i="2"/>
  <c r="IY29" i="2"/>
  <c r="IY94" i="2"/>
  <c r="IY100" i="2"/>
  <c r="IY182" i="2"/>
  <c r="IY36" i="2"/>
  <c r="IY53" i="2"/>
  <c r="IY4" i="2"/>
  <c r="IY2" i="2"/>
  <c r="IY306" i="2"/>
  <c r="IY56" i="2"/>
  <c r="IY43" i="2"/>
  <c r="IY282" i="2"/>
  <c r="IY59" i="2"/>
  <c r="IY169" i="2"/>
  <c r="IY192" i="2"/>
  <c r="IY209" i="2"/>
  <c r="IY227" i="2"/>
  <c r="IY73" i="2"/>
  <c r="IY113" i="2"/>
  <c r="IY71" i="2"/>
  <c r="IY18" i="2"/>
  <c r="IY26" i="2"/>
  <c r="IY144" i="2"/>
  <c r="IY9" i="2"/>
  <c r="IY50" i="2"/>
  <c r="IY19" i="2"/>
  <c r="IY99" i="2"/>
  <c r="IY23" i="2"/>
  <c r="IY24" i="2"/>
  <c r="IY12" i="2"/>
  <c r="IY66" i="2"/>
  <c r="IY5" i="2"/>
  <c r="IY101" i="2"/>
  <c r="IY88" i="2"/>
  <c r="IY64" i="2"/>
  <c r="IY70" i="2"/>
  <c r="IY32" i="2"/>
  <c r="IY51" i="2"/>
  <c r="IY218" i="2"/>
  <c r="IY35" i="2"/>
  <c r="IY368" i="2"/>
  <c r="IY350" i="2"/>
  <c r="IY388" i="2"/>
  <c r="IY292" i="2"/>
  <c r="IY214" i="2"/>
  <c r="IY75" i="2"/>
  <c r="IY293" i="2"/>
  <c r="IY243" i="2"/>
  <c r="IY210" i="2"/>
  <c r="IY369" i="2"/>
  <c r="IY69" i="2"/>
  <c r="IY68" i="2"/>
  <c r="IY38" i="2"/>
  <c r="IY3" i="2"/>
  <c r="IY120" i="2"/>
  <c r="IY58" i="2"/>
  <c r="IY34" i="2"/>
  <c r="IY86" i="2"/>
  <c r="IY178" i="2"/>
  <c r="IY57" i="2"/>
  <c r="IY217" i="2"/>
  <c r="IY127" i="2"/>
  <c r="IY206" i="2"/>
  <c r="IY111" i="2"/>
  <c r="IY344" i="2"/>
  <c r="IY150" i="2"/>
  <c r="IY93" i="2"/>
  <c r="IY63" i="2"/>
  <c r="IY174" i="2"/>
  <c r="IY147" i="2"/>
  <c r="IY48" i="2"/>
  <c r="IY96" i="2"/>
  <c r="IY72" i="2"/>
  <c r="IY33" i="2"/>
  <c r="IY189" i="2"/>
  <c r="IY313" i="2"/>
  <c r="IY158" i="2"/>
  <c r="IY219" i="2"/>
  <c r="IY31" i="2"/>
  <c r="IY95" i="2"/>
  <c r="IY346" i="2"/>
  <c r="IY176" i="2"/>
  <c r="IY352" i="2"/>
  <c r="IY245" i="2"/>
  <c r="IY41" i="2"/>
  <c r="IY79" i="2"/>
  <c r="IY30" i="2"/>
  <c r="IY226" i="2"/>
  <c r="IY103" i="2"/>
  <c r="IY141" i="2"/>
  <c r="IY301" i="2"/>
  <c r="IY347" i="2"/>
  <c r="IY472" i="2"/>
  <c r="IY190" i="2"/>
  <c r="IY296" i="2"/>
  <c r="IY139" i="2"/>
  <c r="IY371" i="2"/>
  <c r="IY7" i="2"/>
  <c r="IY208" i="2"/>
  <c r="IY25" i="2"/>
  <c r="IY468" i="2"/>
  <c r="IY256" i="2"/>
  <c r="IY17" i="2"/>
  <c r="IY222" i="2"/>
  <c r="IY130" i="2"/>
  <c r="IY89" i="2"/>
  <c r="IY201" i="2"/>
  <c r="IY273" i="2"/>
  <c r="IY42" i="2"/>
  <c r="IY200" i="2"/>
  <c r="IY20" i="2"/>
  <c r="IY6" i="2"/>
  <c r="IY61" i="2"/>
  <c r="IY246" i="2"/>
  <c r="IY381" i="2"/>
  <c r="IY278" i="2"/>
  <c r="IY326" i="2"/>
  <c r="IY342" i="2"/>
  <c r="IY276" i="2"/>
  <c r="IY247" i="2"/>
  <c r="IY314" i="2"/>
  <c r="IY142" i="2"/>
  <c r="IY168" i="2"/>
  <c r="IY343" i="2"/>
  <c r="IY11" i="2"/>
  <c r="IY138" i="2"/>
  <c r="IY294" i="2"/>
  <c r="IY91" i="2"/>
  <c r="IY232" i="2"/>
  <c r="IY299" i="2"/>
  <c r="IY364" i="2"/>
  <c r="IY122" i="2"/>
  <c r="IY354" i="2"/>
  <c r="IY435" i="2"/>
  <c r="IY340" i="2"/>
  <c r="IY471" i="2"/>
  <c r="IY302" i="2"/>
  <c r="IY316" i="2"/>
  <c r="IY317" i="2"/>
  <c r="IY136" i="2"/>
  <c r="IY433" i="2"/>
  <c r="IY386" i="2"/>
  <c r="IY252" i="2"/>
  <c r="IY410" i="2"/>
  <c r="IY212" i="2"/>
  <c r="IY348" i="2"/>
  <c r="IY163" i="2"/>
  <c r="IY310" i="2"/>
  <c r="IY173" i="2"/>
  <c r="IY417" i="2"/>
  <c r="IY114" i="2"/>
  <c r="IY331" i="2"/>
  <c r="IY264" i="2"/>
  <c r="IY366" i="2"/>
  <c r="IY359" i="2"/>
  <c r="IY405" i="2"/>
  <c r="IY365" i="2"/>
  <c r="IY382" i="2"/>
  <c r="IY271" i="2"/>
  <c r="IY291" i="2"/>
  <c r="IY393" i="2"/>
  <c r="IY442" i="2"/>
  <c r="IY392" i="2"/>
  <c r="IY396" i="2"/>
  <c r="IY406" i="2"/>
  <c r="IY453" i="2"/>
  <c r="IY236" i="2"/>
  <c r="IY253" i="2"/>
  <c r="IY143" i="2"/>
  <c r="IY281" i="2"/>
  <c r="IY285" i="2"/>
  <c r="IY387" i="2"/>
  <c r="IY332" i="2"/>
  <c r="IY439" i="2"/>
  <c r="IY135" i="2"/>
  <c r="IY197" i="2"/>
  <c r="IY449" i="2"/>
  <c r="IY250" i="2"/>
  <c r="IY237" i="2"/>
  <c r="IY241" i="2"/>
  <c r="IY266" i="2"/>
  <c r="IY272" i="2"/>
  <c r="IY165" i="2"/>
  <c r="IY14" i="2"/>
  <c r="IY400" i="2"/>
  <c r="IY259" i="2"/>
  <c r="IY311" i="2"/>
  <c r="IY309" i="2"/>
  <c r="IY234" i="2"/>
  <c r="IY334" i="2"/>
  <c r="IY426" i="2"/>
  <c r="IY456" i="2"/>
  <c r="IY376" i="2"/>
  <c r="IY215" i="2"/>
  <c r="IY157" i="2"/>
  <c r="IY97" i="2"/>
  <c r="IY380" i="2"/>
  <c r="IY8" i="2"/>
  <c r="IY446" i="2"/>
  <c r="IY248" i="2"/>
  <c r="IY133" i="2"/>
  <c r="IY244" i="2"/>
  <c r="IY123" i="2"/>
  <c r="IY171" i="2"/>
  <c r="IY283" i="2"/>
  <c r="IY249" i="2"/>
  <c r="IY67" i="2"/>
  <c r="IY129" i="2"/>
  <c r="IY49" i="2"/>
  <c r="IY109" i="2"/>
  <c r="IY374" i="2"/>
  <c r="IY288" i="2"/>
  <c r="IY116" i="2"/>
  <c r="IY121" i="2"/>
  <c r="IY202" i="2"/>
  <c r="IY60" i="2"/>
  <c r="IY170" i="2"/>
  <c r="IY204" i="2"/>
  <c r="IY162" i="2"/>
  <c r="IY28" i="2"/>
  <c r="IY231" i="2"/>
  <c r="IY251" i="2"/>
  <c r="IY44" i="2"/>
  <c r="IY305" i="2"/>
  <c r="IY287" i="2"/>
  <c r="IY148" i="2"/>
  <c r="IY356" i="2"/>
  <c r="IY90" i="2"/>
  <c r="IY107" i="2"/>
  <c r="IY183" i="2"/>
  <c r="IY80" i="2"/>
  <c r="IY339" i="2"/>
  <c r="IY233" i="2"/>
  <c r="IY128" i="2"/>
  <c r="IY467" i="2"/>
  <c r="IY312" i="2"/>
  <c r="IY444" i="2"/>
  <c r="IY235" i="2"/>
  <c r="IY104" i="2"/>
  <c r="IY258" i="2"/>
  <c r="IY303" i="2"/>
  <c r="IY428" i="2"/>
  <c r="IY473" i="2"/>
  <c r="IY459" i="2"/>
  <c r="IY395" i="2"/>
  <c r="IY397" i="2"/>
  <c r="IY436" i="2"/>
  <c r="IY440" i="2"/>
  <c r="IY465" i="2"/>
  <c r="IY408" i="2"/>
  <c r="IY421" i="2"/>
  <c r="IY479" i="2"/>
  <c r="IY422" i="2"/>
  <c r="IY377" i="2"/>
  <c r="IY430" i="2"/>
  <c r="IY389" i="2"/>
  <c r="IY137" i="2"/>
  <c r="IY385" i="2"/>
  <c r="IY402" i="2"/>
  <c r="IY318" i="2"/>
  <c r="IY375" i="2"/>
  <c r="IY279" i="2"/>
  <c r="IY438" i="2"/>
  <c r="IY333" i="2"/>
  <c r="IY424" i="2"/>
  <c r="IY300" i="2"/>
  <c r="IY461" i="2"/>
  <c r="IY187" i="2"/>
  <c r="IY238" i="2"/>
  <c r="IY265" i="2"/>
  <c r="IY298" i="2"/>
  <c r="IY360" i="2"/>
  <c r="IY119" i="2"/>
  <c r="IY211" i="2"/>
  <c r="IY373" i="2"/>
  <c r="IY338" i="2"/>
  <c r="IY242" i="2"/>
  <c r="IY355" i="2"/>
  <c r="IY447" i="2"/>
  <c r="IY443" i="2"/>
  <c r="IY403" i="2"/>
  <c r="IY463" i="2"/>
  <c r="IY335" i="2"/>
  <c r="IY431" i="2"/>
  <c r="IY454" i="2"/>
  <c r="IY384" i="2"/>
  <c r="IY151" i="2"/>
  <c r="IY407" i="2"/>
  <c r="IY412" i="2"/>
  <c r="IY445" i="2"/>
  <c r="IY462" i="2"/>
  <c r="IY324" i="2"/>
  <c r="IY425" i="2"/>
  <c r="IY450" i="2"/>
  <c r="IY414" i="2"/>
  <c r="IY357" i="2"/>
  <c r="IY415" i="2"/>
  <c r="IY476" i="2"/>
  <c r="IY321" i="2"/>
  <c r="IY328" i="2"/>
  <c r="IY315" i="2"/>
  <c r="IY351" i="2"/>
  <c r="IY423" i="2"/>
  <c r="IY441" i="2"/>
  <c r="IY216" i="2"/>
  <c r="IY240" i="2"/>
  <c r="IY452" i="2"/>
  <c r="IY409" i="2"/>
  <c r="IY269" i="2"/>
  <c r="IY329" i="2"/>
  <c r="IY416" i="2"/>
  <c r="IY437" i="2"/>
  <c r="IY419" i="2"/>
  <c r="IY427" i="2"/>
  <c r="IY161" i="2"/>
  <c r="IY429" i="2"/>
  <c r="IY399" i="2"/>
  <c r="IY290" i="2"/>
  <c r="IY349" i="2"/>
  <c r="IY213" i="2"/>
  <c r="IY401" i="2"/>
  <c r="IY460" i="2"/>
  <c r="IY307" i="2"/>
  <c r="IY379" i="2"/>
  <c r="IY82" i="2"/>
  <c r="IY77" i="2"/>
  <c r="IY370" i="2"/>
  <c r="IY394" i="2"/>
  <c r="IY323" i="2"/>
  <c r="IY221" i="2"/>
  <c r="IY478" i="2"/>
  <c r="IY390" i="2"/>
  <c r="IY320" i="2"/>
  <c r="IY378" i="2"/>
  <c r="IY418" i="2"/>
  <c r="IY464" i="2"/>
  <c r="IY474" i="2"/>
  <c r="IY398" i="2"/>
  <c r="IY451" i="2"/>
  <c r="IY457" i="2"/>
  <c r="IY477" i="2"/>
  <c r="IY458" i="2"/>
  <c r="IY372" i="2"/>
  <c r="IY225" i="2"/>
  <c r="IY228" i="2"/>
  <c r="IY185" i="2"/>
  <c r="IY475" i="2"/>
  <c r="IY257" i="2"/>
  <c r="IY47" i="2"/>
  <c r="IY336" i="2"/>
  <c r="IY262" i="2"/>
  <c r="IY106" i="2"/>
  <c r="IY469" i="2"/>
  <c r="IZ102" i="2"/>
  <c r="IZ10" i="2"/>
  <c r="IZ330" i="2"/>
  <c r="IZ84" i="2"/>
  <c r="IZ260" i="2"/>
  <c r="IZ45" i="2"/>
  <c r="IZ181" i="2"/>
  <c r="IZ140" i="2"/>
  <c r="IZ108" i="2"/>
  <c r="IZ179" i="2"/>
  <c r="IZ277" i="2"/>
  <c r="IZ167" i="2"/>
  <c r="IZ52" i="2"/>
  <c r="IZ177" i="2"/>
  <c r="IZ39" i="2"/>
  <c r="IZ203" i="2"/>
  <c r="IZ196" i="2"/>
  <c r="IZ289" i="2"/>
  <c r="IZ110" i="2"/>
  <c r="IZ13" i="2"/>
  <c r="IZ22" i="2"/>
  <c r="IZ164" i="2"/>
  <c r="IZ172" i="2"/>
  <c r="IZ239" i="2"/>
  <c r="IZ46" i="2"/>
  <c r="IZ166" i="2"/>
  <c r="IZ154" i="2"/>
  <c r="IZ255" i="2"/>
  <c r="IZ455" i="2"/>
  <c r="IZ152" i="2"/>
  <c r="IZ126" i="2"/>
  <c r="IZ146" i="2"/>
  <c r="IZ284" i="2"/>
  <c r="IZ304" i="2"/>
  <c r="IZ345" i="2"/>
  <c r="IZ337" i="2"/>
  <c r="IZ361" i="2"/>
  <c r="IZ434" i="2"/>
  <c r="IZ413" i="2"/>
  <c r="IZ404" i="2"/>
  <c r="IZ363" i="2"/>
  <c r="IZ466" i="2"/>
  <c r="IZ411" i="2"/>
  <c r="IZ448" i="2"/>
  <c r="IZ362" i="2"/>
  <c r="IZ391" i="2"/>
  <c r="IZ308" i="2"/>
  <c r="IZ193" i="2"/>
  <c r="IZ319" i="2"/>
  <c r="IZ205" i="2"/>
  <c r="IZ322" i="2"/>
  <c r="IZ297" i="2"/>
  <c r="IZ325" i="2"/>
  <c r="IZ180" i="2"/>
  <c r="IZ54" i="2"/>
  <c r="IZ280" i="2"/>
  <c r="IZ274" i="2"/>
  <c r="IZ261" i="2"/>
  <c r="IZ118" i="2"/>
  <c r="IZ229" i="2"/>
  <c r="IZ383" i="2"/>
  <c r="IZ131" i="2"/>
  <c r="IZ124" i="2"/>
  <c r="IZ223" i="2"/>
  <c r="IZ230" i="2"/>
  <c r="IZ327" i="2"/>
  <c r="IZ420" i="2"/>
  <c r="IZ270" i="2"/>
  <c r="IZ432" i="2"/>
  <c r="IZ268" i="2"/>
  <c r="IZ367" i="2"/>
  <c r="IZ87" i="2"/>
  <c r="IZ37" i="2"/>
  <c r="IZ55" i="2"/>
  <c r="IZ159" i="2"/>
  <c r="IZ98" i="2"/>
  <c r="IZ85" i="2"/>
  <c r="IZ134" i="2"/>
  <c r="IZ83" i="2"/>
  <c r="IZ117" i="2"/>
  <c r="IZ175" i="2"/>
  <c r="IZ358" i="2"/>
  <c r="IZ27" i="2"/>
  <c r="IZ16" i="2"/>
  <c r="IZ184" i="2"/>
  <c r="IZ74" i="2"/>
  <c r="IZ149" i="2"/>
  <c r="IZ92" i="2"/>
  <c r="IZ132" i="2"/>
  <c r="IZ470" i="2"/>
  <c r="IZ115" i="2"/>
  <c r="IZ145" i="2"/>
  <c r="IZ186" i="2"/>
  <c r="IZ40" i="2"/>
  <c r="IZ21" i="2"/>
  <c r="IZ199" i="2"/>
  <c r="IZ295" i="2"/>
  <c r="IZ353" i="2"/>
  <c r="IZ207" i="2"/>
  <c r="IZ155" i="2"/>
  <c r="IZ195" i="2"/>
  <c r="IZ125" i="2"/>
  <c r="IZ15" i="2"/>
  <c r="IZ160" i="2"/>
  <c r="IZ194" i="2"/>
  <c r="IZ224" i="2"/>
  <c r="IZ188" i="2"/>
  <c r="IZ76" i="2"/>
  <c r="IZ153" i="2"/>
  <c r="IZ263" i="2"/>
  <c r="IZ112" i="2"/>
  <c r="IZ62" i="2"/>
  <c r="IZ78" i="2"/>
  <c r="IZ198" i="2"/>
  <c r="IZ191" i="2"/>
  <c r="IZ275" i="2"/>
  <c r="IZ65" i="2"/>
  <c r="IZ341" i="2"/>
  <c r="IZ105" i="2"/>
  <c r="IZ81" i="2"/>
  <c r="IZ267" i="2"/>
  <c r="IZ220" i="2"/>
  <c r="IZ156" i="2"/>
  <c r="IZ254" i="2"/>
  <c r="IZ286" i="2"/>
  <c r="IZ29" i="2"/>
  <c r="IZ94" i="2"/>
  <c r="IZ100" i="2"/>
  <c r="IZ182" i="2"/>
  <c r="IZ36" i="2"/>
  <c r="IZ53" i="2"/>
  <c r="IZ4" i="2"/>
  <c r="IZ2" i="2"/>
  <c r="IZ306" i="2"/>
  <c r="IZ56" i="2"/>
  <c r="IZ43" i="2"/>
  <c r="IZ282" i="2"/>
  <c r="IZ59" i="2"/>
  <c r="IZ169" i="2"/>
  <c r="IZ192" i="2"/>
  <c r="IZ209" i="2"/>
  <c r="IZ227" i="2"/>
  <c r="IZ73" i="2"/>
  <c r="IZ113" i="2"/>
  <c r="IZ71" i="2"/>
  <c r="IZ18" i="2"/>
  <c r="IZ26" i="2"/>
  <c r="IZ144" i="2"/>
  <c r="IZ9" i="2"/>
  <c r="IZ50" i="2"/>
  <c r="IZ19" i="2"/>
  <c r="IZ99" i="2"/>
  <c r="IZ23" i="2"/>
  <c r="IZ24" i="2"/>
  <c r="IZ12" i="2"/>
  <c r="IZ66" i="2"/>
  <c r="IZ5" i="2"/>
  <c r="IZ101" i="2"/>
  <c r="IZ88" i="2"/>
  <c r="IZ64" i="2"/>
  <c r="IZ70" i="2"/>
  <c r="IZ32" i="2"/>
  <c r="IZ51" i="2"/>
  <c r="IZ218" i="2"/>
  <c r="IZ35" i="2"/>
  <c r="IZ368" i="2"/>
  <c r="IZ350" i="2"/>
  <c r="IZ388" i="2"/>
  <c r="IZ292" i="2"/>
  <c r="IZ214" i="2"/>
  <c r="IZ75" i="2"/>
  <c r="IZ293" i="2"/>
  <c r="IZ243" i="2"/>
  <c r="IZ210" i="2"/>
  <c r="IZ369" i="2"/>
  <c r="IZ69" i="2"/>
  <c r="IZ68" i="2"/>
  <c r="IZ38" i="2"/>
  <c r="IZ3" i="2"/>
  <c r="IZ120" i="2"/>
  <c r="IZ58" i="2"/>
  <c r="IZ34" i="2"/>
  <c r="IZ86" i="2"/>
  <c r="IZ178" i="2"/>
  <c r="IZ57" i="2"/>
  <c r="IZ217" i="2"/>
  <c r="IZ127" i="2"/>
  <c r="IZ206" i="2"/>
  <c r="IZ111" i="2"/>
  <c r="IZ344" i="2"/>
  <c r="IZ150" i="2"/>
  <c r="IZ93" i="2"/>
  <c r="IZ63" i="2"/>
  <c r="IZ174" i="2"/>
  <c r="IZ147" i="2"/>
  <c r="IZ48" i="2"/>
  <c r="IZ96" i="2"/>
  <c r="IZ72" i="2"/>
  <c r="IZ33" i="2"/>
  <c r="IZ189" i="2"/>
  <c r="IZ313" i="2"/>
  <c r="IZ158" i="2"/>
  <c r="IZ219" i="2"/>
  <c r="IZ31" i="2"/>
  <c r="IZ95" i="2"/>
  <c r="IZ346" i="2"/>
  <c r="IZ176" i="2"/>
  <c r="IZ352" i="2"/>
  <c r="IZ245" i="2"/>
  <c r="IZ41" i="2"/>
  <c r="IZ79" i="2"/>
  <c r="IZ30" i="2"/>
  <c r="IZ226" i="2"/>
  <c r="IZ103" i="2"/>
  <c r="IZ141" i="2"/>
  <c r="IZ301" i="2"/>
  <c r="IZ347" i="2"/>
  <c r="IZ472" i="2"/>
  <c r="IZ190" i="2"/>
  <c r="IZ296" i="2"/>
  <c r="IZ139" i="2"/>
  <c r="IZ371" i="2"/>
  <c r="IZ7" i="2"/>
  <c r="IZ208" i="2"/>
  <c r="IZ25" i="2"/>
  <c r="IZ468" i="2"/>
  <c r="IZ256" i="2"/>
  <c r="IZ17" i="2"/>
  <c r="IZ222" i="2"/>
  <c r="IZ130" i="2"/>
  <c r="IZ89" i="2"/>
  <c r="IZ201" i="2"/>
  <c r="IZ273" i="2"/>
  <c r="IZ42" i="2"/>
  <c r="IZ200" i="2"/>
  <c r="IZ20" i="2"/>
  <c r="IZ6" i="2"/>
  <c r="IZ61" i="2"/>
  <c r="IZ246" i="2"/>
  <c r="IZ381" i="2"/>
  <c r="IZ278" i="2"/>
  <c r="IZ326" i="2"/>
  <c r="IZ342" i="2"/>
  <c r="IZ276" i="2"/>
  <c r="IZ247" i="2"/>
  <c r="IZ314" i="2"/>
  <c r="IZ142" i="2"/>
  <c r="IZ168" i="2"/>
  <c r="IZ343" i="2"/>
  <c r="IZ11" i="2"/>
  <c r="IZ138" i="2"/>
  <c r="IZ294" i="2"/>
  <c r="IZ91" i="2"/>
  <c r="IZ232" i="2"/>
  <c r="IZ299" i="2"/>
  <c r="IZ364" i="2"/>
  <c r="IZ122" i="2"/>
  <c r="IZ354" i="2"/>
  <c r="IZ435" i="2"/>
  <c r="IZ340" i="2"/>
  <c r="IZ471" i="2"/>
  <c r="IZ302" i="2"/>
  <c r="IZ316" i="2"/>
  <c r="IZ317" i="2"/>
  <c r="IZ136" i="2"/>
  <c r="IZ433" i="2"/>
  <c r="IZ386" i="2"/>
  <c r="IZ252" i="2"/>
  <c r="IZ410" i="2"/>
  <c r="IZ212" i="2"/>
  <c r="IZ348" i="2"/>
  <c r="IZ163" i="2"/>
  <c r="IZ310" i="2"/>
  <c r="IZ173" i="2"/>
  <c r="IZ417" i="2"/>
  <c r="IZ114" i="2"/>
  <c r="IZ331" i="2"/>
  <c r="IZ264" i="2"/>
  <c r="IZ366" i="2"/>
  <c r="IZ359" i="2"/>
  <c r="IZ405" i="2"/>
  <c r="IZ365" i="2"/>
  <c r="IZ382" i="2"/>
  <c r="IZ271" i="2"/>
  <c r="IZ291" i="2"/>
  <c r="IZ393" i="2"/>
  <c r="IZ442" i="2"/>
  <c r="IZ392" i="2"/>
  <c r="IZ396" i="2"/>
  <c r="IZ406" i="2"/>
  <c r="IZ453" i="2"/>
  <c r="IZ236" i="2"/>
  <c r="IZ253" i="2"/>
  <c r="IZ143" i="2"/>
  <c r="IZ281" i="2"/>
  <c r="IZ285" i="2"/>
  <c r="IZ387" i="2"/>
  <c r="IZ332" i="2"/>
  <c r="IZ439" i="2"/>
  <c r="IZ135" i="2"/>
  <c r="IZ197" i="2"/>
  <c r="IZ449" i="2"/>
  <c r="IZ250" i="2"/>
  <c r="IZ237" i="2"/>
  <c r="IZ241" i="2"/>
  <c r="IZ266" i="2"/>
  <c r="IZ272" i="2"/>
  <c r="IZ165" i="2"/>
  <c r="IZ14" i="2"/>
  <c r="IZ400" i="2"/>
  <c r="IZ259" i="2"/>
  <c r="IZ311" i="2"/>
  <c r="IZ309" i="2"/>
  <c r="IZ234" i="2"/>
  <c r="IZ334" i="2"/>
  <c r="IZ426" i="2"/>
  <c r="IZ456" i="2"/>
  <c r="IZ376" i="2"/>
  <c r="IZ215" i="2"/>
  <c r="IZ157" i="2"/>
  <c r="IZ97" i="2"/>
  <c r="IZ380" i="2"/>
  <c r="IZ8" i="2"/>
  <c r="IZ446" i="2"/>
  <c r="IZ248" i="2"/>
  <c r="IZ133" i="2"/>
  <c r="IZ244" i="2"/>
  <c r="IZ123" i="2"/>
  <c r="IZ171" i="2"/>
  <c r="IZ283" i="2"/>
  <c r="IZ249" i="2"/>
  <c r="IZ67" i="2"/>
  <c r="IZ129" i="2"/>
  <c r="IZ49" i="2"/>
  <c r="IZ109" i="2"/>
  <c r="IZ374" i="2"/>
  <c r="IZ288" i="2"/>
  <c r="IZ116" i="2"/>
  <c r="IZ121" i="2"/>
  <c r="IZ202" i="2"/>
  <c r="IZ60" i="2"/>
  <c r="IZ170" i="2"/>
  <c r="IZ204" i="2"/>
  <c r="IZ162" i="2"/>
  <c r="IZ28" i="2"/>
  <c r="IZ231" i="2"/>
  <c r="IZ251" i="2"/>
  <c r="IZ44" i="2"/>
  <c r="IZ305" i="2"/>
  <c r="IZ287" i="2"/>
  <c r="IZ148" i="2"/>
  <c r="IZ356" i="2"/>
  <c r="IZ90" i="2"/>
  <c r="IZ107" i="2"/>
  <c r="IZ183" i="2"/>
  <c r="IZ80" i="2"/>
  <c r="IZ339" i="2"/>
  <c r="IZ233" i="2"/>
  <c r="IZ128" i="2"/>
  <c r="IZ467" i="2"/>
  <c r="IZ312" i="2"/>
  <c r="IZ444" i="2"/>
  <c r="IZ235" i="2"/>
  <c r="IZ104" i="2"/>
  <c r="IZ258" i="2"/>
  <c r="IZ303" i="2"/>
  <c r="IZ428" i="2"/>
  <c r="IZ473" i="2"/>
  <c r="IZ459" i="2"/>
  <c r="IZ395" i="2"/>
  <c r="IZ397" i="2"/>
  <c r="IZ436" i="2"/>
  <c r="IZ440" i="2"/>
  <c r="IZ465" i="2"/>
  <c r="IZ408" i="2"/>
  <c r="IZ421" i="2"/>
  <c r="IZ479" i="2"/>
  <c r="IZ422" i="2"/>
  <c r="IZ377" i="2"/>
  <c r="IZ430" i="2"/>
  <c r="IZ389" i="2"/>
  <c r="IZ137" i="2"/>
  <c r="IZ385" i="2"/>
  <c r="IZ402" i="2"/>
  <c r="IZ318" i="2"/>
  <c r="IZ375" i="2"/>
  <c r="IZ279" i="2"/>
  <c r="IZ438" i="2"/>
  <c r="IZ333" i="2"/>
  <c r="IZ424" i="2"/>
  <c r="IZ300" i="2"/>
  <c r="IZ461" i="2"/>
  <c r="IZ187" i="2"/>
  <c r="IZ238" i="2"/>
  <c r="IZ265" i="2"/>
  <c r="IZ298" i="2"/>
  <c r="IZ360" i="2"/>
  <c r="IZ119" i="2"/>
  <c r="IZ211" i="2"/>
  <c r="IZ373" i="2"/>
  <c r="IZ338" i="2"/>
  <c r="IZ242" i="2"/>
  <c r="IZ355" i="2"/>
  <c r="IZ447" i="2"/>
  <c r="IZ443" i="2"/>
  <c r="IZ403" i="2"/>
  <c r="IZ463" i="2"/>
  <c r="IZ335" i="2"/>
  <c r="IZ431" i="2"/>
  <c r="IZ454" i="2"/>
  <c r="IZ384" i="2"/>
  <c r="IZ151" i="2"/>
  <c r="IZ407" i="2"/>
  <c r="IZ412" i="2"/>
  <c r="IZ445" i="2"/>
  <c r="IZ462" i="2"/>
  <c r="IZ324" i="2"/>
  <c r="IZ425" i="2"/>
  <c r="IZ450" i="2"/>
  <c r="IZ414" i="2"/>
  <c r="IZ357" i="2"/>
  <c r="IZ415" i="2"/>
  <c r="IZ476" i="2"/>
  <c r="IZ321" i="2"/>
  <c r="IZ328" i="2"/>
  <c r="IZ315" i="2"/>
  <c r="IZ351" i="2"/>
  <c r="IZ423" i="2"/>
  <c r="IZ441" i="2"/>
  <c r="IZ216" i="2"/>
  <c r="IZ240" i="2"/>
  <c r="IZ452" i="2"/>
  <c r="IZ409" i="2"/>
  <c r="IZ269" i="2"/>
  <c r="IZ329" i="2"/>
  <c r="IZ416" i="2"/>
  <c r="IZ437" i="2"/>
  <c r="IZ419" i="2"/>
  <c r="IZ427" i="2"/>
  <c r="IZ161" i="2"/>
  <c r="IZ429" i="2"/>
  <c r="IZ399" i="2"/>
  <c r="IZ290" i="2"/>
  <c r="IZ349" i="2"/>
  <c r="IZ213" i="2"/>
  <c r="IZ401" i="2"/>
  <c r="IZ460" i="2"/>
  <c r="IZ307" i="2"/>
  <c r="IZ379" i="2"/>
  <c r="IZ82" i="2"/>
  <c r="IZ77" i="2"/>
  <c r="IZ370" i="2"/>
  <c r="IZ394" i="2"/>
  <c r="IZ323" i="2"/>
  <c r="IZ221" i="2"/>
  <c r="IZ478" i="2"/>
  <c r="IZ390" i="2"/>
  <c r="IZ320" i="2"/>
  <c r="IZ378" i="2"/>
  <c r="IZ418" i="2"/>
  <c r="IZ464" i="2"/>
  <c r="IZ474" i="2"/>
  <c r="IZ398" i="2"/>
  <c r="IZ451" i="2"/>
  <c r="IZ457" i="2"/>
  <c r="IZ477" i="2"/>
  <c r="IZ458" i="2"/>
  <c r="IZ372" i="2"/>
  <c r="IZ225" i="2"/>
  <c r="IZ228" i="2"/>
  <c r="IZ185" i="2"/>
  <c r="IZ475" i="2"/>
  <c r="IZ257" i="2"/>
  <c r="IZ47" i="2"/>
  <c r="IZ336" i="2"/>
  <c r="IZ262" i="2"/>
  <c r="IZ106" i="2"/>
  <c r="IZ469" i="2"/>
  <c r="JA102" i="2"/>
  <c r="JA10" i="2"/>
  <c r="JA330" i="2"/>
  <c r="JA84" i="2"/>
  <c r="JA260" i="2"/>
  <c r="JA45" i="2"/>
  <c r="JA181" i="2"/>
  <c r="JA140" i="2"/>
  <c r="JA108" i="2"/>
  <c r="JA179" i="2"/>
  <c r="JA277" i="2"/>
  <c r="JA167" i="2"/>
  <c r="JA52" i="2"/>
  <c r="JA177" i="2"/>
  <c r="JA39" i="2"/>
  <c r="JA203" i="2"/>
  <c r="JA196" i="2"/>
  <c r="JA289" i="2"/>
  <c r="JA110" i="2"/>
  <c r="JA13" i="2"/>
  <c r="JA22" i="2"/>
  <c r="JA164" i="2"/>
  <c r="JA172" i="2"/>
  <c r="JA239" i="2"/>
  <c r="JA46" i="2"/>
  <c r="JA166" i="2"/>
  <c r="JA154" i="2"/>
  <c r="JA255" i="2"/>
  <c r="JA455" i="2"/>
  <c r="JA152" i="2"/>
  <c r="JA126" i="2"/>
  <c r="JA146" i="2"/>
  <c r="JA284" i="2"/>
  <c r="JA304" i="2"/>
  <c r="JA345" i="2"/>
  <c r="JA337" i="2"/>
  <c r="JA361" i="2"/>
  <c r="JA434" i="2"/>
  <c r="JA413" i="2"/>
  <c r="JA404" i="2"/>
  <c r="JA363" i="2"/>
  <c r="JA466" i="2"/>
  <c r="JA411" i="2"/>
  <c r="JA448" i="2"/>
  <c r="JA362" i="2"/>
  <c r="JA391" i="2"/>
  <c r="JA308" i="2"/>
  <c r="JA193" i="2"/>
  <c r="JA319" i="2"/>
  <c r="JA205" i="2"/>
  <c r="JA322" i="2"/>
  <c r="JA297" i="2"/>
  <c r="JA325" i="2"/>
  <c r="JA180" i="2"/>
  <c r="JA54" i="2"/>
  <c r="JA280" i="2"/>
  <c r="JA274" i="2"/>
  <c r="JA261" i="2"/>
  <c r="JA118" i="2"/>
  <c r="JA229" i="2"/>
  <c r="JA383" i="2"/>
  <c r="JA131" i="2"/>
  <c r="JA124" i="2"/>
  <c r="JA223" i="2"/>
  <c r="JA230" i="2"/>
  <c r="JA327" i="2"/>
  <c r="JA420" i="2"/>
  <c r="JA270" i="2"/>
  <c r="JA432" i="2"/>
  <c r="JA268" i="2"/>
  <c r="JA367" i="2"/>
  <c r="JA87" i="2"/>
  <c r="JA37" i="2"/>
  <c r="JA55" i="2"/>
  <c r="JA159" i="2"/>
  <c r="JA98" i="2"/>
  <c r="JA85" i="2"/>
  <c r="JA134" i="2"/>
  <c r="JA83" i="2"/>
  <c r="JA117" i="2"/>
  <c r="JA175" i="2"/>
  <c r="JA358" i="2"/>
  <c r="JA27" i="2"/>
  <c r="JA16" i="2"/>
  <c r="JA184" i="2"/>
  <c r="JA74" i="2"/>
  <c r="JA149" i="2"/>
  <c r="JA92" i="2"/>
  <c r="JA132" i="2"/>
  <c r="JA470" i="2"/>
  <c r="JA115" i="2"/>
  <c r="JA145" i="2"/>
  <c r="JA186" i="2"/>
  <c r="JA40" i="2"/>
  <c r="JA21" i="2"/>
  <c r="JA199" i="2"/>
  <c r="JA295" i="2"/>
  <c r="JA353" i="2"/>
  <c r="JA207" i="2"/>
  <c r="JA155" i="2"/>
  <c r="JA195" i="2"/>
  <c r="JA125" i="2"/>
  <c r="JA15" i="2"/>
  <c r="JA160" i="2"/>
  <c r="JA194" i="2"/>
  <c r="JA224" i="2"/>
  <c r="JA188" i="2"/>
  <c r="JA76" i="2"/>
  <c r="JA153" i="2"/>
  <c r="JA263" i="2"/>
  <c r="JA112" i="2"/>
  <c r="JA62" i="2"/>
  <c r="JA78" i="2"/>
  <c r="JA198" i="2"/>
  <c r="JA191" i="2"/>
  <c r="JA275" i="2"/>
  <c r="JA65" i="2"/>
  <c r="JA341" i="2"/>
  <c r="JA105" i="2"/>
  <c r="JA81" i="2"/>
  <c r="JA267" i="2"/>
  <c r="JA220" i="2"/>
  <c r="JA156" i="2"/>
  <c r="JA254" i="2"/>
  <c r="JA286" i="2"/>
  <c r="JA29" i="2"/>
  <c r="JA94" i="2"/>
  <c r="JA100" i="2"/>
  <c r="JA182" i="2"/>
  <c r="JA36" i="2"/>
  <c r="JA53" i="2"/>
  <c r="JA4" i="2"/>
  <c r="JA2" i="2"/>
  <c r="JA306" i="2"/>
  <c r="JA56" i="2"/>
  <c r="JA43" i="2"/>
  <c r="JA282" i="2"/>
  <c r="JA59" i="2"/>
  <c r="JA169" i="2"/>
  <c r="JA192" i="2"/>
  <c r="JA209" i="2"/>
  <c r="JA227" i="2"/>
  <c r="JA73" i="2"/>
  <c r="JA113" i="2"/>
  <c r="JA71" i="2"/>
  <c r="JA18" i="2"/>
  <c r="JA26" i="2"/>
  <c r="JA144" i="2"/>
  <c r="JA9" i="2"/>
  <c r="JA50" i="2"/>
  <c r="JA19" i="2"/>
  <c r="JA99" i="2"/>
  <c r="JA23" i="2"/>
  <c r="JA24" i="2"/>
  <c r="JA12" i="2"/>
  <c r="JA66" i="2"/>
  <c r="JA5" i="2"/>
  <c r="JA101" i="2"/>
  <c r="JA88" i="2"/>
  <c r="JA64" i="2"/>
  <c r="JA70" i="2"/>
  <c r="JA32" i="2"/>
  <c r="JA51" i="2"/>
  <c r="JA218" i="2"/>
  <c r="JA35" i="2"/>
  <c r="JA368" i="2"/>
  <c r="JA350" i="2"/>
  <c r="JA388" i="2"/>
  <c r="JA292" i="2"/>
  <c r="JA214" i="2"/>
  <c r="JA75" i="2"/>
  <c r="JA293" i="2"/>
  <c r="JA243" i="2"/>
  <c r="JA210" i="2"/>
  <c r="JA369" i="2"/>
  <c r="JA69" i="2"/>
  <c r="JA68" i="2"/>
  <c r="JA38" i="2"/>
  <c r="JA3" i="2"/>
  <c r="JA120" i="2"/>
  <c r="JA58" i="2"/>
  <c r="JA34" i="2"/>
  <c r="JA86" i="2"/>
  <c r="JA178" i="2"/>
  <c r="JA57" i="2"/>
  <c r="JA217" i="2"/>
  <c r="JA127" i="2"/>
  <c r="JA206" i="2"/>
  <c r="JA111" i="2"/>
  <c r="JA344" i="2"/>
  <c r="JA150" i="2"/>
  <c r="JA93" i="2"/>
  <c r="JA63" i="2"/>
  <c r="JA174" i="2"/>
  <c r="JA147" i="2"/>
  <c r="JA48" i="2"/>
  <c r="JA96" i="2"/>
  <c r="JA72" i="2"/>
  <c r="JA33" i="2"/>
  <c r="JA189" i="2"/>
  <c r="JA313" i="2"/>
  <c r="JA158" i="2"/>
  <c r="JA219" i="2"/>
  <c r="JA31" i="2"/>
  <c r="JA95" i="2"/>
  <c r="JA346" i="2"/>
  <c r="JA176" i="2"/>
  <c r="JA352" i="2"/>
  <c r="JA245" i="2"/>
  <c r="JA41" i="2"/>
  <c r="JA79" i="2"/>
  <c r="JA30" i="2"/>
  <c r="JA226" i="2"/>
  <c r="JA103" i="2"/>
  <c r="JA141" i="2"/>
  <c r="JA301" i="2"/>
  <c r="JA347" i="2"/>
  <c r="JA472" i="2"/>
  <c r="JA190" i="2"/>
  <c r="JA296" i="2"/>
  <c r="JA139" i="2"/>
  <c r="JA371" i="2"/>
  <c r="JA7" i="2"/>
  <c r="JA208" i="2"/>
  <c r="JA25" i="2"/>
  <c r="JA468" i="2"/>
  <c r="JA256" i="2"/>
  <c r="JA17" i="2"/>
  <c r="JA222" i="2"/>
  <c r="JA130" i="2"/>
  <c r="JA89" i="2"/>
  <c r="JA201" i="2"/>
  <c r="JA273" i="2"/>
  <c r="JA42" i="2"/>
  <c r="JA200" i="2"/>
  <c r="JA20" i="2"/>
  <c r="JA6" i="2"/>
  <c r="JA61" i="2"/>
  <c r="JA246" i="2"/>
  <c r="JA381" i="2"/>
  <c r="JA278" i="2"/>
  <c r="JA326" i="2"/>
  <c r="JA342" i="2"/>
  <c r="JA276" i="2"/>
  <c r="JA247" i="2"/>
  <c r="JA314" i="2"/>
  <c r="JA142" i="2"/>
  <c r="JA168" i="2"/>
  <c r="JA343" i="2"/>
  <c r="JA11" i="2"/>
  <c r="JA138" i="2"/>
  <c r="JA294" i="2"/>
  <c r="JA91" i="2"/>
  <c r="JA232" i="2"/>
  <c r="JA299" i="2"/>
  <c r="JA364" i="2"/>
  <c r="JA122" i="2"/>
  <c r="JA354" i="2"/>
  <c r="JA435" i="2"/>
  <c r="JA340" i="2"/>
  <c r="JA471" i="2"/>
  <c r="JA302" i="2"/>
  <c r="JA316" i="2"/>
  <c r="JA317" i="2"/>
  <c r="JA136" i="2"/>
  <c r="JA433" i="2"/>
  <c r="JA386" i="2"/>
  <c r="JA252" i="2"/>
  <c r="JA410" i="2"/>
  <c r="JA212" i="2"/>
  <c r="JA348" i="2"/>
  <c r="JA163" i="2"/>
  <c r="JA310" i="2"/>
  <c r="JA173" i="2"/>
  <c r="JA417" i="2"/>
  <c r="JA114" i="2"/>
  <c r="JA331" i="2"/>
  <c r="JA264" i="2"/>
  <c r="JA366" i="2"/>
  <c r="JA359" i="2"/>
  <c r="JA405" i="2"/>
  <c r="JA365" i="2"/>
  <c r="JA382" i="2"/>
  <c r="JA271" i="2"/>
  <c r="JA291" i="2"/>
  <c r="JA393" i="2"/>
  <c r="JA442" i="2"/>
  <c r="JA392" i="2"/>
  <c r="JA396" i="2"/>
  <c r="JA406" i="2"/>
  <c r="JA453" i="2"/>
  <c r="JA236" i="2"/>
  <c r="JA253" i="2"/>
  <c r="JA143" i="2"/>
  <c r="JA281" i="2"/>
  <c r="JA285" i="2"/>
  <c r="JA387" i="2"/>
  <c r="JA332" i="2"/>
  <c r="JA439" i="2"/>
  <c r="JA135" i="2"/>
  <c r="JA197" i="2"/>
  <c r="JA449" i="2"/>
  <c r="JA250" i="2"/>
  <c r="JA237" i="2"/>
  <c r="JA241" i="2"/>
  <c r="JA266" i="2"/>
  <c r="JA272" i="2"/>
  <c r="JA165" i="2"/>
  <c r="JA14" i="2"/>
  <c r="JA400" i="2"/>
  <c r="JA259" i="2"/>
  <c r="JA311" i="2"/>
  <c r="JA309" i="2"/>
  <c r="JA234" i="2"/>
  <c r="JA334" i="2"/>
  <c r="JA426" i="2"/>
  <c r="JA456" i="2"/>
  <c r="JA376" i="2"/>
  <c r="JA215" i="2"/>
  <c r="JA157" i="2"/>
  <c r="JA97" i="2"/>
  <c r="JA380" i="2"/>
  <c r="JA8" i="2"/>
  <c r="JA446" i="2"/>
  <c r="JA248" i="2"/>
  <c r="JA133" i="2"/>
  <c r="JA244" i="2"/>
  <c r="JA123" i="2"/>
  <c r="JA171" i="2"/>
  <c r="JA283" i="2"/>
  <c r="JA249" i="2"/>
  <c r="JA67" i="2"/>
  <c r="JA129" i="2"/>
  <c r="JA49" i="2"/>
  <c r="JA109" i="2"/>
  <c r="JA374" i="2"/>
  <c r="JA288" i="2"/>
  <c r="JA116" i="2"/>
  <c r="JA121" i="2"/>
  <c r="JA202" i="2"/>
  <c r="JA60" i="2"/>
  <c r="JA170" i="2"/>
  <c r="JA204" i="2"/>
  <c r="JA162" i="2"/>
  <c r="JA28" i="2"/>
  <c r="JA231" i="2"/>
  <c r="JA251" i="2"/>
  <c r="JA44" i="2"/>
  <c r="JA305" i="2"/>
  <c r="JA287" i="2"/>
  <c r="JA148" i="2"/>
  <c r="JA356" i="2"/>
  <c r="JA90" i="2"/>
  <c r="JA107" i="2"/>
  <c r="JA183" i="2"/>
  <c r="JA80" i="2"/>
  <c r="JA339" i="2"/>
  <c r="JA233" i="2"/>
  <c r="JA128" i="2"/>
  <c r="JA467" i="2"/>
  <c r="JA312" i="2"/>
  <c r="JA444" i="2"/>
  <c r="JA235" i="2"/>
  <c r="JA104" i="2"/>
  <c r="JA258" i="2"/>
  <c r="JA303" i="2"/>
  <c r="JA428" i="2"/>
  <c r="JA473" i="2"/>
  <c r="JA459" i="2"/>
  <c r="JA395" i="2"/>
  <c r="JA397" i="2"/>
  <c r="JA436" i="2"/>
  <c r="JA440" i="2"/>
  <c r="JA465" i="2"/>
  <c r="JA408" i="2"/>
  <c r="JA421" i="2"/>
  <c r="JA479" i="2"/>
  <c r="JA422" i="2"/>
  <c r="JA377" i="2"/>
  <c r="JA430" i="2"/>
  <c r="JA389" i="2"/>
  <c r="JA137" i="2"/>
  <c r="JA385" i="2"/>
  <c r="JA402" i="2"/>
  <c r="JA318" i="2"/>
  <c r="JA375" i="2"/>
  <c r="JA279" i="2"/>
  <c r="JA438" i="2"/>
  <c r="JA333" i="2"/>
  <c r="JA424" i="2"/>
  <c r="JA300" i="2"/>
  <c r="JA461" i="2"/>
  <c r="JA187" i="2"/>
  <c r="JA238" i="2"/>
  <c r="JA265" i="2"/>
  <c r="JA298" i="2"/>
  <c r="JA360" i="2"/>
  <c r="JA119" i="2"/>
  <c r="JA211" i="2"/>
  <c r="JA373" i="2"/>
  <c r="JA338" i="2"/>
  <c r="JA242" i="2"/>
  <c r="JA355" i="2"/>
  <c r="JA447" i="2"/>
  <c r="JA443" i="2"/>
  <c r="JA403" i="2"/>
  <c r="JA463" i="2"/>
  <c r="JA335" i="2"/>
  <c r="JA431" i="2"/>
  <c r="JA454" i="2"/>
  <c r="JA384" i="2"/>
  <c r="JA151" i="2"/>
  <c r="JA407" i="2"/>
  <c r="JA412" i="2"/>
  <c r="JA445" i="2"/>
  <c r="JA462" i="2"/>
  <c r="JA324" i="2"/>
  <c r="JA425" i="2"/>
  <c r="JA450" i="2"/>
  <c r="JA414" i="2"/>
  <c r="JA357" i="2"/>
  <c r="JA415" i="2"/>
  <c r="JA476" i="2"/>
  <c r="JA321" i="2"/>
  <c r="JA328" i="2"/>
  <c r="JA315" i="2"/>
  <c r="JA351" i="2"/>
  <c r="JA423" i="2"/>
  <c r="JA441" i="2"/>
  <c r="JA216" i="2"/>
  <c r="JA240" i="2"/>
  <c r="JA452" i="2"/>
  <c r="JA409" i="2"/>
  <c r="JA269" i="2"/>
  <c r="JA329" i="2"/>
  <c r="JA416" i="2"/>
  <c r="JA437" i="2"/>
  <c r="JA419" i="2"/>
  <c r="JA427" i="2"/>
  <c r="JA161" i="2"/>
  <c r="JA429" i="2"/>
  <c r="JA399" i="2"/>
  <c r="JA290" i="2"/>
  <c r="JA349" i="2"/>
  <c r="JA213" i="2"/>
  <c r="JA401" i="2"/>
  <c r="JA460" i="2"/>
  <c r="JA307" i="2"/>
  <c r="JA379" i="2"/>
  <c r="JA82" i="2"/>
  <c r="JA77" i="2"/>
  <c r="JA370" i="2"/>
  <c r="JA394" i="2"/>
  <c r="JA323" i="2"/>
  <c r="JA221" i="2"/>
  <c r="JA478" i="2"/>
  <c r="JA390" i="2"/>
  <c r="JA320" i="2"/>
  <c r="JA378" i="2"/>
  <c r="JA418" i="2"/>
  <c r="JA464" i="2"/>
  <c r="JA474" i="2"/>
  <c r="JA398" i="2"/>
  <c r="JA451" i="2"/>
  <c r="JA457" i="2"/>
  <c r="JA477" i="2"/>
  <c r="JA458" i="2"/>
  <c r="JA372" i="2"/>
  <c r="JA225" i="2"/>
  <c r="JA228" i="2"/>
  <c r="JA185" i="2"/>
  <c r="JA475" i="2"/>
  <c r="JA257" i="2"/>
  <c r="JA47" i="2"/>
  <c r="JA336" i="2"/>
  <c r="JA262" i="2"/>
  <c r="JA106" i="2"/>
  <c r="JA469" i="2"/>
  <c r="JB102" i="2"/>
  <c r="JB10" i="2"/>
  <c r="JB330" i="2"/>
  <c r="JB84" i="2"/>
  <c r="JB260" i="2"/>
  <c r="JB45" i="2"/>
  <c r="JB181" i="2"/>
  <c r="JB140" i="2"/>
  <c r="JB108" i="2"/>
  <c r="JB179" i="2"/>
  <c r="JB277" i="2"/>
  <c r="JB167" i="2"/>
  <c r="JB52" i="2"/>
  <c r="JB177" i="2"/>
  <c r="JB39" i="2"/>
  <c r="JB203" i="2"/>
  <c r="JB196" i="2"/>
  <c r="JB289" i="2"/>
  <c r="JB110" i="2"/>
  <c r="JB13" i="2"/>
  <c r="JB22" i="2"/>
  <c r="JB164" i="2"/>
  <c r="JB172" i="2"/>
  <c r="JB239" i="2"/>
  <c r="JB46" i="2"/>
  <c r="JB166" i="2"/>
  <c r="JB154" i="2"/>
  <c r="JB255" i="2"/>
  <c r="JB455" i="2"/>
  <c r="JB152" i="2"/>
  <c r="JB126" i="2"/>
  <c r="JB146" i="2"/>
  <c r="JB284" i="2"/>
  <c r="JB304" i="2"/>
  <c r="JB345" i="2"/>
  <c r="JB337" i="2"/>
  <c r="JB361" i="2"/>
  <c r="JB434" i="2"/>
  <c r="JB413" i="2"/>
  <c r="JB404" i="2"/>
  <c r="JB363" i="2"/>
  <c r="JB466" i="2"/>
  <c r="JB411" i="2"/>
  <c r="JB448" i="2"/>
  <c r="JB362" i="2"/>
  <c r="JB391" i="2"/>
  <c r="JB308" i="2"/>
  <c r="JB193" i="2"/>
  <c r="JB319" i="2"/>
  <c r="JB205" i="2"/>
  <c r="JB322" i="2"/>
  <c r="JB297" i="2"/>
  <c r="JB325" i="2"/>
  <c r="JB180" i="2"/>
  <c r="JB54" i="2"/>
  <c r="JB280" i="2"/>
  <c r="JB274" i="2"/>
  <c r="JB261" i="2"/>
  <c r="JB118" i="2"/>
  <c r="JB229" i="2"/>
  <c r="JB383" i="2"/>
  <c r="JB131" i="2"/>
  <c r="JB124" i="2"/>
  <c r="JB223" i="2"/>
  <c r="JB230" i="2"/>
  <c r="JB327" i="2"/>
  <c r="JB420" i="2"/>
  <c r="JB270" i="2"/>
  <c r="JB432" i="2"/>
  <c r="JB268" i="2"/>
  <c r="JB367" i="2"/>
  <c r="JB87" i="2"/>
  <c r="JB37" i="2"/>
  <c r="JB55" i="2"/>
  <c r="JB159" i="2"/>
  <c r="JB98" i="2"/>
  <c r="JB85" i="2"/>
  <c r="JB134" i="2"/>
  <c r="JB83" i="2"/>
  <c r="JB117" i="2"/>
  <c r="JB175" i="2"/>
  <c r="JB358" i="2"/>
  <c r="JB27" i="2"/>
  <c r="JB16" i="2"/>
  <c r="JB184" i="2"/>
  <c r="JB74" i="2"/>
  <c r="JB149" i="2"/>
  <c r="JB92" i="2"/>
  <c r="JB132" i="2"/>
  <c r="JB470" i="2"/>
  <c r="JB115" i="2"/>
  <c r="JB145" i="2"/>
  <c r="JB186" i="2"/>
  <c r="JB40" i="2"/>
  <c r="JB21" i="2"/>
  <c r="JB199" i="2"/>
  <c r="JB295" i="2"/>
  <c r="JB353" i="2"/>
  <c r="JB207" i="2"/>
  <c r="JB155" i="2"/>
  <c r="JB195" i="2"/>
  <c r="JB125" i="2"/>
  <c r="JB15" i="2"/>
  <c r="JB160" i="2"/>
  <c r="JB194" i="2"/>
  <c r="JB224" i="2"/>
  <c r="JB188" i="2"/>
  <c r="JB76" i="2"/>
  <c r="JB153" i="2"/>
  <c r="JB263" i="2"/>
  <c r="JB112" i="2"/>
  <c r="JB62" i="2"/>
  <c r="JB78" i="2"/>
  <c r="JB198" i="2"/>
  <c r="JB191" i="2"/>
  <c r="JB275" i="2"/>
  <c r="JB65" i="2"/>
  <c r="JB341" i="2"/>
  <c r="JB105" i="2"/>
  <c r="JB81" i="2"/>
  <c r="JB267" i="2"/>
  <c r="JB220" i="2"/>
  <c r="JB156" i="2"/>
  <c r="JB254" i="2"/>
  <c r="JB286" i="2"/>
  <c r="JB29" i="2"/>
  <c r="JB94" i="2"/>
  <c r="JB100" i="2"/>
  <c r="JB182" i="2"/>
  <c r="JB36" i="2"/>
  <c r="JB53" i="2"/>
  <c r="JB4" i="2"/>
  <c r="JB2" i="2"/>
  <c r="JB306" i="2"/>
  <c r="JB56" i="2"/>
  <c r="JB43" i="2"/>
  <c r="JB282" i="2"/>
  <c r="JB59" i="2"/>
  <c r="JB169" i="2"/>
  <c r="JB192" i="2"/>
  <c r="JB209" i="2"/>
  <c r="JB227" i="2"/>
  <c r="JB73" i="2"/>
  <c r="JB113" i="2"/>
  <c r="JB71" i="2"/>
  <c r="JB18" i="2"/>
  <c r="JB26" i="2"/>
  <c r="JB144" i="2"/>
  <c r="JB9" i="2"/>
  <c r="JB50" i="2"/>
  <c r="JB19" i="2"/>
  <c r="JB99" i="2"/>
  <c r="JB23" i="2"/>
  <c r="JB24" i="2"/>
  <c r="JB12" i="2"/>
  <c r="JB66" i="2"/>
  <c r="JB5" i="2"/>
  <c r="JB101" i="2"/>
  <c r="JB88" i="2"/>
  <c r="JB64" i="2"/>
  <c r="JB70" i="2"/>
  <c r="JB32" i="2"/>
  <c r="JB51" i="2"/>
  <c r="JB218" i="2"/>
  <c r="JB35" i="2"/>
  <c r="JB368" i="2"/>
  <c r="JB350" i="2"/>
  <c r="JB388" i="2"/>
  <c r="JB292" i="2"/>
  <c r="JB214" i="2"/>
  <c r="JB75" i="2"/>
  <c r="JB293" i="2"/>
  <c r="JB243" i="2"/>
  <c r="JB210" i="2"/>
  <c r="JB369" i="2"/>
  <c r="JB69" i="2"/>
  <c r="JB68" i="2"/>
  <c r="JB38" i="2"/>
  <c r="JB3" i="2"/>
  <c r="JB120" i="2"/>
  <c r="JB58" i="2"/>
  <c r="JB34" i="2"/>
  <c r="JB86" i="2"/>
  <c r="JB178" i="2"/>
  <c r="JB57" i="2"/>
  <c r="JB217" i="2"/>
  <c r="JB127" i="2"/>
  <c r="JB206" i="2"/>
  <c r="JB111" i="2"/>
  <c r="JB344" i="2"/>
  <c r="JB150" i="2"/>
  <c r="JB93" i="2"/>
  <c r="JB63" i="2"/>
  <c r="JB174" i="2"/>
  <c r="JB147" i="2"/>
  <c r="JB48" i="2"/>
  <c r="JB96" i="2"/>
  <c r="JB72" i="2"/>
  <c r="JB33" i="2"/>
  <c r="JB189" i="2"/>
  <c r="JB313" i="2"/>
  <c r="JB158" i="2"/>
  <c r="JB219" i="2"/>
  <c r="JB31" i="2"/>
  <c r="JB95" i="2"/>
  <c r="JB346" i="2"/>
  <c r="JB176" i="2"/>
  <c r="JB352" i="2"/>
  <c r="JB245" i="2"/>
  <c r="JB41" i="2"/>
  <c r="JB79" i="2"/>
  <c r="JB30" i="2"/>
  <c r="JB226" i="2"/>
  <c r="JB103" i="2"/>
  <c r="JB141" i="2"/>
  <c r="JB301" i="2"/>
  <c r="JB347" i="2"/>
  <c r="JB472" i="2"/>
  <c r="JB190" i="2"/>
  <c r="JB296" i="2"/>
  <c r="JB139" i="2"/>
  <c r="JB371" i="2"/>
  <c r="JB7" i="2"/>
  <c r="JB208" i="2"/>
  <c r="JB25" i="2"/>
  <c r="JB468" i="2"/>
  <c r="JB256" i="2"/>
  <c r="JB17" i="2"/>
  <c r="JB222" i="2"/>
  <c r="JB130" i="2"/>
  <c r="JB89" i="2"/>
  <c r="JB201" i="2"/>
  <c r="JB273" i="2"/>
  <c r="JB42" i="2"/>
  <c r="JB200" i="2"/>
  <c r="JB20" i="2"/>
  <c r="JB6" i="2"/>
  <c r="JB61" i="2"/>
  <c r="JB246" i="2"/>
  <c r="JB381" i="2"/>
  <c r="JB278" i="2"/>
  <c r="JB326" i="2"/>
  <c r="JB342" i="2"/>
  <c r="JB276" i="2"/>
  <c r="JB247" i="2"/>
  <c r="JB314" i="2"/>
  <c r="JB142" i="2"/>
  <c r="JB168" i="2"/>
  <c r="JB343" i="2"/>
  <c r="JB11" i="2"/>
  <c r="JB138" i="2"/>
  <c r="JB294" i="2"/>
  <c r="JB91" i="2"/>
  <c r="JB232" i="2"/>
  <c r="JB299" i="2"/>
  <c r="JB364" i="2"/>
  <c r="JB122" i="2"/>
  <c r="JB354" i="2"/>
  <c r="JB435" i="2"/>
  <c r="JB340" i="2"/>
  <c r="JB471" i="2"/>
  <c r="JB302" i="2"/>
  <c r="JB316" i="2"/>
  <c r="JB317" i="2"/>
  <c r="JB136" i="2"/>
  <c r="JB433" i="2"/>
  <c r="JB386" i="2"/>
  <c r="JB252" i="2"/>
  <c r="JB410" i="2"/>
  <c r="JB212" i="2"/>
  <c r="JB348" i="2"/>
  <c r="JB163" i="2"/>
  <c r="JB310" i="2"/>
  <c r="JB173" i="2"/>
  <c r="JB417" i="2"/>
  <c r="JB114" i="2"/>
  <c r="JB331" i="2"/>
  <c r="JB264" i="2"/>
  <c r="JB366" i="2"/>
  <c r="JB359" i="2"/>
  <c r="JB405" i="2"/>
  <c r="JB365" i="2"/>
  <c r="JB382" i="2"/>
  <c r="JB271" i="2"/>
  <c r="JB291" i="2"/>
  <c r="JB393" i="2"/>
  <c r="JB442" i="2"/>
  <c r="JB392" i="2"/>
  <c r="JB396" i="2"/>
  <c r="JB406" i="2"/>
  <c r="JB453" i="2"/>
  <c r="JB236" i="2"/>
  <c r="JB253" i="2"/>
  <c r="JB143" i="2"/>
  <c r="JB281" i="2"/>
  <c r="JB285" i="2"/>
  <c r="JB387" i="2"/>
  <c r="JB332" i="2"/>
  <c r="JB439" i="2"/>
  <c r="JB135" i="2"/>
  <c r="JB197" i="2"/>
  <c r="JB449" i="2"/>
  <c r="JB250" i="2"/>
  <c r="JB237" i="2"/>
  <c r="JB241" i="2"/>
  <c r="JB266" i="2"/>
  <c r="JB272" i="2"/>
  <c r="JB165" i="2"/>
  <c r="JB14" i="2"/>
  <c r="JB400" i="2"/>
  <c r="JB259" i="2"/>
  <c r="JB311" i="2"/>
  <c r="JB309" i="2"/>
  <c r="JB234" i="2"/>
  <c r="JB334" i="2"/>
  <c r="JB426" i="2"/>
  <c r="JB456" i="2"/>
  <c r="JB376" i="2"/>
  <c r="JB215" i="2"/>
  <c r="JB157" i="2"/>
  <c r="JB97" i="2"/>
  <c r="JB380" i="2"/>
  <c r="JB8" i="2"/>
  <c r="JB446" i="2"/>
  <c r="JB248" i="2"/>
  <c r="JB133" i="2"/>
  <c r="JB244" i="2"/>
  <c r="JB123" i="2"/>
  <c r="JB171" i="2"/>
  <c r="JB283" i="2"/>
  <c r="JB249" i="2"/>
  <c r="JB67" i="2"/>
  <c r="JB129" i="2"/>
  <c r="JB49" i="2"/>
  <c r="JB109" i="2"/>
  <c r="JB374" i="2"/>
  <c r="JB288" i="2"/>
  <c r="JB116" i="2"/>
  <c r="JB121" i="2"/>
  <c r="JB202" i="2"/>
  <c r="JB60" i="2"/>
  <c r="JB170" i="2"/>
  <c r="JB204" i="2"/>
  <c r="JB162" i="2"/>
  <c r="JB28" i="2"/>
  <c r="JB231" i="2"/>
  <c r="JB251" i="2"/>
  <c r="JB44" i="2"/>
  <c r="JB305" i="2"/>
  <c r="JB287" i="2"/>
  <c r="JB148" i="2"/>
  <c r="JB356" i="2"/>
  <c r="JB90" i="2"/>
  <c r="JB107" i="2"/>
  <c r="JB183" i="2"/>
  <c r="JB80" i="2"/>
  <c r="JB339" i="2"/>
  <c r="JB233" i="2"/>
  <c r="JB128" i="2"/>
  <c r="JB467" i="2"/>
  <c r="JB312" i="2"/>
  <c r="JB444" i="2"/>
  <c r="JB235" i="2"/>
  <c r="JB104" i="2"/>
  <c r="JB258" i="2"/>
  <c r="JB303" i="2"/>
  <c r="JB428" i="2"/>
  <c r="JB473" i="2"/>
  <c r="JB459" i="2"/>
  <c r="JB395" i="2"/>
  <c r="JB397" i="2"/>
  <c r="JB436" i="2"/>
  <c r="JB440" i="2"/>
  <c r="JB465" i="2"/>
  <c r="JB408" i="2"/>
  <c r="JB421" i="2"/>
  <c r="JB479" i="2"/>
  <c r="JB422" i="2"/>
  <c r="JB377" i="2"/>
  <c r="JB430" i="2"/>
  <c r="JB389" i="2"/>
  <c r="JB137" i="2"/>
  <c r="JB385" i="2"/>
  <c r="JB402" i="2"/>
  <c r="JB318" i="2"/>
  <c r="JB375" i="2"/>
  <c r="JB279" i="2"/>
  <c r="JB438" i="2"/>
  <c r="JB333" i="2"/>
  <c r="JB424" i="2"/>
  <c r="JB300" i="2"/>
  <c r="JB461" i="2"/>
  <c r="JB187" i="2"/>
  <c r="JB238" i="2"/>
  <c r="JB265" i="2"/>
  <c r="JB298" i="2"/>
  <c r="JB360" i="2"/>
  <c r="JB119" i="2"/>
  <c r="JB211" i="2"/>
  <c r="JB373" i="2"/>
  <c r="JB338" i="2"/>
  <c r="JB242" i="2"/>
  <c r="JB355" i="2"/>
  <c r="JB447" i="2"/>
  <c r="JB443" i="2"/>
  <c r="JB403" i="2"/>
  <c r="JB463" i="2"/>
  <c r="JB335" i="2"/>
  <c r="JB431" i="2"/>
  <c r="JB454" i="2"/>
  <c r="JB384" i="2"/>
  <c r="JB151" i="2"/>
  <c r="JB407" i="2"/>
  <c r="JB412" i="2"/>
  <c r="JB445" i="2"/>
  <c r="JB462" i="2"/>
  <c r="JB324" i="2"/>
  <c r="JB425" i="2"/>
  <c r="JB450" i="2"/>
  <c r="JB414" i="2"/>
  <c r="JB357" i="2"/>
  <c r="JB415" i="2"/>
  <c r="JB476" i="2"/>
  <c r="JB321" i="2"/>
  <c r="JB328" i="2"/>
  <c r="JB315" i="2"/>
  <c r="JB351" i="2"/>
  <c r="JB423" i="2"/>
  <c r="JB441" i="2"/>
  <c r="JB216" i="2"/>
  <c r="JB240" i="2"/>
  <c r="JB452" i="2"/>
  <c r="JB409" i="2"/>
  <c r="JB269" i="2"/>
  <c r="JB329" i="2"/>
  <c r="JB416" i="2"/>
  <c r="JB437" i="2"/>
  <c r="JB419" i="2"/>
  <c r="JB427" i="2"/>
  <c r="JB161" i="2"/>
  <c r="JB429" i="2"/>
  <c r="JB399" i="2"/>
  <c r="JB290" i="2"/>
  <c r="JB349" i="2"/>
  <c r="JB213" i="2"/>
  <c r="JB401" i="2"/>
  <c r="JB460" i="2"/>
  <c r="JB307" i="2"/>
  <c r="JB379" i="2"/>
  <c r="JB82" i="2"/>
  <c r="JB77" i="2"/>
  <c r="JB370" i="2"/>
  <c r="JB394" i="2"/>
  <c r="JB323" i="2"/>
  <c r="JB221" i="2"/>
  <c r="JB478" i="2"/>
  <c r="JB390" i="2"/>
  <c r="JB320" i="2"/>
  <c r="JB378" i="2"/>
  <c r="JB418" i="2"/>
  <c r="JB464" i="2"/>
  <c r="JB474" i="2"/>
  <c r="JB398" i="2"/>
  <c r="JB451" i="2"/>
  <c r="JB457" i="2"/>
  <c r="JB477" i="2"/>
  <c r="JB458" i="2"/>
  <c r="JB372" i="2"/>
  <c r="JB225" i="2"/>
  <c r="JB228" i="2"/>
  <c r="JB185" i="2"/>
  <c r="JB475" i="2"/>
  <c r="JB257" i="2"/>
  <c r="JB47" i="2"/>
  <c r="JB336" i="2"/>
  <c r="JB262" i="2"/>
  <c r="JB106" i="2"/>
  <c r="JB469" i="2"/>
  <c r="JC102" i="2"/>
  <c r="JC10" i="2"/>
  <c r="JC330" i="2"/>
  <c r="JC84" i="2"/>
  <c r="JC260" i="2"/>
  <c r="JC45" i="2"/>
  <c r="JC181" i="2"/>
  <c r="JC140" i="2"/>
  <c r="JC108" i="2"/>
  <c r="JC179" i="2"/>
  <c r="JC277" i="2"/>
  <c r="JC167" i="2"/>
  <c r="JC52" i="2"/>
  <c r="JC177" i="2"/>
  <c r="JC39" i="2"/>
  <c r="JC203" i="2"/>
  <c r="JC196" i="2"/>
  <c r="JC289" i="2"/>
  <c r="JC110" i="2"/>
  <c r="JC13" i="2"/>
  <c r="JC22" i="2"/>
  <c r="JC164" i="2"/>
  <c r="JC172" i="2"/>
  <c r="JC239" i="2"/>
  <c r="JC46" i="2"/>
  <c r="JC166" i="2"/>
  <c r="JC154" i="2"/>
  <c r="JC255" i="2"/>
  <c r="JC455" i="2"/>
  <c r="JC152" i="2"/>
  <c r="JC126" i="2"/>
  <c r="JC146" i="2"/>
  <c r="JC284" i="2"/>
  <c r="JC304" i="2"/>
  <c r="JC345" i="2"/>
  <c r="JC337" i="2"/>
  <c r="JC361" i="2"/>
  <c r="JC434" i="2"/>
  <c r="JC413" i="2"/>
  <c r="JC404" i="2"/>
  <c r="JC363" i="2"/>
  <c r="JC466" i="2"/>
  <c r="JC411" i="2"/>
  <c r="JC448" i="2"/>
  <c r="JC362" i="2"/>
  <c r="JC391" i="2"/>
  <c r="JC308" i="2"/>
  <c r="JC193" i="2"/>
  <c r="JC319" i="2"/>
  <c r="JC205" i="2"/>
  <c r="JC322" i="2"/>
  <c r="JC297" i="2"/>
  <c r="JC325" i="2"/>
  <c r="JC180" i="2"/>
  <c r="JC54" i="2"/>
  <c r="JC280" i="2"/>
  <c r="JC274" i="2"/>
  <c r="JC261" i="2"/>
  <c r="JC118" i="2"/>
  <c r="JC229" i="2"/>
  <c r="JC383" i="2"/>
  <c r="JC131" i="2"/>
  <c r="JC124" i="2"/>
  <c r="JC223" i="2"/>
  <c r="JC230" i="2"/>
  <c r="JC327" i="2"/>
  <c r="JC420" i="2"/>
  <c r="JC270" i="2"/>
  <c r="JC432" i="2"/>
  <c r="JC268" i="2"/>
  <c r="JC367" i="2"/>
  <c r="JC87" i="2"/>
  <c r="JC37" i="2"/>
  <c r="JC55" i="2"/>
  <c r="JC159" i="2"/>
  <c r="JC98" i="2"/>
  <c r="JC85" i="2"/>
  <c r="JC134" i="2"/>
  <c r="JC83" i="2"/>
  <c r="JC117" i="2"/>
  <c r="JC175" i="2"/>
  <c r="JC358" i="2"/>
  <c r="JC27" i="2"/>
  <c r="JC16" i="2"/>
  <c r="JC184" i="2"/>
  <c r="JC74" i="2"/>
  <c r="JC149" i="2"/>
  <c r="JC92" i="2"/>
  <c r="JC132" i="2"/>
  <c r="JC470" i="2"/>
  <c r="JC115" i="2"/>
  <c r="JC145" i="2"/>
  <c r="JC186" i="2"/>
  <c r="JC40" i="2"/>
  <c r="JC21" i="2"/>
  <c r="JC199" i="2"/>
  <c r="JC295" i="2"/>
  <c r="JC353" i="2"/>
  <c r="JC207" i="2"/>
  <c r="JC155" i="2"/>
  <c r="JC195" i="2"/>
  <c r="JC125" i="2"/>
  <c r="JC15" i="2"/>
  <c r="JC160" i="2"/>
  <c r="JC194" i="2"/>
  <c r="JC224" i="2"/>
  <c r="JC188" i="2"/>
  <c r="JC76" i="2"/>
  <c r="JC153" i="2"/>
  <c r="JC263" i="2"/>
  <c r="JC112" i="2"/>
  <c r="JC62" i="2"/>
  <c r="JC78" i="2"/>
  <c r="JC198" i="2"/>
  <c r="JC191" i="2"/>
  <c r="JC275" i="2"/>
  <c r="JC65" i="2"/>
  <c r="JC341" i="2"/>
  <c r="JC105" i="2"/>
  <c r="JC81" i="2"/>
  <c r="JC267" i="2"/>
  <c r="JC220" i="2"/>
  <c r="JC156" i="2"/>
  <c r="JC254" i="2"/>
  <c r="JC286" i="2"/>
  <c r="JC29" i="2"/>
  <c r="JC94" i="2"/>
  <c r="JC100" i="2"/>
  <c r="JC182" i="2"/>
  <c r="JC36" i="2"/>
  <c r="JC53" i="2"/>
  <c r="JC4" i="2"/>
  <c r="JC2" i="2"/>
  <c r="JC306" i="2"/>
  <c r="JC56" i="2"/>
  <c r="JC43" i="2"/>
  <c r="JC282" i="2"/>
  <c r="JC59" i="2"/>
  <c r="JC169" i="2"/>
  <c r="JC192" i="2"/>
  <c r="JC209" i="2"/>
  <c r="JC227" i="2"/>
  <c r="JC73" i="2"/>
  <c r="JC113" i="2"/>
  <c r="JC71" i="2"/>
  <c r="JC18" i="2"/>
  <c r="JC26" i="2"/>
  <c r="JC144" i="2"/>
  <c r="JC9" i="2"/>
  <c r="JC50" i="2"/>
  <c r="JC19" i="2"/>
  <c r="JC99" i="2"/>
  <c r="JC23" i="2"/>
  <c r="JC24" i="2"/>
  <c r="JC12" i="2"/>
  <c r="JC66" i="2"/>
  <c r="JC5" i="2"/>
  <c r="JC101" i="2"/>
  <c r="JC88" i="2"/>
  <c r="JC64" i="2"/>
  <c r="JC70" i="2"/>
  <c r="JC32" i="2"/>
  <c r="JC51" i="2"/>
  <c r="JC218" i="2"/>
  <c r="JC35" i="2"/>
  <c r="JC368" i="2"/>
  <c r="JC350" i="2"/>
  <c r="JC388" i="2"/>
  <c r="JC292" i="2"/>
  <c r="JC214" i="2"/>
  <c r="JC75" i="2"/>
  <c r="JC293" i="2"/>
  <c r="JC243" i="2"/>
  <c r="JC210" i="2"/>
  <c r="JC369" i="2"/>
  <c r="JC69" i="2"/>
  <c r="JC68" i="2"/>
  <c r="JC38" i="2"/>
  <c r="JC3" i="2"/>
  <c r="JC120" i="2"/>
  <c r="JC58" i="2"/>
  <c r="JC34" i="2"/>
  <c r="JC86" i="2"/>
  <c r="JC178" i="2"/>
  <c r="JC57" i="2"/>
  <c r="JC217" i="2"/>
  <c r="JC127" i="2"/>
  <c r="JC206" i="2"/>
  <c r="JC111" i="2"/>
  <c r="JC344" i="2"/>
  <c r="JC150" i="2"/>
  <c r="JC93" i="2"/>
  <c r="JC63" i="2"/>
  <c r="JC174" i="2"/>
  <c r="JC147" i="2"/>
  <c r="JC48" i="2"/>
  <c r="JC96" i="2"/>
  <c r="JC72" i="2"/>
  <c r="JC33" i="2"/>
  <c r="JC189" i="2"/>
  <c r="JC313" i="2"/>
  <c r="JC158" i="2"/>
  <c r="JC219" i="2"/>
  <c r="JC31" i="2"/>
  <c r="JC95" i="2"/>
  <c r="JC346" i="2"/>
  <c r="JC176" i="2"/>
  <c r="JC352" i="2"/>
  <c r="JC245" i="2"/>
  <c r="JC41" i="2"/>
  <c r="JC79" i="2"/>
  <c r="JC30" i="2"/>
  <c r="JC226" i="2"/>
  <c r="JC103" i="2"/>
  <c r="JC141" i="2"/>
  <c r="JC301" i="2"/>
  <c r="JC347" i="2"/>
  <c r="JC472" i="2"/>
  <c r="JC190" i="2"/>
  <c r="JC296" i="2"/>
  <c r="JC139" i="2"/>
  <c r="JC371" i="2"/>
  <c r="JC7" i="2"/>
  <c r="JC208" i="2"/>
  <c r="JC25" i="2"/>
  <c r="JC468" i="2"/>
  <c r="JC256" i="2"/>
  <c r="JC17" i="2"/>
  <c r="JC222" i="2"/>
  <c r="JC130" i="2"/>
  <c r="JC89" i="2"/>
  <c r="JC201" i="2"/>
  <c r="JC273" i="2"/>
  <c r="JC42" i="2"/>
  <c r="JC200" i="2"/>
  <c r="JC20" i="2"/>
  <c r="JC6" i="2"/>
  <c r="JC61" i="2"/>
  <c r="JC246" i="2"/>
  <c r="JC381" i="2"/>
  <c r="JC278" i="2"/>
  <c r="JC326" i="2"/>
  <c r="JC342" i="2"/>
  <c r="JC276" i="2"/>
  <c r="JC247" i="2"/>
  <c r="JC314" i="2"/>
  <c r="JC142" i="2"/>
  <c r="JC168" i="2"/>
  <c r="JC343" i="2"/>
  <c r="JC11" i="2"/>
  <c r="JC138" i="2"/>
  <c r="JC294" i="2"/>
  <c r="JC91" i="2"/>
  <c r="JC232" i="2"/>
  <c r="JC299" i="2"/>
  <c r="JC364" i="2"/>
  <c r="JC122" i="2"/>
  <c r="JC354" i="2"/>
  <c r="JC435" i="2"/>
  <c r="JC340" i="2"/>
  <c r="JC471" i="2"/>
  <c r="JC302" i="2"/>
  <c r="JC316" i="2"/>
  <c r="JC317" i="2"/>
  <c r="JC136" i="2"/>
  <c r="JC433" i="2"/>
  <c r="JC386" i="2"/>
  <c r="JC252" i="2"/>
  <c r="JC410" i="2"/>
  <c r="JC212" i="2"/>
  <c r="JC348" i="2"/>
  <c r="JC163" i="2"/>
  <c r="JC310" i="2"/>
  <c r="JC173" i="2"/>
  <c r="JC417" i="2"/>
  <c r="JC114" i="2"/>
  <c r="JC331" i="2"/>
  <c r="JC264" i="2"/>
  <c r="JC366" i="2"/>
  <c r="JC359" i="2"/>
  <c r="JC405" i="2"/>
  <c r="JC365" i="2"/>
  <c r="JC382" i="2"/>
  <c r="JC271" i="2"/>
  <c r="JC291" i="2"/>
  <c r="JC393" i="2"/>
  <c r="JC442" i="2"/>
  <c r="JC392" i="2"/>
  <c r="JC396" i="2"/>
  <c r="JC406" i="2"/>
  <c r="JC453" i="2"/>
  <c r="JC236" i="2"/>
  <c r="JC253" i="2"/>
  <c r="JC143" i="2"/>
  <c r="JC281" i="2"/>
  <c r="JC285" i="2"/>
  <c r="JC387" i="2"/>
  <c r="JC332" i="2"/>
  <c r="JC439" i="2"/>
  <c r="JC135" i="2"/>
  <c r="JC197" i="2"/>
  <c r="JC449" i="2"/>
  <c r="JC250" i="2"/>
  <c r="JC237" i="2"/>
  <c r="JC241" i="2"/>
  <c r="JC266" i="2"/>
  <c r="JC272" i="2"/>
  <c r="JC165" i="2"/>
  <c r="JC14" i="2"/>
  <c r="JC400" i="2"/>
  <c r="JC259" i="2"/>
  <c r="JC311" i="2"/>
  <c r="JC309" i="2"/>
  <c r="JC234" i="2"/>
  <c r="JC334" i="2"/>
  <c r="JC426" i="2"/>
  <c r="JC456" i="2"/>
  <c r="JC376" i="2"/>
  <c r="JC215" i="2"/>
  <c r="JC157" i="2"/>
  <c r="JC97" i="2"/>
  <c r="JC380" i="2"/>
  <c r="JC8" i="2"/>
  <c r="JC446" i="2"/>
  <c r="JC248" i="2"/>
  <c r="JC133" i="2"/>
  <c r="JC244" i="2"/>
  <c r="JC123" i="2"/>
  <c r="JC171" i="2"/>
  <c r="JC283" i="2"/>
  <c r="JC249" i="2"/>
  <c r="JC67" i="2"/>
  <c r="JC129" i="2"/>
  <c r="JC49" i="2"/>
  <c r="JC109" i="2"/>
  <c r="JC374" i="2"/>
  <c r="JC288" i="2"/>
  <c r="JC116" i="2"/>
  <c r="JC121" i="2"/>
  <c r="JC202" i="2"/>
  <c r="JC60" i="2"/>
  <c r="JC170" i="2"/>
  <c r="JC204" i="2"/>
  <c r="JC162" i="2"/>
  <c r="JC28" i="2"/>
  <c r="JC231" i="2"/>
  <c r="JC251" i="2"/>
  <c r="JC44" i="2"/>
  <c r="JC305" i="2"/>
  <c r="JC287" i="2"/>
  <c r="JC148" i="2"/>
  <c r="JC356" i="2"/>
  <c r="JC90" i="2"/>
  <c r="JC107" i="2"/>
  <c r="JC183" i="2"/>
  <c r="JC80" i="2"/>
  <c r="JC339" i="2"/>
  <c r="JC233" i="2"/>
  <c r="JC128" i="2"/>
  <c r="JC467" i="2"/>
  <c r="JC312" i="2"/>
  <c r="JC444" i="2"/>
  <c r="JC235" i="2"/>
  <c r="JC104" i="2"/>
  <c r="JC258" i="2"/>
  <c r="JC303" i="2"/>
  <c r="JC428" i="2"/>
  <c r="JC473" i="2"/>
  <c r="JC459" i="2"/>
  <c r="JC395" i="2"/>
  <c r="JC397" i="2"/>
  <c r="JC436" i="2"/>
  <c r="JC440" i="2"/>
  <c r="JC465" i="2"/>
  <c r="JC408" i="2"/>
  <c r="JC421" i="2"/>
  <c r="JC479" i="2"/>
  <c r="JC422" i="2"/>
  <c r="JC377" i="2"/>
  <c r="JC430" i="2"/>
  <c r="JC389" i="2"/>
  <c r="JC137" i="2"/>
  <c r="JC385" i="2"/>
  <c r="JC402" i="2"/>
  <c r="JC318" i="2"/>
  <c r="JC375" i="2"/>
  <c r="JC279" i="2"/>
  <c r="JC438" i="2"/>
  <c r="JC333" i="2"/>
  <c r="JC424" i="2"/>
  <c r="JC300" i="2"/>
  <c r="JC461" i="2"/>
  <c r="JC187" i="2"/>
  <c r="JC238" i="2"/>
  <c r="JC265" i="2"/>
  <c r="JC298" i="2"/>
  <c r="JC360" i="2"/>
  <c r="JC119" i="2"/>
  <c r="JC211" i="2"/>
  <c r="JC373" i="2"/>
  <c r="JC338" i="2"/>
  <c r="JC242" i="2"/>
  <c r="JC355" i="2"/>
  <c r="JC447" i="2"/>
  <c r="JC443" i="2"/>
  <c r="JC403" i="2"/>
  <c r="JC463" i="2"/>
  <c r="JC335" i="2"/>
  <c r="JC431" i="2"/>
  <c r="JC454" i="2"/>
  <c r="JC384" i="2"/>
  <c r="JC151" i="2"/>
  <c r="JC407" i="2"/>
  <c r="JC412" i="2"/>
  <c r="JC445" i="2"/>
  <c r="JC462" i="2"/>
  <c r="JC324" i="2"/>
  <c r="JC425" i="2"/>
  <c r="JC450" i="2"/>
  <c r="JC414" i="2"/>
  <c r="JC357" i="2"/>
  <c r="JC415" i="2"/>
  <c r="JC476" i="2"/>
  <c r="JC321" i="2"/>
  <c r="JC328" i="2"/>
  <c r="JC315" i="2"/>
  <c r="JC351" i="2"/>
  <c r="JC423" i="2"/>
  <c r="JC441" i="2"/>
  <c r="JC216" i="2"/>
  <c r="JC240" i="2"/>
  <c r="JC452" i="2"/>
  <c r="JC409" i="2"/>
  <c r="JC269" i="2"/>
  <c r="JC329" i="2"/>
  <c r="JC416" i="2"/>
  <c r="JC437" i="2"/>
  <c r="JC419" i="2"/>
  <c r="JC427" i="2"/>
  <c r="JC161" i="2"/>
  <c r="JC429" i="2"/>
  <c r="JC399" i="2"/>
  <c r="JC290" i="2"/>
  <c r="JC349" i="2"/>
  <c r="JC213" i="2"/>
  <c r="JC401" i="2"/>
  <c r="JC460" i="2"/>
  <c r="JC307" i="2"/>
  <c r="JC379" i="2"/>
  <c r="JC82" i="2"/>
  <c r="JC77" i="2"/>
  <c r="JC370" i="2"/>
  <c r="JC394" i="2"/>
  <c r="JC323" i="2"/>
  <c r="JC221" i="2"/>
  <c r="JC478" i="2"/>
  <c r="JC390" i="2"/>
  <c r="JC320" i="2"/>
  <c r="JC378" i="2"/>
  <c r="JC418" i="2"/>
  <c r="JC464" i="2"/>
  <c r="JC474" i="2"/>
  <c r="JC398" i="2"/>
  <c r="JC451" i="2"/>
  <c r="JC457" i="2"/>
  <c r="JC477" i="2"/>
  <c r="JC458" i="2"/>
  <c r="JC372" i="2"/>
  <c r="JC225" i="2"/>
  <c r="JC228" i="2"/>
  <c r="JC185" i="2"/>
  <c r="JC475" i="2"/>
  <c r="JC257" i="2"/>
  <c r="JC47" i="2"/>
  <c r="JC336" i="2"/>
  <c r="JC262" i="2"/>
  <c r="JC106" i="2"/>
  <c r="JC469" i="2"/>
  <c r="JD102" i="2"/>
  <c r="JD10" i="2"/>
  <c r="JD330" i="2"/>
  <c r="JD84" i="2"/>
  <c r="JD260" i="2"/>
  <c r="JD45" i="2"/>
  <c r="JD181" i="2"/>
  <c r="JD140" i="2"/>
  <c r="JD108" i="2"/>
  <c r="JD179" i="2"/>
  <c r="JD277" i="2"/>
  <c r="JD167" i="2"/>
  <c r="JD52" i="2"/>
  <c r="JD177" i="2"/>
  <c r="JD39" i="2"/>
  <c r="JD203" i="2"/>
  <c r="JD196" i="2"/>
  <c r="JD289" i="2"/>
  <c r="JD110" i="2"/>
  <c r="JD13" i="2"/>
  <c r="JD22" i="2"/>
  <c r="JD164" i="2"/>
  <c r="JD172" i="2"/>
  <c r="JD239" i="2"/>
  <c r="JD46" i="2"/>
  <c r="JD166" i="2"/>
  <c r="JD154" i="2"/>
  <c r="JD255" i="2"/>
  <c r="JD455" i="2"/>
  <c r="JD152" i="2"/>
  <c r="JD126" i="2"/>
  <c r="JD146" i="2"/>
  <c r="JD284" i="2"/>
  <c r="JD304" i="2"/>
  <c r="JD345" i="2"/>
  <c r="JD337" i="2"/>
  <c r="JD361" i="2"/>
  <c r="JD434" i="2"/>
  <c r="JD413" i="2"/>
  <c r="JD404" i="2"/>
  <c r="JD363" i="2"/>
  <c r="JD466" i="2"/>
  <c r="JD411" i="2"/>
  <c r="JD448" i="2"/>
  <c r="JD362" i="2"/>
  <c r="JD391" i="2"/>
  <c r="JD308" i="2"/>
  <c r="JD193" i="2"/>
  <c r="JD319" i="2"/>
  <c r="JD205" i="2"/>
  <c r="JD322" i="2"/>
  <c r="JD297" i="2"/>
  <c r="JD325" i="2"/>
  <c r="JD180" i="2"/>
  <c r="JD54" i="2"/>
  <c r="JD280" i="2"/>
  <c r="JD274" i="2"/>
  <c r="JD261" i="2"/>
  <c r="JD118" i="2"/>
  <c r="JD229" i="2"/>
  <c r="JD383" i="2"/>
  <c r="JD131" i="2"/>
  <c r="JD124" i="2"/>
  <c r="JD223" i="2"/>
  <c r="JD230" i="2"/>
  <c r="JD327" i="2"/>
  <c r="JD420" i="2"/>
  <c r="JD270" i="2"/>
  <c r="JD432" i="2"/>
  <c r="JD268" i="2"/>
  <c r="JD367" i="2"/>
  <c r="JD87" i="2"/>
  <c r="JD37" i="2"/>
  <c r="JD55" i="2"/>
  <c r="JD159" i="2"/>
  <c r="JD98" i="2"/>
  <c r="JD85" i="2"/>
  <c r="JD134" i="2"/>
  <c r="JD83" i="2"/>
  <c r="JD117" i="2"/>
  <c r="JD175" i="2"/>
  <c r="JD358" i="2"/>
  <c r="JD27" i="2"/>
  <c r="JD16" i="2"/>
  <c r="JD184" i="2"/>
  <c r="JD74" i="2"/>
  <c r="JD149" i="2"/>
  <c r="JD92" i="2"/>
  <c r="JD132" i="2"/>
  <c r="JD470" i="2"/>
  <c r="JD115" i="2"/>
  <c r="JD145" i="2"/>
  <c r="JD186" i="2"/>
  <c r="JD40" i="2"/>
  <c r="JD21" i="2"/>
  <c r="JD199" i="2"/>
  <c r="JD295" i="2"/>
  <c r="JD353" i="2"/>
  <c r="JD207" i="2"/>
  <c r="JD155" i="2"/>
  <c r="JD195" i="2"/>
  <c r="JD125" i="2"/>
  <c r="JD15" i="2"/>
  <c r="JD160" i="2"/>
  <c r="JD194" i="2"/>
  <c r="JD224" i="2"/>
  <c r="JD188" i="2"/>
  <c r="JD76" i="2"/>
  <c r="JD153" i="2"/>
  <c r="JD263" i="2"/>
  <c r="JD112" i="2"/>
  <c r="JD62" i="2"/>
  <c r="JD78" i="2"/>
  <c r="JD198" i="2"/>
  <c r="JD191" i="2"/>
  <c r="JD275" i="2"/>
  <c r="JD65" i="2"/>
  <c r="JD341" i="2"/>
  <c r="JD105" i="2"/>
  <c r="JD81" i="2"/>
  <c r="JD267" i="2"/>
  <c r="JD220" i="2"/>
  <c r="JD156" i="2"/>
  <c r="JD254" i="2"/>
  <c r="JD286" i="2"/>
  <c r="JD29" i="2"/>
  <c r="JD94" i="2"/>
  <c r="JD100" i="2"/>
  <c r="JD182" i="2"/>
  <c r="JD36" i="2"/>
  <c r="JD53" i="2"/>
  <c r="JD4" i="2"/>
  <c r="JD2" i="2"/>
  <c r="JD306" i="2"/>
  <c r="JD56" i="2"/>
  <c r="JD43" i="2"/>
  <c r="JD282" i="2"/>
  <c r="JD59" i="2"/>
  <c r="JD169" i="2"/>
  <c r="JD192" i="2"/>
  <c r="JD209" i="2"/>
  <c r="JD227" i="2"/>
  <c r="JD73" i="2"/>
  <c r="JD113" i="2"/>
  <c r="JD71" i="2"/>
  <c r="JD18" i="2"/>
  <c r="JD26" i="2"/>
  <c r="JD144" i="2"/>
  <c r="JD9" i="2"/>
  <c r="JD50" i="2"/>
  <c r="JD19" i="2"/>
  <c r="JD99" i="2"/>
  <c r="JD23" i="2"/>
  <c r="JD24" i="2"/>
  <c r="JD12" i="2"/>
  <c r="JD66" i="2"/>
  <c r="JD5" i="2"/>
  <c r="JD101" i="2"/>
  <c r="JD88" i="2"/>
  <c r="JD64" i="2"/>
  <c r="JD70" i="2"/>
  <c r="JD32" i="2"/>
  <c r="JD51" i="2"/>
  <c r="JD218" i="2"/>
  <c r="JD35" i="2"/>
  <c r="JD368" i="2"/>
  <c r="JD350" i="2"/>
  <c r="JD388" i="2"/>
  <c r="JD292" i="2"/>
  <c r="JD214" i="2"/>
  <c r="JD75" i="2"/>
  <c r="JD293" i="2"/>
  <c r="JD243" i="2"/>
  <c r="JD210" i="2"/>
  <c r="JD369" i="2"/>
  <c r="JD69" i="2"/>
  <c r="JD68" i="2"/>
  <c r="JD38" i="2"/>
  <c r="JD3" i="2"/>
  <c r="JD120" i="2"/>
  <c r="JD58" i="2"/>
  <c r="JD34" i="2"/>
  <c r="JD86" i="2"/>
  <c r="JD178" i="2"/>
  <c r="JD57" i="2"/>
  <c r="JD217" i="2"/>
  <c r="JD127" i="2"/>
  <c r="JD206" i="2"/>
  <c r="JD111" i="2"/>
  <c r="JD344" i="2"/>
  <c r="JD150" i="2"/>
  <c r="JD93" i="2"/>
  <c r="JD63" i="2"/>
  <c r="JD174" i="2"/>
  <c r="JD147" i="2"/>
  <c r="JD48" i="2"/>
  <c r="JD96" i="2"/>
  <c r="JD72" i="2"/>
  <c r="JD33" i="2"/>
  <c r="JD189" i="2"/>
  <c r="JD313" i="2"/>
  <c r="JD158" i="2"/>
  <c r="JD219" i="2"/>
  <c r="JD31" i="2"/>
  <c r="JD95" i="2"/>
  <c r="JD346" i="2"/>
  <c r="JD176" i="2"/>
  <c r="JD352" i="2"/>
  <c r="JD245" i="2"/>
  <c r="JD41" i="2"/>
  <c r="JD79" i="2"/>
  <c r="JD30" i="2"/>
  <c r="JD226" i="2"/>
  <c r="JD103" i="2"/>
  <c r="JD141" i="2"/>
  <c r="JD301" i="2"/>
  <c r="JD347" i="2"/>
  <c r="JD472" i="2"/>
  <c r="JD190" i="2"/>
  <c r="JD296" i="2"/>
  <c r="JD139" i="2"/>
  <c r="JD371" i="2"/>
  <c r="JD7" i="2"/>
  <c r="JD208" i="2"/>
  <c r="JD25" i="2"/>
  <c r="JD468" i="2"/>
  <c r="JD256" i="2"/>
  <c r="JD17" i="2"/>
  <c r="JD222" i="2"/>
  <c r="JD130" i="2"/>
  <c r="JD89" i="2"/>
  <c r="JD201" i="2"/>
  <c r="JD273" i="2"/>
  <c r="JD42" i="2"/>
  <c r="JD200" i="2"/>
  <c r="JD20" i="2"/>
  <c r="JD6" i="2"/>
  <c r="JD61" i="2"/>
  <c r="JD246" i="2"/>
  <c r="JD381" i="2"/>
  <c r="JD278" i="2"/>
  <c r="JD326" i="2"/>
  <c r="JD342" i="2"/>
  <c r="JD276" i="2"/>
  <c r="JD247" i="2"/>
  <c r="JD314" i="2"/>
  <c r="JD142" i="2"/>
  <c r="JD168" i="2"/>
  <c r="JD343" i="2"/>
  <c r="JD11" i="2"/>
  <c r="JD138" i="2"/>
  <c r="JD294" i="2"/>
  <c r="JD91" i="2"/>
  <c r="JD232" i="2"/>
  <c r="JD299" i="2"/>
  <c r="JD364" i="2"/>
  <c r="JD122" i="2"/>
  <c r="JD354" i="2"/>
  <c r="JD435" i="2"/>
  <c r="JD340" i="2"/>
  <c r="JD471" i="2"/>
  <c r="JD302" i="2"/>
  <c r="JD316" i="2"/>
  <c r="JD317" i="2"/>
  <c r="JD136" i="2"/>
  <c r="JD433" i="2"/>
  <c r="JD386" i="2"/>
  <c r="JD252" i="2"/>
  <c r="JD410" i="2"/>
  <c r="JD212" i="2"/>
  <c r="JD348" i="2"/>
  <c r="JD163" i="2"/>
  <c r="JD310" i="2"/>
  <c r="JD173" i="2"/>
  <c r="JD417" i="2"/>
  <c r="JD114" i="2"/>
  <c r="JD331" i="2"/>
  <c r="JD264" i="2"/>
  <c r="JD366" i="2"/>
  <c r="JD359" i="2"/>
  <c r="JD405" i="2"/>
  <c r="JD365" i="2"/>
  <c r="JD382" i="2"/>
  <c r="JD271" i="2"/>
  <c r="JD291" i="2"/>
  <c r="JD393" i="2"/>
  <c r="JD442" i="2"/>
  <c r="JD392" i="2"/>
  <c r="JD396" i="2"/>
  <c r="JD406" i="2"/>
  <c r="JD453" i="2"/>
  <c r="JD236" i="2"/>
  <c r="JD253" i="2"/>
  <c r="JD143" i="2"/>
  <c r="JD281" i="2"/>
  <c r="JD285" i="2"/>
  <c r="JD387" i="2"/>
  <c r="JD332" i="2"/>
  <c r="JD439" i="2"/>
  <c r="JD135" i="2"/>
  <c r="JD197" i="2"/>
  <c r="JD449" i="2"/>
  <c r="JD250" i="2"/>
  <c r="JD237" i="2"/>
  <c r="JD241" i="2"/>
  <c r="JD266" i="2"/>
  <c r="JD272" i="2"/>
  <c r="JD165" i="2"/>
  <c r="JD14" i="2"/>
  <c r="JD400" i="2"/>
  <c r="JD259" i="2"/>
  <c r="JD311" i="2"/>
  <c r="JD309" i="2"/>
  <c r="JD234" i="2"/>
  <c r="JD334" i="2"/>
  <c r="JD426" i="2"/>
  <c r="JD456" i="2"/>
  <c r="JD376" i="2"/>
  <c r="JD215" i="2"/>
  <c r="JD157" i="2"/>
  <c r="JD97" i="2"/>
  <c r="JD380" i="2"/>
  <c r="JD8" i="2"/>
  <c r="JD446" i="2"/>
  <c r="JD248" i="2"/>
  <c r="JD133" i="2"/>
  <c r="JD244" i="2"/>
  <c r="JD123" i="2"/>
  <c r="JD171" i="2"/>
  <c r="JD283" i="2"/>
  <c r="JD249" i="2"/>
  <c r="JD67" i="2"/>
  <c r="JD129" i="2"/>
  <c r="JD49" i="2"/>
  <c r="JD109" i="2"/>
  <c r="JD374" i="2"/>
  <c r="JD288" i="2"/>
  <c r="JD116" i="2"/>
  <c r="JD121" i="2"/>
  <c r="JD202" i="2"/>
  <c r="JD60" i="2"/>
  <c r="JD170" i="2"/>
  <c r="JD204" i="2"/>
  <c r="JD162" i="2"/>
  <c r="JD28" i="2"/>
  <c r="JD231" i="2"/>
  <c r="JD251" i="2"/>
  <c r="JD44" i="2"/>
  <c r="JD305" i="2"/>
  <c r="JD287" i="2"/>
  <c r="JD148" i="2"/>
  <c r="JD356" i="2"/>
  <c r="JD90" i="2"/>
  <c r="JD107" i="2"/>
  <c r="JD183" i="2"/>
  <c r="JD80" i="2"/>
  <c r="JD339" i="2"/>
  <c r="JD233" i="2"/>
  <c r="JD128" i="2"/>
  <c r="JD467" i="2"/>
  <c r="JD312" i="2"/>
  <c r="JD444" i="2"/>
  <c r="JD235" i="2"/>
  <c r="JD104" i="2"/>
  <c r="JD258" i="2"/>
  <c r="JD303" i="2"/>
  <c r="JD428" i="2"/>
  <c r="JD473" i="2"/>
  <c r="JD459" i="2"/>
  <c r="JD395" i="2"/>
  <c r="JD397" i="2"/>
  <c r="JD436" i="2"/>
  <c r="JD440" i="2"/>
  <c r="JD465" i="2"/>
  <c r="JD408" i="2"/>
  <c r="JD421" i="2"/>
  <c r="JD479" i="2"/>
  <c r="JD422" i="2"/>
  <c r="JD377" i="2"/>
  <c r="JD430" i="2"/>
  <c r="JD389" i="2"/>
  <c r="JD137" i="2"/>
  <c r="JD385" i="2"/>
  <c r="JD402" i="2"/>
  <c r="JD318" i="2"/>
  <c r="JD375" i="2"/>
  <c r="JD279" i="2"/>
  <c r="JD438" i="2"/>
  <c r="JD333" i="2"/>
  <c r="JD424" i="2"/>
  <c r="JD300" i="2"/>
  <c r="JD461" i="2"/>
  <c r="JD187" i="2"/>
  <c r="JD238" i="2"/>
  <c r="JD265" i="2"/>
  <c r="JD298" i="2"/>
  <c r="JD360" i="2"/>
  <c r="JD119" i="2"/>
  <c r="JD211" i="2"/>
  <c r="JD373" i="2"/>
  <c r="JD338" i="2"/>
  <c r="JD242" i="2"/>
  <c r="JD355" i="2"/>
  <c r="JD447" i="2"/>
  <c r="JD443" i="2"/>
  <c r="JD403" i="2"/>
  <c r="JD463" i="2"/>
  <c r="JD335" i="2"/>
  <c r="JD431" i="2"/>
  <c r="JD454" i="2"/>
  <c r="JD384" i="2"/>
  <c r="JD151" i="2"/>
  <c r="JD407" i="2"/>
  <c r="JD412" i="2"/>
  <c r="JD445" i="2"/>
  <c r="JD462" i="2"/>
  <c r="JD324" i="2"/>
  <c r="JD425" i="2"/>
  <c r="JD450" i="2"/>
  <c r="JD414" i="2"/>
  <c r="JD357" i="2"/>
  <c r="JD415" i="2"/>
  <c r="JD476" i="2"/>
  <c r="JD321" i="2"/>
  <c r="JD328" i="2"/>
  <c r="JD315" i="2"/>
  <c r="JD351" i="2"/>
  <c r="JD423" i="2"/>
  <c r="JD441" i="2"/>
  <c r="JD216" i="2"/>
  <c r="JD240" i="2"/>
  <c r="JD452" i="2"/>
  <c r="JD409" i="2"/>
  <c r="JD269" i="2"/>
  <c r="JD329" i="2"/>
  <c r="JD416" i="2"/>
  <c r="JD437" i="2"/>
  <c r="JD419" i="2"/>
  <c r="JD427" i="2"/>
  <c r="JD161" i="2"/>
  <c r="JD429" i="2"/>
  <c r="JD399" i="2"/>
  <c r="JD290" i="2"/>
  <c r="JD349" i="2"/>
  <c r="JD213" i="2"/>
  <c r="JD401" i="2"/>
  <c r="JD460" i="2"/>
  <c r="JD307" i="2"/>
  <c r="JD379" i="2"/>
  <c r="JD82" i="2"/>
  <c r="JD77" i="2"/>
  <c r="JD370" i="2"/>
  <c r="JD394" i="2"/>
  <c r="JD323" i="2"/>
  <c r="JD221" i="2"/>
  <c r="JD478" i="2"/>
  <c r="JD390" i="2"/>
  <c r="JD320" i="2"/>
  <c r="JD378" i="2"/>
  <c r="JD418" i="2"/>
  <c r="JD464" i="2"/>
  <c r="JD474" i="2"/>
  <c r="JD398" i="2"/>
  <c r="JD451" i="2"/>
  <c r="JD457" i="2"/>
  <c r="JD477" i="2"/>
  <c r="JD458" i="2"/>
  <c r="JD372" i="2"/>
  <c r="JD225" i="2"/>
  <c r="JD228" i="2"/>
  <c r="JD185" i="2"/>
  <c r="JD475" i="2"/>
  <c r="JD257" i="2"/>
  <c r="JD47" i="2"/>
  <c r="JD336" i="2"/>
  <c r="JD262" i="2"/>
  <c r="JD106" i="2"/>
  <c r="JD469" i="2"/>
  <c r="JE102" i="2"/>
  <c r="JE10" i="2"/>
  <c r="JE330" i="2"/>
  <c r="JE84" i="2"/>
  <c r="JE260" i="2"/>
  <c r="JE45" i="2"/>
  <c r="JE181" i="2"/>
  <c r="JE140" i="2"/>
  <c r="JE108" i="2"/>
  <c r="JE179" i="2"/>
  <c r="JE277" i="2"/>
  <c r="JE167" i="2"/>
  <c r="JE52" i="2"/>
  <c r="JE177" i="2"/>
  <c r="JE39" i="2"/>
  <c r="JE203" i="2"/>
  <c r="JE196" i="2"/>
  <c r="JE289" i="2"/>
  <c r="JE110" i="2"/>
  <c r="JE13" i="2"/>
  <c r="JE22" i="2"/>
  <c r="JE164" i="2"/>
  <c r="JE172" i="2"/>
  <c r="JE239" i="2"/>
  <c r="JE46" i="2"/>
  <c r="JE166" i="2"/>
  <c r="JE154" i="2"/>
  <c r="JE255" i="2"/>
  <c r="JE455" i="2"/>
  <c r="JE152" i="2"/>
  <c r="JE126" i="2"/>
  <c r="JE146" i="2"/>
  <c r="JE284" i="2"/>
  <c r="JE304" i="2"/>
  <c r="JE345" i="2"/>
  <c r="JE337" i="2"/>
  <c r="JE361" i="2"/>
  <c r="JE434" i="2"/>
  <c r="JE413" i="2"/>
  <c r="JE404" i="2"/>
  <c r="JE363" i="2"/>
  <c r="JE466" i="2"/>
  <c r="JE411" i="2"/>
  <c r="JE448" i="2"/>
  <c r="JE362" i="2"/>
  <c r="JE391" i="2"/>
  <c r="JE308" i="2"/>
  <c r="JE193" i="2"/>
  <c r="JE319" i="2"/>
  <c r="JE205" i="2"/>
  <c r="JE322" i="2"/>
  <c r="JE297" i="2"/>
  <c r="JE325" i="2"/>
  <c r="JE180" i="2"/>
  <c r="JE54" i="2"/>
  <c r="JE280" i="2"/>
  <c r="JE274" i="2"/>
  <c r="JE261" i="2"/>
  <c r="JE118" i="2"/>
  <c r="JE229" i="2"/>
  <c r="JE383" i="2"/>
  <c r="JE131" i="2"/>
  <c r="JE124" i="2"/>
  <c r="JE223" i="2"/>
  <c r="JE230" i="2"/>
  <c r="JE327" i="2"/>
  <c r="JE420" i="2"/>
  <c r="JE270" i="2"/>
  <c r="JE432" i="2"/>
  <c r="JE268" i="2"/>
  <c r="JE367" i="2"/>
  <c r="JE87" i="2"/>
  <c r="JE37" i="2"/>
  <c r="JE55" i="2"/>
  <c r="JE159" i="2"/>
  <c r="JE98" i="2"/>
  <c r="JE85" i="2"/>
  <c r="JE134" i="2"/>
  <c r="JE83" i="2"/>
  <c r="JE117" i="2"/>
  <c r="JE175" i="2"/>
  <c r="JE358" i="2"/>
  <c r="JE27" i="2"/>
  <c r="JE16" i="2"/>
  <c r="JE184" i="2"/>
  <c r="JE74" i="2"/>
  <c r="JE149" i="2"/>
  <c r="JE92" i="2"/>
  <c r="JE132" i="2"/>
  <c r="JE470" i="2"/>
  <c r="JE115" i="2"/>
  <c r="JE145" i="2"/>
  <c r="JE186" i="2"/>
  <c r="JE40" i="2"/>
  <c r="JE21" i="2"/>
  <c r="JE199" i="2"/>
  <c r="JE295" i="2"/>
  <c r="JE353" i="2"/>
  <c r="JE207" i="2"/>
  <c r="JE155" i="2"/>
  <c r="JE195" i="2"/>
  <c r="JE125" i="2"/>
  <c r="JE15" i="2"/>
  <c r="JE160" i="2"/>
  <c r="JE194" i="2"/>
  <c r="JE224" i="2"/>
  <c r="JE188" i="2"/>
  <c r="JE76" i="2"/>
  <c r="JE153" i="2"/>
  <c r="JE263" i="2"/>
  <c r="JE112" i="2"/>
  <c r="JE62" i="2"/>
  <c r="JE78" i="2"/>
  <c r="JE198" i="2"/>
  <c r="JE191" i="2"/>
  <c r="JE275" i="2"/>
  <c r="JE65" i="2"/>
  <c r="JE341" i="2"/>
  <c r="JE105" i="2"/>
  <c r="JE81" i="2"/>
  <c r="JE267" i="2"/>
  <c r="JE220" i="2"/>
  <c r="JE156" i="2"/>
  <c r="JE254" i="2"/>
  <c r="JE286" i="2"/>
  <c r="JE29" i="2"/>
  <c r="JE94" i="2"/>
  <c r="JE100" i="2"/>
  <c r="JE182" i="2"/>
  <c r="JE36" i="2"/>
  <c r="JE53" i="2"/>
  <c r="JE4" i="2"/>
  <c r="JE2" i="2"/>
  <c r="JE306" i="2"/>
  <c r="JE56" i="2"/>
  <c r="JE43" i="2"/>
  <c r="JE282" i="2"/>
  <c r="JE59" i="2"/>
  <c r="JE169" i="2"/>
  <c r="JE192" i="2"/>
  <c r="JE209" i="2"/>
  <c r="JE227" i="2"/>
  <c r="JE73" i="2"/>
  <c r="JE113" i="2"/>
  <c r="JE71" i="2"/>
  <c r="JE18" i="2"/>
  <c r="JE26" i="2"/>
  <c r="JE144" i="2"/>
  <c r="JE9" i="2"/>
  <c r="JE50" i="2"/>
  <c r="JE19" i="2"/>
  <c r="JE99" i="2"/>
  <c r="JE23" i="2"/>
  <c r="JE24" i="2"/>
  <c r="JE12" i="2"/>
  <c r="JE66" i="2"/>
  <c r="JE5" i="2"/>
  <c r="JE101" i="2"/>
  <c r="JE88" i="2"/>
  <c r="JE64" i="2"/>
  <c r="JE70" i="2"/>
  <c r="JE32" i="2"/>
  <c r="JE51" i="2"/>
  <c r="JE218" i="2"/>
  <c r="JE35" i="2"/>
  <c r="JE368" i="2"/>
  <c r="JE350" i="2"/>
  <c r="JE388" i="2"/>
  <c r="JE292" i="2"/>
  <c r="JE214" i="2"/>
  <c r="JE75" i="2"/>
  <c r="JE293" i="2"/>
  <c r="JE243" i="2"/>
  <c r="JE210" i="2"/>
  <c r="JE369" i="2"/>
  <c r="JE69" i="2"/>
  <c r="JE68" i="2"/>
  <c r="JE38" i="2"/>
  <c r="JE3" i="2"/>
  <c r="JE120" i="2"/>
  <c r="JE58" i="2"/>
  <c r="JE34" i="2"/>
  <c r="JE86" i="2"/>
  <c r="JE178" i="2"/>
  <c r="JE57" i="2"/>
  <c r="JE217" i="2"/>
  <c r="JE127" i="2"/>
  <c r="JE206" i="2"/>
  <c r="JE111" i="2"/>
  <c r="JE344" i="2"/>
  <c r="JE150" i="2"/>
  <c r="JE93" i="2"/>
  <c r="JE63" i="2"/>
  <c r="JE174" i="2"/>
  <c r="JE147" i="2"/>
  <c r="JE48" i="2"/>
  <c r="JE96" i="2"/>
  <c r="JE72" i="2"/>
  <c r="JE33" i="2"/>
  <c r="JE189" i="2"/>
  <c r="JE313" i="2"/>
  <c r="JE158" i="2"/>
  <c r="JE219" i="2"/>
  <c r="JE31" i="2"/>
  <c r="JE95" i="2"/>
  <c r="JE346" i="2"/>
  <c r="JE176" i="2"/>
  <c r="JE352" i="2"/>
  <c r="JE245" i="2"/>
  <c r="JE41" i="2"/>
  <c r="JE79" i="2"/>
  <c r="JE30" i="2"/>
  <c r="JE226" i="2"/>
  <c r="JE103" i="2"/>
  <c r="JE141" i="2"/>
  <c r="JE301" i="2"/>
  <c r="JE347" i="2"/>
  <c r="JE472" i="2"/>
  <c r="JE190" i="2"/>
  <c r="JE296" i="2"/>
  <c r="JE139" i="2"/>
  <c r="JE371" i="2"/>
  <c r="JE7" i="2"/>
  <c r="JE208" i="2"/>
  <c r="JE25" i="2"/>
  <c r="JE468" i="2"/>
  <c r="JE256" i="2"/>
  <c r="JE17" i="2"/>
  <c r="JE222" i="2"/>
  <c r="JE130" i="2"/>
  <c r="JE89" i="2"/>
  <c r="JE201" i="2"/>
  <c r="JE273" i="2"/>
  <c r="JE42" i="2"/>
  <c r="JE200" i="2"/>
  <c r="JE20" i="2"/>
  <c r="JE6" i="2"/>
  <c r="JE61" i="2"/>
  <c r="JE246" i="2"/>
  <c r="JE381" i="2"/>
  <c r="JE278" i="2"/>
  <c r="JE326" i="2"/>
  <c r="JE342" i="2"/>
  <c r="JE276" i="2"/>
  <c r="JE247" i="2"/>
  <c r="JE314" i="2"/>
  <c r="JE142" i="2"/>
  <c r="JE168" i="2"/>
  <c r="JE343" i="2"/>
  <c r="JE11" i="2"/>
  <c r="JE138" i="2"/>
  <c r="JE294" i="2"/>
  <c r="JE91" i="2"/>
  <c r="JE232" i="2"/>
  <c r="JE299" i="2"/>
  <c r="JE364" i="2"/>
  <c r="JE122" i="2"/>
  <c r="JE354" i="2"/>
  <c r="JE435" i="2"/>
  <c r="JE340" i="2"/>
  <c r="JE471" i="2"/>
  <c r="JE302" i="2"/>
  <c r="JE316" i="2"/>
  <c r="JE317" i="2"/>
  <c r="JE136" i="2"/>
  <c r="JE433" i="2"/>
  <c r="JE386" i="2"/>
  <c r="JE252" i="2"/>
  <c r="JE410" i="2"/>
  <c r="JE212" i="2"/>
  <c r="JE348" i="2"/>
  <c r="JE163" i="2"/>
  <c r="JE310" i="2"/>
  <c r="JE173" i="2"/>
  <c r="JE417" i="2"/>
  <c r="JE114" i="2"/>
  <c r="JE331" i="2"/>
  <c r="JE264" i="2"/>
  <c r="JE366" i="2"/>
  <c r="JE359" i="2"/>
  <c r="JE405" i="2"/>
  <c r="JE365" i="2"/>
  <c r="JE382" i="2"/>
  <c r="JE271" i="2"/>
  <c r="JE291" i="2"/>
  <c r="JE393" i="2"/>
  <c r="JE442" i="2"/>
  <c r="JE392" i="2"/>
  <c r="JE396" i="2"/>
  <c r="JE406" i="2"/>
  <c r="JE453" i="2"/>
  <c r="JE236" i="2"/>
  <c r="JE253" i="2"/>
  <c r="JE143" i="2"/>
  <c r="JE281" i="2"/>
  <c r="JE285" i="2"/>
  <c r="JE387" i="2"/>
  <c r="JE332" i="2"/>
  <c r="JE439" i="2"/>
  <c r="JE135" i="2"/>
  <c r="JE197" i="2"/>
  <c r="JE449" i="2"/>
  <c r="JE250" i="2"/>
  <c r="JE237" i="2"/>
  <c r="JE241" i="2"/>
  <c r="JE266" i="2"/>
  <c r="JE272" i="2"/>
  <c r="JE165" i="2"/>
  <c r="JE14" i="2"/>
  <c r="JE400" i="2"/>
  <c r="JE259" i="2"/>
  <c r="JE311" i="2"/>
  <c r="JE309" i="2"/>
  <c r="JE234" i="2"/>
  <c r="JE334" i="2"/>
  <c r="JE426" i="2"/>
  <c r="JE456" i="2"/>
  <c r="JE376" i="2"/>
  <c r="JE215" i="2"/>
  <c r="JE157" i="2"/>
  <c r="JE97" i="2"/>
  <c r="JE380" i="2"/>
  <c r="JE8" i="2"/>
  <c r="JE446" i="2"/>
  <c r="JE248" i="2"/>
  <c r="JE133" i="2"/>
  <c r="JE244" i="2"/>
  <c r="JE123" i="2"/>
  <c r="JE171" i="2"/>
  <c r="JE283" i="2"/>
  <c r="JE249" i="2"/>
  <c r="JE67" i="2"/>
  <c r="JE129" i="2"/>
  <c r="JE49" i="2"/>
  <c r="JE109" i="2"/>
  <c r="JE374" i="2"/>
  <c r="JE288" i="2"/>
  <c r="JE116" i="2"/>
  <c r="JE121" i="2"/>
  <c r="JE202" i="2"/>
  <c r="JE60" i="2"/>
  <c r="JE170" i="2"/>
  <c r="JE204" i="2"/>
  <c r="JE162" i="2"/>
  <c r="JE28" i="2"/>
  <c r="JE231" i="2"/>
  <c r="JE251" i="2"/>
  <c r="JE44" i="2"/>
  <c r="JE305" i="2"/>
  <c r="JE287" i="2"/>
  <c r="JE148" i="2"/>
  <c r="JE356" i="2"/>
  <c r="JE90" i="2"/>
  <c r="JE107" i="2"/>
  <c r="JE183" i="2"/>
  <c r="JE80" i="2"/>
  <c r="JE339" i="2"/>
  <c r="JE233" i="2"/>
  <c r="JE128" i="2"/>
  <c r="JE467" i="2"/>
  <c r="JE312" i="2"/>
  <c r="JE444" i="2"/>
  <c r="JE235" i="2"/>
  <c r="JE104" i="2"/>
  <c r="JE258" i="2"/>
  <c r="JE303" i="2"/>
  <c r="JE428" i="2"/>
  <c r="JE473" i="2"/>
  <c r="JE459" i="2"/>
  <c r="JE395" i="2"/>
  <c r="JE397" i="2"/>
  <c r="JE436" i="2"/>
  <c r="JE440" i="2"/>
  <c r="JE465" i="2"/>
  <c r="JE408" i="2"/>
  <c r="JE421" i="2"/>
  <c r="JE479" i="2"/>
  <c r="JE422" i="2"/>
  <c r="JE377" i="2"/>
  <c r="JE430" i="2"/>
  <c r="JE389" i="2"/>
  <c r="JE137" i="2"/>
  <c r="JE385" i="2"/>
  <c r="JE402" i="2"/>
  <c r="JE318" i="2"/>
  <c r="JE375" i="2"/>
  <c r="JE279" i="2"/>
  <c r="JE438" i="2"/>
  <c r="JE333" i="2"/>
  <c r="JE424" i="2"/>
  <c r="JE300" i="2"/>
  <c r="JE461" i="2"/>
  <c r="JE187" i="2"/>
  <c r="JE238" i="2"/>
  <c r="JE265" i="2"/>
  <c r="JE298" i="2"/>
  <c r="JE360" i="2"/>
  <c r="JE119" i="2"/>
  <c r="JE211" i="2"/>
  <c r="JE373" i="2"/>
  <c r="JE338" i="2"/>
  <c r="JE242" i="2"/>
  <c r="JE355" i="2"/>
  <c r="JE447" i="2"/>
  <c r="JE443" i="2"/>
  <c r="JE403" i="2"/>
  <c r="JE463" i="2"/>
  <c r="JE335" i="2"/>
  <c r="JE431" i="2"/>
  <c r="JE454" i="2"/>
  <c r="JE384" i="2"/>
  <c r="JE151" i="2"/>
  <c r="JE407" i="2"/>
  <c r="JE412" i="2"/>
  <c r="JE445" i="2"/>
  <c r="JE462" i="2"/>
  <c r="JE324" i="2"/>
  <c r="JE425" i="2"/>
  <c r="JE450" i="2"/>
  <c r="JE414" i="2"/>
  <c r="JE357" i="2"/>
  <c r="JE415" i="2"/>
  <c r="JE476" i="2"/>
  <c r="JE321" i="2"/>
  <c r="JE328" i="2"/>
  <c r="JE315" i="2"/>
  <c r="JE351" i="2"/>
  <c r="JE423" i="2"/>
  <c r="JE441" i="2"/>
  <c r="JE216" i="2"/>
  <c r="JE240" i="2"/>
  <c r="JE452" i="2"/>
  <c r="JE409" i="2"/>
  <c r="JE269" i="2"/>
  <c r="JE329" i="2"/>
  <c r="JE416" i="2"/>
  <c r="JE437" i="2"/>
  <c r="JE419" i="2"/>
  <c r="JE427" i="2"/>
  <c r="JE161" i="2"/>
  <c r="JE429" i="2"/>
  <c r="JE399" i="2"/>
  <c r="JE290" i="2"/>
  <c r="JE349" i="2"/>
  <c r="JE213" i="2"/>
  <c r="JE401" i="2"/>
  <c r="JE460" i="2"/>
  <c r="JE307" i="2"/>
  <c r="JE379" i="2"/>
  <c r="JE82" i="2"/>
  <c r="JE77" i="2"/>
  <c r="JE370" i="2"/>
  <c r="JE394" i="2"/>
  <c r="JE323" i="2"/>
  <c r="JE221" i="2"/>
  <c r="JE478" i="2"/>
  <c r="JE390" i="2"/>
  <c r="JE320" i="2"/>
  <c r="JE378" i="2"/>
  <c r="JE418" i="2"/>
  <c r="JE464" i="2"/>
  <c r="JE474" i="2"/>
  <c r="JE398" i="2"/>
  <c r="JE451" i="2"/>
  <c r="JE457" i="2"/>
  <c r="JE477" i="2"/>
  <c r="JE458" i="2"/>
  <c r="JE372" i="2"/>
  <c r="JE225" i="2"/>
  <c r="JE228" i="2"/>
  <c r="JE185" i="2"/>
  <c r="JE475" i="2"/>
  <c r="JE257" i="2"/>
  <c r="JE47" i="2"/>
  <c r="JE336" i="2"/>
  <c r="JE262" i="2"/>
  <c r="JE106" i="2"/>
  <c r="JE469" i="2"/>
  <c r="JF102" i="2"/>
  <c r="JF10" i="2"/>
  <c r="JF330" i="2"/>
  <c r="JF84" i="2"/>
  <c r="JF260" i="2"/>
  <c r="JF45" i="2"/>
  <c r="JF181" i="2"/>
  <c r="JF140" i="2"/>
  <c r="JF108" i="2"/>
  <c r="JF179" i="2"/>
  <c r="JF277" i="2"/>
  <c r="JF167" i="2"/>
  <c r="JF52" i="2"/>
  <c r="JF177" i="2"/>
  <c r="JF39" i="2"/>
  <c r="JF203" i="2"/>
  <c r="JF196" i="2"/>
  <c r="JF289" i="2"/>
  <c r="JF110" i="2"/>
  <c r="JF13" i="2"/>
  <c r="JF22" i="2"/>
  <c r="JF164" i="2"/>
  <c r="JF172" i="2"/>
  <c r="JF239" i="2"/>
  <c r="JF46" i="2"/>
  <c r="JF166" i="2"/>
  <c r="JF154" i="2"/>
  <c r="JF255" i="2"/>
  <c r="JF455" i="2"/>
  <c r="JF152" i="2"/>
  <c r="JF126" i="2"/>
  <c r="JF146" i="2"/>
  <c r="JF284" i="2"/>
  <c r="JF304" i="2"/>
  <c r="JF345" i="2"/>
  <c r="JF337" i="2"/>
  <c r="JF361" i="2"/>
  <c r="JF434" i="2"/>
  <c r="JF413" i="2"/>
  <c r="JF404" i="2"/>
  <c r="JF363" i="2"/>
  <c r="JF466" i="2"/>
  <c r="JF411" i="2"/>
  <c r="JF448" i="2"/>
  <c r="JF362" i="2"/>
  <c r="JF391" i="2"/>
  <c r="JF308" i="2"/>
  <c r="JF193" i="2"/>
  <c r="JF319" i="2"/>
  <c r="JF205" i="2"/>
  <c r="JF322" i="2"/>
  <c r="JF297" i="2"/>
  <c r="JF325" i="2"/>
  <c r="JF180" i="2"/>
  <c r="JF54" i="2"/>
  <c r="JF280" i="2"/>
  <c r="JF274" i="2"/>
  <c r="JF261" i="2"/>
  <c r="JF118" i="2"/>
  <c r="JF229" i="2"/>
  <c r="JF383" i="2"/>
  <c r="JF131" i="2"/>
  <c r="JF124" i="2"/>
  <c r="JF223" i="2"/>
  <c r="JF230" i="2"/>
  <c r="JF327" i="2"/>
  <c r="JF420" i="2"/>
  <c r="JF270" i="2"/>
  <c r="JF432" i="2"/>
  <c r="JF268" i="2"/>
  <c r="JF367" i="2"/>
  <c r="JF87" i="2"/>
  <c r="JF37" i="2"/>
  <c r="JF55" i="2"/>
  <c r="JF159" i="2"/>
  <c r="JF98" i="2"/>
  <c r="JF85" i="2"/>
  <c r="JF134" i="2"/>
  <c r="JF83" i="2"/>
  <c r="JF117" i="2"/>
  <c r="JF175" i="2"/>
  <c r="JF358" i="2"/>
  <c r="JF27" i="2"/>
  <c r="JF16" i="2"/>
  <c r="JF184" i="2"/>
  <c r="JF74" i="2"/>
  <c r="JF149" i="2"/>
  <c r="JF92" i="2"/>
  <c r="JF132" i="2"/>
  <c r="JF470" i="2"/>
  <c r="JF115" i="2"/>
  <c r="JF145" i="2"/>
  <c r="JF186" i="2"/>
  <c r="JF40" i="2"/>
  <c r="JF21" i="2"/>
  <c r="JF199" i="2"/>
  <c r="JF295" i="2"/>
  <c r="JF353" i="2"/>
  <c r="JF207" i="2"/>
  <c r="JF155" i="2"/>
  <c r="JF195" i="2"/>
  <c r="JF125" i="2"/>
  <c r="JF15" i="2"/>
  <c r="JF160" i="2"/>
  <c r="JF194" i="2"/>
  <c r="JF224" i="2"/>
  <c r="JF188" i="2"/>
  <c r="JF76" i="2"/>
  <c r="JF153" i="2"/>
  <c r="JF263" i="2"/>
  <c r="JF112" i="2"/>
  <c r="JF62" i="2"/>
  <c r="JF78" i="2"/>
  <c r="JF198" i="2"/>
  <c r="JF191" i="2"/>
  <c r="JF275" i="2"/>
  <c r="JF65" i="2"/>
  <c r="JF341" i="2"/>
  <c r="JF105" i="2"/>
  <c r="JF81" i="2"/>
  <c r="JF267" i="2"/>
  <c r="JF220" i="2"/>
  <c r="JF156" i="2"/>
  <c r="JF254" i="2"/>
  <c r="JF286" i="2"/>
  <c r="JF29" i="2"/>
  <c r="JF94" i="2"/>
  <c r="JF100" i="2"/>
  <c r="JF182" i="2"/>
  <c r="JF36" i="2"/>
  <c r="JF53" i="2"/>
  <c r="JF4" i="2"/>
  <c r="JF2" i="2"/>
  <c r="JF306" i="2"/>
  <c r="JF56" i="2"/>
  <c r="JF43" i="2"/>
  <c r="JF282" i="2"/>
  <c r="JF59" i="2"/>
  <c r="JF169" i="2"/>
  <c r="JF192" i="2"/>
  <c r="JF209" i="2"/>
  <c r="JF227" i="2"/>
  <c r="JF73" i="2"/>
  <c r="JF113" i="2"/>
  <c r="JF71" i="2"/>
  <c r="JF18" i="2"/>
  <c r="JF26" i="2"/>
  <c r="JF144" i="2"/>
  <c r="JF9" i="2"/>
  <c r="JF50" i="2"/>
  <c r="JF19" i="2"/>
  <c r="JF99" i="2"/>
  <c r="JF23" i="2"/>
  <c r="JF24" i="2"/>
  <c r="JF12" i="2"/>
  <c r="JF66" i="2"/>
  <c r="JF5" i="2"/>
  <c r="JF101" i="2"/>
  <c r="JF88" i="2"/>
  <c r="JF64" i="2"/>
  <c r="JF70" i="2"/>
  <c r="JF32" i="2"/>
  <c r="JF51" i="2"/>
  <c r="JF218" i="2"/>
  <c r="JF35" i="2"/>
  <c r="JF368" i="2"/>
  <c r="JF350" i="2"/>
  <c r="JF388" i="2"/>
  <c r="JF292" i="2"/>
  <c r="JF214" i="2"/>
  <c r="JF75" i="2"/>
  <c r="JF293" i="2"/>
  <c r="JF243" i="2"/>
  <c r="JF210" i="2"/>
  <c r="JF369" i="2"/>
  <c r="JF69" i="2"/>
  <c r="JF68" i="2"/>
  <c r="JF38" i="2"/>
  <c r="JF3" i="2"/>
  <c r="JF120" i="2"/>
  <c r="JF58" i="2"/>
  <c r="JF34" i="2"/>
  <c r="JF86" i="2"/>
  <c r="JF178" i="2"/>
  <c r="JF57" i="2"/>
  <c r="JF217" i="2"/>
  <c r="JF127" i="2"/>
  <c r="JF206" i="2"/>
  <c r="JF111" i="2"/>
  <c r="JF344" i="2"/>
  <c r="JF150" i="2"/>
  <c r="JF93" i="2"/>
  <c r="JF63" i="2"/>
  <c r="JF174" i="2"/>
  <c r="JF147" i="2"/>
  <c r="JF48" i="2"/>
  <c r="JF96" i="2"/>
  <c r="JF72" i="2"/>
  <c r="JF33" i="2"/>
  <c r="JF189" i="2"/>
  <c r="JF313" i="2"/>
  <c r="JF158" i="2"/>
  <c r="JF219" i="2"/>
  <c r="JF31" i="2"/>
  <c r="JF95" i="2"/>
  <c r="JF346" i="2"/>
  <c r="JF176" i="2"/>
  <c r="JF352" i="2"/>
  <c r="JF245" i="2"/>
  <c r="JF41" i="2"/>
  <c r="JF79" i="2"/>
  <c r="JF30" i="2"/>
  <c r="JF226" i="2"/>
  <c r="JF103" i="2"/>
  <c r="JF141" i="2"/>
  <c r="JF301" i="2"/>
  <c r="JF347" i="2"/>
  <c r="JF472" i="2"/>
  <c r="JF190" i="2"/>
  <c r="JF296" i="2"/>
  <c r="JF139" i="2"/>
  <c r="JF371" i="2"/>
  <c r="JF7" i="2"/>
  <c r="JF208" i="2"/>
  <c r="JF25" i="2"/>
  <c r="JF468" i="2"/>
  <c r="JF256" i="2"/>
  <c r="JF17" i="2"/>
  <c r="JF222" i="2"/>
  <c r="JF130" i="2"/>
  <c r="JF89" i="2"/>
  <c r="JF201" i="2"/>
  <c r="JF273" i="2"/>
  <c r="JF42" i="2"/>
  <c r="JF200" i="2"/>
  <c r="JF20" i="2"/>
  <c r="JF6" i="2"/>
  <c r="JF61" i="2"/>
  <c r="JF246" i="2"/>
  <c r="JF381" i="2"/>
  <c r="JF278" i="2"/>
  <c r="JF326" i="2"/>
  <c r="JF342" i="2"/>
  <c r="JF276" i="2"/>
  <c r="JF247" i="2"/>
  <c r="JF314" i="2"/>
  <c r="JF142" i="2"/>
  <c r="JF168" i="2"/>
  <c r="JF343" i="2"/>
  <c r="JF11" i="2"/>
  <c r="JF138" i="2"/>
  <c r="JF294" i="2"/>
  <c r="JF91" i="2"/>
  <c r="JF232" i="2"/>
  <c r="JF299" i="2"/>
  <c r="JF364" i="2"/>
  <c r="JF122" i="2"/>
  <c r="JF354" i="2"/>
  <c r="JF435" i="2"/>
  <c r="JF340" i="2"/>
  <c r="JF471" i="2"/>
  <c r="JF302" i="2"/>
  <c r="JF316" i="2"/>
  <c r="JF317" i="2"/>
  <c r="JF136" i="2"/>
  <c r="JF433" i="2"/>
  <c r="JF386" i="2"/>
  <c r="JF252" i="2"/>
  <c r="JF410" i="2"/>
  <c r="JF212" i="2"/>
  <c r="JF348" i="2"/>
  <c r="JF163" i="2"/>
  <c r="JF310" i="2"/>
  <c r="JF173" i="2"/>
  <c r="JF417" i="2"/>
  <c r="JF114" i="2"/>
  <c r="JF331" i="2"/>
  <c r="JF264" i="2"/>
  <c r="JF366" i="2"/>
  <c r="JF359" i="2"/>
  <c r="JF405" i="2"/>
  <c r="JF365" i="2"/>
  <c r="JF382" i="2"/>
  <c r="JF271" i="2"/>
  <c r="JF291" i="2"/>
  <c r="JF393" i="2"/>
  <c r="JF442" i="2"/>
  <c r="JF392" i="2"/>
  <c r="JF396" i="2"/>
  <c r="JF406" i="2"/>
  <c r="JF453" i="2"/>
  <c r="JF236" i="2"/>
  <c r="JF253" i="2"/>
  <c r="JF143" i="2"/>
  <c r="JF281" i="2"/>
  <c r="JF285" i="2"/>
  <c r="JF387" i="2"/>
  <c r="JF332" i="2"/>
  <c r="JF439" i="2"/>
  <c r="JF135" i="2"/>
  <c r="JF197" i="2"/>
  <c r="JF449" i="2"/>
  <c r="JF250" i="2"/>
  <c r="JF237" i="2"/>
  <c r="JF241" i="2"/>
  <c r="JF266" i="2"/>
  <c r="JF272" i="2"/>
  <c r="JF165" i="2"/>
  <c r="JF14" i="2"/>
  <c r="JF400" i="2"/>
  <c r="JF259" i="2"/>
  <c r="JF311" i="2"/>
  <c r="JF309" i="2"/>
  <c r="JF234" i="2"/>
  <c r="JF334" i="2"/>
  <c r="JF426" i="2"/>
  <c r="JF456" i="2"/>
  <c r="JF376" i="2"/>
  <c r="JF215" i="2"/>
  <c r="JF157" i="2"/>
  <c r="JF97" i="2"/>
  <c r="JF380" i="2"/>
  <c r="JF8" i="2"/>
  <c r="JF446" i="2"/>
  <c r="JF248" i="2"/>
  <c r="JF133" i="2"/>
  <c r="JF244" i="2"/>
  <c r="JF123" i="2"/>
  <c r="JF171" i="2"/>
  <c r="JF283" i="2"/>
  <c r="JF249" i="2"/>
  <c r="JF67" i="2"/>
  <c r="JF129" i="2"/>
  <c r="JF49" i="2"/>
  <c r="JF109" i="2"/>
  <c r="JF374" i="2"/>
  <c r="JF288" i="2"/>
  <c r="JF116" i="2"/>
  <c r="JF121" i="2"/>
  <c r="JF202" i="2"/>
  <c r="JF60" i="2"/>
  <c r="JF170" i="2"/>
  <c r="JF204" i="2"/>
  <c r="JF162" i="2"/>
  <c r="JF28" i="2"/>
  <c r="JF231" i="2"/>
  <c r="JF251" i="2"/>
  <c r="JF44" i="2"/>
  <c r="JF305" i="2"/>
  <c r="JF287" i="2"/>
  <c r="JF148" i="2"/>
  <c r="JF356" i="2"/>
  <c r="JF90" i="2"/>
  <c r="JF107" i="2"/>
  <c r="JF183" i="2"/>
  <c r="JF80" i="2"/>
  <c r="JF339" i="2"/>
  <c r="JF233" i="2"/>
  <c r="JF128" i="2"/>
  <c r="JF467" i="2"/>
  <c r="JF312" i="2"/>
  <c r="JF444" i="2"/>
  <c r="JF235" i="2"/>
  <c r="JF104" i="2"/>
  <c r="JF258" i="2"/>
  <c r="JF303" i="2"/>
  <c r="JF428" i="2"/>
  <c r="JF473" i="2"/>
  <c r="JF459" i="2"/>
  <c r="JF395" i="2"/>
  <c r="JF397" i="2"/>
  <c r="JF436" i="2"/>
  <c r="JF440" i="2"/>
  <c r="JF465" i="2"/>
  <c r="JF408" i="2"/>
  <c r="JF421" i="2"/>
  <c r="JF479" i="2"/>
  <c r="JF422" i="2"/>
  <c r="JF377" i="2"/>
  <c r="JF430" i="2"/>
  <c r="JF389" i="2"/>
  <c r="JF137" i="2"/>
  <c r="JF385" i="2"/>
  <c r="JF402" i="2"/>
  <c r="JF318" i="2"/>
  <c r="JF375" i="2"/>
  <c r="JF279" i="2"/>
  <c r="JF438" i="2"/>
  <c r="JF333" i="2"/>
  <c r="JF424" i="2"/>
  <c r="JF300" i="2"/>
  <c r="JF461" i="2"/>
  <c r="JF187" i="2"/>
  <c r="JF238" i="2"/>
  <c r="JF265" i="2"/>
  <c r="JF298" i="2"/>
  <c r="JF360" i="2"/>
  <c r="JF119" i="2"/>
  <c r="JF211" i="2"/>
  <c r="JF373" i="2"/>
  <c r="JF338" i="2"/>
  <c r="JF242" i="2"/>
  <c r="JF355" i="2"/>
  <c r="JF447" i="2"/>
  <c r="JF443" i="2"/>
  <c r="JF403" i="2"/>
  <c r="JF463" i="2"/>
  <c r="JF335" i="2"/>
  <c r="JF431" i="2"/>
  <c r="JF454" i="2"/>
  <c r="JF384" i="2"/>
  <c r="JF151" i="2"/>
  <c r="JF407" i="2"/>
  <c r="JF412" i="2"/>
  <c r="JF445" i="2"/>
  <c r="JF462" i="2"/>
  <c r="JF324" i="2"/>
  <c r="JF425" i="2"/>
  <c r="JF450" i="2"/>
  <c r="JF414" i="2"/>
  <c r="JF357" i="2"/>
  <c r="JF415" i="2"/>
  <c r="JF476" i="2"/>
  <c r="JF321" i="2"/>
  <c r="JF328" i="2"/>
  <c r="JF315" i="2"/>
  <c r="JF351" i="2"/>
  <c r="JF423" i="2"/>
  <c r="JF441" i="2"/>
  <c r="JF216" i="2"/>
  <c r="JF240" i="2"/>
  <c r="JF452" i="2"/>
  <c r="JF409" i="2"/>
  <c r="JF269" i="2"/>
  <c r="JF329" i="2"/>
  <c r="JF416" i="2"/>
  <c r="JF437" i="2"/>
  <c r="JF419" i="2"/>
  <c r="JF427" i="2"/>
  <c r="JF161" i="2"/>
  <c r="JF429" i="2"/>
  <c r="JF399" i="2"/>
  <c r="JF290" i="2"/>
  <c r="JF349" i="2"/>
  <c r="JF213" i="2"/>
  <c r="JF401" i="2"/>
  <c r="JF460" i="2"/>
  <c r="JF307" i="2"/>
  <c r="JF379" i="2"/>
  <c r="JF82" i="2"/>
  <c r="JF77" i="2"/>
  <c r="JF370" i="2"/>
  <c r="JF394" i="2"/>
  <c r="JF323" i="2"/>
  <c r="JF221" i="2"/>
  <c r="JF478" i="2"/>
  <c r="JF390" i="2"/>
  <c r="JF320" i="2"/>
  <c r="JF378" i="2"/>
  <c r="JF418" i="2"/>
  <c r="JF464" i="2"/>
  <c r="JF474" i="2"/>
  <c r="JF398" i="2"/>
  <c r="JF451" i="2"/>
  <c r="JF457" i="2"/>
  <c r="JF477" i="2"/>
  <c r="JF458" i="2"/>
  <c r="JF372" i="2"/>
  <c r="JF225" i="2"/>
  <c r="JF228" i="2"/>
  <c r="JF185" i="2"/>
  <c r="JF475" i="2"/>
  <c r="JF257" i="2"/>
  <c r="JF47" i="2"/>
  <c r="JF336" i="2"/>
  <c r="JF262" i="2"/>
  <c r="JF106" i="2"/>
  <c r="JF469" i="2"/>
  <c r="JI102" i="2"/>
  <c r="JI10" i="2"/>
  <c r="JI330" i="2"/>
  <c r="JI84" i="2"/>
  <c r="JI260" i="2"/>
  <c r="JI45" i="2"/>
  <c r="JI181" i="2"/>
  <c r="JI140" i="2"/>
  <c r="JI108" i="2"/>
  <c r="JI179" i="2"/>
  <c r="JI277" i="2"/>
  <c r="JI167" i="2"/>
  <c r="JI52" i="2"/>
  <c r="JI177" i="2"/>
  <c r="JI39" i="2"/>
  <c r="JI203" i="2"/>
  <c r="JI196" i="2"/>
  <c r="JI289" i="2"/>
  <c r="JI110" i="2"/>
  <c r="JI13" i="2"/>
  <c r="JI22" i="2"/>
  <c r="JI164" i="2"/>
  <c r="JI172" i="2"/>
  <c r="JI239" i="2"/>
  <c r="JI46" i="2"/>
  <c r="JI166" i="2"/>
  <c r="JI154" i="2"/>
  <c r="JI255" i="2"/>
  <c r="JI455" i="2"/>
  <c r="JI152" i="2"/>
  <c r="JI126" i="2"/>
  <c r="JI146" i="2"/>
  <c r="JI284" i="2"/>
  <c r="JI304" i="2"/>
  <c r="JI345" i="2"/>
  <c r="JI337" i="2"/>
  <c r="JI361" i="2"/>
  <c r="JI434" i="2"/>
  <c r="JI413" i="2"/>
  <c r="JI404" i="2"/>
  <c r="JI363" i="2"/>
  <c r="JI466" i="2"/>
  <c r="JI411" i="2"/>
  <c r="JI448" i="2"/>
  <c r="JI362" i="2"/>
  <c r="JI391" i="2"/>
  <c r="JI308" i="2"/>
  <c r="JI193" i="2"/>
  <c r="JI319" i="2"/>
  <c r="JI205" i="2"/>
  <c r="JI322" i="2"/>
  <c r="JI297" i="2"/>
  <c r="JI325" i="2"/>
  <c r="JI180" i="2"/>
  <c r="JI54" i="2"/>
  <c r="JI280" i="2"/>
  <c r="JI274" i="2"/>
  <c r="JI261" i="2"/>
  <c r="JI118" i="2"/>
  <c r="JI229" i="2"/>
  <c r="JI383" i="2"/>
  <c r="JI131" i="2"/>
  <c r="JI124" i="2"/>
  <c r="JI223" i="2"/>
  <c r="JI230" i="2"/>
  <c r="JI327" i="2"/>
  <c r="JI420" i="2"/>
  <c r="JI270" i="2"/>
  <c r="JI432" i="2"/>
  <c r="JI268" i="2"/>
  <c r="JI367" i="2"/>
  <c r="JI87" i="2"/>
  <c r="JI37" i="2"/>
  <c r="JI55" i="2"/>
  <c r="JI159" i="2"/>
  <c r="JI98" i="2"/>
  <c r="JI85" i="2"/>
  <c r="JI134" i="2"/>
  <c r="JI83" i="2"/>
  <c r="JI117" i="2"/>
  <c r="JI175" i="2"/>
  <c r="JI358" i="2"/>
  <c r="JI27" i="2"/>
  <c r="JI16" i="2"/>
  <c r="JI184" i="2"/>
  <c r="JI74" i="2"/>
  <c r="JI149" i="2"/>
  <c r="JI92" i="2"/>
  <c r="JI132" i="2"/>
  <c r="JI470" i="2"/>
  <c r="JI115" i="2"/>
  <c r="JI145" i="2"/>
  <c r="JI186" i="2"/>
  <c r="JI40" i="2"/>
  <c r="JI21" i="2"/>
  <c r="JI199" i="2"/>
  <c r="JI295" i="2"/>
  <c r="JI353" i="2"/>
  <c r="JI207" i="2"/>
  <c r="JI155" i="2"/>
  <c r="JI195" i="2"/>
  <c r="JI125" i="2"/>
  <c r="JI15" i="2"/>
  <c r="JI160" i="2"/>
  <c r="JI194" i="2"/>
  <c r="JI224" i="2"/>
  <c r="JI188" i="2"/>
  <c r="JI76" i="2"/>
  <c r="JI153" i="2"/>
  <c r="JI263" i="2"/>
  <c r="JI112" i="2"/>
  <c r="JI62" i="2"/>
  <c r="JI78" i="2"/>
  <c r="JI198" i="2"/>
  <c r="JI191" i="2"/>
  <c r="JI275" i="2"/>
  <c r="JI65" i="2"/>
  <c r="JI341" i="2"/>
  <c r="JI105" i="2"/>
  <c r="JI81" i="2"/>
  <c r="JI267" i="2"/>
  <c r="JI220" i="2"/>
  <c r="JI156" i="2"/>
  <c r="JI254" i="2"/>
  <c r="JI286" i="2"/>
  <c r="JI29" i="2"/>
  <c r="JI94" i="2"/>
  <c r="JI100" i="2"/>
  <c r="JI182" i="2"/>
  <c r="JI36" i="2"/>
  <c r="JI53" i="2"/>
  <c r="JI4" i="2"/>
  <c r="JI2" i="2"/>
  <c r="JI306" i="2"/>
  <c r="JI56" i="2"/>
  <c r="JI43" i="2"/>
  <c r="JI282" i="2"/>
  <c r="JI59" i="2"/>
  <c r="JI169" i="2"/>
  <c r="JI192" i="2"/>
  <c r="JI209" i="2"/>
  <c r="JI227" i="2"/>
  <c r="JI73" i="2"/>
  <c r="JI113" i="2"/>
  <c r="JI71" i="2"/>
  <c r="JI18" i="2"/>
  <c r="JI26" i="2"/>
  <c r="JI144" i="2"/>
  <c r="JI9" i="2"/>
  <c r="JI50" i="2"/>
  <c r="JI19" i="2"/>
  <c r="JI99" i="2"/>
  <c r="JI23" i="2"/>
  <c r="JI24" i="2"/>
  <c r="JI12" i="2"/>
  <c r="JI66" i="2"/>
  <c r="JI5" i="2"/>
  <c r="JI101" i="2"/>
  <c r="JI88" i="2"/>
  <c r="JI64" i="2"/>
  <c r="JI70" i="2"/>
  <c r="JI32" i="2"/>
  <c r="JI51" i="2"/>
  <c r="JI218" i="2"/>
  <c r="JI35" i="2"/>
  <c r="JI368" i="2"/>
  <c r="JI350" i="2"/>
  <c r="JI388" i="2"/>
  <c r="JI292" i="2"/>
  <c r="JI214" i="2"/>
  <c r="JI75" i="2"/>
  <c r="JI293" i="2"/>
  <c r="JI243" i="2"/>
  <c r="JI210" i="2"/>
  <c r="JI369" i="2"/>
  <c r="JI69" i="2"/>
  <c r="JI68" i="2"/>
  <c r="JI38" i="2"/>
  <c r="JI3" i="2"/>
  <c r="JI120" i="2"/>
  <c r="JI58" i="2"/>
  <c r="JI34" i="2"/>
  <c r="JI86" i="2"/>
  <c r="JI178" i="2"/>
  <c r="JI57" i="2"/>
  <c r="JI217" i="2"/>
  <c r="JI127" i="2"/>
  <c r="JI206" i="2"/>
  <c r="JI111" i="2"/>
  <c r="JI344" i="2"/>
  <c r="JI150" i="2"/>
  <c r="JI93" i="2"/>
  <c r="JI63" i="2"/>
  <c r="JI174" i="2"/>
  <c r="JI147" i="2"/>
  <c r="JI48" i="2"/>
  <c r="JI96" i="2"/>
  <c r="JI72" i="2"/>
  <c r="JI33" i="2"/>
  <c r="JI189" i="2"/>
  <c r="JI313" i="2"/>
  <c r="JI158" i="2"/>
  <c r="JI219" i="2"/>
  <c r="JI31" i="2"/>
  <c r="JI95" i="2"/>
  <c r="JI346" i="2"/>
  <c r="JI176" i="2"/>
  <c r="JI352" i="2"/>
  <c r="JI245" i="2"/>
  <c r="JI41" i="2"/>
  <c r="JI79" i="2"/>
  <c r="JI30" i="2"/>
  <c r="JI226" i="2"/>
  <c r="JI103" i="2"/>
  <c r="JI141" i="2"/>
  <c r="JI301" i="2"/>
  <c r="JI347" i="2"/>
  <c r="JI472" i="2"/>
  <c r="JI190" i="2"/>
  <c r="JI296" i="2"/>
  <c r="JI139" i="2"/>
  <c r="JI371" i="2"/>
  <c r="JI7" i="2"/>
  <c r="JI208" i="2"/>
  <c r="JI25" i="2"/>
  <c r="JI468" i="2"/>
  <c r="JI256" i="2"/>
  <c r="JI17" i="2"/>
  <c r="JI222" i="2"/>
  <c r="JI130" i="2"/>
  <c r="JI89" i="2"/>
  <c r="JI201" i="2"/>
  <c r="JI273" i="2"/>
  <c r="JI42" i="2"/>
  <c r="JI200" i="2"/>
  <c r="JI20" i="2"/>
  <c r="JI6" i="2"/>
  <c r="JI61" i="2"/>
  <c r="JI246" i="2"/>
  <c r="JI381" i="2"/>
  <c r="JI278" i="2"/>
  <c r="JI326" i="2"/>
  <c r="JI342" i="2"/>
  <c r="JI276" i="2"/>
  <c r="JI247" i="2"/>
  <c r="JI314" i="2"/>
  <c r="JI142" i="2"/>
  <c r="JI168" i="2"/>
  <c r="JI343" i="2"/>
  <c r="JI11" i="2"/>
  <c r="JI138" i="2"/>
  <c r="JI294" i="2"/>
  <c r="JI91" i="2"/>
  <c r="JI232" i="2"/>
  <c r="JI299" i="2"/>
  <c r="JI364" i="2"/>
  <c r="JI122" i="2"/>
  <c r="JI354" i="2"/>
  <c r="JI435" i="2"/>
  <c r="JI340" i="2"/>
  <c r="JI471" i="2"/>
  <c r="JI302" i="2"/>
  <c r="JI316" i="2"/>
  <c r="JI317" i="2"/>
  <c r="JI136" i="2"/>
  <c r="JI433" i="2"/>
  <c r="JI386" i="2"/>
  <c r="JI252" i="2"/>
  <c r="JI410" i="2"/>
  <c r="JI212" i="2"/>
  <c r="JI348" i="2"/>
  <c r="JI163" i="2"/>
  <c r="JI310" i="2"/>
  <c r="JI173" i="2"/>
  <c r="JI417" i="2"/>
  <c r="JI114" i="2"/>
  <c r="JI331" i="2"/>
  <c r="JI264" i="2"/>
  <c r="JI366" i="2"/>
  <c r="JI359" i="2"/>
  <c r="JI405" i="2"/>
  <c r="JI365" i="2"/>
  <c r="JI382" i="2"/>
  <c r="JI271" i="2"/>
  <c r="JI291" i="2"/>
  <c r="JI393" i="2"/>
  <c r="JI442" i="2"/>
  <c r="JI392" i="2"/>
  <c r="JI396" i="2"/>
  <c r="JI406" i="2"/>
  <c r="JI453" i="2"/>
  <c r="JI236" i="2"/>
  <c r="JI253" i="2"/>
  <c r="JI143" i="2"/>
  <c r="JI281" i="2"/>
  <c r="JI285" i="2"/>
  <c r="JI387" i="2"/>
  <c r="JI332" i="2"/>
  <c r="JI439" i="2"/>
  <c r="JI135" i="2"/>
  <c r="JI197" i="2"/>
  <c r="JI449" i="2"/>
  <c r="JI250" i="2"/>
  <c r="JI237" i="2"/>
  <c r="JI241" i="2"/>
  <c r="JI266" i="2"/>
  <c r="JI272" i="2"/>
  <c r="JI165" i="2"/>
  <c r="JI14" i="2"/>
  <c r="JI400" i="2"/>
  <c r="JI259" i="2"/>
  <c r="JI311" i="2"/>
  <c r="JI309" i="2"/>
  <c r="JI234" i="2"/>
  <c r="JI334" i="2"/>
  <c r="JI426" i="2"/>
  <c r="JI456" i="2"/>
  <c r="JI376" i="2"/>
  <c r="JI215" i="2"/>
  <c r="JI157" i="2"/>
  <c r="JI97" i="2"/>
  <c r="JI380" i="2"/>
  <c r="JI8" i="2"/>
  <c r="JI446" i="2"/>
  <c r="JI248" i="2"/>
  <c r="JI133" i="2"/>
  <c r="JI244" i="2"/>
  <c r="JI123" i="2"/>
  <c r="JI171" i="2"/>
  <c r="JI283" i="2"/>
  <c r="JI249" i="2"/>
  <c r="JI67" i="2"/>
  <c r="JI129" i="2"/>
  <c r="JI49" i="2"/>
  <c r="JI109" i="2"/>
  <c r="JI374" i="2"/>
  <c r="JI288" i="2"/>
  <c r="JI116" i="2"/>
  <c r="JI121" i="2"/>
  <c r="JI202" i="2"/>
  <c r="JI60" i="2"/>
  <c r="JI170" i="2"/>
  <c r="JI204" i="2"/>
  <c r="JI162" i="2"/>
  <c r="JI28" i="2"/>
  <c r="JI231" i="2"/>
  <c r="JI251" i="2"/>
  <c r="JI44" i="2"/>
  <c r="JI305" i="2"/>
  <c r="JI287" i="2"/>
  <c r="JI148" i="2"/>
  <c r="JI356" i="2"/>
  <c r="JI90" i="2"/>
  <c r="JI107" i="2"/>
  <c r="JI183" i="2"/>
  <c r="JI80" i="2"/>
  <c r="JI339" i="2"/>
  <c r="JI233" i="2"/>
  <c r="JI128" i="2"/>
  <c r="JI467" i="2"/>
  <c r="JI312" i="2"/>
  <c r="JI444" i="2"/>
  <c r="JI235" i="2"/>
  <c r="JI104" i="2"/>
  <c r="JI258" i="2"/>
  <c r="JI303" i="2"/>
  <c r="JI428" i="2"/>
  <c r="JI473" i="2"/>
  <c r="JI459" i="2"/>
  <c r="JI395" i="2"/>
  <c r="JI397" i="2"/>
  <c r="JI436" i="2"/>
  <c r="JI440" i="2"/>
  <c r="JI465" i="2"/>
  <c r="JI408" i="2"/>
  <c r="JI421" i="2"/>
  <c r="JI479" i="2"/>
  <c r="JI422" i="2"/>
  <c r="JI377" i="2"/>
  <c r="JI430" i="2"/>
  <c r="JI389" i="2"/>
  <c r="JI137" i="2"/>
  <c r="JI385" i="2"/>
  <c r="JI402" i="2"/>
  <c r="JI318" i="2"/>
  <c r="JI375" i="2"/>
  <c r="JI279" i="2"/>
  <c r="JI438" i="2"/>
  <c r="JI333" i="2"/>
  <c r="JI424" i="2"/>
  <c r="JI300" i="2"/>
  <c r="JI461" i="2"/>
  <c r="JI187" i="2"/>
  <c r="JI238" i="2"/>
  <c r="JI265" i="2"/>
  <c r="JI298" i="2"/>
  <c r="JI360" i="2"/>
  <c r="JI119" i="2"/>
  <c r="JI211" i="2"/>
  <c r="JI373" i="2"/>
  <c r="JI338" i="2"/>
  <c r="JI242" i="2"/>
  <c r="JI355" i="2"/>
  <c r="JI447" i="2"/>
  <c r="JI443" i="2"/>
  <c r="JI403" i="2"/>
  <c r="JI463" i="2"/>
  <c r="JI335" i="2"/>
  <c r="JI431" i="2"/>
  <c r="JI454" i="2"/>
  <c r="JI384" i="2"/>
  <c r="JI151" i="2"/>
  <c r="JI407" i="2"/>
  <c r="JI412" i="2"/>
  <c r="JI445" i="2"/>
  <c r="JI462" i="2"/>
  <c r="JI324" i="2"/>
  <c r="JI425" i="2"/>
  <c r="JI450" i="2"/>
  <c r="JI414" i="2"/>
  <c r="JI357" i="2"/>
  <c r="JI415" i="2"/>
  <c r="JI476" i="2"/>
  <c r="JI321" i="2"/>
  <c r="JI328" i="2"/>
  <c r="JI315" i="2"/>
  <c r="JI351" i="2"/>
  <c r="JI423" i="2"/>
  <c r="JI441" i="2"/>
  <c r="JI216" i="2"/>
  <c r="JI240" i="2"/>
  <c r="JI452" i="2"/>
  <c r="JI409" i="2"/>
  <c r="JI269" i="2"/>
  <c r="JI329" i="2"/>
  <c r="JI416" i="2"/>
  <c r="JI437" i="2"/>
  <c r="JI419" i="2"/>
  <c r="JI427" i="2"/>
  <c r="JI161" i="2"/>
  <c r="JI429" i="2"/>
  <c r="JI399" i="2"/>
  <c r="JI290" i="2"/>
  <c r="JI349" i="2"/>
  <c r="JI213" i="2"/>
  <c r="JI401" i="2"/>
  <c r="JI460" i="2"/>
  <c r="JI307" i="2"/>
  <c r="JI379" i="2"/>
  <c r="JI82" i="2"/>
  <c r="JI77" i="2"/>
  <c r="JI370" i="2"/>
  <c r="JI394" i="2"/>
  <c r="JI323" i="2"/>
  <c r="JI221" i="2"/>
  <c r="JI478" i="2"/>
  <c r="JI390" i="2"/>
  <c r="JI320" i="2"/>
  <c r="JI378" i="2"/>
  <c r="JI418" i="2"/>
  <c r="JI464" i="2"/>
  <c r="JI474" i="2"/>
  <c r="JI398" i="2"/>
  <c r="JI451" i="2"/>
  <c r="JI457" i="2"/>
  <c r="JI477" i="2"/>
  <c r="JI458" i="2"/>
  <c r="JI372" i="2"/>
  <c r="JI225" i="2"/>
  <c r="JI228" i="2"/>
  <c r="JI185" i="2"/>
  <c r="JI475" i="2"/>
  <c r="JI257" i="2"/>
  <c r="JI47" i="2"/>
  <c r="JI336" i="2"/>
  <c r="JI262" i="2"/>
  <c r="JI106" i="2"/>
  <c r="JI469" i="2"/>
  <c r="JG102" i="2"/>
  <c r="JG10" i="2"/>
  <c r="JG330" i="2"/>
  <c r="JG84" i="2"/>
  <c r="JG260" i="2"/>
  <c r="JG45" i="2"/>
  <c r="JG181" i="2"/>
  <c r="JG140" i="2"/>
  <c r="JG108" i="2"/>
  <c r="JG179" i="2"/>
  <c r="JG277" i="2"/>
  <c r="JG167" i="2"/>
  <c r="JG52" i="2"/>
  <c r="JG177" i="2"/>
  <c r="JG39" i="2"/>
  <c r="JG203" i="2"/>
  <c r="JG196" i="2"/>
  <c r="JG289" i="2"/>
  <c r="JG110" i="2"/>
  <c r="JG13" i="2"/>
  <c r="JG22" i="2"/>
  <c r="JG164" i="2"/>
  <c r="JG172" i="2"/>
  <c r="JG239" i="2"/>
  <c r="JG46" i="2"/>
  <c r="JG166" i="2"/>
  <c r="JG154" i="2"/>
  <c r="JG255" i="2"/>
  <c r="JG455" i="2"/>
  <c r="JG152" i="2"/>
  <c r="JG126" i="2"/>
  <c r="JG146" i="2"/>
  <c r="JG284" i="2"/>
  <c r="JG304" i="2"/>
  <c r="JG345" i="2"/>
  <c r="JG337" i="2"/>
  <c r="JG361" i="2"/>
  <c r="JG434" i="2"/>
  <c r="JG413" i="2"/>
  <c r="JG404" i="2"/>
  <c r="JG363" i="2"/>
  <c r="JG466" i="2"/>
  <c r="JG411" i="2"/>
  <c r="JG448" i="2"/>
  <c r="JG362" i="2"/>
  <c r="JG391" i="2"/>
  <c r="JG308" i="2"/>
  <c r="JG193" i="2"/>
  <c r="JG319" i="2"/>
  <c r="JG205" i="2"/>
  <c r="JG322" i="2"/>
  <c r="JG297" i="2"/>
  <c r="JG325" i="2"/>
  <c r="JG180" i="2"/>
  <c r="JG54" i="2"/>
  <c r="JG280" i="2"/>
  <c r="JG274" i="2"/>
  <c r="JG261" i="2"/>
  <c r="JG118" i="2"/>
  <c r="JG229" i="2"/>
  <c r="JG383" i="2"/>
  <c r="JG131" i="2"/>
  <c r="JG124" i="2"/>
  <c r="JG223" i="2"/>
  <c r="JG230" i="2"/>
  <c r="JG327" i="2"/>
  <c r="JG420" i="2"/>
  <c r="JG270" i="2"/>
  <c r="JG432" i="2"/>
  <c r="JG268" i="2"/>
  <c r="JG367" i="2"/>
  <c r="JG87" i="2"/>
  <c r="JG37" i="2"/>
  <c r="JG55" i="2"/>
  <c r="JG159" i="2"/>
  <c r="JG98" i="2"/>
  <c r="JG85" i="2"/>
  <c r="JG134" i="2"/>
  <c r="JG83" i="2"/>
  <c r="JG117" i="2"/>
  <c r="JG175" i="2"/>
  <c r="JG358" i="2"/>
  <c r="JG27" i="2"/>
  <c r="JG16" i="2"/>
  <c r="JG184" i="2"/>
  <c r="JG74" i="2"/>
  <c r="JG149" i="2"/>
  <c r="JG92" i="2"/>
  <c r="JG132" i="2"/>
  <c r="JG470" i="2"/>
  <c r="JG115" i="2"/>
  <c r="JG145" i="2"/>
  <c r="JG186" i="2"/>
  <c r="JG40" i="2"/>
  <c r="JG21" i="2"/>
  <c r="JG199" i="2"/>
  <c r="JG295" i="2"/>
  <c r="JG353" i="2"/>
  <c r="JG207" i="2"/>
  <c r="JG155" i="2"/>
  <c r="JG195" i="2"/>
  <c r="JG125" i="2"/>
  <c r="JG15" i="2"/>
  <c r="JG160" i="2"/>
  <c r="JG194" i="2"/>
  <c r="JG224" i="2"/>
  <c r="JG188" i="2"/>
  <c r="JG76" i="2"/>
  <c r="JG153" i="2"/>
  <c r="JG263" i="2"/>
  <c r="JG112" i="2"/>
  <c r="JG62" i="2"/>
  <c r="JG78" i="2"/>
  <c r="JG198" i="2"/>
  <c r="JG191" i="2"/>
  <c r="JG275" i="2"/>
  <c r="JG65" i="2"/>
  <c r="JG341" i="2"/>
  <c r="JG105" i="2"/>
  <c r="JG81" i="2"/>
  <c r="JG267" i="2"/>
  <c r="JG220" i="2"/>
  <c r="JG156" i="2"/>
  <c r="JG254" i="2"/>
  <c r="JG286" i="2"/>
  <c r="JG29" i="2"/>
  <c r="JG94" i="2"/>
  <c r="JG100" i="2"/>
  <c r="JG182" i="2"/>
  <c r="JG36" i="2"/>
  <c r="JG53" i="2"/>
  <c r="JG4" i="2"/>
  <c r="JG2" i="2"/>
  <c r="JG306" i="2"/>
  <c r="JG56" i="2"/>
  <c r="JG43" i="2"/>
  <c r="JG282" i="2"/>
  <c r="JG59" i="2"/>
  <c r="JG169" i="2"/>
  <c r="JG192" i="2"/>
  <c r="JG209" i="2"/>
  <c r="JG227" i="2"/>
  <c r="JG73" i="2"/>
  <c r="JG113" i="2"/>
  <c r="JG71" i="2"/>
  <c r="JG18" i="2"/>
  <c r="JG26" i="2"/>
  <c r="JG144" i="2"/>
  <c r="JG9" i="2"/>
  <c r="JG50" i="2"/>
  <c r="JG19" i="2"/>
  <c r="JG99" i="2"/>
  <c r="JG23" i="2"/>
  <c r="JG24" i="2"/>
  <c r="JG12" i="2"/>
  <c r="JG66" i="2"/>
  <c r="JG5" i="2"/>
  <c r="JG101" i="2"/>
  <c r="JG88" i="2"/>
  <c r="JG64" i="2"/>
  <c r="JG70" i="2"/>
  <c r="JG32" i="2"/>
  <c r="JG51" i="2"/>
  <c r="JG218" i="2"/>
  <c r="JG35" i="2"/>
  <c r="JG368" i="2"/>
  <c r="JG350" i="2"/>
  <c r="JG388" i="2"/>
  <c r="JG292" i="2"/>
  <c r="JG214" i="2"/>
  <c r="JG75" i="2"/>
  <c r="JG293" i="2"/>
  <c r="JG243" i="2"/>
  <c r="JG210" i="2"/>
  <c r="JG369" i="2"/>
  <c r="JG69" i="2"/>
  <c r="JG68" i="2"/>
  <c r="JG38" i="2"/>
  <c r="JG3" i="2"/>
  <c r="JG120" i="2"/>
  <c r="JG58" i="2"/>
  <c r="JG34" i="2"/>
  <c r="JG86" i="2"/>
  <c r="JG178" i="2"/>
  <c r="JG57" i="2"/>
  <c r="JG217" i="2"/>
  <c r="JG127" i="2"/>
  <c r="JG206" i="2"/>
  <c r="JG111" i="2"/>
  <c r="JG344" i="2"/>
  <c r="JG150" i="2"/>
  <c r="JG93" i="2"/>
  <c r="JG63" i="2"/>
  <c r="JG174" i="2"/>
  <c r="JG147" i="2"/>
  <c r="JG48" i="2"/>
  <c r="JG96" i="2"/>
  <c r="JG72" i="2"/>
  <c r="JG33" i="2"/>
  <c r="JG189" i="2"/>
  <c r="JG313" i="2"/>
  <c r="JG158" i="2"/>
  <c r="JG219" i="2"/>
  <c r="JG31" i="2"/>
  <c r="JG95" i="2"/>
  <c r="JG346" i="2"/>
  <c r="JG176" i="2"/>
  <c r="JG352" i="2"/>
  <c r="JG245" i="2"/>
  <c r="JG41" i="2"/>
  <c r="JG79" i="2"/>
  <c r="JG30" i="2"/>
  <c r="JG226" i="2"/>
  <c r="JG103" i="2"/>
  <c r="JG141" i="2"/>
  <c r="JG301" i="2"/>
  <c r="JG347" i="2"/>
  <c r="JG472" i="2"/>
  <c r="JG190" i="2"/>
  <c r="JG296" i="2"/>
  <c r="JG139" i="2"/>
  <c r="JG371" i="2"/>
  <c r="JG7" i="2"/>
  <c r="JG208" i="2"/>
  <c r="JG25" i="2"/>
  <c r="JG468" i="2"/>
  <c r="JG256" i="2"/>
  <c r="JG17" i="2"/>
  <c r="JG222" i="2"/>
  <c r="JG130" i="2"/>
  <c r="JG89" i="2"/>
  <c r="JG201" i="2"/>
  <c r="JG273" i="2"/>
  <c r="JG42" i="2"/>
  <c r="JG200" i="2"/>
  <c r="JG20" i="2"/>
  <c r="JG6" i="2"/>
  <c r="JG61" i="2"/>
  <c r="JG246" i="2"/>
  <c r="JG381" i="2"/>
  <c r="JG278" i="2"/>
  <c r="JG326" i="2"/>
  <c r="JG342" i="2"/>
  <c r="JG276" i="2"/>
  <c r="JG247" i="2"/>
  <c r="JG314" i="2"/>
  <c r="JG142" i="2"/>
  <c r="JG168" i="2"/>
  <c r="JG343" i="2"/>
  <c r="JG11" i="2"/>
  <c r="JG138" i="2"/>
  <c r="JG294" i="2"/>
  <c r="JG91" i="2"/>
  <c r="JG232" i="2"/>
  <c r="JG299" i="2"/>
  <c r="JG364" i="2"/>
  <c r="JG122" i="2"/>
  <c r="JG354" i="2"/>
  <c r="JG435" i="2"/>
  <c r="JG340" i="2"/>
  <c r="JG471" i="2"/>
  <c r="JG302" i="2"/>
  <c r="JG316" i="2"/>
  <c r="JG317" i="2"/>
  <c r="JG136" i="2"/>
  <c r="JG433" i="2"/>
  <c r="JG386" i="2"/>
  <c r="JG252" i="2"/>
  <c r="JG410" i="2"/>
  <c r="JG212" i="2"/>
  <c r="JG348" i="2"/>
  <c r="JG163" i="2"/>
  <c r="JG310" i="2"/>
  <c r="JG173" i="2"/>
  <c r="JG417" i="2"/>
  <c r="JG114" i="2"/>
  <c r="JG331" i="2"/>
  <c r="JG264" i="2"/>
  <c r="JG366" i="2"/>
  <c r="JG359" i="2"/>
  <c r="JG405" i="2"/>
  <c r="JG365" i="2"/>
  <c r="JG382" i="2"/>
  <c r="JG271" i="2"/>
  <c r="JG291" i="2"/>
  <c r="JG393" i="2"/>
  <c r="JG442" i="2"/>
  <c r="JG392" i="2"/>
  <c r="JG396" i="2"/>
  <c r="JG406" i="2"/>
  <c r="JG453" i="2"/>
  <c r="JG236" i="2"/>
  <c r="JG253" i="2"/>
  <c r="JG143" i="2"/>
  <c r="JG281" i="2"/>
  <c r="JG285" i="2"/>
  <c r="JG387" i="2"/>
  <c r="JG332" i="2"/>
  <c r="JG439" i="2"/>
  <c r="JG135" i="2"/>
  <c r="JG197" i="2"/>
  <c r="JG449" i="2"/>
  <c r="JG250" i="2"/>
  <c r="JG237" i="2"/>
  <c r="JG241" i="2"/>
  <c r="JG266" i="2"/>
  <c r="JG272" i="2"/>
  <c r="JG165" i="2"/>
  <c r="JG14" i="2"/>
  <c r="JG400" i="2"/>
  <c r="JG259" i="2"/>
  <c r="JG311" i="2"/>
  <c r="JG309" i="2"/>
  <c r="JG234" i="2"/>
  <c r="JG334" i="2"/>
  <c r="JG426" i="2"/>
  <c r="JG456" i="2"/>
  <c r="JG376" i="2"/>
  <c r="JG215" i="2"/>
  <c r="JG157" i="2"/>
  <c r="JG97" i="2"/>
  <c r="JG380" i="2"/>
  <c r="JG8" i="2"/>
  <c r="JG446" i="2"/>
  <c r="JG248" i="2"/>
  <c r="JG133" i="2"/>
  <c r="JG244" i="2"/>
  <c r="JG123" i="2"/>
  <c r="JG171" i="2"/>
  <c r="JG283" i="2"/>
  <c r="JG249" i="2"/>
  <c r="JG67" i="2"/>
  <c r="JG129" i="2"/>
  <c r="JG49" i="2"/>
  <c r="JG109" i="2"/>
  <c r="JG374" i="2"/>
  <c r="JG288" i="2"/>
  <c r="JG116" i="2"/>
  <c r="JG121" i="2"/>
  <c r="JG202" i="2"/>
  <c r="JG60" i="2"/>
  <c r="JG170" i="2"/>
  <c r="JG204" i="2"/>
  <c r="JG162" i="2"/>
  <c r="JG28" i="2"/>
  <c r="JG231" i="2"/>
  <c r="JG251" i="2"/>
  <c r="JG44" i="2"/>
  <c r="JG305" i="2"/>
  <c r="JG287" i="2"/>
  <c r="JG148" i="2"/>
  <c r="JG356" i="2"/>
  <c r="JG90" i="2"/>
  <c r="JG107" i="2"/>
  <c r="JG183" i="2"/>
  <c r="JG80" i="2"/>
  <c r="JG339" i="2"/>
  <c r="JG233" i="2"/>
  <c r="JG128" i="2"/>
  <c r="JG467" i="2"/>
  <c r="JG312" i="2"/>
  <c r="JG444" i="2"/>
  <c r="JG235" i="2"/>
  <c r="JG104" i="2"/>
  <c r="JG258" i="2"/>
  <c r="JG303" i="2"/>
  <c r="JG428" i="2"/>
  <c r="JG473" i="2"/>
  <c r="JG459" i="2"/>
  <c r="JG395" i="2"/>
  <c r="JG397" i="2"/>
  <c r="JG436" i="2"/>
  <c r="JG440" i="2"/>
  <c r="JG465" i="2"/>
  <c r="JG408" i="2"/>
  <c r="JG421" i="2"/>
  <c r="JG479" i="2"/>
  <c r="JG422" i="2"/>
  <c r="JG377" i="2"/>
  <c r="JG430" i="2"/>
  <c r="JG389" i="2"/>
  <c r="JG137" i="2"/>
  <c r="JG385" i="2"/>
  <c r="JG402" i="2"/>
  <c r="JG318" i="2"/>
  <c r="JG375" i="2"/>
  <c r="JG279" i="2"/>
  <c r="JG438" i="2"/>
  <c r="JG333" i="2"/>
  <c r="JG424" i="2"/>
  <c r="JG300" i="2"/>
  <c r="JG461" i="2"/>
  <c r="JG187" i="2"/>
  <c r="JG238" i="2"/>
  <c r="JG265" i="2"/>
  <c r="JG298" i="2"/>
  <c r="JG360" i="2"/>
  <c r="JG119" i="2"/>
  <c r="JG211" i="2"/>
  <c r="JG373" i="2"/>
  <c r="JG338" i="2"/>
  <c r="JG242" i="2"/>
  <c r="JG355" i="2"/>
  <c r="JG447" i="2"/>
  <c r="JG443" i="2"/>
  <c r="JG403" i="2"/>
  <c r="JG463" i="2"/>
  <c r="JG335" i="2"/>
  <c r="JG431" i="2"/>
  <c r="JG454" i="2"/>
  <c r="JG384" i="2"/>
  <c r="JG151" i="2"/>
  <c r="JG407" i="2"/>
  <c r="JG412" i="2"/>
  <c r="JG445" i="2"/>
  <c r="JG462" i="2"/>
  <c r="JG324" i="2"/>
  <c r="JG425" i="2"/>
  <c r="JG450" i="2"/>
  <c r="JG414" i="2"/>
  <c r="JG357" i="2"/>
  <c r="JG415" i="2"/>
  <c r="JG476" i="2"/>
  <c r="JG321" i="2"/>
  <c r="JG328" i="2"/>
  <c r="JG315" i="2"/>
  <c r="JG351" i="2"/>
  <c r="JG423" i="2"/>
  <c r="JG441" i="2"/>
  <c r="JG216" i="2"/>
  <c r="JG240" i="2"/>
  <c r="JG452" i="2"/>
  <c r="JG409" i="2"/>
  <c r="JG269" i="2"/>
  <c r="JG329" i="2"/>
  <c r="JG416" i="2"/>
  <c r="JG437" i="2"/>
  <c r="JG419" i="2"/>
  <c r="JG427" i="2"/>
  <c r="JG161" i="2"/>
  <c r="JG429" i="2"/>
  <c r="JG399" i="2"/>
  <c r="JG290" i="2"/>
  <c r="JG349" i="2"/>
  <c r="JG213" i="2"/>
  <c r="JG401" i="2"/>
  <c r="JG460" i="2"/>
  <c r="JG307" i="2"/>
  <c r="JG379" i="2"/>
  <c r="JG82" i="2"/>
  <c r="JG77" i="2"/>
  <c r="JG370" i="2"/>
  <c r="JG394" i="2"/>
  <c r="JG323" i="2"/>
  <c r="JG221" i="2"/>
  <c r="JG478" i="2"/>
  <c r="JG390" i="2"/>
  <c r="JG320" i="2"/>
  <c r="JG378" i="2"/>
  <c r="JG418" i="2"/>
  <c r="JG464" i="2"/>
  <c r="JG474" i="2"/>
  <c r="JG398" i="2"/>
  <c r="JG451" i="2"/>
  <c r="JG457" i="2"/>
  <c r="JG477" i="2"/>
  <c r="JG458" i="2"/>
  <c r="JG372" i="2"/>
  <c r="JG225" i="2"/>
  <c r="JG228" i="2"/>
  <c r="JG185" i="2"/>
  <c r="JG475" i="2"/>
  <c r="JG257" i="2"/>
  <c r="JG47" i="2"/>
  <c r="JG336" i="2"/>
  <c r="JG262" i="2"/>
  <c r="JG106" i="2"/>
  <c r="JG469" i="2"/>
  <c r="JH102" i="2"/>
  <c r="JH10" i="2"/>
  <c r="JH330" i="2"/>
  <c r="JH84" i="2"/>
  <c r="JH260" i="2"/>
  <c r="JH45" i="2"/>
  <c r="JH181" i="2"/>
  <c r="JH140" i="2"/>
  <c r="JH108" i="2"/>
  <c r="JH179" i="2"/>
  <c r="JH277" i="2"/>
  <c r="JH167" i="2"/>
  <c r="JH52" i="2"/>
  <c r="JH177" i="2"/>
  <c r="JH39" i="2"/>
  <c r="JH203" i="2"/>
  <c r="JH196" i="2"/>
  <c r="JH289" i="2"/>
  <c r="JH110" i="2"/>
  <c r="JH13" i="2"/>
  <c r="JH22" i="2"/>
  <c r="JH164" i="2"/>
  <c r="JH172" i="2"/>
  <c r="JH239" i="2"/>
  <c r="JH46" i="2"/>
  <c r="JH166" i="2"/>
  <c r="JH154" i="2"/>
  <c r="JH255" i="2"/>
  <c r="JH455" i="2"/>
  <c r="JH152" i="2"/>
  <c r="JH126" i="2"/>
  <c r="JH146" i="2"/>
  <c r="JH284" i="2"/>
  <c r="JH304" i="2"/>
  <c r="JH345" i="2"/>
  <c r="JH337" i="2"/>
  <c r="JH361" i="2"/>
  <c r="JH434" i="2"/>
  <c r="JH413" i="2"/>
  <c r="JH404" i="2"/>
  <c r="JH363" i="2"/>
  <c r="JH466" i="2"/>
  <c r="JH411" i="2"/>
  <c r="JH448" i="2"/>
  <c r="JH362" i="2"/>
  <c r="JH391" i="2"/>
  <c r="JH308" i="2"/>
  <c r="JH193" i="2"/>
  <c r="JH319" i="2"/>
  <c r="JH205" i="2"/>
  <c r="JH322" i="2"/>
  <c r="JH297" i="2"/>
  <c r="JH325" i="2"/>
  <c r="JH180" i="2"/>
  <c r="JH54" i="2"/>
  <c r="JH280" i="2"/>
  <c r="JH274" i="2"/>
  <c r="JH261" i="2"/>
  <c r="JH118" i="2"/>
  <c r="JH229" i="2"/>
  <c r="JH383" i="2"/>
  <c r="JH131" i="2"/>
  <c r="JH124" i="2"/>
  <c r="JH223" i="2"/>
  <c r="JH230" i="2"/>
  <c r="JH327" i="2"/>
  <c r="JH420" i="2"/>
  <c r="JH270" i="2"/>
  <c r="JH432" i="2"/>
  <c r="JH268" i="2"/>
  <c r="JH367" i="2"/>
  <c r="JH87" i="2"/>
  <c r="JH37" i="2"/>
  <c r="JH55" i="2"/>
  <c r="JH159" i="2"/>
  <c r="JH98" i="2"/>
  <c r="JH85" i="2"/>
  <c r="JH134" i="2"/>
  <c r="JH83" i="2"/>
  <c r="JH117" i="2"/>
  <c r="JH175" i="2"/>
  <c r="JH358" i="2"/>
  <c r="JH27" i="2"/>
  <c r="JH16" i="2"/>
  <c r="JH184" i="2"/>
  <c r="JH74" i="2"/>
  <c r="JH149" i="2"/>
  <c r="JH92" i="2"/>
  <c r="JH132" i="2"/>
  <c r="JH470" i="2"/>
  <c r="JH115" i="2"/>
  <c r="JH145" i="2"/>
  <c r="JH186" i="2"/>
  <c r="JH40" i="2"/>
  <c r="JH21" i="2"/>
  <c r="JH199" i="2"/>
  <c r="JH295" i="2"/>
  <c r="JH353" i="2"/>
  <c r="JH207" i="2"/>
  <c r="JH155" i="2"/>
  <c r="JH195" i="2"/>
  <c r="JH125" i="2"/>
  <c r="JH15" i="2"/>
  <c r="JH160" i="2"/>
  <c r="JH194" i="2"/>
  <c r="JH224" i="2"/>
  <c r="JH188" i="2"/>
  <c r="JH76" i="2"/>
  <c r="JH153" i="2"/>
  <c r="JH263" i="2"/>
  <c r="JH112" i="2"/>
  <c r="JH62" i="2"/>
  <c r="JH78" i="2"/>
  <c r="JH198" i="2"/>
  <c r="JH191" i="2"/>
  <c r="JH275" i="2"/>
  <c r="JH65" i="2"/>
  <c r="JH341" i="2"/>
  <c r="JH105" i="2"/>
  <c r="JH81" i="2"/>
  <c r="JH267" i="2"/>
  <c r="JH220" i="2"/>
  <c r="JH156" i="2"/>
  <c r="JH254" i="2"/>
  <c r="JH286" i="2"/>
  <c r="JH29" i="2"/>
  <c r="JH94" i="2"/>
  <c r="JH100" i="2"/>
  <c r="JH182" i="2"/>
  <c r="JH36" i="2"/>
  <c r="JH53" i="2"/>
  <c r="JH4" i="2"/>
  <c r="JH2" i="2"/>
  <c r="JH306" i="2"/>
  <c r="JH56" i="2"/>
  <c r="JH43" i="2"/>
  <c r="JH282" i="2"/>
  <c r="JH59" i="2"/>
  <c r="JH169" i="2"/>
  <c r="JH192" i="2"/>
  <c r="JH209" i="2"/>
  <c r="JH227" i="2"/>
  <c r="JH73" i="2"/>
  <c r="JH113" i="2"/>
  <c r="JH71" i="2"/>
  <c r="JH18" i="2"/>
  <c r="JH26" i="2"/>
  <c r="JH144" i="2"/>
  <c r="JH9" i="2"/>
  <c r="JH50" i="2"/>
  <c r="JH19" i="2"/>
  <c r="JH99" i="2"/>
  <c r="JH23" i="2"/>
  <c r="JH24" i="2"/>
  <c r="JH12" i="2"/>
  <c r="JH66" i="2"/>
  <c r="JH5" i="2"/>
  <c r="JH101" i="2"/>
  <c r="JH88" i="2"/>
  <c r="JH64" i="2"/>
  <c r="JH70" i="2"/>
  <c r="JH32" i="2"/>
  <c r="JH51" i="2"/>
  <c r="JH218" i="2"/>
  <c r="JH35" i="2"/>
  <c r="JH368" i="2"/>
  <c r="JH350" i="2"/>
  <c r="JH388" i="2"/>
  <c r="JH292" i="2"/>
  <c r="JH214" i="2"/>
  <c r="JH75" i="2"/>
  <c r="JH293" i="2"/>
  <c r="JH243" i="2"/>
  <c r="JH210" i="2"/>
  <c r="JH369" i="2"/>
  <c r="JH69" i="2"/>
  <c r="JH68" i="2"/>
  <c r="JH38" i="2"/>
  <c r="JH3" i="2"/>
  <c r="JH120" i="2"/>
  <c r="JH58" i="2"/>
  <c r="JH34" i="2"/>
  <c r="JH86" i="2"/>
  <c r="JH178" i="2"/>
  <c r="JH57" i="2"/>
  <c r="JH217" i="2"/>
  <c r="JH127" i="2"/>
  <c r="JH206" i="2"/>
  <c r="JH111" i="2"/>
  <c r="JH344" i="2"/>
  <c r="JH150" i="2"/>
  <c r="JH93" i="2"/>
  <c r="JH63" i="2"/>
  <c r="JH174" i="2"/>
  <c r="JH147" i="2"/>
  <c r="JH48" i="2"/>
  <c r="JH96" i="2"/>
  <c r="JH72" i="2"/>
  <c r="JH33" i="2"/>
  <c r="JH189" i="2"/>
  <c r="JH313" i="2"/>
  <c r="JH158" i="2"/>
  <c r="JH219" i="2"/>
  <c r="JH31" i="2"/>
  <c r="JH95" i="2"/>
  <c r="JH346" i="2"/>
  <c r="JH176" i="2"/>
  <c r="JH352" i="2"/>
  <c r="JH245" i="2"/>
  <c r="JH41" i="2"/>
  <c r="JH79" i="2"/>
  <c r="JH30" i="2"/>
  <c r="JH226" i="2"/>
  <c r="JH103" i="2"/>
  <c r="JH141" i="2"/>
  <c r="JH301" i="2"/>
  <c r="JH347" i="2"/>
  <c r="JH472" i="2"/>
  <c r="JH190" i="2"/>
  <c r="JH296" i="2"/>
  <c r="JH139" i="2"/>
  <c r="JH371" i="2"/>
  <c r="JH7" i="2"/>
  <c r="JH208" i="2"/>
  <c r="JH25" i="2"/>
  <c r="JH468" i="2"/>
  <c r="JH256" i="2"/>
  <c r="JH17" i="2"/>
  <c r="JH222" i="2"/>
  <c r="JH130" i="2"/>
  <c r="JH89" i="2"/>
  <c r="JH201" i="2"/>
  <c r="JH273" i="2"/>
  <c r="JH42" i="2"/>
  <c r="JH200" i="2"/>
  <c r="JH20" i="2"/>
  <c r="JH6" i="2"/>
  <c r="JH61" i="2"/>
  <c r="JH246" i="2"/>
  <c r="JH381" i="2"/>
  <c r="JH278" i="2"/>
  <c r="JH326" i="2"/>
  <c r="JH342" i="2"/>
  <c r="JH276" i="2"/>
  <c r="JH247" i="2"/>
  <c r="JH314" i="2"/>
  <c r="JH142" i="2"/>
  <c r="JH168" i="2"/>
  <c r="JH343" i="2"/>
  <c r="JH11" i="2"/>
  <c r="JH138" i="2"/>
  <c r="JH294" i="2"/>
  <c r="JH91" i="2"/>
  <c r="JH232" i="2"/>
  <c r="JH299" i="2"/>
  <c r="JH364" i="2"/>
  <c r="JH122" i="2"/>
  <c r="JH354" i="2"/>
  <c r="JH435" i="2"/>
  <c r="JH340" i="2"/>
  <c r="JH471" i="2"/>
  <c r="JH302" i="2"/>
  <c r="JH316" i="2"/>
  <c r="JH317" i="2"/>
  <c r="JH136" i="2"/>
  <c r="JH433" i="2"/>
  <c r="JH386" i="2"/>
  <c r="JH252" i="2"/>
  <c r="JH410" i="2"/>
  <c r="JH212" i="2"/>
  <c r="JH348" i="2"/>
  <c r="JH163" i="2"/>
  <c r="JH310" i="2"/>
  <c r="JH173" i="2"/>
  <c r="JH417" i="2"/>
  <c r="JH114" i="2"/>
  <c r="JH331" i="2"/>
  <c r="JH264" i="2"/>
  <c r="JH366" i="2"/>
  <c r="JH359" i="2"/>
  <c r="JH405" i="2"/>
  <c r="JH365" i="2"/>
  <c r="JH382" i="2"/>
  <c r="JH271" i="2"/>
  <c r="JH291" i="2"/>
  <c r="JH393" i="2"/>
  <c r="JH442" i="2"/>
  <c r="JH392" i="2"/>
  <c r="JH396" i="2"/>
  <c r="JH406" i="2"/>
  <c r="JH453" i="2"/>
  <c r="JH236" i="2"/>
  <c r="JH253" i="2"/>
  <c r="JH143" i="2"/>
  <c r="JH281" i="2"/>
  <c r="JH285" i="2"/>
  <c r="JH387" i="2"/>
  <c r="JH332" i="2"/>
  <c r="JH439" i="2"/>
  <c r="JH135" i="2"/>
  <c r="JH197" i="2"/>
  <c r="JH449" i="2"/>
  <c r="JH250" i="2"/>
  <c r="JH237" i="2"/>
  <c r="JH241" i="2"/>
  <c r="JH266" i="2"/>
  <c r="JH272" i="2"/>
  <c r="JH165" i="2"/>
  <c r="JH14" i="2"/>
  <c r="JH400" i="2"/>
  <c r="JH259" i="2"/>
  <c r="JH311" i="2"/>
  <c r="JH309" i="2"/>
  <c r="JH234" i="2"/>
  <c r="JH334" i="2"/>
  <c r="JH426" i="2"/>
  <c r="JH456" i="2"/>
  <c r="JH376" i="2"/>
  <c r="JH215" i="2"/>
  <c r="JH157" i="2"/>
  <c r="JH97" i="2"/>
  <c r="JH380" i="2"/>
  <c r="JH8" i="2"/>
  <c r="JH446" i="2"/>
  <c r="JH248" i="2"/>
  <c r="JH133" i="2"/>
  <c r="JH244" i="2"/>
  <c r="JH123" i="2"/>
  <c r="JH171" i="2"/>
  <c r="JH283" i="2"/>
  <c r="JH249" i="2"/>
  <c r="JH67" i="2"/>
  <c r="JH129" i="2"/>
  <c r="JH49" i="2"/>
  <c r="JH109" i="2"/>
  <c r="JH374" i="2"/>
  <c r="JH288" i="2"/>
  <c r="JH116" i="2"/>
  <c r="JH121" i="2"/>
  <c r="JH202" i="2"/>
  <c r="JH60" i="2"/>
  <c r="JH170" i="2"/>
  <c r="JH204" i="2"/>
  <c r="JH162" i="2"/>
  <c r="JH28" i="2"/>
  <c r="JH231" i="2"/>
  <c r="JH251" i="2"/>
  <c r="JH44" i="2"/>
  <c r="JH305" i="2"/>
  <c r="JH287" i="2"/>
  <c r="JH148" i="2"/>
  <c r="JH356" i="2"/>
  <c r="JH90" i="2"/>
  <c r="JH107" i="2"/>
  <c r="JH183" i="2"/>
  <c r="JH80" i="2"/>
  <c r="JH339" i="2"/>
  <c r="JH233" i="2"/>
  <c r="JH128" i="2"/>
  <c r="JH467" i="2"/>
  <c r="JH312" i="2"/>
  <c r="JH444" i="2"/>
  <c r="JH235" i="2"/>
  <c r="JH104" i="2"/>
  <c r="JH258" i="2"/>
  <c r="JH303" i="2"/>
  <c r="JH428" i="2"/>
  <c r="JH473" i="2"/>
  <c r="JH459" i="2"/>
  <c r="JH395" i="2"/>
  <c r="JH397" i="2"/>
  <c r="JH436" i="2"/>
  <c r="JH440" i="2"/>
  <c r="JH465" i="2"/>
  <c r="JH408" i="2"/>
  <c r="JH421" i="2"/>
  <c r="JH479" i="2"/>
  <c r="JH422" i="2"/>
  <c r="JH377" i="2"/>
  <c r="JH430" i="2"/>
  <c r="JH389" i="2"/>
  <c r="JH137" i="2"/>
  <c r="JH385" i="2"/>
  <c r="JH402" i="2"/>
  <c r="JH318" i="2"/>
  <c r="JH375" i="2"/>
  <c r="JH279" i="2"/>
  <c r="JH438" i="2"/>
  <c r="JH333" i="2"/>
  <c r="JH424" i="2"/>
  <c r="JH300" i="2"/>
  <c r="JH461" i="2"/>
  <c r="JH187" i="2"/>
  <c r="JH238" i="2"/>
  <c r="JH265" i="2"/>
  <c r="JH298" i="2"/>
  <c r="JH360" i="2"/>
  <c r="JH119" i="2"/>
  <c r="JH211" i="2"/>
  <c r="JH373" i="2"/>
  <c r="JH338" i="2"/>
  <c r="JH242" i="2"/>
  <c r="JH355" i="2"/>
  <c r="JH447" i="2"/>
  <c r="JH443" i="2"/>
  <c r="JH403" i="2"/>
  <c r="JH463" i="2"/>
  <c r="JH335" i="2"/>
  <c r="JH431" i="2"/>
  <c r="JH454" i="2"/>
  <c r="JH384" i="2"/>
  <c r="JH151" i="2"/>
  <c r="JH407" i="2"/>
  <c r="JH412" i="2"/>
  <c r="JH445" i="2"/>
  <c r="JH462" i="2"/>
  <c r="JH324" i="2"/>
  <c r="JH425" i="2"/>
  <c r="JH450" i="2"/>
  <c r="JH414" i="2"/>
  <c r="JH357" i="2"/>
  <c r="JH415" i="2"/>
  <c r="JH476" i="2"/>
  <c r="JH321" i="2"/>
  <c r="JH328" i="2"/>
  <c r="JH315" i="2"/>
  <c r="JH351" i="2"/>
  <c r="JH423" i="2"/>
  <c r="JH441" i="2"/>
  <c r="JH216" i="2"/>
  <c r="JH240" i="2"/>
  <c r="JH452" i="2"/>
  <c r="JH409" i="2"/>
  <c r="JH269" i="2"/>
  <c r="JH329" i="2"/>
  <c r="JH416" i="2"/>
  <c r="JH437" i="2"/>
  <c r="JH419" i="2"/>
  <c r="JH427" i="2"/>
  <c r="JH161" i="2"/>
  <c r="JH429" i="2"/>
  <c r="JH399" i="2"/>
  <c r="JH290" i="2"/>
  <c r="JH349" i="2"/>
  <c r="JH213" i="2"/>
  <c r="JH401" i="2"/>
  <c r="JH460" i="2"/>
  <c r="JH307" i="2"/>
  <c r="JH379" i="2"/>
  <c r="JH82" i="2"/>
  <c r="JH77" i="2"/>
  <c r="JH370" i="2"/>
  <c r="JH394" i="2"/>
  <c r="JH323" i="2"/>
  <c r="JH221" i="2"/>
  <c r="JH478" i="2"/>
  <c r="JH390" i="2"/>
  <c r="JH320" i="2"/>
  <c r="JH378" i="2"/>
  <c r="JH418" i="2"/>
  <c r="JH464" i="2"/>
  <c r="JH474" i="2"/>
  <c r="JH398" i="2"/>
  <c r="JH451" i="2"/>
  <c r="JH457" i="2"/>
  <c r="JH477" i="2"/>
  <c r="JH458" i="2"/>
  <c r="JH372" i="2"/>
  <c r="JH225" i="2"/>
  <c r="JH228" i="2"/>
  <c r="JH185" i="2"/>
  <c r="JH475" i="2"/>
  <c r="JH257" i="2"/>
  <c r="JH47" i="2"/>
  <c r="JH336" i="2"/>
  <c r="JH262" i="2"/>
  <c r="JH106" i="2"/>
  <c r="JH469" i="2"/>
  <c r="JJ102" i="2"/>
  <c r="JJ10" i="2"/>
  <c r="JJ330" i="2"/>
  <c r="JJ84" i="2"/>
  <c r="JJ260" i="2"/>
  <c r="JJ45" i="2"/>
  <c r="JJ181" i="2"/>
  <c r="JJ140" i="2"/>
  <c r="JJ108" i="2"/>
  <c r="JJ179" i="2"/>
  <c r="JJ277" i="2"/>
  <c r="JJ167" i="2"/>
  <c r="JJ52" i="2"/>
  <c r="JJ177" i="2"/>
  <c r="JJ39" i="2"/>
  <c r="JJ203" i="2"/>
  <c r="JJ196" i="2"/>
  <c r="JJ289" i="2"/>
  <c r="JJ110" i="2"/>
  <c r="JJ13" i="2"/>
  <c r="JJ22" i="2"/>
  <c r="JJ164" i="2"/>
  <c r="JJ172" i="2"/>
  <c r="JJ239" i="2"/>
  <c r="JJ46" i="2"/>
  <c r="JJ166" i="2"/>
  <c r="JJ154" i="2"/>
  <c r="JJ255" i="2"/>
  <c r="JJ455" i="2"/>
  <c r="JJ152" i="2"/>
  <c r="JJ126" i="2"/>
  <c r="JJ146" i="2"/>
  <c r="JJ284" i="2"/>
  <c r="JJ304" i="2"/>
  <c r="JJ345" i="2"/>
  <c r="JJ337" i="2"/>
  <c r="JJ361" i="2"/>
  <c r="JJ434" i="2"/>
  <c r="JJ413" i="2"/>
  <c r="JJ404" i="2"/>
  <c r="JJ363" i="2"/>
  <c r="JJ466" i="2"/>
  <c r="JJ411" i="2"/>
  <c r="JJ448" i="2"/>
  <c r="JJ362" i="2"/>
  <c r="JJ391" i="2"/>
  <c r="JJ308" i="2"/>
  <c r="JJ193" i="2"/>
  <c r="JJ319" i="2"/>
  <c r="JJ205" i="2"/>
  <c r="JJ322" i="2"/>
  <c r="JJ297" i="2"/>
  <c r="JJ325" i="2"/>
  <c r="JJ180" i="2"/>
  <c r="JJ54" i="2"/>
  <c r="JJ280" i="2"/>
  <c r="JJ274" i="2"/>
  <c r="JJ261" i="2"/>
  <c r="JJ118" i="2"/>
  <c r="JJ229" i="2"/>
  <c r="JJ383" i="2"/>
  <c r="JJ131" i="2"/>
  <c r="JJ124" i="2"/>
  <c r="JJ223" i="2"/>
  <c r="JJ230" i="2"/>
  <c r="JJ327" i="2"/>
  <c r="JJ420" i="2"/>
  <c r="JJ270" i="2"/>
  <c r="JJ432" i="2"/>
  <c r="JJ268" i="2"/>
  <c r="JJ367" i="2"/>
  <c r="JJ87" i="2"/>
  <c r="JJ37" i="2"/>
  <c r="JJ55" i="2"/>
  <c r="JJ159" i="2"/>
  <c r="JJ98" i="2"/>
  <c r="JJ85" i="2"/>
  <c r="JJ134" i="2"/>
  <c r="JJ83" i="2"/>
  <c r="JJ117" i="2"/>
  <c r="JJ175" i="2"/>
  <c r="JJ358" i="2"/>
  <c r="JJ27" i="2"/>
  <c r="JJ16" i="2"/>
  <c r="JJ184" i="2"/>
  <c r="JJ74" i="2"/>
  <c r="JJ149" i="2"/>
  <c r="JJ92" i="2"/>
  <c r="JJ132" i="2"/>
  <c r="JJ470" i="2"/>
  <c r="JJ115" i="2"/>
  <c r="JJ145" i="2"/>
  <c r="JJ186" i="2"/>
  <c r="JJ40" i="2"/>
  <c r="JJ21" i="2"/>
  <c r="JJ199" i="2"/>
  <c r="JJ295" i="2"/>
  <c r="JJ353" i="2"/>
  <c r="JJ207" i="2"/>
  <c r="JJ155" i="2"/>
  <c r="JJ195" i="2"/>
  <c r="JJ125" i="2"/>
  <c r="JJ15" i="2"/>
  <c r="JJ160" i="2"/>
  <c r="JJ194" i="2"/>
  <c r="JJ224" i="2"/>
  <c r="JJ188" i="2"/>
  <c r="JJ76" i="2"/>
  <c r="JJ153" i="2"/>
  <c r="JJ263" i="2"/>
  <c r="JJ112" i="2"/>
  <c r="JJ62" i="2"/>
  <c r="JJ78" i="2"/>
  <c r="JJ198" i="2"/>
  <c r="JJ191" i="2"/>
  <c r="JJ275" i="2"/>
  <c r="JJ65" i="2"/>
  <c r="JJ341" i="2"/>
  <c r="JJ105" i="2"/>
  <c r="JJ81" i="2"/>
  <c r="JJ267" i="2"/>
  <c r="JJ220" i="2"/>
  <c r="JJ156" i="2"/>
  <c r="JJ254" i="2"/>
  <c r="JJ286" i="2"/>
  <c r="JJ29" i="2"/>
  <c r="JJ94" i="2"/>
  <c r="JJ100" i="2"/>
  <c r="JJ182" i="2"/>
  <c r="JJ36" i="2"/>
  <c r="JJ53" i="2"/>
  <c r="JJ4" i="2"/>
  <c r="JJ2" i="2"/>
  <c r="JJ306" i="2"/>
  <c r="JJ56" i="2"/>
  <c r="JJ43" i="2"/>
  <c r="JJ282" i="2"/>
  <c r="JJ59" i="2"/>
  <c r="JJ169" i="2"/>
  <c r="JJ192" i="2"/>
  <c r="JJ209" i="2"/>
  <c r="JJ227" i="2"/>
  <c r="JJ73" i="2"/>
  <c r="JJ113" i="2"/>
  <c r="JJ71" i="2"/>
  <c r="JJ18" i="2"/>
  <c r="JJ26" i="2"/>
  <c r="JJ144" i="2"/>
  <c r="JJ9" i="2"/>
  <c r="JJ50" i="2"/>
  <c r="JJ19" i="2"/>
  <c r="JJ99" i="2"/>
  <c r="JJ23" i="2"/>
  <c r="JJ24" i="2"/>
  <c r="JJ12" i="2"/>
  <c r="JJ66" i="2"/>
  <c r="JJ5" i="2"/>
  <c r="JJ101" i="2"/>
  <c r="JJ88" i="2"/>
  <c r="JJ64" i="2"/>
  <c r="JJ70" i="2"/>
  <c r="JJ32" i="2"/>
  <c r="JJ51" i="2"/>
  <c r="JJ218" i="2"/>
  <c r="JJ35" i="2"/>
  <c r="JJ368" i="2"/>
  <c r="JJ350" i="2"/>
  <c r="JJ388" i="2"/>
  <c r="JJ292" i="2"/>
  <c r="JJ214" i="2"/>
  <c r="JJ75" i="2"/>
  <c r="JJ293" i="2"/>
  <c r="JJ243" i="2"/>
  <c r="JJ210" i="2"/>
  <c r="JJ369" i="2"/>
  <c r="JJ69" i="2"/>
  <c r="JJ68" i="2"/>
  <c r="JJ38" i="2"/>
  <c r="JJ3" i="2"/>
  <c r="JJ120" i="2"/>
  <c r="JJ58" i="2"/>
  <c r="JJ34" i="2"/>
  <c r="JJ86" i="2"/>
  <c r="JJ178" i="2"/>
  <c r="JJ57" i="2"/>
  <c r="JJ217" i="2"/>
  <c r="JJ127" i="2"/>
  <c r="JJ206" i="2"/>
  <c r="JJ111" i="2"/>
  <c r="JJ344" i="2"/>
  <c r="JJ150" i="2"/>
  <c r="JJ93" i="2"/>
  <c r="JJ63" i="2"/>
  <c r="JJ174" i="2"/>
  <c r="JJ147" i="2"/>
  <c r="JJ48" i="2"/>
  <c r="JJ96" i="2"/>
  <c r="JJ72" i="2"/>
  <c r="JJ33" i="2"/>
  <c r="JJ189" i="2"/>
  <c r="JJ313" i="2"/>
  <c r="JJ158" i="2"/>
  <c r="JJ219" i="2"/>
  <c r="JJ31" i="2"/>
  <c r="JJ95" i="2"/>
  <c r="JJ346" i="2"/>
  <c r="JJ176" i="2"/>
  <c r="JJ352" i="2"/>
  <c r="JJ245" i="2"/>
  <c r="JJ41" i="2"/>
  <c r="JJ79" i="2"/>
  <c r="JJ30" i="2"/>
  <c r="JJ226" i="2"/>
  <c r="JJ103" i="2"/>
  <c r="JJ141" i="2"/>
  <c r="JJ301" i="2"/>
  <c r="JJ347" i="2"/>
  <c r="JJ472" i="2"/>
  <c r="JJ190" i="2"/>
  <c r="JJ296" i="2"/>
  <c r="JJ139" i="2"/>
  <c r="JJ371" i="2"/>
  <c r="JJ7" i="2"/>
  <c r="JJ208" i="2"/>
  <c r="JJ25" i="2"/>
  <c r="JJ468" i="2"/>
  <c r="JJ256" i="2"/>
  <c r="JJ17" i="2"/>
  <c r="JJ222" i="2"/>
  <c r="JJ130" i="2"/>
  <c r="JJ89" i="2"/>
  <c r="JJ201" i="2"/>
  <c r="JJ273" i="2"/>
  <c r="JJ42" i="2"/>
  <c r="JJ200" i="2"/>
  <c r="JJ20" i="2"/>
  <c r="JJ6" i="2"/>
  <c r="JJ61" i="2"/>
  <c r="JJ246" i="2"/>
  <c r="JJ381" i="2"/>
  <c r="JJ278" i="2"/>
  <c r="JJ326" i="2"/>
  <c r="JJ342" i="2"/>
  <c r="JJ276" i="2"/>
  <c r="JJ247" i="2"/>
  <c r="JJ314" i="2"/>
  <c r="JJ142" i="2"/>
  <c r="JJ168" i="2"/>
  <c r="JJ343" i="2"/>
  <c r="JJ11" i="2"/>
  <c r="JJ138" i="2"/>
  <c r="JJ294" i="2"/>
  <c r="JJ91" i="2"/>
  <c r="JJ232" i="2"/>
  <c r="JJ299" i="2"/>
  <c r="JJ364" i="2"/>
  <c r="JJ122" i="2"/>
  <c r="JJ354" i="2"/>
  <c r="JJ435" i="2"/>
  <c r="JJ340" i="2"/>
  <c r="JJ471" i="2"/>
  <c r="JJ302" i="2"/>
  <c r="JJ316" i="2"/>
  <c r="JJ317" i="2"/>
  <c r="JJ136" i="2"/>
  <c r="JJ433" i="2"/>
  <c r="JJ386" i="2"/>
  <c r="JJ252" i="2"/>
  <c r="JJ410" i="2"/>
  <c r="JJ212" i="2"/>
  <c r="JJ348" i="2"/>
  <c r="JJ163" i="2"/>
  <c r="JJ310" i="2"/>
  <c r="JJ173" i="2"/>
  <c r="JJ417" i="2"/>
  <c r="JJ114" i="2"/>
  <c r="JJ331" i="2"/>
  <c r="JJ264" i="2"/>
  <c r="JJ366" i="2"/>
  <c r="JJ359" i="2"/>
  <c r="JJ405" i="2"/>
  <c r="JJ365" i="2"/>
  <c r="JJ382" i="2"/>
  <c r="JJ271" i="2"/>
  <c r="JJ291" i="2"/>
  <c r="JJ393" i="2"/>
  <c r="JJ442" i="2"/>
  <c r="JJ392" i="2"/>
  <c r="JJ396" i="2"/>
  <c r="JJ406" i="2"/>
  <c r="JJ453" i="2"/>
  <c r="JJ236" i="2"/>
  <c r="JJ253" i="2"/>
  <c r="JJ143" i="2"/>
  <c r="JJ281" i="2"/>
  <c r="JJ285" i="2"/>
  <c r="JJ387" i="2"/>
  <c r="JJ332" i="2"/>
  <c r="JJ439" i="2"/>
  <c r="JJ135" i="2"/>
  <c r="JJ197" i="2"/>
  <c r="JJ449" i="2"/>
  <c r="JJ250" i="2"/>
  <c r="JJ237" i="2"/>
  <c r="JJ241" i="2"/>
  <c r="JJ266" i="2"/>
  <c r="JJ272" i="2"/>
  <c r="JJ165" i="2"/>
  <c r="JJ14" i="2"/>
  <c r="JJ400" i="2"/>
  <c r="JJ259" i="2"/>
  <c r="JJ311" i="2"/>
  <c r="JJ309" i="2"/>
  <c r="JJ234" i="2"/>
  <c r="JJ334" i="2"/>
  <c r="JJ426" i="2"/>
  <c r="JJ456" i="2"/>
  <c r="JJ376" i="2"/>
  <c r="JJ215" i="2"/>
  <c r="JJ157" i="2"/>
  <c r="JJ97" i="2"/>
  <c r="JJ380" i="2"/>
  <c r="JJ8" i="2"/>
  <c r="JJ446" i="2"/>
  <c r="JJ248" i="2"/>
  <c r="JJ133" i="2"/>
  <c r="JJ244" i="2"/>
  <c r="JJ123" i="2"/>
  <c r="JJ171" i="2"/>
  <c r="JJ283" i="2"/>
  <c r="JJ249" i="2"/>
  <c r="JJ67" i="2"/>
  <c r="JJ129" i="2"/>
  <c r="JJ49" i="2"/>
  <c r="JJ109" i="2"/>
  <c r="JJ374" i="2"/>
  <c r="JJ288" i="2"/>
  <c r="JJ116" i="2"/>
  <c r="JJ121" i="2"/>
  <c r="JJ202" i="2"/>
  <c r="JJ60" i="2"/>
  <c r="JJ170" i="2"/>
  <c r="JJ204" i="2"/>
  <c r="JJ162" i="2"/>
  <c r="JJ28" i="2"/>
  <c r="JJ231" i="2"/>
  <c r="JJ251" i="2"/>
  <c r="JJ44" i="2"/>
  <c r="JJ305" i="2"/>
  <c r="JJ287" i="2"/>
  <c r="JJ148" i="2"/>
  <c r="JJ356" i="2"/>
  <c r="JJ90" i="2"/>
  <c r="JJ107" i="2"/>
  <c r="JJ183" i="2"/>
  <c r="JJ80" i="2"/>
  <c r="JJ339" i="2"/>
  <c r="JJ233" i="2"/>
  <c r="JJ128" i="2"/>
  <c r="JJ467" i="2"/>
  <c r="JJ312" i="2"/>
  <c r="JJ444" i="2"/>
  <c r="JJ235" i="2"/>
  <c r="JJ104" i="2"/>
  <c r="JJ258" i="2"/>
  <c r="JJ303" i="2"/>
  <c r="JJ428" i="2"/>
  <c r="JJ473" i="2"/>
  <c r="JJ459" i="2"/>
  <c r="JJ395" i="2"/>
  <c r="JJ397" i="2"/>
  <c r="JJ436" i="2"/>
  <c r="JJ440" i="2"/>
  <c r="JJ465" i="2"/>
  <c r="JJ408" i="2"/>
  <c r="JJ421" i="2"/>
  <c r="JJ479" i="2"/>
  <c r="JJ422" i="2"/>
  <c r="JJ377" i="2"/>
  <c r="JJ430" i="2"/>
  <c r="JJ389" i="2"/>
  <c r="JJ137" i="2"/>
  <c r="JJ385" i="2"/>
  <c r="JJ402" i="2"/>
  <c r="JJ318" i="2"/>
  <c r="JJ375" i="2"/>
  <c r="JJ279" i="2"/>
  <c r="JJ438" i="2"/>
  <c r="JJ333" i="2"/>
  <c r="JJ424" i="2"/>
  <c r="JJ300" i="2"/>
  <c r="JJ461" i="2"/>
  <c r="JJ187" i="2"/>
  <c r="JJ238" i="2"/>
  <c r="JJ265" i="2"/>
  <c r="JJ298" i="2"/>
  <c r="JJ360" i="2"/>
  <c r="JJ119" i="2"/>
  <c r="JJ211" i="2"/>
  <c r="JJ373" i="2"/>
  <c r="JJ338" i="2"/>
  <c r="JJ242" i="2"/>
  <c r="JJ355" i="2"/>
  <c r="JJ447" i="2"/>
  <c r="JJ443" i="2"/>
  <c r="JJ403" i="2"/>
  <c r="JJ463" i="2"/>
  <c r="JJ335" i="2"/>
  <c r="JJ431" i="2"/>
  <c r="JJ454" i="2"/>
  <c r="JJ384" i="2"/>
  <c r="JJ151" i="2"/>
  <c r="JJ407" i="2"/>
  <c r="JJ412" i="2"/>
  <c r="JJ445" i="2"/>
  <c r="JJ462" i="2"/>
  <c r="JJ324" i="2"/>
  <c r="JJ425" i="2"/>
  <c r="JJ450" i="2"/>
  <c r="JJ414" i="2"/>
  <c r="JJ357" i="2"/>
  <c r="JJ415" i="2"/>
  <c r="JJ476" i="2"/>
  <c r="JJ321" i="2"/>
  <c r="JJ328" i="2"/>
  <c r="JJ315" i="2"/>
  <c r="JJ351" i="2"/>
  <c r="JJ423" i="2"/>
  <c r="JJ441" i="2"/>
  <c r="JJ216" i="2"/>
  <c r="JJ240" i="2"/>
  <c r="JJ452" i="2"/>
  <c r="JJ409" i="2"/>
  <c r="JJ269" i="2"/>
  <c r="JJ329" i="2"/>
  <c r="JJ416" i="2"/>
  <c r="JJ437" i="2"/>
  <c r="JJ419" i="2"/>
  <c r="JJ427" i="2"/>
  <c r="JJ161" i="2"/>
  <c r="JJ429" i="2"/>
  <c r="JJ399" i="2"/>
  <c r="JJ290" i="2"/>
  <c r="JJ349" i="2"/>
  <c r="JJ213" i="2"/>
  <c r="JJ401" i="2"/>
  <c r="JJ460" i="2"/>
  <c r="JJ307" i="2"/>
  <c r="JJ379" i="2"/>
  <c r="JJ82" i="2"/>
  <c r="JJ77" i="2"/>
  <c r="JJ370" i="2"/>
  <c r="JJ394" i="2"/>
  <c r="JJ323" i="2"/>
  <c r="JJ221" i="2"/>
  <c r="JJ478" i="2"/>
  <c r="JJ390" i="2"/>
  <c r="JJ320" i="2"/>
  <c r="JJ378" i="2"/>
  <c r="JJ418" i="2"/>
  <c r="JJ464" i="2"/>
  <c r="JJ474" i="2"/>
  <c r="JJ398" i="2"/>
  <c r="JJ451" i="2"/>
  <c r="JJ457" i="2"/>
  <c r="JJ477" i="2"/>
  <c r="JJ458" i="2"/>
  <c r="JJ372" i="2"/>
  <c r="JJ225" i="2"/>
  <c r="JJ228" i="2"/>
  <c r="JJ185" i="2"/>
  <c r="JJ475" i="2"/>
  <c r="JJ257" i="2"/>
  <c r="JJ47" i="2"/>
  <c r="JJ336" i="2"/>
  <c r="JJ262" i="2"/>
  <c r="JJ106" i="2"/>
  <c r="JJ469" i="2"/>
  <c r="JK102" i="2"/>
  <c r="JK10" i="2"/>
  <c r="JK330" i="2"/>
  <c r="JK84" i="2"/>
  <c r="JK260" i="2"/>
  <c r="JK45" i="2"/>
  <c r="JK181" i="2"/>
  <c r="JK140" i="2"/>
  <c r="JK108" i="2"/>
  <c r="JK179" i="2"/>
  <c r="JK277" i="2"/>
  <c r="JK167" i="2"/>
  <c r="JK52" i="2"/>
  <c r="JK177" i="2"/>
  <c r="JK39" i="2"/>
  <c r="JK203" i="2"/>
  <c r="JK196" i="2"/>
  <c r="JK289" i="2"/>
  <c r="JK110" i="2"/>
  <c r="JK13" i="2"/>
  <c r="JK22" i="2"/>
  <c r="JK164" i="2"/>
  <c r="JK172" i="2"/>
  <c r="JK239" i="2"/>
  <c r="JK46" i="2"/>
  <c r="JK166" i="2"/>
  <c r="JK154" i="2"/>
  <c r="JK255" i="2"/>
  <c r="JK455" i="2"/>
  <c r="JK152" i="2"/>
  <c r="JK126" i="2"/>
  <c r="JK146" i="2"/>
  <c r="JK284" i="2"/>
  <c r="JK304" i="2"/>
  <c r="JK345" i="2"/>
  <c r="JK337" i="2"/>
  <c r="JK361" i="2"/>
  <c r="JK434" i="2"/>
  <c r="JK413" i="2"/>
  <c r="JK404" i="2"/>
  <c r="JK363" i="2"/>
  <c r="JK466" i="2"/>
  <c r="JK411" i="2"/>
  <c r="JK448" i="2"/>
  <c r="JK362" i="2"/>
  <c r="JK391" i="2"/>
  <c r="JK308" i="2"/>
  <c r="JK193" i="2"/>
  <c r="JK319" i="2"/>
  <c r="JK205" i="2"/>
  <c r="JK322" i="2"/>
  <c r="JK297" i="2"/>
  <c r="JK325" i="2"/>
  <c r="JK180" i="2"/>
  <c r="JK54" i="2"/>
  <c r="JK280" i="2"/>
  <c r="JK274" i="2"/>
  <c r="JK261" i="2"/>
  <c r="JK118" i="2"/>
  <c r="JK229" i="2"/>
  <c r="JK383" i="2"/>
  <c r="JK131" i="2"/>
  <c r="JK124" i="2"/>
  <c r="JK223" i="2"/>
  <c r="JK230" i="2"/>
  <c r="JK327" i="2"/>
  <c r="JK420" i="2"/>
  <c r="JK270" i="2"/>
  <c r="JK432" i="2"/>
  <c r="JK268" i="2"/>
  <c r="JK367" i="2"/>
  <c r="JK87" i="2"/>
  <c r="JK37" i="2"/>
  <c r="JK55" i="2"/>
  <c r="JK159" i="2"/>
  <c r="JK98" i="2"/>
  <c r="JK85" i="2"/>
  <c r="JK134" i="2"/>
  <c r="JK83" i="2"/>
  <c r="JK117" i="2"/>
  <c r="JK175" i="2"/>
  <c r="JK358" i="2"/>
  <c r="JK27" i="2"/>
  <c r="JK16" i="2"/>
  <c r="JK184" i="2"/>
  <c r="JK74" i="2"/>
  <c r="JK149" i="2"/>
  <c r="JK92" i="2"/>
  <c r="JK132" i="2"/>
  <c r="JK470" i="2"/>
  <c r="JK115" i="2"/>
  <c r="JK145" i="2"/>
  <c r="JK186" i="2"/>
  <c r="JK40" i="2"/>
  <c r="JK21" i="2"/>
  <c r="JK199" i="2"/>
  <c r="JK295" i="2"/>
  <c r="JK353" i="2"/>
  <c r="JK207" i="2"/>
  <c r="JK155" i="2"/>
  <c r="JK195" i="2"/>
  <c r="JK125" i="2"/>
  <c r="JK15" i="2"/>
  <c r="JK160" i="2"/>
  <c r="JK194" i="2"/>
  <c r="JK224" i="2"/>
  <c r="JK188" i="2"/>
  <c r="JK76" i="2"/>
  <c r="JK153" i="2"/>
  <c r="JK263" i="2"/>
  <c r="JK112" i="2"/>
  <c r="JK62" i="2"/>
  <c r="JK78" i="2"/>
  <c r="JK198" i="2"/>
  <c r="JK191" i="2"/>
  <c r="JK275" i="2"/>
  <c r="JK65" i="2"/>
  <c r="JK341" i="2"/>
  <c r="JK105" i="2"/>
  <c r="JK81" i="2"/>
  <c r="JK267" i="2"/>
  <c r="JK220" i="2"/>
  <c r="JK156" i="2"/>
  <c r="JK254" i="2"/>
  <c r="JK286" i="2"/>
  <c r="JK29" i="2"/>
  <c r="JK94" i="2"/>
  <c r="JK100" i="2"/>
  <c r="JK182" i="2"/>
  <c r="JK36" i="2"/>
  <c r="JK53" i="2"/>
  <c r="JK4" i="2"/>
  <c r="JK2" i="2"/>
  <c r="JK306" i="2"/>
  <c r="JK56" i="2"/>
  <c r="JK43" i="2"/>
  <c r="JK282" i="2"/>
  <c r="JK59" i="2"/>
  <c r="JK169" i="2"/>
  <c r="JK192" i="2"/>
  <c r="JK209" i="2"/>
  <c r="JK227" i="2"/>
  <c r="JK73" i="2"/>
  <c r="JK113" i="2"/>
  <c r="JK71" i="2"/>
  <c r="JK18" i="2"/>
  <c r="JK26" i="2"/>
  <c r="JK144" i="2"/>
  <c r="JK9" i="2"/>
  <c r="JK50" i="2"/>
  <c r="JK19" i="2"/>
  <c r="JK99" i="2"/>
  <c r="JK23" i="2"/>
  <c r="JK24" i="2"/>
  <c r="JK12" i="2"/>
  <c r="JK66" i="2"/>
  <c r="JK5" i="2"/>
  <c r="JK101" i="2"/>
  <c r="JK88" i="2"/>
  <c r="JK64" i="2"/>
  <c r="JK70" i="2"/>
  <c r="JK32" i="2"/>
  <c r="JK51" i="2"/>
  <c r="JK218" i="2"/>
  <c r="JK35" i="2"/>
  <c r="JK368" i="2"/>
  <c r="JK350" i="2"/>
  <c r="JK388" i="2"/>
  <c r="JK292" i="2"/>
  <c r="JK214" i="2"/>
  <c r="JK75" i="2"/>
  <c r="JK293" i="2"/>
  <c r="JK243" i="2"/>
  <c r="JK210" i="2"/>
  <c r="JK369" i="2"/>
  <c r="JK69" i="2"/>
  <c r="JK68" i="2"/>
  <c r="JK38" i="2"/>
  <c r="JK3" i="2"/>
  <c r="JK120" i="2"/>
  <c r="JK58" i="2"/>
  <c r="JK34" i="2"/>
  <c r="JK86" i="2"/>
  <c r="JK178" i="2"/>
  <c r="JK57" i="2"/>
  <c r="JK217" i="2"/>
  <c r="JK127" i="2"/>
  <c r="JK206" i="2"/>
  <c r="JK111" i="2"/>
  <c r="JK344" i="2"/>
  <c r="JK150" i="2"/>
  <c r="JK93" i="2"/>
  <c r="JK63" i="2"/>
  <c r="JK174" i="2"/>
  <c r="JK147" i="2"/>
  <c r="JK48" i="2"/>
  <c r="JK96" i="2"/>
  <c r="JK72" i="2"/>
  <c r="JK33" i="2"/>
  <c r="JK189" i="2"/>
  <c r="JK313" i="2"/>
  <c r="JK158" i="2"/>
  <c r="JK219" i="2"/>
  <c r="JK31" i="2"/>
  <c r="JK95" i="2"/>
  <c r="JK346" i="2"/>
  <c r="JK176" i="2"/>
  <c r="JK352" i="2"/>
  <c r="JK245" i="2"/>
  <c r="JK41" i="2"/>
  <c r="JK79" i="2"/>
  <c r="JK30" i="2"/>
  <c r="JK226" i="2"/>
  <c r="JK103" i="2"/>
  <c r="JK141" i="2"/>
  <c r="JK301" i="2"/>
  <c r="JK347" i="2"/>
  <c r="JK472" i="2"/>
  <c r="JK190" i="2"/>
  <c r="JK296" i="2"/>
  <c r="JK139" i="2"/>
  <c r="JK371" i="2"/>
  <c r="JK7" i="2"/>
  <c r="JK208" i="2"/>
  <c r="JK25" i="2"/>
  <c r="JK468" i="2"/>
  <c r="JK256" i="2"/>
  <c r="JK17" i="2"/>
  <c r="JK222" i="2"/>
  <c r="JK130" i="2"/>
  <c r="JK89" i="2"/>
  <c r="JK201" i="2"/>
  <c r="JK273" i="2"/>
  <c r="JK42" i="2"/>
  <c r="JK200" i="2"/>
  <c r="JK20" i="2"/>
  <c r="JK6" i="2"/>
  <c r="JK61" i="2"/>
  <c r="JK246" i="2"/>
  <c r="JK381" i="2"/>
  <c r="JK278" i="2"/>
  <c r="JK326" i="2"/>
  <c r="JK342" i="2"/>
  <c r="JK276" i="2"/>
  <c r="JK247" i="2"/>
  <c r="JK314" i="2"/>
  <c r="JK142" i="2"/>
  <c r="JK168" i="2"/>
  <c r="JK343" i="2"/>
  <c r="JK11" i="2"/>
  <c r="JK138" i="2"/>
  <c r="JK294" i="2"/>
  <c r="JK91" i="2"/>
  <c r="JK232" i="2"/>
  <c r="JK299" i="2"/>
  <c r="JK364" i="2"/>
  <c r="JK122" i="2"/>
  <c r="JK354" i="2"/>
  <c r="JK435" i="2"/>
  <c r="JK340" i="2"/>
  <c r="JK471" i="2"/>
  <c r="JK302" i="2"/>
  <c r="JK316" i="2"/>
  <c r="JK317" i="2"/>
  <c r="JK136" i="2"/>
  <c r="JK433" i="2"/>
  <c r="JK386" i="2"/>
  <c r="JK252" i="2"/>
  <c r="JK410" i="2"/>
  <c r="JK212" i="2"/>
  <c r="JK348" i="2"/>
  <c r="JK163" i="2"/>
  <c r="JK310" i="2"/>
  <c r="JK173" i="2"/>
  <c r="JK417" i="2"/>
  <c r="JK114" i="2"/>
  <c r="JK331" i="2"/>
  <c r="JK264" i="2"/>
  <c r="JK366" i="2"/>
  <c r="JK359" i="2"/>
  <c r="JK405" i="2"/>
  <c r="JK365" i="2"/>
  <c r="JK382" i="2"/>
  <c r="JK271" i="2"/>
  <c r="JK291" i="2"/>
  <c r="JK393" i="2"/>
  <c r="JK442" i="2"/>
  <c r="JK392" i="2"/>
  <c r="JK396" i="2"/>
  <c r="JK406" i="2"/>
  <c r="JK453" i="2"/>
  <c r="JK236" i="2"/>
  <c r="JK253" i="2"/>
  <c r="JK143" i="2"/>
  <c r="JK281" i="2"/>
  <c r="JK285" i="2"/>
  <c r="JK387" i="2"/>
  <c r="JK332" i="2"/>
  <c r="JK439" i="2"/>
  <c r="JK135" i="2"/>
  <c r="JK197" i="2"/>
  <c r="JK449" i="2"/>
  <c r="JK250" i="2"/>
  <c r="JK237" i="2"/>
  <c r="JK241" i="2"/>
  <c r="JK266" i="2"/>
  <c r="JK272" i="2"/>
  <c r="JK165" i="2"/>
  <c r="JK14" i="2"/>
  <c r="JK400" i="2"/>
  <c r="JK259" i="2"/>
  <c r="JK311" i="2"/>
  <c r="JK309" i="2"/>
  <c r="JK234" i="2"/>
  <c r="JK334" i="2"/>
  <c r="JK426" i="2"/>
  <c r="JK456" i="2"/>
  <c r="JK376" i="2"/>
  <c r="JK215" i="2"/>
  <c r="JK157" i="2"/>
  <c r="JK97" i="2"/>
  <c r="JK380" i="2"/>
  <c r="JK8" i="2"/>
  <c r="JK446" i="2"/>
  <c r="JK248" i="2"/>
  <c r="JK133" i="2"/>
  <c r="JK244" i="2"/>
  <c r="JK123" i="2"/>
  <c r="JK171" i="2"/>
  <c r="JK283" i="2"/>
  <c r="JK249" i="2"/>
  <c r="JK67" i="2"/>
  <c r="JK129" i="2"/>
  <c r="JK49" i="2"/>
  <c r="JK109" i="2"/>
  <c r="JK374" i="2"/>
  <c r="JK288" i="2"/>
  <c r="JK116" i="2"/>
  <c r="JK121" i="2"/>
  <c r="JK202" i="2"/>
  <c r="JK60" i="2"/>
  <c r="JK170" i="2"/>
  <c r="JK204" i="2"/>
  <c r="JK162" i="2"/>
  <c r="JK28" i="2"/>
  <c r="JK231" i="2"/>
  <c r="JK251" i="2"/>
  <c r="JK44" i="2"/>
  <c r="JK305" i="2"/>
  <c r="JK287" i="2"/>
  <c r="JK148" i="2"/>
  <c r="JK356" i="2"/>
  <c r="JK90" i="2"/>
  <c r="JK107" i="2"/>
  <c r="JK183" i="2"/>
  <c r="JK80" i="2"/>
  <c r="JK339" i="2"/>
  <c r="JK233" i="2"/>
  <c r="JK128" i="2"/>
  <c r="JK467" i="2"/>
  <c r="JK312" i="2"/>
  <c r="JK444" i="2"/>
  <c r="JK235" i="2"/>
  <c r="JK104" i="2"/>
  <c r="JK258" i="2"/>
  <c r="JK303" i="2"/>
  <c r="JK428" i="2"/>
  <c r="JK473" i="2"/>
  <c r="JK459" i="2"/>
  <c r="JK395" i="2"/>
  <c r="JK397" i="2"/>
  <c r="JK436" i="2"/>
  <c r="JK440" i="2"/>
  <c r="JK465" i="2"/>
  <c r="JK408" i="2"/>
  <c r="JK421" i="2"/>
  <c r="JK479" i="2"/>
  <c r="JK422" i="2"/>
  <c r="JK377" i="2"/>
  <c r="JK430" i="2"/>
  <c r="JK389" i="2"/>
  <c r="JK137" i="2"/>
  <c r="JK385" i="2"/>
  <c r="JK402" i="2"/>
  <c r="JK318" i="2"/>
  <c r="JK375" i="2"/>
  <c r="JK279" i="2"/>
  <c r="JK438" i="2"/>
  <c r="JK333" i="2"/>
  <c r="JK424" i="2"/>
  <c r="JK300" i="2"/>
  <c r="JK461" i="2"/>
  <c r="JK187" i="2"/>
  <c r="JK238" i="2"/>
  <c r="JK265" i="2"/>
  <c r="JK298" i="2"/>
  <c r="JK360" i="2"/>
  <c r="JK119" i="2"/>
  <c r="JK211" i="2"/>
  <c r="JK373" i="2"/>
  <c r="JK338" i="2"/>
  <c r="JK242" i="2"/>
  <c r="JK355" i="2"/>
  <c r="JK447" i="2"/>
  <c r="JK443" i="2"/>
  <c r="JK403" i="2"/>
  <c r="JK463" i="2"/>
  <c r="JK335" i="2"/>
  <c r="JK431" i="2"/>
  <c r="JK454" i="2"/>
  <c r="JK384" i="2"/>
  <c r="JK151" i="2"/>
  <c r="JK407" i="2"/>
  <c r="JK412" i="2"/>
  <c r="JK445" i="2"/>
  <c r="JK462" i="2"/>
  <c r="JK324" i="2"/>
  <c r="JK425" i="2"/>
  <c r="JK450" i="2"/>
  <c r="JK414" i="2"/>
  <c r="JK357" i="2"/>
  <c r="JK415" i="2"/>
  <c r="JK476" i="2"/>
  <c r="JK321" i="2"/>
  <c r="JK328" i="2"/>
  <c r="JK315" i="2"/>
  <c r="JK351" i="2"/>
  <c r="JK423" i="2"/>
  <c r="JK441" i="2"/>
  <c r="JK216" i="2"/>
  <c r="JK240" i="2"/>
  <c r="JK452" i="2"/>
  <c r="JK409" i="2"/>
  <c r="JK269" i="2"/>
  <c r="JK329" i="2"/>
  <c r="JK416" i="2"/>
  <c r="JK437" i="2"/>
  <c r="JK419" i="2"/>
  <c r="JK427" i="2"/>
  <c r="JK161" i="2"/>
  <c r="JK429" i="2"/>
  <c r="JK399" i="2"/>
  <c r="JK290" i="2"/>
  <c r="JK349" i="2"/>
  <c r="JK213" i="2"/>
  <c r="JK401" i="2"/>
  <c r="JK460" i="2"/>
  <c r="JK307" i="2"/>
  <c r="JK379" i="2"/>
  <c r="JK82" i="2"/>
  <c r="JK77" i="2"/>
  <c r="JK370" i="2"/>
  <c r="JK394" i="2"/>
  <c r="JK323" i="2"/>
  <c r="JK221" i="2"/>
  <c r="JK478" i="2"/>
  <c r="JK390" i="2"/>
  <c r="JK320" i="2"/>
  <c r="JK378" i="2"/>
  <c r="JK418" i="2"/>
  <c r="JK464" i="2"/>
  <c r="JK474" i="2"/>
  <c r="JK398" i="2"/>
  <c r="JK451" i="2"/>
  <c r="JK457" i="2"/>
  <c r="JK477" i="2"/>
  <c r="JK458" i="2"/>
  <c r="JK372" i="2"/>
  <c r="JK225" i="2"/>
  <c r="JK228" i="2"/>
  <c r="JK185" i="2"/>
  <c r="JK475" i="2"/>
  <c r="JK257" i="2"/>
  <c r="JK47" i="2"/>
  <c r="JK336" i="2"/>
  <c r="JK262" i="2"/>
  <c r="JK106" i="2"/>
  <c r="JK469" i="2"/>
  <c r="JL102" i="2"/>
  <c r="JL10" i="2"/>
  <c r="JL330" i="2"/>
  <c r="JL84" i="2"/>
  <c r="JL260" i="2"/>
  <c r="JL45" i="2"/>
  <c r="JL181" i="2"/>
  <c r="JL140" i="2"/>
  <c r="JL108" i="2"/>
  <c r="JL179" i="2"/>
  <c r="JL277" i="2"/>
  <c r="JL167" i="2"/>
  <c r="JL52" i="2"/>
  <c r="JL177" i="2"/>
  <c r="JL39" i="2"/>
  <c r="JL203" i="2"/>
  <c r="JL196" i="2"/>
  <c r="JL289" i="2"/>
  <c r="JL110" i="2"/>
  <c r="JL13" i="2"/>
  <c r="JL22" i="2"/>
  <c r="JL164" i="2"/>
  <c r="JL172" i="2"/>
  <c r="JL239" i="2"/>
  <c r="JL46" i="2"/>
  <c r="JL166" i="2"/>
  <c r="JL154" i="2"/>
  <c r="JL255" i="2"/>
  <c r="JL455" i="2"/>
  <c r="JL152" i="2"/>
  <c r="JL126" i="2"/>
  <c r="JL146" i="2"/>
  <c r="JL284" i="2"/>
  <c r="JL304" i="2"/>
  <c r="JL345" i="2"/>
  <c r="JL337" i="2"/>
  <c r="JL361" i="2"/>
  <c r="JL434" i="2"/>
  <c r="JL413" i="2"/>
  <c r="JL404" i="2"/>
  <c r="JL363" i="2"/>
  <c r="JL466" i="2"/>
  <c r="JL411" i="2"/>
  <c r="JL448" i="2"/>
  <c r="JL362" i="2"/>
  <c r="JL391" i="2"/>
  <c r="JL308" i="2"/>
  <c r="JL193" i="2"/>
  <c r="JL319" i="2"/>
  <c r="JL205" i="2"/>
  <c r="JL322" i="2"/>
  <c r="JL297" i="2"/>
  <c r="JL325" i="2"/>
  <c r="JL180" i="2"/>
  <c r="JL54" i="2"/>
  <c r="JL280" i="2"/>
  <c r="JL274" i="2"/>
  <c r="JL261" i="2"/>
  <c r="JL118" i="2"/>
  <c r="JL229" i="2"/>
  <c r="JL383" i="2"/>
  <c r="JL131" i="2"/>
  <c r="JL124" i="2"/>
  <c r="JL223" i="2"/>
  <c r="JL230" i="2"/>
  <c r="JL327" i="2"/>
  <c r="JL420" i="2"/>
  <c r="JL270" i="2"/>
  <c r="JL432" i="2"/>
  <c r="JL268" i="2"/>
  <c r="JL367" i="2"/>
  <c r="JL87" i="2"/>
  <c r="JL37" i="2"/>
  <c r="JL55" i="2"/>
  <c r="JL159" i="2"/>
  <c r="JL98" i="2"/>
  <c r="JL85" i="2"/>
  <c r="JL134" i="2"/>
  <c r="JL83" i="2"/>
  <c r="JL117" i="2"/>
  <c r="JL175" i="2"/>
  <c r="JL358" i="2"/>
  <c r="JL27" i="2"/>
  <c r="JL16" i="2"/>
  <c r="JL184" i="2"/>
  <c r="JL74" i="2"/>
  <c r="JL149" i="2"/>
  <c r="JL92" i="2"/>
  <c r="JL132" i="2"/>
  <c r="JL470" i="2"/>
  <c r="JL115" i="2"/>
  <c r="JL145" i="2"/>
  <c r="JL186" i="2"/>
  <c r="JL40" i="2"/>
  <c r="JL21" i="2"/>
  <c r="JL199" i="2"/>
  <c r="JL295" i="2"/>
  <c r="JL353" i="2"/>
  <c r="JL207" i="2"/>
  <c r="JL155" i="2"/>
  <c r="JL195" i="2"/>
  <c r="JL125" i="2"/>
  <c r="JL15" i="2"/>
  <c r="JL160" i="2"/>
  <c r="JL194" i="2"/>
  <c r="JL224" i="2"/>
  <c r="JL188" i="2"/>
  <c r="JL76" i="2"/>
  <c r="JL153" i="2"/>
  <c r="JL263" i="2"/>
  <c r="JL112" i="2"/>
  <c r="JL62" i="2"/>
  <c r="JL78" i="2"/>
  <c r="JL198" i="2"/>
  <c r="JL191" i="2"/>
  <c r="JL275" i="2"/>
  <c r="JL65" i="2"/>
  <c r="JL341" i="2"/>
  <c r="JL105" i="2"/>
  <c r="JL81" i="2"/>
  <c r="JL267" i="2"/>
  <c r="JL220" i="2"/>
  <c r="JL156" i="2"/>
  <c r="JL254" i="2"/>
  <c r="JL286" i="2"/>
  <c r="JL29" i="2"/>
  <c r="JL94" i="2"/>
  <c r="JL100" i="2"/>
  <c r="JL182" i="2"/>
  <c r="JL36" i="2"/>
  <c r="JL53" i="2"/>
  <c r="JL4" i="2"/>
  <c r="JL2" i="2"/>
  <c r="JL306" i="2"/>
  <c r="JL56" i="2"/>
  <c r="JL43" i="2"/>
  <c r="JL282" i="2"/>
  <c r="JL59" i="2"/>
  <c r="JL169" i="2"/>
  <c r="JL192" i="2"/>
  <c r="JL209" i="2"/>
  <c r="JL227" i="2"/>
  <c r="JL73" i="2"/>
  <c r="JL113" i="2"/>
  <c r="JL71" i="2"/>
  <c r="JL18" i="2"/>
  <c r="JL26" i="2"/>
  <c r="JL144" i="2"/>
  <c r="JL9" i="2"/>
  <c r="JL50" i="2"/>
  <c r="JL19" i="2"/>
  <c r="JL99" i="2"/>
  <c r="JL23" i="2"/>
  <c r="JL24" i="2"/>
  <c r="JL12" i="2"/>
  <c r="JL66" i="2"/>
  <c r="JL5" i="2"/>
  <c r="JL101" i="2"/>
  <c r="JL88" i="2"/>
  <c r="JL64" i="2"/>
  <c r="JL70" i="2"/>
  <c r="JL32" i="2"/>
  <c r="JL51" i="2"/>
  <c r="JL218" i="2"/>
  <c r="JL35" i="2"/>
  <c r="JL368" i="2"/>
  <c r="JL350" i="2"/>
  <c r="JL388" i="2"/>
  <c r="JL292" i="2"/>
  <c r="JL214" i="2"/>
  <c r="JL75" i="2"/>
  <c r="JL293" i="2"/>
  <c r="JL243" i="2"/>
  <c r="JL210" i="2"/>
  <c r="JL369" i="2"/>
  <c r="JL69" i="2"/>
  <c r="JL68" i="2"/>
  <c r="JL38" i="2"/>
  <c r="JL3" i="2"/>
  <c r="JL120" i="2"/>
  <c r="JL58" i="2"/>
  <c r="JL34" i="2"/>
  <c r="JL86" i="2"/>
  <c r="JL178" i="2"/>
  <c r="JL57" i="2"/>
  <c r="JL217" i="2"/>
  <c r="JL127" i="2"/>
  <c r="JL206" i="2"/>
  <c r="JL111" i="2"/>
  <c r="JL344" i="2"/>
  <c r="JL150" i="2"/>
  <c r="JL93" i="2"/>
  <c r="JL63" i="2"/>
  <c r="JL174" i="2"/>
  <c r="JL147" i="2"/>
  <c r="JL48" i="2"/>
  <c r="JL96" i="2"/>
  <c r="JL72" i="2"/>
  <c r="JL33" i="2"/>
  <c r="JL189" i="2"/>
  <c r="JL313" i="2"/>
  <c r="JL158" i="2"/>
  <c r="JL219" i="2"/>
  <c r="JL31" i="2"/>
  <c r="JL95" i="2"/>
  <c r="JL346" i="2"/>
  <c r="JL176" i="2"/>
  <c r="JL352" i="2"/>
  <c r="JL245" i="2"/>
  <c r="JL41" i="2"/>
  <c r="JL79" i="2"/>
  <c r="JL30" i="2"/>
  <c r="JL226" i="2"/>
  <c r="JL103" i="2"/>
  <c r="JL141" i="2"/>
  <c r="JL301" i="2"/>
  <c r="JL347" i="2"/>
  <c r="JL472" i="2"/>
  <c r="JL190" i="2"/>
  <c r="JL296" i="2"/>
  <c r="JL139" i="2"/>
  <c r="JL371" i="2"/>
  <c r="JL7" i="2"/>
  <c r="JL208" i="2"/>
  <c r="JL25" i="2"/>
  <c r="JL468" i="2"/>
  <c r="JL256" i="2"/>
  <c r="JL17" i="2"/>
  <c r="JL222" i="2"/>
  <c r="JL130" i="2"/>
  <c r="JL89" i="2"/>
  <c r="JL201" i="2"/>
  <c r="JL273" i="2"/>
  <c r="JL42" i="2"/>
  <c r="JL200" i="2"/>
  <c r="JL20" i="2"/>
  <c r="JL6" i="2"/>
  <c r="JL61" i="2"/>
  <c r="JL246" i="2"/>
  <c r="JL381" i="2"/>
  <c r="JL278" i="2"/>
  <c r="JL326" i="2"/>
  <c r="JL342" i="2"/>
  <c r="JL276" i="2"/>
  <c r="JL247" i="2"/>
  <c r="JL314" i="2"/>
  <c r="JL142" i="2"/>
  <c r="JL168" i="2"/>
  <c r="JL343" i="2"/>
  <c r="JL11" i="2"/>
  <c r="JL138" i="2"/>
  <c r="JL294" i="2"/>
  <c r="JL91" i="2"/>
  <c r="JL232" i="2"/>
  <c r="JL299" i="2"/>
  <c r="JL364" i="2"/>
  <c r="JL122" i="2"/>
  <c r="JL354" i="2"/>
  <c r="JL435" i="2"/>
  <c r="JL340" i="2"/>
  <c r="JL471" i="2"/>
  <c r="JL302" i="2"/>
  <c r="JL316" i="2"/>
  <c r="JL317" i="2"/>
  <c r="JL136" i="2"/>
  <c r="JL433" i="2"/>
  <c r="JL386" i="2"/>
  <c r="JL252" i="2"/>
  <c r="JL410" i="2"/>
  <c r="JL212" i="2"/>
  <c r="JL348" i="2"/>
  <c r="JL163" i="2"/>
  <c r="JL310" i="2"/>
  <c r="JL173" i="2"/>
  <c r="JL417" i="2"/>
  <c r="JL114" i="2"/>
  <c r="JL331" i="2"/>
  <c r="JL264" i="2"/>
  <c r="JL366" i="2"/>
  <c r="JL359" i="2"/>
  <c r="JL405" i="2"/>
  <c r="JL365" i="2"/>
  <c r="JL382" i="2"/>
  <c r="JL271" i="2"/>
  <c r="JL291" i="2"/>
  <c r="JL393" i="2"/>
  <c r="JL442" i="2"/>
  <c r="JL392" i="2"/>
  <c r="JL396" i="2"/>
  <c r="JL406" i="2"/>
  <c r="JL453" i="2"/>
  <c r="JL236" i="2"/>
  <c r="JL253" i="2"/>
  <c r="JL143" i="2"/>
  <c r="JL281" i="2"/>
  <c r="JL285" i="2"/>
  <c r="JL387" i="2"/>
  <c r="JL332" i="2"/>
  <c r="JL439" i="2"/>
  <c r="JL135" i="2"/>
  <c r="JL197" i="2"/>
  <c r="JL449" i="2"/>
  <c r="JL250" i="2"/>
  <c r="JL237" i="2"/>
  <c r="JL241" i="2"/>
  <c r="JL266" i="2"/>
  <c r="JL272" i="2"/>
  <c r="JL165" i="2"/>
  <c r="JL14" i="2"/>
  <c r="JL400" i="2"/>
  <c r="JL259" i="2"/>
  <c r="JL311" i="2"/>
  <c r="JL309" i="2"/>
  <c r="JL234" i="2"/>
  <c r="JL334" i="2"/>
  <c r="JL426" i="2"/>
  <c r="JL456" i="2"/>
  <c r="JL376" i="2"/>
  <c r="JL215" i="2"/>
  <c r="JL157" i="2"/>
  <c r="JL97" i="2"/>
  <c r="JL380" i="2"/>
  <c r="JL8" i="2"/>
  <c r="JL446" i="2"/>
  <c r="JL248" i="2"/>
  <c r="JL133" i="2"/>
  <c r="JL244" i="2"/>
  <c r="JL123" i="2"/>
  <c r="JL171" i="2"/>
  <c r="JL283" i="2"/>
  <c r="JL249" i="2"/>
  <c r="JL67" i="2"/>
  <c r="JL129" i="2"/>
  <c r="JL49" i="2"/>
  <c r="JL109" i="2"/>
  <c r="JL374" i="2"/>
  <c r="JL288" i="2"/>
  <c r="JL116" i="2"/>
  <c r="JL121" i="2"/>
  <c r="JL202" i="2"/>
  <c r="JL60" i="2"/>
  <c r="JL170" i="2"/>
  <c r="JL204" i="2"/>
  <c r="JL162" i="2"/>
  <c r="JL28" i="2"/>
  <c r="JL231" i="2"/>
  <c r="JL251" i="2"/>
  <c r="JL44" i="2"/>
  <c r="JL305" i="2"/>
  <c r="JL287" i="2"/>
  <c r="JL148" i="2"/>
  <c r="JL356" i="2"/>
  <c r="JL90" i="2"/>
  <c r="JL107" i="2"/>
  <c r="JL183" i="2"/>
  <c r="JL80" i="2"/>
  <c r="JL339" i="2"/>
  <c r="JL233" i="2"/>
  <c r="JL128" i="2"/>
  <c r="JL467" i="2"/>
  <c r="JL312" i="2"/>
  <c r="JL444" i="2"/>
  <c r="JL235" i="2"/>
  <c r="JL104" i="2"/>
  <c r="JL258" i="2"/>
  <c r="JL303" i="2"/>
  <c r="JL428" i="2"/>
  <c r="JL473" i="2"/>
  <c r="JL459" i="2"/>
  <c r="JL395" i="2"/>
  <c r="JL397" i="2"/>
  <c r="JL436" i="2"/>
  <c r="JL440" i="2"/>
  <c r="JL465" i="2"/>
  <c r="JL408" i="2"/>
  <c r="JL421" i="2"/>
  <c r="JL479" i="2"/>
  <c r="JL422" i="2"/>
  <c r="JL377" i="2"/>
  <c r="JL430" i="2"/>
  <c r="JL389" i="2"/>
  <c r="JL137" i="2"/>
  <c r="JL385" i="2"/>
  <c r="JL402" i="2"/>
  <c r="JL318" i="2"/>
  <c r="JL375" i="2"/>
  <c r="JL279" i="2"/>
  <c r="JL438" i="2"/>
  <c r="JL333" i="2"/>
  <c r="JL424" i="2"/>
  <c r="JL300" i="2"/>
  <c r="JL461" i="2"/>
  <c r="JL187" i="2"/>
  <c r="JL238" i="2"/>
  <c r="JL265" i="2"/>
  <c r="JL298" i="2"/>
  <c r="JL360" i="2"/>
  <c r="JL119" i="2"/>
  <c r="JL211" i="2"/>
  <c r="JL373" i="2"/>
  <c r="JL338" i="2"/>
  <c r="JL242" i="2"/>
  <c r="JL355" i="2"/>
  <c r="JL447" i="2"/>
  <c r="JL443" i="2"/>
  <c r="JL403" i="2"/>
  <c r="JL463" i="2"/>
  <c r="JL335" i="2"/>
  <c r="JL431" i="2"/>
  <c r="JL454" i="2"/>
  <c r="JL384" i="2"/>
  <c r="JL151" i="2"/>
  <c r="JL407" i="2"/>
  <c r="JL412" i="2"/>
  <c r="JL445" i="2"/>
  <c r="JL462" i="2"/>
  <c r="JL324" i="2"/>
  <c r="JL425" i="2"/>
  <c r="JL450" i="2"/>
  <c r="JL414" i="2"/>
  <c r="JL357" i="2"/>
  <c r="JL415" i="2"/>
  <c r="JL476" i="2"/>
  <c r="JL321" i="2"/>
  <c r="JL328" i="2"/>
  <c r="JL315" i="2"/>
  <c r="JL351" i="2"/>
  <c r="JL423" i="2"/>
  <c r="JL441" i="2"/>
  <c r="JL216" i="2"/>
  <c r="JL240" i="2"/>
  <c r="JL452" i="2"/>
  <c r="JL409" i="2"/>
  <c r="JL269" i="2"/>
  <c r="JL329" i="2"/>
  <c r="JL416" i="2"/>
  <c r="JL437" i="2"/>
  <c r="JL419" i="2"/>
  <c r="JL427" i="2"/>
  <c r="JL161" i="2"/>
  <c r="JL429" i="2"/>
  <c r="JL399" i="2"/>
  <c r="JL290" i="2"/>
  <c r="JL349" i="2"/>
  <c r="JL213" i="2"/>
  <c r="JL401" i="2"/>
  <c r="JL460" i="2"/>
  <c r="JL307" i="2"/>
  <c r="JL379" i="2"/>
  <c r="JL82" i="2"/>
  <c r="JL77" i="2"/>
  <c r="JL370" i="2"/>
  <c r="JL394" i="2"/>
  <c r="JL323" i="2"/>
  <c r="JL221" i="2"/>
  <c r="JL478" i="2"/>
  <c r="JL390" i="2"/>
  <c r="JL320" i="2"/>
  <c r="JL378" i="2"/>
  <c r="JL418" i="2"/>
  <c r="JL464" i="2"/>
  <c r="JL474" i="2"/>
  <c r="JL398" i="2"/>
  <c r="JL451" i="2"/>
  <c r="JL457" i="2"/>
  <c r="JL477" i="2"/>
  <c r="JL458" i="2"/>
  <c r="JL372" i="2"/>
  <c r="JL225" i="2"/>
  <c r="JL228" i="2"/>
  <c r="JL185" i="2"/>
  <c r="JL475" i="2"/>
  <c r="JL257" i="2"/>
  <c r="JL47" i="2"/>
  <c r="JL336" i="2"/>
  <c r="JL262" i="2"/>
  <c r="JL106" i="2"/>
  <c r="JL469" i="2"/>
  <c r="JM102" i="2"/>
  <c r="JM10" i="2"/>
  <c r="JM330" i="2"/>
  <c r="JM84" i="2"/>
  <c r="JM260" i="2"/>
  <c r="JM45" i="2"/>
  <c r="JM181" i="2"/>
  <c r="JM140" i="2"/>
  <c r="JM108" i="2"/>
  <c r="JM179" i="2"/>
  <c r="JM277" i="2"/>
  <c r="JM167" i="2"/>
  <c r="JM52" i="2"/>
  <c r="JM177" i="2"/>
  <c r="JM39" i="2"/>
  <c r="JM203" i="2"/>
  <c r="JM196" i="2"/>
  <c r="JM289" i="2"/>
  <c r="JM110" i="2"/>
  <c r="JM13" i="2"/>
  <c r="JM22" i="2"/>
  <c r="JM164" i="2"/>
  <c r="JM172" i="2"/>
  <c r="JM239" i="2"/>
  <c r="JM46" i="2"/>
  <c r="JM166" i="2"/>
  <c r="JM154" i="2"/>
  <c r="JM255" i="2"/>
  <c r="JM455" i="2"/>
  <c r="JM152" i="2"/>
  <c r="JM126" i="2"/>
  <c r="JM146" i="2"/>
  <c r="JM284" i="2"/>
  <c r="JM304" i="2"/>
  <c r="JM345" i="2"/>
  <c r="JM337" i="2"/>
  <c r="JM361" i="2"/>
  <c r="JM434" i="2"/>
  <c r="JM413" i="2"/>
  <c r="JM404" i="2"/>
  <c r="JM363" i="2"/>
  <c r="JM466" i="2"/>
  <c r="JM411" i="2"/>
  <c r="JM448" i="2"/>
  <c r="JM362" i="2"/>
  <c r="JM391" i="2"/>
  <c r="JM308" i="2"/>
  <c r="JM193" i="2"/>
  <c r="JM319" i="2"/>
  <c r="JM205" i="2"/>
  <c r="JM322" i="2"/>
  <c r="JM297" i="2"/>
  <c r="JM325" i="2"/>
  <c r="JM180" i="2"/>
  <c r="JM54" i="2"/>
  <c r="JM280" i="2"/>
  <c r="JM274" i="2"/>
  <c r="JM261" i="2"/>
  <c r="JM118" i="2"/>
  <c r="JM229" i="2"/>
  <c r="JM383" i="2"/>
  <c r="JM131" i="2"/>
  <c r="JM124" i="2"/>
  <c r="JM223" i="2"/>
  <c r="JM230" i="2"/>
  <c r="JM327" i="2"/>
  <c r="JM420" i="2"/>
  <c r="JM270" i="2"/>
  <c r="JM432" i="2"/>
  <c r="JM268" i="2"/>
  <c r="JM367" i="2"/>
  <c r="JM87" i="2"/>
  <c r="JM37" i="2"/>
  <c r="JM55" i="2"/>
  <c r="JM159" i="2"/>
  <c r="JM98" i="2"/>
  <c r="JM85" i="2"/>
  <c r="JM134" i="2"/>
  <c r="JM83" i="2"/>
  <c r="JM117" i="2"/>
  <c r="JM175" i="2"/>
  <c r="JM358" i="2"/>
  <c r="JM27" i="2"/>
  <c r="JM16" i="2"/>
  <c r="JM184" i="2"/>
  <c r="JM74" i="2"/>
  <c r="JM149" i="2"/>
  <c r="JM92" i="2"/>
  <c r="JM132" i="2"/>
  <c r="JM470" i="2"/>
  <c r="JM115" i="2"/>
  <c r="JM145" i="2"/>
  <c r="JM186" i="2"/>
  <c r="JM40" i="2"/>
  <c r="JM21" i="2"/>
  <c r="JM199" i="2"/>
  <c r="JM295" i="2"/>
  <c r="JM353" i="2"/>
  <c r="JM207" i="2"/>
  <c r="JM155" i="2"/>
  <c r="JM195" i="2"/>
  <c r="JM125" i="2"/>
  <c r="JM15" i="2"/>
  <c r="JM160" i="2"/>
  <c r="JM194" i="2"/>
  <c r="JM224" i="2"/>
  <c r="JM188" i="2"/>
  <c r="JM76" i="2"/>
  <c r="JM153" i="2"/>
  <c r="JM263" i="2"/>
  <c r="JM112" i="2"/>
  <c r="JM62" i="2"/>
  <c r="JM78" i="2"/>
  <c r="JM198" i="2"/>
  <c r="JM191" i="2"/>
  <c r="JM275" i="2"/>
  <c r="JM65" i="2"/>
  <c r="JM341" i="2"/>
  <c r="JM105" i="2"/>
  <c r="JM81" i="2"/>
  <c r="JM267" i="2"/>
  <c r="JM220" i="2"/>
  <c r="JM156" i="2"/>
  <c r="JM254" i="2"/>
  <c r="JM286" i="2"/>
  <c r="JM29" i="2"/>
  <c r="JM94" i="2"/>
  <c r="JM100" i="2"/>
  <c r="JM182" i="2"/>
  <c r="JM36" i="2"/>
  <c r="JM53" i="2"/>
  <c r="JM4" i="2"/>
  <c r="JM2" i="2"/>
  <c r="JM306" i="2"/>
  <c r="JM56" i="2"/>
  <c r="JM43" i="2"/>
  <c r="JM282" i="2"/>
  <c r="JM59" i="2"/>
  <c r="JM169" i="2"/>
  <c r="JM192" i="2"/>
  <c r="JM209" i="2"/>
  <c r="JM227" i="2"/>
  <c r="JM73" i="2"/>
  <c r="JM113" i="2"/>
  <c r="JM71" i="2"/>
  <c r="JM18" i="2"/>
  <c r="JM26" i="2"/>
  <c r="JM144" i="2"/>
  <c r="JM9" i="2"/>
  <c r="JM50" i="2"/>
  <c r="JM19" i="2"/>
  <c r="JM99" i="2"/>
  <c r="JM23" i="2"/>
  <c r="JM24" i="2"/>
  <c r="JM12" i="2"/>
  <c r="JM66" i="2"/>
  <c r="JM5" i="2"/>
  <c r="JM101" i="2"/>
  <c r="JM88" i="2"/>
  <c r="JM64" i="2"/>
  <c r="JM70" i="2"/>
  <c r="JM32" i="2"/>
  <c r="JM51" i="2"/>
  <c r="JM218" i="2"/>
  <c r="JM35" i="2"/>
  <c r="JM368" i="2"/>
  <c r="JM350" i="2"/>
  <c r="JM388" i="2"/>
  <c r="JM292" i="2"/>
  <c r="JM214" i="2"/>
  <c r="JM75" i="2"/>
  <c r="JM293" i="2"/>
  <c r="JM243" i="2"/>
  <c r="JM210" i="2"/>
  <c r="JM369" i="2"/>
  <c r="JM69" i="2"/>
  <c r="JM68" i="2"/>
  <c r="JM38" i="2"/>
  <c r="JM3" i="2"/>
  <c r="JM120" i="2"/>
  <c r="JM58" i="2"/>
  <c r="JM34" i="2"/>
  <c r="JM86" i="2"/>
  <c r="JM178" i="2"/>
  <c r="JM57" i="2"/>
  <c r="JM217" i="2"/>
  <c r="JM127" i="2"/>
  <c r="JM206" i="2"/>
  <c r="JM111" i="2"/>
  <c r="JM344" i="2"/>
  <c r="JM150" i="2"/>
  <c r="JM93" i="2"/>
  <c r="JM63" i="2"/>
  <c r="JM174" i="2"/>
  <c r="JM147" i="2"/>
  <c r="JM48" i="2"/>
  <c r="JM96" i="2"/>
  <c r="JM72" i="2"/>
  <c r="JM33" i="2"/>
  <c r="JM189" i="2"/>
  <c r="JM313" i="2"/>
  <c r="JM158" i="2"/>
  <c r="JM219" i="2"/>
  <c r="JM31" i="2"/>
  <c r="JM95" i="2"/>
  <c r="JM346" i="2"/>
  <c r="JM176" i="2"/>
  <c r="JM352" i="2"/>
  <c r="JM245" i="2"/>
  <c r="JM41" i="2"/>
  <c r="JM79" i="2"/>
  <c r="JM30" i="2"/>
  <c r="JM226" i="2"/>
  <c r="JM103" i="2"/>
  <c r="JM141" i="2"/>
  <c r="JM301" i="2"/>
  <c r="JM347" i="2"/>
  <c r="JM472" i="2"/>
  <c r="JM190" i="2"/>
  <c r="JM296" i="2"/>
  <c r="JM139" i="2"/>
  <c r="JM371" i="2"/>
  <c r="JM7" i="2"/>
  <c r="JM208" i="2"/>
  <c r="JM25" i="2"/>
  <c r="JM468" i="2"/>
  <c r="JM256" i="2"/>
  <c r="JM17" i="2"/>
  <c r="JM222" i="2"/>
  <c r="JM130" i="2"/>
  <c r="JM89" i="2"/>
  <c r="JM201" i="2"/>
  <c r="JM273" i="2"/>
  <c r="JM42" i="2"/>
  <c r="JM200" i="2"/>
  <c r="JM20" i="2"/>
  <c r="JM6" i="2"/>
  <c r="JM61" i="2"/>
  <c r="JM246" i="2"/>
  <c r="JM381" i="2"/>
  <c r="JM278" i="2"/>
  <c r="JM326" i="2"/>
  <c r="JM342" i="2"/>
  <c r="JM276" i="2"/>
  <c r="JM247" i="2"/>
  <c r="JM314" i="2"/>
  <c r="JM142" i="2"/>
  <c r="JM168" i="2"/>
  <c r="JM343" i="2"/>
  <c r="JM11" i="2"/>
  <c r="JM138" i="2"/>
  <c r="JM294" i="2"/>
  <c r="JM91" i="2"/>
  <c r="JM232" i="2"/>
  <c r="JM299" i="2"/>
  <c r="JM364" i="2"/>
  <c r="JM122" i="2"/>
  <c r="JM354" i="2"/>
  <c r="JM435" i="2"/>
  <c r="JM340" i="2"/>
  <c r="JM471" i="2"/>
  <c r="JM302" i="2"/>
  <c r="JM316" i="2"/>
  <c r="JM317" i="2"/>
  <c r="JM136" i="2"/>
  <c r="JM433" i="2"/>
  <c r="JM386" i="2"/>
  <c r="JM252" i="2"/>
  <c r="JM410" i="2"/>
  <c r="JM212" i="2"/>
  <c r="JM348" i="2"/>
  <c r="JM163" i="2"/>
  <c r="JM310" i="2"/>
  <c r="JM173" i="2"/>
  <c r="JM417" i="2"/>
  <c r="JM114" i="2"/>
  <c r="JM331" i="2"/>
  <c r="JM264" i="2"/>
  <c r="JM366" i="2"/>
  <c r="JM359" i="2"/>
  <c r="JM405" i="2"/>
  <c r="JM365" i="2"/>
  <c r="JM382" i="2"/>
  <c r="JM271" i="2"/>
  <c r="JM291" i="2"/>
  <c r="JM393" i="2"/>
  <c r="JM442" i="2"/>
  <c r="JM392" i="2"/>
  <c r="JM396" i="2"/>
  <c r="JM406" i="2"/>
  <c r="JM453" i="2"/>
  <c r="JM236" i="2"/>
  <c r="JM253" i="2"/>
  <c r="JM143" i="2"/>
  <c r="JM281" i="2"/>
  <c r="JM285" i="2"/>
  <c r="JM387" i="2"/>
  <c r="JM332" i="2"/>
  <c r="JM439" i="2"/>
  <c r="JM135" i="2"/>
  <c r="JM197" i="2"/>
  <c r="JM449" i="2"/>
  <c r="JM250" i="2"/>
  <c r="JM237" i="2"/>
  <c r="JM241" i="2"/>
  <c r="JM266" i="2"/>
  <c r="JM272" i="2"/>
  <c r="JM165" i="2"/>
  <c r="JM14" i="2"/>
  <c r="JM400" i="2"/>
  <c r="JM259" i="2"/>
  <c r="JM311" i="2"/>
  <c r="JM309" i="2"/>
  <c r="JM234" i="2"/>
  <c r="JM334" i="2"/>
  <c r="JM426" i="2"/>
  <c r="JM456" i="2"/>
  <c r="JM376" i="2"/>
  <c r="JM215" i="2"/>
  <c r="JM157" i="2"/>
  <c r="JM97" i="2"/>
  <c r="JM380" i="2"/>
  <c r="JM8" i="2"/>
  <c r="JM446" i="2"/>
  <c r="JM248" i="2"/>
  <c r="JM133" i="2"/>
  <c r="JM244" i="2"/>
  <c r="JM123" i="2"/>
  <c r="JM171" i="2"/>
  <c r="JM283" i="2"/>
  <c r="JM249" i="2"/>
  <c r="JM67" i="2"/>
  <c r="JM129" i="2"/>
  <c r="JM49" i="2"/>
  <c r="JM109" i="2"/>
  <c r="JM374" i="2"/>
  <c r="JM288" i="2"/>
  <c r="JM116" i="2"/>
  <c r="JM121" i="2"/>
  <c r="JM202" i="2"/>
  <c r="JM60" i="2"/>
  <c r="JM170" i="2"/>
  <c r="JM204" i="2"/>
  <c r="JM162" i="2"/>
  <c r="JM28" i="2"/>
  <c r="JM231" i="2"/>
  <c r="JM251" i="2"/>
  <c r="JM44" i="2"/>
  <c r="JM305" i="2"/>
  <c r="JM287" i="2"/>
  <c r="JM148" i="2"/>
  <c r="JM356" i="2"/>
  <c r="JM90" i="2"/>
  <c r="JM107" i="2"/>
  <c r="JM183" i="2"/>
  <c r="JM80" i="2"/>
  <c r="JM339" i="2"/>
  <c r="JM233" i="2"/>
  <c r="JM128" i="2"/>
  <c r="JM467" i="2"/>
  <c r="JM312" i="2"/>
  <c r="JM444" i="2"/>
  <c r="JM235" i="2"/>
  <c r="JM104" i="2"/>
  <c r="JM258" i="2"/>
  <c r="JM303" i="2"/>
  <c r="JM428" i="2"/>
  <c r="JM473" i="2"/>
  <c r="JM459" i="2"/>
  <c r="JM395" i="2"/>
  <c r="JM397" i="2"/>
  <c r="JM436" i="2"/>
  <c r="JM440" i="2"/>
  <c r="JM465" i="2"/>
  <c r="JM408" i="2"/>
  <c r="JM421" i="2"/>
  <c r="JM479" i="2"/>
  <c r="JM422" i="2"/>
  <c r="JM377" i="2"/>
  <c r="JM430" i="2"/>
  <c r="JM389" i="2"/>
  <c r="JM137" i="2"/>
  <c r="JM385" i="2"/>
  <c r="JM402" i="2"/>
  <c r="JM318" i="2"/>
  <c r="JM375" i="2"/>
  <c r="JM279" i="2"/>
  <c r="JM438" i="2"/>
  <c r="JM333" i="2"/>
  <c r="JM424" i="2"/>
  <c r="JM300" i="2"/>
  <c r="JM461" i="2"/>
  <c r="JM187" i="2"/>
  <c r="JM238" i="2"/>
  <c r="JM265" i="2"/>
  <c r="JM298" i="2"/>
  <c r="JM360" i="2"/>
  <c r="JM119" i="2"/>
  <c r="JM211" i="2"/>
  <c r="JM373" i="2"/>
  <c r="JM338" i="2"/>
  <c r="JM242" i="2"/>
  <c r="JM355" i="2"/>
  <c r="JM447" i="2"/>
  <c r="JM443" i="2"/>
  <c r="JM403" i="2"/>
  <c r="JM463" i="2"/>
  <c r="JM335" i="2"/>
  <c r="JM431" i="2"/>
  <c r="JM454" i="2"/>
  <c r="JM384" i="2"/>
  <c r="JM151" i="2"/>
  <c r="JM407" i="2"/>
  <c r="JM412" i="2"/>
  <c r="JM445" i="2"/>
  <c r="JM462" i="2"/>
  <c r="JM324" i="2"/>
  <c r="JM425" i="2"/>
  <c r="JM450" i="2"/>
  <c r="JM414" i="2"/>
  <c r="JM357" i="2"/>
  <c r="JM415" i="2"/>
  <c r="JM476" i="2"/>
  <c r="JM321" i="2"/>
  <c r="JM328" i="2"/>
  <c r="JM315" i="2"/>
  <c r="JM351" i="2"/>
  <c r="JM423" i="2"/>
  <c r="JM441" i="2"/>
  <c r="JM216" i="2"/>
  <c r="JM240" i="2"/>
  <c r="JM452" i="2"/>
  <c r="JM409" i="2"/>
  <c r="JM269" i="2"/>
  <c r="JM329" i="2"/>
  <c r="JM416" i="2"/>
  <c r="JM437" i="2"/>
  <c r="JM419" i="2"/>
  <c r="JM427" i="2"/>
  <c r="JM161" i="2"/>
  <c r="JM429" i="2"/>
  <c r="JM399" i="2"/>
  <c r="JM290" i="2"/>
  <c r="JM349" i="2"/>
  <c r="JM213" i="2"/>
  <c r="JM401" i="2"/>
  <c r="JM460" i="2"/>
  <c r="JM307" i="2"/>
  <c r="JM379" i="2"/>
  <c r="JM82" i="2"/>
  <c r="JM77" i="2"/>
  <c r="JM370" i="2"/>
  <c r="JM394" i="2"/>
  <c r="JM323" i="2"/>
  <c r="JM221" i="2"/>
  <c r="JM478" i="2"/>
  <c r="JM390" i="2"/>
  <c r="JM320" i="2"/>
  <c r="JM378" i="2"/>
  <c r="JM418" i="2"/>
  <c r="JM464" i="2"/>
  <c r="JM474" i="2"/>
  <c r="JM398" i="2"/>
  <c r="JM451" i="2"/>
  <c r="JM457" i="2"/>
  <c r="JM477" i="2"/>
  <c r="JM458" i="2"/>
  <c r="JM372" i="2"/>
  <c r="JM225" i="2"/>
  <c r="JM228" i="2"/>
  <c r="JM185" i="2"/>
  <c r="JM475" i="2"/>
  <c r="JM257" i="2"/>
  <c r="JM47" i="2"/>
  <c r="JM336" i="2"/>
  <c r="JM262" i="2"/>
  <c r="JM106" i="2"/>
  <c r="JM469" i="2"/>
  <c r="JN102" i="2"/>
  <c r="JN10" i="2"/>
  <c r="JN330" i="2"/>
  <c r="JN84" i="2"/>
  <c r="JN260" i="2"/>
  <c r="JN45" i="2"/>
  <c r="JN181" i="2"/>
  <c r="JN140" i="2"/>
  <c r="JN108" i="2"/>
  <c r="JN179" i="2"/>
  <c r="JN277" i="2"/>
  <c r="JN167" i="2"/>
  <c r="JN52" i="2"/>
  <c r="JN177" i="2"/>
  <c r="JN39" i="2"/>
  <c r="JN203" i="2"/>
  <c r="JN196" i="2"/>
  <c r="JN289" i="2"/>
  <c r="JN110" i="2"/>
  <c r="JN13" i="2"/>
  <c r="JN22" i="2"/>
  <c r="JN164" i="2"/>
  <c r="JN172" i="2"/>
  <c r="JN239" i="2"/>
  <c r="JN46" i="2"/>
  <c r="JN166" i="2"/>
  <c r="JN154" i="2"/>
  <c r="JN255" i="2"/>
  <c r="JN455" i="2"/>
  <c r="JN152" i="2"/>
  <c r="JN126" i="2"/>
  <c r="JN146" i="2"/>
  <c r="JN284" i="2"/>
  <c r="JN304" i="2"/>
  <c r="JN345" i="2"/>
  <c r="JN337" i="2"/>
  <c r="JN361" i="2"/>
  <c r="JN434" i="2"/>
  <c r="JN413" i="2"/>
  <c r="JN404" i="2"/>
  <c r="JN363" i="2"/>
  <c r="JN466" i="2"/>
  <c r="JN411" i="2"/>
  <c r="JN448" i="2"/>
  <c r="JN362" i="2"/>
  <c r="JN391" i="2"/>
  <c r="JN308" i="2"/>
  <c r="JN193" i="2"/>
  <c r="JN319" i="2"/>
  <c r="JN205" i="2"/>
  <c r="JN322" i="2"/>
  <c r="JN297" i="2"/>
  <c r="JN325" i="2"/>
  <c r="JN180" i="2"/>
  <c r="JN54" i="2"/>
  <c r="JN280" i="2"/>
  <c r="JN274" i="2"/>
  <c r="JN261" i="2"/>
  <c r="JN118" i="2"/>
  <c r="JN229" i="2"/>
  <c r="JN383" i="2"/>
  <c r="JN131" i="2"/>
  <c r="JN124" i="2"/>
  <c r="JN223" i="2"/>
  <c r="JN230" i="2"/>
  <c r="JN327" i="2"/>
  <c r="JN420" i="2"/>
  <c r="JN270" i="2"/>
  <c r="JN432" i="2"/>
  <c r="JN268" i="2"/>
  <c r="JN367" i="2"/>
  <c r="JN87" i="2"/>
  <c r="JN37" i="2"/>
  <c r="JN55" i="2"/>
  <c r="JN159" i="2"/>
  <c r="JN98" i="2"/>
  <c r="JN85" i="2"/>
  <c r="JN134" i="2"/>
  <c r="JN83" i="2"/>
  <c r="JN117" i="2"/>
  <c r="JN175" i="2"/>
  <c r="JN358" i="2"/>
  <c r="JN27" i="2"/>
  <c r="JN16" i="2"/>
  <c r="JN184" i="2"/>
  <c r="JN74" i="2"/>
  <c r="JN149" i="2"/>
  <c r="JN92" i="2"/>
  <c r="JN132" i="2"/>
  <c r="JN470" i="2"/>
  <c r="JN115" i="2"/>
  <c r="JN145" i="2"/>
  <c r="JN186" i="2"/>
  <c r="JN40" i="2"/>
  <c r="JN21" i="2"/>
  <c r="JN199" i="2"/>
  <c r="JN295" i="2"/>
  <c r="JN353" i="2"/>
  <c r="JN207" i="2"/>
  <c r="JN155" i="2"/>
  <c r="JN195" i="2"/>
  <c r="JN125" i="2"/>
  <c r="JN15" i="2"/>
  <c r="JN160" i="2"/>
  <c r="JN194" i="2"/>
  <c r="JN224" i="2"/>
  <c r="JN188" i="2"/>
  <c r="JN76" i="2"/>
  <c r="JN153" i="2"/>
  <c r="JN263" i="2"/>
  <c r="JN112" i="2"/>
  <c r="JN62" i="2"/>
  <c r="JN78" i="2"/>
  <c r="JN198" i="2"/>
  <c r="JN191" i="2"/>
  <c r="JN275" i="2"/>
  <c r="JN65" i="2"/>
  <c r="JN341" i="2"/>
  <c r="JN105" i="2"/>
  <c r="JN81" i="2"/>
  <c r="JN267" i="2"/>
  <c r="JN220" i="2"/>
  <c r="JN156" i="2"/>
  <c r="JN254" i="2"/>
  <c r="JN286" i="2"/>
  <c r="JN29" i="2"/>
  <c r="JN94" i="2"/>
  <c r="JN100" i="2"/>
  <c r="JN182" i="2"/>
  <c r="JN36" i="2"/>
  <c r="JN53" i="2"/>
  <c r="JN4" i="2"/>
  <c r="JN2" i="2"/>
  <c r="JN306" i="2"/>
  <c r="JN56" i="2"/>
  <c r="JN43" i="2"/>
  <c r="JN282" i="2"/>
  <c r="JN59" i="2"/>
  <c r="JN169" i="2"/>
  <c r="JN192" i="2"/>
  <c r="JN209" i="2"/>
  <c r="JN227" i="2"/>
  <c r="JN73" i="2"/>
  <c r="JN113" i="2"/>
  <c r="JN71" i="2"/>
  <c r="JN18" i="2"/>
  <c r="JN26" i="2"/>
  <c r="JN144" i="2"/>
  <c r="JN9" i="2"/>
  <c r="JN50" i="2"/>
  <c r="JN19" i="2"/>
  <c r="JN99" i="2"/>
  <c r="JN23" i="2"/>
  <c r="JN24" i="2"/>
  <c r="JN12" i="2"/>
  <c r="JN66" i="2"/>
  <c r="JN5" i="2"/>
  <c r="JN101" i="2"/>
  <c r="JN88" i="2"/>
  <c r="JN64" i="2"/>
  <c r="JN70" i="2"/>
  <c r="JN32" i="2"/>
  <c r="JN51" i="2"/>
  <c r="JN218" i="2"/>
  <c r="JN35" i="2"/>
  <c r="JN368" i="2"/>
  <c r="JN350" i="2"/>
  <c r="JN388" i="2"/>
  <c r="JN292" i="2"/>
  <c r="JN214" i="2"/>
  <c r="JN75" i="2"/>
  <c r="JN293" i="2"/>
  <c r="JN243" i="2"/>
  <c r="JN210" i="2"/>
  <c r="JN369" i="2"/>
  <c r="JN69" i="2"/>
  <c r="JN68" i="2"/>
  <c r="JN38" i="2"/>
  <c r="JN3" i="2"/>
  <c r="JN120" i="2"/>
  <c r="JN58" i="2"/>
  <c r="JN34" i="2"/>
  <c r="JN86" i="2"/>
  <c r="JN178" i="2"/>
  <c r="JN57" i="2"/>
  <c r="JN217" i="2"/>
  <c r="JN127" i="2"/>
  <c r="JN206" i="2"/>
  <c r="JN111" i="2"/>
  <c r="JN344" i="2"/>
  <c r="JN150" i="2"/>
  <c r="JN93" i="2"/>
  <c r="JN63" i="2"/>
  <c r="JN174" i="2"/>
  <c r="JN147" i="2"/>
  <c r="JN48" i="2"/>
  <c r="JN96" i="2"/>
  <c r="JN72" i="2"/>
  <c r="JN33" i="2"/>
  <c r="JN189" i="2"/>
  <c r="JN313" i="2"/>
  <c r="JN158" i="2"/>
  <c r="JN219" i="2"/>
  <c r="JN31" i="2"/>
  <c r="JN95" i="2"/>
  <c r="JN346" i="2"/>
  <c r="JN176" i="2"/>
  <c r="JN352" i="2"/>
  <c r="JN245" i="2"/>
  <c r="JN41" i="2"/>
  <c r="JN79" i="2"/>
  <c r="JN30" i="2"/>
  <c r="JN226" i="2"/>
  <c r="JN103" i="2"/>
  <c r="JN141" i="2"/>
  <c r="JN301" i="2"/>
  <c r="JN347" i="2"/>
  <c r="JN472" i="2"/>
  <c r="JN190" i="2"/>
  <c r="JN296" i="2"/>
  <c r="JN139" i="2"/>
  <c r="JN371" i="2"/>
  <c r="JN7" i="2"/>
  <c r="JN208" i="2"/>
  <c r="JN25" i="2"/>
  <c r="JN468" i="2"/>
  <c r="JN256" i="2"/>
  <c r="JN17" i="2"/>
  <c r="JN222" i="2"/>
  <c r="JN130" i="2"/>
  <c r="JN89" i="2"/>
  <c r="JN201" i="2"/>
  <c r="JN273" i="2"/>
  <c r="JN42" i="2"/>
  <c r="JN200" i="2"/>
  <c r="JN20" i="2"/>
  <c r="JN6" i="2"/>
  <c r="JN61" i="2"/>
  <c r="JN246" i="2"/>
  <c r="JN381" i="2"/>
  <c r="JN278" i="2"/>
  <c r="JN326" i="2"/>
  <c r="JN342" i="2"/>
  <c r="JN276" i="2"/>
  <c r="JN247" i="2"/>
  <c r="JN314" i="2"/>
  <c r="JN142" i="2"/>
  <c r="JN168" i="2"/>
  <c r="JN343" i="2"/>
  <c r="JN11" i="2"/>
  <c r="JN138" i="2"/>
  <c r="JN294" i="2"/>
  <c r="JN91" i="2"/>
  <c r="JN232" i="2"/>
  <c r="JN299" i="2"/>
  <c r="JN364" i="2"/>
  <c r="JN122" i="2"/>
  <c r="JN354" i="2"/>
  <c r="JN435" i="2"/>
  <c r="JN340" i="2"/>
  <c r="JN471" i="2"/>
  <c r="JN302" i="2"/>
  <c r="JN316" i="2"/>
  <c r="JN317" i="2"/>
  <c r="JN136" i="2"/>
  <c r="JN433" i="2"/>
  <c r="JN386" i="2"/>
  <c r="JN252" i="2"/>
  <c r="JN410" i="2"/>
  <c r="JN212" i="2"/>
  <c r="JN348" i="2"/>
  <c r="JN163" i="2"/>
  <c r="JN310" i="2"/>
  <c r="JN173" i="2"/>
  <c r="JN417" i="2"/>
  <c r="JN114" i="2"/>
  <c r="JN331" i="2"/>
  <c r="JN264" i="2"/>
  <c r="JN366" i="2"/>
  <c r="JN359" i="2"/>
  <c r="JN405" i="2"/>
  <c r="JN365" i="2"/>
  <c r="JN382" i="2"/>
  <c r="JN271" i="2"/>
  <c r="JN291" i="2"/>
  <c r="JN393" i="2"/>
  <c r="JN442" i="2"/>
  <c r="JN392" i="2"/>
  <c r="JN396" i="2"/>
  <c r="JN406" i="2"/>
  <c r="JN453" i="2"/>
  <c r="JN236" i="2"/>
  <c r="JN253" i="2"/>
  <c r="JN143" i="2"/>
  <c r="JN281" i="2"/>
  <c r="JN285" i="2"/>
  <c r="JN387" i="2"/>
  <c r="JN332" i="2"/>
  <c r="JN439" i="2"/>
  <c r="JN135" i="2"/>
  <c r="JN197" i="2"/>
  <c r="JN449" i="2"/>
  <c r="JN250" i="2"/>
  <c r="JN237" i="2"/>
  <c r="JN241" i="2"/>
  <c r="JN266" i="2"/>
  <c r="JN272" i="2"/>
  <c r="JN165" i="2"/>
  <c r="JN14" i="2"/>
  <c r="JN400" i="2"/>
  <c r="JN259" i="2"/>
  <c r="JN311" i="2"/>
  <c r="JN309" i="2"/>
  <c r="JN234" i="2"/>
  <c r="JN334" i="2"/>
  <c r="JN426" i="2"/>
  <c r="JN456" i="2"/>
  <c r="JN376" i="2"/>
  <c r="JN215" i="2"/>
  <c r="JN157" i="2"/>
  <c r="JN97" i="2"/>
  <c r="JN380" i="2"/>
  <c r="JN8" i="2"/>
  <c r="JN446" i="2"/>
  <c r="JN248" i="2"/>
  <c r="JN133" i="2"/>
  <c r="JN244" i="2"/>
  <c r="JN123" i="2"/>
  <c r="JN171" i="2"/>
  <c r="JN283" i="2"/>
  <c r="JN249" i="2"/>
  <c r="JN67" i="2"/>
  <c r="JN129" i="2"/>
  <c r="JN49" i="2"/>
  <c r="JN109" i="2"/>
  <c r="JN374" i="2"/>
  <c r="JN288" i="2"/>
  <c r="JN116" i="2"/>
  <c r="JN121" i="2"/>
  <c r="JN202" i="2"/>
  <c r="JN60" i="2"/>
  <c r="JN170" i="2"/>
  <c r="JN204" i="2"/>
  <c r="JN162" i="2"/>
  <c r="JN28" i="2"/>
  <c r="JN231" i="2"/>
  <c r="JN251" i="2"/>
  <c r="JN44" i="2"/>
  <c r="JN305" i="2"/>
  <c r="JN287" i="2"/>
  <c r="JN148" i="2"/>
  <c r="JN356" i="2"/>
  <c r="JN90" i="2"/>
  <c r="JN107" i="2"/>
  <c r="JN183" i="2"/>
  <c r="JN80" i="2"/>
  <c r="JN339" i="2"/>
  <c r="JN233" i="2"/>
  <c r="JN128" i="2"/>
  <c r="JN467" i="2"/>
  <c r="JN312" i="2"/>
  <c r="JN444" i="2"/>
  <c r="JN235" i="2"/>
  <c r="JN104" i="2"/>
  <c r="JN258" i="2"/>
  <c r="JN303" i="2"/>
  <c r="JN428" i="2"/>
  <c r="JN473" i="2"/>
  <c r="JN459" i="2"/>
  <c r="JN395" i="2"/>
  <c r="JN397" i="2"/>
  <c r="JN436" i="2"/>
  <c r="JN440" i="2"/>
  <c r="JN465" i="2"/>
  <c r="JN408" i="2"/>
  <c r="JN421" i="2"/>
  <c r="JN479" i="2"/>
  <c r="JN422" i="2"/>
  <c r="JN377" i="2"/>
  <c r="JN430" i="2"/>
  <c r="JN389" i="2"/>
  <c r="JN137" i="2"/>
  <c r="JN385" i="2"/>
  <c r="JN402" i="2"/>
  <c r="JN318" i="2"/>
  <c r="JN375" i="2"/>
  <c r="JN279" i="2"/>
  <c r="JN438" i="2"/>
  <c r="JN333" i="2"/>
  <c r="JN424" i="2"/>
  <c r="JN300" i="2"/>
  <c r="JN461" i="2"/>
  <c r="JN187" i="2"/>
  <c r="JN238" i="2"/>
  <c r="JN265" i="2"/>
  <c r="JN298" i="2"/>
  <c r="JN360" i="2"/>
  <c r="JN119" i="2"/>
  <c r="JN211" i="2"/>
  <c r="JN373" i="2"/>
  <c r="JN338" i="2"/>
  <c r="JN242" i="2"/>
  <c r="JN355" i="2"/>
  <c r="JN447" i="2"/>
  <c r="JN443" i="2"/>
  <c r="JN403" i="2"/>
  <c r="JN463" i="2"/>
  <c r="JN335" i="2"/>
  <c r="JN431" i="2"/>
  <c r="JN454" i="2"/>
  <c r="JN384" i="2"/>
  <c r="JN151" i="2"/>
  <c r="JN407" i="2"/>
  <c r="JN412" i="2"/>
  <c r="JN445" i="2"/>
  <c r="JN462" i="2"/>
  <c r="JN324" i="2"/>
  <c r="JN425" i="2"/>
  <c r="JN450" i="2"/>
  <c r="JN414" i="2"/>
  <c r="JN357" i="2"/>
  <c r="JN415" i="2"/>
  <c r="JN476" i="2"/>
  <c r="JN321" i="2"/>
  <c r="JN328" i="2"/>
  <c r="JN315" i="2"/>
  <c r="JN351" i="2"/>
  <c r="JN423" i="2"/>
  <c r="JN441" i="2"/>
  <c r="JN216" i="2"/>
  <c r="JN240" i="2"/>
  <c r="JN452" i="2"/>
  <c r="JN409" i="2"/>
  <c r="JN269" i="2"/>
  <c r="JN329" i="2"/>
  <c r="JN416" i="2"/>
  <c r="JN437" i="2"/>
  <c r="JN419" i="2"/>
  <c r="JN427" i="2"/>
  <c r="JN161" i="2"/>
  <c r="JN429" i="2"/>
  <c r="JN399" i="2"/>
  <c r="JN290" i="2"/>
  <c r="JN349" i="2"/>
  <c r="JN213" i="2"/>
  <c r="JN401" i="2"/>
  <c r="JN460" i="2"/>
  <c r="JN307" i="2"/>
  <c r="JN379" i="2"/>
  <c r="JN82" i="2"/>
  <c r="JN77" i="2"/>
  <c r="JN370" i="2"/>
  <c r="JN394" i="2"/>
  <c r="JN323" i="2"/>
  <c r="JN221" i="2"/>
  <c r="JN478" i="2"/>
  <c r="JN390" i="2"/>
  <c r="JN320" i="2"/>
  <c r="JN378" i="2"/>
  <c r="JN418" i="2"/>
  <c r="JN464" i="2"/>
  <c r="JN474" i="2"/>
  <c r="JN398" i="2"/>
  <c r="JN451" i="2"/>
  <c r="JN457" i="2"/>
  <c r="JN477" i="2"/>
  <c r="JN458" i="2"/>
  <c r="JN372" i="2"/>
  <c r="JN225" i="2"/>
  <c r="JN228" i="2"/>
  <c r="JN185" i="2"/>
  <c r="JN475" i="2"/>
  <c r="JN257" i="2"/>
  <c r="JN47" i="2"/>
  <c r="JN336" i="2"/>
  <c r="JN262" i="2"/>
  <c r="JN106" i="2"/>
  <c r="JN469" i="2"/>
  <c r="JO102" i="2"/>
  <c r="JO10" i="2"/>
  <c r="JO330" i="2"/>
  <c r="JO84" i="2"/>
  <c r="JO260" i="2"/>
  <c r="JO45" i="2"/>
  <c r="JO181" i="2"/>
  <c r="JO140" i="2"/>
  <c r="JO108" i="2"/>
  <c r="JO179" i="2"/>
  <c r="JO277" i="2"/>
  <c r="JO167" i="2"/>
  <c r="JO52" i="2"/>
  <c r="JO177" i="2"/>
  <c r="JO39" i="2"/>
  <c r="JO203" i="2"/>
  <c r="JO196" i="2"/>
  <c r="JO289" i="2"/>
  <c r="JO110" i="2"/>
  <c r="JO13" i="2"/>
  <c r="JO22" i="2"/>
  <c r="JO164" i="2"/>
  <c r="JO172" i="2"/>
  <c r="JO239" i="2"/>
  <c r="JO46" i="2"/>
  <c r="JO166" i="2"/>
  <c r="JO154" i="2"/>
  <c r="JO255" i="2"/>
  <c r="JO455" i="2"/>
  <c r="JO152" i="2"/>
  <c r="JO126" i="2"/>
  <c r="JO146" i="2"/>
  <c r="JO284" i="2"/>
  <c r="JO304" i="2"/>
  <c r="JO345" i="2"/>
  <c r="JO337" i="2"/>
  <c r="JO361" i="2"/>
  <c r="JO434" i="2"/>
  <c r="JO413" i="2"/>
  <c r="JO404" i="2"/>
  <c r="JO363" i="2"/>
  <c r="JO466" i="2"/>
  <c r="JO411" i="2"/>
  <c r="JO448" i="2"/>
  <c r="JO362" i="2"/>
  <c r="JO391" i="2"/>
  <c r="JO308" i="2"/>
  <c r="JO193" i="2"/>
  <c r="JO319" i="2"/>
  <c r="JO205" i="2"/>
  <c r="JO322" i="2"/>
  <c r="JO297" i="2"/>
  <c r="JO325" i="2"/>
  <c r="JO180" i="2"/>
  <c r="JO54" i="2"/>
  <c r="JO280" i="2"/>
  <c r="JO274" i="2"/>
  <c r="JO261" i="2"/>
  <c r="JO118" i="2"/>
  <c r="JO229" i="2"/>
  <c r="JO383" i="2"/>
  <c r="JO131" i="2"/>
  <c r="JO124" i="2"/>
  <c r="JO223" i="2"/>
  <c r="JO230" i="2"/>
  <c r="JO327" i="2"/>
  <c r="JO420" i="2"/>
  <c r="JO270" i="2"/>
  <c r="JO432" i="2"/>
  <c r="JO268" i="2"/>
  <c r="JO367" i="2"/>
  <c r="JO87" i="2"/>
  <c r="JO37" i="2"/>
  <c r="JO55" i="2"/>
  <c r="JO159" i="2"/>
  <c r="JO98" i="2"/>
  <c r="JO85" i="2"/>
  <c r="JO134" i="2"/>
  <c r="JO83" i="2"/>
  <c r="JO117" i="2"/>
  <c r="JO175" i="2"/>
  <c r="JO358" i="2"/>
  <c r="JO27" i="2"/>
  <c r="JO16" i="2"/>
  <c r="JO184" i="2"/>
  <c r="JO74" i="2"/>
  <c r="JO149" i="2"/>
  <c r="JO92" i="2"/>
  <c r="JO132" i="2"/>
  <c r="JO470" i="2"/>
  <c r="JO115" i="2"/>
  <c r="JO145" i="2"/>
  <c r="JO186" i="2"/>
  <c r="JO40" i="2"/>
  <c r="JO21" i="2"/>
  <c r="JO199" i="2"/>
  <c r="JO295" i="2"/>
  <c r="JO353" i="2"/>
  <c r="JO207" i="2"/>
  <c r="JO155" i="2"/>
  <c r="JO195" i="2"/>
  <c r="JO125" i="2"/>
  <c r="JO15" i="2"/>
  <c r="JO160" i="2"/>
  <c r="JO194" i="2"/>
  <c r="JO224" i="2"/>
  <c r="JO188" i="2"/>
  <c r="JO76" i="2"/>
  <c r="JO153" i="2"/>
  <c r="JO263" i="2"/>
  <c r="JO112" i="2"/>
  <c r="JO62" i="2"/>
  <c r="JO78" i="2"/>
  <c r="JO198" i="2"/>
  <c r="JO191" i="2"/>
  <c r="JO275" i="2"/>
  <c r="JO65" i="2"/>
  <c r="JO341" i="2"/>
  <c r="JO105" i="2"/>
  <c r="JO81" i="2"/>
  <c r="JO267" i="2"/>
  <c r="JO220" i="2"/>
  <c r="JO156" i="2"/>
  <c r="JO254" i="2"/>
  <c r="JO286" i="2"/>
  <c r="JO29" i="2"/>
  <c r="JO94" i="2"/>
  <c r="JO100" i="2"/>
  <c r="JO182" i="2"/>
  <c r="JO36" i="2"/>
  <c r="JO53" i="2"/>
  <c r="JO4" i="2"/>
  <c r="JO2" i="2"/>
  <c r="JO306" i="2"/>
  <c r="JO56" i="2"/>
  <c r="JO43" i="2"/>
  <c r="JO282" i="2"/>
  <c r="JO59" i="2"/>
  <c r="JO169" i="2"/>
  <c r="JO192" i="2"/>
  <c r="JO209" i="2"/>
  <c r="JO227" i="2"/>
  <c r="JO73" i="2"/>
  <c r="JO113" i="2"/>
  <c r="JO71" i="2"/>
  <c r="JO18" i="2"/>
  <c r="JO26" i="2"/>
  <c r="JO144" i="2"/>
  <c r="JO9" i="2"/>
  <c r="JO50" i="2"/>
  <c r="JO19" i="2"/>
  <c r="JO99" i="2"/>
  <c r="JO23" i="2"/>
  <c r="JO24" i="2"/>
  <c r="JO12" i="2"/>
  <c r="JO66" i="2"/>
  <c r="JO5" i="2"/>
  <c r="JO101" i="2"/>
  <c r="JO88" i="2"/>
  <c r="JO64" i="2"/>
  <c r="JO70" i="2"/>
  <c r="JO32" i="2"/>
  <c r="JO51" i="2"/>
  <c r="JO218" i="2"/>
  <c r="JO35" i="2"/>
  <c r="JO368" i="2"/>
  <c r="JO350" i="2"/>
  <c r="JO388" i="2"/>
  <c r="JO292" i="2"/>
  <c r="JO214" i="2"/>
  <c r="JO75" i="2"/>
  <c r="JO293" i="2"/>
  <c r="JO243" i="2"/>
  <c r="JO210" i="2"/>
  <c r="JO369" i="2"/>
  <c r="JO69" i="2"/>
  <c r="JO68" i="2"/>
  <c r="JO38" i="2"/>
  <c r="JO3" i="2"/>
  <c r="JO120" i="2"/>
  <c r="JO58" i="2"/>
  <c r="JO34" i="2"/>
  <c r="JO86" i="2"/>
  <c r="JO178" i="2"/>
  <c r="JO57" i="2"/>
  <c r="JO217" i="2"/>
  <c r="JO127" i="2"/>
  <c r="JO206" i="2"/>
  <c r="JO111" i="2"/>
  <c r="JO344" i="2"/>
  <c r="JO150" i="2"/>
  <c r="JO93" i="2"/>
  <c r="JO63" i="2"/>
  <c r="JO174" i="2"/>
  <c r="JO147" i="2"/>
  <c r="JO48" i="2"/>
  <c r="JO96" i="2"/>
  <c r="JO72" i="2"/>
  <c r="JO33" i="2"/>
  <c r="JO189" i="2"/>
  <c r="JO313" i="2"/>
  <c r="JO158" i="2"/>
  <c r="JO219" i="2"/>
  <c r="JO31" i="2"/>
  <c r="JO95" i="2"/>
  <c r="JO346" i="2"/>
  <c r="JO176" i="2"/>
  <c r="JO352" i="2"/>
  <c r="JO245" i="2"/>
  <c r="JO41" i="2"/>
  <c r="JO79" i="2"/>
  <c r="JO30" i="2"/>
  <c r="JO226" i="2"/>
  <c r="JO103" i="2"/>
  <c r="JO141" i="2"/>
  <c r="JO301" i="2"/>
  <c r="JO347" i="2"/>
  <c r="JO472" i="2"/>
  <c r="JO190" i="2"/>
  <c r="JO296" i="2"/>
  <c r="JO139" i="2"/>
  <c r="JO371" i="2"/>
  <c r="JO7" i="2"/>
  <c r="JO208" i="2"/>
  <c r="JO25" i="2"/>
  <c r="JO468" i="2"/>
  <c r="JO256" i="2"/>
  <c r="JO17" i="2"/>
  <c r="JO222" i="2"/>
  <c r="JO130" i="2"/>
  <c r="JO89" i="2"/>
  <c r="JO201" i="2"/>
  <c r="JO273" i="2"/>
  <c r="JO42" i="2"/>
  <c r="JO200" i="2"/>
  <c r="JO20" i="2"/>
  <c r="JO6" i="2"/>
  <c r="JO61" i="2"/>
  <c r="JO246" i="2"/>
  <c r="JO381" i="2"/>
  <c r="JO278" i="2"/>
  <c r="JO326" i="2"/>
  <c r="JO342" i="2"/>
  <c r="JO276" i="2"/>
  <c r="JO247" i="2"/>
  <c r="JO314" i="2"/>
  <c r="JO142" i="2"/>
  <c r="JO168" i="2"/>
  <c r="JO343" i="2"/>
  <c r="JO11" i="2"/>
  <c r="JO138" i="2"/>
  <c r="JO294" i="2"/>
  <c r="JO91" i="2"/>
  <c r="JO232" i="2"/>
  <c r="JO299" i="2"/>
  <c r="JO364" i="2"/>
  <c r="JO122" i="2"/>
  <c r="JO354" i="2"/>
  <c r="JO435" i="2"/>
  <c r="JO340" i="2"/>
  <c r="JO471" i="2"/>
  <c r="JO302" i="2"/>
  <c r="JO316" i="2"/>
  <c r="JO317" i="2"/>
  <c r="JO136" i="2"/>
  <c r="JO433" i="2"/>
  <c r="JO386" i="2"/>
  <c r="JO252" i="2"/>
  <c r="JO410" i="2"/>
  <c r="JO212" i="2"/>
  <c r="JO348" i="2"/>
  <c r="JO163" i="2"/>
  <c r="JO310" i="2"/>
  <c r="JO173" i="2"/>
  <c r="JO417" i="2"/>
  <c r="JO114" i="2"/>
  <c r="JO331" i="2"/>
  <c r="JO264" i="2"/>
  <c r="JO366" i="2"/>
  <c r="JO359" i="2"/>
  <c r="JO405" i="2"/>
  <c r="JO365" i="2"/>
  <c r="JO382" i="2"/>
  <c r="JO271" i="2"/>
  <c r="JO291" i="2"/>
  <c r="JO393" i="2"/>
  <c r="JO442" i="2"/>
  <c r="JO392" i="2"/>
  <c r="JO396" i="2"/>
  <c r="JO406" i="2"/>
  <c r="JO453" i="2"/>
  <c r="JO236" i="2"/>
  <c r="JO253" i="2"/>
  <c r="JO143" i="2"/>
  <c r="JO281" i="2"/>
  <c r="JO285" i="2"/>
  <c r="JO387" i="2"/>
  <c r="JO332" i="2"/>
  <c r="JO439" i="2"/>
  <c r="JO135" i="2"/>
  <c r="JO197" i="2"/>
  <c r="JO449" i="2"/>
  <c r="JO250" i="2"/>
  <c r="JO237" i="2"/>
  <c r="JO241" i="2"/>
  <c r="JO266" i="2"/>
  <c r="JO272" i="2"/>
  <c r="JO165" i="2"/>
  <c r="JO14" i="2"/>
  <c r="JO400" i="2"/>
  <c r="JO259" i="2"/>
  <c r="JO311" i="2"/>
  <c r="JO309" i="2"/>
  <c r="JO234" i="2"/>
  <c r="JO334" i="2"/>
  <c r="JO426" i="2"/>
  <c r="JO456" i="2"/>
  <c r="JO376" i="2"/>
  <c r="JO215" i="2"/>
  <c r="JO157" i="2"/>
  <c r="JO97" i="2"/>
  <c r="JO380" i="2"/>
  <c r="JO8" i="2"/>
  <c r="JO446" i="2"/>
  <c r="JO248" i="2"/>
  <c r="JO133" i="2"/>
  <c r="JO244" i="2"/>
  <c r="JO123" i="2"/>
  <c r="JO171" i="2"/>
  <c r="JO283" i="2"/>
  <c r="JO249" i="2"/>
  <c r="JO67" i="2"/>
  <c r="JO129" i="2"/>
  <c r="JO49" i="2"/>
  <c r="JO109" i="2"/>
  <c r="JO374" i="2"/>
  <c r="JO288" i="2"/>
  <c r="JO116" i="2"/>
  <c r="JO121" i="2"/>
  <c r="JO202" i="2"/>
  <c r="JO60" i="2"/>
  <c r="JO170" i="2"/>
  <c r="JO204" i="2"/>
  <c r="JO162" i="2"/>
  <c r="JO28" i="2"/>
  <c r="JO231" i="2"/>
  <c r="JO251" i="2"/>
  <c r="JO44" i="2"/>
  <c r="JO305" i="2"/>
  <c r="JO287" i="2"/>
  <c r="JO148" i="2"/>
  <c r="JO356" i="2"/>
  <c r="JO90" i="2"/>
  <c r="JO107" i="2"/>
  <c r="JO183" i="2"/>
  <c r="JO80" i="2"/>
  <c r="JO339" i="2"/>
  <c r="JO233" i="2"/>
  <c r="JO128" i="2"/>
  <c r="JO467" i="2"/>
  <c r="JO312" i="2"/>
  <c r="JO444" i="2"/>
  <c r="JO235" i="2"/>
  <c r="JO104" i="2"/>
  <c r="JO258" i="2"/>
  <c r="JO303" i="2"/>
  <c r="JO428" i="2"/>
  <c r="JO473" i="2"/>
  <c r="JO459" i="2"/>
  <c r="JO395" i="2"/>
  <c r="JO397" i="2"/>
  <c r="JO436" i="2"/>
  <c r="JO440" i="2"/>
  <c r="JO465" i="2"/>
  <c r="JO408" i="2"/>
  <c r="JO421" i="2"/>
  <c r="JO479" i="2"/>
  <c r="JO422" i="2"/>
  <c r="JO377" i="2"/>
  <c r="JO430" i="2"/>
  <c r="JO389" i="2"/>
  <c r="JO137" i="2"/>
  <c r="JO385" i="2"/>
  <c r="JO402" i="2"/>
  <c r="JO318" i="2"/>
  <c r="JO375" i="2"/>
  <c r="JO279" i="2"/>
  <c r="JO438" i="2"/>
  <c r="JO333" i="2"/>
  <c r="JO424" i="2"/>
  <c r="JO300" i="2"/>
  <c r="JO461" i="2"/>
  <c r="JO187" i="2"/>
  <c r="JO238" i="2"/>
  <c r="JO265" i="2"/>
  <c r="JO298" i="2"/>
  <c r="JO360" i="2"/>
  <c r="JO119" i="2"/>
  <c r="JO211" i="2"/>
  <c r="JO373" i="2"/>
  <c r="JO338" i="2"/>
  <c r="JO242" i="2"/>
  <c r="JO355" i="2"/>
  <c r="JO447" i="2"/>
  <c r="JO443" i="2"/>
  <c r="JO403" i="2"/>
  <c r="JO463" i="2"/>
  <c r="JO335" i="2"/>
  <c r="JO431" i="2"/>
  <c r="JO454" i="2"/>
  <c r="JO384" i="2"/>
  <c r="JO151" i="2"/>
  <c r="JO407" i="2"/>
  <c r="JO412" i="2"/>
  <c r="JO445" i="2"/>
  <c r="JO462" i="2"/>
  <c r="JO324" i="2"/>
  <c r="JO425" i="2"/>
  <c r="JO450" i="2"/>
  <c r="JO414" i="2"/>
  <c r="JO357" i="2"/>
  <c r="JO415" i="2"/>
  <c r="JO476" i="2"/>
  <c r="JO321" i="2"/>
  <c r="JO328" i="2"/>
  <c r="JO315" i="2"/>
  <c r="JO351" i="2"/>
  <c r="JO423" i="2"/>
  <c r="JO441" i="2"/>
  <c r="JO216" i="2"/>
  <c r="JO240" i="2"/>
  <c r="JO452" i="2"/>
  <c r="JO409" i="2"/>
  <c r="JO269" i="2"/>
  <c r="JO329" i="2"/>
  <c r="JO416" i="2"/>
  <c r="JO437" i="2"/>
  <c r="JO419" i="2"/>
  <c r="JO427" i="2"/>
  <c r="JO161" i="2"/>
  <c r="JO429" i="2"/>
  <c r="JO399" i="2"/>
  <c r="JO290" i="2"/>
  <c r="JO349" i="2"/>
  <c r="JO213" i="2"/>
  <c r="JO401" i="2"/>
  <c r="JO460" i="2"/>
  <c r="JO307" i="2"/>
  <c r="JO379" i="2"/>
  <c r="JO82" i="2"/>
  <c r="JO77" i="2"/>
  <c r="JO370" i="2"/>
  <c r="JO394" i="2"/>
  <c r="JO323" i="2"/>
  <c r="JO221" i="2"/>
  <c r="JO478" i="2"/>
  <c r="JO390" i="2"/>
  <c r="JO320" i="2"/>
  <c r="JO378" i="2"/>
  <c r="JO418" i="2"/>
  <c r="JO464" i="2"/>
  <c r="JO474" i="2"/>
  <c r="JO398" i="2"/>
  <c r="JO451" i="2"/>
  <c r="JO457" i="2"/>
  <c r="JO477" i="2"/>
  <c r="JO458" i="2"/>
  <c r="JO372" i="2"/>
  <c r="JO225" i="2"/>
  <c r="JO228" i="2"/>
  <c r="JO185" i="2"/>
  <c r="JO475" i="2"/>
  <c r="JO257" i="2"/>
  <c r="JO47" i="2"/>
  <c r="JO336" i="2"/>
  <c r="JO262" i="2"/>
  <c r="JO106" i="2"/>
  <c r="JO469" i="2"/>
  <c r="JP102" i="2"/>
  <c r="JP10" i="2"/>
  <c r="JP330" i="2"/>
  <c r="JP84" i="2"/>
  <c r="JP260" i="2"/>
  <c r="JP45" i="2"/>
  <c r="JP181" i="2"/>
  <c r="JP140" i="2"/>
  <c r="JP108" i="2"/>
  <c r="JP179" i="2"/>
  <c r="JP277" i="2"/>
  <c r="JP167" i="2"/>
  <c r="JP52" i="2"/>
  <c r="JP177" i="2"/>
  <c r="JP39" i="2"/>
  <c r="JP203" i="2"/>
  <c r="JP196" i="2"/>
  <c r="JP289" i="2"/>
  <c r="JP110" i="2"/>
  <c r="JP13" i="2"/>
  <c r="JP22" i="2"/>
  <c r="JP164" i="2"/>
  <c r="JP172" i="2"/>
  <c r="JP239" i="2"/>
  <c r="JP46" i="2"/>
  <c r="JP166" i="2"/>
  <c r="JP154" i="2"/>
  <c r="JP255" i="2"/>
  <c r="JP455" i="2"/>
  <c r="JP152" i="2"/>
  <c r="JP126" i="2"/>
  <c r="JP146" i="2"/>
  <c r="JP284" i="2"/>
  <c r="JP304" i="2"/>
  <c r="JP345" i="2"/>
  <c r="JP337" i="2"/>
  <c r="JP361" i="2"/>
  <c r="JP434" i="2"/>
  <c r="JP413" i="2"/>
  <c r="JP404" i="2"/>
  <c r="JP363" i="2"/>
  <c r="JP466" i="2"/>
  <c r="JP411" i="2"/>
  <c r="JP448" i="2"/>
  <c r="JP362" i="2"/>
  <c r="JP391" i="2"/>
  <c r="JP308" i="2"/>
  <c r="JP193" i="2"/>
  <c r="JP319" i="2"/>
  <c r="JP205" i="2"/>
  <c r="JP322" i="2"/>
  <c r="JP297" i="2"/>
  <c r="JP325" i="2"/>
  <c r="JP180" i="2"/>
  <c r="JP54" i="2"/>
  <c r="JP280" i="2"/>
  <c r="JP274" i="2"/>
  <c r="JP261" i="2"/>
  <c r="JP118" i="2"/>
  <c r="JP229" i="2"/>
  <c r="JP383" i="2"/>
  <c r="JP131" i="2"/>
  <c r="JP124" i="2"/>
  <c r="JP223" i="2"/>
  <c r="JP230" i="2"/>
  <c r="JP327" i="2"/>
  <c r="JP420" i="2"/>
  <c r="JP270" i="2"/>
  <c r="JP432" i="2"/>
  <c r="JP268" i="2"/>
  <c r="JP367" i="2"/>
  <c r="JP87" i="2"/>
  <c r="JP37" i="2"/>
  <c r="JP55" i="2"/>
  <c r="JP159" i="2"/>
  <c r="JP98" i="2"/>
  <c r="JP85" i="2"/>
  <c r="JP134" i="2"/>
  <c r="JP83" i="2"/>
  <c r="JP117" i="2"/>
  <c r="JP175" i="2"/>
  <c r="JP358" i="2"/>
  <c r="JP27" i="2"/>
  <c r="JP16" i="2"/>
  <c r="JP184" i="2"/>
  <c r="JP74" i="2"/>
  <c r="JP149" i="2"/>
  <c r="JP92" i="2"/>
  <c r="JP132" i="2"/>
  <c r="JP470" i="2"/>
  <c r="JP115" i="2"/>
  <c r="JP145" i="2"/>
  <c r="JP186" i="2"/>
  <c r="JP40" i="2"/>
  <c r="JP21" i="2"/>
  <c r="JP199" i="2"/>
  <c r="JP295" i="2"/>
  <c r="JP353" i="2"/>
  <c r="JP207" i="2"/>
  <c r="JP155" i="2"/>
  <c r="JP195" i="2"/>
  <c r="JP125" i="2"/>
  <c r="JP15" i="2"/>
  <c r="JP160" i="2"/>
  <c r="JP194" i="2"/>
  <c r="JP224" i="2"/>
  <c r="JP188" i="2"/>
  <c r="JP76" i="2"/>
  <c r="JP153" i="2"/>
  <c r="JP263" i="2"/>
  <c r="JP112" i="2"/>
  <c r="JP62" i="2"/>
  <c r="JP78" i="2"/>
  <c r="JP198" i="2"/>
  <c r="JP191" i="2"/>
  <c r="JP275" i="2"/>
  <c r="JP65" i="2"/>
  <c r="JP341" i="2"/>
  <c r="JP105" i="2"/>
  <c r="JP81" i="2"/>
  <c r="JP267" i="2"/>
  <c r="JP220" i="2"/>
  <c r="JP156" i="2"/>
  <c r="JP254" i="2"/>
  <c r="JP286" i="2"/>
  <c r="JP29" i="2"/>
  <c r="JP94" i="2"/>
  <c r="JP100" i="2"/>
  <c r="JP182" i="2"/>
  <c r="JP36" i="2"/>
  <c r="JP53" i="2"/>
  <c r="JP4" i="2"/>
  <c r="JP2" i="2"/>
  <c r="JP306" i="2"/>
  <c r="JP56" i="2"/>
  <c r="JP43" i="2"/>
  <c r="JP282" i="2"/>
  <c r="JP59" i="2"/>
  <c r="JP169" i="2"/>
  <c r="JP192" i="2"/>
  <c r="JP209" i="2"/>
  <c r="JP227" i="2"/>
  <c r="JP73" i="2"/>
  <c r="JP113" i="2"/>
  <c r="JP71" i="2"/>
  <c r="JP18" i="2"/>
  <c r="JP26" i="2"/>
  <c r="JP144" i="2"/>
  <c r="JP9" i="2"/>
  <c r="JP50" i="2"/>
  <c r="JP19" i="2"/>
  <c r="JP99" i="2"/>
  <c r="JP23" i="2"/>
  <c r="JP24" i="2"/>
  <c r="JP12" i="2"/>
  <c r="JP66" i="2"/>
  <c r="JP5" i="2"/>
  <c r="JP101" i="2"/>
  <c r="JP88" i="2"/>
  <c r="JP64" i="2"/>
  <c r="JP70" i="2"/>
  <c r="JP32" i="2"/>
  <c r="JP51" i="2"/>
  <c r="JP218" i="2"/>
  <c r="JP35" i="2"/>
  <c r="JP368" i="2"/>
  <c r="JP350" i="2"/>
  <c r="JP388" i="2"/>
  <c r="JP292" i="2"/>
  <c r="JP214" i="2"/>
  <c r="JP75" i="2"/>
  <c r="JP293" i="2"/>
  <c r="JP243" i="2"/>
  <c r="JP210" i="2"/>
  <c r="JP369" i="2"/>
  <c r="JP69" i="2"/>
  <c r="JP68" i="2"/>
  <c r="JP38" i="2"/>
  <c r="JP3" i="2"/>
  <c r="JP120" i="2"/>
  <c r="JP58" i="2"/>
  <c r="JP34" i="2"/>
  <c r="JP86" i="2"/>
  <c r="JP178" i="2"/>
  <c r="JP57" i="2"/>
  <c r="JP217" i="2"/>
  <c r="JP127" i="2"/>
  <c r="JP206" i="2"/>
  <c r="JP111" i="2"/>
  <c r="JP344" i="2"/>
  <c r="JP150" i="2"/>
  <c r="JP93" i="2"/>
  <c r="JP63" i="2"/>
  <c r="JP174" i="2"/>
  <c r="JP147" i="2"/>
  <c r="JP48" i="2"/>
  <c r="JP96" i="2"/>
  <c r="JP72" i="2"/>
  <c r="JP33" i="2"/>
  <c r="JP189" i="2"/>
  <c r="JP313" i="2"/>
  <c r="JP158" i="2"/>
  <c r="JP219" i="2"/>
  <c r="JP31" i="2"/>
  <c r="JP95" i="2"/>
  <c r="JP346" i="2"/>
  <c r="JP176" i="2"/>
  <c r="JP352" i="2"/>
  <c r="JP245" i="2"/>
  <c r="JP41" i="2"/>
  <c r="JP79" i="2"/>
  <c r="JP30" i="2"/>
  <c r="JP226" i="2"/>
  <c r="JP103" i="2"/>
  <c r="JP141" i="2"/>
  <c r="JP301" i="2"/>
  <c r="JP347" i="2"/>
  <c r="JP472" i="2"/>
  <c r="JP190" i="2"/>
  <c r="JP296" i="2"/>
  <c r="JP139" i="2"/>
  <c r="JP371" i="2"/>
  <c r="JP7" i="2"/>
  <c r="JP208" i="2"/>
  <c r="JP25" i="2"/>
  <c r="JP468" i="2"/>
  <c r="JP256" i="2"/>
  <c r="JP17" i="2"/>
  <c r="JP222" i="2"/>
  <c r="JP130" i="2"/>
  <c r="JP89" i="2"/>
  <c r="JP201" i="2"/>
  <c r="JP273" i="2"/>
  <c r="JP42" i="2"/>
  <c r="JP200" i="2"/>
  <c r="JP20" i="2"/>
  <c r="JP6" i="2"/>
  <c r="JP61" i="2"/>
  <c r="JP246" i="2"/>
  <c r="JP381" i="2"/>
  <c r="JP278" i="2"/>
  <c r="JP326" i="2"/>
  <c r="JP342" i="2"/>
  <c r="JP276" i="2"/>
  <c r="JP247" i="2"/>
  <c r="JP314" i="2"/>
  <c r="JP142" i="2"/>
  <c r="JP168" i="2"/>
  <c r="JP343" i="2"/>
  <c r="JP11" i="2"/>
  <c r="JP138" i="2"/>
  <c r="JP294" i="2"/>
  <c r="JP91" i="2"/>
  <c r="JP232" i="2"/>
  <c r="JP299" i="2"/>
  <c r="JP364" i="2"/>
  <c r="JP122" i="2"/>
  <c r="JP354" i="2"/>
  <c r="JP435" i="2"/>
  <c r="JP340" i="2"/>
  <c r="JP471" i="2"/>
  <c r="JP302" i="2"/>
  <c r="JP316" i="2"/>
  <c r="JP317" i="2"/>
  <c r="JP136" i="2"/>
  <c r="JP433" i="2"/>
  <c r="JP386" i="2"/>
  <c r="JP252" i="2"/>
  <c r="JP410" i="2"/>
  <c r="JP212" i="2"/>
  <c r="JP348" i="2"/>
  <c r="JP163" i="2"/>
  <c r="JP310" i="2"/>
  <c r="JP173" i="2"/>
  <c r="JP417" i="2"/>
  <c r="JP114" i="2"/>
  <c r="JP331" i="2"/>
  <c r="JP264" i="2"/>
  <c r="JP366" i="2"/>
  <c r="JP359" i="2"/>
  <c r="JP405" i="2"/>
  <c r="JP365" i="2"/>
  <c r="JP382" i="2"/>
  <c r="JP271" i="2"/>
  <c r="JP291" i="2"/>
  <c r="JP393" i="2"/>
  <c r="JP442" i="2"/>
  <c r="JP392" i="2"/>
  <c r="JP396" i="2"/>
  <c r="JP406" i="2"/>
  <c r="JP453" i="2"/>
  <c r="JP236" i="2"/>
  <c r="JP253" i="2"/>
  <c r="JP143" i="2"/>
  <c r="JP281" i="2"/>
  <c r="JP285" i="2"/>
  <c r="JP387" i="2"/>
  <c r="JP332" i="2"/>
  <c r="JP439" i="2"/>
  <c r="JP135" i="2"/>
  <c r="JP197" i="2"/>
  <c r="JP449" i="2"/>
  <c r="JP250" i="2"/>
  <c r="JP237" i="2"/>
  <c r="JP241" i="2"/>
  <c r="JP266" i="2"/>
  <c r="JP272" i="2"/>
  <c r="JP165" i="2"/>
  <c r="JP14" i="2"/>
  <c r="JP400" i="2"/>
  <c r="JP259" i="2"/>
  <c r="JP311" i="2"/>
  <c r="JP309" i="2"/>
  <c r="JP234" i="2"/>
  <c r="JP334" i="2"/>
  <c r="JP426" i="2"/>
  <c r="JP456" i="2"/>
  <c r="JP376" i="2"/>
  <c r="JP215" i="2"/>
  <c r="JP157" i="2"/>
  <c r="JP97" i="2"/>
  <c r="JP380" i="2"/>
  <c r="JP8" i="2"/>
  <c r="JP446" i="2"/>
  <c r="JP248" i="2"/>
  <c r="JP133" i="2"/>
  <c r="JP244" i="2"/>
  <c r="JP123" i="2"/>
  <c r="JP171" i="2"/>
  <c r="JP283" i="2"/>
  <c r="JP249" i="2"/>
  <c r="JP67" i="2"/>
  <c r="JP129" i="2"/>
  <c r="JP49" i="2"/>
  <c r="JP109" i="2"/>
  <c r="JP374" i="2"/>
  <c r="JP288" i="2"/>
  <c r="JP116" i="2"/>
  <c r="JP121" i="2"/>
  <c r="JP202" i="2"/>
  <c r="JP60" i="2"/>
  <c r="JP170" i="2"/>
  <c r="JP204" i="2"/>
  <c r="JP162" i="2"/>
  <c r="JP28" i="2"/>
  <c r="JP231" i="2"/>
  <c r="JP251" i="2"/>
  <c r="JP44" i="2"/>
  <c r="JP305" i="2"/>
  <c r="JP287" i="2"/>
  <c r="JP148" i="2"/>
  <c r="JP356" i="2"/>
  <c r="JP90" i="2"/>
  <c r="JP107" i="2"/>
  <c r="JP183" i="2"/>
  <c r="JP80" i="2"/>
  <c r="JP339" i="2"/>
  <c r="JP233" i="2"/>
  <c r="JP128" i="2"/>
  <c r="JP467" i="2"/>
  <c r="JP312" i="2"/>
  <c r="JP444" i="2"/>
  <c r="JP235" i="2"/>
  <c r="JP104" i="2"/>
  <c r="JP258" i="2"/>
  <c r="JP303" i="2"/>
  <c r="JP428" i="2"/>
  <c r="JP473" i="2"/>
  <c r="JP459" i="2"/>
  <c r="JP395" i="2"/>
  <c r="JP397" i="2"/>
  <c r="JP436" i="2"/>
  <c r="JP440" i="2"/>
  <c r="JP465" i="2"/>
  <c r="JP408" i="2"/>
  <c r="JP421" i="2"/>
  <c r="JP479" i="2"/>
  <c r="JP422" i="2"/>
  <c r="JP377" i="2"/>
  <c r="JP430" i="2"/>
  <c r="JP389" i="2"/>
  <c r="JP137" i="2"/>
  <c r="JP385" i="2"/>
  <c r="JP402" i="2"/>
  <c r="JP318" i="2"/>
  <c r="JP375" i="2"/>
  <c r="JP279" i="2"/>
  <c r="JP438" i="2"/>
  <c r="JP333" i="2"/>
  <c r="JP424" i="2"/>
  <c r="JP300" i="2"/>
  <c r="JP461" i="2"/>
  <c r="JP187" i="2"/>
  <c r="JP238" i="2"/>
  <c r="JP265" i="2"/>
  <c r="JP298" i="2"/>
  <c r="JP360" i="2"/>
  <c r="JP119" i="2"/>
  <c r="JP211" i="2"/>
  <c r="JP373" i="2"/>
  <c r="JP338" i="2"/>
  <c r="JP242" i="2"/>
  <c r="JP355" i="2"/>
  <c r="JP447" i="2"/>
  <c r="JP443" i="2"/>
  <c r="JP403" i="2"/>
  <c r="JP463" i="2"/>
  <c r="JP335" i="2"/>
  <c r="JP431" i="2"/>
  <c r="JP454" i="2"/>
  <c r="JP384" i="2"/>
  <c r="JP151" i="2"/>
  <c r="JP407" i="2"/>
  <c r="JP412" i="2"/>
  <c r="JP445" i="2"/>
  <c r="JP462" i="2"/>
  <c r="JP324" i="2"/>
  <c r="JP425" i="2"/>
  <c r="JP450" i="2"/>
  <c r="JP414" i="2"/>
  <c r="JP357" i="2"/>
  <c r="JP415" i="2"/>
  <c r="JP476" i="2"/>
  <c r="JP321" i="2"/>
  <c r="JP328" i="2"/>
  <c r="JP315" i="2"/>
  <c r="JP351" i="2"/>
  <c r="JP423" i="2"/>
  <c r="JP441" i="2"/>
  <c r="JP216" i="2"/>
  <c r="JP240" i="2"/>
  <c r="JP452" i="2"/>
  <c r="JP409" i="2"/>
  <c r="JP269" i="2"/>
  <c r="JP329" i="2"/>
  <c r="JP416" i="2"/>
  <c r="JP437" i="2"/>
  <c r="JP419" i="2"/>
  <c r="JP427" i="2"/>
  <c r="JP161" i="2"/>
  <c r="JP429" i="2"/>
  <c r="JP399" i="2"/>
  <c r="JP290" i="2"/>
  <c r="JP349" i="2"/>
  <c r="JP213" i="2"/>
  <c r="JP401" i="2"/>
  <c r="JP460" i="2"/>
  <c r="JP307" i="2"/>
  <c r="JP379" i="2"/>
  <c r="JP82" i="2"/>
  <c r="JP77" i="2"/>
  <c r="JP370" i="2"/>
  <c r="JP394" i="2"/>
  <c r="JP323" i="2"/>
  <c r="JP221" i="2"/>
  <c r="JP478" i="2"/>
  <c r="JP390" i="2"/>
  <c r="JP320" i="2"/>
  <c r="JP378" i="2"/>
  <c r="JP418" i="2"/>
  <c r="JP464" i="2"/>
  <c r="JP474" i="2"/>
  <c r="JP398" i="2"/>
  <c r="JP451" i="2"/>
  <c r="JP457" i="2"/>
  <c r="JP477" i="2"/>
  <c r="JP458" i="2"/>
  <c r="JP372" i="2"/>
  <c r="JP225" i="2"/>
  <c r="JP228" i="2"/>
  <c r="JP185" i="2"/>
  <c r="JP475" i="2"/>
  <c r="JP257" i="2"/>
  <c r="JP47" i="2"/>
  <c r="JP336" i="2"/>
  <c r="JP262" i="2"/>
  <c r="JP106" i="2"/>
  <c r="JP469" i="2"/>
  <c r="JQ102" i="2"/>
  <c r="JQ10" i="2"/>
  <c r="JQ330" i="2"/>
  <c r="JQ84" i="2"/>
  <c r="JQ260" i="2"/>
  <c r="JQ45" i="2"/>
  <c r="JQ181" i="2"/>
  <c r="JQ140" i="2"/>
  <c r="JQ108" i="2"/>
  <c r="JQ179" i="2"/>
  <c r="JQ277" i="2"/>
  <c r="JQ167" i="2"/>
  <c r="JQ52" i="2"/>
  <c r="JQ177" i="2"/>
  <c r="JQ39" i="2"/>
  <c r="JQ203" i="2"/>
  <c r="JQ196" i="2"/>
  <c r="JQ289" i="2"/>
  <c r="JQ110" i="2"/>
  <c r="JQ13" i="2"/>
  <c r="JQ22" i="2"/>
  <c r="JQ164" i="2"/>
  <c r="JQ172" i="2"/>
  <c r="JQ239" i="2"/>
  <c r="JQ46" i="2"/>
  <c r="JQ166" i="2"/>
  <c r="JQ154" i="2"/>
  <c r="JQ255" i="2"/>
  <c r="JQ455" i="2"/>
  <c r="JQ152" i="2"/>
  <c r="JQ126" i="2"/>
  <c r="JQ146" i="2"/>
  <c r="JQ284" i="2"/>
  <c r="JQ304" i="2"/>
  <c r="JQ345" i="2"/>
  <c r="JQ337" i="2"/>
  <c r="JQ361" i="2"/>
  <c r="JQ434" i="2"/>
  <c r="JQ413" i="2"/>
  <c r="JQ404" i="2"/>
  <c r="JQ363" i="2"/>
  <c r="JQ466" i="2"/>
  <c r="JQ411" i="2"/>
  <c r="JQ448" i="2"/>
  <c r="JQ362" i="2"/>
  <c r="JQ391" i="2"/>
  <c r="JQ308" i="2"/>
  <c r="JQ193" i="2"/>
  <c r="JQ319" i="2"/>
  <c r="JQ205" i="2"/>
  <c r="JQ322" i="2"/>
  <c r="JQ297" i="2"/>
  <c r="JQ325" i="2"/>
  <c r="JQ180" i="2"/>
  <c r="JQ54" i="2"/>
  <c r="JQ280" i="2"/>
  <c r="JQ274" i="2"/>
  <c r="JQ261" i="2"/>
  <c r="JQ118" i="2"/>
  <c r="JQ229" i="2"/>
  <c r="JQ383" i="2"/>
  <c r="JQ131" i="2"/>
  <c r="JQ124" i="2"/>
  <c r="JQ223" i="2"/>
  <c r="JQ230" i="2"/>
  <c r="JQ327" i="2"/>
  <c r="JQ420" i="2"/>
  <c r="JQ270" i="2"/>
  <c r="JQ432" i="2"/>
  <c r="JQ268" i="2"/>
  <c r="JQ367" i="2"/>
  <c r="JQ87" i="2"/>
  <c r="JQ37" i="2"/>
  <c r="JQ55" i="2"/>
  <c r="JQ159" i="2"/>
  <c r="JQ98" i="2"/>
  <c r="JQ85" i="2"/>
  <c r="JQ134" i="2"/>
  <c r="JQ83" i="2"/>
  <c r="JQ117" i="2"/>
  <c r="JQ175" i="2"/>
  <c r="JQ358" i="2"/>
  <c r="JQ27" i="2"/>
  <c r="JQ16" i="2"/>
  <c r="JQ184" i="2"/>
  <c r="JQ74" i="2"/>
  <c r="JQ149" i="2"/>
  <c r="JQ92" i="2"/>
  <c r="JQ132" i="2"/>
  <c r="JQ470" i="2"/>
  <c r="JQ115" i="2"/>
  <c r="JQ145" i="2"/>
  <c r="JQ186" i="2"/>
  <c r="JQ40" i="2"/>
  <c r="JQ21" i="2"/>
  <c r="JQ199" i="2"/>
  <c r="JQ295" i="2"/>
  <c r="JQ353" i="2"/>
  <c r="JQ207" i="2"/>
  <c r="JQ155" i="2"/>
  <c r="JQ195" i="2"/>
  <c r="JQ125" i="2"/>
  <c r="JQ15" i="2"/>
  <c r="JQ160" i="2"/>
  <c r="JQ194" i="2"/>
  <c r="JQ224" i="2"/>
  <c r="JQ188" i="2"/>
  <c r="JQ76" i="2"/>
  <c r="JQ153" i="2"/>
  <c r="JQ263" i="2"/>
  <c r="JQ112" i="2"/>
  <c r="JQ62" i="2"/>
  <c r="JQ78" i="2"/>
  <c r="JQ198" i="2"/>
  <c r="JQ191" i="2"/>
  <c r="JQ275" i="2"/>
  <c r="JQ65" i="2"/>
  <c r="JQ341" i="2"/>
  <c r="JQ105" i="2"/>
  <c r="JQ81" i="2"/>
  <c r="JQ267" i="2"/>
  <c r="JQ220" i="2"/>
  <c r="JQ156" i="2"/>
  <c r="JQ254" i="2"/>
  <c r="JQ286" i="2"/>
  <c r="JQ29" i="2"/>
  <c r="JQ94" i="2"/>
  <c r="JQ100" i="2"/>
  <c r="JQ182" i="2"/>
  <c r="JQ36" i="2"/>
  <c r="JQ53" i="2"/>
  <c r="JQ4" i="2"/>
  <c r="JQ2" i="2"/>
  <c r="JQ306" i="2"/>
  <c r="JQ56" i="2"/>
  <c r="JQ43" i="2"/>
  <c r="JQ282" i="2"/>
  <c r="JQ59" i="2"/>
  <c r="JQ169" i="2"/>
  <c r="JQ192" i="2"/>
  <c r="JQ209" i="2"/>
  <c r="JQ227" i="2"/>
  <c r="JQ73" i="2"/>
  <c r="JQ113" i="2"/>
  <c r="JQ71" i="2"/>
  <c r="JQ18" i="2"/>
  <c r="JQ26" i="2"/>
  <c r="JQ144" i="2"/>
  <c r="JQ9" i="2"/>
  <c r="JQ50" i="2"/>
  <c r="JQ19" i="2"/>
  <c r="JQ99" i="2"/>
  <c r="JQ23" i="2"/>
  <c r="JQ24" i="2"/>
  <c r="JQ12" i="2"/>
  <c r="JQ66" i="2"/>
  <c r="JQ5" i="2"/>
  <c r="JQ101" i="2"/>
  <c r="JQ88" i="2"/>
  <c r="JQ64" i="2"/>
  <c r="JQ70" i="2"/>
  <c r="JQ32" i="2"/>
  <c r="JQ51" i="2"/>
  <c r="JQ218" i="2"/>
  <c r="JQ35" i="2"/>
  <c r="JQ368" i="2"/>
  <c r="JQ350" i="2"/>
  <c r="JQ388" i="2"/>
  <c r="JQ292" i="2"/>
  <c r="JQ214" i="2"/>
  <c r="JQ75" i="2"/>
  <c r="JQ293" i="2"/>
  <c r="JQ243" i="2"/>
  <c r="JQ210" i="2"/>
  <c r="JQ369" i="2"/>
  <c r="JQ69" i="2"/>
  <c r="JQ68" i="2"/>
  <c r="JQ38" i="2"/>
  <c r="JQ3" i="2"/>
  <c r="JQ120" i="2"/>
  <c r="JQ58" i="2"/>
  <c r="JQ34" i="2"/>
  <c r="JQ86" i="2"/>
  <c r="JQ178" i="2"/>
  <c r="JQ57" i="2"/>
  <c r="JQ217" i="2"/>
  <c r="JQ127" i="2"/>
  <c r="JQ206" i="2"/>
  <c r="JQ111" i="2"/>
  <c r="JQ344" i="2"/>
  <c r="JQ150" i="2"/>
  <c r="JQ93" i="2"/>
  <c r="JQ63" i="2"/>
  <c r="JQ174" i="2"/>
  <c r="JQ147" i="2"/>
  <c r="JQ48" i="2"/>
  <c r="JQ96" i="2"/>
  <c r="JQ72" i="2"/>
  <c r="JQ33" i="2"/>
  <c r="JQ189" i="2"/>
  <c r="JQ313" i="2"/>
  <c r="JQ158" i="2"/>
  <c r="JQ219" i="2"/>
  <c r="JQ31" i="2"/>
  <c r="JQ95" i="2"/>
  <c r="JQ346" i="2"/>
  <c r="JQ176" i="2"/>
  <c r="JQ352" i="2"/>
  <c r="JQ245" i="2"/>
  <c r="JQ41" i="2"/>
  <c r="JQ79" i="2"/>
  <c r="JQ30" i="2"/>
  <c r="JQ226" i="2"/>
  <c r="JQ103" i="2"/>
  <c r="JQ141" i="2"/>
  <c r="JQ301" i="2"/>
  <c r="JQ347" i="2"/>
  <c r="JQ472" i="2"/>
  <c r="JQ190" i="2"/>
  <c r="JQ296" i="2"/>
  <c r="JQ139" i="2"/>
  <c r="JQ371" i="2"/>
  <c r="JQ7" i="2"/>
  <c r="JQ208" i="2"/>
  <c r="JQ25" i="2"/>
  <c r="JQ468" i="2"/>
  <c r="JQ256" i="2"/>
  <c r="JQ17" i="2"/>
  <c r="JQ222" i="2"/>
  <c r="JQ130" i="2"/>
  <c r="JQ89" i="2"/>
  <c r="JQ201" i="2"/>
  <c r="JQ273" i="2"/>
  <c r="JQ42" i="2"/>
  <c r="JQ200" i="2"/>
  <c r="JQ20" i="2"/>
  <c r="JQ6" i="2"/>
  <c r="JQ61" i="2"/>
  <c r="JQ246" i="2"/>
  <c r="JQ381" i="2"/>
  <c r="JQ278" i="2"/>
  <c r="JQ326" i="2"/>
  <c r="JQ342" i="2"/>
  <c r="JQ276" i="2"/>
  <c r="JQ247" i="2"/>
  <c r="JQ314" i="2"/>
  <c r="JQ142" i="2"/>
  <c r="JQ168" i="2"/>
  <c r="JQ343" i="2"/>
  <c r="JQ11" i="2"/>
  <c r="JQ138" i="2"/>
  <c r="JQ294" i="2"/>
  <c r="JQ91" i="2"/>
  <c r="JQ232" i="2"/>
  <c r="JQ299" i="2"/>
  <c r="JQ364" i="2"/>
  <c r="JQ122" i="2"/>
  <c r="JQ354" i="2"/>
  <c r="JQ435" i="2"/>
  <c r="JQ340" i="2"/>
  <c r="JQ471" i="2"/>
  <c r="JQ302" i="2"/>
  <c r="JQ316" i="2"/>
  <c r="JQ317" i="2"/>
  <c r="JQ136" i="2"/>
  <c r="JQ433" i="2"/>
  <c r="JQ386" i="2"/>
  <c r="JQ252" i="2"/>
  <c r="JQ410" i="2"/>
  <c r="JQ212" i="2"/>
  <c r="JQ348" i="2"/>
  <c r="JQ163" i="2"/>
  <c r="JQ310" i="2"/>
  <c r="JQ173" i="2"/>
  <c r="JQ417" i="2"/>
  <c r="JQ114" i="2"/>
  <c r="JQ331" i="2"/>
  <c r="JQ264" i="2"/>
  <c r="JQ366" i="2"/>
  <c r="JQ359" i="2"/>
  <c r="JQ405" i="2"/>
  <c r="JQ365" i="2"/>
  <c r="JQ382" i="2"/>
  <c r="JQ271" i="2"/>
  <c r="JQ291" i="2"/>
  <c r="JQ393" i="2"/>
  <c r="JQ442" i="2"/>
  <c r="JQ392" i="2"/>
  <c r="JQ396" i="2"/>
  <c r="JQ406" i="2"/>
  <c r="JQ453" i="2"/>
  <c r="JQ236" i="2"/>
  <c r="JQ253" i="2"/>
  <c r="JQ143" i="2"/>
  <c r="JQ281" i="2"/>
  <c r="JQ285" i="2"/>
  <c r="JQ387" i="2"/>
  <c r="JQ332" i="2"/>
  <c r="JQ439" i="2"/>
  <c r="JQ135" i="2"/>
  <c r="JQ197" i="2"/>
  <c r="JQ449" i="2"/>
  <c r="JQ250" i="2"/>
  <c r="JQ237" i="2"/>
  <c r="JQ241" i="2"/>
  <c r="JQ266" i="2"/>
  <c r="JQ272" i="2"/>
  <c r="JQ165" i="2"/>
  <c r="JQ14" i="2"/>
  <c r="JQ400" i="2"/>
  <c r="JQ259" i="2"/>
  <c r="JQ311" i="2"/>
  <c r="JQ309" i="2"/>
  <c r="JQ234" i="2"/>
  <c r="JQ334" i="2"/>
  <c r="JQ426" i="2"/>
  <c r="JQ456" i="2"/>
  <c r="JQ376" i="2"/>
  <c r="JQ215" i="2"/>
  <c r="JQ157" i="2"/>
  <c r="JQ97" i="2"/>
  <c r="JQ380" i="2"/>
  <c r="JQ8" i="2"/>
  <c r="JQ446" i="2"/>
  <c r="JQ248" i="2"/>
  <c r="JQ133" i="2"/>
  <c r="JQ244" i="2"/>
  <c r="JQ123" i="2"/>
  <c r="JQ171" i="2"/>
  <c r="JQ283" i="2"/>
  <c r="JQ249" i="2"/>
  <c r="JQ67" i="2"/>
  <c r="JQ129" i="2"/>
  <c r="JQ49" i="2"/>
  <c r="JQ109" i="2"/>
  <c r="JQ374" i="2"/>
  <c r="JQ288" i="2"/>
  <c r="JQ116" i="2"/>
  <c r="JQ121" i="2"/>
  <c r="JQ202" i="2"/>
  <c r="JQ60" i="2"/>
  <c r="JQ170" i="2"/>
  <c r="JQ204" i="2"/>
  <c r="JQ162" i="2"/>
  <c r="JQ28" i="2"/>
  <c r="JQ231" i="2"/>
  <c r="JQ251" i="2"/>
  <c r="JQ44" i="2"/>
  <c r="JQ305" i="2"/>
  <c r="JQ287" i="2"/>
  <c r="JQ148" i="2"/>
  <c r="JQ356" i="2"/>
  <c r="JQ90" i="2"/>
  <c r="JQ107" i="2"/>
  <c r="JQ183" i="2"/>
  <c r="JQ80" i="2"/>
  <c r="JQ339" i="2"/>
  <c r="JQ233" i="2"/>
  <c r="JQ128" i="2"/>
  <c r="JQ467" i="2"/>
  <c r="JQ312" i="2"/>
  <c r="JQ444" i="2"/>
  <c r="JQ235" i="2"/>
  <c r="JQ104" i="2"/>
  <c r="JQ258" i="2"/>
  <c r="JQ303" i="2"/>
  <c r="JQ428" i="2"/>
  <c r="JQ473" i="2"/>
  <c r="JQ459" i="2"/>
  <c r="JQ395" i="2"/>
  <c r="JQ397" i="2"/>
  <c r="JQ436" i="2"/>
  <c r="JQ440" i="2"/>
  <c r="JQ465" i="2"/>
  <c r="JQ408" i="2"/>
  <c r="JQ421" i="2"/>
  <c r="JQ479" i="2"/>
  <c r="JQ422" i="2"/>
  <c r="JQ377" i="2"/>
  <c r="JQ430" i="2"/>
  <c r="JQ389" i="2"/>
  <c r="JQ137" i="2"/>
  <c r="JQ385" i="2"/>
  <c r="JQ402" i="2"/>
  <c r="JQ318" i="2"/>
  <c r="JQ375" i="2"/>
  <c r="JQ279" i="2"/>
  <c r="JQ438" i="2"/>
  <c r="JQ333" i="2"/>
  <c r="JQ424" i="2"/>
  <c r="JQ300" i="2"/>
  <c r="JQ461" i="2"/>
  <c r="JQ187" i="2"/>
  <c r="JQ238" i="2"/>
  <c r="JQ265" i="2"/>
  <c r="JQ298" i="2"/>
  <c r="JQ360" i="2"/>
  <c r="JQ119" i="2"/>
  <c r="JQ211" i="2"/>
  <c r="JQ373" i="2"/>
  <c r="JQ338" i="2"/>
  <c r="JQ242" i="2"/>
  <c r="JQ355" i="2"/>
  <c r="JQ447" i="2"/>
  <c r="JQ443" i="2"/>
  <c r="JQ403" i="2"/>
  <c r="JQ463" i="2"/>
  <c r="JQ335" i="2"/>
  <c r="JQ431" i="2"/>
  <c r="JQ454" i="2"/>
  <c r="JQ384" i="2"/>
  <c r="JQ151" i="2"/>
  <c r="JQ407" i="2"/>
  <c r="JQ412" i="2"/>
  <c r="JQ445" i="2"/>
  <c r="JQ462" i="2"/>
  <c r="JQ324" i="2"/>
  <c r="JQ425" i="2"/>
  <c r="JQ450" i="2"/>
  <c r="JQ414" i="2"/>
  <c r="JQ357" i="2"/>
  <c r="JQ415" i="2"/>
  <c r="JQ476" i="2"/>
  <c r="JQ321" i="2"/>
  <c r="JQ328" i="2"/>
  <c r="JQ315" i="2"/>
  <c r="JQ351" i="2"/>
  <c r="JQ423" i="2"/>
  <c r="JQ441" i="2"/>
  <c r="JQ216" i="2"/>
  <c r="JQ240" i="2"/>
  <c r="JQ452" i="2"/>
  <c r="JQ409" i="2"/>
  <c r="JQ269" i="2"/>
  <c r="JQ329" i="2"/>
  <c r="JQ416" i="2"/>
  <c r="JQ437" i="2"/>
  <c r="JQ419" i="2"/>
  <c r="JQ427" i="2"/>
  <c r="JQ161" i="2"/>
  <c r="JQ429" i="2"/>
  <c r="JQ399" i="2"/>
  <c r="JQ290" i="2"/>
  <c r="JQ349" i="2"/>
  <c r="JQ213" i="2"/>
  <c r="JQ401" i="2"/>
  <c r="JQ460" i="2"/>
  <c r="JQ307" i="2"/>
  <c r="JQ379" i="2"/>
  <c r="JQ82" i="2"/>
  <c r="JQ77" i="2"/>
  <c r="JQ370" i="2"/>
  <c r="JQ394" i="2"/>
  <c r="JQ323" i="2"/>
  <c r="JQ221" i="2"/>
  <c r="JQ478" i="2"/>
  <c r="JQ390" i="2"/>
  <c r="JQ320" i="2"/>
  <c r="JQ378" i="2"/>
  <c r="JQ418" i="2"/>
  <c r="JQ464" i="2"/>
  <c r="JQ474" i="2"/>
  <c r="JQ398" i="2"/>
  <c r="JQ451" i="2"/>
  <c r="JQ457" i="2"/>
  <c r="JQ477" i="2"/>
  <c r="JQ458" i="2"/>
  <c r="JQ372" i="2"/>
  <c r="JQ225" i="2"/>
  <c r="JQ228" i="2"/>
  <c r="JQ185" i="2"/>
  <c r="JQ475" i="2"/>
  <c r="JQ257" i="2"/>
  <c r="JQ47" i="2"/>
  <c r="JQ336" i="2"/>
  <c r="JQ262" i="2"/>
  <c r="JQ106" i="2"/>
  <c r="JQ469" i="2"/>
  <c r="JR102" i="2"/>
  <c r="JR10" i="2"/>
  <c r="JR330" i="2"/>
  <c r="JR84" i="2"/>
  <c r="JR260" i="2"/>
  <c r="JR45" i="2"/>
  <c r="JR181" i="2"/>
  <c r="JR140" i="2"/>
  <c r="JR108" i="2"/>
  <c r="JR179" i="2"/>
  <c r="JR277" i="2"/>
  <c r="JR167" i="2"/>
  <c r="JR52" i="2"/>
  <c r="JR177" i="2"/>
  <c r="JR39" i="2"/>
  <c r="JR203" i="2"/>
  <c r="JR196" i="2"/>
  <c r="JR289" i="2"/>
  <c r="JR110" i="2"/>
  <c r="JR13" i="2"/>
  <c r="JR22" i="2"/>
  <c r="JR164" i="2"/>
  <c r="JR172" i="2"/>
  <c r="JR239" i="2"/>
  <c r="JR46" i="2"/>
  <c r="JR166" i="2"/>
  <c r="JR154" i="2"/>
  <c r="JR255" i="2"/>
  <c r="JR455" i="2"/>
  <c r="JR152" i="2"/>
  <c r="JR126" i="2"/>
  <c r="JR146" i="2"/>
  <c r="JR284" i="2"/>
  <c r="JR304" i="2"/>
  <c r="JR345" i="2"/>
  <c r="JR337" i="2"/>
  <c r="JR361" i="2"/>
  <c r="JR434" i="2"/>
  <c r="JR413" i="2"/>
  <c r="JR404" i="2"/>
  <c r="JR363" i="2"/>
  <c r="JR466" i="2"/>
  <c r="JR411" i="2"/>
  <c r="JR448" i="2"/>
  <c r="JR362" i="2"/>
  <c r="JR391" i="2"/>
  <c r="JR308" i="2"/>
  <c r="JR193" i="2"/>
  <c r="JR319" i="2"/>
  <c r="JR205" i="2"/>
  <c r="JR322" i="2"/>
  <c r="JR297" i="2"/>
  <c r="JR325" i="2"/>
  <c r="JR180" i="2"/>
  <c r="JR54" i="2"/>
  <c r="JR280" i="2"/>
  <c r="JR274" i="2"/>
  <c r="JR261" i="2"/>
  <c r="JR118" i="2"/>
  <c r="JR229" i="2"/>
  <c r="JR383" i="2"/>
  <c r="JR131" i="2"/>
  <c r="JR124" i="2"/>
  <c r="JR223" i="2"/>
  <c r="JR230" i="2"/>
  <c r="JR327" i="2"/>
  <c r="JR420" i="2"/>
  <c r="JR270" i="2"/>
  <c r="JR432" i="2"/>
  <c r="JR268" i="2"/>
  <c r="JR367" i="2"/>
  <c r="JR87" i="2"/>
  <c r="JR37" i="2"/>
  <c r="JR55" i="2"/>
  <c r="JR159" i="2"/>
  <c r="JR98" i="2"/>
  <c r="JR85" i="2"/>
  <c r="JR134" i="2"/>
  <c r="JR83" i="2"/>
  <c r="JR117" i="2"/>
  <c r="JR175" i="2"/>
  <c r="JR358" i="2"/>
  <c r="JR27" i="2"/>
  <c r="JR16" i="2"/>
  <c r="JR184" i="2"/>
  <c r="JR74" i="2"/>
  <c r="JR149" i="2"/>
  <c r="JR92" i="2"/>
  <c r="JR132" i="2"/>
  <c r="JR470" i="2"/>
  <c r="JR115" i="2"/>
  <c r="JR145" i="2"/>
  <c r="JR186" i="2"/>
  <c r="JR40" i="2"/>
  <c r="JR21" i="2"/>
  <c r="JR199" i="2"/>
  <c r="JR295" i="2"/>
  <c r="JR353" i="2"/>
  <c r="JR207" i="2"/>
  <c r="JR155" i="2"/>
  <c r="JR195" i="2"/>
  <c r="JR125" i="2"/>
  <c r="JR15" i="2"/>
  <c r="JR160" i="2"/>
  <c r="JR194" i="2"/>
  <c r="JR224" i="2"/>
  <c r="JR188" i="2"/>
  <c r="JR76" i="2"/>
  <c r="JR153" i="2"/>
  <c r="JR263" i="2"/>
  <c r="JR112" i="2"/>
  <c r="JR62" i="2"/>
  <c r="JR78" i="2"/>
  <c r="JR198" i="2"/>
  <c r="JR191" i="2"/>
  <c r="JR275" i="2"/>
  <c r="JR65" i="2"/>
  <c r="JR341" i="2"/>
  <c r="JR105" i="2"/>
  <c r="JR81" i="2"/>
  <c r="JR267" i="2"/>
  <c r="JR220" i="2"/>
  <c r="JR156" i="2"/>
  <c r="JR254" i="2"/>
  <c r="JR286" i="2"/>
  <c r="JR29" i="2"/>
  <c r="JR94" i="2"/>
  <c r="JR100" i="2"/>
  <c r="JR182" i="2"/>
  <c r="JR36" i="2"/>
  <c r="JR53" i="2"/>
  <c r="JR4" i="2"/>
  <c r="JR2" i="2"/>
  <c r="JR306" i="2"/>
  <c r="JR56" i="2"/>
  <c r="JR43" i="2"/>
  <c r="JR282" i="2"/>
  <c r="JR59" i="2"/>
  <c r="JR169" i="2"/>
  <c r="JR192" i="2"/>
  <c r="JR209" i="2"/>
  <c r="JR227" i="2"/>
  <c r="JR73" i="2"/>
  <c r="JR113" i="2"/>
  <c r="JR71" i="2"/>
  <c r="JR18" i="2"/>
  <c r="JR26" i="2"/>
  <c r="JR144" i="2"/>
  <c r="JR9" i="2"/>
  <c r="JR50" i="2"/>
  <c r="JR19" i="2"/>
  <c r="JR99" i="2"/>
  <c r="JR23" i="2"/>
  <c r="JR24" i="2"/>
  <c r="JR12" i="2"/>
  <c r="JR66" i="2"/>
  <c r="JR5" i="2"/>
  <c r="JR101" i="2"/>
  <c r="JR88" i="2"/>
  <c r="JR64" i="2"/>
  <c r="JR70" i="2"/>
  <c r="JR32" i="2"/>
  <c r="JR51" i="2"/>
  <c r="JR218" i="2"/>
  <c r="JR35" i="2"/>
  <c r="JR368" i="2"/>
  <c r="JR350" i="2"/>
  <c r="JR388" i="2"/>
  <c r="JR292" i="2"/>
  <c r="JR214" i="2"/>
  <c r="JR75" i="2"/>
  <c r="JR293" i="2"/>
  <c r="JR243" i="2"/>
  <c r="JR210" i="2"/>
  <c r="JR369" i="2"/>
  <c r="JR69" i="2"/>
  <c r="JR68" i="2"/>
  <c r="JR38" i="2"/>
  <c r="JR3" i="2"/>
  <c r="JR120" i="2"/>
  <c r="JR58" i="2"/>
  <c r="JR34" i="2"/>
  <c r="JR86" i="2"/>
  <c r="JR178" i="2"/>
  <c r="JR57" i="2"/>
  <c r="JR217" i="2"/>
  <c r="JR127" i="2"/>
  <c r="JR206" i="2"/>
  <c r="JR111" i="2"/>
  <c r="JR344" i="2"/>
  <c r="JR150" i="2"/>
  <c r="JR93" i="2"/>
  <c r="JR63" i="2"/>
  <c r="JR174" i="2"/>
  <c r="JR147" i="2"/>
  <c r="JR48" i="2"/>
  <c r="JR96" i="2"/>
  <c r="JR72" i="2"/>
  <c r="JR33" i="2"/>
  <c r="JR189" i="2"/>
  <c r="JR313" i="2"/>
  <c r="JR158" i="2"/>
  <c r="JR219" i="2"/>
  <c r="JR31" i="2"/>
  <c r="JR95" i="2"/>
  <c r="JR346" i="2"/>
  <c r="JR176" i="2"/>
  <c r="JR352" i="2"/>
  <c r="JR245" i="2"/>
  <c r="JR41" i="2"/>
  <c r="JR79" i="2"/>
  <c r="JR30" i="2"/>
  <c r="JR226" i="2"/>
  <c r="JR103" i="2"/>
  <c r="JR141" i="2"/>
  <c r="JR301" i="2"/>
  <c r="JR347" i="2"/>
  <c r="JR472" i="2"/>
  <c r="JR190" i="2"/>
  <c r="JR296" i="2"/>
  <c r="JR139" i="2"/>
  <c r="JR371" i="2"/>
  <c r="JR7" i="2"/>
  <c r="JR208" i="2"/>
  <c r="JR25" i="2"/>
  <c r="JR468" i="2"/>
  <c r="JR256" i="2"/>
  <c r="JR17" i="2"/>
  <c r="JR222" i="2"/>
  <c r="JR130" i="2"/>
  <c r="JR89" i="2"/>
  <c r="JR201" i="2"/>
  <c r="JR273" i="2"/>
  <c r="JR42" i="2"/>
  <c r="JR200" i="2"/>
  <c r="JR20" i="2"/>
  <c r="JR6" i="2"/>
  <c r="JR61" i="2"/>
  <c r="JR246" i="2"/>
  <c r="JR381" i="2"/>
  <c r="JR278" i="2"/>
  <c r="JR326" i="2"/>
  <c r="JR342" i="2"/>
  <c r="JR276" i="2"/>
  <c r="JR247" i="2"/>
  <c r="JR314" i="2"/>
  <c r="JR142" i="2"/>
  <c r="JR168" i="2"/>
  <c r="JR343" i="2"/>
  <c r="JR11" i="2"/>
  <c r="JR138" i="2"/>
  <c r="JR294" i="2"/>
  <c r="JR91" i="2"/>
  <c r="JR232" i="2"/>
  <c r="JR299" i="2"/>
  <c r="JR364" i="2"/>
  <c r="JR122" i="2"/>
  <c r="JR354" i="2"/>
  <c r="JR435" i="2"/>
  <c r="JR340" i="2"/>
  <c r="JR471" i="2"/>
  <c r="JR302" i="2"/>
  <c r="JR316" i="2"/>
  <c r="JR317" i="2"/>
  <c r="JR136" i="2"/>
  <c r="JR433" i="2"/>
  <c r="JR386" i="2"/>
  <c r="JR252" i="2"/>
  <c r="JR410" i="2"/>
  <c r="JR212" i="2"/>
  <c r="JR348" i="2"/>
  <c r="JR163" i="2"/>
  <c r="JR310" i="2"/>
  <c r="JR173" i="2"/>
  <c r="JR417" i="2"/>
  <c r="JR114" i="2"/>
  <c r="JR331" i="2"/>
  <c r="JR264" i="2"/>
  <c r="JR366" i="2"/>
  <c r="JR359" i="2"/>
  <c r="JR405" i="2"/>
  <c r="JR365" i="2"/>
  <c r="JR382" i="2"/>
  <c r="JR271" i="2"/>
  <c r="JR291" i="2"/>
  <c r="JR393" i="2"/>
  <c r="JR442" i="2"/>
  <c r="JR392" i="2"/>
  <c r="JR396" i="2"/>
  <c r="JR406" i="2"/>
  <c r="JR453" i="2"/>
  <c r="JR236" i="2"/>
  <c r="JR253" i="2"/>
  <c r="JR143" i="2"/>
  <c r="JR281" i="2"/>
  <c r="JR285" i="2"/>
  <c r="JR387" i="2"/>
  <c r="JR332" i="2"/>
  <c r="JR439" i="2"/>
  <c r="JR135" i="2"/>
  <c r="JR197" i="2"/>
  <c r="JR449" i="2"/>
  <c r="JR250" i="2"/>
  <c r="JR237" i="2"/>
  <c r="JR241" i="2"/>
  <c r="JR266" i="2"/>
  <c r="JR272" i="2"/>
  <c r="JR165" i="2"/>
  <c r="JR14" i="2"/>
  <c r="JR400" i="2"/>
  <c r="JR259" i="2"/>
  <c r="JR311" i="2"/>
  <c r="JR309" i="2"/>
  <c r="JR234" i="2"/>
  <c r="JR334" i="2"/>
  <c r="JR426" i="2"/>
  <c r="JR456" i="2"/>
  <c r="JR376" i="2"/>
  <c r="JR215" i="2"/>
  <c r="JR157" i="2"/>
  <c r="JR97" i="2"/>
  <c r="JR380" i="2"/>
  <c r="JR8" i="2"/>
  <c r="JR446" i="2"/>
  <c r="JR248" i="2"/>
  <c r="JR133" i="2"/>
  <c r="JR244" i="2"/>
  <c r="JR123" i="2"/>
  <c r="JR171" i="2"/>
  <c r="JR283" i="2"/>
  <c r="JR249" i="2"/>
  <c r="JR67" i="2"/>
  <c r="JR129" i="2"/>
  <c r="JR49" i="2"/>
  <c r="JR109" i="2"/>
  <c r="JR374" i="2"/>
  <c r="JR288" i="2"/>
  <c r="JR116" i="2"/>
  <c r="JR121" i="2"/>
  <c r="JR202" i="2"/>
  <c r="JR60" i="2"/>
  <c r="JR170" i="2"/>
  <c r="JR204" i="2"/>
  <c r="JR162" i="2"/>
  <c r="JR28" i="2"/>
  <c r="JR231" i="2"/>
  <c r="JR251" i="2"/>
  <c r="JR44" i="2"/>
  <c r="JR305" i="2"/>
  <c r="JR287" i="2"/>
  <c r="JR148" i="2"/>
  <c r="JR356" i="2"/>
  <c r="JR90" i="2"/>
  <c r="JR107" i="2"/>
  <c r="JR183" i="2"/>
  <c r="JR80" i="2"/>
  <c r="JR339" i="2"/>
  <c r="JR233" i="2"/>
  <c r="JR128" i="2"/>
  <c r="JR467" i="2"/>
  <c r="JR312" i="2"/>
  <c r="JR444" i="2"/>
  <c r="JR235" i="2"/>
  <c r="JR104" i="2"/>
  <c r="JR258" i="2"/>
  <c r="JR303" i="2"/>
  <c r="JR428" i="2"/>
  <c r="JR473" i="2"/>
  <c r="JR459" i="2"/>
  <c r="JR395" i="2"/>
  <c r="JR397" i="2"/>
  <c r="JR436" i="2"/>
  <c r="JR440" i="2"/>
  <c r="JR465" i="2"/>
  <c r="JR408" i="2"/>
  <c r="JR421" i="2"/>
  <c r="JR479" i="2"/>
  <c r="JR422" i="2"/>
  <c r="JR377" i="2"/>
  <c r="JR430" i="2"/>
  <c r="JR389" i="2"/>
  <c r="JR137" i="2"/>
  <c r="JR385" i="2"/>
  <c r="JR402" i="2"/>
  <c r="JR318" i="2"/>
  <c r="JR375" i="2"/>
  <c r="JR279" i="2"/>
  <c r="JR438" i="2"/>
  <c r="JR333" i="2"/>
  <c r="JR424" i="2"/>
  <c r="JR300" i="2"/>
  <c r="JR461" i="2"/>
  <c r="JR187" i="2"/>
  <c r="JR238" i="2"/>
  <c r="JR265" i="2"/>
  <c r="JR298" i="2"/>
  <c r="JR360" i="2"/>
  <c r="JR119" i="2"/>
  <c r="JR211" i="2"/>
  <c r="JR373" i="2"/>
  <c r="JR338" i="2"/>
  <c r="JR242" i="2"/>
  <c r="JR355" i="2"/>
  <c r="JR447" i="2"/>
  <c r="JR443" i="2"/>
  <c r="JR403" i="2"/>
  <c r="JR463" i="2"/>
  <c r="JR335" i="2"/>
  <c r="JR431" i="2"/>
  <c r="JR454" i="2"/>
  <c r="JR384" i="2"/>
  <c r="JR151" i="2"/>
  <c r="JR407" i="2"/>
  <c r="JR412" i="2"/>
  <c r="JR445" i="2"/>
  <c r="JR462" i="2"/>
  <c r="JR324" i="2"/>
  <c r="JR425" i="2"/>
  <c r="JR450" i="2"/>
  <c r="JR414" i="2"/>
  <c r="JR357" i="2"/>
  <c r="JR415" i="2"/>
  <c r="JR476" i="2"/>
  <c r="JR321" i="2"/>
  <c r="JR328" i="2"/>
  <c r="JR315" i="2"/>
  <c r="JR351" i="2"/>
  <c r="JR423" i="2"/>
  <c r="JR441" i="2"/>
  <c r="JR216" i="2"/>
  <c r="JR240" i="2"/>
  <c r="JR452" i="2"/>
  <c r="JR409" i="2"/>
  <c r="JR269" i="2"/>
  <c r="JR329" i="2"/>
  <c r="JR416" i="2"/>
  <c r="JR437" i="2"/>
  <c r="JR419" i="2"/>
  <c r="JR427" i="2"/>
  <c r="JR161" i="2"/>
  <c r="JR429" i="2"/>
  <c r="JR399" i="2"/>
  <c r="JR290" i="2"/>
  <c r="JR349" i="2"/>
  <c r="JR213" i="2"/>
  <c r="JR401" i="2"/>
  <c r="JR460" i="2"/>
  <c r="JR307" i="2"/>
  <c r="JR379" i="2"/>
  <c r="JR82" i="2"/>
  <c r="JR77" i="2"/>
  <c r="JR370" i="2"/>
  <c r="JR394" i="2"/>
  <c r="JR323" i="2"/>
  <c r="JR221" i="2"/>
  <c r="JR478" i="2"/>
  <c r="JR390" i="2"/>
  <c r="JR320" i="2"/>
  <c r="JR378" i="2"/>
  <c r="JR418" i="2"/>
  <c r="JR464" i="2"/>
  <c r="JR474" i="2"/>
  <c r="JR398" i="2"/>
  <c r="JR451" i="2"/>
  <c r="JR457" i="2"/>
  <c r="JR477" i="2"/>
  <c r="JR458" i="2"/>
  <c r="JR372" i="2"/>
  <c r="JR225" i="2"/>
  <c r="JR228" i="2"/>
  <c r="JR185" i="2"/>
  <c r="JR475" i="2"/>
  <c r="JR257" i="2"/>
  <c r="JR47" i="2"/>
  <c r="JR336" i="2"/>
  <c r="JR262" i="2"/>
  <c r="JR106" i="2"/>
  <c r="JR469" i="2"/>
  <c r="JS102" i="2"/>
  <c r="JS10" i="2"/>
  <c r="JS330" i="2"/>
  <c r="JS84" i="2"/>
  <c r="JS260" i="2"/>
  <c r="JS45" i="2"/>
  <c r="JS181" i="2"/>
  <c r="JS140" i="2"/>
  <c r="JS108" i="2"/>
  <c r="JS179" i="2"/>
  <c r="JS277" i="2"/>
  <c r="JS167" i="2"/>
  <c r="JS52" i="2"/>
  <c r="JS177" i="2"/>
  <c r="JS39" i="2"/>
  <c r="JS203" i="2"/>
  <c r="JS196" i="2"/>
  <c r="JS289" i="2"/>
  <c r="JS110" i="2"/>
  <c r="JS13" i="2"/>
  <c r="JS22" i="2"/>
  <c r="JS164" i="2"/>
  <c r="JS172" i="2"/>
  <c r="JS239" i="2"/>
  <c r="JS46" i="2"/>
  <c r="JS166" i="2"/>
  <c r="JS154" i="2"/>
  <c r="JS255" i="2"/>
  <c r="JS455" i="2"/>
  <c r="JS152" i="2"/>
  <c r="JS126" i="2"/>
  <c r="JS146" i="2"/>
  <c r="JS284" i="2"/>
  <c r="JS304" i="2"/>
  <c r="JS345" i="2"/>
  <c r="JS337" i="2"/>
  <c r="JS361" i="2"/>
  <c r="JS434" i="2"/>
  <c r="JS413" i="2"/>
  <c r="JS404" i="2"/>
  <c r="JS363" i="2"/>
  <c r="JS466" i="2"/>
  <c r="JS411" i="2"/>
  <c r="JS448" i="2"/>
  <c r="JS362" i="2"/>
  <c r="JS391" i="2"/>
  <c r="JS308" i="2"/>
  <c r="JS193" i="2"/>
  <c r="JS319" i="2"/>
  <c r="JS205" i="2"/>
  <c r="JS322" i="2"/>
  <c r="JS297" i="2"/>
  <c r="JS325" i="2"/>
  <c r="JS180" i="2"/>
  <c r="JS54" i="2"/>
  <c r="JS280" i="2"/>
  <c r="JS274" i="2"/>
  <c r="JS261" i="2"/>
  <c r="JS118" i="2"/>
  <c r="JS229" i="2"/>
  <c r="JS383" i="2"/>
  <c r="JS131" i="2"/>
  <c r="JS124" i="2"/>
  <c r="JS223" i="2"/>
  <c r="JS230" i="2"/>
  <c r="JS327" i="2"/>
  <c r="JS420" i="2"/>
  <c r="JS270" i="2"/>
  <c r="JS432" i="2"/>
  <c r="JS268" i="2"/>
  <c r="JS367" i="2"/>
  <c r="JS87" i="2"/>
  <c r="JS37" i="2"/>
  <c r="JS55" i="2"/>
  <c r="JS159" i="2"/>
  <c r="JS98" i="2"/>
  <c r="JS85" i="2"/>
  <c r="JS134" i="2"/>
  <c r="JS83" i="2"/>
  <c r="JS117" i="2"/>
  <c r="JS175" i="2"/>
  <c r="JS358" i="2"/>
  <c r="JS27" i="2"/>
  <c r="JS16" i="2"/>
  <c r="JS184" i="2"/>
  <c r="JS74" i="2"/>
  <c r="JS149" i="2"/>
  <c r="JS92" i="2"/>
  <c r="JS132" i="2"/>
  <c r="JS470" i="2"/>
  <c r="JS115" i="2"/>
  <c r="JS145" i="2"/>
  <c r="JS186" i="2"/>
  <c r="JS40" i="2"/>
  <c r="JS21" i="2"/>
  <c r="JS199" i="2"/>
  <c r="JS295" i="2"/>
  <c r="JS353" i="2"/>
  <c r="JS207" i="2"/>
  <c r="JS155" i="2"/>
  <c r="JS195" i="2"/>
  <c r="JS125" i="2"/>
  <c r="JS15" i="2"/>
  <c r="JS160" i="2"/>
  <c r="JS194" i="2"/>
  <c r="JS224" i="2"/>
  <c r="JS188" i="2"/>
  <c r="JS76" i="2"/>
  <c r="JS153" i="2"/>
  <c r="JS263" i="2"/>
  <c r="JS112" i="2"/>
  <c r="JS62" i="2"/>
  <c r="JS78" i="2"/>
  <c r="JS198" i="2"/>
  <c r="JS191" i="2"/>
  <c r="JS275" i="2"/>
  <c r="JS65" i="2"/>
  <c r="JS341" i="2"/>
  <c r="JS105" i="2"/>
  <c r="JS81" i="2"/>
  <c r="JS267" i="2"/>
  <c r="JS220" i="2"/>
  <c r="JS156" i="2"/>
  <c r="JS254" i="2"/>
  <c r="JS286" i="2"/>
  <c r="JS29" i="2"/>
  <c r="JS94" i="2"/>
  <c r="JS100" i="2"/>
  <c r="JS182" i="2"/>
  <c r="JS36" i="2"/>
  <c r="JS53" i="2"/>
  <c r="JS4" i="2"/>
  <c r="JS2" i="2"/>
  <c r="JS306" i="2"/>
  <c r="JS56" i="2"/>
  <c r="JS43" i="2"/>
  <c r="JS282" i="2"/>
  <c r="JS59" i="2"/>
  <c r="JS169" i="2"/>
  <c r="JS192" i="2"/>
  <c r="JS209" i="2"/>
  <c r="JS227" i="2"/>
  <c r="JS73" i="2"/>
  <c r="JS113" i="2"/>
  <c r="JS71" i="2"/>
  <c r="JS18" i="2"/>
  <c r="JS26" i="2"/>
  <c r="JS144" i="2"/>
  <c r="JS9" i="2"/>
  <c r="JS50" i="2"/>
  <c r="JS19" i="2"/>
  <c r="JS99" i="2"/>
  <c r="JS23" i="2"/>
  <c r="JS24" i="2"/>
  <c r="JS12" i="2"/>
  <c r="JS66" i="2"/>
  <c r="JS5" i="2"/>
  <c r="JS101" i="2"/>
  <c r="JS88" i="2"/>
  <c r="JS64" i="2"/>
  <c r="JS70" i="2"/>
  <c r="JS32" i="2"/>
  <c r="JS51" i="2"/>
  <c r="JS218" i="2"/>
  <c r="JS35" i="2"/>
  <c r="JS368" i="2"/>
  <c r="JS350" i="2"/>
  <c r="JS388" i="2"/>
  <c r="JS292" i="2"/>
  <c r="JS214" i="2"/>
  <c r="JS75" i="2"/>
  <c r="JS293" i="2"/>
  <c r="JS243" i="2"/>
  <c r="JS210" i="2"/>
  <c r="JS369" i="2"/>
  <c r="JS69" i="2"/>
  <c r="JS68" i="2"/>
  <c r="JS38" i="2"/>
  <c r="JS3" i="2"/>
  <c r="JS120" i="2"/>
  <c r="JS58" i="2"/>
  <c r="JS34" i="2"/>
  <c r="JS86" i="2"/>
  <c r="JS178" i="2"/>
  <c r="JS57" i="2"/>
  <c r="JS217" i="2"/>
  <c r="JS127" i="2"/>
  <c r="JS206" i="2"/>
  <c r="JS111" i="2"/>
  <c r="JS344" i="2"/>
  <c r="JS150" i="2"/>
  <c r="JS93" i="2"/>
  <c r="JS63" i="2"/>
  <c r="JS174" i="2"/>
  <c r="JS147" i="2"/>
  <c r="JS48" i="2"/>
  <c r="JS96" i="2"/>
  <c r="JS72" i="2"/>
  <c r="JS33" i="2"/>
  <c r="JS189" i="2"/>
  <c r="JS313" i="2"/>
  <c r="JS158" i="2"/>
  <c r="JS219" i="2"/>
  <c r="JS31" i="2"/>
  <c r="JS95" i="2"/>
  <c r="JS346" i="2"/>
  <c r="JS176" i="2"/>
  <c r="JS352" i="2"/>
  <c r="JS245" i="2"/>
  <c r="JS41" i="2"/>
  <c r="JS79" i="2"/>
  <c r="JS30" i="2"/>
  <c r="JS226" i="2"/>
  <c r="JS103" i="2"/>
  <c r="JS141" i="2"/>
  <c r="JS301" i="2"/>
  <c r="JS347" i="2"/>
  <c r="JS472" i="2"/>
  <c r="JS190" i="2"/>
  <c r="JS296" i="2"/>
  <c r="JS139" i="2"/>
  <c r="JS371" i="2"/>
  <c r="JS7" i="2"/>
  <c r="JS208" i="2"/>
  <c r="JS25" i="2"/>
  <c r="JS468" i="2"/>
  <c r="JS256" i="2"/>
  <c r="JS17" i="2"/>
  <c r="JS222" i="2"/>
  <c r="JS130" i="2"/>
  <c r="JS89" i="2"/>
  <c r="JS201" i="2"/>
  <c r="JS273" i="2"/>
  <c r="JS42" i="2"/>
  <c r="JS200" i="2"/>
  <c r="JS20" i="2"/>
  <c r="JS6" i="2"/>
  <c r="JS61" i="2"/>
  <c r="JS246" i="2"/>
  <c r="JS381" i="2"/>
  <c r="JS278" i="2"/>
  <c r="JS326" i="2"/>
  <c r="JS342" i="2"/>
  <c r="JS276" i="2"/>
  <c r="JS247" i="2"/>
  <c r="JS314" i="2"/>
  <c r="JS142" i="2"/>
  <c r="JS168" i="2"/>
  <c r="JS343" i="2"/>
  <c r="JS11" i="2"/>
  <c r="JS138" i="2"/>
  <c r="JS294" i="2"/>
  <c r="JS91" i="2"/>
  <c r="JS232" i="2"/>
  <c r="JS299" i="2"/>
  <c r="JS364" i="2"/>
  <c r="JS122" i="2"/>
  <c r="JS354" i="2"/>
  <c r="JS435" i="2"/>
  <c r="JS340" i="2"/>
  <c r="JS471" i="2"/>
  <c r="JS302" i="2"/>
  <c r="JS316" i="2"/>
  <c r="JS317" i="2"/>
  <c r="JS136" i="2"/>
  <c r="JS433" i="2"/>
  <c r="JS386" i="2"/>
  <c r="JS252" i="2"/>
  <c r="JS410" i="2"/>
  <c r="JS212" i="2"/>
  <c r="JS348" i="2"/>
  <c r="JS163" i="2"/>
  <c r="JS310" i="2"/>
  <c r="JS173" i="2"/>
  <c r="JS417" i="2"/>
  <c r="JS114" i="2"/>
  <c r="JS331" i="2"/>
  <c r="JS264" i="2"/>
  <c r="JS366" i="2"/>
  <c r="JS359" i="2"/>
  <c r="JS405" i="2"/>
  <c r="JS365" i="2"/>
  <c r="JS382" i="2"/>
  <c r="JS271" i="2"/>
  <c r="JS291" i="2"/>
  <c r="JS393" i="2"/>
  <c r="JS442" i="2"/>
  <c r="JS392" i="2"/>
  <c r="JS396" i="2"/>
  <c r="JS406" i="2"/>
  <c r="JS453" i="2"/>
  <c r="JS236" i="2"/>
  <c r="JS253" i="2"/>
  <c r="JS143" i="2"/>
  <c r="JS281" i="2"/>
  <c r="JS285" i="2"/>
  <c r="JS387" i="2"/>
  <c r="JS332" i="2"/>
  <c r="JS439" i="2"/>
  <c r="JS135" i="2"/>
  <c r="JS197" i="2"/>
  <c r="JS449" i="2"/>
  <c r="JS250" i="2"/>
  <c r="JS237" i="2"/>
  <c r="JS241" i="2"/>
  <c r="JS266" i="2"/>
  <c r="JS272" i="2"/>
  <c r="JS165" i="2"/>
  <c r="JS14" i="2"/>
  <c r="JS400" i="2"/>
  <c r="JS259" i="2"/>
  <c r="JS311" i="2"/>
  <c r="JS309" i="2"/>
  <c r="JS234" i="2"/>
  <c r="JS334" i="2"/>
  <c r="JS426" i="2"/>
  <c r="JS456" i="2"/>
  <c r="JS376" i="2"/>
  <c r="JS215" i="2"/>
  <c r="JS157" i="2"/>
  <c r="JS97" i="2"/>
  <c r="JS380" i="2"/>
  <c r="JS8" i="2"/>
  <c r="JS446" i="2"/>
  <c r="JS248" i="2"/>
  <c r="JS133" i="2"/>
  <c r="JS244" i="2"/>
  <c r="JS123" i="2"/>
  <c r="JS171" i="2"/>
  <c r="JS283" i="2"/>
  <c r="JS249" i="2"/>
  <c r="JS67" i="2"/>
  <c r="JS129" i="2"/>
  <c r="JS49" i="2"/>
  <c r="JS109" i="2"/>
  <c r="JS374" i="2"/>
  <c r="JS288" i="2"/>
  <c r="JS116" i="2"/>
  <c r="JS121" i="2"/>
  <c r="JS202" i="2"/>
  <c r="JS60" i="2"/>
  <c r="JS170" i="2"/>
  <c r="JS204" i="2"/>
  <c r="JS162" i="2"/>
  <c r="JS28" i="2"/>
  <c r="JS231" i="2"/>
  <c r="JS251" i="2"/>
  <c r="JS44" i="2"/>
  <c r="JS305" i="2"/>
  <c r="JS287" i="2"/>
  <c r="JS148" i="2"/>
  <c r="JS356" i="2"/>
  <c r="JS90" i="2"/>
  <c r="JS107" i="2"/>
  <c r="JS183" i="2"/>
  <c r="JS80" i="2"/>
  <c r="JS339" i="2"/>
  <c r="JS233" i="2"/>
  <c r="JS128" i="2"/>
  <c r="JS467" i="2"/>
  <c r="JS312" i="2"/>
  <c r="JS444" i="2"/>
  <c r="JS235" i="2"/>
  <c r="JS104" i="2"/>
  <c r="JS258" i="2"/>
  <c r="JS303" i="2"/>
  <c r="JS428" i="2"/>
  <c r="JS473" i="2"/>
  <c r="JS459" i="2"/>
  <c r="JS395" i="2"/>
  <c r="JS397" i="2"/>
  <c r="JS436" i="2"/>
  <c r="JS440" i="2"/>
  <c r="JS465" i="2"/>
  <c r="JS408" i="2"/>
  <c r="JS421" i="2"/>
  <c r="JS479" i="2"/>
  <c r="JS422" i="2"/>
  <c r="JS377" i="2"/>
  <c r="JS430" i="2"/>
  <c r="JS389" i="2"/>
  <c r="JS137" i="2"/>
  <c r="JS385" i="2"/>
  <c r="JS402" i="2"/>
  <c r="JS318" i="2"/>
  <c r="JS375" i="2"/>
  <c r="JS279" i="2"/>
  <c r="JS438" i="2"/>
  <c r="JS333" i="2"/>
  <c r="JS424" i="2"/>
  <c r="JS300" i="2"/>
  <c r="JS461" i="2"/>
  <c r="JS187" i="2"/>
  <c r="JS238" i="2"/>
  <c r="JS265" i="2"/>
  <c r="JS298" i="2"/>
  <c r="JS360" i="2"/>
  <c r="JS119" i="2"/>
  <c r="JS211" i="2"/>
  <c r="JS373" i="2"/>
  <c r="JS338" i="2"/>
  <c r="JS242" i="2"/>
  <c r="JS355" i="2"/>
  <c r="JS447" i="2"/>
  <c r="JS443" i="2"/>
  <c r="JS403" i="2"/>
  <c r="JS463" i="2"/>
  <c r="JS335" i="2"/>
  <c r="JS431" i="2"/>
  <c r="JS454" i="2"/>
  <c r="JS384" i="2"/>
  <c r="JS151" i="2"/>
  <c r="JS407" i="2"/>
  <c r="JS412" i="2"/>
  <c r="JS445" i="2"/>
  <c r="JS462" i="2"/>
  <c r="JS324" i="2"/>
  <c r="JS425" i="2"/>
  <c r="JS450" i="2"/>
  <c r="JS414" i="2"/>
  <c r="JS357" i="2"/>
  <c r="JS415" i="2"/>
  <c r="JS476" i="2"/>
  <c r="JS321" i="2"/>
  <c r="JS328" i="2"/>
  <c r="JS315" i="2"/>
  <c r="JS351" i="2"/>
  <c r="JS423" i="2"/>
  <c r="JS441" i="2"/>
  <c r="JS216" i="2"/>
  <c r="JS240" i="2"/>
  <c r="JS452" i="2"/>
  <c r="JS409" i="2"/>
  <c r="JS269" i="2"/>
  <c r="JS329" i="2"/>
  <c r="JS416" i="2"/>
  <c r="JS437" i="2"/>
  <c r="JS419" i="2"/>
  <c r="JS427" i="2"/>
  <c r="JS161" i="2"/>
  <c r="JS429" i="2"/>
  <c r="JS399" i="2"/>
  <c r="JS290" i="2"/>
  <c r="JS349" i="2"/>
  <c r="JS213" i="2"/>
  <c r="JS401" i="2"/>
  <c r="JS460" i="2"/>
  <c r="JS307" i="2"/>
  <c r="JS379" i="2"/>
  <c r="JS82" i="2"/>
  <c r="JS77" i="2"/>
  <c r="JS370" i="2"/>
  <c r="JS394" i="2"/>
  <c r="JS323" i="2"/>
  <c r="JS221" i="2"/>
  <c r="JS478" i="2"/>
  <c r="JS390" i="2"/>
  <c r="JS320" i="2"/>
  <c r="JS378" i="2"/>
  <c r="JS418" i="2"/>
  <c r="JS464" i="2"/>
  <c r="JS474" i="2"/>
  <c r="JS398" i="2"/>
  <c r="JS451" i="2"/>
  <c r="JS457" i="2"/>
  <c r="JS477" i="2"/>
  <c r="JS458" i="2"/>
  <c r="JS372" i="2"/>
  <c r="JS225" i="2"/>
  <c r="JS228" i="2"/>
  <c r="JS185" i="2"/>
  <c r="JS475" i="2"/>
  <c r="JS257" i="2"/>
  <c r="JS47" i="2"/>
  <c r="JS336" i="2"/>
  <c r="JS262" i="2"/>
  <c r="JS106" i="2"/>
  <c r="JS469" i="2"/>
  <c r="JT102" i="2"/>
  <c r="JT10" i="2"/>
  <c r="JT330" i="2"/>
  <c r="JT84" i="2"/>
  <c r="JT260" i="2"/>
  <c r="JT45" i="2"/>
  <c r="JT181" i="2"/>
  <c r="JT140" i="2"/>
  <c r="JT108" i="2"/>
  <c r="JT179" i="2"/>
  <c r="JT277" i="2"/>
  <c r="JT167" i="2"/>
  <c r="JT52" i="2"/>
  <c r="JT177" i="2"/>
  <c r="JT39" i="2"/>
  <c r="JT203" i="2"/>
  <c r="JT196" i="2"/>
  <c r="JT289" i="2"/>
  <c r="JT110" i="2"/>
  <c r="JT13" i="2"/>
  <c r="JT22" i="2"/>
  <c r="JT164" i="2"/>
  <c r="JT172" i="2"/>
  <c r="JT239" i="2"/>
  <c r="JT46" i="2"/>
  <c r="JT166" i="2"/>
  <c r="JT154" i="2"/>
  <c r="JT255" i="2"/>
  <c r="JT455" i="2"/>
  <c r="JT152" i="2"/>
  <c r="JT126" i="2"/>
  <c r="JT146" i="2"/>
  <c r="JT284" i="2"/>
  <c r="JT304" i="2"/>
  <c r="JT345" i="2"/>
  <c r="JT337" i="2"/>
  <c r="JT361" i="2"/>
  <c r="JT434" i="2"/>
  <c r="JT413" i="2"/>
  <c r="JT404" i="2"/>
  <c r="JT363" i="2"/>
  <c r="JT466" i="2"/>
  <c r="JT411" i="2"/>
  <c r="JT448" i="2"/>
  <c r="JT362" i="2"/>
  <c r="JT391" i="2"/>
  <c r="JT308" i="2"/>
  <c r="JT193" i="2"/>
  <c r="JT319" i="2"/>
  <c r="JT205" i="2"/>
  <c r="JT322" i="2"/>
  <c r="JT297" i="2"/>
  <c r="JT325" i="2"/>
  <c r="JT180" i="2"/>
  <c r="JT54" i="2"/>
  <c r="JT280" i="2"/>
  <c r="JT274" i="2"/>
  <c r="JT261" i="2"/>
  <c r="JT118" i="2"/>
  <c r="JT229" i="2"/>
  <c r="JT383" i="2"/>
  <c r="JT131" i="2"/>
  <c r="JT124" i="2"/>
  <c r="JT223" i="2"/>
  <c r="JT230" i="2"/>
  <c r="JT327" i="2"/>
  <c r="JT420" i="2"/>
  <c r="JT270" i="2"/>
  <c r="JT432" i="2"/>
  <c r="JT268" i="2"/>
  <c r="JT367" i="2"/>
  <c r="JT87" i="2"/>
  <c r="JT37" i="2"/>
  <c r="JT55" i="2"/>
  <c r="JT159" i="2"/>
  <c r="JT98" i="2"/>
  <c r="JT85" i="2"/>
  <c r="JT134" i="2"/>
  <c r="JT83" i="2"/>
  <c r="JT117" i="2"/>
  <c r="JT175" i="2"/>
  <c r="JT358" i="2"/>
  <c r="JT27" i="2"/>
  <c r="JT16" i="2"/>
  <c r="JT184" i="2"/>
  <c r="JT74" i="2"/>
  <c r="JT149" i="2"/>
  <c r="JT92" i="2"/>
  <c r="JT132" i="2"/>
  <c r="JT470" i="2"/>
  <c r="JT115" i="2"/>
  <c r="JT145" i="2"/>
  <c r="JT186" i="2"/>
  <c r="JT40" i="2"/>
  <c r="JT21" i="2"/>
  <c r="JT199" i="2"/>
  <c r="JT295" i="2"/>
  <c r="JT353" i="2"/>
  <c r="JT207" i="2"/>
  <c r="JT155" i="2"/>
  <c r="JT195" i="2"/>
  <c r="JT125" i="2"/>
  <c r="JT15" i="2"/>
  <c r="JT160" i="2"/>
  <c r="JT194" i="2"/>
  <c r="JT224" i="2"/>
  <c r="JT188" i="2"/>
  <c r="JT76" i="2"/>
  <c r="JT153" i="2"/>
  <c r="JT263" i="2"/>
  <c r="JT112" i="2"/>
  <c r="JT62" i="2"/>
  <c r="JT78" i="2"/>
  <c r="JT198" i="2"/>
  <c r="JT191" i="2"/>
  <c r="JT275" i="2"/>
  <c r="JT65" i="2"/>
  <c r="JT341" i="2"/>
  <c r="JT105" i="2"/>
  <c r="JT81" i="2"/>
  <c r="JT267" i="2"/>
  <c r="JT220" i="2"/>
  <c r="JT156" i="2"/>
  <c r="JT254" i="2"/>
  <c r="JT286" i="2"/>
  <c r="JT29" i="2"/>
  <c r="JT94" i="2"/>
  <c r="JT100" i="2"/>
  <c r="JT182" i="2"/>
  <c r="JT36" i="2"/>
  <c r="JT53" i="2"/>
  <c r="JT4" i="2"/>
  <c r="JT2" i="2"/>
  <c r="JT306" i="2"/>
  <c r="JT56" i="2"/>
  <c r="JT43" i="2"/>
  <c r="JT282" i="2"/>
  <c r="JT59" i="2"/>
  <c r="JT169" i="2"/>
  <c r="JT192" i="2"/>
  <c r="JT209" i="2"/>
  <c r="JT227" i="2"/>
  <c r="JT73" i="2"/>
  <c r="JT113" i="2"/>
  <c r="JT71" i="2"/>
  <c r="JT18" i="2"/>
  <c r="JT26" i="2"/>
  <c r="JT144" i="2"/>
  <c r="JT9" i="2"/>
  <c r="JT50" i="2"/>
  <c r="JT19" i="2"/>
  <c r="JT99" i="2"/>
  <c r="JT23" i="2"/>
  <c r="JT24" i="2"/>
  <c r="JT12" i="2"/>
  <c r="JT66" i="2"/>
  <c r="JT5" i="2"/>
  <c r="JT101" i="2"/>
  <c r="JT88" i="2"/>
  <c r="JT64" i="2"/>
  <c r="JT70" i="2"/>
  <c r="JT32" i="2"/>
  <c r="JT51" i="2"/>
  <c r="JT218" i="2"/>
  <c r="JT35" i="2"/>
  <c r="JT368" i="2"/>
  <c r="JT350" i="2"/>
  <c r="JT388" i="2"/>
  <c r="JT292" i="2"/>
  <c r="JT214" i="2"/>
  <c r="JT75" i="2"/>
  <c r="JT293" i="2"/>
  <c r="JT243" i="2"/>
  <c r="JT210" i="2"/>
  <c r="JT369" i="2"/>
  <c r="JT69" i="2"/>
  <c r="JT68" i="2"/>
  <c r="JT38" i="2"/>
  <c r="JT3" i="2"/>
  <c r="JT120" i="2"/>
  <c r="JT58" i="2"/>
  <c r="JT34" i="2"/>
  <c r="JT86" i="2"/>
  <c r="JT178" i="2"/>
  <c r="JT57" i="2"/>
  <c r="JT217" i="2"/>
  <c r="JT127" i="2"/>
  <c r="JT206" i="2"/>
  <c r="JT111" i="2"/>
  <c r="JT344" i="2"/>
  <c r="JT150" i="2"/>
  <c r="JT93" i="2"/>
  <c r="JT63" i="2"/>
  <c r="JT174" i="2"/>
  <c r="JT147" i="2"/>
  <c r="JT48" i="2"/>
  <c r="JT96" i="2"/>
  <c r="JT72" i="2"/>
  <c r="JT33" i="2"/>
  <c r="JT189" i="2"/>
  <c r="JT313" i="2"/>
  <c r="JT158" i="2"/>
  <c r="JT219" i="2"/>
  <c r="JT31" i="2"/>
  <c r="JT95" i="2"/>
  <c r="JT346" i="2"/>
  <c r="JT176" i="2"/>
  <c r="JT352" i="2"/>
  <c r="JT245" i="2"/>
  <c r="JT41" i="2"/>
  <c r="JT79" i="2"/>
  <c r="JT30" i="2"/>
  <c r="JT226" i="2"/>
  <c r="JT103" i="2"/>
  <c r="JT141" i="2"/>
  <c r="JT301" i="2"/>
  <c r="JT347" i="2"/>
  <c r="JT472" i="2"/>
  <c r="JT190" i="2"/>
  <c r="JT296" i="2"/>
  <c r="JT139" i="2"/>
  <c r="JT371" i="2"/>
  <c r="JT7" i="2"/>
  <c r="JT208" i="2"/>
  <c r="JT25" i="2"/>
  <c r="JT468" i="2"/>
  <c r="JT256" i="2"/>
  <c r="JT17" i="2"/>
  <c r="JT222" i="2"/>
  <c r="JT130" i="2"/>
  <c r="JT89" i="2"/>
  <c r="JT201" i="2"/>
  <c r="JT273" i="2"/>
  <c r="JT42" i="2"/>
  <c r="JT200" i="2"/>
  <c r="JT20" i="2"/>
  <c r="JT6" i="2"/>
  <c r="JT61" i="2"/>
  <c r="JT246" i="2"/>
  <c r="JT381" i="2"/>
  <c r="JT278" i="2"/>
  <c r="JT326" i="2"/>
  <c r="JT342" i="2"/>
  <c r="JT276" i="2"/>
  <c r="JT247" i="2"/>
  <c r="JT314" i="2"/>
  <c r="JT142" i="2"/>
  <c r="JT168" i="2"/>
  <c r="JT343" i="2"/>
  <c r="JT11" i="2"/>
  <c r="JT138" i="2"/>
  <c r="JT294" i="2"/>
  <c r="JT91" i="2"/>
  <c r="JT232" i="2"/>
  <c r="JT299" i="2"/>
  <c r="JT364" i="2"/>
  <c r="JT122" i="2"/>
  <c r="JT354" i="2"/>
  <c r="JT435" i="2"/>
  <c r="JT340" i="2"/>
  <c r="JT471" i="2"/>
  <c r="JT302" i="2"/>
  <c r="JT316" i="2"/>
  <c r="JT317" i="2"/>
  <c r="JT136" i="2"/>
  <c r="JT433" i="2"/>
  <c r="JT386" i="2"/>
  <c r="JT252" i="2"/>
  <c r="JT410" i="2"/>
  <c r="JT212" i="2"/>
  <c r="JT348" i="2"/>
  <c r="JT163" i="2"/>
  <c r="JT310" i="2"/>
  <c r="JT173" i="2"/>
  <c r="JT417" i="2"/>
  <c r="JT114" i="2"/>
  <c r="JT331" i="2"/>
  <c r="JT264" i="2"/>
  <c r="JT366" i="2"/>
  <c r="JT359" i="2"/>
  <c r="JT405" i="2"/>
  <c r="JT365" i="2"/>
  <c r="JT382" i="2"/>
  <c r="JT271" i="2"/>
  <c r="JT291" i="2"/>
  <c r="JT393" i="2"/>
  <c r="JT442" i="2"/>
  <c r="JT392" i="2"/>
  <c r="JT396" i="2"/>
  <c r="JT406" i="2"/>
  <c r="JT453" i="2"/>
  <c r="JT236" i="2"/>
  <c r="JT253" i="2"/>
  <c r="JT143" i="2"/>
  <c r="JT281" i="2"/>
  <c r="JT285" i="2"/>
  <c r="JT387" i="2"/>
  <c r="JT332" i="2"/>
  <c r="JT439" i="2"/>
  <c r="JT135" i="2"/>
  <c r="JT197" i="2"/>
  <c r="JT449" i="2"/>
  <c r="JT250" i="2"/>
  <c r="JT237" i="2"/>
  <c r="JT241" i="2"/>
  <c r="JT266" i="2"/>
  <c r="JT272" i="2"/>
  <c r="JT165" i="2"/>
  <c r="JT14" i="2"/>
  <c r="JT400" i="2"/>
  <c r="JT259" i="2"/>
  <c r="JT311" i="2"/>
  <c r="JT309" i="2"/>
  <c r="JT234" i="2"/>
  <c r="JT334" i="2"/>
  <c r="JT426" i="2"/>
  <c r="JT456" i="2"/>
  <c r="JT376" i="2"/>
  <c r="JT215" i="2"/>
  <c r="JT157" i="2"/>
  <c r="JT97" i="2"/>
  <c r="JT380" i="2"/>
  <c r="JT8" i="2"/>
  <c r="JT446" i="2"/>
  <c r="JT248" i="2"/>
  <c r="JT133" i="2"/>
  <c r="JT244" i="2"/>
  <c r="JT123" i="2"/>
  <c r="JT171" i="2"/>
  <c r="JT283" i="2"/>
  <c r="JT249" i="2"/>
  <c r="JT67" i="2"/>
  <c r="JT129" i="2"/>
  <c r="JT49" i="2"/>
  <c r="JT109" i="2"/>
  <c r="JT374" i="2"/>
  <c r="JT288" i="2"/>
  <c r="JT116" i="2"/>
  <c r="JT121" i="2"/>
  <c r="JT202" i="2"/>
  <c r="JT60" i="2"/>
  <c r="JT170" i="2"/>
  <c r="JT204" i="2"/>
  <c r="JT162" i="2"/>
  <c r="JT28" i="2"/>
  <c r="JT231" i="2"/>
  <c r="JT251" i="2"/>
  <c r="JT44" i="2"/>
  <c r="JT305" i="2"/>
  <c r="JT287" i="2"/>
  <c r="JT148" i="2"/>
  <c r="JT356" i="2"/>
  <c r="JT90" i="2"/>
  <c r="JT107" i="2"/>
  <c r="JT183" i="2"/>
  <c r="JT80" i="2"/>
  <c r="JT339" i="2"/>
  <c r="JT233" i="2"/>
  <c r="JT128" i="2"/>
  <c r="JT467" i="2"/>
  <c r="JT312" i="2"/>
  <c r="JT444" i="2"/>
  <c r="JT235" i="2"/>
  <c r="JT104" i="2"/>
  <c r="JT258" i="2"/>
  <c r="JT303" i="2"/>
  <c r="JT428" i="2"/>
  <c r="JT473" i="2"/>
  <c r="JT459" i="2"/>
  <c r="JT395" i="2"/>
  <c r="JT397" i="2"/>
  <c r="JT436" i="2"/>
  <c r="JT440" i="2"/>
  <c r="JT465" i="2"/>
  <c r="JT408" i="2"/>
  <c r="JT421" i="2"/>
  <c r="JT479" i="2"/>
  <c r="JT422" i="2"/>
  <c r="JT377" i="2"/>
  <c r="JT430" i="2"/>
  <c r="JT389" i="2"/>
  <c r="JT137" i="2"/>
  <c r="JT385" i="2"/>
  <c r="JT402" i="2"/>
  <c r="JT318" i="2"/>
  <c r="JT375" i="2"/>
  <c r="JT279" i="2"/>
  <c r="JT438" i="2"/>
  <c r="JT333" i="2"/>
  <c r="JT424" i="2"/>
  <c r="JT300" i="2"/>
  <c r="JT461" i="2"/>
  <c r="JT187" i="2"/>
  <c r="JT238" i="2"/>
  <c r="JT265" i="2"/>
  <c r="JT298" i="2"/>
  <c r="JT360" i="2"/>
  <c r="JT119" i="2"/>
  <c r="JT211" i="2"/>
  <c r="JT373" i="2"/>
  <c r="JT338" i="2"/>
  <c r="JT242" i="2"/>
  <c r="JT355" i="2"/>
  <c r="JT447" i="2"/>
  <c r="JT443" i="2"/>
  <c r="JT403" i="2"/>
  <c r="JT463" i="2"/>
  <c r="JT335" i="2"/>
  <c r="JT431" i="2"/>
  <c r="JT454" i="2"/>
  <c r="JT384" i="2"/>
  <c r="JT151" i="2"/>
  <c r="JT407" i="2"/>
  <c r="JT412" i="2"/>
  <c r="JT445" i="2"/>
  <c r="JT462" i="2"/>
  <c r="JT324" i="2"/>
  <c r="JT425" i="2"/>
  <c r="JT450" i="2"/>
  <c r="JT414" i="2"/>
  <c r="JT357" i="2"/>
  <c r="JT415" i="2"/>
  <c r="JT476" i="2"/>
  <c r="JT321" i="2"/>
  <c r="JT328" i="2"/>
  <c r="JT315" i="2"/>
  <c r="JT351" i="2"/>
  <c r="JT423" i="2"/>
  <c r="JT441" i="2"/>
  <c r="JT216" i="2"/>
  <c r="JT240" i="2"/>
  <c r="JT452" i="2"/>
  <c r="JT409" i="2"/>
  <c r="JT269" i="2"/>
  <c r="JT329" i="2"/>
  <c r="JT416" i="2"/>
  <c r="JT437" i="2"/>
  <c r="JT419" i="2"/>
  <c r="JT427" i="2"/>
  <c r="JT161" i="2"/>
  <c r="JT429" i="2"/>
  <c r="JT399" i="2"/>
  <c r="JT290" i="2"/>
  <c r="JT349" i="2"/>
  <c r="JT213" i="2"/>
  <c r="JT401" i="2"/>
  <c r="JT460" i="2"/>
  <c r="JT307" i="2"/>
  <c r="JT379" i="2"/>
  <c r="JT82" i="2"/>
  <c r="JT77" i="2"/>
  <c r="JT370" i="2"/>
  <c r="JT394" i="2"/>
  <c r="JT323" i="2"/>
  <c r="JT221" i="2"/>
  <c r="JT478" i="2"/>
  <c r="JT390" i="2"/>
  <c r="JT320" i="2"/>
  <c r="JT378" i="2"/>
  <c r="JT418" i="2"/>
  <c r="JT464" i="2"/>
  <c r="JT474" i="2"/>
  <c r="JT398" i="2"/>
  <c r="JT451" i="2"/>
  <c r="JT457" i="2"/>
  <c r="JT477" i="2"/>
  <c r="JT458" i="2"/>
  <c r="JT372" i="2"/>
  <c r="JT225" i="2"/>
  <c r="JT228" i="2"/>
  <c r="JT185" i="2"/>
  <c r="JT475" i="2"/>
  <c r="JT257" i="2"/>
  <c r="JT47" i="2"/>
  <c r="JT336" i="2"/>
  <c r="JT262" i="2"/>
  <c r="JT106" i="2"/>
  <c r="JT469" i="2"/>
  <c r="JU102" i="2"/>
  <c r="JU10" i="2"/>
  <c r="JU330" i="2"/>
  <c r="JU84" i="2"/>
  <c r="JU260" i="2"/>
  <c r="JU45" i="2"/>
  <c r="JU181" i="2"/>
  <c r="JU140" i="2"/>
  <c r="JU108" i="2"/>
  <c r="JU179" i="2"/>
  <c r="JU277" i="2"/>
  <c r="JU167" i="2"/>
  <c r="JU52" i="2"/>
  <c r="JU177" i="2"/>
  <c r="JU39" i="2"/>
  <c r="JU203" i="2"/>
  <c r="JU196" i="2"/>
  <c r="JU289" i="2"/>
  <c r="JU110" i="2"/>
  <c r="JU13" i="2"/>
  <c r="JU22" i="2"/>
  <c r="JU164" i="2"/>
  <c r="JU172" i="2"/>
  <c r="JU239" i="2"/>
  <c r="JU46" i="2"/>
  <c r="JU166" i="2"/>
  <c r="JU154" i="2"/>
  <c r="JU255" i="2"/>
  <c r="JU455" i="2"/>
  <c r="JU152" i="2"/>
  <c r="JU126" i="2"/>
  <c r="JU146" i="2"/>
  <c r="JU284" i="2"/>
  <c r="JU304" i="2"/>
  <c r="JU345" i="2"/>
  <c r="JU337" i="2"/>
  <c r="JU361" i="2"/>
  <c r="JU434" i="2"/>
  <c r="JU413" i="2"/>
  <c r="JU404" i="2"/>
  <c r="JU363" i="2"/>
  <c r="JU466" i="2"/>
  <c r="JU411" i="2"/>
  <c r="JU448" i="2"/>
  <c r="JU362" i="2"/>
  <c r="JU391" i="2"/>
  <c r="JU308" i="2"/>
  <c r="JU193" i="2"/>
  <c r="JU319" i="2"/>
  <c r="JU205" i="2"/>
  <c r="JU322" i="2"/>
  <c r="JU297" i="2"/>
  <c r="JU325" i="2"/>
  <c r="JU180" i="2"/>
  <c r="JU54" i="2"/>
  <c r="JU280" i="2"/>
  <c r="JU274" i="2"/>
  <c r="JU261" i="2"/>
  <c r="JU118" i="2"/>
  <c r="JU229" i="2"/>
  <c r="JU383" i="2"/>
  <c r="JU131" i="2"/>
  <c r="JU124" i="2"/>
  <c r="JU223" i="2"/>
  <c r="JU230" i="2"/>
  <c r="JU327" i="2"/>
  <c r="JU420" i="2"/>
  <c r="JU270" i="2"/>
  <c r="JU432" i="2"/>
  <c r="JU268" i="2"/>
  <c r="JU367" i="2"/>
  <c r="JU87" i="2"/>
  <c r="JU37" i="2"/>
  <c r="JU55" i="2"/>
  <c r="JU159" i="2"/>
  <c r="JU98" i="2"/>
  <c r="JU85" i="2"/>
  <c r="JU134" i="2"/>
  <c r="JU83" i="2"/>
  <c r="JU117" i="2"/>
  <c r="JU175" i="2"/>
  <c r="JU358" i="2"/>
  <c r="JU27" i="2"/>
  <c r="JU16" i="2"/>
  <c r="JU184" i="2"/>
  <c r="JU74" i="2"/>
  <c r="JU149" i="2"/>
  <c r="JU92" i="2"/>
  <c r="JU132" i="2"/>
  <c r="JU470" i="2"/>
  <c r="JU115" i="2"/>
  <c r="JU145" i="2"/>
  <c r="JU186" i="2"/>
  <c r="JU40" i="2"/>
  <c r="JU21" i="2"/>
  <c r="JU199" i="2"/>
  <c r="JU295" i="2"/>
  <c r="JU353" i="2"/>
  <c r="JU207" i="2"/>
  <c r="JU155" i="2"/>
  <c r="JU195" i="2"/>
  <c r="JU125" i="2"/>
  <c r="JU15" i="2"/>
  <c r="JU160" i="2"/>
  <c r="JU194" i="2"/>
  <c r="JU224" i="2"/>
  <c r="JU188" i="2"/>
  <c r="JU76" i="2"/>
  <c r="JU153" i="2"/>
  <c r="JU263" i="2"/>
  <c r="JU112" i="2"/>
  <c r="JU62" i="2"/>
  <c r="JU78" i="2"/>
  <c r="JU198" i="2"/>
  <c r="JU191" i="2"/>
  <c r="JU275" i="2"/>
  <c r="JU65" i="2"/>
  <c r="JU341" i="2"/>
  <c r="JU105" i="2"/>
  <c r="JU81" i="2"/>
  <c r="JU267" i="2"/>
  <c r="JU220" i="2"/>
  <c r="JU156" i="2"/>
  <c r="JU254" i="2"/>
  <c r="JU286" i="2"/>
  <c r="JU29" i="2"/>
  <c r="JU94" i="2"/>
  <c r="JU100" i="2"/>
  <c r="JU182" i="2"/>
  <c r="JU36" i="2"/>
  <c r="JU53" i="2"/>
  <c r="JU4" i="2"/>
  <c r="JU2" i="2"/>
  <c r="JU306" i="2"/>
  <c r="JU56" i="2"/>
  <c r="JU43" i="2"/>
  <c r="JU282" i="2"/>
  <c r="JU59" i="2"/>
  <c r="JU169" i="2"/>
  <c r="JU192" i="2"/>
  <c r="JU209" i="2"/>
  <c r="JU227" i="2"/>
  <c r="JU73" i="2"/>
  <c r="JU113" i="2"/>
  <c r="JU71" i="2"/>
  <c r="JU18" i="2"/>
  <c r="JU26" i="2"/>
  <c r="JU144" i="2"/>
  <c r="JU9" i="2"/>
  <c r="JU50" i="2"/>
  <c r="JU19" i="2"/>
  <c r="JU99" i="2"/>
  <c r="JU23" i="2"/>
  <c r="JU24" i="2"/>
  <c r="JU12" i="2"/>
  <c r="JU66" i="2"/>
  <c r="JU5" i="2"/>
  <c r="JU101" i="2"/>
  <c r="JU88" i="2"/>
  <c r="JU64" i="2"/>
  <c r="JU70" i="2"/>
  <c r="JU32" i="2"/>
  <c r="JU51" i="2"/>
  <c r="JU218" i="2"/>
  <c r="JU35" i="2"/>
  <c r="JU368" i="2"/>
  <c r="JU350" i="2"/>
  <c r="JU388" i="2"/>
  <c r="JU292" i="2"/>
  <c r="JU214" i="2"/>
  <c r="JU75" i="2"/>
  <c r="JU293" i="2"/>
  <c r="JU243" i="2"/>
  <c r="JU210" i="2"/>
  <c r="JU369" i="2"/>
  <c r="JU69" i="2"/>
  <c r="JU68" i="2"/>
  <c r="JU38" i="2"/>
  <c r="JU3" i="2"/>
  <c r="JU120" i="2"/>
  <c r="JU58" i="2"/>
  <c r="JU34" i="2"/>
  <c r="JU86" i="2"/>
  <c r="JU178" i="2"/>
  <c r="JU57" i="2"/>
  <c r="JU217" i="2"/>
  <c r="JU127" i="2"/>
  <c r="JU206" i="2"/>
  <c r="JU111" i="2"/>
  <c r="JU344" i="2"/>
  <c r="JU150" i="2"/>
  <c r="JU93" i="2"/>
  <c r="JU63" i="2"/>
  <c r="JU174" i="2"/>
  <c r="JU147" i="2"/>
  <c r="JU48" i="2"/>
  <c r="JU96" i="2"/>
  <c r="JU72" i="2"/>
  <c r="JU33" i="2"/>
  <c r="JU189" i="2"/>
  <c r="JU313" i="2"/>
  <c r="JU158" i="2"/>
  <c r="JU219" i="2"/>
  <c r="JU31" i="2"/>
  <c r="JU95" i="2"/>
  <c r="JU346" i="2"/>
  <c r="JU176" i="2"/>
  <c r="JU352" i="2"/>
  <c r="JU245" i="2"/>
  <c r="JU41" i="2"/>
  <c r="JU79" i="2"/>
  <c r="JU30" i="2"/>
  <c r="JU226" i="2"/>
  <c r="JU103" i="2"/>
  <c r="JU141" i="2"/>
  <c r="JU301" i="2"/>
  <c r="JU347" i="2"/>
  <c r="JU472" i="2"/>
  <c r="JU190" i="2"/>
  <c r="JU296" i="2"/>
  <c r="JU139" i="2"/>
  <c r="JU371" i="2"/>
  <c r="JU7" i="2"/>
  <c r="JU208" i="2"/>
  <c r="JU25" i="2"/>
  <c r="JU468" i="2"/>
  <c r="JU256" i="2"/>
  <c r="JU17" i="2"/>
  <c r="JU222" i="2"/>
  <c r="JU130" i="2"/>
  <c r="JU89" i="2"/>
  <c r="JU201" i="2"/>
  <c r="JU273" i="2"/>
  <c r="JU42" i="2"/>
  <c r="JU200" i="2"/>
  <c r="JU20" i="2"/>
  <c r="JU6" i="2"/>
  <c r="JU61" i="2"/>
  <c r="JU246" i="2"/>
  <c r="JU381" i="2"/>
  <c r="JU278" i="2"/>
  <c r="JU326" i="2"/>
  <c r="JU342" i="2"/>
  <c r="JU276" i="2"/>
  <c r="JU247" i="2"/>
  <c r="JU314" i="2"/>
  <c r="JU142" i="2"/>
  <c r="JU168" i="2"/>
  <c r="JU343" i="2"/>
  <c r="JU11" i="2"/>
  <c r="JU138" i="2"/>
  <c r="JU294" i="2"/>
  <c r="JU91" i="2"/>
  <c r="JU232" i="2"/>
  <c r="JU299" i="2"/>
  <c r="JU364" i="2"/>
  <c r="JU122" i="2"/>
  <c r="JU354" i="2"/>
  <c r="JU435" i="2"/>
  <c r="JU340" i="2"/>
  <c r="JU471" i="2"/>
  <c r="JU302" i="2"/>
  <c r="JU316" i="2"/>
  <c r="JU317" i="2"/>
  <c r="JU136" i="2"/>
  <c r="JU433" i="2"/>
  <c r="JU386" i="2"/>
  <c r="JU252" i="2"/>
  <c r="JU410" i="2"/>
  <c r="JU212" i="2"/>
  <c r="JU348" i="2"/>
  <c r="JU163" i="2"/>
  <c r="JU310" i="2"/>
  <c r="JU173" i="2"/>
  <c r="JU417" i="2"/>
  <c r="JU114" i="2"/>
  <c r="JU331" i="2"/>
  <c r="JU264" i="2"/>
  <c r="JU366" i="2"/>
  <c r="JU359" i="2"/>
  <c r="JU405" i="2"/>
  <c r="JU365" i="2"/>
  <c r="JU382" i="2"/>
  <c r="JU271" i="2"/>
  <c r="JU291" i="2"/>
  <c r="JU393" i="2"/>
  <c r="JU442" i="2"/>
  <c r="JU392" i="2"/>
  <c r="JU396" i="2"/>
  <c r="JU406" i="2"/>
  <c r="JU453" i="2"/>
  <c r="JU236" i="2"/>
  <c r="JU253" i="2"/>
  <c r="JU143" i="2"/>
  <c r="JU281" i="2"/>
  <c r="JU285" i="2"/>
  <c r="JU387" i="2"/>
  <c r="JU332" i="2"/>
  <c r="JU439" i="2"/>
  <c r="JU135" i="2"/>
  <c r="JU197" i="2"/>
  <c r="JU449" i="2"/>
  <c r="JU250" i="2"/>
  <c r="JU237" i="2"/>
  <c r="JU241" i="2"/>
  <c r="JU266" i="2"/>
  <c r="JU272" i="2"/>
  <c r="JU165" i="2"/>
  <c r="JU14" i="2"/>
  <c r="JU400" i="2"/>
  <c r="JU259" i="2"/>
  <c r="JU311" i="2"/>
  <c r="JU309" i="2"/>
  <c r="JU234" i="2"/>
  <c r="JU334" i="2"/>
  <c r="JU426" i="2"/>
  <c r="JU456" i="2"/>
  <c r="JU376" i="2"/>
  <c r="JU215" i="2"/>
  <c r="JU157" i="2"/>
  <c r="JU97" i="2"/>
  <c r="JU380" i="2"/>
  <c r="JU8" i="2"/>
  <c r="JU446" i="2"/>
  <c r="JU248" i="2"/>
  <c r="JU133" i="2"/>
  <c r="JU244" i="2"/>
  <c r="JU123" i="2"/>
  <c r="JU171" i="2"/>
  <c r="JU283" i="2"/>
  <c r="JU249" i="2"/>
  <c r="JU67" i="2"/>
  <c r="JU129" i="2"/>
  <c r="JU49" i="2"/>
  <c r="JU109" i="2"/>
  <c r="JU374" i="2"/>
  <c r="JU288" i="2"/>
  <c r="JU116" i="2"/>
  <c r="JU121" i="2"/>
  <c r="JU202" i="2"/>
  <c r="JU60" i="2"/>
  <c r="JU170" i="2"/>
  <c r="JU204" i="2"/>
  <c r="JU162" i="2"/>
  <c r="JU28" i="2"/>
  <c r="JU231" i="2"/>
  <c r="JU251" i="2"/>
  <c r="JU44" i="2"/>
  <c r="JU305" i="2"/>
  <c r="JU287" i="2"/>
  <c r="JU148" i="2"/>
  <c r="JU356" i="2"/>
  <c r="JU90" i="2"/>
  <c r="JU107" i="2"/>
  <c r="JU183" i="2"/>
  <c r="JU80" i="2"/>
  <c r="JU339" i="2"/>
  <c r="JU233" i="2"/>
  <c r="JU128" i="2"/>
  <c r="JU467" i="2"/>
  <c r="JU312" i="2"/>
  <c r="JU444" i="2"/>
  <c r="JU235" i="2"/>
  <c r="JU104" i="2"/>
  <c r="JU258" i="2"/>
  <c r="JU303" i="2"/>
  <c r="JU428" i="2"/>
  <c r="JU473" i="2"/>
  <c r="JU459" i="2"/>
  <c r="JU395" i="2"/>
  <c r="JU397" i="2"/>
  <c r="JU436" i="2"/>
  <c r="JU440" i="2"/>
  <c r="JU465" i="2"/>
  <c r="JU408" i="2"/>
  <c r="JU421" i="2"/>
  <c r="JU479" i="2"/>
  <c r="JU422" i="2"/>
  <c r="JU377" i="2"/>
  <c r="JU430" i="2"/>
  <c r="JU389" i="2"/>
  <c r="JU137" i="2"/>
  <c r="JU385" i="2"/>
  <c r="JU402" i="2"/>
  <c r="JU318" i="2"/>
  <c r="JU375" i="2"/>
  <c r="JU279" i="2"/>
  <c r="JU438" i="2"/>
  <c r="JU333" i="2"/>
  <c r="JU424" i="2"/>
  <c r="JU300" i="2"/>
  <c r="JU461" i="2"/>
  <c r="JU187" i="2"/>
  <c r="JU238" i="2"/>
  <c r="JU265" i="2"/>
  <c r="JU298" i="2"/>
  <c r="JU360" i="2"/>
  <c r="JU119" i="2"/>
  <c r="JU211" i="2"/>
  <c r="JU373" i="2"/>
  <c r="JU338" i="2"/>
  <c r="JU242" i="2"/>
  <c r="JU355" i="2"/>
  <c r="JU447" i="2"/>
  <c r="JU443" i="2"/>
  <c r="JU403" i="2"/>
  <c r="JU463" i="2"/>
  <c r="JU335" i="2"/>
  <c r="JU431" i="2"/>
  <c r="JU454" i="2"/>
  <c r="JU384" i="2"/>
  <c r="JU151" i="2"/>
  <c r="JU407" i="2"/>
  <c r="JU412" i="2"/>
  <c r="JU445" i="2"/>
  <c r="JU462" i="2"/>
  <c r="JU324" i="2"/>
  <c r="JU425" i="2"/>
  <c r="JU450" i="2"/>
  <c r="JU414" i="2"/>
  <c r="JU357" i="2"/>
  <c r="JU415" i="2"/>
  <c r="JU476" i="2"/>
  <c r="JU321" i="2"/>
  <c r="JU328" i="2"/>
  <c r="JU315" i="2"/>
  <c r="JU351" i="2"/>
  <c r="JU423" i="2"/>
  <c r="JU441" i="2"/>
  <c r="JU216" i="2"/>
  <c r="JU240" i="2"/>
  <c r="JU452" i="2"/>
  <c r="JU409" i="2"/>
  <c r="JU269" i="2"/>
  <c r="JU329" i="2"/>
  <c r="JU416" i="2"/>
  <c r="JU437" i="2"/>
  <c r="JU419" i="2"/>
  <c r="JU427" i="2"/>
  <c r="JU161" i="2"/>
  <c r="JU429" i="2"/>
  <c r="JU399" i="2"/>
  <c r="JU290" i="2"/>
  <c r="JU349" i="2"/>
  <c r="JU213" i="2"/>
  <c r="JU401" i="2"/>
  <c r="JU460" i="2"/>
  <c r="JU307" i="2"/>
  <c r="JU379" i="2"/>
  <c r="JU82" i="2"/>
  <c r="JU77" i="2"/>
  <c r="JU370" i="2"/>
  <c r="JU394" i="2"/>
  <c r="JU323" i="2"/>
  <c r="JU221" i="2"/>
  <c r="JU478" i="2"/>
  <c r="JU390" i="2"/>
  <c r="JU320" i="2"/>
  <c r="JU378" i="2"/>
  <c r="JU418" i="2"/>
  <c r="JU464" i="2"/>
  <c r="JU474" i="2"/>
  <c r="JU398" i="2"/>
  <c r="JU451" i="2"/>
  <c r="JU457" i="2"/>
  <c r="JU477" i="2"/>
  <c r="JU458" i="2"/>
  <c r="JU372" i="2"/>
  <c r="JU225" i="2"/>
  <c r="JU228" i="2"/>
  <c r="JU185" i="2"/>
  <c r="JU475" i="2"/>
  <c r="JU257" i="2"/>
  <c r="JU47" i="2"/>
  <c r="JU336" i="2"/>
  <c r="JU262" i="2"/>
  <c r="JU106" i="2"/>
  <c r="JU469" i="2"/>
  <c r="JV102" i="2"/>
  <c r="JV10" i="2"/>
  <c r="JV330" i="2"/>
  <c r="JV84" i="2"/>
  <c r="JV260" i="2"/>
  <c r="JV45" i="2"/>
  <c r="JV181" i="2"/>
  <c r="JV140" i="2"/>
  <c r="JV108" i="2"/>
  <c r="JV179" i="2"/>
  <c r="JV277" i="2"/>
  <c r="JV167" i="2"/>
  <c r="JV52" i="2"/>
  <c r="JV177" i="2"/>
  <c r="JV39" i="2"/>
  <c r="JV203" i="2"/>
  <c r="JV196" i="2"/>
  <c r="JV289" i="2"/>
  <c r="JV110" i="2"/>
  <c r="JV13" i="2"/>
  <c r="JV22" i="2"/>
  <c r="JV164" i="2"/>
  <c r="JV172" i="2"/>
  <c r="JV239" i="2"/>
  <c r="JV46" i="2"/>
  <c r="JV166" i="2"/>
  <c r="JV154" i="2"/>
  <c r="JV255" i="2"/>
  <c r="JV455" i="2"/>
  <c r="JV152" i="2"/>
  <c r="JV126" i="2"/>
  <c r="JV146" i="2"/>
  <c r="JV284" i="2"/>
  <c r="JV304" i="2"/>
  <c r="JV345" i="2"/>
  <c r="JV337" i="2"/>
  <c r="JV361" i="2"/>
  <c r="JV434" i="2"/>
  <c r="JV413" i="2"/>
  <c r="JV404" i="2"/>
  <c r="JV363" i="2"/>
  <c r="JV466" i="2"/>
  <c r="JV411" i="2"/>
  <c r="JV448" i="2"/>
  <c r="JV362" i="2"/>
  <c r="JV391" i="2"/>
  <c r="JV308" i="2"/>
  <c r="JV193" i="2"/>
  <c r="JV319" i="2"/>
  <c r="JV205" i="2"/>
  <c r="JV322" i="2"/>
  <c r="JV297" i="2"/>
  <c r="JV325" i="2"/>
  <c r="JV180" i="2"/>
  <c r="JV54" i="2"/>
  <c r="JV280" i="2"/>
  <c r="JV274" i="2"/>
  <c r="JV261" i="2"/>
  <c r="JV118" i="2"/>
  <c r="JV229" i="2"/>
  <c r="JV383" i="2"/>
  <c r="JV131" i="2"/>
  <c r="JV124" i="2"/>
  <c r="JV223" i="2"/>
  <c r="JV230" i="2"/>
  <c r="JV327" i="2"/>
  <c r="JV420" i="2"/>
  <c r="JV270" i="2"/>
  <c r="JV432" i="2"/>
  <c r="JV268" i="2"/>
  <c r="JV367" i="2"/>
  <c r="JV87" i="2"/>
  <c r="JV37" i="2"/>
  <c r="JV55" i="2"/>
  <c r="JV159" i="2"/>
  <c r="JV98" i="2"/>
  <c r="JV85" i="2"/>
  <c r="JV134" i="2"/>
  <c r="JV83" i="2"/>
  <c r="JV117" i="2"/>
  <c r="JV175" i="2"/>
  <c r="JV358" i="2"/>
  <c r="JV27" i="2"/>
  <c r="JV16" i="2"/>
  <c r="JV184" i="2"/>
  <c r="JV74" i="2"/>
  <c r="JV149" i="2"/>
  <c r="JV92" i="2"/>
  <c r="JV132" i="2"/>
  <c r="JV470" i="2"/>
  <c r="JV115" i="2"/>
  <c r="JV145" i="2"/>
  <c r="JV186" i="2"/>
  <c r="JV40" i="2"/>
  <c r="JV21" i="2"/>
  <c r="JV199" i="2"/>
  <c r="JV295" i="2"/>
  <c r="JV353" i="2"/>
  <c r="JV207" i="2"/>
  <c r="JV155" i="2"/>
  <c r="JV195" i="2"/>
  <c r="JV125" i="2"/>
  <c r="JV15" i="2"/>
  <c r="JV160" i="2"/>
  <c r="JV194" i="2"/>
  <c r="JV224" i="2"/>
  <c r="JV188" i="2"/>
  <c r="JV76" i="2"/>
  <c r="JV153" i="2"/>
  <c r="JV263" i="2"/>
  <c r="JV112" i="2"/>
  <c r="JV62" i="2"/>
  <c r="JV78" i="2"/>
  <c r="JV198" i="2"/>
  <c r="JV191" i="2"/>
  <c r="JV275" i="2"/>
  <c r="JV65" i="2"/>
  <c r="JV341" i="2"/>
  <c r="JV105" i="2"/>
  <c r="JV81" i="2"/>
  <c r="JV267" i="2"/>
  <c r="JV220" i="2"/>
  <c r="JV156" i="2"/>
  <c r="JV254" i="2"/>
  <c r="JV286" i="2"/>
  <c r="JV29" i="2"/>
  <c r="JV94" i="2"/>
  <c r="JV100" i="2"/>
  <c r="JV182" i="2"/>
  <c r="JV36" i="2"/>
  <c r="JV53" i="2"/>
  <c r="JV4" i="2"/>
  <c r="JV2" i="2"/>
  <c r="JV306" i="2"/>
  <c r="JV56" i="2"/>
  <c r="JV43" i="2"/>
  <c r="JV282" i="2"/>
  <c r="JV59" i="2"/>
  <c r="JV169" i="2"/>
  <c r="JV192" i="2"/>
  <c r="JV209" i="2"/>
  <c r="JV227" i="2"/>
  <c r="JV73" i="2"/>
  <c r="JV113" i="2"/>
  <c r="JV71" i="2"/>
  <c r="JV18" i="2"/>
  <c r="JV26" i="2"/>
  <c r="JV144" i="2"/>
  <c r="JV9" i="2"/>
  <c r="JV50" i="2"/>
  <c r="JV19" i="2"/>
  <c r="JV99" i="2"/>
  <c r="JV23" i="2"/>
  <c r="JV24" i="2"/>
  <c r="JV12" i="2"/>
  <c r="JV66" i="2"/>
  <c r="JV5" i="2"/>
  <c r="JV101" i="2"/>
  <c r="JV88" i="2"/>
  <c r="JV64" i="2"/>
  <c r="JV70" i="2"/>
  <c r="JV32" i="2"/>
  <c r="JV51" i="2"/>
  <c r="JV218" i="2"/>
  <c r="JV35" i="2"/>
  <c r="JV368" i="2"/>
  <c r="JV350" i="2"/>
  <c r="JV388" i="2"/>
  <c r="JV292" i="2"/>
  <c r="JV214" i="2"/>
  <c r="JV75" i="2"/>
  <c r="JV293" i="2"/>
  <c r="JV243" i="2"/>
  <c r="JV210" i="2"/>
  <c r="JV369" i="2"/>
  <c r="JV69" i="2"/>
  <c r="JV68" i="2"/>
  <c r="JV38" i="2"/>
  <c r="JV3" i="2"/>
  <c r="JV120" i="2"/>
  <c r="JV58" i="2"/>
  <c r="JV34" i="2"/>
  <c r="JV86" i="2"/>
  <c r="JV178" i="2"/>
  <c r="JV57" i="2"/>
  <c r="JV217" i="2"/>
  <c r="JV127" i="2"/>
  <c r="JV206" i="2"/>
  <c r="JV111" i="2"/>
  <c r="JV344" i="2"/>
  <c r="JV150" i="2"/>
  <c r="JV93" i="2"/>
  <c r="JV63" i="2"/>
  <c r="JV174" i="2"/>
  <c r="JV147" i="2"/>
  <c r="JV48" i="2"/>
  <c r="JV96" i="2"/>
  <c r="JV72" i="2"/>
  <c r="JV33" i="2"/>
  <c r="JV189" i="2"/>
  <c r="JV313" i="2"/>
  <c r="JV158" i="2"/>
  <c r="JV219" i="2"/>
  <c r="JV31" i="2"/>
  <c r="JV95" i="2"/>
  <c r="JV346" i="2"/>
  <c r="JV176" i="2"/>
  <c r="JV352" i="2"/>
  <c r="JV245" i="2"/>
  <c r="JV41" i="2"/>
  <c r="JV79" i="2"/>
  <c r="JV30" i="2"/>
  <c r="JV226" i="2"/>
  <c r="JV103" i="2"/>
  <c r="JV141" i="2"/>
  <c r="JV301" i="2"/>
  <c r="JV347" i="2"/>
  <c r="JV472" i="2"/>
  <c r="JV190" i="2"/>
  <c r="JV296" i="2"/>
  <c r="JV139" i="2"/>
  <c r="JV371" i="2"/>
  <c r="JV7" i="2"/>
  <c r="JV208" i="2"/>
  <c r="JV25" i="2"/>
  <c r="JV468" i="2"/>
  <c r="JV256" i="2"/>
  <c r="JV17" i="2"/>
  <c r="JV222" i="2"/>
  <c r="JV130" i="2"/>
  <c r="JV89" i="2"/>
  <c r="JV201" i="2"/>
  <c r="JV273" i="2"/>
  <c r="JV42" i="2"/>
  <c r="JV200" i="2"/>
  <c r="JV20" i="2"/>
  <c r="JV6" i="2"/>
  <c r="JV61" i="2"/>
  <c r="JV246" i="2"/>
  <c r="JV381" i="2"/>
  <c r="JV278" i="2"/>
  <c r="JV326" i="2"/>
  <c r="JV342" i="2"/>
  <c r="JV276" i="2"/>
  <c r="JV247" i="2"/>
  <c r="JV314" i="2"/>
  <c r="JV142" i="2"/>
  <c r="JV168" i="2"/>
  <c r="JV343" i="2"/>
  <c r="JV11" i="2"/>
  <c r="JV138" i="2"/>
  <c r="JV294" i="2"/>
  <c r="JV91" i="2"/>
  <c r="JV232" i="2"/>
  <c r="JV299" i="2"/>
  <c r="JV364" i="2"/>
  <c r="JV122" i="2"/>
  <c r="JV354" i="2"/>
  <c r="JV435" i="2"/>
  <c r="JV340" i="2"/>
  <c r="JV471" i="2"/>
  <c r="JV302" i="2"/>
  <c r="JV316" i="2"/>
  <c r="JV317" i="2"/>
  <c r="JV136" i="2"/>
  <c r="JV433" i="2"/>
  <c r="JV386" i="2"/>
  <c r="JV252" i="2"/>
  <c r="JV410" i="2"/>
  <c r="JV212" i="2"/>
  <c r="JV348" i="2"/>
  <c r="JV163" i="2"/>
  <c r="JV310" i="2"/>
  <c r="JV173" i="2"/>
  <c r="JV417" i="2"/>
  <c r="JV114" i="2"/>
  <c r="JV331" i="2"/>
  <c r="JV264" i="2"/>
  <c r="JV366" i="2"/>
  <c r="JV359" i="2"/>
  <c r="JV405" i="2"/>
  <c r="JV365" i="2"/>
  <c r="JV382" i="2"/>
  <c r="JV271" i="2"/>
  <c r="JV291" i="2"/>
  <c r="JV393" i="2"/>
  <c r="JV442" i="2"/>
  <c r="JV392" i="2"/>
  <c r="JV396" i="2"/>
  <c r="JV406" i="2"/>
  <c r="JV453" i="2"/>
  <c r="JV236" i="2"/>
  <c r="JV253" i="2"/>
  <c r="JV143" i="2"/>
  <c r="JV281" i="2"/>
  <c r="JV285" i="2"/>
  <c r="JV387" i="2"/>
  <c r="JV332" i="2"/>
  <c r="JV439" i="2"/>
  <c r="JV135" i="2"/>
  <c r="JV197" i="2"/>
  <c r="JV449" i="2"/>
  <c r="JV250" i="2"/>
  <c r="JV237" i="2"/>
  <c r="JV241" i="2"/>
  <c r="JV266" i="2"/>
  <c r="JV272" i="2"/>
  <c r="JV165" i="2"/>
  <c r="JV14" i="2"/>
  <c r="JV400" i="2"/>
  <c r="JV259" i="2"/>
  <c r="JV311" i="2"/>
  <c r="JV309" i="2"/>
  <c r="JV234" i="2"/>
  <c r="JV334" i="2"/>
  <c r="JV426" i="2"/>
  <c r="JV456" i="2"/>
  <c r="JV376" i="2"/>
  <c r="JV215" i="2"/>
  <c r="JV157" i="2"/>
  <c r="JV97" i="2"/>
  <c r="JV380" i="2"/>
  <c r="JV8" i="2"/>
  <c r="JV446" i="2"/>
  <c r="JV248" i="2"/>
  <c r="JV133" i="2"/>
  <c r="JV244" i="2"/>
  <c r="JV123" i="2"/>
  <c r="JV171" i="2"/>
  <c r="JV283" i="2"/>
  <c r="JV249" i="2"/>
  <c r="JV67" i="2"/>
  <c r="JV129" i="2"/>
  <c r="JV49" i="2"/>
  <c r="JV109" i="2"/>
  <c r="JV374" i="2"/>
  <c r="JV288" i="2"/>
  <c r="JV116" i="2"/>
  <c r="JV121" i="2"/>
  <c r="JV202" i="2"/>
  <c r="JV60" i="2"/>
  <c r="JV170" i="2"/>
  <c r="JV204" i="2"/>
  <c r="JV162" i="2"/>
  <c r="JV28" i="2"/>
  <c r="JV231" i="2"/>
  <c r="JV251" i="2"/>
  <c r="JV44" i="2"/>
  <c r="JV305" i="2"/>
  <c r="JV287" i="2"/>
  <c r="JV148" i="2"/>
  <c r="JV356" i="2"/>
  <c r="JV90" i="2"/>
  <c r="JV107" i="2"/>
  <c r="JV183" i="2"/>
  <c r="JV80" i="2"/>
  <c r="JV339" i="2"/>
  <c r="JV233" i="2"/>
  <c r="JV128" i="2"/>
  <c r="JV467" i="2"/>
  <c r="JV312" i="2"/>
  <c r="JV444" i="2"/>
  <c r="JV235" i="2"/>
  <c r="JV104" i="2"/>
  <c r="JV258" i="2"/>
  <c r="JV303" i="2"/>
  <c r="JV428" i="2"/>
  <c r="JV473" i="2"/>
  <c r="JV459" i="2"/>
  <c r="JV395" i="2"/>
  <c r="JV397" i="2"/>
  <c r="JV436" i="2"/>
  <c r="JV440" i="2"/>
  <c r="JV465" i="2"/>
  <c r="JV408" i="2"/>
  <c r="JV421" i="2"/>
  <c r="JV479" i="2"/>
  <c r="JV422" i="2"/>
  <c r="JV377" i="2"/>
  <c r="JV430" i="2"/>
  <c r="JV389" i="2"/>
  <c r="JV137" i="2"/>
  <c r="JV385" i="2"/>
  <c r="JV402" i="2"/>
  <c r="JV318" i="2"/>
  <c r="JV375" i="2"/>
  <c r="JV279" i="2"/>
  <c r="JV438" i="2"/>
  <c r="JV333" i="2"/>
  <c r="JV424" i="2"/>
  <c r="JV300" i="2"/>
  <c r="JV461" i="2"/>
  <c r="JV187" i="2"/>
  <c r="JV238" i="2"/>
  <c r="JV265" i="2"/>
  <c r="JV298" i="2"/>
  <c r="JV360" i="2"/>
  <c r="JV119" i="2"/>
  <c r="JV211" i="2"/>
  <c r="JV373" i="2"/>
  <c r="JV338" i="2"/>
  <c r="JV242" i="2"/>
  <c r="JV355" i="2"/>
  <c r="JV447" i="2"/>
  <c r="JV443" i="2"/>
  <c r="JV403" i="2"/>
  <c r="JV463" i="2"/>
  <c r="JV335" i="2"/>
  <c r="JV431" i="2"/>
  <c r="JV454" i="2"/>
  <c r="JV384" i="2"/>
  <c r="JV151" i="2"/>
  <c r="JV407" i="2"/>
  <c r="JV412" i="2"/>
  <c r="JV445" i="2"/>
  <c r="JV462" i="2"/>
  <c r="JV324" i="2"/>
  <c r="JV425" i="2"/>
  <c r="JV450" i="2"/>
  <c r="JV414" i="2"/>
  <c r="JV357" i="2"/>
  <c r="JV415" i="2"/>
  <c r="JV476" i="2"/>
  <c r="JV321" i="2"/>
  <c r="JV328" i="2"/>
  <c r="JV315" i="2"/>
  <c r="JV351" i="2"/>
  <c r="JV423" i="2"/>
  <c r="JV441" i="2"/>
  <c r="JV216" i="2"/>
  <c r="JV240" i="2"/>
  <c r="JV452" i="2"/>
  <c r="JV409" i="2"/>
  <c r="JV269" i="2"/>
  <c r="JV329" i="2"/>
  <c r="JV416" i="2"/>
  <c r="JV437" i="2"/>
  <c r="JV419" i="2"/>
  <c r="JV427" i="2"/>
  <c r="JV161" i="2"/>
  <c r="JV429" i="2"/>
  <c r="JV399" i="2"/>
  <c r="JV290" i="2"/>
  <c r="JV349" i="2"/>
  <c r="JV213" i="2"/>
  <c r="JV401" i="2"/>
  <c r="JV460" i="2"/>
  <c r="JV307" i="2"/>
  <c r="JV379" i="2"/>
  <c r="JV82" i="2"/>
  <c r="JV77" i="2"/>
  <c r="JV370" i="2"/>
  <c r="JV394" i="2"/>
  <c r="JV323" i="2"/>
  <c r="JV221" i="2"/>
  <c r="JV478" i="2"/>
  <c r="JV390" i="2"/>
  <c r="JV320" i="2"/>
  <c r="JV378" i="2"/>
  <c r="JV418" i="2"/>
  <c r="JV464" i="2"/>
  <c r="JV474" i="2"/>
  <c r="JV398" i="2"/>
  <c r="JV451" i="2"/>
  <c r="JV457" i="2"/>
  <c r="JV477" i="2"/>
  <c r="JV458" i="2"/>
  <c r="JV372" i="2"/>
  <c r="JV225" i="2"/>
  <c r="JV228" i="2"/>
  <c r="JV185" i="2"/>
  <c r="JV475" i="2"/>
  <c r="JV257" i="2"/>
  <c r="JV47" i="2"/>
  <c r="JV336" i="2"/>
  <c r="JV262" i="2"/>
  <c r="JV106" i="2"/>
  <c r="JV469" i="2"/>
  <c r="JW102" i="2"/>
  <c r="JW10" i="2"/>
  <c r="JW330" i="2"/>
  <c r="JW84" i="2"/>
  <c r="JW260" i="2"/>
  <c r="JW45" i="2"/>
  <c r="JW181" i="2"/>
  <c r="JW140" i="2"/>
  <c r="JW108" i="2"/>
  <c r="JW179" i="2"/>
  <c r="JW277" i="2"/>
  <c r="JW167" i="2"/>
  <c r="JW52" i="2"/>
  <c r="JW177" i="2"/>
  <c r="JW39" i="2"/>
  <c r="JW203" i="2"/>
  <c r="JW196" i="2"/>
  <c r="JW289" i="2"/>
  <c r="JW110" i="2"/>
  <c r="JW13" i="2"/>
  <c r="JW22" i="2"/>
  <c r="JW164" i="2"/>
  <c r="JW172" i="2"/>
  <c r="JW239" i="2"/>
  <c r="JW46" i="2"/>
  <c r="JW166" i="2"/>
  <c r="JW154" i="2"/>
  <c r="JW255" i="2"/>
  <c r="JW455" i="2"/>
  <c r="JW152" i="2"/>
  <c r="JW126" i="2"/>
  <c r="JW146" i="2"/>
  <c r="JW284" i="2"/>
  <c r="JW304" i="2"/>
  <c r="JW345" i="2"/>
  <c r="JW337" i="2"/>
  <c r="JW361" i="2"/>
  <c r="JW434" i="2"/>
  <c r="JW413" i="2"/>
  <c r="JW404" i="2"/>
  <c r="JW363" i="2"/>
  <c r="JW466" i="2"/>
  <c r="JW411" i="2"/>
  <c r="JW448" i="2"/>
  <c r="JW362" i="2"/>
  <c r="JW391" i="2"/>
  <c r="JW308" i="2"/>
  <c r="JW193" i="2"/>
  <c r="JW319" i="2"/>
  <c r="JW205" i="2"/>
  <c r="JW322" i="2"/>
  <c r="JW297" i="2"/>
  <c r="JW325" i="2"/>
  <c r="JW180" i="2"/>
  <c r="JW54" i="2"/>
  <c r="JW280" i="2"/>
  <c r="JW274" i="2"/>
  <c r="JW261" i="2"/>
  <c r="JW118" i="2"/>
  <c r="JW229" i="2"/>
  <c r="JW383" i="2"/>
  <c r="JW131" i="2"/>
  <c r="JW124" i="2"/>
  <c r="JW223" i="2"/>
  <c r="JW230" i="2"/>
  <c r="JW327" i="2"/>
  <c r="JW420" i="2"/>
  <c r="JW270" i="2"/>
  <c r="JW432" i="2"/>
  <c r="JW268" i="2"/>
  <c r="JW367" i="2"/>
  <c r="JW87" i="2"/>
  <c r="JW37" i="2"/>
  <c r="JW55" i="2"/>
  <c r="JW159" i="2"/>
  <c r="JW98" i="2"/>
  <c r="JW85" i="2"/>
  <c r="JW134" i="2"/>
  <c r="JW83" i="2"/>
  <c r="JW117" i="2"/>
  <c r="JW175" i="2"/>
  <c r="JW358" i="2"/>
  <c r="JW27" i="2"/>
  <c r="JW16" i="2"/>
  <c r="JW184" i="2"/>
  <c r="JW74" i="2"/>
  <c r="JW149" i="2"/>
  <c r="JW92" i="2"/>
  <c r="JW132" i="2"/>
  <c r="JW470" i="2"/>
  <c r="JW115" i="2"/>
  <c r="JW145" i="2"/>
  <c r="JW186" i="2"/>
  <c r="JW40" i="2"/>
  <c r="JW21" i="2"/>
  <c r="JW199" i="2"/>
  <c r="JW295" i="2"/>
  <c r="JW353" i="2"/>
  <c r="JW207" i="2"/>
  <c r="JW155" i="2"/>
  <c r="JW195" i="2"/>
  <c r="JW125" i="2"/>
  <c r="JW15" i="2"/>
  <c r="JW160" i="2"/>
  <c r="JW194" i="2"/>
  <c r="JW224" i="2"/>
  <c r="JW188" i="2"/>
  <c r="JW76" i="2"/>
  <c r="JW153" i="2"/>
  <c r="JW263" i="2"/>
  <c r="JW112" i="2"/>
  <c r="JW62" i="2"/>
  <c r="JW78" i="2"/>
  <c r="JW198" i="2"/>
  <c r="JW191" i="2"/>
  <c r="JW275" i="2"/>
  <c r="JW65" i="2"/>
  <c r="JW341" i="2"/>
  <c r="JW105" i="2"/>
  <c r="JW81" i="2"/>
  <c r="JW267" i="2"/>
  <c r="JW220" i="2"/>
  <c r="JW156" i="2"/>
  <c r="JW254" i="2"/>
  <c r="JW286" i="2"/>
  <c r="JW29" i="2"/>
  <c r="JW94" i="2"/>
  <c r="JW100" i="2"/>
  <c r="JW182" i="2"/>
  <c r="JW36" i="2"/>
  <c r="JW53" i="2"/>
  <c r="JW4" i="2"/>
  <c r="JW2" i="2"/>
  <c r="JW306" i="2"/>
  <c r="JW56" i="2"/>
  <c r="JW43" i="2"/>
  <c r="JW282" i="2"/>
  <c r="JW59" i="2"/>
  <c r="JW169" i="2"/>
  <c r="JW192" i="2"/>
  <c r="JW209" i="2"/>
  <c r="JW227" i="2"/>
  <c r="JW73" i="2"/>
  <c r="JW113" i="2"/>
  <c r="JW71" i="2"/>
  <c r="JW18" i="2"/>
  <c r="JW26" i="2"/>
  <c r="JW144" i="2"/>
  <c r="JW9" i="2"/>
  <c r="JW50" i="2"/>
  <c r="JW19" i="2"/>
  <c r="JW99" i="2"/>
  <c r="JW23" i="2"/>
  <c r="JW24" i="2"/>
  <c r="JW12" i="2"/>
  <c r="JW66" i="2"/>
  <c r="JW5" i="2"/>
  <c r="JW101" i="2"/>
  <c r="JW88" i="2"/>
  <c r="JW64" i="2"/>
  <c r="JW70" i="2"/>
  <c r="JW32" i="2"/>
  <c r="JW51" i="2"/>
  <c r="JW218" i="2"/>
  <c r="JW35" i="2"/>
  <c r="JW368" i="2"/>
  <c r="JW350" i="2"/>
  <c r="JW388" i="2"/>
  <c r="JW292" i="2"/>
  <c r="JW214" i="2"/>
  <c r="JW75" i="2"/>
  <c r="JW293" i="2"/>
  <c r="JW243" i="2"/>
  <c r="JW210" i="2"/>
  <c r="JW369" i="2"/>
  <c r="JW69" i="2"/>
  <c r="JW68" i="2"/>
  <c r="JW38" i="2"/>
  <c r="JW3" i="2"/>
  <c r="JW120" i="2"/>
  <c r="JW58" i="2"/>
  <c r="JW34" i="2"/>
  <c r="JW86" i="2"/>
  <c r="JW178" i="2"/>
  <c r="JW57" i="2"/>
  <c r="JW217" i="2"/>
  <c r="JW127" i="2"/>
  <c r="JW206" i="2"/>
  <c r="JW111" i="2"/>
  <c r="JW344" i="2"/>
  <c r="JW150" i="2"/>
  <c r="JW93" i="2"/>
  <c r="JW63" i="2"/>
  <c r="JW174" i="2"/>
  <c r="JW147" i="2"/>
  <c r="JW48" i="2"/>
  <c r="JW96" i="2"/>
  <c r="JW72" i="2"/>
  <c r="JW33" i="2"/>
  <c r="JW189" i="2"/>
  <c r="JW313" i="2"/>
  <c r="JW158" i="2"/>
  <c r="JW219" i="2"/>
  <c r="JW31" i="2"/>
  <c r="JW95" i="2"/>
  <c r="JW346" i="2"/>
  <c r="JW176" i="2"/>
  <c r="JW352" i="2"/>
  <c r="JW245" i="2"/>
  <c r="JW41" i="2"/>
  <c r="JW79" i="2"/>
  <c r="JW30" i="2"/>
  <c r="JW226" i="2"/>
  <c r="JW103" i="2"/>
  <c r="JW141" i="2"/>
  <c r="JW301" i="2"/>
  <c r="JW347" i="2"/>
  <c r="JW472" i="2"/>
  <c r="JW190" i="2"/>
  <c r="JW296" i="2"/>
  <c r="JW139" i="2"/>
  <c r="JW371" i="2"/>
  <c r="JW7" i="2"/>
  <c r="JW208" i="2"/>
  <c r="JW25" i="2"/>
  <c r="JW468" i="2"/>
  <c r="JW256" i="2"/>
  <c r="JW17" i="2"/>
  <c r="JW222" i="2"/>
  <c r="JW130" i="2"/>
  <c r="JW89" i="2"/>
  <c r="JW201" i="2"/>
  <c r="JW273" i="2"/>
  <c r="JW42" i="2"/>
  <c r="JW200" i="2"/>
  <c r="JW20" i="2"/>
  <c r="JW6" i="2"/>
  <c r="JW61" i="2"/>
  <c r="JW246" i="2"/>
  <c r="JW381" i="2"/>
  <c r="JW278" i="2"/>
  <c r="JW326" i="2"/>
  <c r="JW342" i="2"/>
  <c r="JW276" i="2"/>
  <c r="JW247" i="2"/>
  <c r="JW314" i="2"/>
  <c r="JW142" i="2"/>
  <c r="JW168" i="2"/>
  <c r="JW343" i="2"/>
  <c r="JW11" i="2"/>
  <c r="JW138" i="2"/>
  <c r="JW294" i="2"/>
  <c r="JW91" i="2"/>
  <c r="JW232" i="2"/>
  <c r="JW299" i="2"/>
  <c r="JW364" i="2"/>
  <c r="JW122" i="2"/>
  <c r="JW354" i="2"/>
  <c r="JW435" i="2"/>
  <c r="JW340" i="2"/>
  <c r="JW471" i="2"/>
  <c r="JW302" i="2"/>
  <c r="JW316" i="2"/>
  <c r="JW317" i="2"/>
  <c r="JW136" i="2"/>
  <c r="JW433" i="2"/>
  <c r="JW386" i="2"/>
  <c r="JW252" i="2"/>
  <c r="JW410" i="2"/>
  <c r="JW212" i="2"/>
  <c r="JW348" i="2"/>
  <c r="JW163" i="2"/>
  <c r="JW310" i="2"/>
  <c r="JW173" i="2"/>
  <c r="JW417" i="2"/>
  <c r="JW114" i="2"/>
  <c r="JW331" i="2"/>
  <c r="JW264" i="2"/>
  <c r="JW366" i="2"/>
  <c r="JW359" i="2"/>
  <c r="JW405" i="2"/>
  <c r="JW365" i="2"/>
  <c r="JW382" i="2"/>
  <c r="JW271" i="2"/>
  <c r="JW291" i="2"/>
  <c r="JW393" i="2"/>
  <c r="JW442" i="2"/>
  <c r="JW392" i="2"/>
  <c r="JW396" i="2"/>
  <c r="JW406" i="2"/>
  <c r="JW453" i="2"/>
  <c r="JW236" i="2"/>
  <c r="JW253" i="2"/>
  <c r="JW143" i="2"/>
  <c r="JW281" i="2"/>
  <c r="JW285" i="2"/>
  <c r="JW387" i="2"/>
  <c r="JW332" i="2"/>
  <c r="JW439" i="2"/>
  <c r="JW135" i="2"/>
  <c r="JW197" i="2"/>
  <c r="JW449" i="2"/>
  <c r="JW250" i="2"/>
  <c r="JW237" i="2"/>
  <c r="JW241" i="2"/>
  <c r="JW266" i="2"/>
  <c r="JW272" i="2"/>
  <c r="JW165" i="2"/>
  <c r="JW14" i="2"/>
  <c r="JW400" i="2"/>
  <c r="JW259" i="2"/>
  <c r="JW311" i="2"/>
  <c r="JW309" i="2"/>
  <c r="JW234" i="2"/>
  <c r="JW334" i="2"/>
  <c r="JW426" i="2"/>
  <c r="JW456" i="2"/>
  <c r="JW376" i="2"/>
  <c r="JW215" i="2"/>
  <c r="JW157" i="2"/>
  <c r="JW97" i="2"/>
  <c r="JW380" i="2"/>
  <c r="JW8" i="2"/>
  <c r="JW446" i="2"/>
  <c r="JW248" i="2"/>
  <c r="JW133" i="2"/>
  <c r="JW244" i="2"/>
  <c r="JW123" i="2"/>
  <c r="JW171" i="2"/>
  <c r="JW283" i="2"/>
  <c r="JW249" i="2"/>
  <c r="JW67" i="2"/>
  <c r="JW129" i="2"/>
  <c r="JW49" i="2"/>
  <c r="JW109" i="2"/>
  <c r="JW374" i="2"/>
  <c r="JW288" i="2"/>
  <c r="JW116" i="2"/>
  <c r="JW121" i="2"/>
  <c r="JW202" i="2"/>
  <c r="JW60" i="2"/>
  <c r="JW170" i="2"/>
  <c r="JW204" i="2"/>
  <c r="JW162" i="2"/>
  <c r="JW28" i="2"/>
  <c r="JW231" i="2"/>
  <c r="JW251" i="2"/>
  <c r="JW44" i="2"/>
  <c r="JW305" i="2"/>
  <c r="JW287" i="2"/>
  <c r="JW148" i="2"/>
  <c r="JW356" i="2"/>
  <c r="JW90" i="2"/>
  <c r="JW107" i="2"/>
  <c r="JW183" i="2"/>
  <c r="JW80" i="2"/>
  <c r="JW339" i="2"/>
  <c r="JW233" i="2"/>
  <c r="JW128" i="2"/>
  <c r="JW467" i="2"/>
  <c r="JW312" i="2"/>
  <c r="JW444" i="2"/>
  <c r="JW235" i="2"/>
  <c r="JW104" i="2"/>
  <c r="JW258" i="2"/>
  <c r="JW303" i="2"/>
  <c r="JW428" i="2"/>
  <c r="JW473" i="2"/>
  <c r="JW459" i="2"/>
  <c r="JW395" i="2"/>
  <c r="JW397" i="2"/>
  <c r="JW436" i="2"/>
  <c r="JW440" i="2"/>
  <c r="JW465" i="2"/>
  <c r="JW408" i="2"/>
  <c r="JW421" i="2"/>
  <c r="JW479" i="2"/>
  <c r="JW422" i="2"/>
  <c r="JW377" i="2"/>
  <c r="JW430" i="2"/>
  <c r="JW389" i="2"/>
  <c r="JW137" i="2"/>
  <c r="JW385" i="2"/>
  <c r="JW402" i="2"/>
  <c r="JW318" i="2"/>
  <c r="JW375" i="2"/>
  <c r="JW279" i="2"/>
  <c r="JW438" i="2"/>
  <c r="JW333" i="2"/>
  <c r="JW424" i="2"/>
  <c r="JW300" i="2"/>
  <c r="JW461" i="2"/>
  <c r="JW187" i="2"/>
  <c r="JW238" i="2"/>
  <c r="JW265" i="2"/>
  <c r="JW298" i="2"/>
  <c r="JW360" i="2"/>
  <c r="JW119" i="2"/>
  <c r="JW211" i="2"/>
  <c r="JW373" i="2"/>
  <c r="JW338" i="2"/>
  <c r="JW242" i="2"/>
  <c r="JW355" i="2"/>
  <c r="JW447" i="2"/>
  <c r="JW443" i="2"/>
  <c r="JW403" i="2"/>
  <c r="JW463" i="2"/>
  <c r="JW335" i="2"/>
  <c r="JW431" i="2"/>
  <c r="JW454" i="2"/>
  <c r="JW384" i="2"/>
  <c r="JW151" i="2"/>
  <c r="JW407" i="2"/>
  <c r="JW412" i="2"/>
  <c r="JW445" i="2"/>
  <c r="JW462" i="2"/>
  <c r="JW324" i="2"/>
  <c r="JW425" i="2"/>
  <c r="JW450" i="2"/>
  <c r="JW414" i="2"/>
  <c r="JW357" i="2"/>
  <c r="JW415" i="2"/>
  <c r="JW476" i="2"/>
  <c r="JW321" i="2"/>
  <c r="JW328" i="2"/>
  <c r="JW315" i="2"/>
  <c r="JW351" i="2"/>
  <c r="JW423" i="2"/>
  <c r="JW441" i="2"/>
  <c r="JW216" i="2"/>
  <c r="JW240" i="2"/>
  <c r="JW452" i="2"/>
  <c r="JW409" i="2"/>
  <c r="JW269" i="2"/>
  <c r="JW329" i="2"/>
  <c r="JW416" i="2"/>
  <c r="JW437" i="2"/>
  <c r="JW419" i="2"/>
  <c r="JW427" i="2"/>
  <c r="JW161" i="2"/>
  <c r="JW429" i="2"/>
  <c r="JW399" i="2"/>
  <c r="JW290" i="2"/>
  <c r="JW349" i="2"/>
  <c r="JW213" i="2"/>
  <c r="JW401" i="2"/>
  <c r="JW460" i="2"/>
  <c r="JW307" i="2"/>
  <c r="JW379" i="2"/>
  <c r="JW82" i="2"/>
  <c r="JW77" i="2"/>
  <c r="JW370" i="2"/>
  <c r="JW394" i="2"/>
  <c r="JW323" i="2"/>
  <c r="JW221" i="2"/>
  <c r="JW478" i="2"/>
  <c r="JW390" i="2"/>
  <c r="JW320" i="2"/>
  <c r="JW378" i="2"/>
  <c r="JW418" i="2"/>
  <c r="JW464" i="2"/>
  <c r="JW474" i="2"/>
  <c r="JW398" i="2"/>
  <c r="JW451" i="2"/>
  <c r="JW457" i="2"/>
  <c r="JW477" i="2"/>
  <c r="JW458" i="2"/>
  <c r="JW372" i="2"/>
  <c r="JW225" i="2"/>
  <c r="JW228" i="2"/>
  <c r="JW185" i="2"/>
  <c r="JW475" i="2"/>
  <c r="JW257" i="2"/>
  <c r="JW47" i="2"/>
  <c r="JW336" i="2"/>
  <c r="JW262" i="2"/>
  <c r="JW106" i="2"/>
  <c r="JW469" i="2"/>
  <c r="JX102" i="2"/>
  <c r="JX10" i="2"/>
  <c r="JX330" i="2"/>
  <c r="JX84" i="2"/>
  <c r="JX260" i="2"/>
  <c r="JX45" i="2"/>
  <c r="JX181" i="2"/>
  <c r="JX140" i="2"/>
  <c r="JX108" i="2"/>
  <c r="JX179" i="2"/>
  <c r="JX277" i="2"/>
  <c r="JX167" i="2"/>
  <c r="JX52" i="2"/>
  <c r="JX177" i="2"/>
  <c r="JX39" i="2"/>
  <c r="JX203" i="2"/>
  <c r="JX196" i="2"/>
  <c r="JX289" i="2"/>
  <c r="JX110" i="2"/>
  <c r="JX13" i="2"/>
  <c r="JX22" i="2"/>
  <c r="JX164" i="2"/>
  <c r="JX172" i="2"/>
  <c r="JX239" i="2"/>
  <c r="JX46" i="2"/>
  <c r="JX166" i="2"/>
  <c r="JX154" i="2"/>
  <c r="JX255" i="2"/>
  <c r="JX455" i="2"/>
  <c r="JX152" i="2"/>
  <c r="JX126" i="2"/>
  <c r="JX146" i="2"/>
  <c r="JX284" i="2"/>
  <c r="JX304" i="2"/>
  <c r="JX345" i="2"/>
  <c r="JX337" i="2"/>
  <c r="JX361" i="2"/>
  <c r="JX434" i="2"/>
  <c r="JX413" i="2"/>
  <c r="JX404" i="2"/>
  <c r="JX363" i="2"/>
  <c r="JX466" i="2"/>
  <c r="JX411" i="2"/>
  <c r="JX448" i="2"/>
  <c r="JX362" i="2"/>
  <c r="JX391" i="2"/>
  <c r="JX308" i="2"/>
  <c r="JX193" i="2"/>
  <c r="JX319" i="2"/>
  <c r="JX205" i="2"/>
  <c r="JX322" i="2"/>
  <c r="JX297" i="2"/>
  <c r="JX325" i="2"/>
  <c r="JX180" i="2"/>
  <c r="JX54" i="2"/>
  <c r="JX280" i="2"/>
  <c r="JX274" i="2"/>
  <c r="JX261" i="2"/>
  <c r="JX118" i="2"/>
  <c r="JX229" i="2"/>
  <c r="JX383" i="2"/>
  <c r="JX131" i="2"/>
  <c r="JX124" i="2"/>
  <c r="JX223" i="2"/>
  <c r="JX230" i="2"/>
  <c r="JX327" i="2"/>
  <c r="JX420" i="2"/>
  <c r="JX270" i="2"/>
  <c r="JX432" i="2"/>
  <c r="JX268" i="2"/>
  <c r="JX367" i="2"/>
  <c r="JX87" i="2"/>
  <c r="JX37" i="2"/>
  <c r="JX55" i="2"/>
  <c r="JX159" i="2"/>
  <c r="JX98" i="2"/>
  <c r="JX85" i="2"/>
  <c r="JX134" i="2"/>
  <c r="JX83" i="2"/>
  <c r="JX117" i="2"/>
  <c r="JX175" i="2"/>
  <c r="JX358" i="2"/>
  <c r="JX27" i="2"/>
  <c r="JX16" i="2"/>
  <c r="JX184" i="2"/>
  <c r="JX74" i="2"/>
  <c r="JX149" i="2"/>
  <c r="JX92" i="2"/>
  <c r="JX132" i="2"/>
  <c r="JX470" i="2"/>
  <c r="JX115" i="2"/>
  <c r="JX145" i="2"/>
  <c r="JX186" i="2"/>
  <c r="JX40" i="2"/>
  <c r="JX21" i="2"/>
  <c r="JX199" i="2"/>
  <c r="JX295" i="2"/>
  <c r="JX353" i="2"/>
  <c r="JX207" i="2"/>
  <c r="JX155" i="2"/>
  <c r="JX195" i="2"/>
  <c r="JX125" i="2"/>
  <c r="JX15" i="2"/>
  <c r="JX160" i="2"/>
  <c r="JX194" i="2"/>
  <c r="JX224" i="2"/>
  <c r="JX188" i="2"/>
  <c r="JX76" i="2"/>
  <c r="JX153" i="2"/>
  <c r="JX263" i="2"/>
  <c r="JX112" i="2"/>
  <c r="JX62" i="2"/>
  <c r="JX78" i="2"/>
  <c r="JX198" i="2"/>
  <c r="JX191" i="2"/>
  <c r="JX275" i="2"/>
  <c r="JX65" i="2"/>
  <c r="JX341" i="2"/>
  <c r="JX105" i="2"/>
  <c r="JX81" i="2"/>
  <c r="JX267" i="2"/>
  <c r="JX220" i="2"/>
  <c r="JX156" i="2"/>
  <c r="JX254" i="2"/>
  <c r="JX286" i="2"/>
  <c r="JX29" i="2"/>
  <c r="JX94" i="2"/>
  <c r="JX100" i="2"/>
  <c r="JX182" i="2"/>
  <c r="JX36" i="2"/>
  <c r="JX53" i="2"/>
  <c r="JX4" i="2"/>
  <c r="JX2" i="2"/>
  <c r="JX306" i="2"/>
  <c r="JX56" i="2"/>
  <c r="JX43" i="2"/>
  <c r="JX282" i="2"/>
  <c r="JX59" i="2"/>
  <c r="JX169" i="2"/>
  <c r="JX192" i="2"/>
  <c r="JX209" i="2"/>
  <c r="JX227" i="2"/>
  <c r="JX73" i="2"/>
  <c r="JX113" i="2"/>
  <c r="JX71" i="2"/>
  <c r="JX18" i="2"/>
  <c r="JX26" i="2"/>
  <c r="JX144" i="2"/>
  <c r="JX9" i="2"/>
  <c r="JX50" i="2"/>
  <c r="JX19" i="2"/>
  <c r="JX99" i="2"/>
  <c r="JX23" i="2"/>
  <c r="JX24" i="2"/>
  <c r="JX12" i="2"/>
  <c r="JX66" i="2"/>
  <c r="JX5" i="2"/>
  <c r="JX101" i="2"/>
  <c r="JX88" i="2"/>
  <c r="JX64" i="2"/>
  <c r="JX70" i="2"/>
  <c r="JX32" i="2"/>
  <c r="JX51" i="2"/>
  <c r="JX218" i="2"/>
  <c r="JX35" i="2"/>
  <c r="JX368" i="2"/>
  <c r="JX350" i="2"/>
  <c r="JX388" i="2"/>
  <c r="JX292" i="2"/>
  <c r="JX214" i="2"/>
  <c r="JX75" i="2"/>
  <c r="JX293" i="2"/>
  <c r="JX243" i="2"/>
  <c r="JX210" i="2"/>
  <c r="JX369" i="2"/>
  <c r="JX69" i="2"/>
  <c r="JX68" i="2"/>
  <c r="JX38" i="2"/>
  <c r="JX3" i="2"/>
  <c r="JX120" i="2"/>
  <c r="JX58" i="2"/>
  <c r="JX34" i="2"/>
  <c r="JX86" i="2"/>
  <c r="JX178" i="2"/>
  <c r="JX57" i="2"/>
  <c r="JX217" i="2"/>
  <c r="JX127" i="2"/>
  <c r="JX206" i="2"/>
  <c r="JX111" i="2"/>
  <c r="JX344" i="2"/>
  <c r="JX150" i="2"/>
  <c r="JX93" i="2"/>
  <c r="JX63" i="2"/>
  <c r="JX174" i="2"/>
  <c r="JX147" i="2"/>
  <c r="JX48" i="2"/>
  <c r="JX96" i="2"/>
  <c r="JX72" i="2"/>
  <c r="JX33" i="2"/>
  <c r="JX189" i="2"/>
  <c r="JX313" i="2"/>
  <c r="JX158" i="2"/>
  <c r="JX219" i="2"/>
  <c r="JX31" i="2"/>
  <c r="JX95" i="2"/>
  <c r="JX346" i="2"/>
  <c r="JX176" i="2"/>
  <c r="JX352" i="2"/>
  <c r="JX245" i="2"/>
  <c r="JX41" i="2"/>
  <c r="JX79" i="2"/>
  <c r="JX30" i="2"/>
  <c r="JX226" i="2"/>
  <c r="JX103" i="2"/>
  <c r="JX141" i="2"/>
  <c r="JX301" i="2"/>
  <c r="JX347" i="2"/>
  <c r="JX472" i="2"/>
  <c r="JX190" i="2"/>
  <c r="JX296" i="2"/>
  <c r="JX139" i="2"/>
  <c r="JX371" i="2"/>
  <c r="JX7" i="2"/>
  <c r="JX208" i="2"/>
  <c r="JX25" i="2"/>
  <c r="JX468" i="2"/>
  <c r="JX256" i="2"/>
  <c r="JX17" i="2"/>
  <c r="JX222" i="2"/>
  <c r="JX130" i="2"/>
  <c r="JX89" i="2"/>
  <c r="JX201" i="2"/>
  <c r="JX273" i="2"/>
  <c r="JX42" i="2"/>
  <c r="JX200" i="2"/>
  <c r="JX20" i="2"/>
  <c r="JX6" i="2"/>
  <c r="JX61" i="2"/>
  <c r="JX246" i="2"/>
  <c r="JX381" i="2"/>
  <c r="JX278" i="2"/>
  <c r="JX326" i="2"/>
  <c r="JX342" i="2"/>
  <c r="JX276" i="2"/>
  <c r="JX247" i="2"/>
  <c r="JX314" i="2"/>
  <c r="JX142" i="2"/>
  <c r="JX168" i="2"/>
  <c r="JX343" i="2"/>
  <c r="JX11" i="2"/>
  <c r="JX138" i="2"/>
  <c r="JX294" i="2"/>
  <c r="JX91" i="2"/>
  <c r="JX232" i="2"/>
  <c r="JX299" i="2"/>
  <c r="JX364" i="2"/>
  <c r="JX122" i="2"/>
  <c r="JX354" i="2"/>
  <c r="JX435" i="2"/>
  <c r="JX340" i="2"/>
  <c r="JX471" i="2"/>
  <c r="JX302" i="2"/>
  <c r="JX316" i="2"/>
  <c r="JX317" i="2"/>
  <c r="JX136" i="2"/>
  <c r="JX433" i="2"/>
  <c r="JX386" i="2"/>
  <c r="JX252" i="2"/>
  <c r="JX410" i="2"/>
  <c r="JX212" i="2"/>
  <c r="JX348" i="2"/>
  <c r="JX163" i="2"/>
  <c r="JX310" i="2"/>
  <c r="JX173" i="2"/>
  <c r="JX417" i="2"/>
  <c r="JX114" i="2"/>
  <c r="JX331" i="2"/>
  <c r="JX264" i="2"/>
  <c r="JX366" i="2"/>
  <c r="JX359" i="2"/>
  <c r="JX405" i="2"/>
  <c r="JX365" i="2"/>
  <c r="JX382" i="2"/>
  <c r="JX271" i="2"/>
  <c r="JX291" i="2"/>
  <c r="JX393" i="2"/>
  <c r="JX442" i="2"/>
  <c r="JX392" i="2"/>
  <c r="JX396" i="2"/>
  <c r="JX406" i="2"/>
  <c r="JX453" i="2"/>
  <c r="JX236" i="2"/>
  <c r="JX253" i="2"/>
  <c r="JX143" i="2"/>
  <c r="JX281" i="2"/>
  <c r="JX285" i="2"/>
  <c r="JX387" i="2"/>
  <c r="JX332" i="2"/>
  <c r="JX439" i="2"/>
  <c r="JX135" i="2"/>
  <c r="JX197" i="2"/>
  <c r="JX449" i="2"/>
  <c r="JX250" i="2"/>
  <c r="JX237" i="2"/>
  <c r="JX241" i="2"/>
  <c r="JX266" i="2"/>
  <c r="JX272" i="2"/>
  <c r="JX165" i="2"/>
  <c r="JX14" i="2"/>
  <c r="JX400" i="2"/>
  <c r="JX259" i="2"/>
  <c r="JX311" i="2"/>
  <c r="JX309" i="2"/>
  <c r="JX234" i="2"/>
  <c r="JX334" i="2"/>
  <c r="JX426" i="2"/>
  <c r="JX456" i="2"/>
  <c r="JX376" i="2"/>
  <c r="JX215" i="2"/>
  <c r="JX157" i="2"/>
  <c r="JX97" i="2"/>
  <c r="JX380" i="2"/>
  <c r="JX8" i="2"/>
  <c r="JX446" i="2"/>
  <c r="JX248" i="2"/>
  <c r="JX133" i="2"/>
  <c r="JX244" i="2"/>
  <c r="JX123" i="2"/>
  <c r="JX171" i="2"/>
  <c r="JX283" i="2"/>
  <c r="JX249" i="2"/>
  <c r="JX67" i="2"/>
  <c r="JX129" i="2"/>
  <c r="JX49" i="2"/>
  <c r="JX109" i="2"/>
  <c r="JX374" i="2"/>
  <c r="JX288" i="2"/>
  <c r="JX116" i="2"/>
  <c r="JX121" i="2"/>
  <c r="JX202" i="2"/>
  <c r="JX60" i="2"/>
  <c r="JX170" i="2"/>
  <c r="JX204" i="2"/>
  <c r="JX162" i="2"/>
  <c r="JX28" i="2"/>
  <c r="JX231" i="2"/>
  <c r="JX251" i="2"/>
  <c r="JX44" i="2"/>
  <c r="JX305" i="2"/>
  <c r="JX287" i="2"/>
  <c r="JX148" i="2"/>
  <c r="JX356" i="2"/>
  <c r="JX90" i="2"/>
  <c r="JX107" i="2"/>
  <c r="JX183" i="2"/>
  <c r="JX80" i="2"/>
  <c r="JX339" i="2"/>
  <c r="JX233" i="2"/>
  <c r="JX128" i="2"/>
  <c r="JX467" i="2"/>
  <c r="JX312" i="2"/>
  <c r="JX444" i="2"/>
  <c r="JX235" i="2"/>
  <c r="JX104" i="2"/>
  <c r="JX258" i="2"/>
  <c r="JX303" i="2"/>
  <c r="JX428" i="2"/>
  <c r="JX473" i="2"/>
  <c r="JX459" i="2"/>
  <c r="JX395" i="2"/>
  <c r="JX397" i="2"/>
  <c r="JX436" i="2"/>
  <c r="JX440" i="2"/>
  <c r="JX465" i="2"/>
  <c r="JX408" i="2"/>
  <c r="JX421" i="2"/>
  <c r="JX479" i="2"/>
  <c r="JX422" i="2"/>
  <c r="JX377" i="2"/>
  <c r="JX430" i="2"/>
  <c r="JX389" i="2"/>
  <c r="JX137" i="2"/>
  <c r="JX385" i="2"/>
  <c r="JX402" i="2"/>
  <c r="JX318" i="2"/>
  <c r="JX375" i="2"/>
  <c r="JX279" i="2"/>
  <c r="JX438" i="2"/>
  <c r="JX333" i="2"/>
  <c r="JX424" i="2"/>
  <c r="JX300" i="2"/>
  <c r="JX461" i="2"/>
  <c r="JX187" i="2"/>
  <c r="JX238" i="2"/>
  <c r="JX265" i="2"/>
  <c r="JX298" i="2"/>
  <c r="JX360" i="2"/>
  <c r="JX119" i="2"/>
  <c r="JX211" i="2"/>
  <c r="JX373" i="2"/>
  <c r="JX338" i="2"/>
  <c r="JX242" i="2"/>
  <c r="JX355" i="2"/>
  <c r="JX447" i="2"/>
  <c r="JX443" i="2"/>
  <c r="JX403" i="2"/>
  <c r="JX463" i="2"/>
  <c r="JX335" i="2"/>
  <c r="JX431" i="2"/>
  <c r="JX454" i="2"/>
  <c r="JX384" i="2"/>
  <c r="JX151" i="2"/>
  <c r="JX407" i="2"/>
  <c r="JX412" i="2"/>
  <c r="JX445" i="2"/>
  <c r="JX462" i="2"/>
  <c r="JX324" i="2"/>
  <c r="JX425" i="2"/>
  <c r="JX450" i="2"/>
  <c r="JX414" i="2"/>
  <c r="JX357" i="2"/>
  <c r="JX415" i="2"/>
  <c r="JX476" i="2"/>
  <c r="JX321" i="2"/>
  <c r="JX328" i="2"/>
  <c r="JX315" i="2"/>
  <c r="JX351" i="2"/>
  <c r="JX423" i="2"/>
  <c r="JX441" i="2"/>
  <c r="JX216" i="2"/>
  <c r="JX240" i="2"/>
  <c r="JX452" i="2"/>
  <c r="JX409" i="2"/>
  <c r="JX269" i="2"/>
  <c r="JX329" i="2"/>
  <c r="JX416" i="2"/>
  <c r="JX437" i="2"/>
  <c r="JX419" i="2"/>
  <c r="JX427" i="2"/>
  <c r="JX161" i="2"/>
  <c r="JX429" i="2"/>
  <c r="JX399" i="2"/>
  <c r="JX290" i="2"/>
  <c r="JX349" i="2"/>
  <c r="JX213" i="2"/>
  <c r="JX401" i="2"/>
  <c r="JX460" i="2"/>
  <c r="JX307" i="2"/>
  <c r="JX379" i="2"/>
  <c r="JX82" i="2"/>
  <c r="JX77" i="2"/>
  <c r="JX370" i="2"/>
  <c r="JX394" i="2"/>
  <c r="JX323" i="2"/>
  <c r="JX221" i="2"/>
  <c r="JX478" i="2"/>
  <c r="JX390" i="2"/>
  <c r="JX320" i="2"/>
  <c r="JX378" i="2"/>
  <c r="JX418" i="2"/>
  <c r="JX464" i="2"/>
  <c r="JX474" i="2"/>
  <c r="JX398" i="2"/>
  <c r="JX451" i="2"/>
  <c r="JX457" i="2"/>
  <c r="JX477" i="2"/>
  <c r="JX458" i="2"/>
  <c r="JX372" i="2"/>
  <c r="JX225" i="2"/>
  <c r="JX228" i="2"/>
  <c r="JX185" i="2"/>
  <c r="JX475" i="2"/>
  <c r="JX257" i="2"/>
  <c r="JX47" i="2"/>
  <c r="JX336" i="2"/>
  <c r="JX262" i="2"/>
  <c r="JX106" i="2"/>
  <c r="JX469" i="2"/>
  <c r="JY102" i="2"/>
  <c r="JY10" i="2"/>
  <c r="JY330" i="2"/>
  <c r="JY84" i="2"/>
  <c r="JY260" i="2"/>
  <c r="JY45" i="2"/>
  <c r="JY181" i="2"/>
  <c r="JY140" i="2"/>
  <c r="JY108" i="2"/>
  <c r="JY179" i="2"/>
  <c r="JY277" i="2"/>
  <c r="JY167" i="2"/>
  <c r="JY52" i="2"/>
  <c r="JY177" i="2"/>
  <c r="JY39" i="2"/>
  <c r="JY203" i="2"/>
  <c r="JY196" i="2"/>
  <c r="JY289" i="2"/>
  <c r="JY110" i="2"/>
  <c r="JY13" i="2"/>
  <c r="JY22" i="2"/>
  <c r="JY164" i="2"/>
  <c r="JY172" i="2"/>
  <c r="JY239" i="2"/>
  <c r="JY46" i="2"/>
  <c r="JY166" i="2"/>
  <c r="JY154" i="2"/>
  <c r="JY255" i="2"/>
  <c r="JY455" i="2"/>
  <c r="JY152" i="2"/>
  <c r="JY126" i="2"/>
  <c r="JY146" i="2"/>
  <c r="JY284" i="2"/>
  <c r="JY304" i="2"/>
  <c r="JY345" i="2"/>
  <c r="JY337" i="2"/>
  <c r="JY361" i="2"/>
  <c r="JY434" i="2"/>
  <c r="JY413" i="2"/>
  <c r="JY404" i="2"/>
  <c r="JY363" i="2"/>
  <c r="JY466" i="2"/>
  <c r="JY411" i="2"/>
  <c r="JY448" i="2"/>
  <c r="JY362" i="2"/>
  <c r="JY391" i="2"/>
  <c r="JY308" i="2"/>
  <c r="JY193" i="2"/>
  <c r="JY319" i="2"/>
  <c r="JY205" i="2"/>
  <c r="JY322" i="2"/>
  <c r="JY297" i="2"/>
  <c r="JY325" i="2"/>
  <c r="JY180" i="2"/>
  <c r="JY54" i="2"/>
  <c r="JY280" i="2"/>
  <c r="JY274" i="2"/>
  <c r="JY261" i="2"/>
  <c r="JY118" i="2"/>
  <c r="JY229" i="2"/>
  <c r="JY383" i="2"/>
  <c r="JY131" i="2"/>
  <c r="JY124" i="2"/>
  <c r="JY223" i="2"/>
  <c r="JY230" i="2"/>
  <c r="JY327" i="2"/>
  <c r="JY420" i="2"/>
  <c r="JY270" i="2"/>
  <c r="JY432" i="2"/>
  <c r="JY268" i="2"/>
  <c r="JY367" i="2"/>
  <c r="JY87" i="2"/>
  <c r="JY37" i="2"/>
  <c r="JY55" i="2"/>
  <c r="JY159" i="2"/>
  <c r="JY98" i="2"/>
  <c r="JY85" i="2"/>
  <c r="JY134" i="2"/>
  <c r="JY83" i="2"/>
  <c r="JY117" i="2"/>
  <c r="JY175" i="2"/>
  <c r="JY358" i="2"/>
  <c r="JY27" i="2"/>
  <c r="JY16" i="2"/>
  <c r="JY184" i="2"/>
  <c r="JY74" i="2"/>
  <c r="JY149" i="2"/>
  <c r="JY92" i="2"/>
  <c r="JY132" i="2"/>
  <c r="JY470" i="2"/>
  <c r="JY115" i="2"/>
  <c r="JY145" i="2"/>
  <c r="JY186" i="2"/>
  <c r="JY40" i="2"/>
  <c r="JY21" i="2"/>
  <c r="JY199" i="2"/>
  <c r="JY295" i="2"/>
  <c r="JY353" i="2"/>
  <c r="JY207" i="2"/>
  <c r="JY155" i="2"/>
  <c r="JY195" i="2"/>
  <c r="JY125" i="2"/>
  <c r="JY15" i="2"/>
  <c r="JY160" i="2"/>
  <c r="JY194" i="2"/>
  <c r="JY224" i="2"/>
  <c r="JY188" i="2"/>
  <c r="JY76" i="2"/>
  <c r="JY153" i="2"/>
  <c r="JY263" i="2"/>
  <c r="JY112" i="2"/>
  <c r="JY62" i="2"/>
  <c r="JY78" i="2"/>
  <c r="JY198" i="2"/>
  <c r="JY191" i="2"/>
  <c r="JY275" i="2"/>
  <c r="JY65" i="2"/>
  <c r="JY341" i="2"/>
  <c r="JY105" i="2"/>
  <c r="JY81" i="2"/>
  <c r="JY267" i="2"/>
  <c r="JY220" i="2"/>
  <c r="JY156" i="2"/>
  <c r="JY254" i="2"/>
  <c r="JY286" i="2"/>
  <c r="JY29" i="2"/>
  <c r="JY94" i="2"/>
  <c r="JY100" i="2"/>
  <c r="JY182" i="2"/>
  <c r="JY36" i="2"/>
  <c r="JY53" i="2"/>
  <c r="JY4" i="2"/>
  <c r="JY2" i="2"/>
  <c r="JY306" i="2"/>
  <c r="JY56" i="2"/>
  <c r="JY43" i="2"/>
  <c r="JY282" i="2"/>
  <c r="JY59" i="2"/>
  <c r="JY169" i="2"/>
  <c r="JY192" i="2"/>
  <c r="JY209" i="2"/>
  <c r="JY227" i="2"/>
  <c r="JY73" i="2"/>
  <c r="JY113" i="2"/>
  <c r="JY71" i="2"/>
  <c r="JY18" i="2"/>
  <c r="JY26" i="2"/>
  <c r="JY144" i="2"/>
  <c r="JY9" i="2"/>
  <c r="JY50" i="2"/>
  <c r="JY19" i="2"/>
  <c r="JY99" i="2"/>
  <c r="JY23" i="2"/>
  <c r="JY24" i="2"/>
  <c r="JY12" i="2"/>
  <c r="JY66" i="2"/>
  <c r="JY5" i="2"/>
  <c r="JY101" i="2"/>
  <c r="JY88" i="2"/>
  <c r="JY64" i="2"/>
  <c r="JY70" i="2"/>
  <c r="JY32" i="2"/>
  <c r="JY51" i="2"/>
  <c r="JY218" i="2"/>
  <c r="JY35" i="2"/>
  <c r="JY368" i="2"/>
  <c r="JY350" i="2"/>
  <c r="JY388" i="2"/>
  <c r="JY292" i="2"/>
  <c r="JY214" i="2"/>
  <c r="JY75" i="2"/>
  <c r="JY293" i="2"/>
  <c r="JY243" i="2"/>
  <c r="JY210" i="2"/>
  <c r="JY369" i="2"/>
  <c r="JY69" i="2"/>
  <c r="JY68" i="2"/>
  <c r="JY38" i="2"/>
  <c r="JY3" i="2"/>
  <c r="JY120" i="2"/>
  <c r="JY58" i="2"/>
  <c r="JY34" i="2"/>
  <c r="JY86" i="2"/>
  <c r="JY178" i="2"/>
  <c r="JY57" i="2"/>
  <c r="JY217" i="2"/>
  <c r="JY127" i="2"/>
  <c r="JY206" i="2"/>
  <c r="JY111" i="2"/>
  <c r="JY344" i="2"/>
  <c r="JY150" i="2"/>
  <c r="JY93" i="2"/>
  <c r="JY63" i="2"/>
  <c r="JY174" i="2"/>
  <c r="JY147" i="2"/>
  <c r="JY48" i="2"/>
  <c r="JY96" i="2"/>
  <c r="JY72" i="2"/>
  <c r="JY33" i="2"/>
  <c r="JY189" i="2"/>
  <c r="JY313" i="2"/>
  <c r="JY158" i="2"/>
  <c r="JY219" i="2"/>
  <c r="JY31" i="2"/>
  <c r="JY95" i="2"/>
  <c r="JY346" i="2"/>
  <c r="JY176" i="2"/>
  <c r="JY352" i="2"/>
  <c r="JY245" i="2"/>
  <c r="JY41" i="2"/>
  <c r="JY79" i="2"/>
  <c r="JY30" i="2"/>
  <c r="JY226" i="2"/>
  <c r="JY103" i="2"/>
  <c r="JY141" i="2"/>
  <c r="JY301" i="2"/>
  <c r="JY347" i="2"/>
  <c r="JY472" i="2"/>
  <c r="JY190" i="2"/>
  <c r="JY296" i="2"/>
  <c r="JY139" i="2"/>
  <c r="JY371" i="2"/>
  <c r="JY7" i="2"/>
  <c r="JY208" i="2"/>
  <c r="JY25" i="2"/>
  <c r="JY468" i="2"/>
  <c r="JY256" i="2"/>
  <c r="JY17" i="2"/>
  <c r="JY222" i="2"/>
  <c r="JY130" i="2"/>
  <c r="JY89" i="2"/>
  <c r="JY201" i="2"/>
  <c r="JY273" i="2"/>
  <c r="JY42" i="2"/>
  <c r="JY200" i="2"/>
  <c r="JY20" i="2"/>
  <c r="JY6" i="2"/>
  <c r="JY61" i="2"/>
  <c r="JY246" i="2"/>
  <c r="JY381" i="2"/>
  <c r="JY278" i="2"/>
  <c r="JY326" i="2"/>
  <c r="JY342" i="2"/>
  <c r="JY276" i="2"/>
  <c r="JY247" i="2"/>
  <c r="JY314" i="2"/>
  <c r="JY142" i="2"/>
  <c r="JY168" i="2"/>
  <c r="JY343" i="2"/>
  <c r="JY11" i="2"/>
  <c r="JY138" i="2"/>
  <c r="JY294" i="2"/>
  <c r="JY91" i="2"/>
  <c r="JY232" i="2"/>
  <c r="JY299" i="2"/>
  <c r="JY364" i="2"/>
  <c r="JY122" i="2"/>
  <c r="JY354" i="2"/>
  <c r="JY435" i="2"/>
  <c r="JY340" i="2"/>
  <c r="JY471" i="2"/>
  <c r="JY302" i="2"/>
  <c r="JY316" i="2"/>
  <c r="JY317" i="2"/>
  <c r="JY136" i="2"/>
  <c r="JY433" i="2"/>
  <c r="JY386" i="2"/>
  <c r="JY252" i="2"/>
  <c r="JY410" i="2"/>
  <c r="JY212" i="2"/>
  <c r="JY348" i="2"/>
  <c r="JY163" i="2"/>
  <c r="JY310" i="2"/>
  <c r="JY173" i="2"/>
  <c r="JY417" i="2"/>
  <c r="JY114" i="2"/>
  <c r="JY331" i="2"/>
  <c r="JY264" i="2"/>
  <c r="JY366" i="2"/>
  <c r="JY359" i="2"/>
  <c r="JY405" i="2"/>
  <c r="JY365" i="2"/>
  <c r="JY382" i="2"/>
  <c r="JY271" i="2"/>
  <c r="JY291" i="2"/>
  <c r="JY393" i="2"/>
  <c r="JY442" i="2"/>
  <c r="JY392" i="2"/>
  <c r="JY396" i="2"/>
  <c r="JY406" i="2"/>
  <c r="JY453" i="2"/>
  <c r="JY236" i="2"/>
  <c r="JY253" i="2"/>
  <c r="JY143" i="2"/>
  <c r="JY281" i="2"/>
  <c r="JY285" i="2"/>
  <c r="JY387" i="2"/>
  <c r="JY332" i="2"/>
  <c r="JY439" i="2"/>
  <c r="JY135" i="2"/>
  <c r="JY197" i="2"/>
  <c r="JY449" i="2"/>
  <c r="JY250" i="2"/>
  <c r="JY237" i="2"/>
  <c r="JY241" i="2"/>
  <c r="JY266" i="2"/>
  <c r="JY272" i="2"/>
  <c r="JY165" i="2"/>
  <c r="JY14" i="2"/>
  <c r="JY400" i="2"/>
  <c r="JY259" i="2"/>
  <c r="JY311" i="2"/>
  <c r="JY309" i="2"/>
  <c r="JY234" i="2"/>
  <c r="JY334" i="2"/>
  <c r="JY426" i="2"/>
  <c r="JY456" i="2"/>
  <c r="JY376" i="2"/>
  <c r="JY215" i="2"/>
  <c r="JY157" i="2"/>
  <c r="JY97" i="2"/>
  <c r="JY380" i="2"/>
  <c r="JY8" i="2"/>
  <c r="JY446" i="2"/>
  <c r="JY248" i="2"/>
  <c r="JY133" i="2"/>
  <c r="JY244" i="2"/>
  <c r="JY123" i="2"/>
  <c r="JY171" i="2"/>
  <c r="JY283" i="2"/>
  <c r="JY249" i="2"/>
  <c r="JY67" i="2"/>
  <c r="JY129" i="2"/>
  <c r="JY49" i="2"/>
  <c r="JY109" i="2"/>
  <c r="JY374" i="2"/>
  <c r="JY288" i="2"/>
  <c r="JY116" i="2"/>
  <c r="JY121" i="2"/>
  <c r="JY202" i="2"/>
  <c r="JY60" i="2"/>
  <c r="JY170" i="2"/>
  <c r="JY204" i="2"/>
  <c r="JY162" i="2"/>
  <c r="JY28" i="2"/>
  <c r="JY231" i="2"/>
  <c r="JY251" i="2"/>
  <c r="JY44" i="2"/>
  <c r="JY305" i="2"/>
  <c r="JY287" i="2"/>
  <c r="JY148" i="2"/>
  <c r="JY356" i="2"/>
  <c r="JY90" i="2"/>
  <c r="JY107" i="2"/>
  <c r="JY183" i="2"/>
  <c r="JY80" i="2"/>
  <c r="JY339" i="2"/>
  <c r="JY233" i="2"/>
  <c r="JY128" i="2"/>
  <c r="JY467" i="2"/>
  <c r="JY312" i="2"/>
  <c r="JY444" i="2"/>
  <c r="JY235" i="2"/>
  <c r="JY104" i="2"/>
  <c r="JY258" i="2"/>
  <c r="JY303" i="2"/>
  <c r="JY428" i="2"/>
  <c r="JY473" i="2"/>
  <c r="JY459" i="2"/>
  <c r="JY395" i="2"/>
  <c r="JY397" i="2"/>
  <c r="JY436" i="2"/>
  <c r="JY440" i="2"/>
  <c r="JY465" i="2"/>
  <c r="JY408" i="2"/>
  <c r="JY421" i="2"/>
  <c r="JY479" i="2"/>
  <c r="JY422" i="2"/>
  <c r="JY377" i="2"/>
  <c r="JY430" i="2"/>
  <c r="JY389" i="2"/>
  <c r="JY137" i="2"/>
  <c r="JY385" i="2"/>
  <c r="JY402" i="2"/>
  <c r="JY318" i="2"/>
  <c r="JY375" i="2"/>
  <c r="JY279" i="2"/>
  <c r="JY438" i="2"/>
  <c r="JY333" i="2"/>
  <c r="JY424" i="2"/>
  <c r="JY300" i="2"/>
  <c r="JY461" i="2"/>
  <c r="JY187" i="2"/>
  <c r="JY238" i="2"/>
  <c r="JY265" i="2"/>
  <c r="JY298" i="2"/>
  <c r="JY360" i="2"/>
  <c r="JY119" i="2"/>
  <c r="JY211" i="2"/>
  <c r="JY373" i="2"/>
  <c r="JY338" i="2"/>
  <c r="JY242" i="2"/>
  <c r="JY355" i="2"/>
  <c r="JY447" i="2"/>
  <c r="JY443" i="2"/>
  <c r="JY403" i="2"/>
  <c r="JY463" i="2"/>
  <c r="JY335" i="2"/>
  <c r="JY431" i="2"/>
  <c r="JY454" i="2"/>
  <c r="JY384" i="2"/>
  <c r="JY151" i="2"/>
  <c r="JY407" i="2"/>
  <c r="JY412" i="2"/>
  <c r="JY445" i="2"/>
  <c r="JY462" i="2"/>
  <c r="JY324" i="2"/>
  <c r="JY425" i="2"/>
  <c r="JY450" i="2"/>
  <c r="JY414" i="2"/>
  <c r="JY357" i="2"/>
  <c r="JY415" i="2"/>
  <c r="JY476" i="2"/>
  <c r="JY321" i="2"/>
  <c r="JY328" i="2"/>
  <c r="JY315" i="2"/>
  <c r="JY351" i="2"/>
  <c r="JY423" i="2"/>
  <c r="JY441" i="2"/>
  <c r="JY216" i="2"/>
  <c r="JY240" i="2"/>
  <c r="JY452" i="2"/>
  <c r="JY409" i="2"/>
  <c r="JY269" i="2"/>
  <c r="JY329" i="2"/>
  <c r="JY416" i="2"/>
  <c r="JY437" i="2"/>
  <c r="JY419" i="2"/>
  <c r="JY427" i="2"/>
  <c r="JY161" i="2"/>
  <c r="JY429" i="2"/>
  <c r="JY399" i="2"/>
  <c r="JY290" i="2"/>
  <c r="JY349" i="2"/>
  <c r="JY213" i="2"/>
  <c r="JY401" i="2"/>
  <c r="JY460" i="2"/>
  <c r="JY307" i="2"/>
  <c r="JY379" i="2"/>
  <c r="JY82" i="2"/>
  <c r="JY77" i="2"/>
  <c r="JY370" i="2"/>
  <c r="JY394" i="2"/>
  <c r="JY323" i="2"/>
  <c r="JY221" i="2"/>
  <c r="JY478" i="2"/>
  <c r="JY390" i="2"/>
  <c r="JY320" i="2"/>
  <c r="JY378" i="2"/>
  <c r="JY418" i="2"/>
  <c r="JY464" i="2"/>
  <c r="JY474" i="2"/>
  <c r="JY398" i="2"/>
  <c r="JY451" i="2"/>
  <c r="JY457" i="2"/>
  <c r="JY477" i="2"/>
  <c r="JY458" i="2"/>
  <c r="JY372" i="2"/>
  <c r="JY225" i="2"/>
  <c r="JY228" i="2"/>
  <c r="JY185" i="2"/>
  <c r="JY475" i="2"/>
  <c r="JY257" i="2"/>
  <c r="JY47" i="2"/>
  <c r="JY336" i="2"/>
  <c r="JY262" i="2"/>
  <c r="JY106" i="2"/>
  <c r="JY469" i="2"/>
  <c r="JZ102" i="2"/>
  <c r="JZ10" i="2"/>
  <c r="JZ330" i="2"/>
  <c r="JZ84" i="2"/>
  <c r="JZ260" i="2"/>
  <c r="JZ45" i="2"/>
  <c r="JZ181" i="2"/>
  <c r="JZ140" i="2"/>
  <c r="JZ108" i="2"/>
  <c r="JZ179" i="2"/>
  <c r="JZ277" i="2"/>
  <c r="JZ167" i="2"/>
  <c r="JZ52" i="2"/>
  <c r="JZ177" i="2"/>
  <c r="JZ39" i="2"/>
  <c r="JZ203" i="2"/>
  <c r="JZ196" i="2"/>
  <c r="JZ289" i="2"/>
  <c r="JZ110" i="2"/>
  <c r="JZ13" i="2"/>
  <c r="JZ22" i="2"/>
  <c r="JZ164" i="2"/>
  <c r="JZ172" i="2"/>
  <c r="JZ239" i="2"/>
  <c r="JZ46" i="2"/>
  <c r="JZ166" i="2"/>
  <c r="JZ154" i="2"/>
  <c r="JZ255" i="2"/>
  <c r="JZ455" i="2"/>
  <c r="JZ152" i="2"/>
  <c r="JZ126" i="2"/>
  <c r="JZ146" i="2"/>
  <c r="JZ284" i="2"/>
  <c r="JZ304" i="2"/>
  <c r="JZ345" i="2"/>
  <c r="JZ337" i="2"/>
  <c r="JZ361" i="2"/>
  <c r="JZ434" i="2"/>
  <c r="JZ413" i="2"/>
  <c r="JZ404" i="2"/>
  <c r="JZ363" i="2"/>
  <c r="JZ466" i="2"/>
  <c r="JZ411" i="2"/>
  <c r="JZ448" i="2"/>
  <c r="JZ362" i="2"/>
  <c r="JZ391" i="2"/>
  <c r="JZ308" i="2"/>
  <c r="JZ193" i="2"/>
  <c r="JZ319" i="2"/>
  <c r="JZ205" i="2"/>
  <c r="JZ322" i="2"/>
  <c r="JZ297" i="2"/>
  <c r="JZ325" i="2"/>
  <c r="JZ180" i="2"/>
  <c r="JZ54" i="2"/>
  <c r="JZ280" i="2"/>
  <c r="JZ274" i="2"/>
  <c r="JZ261" i="2"/>
  <c r="JZ118" i="2"/>
  <c r="JZ229" i="2"/>
  <c r="JZ383" i="2"/>
  <c r="JZ131" i="2"/>
  <c r="JZ124" i="2"/>
  <c r="JZ223" i="2"/>
  <c r="JZ230" i="2"/>
  <c r="JZ327" i="2"/>
  <c r="JZ420" i="2"/>
  <c r="JZ270" i="2"/>
  <c r="JZ432" i="2"/>
  <c r="JZ268" i="2"/>
  <c r="JZ367" i="2"/>
  <c r="JZ87" i="2"/>
  <c r="JZ37" i="2"/>
  <c r="JZ55" i="2"/>
  <c r="JZ159" i="2"/>
  <c r="JZ98" i="2"/>
  <c r="JZ85" i="2"/>
  <c r="JZ134" i="2"/>
  <c r="JZ83" i="2"/>
  <c r="JZ117" i="2"/>
  <c r="JZ175" i="2"/>
  <c r="JZ358" i="2"/>
  <c r="JZ27" i="2"/>
  <c r="JZ16" i="2"/>
  <c r="JZ184" i="2"/>
  <c r="JZ74" i="2"/>
  <c r="JZ149" i="2"/>
  <c r="JZ92" i="2"/>
  <c r="JZ132" i="2"/>
  <c r="JZ470" i="2"/>
  <c r="JZ115" i="2"/>
  <c r="JZ145" i="2"/>
  <c r="JZ186" i="2"/>
  <c r="JZ40" i="2"/>
  <c r="JZ21" i="2"/>
  <c r="JZ199" i="2"/>
  <c r="JZ295" i="2"/>
  <c r="JZ353" i="2"/>
  <c r="JZ207" i="2"/>
  <c r="JZ155" i="2"/>
  <c r="JZ195" i="2"/>
  <c r="JZ125" i="2"/>
  <c r="JZ15" i="2"/>
  <c r="JZ160" i="2"/>
  <c r="JZ194" i="2"/>
  <c r="JZ224" i="2"/>
  <c r="JZ188" i="2"/>
  <c r="JZ76" i="2"/>
  <c r="JZ153" i="2"/>
  <c r="JZ263" i="2"/>
  <c r="JZ112" i="2"/>
  <c r="JZ62" i="2"/>
  <c r="JZ78" i="2"/>
  <c r="JZ198" i="2"/>
  <c r="JZ191" i="2"/>
  <c r="JZ275" i="2"/>
  <c r="JZ65" i="2"/>
  <c r="JZ341" i="2"/>
  <c r="JZ105" i="2"/>
  <c r="JZ81" i="2"/>
  <c r="JZ267" i="2"/>
  <c r="JZ220" i="2"/>
  <c r="JZ156" i="2"/>
  <c r="JZ254" i="2"/>
  <c r="JZ286" i="2"/>
  <c r="JZ29" i="2"/>
  <c r="JZ94" i="2"/>
  <c r="JZ100" i="2"/>
  <c r="JZ182" i="2"/>
  <c r="JZ36" i="2"/>
  <c r="JZ53" i="2"/>
  <c r="JZ4" i="2"/>
  <c r="JZ2" i="2"/>
  <c r="JZ306" i="2"/>
  <c r="JZ56" i="2"/>
  <c r="JZ43" i="2"/>
  <c r="JZ282" i="2"/>
  <c r="JZ59" i="2"/>
  <c r="JZ169" i="2"/>
  <c r="JZ192" i="2"/>
  <c r="JZ209" i="2"/>
  <c r="JZ227" i="2"/>
  <c r="JZ73" i="2"/>
  <c r="JZ113" i="2"/>
  <c r="JZ71" i="2"/>
  <c r="JZ18" i="2"/>
  <c r="JZ26" i="2"/>
  <c r="JZ144" i="2"/>
  <c r="JZ9" i="2"/>
  <c r="JZ50" i="2"/>
  <c r="JZ19" i="2"/>
  <c r="JZ99" i="2"/>
  <c r="JZ23" i="2"/>
  <c r="JZ24" i="2"/>
  <c r="JZ12" i="2"/>
  <c r="JZ66" i="2"/>
  <c r="JZ5" i="2"/>
  <c r="JZ101" i="2"/>
  <c r="JZ88" i="2"/>
  <c r="JZ64" i="2"/>
  <c r="JZ70" i="2"/>
  <c r="JZ32" i="2"/>
  <c r="JZ51" i="2"/>
  <c r="JZ218" i="2"/>
  <c r="JZ35" i="2"/>
  <c r="JZ368" i="2"/>
  <c r="JZ350" i="2"/>
  <c r="JZ388" i="2"/>
  <c r="JZ292" i="2"/>
  <c r="JZ214" i="2"/>
  <c r="JZ75" i="2"/>
  <c r="JZ293" i="2"/>
  <c r="JZ243" i="2"/>
  <c r="JZ210" i="2"/>
  <c r="JZ369" i="2"/>
  <c r="JZ69" i="2"/>
  <c r="JZ68" i="2"/>
  <c r="JZ38" i="2"/>
  <c r="JZ3" i="2"/>
  <c r="JZ120" i="2"/>
  <c r="JZ58" i="2"/>
  <c r="JZ34" i="2"/>
  <c r="JZ86" i="2"/>
  <c r="JZ178" i="2"/>
  <c r="JZ57" i="2"/>
  <c r="JZ217" i="2"/>
  <c r="JZ127" i="2"/>
  <c r="JZ206" i="2"/>
  <c r="JZ111" i="2"/>
  <c r="JZ344" i="2"/>
  <c r="JZ150" i="2"/>
  <c r="JZ93" i="2"/>
  <c r="JZ63" i="2"/>
  <c r="JZ174" i="2"/>
  <c r="JZ147" i="2"/>
  <c r="JZ48" i="2"/>
  <c r="JZ96" i="2"/>
  <c r="JZ72" i="2"/>
  <c r="JZ33" i="2"/>
  <c r="JZ189" i="2"/>
  <c r="JZ313" i="2"/>
  <c r="JZ158" i="2"/>
  <c r="JZ219" i="2"/>
  <c r="JZ31" i="2"/>
  <c r="JZ95" i="2"/>
  <c r="JZ346" i="2"/>
  <c r="JZ176" i="2"/>
  <c r="JZ352" i="2"/>
  <c r="JZ245" i="2"/>
  <c r="JZ41" i="2"/>
  <c r="JZ79" i="2"/>
  <c r="JZ30" i="2"/>
  <c r="JZ226" i="2"/>
  <c r="JZ103" i="2"/>
  <c r="JZ141" i="2"/>
  <c r="JZ301" i="2"/>
  <c r="JZ347" i="2"/>
  <c r="JZ472" i="2"/>
  <c r="JZ190" i="2"/>
  <c r="JZ296" i="2"/>
  <c r="JZ139" i="2"/>
  <c r="JZ371" i="2"/>
  <c r="JZ7" i="2"/>
  <c r="JZ208" i="2"/>
  <c r="JZ25" i="2"/>
  <c r="JZ468" i="2"/>
  <c r="JZ256" i="2"/>
  <c r="JZ17" i="2"/>
  <c r="JZ222" i="2"/>
  <c r="JZ130" i="2"/>
  <c r="JZ89" i="2"/>
  <c r="JZ201" i="2"/>
  <c r="JZ273" i="2"/>
  <c r="JZ42" i="2"/>
  <c r="JZ200" i="2"/>
  <c r="JZ20" i="2"/>
  <c r="JZ6" i="2"/>
  <c r="JZ61" i="2"/>
  <c r="JZ246" i="2"/>
  <c r="JZ381" i="2"/>
  <c r="JZ278" i="2"/>
  <c r="JZ326" i="2"/>
  <c r="JZ342" i="2"/>
  <c r="JZ276" i="2"/>
  <c r="JZ247" i="2"/>
  <c r="JZ314" i="2"/>
  <c r="JZ142" i="2"/>
  <c r="JZ168" i="2"/>
  <c r="JZ343" i="2"/>
  <c r="JZ11" i="2"/>
  <c r="JZ138" i="2"/>
  <c r="JZ294" i="2"/>
  <c r="JZ91" i="2"/>
  <c r="JZ232" i="2"/>
  <c r="JZ299" i="2"/>
  <c r="JZ364" i="2"/>
  <c r="JZ122" i="2"/>
  <c r="JZ354" i="2"/>
  <c r="JZ435" i="2"/>
  <c r="JZ340" i="2"/>
  <c r="JZ471" i="2"/>
  <c r="JZ302" i="2"/>
  <c r="JZ316" i="2"/>
  <c r="JZ317" i="2"/>
  <c r="JZ136" i="2"/>
  <c r="JZ433" i="2"/>
  <c r="JZ386" i="2"/>
  <c r="JZ252" i="2"/>
  <c r="JZ410" i="2"/>
  <c r="JZ212" i="2"/>
  <c r="JZ348" i="2"/>
  <c r="JZ163" i="2"/>
  <c r="JZ310" i="2"/>
  <c r="JZ173" i="2"/>
  <c r="JZ417" i="2"/>
  <c r="JZ114" i="2"/>
  <c r="JZ331" i="2"/>
  <c r="JZ264" i="2"/>
  <c r="JZ366" i="2"/>
  <c r="JZ359" i="2"/>
  <c r="JZ405" i="2"/>
  <c r="JZ365" i="2"/>
  <c r="JZ382" i="2"/>
  <c r="JZ271" i="2"/>
  <c r="JZ291" i="2"/>
  <c r="JZ393" i="2"/>
  <c r="JZ442" i="2"/>
  <c r="JZ392" i="2"/>
  <c r="JZ396" i="2"/>
  <c r="JZ406" i="2"/>
  <c r="JZ453" i="2"/>
  <c r="JZ236" i="2"/>
  <c r="JZ253" i="2"/>
  <c r="JZ143" i="2"/>
  <c r="JZ281" i="2"/>
  <c r="JZ285" i="2"/>
  <c r="JZ387" i="2"/>
  <c r="JZ332" i="2"/>
  <c r="JZ439" i="2"/>
  <c r="JZ135" i="2"/>
  <c r="JZ197" i="2"/>
  <c r="JZ449" i="2"/>
  <c r="JZ250" i="2"/>
  <c r="JZ237" i="2"/>
  <c r="JZ241" i="2"/>
  <c r="JZ266" i="2"/>
  <c r="JZ272" i="2"/>
  <c r="JZ165" i="2"/>
  <c r="JZ14" i="2"/>
  <c r="JZ400" i="2"/>
  <c r="JZ259" i="2"/>
  <c r="JZ311" i="2"/>
  <c r="JZ309" i="2"/>
  <c r="JZ234" i="2"/>
  <c r="JZ334" i="2"/>
  <c r="JZ426" i="2"/>
  <c r="JZ456" i="2"/>
  <c r="JZ376" i="2"/>
  <c r="JZ215" i="2"/>
  <c r="JZ157" i="2"/>
  <c r="JZ97" i="2"/>
  <c r="JZ380" i="2"/>
  <c r="JZ8" i="2"/>
  <c r="JZ446" i="2"/>
  <c r="JZ248" i="2"/>
  <c r="JZ133" i="2"/>
  <c r="JZ244" i="2"/>
  <c r="JZ123" i="2"/>
  <c r="JZ171" i="2"/>
  <c r="JZ283" i="2"/>
  <c r="JZ249" i="2"/>
  <c r="JZ67" i="2"/>
  <c r="JZ129" i="2"/>
  <c r="JZ49" i="2"/>
  <c r="JZ109" i="2"/>
  <c r="JZ374" i="2"/>
  <c r="JZ288" i="2"/>
  <c r="JZ116" i="2"/>
  <c r="JZ121" i="2"/>
  <c r="JZ202" i="2"/>
  <c r="JZ60" i="2"/>
  <c r="JZ170" i="2"/>
  <c r="JZ204" i="2"/>
  <c r="JZ162" i="2"/>
  <c r="JZ28" i="2"/>
  <c r="JZ231" i="2"/>
  <c r="JZ251" i="2"/>
  <c r="JZ44" i="2"/>
  <c r="JZ305" i="2"/>
  <c r="JZ287" i="2"/>
  <c r="JZ148" i="2"/>
  <c r="JZ356" i="2"/>
  <c r="JZ90" i="2"/>
  <c r="JZ107" i="2"/>
  <c r="JZ183" i="2"/>
  <c r="JZ80" i="2"/>
  <c r="JZ339" i="2"/>
  <c r="JZ233" i="2"/>
  <c r="JZ128" i="2"/>
  <c r="JZ467" i="2"/>
  <c r="JZ312" i="2"/>
  <c r="JZ444" i="2"/>
  <c r="JZ235" i="2"/>
  <c r="JZ104" i="2"/>
  <c r="JZ258" i="2"/>
  <c r="JZ303" i="2"/>
  <c r="JZ428" i="2"/>
  <c r="JZ473" i="2"/>
  <c r="JZ459" i="2"/>
  <c r="JZ395" i="2"/>
  <c r="JZ397" i="2"/>
  <c r="JZ436" i="2"/>
  <c r="JZ440" i="2"/>
  <c r="JZ465" i="2"/>
  <c r="JZ408" i="2"/>
  <c r="JZ421" i="2"/>
  <c r="JZ479" i="2"/>
  <c r="JZ422" i="2"/>
  <c r="JZ377" i="2"/>
  <c r="JZ430" i="2"/>
  <c r="JZ389" i="2"/>
  <c r="JZ137" i="2"/>
  <c r="JZ385" i="2"/>
  <c r="JZ402" i="2"/>
  <c r="JZ318" i="2"/>
  <c r="JZ375" i="2"/>
  <c r="JZ279" i="2"/>
  <c r="JZ438" i="2"/>
  <c r="JZ333" i="2"/>
  <c r="JZ424" i="2"/>
  <c r="JZ300" i="2"/>
  <c r="JZ461" i="2"/>
  <c r="JZ187" i="2"/>
  <c r="JZ238" i="2"/>
  <c r="JZ265" i="2"/>
  <c r="JZ298" i="2"/>
  <c r="JZ360" i="2"/>
  <c r="JZ119" i="2"/>
  <c r="JZ211" i="2"/>
  <c r="JZ373" i="2"/>
  <c r="JZ338" i="2"/>
  <c r="JZ242" i="2"/>
  <c r="JZ355" i="2"/>
  <c r="JZ447" i="2"/>
  <c r="JZ443" i="2"/>
  <c r="JZ403" i="2"/>
  <c r="JZ463" i="2"/>
  <c r="JZ335" i="2"/>
  <c r="JZ431" i="2"/>
  <c r="JZ454" i="2"/>
  <c r="JZ384" i="2"/>
  <c r="JZ151" i="2"/>
  <c r="JZ407" i="2"/>
  <c r="JZ412" i="2"/>
  <c r="JZ445" i="2"/>
  <c r="JZ462" i="2"/>
  <c r="JZ324" i="2"/>
  <c r="JZ425" i="2"/>
  <c r="JZ450" i="2"/>
  <c r="JZ414" i="2"/>
  <c r="JZ357" i="2"/>
  <c r="JZ415" i="2"/>
  <c r="JZ476" i="2"/>
  <c r="JZ321" i="2"/>
  <c r="JZ328" i="2"/>
  <c r="JZ315" i="2"/>
  <c r="JZ351" i="2"/>
  <c r="JZ423" i="2"/>
  <c r="JZ441" i="2"/>
  <c r="JZ216" i="2"/>
  <c r="JZ240" i="2"/>
  <c r="JZ452" i="2"/>
  <c r="JZ409" i="2"/>
  <c r="JZ269" i="2"/>
  <c r="JZ329" i="2"/>
  <c r="JZ416" i="2"/>
  <c r="JZ437" i="2"/>
  <c r="JZ419" i="2"/>
  <c r="JZ427" i="2"/>
  <c r="JZ161" i="2"/>
  <c r="JZ429" i="2"/>
  <c r="JZ399" i="2"/>
  <c r="JZ290" i="2"/>
  <c r="JZ349" i="2"/>
  <c r="JZ213" i="2"/>
  <c r="JZ401" i="2"/>
  <c r="JZ460" i="2"/>
  <c r="JZ307" i="2"/>
  <c r="JZ379" i="2"/>
  <c r="JZ82" i="2"/>
  <c r="JZ77" i="2"/>
  <c r="JZ370" i="2"/>
  <c r="JZ394" i="2"/>
  <c r="JZ323" i="2"/>
  <c r="JZ221" i="2"/>
  <c r="JZ478" i="2"/>
  <c r="JZ390" i="2"/>
  <c r="JZ320" i="2"/>
  <c r="JZ378" i="2"/>
  <c r="JZ418" i="2"/>
  <c r="JZ464" i="2"/>
  <c r="JZ474" i="2"/>
  <c r="JZ398" i="2"/>
  <c r="JZ451" i="2"/>
  <c r="JZ457" i="2"/>
  <c r="JZ477" i="2"/>
  <c r="JZ458" i="2"/>
  <c r="JZ372" i="2"/>
  <c r="JZ225" i="2"/>
  <c r="JZ228" i="2"/>
  <c r="JZ185" i="2"/>
  <c r="JZ475" i="2"/>
  <c r="JZ257" i="2"/>
  <c r="JZ47" i="2"/>
  <c r="JZ336" i="2"/>
  <c r="JZ262" i="2"/>
  <c r="JZ106" i="2"/>
  <c r="JZ469" i="2"/>
  <c r="KA102" i="2"/>
  <c r="KA10" i="2"/>
  <c r="KA330" i="2"/>
  <c r="KA84" i="2"/>
  <c r="KA260" i="2"/>
  <c r="KA45" i="2"/>
  <c r="KA181" i="2"/>
  <c r="KA140" i="2"/>
  <c r="KA108" i="2"/>
  <c r="KA179" i="2"/>
  <c r="KA277" i="2"/>
  <c r="KA167" i="2"/>
  <c r="KA52" i="2"/>
  <c r="KA177" i="2"/>
  <c r="KA39" i="2"/>
  <c r="KA203" i="2"/>
  <c r="KA196" i="2"/>
  <c r="KA289" i="2"/>
  <c r="KA110" i="2"/>
  <c r="KA13" i="2"/>
  <c r="KA22" i="2"/>
  <c r="KA164" i="2"/>
  <c r="KA172" i="2"/>
  <c r="KA239" i="2"/>
  <c r="KA46" i="2"/>
  <c r="KA166" i="2"/>
  <c r="KA154" i="2"/>
  <c r="KA255" i="2"/>
  <c r="KA455" i="2"/>
  <c r="KA152" i="2"/>
  <c r="KA126" i="2"/>
  <c r="KA146" i="2"/>
  <c r="KA284" i="2"/>
  <c r="KA304" i="2"/>
  <c r="KA345" i="2"/>
  <c r="KA337" i="2"/>
  <c r="KA361" i="2"/>
  <c r="KA434" i="2"/>
  <c r="KA413" i="2"/>
  <c r="KA404" i="2"/>
  <c r="KA363" i="2"/>
  <c r="KA466" i="2"/>
  <c r="KA411" i="2"/>
  <c r="KA448" i="2"/>
  <c r="KA362" i="2"/>
  <c r="KA391" i="2"/>
  <c r="KA308" i="2"/>
  <c r="KA193" i="2"/>
  <c r="KA319" i="2"/>
  <c r="KA205" i="2"/>
  <c r="KA322" i="2"/>
  <c r="KA297" i="2"/>
  <c r="KA325" i="2"/>
  <c r="KA180" i="2"/>
  <c r="KA54" i="2"/>
  <c r="KA280" i="2"/>
  <c r="KA274" i="2"/>
  <c r="KA261" i="2"/>
  <c r="KA118" i="2"/>
  <c r="KA229" i="2"/>
  <c r="KA383" i="2"/>
  <c r="KA131" i="2"/>
  <c r="KA124" i="2"/>
  <c r="KA223" i="2"/>
  <c r="KA230" i="2"/>
  <c r="KA327" i="2"/>
  <c r="KA420" i="2"/>
  <c r="KA270" i="2"/>
  <c r="KA432" i="2"/>
  <c r="KA268" i="2"/>
  <c r="KA367" i="2"/>
  <c r="KA87" i="2"/>
  <c r="KA37" i="2"/>
  <c r="KA55" i="2"/>
  <c r="KA159" i="2"/>
  <c r="KA98" i="2"/>
  <c r="KA85" i="2"/>
  <c r="KA134" i="2"/>
  <c r="KA83" i="2"/>
  <c r="KA117" i="2"/>
  <c r="KA175" i="2"/>
  <c r="KA358" i="2"/>
  <c r="KA27" i="2"/>
  <c r="KA16" i="2"/>
  <c r="KA184" i="2"/>
  <c r="KA74" i="2"/>
  <c r="KA149" i="2"/>
  <c r="KA92" i="2"/>
  <c r="KA132" i="2"/>
  <c r="KA470" i="2"/>
  <c r="KA115" i="2"/>
  <c r="KA145" i="2"/>
  <c r="KA186" i="2"/>
  <c r="KA40" i="2"/>
  <c r="KA21" i="2"/>
  <c r="KA199" i="2"/>
  <c r="KA295" i="2"/>
  <c r="KA353" i="2"/>
  <c r="KA207" i="2"/>
  <c r="KA155" i="2"/>
  <c r="KA195" i="2"/>
  <c r="KA125" i="2"/>
  <c r="KA15" i="2"/>
  <c r="KA160" i="2"/>
  <c r="KA194" i="2"/>
  <c r="KA224" i="2"/>
  <c r="KA188" i="2"/>
  <c r="KA76" i="2"/>
  <c r="KA153" i="2"/>
  <c r="KA263" i="2"/>
  <c r="KA112" i="2"/>
  <c r="KA62" i="2"/>
  <c r="KA78" i="2"/>
  <c r="KA198" i="2"/>
  <c r="KA191" i="2"/>
  <c r="KA275" i="2"/>
  <c r="KA65" i="2"/>
  <c r="KA341" i="2"/>
  <c r="KA105" i="2"/>
  <c r="KA81" i="2"/>
  <c r="KA267" i="2"/>
  <c r="KA220" i="2"/>
  <c r="KA156" i="2"/>
  <c r="KA254" i="2"/>
  <c r="KA286" i="2"/>
  <c r="KA29" i="2"/>
  <c r="KA94" i="2"/>
  <c r="KA100" i="2"/>
  <c r="KA182" i="2"/>
  <c r="KA36" i="2"/>
  <c r="KA53" i="2"/>
  <c r="KA4" i="2"/>
  <c r="KA2" i="2"/>
  <c r="KA306" i="2"/>
  <c r="KA56" i="2"/>
  <c r="KA43" i="2"/>
  <c r="KA282" i="2"/>
  <c r="KA59" i="2"/>
  <c r="KA169" i="2"/>
  <c r="KA192" i="2"/>
  <c r="KA209" i="2"/>
  <c r="KA227" i="2"/>
  <c r="KA73" i="2"/>
  <c r="KA113" i="2"/>
  <c r="KA71" i="2"/>
  <c r="KA18" i="2"/>
  <c r="KA26" i="2"/>
  <c r="KA144" i="2"/>
  <c r="KA9" i="2"/>
  <c r="KA50" i="2"/>
  <c r="KA19" i="2"/>
  <c r="KA99" i="2"/>
  <c r="KA23" i="2"/>
  <c r="KA24" i="2"/>
  <c r="KA12" i="2"/>
  <c r="KA66" i="2"/>
  <c r="KA5" i="2"/>
  <c r="KA101" i="2"/>
  <c r="KA88" i="2"/>
  <c r="KA64" i="2"/>
  <c r="KA70" i="2"/>
  <c r="KA32" i="2"/>
  <c r="KA51" i="2"/>
  <c r="KA218" i="2"/>
  <c r="KA35" i="2"/>
  <c r="KA368" i="2"/>
  <c r="KA350" i="2"/>
  <c r="KA388" i="2"/>
  <c r="KA292" i="2"/>
  <c r="KA214" i="2"/>
  <c r="KA75" i="2"/>
  <c r="KA293" i="2"/>
  <c r="KA243" i="2"/>
  <c r="KA210" i="2"/>
  <c r="KA369" i="2"/>
  <c r="KA69" i="2"/>
  <c r="KA68" i="2"/>
  <c r="KA38" i="2"/>
  <c r="KA3" i="2"/>
  <c r="KA120" i="2"/>
  <c r="KA58" i="2"/>
  <c r="KA34" i="2"/>
  <c r="KA86" i="2"/>
  <c r="KA178" i="2"/>
  <c r="KA57" i="2"/>
  <c r="KA217" i="2"/>
  <c r="KA127" i="2"/>
  <c r="KA206" i="2"/>
  <c r="KA111" i="2"/>
  <c r="KA344" i="2"/>
  <c r="KA150" i="2"/>
  <c r="KA93" i="2"/>
  <c r="KA63" i="2"/>
  <c r="KA174" i="2"/>
  <c r="KA147" i="2"/>
  <c r="KA48" i="2"/>
  <c r="KA96" i="2"/>
  <c r="KA72" i="2"/>
  <c r="KA33" i="2"/>
  <c r="KA189" i="2"/>
  <c r="KA313" i="2"/>
  <c r="KA158" i="2"/>
  <c r="KA219" i="2"/>
  <c r="KA31" i="2"/>
  <c r="KA95" i="2"/>
  <c r="KA346" i="2"/>
  <c r="KA176" i="2"/>
  <c r="KA352" i="2"/>
  <c r="KA245" i="2"/>
  <c r="KA41" i="2"/>
  <c r="KA79" i="2"/>
  <c r="KA30" i="2"/>
  <c r="KA226" i="2"/>
  <c r="KA103" i="2"/>
  <c r="KA141" i="2"/>
  <c r="KA301" i="2"/>
  <c r="KA347" i="2"/>
  <c r="KA472" i="2"/>
  <c r="KA190" i="2"/>
  <c r="KA296" i="2"/>
  <c r="KA139" i="2"/>
  <c r="KA371" i="2"/>
  <c r="KA7" i="2"/>
  <c r="KA208" i="2"/>
  <c r="KA25" i="2"/>
  <c r="KA468" i="2"/>
  <c r="KA256" i="2"/>
  <c r="KA17" i="2"/>
  <c r="KA222" i="2"/>
  <c r="KA130" i="2"/>
  <c r="KA89" i="2"/>
  <c r="KA201" i="2"/>
  <c r="KA273" i="2"/>
  <c r="KA42" i="2"/>
  <c r="KA200" i="2"/>
  <c r="KA20" i="2"/>
  <c r="KA6" i="2"/>
  <c r="KA61" i="2"/>
  <c r="KA246" i="2"/>
  <c r="KA381" i="2"/>
  <c r="KA278" i="2"/>
  <c r="KA326" i="2"/>
  <c r="KA342" i="2"/>
  <c r="KA276" i="2"/>
  <c r="KA247" i="2"/>
  <c r="KA314" i="2"/>
  <c r="KA142" i="2"/>
  <c r="KA168" i="2"/>
  <c r="KA343" i="2"/>
  <c r="KA11" i="2"/>
  <c r="KA138" i="2"/>
  <c r="KA294" i="2"/>
  <c r="KA91" i="2"/>
  <c r="KA232" i="2"/>
  <c r="KA299" i="2"/>
  <c r="KA364" i="2"/>
  <c r="KA122" i="2"/>
  <c r="KA354" i="2"/>
  <c r="KA435" i="2"/>
  <c r="KA340" i="2"/>
  <c r="KA471" i="2"/>
  <c r="KA302" i="2"/>
  <c r="KA316" i="2"/>
  <c r="KA317" i="2"/>
  <c r="KA136" i="2"/>
  <c r="KA433" i="2"/>
  <c r="KA386" i="2"/>
  <c r="KA252" i="2"/>
  <c r="KA410" i="2"/>
  <c r="KA212" i="2"/>
  <c r="KA348" i="2"/>
  <c r="KA163" i="2"/>
  <c r="KA310" i="2"/>
  <c r="KA173" i="2"/>
  <c r="KA417" i="2"/>
  <c r="KA114" i="2"/>
  <c r="KA331" i="2"/>
  <c r="KA264" i="2"/>
  <c r="KA366" i="2"/>
  <c r="KA359" i="2"/>
  <c r="KA405" i="2"/>
  <c r="KA365" i="2"/>
  <c r="KA382" i="2"/>
  <c r="KA271" i="2"/>
  <c r="KA291" i="2"/>
  <c r="KA393" i="2"/>
  <c r="KA442" i="2"/>
  <c r="KA392" i="2"/>
  <c r="KA396" i="2"/>
  <c r="KA406" i="2"/>
  <c r="KA453" i="2"/>
  <c r="KA236" i="2"/>
  <c r="KA253" i="2"/>
  <c r="KA143" i="2"/>
  <c r="KA281" i="2"/>
  <c r="KA285" i="2"/>
  <c r="KA387" i="2"/>
  <c r="KA332" i="2"/>
  <c r="KA439" i="2"/>
  <c r="KA135" i="2"/>
  <c r="KA197" i="2"/>
  <c r="KA449" i="2"/>
  <c r="KA250" i="2"/>
  <c r="KA237" i="2"/>
  <c r="KA241" i="2"/>
  <c r="KA266" i="2"/>
  <c r="KA272" i="2"/>
  <c r="KA165" i="2"/>
  <c r="KA14" i="2"/>
  <c r="KA400" i="2"/>
  <c r="KA259" i="2"/>
  <c r="KA311" i="2"/>
  <c r="KA309" i="2"/>
  <c r="KA234" i="2"/>
  <c r="KA334" i="2"/>
  <c r="KA426" i="2"/>
  <c r="KA456" i="2"/>
  <c r="KA376" i="2"/>
  <c r="KA215" i="2"/>
  <c r="KA157" i="2"/>
  <c r="KA97" i="2"/>
  <c r="KA380" i="2"/>
  <c r="KA8" i="2"/>
  <c r="KA446" i="2"/>
  <c r="KA248" i="2"/>
  <c r="KA133" i="2"/>
  <c r="KA244" i="2"/>
  <c r="KA123" i="2"/>
  <c r="KA171" i="2"/>
  <c r="KA283" i="2"/>
  <c r="KA249" i="2"/>
  <c r="KA67" i="2"/>
  <c r="KA129" i="2"/>
  <c r="KA49" i="2"/>
  <c r="KA109" i="2"/>
  <c r="KA374" i="2"/>
  <c r="KA288" i="2"/>
  <c r="KA116" i="2"/>
  <c r="KA121" i="2"/>
  <c r="KA202" i="2"/>
  <c r="KA60" i="2"/>
  <c r="KA170" i="2"/>
  <c r="KA204" i="2"/>
  <c r="KA162" i="2"/>
  <c r="KA28" i="2"/>
  <c r="KA231" i="2"/>
  <c r="KA251" i="2"/>
  <c r="KA44" i="2"/>
  <c r="KA305" i="2"/>
  <c r="KA287" i="2"/>
  <c r="KA148" i="2"/>
  <c r="KA356" i="2"/>
  <c r="KA90" i="2"/>
  <c r="KA107" i="2"/>
  <c r="KA183" i="2"/>
  <c r="KA80" i="2"/>
  <c r="KA339" i="2"/>
  <c r="KA233" i="2"/>
  <c r="KA128" i="2"/>
  <c r="KA467" i="2"/>
  <c r="KA312" i="2"/>
  <c r="KA444" i="2"/>
  <c r="KA235" i="2"/>
  <c r="KA104" i="2"/>
  <c r="KA258" i="2"/>
  <c r="KA303" i="2"/>
  <c r="KA428" i="2"/>
  <c r="KA473" i="2"/>
  <c r="KA459" i="2"/>
  <c r="KA395" i="2"/>
  <c r="KA397" i="2"/>
  <c r="KA436" i="2"/>
  <c r="KA440" i="2"/>
  <c r="KA465" i="2"/>
  <c r="KA408" i="2"/>
  <c r="KA421" i="2"/>
  <c r="KA479" i="2"/>
  <c r="KA422" i="2"/>
  <c r="KA377" i="2"/>
  <c r="KA430" i="2"/>
  <c r="KA389" i="2"/>
  <c r="KA137" i="2"/>
  <c r="KA385" i="2"/>
  <c r="KA402" i="2"/>
  <c r="KA318" i="2"/>
  <c r="KA375" i="2"/>
  <c r="KA279" i="2"/>
  <c r="KA438" i="2"/>
  <c r="KA333" i="2"/>
  <c r="KA424" i="2"/>
  <c r="KA300" i="2"/>
  <c r="KA461" i="2"/>
  <c r="KA187" i="2"/>
  <c r="KA238" i="2"/>
  <c r="KA265" i="2"/>
  <c r="KA298" i="2"/>
  <c r="KA360" i="2"/>
  <c r="KA119" i="2"/>
  <c r="KA211" i="2"/>
  <c r="KA373" i="2"/>
  <c r="KA338" i="2"/>
  <c r="KA242" i="2"/>
  <c r="KA355" i="2"/>
  <c r="KA447" i="2"/>
  <c r="KA443" i="2"/>
  <c r="KA403" i="2"/>
  <c r="KA463" i="2"/>
  <c r="KA335" i="2"/>
  <c r="KA431" i="2"/>
  <c r="KA454" i="2"/>
  <c r="KA384" i="2"/>
  <c r="KA151" i="2"/>
  <c r="KA407" i="2"/>
  <c r="KA412" i="2"/>
  <c r="KA445" i="2"/>
  <c r="KA462" i="2"/>
  <c r="KA324" i="2"/>
  <c r="KA425" i="2"/>
  <c r="KA450" i="2"/>
  <c r="KA414" i="2"/>
  <c r="KA357" i="2"/>
  <c r="KA415" i="2"/>
  <c r="KA476" i="2"/>
  <c r="KA321" i="2"/>
  <c r="KA328" i="2"/>
  <c r="KA315" i="2"/>
  <c r="KA351" i="2"/>
  <c r="KA423" i="2"/>
  <c r="KA441" i="2"/>
  <c r="KA216" i="2"/>
  <c r="KA240" i="2"/>
  <c r="KA452" i="2"/>
  <c r="KA409" i="2"/>
  <c r="KA269" i="2"/>
  <c r="KA329" i="2"/>
  <c r="KA416" i="2"/>
  <c r="KA437" i="2"/>
  <c r="KA419" i="2"/>
  <c r="KA427" i="2"/>
  <c r="KA161" i="2"/>
  <c r="KA429" i="2"/>
  <c r="KA399" i="2"/>
  <c r="KA290" i="2"/>
  <c r="KA349" i="2"/>
  <c r="KA213" i="2"/>
  <c r="KA401" i="2"/>
  <c r="KA460" i="2"/>
  <c r="KA307" i="2"/>
  <c r="KA379" i="2"/>
  <c r="KA82" i="2"/>
  <c r="KA77" i="2"/>
  <c r="KA370" i="2"/>
  <c r="KA394" i="2"/>
  <c r="KA323" i="2"/>
  <c r="KA221" i="2"/>
  <c r="KA478" i="2"/>
  <c r="KA390" i="2"/>
  <c r="KA320" i="2"/>
  <c r="KA378" i="2"/>
  <c r="KA418" i="2"/>
  <c r="KA464" i="2"/>
  <c r="KA474" i="2"/>
  <c r="KA398" i="2"/>
  <c r="KA451" i="2"/>
  <c r="KA457" i="2"/>
  <c r="KA477" i="2"/>
  <c r="KA458" i="2"/>
  <c r="KA372" i="2"/>
  <c r="KA225" i="2"/>
  <c r="KA228" i="2"/>
  <c r="KA185" i="2"/>
  <c r="KA475" i="2"/>
  <c r="KA257" i="2"/>
  <c r="KA47" i="2"/>
  <c r="KA336" i="2"/>
  <c r="KA262" i="2"/>
  <c r="KA106" i="2"/>
  <c r="KA469" i="2"/>
  <c r="KB102" i="2"/>
  <c r="KB10" i="2"/>
  <c r="KB330" i="2"/>
  <c r="KB84" i="2"/>
  <c r="KB260" i="2"/>
  <c r="KB45" i="2"/>
  <c r="KB181" i="2"/>
  <c r="KB140" i="2"/>
  <c r="KB108" i="2"/>
  <c r="KB179" i="2"/>
  <c r="KB277" i="2"/>
  <c r="KB167" i="2"/>
  <c r="KB52" i="2"/>
  <c r="KB177" i="2"/>
  <c r="KB39" i="2"/>
  <c r="KB203" i="2"/>
  <c r="KB196" i="2"/>
  <c r="KB289" i="2"/>
  <c r="KB110" i="2"/>
  <c r="KB13" i="2"/>
  <c r="KB22" i="2"/>
  <c r="KB164" i="2"/>
  <c r="KB172" i="2"/>
  <c r="KB239" i="2"/>
  <c r="KB46" i="2"/>
  <c r="KB166" i="2"/>
  <c r="KB154" i="2"/>
  <c r="KB255" i="2"/>
  <c r="KB455" i="2"/>
  <c r="KB152" i="2"/>
  <c r="KB126" i="2"/>
  <c r="KB146" i="2"/>
  <c r="KB284" i="2"/>
  <c r="KB304" i="2"/>
  <c r="KB345" i="2"/>
  <c r="KB337" i="2"/>
  <c r="KB361" i="2"/>
  <c r="KB434" i="2"/>
  <c r="KB413" i="2"/>
  <c r="KB404" i="2"/>
  <c r="KB363" i="2"/>
  <c r="KB466" i="2"/>
  <c r="KB411" i="2"/>
  <c r="KB448" i="2"/>
  <c r="KB362" i="2"/>
  <c r="KB391" i="2"/>
  <c r="KB308" i="2"/>
  <c r="KB193" i="2"/>
  <c r="KB319" i="2"/>
  <c r="KB205" i="2"/>
  <c r="KB322" i="2"/>
  <c r="KB297" i="2"/>
  <c r="KB325" i="2"/>
  <c r="KB180" i="2"/>
  <c r="KB54" i="2"/>
  <c r="KB280" i="2"/>
  <c r="KB274" i="2"/>
  <c r="KB261" i="2"/>
  <c r="KB118" i="2"/>
  <c r="KB229" i="2"/>
  <c r="KB383" i="2"/>
  <c r="KB131" i="2"/>
  <c r="KB124" i="2"/>
  <c r="KB223" i="2"/>
  <c r="KB230" i="2"/>
  <c r="KB327" i="2"/>
  <c r="KB420" i="2"/>
  <c r="KB270" i="2"/>
  <c r="KB432" i="2"/>
  <c r="KB268" i="2"/>
  <c r="KB367" i="2"/>
  <c r="KB87" i="2"/>
  <c r="KB37" i="2"/>
  <c r="KB55" i="2"/>
  <c r="KB159" i="2"/>
  <c r="KB98" i="2"/>
  <c r="KB85" i="2"/>
  <c r="KB134" i="2"/>
  <c r="KB83" i="2"/>
  <c r="KB117" i="2"/>
  <c r="KB175" i="2"/>
  <c r="KB358" i="2"/>
  <c r="KB27" i="2"/>
  <c r="KB16" i="2"/>
  <c r="KB184" i="2"/>
  <c r="KB74" i="2"/>
  <c r="KB149" i="2"/>
  <c r="KB92" i="2"/>
  <c r="KB132" i="2"/>
  <c r="KB470" i="2"/>
  <c r="KB115" i="2"/>
  <c r="KB145" i="2"/>
  <c r="KB186" i="2"/>
  <c r="KB40" i="2"/>
  <c r="KB21" i="2"/>
  <c r="KB199" i="2"/>
  <c r="KB295" i="2"/>
  <c r="KB353" i="2"/>
  <c r="KB207" i="2"/>
  <c r="KB155" i="2"/>
  <c r="KB195" i="2"/>
  <c r="KB125" i="2"/>
  <c r="KB15" i="2"/>
  <c r="KB160" i="2"/>
  <c r="KB194" i="2"/>
  <c r="KB224" i="2"/>
  <c r="KB188" i="2"/>
  <c r="KB76" i="2"/>
  <c r="KB153" i="2"/>
  <c r="KB263" i="2"/>
  <c r="KB112" i="2"/>
  <c r="KB62" i="2"/>
  <c r="KB78" i="2"/>
  <c r="KB198" i="2"/>
  <c r="KB191" i="2"/>
  <c r="KB275" i="2"/>
  <c r="KB65" i="2"/>
  <c r="KB341" i="2"/>
  <c r="KB105" i="2"/>
  <c r="KB81" i="2"/>
  <c r="KB267" i="2"/>
  <c r="KB220" i="2"/>
  <c r="KB156" i="2"/>
  <c r="KB254" i="2"/>
  <c r="KB286" i="2"/>
  <c r="KB29" i="2"/>
  <c r="KB94" i="2"/>
  <c r="KB100" i="2"/>
  <c r="KB182" i="2"/>
  <c r="KB36" i="2"/>
  <c r="KB53" i="2"/>
  <c r="KB4" i="2"/>
  <c r="KB2" i="2"/>
  <c r="KB306" i="2"/>
  <c r="KB56" i="2"/>
  <c r="KB43" i="2"/>
  <c r="KB282" i="2"/>
  <c r="KB59" i="2"/>
  <c r="KB169" i="2"/>
  <c r="KB192" i="2"/>
  <c r="KB209" i="2"/>
  <c r="KB227" i="2"/>
  <c r="KB73" i="2"/>
  <c r="KB113" i="2"/>
  <c r="KB71" i="2"/>
  <c r="KB18" i="2"/>
  <c r="KB26" i="2"/>
  <c r="KB144" i="2"/>
  <c r="KB9" i="2"/>
  <c r="KB50" i="2"/>
  <c r="KB19" i="2"/>
  <c r="KB99" i="2"/>
  <c r="KB23" i="2"/>
  <c r="KB24" i="2"/>
  <c r="KB12" i="2"/>
  <c r="KB66" i="2"/>
  <c r="KB5" i="2"/>
  <c r="KB101" i="2"/>
  <c r="KB88" i="2"/>
  <c r="KB64" i="2"/>
  <c r="KB70" i="2"/>
  <c r="KB32" i="2"/>
  <c r="KB51" i="2"/>
  <c r="KB218" i="2"/>
  <c r="KB35" i="2"/>
  <c r="KB368" i="2"/>
  <c r="KB350" i="2"/>
  <c r="KB388" i="2"/>
  <c r="KB292" i="2"/>
  <c r="KB214" i="2"/>
  <c r="KB75" i="2"/>
  <c r="KB293" i="2"/>
  <c r="KB243" i="2"/>
  <c r="KB210" i="2"/>
  <c r="KB369" i="2"/>
  <c r="KB69" i="2"/>
  <c r="KB68" i="2"/>
  <c r="KB38" i="2"/>
  <c r="KB3" i="2"/>
  <c r="KB120" i="2"/>
  <c r="KB58" i="2"/>
  <c r="KB34" i="2"/>
  <c r="KB86" i="2"/>
  <c r="KB178" i="2"/>
  <c r="KB57" i="2"/>
  <c r="KB217" i="2"/>
  <c r="KB127" i="2"/>
  <c r="KB206" i="2"/>
  <c r="KB111" i="2"/>
  <c r="KB344" i="2"/>
  <c r="KB150" i="2"/>
  <c r="KB93" i="2"/>
  <c r="KB63" i="2"/>
  <c r="KB174" i="2"/>
  <c r="KB147" i="2"/>
  <c r="KB48" i="2"/>
  <c r="KB96" i="2"/>
  <c r="KB72" i="2"/>
  <c r="KB33" i="2"/>
  <c r="KB189" i="2"/>
  <c r="KB313" i="2"/>
  <c r="KB158" i="2"/>
  <c r="KB219" i="2"/>
  <c r="KB31" i="2"/>
  <c r="KB95" i="2"/>
  <c r="KB346" i="2"/>
  <c r="KB176" i="2"/>
  <c r="KB352" i="2"/>
  <c r="KB245" i="2"/>
  <c r="KB41" i="2"/>
  <c r="KB79" i="2"/>
  <c r="KB30" i="2"/>
  <c r="KB226" i="2"/>
  <c r="KB103" i="2"/>
  <c r="KB141" i="2"/>
  <c r="KB301" i="2"/>
  <c r="KB347" i="2"/>
  <c r="KB472" i="2"/>
  <c r="KB190" i="2"/>
  <c r="KB296" i="2"/>
  <c r="KB139" i="2"/>
  <c r="KB371" i="2"/>
  <c r="KB7" i="2"/>
  <c r="KB208" i="2"/>
  <c r="KB25" i="2"/>
  <c r="KB468" i="2"/>
  <c r="KB256" i="2"/>
  <c r="KB17" i="2"/>
  <c r="KB222" i="2"/>
  <c r="KB130" i="2"/>
  <c r="KB89" i="2"/>
  <c r="KB201" i="2"/>
  <c r="KB273" i="2"/>
  <c r="KB42" i="2"/>
  <c r="KB200" i="2"/>
  <c r="KB20" i="2"/>
  <c r="KB6" i="2"/>
  <c r="KB61" i="2"/>
  <c r="KB246" i="2"/>
  <c r="KB381" i="2"/>
  <c r="KB278" i="2"/>
  <c r="KB326" i="2"/>
  <c r="KB342" i="2"/>
  <c r="KB276" i="2"/>
  <c r="KB247" i="2"/>
  <c r="KB314" i="2"/>
  <c r="KB142" i="2"/>
  <c r="KB168" i="2"/>
  <c r="KB343" i="2"/>
  <c r="KB11" i="2"/>
  <c r="KB138" i="2"/>
  <c r="KB294" i="2"/>
  <c r="KB91" i="2"/>
  <c r="KB232" i="2"/>
  <c r="KB299" i="2"/>
  <c r="KB364" i="2"/>
  <c r="KB122" i="2"/>
  <c r="KB354" i="2"/>
  <c r="KB435" i="2"/>
  <c r="KB340" i="2"/>
  <c r="KB471" i="2"/>
  <c r="KB302" i="2"/>
  <c r="KB316" i="2"/>
  <c r="KB317" i="2"/>
  <c r="KB136" i="2"/>
  <c r="KB433" i="2"/>
  <c r="KB386" i="2"/>
  <c r="KB252" i="2"/>
  <c r="KB410" i="2"/>
  <c r="KB212" i="2"/>
  <c r="KB348" i="2"/>
  <c r="KB163" i="2"/>
  <c r="KB310" i="2"/>
  <c r="KB173" i="2"/>
  <c r="KB417" i="2"/>
  <c r="KB114" i="2"/>
  <c r="KB331" i="2"/>
  <c r="KB264" i="2"/>
  <c r="KB366" i="2"/>
  <c r="KB359" i="2"/>
  <c r="KB405" i="2"/>
  <c r="KB365" i="2"/>
  <c r="KB382" i="2"/>
  <c r="KB271" i="2"/>
  <c r="KB291" i="2"/>
  <c r="KB393" i="2"/>
  <c r="KB442" i="2"/>
  <c r="KB392" i="2"/>
  <c r="KB396" i="2"/>
  <c r="KB406" i="2"/>
  <c r="KB453" i="2"/>
  <c r="KB236" i="2"/>
  <c r="KB253" i="2"/>
  <c r="KB143" i="2"/>
  <c r="KB281" i="2"/>
  <c r="KB285" i="2"/>
  <c r="KB387" i="2"/>
  <c r="KB332" i="2"/>
  <c r="KB439" i="2"/>
  <c r="KB135" i="2"/>
  <c r="KB197" i="2"/>
  <c r="KB449" i="2"/>
  <c r="KB250" i="2"/>
  <c r="KB237" i="2"/>
  <c r="KB241" i="2"/>
  <c r="KB266" i="2"/>
  <c r="KB272" i="2"/>
  <c r="KB165" i="2"/>
  <c r="KB14" i="2"/>
  <c r="KB400" i="2"/>
  <c r="KB259" i="2"/>
  <c r="KB311" i="2"/>
  <c r="KB309" i="2"/>
  <c r="KB234" i="2"/>
  <c r="KB334" i="2"/>
  <c r="KB426" i="2"/>
  <c r="KB456" i="2"/>
  <c r="KB376" i="2"/>
  <c r="KB215" i="2"/>
  <c r="KB157" i="2"/>
  <c r="KB97" i="2"/>
  <c r="KB380" i="2"/>
  <c r="KB8" i="2"/>
  <c r="KB446" i="2"/>
  <c r="KB248" i="2"/>
  <c r="KB133" i="2"/>
  <c r="KB244" i="2"/>
  <c r="KB123" i="2"/>
  <c r="KB171" i="2"/>
  <c r="KB283" i="2"/>
  <c r="KB249" i="2"/>
  <c r="KB67" i="2"/>
  <c r="KB129" i="2"/>
  <c r="KB49" i="2"/>
  <c r="KB109" i="2"/>
  <c r="KB374" i="2"/>
  <c r="KB288" i="2"/>
  <c r="KB116" i="2"/>
  <c r="KB121" i="2"/>
  <c r="KB202" i="2"/>
  <c r="KB60" i="2"/>
  <c r="KB170" i="2"/>
  <c r="KB204" i="2"/>
  <c r="KB162" i="2"/>
  <c r="KB28" i="2"/>
  <c r="KB231" i="2"/>
  <c r="KB251" i="2"/>
  <c r="KB44" i="2"/>
  <c r="KB305" i="2"/>
  <c r="KB287" i="2"/>
  <c r="KB148" i="2"/>
  <c r="KB356" i="2"/>
  <c r="KB90" i="2"/>
  <c r="KB107" i="2"/>
  <c r="KB183" i="2"/>
  <c r="KB80" i="2"/>
  <c r="KB339" i="2"/>
  <c r="KB233" i="2"/>
  <c r="KB128" i="2"/>
  <c r="KB467" i="2"/>
  <c r="KB312" i="2"/>
  <c r="KB444" i="2"/>
  <c r="KB235" i="2"/>
  <c r="KB104" i="2"/>
  <c r="KB258" i="2"/>
  <c r="KB303" i="2"/>
  <c r="KB428" i="2"/>
  <c r="KB473" i="2"/>
  <c r="KB459" i="2"/>
  <c r="KB395" i="2"/>
  <c r="KB397" i="2"/>
  <c r="KB436" i="2"/>
  <c r="KB440" i="2"/>
  <c r="KB465" i="2"/>
  <c r="KB408" i="2"/>
  <c r="KB421" i="2"/>
  <c r="KB479" i="2"/>
  <c r="KB422" i="2"/>
  <c r="KB377" i="2"/>
  <c r="KB430" i="2"/>
  <c r="KB389" i="2"/>
  <c r="KB137" i="2"/>
  <c r="KB385" i="2"/>
  <c r="KB402" i="2"/>
  <c r="KB318" i="2"/>
  <c r="KB375" i="2"/>
  <c r="KB279" i="2"/>
  <c r="KB438" i="2"/>
  <c r="KB333" i="2"/>
  <c r="KB424" i="2"/>
  <c r="KB300" i="2"/>
  <c r="KB461" i="2"/>
  <c r="KB187" i="2"/>
  <c r="KB238" i="2"/>
  <c r="KB265" i="2"/>
  <c r="KB298" i="2"/>
  <c r="KB360" i="2"/>
  <c r="KB119" i="2"/>
  <c r="KB211" i="2"/>
  <c r="KB373" i="2"/>
  <c r="KB338" i="2"/>
  <c r="KB242" i="2"/>
  <c r="KB355" i="2"/>
  <c r="KB447" i="2"/>
  <c r="KB443" i="2"/>
  <c r="KB403" i="2"/>
  <c r="KB463" i="2"/>
  <c r="KB335" i="2"/>
  <c r="KB431" i="2"/>
  <c r="KB454" i="2"/>
  <c r="KB384" i="2"/>
  <c r="KB151" i="2"/>
  <c r="KB407" i="2"/>
  <c r="KB412" i="2"/>
  <c r="KB445" i="2"/>
  <c r="KB462" i="2"/>
  <c r="KB324" i="2"/>
  <c r="KB425" i="2"/>
  <c r="KB450" i="2"/>
  <c r="KB414" i="2"/>
  <c r="KB357" i="2"/>
  <c r="KB415" i="2"/>
  <c r="KB476" i="2"/>
  <c r="KB321" i="2"/>
  <c r="KB328" i="2"/>
  <c r="KB315" i="2"/>
  <c r="KB351" i="2"/>
  <c r="KB423" i="2"/>
  <c r="KB441" i="2"/>
  <c r="KB216" i="2"/>
  <c r="KB240" i="2"/>
  <c r="KB452" i="2"/>
  <c r="KB409" i="2"/>
  <c r="KB269" i="2"/>
  <c r="KB329" i="2"/>
  <c r="KB416" i="2"/>
  <c r="KB437" i="2"/>
  <c r="KB419" i="2"/>
  <c r="KB427" i="2"/>
  <c r="KB161" i="2"/>
  <c r="KB429" i="2"/>
  <c r="KB399" i="2"/>
  <c r="KB290" i="2"/>
  <c r="KB349" i="2"/>
  <c r="KB213" i="2"/>
  <c r="KB401" i="2"/>
  <c r="KB460" i="2"/>
  <c r="KB307" i="2"/>
  <c r="KB379" i="2"/>
  <c r="KB82" i="2"/>
  <c r="KB77" i="2"/>
  <c r="KB370" i="2"/>
  <c r="KB394" i="2"/>
  <c r="KB323" i="2"/>
  <c r="KB221" i="2"/>
  <c r="KB478" i="2"/>
  <c r="KB390" i="2"/>
  <c r="KB320" i="2"/>
  <c r="KB378" i="2"/>
  <c r="KB418" i="2"/>
  <c r="KB464" i="2"/>
  <c r="KB474" i="2"/>
  <c r="KB398" i="2"/>
  <c r="KB451" i="2"/>
  <c r="KB457" i="2"/>
  <c r="KB477" i="2"/>
  <c r="KB458" i="2"/>
  <c r="KB372" i="2"/>
  <c r="KB225" i="2"/>
  <c r="KB228" i="2"/>
  <c r="KB185" i="2"/>
  <c r="KB475" i="2"/>
  <c r="KB257" i="2"/>
  <c r="KB47" i="2"/>
  <c r="KB336" i="2"/>
  <c r="KB262" i="2"/>
  <c r="KB106" i="2"/>
  <c r="KB469" i="2"/>
  <c r="KC102" i="2"/>
  <c r="KC10" i="2"/>
  <c r="KC330" i="2"/>
  <c r="KC84" i="2"/>
  <c r="KC260" i="2"/>
  <c r="KC45" i="2"/>
  <c r="KC181" i="2"/>
  <c r="KC140" i="2"/>
  <c r="KC108" i="2"/>
  <c r="KC179" i="2"/>
  <c r="KC277" i="2"/>
  <c r="KC167" i="2"/>
  <c r="KC52" i="2"/>
  <c r="KC177" i="2"/>
  <c r="KC39" i="2"/>
  <c r="KC203" i="2"/>
  <c r="KC196" i="2"/>
  <c r="KC289" i="2"/>
  <c r="KC110" i="2"/>
  <c r="KC13" i="2"/>
  <c r="KC22" i="2"/>
  <c r="KC164" i="2"/>
  <c r="KC172" i="2"/>
  <c r="KC239" i="2"/>
  <c r="KC46" i="2"/>
  <c r="KC166" i="2"/>
  <c r="KC154" i="2"/>
  <c r="KC255" i="2"/>
  <c r="KC455" i="2"/>
  <c r="KC152" i="2"/>
  <c r="KC126" i="2"/>
  <c r="KC146" i="2"/>
  <c r="KC284" i="2"/>
  <c r="KC304" i="2"/>
  <c r="KC345" i="2"/>
  <c r="KC337" i="2"/>
  <c r="KC361" i="2"/>
  <c r="KC434" i="2"/>
  <c r="KC413" i="2"/>
  <c r="KC404" i="2"/>
  <c r="KC363" i="2"/>
  <c r="KC466" i="2"/>
  <c r="KC411" i="2"/>
  <c r="KC448" i="2"/>
  <c r="KC362" i="2"/>
  <c r="KC391" i="2"/>
  <c r="KC308" i="2"/>
  <c r="KC193" i="2"/>
  <c r="KC319" i="2"/>
  <c r="KC205" i="2"/>
  <c r="KC322" i="2"/>
  <c r="KC297" i="2"/>
  <c r="KC325" i="2"/>
  <c r="KC180" i="2"/>
  <c r="KC54" i="2"/>
  <c r="KC280" i="2"/>
  <c r="KC274" i="2"/>
  <c r="KC261" i="2"/>
  <c r="KC118" i="2"/>
  <c r="KC229" i="2"/>
  <c r="KC383" i="2"/>
  <c r="KC131" i="2"/>
  <c r="KC124" i="2"/>
  <c r="KC223" i="2"/>
  <c r="KC230" i="2"/>
  <c r="KC327" i="2"/>
  <c r="KC420" i="2"/>
  <c r="KC270" i="2"/>
  <c r="KC432" i="2"/>
  <c r="KC268" i="2"/>
  <c r="KC367" i="2"/>
  <c r="KC87" i="2"/>
  <c r="KC37" i="2"/>
  <c r="KC55" i="2"/>
  <c r="KC159" i="2"/>
  <c r="KC98" i="2"/>
  <c r="KC85" i="2"/>
  <c r="KC134" i="2"/>
  <c r="KC83" i="2"/>
  <c r="KC117" i="2"/>
  <c r="KC175" i="2"/>
  <c r="KC358" i="2"/>
  <c r="KC27" i="2"/>
  <c r="KC16" i="2"/>
  <c r="KC184" i="2"/>
  <c r="KC74" i="2"/>
  <c r="KC149" i="2"/>
  <c r="KC92" i="2"/>
  <c r="KC132" i="2"/>
  <c r="KC470" i="2"/>
  <c r="KC115" i="2"/>
  <c r="KC145" i="2"/>
  <c r="KC186" i="2"/>
  <c r="KC40" i="2"/>
  <c r="KC21" i="2"/>
  <c r="KC199" i="2"/>
  <c r="KC295" i="2"/>
  <c r="KC353" i="2"/>
  <c r="KC207" i="2"/>
  <c r="KC155" i="2"/>
  <c r="KC195" i="2"/>
  <c r="KC125" i="2"/>
  <c r="KC15" i="2"/>
  <c r="KC160" i="2"/>
  <c r="KC194" i="2"/>
  <c r="KC224" i="2"/>
  <c r="KC188" i="2"/>
  <c r="KC76" i="2"/>
  <c r="KC153" i="2"/>
  <c r="KC263" i="2"/>
  <c r="KC112" i="2"/>
  <c r="KC62" i="2"/>
  <c r="KC78" i="2"/>
  <c r="KC198" i="2"/>
  <c r="KC191" i="2"/>
  <c r="KC275" i="2"/>
  <c r="KC65" i="2"/>
  <c r="KC341" i="2"/>
  <c r="KC105" i="2"/>
  <c r="KC81" i="2"/>
  <c r="KC267" i="2"/>
  <c r="KC220" i="2"/>
  <c r="KC156" i="2"/>
  <c r="KC254" i="2"/>
  <c r="KC286" i="2"/>
  <c r="KC29" i="2"/>
  <c r="KC94" i="2"/>
  <c r="KC100" i="2"/>
  <c r="KC182" i="2"/>
  <c r="KC36" i="2"/>
  <c r="KC53" i="2"/>
  <c r="KC4" i="2"/>
  <c r="KC2" i="2"/>
  <c r="KC306" i="2"/>
  <c r="KC56" i="2"/>
  <c r="KC43" i="2"/>
  <c r="KC282" i="2"/>
  <c r="KC59" i="2"/>
  <c r="KC169" i="2"/>
  <c r="KC192" i="2"/>
  <c r="KC209" i="2"/>
  <c r="KC227" i="2"/>
  <c r="KC73" i="2"/>
  <c r="KC113" i="2"/>
  <c r="KC71" i="2"/>
  <c r="KC18" i="2"/>
  <c r="KC26" i="2"/>
  <c r="KC144" i="2"/>
  <c r="KC9" i="2"/>
  <c r="KC50" i="2"/>
  <c r="KC19" i="2"/>
  <c r="KC99" i="2"/>
  <c r="KC23" i="2"/>
  <c r="KC24" i="2"/>
  <c r="KC12" i="2"/>
  <c r="KC66" i="2"/>
  <c r="KC5" i="2"/>
  <c r="KC101" i="2"/>
  <c r="KC88" i="2"/>
  <c r="KC64" i="2"/>
  <c r="KC70" i="2"/>
  <c r="KC32" i="2"/>
  <c r="KC51" i="2"/>
  <c r="KC218" i="2"/>
  <c r="KC35" i="2"/>
  <c r="KC368" i="2"/>
  <c r="KC350" i="2"/>
  <c r="KC388" i="2"/>
  <c r="KC292" i="2"/>
  <c r="KC214" i="2"/>
  <c r="KC75" i="2"/>
  <c r="KC293" i="2"/>
  <c r="KC243" i="2"/>
  <c r="KC210" i="2"/>
  <c r="KC369" i="2"/>
  <c r="KC69" i="2"/>
  <c r="KC68" i="2"/>
  <c r="KC38" i="2"/>
  <c r="KC3" i="2"/>
  <c r="KC120" i="2"/>
  <c r="KC58" i="2"/>
  <c r="KC34" i="2"/>
  <c r="KC86" i="2"/>
  <c r="KC178" i="2"/>
  <c r="KC57" i="2"/>
  <c r="KC217" i="2"/>
  <c r="KC127" i="2"/>
  <c r="KC206" i="2"/>
  <c r="KC111" i="2"/>
  <c r="KC344" i="2"/>
  <c r="KC150" i="2"/>
  <c r="KC93" i="2"/>
  <c r="KC63" i="2"/>
  <c r="KC174" i="2"/>
  <c r="KC147" i="2"/>
  <c r="KC48" i="2"/>
  <c r="KC96" i="2"/>
  <c r="KC72" i="2"/>
  <c r="KC33" i="2"/>
  <c r="KC189" i="2"/>
  <c r="KC313" i="2"/>
  <c r="KC158" i="2"/>
  <c r="KC219" i="2"/>
  <c r="KC31" i="2"/>
  <c r="KC95" i="2"/>
  <c r="KC346" i="2"/>
  <c r="KC176" i="2"/>
  <c r="KC352" i="2"/>
  <c r="KC245" i="2"/>
  <c r="KC41" i="2"/>
  <c r="KC79" i="2"/>
  <c r="KC30" i="2"/>
  <c r="KC226" i="2"/>
  <c r="KC103" i="2"/>
  <c r="KC141" i="2"/>
  <c r="KC301" i="2"/>
  <c r="KC347" i="2"/>
  <c r="KC472" i="2"/>
  <c r="KC190" i="2"/>
  <c r="KC296" i="2"/>
  <c r="KC139" i="2"/>
  <c r="KC371" i="2"/>
  <c r="KC7" i="2"/>
  <c r="KC208" i="2"/>
  <c r="KC25" i="2"/>
  <c r="KC468" i="2"/>
  <c r="KC256" i="2"/>
  <c r="KC17" i="2"/>
  <c r="KC222" i="2"/>
  <c r="KC130" i="2"/>
  <c r="KC89" i="2"/>
  <c r="KC201" i="2"/>
  <c r="KC273" i="2"/>
  <c r="KC42" i="2"/>
  <c r="KC200" i="2"/>
  <c r="KC20" i="2"/>
  <c r="KC6" i="2"/>
  <c r="KC61" i="2"/>
  <c r="KC246" i="2"/>
  <c r="KC381" i="2"/>
  <c r="KC278" i="2"/>
  <c r="KC326" i="2"/>
  <c r="KC342" i="2"/>
  <c r="KC276" i="2"/>
  <c r="KC247" i="2"/>
  <c r="KC314" i="2"/>
  <c r="KC142" i="2"/>
  <c r="KC168" i="2"/>
  <c r="KC343" i="2"/>
  <c r="KC11" i="2"/>
  <c r="KC138" i="2"/>
  <c r="KC294" i="2"/>
  <c r="KC91" i="2"/>
  <c r="KC232" i="2"/>
  <c r="KC299" i="2"/>
  <c r="KC364" i="2"/>
  <c r="KC122" i="2"/>
  <c r="KC354" i="2"/>
  <c r="KC435" i="2"/>
  <c r="KC340" i="2"/>
  <c r="KC471" i="2"/>
  <c r="KC302" i="2"/>
  <c r="KC316" i="2"/>
  <c r="KC317" i="2"/>
  <c r="KC136" i="2"/>
  <c r="KC433" i="2"/>
  <c r="KC386" i="2"/>
  <c r="KC252" i="2"/>
  <c r="KC410" i="2"/>
  <c r="KC212" i="2"/>
  <c r="KC348" i="2"/>
  <c r="KC163" i="2"/>
  <c r="KC310" i="2"/>
  <c r="KC173" i="2"/>
  <c r="KC417" i="2"/>
  <c r="KC114" i="2"/>
  <c r="KC331" i="2"/>
  <c r="KC264" i="2"/>
  <c r="KC366" i="2"/>
  <c r="KC359" i="2"/>
  <c r="KC405" i="2"/>
  <c r="KC365" i="2"/>
  <c r="KC382" i="2"/>
  <c r="KC271" i="2"/>
  <c r="KC291" i="2"/>
  <c r="KC393" i="2"/>
  <c r="KC442" i="2"/>
  <c r="KC392" i="2"/>
  <c r="KC396" i="2"/>
  <c r="KC406" i="2"/>
  <c r="KC453" i="2"/>
  <c r="KC236" i="2"/>
  <c r="KC253" i="2"/>
  <c r="KC143" i="2"/>
  <c r="KC281" i="2"/>
  <c r="KC285" i="2"/>
  <c r="KC387" i="2"/>
  <c r="KC332" i="2"/>
  <c r="KC439" i="2"/>
  <c r="KC135" i="2"/>
  <c r="KC197" i="2"/>
  <c r="KC449" i="2"/>
  <c r="KC250" i="2"/>
  <c r="KC237" i="2"/>
  <c r="KC241" i="2"/>
  <c r="KC266" i="2"/>
  <c r="KC272" i="2"/>
  <c r="KC165" i="2"/>
  <c r="KC14" i="2"/>
  <c r="KC400" i="2"/>
  <c r="KC259" i="2"/>
  <c r="KC311" i="2"/>
  <c r="KC309" i="2"/>
  <c r="KC234" i="2"/>
  <c r="KC334" i="2"/>
  <c r="KC426" i="2"/>
  <c r="KC456" i="2"/>
  <c r="KC376" i="2"/>
  <c r="KC215" i="2"/>
  <c r="KC157" i="2"/>
  <c r="KC97" i="2"/>
  <c r="KC380" i="2"/>
  <c r="KC8" i="2"/>
  <c r="KC446" i="2"/>
  <c r="KC248" i="2"/>
  <c r="KC133" i="2"/>
  <c r="KC244" i="2"/>
  <c r="KC123" i="2"/>
  <c r="KC171" i="2"/>
  <c r="KC283" i="2"/>
  <c r="KC249" i="2"/>
  <c r="KC67" i="2"/>
  <c r="KC129" i="2"/>
  <c r="KC49" i="2"/>
  <c r="KC109" i="2"/>
  <c r="KC374" i="2"/>
  <c r="KC288" i="2"/>
  <c r="KC116" i="2"/>
  <c r="KC121" i="2"/>
  <c r="KC202" i="2"/>
  <c r="KC60" i="2"/>
  <c r="KC170" i="2"/>
  <c r="KC204" i="2"/>
  <c r="KC162" i="2"/>
  <c r="KC28" i="2"/>
  <c r="KC231" i="2"/>
  <c r="KC251" i="2"/>
  <c r="KC44" i="2"/>
  <c r="KC305" i="2"/>
  <c r="KC287" i="2"/>
  <c r="KC148" i="2"/>
  <c r="KC356" i="2"/>
  <c r="KC90" i="2"/>
  <c r="KC107" i="2"/>
  <c r="KC183" i="2"/>
  <c r="KC80" i="2"/>
  <c r="KC339" i="2"/>
  <c r="KC233" i="2"/>
  <c r="KC128" i="2"/>
  <c r="KC467" i="2"/>
  <c r="KC312" i="2"/>
  <c r="KC444" i="2"/>
  <c r="KC235" i="2"/>
  <c r="KC104" i="2"/>
  <c r="KC258" i="2"/>
  <c r="KC303" i="2"/>
  <c r="KC428" i="2"/>
  <c r="KC473" i="2"/>
  <c r="KC459" i="2"/>
  <c r="KC395" i="2"/>
  <c r="KC397" i="2"/>
  <c r="KC436" i="2"/>
  <c r="KC440" i="2"/>
  <c r="KC465" i="2"/>
  <c r="KC408" i="2"/>
  <c r="KC421" i="2"/>
  <c r="KC479" i="2"/>
  <c r="KC422" i="2"/>
  <c r="KC377" i="2"/>
  <c r="KC430" i="2"/>
  <c r="KC389" i="2"/>
  <c r="KC137" i="2"/>
  <c r="KC385" i="2"/>
  <c r="KC402" i="2"/>
  <c r="KC318" i="2"/>
  <c r="KC375" i="2"/>
  <c r="KC279" i="2"/>
  <c r="KC438" i="2"/>
  <c r="KC333" i="2"/>
  <c r="KC424" i="2"/>
  <c r="KC300" i="2"/>
  <c r="KC461" i="2"/>
  <c r="KC187" i="2"/>
  <c r="KC238" i="2"/>
  <c r="KC265" i="2"/>
  <c r="KC298" i="2"/>
  <c r="KC360" i="2"/>
  <c r="KC119" i="2"/>
  <c r="KC211" i="2"/>
  <c r="KC373" i="2"/>
  <c r="KC338" i="2"/>
  <c r="KC242" i="2"/>
  <c r="KC355" i="2"/>
  <c r="KC447" i="2"/>
  <c r="KC443" i="2"/>
  <c r="KC403" i="2"/>
  <c r="KC463" i="2"/>
  <c r="KC335" i="2"/>
  <c r="KC431" i="2"/>
  <c r="KC454" i="2"/>
  <c r="KC384" i="2"/>
  <c r="KC151" i="2"/>
  <c r="KC407" i="2"/>
  <c r="KC412" i="2"/>
  <c r="KC445" i="2"/>
  <c r="KC462" i="2"/>
  <c r="KC324" i="2"/>
  <c r="KC425" i="2"/>
  <c r="KC450" i="2"/>
  <c r="KC414" i="2"/>
  <c r="KC357" i="2"/>
  <c r="KC415" i="2"/>
  <c r="KC476" i="2"/>
  <c r="KC321" i="2"/>
  <c r="KC328" i="2"/>
  <c r="KC315" i="2"/>
  <c r="KC351" i="2"/>
  <c r="KC423" i="2"/>
  <c r="KC441" i="2"/>
  <c r="KC216" i="2"/>
  <c r="KC240" i="2"/>
  <c r="KC452" i="2"/>
  <c r="KC409" i="2"/>
  <c r="KC269" i="2"/>
  <c r="KC329" i="2"/>
  <c r="KC416" i="2"/>
  <c r="KC437" i="2"/>
  <c r="KC419" i="2"/>
  <c r="KC427" i="2"/>
  <c r="KC161" i="2"/>
  <c r="KC429" i="2"/>
  <c r="KC399" i="2"/>
  <c r="KC290" i="2"/>
  <c r="KC349" i="2"/>
  <c r="KC213" i="2"/>
  <c r="KC401" i="2"/>
  <c r="KC460" i="2"/>
  <c r="KC307" i="2"/>
  <c r="KC379" i="2"/>
  <c r="KC82" i="2"/>
  <c r="KC77" i="2"/>
  <c r="KC370" i="2"/>
  <c r="KC394" i="2"/>
  <c r="KC323" i="2"/>
  <c r="KC221" i="2"/>
  <c r="KC478" i="2"/>
  <c r="KC390" i="2"/>
  <c r="KC320" i="2"/>
  <c r="KC378" i="2"/>
  <c r="KC418" i="2"/>
  <c r="KC464" i="2"/>
  <c r="KC474" i="2"/>
  <c r="KC398" i="2"/>
  <c r="KC451" i="2"/>
  <c r="KC457" i="2"/>
  <c r="KC477" i="2"/>
  <c r="KC458" i="2"/>
  <c r="KC372" i="2"/>
  <c r="KC225" i="2"/>
  <c r="KC228" i="2"/>
  <c r="KC185" i="2"/>
  <c r="KC475" i="2"/>
  <c r="KC257" i="2"/>
  <c r="KC47" i="2"/>
  <c r="KC336" i="2"/>
  <c r="KC262" i="2"/>
  <c r="KC106" i="2"/>
  <c r="KC469" i="2"/>
  <c r="KD102" i="2"/>
  <c r="KD10" i="2"/>
  <c r="KD330" i="2"/>
  <c r="KD84" i="2"/>
  <c r="KD260" i="2"/>
  <c r="KD45" i="2"/>
  <c r="KD181" i="2"/>
  <c r="KD140" i="2"/>
  <c r="KD108" i="2"/>
  <c r="KD179" i="2"/>
  <c r="KD277" i="2"/>
  <c r="KD167" i="2"/>
  <c r="KD52" i="2"/>
  <c r="KD177" i="2"/>
  <c r="KD39" i="2"/>
  <c r="KD203" i="2"/>
  <c r="KD196" i="2"/>
  <c r="KD289" i="2"/>
  <c r="KD110" i="2"/>
  <c r="KD13" i="2"/>
  <c r="KD22" i="2"/>
  <c r="KD164" i="2"/>
  <c r="KD172" i="2"/>
  <c r="KD239" i="2"/>
  <c r="KD46" i="2"/>
  <c r="KD166" i="2"/>
  <c r="KD154" i="2"/>
  <c r="KD255" i="2"/>
  <c r="KD455" i="2"/>
  <c r="KD152" i="2"/>
  <c r="KD126" i="2"/>
  <c r="KD146" i="2"/>
  <c r="KD284" i="2"/>
  <c r="KD304" i="2"/>
  <c r="KD345" i="2"/>
  <c r="KD337" i="2"/>
  <c r="KD361" i="2"/>
  <c r="KD434" i="2"/>
  <c r="KD413" i="2"/>
  <c r="KD404" i="2"/>
  <c r="KD363" i="2"/>
  <c r="KD466" i="2"/>
  <c r="KD411" i="2"/>
  <c r="KD448" i="2"/>
  <c r="KD362" i="2"/>
  <c r="KD391" i="2"/>
  <c r="KD308" i="2"/>
  <c r="KD193" i="2"/>
  <c r="KD319" i="2"/>
  <c r="KD205" i="2"/>
  <c r="KD322" i="2"/>
  <c r="KD297" i="2"/>
  <c r="KD325" i="2"/>
  <c r="KD180" i="2"/>
  <c r="KD54" i="2"/>
  <c r="KD280" i="2"/>
  <c r="KD274" i="2"/>
  <c r="KD261" i="2"/>
  <c r="KD118" i="2"/>
  <c r="KD229" i="2"/>
  <c r="KD383" i="2"/>
  <c r="KD131" i="2"/>
  <c r="KD124" i="2"/>
  <c r="KD223" i="2"/>
  <c r="KD230" i="2"/>
  <c r="KD327" i="2"/>
  <c r="KD420" i="2"/>
  <c r="KD270" i="2"/>
  <c r="KD432" i="2"/>
  <c r="KD268" i="2"/>
  <c r="KD367" i="2"/>
  <c r="KD87" i="2"/>
  <c r="KD37" i="2"/>
  <c r="KD55" i="2"/>
  <c r="KD159" i="2"/>
  <c r="KD98" i="2"/>
  <c r="KD85" i="2"/>
  <c r="KD134" i="2"/>
  <c r="KD83" i="2"/>
  <c r="KD117" i="2"/>
  <c r="KD175" i="2"/>
  <c r="KD358" i="2"/>
  <c r="KD27" i="2"/>
  <c r="KD16" i="2"/>
  <c r="KD184" i="2"/>
  <c r="KD74" i="2"/>
  <c r="KD149" i="2"/>
  <c r="KD92" i="2"/>
  <c r="KD132" i="2"/>
  <c r="KD470" i="2"/>
  <c r="KD115" i="2"/>
  <c r="KD145" i="2"/>
  <c r="KD186" i="2"/>
  <c r="KD40" i="2"/>
  <c r="KD21" i="2"/>
  <c r="KD199" i="2"/>
  <c r="KD295" i="2"/>
  <c r="KD353" i="2"/>
  <c r="KD207" i="2"/>
  <c r="KD155" i="2"/>
  <c r="KD195" i="2"/>
  <c r="KD125" i="2"/>
  <c r="KD15" i="2"/>
  <c r="KD160" i="2"/>
  <c r="KD194" i="2"/>
  <c r="KD224" i="2"/>
  <c r="KD188" i="2"/>
  <c r="KD76" i="2"/>
  <c r="KD153" i="2"/>
  <c r="KD263" i="2"/>
  <c r="KD112" i="2"/>
  <c r="KD62" i="2"/>
  <c r="KD78" i="2"/>
  <c r="KD198" i="2"/>
  <c r="KD191" i="2"/>
  <c r="KD275" i="2"/>
  <c r="KD65" i="2"/>
  <c r="KD341" i="2"/>
  <c r="KD105" i="2"/>
  <c r="KD81" i="2"/>
  <c r="KD267" i="2"/>
  <c r="KD220" i="2"/>
  <c r="KD156" i="2"/>
  <c r="KD254" i="2"/>
  <c r="KD286" i="2"/>
  <c r="KD29" i="2"/>
  <c r="KD94" i="2"/>
  <c r="KD100" i="2"/>
  <c r="KD182" i="2"/>
  <c r="KD36" i="2"/>
  <c r="KD53" i="2"/>
  <c r="KD4" i="2"/>
  <c r="KD2" i="2"/>
  <c r="KD306" i="2"/>
  <c r="KD56" i="2"/>
  <c r="KD43" i="2"/>
  <c r="KD282" i="2"/>
  <c r="KD59" i="2"/>
  <c r="KD169" i="2"/>
  <c r="KD192" i="2"/>
  <c r="KD209" i="2"/>
  <c r="KD227" i="2"/>
  <c r="KD73" i="2"/>
  <c r="KD113" i="2"/>
  <c r="KD71" i="2"/>
  <c r="KD18" i="2"/>
  <c r="KD26" i="2"/>
  <c r="KD144" i="2"/>
  <c r="KD9" i="2"/>
  <c r="KD50" i="2"/>
  <c r="KD19" i="2"/>
  <c r="KD99" i="2"/>
  <c r="KD23" i="2"/>
  <c r="KD24" i="2"/>
  <c r="KD12" i="2"/>
  <c r="KD66" i="2"/>
  <c r="KD5" i="2"/>
  <c r="KD101" i="2"/>
  <c r="KD88" i="2"/>
  <c r="KD64" i="2"/>
  <c r="KD70" i="2"/>
  <c r="KD32" i="2"/>
  <c r="KD51" i="2"/>
  <c r="KD218" i="2"/>
  <c r="KD35" i="2"/>
  <c r="KD368" i="2"/>
  <c r="KD350" i="2"/>
  <c r="KD388" i="2"/>
  <c r="KD292" i="2"/>
  <c r="KD214" i="2"/>
  <c r="KD75" i="2"/>
  <c r="KD293" i="2"/>
  <c r="KD243" i="2"/>
  <c r="KD210" i="2"/>
  <c r="KD369" i="2"/>
  <c r="KD69" i="2"/>
  <c r="KD68" i="2"/>
  <c r="KD38" i="2"/>
  <c r="KD3" i="2"/>
  <c r="KD120" i="2"/>
  <c r="KD58" i="2"/>
  <c r="KD34" i="2"/>
  <c r="KD86" i="2"/>
  <c r="KD178" i="2"/>
  <c r="KD57" i="2"/>
  <c r="KD217" i="2"/>
  <c r="KD127" i="2"/>
  <c r="KD206" i="2"/>
  <c r="KD111" i="2"/>
  <c r="KD344" i="2"/>
  <c r="KD150" i="2"/>
  <c r="KD93" i="2"/>
  <c r="KD63" i="2"/>
  <c r="KD174" i="2"/>
  <c r="KD147" i="2"/>
  <c r="KD48" i="2"/>
  <c r="KD96" i="2"/>
  <c r="KD72" i="2"/>
  <c r="KD33" i="2"/>
  <c r="KD189" i="2"/>
  <c r="KD313" i="2"/>
  <c r="KD158" i="2"/>
  <c r="KD219" i="2"/>
  <c r="KD31" i="2"/>
  <c r="KD95" i="2"/>
  <c r="KD346" i="2"/>
  <c r="KD176" i="2"/>
  <c r="KD352" i="2"/>
  <c r="KD245" i="2"/>
  <c r="KD41" i="2"/>
  <c r="KD79" i="2"/>
  <c r="KD30" i="2"/>
  <c r="KD226" i="2"/>
  <c r="KD103" i="2"/>
  <c r="KD141" i="2"/>
  <c r="KD301" i="2"/>
  <c r="KD347" i="2"/>
  <c r="KD472" i="2"/>
  <c r="KD190" i="2"/>
  <c r="KD296" i="2"/>
  <c r="KD139" i="2"/>
  <c r="KD371" i="2"/>
  <c r="KD7" i="2"/>
  <c r="KD208" i="2"/>
  <c r="KD25" i="2"/>
  <c r="KD468" i="2"/>
  <c r="KD256" i="2"/>
  <c r="KD17" i="2"/>
  <c r="KD222" i="2"/>
  <c r="KD130" i="2"/>
  <c r="KD89" i="2"/>
  <c r="KD201" i="2"/>
  <c r="KD273" i="2"/>
  <c r="KD42" i="2"/>
  <c r="KD200" i="2"/>
  <c r="KD20" i="2"/>
  <c r="KD6" i="2"/>
  <c r="KD61" i="2"/>
  <c r="KD246" i="2"/>
  <c r="KD381" i="2"/>
  <c r="KD278" i="2"/>
  <c r="KD326" i="2"/>
  <c r="KD342" i="2"/>
  <c r="KD276" i="2"/>
  <c r="KD247" i="2"/>
  <c r="KD314" i="2"/>
  <c r="KD142" i="2"/>
  <c r="KD168" i="2"/>
  <c r="KD343" i="2"/>
  <c r="KD11" i="2"/>
  <c r="KD138" i="2"/>
  <c r="KD294" i="2"/>
  <c r="KD91" i="2"/>
  <c r="KD232" i="2"/>
  <c r="KD299" i="2"/>
  <c r="KD364" i="2"/>
  <c r="KD122" i="2"/>
  <c r="KD354" i="2"/>
  <c r="KD435" i="2"/>
  <c r="KD340" i="2"/>
  <c r="KD471" i="2"/>
  <c r="KD302" i="2"/>
  <c r="KD316" i="2"/>
  <c r="KD317" i="2"/>
  <c r="KD136" i="2"/>
  <c r="KD433" i="2"/>
  <c r="KD386" i="2"/>
  <c r="KD252" i="2"/>
  <c r="KD410" i="2"/>
  <c r="KD212" i="2"/>
  <c r="KD348" i="2"/>
  <c r="KD163" i="2"/>
  <c r="KD310" i="2"/>
  <c r="KD173" i="2"/>
  <c r="KD417" i="2"/>
  <c r="KD114" i="2"/>
  <c r="KD331" i="2"/>
  <c r="KD264" i="2"/>
  <c r="KD366" i="2"/>
  <c r="KD359" i="2"/>
  <c r="KD405" i="2"/>
  <c r="KD365" i="2"/>
  <c r="KD382" i="2"/>
  <c r="KD271" i="2"/>
  <c r="KD291" i="2"/>
  <c r="KD393" i="2"/>
  <c r="KD442" i="2"/>
  <c r="KD392" i="2"/>
  <c r="KD396" i="2"/>
  <c r="KD406" i="2"/>
  <c r="KD453" i="2"/>
  <c r="KD236" i="2"/>
  <c r="KD253" i="2"/>
  <c r="KD143" i="2"/>
  <c r="KD281" i="2"/>
  <c r="KD285" i="2"/>
  <c r="KD387" i="2"/>
  <c r="KD332" i="2"/>
  <c r="KD439" i="2"/>
  <c r="KD135" i="2"/>
  <c r="KD197" i="2"/>
  <c r="KD449" i="2"/>
  <c r="KD250" i="2"/>
  <c r="KD237" i="2"/>
  <c r="KD241" i="2"/>
  <c r="KD266" i="2"/>
  <c r="KD272" i="2"/>
  <c r="KD165" i="2"/>
  <c r="KD14" i="2"/>
  <c r="KD400" i="2"/>
  <c r="KD259" i="2"/>
  <c r="KD311" i="2"/>
  <c r="KD309" i="2"/>
  <c r="KD234" i="2"/>
  <c r="KD334" i="2"/>
  <c r="KD426" i="2"/>
  <c r="KD456" i="2"/>
  <c r="KD376" i="2"/>
  <c r="KD215" i="2"/>
  <c r="KD157" i="2"/>
  <c r="KD97" i="2"/>
  <c r="KD380" i="2"/>
  <c r="KD8" i="2"/>
  <c r="KD446" i="2"/>
  <c r="KD248" i="2"/>
  <c r="KD133" i="2"/>
  <c r="KD244" i="2"/>
  <c r="KD123" i="2"/>
  <c r="KD171" i="2"/>
  <c r="KD283" i="2"/>
  <c r="KD249" i="2"/>
  <c r="KD67" i="2"/>
  <c r="KD129" i="2"/>
  <c r="KD49" i="2"/>
  <c r="KD109" i="2"/>
  <c r="KD374" i="2"/>
  <c r="KD288" i="2"/>
  <c r="KD116" i="2"/>
  <c r="KD121" i="2"/>
  <c r="KD202" i="2"/>
  <c r="KD60" i="2"/>
  <c r="KD170" i="2"/>
  <c r="KD204" i="2"/>
  <c r="KD162" i="2"/>
  <c r="KD28" i="2"/>
  <c r="KD231" i="2"/>
  <c r="KD251" i="2"/>
  <c r="KD44" i="2"/>
  <c r="KD305" i="2"/>
  <c r="KD287" i="2"/>
  <c r="KD148" i="2"/>
  <c r="KD356" i="2"/>
  <c r="KD90" i="2"/>
  <c r="KD107" i="2"/>
  <c r="KD183" i="2"/>
  <c r="KD80" i="2"/>
  <c r="KD339" i="2"/>
  <c r="KD233" i="2"/>
  <c r="KD128" i="2"/>
  <c r="KD467" i="2"/>
  <c r="KD312" i="2"/>
  <c r="KD444" i="2"/>
  <c r="KD235" i="2"/>
  <c r="KD104" i="2"/>
  <c r="KD258" i="2"/>
  <c r="KD303" i="2"/>
  <c r="KD428" i="2"/>
  <c r="KD473" i="2"/>
  <c r="KD459" i="2"/>
  <c r="KD395" i="2"/>
  <c r="KD397" i="2"/>
  <c r="KD436" i="2"/>
  <c r="KD440" i="2"/>
  <c r="KD465" i="2"/>
  <c r="KD408" i="2"/>
  <c r="KD421" i="2"/>
  <c r="KD479" i="2"/>
  <c r="KD422" i="2"/>
  <c r="KD377" i="2"/>
  <c r="KD430" i="2"/>
  <c r="KD389" i="2"/>
  <c r="KD137" i="2"/>
  <c r="KD385" i="2"/>
  <c r="KD402" i="2"/>
  <c r="KD318" i="2"/>
  <c r="KD375" i="2"/>
  <c r="KD279" i="2"/>
  <c r="KD438" i="2"/>
  <c r="KD333" i="2"/>
  <c r="KD424" i="2"/>
  <c r="KD300" i="2"/>
  <c r="KD461" i="2"/>
  <c r="KD187" i="2"/>
  <c r="KD238" i="2"/>
  <c r="KD265" i="2"/>
  <c r="KD298" i="2"/>
  <c r="KD360" i="2"/>
  <c r="KD119" i="2"/>
  <c r="KD211" i="2"/>
  <c r="KD373" i="2"/>
  <c r="KD338" i="2"/>
  <c r="KD242" i="2"/>
  <c r="KD355" i="2"/>
  <c r="KD447" i="2"/>
  <c r="KD443" i="2"/>
  <c r="KD403" i="2"/>
  <c r="KD463" i="2"/>
  <c r="KD335" i="2"/>
  <c r="KD431" i="2"/>
  <c r="KD454" i="2"/>
  <c r="KD384" i="2"/>
  <c r="KD151" i="2"/>
  <c r="KD407" i="2"/>
  <c r="KD412" i="2"/>
  <c r="KD445" i="2"/>
  <c r="KD462" i="2"/>
  <c r="KD324" i="2"/>
  <c r="KD425" i="2"/>
  <c r="KD450" i="2"/>
  <c r="KD414" i="2"/>
  <c r="KD357" i="2"/>
  <c r="KD415" i="2"/>
  <c r="KD476" i="2"/>
  <c r="KD321" i="2"/>
  <c r="KD328" i="2"/>
  <c r="KD315" i="2"/>
  <c r="KD351" i="2"/>
  <c r="KD423" i="2"/>
  <c r="KD441" i="2"/>
  <c r="KD216" i="2"/>
  <c r="KD240" i="2"/>
  <c r="KD452" i="2"/>
  <c r="KD409" i="2"/>
  <c r="KD269" i="2"/>
  <c r="KD329" i="2"/>
  <c r="KD416" i="2"/>
  <c r="KD437" i="2"/>
  <c r="KD419" i="2"/>
  <c r="KD427" i="2"/>
  <c r="KD161" i="2"/>
  <c r="KD429" i="2"/>
  <c r="KD399" i="2"/>
  <c r="KD290" i="2"/>
  <c r="KD349" i="2"/>
  <c r="KD213" i="2"/>
  <c r="KD401" i="2"/>
  <c r="KD460" i="2"/>
  <c r="KD307" i="2"/>
  <c r="KD379" i="2"/>
  <c r="KD82" i="2"/>
  <c r="KD77" i="2"/>
  <c r="KD370" i="2"/>
  <c r="KD394" i="2"/>
  <c r="KD323" i="2"/>
  <c r="KD221" i="2"/>
  <c r="KD478" i="2"/>
  <c r="KD390" i="2"/>
  <c r="KD320" i="2"/>
  <c r="KD378" i="2"/>
  <c r="KD418" i="2"/>
  <c r="KD464" i="2"/>
  <c r="KD474" i="2"/>
  <c r="KD398" i="2"/>
  <c r="KD451" i="2"/>
  <c r="KD457" i="2"/>
  <c r="KD477" i="2"/>
  <c r="KD458" i="2"/>
  <c r="KD372" i="2"/>
  <c r="KD225" i="2"/>
  <c r="KD228" i="2"/>
  <c r="KD185" i="2"/>
  <c r="KD475" i="2"/>
  <c r="KD257" i="2"/>
  <c r="KD47" i="2"/>
  <c r="KD336" i="2"/>
  <c r="KD262" i="2"/>
  <c r="KD106" i="2"/>
  <c r="KD469" i="2"/>
  <c r="KE102" i="2"/>
  <c r="KE10" i="2"/>
  <c r="KE330" i="2"/>
  <c r="KE84" i="2"/>
  <c r="KE260" i="2"/>
  <c r="KE45" i="2"/>
  <c r="KE181" i="2"/>
  <c r="KE140" i="2"/>
  <c r="KE108" i="2"/>
  <c r="KE179" i="2"/>
  <c r="KE277" i="2"/>
  <c r="KE167" i="2"/>
  <c r="KE52" i="2"/>
  <c r="KE177" i="2"/>
  <c r="KE39" i="2"/>
  <c r="KE203" i="2"/>
  <c r="KE196" i="2"/>
  <c r="KE289" i="2"/>
  <c r="KE110" i="2"/>
  <c r="KE13" i="2"/>
  <c r="KE22" i="2"/>
  <c r="KE164" i="2"/>
  <c r="KE172" i="2"/>
  <c r="KE239" i="2"/>
  <c r="KE46" i="2"/>
  <c r="KE166" i="2"/>
  <c r="KE154" i="2"/>
  <c r="KE255" i="2"/>
  <c r="KE455" i="2"/>
  <c r="KE152" i="2"/>
  <c r="KE126" i="2"/>
  <c r="KE146" i="2"/>
  <c r="KE284" i="2"/>
  <c r="KE304" i="2"/>
  <c r="KE345" i="2"/>
  <c r="KE337" i="2"/>
  <c r="KE361" i="2"/>
  <c r="KE434" i="2"/>
  <c r="KE413" i="2"/>
  <c r="KE404" i="2"/>
  <c r="KE363" i="2"/>
  <c r="KE466" i="2"/>
  <c r="KE411" i="2"/>
  <c r="KE448" i="2"/>
  <c r="KE362" i="2"/>
  <c r="KE391" i="2"/>
  <c r="KE308" i="2"/>
  <c r="KE193" i="2"/>
  <c r="KE319" i="2"/>
  <c r="KE205" i="2"/>
  <c r="KE322" i="2"/>
  <c r="KE297" i="2"/>
  <c r="KE325" i="2"/>
  <c r="KE180" i="2"/>
  <c r="KE54" i="2"/>
  <c r="KE280" i="2"/>
  <c r="KE274" i="2"/>
  <c r="KE261" i="2"/>
  <c r="KE118" i="2"/>
  <c r="KE229" i="2"/>
  <c r="KE383" i="2"/>
  <c r="KE131" i="2"/>
  <c r="KE124" i="2"/>
  <c r="KE223" i="2"/>
  <c r="KE230" i="2"/>
  <c r="KE327" i="2"/>
  <c r="KE420" i="2"/>
  <c r="KE270" i="2"/>
  <c r="KE432" i="2"/>
  <c r="KE268" i="2"/>
  <c r="KE367" i="2"/>
  <c r="KE87" i="2"/>
  <c r="KE37" i="2"/>
  <c r="KE55" i="2"/>
  <c r="KE159" i="2"/>
  <c r="KE98" i="2"/>
  <c r="KE85" i="2"/>
  <c r="KE134" i="2"/>
  <c r="KE83" i="2"/>
  <c r="KE117" i="2"/>
  <c r="KE175" i="2"/>
  <c r="KE358" i="2"/>
  <c r="KE27" i="2"/>
  <c r="KE16" i="2"/>
  <c r="KE184" i="2"/>
  <c r="KE74" i="2"/>
  <c r="KE149" i="2"/>
  <c r="KE92" i="2"/>
  <c r="KE132" i="2"/>
  <c r="KE470" i="2"/>
  <c r="KE115" i="2"/>
  <c r="KE145" i="2"/>
  <c r="KE186" i="2"/>
  <c r="KE40" i="2"/>
  <c r="KE21" i="2"/>
  <c r="KE199" i="2"/>
  <c r="KE295" i="2"/>
  <c r="KE353" i="2"/>
  <c r="KE207" i="2"/>
  <c r="KE155" i="2"/>
  <c r="KE195" i="2"/>
  <c r="KE125" i="2"/>
  <c r="KE15" i="2"/>
  <c r="KE160" i="2"/>
  <c r="KE194" i="2"/>
  <c r="KE224" i="2"/>
  <c r="KE188" i="2"/>
  <c r="KE76" i="2"/>
  <c r="KE153" i="2"/>
  <c r="KE263" i="2"/>
  <c r="KE112" i="2"/>
  <c r="KE62" i="2"/>
  <c r="KE78" i="2"/>
  <c r="KE198" i="2"/>
  <c r="KE191" i="2"/>
  <c r="KE275" i="2"/>
  <c r="KE65" i="2"/>
  <c r="KE341" i="2"/>
  <c r="KE105" i="2"/>
  <c r="KE81" i="2"/>
  <c r="KE267" i="2"/>
  <c r="KE220" i="2"/>
  <c r="KE156" i="2"/>
  <c r="KE254" i="2"/>
  <c r="KE286" i="2"/>
  <c r="KE29" i="2"/>
  <c r="KE94" i="2"/>
  <c r="KE100" i="2"/>
  <c r="KE182" i="2"/>
  <c r="KE36" i="2"/>
  <c r="KE53" i="2"/>
  <c r="KE4" i="2"/>
  <c r="KE2" i="2"/>
  <c r="KE306" i="2"/>
  <c r="KE56" i="2"/>
  <c r="KE43" i="2"/>
  <c r="KE282" i="2"/>
  <c r="KE59" i="2"/>
  <c r="KE169" i="2"/>
  <c r="KE192" i="2"/>
  <c r="KE209" i="2"/>
  <c r="KE227" i="2"/>
  <c r="KE73" i="2"/>
  <c r="KE113" i="2"/>
  <c r="KE71" i="2"/>
  <c r="KE18" i="2"/>
  <c r="KE26" i="2"/>
  <c r="KE144" i="2"/>
  <c r="KE9" i="2"/>
  <c r="KE50" i="2"/>
  <c r="KE19" i="2"/>
  <c r="KE99" i="2"/>
  <c r="KE23" i="2"/>
  <c r="KE24" i="2"/>
  <c r="KE12" i="2"/>
  <c r="KE66" i="2"/>
  <c r="KE5" i="2"/>
  <c r="KE101" i="2"/>
  <c r="KE88" i="2"/>
  <c r="KE64" i="2"/>
  <c r="KE70" i="2"/>
  <c r="KE32" i="2"/>
  <c r="KE51" i="2"/>
  <c r="KE218" i="2"/>
  <c r="KE35" i="2"/>
  <c r="KE368" i="2"/>
  <c r="KE350" i="2"/>
  <c r="KE388" i="2"/>
  <c r="KE292" i="2"/>
  <c r="KE214" i="2"/>
  <c r="KE75" i="2"/>
  <c r="KE293" i="2"/>
  <c r="KE243" i="2"/>
  <c r="KE210" i="2"/>
  <c r="KE369" i="2"/>
  <c r="KE69" i="2"/>
  <c r="KE68" i="2"/>
  <c r="KE38" i="2"/>
  <c r="KE3" i="2"/>
  <c r="KE120" i="2"/>
  <c r="KE58" i="2"/>
  <c r="KE34" i="2"/>
  <c r="KE86" i="2"/>
  <c r="KE178" i="2"/>
  <c r="KE57" i="2"/>
  <c r="KE217" i="2"/>
  <c r="KE127" i="2"/>
  <c r="KE206" i="2"/>
  <c r="KE111" i="2"/>
  <c r="KE344" i="2"/>
  <c r="KE150" i="2"/>
  <c r="KE93" i="2"/>
  <c r="KE63" i="2"/>
  <c r="KE174" i="2"/>
  <c r="KE147" i="2"/>
  <c r="KE48" i="2"/>
  <c r="KE96" i="2"/>
  <c r="KE72" i="2"/>
  <c r="KE33" i="2"/>
  <c r="KE189" i="2"/>
  <c r="KE313" i="2"/>
  <c r="KE158" i="2"/>
  <c r="KE219" i="2"/>
  <c r="KE31" i="2"/>
  <c r="KE95" i="2"/>
  <c r="KE346" i="2"/>
  <c r="KE176" i="2"/>
  <c r="KE352" i="2"/>
  <c r="KE245" i="2"/>
  <c r="KE41" i="2"/>
  <c r="KE79" i="2"/>
  <c r="KE30" i="2"/>
  <c r="KE226" i="2"/>
  <c r="KE103" i="2"/>
  <c r="KE141" i="2"/>
  <c r="KE301" i="2"/>
  <c r="KE347" i="2"/>
  <c r="KE472" i="2"/>
  <c r="KE190" i="2"/>
  <c r="KE296" i="2"/>
  <c r="KE139" i="2"/>
  <c r="KE371" i="2"/>
  <c r="KE7" i="2"/>
  <c r="KE208" i="2"/>
  <c r="KE25" i="2"/>
  <c r="KE468" i="2"/>
  <c r="KE256" i="2"/>
  <c r="KE17" i="2"/>
  <c r="KE222" i="2"/>
  <c r="KE130" i="2"/>
  <c r="KE89" i="2"/>
  <c r="KE201" i="2"/>
  <c r="KE273" i="2"/>
  <c r="KE42" i="2"/>
  <c r="KE200" i="2"/>
  <c r="KE20" i="2"/>
  <c r="KE6" i="2"/>
  <c r="KE61" i="2"/>
  <c r="KE246" i="2"/>
  <c r="KE381" i="2"/>
  <c r="KE278" i="2"/>
  <c r="KE326" i="2"/>
  <c r="KE342" i="2"/>
  <c r="KE276" i="2"/>
  <c r="KE247" i="2"/>
  <c r="KE314" i="2"/>
  <c r="KE142" i="2"/>
  <c r="KE168" i="2"/>
  <c r="KE343" i="2"/>
  <c r="KE11" i="2"/>
  <c r="KE138" i="2"/>
  <c r="KE294" i="2"/>
  <c r="KE91" i="2"/>
  <c r="KE232" i="2"/>
  <c r="KE299" i="2"/>
  <c r="KE364" i="2"/>
  <c r="KE122" i="2"/>
  <c r="KE354" i="2"/>
  <c r="KE435" i="2"/>
  <c r="KE340" i="2"/>
  <c r="KE471" i="2"/>
  <c r="KE302" i="2"/>
  <c r="KE316" i="2"/>
  <c r="KE317" i="2"/>
  <c r="KE136" i="2"/>
  <c r="KE433" i="2"/>
  <c r="KE386" i="2"/>
  <c r="KE252" i="2"/>
  <c r="KE410" i="2"/>
  <c r="KE212" i="2"/>
  <c r="KE348" i="2"/>
  <c r="KE163" i="2"/>
  <c r="KE310" i="2"/>
  <c r="KE173" i="2"/>
  <c r="KE417" i="2"/>
  <c r="KE114" i="2"/>
  <c r="KE331" i="2"/>
  <c r="KE264" i="2"/>
  <c r="KE366" i="2"/>
  <c r="KE359" i="2"/>
  <c r="KE405" i="2"/>
  <c r="KE365" i="2"/>
  <c r="KE382" i="2"/>
  <c r="KE271" i="2"/>
  <c r="KE291" i="2"/>
  <c r="KE393" i="2"/>
  <c r="KE442" i="2"/>
  <c r="KE392" i="2"/>
  <c r="KE396" i="2"/>
  <c r="KE406" i="2"/>
  <c r="KE453" i="2"/>
  <c r="KE236" i="2"/>
  <c r="KE253" i="2"/>
  <c r="KE143" i="2"/>
  <c r="KE281" i="2"/>
  <c r="KE285" i="2"/>
  <c r="KE387" i="2"/>
  <c r="KE332" i="2"/>
  <c r="KE439" i="2"/>
  <c r="KE135" i="2"/>
  <c r="KE197" i="2"/>
  <c r="KE449" i="2"/>
  <c r="KE250" i="2"/>
  <c r="KE237" i="2"/>
  <c r="KE241" i="2"/>
  <c r="KE266" i="2"/>
  <c r="KE272" i="2"/>
  <c r="KE165" i="2"/>
  <c r="KE14" i="2"/>
  <c r="KE400" i="2"/>
  <c r="KE259" i="2"/>
  <c r="KE311" i="2"/>
  <c r="KE309" i="2"/>
  <c r="KE234" i="2"/>
  <c r="KE334" i="2"/>
  <c r="KE426" i="2"/>
  <c r="KE456" i="2"/>
  <c r="KE376" i="2"/>
  <c r="KE215" i="2"/>
  <c r="KE157" i="2"/>
  <c r="KE97" i="2"/>
  <c r="KE380" i="2"/>
  <c r="KE8" i="2"/>
  <c r="KE446" i="2"/>
  <c r="KE248" i="2"/>
  <c r="KE133" i="2"/>
  <c r="KE244" i="2"/>
  <c r="KE123" i="2"/>
  <c r="KE171" i="2"/>
  <c r="KE283" i="2"/>
  <c r="KE249" i="2"/>
  <c r="KE67" i="2"/>
  <c r="KE129" i="2"/>
  <c r="KE49" i="2"/>
  <c r="KE109" i="2"/>
  <c r="KE374" i="2"/>
  <c r="KE288" i="2"/>
  <c r="KE116" i="2"/>
  <c r="KE121" i="2"/>
  <c r="KE202" i="2"/>
  <c r="KE60" i="2"/>
  <c r="KE170" i="2"/>
  <c r="KE204" i="2"/>
  <c r="KE162" i="2"/>
  <c r="KE28" i="2"/>
  <c r="KE231" i="2"/>
  <c r="KE251" i="2"/>
  <c r="KE44" i="2"/>
  <c r="KE305" i="2"/>
  <c r="KE287" i="2"/>
  <c r="KE148" i="2"/>
  <c r="KE356" i="2"/>
  <c r="KE90" i="2"/>
  <c r="KE107" i="2"/>
  <c r="KE183" i="2"/>
  <c r="KE80" i="2"/>
  <c r="KE339" i="2"/>
  <c r="KE233" i="2"/>
  <c r="KE128" i="2"/>
  <c r="KE467" i="2"/>
  <c r="KE312" i="2"/>
  <c r="KE444" i="2"/>
  <c r="KE235" i="2"/>
  <c r="KE104" i="2"/>
  <c r="KE258" i="2"/>
  <c r="KE303" i="2"/>
  <c r="KE428" i="2"/>
  <c r="KE473" i="2"/>
  <c r="KE459" i="2"/>
  <c r="KE395" i="2"/>
  <c r="KE397" i="2"/>
  <c r="KE436" i="2"/>
  <c r="KE440" i="2"/>
  <c r="KE465" i="2"/>
  <c r="KE408" i="2"/>
  <c r="KE421" i="2"/>
  <c r="KE479" i="2"/>
  <c r="KE422" i="2"/>
  <c r="KE377" i="2"/>
  <c r="KE430" i="2"/>
  <c r="KE389" i="2"/>
  <c r="KE137" i="2"/>
  <c r="KE385" i="2"/>
  <c r="KE402" i="2"/>
  <c r="KE318" i="2"/>
  <c r="KE375" i="2"/>
  <c r="KE279" i="2"/>
  <c r="KE438" i="2"/>
  <c r="KE333" i="2"/>
  <c r="KE424" i="2"/>
  <c r="KE300" i="2"/>
  <c r="KE461" i="2"/>
  <c r="KE187" i="2"/>
  <c r="KE238" i="2"/>
  <c r="KE265" i="2"/>
  <c r="KE298" i="2"/>
  <c r="KE360" i="2"/>
  <c r="KE119" i="2"/>
  <c r="KE211" i="2"/>
  <c r="KE373" i="2"/>
  <c r="KE338" i="2"/>
  <c r="KE242" i="2"/>
  <c r="KE355" i="2"/>
  <c r="KE447" i="2"/>
  <c r="KE443" i="2"/>
  <c r="KE403" i="2"/>
  <c r="KE463" i="2"/>
  <c r="KE335" i="2"/>
  <c r="KE431" i="2"/>
  <c r="KE454" i="2"/>
  <c r="KE384" i="2"/>
  <c r="KE151" i="2"/>
  <c r="KE407" i="2"/>
  <c r="KE412" i="2"/>
  <c r="KE445" i="2"/>
  <c r="KE462" i="2"/>
  <c r="KE324" i="2"/>
  <c r="KE425" i="2"/>
  <c r="KE450" i="2"/>
  <c r="KE414" i="2"/>
  <c r="KE357" i="2"/>
  <c r="KE415" i="2"/>
  <c r="KE476" i="2"/>
  <c r="KE321" i="2"/>
  <c r="KE328" i="2"/>
  <c r="KE315" i="2"/>
  <c r="KE351" i="2"/>
  <c r="KE423" i="2"/>
  <c r="KE441" i="2"/>
  <c r="KE216" i="2"/>
  <c r="KE240" i="2"/>
  <c r="KE452" i="2"/>
  <c r="KE409" i="2"/>
  <c r="KE269" i="2"/>
  <c r="KE329" i="2"/>
  <c r="KE416" i="2"/>
  <c r="KE437" i="2"/>
  <c r="KE419" i="2"/>
  <c r="KE427" i="2"/>
  <c r="KE161" i="2"/>
  <c r="KE429" i="2"/>
  <c r="KE399" i="2"/>
  <c r="KE290" i="2"/>
  <c r="KE349" i="2"/>
  <c r="KE213" i="2"/>
  <c r="KE401" i="2"/>
  <c r="KE460" i="2"/>
  <c r="KE307" i="2"/>
  <c r="KE379" i="2"/>
  <c r="KE82" i="2"/>
  <c r="KE77" i="2"/>
  <c r="KE370" i="2"/>
  <c r="KE394" i="2"/>
  <c r="KE323" i="2"/>
  <c r="KE221" i="2"/>
  <c r="KE478" i="2"/>
  <c r="KE390" i="2"/>
  <c r="KE320" i="2"/>
  <c r="KE378" i="2"/>
  <c r="KE418" i="2"/>
  <c r="KE464" i="2"/>
  <c r="KE474" i="2"/>
  <c r="KE398" i="2"/>
  <c r="KE451" i="2"/>
  <c r="KE457" i="2"/>
  <c r="KE477" i="2"/>
  <c r="KE458" i="2"/>
  <c r="KE372" i="2"/>
  <c r="KE225" i="2"/>
  <c r="KE228" i="2"/>
  <c r="KE185" i="2"/>
  <c r="KE475" i="2"/>
  <c r="KE257" i="2"/>
  <c r="KE47" i="2"/>
  <c r="KE336" i="2"/>
  <c r="KE262" i="2"/>
  <c r="KE106" i="2"/>
  <c r="KE469" i="2"/>
  <c r="KF102" i="2"/>
  <c r="KF10" i="2"/>
  <c r="KF330" i="2"/>
  <c r="KF84" i="2"/>
  <c r="KF260" i="2"/>
  <c r="KF45" i="2"/>
  <c r="KF181" i="2"/>
  <c r="KF140" i="2"/>
  <c r="KF108" i="2"/>
  <c r="KF179" i="2"/>
  <c r="KF277" i="2"/>
  <c r="KF167" i="2"/>
  <c r="KF52" i="2"/>
  <c r="KF177" i="2"/>
  <c r="KF39" i="2"/>
  <c r="KF203" i="2"/>
  <c r="KF196" i="2"/>
  <c r="KF289" i="2"/>
  <c r="KF110" i="2"/>
  <c r="KF13" i="2"/>
  <c r="KF22" i="2"/>
  <c r="KF164" i="2"/>
  <c r="KF172" i="2"/>
  <c r="KF239" i="2"/>
  <c r="KF46" i="2"/>
  <c r="KF166" i="2"/>
  <c r="KF154" i="2"/>
  <c r="KF255" i="2"/>
  <c r="KF455" i="2"/>
  <c r="KF152" i="2"/>
  <c r="KF126" i="2"/>
  <c r="KF146" i="2"/>
  <c r="KF284" i="2"/>
  <c r="KF304" i="2"/>
  <c r="KF345" i="2"/>
  <c r="KF337" i="2"/>
  <c r="KF361" i="2"/>
  <c r="KF434" i="2"/>
  <c r="KF413" i="2"/>
  <c r="KF404" i="2"/>
  <c r="KF363" i="2"/>
  <c r="KF466" i="2"/>
  <c r="KF411" i="2"/>
  <c r="KF448" i="2"/>
  <c r="KF362" i="2"/>
  <c r="KF391" i="2"/>
  <c r="KF308" i="2"/>
  <c r="KF193" i="2"/>
  <c r="KF319" i="2"/>
  <c r="KF205" i="2"/>
  <c r="KF322" i="2"/>
  <c r="KF297" i="2"/>
  <c r="KF325" i="2"/>
  <c r="KF180" i="2"/>
  <c r="KF54" i="2"/>
  <c r="KF280" i="2"/>
  <c r="KF274" i="2"/>
  <c r="KF261" i="2"/>
  <c r="KF118" i="2"/>
  <c r="KF229" i="2"/>
  <c r="KF383" i="2"/>
  <c r="KF131" i="2"/>
  <c r="KF124" i="2"/>
  <c r="KF223" i="2"/>
  <c r="KF230" i="2"/>
  <c r="KF327" i="2"/>
  <c r="KF420" i="2"/>
  <c r="KF270" i="2"/>
  <c r="KF432" i="2"/>
  <c r="KF268" i="2"/>
  <c r="KF367" i="2"/>
  <c r="KF87" i="2"/>
  <c r="KF37" i="2"/>
  <c r="KF55" i="2"/>
  <c r="KF159" i="2"/>
  <c r="KF98" i="2"/>
  <c r="KF85" i="2"/>
  <c r="KF134" i="2"/>
  <c r="KF83" i="2"/>
  <c r="KF117" i="2"/>
  <c r="KF175" i="2"/>
  <c r="KF358" i="2"/>
  <c r="KF27" i="2"/>
  <c r="KF16" i="2"/>
  <c r="KF184" i="2"/>
  <c r="KF74" i="2"/>
  <c r="KF149" i="2"/>
  <c r="KF92" i="2"/>
  <c r="KF132" i="2"/>
  <c r="KF470" i="2"/>
  <c r="KF115" i="2"/>
  <c r="KF145" i="2"/>
  <c r="KF186" i="2"/>
  <c r="KF40" i="2"/>
  <c r="KF21" i="2"/>
  <c r="KF199" i="2"/>
  <c r="KF295" i="2"/>
  <c r="KF353" i="2"/>
  <c r="KF207" i="2"/>
  <c r="KF155" i="2"/>
  <c r="KF195" i="2"/>
  <c r="KF125" i="2"/>
  <c r="KF15" i="2"/>
  <c r="KF160" i="2"/>
  <c r="KF194" i="2"/>
  <c r="KF224" i="2"/>
  <c r="KF188" i="2"/>
  <c r="KF76" i="2"/>
  <c r="KF153" i="2"/>
  <c r="KF263" i="2"/>
  <c r="KF112" i="2"/>
  <c r="KF62" i="2"/>
  <c r="KF78" i="2"/>
  <c r="KF198" i="2"/>
  <c r="KF191" i="2"/>
  <c r="KF275" i="2"/>
  <c r="KF65" i="2"/>
  <c r="KF341" i="2"/>
  <c r="KF105" i="2"/>
  <c r="KF81" i="2"/>
  <c r="KF267" i="2"/>
  <c r="KF220" i="2"/>
  <c r="KF156" i="2"/>
  <c r="KF254" i="2"/>
  <c r="KF286" i="2"/>
  <c r="KF29" i="2"/>
  <c r="KF94" i="2"/>
  <c r="KF100" i="2"/>
  <c r="KF182" i="2"/>
  <c r="KF36" i="2"/>
  <c r="KF53" i="2"/>
  <c r="KF4" i="2"/>
  <c r="KF2" i="2"/>
  <c r="KF306" i="2"/>
  <c r="KF56" i="2"/>
  <c r="KF43" i="2"/>
  <c r="KF282" i="2"/>
  <c r="KF59" i="2"/>
  <c r="KF169" i="2"/>
  <c r="KF192" i="2"/>
  <c r="KF209" i="2"/>
  <c r="KF227" i="2"/>
  <c r="KF73" i="2"/>
  <c r="KF113" i="2"/>
  <c r="KF71" i="2"/>
  <c r="KF18" i="2"/>
  <c r="KF26" i="2"/>
  <c r="KF144" i="2"/>
  <c r="KF9" i="2"/>
  <c r="KF50" i="2"/>
  <c r="KF19" i="2"/>
  <c r="KF99" i="2"/>
  <c r="KF23" i="2"/>
  <c r="KF24" i="2"/>
  <c r="KF12" i="2"/>
  <c r="KF66" i="2"/>
  <c r="KF5" i="2"/>
  <c r="KF101" i="2"/>
  <c r="KF88" i="2"/>
  <c r="KF64" i="2"/>
  <c r="KF70" i="2"/>
  <c r="KF32" i="2"/>
  <c r="KF51" i="2"/>
  <c r="KF218" i="2"/>
  <c r="KF35" i="2"/>
  <c r="KF368" i="2"/>
  <c r="KF350" i="2"/>
  <c r="KF388" i="2"/>
  <c r="KF292" i="2"/>
  <c r="KF214" i="2"/>
  <c r="KF75" i="2"/>
  <c r="KF293" i="2"/>
  <c r="KF243" i="2"/>
  <c r="KF210" i="2"/>
  <c r="KF369" i="2"/>
  <c r="KF69" i="2"/>
  <c r="KF68" i="2"/>
  <c r="KF38" i="2"/>
  <c r="KF3" i="2"/>
  <c r="KF120" i="2"/>
  <c r="KF58" i="2"/>
  <c r="KF34" i="2"/>
  <c r="KF86" i="2"/>
  <c r="KF178" i="2"/>
  <c r="KF57" i="2"/>
  <c r="KF217" i="2"/>
  <c r="KF127" i="2"/>
  <c r="KF206" i="2"/>
  <c r="KF111" i="2"/>
  <c r="KF344" i="2"/>
  <c r="KF150" i="2"/>
  <c r="KF93" i="2"/>
  <c r="KF63" i="2"/>
  <c r="KF174" i="2"/>
  <c r="KF147" i="2"/>
  <c r="KF48" i="2"/>
  <c r="KF96" i="2"/>
  <c r="KF72" i="2"/>
  <c r="KF33" i="2"/>
  <c r="KF189" i="2"/>
  <c r="KF313" i="2"/>
  <c r="KF158" i="2"/>
  <c r="KF219" i="2"/>
  <c r="KF31" i="2"/>
  <c r="KF95" i="2"/>
  <c r="KF346" i="2"/>
  <c r="KF176" i="2"/>
  <c r="KF352" i="2"/>
  <c r="KF245" i="2"/>
  <c r="KF41" i="2"/>
  <c r="KF79" i="2"/>
  <c r="KF30" i="2"/>
  <c r="KF226" i="2"/>
  <c r="KF103" i="2"/>
  <c r="KF141" i="2"/>
  <c r="KF301" i="2"/>
  <c r="KF347" i="2"/>
  <c r="KF472" i="2"/>
  <c r="KF190" i="2"/>
  <c r="KF296" i="2"/>
  <c r="KF139" i="2"/>
  <c r="KF371" i="2"/>
  <c r="KF7" i="2"/>
  <c r="KF208" i="2"/>
  <c r="KF25" i="2"/>
  <c r="KF468" i="2"/>
  <c r="KF256" i="2"/>
  <c r="KF17" i="2"/>
  <c r="KF222" i="2"/>
  <c r="KF130" i="2"/>
  <c r="KF89" i="2"/>
  <c r="KF201" i="2"/>
  <c r="KF273" i="2"/>
  <c r="KF42" i="2"/>
  <c r="KF200" i="2"/>
  <c r="KF20" i="2"/>
  <c r="KF6" i="2"/>
  <c r="KF61" i="2"/>
  <c r="KF246" i="2"/>
  <c r="KF381" i="2"/>
  <c r="KF278" i="2"/>
  <c r="KF326" i="2"/>
  <c r="KF342" i="2"/>
  <c r="KF276" i="2"/>
  <c r="KF247" i="2"/>
  <c r="KF314" i="2"/>
  <c r="KF142" i="2"/>
  <c r="KF168" i="2"/>
  <c r="KF343" i="2"/>
  <c r="KF11" i="2"/>
  <c r="KF138" i="2"/>
  <c r="KF294" i="2"/>
  <c r="KF91" i="2"/>
  <c r="KF232" i="2"/>
  <c r="KF299" i="2"/>
  <c r="KF364" i="2"/>
  <c r="KF122" i="2"/>
  <c r="KF354" i="2"/>
  <c r="KF435" i="2"/>
  <c r="KF340" i="2"/>
  <c r="KF471" i="2"/>
  <c r="KF302" i="2"/>
  <c r="KF316" i="2"/>
  <c r="KF317" i="2"/>
  <c r="KF136" i="2"/>
  <c r="KF433" i="2"/>
  <c r="KF386" i="2"/>
  <c r="KF252" i="2"/>
  <c r="KF410" i="2"/>
  <c r="KF212" i="2"/>
  <c r="KF348" i="2"/>
  <c r="KF163" i="2"/>
  <c r="KF310" i="2"/>
  <c r="KF173" i="2"/>
  <c r="KF417" i="2"/>
  <c r="KF114" i="2"/>
  <c r="KF331" i="2"/>
  <c r="KF264" i="2"/>
  <c r="KF366" i="2"/>
  <c r="KF359" i="2"/>
  <c r="KF405" i="2"/>
  <c r="KF365" i="2"/>
  <c r="KF382" i="2"/>
  <c r="KF271" i="2"/>
  <c r="KF291" i="2"/>
  <c r="KF393" i="2"/>
  <c r="KF442" i="2"/>
  <c r="KF392" i="2"/>
  <c r="KF396" i="2"/>
  <c r="KF406" i="2"/>
  <c r="KF453" i="2"/>
  <c r="KF236" i="2"/>
  <c r="KF253" i="2"/>
  <c r="KF143" i="2"/>
  <c r="KF281" i="2"/>
  <c r="KF285" i="2"/>
  <c r="KF387" i="2"/>
  <c r="KF332" i="2"/>
  <c r="KF439" i="2"/>
  <c r="KF135" i="2"/>
  <c r="KF197" i="2"/>
  <c r="KF449" i="2"/>
  <c r="KF250" i="2"/>
  <c r="KF237" i="2"/>
  <c r="KF241" i="2"/>
  <c r="KF266" i="2"/>
  <c r="KF272" i="2"/>
  <c r="KF165" i="2"/>
  <c r="KF14" i="2"/>
  <c r="KF400" i="2"/>
  <c r="KF259" i="2"/>
  <c r="KF311" i="2"/>
  <c r="KF309" i="2"/>
  <c r="KF234" i="2"/>
  <c r="KF334" i="2"/>
  <c r="KF426" i="2"/>
  <c r="KF456" i="2"/>
  <c r="KF376" i="2"/>
  <c r="KF215" i="2"/>
  <c r="KF157" i="2"/>
  <c r="KF97" i="2"/>
  <c r="KF380" i="2"/>
  <c r="KF8" i="2"/>
  <c r="KF446" i="2"/>
  <c r="KF248" i="2"/>
  <c r="KF133" i="2"/>
  <c r="KF244" i="2"/>
  <c r="KF123" i="2"/>
  <c r="KF171" i="2"/>
  <c r="KF283" i="2"/>
  <c r="KF249" i="2"/>
  <c r="KF67" i="2"/>
  <c r="KF129" i="2"/>
  <c r="KF49" i="2"/>
  <c r="KF109" i="2"/>
  <c r="KF374" i="2"/>
  <c r="KF288" i="2"/>
  <c r="KF116" i="2"/>
  <c r="KF121" i="2"/>
  <c r="KF202" i="2"/>
  <c r="KF60" i="2"/>
  <c r="KF170" i="2"/>
  <c r="KF204" i="2"/>
  <c r="KF162" i="2"/>
  <c r="KF28" i="2"/>
  <c r="KF231" i="2"/>
  <c r="KF251" i="2"/>
  <c r="KF44" i="2"/>
  <c r="KF305" i="2"/>
  <c r="KF287" i="2"/>
  <c r="KF148" i="2"/>
  <c r="KF356" i="2"/>
  <c r="KF90" i="2"/>
  <c r="KF107" i="2"/>
  <c r="KF183" i="2"/>
  <c r="KF80" i="2"/>
  <c r="KF339" i="2"/>
  <c r="KF233" i="2"/>
  <c r="KF128" i="2"/>
  <c r="KF467" i="2"/>
  <c r="KF312" i="2"/>
  <c r="KF444" i="2"/>
  <c r="KF235" i="2"/>
  <c r="KF104" i="2"/>
  <c r="KF258" i="2"/>
  <c r="KF303" i="2"/>
  <c r="KF428" i="2"/>
  <c r="KF473" i="2"/>
  <c r="KF459" i="2"/>
  <c r="KF395" i="2"/>
  <c r="KF397" i="2"/>
  <c r="KF436" i="2"/>
  <c r="KF440" i="2"/>
  <c r="KF465" i="2"/>
  <c r="KF408" i="2"/>
  <c r="KF421" i="2"/>
  <c r="KF479" i="2"/>
  <c r="KF422" i="2"/>
  <c r="KF377" i="2"/>
  <c r="KF430" i="2"/>
  <c r="KF389" i="2"/>
  <c r="KF137" i="2"/>
  <c r="KF385" i="2"/>
  <c r="KF402" i="2"/>
  <c r="KF318" i="2"/>
  <c r="KF375" i="2"/>
  <c r="KF279" i="2"/>
  <c r="KF438" i="2"/>
  <c r="KF333" i="2"/>
  <c r="KF424" i="2"/>
  <c r="KF300" i="2"/>
  <c r="KF461" i="2"/>
  <c r="KF187" i="2"/>
  <c r="KF238" i="2"/>
  <c r="KF265" i="2"/>
  <c r="KF298" i="2"/>
  <c r="KF360" i="2"/>
  <c r="KF119" i="2"/>
  <c r="KF211" i="2"/>
  <c r="KF373" i="2"/>
  <c r="KF338" i="2"/>
  <c r="KF242" i="2"/>
  <c r="KF355" i="2"/>
  <c r="KF447" i="2"/>
  <c r="KF443" i="2"/>
  <c r="KF403" i="2"/>
  <c r="KF463" i="2"/>
  <c r="KF335" i="2"/>
  <c r="KF431" i="2"/>
  <c r="KF454" i="2"/>
  <c r="KF384" i="2"/>
  <c r="KF151" i="2"/>
  <c r="KF407" i="2"/>
  <c r="KF412" i="2"/>
  <c r="KF445" i="2"/>
  <c r="KF462" i="2"/>
  <c r="KF324" i="2"/>
  <c r="KF425" i="2"/>
  <c r="KF450" i="2"/>
  <c r="KF414" i="2"/>
  <c r="KF357" i="2"/>
  <c r="KF415" i="2"/>
  <c r="KF476" i="2"/>
  <c r="KF321" i="2"/>
  <c r="KF328" i="2"/>
  <c r="KF315" i="2"/>
  <c r="KF351" i="2"/>
  <c r="KF423" i="2"/>
  <c r="KF441" i="2"/>
  <c r="KF216" i="2"/>
  <c r="KF240" i="2"/>
  <c r="KF452" i="2"/>
  <c r="KF409" i="2"/>
  <c r="KF269" i="2"/>
  <c r="KF329" i="2"/>
  <c r="KF416" i="2"/>
  <c r="KF437" i="2"/>
  <c r="KF419" i="2"/>
  <c r="KF427" i="2"/>
  <c r="KF161" i="2"/>
  <c r="KF429" i="2"/>
  <c r="KF399" i="2"/>
  <c r="KF290" i="2"/>
  <c r="KF349" i="2"/>
  <c r="KF213" i="2"/>
  <c r="KF401" i="2"/>
  <c r="KF460" i="2"/>
  <c r="KF307" i="2"/>
  <c r="KF379" i="2"/>
  <c r="KF82" i="2"/>
  <c r="KF77" i="2"/>
  <c r="KF370" i="2"/>
  <c r="KF394" i="2"/>
  <c r="KF323" i="2"/>
  <c r="KF221" i="2"/>
  <c r="KF478" i="2"/>
  <c r="KF390" i="2"/>
  <c r="KF320" i="2"/>
  <c r="KF378" i="2"/>
  <c r="KF418" i="2"/>
  <c r="KF464" i="2"/>
  <c r="KF474" i="2"/>
  <c r="KF398" i="2"/>
  <c r="KF451" i="2"/>
  <c r="KF457" i="2"/>
  <c r="KF477" i="2"/>
  <c r="KF458" i="2"/>
  <c r="KF372" i="2"/>
  <c r="KF225" i="2"/>
  <c r="KF228" i="2"/>
  <c r="KF185" i="2"/>
  <c r="KF475" i="2"/>
  <c r="KF257" i="2"/>
  <c r="KF47" i="2"/>
  <c r="KF336" i="2"/>
  <c r="KF262" i="2"/>
  <c r="KF106" i="2"/>
  <c r="KF469" i="2"/>
  <c r="KG102" i="2"/>
  <c r="KG10" i="2"/>
  <c r="KG330" i="2"/>
  <c r="KG84" i="2"/>
  <c r="KG260" i="2"/>
  <c r="KG45" i="2"/>
  <c r="KG181" i="2"/>
  <c r="KG140" i="2"/>
  <c r="KG108" i="2"/>
  <c r="KG179" i="2"/>
  <c r="KG277" i="2"/>
  <c r="KG167" i="2"/>
  <c r="KG52" i="2"/>
  <c r="KG177" i="2"/>
  <c r="KG39" i="2"/>
  <c r="KG203" i="2"/>
  <c r="KG196" i="2"/>
  <c r="KG289" i="2"/>
  <c r="KG110" i="2"/>
  <c r="KG13" i="2"/>
  <c r="KG22" i="2"/>
  <c r="KG164" i="2"/>
  <c r="KG172" i="2"/>
  <c r="KG239" i="2"/>
  <c r="KG46" i="2"/>
  <c r="KG166" i="2"/>
  <c r="KG154" i="2"/>
  <c r="KG255" i="2"/>
  <c r="KG455" i="2"/>
  <c r="KG152" i="2"/>
  <c r="KG126" i="2"/>
  <c r="KG146" i="2"/>
  <c r="KG284" i="2"/>
  <c r="KG304" i="2"/>
  <c r="KG345" i="2"/>
  <c r="KG337" i="2"/>
  <c r="KG361" i="2"/>
  <c r="KG434" i="2"/>
  <c r="KG413" i="2"/>
  <c r="KG404" i="2"/>
  <c r="KG363" i="2"/>
  <c r="KG466" i="2"/>
  <c r="KG411" i="2"/>
  <c r="KG448" i="2"/>
  <c r="KG362" i="2"/>
  <c r="KG391" i="2"/>
  <c r="KG308" i="2"/>
  <c r="KG193" i="2"/>
  <c r="KG319" i="2"/>
  <c r="KG205" i="2"/>
  <c r="KG322" i="2"/>
  <c r="KG297" i="2"/>
  <c r="KG325" i="2"/>
  <c r="KG180" i="2"/>
  <c r="KG54" i="2"/>
  <c r="KG280" i="2"/>
  <c r="KG274" i="2"/>
  <c r="KG261" i="2"/>
  <c r="KG118" i="2"/>
  <c r="KG229" i="2"/>
  <c r="KG383" i="2"/>
  <c r="KG131" i="2"/>
  <c r="KG124" i="2"/>
  <c r="KG223" i="2"/>
  <c r="KG230" i="2"/>
  <c r="KG327" i="2"/>
  <c r="KG420" i="2"/>
  <c r="KG270" i="2"/>
  <c r="KG432" i="2"/>
  <c r="KG268" i="2"/>
  <c r="KG367" i="2"/>
  <c r="KG87" i="2"/>
  <c r="KG37" i="2"/>
  <c r="KG55" i="2"/>
  <c r="KG159" i="2"/>
  <c r="KG98" i="2"/>
  <c r="KG85" i="2"/>
  <c r="KG134" i="2"/>
  <c r="KG83" i="2"/>
  <c r="KG117" i="2"/>
  <c r="KG175" i="2"/>
  <c r="KG358" i="2"/>
  <c r="KG27" i="2"/>
  <c r="KG16" i="2"/>
  <c r="KG184" i="2"/>
  <c r="KG74" i="2"/>
  <c r="KG149" i="2"/>
  <c r="KG92" i="2"/>
  <c r="KG132" i="2"/>
  <c r="KG470" i="2"/>
  <c r="KG115" i="2"/>
  <c r="KG145" i="2"/>
  <c r="KG186" i="2"/>
  <c r="KG40" i="2"/>
  <c r="KG21" i="2"/>
  <c r="KG199" i="2"/>
  <c r="KG295" i="2"/>
  <c r="KG353" i="2"/>
  <c r="KG207" i="2"/>
  <c r="KG155" i="2"/>
  <c r="KG195" i="2"/>
  <c r="KG125" i="2"/>
  <c r="KG15" i="2"/>
  <c r="KG160" i="2"/>
  <c r="KG194" i="2"/>
  <c r="KG224" i="2"/>
  <c r="KG188" i="2"/>
  <c r="KG76" i="2"/>
  <c r="KG153" i="2"/>
  <c r="KG263" i="2"/>
  <c r="KG112" i="2"/>
  <c r="KG62" i="2"/>
  <c r="KG78" i="2"/>
  <c r="KG198" i="2"/>
  <c r="KG191" i="2"/>
  <c r="KG275" i="2"/>
  <c r="KG65" i="2"/>
  <c r="KG341" i="2"/>
  <c r="KG105" i="2"/>
  <c r="KG81" i="2"/>
  <c r="KG267" i="2"/>
  <c r="KG220" i="2"/>
  <c r="KG156" i="2"/>
  <c r="KG254" i="2"/>
  <c r="KG286" i="2"/>
  <c r="KG29" i="2"/>
  <c r="KG94" i="2"/>
  <c r="KG100" i="2"/>
  <c r="KG182" i="2"/>
  <c r="KG36" i="2"/>
  <c r="KG53" i="2"/>
  <c r="KG4" i="2"/>
  <c r="KG2" i="2"/>
  <c r="KG306" i="2"/>
  <c r="KG56" i="2"/>
  <c r="KG43" i="2"/>
  <c r="KG282" i="2"/>
  <c r="KG59" i="2"/>
  <c r="KG169" i="2"/>
  <c r="KG192" i="2"/>
  <c r="KG209" i="2"/>
  <c r="KG227" i="2"/>
  <c r="KG73" i="2"/>
  <c r="KG113" i="2"/>
  <c r="KG71" i="2"/>
  <c r="KG18" i="2"/>
  <c r="KG26" i="2"/>
  <c r="KG144" i="2"/>
  <c r="KG9" i="2"/>
  <c r="KG50" i="2"/>
  <c r="KG19" i="2"/>
  <c r="KG99" i="2"/>
  <c r="KG23" i="2"/>
  <c r="KG24" i="2"/>
  <c r="KG12" i="2"/>
  <c r="KG66" i="2"/>
  <c r="KG5" i="2"/>
  <c r="KG101" i="2"/>
  <c r="KG88" i="2"/>
  <c r="KG64" i="2"/>
  <c r="KG70" i="2"/>
  <c r="KG32" i="2"/>
  <c r="KG51" i="2"/>
  <c r="KG218" i="2"/>
  <c r="KG35" i="2"/>
  <c r="KG368" i="2"/>
  <c r="KG350" i="2"/>
  <c r="KG388" i="2"/>
  <c r="KG292" i="2"/>
  <c r="KG214" i="2"/>
  <c r="KG75" i="2"/>
  <c r="KG293" i="2"/>
  <c r="KG243" i="2"/>
  <c r="KG210" i="2"/>
  <c r="KG369" i="2"/>
  <c r="KG69" i="2"/>
  <c r="KG68" i="2"/>
  <c r="KG38" i="2"/>
  <c r="KG3" i="2"/>
  <c r="KG120" i="2"/>
  <c r="KG58" i="2"/>
  <c r="KG34" i="2"/>
  <c r="KG86" i="2"/>
  <c r="KG178" i="2"/>
  <c r="KG57" i="2"/>
  <c r="KG217" i="2"/>
  <c r="KG127" i="2"/>
  <c r="KG206" i="2"/>
  <c r="KG111" i="2"/>
  <c r="KG344" i="2"/>
  <c r="KG150" i="2"/>
  <c r="KG93" i="2"/>
  <c r="KG63" i="2"/>
  <c r="KG174" i="2"/>
  <c r="KG147" i="2"/>
  <c r="KG48" i="2"/>
  <c r="KG96" i="2"/>
  <c r="KG72" i="2"/>
  <c r="KG33" i="2"/>
  <c r="KG189" i="2"/>
  <c r="KG313" i="2"/>
  <c r="KG158" i="2"/>
  <c r="KG219" i="2"/>
  <c r="KG31" i="2"/>
  <c r="KG95" i="2"/>
  <c r="KG346" i="2"/>
  <c r="KG176" i="2"/>
  <c r="KG352" i="2"/>
  <c r="KG245" i="2"/>
  <c r="KG41" i="2"/>
  <c r="KG79" i="2"/>
  <c r="KG30" i="2"/>
  <c r="KG226" i="2"/>
  <c r="KG103" i="2"/>
  <c r="KG141" i="2"/>
  <c r="KG301" i="2"/>
  <c r="KG347" i="2"/>
  <c r="KG472" i="2"/>
  <c r="KG190" i="2"/>
  <c r="KG296" i="2"/>
  <c r="KG139" i="2"/>
  <c r="KG371" i="2"/>
  <c r="KG7" i="2"/>
  <c r="KG208" i="2"/>
  <c r="KG25" i="2"/>
  <c r="KG468" i="2"/>
  <c r="KG256" i="2"/>
  <c r="KG17" i="2"/>
  <c r="KG222" i="2"/>
  <c r="KG130" i="2"/>
  <c r="KG89" i="2"/>
  <c r="KG201" i="2"/>
  <c r="KG273" i="2"/>
  <c r="KG42" i="2"/>
  <c r="KG200" i="2"/>
  <c r="KG20" i="2"/>
  <c r="KG6" i="2"/>
  <c r="KG61" i="2"/>
  <c r="KG246" i="2"/>
  <c r="KG381" i="2"/>
  <c r="KG278" i="2"/>
  <c r="KG326" i="2"/>
  <c r="KG342" i="2"/>
  <c r="KG276" i="2"/>
  <c r="KG247" i="2"/>
  <c r="KG314" i="2"/>
  <c r="KG142" i="2"/>
  <c r="KG168" i="2"/>
  <c r="KG343" i="2"/>
  <c r="KG11" i="2"/>
  <c r="KG138" i="2"/>
  <c r="KG294" i="2"/>
  <c r="KG91" i="2"/>
  <c r="KG232" i="2"/>
  <c r="KG299" i="2"/>
  <c r="KG364" i="2"/>
  <c r="KG122" i="2"/>
  <c r="KG354" i="2"/>
  <c r="KG435" i="2"/>
  <c r="KG340" i="2"/>
  <c r="KG471" i="2"/>
  <c r="KG302" i="2"/>
  <c r="KG316" i="2"/>
  <c r="KG317" i="2"/>
  <c r="KG136" i="2"/>
  <c r="KG433" i="2"/>
  <c r="KG386" i="2"/>
  <c r="KG252" i="2"/>
  <c r="KG410" i="2"/>
  <c r="KG212" i="2"/>
  <c r="KG348" i="2"/>
  <c r="KG163" i="2"/>
  <c r="KG310" i="2"/>
  <c r="KG173" i="2"/>
  <c r="KG417" i="2"/>
  <c r="KG114" i="2"/>
  <c r="KG331" i="2"/>
  <c r="KG264" i="2"/>
  <c r="KG366" i="2"/>
  <c r="KG359" i="2"/>
  <c r="KG405" i="2"/>
  <c r="KG365" i="2"/>
  <c r="KG382" i="2"/>
  <c r="KG271" i="2"/>
  <c r="KG291" i="2"/>
  <c r="KG393" i="2"/>
  <c r="KG442" i="2"/>
  <c r="KG392" i="2"/>
  <c r="KG396" i="2"/>
  <c r="KG406" i="2"/>
  <c r="KG453" i="2"/>
  <c r="KG236" i="2"/>
  <c r="KG253" i="2"/>
  <c r="KG143" i="2"/>
  <c r="KG281" i="2"/>
  <c r="KG285" i="2"/>
  <c r="KG387" i="2"/>
  <c r="KG332" i="2"/>
  <c r="KG439" i="2"/>
  <c r="KG135" i="2"/>
  <c r="KG197" i="2"/>
  <c r="KG449" i="2"/>
  <c r="KG250" i="2"/>
  <c r="KG237" i="2"/>
  <c r="KG241" i="2"/>
  <c r="KG266" i="2"/>
  <c r="KG272" i="2"/>
  <c r="KG165" i="2"/>
  <c r="KG14" i="2"/>
  <c r="KG400" i="2"/>
  <c r="KG259" i="2"/>
  <c r="KG311" i="2"/>
  <c r="KG309" i="2"/>
  <c r="KG234" i="2"/>
  <c r="KG334" i="2"/>
  <c r="KG426" i="2"/>
  <c r="KG456" i="2"/>
  <c r="KG376" i="2"/>
  <c r="KG215" i="2"/>
  <c r="KG157" i="2"/>
  <c r="KG97" i="2"/>
  <c r="KG380" i="2"/>
  <c r="KG8" i="2"/>
  <c r="KG446" i="2"/>
  <c r="KG248" i="2"/>
  <c r="KG133" i="2"/>
  <c r="KG244" i="2"/>
  <c r="KG123" i="2"/>
  <c r="KG171" i="2"/>
  <c r="KG283" i="2"/>
  <c r="KG249" i="2"/>
  <c r="KG67" i="2"/>
  <c r="KG129" i="2"/>
  <c r="KG49" i="2"/>
  <c r="KG109" i="2"/>
  <c r="KG374" i="2"/>
  <c r="KG288" i="2"/>
  <c r="KG116" i="2"/>
  <c r="KG121" i="2"/>
  <c r="KG202" i="2"/>
  <c r="KG60" i="2"/>
  <c r="KG170" i="2"/>
  <c r="KG204" i="2"/>
  <c r="KG162" i="2"/>
  <c r="KG28" i="2"/>
  <c r="KG231" i="2"/>
  <c r="KG251" i="2"/>
  <c r="KG44" i="2"/>
  <c r="KG305" i="2"/>
  <c r="KG287" i="2"/>
  <c r="KG148" i="2"/>
  <c r="KG356" i="2"/>
  <c r="KG90" i="2"/>
  <c r="KG107" i="2"/>
  <c r="KG183" i="2"/>
  <c r="KG80" i="2"/>
  <c r="KG339" i="2"/>
  <c r="KG233" i="2"/>
  <c r="KG128" i="2"/>
  <c r="KG467" i="2"/>
  <c r="KG312" i="2"/>
  <c r="KG444" i="2"/>
  <c r="KG235" i="2"/>
  <c r="KG104" i="2"/>
  <c r="KG258" i="2"/>
  <c r="KG303" i="2"/>
  <c r="KG428" i="2"/>
  <c r="KG473" i="2"/>
  <c r="KG459" i="2"/>
  <c r="KG395" i="2"/>
  <c r="KG397" i="2"/>
  <c r="KG436" i="2"/>
  <c r="KG440" i="2"/>
  <c r="KG465" i="2"/>
  <c r="KG408" i="2"/>
  <c r="KG421" i="2"/>
  <c r="KG479" i="2"/>
  <c r="KG422" i="2"/>
  <c r="KG377" i="2"/>
  <c r="KG430" i="2"/>
  <c r="KG389" i="2"/>
  <c r="KG137" i="2"/>
  <c r="KG385" i="2"/>
  <c r="KG402" i="2"/>
  <c r="KG318" i="2"/>
  <c r="KG375" i="2"/>
  <c r="KG279" i="2"/>
  <c r="KG438" i="2"/>
  <c r="KG333" i="2"/>
  <c r="KG424" i="2"/>
  <c r="KG300" i="2"/>
  <c r="KG461" i="2"/>
  <c r="KG187" i="2"/>
  <c r="KG238" i="2"/>
  <c r="KG265" i="2"/>
  <c r="KG298" i="2"/>
  <c r="KG360" i="2"/>
  <c r="KG119" i="2"/>
  <c r="KG211" i="2"/>
  <c r="KG373" i="2"/>
  <c r="KG338" i="2"/>
  <c r="KG242" i="2"/>
  <c r="KG355" i="2"/>
  <c r="KG447" i="2"/>
  <c r="KG443" i="2"/>
  <c r="KG403" i="2"/>
  <c r="KG463" i="2"/>
  <c r="KG335" i="2"/>
  <c r="KG431" i="2"/>
  <c r="KG454" i="2"/>
  <c r="KG384" i="2"/>
  <c r="KG151" i="2"/>
  <c r="KG407" i="2"/>
  <c r="KG412" i="2"/>
  <c r="KG445" i="2"/>
  <c r="KG462" i="2"/>
  <c r="KG324" i="2"/>
  <c r="KG425" i="2"/>
  <c r="KG450" i="2"/>
  <c r="KG414" i="2"/>
  <c r="KG357" i="2"/>
  <c r="KG415" i="2"/>
  <c r="KG476" i="2"/>
  <c r="KG321" i="2"/>
  <c r="KG328" i="2"/>
  <c r="KG315" i="2"/>
  <c r="KG351" i="2"/>
  <c r="KG423" i="2"/>
  <c r="KG441" i="2"/>
  <c r="KG216" i="2"/>
  <c r="KG240" i="2"/>
  <c r="KG452" i="2"/>
  <c r="KG409" i="2"/>
  <c r="KG269" i="2"/>
  <c r="KG329" i="2"/>
  <c r="KG416" i="2"/>
  <c r="KG437" i="2"/>
  <c r="KG419" i="2"/>
  <c r="KG427" i="2"/>
  <c r="KG161" i="2"/>
  <c r="KG429" i="2"/>
  <c r="KG399" i="2"/>
  <c r="KG290" i="2"/>
  <c r="KG349" i="2"/>
  <c r="KG213" i="2"/>
  <c r="KG401" i="2"/>
  <c r="KG460" i="2"/>
  <c r="KG307" i="2"/>
  <c r="KG379" i="2"/>
  <c r="KG82" i="2"/>
  <c r="KG77" i="2"/>
  <c r="KG370" i="2"/>
  <c r="KG394" i="2"/>
  <c r="KG323" i="2"/>
  <c r="KG221" i="2"/>
  <c r="KG478" i="2"/>
  <c r="KG390" i="2"/>
  <c r="KG320" i="2"/>
  <c r="KG378" i="2"/>
  <c r="KG418" i="2"/>
  <c r="KG464" i="2"/>
  <c r="KG474" i="2"/>
  <c r="KG398" i="2"/>
  <c r="KG451" i="2"/>
  <c r="KG457" i="2"/>
  <c r="KG477" i="2"/>
  <c r="KG458" i="2"/>
  <c r="KG372" i="2"/>
  <c r="KG225" i="2"/>
  <c r="KG228" i="2"/>
  <c r="KG185" i="2"/>
  <c r="KG475" i="2"/>
  <c r="KG257" i="2"/>
  <c r="KG47" i="2"/>
  <c r="KG336" i="2"/>
  <c r="KG262" i="2"/>
  <c r="KG106" i="2"/>
  <c r="KG469" i="2"/>
  <c r="KH102" i="2"/>
  <c r="KH10" i="2"/>
  <c r="KH330" i="2"/>
  <c r="KH84" i="2"/>
  <c r="KH260" i="2"/>
  <c r="KH45" i="2"/>
  <c r="KH181" i="2"/>
  <c r="KH140" i="2"/>
  <c r="KH108" i="2"/>
  <c r="KH179" i="2"/>
  <c r="KH277" i="2"/>
  <c r="KH167" i="2"/>
  <c r="KH52" i="2"/>
  <c r="KH177" i="2"/>
  <c r="KH39" i="2"/>
  <c r="KH203" i="2"/>
  <c r="KH196" i="2"/>
  <c r="KH289" i="2"/>
  <c r="KH110" i="2"/>
  <c r="KH13" i="2"/>
  <c r="KH22" i="2"/>
  <c r="KH164" i="2"/>
  <c r="KH172" i="2"/>
  <c r="KH239" i="2"/>
  <c r="KH46" i="2"/>
  <c r="KH166" i="2"/>
  <c r="KH154" i="2"/>
  <c r="KH255" i="2"/>
  <c r="KH455" i="2"/>
  <c r="KH152" i="2"/>
  <c r="KH126" i="2"/>
  <c r="KH146" i="2"/>
  <c r="KH284" i="2"/>
  <c r="KH304" i="2"/>
  <c r="KH345" i="2"/>
  <c r="KH337" i="2"/>
  <c r="KH361" i="2"/>
  <c r="KH434" i="2"/>
  <c r="KH413" i="2"/>
  <c r="KH404" i="2"/>
  <c r="KH363" i="2"/>
  <c r="KH466" i="2"/>
  <c r="KH411" i="2"/>
  <c r="KH448" i="2"/>
  <c r="KH362" i="2"/>
  <c r="KH391" i="2"/>
  <c r="KH308" i="2"/>
  <c r="KH193" i="2"/>
  <c r="KH319" i="2"/>
  <c r="KH205" i="2"/>
  <c r="KH322" i="2"/>
  <c r="KH297" i="2"/>
  <c r="KH325" i="2"/>
  <c r="KH180" i="2"/>
  <c r="KH54" i="2"/>
  <c r="KH280" i="2"/>
  <c r="KH274" i="2"/>
  <c r="KH261" i="2"/>
  <c r="KH118" i="2"/>
  <c r="KH229" i="2"/>
  <c r="KH383" i="2"/>
  <c r="KH131" i="2"/>
  <c r="KH124" i="2"/>
  <c r="KH223" i="2"/>
  <c r="KH230" i="2"/>
  <c r="KH327" i="2"/>
  <c r="KH420" i="2"/>
  <c r="KH270" i="2"/>
  <c r="KH432" i="2"/>
  <c r="KH268" i="2"/>
  <c r="KH367" i="2"/>
  <c r="KH87" i="2"/>
  <c r="KH37" i="2"/>
  <c r="KH55" i="2"/>
  <c r="KH159" i="2"/>
  <c r="KH98" i="2"/>
  <c r="KH85" i="2"/>
  <c r="KH134" i="2"/>
  <c r="KH83" i="2"/>
  <c r="KH117" i="2"/>
  <c r="KH175" i="2"/>
  <c r="KH358" i="2"/>
  <c r="KH27" i="2"/>
  <c r="KH16" i="2"/>
  <c r="KH184" i="2"/>
  <c r="KH74" i="2"/>
  <c r="KH149" i="2"/>
  <c r="KH92" i="2"/>
  <c r="KH132" i="2"/>
  <c r="KH470" i="2"/>
  <c r="KH115" i="2"/>
  <c r="KH145" i="2"/>
  <c r="KH186" i="2"/>
  <c r="KH40" i="2"/>
  <c r="KH21" i="2"/>
  <c r="KH199" i="2"/>
  <c r="KH295" i="2"/>
  <c r="KH353" i="2"/>
  <c r="KH207" i="2"/>
  <c r="KH155" i="2"/>
  <c r="KH195" i="2"/>
  <c r="KH125" i="2"/>
  <c r="KH15" i="2"/>
  <c r="KH160" i="2"/>
  <c r="KH194" i="2"/>
  <c r="KH224" i="2"/>
  <c r="KH188" i="2"/>
  <c r="KH76" i="2"/>
  <c r="KH153" i="2"/>
  <c r="KH263" i="2"/>
  <c r="KH112" i="2"/>
  <c r="KH62" i="2"/>
  <c r="KH78" i="2"/>
  <c r="KH198" i="2"/>
  <c r="KH191" i="2"/>
  <c r="KH275" i="2"/>
  <c r="KH65" i="2"/>
  <c r="KH341" i="2"/>
  <c r="KH105" i="2"/>
  <c r="KH81" i="2"/>
  <c r="KH267" i="2"/>
  <c r="KH220" i="2"/>
  <c r="KH156" i="2"/>
  <c r="KH254" i="2"/>
  <c r="KH286" i="2"/>
  <c r="KH29" i="2"/>
  <c r="KH94" i="2"/>
  <c r="KH100" i="2"/>
  <c r="KH182" i="2"/>
  <c r="KH36" i="2"/>
  <c r="KH53" i="2"/>
  <c r="KH4" i="2"/>
  <c r="KH2" i="2"/>
  <c r="KH306" i="2"/>
  <c r="KH56" i="2"/>
  <c r="KH43" i="2"/>
  <c r="KH282" i="2"/>
  <c r="KH59" i="2"/>
  <c r="KH169" i="2"/>
  <c r="KH192" i="2"/>
  <c r="KH209" i="2"/>
  <c r="KH227" i="2"/>
  <c r="KH73" i="2"/>
  <c r="KH113" i="2"/>
  <c r="KH71" i="2"/>
  <c r="KH18" i="2"/>
  <c r="KH26" i="2"/>
  <c r="KH144" i="2"/>
  <c r="KH9" i="2"/>
  <c r="KH50" i="2"/>
  <c r="KH19" i="2"/>
  <c r="KH99" i="2"/>
  <c r="KH23" i="2"/>
  <c r="KH24" i="2"/>
  <c r="KH12" i="2"/>
  <c r="KH66" i="2"/>
  <c r="KH5" i="2"/>
  <c r="KH101" i="2"/>
  <c r="KH88" i="2"/>
  <c r="KH64" i="2"/>
  <c r="KH70" i="2"/>
  <c r="KH32" i="2"/>
  <c r="KH51" i="2"/>
  <c r="KH218" i="2"/>
  <c r="KH35" i="2"/>
  <c r="KH368" i="2"/>
  <c r="KH350" i="2"/>
  <c r="KH388" i="2"/>
  <c r="KH292" i="2"/>
  <c r="KH214" i="2"/>
  <c r="KH75" i="2"/>
  <c r="KH293" i="2"/>
  <c r="KH243" i="2"/>
  <c r="KH210" i="2"/>
  <c r="KH369" i="2"/>
  <c r="KH69" i="2"/>
  <c r="KH68" i="2"/>
  <c r="KH38" i="2"/>
  <c r="KH3" i="2"/>
  <c r="KH120" i="2"/>
  <c r="KH58" i="2"/>
  <c r="KH34" i="2"/>
  <c r="KH86" i="2"/>
  <c r="KH178" i="2"/>
  <c r="KH57" i="2"/>
  <c r="KH217" i="2"/>
  <c r="KH127" i="2"/>
  <c r="KH206" i="2"/>
  <c r="KH111" i="2"/>
  <c r="KH344" i="2"/>
  <c r="KH150" i="2"/>
  <c r="KH93" i="2"/>
  <c r="KH63" i="2"/>
  <c r="KH174" i="2"/>
  <c r="KH147" i="2"/>
  <c r="KH48" i="2"/>
  <c r="KH96" i="2"/>
  <c r="KH72" i="2"/>
  <c r="KH33" i="2"/>
  <c r="KH189" i="2"/>
  <c r="KH313" i="2"/>
  <c r="KH158" i="2"/>
  <c r="KH219" i="2"/>
  <c r="KH31" i="2"/>
  <c r="KH95" i="2"/>
  <c r="KH346" i="2"/>
  <c r="KH176" i="2"/>
  <c r="KH352" i="2"/>
  <c r="KH245" i="2"/>
  <c r="KH41" i="2"/>
  <c r="KH79" i="2"/>
  <c r="KH30" i="2"/>
  <c r="KH226" i="2"/>
  <c r="KH103" i="2"/>
  <c r="KH141" i="2"/>
  <c r="KH301" i="2"/>
  <c r="KH347" i="2"/>
  <c r="KH472" i="2"/>
  <c r="KH190" i="2"/>
  <c r="KH296" i="2"/>
  <c r="KH139" i="2"/>
  <c r="KH371" i="2"/>
  <c r="KH7" i="2"/>
  <c r="KH208" i="2"/>
  <c r="KH25" i="2"/>
  <c r="KH468" i="2"/>
  <c r="KH256" i="2"/>
  <c r="KH17" i="2"/>
  <c r="KH222" i="2"/>
  <c r="KH130" i="2"/>
  <c r="KH89" i="2"/>
  <c r="KH201" i="2"/>
  <c r="KH273" i="2"/>
  <c r="KH42" i="2"/>
  <c r="KH200" i="2"/>
  <c r="KH20" i="2"/>
  <c r="KH6" i="2"/>
  <c r="KH61" i="2"/>
  <c r="KH246" i="2"/>
  <c r="KH381" i="2"/>
  <c r="KH278" i="2"/>
  <c r="KH326" i="2"/>
  <c r="KH342" i="2"/>
  <c r="KH276" i="2"/>
  <c r="KH247" i="2"/>
  <c r="KH314" i="2"/>
  <c r="KH142" i="2"/>
  <c r="KH168" i="2"/>
  <c r="KH343" i="2"/>
  <c r="KH11" i="2"/>
  <c r="KH138" i="2"/>
  <c r="KH294" i="2"/>
  <c r="KH91" i="2"/>
  <c r="KH232" i="2"/>
  <c r="KH299" i="2"/>
  <c r="KH364" i="2"/>
  <c r="KH122" i="2"/>
  <c r="KH354" i="2"/>
  <c r="KH435" i="2"/>
  <c r="KH340" i="2"/>
  <c r="KH471" i="2"/>
  <c r="KH302" i="2"/>
  <c r="KH316" i="2"/>
  <c r="KH317" i="2"/>
  <c r="KH136" i="2"/>
  <c r="KH433" i="2"/>
  <c r="KH386" i="2"/>
  <c r="KH252" i="2"/>
  <c r="KH410" i="2"/>
  <c r="KH212" i="2"/>
  <c r="KH348" i="2"/>
  <c r="KH163" i="2"/>
  <c r="KH310" i="2"/>
  <c r="KH173" i="2"/>
  <c r="KH417" i="2"/>
  <c r="KH114" i="2"/>
  <c r="KH331" i="2"/>
  <c r="KH264" i="2"/>
  <c r="KH366" i="2"/>
  <c r="KH359" i="2"/>
  <c r="KH405" i="2"/>
  <c r="KH365" i="2"/>
  <c r="KH382" i="2"/>
  <c r="KH271" i="2"/>
  <c r="KH291" i="2"/>
  <c r="KH393" i="2"/>
  <c r="KH442" i="2"/>
  <c r="KH392" i="2"/>
  <c r="KH396" i="2"/>
  <c r="KH406" i="2"/>
  <c r="KH453" i="2"/>
  <c r="KH236" i="2"/>
  <c r="KH253" i="2"/>
  <c r="KH143" i="2"/>
  <c r="KH281" i="2"/>
  <c r="KH285" i="2"/>
  <c r="KH387" i="2"/>
  <c r="KH332" i="2"/>
  <c r="KH439" i="2"/>
  <c r="KH135" i="2"/>
  <c r="KH197" i="2"/>
  <c r="KH449" i="2"/>
  <c r="KH250" i="2"/>
  <c r="KH237" i="2"/>
  <c r="KH241" i="2"/>
  <c r="KH266" i="2"/>
  <c r="KH272" i="2"/>
  <c r="KH165" i="2"/>
  <c r="KH14" i="2"/>
  <c r="KH400" i="2"/>
  <c r="KH259" i="2"/>
  <c r="KH311" i="2"/>
  <c r="KH309" i="2"/>
  <c r="KH234" i="2"/>
  <c r="KH334" i="2"/>
  <c r="KH426" i="2"/>
  <c r="KH456" i="2"/>
  <c r="KH376" i="2"/>
  <c r="KH215" i="2"/>
  <c r="KH157" i="2"/>
  <c r="KH97" i="2"/>
  <c r="KH380" i="2"/>
  <c r="KH8" i="2"/>
  <c r="KH446" i="2"/>
  <c r="KH248" i="2"/>
  <c r="KH133" i="2"/>
  <c r="KH244" i="2"/>
  <c r="KH123" i="2"/>
  <c r="KH171" i="2"/>
  <c r="KH283" i="2"/>
  <c r="KH249" i="2"/>
  <c r="KH67" i="2"/>
  <c r="KH129" i="2"/>
  <c r="KH49" i="2"/>
  <c r="KH109" i="2"/>
  <c r="KH374" i="2"/>
  <c r="KH288" i="2"/>
  <c r="KH116" i="2"/>
  <c r="KH121" i="2"/>
  <c r="KH202" i="2"/>
  <c r="KH60" i="2"/>
  <c r="KH170" i="2"/>
  <c r="KH204" i="2"/>
  <c r="KH162" i="2"/>
  <c r="KH28" i="2"/>
  <c r="KH231" i="2"/>
  <c r="KH251" i="2"/>
  <c r="KH44" i="2"/>
  <c r="KH305" i="2"/>
  <c r="KH287" i="2"/>
  <c r="KH148" i="2"/>
  <c r="KH356" i="2"/>
  <c r="KH90" i="2"/>
  <c r="KH107" i="2"/>
  <c r="KH183" i="2"/>
  <c r="KH80" i="2"/>
  <c r="KH339" i="2"/>
  <c r="KH233" i="2"/>
  <c r="KH128" i="2"/>
  <c r="KH467" i="2"/>
  <c r="KH312" i="2"/>
  <c r="KH444" i="2"/>
  <c r="KH235" i="2"/>
  <c r="KH104" i="2"/>
  <c r="KH258" i="2"/>
  <c r="KH303" i="2"/>
  <c r="KH428" i="2"/>
  <c r="KH473" i="2"/>
  <c r="KH459" i="2"/>
  <c r="KH395" i="2"/>
  <c r="KH397" i="2"/>
  <c r="KH436" i="2"/>
  <c r="KH440" i="2"/>
  <c r="KH465" i="2"/>
  <c r="KH408" i="2"/>
  <c r="KH421" i="2"/>
  <c r="KH479" i="2"/>
  <c r="KH422" i="2"/>
  <c r="KH377" i="2"/>
  <c r="KH430" i="2"/>
  <c r="KH389" i="2"/>
  <c r="KH137" i="2"/>
  <c r="KH385" i="2"/>
  <c r="KH402" i="2"/>
  <c r="KH318" i="2"/>
  <c r="KH375" i="2"/>
  <c r="KH279" i="2"/>
  <c r="KH438" i="2"/>
  <c r="KH333" i="2"/>
  <c r="KH424" i="2"/>
  <c r="KH300" i="2"/>
  <c r="KH461" i="2"/>
  <c r="KH187" i="2"/>
  <c r="KH238" i="2"/>
  <c r="KH265" i="2"/>
  <c r="KH298" i="2"/>
  <c r="KH360" i="2"/>
  <c r="KH119" i="2"/>
  <c r="KH211" i="2"/>
  <c r="KH373" i="2"/>
  <c r="KH338" i="2"/>
  <c r="KH242" i="2"/>
  <c r="KH355" i="2"/>
  <c r="KH447" i="2"/>
  <c r="KH443" i="2"/>
  <c r="KH403" i="2"/>
  <c r="KH463" i="2"/>
  <c r="KH335" i="2"/>
  <c r="KH431" i="2"/>
  <c r="KH454" i="2"/>
  <c r="KH384" i="2"/>
  <c r="KH151" i="2"/>
  <c r="KH407" i="2"/>
  <c r="KH412" i="2"/>
  <c r="KH445" i="2"/>
  <c r="KH462" i="2"/>
  <c r="KH324" i="2"/>
  <c r="KH425" i="2"/>
  <c r="KH450" i="2"/>
  <c r="KH414" i="2"/>
  <c r="KH357" i="2"/>
  <c r="KH415" i="2"/>
  <c r="KH476" i="2"/>
  <c r="KH321" i="2"/>
  <c r="KH328" i="2"/>
  <c r="KH315" i="2"/>
  <c r="KH351" i="2"/>
  <c r="KH423" i="2"/>
  <c r="KH441" i="2"/>
  <c r="KH216" i="2"/>
  <c r="KH240" i="2"/>
  <c r="KH452" i="2"/>
  <c r="KH409" i="2"/>
  <c r="KH269" i="2"/>
  <c r="KH329" i="2"/>
  <c r="KH416" i="2"/>
  <c r="KH437" i="2"/>
  <c r="KH419" i="2"/>
  <c r="KH427" i="2"/>
  <c r="KH161" i="2"/>
  <c r="KH429" i="2"/>
  <c r="KH399" i="2"/>
  <c r="KH290" i="2"/>
  <c r="KH349" i="2"/>
  <c r="KH213" i="2"/>
  <c r="KH401" i="2"/>
  <c r="KH460" i="2"/>
  <c r="KH307" i="2"/>
  <c r="KH379" i="2"/>
  <c r="KH82" i="2"/>
  <c r="KH77" i="2"/>
  <c r="KH370" i="2"/>
  <c r="KH394" i="2"/>
  <c r="KH323" i="2"/>
  <c r="KH221" i="2"/>
  <c r="KH478" i="2"/>
  <c r="KH390" i="2"/>
  <c r="KH320" i="2"/>
  <c r="KH378" i="2"/>
  <c r="KH418" i="2"/>
  <c r="KH464" i="2"/>
  <c r="KH474" i="2"/>
  <c r="KH398" i="2"/>
  <c r="KH451" i="2"/>
  <c r="KH457" i="2"/>
  <c r="KH477" i="2"/>
  <c r="KH458" i="2"/>
  <c r="KH372" i="2"/>
  <c r="KH225" i="2"/>
  <c r="KH228" i="2"/>
  <c r="KH185" i="2"/>
  <c r="KH475" i="2"/>
  <c r="KH257" i="2"/>
  <c r="KH47" i="2"/>
  <c r="KH336" i="2"/>
  <c r="KH262" i="2"/>
  <c r="KH106" i="2"/>
  <c r="KH469" i="2"/>
  <c r="KI102" i="2"/>
  <c r="KI10" i="2"/>
  <c r="KI330" i="2"/>
  <c r="KI84" i="2"/>
  <c r="KI260" i="2"/>
  <c r="KI45" i="2"/>
  <c r="KI181" i="2"/>
  <c r="KI140" i="2"/>
  <c r="KI108" i="2"/>
  <c r="KI179" i="2"/>
  <c r="KI277" i="2"/>
  <c r="KI167" i="2"/>
  <c r="KI52" i="2"/>
  <c r="KI177" i="2"/>
  <c r="KI39" i="2"/>
  <c r="KI203" i="2"/>
  <c r="KI196" i="2"/>
  <c r="KI289" i="2"/>
  <c r="KI110" i="2"/>
  <c r="KI13" i="2"/>
  <c r="KI22" i="2"/>
  <c r="KI164" i="2"/>
  <c r="KI172" i="2"/>
  <c r="KI239" i="2"/>
  <c r="KI46" i="2"/>
  <c r="KI166" i="2"/>
  <c r="KI154" i="2"/>
  <c r="KI255" i="2"/>
  <c r="KI455" i="2"/>
  <c r="KI152" i="2"/>
  <c r="KI126" i="2"/>
  <c r="KI146" i="2"/>
  <c r="KI284" i="2"/>
  <c r="KI304" i="2"/>
  <c r="KI345" i="2"/>
  <c r="KI337" i="2"/>
  <c r="KI361" i="2"/>
  <c r="KI434" i="2"/>
  <c r="KI413" i="2"/>
  <c r="KI404" i="2"/>
  <c r="KI363" i="2"/>
  <c r="KI466" i="2"/>
  <c r="KI411" i="2"/>
  <c r="KI448" i="2"/>
  <c r="KI362" i="2"/>
  <c r="KI391" i="2"/>
  <c r="KI308" i="2"/>
  <c r="KI193" i="2"/>
  <c r="KI319" i="2"/>
  <c r="KI205" i="2"/>
  <c r="KI322" i="2"/>
  <c r="KI297" i="2"/>
  <c r="KI325" i="2"/>
  <c r="KI180" i="2"/>
  <c r="KI54" i="2"/>
  <c r="KI280" i="2"/>
  <c r="KI274" i="2"/>
  <c r="KI261" i="2"/>
  <c r="KI118" i="2"/>
  <c r="KI229" i="2"/>
  <c r="KI383" i="2"/>
  <c r="KI131" i="2"/>
  <c r="KI124" i="2"/>
  <c r="KI223" i="2"/>
  <c r="KI230" i="2"/>
  <c r="KI327" i="2"/>
  <c r="KI420" i="2"/>
  <c r="KI270" i="2"/>
  <c r="KI432" i="2"/>
  <c r="KI268" i="2"/>
  <c r="KI367" i="2"/>
  <c r="KI87" i="2"/>
  <c r="KI37" i="2"/>
  <c r="KI55" i="2"/>
  <c r="KI159" i="2"/>
  <c r="KI98" i="2"/>
  <c r="KI85" i="2"/>
  <c r="KI134" i="2"/>
  <c r="KI83" i="2"/>
  <c r="KI117" i="2"/>
  <c r="KI175" i="2"/>
  <c r="KI358" i="2"/>
  <c r="KI27" i="2"/>
  <c r="KI16" i="2"/>
  <c r="KI184" i="2"/>
  <c r="KI74" i="2"/>
  <c r="KI149" i="2"/>
  <c r="KI92" i="2"/>
  <c r="KI132" i="2"/>
  <c r="KI470" i="2"/>
  <c r="KI115" i="2"/>
  <c r="KI145" i="2"/>
  <c r="KI186" i="2"/>
  <c r="KI40" i="2"/>
  <c r="KI21" i="2"/>
  <c r="KI199" i="2"/>
  <c r="KI295" i="2"/>
  <c r="KI353" i="2"/>
  <c r="KI207" i="2"/>
  <c r="KI155" i="2"/>
  <c r="KI195" i="2"/>
  <c r="KI125" i="2"/>
  <c r="KI15" i="2"/>
  <c r="KI160" i="2"/>
  <c r="KI194" i="2"/>
  <c r="KI224" i="2"/>
  <c r="KI188" i="2"/>
  <c r="KI76" i="2"/>
  <c r="KI153" i="2"/>
  <c r="KI263" i="2"/>
  <c r="KI112" i="2"/>
  <c r="KI62" i="2"/>
  <c r="KI78" i="2"/>
  <c r="KI198" i="2"/>
  <c r="KI191" i="2"/>
  <c r="KI275" i="2"/>
  <c r="KI65" i="2"/>
  <c r="KI341" i="2"/>
  <c r="KI105" i="2"/>
  <c r="KI81" i="2"/>
  <c r="KI267" i="2"/>
  <c r="KI220" i="2"/>
  <c r="KI156" i="2"/>
  <c r="KI254" i="2"/>
  <c r="KI286" i="2"/>
  <c r="KI29" i="2"/>
  <c r="KI94" i="2"/>
  <c r="KI100" i="2"/>
  <c r="KI182" i="2"/>
  <c r="KI36" i="2"/>
  <c r="KI53" i="2"/>
  <c r="KI4" i="2"/>
  <c r="KI2" i="2"/>
  <c r="KI306" i="2"/>
  <c r="KI56" i="2"/>
  <c r="KI43" i="2"/>
  <c r="KI282" i="2"/>
  <c r="KI59" i="2"/>
  <c r="KI169" i="2"/>
  <c r="KI192" i="2"/>
  <c r="KI209" i="2"/>
  <c r="KI227" i="2"/>
  <c r="KI73" i="2"/>
  <c r="KI113" i="2"/>
  <c r="KI71" i="2"/>
  <c r="KI18" i="2"/>
  <c r="KI26" i="2"/>
  <c r="KI144" i="2"/>
  <c r="KI9" i="2"/>
  <c r="KI50" i="2"/>
  <c r="KI19" i="2"/>
  <c r="KI99" i="2"/>
  <c r="KI23" i="2"/>
  <c r="KI24" i="2"/>
  <c r="KI12" i="2"/>
  <c r="KI66" i="2"/>
  <c r="KI5" i="2"/>
  <c r="KI101" i="2"/>
  <c r="KI88" i="2"/>
  <c r="KI64" i="2"/>
  <c r="KI70" i="2"/>
  <c r="KI32" i="2"/>
  <c r="KI51" i="2"/>
  <c r="KI218" i="2"/>
  <c r="KI35" i="2"/>
  <c r="KI368" i="2"/>
  <c r="KI350" i="2"/>
  <c r="KI388" i="2"/>
  <c r="KI292" i="2"/>
  <c r="KI214" i="2"/>
  <c r="KI75" i="2"/>
  <c r="KI293" i="2"/>
  <c r="KI243" i="2"/>
  <c r="KI210" i="2"/>
  <c r="KI369" i="2"/>
  <c r="KI69" i="2"/>
  <c r="KI68" i="2"/>
  <c r="KI38" i="2"/>
  <c r="KI3" i="2"/>
  <c r="KI120" i="2"/>
  <c r="KI58" i="2"/>
  <c r="KI34" i="2"/>
  <c r="KI86" i="2"/>
  <c r="KI178" i="2"/>
  <c r="KI57" i="2"/>
  <c r="KI217" i="2"/>
  <c r="KI127" i="2"/>
  <c r="KI206" i="2"/>
  <c r="KI111" i="2"/>
  <c r="KI344" i="2"/>
  <c r="KI150" i="2"/>
  <c r="KI93" i="2"/>
  <c r="KI63" i="2"/>
  <c r="KI174" i="2"/>
  <c r="KI147" i="2"/>
  <c r="KI48" i="2"/>
  <c r="KI96" i="2"/>
  <c r="KI72" i="2"/>
  <c r="KI33" i="2"/>
  <c r="KI189" i="2"/>
  <c r="KI313" i="2"/>
  <c r="KI158" i="2"/>
  <c r="KI219" i="2"/>
  <c r="KI31" i="2"/>
  <c r="KI95" i="2"/>
  <c r="KI346" i="2"/>
  <c r="KI176" i="2"/>
  <c r="KI352" i="2"/>
  <c r="KI245" i="2"/>
  <c r="KI41" i="2"/>
  <c r="KI79" i="2"/>
  <c r="KI30" i="2"/>
  <c r="KI226" i="2"/>
  <c r="KI103" i="2"/>
  <c r="KI141" i="2"/>
  <c r="KI301" i="2"/>
  <c r="KI347" i="2"/>
  <c r="KI472" i="2"/>
  <c r="KI190" i="2"/>
  <c r="KI296" i="2"/>
  <c r="KI139" i="2"/>
  <c r="KI371" i="2"/>
  <c r="KI7" i="2"/>
  <c r="KI208" i="2"/>
  <c r="KI25" i="2"/>
  <c r="KI468" i="2"/>
  <c r="KI256" i="2"/>
  <c r="KI17" i="2"/>
  <c r="KI222" i="2"/>
  <c r="KI130" i="2"/>
  <c r="KI89" i="2"/>
  <c r="KI201" i="2"/>
  <c r="KI273" i="2"/>
  <c r="KI42" i="2"/>
  <c r="KI200" i="2"/>
  <c r="KI20" i="2"/>
  <c r="KI6" i="2"/>
  <c r="KI61" i="2"/>
  <c r="KI246" i="2"/>
  <c r="KI381" i="2"/>
  <c r="KI278" i="2"/>
  <c r="KI326" i="2"/>
  <c r="KI342" i="2"/>
  <c r="KI276" i="2"/>
  <c r="KI247" i="2"/>
  <c r="KI314" i="2"/>
  <c r="KI142" i="2"/>
  <c r="KI168" i="2"/>
  <c r="KI343" i="2"/>
  <c r="KI11" i="2"/>
  <c r="KI138" i="2"/>
  <c r="KI294" i="2"/>
  <c r="KI91" i="2"/>
  <c r="KI232" i="2"/>
  <c r="KI299" i="2"/>
  <c r="KI364" i="2"/>
  <c r="KI122" i="2"/>
  <c r="KI354" i="2"/>
  <c r="KI435" i="2"/>
  <c r="KI340" i="2"/>
  <c r="KI471" i="2"/>
  <c r="KI302" i="2"/>
  <c r="KI316" i="2"/>
  <c r="KI317" i="2"/>
  <c r="KI136" i="2"/>
  <c r="KI433" i="2"/>
  <c r="KI386" i="2"/>
  <c r="KI252" i="2"/>
  <c r="KI410" i="2"/>
  <c r="KI212" i="2"/>
  <c r="KI348" i="2"/>
  <c r="KI163" i="2"/>
  <c r="KI310" i="2"/>
  <c r="KI173" i="2"/>
  <c r="KI417" i="2"/>
  <c r="KI114" i="2"/>
  <c r="KI331" i="2"/>
  <c r="KI264" i="2"/>
  <c r="KI366" i="2"/>
  <c r="KI359" i="2"/>
  <c r="KI405" i="2"/>
  <c r="KI365" i="2"/>
  <c r="KI382" i="2"/>
  <c r="KI271" i="2"/>
  <c r="KI291" i="2"/>
  <c r="KI393" i="2"/>
  <c r="KI442" i="2"/>
  <c r="KI392" i="2"/>
  <c r="KI396" i="2"/>
  <c r="KI406" i="2"/>
  <c r="KI453" i="2"/>
  <c r="KI236" i="2"/>
  <c r="KI253" i="2"/>
  <c r="KI143" i="2"/>
  <c r="KI281" i="2"/>
  <c r="KI285" i="2"/>
  <c r="KI387" i="2"/>
  <c r="KI332" i="2"/>
  <c r="KI439" i="2"/>
  <c r="KI135" i="2"/>
  <c r="KI197" i="2"/>
  <c r="KI449" i="2"/>
  <c r="KI250" i="2"/>
  <c r="KI237" i="2"/>
  <c r="KI241" i="2"/>
  <c r="KI266" i="2"/>
  <c r="KI272" i="2"/>
  <c r="KI165" i="2"/>
  <c r="KI14" i="2"/>
  <c r="KI400" i="2"/>
  <c r="KI259" i="2"/>
  <c r="KI311" i="2"/>
  <c r="KI309" i="2"/>
  <c r="KI234" i="2"/>
  <c r="KI334" i="2"/>
  <c r="KI426" i="2"/>
  <c r="KI456" i="2"/>
  <c r="KI376" i="2"/>
  <c r="KI215" i="2"/>
  <c r="KI157" i="2"/>
  <c r="KI97" i="2"/>
  <c r="KI380" i="2"/>
  <c r="KI8" i="2"/>
  <c r="KI446" i="2"/>
  <c r="KI248" i="2"/>
  <c r="KI133" i="2"/>
  <c r="KI244" i="2"/>
  <c r="KI123" i="2"/>
  <c r="KI171" i="2"/>
  <c r="KI283" i="2"/>
  <c r="KI249" i="2"/>
  <c r="KI67" i="2"/>
  <c r="KI129" i="2"/>
  <c r="KI49" i="2"/>
  <c r="KI109" i="2"/>
  <c r="KI374" i="2"/>
  <c r="KI288" i="2"/>
  <c r="KI116" i="2"/>
  <c r="KI121" i="2"/>
  <c r="KI202" i="2"/>
  <c r="KI60" i="2"/>
  <c r="KI170" i="2"/>
  <c r="KI204" i="2"/>
  <c r="KI162" i="2"/>
  <c r="KI28" i="2"/>
  <c r="KI231" i="2"/>
  <c r="KI251" i="2"/>
  <c r="KI44" i="2"/>
  <c r="KI305" i="2"/>
  <c r="KI287" i="2"/>
  <c r="KI148" i="2"/>
  <c r="KI356" i="2"/>
  <c r="KI90" i="2"/>
  <c r="KI107" i="2"/>
  <c r="KI183" i="2"/>
  <c r="KI80" i="2"/>
  <c r="KI339" i="2"/>
  <c r="KI233" i="2"/>
  <c r="KI128" i="2"/>
  <c r="KI467" i="2"/>
  <c r="KI312" i="2"/>
  <c r="KI444" i="2"/>
  <c r="KI235" i="2"/>
  <c r="KI104" i="2"/>
  <c r="KI258" i="2"/>
  <c r="KI303" i="2"/>
  <c r="KI428" i="2"/>
  <c r="KI473" i="2"/>
  <c r="KI459" i="2"/>
  <c r="KI395" i="2"/>
  <c r="KI397" i="2"/>
  <c r="KI436" i="2"/>
  <c r="KI440" i="2"/>
  <c r="KI465" i="2"/>
  <c r="KI408" i="2"/>
  <c r="KI421" i="2"/>
  <c r="KI479" i="2"/>
  <c r="KI422" i="2"/>
  <c r="KI377" i="2"/>
  <c r="KI430" i="2"/>
  <c r="KI389" i="2"/>
  <c r="KI137" i="2"/>
  <c r="KI385" i="2"/>
  <c r="KI402" i="2"/>
  <c r="KI318" i="2"/>
  <c r="KI375" i="2"/>
  <c r="KI279" i="2"/>
  <c r="KI438" i="2"/>
  <c r="KI333" i="2"/>
  <c r="KI424" i="2"/>
  <c r="KI300" i="2"/>
  <c r="KI461" i="2"/>
  <c r="KI187" i="2"/>
  <c r="KI238" i="2"/>
  <c r="KI265" i="2"/>
  <c r="KI298" i="2"/>
  <c r="KI360" i="2"/>
  <c r="KI119" i="2"/>
  <c r="KI211" i="2"/>
  <c r="KI373" i="2"/>
  <c r="KI338" i="2"/>
  <c r="KI242" i="2"/>
  <c r="KI355" i="2"/>
  <c r="KI447" i="2"/>
  <c r="KI443" i="2"/>
  <c r="KI403" i="2"/>
  <c r="KI463" i="2"/>
  <c r="KI335" i="2"/>
  <c r="KI431" i="2"/>
  <c r="KI454" i="2"/>
  <c r="KI384" i="2"/>
  <c r="KI151" i="2"/>
  <c r="KI407" i="2"/>
  <c r="KI412" i="2"/>
  <c r="KI445" i="2"/>
  <c r="KI462" i="2"/>
  <c r="KI324" i="2"/>
  <c r="KI425" i="2"/>
  <c r="KI450" i="2"/>
  <c r="KI414" i="2"/>
  <c r="KI357" i="2"/>
  <c r="KI415" i="2"/>
  <c r="KI476" i="2"/>
  <c r="KI321" i="2"/>
  <c r="KI328" i="2"/>
  <c r="KI315" i="2"/>
  <c r="KI351" i="2"/>
  <c r="KI423" i="2"/>
  <c r="KI441" i="2"/>
  <c r="KI216" i="2"/>
  <c r="KI240" i="2"/>
  <c r="KI452" i="2"/>
  <c r="KI409" i="2"/>
  <c r="KI269" i="2"/>
  <c r="KI329" i="2"/>
  <c r="KI416" i="2"/>
  <c r="KI437" i="2"/>
  <c r="KI419" i="2"/>
  <c r="KI427" i="2"/>
  <c r="KI161" i="2"/>
  <c r="KI429" i="2"/>
  <c r="KI399" i="2"/>
  <c r="KI290" i="2"/>
  <c r="KI349" i="2"/>
  <c r="KI213" i="2"/>
  <c r="KI401" i="2"/>
  <c r="KI460" i="2"/>
  <c r="KI307" i="2"/>
  <c r="KI379" i="2"/>
  <c r="KI82" i="2"/>
  <c r="KI77" i="2"/>
  <c r="KI370" i="2"/>
  <c r="KI394" i="2"/>
  <c r="KI323" i="2"/>
  <c r="KI221" i="2"/>
  <c r="KI478" i="2"/>
  <c r="KI390" i="2"/>
  <c r="KI320" i="2"/>
  <c r="KI378" i="2"/>
  <c r="KI418" i="2"/>
  <c r="KI464" i="2"/>
  <c r="KI474" i="2"/>
  <c r="KI398" i="2"/>
  <c r="KI451" i="2"/>
  <c r="KI457" i="2"/>
  <c r="KI477" i="2"/>
  <c r="KI458" i="2"/>
  <c r="KI372" i="2"/>
  <c r="KI225" i="2"/>
  <c r="KI228" i="2"/>
  <c r="KI185" i="2"/>
  <c r="KI475" i="2"/>
  <c r="KI257" i="2"/>
  <c r="KI47" i="2"/>
  <c r="KI336" i="2"/>
  <c r="KI262" i="2"/>
  <c r="KI106" i="2"/>
  <c r="KI469" i="2"/>
  <c r="KJ102" i="2"/>
  <c r="KJ10" i="2"/>
  <c r="KJ330" i="2"/>
  <c r="KJ84" i="2"/>
  <c r="KJ260" i="2"/>
  <c r="KJ45" i="2"/>
  <c r="KJ181" i="2"/>
  <c r="KJ140" i="2"/>
  <c r="KJ108" i="2"/>
  <c r="KJ179" i="2"/>
  <c r="KJ277" i="2"/>
  <c r="KJ167" i="2"/>
  <c r="KJ52" i="2"/>
  <c r="KJ177" i="2"/>
  <c r="KJ39" i="2"/>
  <c r="KJ203" i="2"/>
  <c r="KJ196" i="2"/>
  <c r="KJ289" i="2"/>
  <c r="KJ110" i="2"/>
  <c r="KJ13" i="2"/>
  <c r="KJ22" i="2"/>
  <c r="KJ164" i="2"/>
  <c r="KJ172" i="2"/>
  <c r="KJ239" i="2"/>
  <c r="KJ46" i="2"/>
  <c r="KJ166" i="2"/>
  <c r="KJ154" i="2"/>
  <c r="KJ255" i="2"/>
  <c r="KJ455" i="2"/>
  <c r="KJ152" i="2"/>
  <c r="KJ126" i="2"/>
  <c r="KJ146" i="2"/>
  <c r="KJ284" i="2"/>
  <c r="KJ304" i="2"/>
  <c r="KJ345" i="2"/>
  <c r="KJ337" i="2"/>
  <c r="KJ361" i="2"/>
  <c r="KJ434" i="2"/>
  <c r="KJ413" i="2"/>
  <c r="KJ404" i="2"/>
  <c r="KJ363" i="2"/>
  <c r="KJ466" i="2"/>
  <c r="KJ411" i="2"/>
  <c r="KJ448" i="2"/>
  <c r="KJ362" i="2"/>
  <c r="KJ391" i="2"/>
  <c r="KJ308" i="2"/>
  <c r="KJ193" i="2"/>
  <c r="KJ319" i="2"/>
  <c r="KJ205" i="2"/>
  <c r="KJ322" i="2"/>
  <c r="KJ297" i="2"/>
  <c r="KJ325" i="2"/>
  <c r="KJ180" i="2"/>
  <c r="KJ54" i="2"/>
  <c r="KJ280" i="2"/>
  <c r="KJ274" i="2"/>
  <c r="KJ261" i="2"/>
  <c r="KJ118" i="2"/>
  <c r="KJ229" i="2"/>
  <c r="KJ383" i="2"/>
  <c r="KJ131" i="2"/>
  <c r="KJ124" i="2"/>
  <c r="KJ223" i="2"/>
  <c r="KJ230" i="2"/>
  <c r="KJ327" i="2"/>
  <c r="KJ420" i="2"/>
  <c r="KJ270" i="2"/>
  <c r="KJ432" i="2"/>
  <c r="KJ268" i="2"/>
  <c r="KJ367" i="2"/>
  <c r="KJ87" i="2"/>
  <c r="KJ37" i="2"/>
  <c r="KJ55" i="2"/>
  <c r="KJ159" i="2"/>
  <c r="KJ98" i="2"/>
  <c r="KJ85" i="2"/>
  <c r="KJ134" i="2"/>
  <c r="KJ83" i="2"/>
  <c r="KJ117" i="2"/>
  <c r="KJ175" i="2"/>
  <c r="KJ358" i="2"/>
  <c r="KJ27" i="2"/>
  <c r="KJ16" i="2"/>
  <c r="KJ184" i="2"/>
  <c r="KJ74" i="2"/>
  <c r="KJ149" i="2"/>
  <c r="KJ92" i="2"/>
  <c r="KJ132" i="2"/>
  <c r="KJ470" i="2"/>
  <c r="KJ115" i="2"/>
  <c r="KJ145" i="2"/>
  <c r="KJ186" i="2"/>
  <c r="KJ40" i="2"/>
  <c r="KJ21" i="2"/>
  <c r="KJ199" i="2"/>
  <c r="KJ295" i="2"/>
  <c r="KJ353" i="2"/>
  <c r="KJ207" i="2"/>
  <c r="KJ155" i="2"/>
  <c r="KJ195" i="2"/>
  <c r="KJ125" i="2"/>
  <c r="KJ15" i="2"/>
  <c r="KJ160" i="2"/>
  <c r="KJ194" i="2"/>
  <c r="KJ224" i="2"/>
  <c r="KJ188" i="2"/>
  <c r="KJ76" i="2"/>
  <c r="KJ153" i="2"/>
  <c r="KJ263" i="2"/>
  <c r="KJ112" i="2"/>
  <c r="KJ62" i="2"/>
  <c r="KJ78" i="2"/>
  <c r="KJ198" i="2"/>
  <c r="KJ191" i="2"/>
  <c r="KJ275" i="2"/>
  <c r="KJ65" i="2"/>
  <c r="KJ341" i="2"/>
  <c r="KJ105" i="2"/>
  <c r="KJ81" i="2"/>
  <c r="KJ267" i="2"/>
  <c r="KJ220" i="2"/>
  <c r="KJ156" i="2"/>
  <c r="KJ254" i="2"/>
  <c r="KJ286" i="2"/>
  <c r="KJ29" i="2"/>
  <c r="KJ94" i="2"/>
  <c r="KJ100" i="2"/>
  <c r="KJ182" i="2"/>
  <c r="KJ36" i="2"/>
  <c r="KJ53" i="2"/>
  <c r="KJ4" i="2"/>
  <c r="KJ2" i="2"/>
  <c r="KJ306" i="2"/>
  <c r="KJ56" i="2"/>
  <c r="KJ43" i="2"/>
  <c r="KJ282" i="2"/>
  <c r="KJ59" i="2"/>
  <c r="KJ169" i="2"/>
  <c r="KJ192" i="2"/>
  <c r="KJ209" i="2"/>
  <c r="KJ227" i="2"/>
  <c r="KJ73" i="2"/>
  <c r="KJ113" i="2"/>
  <c r="KJ71" i="2"/>
  <c r="KJ18" i="2"/>
  <c r="KJ26" i="2"/>
  <c r="KJ144" i="2"/>
  <c r="KJ9" i="2"/>
  <c r="KJ50" i="2"/>
  <c r="KJ19" i="2"/>
  <c r="KJ99" i="2"/>
  <c r="KJ23" i="2"/>
  <c r="KJ24" i="2"/>
  <c r="KJ12" i="2"/>
  <c r="KJ66" i="2"/>
  <c r="KJ5" i="2"/>
  <c r="KJ101" i="2"/>
  <c r="KJ88" i="2"/>
  <c r="KJ64" i="2"/>
  <c r="KJ70" i="2"/>
  <c r="KJ32" i="2"/>
  <c r="KJ51" i="2"/>
  <c r="KJ218" i="2"/>
  <c r="KJ35" i="2"/>
  <c r="KJ368" i="2"/>
  <c r="KJ350" i="2"/>
  <c r="KJ388" i="2"/>
  <c r="KJ292" i="2"/>
  <c r="KJ214" i="2"/>
  <c r="KJ75" i="2"/>
  <c r="KJ293" i="2"/>
  <c r="KJ243" i="2"/>
  <c r="KJ210" i="2"/>
  <c r="KJ369" i="2"/>
  <c r="KJ69" i="2"/>
  <c r="KJ68" i="2"/>
  <c r="KJ38" i="2"/>
  <c r="KJ3" i="2"/>
  <c r="KJ120" i="2"/>
  <c r="KJ58" i="2"/>
  <c r="KJ34" i="2"/>
  <c r="KJ86" i="2"/>
  <c r="KJ178" i="2"/>
  <c r="KJ57" i="2"/>
  <c r="KJ217" i="2"/>
  <c r="KJ127" i="2"/>
  <c r="KJ206" i="2"/>
  <c r="KJ111" i="2"/>
  <c r="KJ344" i="2"/>
  <c r="KJ150" i="2"/>
  <c r="KJ93" i="2"/>
  <c r="KJ63" i="2"/>
  <c r="KJ174" i="2"/>
  <c r="KJ147" i="2"/>
  <c r="KJ48" i="2"/>
  <c r="KJ96" i="2"/>
  <c r="KJ72" i="2"/>
  <c r="KJ33" i="2"/>
  <c r="KJ189" i="2"/>
  <c r="KJ313" i="2"/>
  <c r="KJ158" i="2"/>
  <c r="KJ219" i="2"/>
  <c r="KJ31" i="2"/>
  <c r="KJ95" i="2"/>
  <c r="KJ346" i="2"/>
  <c r="KJ176" i="2"/>
  <c r="KJ352" i="2"/>
  <c r="KJ245" i="2"/>
  <c r="KJ41" i="2"/>
  <c r="KJ79" i="2"/>
  <c r="KJ30" i="2"/>
  <c r="KJ226" i="2"/>
  <c r="KJ103" i="2"/>
  <c r="KJ141" i="2"/>
  <c r="KJ301" i="2"/>
  <c r="KJ347" i="2"/>
  <c r="KJ472" i="2"/>
  <c r="KJ190" i="2"/>
  <c r="KJ296" i="2"/>
  <c r="KJ139" i="2"/>
  <c r="KJ371" i="2"/>
  <c r="KJ7" i="2"/>
  <c r="KJ208" i="2"/>
  <c r="KJ25" i="2"/>
  <c r="KJ468" i="2"/>
  <c r="KJ256" i="2"/>
  <c r="KJ17" i="2"/>
  <c r="KJ222" i="2"/>
  <c r="KJ130" i="2"/>
  <c r="KJ89" i="2"/>
  <c r="KJ201" i="2"/>
  <c r="KJ273" i="2"/>
  <c r="KJ42" i="2"/>
  <c r="KJ200" i="2"/>
  <c r="KJ20" i="2"/>
  <c r="KJ6" i="2"/>
  <c r="KJ61" i="2"/>
  <c r="KJ246" i="2"/>
  <c r="KJ381" i="2"/>
  <c r="KJ278" i="2"/>
  <c r="KJ326" i="2"/>
  <c r="KJ342" i="2"/>
  <c r="KJ276" i="2"/>
  <c r="KJ247" i="2"/>
  <c r="KJ314" i="2"/>
  <c r="KJ142" i="2"/>
  <c r="KJ168" i="2"/>
  <c r="KJ343" i="2"/>
  <c r="KJ11" i="2"/>
  <c r="KJ138" i="2"/>
  <c r="KJ294" i="2"/>
  <c r="KJ91" i="2"/>
  <c r="KJ232" i="2"/>
  <c r="KJ299" i="2"/>
  <c r="KJ364" i="2"/>
  <c r="KJ122" i="2"/>
  <c r="KJ354" i="2"/>
  <c r="KJ435" i="2"/>
  <c r="KJ340" i="2"/>
  <c r="KJ471" i="2"/>
  <c r="KJ302" i="2"/>
  <c r="KJ316" i="2"/>
  <c r="KJ317" i="2"/>
  <c r="KJ136" i="2"/>
  <c r="KJ433" i="2"/>
  <c r="KJ386" i="2"/>
  <c r="KJ252" i="2"/>
  <c r="KJ410" i="2"/>
  <c r="KJ212" i="2"/>
  <c r="KJ348" i="2"/>
  <c r="KJ163" i="2"/>
  <c r="KJ310" i="2"/>
  <c r="KJ173" i="2"/>
  <c r="KJ417" i="2"/>
  <c r="KJ114" i="2"/>
  <c r="KJ331" i="2"/>
  <c r="KJ264" i="2"/>
  <c r="KJ366" i="2"/>
  <c r="KJ359" i="2"/>
  <c r="KJ405" i="2"/>
  <c r="KJ365" i="2"/>
  <c r="KJ382" i="2"/>
  <c r="KJ271" i="2"/>
  <c r="KJ291" i="2"/>
  <c r="KJ393" i="2"/>
  <c r="KJ442" i="2"/>
  <c r="KJ392" i="2"/>
  <c r="KJ396" i="2"/>
  <c r="KJ406" i="2"/>
  <c r="KJ453" i="2"/>
  <c r="KJ236" i="2"/>
  <c r="KJ253" i="2"/>
  <c r="KJ143" i="2"/>
  <c r="KJ281" i="2"/>
  <c r="KJ285" i="2"/>
  <c r="KJ387" i="2"/>
  <c r="KJ332" i="2"/>
  <c r="KJ439" i="2"/>
  <c r="KJ135" i="2"/>
  <c r="KJ197" i="2"/>
  <c r="KJ449" i="2"/>
  <c r="KJ250" i="2"/>
  <c r="KJ237" i="2"/>
  <c r="KJ241" i="2"/>
  <c r="KJ266" i="2"/>
  <c r="KJ272" i="2"/>
  <c r="KJ165" i="2"/>
  <c r="KJ14" i="2"/>
  <c r="KJ400" i="2"/>
  <c r="KJ259" i="2"/>
  <c r="KJ311" i="2"/>
  <c r="KJ309" i="2"/>
  <c r="KJ234" i="2"/>
  <c r="KJ334" i="2"/>
  <c r="KJ426" i="2"/>
  <c r="KJ456" i="2"/>
  <c r="KJ376" i="2"/>
  <c r="KJ215" i="2"/>
  <c r="KJ157" i="2"/>
  <c r="KJ97" i="2"/>
  <c r="KJ380" i="2"/>
  <c r="KJ8" i="2"/>
  <c r="KJ446" i="2"/>
  <c r="KJ248" i="2"/>
  <c r="KJ133" i="2"/>
  <c r="KJ244" i="2"/>
  <c r="KJ123" i="2"/>
  <c r="KJ171" i="2"/>
  <c r="KJ283" i="2"/>
  <c r="KJ249" i="2"/>
  <c r="KJ67" i="2"/>
  <c r="KJ129" i="2"/>
  <c r="KJ49" i="2"/>
  <c r="KJ109" i="2"/>
  <c r="KJ374" i="2"/>
  <c r="KJ288" i="2"/>
  <c r="KJ116" i="2"/>
  <c r="KJ121" i="2"/>
  <c r="KJ202" i="2"/>
  <c r="KJ60" i="2"/>
  <c r="KJ170" i="2"/>
  <c r="KJ204" i="2"/>
  <c r="KJ162" i="2"/>
  <c r="KJ28" i="2"/>
  <c r="KJ231" i="2"/>
  <c r="KJ251" i="2"/>
  <c r="KJ44" i="2"/>
  <c r="KJ305" i="2"/>
  <c r="KJ287" i="2"/>
  <c r="KJ148" i="2"/>
  <c r="KJ356" i="2"/>
  <c r="KJ90" i="2"/>
  <c r="KJ107" i="2"/>
  <c r="KJ183" i="2"/>
  <c r="KJ80" i="2"/>
  <c r="KJ339" i="2"/>
  <c r="KJ233" i="2"/>
  <c r="KJ128" i="2"/>
  <c r="KJ467" i="2"/>
  <c r="KJ312" i="2"/>
  <c r="KJ444" i="2"/>
  <c r="KJ235" i="2"/>
  <c r="KJ104" i="2"/>
  <c r="KJ258" i="2"/>
  <c r="KJ303" i="2"/>
  <c r="KJ428" i="2"/>
  <c r="KJ473" i="2"/>
  <c r="KJ459" i="2"/>
  <c r="KJ395" i="2"/>
  <c r="KJ397" i="2"/>
  <c r="KJ436" i="2"/>
  <c r="KJ440" i="2"/>
  <c r="KJ465" i="2"/>
  <c r="KJ408" i="2"/>
  <c r="KJ421" i="2"/>
  <c r="KJ479" i="2"/>
  <c r="KJ422" i="2"/>
  <c r="KJ377" i="2"/>
  <c r="KJ430" i="2"/>
  <c r="KJ389" i="2"/>
  <c r="KJ137" i="2"/>
  <c r="KJ385" i="2"/>
  <c r="KJ402" i="2"/>
  <c r="KJ318" i="2"/>
  <c r="KJ375" i="2"/>
  <c r="KJ279" i="2"/>
  <c r="KJ438" i="2"/>
  <c r="KJ333" i="2"/>
  <c r="KJ424" i="2"/>
  <c r="KJ300" i="2"/>
  <c r="KJ461" i="2"/>
  <c r="KJ187" i="2"/>
  <c r="KJ238" i="2"/>
  <c r="KJ265" i="2"/>
  <c r="KJ298" i="2"/>
  <c r="KJ360" i="2"/>
  <c r="KJ119" i="2"/>
  <c r="KJ211" i="2"/>
  <c r="KJ373" i="2"/>
  <c r="KJ338" i="2"/>
  <c r="KJ242" i="2"/>
  <c r="KJ355" i="2"/>
  <c r="KJ447" i="2"/>
  <c r="KJ443" i="2"/>
  <c r="KJ403" i="2"/>
  <c r="KJ463" i="2"/>
  <c r="KJ335" i="2"/>
  <c r="KJ431" i="2"/>
  <c r="KJ454" i="2"/>
  <c r="KJ384" i="2"/>
  <c r="KJ151" i="2"/>
  <c r="KJ407" i="2"/>
  <c r="KJ412" i="2"/>
  <c r="KJ445" i="2"/>
  <c r="KJ462" i="2"/>
  <c r="KJ324" i="2"/>
  <c r="KJ425" i="2"/>
  <c r="KJ450" i="2"/>
  <c r="KJ414" i="2"/>
  <c r="KJ357" i="2"/>
  <c r="KJ415" i="2"/>
  <c r="KJ476" i="2"/>
  <c r="KJ321" i="2"/>
  <c r="KJ328" i="2"/>
  <c r="KJ315" i="2"/>
  <c r="KJ351" i="2"/>
  <c r="KJ423" i="2"/>
  <c r="KJ441" i="2"/>
  <c r="KJ216" i="2"/>
  <c r="KJ240" i="2"/>
  <c r="KJ452" i="2"/>
  <c r="KJ409" i="2"/>
  <c r="KJ269" i="2"/>
  <c r="KJ329" i="2"/>
  <c r="KJ416" i="2"/>
  <c r="KJ437" i="2"/>
  <c r="KJ419" i="2"/>
  <c r="KJ427" i="2"/>
  <c r="KJ161" i="2"/>
  <c r="KJ429" i="2"/>
  <c r="KJ399" i="2"/>
  <c r="KJ290" i="2"/>
  <c r="KJ349" i="2"/>
  <c r="KJ213" i="2"/>
  <c r="KJ401" i="2"/>
  <c r="KJ460" i="2"/>
  <c r="KJ307" i="2"/>
  <c r="KJ379" i="2"/>
  <c r="KJ82" i="2"/>
  <c r="KJ77" i="2"/>
  <c r="KJ370" i="2"/>
  <c r="KJ394" i="2"/>
  <c r="KJ323" i="2"/>
  <c r="KJ221" i="2"/>
  <c r="KJ478" i="2"/>
  <c r="KJ390" i="2"/>
  <c r="KJ320" i="2"/>
  <c r="KJ378" i="2"/>
  <c r="KJ418" i="2"/>
  <c r="KJ464" i="2"/>
  <c r="KJ474" i="2"/>
  <c r="KJ398" i="2"/>
  <c r="KJ451" i="2"/>
  <c r="KJ457" i="2"/>
  <c r="KJ477" i="2"/>
  <c r="KJ458" i="2"/>
  <c r="KJ372" i="2"/>
  <c r="KJ225" i="2"/>
  <c r="KJ228" i="2"/>
  <c r="KJ185" i="2"/>
  <c r="KJ475" i="2"/>
  <c r="KJ257" i="2"/>
  <c r="KJ47" i="2"/>
  <c r="KJ336" i="2"/>
  <c r="KJ262" i="2"/>
  <c r="KJ106" i="2"/>
  <c r="KJ469" i="2"/>
  <c r="KK102" i="2"/>
  <c r="KK10" i="2"/>
  <c r="KK330" i="2"/>
  <c r="KK84" i="2"/>
  <c r="KK260" i="2"/>
  <c r="KK45" i="2"/>
  <c r="KK181" i="2"/>
  <c r="KK140" i="2"/>
  <c r="KK108" i="2"/>
  <c r="KK179" i="2"/>
  <c r="KK277" i="2"/>
  <c r="KK167" i="2"/>
  <c r="KK52" i="2"/>
  <c r="KK177" i="2"/>
  <c r="KK39" i="2"/>
  <c r="KK203" i="2"/>
  <c r="KK196" i="2"/>
  <c r="KK289" i="2"/>
  <c r="KK110" i="2"/>
  <c r="KK13" i="2"/>
  <c r="KK22" i="2"/>
  <c r="KK164" i="2"/>
  <c r="KK172" i="2"/>
  <c r="KK239" i="2"/>
  <c r="KK46" i="2"/>
  <c r="KK166" i="2"/>
  <c r="KK154" i="2"/>
  <c r="KK255" i="2"/>
  <c r="KK455" i="2"/>
  <c r="KK152" i="2"/>
  <c r="KK126" i="2"/>
  <c r="KK146" i="2"/>
  <c r="KK284" i="2"/>
  <c r="KK304" i="2"/>
  <c r="KK345" i="2"/>
  <c r="KK337" i="2"/>
  <c r="KK361" i="2"/>
  <c r="KK434" i="2"/>
  <c r="KK413" i="2"/>
  <c r="KK404" i="2"/>
  <c r="KK363" i="2"/>
  <c r="KK466" i="2"/>
  <c r="KK411" i="2"/>
  <c r="KK448" i="2"/>
  <c r="KK362" i="2"/>
  <c r="KK391" i="2"/>
  <c r="KK308" i="2"/>
  <c r="KK193" i="2"/>
  <c r="KK319" i="2"/>
  <c r="KK205" i="2"/>
  <c r="KK322" i="2"/>
  <c r="KK297" i="2"/>
  <c r="KK325" i="2"/>
  <c r="KK180" i="2"/>
  <c r="KK54" i="2"/>
  <c r="KK280" i="2"/>
  <c r="KK274" i="2"/>
  <c r="KK261" i="2"/>
  <c r="KK118" i="2"/>
  <c r="KK229" i="2"/>
  <c r="KK383" i="2"/>
  <c r="KK131" i="2"/>
  <c r="KK124" i="2"/>
  <c r="KK223" i="2"/>
  <c r="KK230" i="2"/>
  <c r="KK327" i="2"/>
  <c r="KK420" i="2"/>
  <c r="KK270" i="2"/>
  <c r="KK432" i="2"/>
  <c r="KK268" i="2"/>
  <c r="KK367" i="2"/>
  <c r="KK87" i="2"/>
  <c r="KK37" i="2"/>
  <c r="KK55" i="2"/>
  <c r="KK159" i="2"/>
  <c r="KK98" i="2"/>
  <c r="KK85" i="2"/>
  <c r="KK134" i="2"/>
  <c r="KK83" i="2"/>
  <c r="KK117" i="2"/>
  <c r="KK175" i="2"/>
  <c r="KK358" i="2"/>
  <c r="KK27" i="2"/>
  <c r="KK16" i="2"/>
  <c r="KK184" i="2"/>
  <c r="KK74" i="2"/>
  <c r="KK149" i="2"/>
  <c r="KK92" i="2"/>
  <c r="KK132" i="2"/>
  <c r="KK470" i="2"/>
  <c r="KK115" i="2"/>
  <c r="KK145" i="2"/>
  <c r="KK186" i="2"/>
  <c r="KK40" i="2"/>
  <c r="KK21" i="2"/>
  <c r="KK199" i="2"/>
  <c r="KK295" i="2"/>
  <c r="KK353" i="2"/>
  <c r="KK207" i="2"/>
  <c r="KK155" i="2"/>
  <c r="KK195" i="2"/>
  <c r="KK125" i="2"/>
  <c r="KK15" i="2"/>
  <c r="KK160" i="2"/>
  <c r="KK194" i="2"/>
  <c r="KK224" i="2"/>
  <c r="KK188" i="2"/>
  <c r="KK76" i="2"/>
  <c r="KK153" i="2"/>
  <c r="KK263" i="2"/>
  <c r="KK112" i="2"/>
  <c r="KK62" i="2"/>
  <c r="KK78" i="2"/>
  <c r="KK198" i="2"/>
  <c r="KK191" i="2"/>
  <c r="KK275" i="2"/>
  <c r="KK65" i="2"/>
  <c r="KK341" i="2"/>
  <c r="KK105" i="2"/>
  <c r="KK81" i="2"/>
  <c r="KK267" i="2"/>
  <c r="KK220" i="2"/>
  <c r="KK156" i="2"/>
  <c r="KK254" i="2"/>
  <c r="KK286" i="2"/>
  <c r="KK29" i="2"/>
  <c r="KK94" i="2"/>
  <c r="KK100" i="2"/>
  <c r="KK182" i="2"/>
  <c r="KK36" i="2"/>
  <c r="KK53" i="2"/>
  <c r="KK4" i="2"/>
  <c r="KK2" i="2"/>
  <c r="KK306" i="2"/>
  <c r="KK56" i="2"/>
  <c r="KK43" i="2"/>
  <c r="KK282" i="2"/>
  <c r="KK59" i="2"/>
  <c r="KK169" i="2"/>
  <c r="KK192" i="2"/>
  <c r="KK209" i="2"/>
  <c r="KK227" i="2"/>
  <c r="KK73" i="2"/>
  <c r="KK113" i="2"/>
  <c r="KK71" i="2"/>
  <c r="KK18" i="2"/>
  <c r="KK26" i="2"/>
  <c r="KK144" i="2"/>
  <c r="KK9" i="2"/>
  <c r="KK50" i="2"/>
  <c r="KK19" i="2"/>
  <c r="KK99" i="2"/>
  <c r="KK23" i="2"/>
  <c r="KK24" i="2"/>
  <c r="KK12" i="2"/>
  <c r="KK66" i="2"/>
  <c r="KK5" i="2"/>
  <c r="KK101" i="2"/>
  <c r="KK88" i="2"/>
  <c r="KK64" i="2"/>
  <c r="KK70" i="2"/>
  <c r="KK32" i="2"/>
  <c r="KK51" i="2"/>
  <c r="KK218" i="2"/>
  <c r="KK35" i="2"/>
  <c r="KK368" i="2"/>
  <c r="KK350" i="2"/>
  <c r="KK388" i="2"/>
  <c r="KK292" i="2"/>
  <c r="KK214" i="2"/>
  <c r="KK75" i="2"/>
  <c r="KK293" i="2"/>
  <c r="KK243" i="2"/>
  <c r="KK210" i="2"/>
  <c r="KK369" i="2"/>
  <c r="KK69" i="2"/>
  <c r="KK68" i="2"/>
  <c r="KK38" i="2"/>
  <c r="KK3" i="2"/>
  <c r="KK120" i="2"/>
  <c r="KK58" i="2"/>
  <c r="KK34" i="2"/>
  <c r="KK86" i="2"/>
  <c r="KK178" i="2"/>
  <c r="KK57" i="2"/>
  <c r="KK217" i="2"/>
  <c r="KK127" i="2"/>
  <c r="KK206" i="2"/>
  <c r="KK111" i="2"/>
  <c r="KK344" i="2"/>
  <c r="KK150" i="2"/>
  <c r="KK93" i="2"/>
  <c r="KK63" i="2"/>
  <c r="KK174" i="2"/>
  <c r="KK147" i="2"/>
  <c r="KK48" i="2"/>
  <c r="KK96" i="2"/>
  <c r="KK72" i="2"/>
  <c r="KK33" i="2"/>
  <c r="KK189" i="2"/>
  <c r="KK313" i="2"/>
  <c r="KK158" i="2"/>
  <c r="KK219" i="2"/>
  <c r="KK31" i="2"/>
  <c r="KK95" i="2"/>
  <c r="KK346" i="2"/>
  <c r="KK176" i="2"/>
  <c r="KK352" i="2"/>
  <c r="KK245" i="2"/>
  <c r="KK41" i="2"/>
  <c r="KK79" i="2"/>
  <c r="KK30" i="2"/>
  <c r="KK226" i="2"/>
  <c r="KK103" i="2"/>
  <c r="KK141" i="2"/>
  <c r="KK301" i="2"/>
  <c r="KK347" i="2"/>
  <c r="KK472" i="2"/>
  <c r="KK190" i="2"/>
  <c r="KK296" i="2"/>
  <c r="KK139" i="2"/>
  <c r="KK371" i="2"/>
  <c r="KK7" i="2"/>
  <c r="KK208" i="2"/>
  <c r="KK25" i="2"/>
  <c r="KK468" i="2"/>
  <c r="KK256" i="2"/>
  <c r="KK17" i="2"/>
  <c r="KK222" i="2"/>
  <c r="KK130" i="2"/>
  <c r="KK89" i="2"/>
  <c r="KK201" i="2"/>
  <c r="KK273" i="2"/>
  <c r="KK42" i="2"/>
  <c r="KK200" i="2"/>
  <c r="KK20" i="2"/>
  <c r="KK6" i="2"/>
  <c r="KK61" i="2"/>
  <c r="KK246" i="2"/>
  <c r="KK381" i="2"/>
  <c r="KK278" i="2"/>
  <c r="KK326" i="2"/>
  <c r="KK342" i="2"/>
  <c r="KK276" i="2"/>
  <c r="KK247" i="2"/>
  <c r="KK314" i="2"/>
  <c r="KK142" i="2"/>
  <c r="KK168" i="2"/>
  <c r="KK343" i="2"/>
  <c r="KK11" i="2"/>
  <c r="KK138" i="2"/>
  <c r="KK294" i="2"/>
  <c r="KK91" i="2"/>
  <c r="KK232" i="2"/>
  <c r="KK299" i="2"/>
  <c r="KK364" i="2"/>
  <c r="KK122" i="2"/>
  <c r="KK354" i="2"/>
  <c r="KK435" i="2"/>
  <c r="KK340" i="2"/>
  <c r="KK471" i="2"/>
  <c r="KK302" i="2"/>
  <c r="KK316" i="2"/>
  <c r="KK317" i="2"/>
  <c r="KK136" i="2"/>
  <c r="KK433" i="2"/>
  <c r="KK386" i="2"/>
  <c r="KK252" i="2"/>
  <c r="KK410" i="2"/>
  <c r="KK212" i="2"/>
  <c r="KK348" i="2"/>
  <c r="KK163" i="2"/>
  <c r="KK310" i="2"/>
  <c r="KK173" i="2"/>
  <c r="KK417" i="2"/>
  <c r="KK114" i="2"/>
  <c r="KK331" i="2"/>
  <c r="KK264" i="2"/>
  <c r="KK366" i="2"/>
  <c r="KK359" i="2"/>
  <c r="KK405" i="2"/>
  <c r="KK365" i="2"/>
  <c r="KK382" i="2"/>
  <c r="KK271" i="2"/>
  <c r="KK291" i="2"/>
  <c r="KK393" i="2"/>
  <c r="KK442" i="2"/>
  <c r="KK392" i="2"/>
  <c r="KK396" i="2"/>
  <c r="KK406" i="2"/>
  <c r="KK453" i="2"/>
  <c r="KK236" i="2"/>
  <c r="KK253" i="2"/>
  <c r="KK143" i="2"/>
  <c r="KK281" i="2"/>
  <c r="KK285" i="2"/>
  <c r="KK387" i="2"/>
  <c r="KK332" i="2"/>
  <c r="KK439" i="2"/>
  <c r="KK135" i="2"/>
  <c r="KK197" i="2"/>
  <c r="KK449" i="2"/>
  <c r="KK250" i="2"/>
  <c r="KK237" i="2"/>
  <c r="KK241" i="2"/>
  <c r="KK266" i="2"/>
  <c r="KK272" i="2"/>
  <c r="KK165" i="2"/>
  <c r="KK14" i="2"/>
  <c r="KK400" i="2"/>
  <c r="KK259" i="2"/>
  <c r="KK311" i="2"/>
  <c r="KK309" i="2"/>
  <c r="KK234" i="2"/>
  <c r="KK334" i="2"/>
  <c r="KK426" i="2"/>
  <c r="KK456" i="2"/>
  <c r="KK376" i="2"/>
  <c r="KK215" i="2"/>
  <c r="KK157" i="2"/>
  <c r="KK97" i="2"/>
  <c r="KK380" i="2"/>
  <c r="KK8" i="2"/>
  <c r="KK446" i="2"/>
  <c r="KK248" i="2"/>
  <c r="KK133" i="2"/>
  <c r="KK244" i="2"/>
  <c r="KK123" i="2"/>
  <c r="KK171" i="2"/>
  <c r="KK283" i="2"/>
  <c r="KK249" i="2"/>
  <c r="KK67" i="2"/>
  <c r="KK129" i="2"/>
  <c r="KK49" i="2"/>
  <c r="KK109" i="2"/>
  <c r="KK374" i="2"/>
  <c r="KK288" i="2"/>
  <c r="KK116" i="2"/>
  <c r="KK121" i="2"/>
  <c r="KK202" i="2"/>
  <c r="KK60" i="2"/>
  <c r="KK170" i="2"/>
  <c r="KK204" i="2"/>
  <c r="KK162" i="2"/>
  <c r="KK28" i="2"/>
  <c r="KK231" i="2"/>
  <c r="KK251" i="2"/>
  <c r="KK44" i="2"/>
  <c r="KK305" i="2"/>
  <c r="KK287" i="2"/>
  <c r="KK148" i="2"/>
  <c r="KK356" i="2"/>
  <c r="KK90" i="2"/>
  <c r="KK107" i="2"/>
  <c r="KK183" i="2"/>
  <c r="KK80" i="2"/>
  <c r="KK339" i="2"/>
  <c r="KK233" i="2"/>
  <c r="KK128" i="2"/>
  <c r="KK467" i="2"/>
  <c r="KK312" i="2"/>
  <c r="KK444" i="2"/>
  <c r="KK235" i="2"/>
  <c r="KK104" i="2"/>
  <c r="KK258" i="2"/>
  <c r="KK303" i="2"/>
  <c r="KK428" i="2"/>
  <c r="KK473" i="2"/>
  <c r="KK459" i="2"/>
  <c r="KK395" i="2"/>
  <c r="KK397" i="2"/>
  <c r="KK436" i="2"/>
  <c r="KK440" i="2"/>
  <c r="KK465" i="2"/>
  <c r="KK408" i="2"/>
  <c r="KK421" i="2"/>
  <c r="KK479" i="2"/>
  <c r="KK422" i="2"/>
  <c r="KK377" i="2"/>
  <c r="KK430" i="2"/>
  <c r="KK389" i="2"/>
  <c r="KK137" i="2"/>
  <c r="KK385" i="2"/>
  <c r="KK402" i="2"/>
  <c r="KK318" i="2"/>
  <c r="KK375" i="2"/>
  <c r="KK279" i="2"/>
  <c r="KK438" i="2"/>
  <c r="KK333" i="2"/>
  <c r="KK424" i="2"/>
  <c r="KK300" i="2"/>
  <c r="KK461" i="2"/>
  <c r="KK187" i="2"/>
  <c r="KK238" i="2"/>
  <c r="KK265" i="2"/>
  <c r="KK298" i="2"/>
  <c r="KK360" i="2"/>
  <c r="KK119" i="2"/>
  <c r="KK211" i="2"/>
  <c r="KK373" i="2"/>
  <c r="KK338" i="2"/>
  <c r="KK242" i="2"/>
  <c r="KK355" i="2"/>
  <c r="KK447" i="2"/>
  <c r="KK443" i="2"/>
  <c r="KK403" i="2"/>
  <c r="KK463" i="2"/>
  <c r="KK335" i="2"/>
  <c r="KK431" i="2"/>
  <c r="KK454" i="2"/>
  <c r="KK384" i="2"/>
  <c r="KK151" i="2"/>
  <c r="KK407" i="2"/>
  <c r="KK412" i="2"/>
  <c r="KK445" i="2"/>
  <c r="KK462" i="2"/>
  <c r="KK324" i="2"/>
  <c r="KK425" i="2"/>
  <c r="KK450" i="2"/>
  <c r="KK414" i="2"/>
  <c r="KK357" i="2"/>
  <c r="KK415" i="2"/>
  <c r="KK476" i="2"/>
  <c r="KK321" i="2"/>
  <c r="KK328" i="2"/>
  <c r="KK315" i="2"/>
  <c r="KK351" i="2"/>
  <c r="KK423" i="2"/>
  <c r="KK441" i="2"/>
  <c r="KK216" i="2"/>
  <c r="KK240" i="2"/>
  <c r="KK452" i="2"/>
  <c r="KK409" i="2"/>
  <c r="KK269" i="2"/>
  <c r="KK329" i="2"/>
  <c r="KK416" i="2"/>
  <c r="KK437" i="2"/>
  <c r="KK419" i="2"/>
  <c r="KK427" i="2"/>
  <c r="KK161" i="2"/>
  <c r="KK429" i="2"/>
  <c r="KK399" i="2"/>
  <c r="KK290" i="2"/>
  <c r="KK349" i="2"/>
  <c r="KK213" i="2"/>
  <c r="KK401" i="2"/>
  <c r="KK460" i="2"/>
  <c r="KK307" i="2"/>
  <c r="KK379" i="2"/>
  <c r="KK82" i="2"/>
  <c r="KK77" i="2"/>
  <c r="KK370" i="2"/>
  <c r="KK394" i="2"/>
  <c r="KK323" i="2"/>
  <c r="KK221" i="2"/>
  <c r="KK478" i="2"/>
  <c r="KK390" i="2"/>
  <c r="KK320" i="2"/>
  <c r="KK378" i="2"/>
  <c r="KK418" i="2"/>
  <c r="KK464" i="2"/>
  <c r="KK474" i="2"/>
  <c r="KK398" i="2"/>
  <c r="KK451" i="2"/>
  <c r="KK457" i="2"/>
  <c r="KK477" i="2"/>
  <c r="KK458" i="2"/>
  <c r="KK372" i="2"/>
  <c r="KK225" i="2"/>
  <c r="KK228" i="2"/>
  <c r="KK185" i="2"/>
  <c r="KK475" i="2"/>
  <c r="KK257" i="2"/>
  <c r="KK47" i="2"/>
  <c r="KK336" i="2"/>
  <c r="KK262" i="2"/>
  <c r="KK106" i="2"/>
  <c r="KK469" i="2"/>
  <c r="KL102" i="2"/>
  <c r="KL10" i="2"/>
  <c r="KL330" i="2"/>
  <c r="KL84" i="2"/>
  <c r="KL260" i="2"/>
  <c r="KL45" i="2"/>
  <c r="KL181" i="2"/>
  <c r="KL140" i="2"/>
  <c r="KL108" i="2"/>
  <c r="KL179" i="2"/>
  <c r="KL277" i="2"/>
  <c r="KL167" i="2"/>
  <c r="KL52" i="2"/>
  <c r="KL177" i="2"/>
  <c r="KL39" i="2"/>
  <c r="KL203" i="2"/>
  <c r="KL196" i="2"/>
  <c r="KL289" i="2"/>
  <c r="KL110" i="2"/>
  <c r="KL13" i="2"/>
  <c r="KL22" i="2"/>
  <c r="KL164" i="2"/>
  <c r="KL172" i="2"/>
  <c r="KL239" i="2"/>
  <c r="KL46" i="2"/>
  <c r="KL166" i="2"/>
  <c r="KL154" i="2"/>
  <c r="KL255" i="2"/>
  <c r="KL455" i="2"/>
  <c r="KL152" i="2"/>
  <c r="KL126" i="2"/>
  <c r="KL146" i="2"/>
  <c r="KL284" i="2"/>
  <c r="KL304" i="2"/>
  <c r="KL345" i="2"/>
  <c r="KL337" i="2"/>
  <c r="KL361" i="2"/>
  <c r="KL434" i="2"/>
  <c r="KL413" i="2"/>
  <c r="KL404" i="2"/>
  <c r="KL363" i="2"/>
  <c r="KL466" i="2"/>
  <c r="KL411" i="2"/>
  <c r="KL448" i="2"/>
  <c r="KL362" i="2"/>
  <c r="KL391" i="2"/>
  <c r="KL308" i="2"/>
  <c r="KL193" i="2"/>
  <c r="KL319" i="2"/>
  <c r="KL205" i="2"/>
  <c r="KL322" i="2"/>
  <c r="KL297" i="2"/>
  <c r="KL325" i="2"/>
  <c r="KL180" i="2"/>
  <c r="KL54" i="2"/>
  <c r="KL280" i="2"/>
  <c r="KL274" i="2"/>
  <c r="KL261" i="2"/>
  <c r="KL118" i="2"/>
  <c r="KL229" i="2"/>
  <c r="KL383" i="2"/>
  <c r="KL131" i="2"/>
  <c r="KL124" i="2"/>
  <c r="KL223" i="2"/>
  <c r="KL230" i="2"/>
  <c r="KL327" i="2"/>
  <c r="KL420" i="2"/>
  <c r="KL270" i="2"/>
  <c r="KL432" i="2"/>
  <c r="KL268" i="2"/>
  <c r="KL367" i="2"/>
  <c r="KL87" i="2"/>
  <c r="KL37" i="2"/>
  <c r="KL55" i="2"/>
  <c r="KL159" i="2"/>
  <c r="KL98" i="2"/>
  <c r="KL85" i="2"/>
  <c r="KL134" i="2"/>
  <c r="KL83" i="2"/>
  <c r="KL117" i="2"/>
  <c r="KL175" i="2"/>
  <c r="KL358" i="2"/>
  <c r="KL27" i="2"/>
  <c r="KL16" i="2"/>
  <c r="KL184" i="2"/>
  <c r="KL74" i="2"/>
  <c r="KL149" i="2"/>
  <c r="KL92" i="2"/>
  <c r="KL132" i="2"/>
  <c r="KL470" i="2"/>
  <c r="KL115" i="2"/>
  <c r="KL145" i="2"/>
  <c r="KL186" i="2"/>
  <c r="KL40" i="2"/>
  <c r="KL21" i="2"/>
  <c r="KL199" i="2"/>
  <c r="KL295" i="2"/>
  <c r="KL353" i="2"/>
  <c r="KL207" i="2"/>
  <c r="KL155" i="2"/>
  <c r="KL195" i="2"/>
  <c r="KL125" i="2"/>
  <c r="KL15" i="2"/>
  <c r="KL160" i="2"/>
  <c r="KL194" i="2"/>
  <c r="KL224" i="2"/>
  <c r="KL188" i="2"/>
  <c r="KL76" i="2"/>
  <c r="KL153" i="2"/>
  <c r="KL263" i="2"/>
  <c r="KL112" i="2"/>
  <c r="KL62" i="2"/>
  <c r="KL78" i="2"/>
  <c r="KL198" i="2"/>
  <c r="KL191" i="2"/>
  <c r="KL275" i="2"/>
  <c r="KL65" i="2"/>
  <c r="KL341" i="2"/>
  <c r="KL105" i="2"/>
  <c r="KL81" i="2"/>
  <c r="KL267" i="2"/>
  <c r="KL220" i="2"/>
  <c r="KL156" i="2"/>
  <c r="KL254" i="2"/>
  <c r="KL286" i="2"/>
  <c r="KL29" i="2"/>
  <c r="KL94" i="2"/>
  <c r="KL100" i="2"/>
  <c r="KL182" i="2"/>
  <c r="KL36" i="2"/>
  <c r="KL53" i="2"/>
  <c r="KL4" i="2"/>
  <c r="KL2" i="2"/>
  <c r="KL306" i="2"/>
  <c r="KL56" i="2"/>
  <c r="KL43" i="2"/>
  <c r="KL282" i="2"/>
  <c r="KL59" i="2"/>
  <c r="KL169" i="2"/>
  <c r="KL192" i="2"/>
  <c r="KL209" i="2"/>
  <c r="KL227" i="2"/>
  <c r="KL73" i="2"/>
  <c r="KL113" i="2"/>
  <c r="KL71" i="2"/>
  <c r="KL18" i="2"/>
  <c r="KL26" i="2"/>
  <c r="KL144" i="2"/>
  <c r="KL9" i="2"/>
  <c r="KL50" i="2"/>
  <c r="KL19" i="2"/>
  <c r="KL99" i="2"/>
  <c r="KL23" i="2"/>
  <c r="KL24" i="2"/>
  <c r="KL12" i="2"/>
  <c r="KL66" i="2"/>
  <c r="KL5" i="2"/>
  <c r="KL101" i="2"/>
  <c r="KL88" i="2"/>
  <c r="KL64" i="2"/>
  <c r="KL70" i="2"/>
  <c r="KL32" i="2"/>
  <c r="KL51" i="2"/>
  <c r="KL218" i="2"/>
  <c r="KL35" i="2"/>
  <c r="KL368" i="2"/>
  <c r="KL350" i="2"/>
  <c r="KL388" i="2"/>
  <c r="KL292" i="2"/>
  <c r="KL214" i="2"/>
  <c r="KL75" i="2"/>
  <c r="KL293" i="2"/>
  <c r="KL243" i="2"/>
  <c r="KL210" i="2"/>
  <c r="KL369" i="2"/>
  <c r="KL69" i="2"/>
  <c r="KL68" i="2"/>
  <c r="KL38" i="2"/>
  <c r="KL3" i="2"/>
  <c r="KL120" i="2"/>
  <c r="KL58" i="2"/>
  <c r="KL34" i="2"/>
  <c r="KL86" i="2"/>
  <c r="KL178" i="2"/>
  <c r="KL57" i="2"/>
  <c r="KL217" i="2"/>
  <c r="KL127" i="2"/>
  <c r="KL206" i="2"/>
  <c r="KL111" i="2"/>
  <c r="KL344" i="2"/>
  <c r="KL150" i="2"/>
  <c r="KL93" i="2"/>
  <c r="KL63" i="2"/>
  <c r="KL174" i="2"/>
  <c r="KL147" i="2"/>
  <c r="KL48" i="2"/>
  <c r="KL96" i="2"/>
  <c r="KL72" i="2"/>
  <c r="KL33" i="2"/>
  <c r="KL189" i="2"/>
  <c r="KL313" i="2"/>
  <c r="KL158" i="2"/>
  <c r="KL219" i="2"/>
  <c r="KL31" i="2"/>
  <c r="KL95" i="2"/>
  <c r="KL346" i="2"/>
  <c r="KL176" i="2"/>
  <c r="KL352" i="2"/>
  <c r="KL245" i="2"/>
  <c r="KL41" i="2"/>
  <c r="KL79" i="2"/>
  <c r="KL30" i="2"/>
  <c r="KL226" i="2"/>
  <c r="KL103" i="2"/>
  <c r="KL141" i="2"/>
  <c r="KL301" i="2"/>
  <c r="KL347" i="2"/>
  <c r="KL472" i="2"/>
  <c r="KL190" i="2"/>
  <c r="KL296" i="2"/>
  <c r="KL139" i="2"/>
  <c r="KL371" i="2"/>
  <c r="KL7" i="2"/>
  <c r="KL208" i="2"/>
  <c r="KL25" i="2"/>
  <c r="KL468" i="2"/>
  <c r="KL256" i="2"/>
  <c r="KL17" i="2"/>
  <c r="KL222" i="2"/>
  <c r="KL130" i="2"/>
  <c r="KL89" i="2"/>
  <c r="KL201" i="2"/>
  <c r="KL273" i="2"/>
  <c r="KL42" i="2"/>
  <c r="KL200" i="2"/>
  <c r="KL20" i="2"/>
  <c r="KL6" i="2"/>
  <c r="KL61" i="2"/>
  <c r="KL246" i="2"/>
  <c r="KL381" i="2"/>
  <c r="KL278" i="2"/>
  <c r="KL326" i="2"/>
  <c r="KL342" i="2"/>
  <c r="KL276" i="2"/>
  <c r="KL247" i="2"/>
  <c r="KL314" i="2"/>
  <c r="KL142" i="2"/>
  <c r="KL168" i="2"/>
  <c r="KL343" i="2"/>
  <c r="KL11" i="2"/>
  <c r="KL138" i="2"/>
  <c r="KL294" i="2"/>
  <c r="KL91" i="2"/>
  <c r="KL232" i="2"/>
  <c r="KL299" i="2"/>
  <c r="KL364" i="2"/>
  <c r="KL122" i="2"/>
  <c r="KL354" i="2"/>
  <c r="KL435" i="2"/>
  <c r="KL340" i="2"/>
  <c r="KL471" i="2"/>
  <c r="KL302" i="2"/>
  <c r="KL316" i="2"/>
  <c r="KL317" i="2"/>
  <c r="KL136" i="2"/>
  <c r="KL433" i="2"/>
  <c r="KL386" i="2"/>
  <c r="KL252" i="2"/>
  <c r="KL410" i="2"/>
  <c r="KL212" i="2"/>
  <c r="KL348" i="2"/>
  <c r="KL163" i="2"/>
  <c r="KL310" i="2"/>
  <c r="KL173" i="2"/>
  <c r="KL417" i="2"/>
  <c r="KL114" i="2"/>
  <c r="KL331" i="2"/>
  <c r="KL264" i="2"/>
  <c r="KL366" i="2"/>
  <c r="KL359" i="2"/>
  <c r="KL405" i="2"/>
  <c r="KL365" i="2"/>
  <c r="KL382" i="2"/>
  <c r="KL271" i="2"/>
  <c r="KL291" i="2"/>
  <c r="KL393" i="2"/>
  <c r="KL442" i="2"/>
  <c r="KL392" i="2"/>
  <c r="KL396" i="2"/>
  <c r="KL406" i="2"/>
  <c r="KL453" i="2"/>
  <c r="KL236" i="2"/>
  <c r="KL253" i="2"/>
  <c r="KL143" i="2"/>
  <c r="KL281" i="2"/>
  <c r="KL285" i="2"/>
  <c r="KL387" i="2"/>
  <c r="KL332" i="2"/>
  <c r="KL439" i="2"/>
  <c r="KL135" i="2"/>
  <c r="KL197" i="2"/>
  <c r="KL449" i="2"/>
  <c r="KL250" i="2"/>
  <c r="KL237" i="2"/>
  <c r="KL241" i="2"/>
  <c r="KL266" i="2"/>
  <c r="KL272" i="2"/>
  <c r="KL165" i="2"/>
  <c r="KL14" i="2"/>
  <c r="KL400" i="2"/>
  <c r="KL259" i="2"/>
  <c r="KL311" i="2"/>
  <c r="KL309" i="2"/>
  <c r="KL234" i="2"/>
  <c r="KL334" i="2"/>
  <c r="KL426" i="2"/>
  <c r="KL456" i="2"/>
  <c r="KL376" i="2"/>
  <c r="KL215" i="2"/>
  <c r="KL157" i="2"/>
  <c r="KL97" i="2"/>
  <c r="KL380" i="2"/>
  <c r="KL8" i="2"/>
  <c r="KL446" i="2"/>
  <c r="KL248" i="2"/>
  <c r="KL133" i="2"/>
  <c r="KL244" i="2"/>
  <c r="KL123" i="2"/>
  <c r="KL171" i="2"/>
  <c r="KL283" i="2"/>
  <c r="KL249" i="2"/>
  <c r="KL67" i="2"/>
  <c r="KL129" i="2"/>
  <c r="KL49" i="2"/>
  <c r="KL109" i="2"/>
  <c r="KL374" i="2"/>
  <c r="KL288" i="2"/>
  <c r="KL116" i="2"/>
  <c r="KL121" i="2"/>
  <c r="KL202" i="2"/>
  <c r="KL60" i="2"/>
  <c r="KL170" i="2"/>
  <c r="KL204" i="2"/>
  <c r="KL162" i="2"/>
  <c r="KL28" i="2"/>
  <c r="KL231" i="2"/>
  <c r="KL251" i="2"/>
  <c r="KL44" i="2"/>
  <c r="KL305" i="2"/>
  <c r="KL287" i="2"/>
  <c r="KL148" i="2"/>
  <c r="KL356" i="2"/>
  <c r="KL90" i="2"/>
  <c r="KL107" i="2"/>
  <c r="KL183" i="2"/>
  <c r="KL80" i="2"/>
  <c r="KL339" i="2"/>
  <c r="KL233" i="2"/>
  <c r="KL128" i="2"/>
  <c r="KL467" i="2"/>
  <c r="KL312" i="2"/>
  <c r="KL444" i="2"/>
  <c r="KL235" i="2"/>
  <c r="KL104" i="2"/>
  <c r="KL258" i="2"/>
  <c r="KL303" i="2"/>
  <c r="KL428" i="2"/>
  <c r="KL473" i="2"/>
  <c r="KL459" i="2"/>
  <c r="KL395" i="2"/>
  <c r="KL397" i="2"/>
  <c r="KL436" i="2"/>
  <c r="KL440" i="2"/>
  <c r="KL465" i="2"/>
  <c r="KL408" i="2"/>
  <c r="KL421" i="2"/>
  <c r="KL479" i="2"/>
  <c r="KL422" i="2"/>
  <c r="KL377" i="2"/>
  <c r="KL430" i="2"/>
  <c r="KL389" i="2"/>
  <c r="KL137" i="2"/>
  <c r="KL385" i="2"/>
  <c r="KL402" i="2"/>
  <c r="KL318" i="2"/>
  <c r="KL375" i="2"/>
  <c r="KL279" i="2"/>
  <c r="KL438" i="2"/>
  <c r="KL333" i="2"/>
  <c r="KL424" i="2"/>
  <c r="KL300" i="2"/>
  <c r="KL461" i="2"/>
  <c r="KL187" i="2"/>
  <c r="KL238" i="2"/>
  <c r="KL265" i="2"/>
  <c r="KL298" i="2"/>
  <c r="KL360" i="2"/>
  <c r="KL119" i="2"/>
  <c r="KL211" i="2"/>
  <c r="KL373" i="2"/>
  <c r="KL338" i="2"/>
  <c r="KL242" i="2"/>
  <c r="KL355" i="2"/>
  <c r="KL447" i="2"/>
  <c r="KL443" i="2"/>
  <c r="KL403" i="2"/>
  <c r="KL463" i="2"/>
  <c r="KL335" i="2"/>
  <c r="KL431" i="2"/>
  <c r="KL454" i="2"/>
  <c r="KL384" i="2"/>
  <c r="KL151" i="2"/>
  <c r="KL407" i="2"/>
  <c r="KL412" i="2"/>
  <c r="KL445" i="2"/>
  <c r="KL462" i="2"/>
  <c r="KL324" i="2"/>
  <c r="KL425" i="2"/>
  <c r="KL450" i="2"/>
  <c r="KL414" i="2"/>
  <c r="KL357" i="2"/>
  <c r="KL415" i="2"/>
  <c r="KL476" i="2"/>
  <c r="KL321" i="2"/>
  <c r="KL328" i="2"/>
  <c r="KL315" i="2"/>
  <c r="KL351" i="2"/>
  <c r="KL423" i="2"/>
  <c r="KL441" i="2"/>
  <c r="KL216" i="2"/>
  <c r="KL240" i="2"/>
  <c r="KL452" i="2"/>
  <c r="KL409" i="2"/>
  <c r="KL269" i="2"/>
  <c r="KL329" i="2"/>
  <c r="KL416" i="2"/>
  <c r="KL437" i="2"/>
  <c r="KL419" i="2"/>
  <c r="KL427" i="2"/>
  <c r="KL161" i="2"/>
  <c r="KL429" i="2"/>
  <c r="KL399" i="2"/>
  <c r="KL290" i="2"/>
  <c r="KL349" i="2"/>
  <c r="KL213" i="2"/>
  <c r="KL401" i="2"/>
  <c r="KL460" i="2"/>
  <c r="KL307" i="2"/>
  <c r="KL379" i="2"/>
  <c r="KL82" i="2"/>
  <c r="KL77" i="2"/>
  <c r="KL370" i="2"/>
  <c r="KL394" i="2"/>
  <c r="KL323" i="2"/>
  <c r="KL221" i="2"/>
  <c r="KL478" i="2"/>
  <c r="KL390" i="2"/>
  <c r="KL320" i="2"/>
  <c r="KL378" i="2"/>
  <c r="KL418" i="2"/>
  <c r="KL464" i="2"/>
  <c r="KL474" i="2"/>
  <c r="KL398" i="2"/>
  <c r="KL451" i="2"/>
  <c r="KL457" i="2"/>
  <c r="KL477" i="2"/>
  <c r="KL458" i="2"/>
  <c r="KL372" i="2"/>
  <c r="KL225" i="2"/>
  <c r="KL228" i="2"/>
  <c r="KL185" i="2"/>
  <c r="KL475" i="2"/>
  <c r="KL257" i="2"/>
  <c r="KL47" i="2"/>
  <c r="KL336" i="2"/>
  <c r="KL262" i="2"/>
  <c r="KL106" i="2"/>
  <c r="KL469" i="2"/>
  <c r="KM102" i="2"/>
  <c r="KM10" i="2"/>
  <c r="KM330" i="2"/>
  <c r="KM84" i="2"/>
  <c r="KM260" i="2"/>
  <c r="KM45" i="2"/>
  <c r="KM181" i="2"/>
  <c r="KM140" i="2"/>
  <c r="KM108" i="2"/>
  <c r="KM179" i="2"/>
  <c r="KM277" i="2"/>
  <c r="KM167" i="2"/>
  <c r="KM52" i="2"/>
  <c r="KM177" i="2"/>
  <c r="KM39" i="2"/>
  <c r="KM203" i="2"/>
  <c r="KM196" i="2"/>
  <c r="KM289" i="2"/>
  <c r="KM110" i="2"/>
  <c r="KM13" i="2"/>
  <c r="KM22" i="2"/>
  <c r="KM164" i="2"/>
  <c r="KM172" i="2"/>
  <c r="KM239" i="2"/>
  <c r="KM46" i="2"/>
  <c r="KM166" i="2"/>
  <c r="KM154" i="2"/>
  <c r="KM255" i="2"/>
  <c r="KM455" i="2"/>
  <c r="KM152" i="2"/>
  <c r="KM126" i="2"/>
  <c r="KM146" i="2"/>
  <c r="KM284" i="2"/>
  <c r="KM304" i="2"/>
  <c r="KM345" i="2"/>
  <c r="KM337" i="2"/>
  <c r="KM361" i="2"/>
  <c r="KM434" i="2"/>
  <c r="KM413" i="2"/>
  <c r="KM404" i="2"/>
  <c r="KM363" i="2"/>
  <c r="KM466" i="2"/>
  <c r="KM411" i="2"/>
  <c r="KM448" i="2"/>
  <c r="KM362" i="2"/>
  <c r="KM391" i="2"/>
  <c r="KM308" i="2"/>
  <c r="KM193" i="2"/>
  <c r="KM319" i="2"/>
  <c r="KM205" i="2"/>
  <c r="KM322" i="2"/>
  <c r="KM297" i="2"/>
  <c r="KM325" i="2"/>
  <c r="KM180" i="2"/>
  <c r="KM54" i="2"/>
  <c r="KM280" i="2"/>
  <c r="KM274" i="2"/>
  <c r="KM261" i="2"/>
  <c r="KM118" i="2"/>
  <c r="KM229" i="2"/>
  <c r="KM383" i="2"/>
  <c r="KM131" i="2"/>
  <c r="KM124" i="2"/>
  <c r="KM223" i="2"/>
  <c r="KM230" i="2"/>
  <c r="KM327" i="2"/>
  <c r="KM420" i="2"/>
  <c r="KM270" i="2"/>
  <c r="KM432" i="2"/>
  <c r="KM268" i="2"/>
  <c r="KM367" i="2"/>
  <c r="KM87" i="2"/>
  <c r="KM37" i="2"/>
  <c r="KM55" i="2"/>
  <c r="KM159" i="2"/>
  <c r="KM98" i="2"/>
  <c r="KM85" i="2"/>
  <c r="KM134" i="2"/>
  <c r="KM83" i="2"/>
  <c r="KM117" i="2"/>
  <c r="KM175" i="2"/>
  <c r="KM358" i="2"/>
  <c r="KM27" i="2"/>
  <c r="KM16" i="2"/>
  <c r="KM184" i="2"/>
  <c r="KM74" i="2"/>
  <c r="KM149" i="2"/>
  <c r="KM92" i="2"/>
  <c r="KM132" i="2"/>
  <c r="KM470" i="2"/>
  <c r="KM115" i="2"/>
  <c r="KM145" i="2"/>
  <c r="KM186" i="2"/>
  <c r="KM40" i="2"/>
  <c r="KM21" i="2"/>
  <c r="KM199" i="2"/>
  <c r="KM295" i="2"/>
  <c r="KM353" i="2"/>
  <c r="KM207" i="2"/>
  <c r="KM155" i="2"/>
  <c r="KM195" i="2"/>
  <c r="KM125" i="2"/>
  <c r="KM15" i="2"/>
  <c r="KM160" i="2"/>
  <c r="KM194" i="2"/>
  <c r="KM224" i="2"/>
  <c r="KM188" i="2"/>
  <c r="KM76" i="2"/>
  <c r="KM153" i="2"/>
  <c r="KM263" i="2"/>
  <c r="KM112" i="2"/>
  <c r="KM62" i="2"/>
  <c r="KM78" i="2"/>
  <c r="KM198" i="2"/>
  <c r="KM191" i="2"/>
  <c r="KM275" i="2"/>
  <c r="KM65" i="2"/>
  <c r="KM341" i="2"/>
  <c r="KM105" i="2"/>
  <c r="KM81" i="2"/>
  <c r="KM267" i="2"/>
  <c r="KM220" i="2"/>
  <c r="KM156" i="2"/>
  <c r="KM254" i="2"/>
  <c r="KM286" i="2"/>
  <c r="KM29" i="2"/>
  <c r="KM94" i="2"/>
  <c r="KM100" i="2"/>
  <c r="KM182" i="2"/>
  <c r="KM36" i="2"/>
  <c r="KM53" i="2"/>
  <c r="KM4" i="2"/>
  <c r="KM2" i="2"/>
  <c r="KM306" i="2"/>
  <c r="KM56" i="2"/>
  <c r="KM43" i="2"/>
  <c r="KM282" i="2"/>
  <c r="KM59" i="2"/>
  <c r="KM169" i="2"/>
  <c r="KM192" i="2"/>
  <c r="KM209" i="2"/>
  <c r="KM227" i="2"/>
  <c r="KM73" i="2"/>
  <c r="KM113" i="2"/>
  <c r="KM71" i="2"/>
  <c r="KM18" i="2"/>
  <c r="KM26" i="2"/>
  <c r="KM144" i="2"/>
  <c r="KM9" i="2"/>
  <c r="KM50" i="2"/>
  <c r="KM19" i="2"/>
  <c r="KM99" i="2"/>
  <c r="KM23" i="2"/>
  <c r="KM24" i="2"/>
  <c r="KM12" i="2"/>
  <c r="KM66" i="2"/>
  <c r="KM5" i="2"/>
  <c r="KM101" i="2"/>
  <c r="KM88" i="2"/>
  <c r="KM64" i="2"/>
  <c r="KM70" i="2"/>
  <c r="KM32" i="2"/>
  <c r="KM51" i="2"/>
  <c r="KM218" i="2"/>
  <c r="KM35" i="2"/>
  <c r="KM368" i="2"/>
  <c r="KM350" i="2"/>
  <c r="KM388" i="2"/>
  <c r="KM292" i="2"/>
  <c r="KM214" i="2"/>
  <c r="KM75" i="2"/>
  <c r="KM293" i="2"/>
  <c r="KM243" i="2"/>
  <c r="KM210" i="2"/>
  <c r="KM369" i="2"/>
  <c r="KM69" i="2"/>
  <c r="KM68" i="2"/>
  <c r="KM38" i="2"/>
  <c r="KM3" i="2"/>
  <c r="KM120" i="2"/>
  <c r="KM58" i="2"/>
  <c r="KM34" i="2"/>
  <c r="KM86" i="2"/>
  <c r="KM178" i="2"/>
  <c r="KM57" i="2"/>
  <c r="KM217" i="2"/>
  <c r="KM127" i="2"/>
  <c r="KM206" i="2"/>
  <c r="KM111" i="2"/>
  <c r="KM344" i="2"/>
  <c r="KM150" i="2"/>
  <c r="KM93" i="2"/>
  <c r="KM63" i="2"/>
  <c r="KM174" i="2"/>
  <c r="KM147" i="2"/>
  <c r="KM48" i="2"/>
  <c r="KM96" i="2"/>
  <c r="KM72" i="2"/>
  <c r="KM33" i="2"/>
  <c r="KM189" i="2"/>
  <c r="KM313" i="2"/>
  <c r="KM158" i="2"/>
  <c r="KM219" i="2"/>
  <c r="KM31" i="2"/>
  <c r="KM95" i="2"/>
  <c r="KM346" i="2"/>
  <c r="KM176" i="2"/>
  <c r="KM352" i="2"/>
  <c r="KM245" i="2"/>
  <c r="KM41" i="2"/>
  <c r="KM79" i="2"/>
  <c r="KM30" i="2"/>
  <c r="KM226" i="2"/>
  <c r="KM103" i="2"/>
  <c r="KM141" i="2"/>
  <c r="KM301" i="2"/>
  <c r="KM347" i="2"/>
  <c r="KM472" i="2"/>
  <c r="KM190" i="2"/>
  <c r="KM296" i="2"/>
  <c r="KM139" i="2"/>
  <c r="KM371" i="2"/>
  <c r="KM7" i="2"/>
  <c r="KM208" i="2"/>
  <c r="KM25" i="2"/>
  <c r="KM468" i="2"/>
  <c r="KM256" i="2"/>
  <c r="KM17" i="2"/>
  <c r="KM222" i="2"/>
  <c r="KM130" i="2"/>
  <c r="KM89" i="2"/>
  <c r="KM201" i="2"/>
  <c r="KM273" i="2"/>
  <c r="KM42" i="2"/>
  <c r="KM200" i="2"/>
  <c r="KM20" i="2"/>
  <c r="KM6" i="2"/>
  <c r="KM61" i="2"/>
  <c r="KM246" i="2"/>
  <c r="KM381" i="2"/>
  <c r="KM278" i="2"/>
  <c r="KM326" i="2"/>
  <c r="KM342" i="2"/>
  <c r="KM276" i="2"/>
  <c r="KM247" i="2"/>
  <c r="KM314" i="2"/>
  <c r="KM142" i="2"/>
  <c r="KM168" i="2"/>
  <c r="KM343" i="2"/>
  <c r="KM11" i="2"/>
  <c r="KM138" i="2"/>
  <c r="KM294" i="2"/>
  <c r="KM91" i="2"/>
  <c r="KM232" i="2"/>
  <c r="KM299" i="2"/>
  <c r="KM364" i="2"/>
  <c r="KM122" i="2"/>
  <c r="KM354" i="2"/>
  <c r="KM435" i="2"/>
  <c r="KM340" i="2"/>
  <c r="KM471" i="2"/>
  <c r="KM302" i="2"/>
  <c r="KM316" i="2"/>
  <c r="KM317" i="2"/>
  <c r="KM136" i="2"/>
  <c r="KM433" i="2"/>
  <c r="KM386" i="2"/>
  <c r="KM252" i="2"/>
  <c r="KM410" i="2"/>
  <c r="KM212" i="2"/>
  <c r="KM348" i="2"/>
  <c r="KM163" i="2"/>
  <c r="KM310" i="2"/>
  <c r="KM173" i="2"/>
  <c r="KM417" i="2"/>
  <c r="KM114" i="2"/>
  <c r="KM331" i="2"/>
  <c r="KM264" i="2"/>
  <c r="KM366" i="2"/>
  <c r="KM359" i="2"/>
  <c r="KM405" i="2"/>
  <c r="KM365" i="2"/>
  <c r="KM382" i="2"/>
  <c r="KM271" i="2"/>
  <c r="KM291" i="2"/>
  <c r="KM393" i="2"/>
  <c r="KM442" i="2"/>
  <c r="KM392" i="2"/>
  <c r="KM396" i="2"/>
  <c r="KM406" i="2"/>
  <c r="KM453" i="2"/>
  <c r="KM236" i="2"/>
  <c r="KM253" i="2"/>
  <c r="KM143" i="2"/>
  <c r="KM281" i="2"/>
  <c r="KM285" i="2"/>
  <c r="KM387" i="2"/>
  <c r="KM332" i="2"/>
  <c r="KM439" i="2"/>
  <c r="KM135" i="2"/>
  <c r="KM197" i="2"/>
  <c r="KM449" i="2"/>
  <c r="KM250" i="2"/>
  <c r="KM237" i="2"/>
  <c r="KM241" i="2"/>
  <c r="KM266" i="2"/>
  <c r="KM272" i="2"/>
  <c r="KM165" i="2"/>
  <c r="KM14" i="2"/>
  <c r="KM400" i="2"/>
  <c r="KM259" i="2"/>
  <c r="KM311" i="2"/>
  <c r="KM309" i="2"/>
  <c r="KM234" i="2"/>
  <c r="KM334" i="2"/>
  <c r="KM426" i="2"/>
  <c r="KM456" i="2"/>
  <c r="KM376" i="2"/>
  <c r="KM215" i="2"/>
  <c r="KM157" i="2"/>
  <c r="KM97" i="2"/>
  <c r="KM380" i="2"/>
  <c r="KM8" i="2"/>
  <c r="KM446" i="2"/>
  <c r="KM248" i="2"/>
  <c r="KM133" i="2"/>
  <c r="KM244" i="2"/>
  <c r="KM123" i="2"/>
  <c r="KM171" i="2"/>
  <c r="KM283" i="2"/>
  <c r="KM249" i="2"/>
  <c r="KM67" i="2"/>
  <c r="KM129" i="2"/>
  <c r="KM49" i="2"/>
  <c r="KM109" i="2"/>
  <c r="KM374" i="2"/>
  <c r="KM288" i="2"/>
  <c r="KM116" i="2"/>
  <c r="KM121" i="2"/>
  <c r="KM202" i="2"/>
  <c r="KM60" i="2"/>
  <c r="KM170" i="2"/>
  <c r="KM204" i="2"/>
  <c r="KM162" i="2"/>
  <c r="KM28" i="2"/>
  <c r="KM231" i="2"/>
  <c r="KM251" i="2"/>
  <c r="KM44" i="2"/>
  <c r="KM305" i="2"/>
  <c r="KM287" i="2"/>
  <c r="KM148" i="2"/>
  <c r="KM356" i="2"/>
  <c r="KM90" i="2"/>
  <c r="KM107" i="2"/>
  <c r="KM183" i="2"/>
  <c r="KM80" i="2"/>
  <c r="KM339" i="2"/>
  <c r="KM233" i="2"/>
  <c r="KM128" i="2"/>
  <c r="KM467" i="2"/>
  <c r="KM312" i="2"/>
  <c r="KM444" i="2"/>
  <c r="KM235" i="2"/>
  <c r="KM104" i="2"/>
  <c r="KM258" i="2"/>
  <c r="KM303" i="2"/>
  <c r="KM428" i="2"/>
  <c r="KM473" i="2"/>
  <c r="KM459" i="2"/>
  <c r="KM395" i="2"/>
  <c r="KM397" i="2"/>
  <c r="KM436" i="2"/>
  <c r="KM440" i="2"/>
  <c r="KM465" i="2"/>
  <c r="KM408" i="2"/>
  <c r="KM421" i="2"/>
  <c r="KM479" i="2"/>
  <c r="KM422" i="2"/>
  <c r="KM377" i="2"/>
  <c r="KM430" i="2"/>
  <c r="KM389" i="2"/>
  <c r="KM137" i="2"/>
  <c r="KM385" i="2"/>
  <c r="KM402" i="2"/>
  <c r="KM318" i="2"/>
  <c r="KM375" i="2"/>
  <c r="KM279" i="2"/>
  <c r="KM438" i="2"/>
  <c r="KM333" i="2"/>
  <c r="KM424" i="2"/>
  <c r="KM300" i="2"/>
  <c r="KM461" i="2"/>
  <c r="KM187" i="2"/>
  <c r="KM238" i="2"/>
  <c r="KM265" i="2"/>
  <c r="KM298" i="2"/>
  <c r="KM360" i="2"/>
  <c r="KM119" i="2"/>
  <c r="KM211" i="2"/>
  <c r="KM373" i="2"/>
  <c r="KM338" i="2"/>
  <c r="KM242" i="2"/>
  <c r="KM355" i="2"/>
  <c r="KM447" i="2"/>
  <c r="KM443" i="2"/>
  <c r="KM403" i="2"/>
  <c r="KM463" i="2"/>
  <c r="KM335" i="2"/>
  <c r="KM431" i="2"/>
  <c r="KM454" i="2"/>
  <c r="KM384" i="2"/>
  <c r="KM151" i="2"/>
  <c r="KM407" i="2"/>
  <c r="KM412" i="2"/>
  <c r="KM445" i="2"/>
  <c r="KM462" i="2"/>
  <c r="KM324" i="2"/>
  <c r="KM425" i="2"/>
  <c r="KM450" i="2"/>
  <c r="KM414" i="2"/>
  <c r="KM357" i="2"/>
  <c r="KM415" i="2"/>
  <c r="KM476" i="2"/>
  <c r="KM321" i="2"/>
  <c r="KM328" i="2"/>
  <c r="KM315" i="2"/>
  <c r="KM351" i="2"/>
  <c r="KM423" i="2"/>
  <c r="KM441" i="2"/>
  <c r="KM216" i="2"/>
  <c r="KM240" i="2"/>
  <c r="KM452" i="2"/>
  <c r="KM409" i="2"/>
  <c r="KM269" i="2"/>
  <c r="KM329" i="2"/>
  <c r="KM416" i="2"/>
  <c r="KM437" i="2"/>
  <c r="KM419" i="2"/>
  <c r="KM427" i="2"/>
  <c r="KM161" i="2"/>
  <c r="KM429" i="2"/>
  <c r="KM399" i="2"/>
  <c r="KM290" i="2"/>
  <c r="KM349" i="2"/>
  <c r="KM213" i="2"/>
  <c r="KM401" i="2"/>
  <c r="KM460" i="2"/>
  <c r="KM307" i="2"/>
  <c r="KM379" i="2"/>
  <c r="KM82" i="2"/>
  <c r="KM77" i="2"/>
  <c r="KM370" i="2"/>
  <c r="KM394" i="2"/>
  <c r="KM323" i="2"/>
  <c r="KM221" i="2"/>
  <c r="KM478" i="2"/>
  <c r="KM390" i="2"/>
  <c r="KM320" i="2"/>
  <c r="KM378" i="2"/>
  <c r="KM418" i="2"/>
  <c r="KM464" i="2"/>
  <c r="KM474" i="2"/>
  <c r="KM398" i="2"/>
  <c r="KM451" i="2"/>
  <c r="KM457" i="2"/>
  <c r="KM477" i="2"/>
  <c r="KM458" i="2"/>
  <c r="KM372" i="2"/>
  <c r="KM225" i="2"/>
  <c r="KM228" i="2"/>
  <c r="KM185" i="2"/>
  <c r="KM475" i="2"/>
  <c r="KM257" i="2"/>
  <c r="KM47" i="2"/>
  <c r="KM336" i="2"/>
  <c r="KM262" i="2"/>
  <c r="KM106" i="2"/>
  <c r="KM469" i="2"/>
  <c r="KN102" i="2"/>
  <c r="KN10" i="2"/>
  <c r="KN330" i="2"/>
  <c r="KN84" i="2"/>
  <c r="KN260" i="2"/>
  <c r="KN45" i="2"/>
  <c r="KN181" i="2"/>
  <c r="KN140" i="2"/>
  <c r="KN108" i="2"/>
  <c r="KN179" i="2"/>
  <c r="KN277" i="2"/>
  <c r="KN167" i="2"/>
  <c r="KN52" i="2"/>
  <c r="KN177" i="2"/>
  <c r="KN39" i="2"/>
  <c r="KN203" i="2"/>
  <c r="KN196" i="2"/>
  <c r="KN289" i="2"/>
  <c r="KN110" i="2"/>
  <c r="KN13" i="2"/>
  <c r="KN22" i="2"/>
  <c r="KN164" i="2"/>
  <c r="KN172" i="2"/>
  <c r="KN239" i="2"/>
  <c r="KN46" i="2"/>
  <c r="KN166" i="2"/>
  <c r="KN154" i="2"/>
  <c r="KN255" i="2"/>
  <c r="KN455" i="2"/>
  <c r="KN152" i="2"/>
  <c r="KN126" i="2"/>
  <c r="KN146" i="2"/>
  <c r="KN284" i="2"/>
  <c r="KN304" i="2"/>
  <c r="KN345" i="2"/>
  <c r="KN337" i="2"/>
  <c r="KN361" i="2"/>
  <c r="KN434" i="2"/>
  <c r="KN413" i="2"/>
  <c r="KN404" i="2"/>
  <c r="KN363" i="2"/>
  <c r="KN466" i="2"/>
  <c r="KN411" i="2"/>
  <c r="KN448" i="2"/>
  <c r="KN362" i="2"/>
  <c r="KN391" i="2"/>
  <c r="KN308" i="2"/>
  <c r="KN193" i="2"/>
  <c r="KN319" i="2"/>
  <c r="KN205" i="2"/>
  <c r="KN322" i="2"/>
  <c r="KN297" i="2"/>
  <c r="KN325" i="2"/>
  <c r="KN180" i="2"/>
  <c r="KN54" i="2"/>
  <c r="KN280" i="2"/>
  <c r="KN274" i="2"/>
  <c r="KN261" i="2"/>
  <c r="KN118" i="2"/>
  <c r="KN229" i="2"/>
  <c r="KN383" i="2"/>
  <c r="KN131" i="2"/>
  <c r="KN124" i="2"/>
  <c r="KN223" i="2"/>
  <c r="KN230" i="2"/>
  <c r="KN327" i="2"/>
  <c r="KN420" i="2"/>
  <c r="KN270" i="2"/>
  <c r="KN432" i="2"/>
  <c r="KN268" i="2"/>
  <c r="KN367" i="2"/>
  <c r="KN87" i="2"/>
  <c r="KN37" i="2"/>
  <c r="KN55" i="2"/>
  <c r="KN159" i="2"/>
  <c r="KN98" i="2"/>
  <c r="KN85" i="2"/>
  <c r="KN134" i="2"/>
  <c r="KN83" i="2"/>
  <c r="KN117" i="2"/>
  <c r="KN175" i="2"/>
  <c r="KN358" i="2"/>
  <c r="KN27" i="2"/>
  <c r="KN16" i="2"/>
  <c r="KN184" i="2"/>
  <c r="KN74" i="2"/>
  <c r="KN149" i="2"/>
  <c r="KN92" i="2"/>
  <c r="KN132" i="2"/>
  <c r="KN470" i="2"/>
  <c r="KN115" i="2"/>
  <c r="KN145" i="2"/>
  <c r="KN186" i="2"/>
  <c r="KN40" i="2"/>
  <c r="KN21" i="2"/>
  <c r="KN199" i="2"/>
  <c r="KN295" i="2"/>
  <c r="KN353" i="2"/>
  <c r="KN207" i="2"/>
  <c r="KN155" i="2"/>
  <c r="KN195" i="2"/>
  <c r="KN125" i="2"/>
  <c r="KN15" i="2"/>
  <c r="KN160" i="2"/>
  <c r="KN194" i="2"/>
  <c r="KN224" i="2"/>
  <c r="KN188" i="2"/>
  <c r="KN76" i="2"/>
  <c r="KN153" i="2"/>
  <c r="KN263" i="2"/>
  <c r="KN112" i="2"/>
  <c r="KN62" i="2"/>
  <c r="KN78" i="2"/>
  <c r="KN198" i="2"/>
  <c r="KN191" i="2"/>
  <c r="KN275" i="2"/>
  <c r="KN65" i="2"/>
  <c r="KN341" i="2"/>
  <c r="KN105" i="2"/>
  <c r="KN81" i="2"/>
  <c r="KN267" i="2"/>
  <c r="KN220" i="2"/>
  <c r="KN156" i="2"/>
  <c r="KN254" i="2"/>
  <c r="KN286" i="2"/>
  <c r="KN29" i="2"/>
  <c r="KN94" i="2"/>
  <c r="KN100" i="2"/>
  <c r="KN182" i="2"/>
  <c r="KN36" i="2"/>
  <c r="KN53" i="2"/>
  <c r="KN4" i="2"/>
  <c r="KN2" i="2"/>
  <c r="KN306" i="2"/>
  <c r="KN56" i="2"/>
  <c r="KN43" i="2"/>
  <c r="KN282" i="2"/>
  <c r="KN59" i="2"/>
  <c r="KN169" i="2"/>
  <c r="KN192" i="2"/>
  <c r="KN209" i="2"/>
  <c r="KN227" i="2"/>
  <c r="KN73" i="2"/>
  <c r="KN113" i="2"/>
  <c r="KN71" i="2"/>
  <c r="KN18" i="2"/>
  <c r="KN26" i="2"/>
  <c r="KN144" i="2"/>
  <c r="KN9" i="2"/>
  <c r="KN50" i="2"/>
  <c r="KN19" i="2"/>
  <c r="KN99" i="2"/>
  <c r="KN23" i="2"/>
  <c r="KN24" i="2"/>
  <c r="KN12" i="2"/>
  <c r="KN66" i="2"/>
  <c r="KN5" i="2"/>
  <c r="KN101" i="2"/>
  <c r="KN88" i="2"/>
  <c r="KN64" i="2"/>
  <c r="KN70" i="2"/>
  <c r="KN32" i="2"/>
  <c r="KN51" i="2"/>
  <c r="KN218" i="2"/>
  <c r="KN35" i="2"/>
  <c r="KN368" i="2"/>
  <c r="KN350" i="2"/>
  <c r="KN388" i="2"/>
  <c r="KN292" i="2"/>
  <c r="KN214" i="2"/>
  <c r="KN75" i="2"/>
  <c r="KN293" i="2"/>
  <c r="KN243" i="2"/>
  <c r="KN210" i="2"/>
  <c r="KN369" i="2"/>
  <c r="KN69" i="2"/>
  <c r="KN68" i="2"/>
  <c r="KN38" i="2"/>
  <c r="KN3" i="2"/>
  <c r="KN120" i="2"/>
  <c r="KN58" i="2"/>
  <c r="KN34" i="2"/>
  <c r="KN86" i="2"/>
  <c r="KN178" i="2"/>
  <c r="KN57" i="2"/>
  <c r="KN217" i="2"/>
  <c r="KN127" i="2"/>
  <c r="KN206" i="2"/>
  <c r="KN111" i="2"/>
  <c r="KN344" i="2"/>
  <c r="KN150" i="2"/>
  <c r="KN93" i="2"/>
  <c r="KN63" i="2"/>
  <c r="KN174" i="2"/>
  <c r="KN147" i="2"/>
  <c r="KN48" i="2"/>
  <c r="KN96" i="2"/>
  <c r="KN72" i="2"/>
  <c r="KN33" i="2"/>
  <c r="KN189" i="2"/>
  <c r="KN313" i="2"/>
  <c r="KN158" i="2"/>
  <c r="KN219" i="2"/>
  <c r="KN31" i="2"/>
  <c r="KN95" i="2"/>
  <c r="KN346" i="2"/>
  <c r="KN176" i="2"/>
  <c r="KN352" i="2"/>
  <c r="KN245" i="2"/>
  <c r="KN41" i="2"/>
  <c r="KN79" i="2"/>
  <c r="KN30" i="2"/>
  <c r="KN226" i="2"/>
  <c r="KN103" i="2"/>
  <c r="KN141" i="2"/>
  <c r="KN301" i="2"/>
  <c r="KN347" i="2"/>
  <c r="KN472" i="2"/>
  <c r="KN190" i="2"/>
  <c r="KN296" i="2"/>
  <c r="KN139" i="2"/>
  <c r="KN371" i="2"/>
  <c r="KN7" i="2"/>
  <c r="KN208" i="2"/>
  <c r="KN25" i="2"/>
  <c r="KN468" i="2"/>
  <c r="KN256" i="2"/>
  <c r="KN17" i="2"/>
  <c r="KN222" i="2"/>
  <c r="KN130" i="2"/>
  <c r="KN89" i="2"/>
  <c r="KN201" i="2"/>
  <c r="KN273" i="2"/>
  <c r="KN42" i="2"/>
  <c r="KN200" i="2"/>
  <c r="KN20" i="2"/>
  <c r="KN6" i="2"/>
  <c r="KN61" i="2"/>
  <c r="KN246" i="2"/>
  <c r="KN381" i="2"/>
  <c r="KN278" i="2"/>
  <c r="KN326" i="2"/>
  <c r="KN342" i="2"/>
  <c r="KN276" i="2"/>
  <c r="KN247" i="2"/>
  <c r="KN314" i="2"/>
  <c r="KN142" i="2"/>
  <c r="KN168" i="2"/>
  <c r="KN343" i="2"/>
  <c r="KN11" i="2"/>
  <c r="KN138" i="2"/>
  <c r="KN294" i="2"/>
  <c r="KN91" i="2"/>
  <c r="KN232" i="2"/>
  <c r="KN299" i="2"/>
  <c r="KN364" i="2"/>
  <c r="KN122" i="2"/>
  <c r="KN354" i="2"/>
  <c r="KN435" i="2"/>
  <c r="KN340" i="2"/>
  <c r="KN471" i="2"/>
  <c r="KN302" i="2"/>
  <c r="KN316" i="2"/>
  <c r="KN317" i="2"/>
  <c r="KN136" i="2"/>
  <c r="KN433" i="2"/>
  <c r="KN386" i="2"/>
  <c r="KN252" i="2"/>
  <c r="KN410" i="2"/>
  <c r="KN212" i="2"/>
  <c r="KN348" i="2"/>
  <c r="KN163" i="2"/>
  <c r="KN310" i="2"/>
  <c r="KN173" i="2"/>
  <c r="KN417" i="2"/>
  <c r="KN114" i="2"/>
  <c r="KN331" i="2"/>
  <c r="KN264" i="2"/>
  <c r="KN366" i="2"/>
  <c r="KN359" i="2"/>
  <c r="KN405" i="2"/>
  <c r="KN365" i="2"/>
  <c r="KN382" i="2"/>
  <c r="KN271" i="2"/>
  <c r="KN291" i="2"/>
  <c r="KN393" i="2"/>
  <c r="KN442" i="2"/>
  <c r="KN392" i="2"/>
  <c r="KN396" i="2"/>
  <c r="KN406" i="2"/>
  <c r="KN453" i="2"/>
  <c r="KN236" i="2"/>
  <c r="KN253" i="2"/>
  <c r="KN143" i="2"/>
  <c r="KN281" i="2"/>
  <c r="KN285" i="2"/>
  <c r="KN387" i="2"/>
  <c r="KN332" i="2"/>
  <c r="KN439" i="2"/>
  <c r="KN135" i="2"/>
  <c r="KN197" i="2"/>
  <c r="KN449" i="2"/>
  <c r="KN250" i="2"/>
  <c r="KN237" i="2"/>
  <c r="KN241" i="2"/>
  <c r="KN266" i="2"/>
  <c r="KN272" i="2"/>
  <c r="KN165" i="2"/>
  <c r="KN14" i="2"/>
  <c r="KN400" i="2"/>
  <c r="KN259" i="2"/>
  <c r="KN311" i="2"/>
  <c r="KN309" i="2"/>
  <c r="KN234" i="2"/>
  <c r="KN334" i="2"/>
  <c r="KN426" i="2"/>
  <c r="KN456" i="2"/>
  <c r="KN376" i="2"/>
  <c r="KN215" i="2"/>
  <c r="KN157" i="2"/>
  <c r="KN97" i="2"/>
  <c r="KN380" i="2"/>
  <c r="KN8" i="2"/>
  <c r="KN446" i="2"/>
  <c r="KN248" i="2"/>
  <c r="KN133" i="2"/>
  <c r="KN244" i="2"/>
  <c r="KN123" i="2"/>
  <c r="KN171" i="2"/>
  <c r="KN283" i="2"/>
  <c r="KN249" i="2"/>
  <c r="KN67" i="2"/>
  <c r="KN129" i="2"/>
  <c r="KN49" i="2"/>
  <c r="KN109" i="2"/>
  <c r="KN374" i="2"/>
  <c r="KN288" i="2"/>
  <c r="KN116" i="2"/>
  <c r="KN121" i="2"/>
  <c r="KN202" i="2"/>
  <c r="KN60" i="2"/>
  <c r="KN170" i="2"/>
  <c r="KN204" i="2"/>
  <c r="KN162" i="2"/>
  <c r="KN28" i="2"/>
  <c r="KN231" i="2"/>
  <c r="KN251" i="2"/>
  <c r="KN44" i="2"/>
  <c r="KN305" i="2"/>
  <c r="KN287" i="2"/>
  <c r="KN148" i="2"/>
  <c r="KN356" i="2"/>
  <c r="KN90" i="2"/>
  <c r="KN107" i="2"/>
  <c r="KN183" i="2"/>
  <c r="KN80" i="2"/>
  <c r="KN339" i="2"/>
  <c r="KN233" i="2"/>
  <c r="KN128" i="2"/>
  <c r="KN467" i="2"/>
  <c r="KN312" i="2"/>
  <c r="KN444" i="2"/>
  <c r="KN235" i="2"/>
  <c r="KN104" i="2"/>
  <c r="KN258" i="2"/>
  <c r="KN303" i="2"/>
  <c r="KN428" i="2"/>
  <c r="KN473" i="2"/>
  <c r="KN459" i="2"/>
  <c r="KN395" i="2"/>
  <c r="KN397" i="2"/>
  <c r="KN436" i="2"/>
  <c r="KN440" i="2"/>
  <c r="KN465" i="2"/>
  <c r="KN408" i="2"/>
  <c r="KN421" i="2"/>
  <c r="KN479" i="2"/>
  <c r="KN422" i="2"/>
  <c r="KN377" i="2"/>
  <c r="KN430" i="2"/>
  <c r="KN389" i="2"/>
  <c r="KN137" i="2"/>
  <c r="KN385" i="2"/>
  <c r="KN402" i="2"/>
  <c r="KN318" i="2"/>
  <c r="KN375" i="2"/>
  <c r="KN279" i="2"/>
  <c r="KN438" i="2"/>
  <c r="KN333" i="2"/>
  <c r="KN424" i="2"/>
  <c r="KN300" i="2"/>
  <c r="KN461" i="2"/>
  <c r="KN187" i="2"/>
  <c r="KN238" i="2"/>
  <c r="KN265" i="2"/>
  <c r="KN298" i="2"/>
  <c r="KN360" i="2"/>
  <c r="KN119" i="2"/>
  <c r="KN211" i="2"/>
  <c r="KN373" i="2"/>
  <c r="KN338" i="2"/>
  <c r="KN242" i="2"/>
  <c r="KN355" i="2"/>
  <c r="KN447" i="2"/>
  <c r="KN443" i="2"/>
  <c r="KN403" i="2"/>
  <c r="KN463" i="2"/>
  <c r="KN335" i="2"/>
  <c r="KN431" i="2"/>
  <c r="KN454" i="2"/>
  <c r="KN384" i="2"/>
  <c r="KN151" i="2"/>
  <c r="KN407" i="2"/>
  <c r="KN412" i="2"/>
  <c r="KN445" i="2"/>
  <c r="KN462" i="2"/>
  <c r="KN324" i="2"/>
  <c r="KN425" i="2"/>
  <c r="KN450" i="2"/>
  <c r="KN414" i="2"/>
  <c r="KN357" i="2"/>
  <c r="KN415" i="2"/>
  <c r="KN476" i="2"/>
  <c r="KN321" i="2"/>
  <c r="KN328" i="2"/>
  <c r="KN315" i="2"/>
  <c r="KN351" i="2"/>
  <c r="KN423" i="2"/>
  <c r="KN441" i="2"/>
  <c r="KN216" i="2"/>
  <c r="KN240" i="2"/>
  <c r="KN452" i="2"/>
  <c r="KN409" i="2"/>
  <c r="KN269" i="2"/>
  <c r="KN329" i="2"/>
  <c r="KN416" i="2"/>
  <c r="KN437" i="2"/>
  <c r="KN419" i="2"/>
  <c r="KN427" i="2"/>
  <c r="KN161" i="2"/>
  <c r="KN429" i="2"/>
  <c r="KN399" i="2"/>
  <c r="KN290" i="2"/>
  <c r="KN349" i="2"/>
  <c r="KN213" i="2"/>
  <c r="KN401" i="2"/>
  <c r="KN460" i="2"/>
  <c r="KN307" i="2"/>
  <c r="KN379" i="2"/>
  <c r="KN82" i="2"/>
  <c r="KN77" i="2"/>
  <c r="KN370" i="2"/>
  <c r="KN394" i="2"/>
  <c r="KN323" i="2"/>
  <c r="KN221" i="2"/>
  <c r="KN478" i="2"/>
  <c r="KN390" i="2"/>
  <c r="KN320" i="2"/>
  <c r="KN378" i="2"/>
  <c r="KN418" i="2"/>
  <c r="KN464" i="2"/>
  <c r="KN474" i="2"/>
  <c r="KN398" i="2"/>
  <c r="KN451" i="2"/>
  <c r="KN457" i="2"/>
  <c r="KN477" i="2"/>
  <c r="KN458" i="2"/>
  <c r="KN372" i="2"/>
  <c r="KN225" i="2"/>
  <c r="KN228" i="2"/>
  <c r="KN185" i="2"/>
  <c r="KN475" i="2"/>
  <c r="KN257" i="2"/>
  <c r="KN47" i="2"/>
  <c r="KN336" i="2"/>
  <c r="KN262" i="2"/>
  <c r="KN106" i="2"/>
  <c r="KN469" i="2"/>
  <c r="KO102" i="2"/>
  <c r="KO10" i="2"/>
  <c r="KO330" i="2"/>
  <c r="KO84" i="2"/>
  <c r="KO260" i="2"/>
  <c r="KO45" i="2"/>
  <c r="KO181" i="2"/>
  <c r="KO140" i="2"/>
  <c r="KO108" i="2"/>
  <c r="KO179" i="2"/>
  <c r="KO277" i="2"/>
  <c r="KO167" i="2"/>
  <c r="KO52" i="2"/>
  <c r="KO177" i="2"/>
  <c r="KO39" i="2"/>
  <c r="KO203" i="2"/>
  <c r="KO196" i="2"/>
  <c r="KO289" i="2"/>
  <c r="KO110" i="2"/>
  <c r="KO13" i="2"/>
  <c r="KO22" i="2"/>
  <c r="KO164" i="2"/>
  <c r="KO172" i="2"/>
  <c r="KO239" i="2"/>
  <c r="KO46" i="2"/>
  <c r="KO166" i="2"/>
  <c r="KO154" i="2"/>
  <c r="KO255" i="2"/>
  <c r="KO455" i="2"/>
  <c r="KO152" i="2"/>
  <c r="KO126" i="2"/>
  <c r="KO146" i="2"/>
  <c r="KO284" i="2"/>
  <c r="KO304" i="2"/>
  <c r="KO345" i="2"/>
  <c r="KO337" i="2"/>
  <c r="KO361" i="2"/>
  <c r="KO434" i="2"/>
  <c r="KO413" i="2"/>
  <c r="KO404" i="2"/>
  <c r="KO363" i="2"/>
  <c r="KO466" i="2"/>
  <c r="KO411" i="2"/>
  <c r="KO448" i="2"/>
  <c r="KO362" i="2"/>
  <c r="KO391" i="2"/>
  <c r="KO308" i="2"/>
  <c r="KO193" i="2"/>
  <c r="KO319" i="2"/>
  <c r="KO205" i="2"/>
  <c r="KO322" i="2"/>
  <c r="KO297" i="2"/>
  <c r="KO325" i="2"/>
  <c r="KO180" i="2"/>
  <c r="KO54" i="2"/>
  <c r="KO280" i="2"/>
  <c r="KO274" i="2"/>
  <c r="KO261" i="2"/>
  <c r="KO118" i="2"/>
  <c r="KO229" i="2"/>
  <c r="KO383" i="2"/>
  <c r="KO131" i="2"/>
  <c r="KO124" i="2"/>
  <c r="KO223" i="2"/>
  <c r="KO230" i="2"/>
  <c r="KO327" i="2"/>
  <c r="KO420" i="2"/>
  <c r="KO270" i="2"/>
  <c r="KO432" i="2"/>
  <c r="KO268" i="2"/>
  <c r="KO367" i="2"/>
  <c r="KO87" i="2"/>
  <c r="KO37" i="2"/>
  <c r="KO55" i="2"/>
  <c r="KO159" i="2"/>
  <c r="KO98" i="2"/>
  <c r="KO85" i="2"/>
  <c r="KO134" i="2"/>
  <c r="KO83" i="2"/>
  <c r="KO117" i="2"/>
  <c r="KO175" i="2"/>
  <c r="KO358" i="2"/>
  <c r="KO27" i="2"/>
  <c r="KO16" i="2"/>
  <c r="KO184" i="2"/>
  <c r="KO74" i="2"/>
  <c r="KO149" i="2"/>
  <c r="KO92" i="2"/>
  <c r="KO132" i="2"/>
  <c r="KO470" i="2"/>
  <c r="KO115" i="2"/>
  <c r="KO145" i="2"/>
  <c r="KO186" i="2"/>
  <c r="KO40" i="2"/>
  <c r="KO21" i="2"/>
  <c r="KO199" i="2"/>
  <c r="KO295" i="2"/>
  <c r="KO353" i="2"/>
  <c r="KO207" i="2"/>
  <c r="KO155" i="2"/>
  <c r="KO195" i="2"/>
  <c r="KO125" i="2"/>
  <c r="KO15" i="2"/>
  <c r="KO160" i="2"/>
  <c r="KO194" i="2"/>
  <c r="KO224" i="2"/>
  <c r="KO188" i="2"/>
  <c r="KO76" i="2"/>
  <c r="KO153" i="2"/>
  <c r="KO263" i="2"/>
  <c r="KO112" i="2"/>
  <c r="KO62" i="2"/>
  <c r="KO78" i="2"/>
  <c r="KO198" i="2"/>
  <c r="KO191" i="2"/>
  <c r="KO275" i="2"/>
  <c r="KO65" i="2"/>
  <c r="KO341" i="2"/>
  <c r="KO105" i="2"/>
  <c r="KO81" i="2"/>
  <c r="KO267" i="2"/>
  <c r="KO220" i="2"/>
  <c r="KO156" i="2"/>
  <c r="KO254" i="2"/>
  <c r="KO286" i="2"/>
  <c r="KO29" i="2"/>
  <c r="KO94" i="2"/>
  <c r="KO100" i="2"/>
  <c r="KO182" i="2"/>
  <c r="KO36" i="2"/>
  <c r="KO53" i="2"/>
  <c r="KO4" i="2"/>
  <c r="KO2" i="2"/>
  <c r="KO306" i="2"/>
  <c r="KO56" i="2"/>
  <c r="KO43" i="2"/>
  <c r="KO282" i="2"/>
  <c r="KO59" i="2"/>
  <c r="KO169" i="2"/>
  <c r="KO192" i="2"/>
  <c r="KO209" i="2"/>
  <c r="KO227" i="2"/>
  <c r="KO73" i="2"/>
  <c r="KO113" i="2"/>
  <c r="KO71" i="2"/>
  <c r="KO18" i="2"/>
  <c r="KO26" i="2"/>
  <c r="KO144" i="2"/>
  <c r="KO9" i="2"/>
  <c r="KO50" i="2"/>
  <c r="KO19" i="2"/>
  <c r="KO99" i="2"/>
  <c r="KO23" i="2"/>
  <c r="KO24" i="2"/>
  <c r="KO12" i="2"/>
  <c r="KO66" i="2"/>
  <c r="KO5" i="2"/>
  <c r="KO101" i="2"/>
  <c r="KO88" i="2"/>
  <c r="KO64" i="2"/>
  <c r="KO70" i="2"/>
  <c r="KO32" i="2"/>
  <c r="KO51" i="2"/>
  <c r="KO218" i="2"/>
  <c r="KO35" i="2"/>
  <c r="KO368" i="2"/>
  <c r="KO350" i="2"/>
  <c r="KO388" i="2"/>
  <c r="KO292" i="2"/>
  <c r="KO214" i="2"/>
  <c r="KO75" i="2"/>
  <c r="KO293" i="2"/>
  <c r="KO243" i="2"/>
  <c r="KO210" i="2"/>
  <c r="KO369" i="2"/>
  <c r="KO69" i="2"/>
  <c r="KO68" i="2"/>
  <c r="KO38" i="2"/>
  <c r="KO3" i="2"/>
  <c r="KO120" i="2"/>
  <c r="KO58" i="2"/>
  <c r="KO34" i="2"/>
  <c r="KO86" i="2"/>
  <c r="KO178" i="2"/>
  <c r="KO57" i="2"/>
  <c r="KO217" i="2"/>
  <c r="KO127" i="2"/>
  <c r="KO206" i="2"/>
  <c r="KO111" i="2"/>
  <c r="KO344" i="2"/>
  <c r="KO150" i="2"/>
  <c r="KO93" i="2"/>
  <c r="KO63" i="2"/>
  <c r="KO174" i="2"/>
  <c r="KO147" i="2"/>
  <c r="KO48" i="2"/>
  <c r="KO96" i="2"/>
  <c r="KO72" i="2"/>
  <c r="KO33" i="2"/>
  <c r="KO189" i="2"/>
  <c r="KO313" i="2"/>
  <c r="KO158" i="2"/>
  <c r="KO219" i="2"/>
  <c r="KO31" i="2"/>
  <c r="KO95" i="2"/>
  <c r="KO346" i="2"/>
  <c r="KO176" i="2"/>
  <c r="KO352" i="2"/>
  <c r="KO245" i="2"/>
  <c r="KO41" i="2"/>
  <c r="KO79" i="2"/>
  <c r="KO30" i="2"/>
  <c r="KO226" i="2"/>
  <c r="KO103" i="2"/>
  <c r="KO141" i="2"/>
  <c r="KO301" i="2"/>
  <c r="KO347" i="2"/>
  <c r="KO472" i="2"/>
  <c r="KO190" i="2"/>
  <c r="KO296" i="2"/>
  <c r="KO139" i="2"/>
  <c r="KO371" i="2"/>
  <c r="KO7" i="2"/>
  <c r="KO208" i="2"/>
  <c r="KO25" i="2"/>
  <c r="KO468" i="2"/>
  <c r="KO256" i="2"/>
  <c r="KO17" i="2"/>
  <c r="KO222" i="2"/>
  <c r="KO130" i="2"/>
  <c r="KO89" i="2"/>
  <c r="KO201" i="2"/>
  <c r="KO273" i="2"/>
  <c r="KO42" i="2"/>
  <c r="KO200" i="2"/>
  <c r="KO20" i="2"/>
  <c r="KO6" i="2"/>
  <c r="KO61" i="2"/>
  <c r="KO246" i="2"/>
  <c r="KO381" i="2"/>
  <c r="KO278" i="2"/>
  <c r="KO326" i="2"/>
  <c r="KO342" i="2"/>
  <c r="KO276" i="2"/>
  <c r="KO247" i="2"/>
  <c r="KO314" i="2"/>
  <c r="KO142" i="2"/>
  <c r="KO168" i="2"/>
  <c r="KO343" i="2"/>
  <c r="KO11" i="2"/>
  <c r="KO138" i="2"/>
  <c r="KO294" i="2"/>
  <c r="KO91" i="2"/>
  <c r="KO232" i="2"/>
  <c r="KO299" i="2"/>
  <c r="KO364" i="2"/>
  <c r="KO122" i="2"/>
  <c r="KO354" i="2"/>
  <c r="KO435" i="2"/>
  <c r="KO340" i="2"/>
  <c r="KO471" i="2"/>
  <c r="KO302" i="2"/>
  <c r="KO316" i="2"/>
  <c r="KO317" i="2"/>
  <c r="KO136" i="2"/>
  <c r="KO433" i="2"/>
  <c r="KO386" i="2"/>
  <c r="KO252" i="2"/>
  <c r="KO410" i="2"/>
  <c r="KO212" i="2"/>
  <c r="KO348" i="2"/>
  <c r="KO163" i="2"/>
  <c r="KO310" i="2"/>
  <c r="KO173" i="2"/>
  <c r="KO417" i="2"/>
  <c r="KO114" i="2"/>
  <c r="KO331" i="2"/>
  <c r="KO264" i="2"/>
  <c r="KO366" i="2"/>
  <c r="KO359" i="2"/>
  <c r="KO405" i="2"/>
  <c r="KO365" i="2"/>
  <c r="KO382" i="2"/>
  <c r="KO271" i="2"/>
  <c r="KO291" i="2"/>
  <c r="KO393" i="2"/>
  <c r="KO442" i="2"/>
  <c r="KO392" i="2"/>
  <c r="KO396" i="2"/>
  <c r="KO406" i="2"/>
  <c r="KO453" i="2"/>
  <c r="KO236" i="2"/>
  <c r="KO253" i="2"/>
  <c r="KO143" i="2"/>
  <c r="KO281" i="2"/>
  <c r="KO285" i="2"/>
  <c r="KO387" i="2"/>
  <c r="KO332" i="2"/>
  <c r="KO439" i="2"/>
  <c r="KO135" i="2"/>
  <c r="KO197" i="2"/>
  <c r="KO449" i="2"/>
  <c r="KO250" i="2"/>
  <c r="KO237" i="2"/>
  <c r="KO241" i="2"/>
  <c r="KO266" i="2"/>
  <c r="KO272" i="2"/>
  <c r="KO165" i="2"/>
  <c r="KO14" i="2"/>
  <c r="KO400" i="2"/>
  <c r="KO259" i="2"/>
  <c r="KO311" i="2"/>
  <c r="KO309" i="2"/>
  <c r="KO234" i="2"/>
  <c r="KO334" i="2"/>
  <c r="KO426" i="2"/>
  <c r="KO456" i="2"/>
  <c r="KO376" i="2"/>
  <c r="KO215" i="2"/>
  <c r="KO157" i="2"/>
  <c r="KO97" i="2"/>
  <c r="KO380" i="2"/>
  <c r="KO8" i="2"/>
  <c r="KO446" i="2"/>
  <c r="KO248" i="2"/>
  <c r="KO133" i="2"/>
  <c r="KO244" i="2"/>
  <c r="KO123" i="2"/>
  <c r="KO171" i="2"/>
  <c r="KO283" i="2"/>
  <c r="KO249" i="2"/>
  <c r="KO67" i="2"/>
  <c r="KO129" i="2"/>
  <c r="KO49" i="2"/>
  <c r="KO109" i="2"/>
  <c r="KO374" i="2"/>
  <c r="KO288" i="2"/>
  <c r="KO116" i="2"/>
  <c r="KO121" i="2"/>
  <c r="KO202" i="2"/>
  <c r="KO60" i="2"/>
  <c r="KO170" i="2"/>
  <c r="KO204" i="2"/>
  <c r="KO162" i="2"/>
  <c r="KO28" i="2"/>
  <c r="KO231" i="2"/>
  <c r="KO251" i="2"/>
  <c r="KO44" i="2"/>
  <c r="KO305" i="2"/>
  <c r="KO287" i="2"/>
  <c r="KO148" i="2"/>
  <c r="KO356" i="2"/>
  <c r="KO90" i="2"/>
  <c r="KO107" i="2"/>
  <c r="KO183" i="2"/>
  <c r="KO80" i="2"/>
  <c r="KO339" i="2"/>
  <c r="KO233" i="2"/>
  <c r="KO128" i="2"/>
  <c r="KO467" i="2"/>
  <c r="KO312" i="2"/>
  <c r="KO444" i="2"/>
  <c r="KO235" i="2"/>
  <c r="KO104" i="2"/>
  <c r="KO258" i="2"/>
  <c r="KO303" i="2"/>
  <c r="KO428" i="2"/>
  <c r="KO473" i="2"/>
  <c r="KO459" i="2"/>
  <c r="KO395" i="2"/>
  <c r="KO397" i="2"/>
  <c r="KO436" i="2"/>
  <c r="KO440" i="2"/>
  <c r="KO465" i="2"/>
  <c r="KO408" i="2"/>
  <c r="KO421" i="2"/>
  <c r="KO479" i="2"/>
  <c r="KO422" i="2"/>
  <c r="KO377" i="2"/>
  <c r="KO430" i="2"/>
  <c r="KO389" i="2"/>
  <c r="KO137" i="2"/>
  <c r="KO385" i="2"/>
  <c r="KO402" i="2"/>
  <c r="KO318" i="2"/>
  <c r="KO375" i="2"/>
  <c r="KO279" i="2"/>
  <c r="KO438" i="2"/>
  <c r="KO333" i="2"/>
  <c r="KO424" i="2"/>
  <c r="KO300" i="2"/>
  <c r="KO461" i="2"/>
  <c r="KO187" i="2"/>
  <c r="KO238" i="2"/>
  <c r="KO265" i="2"/>
  <c r="KO298" i="2"/>
  <c r="KO360" i="2"/>
  <c r="KO119" i="2"/>
  <c r="KO211" i="2"/>
  <c r="KO373" i="2"/>
  <c r="KO338" i="2"/>
  <c r="KO242" i="2"/>
  <c r="KO355" i="2"/>
  <c r="KO447" i="2"/>
  <c r="KO443" i="2"/>
  <c r="KO403" i="2"/>
  <c r="KO463" i="2"/>
  <c r="KO335" i="2"/>
  <c r="KO431" i="2"/>
  <c r="KO454" i="2"/>
  <c r="KO384" i="2"/>
  <c r="KO151" i="2"/>
  <c r="KO407" i="2"/>
  <c r="KO412" i="2"/>
  <c r="KO445" i="2"/>
  <c r="KO462" i="2"/>
  <c r="KO324" i="2"/>
  <c r="KO425" i="2"/>
  <c r="KO450" i="2"/>
  <c r="KO414" i="2"/>
  <c r="KO357" i="2"/>
  <c r="KO415" i="2"/>
  <c r="KO476" i="2"/>
  <c r="KO321" i="2"/>
  <c r="KO328" i="2"/>
  <c r="KO315" i="2"/>
  <c r="KO351" i="2"/>
  <c r="KO423" i="2"/>
  <c r="KO441" i="2"/>
  <c r="KO216" i="2"/>
  <c r="KO240" i="2"/>
  <c r="KO452" i="2"/>
  <c r="KO409" i="2"/>
  <c r="KO269" i="2"/>
  <c r="KO329" i="2"/>
  <c r="KO416" i="2"/>
  <c r="KO437" i="2"/>
  <c r="KO419" i="2"/>
  <c r="KO427" i="2"/>
  <c r="KO161" i="2"/>
  <c r="KO429" i="2"/>
  <c r="KO399" i="2"/>
  <c r="KO290" i="2"/>
  <c r="KO349" i="2"/>
  <c r="KO213" i="2"/>
  <c r="KO401" i="2"/>
  <c r="KO460" i="2"/>
  <c r="KO307" i="2"/>
  <c r="KO379" i="2"/>
  <c r="KO82" i="2"/>
  <c r="KO77" i="2"/>
  <c r="KO370" i="2"/>
  <c r="KO394" i="2"/>
  <c r="KO323" i="2"/>
  <c r="KO221" i="2"/>
  <c r="KO478" i="2"/>
  <c r="KO390" i="2"/>
  <c r="KO320" i="2"/>
  <c r="KO378" i="2"/>
  <c r="KO418" i="2"/>
  <c r="KO464" i="2"/>
  <c r="KO474" i="2"/>
  <c r="KO398" i="2"/>
  <c r="KO451" i="2"/>
  <c r="KO457" i="2"/>
  <c r="KO477" i="2"/>
  <c r="KO458" i="2"/>
  <c r="KO372" i="2"/>
  <c r="KO225" i="2"/>
  <c r="KO228" i="2"/>
  <c r="KO185" i="2"/>
  <c r="KO475" i="2"/>
  <c r="KO257" i="2"/>
  <c r="KO47" i="2"/>
  <c r="KO336" i="2"/>
  <c r="KO262" i="2"/>
  <c r="KO106" i="2"/>
  <c r="KO469" i="2"/>
  <c r="KP102" i="2"/>
  <c r="KP10" i="2"/>
  <c r="KP330" i="2"/>
  <c r="KP84" i="2"/>
  <c r="KP260" i="2"/>
  <c r="KP45" i="2"/>
  <c r="KP181" i="2"/>
  <c r="KP140" i="2"/>
  <c r="KP108" i="2"/>
  <c r="KP179" i="2"/>
  <c r="KP277" i="2"/>
  <c r="KP167" i="2"/>
  <c r="KP52" i="2"/>
  <c r="KP177" i="2"/>
  <c r="KP39" i="2"/>
  <c r="KP203" i="2"/>
  <c r="KP196" i="2"/>
  <c r="KP289" i="2"/>
  <c r="KP110" i="2"/>
  <c r="KP13" i="2"/>
  <c r="KP22" i="2"/>
  <c r="KP164" i="2"/>
  <c r="KP172" i="2"/>
  <c r="KP239" i="2"/>
  <c r="KP46" i="2"/>
  <c r="KP166" i="2"/>
  <c r="KP154" i="2"/>
  <c r="KP255" i="2"/>
  <c r="KP455" i="2"/>
  <c r="KP152" i="2"/>
  <c r="KP126" i="2"/>
  <c r="KP146" i="2"/>
  <c r="KP284" i="2"/>
  <c r="KP304" i="2"/>
  <c r="KP345" i="2"/>
  <c r="KP337" i="2"/>
  <c r="KP361" i="2"/>
  <c r="KP434" i="2"/>
  <c r="KP413" i="2"/>
  <c r="KP404" i="2"/>
  <c r="KP363" i="2"/>
  <c r="KP466" i="2"/>
  <c r="KP411" i="2"/>
  <c r="KP448" i="2"/>
  <c r="KP362" i="2"/>
  <c r="KP391" i="2"/>
  <c r="KP308" i="2"/>
  <c r="KP193" i="2"/>
  <c r="KP319" i="2"/>
  <c r="KP205" i="2"/>
  <c r="KP322" i="2"/>
  <c r="KP297" i="2"/>
  <c r="KP325" i="2"/>
  <c r="KP180" i="2"/>
  <c r="KP54" i="2"/>
  <c r="KP280" i="2"/>
  <c r="KP274" i="2"/>
  <c r="KP261" i="2"/>
  <c r="KP118" i="2"/>
  <c r="KP229" i="2"/>
  <c r="KP383" i="2"/>
  <c r="KP131" i="2"/>
  <c r="KP124" i="2"/>
  <c r="KP223" i="2"/>
  <c r="KP230" i="2"/>
  <c r="KP327" i="2"/>
  <c r="KP420" i="2"/>
  <c r="KP270" i="2"/>
  <c r="KP432" i="2"/>
  <c r="KP268" i="2"/>
  <c r="KP367" i="2"/>
  <c r="KP87" i="2"/>
  <c r="KP37" i="2"/>
  <c r="KP55" i="2"/>
  <c r="KP159" i="2"/>
  <c r="KP98" i="2"/>
  <c r="KP85" i="2"/>
  <c r="KP134" i="2"/>
  <c r="KP83" i="2"/>
  <c r="KP117" i="2"/>
  <c r="KP175" i="2"/>
  <c r="KP358" i="2"/>
  <c r="KP27" i="2"/>
  <c r="KP16" i="2"/>
  <c r="KP184" i="2"/>
  <c r="KP74" i="2"/>
  <c r="KP149" i="2"/>
  <c r="KP92" i="2"/>
  <c r="KP132" i="2"/>
  <c r="KP470" i="2"/>
  <c r="KP115" i="2"/>
  <c r="KP145" i="2"/>
  <c r="KP186" i="2"/>
  <c r="KP40" i="2"/>
  <c r="KP21" i="2"/>
  <c r="KP199" i="2"/>
  <c r="KP295" i="2"/>
  <c r="KP353" i="2"/>
  <c r="KP207" i="2"/>
  <c r="KP155" i="2"/>
  <c r="KP195" i="2"/>
  <c r="KP125" i="2"/>
  <c r="KP15" i="2"/>
  <c r="KP160" i="2"/>
  <c r="KP194" i="2"/>
  <c r="KP224" i="2"/>
  <c r="KP188" i="2"/>
  <c r="KP76" i="2"/>
  <c r="KP153" i="2"/>
  <c r="KP263" i="2"/>
  <c r="KP112" i="2"/>
  <c r="KP62" i="2"/>
  <c r="KP78" i="2"/>
  <c r="KP198" i="2"/>
  <c r="KP191" i="2"/>
  <c r="KP275" i="2"/>
  <c r="KP65" i="2"/>
  <c r="KP341" i="2"/>
  <c r="KP105" i="2"/>
  <c r="KP81" i="2"/>
  <c r="KP267" i="2"/>
  <c r="KP220" i="2"/>
  <c r="KP156" i="2"/>
  <c r="KP254" i="2"/>
  <c r="KP286" i="2"/>
  <c r="KP29" i="2"/>
  <c r="KP94" i="2"/>
  <c r="KP100" i="2"/>
  <c r="KP182" i="2"/>
  <c r="KP36" i="2"/>
  <c r="KP53" i="2"/>
  <c r="KP4" i="2"/>
  <c r="KP2" i="2"/>
  <c r="KP306" i="2"/>
  <c r="KP56" i="2"/>
  <c r="KP43" i="2"/>
  <c r="KP282" i="2"/>
  <c r="KP59" i="2"/>
  <c r="KP169" i="2"/>
  <c r="KP192" i="2"/>
  <c r="KP209" i="2"/>
  <c r="KP227" i="2"/>
  <c r="KP73" i="2"/>
  <c r="KP113" i="2"/>
  <c r="KP71" i="2"/>
  <c r="KP18" i="2"/>
  <c r="KP26" i="2"/>
  <c r="KP144" i="2"/>
  <c r="KP9" i="2"/>
  <c r="KP50" i="2"/>
  <c r="KP19" i="2"/>
  <c r="KP99" i="2"/>
  <c r="KP23" i="2"/>
  <c r="KP24" i="2"/>
  <c r="KP12" i="2"/>
  <c r="KP66" i="2"/>
  <c r="KP5" i="2"/>
  <c r="KP101" i="2"/>
  <c r="KP88" i="2"/>
  <c r="KP64" i="2"/>
  <c r="KP70" i="2"/>
  <c r="KP32" i="2"/>
  <c r="KP51" i="2"/>
  <c r="KP218" i="2"/>
  <c r="KP35" i="2"/>
  <c r="KP368" i="2"/>
  <c r="KP350" i="2"/>
  <c r="KP388" i="2"/>
  <c r="KP292" i="2"/>
  <c r="KP214" i="2"/>
  <c r="KP75" i="2"/>
  <c r="KP293" i="2"/>
  <c r="KP243" i="2"/>
  <c r="KP210" i="2"/>
  <c r="KP369" i="2"/>
  <c r="KP69" i="2"/>
  <c r="KP68" i="2"/>
  <c r="KP38" i="2"/>
  <c r="KP3" i="2"/>
  <c r="KP120" i="2"/>
  <c r="KP58" i="2"/>
  <c r="KP34" i="2"/>
  <c r="KP86" i="2"/>
  <c r="KP178" i="2"/>
  <c r="KP57" i="2"/>
  <c r="KP217" i="2"/>
  <c r="KP127" i="2"/>
  <c r="KP206" i="2"/>
  <c r="KP111" i="2"/>
  <c r="KP344" i="2"/>
  <c r="KP150" i="2"/>
  <c r="KP93" i="2"/>
  <c r="KP63" i="2"/>
  <c r="KP174" i="2"/>
  <c r="KP147" i="2"/>
  <c r="KP48" i="2"/>
  <c r="KP96" i="2"/>
  <c r="KP72" i="2"/>
  <c r="KP33" i="2"/>
  <c r="KP189" i="2"/>
  <c r="KP313" i="2"/>
  <c r="KP158" i="2"/>
  <c r="KP219" i="2"/>
  <c r="KP31" i="2"/>
  <c r="KP95" i="2"/>
  <c r="KP346" i="2"/>
  <c r="KP176" i="2"/>
  <c r="KP352" i="2"/>
  <c r="KP245" i="2"/>
  <c r="KP41" i="2"/>
  <c r="KP79" i="2"/>
  <c r="KP30" i="2"/>
  <c r="KP226" i="2"/>
  <c r="KP103" i="2"/>
  <c r="KP141" i="2"/>
  <c r="KP301" i="2"/>
  <c r="KP347" i="2"/>
  <c r="KP472" i="2"/>
  <c r="KP190" i="2"/>
  <c r="KP296" i="2"/>
  <c r="KP139" i="2"/>
  <c r="KP371" i="2"/>
  <c r="KP7" i="2"/>
  <c r="KP208" i="2"/>
  <c r="KP25" i="2"/>
  <c r="KP468" i="2"/>
  <c r="KP256" i="2"/>
  <c r="KP17" i="2"/>
  <c r="KP222" i="2"/>
  <c r="KP130" i="2"/>
  <c r="KP89" i="2"/>
  <c r="KP201" i="2"/>
  <c r="KP273" i="2"/>
  <c r="KP42" i="2"/>
  <c r="KP200" i="2"/>
  <c r="KP20" i="2"/>
  <c r="KP6" i="2"/>
  <c r="KP61" i="2"/>
  <c r="KP246" i="2"/>
  <c r="KP381" i="2"/>
  <c r="KP278" i="2"/>
  <c r="KP326" i="2"/>
  <c r="KP342" i="2"/>
  <c r="KP276" i="2"/>
  <c r="KP247" i="2"/>
  <c r="KP314" i="2"/>
  <c r="KP142" i="2"/>
  <c r="KP168" i="2"/>
  <c r="KP343" i="2"/>
  <c r="KP11" i="2"/>
  <c r="KP138" i="2"/>
  <c r="KP294" i="2"/>
  <c r="KP91" i="2"/>
  <c r="KP232" i="2"/>
  <c r="KP299" i="2"/>
  <c r="KP364" i="2"/>
  <c r="KP122" i="2"/>
  <c r="KP354" i="2"/>
  <c r="KP435" i="2"/>
  <c r="KP340" i="2"/>
  <c r="KP471" i="2"/>
  <c r="KP302" i="2"/>
  <c r="KP316" i="2"/>
  <c r="KP317" i="2"/>
  <c r="KP136" i="2"/>
  <c r="KP433" i="2"/>
  <c r="KP386" i="2"/>
  <c r="KP252" i="2"/>
  <c r="KP410" i="2"/>
  <c r="KP212" i="2"/>
  <c r="KP348" i="2"/>
  <c r="KP163" i="2"/>
  <c r="KP310" i="2"/>
  <c r="KP173" i="2"/>
  <c r="KP417" i="2"/>
  <c r="KP114" i="2"/>
  <c r="KP331" i="2"/>
  <c r="KP264" i="2"/>
  <c r="KP366" i="2"/>
  <c r="KP359" i="2"/>
  <c r="KP405" i="2"/>
  <c r="KP365" i="2"/>
  <c r="KP382" i="2"/>
  <c r="KP271" i="2"/>
  <c r="KP291" i="2"/>
  <c r="KP393" i="2"/>
  <c r="KP442" i="2"/>
  <c r="KP392" i="2"/>
  <c r="KP396" i="2"/>
  <c r="KP406" i="2"/>
  <c r="KP453" i="2"/>
  <c r="KP236" i="2"/>
  <c r="KP253" i="2"/>
  <c r="KP143" i="2"/>
  <c r="KP281" i="2"/>
  <c r="KP285" i="2"/>
  <c r="KP387" i="2"/>
  <c r="KP332" i="2"/>
  <c r="KP439" i="2"/>
  <c r="KP135" i="2"/>
  <c r="KP197" i="2"/>
  <c r="KP449" i="2"/>
  <c r="KP250" i="2"/>
  <c r="KP237" i="2"/>
  <c r="KP241" i="2"/>
  <c r="KP266" i="2"/>
  <c r="KP272" i="2"/>
  <c r="KP165" i="2"/>
  <c r="KP14" i="2"/>
  <c r="KP400" i="2"/>
  <c r="KP259" i="2"/>
  <c r="KP311" i="2"/>
  <c r="KP309" i="2"/>
  <c r="KP234" i="2"/>
  <c r="KP334" i="2"/>
  <c r="KP426" i="2"/>
  <c r="KP456" i="2"/>
  <c r="KP376" i="2"/>
  <c r="KP215" i="2"/>
  <c r="KP157" i="2"/>
  <c r="KP97" i="2"/>
  <c r="KP380" i="2"/>
  <c r="KP8" i="2"/>
  <c r="KP446" i="2"/>
  <c r="KP248" i="2"/>
  <c r="KP133" i="2"/>
  <c r="KP244" i="2"/>
  <c r="KP123" i="2"/>
  <c r="KP171" i="2"/>
  <c r="KP283" i="2"/>
  <c r="KP249" i="2"/>
  <c r="KP67" i="2"/>
  <c r="KP129" i="2"/>
  <c r="KP49" i="2"/>
  <c r="KP109" i="2"/>
  <c r="KP374" i="2"/>
  <c r="KP288" i="2"/>
  <c r="KP116" i="2"/>
  <c r="KP121" i="2"/>
  <c r="KP202" i="2"/>
  <c r="KP60" i="2"/>
  <c r="KP170" i="2"/>
  <c r="KP204" i="2"/>
  <c r="KP162" i="2"/>
  <c r="KP28" i="2"/>
  <c r="KP231" i="2"/>
  <c r="KP251" i="2"/>
  <c r="KP44" i="2"/>
  <c r="KP305" i="2"/>
  <c r="KP287" i="2"/>
  <c r="KP148" i="2"/>
  <c r="KP356" i="2"/>
  <c r="KP90" i="2"/>
  <c r="KP107" i="2"/>
  <c r="KP183" i="2"/>
  <c r="KP80" i="2"/>
  <c r="KP339" i="2"/>
  <c r="KP233" i="2"/>
  <c r="KP128" i="2"/>
  <c r="KP467" i="2"/>
  <c r="KP312" i="2"/>
  <c r="KP444" i="2"/>
  <c r="KP235" i="2"/>
  <c r="KP104" i="2"/>
  <c r="KP258" i="2"/>
  <c r="KP303" i="2"/>
  <c r="KP428" i="2"/>
  <c r="KP473" i="2"/>
  <c r="KP459" i="2"/>
  <c r="KP395" i="2"/>
  <c r="KP397" i="2"/>
  <c r="KP436" i="2"/>
  <c r="KP440" i="2"/>
  <c r="KP465" i="2"/>
  <c r="KP408" i="2"/>
  <c r="KP421" i="2"/>
  <c r="KP479" i="2"/>
  <c r="KP422" i="2"/>
  <c r="KP377" i="2"/>
  <c r="KP430" i="2"/>
  <c r="KP389" i="2"/>
  <c r="KP137" i="2"/>
  <c r="KP385" i="2"/>
  <c r="KP402" i="2"/>
  <c r="KP318" i="2"/>
  <c r="KP375" i="2"/>
  <c r="KP279" i="2"/>
  <c r="KP438" i="2"/>
  <c r="KP333" i="2"/>
  <c r="KP424" i="2"/>
  <c r="KP300" i="2"/>
  <c r="KP461" i="2"/>
  <c r="KP187" i="2"/>
  <c r="KP238" i="2"/>
  <c r="KP265" i="2"/>
  <c r="KP298" i="2"/>
  <c r="KP360" i="2"/>
  <c r="KP119" i="2"/>
  <c r="KP211" i="2"/>
  <c r="KP373" i="2"/>
  <c r="KP338" i="2"/>
  <c r="KP242" i="2"/>
  <c r="KP355" i="2"/>
  <c r="KP447" i="2"/>
  <c r="KP443" i="2"/>
  <c r="KP403" i="2"/>
  <c r="KP463" i="2"/>
  <c r="KP335" i="2"/>
  <c r="KP431" i="2"/>
  <c r="KP454" i="2"/>
  <c r="KP384" i="2"/>
  <c r="KP151" i="2"/>
  <c r="KP407" i="2"/>
  <c r="KP412" i="2"/>
  <c r="KP445" i="2"/>
  <c r="KP462" i="2"/>
  <c r="KP324" i="2"/>
  <c r="KP425" i="2"/>
  <c r="KP450" i="2"/>
  <c r="KP414" i="2"/>
  <c r="KP357" i="2"/>
  <c r="KP415" i="2"/>
  <c r="KP476" i="2"/>
  <c r="KP321" i="2"/>
  <c r="KP328" i="2"/>
  <c r="KP315" i="2"/>
  <c r="KP351" i="2"/>
  <c r="KP423" i="2"/>
  <c r="KP441" i="2"/>
  <c r="KP216" i="2"/>
  <c r="KP240" i="2"/>
  <c r="KP452" i="2"/>
  <c r="KP409" i="2"/>
  <c r="KP269" i="2"/>
  <c r="KP329" i="2"/>
  <c r="KP416" i="2"/>
  <c r="KP437" i="2"/>
  <c r="KP419" i="2"/>
  <c r="KP427" i="2"/>
  <c r="KP161" i="2"/>
  <c r="KP429" i="2"/>
  <c r="KP399" i="2"/>
  <c r="KP290" i="2"/>
  <c r="KP349" i="2"/>
  <c r="KP213" i="2"/>
  <c r="KP401" i="2"/>
  <c r="KP460" i="2"/>
  <c r="KP307" i="2"/>
  <c r="KP379" i="2"/>
  <c r="KP82" i="2"/>
  <c r="KP77" i="2"/>
  <c r="KP370" i="2"/>
  <c r="KP394" i="2"/>
  <c r="KP323" i="2"/>
  <c r="KP221" i="2"/>
  <c r="KP478" i="2"/>
  <c r="KP390" i="2"/>
  <c r="KP320" i="2"/>
  <c r="KP378" i="2"/>
  <c r="KP418" i="2"/>
  <c r="KP464" i="2"/>
  <c r="KP474" i="2"/>
  <c r="KP398" i="2"/>
  <c r="KP451" i="2"/>
  <c r="KP457" i="2"/>
  <c r="KP477" i="2"/>
  <c r="KP458" i="2"/>
  <c r="KP372" i="2"/>
  <c r="KP225" i="2"/>
  <c r="KP228" i="2"/>
  <c r="KP185" i="2"/>
  <c r="KP475" i="2"/>
  <c r="KP257" i="2"/>
  <c r="KP47" i="2"/>
  <c r="KP336" i="2"/>
  <c r="KP262" i="2"/>
  <c r="KP106" i="2"/>
  <c r="KP469" i="2"/>
  <c r="KQ102" i="2"/>
  <c r="KQ10" i="2"/>
  <c r="KQ330" i="2"/>
  <c r="KQ84" i="2"/>
  <c r="KQ260" i="2"/>
  <c r="KQ45" i="2"/>
  <c r="KQ181" i="2"/>
  <c r="KQ140" i="2"/>
  <c r="KQ108" i="2"/>
  <c r="KQ179" i="2"/>
  <c r="KQ277" i="2"/>
  <c r="KQ167" i="2"/>
  <c r="KQ52" i="2"/>
  <c r="KQ177" i="2"/>
  <c r="KQ39" i="2"/>
  <c r="KQ203" i="2"/>
  <c r="KQ196" i="2"/>
  <c r="KQ289" i="2"/>
  <c r="KQ110" i="2"/>
  <c r="KQ13" i="2"/>
  <c r="KQ22" i="2"/>
  <c r="KQ164" i="2"/>
  <c r="KQ172" i="2"/>
  <c r="KQ239" i="2"/>
  <c r="KQ46" i="2"/>
  <c r="KQ166" i="2"/>
  <c r="KQ154" i="2"/>
  <c r="KQ255" i="2"/>
  <c r="KQ455" i="2"/>
  <c r="KQ152" i="2"/>
  <c r="KQ126" i="2"/>
  <c r="KQ146" i="2"/>
  <c r="KQ284" i="2"/>
  <c r="KQ304" i="2"/>
  <c r="KQ345" i="2"/>
  <c r="KQ337" i="2"/>
  <c r="KQ361" i="2"/>
  <c r="KQ434" i="2"/>
  <c r="KQ413" i="2"/>
  <c r="KQ404" i="2"/>
  <c r="KQ363" i="2"/>
  <c r="KQ466" i="2"/>
  <c r="KQ411" i="2"/>
  <c r="KQ448" i="2"/>
  <c r="KQ362" i="2"/>
  <c r="KQ391" i="2"/>
  <c r="KQ308" i="2"/>
  <c r="KQ193" i="2"/>
  <c r="KQ319" i="2"/>
  <c r="KQ205" i="2"/>
  <c r="KQ322" i="2"/>
  <c r="KQ297" i="2"/>
  <c r="KQ325" i="2"/>
  <c r="KQ180" i="2"/>
  <c r="KQ54" i="2"/>
  <c r="KQ280" i="2"/>
  <c r="KQ274" i="2"/>
  <c r="KQ261" i="2"/>
  <c r="KQ118" i="2"/>
  <c r="KQ229" i="2"/>
  <c r="KQ383" i="2"/>
  <c r="KQ131" i="2"/>
  <c r="KQ124" i="2"/>
  <c r="KQ223" i="2"/>
  <c r="KQ230" i="2"/>
  <c r="KQ327" i="2"/>
  <c r="KQ420" i="2"/>
  <c r="KQ270" i="2"/>
  <c r="KQ432" i="2"/>
  <c r="KQ268" i="2"/>
  <c r="KQ367" i="2"/>
  <c r="KQ87" i="2"/>
  <c r="KQ37" i="2"/>
  <c r="KQ55" i="2"/>
  <c r="KQ159" i="2"/>
  <c r="KQ98" i="2"/>
  <c r="KQ85" i="2"/>
  <c r="KQ134" i="2"/>
  <c r="KQ83" i="2"/>
  <c r="KQ117" i="2"/>
  <c r="KQ175" i="2"/>
  <c r="KQ358" i="2"/>
  <c r="KQ27" i="2"/>
  <c r="KQ16" i="2"/>
  <c r="KQ184" i="2"/>
  <c r="KQ74" i="2"/>
  <c r="KQ149" i="2"/>
  <c r="KQ92" i="2"/>
  <c r="KQ132" i="2"/>
  <c r="KQ470" i="2"/>
  <c r="KQ115" i="2"/>
  <c r="KQ145" i="2"/>
  <c r="KQ186" i="2"/>
  <c r="KQ40" i="2"/>
  <c r="KQ21" i="2"/>
  <c r="KQ199" i="2"/>
  <c r="KQ295" i="2"/>
  <c r="KQ353" i="2"/>
  <c r="KQ207" i="2"/>
  <c r="KQ155" i="2"/>
  <c r="KQ195" i="2"/>
  <c r="KQ125" i="2"/>
  <c r="KQ15" i="2"/>
  <c r="KQ160" i="2"/>
  <c r="KQ194" i="2"/>
  <c r="KQ224" i="2"/>
  <c r="KQ188" i="2"/>
  <c r="KQ76" i="2"/>
  <c r="KQ153" i="2"/>
  <c r="KQ263" i="2"/>
  <c r="KQ112" i="2"/>
  <c r="KQ62" i="2"/>
  <c r="KQ78" i="2"/>
  <c r="KQ198" i="2"/>
  <c r="KQ191" i="2"/>
  <c r="KQ275" i="2"/>
  <c r="KQ65" i="2"/>
  <c r="KQ341" i="2"/>
  <c r="KQ105" i="2"/>
  <c r="KQ81" i="2"/>
  <c r="KQ267" i="2"/>
  <c r="KQ220" i="2"/>
  <c r="KQ156" i="2"/>
  <c r="KQ254" i="2"/>
  <c r="KQ286" i="2"/>
  <c r="KQ29" i="2"/>
  <c r="KQ94" i="2"/>
  <c r="KQ100" i="2"/>
  <c r="KQ182" i="2"/>
  <c r="KQ36" i="2"/>
  <c r="KQ53" i="2"/>
  <c r="KQ4" i="2"/>
  <c r="KQ2" i="2"/>
  <c r="KQ306" i="2"/>
  <c r="KQ56" i="2"/>
  <c r="KQ43" i="2"/>
  <c r="KQ282" i="2"/>
  <c r="KQ59" i="2"/>
  <c r="KQ169" i="2"/>
  <c r="KQ192" i="2"/>
  <c r="KQ209" i="2"/>
  <c r="KQ227" i="2"/>
  <c r="KQ73" i="2"/>
  <c r="KQ113" i="2"/>
  <c r="KQ71" i="2"/>
  <c r="KQ18" i="2"/>
  <c r="KQ26" i="2"/>
  <c r="KQ144" i="2"/>
  <c r="KQ9" i="2"/>
  <c r="KQ50" i="2"/>
  <c r="KQ19" i="2"/>
  <c r="KQ99" i="2"/>
  <c r="KQ23" i="2"/>
  <c r="KQ24" i="2"/>
  <c r="KQ12" i="2"/>
  <c r="KQ66" i="2"/>
  <c r="KQ5" i="2"/>
  <c r="KQ101" i="2"/>
  <c r="KQ88" i="2"/>
  <c r="KQ64" i="2"/>
  <c r="KQ70" i="2"/>
  <c r="KQ32" i="2"/>
  <c r="KQ51" i="2"/>
  <c r="KQ218" i="2"/>
  <c r="KQ35" i="2"/>
  <c r="KQ368" i="2"/>
  <c r="KQ350" i="2"/>
  <c r="KQ388" i="2"/>
  <c r="KQ292" i="2"/>
  <c r="KQ214" i="2"/>
  <c r="KQ75" i="2"/>
  <c r="KQ293" i="2"/>
  <c r="KQ243" i="2"/>
  <c r="KQ210" i="2"/>
  <c r="KQ369" i="2"/>
  <c r="KQ69" i="2"/>
  <c r="KQ68" i="2"/>
  <c r="KQ38" i="2"/>
  <c r="KQ3" i="2"/>
  <c r="KQ120" i="2"/>
  <c r="KQ58" i="2"/>
  <c r="KQ34" i="2"/>
  <c r="KQ86" i="2"/>
  <c r="KQ178" i="2"/>
  <c r="KQ57" i="2"/>
  <c r="KQ217" i="2"/>
  <c r="KQ127" i="2"/>
  <c r="KQ206" i="2"/>
  <c r="KQ111" i="2"/>
  <c r="KQ344" i="2"/>
  <c r="KQ150" i="2"/>
  <c r="KQ93" i="2"/>
  <c r="KQ63" i="2"/>
  <c r="KQ174" i="2"/>
  <c r="KQ147" i="2"/>
  <c r="KQ48" i="2"/>
  <c r="KQ96" i="2"/>
  <c r="KQ72" i="2"/>
  <c r="KQ33" i="2"/>
  <c r="KQ189" i="2"/>
  <c r="KQ313" i="2"/>
  <c r="KQ158" i="2"/>
  <c r="KQ219" i="2"/>
  <c r="KQ31" i="2"/>
  <c r="KQ95" i="2"/>
  <c r="KQ346" i="2"/>
  <c r="KQ176" i="2"/>
  <c r="KQ352" i="2"/>
  <c r="KQ245" i="2"/>
  <c r="KQ41" i="2"/>
  <c r="KQ79" i="2"/>
  <c r="KQ30" i="2"/>
  <c r="KQ226" i="2"/>
  <c r="KQ103" i="2"/>
  <c r="KQ141" i="2"/>
  <c r="KQ301" i="2"/>
  <c r="KQ347" i="2"/>
  <c r="KQ472" i="2"/>
  <c r="KQ190" i="2"/>
  <c r="KQ296" i="2"/>
  <c r="KQ139" i="2"/>
  <c r="KQ371" i="2"/>
  <c r="KQ7" i="2"/>
  <c r="KQ208" i="2"/>
  <c r="KQ25" i="2"/>
  <c r="KQ468" i="2"/>
  <c r="KQ256" i="2"/>
  <c r="KQ17" i="2"/>
  <c r="KQ222" i="2"/>
  <c r="KQ130" i="2"/>
  <c r="KQ89" i="2"/>
  <c r="KQ201" i="2"/>
  <c r="KQ273" i="2"/>
  <c r="KQ42" i="2"/>
  <c r="KQ200" i="2"/>
  <c r="KQ20" i="2"/>
  <c r="KQ6" i="2"/>
  <c r="KQ61" i="2"/>
  <c r="KQ246" i="2"/>
  <c r="KQ381" i="2"/>
  <c r="KQ278" i="2"/>
  <c r="KQ326" i="2"/>
  <c r="KQ342" i="2"/>
  <c r="KQ276" i="2"/>
  <c r="KQ247" i="2"/>
  <c r="KQ314" i="2"/>
  <c r="KQ142" i="2"/>
  <c r="KQ168" i="2"/>
  <c r="KQ343" i="2"/>
  <c r="KQ11" i="2"/>
  <c r="KQ138" i="2"/>
  <c r="KQ294" i="2"/>
  <c r="KQ91" i="2"/>
  <c r="KQ232" i="2"/>
  <c r="KQ299" i="2"/>
  <c r="KQ364" i="2"/>
  <c r="KQ122" i="2"/>
  <c r="KQ354" i="2"/>
  <c r="KQ435" i="2"/>
  <c r="KQ340" i="2"/>
  <c r="KQ471" i="2"/>
  <c r="KQ302" i="2"/>
  <c r="KQ316" i="2"/>
  <c r="KQ317" i="2"/>
  <c r="KQ136" i="2"/>
  <c r="KQ433" i="2"/>
  <c r="KQ386" i="2"/>
  <c r="KQ252" i="2"/>
  <c r="KQ410" i="2"/>
  <c r="KQ212" i="2"/>
  <c r="KQ348" i="2"/>
  <c r="KQ163" i="2"/>
  <c r="KQ310" i="2"/>
  <c r="KQ173" i="2"/>
  <c r="KQ417" i="2"/>
  <c r="KQ114" i="2"/>
  <c r="KQ331" i="2"/>
  <c r="KQ264" i="2"/>
  <c r="KQ366" i="2"/>
  <c r="KQ359" i="2"/>
  <c r="KQ405" i="2"/>
  <c r="KQ365" i="2"/>
  <c r="KQ382" i="2"/>
  <c r="KQ271" i="2"/>
  <c r="KQ291" i="2"/>
  <c r="KQ393" i="2"/>
  <c r="KQ442" i="2"/>
  <c r="KQ392" i="2"/>
  <c r="KQ396" i="2"/>
  <c r="KQ406" i="2"/>
  <c r="KQ453" i="2"/>
  <c r="KQ236" i="2"/>
  <c r="KQ253" i="2"/>
  <c r="KQ143" i="2"/>
  <c r="KQ281" i="2"/>
  <c r="KQ285" i="2"/>
  <c r="KQ387" i="2"/>
  <c r="KQ332" i="2"/>
  <c r="KQ439" i="2"/>
  <c r="KQ135" i="2"/>
  <c r="KQ197" i="2"/>
  <c r="KQ449" i="2"/>
  <c r="KQ250" i="2"/>
  <c r="KQ237" i="2"/>
  <c r="KQ241" i="2"/>
  <c r="KQ266" i="2"/>
  <c r="KQ272" i="2"/>
  <c r="KQ165" i="2"/>
  <c r="KQ14" i="2"/>
  <c r="KQ400" i="2"/>
  <c r="KQ259" i="2"/>
  <c r="KQ311" i="2"/>
  <c r="KQ309" i="2"/>
  <c r="KQ234" i="2"/>
  <c r="KQ334" i="2"/>
  <c r="KQ426" i="2"/>
  <c r="KQ456" i="2"/>
  <c r="KQ376" i="2"/>
  <c r="KQ215" i="2"/>
  <c r="KQ157" i="2"/>
  <c r="KQ97" i="2"/>
  <c r="KQ380" i="2"/>
  <c r="KQ8" i="2"/>
  <c r="KQ446" i="2"/>
  <c r="KQ248" i="2"/>
  <c r="KQ133" i="2"/>
  <c r="KQ244" i="2"/>
  <c r="KQ123" i="2"/>
  <c r="KQ171" i="2"/>
  <c r="KQ283" i="2"/>
  <c r="KQ249" i="2"/>
  <c r="KQ67" i="2"/>
  <c r="KQ129" i="2"/>
  <c r="KQ49" i="2"/>
  <c r="KQ109" i="2"/>
  <c r="KQ374" i="2"/>
  <c r="KQ288" i="2"/>
  <c r="KQ116" i="2"/>
  <c r="KQ121" i="2"/>
  <c r="KQ202" i="2"/>
  <c r="KQ60" i="2"/>
  <c r="KQ170" i="2"/>
  <c r="KQ204" i="2"/>
  <c r="KQ162" i="2"/>
  <c r="KQ28" i="2"/>
  <c r="KQ231" i="2"/>
  <c r="KQ251" i="2"/>
  <c r="KQ44" i="2"/>
  <c r="KQ305" i="2"/>
  <c r="KQ287" i="2"/>
  <c r="KQ148" i="2"/>
  <c r="KQ356" i="2"/>
  <c r="KQ90" i="2"/>
  <c r="KQ107" i="2"/>
  <c r="KQ183" i="2"/>
  <c r="KQ80" i="2"/>
  <c r="KQ339" i="2"/>
  <c r="KQ233" i="2"/>
  <c r="KQ128" i="2"/>
  <c r="KQ467" i="2"/>
  <c r="KQ312" i="2"/>
  <c r="KQ444" i="2"/>
  <c r="KQ235" i="2"/>
  <c r="KQ104" i="2"/>
  <c r="KQ258" i="2"/>
  <c r="KQ303" i="2"/>
  <c r="KQ428" i="2"/>
  <c r="KQ473" i="2"/>
  <c r="KQ459" i="2"/>
  <c r="KQ395" i="2"/>
  <c r="KQ397" i="2"/>
  <c r="KQ436" i="2"/>
  <c r="KQ440" i="2"/>
  <c r="KQ465" i="2"/>
  <c r="KQ408" i="2"/>
  <c r="KQ421" i="2"/>
  <c r="KQ479" i="2"/>
  <c r="KQ422" i="2"/>
  <c r="KQ377" i="2"/>
  <c r="KQ430" i="2"/>
  <c r="KQ389" i="2"/>
  <c r="KQ137" i="2"/>
  <c r="KQ385" i="2"/>
  <c r="KQ402" i="2"/>
  <c r="KQ318" i="2"/>
  <c r="KQ375" i="2"/>
  <c r="KQ279" i="2"/>
  <c r="KQ438" i="2"/>
  <c r="KQ333" i="2"/>
  <c r="KQ424" i="2"/>
  <c r="KQ300" i="2"/>
  <c r="KQ461" i="2"/>
  <c r="KQ187" i="2"/>
  <c r="KQ238" i="2"/>
  <c r="KQ265" i="2"/>
  <c r="KQ298" i="2"/>
  <c r="KQ360" i="2"/>
  <c r="KQ119" i="2"/>
  <c r="KQ211" i="2"/>
  <c r="KQ373" i="2"/>
  <c r="KQ338" i="2"/>
  <c r="KQ242" i="2"/>
  <c r="KQ355" i="2"/>
  <c r="KQ447" i="2"/>
  <c r="KQ443" i="2"/>
  <c r="KQ403" i="2"/>
  <c r="KQ463" i="2"/>
  <c r="KQ335" i="2"/>
  <c r="KQ431" i="2"/>
  <c r="KQ454" i="2"/>
  <c r="KQ384" i="2"/>
  <c r="KQ151" i="2"/>
  <c r="KQ407" i="2"/>
  <c r="KQ412" i="2"/>
  <c r="KQ445" i="2"/>
  <c r="KQ462" i="2"/>
  <c r="KQ324" i="2"/>
  <c r="KQ425" i="2"/>
  <c r="KQ450" i="2"/>
  <c r="KQ414" i="2"/>
  <c r="KQ357" i="2"/>
  <c r="KQ415" i="2"/>
  <c r="KQ476" i="2"/>
  <c r="KQ321" i="2"/>
  <c r="KQ328" i="2"/>
  <c r="KQ315" i="2"/>
  <c r="KQ351" i="2"/>
  <c r="KQ423" i="2"/>
  <c r="KQ441" i="2"/>
  <c r="KQ216" i="2"/>
  <c r="KQ240" i="2"/>
  <c r="KQ452" i="2"/>
  <c r="KQ409" i="2"/>
  <c r="KQ269" i="2"/>
  <c r="KQ329" i="2"/>
  <c r="KQ416" i="2"/>
  <c r="KQ437" i="2"/>
  <c r="KQ419" i="2"/>
  <c r="KQ427" i="2"/>
  <c r="KQ161" i="2"/>
  <c r="KQ429" i="2"/>
  <c r="KQ399" i="2"/>
  <c r="KQ290" i="2"/>
  <c r="KQ349" i="2"/>
  <c r="KQ213" i="2"/>
  <c r="KQ401" i="2"/>
  <c r="KQ460" i="2"/>
  <c r="KQ307" i="2"/>
  <c r="KQ379" i="2"/>
  <c r="KQ82" i="2"/>
  <c r="KQ77" i="2"/>
  <c r="KQ370" i="2"/>
  <c r="KQ394" i="2"/>
  <c r="KQ323" i="2"/>
  <c r="KQ221" i="2"/>
  <c r="KQ478" i="2"/>
  <c r="KQ390" i="2"/>
  <c r="KQ320" i="2"/>
  <c r="KQ378" i="2"/>
  <c r="KQ418" i="2"/>
  <c r="KQ464" i="2"/>
  <c r="KQ474" i="2"/>
  <c r="KQ398" i="2"/>
  <c r="KQ451" i="2"/>
  <c r="KQ457" i="2"/>
  <c r="KQ477" i="2"/>
  <c r="KQ458" i="2"/>
  <c r="KQ372" i="2"/>
  <c r="KQ225" i="2"/>
  <c r="KQ228" i="2"/>
  <c r="KQ185" i="2"/>
  <c r="KQ475" i="2"/>
  <c r="KQ257" i="2"/>
  <c r="KQ47" i="2"/>
  <c r="KQ336" i="2"/>
  <c r="KQ262" i="2"/>
  <c r="KQ106" i="2"/>
  <c r="KQ469" i="2"/>
  <c r="KR102" i="2"/>
  <c r="KR10" i="2"/>
  <c r="KR330" i="2"/>
  <c r="KR84" i="2"/>
  <c r="KR260" i="2"/>
  <c r="KR45" i="2"/>
  <c r="KR181" i="2"/>
  <c r="KR140" i="2"/>
  <c r="KR108" i="2"/>
  <c r="KR179" i="2"/>
  <c r="KR277" i="2"/>
  <c r="KR167" i="2"/>
  <c r="KR52" i="2"/>
  <c r="KR177" i="2"/>
  <c r="KR39" i="2"/>
  <c r="KR203" i="2"/>
  <c r="KR196" i="2"/>
  <c r="KR289" i="2"/>
  <c r="KR110" i="2"/>
  <c r="KR13" i="2"/>
  <c r="KR22" i="2"/>
  <c r="KR164" i="2"/>
  <c r="KR172" i="2"/>
  <c r="KR239" i="2"/>
  <c r="KR46" i="2"/>
  <c r="KR166" i="2"/>
  <c r="KR154" i="2"/>
  <c r="KR255" i="2"/>
  <c r="KR455" i="2"/>
  <c r="KR152" i="2"/>
  <c r="KR126" i="2"/>
  <c r="KR146" i="2"/>
  <c r="KR284" i="2"/>
  <c r="KR304" i="2"/>
  <c r="KR345" i="2"/>
  <c r="KR337" i="2"/>
  <c r="KR361" i="2"/>
  <c r="KR434" i="2"/>
  <c r="KR413" i="2"/>
  <c r="KR404" i="2"/>
  <c r="KR363" i="2"/>
  <c r="KR466" i="2"/>
  <c r="KR411" i="2"/>
  <c r="KR448" i="2"/>
  <c r="KR362" i="2"/>
  <c r="KR391" i="2"/>
  <c r="KR308" i="2"/>
  <c r="KR193" i="2"/>
  <c r="KR319" i="2"/>
  <c r="KR205" i="2"/>
  <c r="KR322" i="2"/>
  <c r="KR297" i="2"/>
  <c r="KR325" i="2"/>
  <c r="KR180" i="2"/>
  <c r="KR54" i="2"/>
  <c r="KR280" i="2"/>
  <c r="KR274" i="2"/>
  <c r="KR261" i="2"/>
  <c r="KR118" i="2"/>
  <c r="KR229" i="2"/>
  <c r="KR383" i="2"/>
  <c r="KR131" i="2"/>
  <c r="KR124" i="2"/>
  <c r="KR223" i="2"/>
  <c r="KR230" i="2"/>
  <c r="KR327" i="2"/>
  <c r="KR420" i="2"/>
  <c r="KR270" i="2"/>
  <c r="KR432" i="2"/>
  <c r="KR268" i="2"/>
  <c r="KR367" i="2"/>
  <c r="KR87" i="2"/>
  <c r="KR37" i="2"/>
  <c r="KR55" i="2"/>
  <c r="KR159" i="2"/>
  <c r="KR98" i="2"/>
  <c r="KR85" i="2"/>
  <c r="KR134" i="2"/>
  <c r="KR83" i="2"/>
  <c r="KR117" i="2"/>
  <c r="KR175" i="2"/>
  <c r="KR358" i="2"/>
  <c r="KR27" i="2"/>
  <c r="KR16" i="2"/>
  <c r="KR184" i="2"/>
  <c r="KR74" i="2"/>
  <c r="KR149" i="2"/>
  <c r="KR92" i="2"/>
  <c r="KR132" i="2"/>
  <c r="KR470" i="2"/>
  <c r="KR115" i="2"/>
  <c r="KR145" i="2"/>
  <c r="KR186" i="2"/>
  <c r="KR40" i="2"/>
  <c r="KR21" i="2"/>
  <c r="KR199" i="2"/>
  <c r="KR295" i="2"/>
  <c r="KR353" i="2"/>
  <c r="KR207" i="2"/>
  <c r="KR155" i="2"/>
  <c r="KR195" i="2"/>
  <c r="KR125" i="2"/>
  <c r="KR15" i="2"/>
  <c r="KR160" i="2"/>
  <c r="KR194" i="2"/>
  <c r="KR224" i="2"/>
  <c r="KR188" i="2"/>
  <c r="KR76" i="2"/>
  <c r="KR153" i="2"/>
  <c r="KR263" i="2"/>
  <c r="KR112" i="2"/>
  <c r="KR62" i="2"/>
  <c r="KR78" i="2"/>
  <c r="KR198" i="2"/>
  <c r="KR191" i="2"/>
  <c r="KR275" i="2"/>
  <c r="KR65" i="2"/>
  <c r="KR341" i="2"/>
  <c r="KR105" i="2"/>
  <c r="KR81" i="2"/>
  <c r="KR267" i="2"/>
  <c r="KR220" i="2"/>
  <c r="KR156" i="2"/>
  <c r="KR254" i="2"/>
  <c r="KR286" i="2"/>
  <c r="KR29" i="2"/>
  <c r="KR94" i="2"/>
  <c r="KR100" i="2"/>
  <c r="KR182" i="2"/>
  <c r="KR36" i="2"/>
  <c r="KR53" i="2"/>
  <c r="KR4" i="2"/>
  <c r="KR2" i="2"/>
  <c r="KR306" i="2"/>
  <c r="KR56" i="2"/>
  <c r="KR43" i="2"/>
  <c r="KR282" i="2"/>
  <c r="KR59" i="2"/>
  <c r="KR169" i="2"/>
  <c r="KR192" i="2"/>
  <c r="KR209" i="2"/>
  <c r="KR227" i="2"/>
  <c r="KR73" i="2"/>
  <c r="KR113" i="2"/>
  <c r="KR71" i="2"/>
  <c r="KR18" i="2"/>
  <c r="KR26" i="2"/>
  <c r="KR144" i="2"/>
  <c r="KR9" i="2"/>
  <c r="KR50" i="2"/>
  <c r="KR19" i="2"/>
  <c r="KR99" i="2"/>
  <c r="KR23" i="2"/>
  <c r="KR24" i="2"/>
  <c r="KR12" i="2"/>
  <c r="KR66" i="2"/>
  <c r="KR5" i="2"/>
  <c r="KR101" i="2"/>
  <c r="KR88" i="2"/>
  <c r="KR64" i="2"/>
  <c r="KR70" i="2"/>
  <c r="KR32" i="2"/>
  <c r="KR51" i="2"/>
  <c r="KR218" i="2"/>
  <c r="KR35" i="2"/>
  <c r="KR368" i="2"/>
  <c r="KR350" i="2"/>
  <c r="KR388" i="2"/>
  <c r="KR292" i="2"/>
  <c r="KR214" i="2"/>
  <c r="KR75" i="2"/>
  <c r="KR293" i="2"/>
  <c r="KR243" i="2"/>
  <c r="KR210" i="2"/>
  <c r="KR369" i="2"/>
  <c r="KR69" i="2"/>
  <c r="KR68" i="2"/>
  <c r="KR38" i="2"/>
  <c r="KR3" i="2"/>
  <c r="KR120" i="2"/>
  <c r="KR58" i="2"/>
  <c r="KR34" i="2"/>
  <c r="KR86" i="2"/>
  <c r="KR178" i="2"/>
  <c r="KR57" i="2"/>
  <c r="KR217" i="2"/>
  <c r="KR127" i="2"/>
  <c r="KR206" i="2"/>
  <c r="KR111" i="2"/>
  <c r="KR344" i="2"/>
  <c r="KR150" i="2"/>
  <c r="KR93" i="2"/>
  <c r="KR63" i="2"/>
  <c r="KR174" i="2"/>
  <c r="KR147" i="2"/>
  <c r="KR48" i="2"/>
  <c r="KR96" i="2"/>
  <c r="KR72" i="2"/>
  <c r="KR33" i="2"/>
  <c r="KR189" i="2"/>
  <c r="KR313" i="2"/>
  <c r="KR158" i="2"/>
  <c r="KR219" i="2"/>
  <c r="KR31" i="2"/>
  <c r="KR95" i="2"/>
  <c r="KR346" i="2"/>
  <c r="KR176" i="2"/>
  <c r="KR352" i="2"/>
  <c r="KR245" i="2"/>
  <c r="KR41" i="2"/>
  <c r="KR79" i="2"/>
  <c r="KR30" i="2"/>
  <c r="KR226" i="2"/>
  <c r="KR103" i="2"/>
  <c r="KR141" i="2"/>
  <c r="KR301" i="2"/>
  <c r="KR347" i="2"/>
  <c r="KR472" i="2"/>
  <c r="KR190" i="2"/>
  <c r="KR296" i="2"/>
  <c r="KR139" i="2"/>
  <c r="KR371" i="2"/>
  <c r="KR7" i="2"/>
  <c r="KR208" i="2"/>
  <c r="KR25" i="2"/>
  <c r="KR468" i="2"/>
  <c r="KR256" i="2"/>
  <c r="KR17" i="2"/>
  <c r="KR222" i="2"/>
  <c r="KR130" i="2"/>
  <c r="KR89" i="2"/>
  <c r="KR201" i="2"/>
  <c r="KR273" i="2"/>
  <c r="KR42" i="2"/>
  <c r="KR200" i="2"/>
  <c r="KR20" i="2"/>
  <c r="KR6" i="2"/>
  <c r="KR61" i="2"/>
  <c r="KR246" i="2"/>
  <c r="KR381" i="2"/>
  <c r="KR278" i="2"/>
  <c r="KR326" i="2"/>
  <c r="KR342" i="2"/>
  <c r="KR276" i="2"/>
  <c r="KR247" i="2"/>
  <c r="KR314" i="2"/>
  <c r="KR142" i="2"/>
  <c r="KR168" i="2"/>
  <c r="KR343" i="2"/>
  <c r="KR11" i="2"/>
  <c r="KR138" i="2"/>
  <c r="KR294" i="2"/>
  <c r="KR91" i="2"/>
  <c r="KR232" i="2"/>
  <c r="KR299" i="2"/>
  <c r="KR364" i="2"/>
  <c r="KR122" i="2"/>
  <c r="KR354" i="2"/>
  <c r="KR435" i="2"/>
  <c r="KR340" i="2"/>
  <c r="KR471" i="2"/>
  <c r="KR302" i="2"/>
  <c r="KR316" i="2"/>
  <c r="KR317" i="2"/>
  <c r="KR136" i="2"/>
  <c r="KR433" i="2"/>
  <c r="KR386" i="2"/>
  <c r="KR252" i="2"/>
  <c r="KR410" i="2"/>
  <c r="KR212" i="2"/>
  <c r="KR348" i="2"/>
  <c r="KR163" i="2"/>
  <c r="KR310" i="2"/>
  <c r="KR173" i="2"/>
  <c r="KR417" i="2"/>
  <c r="KR114" i="2"/>
  <c r="KR331" i="2"/>
  <c r="KR264" i="2"/>
  <c r="KR366" i="2"/>
  <c r="KR359" i="2"/>
  <c r="KR405" i="2"/>
  <c r="KR365" i="2"/>
  <c r="KR382" i="2"/>
  <c r="KR271" i="2"/>
  <c r="KR291" i="2"/>
  <c r="KR393" i="2"/>
  <c r="KR442" i="2"/>
  <c r="KR392" i="2"/>
  <c r="KR396" i="2"/>
  <c r="KR406" i="2"/>
  <c r="KR453" i="2"/>
  <c r="KR236" i="2"/>
  <c r="KR253" i="2"/>
  <c r="KR143" i="2"/>
  <c r="KR281" i="2"/>
  <c r="KR285" i="2"/>
  <c r="KR387" i="2"/>
  <c r="KR332" i="2"/>
  <c r="KR439" i="2"/>
  <c r="KR135" i="2"/>
  <c r="KR197" i="2"/>
  <c r="KR449" i="2"/>
  <c r="KR250" i="2"/>
  <c r="KR237" i="2"/>
  <c r="KR241" i="2"/>
  <c r="KR266" i="2"/>
  <c r="KR272" i="2"/>
  <c r="KR165" i="2"/>
  <c r="KR14" i="2"/>
  <c r="KR400" i="2"/>
  <c r="KR259" i="2"/>
  <c r="KR311" i="2"/>
  <c r="KR309" i="2"/>
  <c r="KR234" i="2"/>
  <c r="KR334" i="2"/>
  <c r="KR426" i="2"/>
  <c r="KR456" i="2"/>
  <c r="KR376" i="2"/>
  <c r="KR215" i="2"/>
  <c r="KR157" i="2"/>
  <c r="KR97" i="2"/>
  <c r="KR380" i="2"/>
  <c r="KR8" i="2"/>
  <c r="KR446" i="2"/>
  <c r="KR248" i="2"/>
  <c r="KR133" i="2"/>
  <c r="KR244" i="2"/>
  <c r="KR123" i="2"/>
  <c r="KR171" i="2"/>
  <c r="KR283" i="2"/>
  <c r="KR249" i="2"/>
  <c r="KR67" i="2"/>
  <c r="KR129" i="2"/>
  <c r="KR49" i="2"/>
  <c r="KR109" i="2"/>
  <c r="KR374" i="2"/>
  <c r="KR288" i="2"/>
  <c r="KR116" i="2"/>
  <c r="KR121" i="2"/>
  <c r="KR202" i="2"/>
  <c r="KR60" i="2"/>
  <c r="KR170" i="2"/>
  <c r="KR204" i="2"/>
  <c r="KR162" i="2"/>
  <c r="KR28" i="2"/>
  <c r="KR231" i="2"/>
  <c r="KR251" i="2"/>
  <c r="KR44" i="2"/>
  <c r="KR305" i="2"/>
  <c r="KR287" i="2"/>
  <c r="KR148" i="2"/>
  <c r="KR356" i="2"/>
  <c r="KR90" i="2"/>
  <c r="KR107" i="2"/>
  <c r="KR183" i="2"/>
  <c r="KR80" i="2"/>
  <c r="KR339" i="2"/>
  <c r="KR233" i="2"/>
  <c r="KR128" i="2"/>
  <c r="KR467" i="2"/>
  <c r="KR312" i="2"/>
  <c r="KR444" i="2"/>
  <c r="KR235" i="2"/>
  <c r="KR104" i="2"/>
  <c r="KR258" i="2"/>
  <c r="KR303" i="2"/>
  <c r="KR428" i="2"/>
  <c r="KR473" i="2"/>
  <c r="KR459" i="2"/>
  <c r="KR395" i="2"/>
  <c r="KR397" i="2"/>
  <c r="KR436" i="2"/>
  <c r="KR440" i="2"/>
  <c r="KR465" i="2"/>
  <c r="KR408" i="2"/>
  <c r="KR421" i="2"/>
  <c r="KR479" i="2"/>
  <c r="KR422" i="2"/>
  <c r="KR377" i="2"/>
  <c r="KR430" i="2"/>
  <c r="KR389" i="2"/>
  <c r="KR137" i="2"/>
  <c r="KR385" i="2"/>
  <c r="KR402" i="2"/>
  <c r="KR318" i="2"/>
  <c r="KR375" i="2"/>
  <c r="KR279" i="2"/>
  <c r="KR438" i="2"/>
  <c r="KR333" i="2"/>
  <c r="KR424" i="2"/>
  <c r="KR300" i="2"/>
  <c r="KR461" i="2"/>
  <c r="KR187" i="2"/>
  <c r="KR238" i="2"/>
  <c r="KR265" i="2"/>
  <c r="KR298" i="2"/>
  <c r="KR360" i="2"/>
  <c r="KR119" i="2"/>
  <c r="KR211" i="2"/>
  <c r="KR373" i="2"/>
  <c r="KR338" i="2"/>
  <c r="KR242" i="2"/>
  <c r="KR355" i="2"/>
  <c r="KR447" i="2"/>
  <c r="KR443" i="2"/>
  <c r="KR403" i="2"/>
  <c r="KR463" i="2"/>
  <c r="KR335" i="2"/>
  <c r="KR431" i="2"/>
  <c r="KR454" i="2"/>
  <c r="KR384" i="2"/>
  <c r="KR151" i="2"/>
  <c r="KR407" i="2"/>
  <c r="KR412" i="2"/>
  <c r="KR445" i="2"/>
  <c r="KR462" i="2"/>
  <c r="KR324" i="2"/>
  <c r="KR425" i="2"/>
  <c r="KR450" i="2"/>
  <c r="KR414" i="2"/>
  <c r="KR357" i="2"/>
  <c r="KR415" i="2"/>
  <c r="KR476" i="2"/>
  <c r="KR321" i="2"/>
  <c r="KR328" i="2"/>
  <c r="KR315" i="2"/>
  <c r="KR351" i="2"/>
  <c r="KR423" i="2"/>
  <c r="KR441" i="2"/>
  <c r="KR216" i="2"/>
  <c r="KR240" i="2"/>
  <c r="KR452" i="2"/>
  <c r="KR409" i="2"/>
  <c r="KR269" i="2"/>
  <c r="KR329" i="2"/>
  <c r="KR416" i="2"/>
  <c r="KR437" i="2"/>
  <c r="KR419" i="2"/>
  <c r="KR427" i="2"/>
  <c r="KR161" i="2"/>
  <c r="KR429" i="2"/>
  <c r="KR399" i="2"/>
  <c r="KR290" i="2"/>
  <c r="KR349" i="2"/>
  <c r="KR213" i="2"/>
  <c r="KR401" i="2"/>
  <c r="KR460" i="2"/>
  <c r="KR307" i="2"/>
  <c r="KR379" i="2"/>
  <c r="KR82" i="2"/>
  <c r="KR77" i="2"/>
  <c r="KR370" i="2"/>
  <c r="KR394" i="2"/>
  <c r="KR323" i="2"/>
  <c r="KR221" i="2"/>
  <c r="KR478" i="2"/>
  <c r="KR390" i="2"/>
  <c r="KR320" i="2"/>
  <c r="KR378" i="2"/>
  <c r="KR418" i="2"/>
  <c r="KR464" i="2"/>
  <c r="KR474" i="2"/>
  <c r="KR398" i="2"/>
  <c r="KR451" i="2"/>
  <c r="KR457" i="2"/>
  <c r="KR477" i="2"/>
  <c r="KR458" i="2"/>
  <c r="KR372" i="2"/>
  <c r="KR225" i="2"/>
  <c r="KR228" i="2"/>
  <c r="KR185" i="2"/>
  <c r="KR475" i="2"/>
  <c r="KR257" i="2"/>
  <c r="KR47" i="2"/>
  <c r="KR336" i="2"/>
  <c r="KR262" i="2"/>
  <c r="KR106" i="2"/>
  <c r="KR469" i="2"/>
  <c r="KS102" i="2"/>
  <c r="KS10" i="2"/>
  <c r="KS330" i="2"/>
  <c r="KS84" i="2"/>
  <c r="KS260" i="2"/>
  <c r="KS45" i="2"/>
  <c r="KS181" i="2"/>
  <c r="KS140" i="2"/>
  <c r="KS108" i="2"/>
  <c r="KS179" i="2"/>
  <c r="KS277" i="2"/>
  <c r="KS167" i="2"/>
  <c r="KS52" i="2"/>
  <c r="KS177" i="2"/>
  <c r="KS39" i="2"/>
  <c r="KS203" i="2"/>
  <c r="KS196" i="2"/>
  <c r="KS289" i="2"/>
  <c r="KS110" i="2"/>
  <c r="KS13" i="2"/>
  <c r="KS22" i="2"/>
  <c r="KS164" i="2"/>
  <c r="KS172" i="2"/>
  <c r="KS239" i="2"/>
  <c r="KS46" i="2"/>
  <c r="KS166" i="2"/>
  <c r="KS154" i="2"/>
  <c r="KS255" i="2"/>
  <c r="KS455" i="2"/>
  <c r="KS152" i="2"/>
  <c r="KS126" i="2"/>
  <c r="KS146" i="2"/>
  <c r="KS284" i="2"/>
  <c r="KS304" i="2"/>
  <c r="KS345" i="2"/>
  <c r="KS337" i="2"/>
  <c r="KS361" i="2"/>
  <c r="KS434" i="2"/>
  <c r="KS413" i="2"/>
  <c r="KS404" i="2"/>
  <c r="KS363" i="2"/>
  <c r="KS466" i="2"/>
  <c r="KS411" i="2"/>
  <c r="KS448" i="2"/>
  <c r="KS362" i="2"/>
  <c r="KS391" i="2"/>
  <c r="KS308" i="2"/>
  <c r="KS193" i="2"/>
  <c r="KS319" i="2"/>
  <c r="KS205" i="2"/>
  <c r="KS322" i="2"/>
  <c r="KS297" i="2"/>
  <c r="KS325" i="2"/>
  <c r="KS180" i="2"/>
  <c r="KS54" i="2"/>
  <c r="KS280" i="2"/>
  <c r="KS274" i="2"/>
  <c r="KS261" i="2"/>
  <c r="KS118" i="2"/>
  <c r="KS229" i="2"/>
  <c r="KS383" i="2"/>
  <c r="KS131" i="2"/>
  <c r="KS124" i="2"/>
  <c r="KS223" i="2"/>
  <c r="KS230" i="2"/>
  <c r="KS327" i="2"/>
  <c r="KS420" i="2"/>
  <c r="KS270" i="2"/>
  <c r="KS432" i="2"/>
  <c r="KS268" i="2"/>
  <c r="KS367" i="2"/>
  <c r="KS87" i="2"/>
  <c r="KS37" i="2"/>
  <c r="KS55" i="2"/>
  <c r="KS159" i="2"/>
  <c r="KS98" i="2"/>
  <c r="KS85" i="2"/>
  <c r="KS134" i="2"/>
  <c r="KS83" i="2"/>
  <c r="KS117" i="2"/>
  <c r="KS175" i="2"/>
  <c r="KS358" i="2"/>
  <c r="KS27" i="2"/>
  <c r="KS16" i="2"/>
  <c r="KS184" i="2"/>
  <c r="KS74" i="2"/>
  <c r="KS149" i="2"/>
  <c r="KS92" i="2"/>
  <c r="KS132" i="2"/>
  <c r="KS470" i="2"/>
  <c r="KS115" i="2"/>
  <c r="KS145" i="2"/>
  <c r="KS186" i="2"/>
  <c r="KS40" i="2"/>
  <c r="KS21" i="2"/>
  <c r="KS199" i="2"/>
  <c r="KS295" i="2"/>
  <c r="KS353" i="2"/>
  <c r="KS207" i="2"/>
  <c r="KS155" i="2"/>
  <c r="KS195" i="2"/>
  <c r="KS125" i="2"/>
  <c r="KS15" i="2"/>
  <c r="KS160" i="2"/>
  <c r="KS194" i="2"/>
  <c r="KS224" i="2"/>
  <c r="KS188" i="2"/>
  <c r="KS76" i="2"/>
  <c r="KS153" i="2"/>
  <c r="KS263" i="2"/>
  <c r="KS112" i="2"/>
  <c r="KS62" i="2"/>
  <c r="KS78" i="2"/>
  <c r="KS198" i="2"/>
  <c r="KS191" i="2"/>
  <c r="KS275" i="2"/>
  <c r="KS65" i="2"/>
  <c r="KS341" i="2"/>
  <c r="KS105" i="2"/>
  <c r="KS81" i="2"/>
  <c r="KS267" i="2"/>
  <c r="KS220" i="2"/>
  <c r="KS156" i="2"/>
  <c r="KS254" i="2"/>
  <c r="KS286" i="2"/>
  <c r="KS29" i="2"/>
  <c r="KS94" i="2"/>
  <c r="KS100" i="2"/>
  <c r="KS182" i="2"/>
  <c r="KS36" i="2"/>
  <c r="KS53" i="2"/>
  <c r="KS4" i="2"/>
  <c r="KS2" i="2"/>
  <c r="KS306" i="2"/>
  <c r="KS56" i="2"/>
  <c r="KS43" i="2"/>
  <c r="KS282" i="2"/>
  <c r="KS59" i="2"/>
  <c r="KS169" i="2"/>
  <c r="KS192" i="2"/>
  <c r="KS209" i="2"/>
  <c r="KS227" i="2"/>
  <c r="KS73" i="2"/>
  <c r="KS113" i="2"/>
  <c r="KS71" i="2"/>
  <c r="KS18" i="2"/>
  <c r="KS26" i="2"/>
  <c r="KS144" i="2"/>
  <c r="KS9" i="2"/>
  <c r="KS50" i="2"/>
  <c r="KS19" i="2"/>
  <c r="KS99" i="2"/>
  <c r="KS23" i="2"/>
  <c r="KS24" i="2"/>
  <c r="KS12" i="2"/>
  <c r="KS66" i="2"/>
  <c r="KS5" i="2"/>
  <c r="KS101" i="2"/>
  <c r="KS88" i="2"/>
  <c r="KS64" i="2"/>
  <c r="KS70" i="2"/>
  <c r="KS32" i="2"/>
  <c r="KS51" i="2"/>
  <c r="KS218" i="2"/>
  <c r="KS35" i="2"/>
  <c r="KS368" i="2"/>
  <c r="KS350" i="2"/>
  <c r="KS388" i="2"/>
  <c r="KS292" i="2"/>
  <c r="KS214" i="2"/>
  <c r="KS75" i="2"/>
  <c r="KS293" i="2"/>
  <c r="KS243" i="2"/>
  <c r="KS210" i="2"/>
  <c r="KS369" i="2"/>
  <c r="KS69" i="2"/>
  <c r="KS68" i="2"/>
  <c r="KS38" i="2"/>
  <c r="KS3" i="2"/>
  <c r="KS120" i="2"/>
  <c r="KS58" i="2"/>
  <c r="KS34" i="2"/>
  <c r="KS86" i="2"/>
  <c r="KS178" i="2"/>
  <c r="KS57" i="2"/>
  <c r="KS217" i="2"/>
  <c r="KS127" i="2"/>
  <c r="KS206" i="2"/>
  <c r="KS111" i="2"/>
  <c r="KS344" i="2"/>
  <c r="KS150" i="2"/>
  <c r="KS93" i="2"/>
  <c r="KS63" i="2"/>
  <c r="KS174" i="2"/>
  <c r="KS147" i="2"/>
  <c r="KS48" i="2"/>
  <c r="KS96" i="2"/>
  <c r="KS72" i="2"/>
  <c r="KS33" i="2"/>
  <c r="KS189" i="2"/>
  <c r="KS313" i="2"/>
  <c r="KS158" i="2"/>
  <c r="KS219" i="2"/>
  <c r="KS31" i="2"/>
  <c r="KS95" i="2"/>
  <c r="KS346" i="2"/>
  <c r="KS176" i="2"/>
  <c r="KS352" i="2"/>
  <c r="KS245" i="2"/>
  <c r="KS41" i="2"/>
  <c r="KS79" i="2"/>
  <c r="KS30" i="2"/>
  <c r="KS226" i="2"/>
  <c r="KS103" i="2"/>
  <c r="KS141" i="2"/>
  <c r="KS301" i="2"/>
  <c r="KS347" i="2"/>
  <c r="KS472" i="2"/>
  <c r="KS190" i="2"/>
  <c r="KS296" i="2"/>
  <c r="KS139" i="2"/>
  <c r="KS371" i="2"/>
  <c r="KS7" i="2"/>
  <c r="KS208" i="2"/>
  <c r="KS25" i="2"/>
  <c r="KS468" i="2"/>
  <c r="KS256" i="2"/>
  <c r="KS17" i="2"/>
  <c r="KS222" i="2"/>
  <c r="KS130" i="2"/>
  <c r="KS89" i="2"/>
  <c r="KS201" i="2"/>
  <c r="KS273" i="2"/>
  <c r="KS42" i="2"/>
  <c r="KS200" i="2"/>
  <c r="KS20" i="2"/>
  <c r="KS6" i="2"/>
  <c r="KS61" i="2"/>
  <c r="KS246" i="2"/>
  <c r="KS381" i="2"/>
  <c r="KS278" i="2"/>
  <c r="KS326" i="2"/>
  <c r="KS342" i="2"/>
  <c r="KS276" i="2"/>
  <c r="KS247" i="2"/>
  <c r="KS314" i="2"/>
  <c r="KS142" i="2"/>
  <c r="KS168" i="2"/>
  <c r="KS343" i="2"/>
  <c r="KS11" i="2"/>
  <c r="KS138" i="2"/>
  <c r="KS294" i="2"/>
  <c r="KS91" i="2"/>
  <c r="KS232" i="2"/>
  <c r="KS299" i="2"/>
  <c r="KS364" i="2"/>
  <c r="KS122" i="2"/>
  <c r="KS354" i="2"/>
  <c r="KS435" i="2"/>
  <c r="KS340" i="2"/>
  <c r="KS471" i="2"/>
  <c r="KS302" i="2"/>
  <c r="KS316" i="2"/>
  <c r="KS317" i="2"/>
  <c r="KS136" i="2"/>
  <c r="KS433" i="2"/>
  <c r="KS386" i="2"/>
  <c r="KS252" i="2"/>
  <c r="KS410" i="2"/>
  <c r="KS212" i="2"/>
  <c r="KS348" i="2"/>
  <c r="KS163" i="2"/>
  <c r="KS310" i="2"/>
  <c r="KS173" i="2"/>
  <c r="KS417" i="2"/>
  <c r="KS114" i="2"/>
  <c r="KS331" i="2"/>
  <c r="KS264" i="2"/>
  <c r="KS366" i="2"/>
  <c r="KS359" i="2"/>
  <c r="KS405" i="2"/>
  <c r="KS365" i="2"/>
  <c r="KS382" i="2"/>
  <c r="KS271" i="2"/>
  <c r="KS291" i="2"/>
  <c r="KS393" i="2"/>
  <c r="KS442" i="2"/>
  <c r="KS392" i="2"/>
  <c r="KS396" i="2"/>
  <c r="KS406" i="2"/>
  <c r="KS453" i="2"/>
  <c r="KS236" i="2"/>
  <c r="KS253" i="2"/>
  <c r="KS143" i="2"/>
  <c r="KS281" i="2"/>
  <c r="KS285" i="2"/>
  <c r="KS387" i="2"/>
  <c r="KS332" i="2"/>
  <c r="KS439" i="2"/>
  <c r="KS135" i="2"/>
  <c r="KS197" i="2"/>
  <c r="KS449" i="2"/>
  <c r="KS250" i="2"/>
  <c r="KS237" i="2"/>
  <c r="KS241" i="2"/>
  <c r="KS266" i="2"/>
  <c r="KS272" i="2"/>
  <c r="KS165" i="2"/>
  <c r="KS14" i="2"/>
  <c r="KS400" i="2"/>
  <c r="KS259" i="2"/>
  <c r="KS311" i="2"/>
  <c r="KS309" i="2"/>
  <c r="KS234" i="2"/>
  <c r="KS334" i="2"/>
  <c r="KS426" i="2"/>
  <c r="KS456" i="2"/>
  <c r="KS376" i="2"/>
  <c r="KS215" i="2"/>
  <c r="KS157" i="2"/>
  <c r="KS97" i="2"/>
  <c r="KS380" i="2"/>
  <c r="KS8" i="2"/>
  <c r="KS446" i="2"/>
  <c r="KS248" i="2"/>
  <c r="KS133" i="2"/>
  <c r="KS244" i="2"/>
  <c r="KS123" i="2"/>
  <c r="KS171" i="2"/>
  <c r="KS283" i="2"/>
  <c r="KS249" i="2"/>
  <c r="KS67" i="2"/>
  <c r="KS129" i="2"/>
  <c r="KS49" i="2"/>
  <c r="KS109" i="2"/>
  <c r="KS374" i="2"/>
  <c r="KS288" i="2"/>
  <c r="KS116" i="2"/>
  <c r="KS121" i="2"/>
  <c r="KS202" i="2"/>
  <c r="KS60" i="2"/>
  <c r="KS170" i="2"/>
  <c r="KS204" i="2"/>
  <c r="KS162" i="2"/>
  <c r="KS28" i="2"/>
  <c r="KS231" i="2"/>
  <c r="KS251" i="2"/>
  <c r="KS44" i="2"/>
  <c r="KS305" i="2"/>
  <c r="KS287" i="2"/>
  <c r="KS148" i="2"/>
  <c r="KS356" i="2"/>
  <c r="KS90" i="2"/>
  <c r="KS107" i="2"/>
  <c r="KS183" i="2"/>
  <c r="KS80" i="2"/>
  <c r="KS339" i="2"/>
  <c r="KS233" i="2"/>
  <c r="KS128" i="2"/>
  <c r="KS467" i="2"/>
  <c r="KS312" i="2"/>
  <c r="KS444" i="2"/>
  <c r="KS235" i="2"/>
  <c r="KS104" i="2"/>
  <c r="KS258" i="2"/>
  <c r="KS303" i="2"/>
  <c r="KS428" i="2"/>
  <c r="KS473" i="2"/>
  <c r="KS459" i="2"/>
  <c r="KS395" i="2"/>
  <c r="KS397" i="2"/>
  <c r="KS436" i="2"/>
  <c r="KS440" i="2"/>
  <c r="KS465" i="2"/>
  <c r="KS408" i="2"/>
  <c r="KS421" i="2"/>
  <c r="KS479" i="2"/>
  <c r="KS422" i="2"/>
  <c r="KS377" i="2"/>
  <c r="KS430" i="2"/>
  <c r="KS389" i="2"/>
  <c r="KS137" i="2"/>
  <c r="KS385" i="2"/>
  <c r="KS402" i="2"/>
  <c r="KS318" i="2"/>
  <c r="KS375" i="2"/>
  <c r="KS279" i="2"/>
  <c r="KS438" i="2"/>
  <c r="KS333" i="2"/>
  <c r="KS424" i="2"/>
  <c r="KS300" i="2"/>
  <c r="KS461" i="2"/>
  <c r="KS187" i="2"/>
  <c r="KS238" i="2"/>
  <c r="KS265" i="2"/>
  <c r="KS298" i="2"/>
  <c r="KS360" i="2"/>
  <c r="KS119" i="2"/>
  <c r="KS211" i="2"/>
  <c r="KS373" i="2"/>
  <c r="KS338" i="2"/>
  <c r="KS242" i="2"/>
  <c r="KS355" i="2"/>
  <c r="KS447" i="2"/>
  <c r="KS443" i="2"/>
  <c r="KS403" i="2"/>
  <c r="KS463" i="2"/>
  <c r="KS335" i="2"/>
  <c r="KS431" i="2"/>
  <c r="KS454" i="2"/>
  <c r="KS384" i="2"/>
  <c r="KS151" i="2"/>
  <c r="KS407" i="2"/>
  <c r="KS412" i="2"/>
  <c r="KS445" i="2"/>
  <c r="KS462" i="2"/>
  <c r="KS324" i="2"/>
  <c r="KS425" i="2"/>
  <c r="KS450" i="2"/>
  <c r="KS414" i="2"/>
  <c r="KS357" i="2"/>
  <c r="KS415" i="2"/>
  <c r="KS476" i="2"/>
  <c r="KS321" i="2"/>
  <c r="KS328" i="2"/>
  <c r="KS315" i="2"/>
  <c r="KS351" i="2"/>
  <c r="KS423" i="2"/>
  <c r="KS441" i="2"/>
  <c r="KS216" i="2"/>
  <c r="KS240" i="2"/>
  <c r="KS452" i="2"/>
  <c r="KS409" i="2"/>
  <c r="KS269" i="2"/>
  <c r="KS329" i="2"/>
  <c r="KS416" i="2"/>
  <c r="KS437" i="2"/>
  <c r="KS419" i="2"/>
  <c r="KS427" i="2"/>
  <c r="KS161" i="2"/>
  <c r="KS429" i="2"/>
  <c r="KS399" i="2"/>
  <c r="KS290" i="2"/>
  <c r="KS349" i="2"/>
  <c r="KS213" i="2"/>
  <c r="KS401" i="2"/>
  <c r="KS460" i="2"/>
  <c r="KS307" i="2"/>
  <c r="KS379" i="2"/>
  <c r="KS82" i="2"/>
  <c r="KS77" i="2"/>
  <c r="KS370" i="2"/>
  <c r="KS394" i="2"/>
  <c r="KS323" i="2"/>
  <c r="KS221" i="2"/>
  <c r="KS478" i="2"/>
  <c r="KS390" i="2"/>
  <c r="KS320" i="2"/>
  <c r="KS378" i="2"/>
  <c r="KS418" i="2"/>
  <c r="KS464" i="2"/>
  <c r="KS474" i="2"/>
  <c r="KS398" i="2"/>
  <c r="KS451" i="2"/>
  <c r="KS457" i="2"/>
  <c r="KS477" i="2"/>
  <c r="KS458" i="2"/>
  <c r="KS372" i="2"/>
  <c r="KS225" i="2"/>
  <c r="KS228" i="2"/>
  <c r="KS185" i="2"/>
  <c r="KS475" i="2"/>
  <c r="KS257" i="2"/>
  <c r="KS47" i="2"/>
  <c r="KS336" i="2"/>
  <c r="KS262" i="2"/>
  <c r="KS106" i="2"/>
  <c r="KS469" i="2"/>
  <c r="KT102" i="2"/>
  <c r="KT10" i="2"/>
  <c r="KT330" i="2"/>
  <c r="KT84" i="2"/>
  <c r="KT260" i="2"/>
  <c r="KT45" i="2"/>
  <c r="KT181" i="2"/>
  <c r="KT140" i="2"/>
  <c r="KT108" i="2"/>
  <c r="KT179" i="2"/>
  <c r="KT277" i="2"/>
  <c r="KT167" i="2"/>
  <c r="KT52" i="2"/>
  <c r="KT177" i="2"/>
  <c r="KT39" i="2"/>
  <c r="KT203" i="2"/>
  <c r="KT196" i="2"/>
  <c r="KT289" i="2"/>
  <c r="KT110" i="2"/>
  <c r="KT13" i="2"/>
  <c r="KT22" i="2"/>
  <c r="KT164" i="2"/>
  <c r="KT172" i="2"/>
  <c r="KT239" i="2"/>
  <c r="KT46" i="2"/>
  <c r="KT166" i="2"/>
  <c r="KT154" i="2"/>
  <c r="KT255" i="2"/>
  <c r="KT455" i="2"/>
  <c r="KT152" i="2"/>
  <c r="KT126" i="2"/>
  <c r="KT146" i="2"/>
  <c r="KT284" i="2"/>
  <c r="KT304" i="2"/>
  <c r="KT345" i="2"/>
  <c r="KT337" i="2"/>
  <c r="KT361" i="2"/>
  <c r="KT434" i="2"/>
  <c r="KT413" i="2"/>
  <c r="KT404" i="2"/>
  <c r="KT363" i="2"/>
  <c r="KT466" i="2"/>
  <c r="KT411" i="2"/>
  <c r="KT448" i="2"/>
  <c r="KT362" i="2"/>
  <c r="KT391" i="2"/>
  <c r="KT308" i="2"/>
  <c r="KT193" i="2"/>
  <c r="KT319" i="2"/>
  <c r="KT205" i="2"/>
  <c r="KT322" i="2"/>
  <c r="KT297" i="2"/>
  <c r="KT325" i="2"/>
  <c r="KT180" i="2"/>
  <c r="KT54" i="2"/>
  <c r="KT280" i="2"/>
  <c r="KT274" i="2"/>
  <c r="KT261" i="2"/>
  <c r="KT118" i="2"/>
  <c r="KT229" i="2"/>
  <c r="KT383" i="2"/>
  <c r="KT131" i="2"/>
  <c r="KT124" i="2"/>
  <c r="KT223" i="2"/>
  <c r="KT230" i="2"/>
  <c r="KT327" i="2"/>
  <c r="KT420" i="2"/>
  <c r="KT270" i="2"/>
  <c r="KT432" i="2"/>
  <c r="KT268" i="2"/>
  <c r="KT367" i="2"/>
  <c r="KT87" i="2"/>
  <c r="KT37" i="2"/>
  <c r="KT55" i="2"/>
  <c r="KT159" i="2"/>
  <c r="KT98" i="2"/>
  <c r="KT85" i="2"/>
  <c r="KT134" i="2"/>
  <c r="KT83" i="2"/>
  <c r="KT117" i="2"/>
  <c r="KT175" i="2"/>
  <c r="KT358" i="2"/>
  <c r="KT27" i="2"/>
  <c r="KT16" i="2"/>
  <c r="KT184" i="2"/>
  <c r="KT74" i="2"/>
  <c r="KT149" i="2"/>
  <c r="KT92" i="2"/>
  <c r="KT132" i="2"/>
  <c r="KT470" i="2"/>
  <c r="KT115" i="2"/>
  <c r="KT145" i="2"/>
  <c r="KT186" i="2"/>
  <c r="KT40" i="2"/>
  <c r="KT21" i="2"/>
  <c r="KT199" i="2"/>
  <c r="KT295" i="2"/>
  <c r="KT353" i="2"/>
  <c r="KT207" i="2"/>
  <c r="KT155" i="2"/>
  <c r="KT195" i="2"/>
  <c r="KT125" i="2"/>
  <c r="KT15" i="2"/>
  <c r="KT160" i="2"/>
  <c r="KT194" i="2"/>
  <c r="KT224" i="2"/>
  <c r="KT188" i="2"/>
  <c r="KT76" i="2"/>
  <c r="KT153" i="2"/>
  <c r="KT263" i="2"/>
  <c r="KT112" i="2"/>
  <c r="KT62" i="2"/>
  <c r="KT78" i="2"/>
  <c r="KT198" i="2"/>
  <c r="KT191" i="2"/>
  <c r="KT275" i="2"/>
  <c r="KT65" i="2"/>
  <c r="KT341" i="2"/>
  <c r="KT105" i="2"/>
  <c r="KT81" i="2"/>
  <c r="KT267" i="2"/>
  <c r="KT220" i="2"/>
  <c r="KT156" i="2"/>
  <c r="KT254" i="2"/>
  <c r="KT286" i="2"/>
  <c r="KT29" i="2"/>
  <c r="KT94" i="2"/>
  <c r="KT100" i="2"/>
  <c r="KT182" i="2"/>
  <c r="KT36" i="2"/>
  <c r="KT53" i="2"/>
  <c r="KT4" i="2"/>
  <c r="KT2" i="2"/>
  <c r="KT306" i="2"/>
  <c r="KT56" i="2"/>
  <c r="KT43" i="2"/>
  <c r="KT282" i="2"/>
  <c r="KT59" i="2"/>
  <c r="KT169" i="2"/>
  <c r="KT192" i="2"/>
  <c r="KT209" i="2"/>
  <c r="KT227" i="2"/>
  <c r="KT73" i="2"/>
  <c r="KT113" i="2"/>
  <c r="KT71" i="2"/>
  <c r="KT18" i="2"/>
  <c r="KT26" i="2"/>
  <c r="KT144" i="2"/>
  <c r="KT9" i="2"/>
  <c r="KT50" i="2"/>
  <c r="KT19" i="2"/>
  <c r="KT99" i="2"/>
  <c r="KT23" i="2"/>
  <c r="KT24" i="2"/>
  <c r="KT12" i="2"/>
  <c r="KT66" i="2"/>
  <c r="KT5" i="2"/>
  <c r="KT101" i="2"/>
  <c r="KT88" i="2"/>
  <c r="KT64" i="2"/>
  <c r="KT70" i="2"/>
  <c r="KT32" i="2"/>
  <c r="KT51" i="2"/>
  <c r="KT218" i="2"/>
  <c r="KT35" i="2"/>
  <c r="KT368" i="2"/>
  <c r="KT350" i="2"/>
  <c r="KT388" i="2"/>
  <c r="KT292" i="2"/>
  <c r="KT214" i="2"/>
  <c r="KT75" i="2"/>
  <c r="KT293" i="2"/>
  <c r="KT243" i="2"/>
  <c r="KT210" i="2"/>
  <c r="KT369" i="2"/>
  <c r="KT69" i="2"/>
  <c r="KT68" i="2"/>
  <c r="KT38" i="2"/>
  <c r="KT3" i="2"/>
  <c r="KT120" i="2"/>
  <c r="KT58" i="2"/>
  <c r="KT34" i="2"/>
  <c r="KT86" i="2"/>
  <c r="KT178" i="2"/>
  <c r="KT57" i="2"/>
  <c r="KT217" i="2"/>
  <c r="KT127" i="2"/>
  <c r="KT206" i="2"/>
  <c r="KT111" i="2"/>
  <c r="KT344" i="2"/>
  <c r="KT150" i="2"/>
  <c r="KT93" i="2"/>
  <c r="KT63" i="2"/>
  <c r="KT174" i="2"/>
  <c r="KT147" i="2"/>
  <c r="KT48" i="2"/>
  <c r="KT96" i="2"/>
  <c r="KT72" i="2"/>
  <c r="KT33" i="2"/>
  <c r="KT189" i="2"/>
  <c r="KT313" i="2"/>
  <c r="KT158" i="2"/>
  <c r="KT219" i="2"/>
  <c r="KT31" i="2"/>
  <c r="KT95" i="2"/>
  <c r="KT346" i="2"/>
  <c r="KT176" i="2"/>
  <c r="KT352" i="2"/>
  <c r="KT245" i="2"/>
  <c r="KT41" i="2"/>
  <c r="KT79" i="2"/>
  <c r="KT30" i="2"/>
  <c r="KT226" i="2"/>
  <c r="KT103" i="2"/>
  <c r="KT141" i="2"/>
  <c r="KT301" i="2"/>
  <c r="KT347" i="2"/>
  <c r="KT472" i="2"/>
  <c r="KT190" i="2"/>
  <c r="KT296" i="2"/>
  <c r="KT139" i="2"/>
  <c r="KT371" i="2"/>
  <c r="KT7" i="2"/>
  <c r="KT208" i="2"/>
  <c r="KT25" i="2"/>
  <c r="KT468" i="2"/>
  <c r="KT256" i="2"/>
  <c r="KT17" i="2"/>
  <c r="KT222" i="2"/>
  <c r="KT130" i="2"/>
  <c r="KT89" i="2"/>
  <c r="KT201" i="2"/>
  <c r="KT273" i="2"/>
  <c r="KT42" i="2"/>
  <c r="KT200" i="2"/>
  <c r="KT20" i="2"/>
  <c r="KT6" i="2"/>
  <c r="KT61" i="2"/>
  <c r="KT246" i="2"/>
  <c r="KT381" i="2"/>
  <c r="KT278" i="2"/>
  <c r="KT326" i="2"/>
  <c r="KT342" i="2"/>
  <c r="KT276" i="2"/>
  <c r="KT247" i="2"/>
  <c r="KT314" i="2"/>
  <c r="KT142" i="2"/>
  <c r="KT168" i="2"/>
  <c r="KT343" i="2"/>
  <c r="KT11" i="2"/>
  <c r="KT138" i="2"/>
  <c r="KT294" i="2"/>
  <c r="KT91" i="2"/>
  <c r="KT232" i="2"/>
  <c r="KT299" i="2"/>
  <c r="KT364" i="2"/>
  <c r="KT122" i="2"/>
  <c r="KT354" i="2"/>
  <c r="KT435" i="2"/>
  <c r="KT340" i="2"/>
  <c r="KT471" i="2"/>
  <c r="KT302" i="2"/>
  <c r="KT316" i="2"/>
  <c r="KT317" i="2"/>
  <c r="KT136" i="2"/>
  <c r="KT433" i="2"/>
  <c r="KT386" i="2"/>
  <c r="KT252" i="2"/>
  <c r="KT410" i="2"/>
  <c r="KT212" i="2"/>
  <c r="KT348" i="2"/>
  <c r="KT163" i="2"/>
  <c r="KT310" i="2"/>
  <c r="KT173" i="2"/>
  <c r="KT417" i="2"/>
  <c r="KT114" i="2"/>
  <c r="KT331" i="2"/>
  <c r="KT264" i="2"/>
  <c r="KT366" i="2"/>
  <c r="KT359" i="2"/>
  <c r="KT405" i="2"/>
  <c r="KT365" i="2"/>
  <c r="KT382" i="2"/>
  <c r="KT271" i="2"/>
  <c r="KT291" i="2"/>
  <c r="KT393" i="2"/>
  <c r="KT442" i="2"/>
  <c r="KT392" i="2"/>
  <c r="KT396" i="2"/>
  <c r="KT406" i="2"/>
  <c r="KT453" i="2"/>
  <c r="KT236" i="2"/>
  <c r="KT253" i="2"/>
  <c r="KT143" i="2"/>
  <c r="KT281" i="2"/>
  <c r="KT285" i="2"/>
  <c r="KT387" i="2"/>
  <c r="KT332" i="2"/>
  <c r="KT439" i="2"/>
  <c r="KT135" i="2"/>
  <c r="KT197" i="2"/>
  <c r="KT449" i="2"/>
  <c r="KT250" i="2"/>
  <c r="KT237" i="2"/>
  <c r="KT241" i="2"/>
  <c r="KT266" i="2"/>
  <c r="KT272" i="2"/>
  <c r="KT165" i="2"/>
  <c r="KT14" i="2"/>
  <c r="KT400" i="2"/>
  <c r="KT259" i="2"/>
  <c r="KT311" i="2"/>
  <c r="KT309" i="2"/>
  <c r="KT234" i="2"/>
  <c r="KT334" i="2"/>
  <c r="KT426" i="2"/>
  <c r="KT456" i="2"/>
  <c r="KT376" i="2"/>
  <c r="KT215" i="2"/>
  <c r="KT157" i="2"/>
  <c r="KT97" i="2"/>
  <c r="KT380" i="2"/>
  <c r="KT8" i="2"/>
  <c r="KT446" i="2"/>
  <c r="KT248" i="2"/>
  <c r="KT133" i="2"/>
  <c r="KT244" i="2"/>
  <c r="KT123" i="2"/>
  <c r="KT171" i="2"/>
  <c r="KT283" i="2"/>
  <c r="KT249" i="2"/>
  <c r="KT67" i="2"/>
  <c r="KT129" i="2"/>
  <c r="KT49" i="2"/>
  <c r="KT109" i="2"/>
  <c r="KT374" i="2"/>
  <c r="KT288" i="2"/>
  <c r="KT116" i="2"/>
  <c r="KT121" i="2"/>
  <c r="KT202" i="2"/>
  <c r="KT60" i="2"/>
  <c r="KT170" i="2"/>
  <c r="KT204" i="2"/>
  <c r="KT162" i="2"/>
  <c r="KT28" i="2"/>
  <c r="KT231" i="2"/>
  <c r="KT251" i="2"/>
  <c r="KT44" i="2"/>
  <c r="KT305" i="2"/>
  <c r="KT287" i="2"/>
  <c r="KT148" i="2"/>
  <c r="KT356" i="2"/>
  <c r="KT90" i="2"/>
  <c r="KT107" i="2"/>
  <c r="KT183" i="2"/>
  <c r="KT80" i="2"/>
  <c r="KT339" i="2"/>
  <c r="KT233" i="2"/>
  <c r="KT128" i="2"/>
  <c r="KT467" i="2"/>
  <c r="KT312" i="2"/>
  <c r="KT444" i="2"/>
  <c r="KT235" i="2"/>
  <c r="KT104" i="2"/>
  <c r="KT258" i="2"/>
  <c r="KT303" i="2"/>
  <c r="KT428" i="2"/>
  <c r="KT473" i="2"/>
  <c r="KT459" i="2"/>
  <c r="KT395" i="2"/>
  <c r="KT397" i="2"/>
  <c r="KT436" i="2"/>
  <c r="KT440" i="2"/>
  <c r="KT465" i="2"/>
  <c r="KT408" i="2"/>
  <c r="KT421" i="2"/>
  <c r="KT479" i="2"/>
  <c r="KT422" i="2"/>
  <c r="KT377" i="2"/>
  <c r="KT430" i="2"/>
  <c r="KT389" i="2"/>
  <c r="KT137" i="2"/>
  <c r="KT385" i="2"/>
  <c r="KT402" i="2"/>
  <c r="KT318" i="2"/>
  <c r="KT375" i="2"/>
  <c r="KT279" i="2"/>
  <c r="KT438" i="2"/>
  <c r="KT333" i="2"/>
  <c r="KT424" i="2"/>
  <c r="KT300" i="2"/>
  <c r="KT461" i="2"/>
  <c r="KT187" i="2"/>
  <c r="KT238" i="2"/>
  <c r="KT265" i="2"/>
  <c r="KT298" i="2"/>
  <c r="KT360" i="2"/>
  <c r="KT119" i="2"/>
  <c r="KT211" i="2"/>
  <c r="KT373" i="2"/>
  <c r="KT338" i="2"/>
  <c r="KT242" i="2"/>
  <c r="KT355" i="2"/>
  <c r="KT447" i="2"/>
  <c r="KT443" i="2"/>
  <c r="KT403" i="2"/>
  <c r="KT463" i="2"/>
  <c r="KT335" i="2"/>
  <c r="KT431" i="2"/>
  <c r="KT454" i="2"/>
  <c r="KT384" i="2"/>
  <c r="KT151" i="2"/>
  <c r="KT407" i="2"/>
  <c r="KT412" i="2"/>
  <c r="KT445" i="2"/>
  <c r="KT462" i="2"/>
  <c r="KT324" i="2"/>
  <c r="KT425" i="2"/>
  <c r="KT450" i="2"/>
  <c r="KT414" i="2"/>
  <c r="KT357" i="2"/>
  <c r="KT415" i="2"/>
  <c r="KT476" i="2"/>
  <c r="KT321" i="2"/>
  <c r="KT328" i="2"/>
  <c r="KT315" i="2"/>
  <c r="KT351" i="2"/>
  <c r="KT423" i="2"/>
  <c r="KT441" i="2"/>
  <c r="KT216" i="2"/>
  <c r="KT240" i="2"/>
  <c r="KT452" i="2"/>
  <c r="KT409" i="2"/>
  <c r="KT269" i="2"/>
  <c r="KT329" i="2"/>
  <c r="KT416" i="2"/>
  <c r="KT437" i="2"/>
  <c r="KT419" i="2"/>
  <c r="KT427" i="2"/>
  <c r="KT161" i="2"/>
  <c r="KT429" i="2"/>
  <c r="KT399" i="2"/>
  <c r="KT290" i="2"/>
  <c r="KT349" i="2"/>
  <c r="KT213" i="2"/>
  <c r="KT401" i="2"/>
  <c r="KT460" i="2"/>
  <c r="KT307" i="2"/>
  <c r="KT379" i="2"/>
  <c r="KT82" i="2"/>
  <c r="KT77" i="2"/>
  <c r="KT370" i="2"/>
  <c r="KT394" i="2"/>
  <c r="KT323" i="2"/>
  <c r="KT221" i="2"/>
  <c r="KT478" i="2"/>
  <c r="KT390" i="2"/>
  <c r="KT320" i="2"/>
  <c r="KT378" i="2"/>
  <c r="KT418" i="2"/>
  <c r="KT464" i="2"/>
  <c r="KT474" i="2"/>
  <c r="KT398" i="2"/>
  <c r="KT451" i="2"/>
  <c r="KT457" i="2"/>
  <c r="KT477" i="2"/>
  <c r="KT458" i="2"/>
  <c r="KT372" i="2"/>
  <c r="KT225" i="2"/>
  <c r="KT228" i="2"/>
  <c r="KT185" i="2"/>
  <c r="KT475" i="2"/>
  <c r="KT257" i="2"/>
  <c r="KT47" i="2"/>
  <c r="KT336" i="2"/>
  <c r="KT262" i="2"/>
  <c r="KT106" i="2"/>
  <c r="KT469" i="2"/>
  <c r="KU102" i="2"/>
  <c r="KU10" i="2"/>
  <c r="KU330" i="2"/>
  <c r="KU84" i="2"/>
  <c r="KU260" i="2"/>
  <c r="KU45" i="2"/>
  <c r="KU181" i="2"/>
  <c r="KU140" i="2"/>
  <c r="KU108" i="2"/>
  <c r="KU179" i="2"/>
  <c r="KU277" i="2"/>
  <c r="KU167" i="2"/>
  <c r="KU52" i="2"/>
  <c r="KU177" i="2"/>
  <c r="KU39" i="2"/>
  <c r="KU203" i="2"/>
  <c r="KU196" i="2"/>
  <c r="KU289" i="2"/>
  <c r="KU110" i="2"/>
  <c r="KU13" i="2"/>
  <c r="KU22" i="2"/>
  <c r="KU164" i="2"/>
  <c r="KU172" i="2"/>
  <c r="KU239" i="2"/>
  <c r="KU46" i="2"/>
  <c r="KU166" i="2"/>
  <c r="KU154" i="2"/>
  <c r="KU255" i="2"/>
  <c r="KU455" i="2"/>
  <c r="KU152" i="2"/>
  <c r="KU126" i="2"/>
  <c r="KU146" i="2"/>
  <c r="KU284" i="2"/>
  <c r="KU304" i="2"/>
  <c r="KU345" i="2"/>
  <c r="KU337" i="2"/>
  <c r="KU361" i="2"/>
  <c r="KU434" i="2"/>
  <c r="KU413" i="2"/>
  <c r="KU404" i="2"/>
  <c r="KU363" i="2"/>
  <c r="KU466" i="2"/>
  <c r="KU411" i="2"/>
  <c r="KU448" i="2"/>
  <c r="KU362" i="2"/>
  <c r="KU391" i="2"/>
  <c r="KU308" i="2"/>
  <c r="KU193" i="2"/>
  <c r="KU319" i="2"/>
  <c r="KU205" i="2"/>
  <c r="KU322" i="2"/>
  <c r="KU297" i="2"/>
  <c r="KU325" i="2"/>
  <c r="KU180" i="2"/>
  <c r="KU54" i="2"/>
  <c r="KU280" i="2"/>
  <c r="KU274" i="2"/>
  <c r="KU261" i="2"/>
  <c r="KU118" i="2"/>
  <c r="KU229" i="2"/>
  <c r="KU383" i="2"/>
  <c r="KU131" i="2"/>
  <c r="KU124" i="2"/>
  <c r="KU223" i="2"/>
  <c r="KU230" i="2"/>
  <c r="KU327" i="2"/>
  <c r="KU420" i="2"/>
  <c r="KU270" i="2"/>
  <c r="KU432" i="2"/>
  <c r="KU268" i="2"/>
  <c r="KU367" i="2"/>
  <c r="KU87" i="2"/>
  <c r="KU37" i="2"/>
  <c r="KU55" i="2"/>
  <c r="KU159" i="2"/>
  <c r="KU98" i="2"/>
  <c r="KU85" i="2"/>
  <c r="KU134" i="2"/>
  <c r="KU83" i="2"/>
  <c r="KU117" i="2"/>
  <c r="KU175" i="2"/>
  <c r="KU358" i="2"/>
  <c r="KU27" i="2"/>
  <c r="KU16" i="2"/>
  <c r="KU184" i="2"/>
  <c r="KU74" i="2"/>
  <c r="KU149" i="2"/>
  <c r="KU92" i="2"/>
  <c r="KU132" i="2"/>
  <c r="KU470" i="2"/>
  <c r="KU115" i="2"/>
  <c r="KU145" i="2"/>
  <c r="KU186" i="2"/>
  <c r="KU40" i="2"/>
  <c r="KU21" i="2"/>
  <c r="KU199" i="2"/>
  <c r="KU295" i="2"/>
  <c r="KU353" i="2"/>
  <c r="KU207" i="2"/>
  <c r="KU155" i="2"/>
  <c r="KU195" i="2"/>
  <c r="KU125" i="2"/>
  <c r="KU15" i="2"/>
  <c r="KU160" i="2"/>
  <c r="KU194" i="2"/>
  <c r="KU224" i="2"/>
  <c r="KU188" i="2"/>
  <c r="KU76" i="2"/>
  <c r="KU153" i="2"/>
  <c r="KU263" i="2"/>
  <c r="KU112" i="2"/>
  <c r="KU62" i="2"/>
  <c r="KU78" i="2"/>
  <c r="KU198" i="2"/>
  <c r="KU191" i="2"/>
  <c r="KU275" i="2"/>
  <c r="KU65" i="2"/>
  <c r="KU341" i="2"/>
  <c r="KU105" i="2"/>
  <c r="KU81" i="2"/>
  <c r="KU267" i="2"/>
  <c r="KU220" i="2"/>
  <c r="KU156" i="2"/>
  <c r="KU254" i="2"/>
  <c r="KU286" i="2"/>
  <c r="KU29" i="2"/>
  <c r="KU94" i="2"/>
  <c r="KU100" i="2"/>
  <c r="KU182" i="2"/>
  <c r="KU36" i="2"/>
  <c r="KU53" i="2"/>
  <c r="KU4" i="2"/>
  <c r="KU2" i="2"/>
  <c r="KU306" i="2"/>
  <c r="KU56" i="2"/>
  <c r="KU43" i="2"/>
  <c r="KU282" i="2"/>
  <c r="KU59" i="2"/>
  <c r="KU169" i="2"/>
  <c r="KU192" i="2"/>
  <c r="KU209" i="2"/>
  <c r="KU227" i="2"/>
  <c r="KU73" i="2"/>
  <c r="KU113" i="2"/>
  <c r="KU71" i="2"/>
  <c r="KU18" i="2"/>
  <c r="KU26" i="2"/>
  <c r="KU144" i="2"/>
  <c r="KU9" i="2"/>
  <c r="KU50" i="2"/>
  <c r="KU19" i="2"/>
  <c r="KU99" i="2"/>
  <c r="KU23" i="2"/>
  <c r="KU24" i="2"/>
  <c r="KU12" i="2"/>
  <c r="KU66" i="2"/>
  <c r="KU5" i="2"/>
  <c r="KU101" i="2"/>
  <c r="KU88" i="2"/>
  <c r="KU64" i="2"/>
  <c r="KU70" i="2"/>
  <c r="KU32" i="2"/>
  <c r="KU51" i="2"/>
  <c r="KU218" i="2"/>
  <c r="KU35" i="2"/>
  <c r="KU368" i="2"/>
  <c r="KU350" i="2"/>
  <c r="KU388" i="2"/>
  <c r="KU292" i="2"/>
  <c r="KU214" i="2"/>
  <c r="KU75" i="2"/>
  <c r="KU293" i="2"/>
  <c r="KU243" i="2"/>
  <c r="KU210" i="2"/>
  <c r="KU369" i="2"/>
  <c r="KU69" i="2"/>
  <c r="KU68" i="2"/>
  <c r="KU38" i="2"/>
  <c r="KU3" i="2"/>
  <c r="KU120" i="2"/>
  <c r="KU58" i="2"/>
  <c r="KU34" i="2"/>
  <c r="KU86" i="2"/>
  <c r="KU178" i="2"/>
  <c r="KU57" i="2"/>
  <c r="KU217" i="2"/>
  <c r="KU127" i="2"/>
  <c r="KU206" i="2"/>
  <c r="KU111" i="2"/>
  <c r="KU344" i="2"/>
  <c r="KU150" i="2"/>
  <c r="KU93" i="2"/>
  <c r="KU63" i="2"/>
  <c r="KU174" i="2"/>
  <c r="KU147" i="2"/>
  <c r="KU48" i="2"/>
  <c r="KU96" i="2"/>
  <c r="KU72" i="2"/>
  <c r="KU33" i="2"/>
  <c r="KU189" i="2"/>
  <c r="KU313" i="2"/>
  <c r="KU158" i="2"/>
  <c r="KU219" i="2"/>
  <c r="KU31" i="2"/>
  <c r="KU95" i="2"/>
  <c r="KU346" i="2"/>
  <c r="KU176" i="2"/>
  <c r="KU352" i="2"/>
  <c r="KU245" i="2"/>
  <c r="KU41" i="2"/>
  <c r="KU79" i="2"/>
  <c r="KU30" i="2"/>
  <c r="KU226" i="2"/>
  <c r="KU103" i="2"/>
  <c r="KU141" i="2"/>
  <c r="KU301" i="2"/>
  <c r="KU347" i="2"/>
  <c r="KU472" i="2"/>
  <c r="KU190" i="2"/>
  <c r="KU296" i="2"/>
  <c r="KU139" i="2"/>
  <c r="KU371" i="2"/>
  <c r="KU7" i="2"/>
  <c r="KU208" i="2"/>
  <c r="KU25" i="2"/>
  <c r="KU468" i="2"/>
  <c r="KU256" i="2"/>
  <c r="KU17" i="2"/>
  <c r="KU222" i="2"/>
  <c r="KU130" i="2"/>
  <c r="KU89" i="2"/>
  <c r="KU201" i="2"/>
  <c r="KU273" i="2"/>
  <c r="KU42" i="2"/>
  <c r="KU200" i="2"/>
  <c r="KU20" i="2"/>
  <c r="KU6" i="2"/>
  <c r="KU61" i="2"/>
  <c r="KU246" i="2"/>
  <c r="KU381" i="2"/>
  <c r="KU278" i="2"/>
  <c r="KU326" i="2"/>
  <c r="KU342" i="2"/>
  <c r="KU276" i="2"/>
  <c r="KU247" i="2"/>
  <c r="KU314" i="2"/>
  <c r="KU142" i="2"/>
  <c r="KU168" i="2"/>
  <c r="KU343" i="2"/>
  <c r="KU11" i="2"/>
  <c r="KU138" i="2"/>
  <c r="KU294" i="2"/>
  <c r="KU91" i="2"/>
  <c r="KU232" i="2"/>
  <c r="KU299" i="2"/>
  <c r="KU364" i="2"/>
  <c r="KU122" i="2"/>
  <c r="KU354" i="2"/>
  <c r="KU435" i="2"/>
  <c r="KU340" i="2"/>
  <c r="KU471" i="2"/>
  <c r="KU302" i="2"/>
  <c r="KU316" i="2"/>
  <c r="KU317" i="2"/>
  <c r="KU136" i="2"/>
  <c r="KU433" i="2"/>
  <c r="KU386" i="2"/>
  <c r="KU252" i="2"/>
  <c r="KU410" i="2"/>
  <c r="KU212" i="2"/>
  <c r="KU348" i="2"/>
  <c r="KU163" i="2"/>
  <c r="KU310" i="2"/>
  <c r="KU173" i="2"/>
  <c r="KU417" i="2"/>
  <c r="KU114" i="2"/>
  <c r="KU331" i="2"/>
  <c r="KU264" i="2"/>
  <c r="KU366" i="2"/>
  <c r="KU359" i="2"/>
  <c r="KU405" i="2"/>
  <c r="KU365" i="2"/>
  <c r="KU382" i="2"/>
  <c r="KU271" i="2"/>
  <c r="KU291" i="2"/>
  <c r="KU393" i="2"/>
  <c r="KU442" i="2"/>
  <c r="KU392" i="2"/>
  <c r="KU396" i="2"/>
  <c r="KU406" i="2"/>
  <c r="KU453" i="2"/>
  <c r="KU236" i="2"/>
  <c r="KU253" i="2"/>
  <c r="KU143" i="2"/>
  <c r="KU281" i="2"/>
  <c r="KU285" i="2"/>
  <c r="KU387" i="2"/>
  <c r="KU332" i="2"/>
  <c r="KU439" i="2"/>
  <c r="KU135" i="2"/>
  <c r="KU197" i="2"/>
  <c r="KU449" i="2"/>
  <c r="KU250" i="2"/>
  <c r="KU237" i="2"/>
  <c r="KU241" i="2"/>
  <c r="KU266" i="2"/>
  <c r="KU272" i="2"/>
  <c r="KU165" i="2"/>
  <c r="KU14" i="2"/>
  <c r="KU400" i="2"/>
  <c r="KU259" i="2"/>
  <c r="KU311" i="2"/>
  <c r="KU309" i="2"/>
  <c r="KU234" i="2"/>
  <c r="KU334" i="2"/>
  <c r="KU426" i="2"/>
  <c r="KU456" i="2"/>
  <c r="KU376" i="2"/>
  <c r="KU215" i="2"/>
  <c r="KU157" i="2"/>
  <c r="KU97" i="2"/>
  <c r="KU380" i="2"/>
  <c r="KU8" i="2"/>
  <c r="KU446" i="2"/>
  <c r="KU248" i="2"/>
  <c r="KU133" i="2"/>
  <c r="KU244" i="2"/>
  <c r="KU123" i="2"/>
  <c r="KU171" i="2"/>
  <c r="KU283" i="2"/>
  <c r="KU249" i="2"/>
  <c r="KU67" i="2"/>
  <c r="KU129" i="2"/>
  <c r="KU49" i="2"/>
  <c r="KU109" i="2"/>
  <c r="KU374" i="2"/>
  <c r="KU288" i="2"/>
  <c r="KU116" i="2"/>
  <c r="KU121" i="2"/>
  <c r="KU202" i="2"/>
  <c r="KU60" i="2"/>
  <c r="KU170" i="2"/>
  <c r="KU204" i="2"/>
  <c r="KU162" i="2"/>
  <c r="KU28" i="2"/>
  <c r="KU231" i="2"/>
  <c r="KU251" i="2"/>
  <c r="KU44" i="2"/>
  <c r="KU305" i="2"/>
  <c r="KU287" i="2"/>
  <c r="KU148" i="2"/>
  <c r="KU356" i="2"/>
  <c r="KU90" i="2"/>
  <c r="KU107" i="2"/>
  <c r="KU183" i="2"/>
  <c r="KU80" i="2"/>
  <c r="KU339" i="2"/>
  <c r="KU233" i="2"/>
  <c r="KU128" i="2"/>
  <c r="KU467" i="2"/>
  <c r="KU312" i="2"/>
  <c r="KU444" i="2"/>
  <c r="KU235" i="2"/>
  <c r="KU104" i="2"/>
  <c r="KU258" i="2"/>
  <c r="KU303" i="2"/>
  <c r="KU428" i="2"/>
  <c r="KU473" i="2"/>
  <c r="KU459" i="2"/>
  <c r="KU395" i="2"/>
  <c r="KU397" i="2"/>
  <c r="KU436" i="2"/>
  <c r="KU440" i="2"/>
  <c r="KU465" i="2"/>
  <c r="KU408" i="2"/>
  <c r="KU421" i="2"/>
  <c r="KU479" i="2"/>
  <c r="KU422" i="2"/>
  <c r="KU377" i="2"/>
  <c r="KU430" i="2"/>
  <c r="KU389" i="2"/>
  <c r="KU137" i="2"/>
  <c r="KU385" i="2"/>
  <c r="KU402" i="2"/>
  <c r="KU318" i="2"/>
  <c r="KU375" i="2"/>
  <c r="KU279" i="2"/>
  <c r="KU438" i="2"/>
  <c r="KU333" i="2"/>
  <c r="KU424" i="2"/>
  <c r="KU300" i="2"/>
  <c r="KU461" i="2"/>
  <c r="KU187" i="2"/>
  <c r="KU238" i="2"/>
  <c r="KU265" i="2"/>
  <c r="KU298" i="2"/>
  <c r="KU360" i="2"/>
  <c r="KU119" i="2"/>
  <c r="KU211" i="2"/>
  <c r="KU373" i="2"/>
  <c r="KU338" i="2"/>
  <c r="KU242" i="2"/>
  <c r="KU355" i="2"/>
  <c r="KU447" i="2"/>
  <c r="KU443" i="2"/>
  <c r="KU403" i="2"/>
  <c r="KU463" i="2"/>
  <c r="KU335" i="2"/>
  <c r="KU431" i="2"/>
  <c r="KU454" i="2"/>
  <c r="KU384" i="2"/>
  <c r="KU151" i="2"/>
  <c r="KU407" i="2"/>
  <c r="KU412" i="2"/>
  <c r="KU445" i="2"/>
  <c r="KU462" i="2"/>
  <c r="KU324" i="2"/>
  <c r="KU425" i="2"/>
  <c r="KU450" i="2"/>
  <c r="KU414" i="2"/>
  <c r="KU357" i="2"/>
  <c r="KU415" i="2"/>
  <c r="KU476" i="2"/>
  <c r="KU321" i="2"/>
  <c r="KU328" i="2"/>
  <c r="KU315" i="2"/>
  <c r="KU351" i="2"/>
  <c r="KU423" i="2"/>
  <c r="KU441" i="2"/>
  <c r="KU216" i="2"/>
  <c r="KU240" i="2"/>
  <c r="KU452" i="2"/>
  <c r="KU409" i="2"/>
  <c r="KU269" i="2"/>
  <c r="KU329" i="2"/>
  <c r="KU416" i="2"/>
  <c r="KU437" i="2"/>
  <c r="KU419" i="2"/>
  <c r="KU427" i="2"/>
  <c r="KU161" i="2"/>
  <c r="KU429" i="2"/>
  <c r="KU399" i="2"/>
  <c r="KU290" i="2"/>
  <c r="KU349" i="2"/>
  <c r="KU213" i="2"/>
  <c r="KU401" i="2"/>
  <c r="KU460" i="2"/>
  <c r="KU307" i="2"/>
  <c r="KU379" i="2"/>
  <c r="KU82" i="2"/>
  <c r="KU77" i="2"/>
  <c r="KU370" i="2"/>
  <c r="KU394" i="2"/>
  <c r="KU323" i="2"/>
  <c r="KU221" i="2"/>
  <c r="KU478" i="2"/>
  <c r="KU390" i="2"/>
  <c r="KU320" i="2"/>
  <c r="KU378" i="2"/>
  <c r="KU418" i="2"/>
  <c r="KU464" i="2"/>
  <c r="KU474" i="2"/>
  <c r="KU398" i="2"/>
  <c r="KU451" i="2"/>
  <c r="KU457" i="2"/>
  <c r="KU477" i="2"/>
  <c r="KU458" i="2"/>
  <c r="KU372" i="2"/>
  <c r="KU225" i="2"/>
  <c r="KU228" i="2"/>
  <c r="KU185" i="2"/>
  <c r="KU475" i="2"/>
  <c r="KU257" i="2"/>
  <c r="KU47" i="2"/>
  <c r="KU336" i="2"/>
  <c r="KU262" i="2"/>
  <c r="KU106" i="2"/>
  <c r="KU469" i="2"/>
  <c r="KV102" i="2"/>
  <c r="KV10" i="2"/>
  <c r="KV330" i="2"/>
  <c r="KV84" i="2"/>
  <c r="KV260" i="2"/>
  <c r="KV45" i="2"/>
  <c r="KV181" i="2"/>
  <c r="KV140" i="2"/>
  <c r="KV108" i="2"/>
  <c r="KV179" i="2"/>
  <c r="KV277" i="2"/>
  <c r="KV167" i="2"/>
  <c r="KV52" i="2"/>
  <c r="KV177" i="2"/>
  <c r="KV39" i="2"/>
  <c r="KV203" i="2"/>
  <c r="KV196" i="2"/>
  <c r="KV289" i="2"/>
  <c r="KV110" i="2"/>
  <c r="KV13" i="2"/>
  <c r="KV22" i="2"/>
  <c r="KV164" i="2"/>
  <c r="KV172" i="2"/>
  <c r="KV239" i="2"/>
  <c r="KV46" i="2"/>
  <c r="KV166" i="2"/>
  <c r="KV154" i="2"/>
  <c r="KV255" i="2"/>
  <c r="KV455" i="2"/>
  <c r="KV152" i="2"/>
  <c r="KV126" i="2"/>
  <c r="KV146" i="2"/>
  <c r="KV284" i="2"/>
  <c r="KV304" i="2"/>
  <c r="KV345" i="2"/>
  <c r="KV337" i="2"/>
  <c r="KV361" i="2"/>
  <c r="KV434" i="2"/>
  <c r="KV413" i="2"/>
  <c r="KV404" i="2"/>
  <c r="KV363" i="2"/>
  <c r="KV466" i="2"/>
  <c r="KV411" i="2"/>
  <c r="KV448" i="2"/>
  <c r="KV362" i="2"/>
  <c r="KV391" i="2"/>
  <c r="KV308" i="2"/>
  <c r="KV193" i="2"/>
  <c r="KV319" i="2"/>
  <c r="KV205" i="2"/>
  <c r="KV322" i="2"/>
  <c r="KV297" i="2"/>
  <c r="KV325" i="2"/>
  <c r="KV180" i="2"/>
  <c r="KV54" i="2"/>
  <c r="KV280" i="2"/>
  <c r="KV274" i="2"/>
  <c r="KV261" i="2"/>
  <c r="KV118" i="2"/>
  <c r="KV229" i="2"/>
  <c r="KV383" i="2"/>
  <c r="KV131" i="2"/>
  <c r="KV124" i="2"/>
  <c r="KV223" i="2"/>
  <c r="KV230" i="2"/>
  <c r="KV327" i="2"/>
  <c r="KV420" i="2"/>
  <c r="KV270" i="2"/>
  <c r="KV432" i="2"/>
  <c r="KV268" i="2"/>
  <c r="KV367" i="2"/>
  <c r="KV87" i="2"/>
  <c r="KV37" i="2"/>
  <c r="KV55" i="2"/>
  <c r="KV159" i="2"/>
  <c r="KV98" i="2"/>
  <c r="KV85" i="2"/>
  <c r="KV134" i="2"/>
  <c r="KV83" i="2"/>
  <c r="KV117" i="2"/>
  <c r="KV175" i="2"/>
  <c r="KV358" i="2"/>
  <c r="KV27" i="2"/>
  <c r="KV16" i="2"/>
  <c r="KV184" i="2"/>
  <c r="KV74" i="2"/>
  <c r="KV149" i="2"/>
  <c r="KV92" i="2"/>
  <c r="KV132" i="2"/>
  <c r="KV470" i="2"/>
  <c r="KV115" i="2"/>
  <c r="KV145" i="2"/>
  <c r="KV186" i="2"/>
  <c r="KV40" i="2"/>
  <c r="KV21" i="2"/>
  <c r="KV199" i="2"/>
  <c r="KV295" i="2"/>
  <c r="KV353" i="2"/>
  <c r="KV207" i="2"/>
  <c r="KV155" i="2"/>
  <c r="KV195" i="2"/>
  <c r="KV125" i="2"/>
  <c r="KV15" i="2"/>
  <c r="KV160" i="2"/>
  <c r="KV194" i="2"/>
  <c r="KV224" i="2"/>
  <c r="KV188" i="2"/>
  <c r="KV76" i="2"/>
  <c r="KV153" i="2"/>
  <c r="KV263" i="2"/>
  <c r="KV112" i="2"/>
  <c r="KV62" i="2"/>
  <c r="KV78" i="2"/>
  <c r="KV198" i="2"/>
  <c r="KV191" i="2"/>
  <c r="KV275" i="2"/>
  <c r="KV65" i="2"/>
  <c r="KV341" i="2"/>
  <c r="KV105" i="2"/>
  <c r="KV81" i="2"/>
  <c r="KV267" i="2"/>
  <c r="KV220" i="2"/>
  <c r="KV156" i="2"/>
  <c r="KV254" i="2"/>
  <c r="KV286" i="2"/>
  <c r="KV29" i="2"/>
  <c r="KV94" i="2"/>
  <c r="KV100" i="2"/>
  <c r="KV182" i="2"/>
  <c r="KV36" i="2"/>
  <c r="KV53" i="2"/>
  <c r="KV4" i="2"/>
  <c r="KV2" i="2"/>
  <c r="KV306" i="2"/>
  <c r="KV56" i="2"/>
  <c r="KV43" i="2"/>
  <c r="KV282" i="2"/>
  <c r="KV59" i="2"/>
  <c r="KV169" i="2"/>
  <c r="KV192" i="2"/>
  <c r="KV209" i="2"/>
  <c r="KV227" i="2"/>
  <c r="KV73" i="2"/>
  <c r="KV113" i="2"/>
  <c r="KV71" i="2"/>
  <c r="KV18" i="2"/>
  <c r="KV26" i="2"/>
  <c r="KV144" i="2"/>
  <c r="KV9" i="2"/>
  <c r="KV50" i="2"/>
  <c r="KV19" i="2"/>
  <c r="KV99" i="2"/>
  <c r="KV23" i="2"/>
  <c r="KV24" i="2"/>
  <c r="KV12" i="2"/>
  <c r="KV66" i="2"/>
  <c r="KV5" i="2"/>
  <c r="KV101" i="2"/>
  <c r="KV88" i="2"/>
  <c r="KV64" i="2"/>
  <c r="KV70" i="2"/>
  <c r="KV32" i="2"/>
  <c r="KV51" i="2"/>
  <c r="KV218" i="2"/>
  <c r="KV35" i="2"/>
  <c r="KV368" i="2"/>
  <c r="KV350" i="2"/>
  <c r="KV388" i="2"/>
  <c r="KV292" i="2"/>
  <c r="KV214" i="2"/>
  <c r="KV75" i="2"/>
  <c r="KV293" i="2"/>
  <c r="KV243" i="2"/>
  <c r="KV210" i="2"/>
  <c r="KV369" i="2"/>
  <c r="KV69" i="2"/>
  <c r="KV68" i="2"/>
  <c r="KV38" i="2"/>
  <c r="KV3" i="2"/>
  <c r="KV120" i="2"/>
  <c r="KV58" i="2"/>
  <c r="KV34" i="2"/>
  <c r="KV86" i="2"/>
  <c r="KV178" i="2"/>
  <c r="KV57" i="2"/>
  <c r="KV217" i="2"/>
  <c r="KV127" i="2"/>
  <c r="KV206" i="2"/>
  <c r="KV111" i="2"/>
  <c r="KV344" i="2"/>
  <c r="KV150" i="2"/>
  <c r="KV93" i="2"/>
  <c r="KV63" i="2"/>
  <c r="KV174" i="2"/>
  <c r="KV147" i="2"/>
  <c r="KV48" i="2"/>
  <c r="KV96" i="2"/>
  <c r="KV72" i="2"/>
  <c r="KV33" i="2"/>
  <c r="KV189" i="2"/>
  <c r="KV313" i="2"/>
  <c r="KV158" i="2"/>
  <c r="KV219" i="2"/>
  <c r="KV31" i="2"/>
  <c r="KV95" i="2"/>
  <c r="KV346" i="2"/>
  <c r="KV176" i="2"/>
  <c r="KV352" i="2"/>
  <c r="KV245" i="2"/>
  <c r="KV41" i="2"/>
  <c r="KV79" i="2"/>
  <c r="KV30" i="2"/>
  <c r="KV226" i="2"/>
  <c r="KV103" i="2"/>
  <c r="KV141" i="2"/>
  <c r="KV301" i="2"/>
  <c r="KV347" i="2"/>
  <c r="KV472" i="2"/>
  <c r="KV190" i="2"/>
  <c r="KV296" i="2"/>
  <c r="KV139" i="2"/>
  <c r="KV371" i="2"/>
  <c r="KV7" i="2"/>
  <c r="KV208" i="2"/>
  <c r="KV25" i="2"/>
  <c r="KV468" i="2"/>
  <c r="KV256" i="2"/>
  <c r="KV17" i="2"/>
  <c r="KV222" i="2"/>
  <c r="KV130" i="2"/>
  <c r="KV89" i="2"/>
  <c r="KV201" i="2"/>
  <c r="KV273" i="2"/>
  <c r="KV42" i="2"/>
  <c r="KV200" i="2"/>
  <c r="KV20" i="2"/>
  <c r="KV6" i="2"/>
  <c r="KV61" i="2"/>
  <c r="KV246" i="2"/>
  <c r="KV381" i="2"/>
  <c r="KV278" i="2"/>
  <c r="KV326" i="2"/>
  <c r="KV342" i="2"/>
  <c r="KV276" i="2"/>
  <c r="KV247" i="2"/>
  <c r="KV314" i="2"/>
  <c r="KV142" i="2"/>
  <c r="KV168" i="2"/>
  <c r="KV343" i="2"/>
  <c r="KV11" i="2"/>
  <c r="KV138" i="2"/>
  <c r="KV294" i="2"/>
  <c r="KV91" i="2"/>
  <c r="KV232" i="2"/>
  <c r="KV299" i="2"/>
  <c r="KV364" i="2"/>
  <c r="KV122" i="2"/>
  <c r="KV354" i="2"/>
  <c r="KV435" i="2"/>
  <c r="KV340" i="2"/>
  <c r="KV471" i="2"/>
  <c r="KV302" i="2"/>
  <c r="KV316" i="2"/>
  <c r="KV317" i="2"/>
  <c r="KV136" i="2"/>
  <c r="KV433" i="2"/>
  <c r="KV386" i="2"/>
  <c r="KV252" i="2"/>
  <c r="KV410" i="2"/>
  <c r="KV212" i="2"/>
  <c r="KV348" i="2"/>
  <c r="KV163" i="2"/>
  <c r="KV310" i="2"/>
  <c r="KV173" i="2"/>
  <c r="KV417" i="2"/>
  <c r="KV114" i="2"/>
  <c r="KV331" i="2"/>
  <c r="KV264" i="2"/>
  <c r="KV366" i="2"/>
  <c r="KV359" i="2"/>
  <c r="KV405" i="2"/>
  <c r="KV365" i="2"/>
  <c r="KV382" i="2"/>
  <c r="KV271" i="2"/>
  <c r="KV291" i="2"/>
  <c r="KV393" i="2"/>
  <c r="KV442" i="2"/>
  <c r="KV392" i="2"/>
  <c r="KV396" i="2"/>
  <c r="KV406" i="2"/>
  <c r="KV453" i="2"/>
  <c r="KV236" i="2"/>
  <c r="KV253" i="2"/>
  <c r="KV143" i="2"/>
  <c r="KV281" i="2"/>
  <c r="KV285" i="2"/>
  <c r="KV387" i="2"/>
  <c r="KV332" i="2"/>
  <c r="KV439" i="2"/>
  <c r="KV135" i="2"/>
  <c r="KV197" i="2"/>
  <c r="KV449" i="2"/>
  <c r="KV250" i="2"/>
  <c r="KV237" i="2"/>
  <c r="KV241" i="2"/>
  <c r="KV266" i="2"/>
  <c r="KV272" i="2"/>
  <c r="KV165" i="2"/>
  <c r="KV14" i="2"/>
  <c r="KV400" i="2"/>
  <c r="KV259" i="2"/>
  <c r="KV311" i="2"/>
  <c r="KV309" i="2"/>
  <c r="KV234" i="2"/>
  <c r="KV334" i="2"/>
  <c r="KV426" i="2"/>
  <c r="KV456" i="2"/>
  <c r="KV376" i="2"/>
  <c r="KV215" i="2"/>
  <c r="KV157" i="2"/>
  <c r="KV97" i="2"/>
  <c r="KV380" i="2"/>
  <c r="KV8" i="2"/>
  <c r="KV446" i="2"/>
  <c r="KV248" i="2"/>
  <c r="KV133" i="2"/>
  <c r="KV244" i="2"/>
  <c r="KV123" i="2"/>
  <c r="KV171" i="2"/>
  <c r="KV283" i="2"/>
  <c r="KV249" i="2"/>
  <c r="KV67" i="2"/>
  <c r="KV129" i="2"/>
  <c r="KV49" i="2"/>
  <c r="KV109" i="2"/>
  <c r="KV374" i="2"/>
  <c r="KV288" i="2"/>
  <c r="KV116" i="2"/>
  <c r="KV121" i="2"/>
  <c r="KV202" i="2"/>
  <c r="KV60" i="2"/>
  <c r="KV170" i="2"/>
  <c r="KV204" i="2"/>
  <c r="KV162" i="2"/>
  <c r="KV28" i="2"/>
  <c r="KV231" i="2"/>
  <c r="KV251" i="2"/>
  <c r="KV44" i="2"/>
  <c r="KV305" i="2"/>
  <c r="KV287" i="2"/>
  <c r="KV148" i="2"/>
  <c r="KV356" i="2"/>
  <c r="KV90" i="2"/>
  <c r="KV107" i="2"/>
  <c r="KV183" i="2"/>
  <c r="KV80" i="2"/>
  <c r="KV339" i="2"/>
  <c r="KV233" i="2"/>
  <c r="KV128" i="2"/>
  <c r="KV467" i="2"/>
  <c r="KV312" i="2"/>
  <c r="KV444" i="2"/>
  <c r="KV235" i="2"/>
  <c r="KV104" i="2"/>
  <c r="KV258" i="2"/>
  <c r="KV303" i="2"/>
  <c r="KV428" i="2"/>
  <c r="KV473" i="2"/>
  <c r="KV459" i="2"/>
  <c r="KV395" i="2"/>
  <c r="KV397" i="2"/>
  <c r="KV436" i="2"/>
  <c r="KV440" i="2"/>
  <c r="KV465" i="2"/>
  <c r="KV408" i="2"/>
  <c r="KV421" i="2"/>
  <c r="KV479" i="2"/>
  <c r="KV422" i="2"/>
  <c r="KV377" i="2"/>
  <c r="KV430" i="2"/>
  <c r="KV389" i="2"/>
  <c r="KV137" i="2"/>
  <c r="KV385" i="2"/>
  <c r="KV402" i="2"/>
  <c r="KV318" i="2"/>
  <c r="KV375" i="2"/>
  <c r="KV279" i="2"/>
  <c r="KV438" i="2"/>
  <c r="KV333" i="2"/>
  <c r="KV424" i="2"/>
  <c r="KV300" i="2"/>
  <c r="KV461" i="2"/>
  <c r="KV187" i="2"/>
  <c r="KV238" i="2"/>
  <c r="KV265" i="2"/>
  <c r="KV298" i="2"/>
  <c r="KV360" i="2"/>
  <c r="KV119" i="2"/>
  <c r="KV211" i="2"/>
  <c r="KV373" i="2"/>
  <c r="KV338" i="2"/>
  <c r="KV242" i="2"/>
  <c r="KV355" i="2"/>
  <c r="KV447" i="2"/>
  <c r="KV443" i="2"/>
  <c r="KV403" i="2"/>
  <c r="KV463" i="2"/>
  <c r="KV335" i="2"/>
  <c r="KV431" i="2"/>
  <c r="KV454" i="2"/>
  <c r="KV384" i="2"/>
  <c r="KV151" i="2"/>
  <c r="KV407" i="2"/>
  <c r="KV412" i="2"/>
  <c r="KV445" i="2"/>
  <c r="KV462" i="2"/>
  <c r="KV324" i="2"/>
  <c r="KV425" i="2"/>
  <c r="KV450" i="2"/>
  <c r="KV414" i="2"/>
  <c r="KV357" i="2"/>
  <c r="KV415" i="2"/>
  <c r="KV476" i="2"/>
  <c r="KV321" i="2"/>
  <c r="KV328" i="2"/>
  <c r="KV315" i="2"/>
  <c r="KV351" i="2"/>
  <c r="KV423" i="2"/>
  <c r="KV441" i="2"/>
  <c r="KV216" i="2"/>
  <c r="KV240" i="2"/>
  <c r="KV452" i="2"/>
  <c r="KV409" i="2"/>
  <c r="KV269" i="2"/>
  <c r="KV329" i="2"/>
  <c r="KV416" i="2"/>
  <c r="KV437" i="2"/>
  <c r="KV419" i="2"/>
  <c r="KV427" i="2"/>
  <c r="KV161" i="2"/>
  <c r="KV429" i="2"/>
  <c r="KV399" i="2"/>
  <c r="KV290" i="2"/>
  <c r="KV349" i="2"/>
  <c r="KV213" i="2"/>
  <c r="KV401" i="2"/>
  <c r="KV460" i="2"/>
  <c r="KV307" i="2"/>
  <c r="KV379" i="2"/>
  <c r="KV82" i="2"/>
  <c r="KV77" i="2"/>
  <c r="KV370" i="2"/>
  <c r="KV394" i="2"/>
  <c r="KV323" i="2"/>
  <c r="KV221" i="2"/>
  <c r="KV478" i="2"/>
  <c r="KV390" i="2"/>
  <c r="KV320" i="2"/>
  <c r="KV378" i="2"/>
  <c r="KV418" i="2"/>
  <c r="KV464" i="2"/>
  <c r="KV474" i="2"/>
  <c r="KV398" i="2"/>
  <c r="KV451" i="2"/>
  <c r="KV457" i="2"/>
  <c r="KV477" i="2"/>
  <c r="KV458" i="2"/>
  <c r="KV372" i="2"/>
  <c r="KV225" i="2"/>
  <c r="KV228" i="2"/>
  <c r="KV185" i="2"/>
  <c r="KV475" i="2"/>
  <c r="KV257" i="2"/>
  <c r="KV47" i="2"/>
  <c r="KV336" i="2"/>
  <c r="KV262" i="2"/>
  <c r="KV106" i="2"/>
  <c r="KV469" i="2"/>
  <c r="KW102" i="2"/>
  <c r="KW10" i="2"/>
  <c r="KW330" i="2"/>
  <c r="KW84" i="2"/>
  <c r="KW260" i="2"/>
  <c r="KW45" i="2"/>
  <c r="KW181" i="2"/>
  <c r="KW140" i="2"/>
  <c r="KW108" i="2"/>
  <c r="KW179" i="2"/>
  <c r="KW277" i="2"/>
  <c r="KW167" i="2"/>
  <c r="KW52" i="2"/>
  <c r="KW177" i="2"/>
  <c r="KW39" i="2"/>
  <c r="KW203" i="2"/>
  <c r="KW196" i="2"/>
  <c r="KW289" i="2"/>
  <c r="KW110" i="2"/>
  <c r="KW13" i="2"/>
  <c r="KW22" i="2"/>
  <c r="KW164" i="2"/>
  <c r="KW172" i="2"/>
  <c r="KW239" i="2"/>
  <c r="KW46" i="2"/>
  <c r="KW166" i="2"/>
  <c r="KW154" i="2"/>
  <c r="KW255" i="2"/>
  <c r="KW455" i="2"/>
  <c r="KW152" i="2"/>
  <c r="KW126" i="2"/>
  <c r="KW146" i="2"/>
  <c r="KW284" i="2"/>
  <c r="KW304" i="2"/>
  <c r="KW345" i="2"/>
  <c r="KW337" i="2"/>
  <c r="KW361" i="2"/>
  <c r="KW434" i="2"/>
  <c r="KW413" i="2"/>
  <c r="KW404" i="2"/>
  <c r="KW363" i="2"/>
  <c r="KW466" i="2"/>
  <c r="KW411" i="2"/>
  <c r="KW448" i="2"/>
  <c r="KW362" i="2"/>
  <c r="KW391" i="2"/>
  <c r="KW308" i="2"/>
  <c r="KW193" i="2"/>
  <c r="KW319" i="2"/>
  <c r="KW205" i="2"/>
  <c r="KW322" i="2"/>
  <c r="KW297" i="2"/>
  <c r="KW325" i="2"/>
  <c r="KW180" i="2"/>
  <c r="KW54" i="2"/>
  <c r="KW280" i="2"/>
  <c r="KW274" i="2"/>
  <c r="KW261" i="2"/>
  <c r="KW118" i="2"/>
  <c r="KW229" i="2"/>
  <c r="KW383" i="2"/>
  <c r="KW131" i="2"/>
  <c r="KW124" i="2"/>
  <c r="KW223" i="2"/>
  <c r="KW230" i="2"/>
  <c r="KW327" i="2"/>
  <c r="KW420" i="2"/>
  <c r="KW270" i="2"/>
  <c r="KW432" i="2"/>
  <c r="KW268" i="2"/>
  <c r="KW367" i="2"/>
  <c r="KW87" i="2"/>
  <c r="KW37" i="2"/>
  <c r="KW55" i="2"/>
  <c r="KW159" i="2"/>
  <c r="KW98" i="2"/>
  <c r="KW85" i="2"/>
  <c r="KW134" i="2"/>
  <c r="KW83" i="2"/>
  <c r="KW117" i="2"/>
  <c r="KW175" i="2"/>
  <c r="KW358" i="2"/>
  <c r="KW27" i="2"/>
  <c r="KW16" i="2"/>
  <c r="KW184" i="2"/>
  <c r="KW74" i="2"/>
  <c r="KW149" i="2"/>
  <c r="KW92" i="2"/>
  <c r="KW132" i="2"/>
  <c r="KW470" i="2"/>
  <c r="KW115" i="2"/>
  <c r="KW145" i="2"/>
  <c r="KW186" i="2"/>
  <c r="KW40" i="2"/>
  <c r="KW21" i="2"/>
  <c r="KW199" i="2"/>
  <c r="KW295" i="2"/>
  <c r="KW353" i="2"/>
  <c r="KW207" i="2"/>
  <c r="KW155" i="2"/>
  <c r="KW195" i="2"/>
  <c r="KW125" i="2"/>
  <c r="KW15" i="2"/>
  <c r="KW160" i="2"/>
  <c r="KW194" i="2"/>
  <c r="KW224" i="2"/>
  <c r="KW188" i="2"/>
  <c r="KW76" i="2"/>
  <c r="KW153" i="2"/>
  <c r="KW263" i="2"/>
  <c r="KW112" i="2"/>
  <c r="KW62" i="2"/>
  <c r="KW78" i="2"/>
  <c r="KW198" i="2"/>
  <c r="KW191" i="2"/>
  <c r="KW275" i="2"/>
  <c r="KW65" i="2"/>
  <c r="KW341" i="2"/>
  <c r="KW105" i="2"/>
  <c r="KW81" i="2"/>
  <c r="KW267" i="2"/>
  <c r="KW220" i="2"/>
  <c r="KW156" i="2"/>
  <c r="KW254" i="2"/>
  <c r="KW286" i="2"/>
  <c r="KW29" i="2"/>
  <c r="KW94" i="2"/>
  <c r="KW100" i="2"/>
  <c r="KW182" i="2"/>
  <c r="KW36" i="2"/>
  <c r="KW53" i="2"/>
  <c r="KW4" i="2"/>
  <c r="KW2" i="2"/>
  <c r="KW306" i="2"/>
  <c r="KW56" i="2"/>
  <c r="KW43" i="2"/>
  <c r="KW282" i="2"/>
  <c r="KW59" i="2"/>
  <c r="KW169" i="2"/>
  <c r="KW192" i="2"/>
  <c r="KW209" i="2"/>
  <c r="KW227" i="2"/>
  <c r="KW73" i="2"/>
  <c r="KW113" i="2"/>
  <c r="KW71" i="2"/>
  <c r="KW18" i="2"/>
  <c r="KW26" i="2"/>
  <c r="KW144" i="2"/>
  <c r="KW9" i="2"/>
  <c r="KW50" i="2"/>
  <c r="KW19" i="2"/>
  <c r="KW99" i="2"/>
  <c r="KW23" i="2"/>
  <c r="KW24" i="2"/>
  <c r="KW12" i="2"/>
  <c r="KW66" i="2"/>
  <c r="KW5" i="2"/>
  <c r="KW101" i="2"/>
  <c r="KW88" i="2"/>
  <c r="KW64" i="2"/>
  <c r="KW70" i="2"/>
  <c r="KW32" i="2"/>
  <c r="KW51" i="2"/>
  <c r="KW218" i="2"/>
  <c r="KW35" i="2"/>
  <c r="KW368" i="2"/>
  <c r="KW350" i="2"/>
  <c r="KW388" i="2"/>
  <c r="KW292" i="2"/>
  <c r="KW214" i="2"/>
  <c r="KW75" i="2"/>
  <c r="KW293" i="2"/>
  <c r="KW243" i="2"/>
  <c r="KW210" i="2"/>
  <c r="KW369" i="2"/>
  <c r="KW69" i="2"/>
  <c r="KW68" i="2"/>
  <c r="KW38" i="2"/>
  <c r="KW3" i="2"/>
  <c r="KW120" i="2"/>
  <c r="KW58" i="2"/>
  <c r="KW34" i="2"/>
  <c r="KW86" i="2"/>
  <c r="KW178" i="2"/>
  <c r="KW57" i="2"/>
  <c r="KW217" i="2"/>
  <c r="KW127" i="2"/>
  <c r="KW206" i="2"/>
  <c r="KW111" i="2"/>
  <c r="KW344" i="2"/>
  <c r="KW150" i="2"/>
  <c r="KW93" i="2"/>
  <c r="KW63" i="2"/>
  <c r="KW174" i="2"/>
  <c r="KW147" i="2"/>
  <c r="KW48" i="2"/>
  <c r="KW96" i="2"/>
  <c r="KW72" i="2"/>
  <c r="KW33" i="2"/>
  <c r="KW189" i="2"/>
  <c r="KW313" i="2"/>
  <c r="KW158" i="2"/>
  <c r="KW219" i="2"/>
  <c r="KW31" i="2"/>
  <c r="KW95" i="2"/>
  <c r="KW346" i="2"/>
  <c r="KW176" i="2"/>
  <c r="KW352" i="2"/>
  <c r="KW245" i="2"/>
  <c r="KW41" i="2"/>
  <c r="KW79" i="2"/>
  <c r="KW30" i="2"/>
  <c r="KW226" i="2"/>
  <c r="KW103" i="2"/>
  <c r="KW141" i="2"/>
  <c r="KW301" i="2"/>
  <c r="KW347" i="2"/>
  <c r="KW472" i="2"/>
  <c r="KW190" i="2"/>
  <c r="KW296" i="2"/>
  <c r="KW139" i="2"/>
  <c r="KW371" i="2"/>
  <c r="KW7" i="2"/>
  <c r="KW208" i="2"/>
  <c r="KW25" i="2"/>
  <c r="KW468" i="2"/>
  <c r="KW256" i="2"/>
  <c r="KW17" i="2"/>
  <c r="KW222" i="2"/>
  <c r="KW130" i="2"/>
  <c r="KW89" i="2"/>
  <c r="KW201" i="2"/>
  <c r="KW273" i="2"/>
  <c r="KW42" i="2"/>
  <c r="KW200" i="2"/>
  <c r="KW20" i="2"/>
  <c r="KW6" i="2"/>
  <c r="KW61" i="2"/>
  <c r="KW246" i="2"/>
  <c r="KW381" i="2"/>
  <c r="KW278" i="2"/>
  <c r="KW326" i="2"/>
  <c r="KW342" i="2"/>
  <c r="KW276" i="2"/>
  <c r="KW247" i="2"/>
  <c r="KW314" i="2"/>
  <c r="KW142" i="2"/>
  <c r="KW168" i="2"/>
  <c r="KW343" i="2"/>
  <c r="KW11" i="2"/>
  <c r="KW138" i="2"/>
  <c r="KW294" i="2"/>
  <c r="KW91" i="2"/>
  <c r="KW232" i="2"/>
  <c r="KW299" i="2"/>
  <c r="KW364" i="2"/>
  <c r="KW122" i="2"/>
  <c r="KW354" i="2"/>
  <c r="KW435" i="2"/>
  <c r="KW340" i="2"/>
  <c r="KW471" i="2"/>
  <c r="KW302" i="2"/>
  <c r="KW316" i="2"/>
  <c r="KW317" i="2"/>
  <c r="KW136" i="2"/>
  <c r="KW433" i="2"/>
  <c r="KW386" i="2"/>
  <c r="KW252" i="2"/>
  <c r="KW410" i="2"/>
  <c r="KW212" i="2"/>
  <c r="KW348" i="2"/>
  <c r="KW163" i="2"/>
  <c r="KW310" i="2"/>
  <c r="KW173" i="2"/>
  <c r="KW417" i="2"/>
  <c r="KW114" i="2"/>
  <c r="KW331" i="2"/>
  <c r="KW264" i="2"/>
  <c r="KW366" i="2"/>
  <c r="KW359" i="2"/>
  <c r="KW405" i="2"/>
  <c r="KW365" i="2"/>
  <c r="KW382" i="2"/>
  <c r="KW271" i="2"/>
  <c r="KW291" i="2"/>
  <c r="KW393" i="2"/>
  <c r="KW442" i="2"/>
  <c r="KW392" i="2"/>
  <c r="KW396" i="2"/>
  <c r="KW406" i="2"/>
  <c r="KW453" i="2"/>
  <c r="KW236" i="2"/>
  <c r="KW253" i="2"/>
  <c r="KW143" i="2"/>
  <c r="KW281" i="2"/>
  <c r="KW285" i="2"/>
  <c r="KW387" i="2"/>
  <c r="KW332" i="2"/>
  <c r="KW439" i="2"/>
  <c r="KW135" i="2"/>
  <c r="KW197" i="2"/>
  <c r="KW449" i="2"/>
  <c r="KW250" i="2"/>
  <c r="KW237" i="2"/>
  <c r="KW241" i="2"/>
  <c r="KW266" i="2"/>
  <c r="KW272" i="2"/>
  <c r="KW165" i="2"/>
  <c r="KW14" i="2"/>
  <c r="KW400" i="2"/>
  <c r="KW259" i="2"/>
  <c r="KW311" i="2"/>
  <c r="KW309" i="2"/>
  <c r="KW234" i="2"/>
  <c r="KW334" i="2"/>
  <c r="KW426" i="2"/>
  <c r="KW456" i="2"/>
  <c r="KW376" i="2"/>
  <c r="KW215" i="2"/>
  <c r="KW157" i="2"/>
  <c r="KW97" i="2"/>
  <c r="KW380" i="2"/>
  <c r="KW8" i="2"/>
  <c r="KW446" i="2"/>
  <c r="KW248" i="2"/>
  <c r="KW133" i="2"/>
  <c r="KW244" i="2"/>
  <c r="KW123" i="2"/>
  <c r="KW171" i="2"/>
  <c r="KW283" i="2"/>
  <c r="KW249" i="2"/>
  <c r="KW67" i="2"/>
  <c r="KW129" i="2"/>
  <c r="KW49" i="2"/>
  <c r="KW109" i="2"/>
  <c r="KW374" i="2"/>
  <c r="KW288" i="2"/>
  <c r="KW116" i="2"/>
  <c r="KW121" i="2"/>
  <c r="KW202" i="2"/>
  <c r="KW60" i="2"/>
  <c r="KW170" i="2"/>
  <c r="KW204" i="2"/>
  <c r="KW162" i="2"/>
  <c r="KW28" i="2"/>
  <c r="KW231" i="2"/>
  <c r="KW251" i="2"/>
  <c r="KW44" i="2"/>
  <c r="KW305" i="2"/>
  <c r="KW287" i="2"/>
  <c r="KW148" i="2"/>
  <c r="KW356" i="2"/>
  <c r="KW90" i="2"/>
  <c r="KW107" i="2"/>
  <c r="KW183" i="2"/>
  <c r="KW80" i="2"/>
  <c r="KW339" i="2"/>
  <c r="KW233" i="2"/>
  <c r="KW128" i="2"/>
  <c r="KW467" i="2"/>
  <c r="KW312" i="2"/>
  <c r="KW444" i="2"/>
  <c r="KW235" i="2"/>
  <c r="KW104" i="2"/>
  <c r="KW258" i="2"/>
  <c r="KW303" i="2"/>
  <c r="KW428" i="2"/>
  <c r="KW473" i="2"/>
  <c r="KW459" i="2"/>
  <c r="KW395" i="2"/>
  <c r="KW397" i="2"/>
  <c r="KW436" i="2"/>
  <c r="KW440" i="2"/>
  <c r="KW465" i="2"/>
  <c r="KW408" i="2"/>
  <c r="KW421" i="2"/>
  <c r="KW479" i="2"/>
  <c r="KW422" i="2"/>
  <c r="KW377" i="2"/>
  <c r="KW430" i="2"/>
  <c r="KW389" i="2"/>
  <c r="KW137" i="2"/>
  <c r="KW385" i="2"/>
  <c r="KW402" i="2"/>
  <c r="KW318" i="2"/>
  <c r="KW375" i="2"/>
  <c r="KW279" i="2"/>
  <c r="KW438" i="2"/>
  <c r="KW333" i="2"/>
  <c r="KW424" i="2"/>
  <c r="KW300" i="2"/>
  <c r="KW461" i="2"/>
  <c r="KW187" i="2"/>
  <c r="KW238" i="2"/>
  <c r="KW265" i="2"/>
  <c r="KW298" i="2"/>
  <c r="KW360" i="2"/>
  <c r="KW119" i="2"/>
  <c r="KW211" i="2"/>
  <c r="KW373" i="2"/>
  <c r="KW338" i="2"/>
  <c r="KW242" i="2"/>
  <c r="KW355" i="2"/>
  <c r="KW447" i="2"/>
  <c r="KW443" i="2"/>
  <c r="KW403" i="2"/>
  <c r="KW463" i="2"/>
  <c r="KW335" i="2"/>
  <c r="KW431" i="2"/>
  <c r="KW454" i="2"/>
  <c r="KW384" i="2"/>
  <c r="KW151" i="2"/>
  <c r="KW407" i="2"/>
  <c r="KW412" i="2"/>
  <c r="KW445" i="2"/>
  <c r="KW462" i="2"/>
  <c r="KW324" i="2"/>
  <c r="KW425" i="2"/>
  <c r="KW450" i="2"/>
  <c r="KW414" i="2"/>
  <c r="KW357" i="2"/>
  <c r="KW415" i="2"/>
  <c r="KW476" i="2"/>
  <c r="KW321" i="2"/>
  <c r="KW328" i="2"/>
  <c r="KW315" i="2"/>
  <c r="KW351" i="2"/>
  <c r="KW423" i="2"/>
  <c r="KW441" i="2"/>
  <c r="KW216" i="2"/>
  <c r="KW240" i="2"/>
  <c r="KW452" i="2"/>
  <c r="KW409" i="2"/>
  <c r="KW269" i="2"/>
  <c r="KW329" i="2"/>
  <c r="KW416" i="2"/>
  <c r="KW437" i="2"/>
  <c r="KW419" i="2"/>
  <c r="KW427" i="2"/>
  <c r="KW161" i="2"/>
  <c r="KW429" i="2"/>
  <c r="KW399" i="2"/>
  <c r="KW290" i="2"/>
  <c r="KW349" i="2"/>
  <c r="KW213" i="2"/>
  <c r="KW401" i="2"/>
  <c r="KW460" i="2"/>
  <c r="KW307" i="2"/>
  <c r="KW379" i="2"/>
  <c r="KW82" i="2"/>
  <c r="KW77" i="2"/>
  <c r="KW370" i="2"/>
  <c r="KW394" i="2"/>
  <c r="KW323" i="2"/>
  <c r="KW221" i="2"/>
  <c r="KW478" i="2"/>
  <c r="KW390" i="2"/>
  <c r="KW320" i="2"/>
  <c r="KW378" i="2"/>
  <c r="KW418" i="2"/>
  <c r="KW464" i="2"/>
  <c r="KW474" i="2"/>
  <c r="KW398" i="2"/>
  <c r="KW451" i="2"/>
  <c r="KW457" i="2"/>
  <c r="KW477" i="2"/>
  <c r="KW458" i="2"/>
  <c r="KW372" i="2"/>
  <c r="KW225" i="2"/>
  <c r="KW228" i="2"/>
  <c r="KW185" i="2"/>
  <c r="KW475" i="2"/>
  <c r="KW257" i="2"/>
  <c r="KW47" i="2"/>
  <c r="KW336" i="2"/>
  <c r="KW262" i="2"/>
  <c r="KW106" i="2"/>
  <c r="KW469" i="2"/>
  <c r="KX102" i="2"/>
  <c r="KX10" i="2"/>
  <c r="KX330" i="2"/>
  <c r="KX84" i="2"/>
  <c r="KX260" i="2"/>
  <c r="KX45" i="2"/>
  <c r="KX181" i="2"/>
  <c r="KX140" i="2"/>
  <c r="KX108" i="2"/>
  <c r="KX179" i="2"/>
  <c r="KX277" i="2"/>
  <c r="KX167" i="2"/>
  <c r="KX52" i="2"/>
  <c r="KX177" i="2"/>
  <c r="KX39" i="2"/>
  <c r="KX203" i="2"/>
  <c r="KX196" i="2"/>
  <c r="KX289" i="2"/>
  <c r="KX110" i="2"/>
  <c r="KX13" i="2"/>
  <c r="KX22" i="2"/>
  <c r="KX164" i="2"/>
  <c r="KX172" i="2"/>
  <c r="KX239" i="2"/>
  <c r="KX46" i="2"/>
  <c r="KX166" i="2"/>
  <c r="KX154" i="2"/>
  <c r="KX255" i="2"/>
  <c r="KX455" i="2"/>
  <c r="KX152" i="2"/>
  <c r="KX126" i="2"/>
  <c r="KX146" i="2"/>
  <c r="KX284" i="2"/>
  <c r="KX304" i="2"/>
  <c r="KX345" i="2"/>
  <c r="KX337" i="2"/>
  <c r="KX361" i="2"/>
  <c r="KX434" i="2"/>
  <c r="KX413" i="2"/>
  <c r="KX404" i="2"/>
  <c r="KX363" i="2"/>
  <c r="KX466" i="2"/>
  <c r="KX411" i="2"/>
  <c r="KX448" i="2"/>
  <c r="KX362" i="2"/>
  <c r="KX391" i="2"/>
  <c r="KX308" i="2"/>
  <c r="KX193" i="2"/>
  <c r="KX319" i="2"/>
  <c r="KX205" i="2"/>
  <c r="KX322" i="2"/>
  <c r="KX297" i="2"/>
  <c r="KX325" i="2"/>
  <c r="KX180" i="2"/>
  <c r="KX54" i="2"/>
  <c r="KX280" i="2"/>
  <c r="KX274" i="2"/>
  <c r="KX261" i="2"/>
  <c r="KX118" i="2"/>
  <c r="KX229" i="2"/>
  <c r="KX383" i="2"/>
  <c r="KX131" i="2"/>
  <c r="KX124" i="2"/>
  <c r="KX223" i="2"/>
  <c r="KX230" i="2"/>
  <c r="KX327" i="2"/>
  <c r="KX420" i="2"/>
  <c r="KX270" i="2"/>
  <c r="KX432" i="2"/>
  <c r="KX268" i="2"/>
  <c r="KX367" i="2"/>
  <c r="KX87" i="2"/>
  <c r="KX37" i="2"/>
  <c r="KX55" i="2"/>
  <c r="KX159" i="2"/>
  <c r="KX98" i="2"/>
  <c r="KX85" i="2"/>
  <c r="KX134" i="2"/>
  <c r="KX83" i="2"/>
  <c r="KX117" i="2"/>
  <c r="KX175" i="2"/>
  <c r="KX358" i="2"/>
  <c r="KX27" i="2"/>
  <c r="KX16" i="2"/>
  <c r="KX184" i="2"/>
  <c r="KX74" i="2"/>
  <c r="KX149" i="2"/>
  <c r="KX92" i="2"/>
  <c r="KX132" i="2"/>
  <c r="KX470" i="2"/>
  <c r="KX115" i="2"/>
  <c r="KX145" i="2"/>
  <c r="KX186" i="2"/>
  <c r="KX40" i="2"/>
  <c r="KX21" i="2"/>
  <c r="KX199" i="2"/>
  <c r="KX295" i="2"/>
  <c r="KX353" i="2"/>
  <c r="KX207" i="2"/>
  <c r="KX155" i="2"/>
  <c r="KX195" i="2"/>
  <c r="KX125" i="2"/>
  <c r="KX15" i="2"/>
  <c r="KX160" i="2"/>
  <c r="KX194" i="2"/>
  <c r="KX224" i="2"/>
  <c r="KX188" i="2"/>
  <c r="KX76" i="2"/>
  <c r="KX153" i="2"/>
  <c r="KX263" i="2"/>
  <c r="KX112" i="2"/>
  <c r="KX62" i="2"/>
  <c r="KX78" i="2"/>
  <c r="KX198" i="2"/>
  <c r="KX191" i="2"/>
  <c r="KX275" i="2"/>
  <c r="KX65" i="2"/>
  <c r="KX341" i="2"/>
  <c r="KX105" i="2"/>
  <c r="KX81" i="2"/>
  <c r="KX267" i="2"/>
  <c r="KX220" i="2"/>
  <c r="KX156" i="2"/>
  <c r="KX254" i="2"/>
  <c r="KX286" i="2"/>
  <c r="KX29" i="2"/>
  <c r="KX94" i="2"/>
  <c r="KX100" i="2"/>
  <c r="KX182" i="2"/>
  <c r="KX36" i="2"/>
  <c r="KX53" i="2"/>
  <c r="KX4" i="2"/>
  <c r="KX2" i="2"/>
  <c r="KX306" i="2"/>
  <c r="KX56" i="2"/>
  <c r="KX43" i="2"/>
  <c r="KX282" i="2"/>
  <c r="KX59" i="2"/>
  <c r="KX169" i="2"/>
  <c r="KX192" i="2"/>
  <c r="KX209" i="2"/>
  <c r="KX227" i="2"/>
  <c r="KX73" i="2"/>
  <c r="KX113" i="2"/>
  <c r="KX71" i="2"/>
  <c r="KX18" i="2"/>
  <c r="KX26" i="2"/>
  <c r="KX144" i="2"/>
  <c r="KX9" i="2"/>
  <c r="KX50" i="2"/>
  <c r="KX19" i="2"/>
  <c r="KX99" i="2"/>
  <c r="KX23" i="2"/>
  <c r="KX24" i="2"/>
  <c r="KX12" i="2"/>
  <c r="KX66" i="2"/>
  <c r="KX5" i="2"/>
  <c r="KX101" i="2"/>
  <c r="KX88" i="2"/>
  <c r="KX64" i="2"/>
  <c r="KX70" i="2"/>
  <c r="KX32" i="2"/>
  <c r="KX51" i="2"/>
  <c r="KX218" i="2"/>
  <c r="KX35" i="2"/>
  <c r="KX368" i="2"/>
  <c r="KX350" i="2"/>
  <c r="KX388" i="2"/>
  <c r="KX292" i="2"/>
  <c r="KX214" i="2"/>
  <c r="KX75" i="2"/>
  <c r="KX293" i="2"/>
  <c r="KX243" i="2"/>
  <c r="KX210" i="2"/>
  <c r="KX369" i="2"/>
  <c r="KX69" i="2"/>
  <c r="KX68" i="2"/>
  <c r="KX38" i="2"/>
  <c r="KX3" i="2"/>
  <c r="KX120" i="2"/>
  <c r="KX58" i="2"/>
  <c r="KX34" i="2"/>
  <c r="KX86" i="2"/>
  <c r="KX178" i="2"/>
  <c r="KX57" i="2"/>
  <c r="KX217" i="2"/>
  <c r="KX127" i="2"/>
  <c r="KX206" i="2"/>
  <c r="KX111" i="2"/>
  <c r="KX344" i="2"/>
  <c r="KX150" i="2"/>
  <c r="KX93" i="2"/>
  <c r="KX63" i="2"/>
  <c r="KX174" i="2"/>
  <c r="KX147" i="2"/>
  <c r="KX48" i="2"/>
  <c r="KX96" i="2"/>
  <c r="KX72" i="2"/>
  <c r="KX33" i="2"/>
  <c r="KX189" i="2"/>
  <c r="KX313" i="2"/>
  <c r="KX158" i="2"/>
  <c r="KX219" i="2"/>
  <c r="KX31" i="2"/>
  <c r="KX95" i="2"/>
  <c r="KX346" i="2"/>
  <c r="KX176" i="2"/>
  <c r="KX352" i="2"/>
  <c r="KX245" i="2"/>
  <c r="KX41" i="2"/>
  <c r="KX79" i="2"/>
  <c r="KX30" i="2"/>
  <c r="KX226" i="2"/>
  <c r="KX103" i="2"/>
  <c r="KX141" i="2"/>
  <c r="KX301" i="2"/>
  <c r="KX347" i="2"/>
  <c r="KX472" i="2"/>
  <c r="KX190" i="2"/>
  <c r="KX296" i="2"/>
  <c r="KX139" i="2"/>
  <c r="KX371" i="2"/>
  <c r="KX7" i="2"/>
  <c r="KX208" i="2"/>
  <c r="KX25" i="2"/>
  <c r="KX468" i="2"/>
  <c r="KX256" i="2"/>
  <c r="KX17" i="2"/>
  <c r="KX222" i="2"/>
  <c r="KX130" i="2"/>
  <c r="KX89" i="2"/>
  <c r="KX201" i="2"/>
  <c r="KX273" i="2"/>
  <c r="KX42" i="2"/>
  <c r="KX200" i="2"/>
  <c r="KX20" i="2"/>
  <c r="KX6" i="2"/>
  <c r="KX61" i="2"/>
  <c r="KX246" i="2"/>
  <c r="KX381" i="2"/>
  <c r="KX278" i="2"/>
  <c r="KX326" i="2"/>
  <c r="KX342" i="2"/>
  <c r="KX276" i="2"/>
  <c r="KX247" i="2"/>
  <c r="KX314" i="2"/>
  <c r="KX142" i="2"/>
  <c r="KX168" i="2"/>
  <c r="KX343" i="2"/>
  <c r="KX11" i="2"/>
  <c r="KX138" i="2"/>
  <c r="KX294" i="2"/>
  <c r="KX91" i="2"/>
  <c r="KX232" i="2"/>
  <c r="KX299" i="2"/>
  <c r="KX364" i="2"/>
  <c r="KX122" i="2"/>
  <c r="KX354" i="2"/>
  <c r="KX435" i="2"/>
  <c r="KX340" i="2"/>
  <c r="KX471" i="2"/>
  <c r="KX302" i="2"/>
  <c r="KX316" i="2"/>
  <c r="KX317" i="2"/>
  <c r="KX136" i="2"/>
  <c r="KX433" i="2"/>
  <c r="KX386" i="2"/>
  <c r="KX252" i="2"/>
  <c r="KX410" i="2"/>
  <c r="KX212" i="2"/>
  <c r="KX348" i="2"/>
  <c r="KX163" i="2"/>
  <c r="KX310" i="2"/>
  <c r="KX173" i="2"/>
  <c r="KX417" i="2"/>
  <c r="KX114" i="2"/>
  <c r="KX331" i="2"/>
  <c r="KX264" i="2"/>
  <c r="KX366" i="2"/>
  <c r="KX359" i="2"/>
  <c r="KX405" i="2"/>
  <c r="KX365" i="2"/>
  <c r="KX382" i="2"/>
  <c r="KX271" i="2"/>
  <c r="KX291" i="2"/>
  <c r="KX393" i="2"/>
  <c r="KX442" i="2"/>
  <c r="KX392" i="2"/>
  <c r="KX396" i="2"/>
  <c r="KX406" i="2"/>
  <c r="KX453" i="2"/>
  <c r="KX236" i="2"/>
  <c r="KX253" i="2"/>
  <c r="KX143" i="2"/>
  <c r="KX281" i="2"/>
  <c r="KX285" i="2"/>
  <c r="KX387" i="2"/>
  <c r="KX332" i="2"/>
  <c r="KX439" i="2"/>
  <c r="KX135" i="2"/>
  <c r="KX197" i="2"/>
  <c r="KX449" i="2"/>
  <c r="KX250" i="2"/>
  <c r="KX237" i="2"/>
  <c r="KX241" i="2"/>
  <c r="KX266" i="2"/>
  <c r="KX272" i="2"/>
  <c r="KX165" i="2"/>
  <c r="KX14" i="2"/>
  <c r="KX400" i="2"/>
  <c r="KX259" i="2"/>
  <c r="KX311" i="2"/>
  <c r="KX309" i="2"/>
  <c r="KX234" i="2"/>
  <c r="KX334" i="2"/>
  <c r="KX426" i="2"/>
  <c r="KX456" i="2"/>
  <c r="KX376" i="2"/>
  <c r="KX215" i="2"/>
  <c r="KX157" i="2"/>
  <c r="KX97" i="2"/>
  <c r="KX380" i="2"/>
  <c r="KX8" i="2"/>
  <c r="KX446" i="2"/>
  <c r="KX248" i="2"/>
  <c r="KX133" i="2"/>
  <c r="KX244" i="2"/>
  <c r="KX123" i="2"/>
  <c r="KX171" i="2"/>
  <c r="KX283" i="2"/>
  <c r="KX249" i="2"/>
  <c r="KX67" i="2"/>
  <c r="KX129" i="2"/>
  <c r="KX49" i="2"/>
  <c r="KX109" i="2"/>
  <c r="KX374" i="2"/>
  <c r="KX288" i="2"/>
  <c r="KX116" i="2"/>
  <c r="KX121" i="2"/>
  <c r="KX202" i="2"/>
  <c r="KX60" i="2"/>
  <c r="KX170" i="2"/>
  <c r="KX204" i="2"/>
  <c r="KX162" i="2"/>
  <c r="KX28" i="2"/>
  <c r="KX231" i="2"/>
  <c r="KX251" i="2"/>
  <c r="KX44" i="2"/>
  <c r="KX305" i="2"/>
  <c r="KX287" i="2"/>
  <c r="KX148" i="2"/>
  <c r="KX356" i="2"/>
  <c r="KX90" i="2"/>
  <c r="KX107" i="2"/>
  <c r="KX183" i="2"/>
  <c r="KX80" i="2"/>
  <c r="KX339" i="2"/>
  <c r="KX233" i="2"/>
  <c r="KX128" i="2"/>
  <c r="KX467" i="2"/>
  <c r="KX312" i="2"/>
  <c r="KX444" i="2"/>
  <c r="KX235" i="2"/>
  <c r="KX104" i="2"/>
  <c r="KX258" i="2"/>
  <c r="KX303" i="2"/>
  <c r="KX428" i="2"/>
  <c r="KX473" i="2"/>
  <c r="KX459" i="2"/>
  <c r="KX395" i="2"/>
  <c r="KX397" i="2"/>
  <c r="KX436" i="2"/>
  <c r="KX440" i="2"/>
  <c r="KX465" i="2"/>
  <c r="KX408" i="2"/>
  <c r="KX421" i="2"/>
  <c r="KX479" i="2"/>
  <c r="KX422" i="2"/>
  <c r="KX377" i="2"/>
  <c r="KX430" i="2"/>
  <c r="KX389" i="2"/>
  <c r="KX137" i="2"/>
  <c r="KX385" i="2"/>
  <c r="KX402" i="2"/>
  <c r="KX318" i="2"/>
  <c r="KX375" i="2"/>
  <c r="KX279" i="2"/>
  <c r="KX438" i="2"/>
  <c r="KX333" i="2"/>
  <c r="KX424" i="2"/>
  <c r="KX300" i="2"/>
  <c r="KX461" i="2"/>
  <c r="KX187" i="2"/>
  <c r="KX238" i="2"/>
  <c r="KX265" i="2"/>
  <c r="KX298" i="2"/>
  <c r="KX360" i="2"/>
  <c r="KX119" i="2"/>
  <c r="KX211" i="2"/>
  <c r="KX373" i="2"/>
  <c r="KX338" i="2"/>
  <c r="KX242" i="2"/>
  <c r="KX355" i="2"/>
  <c r="KX447" i="2"/>
  <c r="KX443" i="2"/>
  <c r="KX403" i="2"/>
  <c r="KX463" i="2"/>
  <c r="KX335" i="2"/>
  <c r="KX431" i="2"/>
  <c r="KX454" i="2"/>
  <c r="KX384" i="2"/>
  <c r="KX151" i="2"/>
  <c r="KX407" i="2"/>
  <c r="KX412" i="2"/>
  <c r="KX445" i="2"/>
  <c r="KX462" i="2"/>
  <c r="KX324" i="2"/>
  <c r="KX425" i="2"/>
  <c r="KX450" i="2"/>
  <c r="KX414" i="2"/>
  <c r="KX357" i="2"/>
  <c r="KX415" i="2"/>
  <c r="KX476" i="2"/>
  <c r="KX321" i="2"/>
  <c r="KX328" i="2"/>
  <c r="KX315" i="2"/>
  <c r="KX351" i="2"/>
  <c r="KX423" i="2"/>
  <c r="KX441" i="2"/>
  <c r="KX216" i="2"/>
  <c r="KX240" i="2"/>
  <c r="KX452" i="2"/>
  <c r="KX409" i="2"/>
  <c r="KX269" i="2"/>
  <c r="KX329" i="2"/>
  <c r="KX416" i="2"/>
  <c r="KX437" i="2"/>
  <c r="KX419" i="2"/>
  <c r="KX427" i="2"/>
  <c r="KX161" i="2"/>
  <c r="KX429" i="2"/>
  <c r="KX399" i="2"/>
  <c r="KX290" i="2"/>
  <c r="KX349" i="2"/>
  <c r="KX213" i="2"/>
  <c r="KX401" i="2"/>
  <c r="KX460" i="2"/>
  <c r="KX307" i="2"/>
  <c r="KX379" i="2"/>
  <c r="KX82" i="2"/>
  <c r="KX77" i="2"/>
  <c r="KX370" i="2"/>
  <c r="KX394" i="2"/>
  <c r="KX323" i="2"/>
  <c r="KX221" i="2"/>
  <c r="KX478" i="2"/>
  <c r="KX390" i="2"/>
  <c r="KX320" i="2"/>
  <c r="KX378" i="2"/>
  <c r="KX418" i="2"/>
  <c r="KX464" i="2"/>
  <c r="KX474" i="2"/>
  <c r="KX398" i="2"/>
  <c r="KX451" i="2"/>
  <c r="KX457" i="2"/>
  <c r="KX477" i="2"/>
  <c r="KX458" i="2"/>
  <c r="KX372" i="2"/>
  <c r="KX225" i="2"/>
  <c r="KX228" i="2"/>
  <c r="KX185" i="2"/>
  <c r="KX475" i="2"/>
  <c r="KX257" i="2"/>
  <c r="KX47" i="2"/>
  <c r="KX336" i="2"/>
  <c r="KX262" i="2"/>
  <c r="KX106" i="2"/>
  <c r="KX469" i="2"/>
  <c r="KY102" i="2"/>
  <c r="KY10" i="2"/>
  <c r="KY330" i="2"/>
  <c r="KY84" i="2"/>
  <c r="KY260" i="2"/>
  <c r="KY45" i="2"/>
  <c r="KY181" i="2"/>
  <c r="KY140" i="2"/>
  <c r="KY108" i="2"/>
  <c r="KY179" i="2"/>
  <c r="KY277" i="2"/>
  <c r="KY167" i="2"/>
  <c r="KY52" i="2"/>
  <c r="KY177" i="2"/>
  <c r="KY39" i="2"/>
  <c r="KY203" i="2"/>
  <c r="KY196" i="2"/>
  <c r="KY289" i="2"/>
  <c r="KY110" i="2"/>
  <c r="KY13" i="2"/>
  <c r="KY22" i="2"/>
  <c r="KY164" i="2"/>
  <c r="KY172" i="2"/>
  <c r="KY239" i="2"/>
  <c r="KY46" i="2"/>
  <c r="KY166" i="2"/>
  <c r="KY154" i="2"/>
  <c r="KY255" i="2"/>
  <c r="KY455" i="2"/>
  <c r="KY152" i="2"/>
  <c r="KY126" i="2"/>
  <c r="KY146" i="2"/>
  <c r="KY284" i="2"/>
  <c r="KY304" i="2"/>
  <c r="KY345" i="2"/>
  <c r="KY337" i="2"/>
  <c r="KY361" i="2"/>
  <c r="KY434" i="2"/>
  <c r="KY413" i="2"/>
  <c r="KY404" i="2"/>
  <c r="KY363" i="2"/>
  <c r="KY466" i="2"/>
  <c r="KY411" i="2"/>
  <c r="KY448" i="2"/>
  <c r="KY362" i="2"/>
  <c r="KY391" i="2"/>
  <c r="KY308" i="2"/>
  <c r="KY193" i="2"/>
  <c r="KY319" i="2"/>
  <c r="KY205" i="2"/>
  <c r="KY322" i="2"/>
  <c r="KY297" i="2"/>
  <c r="KY325" i="2"/>
  <c r="KY180" i="2"/>
  <c r="KY54" i="2"/>
  <c r="KY280" i="2"/>
  <c r="KY274" i="2"/>
  <c r="KY261" i="2"/>
  <c r="KY118" i="2"/>
  <c r="KY229" i="2"/>
  <c r="KY383" i="2"/>
  <c r="KY131" i="2"/>
  <c r="KY124" i="2"/>
  <c r="KY223" i="2"/>
  <c r="KY230" i="2"/>
  <c r="KY327" i="2"/>
  <c r="KY420" i="2"/>
  <c r="KY270" i="2"/>
  <c r="KY432" i="2"/>
  <c r="KY268" i="2"/>
  <c r="KY367" i="2"/>
  <c r="KY87" i="2"/>
  <c r="KY37" i="2"/>
  <c r="KY55" i="2"/>
  <c r="KY159" i="2"/>
  <c r="KY98" i="2"/>
  <c r="KY85" i="2"/>
  <c r="KY134" i="2"/>
  <c r="KY83" i="2"/>
  <c r="KY117" i="2"/>
  <c r="KY175" i="2"/>
  <c r="KY358" i="2"/>
  <c r="KY27" i="2"/>
  <c r="KY16" i="2"/>
  <c r="KY184" i="2"/>
  <c r="KY74" i="2"/>
  <c r="KY149" i="2"/>
  <c r="KY92" i="2"/>
  <c r="KY132" i="2"/>
  <c r="KY470" i="2"/>
  <c r="KY115" i="2"/>
  <c r="KY145" i="2"/>
  <c r="KY186" i="2"/>
  <c r="KY40" i="2"/>
  <c r="KY21" i="2"/>
  <c r="KY199" i="2"/>
  <c r="KY295" i="2"/>
  <c r="KY353" i="2"/>
  <c r="KY207" i="2"/>
  <c r="KY155" i="2"/>
  <c r="KY195" i="2"/>
  <c r="KY125" i="2"/>
  <c r="KY15" i="2"/>
  <c r="KY160" i="2"/>
  <c r="KY194" i="2"/>
  <c r="KY224" i="2"/>
  <c r="KY188" i="2"/>
  <c r="KY76" i="2"/>
  <c r="KY153" i="2"/>
  <c r="KY263" i="2"/>
  <c r="KY112" i="2"/>
  <c r="KY62" i="2"/>
  <c r="KY78" i="2"/>
  <c r="KY198" i="2"/>
  <c r="KY191" i="2"/>
  <c r="KY275" i="2"/>
  <c r="KY65" i="2"/>
  <c r="KY341" i="2"/>
  <c r="KY105" i="2"/>
  <c r="KY81" i="2"/>
  <c r="KY267" i="2"/>
  <c r="KY220" i="2"/>
  <c r="KY156" i="2"/>
  <c r="KY254" i="2"/>
  <c r="KY286" i="2"/>
  <c r="KY29" i="2"/>
  <c r="KY94" i="2"/>
  <c r="KY100" i="2"/>
  <c r="KY182" i="2"/>
  <c r="KY36" i="2"/>
  <c r="KY53" i="2"/>
  <c r="KY4" i="2"/>
  <c r="KY2" i="2"/>
  <c r="KY306" i="2"/>
  <c r="KY56" i="2"/>
  <c r="KY43" i="2"/>
  <c r="KY282" i="2"/>
  <c r="KY59" i="2"/>
  <c r="KY169" i="2"/>
  <c r="KY192" i="2"/>
  <c r="KY209" i="2"/>
  <c r="KY227" i="2"/>
  <c r="KY73" i="2"/>
  <c r="KY113" i="2"/>
  <c r="KY71" i="2"/>
  <c r="KY18" i="2"/>
  <c r="KY26" i="2"/>
  <c r="KY144" i="2"/>
  <c r="KY9" i="2"/>
  <c r="KY50" i="2"/>
  <c r="KY19" i="2"/>
  <c r="KY99" i="2"/>
  <c r="KY23" i="2"/>
  <c r="KY24" i="2"/>
  <c r="KY12" i="2"/>
  <c r="KY66" i="2"/>
  <c r="KY5" i="2"/>
  <c r="KY101" i="2"/>
  <c r="KY88" i="2"/>
  <c r="KY64" i="2"/>
  <c r="KY70" i="2"/>
  <c r="KY32" i="2"/>
  <c r="KY51" i="2"/>
  <c r="KY218" i="2"/>
  <c r="KY35" i="2"/>
  <c r="KY368" i="2"/>
  <c r="KY350" i="2"/>
  <c r="KY388" i="2"/>
  <c r="KY292" i="2"/>
  <c r="KY214" i="2"/>
  <c r="KY75" i="2"/>
  <c r="KY293" i="2"/>
  <c r="KY243" i="2"/>
  <c r="KY210" i="2"/>
  <c r="KY369" i="2"/>
  <c r="KY69" i="2"/>
  <c r="KY68" i="2"/>
  <c r="KY38" i="2"/>
  <c r="KY3" i="2"/>
  <c r="KY120" i="2"/>
  <c r="KY58" i="2"/>
  <c r="KY34" i="2"/>
  <c r="KY86" i="2"/>
  <c r="KY178" i="2"/>
  <c r="KY57" i="2"/>
  <c r="KY217" i="2"/>
  <c r="KY127" i="2"/>
  <c r="KY206" i="2"/>
  <c r="KY111" i="2"/>
  <c r="KY344" i="2"/>
  <c r="KY150" i="2"/>
  <c r="KY93" i="2"/>
  <c r="KY63" i="2"/>
  <c r="KY174" i="2"/>
  <c r="KY147" i="2"/>
  <c r="KY48" i="2"/>
  <c r="KY96" i="2"/>
  <c r="KY72" i="2"/>
  <c r="KY33" i="2"/>
  <c r="KY189" i="2"/>
  <c r="KY313" i="2"/>
  <c r="KY158" i="2"/>
  <c r="KY219" i="2"/>
  <c r="KY31" i="2"/>
  <c r="KY95" i="2"/>
  <c r="KY346" i="2"/>
  <c r="KY176" i="2"/>
  <c r="KY352" i="2"/>
  <c r="KY245" i="2"/>
  <c r="KY41" i="2"/>
  <c r="KY79" i="2"/>
  <c r="KY30" i="2"/>
  <c r="KY226" i="2"/>
  <c r="KY103" i="2"/>
  <c r="KY141" i="2"/>
  <c r="KY301" i="2"/>
  <c r="KY347" i="2"/>
  <c r="KY472" i="2"/>
  <c r="KY190" i="2"/>
  <c r="KY296" i="2"/>
  <c r="KY139" i="2"/>
  <c r="KY371" i="2"/>
  <c r="KY7" i="2"/>
  <c r="KY208" i="2"/>
  <c r="KY25" i="2"/>
  <c r="KY468" i="2"/>
  <c r="KY256" i="2"/>
  <c r="KY17" i="2"/>
  <c r="KY222" i="2"/>
  <c r="KY130" i="2"/>
  <c r="KY89" i="2"/>
  <c r="KY201" i="2"/>
  <c r="KY273" i="2"/>
  <c r="KY42" i="2"/>
  <c r="KY200" i="2"/>
  <c r="KY20" i="2"/>
  <c r="KY6" i="2"/>
  <c r="KY61" i="2"/>
  <c r="KY246" i="2"/>
  <c r="KY381" i="2"/>
  <c r="KY278" i="2"/>
  <c r="KY326" i="2"/>
  <c r="KY342" i="2"/>
  <c r="KY276" i="2"/>
  <c r="KY247" i="2"/>
  <c r="KY314" i="2"/>
  <c r="KY142" i="2"/>
  <c r="KY168" i="2"/>
  <c r="KY343" i="2"/>
  <c r="KY11" i="2"/>
  <c r="KY138" i="2"/>
  <c r="KY294" i="2"/>
  <c r="KY91" i="2"/>
  <c r="KY232" i="2"/>
  <c r="KY299" i="2"/>
  <c r="KY364" i="2"/>
  <c r="KY122" i="2"/>
  <c r="KY354" i="2"/>
  <c r="KY435" i="2"/>
  <c r="KY340" i="2"/>
  <c r="KY471" i="2"/>
  <c r="KY302" i="2"/>
  <c r="KY316" i="2"/>
  <c r="KY317" i="2"/>
  <c r="KY136" i="2"/>
  <c r="KY433" i="2"/>
  <c r="KY386" i="2"/>
  <c r="KY252" i="2"/>
  <c r="KY410" i="2"/>
  <c r="KY212" i="2"/>
  <c r="KY348" i="2"/>
  <c r="KY163" i="2"/>
  <c r="KY310" i="2"/>
  <c r="KY173" i="2"/>
  <c r="KY417" i="2"/>
  <c r="KY114" i="2"/>
  <c r="KY331" i="2"/>
  <c r="KY264" i="2"/>
  <c r="KY366" i="2"/>
  <c r="KY359" i="2"/>
  <c r="KY405" i="2"/>
  <c r="KY365" i="2"/>
  <c r="KY382" i="2"/>
  <c r="KY271" i="2"/>
  <c r="KY291" i="2"/>
  <c r="KY393" i="2"/>
  <c r="KY442" i="2"/>
  <c r="KY392" i="2"/>
  <c r="KY396" i="2"/>
  <c r="KY406" i="2"/>
  <c r="KY453" i="2"/>
  <c r="KY236" i="2"/>
  <c r="KY253" i="2"/>
  <c r="KY143" i="2"/>
  <c r="KY281" i="2"/>
  <c r="KY285" i="2"/>
  <c r="KY387" i="2"/>
  <c r="KY332" i="2"/>
  <c r="KY439" i="2"/>
  <c r="KY135" i="2"/>
  <c r="KY197" i="2"/>
  <c r="KY449" i="2"/>
  <c r="KY250" i="2"/>
  <c r="KY237" i="2"/>
  <c r="KY241" i="2"/>
  <c r="KY266" i="2"/>
  <c r="KY272" i="2"/>
  <c r="KY165" i="2"/>
  <c r="KY14" i="2"/>
  <c r="KY400" i="2"/>
  <c r="KY259" i="2"/>
  <c r="KY311" i="2"/>
  <c r="KY309" i="2"/>
  <c r="KY234" i="2"/>
  <c r="KY334" i="2"/>
  <c r="KY426" i="2"/>
  <c r="KY456" i="2"/>
  <c r="KY376" i="2"/>
  <c r="KY215" i="2"/>
  <c r="KY157" i="2"/>
  <c r="KY97" i="2"/>
  <c r="KY380" i="2"/>
  <c r="KY8" i="2"/>
  <c r="KY446" i="2"/>
  <c r="KY248" i="2"/>
  <c r="KY133" i="2"/>
  <c r="KY244" i="2"/>
  <c r="KY123" i="2"/>
  <c r="KY171" i="2"/>
  <c r="KY283" i="2"/>
  <c r="KY249" i="2"/>
  <c r="KY67" i="2"/>
  <c r="KY129" i="2"/>
  <c r="KY49" i="2"/>
  <c r="KY109" i="2"/>
  <c r="KY374" i="2"/>
  <c r="KY288" i="2"/>
  <c r="KY116" i="2"/>
  <c r="KY121" i="2"/>
  <c r="KY202" i="2"/>
  <c r="KY60" i="2"/>
  <c r="KY170" i="2"/>
  <c r="KY204" i="2"/>
  <c r="KY162" i="2"/>
  <c r="KY28" i="2"/>
  <c r="KY231" i="2"/>
  <c r="KY251" i="2"/>
  <c r="KY44" i="2"/>
  <c r="KY305" i="2"/>
  <c r="KY287" i="2"/>
  <c r="KY148" i="2"/>
  <c r="KY356" i="2"/>
  <c r="KY90" i="2"/>
  <c r="KY107" i="2"/>
  <c r="KY183" i="2"/>
  <c r="KY80" i="2"/>
  <c r="KY339" i="2"/>
  <c r="KY233" i="2"/>
  <c r="KY128" i="2"/>
  <c r="KY467" i="2"/>
  <c r="KY312" i="2"/>
  <c r="KY444" i="2"/>
  <c r="KY235" i="2"/>
  <c r="KY104" i="2"/>
  <c r="KY258" i="2"/>
  <c r="KY303" i="2"/>
  <c r="KY428" i="2"/>
  <c r="KY473" i="2"/>
  <c r="KY459" i="2"/>
  <c r="KY395" i="2"/>
  <c r="KY397" i="2"/>
  <c r="KY436" i="2"/>
  <c r="KY440" i="2"/>
  <c r="KY465" i="2"/>
  <c r="KY408" i="2"/>
  <c r="KY421" i="2"/>
  <c r="KY479" i="2"/>
  <c r="KY422" i="2"/>
  <c r="KY377" i="2"/>
  <c r="KY430" i="2"/>
  <c r="KY389" i="2"/>
  <c r="KY137" i="2"/>
  <c r="KY385" i="2"/>
  <c r="KY402" i="2"/>
  <c r="KY318" i="2"/>
  <c r="KY375" i="2"/>
  <c r="KY279" i="2"/>
  <c r="KY438" i="2"/>
  <c r="KY333" i="2"/>
  <c r="KY424" i="2"/>
  <c r="KY300" i="2"/>
  <c r="KY461" i="2"/>
  <c r="KY187" i="2"/>
  <c r="KY238" i="2"/>
  <c r="KY265" i="2"/>
  <c r="KY298" i="2"/>
  <c r="KY360" i="2"/>
  <c r="KY119" i="2"/>
  <c r="KY211" i="2"/>
  <c r="KY373" i="2"/>
  <c r="KY338" i="2"/>
  <c r="KY242" i="2"/>
  <c r="KY355" i="2"/>
  <c r="KY447" i="2"/>
  <c r="KY443" i="2"/>
  <c r="KY403" i="2"/>
  <c r="KY463" i="2"/>
  <c r="KY335" i="2"/>
  <c r="KY431" i="2"/>
  <c r="KY454" i="2"/>
  <c r="KY384" i="2"/>
  <c r="KY151" i="2"/>
  <c r="KY407" i="2"/>
  <c r="KY412" i="2"/>
  <c r="KY445" i="2"/>
  <c r="KY462" i="2"/>
  <c r="KY324" i="2"/>
  <c r="KY425" i="2"/>
  <c r="KY450" i="2"/>
  <c r="KY414" i="2"/>
  <c r="KY357" i="2"/>
  <c r="KY415" i="2"/>
  <c r="KY476" i="2"/>
  <c r="KY321" i="2"/>
  <c r="KY328" i="2"/>
  <c r="KY315" i="2"/>
  <c r="KY351" i="2"/>
  <c r="KY423" i="2"/>
  <c r="KY441" i="2"/>
  <c r="KY216" i="2"/>
  <c r="KY240" i="2"/>
  <c r="KY452" i="2"/>
  <c r="KY409" i="2"/>
  <c r="KY269" i="2"/>
  <c r="KY329" i="2"/>
  <c r="KY416" i="2"/>
  <c r="KY437" i="2"/>
  <c r="KY419" i="2"/>
  <c r="KY427" i="2"/>
  <c r="KY161" i="2"/>
  <c r="KY429" i="2"/>
  <c r="KY399" i="2"/>
  <c r="KY290" i="2"/>
  <c r="KY349" i="2"/>
  <c r="KY213" i="2"/>
  <c r="KY401" i="2"/>
  <c r="KY460" i="2"/>
  <c r="KY307" i="2"/>
  <c r="KY379" i="2"/>
  <c r="KY82" i="2"/>
  <c r="KY77" i="2"/>
  <c r="KY370" i="2"/>
  <c r="KY394" i="2"/>
  <c r="KY323" i="2"/>
  <c r="KY221" i="2"/>
  <c r="KY478" i="2"/>
  <c r="KY390" i="2"/>
  <c r="KY320" i="2"/>
  <c r="KY378" i="2"/>
  <c r="KY418" i="2"/>
  <c r="KY464" i="2"/>
  <c r="KY474" i="2"/>
  <c r="KY398" i="2"/>
  <c r="KY451" i="2"/>
  <c r="KY457" i="2"/>
  <c r="KY477" i="2"/>
  <c r="KY458" i="2"/>
  <c r="KY372" i="2"/>
  <c r="KY225" i="2"/>
  <c r="KY228" i="2"/>
  <c r="KY185" i="2"/>
  <c r="KY475" i="2"/>
  <c r="KY257" i="2"/>
  <c r="KY47" i="2"/>
  <c r="KY336" i="2"/>
  <c r="KY262" i="2"/>
  <c r="KY106" i="2"/>
  <c r="KY469" i="2"/>
  <c r="KZ102" i="2"/>
  <c r="KZ10" i="2"/>
  <c r="KZ330" i="2"/>
  <c r="KZ84" i="2"/>
  <c r="KZ260" i="2"/>
  <c r="KZ45" i="2"/>
  <c r="KZ181" i="2"/>
  <c r="KZ140" i="2"/>
  <c r="KZ108" i="2"/>
  <c r="KZ179" i="2"/>
  <c r="KZ277" i="2"/>
  <c r="KZ167" i="2"/>
  <c r="KZ52" i="2"/>
  <c r="KZ177" i="2"/>
  <c r="KZ39" i="2"/>
  <c r="KZ203" i="2"/>
  <c r="KZ196" i="2"/>
  <c r="KZ289" i="2"/>
  <c r="KZ110" i="2"/>
  <c r="KZ13" i="2"/>
  <c r="KZ22" i="2"/>
  <c r="KZ164" i="2"/>
  <c r="KZ172" i="2"/>
  <c r="KZ239" i="2"/>
  <c r="KZ46" i="2"/>
  <c r="KZ166" i="2"/>
  <c r="KZ154" i="2"/>
  <c r="KZ255" i="2"/>
  <c r="KZ455" i="2"/>
  <c r="KZ152" i="2"/>
  <c r="KZ126" i="2"/>
  <c r="KZ146" i="2"/>
  <c r="KZ284" i="2"/>
  <c r="KZ304" i="2"/>
  <c r="KZ345" i="2"/>
  <c r="KZ337" i="2"/>
  <c r="KZ361" i="2"/>
  <c r="KZ434" i="2"/>
  <c r="KZ413" i="2"/>
  <c r="KZ404" i="2"/>
  <c r="KZ363" i="2"/>
  <c r="KZ466" i="2"/>
  <c r="KZ411" i="2"/>
  <c r="KZ448" i="2"/>
  <c r="KZ362" i="2"/>
  <c r="KZ391" i="2"/>
  <c r="KZ308" i="2"/>
  <c r="KZ193" i="2"/>
  <c r="KZ319" i="2"/>
  <c r="KZ205" i="2"/>
  <c r="KZ322" i="2"/>
  <c r="KZ297" i="2"/>
  <c r="KZ325" i="2"/>
  <c r="KZ180" i="2"/>
  <c r="KZ54" i="2"/>
  <c r="KZ280" i="2"/>
  <c r="KZ274" i="2"/>
  <c r="KZ261" i="2"/>
  <c r="KZ118" i="2"/>
  <c r="KZ229" i="2"/>
  <c r="KZ383" i="2"/>
  <c r="KZ131" i="2"/>
  <c r="KZ124" i="2"/>
  <c r="KZ223" i="2"/>
  <c r="KZ230" i="2"/>
  <c r="KZ327" i="2"/>
  <c r="KZ420" i="2"/>
  <c r="KZ270" i="2"/>
  <c r="KZ432" i="2"/>
  <c r="KZ268" i="2"/>
  <c r="KZ367" i="2"/>
  <c r="KZ87" i="2"/>
  <c r="KZ37" i="2"/>
  <c r="KZ55" i="2"/>
  <c r="KZ159" i="2"/>
  <c r="KZ98" i="2"/>
  <c r="KZ85" i="2"/>
  <c r="KZ134" i="2"/>
  <c r="KZ83" i="2"/>
  <c r="KZ117" i="2"/>
  <c r="KZ175" i="2"/>
  <c r="KZ358" i="2"/>
  <c r="KZ27" i="2"/>
  <c r="KZ16" i="2"/>
  <c r="KZ184" i="2"/>
  <c r="KZ74" i="2"/>
  <c r="KZ149" i="2"/>
  <c r="KZ92" i="2"/>
  <c r="KZ132" i="2"/>
  <c r="KZ470" i="2"/>
  <c r="KZ115" i="2"/>
  <c r="KZ145" i="2"/>
  <c r="KZ186" i="2"/>
  <c r="KZ40" i="2"/>
  <c r="KZ21" i="2"/>
  <c r="KZ199" i="2"/>
  <c r="KZ295" i="2"/>
  <c r="KZ353" i="2"/>
  <c r="KZ207" i="2"/>
  <c r="KZ155" i="2"/>
  <c r="KZ195" i="2"/>
  <c r="KZ125" i="2"/>
  <c r="KZ15" i="2"/>
  <c r="KZ160" i="2"/>
  <c r="KZ194" i="2"/>
  <c r="KZ224" i="2"/>
  <c r="KZ188" i="2"/>
  <c r="KZ76" i="2"/>
  <c r="KZ153" i="2"/>
  <c r="KZ263" i="2"/>
  <c r="KZ112" i="2"/>
  <c r="KZ62" i="2"/>
  <c r="KZ78" i="2"/>
  <c r="KZ198" i="2"/>
  <c r="KZ191" i="2"/>
  <c r="KZ275" i="2"/>
  <c r="KZ65" i="2"/>
  <c r="KZ341" i="2"/>
  <c r="KZ105" i="2"/>
  <c r="KZ81" i="2"/>
  <c r="KZ267" i="2"/>
  <c r="KZ220" i="2"/>
  <c r="KZ156" i="2"/>
  <c r="KZ254" i="2"/>
  <c r="KZ286" i="2"/>
  <c r="KZ29" i="2"/>
  <c r="KZ94" i="2"/>
  <c r="KZ100" i="2"/>
  <c r="KZ182" i="2"/>
  <c r="KZ36" i="2"/>
  <c r="KZ53" i="2"/>
  <c r="KZ4" i="2"/>
  <c r="KZ2" i="2"/>
  <c r="KZ306" i="2"/>
  <c r="KZ56" i="2"/>
  <c r="KZ43" i="2"/>
  <c r="KZ282" i="2"/>
  <c r="KZ59" i="2"/>
  <c r="KZ169" i="2"/>
  <c r="KZ192" i="2"/>
  <c r="KZ209" i="2"/>
  <c r="KZ227" i="2"/>
  <c r="KZ73" i="2"/>
  <c r="KZ113" i="2"/>
  <c r="KZ71" i="2"/>
  <c r="KZ18" i="2"/>
  <c r="KZ26" i="2"/>
  <c r="KZ144" i="2"/>
  <c r="KZ9" i="2"/>
  <c r="KZ50" i="2"/>
  <c r="KZ19" i="2"/>
  <c r="KZ99" i="2"/>
  <c r="KZ23" i="2"/>
  <c r="KZ24" i="2"/>
  <c r="KZ12" i="2"/>
  <c r="KZ66" i="2"/>
  <c r="KZ5" i="2"/>
  <c r="KZ101" i="2"/>
  <c r="KZ88" i="2"/>
  <c r="KZ64" i="2"/>
  <c r="KZ70" i="2"/>
  <c r="KZ32" i="2"/>
  <c r="KZ51" i="2"/>
  <c r="KZ218" i="2"/>
  <c r="KZ35" i="2"/>
  <c r="KZ368" i="2"/>
  <c r="KZ350" i="2"/>
  <c r="KZ388" i="2"/>
  <c r="KZ292" i="2"/>
  <c r="KZ214" i="2"/>
  <c r="KZ75" i="2"/>
  <c r="KZ293" i="2"/>
  <c r="KZ243" i="2"/>
  <c r="KZ210" i="2"/>
  <c r="KZ369" i="2"/>
  <c r="KZ69" i="2"/>
  <c r="KZ68" i="2"/>
  <c r="KZ38" i="2"/>
  <c r="KZ3" i="2"/>
  <c r="KZ120" i="2"/>
  <c r="KZ58" i="2"/>
  <c r="KZ34" i="2"/>
  <c r="KZ86" i="2"/>
  <c r="KZ178" i="2"/>
  <c r="KZ57" i="2"/>
  <c r="KZ217" i="2"/>
  <c r="KZ127" i="2"/>
  <c r="KZ206" i="2"/>
  <c r="KZ111" i="2"/>
  <c r="KZ344" i="2"/>
  <c r="KZ150" i="2"/>
  <c r="KZ93" i="2"/>
  <c r="KZ63" i="2"/>
  <c r="KZ174" i="2"/>
  <c r="KZ147" i="2"/>
  <c r="KZ48" i="2"/>
  <c r="KZ96" i="2"/>
  <c r="KZ72" i="2"/>
  <c r="KZ33" i="2"/>
  <c r="KZ189" i="2"/>
  <c r="KZ313" i="2"/>
  <c r="KZ158" i="2"/>
  <c r="KZ219" i="2"/>
  <c r="KZ31" i="2"/>
  <c r="KZ95" i="2"/>
  <c r="KZ346" i="2"/>
  <c r="KZ176" i="2"/>
  <c r="KZ352" i="2"/>
  <c r="KZ245" i="2"/>
  <c r="KZ41" i="2"/>
  <c r="KZ79" i="2"/>
  <c r="KZ30" i="2"/>
  <c r="KZ226" i="2"/>
  <c r="KZ103" i="2"/>
  <c r="KZ141" i="2"/>
  <c r="KZ301" i="2"/>
  <c r="KZ347" i="2"/>
  <c r="KZ472" i="2"/>
  <c r="KZ190" i="2"/>
  <c r="KZ296" i="2"/>
  <c r="KZ139" i="2"/>
  <c r="KZ371" i="2"/>
  <c r="KZ7" i="2"/>
  <c r="KZ208" i="2"/>
  <c r="KZ25" i="2"/>
  <c r="KZ468" i="2"/>
  <c r="KZ256" i="2"/>
  <c r="KZ17" i="2"/>
  <c r="KZ222" i="2"/>
  <c r="KZ130" i="2"/>
  <c r="KZ89" i="2"/>
  <c r="KZ201" i="2"/>
  <c r="KZ273" i="2"/>
  <c r="KZ42" i="2"/>
  <c r="KZ200" i="2"/>
  <c r="KZ20" i="2"/>
  <c r="KZ6" i="2"/>
  <c r="KZ61" i="2"/>
  <c r="KZ246" i="2"/>
  <c r="KZ381" i="2"/>
  <c r="KZ278" i="2"/>
  <c r="KZ326" i="2"/>
  <c r="KZ342" i="2"/>
  <c r="KZ276" i="2"/>
  <c r="KZ247" i="2"/>
  <c r="KZ314" i="2"/>
  <c r="KZ142" i="2"/>
  <c r="KZ168" i="2"/>
  <c r="KZ343" i="2"/>
  <c r="KZ11" i="2"/>
  <c r="KZ138" i="2"/>
  <c r="KZ294" i="2"/>
  <c r="KZ91" i="2"/>
  <c r="KZ232" i="2"/>
  <c r="KZ299" i="2"/>
  <c r="KZ364" i="2"/>
  <c r="KZ122" i="2"/>
  <c r="KZ354" i="2"/>
  <c r="KZ435" i="2"/>
  <c r="KZ340" i="2"/>
  <c r="KZ471" i="2"/>
  <c r="KZ302" i="2"/>
  <c r="KZ316" i="2"/>
  <c r="KZ317" i="2"/>
  <c r="KZ136" i="2"/>
  <c r="KZ433" i="2"/>
  <c r="KZ386" i="2"/>
  <c r="KZ252" i="2"/>
  <c r="KZ410" i="2"/>
  <c r="KZ212" i="2"/>
  <c r="KZ348" i="2"/>
  <c r="KZ163" i="2"/>
  <c r="KZ310" i="2"/>
  <c r="KZ173" i="2"/>
  <c r="KZ417" i="2"/>
  <c r="KZ114" i="2"/>
  <c r="KZ331" i="2"/>
  <c r="KZ264" i="2"/>
  <c r="KZ366" i="2"/>
  <c r="KZ359" i="2"/>
  <c r="KZ405" i="2"/>
  <c r="KZ365" i="2"/>
  <c r="KZ382" i="2"/>
  <c r="KZ271" i="2"/>
  <c r="KZ291" i="2"/>
  <c r="KZ393" i="2"/>
  <c r="KZ442" i="2"/>
  <c r="KZ392" i="2"/>
  <c r="KZ396" i="2"/>
  <c r="KZ406" i="2"/>
  <c r="KZ453" i="2"/>
  <c r="KZ236" i="2"/>
  <c r="KZ253" i="2"/>
  <c r="KZ143" i="2"/>
  <c r="KZ281" i="2"/>
  <c r="KZ285" i="2"/>
  <c r="KZ387" i="2"/>
  <c r="KZ332" i="2"/>
  <c r="KZ439" i="2"/>
  <c r="KZ135" i="2"/>
  <c r="KZ197" i="2"/>
  <c r="KZ449" i="2"/>
  <c r="KZ250" i="2"/>
  <c r="KZ237" i="2"/>
  <c r="KZ241" i="2"/>
  <c r="KZ266" i="2"/>
  <c r="KZ272" i="2"/>
  <c r="KZ165" i="2"/>
  <c r="KZ14" i="2"/>
  <c r="KZ400" i="2"/>
  <c r="KZ259" i="2"/>
  <c r="KZ311" i="2"/>
  <c r="KZ309" i="2"/>
  <c r="KZ234" i="2"/>
  <c r="KZ334" i="2"/>
  <c r="KZ426" i="2"/>
  <c r="KZ456" i="2"/>
  <c r="KZ376" i="2"/>
  <c r="KZ215" i="2"/>
  <c r="KZ157" i="2"/>
  <c r="KZ97" i="2"/>
  <c r="KZ380" i="2"/>
  <c r="KZ8" i="2"/>
  <c r="KZ446" i="2"/>
  <c r="KZ248" i="2"/>
  <c r="KZ133" i="2"/>
  <c r="KZ244" i="2"/>
  <c r="KZ123" i="2"/>
  <c r="KZ171" i="2"/>
  <c r="KZ283" i="2"/>
  <c r="KZ249" i="2"/>
  <c r="KZ67" i="2"/>
  <c r="KZ129" i="2"/>
  <c r="KZ49" i="2"/>
  <c r="KZ109" i="2"/>
  <c r="KZ374" i="2"/>
  <c r="KZ288" i="2"/>
  <c r="KZ116" i="2"/>
  <c r="KZ121" i="2"/>
  <c r="KZ202" i="2"/>
  <c r="KZ60" i="2"/>
  <c r="KZ170" i="2"/>
  <c r="KZ204" i="2"/>
  <c r="KZ162" i="2"/>
  <c r="KZ28" i="2"/>
  <c r="KZ231" i="2"/>
  <c r="KZ251" i="2"/>
  <c r="KZ44" i="2"/>
  <c r="KZ305" i="2"/>
  <c r="KZ287" i="2"/>
  <c r="KZ148" i="2"/>
  <c r="KZ356" i="2"/>
  <c r="KZ90" i="2"/>
  <c r="KZ107" i="2"/>
  <c r="KZ183" i="2"/>
  <c r="KZ80" i="2"/>
  <c r="KZ339" i="2"/>
  <c r="KZ233" i="2"/>
  <c r="KZ128" i="2"/>
  <c r="KZ467" i="2"/>
  <c r="KZ312" i="2"/>
  <c r="KZ444" i="2"/>
  <c r="KZ235" i="2"/>
  <c r="KZ104" i="2"/>
  <c r="KZ258" i="2"/>
  <c r="KZ303" i="2"/>
  <c r="KZ428" i="2"/>
  <c r="KZ473" i="2"/>
  <c r="KZ459" i="2"/>
  <c r="KZ395" i="2"/>
  <c r="KZ397" i="2"/>
  <c r="KZ436" i="2"/>
  <c r="KZ440" i="2"/>
  <c r="KZ465" i="2"/>
  <c r="KZ408" i="2"/>
  <c r="KZ421" i="2"/>
  <c r="KZ479" i="2"/>
  <c r="KZ422" i="2"/>
  <c r="KZ377" i="2"/>
  <c r="KZ430" i="2"/>
  <c r="KZ389" i="2"/>
  <c r="KZ137" i="2"/>
  <c r="KZ385" i="2"/>
  <c r="KZ402" i="2"/>
  <c r="KZ318" i="2"/>
  <c r="KZ375" i="2"/>
  <c r="KZ279" i="2"/>
  <c r="KZ438" i="2"/>
  <c r="KZ333" i="2"/>
  <c r="KZ424" i="2"/>
  <c r="KZ300" i="2"/>
  <c r="KZ461" i="2"/>
  <c r="KZ187" i="2"/>
  <c r="KZ238" i="2"/>
  <c r="KZ265" i="2"/>
  <c r="KZ298" i="2"/>
  <c r="KZ360" i="2"/>
  <c r="KZ119" i="2"/>
  <c r="KZ211" i="2"/>
  <c r="KZ373" i="2"/>
  <c r="KZ338" i="2"/>
  <c r="KZ242" i="2"/>
  <c r="KZ355" i="2"/>
  <c r="KZ447" i="2"/>
  <c r="KZ443" i="2"/>
  <c r="KZ403" i="2"/>
  <c r="KZ463" i="2"/>
  <c r="KZ335" i="2"/>
  <c r="KZ431" i="2"/>
  <c r="KZ454" i="2"/>
  <c r="KZ384" i="2"/>
  <c r="KZ151" i="2"/>
  <c r="KZ407" i="2"/>
  <c r="KZ412" i="2"/>
  <c r="KZ445" i="2"/>
  <c r="KZ462" i="2"/>
  <c r="KZ324" i="2"/>
  <c r="KZ425" i="2"/>
  <c r="KZ450" i="2"/>
  <c r="KZ414" i="2"/>
  <c r="KZ357" i="2"/>
  <c r="KZ415" i="2"/>
  <c r="KZ476" i="2"/>
  <c r="KZ321" i="2"/>
  <c r="KZ328" i="2"/>
  <c r="KZ315" i="2"/>
  <c r="KZ351" i="2"/>
  <c r="KZ423" i="2"/>
  <c r="KZ441" i="2"/>
  <c r="KZ216" i="2"/>
  <c r="KZ240" i="2"/>
  <c r="KZ452" i="2"/>
  <c r="KZ409" i="2"/>
  <c r="KZ269" i="2"/>
  <c r="KZ329" i="2"/>
  <c r="KZ416" i="2"/>
  <c r="KZ437" i="2"/>
  <c r="KZ419" i="2"/>
  <c r="KZ427" i="2"/>
  <c r="KZ161" i="2"/>
  <c r="KZ429" i="2"/>
  <c r="KZ399" i="2"/>
  <c r="KZ290" i="2"/>
  <c r="KZ349" i="2"/>
  <c r="KZ213" i="2"/>
  <c r="KZ401" i="2"/>
  <c r="KZ460" i="2"/>
  <c r="KZ307" i="2"/>
  <c r="KZ379" i="2"/>
  <c r="KZ82" i="2"/>
  <c r="KZ77" i="2"/>
  <c r="KZ370" i="2"/>
  <c r="KZ394" i="2"/>
  <c r="KZ323" i="2"/>
  <c r="KZ221" i="2"/>
  <c r="KZ478" i="2"/>
  <c r="KZ390" i="2"/>
  <c r="KZ320" i="2"/>
  <c r="KZ378" i="2"/>
  <c r="KZ418" i="2"/>
  <c r="KZ464" i="2"/>
  <c r="KZ474" i="2"/>
  <c r="KZ398" i="2"/>
  <c r="KZ451" i="2"/>
  <c r="KZ457" i="2"/>
  <c r="KZ477" i="2"/>
  <c r="KZ458" i="2"/>
  <c r="KZ372" i="2"/>
  <c r="KZ225" i="2"/>
  <c r="KZ228" i="2"/>
  <c r="KZ185" i="2"/>
  <c r="KZ475" i="2"/>
  <c r="KZ257" i="2"/>
  <c r="KZ47" i="2"/>
  <c r="KZ336" i="2"/>
  <c r="KZ262" i="2"/>
  <c r="KZ106" i="2"/>
  <c r="KZ469" i="2"/>
  <c r="LA102" i="2"/>
  <c r="LA10" i="2"/>
  <c r="LA330" i="2"/>
  <c r="LA84" i="2"/>
  <c r="LA260" i="2"/>
  <c r="LA45" i="2"/>
  <c r="LA181" i="2"/>
  <c r="LA140" i="2"/>
  <c r="LA108" i="2"/>
  <c r="LA179" i="2"/>
  <c r="LA277" i="2"/>
  <c r="LA167" i="2"/>
  <c r="LA52" i="2"/>
  <c r="LA177" i="2"/>
  <c r="LA39" i="2"/>
  <c r="LA203" i="2"/>
  <c r="LA196" i="2"/>
  <c r="LA289" i="2"/>
  <c r="LA110" i="2"/>
  <c r="LA13" i="2"/>
  <c r="LA22" i="2"/>
  <c r="LA164" i="2"/>
  <c r="LA172" i="2"/>
  <c r="LA239" i="2"/>
  <c r="LA46" i="2"/>
  <c r="LA166" i="2"/>
  <c r="LA154" i="2"/>
  <c r="LA255" i="2"/>
  <c r="LA455" i="2"/>
  <c r="LA152" i="2"/>
  <c r="LA126" i="2"/>
  <c r="LA146" i="2"/>
  <c r="LA284" i="2"/>
  <c r="LA304" i="2"/>
  <c r="LA345" i="2"/>
  <c r="LA337" i="2"/>
  <c r="LA361" i="2"/>
  <c r="LA434" i="2"/>
  <c r="LA413" i="2"/>
  <c r="LA404" i="2"/>
  <c r="LA363" i="2"/>
  <c r="LA466" i="2"/>
  <c r="LA411" i="2"/>
  <c r="LA448" i="2"/>
  <c r="LA362" i="2"/>
  <c r="LA391" i="2"/>
  <c r="LA308" i="2"/>
  <c r="LA193" i="2"/>
  <c r="LA319" i="2"/>
  <c r="LA205" i="2"/>
  <c r="LA322" i="2"/>
  <c r="LA297" i="2"/>
  <c r="LA325" i="2"/>
  <c r="LA180" i="2"/>
  <c r="LA54" i="2"/>
  <c r="LA280" i="2"/>
  <c r="LA274" i="2"/>
  <c r="LA261" i="2"/>
  <c r="LA118" i="2"/>
  <c r="LA229" i="2"/>
  <c r="LA383" i="2"/>
  <c r="LA131" i="2"/>
  <c r="LA124" i="2"/>
  <c r="LA223" i="2"/>
  <c r="LA230" i="2"/>
  <c r="LA327" i="2"/>
  <c r="LA420" i="2"/>
  <c r="LA270" i="2"/>
  <c r="LA432" i="2"/>
  <c r="LA268" i="2"/>
  <c r="LA367" i="2"/>
  <c r="LA87" i="2"/>
  <c r="LA37" i="2"/>
  <c r="LA55" i="2"/>
  <c r="LA159" i="2"/>
  <c r="LA98" i="2"/>
  <c r="LA85" i="2"/>
  <c r="LA134" i="2"/>
  <c r="LA83" i="2"/>
  <c r="LA117" i="2"/>
  <c r="LA175" i="2"/>
  <c r="LA358" i="2"/>
  <c r="LA27" i="2"/>
  <c r="LA16" i="2"/>
  <c r="LA184" i="2"/>
  <c r="LA74" i="2"/>
  <c r="LA149" i="2"/>
  <c r="LA92" i="2"/>
  <c r="LA132" i="2"/>
  <c r="LA470" i="2"/>
  <c r="LA115" i="2"/>
  <c r="LA145" i="2"/>
  <c r="LA186" i="2"/>
  <c r="LA40" i="2"/>
  <c r="LA21" i="2"/>
  <c r="LA199" i="2"/>
  <c r="LA295" i="2"/>
  <c r="LA353" i="2"/>
  <c r="LA207" i="2"/>
  <c r="LA155" i="2"/>
  <c r="LA195" i="2"/>
  <c r="LA125" i="2"/>
  <c r="LA15" i="2"/>
  <c r="LA160" i="2"/>
  <c r="LA194" i="2"/>
  <c r="LA224" i="2"/>
  <c r="LA188" i="2"/>
  <c r="LA76" i="2"/>
  <c r="LA153" i="2"/>
  <c r="LA263" i="2"/>
  <c r="LA112" i="2"/>
  <c r="LA62" i="2"/>
  <c r="LA78" i="2"/>
  <c r="LA198" i="2"/>
  <c r="LA191" i="2"/>
  <c r="LA275" i="2"/>
  <c r="LA65" i="2"/>
  <c r="LA341" i="2"/>
  <c r="LA105" i="2"/>
  <c r="LA81" i="2"/>
  <c r="LA267" i="2"/>
  <c r="LA220" i="2"/>
  <c r="LA156" i="2"/>
  <c r="LA254" i="2"/>
  <c r="LA286" i="2"/>
  <c r="LA29" i="2"/>
  <c r="LA94" i="2"/>
  <c r="LA100" i="2"/>
  <c r="LA182" i="2"/>
  <c r="LA36" i="2"/>
  <c r="LA53" i="2"/>
  <c r="LA4" i="2"/>
  <c r="LA2" i="2"/>
  <c r="LA306" i="2"/>
  <c r="LA56" i="2"/>
  <c r="LA43" i="2"/>
  <c r="LA282" i="2"/>
  <c r="LA59" i="2"/>
  <c r="LA169" i="2"/>
  <c r="LA192" i="2"/>
  <c r="LA209" i="2"/>
  <c r="LA227" i="2"/>
  <c r="LA73" i="2"/>
  <c r="LA113" i="2"/>
  <c r="LA71" i="2"/>
  <c r="LA18" i="2"/>
  <c r="LA26" i="2"/>
  <c r="LA144" i="2"/>
  <c r="LA9" i="2"/>
  <c r="LA50" i="2"/>
  <c r="LA19" i="2"/>
  <c r="LA99" i="2"/>
  <c r="LA23" i="2"/>
  <c r="LA24" i="2"/>
  <c r="LA12" i="2"/>
  <c r="LA66" i="2"/>
  <c r="LA5" i="2"/>
  <c r="LA101" i="2"/>
  <c r="LA88" i="2"/>
  <c r="LA64" i="2"/>
  <c r="LA70" i="2"/>
  <c r="LA32" i="2"/>
  <c r="LA51" i="2"/>
  <c r="LA218" i="2"/>
  <c r="LA35" i="2"/>
  <c r="LA368" i="2"/>
  <c r="LA350" i="2"/>
  <c r="LA388" i="2"/>
  <c r="LA292" i="2"/>
  <c r="LA214" i="2"/>
  <c r="LA75" i="2"/>
  <c r="LA293" i="2"/>
  <c r="LA243" i="2"/>
  <c r="LA210" i="2"/>
  <c r="LA369" i="2"/>
  <c r="LA69" i="2"/>
  <c r="LA68" i="2"/>
  <c r="LA38" i="2"/>
  <c r="LA3" i="2"/>
  <c r="LA120" i="2"/>
  <c r="LA58" i="2"/>
  <c r="LA34" i="2"/>
  <c r="LA86" i="2"/>
  <c r="LA178" i="2"/>
  <c r="LA57" i="2"/>
  <c r="LA217" i="2"/>
  <c r="LA127" i="2"/>
  <c r="LA206" i="2"/>
  <c r="LA111" i="2"/>
  <c r="LA344" i="2"/>
  <c r="LA150" i="2"/>
  <c r="LA93" i="2"/>
  <c r="LA63" i="2"/>
  <c r="LA174" i="2"/>
  <c r="LA147" i="2"/>
  <c r="LA48" i="2"/>
  <c r="LA96" i="2"/>
  <c r="LA72" i="2"/>
  <c r="LA33" i="2"/>
  <c r="LA189" i="2"/>
  <c r="LA313" i="2"/>
  <c r="LA158" i="2"/>
  <c r="LA219" i="2"/>
  <c r="LA31" i="2"/>
  <c r="LA95" i="2"/>
  <c r="LA346" i="2"/>
  <c r="LA176" i="2"/>
  <c r="LA352" i="2"/>
  <c r="LA245" i="2"/>
  <c r="LA41" i="2"/>
  <c r="LA79" i="2"/>
  <c r="LA30" i="2"/>
  <c r="LA226" i="2"/>
  <c r="LA103" i="2"/>
  <c r="LA141" i="2"/>
  <c r="LA301" i="2"/>
  <c r="LA347" i="2"/>
  <c r="LA472" i="2"/>
  <c r="LA190" i="2"/>
  <c r="LA296" i="2"/>
  <c r="LA139" i="2"/>
  <c r="LA371" i="2"/>
  <c r="LA7" i="2"/>
  <c r="LA208" i="2"/>
  <c r="LA25" i="2"/>
  <c r="LA468" i="2"/>
  <c r="LA256" i="2"/>
  <c r="LA17" i="2"/>
  <c r="LA222" i="2"/>
  <c r="LA130" i="2"/>
  <c r="LA89" i="2"/>
  <c r="LA201" i="2"/>
  <c r="LA273" i="2"/>
  <c r="LA42" i="2"/>
  <c r="LA200" i="2"/>
  <c r="LA20" i="2"/>
  <c r="LA6" i="2"/>
  <c r="LA61" i="2"/>
  <c r="LA246" i="2"/>
  <c r="LA381" i="2"/>
  <c r="LA278" i="2"/>
  <c r="LA326" i="2"/>
  <c r="LA342" i="2"/>
  <c r="LA276" i="2"/>
  <c r="LA247" i="2"/>
  <c r="LA314" i="2"/>
  <c r="LA142" i="2"/>
  <c r="LA168" i="2"/>
  <c r="LA343" i="2"/>
  <c r="LA11" i="2"/>
  <c r="LA138" i="2"/>
  <c r="LA294" i="2"/>
  <c r="LA91" i="2"/>
  <c r="LA232" i="2"/>
  <c r="LA299" i="2"/>
  <c r="LA364" i="2"/>
  <c r="LA122" i="2"/>
  <c r="LA354" i="2"/>
  <c r="LA435" i="2"/>
  <c r="LA340" i="2"/>
  <c r="LA471" i="2"/>
  <c r="LA302" i="2"/>
  <c r="LA316" i="2"/>
  <c r="LA317" i="2"/>
  <c r="LA136" i="2"/>
  <c r="LA433" i="2"/>
  <c r="LA386" i="2"/>
  <c r="LA252" i="2"/>
  <c r="LA410" i="2"/>
  <c r="LA212" i="2"/>
  <c r="LA348" i="2"/>
  <c r="LA163" i="2"/>
  <c r="LA310" i="2"/>
  <c r="LA173" i="2"/>
  <c r="LA417" i="2"/>
  <c r="LA114" i="2"/>
  <c r="LA331" i="2"/>
  <c r="LA264" i="2"/>
  <c r="LA366" i="2"/>
  <c r="LA359" i="2"/>
  <c r="LA405" i="2"/>
  <c r="LA365" i="2"/>
  <c r="LA382" i="2"/>
  <c r="LA271" i="2"/>
  <c r="LA291" i="2"/>
  <c r="LA393" i="2"/>
  <c r="LA442" i="2"/>
  <c r="LA392" i="2"/>
  <c r="LA396" i="2"/>
  <c r="LA406" i="2"/>
  <c r="LA453" i="2"/>
  <c r="LA236" i="2"/>
  <c r="LA253" i="2"/>
  <c r="LA143" i="2"/>
  <c r="LA281" i="2"/>
  <c r="LA285" i="2"/>
  <c r="LA387" i="2"/>
  <c r="LA332" i="2"/>
  <c r="LA439" i="2"/>
  <c r="LA135" i="2"/>
  <c r="LA197" i="2"/>
  <c r="LA449" i="2"/>
  <c r="LA250" i="2"/>
  <c r="LA237" i="2"/>
  <c r="LA241" i="2"/>
  <c r="LA266" i="2"/>
  <c r="LA272" i="2"/>
  <c r="LA165" i="2"/>
  <c r="LA14" i="2"/>
  <c r="LA400" i="2"/>
  <c r="LA259" i="2"/>
  <c r="LA311" i="2"/>
  <c r="LA309" i="2"/>
  <c r="LA234" i="2"/>
  <c r="LA334" i="2"/>
  <c r="LA426" i="2"/>
  <c r="LA456" i="2"/>
  <c r="LA376" i="2"/>
  <c r="LA215" i="2"/>
  <c r="LA157" i="2"/>
  <c r="LA97" i="2"/>
  <c r="LA380" i="2"/>
  <c r="LA8" i="2"/>
  <c r="LA446" i="2"/>
  <c r="LA248" i="2"/>
  <c r="LA133" i="2"/>
  <c r="LA244" i="2"/>
  <c r="LA123" i="2"/>
  <c r="LA171" i="2"/>
  <c r="LA283" i="2"/>
  <c r="LA249" i="2"/>
  <c r="LA67" i="2"/>
  <c r="LA129" i="2"/>
  <c r="LA49" i="2"/>
  <c r="LA109" i="2"/>
  <c r="LA374" i="2"/>
  <c r="LA288" i="2"/>
  <c r="LA116" i="2"/>
  <c r="LA121" i="2"/>
  <c r="LA202" i="2"/>
  <c r="LA60" i="2"/>
  <c r="LA170" i="2"/>
  <c r="LA204" i="2"/>
  <c r="LA162" i="2"/>
  <c r="LA28" i="2"/>
  <c r="LA231" i="2"/>
  <c r="LA251" i="2"/>
  <c r="LA44" i="2"/>
  <c r="LA305" i="2"/>
  <c r="LA287" i="2"/>
  <c r="LA148" i="2"/>
  <c r="LA356" i="2"/>
  <c r="LA90" i="2"/>
  <c r="LA107" i="2"/>
  <c r="LA183" i="2"/>
  <c r="LA80" i="2"/>
  <c r="LA339" i="2"/>
  <c r="LA233" i="2"/>
  <c r="LA128" i="2"/>
  <c r="LA467" i="2"/>
  <c r="LA312" i="2"/>
  <c r="LA444" i="2"/>
  <c r="LA235" i="2"/>
  <c r="LA104" i="2"/>
  <c r="LA258" i="2"/>
  <c r="LA303" i="2"/>
  <c r="LA428" i="2"/>
  <c r="LA473" i="2"/>
  <c r="LA459" i="2"/>
  <c r="LA395" i="2"/>
  <c r="LA397" i="2"/>
  <c r="LA436" i="2"/>
  <c r="LA440" i="2"/>
  <c r="LA465" i="2"/>
  <c r="LA408" i="2"/>
  <c r="LA421" i="2"/>
  <c r="LA479" i="2"/>
  <c r="LA422" i="2"/>
  <c r="LA377" i="2"/>
  <c r="LA430" i="2"/>
  <c r="LA389" i="2"/>
  <c r="LA137" i="2"/>
  <c r="LA385" i="2"/>
  <c r="LA402" i="2"/>
  <c r="LA318" i="2"/>
  <c r="LA375" i="2"/>
  <c r="LA279" i="2"/>
  <c r="LA438" i="2"/>
  <c r="LA333" i="2"/>
  <c r="LA424" i="2"/>
  <c r="LA300" i="2"/>
  <c r="LA461" i="2"/>
  <c r="LA187" i="2"/>
  <c r="LA238" i="2"/>
  <c r="LA265" i="2"/>
  <c r="LA298" i="2"/>
  <c r="LA360" i="2"/>
  <c r="LA119" i="2"/>
  <c r="LA211" i="2"/>
  <c r="LA373" i="2"/>
  <c r="LA338" i="2"/>
  <c r="LA242" i="2"/>
  <c r="LA355" i="2"/>
  <c r="LA447" i="2"/>
  <c r="LA443" i="2"/>
  <c r="LA403" i="2"/>
  <c r="LA463" i="2"/>
  <c r="LA335" i="2"/>
  <c r="LA431" i="2"/>
  <c r="LA454" i="2"/>
  <c r="LA384" i="2"/>
  <c r="LA151" i="2"/>
  <c r="LA407" i="2"/>
  <c r="LA412" i="2"/>
  <c r="LA445" i="2"/>
  <c r="LA462" i="2"/>
  <c r="LA324" i="2"/>
  <c r="LA425" i="2"/>
  <c r="LA450" i="2"/>
  <c r="LA414" i="2"/>
  <c r="LA357" i="2"/>
  <c r="LA415" i="2"/>
  <c r="LA476" i="2"/>
  <c r="LA321" i="2"/>
  <c r="LA328" i="2"/>
  <c r="LA315" i="2"/>
  <c r="LA351" i="2"/>
  <c r="LA423" i="2"/>
  <c r="LA441" i="2"/>
  <c r="LA216" i="2"/>
  <c r="LA240" i="2"/>
  <c r="LA452" i="2"/>
  <c r="LA409" i="2"/>
  <c r="LA269" i="2"/>
  <c r="LA329" i="2"/>
  <c r="LA416" i="2"/>
  <c r="LA437" i="2"/>
  <c r="LA419" i="2"/>
  <c r="LA427" i="2"/>
  <c r="LA161" i="2"/>
  <c r="LA429" i="2"/>
  <c r="LA399" i="2"/>
  <c r="LA290" i="2"/>
  <c r="LA349" i="2"/>
  <c r="LA213" i="2"/>
  <c r="LA401" i="2"/>
  <c r="LA460" i="2"/>
  <c r="LA307" i="2"/>
  <c r="LA379" i="2"/>
  <c r="LA82" i="2"/>
  <c r="LA77" i="2"/>
  <c r="LA370" i="2"/>
  <c r="LA394" i="2"/>
  <c r="LA323" i="2"/>
  <c r="LA221" i="2"/>
  <c r="LA478" i="2"/>
  <c r="LA390" i="2"/>
  <c r="LA320" i="2"/>
  <c r="LA378" i="2"/>
  <c r="LA418" i="2"/>
  <c r="LA464" i="2"/>
  <c r="LA474" i="2"/>
  <c r="LA398" i="2"/>
  <c r="LA451" i="2"/>
  <c r="LA457" i="2"/>
  <c r="LA477" i="2"/>
  <c r="LA458" i="2"/>
  <c r="LA372" i="2"/>
  <c r="LA225" i="2"/>
  <c r="LA228" i="2"/>
  <c r="LA185" i="2"/>
  <c r="LA475" i="2"/>
  <c r="LA257" i="2"/>
  <c r="LA47" i="2"/>
  <c r="LA336" i="2"/>
  <c r="LA262" i="2"/>
  <c r="LA106" i="2"/>
  <c r="LA469" i="2"/>
  <c r="LB102" i="2"/>
  <c r="LB10" i="2"/>
  <c r="LB330" i="2"/>
  <c r="LB84" i="2"/>
  <c r="LB260" i="2"/>
  <c r="LB45" i="2"/>
  <c r="LB181" i="2"/>
  <c r="LB140" i="2"/>
  <c r="LB108" i="2"/>
  <c r="LB179" i="2"/>
  <c r="LB277" i="2"/>
  <c r="LB167" i="2"/>
  <c r="LB52" i="2"/>
  <c r="LB177" i="2"/>
  <c r="LB39" i="2"/>
  <c r="LB203" i="2"/>
  <c r="LB196" i="2"/>
  <c r="LB289" i="2"/>
  <c r="LB110" i="2"/>
  <c r="LB13" i="2"/>
  <c r="LB22" i="2"/>
  <c r="LB164" i="2"/>
  <c r="LB172" i="2"/>
  <c r="LB239" i="2"/>
  <c r="LB46" i="2"/>
  <c r="LB166" i="2"/>
  <c r="LB154" i="2"/>
  <c r="LB255" i="2"/>
  <c r="LB455" i="2"/>
  <c r="LB152" i="2"/>
  <c r="LB126" i="2"/>
  <c r="LB146" i="2"/>
  <c r="LB284" i="2"/>
  <c r="LB304" i="2"/>
  <c r="LB345" i="2"/>
  <c r="LB337" i="2"/>
  <c r="LB361" i="2"/>
  <c r="LB434" i="2"/>
  <c r="LB413" i="2"/>
  <c r="LB404" i="2"/>
  <c r="LB363" i="2"/>
  <c r="LB466" i="2"/>
  <c r="LB411" i="2"/>
  <c r="LB448" i="2"/>
  <c r="LB362" i="2"/>
  <c r="LB391" i="2"/>
  <c r="LB308" i="2"/>
  <c r="LB193" i="2"/>
  <c r="LB319" i="2"/>
  <c r="LB205" i="2"/>
  <c r="LB322" i="2"/>
  <c r="LB297" i="2"/>
  <c r="LB325" i="2"/>
  <c r="LB180" i="2"/>
  <c r="LB54" i="2"/>
  <c r="LB280" i="2"/>
  <c r="LB274" i="2"/>
  <c r="LB261" i="2"/>
  <c r="LB118" i="2"/>
  <c r="LB229" i="2"/>
  <c r="LB383" i="2"/>
  <c r="LB131" i="2"/>
  <c r="LB124" i="2"/>
  <c r="LB223" i="2"/>
  <c r="LB230" i="2"/>
  <c r="LB327" i="2"/>
  <c r="LB420" i="2"/>
  <c r="LB270" i="2"/>
  <c r="LB432" i="2"/>
  <c r="LB268" i="2"/>
  <c r="LB367" i="2"/>
  <c r="LB87" i="2"/>
  <c r="LB37" i="2"/>
  <c r="LB55" i="2"/>
  <c r="LB159" i="2"/>
  <c r="LB98" i="2"/>
  <c r="LB85" i="2"/>
  <c r="LB134" i="2"/>
  <c r="LB83" i="2"/>
  <c r="LB117" i="2"/>
  <c r="LB175" i="2"/>
  <c r="LB358" i="2"/>
  <c r="LB27" i="2"/>
  <c r="LB16" i="2"/>
  <c r="LB184" i="2"/>
  <c r="LB74" i="2"/>
  <c r="LB149" i="2"/>
  <c r="LB92" i="2"/>
  <c r="LB132" i="2"/>
  <c r="LB470" i="2"/>
  <c r="LB115" i="2"/>
  <c r="LB145" i="2"/>
  <c r="LB186" i="2"/>
  <c r="LB40" i="2"/>
  <c r="LB21" i="2"/>
  <c r="LB199" i="2"/>
  <c r="LB295" i="2"/>
  <c r="LB353" i="2"/>
  <c r="LB207" i="2"/>
  <c r="LB155" i="2"/>
  <c r="LB195" i="2"/>
  <c r="LB125" i="2"/>
  <c r="LB15" i="2"/>
  <c r="LB160" i="2"/>
  <c r="LB194" i="2"/>
  <c r="LB224" i="2"/>
  <c r="LB188" i="2"/>
  <c r="LB76" i="2"/>
  <c r="LB153" i="2"/>
  <c r="LB263" i="2"/>
  <c r="LB112" i="2"/>
  <c r="LB62" i="2"/>
  <c r="LB78" i="2"/>
  <c r="LB198" i="2"/>
  <c r="LB191" i="2"/>
  <c r="LB275" i="2"/>
  <c r="LB65" i="2"/>
  <c r="LB341" i="2"/>
  <c r="LB105" i="2"/>
  <c r="LB81" i="2"/>
  <c r="LB267" i="2"/>
  <c r="LB220" i="2"/>
  <c r="LB156" i="2"/>
  <c r="LB254" i="2"/>
  <c r="LB286" i="2"/>
  <c r="LB29" i="2"/>
  <c r="LB94" i="2"/>
  <c r="LB100" i="2"/>
  <c r="LB182" i="2"/>
  <c r="LB36" i="2"/>
  <c r="LB53" i="2"/>
  <c r="LB4" i="2"/>
  <c r="LB2" i="2"/>
  <c r="LB306" i="2"/>
  <c r="LB56" i="2"/>
  <c r="LB43" i="2"/>
  <c r="LB282" i="2"/>
  <c r="LB59" i="2"/>
  <c r="LB169" i="2"/>
  <c r="LB192" i="2"/>
  <c r="LB209" i="2"/>
  <c r="LB227" i="2"/>
  <c r="LB73" i="2"/>
  <c r="LB113" i="2"/>
  <c r="LB71" i="2"/>
  <c r="LB18" i="2"/>
  <c r="LB26" i="2"/>
  <c r="LB144" i="2"/>
  <c r="LB9" i="2"/>
  <c r="LB50" i="2"/>
  <c r="LB19" i="2"/>
  <c r="LB99" i="2"/>
  <c r="LB23" i="2"/>
  <c r="LB24" i="2"/>
  <c r="LB12" i="2"/>
  <c r="LB66" i="2"/>
  <c r="LB5" i="2"/>
  <c r="LB101" i="2"/>
  <c r="LB88" i="2"/>
  <c r="LB64" i="2"/>
  <c r="LB70" i="2"/>
  <c r="LB32" i="2"/>
  <c r="LB51" i="2"/>
  <c r="LB218" i="2"/>
  <c r="LB35" i="2"/>
  <c r="LB368" i="2"/>
  <c r="LB350" i="2"/>
  <c r="LB388" i="2"/>
  <c r="LB292" i="2"/>
  <c r="LB214" i="2"/>
  <c r="LB75" i="2"/>
  <c r="LB293" i="2"/>
  <c r="LB243" i="2"/>
  <c r="LB210" i="2"/>
  <c r="LB369" i="2"/>
  <c r="LB69" i="2"/>
  <c r="LB68" i="2"/>
  <c r="LB38" i="2"/>
  <c r="LB3" i="2"/>
  <c r="LB120" i="2"/>
  <c r="LB58" i="2"/>
  <c r="LB34" i="2"/>
  <c r="LB86" i="2"/>
  <c r="LB178" i="2"/>
  <c r="LB57" i="2"/>
  <c r="LB217" i="2"/>
  <c r="LB127" i="2"/>
  <c r="LB206" i="2"/>
  <c r="LB111" i="2"/>
  <c r="LB344" i="2"/>
  <c r="LB150" i="2"/>
  <c r="LB93" i="2"/>
  <c r="LB63" i="2"/>
  <c r="LB174" i="2"/>
  <c r="LB147" i="2"/>
  <c r="LB48" i="2"/>
  <c r="LB96" i="2"/>
  <c r="LB72" i="2"/>
  <c r="LB33" i="2"/>
  <c r="LB189" i="2"/>
  <c r="LB313" i="2"/>
  <c r="LB158" i="2"/>
  <c r="LB219" i="2"/>
  <c r="LB31" i="2"/>
  <c r="LB95" i="2"/>
  <c r="LB346" i="2"/>
  <c r="LB176" i="2"/>
  <c r="LB352" i="2"/>
  <c r="LB245" i="2"/>
  <c r="LB41" i="2"/>
  <c r="LB79" i="2"/>
  <c r="LB30" i="2"/>
  <c r="LB226" i="2"/>
  <c r="LB103" i="2"/>
  <c r="LB141" i="2"/>
  <c r="LB301" i="2"/>
  <c r="LB347" i="2"/>
  <c r="LB472" i="2"/>
  <c r="LB190" i="2"/>
  <c r="LB296" i="2"/>
  <c r="LB139" i="2"/>
  <c r="LB371" i="2"/>
  <c r="LB7" i="2"/>
  <c r="LB208" i="2"/>
  <c r="LB25" i="2"/>
  <c r="LB468" i="2"/>
  <c r="LB256" i="2"/>
  <c r="LB17" i="2"/>
  <c r="LB222" i="2"/>
  <c r="LB130" i="2"/>
  <c r="LB89" i="2"/>
  <c r="LB201" i="2"/>
  <c r="LB273" i="2"/>
  <c r="LB42" i="2"/>
  <c r="LB200" i="2"/>
  <c r="LB20" i="2"/>
  <c r="LB6" i="2"/>
  <c r="LB61" i="2"/>
  <c r="LB246" i="2"/>
  <c r="LB381" i="2"/>
  <c r="LB278" i="2"/>
  <c r="LB326" i="2"/>
  <c r="LB342" i="2"/>
  <c r="LB276" i="2"/>
  <c r="LB247" i="2"/>
  <c r="LB314" i="2"/>
  <c r="LB142" i="2"/>
  <c r="LB168" i="2"/>
  <c r="LB343" i="2"/>
  <c r="LB11" i="2"/>
  <c r="LB138" i="2"/>
  <c r="LB294" i="2"/>
  <c r="LB91" i="2"/>
  <c r="LB232" i="2"/>
  <c r="LB299" i="2"/>
  <c r="LB364" i="2"/>
  <c r="LB122" i="2"/>
  <c r="LB354" i="2"/>
  <c r="LB435" i="2"/>
  <c r="LB340" i="2"/>
  <c r="LB471" i="2"/>
  <c r="LB302" i="2"/>
  <c r="LB316" i="2"/>
  <c r="LB317" i="2"/>
  <c r="LB136" i="2"/>
  <c r="LB433" i="2"/>
  <c r="LB386" i="2"/>
  <c r="LB252" i="2"/>
  <c r="LB410" i="2"/>
  <c r="LB212" i="2"/>
  <c r="LB348" i="2"/>
  <c r="LB163" i="2"/>
  <c r="LB310" i="2"/>
  <c r="LB173" i="2"/>
  <c r="LB417" i="2"/>
  <c r="LB114" i="2"/>
  <c r="LB331" i="2"/>
  <c r="LB264" i="2"/>
  <c r="LB366" i="2"/>
  <c r="LB359" i="2"/>
  <c r="LB405" i="2"/>
  <c r="LB365" i="2"/>
  <c r="LB382" i="2"/>
  <c r="LB271" i="2"/>
  <c r="LB291" i="2"/>
  <c r="LB393" i="2"/>
  <c r="LB442" i="2"/>
  <c r="LB392" i="2"/>
  <c r="LB396" i="2"/>
  <c r="LB406" i="2"/>
  <c r="LB453" i="2"/>
  <c r="LB236" i="2"/>
  <c r="LB253" i="2"/>
  <c r="LB143" i="2"/>
  <c r="LB281" i="2"/>
  <c r="LB285" i="2"/>
  <c r="LB387" i="2"/>
  <c r="LB332" i="2"/>
  <c r="LB439" i="2"/>
  <c r="LB135" i="2"/>
  <c r="LB197" i="2"/>
  <c r="LB449" i="2"/>
  <c r="LB250" i="2"/>
  <c r="LB237" i="2"/>
  <c r="LB241" i="2"/>
  <c r="LB266" i="2"/>
  <c r="LB272" i="2"/>
  <c r="LB165" i="2"/>
  <c r="LB14" i="2"/>
  <c r="LB400" i="2"/>
  <c r="LB259" i="2"/>
  <c r="LB311" i="2"/>
  <c r="LB309" i="2"/>
  <c r="LB234" i="2"/>
  <c r="LB334" i="2"/>
  <c r="LB426" i="2"/>
  <c r="LB456" i="2"/>
  <c r="LB376" i="2"/>
  <c r="LB215" i="2"/>
  <c r="LB157" i="2"/>
  <c r="LB97" i="2"/>
  <c r="LB380" i="2"/>
  <c r="LB8" i="2"/>
  <c r="LB446" i="2"/>
  <c r="LB248" i="2"/>
  <c r="LB133" i="2"/>
  <c r="LB244" i="2"/>
  <c r="LB123" i="2"/>
  <c r="LB171" i="2"/>
  <c r="LB283" i="2"/>
  <c r="LB249" i="2"/>
  <c r="LB67" i="2"/>
  <c r="LB129" i="2"/>
  <c r="LB49" i="2"/>
  <c r="LB109" i="2"/>
  <c r="LB374" i="2"/>
  <c r="LB288" i="2"/>
  <c r="LB116" i="2"/>
  <c r="LB121" i="2"/>
  <c r="LB202" i="2"/>
  <c r="LB60" i="2"/>
  <c r="LB170" i="2"/>
  <c r="LB204" i="2"/>
  <c r="LB162" i="2"/>
  <c r="LB28" i="2"/>
  <c r="LB231" i="2"/>
  <c r="LB251" i="2"/>
  <c r="LB44" i="2"/>
  <c r="LB305" i="2"/>
  <c r="LB287" i="2"/>
  <c r="LB148" i="2"/>
  <c r="LB356" i="2"/>
  <c r="LB90" i="2"/>
  <c r="LB107" i="2"/>
  <c r="LB183" i="2"/>
  <c r="LB80" i="2"/>
  <c r="LB339" i="2"/>
  <c r="LB233" i="2"/>
  <c r="LB128" i="2"/>
  <c r="LB467" i="2"/>
  <c r="LB312" i="2"/>
  <c r="LB444" i="2"/>
  <c r="LB235" i="2"/>
  <c r="LB104" i="2"/>
  <c r="LB258" i="2"/>
  <c r="LB303" i="2"/>
  <c r="LB428" i="2"/>
  <c r="LB473" i="2"/>
  <c r="LB459" i="2"/>
  <c r="LB395" i="2"/>
  <c r="LB397" i="2"/>
  <c r="LB436" i="2"/>
  <c r="LB440" i="2"/>
  <c r="LB465" i="2"/>
  <c r="LB408" i="2"/>
  <c r="LB421" i="2"/>
  <c r="LB479" i="2"/>
  <c r="LB422" i="2"/>
  <c r="LB377" i="2"/>
  <c r="LB430" i="2"/>
  <c r="LB389" i="2"/>
  <c r="LB137" i="2"/>
  <c r="LB385" i="2"/>
  <c r="LB402" i="2"/>
  <c r="LB318" i="2"/>
  <c r="LB375" i="2"/>
  <c r="LB279" i="2"/>
  <c r="LB438" i="2"/>
  <c r="LB333" i="2"/>
  <c r="LB424" i="2"/>
  <c r="LB300" i="2"/>
  <c r="LB461" i="2"/>
  <c r="LB187" i="2"/>
  <c r="LB238" i="2"/>
  <c r="LB265" i="2"/>
  <c r="LB298" i="2"/>
  <c r="LB360" i="2"/>
  <c r="LB119" i="2"/>
  <c r="LB211" i="2"/>
  <c r="LB373" i="2"/>
  <c r="LB338" i="2"/>
  <c r="LB242" i="2"/>
  <c r="LB355" i="2"/>
  <c r="LB447" i="2"/>
  <c r="LB443" i="2"/>
  <c r="LB403" i="2"/>
  <c r="LB463" i="2"/>
  <c r="LB335" i="2"/>
  <c r="LB431" i="2"/>
  <c r="LB454" i="2"/>
  <c r="LB384" i="2"/>
  <c r="LB151" i="2"/>
  <c r="LB407" i="2"/>
  <c r="LB412" i="2"/>
  <c r="LB445" i="2"/>
  <c r="LB462" i="2"/>
  <c r="LB324" i="2"/>
  <c r="LB425" i="2"/>
  <c r="LB450" i="2"/>
  <c r="LB414" i="2"/>
  <c r="LB357" i="2"/>
  <c r="LB415" i="2"/>
  <c r="LB476" i="2"/>
  <c r="LB321" i="2"/>
  <c r="LB328" i="2"/>
  <c r="LB315" i="2"/>
  <c r="LB351" i="2"/>
  <c r="LB423" i="2"/>
  <c r="LB441" i="2"/>
  <c r="LB216" i="2"/>
  <c r="LB240" i="2"/>
  <c r="LB452" i="2"/>
  <c r="LB409" i="2"/>
  <c r="LB269" i="2"/>
  <c r="LB329" i="2"/>
  <c r="LB416" i="2"/>
  <c r="LB437" i="2"/>
  <c r="LB419" i="2"/>
  <c r="LB427" i="2"/>
  <c r="LB161" i="2"/>
  <c r="LB429" i="2"/>
  <c r="LB399" i="2"/>
  <c r="LB290" i="2"/>
  <c r="LB349" i="2"/>
  <c r="LB213" i="2"/>
  <c r="LB401" i="2"/>
  <c r="LB460" i="2"/>
  <c r="LB307" i="2"/>
  <c r="LB379" i="2"/>
  <c r="LB82" i="2"/>
  <c r="LB77" i="2"/>
  <c r="LB370" i="2"/>
  <c r="LB394" i="2"/>
  <c r="LB323" i="2"/>
  <c r="LB221" i="2"/>
  <c r="LB478" i="2"/>
  <c r="LB390" i="2"/>
  <c r="LB320" i="2"/>
  <c r="LB378" i="2"/>
  <c r="LB418" i="2"/>
  <c r="LB464" i="2"/>
  <c r="LB474" i="2"/>
  <c r="LB398" i="2"/>
  <c r="LB451" i="2"/>
  <c r="LB457" i="2"/>
  <c r="LB477" i="2"/>
  <c r="LB458" i="2"/>
  <c r="LB372" i="2"/>
  <c r="LB225" i="2"/>
  <c r="LB228" i="2"/>
  <c r="LB185" i="2"/>
  <c r="LB475" i="2"/>
  <c r="LB257" i="2"/>
  <c r="LB47" i="2"/>
  <c r="LB336" i="2"/>
  <c r="LB262" i="2"/>
  <c r="LB106" i="2"/>
  <c r="LB469" i="2"/>
  <c r="LC102" i="2"/>
  <c r="LC10" i="2"/>
  <c r="LC330" i="2"/>
  <c r="LC84" i="2"/>
  <c r="LC260" i="2"/>
  <c r="LC45" i="2"/>
  <c r="LC181" i="2"/>
  <c r="LC140" i="2"/>
  <c r="LC108" i="2"/>
  <c r="LC179" i="2"/>
  <c r="LC277" i="2"/>
  <c r="LC167" i="2"/>
  <c r="LC52" i="2"/>
  <c r="LC177" i="2"/>
  <c r="LC39" i="2"/>
  <c r="LC203" i="2"/>
  <c r="LC196" i="2"/>
  <c r="LC289" i="2"/>
  <c r="LC110" i="2"/>
  <c r="LC13" i="2"/>
  <c r="LC22" i="2"/>
  <c r="LC164" i="2"/>
  <c r="LC172" i="2"/>
  <c r="LC239" i="2"/>
  <c r="LC46" i="2"/>
  <c r="LC166" i="2"/>
  <c r="LC154" i="2"/>
  <c r="LC255" i="2"/>
  <c r="LC455" i="2"/>
  <c r="LC152" i="2"/>
  <c r="LC126" i="2"/>
  <c r="LC146" i="2"/>
  <c r="LC284" i="2"/>
  <c r="LC304" i="2"/>
  <c r="LC345" i="2"/>
  <c r="LC337" i="2"/>
  <c r="LC361" i="2"/>
  <c r="LC434" i="2"/>
  <c r="LC413" i="2"/>
  <c r="LC404" i="2"/>
  <c r="LC363" i="2"/>
  <c r="LC466" i="2"/>
  <c r="LC411" i="2"/>
  <c r="LC448" i="2"/>
  <c r="LC362" i="2"/>
  <c r="LC391" i="2"/>
  <c r="LC308" i="2"/>
  <c r="LC193" i="2"/>
  <c r="LC319" i="2"/>
  <c r="LC205" i="2"/>
  <c r="LC322" i="2"/>
  <c r="LC297" i="2"/>
  <c r="LC325" i="2"/>
  <c r="LC180" i="2"/>
  <c r="LC54" i="2"/>
  <c r="LC280" i="2"/>
  <c r="LC274" i="2"/>
  <c r="LC261" i="2"/>
  <c r="LC118" i="2"/>
  <c r="LC229" i="2"/>
  <c r="LC383" i="2"/>
  <c r="LC131" i="2"/>
  <c r="LC124" i="2"/>
  <c r="LC223" i="2"/>
  <c r="LC230" i="2"/>
  <c r="LC327" i="2"/>
  <c r="LC420" i="2"/>
  <c r="LC270" i="2"/>
  <c r="LC432" i="2"/>
  <c r="LC268" i="2"/>
  <c r="LC367" i="2"/>
  <c r="LC87" i="2"/>
  <c r="LC37" i="2"/>
  <c r="LC55" i="2"/>
  <c r="LC159" i="2"/>
  <c r="LC98" i="2"/>
  <c r="LC85" i="2"/>
  <c r="LC134" i="2"/>
  <c r="LC83" i="2"/>
  <c r="LC117" i="2"/>
  <c r="LC175" i="2"/>
  <c r="LC358" i="2"/>
  <c r="LC27" i="2"/>
  <c r="LC16" i="2"/>
  <c r="LC184" i="2"/>
  <c r="LC74" i="2"/>
  <c r="LC149" i="2"/>
  <c r="LC92" i="2"/>
  <c r="LC132" i="2"/>
  <c r="LC470" i="2"/>
  <c r="LC115" i="2"/>
  <c r="LC145" i="2"/>
  <c r="LC186" i="2"/>
  <c r="LC40" i="2"/>
  <c r="LC21" i="2"/>
  <c r="LC199" i="2"/>
  <c r="LC295" i="2"/>
  <c r="LC353" i="2"/>
  <c r="LC207" i="2"/>
  <c r="LC155" i="2"/>
  <c r="LC195" i="2"/>
  <c r="LC125" i="2"/>
  <c r="LC15" i="2"/>
  <c r="LC160" i="2"/>
  <c r="LC194" i="2"/>
  <c r="LC224" i="2"/>
  <c r="LC188" i="2"/>
  <c r="LC76" i="2"/>
  <c r="LC153" i="2"/>
  <c r="LC263" i="2"/>
  <c r="LC112" i="2"/>
  <c r="LC62" i="2"/>
  <c r="LC78" i="2"/>
  <c r="LC198" i="2"/>
  <c r="LC191" i="2"/>
  <c r="LC275" i="2"/>
  <c r="LC65" i="2"/>
  <c r="LC341" i="2"/>
  <c r="LC105" i="2"/>
  <c r="LC81" i="2"/>
  <c r="LC267" i="2"/>
  <c r="LC220" i="2"/>
  <c r="LC156" i="2"/>
  <c r="LC254" i="2"/>
  <c r="LC286" i="2"/>
  <c r="LC29" i="2"/>
  <c r="LC94" i="2"/>
  <c r="LC100" i="2"/>
  <c r="LC182" i="2"/>
  <c r="LC36" i="2"/>
  <c r="LC53" i="2"/>
  <c r="LC4" i="2"/>
  <c r="LC2" i="2"/>
  <c r="LC306" i="2"/>
  <c r="LC56" i="2"/>
  <c r="LC43" i="2"/>
  <c r="LC282" i="2"/>
  <c r="LC59" i="2"/>
  <c r="LC169" i="2"/>
  <c r="LC192" i="2"/>
  <c r="LC209" i="2"/>
  <c r="LC227" i="2"/>
  <c r="LC73" i="2"/>
  <c r="LC113" i="2"/>
  <c r="LC71" i="2"/>
  <c r="LC18" i="2"/>
  <c r="LC26" i="2"/>
  <c r="LC144" i="2"/>
  <c r="LC9" i="2"/>
  <c r="LC50" i="2"/>
  <c r="LC19" i="2"/>
  <c r="LC99" i="2"/>
  <c r="LC23" i="2"/>
  <c r="LC24" i="2"/>
  <c r="LC12" i="2"/>
  <c r="LC66" i="2"/>
  <c r="LC5" i="2"/>
  <c r="LC101" i="2"/>
  <c r="LC88" i="2"/>
  <c r="LC64" i="2"/>
  <c r="LC70" i="2"/>
  <c r="LC32" i="2"/>
  <c r="LC51" i="2"/>
  <c r="LC218" i="2"/>
  <c r="LC35" i="2"/>
  <c r="LC368" i="2"/>
  <c r="LC350" i="2"/>
  <c r="LC388" i="2"/>
  <c r="LC292" i="2"/>
  <c r="LC214" i="2"/>
  <c r="LC75" i="2"/>
  <c r="LC293" i="2"/>
  <c r="LC243" i="2"/>
  <c r="LC210" i="2"/>
  <c r="LC369" i="2"/>
  <c r="LC69" i="2"/>
  <c r="LC68" i="2"/>
  <c r="LC38" i="2"/>
  <c r="LC3" i="2"/>
  <c r="LC120" i="2"/>
  <c r="LC58" i="2"/>
  <c r="LC34" i="2"/>
  <c r="LC86" i="2"/>
  <c r="LC178" i="2"/>
  <c r="LC57" i="2"/>
  <c r="LC217" i="2"/>
  <c r="LC127" i="2"/>
  <c r="LC206" i="2"/>
  <c r="LC111" i="2"/>
  <c r="LC344" i="2"/>
  <c r="LC150" i="2"/>
  <c r="LC93" i="2"/>
  <c r="LC63" i="2"/>
  <c r="LC174" i="2"/>
  <c r="LC147" i="2"/>
  <c r="LC48" i="2"/>
  <c r="LC96" i="2"/>
  <c r="LC72" i="2"/>
  <c r="LC33" i="2"/>
  <c r="LC189" i="2"/>
  <c r="LC313" i="2"/>
  <c r="LC158" i="2"/>
  <c r="LC219" i="2"/>
  <c r="LC31" i="2"/>
  <c r="LC95" i="2"/>
  <c r="LC346" i="2"/>
  <c r="LC176" i="2"/>
  <c r="LC352" i="2"/>
  <c r="LC245" i="2"/>
  <c r="LC41" i="2"/>
  <c r="LC79" i="2"/>
  <c r="LC30" i="2"/>
  <c r="LC226" i="2"/>
  <c r="LC103" i="2"/>
  <c r="LC141" i="2"/>
  <c r="LC301" i="2"/>
  <c r="LC347" i="2"/>
  <c r="LC472" i="2"/>
  <c r="LC190" i="2"/>
  <c r="LC296" i="2"/>
  <c r="LC139" i="2"/>
  <c r="LC371" i="2"/>
  <c r="LC7" i="2"/>
  <c r="LC208" i="2"/>
  <c r="LC25" i="2"/>
  <c r="LC468" i="2"/>
  <c r="LC256" i="2"/>
  <c r="LC17" i="2"/>
  <c r="LC222" i="2"/>
  <c r="LC130" i="2"/>
  <c r="LC89" i="2"/>
  <c r="LC201" i="2"/>
  <c r="LC273" i="2"/>
  <c r="LC42" i="2"/>
  <c r="LC200" i="2"/>
  <c r="LC20" i="2"/>
  <c r="LC6" i="2"/>
  <c r="LC61" i="2"/>
  <c r="LC246" i="2"/>
  <c r="LC381" i="2"/>
  <c r="LC278" i="2"/>
  <c r="LC326" i="2"/>
  <c r="LC342" i="2"/>
  <c r="LC276" i="2"/>
  <c r="LC247" i="2"/>
  <c r="LC314" i="2"/>
  <c r="LC142" i="2"/>
  <c r="LC168" i="2"/>
  <c r="LC343" i="2"/>
  <c r="LC11" i="2"/>
  <c r="LC138" i="2"/>
  <c r="LC294" i="2"/>
  <c r="LC91" i="2"/>
  <c r="LC232" i="2"/>
  <c r="LC299" i="2"/>
  <c r="LC364" i="2"/>
  <c r="LC122" i="2"/>
  <c r="LC354" i="2"/>
  <c r="LC435" i="2"/>
  <c r="LC340" i="2"/>
  <c r="LC471" i="2"/>
  <c r="LC302" i="2"/>
  <c r="LC316" i="2"/>
  <c r="LC317" i="2"/>
  <c r="LC136" i="2"/>
  <c r="LC433" i="2"/>
  <c r="LC386" i="2"/>
  <c r="LC252" i="2"/>
  <c r="LC410" i="2"/>
  <c r="LC212" i="2"/>
  <c r="LC348" i="2"/>
  <c r="LC163" i="2"/>
  <c r="LC310" i="2"/>
  <c r="LC173" i="2"/>
  <c r="LC417" i="2"/>
  <c r="LC114" i="2"/>
  <c r="LC331" i="2"/>
  <c r="LC264" i="2"/>
  <c r="LC366" i="2"/>
  <c r="LC359" i="2"/>
  <c r="LC405" i="2"/>
  <c r="LC365" i="2"/>
  <c r="LC382" i="2"/>
  <c r="LC271" i="2"/>
  <c r="LC291" i="2"/>
  <c r="LC393" i="2"/>
  <c r="LC442" i="2"/>
  <c r="LC392" i="2"/>
  <c r="LC396" i="2"/>
  <c r="LC406" i="2"/>
  <c r="LC453" i="2"/>
  <c r="LC236" i="2"/>
  <c r="LC253" i="2"/>
  <c r="LC143" i="2"/>
  <c r="LC281" i="2"/>
  <c r="LC285" i="2"/>
  <c r="LC387" i="2"/>
  <c r="LC332" i="2"/>
  <c r="LC439" i="2"/>
  <c r="LC135" i="2"/>
  <c r="LC197" i="2"/>
  <c r="LC449" i="2"/>
  <c r="LC250" i="2"/>
  <c r="LC237" i="2"/>
  <c r="LC241" i="2"/>
  <c r="LC266" i="2"/>
  <c r="LC272" i="2"/>
  <c r="LC165" i="2"/>
  <c r="LC14" i="2"/>
  <c r="LC400" i="2"/>
  <c r="LC259" i="2"/>
  <c r="LC311" i="2"/>
  <c r="LC309" i="2"/>
  <c r="LC234" i="2"/>
  <c r="LC334" i="2"/>
  <c r="LC426" i="2"/>
  <c r="LC456" i="2"/>
  <c r="LC376" i="2"/>
  <c r="LC215" i="2"/>
  <c r="LC157" i="2"/>
  <c r="LC97" i="2"/>
  <c r="LC380" i="2"/>
  <c r="LC8" i="2"/>
  <c r="LC446" i="2"/>
  <c r="LC248" i="2"/>
  <c r="LC133" i="2"/>
  <c r="LC244" i="2"/>
  <c r="LC123" i="2"/>
  <c r="LC171" i="2"/>
  <c r="LC283" i="2"/>
  <c r="LC249" i="2"/>
  <c r="LC67" i="2"/>
  <c r="LC129" i="2"/>
  <c r="LC49" i="2"/>
  <c r="LC109" i="2"/>
  <c r="LC374" i="2"/>
  <c r="LC288" i="2"/>
  <c r="LC116" i="2"/>
  <c r="LC121" i="2"/>
  <c r="LC202" i="2"/>
  <c r="LC60" i="2"/>
  <c r="LC170" i="2"/>
  <c r="LC204" i="2"/>
  <c r="LC162" i="2"/>
  <c r="LC28" i="2"/>
  <c r="LC231" i="2"/>
  <c r="LC251" i="2"/>
  <c r="LC44" i="2"/>
  <c r="LC305" i="2"/>
  <c r="LC287" i="2"/>
  <c r="LC148" i="2"/>
  <c r="LC356" i="2"/>
  <c r="LC90" i="2"/>
  <c r="LC107" i="2"/>
  <c r="LC183" i="2"/>
  <c r="LC80" i="2"/>
  <c r="LC339" i="2"/>
  <c r="LC233" i="2"/>
  <c r="LC128" i="2"/>
  <c r="LC467" i="2"/>
  <c r="LC312" i="2"/>
  <c r="LC444" i="2"/>
  <c r="LC235" i="2"/>
  <c r="LC104" i="2"/>
  <c r="LC258" i="2"/>
  <c r="LC303" i="2"/>
  <c r="LC428" i="2"/>
  <c r="LC473" i="2"/>
  <c r="LC459" i="2"/>
  <c r="LC395" i="2"/>
  <c r="LC397" i="2"/>
  <c r="LC436" i="2"/>
  <c r="LC440" i="2"/>
  <c r="LC465" i="2"/>
  <c r="LC408" i="2"/>
  <c r="LC421" i="2"/>
  <c r="LC479" i="2"/>
  <c r="LC422" i="2"/>
  <c r="LC377" i="2"/>
  <c r="LC430" i="2"/>
  <c r="LC389" i="2"/>
  <c r="LC137" i="2"/>
  <c r="LC385" i="2"/>
  <c r="LC402" i="2"/>
  <c r="LC318" i="2"/>
  <c r="LC375" i="2"/>
  <c r="LC279" i="2"/>
  <c r="LC438" i="2"/>
  <c r="LC333" i="2"/>
  <c r="LC424" i="2"/>
  <c r="LC300" i="2"/>
  <c r="LC461" i="2"/>
  <c r="LC187" i="2"/>
  <c r="LC238" i="2"/>
  <c r="LC265" i="2"/>
  <c r="LC298" i="2"/>
  <c r="LC360" i="2"/>
  <c r="LC119" i="2"/>
  <c r="LC211" i="2"/>
  <c r="LC373" i="2"/>
  <c r="LC338" i="2"/>
  <c r="LC242" i="2"/>
  <c r="LC355" i="2"/>
  <c r="LC447" i="2"/>
  <c r="LC443" i="2"/>
  <c r="LC403" i="2"/>
  <c r="LC463" i="2"/>
  <c r="LC335" i="2"/>
  <c r="LC431" i="2"/>
  <c r="LC454" i="2"/>
  <c r="LC384" i="2"/>
  <c r="LC151" i="2"/>
  <c r="LC407" i="2"/>
  <c r="LC412" i="2"/>
  <c r="LC445" i="2"/>
  <c r="LC462" i="2"/>
  <c r="LC324" i="2"/>
  <c r="LC425" i="2"/>
  <c r="LC450" i="2"/>
  <c r="LC414" i="2"/>
  <c r="LC357" i="2"/>
  <c r="LC415" i="2"/>
  <c r="LC476" i="2"/>
  <c r="LC321" i="2"/>
  <c r="LC328" i="2"/>
  <c r="LC315" i="2"/>
  <c r="LC351" i="2"/>
  <c r="LC423" i="2"/>
  <c r="LC441" i="2"/>
  <c r="LC216" i="2"/>
  <c r="LC240" i="2"/>
  <c r="LC452" i="2"/>
  <c r="LC409" i="2"/>
  <c r="LC269" i="2"/>
  <c r="LC329" i="2"/>
  <c r="LC416" i="2"/>
  <c r="LC437" i="2"/>
  <c r="LC419" i="2"/>
  <c r="LC427" i="2"/>
  <c r="LC161" i="2"/>
  <c r="LC429" i="2"/>
  <c r="LC399" i="2"/>
  <c r="LC290" i="2"/>
  <c r="LC349" i="2"/>
  <c r="LC213" i="2"/>
  <c r="LC401" i="2"/>
  <c r="LC460" i="2"/>
  <c r="LC307" i="2"/>
  <c r="LC379" i="2"/>
  <c r="LC82" i="2"/>
  <c r="LC77" i="2"/>
  <c r="LC370" i="2"/>
  <c r="LC394" i="2"/>
  <c r="LC323" i="2"/>
  <c r="LC221" i="2"/>
  <c r="LC478" i="2"/>
  <c r="LC390" i="2"/>
  <c r="LC320" i="2"/>
  <c r="LC378" i="2"/>
  <c r="LC418" i="2"/>
  <c r="LC464" i="2"/>
  <c r="LC474" i="2"/>
  <c r="LC398" i="2"/>
  <c r="LC451" i="2"/>
  <c r="LC457" i="2"/>
  <c r="LC477" i="2"/>
  <c r="LC458" i="2"/>
  <c r="LC372" i="2"/>
  <c r="LC225" i="2"/>
  <c r="LC228" i="2"/>
  <c r="LC185" i="2"/>
  <c r="LC475" i="2"/>
  <c r="LC257" i="2"/>
  <c r="LC47" i="2"/>
  <c r="LC336" i="2"/>
  <c r="LC262" i="2"/>
  <c r="LC106" i="2"/>
  <c r="LC469" i="2"/>
  <c r="LD102" i="2"/>
  <c r="LD10" i="2"/>
  <c r="LD330" i="2"/>
  <c r="LD84" i="2"/>
  <c r="LD260" i="2"/>
  <c r="LD45" i="2"/>
  <c r="LD181" i="2"/>
  <c r="LD140" i="2"/>
  <c r="LD108" i="2"/>
  <c r="LD179" i="2"/>
  <c r="LD277" i="2"/>
  <c r="LD167" i="2"/>
  <c r="LD52" i="2"/>
  <c r="LD177" i="2"/>
  <c r="LD39" i="2"/>
  <c r="LD203" i="2"/>
  <c r="LD196" i="2"/>
  <c r="LD289" i="2"/>
  <c r="LD110" i="2"/>
  <c r="LD13" i="2"/>
  <c r="LD22" i="2"/>
  <c r="LD164" i="2"/>
  <c r="LD172" i="2"/>
  <c r="LD239" i="2"/>
  <c r="LD46" i="2"/>
  <c r="LD166" i="2"/>
  <c r="LD154" i="2"/>
  <c r="LD255" i="2"/>
  <c r="LD455" i="2"/>
  <c r="LD152" i="2"/>
  <c r="LD126" i="2"/>
  <c r="LD146" i="2"/>
  <c r="LD284" i="2"/>
  <c r="LD304" i="2"/>
  <c r="LD345" i="2"/>
  <c r="LD337" i="2"/>
  <c r="LD361" i="2"/>
  <c r="LD434" i="2"/>
  <c r="LD413" i="2"/>
  <c r="LD404" i="2"/>
  <c r="LD363" i="2"/>
  <c r="LD466" i="2"/>
  <c r="LD411" i="2"/>
  <c r="LD448" i="2"/>
  <c r="LD362" i="2"/>
  <c r="LD391" i="2"/>
  <c r="LD308" i="2"/>
  <c r="LD193" i="2"/>
  <c r="LD319" i="2"/>
  <c r="LD205" i="2"/>
  <c r="LD322" i="2"/>
  <c r="LD297" i="2"/>
  <c r="LD325" i="2"/>
  <c r="LD180" i="2"/>
  <c r="LD54" i="2"/>
  <c r="LD280" i="2"/>
  <c r="LD274" i="2"/>
  <c r="LD261" i="2"/>
  <c r="LD118" i="2"/>
  <c r="LD229" i="2"/>
  <c r="LD383" i="2"/>
  <c r="LD131" i="2"/>
  <c r="LD124" i="2"/>
  <c r="LD223" i="2"/>
  <c r="LD230" i="2"/>
  <c r="LD327" i="2"/>
  <c r="LD420" i="2"/>
  <c r="LD270" i="2"/>
  <c r="LD432" i="2"/>
  <c r="LD268" i="2"/>
  <c r="LD367" i="2"/>
  <c r="LD87" i="2"/>
  <c r="LD37" i="2"/>
  <c r="LD55" i="2"/>
  <c r="LD159" i="2"/>
  <c r="LD98" i="2"/>
  <c r="LD85" i="2"/>
  <c r="LD134" i="2"/>
  <c r="LD83" i="2"/>
  <c r="LD117" i="2"/>
  <c r="LD175" i="2"/>
  <c r="LD358" i="2"/>
  <c r="LD27" i="2"/>
  <c r="LD16" i="2"/>
  <c r="LD184" i="2"/>
  <c r="LD74" i="2"/>
  <c r="LD149" i="2"/>
  <c r="LD92" i="2"/>
  <c r="LD132" i="2"/>
  <c r="LD470" i="2"/>
  <c r="LD115" i="2"/>
  <c r="LD145" i="2"/>
  <c r="LD186" i="2"/>
  <c r="LD40" i="2"/>
  <c r="LD21" i="2"/>
  <c r="LD199" i="2"/>
  <c r="LD295" i="2"/>
  <c r="LD353" i="2"/>
  <c r="LD207" i="2"/>
  <c r="LD155" i="2"/>
  <c r="LD195" i="2"/>
  <c r="LD125" i="2"/>
  <c r="LD15" i="2"/>
  <c r="LD160" i="2"/>
  <c r="LD194" i="2"/>
  <c r="LD224" i="2"/>
  <c r="LD188" i="2"/>
  <c r="LD76" i="2"/>
  <c r="LD153" i="2"/>
  <c r="LD263" i="2"/>
  <c r="LD112" i="2"/>
  <c r="LD62" i="2"/>
  <c r="LD78" i="2"/>
  <c r="LD198" i="2"/>
  <c r="LD191" i="2"/>
  <c r="LD275" i="2"/>
  <c r="LD65" i="2"/>
  <c r="LD341" i="2"/>
  <c r="LD105" i="2"/>
  <c r="LD81" i="2"/>
  <c r="LD267" i="2"/>
  <c r="LD220" i="2"/>
  <c r="LD156" i="2"/>
  <c r="LD254" i="2"/>
  <c r="LD286" i="2"/>
  <c r="LD29" i="2"/>
  <c r="LD94" i="2"/>
  <c r="LD100" i="2"/>
  <c r="LD182" i="2"/>
  <c r="LD36" i="2"/>
  <c r="LD53" i="2"/>
  <c r="LD4" i="2"/>
  <c r="LD2" i="2"/>
  <c r="LD306" i="2"/>
  <c r="LD56" i="2"/>
  <c r="LD43" i="2"/>
  <c r="LD282" i="2"/>
  <c r="LD59" i="2"/>
  <c r="LD169" i="2"/>
  <c r="LD192" i="2"/>
  <c r="LD209" i="2"/>
  <c r="LD227" i="2"/>
  <c r="LD73" i="2"/>
  <c r="LD113" i="2"/>
  <c r="LD71" i="2"/>
  <c r="LD18" i="2"/>
  <c r="LD26" i="2"/>
  <c r="LD144" i="2"/>
  <c r="LD9" i="2"/>
  <c r="LD50" i="2"/>
  <c r="LD19" i="2"/>
  <c r="LD99" i="2"/>
  <c r="LD23" i="2"/>
  <c r="LD24" i="2"/>
  <c r="LD12" i="2"/>
  <c r="LD66" i="2"/>
  <c r="LD5" i="2"/>
  <c r="LD101" i="2"/>
  <c r="LD88" i="2"/>
  <c r="LD64" i="2"/>
  <c r="LD70" i="2"/>
  <c r="LD32" i="2"/>
  <c r="LD51" i="2"/>
  <c r="LD218" i="2"/>
  <c r="LD35" i="2"/>
  <c r="LD368" i="2"/>
  <c r="LD350" i="2"/>
  <c r="LD388" i="2"/>
  <c r="LD292" i="2"/>
  <c r="LD214" i="2"/>
  <c r="LD75" i="2"/>
  <c r="LD293" i="2"/>
  <c r="LD243" i="2"/>
  <c r="LD210" i="2"/>
  <c r="LD369" i="2"/>
  <c r="LD69" i="2"/>
  <c r="LD68" i="2"/>
  <c r="LD38" i="2"/>
  <c r="LD3" i="2"/>
  <c r="LD120" i="2"/>
  <c r="LD58" i="2"/>
  <c r="LD34" i="2"/>
  <c r="LD86" i="2"/>
  <c r="LD178" i="2"/>
  <c r="LD57" i="2"/>
  <c r="LD217" i="2"/>
  <c r="LD127" i="2"/>
  <c r="LD206" i="2"/>
  <c r="LD111" i="2"/>
  <c r="LD344" i="2"/>
  <c r="LD150" i="2"/>
  <c r="LD93" i="2"/>
  <c r="LD63" i="2"/>
  <c r="LD174" i="2"/>
  <c r="LD147" i="2"/>
  <c r="LD48" i="2"/>
  <c r="LD96" i="2"/>
  <c r="LD72" i="2"/>
  <c r="LD33" i="2"/>
  <c r="LD189" i="2"/>
  <c r="LD313" i="2"/>
  <c r="LD158" i="2"/>
  <c r="LD219" i="2"/>
  <c r="LD31" i="2"/>
  <c r="LD95" i="2"/>
  <c r="LD346" i="2"/>
  <c r="LD176" i="2"/>
  <c r="LD352" i="2"/>
  <c r="LD245" i="2"/>
  <c r="LD41" i="2"/>
  <c r="LD79" i="2"/>
  <c r="LD30" i="2"/>
  <c r="LD226" i="2"/>
  <c r="LD103" i="2"/>
  <c r="LD141" i="2"/>
  <c r="LD301" i="2"/>
  <c r="LD347" i="2"/>
  <c r="LD472" i="2"/>
  <c r="LD190" i="2"/>
  <c r="LD296" i="2"/>
  <c r="LD139" i="2"/>
  <c r="LD371" i="2"/>
  <c r="LD7" i="2"/>
  <c r="LD208" i="2"/>
  <c r="LD25" i="2"/>
  <c r="LD468" i="2"/>
  <c r="LD256" i="2"/>
  <c r="LD17" i="2"/>
  <c r="LD222" i="2"/>
  <c r="LD130" i="2"/>
  <c r="LD89" i="2"/>
  <c r="LD201" i="2"/>
  <c r="LD273" i="2"/>
  <c r="LD42" i="2"/>
  <c r="LD200" i="2"/>
  <c r="LD20" i="2"/>
  <c r="LD6" i="2"/>
  <c r="LD61" i="2"/>
  <c r="LD246" i="2"/>
  <c r="LD381" i="2"/>
  <c r="LD278" i="2"/>
  <c r="LD326" i="2"/>
  <c r="LD342" i="2"/>
  <c r="LD276" i="2"/>
  <c r="LD247" i="2"/>
  <c r="LD314" i="2"/>
  <c r="LD142" i="2"/>
  <c r="LD168" i="2"/>
  <c r="LD343" i="2"/>
  <c r="LD11" i="2"/>
  <c r="LD138" i="2"/>
  <c r="LD294" i="2"/>
  <c r="LD91" i="2"/>
  <c r="LD232" i="2"/>
  <c r="LD299" i="2"/>
  <c r="LD364" i="2"/>
  <c r="LD122" i="2"/>
  <c r="LD354" i="2"/>
  <c r="LD435" i="2"/>
  <c r="LD340" i="2"/>
  <c r="LD471" i="2"/>
  <c r="LD302" i="2"/>
  <c r="LD316" i="2"/>
  <c r="LD317" i="2"/>
  <c r="LD136" i="2"/>
  <c r="LD433" i="2"/>
  <c r="LD386" i="2"/>
  <c r="LD252" i="2"/>
  <c r="LD410" i="2"/>
  <c r="LD212" i="2"/>
  <c r="LD348" i="2"/>
  <c r="LD163" i="2"/>
  <c r="LD310" i="2"/>
  <c r="LD173" i="2"/>
  <c r="LD417" i="2"/>
  <c r="LD114" i="2"/>
  <c r="LD331" i="2"/>
  <c r="LD264" i="2"/>
  <c r="LD366" i="2"/>
  <c r="LD359" i="2"/>
  <c r="LD405" i="2"/>
  <c r="LD365" i="2"/>
  <c r="LD382" i="2"/>
  <c r="LD271" i="2"/>
  <c r="LD291" i="2"/>
  <c r="LD393" i="2"/>
  <c r="LD442" i="2"/>
  <c r="LD392" i="2"/>
  <c r="LD396" i="2"/>
  <c r="LD406" i="2"/>
  <c r="LD453" i="2"/>
  <c r="LD236" i="2"/>
  <c r="LD253" i="2"/>
  <c r="LD143" i="2"/>
  <c r="LD281" i="2"/>
  <c r="LD285" i="2"/>
  <c r="LD387" i="2"/>
  <c r="LD332" i="2"/>
  <c r="LD439" i="2"/>
  <c r="LD135" i="2"/>
  <c r="LD197" i="2"/>
  <c r="LD449" i="2"/>
  <c r="LD250" i="2"/>
  <c r="LD237" i="2"/>
  <c r="LD241" i="2"/>
  <c r="LD266" i="2"/>
  <c r="LD272" i="2"/>
  <c r="LD165" i="2"/>
  <c r="LD14" i="2"/>
  <c r="LD400" i="2"/>
  <c r="LD259" i="2"/>
  <c r="LD311" i="2"/>
  <c r="LD309" i="2"/>
  <c r="LD234" i="2"/>
  <c r="LD334" i="2"/>
  <c r="LD426" i="2"/>
  <c r="LD456" i="2"/>
  <c r="LD376" i="2"/>
  <c r="LD215" i="2"/>
  <c r="LD157" i="2"/>
  <c r="LD97" i="2"/>
  <c r="LD380" i="2"/>
  <c r="LD8" i="2"/>
  <c r="LD446" i="2"/>
  <c r="LD248" i="2"/>
  <c r="LD133" i="2"/>
  <c r="LD244" i="2"/>
  <c r="LD123" i="2"/>
  <c r="LD171" i="2"/>
  <c r="LD283" i="2"/>
  <c r="LD249" i="2"/>
  <c r="LD67" i="2"/>
  <c r="LD129" i="2"/>
  <c r="LD49" i="2"/>
  <c r="LD109" i="2"/>
  <c r="LD374" i="2"/>
  <c r="LD288" i="2"/>
  <c r="LD116" i="2"/>
  <c r="LD121" i="2"/>
  <c r="LD202" i="2"/>
  <c r="LD60" i="2"/>
  <c r="LD170" i="2"/>
  <c r="LD204" i="2"/>
  <c r="LD162" i="2"/>
  <c r="LD28" i="2"/>
  <c r="LD231" i="2"/>
  <c r="LD251" i="2"/>
  <c r="LD44" i="2"/>
  <c r="LD305" i="2"/>
  <c r="LD287" i="2"/>
  <c r="LD148" i="2"/>
  <c r="LD356" i="2"/>
  <c r="LD90" i="2"/>
  <c r="LD107" i="2"/>
  <c r="LD183" i="2"/>
  <c r="LD80" i="2"/>
  <c r="LD339" i="2"/>
  <c r="LD233" i="2"/>
  <c r="LD128" i="2"/>
  <c r="LD467" i="2"/>
  <c r="LD312" i="2"/>
  <c r="LD444" i="2"/>
  <c r="LD235" i="2"/>
  <c r="LD104" i="2"/>
  <c r="LD258" i="2"/>
  <c r="LD303" i="2"/>
  <c r="LD428" i="2"/>
  <c r="LD473" i="2"/>
  <c r="LD459" i="2"/>
  <c r="LD395" i="2"/>
  <c r="LD397" i="2"/>
  <c r="LD436" i="2"/>
  <c r="LD440" i="2"/>
  <c r="LD465" i="2"/>
  <c r="LD408" i="2"/>
  <c r="LD421" i="2"/>
  <c r="LD479" i="2"/>
  <c r="LD422" i="2"/>
  <c r="LD377" i="2"/>
  <c r="LD430" i="2"/>
  <c r="LD389" i="2"/>
  <c r="LD137" i="2"/>
  <c r="LD385" i="2"/>
  <c r="LD402" i="2"/>
  <c r="LD318" i="2"/>
  <c r="LD375" i="2"/>
  <c r="LD279" i="2"/>
  <c r="LD438" i="2"/>
  <c r="LD333" i="2"/>
  <c r="LD424" i="2"/>
  <c r="LD300" i="2"/>
  <c r="LD461" i="2"/>
  <c r="LD187" i="2"/>
  <c r="LD238" i="2"/>
  <c r="LD265" i="2"/>
  <c r="LD298" i="2"/>
  <c r="LD360" i="2"/>
  <c r="LD119" i="2"/>
  <c r="LD211" i="2"/>
  <c r="LD373" i="2"/>
  <c r="LD338" i="2"/>
  <c r="LD242" i="2"/>
  <c r="LD355" i="2"/>
  <c r="LD447" i="2"/>
  <c r="LD443" i="2"/>
  <c r="LD403" i="2"/>
  <c r="LD463" i="2"/>
  <c r="LD335" i="2"/>
  <c r="LD431" i="2"/>
  <c r="LD454" i="2"/>
  <c r="LD384" i="2"/>
  <c r="LD151" i="2"/>
  <c r="LD407" i="2"/>
  <c r="LD412" i="2"/>
  <c r="LD445" i="2"/>
  <c r="LD462" i="2"/>
  <c r="LD324" i="2"/>
  <c r="LD425" i="2"/>
  <c r="LD450" i="2"/>
  <c r="LD414" i="2"/>
  <c r="LD357" i="2"/>
  <c r="LD415" i="2"/>
  <c r="LD476" i="2"/>
  <c r="LD321" i="2"/>
  <c r="LD328" i="2"/>
  <c r="LD315" i="2"/>
  <c r="LD351" i="2"/>
  <c r="LD423" i="2"/>
  <c r="LD441" i="2"/>
  <c r="LD216" i="2"/>
  <c r="LD240" i="2"/>
  <c r="LD452" i="2"/>
  <c r="LD409" i="2"/>
  <c r="LD269" i="2"/>
  <c r="LD329" i="2"/>
  <c r="LD416" i="2"/>
  <c r="LD437" i="2"/>
  <c r="LD419" i="2"/>
  <c r="LD427" i="2"/>
  <c r="LD161" i="2"/>
  <c r="LD429" i="2"/>
  <c r="LD399" i="2"/>
  <c r="LD290" i="2"/>
  <c r="LD349" i="2"/>
  <c r="LD213" i="2"/>
  <c r="LD401" i="2"/>
  <c r="LD460" i="2"/>
  <c r="LD307" i="2"/>
  <c r="LD379" i="2"/>
  <c r="LD82" i="2"/>
  <c r="LD77" i="2"/>
  <c r="LD370" i="2"/>
  <c r="LD394" i="2"/>
  <c r="LD323" i="2"/>
  <c r="LD221" i="2"/>
  <c r="LD478" i="2"/>
  <c r="LD390" i="2"/>
  <c r="LD320" i="2"/>
  <c r="LD378" i="2"/>
  <c r="LD418" i="2"/>
  <c r="LD464" i="2"/>
  <c r="LD474" i="2"/>
  <c r="LD398" i="2"/>
  <c r="LD451" i="2"/>
  <c r="LD457" i="2"/>
  <c r="LD477" i="2"/>
  <c r="LD458" i="2"/>
  <c r="LD372" i="2"/>
  <c r="LD225" i="2"/>
  <c r="LD228" i="2"/>
  <c r="LD185" i="2"/>
  <c r="LD475" i="2"/>
  <c r="LD257" i="2"/>
  <c r="LD47" i="2"/>
  <c r="LD336" i="2"/>
  <c r="LD262" i="2"/>
  <c r="LD106" i="2"/>
  <c r="LD469" i="2"/>
  <c r="LE102" i="2"/>
  <c r="LE10" i="2"/>
  <c r="LE330" i="2"/>
  <c r="LE84" i="2"/>
  <c r="LE260" i="2"/>
  <c r="LE45" i="2"/>
  <c r="LE181" i="2"/>
  <c r="LE140" i="2"/>
  <c r="LE108" i="2"/>
  <c r="LE179" i="2"/>
  <c r="LE277" i="2"/>
  <c r="LE167" i="2"/>
  <c r="LE52" i="2"/>
  <c r="LE177" i="2"/>
  <c r="LE39" i="2"/>
  <c r="LE203" i="2"/>
  <c r="LE196" i="2"/>
  <c r="LE289" i="2"/>
  <c r="LE110" i="2"/>
  <c r="LE13" i="2"/>
  <c r="LE22" i="2"/>
  <c r="LE164" i="2"/>
  <c r="LE172" i="2"/>
  <c r="LE239" i="2"/>
  <c r="LE46" i="2"/>
  <c r="LE166" i="2"/>
  <c r="LE154" i="2"/>
  <c r="LE255" i="2"/>
  <c r="LE455" i="2"/>
  <c r="LE152" i="2"/>
  <c r="LE126" i="2"/>
  <c r="LE146" i="2"/>
  <c r="LE284" i="2"/>
  <c r="LE304" i="2"/>
  <c r="LE345" i="2"/>
  <c r="LE337" i="2"/>
  <c r="LE361" i="2"/>
  <c r="LE434" i="2"/>
  <c r="LE413" i="2"/>
  <c r="LE404" i="2"/>
  <c r="LE363" i="2"/>
  <c r="LE466" i="2"/>
  <c r="LE411" i="2"/>
  <c r="LE448" i="2"/>
  <c r="LE362" i="2"/>
  <c r="LE391" i="2"/>
  <c r="LE308" i="2"/>
  <c r="LE193" i="2"/>
  <c r="LE319" i="2"/>
  <c r="LE205" i="2"/>
  <c r="LE322" i="2"/>
  <c r="LE297" i="2"/>
  <c r="LE325" i="2"/>
  <c r="LE180" i="2"/>
  <c r="LE54" i="2"/>
  <c r="LE280" i="2"/>
  <c r="LE274" i="2"/>
  <c r="LE261" i="2"/>
  <c r="LE118" i="2"/>
  <c r="LE229" i="2"/>
  <c r="LE383" i="2"/>
  <c r="LE131" i="2"/>
  <c r="LE124" i="2"/>
  <c r="LE223" i="2"/>
  <c r="LE230" i="2"/>
  <c r="LE327" i="2"/>
  <c r="LE420" i="2"/>
  <c r="LE270" i="2"/>
  <c r="LE432" i="2"/>
  <c r="LE268" i="2"/>
  <c r="LE367" i="2"/>
  <c r="LE87" i="2"/>
  <c r="LE37" i="2"/>
  <c r="LE55" i="2"/>
  <c r="LE159" i="2"/>
  <c r="LE98" i="2"/>
  <c r="LE85" i="2"/>
  <c r="LE134" i="2"/>
  <c r="LE83" i="2"/>
  <c r="LE117" i="2"/>
  <c r="LE175" i="2"/>
  <c r="LE358" i="2"/>
  <c r="LE27" i="2"/>
  <c r="LE16" i="2"/>
  <c r="LE184" i="2"/>
  <c r="LE74" i="2"/>
  <c r="LE149" i="2"/>
  <c r="LE92" i="2"/>
  <c r="LE132" i="2"/>
  <c r="LE470" i="2"/>
  <c r="LE115" i="2"/>
  <c r="LE145" i="2"/>
  <c r="LE186" i="2"/>
  <c r="LE40" i="2"/>
  <c r="LE21" i="2"/>
  <c r="LE199" i="2"/>
  <c r="LE295" i="2"/>
  <c r="LE353" i="2"/>
  <c r="LE207" i="2"/>
  <c r="LE155" i="2"/>
  <c r="LE195" i="2"/>
  <c r="LE125" i="2"/>
  <c r="LE15" i="2"/>
  <c r="LE160" i="2"/>
  <c r="LE194" i="2"/>
  <c r="LE224" i="2"/>
  <c r="LE188" i="2"/>
  <c r="LE76" i="2"/>
  <c r="LE153" i="2"/>
  <c r="LE263" i="2"/>
  <c r="LE112" i="2"/>
  <c r="LE62" i="2"/>
  <c r="LE78" i="2"/>
  <c r="LE198" i="2"/>
  <c r="LE191" i="2"/>
  <c r="LE275" i="2"/>
  <c r="LE65" i="2"/>
  <c r="LE341" i="2"/>
  <c r="LE105" i="2"/>
  <c r="LE81" i="2"/>
  <c r="LE267" i="2"/>
  <c r="LE220" i="2"/>
  <c r="LE156" i="2"/>
  <c r="LE254" i="2"/>
  <c r="LE286" i="2"/>
  <c r="LE29" i="2"/>
  <c r="LE94" i="2"/>
  <c r="LE100" i="2"/>
  <c r="LE182" i="2"/>
  <c r="LE36" i="2"/>
  <c r="LE53" i="2"/>
  <c r="LE4" i="2"/>
  <c r="LE2" i="2"/>
  <c r="LE306" i="2"/>
  <c r="LE56" i="2"/>
  <c r="LE43" i="2"/>
  <c r="LE282" i="2"/>
  <c r="LE59" i="2"/>
  <c r="LE169" i="2"/>
  <c r="LE192" i="2"/>
  <c r="LE209" i="2"/>
  <c r="LE227" i="2"/>
  <c r="LE73" i="2"/>
  <c r="LE113" i="2"/>
  <c r="LE71" i="2"/>
  <c r="LE18" i="2"/>
  <c r="LE26" i="2"/>
  <c r="LE144" i="2"/>
  <c r="LE9" i="2"/>
  <c r="LE50" i="2"/>
  <c r="LE19" i="2"/>
  <c r="LE99" i="2"/>
  <c r="LE23" i="2"/>
  <c r="LE24" i="2"/>
  <c r="LE12" i="2"/>
  <c r="LE66" i="2"/>
  <c r="LE5" i="2"/>
  <c r="LE101" i="2"/>
  <c r="LE88" i="2"/>
  <c r="LE64" i="2"/>
  <c r="LE70" i="2"/>
  <c r="LE32" i="2"/>
  <c r="LE51" i="2"/>
  <c r="LE218" i="2"/>
  <c r="LE35" i="2"/>
  <c r="LE368" i="2"/>
  <c r="LE350" i="2"/>
  <c r="LE388" i="2"/>
  <c r="LE292" i="2"/>
  <c r="LE214" i="2"/>
  <c r="LE75" i="2"/>
  <c r="LE293" i="2"/>
  <c r="LE243" i="2"/>
  <c r="LE210" i="2"/>
  <c r="LE369" i="2"/>
  <c r="LE69" i="2"/>
  <c r="LE68" i="2"/>
  <c r="LE38" i="2"/>
  <c r="LE3" i="2"/>
  <c r="LE120" i="2"/>
  <c r="LE58" i="2"/>
  <c r="LE34" i="2"/>
  <c r="LE86" i="2"/>
  <c r="LE178" i="2"/>
  <c r="LE57" i="2"/>
  <c r="LE217" i="2"/>
  <c r="LE127" i="2"/>
  <c r="LE206" i="2"/>
  <c r="LE111" i="2"/>
  <c r="LE344" i="2"/>
  <c r="LE150" i="2"/>
  <c r="LE93" i="2"/>
  <c r="LE63" i="2"/>
  <c r="LE174" i="2"/>
  <c r="LE147" i="2"/>
  <c r="LE48" i="2"/>
  <c r="LE96" i="2"/>
  <c r="LE72" i="2"/>
  <c r="LE33" i="2"/>
  <c r="LE189" i="2"/>
  <c r="LE313" i="2"/>
  <c r="LE158" i="2"/>
  <c r="LE219" i="2"/>
  <c r="LE31" i="2"/>
  <c r="LE95" i="2"/>
  <c r="LE346" i="2"/>
  <c r="LE176" i="2"/>
  <c r="LE352" i="2"/>
  <c r="LE245" i="2"/>
  <c r="LE41" i="2"/>
  <c r="LE79" i="2"/>
  <c r="LE30" i="2"/>
  <c r="LE226" i="2"/>
  <c r="LE103" i="2"/>
  <c r="LE141" i="2"/>
  <c r="LE301" i="2"/>
  <c r="LE347" i="2"/>
  <c r="LE472" i="2"/>
  <c r="LE190" i="2"/>
  <c r="LE296" i="2"/>
  <c r="LE139" i="2"/>
  <c r="LE371" i="2"/>
  <c r="LE7" i="2"/>
  <c r="LE208" i="2"/>
  <c r="LE25" i="2"/>
  <c r="LE468" i="2"/>
  <c r="LE256" i="2"/>
  <c r="LE17" i="2"/>
  <c r="LE222" i="2"/>
  <c r="LE130" i="2"/>
  <c r="LE89" i="2"/>
  <c r="LE201" i="2"/>
  <c r="LE273" i="2"/>
  <c r="LE42" i="2"/>
  <c r="LE200" i="2"/>
  <c r="LE20" i="2"/>
  <c r="LE6" i="2"/>
  <c r="LE61" i="2"/>
  <c r="LE246" i="2"/>
  <c r="LE381" i="2"/>
  <c r="LE278" i="2"/>
  <c r="LE326" i="2"/>
  <c r="LE342" i="2"/>
  <c r="LE276" i="2"/>
  <c r="LE247" i="2"/>
  <c r="LE314" i="2"/>
  <c r="LE142" i="2"/>
  <c r="LE168" i="2"/>
  <c r="LE343" i="2"/>
  <c r="LE11" i="2"/>
  <c r="LE138" i="2"/>
  <c r="LE294" i="2"/>
  <c r="LE91" i="2"/>
  <c r="LE232" i="2"/>
  <c r="LE299" i="2"/>
  <c r="LE364" i="2"/>
  <c r="LE122" i="2"/>
  <c r="LE354" i="2"/>
  <c r="LE435" i="2"/>
  <c r="LE340" i="2"/>
  <c r="LE471" i="2"/>
  <c r="LE302" i="2"/>
  <c r="LE316" i="2"/>
  <c r="LE317" i="2"/>
  <c r="LE136" i="2"/>
  <c r="LE433" i="2"/>
  <c r="LE386" i="2"/>
  <c r="LE252" i="2"/>
  <c r="LE410" i="2"/>
  <c r="LE212" i="2"/>
  <c r="LE348" i="2"/>
  <c r="LE163" i="2"/>
  <c r="LE310" i="2"/>
  <c r="LE173" i="2"/>
  <c r="LE417" i="2"/>
  <c r="LE114" i="2"/>
  <c r="LE331" i="2"/>
  <c r="LE264" i="2"/>
  <c r="LE366" i="2"/>
  <c r="LE359" i="2"/>
  <c r="LE405" i="2"/>
  <c r="LE365" i="2"/>
  <c r="LE382" i="2"/>
  <c r="LE271" i="2"/>
  <c r="LE291" i="2"/>
  <c r="LE393" i="2"/>
  <c r="LE442" i="2"/>
  <c r="LE392" i="2"/>
  <c r="LE396" i="2"/>
  <c r="LE406" i="2"/>
  <c r="LE453" i="2"/>
  <c r="LE236" i="2"/>
  <c r="LE253" i="2"/>
  <c r="LE143" i="2"/>
  <c r="LE281" i="2"/>
  <c r="LE285" i="2"/>
  <c r="LE387" i="2"/>
  <c r="LE332" i="2"/>
  <c r="LE439" i="2"/>
  <c r="LE135" i="2"/>
  <c r="LE197" i="2"/>
  <c r="LE449" i="2"/>
  <c r="LE250" i="2"/>
  <c r="LE237" i="2"/>
  <c r="LE241" i="2"/>
  <c r="LE266" i="2"/>
  <c r="LE272" i="2"/>
  <c r="LE165" i="2"/>
  <c r="LE14" i="2"/>
  <c r="LE400" i="2"/>
  <c r="LE259" i="2"/>
  <c r="LE311" i="2"/>
  <c r="LE309" i="2"/>
  <c r="LE234" i="2"/>
  <c r="LE334" i="2"/>
  <c r="LE426" i="2"/>
  <c r="LE456" i="2"/>
  <c r="LE376" i="2"/>
  <c r="LE215" i="2"/>
  <c r="LE157" i="2"/>
  <c r="LE97" i="2"/>
  <c r="LE380" i="2"/>
  <c r="LE8" i="2"/>
  <c r="LE446" i="2"/>
  <c r="LE248" i="2"/>
  <c r="LE133" i="2"/>
  <c r="LE244" i="2"/>
  <c r="LE123" i="2"/>
  <c r="LE171" i="2"/>
  <c r="LE283" i="2"/>
  <c r="LE249" i="2"/>
  <c r="LE67" i="2"/>
  <c r="LE129" i="2"/>
  <c r="LE49" i="2"/>
  <c r="LE109" i="2"/>
  <c r="LE374" i="2"/>
  <c r="LE288" i="2"/>
  <c r="LE116" i="2"/>
  <c r="LE121" i="2"/>
  <c r="LE202" i="2"/>
  <c r="LE60" i="2"/>
  <c r="LE170" i="2"/>
  <c r="LE204" i="2"/>
  <c r="LE162" i="2"/>
  <c r="LE28" i="2"/>
  <c r="LE231" i="2"/>
  <c r="LE251" i="2"/>
  <c r="LE44" i="2"/>
  <c r="LE305" i="2"/>
  <c r="LE287" i="2"/>
  <c r="LE148" i="2"/>
  <c r="LE356" i="2"/>
  <c r="LE90" i="2"/>
  <c r="LE107" i="2"/>
  <c r="LE183" i="2"/>
  <c r="LE80" i="2"/>
  <c r="LE339" i="2"/>
  <c r="LE233" i="2"/>
  <c r="LE128" i="2"/>
  <c r="LE467" i="2"/>
  <c r="LE312" i="2"/>
  <c r="LE444" i="2"/>
  <c r="LE235" i="2"/>
  <c r="LE104" i="2"/>
  <c r="LE258" i="2"/>
  <c r="LE303" i="2"/>
  <c r="LE428" i="2"/>
  <c r="LE473" i="2"/>
  <c r="LE459" i="2"/>
  <c r="LE395" i="2"/>
  <c r="LE397" i="2"/>
  <c r="LE436" i="2"/>
  <c r="LE440" i="2"/>
  <c r="LE465" i="2"/>
  <c r="LE408" i="2"/>
  <c r="LE421" i="2"/>
  <c r="LE479" i="2"/>
  <c r="LE422" i="2"/>
  <c r="LE377" i="2"/>
  <c r="LE430" i="2"/>
  <c r="LE389" i="2"/>
  <c r="LE137" i="2"/>
  <c r="LE385" i="2"/>
  <c r="LE402" i="2"/>
  <c r="LE318" i="2"/>
  <c r="LE375" i="2"/>
  <c r="LE279" i="2"/>
  <c r="LE438" i="2"/>
  <c r="LE333" i="2"/>
  <c r="LE424" i="2"/>
  <c r="LE300" i="2"/>
  <c r="LE461" i="2"/>
  <c r="LE187" i="2"/>
  <c r="LE238" i="2"/>
  <c r="LE265" i="2"/>
  <c r="LE298" i="2"/>
  <c r="LE360" i="2"/>
  <c r="LE119" i="2"/>
  <c r="LE211" i="2"/>
  <c r="LE373" i="2"/>
  <c r="LE338" i="2"/>
  <c r="LE242" i="2"/>
  <c r="LE355" i="2"/>
  <c r="LE447" i="2"/>
  <c r="LE443" i="2"/>
  <c r="LE403" i="2"/>
  <c r="LE463" i="2"/>
  <c r="LE335" i="2"/>
  <c r="LE431" i="2"/>
  <c r="LE454" i="2"/>
  <c r="LE384" i="2"/>
  <c r="LE151" i="2"/>
  <c r="LE407" i="2"/>
  <c r="LE412" i="2"/>
  <c r="LE445" i="2"/>
  <c r="LE462" i="2"/>
  <c r="LE324" i="2"/>
  <c r="LE425" i="2"/>
  <c r="LE450" i="2"/>
  <c r="LE414" i="2"/>
  <c r="LE357" i="2"/>
  <c r="LE415" i="2"/>
  <c r="LE476" i="2"/>
  <c r="LE321" i="2"/>
  <c r="LE328" i="2"/>
  <c r="LE315" i="2"/>
  <c r="LE351" i="2"/>
  <c r="LE423" i="2"/>
  <c r="LE441" i="2"/>
  <c r="LE216" i="2"/>
  <c r="LE240" i="2"/>
  <c r="LE452" i="2"/>
  <c r="LE409" i="2"/>
  <c r="LE269" i="2"/>
  <c r="LE329" i="2"/>
  <c r="LE416" i="2"/>
  <c r="LE437" i="2"/>
  <c r="LE419" i="2"/>
  <c r="LE427" i="2"/>
  <c r="LE161" i="2"/>
  <c r="LE429" i="2"/>
  <c r="LE399" i="2"/>
  <c r="LE290" i="2"/>
  <c r="LE349" i="2"/>
  <c r="LE213" i="2"/>
  <c r="LE401" i="2"/>
  <c r="LE460" i="2"/>
  <c r="LE307" i="2"/>
  <c r="LE379" i="2"/>
  <c r="LE82" i="2"/>
  <c r="LE77" i="2"/>
  <c r="LE370" i="2"/>
  <c r="LE394" i="2"/>
  <c r="LE323" i="2"/>
  <c r="LE221" i="2"/>
  <c r="LE478" i="2"/>
  <c r="LE390" i="2"/>
  <c r="LE320" i="2"/>
  <c r="LE378" i="2"/>
  <c r="LE418" i="2"/>
  <c r="LE464" i="2"/>
  <c r="LE474" i="2"/>
  <c r="LE398" i="2"/>
  <c r="LE451" i="2"/>
  <c r="LE457" i="2"/>
  <c r="LE477" i="2"/>
  <c r="LE458" i="2"/>
  <c r="LE372" i="2"/>
  <c r="LE225" i="2"/>
  <c r="LE228" i="2"/>
  <c r="LE185" i="2"/>
  <c r="LE475" i="2"/>
  <c r="LE257" i="2"/>
  <c r="LE47" i="2"/>
  <c r="LE336" i="2"/>
  <c r="LE262" i="2"/>
  <c r="LE106" i="2"/>
  <c r="LE469" i="2"/>
  <c r="LF102" i="2"/>
  <c r="LF10" i="2"/>
  <c r="LF330" i="2"/>
  <c r="LF84" i="2"/>
  <c r="LF260" i="2"/>
  <c r="LF45" i="2"/>
  <c r="LF181" i="2"/>
  <c r="LF140" i="2"/>
  <c r="LF108" i="2"/>
  <c r="LF179" i="2"/>
  <c r="LF277" i="2"/>
  <c r="LF167" i="2"/>
  <c r="LF52" i="2"/>
  <c r="LF177" i="2"/>
  <c r="LF39" i="2"/>
  <c r="LF203" i="2"/>
  <c r="LF196" i="2"/>
  <c r="LF289" i="2"/>
  <c r="LF110" i="2"/>
  <c r="LF13" i="2"/>
  <c r="LF22" i="2"/>
  <c r="LF164" i="2"/>
  <c r="LF172" i="2"/>
  <c r="LF239" i="2"/>
  <c r="LF46" i="2"/>
  <c r="LF166" i="2"/>
  <c r="LF154" i="2"/>
  <c r="LF255" i="2"/>
  <c r="LF455" i="2"/>
  <c r="LF152" i="2"/>
  <c r="LF126" i="2"/>
  <c r="LF146" i="2"/>
  <c r="LF284" i="2"/>
  <c r="LF304" i="2"/>
  <c r="LF345" i="2"/>
  <c r="LF337" i="2"/>
  <c r="LF361" i="2"/>
  <c r="LF434" i="2"/>
  <c r="LF413" i="2"/>
  <c r="LF404" i="2"/>
  <c r="LF363" i="2"/>
  <c r="LF466" i="2"/>
  <c r="LF411" i="2"/>
  <c r="LF448" i="2"/>
  <c r="LF362" i="2"/>
  <c r="LF391" i="2"/>
  <c r="LF308" i="2"/>
  <c r="LF193" i="2"/>
  <c r="LF319" i="2"/>
  <c r="LF205" i="2"/>
  <c r="LF322" i="2"/>
  <c r="LF297" i="2"/>
  <c r="LF325" i="2"/>
  <c r="LF180" i="2"/>
  <c r="LF54" i="2"/>
  <c r="LF280" i="2"/>
  <c r="LF274" i="2"/>
  <c r="LF261" i="2"/>
  <c r="LF118" i="2"/>
  <c r="LF229" i="2"/>
  <c r="LF383" i="2"/>
  <c r="LF131" i="2"/>
  <c r="LF124" i="2"/>
  <c r="LF223" i="2"/>
  <c r="LF230" i="2"/>
  <c r="LF327" i="2"/>
  <c r="LF420" i="2"/>
  <c r="LF270" i="2"/>
  <c r="LF432" i="2"/>
  <c r="LF268" i="2"/>
  <c r="LF367" i="2"/>
  <c r="LF87" i="2"/>
  <c r="LF37" i="2"/>
  <c r="LF55" i="2"/>
  <c r="LF159" i="2"/>
  <c r="LF98" i="2"/>
  <c r="LF85" i="2"/>
  <c r="LF134" i="2"/>
  <c r="LF83" i="2"/>
  <c r="LF117" i="2"/>
  <c r="LF175" i="2"/>
  <c r="LF358" i="2"/>
  <c r="LF27" i="2"/>
  <c r="LF16" i="2"/>
  <c r="LF184" i="2"/>
  <c r="LF74" i="2"/>
  <c r="LF149" i="2"/>
  <c r="LF92" i="2"/>
  <c r="LF132" i="2"/>
  <c r="LF470" i="2"/>
  <c r="LF115" i="2"/>
  <c r="LF145" i="2"/>
  <c r="LF186" i="2"/>
  <c r="LF40" i="2"/>
  <c r="LF21" i="2"/>
  <c r="LF199" i="2"/>
  <c r="LF295" i="2"/>
  <c r="LF353" i="2"/>
  <c r="LF207" i="2"/>
  <c r="LF155" i="2"/>
  <c r="LF195" i="2"/>
  <c r="LF125" i="2"/>
  <c r="LF15" i="2"/>
  <c r="LF160" i="2"/>
  <c r="LF194" i="2"/>
  <c r="LF224" i="2"/>
  <c r="LF188" i="2"/>
  <c r="LF76" i="2"/>
  <c r="LF153" i="2"/>
  <c r="LF263" i="2"/>
  <c r="LF112" i="2"/>
  <c r="LF62" i="2"/>
  <c r="LF78" i="2"/>
  <c r="LF198" i="2"/>
  <c r="LF191" i="2"/>
  <c r="LF275" i="2"/>
  <c r="LF65" i="2"/>
  <c r="LF341" i="2"/>
  <c r="LF105" i="2"/>
  <c r="LF81" i="2"/>
  <c r="LF267" i="2"/>
  <c r="LF220" i="2"/>
  <c r="LF156" i="2"/>
  <c r="LF254" i="2"/>
  <c r="LF286" i="2"/>
  <c r="LF29" i="2"/>
  <c r="LF94" i="2"/>
  <c r="LF100" i="2"/>
  <c r="LF182" i="2"/>
  <c r="LF36" i="2"/>
  <c r="LF53" i="2"/>
  <c r="LF4" i="2"/>
  <c r="LF2" i="2"/>
  <c r="LF306" i="2"/>
  <c r="LF56" i="2"/>
  <c r="LF43" i="2"/>
  <c r="LF282" i="2"/>
  <c r="LF59" i="2"/>
  <c r="LF169" i="2"/>
  <c r="LF192" i="2"/>
  <c r="LF209" i="2"/>
  <c r="LF227" i="2"/>
  <c r="LF73" i="2"/>
  <c r="LF113" i="2"/>
  <c r="LF71" i="2"/>
  <c r="LF18" i="2"/>
  <c r="LF26" i="2"/>
  <c r="LF144" i="2"/>
  <c r="LF9" i="2"/>
  <c r="LF50" i="2"/>
  <c r="LF19" i="2"/>
  <c r="LF99" i="2"/>
  <c r="LF23" i="2"/>
  <c r="LF24" i="2"/>
  <c r="LF12" i="2"/>
  <c r="LF66" i="2"/>
  <c r="LF5" i="2"/>
  <c r="LF101" i="2"/>
  <c r="LF88" i="2"/>
  <c r="LF64" i="2"/>
  <c r="LF70" i="2"/>
  <c r="LF32" i="2"/>
  <c r="LF51" i="2"/>
  <c r="LF218" i="2"/>
  <c r="LF35" i="2"/>
  <c r="LF368" i="2"/>
  <c r="LF350" i="2"/>
  <c r="LF388" i="2"/>
  <c r="LF292" i="2"/>
  <c r="LF214" i="2"/>
  <c r="LF75" i="2"/>
  <c r="LF293" i="2"/>
  <c r="LF243" i="2"/>
  <c r="LF210" i="2"/>
  <c r="LF369" i="2"/>
  <c r="LF69" i="2"/>
  <c r="LF68" i="2"/>
  <c r="LF38" i="2"/>
  <c r="LF3" i="2"/>
  <c r="LF120" i="2"/>
  <c r="LF58" i="2"/>
  <c r="LF34" i="2"/>
  <c r="LF86" i="2"/>
  <c r="LF178" i="2"/>
  <c r="LF57" i="2"/>
  <c r="LF217" i="2"/>
  <c r="LF127" i="2"/>
  <c r="LF206" i="2"/>
  <c r="LF111" i="2"/>
  <c r="LF344" i="2"/>
  <c r="LF150" i="2"/>
  <c r="LF93" i="2"/>
  <c r="LF63" i="2"/>
  <c r="LF174" i="2"/>
  <c r="LF147" i="2"/>
  <c r="LF48" i="2"/>
  <c r="LF96" i="2"/>
  <c r="LF72" i="2"/>
  <c r="LF33" i="2"/>
  <c r="LF189" i="2"/>
  <c r="LF313" i="2"/>
  <c r="LF158" i="2"/>
  <c r="LF219" i="2"/>
  <c r="LF31" i="2"/>
  <c r="LF95" i="2"/>
  <c r="LF346" i="2"/>
  <c r="LF176" i="2"/>
  <c r="LF352" i="2"/>
  <c r="LF245" i="2"/>
  <c r="LF41" i="2"/>
  <c r="LF79" i="2"/>
  <c r="LF30" i="2"/>
  <c r="LF226" i="2"/>
  <c r="LF103" i="2"/>
  <c r="LF141" i="2"/>
  <c r="LF301" i="2"/>
  <c r="LF347" i="2"/>
  <c r="LF472" i="2"/>
  <c r="LF190" i="2"/>
  <c r="LF296" i="2"/>
  <c r="LF139" i="2"/>
  <c r="LF371" i="2"/>
  <c r="LF7" i="2"/>
  <c r="LF208" i="2"/>
  <c r="LF25" i="2"/>
  <c r="LF468" i="2"/>
  <c r="LF256" i="2"/>
  <c r="LF17" i="2"/>
  <c r="LF222" i="2"/>
  <c r="LF130" i="2"/>
  <c r="LF89" i="2"/>
  <c r="LF201" i="2"/>
  <c r="LF273" i="2"/>
  <c r="LF42" i="2"/>
  <c r="LF200" i="2"/>
  <c r="LF20" i="2"/>
  <c r="LF6" i="2"/>
  <c r="LF61" i="2"/>
  <c r="LF246" i="2"/>
  <c r="LF381" i="2"/>
  <c r="LF278" i="2"/>
  <c r="LF326" i="2"/>
  <c r="LF342" i="2"/>
  <c r="LF276" i="2"/>
  <c r="LF247" i="2"/>
  <c r="LF314" i="2"/>
  <c r="LF142" i="2"/>
  <c r="LF168" i="2"/>
  <c r="LF343" i="2"/>
  <c r="LF11" i="2"/>
  <c r="LF138" i="2"/>
  <c r="LF294" i="2"/>
  <c r="LF91" i="2"/>
  <c r="LF232" i="2"/>
  <c r="LF299" i="2"/>
  <c r="LF364" i="2"/>
  <c r="LF122" i="2"/>
  <c r="LF354" i="2"/>
  <c r="LF435" i="2"/>
  <c r="LF340" i="2"/>
  <c r="LF471" i="2"/>
  <c r="LF302" i="2"/>
  <c r="LF316" i="2"/>
  <c r="LF317" i="2"/>
  <c r="LF136" i="2"/>
  <c r="LF433" i="2"/>
  <c r="LF386" i="2"/>
  <c r="LF252" i="2"/>
  <c r="LF410" i="2"/>
  <c r="LF212" i="2"/>
  <c r="LF348" i="2"/>
  <c r="LF163" i="2"/>
  <c r="LF310" i="2"/>
  <c r="LF173" i="2"/>
  <c r="LF417" i="2"/>
  <c r="LF114" i="2"/>
  <c r="LF331" i="2"/>
  <c r="LF264" i="2"/>
  <c r="LF366" i="2"/>
  <c r="LF359" i="2"/>
  <c r="LF405" i="2"/>
  <c r="LF365" i="2"/>
  <c r="LF382" i="2"/>
  <c r="LF271" i="2"/>
  <c r="LF291" i="2"/>
  <c r="LF393" i="2"/>
  <c r="LF442" i="2"/>
  <c r="LF392" i="2"/>
  <c r="LF396" i="2"/>
  <c r="LF406" i="2"/>
  <c r="LF453" i="2"/>
  <c r="LF236" i="2"/>
  <c r="LF253" i="2"/>
  <c r="LF143" i="2"/>
  <c r="LF281" i="2"/>
  <c r="LF285" i="2"/>
  <c r="LF387" i="2"/>
  <c r="LF332" i="2"/>
  <c r="LF439" i="2"/>
  <c r="LF135" i="2"/>
  <c r="LF197" i="2"/>
  <c r="LF449" i="2"/>
  <c r="LF250" i="2"/>
  <c r="LF237" i="2"/>
  <c r="LF241" i="2"/>
  <c r="LF266" i="2"/>
  <c r="LF272" i="2"/>
  <c r="LF165" i="2"/>
  <c r="LF14" i="2"/>
  <c r="LF400" i="2"/>
  <c r="LF259" i="2"/>
  <c r="LF311" i="2"/>
  <c r="LF309" i="2"/>
  <c r="LF234" i="2"/>
  <c r="LF334" i="2"/>
  <c r="LF426" i="2"/>
  <c r="LF456" i="2"/>
  <c r="LF376" i="2"/>
  <c r="LF215" i="2"/>
  <c r="LF157" i="2"/>
  <c r="LF97" i="2"/>
  <c r="LF380" i="2"/>
  <c r="LF8" i="2"/>
  <c r="LF446" i="2"/>
  <c r="LF248" i="2"/>
  <c r="LF133" i="2"/>
  <c r="LF244" i="2"/>
  <c r="LF123" i="2"/>
  <c r="LF171" i="2"/>
  <c r="LF283" i="2"/>
  <c r="LF249" i="2"/>
  <c r="LF67" i="2"/>
  <c r="LF129" i="2"/>
  <c r="LF49" i="2"/>
  <c r="LF109" i="2"/>
  <c r="LF374" i="2"/>
  <c r="LF288" i="2"/>
  <c r="LF116" i="2"/>
  <c r="LF121" i="2"/>
  <c r="LF202" i="2"/>
  <c r="LF60" i="2"/>
  <c r="LF170" i="2"/>
  <c r="LF204" i="2"/>
  <c r="LF162" i="2"/>
  <c r="LF28" i="2"/>
  <c r="LF231" i="2"/>
  <c r="LF251" i="2"/>
  <c r="LF44" i="2"/>
  <c r="LF305" i="2"/>
  <c r="LF287" i="2"/>
  <c r="LF148" i="2"/>
  <c r="LF356" i="2"/>
  <c r="LF90" i="2"/>
  <c r="LF107" i="2"/>
  <c r="LF183" i="2"/>
  <c r="LF80" i="2"/>
  <c r="LF339" i="2"/>
  <c r="LF233" i="2"/>
  <c r="LF128" i="2"/>
  <c r="LF467" i="2"/>
  <c r="LF312" i="2"/>
  <c r="LF444" i="2"/>
  <c r="LF235" i="2"/>
  <c r="LF104" i="2"/>
  <c r="LF258" i="2"/>
  <c r="LF303" i="2"/>
  <c r="LF428" i="2"/>
  <c r="LF473" i="2"/>
  <c r="LF459" i="2"/>
  <c r="LF395" i="2"/>
  <c r="LF397" i="2"/>
  <c r="LF436" i="2"/>
  <c r="LF440" i="2"/>
  <c r="LF465" i="2"/>
  <c r="LF408" i="2"/>
  <c r="LF421" i="2"/>
  <c r="LF479" i="2"/>
  <c r="LF422" i="2"/>
  <c r="LF377" i="2"/>
  <c r="LF430" i="2"/>
  <c r="LF389" i="2"/>
  <c r="LF137" i="2"/>
  <c r="LF385" i="2"/>
  <c r="LF402" i="2"/>
  <c r="LF318" i="2"/>
  <c r="LF375" i="2"/>
  <c r="LF279" i="2"/>
  <c r="LF438" i="2"/>
  <c r="LF333" i="2"/>
  <c r="LF424" i="2"/>
  <c r="LF300" i="2"/>
  <c r="LF461" i="2"/>
  <c r="LF187" i="2"/>
  <c r="LF238" i="2"/>
  <c r="LF265" i="2"/>
  <c r="LF298" i="2"/>
  <c r="LF360" i="2"/>
  <c r="LF119" i="2"/>
  <c r="LF211" i="2"/>
  <c r="LF373" i="2"/>
  <c r="LF338" i="2"/>
  <c r="LF242" i="2"/>
  <c r="LF355" i="2"/>
  <c r="LF447" i="2"/>
  <c r="LF443" i="2"/>
  <c r="LF403" i="2"/>
  <c r="LF463" i="2"/>
  <c r="LF335" i="2"/>
  <c r="LF431" i="2"/>
  <c r="LF454" i="2"/>
  <c r="LF384" i="2"/>
  <c r="LF151" i="2"/>
  <c r="LF407" i="2"/>
  <c r="LF412" i="2"/>
  <c r="LF445" i="2"/>
  <c r="LF462" i="2"/>
  <c r="LF324" i="2"/>
  <c r="LF425" i="2"/>
  <c r="LF450" i="2"/>
  <c r="LF414" i="2"/>
  <c r="LF357" i="2"/>
  <c r="LF415" i="2"/>
  <c r="LF476" i="2"/>
  <c r="LF321" i="2"/>
  <c r="LF328" i="2"/>
  <c r="LF315" i="2"/>
  <c r="LF351" i="2"/>
  <c r="LF423" i="2"/>
  <c r="LF441" i="2"/>
  <c r="LF216" i="2"/>
  <c r="LF240" i="2"/>
  <c r="LF452" i="2"/>
  <c r="LF409" i="2"/>
  <c r="LF269" i="2"/>
  <c r="LF329" i="2"/>
  <c r="LF416" i="2"/>
  <c r="LF437" i="2"/>
  <c r="LF419" i="2"/>
  <c r="LF427" i="2"/>
  <c r="LF161" i="2"/>
  <c r="LF429" i="2"/>
  <c r="LF399" i="2"/>
  <c r="LF290" i="2"/>
  <c r="LF349" i="2"/>
  <c r="LF213" i="2"/>
  <c r="LF401" i="2"/>
  <c r="LF460" i="2"/>
  <c r="LF307" i="2"/>
  <c r="LF379" i="2"/>
  <c r="LF82" i="2"/>
  <c r="LF77" i="2"/>
  <c r="LF370" i="2"/>
  <c r="LF394" i="2"/>
  <c r="LF323" i="2"/>
  <c r="LF221" i="2"/>
  <c r="LF478" i="2"/>
  <c r="LF390" i="2"/>
  <c r="LF320" i="2"/>
  <c r="LF378" i="2"/>
  <c r="LF418" i="2"/>
  <c r="LF464" i="2"/>
  <c r="LF474" i="2"/>
  <c r="LF398" i="2"/>
  <c r="LF451" i="2"/>
  <c r="LF457" i="2"/>
  <c r="LF477" i="2"/>
  <c r="LF458" i="2"/>
  <c r="LF372" i="2"/>
  <c r="LF225" i="2"/>
  <c r="LF228" i="2"/>
  <c r="LF185" i="2"/>
  <c r="LF475" i="2"/>
  <c r="LF257" i="2"/>
  <c r="LF47" i="2"/>
  <c r="LF336" i="2"/>
  <c r="LF262" i="2"/>
  <c r="LF106" i="2"/>
  <c r="LF469" i="2"/>
  <c r="LG102" i="2"/>
  <c r="LG10" i="2"/>
  <c r="LG330" i="2"/>
  <c r="LG84" i="2"/>
  <c r="LG260" i="2"/>
  <c r="LG45" i="2"/>
  <c r="LG181" i="2"/>
  <c r="LG140" i="2"/>
  <c r="LG108" i="2"/>
  <c r="LG179" i="2"/>
  <c r="LG277" i="2"/>
  <c r="LG167" i="2"/>
  <c r="LG52" i="2"/>
  <c r="LG177" i="2"/>
  <c r="LG39" i="2"/>
  <c r="LG203" i="2"/>
  <c r="LG196" i="2"/>
  <c r="LG289" i="2"/>
  <c r="LG110" i="2"/>
  <c r="LG13" i="2"/>
  <c r="LG22" i="2"/>
  <c r="LG164" i="2"/>
  <c r="LG172" i="2"/>
  <c r="LG239" i="2"/>
  <c r="LG46" i="2"/>
  <c r="LG166" i="2"/>
  <c r="LG154" i="2"/>
  <c r="LG255" i="2"/>
  <c r="LG455" i="2"/>
  <c r="LG152" i="2"/>
  <c r="LG126" i="2"/>
  <c r="LG146" i="2"/>
  <c r="LG284" i="2"/>
  <c r="LG304" i="2"/>
  <c r="LG345" i="2"/>
  <c r="LG337" i="2"/>
  <c r="LG361" i="2"/>
  <c r="LG434" i="2"/>
  <c r="LG413" i="2"/>
  <c r="LG404" i="2"/>
  <c r="LG363" i="2"/>
  <c r="LG466" i="2"/>
  <c r="LG411" i="2"/>
  <c r="LG448" i="2"/>
  <c r="LG362" i="2"/>
  <c r="LG391" i="2"/>
  <c r="LG308" i="2"/>
  <c r="LG193" i="2"/>
  <c r="LG319" i="2"/>
  <c r="LG205" i="2"/>
  <c r="LG322" i="2"/>
  <c r="LG297" i="2"/>
  <c r="LG325" i="2"/>
  <c r="LG180" i="2"/>
  <c r="LG54" i="2"/>
  <c r="LG280" i="2"/>
  <c r="LG274" i="2"/>
  <c r="LG261" i="2"/>
  <c r="LG118" i="2"/>
  <c r="LG229" i="2"/>
  <c r="LG383" i="2"/>
  <c r="LG131" i="2"/>
  <c r="LG124" i="2"/>
  <c r="LG223" i="2"/>
  <c r="LG230" i="2"/>
  <c r="LG327" i="2"/>
  <c r="LG420" i="2"/>
  <c r="LG270" i="2"/>
  <c r="LG432" i="2"/>
  <c r="LG268" i="2"/>
  <c r="LG367" i="2"/>
  <c r="LG87" i="2"/>
  <c r="LG37" i="2"/>
  <c r="LG55" i="2"/>
  <c r="LG159" i="2"/>
  <c r="LG98" i="2"/>
  <c r="LG85" i="2"/>
  <c r="LG134" i="2"/>
  <c r="LG83" i="2"/>
  <c r="LG117" i="2"/>
  <c r="LG175" i="2"/>
  <c r="LG358" i="2"/>
  <c r="LG27" i="2"/>
  <c r="LG16" i="2"/>
  <c r="LG184" i="2"/>
  <c r="LG74" i="2"/>
  <c r="LG149" i="2"/>
  <c r="LG92" i="2"/>
  <c r="LG132" i="2"/>
  <c r="LG470" i="2"/>
  <c r="LG115" i="2"/>
  <c r="LG145" i="2"/>
  <c r="LG186" i="2"/>
  <c r="LG40" i="2"/>
  <c r="LG21" i="2"/>
  <c r="LG199" i="2"/>
  <c r="LG295" i="2"/>
  <c r="LG353" i="2"/>
  <c r="LG207" i="2"/>
  <c r="LG155" i="2"/>
  <c r="LG195" i="2"/>
  <c r="LG125" i="2"/>
  <c r="LG15" i="2"/>
  <c r="LG160" i="2"/>
  <c r="LG194" i="2"/>
  <c r="LG224" i="2"/>
  <c r="LG188" i="2"/>
  <c r="LG76" i="2"/>
  <c r="LG153" i="2"/>
  <c r="LG263" i="2"/>
  <c r="LG112" i="2"/>
  <c r="LG62" i="2"/>
  <c r="LG78" i="2"/>
  <c r="LG198" i="2"/>
  <c r="LG191" i="2"/>
  <c r="LG275" i="2"/>
  <c r="LG65" i="2"/>
  <c r="LG341" i="2"/>
  <c r="LG105" i="2"/>
  <c r="LG81" i="2"/>
  <c r="LG267" i="2"/>
  <c r="LG220" i="2"/>
  <c r="LG156" i="2"/>
  <c r="LG254" i="2"/>
  <c r="LG286" i="2"/>
  <c r="LG29" i="2"/>
  <c r="LG94" i="2"/>
  <c r="LG100" i="2"/>
  <c r="LG182" i="2"/>
  <c r="LG36" i="2"/>
  <c r="LG53" i="2"/>
  <c r="LG4" i="2"/>
  <c r="LG2" i="2"/>
  <c r="LG306" i="2"/>
  <c r="LG56" i="2"/>
  <c r="LG43" i="2"/>
  <c r="LG282" i="2"/>
  <c r="LG59" i="2"/>
  <c r="LG169" i="2"/>
  <c r="LG192" i="2"/>
  <c r="LG209" i="2"/>
  <c r="LG227" i="2"/>
  <c r="LG73" i="2"/>
  <c r="LG113" i="2"/>
  <c r="LG71" i="2"/>
  <c r="LG18" i="2"/>
  <c r="LG26" i="2"/>
  <c r="LG144" i="2"/>
  <c r="LG9" i="2"/>
  <c r="LG50" i="2"/>
  <c r="LG19" i="2"/>
  <c r="LG99" i="2"/>
  <c r="LG23" i="2"/>
  <c r="LG24" i="2"/>
  <c r="LG12" i="2"/>
  <c r="LG66" i="2"/>
  <c r="LG5" i="2"/>
  <c r="LG101" i="2"/>
  <c r="LG88" i="2"/>
  <c r="LG64" i="2"/>
  <c r="LG70" i="2"/>
  <c r="LG32" i="2"/>
  <c r="LG51" i="2"/>
  <c r="LG218" i="2"/>
  <c r="LG35" i="2"/>
  <c r="LG368" i="2"/>
  <c r="LG350" i="2"/>
  <c r="LG388" i="2"/>
  <c r="LG292" i="2"/>
  <c r="LG214" i="2"/>
  <c r="LG75" i="2"/>
  <c r="LG293" i="2"/>
  <c r="LG243" i="2"/>
  <c r="LG210" i="2"/>
  <c r="LG369" i="2"/>
  <c r="LG69" i="2"/>
  <c r="LG68" i="2"/>
  <c r="LG38" i="2"/>
  <c r="LG3" i="2"/>
  <c r="LG120" i="2"/>
  <c r="LG58" i="2"/>
  <c r="LG34" i="2"/>
  <c r="LG86" i="2"/>
  <c r="LG178" i="2"/>
  <c r="LG57" i="2"/>
  <c r="LG217" i="2"/>
  <c r="LG127" i="2"/>
  <c r="LG206" i="2"/>
  <c r="LG111" i="2"/>
  <c r="LG344" i="2"/>
  <c r="LG150" i="2"/>
  <c r="LG93" i="2"/>
  <c r="LG63" i="2"/>
  <c r="LG174" i="2"/>
  <c r="LG147" i="2"/>
  <c r="LG48" i="2"/>
  <c r="LG96" i="2"/>
  <c r="LG72" i="2"/>
  <c r="LG33" i="2"/>
  <c r="LG189" i="2"/>
  <c r="LG313" i="2"/>
  <c r="LG158" i="2"/>
  <c r="LG219" i="2"/>
  <c r="LG31" i="2"/>
  <c r="LG95" i="2"/>
  <c r="LG346" i="2"/>
  <c r="LG176" i="2"/>
  <c r="LG352" i="2"/>
  <c r="LG245" i="2"/>
  <c r="LG41" i="2"/>
  <c r="LG79" i="2"/>
  <c r="LG30" i="2"/>
  <c r="LG226" i="2"/>
  <c r="LG103" i="2"/>
  <c r="LG141" i="2"/>
  <c r="LG301" i="2"/>
  <c r="LG347" i="2"/>
  <c r="LG472" i="2"/>
  <c r="LG190" i="2"/>
  <c r="LG296" i="2"/>
  <c r="LG139" i="2"/>
  <c r="LG371" i="2"/>
  <c r="LG7" i="2"/>
  <c r="LG208" i="2"/>
  <c r="LG25" i="2"/>
  <c r="LG468" i="2"/>
  <c r="LG256" i="2"/>
  <c r="LG17" i="2"/>
  <c r="LG222" i="2"/>
  <c r="LG130" i="2"/>
  <c r="LG89" i="2"/>
  <c r="LG201" i="2"/>
  <c r="LG273" i="2"/>
  <c r="LG42" i="2"/>
  <c r="LG200" i="2"/>
  <c r="LG20" i="2"/>
  <c r="LG6" i="2"/>
  <c r="LG61" i="2"/>
  <c r="LG246" i="2"/>
  <c r="LG381" i="2"/>
  <c r="LG278" i="2"/>
  <c r="LG326" i="2"/>
  <c r="LG342" i="2"/>
  <c r="LG276" i="2"/>
  <c r="LG247" i="2"/>
  <c r="LG314" i="2"/>
  <c r="LG142" i="2"/>
  <c r="LG168" i="2"/>
  <c r="LG343" i="2"/>
  <c r="LG11" i="2"/>
  <c r="LG138" i="2"/>
  <c r="LG294" i="2"/>
  <c r="LG91" i="2"/>
  <c r="LG232" i="2"/>
  <c r="LG299" i="2"/>
  <c r="LG364" i="2"/>
  <c r="LG122" i="2"/>
  <c r="LG354" i="2"/>
  <c r="LG435" i="2"/>
  <c r="LG340" i="2"/>
  <c r="LG471" i="2"/>
  <c r="LG302" i="2"/>
  <c r="LG316" i="2"/>
  <c r="LG317" i="2"/>
  <c r="LG136" i="2"/>
  <c r="LG433" i="2"/>
  <c r="LG386" i="2"/>
  <c r="LG252" i="2"/>
  <c r="LG410" i="2"/>
  <c r="LG212" i="2"/>
  <c r="LG348" i="2"/>
  <c r="LG163" i="2"/>
  <c r="LG310" i="2"/>
  <c r="LG173" i="2"/>
  <c r="LG417" i="2"/>
  <c r="LG114" i="2"/>
  <c r="LG331" i="2"/>
  <c r="LG264" i="2"/>
  <c r="LG366" i="2"/>
  <c r="LG359" i="2"/>
  <c r="LG405" i="2"/>
  <c r="LG365" i="2"/>
  <c r="LG382" i="2"/>
  <c r="LG271" i="2"/>
  <c r="LG291" i="2"/>
  <c r="LG393" i="2"/>
  <c r="LG442" i="2"/>
  <c r="LG392" i="2"/>
  <c r="LG396" i="2"/>
  <c r="LG406" i="2"/>
  <c r="LG453" i="2"/>
  <c r="LG236" i="2"/>
  <c r="LG253" i="2"/>
  <c r="LG143" i="2"/>
  <c r="LG281" i="2"/>
  <c r="LG285" i="2"/>
  <c r="LG387" i="2"/>
  <c r="LG332" i="2"/>
  <c r="LG439" i="2"/>
  <c r="LG135" i="2"/>
  <c r="LG197" i="2"/>
  <c r="LG449" i="2"/>
  <c r="LG250" i="2"/>
  <c r="LG237" i="2"/>
  <c r="LG241" i="2"/>
  <c r="LG266" i="2"/>
  <c r="LG272" i="2"/>
  <c r="LG165" i="2"/>
  <c r="LG14" i="2"/>
  <c r="LG400" i="2"/>
  <c r="LG259" i="2"/>
  <c r="LG311" i="2"/>
  <c r="LG309" i="2"/>
  <c r="LG234" i="2"/>
  <c r="LG334" i="2"/>
  <c r="LG426" i="2"/>
  <c r="LG456" i="2"/>
  <c r="LG376" i="2"/>
  <c r="LG215" i="2"/>
  <c r="LG157" i="2"/>
  <c r="LG97" i="2"/>
  <c r="LG380" i="2"/>
  <c r="LG8" i="2"/>
  <c r="LG446" i="2"/>
  <c r="LG248" i="2"/>
  <c r="LG133" i="2"/>
  <c r="LG244" i="2"/>
  <c r="LG123" i="2"/>
  <c r="LG171" i="2"/>
  <c r="LG283" i="2"/>
  <c r="LG249" i="2"/>
  <c r="LG67" i="2"/>
  <c r="LG129" i="2"/>
  <c r="LG49" i="2"/>
  <c r="LG109" i="2"/>
  <c r="LG374" i="2"/>
  <c r="LG288" i="2"/>
  <c r="LG116" i="2"/>
  <c r="LG121" i="2"/>
  <c r="LG202" i="2"/>
  <c r="LG60" i="2"/>
  <c r="LG170" i="2"/>
  <c r="LG204" i="2"/>
  <c r="LG162" i="2"/>
  <c r="LG28" i="2"/>
  <c r="LG231" i="2"/>
  <c r="LG251" i="2"/>
  <c r="LG44" i="2"/>
  <c r="LG305" i="2"/>
  <c r="LG287" i="2"/>
  <c r="LG148" i="2"/>
  <c r="LG356" i="2"/>
  <c r="LG90" i="2"/>
  <c r="LG107" i="2"/>
  <c r="LG183" i="2"/>
  <c r="LG80" i="2"/>
  <c r="LG339" i="2"/>
  <c r="LG233" i="2"/>
  <c r="LG128" i="2"/>
  <c r="LG467" i="2"/>
  <c r="LG312" i="2"/>
  <c r="LG444" i="2"/>
  <c r="LG235" i="2"/>
  <c r="LG104" i="2"/>
  <c r="LG258" i="2"/>
  <c r="LG303" i="2"/>
  <c r="LG428" i="2"/>
  <c r="LG473" i="2"/>
  <c r="LG459" i="2"/>
  <c r="LG395" i="2"/>
  <c r="LG397" i="2"/>
  <c r="LG436" i="2"/>
  <c r="LG440" i="2"/>
  <c r="LG465" i="2"/>
  <c r="LG408" i="2"/>
  <c r="LG421" i="2"/>
  <c r="LG479" i="2"/>
  <c r="LG422" i="2"/>
  <c r="LG377" i="2"/>
  <c r="LG430" i="2"/>
  <c r="LG389" i="2"/>
  <c r="LG137" i="2"/>
  <c r="LG385" i="2"/>
  <c r="LG402" i="2"/>
  <c r="LG318" i="2"/>
  <c r="LG375" i="2"/>
  <c r="LG279" i="2"/>
  <c r="LG438" i="2"/>
  <c r="LG333" i="2"/>
  <c r="LG424" i="2"/>
  <c r="LG300" i="2"/>
  <c r="LG461" i="2"/>
  <c r="LG187" i="2"/>
  <c r="LG238" i="2"/>
  <c r="LG265" i="2"/>
  <c r="LG298" i="2"/>
  <c r="LG360" i="2"/>
  <c r="LG119" i="2"/>
  <c r="LG211" i="2"/>
  <c r="LG373" i="2"/>
  <c r="LG338" i="2"/>
  <c r="LG242" i="2"/>
  <c r="LG355" i="2"/>
  <c r="LG447" i="2"/>
  <c r="LG443" i="2"/>
  <c r="LG403" i="2"/>
  <c r="LG463" i="2"/>
  <c r="LG335" i="2"/>
  <c r="LG431" i="2"/>
  <c r="LG454" i="2"/>
  <c r="LG384" i="2"/>
  <c r="LG151" i="2"/>
  <c r="LG407" i="2"/>
  <c r="LG412" i="2"/>
  <c r="LG445" i="2"/>
  <c r="LG462" i="2"/>
  <c r="LG324" i="2"/>
  <c r="LG425" i="2"/>
  <c r="LG450" i="2"/>
  <c r="LG414" i="2"/>
  <c r="LG357" i="2"/>
  <c r="LG415" i="2"/>
  <c r="LG476" i="2"/>
  <c r="LG321" i="2"/>
  <c r="LG328" i="2"/>
  <c r="LG315" i="2"/>
  <c r="LG351" i="2"/>
  <c r="LG423" i="2"/>
  <c r="LG441" i="2"/>
  <c r="LG216" i="2"/>
  <c r="LG240" i="2"/>
  <c r="LG452" i="2"/>
  <c r="LG409" i="2"/>
  <c r="LG269" i="2"/>
  <c r="LG329" i="2"/>
  <c r="LG416" i="2"/>
  <c r="LG437" i="2"/>
  <c r="LG419" i="2"/>
  <c r="LG427" i="2"/>
  <c r="LG161" i="2"/>
  <c r="LG429" i="2"/>
  <c r="LG399" i="2"/>
  <c r="LG290" i="2"/>
  <c r="LG349" i="2"/>
  <c r="LG213" i="2"/>
  <c r="LG401" i="2"/>
  <c r="LG460" i="2"/>
  <c r="LG307" i="2"/>
  <c r="LG379" i="2"/>
  <c r="LG82" i="2"/>
  <c r="LG77" i="2"/>
  <c r="LG370" i="2"/>
  <c r="LG394" i="2"/>
  <c r="LG323" i="2"/>
  <c r="LG221" i="2"/>
  <c r="LG478" i="2"/>
  <c r="LG390" i="2"/>
  <c r="LG320" i="2"/>
  <c r="LG378" i="2"/>
  <c r="LG418" i="2"/>
  <c r="LG464" i="2"/>
  <c r="LG474" i="2"/>
  <c r="LG398" i="2"/>
  <c r="LG451" i="2"/>
  <c r="LG457" i="2"/>
  <c r="LG477" i="2"/>
  <c r="LG458" i="2"/>
  <c r="LG372" i="2"/>
  <c r="LG225" i="2"/>
  <c r="LG228" i="2"/>
  <c r="LG185" i="2"/>
  <c r="LG475" i="2"/>
  <c r="LG257" i="2"/>
  <c r="LG47" i="2"/>
  <c r="LG336" i="2"/>
  <c r="LG262" i="2"/>
  <c r="LG106" i="2"/>
  <c r="LG469" i="2"/>
  <c r="LH102" i="2"/>
  <c r="LH10" i="2"/>
  <c r="LH330" i="2"/>
  <c r="LH84" i="2"/>
  <c r="LH260" i="2"/>
  <c r="LH45" i="2"/>
  <c r="LH181" i="2"/>
  <c r="LH140" i="2"/>
  <c r="LH108" i="2"/>
  <c r="LH179" i="2"/>
  <c r="LH277" i="2"/>
  <c r="LH167" i="2"/>
  <c r="LH52" i="2"/>
  <c r="LH177" i="2"/>
  <c r="LH39" i="2"/>
  <c r="LH203" i="2"/>
  <c r="LH196" i="2"/>
  <c r="LH289" i="2"/>
  <c r="LH110" i="2"/>
  <c r="LH13" i="2"/>
  <c r="LH22" i="2"/>
  <c r="LH164" i="2"/>
  <c r="LH172" i="2"/>
  <c r="LH239" i="2"/>
  <c r="LH46" i="2"/>
  <c r="LH166" i="2"/>
  <c r="LH154" i="2"/>
  <c r="LH255" i="2"/>
  <c r="LH455" i="2"/>
  <c r="LH152" i="2"/>
  <c r="LH126" i="2"/>
  <c r="LH146" i="2"/>
  <c r="LH284" i="2"/>
  <c r="LH304" i="2"/>
  <c r="LH345" i="2"/>
  <c r="LH337" i="2"/>
  <c r="LH361" i="2"/>
  <c r="LH434" i="2"/>
  <c r="LH413" i="2"/>
  <c r="LH404" i="2"/>
  <c r="LH363" i="2"/>
  <c r="LH466" i="2"/>
  <c r="LH411" i="2"/>
  <c r="LH448" i="2"/>
  <c r="LH362" i="2"/>
  <c r="LH391" i="2"/>
  <c r="LH308" i="2"/>
  <c r="LH193" i="2"/>
  <c r="LH319" i="2"/>
  <c r="LH205" i="2"/>
  <c r="LH322" i="2"/>
  <c r="LH297" i="2"/>
  <c r="LH325" i="2"/>
  <c r="LH180" i="2"/>
  <c r="LH54" i="2"/>
  <c r="LH280" i="2"/>
  <c r="LH274" i="2"/>
  <c r="LH261" i="2"/>
  <c r="LH118" i="2"/>
  <c r="LH229" i="2"/>
  <c r="LH383" i="2"/>
  <c r="LH131" i="2"/>
  <c r="LH124" i="2"/>
  <c r="LH223" i="2"/>
  <c r="LH230" i="2"/>
  <c r="LH327" i="2"/>
  <c r="LH420" i="2"/>
  <c r="LH270" i="2"/>
  <c r="LH432" i="2"/>
  <c r="LH268" i="2"/>
  <c r="LH367" i="2"/>
  <c r="LH87" i="2"/>
  <c r="LH37" i="2"/>
  <c r="LH55" i="2"/>
  <c r="LH159" i="2"/>
  <c r="LH98" i="2"/>
  <c r="LH85" i="2"/>
  <c r="LH134" i="2"/>
  <c r="LH83" i="2"/>
  <c r="LH117" i="2"/>
  <c r="LH175" i="2"/>
  <c r="LH358" i="2"/>
  <c r="LH27" i="2"/>
  <c r="LH16" i="2"/>
  <c r="LH184" i="2"/>
  <c r="LH74" i="2"/>
  <c r="LH149" i="2"/>
  <c r="LH92" i="2"/>
  <c r="LH132" i="2"/>
  <c r="LH470" i="2"/>
  <c r="LH115" i="2"/>
  <c r="LH145" i="2"/>
  <c r="LH186" i="2"/>
  <c r="LH40" i="2"/>
  <c r="LH21" i="2"/>
  <c r="LH199" i="2"/>
  <c r="LH295" i="2"/>
  <c r="LH353" i="2"/>
  <c r="LH207" i="2"/>
  <c r="LH155" i="2"/>
  <c r="LH195" i="2"/>
  <c r="LH125" i="2"/>
  <c r="LH15" i="2"/>
  <c r="LH160" i="2"/>
  <c r="LH194" i="2"/>
  <c r="LH224" i="2"/>
  <c r="LH188" i="2"/>
  <c r="LH76" i="2"/>
  <c r="LH153" i="2"/>
  <c r="LH263" i="2"/>
  <c r="LH112" i="2"/>
  <c r="LH62" i="2"/>
  <c r="LH78" i="2"/>
  <c r="LH198" i="2"/>
  <c r="LH191" i="2"/>
  <c r="LH275" i="2"/>
  <c r="LH65" i="2"/>
  <c r="LH341" i="2"/>
  <c r="LH105" i="2"/>
  <c r="LH81" i="2"/>
  <c r="LH267" i="2"/>
  <c r="LH220" i="2"/>
  <c r="LH156" i="2"/>
  <c r="LH254" i="2"/>
  <c r="LH286" i="2"/>
  <c r="LH29" i="2"/>
  <c r="LH94" i="2"/>
  <c r="LH100" i="2"/>
  <c r="LH182" i="2"/>
  <c r="LH36" i="2"/>
  <c r="LH53" i="2"/>
  <c r="LH4" i="2"/>
  <c r="LH2" i="2"/>
  <c r="LH306" i="2"/>
  <c r="LH56" i="2"/>
  <c r="LH43" i="2"/>
  <c r="LH282" i="2"/>
  <c r="LH59" i="2"/>
  <c r="LH169" i="2"/>
  <c r="LH192" i="2"/>
  <c r="LH209" i="2"/>
  <c r="LH227" i="2"/>
  <c r="LH73" i="2"/>
  <c r="LH113" i="2"/>
  <c r="LH71" i="2"/>
  <c r="LH18" i="2"/>
  <c r="LH26" i="2"/>
  <c r="LH144" i="2"/>
  <c r="LH9" i="2"/>
  <c r="LH50" i="2"/>
  <c r="LH19" i="2"/>
  <c r="LH99" i="2"/>
  <c r="LH23" i="2"/>
  <c r="LH24" i="2"/>
  <c r="LH12" i="2"/>
  <c r="LH66" i="2"/>
  <c r="LH5" i="2"/>
  <c r="LH101" i="2"/>
  <c r="LH88" i="2"/>
  <c r="LH64" i="2"/>
  <c r="LH70" i="2"/>
  <c r="LH32" i="2"/>
  <c r="LH51" i="2"/>
  <c r="LH218" i="2"/>
  <c r="LH35" i="2"/>
  <c r="LH368" i="2"/>
  <c r="LH350" i="2"/>
  <c r="LH388" i="2"/>
  <c r="LH292" i="2"/>
  <c r="LH214" i="2"/>
  <c r="LH75" i="2"/>
  <c r="LH293" i="2"/>
  <c r="LH243" i="2"/>
  <c r="LH210" i="2"/>
  <c r="LH369" i="2"/>
  <c r="LH69" i="2"/>
  <c r="LH68" i="2"/>
  <c r="LH38" i="2"/>
  <c r="LH3" i="2"/>
  <c r="LH120" i="2"/>
  <c r="LH58" i="2"/>
  <c r="LH34" i="2"/>
  <c r="LH86" i="2"/>
  <c r="LH178" i="2"/>
  <c r="LH57" i="2"/>
  <c r="LH217" i="2"/>
  <c r="LH127" i="2"/>
  <c r="LH206" i="2"/>
  <c r="LH111" i="2"/>
  <c r="LH344" i="2"/>
  <c r="LH150" i="2"/>
  <c r="LH93" i="2"/>
  <c r="LH63" i="2"/>
  <c r="LH174" i="2"/>
  <c r="LH147" i="2"/>
  <c r="LH48" i="2"/>
  <c r="LH96" i="2"/>
  <c r="LH72" i="2"/>
  <c r="LH33" i="2"/>
  <c r="LH189" i="2"/>
  <c r="LH313" i="2"/>
  <c r="LH158" i="2"/>
  <c r="LH219" i="2"/>
  <c r="LH31" i="2"/>
  <c r="LH95" i="2"/>
  <c r="LH346" i="2"/>
  <c r="LH176" i="2"/>
  <c r="LH352" i="2"/>
  <c r="LH245" i="2"/>
  <c r="LH41" i="2"/>
  <c r="LH79" i="2"/>
  <c r="LH30" i="2"/>
  <c r="LH226" i="2"/>
  <c r="LH103" i="2"/>
  <c r="LH141" i="2"/>
  <c r="LH301" i="2"/>
  <c r="LH347" i="2"/>
  <c r="LH472" i="2"/>
  <c r="LH190" i="2"/>
  <c r="LH296" i="2"/>
  <c r="LH139" i="2"/>
  <c r="LH371" i="2"/>
  <c r="LH7" i="2"/>
  <c r="LH208" i="2"/>
  <c r="LH25" i="2"/>
  <c r="LH468" i="2"/>
  <c r="LH256" i="2"/>
  <c r="LH17" i="2"/>
  <c r="LH222" i="2"/>
  <c r="LH130" i="2"/>
  <c r="LH89" i="2"/>
  <c r="LH201" i="2"/>
  <c r="LH273" i="2"/>
  <c r="LH42" i="2"/>
  <c r="LH200" i="2"/>
  <c r="LH20" i="2"/>
  <c r="LH6" i="2"/>
  <c r="LH61" i="2"/>
  <c r="LH246" i="2"/>
  <c r="LH381" i="2"/>
  <c r="LH278" i="2"/>
  <c r="LH326" i="2"/>
  <c r="LH342" i="2"/>
  <c r="LH276" i="2"/>
  <c r="LH247" i="2"/>
  <c r="LH314" i="2"/>
  <c r="LH142" i="2"/>
  <c r="LH168" i="2"/>
  <c r="LH343" i="2"/>
  <c r="LH11" i="2"/>
  <c r="LH138" i="2"/>
  <c r="LH294" i="2"/>
  <c r="LH91" i="2"/>
  <c r="LH232" i="2"/>
  <c r="LH299" i="2"/>
  <c r="LH364" i="2"/>
  <c r="LH122" i="2"/>
  <c r="LH354" i="2"/>
  <c r="LH435" i="2"/>
  <c r="LH340" i="2"/>
  <c r="LH471" i="2"/>
  <c r="LH302" i="2"/>
  <c r="LH316" i="2"/>
  <c r="LH317" i="2"/>
  <c r="LH136" i="2"/>
  <c r="LH433" i="2"/>
  <c r="LH386" i="2"/>
  <c r="LH252" i="2"/>
  <c r="LH410" i="2"/>
  <c r="LH212" i="2"/>
  <c r="LH348" i="2"/>
  <c r="LH163" i="2"/>
  <c r="LH310" i="2"/>
  <c r="LH173" i="2"/>
  <c r="LH417" i="2"/>
  <c r="LH114" i="2"/>
  <c r="LH331" i="2"/>
  <c r="LH264" i="2"/>
  <c r="LH366" i="2"/>
  <c r="LH359" i="2"/>
  <c r="LH405" i="2"/>
  <c r="LH365" i="2"/>
  <c r="LH382" i="2"/>
  <c r="LH271" i="2"/>
  <c r="LH291" i="2"/>
  <c r="LH393" i="2"/>
  <c r="LH442" i="2"/>
  <c r="LH392" i="2"/>
  <c r="LH396" i="2"/>
  <c r="LH406" i="2"/>
  <c r="LH453" i="2"/>
  <c r="LH236" i="2"/>
  <c r="LH253" i="2"/>
  <c r="LH143" i="2"/>
  <c r="LH281" i="2"/>
  <c r="LH285" i="2"/>
  <c r="LH387" i="2"/>
  <c r="LH332" i="2"/>
  <c r="LH439" i="2"/>
  <c r="LH135" i="2"/>
  <c r="LH197" i="2"/>
  <c r="LH449" i="2"/>
  <c r="LH250" i="2"/>
  <c r="LH237" i="2"/>
  <c r="LH241" i="2"/>
  <c r="LH266" i="2"/>
  <c r="LH272" i="2"/>
  <c r="LH165" i="2"/>
  <c r="LH14" i="2"/>
  <c r="LH400" i="2"/>
  <c r="LH259" i="2"/>
  <c r="LH311" i="2"/>
  <c r="LH309" i="2"/>
  <c r="LH234" i="2"/>
  <c r="LH334" i="2"/>
  <c r="LH426" i="2"/>
  <c r="LH456" i="2"/>
  <c r="LH376" i="2"/>
  <c r="LH215" i="2"/>
  <c r="LH157" i="2"/>
  <c r="LH97" i="2"/>
  <c r="LH380" i="2"/>
  <c r="LH8" i="2"/>
  <c r="LH446" i="2"/>
  <c r="LH248" i="2"/>
  <c r="LH133" i="2"/>
  <c r="LH244" i="2"/>
  <c r="LH123" i="2"/>
  <c r="LH171" i="2"/>
  <c r="LH283" i="2"/>
  <c r="LH249" i="2"/>
  <c r="LH67" i="2"/>
  <c r="LH129" i="2"/>
  <c r="LH49" i="2"/>
  <c r="LH109" i="2"/>
  <c r="LH374" i="2"/>
  <c r="LH288" i="2"/>
  <c r="LH116" i="2"/>
  <c r="LH121" i="2"/>
  <c r="LH202" i="2"/>
  <c r="LH60" i="2"/>
  <c r="LH170" i="2"/>
  <c r="LH204" i="2"/>
  <c r="LH162" i="2"/>
  <c r="LH28" i="2"/>
  <c r="LH231" i="2"/>
  <c r="LH251" i="2"/>
  <c r="LH44" i="2"/>
  <c r="LH305" i="2"/>
  <c r="LH287" i="2"/>
  <c r="LH148" i="2"/>
  <c r="LH356" i="2"/>
  <c r="LH90" i="2"/>
  <c r="LH107" i="2"/>
  <c r="LH183" i="2"/>
  <c r="LH80" i="2"/>
  <c r="LH339" i="2"/>
  <c r="LH233" i="2"/>
  <c r="LH128" i="2"/>
  <c r="LH467" i="2"/>
  <c r="LH312" i="2"/>
  <c r="LH444" i="2"/>
  <c r="LH235" i="2"/>
  <c r="LH104" i="2"/>
  <c r="LH258" i="2"/>
  <c r="LH303" i="2"/>
  <c r="LH428" i="2"/>
  <c r="LH473" i="2"/>
  <c r="LH459" i="2"/>
  <c r="LH395" i="2"/>
  <c r="LH397" i="2"/>
  <c r="LH436" i="2"/>
  <c r="LH440" i="2"/>
  <c r="LH465" i="2"/>
  <c r="LH408" i="2"/>
  <c r="LH421" i="2"/>
  <c r="LH479" i="2"/>
  <c r="LH422" i="2"/>
  <c r="LH377" i="2"/>
  <c r="LH430" i="2"/>
  <c r="LH389" i="2"/>
  <c r="LH137" i="2"/>
  <c r="LH385" i="2"/>
  <c r="LH402" i="2"/>
  <c r="LH318" i="2"/>
  <c r="LH375" i="2"/>
  <c r="LH279" i="2"/>
  <c r="LH438" i="2"/>
  <c r="LH333" i="2"/>
  <c r="LH424" i="2"/>
  <c r="LH300" i="2"/>
  <c r="LH461" i="2"/>
  <c r="LH187" i="2"/>
  <c r="LH238" i="2"/>
  <c r="LH265" i="2"/>
  <c r="LH298" i="2"/>
  <c r="LH360" i="2"/>
  <c r="LH119" i="2"/>
  <c r="LH211" i="2"/>
  <c r="LH373" i="2"/>
  <c r="LH338" i="2"/>
  <c r="LH242" i="2"/>
  <c r="LH355" i="2"/>
  <c r="LH447" i="2"/>
  <c r="LH443" i="2"/>
  <c r="LH403" i="2"/>
  <c r="LH463" i="2"/>
  <c r="LH335" i="2"/>
  <c r="LH431" i="2"/>
  <c r="LH454" i="2"/>
  <c r="LH384" i="2"/>
  <c r="LH151" i="2"/>
  <c r="LH407" i="2"/>
  <c r="LH412" i="2"/>
  <c r="LH445" i="2"/>
  <c r="LH462" i="2"/>
  <c r="LH324" i="2"/>
  <c r="LH425" i="2"/>
  <c r="LH450" i="2"/>
  <c r="LH414" i="2"/>
  <c r="LH357" i="2"/>
  <c r="LH415" i="2"/>
  <c r="LH476" i="2"/>
  <c r="LH321" i="2"/>
  <c r="LH328" i="2"/>
  <c r="LH315" i="2"/>
  <c r="LH351" i="2"/>
  <c r="LH423" i="2"/>
  <c r="LH441" i="2"/>
  <c r="LH216" i="2"/>
  <c r="LH240" i="2"/>
  <c r="LH452" i="2"/>
  <c r="LH409" i="2"/>
  <c r="LH269" i="2"/>
  <c r="LH329" i="2"/>
  <c r="LH416" i="2"/>
  <c r="LH437" i="2"/>
  <c r="LH419" i="2"/>
  <c r="LH427" i="2"/>
  <c r="LH161" i="2"/>
  <c r="LH429" i="2"/>
  <c r="LH399" i="2"/>
  <c r="LH290" i="2"/>
  <c r="LH349" i="2"/>
  <c r="LH213" i="2"/>
  <c r="LH401" i="2"/>
  <c r="LH460" i="2"/>
  <c r="LH307" i="2"/>
  <c r="LH379" i="2"/>
  <c r="LH82" i="2"/>
  <c r="LH77" i="2"/>
  <c r="LH370" i="2"/>
  <c r="LH394" i="2"/>
  <c r="LH323" i="2"/>
  <c r="LH221" i="2"/>
  <c r="LH478" i="2"/>
  <c r="LH390" i="2"/>
  <c r="LH320" i="2"/>
  <c r="LH378" i="2"/>
  <c r="LH418" i="2"/>
  <c r="LH464" i="2"/>
  <c r="LH474" i="2"/>
  <c r="LH398" i="2"/>
  <c r="LH451" i="2"/>
  <c r="LH457" i="2"/>
  <c r="LH477" i="2"/>
  <c r="LH458" i="2"/>
  <c r="LH372" i="2"/>
  <c r="LH225" i="2"/>
  <c r="LH228" i="2"/>
  <c r="LH185" i="2"/>
  <c r="LH475" i="2"/>
  <c r="LH257" i="2"/>
  <c r="LH47" i="2"/>
  <c r="LH336" i="2"/>
  <c r="LH262" i="2"/>
  <c r="LH106" i="2"/>
  <c r="LH469" i="2"/>
  <c r="LI102" i="2"/>
  <c r="LI10" i="2"/>
  <c r="LI330" i="2"/>
  <c r="LI84" i="2"/>
  <c r="LI260" i="2"/>
  <c r="LI45" i="2"/>
  <c r="LI181" i="2"/>
  <c r="LI140" i="2"/>
  <c r="LI108" i="2"/>
  <c r="LI179" i="2"/>
  <c r="LI277" i="2"/>
  <c r="LI167" i="2"/>
  <c r="LI52" i="2"/>
  <c r="LI177" i="2"/>
  <c r="LI39" i="2"/>
  <c r="LI203" i="2"/>
  <c r="LI196" i="2"/>
  <c r="LI289" i="2"/>
  <c r="LI110" i="2"/>
  <c r="LI13" i="2"/>
  <c r="LI22" i="2"/>
  <c r="LI164" i="2"/>
  <c r="LI172" i="2"/>
  <c r="LI239" i="2"/>
  <c r="LI46" i="2"/>
  <c r="LI166" i="2"/>
  <c r="LI154" i="2"/>
  <c r="LI255" i="2"/>
  <c r="LI455" i="2"/>
  <c r="LI152" i="2"/>
  <c r="LI126" i="2"/>
  <c r="LI146" i="2"/>
  <c r="LI284" i="2"/>
  <c r="LI304" i="2"/>
  <c r="LI345" i="2"/>
  <c r="LI337" i="2"/>
  <c r="LI361" i="2"/>
  <c r="LI434" i="2"/>
  <c r="LI413" i="2"/>
  <c r="LI404" i="2"/>
  <c r="LI363" i="2"/>
  <c r="LI466" i="2"/>
  <c r="LI411" i="2"/>
  <c r="LI448" i="2"/>
  <c r="LI362" i="2"/>
  <c r="LI391" i="2"/>
  <c r="LI308" i="2"/>
  <c r="LI193" i="2"/>
  <c r="LI319" i="2"/>
  <c r="LI205" i="2"/>
  <c r="LI322" i="2"/>
  <c r="LI297" i="2"/>
  <c r="LI325" i="2"/>
  <c r="LI180" i="2"/>
  <c r="LI54" i="2"/>
  <c r="LI280" i="2"/>
  <c r="LI274" i="2"/>
  <c r="LI261" i="2"/>
  <c r="LI118" i="2"/>
  <c r="LI229" i="2"/>
  <c r="LI383" i="2"/>
  <c r="LI131" i="2"/>
  <c r="LI124" i="2"/>
  <c r="LI223" i="2"/>
  <c r="LI230" i="2"/>
  <c r="LI327" i="2"/>
  <c r="LI420" i="2"/>
  <c r="LI270" i="2"/>
  <c r="LI432" i="2"/>
  <c r="LI268" i="2"/>
  <c r="LI367" i="2"/>
  <c r="LI87" i="2"/>
  <c r="LI37" i="2"/>
  <c r="LI55" i="2"/>
  <c r="LI159" i="2"/>
  <c r="LI98" i="2"/>
  <c r="LI85" i="2"/>
  <c r="LI134" i="2"/>
  <c r="LI83" i="2"/>
  <c r="LI117" i="2"/>
  <c r="LI175" i="2"/>
  <c r="LI358" i="2"/>
  <c r="LI27" i="2"/>
  <c r="LI16" i="2"/>
  <c r="LI184" i="2"/>
  <c r="LI74" i="2"/>
  <c r="LI149" i="2"/>
  <c r="LI92" i="2"/>
  <c r="LI132" i="2"/>
  <c r="LI470" i="2"/>
  <c r="LI115" i="2"/>
  <c r="LI145" i="2"/>
  <c r="LI186" i="2"/>
  <c r="LI40" i="2"/>
  <c r="LI21" i="2"/>
  <c r="LI199" i="2"/>
  <c r="LI295" i="2"/>
  <c r="LI353" i="2"/>
  <c r="LI207" i="2"/>
  <c r="LI155" i="2"/>
  <c r="LI195" i="2"/>
  <c r="LI125" i="2"/>
  <c r="LI15" i="2"/>
  <c r="LI160" i="2"/>
  <c r="LI194" i="2"/>
  <c r="LI224" i="2"/>
  <c r="LI188" i="2"/>
  <c r="LI76" i="2"/>
  <c r="LI153" i="2"/>
  <c r="LI263" i="2"/>
  <c r="LI112" i="2"/>
  <c r="LI62" i="2"/>
  <c r="LI78" i="2"/>
  <c r="LI198" i="2"/>
  <c r="LI191" i="2"/>
  <c r="LI275" i="2"/>
  <c r="LI65" i="2"/>
  <c r="LI341" i="2"/>
  <c r="LI105" i="2"/>
  <c r="LI81" i="2"/>
  <c r="LI267" i="2"/>
  <c r="LI220" i="2"/>
  <c r="LI156" i="2"/>
  <c r="LI254" i="2"/>
  <c r="LI286" i="2"/>
  <c r="LI29" i="2"/>
  <c r="LI94" i="2"/>
  <c r="LI100" i="2"/>
  <c r="LI182" i="2"/>
  <c r="LI36" i="2"/>
  <c r="LI53" i="2"/>
  <c r="LI4" i="2"/>
  <c r="LI2" i="2"/>
  <c r="LI306" i="2"/>
  <c r="LI56" i="2"/>
  <c r="LI43" i="2"/>
  <c r="LI282" i="2"/>
  <c r="LI59" i="2"/>
  <c r="LI169" i="2"/>
  <c r="LI192" i="2"/>
  <c r="LI209" i="2"/>
  <c r="LI227" i="2"/>
  <c r="LI73" i="2"/>
  <c r="LI113" i="2"/>
  <c r="LI71" i="2"/>
  <c r="LI18" i="2"/>
  <c r="LI26" i="2"/>
  <c r="LI144" i="2"/>
  <c r="LI9" i="2"/>
  <c r="LI50" i="2"/>
  <c r="LI19" i="2"/>
  <c r="LI99" i="2"/>
  <c r="LI23" i="2"/>
  <c r="LI24" i="2"/>
  <c r="LI12" i="2"/>
  <c r="LI66" i="2"/>
  <c r="LI5" i="2"/>
  <c r="LI101" i="2"/>
  <c r="LI88" i="2"/>
  <c r="LI64" i="2"/>
  <c r="LI70" i="2"/>
  <c r="LI32" i="2"/>
  <c r="LI51" i="2"/>
  <c r="LI218" i="2"/>
  <c r="LI35" i="2"/>
  <c r="LI368" i="2"/>
  <c r="LI350" i="2"/>
  <c r="LI388" i="2"/>
  <c r="LI292" i="2"/>
  <c r="LI214" i="2"/>
  <c r="LI75" i="2"/>
  <c r="LI293" i="2"/>
  <c r="LI243" i="2"/>
  <c r="LI210" i="2"/>
  <c r="LI369" i="2"/>
  <c r="LI69" i="2"/>
  <c r="LI68" i="2"/>
  <c r="LI38" i="2"/>
  <c r="LI3" i="2"/>
  <c r="LI120" i="2"/>
  <c r="LI58" i="2"/>
  <c r="LI34" i="2"/>
  <c r="LI86" i="2"/>
  <c r="LI178" i="2"/>
  <c r="LI57" i="2"/>
  <c r="LI217" i="2"/>
  <c r="LI127" i="2"/>
  <c r="LI206" i="2"/>
  <c r="LI111" i="2"/>
  <c r="LI344" i="2"/>
  <c r="LI150" i="2"/>
  <c r="LI93" i="2"/>
  <c r="LI63" i="2"/>
  <c r="LI174" i="2"/>
  <c r="LI147" i="2"/>
  <c r="LI48" i="2"/>
  <c r="LI96" i="2"/>
  <c r="LI72" i="2"/>
  <c r="LI33" i="2"/>
  <c r="LI189" i="2"/>
  <c r="LI313" i="2"/>
  <c r="LI158" i="2"/>
  <c r="LI219" i="2"/>
  <c r="LI31" i="2"/>
  <c r="LI95" i="2"/>
  <c r="LI346" i="2"/>
  <c r="LI176" i="2"/>
  <c r="LI352" i="2"/>
  <c r="LI245" i="2"/>
  <c r="LI41" i="2"/>
  <c r="LI79" i="2"/>
  <c r="LI30" i="2"/>
  <c r="LI226" i="2"/>
  <c r="LI103" i="2"/>
  <c r="LI141" i="2"/>
  <c r="LI301" i="2"/>
  <c r="LI347" i="2"/>
  <c r="LI472" i="2"/>
  <c r="LI190" i="2"/>
  <c r="LI296" i="2"/>
  <c r="LI139" i="2"/>
  <c r="LI371" i="2"/>
  <c r="LI7" i="2"/>
  <c r="LI208" i="2"/>
  <c r="LI25" i="2"/>
  <c r="LI468" i="2"/>
  <c r="LI256" i="2"/>
  <c r="LI17" i="2"/>
  <c r="LI222" i="2"/>
  <c r="LI130" i="2"/>
  <c r="LI89" i="2"/>
  <c r="LI201" i="2"/>
  <c r="LI273" i="2"/>
  <c r="LI42" i="2"/>
  <c r="LI200" i="2"/>
  <c r="LI20" i="2"/>
  <c r="LI6" i="2"/>
  <c r="LI61" i="2"/>
  <c r="LI246" i="2"/>
  <c r="LI381" i="2"/>
  <c r="LI278" i="2"/>
  <c r="LI326" i="2"/>
  <c r="LI342" i="2"/>
  <c r="LI276" i="2"/>
  <c r="LI247" i="2"/>
  <c r="LI314" i="2"/>
  <c r="LI142" i="2"/>
  <c r="LI168" i="2"/>
  <c r="LI343" i="2"/>
  <c r="LI11" i="2"/>
  <c r="LI138" i="2"/>
  <c r="LI294" i="2"/>
  <c r="LI91" i="2"/>
  <c r="LI232" i="2"/>
  <c r="LI299" i="2"/>
  <c r="LI364" i="2"/>
  <c r="LI122" i="2"/>
  <c r="LI354" i="2"/>
  <c r="LI435" i="2"/>
  <c r="LI340" i="2"/>
  <c r="LI471" i="2"/>
  <c r="LI302" i="2"/>
  <c r="LI316" i="2"/>
  <c r="LI317" i="2"/>
  <c r="LI136" i="2"/>
  <c r="LI433" i="2"/>
  <c r="LI386" i="2"/>
  <c r="LI252" i="2"/>
  <c r="LI410" i="2"/>
  <c r="LI212" i="2"/>
  <c r="LI348" i="2"/>
  <c r="LI163" i="2"/>
  <c r="LI310" i="2"/>
  <c r="LI173" i="2"/>
  <c r="LI417" i="2"/>
  <c r="LI114" i="2"/>
  <c r="LI331" i="2"/>
  <c r="LI264" i="2"/>
  <c r="LI366" i="2"/>
  <c r="LI359" i="2"/>
  <c r="LI405" i="2"/>
  <c r="LI365" i="2"/>
  <c r="LI382" i="2"/>
  <c r="LI271" i="2"/>
  <c r="LI291" i="2"/>
  <c r="LI393" i="2"/>
  <c r="LI442" i="2"/>
  <c r="LI392" i="2"/>
  <c r="LI396" i="2"/>
  <c r="LI406" i="2"/>
  <c r="LI453" i="2"/>
  <c r="LI236" i="2"/>
  <c r="LI253" i="2"/>
  <c r="LI143" i="2"/>
  <c r="LI281" i="2"/>
  <c r="LI285" i="2"/>
  <c r="LI387" i="2"/>
  <c r="LI332" i="2"/>
  <c r="LI439" i="2"/>
  <c r="LI135" i="2"/>
  <c r="LI197" i="2"/>
  <c r="LI449" i="2"/>
  <c r="LI250" i="2"/>
  <c r="LI237" i="2"/>
  <c r="LI241" i="2"/>
  <c r="LI266" i="2"/>
  <c r="LI272" i="2"/>
  <c r="LI165" i="2"/>
  <c r="LI14" i="2"/>
  <c r="LI400" i="2"/>
  <c r="LI259" i="2"/>
  <c r="LI311" i="2"/>
  <c r="LI309" i="2"/>
  <c r="LI234" i="2"/>
  <c r="LI334" i="2"/>
  <c r="LI426" i="2"/>
  <c r="LI456" i="2"/>
  <c r="LI376" i="2"/>
  <c r="LI215" i="2"/>
  <c r="LI157" i="2"/>
  <c r="LI97" i="2"/>
  <c r="LI380" i="2"/>
  <c r="LI8" i="2"/>
  <c r="LI446" i="2"/>
  <c r="LI248" i="2"/>
  <c r="LI133" i="2"/>
  <c r="LI244" i="2"/>
  <c r="LI123" i="2"/>
  <c r="LI171" i="2"/>
  <c r="LI283" i="2"/>
  <c r="LI249" i="2"/>
  <c r="LI67" i="2"/>
  <c r="LI129" i="2"/>
  <c r="LI49" i="2"/>
  <c r="LI109" i="2"/>
  <c r="LI374" i="2"/>
  <c r="LI288" i="2"/>
  <c r="LI116" i="2"/>
  <c r="LI121" i="2"/>
  <c r="LI202" i="2"/>
  <c r="LI60" i="2"/>
  <c r="LI170" i="2"/>
  <c r="LI204" i="2"/>
  <c r="LI162" i="2"/>
  <c r="LI28" i="2"/>
  <c r="LI231" i="2"/>
  <c r="LI251" i="2"/>
  <c r="LI44" i="2"/>
  <c r="LI305" i="2"/>
  <c r="LI287" i="2"/>
  <c r="LI148" i="2"/>
  <c r="LI356" i="2"/>
  <c r="LI90" i="2"/>
  <c r="LI107" i="2"/>
  <c r="LI183" i="2"/>
  <c r="LI80" i="2"/>
  <c r="LI339" i="2"/>
  <c r="LI233" i="2"/>
  <c r="LI128" i="2"/>
  <c r="LI467" i="2"/>
  <c r="LI312" i="2"/>
  <c r="LI444" i="2"/>
  <c r="LI235" i="2"/>
  <c r="LI104" i="2"/>
  <c r="LI258" i="2"/>
  <c r="LI303" i="2"/>
  <c r="LI428" i="2"/>
  <c r="LI473" i="2"/>
  <c r="LI459" i="2"/>
  <c r="LI395" i="2"/>
  <c r="LI397" i="2"/>
  <c r="LI436" i="2"/>
  <c r="LI440" i="2"/>
  <c r="LI465" i="2"/>
  <c r="LI408" i="2"/>
  <c r="LI421" i="2"/>
  <c r="LI479" i="2"/>
  <c r="LI422" i="2"/>
  <c r="LI377" i="2"/>
  <c r="LI430" i="2"/>
  <c r="LI389" i="2"/>
  <c r="LI137" i="2"/>
  <c r="LI385" i="2"/>
  <c r="LI402" i="2"/>
  <c r="LI318" i="2"/>
  <c r="LI375" i="2"/>
  <c r="LI279" i="2"/>
  <c r="LI438" i="2"/>
  <c r="LI333" i="2"/>
  <c r="LI424" i="2"/>
  <c r="LI300" i="2"/>
  <c r="LI461" i="2"/>
  <c r="LI187" i="2"/>
  <c r="LI238" i="2"/>
  <c r="LI265" i="2"/>
  <c r="LI298" i="2"/>
  <c r="LI360" i="2"/>
  <c r="LI119" i="2"/>
  <c r="LI211" i="2"/>
  <c r="LI373" i="2"/>
  <c r="LI338" i="2"/>
  <c r="LI242" i="2"/>
  <c r="LI355" i="2"/>
  <c r="LI447" i="2"/>
  <c r="LI443" i="2"/>
  <c r="LI403" i="2"/>
  <c r="LI463" i="2"/>
  <c r="LI335" i="2"/>
  <c r="LI431" i="2"/>
  <c r="LI454" i="2"/>
  <c r="LI384" i="2"/>
  <c r="LI151" i="2"/>
  <c r="LI407" i="2"/>
  <c r="LI412" i="2"/>
  <c r="LI445" i="2"/>
  <c r="LI462" i="2"/>
  <c r="LI324" i="2"/>
  <c r="LI425" i="2"/>
  <c r="LI450" i="2"/>
  <c r="LI414" i="2"/>
  <c r="LI357" i="2"/>
  <c r="LI415" i="2"/>
  <c r="LI476" i="2"/>
  <c r="LI321" i="2"/>
  <c r="LI328" i="2"/>
  <c r="LI315" i="2"/>
  <c r="LI351" i="2"/>
  <c r="LI423" i="2"/>
  <c r="LI441" i="2"/>
  <c r="LI216" i="2"/>
  <c r="LI240" i="2"/>
  <c r="LI452" i="2"/>
  <c r="LI409" i="2"/>
  <c r="LI269" i="2"/>
  <c r="LI329" i="2"/>
  <c r="LI416" i="2"/>
  <c r="LI437" i="2"/>
  <c r="LI419" i="2"/>
  <c r="LI427" i="2"/>
  <c r="LI161" i="2"/>
  <c r="LI429" i="2"/>
  <c r="LI399" i="2"/>
  <c r="LI290" i="2"/>
  <c r="LI349" i="2"/>
  <c r="LI213" i="2"/>
  <c r="LI401" i="2"/>
  <c r="LI460" i="2"/>
  <c r="LI307" i="2"/>
  <c r="LI379" i="2"/>
  <c r="LI82" i="2"/>
  <c r="LI77" i="2"/>
  <c r="LI370" i="2"/>
  <c r="LI394" i="2"/>
  <c r="LI323" i="2"/>
  <c r="LI221" i="2"/>
  <c r="LI478" i="2"/>
  <c r="LI390" i="2"/>
  <c r="LI320" i="2"/>
  <c r="LI378" i="2"/>
  <c r="LI418" i="2"/>
  <c r="LI464" i="2"/>
  <c r="LI474" i="2"/>
  <c r="LI398" i="2"/>
  <c r="LI451" i="2"/>
  <c r="LI457" i="2"/>
  <c r="LI477" i="2"/>
  <c r="LI458" i="2"/>
  <c r="LI372" i="2"/>
  <c r="LI225" i="2"/>
  <c r="LI228" i="2"/>
  <c r="LI185" i="2"/>
  <c r="LI475" i="2"/>
  <c r="LI257" i="2"/>
  <c r="LI47" i="2"/>
  <c r="LI336" i="2"/>
  <c r="LI262" i="2"/>
  <c r="LI106" i="2"/>
  <c r="LI469" i="2"/>
  <c r="LJ102" i="2"/>
  <c r="LJ10" i="2"/>
  <c r="LJ330" i="2"/>
  <c r="LJ84" i="2"/>
  <c r="LJ260" i="2"/>
  <c r="LJ45" i="2"/>
  <c r="LJ181" i="2"/>
  <c r="LJ140" i="2"/>
  <c r="LJ108" i="2"/>
  <c r="LJ179" i="2"/>
  <c r="LJ277" i="2"/>
  <c r="LJ167" i="2"/>
  <c r="LJ52" i="2"/>
  <c r="LJ177" i="2"/>
  <c r="LJ39" i="2"/>
  <c r="LJ203" i="2"/>
  <c r="LJ196" i="2"/>
  <c r="LJ289" i="2"/>
  <c r="LJ110" i="2"/>
  <c r="LJ13" i="2"/>
  <c r="LJ22" i="2"/>
  <c r="LJ164" i="2"/>
  <c r="LJ172" i="2"/>
  <c r="LJ239" i="2"/>
  <c r="LJ46" i="2"/>
  <c r="LJ166" i="2"/>
  <c r="LJ154" i="2"/>
  <c r="LJ255" i="2"/>
  <c r="LJ455" i="2"/>
  <c r="LJ152" i="2"/>
  <c r="LJ126" i="2"/>
  <c r="LJ146" i="2"/>
  <c r="LJ284" i="2"/>
  <c r="LJ304" i="2"/>
  <c r="LJ345" i="2"/>
  <c r="LJ337" i="2"/>
  <c r="LJ361" i="2"/>
  <c r="LJ434" i="2"/>
  <c r="LJ413" i="2"/>
  <c r="LJ404" i="2"/>
  <c r="LJ363" i="2"/>
  <c r="LJ466" i="2"/>
  <c r="LJ411" i="2"/>
  <c r="LJ448" i="2"/>
  <c r="LJ362" i="2"/>
  <c r="LJ391" i="2"/>
  <c r="LJ308" i="2"/>
  <c r="LJ193" i="2"/>
  <c r="LJ319" i="2"/>
  <c r="LJ205" i="2"/>
  <c r="LJ322" i="2"/>
  <c r="LJ297" i="2"/>
  <c r="LJ325" i="2"/>
  <c r="LJ180" i="2"/>
  <c r="LJ54" i="2"/>
  <c r="LJ280" i="2"/>
  <c r="LJ274" i="2"/>
  <c r="LJ261" i="2"/>
  <c r="LJ118" i="2"/>
  <c r="LJ229" i="2"/>
  <c r="LJ383" i="2"/>
  <c r="LJ131" i="2"/>
  <c r="LJ124" i="2"/>
  <c r="LJ223" i="2"/>
  <c r="LJ230" i="2"/>
  <c r="LJ327" i="2"/>
  <c r="LJ420" i="2"/>
  <c r="LJ270" i="2"/>
  <c r="LJ432" i="2"/>
  <c r="LJ268" i="2"/>
  <c r="LJ367" i="2"/>
  <c r="LJ87" i="2"/>
  <c r="LJ37" i="2"/>
  <c r="LJ55" i="2"/>
  <c r="LJ159" i="2"/>
  <c r="LJ98" i="2"/>
  <c r="LJ85" i="2"/>
  <c r="LJ134" i="2"/>
  <c r="LJ83" i="2"/>
  <c r="LJ117" i="2"/>
  <c r="LJ175" i="2"/>
  <c r="LJ358" i="2"/>
  <c r="LJ27" i="2"/>
  <c r="LJ16" i="2"/>
  <c r="LJ184" i="2"/>
  <c r="LJ74" i="2"/>
  <c r="LJ149" i="2"/>
  <c r="LJ92" i="2"/>
  <c r="LJ132" i="2"/>
  <c r="LJ470" i="2"/>
  <c r="LJ115" i="2"/>
  <c r="LJ145" i="2"/>
  <c r="LJ186" i="2"/>
  <c r="LJ40" i="2"/>
  <c r="LJ21" i="2"/>
  <c r="LJ199" i="2"/>
  <c r="LJ295" i="2"/>
  <c r="LJ353" i="2"/>
  <c r="LJ207" i="2"/>
  <c r="LJ155" i="2"/>
  <c r="LJ195" i="2"/>
  <c r="LJ125" i="2"/>
  <c r="LJ15" i="2"/>
  <c r="LJ160" i="2"/>
  <c r="LJ194" i="2"/>
  <c r="LJ224" i="2"/>
  <c r="LJ188" i="2"/>
  <c r="LJ76" i="2"/>
  <c r="LJ153" i="2"/>
  <c r="LJ263" i="2"/>
  <c r="LJ112" i="2"/>
  <c r="LJ62" i="2"/>
  <c r="LJ78" i="2"/>
  <c r="LJ198" i="2"/>
  <c r="LJ191" i="2"/>
  <c r="LJ275" i="2"/>
  <c r="LJ65" i="2"/>
  <c r="LJ341" i="2"/>
  <c r="LJ105" i="2"/>
  <c r="LJ81" i="2"/>
  <c r="LJ267" i="2"/>
  <c r="LJ220" i="2"/>
  <c r="LJ156" i="2"/>
  <c r="LJ254" i="2"/>
  <c r="LJ286" i="2"/>
  <c r="LJ29" i="2"/>
  <c r="LJ94" i="2"/>
  <c r="LJ100" i="2"/>
  <c r="LJ182" i="2"/>
  <c r="LJ36" i="2"/>
  <c r="LJ53" i="2"/>
  <c r="LJ4" i="2"/>
  <c r="LJ2" i="2"/>
  <c r="LJ306" i="2"/>
  <c r="LJ56" i="2"/>
  <c r="LJ43" i="2"/>
  <c r="LJ282" i="2"/>
  <c r="LJ59" i="2"/>
  <c r="LJ169" i="2"/>
  <c r="LJ192" i="2"/>
  <c r="LJ209" i="2"/>
  <c r="LJ227" i="2"/>
  <c r="LJ73" i="2"/>
  <c r="LJ113" i="2"/>
  <c r="LJ71" i="2"/>
  <c r="LJ18" i="2"/>
  <c r="LJ26" i="2"/>
  <c r="LJ144" i="2"/>
  <c r="LJ9" i="2"/>
  <c r="LJ50" i="2"/>
  <c r="LJ19" i="2"/>
  <c r="LJ99" i="2"/>
  <c r="LJ23" i="2"/>
  <c r="LJ24" i="2"/>
  <c r="LJ12" i="2"/>
  <c r="LJ66" i="2"/>
  <c r="LJ5" i="2"/>
  <c r="LJ101" i="2"/>
  <c r="LJ88" i="2"/>
  <c r="LJ64" i="2"/>
  <c r="LJ70" i="2"/>
  <c r="LJ32" i="2"/>
  <c r="LJ51" i="2"/>
  <c r="LJ218" i="2"/>
  <c r="LJ35" i="2"/>
  <c r="LJ368" i="2"/>
  <c r="LJ350" i="2"/>
  <c r="LJ388" i="2"/>
  <c r="LJ292" i="2"/>
  <c r="LJ214" i="2"/>
  <c r="LJ75" i="2"/>
  <c r="LJ293" i="2"/>
  <c r="LJ243" i="2"/>
  <c r="LJ210" i="2"/>
  <c r="LJ369" i="2"/>
  <c r="LJ69" i="2"/>
  <c r="LJ68" i="2"/>
  <c r="LJ38" i="2"/>
  <c r="LJ3" i="2"/>
  <c r="LJ120" i="2"/>
  <c r="LJ58" i="2"/>
  <c r="LJ34" i="2"/>
  <c r="LJ86" i="2"/>
  <c r="LJ178" i="2"/>
  <c r="LJ57" i="2"/>
  <c r="LJ217" i="2"/>
  <c r="LJ127" i="2"/>
  <c r="LJ206" i="2"/>
  <c r="LJ111" i="2"/>
  <c r="LJ344" i="2"/>
  <c r="LJ150" i="2"/>
  <c r="LJ93" i="2"/>
  <c r="LJ63" i="2"/>
  <c r="LJ174" i="2"/>
  <c r="LJ147" i="2"/>
  <c r="LJ48" i="2"/>
  <c r="LJ96" i="2"/>
  <c r="LJ72" i="2"/>
  <c r="LJ33" i="2"/>
  <c r="LJ189" i="2"/>
  <c r="LJ313" i="2"/>
  <c r="LJ158" i="2"/>
  <c r="LJ219" i="2"/>
  <c r="LJ31" i="2"/>
  <c r="LJ95" i="2"/>
  <c r="LJ346" i="2"/>
  <c r="LJ176" i="2"/>
  <c r="LJ352" i="2"/>
  <c r="LJ245" i="2"/>
  <c r="LJ41" i="2"/>
  <c r="LJ79" i="2"/>
  <c r="LJ30" i="2"/>
  <c r="LJ226" i="2"/>
  <c r="LJ103" i="2"/>
  <c r="LJ141" i="2"/>
  <c r="LJ301" i="2"/>
  <c r="LJ347" i="2"/>
  <c r="LJ472" i="2"/>
  <c r="LJ190" i="2"/>
  <c r="LJ296" i="2"/>
  <c r="LJ139" i="2"/>
  <c r="LJ371" i="2"/>
  <c r="LJ7" i="2"/>
  <c r="LJ208" i="2"/>
  <c r="LJ25" i="2"/>
  <c r="LJ468" i="2"/>
  <c r="LJ256" i="2"/>
  <c r="LJ17" i="2"/>
  <c r="LJ222" i="2"/>
  <c r="LJ130" i="2"/>
  <c r="LJ89" i="2"/>
  <c r="LJ201" i="2"/>
  <c r="LJ273" i="2"/>
  <c r="LJ42" i="2"/>
  <c r="LJ200" i="2"/>
  <c r="LJ20" i="2"/>
  <c r="LJ6" i="2"/>
  <c r="LJ61" i="2"/>
  <c r="LJ246" i="2"/>
  <c r="LJ381" i="2"/>
  <c r="LJ278" i="2"/>
  <c r="LJ326" i="2"/>
  <c r="LJ342" i="2"/>
  <c r="LJ276" i="2"/>
  <c r="LJ247" i="2"/>
  <c r="LJ314" i="2"/>
  <c r="LJ142" i="2"/>
  <c r="LJ168" i="2"/>
  <c r="LJ343" i="2"/>
  <c r="LJ11" i="2"/>
  <c r="LJ138" i="2"/>
  <c r="LJ294" i="2"/>
  <c r="LJ91" i="2"/>
  <c r="LJ232" i="2"/>
  <c r="LJ299" i="2"/>
  <c r="LJ364" i="2"/>
  <c r="LJ122" i="2"/>
  <c r="LJ354" i="2"/>
  <c r="LJ435" i="2"/>
  <c r="LJ340" i="2"/>
  <c r="LJ471" i="2"/>
  <c r="LJ302" i="2"/>
  <c r="LJ316" i="2"/>
  <c r="LJ317" i="2"/>
  <c r="LJ136" i="2"/>
  <c r="LJ433" i="2"/>
  <c r="LJ386" i="2"/>
  <c r="LJ252" i="2"/>
  <c r="LJ410" i="2"/>
  <c r="LJ212" i="2"/>
  <c r="LJ348" i="2"/>
  <c r="LJ163" i="2"/>
  <c r="LJ310" i="2"/>
  <c r="LJ173" i="2"/>
  <c r="LJ417" i="2"/>
  <c r="LJ114" i="2"/>
  <c r="LJ331" i="2"/>
  <c r="LJ264" i="2"/>
  <c r="LJ366" i="2"/>
  <c r="LJ359" i="2"/>
  <c r="LJ405" i="2"/>
  <c r="LJ365" i="2"/>
  <c r="LJ382" i="2"/>
  <c r="LJ271" i="2"/>
  <c r="LJ291" i="2"/>
  <c r="LJ393" i="2"/>
  <c r="LJ442" i="2"/>
  <c r="LJ392" i="2"/>
  <c r="LJ396" i="2"/>
  <c r="LJ406" i="2"/>
  <c r="LJ453" i="2"/>
  <c r="LJ236" i="2"/>
  <c r="LJ253" i="2"/>
  <c r="LJ143" i="2"/>
  <c r="LJ281" i="2"/>
  <c r="LJ285" i="2"/>
  <c r="LJ387" i="2"/>
  <c r="LJ332" i="2"/>
  <c r="LJ439" i="2"/>
  <c r="LJ135" i="2"/>
  <c r="LJ197" i="2"/>
  <c r="LJ449" i="2"/>
  <c r="LJ250" i="2"/>
  <c r="LJ237" i="2"/>
  <c r="LJ241" i="2"/>
  <c r="LJ266" i="2"/>
  <c r="LJ272" i="2"/>
  <c r="LJ165" i="2"/>
  <c r="LJ14" i="2"/>
  <c r="LJ400" i="2"/>
  <c r="LJ259" i="2"/>
  <c r="LJ311" i="2"/>
  <c r="LJ309" i="2"/>
  <c r="LJ234" i="2"/>
  <c r="LJ334" i="2"/>
  <c r="LJ426" i="2"/>
  <c r="LJ456" i="2"/>
  <c r="LJ376" i="2"/>
  <c r="LJ215" i="2"/>
  <c r="LJ157" i="2"/>
  <c r="LJ97" i="2"/>
  <c r="LJ380" i="2"/>
  <c r="LJ8" i="2"/>
  <c r="LJ446" i="2"/>
  <c r="LJ248" i="2"/>
  <c r="LJ133" i="2"/>
  <c r="LJ244" i="2"/>
  <c r="LJ123" i="2"/>
  <c r="LJ171" i="2"/>
  <c r="LJ283" i="2"/>
  <c r="LJ249" i="2"/>
  <c r="LJ67" i="2"/>
  <c r="LJ129" i="2"/>
  <c r="LJ49" i="2"/>
  <c r="LJ109" i="2"/>
  <c r="LJ374" i="2"/>
  <c r="LJ288" i="2"/>
  <c r="LJ116" i="2"/>
  <c r="LJ121" i="2"/>
  <c r="LJ202" i="2"/>
  <c r="LJ60" i="2"/>
  <c r="LJ170" i="2"/>
  <c r="LJ204" i="2"/>
  <c r="LJ162" i="2"/>
  <c r="LJ28" i="2"/>
  <c r="LJ231" i="2"/>
  <c r="LJ251" i="2"/>
  <c r="LJ44" i="2"/>
  <c r="LJ305" i="2"/>
  <c r="LJ287" i="2"/>
  <c r="LJ148" i="2"/>
  <c r="LJ356" i="2"/>
  <c r="LJ90" i="2"/>
  <c r="LJ107" i="2"/>
  <c r="LJ183" i="2"/>
  <c r="LJ80" i="2"/>
  <c r="LJ339" i="2"/>
  <c r="LJ233" i="2"/>
  <c r="LJ128" i="2"/>
  <c r="LJ467" i="2"/>
  <c r="LJ312" i="2"/>
  <c r="LJ444" i="2"/>
  <c r="LJ235" i="2"/>
  <c r="LJ104" i="2"/>
  <c r="LJ258" i="2"/>
  <c r="LJ303" i="2"/>
  <c r="LJ428" i="2"/>
  <c r="LJ473" i="2"/>
  <c r="LJ459" i="2"/>
  <c r="LJ395" i="2"/>
  <c r="LJ397" i="2"/>
  <c r="LJ436" i="2"/>
  <c r="LJ440" i="2"/>
  <c r="LJ465" i="2"/>
  <c r="LJ408" i="2"/>
  <c r="LJ421" i="2"/>
  <c r="LJ479" i="2"/>
  <c r="LJ422" i="2"/>
  <c r="LJ377" i="2"/>
  <c r="LJ430" i="2"/>
  <c r="LJ389" i="2"/>
  <c r="LJ137" i="2"/>
  <c r="LJ385" i="2"/>
  <c r="LJ402" i="2"/>
  <c r="LJ318" i="2"/>
  <c r="LJ375" i="2"/>
  <c r="LJ279" i="2"/>
  <c r="LJ438" i="2"/>
  <c r="LJ333" i="2"/>
  <c r="LJ424" i="2"/>
  <c r="LJ300" i="2"/>
  <c r="LJ461" i="2"/>
  <c r="LJ187" i="2"/>
  <c r="LJ238" i="2"/>
  <c r="LJ265" i="2"/>
  <c r="LJ298" i="2"/>
  <c r="LJ360" i="2"/>
  <c r="LJ119" i="2"/>
  <c r="LJ211" i="2"/>
  <c r="LJ373" i="2"/>
  <c r="LJ338" i="2"/>
  <c r="LJ242" i="2"/>
  <c r="LJ355" i="2"/>
  <c r="LJ447" i="2"/>
  <c r="LJ443" i="2"/>
  <c r="LJ403" i="2"/>
  <c r="LJ463" i="2"/>
  <c r="LJ335" i="2"/>
  <c r="LJ431" i="2"/>
  <c r="LJ454" i="2"/>
  <c r="LJ384" i="2"/>
  <c r="LJ151" i="2"/>
  <c r="LJ407" i="2"/>
  <c r="LJ412" i="2"/>
  <c r="LJ445" i="2"/>
  <c r="LJ462" i="2"/>
  <c r="LJ324" i="2"/>
  <c r="LJ425" i="2"/>
  <c r="LJ450" i="2"/>
  <c r="LJ414" i="2"/>
  <c r="LJ357" i="2"/>
  <c r="LJ415" i="2"/>
  <c r="LJ476" i="2"/>
  <c r="LJ321" i="2"/>
  <c r="LJ328" i="2"/>
  <c r="LJ315" i="2"/>
  <c r="LJ351" i="2"/>
  <c r="LJ423" i="2"/>
  <c r="LJ441" i="2"/>
  <c r="LJ216" i="2"/>
  <c r="LJ240" i="2"/>
  <c r="LJ452" i="2"/>
  <c r="LJ409" i="2"/>
  <c r="LJ269" i="2"/>
  <c r="LJ329" i="2"/>
  <c r="LJ416" i="2"/>
  <c r="LJ437" i="2"/>
  <c r="LJ419" i="2"/>
  <c r="LJ427" i="2"/>
  <c r="LJ161" i="2"/>
  <c r="LJ429" i="2"/>
  <c r="LJ399" i="2"/>
  <c r="LJ290" i="2"/>
  <c r="LJ349" i="2"/>
  <c r="LJ213" i="2"/>
  <c r="LJ401" i="2"/>
  <c r="LJ460" i="2"/>
  <c r="LJ307" i="2"/>
  <c r="LJ379" i="2"/>
  <c r="LJ82" i="2"/>
  <c r="LJ77" i="2"/>
  <c r="LJ370" i="2"/>
  <c r="LJ394" i="2"/>
  <c r="LJ323" i="2"/>
  <c r="LJ221" i="2"/>
  <c r="LJ478" i="2"/>
  <c r="LJ390" i="2"/>
  <c r="LJ320" i="2"/>
  <c r="LJ378" i="2"/>
  <c r="LJ418" i="2"/>
  <c r="LJ464" i="2"/>
  <c r="LJ474" i="2"/>
  <c r="LJ398" i="2"/>
  <c r="LJ451" i="2"/>
  <c r="LJ457" i="2"/>
  <c r="LJ477" i="2"/>
  <c r="LJ458" i="2"/>
  <c r="LJ372" i="2"/>
  <c r="LJ225" i="2"/>
  <c r="LJ228" i="2"/>
  <c r="LJ185" i="2"/>
  <c r="LJ475" i="2"/>
  <c r="LJ257" i="2"/>
  <c r="LJ47" i="2"/>
  <c r="LJ336" i="2"/>
  <c r="LJ262" i="2"/>
  <c r="LJ106" i="2"/>
  <c r="LJ469" i="2"/>
  <c r="LK102" i="2"/>
  <c r="LK10" i="2"/>
  <c r="LK330" i="2"/>
  <c r="LK84" i="2"/>
  <c r="LK260" i="2"/>
  <c r="LK45" i="2"/>
  <c r="LK181" i="2"/>
  <c r="LK140" i="2"/>
  <c r="LK108" i="2"/>
  <c r="LK179" i="2"/>
  <c r="LK277" i="2"/>
  <c r="LK167" i="2"/>
  <c r="LK52" i="2"/>
  <c r="LK177" i="2"/>
  <c r="LK39" i="2"/>
  <c r="LK203" i="2"/>
  <c r="LK196" i="2"/>
  <c r="LK289" i="2"/>
  <c r="LK110" i="2"/>
  <c r="LK13" i="2"/>
  <c r="LK22" i="2"/>
  <c r="LK164" i="2"/>
  <c r="LK172" i="2"/>
  <c r="LK239" i="2"/>
  <c r="LK46" i="2"/>
  <c r="LK166" i="2"/>
  <c r="LK154" i="2"/>
  <c r="LK255" i="2"/>
  <c r="LK455" i="2"/>
  <c r="LK152" i="2"/>
  <c r="LK126" i="2"/>
  <c r="LK146" i="2"/>
  <c r="LK284" i="2"/>
  <c r="LK304" i="2"/>
  <c r="LK345" i="2"/>
  <c r="LK337" i="2"/>
  <c r="LK361" i="2"/>
  <c r="LK434" i="2"/>
  <c r="LK413" i="2"/>
  <c r="LK404" i="2"/>
  <c r="LK363" i="2"/>
  <c r="LK466" i="2"/>
  <c r="LK411" i="2"/>
  <c r="LK448" i="2"/>
  <c r="LK362" i="2"/>
  <c r="LK391" i="2"/>
  <c r="LK308" i="2"/>
  <c r="LK193" i="2"/>
  <c r="LK319" i="2"/>
  <c r="LK205" i="2"/>
  <c r="LK322" i="2"/>
  <c r="LK297" i="2"/>
  <c r="LK325" i="2"/>
  <c r="LK180" i="2"/>
  <c r="LK54" i="2"/>
  <c r="LK280" i="2"/>
  <c r="LK274" i="2"/>
  <c r="LK261" i="2"/>
  <c r="LK118" i="2"/>
  <c r="LK229" i="2"/>
  <c r="LK383" i="2"/>
  <c r="LK131" i="2"/>
  <c r="LK124" i="2"/>
  <c r="LK223" i="2"/>
  <c r="LK230" i="2"/>
  <c r="LK327" i="2"/>
  <c r="LK420" i="2"/>
  <c r="LK270" i="2"/>
  <c r="LK432" i="2"/>
  <c r="LK268" i="2"/>
  <c r="LK367" i="2"/>
  <c r="LK87" i="2"/>
  <c r="LK37" i="2"/>
  <c r="LK55" i="2"/>
  <c r="LK159" i="2"/>
  <c r="LK98" i="2"/>
  <c r="LK85" i="2"/>
  <c r="LK134" i="2"/>
  <c r="LK83" i="2"/>
  <c r="LK117" i="2"/>
  <c r="LK175" i="2"/>
  <c r="LK358" i="2"/>
  <c r="LK27" i="2"/>
  <c r="LK16" i="2"/>
  <c r="LK184" i="2"/>
  <c r="LK74" i="2"/>
  <c r="LK149" i="2"/>
  <c r="LK92" i="2"/>
  <c r="LK132" i="2"/>
  <c r="LK470" i="2"/>
  <c r="LK115" i="2"/>
  <c r="LK145" i="2"/>
  <c r="LK186" i="2"/>
  <c r="LK40" i="2"/>
  <c r="LK21" i="2"/>
  <c r="LK199" i="2"/>
  <c r="LK295" i="2"/>
  <c r="LK353" i="2"/>
  <c r="LK207" i="2"/>
  <c r="LK155" i="2"/>
  <c r="LK195" i="2"/>
  <c r="LK125" i="2"/>
  <c r="LK15" i="2"/>
  <c r="LK160" i="2"/>
  <c r="LK194" i="2"/>
  <c r="LK224" i="2"/>
  <c r="LK188" i="2"/>
  <c r="LK76" i="2"/>
  <c r="LK153" i="2"/>
  <c r="LK263" i="2"/>
  <c r="LK112" i="2"/>
  <c r="LK62" i="2"/>
  <c r="LK78" i="2"/>
  <c r="LK198" i="2"/>
  <c r="LK191" i="2"/>
  <c r="LK275" i="2"/>
  <c r="LK65" i="2"/>
  <c r="LK341" i="2"/>
  <c r="LK105" i="2"/>
  <c r="LK81" i="2"/>
  <c r="LK267" i="2"/>
  <c r="LK220" i="2"/>
  <c r="LK156" i="2"/>
  <c r="LK254" i="2"/>
  <c r="LK286" i="2"/>
  <c r="LK29" i="2"/>
  <c r="LK94" i="2"/>
  <c r="LK100" i="2"/>
  <c r="LK182" i="2"/>
  <c r="LK36" i="2"/>
  <c r="LK53" i="2"/>
  <c r="LK4" i="2"/>
  <c r="LK2" i="2"/>
  <c r="LK306" i="2"/>
  <c r="LK56" i="2"/>
  <c r="LK43" i="2"/>
  <c r="LK282" i="2"/>
  <c r="LK59" i="2"/>
  <c r="LK169" i="2"/>
  <c r="LK192" i="2"/>
  <c r="LK209" i="2"/>
  <c r="LK227" i="2"/>
  <c r="LK73" i="2"/>
  <c r="LK113" i="2"/>
  <c r="LK71" i="2"/>
  <c r="LK18" i="2"/>
  <c r="LK26" i="2"/>
  <c r="LK144" i="2"/>
  <c r="LK9" i="2"/>
  <c r="LK50" i="2"/>
  <c r="LK19" i="2"/>
  <c r="LK99" i="2"/>
  <c r="LK23" i="2"/>
  <c r="LK24" i="2"/>
  <c r="LK12" i="2"/>
  <c r="LK66" i="2"/>
  <c r="LK5" i="2"/>
  <c r="LK101" i="2"/>
  <c r="LK88" i="2"/>
  <c r="LK64" i="2"/>
  <c r="LK70" i="2"/>
  <c r="LK32" i="2"/>
  <c r="LK51" i="2"/>
  <c r="LK218" i="2"/>
  <c r="LK35" i="2"/>
  <c r="LK368" i="2"/>
  <c r="LK350" i="2"/>
  <c r="LK388" i="2"/>
  <c r="LK292" i="2"/>
  <c r="LK214" i="2"/>
  <c r="LK75" i="2"/>
  <c r="LK293" i="2"/>
  <c r="LK243" i="2"/>
  <c r="LK210" i="2"/>
  <c r="LK369" i="2"/>
  <c r="LK69" i="2"/>
  <c r="LK68" i="2"/>
  <c r="LK38" i="2"/>
  <c r="LK3" i="2"/>
  <c r="LK120" i="2"/>
  <c r="LK58" i="2"/>
  <c r="LK34" i="2"/>
  <c r="LK86" i="2"/>
  <c r="LK178" i="2"/>
  <c r="LK57" i="2"/>
  <c r="LK217" i="2"/>
  <c r="LK127" i="2"/>
  <c r="LK206" i="2"/>
  <c r="LK111" i="2"/>
  <c r="LK344" i="2"/>
  <c r="LK150" i="2"/>
  <c r="LK93" i="2"/>
  <c r="LK63" i="2"/>
  <c r="LK174" i="2"/>
  <c r="LK147" i="2"/>
  <c r="LK48" i="2"/>
  <c r="LK96" i="2"/>
  <c r="LK72" i="2"/>
  <c r="LK33" i="2"/>
  <c r="LK189" i="2"/>
  <c r="LK313" i="2"/>
  <c r="LK158" i="2"/>
  <c r="LK219" i="2"/>
  <c r="LK31" i="2"/>
  <c r="LK95" i="2"/>
  <c r="LK346" i="2"/>
  <c r="LK176" i="2"/>
  <c r="LK352" i="2"/>
  <c r="LK245" i="2"/>
  <c r="LK41" i="2"/>
  <c r="LK79" i="2"/>
  <c r="LK30" i="2"/>
  <c r="LK226" i="2"/>
  <c r="LK103" i="2"/>
  <c r="LK141" i="2"/>
  <c r="LK301" i="2"/>
  <c r="LK347" i="2"/>
  <c r="LK472" i="2"/>
  <c r="LK190" i="2"/>
  <c r="LK296" i="2"/>
  <c r="LK139" i="2"/>
  <c r="LK371" i="2"/>
  <c r="LK7" i="2"/>
  <c r="LK208" i="2"/>
  <c r="LK25" i="2"/>
  <c r="LK468" i="2"/>
  <c r="LK256" i="2"/>
  <c r="LK17" i="2"/>
  <c r="LK222" i="2"/>
  <c r="LK130" i="2"/>
  <c r="LK89" i="2"/>
  <c r="LK201" i="2"/>
  <c r="LK273" i="2"/>
  <c r="LK42" i="2"/>
  <c r="LK200" i="2"/>
  <c r="LK20" i="2"/>
  <c r="LK6" i="2"/>
  <c r="LK61" i="2"/>
  <c r="LK246" i="2"/>
  <c r="LK381" i="2"/>
  <c r="LK278" i="2"/>
  <c r="LK326" i="2"/>
  <c r="LK342" i="2"/>
  <c r="LK276" i="2"/>
  <c r="LK247" i="2"/>
  <c r="LK314" i="2"/>
  <c r="LK142" i="2"/>
  <c r="LK168" i="2"/>
  <c r="LK343" i="2"/>
  <c r="LK11" i="2"/>
  <c r="LK138" i="2"/>
  <c r="LK294" i="2"/>
  <c r="LK91" i="2"/>
  <c r="LK232" i="2"/>
  <c r="LK299" i="2"/>
  <c r="LK364" i="2"/>
  <c r="LK122" i="2"/>
  <c r="LK354" i="2"/>
  <c r="LK435" i="2"/>
  <c r="LK340" i="2"/>
  <c r="LK471" i="2"/>
  <c r="LK302" i="2"/>
  <c r="LK316" i="2"/>
  <c r="LK317" i="2"/>
  <c r="LK136" i="2"/>
  <c r="LK433" i="2"/>
  <c r="LK386" i="2"/>
  <c r="LK252" i="2"/>
  <c r="LK410" i="2"/>
  <c r="LK212" i="2"/>
  <c r="LK348" i="2"/>
  <c r="LK163" i="2"/>
  <c r="LK310" i="2"/>
  <c r="LK173" i="2"/>
  <c r="LK417" i="2"/>
  <c r="LK114" i="2"/>
  <c r="LK331" i="2"/>
  <c r="LK264" i="2"/>
  <c r="LK366" i="2"/>
  <c r="LK359" i="2"/>
  <c r="LK405" i="2"/>
  <c r="LK365" i="2"/>
  <c r="LK382" i="2"/>
  <c r="LK271" i="2"/>
  <c r="LK291" i="2"/>
  <c r="LK393" i="2"/>
  <c r="LK442" i="2"/>
  <c r="LK392" i="2"/>
  <c r="LK396" i="2"/>
  <c r="LK406" i="2"/>
  <c r="LK453" i="2"/>
  <c r="LK236" i="2"/>
  <c r="LK253" i="2"/>
  <c r="LK143" i="2"/>
  <c r="LK281" i="2"/>
  <c r="LK285" i="2"/>
  <c r="LK387" i="2"/>
  <c r="LK332" i="2"/>
  <c r="LK439" i="2"/>
  <c r="LK135" i="2"/>
  <c r="LK197" i="2"/>
  <c r="LK449" i="2"/>
  <c r="LK250" i="2"/>
  <c r="LK237" i="2"/>
  <c r="LK241" i="2"/>
  <c r="LK266" i="2"/>
  <c r="LK272" i="2"/>
  <c r="LK165" i="2"/>
  <c r="LK14" i="2"/>
  <c r="LK400" i="2"/>
  <c r="LK259" i="2"/>
  <c r="LK311" i="2"/>
  <c r="LK309" i="2"/>
  <c r="LK234" i="2"/>
  <c r="LK334" i="2"/>
  <c r="LK426" i="2"/>
  <c r="LK456" i="2"/>
  <c r="LK376" i="2"/>
  <c r="LK215" i="2"/>
  <c r="LK157" i="2"/>
  <c r="LK97" i="2"/>
  <c r="LK380" i="2"/>
  <c r="LK8" i="2"/>
  <c r="LK446" i="2"/>
  <c r="LK248" i="2"/>
  <c r="LK133" i="2"/>
  <c r="LK244" i="2"/>
  <c r="LK123" i="2"/>
  <c r="LK171" i="2"/>
  <c r="LK283" i="2"/>
  <c r="LK249" i="2"/>
  <c r="LK67" i="2"/>
  <c r="LK129" i="2"/>
  <c r="LK49" i="2"/>
  <c r="LK109" i="2"/>
  <c r="LK374" i="2"/>
  <c r="LK288" i="2"/>
  <c r="LK116" i="2"/>
  <c r="LK121" i="2"/>
  <c r="LK202" i="2"/>
  <c r="LK60" i="2"/>
  <c r="LK170" i="2"/>
  <c r="LK204" i="2"/>
  <c r="LK162" i="2"/>
  <c r="LK28" i="2"/>
  <c r="LK231" i="2"/>
  <c r="LK251" i="2"/>
  <c r="LK44" i="2"/>
  <c r="LK305" i="2"/>
  <c r="LK287" i="2"/>
  <c r="LK148" i="2"/>
  <c r="LK356" i="2"/>
  <c r="LK90" i="2"/>
  <c r="LK107" i="2"/>
  <c r="LK183" i="2"/>
  <c r="LK80" i="2"/>
  <c r="LK339" i="2"/>
  <c r="LK233" i="2"/>
  <c r="LK128" i="2"/>
  <c r="LK467" i="2"/>
  <c r="LK312" i="2"/>
  <c r="LK444" i="2"/>
  <c r="LK235" i="2"/>
  <c r="LK104" i="2"/>
  <c r="LK258" i="2"/>
  <c r="LK303" i="2"/>
  <c r="LK428" i="2"/>
  <c r="LK473" i="2"/>
  <c r="LK459" i="2"/>
  <c r="LK395" i="2"/>
  <c r="LK397" i="2"/>
  <c r="LK436" i="2"/>
  <c r="LK440" i="2"/>
  <c r="LK465" i="2"/>
  <c r="LK408" i="2"/>
  <c r="LK421" i="2"/>
  <c r="LK479" i="2"/>
  <c r="LK422" i="2"/>
  <c r="LK377" i="2"/>
  <c r="LK430" i="2"/>
  <c r="LK389" i="2"/>
  <c r="LK137" i="2"/>
  <c r="LK385" i="2"/>
  <c r="LK402" i="2"/>
  <c r="LK318" i="2"/>
  <c r="LK375" i="2"/>
  <c r="LK279" i="2"/>
  <c r="LK438" i="2"/>
  <c r="LK333" i="2"/>
  <c r="LK424" i="2"/>
  <c r="LK300" i="2"/>
  <c r="LK461" i="2"/>
  <c r="LK187" i="2"/>
  <c r="LK238" i="2"/>
  <c r="LK265" i="2"/>
  <c r="LK298" i="2"/>
  <c r="LK360" i="2"/>
  <c r="LK119" i="2"/>
  <c r="LK211" i="2"/>
  <c r="LK373" i="2"/>
  <c r="LK338" i="2"/>
  <c r="LK242" i="2"/>
  <c r="LK355" i="2"/>
  <c r="LK447" i="2"/>
  <c r="LK443" i="2"/>
  <c r="LK403" i="2"/>
  <c r="LK463" i="2"/>
  <c r="LK335" i="2"/>
  <c r="LK431" i="2"/>
  <c r="LK454" i="2"/>
  <c r="LK384" i="2"/>
  <c r="LK151" i="2"/>
  <c r="LK407" i="2"/>
  <c r="LK412" i="2"/>
  <c r="LK445" i="2"/>
  <c r="LK462" i="2"/>
  <c r="LK324" i="2"/>
  <c r="LK425" i="2"/>
  <c r="LK450" i="2"/>
  <c r="LK414" i="2"/>
  <c r="LK357" i="2"/>
  <c r="LK415" i="2"/>
  <c r="LK476" i="2"/>
  <c r="LK321" i="2"/>
  <c r="LK328" i="2"/>
  <c r="LK315" i="2"/>
  <c r="LK351" i="2"/>
  <c r="LK423" i="2"/>
  <c r="LK441" i="2"/>
  <c r="LK216" i="2"/>
  <c r="LK240" i="2"/>
  <c r="LK452" i="2"/>
  <c r="LK409" i="2"/>
  <c r="LK269" i="2"/>
  <c r="LK329" i="2"/>
  <c r="LK416" i="2"/>
  <c r="LK437" i="2"/>
  <c r="LK419" i="2"/>
  <c r="LK427" i="2"/>
  <c r="LK161" i="2"/>
  <c r="LK429" i="2"/>
  <c r="LK399" i="2"/>
  <c r="LK290" i="2"/>
  <c r="LK349" i="2"/>
  <c r="LK213" i="2"/>
  <c r="LK401" i="2"/>
  <c r="LK460" i="2"/>
  <c r="LK307" i="2"/>
  <c r="LK379" i="2"/>
  <c r="LK82" i="2"/>
  <c r="LK77" i="2"/>
  <c r="LK370" i="2"/>
  <c r="LK394" i="2"/>
  <c r="LK323" i="2"/>
  <c r="LK221" i="2"/>
  <c r="LK478" i="2"/>
  <c r="LK390" i="2"/>
  <c r="LK320" i="2"/>
  <c r="LK378" i="2"/>
  <c r="LK418" i="2"/>
  <c r="LK464" i="2"/>
  <c r="LK474" i="2"/>
  <c r="LK398" i="2"/>
  <c r="LK451" i="2"/>
  <c r="LK457" i="2"/>
  <c r="LK477" i="2"/>
  <c r="LK458" i="2"/>
  <c r="LK372" i="2"/>
  <c r="LK225" i="2"/>
  <c r="LK228" i="2"/>
  <c r="LK185" i="2"/>
  <c r="LK475" i="2"/>
  <c r="LK257" i="2"/>
  <c r="LK47" i="2"/>
  <c r="LK336" i="2"/>
  <c r="LK262" i="2"/>
  <c r="LK106" i="2"/>
  <c r="LK469" i="2"/>
  <c r="LL102" i="2"/>
  <c r="LL10" i="2"/>
  <c r="LL330" i="2"/>
  <c r="LL84" i="2"/>
  <c r="LL260" i="2"/>
  <c r="LL45" i="2"/>
  <c r="LL181" i="2"/>
  <c r="LL140" i="2"/>
  <c r="LL108" i="2"/>
  <c r="LL179" i="2"/>
  <c r="LL277" i="2"/>
  <c r="LL167" i="2"/>
  <c r="LL52" i="2"/>
  <c r="LL177" i="2"/>
  <c r="LL39" i="2"/>
  <c r="LL203" i="2"/>
  <c r="LL196" i="2"/>
  <c r="LL289" i="2"/>
  <c r="LL110" i="2"/>
  <c r="LL13" i="2"/>
  <c r="LL22" i="2"/>
  <c r="LL164" i="2"/>
  <c r="LL172" i="2"/>
  <c r="LL239" i="2"/>
  <c r="LL46" i="2"/>
  <c r="LL166" i="2"/>
  <c r="LL154" i="2"/>
  <c r="LL255" i="2"/>
  <c r="LL455" i="2"/>
  <c r="LL152" i="2"/>
  <c r="LL126" i="2"/>
  <c r="LL146" i="2"/>
  <c r="LL284" i="2"/>
  <c r="LL304" i="2"/>
  <c r="LL345" i="2"/>
  <c r="LL337" i="2"/>
  <c r="LL361" i="2"/>
  <c r="LL434" i="2"/>
  <c r="LL413" i="2"/>
  <c r="LL404" i="2"/>
  <c r="LL363" i="2"/>
  <c r="LL466" i="2"/>
  <c r="LL411" i="2"/>
  <c r="LL448" i="2"/>
  <c r="LL362" i="2"/>
  <c r="LL391" i="2"/>
  <c r="LL308" i="2"/>
  <c r="LL193" i="2"/>
  <c r="LL319" i="2"/>
  <c r="LL205" i="2"/>
  <c r="LL322" i="2"/>
  <c r="LL297" i="2"/>
  <c r="LL325" i="2"/>
  <c r="LL180" i="2"/>
  <c r="LL54" i="2"/>
  <c r="LL280" i="2"/>
  <c r="LL274" i="2"/>
  <c r="LL261" i="2"/>
  <c r="LL118" i="2"/>
  <c r="LL229" i="2"/>
  <c r="LL383" i="2"/>
  <c r="LL131" i="2"/>
  <c r="LL124" i="2"/>
  <c r="LL223" i="2"/>
  <c r="LL230" i="2"/>
  <c r="LL327" i="2"/>
  <c r="LL420" i="2"/>
  <c r="LL270" i="2"/>
  <c r="LL432" i="2"/>
  <c r="LL268" i="2"/>
  <c r="LL367" i="2"/>
  <c r="LL87" i="2"/>
  <c r="LL37" i="2"/>
  <c r="LL55" i="2"/>
  <c r="LL159" i="2"/>
  <c r="LL98" i="2"/>
  <c r="LL85" i="2"/>
  <c r="LL134" i="2"/>
  <c r="LL83" i="2"/>
  <c r="LL117" i="2"/>
  <c r="LL175" i="2"/>
  <c r="LL358" i="2"/>
  <c r="LL27" i="2"/>
  <c r="LL16" i="2"/>
  <c r="LL184" i="2"/>
  <c r="LL74" i="2"/>
  <c r="LL149" i="2"/>
  <c r="LL92" i="2"/>
  <c r="LL132" i="2"/>
  <c r="LL470" i="2"/>
  <c r="LL115" i="2"/>
  <c r="LL145" i="2"/>
  <c r="LL186" i="2"/>
  <c r="LL40" i="2"/>
  <c r="LL21" i="2"/>
  <c r="LL199" i="2"/>
  <c r="LL295" i="2"/>
  <c r="LL353" i="2"/>
  <c r="LL207" i="2"/>
  <c r="LL155" i="2"/>
  <c r="LL195" i="2"/>
  <c r="LL125" i="2"/>
  <c r="LL15" i="2"/>
  <c r="LL160" i="2"/>
  <c r="LL194" i="2"/>
  <c r="LL224" i="2"/>
  <c r="LL188" i="2"/>
  <c r="LL76" i="2"/>
  <c r="LL153" i="2"/>
  <c r="LL263" i="2"/>
  <c r="LL112" i="2"/>
  <c r="LL62" i="2"/>
  <c r="LL78" i="2"/>
  <c r="LL198" i="2"/>
  <c r="LL191" i="2"/>
  <c r="LL275" i="2"/>
  <c r="LL65" i="2"/>
  <c r="LL341" i="2"/>
  <c r="LL105" i="2"/>
  <c r="LL81" i="2"/>
  <c r="LL267" i="2"/>
  <c r="LL220" i="2"/>
  <c r="LL156" i="2"/>
  <c r="LL254" i="2"/>
  <c r="LL286" i="2"/>
  <c r="LL29" i="2"/>
  <c r="LL94" i="2"/>
  <c r="LL100" i="2"/>
  <c r="LL182" i="2"/>
  <c r="LL36" i="2"/>
  <c r="LL53" i="2"/>
  <c r="LL4" i="2"/>
  <c r="LL2" i="2"/>
  <c r="LL306" i="2"/>
  <c r="LL56" i="2"/>
  <c r="LL43" i="2"/>
  <c r="LL282" i="2"/>
  <c r="LL59" i="2"/>
  <c r="LL169" i="2"/>
  <c r="LL192" i="2"/>
  <c r="LL209" i="2"/>
  <c r="LL227" i="2"/>
  <c r="LL73" i="2"/>
  <c r="LL113" i="2"/>
  <c r="LL71" i="2"/>
  <c r="LL18" i="2"/>
  <c r="LL26" i="2"/>
  <c r="LL144" i="2"/>
  <c r="LL9" i="2"/>
  <c r="LL50" i="2"/>
  <c r="LL19" i="2"/>
  <c r="LL99" i="2"/>
  <c r="LL23" i="2"/>
  <c r="LL24" i="2"/>
  <c r="LL12" i="2"/>
  <c r="LL66" i="2"/>
  <c r="LL5" i="2"/>
  <c r="LL101" i="2"/>
  <c r="LL88" i="2"/>
  <c r="LL64" i="2"/>
  <c r="LL70" i="2"/>
  <c r="LL32" i="2"/>
  <c r="LL51" i="2"/>
  <c r="LL218" i="2"/>
  <c r="LL35" i="2"/>
  <c r="LL368" i="2"/>
  <c r="LL350" i="2"/>
  <c r="LL388" i="2"/>
  <c r="LL292" i="2"/>
  <c r="LL214" i="2"/>
  <c r="LL75" i="2"/>
  <c r="LL293" i="2"/>
  <c r="LL243" i="2"/>
  <c r="LL210" i="2"/>
  <c r="LL369" i="2"/>
  <c r="LL69" i="2"/>
  <c r="LL68" i="2"/>
  <c r="LL38" i="2"/>
  <c r="LL3" i="2"/>
  <c r="LL120" i="2"/>
  <c r="LL58" i="2"/>
  <c r="LL34" i="2"/>
  <c r="LL86" i="2"/>
  <c r="LL178" i="2"/>
  <c r="LL57" i="2"/>
  <c r="LL217" i="2"/>
  <c r="LL127" i="2"/>
  <c r="LL206" i="2"/>
  <c r="LL111" i="2"/>
  <c r="LL344" i="2"/>
  <c r="LL150" i="2"/>
  <c r="LL93" i="2"/>
  <c r="LL63" i="2"/>
  <c r="LL174" i="2"/>
  <c r="LL147" i="2"/>
  <c r="LL48" i="2"/>
  <c r="LL96" i="2"/>
  <c r="LL72" i="2"/>
  <c r="LL33" i="2"/>
  <c r="LL189" i="2"/>
  <c r="LL313" i="2"/>
  <c r="LL158" i="2"/>
  <c r="LL219" i="2"/>
  <c r="LL31" i="2"/>
  <c r="LL95" i="2"/>
  <c r="LL346" i="2"/>
  <c r="LL176" i="2"/>
  <c r="LL352" i="2"/>
  <c r="LL245" i="2"/>
  <c r="LL41" i="2"/>
  <c r="LL79" i="2"/>
  <c r="LL30" i="2"/>
  <c r="LL226" i="2"/>
  <c r="LL103" i="2"/>
  <c r="LL141" i="2"/>
  <c r="LL301" i="2"/>
  <c r="LL347" i="2"/>
  <c r="LL472" i="2"/>
  <c r="LL190" i="2"/>
  <c r="LL296" i="2"/>
  <c r="LL139" i="2"/>
  <c r="LL371" i="2"/>
  <c r="LL7" i="2"/>
  <c r="LL208" i="2"/>
  <c r="LL25" i="2"/>
  <c r="LL468" i="2"/>
  <c r="LL256" i="2"/>
  <c r="LL17" i="2"/>
  <c r="LL222" i="2"/>
  <c r="LL130" i="2"/>
  <c r="LL89" i="2"/>
  <c r="LL201" i="2"/>
  <c r="LL273" i="2"/>
  <c r="LL42" i="2"/>
  <c r="LL200" i="2"/>
  <c r="LL20" i="2"/>
  <c r="LL6" i="2"/>
  <c r="LL61" i="2"/>
  <c r="LL246" i="2"/>
  <c r="LL381" i="2"/>
  <c r="LL278" i="2"/>
  <c r="LL326" i="2"/>
  <c r="LL342" i="2"/>
  <c r="LL276" i="2"/>
  <c r="LL247" i="2"/>
  <c r="LL314" i="2"/>
  <c r="LL142" i="2"/>
  <c r="LL168" i="2"/>
  <c r="LL343" i="2"/>
  <c r="LL11" i="2"/>
  <c r="LL138" i="2"/>
  <c r="LL294" i="2"/>
  <c r="LL91" i="2"/>
  <c r="LL232" i="2"/>
  <c r="LL299" i="2"/>
  <c r="LL364" i="2"/>
  <c r="LL122" i="2"/>
  <c r="LL354" i="2"/>
  <c r="LL435" i="2"/>
  <c r="LL340" i="2"/>
  <c r="LL471" i="2"/>
  <c r="LL302" i="2"/>
  <c r="LL316" i="2"/>
  <c r="LL317" i="2"/>
  <c r="LL136" i="2"/>
  <c r="LL433" i="2"/>
  <c r="LL386" i="2"/>
  <c r="LL252" i="2"/>
  <c r="LL410" i="2"/>
  <c r="LL212" i="2"/>
  <c r="LL348" i="2"/>
  <c r="LL163" i="2"/>
  <c r="LL310" i="2"/>
  <c r="LL173" i="2"/>
  <c r="LL417" i="2"/>
  <c r="LL114" i="2"/>
  <c r="LL331" i="2"/>
  <c r="LL264" i="2"/>
  <c r="LL366" i="2"/>
  <c r="LL359" i="2"/>
  <c r="LL405" i="2"/>
  <c r="LL365" i="2"/>
  <c r="LL382" i="2"/>
  <c r="LL271" i="2"/>
  <c r="LL291" i="2"/>
  <c r="LL393" i="2"/>
  <c r="LL442" i="2"/>
  <c r="LL392" i="2"/>
  <c r="LL396" i="2"/>
  <c r="LL406" i="2"/>
  <c r="LL453" i="2"/>
  <c r="LL236" i="2"/>
  <c r="LL253" i="2"/>
  <c r="LL143" i="2"/>
  <c r="LL281" i="2"/>
  <c r="LL285" i="2"/>
  <c r="LL387" i="2"/>
  <c r="LL332" i="2"/>
  <c r="LL439" i="2"/>
  <c r="LL135" i="2"/>
  <c r="LL197" i="2"/>
  <c r="LL449" i="2"/>
  <c r="LL250" i="2"/>
  <c r="LL237" i="2"/>
  <c r="LL241" i="2"/>
  <c r="LL266" i="2"/>
  <c r="LL272" i="2"/>
  <c r="LL165" i="2"/>
  <c r="LL14" i="2"/>
  <c r="LL400" i="2"/>
  <c r="LL259" i="2"/>
  <c r="LL311" i="2"/>
  <c r="LL309" i="2"/>
  <c r="LL234" i="2"/>
  <c r="LL334" i="2"/>
  <c r="LL426" i="2"/>
  <c r="LL456" i="2"/>
  <c r="LL376" i="2"/>
  <c r="LL215" i="2"/>
  <c r="LL157" i="2"/>
  <c r="LL97" i="2"/>
  <c r="LL380" i="2"/>
  <c r="LL8" i="2"/>
  <c r="LL446" i="2"/>
  <c r="LL248" i="2"/>
  <c r="LL133" i="2"/>
  <c r="LL244" i="2"/>
  <c r="LL123" i="2"/>
  <c r="LL171" i="2"/>
  <c r="LL283" i="2"/>
  <c r="LL249" i="2"/>
  <c r="LL67" i="2"/>
  <c r="LL129" i="2"/>
  <c r="LL49" i="2"/>
  <c r="LL109" i="2"/>
  <c r="LL374" i="2"/>
  <c r="LL288" i="2"/>
  <c r="LL116" i="2"/>
  <c r="LL121" i="2"/>
  <c r="LL202" i="2"/>
  <c r="LL60" i="2"/>
  <c r="LL170" i="2"/>
  <c r="LL204" i="2"/>
  <c r="LL162" i="2"/>
  <c r="LL28" i="2"/>
  <c r="LL231" i="2"/>
  <c r="LL251" i="2"/>
  <c r="LL44" i="2"/>
  <c r="LL305" i="2"/>
  <c r="LL287" i="2"/>
  <c r="LL148" i="2"/>
  <c r="LL356" i="2"/>
  <c r="LL90" i="2"/>
  <c r="LL107" i="2"/>
  <c r="LL183" i="2"/>
  <c r="LL80" i="2"/>
  <c r="LL339" i="2"/>
  <c r="LL233" i="2"/>
  <c r="LL128" i="2"/>
  <c r="LL467" i="2"/>
  <c r="LL312" i="2"/>
  <c r="LL444" i="2"/>
  <c r="LL235" i="2"/>
  <c r="LL104" i="2"/>
  <c r="LL258" i="2"/>
  <c r="LL303" i="2"/>
  <c r="LL428" i="2"/>
  <c r="LL473" i="2"/>
  <c r="LL459" i="2"/>
  <c r="LL395" i="2"/>
  <c r="LL397" i="2"/>
  <c r="LL436" i="2"/>
  <c r="LL440" i="2"/>
  <c r="LL465" i="2"/>
  <c r="LL408" i="2"/>
  <c r="LL421" i="2"/>
  <c r="LL479" i="2"/>
  <c r="LL422" i="2"/>
  <c r="LL377" i="2"/>
  <c r="LL430" i="2"/>
  <c r="LL389" i="2"/>
  <c r="LL137" i="2"/>
  <c r="LL385" i="2"/>
  <c r="LL402" i="2"/>
  <c r="LL318" i="2"/>
  <c r="LL375" i="2"/>
  <c r="LL279" i="2"/>
  <c r="LL438" i="2"/>
  <c r="LL333" i="2"/>
  <c r="LL424" i="2"/>
  <c r="LL300" i="2"/>
  <c r="LL461" i="2"/>
  <c r="LL187" i="2"/>
  <c r="LL238" i="2"/>
  <c r="LL265" i="2"/>
  <c r="LL298" i="2"/>
  <c r="LL360" i="2"/>
  <c r="LL119" i="2"/>
  <c r="LL211" i="2"/>
  <c r="LL373" i="2"/>
  <c r="LL338" i="2"/>
  <c r="LL242" i="2"/>
  <c r="LL355" i="2"/>
  <c r="LL447" i="2"/>
  <c r="LL443" i="2"/>
  <c r="LL403" i="2"/>
  <c r="LL463" i="2"/>
  <c r="LL335" i="2"/>
  <c r="LL431" i="2"/>
  <c r="LL454" i="2"/>
  <c r="LL384" i="2"/>
  <c r="LL151" i="2"/>
  <c r="LL407" i="2"/>
  <c r="LL412" i="2"/>
  <c r="LL445" i="2"/>
  <c r="LL462" i="2"/>
  <c r="LL324" i="2"/>
  <c r="LL425" i="2"/>
  <c r="LL450" i="2"/>
  <c r="LL414" i="2"/>
  <c r="LL357" i="2"/>
  <c r="LL415" i="2"/>
  <c r="LL476" i="2"/>
  <c r="LL321" i="2"/>
  <c r="LL328" i="2"/>
  <c r="LL315" i="2"/>
  <c r="LL351" i="2"/>
  <c r="LL423" i="2"/>
  <c r="LL441" i="2"/>
  <c r="LL216" i="2"/>
  <c r="LL240" i="2"/>
  <c r="LL452" i="2"/>
  <c r="LL409" i="2"/>
  <c r="LL269" i="2"/>
  <c r="LL329" i="2"/>
  <c r="LL416" i="2"/>
  <c r="LL437" i="2"/>
  <c r="LL419" i="2"/>
  <c r="LL427" i="2"/>
  <c r="LL161" i="2"/>
  <c r="LL429" i="2"/>
  <c r="LL399" i="2"/>
  <c r="LL290" i="2"/>
  <c r="LL349" i="2"/>
  <c r="LL213" i="2"/>
  <c r="LL401" i="2"/>
  <c r="LL460" i="2"/>
  <c r="LL307" i="2"/>
  <c r="LL379" i="2"/>
  <c r="LL82" i="2"/>
  <c r="LL77" i="2"/>
  <c r="LL370" i="2"/>
  <c r="LL394" i="2"/>
  <c r="LL323" i="2"/>
  <c r="LL221" i="2"/>
  <c r="LL478" i="2"/>
  <c r="LL390" i="2"/>
  <c r="LL320" i="2"/>
  <c r="LL378" i="2"/>
  <c r="LL418" i="2"/>
  <c r="LL464" i="2"/>
  <c r="LL474" i="2"/>
  <c r="LL398" i="2"/>
  <c r="LL451" i="2"/>
  <c r="LL457" i="2"/>
  <c r="LL477" i="2"/>
  <c r="LL458" i="2"/>
  <c r="LL372" i="2"/>
  <c r="LL225" i="2"/>
  <c r="LL228" i="2"/>
  <c r="LL185" i="2"/>
  <c r="LL475" i="2"/>
  <c r="LL257" i="2"/>
  <c r="LL47" i="2"/>
  <c r="LL336" i="2"/>
  <c r="LL262" i="2"/>
  <c r="LL106" i="2"/>
  <c r="LL469" i="2"/>
  <c r="LM102" i="2"/>
  <c r="LM10" i="2"/>
  <c r="LM330" i="2"/>
  <c r="LM84" i="2"/>
  <c r="LM260" i="2"/>
  <c r="LM45" i="2"/>
  <c r="LM181" i="2"/>
  <c r="LM140" i="2"/>
  <c r="LM108" i="2"/>
  <c r="LM179" i="2"/>
  <c r="LM277" i="2"/>
  <c r="LM167" i="2"/>
  <c r="LM52" i="2"/>
  <c r="LM177" i="2"/>
  <c r="LM39" i="2"/>
  <c r="LM203" i="2"/>
  <c r="LM196" i="2"/>
  <c r="LM289" i="2"/>
  <c r="LM110" i="2"/>
  <c r="LM13" i="2"/>
  <c r="LM22" i="2"/>
  <c r="LM164" i="2"/>
  <c r="LM172" i="2"/>
  <c r="LM239" i="2"/>
  <c r="LM46" i="2"/>
  <c r="LM166" i="2"/>
  <c r="LM154" i="2"/>
  <c r="LM255" i="2"/>
  <c r="LM455" i="2"/>
  <c r="LM152" i="2"/>
  <c r="LM126" i="2"/>
  <c r="LM146" i="2"/>
  <c r="LM284" i="2"/>
  <c r="LM304" i="2"/>
  <c r="LM345" i="2"/>
  <c r="LM337" i="2"/>
  <c r="LM361" i="2"/>
  <c r="LM434" i="2"/>
  <c r="LM413" i="2"/>
  <c r="LM404" i="2"/>
  <c r="LM363" i="2"/>
  <c r="LM466" i="2"/>
  <c r="LM411" i="2"/>
  <c r="LM448" i="2"/>
  <c r="LM362" i="2"/>
  <c r="LM391" i="2"/>
  <c r="LM308" i="2"/>
  <c r="LM193" i="2"/>
  <c r="LM319" i="2"/>
  <c r="LM205" i="2"/>
  <c r="LM322" i="2"/>
  <c r="LM297" i="2"/>
  <c r="LM325" i="2"/>
  <c r="LM180" i="2"/>
  <c r="LM54" i="2"/>
  <c r="LM280" i="2"/>
  <c r="LM274" i="2"/>
  <c r="LM261" i="2"/>
  <c r="LM118" i="2"/>
  <c r="LM229" i="2"/>
  <c r="LM383" i="2"/>
  <c r="LM131" i="2"/>
  <c r="LM124" i="2"/>
  <c r="LM223" i="2"/>
  <c r="LM230" i="2"/>
  <c r="LM327" i="2"/>
  <c r="LM420" i="2"/>
  <c r="LM270" i="2"/>
  <c r="LM432" i="2"/>
  <c r="LM268" i="2"/>
  <c r="LM367" i="2"/>
  <c r="LM87" i="2"/>
  <c r="LM37" i="2"/>
  <c r="LM55" i="2"/>
  <c r="LM159" i="2"/>
  <c r="LM98" i="2"/>
  <c r="LM85" i="2"/>
  <c r="LM134" i="2"/>
  <c r="LM83" i="2"/>
  <c r="LM117" i="2"/>
  <c r="LM175" i="2"/>
  <c r="LM358" i="2"/>
  <c r="LM27" i="2"/>
  <c r="LM16" i="2"/>
  <c r="LM184" i="2"/>
  <c r="LM74" i="2"/>
  <c r="LM149" i="2"/>
  <c r="LM92" i="2"/>
  <c r="LM132" i="2"/>
  <c r="LM470" i="2"/>
  <c r="LM115" i="2"/>
  <c r="LM145" i="2"/>
  <c r="LM186" i="2"/>
  <c r="LM40" i="2"/>
  <c r="LM21" i="2"/>
  <c r="LM199" i="2"/>
  <c r="LM295" i="2"/>
  <c r="LM353" i="2"/>
  <c r="LM207" i="2"/>
  <c r="LM155" i="2"/>
  <c r="LM195" i="2"/>
  <c r="LM125" i="2"/>
  <c r="LM15" i="2"/>
  <c r="LM160" i="2"/>
  <c r="LM194" i="2"/>
  <c r="LM224" i="2"/>
  <c r="LM188" i="2"/>
  <c r="LM76" i="2"/>
  <c r="LM153" i="2"/>
  <c r="LM263" i="2"/>
  <c r="LM112" i="2"/>
  <c r="LM62" i="2"/>
  <c r="LM78" i="2"/>
  <c r="LM198" i="2"/>
  <c r="LM191" i="2"/>
  <c r="LM275" i="2"/>
  <c r="LM65" i="2"/>
  <c r="LM341" i="2"/>
  <c r="LM105" i="2"/>
  <c r="LM81" i="2"/>
  <c r="LM267" i="2"/>
  <c r="LM220" i="2"/>
  <c r="LM156" i="2"/>
  <c r="LM254" i="2"/>
  <c r="LM286" i="2"/>
  <c r="LM29" i="2"/>
  <c r="LM94" i="2"/>
  <c r="LM100" i="2"/>
  <c r="LM182" i="2"/>
  <c r="LM36" i="2"/>
  <c r="LM53" i="2"/>
  <c r="LM4" i="2"/>
  <c r="LM2" i="2"/>
  <c r="LM306" i="2"/>
  <c r="LM56" i="2"/>
  <c r="LM43" i="2"/>
  <c r="LM282" i="2"/>
  <c r="LM59" i="2"/>
  <c r="LM169" i="2"/>
  <c r="LM192" i="2"/>
  <c r="LM209" i="2"/>
  <c r="LM227" i="2"/>
  <c r="LM73" i="2"/>
  <c r="LM113" i="2"/>
  <c r="LM71" i="2"/>
  <c r="LM18" i="2"/>
  <c r="LM26" i="2"/>
  <c r="LM144" i="2"/>
  <c r="LM9" i="2"/>
  <c r="LM50" i="2"/>
  <c r="LM19" i="2"/>
  <c r="LM99" i="2"/>
  <c r="LM23" i="2"/>
  <c r="LM24" i="2"/>
  <c r="LM12" i="2"/>
  <c r="LM66" i="2"/>
  <c r="LM5" i="2"/>
  <c r="LM101" i="2"/>
  <c r="LM88" i="2"/>
  <c r="LM64" i="2"/>
  <c r="LM70" i="2"/>
  <c r="LM32" i="2"/>
  <c r="LM51" i="2"/>
  <c r="LM218" i="2"/>
  <c r="LM35" i="2"/>
  <c r="LM368" i="2"/>
  <c r="LM350" i="2"/>
  <c r="LM388" i="2"/>
  <c r="LM292" i="2"/>
  <c r="LM214" i="2"/>
  <c r="LM75" i="2"/>
  <c r="LM293" i="2"/>
  <c r="LM243" i="2"/>
  <c r="LM210" i="2"/>
  <c r="LM369" i="2"/>
  <c r="LM69" i="2"/>
  <c r="LM68" i="2"/>
  <c r="LM38" i="2"/>
  <c r="LM3" i="2"/>
  <c r="LM120" i="2"/>
  <c r="LM58" i="2"/>
  <c r="LM34" i="2"/>
  <c r="LM86" i="2"/>
  <c r="LM178" i="2"/>
  <c r="LM57" i="2"/>
  <c r="LM217" i="2"/>
  <c r="LM127" i="2"/>
  <c r="LM206" i="2"/>
  <c r="LM111" i="2"/>
  <c r="LM344" i="2"/>
  <c r="LM150" i="2"/>
  <c r="LM93" i="2"/>
  <c r="LM63" i="2"/>
  <c r="LM174" i="2"/>
  <c r="LM147" i="2"/>
  <c r="LM48" i="2"/>
  <c r="LM96" i="2"/>
  <c r="LM72" i="2"/>
  <c r="LM33" i="2"/>
  <c r="LM189" i="2"/>
  <c r="LM313" i="2"/>
  <c r="LM158" i="2"/>
  <c r="LM219" i="2"/>
  <c r="LM31" i="2"/>
  <c r="LM95" i="2"/>
  <c r="LM346" i="2"/>
  <c r="LM176" i="2"/>
  <c r="LM352" i="2"/>
  <c r="LM245" i="2"/>
  <c r="LM41" i="2"/>
  <c r="LM79" i="2"/>
  <c r="LM30" i="2"/>
  <c r="LM226" i="2"/>
  <c r="LM103" i="2"/>
  <c r="LM141" i="2"/>
  <c r="LM301" i="2"/>
  <c r="LM347" i="2"/>
  <c r="LM472" i="2"/>
  <c r="LM190" i="2"/>
  <c r="LM296" i="2"/>
  <c r="LM139" i="2"/>
  <c r="LM371" i="2"/>
  <c r="LM7" i="2"/>
  <c r="LM208" i="2"/>
  <c r="LM25" i="2"/>
  <c r="LM468" i="2"/>
  <c r="LM256" i="2"/>
  <c r="LM17" i="2"/>
  <c r="LM222" i="2"/>
  <c r="LM130" i="2"/>
  <c r="LM89" i="2"/>
  <c r="LM201" i="2"/>
  <c r="LM273" i="2"/>
  <c r="LM42" i="2"/>
  <c r="LM200" i="2"/>
  <c r="LM20" i="2"/>
  <c r="LM6" i="2"/>
  <c r="LM61" i="2"/>
  <c r="LM246" i="2"/>
  <c r="LM381" i="2"/>
  <c r="LM278" i="2"/>
  <c r="LM326" i="2"/>
  <c r="LM342" i="2"/>
  <c r="LM276" i="2"/>
  <c r="LM247" i="2"/>
  <c r="LM314" i="2"/>
  <c r="LM142" i="2"/>
  <c r="LM168" i="2"/>
  <c r="LM343" i="2"/>
  <c r="LM11" i="2"/>
  <c r="LM138" i="2"/>
  <c r="LM294" i="2"/>
  <c r="LM91" i="2"/>
  <c r="LM232" i="2"/>
  <c r="LM299" i="2"/>
  <c r="LM364" i="2"/>
  <c r="LM122" i="2"/>
  <c r="LM354" i="2"/>
  <c r="LM435" i="2"/>
  <c r="LM340" i="2"/>
  <c r="LM471" i="2"/>
  <c r="LM302" i="2"/>
  <c r="LM316" i="2"/>
  <c r="LM317" i="2"/>
  <c r="LM136" i="2"/>
  <c r="LM433" i="2"/>
  <c r="LM386" i="2"/>
  <c r="LM252" i="2"/>
  <c r="LM410" i="2"/>
  <c r="LM212" i="2"/>
  <c r="LM348" i="2"/>
  <c r="LM163" i="2"/>
  <c r="LM310" i="2"/>
  <c r="LM173" i="2"/>
  <c r="LM417" i="2"/>
  <c r="LM114" i="2"/>
  <c r="LM331" i="2"/>
  <c r="LM264" i="2"/>
  <c r="LM366" i="2"/>
  <c r="LM359" i="2"/>
  <c r="LM405" i="2"/>
  <c r="LM365" i="2"/>
  <c r="LM382" i="2"/>
  <c r="LM271" i="2"/>
  <c r="LM291" i="2"/>
  <c r="LM393" i="2"/>
  <c r="LM442" i="2"/>
  <c r="LM392" i="2"/>
  <c r="LM396" i="2"/>
  <c r="LM406" i="2"/>
  <c r="LM453" i="2"/>
  <c r="LM236" i="2"/>
  <c r="LM253" i="2"/>
  <c r="LM143" i="2"/>
  <c r="LM281" i="2"/>
  <c r="LM285" i="2"/>
  <c r="LM387" i="2"/>
  <c r="LM332" i="2"/>
  <c r="LM439" i="2"/>
  <c r="LM135" i="2"/>
  <c r="LM197" i="2"/>
  <c r="LM449" i="2"/>
  <c r="LM250" i="2"/>
  <c r="LM237" i="2"/>
  <c r="LM241" i="2"/>
  <c r="LM266" i="2"/>
  <c r="LM272" i="2"/>
  <c r="LM165" i="2"/>
  <c r="LM14" i="2"/>
  <c r="LM400" i="2"/>
  <c r="LM259" i="2"/>
  <c r="LM311" i="2"/>
  <c r="LM309" i="2"/>
  <c r="LM234" i="2"/>
  <c r="LM334" i="2"/>
  <c r="LM426" i="2"/>
  <c r="LM456" i="2"/>
  <c r="LM376" i="2"/>
  <c r="LM215" i="2"/>
  <c r="LM157" i="2"/>
  <c r="LM97" i="2"/>
  <c r="LM380" i="2"/>
  <c r="LM8" i="2"/>
  <c r="LM446" i="2"/>
  <c r="LM248" i="2"/>
  <c r="LM133" i="2"/>
  <c r="LM244" i="2"/>
  <c r="LM123" i="2"/>
  <c r="LM171" i="2"/>
  <c r="LM283" i="2"/>
  <c r="LM249" i="2"/>
  <c r="LM67" i="2"/>
  <c r="LM129" i="2"/>
  <c r="LM49" i="2"/>
  <c r="LM109" i="2"/>
  <c r="LM374" i="2"/>
  <c r="LM288" i="2"/>
  <c r="LM116" i="2"/>
  <c r="LM121" i="2"/>
  <c r="LM202" i="2"/>
  <c r="LM60" i="2"/>
  <c r="LM170" i="2"/>
  <c r="LM204" i="2"/>
  <c r="LM162" i="2"/>
  <c r="LM28" i="2"/>
  <c r="LM231" i="2"/>
  <c r="LM251" i="2"/>
  <c r="LM44" i="2"/>
  <c r="LM305" i="2"/>
  <c r="LM287" i="2"/>
  <c r="LM148" i="2"/>
  <c r="LM356" i="2"/>
  <c r="LM90" i="2"/>
  <c r="LM107" i="2"/>
  <c r="LM183" i="2"/>
  <c r="LM80" i="2"/>
  <c r="LM339" i="2"/>
  <c r="LM233" i="2"/>
  <c r="LM128" i="2"/>
  <c r="LM467" i="2"/>
  <c r="LM312" i="2"/>
  <c r="LM444" i="2"/>
  <c r="LM235" i="2"/>
  <c r="LM104" i="2"/>
  <c r="LM258" i="2"/>
  <c r="LM303" i="2"/>
  <c r="LM428" i="2"/>
  <c r="LM473" i="2"/>
  <c r="LM459" i="2"/>
  <c r="LM395" i="2"/>
  <c r="LM397" i="2"/>
  <c r="LM436" i="2"/>
  <c r="LM440" i="2"/>
  <c r="LM465" i="2"/>
  <c r="LM408" i="2"/>
  <c r="LM421" i="2"/>
  <c r="LM479" i="2"/>
  <c r="LM422" i="2"/>
  <c r="LM377" i="2"/>
  <c r="LM430" i="2"/>
  <c r="LM389" i="2"/>
  <c r="LM137" i="2"/>
  <c r="LM385" i="2"/>
  <c r="LM402" i="2"/>
  <c r="LM318" i="2"/>
  <c r="LM375" i="2"/>
  <c r="LM279" i="2"/>
  <c r="LM438" i="2"/>
  <c r="LM333" i="2"/>
  <c r="LM424" i="2"/>
  <c r="LM300" i="2"/>
  <c r="LM461" i="2"/>
  <c r="LM187" i="2"/>
  <c r="LM238" i="2"/>
  <c r="LM265" i="2"/>
  <c r="LM298" i="2"/>
  <c r="LM360" i="2"/>
  <c r="LM119" i="2"/>
  <c r="LM211" i="2"/>
  <c r="LM373" i="2"/>
  <c r="LM338" i="2"/>
  <c r="LM242" i="2"/>
  <c r="LM355" i="2"/>
  <c r="LM447" i="2"/>
  <c r="LM443" i="2"/>
  <c r="LM403" i="2"/>
  <c r="LM463" i="2"/>
  <c r="LM335" i="2"/>
  <c r="LM431" i="2"/>
  <c r="LM454" i="2"/>
  <c r="LM384" i="2"/>
  <c r="LM151" i="2"/>
  <c r="LM407" i="2"/>
  <c r="LM412" i="2"/>
  <c r="LM445" i="2"/>
  <c r="LM462" i="2"/>
  <c r="LM324" i="2"/>
  <c r="LM425" i="2"/>
  <c r="LM450" i="2"/>
  <c r="LM414" i="2"/>
  <c r="LM357" i="2"/>
  <c r="LM415" i="2"/>
  <c r="LM476" i="2"/>
  <c r="LM321" i="2"/>
  <c r="LM328" i="2"/>
  <c r="LM315" i="2"/>
  <c r="LM351" i="2"/>
  <c r="LM423" i="2"/>
  <c r="LM441" i="2"/>
  <c r="LM216" i="2"/>
  <c r="LM240" i="2"/>
  <c r="LM452" i="2"/>
  <c r="LM409" i="2"/>
  <c r="LM269" i="2"/>
  <c r="LM329" i="2"/>
  <c r="LM416" i="2"/>
  <c r="LM437" i="2"/>
  <c r="LM419" i="2"/>
  <c r="LM427" i="2"/>
  <c r="LM161" i="2"/>
  <c r="LM429" i="2"/>
  <c r="LM399" i="2"/>
  <c r="LM290" i="2"/>
  <c r="LM349" i="2"/>
  <c r="LM213" i="2"/>
  <c r="LM401" i="2"/>
  <c r="LM460" i="2"/>
  <c r="LM307" i="2"/>
  <c r="LM379" i="2"/>
  <c r="LM82" i="2"/>
  <c r="LM77" i="2"/>
  <c r="LM370" i="2"/>
  <c r="LM394" i="2"/>
  <c r="LM323" i="2"/>
  <c r="LM221" i="2"/>
  <c r="LM478" i="2"/>
  <c r="LM390" i="2"/>
  <c r="LM320" i="2"/>
  <c r="LM378" i="2"/>
  <c r="LM418" i="2"/>
  <c r="LM464" i="2"/>
  <c r="LM474" i="2"/>
  <c r="LM398" i="2"/>
  <c r="LM451" i="2"/>
  <c r="LM457" i="2"/>
  <c r="LM477" i="2"/>
  <c r="LM458" i="2"/>
  <c r="LM372" i="2"/>
  <c r="LM225" i="2"/>
  <c r="LM228" i="2"/>
  <c r="LM185" i="2"/>
  <c r="LM475" i="2"/>
  <c r="LM257" i="2"/>
  <c r="LM47" i="2"/>
  <c r="LM336" i="2"/>
  <c r="LM262" i="2"/>
  <c r="LM106" i="2"/>
  <c r="LM469" i="2"/>
  <c r="LN102" i="2"/>
  <c r="LN10" i="2"/>
  <c r="LN330" i="2"/>
  <c r="LN84" i="2"/>
  <c r="LN260" i="2"/>
  <c r="LN45" i="2"/>
  <c r="LN181" i="2"/>
  <c r="LN140" i="2"/>
  <c r="LN108" i="2"/>
  <c r="LN179" i="2"/>
  <c r="LN277" i="2"/>
  <c r="LN167" i="2"/>
  <c r="LN52" i="2"/>
  <c r="LN177" i="2"/>
  <c r="LN39" i="2"/>
  <c r="LN203" i="2"/>
  <c r="LN196" i="2"/>
  <c r="LN289" i="2"/>
  <c r="LN110" i="2"/>
  <c r="LN13" i="2"/>
  <c r="LN22" i="2"/>
  <c r="LN164" i="2"/>
  <c r="LN172" i="2"/>
  <c r="LN239" i="2"/>
  <c r="LN46" i="2"/>
  <c r="LN166" i="2"/>
  <c r="LN154" i="2"/>
  <c r="LN255" i="2"/>
  <c r="LN455" i="2"/>
  <c r="LN152" i="2"/>
  <c r="LN126" i="2"/>
  <c r="LN146" i="2"/>
  <c r="LN284" i="2"/>
  <c r="LN304" i="2"/>
  <c r="LN345" i="2"/>
  <c r="LN337" i="2"/>
  <c r="LN361" i="2"/>
  <c r="LN434" i="2"/>
  <c r="LN413" i="2"/>
  <c r="LN404" i="2"/>
  <c r="LN363" i="2"/>
  <c r="LN466" i="2"/>
  <c r="LN411" i="2"/>
  <c r="LN448" i="2"/>
  <c r="LN362" i="2"/>
  <c r="LN391" i="2"/>
  <c r="LN308" i="2"/>
  <c r="LN193" i="2"/>
  <c r="LN319" i="2"/>
  <c r="LN205" i="2"/>
  <c r="LN322" i="2"/>
  <c r="LN297" i="2"/>
  <c r="LN325" i="2"/>
  <c r="LN180" i="2"/>
  <c r="LN54" i="2"/>
  <c r="LN280" i="2"/>
  <c r="LN274" i="2"/>
  <c r="LN261" i="2"/>
  <c r="LN118" i="2"/>
  <c r="LN229" i="2"/>
  <c r="LN383" i="2"/>
  <c r="LN131" i="2"/>
  <c r="LN124" i="2"/>
  <c r="LN223" i="2"/>
  <c r="LN230" i="2"/>
  <c r="LN327" i="2"/>
  <c r="LN420" i="2"/>
  <c r="LN270" i="2"/>
  <c r="LN432" i="2"/>
  <c r="LN268" i="2"/>
  <c r="LN367" i="2"/>
  <c r="LN87" i="2"/>
  <c r="LN37" i="2"/>
  <c r="LN55" i="2"/>
  <c r="LN159" i="2"/>
  <c r="LN98" i="2"/>
  <c r="LN85" i="2"/>
  <c r="LN134" i="2"/>
  <c r="LN83" i="2"/>
  <c r="LN117" i="2"/>
  <c r="LN175" i="2"/>
  <c r="LN358" i="2"/>
  <c r="LN27" i="2"/>
  <c r="LN16" i="2"/>
  <c r="LN184" i="2"/>
  <c r="LN74" i="2"/>
  <c r="LN149" i="2"/>
  <c r="LN92" i="2"/>
  <c r="LN132" i="2"/>
  <c r="LN470" i="2"/>
  <c r="LN115" i="2"/>
  <c r="LN145" i="2"/>
  <c r="LN186" i="2"/>
  <c r="LN40" i="2"/>
  <c r="LN21" i="2"/>
  <c r="LN199" i="2"/>
  <c r="LN295" i="2"/>
  <c r="LN353" i="2"/>
  <c r="LN207" i="2"/>
  <c r="LN155" i="2"/>
  <c r="LN195" i="2"/>
  <c r="LN125" i="2"/>
  <c r="LN15" i="2"/>
  <c r="LN160" i="2"/>
  <c r="LN194" i="2"/>
  <c r="LN224" i="2"/>
  <c r="LN188" i="2"/>
  <c r="LN76" i="2"/>
  <c r="LN153" i="2"/>
  <c r="LN263" i="2"/>
  <c r="LN112" i="2"/>
  <c r="LN62" i="2"/>
  <c r="LN78" i="2"/>
  <c r="LN198" i="2"/>
  <c r="LN191" i="2"/>
  <c r="LN275" i="2"/>
  <c r="LN65" i="2"/>
  <c r="LN341" i="2"/>
  <c r="LN105" i="2"/>
  <c r="LN81" i="2"/>
  <c r="LN267" i="2"/>
  <c r="LN220" i="2"/>
  <c r="LN156" i="2"/>
  <c r="LN254" i="2"/>
  <c r="LN286" i="2"/>
  <c r="LN29" i="2"/>
  <c r="LN94" i="2"/>
  <c r="LN100" i="2"/>
  <c r="LN182" i="2"/>
  <c r="LN36" i="2"/>
  <c r="LN53" i="2"/>
  <c r="LN4" i="2"/>
  <c r="LN2" i="2"/>
  <c r="LN306" i="2"/>
  <c r="LN56" i="2"/>
  <c r="LN43" i="2"/>
  <c r="LN282" i="2"/>
  <c r="LN59" i="2"/>
  <c r="LN169" i="2"/>
  <c r="LN192" i="2"/>
  <c r="LN209" i="2"/>
  <c r="LN227" i="2"/>
  <c r="LN73" i="2"/>
  <c r="LN113" i="2"/>
  <c r="LN71" i="2"/>
  <c r="LN18" i="2"/>
  <c r="LN26" i="2"/>
  <c r="LN144" i="2"/>
  <c r="LN9" i="2"/>
  <c r="LN50" i="2"/>
  <c r="LN19" i="2"/>
  <c r="LN99" i="2"/>
  <c r="LN23" i="2"/>
  <c r="LN24" i="2"/>
  <c r="LN12" i="2"/>
  <c r="LN66" i="2"/>
  <c r="LN5" i="2"/>
  <c r="LN101" i="2"/>
  <c r="LN88" i="2"/>
  <c r="LN64" i="2"/>
  <c r="LN70" i="2"/>
  <c r="LN32" i="2"/>
  <c r="LN51" i="2"/>
  <c r="LN218" i="2"/>
  <c r="LN35" i="2"/>
  <c r="LN368" i="2"/>
  <c r="LN350" i="2"/>
  <c r="LN388" i="2"/>
  <c r="LN292" i="2"/>
  <c r="LN214" i="2"/>
  <c r="LN75" i="2"/>
  <c r="LN293" i="2"/>
  <c r="LN243" i="2"/>
  <c r="LN210" i="2"/>
  <c r="LN369" i="2"/>
  <c r="LN69" i="2"/>
  <c r="LN68" i="2"/>
  <c r="LN38" i="2"/>
  <c r="LN3" i="2"/>
  <c r="LN120" i="2"/>
  <c r="LN58" i="2"/>
  <c r="LN34" i="2"/>
  <c r="LN86" i="2"/>
  <c r="LN178" i="2"/>
  <c r="LN57" i="2"/>
  <c r="LN217" i="2"/>
  <c r="LN127" i="2"/>
  <c r="LN206" i="2"/>
  <c r="LN111" i="2"/>
  <c r="LN344" i="2"/>
  <c r="LN150" i="2"/>
  <c r="LN93" i="2"/>
  <c r="LN63" i="2"/>
  <c r="LN174" i="2"/>
  <c r="LN147" i="2"/>
  <c r="LN48" i="2"/>
  <c r="LN96" i="2"/>
  <c r="LN72" i="2"/>
  <c r="LN33" i="2"/>
  <c r="LN189" i="2"/>
  <c r="LN313" i="2"/>
  <c r="LN158" i="2"/>
  <c r="LN219" i="2"/>
  <c r="LN31" i="2"/>
  <c r="LN95" i="2"/>
  <c r="LN346" i="2"/>
  <c r="LN176" i="2"/>
  <c r="LN352" i="2"/>
  <c r="LN245" i="2"/>
  <c r="LN41" i="2"/>
  <c r="LN79" i="2"/>
  <c r="LN30" i="2"/>
  <c r="LN226" i="2"/>
  <c r="LN103" i="2"/>
  <c r="LN141" i="2"/>
  <c r="LN301" i="2"/>
  <c r="LN347" i="2"/>
  <c r="LN472" i="2"/>
  <c r="LN190" i="2"/>
  <c r="LN296" i="2"/>
  <c r="LN139" i="2"/>
  <c r="LN371" i="2"/>
  <c r="LN7" i="2"/>
  <c r="LN208" i="2"/>
  <c r="LN25" i="2"/>
  <c r="LN468" i="2"/>
  <c r="LN256" i="2"/>
  <c r="LN17" i="2"/>
  <c r="LN222" i="2"/>
  <c r="LN130" i="2"/>
  <c r="LN89" i="2"/>
  <c r="LN201" i="2"/>
  <c r="LN273" i="2"/>
  <c r="LN42" i="2"/>
  <c r="LN200" i="2"/>
  <c r="LN20" i="2"/>
  <c r="LN6" i="2"/>
  <c r="LN61" i="2"/>
  <c r="LN246" i="2"/>
  <c r="LN381" i="2"/>
  <c r="LN278" i="2"/>
  <c r="LN326" i="2"/>
  <c r="LN342" i="2"/>
  <c r="LN276" i="2"/>
  <c r="LN247" i="2"/>
  <c r="LN314" i="2"/>
  <c r="LN142" i="2"/>
  <c r="LN168" i="2"/>
  <c r="LN343" i="2"/>
  <c r="LN11" i="2"/>
  <c r="LN138" i="2"/>
  <c r="LN294" i="2"/>
  <c r="LN91" i="2"/>
  <c r="LN232" i="2"/>
  <c r="LN299" i="2"/>
  <c r="LN364" i="2"/>
  <c r="LN122" i="2"/>
  <c r="LN354" i="2"/>
  <c r="LN435" i="2"/>
  <c r="LN340" i="2"/>
  <c r="LN471" i="2"/>
  <c r="LN302" i="2"/>
  <c r="LN316" i="2"/>
  <c r="LN317" i="2"/>
  <c r="LN136" i="2"/>
  <c r="LN433" i="2"/>
  <c r="LN386" i="2"/>
  <c r="LN252" i="2"/>
  <c r="LN410" i="2"/>
  <c r="LN212" i="2"/>
  <c r="LN348" i="2"/>
  <c r="LN163" i="2"/>
  <c r="LN310" i="2"/>
  <c r="LN173" i="2"/>
  <c r="LN417" i="2"/>
  <c r="LN114" i="2"/>
  <c r="LN331" i="2"/>
  <c r="LN264" i="2"/>
  <c r="LN366" i="2"/>
  <c r="LN359" i="2"/>
  <c r="LN405" i="2"/>
  <c r="LN365" i="2"/>
  <c r="LN382" i="2"/>
  <c r="LN271" i="2"/>
  <c r="LN291" i="2"/>
  <c r="LN393" i="2"/>
  <c r="LN442" i="2"/>
  <c r="LN392" i="2"/>
  <c r="LN396" i="2"/>
  <c r="LN406" i="2"/>
  <c r="LN453" i="2"/>
  <c r="LN236" i="2"/>
  <c r="LN253" i="2"/>
  <c r="LN143" i="2"/>
  <c r="LN281" i="2"/>
  <c r="LN285" i="2"/>
  <c r="LN387" i="2"/>
  <c r="LN332" i="2"/>
  <c r="LN439" i="2"/>
  <c r="LN135" i="2"/>
  <c r="LN197" i="2"/>
  <c r="LN449" i="2"/>
  <c r="LN250" i="2"/>
  <c r="LN237" i="2"/>
  <c r="LN241" i="2"/>
  <c r="LN266" i="2"/>
  <c r="LN272" i="2"/>
  <c r="LN165" i="2"/>
  <c r="LN14" i="2"/>
  <c r="LN400" i="2"/>
  <c r="LN259" i="2"/>
  <c r="LN311" i="2"/>
  <c r="LN309" i="2"/>
  <c r="LN234" i="2"/>
  <c r="LN334" i="2"/>
  <c r="LN426" i="2"/>
  <c r="LN456" i="2"/>
  <c r="LN376" i="2"/>
  <c r="LN215" i="2"/>
  <c r="LN157" i="2"/>
  <c r="LN97" i="2"/>
  <c r="LN380" i="2"/>
  <c r="LN8" i="2"/>
  <c r="LN446" i="2"/>
  <c r="LN248" i="2"/>
  <c r="LN133" i="2"/>
  <c r="LN244" i="2"/>
  <c r="LN123" i="2"/>
  <c r="LN171" i="2"/>
  <c r="LN283" i="2"/>
  <c r="LN249" i="2"/>
  <c r="LN67" i="2"/>
  <c r="LN129" i="2"/>
  <c r="LN49" i="2"/>
  <c r="LN109" i="2"/>
  <c r="LN374" i="2"/>
  <c r="LN288" i="2"/>
  <c r="LN116" i="2"/>
  <c r="LN121" i="2"/>
  <c r="LN202" i="2"/>
  <c r="LN60" i="2"/>
  <c r="LN170" i="2"/>
  <c r="LN204" i="2"/>
  <c r="LN162" i="2"/>
  <c r="LN28" i="2"/>
  <c r="LN231" i="2"/>
  <c r="LN251" i="2"/>
  <c r="LN44" i="2"/>
  <c r="LN305" i="2"/>
  <c r="LN287" i="2"/>
  <c r="LN148" i="2"/>
  <c r="LN356" i="2"/>
  <c r="LN90" i="2"/>
  <c r="LN107" i="2"/>
  <c r="LN183" i="2"/>
  <c r="LN80" i="2"/>
  <c r="LN339" i="2"/>
  <c r="LN233" i="2"/>
  <c r="LN128" i="2"/>
  <c r="LN467" i="2"/>
  <c r="LN312" i="2"/>
  <c r="LN444" i="2"/>
  <c r="LN235" i="2"/>
  <c r="LN104" i="2"/>
  <c r="LN258" i="2"/>
  <c r="LN303" i="2"/>
  <c r="LN428" i="2"/>
  <c r="LN473" i="2"/>
  <c r="LN459" i="2"/>
  <c r="LN395" i="2"/>
  <c r="LN397" i="2"/>
  <c r="LN436" i="2"/>
  <c r="LN440" i="2"/>
  <c r="LN465" i="2"/>
  <c r="LN408" i="2"/>
  <c r="LN421" i="2"/>
  <c r="LN479" i="2"/>
  <c r="LN422" i="2"/>
  <c r="LN377" i="2"/>
  <c r="LN430" i="2"/>
  <c r="LN389" i="2"/>
  <c r="LN137" i="2"/>
  <c r="LN385" i="2"/>
  <c r="LN402" i="2"/>
  <c r="LN318" i="2"/>
  <c r="LN375" i="2"/>
  <c r="LN279" i="2"/>
  <c r="LN438" i="2"/>
  <c r="LN333" i="2"/>
  <c r="LN424" i="2"/>
  <c r="LN300" i="2"/>
  <c r="LN461" i="2"/>
  <c r="LN187" i="2"/>
  <c r="LN238" i="2"/>
  <c r="LN265" i="2"/>
  <c r="LN298" i="2"/>
  <c r="LN360" i="2"/>
  <c r="LN119" i="2"/>
  <c r="LN211" i="2"/>
  <c r="LN373" i="2"/>
  <c r="LN338" i="2"/>
  <c r="LN242" i="2"/>
  <c r="LN355" i="2"/>
  <c r="LN447" i="2"/>
  <c r="LN443" i="2"/>
  <c r="LN403" i="2"/>
  <c r="LN463" i="2"/>
  <c r="LN335" i="2"/>
  <c r="LN431" i="2"/>
  <c r="LN454" i="2"/>
  <c r="LN384" i="2"/>
  <c r="LN151" i="2"/>
  <c r="LN407" i="2"/>
  <c r="LN412" i="2"/>
  <c r="LN445" i="2"/>
  <c r="LN462" i="2"/>
  <c r="LN324" i="2"/>
  <c r="LN425" i="2"/>
  <c r="LN450" i="2"/>
  <c r="LN414" i="2"/>
  <c r="LN357" i="2"/>
  <c r="LN415" i="2"/>
  <c r="LN476" i="2"/>
  <c r="LN321" i="2"/>
  <c r="LN328" i="2"/>
  <c r="LN315" i="2"/>
  <c r="LN351" i="2"/>
  <c r="LN423" i="2"/>
  <c r="LN441" i="2"/>
  <c r="LN216" i="2"/>
  <c r="LN240" i="2"/>
  <c r="LN452" i="2"/>
  <c r="LN409" i="2"/>
  <c r="LN269" i="2"/>
  <c r="LN329" i="2"/>
  <c r="LN416" i="2"/>
  <c r="LN437" i="2"/>
  <c r="LN419" i="2"/>
  <c r="LN427" i="2"/>
  <c r="LN161" i="2"/>
  <c r="LN429" i="2"/>
  <c r="LN399" i="2"/>
  <c r="LN290" i="2"/>
  <c r="LN349" i="2"/>
  <c r="LN213" i="2"/>
  <c r="LN401" i="2"/>
  <c r="LN460" i="2"/>
  <c r="LN307" i="2"/>
  <c r="LN379" i="2"/>
  <c r="LN82" i="2"/>
  <c r="LN77" i="2"/>
  <c r="LN370" i="2"/>
  <c r="LN394" i="2"/>
  <c r="LN323" i="2"/>
  <c r="LN221" i="2"/>
  <c r="LN478" i="2"/>
  <c r="LN390" i="2"/>
  <c r="LN320" i="2"/>
  <c r="LN378" i="2"/>
  <c r="LN418" i="2"/>
  <c r="LN464" i="2"/>
  <c r="LN474" i="2"/>
  <c r="LN398" i="2"/>
  <c r="LN451" i="2"/>
  <c r="LN457" i="2"/>
  <c r="LN477" i="2"/>
  <c r="LN458" i="2"/>
  <c r="LN372" i="2"/>
  <c r="LN225" i="2"/>
  <c r="LN228" i="2"/>
  <c r="LN185" i="2"/>
  <c r="LN475" i="2"/>
  <c r="LN257" i="2"/>
  <c r="LN47" i="2"/>
  <c r="LN336" i="2"/>
  <c r="LN262" i="2"/>
  <c r="LN106" i="2"/>
  <c r="LN469" i="2"/>
  <c r="LO102" i="2"/>
  <c r="LO10" i="2"/>
  <c r="LO330" i="2"/>
  <c r="LO84" i="2"/>
  <c r="LO260" i="2"/>
  <c r="LO45" i="2"/>
  <c r="LO181" i="2"/>
  <c r="LO140" i="2"/>
  <c r="LO108" i="2"/>
  <c r="LO179" i="2"/>
  <c r="LO277" i="2"/>
  <c r="LO167" i="2"/>
  <c r="LO52" i="2"/>
  <c r="LO177" i="2"/>
  <c r="LO39" i="2"/>
  <c r="LO203" i="2"/>
  <c r="LO196" i="2"/>
  <c r="LO289" i="2"/>
  <c r="LO110" i="2"/>
  <c r="LO13" i="2"/>
  <c r="LO22" i="2"/>
  <c r="LO164" i="2"/>
  <c r="LO172" i="2"/>
  <c r="LO239" i="2"/>
  <c r="LO46" i="2"/>
  <c r="LO166" i="2"/>
  <c r="LO154" i="2"/>
  <c r="LO255" i="2"/>
  <c r="LO455" i="2"/>
  <c r="LO152" i="2"/>
  <c r="LO126" i="2"/>
  <c r="LO146" i="2"/>
  <c r="LO284" i="2"/>
  <c r="LO304" i="2"/>
  <c r="LO345" i="2"/>
  <c r="LO337" i="2"/>
  <c r="LO361" i="2"/>
  <c r="LO434" i="2"/>
  <c r="LO413" i="2"/>
  <c r="LO404" i="2"/>
  <c r="LO363" i="2"/>
  <c r="LO466" i="2"/>
  <c r="LO411" i="2"/>
  <c r="LO448" i="2"/>
  <c r="LO362" i="2"/>
  <c r="LO391" i="2"/>
  <c r="LO308" i="2"/>
  <c r="LO193" i="2"/>
  <c r="LO319" i="2"/>
  <c r="LO205" i="2"/>
  <c r="LO322" i="2"/>
  <c r="LO297" i="2"/>
  <c r="LO325" i="2"/>
  <c r="LO180" i="2"/>
  <c r="LO54" i="2"/>
  <c r="LO280" i="2"/>
  <c r="LO274" i="2"/>
  <c r="LO261" i="2"/>
  <c r="LO118" i="2"/>
  <c r="LO229" i="2"/>
  <c r="LO383" i="2"/>
  <c r="LO131" i="2"/>
  <c r="LO124" i="2"/>
  <c r="LO223" i="2"/>
  <c r="LO230" i="2"/>
  <c r="LO327" i="2"/>
  <c r="LO420" i="2"/>
  <c r="LO270" i="2"/>
  <c r="LO432" i="2"/>
  <c r="LO268" i="2"/>
  <c r="LO367" i="2"/>
  <c r="LO87" i="2"/>
  <c r="LO37" i="2"/>
  <c r="LO55" i="2"/>
  <c r="LO159" i="2"/>
  <c r="LO98" i="2"/>
  <c r="LO85" i="2"/>
  <c r="LO134" i="2"/>
  <c r="LO83" i="2"/>
  <c r="LO117" i="2"/>
  <c r="LO175" i="2"/>
  <c r="LO358" i="2"/>
  <c r="LO27" i="2"/>
  <c r="LO16" i="2"/>
  <c r="LO184" i="2"/>
  <c r="LO74" i="2"/>
  <c r="LO149" i="2"/>
  <c r="LO92" i="2"/>
  <c r="LO132" i="2"/>
  <c r="LO470" i="2"/>
  <c r="LO115" i="2"/>
  <c r="LO145" i="2"/>
  <c r="LO186" i="2"/>
  <c r="LO40" i="2"/>
  <c r="LO21" i="2"/>
  <c r="LO199" i="2"/>
  <c r="LO295" i="2"/>
  <c r="LO353" i="2"/>
  <c r="LO207" i="2"/>
  <c r="LO155" i="2"/>
  <c r="LO195" i="2"/>
  <c r="LO125" i="2"/>
  <c r="LO15" i="2"/>
  <c r="LO160" i="2"/>
  <c r="LO194" i="2"/>
  <c r="LO224" i="2"/>
  <c r="LO188" i="2"/>
  <c r="LO76" i="2"/>
  <c r="LO153" i="2"/>
  <c r="LO263" i="2"/>
  <c r="LO112" i="2"/>
  <c r="LO62" i="2"/>
  <c r="LO78" i="2"/>
  <c r="LO198" i="2"/>
  <c r="LO191" i="2"/>
  <c r="LO275" i="2"/>
  <c r="LO65" i="2"/>
  <c r="LO341" i="2"/>
  <c r="LO105" i="2"/>
  <c r="LO81" i="2"/>
  <c r="LO267" i="2"/>
  <c r="LO220" i="2"/>
  <c r="LO156" i="2"/>
  <c r="LO254" i="2"/>
  <c r="LO286" i="2"/>
  <c r="LO29" i="2"/>
  <c r="LO94" i="2"/>
  <c r="LO100" i="2"/>
  <c r="LO182" i="2"/>
  <c r="LO36" i="2"/>
  <c r="LO53" i="2"/>
  <c r="LO4" i="2"/>
  <c r="LO2" i="2"/>
  <c r="LO306" i="2"/>
  <c r="LO56" i="2"/>
  <c r="LO43" i="2"/>
  <c r="LO282" i="2"/>
  <c r="LO59" i="2"/>
  <c r="LO169" i="2"/>
  <c r="LO192" i="2"/>
  <c r="LO209" i="2"/>
  <c r="LO227" i="2"/>
  <c r="LO73" i="2"/>
  <c r="LO113" i="2"/>
  <c r="LO71" i="2"/>
  <c r="LO18" i="2"/>
  <c r="LO26" i="2"/>
  <c r="LO144" i="2"/>
  <c r="LO9" i="2"/>
  <c r="LO50" i="2"/>
  <c r="LO19" i="2"/>
  <c r="LO99" i="2"/>
  <c r="LO23" i="2"/>
  <c r="LO24" i="2"/>
  <c r="LO12" i="2"/>
  <c r="LO66" i="2"/>
  <c r="LO5" i="2"/>
  <c r="LO101" i="2"/>
  <c r="LO88" i="2"/>
  <c r="LO64" i="2"/>
  <c r="LO70" i="2"/>
  <c r="LO32" i="2"/>
  <c r="LO51" i="2"/>
  <c r="LO218" i="2"/>
  <c r="LO35" i="2"/>
  <c r="LO368" i="2"/>
  <c r="LO350" i="2"/>
  <c r="LO388" i="2"/>
  <c r="LO292" i="2"/>
  <c r="LO214" i="2"/>
  <c r="LO75" i="2"/>
  <c r="LO293" i="2"/>
  <c r="LO243" i="2"/>
  <c r="LO210" i="2"/>
  <c r="LO369" i="2"/>
  <c r="LO69" i="2"/>
  <c r="LO68" i="2"/>
  <c r="LO38" i="2"/>
  <c r="LO3" i="2"/>
  <c r="LO120" i="2"/>
  <c r="LO58" i="2"/>
  <c r="LO34" i="2"/>
  <c r="LO86" i="2"/>
  <c r="LO178" i="2"/>
  <c r="LO57" i="2"/>
  <c r="LO217" i="2"/>
  <c r="LO127" i="2"/>
  <c r="LO206" i="2"/>
  <c r="LO111" i="2"/>
  <c r="LO344" i="2"/>
  <c r="LO150" i="2"/>
  <c r="LO93" i="2"/>
  <c r="LO63" i="2"/>
  <c r="LO174" i="2"/>
  <c r="LO147" i="2"/>
  <c r="LO48" i="2"/>
  <c r="LO96" i="2"/>
  <c r="LO72" i="2"/>
  <c r="LO33" i="2"/>
  <c r="LO189" i="2"/>
  <c r="LO313" i="2"/>
  <c r="LO158" i="2"/>
  <c r="LO219" i="2"/>
  <c r="LO31" i="2"/>
  <c r="LO95" i="2"/>
  <c r="LO346" i="2"/>
  <c r="LO176" i="2"/>
  <c r="LO352" i="2"/>
  <c r="LO245" i="2"/>
  <c r="LO41" i="2"/>
  <c r="LO79" i="2"/>
  <c r="LO30" i="2"/>
  <c r="LO226" i="2"/>
  <c r="LO103" i="2"/>
  <c r="LO141" i="2"/>
  <c r="LO301" i="2"/>
  <c r="LO347" i="2"/>
  <c r="LO472" i="2"/>
  <c r="LO190" i="2"/>
  <c r="LO296" i="2"/>
  <c r="LO139" i="2"/>
  <c r="LO371" i="2"/>
  <c r="LO7" i="2"/>
  <c r="LO208" i="2"/>
  <c r="LO25" i="2"/>
  <c r="LO468" i="2"/>
  <c r="LO256" i="2"/>
  <c r="LO17" i="2"/>
  <c r="LO222" i="2"/>
  <c r="LO130" i="2"/>
  <c r="LO89" i="2"/>
  <c r="LO201" i="2"/>
  <c r="LO273" i="2"/>
  <c r="LO42" i="2"/>
  <c r="LO200" i="2"/>
  <c r="LO20" i="2"/>
  <c r="LO6" i="2"/>
  <c r="LO61" i="2"/>
  <c r="LO246" i="2"/>
  <c r="LO381" i="2"/>
  <c r="LO278" i="2"/>
  <c r="LO326" i="2"/>
  <c r="LO342" i="2"/>
  <c r="LO276" i="2"/>
  <c r="LO247" i="2"/>
  <c r="LO314" i="2"/>
  <c r="LO142" i="2"/>
  <c r="LO168" i="2"/>
  <c r="LO343" i="2"/>
  <c r="LO11" i="2"/>
  <c r="LO138" i="2"/>
  <c r="LO294" i="2"/>
  <c r="LO91" i="2"/>
  <c r="LO232" i="2"/>
  <c r="LO299" i="2"/>
  <c r="LO364" i="2"/>
  <c r="LO122" i="2"/>
  <c r="LO354" i="2"/>
  <c r="LO435" i="2"/>
  <c r="LO340" i="2"/>
  <c r="LO471" i="2"/>
  <c r="LO302" i="2"/>
  <c r="LO316" i="2"/>
  <c r="LO317" i="2"/>
  <c r="LO136" i="2"/>
  <c r="LO433" i="2"/>
  <c r="LO386" i="2"/>
  <c r="LO252" i="2"/>
  <c r="LO410" i="2"/>
  <c r="LO212" i="2"/>
  <c r="LO348" i="2"/>
  <c r="LO163" i="2"/>
  <c r="LO310" i="2"/>
  <c r="LO173" i="2"/>
  <c r="LO417" i="2"/>
  <c r="LO114" i="2"/>
  <c r="LO331" i="2"/>
  <c r="LO264" i="2"/>
  <c r="LO366" i="2"/>
  <c r="LO359" i="2"/>
  <c r="LO405" i="2"/>
  <c r="LO365" i="2"/>
  <c r="LO382" i="2"/>
  <c r="LO271" i="2"/>
  <c r="LO291" i="2"/>
  <c r="LO393" i="2"/>
  <c r="LO442" i="2"/>
  <c r="LO392" i="2"/>
  <c r="LO396" i="2"/>
  <c r="LO406" i="2"/>
  <c r="LO453" i="2"/>
  <c r="LO236" i="2"/>
  <c r="LO253" i="2"/>
  <c r="LO143" i="2"/>
  <c r="LO281" i="2"/>
  <c r="LO285" i="2"/>
  <c r="LO387" i="2"/>
  <c r="LO332" i="2"/>
  <c r="LO439" i="2"/>
  <c r="LO135" i="2"/>
  <c r="LO197" i="2"/>
  <c r="LO449" i="2"/>
  <c r="LO250" i="2"/>
  <c r="LO237" i="2"/>
  <c r="LO241" i="2"/>
  <c r="LO266" i="2"/>
  <c r="LO272" i="2"/>
  <c r="LO165" i="2"/>
  <c r="LO14" i="2"/>
  <c r="LO400" i="2"/>
  <c r="LO259" i="2"/>
  <c r="LO311" i="2"/>
  <c r="LO309" i="2"/>
  <c r="LO234" i="2"/>
  <c r="LO334" i="2"/>
  <c r="LO426" i="2"/>
  <c r="LO456" i="2"/>
  <c r="LO376" i="2"/>
  <c r="LO215" i="2"/>
  <c r="LO157" i="2"/>
  <c r="LO97" i="2"/>
  <c r="LO380" i="2"/>
  <c r="LO8" i="2"/>
  <c r="LO446" i="2"/>
  <c r="LO248" i="2"/>
  <c r="LO133" i="2"/>
  <c r="LO244" i="2"/>
  <c r="LO123" i="2"/>
  <c r="LO171" i="2"/>
  <c r="LO283" i="2"/>
  <c r="LO249" i="2"/>
  <c r="LO67" i="2"/>
  <c r="LO129" i="2"/>
  <c r="LO49" i="2"/>
  <c r="LO109" i="2"/>
  <c r="LO374" i="2"/>
  <c r="LO288" i="2"/>
  <c r="LO116" i="2"/>
  <c r="LO121" i="2"/>
  <c r="LO202" i="2"/>
  <c r="LO60" i="2"/>
  <c r="LO170" i="2"/>
  <c r="LO204" i="2"/>
  <c r="LO162" i="2"/>
  <c r="LO28" i="2"/>
  <c r="LO231" i="2"/>
  <c r="LO251" i="2"/>
  <c r="LO44" i="2"/>
  <c r="LO305" i="2"/>
  <c r="LO287" i="2"/>
  <c r="LO148" i="2"/>
  <c r="LO356" i="2"/>
  <c r="LO90" i="2"/>
  <c r="LO107" i="2"/>
  <c r="LO183" i="2"/>
  <c r="LO80" i="2"/>
  <c r="LO339" i="2"/>
  <c r="LO233" i="2"/>
  <c r="LO128" i="2"/>
  <c r="LO467" i="2"/>
  <c r="LO312" i="2"/>
  <c r="LO444" i="2"/>
  <c r="LO235" i="2"/>
  <c r="LO104" i="2"/>
  <c r="LO258" i="2"/>
  <c r="LO303" i="2"/>
  <c r="LO428" i="2"/>
  <c r="LO473" i="2"/>
  <c r="LO459" i="2"/>
  <c r="LO395" i="2"/>
  <c r="LO397" i="2"/>
  <c r="LO436" i="2"/>
  <c r="LO440" i="2"/>
  <c r="LO465" i="2"/>
  <c r="LO408" i="2"/>
  <c r="LO421" i="2"/>
  <c r="LO479" i="2"/>
  <c r="LO422" i="2"/>
  <c r="LO377" i="2"/>
  <c r="LO430" i="2"/>
  <c r="LO389" i="2"/>
  <c r="LO137" i="2"/>
  <c r="LO385" i="2"/>
  <c r="LO402" i="2"/>
  <c r="LO318" i="2"/>
  <c r="LO375" i="2"/>
  <c r="LO279" i="2"/>
  <c r="LO438" i="2"/>
  <c r="LO333" i="2"/>
  <c r="LO424" i="2"/>
  <c r="LO300" i="2"/>
  <c r="LO461" i="2"/>
  <c r="LO187" i="2"/>
  <c r="LO238" i="2"/>
  <c r="LO265" i="2"/>
  <c r="LO298" i="2"/>
  <c r="LO360" i="2"/>
  <c r="LO119" i="2"/>
  <c r="LO211" i="2"/>
  <c r="LO373" i="2"/>
  <c r="LO338" i="2"/>
  <c r="LO242" i="2"/>
  <c r="LO355" i="2"/>
  <c r="LO447" i="2"/>
  <c r="LO443" i="2"/>
  <c r="LO403" i="2"/>
  <c r="LO463" i="2"/>
  <c r="LO335" i="2"/>
  <c r="LO431" i="2"/>
  <c r="LO454" i="2"/>
  <c r="LO384" i="2"/>
  <c r="LO151" i="2"/>
  <c r="LO407" i="2"/>
  <c r="LO412" i="2"/>
  <c r="LO445" i="2"/>
  <c r="LO462" i="2"/>
  <c r="LO324" i="2"/>
  <c r="LO425" i="2"/>
  <c r="LO450" i="2"/>
  <c r="LO414" i="2"/>
  <c r="LO357" i="2"/>
  <c r="LO415" i="2"/>
  <c r="LO476" i="2"/>
  <c r="LO321" i="2"/>
  <c r="LO328" i="2"/>
  <c r="LO315" i="2"/>
  <c r="LO351" i="2"/>
  <c r="LO423" i="2"/>
  <c r="LO441" i="2"/>
  <c r="LO216" i="2"/>
  <c r="LO240" i="2"/>
  <c r="LO452" i="2"/>
  <c r="LO409" i="2"/>
  <c r="LO269" i="2"/>
  <c r="LO329" i="2"/>
  <c r="LO416" i="2"/>
  <c r="LO437" i="2"/>
  <c r="LO419" i="2"/>
  <c r="LO427" i="2"/>
  <c r="LO161" i="2"/>
  <c r="LO429" i="2"/>
  <c r="LO399" i="2"/>
  <c r="LO290" i="2"/>
  <c r="LO349" i="2"/>
  <c r="LO213" i="2"/>
  <c r="LO401" i="2"/>
  <c r="LO460" i="2"/>
  <c r="LO307" i="2"/>
  <c r="LO379" i="2"/>
  <c r="LO82" i="2"/>
  <c r="LO77" i="2"/>
  <c r="LO370" i="2"/>
  <c r="LO394" i="2"/>
  <c r="LO323" i="2"/>
  <c r="LO221" i="2"/>
  <c r="LO478" i="2"/>
  <c r="LO390" i="2"/>
  <c r="LO320" i="2"/>
  <c r="LO378" i="2"/>
  <c r="LO418" i="2"/>
  <c r="LO464" i="2"/>
  <c r="LO474" i="2"/>
  <c r="LO398" i="2"/>
  <c r="LO451" i="2"/>
  <c r="LO457" i="2"/>
  <c r="LO477" i="2"/>
  <c r="LO458" i="2"/>
  <c r="LO372" i="2"/>
  <c r="LO225" i="2"/>
  <c r="LO228" i="2"/>
  <c r="LO185" i="2"/>
  <c r="LO475" i="2"/>
  <c r="LO257" i="2"/>
  <c r="LO47" i="2"/>
  <c r="LO336" i="2"/>
  <c r="LO262" i="2"/>
  <c r="LO106" i="2"/>
  <c r="LO469" i="2"/>
  <c r="LP102" i="2"/>
  <c r="LP10" i="2"/>
  <c r="LP330" i="2"/>
  <c r="LP84" i="2"/>
  <c r="LP260" i="2"/>
  <c r="LP45" i="2"/>
  <c r="LP181" i="2"/>
  <c r="LP140" i="2"/>
  <c r="LP108" i="2"/>
  <c r="LP179" i="2"/>
  <c r="LP277" i="2"/>
  <c r="LP167" i="2"/>
  <c r="LP52" i="2"/>
  <c r="LP177" i="2"/>
  <c r="LP39" i="2"/>
  <c r="LP203" i="2"/>
  <c r="LP196" i="2"/>
  <c r="LP289" i="2"/>
  <c r="LP110" i="2"/>
  <c r="LP13" i="2"/>
  <c r="LP22" i="2"/>
  <c r="LP164" i="2"/>
  <c r="LP172" i="2"/>
  <c r="LP239" i="2"/>
  <c r="LP46" i="2"/>
  <c r="LP166" i="2"/>
  <c r="LP154" i="2"/>
  <c r="LP255" i="2"/>
  <c r="LP455" i="2"/>
  <c r="LP152" i="2"/>
  <c r="LP126" i="2"/>
  <c r="LP146" i="2"/>
  <c r="LP284" i="2"/>
  <c r="LP304" i="2"/>
  <c r="LP345" i="2"/>
  <c r="LP337" i="2"/>
  <c r="LP361" i="2"/>
  <c r="LP434" i="2"/>
  <c r="LP413" i="2"/>
  <c r="LP404" i="2"/>
  <c r="LP363" i="2"/>
  <c r="LP466" i="2"/>
  <c r="LP411" i="2"/>
  <c r="LP448" i="2"/>
  <c r="LP362" i="2"/>
  <c r="LP391" i="2"/>
  <c r="LP308" i="2"/>
  <c r="LP193" i="2"/>
  <c r="LP319" i="2"/>
  <c r="LP205" i="2"/>
  <c r="LP322" i="2"/>
  <c r="LP297" i="2"/>
  <c r="LP325" i="2"/>
  <c r="LP180" i="2"/>
  <c r="LP54" i="2"/>
  <c r="LP280" i="2"/>
  <c r="LP274" i="2"/>
  <c r="LP261" i="2"/>
  <c r="LP118" i="2"/>
  <c r="LP229" i="2"/>
  <c r="LP383" i="2"/>
  <c r="LP131" i="2"/>
  <c r="LP124" i="2"/>
  <c r="LP223" i="2"/>
  <c r="LP230" i="2"/>
  <c r="LP327" i="2"/>
  <c r="LP420" i="2"/>
  <c r="LP270" i="2"/>
  <c r="LP432" i="2"/>
  <c r="LP268" i="2"/>
  <c r="LP367" i="2"/>
  <c r="LP87" i="2"/>
  <c r="LP37" i="2"/>
  <c r="LP55" i="2"/>
  <c r="LP159" i="2"/>
  <c r="LP98" i="2"/>
  <c r="LP85" i="2"/>
  <c r="LP134" i="2"/>
  <c r="LP83" i="2"/>
  <c r="LP117" i="2"/>
  <c r="LP175" i="2"/>
  <c r="LP358" i="2"/>
  <c r="LP27" i="2"/>
  <c r="LP16" i="2"/>
  <c r="LP184" i="2"/>
  <c r="LP74" i="2"/>
  <c r="LP149" i="2"/>
  <c r="LP92" i="2"/>
  <c r="LP132" i="2"/>
  <c r="LP470" i="2"/>
  <c r="LP115" i="2"/>
  <c r="LP145" i="2"/>
  <c r="LP186" i="2"/>
  <c r="LP40" i="2"/>
  <c r="LP21" i="2"/>
  <c r="LP199" i="2"/>
  <c r="LP295" i="2"/>
  <c r="LP353" i="2"/>
  <c r="LP207" i="2"/>
  <c r="LP155" i="2"/>
  <c r="LP195" i="2"/>
  <c r="LP125" i="2"/>
  <c r="LP15" i="2"/>
  <c r="LP160" i="2"/>
  <c r="LP194" i="2"/>
  <c r="LP224" i="2"/>
  <c r="LP188" i="2"/>
  <c r="LP76" i="2"/>
  <c r="LP153" i="2"/>
  <c r="LP263" i="2"/>
  <c r="LP112" i="2"/>
  <c r="LP62" i="2"/>
  <c r="LP78" i="2"/>
  <c r="LP198" i="2"/>
  <c r="LP191" i="2"/>
  <c r="LP275" i="2"/>
  <c r="LP65" i="2"/>
  <c r="LP341" i="2"/>
  <c r="LP105" i="2"/>
  <c r="LP81" i="2"/>
  <c r="LP267" i="2"/>
  <c r="LP220" i="2"/>
  <c r="LP156" i="2"/>
  <c r="LP254" i="2"/>
  <c r="LP286" i="2"/>
  <c r="LP29" i="2"/>
  <c r="LP94" i="2"/>
  <c r="LP100" i="2"/>
  <c r="LP182" i="2"/>
  <c r="LP36" i="2"/>
  <c r="LP53" i="2"/>
  <c r="LP4" i="2"/>
  <c r="LP2" i="2"/>
  <c r="LP306" i="2"/>
  <c r="LP56" i="2"/>
  <c r="LP43" i="2"/>
  <c r="LP282" i="2"/>
  <c r="LP59" i="2"/>
  <c r="LP169" i="2"/>
  <c r="LP192" i="2"/>
  <c r="LP209" i="2"/>
  <c r="LP227" i="2"/>
  <c r="LP73" i="2"/>
  <c r="LP113" i="2"/>
  <c r="LP71" i="2"/>
  <c r="LP18" i="2"/>
  <c r="LP26" i="2"/>
  <c r="LP144" i="2"/>
  <c r="LP9" i="2"/>
  <c r="LP50" i="2"/>
  <c r="LP19" i="2"/>
  <c r="LP99" i="2"/>
  <c r="LP23" i="2"/>
  <c r="LP24" i="2"/>
  <c r="LP12" i="2"/>
  <c r="LP66" i="2"/>
  <c r="LP5" i="2"/>
  <c r="LP101" i="2"/>
  <c r="LP88" i="2"/>
  <c r="LP64" i="2"/>
  <c r="LP70" i="2"/>
  <c r="LP32" i="2"/>
  <c r="LP51" i="2"/>
  <c r="LP218" i="2"/>
  <c r="LP35" i="2"/>
  <c r="LP368" i="2"/>
  <c r="LP350" i="2"/>
  <c r="LP388" i="2"/>
  <c r="LP292" i="2"/>
  <c r="LP214" i="2"/>
  <c r="LP75" i="2"/>
  <c r="LP293" i="2"/>
  <c r="LP243" i="2"/>
  <c r="LP210" i="2"/>
  <c r="LP369" i="2"/>
  <c r="LP69" i="2"/>
  <c r="LP68" i="2"/>
  <c r="LP38" i="2"/>
  <c r="LP3" i="2"/>
  <c r="LP120" i="2"/>
  <c r="LP58" i="2"/>
  <c r="LP34" i="2"/>
  <c r="LP86" i="2"/>
  <c r="LP178" i="2"/>
  <c r="LP57" i="2"/>
  <c r="LP217" i="2"/>
  <c r="LP127" i="2"/>
  <c r="LP206" i="2"/>
  <c r="LP111" i="2"/>
  <c r="LP344" i="2"/>
  <c r="LP150" i="2"/>
  <c r="LP93" i="2"/>
  <c r="LP63" i="2"/>
  <c r="LP174" i="2"/>
  <c r="LP147" i="2"/>
  <c r="LP48" i="2"/>
  <c r="LP96" i="2"/>
  <c r="LP72" i="2"/>
  <c r="LP33" i="2"/>
  <c r="LP189" i="2"/>
  <c r="LP313" i="2"/>
  <c r="LP158" i="2"/>
  <c r="LP219" i="2"/>
  <c r="LP31" i="2"/>
  <c r="LP95" i="2"/>
  <c r="LP346" i="2"/>
  <c r="LP176" i="2"/>
  <c r="LP352" i="2"/>
  <c r="LP245" i="2"/>
  <c r="LP41" i="2"/>
  <c r="LP79" i="2"/>
  <c r="LP30" i="2"/>
  <c r="LP226" i="2"/>
  <c r="LP103" i="2"/>
  <c r="LP141" i="2"/>
  <c r="LP301" i="2"/>
  <c r="LP347" i="2"/>
  <c r="LP472" i="2"/>
  <c r="LP190" i="2"/>
  <c r="LP296" i="2"/>
  <c r="LP139" i="2"/>
  <c r="LP371" i="2"/>
  <c r="LP7" i="2"/>
  <c r="LP208" i="2"/>
  <c r="LP25" i="2"/>
  <c r="LP468" i="2"/>
  <c r="LP256" i="2"/>
  <c r="LP17" i="2"/>
  <c r="LP222" i="2"/>
  <c r="LP130" i="2"/>
  <c r="LP89" i="2"/>
  <c r="LP201" i="2"/>
  <c r="LP273" i="2"/>
  <c r="LP42" i="2"/>
  <c r="LP200" i="2"/>
  <c r="LP20" i="2"/>
  <c r="LP6" i="2"/>
  <c r="LP61" i="2"/>
  <c r="LP246" i="2"/>
  <c r="LP381" i="2"/>
  <c r="LP278" i="2"/>
  <c r="LP326" i="2"/>
  <c r="LP342" i="2"/>
  <c r="LP276" i="2"/>
  <c r="LP247" i="2"/>
  <c r="LP314" i="2"/>
  <c r="LP142" i="2"/>
  <c r="LP168" i="2"/>
  <c r="LP343" i="2"/>
  <c r="LP11" i="2"/>
  <c r="LP138" i="2"/>
  <c r="LP294" i="2"/>
  <c r="LP91" i="2"/>
  <c r="LP232" i="2"/>
  <c r="LP299" i="2"/>
  <c r="LP364" i="2"/>
  <c r="LP122" i="2"/>
  <c r="LP354" i="2"/>
  <c r="LP435" i="2"/>
  <c r="LP340" i="2"/>
  <c r="LP471" i="2"/>
  <c r="LP302" i="2"/>
  <c r="LP316" i="2"/>
  <c r="LP317" i="2"/>
  <c r="LP136" i="2"/>
  <c r="LP433" i="2"/>
  <c r="LP386" i="2"/>
  <c r="LP252" i="2"/>
  <c r="LP410" i="2"/>
  <c r="LP212" i="2"/>
  <c r="LP348" i="2"/>
  <c r="LP163" i="2"/>
  <c r="LP310" i="2"/>
  <c r="LP173" i="2"/>
  <c r="LP417" i="2"/>
  <c r="LP114" i="2"/>
  <c r="LP331" i="2"/>
  <c r="LP264" i="2"/>
  <c r="LP366" i="2"/>
  <c r="LP359" i="2"/>
  <c r="LP405" i="2"/>
  <c r="LP365" i="2"/>
  <c r="LP382" i="2"/>
  <c r="LP271" i="2"/>
  <c r="LP291" i="2"/>
  <c r="LP393" i="2"/>
  <c r="LP442" i="2"/>
  <c r="LP392" i="2"/>
  <c r="LP396" i="2"/>
  <c r="LP406" i="2"/>
  <c r="LP453" i="2"/>
  <c r="LP236" i="2"/>
  <c r="LP253" i="2"/>
  <c r="LP143" i="2"/>
  <c r="LP281" i="2"/>
  <c r="LP285" i="2"/>
  <c r="LP387" i="2"/>
  <c r="LP332" i="2"/>
  <c r="LP439" i="2"/>
  <c r="LP135" i="2"/>
  <c r="LP197" i="2"/>
  <c r="LP449" i="2"/>
  <c r="LP250" i="2"/>
  <c r="LP237" i="2"/>
  <c r="LP241" i="2"/>
  <c r="LP266" i="2"/>
  <c r="LP272" i="2"/>
  <c r="LP165" i="2"/>
  <c r="LP14" i="2"/>
  <c r="LP400" i="2"/>
  <c r="LP259" i="2"/>
  <c r="LP311" i="2"/>
  <c r="LP309" i="2"/>
  <c r="LP234" i="2"/>
  <c r="LP334" i="2"/>
  <c r="LP426" i="2"/>
  <c r="LP456" i="2"/>
  <c r="LP376" i="2"/>
  <c r="LP215" i="2"/>
  <c r="LP157" i="2"/>
  <c r="LP97" i="2"/>
  <c r="LP380" i="2"/>
  <c r="LP8" i="2"/>
  <c r="LP446" i="2"/>
  <c r="LP248" i="2"/>
  <c r="LP133" i="2"/>
  <c r="LP244" i="2"/>
  <c r="LP123" i="2"/>
  <c r="LP171" i="2"/>
  <c r="LP283" i="2"/>
  <c r="LP249" i="2"/>
  <c r="LP67" i="2"/>
  <c r="LP129" i="2"/>
  <c r="LP49" i="2"/>
  <c r="LP109" i="2"/>
  <c r="LP374" i="2"/>
  <c r="LP288" i="2"/>
  <c r="LP116" i="2"/>
  <c r="LP121" i="2"/>
  <c r="LP202" i="2"/>
  <c r="LP60" i="2"/>
  <c r="LP170" i="2"/>
  <c r="LP204" i="2"/>
  <c r="LP162" i="2"/>
  <c r="LP28" i="2"/>
  <c r="LP231" i="2"/>
  <c r="LP251" i="2"/>
  <c r="LP44" i="2"/>
  <c r="LP305" i="2"/>
  <c r="LP287" i="2"/>
  <c r="LP148" i="2"/>
  <c r="LP356" i="2"/>
  <c r="LP90" i="2"/>
  <c r="LP107" i="2"/>
  <c r="LP183" i="2"/>
  <c r="LP80" i="2"/>
  <c r="LP339" i="2"/>
  <c r="LP233" i="2"/>
  <c r="LP128" i="2"/>
  <c r="LP467" i="2"/>
  <c r="LP312" i="2"/>
  <c r="LP444" i="2"/>
  <c r="LP235" i="2"/>
  <c r="LP104" i="2"/>
  <c r="LP258" i="2"/>
  <c r="LP303" i="2"/>
  <c r="LP428" i="2"/>
  <c r="LP473" i="2"/>
  <c r="LP459" i="2"/>
  <c r="LP395" i="2"/>
  <c r="LP397" i="2"/>
  <c r="LP436" i="2"/>
  <c r="LP440" i="2"/>
  <c r="LP465" i="2"/>
  <c r="LP408" i="2"/>
  <c r="LP421" i="2"/>
  <c r="LP479" i="2"/>
  <c r="LP422" i="2"/>
  <c r="LP377" i="2"/>
  <c r="LP430" i="2"/>
  <c r="LP389" i="2"/>
  <c r="LP137" i="2"/>
  <c r="LP385" i="2"/>
  <c r="LP402" i="2"/>
  <c r="LP318" i="2"/>
  <c r="LP375" i="2"/>
  <c r="LP279" i="2"/>
  <c r="LP438" i="2"/>
  <c r="LP333" i="2"/>
  <c r="LP424" i="2"/>
  <c r="LP300" i="2"/>
  <c r="LP461" i="2"/>
  <c r="LP187" i="2"/>
  <c r="LP238" i="2"/>
  <c r="LP265" i="2"/>
  <c r="LP298" i="2"/>
  <c r="LP360" i="2"/>
  <c r="LP119" i="2"/>
  <c r="LP211" i="2"/>
  <c r="LP373" i="2"/>
  <c r="LP338" i="2"/>
  <c r="LP242" i="2"/>
  <c r="LP355" i="2"/>
  <c r="LP447" i="2"/>
  <c r="LP443" i="2"/>
  <c r="LP403" i="2"/>
  <c r="LP463" i="2"/>
  <c r="LP335" i="2"/>
  <c r="LP431" i="2"/>
  <c r="LP454" i="2"/>
  <c r="LP384" i="2"/>
  <c r="LP151" i="2"/>
  <c r="LP407" i="2"/>
  <c r="LP412" i="2"/>
  <c r="LP445" i="2"/>
  <c r="LP462" i="2"/>
  <c r="LP324" i="2"/>
  <c r="LP425" i="2"/>
  <c r="LP450" i="2"/>
  <c r="LP414" i="2"/>
  <c r="LP357" i="2"/>
  <c r="LP415" i="2"/>
  <c r="LP476" i="2"/>
  <c r="LP321" i="2"/>
  <c r="LP328" i="2"/>
  <c r="LP315" i="2"/>
  <c r="LP351" i="2"/>
  <c r="LP423" i="2"/>
  <c r="LP441" i="2"/>
  <c r="LP216" i="2"/>
  <c r="LP240" i="2"/>
  <c r="LP452" i="2"/>
  <c r="LP409" i="2"/>
  <c r="LP269" i="2"/>
  <c r="LP329" i="2"/>
  <c r="LP416" i="2"/>
  <c r="LP437" i="2"/>
  <c r="LP419" i="2"/>
  <c r="LP427" i="2"/>
  <c r="LP161" i="2"/>
  <c r="LP429" i="2"/>
  <c r="LP399" i="2"/>
  <c r="LP290" i="2"/>
  <c r="LP349" i="2"/>
  <c r="LP213" i="2"/>
  <c r="LP401" i="2"/>
  <c r="LP460" i="2"/>
  <c r="LP307" i="2"/>
  <c r="LP379" i="2"/>
  <c r="LP82" i="2"/>
  <c r="LP77" i="2"/>
  <c r="LP370" i="2"/>
  <c r="LP394" i="2"/>
  <c r="LP323" i="2"/>
  <c r="LP221" i="2"/>
  <c r="LP478" i="2"/>
  <c r="LP390" i="2"/>
  <c r="LP320" i="2"/>
  <c r="LP378" i="2"/>
  <c r="LP418" i="2"/>
  <c r="LP464" i="2"/>
  <c r="LP474" i="2"/>
  <c r="LP398" i="2"/>
  <c r="LP451" i="2"/>
  <c r="LP457" i="2"/>
  <c r="LP477" i="2"/>
  <c r="LP458" i="2"/>
  <c r="LP372" i="2"/>
  <c r="LP225" i="2"/>
  <c r="LP228" i="2"/>
  <c r="LP185" i="2"/>
  <c r="LP475" i="2"/>
  <c r="LP257" i="2"/>
  <c r="LP47" i="2"/>
  <c r="LP336" i="2"/>
  <c r="LP262" i="2"/>
  <c r="LP106" i="2"/>
  <c r="LP469" i="2"/>
  <c r="LQ102" i="2"/>
  <c r="LQ10" i="2"/>
  <c r="LQ330" i="2"/>
  <c r="LQ84" i="2"/>
  <c r="LQ260" i="2"/>
  <c r="LQ45" i="2"/>
  <c r="LQ181" i="2"/>
  <c r="LQ140" i="2"/>
  <c r="LQ108" i="2"/>
  <c r="LQ179" i="2"/>
  <c r="LQ277" i="2"/>
  <c r="LQ167" i="2"/>
  <c r="LQ52" i="2"/>
  <c r="LQ177" i="2"/>
  <c r="LQ39" i="2"/>
  <c r="LQ203" i="2"/>
  <c r="LQ196" i="2"/>
  <c r="LQ289" i="2"/>
  <c r="LQ110" i="2"/>
  <c r="LQ13" i="2"/>
  <c r="LQ22" i="2"/>
  <c r="LQ164" i="2"/>
  <c r="LQ172" i="2"/>
  <c r="LQ239" i="2"/>
  <c r="LQ46" i="2"/>
  <c r="LQ166" i="2"/>
  <c r="LQ154" i="2"/>
  <c r="LQ255" i="2"/>
  <c r="LQ455" i="2"/>
  <c r="LQ152" i="2"/>
  <c r="LQ126" i="2"/>
  <c r="LQ146" i="2"/>
  <c r="LQ284" i="2"/>
  <c r="LQ304" i="2"/>
  <c r="LQ345" i="2"/>
  <c r="LQ337" i="2"/>
  <c r="LQ361" i="2"/>
  <c r="LQ434" i="2"/>
  <c r="LQ413" i="2"/>
  <c r="LQ404" i="2"/>
  <c r="LQ363" i="2"/>
  <c r="LQ466" i="2"/>
  <c r="LQ411" i="2"/>
  <c r="LQ448" i="2"/>
  <c r="LQ362" i="2"/>
  <c r="LQ391" i="2"/>
  <c r="LQ308" i="2"/>
  <c r="LQ193" i="2"/>
  <c r="LQ319" i="2"/>
  <c r="LQ205" i="2"/>
  <c r="LQ322" i="2"/>
  <c r="LQ297" i="2"/>
  <c r="LQ325" i="2"/>
  <c r="LQ180" i="2"/>
  <c r="LQ54" i="2"/>
  <c r="LQ280" i="2"/>
  <c r="LQ274" i="2"/>
  <c r="LQ261" i="2"/>
  <c r="LQ118" i="2"/>
  <c r="LQ229" i="2"/>
  <c r="LQ383" i="2"/>
  <c r="LQ131" i="2"/>
  <c r="LQ124" i="2"/>
  <c r="LQ223" i="2"/>
  <c r="LQ230" i="2"/>
  <c r="LQ327" i="2"/>
  <c r="LQ420" i="2"/>
  <c r="LQ270" i="2"/>
  <c r="LQ432" i="2"/>
  <c r="LQ268" i="2"/>
  <c r="LQ367" i="2"/>
  <c r="LQ87" i="2"/>
  <c r="LQ37" i="2"/>
  <c r="LQ55" i="2"/>
  <c r="LQ159" i="2"/>
  <c r="LQ98" i="2"/>
  <c r="LQ85" i="2"/>
  <c r="LQ134" i="2"/>
  <c r="LQ83" i="2"/>
  <c r="LQ117" i="2"/>
  <c r="LQ175" i="2"/>
  <c r="LQ358" i="2"/>
  <c r="LQ27" i="2"/>
  <c r="LQ16" i="2"/>
  <c r="LQ184" i="2"/>
  <c r="LQ74" i="2"/>
  <c r="LQ149" i="2"/>
  <c r="LQ92" i="2"/>
  <c r="LQ132" i="2"/>
  <c r="LQ470" i="2"/>
  <c r="LQ115" i="2"/>
  <c r="LQ145" i="2"/>
  <c r="LQ186" i="2"/>
  <c r="LQ40" i="2"/>
  <c r="LQ21" i="2"/>
  <c r="LQ199" i="2"/>
  <c r="LQ295" i="2"/>
  <c r="LQ353" i="2"/>
  <c r="LQ207" i="2"/>
  <c r="LQ155" i="2"/>
  <c r="LQ195" i="2"/>
  <c r="LQ125" i="2"/>
  <c r="LQ15" i="2"/>
  <c r="LQ160" i="2"/>
  <c r="LQ194" i="2"/>
  <c r="LQ224" i="2"/>
  <c r="LQ188" i="2"/>
  <c r="LQ76" i="2"/>
  <c r="LQ153" i="2"/>
  <c r="LQ263" i="2"/>
  <c r="LQ112" i="2"/>
  <c r="LQ62" i="2"/>
  <c r="LQ78" i="2"/>
  <c r="LQ198" i="2"/>
  <c r="LQ191" i="2"/>
  <c r="LQ275" i="2"/>
  <c r="LQ65" i="2"/>
  <c r="LQ341" i="2"/>
  <c r="LQ105" i="2"/>
  <c r="LQ81" i="2"/>
  <c r="LQ267" i="2"/>
  <c r="LQ220" i="2"/>
  <c r="LQ156" i="2"/>
  <c r="LQ254" i="2"/>
  <c r="LQ286" i="2"/>
  <c r="LQ29" i="2"/>
  <c r="LQ94" i="2"/>
  <c r="LQ100" i="2"/>
  <c r="LQ182" i="2"/>
  <c r="LQ36" i="2"/>
  <c r="LQ53" i="2"/>
  <c r="LQ4" i="2"/>
  <c r="LQ2" i="2"/>
  <c r="LQ306" i="2"/>
  <c r="LQ56" i="2"/>
  <c r="LQ43" i="2"/>
  <c r="LQ282" i="2"/>
  <c r="LQ59" i="2"/>
  <c r="LQ169" i="2"/>
  <c r="LQ192" i="2"/>
  <c r="LQ209" i="2"/>
  <c r="LQ227" i="2"/>
  <c r="LQ73" i="2"/>
  <c r="LQ113" i="2"/>
  <c r="LQ71" i="2"/>
  <c r="LQ18" i="2"/>
  <c r="LQ26" i="2"/>
  <c r="LQ144" i="2"/>
  <c r="LQ9" i="2"/>
  <c r="LQ50" i="2"/>
  <c r="LQ19" i="2"/>
  <c r="LQ99" i="2"/>
  <c r="LQ23" i="2"/>
  <c r="LQ24" i="2"/>
  <c r="LQ12" i="2"/>
  <c r="LQ66" i="2"/>
  <c r="LQ5" i="2"/>
  <c r="LQ101" i="2"/>
  <c r="LQ88" i="2"/>
  <c r="LQ64" i="2"/>
  <c r="LQ70" i="2"/>
  <c r="LQ32" i="2"/>
  <c r="LQ51" i="2"/>
  <c r="LQ218" i="2"/>
  <c r="LQ35" i="2"/>
  <c r="LQ368" i="2"/>
  <c r="LQ350" i="2"/>
  <c r="LQ388" i="2"/>
  <c r="LQ292" i="2"/>
  <c r="LQ214" i="2"/>
  <c r="LQ75" i="2"/>
  <c r="LQ293" i="2"/>
  <c r="LQ243" i="2"/>
  <c r="LQ210" i="2"/>
  <c r="LQ369" i="2"/>
  <c r="LQ69" i="2"/>
  <c r="LQ68" i="2"/>
  <c r="LQ38" i="2"/>
  <c r="LQ3" i="2"/>
  <c r="LQ120" i="2"/>
  <c r="LQ58" i="2"/>
  <c r="LQ34" i="2"/>
  <c r="LQ86" i="2"/>
  <c r="LQ178" i="2"/>
  <c r="LQ57" i="2"/>
  <c r="LQ217" i="2"/>
  <c r="LQ127" i="2"/>
  <c r="LQ206" i="2"/>
  <c r="LQ111" i="2"/>
  <c r="LQ344" i="2"/>
  <c r="LQ150" i="2"/>
  <c r="LQ93" i="2"/>
  <c r="LQ63" i="2"/>
  <c r="LQ174" i="2"/>
  <c r="LQ147" i="2"/>
  <c r="LQ48" i="2"/>
  <c r="LQ96" i="2"/>
  <c r="LQ72" i="2"/>
  <c r="LQ33" i="2"/>
  <c r="LQ189" i="2"/>
  <c r="LQ313" i="2"/>
  <c r="LQ158" i="2"/>
  <c r="LQ219" i="2"/>
  <c r="LQ31" i="2"/>
  <c r="LQ95" i="2"/>
  <c r="LQ346" i="2"/>
  <c r="LQ176" i="2"/>
  <c r="LQ352" i="2"/>
  <c r="LQ245" i="2"/>
  <c r="LQ41" i="2"/>
  <c r="LQ79" i="2"/>
  <c r="LQ30" i="2"/>
  <c r="LQ226" i="2"/>
  <c r="LQ103" i="2"/>
  <c r="LQ141" i="2"/>
  <c r="LQ301" i="2"/>
  <c r="LQ347" i="2"/>
  <c r="LQ472" i="2"/>
  <c r="LQ190" i="2"/>
  <c r="LQ296" i="2"/>
  <c r="LQ139" i="2"/>
  <c r="LQ371" i="2"/>
  <c r="LQ7" i="2"/>
  <c r="LQ208" i="2"/>
  <c r="LQ25" i="2"/>
  <c r="LQ468" i="2"/>
  <c r="LQ256" i="2"/>
  <c r="LQ17" i="2"/>
  <c r="LQ222" i="2"/>
  <c r="LQ130" i="2"/>
  <c r="LQ89" i="2"/>
  <c r="LQ201" i="2"/>
  <c r="LQ273" i="2"/>
  <c r="LQ42" i="2"/>
  <c r="LQ200" i="2"/>
  <c r="LQ20" i="2"/>
  <c r="LQ6" i="2"/>
  <c r="LQ61" i="2"/>
  <c r="LQ246" i="2"/>
  <c r="LQ381" i="2"/>
  <c r="LQ278" i="2"/>
  <c r="LQ326" i="2"/>
  <c r="LQ342" i="2"/>
  <c r="LQ276" i="2"/>
  <c r="LQ247" i="2"/>
  <c r="LQ314" i="2"/>
  <c r="LQ142" i="2"/>
  <c r="LQ168" i="2"/>
  <c r="LQ343" i="2"/>
  <c r="LQ11" i="2"/>
  <c r="LQ138" i="2"/>
  <c r="LQ294" i="2"/>
  <c r="LQ91" i="2"/>
  <c r="LQ232" i="2"/>
  <c r="LQ299" i="2"/>
  <c r="LQ364" i="2"/>
  <c r="LQ122" i="2"/>
  <c r="LQ354" i="2"/>
  <c r="LQ435" i="2"/>
  <c r="LQ340" i="2"/>
  <c r="LQ471" i="2"/>
  <c r="LQ302" i="2"/>
  <c r="LQ316" i="2"/>
  <c r="LQ317" i="2"/>
  <c r="LQ136" i="2"/>
  <c r="LQ433" i="2"/>
  <c r="LQ386" i="2"/>
  <c r="LQ252" i="2"/>
  <c r="LQ410" i="2"/>
  <c r="LQ212" i="2"/>
  <c r="LQ348" i="2"/>
  <c r="LQ163" i="2"/>
  <c r="LQ310" i="2"/>
  <c r="LQ173" i="2"/>
  <c r="LQ417" i="2"/>
  <c r="LQ114" i="2"/>
  <c r="LQ331" i="2"/>
  <c r="LQ264" i="2"/>
  <c r="LQ366" i="2"/>
  <c r="LQ359" i="2"/>
  <c r="LQ405" i="2"/>
  <c r="LQ365" i="2"/>
  <c r="LQ382" i="2"/>
  <c r="LQ271" i="2"/>
  <c r="LQ291" i="2"/>
  <c r="LQ393" i="2"/>
  <c r="LQ442" i="2"/>
  <c r="LQ392" i="2"/>
  <c r="LQ396" i="2"/>
  <c r="LQ406" i="2"/>
  <c r="LQ453" i="2"/>
  <c r="LQ236" i="2"/>
  <c r="LQ253" i="2"/>
  <c r="LQ143" i="2"/>
  <c r="LQ281" i="2"/>
  <c r="LQ285" i="2"/>
  <c r="LQ387" i="2"/>
  <c r="LQ332" i="2"/>
  <c r="LQ439" i="2"/>
  <c r="LQ135" i="2"/>
  <c r="LQ197" i="2"/>
  <c r="LQ449" i="2"/>
  <c r="LQ250" i="2"/>
  <c r="LQ237" i="2"/>
  <c r="LQ241" i="2"/>
  <c r="LQ266" i="2"/>
  <c r="LQ272" i="2"/>
  <c r="LQ165" i="2"/>
  <c r="LQ14" i="2"/>
  <c r="LQ400" i="2"/>
  <c r="LQ259" i="2"/>
  <c r="LQ311" i="2"/>
  <c r="LQ309" i="2"/>
  <c r="LQ234" i="2"/>
  <c r="LQ334" i="2"/>
  <c r="LQ426" i="2"/>
  <c r="LQ456" i="2"/>
  <c r="LQ376" i="2"/>
  <c r="LQ215" i="2"/>
  <c r="LQ157" i="2"/>
  <c r="LQ97" i="2"/>
  <c r="LQ380" i="2"/>
  <c r="LQ8" i="2"/>
  <c r="LQ446" i="2"/>
  <c r="LQ248" i="2"/>
  <c r="LQ133" i="2"/>
  <c r="LQ244" i="2"/>
  <c r="LQ123" i="2"/>
  <c r="LQ171" i="2"/>
  <c r="LQ283" i="2"/>
  <c r="LQ249" i="2"/>
  <c r="LQ67" i="2"/>
  <c r="LQ129" i="2"/>
  <c r="LQ49" i="2"/>
  <c r="LQ109" i="2"/>
  <c r="LQ374" i="2"/>
  <c r="LQ288" i="2"/>
  <c r="LQ116" i="2"/>
  <c r="LQ121" i="2"/>
  <c r="LQ202" i="2"/>
  <c r="LQ60" i="2"/>
  <c r="LQ170" i="2"/>
  <c r="LQ204" i="2"/>
  <c r="LQ162" i="2"/>
  <c r="LQ28" i="2"/>
  <c r="LQ231" i="2"/>
  <c r="LQ251" i="2"/>
  <c r="LQ44" i="2"/>
  <c r="LQ305" i="2"/>
  <c r="LQ287" i="2"/>
  <c r="LQ148" i="2"/>
  <c r="LQ356" i="2"/>
  <c r="LQ90" i="2"/>
  <c r="LQ107" i="2"/>
  <c r="LQ183" i="2"/>
  <c r="LQ80" i="2"/>
  <c r="LQ339" i="2"/>
  <c r="LQ233" i="2"/>
  <c r="LQ128" i="2"/>
  <c r="LQ467" i="2"/>
  <c r="LQ312" i="2"/>
  <c r="LQ444" i="2"/>
  <c r="LQ235" i="2"/>
  <c r="LQ104" i="2"/>
  <c r="LQ258" i="2"/>
  <c r="LQ303" i="2"/>
  <c r="LQ428" i="2"/>
  <c r="LQ473" i="2"/>
  <c r="LQ459" i="2"/>
  <c r="LQ395" i="2"/>
  <c r="LQ397" i="2"/>
  <c r="LQ436" i="2"/>
  <c r="LQ440" i="2"/>
  <c r="LQ465" i="2"/>
  <c r="LQ408" i="2"/>
  <c r="LQ421" i="2"/>
  <c r="LQ479" i="2"/>
  <c r="LQ422" i="2"/>
  <c r="LQ377" i="2"/>
  <c r="LQ430" i="2"/>
  <c r="LQ389" i="2"/>
  <c r="LQ137" i="2"/>
  <c r="LQ385" i="2"/>
  <c r="LQ402" i="2"/>
  <c r="LQ318" i="2"/>
  <c r="LQ375" i="2"/>
  <c r="LQ279" i="2"/>
  <c r="LQ438" i="2"/>
  <c r="LQ333" i="2"/>
  <c r="LQ424" i="2"/>
  <c r="LQ300" i="2"/>
  <c r="LQ461" i="2"/>
  <c r="LQ187" i="2"/>
  <c r="LQ238" i="2"/>
  <c r="LQ265" i="2"/>
  <c r="LQ298" i="2"/>
  <c r="LQ360" i="2"/>
  <c r="LQ119" i="2"/>
  <c r="LQ211" i="2"/>
  <c r="LQ373" i="2"/>
  <c r="LQ338" i="2"/>
  <c r="LQ242" i="2"/>
  <c r="LQ355" i="2"/>
  <c r="LQ447" i="2"/>
  <c r="LQ443" i="2"/>
  <c r="LQ403" i="2"/>
  <c r="LQ463" i="2"/>
  <c r="LQ335" i="2"/>
  <c r="LQ431" i="2"/>
  <c r="LQ454" i="2"/>
  <c r="LQ384" i="2"/>
  <c r="LQ151" i="2"/>
  <c r="LQ407" i="2"/>
  <c r="LQ412" i="2"/>
  <c r="LQ445" i="2"/>
  <c r="LQ462" i="2"/>
  <c r="LQ324" i="2"/>
  <c r="LQ425" i="2"/>
  <c r="LQ450" i="2"/>
  <c r="LQ414" i="2"/>
  <c r="LQ357" i="2"/>
  <c r="LQ415" i="2"/>
  <c r="LQ476" i="2"/>
  <c r="LQ321" i="2"/>
  <c r="LQ328" i="2"/>
  <c r="LQ315" i="2"/>
  <c r="LQ351" i="2"/>
  <c r="LQ423" i="2"/>
  <c r="LQ441" i="2"/>
  <c r="LQ216" i="2"/>
  <c r="LQ240" i="2"/>
  <c r="LQ452" i="2"/>
  <c r="LQ409" i="2"/>
  <c r="LQ269" i="2"/>
  <c r="LQ329" i="2"/>
  <c r="LQ416" i="2"/>
  <c r="LQ437" i="2"/>
  <c r="LQ419" i="2"/>
  <c r="LQ427" i="2"/>
  <c r="LQ161" i="2"/>
  <c r="LQ429" i="2"/>
  <c r="LQ399" i="2"/>
  <c r="LQ290" i="2"/>
  <c r="LQ349" i="2"/>
  <c r="LQ213" i="2"/>
  <c r="LQ401" i="2"/>
  <c r="LQ460" i="2"/>
  <c r="LQ307" i="2"/>
  <c r="LQ379" i="2"/>
  <c r="LQ82" i="2"/>
  <c r="LQ77" i="2"/>
  <c r="LQ370" i="2"/>
  <c r="LQ394" i="2"/>
  <c r="LQ323" i="2"/>
  <c r="LQ221" i="2"/>
  <c r="LQ478" i="2"/>
  <c r="LQ390" i="2"/>
  <c r="LQ320" i="2"/>
  <c r="LQ378" i="2"/>
  <c r="LQ418" i="2"/>
  <c r="LQ464" i="2"/>
  <c r="LQ474" i="2"/>
  <c r="LQ398" i="2"/>
  <c r="LQ451" i="2"/>
  <c r="LQ457" i="2"/>
  <c r="LQ477" i="2"/>
  <c r="LQ458" i="2"/>
  <c r="LQ372" i="2"/>
  <c r="LQ225" i="2"/>
  <c r="LQ228" i="2"/>
  <c r="LQ185" i="2"/>
  <c r="LQ475" i="2"/>
  <c r="LQ257" i="2"/>
  <c r="LQ47" i="2"/>
  <c r="LQ336" i="2"/>
  <c r="LQ262" i="2"/>
  <c r="LQ106" i="2"/>
  <c r="LQ469" i="2"/>
  <c r="LR102" i="2"/>
  <c r="LR10" i="2"/>
  <c r="LR330" i="2"/>
  <c r="LR84" i="2"/>
  <c r="LR260" i="2"/>
  <c r="LR45" i="2"/>
  <c r="LR181" i="2"/>
  <c r="LR140" i="2"/>
  <c r="LR108" i="2"/>
  <c r="LR179" i="2"/>
  <c r="LR277" i="2"/>
  <c r="LR167" i="2"/>
  <c r="LR52" i="2"/>
  <c r="LR177" i="2"/>
  <c r="LR39" i="2"/>
  <c r="LR203" i="2"/>
  <c r="LR196" i="2"/>
  <c r="LR289" i="2"/>
  <c r="LR110" i="2"/>
  <c r="LR13" i="2"/>
  <c r="LR22" i="2"/>
  <c r="LR164" i="2"/>
  <c r="LR172" i="2"/>
  <c r="LR239" i="2"/>
  <c r="LR46" i="2"/>
  <c r="LR166" i="2"/>
  <c r="LR154" i="2"/>
  <c r="LR255" i="2"/>
  <c r="LR455" i="2"/>
  <c r="LR152" i="2"/>
  <c r="LR126" i="2"/>
  <c r="LR146" i="2"/>
  <c r="LR284" i="2"/>
  <c r="LR304" i="2"/>
  <c r="LR345" i="2"/>
  <c r="LR337" i="2"/>
  <c r="LR361" i="2"/>
  <c r="LR434" i="2"/>
  <c r="LR413" i="2"/>
  <c r="LR404" i="2"/>
  <c r="LR363" i="2"/>
  <c r="LR466" i="2"/>
  <c r="LR411" i="2"/>
  <c r="LR448" i="2"/>
  <c r="LR362" i="2"/>
  <c r="LR391" i="2"/>
  <c r="LR308" i="2"/>
  <c r="LR193" i="2"/>
  <c r="LR319" i="2"/>
  <c r="LR205" i="2"/>
  <c r="LR322" i="2"/>
  <c r="LR297" i="2"/>
  <c r="LR325" i="2"/>
  <c r="LR180" i="2"/>
  <c r="LR54" i="2"/>
  <c r="LR280" i="2"/>
  <c r="LR274" i="2"/>
  <c r="LR261" i="2"/>
  <c r="LR118" i="2"/>
  <c r="LR229" i="2"/>
  <c r="LR383" i="2"/>
  <c r="LR131" i="2"/>
  <c r="LR124" i="2"/>
  <c r="LR223" i="2"/>
  <c r="LR230" i="2"/>
  <c r="LR327" i="2"/>
  <c r="LR420" i="2"/>
  <c r="LR270" i="2"/>
  <c r="LR432" i="2"/>
  <c r="LR268" i="2"/>
  <c r="LR367" i="2"/>
  <c r="LR87" i="2"/>
  <c r="LR37" i="2"/>
  <c r="LR55" i="2"/>
  <c r="LR159" i="2"/>
  <c r="LR98" i="2"/>
  <c r="LR85" i="2"/>
  <c r="LR134" i="2"/>
  <c r="LR83" i="2"/>
  <c r="LR117" i="2"/>
  <c r="LR175" i="2"/>
  <c r="LR358" i="2"/>
  <c r="LR27" i="2"/>
  <c r="LR16" i="2"/>
  <c r="LR184" i="2"/>
  <c r="LR74" i="2"/>
  <c r="LR149" i="2"/>
  <c r="LR92" i="2"/>
  <c r="LR132" i="2"/>
  <c r="LR470" i="2"/>
  <c r="LR115" i="2"/>
  <c r="LR145" i="2"/>
  <c r="LR186" i="2"/>
  <c r="LR40" i="2"/>
  <c r="LR21" i="2"/>
  <c r="LR199" i="2"/>
  <c r="LR295" i="2"/>
  <c r="LR353" i="2"/>
  <c r="LR207" i="2"/>
  <c r="LR155" i="2"/>
  <c r="LR195" i="2"/>
  <c r="LR125" i="2"/>
  <c r="LR15" i="2"/>
  <c r="LR160" i="2"/>
  <c r="LR194" i="2"/>
  <c r="LR224" i="2"/>
  <c r="LR188" i="2"/>
  <c r="LR76" i="2"/>
  <c r="LR153" i="2"/>
  <c r="LR263" i="2"/>
  <c r="LR112" i="2"/>
  <c r="LR62" i="2"/>
  <c r="LR78" i="2"/>
  <c r="LR198" i="2"/>
  <c r="LR191" i="2"/>
  <c r="LR275" i="2"/>
  <c r="LR65" i="2"/>
  <c r="LR341" i="2"/>
  <c r="LR105" i="2"/>
  <c r="LR81" i="2"/>
  <c r="LR267" i="2"/>
  <c r="LR220" i="2"/>
  <c r="LR156" i="2"/>
  <c r="LR254" i="2"/>
  <c r="LR286" i="2"/>
  <c r="LR29" i="2"/>
  <c r="LR94" i="2"/>
  <c r="LR100" i="2"/>
  <c r="LR182" i="2"/>
  <c r="LR36" i="2"/>
  <c r="LR53" i="2"/>
  <c r="LR4" i="2"/>
  <c r="LR2" i="2"/>
  <c r="LR306" i="2"/>
  <c r="LR56" i="2"/>
  <c r="LR43" i="2"/>
  <c r="LR282" i="2"/>
  <c r="LR59" i="2"/>
  <c r="LR169" i="2"/>
  <c r="LR192" i="2"/>
  <c r="LR209" i="2"/>
  <c r="LR227" i="2"/>
  <c r="LR73" i="2"/>
  <c r="LR113" i="2"/>
  <c r="LR71" i="2"/>
  <c r="LR18" i="2"/>
  <c r="LR26" i="2"/>
  <c r="LR144" i="2"/>
  <c r="LR9" i="2"/>
  <c r="LR50" i="2"/>
  <c r="LR19" i="2"/>
  <c r="LR99" i="2"/>
  <c r="LR23" i="2"/>
  <c r="LR24" i="2"/>
  <c r="LR12" i="2"/>
  <c r="LR66" i="2"/>
  <c r="LR5" i="2"/>
  <c r="LR101" i="2"/>
  <c r="LR88" i="2"/>
  <c r="LR64" i="2"/>
  <c r="LR70" i="2"/>
  <c r="LR32" i="2"/>
  <c r="LR51" i="2"/>
  <c r="LR218" i="2"/>
  <c r="LR35" i="2"/>
  <c r="LR368" i="2"/>
  <c r="LR350" i="2"/>
  <c r="LR388" i="2"/>
  <c r="LR292" i="2"/>
  <c r="LR214" i="2"/>
  <c r="LR75" i="2"/>
  <c r="LR293" i="2"/>
  <c r="LR243" i="2"/>
  <c r="LR210" i="2"/>
  <c r="LR369" i="2"/>
  <c r="LR69" i="2"/>
  <c r="LR68" i="2"/>
  <c r="LR38" i="2"/>
  <c r="LR3" i="2"/>
  <c r="LR120" i="2"/>
  <c r="LR58" i="2"/>
  <c r="LR34" i="2"/>
  <c r="LR86" i="2"/>
  <c r="LR178" i="2"/>
  <c r="LR57" i="2"/>
  <c r="LR217" i="2"/>
  <c r="LR127" i="2"/>
  <c r="LR206" i="2"/>
  <c r="LR111" i="2"/>
  <c r="LR344" i="2"/>
  <c r="LR150" i="2"/>
  <c r="LR93" i="2"/>
  <c r="LR63" i="2"/>
  <c r="LR174" i="2"/>
  <c r="LR147" i="2"/>
  <c r="LR48" i="2"/>
  <c r="LR96" i="2"/>
  <c r="LR72" i="2"/>
  <c r="LR33" i="2"/>
  <c r="LR189" i="2"/>
  <c r="LR313" i="2"/>
  <c r="LR158" i="2"/>
  <c r="LR219" i="2"/>
  <c r="LR31" i="2"/>
  <c r="LR95" i="2"/>
  <c r="LR346" i="2"/>
  <c r="LR176" i="2"/>
  <c r="LR352" i="2"/>
  <c r="LR245" i="2"/>
  <c r="LR41" i="2"/>
  <c r="LR79" i="2"/>
  <c r="LR30" i="2"/>
  <c r="LR226" i="2"/>
  <c r="LR103" i="2"/>
  <c r="LR141" i="2"/>
  <c r="LR301" i="2"/>
  <c r="LR347" i="2"/>
  <c r="LR472" i="2"/>
  <c r="LR190" i="2"/>
  <c r="LR296" i="2"/>
  <c r="LR139" i="2"/>
  <c r="LR371" i="2"/>
  <c r="LR7" i="2"/>
  <c r="LR208" i="2"/>
  <c r="LR25" i="2"/>
  <c r="LR468" i="2"/>
  <c r="LR256" i="2"/>
  <c r="LR17" i="2"/>
  <c r="LR222" i="2"/>
  <c r="LR130" i="2"/>
  <c r="LR89" i="2"/>
  <c r="LR201" i="2"/>
  <c r="LR273" i="2"/>
  <c r="LR42" i="2"/>
  <c r="LR200" i="2"/>
  <c r="LR20" i="2"/>
  <c r="LR6" i="2"/>
  <c r="LR61" i="2"/>
  <c r="LR246" i="2"/>
  <c r="LR381" i="2"/>
  <c r="LR278" i="2"/>
  <c r="LR326" i="2"/>
  <c r="LR342" i="2"/>
  <c r="LR276" i="2"/>
  <c r="LR247" i="2"/>
  <c r="LR314" i="2"/>
  <c r="LR142" i="2"/>
  <c r="LR168" i="2"/>
  <c r="LR343" i="2"/>
  <c r="LR11" i="2"/>
  <c r="LR138" i="2"/>
  <c r="LR294" i="2"/>
  <c r="LR91" i="2"/>
  <c r="LR232" i="2"/>
  <c r="LR299" i="2"/>
  <c r="LR364" i="2"/>
  <c r="LR122" i="2"/>
  <c r="LR354" i="2"/>
  <c r="LR435" i="2"/>
  <c r="LR340" i="2"/>
  <c r="LR471" i="2"/>
  <c r="LR302" i="2"/>
  <c r="LR316" i="2"/>
  <c r="LR317" i="2"/>
  <c r="LR136" i="2"/>
  <c r="LR433" i="2"/>
  <c r="LR386" i="2"/>
  <c r="LR252" i="2"/>
  <c r="LR410" i="2"/>
  <c r="LR212" i="2"/>
  <c r="LR348" i="2"/>
  <c r="LR163" i="2"/>
  <c r="LR310" i="2"/>
  <c r="LR173" i="2"/>
  <c r="LR417" i="2"/>
  <c r="LR114" i="2"/>
  <c r="LR331" i="2"/>
  <c r="LR264" i="2"/>
  <c r="LR366" i="2"/>
  <c r="LR359" i="2"/>
  <c r="LR405" i="2"/>
  <c r="LR365" i="2"/>
  <c r="LR382" i="2"/>
  <c r="LR271" i="2"/>
  <c r="LR291" i="2"/>
  <c r="LR393" i="2"/>
  <c r="LR442" i="2"/>
  <c r="LR392" i="2"/>
  <c r="LR396" i="2"/>
  <c r="LR406" i="2"/>
  <c r="LR453" i="2"/>
  <c r="LR236" i="2"/>
  <c r="LR253" i="2"/>
  <c r="LR143" i="2"/>
  <c r="LR281" i="2"/>
  <c r="LR285" i="2"/>
  <c r="LR387" i="2"/>
  <c r="LR332" i="2"/>
  <c r="LR439" i="2"/>
  <c r="LR135" i="2"/>
  <c r="LR197" i="2"/>
  <c r="LR449" i="2"/>
  <c r="LR250" i="2"/>
  <c r="LR237" i="2"/>
  <c r="LR241" i="2"/>
  <c r="LR266" i="2"/>
  <c r="LR272" i="2"/>
  <c r="LR165" i="2"/>
  <c r="LR14" i="2"/>
  <c r="LR400" i="2"/>
  <c r="LR259" i="2"/>
  <c r="LR311" i="2"/>
  <c r="LR309" i="2"/>
  <c r="LR234" i="2"/>
  <c r="LR334" i="2"/>
  <c r="LR426" i="2"/>
  <c r="LR456" i="2"/>
  <c r="LR376" i="2"/>
  <c r="LR215" i="2"/>
  <c r="LR157" i="2"/>
  <c r="LR97" i="2"/>
  <c r="LR380" i="2"/>
  <c r="LR8" i="2"/>
  <c r="LR446" i="2"/>
  <c r="LR248" i="2"/>
  <c r="LR133" i="2"/>
  <c r="LR244" i="2"/>
  <c r="LR123" i="2"/>
  <c r="LR171" i="2"/>
  <c r="LR283" i="2"/>
  <c r="LR249" i="2"/>
  <c r="LR67" i="2"/>
  <c r="LR129" i="2"/>
  <c r="LR49" i="2"/>
  <c r="LR109" i="2"/>
  <c r="LR374" i="2"/>
  <c r="LR288" i="2"/>
  <c r="LR116" i="2"/>
  <c r="LR121" i="2"/>
  <c r="LR202" i="2"/>
  <c r="LR60" i="2"/>
  <c r="LR170" i="2"/>
  <c r="LR204" i="2"/>
  <c r="LR162" i="2"/>
  <c r="LR28" i="2"/>
  <c r="LR231" i="2"/>
  <c r="LR251" i="2"/>
  <c r="LR44" i="2"/>
  <c r="LR305" i="2"/>
  <c r="LR287" i="2"/>
  <c r="LR148" i="2"/>
  <c r="LR356" i="2"/>
  <c r="LR90" i="2"/>
  <c r="LR107" i="2"/>
  <c r="LR183" i="2"/>
  <c r="LR80" i="2"/>
  <c r="LR339" i="2"/>
  <c r="LR233" i="2"/>
  <c r="LR128" i="2"/>
  <c r="LR467" i="2"/>
  <c r="LR312" i="2"/>
  <c r="LR444" i="2"/>
  <c r="LR235" i="2"/>
  <c r="LR104" i="2"/>
  <c r="LR258" i="2"/>
  <c r="LR303" i="2"/>
  <c r="LR428" i="2"/>
  <c r="LR473" i="2"/>
  <c r="LR459" i="2"/>
  <c r="LR395" i="2"/>
  <c r="LR397" i="2"/>
  <c r="LR436" i="2"/>
  <c r="LR440" i="2"/>
  <c r="LR465" i="2"/>
  <c r="LR408" i="2"/>
  <c r="LR421" i="2"/>
  <c r="LR479" i="2"/>
  <c r="LR422" i="2"/>
  <c r="LR377" i="2"/>
  <c r="LR430" i="2"/>
  <c r="LR389" i="2"/>
  <c r="LR137" i="2"/>
  <c r="LR385" i="2"/>
  <c r="LR402" i="2"/>
  <c r="LR318" i="2"/>
  <c r="LR375" i="2"/>
  <c r="LR279" i="2"/>
  <c r="LR438" i="2"/>
  <c r="LR333" i="2"/>
  <c r="LR424" i="2"/>
  <c r="LR300" i="2"/>
  <c r="LR461" i="2"/>
  <c r="LR187" i="2"/>
  <c r="LR238" i="2"/>
  <c r="LR265" i="2"/>
  <c r="LR298" i="2"/>
  <c r="LR360" i="2"/>
  <c r="LR119" i="2"/>
  <c r="LR211" i="2"/>
  <c r="LR373" i="2"/>
  <c r="LR338" i="2"/>
  <c r="LR242" i="2"/>
  <c r="LR355" i="2"/>
  <c r="LR447" i="2"/>
  <c r="LR443" i="2"/>
  <c r="LR403" i="2"/>
  <c r="LR463" i="2"/>
  <c r="LR335" i="2"/>
  <c r="LR431" i="2"/>
  <c r="LR454" i="2"/>
  <c r="LR384" i="2"/>
  <c r="LR151" i="2"/>
  <c r="LR407" i="2"/>
  <c r="LR412" i="2"/>
  <c r="LR445" i="2"/>
  <c r="LR462" i="2"/>
  <c r="LR324" i="2"/>
  <c r="LR425" i="2"/>
  <c r="LR450" i="2"/>
  <c r="LR414" i="2"/>
  <c r="LR357" i="2"/>
  <c r="LR415" i="2"/>
  <c r="LR476" i="2"/>
  <c r="LR321" i="2"/>
  <c r="LR328" i="2"/>
  <c r="LR315" i="2"/>
  <c r="LR351" i="2"/>
  <c r="LR423" i="2"/>
  <c r="LR441" i="2"/>
  <c r="LR216" i="2"/>
  <c r="LR240" i="2"/>
  <c r="LR452" i="2"/>
  <c r="LR409" i="2"/>
  <c r="LR269" i="2"/>
  <c r="LR329" i="2"/>
  <c r="LR416" i="2"/>
  <c r="LR437" i="2"/>
  <c r="LR419" i="2"/>
  <c r="LR427" i="2"/>
  <c r="LR161" i="2"/>
  <c r="LR429" i="2"/>
  <c r="LR399" i="2"/>
  <c r="LR290" i="2"/>
  <c r="LR349" i="2"/>
  <c r="LR213" i="2"/>
  <c r="LR401" i="2"/>
  <c r="LR460" i="2"/>
  <c r="LR307" i="2"/>
  <c r="LR379" i="2"/>
  <c r="LR82" i="2"/>
  <c r="LR77" i="2"/>
  <c r="LR370" i="2"/>
  <c r="LR394" i="2"/>
  <c r="LR323" i="2"/>
  <c r="LR221" i="2"/>
  <c r="LR478" i="2"/>
  <c r="LR390" i="2"/>
  <c r="LR320" i="2"/>
  <c r="LR378" i="2"/>
  <c r="LR418" i="2"/>
  <c r="LR464" i="2"/>
  <c r="LR474" i="2"/>
  <c r="LR398" i="2"/>
  <c r="LR451" i="2"/>
  <c r="LR457" i="2"/>
  <c r="LR477" i="2"/>
  <c r="LR458" i="2"/>
  <c r="LR372" i="2"/>
  <c r="LR225" i="2"/>
  <c r="LR228" i="2"/>
  <c r="LR185" i="2"/>
  <c r="LR475" i="2"/>
  <c r="LR257" i="2"/>
  <c r="LR47" i="2"/>
  <c r="LR336" i="2"/>
  <c r="LR262" i="2"/>
  <c r="LR106" i="2"/>
  <c r="LR469" i="2"/>
  <c r="LS102" i="2"/>
  <c r="LS10" i="2"/>
  <c r="LS330" i="2"/>
  <c r="LS84" i="2"/>
  <c r="LS260" i="2"/>
  <c r="LS45" i="2"/>
  <c r="LS181" i="2"/>
  <c r="LS140" i="2"/>
  <c r="LS108" i="2"/>
  <c r="LS179" i="2"/>
  <c r="LS277" i="2"/>
  <c r="LS167" i="2"/>
  <c r="LS52" i="2"/>
  <c r="LS177" i="2"/>
  <c r="LS39" i="2"/>
  <c r="LS203" i="2"/>
  <c r="LS196" i="2"/>
  <c r="LS289" i="2"/>
  <c r="LS110" i="2"/>
  <c r="LS13" i="2"/>
  <c r="LS22" i="2"/>
  <c r="LS164" i="2"/>
  <c r="LS172" i="2"/>
  <c r="LS239" i="2"/>
  <c r="LS46" i="2"/>
  <c r="LS166" i="2"/>
  <c r="LS154" i="2"/>
  <c r="LS255" i="2"/>
  <c r="LS455" i="2"/>
  <c r="LS152" i="2"/>
  <c r="LS126" i="2"/>
  <c r="LS146" i="2"/>
  <c r="LS284" i="2"/>
  <c r="LS304" i="2"/>
  <c r="LS345" i="2"/>
  <c r="LS337" i="2"/>
  <c r="LS361" i="2"/>
  <c r="LS434" i="2"/>
  <c r="LS413" i="2"/>
  <c r="LS404" i="2"/>
  <c r="LS363" i="2"/>
  <c r="LS466" i="2"/>
  <c r="LS411" i="2"/>
  <c r="LS448" i="2"/>
  <c r="LS362" i="2"/>
  <c r="LS391" i="2"/>
  <c r="LS308" i="2"/>
  <c r="LS193" i="2"/>
  <c r="LS319" i="2"/>
  <c r="LS205" i="2"/>
  <c r="LS322" i="2"/>
  <c r="LS297" i="2"/>
  <c r="LS325" i="2"/>
  <c r="LS180" i="2"/>
  <c r="LS54" i="2"/>
  <c r="LS280" i="2"/>
  <c r="LS274" i="2"/>
  <c r="LS261" i="2"/>
  <c r="LS118" i="2"/>
  <c r="LS229" i="2"/>
  <c r="LS383" i="2"/>
  <c r="LS131" i="2"/>
  <c r="LS124" i="2"/>
  <c r="LS223" i="2"/>
  <c r="LS230" i="2"/>
  <c r="LS327" i="2"/>
  <c r="LS420" i="2"/>
  <c r="LS270" i="2"/>
  <c r="LS432" i="2"/>
  <c r="LS268" i="2"/>
  <c r="LS367" i="2"/>
  <c r="LS87" i="2"/>
  <c r="LS37" i="2"/>
  <c r="LS55" i="2"/>
  <c r="LS159" i="2"/>
  <c r="LS98" i="2"/>
  <c r="LS85" i="2"/>
  <c r="LS134" i="2"/>
  <c r="LS83" i="2"/>
  <c r="LS117" i="2"/>
  <c r="LS175" i="2"/>
  <c r="LS358" i="2"/>
  <c r="LS27" i="2"/>
  <c r="LS16" i="2"/>
  <c r="LS184" i="2"/>
  <c r="LS74" i="2"/>
  <c r="LS149" i="2"/>
  <c r="LS92" i="2"/>
  <c r="LS132" i="2"/>
  <c r="LS470" i="2"/>
  <c r="LS115" i="2"/>
  <c r="LS145" i="2"/>
  <c r="LS186" i="2"/>
  <c r="LS40" i="2"/>
  <c r="LS21" i="2"/>
  <c r="LS199" i="2"/>
  <c r="LS295" i="2"/>
  <c r="LS353" i="2"/>
  <c r="LS207" i="2"/>
  <c r="LS155" i="2"/>
  <c r="LS195" i="2"/>
  <c r="LS125" i="2"/>
  <c r="LS15" i="2"/>
  <c r="LS160" i="2"/>
  <c r="LS194" i="2"/>
  <c r="LS224" i="2"/>
  <c r="LS188" i="2"/>
  <c r="LS76" i="2"/>
  <c r="LS153" i="2"/>
  <c r="LS263" i="2"/>
  <c r="LS112" i="2"/>
  <c r="LS62" i="2"/>
  <c r="LS78" i="2"/>
  <c r="LS198" i="2"/>
  <c r="LS191" i="2"/>
  <c r="LS275" i="2"/>
  <c r="LS65" i="2"/>
  <c r="LS341" i="2"/>
  <c r="LS105" i="2"/>
  <c r="LS81" i="2"/>
  <c r="LS267" i="2"/>
  <c r="LS220" i="2"/>
  <c r="LS156" i="2"/>
  <c r="LS254" i="2"/>
  <c r="LS286" i="2"/>
  <c r="LS29" i="2"/>
  <c r="LS94" i="2"/>
  <c r="LS100" i="2"/>
  <c r="LS182" i="2"/>
  <c r="LS36" i="2"/>
  <c r="LS53" i="2"/>
  <c r="LS4" i="2"/>
  <c r="LS2" i="2"/>
  <c r="LS306" i="2"/>
  <c r="LS56" i="2"/>
  <c r="LS43" i="2"/>
  <c r="LS282" i="2"/>
  <c r="LS59" i="2"/>
  <c r="LS169" i="2"/>
  <c r="LS192" i="2"/>
  <c r="LS209" i="2"/>
  <c r="LS227" i="2"/>
  <c r="LS73" i="2"/>
  <c r="LS113" i="2"/>
  <c r="LS71" i="2"/>
  <c r="LS18" i="2"/>
  <c r="LS26" i="2"/>
  <c r="LS144" i="2"/>
  <c r="LS9" i="2"/>
  <c r="LS50" i="2"/>
  <c r="LS19" i="2"/>
  <c r="LS99" i="2"/>
  <c r="LS23" i="2"/>
  <c r="LS24" i="2"/>
  <c r="LS12" i="2"/>
  <c r="LS66" i="2"/>
  <c r="LS5" i="2"/>
  <c r="LS101" i="2"/>
  <c r="LS88" i="2"/>
  <c r="LS64" i="2"/>
  <c r="LS70" i="2"/>
  <c r="LS32" i="2"/>
  <c r="LS51" i="2"/>
  <c r="LS218" i="2"/>
  <c r="LS35" i="2"/>
  <c r="LS368" i="2"/>
  <c r="LS350" i="2"/>
  <c r="LS388" i="2"/>
  <c r="LS292" i="2"/>
  <c r="LS214" i="2"/>
  <c r="LS75" i="2"/>
  <c r="LS293" i="2"/>
  <c r="LS243" i="2"/>
  <c r="LS210" i="2"/>
  <c r="LS369" i="2"/>
  <c r="LS69" i="2"/>
  <c r="LS68" i="2"/>
  <c r="LS38" i="2"/>
  <c r="LS3" i="2"/>
  <c r="LS120" i="2"/>
  <c r="LS58" i="2"/>
  <c r="LS34" i="2"/>
  <c r="LS86" i="2"/>
  <c r="LS178" i="2"/>
  <c r="LS57" i="2"/>
  <c r="LS217" i="2"/>
  <c r="LS127" i="2"/>
  <c r="LS206" i="2"/>
  <c r="LS111" i="2"/>
  <c r="LS344" i="2"/>
  <c r="LS150" i="2"/>
  <c r="LS93" i="2"/>
  <c r="LS63" i="2"/>
  <c r="LS174" i="2"/>
  <c r="LS147" i="2"/>
  <c r="LS48" i="2"/>
  <c r="LS96" i="2"/>
  <c r="LS72" i="2"/>
  <c r="LS33" i="2"/>
  <c r="LS189" i="2"/>
  <c r="LS313" i="2"/>
  <c r="LS158" i="2"/>
  <c r="LS219" i="2"/>
  <c r="LS31" i="2"/>
  <c r="LS95" i="2"/>
  <c r="LS346" i="2"/>
  <c r="LS176" i="2"/>
  <c r="LS352" i="2"/>
  <c r="LS245" i="2"/>
  <c r="LS41" i="2"/>
  <c r="LS79" i="2"/>
  <c r="LS30" i="2"/>
  <c r="LS226" i="2"/>
  <c r="LS103" i="2"/>
  <c r="LS141" i="2"/>
  <c r="LS301" i="2"/>
  <c r="LS347" i="2"/>
  <c r="LS472" i="2"/>
  <c r="LS190" i="2"/>
  <c r="LS296" i="2"/>
  <c r="LS139" i="2"/>
  <c r="LS371" i="2"/>
  <c r="LS7" i="2"/>
  <c r="LS208" i="2"/>
  <c r="LS25" i="2"/>
  <c r="LS468" i="2"/>
  <c r="LS256" i="2"/>
  <c r="LS17" i="2"/>
  <c r="LS222" i="2"/>
  <c r="LS130" i="2"/>
  <c r="LS89" i="2"/>
  <c r="LS201" i="2"/>
  <c r="LS273" i="2"/>
  <c r="LS42" i="2"/>
  <c r="LS200" i="2"/>
  <c r="LS20" i="2"/>
  <c r="LS6" i="2"/>
  <c r="LS61" i="2"/>
  <c r="LS246" i="2"/>
  <c r="LS381" i="2"/>
  <c r="LS278" i="2"/>
  <c r="LS326" i="2"/>
  <c r="LS342" i="2"/>
  <c r="LS276" i="2"/>
  <c r="LS247" i="2"/>
  <c r="LS314" i="2"/>
  <c r="LS142" i="2"/>
  <c r="LS168" i="2"/>
  <c r="LS343" i="2"/>
  <c r="LS11" i="2"/>
  <c r="LS138" i="2"/>
  <c r="LS294" i="2"/>
  <c r="LS91" i="2"/>
  <c r="LS232" i="2"/>
  <c r="LS299" i="2"/>
  <c r="LS364" i="2"/>
  <c r="LS122" i="2"/>
  <c r="LS354" i="2"/>
  <c r="LS435" i="2"/>
  <c r="LS340" i="2"/>
  <c r="LS471" i="2"/>
  <c r="LS302" i="2"/>
  <c r="LS316" i="2"/>
  <c r="LS317" i="2"/>
  <c r="LS136" i="2"/>
  <c r="LS433" i="2"/>
  <c r="LS386" i="2"/>
  <c r="LS252" i="2"/>
  <c r="LS410" i="2"/>
  <c r="LS212" i="2"/>
  <c r="LS348" i="2"/>
  <c r="LS163" i="2"/>
  <c r="LS310" i="2"/>
  <c r="LS173" i="2"/>
  <c r="LS417" i="2"/>
  <c r="LS114" i="2"/>
  <c r="LS331" i="2"/>
  <c r="LS264" i="2"/>
  <c r="LS366" i="2"/>
  <c r="LS359" i="2"/>
  <c r="LS405" i="2"/>
  <c r="LS365" i="2"/>
  <c r="LS382" i="2"/>
  <c r="LS271" i="2"/>
  <c r="LS291" i="2"/>
  <c r="LS393" i="2"/>
  <c r="LS442" i="2"/>
  <c r="LS392" i="2"/>
  <c r="LS396" i="2"/>
  <c r="LS406" i="2"/>
  <c r="LS453" i="2"/>
  <c r="LS236" i="2"/>
  <c r="LS253" i="2"/>
  <c r="LS143" i="2"/>
  <c r="LS281" i="2"/>
  <c r="LS285" i="2"/>
  <c r="LS387" i="2"/>
  <c r="LS332" i="2"/>
  <c r="LS439" i="2"/>
  <c r="LS135" i="2"/>
  <c r="LS197" i="2"/>
  <c r="LS449" i="2"/>
  <c r="LS250" i="2"/>
  <c r="LS237" i="2"/>
  <c r="LS241" i="2"/>
  <c r="LS266" i="2"/>
  <c r="LS272" i="2"/>
  <c r="LS165" i="2"/>
  <c r="LS14" i="2"/>
  <c r="LS400" i="2"/>
  <c r="LS259" i="2"/>
  <c r="LS311" i="2"/>
  <c r="LS309" i="2"/>
  <c r="LS234" i="2"/>
  <c r="LS334" i="2"/>
  <c r="LS426" i="2"/>
  <c r="LS456" i="2"/>
  <c r="LS376" i="2"/>
  <c r="LS215" i="2"/>
  <c r="LS157" i="2"/>
  <c r="LS97" i="2"/>
  <c r="LS380" i="2"/>
  <c r="LS8" i="2"/>
  <c r="LS446" i="2"/>
  <c r="LS248" i="2"/>
  <c r="LS133" i="2"/>
  <c r="LS244" i="2"/>
  <c r="LS123" i="2"/>
  <c r="LS171" i="2"/>
  <c r="LS283" i="2"/>
  <c r="LS249" i="2"/>
  <c r="LS67" i="2"/>
  <c r="LS129" i="2"/>
  <c r="LS49" i="2"/>
  <c r="LS109" i="2"/>
  <c r="LS374" i="2"/>
  <c r="LS288" i="2"/>
  <c r="LS116" i="2"/>
  <c r="LS121" i="2"/>
  <c r="LS202" i="2"/>
  <c r="LS60" i="2"/>
  <c r="LS170" i="2"/>
  <c r="LS204" i="2"/>
  <c r="LS162" i="2"/>
  <c r="LS28" i="2"/>
  <c r="LS231" i="2"/>
  <c r="LS251" i="2"/>
  <c r="LS44" i="2"/>
  <c r="LS305" i="2"/>
  <c r="LS287" i="2"/>
  <c r="LS148" i="2"/>
  <c r="LS356" i="2"/>
  <c r="LS90" i="2"/>
  <c r="LS107" i="2"/>
  <c r="LS183" i="2"/>
  <c r="LS80" i="2"/>
  <c r="LS339" i="2"/>
  <c r="LS233" i="2"/>
  <c r="LS128" i="2"/>
  <c r="LS467" i="2"/>
  <c r="LS312" i="2"/>
  <c r="LS444" i="2"/>
  <c r="LS235" i="2"/>
  <c r="LS104" i="2"/>
  <c r="LS258" i="2"/>
  <c r="LS303" i="2"/>
  <c r="LS428" i="2"/>
  <c r="LS473" i="2"/>
  <c r="LS459" i="2"/>
  <c r="LS395" i="2"/>
  <c r="LS397" i="2"/>
  <c r="LS436" i="2"/>
  <c r="LS440" i="2"/>
  <c r="LS465" i="2"/>
  <c r="LS408" i="2"/>
  <c r="LS421" i="2"/>
  <c r="LS479" i="2"/>
  <c r="LS422" i="2"/>
  <c r="LS377" i="2"/>
  <c r="LS430" i="2"/>
  <c r="LS389" i="2"/>
  <c r="LS137" i="2"/>
  <c r="LS385" i="2"/>
  <c r="LS402" i="2"/>
  <c r="LS318" i="2"/>
  <c r="LS375" i="2"/>
  <c r="LS279" i="2"/>
  <c r="LS438" i="2"/>
  <c r="LS333" i="2"/>
  <c r="LS424" i="2"/>
  <c r="LS300" i="2"/>
  <c r="LS461" i="2"/>
  <c r="LS187" i="2"/>
  <c r="LS238" i="2"/>
  <c r="LS265" i="2"/>
  <c r="LS298" i="2"/>
  <c r="LS360" i="2"/>
  <c r="LS119" i="2"/>
  <c r="LS211" i="2"/>
  <c r="LS373" i="2"/>
  <c r="LS338" i="2"/>
  <c r="LS242" i="2"/>
  <c r="LS355" i="2"/>
  <c r="LS447" i="2"/>
  <c r="LS443" i="2"/>
  <c r="LS403" i="2"/>
  <c r="LS463" i="2"/>
  <c r="LS335" i="2"/>
  <c r="LS431" i="2"/>
  <c r="LS454" i="2"/>
  <c r="LS384" i="2"/>
  <c r="LS151" i="2"/>
  <c r="LS407" i="2"/>
  <c r="LS412" i="2"/>
  <c r="LS445" i="2"/>
  <c r="LS462" i="2"/>
  <c r="LS324" i="2"/>
  <c r="LS425" i="2"/>
  <c r="LS450" i="2"/>
  <c r="LS414" i="2"/>
  <c r="LS357" i="2"/>
  <c r="LS415" i="2"/>
  <c r="LS476" i="2"/>
  <c r="LS321" i="2"/>
  <c r="LS328" i="2"/>
  <c r="LS315" i="2"/>
  <c r="LS351" i="2"/>
  <c r="LS423" i="2"/>
  <c r="LS441" i="2"/>
  <c r="LS216" i="2"/>
  <c r="LS240" i="2"/>
  <c r="LS452" i="2"/>
  <c r="LS409" i="2"/>
  <c r="LS269" i="2"/>
  <c r="LS329" i="2"/>
  <c r="LS416" i="2"/>
  <c r="LS437" i="2"/>
  <c r="LS419" i="2"/>
  <c r="LS427" i="2"/>
  <c r="LS161" i="2"/>
  <c r="LS429" i="2"/>
  <c r="LS399" i="2"/>
  <c r="LS290" i="2"/>
  <c r="LS349" i="2"/>
  <c r="LS213" i="2"/>
  <c r="LS401" i="2"/>
  <c r="LS460" i="2"/>
  <c r="LS307" i="2"/>
  <c r="LS379" i="2"/>
  <c r="LS82" i="2"/>
  <c r="LS77" i="2"/>
  <c r="LS370" i="2"/>
  <c r="LS394" i="2"/>
  <c r="LS323" i="2"/>
  <c r="LS221" i="2"/>
  <c r="LS478" i="2"/>
  <c r="LS390" i="2"/>
  <c r="LS320" i="2"/>
  <c r="LS378" i="2"/>
  <c r="LS418" i="2"/>
  <c r="LS464" i="2"/>
  <c r="LS474" i="2"/>
  <c r="LS398" i="2"/>
  <c r="LS451" i="2"/>
  <c r="LS457" i="2"/>
  <c r="LS477" i="2"/>
  <c r="LS458" i="2"/>
  <c r="LS372" i="2"/>
  <c r="LS225" i="2"/>
  <c r="LS228" i="2"/>
  <c r="LS185" i="2"/>
  <c r="LS475" i="2"/>
  <c r="LS257" i="2"/>
  <c r="LS47" i="2"/>
  <c r="LS336" i="2"/>
  <c r="LS262" i="2"/>
  <c r="LS106" i="2"/>
  <c r="LS469" i="2"/>
  <c r="MU102" i="2"/>
  <c r="MU10" i="2"/>
  <c r="MU330" i="2"/>
  <c r="MU84" i="2"/>
  <c r="MU260" i="2"/>
  <c r="MU45" i="2"/>
  <c r="MU181" i="2"/>
  <c r="MU140" i="2"/>
  <c r="MU108" i="2"/>
  <c r="MU179" i="2"/>
  <c r="MU277" i="2"/>
  <c r="MU167" i="2"/>
  <c r="MU52" i="2"/>
  <c r="MU177" i="2"/>
  <c r="MU39" i="2"/>
  <c r="MU203" i="2"/>
  <c r="MU196" i="2"/>
  <c r="MU289" i="2"/>
  <c r="MU110" i="2"/>
  <c r="MU13" i="2"/>
  <c r="MU22" i="2"/>
  <c r="MU164" i="2"/>
  <c r="MU172" i="2"/>
  <c r="MU239" i="2"/>
  <c r="MU46" i="2"/>
  <c r="MU166" i="2"/>
  <c r="MU154" i="2"/>
  <c r="MU255" i="2"/>
  <c r="MU455" i="2"/>
  <c r="MU152" i="2"/>
  <c r="MU126" i="2"/>
  <c r="MU146" i="2"/>
  <c r="MU284" i="2"/>
  <c r="MU304" i="2"/>
  <c r="MU345" i="2"/>
  <c r="MU337" i="2"/>
  <c r="MU361" i="2"/>
  <c r="MU434" i="2"/>
  <c r="MU413" i="2"/>
  <c r="MU404" i="2"/>
  <c r="MU363" i="2"/>
  <c r="MU466" i="2"/>
  <c r="MU411" i="2"/>
  <c r="MU448" i="2"/>
  <c r="MU362" i="2"/>
  <c r="MU391" i="2"/>
  <c r="MU308" i="2"/>
  <c r="MU193" i="2"/>
  <c r="MU319" i="2"/>
  <c r="MU205" i="2"/>
  <c r="MU322" i="2"/>
  <c r="MU297" i="2"/>
  <c r="MU325" i="2"/>
  <c r="MU180" i="2"/>
  <c r="MU54" i="2"/>
  <c r="MU280" i="2"/>
  <c r="MU274" i="2"/>
  <c r="MU261" i="2"/>
  <c r="MU118" i="2"/>
  <c r="MU229" i="2"/>
  <c r="MU383" i="2"/>
  <c r="MU131" i="2"/>
  <c r="MU124" i="2"/>
  <c r="MU223" i="2"/>
  <c r="MU230" i="2"/>
  <c r="MU327" i="2"/>
  <c r="MU420" i="2"/>
  <c r="MU270" i="2"/>
  <c r="MU432" i="2"/>
  <c r="MU268" i="2"/>
  <c r="MU367" i="2"/>
  <c r="MU87" i="2"/>
  <c r="MU37" i="2"/>
  <c r="MU55" i="2"/>
  <c r="MU159" i="2"/>
  <c r="MU98" i="2"/>
  <c r="MU85" i="2"/>
  <c r="MU134" i="2"/>
  <c r="MU83" i="2"/>
  <c r="MU117" i="2"/>
  <c r="MU175" i="2"/>
  <c r="MU358" i="2"/>
  <c r="MU27" i="2"/>
  <c r="MU16" i="2"/>
  <c r="MU184" i="2"/>
  <c r="MU74" i="2"/>
  <c r="MU149" i="2"/>
  <c r="MU92" i="2"/>
  <c r="MU132" i="2"/>
  <c r="MU470" i="2"/>
  <c r="MU115" i="2"/>
  <c r="MU145" i="2"/>
  <c r="MU186" i="2"/>
  <c r="MU40" i="2"/>
  <c r="MU21" i="2"/>
  <c r="MU199" i="2"/>
  <c r="MU295" i="2"/>
  <c r="MU353" i="2"/>
  <c r="MU207" i="2"/>
  <c r="MU155" i="2"/>
  <c r="MU195" i="2"/>
  <c r="MU125" i="2"/>
  <c r="MU15" i="2"/>
  <c r="MU160" i="2"/>
  <c r="MU194" i="2"/>
  <c r="MU224" i="2"/>
  <c r="MU188" i="2"/>
  <c r="MU76" i="2"/>
  <c r="MU153" i="2"/>
  <c r="MU263" i="2"/>
  <c r="MU112" i="2"/>
  <c r="MU62" i="2"/>
  <c r="MU78" i="2"/>
  <c r="MU198" i="2"/>
  <c r="MU191" i="2"/>
  <c r="MU275" i="2"/>
  <c r="MU65" i="2"/>
  <c r="MU341" i="2"/>
  <c r="MU105" i="2"/>
  <c r="MU81" i="2"/>
  <c r="MU267" i="2"/>
  <c r="MU220" i="2"/>
  <c r="MU156" i="2"/>
  <c r="MU254" i="2"/>
  <c r="MU286" i="2"/>
  <c r="MU29" i="2"/>
  <c r="MU94" i="2"/>
  <c r="MU100" i="2"/>
  <c r="MU182" i="2"/>
  <c r="MU36" i="2"/>
  <c r="MU53" i="2"/>
  <c r="MU4" i="2"/>
  <c r="MU2" i="2"/>
  <c r="MU306" i="2"/>
  <c r="MU56" i="2"/>
  <c r="MU43" i="2"/>
  <c r="MU282" i="2"/>
  <c r="MU59" i="2"/>
  <c r="MU169" i="2"/>
  <c r="MU192" i="2"/>
  <c r="MU209" i="2"/>
  <c r="MU227" i="2"/>
  <c r="MU73" i="2"/>
  <c r="MU113" i="2"/>
  <c r="MU71" i="2"/>
  <c r="MU18" i="2"/>
  <c r="MU26" i="2"/>
  <c r="MU144" i="2"/>
  <c r="MU9" i="2"/>
  <c r="MU50" i="2"/>
  <c r="MU19" i="2"/>
  <c r="MU99" i="2"/>
  <c r="MU23" i="2"/>
  <c r="MU24" i="2"/>
  <c r="MU12" i="2"/>
  <c r="MU66" i="2"/>
  <c r="MU5" i="2"/>
  <c r="MU101" i="2"/>
  <c r="MU88" i="2"/>
  <c r="MU64" i="2"/>
  <c r="MU70" i="2"/>
  <c r="MU32" i="2"/>
  <c r="MU51" i="2"/>
  <c r="MU218" i="2"/>
  <c r="MU35" i="2"/>
  <c r="MU368" i="2"/>
  <c r="MU350" i="2"/>
  <c r="MU388" i="2"/>
  <c r="MU292" i="2"/>
  <c r="MU214" i="2"/>
  <c r="MU75" i="2"/>
  <c r="MU293" i="2"/>
  <c r="MU243" i="2"/>
  <c r="MU210" i="2"/>
  <c r="MU369" i="2"/>
  <c r="MU69" i="2"/>
  <c r="MU68" i="2"/>
  <c r="MU38" i="2"/>
  <c r="MU3" i="2"/>
  <c r="MU120" i="2"/>
  <c r="MU58" i="2"/>
  <c r="MU34" i="2"/>
  <c r="MU86" i="2"/>
  <c r="MU178" i="2"/>
  <c r="MU57" i="2"/>
  <c r="MU217" i="2"/>
  <c r="MU127" i="2"/>
  <c r="MU206" i="2"/>
  <c r="MU111" i="2"/>
  <c r="MU344" i="2"/>
  <c r="MU150" i="2"/>
  <c r="MU93" i="2"/>
  <c r="MU63" i="2"/>
  <c r="MU174" i="2"/>
  <c r="MU147" i="2"/>
  <c r="MU48" i="2"/>
  <c r="MU96" i="2"/>
  <c r="MU72" i="2"/>
  <c r="MU33" i="2"/>
  <c r="MU189" i="2"/>
  <c r="MU313" i="2"/>
  <c r="MU158" i="2"/>
  <c r="MU219" i="2"/>
  <c r="MU31" i="2"/>
  <c r="MU95" i="2"/>
  <c r="MU346" i="2"/>
  <c r="MU176" i="2"/>
  <c r="MU352" i="2"/>
  <c r="MU245" i="2"/>
  <c r="MU41" i="2"/>
  <c r="MU79" i="2"/>
  <c r="MU30" i="2"/>
  <c r="MU226" i="2"/>
  <c r="MU103" i="2"/>
  <c r="MU141" i="2"/>
  <c r="MU301" i="2"/>
  <c r="MU347" i="2"/>
  <c r="MU472" i="2"/>
  <c r="MU190" i="2"/>
  <c r="MU296" i="2"/>
  <c r="MU139" i="2"/>
  <c r="MU371" i="2"/>
  <c r="MU7" i="2"/>
  <c r="MU208" i="2"/>
  <c r="MU25" i="2"/>
  <c r="MU468" i="2"/>
  <c r="MU256" i="2"/>
  <c r="MU17" i="2"/>
  <c r="MU222" i="2"/>
  <c r="MU130" i="2"/>
  <c r="MU89" i="2"/>
  <c r="MU201" i="2"/>
  <c r="MU273" i="2"/>
  <c r="MU42" i="2"/>
  <c r="MU200" i="2"/>
  <c r="MU20" i="2"/>
  <c r="MU6" i="2"/>
  <c r="MU61" i="2"/>
  <c r="MU246" i="2"/>
  <c r="MU381" i="2"/>
  <c r="MU278" i="2"/>
  <c r="MU326" i="2"/>
  <c r="MU342" i="2"/>
  <c r="MU276" i="2"/>
  <c r="MU247" i="2"/>
  <c r="MU314" i="2"/>
  <c r="MU142" i="2"/>
  <c r="MU168" i="2"/>
  <c r="MU343" i="2"/>
  <c r="MU11" i="2"/>
  <c r="MU138" i="2"/>
  <c r="MU294" i="2"/>
  <c r="MU91" i="2"/>
  <c r="MU232" i="2"/>
  <c r="MU299" i="2"/>
  <c r="MU364" i="2"/>
  <c r="MU122" i="2"/>
  <c r="MU354" i="2"/>
  <c r="MU435" i="2"/>
  <c r="MU340" i="2"/>
  <c r="MU471" i="2"/>
  <c r="MU302" i="2"/>
  <c r="MU316" i="2"/>
  <c r="MU317" i="2"/>
  <c r="MU136" i="2"/>
  <c r="MU433" i="2"/>
  <c r="MU386" i="2"/>
  <c r="MU252" i="2"/>
  <c r="MU410" i="2"/>
  <c r="MU212" i="2"/>
  <c r="MU348" i="2"/>
  <c r="MU163" i="2"/>
  <c r="MU310" i="2"/>
  <c r="MU173" i="2"/>
  <c r="MU417" i="2"/>
  <c r="MU114" i="2"/>
  <c r="MU331" i="2"/>
  <c r="MU264" i="2"/>
  <c r="MU366" i="2"/>
  <c r="MU359" i="2"/>
  <c r="MU405" i="2"/>
  <c r="MU365" i="2"/>
  <c r="MU382" i="2"/>
  <c r="MU271" i="2"/>
  <c r="MU291" i="2"/>
  <c r="MU393" i="2"/>
  <c r="MU442" i="2"/>
  <c r="MU392" i="2"/>
  <c r="MU396" i="2"/>
  <c r="MU406" i="2"/>
  <c r="MU453" i="2"/>
  <c r="MU236" i="2"/>
  <c r="MU253" i="2"/>
  <c r="MU143" i="2"/>
  <c r="MU281" i="2"/>
  <c r="MU285" i="2"/>
  <c r="MU387" i="2"/>
  <c r="MU332" i="2"/>
  <c r="MU439" i="2"/>
  <c r="MU135" i="2"/>
  <c r="MU197" i="2"/>
  <c r="MU449" i="2"/>
  <c r="MU250" i="2"/>
  <c r="MU237" i="2"/>
  <c r="MU241" i="2"/>
  <c r="MU266" i="2"/>
  <c r="MU272" i="2"/>
  <c r="MU165" i="2"/>
  <c r="MU14" i="2"/>
  <c r="MU400" i="2"/>
  <c r="MU259" i="2"/>
  <c r="MU311" i="2"/>
  <c r="MU309" i="2"/>
  <c r="MU234" i="2"/>
  <c r="MU334" i="2"/>
  <c r="MU426" i="2"/>
  <c r="MU456" i="2"/>
  <c r="MU376" i="2"/>
  <c r="MU215" i="2"/>
  <c r="MU157" i="2"/>
  <c r="MU97" i="2"/>
  <c r="MU380" i="2"/>
  <c r="MU8" i="2"/>
  <c r="MU446" i="2"/>
  <c r="MU248" i="2"/>
  <c r="MU133" i="2"/>
  <c r="MU244" i="2"/>
  <c r="MU123" i="2"/>
  <c r="MU171" i="2"/>
  <c r="MU283" i="2"/>
  <c r="MU249" i="2"/>
  <c r="MU67" i="2"/>
  <c r="MU129" i="2"/>
  <c r="MU49" i="2"/>
  <c r="MU109" i="2"/>
  <c r="MU374" i="2"/>
  <c r="MU288" i="2"/>
  <c r="MU116" i="2"/>
  <c r="MU121" i="2"/>
  <c r="MU202" i="2"/>
  <c r="MU60" i="2"/>
  <c r="MU170" i="2"/>
  <c r="MU204" i="2"/>
  <c r="MU162" i="2"/>
  <c r="MU28" i="2"/>
  <c r="MU231" i="2"/>
  <c r="MU251" i="2"/>
  <c r="MU44" i="2"/>
  <c r="MU305" i="2"/>
  <c r="MU287" i="2"/>
  <c r="MU148" i="2"/>
  <c r="MU356" i="2"/>
  <c r="MU90" i="2"/>
  <c r="MU107" i="2"/>
  <c r="MU183" i="2"/>
  <c r="MU80" i="2"/>
  <c r="MU339" i="2"/>
  <c r="MU233" i="2"/>
  <c r="MU128" i="2"/>
  <c r="MU467" i="2"/>
  <c r="MU312" i="2"/>
  <c r="MU444" i="2"/>
  <c r="MU235" i="2"/>
  <c r="MU104" i="2"/>
  <c r="MU258" i="2"/>
  <c r="MU303" i="2"/>
  <c r="MU428" i="2"/>
  <c r="MU473" i="2"/>
  <c r="MU459" i="2"/>
  <c r="MU395" i="2"/>
  <c r="MU397" i="2"/>
  <c r="MU436" i="2"/>
  <c r="MU440" i="2"/>
  <c r="MU465" i="2"/>
  <c r="MU408" i="2"/>
  <c r="MU421" i="2"/>
  <c r="MU479" i="2"/>
  <c r="MU422" i="2"/>
  <c r="MU377" i="2"/>
  <c r="MU430" i="2"/>
  <c r="MU389" i="2"/>
  <c r="MU137" i="2"/>
  <c r="MU385" i="2"/>
  <c r="MU402" i="2"/>
  <c r="MU318" i="2"/>
  <c r="MU375" i="2"/>
  <c r="MU279" i="2"/>
  <c r="MU438" i="2"/>
  <c r="MU333" i="2"/>
  <c r="MU424" i="2"/>
  <c r="MU300" i="2"/>
  <c r="MU461" i="2"/>
  <c r="MU187" i="2"/>
  <c r="MU238" i="2"/>
  <c r="MU265" i="2"/>
  <c r="MU298" i="2"/>
  <c r="MU360" i="2"/>
  <c r="MU119" i="2"/>
  <c r="MU211" i="2"/>
  <c r="MU373" i="2"/>
  <c r="MU338" i="2"/>
  <c r="MU242" i="2"/>
  <c r="MU355" i="2"/>
  <c r="MU447" i="2"/>
  <c r="MU443" i="2"/>
  <c r="MU403" i="2"/>
  <c r="MU463" i="2"/>
  <c r="MU335" i="2"/>
  <c r="MU431" i="2"/>
  <c r="MU454" i="2"/>
  <c r="MU384" i="2"/>
  <c r="MU151" i="2"/>
  <c r="MU407" i="2"/>
  <c r="MU412" i="2"/>
  <c r="MU445" i="2"/>
  <c r="MU462" i="2"/>
  <c r="MU324" i="2"/>
  <c r="MU425" i="2"/>
  <c r="MU450" i="2"/>
  <c r="MU414" i="2"/>
  <c r="MU357" i="2"/>
  <c r="MU415" i="2"/>
  <c r="MU476" i="2"/>
  <c r="MU321" i="2"/>
  <c r="MU328" i="2"/>
  <c r="MU315" i="2"/>
  <c r="MU351" i="2"/>
  <c r="MU423" i="2"/>
  <c r="MU441" i="2"/>
  <c r="MU216" i="2"/>
  <c r="MU240" i="2"/>
  <c r="MU452" i="2"/>
  <c r="MU409" i="2"/>
  <c r="MU269" i="2"/>
  <c r="MU329" i="2"/>
  <c r="MU416" i="2"/>
  <c r="MU437" i="2"/>
  <c r="MU419" i="2"/>
  <c r="MU427" i="2"/>
  <c r="MU161" i="2"/>
  <c r="MU429" i="2"/>
  <c r="MU399" i="2"/>
  <c r="MU290" i="2"/>
  <c r="MU349" i="2"/>
  <c r="MU213" i="2"/>
  <c r="MU401" i="2"/>
  <c r="MU460" i="2"/>
  <c r="MU307" i="2"/>
  <c r="MU379" i="2"/>
  <c r="MU82" i="2"/>
  <c r="MU77" i="2"/>
  <c r="MU370" i="2"/>
  <c r="MU394" i="2"/>
  <c r="MU323" i="2"/>
  <c r="MU221" i="2"/>
  <c r="MU478" i="2"/>
  <c r="MU390" i="2"/>
  <c r="MU320" i="2"/>
  <c r="MU378" i="2"/>
  <c r="MU418" i="2"/>
  <c r="MU464" i="2"/>
  <c r="MU474" i="2"/>
  <c r="MU398" i="2"/>
  <c r="MU451" i="2"/>
  <c r="MU457" i="2"/>
  <c r="MU477" i="2"/>
  <c r="MU458" i="2"/>
  <c r="MU372" i="2"/>
  <c r="MU225" i="2"/>
  <c r="MU228" i="2"/>
  <c r="MU185" i="2"/>
  <c r="MU475" i="2"/>
  <c r="MU257" i="2"/>
  <c r="MU47" i="2"/>
  <c r="MU336" i="2"/>
  <c r="MU262" i="2"/>
  <c r="MU106" i="2"/>
  <c r="MU469" i="2"/>
  <c r="MV102" i="2"/>
  <c r="MV10" i="2"/>
  <c r="MV330" i="2"/>
  <c r="MV84" i="2"/>
  <c r="MV260" i="2"/>
  <c r="MV45" i="2"/>
  <c r="MV181" i="2"/>
  <c r="MV140" i="2"/>
  <c r="MV108" i="2"/>
  <c r="MV179" i="2"/>
  <c r="MV277" i="2"/>
  <c r="MV167" i="2"/>
  <c r="MV52" i="2"/>
  <c r="MV177" i="2"/>
  <c r="MV39" i="2"/>
  <c r="MV203" i="2"/>
  <c r="MV196" i="2"/>
  <c r="MV289" i="2"/>
  <c r="MV110" i="2"/>
  <c r="MV13" i="2"/>
  <c r="MV22" i="2"/>
  <c r="MV164" i="2"/>
  <c r="MV172" i="2"/>
  <c r="MV239" i="2"/>
  <c r="MV46" i="2"/>
  <c r="MV166" i="2"/>
  <c r="MV154" i="2"/>
  <c r="MV255" i="2"/>
  <c r="MV455" i="2"/>
  <c r="MV152" i="2"/>
  <c r="MV126" i="2"/>
  <c r="MV146" i="2"/>
  <c r="MV284" i="2"/>
  <c r="MV304" i="2"/>
  <c r="MV345" i="2"/>
  <c r="MV337" i="2"/>
  <c r="MV361" i="2"/>
  <c r="MV434" i="2"/>
  <c r="MV413" i="2"/>
  <c r="MV404" i="2"/>
  <c r="MV363" i="2"/>
  <c r="MV466" i="2"/>
  <c r="MV411" i="2"/>
  <c r="MV448" i="2"/>
  <c r="MV362" i="2"/>
  <c r="MV391" i="2"/>
  <c r="MV308" i="2"/>
  <c r="MV193" i="2"/>
  <c r="MV319" i="2"/>
  <c r="MV205" i="2"/>
  <c r="MV322" i="2"/>
  <c r="MV297" i="2"/>
  <c r="MV325" i="2"/>
  <c r="MV180" i="2"/>
  <c r="MV54" i="2"/>
  <c r="MV280" i="2"/>
  <c r="MV274" i="2"/>
  <c r="MV261" i="2"/>
  <c r="MV118" i="2"/>
  <c r="MV229" i="2"/>
  <c r="MV383" i="2"/>
  <c r="MV131" i="2"/>
  <c r="MV124" i="2"/>
  <c r="MV223" i="2"/>
  <c r="MV230" i="2"/>
  <c r="MV327" i="2"/>
  <c r="MV420" i="2"/>
  <c r="MV270" i="2"/>
  <c r="MV432" i="2"/>
  <c r="MV268" i="2"/>
  <c r="MV367" i="2"/>
  <c r="MV87" i="2"/>
  <c r="MV37" i="2"/>
  <c r="MV55" i="2"/>
  <c r="MV159" i="2"/>
  <c r="MV98" i="2"/>
  <c r="MV85" i="2"/>
  <c r="MV134" i="2"/>
  <c r="MV83" i="2"/>
  <c r="MV117" i="2"/>
  <c r="MV175" i="2"/>
  <c r="MV358" i="2"/>
  <c r="MV27" i="2"/>
  <c r="MV16" i="2"/>
  <c r="MV184" i="2"/>
  <c r="MV74" i="2"/>
  <c r="MV149" i="2"/>
  <c r="MV92" i="2"/>
  <c r="MV132" i="2"/>
  <c r="MV470" i="2"/>
  <c r="MV115" i="2"/>
  <c r="MV145" i="2"/>
  <c r="MV186" i="2"/>
  <c r="MV40" i="2"/>
  <c r="MV21" i="2"/>
  <c r="MV199" i="2"/>
  <c r="MV295" i="2"/>
  <c r="MV353" i="2"/>
  <c r="MV207" i="2"/>
  <c r="MV155" i="2"/>
  <c r="MV195" i="2"/>
  <c r="MV125" i="2"/>
  <c r="MV15" i="2"/>
  <c r="MV160" i="2"/>
  <c r="MV194" i="2"/>
  <c r="MV224" i="2"/>
  <c r="MV188" i="2"/>
  <c r="MV76" i="2"/>
  <c r="MV153" i="2"/>
  <c r="MV263" i="2"/>
  <c r="MV112" i="2"/>
  <c r="MV62" i="2"/>
  <c r="MV78" i="2"/>
  <c r="MV198" i="2"/>
  <c r="MV191" i="2"/>
  <c r="MV275" i="2"/>
  <c r="MV65" i="2"/>
  <c r="MV341" i="2"/>
  <c r="MV105" i="2"/>
  <c r="MV81" i="2"/>
  <c r="MV267" i="2"/>
  <c r="MV220" i="2"/>
  <c r="MV156" i="2"/>
  <c r="MV254" i="2"/>
  <c r="MV286" i="2"/>
  <c r="MV29" i="2"/>
  <c r="MV94" i="2"/>
  <c r="MV100" i="2"/>
  <c r="MV182" i="2"/>
  <c r="MV36" i="2"/>
  <c r="MV53" i="2"/>
  <c r="MV4" i="2"/>
  <c r="MV2" i="2"/>
  <c r="MV306" i="2"/>
  <c r="MV56" i="2"/>
  <c r="MV43" i="2"/>
  <c r="MV282" i="2"/>
  <c r="MV59" i="2"/>
  <c r="MV169" i="2"/>
  <c r="MV192" i="2"/>
  <c r="MV209" i="2"/>
  <c r="MV227" i="2"/>
  <c r="MV73" i="2"/>
  <c r="MV113" i="2"/>
  <c r="MV71" i="2"/>
  <c r="MV18" i="2"/>
  <c r="MV26" i="2"/>
  <c r="MV144" i="2"/>
  <c r="MV9" i="2"/>
  <c r="MV50" i="2"/>
  <c r="MV19" i="2"/>
  <c r="MV99" i="2"/>
  <c r="MV23" i="2"/>
  <c r="MV24" i="2"/>
  <c r="MV12" i="2"/>
  <c r="MV66" i="2"/>
  <c r="MV5" i="2"/>
  <c r="MV101" i="2"/>
  <c r="MV88" i="2"/>
  <c r="MV64" i="2"/>
  <c r="MV70" i="2"/>
  <c r="MV32" i="2"/>
  <c r="MV51" i="2"/>
  <c r="MV218" i="2"/>
  <c r="MV35" i="2"/>
  <c r="MV368" i="2"/>
  <c r="MV350" i="2"/>
  <c r="MV388" i="2"/>
  <c r="MV292" i="2"/>
  <c r="MV214" i="2"/>
  <c r="MV75" i="2"/>
  <c r="MV293" i="2"/>
  <c r="MV243" i="2"/>
  <c r="MV210" i="2"/>
  <c r="MV369" i="2"/>
  <c r="MV69" i="2"/>
  <c r="MV68" i="2"/>
  <c r="MV38" i="2"/>
  <c r="MV3" i="2"/>
  <c r="MV120" i="2"/>
  <c r="MV58" i="2"/>
  <c r="MV34" i="2"/>
  <c r="MV86" i="2"/>
  <c r="MV178" i="2"/>
  <c r="MV57" i="2"/>
  <c r="MV217" i="2"/>
  <c r="MV127" i="2"/>
  <c r="MV206" i="2"/>
  <c r="MV111" i="2"/>
  <c r="MV344" i="2"/>
  <c r="MV150" i="2"/>
  <c r="MV93" i="2"/>
  <c r="MV63" i="2"/>
  <c r="MV174" i="2"/>
  <c r="MV147" i="2"/>
  <c r="MV48" i="2"/>
  <c r="MV96" i="2"/>
  <c r="MV72" i="2"/>
  <c r="MV33" i="2"/>
  <c r="MV189" i="2"/>
  <c r="MV313" i="2"/>
  <c r="MV158" i="2"/>
  <c r="MV219" i="2"/>
  <c r="MV31" i="2"/>
  <c r="MV95" i="2"/>
  <c r="MV346" i="2"/>
  <c r="MV176" i="2"/>
  <c r="MV352" i="2"/>
  <c r="MV245" i="2"/>
  <c r="MV41" i="2"/>
  <c r="MV79" i="2"/>
  <c r="MV30" i="2"/>
  <c r="MV226" i="2"/>
  <c r="MV103" i="2"/>
  <c r="MV141" i="2"/>
  <c r="MV301" i="2"/>
  <c r="MV347" i="2"/>
  <c r="MV472" i="2"/>
  <c r="MV190" i="2"/>
  <c r="MV296" i="2"/>
  <c r="MV139" i="2"/>
  <c r="MV371" i="2"/>
  <c r="MV7" i="2"/>
  <c r="MV208" i="2"/>
  <c r="MV25" i="2"/>
  <c r="MV468" i="2"/>
  <c r="MV256" i="2"/>
  <c r="MV17" i="2"/>
  <c r="MV222" i="2"/>
  <c r="MV130" i="2"/>
  <c r="MV89" i="2"/>
  <c r="MV201" i="2"/>
  <c r="MV273" i="2"/>
  <c r="MV42" i="2"/>
  <c r="MV200" i="2"/>
  <c r="MV20" i="2"/>
  <c r="MV6" i="2"/>
  <c r="MV61" i="2"/>
  <c r="MV246" i="2"/>
  <c r="MV381" i="2"/>
  <c r="MV278" i="2"/>
  <c r="MV326" i="2"/>
  <c r="MV342" i="2"/>
  <c r="MV276" i="2"/>
  <c r="MV247" i="2"/>
  <c r="MV314" i="2"/>
  <c r="MV142" i="2"/>
  <c r="MV168" i="2"/>
  <c r="MV343" i="2"/>
  <c r="MV11" i="2"/>
  <c r="MV138" i="2"/>
  <c r="MV294" i="2"/>
  <c r="MV91" i="2"/>
  <c r="MV232" i="2"/>
  <c r="MV299" i="2"/>
  <c r="MV364" i="2"/>
  <c r="MV122" i="2"/>
  <c r="MV354" i="2"/>
  <c r="MV435" i="2"/>
  <c r="MV340" i="2"/>
  <c r="MV471" i="2"/>
  <c r="MV302" i="2"/>
  <c r="MV316" i="2"/>
  <c r="MV317" i="2"/>
  <c r="MV136" i="2"/>
  <c r="MV433" i="2"/>
  <c r="MV386" i="2"/>
  <c r="MV252" i="2"/>
  <c r="MV410" i="2"/>
  <c r="MV212" i="2"/>
  <c r="MV348" i="2"/>
  <c r="MV163" i="2"/>
  <c r="MV310" i="2"/>
  <c r="MV173" i="2"/>
  <c r="MV417" i="2"/>
  <c r="MV114" i="2"/>
  <c r="MV331" i="2"/>
  <c r="MV264" i="2"/>
  <c r="MV366" i="2"/>
  <c r="MV359" i="2"/>
  <c r="MV405" i="2"/>
  <c r="MV365" i="2"/>
  <c r="MV382" i="2"/>
  <c r="MV271" i="2"/>
  <c r="MV291" i="2"/>
  <c r="MV393" i="2"/>
  <c r="MV442" i="2"/>
  <c r="MV392" i="2"/>
  <c r="MV396" i="2"/>
  <c r="MV406" i="2"/>
  <c r="MV453" i="2"/>
  <c r="MV236" i="2"/>
  <c r="MV253" i="2"/>
  <c r="MV143" i="2"/>
  <c r="MV281" i="2"/>
  <c r="MV285" i="2"/>
  <c r="MV387" i="2"/>
  <c r="MV332" i="2"/>
  <c r="MV439" i="2"/>
  <c r="MV135" i="2"/>
  <c r="MV197" i="2"/>
  <c r="MV449" i="2"/>
  <c r="MV250" i="2"/>
  <c r="MV237" i="2"/>
  <c r="MV241" i="2"/>
  <c r="MV266" i="2"/>
  <c r="MV272" i="2"/>
  <c r="MV165" i="2"/>
  <c r="MV14" i="2"/>
  <c r="MV400" i="2"/>
  <c r="MV259" i="2"/>
  <c r="MV311" i="2"/>
  <c r="MV309" i="2"/>
  <c r="MV234" i="2"/>
  <c r="MV334" i="2"/>
  <c r="MV426" i="2"/>
  <c r="MV456" i="2"/>
  <c r="MV376" i="2"/>
  <c r="MV215" i="2"/>
  <c r="MV157" i="2"/>
  <c r="MV97" i="2"/>
  <c r="MV380" i="2"/>
  <c r="MV8" i="2"/>
  <c r="MV446" i="2"/>
  <c r="MV248" i="2"/>
  <c r="MV133" i="2"/>
  <c r="MV244" i="2"/>
  <c r="MV123" i="2"/>
  <c r="MV171" i="2"/>
  <c r="MV283" i="2"/>
  <c r="MV249" i="2"/>
  <c r="MV67" i="2"/>
  <c r="MV129" i="2"/>
  <c r="MV49" i="2"/>
  <c r="MV109" i="2"/>
  <c r="MV374" i="2"/>
  <c r="MV288" i="2"/>
  <c r="MV116" i="2"/>
  <c r="MV121" i="2"/>
  <c r="MV202" i="2"/>
  <c r="MV60" i="2"/>
  <c r="MV170" i="2"/>
  <c r="MV204" i="2"/>
  <c r="MV162" i="2"/>
  <c r="MV28" i="2"/>
  <c r="MV231" i="2"/>
  <c r="MV251" i="2"/>
  <c r="MV44" i="2"/>
  <c r="MV305" i="2"/>
  <c r="MV287" i="2"/>
  <c r="MV148" i="2"/>
  <c r="MV356" i="2"/>
  <c r="MV90" i="2"/>
  <c r="MV107" i="2"/>
  <c r="MV183" i="2"/>
  <c r="MV80" i="2"/>
  <c r="MV339" i="2"/>
  <c r="MV233" i="2"/>
  <c r="MV128" i="2"/>
  <c r="MV467" i="2"/>
  <c r="MV312" i="2"/>
  <c r="MV444" i="2"/>
  <c r="MV235" i="2"/>
  <c r="MV104" i="2"/>
  <c r="MV258" i="2"/>
  <c r="MV303" i="2"/>
  <c r="MV428" i="2"/>
  <c r="MV473" i="2"/>
  <c r="MV459" i="2"/>
  <c r="MV395" i="2"/>
  <c r="MV397" i="2"/>
  <c r="MV436" i="2"/>
  <c r="MV440" i="2"/>
  <c r="MV465" i="2"/>
  <c r="MV408" i="2"/>
  <c r="MV421" i="2"/>
  <c r="MV479" i="2"/>
  <c r="MV422" i="2"/>
  <c r="MV377" i="2"/>
  <c r="MV430" i="2"/>
  <c r="MV389" i="2"/>
  <c r="MV137" i="2"/>
  <c r="MV385" i="2"/>
  <c r="MV402" i="2"/>
  <c r="MV318" i="2"/>
  <c r="MV375" i="2"/>
  <c r="MV279" i="2"/>
  <c r="MV438" i="2"/>
  <c r="MV333" i="2"/>
  <c r="MV424" i="2"/>
  <c r="MV300" i="2"/>
  <c r="MV461" i="2"/>
  <c r="MV187" i="2"/>
  <c r="MV238" i="2"/>
  <c r="MV265" i="2"/>
  <c r="MV298" i="2"/>
  <c r="MV360" i="2"/>
  <c r="MV119" i="2"/>
  <c r="MV211" i="2"/>
  <c r="MV373" i="2"/>
  <c r="MV338" i="2"/>
  <c r="MV242" i="2"/>
  <c r="MV355" i="2"/>
  <c r="MV447" i="2"/>
  <c r="MV443" i="2"/>
  <c r="MV403" i="2"/>
  <c r="MV463" i="2"/>
  <c r="MV335" i="2"/>
  <c r="MV431" i="2"/>
  <c r="MV454" i="2"/>
  <c r="MV384" i="2"/>
  <c r="MV151" i="2"/>
  <c r="MV407" i="2"/>
  <c r="MV412" i="2"/>
  <c r="MV445" i="2"/>
  <c r="MV462" i="2"/>
  <c r="MV324" i="2"/>
  <c r="MV425" i="2"/>
  <c r="MV450" i="2"/>
  <c r="MV414" i="2"/>
  <c r="MV357" i="2"/>
  <c r="MV415" i="2"/>
  <c r="MV476" i="2"/>
  <c r="MV321" i="2"/>
  <c r="MV328" i="2"/>
  <c r="MV315" i="2"/>
  <c r="MV351" i="2"/>
  <c r="MV423" i="2"/>
  <c r="MV441" i="2"/>
  <c r="MV216" i="2"/>
  <c r="MV240" i="2"/>
  <c r="MV452" i="2"/>
  <c r="MV409" i="2"/>
  <c r="MV269" i="2"/>
  <c r="MV329" i="2"/>
  <c r="MV416" i="2"/>
  <c r="MV437" i="2"/>
  <c r="MV419" i="2"/>
  <c r="MV427" i="2"/>
  <c r="MV161" i="2"/>
  <c r="MV429" i="2"/>
  <c r="MV399" i="2"/>
  <c r="MV290" i="2"/>
  <c r="MV349" i="2"/>
  <c r="MV213" i="2"/>
  <c r="MV401" i="2"/>
  <c r="MV460" i="2"/>
  <c r="MV307" i="2"/>
  <c r="MV379" i="2"/>
  <c r="MV82" i="2"/>
  <c r="MV77" i="2"/>
  <c r="MV370" i="2"/>
  <c r="MV394" i="2"/>
  <c r="MV323" i="2"/>
  <c r="MV221" i="2"/>
  <c r="MV478" i="2"/>
  <c r="MV390" i="2"/>
  <c r="MV320" i="2"/>
  <c r="MV378" i="2"/>
  <c r="MV418" i="2"/>
  <c r="MV464" i="2"/>
  <c r="MV474" i="2"/>
  <c r="MV398" i="2"/>
  <c r="MV451" i="2"/>
  <c r="MV457" i="2"/>
  <c r="MV477" i="2"/>
  <c r="MV458" i="2"/>
  <c r="MV372" i="2"/>
  <c r="MV225" i="2"/>
  <c r="MV228" i="2"/>
  <c r="MV185" i="2"/>
  <c r="MV475" i="2"/>
  <c r="MV257" i="2"/>
  <c r="MV47" i="2"/>
  <c r="MV336" i="2"/>
  <c r="MV262" i="2"/>
  <c r="MV106" i="2"/>
  <c r="MV469" i="2"/>
  <c r="MW102" i="2"/>
  <c r="MW10" i="2"/>
  <c r="MW330" i="2"/>
  <c r="MW84" i="2"/>
  <c r="MW260" i="2"/>
  <c r="MW45" i="2"/>
  <c r="MW181" i="2"/>
  <c r="MW140" i="2"/>
  <c r="MW108" i="2"/>
  <c r="MW179" i="2"/>
  <c r="MW277" i="2"/>
  <c r="MW167" i="2"/>
  <c r="MW52" i="2"/>
  <c r="MW177" i="2"/>
  <c r="MW39" i="2"/>
  <c r="MW203" i="2"/>
  <c r="MW196" i="2"/>
  <c r="MW289" i="2"/>
  <c r="MW110" i="2"/>
  <c r="MW13" i="2"/>
  <c r="MW22" i="2"/>
  <c r="MW164" i="2"/>
  <c r="MW172" i="2"/>
  <c r="MW239" i="2"/>
  <c r="MW46" i="2"/>
  <c r="MW166" i="2"/>
  <c r="MW154" i="2"/>
  <c r="MW255" i="2"/>
  <c r="MW455" i="2"/>
  <c r="MW152" i="2"/>
  <c r="MW126" i="2"/>
  <c r="MW146" i="2"/>
  <c r="MW284" i="2"/>
  <c r="MW304" i="2"/>
  <c r="MW345" i="2"/>
  <c r="MW337" i="2"/>
  <c r="MW361" i="2"/>
  <c r="MW434" i="2"/>
  <c r="MW413" i="2"/>
  <c r="MW404" i="2"/>
  <c r="MW363" i="2"/>
  <c r="MW466" i="2"/>
  <c r="MW411" i="2"/>
  <c r="MW448" i="2"/>
  <c r="MW362" i="2"/>
  <c r="MW391" i="2"/>
  <c r="MW308" i="2"/>
  <c r="MW193" i="2"/>
  <c r="MW319" i="2"/>
  <c r="MW205" i="2"/>
  <c r="MW322" i="2"/>
  <c r="MW297" i="2"/>
  <c r="MW325" i="2"/>
  <c r="MW180" i="2"/>
  <c r="MW54" i="2"/>
  <c r="MW280" i="2"/>
  <c r="MW274" i="2"/>
  <c r="MW261" i="2"/>
  <c r="MW118" i="2"/>
  <c r="MW229" i="2"/>
  <c r="MW383" i="2"/>
  <c r="MW131" i="2"/>
  <c r="MW124" i="2"/>
  <c r="MW223" i="2"/>
  <c r="MW230" i="2"/>
  <c r="MW327" i="2"/>
  <c r="MW420" i="2"/>
  <c r="MW270" i="2"/>
  <c r="MW432" i="2"/>
  <c r="MW268" i="2"/>
  <c r="MW367" i="2"/>
  <c r="MW87" i="2"/>
  <c r="MW37" i="2"/>
  <c r="MW55" i="2"/>
  <c r="MW159" i="2"/>
  <c r="MW98" i="2"/>
  <c r="MW85" i="2"/>
  <c r="MW134" i="2"/>
  <c r="MW83" i="2"/>
  <c r="MW117" i="2"/>
  <c r="MW175" i="2"/>
  <c r="MW358" i="2"/>
  <c r="MW27" i="2"/>
  <c r="MW16" i="2"/>
  <c r="MW184" i="2"/>
  <c r="MW74" i="2"/>
  <c r="MW149" i="2"/>
  <c r="MW92" i="2"/>
  <c r="MW132" i="2"/>
  <c r="MW470" i="2"/>
  <c r="MW115" i="2"/>
  <c r="MW145" i="2"/>
  <c r="MW186" i="2"/>
  <c r="MW40" i="2"/>
  <c r="MW21" i="2"/>
  <c r="MW199" i="2"/>
  <c r="MW295" i="2"/>
  <c r="MW353" i="2"/>
  <c r="MW207" i="2"/>
  <c r="MW155" i="2"/>
  <c r="MW195" i="2"/>
  <c r="MW125" i="2"/>
  <c r="MW15" i="2"/>
  <c r="MW160" i="2"/>
  <c r="MW194" i="2"/>
  <c r="MW224" i="2"/>
  <c r="MW188" i="2"/>
  <c r="MW76" i="2"/>
  <c r="MW153" i="2"/>
  <c r="MW263" i="2"/>
  <c r="MW112" i="2"/>
  <c r="MW62" i="2"/>
  <c r="MW78" i="2"/>
  <c r="MW198" i="2"/>
  <c r="MW191" i="2"/>
  <c r="MW275" i="2"/>
  <c r="MW65" i="2"/>
  <c r="MW341" i="2"/>
  <c r="MW105" i="2"/>
  <c r="MW81" i="2"/>
  <c r="MW267" i="2"/>
  <c r="MW220" i="2"/>
  <c r="MW156" i="2"/>
  <c r="MW254" i="2"/>
  <c r="MW286" i="2"/>
  <c r="MW29" i="2"/>
  <c r="MW94" i="2"/>
  <c r="MW100" i="2"/>
  <c r="MW182" i="2"/>
  <c r="MW36" i="2"/>
  <c r="MW53" i="2"/>
  <c r="MW4" i="2"/>
  <c r="MW2" i="2"/>
  <c r="MW306" i="2"/>
  <c r="MW56" i="2"/>
  <c r="MW43" i="2"/>
  <c r="MW282" i="2"/>
  <c r="MW59" i="2"/>
  <c r="MW169" i="2"/>
  <c r="MW192" i="2"/>
  <c r="MW209" i="2"/>
  <c r="MW227" i="2"/>
  <c r="MW73" i="2"/>
  <c r="MW113" i="2"/>
  <c r="MW71" i="2"/>
  <c r="MW18" i="2"/>
  <c r="MW26" i="2"/>
  <c r="MW144" i="2"/>
  <c r="MW9" i="2"/>
  <c r="MW50" i="2"/>
  <c r="MW19" i="2"/>
  <c r="MW99" i="2"/>
  <c r="MW23" i="2"/>
  <c r="MW24" i="2"/>
  <c r="MW12" i="2"/>
  <c r="MW66" i="2"/>
  <c r="MW5" i="2"/>
  <c r="MW101" i="2"/>
  <c r="MW88" i="2"/>
  <c r="MW64" i="2"/>
  <c r="MW70" i="2"/>
  <c r="MW32" i="2"/>
  <c r="MW51" i="2"/>
  <c r="MW218" i="2"/>
  <c r="MW35" i="2"/>
  <c r="MW368" i="2"/>
  <c r="MW350" i="2"/>
  <c r="MW388" i="2"/>
  <c r="MW292" i="2"/>
  <c r="MW214" i="2"/>
  <c r="MW75" i="2"/>
  <c r="MW293" i="2"/>
  <c r="MW243" i="2"/>
  <c r="MW210" i="2"/>
  <c r="MW369" i="2"/>
  <c r="MW69" i="2"/>
  <c r="MW68" i="2"/>
  <c r="MW38" i="2"/>
  <c r="MW3" i="2"/>
  <c r="MW120" i="2"/>
  <c r="MW58" i="2"/>
  <c r="MW34" i="2"/>
  <c r="MW86" i="2"/>
  <c r="MW178" i="2"/>
  <c r="MW57" i="2"/>
  <c r="MW217" i="2"/>
  <c r="MW127" i="2"/>
  <c r="MW206" i="2"/>
  <c r="MW111" i="2"/>
  <c r="MW344" i="2"/>
  <c r="MW150" i="2"/>
  <c r="MW93" i="2"/>
  <c r="MW63" i="2"/>
  <c r="MW174" i="2"/>
  <c r="MW147" i="2"/>
  <c r="MW48" i="2"/>
  <c r="MW96" i="2"/>
  <c r="MW72" i="2"/>
  <c r="MW33" i="2"/>
  <c r="MW189" i="2"/>
  <c r="MW313" i="2"/>
  <c r="MW158" i="2"/>
  <c r="MW219" i="2"/>
  <c r="MW31" i="2"/>
  <c r="MW95" i="2"/>
  <c r="MW346" i="2"/>
  <c r="MW176" i="2"/>
  <c r="MW352" i="2"/>
  <c r="MW245" i="2"/>
  <c r="MW41" i="2"/>
  <c r="MW79" i="2"/>
  <c r="MW30" i="2"/>
  <c r="MW226" i="2"/>
  <c r="MW103" i="2"/>
  <c r="MW141" i="2"/>
  <c r="MW301" i="2"/>
  <c r="MW347" i="2"/>
  <c r="MW472" i="2"/>
  <c r="MW190" i="2"/>
  <c r="MW296" i="2"/>
  <c r="MW139" i="2"/>
  <c r="MW371" i="2"/>
  <c r="MW7" i="2"/>
  <c r="MW208" i="2"/>
  <c r="MW25" i="2"/>
  <c r="MW468" i="2"/>
  <c r="MW256" i="2"/>
  <c r="MW17" i="2"/>
  <c r="MW222" i="2"/>
  <c r="MW130" i="2"/>
  <c r="MW89" i="2"/>
  <c r="MW201" i="2"/>
  <c r="MW273" i="2"/>
  <c r="MW42" i="2"/>
  <c r="MW200" i="2"/>
  <c r="MW20" i="2"/>
  <c r="MW6" i="2"/>
  <c r="MW61" i="2"/>
  <c r="MW246" i="2"/>
  <c r="MW381" i="2"/>
  <c r="MW278" i="2"/>
  <c r="MW326" i="2"/>
  <c r="MW342" i="2"/>
  <c r="MW276" i="2"/>
  <c r="MW247" i="2"/>
  <c r="MW314" i="2"/>
  <c r="MW142" i="2"/>
  <c r="MW168" i="2"/>
  <c r="MW343" i="2"/>
  <c r="MW11" i="2"/>
  <c r="MW138" i="2"/>
  <c r="MW294" i="2"/>
  <c r="MW91" i="2"/>
  <c r="MW232" i="2"/>
  <c r="MW299" i="2"/>
  <c r="MW364" i="2"/>
  <c r="MW122" i="2"/>
  <c r="MW354" i="2"/>
  <c r="MW435" i="2"/>
  <c r="MW340" i="2"/>
  <c r="MW471" i="2"/>
  <c r="MW302" i="2"/>
  <c r="MW316" i="2"/>
  <c r="MW317" i="2"/>
  <c r="MW136" i="2"/>
  <c r="MW433" i="2"/>
  <c r="MW386" i="2"/>
  <c r="MW252" i="2"/>
  <c r="MW410" i="2"/>
  <c r="MW212" i="2"/>
  <c r="MW348" i="2"/>
  <c r="MW163" i="2"/>
  <c r="MW310" i="2"/>
  <c r="MW173" i="2"/>
  <c r="MW417" i="2"/>
  <c r="MW114" i="2"/>
  <c r="MW331" i="2"/>
  <c r="MW264" i="2"/>
  <c r="MW366" i="2"/>
  <c r="MW359" i="2"/>
  <c r="MW405" i="2"/>
  <c r="MW365" i="2"/>
  <c r="MW382" i="2"/>
  <c r="MW271" i="2"/>
  <c r="MW291" i="2"/>
  <c r="MW393" i="2"/>
  <c r="MW442" i="2"/>
  <c r="MW392" i="2"/>
  <c r="MW396" i="2"/>
  <c r="MW406" i="2"/>
  <c r="MW453" i="2"/>
  <c r="MW236" i="2"/>
  <c r="MW253" i="2"/>
  <c r="MW143" i="2"/>
  <c r="MW281" i="2"/>
  <c r="MW285" i="2"/>
  <c r="MW387" i="2"/>
  <c r="MW332" i="2"/>
  <c r="MW439" i="2"/>
  <c r="MW135" i="2"/>
  <c r="MW197" i="2"/>
  <c r="MW449" i="2"/>
  <c r="MW250" i="2"/>
  <c r="MW237" i="2"/>
  <c r="MW241" i="2"/>
  <c r="MW266" i="2"/>
  <c r="MW272" i="2"/>
  <c r="MW165" i="2"/>
  <c r="MW14" i="2"/>
  <c r="MW400" i="2"/>
  <c r="MW259" i="2"/>
  <c r="MW311" i="2"/>
  <c r="MW309" i="2"/>
  <c r="MW234" i="2"/>
  <c r="MW334" i="2"/>
  <c r="MW426" i="2"/>
  <c r="MW456" i="2"/>
  <c r="MW376" i="2"/>
  <c r="MW215" i="2"/>
  <c r="MW157" i="2"/>
  <c r="MW97" i="2"/>
  <c r="MW380" i="2"/>
  <c r="MW8" i="2"/>
  <c r="MW446" i="2"/>
  <c r="MW248" i="2"/>
  <c r="MW133" i="2"/>
  <c r="MW244" i="2"/>
  <c r="MW123" i="2"/>
  <c r="MW171" i="2"/>
  <c r="MW283" i="2"/>
  <c r="MW249" i="2"/>
  <c r="MW67" i="2"/>
  <c r="MW129" i="2"/>
  <c r="MW49" i="2"/>
  <c r="MW109" i="2"/>
  <c r="MW374" i="2"/>
  <c r="MW288" i="2"/>
  <c r="MW116" i="2"/>
  <c r="MW121" i="2"/>
  <c r="MW202" i="2"/>
  <c r="MW60" i="2"/>
  <c r="MW170" i="2"/>
  <c r="MW204" i="2"/>
  <c r="MW162" i="2"/>
  <c r="MW28" i="2"/>
  <c r="MW231" i="2"/>
  <c r="MW251" i="2"/>
  <c r="MW44" i="2"/>
  <c r="MW305" i="2"/>
  <c r="MW287" i="2"/>
  <c r="MW148" i="2"/>
  <c r="MW356" i="2"/>
  <c r="MW90" i="2"/>
  <c r="MW107" i="2"/>
  <c r="MW183" i="2"/>
  <c r="MW80" i="2"/>
  <c r="MW339" i="2"/>
  <c r="MW233" i="2"/>
  <c r="MW128" i="2"/>
  <c r="MW467" i="2"/>
  <c r="MW312" i="2"/>
  <c r="MW444" i="2"/>
  <c r="MW235" i="2"/>
  <c r="MW104" i="2"/>
  <c r="MW258" i="2"/>
  <c r="MW303" i="2"/>
  <c r="MW428" i="2"/>
  <c r="MW473" i="2"/>
  <c r="MW459" i="2"/>
  <c r="MW395" i="2"/>
  <c r="MW397" i="2"/>
  <c r="MW436" i="2"/>
  <c r="MW440" i="2"/>
  <c r="MW465" i="2"/>
  <c r="MW408" i="2"/>
  <c r="MW421" i="2"/>
  <c r="MW479" i="2"/>
  <c r="MW422" i="2"/>
  <c r="MW377" i="2"/>
  <c r="MW430" i="2"/>
  <c r="MW389" i="2"/>
  <c r="MW137" i="2"/>
  <c r="MW385" i="2"/>
  <c r="MW402" i="2"/>
  <c r="MW318" i="2"/>
  <c r="MW375" i="2"/>
  <c r="MW279" i="2"/>
  <c r="MW438" i="2"/>
  <c r="MW333" i="2"/>
  <c r="MW424" i="2"/>
  <c r="MW300" i="2"/>
  <c r="MW461" i="2"/>
  <c r="MW187" i="2"/>
  <c r="MW238" i="2"/>
  <c r="MW265" i="2"/>
  <c r="MW298" i="2"/>
  <c r="MW360" i="2"/>
  <c r="MW119" i="2"/>
  <c r="MW211" i="2"/>
  <c r="MW373" i="2"/>
  <c r="MW338" i="2"/>
  <c r="MW242" i="2"/>
  <c r="MW355" i="2"/>
  <c r="MW447" i="2"/>
  <c r="MW443" i="2"/>
  <c r="MW403" i="2"/>
  <c r="MW463" i="2"/>
  <c r="MW335" i="2"/>
  <c r="MW431" i="2"/>
  <c r="MW454" i="2"/>
  <c r="MW384" i="2"/>
  <c r="MW151" i="2"/>
  <c r="MW407" i="2"/>
  <c r="MW412" i="2"/>
  <c r="MW445" i="2"/>
  <c r="MW462" i="2"/>
  <c r="MW324" i="2"/>
  <c r="MW425" i="2"/>
  <c r="MW450" i="2"/>
  <c r="MW414" i="2"/>
  <c r="MW357" i="2"/>
  <c r="MW415" i="2"/>
  <c r="MW476" i="2"/>
  <c r="MW321" i="2"/>
  <c r="MW328" i="2"/>
  <c r="MW315" i="2"/>
  <c r="MW351" i="2"/>
  <c r="MW423" i="2"/>
  <c r="MW441" i="2"/>
  <c r="MW216" i="2"/>
  <c r="MW240" i="2"/>
  <c r="MW452" i="2"/>
  <c r="MW409" i="2"/>
  <c r="MW269" i="2"/>
  <c r="MW329" i="2"/>
  <c r="MW416" i="2"/>
  <c r="MW437" i="2"/>
  <c r="MW419" i="2"/>
  <c r="MW427" i="2"/>
  <c r="MW161" i="2"/>
  <c r="MW429" i="2"/>
  <c r="MW399" i="2"/>
  <c r="MW290" i="2"/>
  <c r="MW349" i="2"/>
  <c r="MW213" i="2"/>
  <c r="MW401" i="2"/>
  <c r="MW460" i="2"/>
  <c r="MW307" i="2"/>
  <c r="MW379" i="2"/>
  <c r="MW82" i="2"/>
  <c r="MW77" i="2"/>
  <c r="MW370" i="2"/>
  <c r="MW394" i="2"/>
  <c r="MW323" i="2"/>
  <c r="MW221" i="2"/>
  <c r="MW478" i="2"/>
  <c r="MW390" i="2"/>
  <c r="MW320" i="2"/>
  <c r="MW378" i="2"/>
  <c r="MW418" i="2"/>
  <c r="MW464" i="2"/>
  <c r="MW474" i="2"/>
  <c r="MW398" i="2"/>
  <c r="MW451" i="2"/>
  <c r="MW457" i="2"/>
  <c r="MW477" i="2"/>
  <c r="MW458" i="2"/>
  <c r="MW372" i="2"/>
  <c r="MW225" i="2"/>
  <c r="MW228" i="2"/>
  <c r="MW185" i="2"/>
  <c r="MW475" i="2"/>
  <c r="MW257" i="2"/>
  <c r="MW47" i="2"/>
  <c r="MW336" i="2"/>
  <c r="MW262" i="2"/>
  <c r="MW106" i="2"/>
  <c r="MW469" i="2"/>
  <c r="MX102" i="2"/>
  <c r="MX10" i="2"/>
  <c r="MX330" i="2"/>
  <c r="MX84" i="2"/>
  <c r="MX260" i="2"/>
  <c r="MX45" i="2"/>
  <c r="MX181" i="2"/>
  <c r="MX140" i="2"/>
  <c r="MX108" i="2"/>
  <c r="MX179" i="2"/>
  <c r="MX277" i="2"/>
  <c r="MX167" i="2"/>
  <c r="MX52" i="2"/>
  <c r="MX177" i="2"/>
  <c r="MX39" i="2"/>
  <c r="MX203" i="2"/>
  <c r="MX196" i="2"/>
  <c r="MX289" i="2"/>
  <c r="MX110" i="2"/>
  <c r="MX13" i="2"/>
  <c r="MX22" i="2"/>
  <c r="MX164" i="2"/>
  <c r="MX172" i="2"/>
  <c r="MX239" i="2"/>
  <c r="MX46" i="2"/>
  <c r="MX166" i="2"/>
  <c r="MX154" i="2"/>
  <c r="MX255" i="2"/>
  <c r="MX455" i="2"/>
  <c r="MX152" i="2"/>
  <c r="MX126" i="2"/>
  <c r="MX146" i="2"/>
  <c r="MX284" i="2"/>
  <c r="MX304" i="2"/>
  <c r="MX345" i="2"/>
  <c r="MX337" i="2"/>
  <c r="MX361" i="2"/>
  <c r="MX434" i="2"/>
  <c r="MX413" i="2"/>
  <c r="MX404" i="2"/>
  <c r="MX363" i="2"/>
  <c r="MX466" i="2"/>
  <c r="MX411" i="2"/>
  <c r="MX448" i="2"/>
  <c r="MX362" i="2"/>
  <c r="MX391" i="2"/>
  <c r="MX308" i="2"/>
  <c r="MX193" i="2"/>
  <c r="MX319" i="2"/>
  <c r="MX205" i="2"/>
  <c r="MX322" i="2"/>
  <c r="MX297" i="2"/>
  <c r="MX325" i="2"/>
  <c r="MX180" i="2"/>
  <c r="MX54" i="2"/>
  <c r="MX280" i="2"/>
  <c r="MX274" i="2"/>
  <c r="MX261" i="2"/>
  <c r="MX118" i="2"/>
  <c r="MX229" i="2"/>
  <c r="MX383" i="2"/>
  <c r="MX131" i="2"/>
  <c r="MX124" i="2"/>
  <c r="MX223" i="2"/>
  <c r="MX230" i="2"/>
  <c r="MX327" i="2"/>
  <c r="MX420" i="2"/>
  <c r="MX270" i="2"/>
  <c r="MX432" i="2"/>
  <c r="MX268" i="2"/>
  <c r="MX367" i="2"/>
  <c r="MX87" i="2"/>
  <c r="MX37" i="2"/>
  <c r="MX55" i="2"/>
  <c r="MX159" i="2"/>
  <c r="MX98" i="2"/>
  <c r="MX85" i="2"/>
  <c r="MX134" i="2"/>
  <c r="MX83" i="2"/>
  <c r="MX117" i="2"/>
  <c r="MX175" i="2"/>
  <c r="MX358" i="2"/>
  <c r="MX27" i="2"/>
  <c r="MX16" i="2"/>
  <c r="MX184" i="2"/>
  <c r="MX74" i="2"/>
  <c r="MX149" i="2"/>
  <c r="MX92" i="2"/>
  <c r="MX132" i="2"/>
  <c r="MX470" i="2"/>
  <c r="MX115" i="2"/>
  <c r="MX145" i="2"/>
  <c r="MX186" i="2"/>
  <c r="MX40" i="2"/>
  <c r="MX21" i="2"/>
  <c r="MX199" i="2"/>
  <c r="MX295" i="2"/>
  <c r="MX353" i="2"/>
  <c r="MX207" i="2"/>
  <c r="MX155" i="2"/>
  <c r="MX195" i="2"/>
  <c r="MX125" i="2"/>
  <c r="MX15" i="2"/>
  <c r="MX160" i="2"/>
  <c r="MX194" i="2"/>
  <c r="MX224" i="2"/>
  <c r="MX188" i="2"/>
  <c r="MX76" i="2"/>
  <c r="MX153" i="2"/>
  <c r="MX263" i="2"/>
  <c r="MX112" i="2"/>
  <c r="MX62" i="2"/>
  <c r="MX78" i="2"/>
  <c r="MX198" i="2"/>
  <c r="MX191" i="2"/>
  <c r="MX275" i="2"/>
  <c r="MX65" i="2"/>
  <c r="MX341" i="2"/>
  <c r="MX105" i="2"/>
  <c r="MX81" i="2"/>
  <c r="MX267" i="2"/>
  <c r="MX220" i="2"/>
  <c r="MX156" i="2"/>
  <c r="MX254" i="2"/>
  <c r="MX286" i="2"/>
  <c r="MX29" i="2"/>
  <c r="MX94" i="2"/>
  <c r="MX100" i="2"/>
  <c r="MX182" i="2"/>
  <c r="MX36" i="2"/>
  <c r="MX53" i="2"/>
  <c r="MX4" i="2"/>
  <c r="MX2" i="2"/>
  <c r="MX306" i="2"/>
  <c r="MX56" i="2"/>
  <c r="MX43" i="2"/>
  <c r="MX282" i="2"/>
  <c r="MX59" i="2"/>
  <c r="MX169" i="2"/>
  <c r="MX192" i="2"/>
  <c r="MX209" i="2"/>
  <c r="MX227" i="2"/>
  <c r="MX73" i="2"/>
  <c r="MX113" i="2"/>
  <c r="MX71" i="2"/>
  <c r="MX18" i="2"/>
  <c r="MX26" i="2"/>
  <c r="MX144" i="2"/>
  <c r="MX9" i="2"/>
  <c r="MX50" i="2"/>
  <c r="MX19" i="2"/>
  <c r="MX99" i="2"/>
  <c r="MX23" i="2"/>
  <c r="MX24" i="2"/>
  <c r="MX12" i="2"/>
  <c r="MX66" i="2"/>
  <c r="MX5" i="2"/>
  <c r="MX101" i="2"/>
  <c r="MX88" i="2"/>
  <c r="MX64" i="2"/>
  <c r="MX70" i="2"/>
  <c r="MX32" i="2"/>
  <c r="MX51" i="2"/>
  <c r="MX218" i="2"/>
  <c r="MX35" i="2"/>
  <c r="MX368" i="2"/>
  <c r="MX350" i="2"/>
  <c r="MX388" i="2"/>
  <c r="MX292" i="2"/>
  <c r="MX214" i="2"/>
  <c r="MX75" i="2"/>
  <c r="MX293" i="2"/>
  <c r="MX243" i="2"/>
  <c r="MX210" i="2"/>
  <c r="MX369" i="2"/>
  <c r="MX69" i="2"/>
  <c r="MX68" i="2"/>
  <c r="MX38" i="2"/>
  <c r="MX3" i="2"/>
  <c r="MX120" i="2"/>
  <c r="MX58" i="2"/>
  <c r="MX34" i="2"/>
  <c r="MX86" i="2"/>
  <c r="MX178" i="2"/>
  <c r="MX57" i="2"/>
  <c r="MX217" i="2"/>
  <c r="MX127" i="2"/>
  <c r="MX206" i="2"/>
  <c r="MX111" i="2"/>
  <c r="MX344" i="2"/>
  <c r="MX150" i="2"/>
  <c r="MX93" i="2"/>
  <c r="MX63" i="2"/>
  <c r="MX174" i="2"/>
  <c r="MX147" i="2"/>
  <c r="MX48" i="2"/>
  <c r="MX96" i="2"/>
  <c r="MX72" i="2"/>
  <c r="MX33" i="2"/>
  <c r="MX189" i="2"/>
  <c r="MX313" i="2"/>
  <c r="MX158" i="2"/>
  <c r="MX219" i="2"/>
  <c r="MX31" i="2"/>
  <c r="MX95" i="2"/>
  <c r="MX346" i="2"/>
  <c r="MX176" i="2"/>
  <c r="MX352" i="2"/>
  <c r="MX245" i="2"/>
  <c r="MX41" i="2"/>
  <c r="MX79" i="2"/>
  <c r="MX30" i="2"/>
  <c r="MX226" i="2"/>
  <c r="MX103" i="2"/>
  <c r="MX141" i="2"/>
  <c r="MX301" i="2"/>
  <c r="MX347" i="2"/>
  <c r="MX472" i="2"/>
  <c r="MX190" i="2"/>
  <c r="MX296" i="2"/>
  <c r="MX139" i="2"/>
  <c r="MX371" i="2"/>
  <c r="MX7" i="2"/>
  <c r="MX208" i="2"/>
  <c r="MX25" i="2"/>
  <c r="MX468" i="2"/>
  <c r="MX256" i="2"/>
  <c r="MX17" i="2"/>
  <c r="MX222" i="2"/>
  <c r="MX130" i="2"/>
  <c r="MX89" i="2"/>
  <c r="MX201" i="2"/>
  <c r="MX273" i="2"/>
  <c r="MX42" i="2"/>
  <c r="MX200" i="2"/>
  <c r="MX20" i="2"/>
  <c r="MX6" i="2"/>
  <c r="MX61" i="2"/>
  <c r="MX246" i="2"/>
  <c r="MX381" i="2"/>
  <c r="MX278" i="2"/>
  <c r="MX326" i="2"/>
  <c r="MX342" i="2"/>
  <c r="MX276" i="2"/>
  <c r="MX247" i="2"/>
  <c r="MX314" i="2"/>
  <c r="MX142" i="2"/>
  <c r="MX168" i="2"/>
  <c r="MX343" i="2"/>
  <c r="MX11" i="2"/>
  <c r="MX138" i="2"/>
  <c r="MX294" i="2"/>
  <c r="MX91" i="2"/>
  <c r="MX232" i="2"/>
  <c r="MX299" i="2"/>
  <c r="MX364" i="2"/>
  <c r="MX122" i="2"/>
  <c r="MX354" i="2"/>
  <c r="MX435" i="2"/>
  <c r="MX340" i="2"/>
  <c r="MX471" i="2"/>
  <c r="MX302" i="2"/>
  <c r="MX316" i="2"/>
  <c r="MX317" i="2"/>
  <c r="MX136" i="2"/>
  <c r="MX433" i="2"/>
  <c r="MX386" i="2"/>
  <c r="MX252" i="2"/>
  <c r="MX410" i="2"/>
  <c r="MX212" i="2"/>
  <c r="MX348" i="2"/>
  <c r="MX163" i="2"/>
  <c r="MX310" i="2"/>
  <c r="MX173" i="2"/>
  <c r="MX417" i="2"/>
  <c r="MX114" i="2"/>
  <c r="MX331" i="2"/>
  <c r="MX264" i="2"/>
  <c r="MX366" i="2"/>
  <c r="MX359" i="2"/>
  <c r="MX405" i="2"/>
  <c r="MX365" i="2"/>
  <c r="MX382" i="2"/>
  <c r="MX271" i="2"/>
  <c r="MX291" i="2"/>
  <c r="MX393" i="2"/>
  <c r="MX442" i="2"/>
  <c r="MX392" i="2"/>
  <c r="MX396" i="2"/>
  <c r="MX406" i="2"/>
  <c r="MX453" i="2"/>
  <c r="MX236" i="2"/>
  <c r="MX253" i="2"/>
  <c r="MX143" i="2"/>
  <c r="MX281" i="2"/>
  <c r="MX285" i="2"/>
  <c r="MX387" i="2"/>
  <c r="MX332" i="2"/>
  <c r="MX439" i="2"/>
  <c r="MX135" i="2"/>
  <c r="MX197" i="2"/>
  <c r="MX449" i="2"/>
  <c r="MX250" i="2"/>
  <c r="MX237" i="2"/>
  <c r="MX241" i="2"/>
  <c r="MX266" i="2"/>
  <c r="MX272" i="2"/>
  <c r="MX165" i="2"/>
  <c r="MX14" i="2"/>
  <c r="MX400" i="2"/>
  <c r="MX259" i="2"/>
  <c r="MX311" i="2"/>
  <c r="MX309" i="2"/>
  <c r="MX234" i="2"/>
  <c r="MX334" i="2"/>
  <c r="MX426" i="2"/>
  <c r="MX456" i="2"/>
  <c r="MX376" i="2"/>
  <c r="MX215" i="2"/>
  <c r="MX157" i="2"/>
  <c r="MX97" i="2"/>
  <c r="MX380" i="2"/>
  <c r="MX8" i="2"/>
  <c r="MX446" i="2"/>
  <c r="MX248" i="2"/>
  <c r="MX133" i="2"/>
  <c r="MX244" i="2"/>
  <c r="MX123" i="2"/>
  <c r="MX171" i="2"/>
  <c r="MX283" i="2"/>
  <c r="MX249" i="2"/>
  <c r="MX67" i="2"/>
  <c r="MX129" i="2"/>
  <c r="MX49" i="2"/>
  <c r="MX109" i="2"/>
  <c r="MX374" i="2"/>
  <c r="MX288" i="2"/>
  <c r="MX116" i="2"/>
  <c r="MX121" i="2"/>
  <c r="MX202" i="2"/>
  <c r="MX60" i="2"/>
  <c r="MX170" i="2"/>
  <c r="MX204" i="2"/>
  <c r="MX162" i="2"/>
  <c r="MX28" i="2"/>
  <c r="MX231" i="2"/>
  <c r="MX251" i="2"/>
  <c r="MX44" i="2"/>
  <c r="MX305" i="2"/>
  <c r="MX287" i="2"/>
  <c r="MX148" i="2"/>
  <c r="MX356" i="2"/>
  <c r="MX90" i="2"/>
  <c r="MX107" i="2"/>
  <c r="MX183" i="2"/>
  <c r="MX80" i="2"/>
  <c r="MX339" i="2"/>
  <c r="MX233" i="2"/>
  <c r="MX128" i="2"/>
  <c r="MX467" i="2"/>
  <c r="MX312" i="2"/>
  <c r="MX444" i="2"/>
  <c r="MX235" i="2"/>
  <c r="MX104" i="2"/>
  <c r="MX258" i="2"/>
  <c r="MX303" i="2"/>
  <c r="MX428" i="2"/>
  <c r="MX473" i="2"/>
  <c r="MX459" i="2"/>
  <c r="MX395" i="2"/>
  <c r="MX397" i="2"/>
  <c r="MX436" i="2"/>
  <c r="MX440" i="2"/>
  <c r="MX465" i="2"/>
  <c r="MX408" i="2"/>
  <c r="MX421" i="2"/>
  <c r="MX479" i="2"/>
  <c r="MX422" i="2"/>
  <c r="MX377" i="2"/>
  <c r="MX430" i="2"/>
  <c r="MX389" i="2"/>
  <c r="MX137" i="2"/>
  <c r="MX385" i="2"/>
  <c r="MX402" i="2"/>
  <c r="MX318" i="2"/>
  <c r="MX375" i="2"/>
  <c r="MX279" i="2"/>
  <c r="MX438" i="2"/>
  <c r="MX333" i="2"/>
  <c r="MX424" i="2"/>
  <c r="MX300" i="2"/>
  <c r="MX461" i="2"/>
  <c r="MX187" i="2"/>
  <c r="MX238" i="2"/>
  <c r="MX265" i="2"/>
  <c r="MX298" i="2"/>
  <c r="MX360" i="2"/>
  <c r="MX119" i="2"/>
  <c r="MX211" i="2"/>
  <c r="MX373" i="2"/>
  <c r="MX338" i="2"/>
  <c r="MX242" i="2"/>
  <c r="MX355" i="2"/>
  <c r="MX447" i="2"/>
  <c r="MX443" i="2"/>
  <c r="MX403" i="2"/>
  <c r="MX463" i="2"/>
  <c r="MX335" i="2"/>
  <c r="MX431" i="2"/>
  <c r="MX454" i="2"/>
  <c r="MX384" i="2"/>
  <c r="MX151" i="2"/>
  <c r="MX407" i="2"/>
  <c r="MX412" i="2"/>
  <c r="MX445" i="2"/>
  <c r="MX462" i="2"/>
  <c r="MX324" i="2"/>
  <c r="MX425" i="2"/>
  <c r="MX450" i="2"/>
  <c r="MX414" i="2"/>
  <c r="MX357" i="2"/>
  <c r="MX415" i="2"/>
  <c r="MX476" i="2"/>
  <c r="MX321" i="2"/>
  <c r="MX328" i="2"/>
  <c r="MX315" i="2"/>
  <c r="MX351" i="2"/>
  <c r="MX423" i="2"/>
  <c r="MX441" i="2"/>
  <c r="MX216" i="2"/>
  <c r="MX240" i="2"/>
  <c r="MX452" i="2"/>
  <c r="MX409" i="2"/>
  <c r="MX269" i="2"/>
  <c r="MX329" i="2"/>
  <c r="MX416" i="2"/>
  <c r="MX437" i="2"/>
  <c r="MX419" i="2"/>
  <c r="MX427" i="2"/>
  <c r="MX161" i="2"/>
  <c r="MX429" i="2"/>
  <c r="MX399" i="2"/>
  <c r="MX290" i="2"/>
  <c r="MX349" i="2"/>
  <c r="MX213" i="2"/>
  <c r="MX401" i="2"/>
  <c r="MX460" i="2"/>
  <c r="MX307" i="2"/>
  <c r="MX379" i="2"/>
  <c r="MX82" i="2"/>
  <c r="MX77" i="2"/>
  <c r="MX370" i="2"/>
  <c r="MX394" i="2"/>
  <c r="MX323" i="2"/>
  <c r="MX221" i="2"/>
  <c r="MX478" i="2"/>
  <c r="MX390" i="2"/>
  <c r="MX320" i="2"/>
  <c r="MX378" i="2"/>
  <c r="MX418" i="2"/>
  <c r="MX464" i="2"/>
  <c r="MX474" i="2"/>
  <c r="MX398" i="2"/>
  <c r="MX451" i="2"/>
  <c r="MX457" i="2"/>
  <c r="MX477" i="2"/>
  <c r="MX458" i="2"/>
  <c r="MX372" i="2"/>
  <c r="MX225" i="2"/>
  <c r="MX228" i="2"/>
  <c r="MX185" i="2"/>
  <c r="MX475" i="2"/>
  <c r="MX257" i="2"/>
  <c r="MX47" i="2"/>
  <c r="MX336" i="2"/>
  <c r="MX262" i="2"/>
  <c r="MX106" i="2"/>
  <c r="MX469" i="2"/>
  <c r="MY102" i="2"/>
  <c r="MY10" i="2"/>
  <c r="MY330" i="2"/>
  <c r="MY84" i="2"/>
  <c r="MY260" i="2"/>
  <c r="MY45" i="2"/>
  <c r="MY181" i="2"/>
  <c r="MY140" i="2"/>
  <c r="MY108" i="2"/>
  <c r="MY179" i="2"/>
  <c r="MY277" i="2"/>
  <c r="MY167" i="2"/>
  <c r="MY52" i="2"/>
  <c r="MY177" i="2"/>
  <c r="MY39" i="2"/>
  <c r="MY203" i="2"/>
  <c r="MY196" i="2"/>
  <c r="MY289" i="2"/>
  <c r="MY110" i="2"/>
  <c r="MY13" i="2"/>
  <c r="MY22" i="2"/>
  <c r="MY164" i="2"/>
  <c r="MY172" i="2"/>
  <c r="MY239" i="2"/>
  <c r="MY46" i="2"/>
  <c r="MY166" i="2"/>
  <c r="MY154" i="2"/>
  <c r="MY255" i="2"/>
  <c r="MY455" i="2"/>
  <c r="MY152" i="2"/>
  <c r="MY126" i="2"/>
  <c r="MY146" i="2"/>
  <c r="MY284" i="2"/>
  <c r="MY304" i="2"/>
  <c r="MY345" i="2"/>
  <c r="MY337" i="2"/>
  <c r="MY361" i="2"/>
  <c r="MY434" i="2"/>
  <c r="MY413" i="2"/>
  <c r="MY404" i="2"/>
  <c r="MY363" i="2"/>
  <c r="MY466" i="2"/>
  <c r="MY411" i="2"/>
  <c r="MY448" i="2"/>
  <c r="MY362" i="2"/>
  <c r="MY391" i="2"/>
  <c r="MY308" i="2"/>
  <c r="MY193" i="2"/>
  <c r="MY319" i="2"/>
  <c r="MY205" i="2"/>
  <c r="MY322" i="2"/>
  <c r="MY297" i="2"/>
  <c r="MY325" i="2"/>
  <c r="MY180" i="2"/>
  <c r="MY54" i="2"/>
  <c r="MY280" i="2"/>
  <c r="MY274" i="2"/>
  <c r="MY261" i="2"/>
  <c r="MY118" i="2"/>
  <c r="MY229" i="2"/>
  <c r="MY383" i="2"/>
  <c r="MY131" i="2"/>
  <c r="MY124" i="2"/>
  <c r="MY223" i="2"/>
  <c r="MY230" i="2"/>
  <c r="MY327" i="2"/>
  <c r="MY420" i="2"/>
  <c r="MY270" i="2"/>
  <c r="MY432" i="2"/>
  <c r="MY268" i="2"/>
  <c r="MY367" i="2"/>
  <c r="MY87" i="2"/>
  <c r="MY37" i="2"/>
  <c r="MY55" i="2"/>
  <c r="MY159" i="2"/>
  <c r="MY98" i="2"/>
  <c r="MY85" i="2"/>
  <c r="MY134" i="2"/>
  <c r="MY83" i="2"/>
  <c r="MY117" i="2"/>
  <c r="MY175" i="2"/>
  <c r="MY358" i="2"/>
  <c r="MY27" i="2"/>
  <c r="MY16" i="2"/>
  <c r="MY184" i="2"/>
  <c r="MY74" i="2"/>
  <c r="MY149" i="2"/>
  <c r="MY92" i="2"/>
  <c r="MY132" i="2"/>
  <c r="MY470" i="2"/>
  <c r="MY115" i="2"/>
  <c r="MY145" i="2"/>
  <c r="MY186" i="2"/>
  <c r="MY40" i="2"/>
  <c r="MY21" i="2"/>
  <c r="MY199" i="2"/>
  <c r="MY295" i="2"/>
  <c r="MY353" i="2"/>
  <c r="MY207" i="2"/>
  <c r="MY155" i="2"/>
  <c r="MY195" i="2"/>
  <c r="MY125" i="2"/>
  <c r="MY15" i="2"/>
  <c r="MY160" i="2"/>
  <c r="MY194" i="2"/>
  <c r="MY224" i="2"/>
  <c r="MY188" i="2"/>
  <c r="MY76" i="2"/>
  <c r="MY153" i="2"/>
  <c r="MY263" i="2"/>
  <c r="MY112" i="2"/>
  <c r="MY62" i="2"/>
  <c r="MY78" i="2"/>
  <c r="MY198" i="2"/>
  <c r="MY191" i="2"/>
  <c r="MY275" i="2"/>
  <c r="MY65" i="2"/>
  <c r="MY341" i="2"/>
  <c r="MY105" i="2"/>
  <c r="MY81" i="2"/>
  <c r="MY267" i="2"/>
  <c r="MY220" i="2"/>
  <c r="MY156" i="2"/>
  <c r="MY254" i="2"/>
  <c r="MY286" i="2"/>
  <c r="MY29" i="2"/>
  <c r="MY94" i="2"/>
  <c r="MY100" i="2"/>
  <c r="MY182" i="2"/>
  <c r="MY36" i="2"/>
  <c r="MY53" i="2"/>
  <c r="MY4" i="2"/>
  <c r="MY2" i="2"/>
  <c r="MY306" i="2"/>
  <c r="MY56" i="2"/>
  <c r="MY43" i="2"/>
  <c r="MY282" i="2"/>
  <c r="MY59" i="2"/>
  <c r="MY169" i="2"/>
  <c r="MY192" i="2"/>
  <c r="MY209" i="2"/>
  <c r="MY227" i="2"/>
  <c r="MY73" i="2"/>
  <c r="MY113" i="2"/>
  <c r="MY71" i="2"/>
  <c r="MY18" i="2"/>
  <c r="MY26" i="2"/>
  <c r="MY144" i="2"/>
  <c r="MY9" i="2"/>
  <c r="MY50" i="2"/>
  <c r="MY19" i="2"/>
  <c r="MY99" i="2"/>
  <c r="MY23" i="2"/>
  <c r="MY24" i="2"/>
  <c r="MY12" i="2"/>
  <c r="MY66" i="2"/>
  <c r="MY5" i="2"/>
  <c r="MY101" i="2"/>
  <c r="MY88" i="2"/>
  <c r="MY64" i="2"/>
  <c r="MY70" i="2"/>
  <c r="MY32" i="2"/>
  <c r="MY51" i="2"/>
  <c r="MY218" i="2"/>
  <c r="MY35" i="2"/>
  <c r="MY368" i="2"/>
  <c r="MY350" i="2"/>
  <c r="MY388" i="2"/>
  <c r="MY292" i="2"/>
  <c r="MY214" i="2"/>
  <c r="MY75" i="2"/>
  <c r="MY293" i="2"/>
  <c r="MY243" i="2"/>
  <c r="MY210" i="2"/>
  <c r="MY369" i="2"/>
  <c r="MY69" i="2"/>
  <c r="MY68" i="2"/>
  <c r="MY38" i="2"/>
  <c r="MY3" i="2"/>
  <c r="MY120" i="2"/>
  <c r="MY58" i="2"/>
  <c r="MY34" i="2"/>
  <c r="MY86" i="2"/>
  <c r="MY178" i="2"/>
  <c r="MY57" i="2"/>
  <c r="MY217" i="2"/>
  <c r="MY127" i="2"/>
  <c r="MY206" i="2"/>
  <c r="MY111" i="2"/>
  <c r="MY344" i="2"/>
  <c r="MY150" i="2"/>
  <c r="MY93" i="2"/>
  <c r="MY63" i="2"/>
  <c r="MY174" i="2"/>
  <c r="MY147" i="2"/>
  <c r="MY48" i="2"/>
  <c r="MY96" i="2"/>
  <c r="MY72" i="2"/>
  <c r="MY33" i="2"/>
  <c r="MY189" i="2"/>
  <c r="MY313" i="2"/>
  <c r="MY158" i="2"/>
  <c r="MY219" i="2"/>
  <c r="MY31" i="2"/>
  <c r="MY95" i="2"/>
  <c r="MY346" i="2"/>
  <c r="MY176" i="2"/>
  <c r="MY352" i="2"/>
  <c r="MY245" i="2"/>
  <c r="MY41" i="2"/>
  <c r="MY79" i="2"/>
  <c r="MY30" i="2"/>
  <c r="MY226" i="2"/>
  <c r="MY103" i="2"/>
  <c r="MY141" i="2"/>
  <c r="MY301" i="2"/>
  <c r="MY347" i="2"/>
  <c r="MY472" i="2"/>
  <c r="MY190" i="2"/>
  <c r="MY296" i="2"/>
  <c r="MY139" i="2"/>
  <c r="MY371" i="2"/>
  <c r="MY7" i="2"/>
  <c r="MY208" i="2"/>
  <c r="MY25" i="2"/>
  <c r="MY468" i="2"/>
  <c r="MY256" i="2"/>
  <c r="MY17" i="2"/>
  <c r="MY222" i="2"/>
  <c r="MY130" i="2"/>
  <c r="MY89" i="2"/>
  <c r="MY201" i="2"/>
  <c r="MY273" i="2"/>
  <c r="MY42" i="2"/>
  <c r="MY200" i="2"/>
  <c r="MY20" i="2"/>
  <c r="MY6" i="2"/>
  <c r="MY61" i="2"/>
  <c r="MY246" i="2"/>
  <c r="MY381" i="2"/>
  <c r="MY278" i="2"/>
  <c r="MY326" i="2"/>
  <c r="MY342" i="2"/>
  <c r="MY276" i="2"/>
  <c r="MY247" i="2"/>
  <c r="MY314" i="2"/>
  <c r="MY142" i="2"/>
  <c r="MY168" i="2"/>
  <c r="MY343" i="2"/>
  <c r="MY11" i="2"/>
  <c r="MY138" i="2"/>
  <c r="MY294" i="2"/>
  <c r="MY91" i="2"/>
  <c r="MY232" i="2"/>
  <c r="MY299" i="2"/>
  <c r="MY364" i="2"/>
  <c r="MY122" i="2"/>
  <c r="MY354" i="2"/>
  <c r="MY435" i="2"/>
  <c r="MY340" i="2"/>
  <c r="MY471" i="2"/>
  <c r="MY302" i="2"/>
  <c r="MY316" i="2"/>
  <c r="MY317" i="2"/>
  <c r="MY136" i="2"/>
  <c r="MY433" i="2"/>
  <c r="MY386" i="2"/>
  <c r="MY252" i="2"/>
  <c r="MY410" i="2"/>
  <c r="MY212" i="2"/>
  <c r="MY348" i="2"/>
  <c r="MY163" i="2"/>
  <c r="MY310" i="2"/>
  <c r="MY173" i="2"/>
  <c r="MY417" i="2"/>
  <c r="MY114" i="2"/>
  <c r="MY331" i="2"/>
  <c r="MY264" i="2"/>
  <c r="MY366" i="2"/>
  <c r="MY359" i="2"/>
  <c r="MY405" i="2"/>
  <c r="MY365" i="2"/>
  <c r="MY382" i="2"/>
  <c r="MY271" i="2"/>
  <c r="MY291" i="2"/>
  <c r="MY393" i="2"/>
  <c r="MY442" i="2"/>
  <c r="MY392" i="2"/>
  <c r="MY396" i="2"/>
  <c r="MY406" i="2"/>
  <c r="MY453" i="2"/>
  <c r="MY236" i="2"/>
  <c r="MY253" i="2"/>
  <c r="MY143" i="2"/>
  <c r="MY281" i="2"/>
  <c r="MY285" i="2"/>
  <c r="MY387" i="2"/>
  <c r="MY332" i="2"/>
  <c r="MY439" i="2"/>
  <c r="MY135" i="2"/>
  <c r="MY197" i="2"/>
  <c r="MY449" i="2"/>
  <c r="MY250" i="2"/>
  <c r="MY237" i="2"/>
  <c r="MY241" i="2"/>
  <c r="MY266" i="2"/>
  <c r="MY272" i="2"/>
  <c r="MY165" i="2"/>
  <c r="MY14" i="2"/>
  <c r="MY400" i="2"/>
  <c r="MY259" i="2"/>
  <c r="MY311" i="2"/>
  <c r="MY309" i="2"/>
  <c r="MY234" i="2"/>
  <c r="MY334" i="2"/>
  <c r="MY426" i="2"/>
  <c r="MY456" i="2"/>
  <c r="MY376" i="2"/>
  <c r="MY215" i="2"/>
  <c r="MY157" i="2"/>
  <c r="MY97" i="2"/>
  <c r="MY380" i="2"/>
  <c r="MY8" i="2"/>
  <c r="MY446" i="2"/>
  <c r="MY248" i="2"/>
  <c r="MY133" i="2"/>
  <c r="MY244" i="2"/>
  <c r="MY123" i="2"/>
  <c r="MY171" i="2"/>
  <c r="MY283" i="2"/>
  <c r="MY249" i="2"/>
  <c r="MY67" i="2"/>
  <c r="MY129" i="2"/>
  <c r="MY49" i="2"/>
  <c r="MY109" i="2"/>
  <c r="MY374" i="2"/>
  <c r="MY288" i="2"/>
  <c r="MY116" i="2"/>
  <c r="MY121" i="2"/>
  <c r="MY202" i="2"/>
  <c r="MY60" i="2"/>
  <c r="MY170" i="2"/>
  <c r="MY204" i="2"/>
  <c r="MY162" i="2"/>
  <c r="MY28" i="2"/>
  <c r="MY231" i="2"/>
  <c r="MY251" i="2"/>
  <c r="MY44" i="2"/>
  <c r="MY305" i="2"/>
  <c r="MY287" i="2"/>
  <c r="MY148" i="2"/>
  <c r="MY356" i="2"/>
  <c r="MY90" i="2"/>
  <c r="MY107" i="2"/>
  <c r="MY183" i="2"/>
  <c r="MY80" i="2"/>
  <c r="MY339" i="2"/>
  <c r="MY233" i="2"/>
  <c r="MY128" i="2"/>
  <c r="MY467" i="2"/>
  <c r="MY312" i="2"/>
  <c r="MY444" i="2"/>
  <c r="MY235" i="2"/>
  <c r="MY104" i="2"/>
  <c r="MY258" i="2"/>
  <c r="MY303" i="2"/>
  <c r="MY428" i="2"/>
  <c r="MY473" i="2"/>
  <c r="MY459" i="2"/>
  <c r="MY395" i="2"/>
  <c r="MY397" i="2"/>
  <c r="MY436" i="2"/>
  <c r="MY440" i="2"/>
  <c r="MY465" i="2"/>
  <c r="MY408" i="2"/>
  <c r="MY421" i="2"/>
  <c r="MY479" i="2"/>
  <c r="MY422" i="2"/>
  <c r="MY377" i="2"/>
  <c r="MY430" i="2"/>
  <c r="MY389" i="2"/>
  <c r="MY137" i="2"/>
  <c r="MY385" i="2"/>
  <c r="MY402" i="2"/>
  <c r="MY318" i="2"/>
  <c r="MY375" i="2"/>
  <c r="MY279" i="2"/>
  <c r="MY438" i="2"/>
  <c r="MY333" i="2"/>
  <c r="MY424" i="2"/>
  <c r="MY300" i="2"/>
  <c r="MY461" i="2"/>
  <c r="MY187" i="2"/>
  <c r="MY238" i="2"/>
  <c r="MY265" i="2"/>
  <c r="MY298" i="2"/>
  <c r="MY360" i="2"/>
  <c r="MY119" i="2"/>
  <c r="MY211" i="2"/>
  <c r="MY373" i="2"/>
  <c r="MY338" i="2"/>
  <c r="MY242" i="2"/>
  <c r="MY355" i="2"/>
  <c r="MY447" i="2"/>
  <c r="MY443" i="2"/>
  <c r="MY403" i="2"/>
  <c r="MY463" i="2"/>
  <c r="MY335" i="2"/>
  <c r="MY431" i="2"/>
  <c r="MY454" i="2"/>
  <c r="MY384" i="2"/>
  <c r="MY151" i="2"/>
  <c r="MY407" i="2"/>
  <c r="MY412" i="2"/>
  <c r="MY445" i="2"/>
  <c r="MY462" i="2"/>
  <c r="MY324" i="2"/>
  <c r="MY425" i="2"/>
  <c r="MY450" i="2"/>
  <c r="MY414" i="2"/>
  <c r="MY357" i="2"/>
  <c r="MY415" i="2"/>
  <c r="MY476" i="2"/>
  <c r="MY321" i="2"/>
  <c r="MY328" i="2"/>
  <c r="MY315" i="2"/>
  <c r="MY351" i="2"/>
  <c r="MY423" i="2"/>
  <c r="MY441" i="2"/>
  <c r="MY216" i="2"/>
  <c r="MY240" i="2"/>
  <c r="MY452" i="2"/>
  <c r="MY409" i="2"/>
  <c r="MY269" i="2"/>
  <c r="MY329" i="2"/>
  <c r="MY416" i="2"/>
  <c r="MY437" i="2"/>
  <c r="MY419" i="2"/>
  <c r="MY427" i="2"/>
  <c r="MY161" i="2"/>
  <c r="MY429" i="2"/>
  <c r="MY399" i="2"/>
  <c r="MY290" i="2"/>
  <c r="MY349" i="2"/>
  <c r="MY213" i="2"/>
  <c r="MY401" i="2"/>
  <c r="MY460" i="2"/>
  <c r="MY307" i="2"/>
  <c r="MY379" i="2"/>
  <c r="MY82" i="2"/>
  <c r="MY77" i="2"/>
  <c r="MY370" i="2"/>
  <c r="MY394" i="2"/>
  <c r="MY323" i="2"/>
  <c r="MY221" i="2"/>
  <c r="MY478" i="2"/>
  <c r="MY390" i="2"/>
  <c r="MY320" i="2"/>
  <c r="MY378" i="2"/>
  <c r="MY418" i="2"/>
  <c r="MY464" i="2"/>
  <c r="MY474" i="2"/>
  <c r="MY398" i="2"/>
  <c r="MY451" i="2"/>
  <c r="MY457" i="2"/>
  <c r="MY477" i="2"/>
  <c r="MY458" i="2"/>
  <c r="MY372" i="2"/>
  <c r="MY225" i="2"/>
  <c r="MY228" i="2"/>
  <c r="MY185" i="2"/>
  <c r="MY475" i="2"/>
  <c r="MY257" i="2"/>
  <c r="MY47" i="2"/>
  <c r="MY336" i="2"/>
  <c r="MY262" i="2"/>
  <c r="MY106" i="2"/>
  <c r="MY469" i="2"/>
  <c r="MZ102" i="2"/>
  <c r="MZ10" i="2"/>
  <c r="MZ330" i="2"/>
  <c r="MZ84" i="2"/>
  <c r="MZ260" i="2"/>
  <c r="MZ45" i="2"/>
  <c r="MZ181" i="2"/>
  <c r="MZ140" i="2"/>
  <c r="MZ108" i="2"/>
  <c r="MZ179" i="2"/>
  <c r="MZ277" i="2"/>
  <c r="MZ167" i="2"/>
  <c r="MZ52" i="2"/>
  <c r="MZ177" i="2"/>
  <c r="MZ39" i="2"/>
  <c r="MZ203" i="2"/>
  <c r="MZ196" i="2"/>
  <c r="MZ289" i="2"/>
  <c r="MZ110" i="2"/>
  <c r="MZ13" i="2"/>
  <c r="MZ22" i="2"/>
  <c r="MZ164" i="2"/>
  <c r="MZ172" i="2"/>
  <c r="MZ239" i="2"/>
  <c r="MZ46" i="2"/>
  <c r="MZ166" i="2"/>
  <c r="MZ154" i="2"/>
  <c r="MZ255" i="2"/>
  <c r="MZ455" i="2"/>
  <c r="MZ152" i="2"/>
  <c r="MZ126" i="2"/>
  <c r="MZ146" i="2"/>
  <c r="MZ284" i="2"/>
  <c r="MZ304" i="2"/>
  <c r="MZ345" i="2"/>
  <c r="MZ337" i="2"/>
  <c r="MZ361" i="2"/>
  <c r="MZ434" i="2"/>
  <c r="MZ413" i="2"/>
  <c r="MZ404" i="2"/>
  <c r="MZ363" i="2"/>
  <c r="MZ466" i="2"/>
  <c r="MZ411" i="2"/>
  <c r="MZ448" i="2"/>
  <c r="MZ362" i="2"/>
  <c r="MZ391" i="2"/>
  <c r="MZ308" i="2"/>
  <c r="MZ193" i="2"/>
  <c r="MZ319" i="2"/>
  <c r="MZ205" i="2"/>
  <c r="MZ322" i="2"/>
  <c r="MZ297" i="2"/>
  <c r="MZ325" i="2"/>
  <c r="MZ180" i="2"/>
  <c r="MZ54" i="2"/>
  <c r="MZ280" i="2"/>
  <c r="MZ274" i="2"/>
  <c r="MZ261" i="2"/>
  <c r="MZ118" i="2"/>
  <c r="MZ229" i="2"/>
  <c r="MZ383" i="2"/>
  <c r="MZ131" i="2"/>
  <c r="MZ124" i="2"/>
  <c r="MZ223" i="2"/>
  <c r="MZ230" i="2"/>
  <c r="MZ327" i="2"/>
  <c r="MZ420" i="2"/>
  <c r="MZ270" i="2"/>
  <c r="MZ432" i="2"/>
  <c r="MZ268" i="2"/>
  <c r="MZ367" i="2"/>
  <c r="MZ87" i="2"/>
  <c r="MZ37" i="2"/>
  <c r="MZ55" i="2"/>
  <c r="MZ159" i="2"/>
  <c r="MZ98" i="2"/>
  <c r="MZ85" i="2"/>
  <c r="MZ134" i="2"/>
  <c r="MZ83" i="2"/>
  <c r="MZ117" i="2"/>
  <c r="MZ175" i="2"/>
  <c r="MZ358" i="2"/>
  <c r="MZ27" i="2"/>
  <c r="MZ16" i="2"/>
  <c r="MZ184" i="2"/>
  <c r="MZ74" i="2"/>
  <c r="MZ149" i="2"/>
  <c r="MZ92" i="2"/>
  <c r="MZ132" i="2"/>
  <c r="MZ470" i="2"/>
  <c r="MZ115" i="2"/>
  <c r="MZ145" i="2"/>
  <c r="MZ186" i="2"/>
  <c r="MZ40" i="2"/>
  <c r="MZ21" i="2"/>
  <c r="MZ199" i="2"/>
  <c r="MZ295" i="2"/>
  <c r="MZ353" i="2"/>
  <c r="MZ207" i="2"/>
  <c r="MZ155" i="2"/>
  <c r="MZ195" i="2"/>
  <c r="MZ125" i="2"/>
  <c r="MZ15" i="2"/>
  <c r="MZ160" i="2"/>
  <c r="MZ194" i="2"/>
  <c r="MZ224" i="2"/>
  <c r="MZ188" i="2"/>
  <c r="MZ76" i="2"/>
  <c r="MZ153" i="2"/>
  <c r="MZ263" i="2"/>
  <c r="MZ112" i="2"/>
  <c r="MZ62" i="2"/>
  <c r="MZ78" i="2"/>
  <c r="MZ198" i="2"/>
  <c r="MZ191" i="2"/>
  <c r="MZ275" i="2"/>
  <c r="MZ65" i="2"/>
  <c r="MZ341" i="2"/>
  <c r="MZ105" i="2"/>
  <c r="MZ81" i="2"/>
  <c r="MZ267" i="2"/>
  <c r="MZ220" i="2"/>
  <c r="MZ156" i="2"/>
  <c r="MZ254" i="2"/>
  <c r="MZ286" i="2"/>
  <c r="MZ29" i="2"/>
  <c r="MZ94" i="2"/>
  <c r="MZ100" i="2"/>
  <c r="MZ182" i="2"/>
  <c r="MZ36" i="2"/>
  <c r="MZ53" i="2"/>
  <c r="MZ4" i="2"/>
  <c r="MZ2" i="2"/>
  <c r="MZ306" i="2"/>
  <c r="MZ56" i="2"/>
  <c r="MZ43" i="2"/>
  <c r="MZ282" i="2"/>
  <c r="MZ59" i="2"/>
  <c r="MZ169" i="2"/>
  <c r="MZ192" i="2"/>
  <c r="MZ209" i="2"/>
  <c r="MZ227" i="2"/>
  <c r="MZ73" i="2"/>
  <c r="MZ113" i="2"/>
  <c r="MZ71" i="2"/>
  <c r="MZ18" i="2"/>
  <c r="MZ26" i="2"/>
  <c r="MZ144" i="2"/>
  <c r="MZ9" i="2"/>
  <c r="MZ50" i="2"/>
  <c r="MZ19" i="2"/>
  <c r="MZ99" i="2"/>
  <c r="MZ23" i="2"/>
  <c r="MZ24" i="2"/>
  <c r="MZ12" i="2"/>
  <c r="MZ66" i="2"/>
  <c r="MZ5" i="2"/>
  <c r="MZ101" i="2"/>
  <c r="MZ88" i="2"/>
  <c r="MZ64" i="2"/>
  <c r="MZ70" i="2"/>
  <c r="MZ32" i="2"/>
  <c r="MZ51" i="2"/>
  <c r="MZ218" i="2"/>
  <c r="MZ35" i="2"/>
  <c r="MZ368" i="2"/>
  <c r="MZ350" i="2"/>
  <c r="MZ388" i="2"/>
  <c r="MZ292" i="2"/>
  <c r="MZ214" i="2"/>
  <c r="MZ75" i="2"/>
  <c r="MZ293" i="2"/>
  <c r="MZ243" i="2"/>
  <c r="MZ210" i="2"/>
  <c r="MZ369" i="2"/>
  <c r="MZ69" i="2"/>
  <c r="MZ68" i="2"/>
  <c r="MZ38" i="2"/>
  <c r="MZ3" i="2"/>
  <c r="MZ120" i="2"/>
  <c r="MZ58" i="2"/>
  <c r="MZ34" i="2"/>
  <c r="MZ86" i="2"/>
  <c r="MZ178" i="2"/>
  <c r="MZ57" i="2"/>
  <c r="MZ217" i="2"/>
  <c r="MZ127" i="2"/>
  <c r="MZ206" i="2"/>
  <c r="MZ111" i="2"/>
  <c r="MZ344" i="2"/>
  <c r="MZ150" i="2"/>
  <c r="MZ93" i="2"/>
  <c r="MZ63" i="2"/>
  <c r="MZ174" i="2"/>
  <c r="MZ147" i="2"/>
  <c r="MZ48" i="2"/>
  <c r="MZ96" i="2"/>
  <c r="MZ72" i="2"/>
  <c r="MZ33" i="2"/>
  <c r="MZ189" i="2"/>
  <c r="MZ313" i="2"/>
  <c r="MZ158" i="2"/>
  <c r="MZ219" i="2"/>
  <c r="MZ31" i="2"/>
  <c r="MZ95" i="2"/>
  <c r="MZ346" i="2"/>
  <c r="MZ176" i="2"/>
  <c r="MZ352" i="2"/>
  <c r="MZ245" i="2"/>
  <c r="MZ41" i="2"/>
  <c r="MZ79" i="2"/>
  <c r="MZ30" i="2"/>
  <c r="MZ226" i="2"/>
  <c r="MZ103" i="2"/>
  <c r="MZ141" i="2"/>
  <c r="MZ301" i="2"/>
  <c r="MZ347" i="2"/>
  <c r="MZ472" i="2"/>
  <c r="MZ190" i="2"/>
  <c r="MZ296" i="2"/>
  <c r="MZ139" i="2"/>
  <c r="MZ371" i="2"/>
  <c r="MZ7" i="2"/>
  <c r="MZ208" i="2"/>
  <c r="MZ25" i="2"/>
  <c r="MZ468" i="2"/>
  <c r="MZ256" i="2"/>
  <c r="MZ17" i="2"/>
  <c r="MZ222" i="2"/>
  <c r="MZ130" i="2"/>
  <c r="MZ89" i="2"/>
  <c r="MZ201" i="2"/>
  <c r="MZ273" i="2"/>
  <c r="MZ42" i="2"/>
  <c r="MZ200" i="2"/>
  <c r="MZ20" i="2"/>
  <c r="MZ6" i="2"/>
  <c r="MZ61" i="2"/>
  <c r="MZ246" i="2"/>
  <c r="MZ381" i="2"/>
  <c r="MZ278" i="2"/>
  <c r="MZ326" i="2"/>
  <c r="MZ342" i="2"/>
  <c r="MZ276" i="2"/>
  <c r="MZ247" i="2"/>
  <c r="MZ314" i="2"/>
  <c r="MZ142" i="2"/>
  <c r="MZ168" i="2"/>
  <c r="MZ343" i="2"/>
  <c r="MZ11" i="2"/>
  <c r="MZ138" i="2"/>
  <c r="MZ294" i="2"/>
  <c r="MZ91" i="2"/>
  <c r="MZ232" i="2"/>
  <c r="MZ299" i="2"/>
  <c r="MZ364" i="2"/>
  <c r="MZ122" i="2"/>
  <c r="MZ354" i="2"/>
  <c r="MZ435" i="2"/>
  <c r="MZ340" i="2"/>
  <c r="MZ471" i="2"/>
  <c r="MZ302" i="2"/>
  <c r="MZ316" i="2"/>
  <c r="MZ317" i="2"/>
  <c r="MZ136" i="2"/>
  <c r="MZ433" i="2"/>
  <c r="MZ386" i="2"/>
  <c r="MZ252" i="2"/>
  <c r="MZ410" i="2"/>
  <c r="MZ212" i="2"/>
  <c r="MZ348" i="2"/>
  <c r="MZ163" i="2"/>
  <c r="MZ310" i="2"/>
  <c r="MZ173" i="2"/>
  <c r="MZ417" i="2"/>
  <c r="MZ114" i="2"/>
  <c r="MZ331" i="2"/>
  <c r="MZ264" i="2"/>
  <c r="MZ366" i="2"/>
  <c r="MZ359" i="2"/>
  <c r="MZ405" i="2"/>
  <c r="MZ365" i="2"/>
  <c r="MZ382" i="2"/>
  <c r="MZ271" i="2"/>
  <c r="MZ291" i="2"/>
  <c r="MZ393" i="2"/>
  <c r="MZ442" i="2"/>
  <c r="MZ392" i="2"/>
  <c r="MZ396" i="2"/>
  <c r="MZ406" i="2"/>
  <c r="MZ453" i="2"/>
  <c r="MZ236" i="2"/>
  <c r="MZ253" i="2"/>
  <c r="MZ143" i="2"/>
  <c r="MZ281" i="2"/>
  <c r="MZ285" i="2"/>
  <c r="MZ387" i="2"/>
  <c r="MZ332" i="2"/>
  <c r="MZ439" i="2"/>
  <c r="MZ135" i="2"/>
  <c r="MZ197" i="2"/>
  <c r="MZ449" i="2"/>
  <c r="MZ250" i="2"/>
  <c r="MZ237" i="2"/>
  <c r="MZ241" i="2"/>
  <c r="MZ266" i="2"/>
  <c r="MZ272" i="2"/>
  <c r="MZ165" i="2"/>
  <c r="MZ14" i="2"/>
  <c r="MZ400" i="2"/>
  <c r="MZ259" i="2"/>
  <c r="MZ311" i="2"/>
  <c r="MZ309" i="2"/>
  <c r="MZ234" i="2"/>
  <c r="MZ334" i="2"/>
  <c r="MZ426" i="2"/>
  <c r="MZ456" i="2"/>
  <c r="MZ376" i="2"/>
  <c r="MZ215" i="2"/>
  <c r="MZ157" i="2"/>
  <c r="MZ97" i="2"/>
  <c r="MZ380" i="2"/>
  <c r="MZ8" i="2"/>
  <c r="MZ446" i="2"/>
  <c r="MZ248" i="2"/>
  <c r="MZ133" i="2"/>
  <c r="MZ244" i="2"/>
  <c r="MZ123" i="2"/>
  <c r="MZ171" i="2"/>
  <c r="MZ283" i="2"/>
  <c r="MZ249" i="2"/>
  <c r="MZ67" i="2"/>
  <c r="MZ129" i="2"/>
  <c r="MZ49" i="2"/>
  <c r="MZ109" i="2"/>
  <c r="MZ374" i="2"/>
  <c r="MZ288" i="2"/>
  <c r="MZ116" i="2"/>
  <c r="MZ121" i="2"/>
  <c r="MZ202" i="2"/>
  <c r="MZ60" i="2"/>
  <c r="MZ170" i="2"/>
  <c r="MZ204" i="2"/>
  <c r="MZ162" i="2"/>
  <c r="MZ28" i="2"/>
  <c r="MZ231" i="2"/>
  <c r="MZ251" i="2"/>
  <c r="MZ44" i="2"/>
  <c r="MZ305" i="2"/>
  <c r="MZ287" i="2"/>
  <c r="MZ148" i="2"/>
  <c r="MZ356" i="2"/>
  <c r="MZ90" i="2"/>
  <c r="MZ107" i="2"/>
  <c r="MZ183" i="2"/>
  <c r="MZ80" i="2"/>
  <c r="MZ339" i="2"/>
  <c r="MZ233" i="2"/>
  <c r="MZ128" i="2"/>
  <c r="MZ467" i="2"/>
  <c r="MZ312" i="2"/>
  <c r="MZ444" i="2"/>
  <c r="MZ235" i="2"/>
  <c r="MZ104" i="2"/>
  <c r="MZ258" i="2"/>
  <c r="MZ303" i="2"/>
  <c r="MZ428" i="2"/>
  <c r="MZ473" i="2"/>
  <c r="MZ459" i="2"/>
  <c r="MZ395" i="2"/>
  <c r="MZ397" i="2"/>
  <c r="MZ436" i="2"/>
  <c r="MZ440" i="2"/>
  <c r="MZ465" i="2"/>
  <c r="MZ408" i="2"/>
  <c r="MZ421" i="2"/>
  <c r="MZ479" i="2"/>
  <c r="MZ422" i="2"/>
  <c r="MZ377" i="2"/>
  <c r="MZ430" i="2"/>
  <c r="MZ389" i="2"/>
  <c r="MZ137" i="2"/>
  <c r="MZ385" i="2"/>
  <c r="MZ402" i="2"/>
  <c r="MZ318" i="2"/>
  <c r="MZ375" i="2"/>
  <c r="MZ279" i="2"/>
  <c r="MZ438" i="2"/>
  <c r="MZ333" i="2"/>
  <c r="MZ424" i="2"/>
  <c r="MZ300" i="2"/>
  <c r="MZ461" i="2"/>
  <c r="MZ187" i="2"/>
  <c r="MZ238" i="2"/>
  <c r="MZ265" i="2"/>
  <c r="MZ298" i="2"/>
  <c r="MZ360" i="2"/>
  <c r="MZ119" i="2"/>
  <c r="MZ211" i="2"/>
  <c r="MZ373" i="2"/>
  <c r="MZ338" i="2"/>
  <c r="MZ242" i="2"/>
  <c r="MZ355" i="2"/>
  <c r="MZ447" i="2"/>
  <c r="MZ443" i="2"/>
  <c r="MZ403" i="2"/>
  <c r="MZ463" i="2"/>
  <c r="MZ335" i="2"/>
  <c r="MZ431" i="2"/>
  <c r="MZ454" i="2"/>
  <c r="MZ384" i="2"/>
  <c r="MZ151" i="2"/>
  <c r="MZ407" i="2"/>
  <c r="MZ412" i="2"/>
  <c r="MZ445" i="2"/>
  <c r="MZ462" i="2"/>
  <c r="MZ324" i="2"/>
  <c r="MZ425" i="2"/>
  <c r="MZ450" i="2"/>
  <c r="MZ414" i="2"/>
  <c r="MZ357" i="2"/>
  <c r="MZ415" i="2"/>
  <c r="MZ476" i="2"/>
  <c r="MZ321" i="2"/>
  <c r="MZ328" i="2"/>
  <c r="MZ315" i="2"/>
  <c r="MZ351" i="2"/>
  <c r="MZ423" i="2"/>
  <c r="MZ441" i="2"/>
  <c r="MZ216" i="2"/>
  <c r="MZ240" i="2"/>
  <c r="MZ452" i="2"/>
  <c r="MZ409" i="2"/>
  <c r="MZ269" i="2"/>
  <c r="MZ329" i="2"/>
  <c r="MZ416" i="2"/>
  <c r="MZ437" i="2"/>
  <c r="MZ419" i="2"/>
  <c r="MZ427" i="2"/>
  <c r="MZ161" i="2"/>
  <c r="MZ429" i="2"/>
  <c r="MZ399" i="2"/>
  <c r="MZ290" i="2"/>
  <c r="MZ349" i="2"/>
  <c r="MZ213" i="2"/>
  <c r="MZ401" i="2"/>
  <c r="MZ460" i="2"/>
  <c r="MZ307" i="2"/>
  <c r="MZ379" i="2"/>
  <c r="MZ82" i="2"/>
  <c r="MZ77" i="2"/>
  <c r="MZ370" i="2"/>
  <c r="MZ394" i="2"/>
  <c r="MZ323" i="2"/>
  <c r="MZ221" i="2"/>
  <c r="MZ478" i="2"/>
  <c r="MZ390" i="2"/>
  <c r="MZ320" i="2"/>
  <c r="MZ378" i="2"/>
  <c r="MZ418" i="2"/>
  <c r="MZ464" i="2"/>
  <c r="MZ474" i="2"/>
  <c r="MZ398" i="2"/>
  <c r="MZ451" i="2"/>
  <c r="MZ457" i="2"/>
  <c r="MZ477" i="2"/>
  <c r="MZ458" i="2"/>
  <c r="MZ372" i="2"/>
  <c r="MZ225" i="2"/>
  <c r="MZ228" i="2"/>
  <c r="MZ185" i="2"/>
  <c r="MZ475" i="2"/>
  <c r="MZ257" i="2"/>
  <c r="MZ47" i="2"/>
  <c r="MZ336" i="2"/>
  <c r="MZ262" i="2"/>
  <c r="MZ106" i="2"/>
  <c r="MZ469" i="2"/>
  <c r="NA102" i="2"/>
  <c r="NA10" i="2"/>
  <c r="NA330" i="2"/>
  <c r="NA84" i="2"/>
  <c r="NA260" i="2"/>
  <c r="NA45" i="2"/>
  <c r="NA181" i="2"/>
  <c r="NA140" i="2"/>
  <c r="NA108" i="2"/>
  <c r="NA179" i="2"/>
  <c r="NA277" i="2"/>
  <c r="NA167" i="2"/>
  <c r="NA52" i="2"/>
  <c r="NA177" i="2"/>
  <c r="NA39" i="2"/>
  <c r="NA203" i="2"/>
  <c r="NA196" i="2"/>
  <c r="NA289" i="2"/>
  <c r="NA110" i="2"/>
  <c r="NA13" i="2"/>
  <c r="NA22" i="2"/>
  <c r="NA164" i="2"/>
  <c r="NA172" i="2"/>
  <c r="NA239" i="2"/>
  <c r="NA46" i="2"/>
  <c r="NA166" i="2"/>
  <c r="NA154" i="2"/>
  <c r="NA255" i="2"/>
  <c r="NA455" i="2"/>
  <c r="NA152" i="2"/>
  <c r="NA126" i="2"/>
  <c r="NA146" i="2"/>
  <c r="NA284" i="2"/>
  <c r="NA304" i="2"/>
  <c r="NA345" i="2"/>
  <c r="NA337" i="2"/>
  <c r="NA361" i="2"/>
  <c r="NA434" i="2"/>
  <c r="NA413" i="2"/>
  <c r="NA404" i="2"/>
  <c r="NA363" i="2"/>
  <c r="NA466" i="2"/>
  <c r="NA411" i="2"/>
  <c r="NA448" i="2"/>
  <c r="NA362" i="2"/>
  <c r="NA391" i="2"/>
  <c r="NA308" i="2"/>
  <c r="NA193" i="2"/>
  <c r="NA319" i="2"/>
  <c r="NA205" i="2"/>
  <c r="NA322" i="2"/>
  <c r="NA297" i="2"/>
  <c r="NA325" i="2"/>
  <c r="NA180" i="2"/>
  <c r="NA54" i="2"/>
  <c r="NA280" i="2"/>
  <c r="NA274" i="2"/>
  <c r="NA261" i="2"/>
  <c r="NA118" i="2"/>
  <c r="NA229" i="2"/>
  <c r="NA383" i="2"/>
  <c r="NA131" i="2"/>
  <c r="NA124" i="2"/>
  <c r="NA223" i="2"/>
  <c r="NA230" i="2"/>
  <c r="NA327" i="2"/>
  <c r="NA420" i="2"/>
  <c r="NA270" i="2"/>
  <c r="NA432" i="2"/>
  <c r="NA268" i="2"/>
  <c r="NA367" i="2"/>
  <c r="NA87" i="2"/>
  <c r="NA37" i="2"/>
  <c r="NA55" i="2"/>
  <c r="NA159" i="2"/>
  <c r="NA98" i="2"/>
  <c r="NA85" i="2"/>
  <c r="NA134" i="2"/>
  <c r="NA83" i="2"/>
  <c r="NA117" i="2"/>
  <c r="NA175" i="2"/>
  <c r="NA358" i="2"/>
  <c r="NA27" i="2"/>
  <c r="NA16" i="2"/>
  <c r="NA184" i="2"/>
  <c r="NA74" i="2"/>
  <c r="NA149" i="2"/>
  <c r="NA92" i="2"/>
  <c r="NA132" i="2"/>
  <c r="NA470" i="2"/>
  <c r="NA115" i="2"/>
  <c r="NA145" i="2"/>
  <c r="NA186" i="2"/>
  <c r="NA40" i="2"/>
  <c r="NA21" i="2"/>
  <c r="NA199" i="2"/>
  <c r="NA295" i="2"/>
  <c r="NA353" i="2"/>
  <c r="NA207" i="2"/>
  <c r="NA155" i="2"/>
  <c r="NA195" i="2"/>
  <c r="NA125" i="2"/>
  <c r="NA15" i="2"/>
  <c r="NA160" i="2"/>
  <c r="NA194" i="2"/>
  <c r="NA224" i="2"/>
  <c r="NA188" i="2"/>
  <c r="NA76" i="2"/>
  <c r="NA153" i="2"/>
  <c r="NA263" i="2"/>
  <c r="NA112" i="2"/>
  <c r="NA62" i="2"/>
  <c r="NA78" i="2"/>
  <c r="NA198" i="2"/>
  <c r="NA191" i="2"/>
  <c r="NA275" i="2"/>
  <c r="NA65" i="2"/>
  <c r="NA341" i="2"/>
  <c r="NA105" i="2"/>
  <c r="NA81" i="2"/>
  <c r="NA267" i="2"/>
  <c r="NA220" i="2"/>
  <c r="NA156" i="2"/>
  <c r="NA254" i="2"/>
  <c r="NA286" i="2"/>
  <c r="NA29" i="2"/>
  <c r="NA94" i="2"/>
  <c r="NA100" i="2"/>
  <c r="NA182" i="2"/>
  <c r="NA36" i="2"/>
  <c r="NA53" i="2"/>
  <c r="NA4" i="2"/>
  <c r="NA2" i="2"/>
  <c r="NA306" i="2"/>
  <c r="NA56" i="2"/>
  <c r="NA43" i="2"/>
  <c r="NA282" i="2"/>
  <c r="NA59" i="2"/>
  <c r="NA169" i="2"/>
  <c r="NA192" i="2"/>
  <c r="NA209" i="2"/>
  <c r="NA227" i="2"/>
  <c r="NA73" i="2"/>
  <c r="NA113" i="2"/>
  <c r="NA71" i="2"/>
  <c r="NA18" i="2"/>
  <c r="NA26" i="2"/>
  <c r="NA144" i="2"/>
  <c r="NA9" i="2"/>
  <c r="NA50" i="2"/>
  <c r="NA19" i="2"/>
  <c r="NA99" i="2"/>
  <c r="NA23" i="2"/>
  <c r="NA24" i="2"/>
  <c r="NA12" i="2"/>
  <c r="NA66" i="2"/>
  <c r="NA5" i="2"/>
  <c r="NA101" i="2"/>
  <c r="NA88" i="2"/>
  <c r="NA64" i="2"/>
  <c r="NA70" i="2"/>
  <c r="NA32" i="2"/>
  <c r="NA51" i="2"/>
  <c r="NA218" i="2"/>
  <c r="NA35" i="2"/>
  <c r="NA368" i="2"/>
  <c r="NA350" i="2"/>
  <c r="NA388" i="2"/>
  <c r="NA292" i="2"/>
  <c r="NA214" i="2"/>
  <c r="NA75" i="2"/>
  <c r="NA293" i="2"/>
  <c r="NA243" i="2"/>
  <c r="NA210" i="2"/>
  <c r="NA369" i="2"/>
  <c r="NA69" i="2"/>
  <c r="NA68" i="2"/>
  <c r="NA38" i="2"/>
  <c r="NA3" i="2"/>
  <c r="NA120" i="2"/>
  <c r="NA58" i="2"/>
  <c r="NA34" i="2"/>
  <c r="NA86" i="2"/>
  <c r="NA178" i="2"/>
  <c r="NA57" i="2"/>
  <c r="NA217" i="2"/>
  <c r="NA127" i="2"/>
  <c r="NA206" i="2"/>
  <c r="NA111" i="2"/>
  <c r="NA344" i="2"/>
  <c r="NA150" i="2"/>
  <c r="NA93" i="2"/>
  <c r="NA63" i="2"/>
  <c r="NA174" i="2"/>
  <c r="NA147" i="2"/>
  <c r="NA48" i="2"/>
  <c r="NA96" i="2"/>
  <c r="NA72" i="2"/>
  <c r="NA33" i="2"/>
  <c r="NA189" i="2"/>
  <c r="NA313" i="2"/>
  <c r="NA158" i="2"/>
  <c r="NA219" i="2"/>
  <c r="NA31" i="2"/>
  <c r="NA95" i="2"/>
  <c r="NA346" i="2"/>
  <c r="NA176" i="2"/>
  <c r="NA352" i="2"/>
  <c r="NA245" i="2"/>
  <c r="NA41" i="2"/>
  <c r="NA79" i="2"/>
  <c r="NA30" i="2"/>
  <c r="NA226" i="2"/>
  <c r="NA103" i="2"/>
  <c r="NA141" i="2"/>
  <c r="NA301" i="2"/>
  <c r="NA347" i="2"/>
  <c r="NA472" i="2"/>
  <c r="NA190" i="2"/>
  <c r="NA296" i="2"/>
  <c r="NA139" i="2"/>
  <c r="NA371" i="2"/>
  <c r="NA7" i="2"/>
  <c r="NA208" i="2"/>
  <c r="NA25" i="2"/>
  <c r="NA468" i="2"/>
  <c r="NA256" i="2"/>
  <c r="NA17" i="2"/>
  <c r="NA222" i="2"/>
  <c r="NA130" i="2"/>
  <c r="NA89" i="2"/>
  <c r="NA201" i="2"/>
  <c r="NA273" i="2"/>
  <c r="NA42" i="2"/>
  <c r="NA200" i="2"/>
  <c r="NA20" i="2"/>
  <c r="NA6" i="2"/>
  <c r="NA61" i="2"/>
  <c r="NA246" i="2"/>
  <c r="NA381" i="2"/>
  <c r="NA278" i="2"/>
  <c r="NA326" i="2"/>
  <c r="NA342" i="2"/>
  <c r="NA276" i="2"/>
  <c r="NA247" i="2"/>
  <c r="NA314" i="2"/>
  <c r="NA142" i="2"/>
  <c r="NA168" i="2"/>
  <c r="NA343" i="2"/>
  <c r="NA11" i="2"/>
  <c r="NA138" i="2"/>
  <c r="NA294" i="2"/>
  <c r="NA91" i="2"/>
  <c r="NA232" i="2"/>
  <c r="NA299" i="2"/>
  <c r="NA364" i="2"/>
  <c r="NA122" i="2"/>
  <c r="NA354" i="2"/>
  <c r="NA435" i="2"/>
  <c r="NA340" i="2"/>
  <c r="NA471" i="2"/>
  <c r="NA302" i="2"/>
  <c r="NA316" i="2"/>
  <c r="NA317" i="2"/>
  <c r="NA136" i="2"/>
  <c r="NA433" i="2"/>
  <c r="NA386" i="2"/>
  <c r="NA252" i="2"/>
  <c r="NA410" i="2"/>
  <c r="NA212" i="2"/>
  <c r="NA348" i="2"/>
  <c r="NA163" i="2"/>
  <c r="NA310" i="2"/>
  <c r="NA173" i="2"/>
  <c r="NA417" i="2"/>
  <c r="NA114" i="2"/>
  <c r="NA331" i="2"/>
  <c r="NA264" i="2"/>
  <c r="NA366" i="2"/>
  <c r="NA359" i="2"/>
  <c r="NA405" i="2"/>
  <c r="NA365" i="2"/>
  <c r="NA382" i="2"/>
  <c r="NA271" i="2"/>
  <c r="NA291" i="2"/>
  <c r="NA393" i="2"/>
  <c r="NA442" i="2"/>
  <c r="NA392" i="2"/>
  <c r="NA396" i="2"/>
  <c r="NA406" i="2"/>
  <c r="NA453" i="2"/>
  <c r="NA236" i="2"/>
  <c r="NA253" i="2"/>
  <c r="NA143" i="2"/>
  <c r="NA281" i="2"/>
  <c r="NA285" i="2"/>
  <c r="NA387" i="2"/>
  <c r="NA332" i="2"/>
  <c r="NA439" i="2"/>
  <c r="NA135" i="2"/>
  <c r="NA197" i="2"/>
  <c r="NA449" i="2"/>
  <c r="NA250" i="2"/>
  <c r="NA237" i="2"/>
  <c r="NA241" i="2"/>
  <c r="NA266" i="2"/>
  <c r="NA272" i="2"/>
  <c r="NA165" i="2"/>
  <c r="NA14" i="2"/>
  <c r="NA400" i="2"/>
  <c r="NA259" i="2"/>
  <c r="NA311" i="2"/>
  <c r="NA309" i="2"/>
  <c r="NA234" i="2"/>
  <c r="NA334" i="2"/>
  <c r="NA426" i="2"/>
  <c r="NA456" i="2"/>
  <c r="NA376" i="2"/>
  <c r="NA215" i="2"/>
  <c r="NA157" i="2"/>
  <c r="NA97" i="2"/>
  <c r="NA380" i="2"/>
  <c r="NA8" i="2"/>
  <c r="NA446" i="2"/>
  <c r="NA248" i="2"/>
  <c r="NA133" i="2"/>
  <c r="NA244" i="2"/>
  <c r="NA123" i="2"/>
  <c r="NA171" i="2"/>
  <c r="NA283" i="2"/>
  <c r="NA249" i="2"/>
  <c r="NA67" i="2"/>
  <c r="NA129" i="2"/>
  <c r="NA49" i="2"/>
  <c r="NA109" i="2"/>
  <c r="NA374" i="2"/>
  <c r="NA288" i="2"/>
  <c r="NA116" i="2"/>
  <c r="NA121" i="2"/>
  <c r="NA202" i="2"/>
  <c r="NA60" i="2"/>
  <c r="NA170" i="2"/>
  <c r="NA204" i="2"/>
  <c r="NA162" i="2"/>
  <c r="NA28" i="2"/>
  <c r="NA231" i="2"/>
  <c r="NA251" i="2"/>
  <c r="NA44" i="2"/>
  <c r="NA305" i="2"/>
  <c r="NA287" i="2"/>
  <c r="NA148" i="2"/>
  <c r="NA356" i="2"/>
  <c r="NA90" i="2"/>
  <c r="NA107" i="2"/>
  <c r="NA183" i="2"/>
  <c r="NA80" i="2"/>
  <c r="NA339" i="2"/>
  <c r="NA233" i="2"/>
  <c r="NA128" i="2"/>
  <c r="NA467" i="2"/>
  <c r="NA312" i="2"/>
  <c r="NA444" i="2"/>
  <c r="NA235" i="2"/>
  <c r="NA104" i="2"/>
  <c r="NA258" i="2"/>
  <c r="NA303" i="2"/>
  <c r="NA428" i="2"/>
  <c r="NA473" i="2"/>
  <c r="NA459" i="2"/>
  <c r="NA395" i="2"/>
  <c r="NA397" i="2"/>
  <c r="NA436" i="2"/>
  <c r="NA440" i="2"/>
  <c r="NA465" i="2"/>
  <c r="NA408" i="2"/>
  <c r="NA421" i="2"/>
  <c r="NA479" i="2"/>
  <c r="NA422" i="2"/>
  <c r="NA377" i="2"/>
  <c r="NA430" i="2"/>
  <c r="NA389" i="2"/>
  <c r="NA137" i="2"/>
  <c r="NA385" i="2"/>
  <c r="NA402" i="2"/>
  <c r="NA318" i="2"/>
  <c r="NA375" i="2"/>
  <c r="NA279" i="2"/>
  <c r="NA438" i="2"/>
  <c r="NA333" i="2"/>
  <c r="NA424" i="2"/>
  <c r="NA300" i="2"/>
  <c r="NA461" i="2"/>
  <c r="NA187" i="2"/>
  <c r="NA238" i="2"/>
  <c r="NA265" i="2"/>
  <c r="NA298" i="2"/>
  <c r="NA360" i="2"/>
  <c r="NA119" i="2"/>
  <c r="NA211" i="2"/>
  <c r="NA373" i="2"/>
  <c r="NA338" i="2"/>
  <c r="NA242" i="2"/>
  <c r="NA355" i="2"/>
  <c r="NA447" i="2"/>
  <c r="NA443" i="2"/>
  <c r="NA403" i="2"/>
  <c r="NA463" i="2"/>
  <c r="NA335" i="2"/>
  <c r="NA431" i="2"/>
  <c r="NA454" i="2"/>
  <c r="NA384" i="2"/>
  <c r="NA151" i="2"/>
  <c r="NA407" i="2"/>
  <c r="NA412" i="2"/>
  <c r="NA445" i="2"/>
  <c r="NA462" i="2"/>
  <c r="NA324" i="2"/>
  <c r="NA425" i="2"/>
  <c r="NA450" i="2"/>
  <c r="NA414" i="2"/>
  <c r="NA357" i="2"/>
  <c r="NA415" i="2"/>
  <c r="NA476" i="2"/>
  <c r="NA321" i="2"/>
  <c r="NA328" i="2"/>
  <c r="NA315" i="2"/>
  <c r="NA351" i="2"/>
  <c r="NA423" i="2"/>
  <c r="NA441" i="2"/>
  <c r="NA216" i="2"/>
  <c r="NA240" i="2"/>
  <c r="NA452" i="2"/>
  <c r="NA409" i="2"/>
  <c r="NA269" i="2"/>
  <c r="NA329" i="2"/>
  <c r="NA416" i="2"/>
  <c r="NA437" i="2"/>
  <c r="NA419" i="2"/>
  <c r="NA427" i="2"/>
  <c r="NA161" i="2"/>
  <c r="NA429" i="2"/>
  <c r="NA399" i="2"/>
  <c r="NA290" i="2"/>
  <c r="NA349" i="2"/>
  <c r="NA213" i="2"/>
  <c r="NA401" i="2"/>
  <c r="NA460" i="2"/>
  <c r="NA307" i="2"/>
  <c r="NA379" i="2"/>
  <c r="NA82" i="2"/>
  <c r="NA77" i="2"/>
  <c r="NA370" i="2"/>
  <c r="NA394" i="2"/>
  <c r="NA323" i="2"/>
  <c r="NA221" i="2"/>
  <c r="NA478" i="2"/>
  <c r="NA390" i="2"/>
  <c r="NA320" i="2"/>
  <c r="NA378" i="2"/>
  <c r="NA418" i="2"/>
  <c r="NA464" i="2"/>
  <c r="NA474" i="2"/>
  <c r="NA398" i="2"/>
  <c r="NA451" i="2"/>
  <c r="NA457" i="2"/>
  <c r="NA477" i="2"/>
  <c r="NA458" i="2"/>
  <c r="NA372" i="2"/>
  <c r="NA225" i="2"/>
  <c r="NA228" i="2"/>
  <c r="NA185" i="2"/>
  <c r="NA475" i="2"/>
  <c r="NA257" i="2"/>
  <c r="NA47" i="2"/>
  <c r="NA336" i="2"/>
  <c r="NA262" i="2"/>
  <c r="NA106" i="2"/>
  <c r="NA469" i="2"/>
  <c r="NB102" i="2"/>
  <c r="NB10" i="2"/>
  <c r="NB330" i="2"/>
  <c r="NB84" i="2"/>
  <c r="NB260" i="2"/>
  <c r="NB45" i="2"/>
  <c r="NB181" i="2"/>
  <c r="NB140" i="2"/>
  <c r="NB108" i="2"/>
  <c r="NB179" i="2"/>
  <c r="NB277" i="2"/>
  <c r="NB167" i="2"/>
  <c r="NB52" i="2"/>
  <c r="NB177" i="2"/>
  <c r="NB39" i="2"/>
  <c r="NB203" i="2"/>
  <c r="NB196" i="2"/>
  <c r="NB289" i="2"/>
  <c r="NB110" i="2"/>
  <c r="NB13" i="2"/>
  <c r="NB22" i="2"/>
  <c r="NB164" i="2"/>
  <c r="NB172" i="2"/>
  <c r="NB239" i="2"/>
  <c r="NB46" i="2"/>
  <c r="NB166" i="2"/>
  <c r="NB154" i="2"/>
  <c r="NB255" i="2"/>
  <c r="NB455" i="2"/>
  <c r="NB152" i="2"/>
  <c r="NB126" i="2"/>
  <c r="NB146" i="2"/>
  <c r="NB284" i="2"/>
  <c r="NB304" i="2"/>
  <c r="NB345" i="2"/>
  <c r="NB337" i="2"/>
  <c r="NB361" i="2"/>
  <c r="NB434" i="2"/>
  <c r="NB413" i="2"/>
  <c r="NB404" i="2"/>
  <c r="NB363" i="2"/>
  <c r="NB466" i="2"/>
  <c r="NB411" i="2"/>
  <c r="NB448" i="2"/>
  <c r="NB362" i="2"/>
  <c r="NB391" i="2"/>
  <c r="NB308" i="2"/>
  <c r="NB193" i="2"/>
  <c r="NB319" i="2"/>
  <c r="NB205" i="2"/>
  <c r="NB322" i="2"/>
  <c r="NB297" i="2"/>
  <c r="NB325" i="2"/>
  <c r="NB180" i="2"/>
  <c r="NB54" i="2"/>
  <c r="NB280" i="2"/>
  <c r="NB274" i="2"/>
  <c r="NB261" i="2"/>
  <c r="NB118" i="2"/>
  <c r="NB229" i="2"/>
  <c r="NB383" i="2"/>
  <c r="NB131" i="2"/>
  <c r="NB124" i="2"/>
  <c r="NB223" i="2"/>
  <c r="NB230" i="2"/>
  <c r="NB327" i="2"/>
  <c r="NB420" i="2"/>
  <c r="NB270" i="2"/>
  <c r="NB432" i="2"/>
  <c r="NB268" i="2"/>
  <c r="NB367" i="2"/>
  <c r="NB87" i="2"/>
  <c r="NB37" i="2"/>
  <c r="NB55" i="2"/>
  <c r="NB159" i="2"/>
  <c r="NB98" i="2"/>
  <c r="NB85" i="2"/>
  <c r="NB134" i="2"/>
  <c r="NB83" i="2"/>
  <c r="NB117" i="2"/>
  <c r="NB175" i="2"/>
  <c r="NB358" i="2"/>
  <c r="NB27" i="2"/>
  <c r="NB16" i="2"/>
  <c r="NB184" i="2"/>
  <c r="NB74" i="2"/>
  <c r="NB149" i="2"/>
  <c r="NB92" i="2"/>
  <c r="NB132" i="2"/>
  <c r="NB470" i="2"/>
  <c r="NB115" i="2"/>
  <c r="NB145" i="2"/>
  <c r="NB186" i="2"/>
  <c r="NB40" i="2"/>
  <c r="NB21" i="2"/>
  <c r="NB199" i="2"/>
  <c r="NB295" i="2"/>
  <c r="NB353" i="2"/>
  <c r="NB207" i="2"/>
  <c r="NB155" i="2"/>
  <c r="NB195" i="2"/>
  <c r="NB125" i="2"/>
  <c r="NB15" i="2"/>
  <c r="NB160" i="2"/>
  <c r="NB194" i="2"/>
  <c r="NB224" i="2"/>
  <c r="NB188" i="2"/>
  <c r="NB76" i="2"/>
  <c r="NB153" i="2"/>
  <c r="NB263" i="2"/>
  <c r="NB112" i="2"/>
  <c r="NB62" i="2"/>
  <c r="NB78" i="2"/>
  <c r="NB198" i="2"/>
  <c r="NB191" i="2"/>
  <c r="NB275" i="2"/>
  <c r="NB65" i="2"/>
  <c r="NB341" i="2"/>
  <c r="NB105" i="2"/>
  <c r="NB81" i="2"/>
  <c r="NB267" i="2"/>
  <c r="NB220" i="2"/>
  <c r="NB156" i="2"/>
  <c r="NB254" i="2"/>
  <c r="NB286" i="2"/>
  <c r="NB29" i="2"/>
  <c r="NB94" i="2"/>
  <c r="NB100" i="2"/>
  <c r="NB182" i="2"/>
  <c r="NB36" i="2"/>
  <c r="NB53" i="2"/>
  <c r="NB4" i="2"/>
  <c r="NB2" i="2"/>
  <c r="NB306" i="2"/>
  <c r="NB56" i="2"/>
  <c r="NB43" i="2"/>
  <c r="NB282" i="2"/>
  <c r="NB59" i="2"/>
  <c r="NB169" i="2"/>
  <c r="NB192" i="2"/>
  <c r="NB209" i="2"/>
  <c r="NB227" i="2"/>
  <c r="NB73" i="2"/>
  <c r="NB113" i="2"/>
  <c r="NB71" i="2"/>
  <c r="NB18" i="2"/>
  <c r="NB26" i="2"/>
  <c r="NB144" i="2"/>
  <c r="NB9" i="2"/>
  <c r="NB50" i="2"/>
  <c r="NB19" i="2"/>
  <c r="NB99" i="2"/>
  <c r="NB23" i="2"/>
  <c r="NB24" i="2"/>
  <c r="NB12" i="2"/>
  <c r="NB66" i="2"/>
  <c r="NB5" i="2"/>
  <c r="NB101" i="2"/>
  <c r="NB88" i="2"/>
  <c r="NB64" i="2"/>
  <c r="NB70" i="2"/>
  <c r="NB32" i="2"/>
  <c r="NB51" i="2"/>
  <c r="NB218" i="2"/>
  <c r="NB35" i="2"/>
  <c r="NB368" i="2"/>
  <c r="NB350" i="2"/>
  <c r="NB388" i="2"/>
  <c r="NB292" i="2"/>
  <c r="NB214" i="2"/>
  <c r="NB75" i="2"/>
  <c r="NB293" i="2"/>
  <c r="NB243" i="2"/>
  <c r="NB210" i="2"/>
  <c r="NB369" i="2"/>
  <c r="NB69" i="2"/>
  <c r="NB68" i="2"/>
  <c r="NB38" i="2"/>
  <c r="NB3" i="2"/>
  <c r="NB120" i="2"/>
  <c r="NB58" i="2"/>
  <c r="NB34" i="2"/>
  <c r="NB86" i="2"/>
  <c r="NB178" i="2"/>
  <c r="NB57" i="2"/>
  <c r="NB217" i="2"/>
  <c r="NB127" i="2"/>
  <c r="NB206" i="2"/>
  <c r="NB111" i="2"/>
  <c r="NB344" i="2"/>
  <c r="NB150" i="2"/>
  <c r="NB93" i="2"/>
  <c r="NB63" i="2"/>
  <c r="NB174" i="2"/>
  <c r="NB147" i="2"/>
  <c r="NB48" i="2"/>
  <c r="NB96" i="2"/>
  <c r="NB72" i="2"/>
  <c r="NB33" i="2"/>
  <c r="NB189" i="2"/>
  <c r="NB313" i="2"/>
  <c r="NB158" i="2"/>
  <c r="NB219" i="2"/>
  <c r="NB31" i="2"/>
  <c r="NB95" i="2"/>
  <c r="NB346" i="2"/>
  <c r="NB176" i="2"/>
  <c r="NB352" i="2"/>
  <c r="NB245" i="2"/>
  <c r="NB41" i="2"/>
  <c r="NB79" i="2"/>
  <c r="NB30" i="2"/>
  <c r="NB226" i="2"/>
  <c r="NB103" i="2"/>
  <c r="NB141" i="2"/>
  <c r="NB301" i="2"/>
  <c r="NB347" i="2"/>
  <c r="NB472" i="2"/>
  <c r="NB190" i="2"/>
  <c r="NB296" i="2"/>
  <c r="NB139" i="2"/>
  <c r="NB371" i="2"/>
  <c r="NB7" i="2"/>
  <c r="NB208" i="2"/>
  <c r="NB25" i="2"/>
  <c r="NB468" i="2"/>
  <c r="NB256" i="2"/>
  <c r="NB17" i="2"/>
  <c r="NB222" i="2"/>
  <c r="NB130" i="2"/>
  <c r="NB89" i="2"/>
  <c r="NB201" i="2"/>
  <c r="NB273" i="2"/>
  <c r="NB42" i="2"/>
  <c r="NB200" i="2"/>
  <c r="NB20" i="2"/>
  <c r="NB6" i="2"/>
  <c r="NB61" i="2"/>
  <c r="NB246" i="2"/>
  <c r="NB381" i="2"/>
  <c r="NB278" i="2"/>
  <c r="NB326" i="2"/>
  <c r="NB342" i="2"/>
  <c r="NB276" i="2"/>
  <c r="NB247" i="2"/>
  <c r="NB314" i="2"/>
  <c r="NB142" i="2"/>
  <c r="NB168" i="2"/>
  <c r="NB343" i="2"/>
  <c r="NB11" i="2"/>
  <c r="NB138" i="2"/>
  <c r="NB294" i="2"/>
  <c r="NB91" i="2"/>
  <c r="NB232" i="2"/>
  <c r="NB299" i="2"/>
  <c r="NB364" i="2"/>
  <c r="NB122" i="2"/>
  <c r="NB354" i="2"/>
  <c r="NB435" i="2"/>
  <c r="NB340" i="2"/>
  <c r="NB471" i="2"/>
  <c r="NB302" i="2"/>
  <c r="NB316" i="2"/>
  <c r="NB317" i="2"/>
  <c r="NB136" i="2"/>
  <c r="NB433" i="2"/>
  <c r="NB386" i="2"/>
  <c r="NB252" i="2"/>
  <c r="NB410" i="2"/>
  <c r="NB212" i="2"/>
  <c r="NB348" i="2"/>
  <c r="NB163" i="2"/>
  <c r="NB310" i="2"/>
  <c r="NB173" i="2"/>
  <c r="NB417" i="2"/>
  <c r="NB114" i="2"/>
  <c r="NB331" i="2"/>
  <c r="NB264" i="2"/>
  <c r="NB366" i="2"/>
  <c r="NB359" i="2"/>
  <c r="NB405" i="2"/>
  <c r="NB365" i="2"/>
  <c r="NB382" i="2"/>
  <c r="NB271" i="2"/>
  <c r="NB291" i="2"/>
  <c r="NB393" i="2"/>
  <c r="NB442" i="2"/>
  <c r="NB392" i="2"/>
  <c r="NB396" i="2"/>
  <c r="NB406" i="2"/>
  <c r="NB453" i="2"/>
  <c r="NB236" i="2"/>
  <c r="NB253" i="2"/>
  <c r="NB143" i="2"/>
  <c r="NB281" i="2"/>
  <c r="NB285" i="2"/>
  <c r="NB387" i="2"/>
  <c r="NB332" i="2"/>
  <c r="NB439" i="2"/>
  <c r="NB135" i="2"/>
  <c r="NB197" i="2"/>
  <c r="NB449" i="2"/>
  <c r="NB250" i="2"/>
  <c r="NB237" i="2"/>
  <c r="NB241" i="2"/>
  <c r="NB266" i="2"/>
  <c r="NB272" i="2"/>
  <c r="NB165" i="2"/>
  <c r="NB14" i="2"/>
  <c r="NB400" i="2"/>
  <c r="NB259" i="2"/>
  <c r="NB311" i="2"/>
  <c r="NB309" i="2"/>
  <c r="NB234" i="2"/>
  <c r="NB334" i="2"/>
  <c r="NB426" i="2"/>
  <c r="NB456" i="2"/>
  <c r="NB376" i="2"/>
  <c r="NB215" i="2"/>
  <c r="NB157" i="2"/>
  <c r="NB97" i="2"/>
  <c r="NB380" i="2"/>
  <c r="NB8" i="2"/>
  <c r="NB446" i="2"/>
  <c r="NB248" i="2"/>
  <c r="NB133" i="2"/>
  <c r="NB244" i="2"/>
  <c r="NB123" i="2"/>
  <c r="NB171" i="2"/>
  <c r="NB283" i="2"/>
  <c r="NB249" i="2"/>
  <c r="NB67" i="2"/>
  <c r="NB129" i="2"/>
  <c r="NB49" i="2"/>
  <c r="NB109" i="2"/>
  <c r="NB374" i="2"/>
  <c r="NB288" i="2"/>
  <c r="NB116" i="2"/>
  <c r="NB121" i="2"/>
  <c r="NB202" i="2"/>
  <c r="NB60" i="2"/>
  <c r="NB170" i="2"/>
  <c r="NB204" i="2"/>
  <c r="NB162" i="2"/>
  <c r="NB28" i="2"/>
  <c r="NB231" i="2"/>
  <c r="NB251" i="2"/>
  <c r="NB44" i="2"/>
  <c r="NB305" i="2"/>
  <c r="NB287" i="2"/>
  <c r="NB148" i="2"/>
  <c r="NB356" i="2"/>
  <c r="NB90" i="2"/>
  <c r="NB107" i="2"/>
  <c r="NB183" i="2"/>
  <c r="NB80" i="2"/>
  <c r="NB339" i="2"/>
  <c r="NB233" i="2"/>
  <c r="NB128" i="2"/>
  <c r="NB467" i="2"/>
  <c r="NB312" i="2"/>
  <c r="NB444" i="2"/>
  <c r="NB235" i="2"/>
  <c r="NB104" i="2"/>
  <c r="NB258" i="2"/>
  <c r="NB303" i="2"/>
  <c r="NB428" i="2"/>
  <c r="NB473" i="2"/>
  <c r="NB459" i="2"/>
  <c r="NB395" i="2"/>
  <c r="NB397" i="2"/>
  <c r="NB436" i="2"/>
  <c r="NB440" i="2"/>
  <c r="NB465" i="2"/>
  <c r="NB408" i="2"/>
  <c r="NB421" i="2"/>
  <c r="NB479" i="2"/>
  <c r="NB422" i="2"/>
  <c r="NB377" i="2"/>
  <c r="NB430" i="2"/>
  <c r="NB389" i="2"/>
  <c r="NB137" i="2"/>
  <c r="NB385" i="2"/>
  <c r="NB402" i="2"/>
  <c r="NB318" i="2"/>
  <c r="NB375" i="2"/>
  <c r="NB279" i="2"/>
  <c r="NB438" i="2"/>
  <c r="NB333" i="2"/>
  <c r="NB424" i="2"/>
  <c r="NB300" i="2"/>
  <c r="NB461" i="2"/>
  <c r="NB187" i="2"/>
  <c r="NB238" i="2"/>
  <c r="NB265" i="2"/>
  <c r="NB298" i="2"/>
  <c r="NB360" i="2"/>
  <c r="NB119" i="2"/>
  <c r="NB211" i="2"/>
  <c r="NB373" i="2"/>
  <c r="NB338" i="2"/>
  <c r="NB242" i="2"/>
  <c r="NB355" i="2"/>
  <c r="NB447" i="2"/>
  <c r="NB443" i="2"/>
  <c r="NB403" i="2"/>
  <c r="NB463" i="2"/>
  <c r="NB335" i="2"/>
  <c r="NB431" i="2"/>
  <c r="NB454" i="2"/>
  <c r="NB384" i="2"/>
  <c r="NB151" i="2"/>
  <c r="NB407" i="2"/>
  <c r="NB412" i="2"/>
  <c r="NB445" i="2"/>
  <c r="NB462" i="2"/>
  <c r="NB324" i="2"/>
  <c r="NB425" i="2"/>
  <c r="NB450" i="2"/>
  <c r="NB414" i="2"/>
  <c r="NB357" i="2"/>
  <c r="NB415" i="2"/>
  <c r="NB476" i="2"/>
  <c r="NB321" i="2"/>
  <c r="NB328" i="2"/>
  <c r="NB315" i="2"/>
  <c r="NB351" i="2"/>
  <c r="NB423" i="2"/>
  <c r="NB441" i="2"/>
  <c r="NB216" i="2"/>
  <c r="NB240" i="2"/>
  <c r="NB452" i="2"/>
  <c r="NB409" i="2"/>
  <c r="NB269" i="2"/>
  <c r="NB329" i="2"/>
  <c r="NB416" i="2"/>
  <c r="NB437" i="2"/>
  <c r="NB419" i="2"/>
  <c r="NB427" i="2"/>
  <c r="NB161" i="2"/>
  <c r="NB429" i="2"/>
  <c r="NB399" i="2"/>
  <c r="NB290" i="2"/>
  <c r="NB349" i="2"/>
  <c r="NB213" i="2"/>
  <c r="NB401" i="2"/>
  <c r="NB460" i="2"/>
  <c r="NB307" i="2"/>
  <c r="NB379" i="2"/>
  <c r="NB82" i="2"/>
  <c r="NB77" i="2"/>
  <c r="NB370" i="2"/>
  <c r="NB394" i="2"/>
  <c r="NB323" i="2"/>
  <c r="NB221" i="2"/>
  <c r="NB478" i="2"/>
  <c r="NB390" i="2"/>
  <c r="NB320" i="2"/>
  <c r="NB378" i="2"/>
  <c r="NB418" i="2"/>
  <c r="NB464" i="2"/>
  <c r="NB474" i="2"/>
  <c r="NB398" i="2"/>
  <c r="NB451" i="2"/>
  <c r="NB457" i="2"/>
  <c r="NB477" i="2"/>
  <c r="NB458" i="2"/>
  <c r="NB372" i="2"/>
  <c r="NB225" i="2"/>
  <c r="NB228" i="2"/>
  <c r="NB185" i="2"/>
  <c r="NB475" i="2"/>
  <c r="NB257" i="2"/>
  <c r="NB47" i="2"/>
  <c r="NB336" i="2"/>
  <c r="NB262" i="2"/>
  <c r="NB106" i="2"/>
  <c r="NB469" i="2"/>
  <c r="NC102" i="2"/>
  <c r="NC10" i="2"/>
  <c r="NC330" i="2"/>
  <c r="NC84" i="2"/>
  <c r="NC260" i="2"/>
  <c r="NC45" i="2"/>
  <c r="NC181" i="2"/>
  <c r="NC140" i="2"/>
  <c r="NC108" i="2"/>
  <c r="NC179" i="2"/>
  <c r="NC277" i="2"/>
  <c r="NC167" i="2"/>
  <c r="NC52" i="2"/>
  <c r="NC177" i="2"/>
  <c r="NC39" i="2"/>
  <c r="NC203" i="2"/>
  <c r="NC196" i="2"/>
  <c r="NC289" i="2"/>
  <c r="NC110" i="2"/>
  <c r="NC13" i="2"/>
  <c r="NC22" i="2"/>
  <c r="NC164" i="2"/>
  <c r="NC172" i="2"/>
  <c r="NC239" i="2"/>
  <c r="NC46" i="2"/>
  <c r="NC166" i="2"/>
  <c r="NC154" i="2"/>
  <c r="NC255" i="2"/>
  <c r="NC455" i="2"/>
  <c r="NC152" i="2"/>
  <c r="NC126" i="2"/>
  <c r="NC146" i="2"/>
  <c r="NC284" i="2"/>
  <c r="NC304" i="2"/>
  <c r="NC345" i="2"/>
  <c r="NC337" i="2"/>
  <c r="NC361" i="2"/>
  <c r="NC434" i="2"/>
  <c r="NC413" i="2"/>
  <c r="NC404" i="2"/>
  <c r="NC363" i="2"/>
  <c r="NC466" i="2"/>
  <c r="NC411" i="2"/>
  <c r="NC448" i="2"/>
  <c r="NC362" i="2"/>
  <c r="NC391" i="2"/>
  <c r="NC308" i="2"/>
  <c r="NC193" i="2"/>
  <c r="NC319" i="2"/>
  <c r="NC205" i="2"/>
  <c r="NC322" i="2"/>
  <c r="NC297" i="2"/>
  <c r="NC325" i="2"/>
  <c r="NC180" i="2"/>
  <c r="NC54" i="2"/>
  <c r="NC280" i="2"/>
  <c r="NC274" i="2"/>
  <c r="NC261" i="2"/>
  <c r="NC118" i="2"/>
  <c r="NC229" i="2"/>
  <c r="NC383" i="2"/>
  <c r="NC131" i="2"/>
  <c r="NC124" i="2"/>
  <c r="NC223" i="2"/>
  <c r="NC230" i="2"/>
  <c r="NC327" i="2"/>
  <c r="NC420" i="2"/>
  <c r="NC270" i="2"/>
  <c r="NC432" i="2"/>
  <c r="NC268" i="2"/>
  <c r="NC367" i="2"/>
  <c r="NC87" i="2"/>
  <c r="NC37" i="2"/>
  <c r="NC55" i="2"/>
  <c r="NC159" i="2"/>
  <c r="NC98" i="2"/>
  <c r="NC85" i="2"/>
  <c r="NC134" i="2"/>
  <c r="NC83" i="2"/>
  <c r="NC117" i="2"/>
  <c r="NC175" i="2"/>
  <c r="NC358" i="2"/>
  <c r="NC27" i="2"/>
  <c r="NC16" i="2"/>
  <c r="NC184" i="2"/>
  <c r="NC74" i="2"/>
  <c r="NC149" i="2"/>
  <c r="NC92" i="2"/>
  <c r="NC132" i="2"/>
  <c r="NC470" i="2"/>
  <c r="NC115" i="2"/>
  <c r="NC145" i="2"/>
  <c r="NC186" i="2"/>
  <c r="NC40" i="2"/>
  <c r="NC21" i="2"/>
  <c r="NC199" i="2"/>
  <c r="NC295" i="2"/>
  <c r="NC353" i="2"/>
  <c r="NC207" i="2"/>
  <c r="NC155" i="2"/>
  <c r="NC195" i="2"/>
  <c r="NC125" i="2"/>
  <c r="NC15" i="2"/>
  <c r="NC160" i="2"/>
  <c r="NC194" i="2"/>
  <c r="NC224" i="2"/>
  <c r="NC188" i="2"/>
  <c r="NC76" i="2"/>
  <c r="NC153" i="2"/>
  <c r="NC263" i="2"/>
  <c r="NC112" i="2"/>
  <c r="NC62" i="2"/>
  <c r="NC78" i="2"/>
  <c r="NC198" i="2"/>
  <c r="NC191" i="2"/>
  <c r="NC275" i="2"/>
  <c r="NC65" i="2"/>
  <c r="NC341" i="2"/>
  <c r="NC105" i="2"/>
  <c r="NC81" i="2"/>
  <c r="NC267" i="2"/>
  <c r="NC220" i="2"/>
  <c r="NC156" i="2"/>
  <c r="NC254" i="2"/>
  <c r="NC286" i="2"/>
  <c r="NC29" i="2"/>
  <c r="NC94" i="2"/>
  <c r="NC100" i="2"/>
  <c r="NC182" i="2"/>
  <c r="NC36" i="2"/>
  <c r="NC53" i="2"/>
  <c r="NC4" i="2"/>
  <c r="NC2" i="2"/>
  <c r="NC306" i="2"/>
  <c r="NC56" i="2"/>
  <c r="NC43" i="2"/>
  <c r="NC282" i="2"/>
  <c r="NC59" i="2"/>
  <c r="NC169" i="2"/>
  <c r="NC192" i="2"/>
  <c r="NC209" i="2"/>
  <c r="NC227" i="2"/>
  <c r="NC73" i="2"/>
  <c r="NC113" i="2"/>
  <c r="NC71" i="2"/>
  <c r="NC18" i="2"/>
  <c r="NC26" i="2"/>
  <c r="NC144" i="2"/>
  <c r="NC9" i="2"/>
  <c r="NC50" i="2"/>
  <c r="NC19" i="2"/>
  <c r="NC99" i="2"/>
  <c r="NC23" i="2"/>
  <c r="NC24" i="2"/>
  <c r="NC12" i="2"/>
  <c r="NC66" i="2"/>
  <c r="NC5" i="2"/>
  <c r="NC101" i="2"/>
  <c r="NC88" i="2"/>
  <c r="NC64" i="2"/>
  <c r="NC70" i="2"/>
  <c r="NC32" i="2"/>
  <c r="NC51" i="2"/>
  <c r="NC218" i="2"/>
  <c r="NC35" i="2"/>
  <c r="NC368" i="2"/>
  <c r="NC350" i="2"/>
  <c r="NC388" i="2"/>
  <c r="NC292" i="2"/>
  <c r="NC214" i="2"/>
  <c r="NC75" i="2"/>
  <c r="NC293" i="2"/>
  <c r="NC243" i="2"/>
  <c r="NC210" i="2"/>
  <c r="NC369" i="2"/>
  <c r="NC69" i="2"/>
  <c r="NC68" i="2"/>
  <c r="NC38" i="2"/>
  <c r="NC3" i="2"/>
  <c r="NC120" i="2"/>
  <c r="NC58" i="2"/>
  <c r="NC34" i="2"/>
  <c r="NC86" i="2"/>
  <c r="NC178" i="2"/>
  <c r="NC57" i="2"/>
  <c r="NC217" i="2"/>
  <c r="NC127" i="2"/>
  <c r="NC206" i="2"/>
  <c r="NC111" i="2"/>
  <c r="NC344" i="2"/>
  <c r="NC150" i="2"/>
  <c r="NC93" i="2"/>
  <c r="NC63" i="2"/>
  <c r="NC174" i="2"/>
  <c r="NC147" i="2"/>
  <c r="NC48" i="2"/>
  <c r="NC96" i="2"/>
  <c r="NC72" i="2"/>
  <c r="NC33" i="2"/>
  <c r="NC189" i="2"/>
  <c r="NC313" i="2"/>
  <c r="NC158" i="2"/>
  <c r="NC219" i="2"/>
  <c r="NC31" i="2"/>
  <c r="NC95" i="2"/>
  <c r="NC346" i="2"/>
  <c r="NC176" i="2"/>
  <c r="NC352" i="2"/>
  <c r="NC245" i="2"/>
  <c r="NC41" i="2"/>
  <c r="NC79" i="2"/>
  <c r="NC30" i="2"/>
  <c r="NC226" i="2"/>
  <c r="NC103" i="2"/>
  <c r="NC141" i="2"/>
  <c r="NC301" i="2"/>
  <c r="NC347" i="2"/>
  <c r="NC472" i="2"/>
  <c r="NC190" i="2"/>
  <c r="NC296" i="2"/>
  <c r="NC139" i="2"/>
  <c r="NC371" i="2"/>
  <c r="NC7" i="2"/>
  <c r="NC208" i="2"/>
  <c r="NC25" i="2"/>
  <c r="NC468" i="2"/>
  <c r="NC256" i="2"/>
  <c r="NC17" i="2"/>
  <c r="NC222" i="2"/>
  <c r="NC130" i="2"/>
  <c r="NC89" i="2"/>
  <c r="NC201" i="2"/>
  <c r="NC273" i="2"/>
  <c r="NC42" i="2"/>
  <c r="NC200" i="2"/>
  <c r="NC20" i="2"/>
  <c r="NC6" i="2"/>
  <c r="NC61" i="2"/>
  <c r="NC246" i="2"/>
  <c r="NC381" i="2"/>
  <c r="NC278" i="2"/>
  <c r="NC326" i="2"/>
  <c r="NC342" i="2"/>
  <c r="NC276" i="2"/>
  <c r="NC247" i="2"/>
  <c r="NC314" i="2"/>
  <c r="NC142" i="2"/>
  <c r="NC168" i="2"/>
  <c r="NC343" i="2"/>
  <c r="NC11" i="2"/>
  <c r="NC138" i="2"/>
  <c r="NC294" i="2"/>
  <c r="NC91" i="2"/>
  <c r="NC232" i="2"/>
  <c r="NC299" i="2"/>
  <c r="NC364" i="2"/>
  <c r="NC122" i="2"/>
  <c r="NC354" i="2"/>
  <c r="NC435" i="2"/>
  <c r="NC340" i="2"/>
  <c r="NC471" i="2"/>
  <c r="NC302" i="2"/>
  <c r="NC316" i="2"/>
  <c r="NC317" i="2"/>
  <c r="NC136" i="2"/>
  <c r="NC433" i="2"/>
  <c r="NC386" i="2"/>
  <c r="NC252" i="2"/>
  <c r="NC410" i="2"/>
  <c r="NC212" i="2"/>
  <c r="NC348" i="2"/>
  <c r="NC163" i="2"/>
  <c r="NC310" i="2"/>
  <c r="NC173" i="2"/>
  <c r="NC417" i="2"/>
  <c r="NC114" i="2"/>
  <c r="NC331" i="2"/>
  <c r="NC264" i="2"/>
  <c r="NC366" i="2"/>
  <c r="NC359" i="2"/>
  <c r="NC405" i="2"/>
  <c r="NC365" i="2"/>
  <c r="NC382" i="2"/>
  <c r="NC271" i="2"/>
  <c r="NC291" i="2"/>
  <c r="NC393" i="2"/>
  <c r="NC442" i="2"/>
  <c r="NC392" i="2"/>
  <c r="NC396" i="2"/>
  <c r="NC406" i="2"/>
  <c r="NC453" i="2"/>
  <c r="NC236" i="2"/>
  <c r="NC253" i="2"/>
  <c r="NC143" i="2"/>
  <c r="NC281" i="2"/>
  <c r="NC285" i="2"/>
  <c r="NC387" i="2"/>
  <c r="NC332" i="2"/>
  <c r="NC439" i="2"/>
  <c r="NC135" i="2"/>
  <c r="NC197" i="2"/>
  <c r="NC449" i="2"/>
  <c r="NC250" i="2"/>
  <c r="NC237" i="2"/>
  <c r="NC241" i="2"/>
  <c r="NC266" i="2"/>
  <c r="NC272" i="2"/>
  <c r="NC165" i="2"/>
  <c r="NC14" i="2"/>
  <c r="NC400" i="2"/>
  <c r="NC259" i="2"/>
  <c r="NC311" i="2"/>
  <c r="NC309" i="2"/>
  <c r="NC234" i="2"/>
  <c r="NC334" i="2"/>
  <c r="NC426" i="2"/>
  <c r="NC456" i="2"/>
  <c r="NC376" i="2"/>
  <c r="NC215" i="2"/>
  <c r="NC157" i="2"/>
  <c r="NC97" i="2"/>
  <c r="NC380" i="2"/>
  <c r="NC8" i="2"/>
  <c r="NC446" i="2"/>
  <c r="NC248" i="2"/>
  <c r="NC133" i="2"/>
  <c r="NC244" i="2"/>
  <c r="NC123" i="2"/>
  <c r="NC171" i="2"/>
  <c r="NC283" i="2"/>
  <c r="NC249" i="2"/>
  <c r="NC67" i="2"/>
  <c r="NC129" i="2"/>
  <c r="NC49" i="2"/>
  <c r="NC109" i="2"/>
  <c r="NC374" i="2"/>
  <c r="NC288" i="2"/>
  <c r="NC116" i="2"/>
  <c r="NC121" i="2"/>
  <c r="NC202" i="2"/>
  <c r="NC60" i="2"/>
  <c r="NC170" i="2"/>
  <c r="NC204" i="2"/>
  <c r="NC162" i="2"/>
  <c r="NC28" i="2"/>
  <c r="NC231" i="2"/>
  <c r="NC251" i="2"/>
  <c r="NC44" i="2"/>
  <c r="NC305" i="2"/>
  <c r="NC287" i="2"/>
  <c r="NC148" i="2"/>
  <c r="NC356" i="2"/>
  <c r="NC90" i="2"/>
  <c r="NC107" i="2"/>
  <c r="NC183" i="2"/>
  <c r="NC80" i="2"/>
  <c r="NC339" i="2"/>
  <c r="NC233" i="2"/>
  <c r="NC128" i="2"/>
  <c r="NC467" i="2"/>
  <c r="NC312" i="2"/>
  <c r="NC444" i="2"/>
  <c r="NC235" i="2"/>
  <c r="NC104" i="2"/>
  <c r="NC258" i="2"/>
  <c r="NC303" i="2"/>
  <c r="NC428" i="2"/>
  <c r="NC473" i="2"/>
  <c r="NC459" i="2"/>
  <c r="NC395" i="2"/>
  <c r="NC397" i="2"/>
  <c r="NC436" i="2"/>
  <c r="NC440" i="2"/>
  <c r="NC465" i="2"/>
  <c r="NC408" i="2"/>
  <c r="NC421" i="2"/>
  <c r="NC479" i="2"/>
  <c r="NC422" i="2"/>
  <c r="NC377" i="2"/>
  <c r="NC430" i="2"/>
  <c r="NC389" i="2"/>
  <c r="NC137" i="2"/>
  <c r="NC385" i="2"/>
  <c r="NC402" i="2"/>
  <c r="NC318" i="2"/>
  <c r="NC375" i="2"/>
  <c r="NC279" i="2"/>
  <c r="NC438" i="2"/>
  <c r="NC333" i="2"/>
  <c r="NC424" i="2"/>
  <c r="NC300" i="2"/>
  <c r="NC461" i="2"/>
  <c r="NC187" i="2"/>
  <c r="NC238" i="2"/>
  <c r="NC265" i="2"/>
  <c r="NC298" i="2"/>
  <c r="NC360" i="2"/>
  <c r="NC119" i="2"/>
  <c r="NC211" i="2"/>
  <c r="NC373" i="2"/>
  <c r="NC338" i="2"/>
  <c r="NC242" i="2"/>
  <c r="NC355" i="2"/>
  <c r="NC447" i="2"/>
  <c r="NC443" i="2"/>
  <c r="NC403" i="2"/>
  <c r="NC463" i="2"/>
  <c r="NC335" i="2"/>
  <c r="NC431" i="2"/>
  <c r="NC454" i="2"/>
  <c r="NC384" i="2"/>
  <c r="NC151" i="2"/>
  <c r="NC407" i="2"/>
  <c r="NC412" i="2"/>
  <c r="NC445" i="2"/>
  <c r="NC462" i="2"/>
  <c r="NC324" i="2"/>
  <c r="NC425" i="2"/>
  <c r="NC450" i="2"/>
  <c r="NC414" i="2"/>
  <c r="NC357" i="2"/>
  <c r="NC415" i="2"/>
  <c r="NC476" i="2"/>
  <c r="NC321" i="2"/>
  <c r="NC328" i="2"/>
  <c r="NC315" i="2"/>
  <c r="NC351" i="2"/>
  <c r="NC423" i="2"/>
  <c r="NC441" i="2"/>
  <c r="NC216" i="2"/>
  <c r="NC240" i="2"/>
  <c r="NC452" i="2"/>
  <c r="NC409" i="2"/>
  <c r="NC269" i="2"/>
  <c r="NC329" i="2"/>
  <c r="NC416" i="2"/>
  <c r="NC437" i="2"/>
  <c r="NC419" i="2"/>
  <c r="NC427" i="2"/>
  <c r="NC161" i="2"/>
  <c r="NC429" i="2"/>
  <c r="NC399" i="2"/>
  <c r="NC290" i="2"/>
  <c r="NC349" i="2"/>
  <c r="NC213" i="2"/>
  <c r="NC401" i="2"/>
  <c r="NC460" i="2"/>
  <c r="NC307" i="2"/>
  <c r="NC379" i="2"/>
  <c r="NC82" i="2"/>
  <c r="NC77" i="2"/>
  <c r="NC370" i="2"/>
  <c r="NC394" i="2"/>
  <c r="NC323" i="2"/>
  <c r="NC221" i="2"/>
  <c r="NC478" i="2"/>
  <c r="NC390" i="2"/>
  <c r="NC320" i="2"/>
  <c r="NC378" i="2"/>
  <c r="NC418" i="2"/>
  <c r="NC464" i="2"/>
  <c r="NC474" i="2"/>
  <c r="NC398" i="2"/>
  <c r="NC451" i="2"/>
  <c r="NC457" i="2"/>
  <c r="NC477" i="2"/>
  <c r="NC458" i="2"/>
  <c r="NC372" i="2"/>
  <c r="NC225" i="2"/>
  <c r="NC228" i="2"/>
  <c r="NC185" i="2"/>
  <c r="NC475" i="2"/>
  <c r="NC257" i="2"/>
  <c r="NC47" i="2"/>
  <c r="NC336" i="2"/>
  <c r="NC262" i="2"/>
  <c r="NC106" i="2"/>
  <c r="NC469" i="2"/>
  <c r="ND102" i="2"/>
  <c r="ND10" i="2"/>
  <c r="ND330" i="2"/>
  <c r="ND84" i="2"/>
  <c r="ND260" i="2"/>
  <c r="ND45" i="2"/>
  <c r="ND181" i="2"/>
  <c r="ND140" i="2"/>
  <c r="ND108" i="2"/>
  <c r="ND179" i="2"/>
  <c r="ND277" i="2"/>
  <c r="ND167" i="2"/>
  <c r="ND52" i="2"/>
  <c r="ND177" i="2"/>
  <c r="ND39" i="2"/>
  <c r="ND203" i="2"/>
  <c r="ND196" i="2"/>
  <c r="ND289" i="2"/>
  <c r="ND110" i="2"/>
  <c r="ND13" i="2"/>
  <c r="ND22" i="2"/>
  <c r="ND164" i="2"/>
  <c r="ND172" i="2"/>
  <c r="ND239" i="2"/>
  <c r="ND46" i="2"/>
  <c r="ND166" i="2"/>
  <c r="ND154" i="2"/>
  <c r="ND255" i="2"/>
  <c r="ND455" i="2"/>
  <c r="ND152" i="2"/>
  <c r="ND126" i="2"/>
  <c r="ND146" i="2"/>
  <c r="ND284" i="2"/>
  <c r="ND304" i="2"/>
  <c r="ND345" i="2"/>
  <c r="ND337" i="2"/>
  <c r="ND361" i="2"/>
  <c r="ND434" i="2"/>
  <c r="ND413" i="2"/>
  <c r="ND404" i="2"/>
  <c r="ND363" i="2"/>
  <c r="ND466" i="2"/>
  <c r="ND411" i="2"/>
  <c r="ND448" i="2"/>
  <c r="ND362" i="2"/>
  <c r="ND391" i="2"/>
  <c r="ND308" i="2"/>
  <c r="ND193" i="2"/>
  <c r="ND319" i="2"/>
  <c r="ND205" i="2"/>
  <c r="ND322" i="2"/>
  <c r="ND297" i="2"/>
  <c r="ND325" i="2"/>
  <c r="ND180" i="2"/>
  <c r="ND54" i="2"/>
  <c r="ND280" i="2"/>
  <c r="ND274" i="2"/>
  <c r="ND261" i="2"/>
  <c r="ND118" i="2"/>
  <c r="ND229" i="2"/>
  <c r="ND383" i="2"/>
  <c r="ND131" i="2"/>
  <c r="ND124" i="2"/>
  <c r="ND223" i="2"/>
  <c r="ND230" i="2"/>
  <c r="ND327" i="2"/>
  <c r="ND420" i="2"/>
  <c r="ND270" i="2"/>
  <c r="ND432" i="2"/>
  <c r="ND268" i="2"/>
  <c r="ND367" i="2"/>
  <c r="ND87" i="2"/>
  <c r="ND37" i="2"/>
  <c r="ND55" i="2"/>
  <c r="ND159" i="2"/>
  <c r="ND98" i="2"/>
  <c r="ND85" i="2"/>
  <c r="ND134" i="2"/>
  <c r="ND83" i="2"/>
  <c r="ND117" i="2"/>
  <c r="ND175" i="2"/>
  <c r="ND358" i="2"/>
  <c r="ND27" i="2"/>
  <c r="ND16" i="2"/>
  <c r="ND184" i="2"/>
  <c r="ND74" i="2"/>
  <c r="ND149" i="2"/>
  <c r="ND92" i="2"/>
  <c r="ND132" i="2"/>
  <c r="ND470" i="2"/>
  <c r="ND115" i="2"/>
  <c r="ND145" i="2"/>
  <c r="ND186" i="2"/>
  <c r="ND40" i="2"/>
  <c r="ND21" i="2"/>
  <c r="ND199" i="2"/>
  <c r="ND295" i="2"/>
  <c r="ND353" i="2"/>
  <c r="ND207" i="2"/>
  <c r="ND155" i="2"/>
  <c r="ND195" i="2"/>
  <c r="ND125" i="2"/>
  <c r="ND15" i="2"/>
  <c r="ND160" i="2"/>
  <c r="ND194" i="2"/>
  <c r="ND224" i="2"/>
  <c r="ND188" i="2"/>
  <c r="ND76" i="2"/>
  <c r="ND153" i="2"/>
  <c r="ND263" i="2"/>
  <c r="ND112" i="2"/>
  <c r="ND62" i="2"/>
  <c r="ND78" i="2"/>
  <c r="ND198" i="2"/>
  <c r="ND191" i="2"/>
  <c r="ND275" i="2"/>
  <c r="ND65" i="2"/>
  <c r="ND341" i="2"/>
  <c r="ND105" i="2"/>
  <c r="ND81" i="2"/>
  <c r="ND267" i="2"/>
  <c r="ND220" i="2"/>
  <c r="ND156" i="2"/>
  <c r="ND254" i="2"/>
  <c r="ND286" i="2"/>
  <c r="ND29" i="2"/>
  <c r="ND94" i="2"/>
  <c r="ND100" i="2"/>
  <c r="ND182" i="2"/>
  <c r="ND36" i="2"/>
  <c r="ND53" i="2"/>
  <c r="ND4" i="2"/>
  <c r="ND2" i="2"/>
  <c r="ND306" i="2"/>
  <c r="ND56" i="2"/>
  <c r="ND43" i="2"/>
  <c r="ND282" i="2"/>
  <c r="ND59" i="2"/>
  <c r="ND169" i="2"/>
  <c r="ND192" i="2"/>
  <c r="ND209" i="2"/>
  <c r="ND227" i="2"/>
  <c r="ND73" i="2"/>
  <c r="ND113" i="2"/>
  <c r="ND71" i="2"/>
  <c r="ND18" i="2"/>
  <c r="ND26" i="2"/>
  <c r="ND144" i="2"/>
  <c r="ND9" i="2"/>
  <c r="ND50" i="2"/>
  <c r="ND19" i="2"/>
  <c r="ND99" i="2"/>
  <c r="ND23" i="2"/>
  <c r="ND24" i="2"/>
  <c r="ND12" i="2"/>
  <c r="ND66" i="2"/>
  <c r="ND5" i="2"/>
  <c r="ND101" i="2"/>
  <c r="ND88" i="2"/>
  <c r="ND64" i="2"/>
  <c r="ND70" i="2"/>
  <c r="ND32" i="2"/>
  <c r="ND51" i="2"/>
  <c r="ND218" i="2"/>
  <c r="ND35" i="2"/>
  <c r="ND368" i="2"/>
  <c r="ND350" i="2"/>
  <c r="ND388" i="2"/>
  <c r="ND292" i="2"/>
  <c r="ND214" i="2"/>
  <c r="ND75" i="2"/>
  <c r="ND293" i="2"/>
  <c r="ND243" i="2"/>
  <c r="ND210" i="2"/>
  <c r="ND369" i="2"/>
  <c r="ND69" i="2"/>
  <c r="ND68" i="2"/>
  <c r="ND38" i="2"/>
  <c r="ND3" i="2"/>
  <c r="ND120" i="2"/>
  <c r="ND58" i="2"/>
  <c r="ND34" i="2"/>
  <c r="ND86" i="2"/>
  <c r="ND178" i="2"/>
  <c r="ND57" i="2"/>
  <c r="ND217" i="2"/>
  <c r="ND127" i="2"/>
  <c r="ND206" i="2"/>
  <c r="ND111" i="2"/>
  <c r="ND344" i="2"/>
  <c r="ND150" i="2"/>
  <c r="ND93" i="2"/>
  <c r="ND63" i="2"/>
  <c r="ND174" i="2"/>
  <c r="ND147" i="2"/>
  <c r="ND48" i="2"/>
  <c r="ND96" i="2"/>
  <c r="ND72" i="2"/>
  <c r="ND33" i="2"/>
  <c r="ND189" i="2"/>
  <c r="ND313" i="2"/>
  <c r="ND158" i="2"/>
  <c r="ND219" i="2"/>
  <c r="ND31" i="2"/>
  <c r="ND95" i="2"/>
  <c r="ND346" i="2"/>
  <c r="ND176" i="2"/>
  <c r="ND352" i="2"/>
  <c r="ND245" i="2"/>
  <c r="ND41" i="2"/>
  <c r="ND79" i="2"/>
  <c r="ND30" i="2"/>
  <c r="ND226" i="2"/>
  <c r="ND103" i="2"/>
  <c r="ND141" i="2"/>
  <c r="ND301" i="2"/>
  <c r="ND347" i="2"/>
  <c r="ND472" i="2"/>
  <c r="ND190" i="2"/>
  <c r="ND296" i="2"/>
  <c r="ND139" i="2"/>
  <c r="ND371" i="2"/>
  <c r="ND7" i="2"/>
  <c r="ND208" i="2"/>
  <c r="ND25" i="2"/>
  <c r="ND468" i="2"/>
  <c r="ND256" i="2"/>
  <c r="ND17" i="2"/>
  <c r="ND222" i="2"/>
  <c r="ND130" i="2"/>
  <c r="ND89" i="2"/>
  <c r="ND201" i="2"/>
  <c r="ND273" i="2"/>
  <c r="ND42" i="2"/>
  <c r="ND200" i="2"/>
  <c r="ND20" i="2"/>
  <c r="ND6" i="2"/>
  <c r="ND61" i="2"/>
  <c r="ND246" i="2"/>
  <c r="ND381" i="2"/>
  <c r="ND278" i="2"/>
  <c r="ND326" i="2"/>
  <c r="ND342" i="2"/>
  <c r="ND276" i="2"/>
  <c r="ND247" i="2"/>
  <c r="ND314" i="2"/>
  <c r="ND142" i="2"/>
  <c r="ND168" i="2"/>
  <c r="ND343" i="2"/>
  <c r="ND11" i="2"/>
  <c r="ND138" i="2"/>
  <c r="ND294" i="2"/>
  <c r="ND91" i="2"/>
  <c r="ND232" i="2"/>
  <c r="ND299" i="2"/>
  <c r="ND364" i="2"/>
  <c r="ND122" i="2"/>
  <c r="ND354" i="2"/>
  <c r="ND435" i="2"/>
  <c r="ND340" i="2"/>
  <c r="ND471" i="2"/>
  <c r="ND302" i="2"/>
  <c r="ND316" i="2"/>
  <c r="ND317" i="2"/>
  <c r="ND136" i="2"/>
  <c r="ND433" i="2"/>
  <c r="ND386" i="2"/>
  <c r="ND252" i="2"/>
  <c r="ND410" i="2"/>
  <c r="ND212" i="2"/>
  <c r="ND348" i="2"/>
  <c r="ND163" i="2"/>
  <c r="ND310" i="2"/>
  <c r="ND173" i="2"/>
  <c r="ND417" i="2"/>
  <c r="ND114" i="2"/>
  <c r="ND331" i="2"/>
  <c r="ND264" i="2"/>
  <c r="ND366" i="2"/>
  <c r="ND359" i="2"/>
  <c r="ND405" i="2"/>
  <c r="ND365" i="2"/>
  <c r="ND382" i="2"/>
  <c r="ND271" i="2"/>
  <c r="ND291" i="2"/>
  <c r="ND393" i="2"/>
  <c r="ND442" i="2"/>
  <c r="ND392" i="2"/>
  <c r="ND396" i="2"/>
  <c r="ND406" i="2"/>
  <c r="ND453" i="2"/>
  <c r="ND236" i="2"/>
  <c r="ND253" i="2"/>
  <c r="ND143" i="2"/>
  <c r="ND281" i="2"/>
  <c r="ND285" i="2"/>
  <c r="ND387" i="2"/>
  <c r="ND332" i="2"/>
  <c r="ND439" i="2"/>
  <c r="ND135" i="2"/>
  <c r="ND197" i="2"/>
  <c r="ND449" i="2"/>
  <c r="ND250" i="2"/>
  <c r="ND237" i="2"/>
  <c r="ND241" i="2"/>
  <c r="ND266" i="2"/>
  <c r="ND272" i="2"/>
  <c r="ND165" i="2"/>
  <c r="ND14" i="2"/>
  <c r="ND400" i="2"/>
  <c r="ND259" i="2"/>
  <c r="ND311" i="2"/>
  <c r="ND309" i="2"/>
  <c r="ND234" i="2"/>
  <c r="ND334" i="2"/>
  <c r="ND426" i="2"/>
  <c r="ND456" i="2"/>
  <c r="ND376" i="2"/>
  <c r="ND215" i="2"/>
  <c r="ND157" i="2"/>
  <c r="ND97" i="2"/>
  <c r="ND380" i="2"/>
  <c r="ND8" i="2"/>
  <c r="ND446" i="2"/>
  <c r="ND248" i="2"/>
  <c r="ND133" i="2"/>
  <c r="ND244" i="2"/>
  <c r="ND123" i="2"/>
  <c r="ND171" i="2"/>
  <c r="ND283" i="2"/>
  <c r="ND249" i="2"/>
  <c r="ND67" i="2"/>
  <c r="ND129" i="2"/>
  <c r="ND49" i="2"/>
  <c r="ND109" i="2"/>
  <c r="ND374" i="2"/>
  <c r="ND288" i="2"/>
  <c r="ND116" i="2"/>
  <c r="ND121" i="2"/>
  <c r="ND202" i="2"/>
  <c r="ND60" i="2"/>
  <c r="ND170" i="2"/>
  <c r="ND204" i="2"/>
  <c r="ND162" i="2"/>
  <c r="ND28" i="2"/>
  <c r="ND231" i="2"/>
  <c r="ND251" i="2"/>
  <c r="ND44" i="2"/>
  <c r="ND305" i="2"/>
  <c r="ND287" i="2"/>
  <c r="ND148" i="2"/>
  <c r="ND356" i="2"/>
  <c r="ND90" i="2"/>
  <c r="ND107" i="2"/>
  <c r="ND183" i="2"/>
  <c r="ND80" i="2"/>
  <c r="ND339" i="2"/>
  <c r="ND233" i="2"/>
  <c r="ND128" i="2"/>
  <c r="ND467" i="2"/>
  <c r="ND312" i="2"/>
  <c r="ND444" i="2"/>
  <c r="ND235" i="2"/>
  <c r="ND104" i="2"/>
  <c r="ND258" i="2"/>
  <c r="ND303" i="2"/>
  <c r="ND428" i="2"/>
  <c r="ND473" i="2"/>
  <c r="ND459" i="2"/>
  <c r="ND395" i="2"/>
  <c r="ND397" i="2"/>
  <c r="ND436" i="2"/>
  <c r="ND440" i="2"/>
  <c r="ND465" i="2"/>
  <c r="ND408" i="2"/>
  <c r="ND421" i="2"/>
  <c r="ND479" i="2"/>
  <c r="ND422" i="2"/>
  <c r="ND377" i="2"/>
  <c r="ND430" i="2"/>
  <c r="ND389" i="2"/>
  <c r="ND137" i="2"/>
  <c r="ND385" i="2"/>
  <c r="ND402" i="2"/>
  <c r="ND318" i="2"/>
  <c r="ND375" i="2"/>
  <c r="ND279" i="2"/>
  <c r="ND438" i="2"/>
  <c r="ND333" i="2"/>
  <c r="ND424" i="2"/>
  <c r="ND300" i="2"/>
  <c r="ND461" i="2"/>
  <c r="ND187" i="2"/>
  <c r="ND238" i="2"/>
  <c r="ND265" i="2"/>
  <c r="ND298" i="2"/>
  <c r="ND360" i="2"/>
  <c r="ND119" i="2"/>
  <c r="ND211" i="2"/>
  <c r="ND373" i="2"/>
  <c r="ND338" i="2"/>
  <c r="ND242" i="2"/>
  <c r="ND355" i="2"/>
  <c r="ND447" i="2"/>
  <c r="ND443" i="2"/>
  <c r="ND403" i="2"/>
  <c r="ND463" i="2"/>
  <c r="ND335" i="2"/>
  <c r="ND431" i="2"/>
  <c r="ND454" i="2"/>
  <c r="ND384" i="2"/>
  <c r="ND151" i="2"/>
  <c r="ND407" i="2"/>
  <c r="ND412" i="2"/>
  <c r="ND445" i="2"/>
  <c r="ND462" i="2"/>
  <c r="ND324" i="2"/>
  <c r="ND425" i="2"/>
  <c r="ND450" i="2"/>
  <c r="ND414" i="2"/>
  <c r="ND357" i="2"/>
  <c r="ND415" i="2"/>
  <c r="ND476" i="2"/>
  <c r="ND321" i="2"/>
  <c r="ND328" i="2"/>
  <c r="ND315" i="2"/>
  <c r="ND351" i="2"/>
  <c r="ND423" i="2"/>
  <c r="ND441" i="2"/>
  <c r="ND216" i="2"/>
  <c r="ND240" i="2"/>
  <c r="ND452" i="2"/>
  <c r="ND409" i="2"/>
  <c r="ND269" i="2"/>
  <c r="ND329" i="2"/>
  <c r="ND416" i="2"/>
  <c r="ND437" i="2"/>
  <c r="ND419" i="2"/>
  <c r="ND427" i="2"/>
  <c r="ND161" i="2"/>
  <c r="ND429" i="2"/>
  <c r="ND399" i="2"/>
  <c r="ND290" i="2"/>
  <c r="ND349" i="2"/>
  <c r="ND213" i="2"/>
  <c r="ND401" i="2"/>
  <c r="ND460" i="2"/>
  <c r="ND307" i="2"/>
  <c r="ND379" i="2"/>
  <c r="ND82" i="2"/>
  <c r="ND77" i="2"/>
  <c r="ND370" i="2"/>
  <c r="ND394" i="2"/>
  <c r="ND323" i="2"/>
  <c r="ND221" i="2"/>
  <c r="ND478" i="2"/>
  <c r="ND390" i="2"/>
  <c r="ND320" i="2"/>
  <c r="ND378" i="2"/>
  <c r="ND418" i="2"/>
  <c r="ND464" i="2"/>
  <c r="ND474" i="2"/>
  <c r="ND398" i="2"/>
  <c r="ND451" i="2"/>
  <c r="ND457" i="2"/>
  <c r="ND477" i="2"/>
  <c r="ND458" i="2"/>
  <c r="ND372" i="2"/>
  <c r="ND225" i="2"/>
  <c r="ND228" i="2"/>
  <c r="ND185" i="2"/>
  <c r="ND475" i="2"/>
  <c r="ND257" i="2"/>
  <c r="ND47" i="2"/>
  <c r="ND336" i="2"/>
  <c r="ND262" i="2"/>
  <c r="ND106" i="2"/>
  <c r="ND469" i="2"/>
  <c r="NE102" i="2"/>
  <c r="NE10" i="2"/>
  <c r="NE330" i="2"/>
  <c r="NE84" i="2"/>
  <c r="NE260" i="2"/>
  <c r="NE45" i="2"/>
  <c r="NE181" i="2"/>
  <c r="NE140" i="2"/>
  <c r="NE108" i="2"/>
  <c r="NE179" i="2"/>
  <c r="NE277" i="2"/>
  <c r="NE167" i="2"/>
  <c r="NE52" i="2"/>
  <c r="NE177" i="2"/>
  <c r="NE39" i="2"/>
  <c r="NE203" i="2"/>
  <c r="NE196" i="2"/>
  <c r="NE289" i="2"/>
  <c r="NE110" i="2"/>
  <c r="NE13" i="2"/>
  <c r="NE22" i="2"/>
  <c r="NE164" i="2"/>
  <c r="NE172" i="2"/>
  <c r="NE239" i="2"/>
  <c r="NE46" i="2"/>
  <c r="NE166" i="2"/>
  <c r="NE154" i="2"/>
  <c r="NE255" i="2"/>
  <c r="NE455" i="2"/>
  <c r="NE152" i="2"/>
  <c r="NE126" i="2"/>
  <c r="NE146" i="2"/>
  <c r="NE284" i="2"/>
  <c r="NE304" i="2"/>
  <c r="NE345" i="2"/>
  <c r="NE337" i="2"/>
  <c r="NE361" i="2"/>
  <c r="NE434" i="2"/>
  <c r="NE413" i="2"/>
  <c r="NE404" i="2"/>
  <c r="NE363" i="2"/>
  <c r="NE466" i="2"/>
  <c r="NE411" i="2"/>
  <c r="NE448" i="2"/>
  <c r="NE362" i="2"/>
  <c r="NE391" i="2"/>
  <c r="NE308" i="2"/>
  <c r="NE193" i="2"/>
  <c r="NE319" i="2"/>
  <c r="NE205" i="2"/>
  <c r="NE322" i="2"/>
  <c r="NE297" i="2"/>
  <c r="NE325" i="2"/>
  <c r="NE180" i="2"/>
  <c r="NE54" i="2"/>
  <c r="NE280" i="2"/>
  <c r="NE274" i="2"/>
  <c r="NE261" i="2"/>
  <c r="NE118" i="2"/>
  <c r="NE229" i="2"/>
  <c r="NE383" i="2"/>
  <c r="NE131" i="2"/>
  <c r="NE124" i="2"/>
  <c r="NE223" i="2"/>
  <c r="NE230" i="2"/>
  <c r="NE327" i="2"/>
  <c r="NE420" i="2"/>
  <c r="NE270" i="2"/>
  <c r="NE432" i="2"/>
  <c r="NE268" i="2"/>
  <c r="NE367" i="2"/>
  <c r="NE87" i="2"/>
  <c r="NE37" i="2"/>
  <c r="NE55" i="2"/>
  <c r="NE159" i="2"/>
  <c r="NE98" i="2"/>
  <c r="NE85" i="2"/>
  <c r="NE134" i="2"/>
  <c r="NE83" i="2"/>
  <c r="NE117" i="2"/>
  <c r="NE175" i="2"/>
  <c r="NE358" i="2"/>
  <c r="NE27" i="2"/>
  <c r="NE16" i="2"/>
  <c r="NE184" i="2"/>
  <c r="NE74" i="2"/>
  <c r="NE149" i="2"/>
  <c r="NE92" i="2"/>
  <c r="NE132" i="2"/>
  <c r="NE470" i="2"/>
  <c r="NE115" i="2"/>
  <c r="NE145" i="2"/>
  <c r="NE186" i="2"/>
  <c r="NE40" i="2"/>
  <c r="NE21" i="2"/>
  <c r="NE199" i="2"/>
  <c r="NE295" i="2"/>
  <c r="NE353" i="2"/>
  <c r="NE207" i="2"/>
  <c r="NE155" i="2"/>
  <c r="NE195" i="2"/>
  <c r="NE125" i="2"/>
  <c r="NE15" i="2"/>
  <c r="NE160" i="2"/>
  <c r="NE194" i="2"/>
  <c r="NE224" i="2"/>
  <c r="NE188" i="2"/>
  <c r="NE76" i="2"/>
  <c r="NE153" i="2"/>
  <c r="NE263" i="2"/>
  <c r="NE112" i="2"/>
  <c r="NE62" i="2"/>
  <c r="NE78" i="2"/>
  <c r="NE198" i="2"/>
  <c r="NE191" i="2"/>
  <c r="NE275" i="2"/>
  <c r="NE65" i="2"/>
  <c r="NE341" i="2"/>
  <c r="NE105" i="2"/>
  <c r="NE81" i="2"/>
  <c r="NE267" i="2"/>
  <c r="NE220" i="2"/>
  <c r="NE156" i="2"/>
  <c r="NE254" i="2"/>
  <c r="NE286" i="2"/>
  <c r="NE29" i="2"/>
  <c r="NE94" i="2"/>
  <c r="NE100" i="2"/>
  <c r="NE182" i="2"/>
  <c r="NE36" i="2"/>
  <c r="NE53" i="2"/>
  <c r="NE4" i="2"/>
  <c r="NE2" i="2"/>
  <c r="NE306" i="2"/>
  <c r="NE56" i="2"/>
  <c r="NE43" i="2"/>
  <c r="NE282" i="2"/>
  <c r="NE59" i="2"/>
  <c r="NE169" i="2"/>
  <c r="NE192" i="2"/>
  <c r="NE209" i="2"/>
  <c r="NE227" i="2"/>
  <c r="NE73" i="2"/>
  <c r="NE113" i="2"/>
  <c r="NE71" i="2"/>
  <c r="NE18" i="2"/>
  <c r="NE26" i="2"/>
  <c r="NE144" i="2"/>
  <c r="NE9" i="2"/>
  <c r="NE50" i="2"/>
  <c r="NE19" i="2"/>
  <c r="NE99" i="2"/>
  <c r="NE23" i="2"/>
  <c r="NE24" i="2"/>
  <c r="NE12" i="2"/>
  <c r="NE66" i="2"/>
  <c r="NE5" i="2"/>
  <c r="NE101" i="2"/>
  <c r="NE88" i="2"/>
  <c r="NE64" i="2"/>
  <c r="NE70" i="2"/>
  <c r="NE32" i="2"/>
  <c r="NE51" i="2"/>
  <c r="NE218" i="2"/>
  <c r="NE35" i="2"/>
  <c r="NE368" i="2"/>
  <c r="NE350" i="2"/>
  <c r="NE388" i="2"/>
  <c r="NE292" i="2"/>
  <c r="NE214" i="2"/>
  <c r="NE75" i="2"/>
  <c r="NE293" i="2"/>
  <c r="NE243" i="2"/>
  <c r="NE210" i="2"/>
  <c r="NE369" i="2"/>
  <c r="NE69" i="2"/>
  <c r="NE68" i="2"/>
  <c r="NE38" i="2"/>
  <c r="NE3" i="2"/>
  <c r="NE120" i="2"/>
  <c r="NE58" i="2"/>
  <c r="NE34" i="2"/>
  <c r="NE86" i="2"/>
  <c r="NE178" i="2"/>
  <c r="NE57" i="2"/>
  <c r="NE217" i="2"/>
  <c r="NE127" i="2"/>
  <c r="NE206" i="2"/>
  <c r="NE111" i="2"/>
  <c r="NE344" i="2"/>
  <c r="NE150" i="2"/>
  <c r="NE93" i="2"/>
  <c r="NE63" i="2"/>
  <c r="NE174" i="2"/>
  <c r="NE147" i="2"/>
  <c r="NE48" i="2"/>
  <c r="NE96" i="2"/>
  <c r="NE72" i="2"/>
  <c r="NE33" i="2"/>
  <c r="NE189" i="2"/>
  <c r="NE313" i="2"/>
  <c r="NE158" i="2"/>
  <c r="NE219" i="2"/>
  <c r="NE31" i="2"/>
  <c r="NE95" i="2"/>
  <c r="NE346" i="2"/>
  <c r="NE176" i="2"/>
  <c r="NE352" i="2"/>
  <c r="NE245" i="2"/>
  <c r="NE41" i="2"/>
  <c r="NE79" i="2"/>
  <c r="NE30" i="2"/>
  <c r="NE226" i="2"/>
  <c r="NE103" i="2"/>
  <c r="NE141" i="2"/>
  <c r="NE301" i="2"/>
  <c r="NE347" i="2"/>
  <c r="NE472" i="2"/>
  <c r="NE190" i="2"/>
  <c r="NE296" i="2"/>
  <c r="NE139" i="2"/>
  <c r="NE371" i="2"/>
  <c r="NE7" i="2"/>
  <c r="NE208" i="2"/>
  <c r="NE25" i="2"/>
  <c r="NE468" i="2"/>
  <c r="NE256" i="2"/>
  <c r="NE17" i="2"/>
  <c r="NE222" i="2"/>
  <c r="NE130" i="2"/>
  <c r="NE89" i="2"/>
  <c r="NE201" i="2"/>
  <c r="NE273" i="2"/>
  <c r="NE42" i="2"/>
  <c r="NE200" i="2"/>
  <c r="NE20" i="2"/>
  <c r="NE6" i="2"/>
  <c r="NE61" i="2"/>
  <c r="NE246" i="2"/>
  <c r="NE381" i="2"/>
  <c r="NE278" i="2"/>
  <c r="NE326" i="2"/>
  <c r="NE342" i="2"/>
  <c r="NE276" i="2"/>
  <c r="NE247" i="2"/>
  <c r="NE314" i="2"/>
  <c r="NE142" i="2"/>
  <c r="NE168" i="2"/>
  <c r="NE343" i="2"/>
  <c r="NE11" i="2"/>
  <c r="NE138" i="2"/>
  <c r="NE294" i="2"/>
  <c r="NE91" i="2"/>
  <c r="NE232" i="2"/>
  <c r="NE299" i="2"/>
  <c r="NE364" i="2"/>
  <c r="NE122" i="2"/>
  <c r="NE354" i="2"/>
  <c r="NE435" i="2"/>
  <c r="NE340" i="2"/>
  <c r="NE471" i="2"/>
  <c r="NE302" i="2"/>
  <c r="NE316" i="2"/>
  <c r="NE317" i="2"/>
  <c r="NE136" i="2"/>
  <c r="NE433" i="2"/>
  <c r="NE386" i="2"/>
  <c r="NE252" i="2"/>
  <c r="NE410" i="2"/>
  <c r="NE212" i="2"/>
  <c r="NE348" i="2"/>
  <c r="NE163" i="2"/>
  <c r="NE310" i="2"/>
  <c r="NE173" i="2"/>
  <c r="NE417" i="2"/>
  <c r="NE114" i="2"/>
  <c r="NE331" i="2"/>
  <c r="NE264" i="2"/>
  <c r="NE366" i="2"/>
  <c r="NE359" i="2"/>
  <c r="NE405" i="2"/>
  <c r="NE365" i="2"/>
  <c r="NE382" i="2"/>
  <c r="NE271" i="2"/>
  <c r="NE291" i="2"/>
  <c r="NE393" i="2"/>
  <c r="NE442" i="2"/>
  <c r="NE392" i="2"/>
  <c r="NE396" i="2"/>
  <c r="NE406" i="2"/>
  <c r="NE453" i="2"/>
  <c r="NE236" i="2"/>
  <c r="NE253" i="2"/>
  <c r="NE143" i="2"/>
  <c r="NE281" i="2"/>
  <c r="NE285" i="2"/>
  <c r="NE387" i="2"/>
  <c r="NE332" i="2"/>
  <c r="NE439" i="2"/>
  <c r="NE135" i="2"/>
  <c r="NE197" i="2"/>
  <c r="NE449" i="2"/>
  <c r="NE250" i="2"/>
  <c r="NE237" i="2"/>
  <c r="NE241" i="2"/>
  <c r="NE266" i="2"/>
  <c r="NE272" i="2"/>
  <c r="NE165" i="2"/>
  <c r="NE14" i="2"/>
  <c r="NE400" i="2"/>
  <c r="NE259" i="2"/>
  <c r="NE311" i="2"/>
  <c r="NE309" i="2"/>
  <c r="NE234" i="2"/>
  <c r="NE334" i="2"/>
  <c r="NE426" i="2"/>
  <c r="NE456" i="2"/>
  <c r="NE376" i="2"/>
  <c r="NE215" i="2"/>
  <c r="NE157" i="2"/>
  <c r="NE97" i="2"/>
  <c r="NE380" i="2"/>
  <c r="NE8" i="2"/>
  <c r="NE446" i="2"/>
  <c r="NE248" i="2"/>
  <c r="NE133" i="2"/>
  <c r="NE244" i="2"/>
  <c r="NE123" i="2"/>
  <c r="NE171" i="2"/>
  <c r="NE283" i="2"/>
  <c r="NE249" i="2"/>
  <c r="NE67" i="2"/>
  <c r="NE129" i="2"/>
  <c r="NE49" i="2"/>
  <c r="NE109" i="2"/>
  <c r="NE374" i="2"/>
  <c r="NE288" i="2"/>
  <c r="NE116" i="2"/>
  <c r="NE121" i="2"/>
  <c r="NE202" i="2"/>
  <c r="NE60" i="2"/>
  <c r="NE170" i="2"/>
  <c r="NE204" i="2"/>
  <c r="NE162" i="2"/>
  <c r="NE28" i="2"/>
  <c r="NE231" i="2"/>
  <c r="NE251" i="2"/>
  <c r="NE44" i="2"/>
  <c r="NE305" i="2"/>
  <c r="NE287" i="2"/>
  <c r="NE148" i="2"/>
  <c r="NE356" i="2"/>
  <c r="NE90" i="2"/>
  <c r="NE107" i="2"/>
  <c r="NE183" i="2"/>
  <c r="NE80" i="2"/>
  <c r="NE339" i="2"/>
  <c r="NE233" i="2"/>
  <c r="NE128" i="2"/>
  <c r="NE467" i="2"/>
  <c r="NE312" i="2"/>
  <c r="NE444" i="2"/>
  <c r="NE235" i="2"/>
  <c r="NE104" i="2"/>
  <c r="NE258" i="2"/>
  <c r="NE303" i="2"/>
  <c r="NE428" i="2"/>
  <c r="NE473" i="2"/>
  <c r="NE459" i="2"/>
  <c r="NE395" i="2"/>
  <c r="NE397" i="2"/>
  <c r="NE436" i="2"/>
  <c r="NE440" i="2"/>
  <c r="NE465" i="2"/>
  <c r="NE408" i="2"/>
  <c r="NE421" i="2"/>
  <c r="NE479" i="2"/>
  <c r="NE422" i="2"/>
  <c r="NE377" i="2"/>
  <c r="NE430" i="2"/>
  <c r="NE389" i="2"/>
  <c r="NE137" i="2"/>
  <c r="NE385" i="2"/>
  <c r="NE402" i="2"/>
  <c r="NE318" i="2"/>
  <c r="NE375" i="2"/>
  <c r="NE279" i="2"/>
  <c r="NE438" i="2"/>
  <c r="NE333" i="2"/>
  <c r="NE424" i="2"/>
  <c r="NE300" i="2"/>
  <c r="NE461" i="2"/>
  <c r="NE187" i="2"/>
  <c r="NE238" i="2"/>
  <c r="NE265" i="2"/>
  <c r="NE298" i="2"/>
  <c r="NE360" i="2"/>
  <c r="NE119" i="2"/>
  <c r="NE211" i="2"/>
  <c r="NE373" i="2"/>
  <c r="NE338" i="2"/>
  <c r="NE242" i="2"/>
  <c r="NE355" i="2"/>
  <c r="NE447" i="2"/>
  <c r="NE443" i="2"/>
  <c r="NE403" i="2"/>
  <c r="NE463" i="2"/>
  <c r="NE335" i="2"/>
  <c r="NE431" i="2"/>
  <c r="NE454" i="2"/>
  <c r="NE384" i="2"/>
  <c r="NE151" i="2"/>
  <c r="NE407" i="2"/>
  <c r="NE412" i="2"/>
  <c r="NE445" i="2"/>
  <c r="NE462" i="2"/>
  <c r="NE324" i="2"/>
  <c r="NE425" i="2"/>
  <c r="NE450" i="2"/>
  <c r="NE414" i="2"/>
  <c r="NE357" i="2"/>
  <c r="NE415" i="2"/>
  <c r="NE476" i="2"/>
  <c r="NE321" i="2"/>
  <c r="NE328" i="2"/>
  <c r="NE315" i="2"/>
  <c r="NE351" i="2"/>
  <c r="NE423" i="2"/>
  <c r="NE441" i="2"/>
  <c r="NE216" i="2"/>
  <c r="NE240" i="2"/>
  <c r="NE452" i="2"/>
  <c r="NE409" i="2"/>
  <c r="NE269" i="2"/>
  <c r="NE329" i="2"/>
  <c r="NE416" i="2"/>
  <c r="NE437" i="2"/>
  <c r="NE419" i="2"/>
  <c r="NE427" i="2"/>
  <c r="NE161" i="2"/>
  <c r="NE429" i="2"/>
  <c r="NE399" i="2"/>
  <c r="NE290" i="2"/>
  <c r="NE349" i="2"/>
  <c r="NE213" i="2"/>
  <c r="NE401" i="2"/>
  <c r="NE460" i="2"/>
  <c r="NE307" i="2"/>
  <c r="NE379" i="2"/>
  <c r="NE82" i="2"/>
  <c r="NE77" i="2"/>
  <c r="NE370" i="2"/>
  <c r="NE394" i="2"/>
  <c r="NE323" i="2"/>
  <c r="NE221" i="2"/>
  <c r="NE478" i="2"/>
  <c r="NE390" i="2"/>
  <c r="NE320" i="2"/>
  <c r="NE378" i="2"/>
  <c r="NE418" i="2"/>
  <c r="NE464" i="2"/>
  <c r="NE474" i="2"/>
  <c r="NE398" i="2"/>
  <c r="NE451" i="2"/>
  <c r="NE457" i="2"/>
  <c r="NE477" i="2"/>
  <c r="NE458" i="2"/>
  <c r="NE372" i="2"/>
  <c r="NE225" i="2"/>
  <c r="NE228" i="2"/>
  <c r="NE185" i="2"/>
  <c r="NE475" i="2"/>
  <c r="NE257" i="2"/>
  <c r="NE47" i="2"/>
  <c r="NE336" i="2"/>
  <c r="NE262" i="2"/>
  <c r="NE106" i="2"/>
  <c r="NE469" i="2"/>
  <c r="NF102" i="2"/>
  <c r="NF10" i="2"/>
  <c r="NF330" i="2"/>
  <c r="NF84" i="2"/>
  <c r="NF260" i="2"/>
  <c r="NF45" i="2"/>
  <c r="NF181" i="2"/>
  <c r="NF140" i="2"/>
  <c r="NF108" i="2"/>
  <c r="NF179" i="2"/>
  <c r="NF277" i="2"/>
  <c r="NF167" i="2"/>
  <c r="NF52" i="2"/>
  <c r="NF177" i="2"/>
  <c r="NF39" i="2"/>
  <c r="NF203" i="2"/>
  <c r="NF196" i="2"/>
  <c r="NF289" i="2"/>
  <c r="NF110" i="2"/>
  <c r="NF13" i="2"/>
  <c r="NF22" i="2"/>
  <c r="NF164" i="2"/>
  <c r="NF172" i="2"/>
  <c r="NF239" i="2"/>
  <c r="NF46" i="2"/>
  <c r="NF166" i="2"/>
  <c r="NF154" i="2"/>
  <c r="NF255" i="2"/>
  <c r="NF455" i="2"/>
  <c r="NF152" i="2"/>
  <c r="NF126" i="2"/>
  <c r="NF146" i="2"/>
  <c r="NF284" i="2"/>
  <c r="NF304" i="2"/>
  <c r="NF345" i="2"/>
  <c r="NF337" i="2"/>
  <c r="NF361" i="2"/>
  <c r="NF434" i="2"/>
  <c r="NF413" i="2"/>
  <c r="NF404" i="2"/>
  <c r="NF363" i="2"/>
  <c r="NF466" i="2"/>
  <c r="NF411" i="2"/>
  <c r="NF448" i="2"/>
  <c r="NF362" i="2"/>
  <c r="NF391" i="2"/>
  <c r="NF308" i="2"/>
  <c r="NF193" i="2"/>
  <c r="NF319" i="2"/>
  <c r="NF205" i="2"/>
  <c r="NF322" i="2"/>
  <c r="NF297" i="2"/>
  <c r="NF325" i="2"/>
  <c r="NF180" i="2"/>
  <c r="NF54" i="2"/>
  <c r="NF280" i="2"/>
  <c r="NF274" i="2"/>
  <c r="NF261" i="2"/>
  <c r="NF118" i="2"/>
  <c r="NF229" i="2"/>
  <c r="NF383" i="2"/>
  <c r="NF131" i="2"/>
  <c r="NF124" i="2"/>
  <c r="NF223" i="2"/>
  <c r="NF230" i="2"/>
  <c r="NF327" i="2"/>
  <c r="NF420" i="2"/>
  <c r="NF270" i="2"/>
  <c r="NF432" i="2"/>
  <c r="NF268" i="2"/>
  <c r="NF367" i="2"/>
  <c r="NF87" i="2"/>
  <c r="NF37" i="2"/>
  <c r="NF55" i="2"/>
  <c r="NF159" i="2"/>
  <c r="NF98" i="2"/>
  <c r="NF85" i="2"/>
  <c r="NF134" i="2"/>
  <c r="NF83" i="2"/>
  <c r="NF117" i="2"/>
  <c r="NF175" i="2"/>
  <c r="NF358" i="2"/>
  <c r="NF27" i="2"/>
  <c r="NF16" i="2"/>
  <c r="NF184" i="2"/>
  <c r="NF74" i="2"/>
  <c r="NF149" i="2"/>
  <c r="NF92" i="2"/>
  <c r="NF132" i="2"/>
  <c r="NF470" i="2"/>
  <c r="NF115" i="2"/>
  <c r="NF145" i="2"/>
  <c r="NF186" i="2"/>
  <c r="NF40" i="2"/>
  <c r="NF21" i="2"/>
  <c r="NF199" i="2"/>
  <c r="NF295" i="2"/>
  <c r="NF353" i="2"/>
  <c r="NF207" i="2"/>
  <c r="NF155" i="2"/>
  <c r="NF195" i="2"/>
  <c r="NF125" i="2"/>
  <c r="NF15" i="2"/>
  <c r="NF160" i="2"/>
  <c r="NF194" i="2"/>
  <c r="NF224" i="2"/>
  <c r="NF188" i="2"/>
  <c r="NF76" i="2"/>
  <c r="NF153" i="2"/>
  <c r="NF263" i="2"/>
  <c r="NF112" i="2"/>
  <c r="NF62" i="2"/>
  <c r="NF78" i="2"/>
  <c r="NF198" i="2"/>
  <c r="NF191" i="2"/>
  <c r="NF275" i="2"/>
  <c r="NF65" i="2"/>
  <c r="NF341" i="2"/>
  <c r="NF105" i="2"/>
  <c r="NF81" i="2"/>
  <c r="NF267" i="2"/>
  <c r="NF220" i="2"/>
  <c r="NF156" i="2"/>
  <c r="NF254" i="2"/>
  <c r="NF286" i="2"/>
  <c r="NF29" i="2"/>
  <c r="NF94" i="2"/>
  <c r="NF100" i="2"/>
  <c r="NF182" i="2"/>
  <c r="NF36" i="2"/>
  <c r="NF53" i="2"/>
  <c r="NF4" i="2"/>
  <c r="NF2" i="2"/>
  <c r="NF306" i="2"/>
  <c r="NF56" i="2"/>
  <c r="NF43" i="2"/>
  <c r="NF282" i="2"/>
  <c r="NF59" i="2"/>
  <c r="NF169" i="2"/>
  <c r="NF192" i="2"/>
  <c r="NF209" i="2"/>
  <c r="NF227" i="2"/>
  <c r="NF73" i="2"/>
  <c r="NF113" i="2"/>
  <c r="NF71" i="2"/>
  <c r="NF18" i="2"/>
  <c r="NF26" i="2"/>
  <c r="NF144" i="2"/>
  <c r="NF9" i="2"/>
  <c r="NF50" i="2"/>
  <c r="NF19" i="2"/>
  <c r="NF99" i="2"/>
  <c r="NF23" i="2"/>
  <c r="NF24" i="2"/>
  <c r="NF12" i="2"/>
  <c r="NF66" i="2"/>
  <c r="NF5" i="2"/>
  <c r="NF101" i="2"/>
  <c r="NF88" i="2"/>
  <c r="NF64" i="2"/>
  <c r="NF70" i="2"/>
  <c r="NF32" i="2"/>
  <c r="NF51" i="2"/>
  <c r="NF218" i="2"/>
  <c r="NF35" i="2"/>
  <c r="NF368" i="2"/>
  <c r="NF350" i="2"/>
  <c r="NF388" i="2"/>
  <c r="NF292" i="2"/>
  <c r="NF214" i="2"/>
  <c r="NF75" i="2"/>
  <c r="NF293" i="2"/>
  <c r="NF243" i="2"/>
  <c r="NF210" i="2"/>
  <c r="NF369" i="2"/>
  <c r="NF69" i="2"/>
  <c r="NF68" i="2"/>
  <c r="NF38" i="2"/>
  <c r="NF3" i="2"/>
  <c r="NF120" i="2"/>
  <c r="NF58" i="2"/>
  <c r="NF34" i="2"/>
  <c r="NF86" i="2"/>
  <c r="NF178" i="2"/>
  <c r="NF57" i="2"/>
  <c r="NF217" i="2"/>
  <c r="NF127" i="2"/>
  <c r="NF206" i="2"/>
  <c r="NF111" i="2"/>
  <c r="NF344" i="2"/>
  <c r="NF150" i="2"/>
  <c r="NF93" i="2"/>
  <c r="NF63" i="2"/>
  <c r="NF174" i="2"/>
  <c r="NF147" i="2"/>
  <c r="NF48" i="2"/>
  <c r="NF96" i="2"/>
  <c r="NF72" i="2"/>
  <c r="NF33" i="2"/>
  <c r="NF189" i="2"/>
  <c r="NF313" i="2"/>
  <c r="NF158" i="2"/>
  <c r="NF219" i="2"/>
  <c r="NF31" i="2"/>
  <c r="NF95" i="2"/>
  <c r="NF346" i="2"/>
  <c r="NF176" i="2"/>
  <c r="NF352" i="2"/>
  <c r="NF245" i="2"/>
  <c r="NF41" i="2"/>
  <c r="NF79" i="2"/>
  <c r="NF30" i="2"/>
  <c r="NF226" i="2"/>
  <c r="NF103" i="2"/>
  <c r="NF141" i="2"/>
  <c r="NF301" i="2"/>
  <c r="NF347" i="2"/>
  <c r="NF472" i="2"/>
  <c r="NF190" i="2"/>
  <c r="NF296" i="2"/>
  <c r="NF139" i="2"/>
  <c r="NF371" i="2"/>
  <c r="NF7" i="2"/>
  <c r="NF208" i="2"/>
  <c r="NF25" i="2"/>
  <c r="NF468" i="2"/>
  <c r="NF256" i="2"/>
  <c r="NF17" i="2"/>
  <c r="NF222" i="2"/>
  <c r="NF130" i="2"/>
  <c r="NF89" i="2"/>
  <c r="NF201" i="2"/>
  <c r="NF273" i="2"/>
  <c r="NF42" i="2"/>
  <c r="NF200" i="2"/>
  <c r="NF20" i="2"/>
  <c r="NF6" i="2"/>
  <c r="NF61" i="2"/>
  <c r="NF246" i="2"/>
  <c r="NF381" i="2"/>
  <c r="NF278" i="2"/>
  <c r="NF326" i="2"/>
  <c r="NF342" i="2"/>
  <c r="NF276" i="2"/>
  <c r="NF247" i="2"/>
  <c r="NF314" i="2"/>
  <c r="NF142" i="2"/>
  <c r="NF168" i="2"/>
  <c r="NF343" i="2"/>
  <c r="NF11" i="2"/>
  <c r="NF138" i="2"/>
  <c r="NF294" i="2"/>
  <c r="NF91" i="2"/>
  <c r="NF232" i="2"/>
  <c r="NF299" i="2"/>
  <c r="NF364" i="2"/>
  <c r="NF122" i="2"/>
  <c r="NF354" i="2"/>
  <c r="NF435" i="2"/>
  <c r="NF340" i="2"/>
  <c r="NF471" i="2"/>
  <c r="NF302" i="2"/>
  <c r="NF316" i="2"/>
  <c r="NF317" i="2"/>
  <c r="NF136" i="2"/>
  <c r="NF433" i="2"/>
  <c r="NF386" i="2"/>
  <c r="NF252" i="2"/>
  <c r="NF410" i="2"/>
  <c r="NF212" i="2"/>
  <c r="NF348" i="2"/>
  <c r="NF163" i="2"/>
  <c r="NF310" i="2"/>
  <c r="NF173" i="2"/>
  <c r="NF417" i="2"/>
  <c r="NF114" i="2"/>
  <c r="NF331" i="2"/>
  <c r="NF264" i="2"/>
  <c r="NF366" i="2"/>
  <c r="NF359" i="2"/>
  <c r="NF405" i="2"/>
  <c r="NF365" i="2"/>
  <c r="NF382" i="2"/>
  <c r="NF271" i="2"/>
  <c r="NF291" i="2"/>
  <c r="NF393" i="2"/>
  <c r="NF442" i="2"/>
  <c r="NF392" i="2"/>
  <c r="NF396" i="2"/>
  <c r="NF406" i="2"/>
  <c r="NF453" i="2"/>
  <c r="NF236" i="2"/>
  <c r="NF253" i="2"/>
  <c r="NF143" i="2"/>
  <c r="NF281" i="2"/>
  <c r="NF285" i="2"/>
  <c r="NF387" i="2"/>
  <c r="NF332" i="2"/>
  <c r="NF439" i="2"/>
  <c r="NF135" i="2"/>
  <c r="NF197" i="2"/>
  <c r="NF449" i="2"/>
  <c r="NF250" i="2"/>
  <c r="NF237" i="2"/>
  <c r="NF241" i="2"/>
  <c r="NF266" i="2"/>
  <c r="NF272" i="2"/>
  <c r="NF165" i="2"/>
  <c r="NF14" i="2"/>
  <c r="NF400" i="2"/>
  <c r="NF259" i="2"/>
  <c r="NF311" i="2"/>
  <c r="NF309" i="2"/>
  <c r="NF234" i="2"/>
  <c r="NF334" i="2"/>
  <c r="NF426" i="2"/>
  <c r="NF456" i="2"/>
  <c r="NF376" i="2"/>
  <c r="NF215" i="2"/>
  <c r="NF157" i="2"/>
  <c r="NF97" i="2"/>
  <c r="NF380" i="2"/>
  <c r="NF8" i="2"/>
  <c r="NF446" i="2"/>
  <c r="NF248" i="2"/>
  <c r="NF133" i="2"/>
  <c r="NF244" i="2"/>
  <c r="NF123" i="2"/>
  <c r="NF171" i="2"/>
  <c r="NF283" i="2"/>
  <c r="NF249" i="2"/>
  <c r="NF67" i="2"/>
  <c r="NF129" i="2"/>
  <c r="NF49" i="2"/>
  <c r="NF109" i="2"/>
  <c r="NF374" i="2"/>
  <c r="NF288" i="2"/>
  <c r="NF116" i="2"/>
  <c r="NF121" i="2"/>
  <c r="NF202" i="2"/>
  <c r="NF60" i="2"/>
  <c r="NF170" i="2"/>
  <c r="NF204" i="2"/>
  <c r="NF162" i="2"/>
  <c r="NF28" i="2"/>
  <c r="NF231" i="2"/>
  <c r="NF251" i="2"/>
  <c r="NF44" i="2"/>
  <c r="NF305" i="2"/>
  <c r="NF287" i="2"/>
  <c r="NF148" i="2"/>
  <c r="NF356" i="2"/>
  <c r="NF90" i="2"/>
  <c r="NF107" i="2"/>
  <c r="NF183" i="2"/>
  <c r="NF80" i="2"/>
  <c r="NF339" i="2"/>
  <c r="NF233" i="2"/>
  <c r="NF128" i="2"/>
  <c r="NF467" i="2"/>
  <c r="NF312" i="2"/>
  <c r="NF444" i="2"/>
  <c r="NF235" i="2"/>
  <c r="NF104" i="2"/>
  <c r="NF258" i="2"/>
  <c r="NF303" i="2"/>
  <c r="NF428" i="2"/>
  <c r="NF473" i="2"/>
  <c r="NF459" i="2"/>
  <c r="NF395" i="2"/>
  <c r="NF397" i="2"/>
  <c r="NF436" i="2"/>
  <c r="NF440" i="2"/>
  <c r="NF465" i="2"/>
  <c r="NF408" i="2"/>
  <c r="NF421" i="2"/>
  <c r="NF479" i="2"/>
  <c r="NF422" i="2"/>
  <c r="NF377" i="2"/>
  <c r="NF430" i="2"/>
  <c r="NF389" i="2"/>
  <c r="NF137" i="2"/>
  <c r="NF385" i="2"/>
  <c r="NF402" i="2"/>
  <c r="NF318" i="2"/>
  <c r="NF375" i="2"/>
  <c r="NF279" i="2"/>
  <c r="NF438" i="2"/>
  <c r="NF333" i="2"/>
  <c r="NF424" i="2"/>
  <c r="NF300" i="2"/>
  <c r="NF461" i="2"/>
  <c r="NF187" i="2"/>
  <c r="NF238" i="2"/>
  <c r="NF265" i="2"/>
  <c r="NF298" i="2"/>
  <c r="NF360" i="2"/>
  <c r="NF119" i="2"/>
  <c r="NF211" i="2"/>
  <c r="NF373" i="2"/>
  <c r="NF338" i="2"/>
  <c r="NF242" i="2"/>
  <c r="NF355" i="2"/>
  <c r="NF447" i="2"/>
  <c r="NF443" i="2"/>
  <c r="NF403" i="2"/>
  <c r="NF463" i="2"/>
  <c r="NF335" i="2"/>
  <c r="NF431" i="2"/>
  <c r="NF454" i="2"/>
  <c r="NF384" i="2"/>
  <c r="NF151" i="2"/>
  <c r="NF407" i="2"/>
  <c r="NF412" i="2"/>
  <c r="NF445" i="2"/>
  <c r="NF462" i="2"/>
  <c r="NF324" i="2"/>
  <c r="NF425" i="2"/>
  <c r="NF450" i="2"/>
  <c r="NF414" i="2"/>
  <c r="NF357" i="2"/>
  <c r="NF415" i="2"/>
  <c r="NF476" i="2"/>
  <c r="NF321" i="2"/>
  <c r="NF328" i="2"/>
  <c r="NF315" i="2"/>
  <c r="NF351" i="2"/>
  <c r="NF423" i="2"/>
  <c r="NF441" i="2"/>
  <c r="NF216" i="2"/>
  <c r="NF240" i="2"/>
  <c r="NF452" i="2"/>
  <c r="NF409" i="2"/>
  <c r="NF269" i="2"/>
  <c r="NF329" i="2"/>
  <c r="NF416" i="2"/>
  <c r="NF437" i="2"/>
  <c r="NF419" i="2"/>
  <c r="NF427" i="2"/>
  <c r="NF161" i="2"/>
  <c r="NF429" i="2"/>
  <c r="NF399" i="2"/>
  <c r="NF290" i="2"/>
  <c r="NF349" i="2"/>
  <c r="NF213" i="2"/>
  <c r="NF401" i="2"/>
  <c r="NF460" i="2"/>
  <c r="NF307" i="2"/>
  <c r="NF379" i="2"/>
  <c r="NF82" i="2"/>
  <c r="NF77" i="2"/>
  <c r="NF370" i="2"/>
  <c r="NF394" i="2"/>
  <c r="NF323" i="2"/>
  <c r="NF221" i="2"/>
  <c r="NF478" i="2"/>
  <c r="NF390" i="2"/>
  <c r="NF320" i="2"/>
  <c r="NF378" i="2"/>
  <c r="NF418" i="2"/>
  <c r="NF464" i="2"/>
  <c r="NF474" i="2"/>
  <c r="NF398" i="2"/>
  <c r="NF451" i="2"/>
  <c r="NF457" i="2"/>
  <c r="NF477" i="2"/>
  <c r="NF458" i="2"/>
  <c r="NF372" i="2"/>
  <c r="NF225" i="2"/>
  <c r="NF228" i="2"/>
  <c r="NF185" i="2"/>
  <c r="NF475" i="2"/>
  <c r="NF257" i="2"/>
  <c r="NF47" i="2"/>
  <c r="NF336" i="2"/>
  <c r="NF262" i="2"/>
  <c r="NF106" i="2"/>
  <c r="NF469" i="2"/>
  <c r="NG102" i="2"/>
  <c r="NG10" i="2"/>
  <c r="NG330" i="2"/>
  <c r="NG84" i="2"/>
  <c r="NG260" i="2"/>
  <c r="NG45" i="2"/>
  <c r="NG181" i="2"/>
  <c r="NG140" i="2"/>
  <c r="NG108" i="2"/>
  <c r="NG179" i="2"/>
  <c r="NG277" i="2"/>
  <c r="NG167" i="2"/>
  <c r="NG52" i="2"/>
  <c r="NG177" i="2"/>
  <c r="NG39" i="2"/>
  <c r="NG203" i="2"/>
  <c r="NG196" i="2"/>
  <c r="NG289" i="2"/>
  <c r="NG110" i="2"/>
  <c r="NG13" i="2"/>
  <c r="NG22" i="2"/>
  <c r="NG164" i="2"/>
  <c r="NG172" i="2"/>
  <c r="NG239" i="2"/>
  <c r="NG46" i="2"/>
  <c r="NG166" i="2"/>
  <c r="NG154" i="2"/>
  <c r="NG255" i="2"/>
  <c r="NG455" i="2"/>
  <c r="NG152" i="2"/>
  <c r="NG126" i="2"/>
  <c r="NG146" i="2"/>
  <c r="NG284" i="2"/>
  <c r="NG304" i="2"/>
  <c r="NG345" i="2"/>
  <c r="NG337" i="2"/>
  <c r="NG361" i="2"/>
  <c r="NG434" i="2"/>
  <c r="NG413" i="2"/>
  <c r="NG404" i="2"/>
  <c r="NG363" i="2"/>
  <c r="NG466" i="2"/>
  <c r="NG411" i="2"/>
  <c r="NG448" i="2"/>
  <c r="NG362" i="2"/>
  <c r="NG391" i="2"/>
  <c r="NG308" i="2"/>
  <c r="NG193" i="2"/>
  <c r="NG319" i="2"/>
  <c r="NG205" i="2"/>
  <c r="NG322" i="2"/>
  <c r="NG297" i="2"/>
  <c r="NG325" i="2"/>
  <c r="NG180" i="2"/>
  <c r="NG54" i="2"/>
  <c r="NG280" i="2"/>
  <c r="NG274" i="2"/>
  <c r="NG261" i="2"/>
  <c r="NG118" i="2"/>
  <c r="NG229" i="2"/>
  <c r="NG383" i="2"/>
  <c r="NG131" i="2"/>
  <c r="NG124" i="2"/>
  <c r="NG223" i="2"/>
  <c r="NG230" i="2"/>
  <c r="NG327" i="2"/>
  <c r="NG420" i="2"/>
  <c r="NG270" i="2"/>
  <c r="NG432" i="2"/>
  <c r="NG268" i="2"/>
  <c r="NG367" i="2"/>
  <c r="NG87" i="2"/>
  <c r="NG37" i="2"/>
  <c r="NG55" i="2"/>
  <c r="NG159" i="2"/>
  <c r="NG98" i="2"/>
  <c r="NG85" i="2"/>
  <c r="NG134" i="2"/>
  <c r="NG83" i="2"/>
  <c r="NG117" i="2"/>
  <c r="NG175" i="2"/>
  <c r="NG358" i="2"/>
  <c r="NG27" i="2"/>
  <c r="NG16" i="2"/>
  <c r="NG184" i="2"/>
  <c r="NG74" i="2"/>
  <c r="NG149" i="2"/>
  <c r="NG92" i="2"/>
  <c r="NG132" i="2"/>
  <c r="NG470" i="2"/>
  <c r="NG115" i="2"/>
  <c r="NG145" i="2"/>
  <c r="NG186" i="2"/>
  <c r="NG40" i="2"/>
  <c r="NG21" i="2"/>
  <c r="NG199" i="2"/>
  <c r="NG295" i="2"/>
  <c r="NG353" i="2"/>
  <c r="NG207" i="2"/>
  <c r="NG155" i="2"/>
  <c r="NG195" i="2"/>
  <c r="NG125" i="2"/>
  <c r="NG15" i="2"/>
  <c r="NG160" i="2"/>
  <c r="NG194" i="2"/>
  <c r="NG224" i="2"/>
  <c r="NG188" i="2"/>
  <c r="NG76" i="2"/>
  <c r="NG153" i="2"/>
  <c r="NG263" i="2"/>
  <c r="NG112" i="2"/>
  <c r="NG62" i="2"/>
  <c r="NG78" i="2"/>
  <c r="NG198" i="2"/>
  <c r="NG191" i="2"/>
  <c r="NG275" i="2"/>
  <c r="NG65" i="2"/>
  <c r="NG341" i="2"/>
  <c r="NG105" i="2"/>
  <c r="NG81" i="2"/>
  <c r="NG267" i="2"/>
  <c r="NG220" i="2"/>
  <c r="NG156" i="2"/>
  <c r="NG254" i="2"/>
  <c r="NG286" i="2"/>
  <c r="NG29" i="2"/>
  <c r="NG94" i="2"/>
  <c r="NG100" i="2"/>
  <c r="NG182" i="2"/>
  <c r="NG36" i="2"/>
  <c r="NG53" i="2"/>
  <c r="NG4" i="2"/>
  <c r="NG2" i="2"/>
  <c r="NG306" i="2"/>
  <c r="NG56" i="2"/>
  <c r="NG43" i="2"/>
  <c r="NG282" i="2"/>
  <c r="NG59" i="2"/>
  <c r="NG169" i="2"/>
  <c r="NG192" i="2"/>
  <c r="NG209" i="2"/>
  <c r="NG227" i="2"/>
  <c r="NG73" i="2"/>
  <c r="NG113" i="2"/>
  <c r="NG71" i="2"/>
  <c r="NG18" i="2"/>
  <c r="NG26" i="2"/>
  <c r="NG144" i="2"/>
  <c r="NG9" i="2"/>
  <c r="NG50" i="2"/>
  <c r="NG19" i="2"/>
  <c r="NG99" i="2"/>
  <c r="NG23" i="2"/>
  <c r="NG24" i="2"/>
  <c r="NG12" i="2"/>
  <c r="NG66" i="2"/>
  <c r="NG5" i="2"/>
  <c r="NG101" i="2"/>
  <c r="NG88" i="2"/>
  <c r="NG64" i="2"/>
  <c r="NG70" i="2"/>
  <c r="NG32" i="2"/>
  <c r="NG51" i="2"/>
  <c r="NG218" i="2"/>
  <c r="NG35" i="2"/>
  <c r="NG368" i="2"/>
  <c r="NG350" i="2"/>
  <c r="NG388" i="2"/>
  <c r="NG292" i="2"/>
  <c r="NG214" i="2"/>
  <c r="NG75" i="2"/>
  <c r="NG293" i="2"/>
  <c r="NG243" i="2"/>
  <c r="NG210" i="2"/>
  <c r="NG369" i="2"/>
  <c r="NG69" i="2"/>
  <c r="NG68" i="2"/>
  <c r="NG38" i="2"/>
  <c r="NG3" i="2"/>
  <c r="NG120" i="2"/>
  <c r="NG58" i="2"/>
  <c r="NG34" i="2"/>
  <c r="NG86" i="2"/>
  <c r="NG178" i="2"/>
  <c r="NG57" i="2"/>
  <c r="NG217" i="2"/>
  <c r="NG127" i="2"/>
  <c r="NG206" i="2"/>
  <c r="NG111" i="2"/>
  <c r="NG344" i="2"/>
  <c r="NG150" i="2"/>
  <c r="NG93" i="2"/>
  <c r="NG63" i="2"/>
  <c r="NG174" i="2"/>
  <c r="NG147" i="2"/>
  <c r="NG48" i="2"/>
  <c r="NG96" i="2"/>
  <c r="NG72" i="2"/>
  <c r="NG33" i="2"/>
  <c r="NG189" i="2"/>
  <c r="NG313" i="2"/>
  <c r="NG158" i="2"/>
  <c r="NG219" i="2"/>
  <c r="NG31" i="2"/>
  <c r="NG95" i="2"/>
  <c r="NG346" i="2"/>
  <c r="NG176" i="2"/>
  <c r="NG352" i="2"/>
  <c r="NG245" i="2"/>
  <c r="NG41" i="2"/>
  <c r="NG79" i="2"/>
  <c r="NG30" i="2"/>
  <c r="NG226" i="2"/>
  <c r="NG103" i="2"/>
  <c r="NG141" i="2"/>
  <c r="NG301" i="2"/>
  <c r="NG347" i="2"/>
  <c r="NG472" i="2"/>
  <c r="NG190" i="2"/>
  <c r="NG296" i="2"/>
  <c r="NG139" i="2"/>
  <c r="NG371" i="2"/>
  <c r="NG7" i="2"/>
  <c r="NG208" i="2"/>
  <c r="NG25" i="2"/>
  <c r="NG468" i="2"/>
  <c r="NG256" i="2"/>
  <c r="NG17" i="2"/>
  <c r="NG222" i="2"/>
  <c r="NG130" i="2"/>
  <c r="NG89" i="2"/>
  <c r="NG201" i="2"/>
  <c r="NG273" i="2"/>
  <c r="NG42" i="2"/>
  <c r="NG200" i="2"/>
  <c r="NG20" i="2"/>
  <c r="NG6" i="2"/>
  <c r="NG61" i="2"/>
  <c r="NG246" i="2"/>
  <c r="NG381" i="2"/>
  <c r="NG278" i="2"/>
  <c r="NG326" i="2"/>
  <c r="NG342" i="2"/>
  <c r="NG276" i="2"/>
  <c r="NG247" i="2"/>
  <c r="NG314" i="2"/>
  <c r="NG142" i="2"/>
  <c r="NG168" i="2"/>
  <c r="NG343" i="2"/>
  <c r="NG11" i="2"/>
  <c r="NG138" i="2"/>
  <c r="NG294" i="2"/>
  <c r="NG91" i="2"/>
  <c r="NG232" i="2"/>
  <c r="NG299" i="2"/>
  <c r="NG364" i="2"/>
  <c r="NG122" i="2"/>
  <c r="NG354" i="2"/>
  <c r="NG435" i="2"/>
  <c r="NG340" i="2"/>
  <c r="NG471" i="2"/>
  <c r="NG302" i="2"/>
  <c r="NG316" i="2"/>
  <c r="NG317" i="2"/>
  <c r="NG136" i="2"/>
  <c r="NG433" i="2"/>
  <c r="NG386" i="2"/>
  <c r="NG252" i="2"/>
  <c r="NG410" i="2"/>
  <c r="NG212" i="2"/>
  <c r="NG348" i="2"/>
  <c r="NG163" i="2"/>
  <c r="NG310" i="2"/>
  <c r="NG173" i="2"/>
  <c r="NG417" i="2"/>
  <c r="NG114" i="2"/>
  <c r="NG331" i="2"/>
  <c r="NG264" i="2"/>
  <c r="NG366" i="2"/>
  <c r="NG359" i="2"/>
  <c r="NG405" i="2"/>
  <c r="NG365" i="2"/>
  <c r="NG382" i="2"/>
  <c r="NG271" i="2"/>
  <c r="NG291" i="2"/>
  <c r="NG393" i="2"/>
  <c r="NG442" i="2"/>
  <c r="NG392" i="2"/>
  <c r="NG396" i="2"/>
  <c r="NG406" i="2"/>
  <c r="NG453" i="2"/>
  <c r="NG236" i="2"/>
  <c r="NG253" i="2"/>
  <c r="NG143" i="2"/>
  <c r="NG281" i="2"/>
  <c r="NG285" i="2"/>
  <c r="NG387" i="2"/>
  <c r="NG332" i="2"/>
  <c r="NG439" i="2"/>
  <c r="NG135" i="2"/>
  <c r="NG197" i="2"/>
  <c r="NG449" i="2"/>
  <c r="NG250" i="2"/>
  <c r="NG237" i="2"/>
  <c r="NG241" i="2"/>
  <c r="NG266" i="2"/>
  <c r="NG272" i="2"/>
  <c r="NG165" i="2"/>
  <c r="NG14" i="2"/>
  <c r="NG400" i="2"/>
  <c r="NG259" i="2"/>
  <c r="NG311" i="2"/>
  <c r="NG309" i="2"/>
  <c r="NG234" i="2"/>
  <c r="NG334" i="2"/>
  <c r="NG426" i="2"/>
  <c r="NG456" i="2"/>
  <c r="NG376" i="2"/>
  <c r="NG215" i="2"/>
  <c r="NG157" i="2"/>
  <c r="NG97" i="2"/>
  <c r="NG380" i="2"/>
  <c r="NG8" i="2"/>
  <c r="NG446" i="2"/>
  <c r="NG248" i="2"/>
  <c r="NG133" i="2"/>
  <c r="NG244" i="2"/>
  <c r="NG123" i="2"/>
  <c r="NG171" i="2"/>
  <c r="NG283" i="2"/>
  <c r="NG249" i="2"/>
  <c r="NG67" i="2"/>
  <c r="NG129" i="2"/>
  <c r="NG49" i="2"/>
  <c r="NG109" i="2"/>
  <c r="NG374" i="2"/>
  <c r="NG288" i="2"/>
  <c r="NG116" i="2"/>
  <c r="NG121" i="2"/>
  <c r="NG202" i="2"/>
  <c r="NG60" i="2"/>
  <c r="NG170" i="2"/>
  <c r="NG204" i="2"/>
  <c r="NG162" i="2"/>
  <c r="NG28" i="2"/>
  <c r="NG231" i="2"/>
  <c r="NG251" i="2"/>
  <c r="NG44" i="2"/>
  <c r="NG305" i="2"/>
  <c r="NG287" i="2"/>
  <c r="NG148" i="2"/>
  <c r="NG356" i="2"/>
  <c r="NG90" i="2"/>
  <c r="NG107" i="2"/>
  <c r="NG183" i="2"/>
  <c r="NG80" i="2"/>
  <c r="NG339" i="2"/>
  <c r="NG233" i="2"/>
  <c r="NG128" i="2"/>
  <c r="NG467" i="2"/>
  <c r="NG312" i="2"/>
  <c r="NG444" i="2"/>
  <c r="NG235" i="2"/>
  <c r="NG104" i="2"/>
  <c r="NG258" i="2"/>
  <c r="NG303" i="2"/>
  <c r="NG428" i="2"/>
  <c r="NG473" i="2"/>
  <c r="NG459" i="2"/>
  <c r="NG395" i="2"/>
  <c r="NG397" i="2"/>
  <c r="NG436" i="2"/>
  <c r="NG440" i="2"/>
  <c r="NG465" i="2"/>
  <c r="NG408" i="2"/>
  <c r="NG421" i="2"/>
  <c r="NG479" i="2"/>
  <c r="NG422" i="2"/>
  <c r="NG377" i="2"/>
  <c r="NG430" i="2"/>
  <c r="NG389" i="2"/>
  <c r="NG137" i="2"/>
  <c r="NG385" i="2"/>
  <c r="NG402" i="2"/>
  <c r="NG318" i="2"/>
  <c r="NG375" i="2"/>
  <c r="NG279" i="2"/>
  <c r="NG438" i="2"/>
  <c r="NG333" i="2"/>
  <c r="NG424" i="2"/>
  <c r="NG300" i="2"/>
  <c r="NG461" i="2"/>
  <c r="NG187" i="2"/>
  <c r="NG238" i="2"/>
  <c r="NG265" i="2"/>
  <c r="NG298" i="2"/>
  <c r="NG360" i="2"/>
  <c r="NG119" i="2"/>
  <c r="NG211" i="2"/>
  <c r="NG373" i="2"/>
  <c r="NG338" i="2"/>
  <c r="NG242" i="2"/>
  <c r="NG355" i="2"/>
  <c r="NG447" i="2"/>
  <c r="NG443" i="2"/>
  <c r="NG403" i="2"/>
  <c r="NG463" i="2"/>
  <c r="NG335" i="2"/>
  <c r="NG431" i="2"/>
  <c r="NG454" i="2"/>
  <c r="NG384" i="2"/>
  <c r="NG151" i="2"/>
  <c r="NG407" i="2"/>
  <c r="NG412" i="2"/>
  <c r="NG445" i="2"/>
  <c r="NG462" i="2"/>
  <c r="NG324" i="2"/>
  <c r="NG425" i="2"/>
  <c r="NG450" i="2"/>
  <c r="NG414" i="2"/>
  <c r="NG357" i="2"/>
  <c r="NG415" i="2"/>
  <c r="NG476" i="2"/>
  <c r="NG321" i="2"/>
  <c r="NG328" i="2"/>
  <c r="NG315" i="2"/>
  <c r="NG351" i="2"/>
  <c r="NG423" i="2"/>
  <c r="NG441" i="2"/>
  <c r="NG216" i="2"/>
  <c r="NG240" i="2"/>
  <c r="NG452" i="2"/>
  <c r="NG409" i="2"/>
  <c r="NG269" i="2"/>
  <c r="NG329" i="2"/>
  <c r="NG416" i="2"/>
  <c r="NG437" i="2"/>
  <c r="NG419" i="2"/>
  <c r="NG427" i="2"/>
  <c r="NG161" i="2"/>
  <c r="NG429" i="2"/>
  <c r="NG399" i="2"/>
  <c r="NG290" i="2"/>
  <c r="NG349" i="2"/>
  <c r="NG213" i="2"/>
  <c r="NG401" i="2"/>
  <c r="NG460" i="2"/>
  <c r="NG307" i="2"/>
  <c r="NG379" i="2"/>
  <c r="NG82" i="2"/>
  <c r="NG77" i="2"/>
  <c r="NG370" i="2"/>
  <c r="NG394" i="2"/>
  <c r="NG323" i="2"/>
  <c r="NG221" i="2"/>
  <c r="NG478" i="2"/>
  <c r="NG390" i="2"/>
  <c r="NG320" i="2"/>
  <c r="NG378" i="2"/>
  <c r="NG418" i="2"/>
  <c r="NG464" i="2"/>
  <c r="NG474" i="2"/>
  <c r="NG398" i="2"/>
  <c r="NG451" i="2"/>
  <c r="NG457" i="2"/>
  <c r="NG477" i="2"/>
  <c r="NG458" i="2"/>
  <c r="NG372" i="2"/>
  <c r="NG225" i="2"/>
  <c r="NG228" i="2"/>
  <c r="NG185" i="2"/>
  <c r="NG475" i="2"/>
  <c r="NG257" i="2"/>
  <c r="NG47" i="2"/>
  <c r="NG336" i="2"/>
  <c r="NG262" i="2"/>
  <c r="NG106" i="2"/>
  <c r="NG469" i="2"/>
  <c r="NH102" i="2"/>
  <c r="NH10" i="2"/>
  <c r="NH330" i="2"/>
  <c r="NH84" i="2"/>
  <c r="NH260" i="2"/>
  <c r="NH45" i="2"/>
  <c r="NH181" i="2"/>
  <c r="NH140" i="2"/>
  <c r="NH108" i="2"/>
  <c r="NH179" i="2"/>
  <c r="NH277" i="2"/>
  <c r="NH167" i="2"/>
  <c r="NH52" i="2"/>
  <c r="NH177" i="2"/>
  <c r="NH39" i="2"/>
  <c r="NH203" i="2"/>
  <c r="NH196" i="2"/>
  <c r="NH289" i="2"/>
  <c r="NH110" i="2"/>
  <c r="NH13" i="2"/>
  <c r="NH22" i="2"/>
  <c r="NH164" i="2"/>
  <c r="NH172" i="2"/>
  <c r="NH239" i="2"/>
  <c r="NH46" i="2"/>
  <c r="NH166" i="2"/>
  <c r="NH154" i="2"/>
  <c r="NH255" i="2"/>
  <c r="NH455" i="2"/>
  <c r="NH152" i="2"/>
  <c r="NH126" i="2"/>
  <c r="NH146" i="2"/>
  <c r="NH284" i="2"/>
  <c r="NH304" i="2"/>
  <c r="NH345" i="2"/>
  <c r="NH337" i="2"/>
  <c r="NH361" i="2"/>
  <c r="NH434" i="2"/>
  <c r="NH413" i="2"/>
  <c r="NH404" i="2"/>
  <c r="NH363" i="2"/>
  <c r="NH466" i="2"/>
  <c r="NH411" i="2"/>
  <c r="NH448" i="2"/>
  <c r="NH362" i="2"/>
  <c r="NH391" i="2"/>
  <c r="NH308" i="2"/>
  <c r="NH193" i="2"/>
  <c r="NH319" i="2"/>
  <c r="NH205" i="2"/>
  <c r="NH322" i="2"/>
  <c r="NH297" i="2"/>
  <c r="NH325" i="2"/>
  <c r="NH180" i="2"/>
  <c r="NH54" i="2"/>
  <c r="NH280" i="2"/>
  <c r="NH274" i="2"/>
  <c r="NH261" i="2"/>
  <c r="NH118" i="2"/>
  <c r="NH229" i="2"/>
  <c r="NH383" i="2"/>
  <c r="NH131" i="2"/>
  <c r="NH124" i="2"/>
  <c r="NH223" i="2"/>
  <c r="NH230" i="2"/>
  <c r="NH327" i="2"/>
  <c r="NH420" i="2"/>
  <c r="NH270" i="2"/>
  <c r="NH432" i="2"/>
  <c r="NH268" i="2"/>
  <c r="NH367" i="2"/>
  <c r="NH87" i="2"/>
  <c r="NH37" i="2"/>
  <c r="NH55" i="2"/>
  <c r="NH159" i="2"/>
  <c r="NH98" i="2"/>
  <c r="NH85" i="2"/>
  <c r="NH134" i="2"/>
  <c r="NH83" i="2"/>
  <c r="NH117" i="2"/>
  <c r="NH175" i="2"/>
  <c r="NH358" i="2"/>
  <c r="NH27" i="2"/>
  <c r="NH16" i="2"/>
  <c r="NH184" i="2"/>
  <c r="NH74" i="2"/>
  <c r="NH149" i="2"/>
  <c r="NH92" i="2"/>
  <c r="NH132" i="2"/>
  <c r="NH470" i="2"/>
  <c r="NH115" i="2"/>
  <c r="NH145" i="2"/>
  <c r="NH186" i="2"/>
  <c r="NH40" i="2"/>
  <c r="NH21" i="2"/>
  <c r="NH199" i="2"/>
  <c r="NH295" i="2"/>
  <c r="NH353" i="2"/>
  <c r="NH207" i="2"/>
  <c r="NH155" i="2"/>
  <c r="NH195" i="2"/>
  <c r="NH125" i="2"/>
  <c r="NH15" i="2"/>
  <c r="NH160" i="2"/>
  <c r="NH194" i="2"/>
  <c r="NH224" i="2"/>
  <c r="NH188" i="2"/>
  <c r="NH76" i="2"/>
  <c r="NH153" i="2"/>
  <c r="NH263" i="2"/>
  <c r="NH112" i="2"/>
  <c r="NH62" i="2"/>
  <c r="NH78" i="2"/>
  <c r="NH198" i="2"/>
  <c r="NH191" i="2"/>
  <c r="NH275" i="2"/>
  <c r="NH65" i="2"/>
  <c r="NH341" i="2"/>
  <c r="NH105" i="2"/>
  <c r="NH81" i="2"/>
  <c r="NH267" i="2"/>
  <c r="NH220" i="2"/>
  <c r="NH156" i="2"/>
  <c r="NH254" i="2"/>
  <c r="NH286" i="2"/>
  <c r="NH29" i="2"/>
  <c r="NH94" i="2"/>
  <c r="NH100" i="2"/>
  <c r="NH182" i="2"/>
  <c r="NH36" i="2"/>
  <c r="NH53" i="2"/>
  <c r="NH4" i="2"/>
  <c r="NH2" i="2"/>
  <c r="NH306" i="2"/>
  <c r="NH56" i="2"/>
  <c r="NH43" i="2"/>
  <c r="NH282" i="2"/>
  <c r="NH59" i="2"/>
  <c r="NH169" i="2"/>
  <c r="NH192" i="2"/>
  <c r="NH209" i="2"/>
  <c r="NH227" i="2"/>
  <c r="NH73" i="2"/>
  <c r="NH113" i="2"/>
  <c r="NH71" i="2"/>
  <c r="NH18" i="2"/>
  <c r="NH26" i="2"/>
  <c r="NH144" i="2"/>
  <c r="NH9" i="2"/>
  <c r="NH50" i="2"/>
  <c r="NH19" i="2"/>
  <c r="NH99" i="2"/>
  <c r="NH23" i="2"/>
  <c r="NH24" i="2"/>
  <c r="NH12" i="2"/>
  <c r="NH66" i="2"/>
  <c r="NH5" i="2"/>
  <c r="NH101" i="2"/>
  <c r="NH88" i="2"/>
  <c r="NH64" i="2"/>
  <c r="NH70" i="2"/>
  <c r="NH32" i="2"/>
  <c r="NH51" i="2"/>
  <c r="NH218" i="2"/>
  <c r="NH35" i="2"/>
  <c r="NH368" i="2"/>
  <c r="NH350" i="2"/>
  <c r="NH388" i="2"/>
  <c r="NH292" i="2"/>
  <c r="NH214" i="2"/>
  <c r="NH75" i="2"/>
  <c r="NH293" i="2"/>
  <c r="NH243" i="2"/>
  <c r="NH210" i="2"/>
  <c r="NH369" i="2"/>
  <c r="NH69" i="2"/>
  <c r="NH68" i="2"/>
  <c r="NH38" i="2"/>
  <c r="NH3" i="2"/>
  <c r="NH120" i="2"/>
  <c r="NH58" i="2"/>
  <c r="NH34" i="2"/>
  <c r="NH86" i="2"/>
  <c r="NH178" i="2"/>
  <c r="NH57" i="2"/>
  <c r="NH217" i="2"/>
  <c r="NH127" i="2"/>
  <c r="NH206" i="2"/>
  <c r="NH111" i="2"/>
  <c r="NH344" i="2"/>
  <c r="NH150" i="2"/>
  <c r="NH93" i="2"/>
  <c r="NH63" i="2"/>
  <c r="NH174" i="2"/>
  <c r="NH147" i="2"/>
  <c r="NH48" i="2"/>
  <c r="NH96" i="2"/>
  <c r="NH72" i="2"/>
  <c r="NH33" i="2"/>
  <c r="NH189" i="2"/>
  <c r="NH313" i="2"/>
  <c r="NH158" i="2"/>
  <c r="NH219" i="2"/>
  <c r="NH31" i="2"/>
  <c r="NH95" i="2"/>
  <c r="NH346" i="2"/>
  <c r="NH176" i="2"/>
  <c r="NH352" i="2"/>
  <c r="NH245" i="2"/>
  <c r="NH41" i="2"/>
  <c r="NH79" i="2"/>
  <c r="NH30" i="2"/>
  <c r="NH226" i="2"/>
  <c r="NH103" i="2"/>
  <c r="NH141" i="2"/>
  <c r="NH301" i="2"/>
  <c r="NH347" i="2"/>
  <c r="NH472" i="2"/>
  <c r="NH190" i="2"/>
  <c r="NH296" i="2"/>
  <c r="NH139" i="2"/>
  <c r="NH371" i="2"/>
  <c r="NH7" i="2"/>
  <c r="NH208" i="2"/>
  <c r="NH25" i="2"/>
  <c r="NH468" i="2"/>
  <c r="NH256" i="2"/>
  <c r="NH17" i="2"/>
  <c r="NH222" i="2"/>
  <c r="NH130" i="2"/>
  <c r="NH89" i="2"/>
  <c r="NH201" i="2"/>
  <c r="NH273" i="2"/>
  <c r="NH42" i="2"/>
  <c r="NH200" i="2"/>
  <c r="NH20" i="2"/>
  <c r="NH6" i="2"/>
  <c r="NH61" i="2"/>
  <c r="NH246" i="2"/>
  <c r="NH381" i="2"/>
  <c r="NH278" i="2"/>
  <c r="NH326" i="2"/>
  <c r="NH342" i="2"/>
  <c r="NH276" i="2"/>
  <c r="NH247" i="2"/>
  <c r="NH314" i="2"/>
  <c r="NH142" i="2"/>
  <c r="NH168" i="2"/>
  <c r="NH343" i="2"/>
  <c r="NH11" i="2"/>
  <c r="NH138" i="2"/>
  <c r="NH294" i="2"/>
  <c r="NH91" i="2"/>
  <c r="NH232" i="2"/>
  <c r="NH299" i="2"/>
  <c r="NH364" i="2"/>
  <c r="NH122" i="2"/>
  <c r="NH354" i="2"/>
  <c r="NH435" i="2"/>
  <c r="NH340" i="2"/>
  <c r="NH471" i="2"/>
  <c r="NH302" i="2"/>
  <c r="NH316" i="2"/>
  <c r="NH317" i="2"/>
  <c r="NH136" i="2"/>
  <c r="NH433" i="2"/>
  <c r="NH386" i="2"/>
  <c r="NH252" i="2"/>
  <c r="NH410" i="2"/>
  <c r="NH212" i="2"/>
  <c r="NH348" i="2"/>
  <c r="NH163" i="2"/>
  <c r="NH310" i="2"/>
  <c r="NH173" i="2"/>
  <c r="NH417" i="2"/>
  <c r="NH114" i="2"/>
  <c r="NH331" i="2"/>
  <c r="NH264" i="2"/>
  <c r="NH366" i="2"/>
  <c r="NH359" i="2"/>
  <c r="NH405" i="2"/>
  <c r="NH365" i="2"/>
  <c r="NH382" i="2"/>
  <c r="NH271" i="2"/>
  <c r="NH291" i="2"/>
  <c r="NH393" i="2"/>
  <c r="NH442" i="2"/>
  <c r="NH392" i="2"/>
  <c r="NH396" i="2"/>
  <c r="NH406" i="2"/>
  <c r="NH453" i="2"/>
  <c r="NH236" i="2"/>
  <c r="NH253" i="2"/>
  <c r="NH143" i="2"/>
  <c r="NH281" i="2"/>
  <c r="NH285" i="2"/>
  <c r="NH387" i="2"/>
  <c r="NH332" i="2"/>
  <c r="NH439" i="2"/>
  <c r="NH135" i="2"/>
  <c r="NH197" i="2"/>
  <c r="NH449" i="2"/>
  <c r="NH250" i="2"/>
  <c r="NH237" i="2"/>
  <c r="NH241" i="2"/>
  <c r="NH266" i="2"/>
  <c r="NH272" i="2"/>
  <c r="NH165" i="2"/>
  <c r="NH14" i="2"/>
  <c r="NH400" i="2"/>
  <c r="NH259" i="2"/>
  <c r="NH311" i="2"/>
  <c r="NH309" i="2"/>
  <c r="NH234" i="2"/>
  <c r="NH334" i="2"/>
  <c r="NH426" i="2"/>
  <c r="NH456" i="2"/>
  <c r="NH376" i="2"/>
  <c r="NH215" i="2"/>
  <c r="NH157" i="2"/>
  <c r="NH97" i="2"/>
  <c r="NH380" i="2"/>
  <c r="NH8" i="2"/>
  <c r="NH446" i="2"/>
  <c r="NH248" i="2"/>
  <c r="NH133" i="2"/>
  <c r="NH244" i="2"/>
  <c r="NH123" i="2"/>
  <c r="NH171" i="2"/>
  <c r="NH283" i="2"/>
  <c r="NH249" i="2"/>
  <c r="NH67" i="2"/>
  <c r="NH129" i="2"/>
  <c r="NH49" i="2"/>
  <c r="NH109" i="2"/>
  <c r="NH374" i="2"/>
  <c r="NH288" i="2"/>
  <c r="NH116" i="2"/>
  <c r="NH121" i="2"/>
  <c r="NH202" i="2"/>
  <c r="NH60" i="2"/>
  <c r="NH170" i="2"/>
  <c r="NH204" i="2"/>
  <c r="NH162" i="2"/>
  <c r="NH28" i="2"/>
  <c r="NH231" i="2"/>
  <c r="NH251" i="2"/>
  <c r="NH44" i="2"/>
  <c r="NH305" i="2"/>
  <c r="NH287" i="2"/>
  <c r="NH148" i="2"/>
  <c r="NH356" i="2"/>
  <c r="NH90" i="2"/>
  <c r="NH107" i="2"/>
  <c r="NH183" i="2"/>
  <c r="NH80" i="2"/>
  <c r="NH339" i="2"/>
  <c r="NH233" i="2"/>
  <c r="NH128" i="2"/>
  <c r="NH467" i="2"/>
  <c r="NH312" i="2"/>
  <c r="NH444" i="2"/>
  <c r="NH235" i="2"/>
  <c r="NH104" i="2"/>
  <c r="NH258" i="2"/>
  <c r="NH303" i="2"/>
  <c r="NH428" i="2"/>
  <c r="NH473" i="2"/>
  <c r="NH459" i="2"/>
  <c r="NH395" i="2"/>
  <c r="NH397" i="2"/>
  <c r="NH436" i="2"/>
  <c r="NH440" i="2"/>
  <c r="NH465" i="2"/>
  <c r="NH408" i="2"/>
  <c r="NH421" i="2"/>
  <c r="NH479" i="2"/>
  <c r="NH422" i="2"/>
  <c r="NH377" i="2"/>
  <c r="NH430" i="2"/>
  <c r="NH389" i="2"/>
  <c r="NH137" i="2"/>
  <c r="NH385" i="2"/>
  <c r="NH402" i="2"/>
  <c r="NH318" i="2"/>
  <c r="NH375" i="2"/>
  <c r="NH279" i="2"/>
  <c r="NH438" i="2"/>
  <c r="NH333" i="2"/>
  <c r="NH424" i="2"/>
  <c r="NH300" i="2"/>
  <c r="NH461" i="2"/>
  <c r="NH187" i="2"/>
  <c r="NH238" i="2"/>
  <c r="NH265" i="2"/>
  <c r="NH298" i="2"/>
  <c r="NH360" i="2"/>
  <c r="NH119" i="2"/>
  <c r="NH211" i="2"/>
  <c r="NH373" i="2"/>
  <c r="NH338" i="2"/>
  <c r="NH242" i="2"/>
  <c r="NH355" i="2"/>
  <c r="NH447" i="2"/>
  <c r="NH443" i="2"/>
  <c r="NH403" i="2"/>
  <c r="NH463" i="2"/>
  <c r="NH335" i="2"/>
  <c r="NH431" i="2"/>
  <c r="NH454" i="2"/>
  <c r="NH384" i="2"/>
  <c r="NH151" i="2"/>
  <c r="NH407" i="2"/>
  <c r="NH412" i="2"/>
  <c r="NH445" i="2"/>
  <c r="NH462" i="2"/>
  <c r="NH324" i="2"/>
  <c r="NH425" i="2"/>
  <c r="NH450" i="2"/>
  <c r="NH414" i="2"/>
  <c r="NH357" i="2"/>
  <c r="NH415" i="2"/>
  <c r="NH476" i="2"/>
  <c r="NH321" i="2"/>
  <c r="NH328" i="2"/>
  <c r="NH315" i="2"/>
  <c r="NH351" i="2"/>
  <c r="NH423" i="2"/>
  <c r="NH441" i="2"/>
  <c r="NH216" i="2"/>
  <c r="NH240" i="2"/>
  <c r="NH452" i="2"/>
  <c r="NH409" i="2"/>
  <c r="NH269" i="2"/>
  <c r="NH329" i="2"/>
  <c r="NH416" i="2"/>
  <c r="NH437" i="2"/>
  <c r="NH419" i="2"/>
  <c r="NH427" i="2"/>
  <c r="NH161" i="2"/>
  <c r="NH429" i="2"/>
  <c r="NH399" i="2"/>
  <c r="NH290" i="2"/>
  <c r="NH349" i="2"/>
  <c r="NH213" i="2"/>
  <c r="NH401" i="2"/>
  <c r="NH460" i="2"/>
  <c r="NH307" i="2"/>
  <c r="NH379" i="2"/>
  <c r="NH82" i="2"/>
  <c r="NH77" i="2"/>
  <c r="NH370" i="2"/>
  <c r="NH394" i="2"/>
  <c r="NH323" i="2"/>
  <c r="NH221" i="2"/>
  <c r="NH478" i="2"/>
  <c r="NH390" i="2"/>
  <c r="NH320" i="2"/>
  <c r="NH378" i="2"/>
  <c r="NH418" i="2"/>
  <c r="NH464" i="2"/>
  <c r="NH474" i="2"/>
  <c r="NH398" i="2"/>
  <c r="NH451" i="2"/>
  <c r="NH457" i="2"/>
  <c r="NH477" i="2"/>
  <c r="NH458" i="2"/>
  <c r="NH372" i="2"/>
  <c r="NH225" i="2"/>
  <c r="NH228" i="2"/>
  <c r="NH185" i="2"/>
  <c r="NH475" i="2"/>
  <c r="NH257" i="2"/>
  <c r="NH47" i="2"/>
  <c r="NH336" i="2"/>
  <c r="NH262" i="2"/>
  <c r="NH106" i="2"/>
  <c r="NH469" i="2"/>
  <c r="NI102" i="2"/>
  <c r="NI10" i="2"/>
  <c r="NI330" i="2"/>
  <c r="NI84" i="2"/>
  <c r="NI260" i="2"/>
  <c r="NI45" i="2"/>
  <c r="NI181" i="2"/>
  <c r="NI140" i="2"/>
  <c r="NI108" i="2"/>
  <c r="NI179" i="2"/>
  <c r="NI277" i="2"/>
  <c r="NI167" i="2"/>
  <c r="NI52" i="2"/>
  <c r="NI177" i="2"/>
  <c r="NI39" i="2"/>
  <c r="NI203" i="2"/>
  <c r="NI196" i="2"/>
  <c r="NI289" i="2"/>
  <c r="NI110" i="2"/>
  <c r="NI13" i="2"/>
  <c r="NI22" i="2"/>
  <c r="NI164" i="2"/>
  <c r="NI172" i="2"/>
  <c r="NI239" i="2"/>
  <c r="NI46" i="2"/>
  <c r="NI166" i="2"/>
  <c r="NI154" i="2"/>
  <c r="NI255" i="2"/>
  <c r="NI455" i="2"/>
  <c r="NI152" i="2"/>
  <c r="NI126" i="2"/>
  <c r="NI146" i="2"/>
  <c r="NI284" i="2"/>
  <c r="NI304" i="2"/>
  <c r="NI345" i="2"/>
  <c r="NI337" i="2"/>
  <c r="NI361" i="2"/>
  <c r="NI434" i="2"/>
  <c r="NI413" i="2"/>
  <c r="NI404" i="2"/>
  <c r="NI363" i="2"/>
  <c r="NI466" i="2"/>
  <c r="NI411" i="2"/>
  <c r="NI448" i="2"/>
  <c r="NI362" i="2"/>
  <c r="NI391" i="2"/>
  <c r="NI308" i="2"/>
  <c r="NI193" i="2"/>
  <c r="NI319" i="2"/>
  <c r="NI205" i="2"/>
  <c r="NI322" i="2"/>
  <c r="NI297" i="2"/>
  <c r="NI325" i="2"/>
  <c r="NI180" i="2"/>
  <c r="NI54" i="2"/>
  <c r="NI280" i="2"/>
  <c r="NI274" i="2"/>
  <c r="NI261" i="2"/>
  <c r="NI118" i="2"/>
  <c r="NI229" i="2"/>
  <c r="NI383" i="2"/>
  <c r="NI131" i="2"/>
  <c r="NI124" i="2"/>
  <c r="NI223" i="2"/>
  <c r="NI230" i="2"/>
  <c r="NI327" i="2"/>
  <c r="NI420" i="2"/>
  <c r="NI270" i="2"/>
  <c r="NI432" i="2"/>
  <c r="NI268" i="2"/>
  <c r="NI367" i="2"/>
  <c r="NI87" i="2"/>
  <c r="NI37" i="2"/>
  <c r="NI55" i="2"/>
  <c r="NI159" i="2"/>
  <c r="NI98" i="2"/>
  <c r="NI85" i="2"/>
  <c r="NI134" i="2"/>
  <c r="NI83" i="2"/>
  <c r="NI117" i="2"/>
  <c r="NI175" i="2"/>
  <c r="NI358" i="2"/>
  <c r="NI27" i="2"/>
  <c r="NI16" i="2"/>
  <c r="NI184" i="2"/>
  <c r="NI74" i="2"/>
  <c r="NI149" i="2"/>
  <c r="NI92" i="2"/>
  <c r="NI132" i="2"/>
  <c r="NI470" i="2"/>
  <c r="NI115" i="2"/>
  <c r="NI145" i="2"/>
  <c r="NI186" i="2"/>
  <c r="NI40" i="2"/>
  <c r="NI21" i="2"/>
  <c r="NI199" i="2"/>
  <c r="NI295" i="2"/>
  <c r="NI353" i="2"/>
  <c r="NI207" i="2"/>
  <c r="NI155" i="2"/>
  <c r="NI195" i="2"/>
  <c r="NI125" i="2"/>
  <c r="NI15" i="2"/>
  <c r="NI160" i="2"/>
  <c r="NI194" i="2"/>
  <c r="NI224" i="2"/>
  <c r="NI188" i="2"/>
  <c r="NI76" i="2"/>
  <c r="NI153" i="2"/>
  <c r="NI263" i="2"/>
  <c r="NI112" i="2"/>
  <c r="NI62" i="2"/>
  <c r="NI78" i="2"/>
  <c r="NI198" i="2"/>
  <c r="NI191" i="2"/>
  <c r="NI275" i="2"/>
  <c r="NI65" i="2"/>
  <c r="NI341" i="2"/>
  <c r="NI105" i="2"/>
  <c r="NI81" i="2"/>
  <c r="NI267" i="2"/>
  <c r="NI220" i="2"/>
  <c r="NI156" i="2"/>
  <c r="NI254" i="2"/>
  <c r="NI286" i="2"/>
  <c r="NI29" i="2"/>
  <c r="NI94" i="2"/>
  <c r="NI100" i="2"/>
  <c r="NI182" i="2"/>
  <c r="NI36" i="2"/>
  <c r="NI53" i="2"/>
  <c r="NI4" i="2"/>
  <c r="NI2" i="2"/>
  <c r="NI306" i="2"/>
  <c r="NI56" i="2"/>
  <c r="NI43" i="2"/>
  <c r="NI282" i="2"/>
  <c r="NI59" i="2"/>
  <c r="NI169" i="2"/>
  <c r="NI192" i="2"/>
  <c r="NI209" i="2"/>
  <c r="NI227" i="2"/>
  <c r="NI73" i="2"/>
  <c r="NI113" i="2"/>
  <c r="NI71" i="2"/>
  <c r="NI18" i="2"/>
  <c r="NI26" i="2"/>
  <c r="NI144" i="2"/>
  <c r="NI9" i="2"/>
  <c r="NI50" i="2"/>
  <c r="NI19" i="2"/>
  <c r="NI99" i="2"/>
  <c r="NI23" i="2"/>
  <c r="NI24" i="2"/>
  <c r="NI12" i="2"/>
  <c r="NI66" i="2"/>
  <c r="NI5" i="2"/>
  <c r="NI101" i="2"/>
  <c r="NI88" i="2"/>
  <c r="NI64" i="2"/>
  <c r="NI70" i="2"/>
  <c r="NI32" i="2"/>
  <c r="NI51" i="2"/>
  <c r="NI218" i="2"/>
  <c r="NI35" i="2"/>
  <c r="NI368" i="2"/>
  <c r="NI350" i="2"/>
  <c r="NI388" i="2"/>
  <c r="NI292" i="2"/>
  <c r="NI214" i="2"/>
  <c r="NI75" i="2"/>
  <c r="NI293" i="2"/>
  <c r="NI243" i="2"/>
  <c r="NI210" i="2"/>
  <c r="NI369" i="2"/>
  <c r="NI69" i="2"/>
  <c r="NI68" i="2"/>
  <c r="NI38" i="2"/>
  <c r="NI3" i="2"/>
  <c r="NI120" i="2"/>
  <c r="NI58" i="2"/>
  <c r="NI34" i="2"/>
  <c r="NI86" i="2"/>
  <c r="NI178" i="2"/>
  <c r="NI57" i="2"/>
  <c r="NI217" i="2"/>
  <c r="NI127" i="2"/>
  <c r="NI206" i="2"/>
  <c r="NI111" i="2"/>
  <c r="NI344" i="2"/>
  <c r="NI150" i="2"/>
  <c r="NI93" i="2"/>
  <c r="NI63" i="2"/>
  <c r="NI174" i="2"/>
  <c r="NI147" i="2"/>
  <c r="NI48" i="2"/>
  <c r="NI96" i="2"/>
  <c r="NI72" i="2"/>
  <c r="NI33" i="2"/>
  <c r="NI189" i="2"/>
  <c r="NI313" i="2"/>
  <c r="NI158" i="2"/>
  <c r="NI219" i="2"/>
  <c r="NI31" i="2"/>
  <c r="NI95" i="2"/>
  <c r="NI346" i="2"/>
  <c r="NI176" i="2"/>
  <c r="NI352" i="2"/>
  <c r="NI245" i="2"/>
  <c r="NI41" i="2"/>
  <c r="NI79" i="2"/>
  <c r="NI30" i="2"/>
  <c r="NI226" i="2"/>
  <c r="NI103" i="2"/>
  <c r="NI141" i="2"/>
  <c r="NI301" i="2"/>
  <c r="NI347" i="2"/>
  <c r="NI472" i="2"/>
  <c r="NI190" i="2"/>
  <c r="NI296" i="2"/>
  <c r="NI139" i="2"/>
  <c r="NI371" i="2"/>
  <c r="NI7" i="2"/>
  <c r="NI208" i="2"/>
  <c r="NI25" i="2"/>
  <c r="NI468" i="2"/>
  <c r="NI256" i="2"/>
  <c r="NI17" i="2"/>
  <c r="NI222" i="2"/>
  <c r="NI130" i="2"/>
  <c r="NI89" i="2"/>
  <c r="NI201" i="2"/>
  <c r="NI273" i="2"/>
  <c r="NI42" i="2"/>
  <c r="NI200" i="2"/>
  <c r="NI20" i="2"/>
  <c r="NI6" i="2"/>
  <c r="NI61" i="2"/>
  <c r="NI246" i="2"/>
  <c r="NI381" i="2"/>
  <c r="NI278" i="2"/>
  <c r="NI326" i="2"/>
  <c r="NI342" i="2"/>
  <c r="NI276" i="2"/>
  <c r="NI247" i="2"/>
  <c r="NI314" i="2"/>
  <c r="NI142" i="2"/>
  <c r="NI168" i="2"/>
  <c r="NI343" i="2"/>
  <c r="NI11" i="2"/>
  <c r="NI138" i="2"/>
  <c r="NI294" i="2"/>
  <c r="NI91" i="2"/>
  <c r="NI232" i="2"/>
  <c r="NI299" i="2"/>
  <c r="NI364" i="2"/>
  <c r="NI122" i="2"/>
  <c r="NI354" i="2"/>
  <c r="NI435" i="2"/>
  <c r="NI340" i="2"/>
  <c r="NI471" i="2"/>
  <c r="NI302" i="2"/>
  <c r="NI316" i="2"/>
  <c r="NI317" i="2"/>
  <c r="NI136" i="2"/>
  <c r="NI433" i="2"/>
  <c r="NI386" i="2"/>
  <c r="NI252" i="2"/>
  <c r="NI410" i="2"/>
  <c r="NI212" i="2"/>
  <c r="NI348" i="2"/>
  <c r="NI163" i="2"/>
  <c r="NI310" i="2"/>
  <c r="NI173" i="2"/>
  <c r="NI417" i="2"/>
  <c r="NI114" i="2"/>
  <c r="NI331" i="2"/>
  <c r="NI264" i="2"/>
  <c r="NI366" i="2"/>
  <c r="NI359" i="2"/>
  <c r="NI405" i="2"/>
  <c r="NI365" i="2"/>
  <c r="NI382" i="2"/>
  <c r="NI271" i="2"/>
  <c r="NI291" i="2"/>
  <c r="NI393" i="2"/>
  <c r="NI442" i="2"/>
  <c r="NI392" i="2"/>
  <c r="NI396" i="2"/>
  <c r="NI406" i="2"/>
  <c r="NI453" i="2"/>
  <c r="NI236" i="2"/>
  <c r="NI253" i="2"/>
  <c r="NI143" i="2"/>
  <c r="NI281" i="2"/>
  <c r="NI285" i="2"/>
  <c r="NI387" i="2"/>
  <c r="NI332" i="2"/>
  <c r="NI439" i="2"/>
  <c r="NI135" i="2"/>
  <c r="NI197" i="2"/>
  <c r="NI449" i="2"/>
  <c r="NI250" i="2"/>
  <c r="NI237" i="2"/>
  <c r="NI241" i="2"/>
  <c r="NI266" i="2"/>
  <c r="NI272" i="2"/>
  <c r="NI165" i="2"/>
  <c r="NI14" i="2"/>
  <c r="NI400" i="2"/>
  <c r="NI259" i="2"/>
  <c r="NI311" i="2"/>
  <c r="NI309" i="2"/>
  <c r="NI234" i="2"/>
  <c r="NI334" i="2"/>
  <c r="NI426" i="2"/>
  <c r="NI456" i="2"/>
  <c r="NI376" i="2"/>
  <c r="NI215" i="2"/>
  <c r="NI157" i="2"/>
  <c r="NI97" i="2"/>
  <c r="NI380" i="2"/>
  <c r="NI8" i="2"/>
  <c r="NI446" i="2"/>
  <c r="NI248" i="2"/>
  <c r="NI133" i="2"/>
  <c r="NI244" i="2"/>
  <c r="NI123" i="2"/>
  <c r="NI171" i="2"/>
  <c r="NI283" i="2"/>
  <c r="NI249" i="2"/>
  <c r="NI67" i="2"/>
  <c r="NI129" i="2"/>
  <c r="NI49" i="2"/>
  <c r="NI109" i="2"/>
  <c r="NI374" i="2"/>
  <c r="NI288" i="2"/>
  <c r="NI116" i="2"/>
  <c r="NI121" i="2"/>
  <c r="NI202" i="2"/>
  <c r="NI60" i="2"/>
  <c r="NI170" i="2"/>
  <c r="NI204" i="2"/>
  <c r="NI162" i="2"/>
  <c r="NI28" i="2"/>
  <c r="NI231" i="2"/>
  <c r="NI251" i="2"/>
  <c r="NI44" i="2"/>
  <c r="NI305" i="2"/>
  <c r="NI287" i="2"/>
  <c r="NI148" i="2"/>
  <c r="NI356" i="2"/>
  <c r="NI90" i="2"/>
  <c r="NI107" i="2"/>
  <c r="NI183" i="2"/>
  <c r="NI80" i="2"/>
  <c r="NI339" i="2"/>
  <c r="NI233" i="2"/>
  <c r="NI128" i="2"/>
  <c r="NI467" i="2"/>
  <c r="NI312" i="2"/>
  <c r="NI444" i="2"/>
  <c r="NI235" i="2"/>
  <c r="NI104" i="2"/>
  <c r="NI258" i="2"/>
  <c r="NI303" i="2"/>
  <c r="NI428" i="2"/>
  <c r="NI473" i="2"/>
  <c r="NI459" i="2"/>
  <c r="NI395" i="2"/>
  <c r="NI397" i="2"/>
  <c r="NI436" i="2"/>
  <c r="NI440" i="2"/>
  <c r="NI465" i="2"/>
  <c r="NI408" i="2"/>
  <c r="NI421" i="2"/>
  <c r="NI479" i="2"/>
  <c r="NI422" i="2"/>
  <c r="NI377" i="2"/>
  <c r="NI430" i="2"/>
  <c r="NI389" i="2"/>
  <c r="NI137" i="2"/>
  <c r="NI385" i="2"/>
  <c r="NI402" i="2"/>
  <c r="NI318" i="2"/>
  <c r="NI375" i="2"/>
  <c r="NI279" i="2"/>
  <c r="NI438" i="2"/>
  <c r="NI333" i="2"/>
  <c r="NI424" i="2"/>
  <c r="NI300" i="2"/>
  <c r="NI461" i="2"/>
  <c r="NI187" i="2"/>
  <c r="NI238" i="2"/>
  <c r="NI265" i="2"/>
  <c r="NI298" i="2"/>
  <c r="NI360" i="2"/>
  <c r="NI119" i="2"/>
  <c r="NI211" i="2"/>
  <c r="NI373" i="2"/>
  <c r="NI338" i="2"/>
  <c r="NI242" i="2"/>
  <c r="NI355" i="2"/>
  <c r="NI447" i="2"/>
  <c r="NI443" i="2"/>
  <c r="NI403" i="2"/>
  <c r="NI463" i="2"/>
  <c r="NI335" i="2"/>
  <c r="NI431" i="2"/>
  <c r="NI454" i="2"/>
  <c r="NI384" i="2"/>
  <c r="NI151" i="2"/>
  <c r="NI407" i="2"/>
  <c r="NI412" i="2"/>
  <c r="NI445" i="2"/>
  <c r="NI462" i="2"/>
  <c r="NI324" i="2"/>
  <c r="NI425" i="2"/>
  <c r="NI450" i="2"/>
  <c r="NI414" i="2"/>
  <c r="NI357" i="2"/>
  <c r="NI415" i="2"/>
  <c r="NI476" i="2"/>
  <c r="NI321" i="2"/>
  <c r="NI328" i="2"/>
  <c r="NI315" i="2"/>
  <c r="NI351" i="2"/>
  <c r="NI423" i="2"/>
  <c r="NI441" i="2"/>
  <c r="NI216" i="2"/>
  <c r="NI240" i="2"/>
  <c r="NI452" i="2"/>
  <c r="NI409" i="2"/>
  <c r="NI269" i="2"/>
  <c r="NI329" i="2"/>
  <c r="NI416" i="2"/>
  <c r="NI437" i="2"/>
  <c r="NI419" i="2"/>
  <c r="NI427" i="2"/>
  <c r="NI161" i="2"/>
  <c r="NI429" i="2"/>
  <c r="NI399" i="2"/>
  <c r="NI290" i="2"/>
  <c r="NI349" i="2"/>
  <c r="NI213" i="2"/>
  <c r="NI401" i="2"/>
  <c r="NI460" i="2"/>
  <c r="NI307" i="2"/>
  <c r="NI379" i="2"/>
  <c r="NI82" i="2"/>
  <c r="NI77" i="2"/>
  <c r="NI370" i="2"/>
  <c r="NI394" i="2"/>
  <c r="NI323" i="2"/>
  <c r="NI221" i="2"/>
  <c r="NI478" i="2"/>
  <c r="NI390" i="2"/>
  <c r="NI320" i="2"/>
  <c r="NI378" i="2"/>
  <c r="NI418" i="2"/>
  <c r="NI464" i="2"/>
  <c r="NI474" i="2"/>
  <c r="NI398" i="2"/>
  <c r="NI451" i="2"/>
  <c r="NI457" i="2"/>
  <c r="NI477" i="2"/>
  <c r="NI458" i="2"/>
  <c r="NI372" i="2"/>
  <c r="NI225" i="2"/>
  <c r="NI228" i="2"/>
  <c r="NI185" i="2"/>
  <c r="NI475" i="2"/>
  <c r="NI257" i="2"/>
  <c r="NI47" i="2"/>
  <c r="NI336" i="2"/>
  <c r="NI262" i="2"/>
  <c r="NI106" i="2"/>
  <c r="NI469" i="2"/>
  <c r="NJ102" i="2"/>
  <c r="NJ10" i="2"/>
  <c r="NJ330" i="2"/>
  <c r="NJ84" i="2"/>
  <c r="NJ260" i="2"/>
  <c r="NJ45" i="2"/>
  <c r="NJ181" i="2"/>
  <c r="NJ140" i="2"/>
  <c r="NJ108" i="2"/>
  <c r="NJ179" i="2"/>
  <c r="NJ277" i="2"/>
  <c r="NJ167" i="2"/>
  <c r="NJ52" i="2"/>
  <c r="NJ177" i="2"/>
  <c r="NJ39" i="2"/>
  <c r="NJ203" i="2"/>
  <c r="NJ196" i="2"/>
  <c r="NJ289" i="2"/>
  <c r="NJ110" i="2"/>
  <c r="NJ13" i="2"/>
  <c r="NJ22" i="2"/>
  <c r="NJ164" i="2"/>
  <c r="NJ172" i="2"/>
  <c r="NJ239" i="2"/>
  <c r="NJ46" i="2"/>
  <c r="NJ166" i="2"/>
  <c r="NJ154" i="2"/>
  <c r="NJ255" i="2"/>
  <c r="NJ455" i="2"/>
  <c r="NJ152" i="2"/>
  <c r="NJ126" i="2"/>
  <c r="NJ146" i="2"/>
  <c r="NJ284" i="2"/>
  <c r="NJ304" i="2"/>
  <c r="NJ345" i="2"/>
  <c r="NJ337" i="2"/>
  <c r="NJ361" i="2"/>
  <c r="NJ434" i="2"/>
  <c r="NJ413" i="2"/>
  <c r="NJ404" i="2"/>
  <c r="NJ363" i="2"/>
  <c r="NJ466" i="2"/>
  <c r="NJ411" i="2"/>
  <c r="NJ448" i="2"/>
  <c r="NJ362" i="2"/>
  <c r="NJ391" i="2"/>
  <c r="NJ308" i="2"/>
  <c r="NJ193" i="2"/>
  <c r="NJ319" i="2"/>
  <c r="NJ205" i="2"/>
  <c r="NJ322" i="2"/>
  <c r="NJ297" i="2"/>
  <c r="NJ325" i="2"/>
  <c r="NJ180" i="2"/>
  <c r="NJ54" i="2"/>
  <c r="NJ280" i="2"/>
  <c r="NJ274" i="2"/>
  <c r="NJ261" i="2"/>
  <c r="NJ118" i="2"/>
  <c r="NJ229" i="2"/>
  <c r="NJ383" i="2"/>
  <c r="NJ131" i="2"/>
  <c r="NJ124" i="2"/>
  <c r="NJ223" i="2"/>
  <c r="NJ230" i="2"/>
  <c r="NJ327" i="2"/>
  <c r="NJ420" i="2"/>
  <c r="NJ270" i="2"/>
  <c r="NJ432" i="2"/>
  <c r="NJ268" i="2"/>
  <c r="NJ367" i="2"/>
  <c r="NJ87" i="2"/>
  <c r="NJ37" i="2"/>
  <c r="NJ55" i="2"/>
  <c r="NJ159" i="2"/>
  <c r="NJ98" i="2"/>
  <c r="NJ85" i="2"/>
  <c r="NJ134" i="2"/>
  <c r="NJ83" i="2"/>
  <c r="NJ117" i="2"/>
  <c r="NJ175" i="2"/>
  <c r="NJ358" i="2"/>
  <c r="NJ27" i="2"/>
  <c r="NJ16" i="2"/>
  <c r="NJ184" i="2"/>
  <c r="NJ74" i="2"/>
  <c r="NJ149" i="2"/>
  <c r="NJ92" i="2"/>
  <c r="NJ132" i="2"/>
  <c r="NJ470" i="2"/>
  <c r="NJ115" i="2"/>
  <c r="NJ145" i="2"/>
  <c r="NJ186" i="2"/>
  <c r="NJ40" i="2"/>
  <c r="NJ21" i="2"/>
  <c r="NJ199" i="2"/>
  <c r="NJ295" i="2"/>
  <c r="NJ353" i="2"/>
  <c r="NJ207" i="2"/>
  <c r="NJ155" i="2"/>
  <c r="NJ195" i="2"/>
  <c r="NJ125" i="2"/>
  <c r="NJ15" i="2"/>
  <c r="NJ160" i="2"/>
  <c r="NJ194" i="2"/>
  <c r="NJ224" i="2"/>
  <c r="NJ188" i="2"/>
  <c r="NJ76" i="2"/>
  <c r="NJ153" i="2"/>
  <c r="NJ263" i="2"/>
  <c r="NJ112" i="2"/>
  <c r="NJ62" i="2"/>
  <c r="NJ78" i="2"/>
  <c r="NJ198" i="2"/>
  <c r="NJ191" i="2"/>
  <c r="NJ275" i="2"/>
  <c r="NJ65" i="2"/>
  <c r="NJ341" i="2"/>
  <c r="NJ105" i="2"/>
  <c r="NJ81" i="2"/>
  <c r="NJ267" i="2"/>
  <c r="NJ220" i="2"/>
  <c r="NJ156" i="2"/>
  <c r="NJ254" i="2"/>
  <c r="NJ286" i="2"/>
  <c r="NJ29" i="2"/>
  <c r="NJ94" i="2"/>
  <c r="NJ100" i="2"/>
  <c r="NJ182" i="2"/>
  <c r="NJ36" i="2"/>
  <c r="NJ53" i="2"/>
  <c r="NJ4" i="2"/>
  <c r="NJ2" i="2"/>
  <c r="NJ306" i="2"/>
  <c r="NJ56" i="2"/>
  <c r="NJ43" i="2"/>
  <c r="NJ282" i="2"/>
  <c r="NJ59" i="2"/>
  <c r="NJ169" i="2"/>
  <c r="NJ192" i="2"/>
  <c r="NJ209" i="2"/>
  <c r="NJ227" i="2"/>
  <c r="NJ73" i="2"/>
  <c r="NJ113" i="2"/>
  <c r="NJ71" i="2"/>
  <c r="NJ18" i="2"/>
  <c r="NJ26" i="2"/>
  <c r="NJ144" i="2"/>
  <c r="NJ9" i="2"/>
  <c r="NJ50" i="2"/>
  <c r="NJ19" i="2"/>
  <c r="NJ99" i="2"/>
  <c r="NJ23" i="2"/>
  <c r="NJ24" i="2"/>
  <c r="NJ12" i="2"/>
  <c r="NJ66" i="2"/>
  <c r="NJ5" i="2"/>
  <c r="NJ101" i="2"/>
  <c r="NJ88" i="2"/>
  <c r="NJ64" i="2"/>
  <c r="NJ70" i="2"/>
  <c r="NJ32" i="2"/>
  <c r="NJ51" i="2"/>
  <c r="NJ218" i="2"/>
  <c r="NJ35" i="2"/>
  <c r="NJ368" i="2"/>
  <c r="NJ350" i="2"/>
  <c r="NJ388" i="2"/>
  <c r="NJ292" i="2"/>
  <c r="NJ214" i="2"/>
  <c r="NJ75" i="2"/>
  <c r="NJ293" i="2"/>
  <c r="NJ243" i="2"/>
  <c r="NJ210" i="2"/>
  <c r="NJ369" i="2"/>
  <c r="NJ69" i="2"/>
  <c r="NJ68" i="2"/>
  <c r="NJ38" i="2"/>
  <c r="NJ3" i="2"/>
  <c r="NJ120" i="2"/>
  <c r="NJ58" i="2"/>
  <c r="NJ34" i="2"/>
  <c r="NJ86" i="2"/>
  <c r="NJ178" i="2"/>
  <c r="NJ57" i="2"/>
  <c r="NJ217" i="2"/>
  <c r="NJ127" i="2"/>
  <c r="NJ206" i="2"/>
  <c r="NJ111" i="2"/>
  <c r="NJ344" i="2"/>
  <c r="NJ150" i="2"/>
  <c r="NJ93" i="2"/>
  <c r="NJ63" i="2"/>
  <c r="NJ174" i="2"/>
  <c r="NJ147" i="2"/>
  <c r="NJ48" i="2"/>
  <c r="NJ96" i="2"/>
  <c r="NJ72" i="2"/>
  <c r="NJ33" i="2"/>
  <c r="NJ189" i="2"/>
  <c r="NJ313" i="2"/>
  <c r="NJ158" i="2"/>
  <c r="NJ219" i="2"/>
  <c r="NJ31" i="2"/>
  <c r="NJ95" i="2"/>
  <c r="NJ346" i="2"/>
  <c r="NJ176" i="2"/>
  <c r="NJ352" i="2"/>
  <c r="NJ245" i="2"/>
  <c r="NJ41" i="2"/>
  <c r="NJ79" i="2"/>
  <c r="NJ30" i="2"/>
  <c r="NJ226" i="2"/>
  <c r="NJ103" i="2"/>
  <c r="NJ141" i="2"/>
  <c r="NJ301" i="2"/>
  <c r="NJ347" i="2"/>
  <c r="NJ472" i="2"/>
  <c r="NJ190" i="2"/>
  <c r="NJ296" i="2"/>
  <c r="NJ139" i="2"/>
  <c r="NJ371" i="2"/>
  <c r="NJ7" i="2"/>
  <c r="NJ208" i="2"/>
  <c r="NJ25" i="2"/>
  <c r="NJ468" i="2"/>
  <c r="NJ256" i="2"/>
  <c r="NJ17" i="2"/>
  <c r="NJ222" i="2"/>
  <c r="NJ130" i="2"/>
  <c r="NJ89" i="2"/>
  <c r="NJ201" i="2"/>
  <c r="NJ273" i="2"/>
  <c r="NJ42" i="2"/>
  <c r="NJ200" i="2"/>
  <c r="NJ20" i="2"/>
  <c r="NJ6" i="2"/>
  <c r="NJ61" i="2"/>
  <c r="NJ246" i="2"/>
  <c r="NJ381" i="2"/>
  <c r="NJ278" i="2"/>
  <c r="NJ326" i="2"/>
  <c r="NJ342" i="2"/>
  <c r="NJ276" i="2"/>
  <c r="NJ247" i="2"/>
  <c r="NJ314" i="2"/>
  <c r="NJ142" i="2"/>
  <c r="NJ168" i="2"/>
  <c r="NJ343" i="2"/>
  <c r="NJ11" i="2"/>
  <c r="NJ138" i="2"/>
  <c r="NJ294" i="2"/>
  <c r="NJ91" i="2"/>
  <c r="NJ232" i="2"/>
  <c r="NJ299" i="2"/>
  <c r="NJ364" i="2"/>
  <c r="NJ122" i="2"/>
  <c r="NJ354" i="2"/>
  <c r="NJ435" i="2"/>
  <c r="NJ340" i="2"/>
  <c r="NJ471" i="2"/>
  <c r="NJ302" i="2"/>
  <c r="NJ316" i="2"/>
  <c r="NJ317" i="2"/>
  <c r="NJ136" i="2"/>
  <c r="NJ433" i="2"/>
  <c r="NJ386" i="2"/>
  <c r="NJ252" i="2"/>
  <c r="NJ410" i="2"/>
  <c r="NJ212" i="2"/>
  <c r="NJ348" i="2"/>
  <c r="NJ163" i="2"/>
  <c r="NJ310" i="2"/>
  <c r="NJ173" i="2"/>
  <c r="NJ417" i="2"/>
  <c r="NJ114" i="2"/>
  <c r="NJ331" i="2"/>
  <c r="NJ264" i="2"/>
  <c r="NJ366" i="2"/>
  <c r="NJ359" i="2"/>
  <c r="NJ405" i="2"/>
  <c r="NJ365" i="2"/>
  <c r="NJ382" i="2"/>
  <c r="NJ271" i="2"/>
  <c r="NJ291" i="2"/>
  <c r="NJ393" i="2"/>
  <c r="NJ442" i="2"/>
  <c r="NJ392" i="2"/>
  <c r="NJ396" i="2"/>
  <c r="NJ406" i="2"/>
  <c r="NJ453" i="2"/>
  <c r="NJ236" i="2"/>
  <c r="NJ253" i="2"/>
  <c r="NJ143" i="2"/>
  <c r="NJ281" i="2"/>
  <c r="NJ285" i="2"/>
  <c r="NJ387" i="2"/>
  <c r="NJ332" i="2"/>
  <c r="NJ439" i="2"/>
  <c r="NJ135" i="2"/>
  <c r="NJ197" i="2"/>
  <c r="NJ449" i="2"/>
  <c r="NJ250" i="2"/>
  <c r="NJ237" i="2"/>
  <c r="NJ241" i="2"/>
  <c r="NJ266" i="2"/>
  <c r="NJ272" i="2"/>
  <c r="NJ165" i="2"/>
  <c r="NJ14" i="2"/>
  <c r="NJ400" i="2"/>
  <c r="NJ259" i="2"/>
  <c r="NJ311" i="2"/>
  <c r="NJ309" i="2"/>
  <c r="NJ234" i="2"/>
  <c r="NJ334" i="2"/>
  <c r="NJ426" i="2"/>
  <c r="NJ456" i="2"/>
  <c r="NJ376" i="2"/>
  <c r="NJ215" i="2"/>
  <c r="NJ157" i="2"/>
  <c r="NJ97" i="2"/>
  <c r="NJ380" i="2"/>
  <c r="NJ8" i="2"/>
  <c r="NJ446" i="2"/>
  <c r="NJ248" i="2"/>
  <c r="NJ133" i="2"/>
  <c r="NJ244" i="2"/>
  <c r="NJ123" i="2"/>
  <c r="NJ171" i="2"/>
  <c r="NJ283" i="2"/>
  <c r="NJ249" i="2"/>
  <c r="NJ67" i="2"/>
  <c r="NJ129" i="2"/>
  <c r="NJ49" i="2"/>
  <c r="NJ109" i="2"/>
  <c r="NJ374" i="2"/>
  <c r="NJ288" i="2"/>
  <c r="NJ116" i="2"/>
  <c r="NJ121" i="2"/>
  <c r="NJ202" i="2"/>
  <c r="NJ60" i="2"/>
  <c r="NJ170" i="2"/>
  <c r="NJ204" i="2"/>
  <c r="NJ162" i="2"/>
  <c r="NJ28" i="2"/>
  <c r="NJ231" i="2"/>
  <c r="NJ251" i="2"/>
  <c r="NJ44" i="2"/>
  <c r="NJ305" i="2"/>
  <c r="NJ287" i="2"/>
  <c r="NJ148" i="2"/>
  <c r="NJ356" i="2"/>
  <c r="NJ90" i="2"/>
  <c r="NJ107" i="2"/>
  <c r="NJ183" i="2"/>
  <c r="NJ80" i="2"/>
  <c r="NJ339" i="2"/>
  <c r="NJ233" i="2"/>
  <c r="NJ128" i="2"/>
  <c r="NJ467" i="2"/>
  <c r="NJ312" i="2"/>
  <c r="NJ444" i="2"/>
  <c r="NJ235" i="2"/>
  <c r="NJ104" i="2"/>
  <c r="NJ258" i="2"/>
  <c r="NJ303" i="2"/>
  <c r="NJ428" i="2"/>
  <c r="NJ473" i="2"/>
  <c r="NJ459" i="2"/>
  <c r="NJ395" i="2"/>
  <c r="NJ397" i="2"/>
  <c r="NJ436" i="2"/>
  <c r="NJ440" i="2"/>
  <c r="NJ465" i="2"/>
  <c r="NJ408" i="2"/>
  <c r="NJ421" i="2"/>
  <c r="NJ479" i="2"/>
  <c r="NJ422" i="2"/>
  <c r="NJ377" i="2"/>
  <c r="NJ430" i="2"/>
  <c r="NJ389" i="2"/>
  <c r="NJ137" i="2"/>
  <c r="NJ385" i="2"/>
  <c r="NJ402" i="2"/>
  <c r="NJ318" i="2"/>
  <c r="NJ375" i="2"/>
  <c r="NJ279" i="2"/>
  <c r="NJ438" i="2"/>
  <c r="NJ333" i="2"/>
  <c r="NJ424" i="2"/>
  <c r="NJ300" i="2"/>
  <c r="NJ461" i="2"/>
  <c r="NJ187" i="2"/>
  <c r="NJ238" i="2"/>
  <c r="NJ265" i="2"/>
  <c r="NJ298" i="2"/>
  <c r="NJ360" i="2"/>
  <c r="NJ119" i="2"/>
  <c r="NJ211" i="2"/>
  <c r="NJ373" i="2"/>
  <c r="NJ338" i="2"/>
  <c r="NJ242" i="2"/>
  <c r="NJ355" i="2"/>
  <c r="NJ447" i="2"/>
  <c r="NJ443" i="2"/>
  <c r="NJ403" i="2"/>
  <c r="NJ463" i="2"/>
  <c r="NJ335" i="2"/>
  <c r="NJ431" i="2"/>
  <c r="NJ454" i="2"/>
  <c r="NJ384" i="2"/>
  <c r="NJ151" i="2"/>
  <c r="NJ407" i="2"/>
  <c r="NJ412" i="2"/>
  <c r="NJ445" i="2"/>
  <c r="NJ462" i="2"/>
  <c r="NJ324" i="2"/>
  <c r="NJ425" i="2"/>
  <c r="NJ450" i="2"/>
  <c r="NJ414" i="2"/>
  <c r="NJ357" i="2"/>
  <c r="NJ415" i="2"/>
  <c r="NJ476" i="2"/>
  <c r="NJ321" i="2"/>
  <c r="NJ328" i="2"/>
  <c r="NJ315" i="2"/>
  <c r="NJ351" i="2"/>
  <c r="NJ423" i="2"/>
  <c r="NJ441" i="2"/>
  <c r="NJ216" i="2"/>
  <c r="NJ240" i="2"/>
  <c r="NJ452" i="2"/>
  <c r="NJ409" i="2"/>
  <c r="NJ269" i="2"/>
  <c r="NJ329" i="2"/>
  <c r="NJ416" i="2"/>
  <c r="NJ437" i="2"/>
  <c r="NJ419" i="2"/>
  <c r="NJ427" i="2"/>
  <c r="NJ161" i="2"/>
  <c r="NJ429" i="2"/>
  <c r="NJ399" i="2"/>
  <c r="NJ290" i="2"/>
  <c r="NJ349" i="2"/>
  <c r="NJ213" i="2"/>
  <c r="NJ401" i="2"/>
  <c r="NJ460" i="2"/>
  <c r="NJ307" i="2"/>
  <c r="NJ379" i="2"/>
  <c r="NJ82" i="2"/>
  <c r="NJ77" i="2"/>
  <c r="NJ370" i="2"/>
  <c r="NJ394" i="2"/>
  <c r="NJ323" i="2"/>
  <c r="NJ221" i="2"/>
  <c r="NJ478" i="2"/>
  <c r="NJ390" i="2"/>
  <c r="NJ320" i="2"/>
  <c r="NJ378" i="2"/>
  <c r="NJ418" i="2"/>
  <c r="NJ464" i="2"/>
  <c r="NJ474" i="2"/>
  <c r="NJ398" i="2"/>
  <c r="NJ451" i="2"/>
  <c r="NJ457" i="2"/>
  <c r="NJ477" i="2"/>
  <c r="NJ458" i="2"/>
  <c r="NJ372" i="2"/>
  <c r="NJ225" i="2"/>
  <c r="NJ228" i="2"/>
  <c r="NJ185" i="2"/>
  <c r="NJ475" i="2"/>
  <c r="NJ257" i="2"/>
  <c r="NJ47" i="2"/>
  <c r="NJ336" i="2"/>
  <c r="NJ262" i="2"/>
  <c r="NJ106" i="2"/>
  <c r="NJ469" i="2"/>
  <c r="NK102" i="2"/>
  <c r="NK10" i="2"/>
  <c r="NK330" i="2"/>
  <c r="NK84" i="2"/>
  <c r="NK260" i="2"/>
  <c r="NK45" i="2"/>
  <c r="NK181" i="2"/>
  <c r="NK140" i="2"/>
  <c r="NK108" i="2"/>
  <c r="NK179" i="2"/>
  <c r="NK277" i="2"/>
  <c r="NK167" i="2"/>
  <c r="NK52" i="2"/>
  <c r="NK177" i="2"/>
  <c r="NK39" i="2"/>
  <c r="NK203" i="2"/>
  <c r="NK196" i="2"/>
  <c r="NK289" i="2"/>
  <c r="NK110" i="2"/>
  <c r="NK13" i="2"/>
  <c r="NK22" i="2"/>
  <c r="NK164" i="2"/>
  <c r="NK172" i="2"/>
  <c r="NK239" i="2"/>
  <c r="NK46" i="2"/>
  <c r="NK166" i="2"/>
  <c r="NK154" i="2"/>
  <c r="NK255" i="2"/>
  <c r="NK455" i="2"/>
  <c r="NK152" i="2"/>
  <c r="NK126" i="2"/>
  <c r="NK146" i="2"/>
  <c r="NK284" i="2"/>
  <c r="NK304" i="2"/>
  <c r="NK345" i="2"/>
  <c r="NK337" i="2"/>
  <c r="NK361" i="2"/>
  <c r="NK434" i="2"/>
  <c r="NK413" i="2"/>
  <c r="NK404" i="2"/>
  <c r="NK363" i="2"/>
  <c r="NK466" i="2"/>
  <c r="NK411" i="2"/>
  <c r="NK448" i="2"/>
  <c r="NK362" i="2"/>
  <c r="NK391" i="2"/>
  <c r="NK308" i="2"/>
  <c r="NK193" i="2"/>
  <c r="NK319" i="2"/>
  <c r="NK205" i="2"/>
  <c r="NK322" i="2"/>
  <c r="NK297" i="2"/>
  <c r="NK325" i="2"/>
  <c r="NK180" i="2"/>
  <c r="NK54" i="2"/>
  <c r="NK280" i="2"/>
  <c r="NK274" i="2"/>
  <c r="NK261" i="2"/>
  <c r="NK118" i="2"/>
  <c r="NK229" i="2"/>
  <c r="NK383" i="2"/>
  <c r="NK131" i="2"/>
  <c r="NK124" i="2"/>
  <c r="NK223" i="2"/>
  <c r="NK230" i="2"/>
  <c r="NK327" i="2"/>
  <c r="NK420" i="2"/>
  <c r="NK270" i="2"/>
  <c r="NK432" i="2"/>
  <c r="NK268" i="2"/>
  <c r="NK367" i="2"/>
  <c r="NK87" i="2"/>
  <c r="NK37" i="2"/>
  <c r="NK55" i="2"/>
  <c r="NK159" i="2"/>
  <c r="NK98" i="2"/>
  <c r="NK85" i="2"/>
  <c r="NK134" i="2"/>
  <c r="NK83" i="2"/>
  <c r="NK117" i="2"/>
  <c r="NK175" i="2"/>
  <c r="NK358" i="2"/>
  <c r="NK27" i="2"/>
  <c r="NK16" i="2"/>
  <c r="NK184" i="2"/>
  <c r="NK74" i="2"/>
  <c r="NK149" i="2"/>
  <c r="NK92" i="2"/>
  <c r="NK132" i="2"/>
  <c r="NK470" i="2"/>
  <c r="NK115" i="2"/>
  <c r="NK145" i="2"/>
  <c r="NK186" i="2"/>
  <c r="NK40" i="2"/>
  <c r="NK21" i="2"/>
  <c r="NK199" i="2"/>
  <c r="NK295" i="2"/>
  <c r="NK353" i="2"/>
  <c r="NK207" i="2"/>
  <c r="NK155" i="2"/>
  <c r="NK195" i="2"/>
  <c r="NK125" i="2"/>
  <c r="NK15" i="2"/>
  <c r="NK160" i="2"/>
  <c r="NK194" i="2"/>
  <c r="NK224" i="2"/>
  <c r="NK188" i="2"/>
  <c r="NK76" i="2"/>
  <c r="NK153" i="2"/>
  <c r="NK263" i="2"/>
  <c r="NK112" i="2"/>
  <c r="NK62" i="2"/>
  <c r="NK78" i="2"/>
  <c r="NK198" i="2"/>
  <c r="NK191" i="2"/>
  <c r="NK275" i="2"/>
  <c r="NK65" i="2"/>
  <c r="NK341" i="2"/>
  <c r="NK105" i="2"/>
  <c r="NK81" i="2"/>
  <c r="NK267" i="2"/>
  <c r="NK220" i="2"/>
  <c r="NK156" i="2"/>
  <c r="NK254" i="2"/>
  <c r="NK286" i="2"/>
  <c r="NK29" i="2"/>
  <c r="NK94" i="2"/>
  <c r="NK100" i="2"/>
  <c r="NK182" i="2"/>
  <c r="NK36" i="2"/>
  <c r="NK53" i="2"/>
  <c r="NK4" i="2"/>
  <c r="NK2" i="2"/>
  <c r="NK306" i="2"/>
  <c r="NK56" i="2"/>
  <c r="NK43" i="2"/>
  <c r="NK282" i="2"/>
  <c r="NK59" i="2"/>
  <c r="NK169" i="2"/>
  <c r="NK192" i="2"/>
  <c r="NK209" i="2"/>
  <c r="NK227" i="2"/>
  <c r="NK73" i="2"/>
  <c r="NK113" i="2"/>
  <c r="NK71" i="2"/>
  <c r="NK18" i="2"/>
  <c r="NK26" i="2"/>
  <c r="NK144" i="2"/>
  <c r="NK9" i="2"/>
  <c r="NK50" i="2"/>
  <c r="NK19" i="2"/>
  <c r="NK99" i="2"/>
  <c r="NK23" i="2"/>
  <c r="NK24" i="2"/>
  <c r="NK12" i="2"/>
  <c r="NK66" i="2"/>
  <c r="NK5" i="2"/>
  <c r="NK101" i="2"/>
  <c r="NK88" i="2"/>
  <c r="NK64" i="2"/>
  <c r="NK70" i="2"/>
  <c r="NK32" i="2"/>
  <c r="NK51" i="2"/>
  <c r="NK218" i="2"/>
  <c r="NK35" i="2"/>
  <c r="NK368" i="2"/>
  <c r="NK350" i="2"/>
  <c r="NK388" i="2"/>
  <c r="NK292" i="2"/>
  <c r="NK214" i="2"/>
  <c r="NK75" i="2"/>
  <c r="NK293" i="2"/>
  <c r="NK243" i="2"/>
  <c r="NK210" i="2"/>
  <c r="NK369" i="2"/>
  <c r="NK69" i="2"/>
  <c r="NK68" i="2"/>
  <c r="NK38" i="2"/>
  <c r="NK3" i="2"/>
  <c r="NK120" i="2"/>
  <c r="NK58" i="2"/>
  <c r="NK34" i="2"/>
  <c r="NK86" i="2"/>
  <c r="NK178" i="2"/>
  <c r="NK57" i="2"/>
  <c r="NK217" i="2"/>
  <c r="NK127" i="2"/>
  <c r="NK206" i="2"/>
  <c r="NK111" i="2"/>
  <c r="NK344" i="2"/>
  <c r="NK150" i="2"/>
  <c r="NK93" i="2"/>
  <c r="NK63" i="2"/>
  <c r="NK174" i="2"/>
  <c r="NK147" i="2"/>
  <c r="NK48" i="2"/>
  <c r="NK96" i="2"/>
  <c r="NK72" i="2"/>
  <c r="NK33" i="2"/>
  <c r="NK189" i="2"/>
  <c r="NK313" i="2"/>
  <c r="NK158" i="2"/>
  <c r="NK219" i="2"/>
  <c r="NK31" i="2"/>
  <c r="NK95" i="2"/>
  <c r="NK346" i="2"/>
  <c r="NK176" i="2"/>
  <c r="NK352" i="2"/>
  <c r="NK245" i="2"/>
  <c r="NK41" i="2"/>
  <c r="NK79" i="2"/>
  <c r="NK30" i="2"/>
  <c r="NK226" i="2"/>
  <c r="NK103" i="2"/>
  <c r="NK141" i="2"/>
  <c r="NK301" i="2"/>
  <c r="NK347" i="2"/>
  <c r="NK472" i="2"/>
  <c r="NK190" i="2"/>
  <c r="NK296" i="2"/>
  <c r="NK139" i="2"/>
  <c r="NK371" i="2"/>
  <c r="NK7" i="2"/>
  <c r="NK208" i="2"/>
  <c r="NK25" i="2"/>
  <c r="NK468" i="2"/>
  <c r="NK256" i="2"/>
  <c r="NK17" i="2"/>
  <c r="NK222" i="2"/>
  <c r="NK130" i="2"/>
  <c r="NK89" i="2"/>
  <c r="NK201" i="2"/>
  <c r="NK273" i="2"/>
  <c r="NK42" i="2"/>
  <c r="NK200" i="2"/>
  <c r="NK20" i="2"/>
  <c r="NK6" i="2"/>
  <c r="NK61" i="2"/>
  <c r="NK246" i="2"/>
  <c r="NK381" i="2"/>
  <c r="NK278" i="2"/>
  <c r="NK326" i="2"/>
  <c r="NK342" i="2"/>
  <c r="NK276" i="2"/>
  <c r="NK247" i="2"/>
  <c r="NK314" i="2"/>
  <c r="NK142" i="2"/>
  <c r="NK168" i="2"/>
  <c r="NK343" i="2"/>
  <c r="NK11" i="2"/>
  <c r="NK138" i="2"/>
  <c r="NK294" i="2"/>
  <c r="NK91" i="2"/>
  <c r="NK232" i="2"/>
  <c r="NK299" i="2"/>
  <c r="NK364" i="2"/>
  <c r="NK122" i="2"/>
  <c r="NK354" i="2"/>
  <c r="NK435" i="2"/>
  <c r="NK340" i="2"/>
  <c r="NK471" i="2"/>
  <c r="NK302" i="2"/>
  <c r="NK316" i="2"/>
  <c r="NK317" i="2"/>
  <c r="NK136" i="2"/>
  <c r="NK433" i="2"/>
  <c r="NK386" i="2"/>
  <c r="NK252" i="2"/>
  <c r="NK410" i="2"/>
  <c r="NK212" i="2"/>
  <c r="NK348" i="2"/>
  <c r="NK163" i="2"/>
  <c r="NK310" i="2"/>
  <c r="NK173" i="2"/>
  <c r="NK417" i="2"/>
  <c r="NK114" i="2"/>
  <c r="NK331" i="2"/>
  <c r="NK264" i="2"/>
  <c r="NK366" i="2"/>
  <c r="NK359" i="2"/>
  <c r="NK405" i="2"/>
  <c r="NK365" i="2"/>
  <c r="NK382" i="2"/>
  <c r="NK271" i="2"/>
  <c r="NK291" i="2"/>
  <c r="NK393" i="2"/>
  <c r="NK442" i="2"/>
  <c r="NK392" i="2"/>
  <c r="NK396" i="2"/>
  <c r="NK406" i="2"/>
  <c r="NK453" i="2"/>
  <c r="NK236" i="2"/>
  <c r="NK253" i="2"/>
  <c r="NK143" i="2"/>
  <c r="NK281" i="2"/>
  <c r="NK285" i="2"/>
  <c r="NK387" i="2"/>
  <c r="NK332" i="2"/>
  <c r="NK439" i="2"/>
  <c r="NK135" i="2"/>
  <c r="NK197" i="2"/>
  <c r="NK449" i="2"/>
  <c r="NK250" i="2"/>
  <c r="NK237" i="2"/>
  <c r="NK241" i="2"/>
  <c r="NK266" i="2"/>
  <c r="NK272" i="2"/>
  <c r="NK165" i="2"/>
  <c r="NK14" i="2"/>
  <c r="NK400" i="2"/>
  <c r="NK259" i="2"/>
  <c r="NK311" i="2"/>
  <c r="NK309" i="2"/>
  <c r="NK234" i="2"/>
  <c r="NK334" i="2"/>
  <c r="NK426" i="2"/>
  <c r="NK456" i="2"/>
  <c r="NK376" i="2"/>
  <c r="NK215" i="2"/>
  <c r="NK157" i="2"/>
  <c r="NK97" i="2"/>
  <c r="NK380" i="2"/>
  <c r="NK8" i="2"/>
  <c r="NK446" i="2"/>
  <c r="NK248" i="2"/>
  <c r="NK133" i="2"/>
  <c r="NK244" i="2"/>
  <c r="NK123" i="2"/>
  <c r="NK171" i="2"/>
  <c r="NK283" i="2"/>
  <c r="NK249" i="2"/>
  <c r="NK67" i="2"/>
  <c r="NK129" i="2"/>
  <c r="NK49" i="2"/>
  <c r="NK109" i="2"/>
  <c r="NK374" i="2"/>
  <c r="NK288" i="2"/>
  <c r="NK116" i="2"/>
  <c r="NK121" i="2"/>
  <c r="NK202" i="2"/>
  <c r="NK60" i="2"/>
  <c r="NK170" i="2"/>
  <c r="NK204" i="2"/>
  <c r="NK162" i="2"/>
  <c r="NK28" i="2"/>
  <c r="NK231" i="2"/>
  <c r="NK251" i="2"/>
  <c r="NK44" i="2"/>
  <c r="NK305" i="2"/>
  <c r="NK287" i="2"/>
  <c r="NK148" i="2"/>
  <c r="NK356" i="2"/>
  <c r="NK90" i="2"/>
  <c r="NK107" i="2"/>
  <c r="NK183" i="2"/>
  <c r="NK80" i="2"/>
  <c r="NK339" i="2"/>
  <c r="NK233" i="2"/>
  <c r="NK128" i="2"/>
  <c r="NK467" i="2"/>
  <c r="NK312" i="2"/>
  <c r="NK444" i="2"/>
  <c r="NK235" i="2"/>
  <c r="NK104" i="2"/>
  <c r="NK258" i="2"/>
  <c r="NK303" i="2"/>
  <c r="NK428" i="2"/>
  <c r="NK473" i="2"/>
  <c r="NK459" i="2"/>
  <c r="NK395" i="2"/>
  <c r="NK397" i="2"/>
  <c r="NK436" i="2"/>
  <c r="NK440" i="2"/>
  <c r="NK465" i="2"/>
  <c r="NK408" i="2"/>
  <c r="NK421" i="2"/>
  <c r="NK479" i="2"/>
  <c r="NK422" i="2"/>
  <c r="NK377" i="2"/>
  <c r="NK430" i="2"/>
  <c r="NK389" i="2"/>
  <c r="NK137" i="2"/>
  <c r="NK385" i="2"/>
  <c r="NK402" i="2"/>
  <c r="NK318" i="2"/>
  <c r="NK375" i="2"/>
  <c r="NK279" i="2"/>
  <c r="NK438" i="2"/>
  <c r="NK333" i="2"/>
  <c r="NK424" i="2"/>
  <c r="NK300" i="2"/>
  <c r="NK461" i="2"/>
  <c r="NK187" i="2"/>
  <c r="NK238" i="2"/>
  <c r="NK265" i="2"/>
  <c r="NK298" i="2"/>
  <c r="NK360" i="2"/>
  <c r="NK119" i="2"/>
  <c r="NK211" i="2"/>
  <c r="NK373" i="2"/>
  <c r="NK338" i="2"/>
  <c r="NK242" i="2"/>
  <c r="NK355" i="2"/>
  <c r="NK447" i="2"/>
  <c r="NK443" i="2"/>
  <c r="NK403" i="2"/>
  <c r="NK463" i="2"/>
  <c r="NK335" i="2"/>
  <c r="NK431" i="2"/>
  <c r="NK454" i="2"/>
  <c r="NK384" i="2"/>
  <c r="NK151" i="2"/>
  <c r="NK407" i="2"/>
  <c r="NK412" i="2"/>
  <c r="NK445" i="2"/>
  <c r="NK462" i="2"/>
  <c r="NK324" i="2"/>
  <c r="NK425" i="2"/>
  <c r="NK450" i="2"/>
  <c r="NK414" i="2"/>
  <c r="NK357" i="2"/>
  <c r="NK415" i="2"/>
  <c r="NK476" i="2"/>
  <c r="NK321" i="2"/>
  <c r="NK328" i="2"/>
  <c r="NK315" i="2"/>
  <c r="NK351" i="2"/>
  <c r="NK423" i="2"/>
  <c r="NK441" i="2"/>
  <c r="NK216" i="2"/>
  <c r="NK240" i="2"/>
  <c r="NK452" i="2"/>
  <c r="NK409" i="2"/>
  <c r="NK269" i="2"/>
  <c r="NK329" i="2"/>
  <c r="NK416" i="2"/>
  <c r="NK437" i="2"/>
  <c r="NK419" i="2"/>
  <c r="NK427" i="2"/>
  <c r="NK161" i="2"/>
  <c r="NK429" i="2"/>
  <c r="NK399" i="2"/>
  <c r="NK290" i="2"/>
  <c r="NK349" i="2"/>
  <c r="NK213" i="2"/>
  <c r="NK401" i="2"/>
  <c r="NK460" i="2"/>
  <c r="NK307" i="2"/>
  <c r="NK379" i="2"/>
  <c r="NK82" i="2"/>
  <c r="NK77" i="2"/>
  <c r="NK370" i="2"/>
  <c r="NK394" i="2"/>
  <c r="NK323" i="2"/>
  <c r="NK221" i="2"/>
  <c r="NK478" i="2"/>
  <c r="NK390" i="2"/>
  <c r="NK320" i="2"/>
  <c r="NK378" i="2"/>
  <c r="NK418" i="2"/>
  <c r="NK464" i="2"/>
  <c r="NK474" i="2"/>
  <c r="NK398" i="2"/>
  <c r="NK451" i="2"/>
  <c r="NK457" i="2"/>
  <c r="NK477" i="2"/>
  <c r="NK458" i="2"/>
  <c r="NK372" i="2"/>
  <c r="NK225" i="2"/>
  <c r="NK228" i="2"/>
  <c r="NK185" i="2"/>
  <c r="NK475" i="2"/>
  <c r="NK257" i="2"/>
  <c r="NK47" i="2"/>
  <c r="NK336" i="2"/>
  <c r="NK262" i="2"/>
  <c r="NK106" i="2"/>
  <c r="NK469" i="2"/>
  <c r="NL102" i="2"/>
  <c r="NL10" i="2"/>
  <c r="NL330" i="2"/>
  <c r="NL84" i="2"/>
  <c r="NL260" i="2"/>
  <c r="NL45" i="2"/>
  <c r="NL181" i="2"/>
  <c r="NL140" i="2"/>
  <c r="NL108" i="2"/>
  <c r="NL179" i="2"/>
  <c r="NL277" i="2"/>
  <c r="NL167" i="2"/>
  <c r="NL52" i="2"/>
  <c r="NL177" i="2"/>
  <c r="NL39" i="2"/>
  <c r="NL203" i="2"/>
  <c r="NL196" i="2"/>
  <c r="NL289" i="2"/>
  <c r="NL110" i="2"/>
  <c r="NL13" i="2"/>
  <c r="NL22" i="2"/>
  <c r="NL164" i="2"/>
  <c r="NL172" i="2"/>
  <c r="NL239" i="2"/>
  <c r="NL46" i="2"/>
  <c r="NL166" i="2"/>
  <c r="NL154" i="2"/>
  <c r="NL255" i="2"/>
  <c r="NL455" i="2"/>
  <c r="NL152" i="2"/>
  <c r="NL126" i="2"/>
  <c r="NL146" i="2"/>
  <c r="NL284" i="2"/>
  <c r="NL304" i="2"/>
  <c r="NL345" i="2"/>
  <c r="NL337" i="2"/>
  <c r="NL361" i="2"/>
  <c r="NL434" i="2"/>
  <c r="NL413" i="2"/>
  <c r="NL404" i="2"/>
  <c r="NL363" i="2"/>
  <c r="NL466" i="2"/>
  <c r="NL411" i="2"/>
  <c r="NL448" i="2"/>
  <c r="NL362" i="2"/>
  <c r="NL391" i="2"/>
  <c r="NL308" i="2"/>
  <c r="NL193" i="2"/>
  <c r="NL319" i="2"/>
  <c r="NL205" i="2"/>
  <c r="NL322" i="2"/>
  <c r="NL297" i="2"/>
  <c r="NL325" i="2"/>
  <c r="NL180" i="2"/>
  <c r="NL54" i="2"/>
  <c r="NL280" i="2"/>
  <c r="NL274" i="2"/>
  <c r="NL261" i="2"/>
  <c r="NL118" i="2"/>
  <c r="NL229" i="2"/>
  <c r="NL383" i="2"/>
  <c r="NL131" i="2"/>
  <c r="NL124" i="2"/>
  <c r="NL223" i="2"/>
  <c r="NL230" i="2"/>
  <c r="NL327" i="2"/>
  <c r="NL420" i="2"/>
  <c r="NL270" i="2"/>
  <c r="NL432" i="2"/>
  <c r="NL268" i="2"/>
  <c r="NL367" i="2"/>
  <c r="NL87" i="2"/>
  <c r="NL37" i="2"/>
  <c r="NL55" i="2"/>
  <c r="NL159" i="2"/>
  <c r="NL98" i="2"/>
  <c r="NL85" i="2"/>
  <c r="NL134" i="2"/>
  <c r="NL83" i="2"/>
  <c r="NL117" i="2"/>
  <c r="NL175" i="2"/>
  <c r="NL358" i="2"/>
  <c r="NL27" i="2"/>
  <c r="NL16" i="2"/>
  <c r="NL184" i="2"/>
  <c r="NL74" i="2"/>
  <c r="NL149" i="2"/>
  <c r="NL92" i="2"/>
  <c r="NL132" i="2"/>
  <c r="NL470" i="2"/>
  <c r="NL115" i="2"/>
  <c r="NL145" i="2"/>
  <c r="NL186" i="2"/>
  <c r="NL40" i="2"/>
  <c r="NL21" i="2"/>
  <c r="NL199" i="2"/>
  <c r="NL295" i="2"/>
  <c r="NL353" i="2"/>
  <c r="NL207" i="2"/>
  <c r="NL155" i="2"/>
  <c r="NL195" i="2"/>
  <c r="NL125" i="2"/>
  <c r="NL15" i="2"/>
  <c r="NL160" i="2"/>
  <c r="NL194" i="2"/>
  <c r="NL224" i="2"/>
  <c r="NL188" i="2"/>
  <c r="NL76" i="2"/>
  <c r="NL153" i="2"/>
  <c r="NL263" i="2"/>
  <c r="NL112" i="2"/>
  <c r="NL62" i="2"/>
  <c r="NL78" i="2"/>
  <c r="NL198" i="2"/>
  <c r="NL191" i="2"/>
  <c r="NL275" i="2"/>
  <c r="NL65" i="2"/>
  <c r="NL341" i="2"/>
  <c r="NL105" i="2"/>
  <c r="NL81" i="2"/>
  <c r="NL267" i="2"/>
  <c r="NL220" i="2"/>
  <c r="NL156" i="2"/>
  <c r="NL254" i="2"/>
  <c r="NL286" i="2"/>
  <c r="NL29" i="2"/>
  <c r="NL94" i="2"/>
  <c r="NL100" i="2"/>
  <c r="NL182" i="2"/>
  <c r="NL36" i="2"/>
  <c r="NL53" i="2"/>
  <c r="NL4" i="2"/>
  <c r="NL2" i="2"/>
  <c r="NL306" i="2"/>
  <c r="NL56" i="2"/>
  <c r="NL43" i="2"/>
  <c r="NL282" i="2"/>
  <c r="NL59" i="2"/>
  <c r="NL169" i="2"/>
  <c r="NL192" i="2"/>
  <c r="NL209" i="2"/>
  <c r="NL227" i="2"/>
  <c r="NL73" i="2"/>
  <c r="NL113" i="2"/>
  <c r="NL71" i="2"/>
  <c r="NL18" i="2"/>
  <c r="NL26" i="2"/>
  <c r="NL144" i="2"/>
  <c r="NL9" i="2"/>
  <c r="NL50" i="2"/>
  <c r="NL19" i="2"/>
  <c r="NL99" i="2"/>
  <c r="NL23" i="2"/>
  <c r="NL24" i="2"/>
  <c r="NL12" i="2"/>
  <c r="NL66" i="2"/>
  <c r="NL5" i="2"/>
  <c r="NL101" i="2"/>
  <c r="NL88" i="2"/>
  <c r="NL64" i="2"/>
  <c r="NL70" i="2"/>
  <c r="NL32" i="2"/>
  <c r="NL51" i="2"/>
  <c r="NL218" i="2"/>
  <c r="NL35" i="2"/>
  <c r="NL368" i="2"/>
  <c r="NL350" i="2"/>
  <c r="NL388" i="2"/>
  <c r="NL292" i="2"/>
  <c r="NL214" i="2"/>
  <c r="NL75" i="2"/>
  <c r="NL293" i="2"/>
  <c r="NL243" i="2"/>
  <c r="NL210" i="2"/>
  <c r="NL369" i="2"/>
  <c r="NL69" i="2"/>
  <c r="NL68" i="2"/>
  <c r="NL38" i="2"/>
  <c r="NL3" i="2"/>
  <c r="NL120" i="2"/>
  <c r="NL58" i="2"/>
  <c r="NL34" i="2"/>
  <c r="NL86" i="2"/>
  <c r="NL178" i="2"/>
  <c r="NL57" i="2"/>
  <c r="NL217" i="2"/>
  <c r="NL127" i="2"/>
  <c r="NL206" i="2"/>
  <c r="NL111" i="2"/>
  <c r="NL344" i="2"/>
  <c r="NL150" i="2"/>
  <c r="NL93" i="2"/>
  <c r="NL63" i="2"/>
  <c r="NL174" i="2"/>
  <c r="NL147" i="2"/>
  <c r="NL48" i="2"/>
  <c r="NL96" i="2"/>
  <c r="NL72" i="2"/>
  <c r="NL33" i="2"/>
  <c r="NL189" i="2"/>
  <c r="NL313" i="2"/>
  <c r="NL158" i="2"/>
  <c r="NL219" i="2"/>
  <c r="NL31" i="2"/>
  <c r="NL95" i="2"/>
  <c r="NL346" i="2"/>
  <c r="NL176" i="2"/>
  <c r="NL352" i="2"/>
  <c r="NL245" i="2"/>
  <c r="NL41" i="2"/>
  <c r="NL79" i="2"/>
  <c r="NL30" i="2"/>
  <c r="NL226" i="2"/>
  <c r="NL103" i="2"/>
  <c r="NL141" i="2"/>
  <c r="NL301" i="2"/>
  <c r="NL347" i="2"/>
  <c r="NL472" i="2"/>
  <c r="NL190" i="2"/>
  <c r="NL296" i="2"/>
  <c r="NL139" i="2"/>
  <c r="NL371" i="2"/>
  <c r="NL7" i="2"/>
  <c r="NL208" i="2"/>
  <c r="NL25" i="2"/>
  <c r="NL468" i="2"/>
  <c r="NL256" i="2"/>
  <c r="NL17" i="2"/>
  <c r="NL222" i="2"/>
  <c r="NL130" i="2"/>
  <c r="NL89" i="2"/>
  <c r="NL201" i="2"/>
  <c r="NL273" i="2"/>
  <c r="NL42" i="2"/>
  <c r="NL200" i="2"/>
  <c r="NL20" i="2"/>
  <c r="NL6" i="2"/>
  <c r="NL61" i="2"/>
  <c r="NL246" i="2"/>
  <c r="NL381" i="2"/>
  <c r="NL278" i="2"/>
  <c r="NL326" i="2"/>
  <c r="NL342" i="2"/>
  <c r="NL276" i="2"/>
  <c r="NL247" i="2"/>
  <c r="NL314" i="2"/>
  <c r="NL142" i="2"/>
  <c r="NL168" i="2"/>
  <c r="NL343" i="2"/>
  <c r="NL11" i="2"/>
  <c r="NL138" i="2"/>
  <c r="NL294" i="2"/>
  <c r="NL91" i="2"/>
  <c r="NL232" i="2"/>
  <c r="NL299" i="2"/>
  <c r="NL364" i="2"/>
  <c r="NL122" i="2"/>
  <c r="NL354" i="2"/>
  <c r="NL435" i="2"/>
  <c r="NL340" i="2"/>
  <c r="NL471" i="2"/>
  <c r="NL302" i="2"/>
  <c r="NL316" i="2"/>
  <c r="NL317" i="2"/>
  <c r="NL136" i="2"/>
  <c r="NL433" i="2"/>
  <c r="NL386" i="2"/>
  <c r="NL252" i="2"/>
  <c r="NL410" i="2"/>
  <c r="NL212" i="2"/>
  <c r="NL348" i="2"/>
  <c r="NL163" i="2"/>
  <c r="NL310" i="2"/>
  <c r="NL173" i="2"/>
  <c r="NL417" i="2"/>
  <c r="NL114" i="2"/>
  <c r="NL331" i="2"/>
  <c r="NL264" i="2"/>
  <c r="NL366" i="2"/>
  <c r="NL359" i="2"/>
  <c r="NL405" i="2"/>
  <c r="NL365" i="2"/>
  <c r="NL382" i="2"/>
  <c r="NL271" i="2"/>
  <c r="NL291" i="2"/>
  <c r="NL393" i="2"/>
  <c r="NL442" i="2"/>
  <c r="NL392" i="2"/>
  <c r="NL396" i="2"/>
  <c r="NL406" i="2"/>
  <c r="NL453" i="2"/>
  <c r="NL236" i="2"/>
  <c r="NL253" i="2"/>
  <c r="NL143" i="2"/>
  <c r="NL281" i="2"/>
  <c r="NL285" i="2"/>
  <c r="NL387" i="2"/>
  <c r="NL332" i="2"/>
  <c r="NL439" i="2"/>
  <c r="NL135" i="2"/>
  <c r="NL197" i="2"/>
  <c r="NL449" i="2"/>
  <c r="NL250" i="2"/>
  <c r="NL237" i="2"/>
  <c r="NL241" i="2"/>
  <c r="NL266" i="2"/>
  <c r="NL272" i="2"/>
  <c r="NL165" i="2"/>
  <c r="NL14" i="2"/>
  <c r="NL400" i="2"/>
  <c r="NL259" i="2"/>
  <c r="NL311" i="2"/>
  <c r="NL309" i="2"/>
  <c r="NL234" i="2"/>
  <c r="NL334" i="2"/>
  <c r="NL426" i="2"/>
  <c r="NL456" i="2"/>
  <c r="NL376" i="2"/>
  <c r="NL215" i="2"/>
  <c r="NL157" i="2"/>
  <c r="NL97" i="2"/>
  <c r="NL380" i="2"/>
  <c r="NL8" i="2"/>
  <c r="NL446" i="2"/>
  <c r="NL248" i="2"/>
  <c r="NL133" i="2"/>
  <c r="NL244" i="2"/>
  <c r="NL123" i="2"/>
  <c r="NL171" i="2"/>
  <c r="NL283" i="2"/>
  <c r="NL249" i="2"/>
  <c r="NL67" i="2"/>
  <c r="NL129" i="2"/>
  <c r="NL49" i="2"/>
  <c r="NL109" i="2"/>
  <c r="NL374" i="2"/>
  <c r="NL288" i="2"/>
  <c r="NL116" i="2"/>
  <c r="NL121" i="2"/>
  <c r="NL202" i="2"/>
  <c r="NL60" i="2"/>
  <c r="NL170" i="2"/>
  <c r="NL204" i="2"/>
  <c r="NL162" i="2"/>
  <c r="NL28" i="2"/>
  <c r="NL231" i="2"/>
  <c r="NL251" i="2"/>
  <c r="NL44" i="2"/>
  <c r="NL305" i="2"/>
  <c r="NL287" i="2"/>
  <c r="NL148" i="2"/>
  <c r="NL356" i="2"/>
  <c r="NL90" i="2"/>
  <c r="NL107" i="2"/>
  <c r="NL183" i="2"/>
  <c r="NL80" i="2"/>
  <c r="NL339" i="2"/>
  <c r="NL233" i="2"/>
  <c r="NL128" i="2"/>
  <c r="NL467" i="2"/>
  <c r="NL312" i="2"/>
  <c r="NL444" i="2"/>
  <c r="NL235" i="2"/>
  <c r="NL104" i="2"/>
  <c r="NL258" i="2"/>
  <c r="NL303" i="2"/>
  <c r="NL428" i="2"/>
  <c r="NL473" i="2"/>
  <c r="NL459" i="2"/>
  <c r="NL395" i="2"/>
  <c r="NL397" i="2"/>
  <c r="NL436" i="2"/>
  <c r="NL440" i="2"/>
  <c r="NL465" i="2"/>
  <c r="NL408" i="2"/>
  <c r="NL421" i="2"/>
  <c r="NL479" i="2"/>
  <c r="NL422" i="2"/>
  <c r="NL377" i="2"/>
  <c r="NL430" i="2"/>
  <c r="NL389" i="2"/>
  <c r="NL137" i="2"/>
  <c r="NL385" i="2"/>
  <c r="NL402" i="2"/>
  <c r="NL318" i="2"/>
  <c r="NL375" i="2"/>
  <c r="NL279" i="2"/>
  <c r="NL438" i="2"/>
  <c r="NL333" i="2"/>
  <c r="NL424" i="2"/>
  <c r="NL300" i="2"/>
  <c r="NL461" i="2"/>
  <c r="NL187" i="2"/>
  <c r="NL238" i="2"/>
  <c r="NL265" i="2"/>
  <c r="NL298" i="2"/>
  <c r="NL360" i="2"/>
  <c r="NL119" i="2"/>
  <c r="NL211" i="2"/>
  <c r="NL373" i="2"/>
  <c r="NL338" i="2"/>
  <c r="NL242" i="2"/>
  <c r="NL355" i="2"/>
  <c r="NL447" i="2"/>
  <c r="NL443" i="2"/>
  <c r="NL403" i="2"/>
  <c r="NL463" i="2"/>
  <c r="NL335" i="2"/>
  <c r="NL431" i="2"/>
  <c r="NL454" i="2"/>
  <c r="NL384" i="2"/>
  <c r="NL151" i="2"/>
  <c r="NL407" i="2"/>
  <c r="NL412" i="2"/>
  <c r="NL445" i="2"/>
  <c r="NL462" i="2"/>
  <c r="NL324" i="2"/>
  <c r="NL425" i="2"/>
  <c r="NL450" i="2"/>
  <c r="NL414" i="2"/>
  <c r="NL357" i="2"/>
  <c r="NL415" i="2"/>
  <c r="NL476" i="2"/>
  <c r="NL321" i="2"/>
  <c r="NL328" i="2"/>
  <c r="NL315" i="2"/>
  <c r="NL351" i="2"/>
  <c r="NL423" i="2"/>
  <c r="NL441" i="2"/>
  <c r="NL216" i="2"/>
  <c r="NL240" i="2"/>
  <c r="NL452" i="2"/>
  <c r="NL409" i="2"/>
  <c r="NL269" i="2"/>
  <c r="NL329" i="2"/>
  <c r="NL416" i="2"/>
  <c r="NL437" i="2"/>
  <c r="NL419" i="2"/>
  <c r="NL427" i="2"/>
  <c r="NL161" i="2"/>
  <c r="NL429" i="2"/>
  <c r="NL399" i="2"/>
  <c r="NL290" i="2"/>
  <c r="NL349" i="2"/>
  <c r="NL213" i="2"/>
  <c r="NL401" i="2"/>
  <c r="NL460" i="2"/>
  <c r="NL307" i="2"/>
  <c r="NL379" i="2"/>
  <c r="NL82" i="2"/>
  <c r="NL77" i="2"/>
  <c r="NL370" i="2"/>
  <c r="NL394" i="2"/>
  <c r="NL323" i="2"/>
  <c r="NL221" i="2"/>
  <c r="NL478" i="2"/>
  <c r="NL390" i="2"/>
  <c r="NL320" i="2"/>
  <c r="NL378" i="2"/>
  <c r="NL418" i="2"/>
  <c r="NL464" i="2"/>
  <c r="NL474" i="2"/>
  <c r="NL398" i="2"/>
  <c r="NL451" i="2"/>
  <c r="NL457" i="2"/>
  <c r="NL477" i="2"/>
  <c r="NL458" i="2"/>
  <c r="NL372" i="2"/>
  <c r="NL225" i="2"/>
  <c r="NL228" i="2"/>
  <c r="NL185" i="2"/>
  <c r="NL475" i="2"/>
  <c r="NL257" i="2"/>
  <c r="NL47" i="2"/>
  <c r="NL336" i="2"/>
  <c r="NL262" i="2"/>
  <c r="NL106" i="2"/>
  <c r="NL469" i="2"/>
  <c r="NM102" i="2"/>
  <c r="NM10" i="2"/>
  <c r="NM330" i="2"/>
  <c r="NM84" i="2"/>
  <c r="NM260" i="2"/>
  <c r="NM45" i="2"/>
  <c r="NM181" i="2"/>
  <c r="NM140" i="2"/>
  <c r="NM108" i="2"/>
  <c r="NM179" i="2"/>
  <c r="NM277" i="2"/>
  <c r="NM167" i="2"/>
  <c r="NM52" i="2"/>
  <c r="NM177" i="2"/>
  <c r="NM39" i="2"/>
  <c r="NM203" i="2"/>
  <c r="NM196" i="2"/>
  <c r="NM289" i="2"/>
  <c r="NM110" i="2"/>
  <c r="NM13" i="2"/>
  <c r="NM22" i="2"/>
  <c r="NM164" i="2"/>
  <c r="NM172" i="2"/>
  <c r="NM239" i="2"/>
  <c r="NM46" i="2"/>
  <c r="NM166" i="2"/>
  <c r="NM154" i="2"/>
  <c r="NM255" i="2"/>
  <c r="NM455" i="2"/>
  <c r="NM152" i="2"/>
  <c r="NM126" i="2"/>
  <c r="NM146" i="2"/>
  <c r="NM284" i="2"/>
  <c r="NM304" i="2"/>
  <c r="NM345" i="2"/>
  <c r="NM337" i="2"/>
  <c r="NM361" i="2"/>
  <c r="NM434" i="2"/>
  <c r="NM413" i="2"/>
  <c r="NM404" i="2"/>
  <c r="NM363" i="2"/>
  <c r="NM466" i="2"/>
  <c r="NM411" i="2"/>
  <c r="NM448" i="2"/>
  <c r="NM362" i="2"/>
  <c r="NM391" i="2"/>
  <c r="NM308" i="2"/>
  <c r="NM193" i="2"/>
  <c r="NM319" i="2"/>
  <c r="NM205" i="2"/>
  <c r="NM322" i="2"/>
  <c r="NM297" i="2"/>
  <c r="NM325" i="2"/>
  <c r="NM180" i="2"/>
  <c r="NM54" i="2"/>
  <c r="NM280" i="2"/>
  <c r="NM274" i="2"/>
  <c r="NM261" i="2"/>
  <c r="NM118" i="2"/>
  <c r="NM229" i="2"/>
  <c r="NM383" i="2"/>
  <c r="NM131" i="2"/>
  <c r="NM124" i="2"/>
  <c r="NM223" i="2"/>
  <c r="NM230" i="2"/>
  <c r="NM327" i="2"/>
  <c r="NM420" i="2"/>
  <c r="NM270" i="2"/>
  <c r="NM432" i="2"/>
  <c r="NM268" i="2"/>
  <c r="NM367" i="2"/>
  <c r="NM87" i="2"/>
  <c r="NM37" i="2"/>
  <c r="NM55" i="2"/>
  <c r="NM159" i="2"/>
  <c r="NM98" i="2"/>
  <c r="NM85" i="2"/>
  <c r="NM134" i="2"/>
  <c r="NM83" i="2"/>
  <c r="NM117" i="2"/>
  <c r="NM175" i="2"/>
  <c r="NM358" i="2"/>
  <c r="NM27" i="2"/>
  <c r="NM16" i="2"/>
  <c r="NM184" i="2"/>
  <c r="NM74" i="2"/>
  <c r="NM149" i="2"/>
  <c r="NM92" i="2"/>
  <c r="NM132" i="2"/>
  <c r="NM470" i="2"/>
  <c r="NM115" i="2"/>
  <c r="NM145" i="2"/>
  <c r="NM186" i="2"/>
  <c r="NM40" i="2"/>
  <c r="NM21" i="2"/>
  <c r="NM199" i="2"/>
  <c r="NM295" i="2"/>
  <c r="NM353" i="2"/>
  <c r="NM207" i="2"/>
  <c r="NM155" i="2"/>
  <c r="NM195" i="2"/>
  <c r="NM125" i="2"/>
  <c r="NM15" i="2"/>
  <c r="NM160" i="2"/>
  <c r="NM194" i="2"/>
  <c r="NM224" i="2"/>
  <c r="NM188" i="2"/>
  <c r="NM76" i="2"/>
  <c r="NM153" i="2"/>
  <c r="NM263" i="2"/>
  <c r="NM112" i="2"/>
  <c r="NM62" i="2"/>
  <c r="NM78" i="2"/>
  <c r="NM198" i="2"/>
  <c r="NM191" i="2"/>
  <c r="NM275" i="2"/>
  <c r="NM65" i="2"/>
  <c r="NM341" i="2"/>
  <c r="NM105" i="2"/>
  <c r="NM81" i="2"/>
  <c r="NM267" i="2"/>
  <c r="NM220" i="2"/>
  <c r="NM156" i="2"/>
  <c r="NM254" i="2"/>
  <c r="NM286" i="2"/>
  <c r="NM29" i="2"/>
  <c r="NM94" i="2"/>
  <c r="NM100" i="2"/>
  <c r="NM182" i="2"/>
  <c r="NM36" i="2"/>
  <c r="NM53" i="2"/>
  <c r="NM4" i="2"/>
  <c r="NM2" i="2"/>
  <c r="NM306" i="2"/>
  <c r="NM56" i="2"/>
  <c r="NM43" i="2"/>
  <c r="NM282" i="2"/>
  <c r="NM59" i="2"/>
  <c r="NM169" i="2"/>
  <c r="NM192" i="2"/>
  <c r="NM209" i="2"/>
  <c r="NM227" i="2"/>
  <c r="NM73" i="2"/>
  <c r="NM113" i="2"/>
  <c r="NM71" i="2"/>
  <c r="NM18" i="2"/>
  <c r="NM26" i="2"/>
  <c r="NM144" i="2"/>
  <c r="NM9" i="2"/>
  <c r="NM50" i="2"/>
  <c r="NM19" i="2"/>
  <c r="NM99" i="2"/>
  <c r="NM23" i="2"/>
  <c r="NM24" i="2"/>
  <c r="NM12" i="2"/>
  <c r="NM66" i="2"/>
  <c r="NM5" i="2"/>
  <c r="NM101" i="2"/>
  <c r="NM88" i="2"/>
  <c r="NM64" i="2"/>
  <c r="NM70" i="2"/>
  <c r="NM32" i="2"/>
  <c r="NM51" i="2"/>
  <c r="NM218" i="2"/>
  <c r="NM35" i="2"/>
  <c r="NM368" i="2"/>
  <c r="NM350" i="2"/>
  <c r="NM388" i="2"/>
  <c r="NM292" i="2"/>
  <c r="NM214" i="2"/>
  <c r="NM75" i="2"/>
  <c r="NM293" i="2"/>
  <c r="NM243" i="2"/>
  <c r="NM210" i="2"/>
  <c r="NM369" i="2"/>
  <c r="NM69" i="2"/>
  <c r="NM68" i="2"/>
  <c r="NM38" i="2"/>
  <c r="NM3" i="2"/>
  <c r="NM120" i="2"/>
  <c r="NM58" i="2"/>
  <c r="NM34" i="2"/>
  <c r="NM86" i="2"/>
  <c r="NM178" i="2"/>
  <c r="NM57" i="2"/>
  <c r="NM217" i="2"/>
  <c r="NM127" i="2"/>
  <c r="NM206" i="2"/>
  <c r="NM111" i="2"/>
  <c r="NM344" i="2"/>
  <c r="NM150" i="2"/>
  <c r="NM93" i="2"/>
  <c r="NM63" i="2"/>
  <c r="NM174" i="2"/>
  <c r="NM147" i="2"/>
  <c r="NM48" i="2"/>
  <c r="NM96" i="2"/>
  <c r="NM72" i="2"/>
  <c r="NM33" i="2"/>
  <c r="NM189" i="2"/>
  <c r="NM313" i="2"/>
  <c r="NM158" i="2"/>
  <c r="NM219" i="2"/>
  <c r="NM31" i="2"/>
  <c r="NM95" i="2"/>
  <c r="NM346" i="2"/>
  <c r="NM176" i="2"/>
  <c r="NM352" i="2"/>
  <c r="NM245" i="2"/>
  <c r="NM41" i="2"/>
  <c r="NM79" i="2"/>
  <c r="NM30" i="2"/>
  <c r="NM226" i="2"/>
  <c r="NM103" i="2"/>
  <c r="NM141" i="2"/>
  <c r="NM301" i="2"/>
  <c r="NM347" i="2"/>
  <c r="NM472" i="2"/>
  <c r="NM190" i="2"/>
  <c r="NM296" i="2"/>
  <c r="NM139" i="2"/>
  <c r="NM371" i="2"/>
  <c r="NM7" i="2"/>
  <c r="NM208" i="2"/>
  <c r="NM25" i="2"/>
  <c r="NM468" i="2"/>
  <c r="NM256" i="2"/>
  <c r="NM17" i="2"/>
  <c r="NM222" i="2"/>
  <c r="NM130" i="2"/>
  <c r="NM89" i="2"/>
  <c r="NM201" i="2"/>
  <c r="NM273" i="2"/>
  <c r="NM42" i="2"/>
  <c r="NM200" i="2"/>
  <c r="NM20" i="2"/>
  <c r="NM6" i="2"/>
  <c r="NM61" i="2"/>
  <c r="NM246" i="2"/>
  <c r="NM381" i="2"/>
  <c r="NM278" i="2"/>
  <c r="NM326" i="2"/>
  <c r="NM342" i="2"/>
  <c r="NM276" i="2"/>
  <c r="NM247" i="2"/>
  <c r="NM314" i="2"/>
  <c r="NM142" i="2"/>
  <c r="NM168" i="2"/>
  <c r="NM343" i="2"/>
  <c r="NM11" i="2"/>
  <c r="NM138" i="2"/>
  <c r="NM294" i="2"/>
  <c r="NM91" i="2"/>
  <c r="NM232" i="2"/>
  <c r="NM299" i="2"/>
  <c r="NM364" i="2"/>
  <c r="NM122" i="2"/>
  <c r="NM354" i="2"/>
  <c r="NM435" i="2"/>
  <c r="NM340" i="2"/>
  <c r="NM471" i="2"/>
  <c r="NM302" i="2"/>
  <c r="NM316" i="2"/>
  <c r="NM317" i="2"/>
  <c r="NM136" i="2"/>
  <c r="NM433" i="2"/>
  <c r="NM386" i="2"/>
  <c r="NM252" i="2"/>
  <c r="NM410" i="2"/>
  <c r="NM212" i="2"/>
  <c r="NM348" i="2"/>
  <c r="NM163" i="2"/>
  <c r="NM310" i="2"/>
  <c r="NM173" i="2"/>
  <c r="NM417" i="2"/>
  <c r="NM114" i="2"/>
  <c r="NM331" i="2"/>
  <c r="NM264" i="2"/>
  <c r="NM366" i="2"/>
  <c r="NM359" i="2"/>
  <c r="NM405" i="2"/>
  <c r="NM365" i="2"/>
  <c r="NM382" i="2"/>
  <c r="NM271" i="2"/>
  <c r="NM291" i="2"/>
  <c r="NM393" i="2"/>
  <c r="NM442" i="2"/>
  <c r="NM392" i="2"/>
  <c r="NM396" i="2"/>
  <c r="NM406" i="2"/>
  <c r="NM453" i="2"/>
  <c r="NM236" i="2"/>
  <c r="NM253" i="2"/>
  <c r="NM143" i="2"/>
  <c r="NM281" i="2"/>
  <c r="NM285" i="2"/>
  <c r="NM387" i="2"/>
  <c r="NM332" i="2"/>
  <c r="NM439" i="2"/>
  <c r="NM135" i="2"/>
  <c r="NM197" i="2"/>
  <c r="NM449" i="2"/>
  <c r="NM250" i="2"/>
  <c r="NM237" i="2"/>
  <c r="NM241" i="2"/>
  <c r="NM266" i="2"/>
  <c r="NM272" i="2"/>
  <c r="NM165" i="2"/>
  <c r="NM14" i="2"/>
  <c r="NM400" i="2"/>
  <c r="NM259" i="2"/>
  <c r="NM311" i="2"/>
  <c r="NM309" i="2"/>
  <c r="NM234" i="2"/>
  <c r="NM334" i="2"/>
  <c r="NM426" i="2"/>
  <c r="NM456" i="2"/>
  <c r="NM376" i="2"/>
  <c r="NM215" i="2"/>
  <c r="NM157" i="2"/>
  <c r="NM97" i="2"/>
  <c r="NM380" i="2"/>
  <c r="NM8" i="2"/>
  <c r="NM446" i="2"/>
  <c r="NM248" i="2"/>
  <c r="NM133" i="2"/>
  <c r="NM244" i="2"/>
  <c r="NM123" i="2"/>
  <c r="NM171" i="2"/>
  <c r="NM283" i="2"/>
  <c r="NM249" i="2"/>
  <c r="NM67" i="2"/>
  <c r="NM129" i="2"/>
  <c r="NM49" i="2"/>
  <c r="NM109" i="2"/>
  <c r="NM374" i="2"/>
  <c r="NM288" i="2"/>
  <c r="NM116" i="2"/>
  <c r="NM121" i="2"/>
  <c r="NM202" i="2"/>
  <c r="NM60" i="2"/>
  <c r="NM170" i="2"/>
  <c r="NM204" i="2"/>
  <c r="NM162" i="2"/>
  <c r="NM28" i="2"/>
  <c r="NM231" i="2"/>
  <c r="NM251" i="2"/>
  <c r="NM44" i="2"/>
  <c r="NM305" i="2"/>
  <c r="NM287" i="2"/>
  <c r="NM148" i="2"/>
  <c r="NM356" i="2"/>
  <c r="NM90" i="2"/>
  <c r="NM107" i="2"/>
  <c r="NM183" i="2"/>
  <c r="NM80" i="2"/>
  <c r="NM339" i="2"/>
  <c r="NM233" i="2"/>
  <c r="NM128" i="2"/>
  <c r="NM467" i="2"/>
  <c r="NM312" i="2"/>
  <c r="NM444" i="2"/>
  <c r="NM235" i="2"/>
  <c r="NM104" i="2"/>
  <c r="NM258" i="2"/>
  <c r="NM303" i="2"/>
  <c r="NM428" i="2"/>
  <c r="NM473" i="2"/>
  <c r="NM459" i="2"/>
  <c r="NM395" i="2"/>
  <c r="NM397" i="2"/>
  <c r="NM436" i="2"/>
  <c r="NM440" i="2"/>
  <c r="NM465" i="2"/>
  <c r="NM408" i="2"/>
  <c r="NM421" i="2"/>
  <c r="NM479" i="2"/>
  <c r="NM422" i="2"/>
  <c r="NM377" i="2"/>
  <c r="NM430" i="2"/>
  <c r="NM389" i="2"/>
  <c r="NM137" i="2"/>
  <c r="NM385" i="2"/>
  <c r="NM402" i="2"/>
  <c r="NM318" i="2"/>
  <c r="NM375" i="2"/>
  <c r="NM279" i="2"/>
  <c r="NM438" i="2"/>
  <c r="NM333" i="2"/>
  <c r="NM424" i="2"/>
  <c r="NM300" i="2"/>
  <c r="NM461" i="2"/>
  <c r="NM187" i="2"/>
  <c r="NM238" i="2"/>
  <c r="NM265" i="2"/>
  <c r="NM298" i="2"/>
  <c r="NM360" i="2"/>
  <c r="NM119" i="2"/>
  <c r="NM211" i="2"/>
  <c r="NM373" i="2"/>
  <c r="NM338" i="2"/>
  <c r="NM242" i="2"/>
  <c r="NM355" i="2"/>
  <c r="NM447" i="2"/>
  <c r="NM443" i="2"/>
  <c r="NM403" i="2"/>
  <c r="NM463" i="2"/>
  <c r="NM335" i="2"/>
  <c r="NM431" i="2"/>
  <c r="NM454" i="2"/>
  <c r="NM384" i="2"/>
  <c r="NM151" i="2"/>
  <c r="NM407" i="2"/>
  <c r="NM412" i="2"/>
  <c r="NM445" i="2"/>
  <c r="NM462" i="2"/>
  <c r="NM324" i="2"/>
  <c r="NM425" i="2"/>
  <c r="NM450" i="2"/>
  <c r="NM414" i="2"/>
  <c r="NM357" i="2"/>
  <c r="NM415" i="2"/>
  <c r="NM476" i="2"/>
  <c r="NM321" i="2"/>
  <c r="NM328" i="2"/>
  <c r="NM315" i="2"/>
  <c r="NM351" i="2"/>
  <c r="NM423" i="2"/>
  <c r="NM441" i="2"/>
  <c r="NM216" i="2"/>
  <c r="NM240" i="2"/>
  <c r="NM452" i="2"/>
  <c r="NM409" i="2"/>
  <c r="NM269" i="2"/>
  <c r="NM329" i="2"/>
  <c r="NM416" i="2"/>
  <c r="NM437" i="2"/>
  <c r="NM419" i="2"/>
  <c r="NM427" i="2"/>
  <c r="NM161" i="2"/>
  <c r="NM429" i="2"/>
  <c r="NM399" i="2"/>
  <c r="NM290" i="2"/>
  <c r="NM349" i="2"/>
  <c r="NM213" i="2"/>
  <c r="NM401" i="2"/>
  <c r="NM460" i="2"/>
  <c r="NM307" i="2"/>
  <c r="NM379" i="2"/>
  <c r="NM82" i="2"/>
  <c r="NM77" i="2"/>
  <c r="NM370" i="2"/>
  <c r="NM394" i="2"/>
  <c r="NM323" i="2"/>
  <c r="NM221" i="2"/>
  <c r="NM478" i="2"/>
  <c r="NM390" i="2"/>
  <c r="NM320" i="2"/>
  <c r="NM378" i="2"/>
  <c r="NM418" i="2"/>
  <c r="NM464" i="2"/>
  <c r="NM474" i="2"/>
  <c r="NM398" i="2"/>
  <c r="NM451" i="2"/>
  <c r="NM457" i="2"/>
  <c r="NM477" i="2"/>
  <c r="NM458" i="2"/>
  <c r="NM372" i="2"/>
  <c r="NM225" i="2"/>
  <c r="NM228" i="2"/>
  <c r="NM185" i="2"/>
  <c r="NM475" i="2"/>
  <c r="NM257" i="2"/>
  <c r="NM47" i="2"/>
  <c r="NM336" i="2"/>
  <c r="NM262" i="2"/>
  <c r="NM106" i="2"/>
  <c r="NM469" i="2"/>
  <c r="NN102" i="2"/>
  <c r="NN10" i="2"/>
  <c r="NN330" i="2"/>
  <c r="NN84" i="2"/>
  <c r="NN260" i="2"/>
  <c r="NN45" i="2"/>
  <c r="NN181" i="2"/>
  <c r="NN140" i="2"/>
  <c r="NN108" i="2"/>
  <c r="NN179" i="2"/>
  <c r="NN277" i="2"/>
  <c r="NN167" i="2"/>
  <c r="NN52" i="2"/>
  <c r="NN177" i="2"/>
  <c r="NN39" i="2"/>
  <c r="NN203" i="2"/>
  <c r="NN196" i="2"/>
  <c r="NN289" i="2"/>
  <c r="NN110" i="2"/>
  <c r="NN13" i="2"/>
  <c r="NN22" i="2"/>
  <c r="NN164" i="2"/>
  <c r="NN172" i="2"/>
  <c r="NN239" i="2"/>
  <c r="NN46" i="2"/>
  <c r="NN166" i="2"/>
  <c r="NN154" i="2"/>
  <c r="NN255" i="2"/>
  <c r="NN455" i="2"/>
  <c r="NN152" i="2"/>
  <c r="NN126" i="2"/>
  <c r="NN146" i="2"/>
  <c r="NN284" i="2"/>
  <c r="NN304" i="2"/>
  <c r="NN345" i="2"/>
  <c r="NN337" i="2"/>
  <c r="NN361" i="2"/>
  <c r="NN434" i="2"/>
  <c r="NN413" i="2"/>
  <c r="NN404" i="2"/>
  <c r="NN363" i="2"/>
  <c r="NN466" i="2"/>
  <c r="NN411" i="2"/>
  <c r="NN448" i="2"/>
  <c r="NN362" i="2"/>
  <c r="NN391" i="2"/>
  <c r="NN308" i="2"/>
  <c r="NN193" i="2"/>
  <c r="NN319" i="2"/>
  <c r="NN205" i="2"/>
  <c r="NN322" i="2"/>
  <c r="NN297" i="2"/>
  <c r="NN325" i="2"/>
  <c r="NN180" i="2"/>
  <c r="NN54" i="2"/>
  <c r="NN280" i="2"/>
  <c r="NN274" i="2"/>
  <c r="NN261" i="2"/>
  <c r="NN118" i="2"/>
  <c r="NN229" i="2"/>
  <c r="NN383" i="2"/>
  <c r="NN131" i="2"/>
  <c r="NN124" i="2"/>
  <c r="NN223" i="2"/>
  <c r="NN230" i="2"/>
  <c r="NN327" i="2"/>
  <c r="NN420" i="2"/>
  <c r="NN270" i="2"/>
  <c r="NN432" i="2"/>
  <c r="NN268" i="2"/>
  <c r="NN367" i="2"/>
  <c r="NN87" i="2"/>
  <c r="NN37" i="2"/>
  <c r="NN55" i="2"/>
  <c r="NN159" i="2"/>
  <c r="NN98" i="2"/>
  <c r="NN85" i="2"/>
  <c r="NN134" i="2"/>
  <c r="NN83" i="2"/>
  <c r="NN117" i="2"/>
  <c r="NN175" i="2"/>
  <c r="NN358" i="2"/>
  <c r="NN27" i="2"/>
  <c r="NN16" i="2"/>
  <c r="NN184" i="2"/>
  <c r="NN74" i="2"/>
  <c r="NN149" i="2"/>
  <c r="NN92" i="2"/>
  <c r="NN132" i="2"/>
  <c r="NN470" i="2"/>
  <c r="NN115" i="2"/>
  <c r="NN145" i="2"/>
  <c r="NN186" i="2"/>
  <c r="NN40" i="2"/>
  <c r="NN21" i="2"/>
  <c r="NN199" i="2"/>
  <c r="NN295" i="2"/>
  <c r="NN353" i="2"/>
  <c r="NN207" i="2"/>
  <c r="NN155" i="2"/>
  <c r="NN195" i="2"/>
  <c r="NN125" i="2"/>
  <c r="NN15" i="2"/>
  <c r="NN160" i="2"/>
  <c r="NN194" i="2"/>
  <c r="NN224" i="2"/>
  <c r="NN188" i="2"/>
  <c r="NN76" i="2"/>
  <c r="NN153" i="2"/>
  <c r="NN263" i="2"/>
  <c r="NN112" i="2"/>
  <c r="NN62" i="2"/>
  <c r="NN78" i="2"/>
  <c r="NN198" i="2"/>
  <c r="NN191" i="2"/>
  <c r="NN275" i="2"/>
  <c r="NN65" i="2"/>
  <c r="NN341" i="2"/>
  <c r="NN105" i="2"/>
  <c r="NN81" i="2"/>
  <c r="NN267" i="2"/>
  <c r="NN220" i="2"/>
  <c r="NN156" i="2"/>
  <c r="NN254" i="2"/>
  <c r="NN286" i="2"/>
  <c r="NN29" i="2"/>
  <c r="NN94" i="2"/>
  <c r="NN100" i="2"/>
  <c r="NN182" i="2"/>
  <c r="NN36" i="2"/>
  <c r="NN53" i="2"/>
  <c r="NN4" i="2"/>
  <c r="NN2" i="2"/>
  <c r="NN306" i="2"/>
  <c r="NN56" i="2"/>
  <c r="NN43" i="2"/>
  <c r="NN282" i="2"/>
  <c r="NN59" i="2"/>
  <c r="NN169" i="2"/>
  <c r="NN192" i="2"/>
  <c r="NN209" i="2"/>
  <c r="NN227" i="2"/>
  <c r="NN73" i="2"/>
  <c r="NN113" i="2"/>
  <c r="NN71" i="2"/>
  <c r="NN18" i="2"/>
  <c r="NN26" i="2"/>
  <c r="NN144" i="2"/>
  <c r="NN9" i="2"/>
  <c r="NN50" i="2"/>
  <c r="NN19" i="2"/>
  <c r="NN99" i="2"/>
  <c r="NN23" i="2"/>
  <c r="NN24" i="2"/>
  <c r="NN12" i="2"/>
  <c r="NN66" i="2"/>
  <c r="NN5" i="2"/>
  <c r="NN101" i="2"/>
  <c r="NN88" i="2"/>
  <c r="NN64" i="2"/>
  <c r="NN70" i="2"/>
  <c r="NN32" i="2"/>
  <c r="NN51" i="2"/>
  <c r="NN218" i="2"/>
  <c r="NN35" i="2"/>
  <c r="NN368" i="2"/>
  <c r="NN350" i="2"/>
  <c r="NN388" i="2"/>
  <c r="NN292" i="2"/>
  <c r="NN214" i="2"/>
  <c r="NN75" i="2"/>
  <c r="NN293" i="2"/>
  <c r="NN243" i="2"/>
  <c r="NN210" i="2"/>
  <c r="NN369" i="2"/>
  <c r="NN69" i="2"/>
  <c r="NN68" i="2"/>
  <c r="NN38" i="2"/>
  <c r="NN3" i="2"/>
  <c r="NN120" i="2"/>
  <c r="NN58" i="2"/>
  <c r="NN34" i="2"/>
  <c r="NN86" i="2"/>
  <c r="NN178" i="2"/>
  <c r="NN57" i="2"/>
  <c r="NN217" i="2"/>
  <c r="NN127" i="2"/>
  <c r="NN206" i="2"/>
  <c r="NN111" i="2"/>
  <c r="NN344" i="2"/>
  <c r="NN150" i="2"/>
  <c r="NN93" i="2"/>
  <c r="NN63" i="2"/>
  <c r="NN174" i="2"/>
  <c r="NN147" i="2"/>
  <c r="NN48" i="2"/>
  <c r="NN96" i="2"/>
  <c r="NN72" i="2"/>
  <c r="NN33" i="2"/>
  <c r="NN189" i="2"/>
  <c r="NN313" i="2"/>
  <c r="NN158" i="2"/>
  <c r="NN219" i="2"/>
  <c r="NN31" i="2"/>
  <c r="NN95" i="2"/>
  <c r="NN346" i="2"/>
  <c r="NN176" i="2"/>
  <c r="NN352" i="2"/>
  <c r="NN245" i="2"/>
  <c r="NN41" i="2"/>
  <c r="NN79" i="2"/>
  <c r="NN30" i="2"/>
  <c r="NN226" i="2"/>
  <c r="NN103" i="2"/>
  <c r="NN141" i="2"/>
  <c r="NN301" i="2"/>
  <c r="NN347" i="2"/>
  <c r="NN472" i="2"/>
  <c r="NN190" i="2"/>
  <c r="NN296" i="2"/>
  <c r="NN139" i="2"/>
  <c r="NN371" i="2"/>
  <c r="NN7" i="2"/>
  <c r="NN208" i="2"/>
  <c r="NN25" i="2"/>
  <c r="NN468" i="2"/>
  <c r="NN256" i="2"/>
  <c r="NN17" i="2"/>
  <c r="NN222" i="2"/>
  <c r="NN130" i="2"/>
  <c r="NN89" i="2"/>
  <c r="NN201" i="2"/>
  <c r="NN273" i="2"/>
  <c r="NN42" i="2"/>
  <c r="NN200" i="2"/>
  <c r="NN20" i="2"/>
  <c r="NN6" i="2"/>
  <c r="NN61" i="2"/>
  <c r="NN246" i="2"/>
  <c r="NN381" i="2"/>
  <c r="NN278" i="2"/>
  <c r="NN326" i="2"/>
  <c r="NN342" i="2"/>
  <c r="NN276" i="2"/>
  <c r="NN247" i="2"/>
  <c r="NN314" i="2"/>
  <c r="NN142" i="2"/>
  <c r="NN168" i="2"/>
  <c r="NN343" i="2"/>
  <c r="NN11" i="2"/>
  <c r="NN138" i="2"/>
  <c r="NN294" i="2"/>
  <c r="NN91" i="2"/>
  <c r="NN232" i="2"/>
  <c r="NN299" i="2"/>
  <c r="NN364" i="2"/>
  <c r="NN122" i="2"/>
  <c r="NN354" i="2"/>
  <c r="NN435" i="2"/>
  <c r="NN340" i="2"/>
  <c r="NN471" i="2"/>
  <c r="NN302" i="2"/>
  <c r="NN316" i="2"/>
  <c r="NN317" i="2"/>
  <c r="NN136" i="2"/>
  <c r="NN433" i="2"/>
  <c r="NN386" i="2"/>
  <c r="NN252" i="2"/>
  <c r="NN410" i="2"/>
  <c r="NN212" i="2"/>
  <c r="NN348" i="2"/>
  <c r="NN163" i="2"/>
  <c r="NN310" i="2"/>
  <c r="NN173" i="2"/>
  <c r="NN417" i="2"/>
  <c r="NN114" i="2"/>
  <c r="NN331" i="2"/>
  <c r="NN264" i="2"/>
  <c r="NN366" i="2"/>
  <c r="NN359" i="2"/>
  <c r="NN405" i="2"/>
  <c r="NN365" i="2"/>
  <c r="NN382" i="2"/>
  <c r="NN271" i="2"/>
  <c r="NN291" i="2"/>
  <c r="NN393" i="2"/>
  <c r="NN442" i="2"/>
  <c r="NN392" i="2"/>
  <c r="NN396" i="2"/>
  <c r="NN406" i="2"/>
  <c r="NN453" i="2"/>
  <c r="NN236" i="2"/>
  <c r="NN253" i="2"/>
  <c r="NN143" i="2"/>
  <c r="NN281" i="2"/>
  <c r="NN285" i="2"/>
  <c r="NN387" i="2"/>
  <c r="NN332" i="2"/>
  <c r="NN439" i="2"/>
  <c r="NN135" i="2"/>
  <c r="NN197" i="2"/>
  <c r="NN449" i="2"/>
  <c r="NN250" i="2"/>
  <c r="NN237" i="2"/>
  <c r="NN241" i="2"/>
  <c r="NN266" i="2"/>
  <c r="NN272" i="2"/>
  <c r="NN165" i="2"/>
  <c r="NN14" i="2"/>
  <c r="NN400" i="2"/>
  <c r="NN259" i="2"/>
  <c r="NN311" i="2"/>
  <c r="NN309" i="2"/>
  <c r="NN234" i="2"/>
  <c r="NN334" i="2"/>
  <c r="NN426" i="2"/>
  <c r="NN456" i="2"/>
  <c r="NN376" i="2"/>
  <c r="NN215" i="2"/>
  <c r="NN157" i="2"/>
  <c r="NN97" i="2"/>
  <c r="NN380" i="2"/>
  <c r="NN8" i="2"/>
  <c r="NN446" i="2"/>
  <c r="NN248" i="2"/>
  <c r="NN133" i="2"/>
  <c r="NN244" i="2"/>
  <c r="NN123" i="2"/>
  <c r="NN171" i="2"/>
  <c r="NN283" i="2"/>
  <c r="NN249" i="2"/>
  <c r="NN67" i="2"/>
  <c r="NN129" i="2"/>
  <c r="NN49" i="2"/>
  <c r="NN109" i="2"/>
  <c r="NN374" i="2"/>
  <c r="NN288" i="2"/>
  <c r="NN116" i="2"/>
  <c r="NN121" i="2"/>
  <c r="NN202" i="2"/>
  <c r="NN60" i="2"/>
  <c r="NN170" i="2"/>
  <c r="NN204" i="2"/>
  <c r="NN162" i="2"/>
  <c r="NN28" i="2"/>
  <c r="NN231" i="2"/>
  <c r="NN251" i="2"/>
  <c r="NN44" i="2"/>
  <c r="NN305" i="2"/>
  <c r="NN287" i="2"/>
  <c r="NN148" i="2"/>
  <c r="NN356" i="2"/>
  <c r="NN90" i="2"/>
  <c r="NN107" i="2"/>
  <c r="NN183" i="2"/>
  <c r="NN80" i="2"/>
  <c r="NN339" i="2"/>
  <c r="NN233" i="2"/>
  <c r="NN128" i="2"/>
  <c r="NN467" i="2"/>
  <c r="NN312" i="2"/>
  <c r="NN444" i="2"/>
  <c r="NN235" i="2"/>
  <c r="NN104" i="2"/>
  <c r="NN258" i="2"/>
  <c r="NN303" i="2"/>
  <c r="NN428" i="2"/>
  <c r="NN473" i="2"/>
  <c r="NN459" i="2"/>
  <c r="NN395" i="2"/>
  <c r="NN397" i="2"/>
  <c r="NN436" i="2"/>
  <c r="NN440" i="2"/>
  <c r="NN465" i="2"/>
  <c r="NN408" i="2"/>
  <c r="NN421" i="2"/>
  <c r="NN479" i="2"/>
  <c r="NN422" i="2"/>
  <c r="NN377" i="2"/>
  <c r="NN430" i="2"/>
  <c r="NN389" i="2"/>
  <c r="NN137" i="2"/>
  <c r="NN385" i="2"/>
  <c r="NN402" i="2"/>
  <c r="NN318" i="2"/>
  <c r="NN375" i="2"/>
  <c r="NN279" i="2"/>
  <c r="NN438" i="2"/>
  <c r="NN333" i="2"/>
  <c r="NN424" i="2"/>
  <c r="NN300" i="2"/>
  <c r="NN461" i="2"/>
  <c r="NN187" i="2"/>
  <c r="NN238" i="2"/>
  <c r="NN265" i="2"/>
  <c r="NN298" i="2"/>
  <c r="NN360" i="2"/>
  <c r="NN119" i="2"/>
  <c r="NN211" i="2"/>
  <c r="NN373" i="2"/>
  <c r="NN338" i="2"/>
  <c r="NN242" i="2"/>
  <c r="NN355" i="2"/>
  <c r="NN447" i="2"/>
  <c r="NN443" i="2"/>
  <c r="NN403" i="2"/>
  <c r="NN463" i="2"/>
  <c r="NN335" i="2"/>
  <c r="NN431" i="2"/>
  <c r="NN454" i="2"/>
  <c r="NN384" i="2"/>
  <c r="NN151" i="2"/>
  <c r="NN407" i="2"/>
  <c r="NN412" i="2"/>
  <c r="NN445" i="2"/>
  <c r="NN462" i="2"/>
  <c r="NN324" i="2"/>
  <c r="NN425" i="2"/>
  <c r="NN450" i="2"/>
  <c r="NN414" i="2"/>
  <c r="NN357" i="2"/>
  <c r="NN415" i="2"/>
  <c r="NN476" i="2"/>
  <c r="NN321" i="2"/>
  <c r="NN328" i="2"/>
  <c r="NN315" i="2"/>
  <c r="NN351" i="2"/>
  <c r="NN423" i="2"/>
  <c r="NN441" i="2"/>
  <c r="NN216" i="2"/>
  <c r="NN240" i="2"/>
  <c r="NN452" i="2"/>
  <c r="NN409" i="2"/>
  <c r="NN269" i="2"/>
  <c r="NN329" i="2"/>
  <c r="NN416" i="2"/>
  <c r="NN437" i="2"/>
  <c r="NN419" i="2"/>
  <c r="NN427" i="2"/>
  <c r="NN161" i="2"/>
  <c r="NN429" i="2"/>
  <c r="NN399" i="2"/>
  <c r="NN290" i="2"/>
  <c r="NN349" i="2"/>
  <c r="NN213" i="2"/>
  <c r="NN401" i="2"/>
  <c r="NN460" i="2"/>
  <c r="NN307" i="2"/>
  <c r="NN379" i="2"/>
  <c r="NN82" i="2"/>
  <c r="NN77" i="2"/>
  <c r="NN370" i="2"/>
  <c r="NN394" i="2"/>
  <c r="NN323" i="2"/>
  <c r="NN221" i="2"/>
  <c r="NN478" i="2"/>
  <c r="NN390" i="2"/>
  <c r="NN320" i="2"/>
  <c r="NN378" i="2"/>
  <c r="NN418" i="2"/>
  <c r="NN464" i="2"/>
  <c r="NN474" i="2"/>
  <c r="NN398" i="2"/>
  <c r="NN451" i="2"/>
  <c r="NN457" i="2"/>
  <c r="NN477" i="2"/>
  <c r="NN458" i="2"/>
  <c r="NN372" i="2"/>
  <c r="NN225" i="2"/>
  <c r="NN228" i="2"/>
  <c r="NN185" i="2"/>
  <c r="NN475" i="2"/>
  <c r="NN257" i="2"/>
  <c r="NN47" i="2"/>
  <c r="NN336" i="2"/>
  <c r="NN262" i="2"/>
  <c r="NN106" i="2"/>
  <c r="NN469" i="2"/>
  <c r="NP102" i="2"/>
  <c r="NP10" i="2"/>
  <c r="NP330" i="2"/>
  <c r="NP84" i="2"/>
  <c r="NP260" i="2"/>
  <c r="NP45" i="2"/>
  <c r="NP181" i="2"/>
  <c r="NP140" i="2"/>
  <c r="NP108" i="2"/>
  <c r="NP179" i="2"/>
  <c r="NP277" i="2"/>
  <c r="NP167" i="2"/>
  <c r="NP52" i="2"/>
  <c r="NP177" i="2"/>
  <c r="NP39" i="2"/>
  <c r="NP203" i="2"/>
  <c r="NP196" i="2"/>
  <c r="NP289" i="2"/>
  <c r="NP110" i="2"/>
  <c r="NP13" i="2"/>
  <c r="NP22" i="2"/>
  <c r="NP164" i="2"/>
  <c r="NP172" i="2"/>
  <c r="NP239" i="2"/>
  <c r="NP46" i="2"/>
  <c r="NP166" i="2"/>
  <c r="NP154" i="2"/>
  <c r="NP255" i="2"/>
  <c r="NP455" i="2"/>
  <c r="NP152" i="2"/>
  <c r="NP126" i="2"/>
  <c r="NP146" i="2"/>
  <c r="NP284" i="2"/>
  <c r="NP304" i="2"/>
  <c r="NP345" i="2"/>
  <c r="NP337" i="2"/>
  <c r="NP361" i="2"/>
  <c r="NP434" i="2"/>
  <c r="NP413" i="2"/>
  <c r="NP404" i="2"/>
  <c r="NP363" i="2"/>
  <c r="NP466" i="2"/>
  <c r="NP411" i="2"/>
  <c r="NP448" i="2"/>
  <c r="NP362" i="2"/>
  <c r="NP391" i="2"/>
  <c r="NP308" i="2"/>
  <c r="NP193" i="2"/>
  <c r="NP319" i="2"/>
  <c r="NP205" i="2"/>
  <c r="NP322" i="2"/>
  <c r="NP297" i="2"/>
  <c r="NP325" i="2"/>
  <c r="NP180" i="2"/>
  <c r="NP54" i="2"/>
  <c r="NP280" i="2"/>
  <c r="NP274" i="2"/>
  <c r="NP261" i="2"/>
  <c r="NP118" i="2"/>
  <c r="NP229" i="2"/>
  <c r="NP383" i="2"/>
  <c r="NP131" i="2"/>
  <c r="NP124" i="2"/>
  <c r="NP223" i="2"/>
  <c r="NP230" i="2"/>
  <c r="NP327" i="2"/>
  <c r="NP420" i="2"/>
  <c r="NP270" i="2"/>
  <c r="NP432" i="2"/>
  <c r="NP268" i="2"/>
  <c r="NP367" i="2"/>
  <c r="NP87" i="2"/>
  <c r="NP37" i="2"/>
  <c r="NP55" i="2"/>
  <c r="NP159" i="2"/>
  <c r="NP98" i="2"/>
  <c r="NP85" i="2"/>
  <c r="NP134" i="2"/>
  <c r="NP83" i="2"/>
  <c r="NP117" i="2"/>
  <c r="NP175" i="2"/>
  <c r="NP358" i="2"/>
  <c r="NP27" i="2"/>
  <c r="NP16" i="2"/>
  <c r="NP184" i="2"/>
  <c r="NP74" i="2"/>
  <c r="NP149" i="2"/>
  <c r="NP92" i="2"/>
  <c r="NP132" i="2"/>
  <c r="NP470" i="2"/>
  <c r="NP115" i="2"/>
  <c r="NP145" i="2"/>
  <c r="NP186" i="2"/>
  <c r="NP40" i="2"/>
  <c r="NP21" i="2"/>
  <c r="NP199" i="2"/>
  <c r="NP295" i="2"/>
  <c r="NP353" i="2"/>
  <c r="NP207" i="2"/>
  <c r="NP155" i="2"/>
  <c r="NP195" i="2"/>
  <c r="NP125" i="2"/>
  <c r="NP15" i="2"/>
  <c r="NP160" i="2"/>
  <c r="NP194" i="2"/>
  <c r="NP224" i="2"/>
  <c r="NP188" i="2"/>
  <c r="NP76" i="2"/>
  <c r="NP153" i="2"/>
  <c r="NP263" i="2"/>
  <c r="NP112" i="2"/>
  <c r="NP62" i="2"/>
  <c r="NP78" i="2"/>
  <c r="NP198" i="2"/>
  <c r="NP191" i="2"/>
  <c r="NP275" i="2"/>
  <c r="NP65" i="2"/>
  <c r="NP341" i="2"/>
  <c r="NP105" i="2"/>
  <c r="NP81" i="2"/>
  <c r="NP267" i="2"/>
  <c r="NP220" i="2"/>
  <c r="NP156" i="2"/>
  <c r="NP254" i="2"/>
  <c r="NP286" i="2"/>
  <c r="NP29" i="2"/>
  <c r="NP94" i="2"/>
  <c r="NP100" i="2"/>
  <c r="NP182" i="2"/>
  <c r="NP36" i="2"/>
  <c r="NP53" i="2"/>
  <c r="NP4" i="2"/>
  <c r="NP2" i="2"/>
  <c r="NP306" i="2"/>
  <c r="NP56" i="2"/>
  <c r="NP43" i="2"/>
  <c r="NP282" i="2"/>
  <c r="NP59" i="2"/>
  <c r="NP169" i="2"/>
  <c r="NP192" i="2"/>
  <c r="NP209" i="2"/>
  <c r="NP227" i="2"/>
  <c r="NP73" i="2"/>
  <c r="NP113" i="2"/>
  <c r="NP71" i="2"/>
  <c r="NP18" i="2"/>
  <c r="NP26" i="2"/>
  <c r="NP144" i="2"/>
  <c r="NP9" i="2"/>
  <c r="NP50" i="2"/>
  <c r="NP19" i="2"/>
  <c r="NP99" i="2"/>
  <c r="NP23" i="2"/>
  <c r="NP24" i="2"/>
  <c r="NP12" i="2"/>
  <c r="NP66" i="2"/>
  <c r="NP5" i="2"/>
  <c r="NP101" i="2"/>
  <c r="NP88" i="2"/>
  <c r="NP64" i="2"/>
  <c r="NP70" i="2"/>
  <c r="NP32" i="2"/>
  <c r="NP51" i="2"/>
  <c r="NP218" i="2"/>
  <c r="NP35" i="2"/>
  <c r="NP368" i="2"/>
  <c r="NP350" i="2"/>
  <c r="NP388" i="2"/>
  <c r="NP292" i="2"/>
  <c r="NP214" i="2"/>
  <c r="NP75" i="2"/>
  <c r="NP293" i="2"/>
  <c r="NP243" i="2"/>
  <c r="NP210" i="2"/>
  <c r="NP369" i="2"/>
  <c r="NP69" i="2"/>
  <c r="NP68" i="2"/>
  <c r="NP38" i="2"/>
  <c r="NP3" i="2"/>
  <c r="NP120" i="2"/>
  <c r="NP58" i="2"/>
  <c r="NP34" i="2"/>
  <c r="NP86" i="2"/>
  <c r="NP178" i="2"/>
  <c r="NP57" i="2"/>
  <c r="NP217" i="2"/>
  <c r="NP127" i="2"/>
  <c r="NP206" i="2"/>
  <c r="NP111" i="2"/>
  <c r="NP344" i="2"/>
  <c r="NP150" i="2"/>
  <c r="NP93" i="2"/>
  <c r="NP63" i="2"/>
  <c r="NP174" i="2"/>
  <c r="NP147" i="2"/>
  <c r="NP48" i="2"/>
  <c r="NP96" i="2"/>
  <c r="NP72" i="2"/>
  <c r="NP33" i="2"/>
  <c r="NP189" i="2"/>
  <c r="NP313" i="2"/>
  <c r="NP158" i="2"/>
  <c r="NP219" i="2"/>
  <c r="NP31" i="2"/>
  <c r="NP95" i="2"/>
  <c r="NP346" i="2"/>
  <c r="NP176" i="2"/>
  <c r="NP352" i="2"/>
  <c r="NP245" i="2"/>
  <c r="NP41" i="2"/>
  <c r="NP79" i="2"/>
  <c r="NP30" i="2"/>
  <c r="NP226" i="2"/>
  <c r="NP103" i="2"/>
  <c r="NP141" i="2"/>
  <c r="NP301" i="2"/>
  <c r="NP347" i="2"/>
  <c r="NP472" i="2"/>
  <c r="NP190" i="2"/>
  <c r="NP296" i="2"/>
  <c r="NP139" i="2"/>
  <c r="NP371" i="2"/>
  <c r="NP7" i="2"/>
  <c r="NP208" i="2"/>
  <c r="NP25" i="2"/>
  <c r="NP468" i="2"/>
  <c r="NP256" i="2"/>
  <c r="NP17" i="2"/>
  <c r="NP222" i="2"/>
  <c r="NP130" i="2"/>
  <c r="NP89" i="2"/>
  <c r="NP201" i="2"/>
  <c r="NP273" i="2"/>
  <c r="NP42" i="2"/>
  <c r="NP200" i="2"/>
  <c r="NP20" i="2"/>
  <c r="NP6" i="2"/>
  <c r="NP61" i="2"/>
  <c r="NP246" i="2"/>
  <c r="NP381" i="2"/>
  <c r="NP278" i="2"/>
  <c r="NP326" i="2"/>
  <c r="NP342" i="2"/>
  <c r="NP276" i="2"/>
  <c r="NP247" i="2"/>
  <c r="NP314" i="2"/>
  <c r="NP142" i="2"/>
  <c r="NP168" i="2"/>
  <c r="NP343" i="2"/>
  <c r="NP11" i="2"/>
  <c r="NP138" i="2"/>
  <c r="NP294" i="2"/>
  <c r="NP91" i="2"/>
  <c r="NP232" i="2"/>
  <c r="NP299" i="2"/>
  <c r="NP364" i="2"/>
  <c r="NP122" i="2"/>
  <c r="NP354" i="2"/>
  <c r="NP435" i="2"/>
  <c r="NP340" i="2"/>
  <c r="NP471" i="2"/>
  <c r="NP302" i="2"/>
  <c r="NP316" i="2"/>
  <c r="NP317" i="2"/>
  <c r="NP136" i="2"/>
  <c r="NP433" i="2"/>
  <c r="NP386" i="2"/>
  <c r="NP252" i="2"/>
  <c r="NP410" i="2"/>
  <c r="NP212" i="2"/>
  <c r="NP348" i="2"/>
  <c r="NP163" i="2"/>
  <c r="NP310" i="2"/>
  <c r="NP173" i="2"/>
  <c r="NP417" i="2"/>
  <c r="NP114" i="2"/>
  <c r="NP331" i="2"/>
  <c r="NP264" i="2"/>
  <c r="NP366" i="2"/>
  <c r="NP359" i="2"/>
  <c r="NP405" i="2"/>
  <c r="NP365" i="2"/>
  <c r="NP382" i="2"/>
  <c r="NP271" i="2"/>
  <c r="NP291" i="2"/>
  <c r="NP393" i="2"/>
  <c r="NP442" i="2"/>
  <c r="NP392" i="2"/>
  <c r="NP396" i="2"/>
  <c r="NP406" i="2"/>
  <c r="NP453" i="2"/>
  <c r="NP236" i="2"/>
  <c r="NP253" i="2"/>
  <c r="NP143" i="2"/>
  <c r="NP281" i="2"/>
  <c r="NP285" i="2"/>
  <c r="NP387" i="2"/>
  <c r="NP332" i="2"/>
  <c r="NP439" i="2"/>
  <c r="NP135" i="2"/>
  <c r="NP197" i="2"/>
  <c r="NP449" i="2"/>
  <c r="NP250" i="2"/>
  <c r="NP237" i="2"/>
  <c r="NP241" i="2"/>
  <c r="NP266" i="2"/>
  <c r="NP272" i="2"/>
  <c r="NP165" i="2"/>
  <c r="NP14" i="2"/>
  <c r="NP400" i="2"/>
  <c r="NP259" i="2"/>
  <c r="NP311" i="2"/>
  <c r="NP309" i="2"/>
  <c r="NP234" i="2"/>
  <c r="NP334" i="2"/>
  <c r="NP426" i="2"/>
  <c r="NP456" i="2"/>
  <c r="NP376" i="2"/>
  <c r="NP215" i="2"/>
  <c r="NP157" i="2"/>
  <c r="NP97" i="2"/>
  <c r="NP380" i="2"/>
  <c r="NP8" i="2"/>
  <c r="NP446" i="2"/>
  <c r="NP248" i="2"/>
  <c r="NP133" i="2"/>
  <c r="NP244" i="2"/>
  <c r="NP123" i="2"/>
  <c r="NP171" i="2"/>
  <c r="NP283" i="2"/>
  <c r="NP249" i="2"/>
  <c r="NP67" i="2"/>
  <c r="NP129" i="2"/>
  <c r="NP49" i="2"/>
  <c r="NP109" i="2"/>
  <c r="NP374" i="2"/>
  <c r="NP288" i="2"/>
  <c r="NP116" i="2"/>
  <c r="NP121" i="2"/>
  <c r="NP202" i="2"/>
  <c r="NP60" i="2"/>
  <c r="NP170" i="2"/>
  <c r="NP204" i="2"/>
  <c r="NP162" i="2"/>
  <c r="NP28" i="2"/>
  <c r="NP231" i="2"/>
  <c r="NP251" i="2"/>
  <c r="NP44" i="2"/>
  <c r="NP305" i="2"/>
  <c r="NP287" i="2"/>
  <c r="NP148" i="2"/>
  <c r="NP356" i="2"/>
  <c r="NP90" i="2"/>
  <c r="NP107" i="2"/>
  <c r="NP183" i="2"/>
  <c r="NP80" i="2"/>
  <c r="NP339" i="2"/>
  <c r="NP233" i="2"/>
  <c r="NP128" i="2"/>
  <c r="NP467" i="2"/>
  <c r="NP312" i="2"/>
  <c r="NP444" i="2"/>
  <c r="NP235" i="2"/>
  <c r="NP104" i="2"/>
  <c r="NP258" i="2"/>
  <c r="NP303" i="2"/>
  <c r="NP428" i="2"/>
  <c r="NP473" i="2"/>
  <c r="NP459" i="2"/>
  <c r="NP395" i="2"/>
  <c r="NP397" i="2"/>
  <c r="NP436" i="2"/>
  <c r="NP440" i="2"/>
  <c r="NP465" i="2"/>
  <c r="NP408" i="2"/>
  <c r="NP421" i="2"/>
  <c r="NP479" i="2"/>
  <c r="NP422" i="2"/>
  <c r="NP377" i="2"/>
  <c r="NP430" i="2"/>
  <c r="NP389" i="2"/>
  <c r="NP137" i="2"/>
  <c r="NP385" i="2"/>
  <c r="NP402" i="2"/>
  <c r="NP318" i="2"/>
  <c r="NP375" i="2"/>
  <c r="NP279" i="2"/>
  <c r="NP438" i="2"/>
  <c r="NP333" i="2"/>
  <c r="NP424" i="2"/>
  <c r="NP300" i="2"/>
  <c r="NP461" i="2"/>
  <c r="NP187" i="2"/>
  <c r="NP238" i="2"/>
  <c r="NP265" i="2"/>
  <c r="NP298" i="2"/>
  <c r="NP360" i="2"/>
  <c r="NP119" i="2"/>
  <c r="NP211" i="2"/>
  <c r="NP373" i="2"/>
  <c r="NP338" i="2"/>
  <c r="NP242" i="2"/>
  <c r="NP355" i="2"/>
  <c r="NP447" i="2"/>
  <c r="NP443" i="2"/>
  <c r="NP403" i="2"/>
  <c r="NP463" i="2"/>
  <c r="NP335" i="2"/>
  <c r="NP431" i="2"/>
  <c r="NP454" i="2"/>
  <c r="NP384" i="2"/>
  <c r="NP151" i="2"/>
  <c r="NP407" i="2"/>
  <c r="NP412" i="2"/>
  <c r="NP445" i="2"/>
  <c r="NP462" i="2"/>
  <c r="NP324" i="2"/>
  <c r="NP425" i="2"/>
  <c r="NP450" i="2"/>
  <c r="NP414" i="2"/>
  <c r="NP357" i="2"/>
  <c r="NP415" i="2"/>
  <c r="NP476" i="2"/>
  <c r="NP321" i="2"/>
  <c r="NP328" i="2"/>
  <c r="NP315" i="2"/>
  <c r="NP351" i="2"/>
  <c r="NP423" i="2"/>
  <c r="NP441" i="2"/>
  <c r="NP216" i="2"/>
  <c r="NP240" i="2"/>
  <c r="NP452" i="2"/>
  <c r="NP409" i="2"/>
  <c r="NP269" i="2"/>
  <c r="NP329" i="2"/>
  <c r="NP416" i="2"/>
  <c r="NP437" i="2"/>
  <c r="NP419" i="2"/>
  <c r="NP427" i="2"/>
  <c r="NP161" i="2"/>
  <c r="NP429" i="2"/>
  <c r="NP399" i="2"/>
  <c r="NP290" i="2"/>
  <c r="NP349" i="2"/>
  <c r="NP213" i="2"/>
  <c r="NP401" i="2"/>
  <c r="NP460" i="2"/>
  <c r="NP307" i="2"/>
  <c r="NP379" i="2"/>
  <c r="NP82" i="2"/>
  <c r="NP77" i="2"/>
  <c r="NP370" i="2"/>
  <c r="NP394" i="2"/>
  <c r="NP323" i="2"/>
  <c r="NP221" i="2"/>
  <c r="NP478" i="2"/>
  <c r="NP390" i="2"/>
  <c r="NP320" i="2"/>
  <c r="NP378" i="2"/>
  <c r="NP418" i="2"/>
  <c r="NP464" i="2"/>
  <c r="NP474" i="2"/>
  <c r="NP398" i="2"/>
  <c r="NP451" i="2"/>
  <c r="NP457" i="2"/>
  <c r="NP477" i="2"/>
  <c r="NP458" i="2"/>
  <c r="NP372" i="2"/>
  <c r="NP225" i="2"/>
  <c r="NP228" i="2"/>
  <c r="NP185" i="2"/>
  <c r="NP475" i="2"/>
  <c r="NP257" i="2"/>
  <c r="NP47" i="2"/>
  <c r="NP336" i="2"/>
  <c r="NP262" i="2"/>
  <c r="NP106" i="2"/>
  <c r="NP469" i="2"/>
  <c r="NQ102" i="2"/>
  <c r="NQ10" i="2"/>
  <c r="NQ330" i="2"/>
  <c r="NQ84" i="2"/>
  <c r="NQ260" i="2"/>
  <c r="NQ45" i="2"/>
  <c r="NQ181" i="2"/>
  <c r="NQ140" i="2"/>
  <c r="NQ108" i="2"/>
  <c r="NQ179" i="2"/>
  <c r="NQ277" i="2"/>
  <c r="NQ167" i="2"/>
  <c r="NQ52" i="2"/>
  <c r="NQ177" i="2"/>
  <c r="NQ39" i="2"/>
  <c r="NQ203" i="2"/>
  <c r="NQ196" i="2"/>
  <c r="NQ289" i="2"/>
  <c r="NQ110" i="2"/>
  <c r="NQ13" i="2"/>
  <c r="NQ22" i="2"/>
  <c r="NQ164" i="2"/>
  <c r="NQ172" i="2"/>
  <c r="NQ239" i="2"/>
  <c r="NQ46" i="2"/>
  <c r="NQ166" i="2"/>
  <c r="NQ154" i="2"/>
  <c r="NQ255" i="2"/>
  <c r="NQ455" i="2"/>
  <c r="NQ152" i="2"/>
  <c r="NQ126" i="2"/>
  <c r="NQ146" i="2"/>
  <c r="NQ284" i="2"/>
  <c r="NQ304" i="2"/>
  <c r="NQ345" i="2"/>
  <c r="NQ337" i="2"/>
  <c r="NQ361" i="2"/>
  <c r="NQ434" i="2"/>
  <c r="NQ413" i="2"/>
  <c r="NQ404" i="2"/>
  <c r="NQ363" i="2"/>
  <c r="NQ466" i="2"/>
  <c r="NQ411" i="2"/>
  <c r="NQ448" i="2"/>
  <c r="NQ362" i="2"/>
  <c r="NQ391" i="2"/>
  <c r="NQ308" i="2"/>
  <c r="NQ193" i="2"/>
  <c r="NQ319" i="2"/>
  <c r="NQ205" i="2"/>
  <c r="NQ322" i="2"/>
  <c r="NQ297" i="2"/>
  <c r="NQ325" i="2"/>
  <c r="NQ180" i="2"/>
  <c r="NQ54" i="2"/>
  <c r="NQ280" i="2"/>
  <c r="NQ274" i="2"/>
  <c r="NQ261" i="2"/>
  <c r="NQ118" i="2"/>
  <c r="NQ229" i="2"/>
  <c r="NQ383" i="2"/>
  <c r="NQ131" i="2"/>
  <c r="NQ124" i="2"/>
  <c r="NQ223" i="2"/>
  <c r="NQ230" i="2"/>
  <c r="NQ327" i="2"/>
  <c r="NQ420" i="2"/>
  <c r="NQ270" i="2"/>
  <c r="NQ432" i="2"/>
  <c r="NQ268" i="2"/>
  <c r="NQ367" i="2"/>
  <c r="NQ87" i="2"/>
  <c r="NQ37" i="2"/>
  <c r="NQ55" i="2"/>
  <c r="NQ159" i="2"/>
  <c r="NQ98" i="2"/>
  <c r="NQ85" i="2"/>
  <c r="NQ134" i="2"/>
  <c r="NQ83" i="2"/>
  <c r="NQ117" i="2"/>
  <c r="NQ175" i="2"/>
  <c r="NQ358" i="2"/>
  <c r="NQ27" i="2"/>
  <c r="NQ16" i="2"/>
  <c r="NQ184" i="2"/>
  <c r="NQ74" i="2"/>
  <c r="NQ149" i="2"/>
  <c r="NQ92" i="2"/>
  <c r="NQ132" i="2"/>
  <c r="NQ470" i="2"/>
  <c r="NQ115" i="2"/>
  <c r="NQ145" i="2"/>
  <c r="NQ186" i="2"/>
  <c r="NQ40" i="2"/>
  <c r="NQ21" i="2"/>
  <c r="NQ199" i="2"/>
  <c r="NQ295" i="2"/>
  <c r="NQ353" i="2"/>
  <c r="NQ207" i="2"/>
  <c r="NQ155" i="2"/>
  <c r="NQ195" i="2"/>
  <c r="NQ125" i="2"/>
  <c r="NQ15" i="2"/>
  <c r="NQ160" i="2"/>
  <c r="NQ194" i="2"/>
  <c r="NQ224" i="2"/>
  <c r="NQ188" i="2"/>
  <c r="NQ76" i="2"/>
  <c r="NQ153" i="2"/>
  <c r="NQ263" i="2"/>
  <c r="NQ112" i="2"/>
  <c r="NQ62" i="2"/>
  <c r="NQ78" i="2"/>
  <c r="NQ198" i="2"/>
  <c r="NQ191" i="2"/>
  <c r="NQ275" i="2"/>
  <c r="NQ65" i="2"/>
  <c r="NQ341" i="2"/>
  <c r="NQ105" i="2"/>
  <c r="NQ81" i="2"/>
  <c r="NQ267" i="2"/>
  <c r="NQ220" i="2"/>
  <c r="NQ156" i="2"/>
  <c r="NQ254" i="2"/>
  <c r="NQ286" i="2"/>
  <c r="NQ29" i="2"/>
  <c r="NQ94" i="2"/>
  <c r="NQ100" i="2"/>
  <c r="NQ182" i="2"/>
  <c r="NQ36" i="2"/>
  <c r="NQ53" i="2"/>
  <c r="NQ4" i="2"/>
  <c r="NQ2" i="2"/>
  <c r="NQ306" i="2"/>
  <c r="NQ56" i="2"/>
  <c r="NQ43" i="2"/>
  <c r="NQ282" i="2"/>
  <c r="NQ59" i="2"/>
  <c r="NQ169" i="2"/>
  <c r="NQ192" i="2"/>
  <c r="NQ209" i="2"/>
  <c r="NQ227" i="2"/>
  <c r="NQ73" i="2"/>
  <c r="NQ113" i="2"/>
  <c r="NQ71" i="2"/>
  <c r="NQ18" i="2"/>
  <c r="NQ26" i="2"/>
  <c r="NQ144" i="2"/>
  <c r="NQ9" i="2"/>
  <c r="NQ50" i="2"/>
  <c r="NQ19" i="2"/>
  <c r="NQ99" i="2"/>
  <c r="NQ23" i="2"/>
  <c r="NQ24" i="2"/>
  <c r="NQ12" i="2"/>
  <c r="NQ66" i="2"/>
  <c r="NQ5" i="2"/>
  <c r="NQ101" i="2"/>
  <c r="NQ88" i="2"/>
  <c r="NQ64" i="2"/>
  <c r="NQ70" i="2"/>
  <c r="NQ32" i="2"/>
  <c r="NQ51" i="2"/>
  <c r="NQ218" i="2"/>
  <c r="NQ35" i="2"/>
  <c r="NQ368" i="2"/>
  <c r="NQ350" i="2"/>
  <c r="NQ388" i="2"/>
  <c r="NQ292" i="2"/>
  <c r="NQ214" i="2"/>
  <c r="NQ75" i="2"/>
  <c r="NQ293" i="2"/>
  <c r="NQ243" i="2"/>
  <c r="NQ210" i="2"/>
  <c r="NQ369" i="2"/>
  <c r="NQ69" i="2"/>
  <c r="NQ68" i="2"/>
  <c r="NQ38" i="2"/>
  <c r="NQ3" i="2"/>
  <c r="NQ120" i="2"/>
  <c r="NQ58" i="2"/>
  <c r="NQ34" i="2"/>
  <c r="NQ86" i="2"/>
  <c r="NQ178" i="2"/>
  <c r="NQ57" i="2"/>
  <c r="NQ217" i="2"/>
  <c r="NQ127" i="2"/>
  <c r="NQ206" i="2"/>
  <c r="NQ111" i="2"/>
  <c r="NQ344" i="2"/>
  <c r="NQ150" i="2"/>
  <c r="NQ93" i="2"/>
  <c r="NQ63" i="2"/>
  <c r="NQ174" i="2"/>
  <c r="NQ147" i="2"/>
  <c r="NQ48" i="2"/>
  <c r="NQ96" i="2"/>
  <c r="NQ72" i="2"/>
  <c r="NQ33" i="2"/>
  <c r="NQ189" i="2"/>
  <c r="NQ313" i="2"/>
  <c r="NQ158" i="2"/>
  <c r="NQ219" i="2"/>
  <c r="NQ31" i="2"/>
  <c r="NQ95" i="2"/>
  <c r="NQ346" i="2"/>
  <c r="NQ176" i="2"/>
  <c r="NQ352" i="2"/>
  <c r="NQ245" i="2"/>
  <c r="NQ41" i="2"/>
  <c r="NQ79" i="2"/>
  <c r="NQ30" i="2"/>
  <c r="NQ226" i="2"/>
  <c r="NQ103" i="2"/>
  <c r="NQ141" i="2"/>
  <c r="NQ301" i="2"/>
  <c r="NQ347" i="2"/>
  <c r="NQ472" i="2"/>
  <c r="NQ190" i="2"/>
  <c r="NQ296" i="2"/>
  <c r="NQ139" i="2"/>
  <c r="NQ371" i="2"/>
  <c r="NQ7" i="2"/>
  <c r="NQ208" i="2"/>
  <c r="NQ25" i="2"/>
  <c r="NQ468" i="2"/>
  <c r="NQ256" i="2"/>
  <c r="NQ17" i="2"/>
  <c r="NQ222" i="2"/>
  <c r="NQ130" i="2"/>
  <c r="NQ89" i="2"/>
  <c r="NQ201" i="2"/>
  <c r="NQ273" i="2"/>
  <c r="NQ42" i="2"/>
  <c r="NQ200" i="2"/>
  <c r="NQ20" i="2"/>
  <c r="NQ6" i="2"/>
  <c r="NQ61" i="2"/>
  <c r="NQ246" i="2"/>
  <c r="NQ381" i="2"/>
  <c r="NQ278" i="2"/>
  <c r="NQ326" i="2"/>
  <c r="NQ342" i="2"/>
  <c r="NQ276" i="2"/>
  <c r="NQ247" i="2"/>
  <c r="NQ314" i="2"/>
  <c r="NQ142" i="2"/>
  <c r="NQ168" i="2"/>
  <c r="NQ343" i="2"/>
  <c r="NQ11" i="2"/>
  <c r="NQ138" i="2"/>
  <c r="NQ294" i="2"/>
  <c r="NQ91" i="2"/>
  <c r="NQ232" i="2"/>
  <c r="NQ299" i="2"/>
  <c r="NQ364" i="2"/>
  <c r="NQ122" i="2"/>
  <c r="NQ354" i="2"/>
  <c r="NQ435" i="2"/>
  <c r="NQ340" i="2"/>
  <c r="NQ471" i="2"/>
  <c r="NQ302" i="2"/>
  <c r="NQ316" i="2"/>
  <c r="NQ317" i="2"/>
  <c r="NQ136" i="2"/>
  <c r="NQ433" i="2"/>
  <c r="NQ386" i="2"/>
  <c r="NQ252" i="2"/>
  <c r="NQ410" i="2"/>
  <c r="NQ212" i="2"/>
  <c r="NQ348" i="2"/>
  <c r="NQ163" i="2"/>
  <c r="NQ310" i="2"/>
  <c r="NQ173" i="2"/>
  <c r="NQ417" i="2"/>
  <c r="NQ114" i="2"/>
  <c r="NQ331" i="2"/>
  <c r="NQ264" i="2"/>
  <c r="NQ366" i="2"/>
  <c r="NQ359" i="2"/>
  <c r="NQ405" i="2"/>
  <c r="NQ365" i="2"/>
  <c r="NQ382" i="2"/>
  <c r="NQ271" i="2"/>
  <c r="NQ291" i="2"/>
  <c r="NQ393" i="2"/>
  <c r="NQ442" i="2"/>
  <c r="NQ392" i="2"/>
  <c r="NQ396" i="2"/>
  <c r="NQ406" i="2"/>
  <c r="NQ453" i="2"/>
  <c r="NQ236" i="2"/>
  <c r="NQ253" i="2"/>
  <c r="NQ143" i="2"/>
  <c r="NQ281" i="2"/>
  <c r="NQ285" i="2"/>
  <c r="NQ387" i="2"/>
  <c r="NQ332" i="2"/>
  <c r="NQ439" i="2"/>
  <c r="NQ135" i="2"/>
  <c r="NQ197" i="2"/>
  <c r="NQ449" i="2"/>
  <c r="NQ250" i="2"/>
  <c r="NQ237" i="2"/>
  <c r="NQ241" i="2"/>
  <c r="NQ266" i="2"/>
  <c r="NQ272" i="2"/>
  <c r="NQ165" i="2"/>
  <c r="NQ14" i="2"/>
  <c r="NQ400" i="2"/>
  <c r="NQ259" i="2"/>
  <c r="NQ311" i="2"/>
  <c r="NQ309" i="2"/>
  <c r="NQ234" i="2"/>
  <c r="NQ334" i="2"/>
  <c r="NQ426" i="2"/>
  <c r="NQ456" i="2"/>
  <c r="NQ376" i="2"/>
  <c r="NQ215" i="2"/>
  <c r="NQ157" i="2"/>
  <c r="NQ97" i="2"/>
  <c r="NQ380" i="2"/>
  <c r="NQ8" i="2"/>
  <c r="NQ446" i="2"/>
  <c r="NQ248" i="2"/>
  <c r="NQ133" i="2"/>
  <c r="NQ244" i="2"/>
  <c r="NQ123" i="2"/>
  <c r="NQ171" i="2"/>
  <c r="NQ283" i="2"/>
  <c r="NQ249" i="2"/>
  <c r="NQ67" i="2"/>
  <c r="NQ129" i="2"/>
  <c r="NQ49" i="2"/>
  <c r="NQ109" i="2"/>
  <c r="NQ374" i="2"/>
  <c r="NQ288" i="2"/>
  <c r="NQ116" i="2"/>
  <c r="NQ121" i="2"/>
  <c r="NQ202" i="2"/>
  <c r="NQ60" i="2"/>
  <c r="NQ170" i="2"/>
  <c r="NQ204" i="2"/>
  <c r="NQ162" i="2"/>
  <c r="NQ28" i="2"/>
  <c r="NQ231" i="2"/>
  <c r="NQ251" i="2"/>
  <c r="NQ44" i="2"/>
  <c r="NQ305" i="2"/>
  <c r="NQ287" i="2"/>
  <c r="NQ148" i="2"/>
  <c r="NQ356" i="2"/>
  <c r="NQ90" i="2"/>
  <c r="NQ107" i="2"/>
  <c r="NQ183" i="2"/>
  <c r="NQ80" i="2"/>
  <c r="NQ339" i="2"/>
  <c r="NQ233" i="2"/>
  <c r="NQ128" i="2"/>
  <c r="NQ467" i="2"/>
  <c r="NQ312" i="2"/>
  <c r="NQ444" i="2"/>
  <c r="NQ235" i="2"/>
  <c r="NQ104" i="2"/>
  <c r="NQ258" i="2"/>
  <c r="NQ303" i="2"/>
  <c r="NQ428" i="2"/>
  <c r="NQ473" i="2"/>
  <c r="NQ459" i="2"/>
  <c r="NQ395" i="2"/>
  <c r="NQ397" i="2"/>
  <c r="NQ436" i="2"/>
  <c r="NQ440" i="2"/>
  <c r="NQ465" i="2"/>
  <c r="NQ408" i="2"/>
  <c r="NQ421" i="2"/>
  <c r="NQ479" i="2"/>
  <c r="NQ422" i="2"/>
  <c r="NQ377" i="2"/>
  <c r="NQ430" i="2"/>
  <c r="NQ389" i="2"/>
  <c r="NQ137" i="2"/>
  <c r="NQ385" i="2"/>
  <c r="NQ402" i="2"/>
  <c r="NQ318" i="2"/>
  <c r="NQ375" i="2"/>
  <c r="NQ279" i="2"/>
  <c r="NQ438" i="2"/>
  <c r="NQ333" i="2"/>
  <c r="NQ424" i="2"/>
  <c r="NQ300" i="2"/>
  <c r="NQ461" i="2"/>
  <c r="NQ187" i="2"/>
  <c r="NQ238" i="2"/>
  <c r="NQ265" i="2"/>
  <c r="NQ298" i="2"/>
  <c r="NQ360" i="2"/>
  <c r="NQ119" i="2"/>
  <c r="NQ211" i="2"/>
  <c r="NQ373" i="2"/>
  <c r="NQ338" i="2"/>
  <c r="NQ242" i="2"/>
  <c r="NQ355" i="2"/>
  <c r="NQ447" i="2"/>
  <c r="NQ443" i="2"/>
  <c r="NQ403" i="2"/>
  <c r="NQ463" i="2"/>
  <c r="NQ335" i="2"/>
  <c r="NQ431" i="2"/>
  <c r="NQ454" i="2"/>
  <c r="NQ384" i="2"/>
  <c r="NQ151" i="2"/>
  <c r="NQ407" i="2"/>
  <c r="NQ412" i="2"/>
  <c r="NQ445" i="2"/>
  <c r="NQ462" i="2"/>
  <c r="NQ324" i="2"/>
  <c r="NQ425" i="2"/>
  <c r="NQ450" i="2"/>
  <c r="NQ414" i="2"/>
  <c r="NQ357" i="2"/>
  <c r="NQ415" i="2"/>
  <c r="NQ476" i="2"/>
  <c r="NQ321" i="2"/>
  <c r="NQ328" i="2"/>
  <c r="NQ315" i="2"/>
  <c r="NQ351" i="2"/>
  <c r="NQ423" i="2"/>
  <c r="NQ441" i="2"/>
  <c r="NQ216" i="2"/>
  <c r="NQ240" i="2"/>
  <c r="NQ452" i="2"/>
  <c r="NQ409" i="2"/>
  <c r="NQ269" i="2"/>
  <c r="NQ329" i="2"/>
  <c r="NQ416" i="2"/>
  <c r="NQ437" i="2"/>
  <c r="NQ419" i="2"/>
  <c r="NQ427" i="2"/>
  <c r="NQ161" i="2"/>
  <c r="NQ429" i="2"/>
  <c r="NQ399" i="2"/>
  <c r="NQ290" i="2"/>
  <c r="NQ349" i="2"/>
  <c r="NQ213" i="2"/>
  <c r="NQ401" i="2"/>
  <c r="NQ460" i="2"/>
  <c r="NQ307" i="2"/>
  <c r="NQ379" i="2"/>
  <c r="NQ82" i="2"/>
  <c r="NQ77" i="2"/>
  <c r="NQ370" i="2"/>
  <c r="NQ394" i="2"/>
  <c r="NQ323" i="2"/>
  <c r="NQ221" i="2"/>
  <c r="NQ478" i="2"/>
  <c r="NQ390" i="2"/>
  <c r="NQ320" i="2"/>
  <c r="NQ378" i="2"/>
  <c r="NQ418" i="2"/>
  <c r="NQ464" i="2"/>
  <c r="NQ474" i="2"/>
  <c r="NQ398" i="2"/>
  <c r="NQ451" i="2"/>
  <c r="NQ457" i="2"/>
  <c r="NQ477" i="2"/>
  <c r="NQ458" i="2"/>
  <c r="NQ372" i="2"/>
  <c r="NQ225" i="2"/>
  <c r="NQ228" i="2"/>
  <c r="NQ185" i="2"/>
  <c r="NQ475" i="2"/>
  <c r="NQ257" i="2"/>
  <c r="NQ47" i="2"/>
  <c r="NQ336" i="2"/>
  <c r="NQ262" i="2"/>
  <c r="NQ106" i="2"/>
  <c r="NQ469" i="2"/>
  <c r="NR102" i="2"/>
  <c r="NR10" i="2"/>
  <c r="NR330" i="2"/>
  <c r="NR84" i="2"/>
  <c r="NR260" i="2"/>
  <c r="NR45" i="2"/>
  <c r="NR181" i="2"/>
  <c r="NR140" i="2"/>
  <c r="NR108" i="2"/>
  <c r="NR179" i="2"/>
  <c r="NR277" i="2"/>
  <c r="NR167" i="2"/>
  <c r="NR52" i="2"/>
  <c r="NR177" i="2"/>
  <c r="NR39" i="2"/>
  <c r="NR203" i="2"/>
  <c r="NR196" i="2"/>
  <c r="NR289" i="2"/>
  <c r="NR110" i="2"/>
  <c r="NR13" i="2"/>
  <c r="NR22" i="2"/>
  <c r="NR164" i="2"/>
  <c r="NR172" i="2"/>
  <c r="NR239" i="2"/>
  <c r="NR46" i="2"/>
  <c r="NR166" i="2"/>
  <c r="NR154" i="2"/>
  <c r="NR255" i="2"/>
  <c r="NR455" i="2"/>
  <c r="NR152" i="2"/>
  <c r="NR126" i="2"/>
  <c r="NR146" i="2"/>
  <c r="NR284" i="2"/>
  <c r="NR304" i="2"/>
  <c r="NR345" i="2"/>
  <c r="NR337" i="2"/>
  <c r="NR361" i="2"/>
  <c r="NR434" i="2"/>
  <c r="NR413" i="2"/>
  <c r="NR404" i="2"/>
  <c r="NR363" i="2"/>
  <c r="NR466" i="2"/>
  <c r="NR411" i="2"/>
  <c r="NR448" i="2"/>
  <c r="NR362" i="2"/>
  <c r="NR391" i="2"/>
  <c r="NR308" i="2"/>
  <c r="NR193" i="2"/>
  <c r="NR319" i="2"/>
  <c r="NR205" i="2"/>
  <c r="NR322" i="2"/>
  <c r="NR297" i="2"/>
  <c r="NR325" i="2"/>
  <c r="NR180" i="2"/>
  <c r="NR54" i="2"/>
  <c r="NR280" i="2"/>
  <c r="NR274" i="2"/>
  <c r="NR261" i="2"/>
  <c r="NR118" i="2"/>
  <c r="NR229" i="2"/>
  <c r="NR383" i="2"/>
  <c r="NR131" i="2"/>
  <c r="NR124" i="2"/>
  <c r="NR223" i="2"/>
  <c r="NR230" i="2"/>
  <c r="NR327" i="2"/>
  <c r="NR420" i="2"/>
  <c r="NR270" i="2"/>
  <c r="NR432" i="2"/>
  <c r="NR268" i="2"/>
  <c r="NR367" i="2"/>
  <c r="NR87" i="2"/>
  <c r="NR37" i="2"/>
  <c r="NR55" i="2"/>
  <c r="NR159" i="2"/>
  <c r="NR98" i="2"/>
  <c r="NR85" i="2"/>
  <c r="NR134" i="2"/>
  <c r="NR83" i="2"/>
  <c r="NR117" i="2"/>
  <c r="NR175" i="2"/>
  <c r="NR358" i="2"/>
  <c r="NR27" i="2"/>
  <c r="NR16" i="2"/>
  <c r="NR184" i="2"/>
  <c r="NR74" i="2"/>
  <c r="NR149" i="2"/>
  <c r="NR92" i="2"/>
  <c r="NR132" i="2"/>
  <c r="NR470" i="2"/>
  <c r="NR115" i="2"/>
  <c r="NR145" i="2"/>
  <c r="NR186" i="2"/>
  <c r="NR40" i="2"/>
  <c r="NR21" i="2"/>
  <c r="NR199" i="2"/>
  <c r="NR295" i="2"/>
  <c r="NR353" i="2"/>
  <c r="NR207" i="2"/>
  <c r="NR155" i="2"/>
  <c r="NR195" i="2"/>
  <c r="NR125" i="2"/>
  <c r="NR15" i="2"/>
  <c r="NR160" i="2"/>
  <c r="NR194" i="2"/>
  <c r="NR224" i="2"/>
  <c r="NR188" i="2"/>
  <c r="NR76" i="2"/>
  <c r="NR153" i="2"/>
  <c r="NR263" i="2"/>
  <c r="NR112" i="2"/>
  <c r="NR62" i="2"/>
  <c r="NR78" i="2"/>
  <c r="NR198" i="2"/>
  <c r="NR191" i="2"/>
  <c r="NR275" i="2"/>
  <c r="NR65" i="2"/>
  <c r="NR341" i="2"/>
  <c r="NR105" i="2"/>
  <c r="NR81" i="2"/>
  <c r="NR267" i="2"/>
  <c r="NR220" i="2"/>
  <c r="NR156" i="2"/>
  <c r="NR254" i="2"/>
  <c r="NR286" i="2"/>
  <c r="NR29" i="2"/>
  <c r="NR94" i="2"/>
  <c r="NR100" i="2"/>
  <c r="NR182" i="2"/>
  <c r="NR36" i="2"/>
  <c r="NR53" i="2"/>
  <c r="NR4" i="2"/>
  <c r="NR2" i="2"/>
  <c r="NR306" i="2"/>
  <c r="NR56" i="2"/>
  <c r="NR43" i="2"/>
  <c r="NR282" i="2"/>
  <c r="NR59" i="2"/>
  <c r="NR169" i="2"/>
  <c r="NR192" i="2"/>
  <c r="NR209" i="2"/>
  <c r="NR227" i="2"/>
  <c r="NR73" i="2"/>
  <c r="NR113" i="2"/>
  <c r="NR71" i="2"/>
  <c r="NR18" i="2"/>
  <c r="NR26" i="2"/>
  <c r="NR144" i="2"/>
  <c r="NR9" i="2"/>
  <c r="NR50" i="2"/>
  <c r="NR19" i="2"/>
  <c r="NR99" i="2"/>
  <c r="NR23" i="2"/>
  <c r="NR24" i="2"/>
  <c r="NR12" i="2"/>
  <c r="NR66" i="2"/>
  <c r="NR5" i="2"/>
  <c r="NR101" i="2"/>
  <c r="NR88" i="2"/>
  <c r="NR64" i="2"/>
  <c r="NR70" i="2"/>
  <c r="NR32" i="2"/>
  <c r="NR51" i="2"/>
  <c r="NR218" i="2"/>
  <c r="NR35" i="2"/>
  <c r="NR368" i="2"/>
  <c r="NR350" i="2"/>
  <c r="NR388" i="2"/>
  <c r="NR292" i="2"/>
  <c r="NR214" i="2"/>
  <c r="NR75" i="2"/>
  <c r="NR293" i="2"/>
  <c r="NR243" i="2"/>
  <c r="NR210" i="2"/>
  <c r="NR369" i="2"/>
  <c r="NR69" i="2"/>
  <c r="NR68" i="2"/>
  <c r="NR38" i="2"/>
  <c r="NR3" i="2"/>
  <c r="NR120" i="2"/>
  <c r="NR58" i="2"/>
  <c r="NR34" i="2"/>
  <c r="NR86" i="2"/>
  <c r="NR178" i="2"/>
  <c r="NR57" i="2"/>
  <c r="NR217" i="2"/>
  <c r="NR127" i="2"/>
  <c r="NR206" i="2"/>
  <c r="NR111" i="2"/>
  <c r="NR344" i="2"/>
  <c r="NR150" i="2"/>
  <c r="NR93" i="2"/>
  <c r="NR63" i="2"/>
  <c r="NR174" i="2"/>
  <c r="NR147" i="2"/>
  <c r="NR48" i="2"/>
  <c r="NR96" i="2"/>
  <c r="NR72" i="2"/>
  <c r="NR33" i="2"/>
  <c r="NR189" i="2"/>
  <c r="NR313" i="2"/>
  <c r="NR158" i="2"/>
  <c r="NR219" i="2"/>
  <c r="NR31" i="2"/>
  <c r="NR95" i="2"/>
  <c r="NR346" i="2"/>
  <c r="NR176" i="2"/>
  <c r="NR352" i="2"/>
  <c r="NR245" i="2"/>
  <c r="NR41" i="2"/>
  <c r="NR79" i="2"/>
  <c r="NR30" i="2"/>
  <c r="NR226" i="2"/>
  <c r="NR103" i="2"/>
  <c r="NR141" i="2"/>
  <c r="NR301" i="2"/>
  <c r="NR347" i="2"/>
  <c r="NR472" i="2"/>
  <c r="NR190" i="2"/>
  <c r="NR296" i="2"/>
  <c r="NR139" i="2"/>
  <c r="NR371" i="2"/>
  <c r="NR7" i="2"/>
  <c r="NR208" i="2"/>
  <c r="NR25" i="2"/>
  <c r="NR468" i="2"/>
  <c r="NR256" i="2"/>
  <c r="NR17" i="2"/>
  <c r="NR222" i="2"/>
  <c r="NR130" i="2"/>
  <c r="NR89" i="2"/>
  <c r="NR201" i="2"/>
  <c r="NR273" i="2"/>
  <c r="NR42" i="2"/>
  <c r="NR200" i="2"/>
  <c r="NR20" i="2"/>
  <c r="NR6" i="2"/>
  <c r="NR61" i="2"/>
  <c r="NR246" i="2"/>
  <c r="NR381" i="2"/>
  <c r="NR278" i="2"/>
  <c r="NR326" i="2"/>
  <c r="NR342" i="2"/>
  <c r="NR276" i="2"/>
  <c r="NR247" i="2"/>
  <c r="NR314" i="2"/>
  <c r="NR142" i="2"/>
  <c r="NR168" i="2"/>
  <c r="NR343" i="2"/>
  <c r="NR11" i="2"/>
  <c r="NR138" i="2"/>
  <c r="NR294" i="2"/>
  <c r="NR91" i="2"/>
  <c r="NR232" i="2"/>
  <c r="NR299" i="2"/>
  <c r="NR364" i="2"/>
  <c r="NR122" i="2"/>
  <c r="NR354" i="2"/>
  <c r="NR435" i="2"/>
  <c r="NR340" i="2"/>
  <c r="NR471" i="2"/>
  <c r="NR302" i="2"/>
  <c r="NR316" i="2"/>
  <c r="NR317" i="2"/>
  <c r="NR136" i="2"/>
  <c r="NR433" i="2"/>
  <c r="NR386" i="2"/>
  <c r="NR252" i="2"/>
  <c r="NR410" i="2"/>
  <c r="NR212" i="2"/>
  <c r="NR348" i="2"/>
  <c r="NR163" i="2"/>
  <c r="NR310" i="2"/>
  <c r="NR173" i="2"/>
  <c r="NR417" i="2"/>
  <c r="NR114" i="2"/>
  <c r="NR331" i="2"/>
  <c r="NR264" i="2"/>
  <c r="NR366" i="2"/>
  <c r="NR359" i="2"/>
  <c r="NR405" i="2"/>
  <c r="NR365" i="2"/>
  <c r="NR382" i="2"/>
  <c r="NR271" i="2"/>
  <c r="NR291" i="2"/>
  <c r="NR393" i="2"/>
  <c r="NR442" i="2"/>
  <c r="NR392" i="2"/>
  <c r="NR396" i="2"/>
  <c r="NR406" i="2"/>
  <c r="NR453" i="2"/>
  <c r="NR236" i="2"/>
  <c r="NR253" i="2"/>
  <c r="NR143" i="2"/>
  <c r="NR281" i="2"/>
  <c r="NR285" i="2"/>
  <c r="NR387" i="2"/>
  <c r="NR332" i="2"/>
  <c r="NR439" i="2"/>
  <c r="NR135" i="2"/>
  <c r="NR197" i="2"/>
  <c r="NR449" i="2"/>
  <c r="NR250" i="2"/>
  <c r="NR237" i="2"/>
  <c r="NR241" i="2"/>
  <c r="NR266" i="2"/>
  <c r="NR272" i="2"/>
  <c r="NR165" i="2"/>
  <c r="NR14" i="2"/>
  <c r="NR400" i="2"/>
  <c r="NR259" i="2"/>
  <c r="NR311" i="2"/>
  <c r="NR309" i="2"/>
  <c r="NR234" i="2"/>
  <c r="NR334" i="2"/>
  <c r="NR426" i="2"/>
  <c r="NR456" i="2"/>
  <c r="NR376" i="2"/>
  <c r="NR215" i="2"/>
  <c r="NR157" i="2"/>
  <c r="NR97" i="2"/>
  <c r="NR380" i="2"/>
  <c r="NR8" i="2"/>
  <c r="NR446" i="2"/>
  <c r="NR248" i="2"/>
  <c r="NR133" i="2"/>
  <c r="NR244" i="2"/>
  <c r="NR123" i="2"/>
  <c r="NR171" i="2"/>
  <c r="NR283" i="2"/>
  <c r="NR249" i="2"/>
  <c r="NR67" i="2"/>
  <c r="NR129" i="2"/>
  <c r="NR49" i="2"/>
  <c r="NR109" i="2"/>
  <c r="NR374" i="2"/>
  <c r="NR288" i="2"/>
  <c r="NR116" i="2"/>
  <c r="NR121" i="2"/>
  <c r="NR202" i="2"/>
  <c r="NR60" i="2"/>
  <c r="NR170" i="2"/>
  <c r="NR204" i="2"/>
  <c r="NR162" i="2"/>
  <c r="NR28" i="2"/>
  <c r="NR231" i="2"/>
  <c r="NR251" i="2"/>
  <c r="NR44" i="2"/>
  <c r="NR305" i="2"/>
  <c r="NR287" i="2"/>
  <c r="NR148" i="2"/>
  <c r="NR356" i="2"/>
  <c r="NR90" i="2"/>
  <c r="NR107" i="2"/>
  <c r="NR183" i="2"/>
  <c r="NR80" i="2"/>
  <c r="NR339" i="2"/>
  <c r="NR233" i="2"/>
  <c r="NR128" i="2"/>
  <c r="NR467" i="2"/>
  <c r="NR312" i="2"/>
  <c r="NR444" i="2"/>
  <c r="NR235" i="2"/>
  <c r="NR104" i="2"/>
  <c r="NR258" i="2"/>
  <c r="NR303" i="2"/>
  <c r="NR428" i="2"/>
  <c r="NR473" i="2"/>
  <c r="NR459" i="2"/>
  <c r="NR395" i="2"/>
  <c r="NR397" i="2"/>
  <c r="NR436" i="2"/>
  <c r="NR440" i="2"/>
  <c r="NR465" i="2"/>
  <c r="NR408" i="2"/>
  <c r="NR421" i="2"/>
  <c r="NR479" i="2"/>
  <c r="NR422" i="2"/>
  <c r="NR377" i="2"/>
  <c r="NR430" i="2"/>
  <c r="NR389" i="2"/>
  <c r="NR137" i="2"/>
  <c r="NR385" i="2"/>
  <c r="NR402" i="2"/>
  <c r="NR318" i="2"/>
  <c r="NR375" i="2"/>
  <c r="NR279" i="2"/>
  <c r="NR438" i="2"/>
  <c r="NR333" i="2"/>
  <c r="NR424" i="2"/>
  <c r="NR300" i="2"/>
  <c r="NR461" i="2"/>
  <c r="NR187" i="2"/>
  <c r="NR238" i="2"/>
  <c r="NR265" i="2"/>
  <c r="NR298" i="2"/>
  <c r="NR360" i="2"/>
  <c r="NR119" i="2"/>
  <c r="NR211" i="2"/>
  <c r="NR373" i="2"/>
  <c r="NR338" i="2"/>
  <c r="NR242" i="2"/>
  <c r="NR355" i="2"/>
  <c r="NR447" i="2"/>
  <c r="NR443" i="2"/>
  <c r="NR403" i="2"/>
  <c r="NR463" i="2"/>
  <c r="NR335" i="2"/>
  <c r="NR431" i="2"/>
  <c r="NR454" i="2"/>
  <c r="NR384" i="2"/>
  <c r="NR151" i="2"/>
  <c r="NR407" i="2"/>
  <c r="NR412" i="2"/>
  <c r="NR445" i="2"/>
  <c r="NR462" i="2"/>
  <c r="NR324" i="2"/>
  <c r="NR425" i="2"/>
  <c r="NR450" i="2"/>
  <c r="NR414" i="2"/>
  <c r="NR357" i="2"/>
  <c r="NR415" i="2"/>
  <c r="NR476" i="2"/>
  <c r="NR321" i="2"/>
  <c r="NR328" i="2"/>
  <c r="NR315" i="2"/>
  <c r="NR351" i="2"/>
  <c r="NR423" i="2"/>
  <c r="NR441" i="2"/>
  <c r="NR216" i="2"/>
  <c r="NR240" i="2"/>
  <c r="NR452" i="2"/>
  <c r="NR409" i="2"/>
  <c r="NR269" i="2"/>
  <c r="NR329" i="2"/>
  <c r="NR416" i="2"/>
  <c r="NR437" i="2"/>
  <c r="NR419" i="2"/>
  <c r="NR427" i="2"/>
  <c r="NR161" i="2"/>
  <c r="NR429" i="2"/>
  <c r="NR399" i="2"/>
  <c r="NR290" i="2"/>
  <c r="NR349" i="2"/>
  <c r="NR213" i="2"/>
  <c r="NR401" i="2"/>
  <c r="NR460" i="2"/>
  <c r="NR307" i="2"/>
  <c r="NR379" i="2"/>
  <c r="NR82" i="2"/>
  <c r="NR77" i="2"/>
  <c r="NR370" i="2"/>
  <c r="NR394" i="2"/>
  <c r="NR323" i="2"/>
  <c r="NR221" i="2"/>
  <c r="NR478" i="2"/>
  <c r="NR390" i="2"/>
  <c r="NR320" i="2"/>
  <c r="NR378" i="2"/>
  <c r="NR418" i="2"/>
  <c r="NR464" i="2"/>
  <c r="NR474" i="2"/>
  <c r="NR398" i="2"/>
  <c r="NR451" i="2"/>
  <c r="NR457" i="2"/>
  <c r="NR477" i="2"/>
  <c r="NR458" i="2"/>
  <c r="NR372" i="2"/>
  <c r="NR225" i="2"/>
  <c r="NR228" i="2"/>
  <c r="NR185" i="2"/>
  <c r="NR475" i="2"/>
  <c r="NR257" i="2"/>
  <c r="NR47" i="2"/>
  <c r="NR336" i="2"/>
  <c r="NR262" i="2"/>
  <c r="NR106" i="2"/>
  <c r="NR469" i="2"/>
  <c r="NS102" i="2"/>
  <c r="NS10" i="2"/>
  <c r="NS330" i="2"/>
  <c r="NS84" i="2"/>
  <c r="NS260" i="2"/>
  <c r="NS45" i="2"/>
  <c r="NS181" i="2"/>
  <c r="NS140" i="2"/>
  <c r="NS108" i="2"/>
  <c r="NS179" i="2"/>
  <c r="NS277" i="2"/>
  <c r="NS167" i="2"/>
  <c r="NS52" i="2"/>
  <c r="NS177" i="2"/>
  <c r="NS39" i="2"/>
  <c r="NS203" i="2"/>
  <c r="NS196" i="2"/>
  <c r="NS289" i="2"/>
  <c r="NS110" i="2"/>
  <c r="NS13" i="2"/>
  <c r="NS22" i="2"/>
  <c r="NS164" i="2"/>
  <c r="NS172" i="2"/>
  <c r="NS239" i="2"/>
  <c r="NS46" i="2"/>
  <c r="NS166" i="2"/>
  <c r="NS154" i="2"/>
  <c r="NS255" i="2"/>
  <c r="NS455" i="2"/>
  <c r="NS152" i="2"/>
  <c r="NS126" i="2"/>
  <c r="NS146" i="2"/>
  <c r="NS284" i="2"/>
  <c r="NS304" i="2"/>
  <c r="NS345" i="2"/>
  <c r="NS337" i="2"/>
  <c r="NS361" i="2"/>
  <c r="NS434" i="2"/>
  <c r="NS413" i="2"/>
  <c r="NS404" i="2"/>
  <c r="NS363" i="2"/>
  <c r="NS466" i="2"/>
  <c r="NS411" i="2"/>
  <c r="NS448" i="2"/>
  <c r="NS362" i="2"/>
  <c r="NS391" i="2"/>
  <c r="NS308" i="2"/>
  <c r="NS193" i="2"/>
  <c r="NS319" i="2"/>
  <c r="NS205" i="2"/>
  <c r="NS322" i="2"/>
  <c r="NS297" i="2"/>
  <c r="NS325" i="2"/>
  <c r="NS180" i="2"/>
  <c r="NS54" i="2"/>
  <c r="NS280" i="2"/>
  <c r="NS274" i="2"/>
  <c r="NS261" i="2"/>
  <c r="NS118" i="2"/>
  <c r="NS229" i="2"/>
  <c r="NS383" i="2"/>
  <c r="NS131" i="2"/>
  <c r="NS124" i="2"/>
  <c r="NS223" i="2"/>
  <c r="NS230" i="2"/>
  <c r="NS327" i="2"/>
  <c r="NS420" i="2"/>
  <c r="NS270" i="2"/>
  <c r="NS432" i="2"/>
  <c r="NS268" i="2"/>
  <c r="NS367" i="2"/>
  <c r="NS87" i="2"/>
  <c r="NS37" i="2"/>
  <c r="NS55" i="2"/>
  <c r="NS159" i="2"/>
  <c r="NS98" i="2"/>
  <c r="NS85" i="2"/>
  <c r="NS134" i="2"/>
  <c r="NS83" i="2"/>
  <c r="NS117" i="2"/>
  <c r="NS175" i="2"/>
  <c r="NS358" i="2"/>
  <c r="NS27" i="2"/>
  <c r="NS16" i="2"/>
  <c r="NS184" i="2"/>
  <c r="NS74" i="2"/>
  <c r="NS149" i="2"/>
  <c r="NS92" i="2"/>
  <c r="NS132" i="2"/>
  <c r="NS470" i="2"/>
  <c r="NS115" i="2"/>
  <c r="NS145" i="2"/>
  <c r="NS186" i="2"/>
  <c r="NS40" i="2"/>
  <c r="NS21" i="2"/>
  <c r="NS199" i="2"/>
  <c r="NS295" i="2"/>
  <c r="NS353" i="2"/>
  <c r="NS207" i="2"/>
  <c r="NS155" i="2"/>
  <c r="NS195" i="2"/>
  <c r="NS125" i="2"/>
  <c r="NS15" i="2"/>
  <c r="NS160" i="2"/>
  <c r="NS194" i="2"/>
  <c r="NS224" i="2"/>
  <c r="NS188" i="2"/>
  <c r="NS76" i="2"/>
  <c r="NS153" i="2"/>
  <c r="NS263" i="2"/>
  <c r="NS112" i="2"/>
  <c r="NS62" i="2"/>
  <c r="NS78" i="2"/>
  <c r="NS198" i="2"/>
  <c r="NS191" i="2"/>
  <c r="NS275" i="2"/>
  <c r="NS65" i="2"/>
  <c r="NS341" i="2"/>
  <c r="NS105" i="2"/>
  <c r="NS81" i="2"/>
  <c r="NS267" i="2"/>
  <c r="NS220" i="2"/>
  <c r="NS156" i="2"/>
  <c r="NS254" i="2"/>
  <c r="NS286" i="2"/>
  <c r="NS29" i="2"/>
  <c r="NS94" i="2"/>
  <c r="NS100" i="2"/>
  <c r="NS182" i="2"/>
  <c r="NS36" i="2"/>
  <c r="NS53" i="2"/>
  <c r="NS4" i="2"/>
  <c r="NS2" i="2"/>
  <c r="NS306" i="2"/>
  <c r="NS56" i="2"/>
  <c r="NS43" i="2"/>
  <c r="NS282" i="2"/>
  <c r="NS59" i="2"/>
  <c r="NS169" i="2"/>
  <c r="NS192" i="2"/>
  <c r="NS209" i="2"/>
  <c r="NS227" i="2"/>
  <c r="NS73" i="2"/>
  <c r="NS113" i="2"/>
  <c r="NS71" i="2"/>
  <c r="NS18" i="2"/>
  <c r="NS26" i="2"/>
  <c r="NS144" i="2"/>
  <c r="NS9" i="2"/>
  <c r="NS50" i="2"/>
  <c r="NS19" i="2"/>
  <c r="NS99" i="2"/>
  <c r="NS23" i="2"/>
  <c r="NS24" i="2"/>
  <c r="NS12" i="2"/>
  <c r="NS66" i="2"/>
  <c r="NS5" i="2"/>
  <c r="NS101" i="2"/>
  <c r="NS88" i="2"/>
  <c r="NS64" i="2"/>
  <c r="NS70" i="2"/>
  <c r="NS32" i="2"/>
  <c r="NS51" i="2"/>
  <c r="NS218" i="2"/>
  <c r="NS35" i="2"/>
  <c r="NS368" i="2"/>
  <c r="NS350" i="2"/>
  <c r="NS388" i="2"/>
  <c r="NS292" i="2"/>
  <c r="NS214" i="2"/>
  <c r="NS75" i="2"/>
  <c r="NS293" i="2"/>
  <c r="NS243" i="2"/>
  <c r="NS210" i="2"/>
  <c r="NS369" i="2"/>
  <c r="NS69" i="2"/>
  <c r="NS68" i="2"/>
  <c r="NS38" i="2"/>
  <c r="NS3" i="2"/>
  <c r="NS120" i="2"/>
  <c r="NS58" i="2"/>
  <c r="NS34" i="2"/>
  <c r="NS86" i="2"/>
  <c r="NS178" i="2"/>
  <c r="NS57" i="2"/>
  <c r="NS217" i="2"/>
  <c r="NS127" i="2"/>
  <c r="NS206" i="2"/>
  <c r="NS111" i="2"/>
  <c r="NS344" i="2"/>
  <c r="NS150" i="2"/>
  <c r="NS93" i="2"/>
  <c r="NS63" i="2"/>
  <c r="NS174" i="2"/>
  <c r="NS147" i="2"/>
  <c r="NS48" i="2"/>
  <c r="NS96" i="2"/>
  <c r="NS72" i="2"/>
  <c r="NS33" i="2"/>
  <c r="NS189" i="2"/>
  <c r="NS313" i="2"/>
  <c r="NS158" i="2"/>
  <c r="NS219" i="2"/>
  <c r="NS31" i="2"/>
  <c r="NS95" i="2"/>
  <c r="NS346" i="2"/>
  <c r="NS176" i="2"/>
  <c r="NS352" i="2"/>
  <c r="NS245" i="2"/>
  <c r="NS41" i="2"/>
  <c r="NS79" i="2"/>
  <c r="NS30" i="2"/>
  <c r="NS226" i="2"/>
  <c r="NS103" i="2"/>
  <c r="NS141" i="2"/>
  <c r="NS301" i="2"/>
  <c r="NS347" i="2"/>
  <c r="NS472" i="2"/>
  <c r="NS190" i="2"/>
  <c r="NS296" i="2"/>
  <c r="NS139" i="2"/>
  <c r="NS371" i="2"/>
  <c r="NS7" i="2"/>
  <c r="NS208" i="2"/>
  <c r="NS25" i="2"/>
  <c r="NS468" i="2"/>
  <c r="NS256" i="2"/>
  <c r="NS17" i="2"/>
  <c r="NS222" i="2"/>
  <c r="NS130" i="2"/>
  <c r="NS89" i="2"/>
  <c r="NS201" i="2"/>
  <c r="NS273" i="2"/>
  <c r="NS42" i="2"/>
  <c r="NS200" i="2"/>
  <c r="NS20" i="2"/>
  <c r="NS6" i="2"/>
  <c r="NS61" i="2"/>
  <c r="NS246" i="2"/>
  <c r="NS381" i="2"/>
  <c r="NS278" i="2"/>
  <c r="NS326" i="2"/>
  <c r="NS342" i="2"/>
  <c r="NS276" i="2"/>
  <c r="NS247" i="2"/>
  <c r="NS314" i="2"/>
  <c r="NS142" i="2"/>
  <c r="NS168" i="2"/>
  <c r="NS343" i="2"/>
  <c r="NS11" i="2"/>
  <c r="NS138" i="2"/>
  <c r="NS294" i="2"/>
  <c r="NS91" i="2"/>
  <c r="NS232" i="2"/>
  <c r="NS299" i="2"/>
  <c r="NS364" i="2"/>
  <c r="NS122" i="2"/>
  <c r="NS354" i="2"/>
  <c r="NS435" i="2"/>
  <c r="NS340" i="2"/>
  <c r="NS471" i="2"/>
  <c r="NS302" i="2"/>
  <c r="NS316" i="2"/>
  <c r="NS317" i="2"/>
  <c r="NS136" i="2"/>
  <c r="NS433" i="2"/>
  <c r="NS386" i="2"/>
  <c r="NS252" i="2"/>
  <c r="NS410" i="2"/>
  <c r="NS212" i="2"/>
  <c r="NS348" i="2"/>
  <c r="NS163" i="2"/>
  <c r="NS310" i="2"/>
  <c r="NS173" i="2"/>
  <c r="NS417" i="2"/>
  <c r="NS114" i="2"/>
  <c r="NS331" i="2"/>
  <c r="NS264" i="2"/>
  <c r="NS366" i="2"/>
  <c r="NS359" i="2"/>
  <c r="NS405" i="2"/>
  <c r="NS365" i="2"/>
  <c r="NS382" i="2"/>
  <c r="NS271" i="2"/>
  <c r="NS291" i="2"/>
  <c r="NS393" i="2"/>
  <c r="NS442" i="2"/>
  <c r="NS392" i="2"/>
  <c r="NS396" i="2"/>
  <c r="NS406" i="2"/>
  <c r="NS453" i="2"/>
  <c r="NS236" i="2"/>
  <c r="NS253" i="2"/>
  <c r="NS143" i="2"/>
  <c r="NS281" i="2"/>
  <c r="NS285" i="2"/>
  <c r="NS387" i="2"/>
  <c r="NS332" i="2"/>
  <c r="NS439" i="2"/>
  <c r="NS135" i="2"/>
  <c r="NS197" i="2"/>
  <c r="NS449" i="2"/>
  <c r="NS250" i="2"/>
  <c r="NS237" i="2"/>
  <c r="NS241" i="2"/>
  <c r="NS266" i="2"/>
  <c r="NS272" i="2"/>
  <c r="NS165" i="2"/>
  <c r="NS14" i="2"/>
  <c r="NS400" i="2"/>
  <c r="NS259" i="2"/>
  <c r="NS311" i="2"/>
  <c r="NS309" i="2"/>
  <c r="NS234" i="2"/>
  <c r="NS334" i="2"/>
  <c r="NS426" i="2"/>
  <c r="NS456" i="2"/>
  <c r="NS376" i="2"/>
  <c r="NS215" i="2"/>
  <c r="NS157" i="2"/>
  <c r="NS97" i="2"/>
  <c r="NS380" i="2"/>
  <c r="NS8" i="2"/>
  <c r="NS446" i="2"/>
  <c r="NS248" i="2"/>
  <c r="NS133" i="2"/>
  <c r="NS244" i="2"/>
  <c r="NS123" i="2"/>
  <c r="NS171" i="2"/>
  <c r="NS283" i="2"/>
  <c r="NS249" i="2"/>
  <c r="NS67" i="2"/>
  <c r="NS129" i="2"/>
  <c r="NS49" i="2"/>
  <c r="NS109" i="2"/>
  <c r="NS374" i="2"/>
  <c r="NS288" i="2"/>
  <c r="NS116" i="2"/>
  <c r="NS121" i="2"/>
  <c r="NS202" i="2"/>
  <c r="NS60" i="2"/>
  <c r="NS170" i="2"/>
  <c r="NS204" i="2"/>
  <c r="NS162" i="2"/>
  <c r="NS28" i="2"/>
  <c r="NS231" i="2"/>
  <c r="NS251" i="2"/>
  <c r="NS44" i="2"/>
  <c r="NS305" i="2"/>
  <c r="NS287" i="2"/>
  <c r="NS148" i="2"/>
  <c r="NS356" i="2"/>
  <c r="NS90" i="2"/>
  <c r="NS107" i="2"/>
  <c r="NS183" i="2"/>
  <c r="NS80" i="2"/>
  <c r="NS339" i="2"/>
  <c r="NS233" i="2"/>
  <c r="NS128" i="2"/>
  <c r="NS467" i="2"/>
  <c r="NS312" i="2"/>
  <c r="NS444" i="2"/>
  <c r="NS235" i="2"/>
  <c r="NS104" i="2"/>
  <c r="NS258" i="2"/>
  <c r="NS303" i="2"/>
  <c r="NS428" i="2"/>
  <c r="NS473" i="2"/>
  <c r="NS459" i="2"/>
  <c r="NS395" i="2"/>
  <c r="NS397" i="2"/>
  <c r="NS436" i="2"/>
  <c r="NS440" i="2"/>
  <c r="NS465" i="2"/>
  <c r="NS408" i="2"/>
  <c r="NS421" i="2"/>
  <c r="NS479" i="2"/>
  <c r="NS422" i="2"/>
  <c r="NS377" i="2"/>
  <c r="NS430" i="2"/>
  <c r="NS389" i="2"/>
  <c r="NS137" i="2"/>
  <c r="NS385" i="2"/>
  <c r="NS402" i="2"/>
  <c r="NS318" i="2"/>
  <c r="NS375" i="2"/>
  <c r="NS279" i="2"/>
  <c r="NS438" i="2"/>
  <c r="NS333" i="2"/>
  <c r="NS424" i="2"/>
  <c r="NS300" i="2"/>
  <c r="NS461" i="2"/>
  <c r="NS187" i="2"/>
  <c r="NS238" i="2"/>
  <c r="NS265" i="2"/>
  <c r="NS298" i="2"/>
  <c r="NS360" i="2"/>
  <c r="NS119" i="2"/>
  <c r="NS211" i="2"/>
  <c r="NS373" i="2"/>
  <c r="NS338" i="2"/>
  <c r="NS242" i="2"/>
  <c r="NS355" i="2"/>
  <c r="NS447" i="2"/>
  <c r="NS443" i="2"/>
  <c r="NS403" i="2"/>
  <c r="NS463" i="2"/>
  <c r="NS335" i="2"/>
  <c r="NS431" i="2"/>
  <c r="NS454" i="2"/>
  <c r="NS384" i="2"/>
  <c r="NS151" i="2"/>
  <c r="NS407" i="2"/>
  <c r="NS412" i="2"/>
  <c r="NS445" i="2"/>
  <c r="NS462" i="2"/>
  <c r="NS324" i="2"/>
  <c r="NS425" i="2"/>
  <c r="NS450" i="2"/>
  <c r="NS414" i="2"/>
  <c r="NS357" i="2"/>
  <c r="NS415" i="2"/>
  <c r="NS476" i="2"/>
  <c r="NS321" i="2"/>
  <c r="NS328" i="2"/>
  <c r="NS315" i="2"/>
  <c r="NS351" i="2"/>
  <c r="NS423" i="2"/>
  <c r="NS441" i="2"/>
  <c r="NS216" i="2"/>
  <c r="NS240" i="2"/>
  <c r="NS452" i="2"/>
  <c r="NS409" i="2"/>
  <c r="NS269" i="2"/>
  <c r="NS329" i="2"/>
  <c r="NS416" i="2"/>
  <c r="NS437" i="2"/>
  <c r="NS419" i="2"/>
  <c r="NS427" i="2"/>
  <c r="NS161" i="2"/>
  <c r="NS429" i="2"/>
  <c r="NS399" i="2"/>
  <c r="NS290" i="2"/>
  <c r="NS349" i="2"/>
  <c r="NS213" i="2"/>
  <c r="NS401" i="2"/>
  <c r="NS460" i="2"/>
  <c r="NS307" i="2"/>
  <c r="NS379" i="2"/>
  <c r="NS82" i="2"/>
  <c r="NS77" i="2"/>
  <c r="NS370" i="2"/>
  <c r="NS394" i="2"/>
  <c r="NS323" i="2"/>
  <c r="NS221" i="2"/>
  <c r="NS478" i="2"/>
  <c r="NS390" i="2"/>
  <c r="NS320" i="2"/>
  <c r="NS378" i="2"/>
  <c r="NS418" i="2"/>
  <c r="NS464" i="2"/>
  <c r="NS474" i="2"/>
  <c r="NS398" i="2"/>
  <c r="NS451" i="2"/>
  <c r="NS457" i="2"/>
  <c r="NS477" i="2"/>
  <c r="NS458" i="2"/>
  <c r="NS372" i="2"/>
  <c r="NS225" i="2"/>
  <c r="NS228" i="2"/>
  <c r="NS185" i="2"/>
  <c r="NS475" i="2"/>
  <c r="NS257" i="2"/>
  <c r="NS47" i="2"/>
  <c r="NS336" i="2"/>
  <c r="NS262" i="2"/>
  <c r="NS106" i="2"/>
  <c r="NS469" i="2"/>
  <c r="NT102" i="2"/>
  <c r="NT10" i="2"/>
  <c r="NT330" i="2"/>
  <c r="NT84" i="2"/>
  <c r="NT260" i="2"/>
  <c r="NT45" i="2"/>
  <c r="NT181" i="2"/>
  <c r="NT140" i="2"/>
  <c r="NT108" i="2"/>
  <c r="NT179" i="2"/>
  <c r="NT277" i="2"/>
  <c r="NT167" i="2"/>
  <c r="NT52" i="2"/>
  <c r="NT177" i="2"/>
  <c r="NT39" i="2"/>
  <c r="NT203" i="2"/>
  <c r="NT196" i="2"/>
  <c r="NT289" i="2"/>
  <c r="NT110" i="2"/>
  <c r="NT13" i="2"/>
  <c r="NT22" i="2"/>
  <c r="NT164" i="2"/>
  <c r="NT172" i="2"/>
  <c r="NT239" i="2"/>
  <c r="NT46" i="2"/>
  <c r="NT166" i="2"/>
  <c r="NT154" i="2"/>
  <c r="NT255" i="2"/>
  <c r="NT455" i="2"/>
  <c r="NT152" i="2"/>
  <c r="NT126" i="2"/>
  <c r="NT146" i="2"/>
  <c r="NT284" i="2"/>
  <c r="NT304" i="2"/>
  <c r="NT345" i="2"/>
  <c r="NT337" i="2"/>
  <c r="NT361" i="2"/>
  <c r="NT434" i="2"/>
  <c r="NT413" i="2"/>
  <c r="NT404" i="2"/>
  <c r="NT363" i="2"/>
  <c r="NT466" i="2"/>
  <c r="NT411" i="2"/>
  <c r="NT448" i="2"/>
  <c r="NT362" i="2"/>
  <c r="NT391" i="2"/>
  <c r="NT308" i="2"/>
  <c r="NT193" i="2"/>
  <c r="NT319" i="2"/>
  <c r="NT205" i="2"/>
  <c r="NT322" i="2"/>
  <c r="NT297" i="2"/>
  <c r="NT325" i="2"/>
  <c r="NT180" i="2"/>
  <c r="NT54" i="2"/>
  <c r="NT280" i="2"/>
  <c r="NT274" i="2"/>
  <c r="NT261" i="2"/>
  <c r="NT118" i="2"/>
  <c r="NT229" i="2"/>
  <c r="NT383" i="2"/>
  <c r="NT131" i="2"/>
  <c r="NT124" i="2"/>
  <c r="NT223" i="2"/>
  <c r="NT230" i="2"/>
  <c r="NT327" i="2"/>
  <c r="NT420" i="2"/>
  <c r="NT270" i="2"/>
  <c r="NT432" i="2"/>
  <c r="NT268" i="2"/>
  <c r="NT367" i="2"/>
  <c r="NT87" i="2"/>
  <c r="NT37" i="2"/>
  <c r="NT55" i="2"/>
  <c r="NT159" i="2"/>
  <c r="NT98" i="2"/>
  <c r="NT85" i="2"/>
  <c r="NT134" i="2"/>
  <c r="NT83" i="2"/>
  <c r="NT117" i="2"/>
  <c r="NT175" i="2"/>
  <c r="NT358" i="2"/>
  <c r="NT27" i="2"/>
  <c r="NT16" i="2"/>
  <c r="NT184" i="2"/>
  <c r="NT74" i="2"/>
  <c r="NT149" i="2"/>
  <c r="NT92" i="2"/>
  <c r="NT132" i="2"/>
  <c r="NT470" i="2"/>
  <c r="NT115" i="2"/>
  <c r="NT145" i="2"/>
  <c r="NT186" i="2"/>
  <c r="NT40" i="2"/>
  <c r="NT21" i="2"/>
  <c r="NT199" i="2"/>
  <c r="NT295" i="2"/>
  <c r="NT353" i="2"/>
  <c r="NT207" i="2"/>
  <c r="NT155" i="2"/>
  <c r="NT195" i="2"/>
  <c r="NT125" i="2"/>
  <c r="NT15" i="2"/>
  <c r="NT160" i="2"/>
  <c r="NT194" i="2"/>
  <c r="NT224" i="2"/>
  <c r="NT188" i="2"/>
  <c r="NT76" i="2"/>
  <c r="NT153" i="2"/>
  <c r="NT263" i="2"/>
  <c r="NT112" i="2"/>
  <c r="NT62" i="2"/>
  <c r="NT78" i="2"/>
  <c r="NT198" i="2"/>
  <c r="NT191" i="2"/>
  <c r="NT275" i="2"/>
  <c r="NT65" i="2"/>
  <c r="NT341" i="2"/>
  <c r="NT105" i="2"/>
  <c r="NT81" i="2"/>
  <c r="NT267" i="2"/>
  <c r="NT220" i="2"/>
  <c r="NT156" i="2"/>
  <c r="NT254" i="2"/>
  <c r="NT286" i="2"/>
  <c r="NT29" i="2"/>
  <c r="NT94" i="2"/>
  <c r="NT100" i="2"/>
  <c r="NT182" i="2"/>
  <c r="NT36" i="2"/>
  <c r="NT53" i="2"/>
  <c r="NT4" i="2"/>
  <c r="NT2" i="2"/>
  <c r="NT306" i="2"/>
  <c r="NT56" i="2"/>
  <c r="NT43" i="2"/>
  <c r="NT282" i="2"/>
  <c r="NT59" i="2"/>
  <c r="NT169" i="2"/>
  <c r="NT192" i="2"/>
  <c r="NT209" i="2"/>
  <c r="NT227" i="2"/>
  <c r="NT73" i="2"/>
  <c r="NT113" i="2"/>
  <c r="NT71" i="2"/>
  <c r="NT18" i="2"/>
  <c r="NT26" i="2"/>
  <c r="NT144" i="2"/>
  <c r="NT9" i="2"/>
  <c r="NT50" i="2"/>
  <c r="NT19" i="2"/>
  <c r="NT99" i="2"/>
  <c r="NT23" i="2"/>
  <c r="NT24" i="2"/>
  <c r="NT12" i="2"/>
  <c r="NT66" i="2"/>
  <c r="NT5" i="2"/>
  <c r="NT101" i="2"/>
  <c r="NT88" i="2"/>
  <c r="NT64" i="2"/>
  <c r="NT70" i="2"/>
  <c r="NT32" i="2"/>
  <c r="NT51" i="2"/>
  <c r="NT218" i="2"/>
  <c r="NT35" i="2"/>
  <c r="NT368" i="2"/>
  <c r="NT350" i="2"/>
  <c r="NT388" i="2"/>
  <c r="NT292" i="2"/>
  <c r="NT214" i="2"/>
  <c r="NT75" i="2"/>
  <c r="NT293" i="2"/>
  <c r="NT243" i="2"/>
  <c r="NT210" i="2"/>
  <c r="NT369" i="2"/>
  <c r="NT69" i="2"/>
  <c r="NT68" i="2"/>
  <c r="NT38" i="2"/>
  <c r="NT3" i="2"/>
  <c r="NT120" i="2"/>
  <c r="NT58" i="2"/>
  <c r="NT34" i="2"/>
  <c r="NT86" i="2"/>
  <c r="NT178" i="2"/>
  <c r="NT57" i="2"/>
  <c r="NT217" i="2"/>
  <c r="NT127" i="2"/>
  <c r="NT206" i="2"/>
  <c r="NT111" i="2"/>
  <c r="NT344" i="2"/>
  <c r="NT150" i="2"/>
  <c r="NT93" i="2"/>
  <c r="NT63" i="2"/>
  <c r="NT174" i="2"/>
  <c r="NT147" i="2"/>
  <c r="NT48" i="2"/>
  <c r="NT96" i="2"/>
  <c r="NT72" i="2"/>
  <c r="NT33" i="2"/>
  <c r="NT189" i="2"/>
  <c r="NT313" i="2"/>
  <c r="NT158" i="2"/>
  <c r="NT219" i="2"/>
  <c r="NT31" i="2"/>
  <c r="NT95" i="2"/>
  <c r="NT346" i="2"/>
  <c r="NT176" i="2"/>
  <c r="NT352" i="2"/>
  <c r="NT245" i="2"/>
  <c r="NT41" i="2"/>
  <c r="NT79" i="2"/>
  <c r="NT30" i="2"/>
  <c r="NT226" i="2"/>
  <c r="NT103" i="2"/>
  <c r="NT141" i="2"/>
  <c r="NT301" i="2"/>
  <c r="NT347" i="2"/>
  <c r="NT472" i="2"/>
  <c r="NT190" i="2"/>
  <c r="NT296" i="2"/>
  <c r="NT139" i="2"/>
  <c r="NT371" i="2"/>
  <c r="NT7" i="2"/>
  <c r="NT208" i="2"/>
  <c r="NT25" i="2"/>
  <c r="NT468" i="2"/>
  <c r="NT256" i="2"/>
  <c r="NT17" i="2"/>
  <c r="NT222" i="2"/>
  <c r="NT130" i="2"/>
  <c r="NT89" i="2"/>
  <c r="NT201" i="2"/>
  <c r="NT273" i="2"/>
  <c r="NT42" i="2"/>
  <c r="NT200" i="2"/>
  <c r="NT20" i="2"/>
  <c r="NT6" i="2"/>
  <c r="NT61" i="2"/>
  <c r="NT246" i="2"/>
  <c r="NT381" i="2"/>
  <c r="NT278" i="2"/>
  <c r="NT326" i="2"/>
  <c r="NT342" i="2"/>
  <c r="NT276" i="2"/>
  <c r="NT247" i="2"/>
  <c r="NT314" i="2"/>
  <c r="NT142" i="2"/>
  <c r="NT168" i="2"/>
  <c r="NT343" i="2"/>
  <c r="NT11" i="2"/>
  <c r="NT138" i="2"/>
  <c r="NT294" i="2"/>
  <c r="NT91" i="2"/>
  <c r="NT232" i="2"/>
  <c r="NT299" i="2"/>
  <c r="NT364" i="2"/>
  <c r="NT122" i="2"/>
  <c r="NT354" i="2"/>
  <c r="NT435" i="2"/>
  <c r="NT340" i="2"/>
  <c r="NT471" i="2"/>
  <c r="NT302" i="2"/>
  <c r="NT316" i="2"/>
  <c r="NT317" i="2"/>
  <c r="NT136" i="2"/>
  <c r="NT433" i="2"/>
  <c r="NT386" i="2"/>
  <c r="NT252" i="2"/>
  <c r="NT410" i="2"/>
  <c r="NT212" i="2"/>
  <c r="NT348" i="2"/>
  <c r="NT163" i="2"/>
  <c r="NT310" i="2"/>
  <c r="NT173" i="2"/>
  <c r="NT417" i="2"/>
  <c r="NT114" i="2"/>
  <c r="NT331" i="2"/>
  <c r="NT264" i="2"/>
  <c r="NT366" i="2"/>
  <c r="NT359" i="2"/>
  <c r="NT405" i="2"/>
  <c r="NT365" i="2"/>
  <c r="NT382" i="2"/>
  <c r="NT271" i="2"/>
  <c r="NT291" i="2"/>
  <c r="NT393" i="2"/>
  <c r="NT442" i="2"/>
  <c r="NT392" i="2"/>
  <c r="NT396" i="2"/>
  <c r="NT406" i="2"/>
  <c r="NT453" i="2"/>
  <c r="NT236" i="2"/>
  <c r="NT253" i="2"/>
  <c r="NT143" i="2"/>
  <c r="NT281" i="2"/>
  <c r="NT285" i="2"/>
  <c r="NT387" i="2"/>
  <c r="NT332" i="2"/>
  <c r="NT439" i="2"/>
  <c r="NT135" i="2"/>
  <c r="NT197" i="2"/>
  <c r="NT449" i="2"/>
  <c r="NT250" i="2"/>
  <c r="NT237" i="2"/>
  <c r="NT241" i="2"/>
  <c r="NT266" i="2"/>
  <c r="NT272" i="2"/>
  <c r="NT165" i="2"/>
  <c r="NT14" i="2"/>
  <c r="NT400" i="2"/>
  <c r="NT259" i="2"/>
  <c r="NT311" i="2"/>
  <c r="NT309" i="2"/>
  <c r="NT234" i="2"/>
  <c r="NT334" i="2"/>
  <c r="NT426" i="2"/>
  <c r="NT456" i="2"/>
  <c r="NT376" i="2"/>
  <c r="NT215" i="2"/>
  <c r="NT157" i="2"/>
  <c r="NT97" i="2"/>
  <c r="NT380" i="2"/>
  <c r="NT8" i="2"/>
  <c r="NT446" i="2"/>
  <c r="NT248" i="2"/>
  <c r="NT133" i="2"/>
  <c r="NT244" i="2"/>
  <c r="NT123" i="2"/>
  <c r="NT171" i="2"/>
  <c r="NT283" i="2"/>
  <c r="NT249" i="2"/>
  <c r="NT67" i="2"/>
  <c r="NT129" i="2"/>
  <c r="NT49" i="2"/>
  <c r="NT109" i="2"/>
  <c r="NT374" i="2"/>
  <c r="NT288" i="2"/>
  <c r="NT116" i="2"/>
  <c r="NT121" i="2"/>
  <c r="NT202" i="2"/>
  <c r="NT60" i="2"/>
  <c r="NT170" i="2"/>
  <c r="NT204" i="2"/>
  <c r="NT162" i="2"/>
  <c r="NT28" i="2"/>
  <c r="NT231" i="2"/>
  <c r="NT251" i="2"/>
  <c r="NT44" i="2"/>
  <c r="NT305" i="2"/>
  <c r="NT287" i="2"/>
  <c r="NT148" i="2"/>
  <c r="NT356" i="2"/>
  <c r="NT90" i="2"/>
  <c r="NT107" i="2"/>
  <c r="NT183" i="2"/>
  <c r="NT80" i="2"/>
  <c r="NT339" i="2"/>
  <c r="NT233" i="2"/>
  <c r="NT128" i="2"/>
  <c r="NT467" i="2"/>
  <c r="NT312" i="2"/>
  <c r="NT444" i="2"/>
  <c r="NT235" i="2"/>
  <c r="NT104" i="2"/>
  <c r="NT258" i="2"/>
  <c r="NT303" i="2"/>
  <c r="NT428" i="2"/>
  <c r="NT473" i="2"/>
  <c r="NT459" i="2"/>
  <c r="NT395" i="2"/>
  <c r="NT397" i="2"/>
  <c r="NT436" i="2"/>
  <c r="NT440" i="2"/>
  <c r="NT465" i="2"/>
  <c r="NT408" i="2"/>
  <c r="NT421" i="2"/>
  <c r="NT479" i="2"/>
  <c r="NT422" i="2"/>
  <c r="NT377" i="2"/>
  <c r="NT430" i="2"/>
  <c r="NT389" i="2"/>
  <c r="NT137" i="2"/>
  <c r="NT385" i="2"/>
  <c r="NT402" i="2"/>
  <c r="NT318" i="2"/>
  <c r="NT375" i="2"/>
  <c r="NT279" i="2"/>
  <c r="NT438" i="2"/>
  <c r="NT333" i="2"/>
  <c r="NT424" i="2"/>
  <c r="NT300" i="2"/>
  <c r="NT461" i="2"/>
  <c r="NT187" i="2"/>
  <c r="NT238" i="2"/>
  <c r="NT265" i="2"/>
  <c r="NT298" i="2"/>
  <c r="NT360" i="2"/>
  <c r="NT119" i="2"/>
  <c r="NT211" i="2"/>
  <c r="NT373" i="2"/>
  <c r="NT338" i="2"/>
  <c r="NT242" i="2"/>
  <c r="NT355" i="2"/>
  <c r="NT447" i="2"/>
  <c r="NT443" i="2"/>
  <c r="NT403" i="2"/>
  <c r="NT463" i="2"/>
  <c r="NT335" i="2"/>
  <c r="NT431" i="2"/>
  <c r="NT454" i="2"/>
  <c r="NT384" i="2"/>
  <c r="NT151" i="2"/>
  <c r="NT407" i="2"/>
  <c r="NT412" i="2"/>
  <c r="NT445" i="2"/>
  <c r="NT462" i="2"/>
  <c r="NT324" i="2"/>
  <c r="NT425" i="2"/>
  <c r="NT450" i="2"/>
  <c r="NT414" i="2"/>
  <c r="NT357" i="2"/>
  <c r="NT415" i="2"/>
  <c r="NT476" i="2"/>
  <c r="NT321" i="2"/>
  <c r="NT328" i="2"/>
  <c r="NT315" i="2"/>
  <c r="NT351" i="2"/>
  <c r="NT423" i="2"/>
  <c r="NT441" i="2"/>
  <c r="NT216" i="2"/>
  <c r="NT240" i="2"/>
  <c r="NT452" i="2"/>
  <c r="NT409" i="2"/>
  <c r="NT269" i="2"/>
  <c r="NT329" i="2"/>
  <c r="NT416" i="2"/>
  <c r="NT437" i="2"/>
  <c r="NT419" i="2"/>
  <c r="NT427" i="2"/>
  <c r="NT161" i="2"/>
  <c r="NT429" i="2"/>
  <c r="NT399" i="2"/>
  <c r="NT290" i="2"/>
  <c r="NT349" i="2"/>
  <c r="NT213" i="2"/>
  <c r="NT401" i="2"/>
  <c r="NT460" i="2"/>
  <c r="NT307" i="2"/>
  <c r="NT379" i="2"/>
  <c r="NT82" i="2"/>
  <c r="NT77" i="2"/>
  <c r="NT370" i="2"/>
  <c r="NT394" i="2"/>
  <c r="NT323" i="2"/>
  <c r="NT221" i="2"/>
  <c r="NT478" i="2"/>
  <c r="NT390" i="2"/>
  <c r="NT320" i="2"/>
  <c r="NT378" i="2"/>
  <c r="NT418" i="2"/>
  <c r="NT464" i="2"/>
  <c r="NT474" i="2"/>
  <c r="NT398" i="2"/>
  <c r="NT451" i="2"/>
  <c r="NT457" i="2"/>
  <c r="NT477" i="2"/>
  <c r="NT458" i="2"/>
  <c r="NT372" i="2"/>
  <c r="NT225" i="2"/>
  <c r="NT228" i="2"/>
  <c r="NT185" i="2"/>
  <c r="NT475" i="2"/>
  <c r="NT257" i="2"/>
  <c r="NT47" i="2"/>
  <c r="NT336" i="2"/>
  <c r="NT262" i="2"/>
  <c r="NT106" i="2"/>
  <c r="NT469" i="2"/>
  <c r="NU102" i="2"/>
  <c r="NU10" i="2"/>
  <c r="NU330" i="2"/>
  <c r="NU84" i="2"/>
  <c r="NU260" i="2"/>
  <c r="NU45" i="2"/>
  <c r="NU181" i="2"/>
  <c r="NU140" i="2"/>
  <c r="NU108" i="2"/>
  <c r="NU179" i="2"/>
  <c r="NU277" i="2"/>
  <c r="NU167" i="2"/>
  <c r="NU52" i="2"/>
  <c r="NU177" i="2"/>
  <c r="NU39" i="2"/>
  <c r="NU203" i="2"/>
  <c r="NU196" i="2"/>
  <c r="NU289" i="2"/>
  <c r="NU110" i="2"/>
  <c r="NU13" i="2"/>
  <c r="NU22" i="2"/>
  <c r="NU164" i="2"/>
  <c r="NU172" i="2"/>
  <c r="NU239" i="2"/>
  <c r="NU46" i="2"/>
  <c r="NU166" i="2"/>
  <c r="NU154" i="2"/>
  <c r="NU255" i="2"/>
  <c r="NU455" i="2"/>
  <c r="NU152" i="2"/>
  <c r="NU126" i="2"/>
  <c r="NU146" i="2"/>
  <c r="NU284" i="2"/>
  <c r="NU304" i="2"/>
  <c r="NU345" i="2"/>
  <c r="NU337" i="2"/>
  <c r="NU361" i="2"/>
  <c r="NU434" i="2"/>
  <c r="NU413" i="2"/>
  <c r="NU404" i="2"/>
  <c r="NU363" i="2"/>
  <c r="NU466" i="2"/>
  <c r="NU411" i="2"/>
  <c r="NU448" i="2"/>
  <c r="NU362" i="2"/>
  <c r="NU391" i="2"/>
  <c r="NU308" i="2"/>
  <c r="NU193" i="2"/>
  <c r="NU319" i="2"/>
  <c r="NU205" i="2"/>
  <c r="NU322" i="2"/>
  <c r="NU297" i="2"/>
  <c r="NU325" i="2"/>
  <c r="NU180" i="2"/>
  <c r="NU54" i="2"/>
  <c r="NU280" i="2"/>
  <c r="NU274" i="2"/>
  <c r="NU261" i="2"/>
  <c r="NU118" i="2"/>
  <c r="NU229" i="2"/>
  <c r="NU383" i="2"/>
  <c r="NU131" i="2"/>
  <c r="NU124" i="2"/>
  <c r="NU223" i="2"/>
  <c r="NU230" i="2"/>
  <c r="NU327" i="2"/>
  <c r="NU420" i="2"/>
  <c r="NU270" i="2"/>
  <c r="NU432" i="2"/>
  <c r="NU268" i="2"/>
  <c r="NU367" i="2"/>
  <c r="NU87" i="2"/>
  <c r="NU37" i="2"/>
  <c r="NU55" i="2"/>
  <c r="NU159" i="2"/>
  <c r="NU98" i="2"/>
  <c r="NU85" i="2"/>
  <c r="NU134" i="2"/>
  <c r="NU83" i="2"/>
  <c r="NU117" i="2"/>
  <c r="NU175" i="2"/>
  <c r="NU358" i="2"/>
  <c r="NU27" i="2"/>
  <c r="NU16" i="2"/>
  <c r="NU184" i="2"/>
  <c r="NU74" i="2"/>
  <c r="NU149" i="2"/>
  <c r="NU92" i="2"/>
  <c r="NU132" i="2"/>
  <c r="NU470" i="2"/>
  <c r="NU115" i="2"/>
  <c r="NU145" i="2"/>
  <c r="NU186" i="2"/>
  <c r="NU40" i="2"/>
  <c r="NU21" i="2"/>
  <c r="NU199" i="2"/>
  <c r="NU295" i="2"/>
  <c r="NU353" i="2"/>
  <c r="NU207" i="2"/>
  <c r="NU155" i="2"/>
  <c r="NU195" i="2"/>
  <c r="NU125" i="2"/>
  <c r="NU15" i="2"/>
  <c r="NU160" i="2"/>
  <c r="NU194" i="2"/>
  <c r="NU224" i="2"/>
  <c r="NU188" i="2"/>
  <c r="NU76" i="2"/>
  <c r="NU153" i="2"/>
  <c r="NU263" i="2"/>
  <c r="NU112" i="2"/>
  <c r="NU62" i="2"/>
  <c r="NU78" i="2"/>
  <c r="NU198" i="2"/>
  <c r="NU191" i="2"/>
  <c r="NU275" i="2"/>
  <c r="NU65" i="2"/>
  <c r="NU341" i="2"/>
  <c r="NU105" i="2"/>
  <c r="NU81" i="2"/>
  <c r="NU267" i="2"/>
  <c r="NU220" i="2"/>
  <c r="NU156" i="2"/>
  <c r="NU254" i="2"/>
  <c r="NU286" i="2"/>
  <c r="NU29" i="2"/>
  <c r="NU94" i="2"/>
  <c r="NU100" i="2"/>
  <c r="NU182" i="2"/>
  <c r="NU36" i="2"/>
  <c r="NU53" i="2"/>
  <c r="NU4" i="2"/>
  <c r="NU2" i="2"/>
  <c r="NU306" i="2"/>
  <c r="NU56" i="2"/>
  <c r="NU43" i="2"/>
  <c r="NU282" i="2"/>
  <c r="NU59" i="2"/>
  <c r="NU169" i="2"/>
  <c r="NU192" i="2"/>
  <c r="NU209" i="2"/>
  <c r="NU227" i="2"/>
  <c r="NU73" i="2"/>
  <c r="NU113" i="2"/>
  <c r="NU71" i="2"/>
  <c r="NU18" i="2"/>
  <c r="NU26" i="2"/>
  <c r="NU144" i="2"/>
  <c r="NU9" i="2"/>
  <c r="NU50" i="2"/>
  <c r="NU19" i="2"/>
  <c r="NU99" i="2"/>
  <c r="NU23" i="2"/>
  <c r="NU24" i="2"/>
  <c r="NU12" i="2"/>
  <c r="NU66" i="2"/>
  <c r="NU5" i="2"/>
  <c r="NU101" i="2"/>
  <c r="NU88" i="2"/>
  <c r="NU64" i="2"/>
  <c r="NU70" i="2"/>
  <c r="NU32" i="2"/>
  <c r="NU51" i="2"/>
  <c r="NU218" i="2"/>
  <c r="NU35" i="2"/>
  <c r="NU368" i="2"/>
  <c r="NU350" i="2"/>
  <c r="NU388" i="2"/>
  <c r="NU292" i="2"/>
  <c r="NU214" i="2"/>
  <c r="NU75" i="2"/>
  <c r="NU293" i="2"/>
  <c r="NU243" i="2"/>
  <c r="NU210" i="2"/>
  <c r="NU369" i="2"/>
  <c r="NU69" i="2"/>
  <c r="NU68" i="2"/>
  <c r="NU38" i="2"/>
  <c r="NU3" i="2"/>
  <c r="NU120" i="2"/>
  <c r="NU58" i="2"/>
  <c r="NU34" i="2"/>
  <c r="NU86" i="2"/>
  <c r="NU178" i="2"/>
  <c r="NU57" i="2"/>
  <c r="NU217" i="2"/>
  <c r="NU127" i="2"/>
  <c r="NU206" i="2"/>
  <c r="NU111" i="2"/>
  <c r="NU344" i="2"/>
  <c r="NU150" i="2"/>
  <c r="NU93" i="2"/>
  <c r="NU63" i="2"/>
  <c r="NU174" i="2"/>
  <c r="NU147" i="2"/>
  <c r="NU48" i="2"/>
  <c r="NU96" i="2"/>
  <c r="NU72" i="2"/>
  <c r="NU33" i="2"/>
  <c r="NU189" i="2"/>
  <c r="NU313" i="2"/>
  <c r="NU158" i="2"/>
  <c r="NU219" i="2"/>
  <c r="NU31" i="2"/>
  <c r="NU95" i="2"/>
  <c r="NU346" i="2"/>
  <c r="NU176" i="2"/>
  <c r="NU352" i="2"/>
  <c r="NU245" i="2"/>
  <c r="NU41" i="2"/>
  <c r="NU79" i="2"/>
  <c r="NU30" i="2"/>
  <c r="NU226" i="2"/>
  <c r="NU103" i="2"/>
  <c r="NU141" i="2"/>
  <c r="NU301" i="2"/>
  <c r="NU347" i="2"/>
  <c r="NU472" i="2"/>
  <c r="NU190" i="2"/>
  <c r="NU296" i="2"/>
  <c r="NU139" i="2"/>
  <c r="NU371" i="2"/>
  <c r="NU7" i="2"/>
  <c r="NU208" i="2"/>
  <c r="NU25" i="2"/>
  <c r="NU468" i="2"/>
  <c r="NU256" i="2"/>
  <c r="NU17" i="2"/>
  <c r="NU222" i="2"/>
  <c r="NU130" i="2"/>
  <c r="NU89" i="2"/>
  <c r="NU201" i="2"/>
  <c r="NU273" i="2"/>
  <c r="NU42" i="2"/>
  <c r="NU200" i="2"/>
  <c r="NU20" i="2"/>
  <c r="NU6" i="2"/>
  <c r="NU61" i="2"/>
  <c r="NU246" i="2"/>
  <c r="NU381" i="2"/>
  <c r="NU278" i="2"/>
  <c r="NU326" i="2"/>
  <c r="NU342" i="2"/>
  <c r="NU276" i="2"/>
  <c r="NU247" i="2"/>
  <c r="NU314" i="2"/>
  <c r="NU142" i="2"/>
  <c r="NU168" i="2"/>
  <c r="NU343" i="2"/>
  <c r="NU11" i="2"/>
  <c r="NU138" i="2"/>
  <c r="NU294" i="2"/>
  <c r="NU91" i="2"/>
  <c r="NU232" i="2"/>
  <c r="NU299" i="2"/>
  <c r="NU364" i="2"/>
  <c r="NU122" i="2"/>
  <c r="NU354" i="2"/>
  <c r="NU435" i="2"/>
  <c r="NU340" i="2"/>
  <c r="NU471" i="2"/>
  <c r="NU302" i="2"/>
  <c r="NU316" i="2"/>
  <c r="NU317" i="2"/>
  <c r="NU136" i="2"/>
  <c r="NU433" i="2"/>
  <c r="NU386" i="2"/>
  <c r="NU252" i="2"/>
  <c r="NU410" i="2"/>
  <c r="NU212" i="2"/>
  <c r="NU348" i="2"/>
  <c r="NU163" i="2"/>
  <c r="NU310" i="2"/>
  <c r="NU173" i="2"/>
  <c r="NU417" i="2"/>
  <c r="NU114" i="2"/>
  <c r="NU331" i="2"/>
  <c r="NU264" i="2"/>
  <c r="NU366" i="2"/>
  <c r="NU359" i="2"/>
  <c r="NU405" i="2"/>
  <c r="NU365" i="2"/>
  <c r="NU382" i="2"/>
  <c r="NU271" i="2"/>
  <c r="NU291" i="2"/>
  <c r="NU393" i="2"/>
  <c r="NU442" i="2"/>
  <c r="NU392" i="2"/>
  <c r="NU396" i="2"/>
  <c r="NU406" i="2"/>
  <c r="NU453" i="2"/>
  <c r="NU236" i="2"/>
  <c r="NU253" i="2"/>
  <c r="NU143" i="2"/>
  <c r="NU281" i="2"/>
  <c r="NU285" i="2"/>
  <c r="NU387" i="2"/>
  <c r="NU332" i="2"/>
  <c r="NU439" i="2"/>
  <c r="NU135" i="2"/>
  <c r="NU197" i="2"/>
  <c r="NU449" i="2"/>
  <c r="NU250" i="2"/>
  <c r="NU237" i="2"/>
  <c r="NU241" i="2"/>
  <c r="NU266" i="2"/>
  <c r="NU272" i="2"/>
  <c r="NU165" i="2"/>
  <c r="NU14" i="2"/>
  <c r="NU400" i="2"/>
  <c r="NU259" i="2"/>
  <c r="NU311" i="2"/>
  <c r="NU309" i="2"/>
  <c r="NU234" i="2"/>
  <c r="NU334" i="2"/>
  <c r="NU426" i="2"/>
  <c r="NU456" i="2"/>
  <c r="NU376" i="2"/>
  <c r="NU215" i="2"/>
  <c r="NU157" i="2"/>
  <c r="NU97" i="2"/>
  <c r="NU380" i="2"/>
  <c r="NU8" i="2"/>
  <c r="NU446" i="2"/>
  <c r="NU248" i="2"/>
  <c r="NU133" i="2"/>
  <c r="NU244" i="2"/>
  <c r="NU123" i="2"/>
  <c r="NU171" i="2"/>
  <c r="NU283" i="2"/>
  <c r="NU249" i="2"/>
  <c r="NU67" i="2"/>
  <c r="NU129" i="2"/>
  <c r="NU49" i="2"/>
  <c r="NU109" i="2"/>
  <c r="NU374" i="2"/>
  <c r="NU288" i="2"/>
  <c r="NU116" i="2"/>
  <c r="NU121" i="2"/>
  <c r="NU202" i="2"/>
  <c r="NU60" i="2"/>
  <c r="NU170" i="2"/>
  <c r="NU204" i="2"/>
  <c r="NU162" i="2"/>
  <c r="NU28" i="2"/>
  <c r="NU231" i="2"/>
  <c r="NU251" i="2"/>
  <c r="NU44" i="2"/>
  <c r="NU305" i="2"/>
  <c r="NU287" i="2"/>
  <c r="NU148" i="2"/>
  <c r="NU356" i="2"/>
  <c r="NU90" i="2"/>
  <c r="NU107" i="2"/>
  <c r="NU183" i="2"/>
  <c r="NU80" i="2"/>
  <c r="NU339" i="2"/>
  <c r="NU233" i="2"/>
  <c r="NU128" i="2"/>
  <c r="NU467" i="2"/>
  <c r="NU312" i="2"/>
  <c r="NU444" i="2"/>
  <c r="NU235" i="2"/>
  <c r="NU104" i="2"/>
  <c r="NU258" i="2"/>
  <c r="NU303" i="2"/>
  <c r="NU428" i="2"/>
  <c r="NU473" i="2"/>
  <c r="NU459" i="2"/>
  <c r="NU395" i="2"/>
  <c r="NU397" i="2"/>
  <c r="NU436" i="2"/>
  <c r="NU440" i="2"/>
  <c r="NU465" i="2"/>
  <c r="NU408" i="2"/>
  <c r="NU421" i="2"/>
  <c r="NU479" i="2"/>
  <c r="NU422" i="2"/>
  <c r="NU377" i="2"/>
  <c r="NU430" i="2"/>
  <c r="NU389" i="2"/>
  <c r="NU137" i="2"/>
  <c r="NU385" i="2"/>
  <c r="NU402" i="2"/>
  <c r="NU318" i="2"/>
  <c r="NU375" i="2"/>
  <c r="NU279" i="2"/>
  <c r="NU438" i="2"/>
  <c r="NU333" i="2"/>
  <c r="NU424" i="2"/>
  <c r="NU300" i="2"/>
  <c r="NU461" i="2"/>
  <c r="NU187" i="2"/>
  <c r="NU238" i="2"/>
  <c r="NU265" i="2"/>
  <c r="NU298" i="2"/>
  <c r="NU360" i="2"/>
  <c r="NU119" i="2"/>
  <c r="NU211" i="2"/>
  <c r="NU373" i="2"/>
  <c r="NU338" i="2"/>
  <c r="NU242" i="2"/>
  <c r="NU355" i="2"/>
  <c r="NU447" i="2"/>
  <c r="NU443" i="2"/>
  <c r="NU403" i="2"/>
  <c r="NU463" i="2"/>
  <c r="NU335" i="2"/>
  <c r="NU431" i="2"/>
  <c r="NU454" i="2"/>
  <c r="NU384" i="2"/>
  <c r="NU151" i="2"/>
  <c r="NU407" i="2"/>
  <c r="NU412" i="2"/>
  <c r="NU445" i="2"/>
  <c r="NU462" i="2"/>
  <c r="NU324" i="2"/>
  <c r="NU425" i="2"/>
  <c r="NU450" i="2"/>
  <c r="NU414" i="2"/>
  <c r="NU357" i="2"/>
  <c r="NU415" i="2"/>
  <c r="NU476" i="2"/>
  <c r="NU321" i="2"/>
  <c r="NU328" i="2"/>
  <c r="NU315" i="2"/>
  <c r="NU351" i="2"/>
  <c r="NU423" i="2"/>
  <c r="NU441" i="2"/>
  <c r="NU216" i="2"/>
  <c r="NU240" i="2"/>
  <c r="NU452" i="2"/>
  <c r="NU409" i="2"/>
  <c r="NU269" i="2"/>
  <c r="NU329" i="2"/>
  <c r="NU416" i="2"/>
  <c r="NU437" i="2"/>
  <c r="NU419" i="2"/>
  <c r="NU427" i="2"/>
  <c r="NU161" i="2"/>
  <c r="NU429" i="2"/>
  <c r="NU399" i="2"/>
  <c r="NU290" i="2"/>
  <c r="NU349" i="2"/>
  <c r="NU213" i="2"/>
  <c r="NU401" i="2"/>
  <c r="NU460" i="2"/>
  <c r="NU307" i="2"/>
  <c r="NU379" i="2"/>
  <c r="NU82" i="2"/>
  <c r="NU77" i="2"/>
  <c r="NU370" i="2"/>
  <c r="NU394" i="2"/>
  <c r="NU323" i="2"/>
  <c r="NU221" i="2"/>
  <c r="NU478" i="2"/>
  <c r="NU390" i="2"/>
  <c r="NU320" i="2"/>
  <c r="NU378" i="2"/>
  <c r="NU418" i="2"/>
  <c r="NU464" i="2"/>
  <c r="NU474" i="2"/>
  <c r="NU398" i="2"/>
  <c r="NU451" i="2"/>
  <c r="NU457" i="2"/>
  <c r="NU477" i="2"/>
  <c r="NU458" i="2"/>
  <c r="NU372" i="2"/>
  <c r="NU225" i="2"/>
  <c r="NU228" i="2"/>
  <c r="NU185" i="2"/>
  <c r="NU475" i="2"/>
  <c r="NU257" i="2"/>
  <c r="NU47" i="2"/>
  <c r="NU336" i="2"/>
  <c r="NU262" i="2"/>
  <c r="NU106" i="2"/>
  <c r="NU469" i="2"/>
  <c r="NV102" i="2"/>
  <c r="NV10" i="2"/>
  <c r="NV330" i="2"/>
  <c r="NV84" i="2"/>
  <c r="NV260" i="2"/>
  <c r="NV45" i="2"/>
  <c r="NV181" i="2"/>
  <c r="NV140" i="2"/>
  <c r="NV108" i="2"/>
  <c r="NV179" i="2"/>
  <c r="NV277" i="2"/>
  <c r="NV167" i="2"/>
  <c r="NV52" i="2"/>
  <c r="NV177" i="2"/>
  <c r="NV39" i="2"/>
  <c r="NV203" i="2"/>
  <c r="NV196" i="2"/>
  <c r="NV289" i="2"/>
  <c r="NV110" i="2"/>
  <c r="NV13" i="2"/>
  <c r="NV22" i="2"/>
  <c r="NV164" i="2"/>
  <c r="NV172" i="2"/>
  <c r="NV239" i="2"/>
  <c r="NV46" i="2"/>
  <c r="NV166" i="2"/>
  <c r="NV154" i="2"/>
  <c r="NV255" i="2"/>
  <c r="NV455" i="2"/>
  <c r="NV152" i="2"/>
  <c r="NV126" i="2"/>
  <c r="NV146" i="2"/>
  <c r="NV284" i="2"/>
  <c r="NV304" i="2"/>
  <c r="NV345" i="2"/>
  <c r="NV337" i="2"/>
  <c r="NV361" i="2"/>
  <c r="NV434" i="2"/>
  <c r="NV413" i="2"/>
  <c r="NV404" i="2"/>
  <c r="NV363" i="2"/>
  <c r="NV466" i="2"/>
  <c r="NV411" i="2"/>
  <c r="NV448" i="2"/>
  <c r="NV362" i="2"/>
  <c r="NV391" i="2"/>
  <c r="NV308" i="2"/>
  <c r="NV193" i="2"/>
  <c r="NV319" i="2"/>
  <c r="NV205" i="2"/>
  <c r="NV322" i="2"/>
  <c r="NV297" i="2"/>
  <c r="NV325" i="2"/>
  <c r="NV180" i="2"/>
  <c r="NV54" i="2"/>
  <c r="NV280" i="2"/>
  <c r="NV274" i="2"/>
  <c r="NV261" i="2"/>
  <c r="NV118" i="2"/>
  <c r="NV229" i="2"/>
  <c r="NV383" i="2"/>
  <c r="NV131" i="2"/>
  <c r="NV124" i="2"/>
  <c r="NV223" i="2"/>
  <c r="NV230" i="2"/>
  <c r="NV327" i="2"/>
  <c r="NV420" i="2"/>
  <c r="NV270" i="2"/>
  <c r="NV432" i="2"/>
  <c r="NV268" i="2"/>
  <c r="NV367" i="2"/>
  <c r="NV87" i="2"/>
  <c r="NV37" i="2"/>
  <c r="NV55" i="2"/>
  <c r="NV159" i="2"/>
  <c r="NV98" i="2"/>
  <c r="NV85" i="2"/>
  <c r="NV134" i="2"/>
  <c r="NV83" i="2"/>
  <c r="NV117" i="2"/>
  <c r="NV175" i="2"/>
  <c r="NV358" i="2"/>
  <c r="NV27" i="2"/>
  <c r="NV16" i="2"/>
  <c r="NV184" i="2"/>
  <c r="NV74" i="2"/>
  <c r="NV149" i="2"/>
  <c r="NV92" i="2"/>
  <c r="NV132" i="2"/>
  <c r="NV470" i="2"/>
  <c r="NV115" i="2"/>
  <c r="NV145" i="2"/>
  <c r="NV186" i="2"/>
  <c r="NV40" i="2"/>
  <c r="NV21" i="2"/>
  <c r="NV199" i="2"/>
  <c r="NV295" i="2"/>
  <c r="NV353" i="2"/>
  <c r="NV207" i="2"/>
  <c r="NV155" i="2"/>
  <c r="NV195" i="2"/>
  <c r="NV125" i="2"/>
  <c r="NV15" i="2"/>
  <c r="NV160" i="2"/>
  <c r="NV194" i="2"/>
  <c r="NV224" i="2"/>
  <c r="NV188" i="2"/>
  <c r="NV76" i="2"/>
  <c r="NV153" i="2"/>
  <c r="NV263" i="2"/>
  <c r="NV112" i="2"/>
  <c r="NV62" i="2"/>
  <c r="NV78" i="2"/>
  <c r="NV198" i="2"/>
  <c r="NV191" i="2"/>
  <c r="NV275" i="2"/>
  <c r="NV65" i="2"/>
  <c r="NV341" i="2"/>
  <c r="NV105" i="2"/>
  <c r="NV81" i="2"/>
  <c r="NV267" i="2"/>
  <c r="NV220" i="2"/>
  <c r="NV156" i="2"/>
  <c r="NV254" i="2"/>
  <c r="NV286" i="2"/>
  <c r="NV29" i="2"/>
  <c r="NV94" i="2"/>
  <c r="NV100" i="2"/>
  <c r="NV182" i="2"/>
  <c r="NV36" i="2"/>
  <c r="NV53" i="2"/>
  <c r="NV4" i="2"/>
  <c r="NV2" i="2"/>
  <c r="NV306" i="2"/>
  <c r="NV56" i="2"/>
  <c r="NV43" i="2"/>
  <c r="NV282" i="2"/>
  <c r="NV59" i="2"/>
  <c r="NV169" i="2"/>
  <c r="NV192" i="2"/>
  <c r="NV209" i="2"/>
  <c r="NV227" i="2"/>
  <c r="NV73" i="2"/>
  <c r="NV113" i="2"/>
  <c r="NV71" i="2"/>
  <c r="NV18" i="2"/>
  <c r="NV26" i="2"/>
  <c r="NV144" i="2"/>
  <c r="NV9" i="2"/>
  <c r="NV50" i="2"/>
  <c r="NV19" i="2"/>
  <c r="NV99" i="2"/>
  <c r="NV23" i="2"/>
  <c r="NV24" i="2"/>
  <c r="NV12" i="2"/>
  <c r="NV66" i="2"/>
  <c r="NV5" i="2"/>
  <c r="NV101" i="2"/>
  <c r="NV88" i="2"/>
  <c r="NV64" i="2"/>
  <c r="NV70" i="2"/>
  <c r="NV32" i="2"/>
  <c r="NV51" i="2"/>
  <c r="NV218" i="2"/>
  <c r="NV35" i="2"/>
  <c r="NV368" i="2"/>
  <c r="NV350" i="2"/>
  <c r="NV388" i="2"/>
  <c r="NV292" i="2"/>
  <c r="NV214" i="2"/>
  <c r="NV75" i="2"/>
  <c r="NV293" i="2"/>
  <c r="NV243" i="2"/>
  <c r="NV210" i="2"/>
  <c r="NV369" i="2"/>
  <c r="NV69" i="2"/>
  <c r="NV68" i="2"/>
  <c r="NV38" i="2"/>
  <c r="NV3" i="2"/>
  <c r="NV120" i="2"/>
  <c r="NV58" i="2"/>
  <c r="NV34" i="2"/>
  <c r="NV86" i="2"/>
  <c r="NV178" i="2"/>
  <c r="NV57" i="2"/>
  <c r="NV217" i="2"/>
  <c r="NV127" i="2"/>
  <c r="NV206" i="2"/>
  <c r="NV111" i="2"/>
  <c r="NV344" i="2"/>
  <c r="NV150" i="2"/>
  <c r="NV93" i="2"/>
  <c r="NV63" i="2"/>
  <c r="NV174" i="2"/>
  <c r="NV147" i="2"/>
  <c r="NV48" i="2"/>
  <c r="NV96" i="2"/>
  <c r="NV72" i="2"/>
  <c r="NV33" i="2"/>
  <c r="NV189" i="2"/>
  <c r="NV313" i="2"/>
  <c r="NV158" i="2"/>
  <c r="NV219" i="2"/>
  <c r="NV31" i="2"/>
  <c r="NV95" i="2"/>
  <c r="NV346" i="2"/>
  <c r="NV176" i="2"/>
  <c r="NV352" i="2"/>
  <c r="NV245" i="2"/>
  <c r="NV41" i="2"/>
  <c r="NV79" i="2"/>
  <c r="NV30" i="2"/>
  <c r="NV226" i="2"/>
  <c r="NV103" i="2"/>
  <c r="NV141" i="2"/>
  <c r="NV301" i="2"/>
  <c r="NV347" i="2"/>
  <c r="NV472" i="2"/>
  <c r="NV190" i="2"/>
  <c r="NV296" i="2"/>
  <c r="NV139" i="2"/>
  <c r="NV371" i="2"/>
  <c r="NV7" i="2"/>
  <c r="NV208" i="2"/>
  <c r="NV25" i="2"/>
  <c r="NV468" i="2"/>
  <c r="NV256" i="2"/>
  <c r="NV17" i="2"/>
  <c r="NV222" i="2"/>
  <c r="NV130" i="2"/>
  <c r="NV89" i="2"/>
  <c r="NV201" i="2"/>
  <c r="NV273" i="2"/>
  <c r="NV42" i="2"/>
  <c r="NV200" i="2"/>
  <c r="NV20" i="2"/>
  <c r="NV6" i="2"/>
  <c r="NV61" i="2"/>
  <c r="NV246" i="2"/>
  <c r="NV381" i="2"/>
  <c r="NV278" i="2"/>
  <c r="NV326" i="2"/>
  <c r="NV342" i="2"/>
  <c r="NV276" i="2"/>
  <c r="NV247" i="2"/>
  <c r="NV314" i="2"/>
  <c r="NV142" i="2"/>
  <c r="NV168" i="2"/>
  <c r="NV343" i="2"/>
  <c r="NV11" i="2"/>
  <c r="NV138" i="2"/>
  <c r="NV294" i="2"/>
  <c r="NV91" i="2"/>
  <c r="NV232" i="2"/>
  <c r="NV299" i="2"/>
  <c r="NV364" i="2"/>
  <c r="NV122" i="2"/>
  <c r="NV354" i="2"/>
  <c r="NV435" i="2"/>
  <c r="NV340" i="2"/>
  <c r="NV471" i="2"/>
  <c r="NV302" i="2"/>
  <c r="NV316" i="2"/>
  <c r="NV317" i="2"/>
  <c r="NV136" i="2"/>
  <c r="NV433" i="2"/>
  <c r="NV386" i="2"/>
  <c r="NV252" i="2"/>
  <c r="NV410" i="2"/>
  <c r="NV212" i="2"/>
  <c r="NV348" i="2"/>
  <c r="NV163" i="2"/>
  <c r="NV310" i="2"/>
  <c r="NV173" i="2"/>
  <c r="NV417" i="2"/>
  <c r="NV114" i="2"/>
  <c r="NV331" i="2"/>
  <c r="NV264" i="2"/>
  <c r="NV366" i="2"/>
  <c r="NV359" i="2"/>
  <c r="NV405" i="2"/>
  <c r="NV365" i="2"/>
  <c r="NV382" i="2"/>
  <c r="NV271" i="2"/>
  <c r="NV291" i="2"/>
  <c r="NV393" i="2"/>
  <c r="NV442" i="2"/>
  <c r="NV392" i="2"/>
  <c r="NV396" i="2"/>
  <c r="NV406" i="2"/>
  <c r="NV453" i="2"/>
  <c r="NV236" i="2"/>
  <c r="NV253" i="2"/>
  <c r="NV143" i="2"/>
  <c r="NV281" i="2"/>
  <c r="NV285" i="2"/>
  <c r="NV387" i="2"/>
  <c r="NV332" i="2"/>
  <c r="NV439" i="2"/>
  <c r="NV135" i="2"/>
  <c r="NV197" i="2"/>
  <c r="NV449" i="2"/>
  <c r="NV250" i="2"/>
  <c r="NV237" i="2"/>
  <c r="NV241" i="2"/>
  <c r="NV266" i="2"/>
  <c r="NV272" i="2"/>
  <c r="NV165" i="2"/>
  <c r="NV14" i="2"/>
  <c r="NV400" i="2"/>
  <c r="NV259" i="2"/>
  <c r="NV311" i="2"/>
  <c r="NV309" i="2"/>
  <c r="NV234" i="2"/>
  <c r="NV334" i="2"/>
  <c r="NV426" i="2"/>
  <c r="NV456" i="2"/>
  <c r="NV376" i="2"/>
  <c r="NV215" i="2"/>
  <c r="NV157" i="2"/>
  <c r="NV97" i="2"/>
  <c r="NV380" i="2"/>
  <c r="NV8" i="2"/>
  <c r="NV446" i="2"/>
  <c r="NV248" i="2"/>
  <c r="NV133" i="2"/>
  <c r="NV244" i="2"/>
  <c r="NV123" i="2"/>
  <c r="NV171" i="2"/>
  <c r="NV283" i="2"/>
  <c r="NV249" i="2"/>
  <c r="NV67" i="2"/>
  <c r="NV129" i="2"/>
  <c r="NV49" i="2"/>
  <c r="NV109" i="2"/>
  <c r="NV374" i="2"/>
  <c r="NV288" i="2"/>
  <c r="NV116" i="2"/>
  <c r="NV121" i="2"/>
  <c r="NV202" i="2"/>
  <c r="NV60" i="2"/>
  <c r="NV170" i="2"/>
  <c r="NV204" i="2"/>
  <c r="NV162" i="2"/>
  <c r="NV28" i="2"/>
  <c r="NV231" i="2"/>
  <c r="NV251" i="2"/>
  <c r="NV44" i="2"/>
  <c r="NV305" i="2"/>
  <c r="NV287" i="2"/>
  <c r="NV148" i="2"/>
  <c r="NV356" i="2"/>
  <c r="NV90" i="2"/>
  <c r="NV107" i="2"/>
  <c r="NV183" i="2"/>
  <c r="NV80" i="2"/>
  <c r="NV339" i="2"/>
  <c r="NV233" i="2"/>
  <c r="NV128" i="2"/>
  <c r="NV467" i="2"/>
  <c r="NV312" i="2"/>
  <c r="NV444" i="2"/>
  <c r="NV235" i="2"/>
  <c r="NV104" i="2"/>
  <c r="NV258" i="2"/>
  <c r="NV303" i="2"/>
  <c r="NV428" i="2"/>
  <c r="NV473" i="2"/>
  <c r="NV459" i="2"/>
  <c r="NV395" i="2"/>
  <c r="NV397" i="2"/>
  <c r="NV436" i="2"/>
  <c r="NV440" i="2"/>
  <c r="NV465" i="2"/>
  <c r="NV408" i="2"/>
  <c r="NV421" i="2"/>
  <c r="NV479" i="2"/>
  <c r="NV422" i="2"/>
  <c r="NV377" i="2"/>
  <c r="NV430" i="2"/>
  <c r="NV389" i="2"/>
  <c r="NV137" i="2"/>
  <c r="NV385" i="2"/>
  <c r="NV402" i="2"/>
  <c r="NV318" i="2"/>
  <c r="NV375" i="2"/>
  <c r="NV279" i="2"/>
  <c r="NV438" i="2"/>
  <c r="NV333" i="2"/>
  <c r="NV424" i="2"/>
  <c r="NV300" i="2"/>
  <c r="NV461" i="2"/>
  <c r="NV187" i="2"/>
  <c r="NV238" i="2"/>
  <c r="NV265" i="2"/>
  <c r="NV298" i="2"/>
  <c r="NV360" i="2"/>
  <c r="NV119" i="2"/>
  <c r="NV211" i="2"/>
  <c r="NV373" i="2"/>
  <c r="NV338" i="2"/>
  <c r="NV242" i="2"/>
  <c r="NV355" i="2"/>
  <c r="NV447" i="2"/>
  <c r="NV443" i="2"/>
  <c r="NV403" i="2"/>
  <c r="NV463" i="2"/>
  <c r="NV335" i="2"/>
  <c r="NV431" i="2"/>
  <c r="NV454" i="2"/>
  <c r="NV384" i="2"/>
  <c r="NV151" i="2"/>
  <c r="NV407" i="2"/>
  <c r="NV412" i="2"/>
  <c r="NV445" i="2"/>
  <c r="NV462" i="2"/>
  <c r="NV324" i="2"/>
  <c r="NV425" i="2"/>
  <c r="NV450" i="2"/>
  <c r="NV414" i="2"/>
  <c r="NV357" i="2"/>
  <c r="NV415" i="2"/>
  <c r="NV476" i="2"/>
  <c r="NV321" i="2"/>
  <c r="NV328" i="2"/>
  <c r="NV315" i="2"/>
  <c r="NV351" i="2"/>
  <c r="NV423" i="2"/>
  <c r="NV441" i="2"/>
  <c r="NV216" i="2"/>
  <c r="NV240" i="2"/>
  <c r="NV452" i="2"/>
  <c r="NV409" i="2"/>
  <c r="NV269" i="2"/>
  <c r="NV329" i="2"/>
  <c r="NV416" i="2"/>
  <c r="NV437" i="2"/>
  <c r="NV419" i="2"/>
  <c r="NV427" i="2"/>
  <c r="NV161" i="2"/>
  <c r="NV429" i="2"/>
  <c r="NV399" i="2"/>
  <c r="NV290" i="2"/>
  <c r="NV349" i="2"/>
  <c r="NV213" i="2"/>
  <c r="NV401" i="2"/>
  <c r="NV460" i="2"/>
  <c r="NV307" i="2"/>
  <c r="NV379" i="2"/>
  <c r="NV82" i="2"/>
  <c r="NV77" i="2"/>
  <c r="NV370" i="2"/>
  <c r="NV394" i="2"/>
  <c r="NV323" i="2"/>
  <c r="NV221" i="2"/>
  <c r="NV478" i="2"/>
  <c r="NV390" i="2"/>
  <c r="NV320" i="2"/>
  <c r="NV378" i="2"/>
  <c r="NV418" i="2"/>
  <c r="NV464" i="2"/>
  <c r="NV474" i="2"/>
  <c r="NV398" i="2"/>
  <c r="NV451" i="2"/>
  <c r="NV457" i="2"/>
  <c r="NV477" i="2"/>
  <c r="NV458" i="2"/>
  <c r="NV372" i="2"/>
  <c r="NV225" i="2"/>
  <c r="NV228" i="2"/>
  <c r="NV185" i="2"/>
  <c r="NV475" i="2"/>
  <c r="NV257" i="2"/>
  <c r="NV47" i="2"/>
  <c r="NV336" i="2"/>
  <c r="NV262" i="2"/>
  <c r="NV106" i="2"/>
  <c r="NV469" i="2"/>
  <c r="NW102" i="2"/>
  <c r="NW10" i="2"/>
  <c r="NW330" i="2"/>
  <c r="NW84" i="2"/>
  <c r="NW260" i="2"/>
  <c r="NW45" i="2"/>
  <c r="NW181" i="2"/>
  <c r="NW140" i="2"/>
  <c r="NW108" i="2"/>
  <c r="NW179" i="2"/>
  <c r="NW277" i="2"/>
  <c r="NW167" i="2"/>
  <c r="NW52" i="2"/>
  <c r="NW177" i="2"/>
  <c r="NW39" i="2"/>
  <c r="NW203" i="2"/>
  <c r="NW196" i="2"/>
  <c r="NW289" i="2"/>
  <c r="NW110" i="2"/>
  <c r="NW13" i="2"/>
  <c r="NW22" i="2"/>
  <c r="NW164" i="2"/>
  <c r="NW172" i="2"/>
  <c r="NW239" i="2"/>
  <c r="NW46" i="2"/>
  <c r="NW166" i="2"/>
  <c r="NW154" i="2"/>
  <c r="NW255" i="2"/>
  <c r="NW455" i="2"/>
  <c r="NW152" i="2"/>
  <c r="NW126" i="2"/>
  <c r="NW146" i="2"/>
  <c r="NW284" i="2"/>
  <c r="NW304" i="2"/>
  <c r="NW345" i="2"/>
  <c r="NW337" i="2"/>
  <c r="NW361" i="2"/>
  <c r="NW434" i="2"/>
  <c r="NW413" i="2"/>
  <c r="NW404" i="2"/>
  <c r="NW363" i="2"/>
  <c r="NW466" i="2"/>
  <c r="NW411" i="2"/>
  <c r="NW448" i="2"/>
  <c r="NW362" i="2"/>
  <c r="NW391" i="2"/>
  <c r="NW308" i="2"/>
  <c r="NW193" i="2"/>
  <c r="NW319" i="2"/>
  <c r="NW205" i="2"/>
  <c r="NW322" i="2"/>
  <c r="NW297" i="2"/>
  <c r="NW325" i="2"/>
  <c r="NW180" i="2"/>
  <c r="NW54" i="2"/>
  <c r="NW280" i="2"/>
  <c r="NW274" i="2"/>
  <c r="NW261" i="2"/>
  <c r="NW118" i="2"/>
  <c r="NW229" i="2"/>
  <c r="NW383" i="2"/>
  <c r="NW131" i="2"/>
  <c r="NW124" i="2"/>
  <c r="NW223" i="2"/>
  <c r="NW230" i="2"/>
  <c r="NW327" i="2"/>
  <c r="NW420" i="2"/>
  <c r="NW270" i="2"/>
  <c r="NW432" i="2"/>
  <c r="NW268" i="2"/>
  <c r="NW367" i="2"/>
  <c r="NW87" i="2"/>
  <c r="NW37" i="2"/>
  <c r="NW55" i="2"/>
  <c r="NW159" i="2"/>
  <c r="NW98" i="2"/>
  <c r="NW85" i="2"/>
  <c r="NW134" i="2"/>
  <c r="NW83" i="2"/>
  <c r="NW117" i="2"/>
  <c r="NW175" i="2"/>
  <c r="NW358" i="2"/>
  <c r="NW27" i="2"/>
  <c r="NW16" i="2"/>
  <c r="NW184" i="2"/>
  <c r="NW74" i="2"/>
  <c r="NW149" i="2"/>
  <c r="NW92" i="2"/>
  <c r="NW132" i="2"/>
  <c r="NW470" i="2"/>
  <c r="NW115" i="2"/>
  <c r="NW145" i="2"/>
  <c r="NW186" i="2"/>
  <c r="NW40" i="2"/>
  <c r="NW21" i="2"/>
  <c r="NW199" i="2"/>
  <c r="NW295" i="2"/>
  <c r="NW353" i="2"/>
  <c r="NW207" i="2"/>
  <c r="NW155" i="2"/>
  <c r="NW195" i="2"/>
  <c r="NW125" i="2"/>
  <c r="NW15" i="2"/>
  <c r="NW160" i="2"/>
  <c r="NW194" i="2"/>
  <c r="NW224" i="2"/>
  <c r="NW188" i="2"/>
  <c r="NW76" i="2"/>
  <c r="NW153" i="2"/>
  <c r="NW263" i="2"/>
  <c r="NW112" i="2"/>
  <c r="NW62" i="2"/>
  <c r="NW78" i="2"/>
  <c r="NW198" i="2"/>
  <c r="NW191" i="2"/>
  <c r="NW275" i="2"/>
  <c r="NW65" i="2"/>
  <c r="NW341" i="2"/>
  <c r="NW105" i="2"/>
  <c r="NW81" i="2"/>
  <c r="NW267" i="2"/>
  <c r="NW220" i="2"/>
  <c r="NW156" i="2"/>
  <c r="NW254" i="2"/>
  <c r="NW286" i="2"/>
  <c r="NW29" i="2"/>
  <c r="NW94" i="2"/>
  <c r="NW100" i="2"/>
  <c r="NW182" i="2"/>
  <c r="NW36" i="2"/>
  <c r="NW53" i="2"/>
  <c r="NW4" i="2"/>
  <c r="NW2" i="2"/>
  <c r="NW306" i="2"/>
  <c r="NW56" i="2"/>
  <c r="NW43" i="2"/>
  <c r="NW282" i="2"/>
  <c r="NW59" i="2"/>
  <c r="NW169" i="2"/>
  <c r="NW192" i="2"/>
  <c r="NW209" i="2"/>
  <c r="NW227" i="2"/>
  <c r="NW73" i="2"/>
  <c r="NW113" i="2"/>
  <c r="NW71" i="2"/>
  <c r="NW18" i="2"/>
  <c r="NW26" i="2"/>
  <c r="NW144" i="2"/>
  <c r="NW9" i="2"/>
  <c r="NW50" i="2"/>
  <c r="NW19" i="2"/>
  <c r="NW99" i="2"/>
  <c r="NW23" i="2"/>
  <c r="NW24" i="2"/>
  <c r="NW12" i="2"/>
  <c r="NW66" i="2"/>
  <c r="NW5" i="2"/>
  <c r="NW101" i="2"/>
  <c r="NW88" i="2"/>
  <c r="NW64" i="2"/>
  <c r="NW70" i="2"/>
  <c r="NW32" i="2"/>
  <c r="NW51" i="2"/>
  <c r="NW218" i="2"/>
  <c r="NW35" i="2"/>
  <c r="NW368" i="2"/>
  <c r="NW350" i="2"/>
  <c r="NW388" i="2"/>
  <c r="NW292" i="2"/>
  <c r="NW214" i="2"/>
  <c r="NW75" i="2"/>
  <c r="NW293" i="2"/>
  <c r="NW243" i="2"/>
  <c r="NW210" i="2"/>
  <c r="NW369" i="2"/>
  <c r="NW69" i="2"/>
  <c r="NW68" i="2"/>
  <c r="NW38" i="2"/>
  <c r="NW3" i="2"/>
  <c r="NW120" i="2"/>
  <c r="NW58" i="2"/>
  <c r="NW34" i="2"/>
  <c r="NW86" i="2"/>
  <c r="NW178" i="2"/>
  <c r="NW57" i="2"/>
  <c r="NW217" i="2"/>
  <c r="NW127" i="2"/>
  <c r="NW206" i="2"/>
  <c r="NW111" i="2"/>
  <c r="NW344" i="2"/>
  <c r="NW150" i="2"/>
  <c r="NW93" i="2"/>
  <c r="NW63" i="2"/>
  <c r="NW174" i="2"/>
  <c r="NW147" i="2"/>
  <c r="NW48" i="2"/>
  <c r="NW96" i="2"/>
  <c r="NW72" i="2"/>
  <c r="NW33" i="2"/>
  <c r="NW189" i="2"/>
  <c r="NW313" i="2"/>
  <c r="NW158" i="2"/>
  <c r="NW219" i="2"/>
  <c r="NW31" i="2"/>
  <c r="NW95" i="2"/>
  <c r="NW346" i="2"/>
  <c r="NW176" i="2"/>
  <c r="NW352" i="2"/>
  <c r="NW245" i="2"/>
  <c r="NW41" i="2"/>
  <c r="NW79" i="2"/>
  <c r="NW30" i="2"/>
  <c r="NW226" i="2"/>
  <c r="NW103" i="2"/>
  <c r="NW141" i="2"/>
  <c r="NW301" i="2"/>
  <c r="NW347" i="2"/>
  <c r="NW472" i="2"/>
  <c r="NW190" i="2"/>
  <c r="NW296" i="2"/>
  <c r="NW139" i="2"/>
  <c r="NW371" i="2"/>
  <c r="NW7" i="2"/>
  <c r="NW208" i="2"/>
  <c r="NW25" i="2"/>
  <c r="NW468" i="2"/>
  <c r="NW256" i="2"/>
  <c r="NW17" i="2"/>
  <c r="NW222" i="2"/>
  <c r="NW130" i="2"/>
  <c r="NW89" i="2"/>
  <c r="NW201" i="2"/>
  <c r="NW273" i="2"/>
  <c r="NW42" i="2"/>
  <c r="NW200" i="2"/>
  <c r="NW20" i="2"/>
  <c r="NW6" i="2"/>
  <c r="NW61" i="2"/>
  <c r="NW246" i="2"/>
  <c r="NW381" i="2"/>
  <c r="NW278" i="2"/>
  <c r="NW326" i="2"/>
  <c r="NW342" i="2"/>
  <c r="NW276" i="2"/>
  <c r="NW247" i="2"/>
  <c r="NW314" i="2"/>
  <c r="NW142" i="2"/>
  <c r="NW168" i="2"/>
  <c r="NW343" i="2"/>
  <c r="NW11" i="2"/>
  <c r="NW138" i="2"/>
  <c r="NW294" i="2"/>
  <c r="NW91" i="2"/>
  <c r="NW232" i="2"/>
  <c r="NW299" i="2"/>
  <c r="NW364" i="2"/>
  <c r="NW122" i="2"/>
  <c r="NW354" i="2"/>
  <c r="NW435" i="2"/>
  <c r="NW340" i="2"/>
  <c r="NW471" i="2"/>
  <c r="NW302" i="2"/>
  <c r="NW316" i="2"/>
  <c r="NW317" i="2"/>
  <c r="NW136" i="2"/>
  <c r="NW433" i="2"/>
  <c r="NW386" i="2"/>
  <c r="NW252" i="2"/>
  <c r="NW410" i="2"/>
  <c r="NW212" i="2"/>
  <c r="NW348" i="2"/>
  <c r="NW163" i="2"/>
  <c r="NW310" i="2"/>
  <c r="NW173" i="2"/>
  <c r="NW417" i="2"/>
  <c r="NW114" i="2"/>
  <c r="NW331" i="2"/>
  <c r="NW264" i="2"/>
  <c r="NW366" i="2"/>
  <c r="NW359" i="2"/>
  <c r="NW405" i="2"/>
  <c r="NW365" i="2"/>
  <c r="NW382" i="2"/>
  <c r="NW271" i="2"/>
  <c r="NW291" i="2"/>
  <c r="NW393" i="2"/>
  <c r="NW442" i="2"/>
  <c r="NW392" i="2"/>
  <c r="NW396" i="2"/>
  <c r="NW406" i="2"/>
  <c r="NW453" i="2"/>
  <c r="NW236" i="2"/>
  <c r="NW253" i="2"/>
  <c r="NW143" i="2"/>
  <c r="NW281" i="2"/>
  <c r="NW285" i="2"/>
  <c r="NW387" i="2"/>
  <c r="NW332" i="2"/>
  <c r="NW439" i="2"/>
  <c r="NW135" i="2"/>
  <c r="NW197" i="2"/>
  <c r="NW449" i="2"/>
  <c r="NW250" i="2"/>
  <c r="NW237" i="2"/>
  <c r="NW241" i="2"/>
  <c r="NW266" i="2"/>
  <c r="NW272" i="2"/>
  <c r="NW165" i="2"/>
  <c r="NW14" i="2"/>
  <c r="NW400" i="2"/>
  <c r="NW259" i="2"/>
  <c r="NW311" i="2"/>
  <c r="NW309" i="2"/>
  <c r="NW234" i="2"/>
  <c r="NW334" i="2"/>
  <c r="NW426" i="2"/>
  <c r="NW456" i="2"/>
  <c r="NW376" i="2"/>
  <c r="NW215" i="2"/>
  <c r="NW157" i="2"/>
  <c r="NW97" i="2"/>
  <c r="NW380" i="2"/>
  <c r="NW8" i="2"/>
  <c r="NW446" i="2"/>
  <c r="NW248" i="2"/>
  <c r="NW133" i="2"/>
  <c r="NW244" i="2"/>
  <c r="NW123" i="2"/>
  <c r="NW171" i="2"/>
  <c r="NW283" i="2"/>
  <c r="NW249" i="2"/>
  <c r="NW67" i="2"/>
  <c r="NW129" i="2"/>
  <c r="NW49" i="2"/>
  <c r="NW109" i="2"/>
  <c r="NW374" i="2"/>
  <c r="NW288" i="2"/>
  <c r="NW116" i="2"/>
  <c r="NW121" i="2"/>
  <c r="NW202" i="2"/>
  <c r="NW60" i="2"/>
  <c r="NW170" i="2"/>
  <c r="NW204" i="2"/>
  <c r="NW162" i="2"/>
  <c r="NW28" i="2"/>
  <c r="NW231" i="2"/>
  <c r="NW251" i="2"/>
  <c r="NW44" i="2"/>
  <c r="NW305" i="2"/>
  <c r="NW287" i="2"/>
  <c r="NW148" i="2"/>
  <c r="NW356" i="2"/>
  <c r="NW90" i="2"/>
  <c r="NW107" i="2"/>
  <c r="NW183" i="2"/>
  <c r="NW80" i="2"/>
  <c r="NW339" i="2"/>
  <c r="NW233" i="2"/>
  <c r="NW128" i="2"/>
  <c r="NW467" i="2"/>
  <c r="NW312" i="2"/>
  <c r="NW444" i="2"/>
  <c r="NW235" i="2"/>
  <c r="NW104" i="2"/>
  <c r="NW258" i="2"/>
  <c r="NW303" i="2"/>
  <c r="NW428" i="2"/>
  <c r="NW473" i="2"/>
  <c r="NW459" i="2"/>
  <c r="NW395" i="2"/>
  <c r="NW397" i="2"/>
  <c r="NW436" i="2"/>
  <c r="NW440" i="2"/>
  <c r="NW465" i="2"/>
  <c r="NW408" i="2"/>
  <c r="NW421" i="2"/>
  <c r="NW479" i="2"/>
  <c r="NW422" i="2"/>
  <c r="NW377" i="2"/>
  <c r="NW430" i="2"/>
  <c r="NW389" i="2"/>
  <c r="NW137" i="2"/>
  <c r="NW385" i="2"/>
  <c r="NW402" i="2"/>
  <c r="NW318" i="2"/>
  <c r="NW375" i="2"/>
  <c r="NW279" i="2"/>
  <c r="NW438" i="2"/>
  <c r="NW333" i="2"/>
  <c r="NW424" i="2"/>
  <c r="NW300" i="2"/>
  <c r="NW461" i="2"/>
  <c r="NW187" i="2"/>
  <c r="NW238" i="2"/>
  <c r="NW265" i="2"/>
  <c r="NW298" i="2"/>
  <c r="NW360" i="2"/>
  <c r="NW119" i="2"/>
  <c r="NW211" i="2"/>
  <c r="NW373" i="2"/>
  <c r="NW338" i="2"/>
  <c r="NW242" i="2"/>
  <c r="NW355" i="2"/>
  <c r="NW447" i="2"/>
  <c r="NW443" i="2"/>
  <c r="NW403" i="2"/>
  <c r="NW463" i="2"/>
  <c r="NW335" i="2"/>
  <c r="NW431" i="2"/>
  <c r="NW454" i="2"/>
  <c r="NW384" i="2"/>
  <c r="NW151" i="2"/>
  <c r="NW407" i="2"/>
  <c r="NW412" i="2"/>
  <c r="NW445" i="2"/>
  <c r="NW462" i="2"/>
  <c r="NW324" i="2"/>
  <c r="NW425" i="2"/>
  <c r="NW450" i="2"/>
  <c r="NW414" i="2"/>
  <c r="NW357" i="2"/>
  <c r="NW415" i="2"/>
  <c r="NW476" i="2"/>
  <c r="NW321" i="2"/>
  <c r="NW328" i="2"/>
  <c r="NW315" i="2"/>
  <c r="NW351" i="2"/>
  <c r="NW423" i="2"/>
  <c r="NW441" i="2"/>
  <c r="NW216" i="2"/>
  <c r="NW240" i="2"/>
  <c r="NW452" i="2"/>
  <c r="NW409" i="2"/>
  <c r="NW269" i="2"/>
  <c r="NW329" i="2"/>
  <c r="NW416" i="2"/>
  <c r="NW437" i="2"/>
  <c r="NW419" i="2"/>
  <c r="NW427" i="2"/>
  <c r="NW161" i="2"/>
  <c r="NW429" i="2"/>
  <c r="NW399" i="2"/>
  <c r="NW290" i="2"/>
  <c r="NW349" i="2"/>
  <c r="NW213" i="2"/>
  <c r="NW401" i="2"/>
  <c r="NW460" i="2"/>
  <c r="NW307" i="2"/>
  <c r="NW379" i="2"/>
  <c r="NW82" i="2"/>
  <c r="NW77" i="2"/>
  <c r="NW370" i="2"/>
  <c r="NW394" i="2"/>
  <c r="NW323" i="2"/>
  <c r="NW221" i="2"/>
  <c r="NW478" i="2"/>
  <c r="NW390" i="2"/>
  <c r="NW320" i="2"/>
  <c r="NW378" i="2"/>
  <c r="NW418" i="2"/>
  <c r="NW464" i="2"/>
  <c r="NW474" i="2"/>
  <c r="NW398" i="2"/>
  <c r="NW451" i="2"/>
  <c r="NW457" i="2"/>
  <c r="NW477" i="2"/>
  <c r="NW458" i="2"/>
  <c r="NW372" i="2"/>
  <c r="NW225" i="2"/>
  <c r="NW228" i="2"/>
  <c r="NW185" i="2"/>
  <c r="NW475" i="2"/>
  <c r="NW257" i="2"/>
  <c r="NW47" i="2"/>
  <c r="NW336" i="2"/>
  <c r="NW262" i="2"/>
  <c r="NW106" i="2"/>
  <c r="NW469" i="2"/>
  <c r="NX102" i="2"/>
  <c r="NX10" i="2"/>
  <c r="NX330" i="2"/>
  <c r="NX84" i="2"/>
  <c r="NX260" i="2"/>
  <c r="NX45" i="2"/>
  <c r="NX181" i="2"/>
  <c r="NX140" i="2"/>
  <c r="NX108" i="2"/>
  <c r="NX179" i="2"/>
  <c r="NX277" i="2"/>
  <c r="NX167" i="2"/>
  <c r="NX52" i="2"/>
  <c r="NX177" i="2"/>
  <c r="NX39" i="2"/>
  <c r="NX203" i="2"/>
  <c r="NX196" i="2"/>
  <c r="NX289" i="2"/>
  <c r="NX110" i="2"/>
  <c r="NX13" i="2"/>
  <c r="NX22" i="2"/>
  <c r="NX164" i="2"/>
  <c r="NX172" i="2"/>
  <c r="NX239" i="2"/>
  <c r="NX46" i="2"/>
  <c r="NX166" i="2"/>
  <c r="NX154" i="2"/>
  <c r="NX255" i="2"/>
  <c r="NX455" i="2"/>
  <c r="NX152" i="2"/>
  <c r="NX126" i="2"/>
  <c r="NX146" i="2"/>
  <c r="NX284" i="2"/>
  <c r="NX304" i="2"/>
  <c r="NX345" i="2"/>
  <c r="NX337" i="2"/>
  <c r="NX361" i="2"/>
  <c r="NX434" i="2"/>
  <c r="NX413" i="2"/>
  <c r="NX404" i="2"/>
  <c r="NX363" i="2"/>
  <c r="NX466" i="2"/>
  <c r="NX411" i="2"/>
  <c r="NX448" i="2"/>
  <c r="NX362" i="2"/>
  <c r="NX391" i="2"/>
  <c r="NX308" i="2"/>
  <c r="NX193" i="2"/>
  <c r="NX319" i="2"/>
  <c r="NX205" i="2"/>
  <c r="NX322" i="2"/>
  <c r="NX297" i="2"/>
  <c r="NX325" i="2"/>
  <c r="NX180" i="2"/>
  <c r="NX54" i="2"/>
  <c r="NX280" i="2"/>
  <c r="NX274" i="2"/>
  <c r="NX261" i="2"/>
  <c r="NX118" i="2"/>
  <c r="NX229" i="2"/>
  <c r="NX383" i="2"/>
  <c r="NX131" i="2"/>
  <c r="NX124" i="2"/>
  <c r="NX223" i="2"/>
  <c r="NX230" i="2"/>
  <c r="NX327" i="2"/>
  <c r="NX420" i="2"/>
  <c r="NX270" i="2"/>
  <c r="NX432" i="2"/>
  <c r="NX268" i="2"/>
  <c r="NX367" i="2"/>
  <c r="NX87" i="2"/>
  <c r="NX37" i="2"/>
  <c r="NX55" i="2"/>
  <c r="NX159" i="2"/>
  <c r="NX98" i="2"/>
  <c r="NX85" i="2"/>
  <c r="NX134" i="2"/>
  <c r="NX83" i="2"/>
  <c r="NX117" i="2"/>
  <c r="NX175" i="2"/>
  <c r="NX358" i="2"/>
  <c r="NX27" i="2"/>
  <c r="NX16" i="2"/>
  <c r="NX184" i="2"/>
  <c r="NX74" i="2"/>
  <c r="NX149" i="2"/>
  <c r="NX92" i="2"/>
  <c r="NX132" i="2"/>
  <c r="NX470" i="2"/>
  <c r="NX115" i="2"/>
  <c r="NX145" i="2"/>
  <c r="NX186" i="2"/>
  <c r="NX40" i="2"/>
  <c r="NX21" i="2"/>
  <c r="NX199" i="2"/>
  <c r="NX295" i="2"/>
  <c r="NX353" i="2"/>
  <c r="NX207" i="2"/>
  <c r="NX155" i="2"/>
  <c r="NX195" i="2"/>
  <c r="NX125" i="2"/>
  <c r="NX15" i="2"/>
  <c r="NX160" i="2"/>
  <c r="NX194" i="2"/>
  <c r="NX224" i="2"/>
  <c r="NX188" i="2"/>
  <c r="NX76" i="2"/>
  <c r="NX153" i="2"/>
  <c r="NX263" i="2"/>
  <c r="NX112" i="2"/>
  <c r="NX62" i="2"/>
  <c r="NX78" i="2"/>
  <c r="NX198" i="2"/>
  <c r="NX191" i="2"/>
  <c r="NX275" i="2"/>
  <c r="NX65" i="2"/>
  <c r="NX341" i="2"/>
  <c r="NX105" i="2"/>
  <c r="NX81" i="2"/>
  <c r="NX267" i="2"/>
  <c r="NX220" i="2"/>
  <c r="NX156" i="2"/>
  <c r="NX254" i="2"/>
  <c r="NX286" i="2"/>
  <c r="NX29" i="2"/>
  <c r="NX94" i="2"/>
  <c r="NX100" i="2"/>
  <c r="NX182" i="2"/>
  <c r="NX36" i="2"/>
  <c r="NX53" i="2"/>
  <c r="NX4" i="2"/>
  <c r="NX2" i="2"/>
  <c r="NX306" i="2"/>
  <c r="NX56" i="2"/>
  <c r="NX43" i="2"/>
  <c r="NX282" i="2"/>
  <c r="NX59" i="2"/>
  <c r="NX169" i="2"/>
  <c r="NX192" i="2"/>
  <c r="NX209" i="2"/>
  <c r="NX227" i="2"/>
  <c r="NX73" i="2"/>
  <c r="NX113" i="2"/>
  <c r="NX71" i="2"/>
  <c r="NX18" i="2"/>
  <c r="NX26" i="2"/>
  <c r="NX144" i="2"/>
  <c r="NX9" i="2"/>
  <c r="NX50" i="2"/>
  <c r="NX19" i="2"/>
  <c r="NX99" i="2"/>
  <c r="NX23" i="2"/>
  <c r="NX24" i="2"/>
  <c r="NX12" i="2"/>
  <c r="NX66" i="2"/>
  <c r="NX5" i="2"/>
  <c r="NX101" i="2"/>
  <c r="NX88" i="2"/>
  <c r="NX64" i="2"/>
  <c r="NX70" i="2"/>
  <c r="NX32" i="2"/>
  <c r="NX51" i="2"/>
  <c r="NX218" i="2"/>
  <c r="NX35" i="2"/>
  <c r="NX368" i="2"/>
  <c r="NX350" i="2"/>
  <c r="NX388" i="2"/>
  <c r="NX292" i="2"/>
  <c r="NX214" i="2"/>
  <c r="NX75" i="2"/>
  <c r="NX293" i="2"/>
  <c r="NX243" i="2"/>
  <c r="NX210" i="2"/>
  <c r="NX369" i="2"/>
  <c r="NX69" i="2"/>
  <c r="NX68" i="2"/>
  <c r="NX38" i="2"/>
  <c r="NX3" i="2"/>
  <c r="NX120" i="2"/>
  <c r="NX58" i="2"/>
  <c r="NX34" i="2"/>
  <c r="NX86" i="2"/>
  <c r="NX178" i="2"/>
  <c r="NX57" i="2"/>
  <c r="NX217" i="2"/>
  <c r="NX127" i="2"/>
  <c r="NX206" i="2"/>
  <c r="NX111" i="2"/>
  <c r="NX344" i="2"/>
  <c r="NX150" i="2"/>
  <c r="NX93" i="2"/>
  <c r="NX63" i="2"/>
  <c r="NX174" i="2"/>
  <c r="NX147" i="2"/>
  <c r="NX48" i="2"/>
  <c r="NX96" i="2"/>
  <c r="NX72" i="2"/>
  <c r="NX33" i="2"/>
  <c r="NX189" i="2"/>
  <c r="NX313" i="2"/>
  <c r="NX158" i="2"/>
  <c r="NX219" i="2"/>
  <c r="NX31" i="2"/>
  <c r="NX95" i="2"/>
  <c r="NX346" i="2"/>
  <c r="NX176" i="2"/>
  <c r="NX352" i="2"/>
  <c r="NX245" i="2"/>
  <c r="NX41" i="2"/>
  <c r="NX79" i="2"/>
  <c r="NX30" i="2"/>
  <c r="NX226" i="2"/>
  <c r="NX103" i="2"/>
  <c r="NX141" i="2"/>
  <c r="NX301" i="2"/>
  <c r="NX347" i="2"/>
  <c r="NX472" i="2"/>
  <c r="NX190" i="2"/>
  <c r="NX296" i="2"/>
  <c r="NX139" i="2"/>
  <c r="NX371" i="2"/>
  <c r="NX7" i="2"/>
  <c r="NX208" i="2"/>
  <c r="NX25" i="2"/>
  <c r="NX468" i="2"/>
  <c r="NX256" i="2"/>
  <c r="NX17" i="2"/>
  <c r="NX222" i="2"/>
  <c r="NX130" i="2"/>
  <c r="NX89" i="2"/>
  <c r="NX201" i="2"/>
  <c r="NX273" i="2"/>
  <c r="NX42" i="2"/>
  <c r="NX200" i="2"/>
  <c r="NX20" i="2"/>
  <c r="NX6" i="2"/>
  <c r="NX61" i="2"/>
  <c r="NX246" i="2"/>
  <c r="NX381" i="2"/>
  <c r="NX278" i="2"/>
  <c r="NX326" i="2"/>
  <c r="NX342" i="2"/>
  <c r="NX276" i="2"/>
  <c r="NX247" i="2"/>
  <c r="NX314" i="2"/>
  <c r="NX142" i="2"/>
  <c r="NX168" i="2"/>
  <c r="NX343" i="2"/>
  <c r="NX11" i="2"/>
  <c r="NX138" i="2"/>
  <c r="NX294" i="2"/>
  <c r="NX91" i="2"/>
  <c r="NX232" i="2"/>
  <c r="NX299" i="2"/>
  <c r="NX364" i="2"/>
  <c r="NX122" i="2"/>
  <c r="NX354" i="2"/>
  <c r="NX435" i="2"/>
  <c r="NX340" i="2"/>
  <c r="NX471" i="2"/>
  <c r="NX302" i="2"/>
  <c r="NX316" i="2"/>
  <c r="NX317" i="2"/>
  <c r="NX136" i="2"/>
  <c r="NX433" i="2"/>
  <c r="NX386" i="2"/>
  <c r="NX252" i="2"/>
  <c r="NX410" i="2"/>
  <c r="NX212" i="2"/>
  <c r="NX348" i="2"/>
  <c r="NX163" i="2"/>
  <c r="NX310" i="2"/>
  <c r="NX173" i="2"/>
  <c r="NX417" i="2"/>
  <c r="NX114" i="2"/>
  <c r="NX331" i="2"/>
  <c r="NX264" i="2"/>
  <c r="NX366" i="2"/>
  <c r="NX359" i="2"/>
  <c r="NX405" i="2"/>
  <c r="NX365" i="2"/>
  <c r="NX382" i="2"/>
  <c r="NX271" i="2"/>
  <c r="NX291" i="2"/>
  <c r="NX393" i="2"/>
  <c r="NX442" i="2"/>
  <c r="NX392" i="2"/>
  <c r="NX396" i="2"/>
  <c r="NX406" i="2"/>
  <c r="NX453" i="2"/>
  <c r="NX236" i="2"/>
  <c r="NX253" i="2"/>
  <c r="NX143" i="2"/>
  <c r="NX281" i="2"/>
  <c r="NX285" i="2"/>
  <c r="NX387" i="2"/>
  <c r="NX332" i="2"/>
  <c r="NX439" i="2"/>
  <c r="NX135" i="2"/>
  <c r="NX197" i="2"/>
  <c r="NX449" i="2"/>
  <c r="NX250" i="2"/>
  <c r="NX237" i="2"/>
  <c r="NX241" i="2"/>
  <c r="NX266" i="2"/>
  <c r="NX272" i="2"/>
  <c r="NX165" i="2"/>
  <c r="NX14" i="2"/>
  <c r="NX400" i="2"/>
  <c r="NX259" i="2"/>
  <c r="NX311" i="2"/>
  <c r="NX309" i="2"/>
  <c r="NX234" i="2"/>
  <c r="NX334" i="2"/>
  <c r="NX426" i="2"/>
  <c r="NX456" i="2"/>
  <c r="NX376" i="2"/>
  <c r="NX215" i="2"/>
  <c r="NX157" i="2"/>
  <c r="NX97" i="2"/>
  <c r="NX380" i="2"/>
  <c r="NX8" i="2"/>
  <c r="NX446" i="2"/>
  <c r="NX248" i="2"/>
  <c r="NX133" i="2"/>
  <c r="NX244" i="2"/>
  <c r="NX123" i="2"/>
  <c r="NX171" i="2"/>
  <c r="NX283" i="2"/>
  <c r="NX249" i="2"/>
  <c r="NX67" i="2"/>
  <c r="NX129" i="2"/>
  <c r="NX49" i="2"/>
  <c r="NX109" i="2"/>
  <c r="NX374" i="2"/>
  <c r="NX288" i="2"/>
  <c r="NX116" i="2"/>
  <c r="NX121" i="2"/>
  <c r="NX202" i="2"/>
  <c r="NX60" i="2"/>
  <c r="NX170" i="2"/>
  <c r="NX204" i="2"/>
  <c r="NX162" i="2"/>
  <c r="NX28" i="2"/>
  <c r="NX231" i="2"/>
  <c r="NX251" i="2"/>
  <c r="NX44" i="2"/>
  <c r="NX305" i="2"/>
  <c r="NX287" i="2"/>
  <c r="NX148" i="2"/>
  <c r="NX356" i="2"/>
  <c r="NX90" i="2"/>
  <c r="NX107" i="2"/>
  <c r="NX183" i="2"/>
  <c r="NX80" i="2"/>
  <c r="NX339" i="2"/>
  <c r="NX233" i="2"/>
  <c r="NX128" i="2"/>
  <c r="NX467" i="2"/>
  <c r="NX312" i="2"/>
  <c r="NX444" i="2"/>
  <c r="NX235" i="2"/>
  <c r="NX104" i="2"/>
  <c r="NX258" i="2"/>
  <c r="NX303" i="2"/>
  <c r="NX428" i="2"/>
  <c r="NX473" i="2"/>
  <c r="NX459" i="2"/>
  <c r="NX395" i="2"/>
  <c r="NX397" i="2"/>
  <c r="NX436" i="2"/>
  <c r="NX440" i="2"/>
  <c r="NX465" i="2"/>
  <c r="NX408" i="2"/>
  <c r="NX421" i="2"/>
  <c r="NX479" i="2"/>
  <c r="NX422" i="2"/>
  <c r="NX377" i="2"/>
  <c r="NX430" i="2"/>
  <c r="NX389" i="2"/>
  <c r="NX137" i="2"/>
  <c r="NX385" i="2"/>
  <c r="NX402" i="2"/>
  <c r="NX318" i="2"/>
  <c r="NX375" i="2"/>
  <c r="NX279" i="2"/>
  <c r="NX438" i="2"/>
  <c r="NX333" i="2"/>
  <c r="NX424" i="2"/>
  <c r="NX300" i="2"/>
  <c r="NX461" i="2"/>
  <c r="NX187" i="2"/>
  <c r="NX238" i="2"/>
  <c r="NX265" i="2"/>
  <c r="NX298" i="2"/>
  <c r="NX360" i="2"/>
  <c r="NX119" i="2"/>
  <c r="NX211" i="2"/>
  <c r="NX373" i="2"/>
  <c r="NX338" i="2"/>
  <c r="NX242" i="2"/>
  <c r="NX355" i="2"/>
  <c r="NX447" i="2"/>
  <c r="NX443" i="2"/>
  <c r="NX403" i="2"/>
  <c r="NX463" i="2"/>
  <c r="NX335" i="2"/>
  <c r="NX431" i="2"/>
  <c r="NX454" i="2"/>
  <c r="NX384" i="2"/>
  <c r="NX151" i="2"/>
  <c r="NX407" i="2"/>
  <c r="NX412" i="2"/>
  <c r="NX445" i="2"/>
  <c r="NX462" i="2"/>
  <c r="NX324" i="2"/>
  <c r="NX425" i="2"/>
  <c r="NX450" i="2"/>
  <c r="NX414" i="2"/>
  <c r="NX357" i="2"/>
  <c r="NX415" i="2"/>
  <c r="NX476" i="2"/>
  <c r="NX321" i="2"/>
  <c r="NX328" i="2"/>
  <c r="NX315" i="2"/>
  <c r="NX351" i="2"/>
  <c r="NX423" i="2"/>
  <c r="NX441" i="2"/>
  <c r="NX216" i="2"/>
  <c r="NX240" i="2"/>
  <c r="NX452" i="2"/>
  <c r="NX409" i="2"/>
  <c r="NX269" i="2"/>
  <c r="NX329" i="2"/>
  <c r="NX416" i="2"/>
  <c r="NX437" i="2"/>
  <c r="NX419" i="2"/>
  <c r="NX427" i="2"/>
  <c r="NX161" i="2"/>
  <c r="NX429" i="2"/>
  <c r="NX399" i="2"/>
  <c r="NX290" i="2"/>
  <c r="NX349" i="2"/>
  <c r="NX213" i="2"/>
  <c r="NX401" i="2"/>
  <c r="NX460" i="2"/>
  <c r="NX307" i="2"/>
  <c r="NX379" i="2"/>
  <c r="NX82" i="2"/>
  <c r="NX77" i="2"/>
  <c r="NX370" i="2"/>
  <c r="NX394" i="2"/>
  <c r="NX323" i="2"/>
  <c r="NX221" i="2"/>
  <c r="NX478" i="2"/>
  <c r="NX390" i="2"/>
  <c r="NX320" i="2"/>
  <c r="NX378" i="2"/>
  <c r="NX418" i="2"/>
  <c r="NX464" i="2"/>
  <c r="NX474" i="2"/>
  <c r="NX398" i="2"/>
  <c r="NX451" i="2"/>
  <c r="NX457" i="2"/>
  <c r="NX477" i="2"/>
  <c r="NX458" i="2"/>
  <c r="NX372" i="2"/>
  <c r="NX225" i="2"/>
  <c r="NX228" i="2"/>
  <c r="NX185" i="2"/>
  <c r="NX475" i="2"/>
  <c r="NX257" i="2"/>
  <c r="NX47" i="2"/>
  <c r="NX336" i="2"/>
  <c r="NX262" i="2"/>
  <c r="NX106" i="2"/>
  <c r="NX469" i="2"/>
  <c r="NY102" i="2"/>
  <c r="NY10" i="2"/>
  <c r="NY330" i="2"/>
  <c r="NY84" i="2"/>
  <c r="NY260" i="2"/>
  <c r="NY45" i="2"/>
  <c r="NY181" i="2"/>
  <c r="NY140" i="2"/>
  <c r="NY108" i="2"/>
  <c r="NY179" i="2"/>
  <c r="NY277" i="2"/>
  <c r="NY167" i="2"/>
  <c r="NY52" i="2"/>
  <c r="NY177" i="2"/>
  <c r="NY39" i="2"/>
  <c r="NY203" i="2"/>
  <c r="NY196" i="2"/>
  <c r="NY289" i="2"/>
  <c r="NY110" i="2"/>
  <c r="NY13" i="2"/>
  <c r="NY22" i="2"/>
  <c r="NY164" i="2"/>
  <c r="NY172" i="2"/>
  <c r="NY239" i="2"/>
  <c r="NY46" i="2"/>
  <c r="NY166" i="2"/>
  <c r="NY154" i="2"/>
  <c r="NY255" i="2"/>
  <c r="NY455" i="2"/>
  <c r="NY152" i="2"/>
  <c r="NY126" i="2"/>
  <c r="NY146" i="2"/>
  <c r="NY284" i="2"/>
  <c r="NY304" i="2"/>
  <c r="NY345" i="2"/>
  <c r="NY337" i="2"/>
  <c r="NY361" i="2"/>
  <c r="NY434" i="2"/>
  <c r="NY413" i="2"/>
  <c r="NY404" i="2"/>
  <c r="NY363" i="2"/>
  <c r="NY466" i="2"/>
  <c r="NY411" i="2"/>
  <c r="NY448" i="2"/>
  <c r="NY362" i="2"/>
  <c r="NY391" i="2"/>
  <c r="NY308" i="2"/>
  <c r="NY193" i="2"/>
  <c r="NY319" i="2"/>
  <c r="NY205" i="2"/>
  <c r="NY322" i="2"/>
  <c r="NY297" i="2"/>
  <c r="NY325" i="2"/>
  <c r="NY180" i="2"/>
  <c r="NY54" i="2"/>
  <c r="NY280" i="2"/>
  <c r="NY274" i="2"/>
  <c r="NY261" i="2"/>
  <c r="NY118" i="2"/>
  <c r="NY229" i="2"/>
  <c r="NY383" i="2"/>
  <c r="NY131" i="2"/>
  <c r="NY124" i="2"/>
  <c r="NY223" i="2"/>
  <c r="NY230" i="2"/>
  <c r="NY327" i="2"/>
  <c r="NY420" i="2"/>
  <c r="NY270" i="2"/>
  <c r="NY432" i="2"/>
  <c r="NY268" i="2"/>
  <c r="NY367" i="2"/>
  <c r="NY87" i="2"/>
  <c r="NY37" i="2"/>
  <c r="NY55" i="2"/>
  <c r="NY159" i="2"/>
  <c r="NY98" i="2"/>
  <c r="NY85" i="2"/>
  <c r="NY134" i="2"/>
  <c r="NY83" i="2"/>
  <c r="NY117" i="2"/>
  <c r="NY175" i="2"/>
  <c r="NY358" i="2"/>
  <c r="NY27" i="2"/>
  <c r="NY16" i="2"/>
  <c r="NY184" i="2"/>
  <c r="NY74" i="2"/>
  <c r="NY149" i="2"/>
  <c r="NY92" i="2"/>
  <c r="NY132" i="2"/>
  <c r="NY470" i="2"/>
  <c r="NY115" i="2"/>
  <c r="NY145" i="2"/>
  <c r="NY186" i="2"/>
  <c r="NY40" i="2"/>
  <c r="NY21" i="2"/>
  <c r="NY199" i="2"/>
  <c r="NY295" i="2"/>
  <c r="NY353" i="2"/>
  <c r="NY207" i="2"/>
  <c r="NY155" i="2"/>
  <c r="NY195" i="2"/>
  <c r="NY125" i="2"/>
  <c r="NY15" i="2"/>
  <c r="NY160" i="2"/>
  <c r="NY194" i="2"/>
  <c r="NY224" i="2"/>
  <c r="NY188" i="2"/>
  <c r="NY76" i="2"/>
  <c r="NY153" i="2"/>
  <c r="NY263" i="2"/>
  <c r="NY112" i="2"/>
  <c r="NY62" i="2"/>
  <c r="NY78" i="2"/>
  <c r="NY198" i="2"/>
  <c r="NY191" i="2"/>
  <c r="NY275" i="2"/>
  <c r="NY65" i="2"/>
  <c r="NY341" i="2"/>
  <c r="NY105" i="2"/>
  <c r="NY81" i="2"/>
  <c r="NY267" i="2"/>
  <c r="NY220" i="2"/>
  <c r="NY156" i="2"/>
  <c r="NY254" i="2"/>
  <c r="NY286" i="2"/>
  <c r="NY29" i="2"/>
  <c r="NY94" i="2"/>
  <c r="NY100" i="2"/>
  <c r="NY182" i="2"/>
  <c r="NY36" i="2"/>
  <c r="NY53" i="2"/>
  <c r="NY4" i="2"/>
  <c r="NY2" i="2"/>
  <c r="NY306" i="2"/>
  <c r="NY56" i="2"/>
  <c r="NY43" i="2"/>
  <c r="NY282" i="2"/>
  <c r="NY59" i="2"/>
  <c r="NY169" i="2"/>
  <c r="NY192" i="2"/>
  <c r="NY209" i="2"/>
  <c r="NY227" i="2"/>
  <c r="NY73" i="2"/>
  <c r="NY113" i="2"/>
  <c r="NY71" i="2"/>
  <c r="NY18" i="2"/>
  <c r="NY26" i="2"/>
  <c r="NY144" i="2"/>
  <c r="NY9" i="2"/>
  <c r="NY50" i="2"/>
  <c r="NY19" i="2"/>
  <c r="NY99" i="2"/>
  <c r="NY23" i="2"/>
  <c r="NY24" i="2"/>
  <c r="NY12" i="2"/>
  <c r="NY66" i="2"/>
  <c r="NY5" i="2"/>
  <c r="NY101" i="2"/>
  <c r="NY88" i="2"/>
  <c r="NY64" i="2"/>
  <c r="NY70" i="2"/>
  <c r="NY32" i="2"/>
  <c r="NY51" i="2"/>
  <c r="NY218" i="2"/>
  <c r="NY35" i="2"/>
  <c r="NY368" i="2"/>
  <c r="NY350" i="2"/>
  <c r="NY388" i="2"/>
  <c r="NY292" i="2"/>
  <c r="NY214" i="2"/>
  <c r="NY75" i="2"/>
  <c r="NY293" i="2"/>
  <c r="NY243" i="2"/>
  <c r="NY210" i="2"/>
  <c r="NY369" i="2"/>
  <c r="NY69" i="2"/>
  <c r="NY68" i="2"/>
  <c r="NY38" i="2"/>
  <c r="NY3" i="2"/>
  <c r="NY120" i="2"/>
  <c r="NY58" i="2"/>
  <c r="NY34" i="2"/>
  <c r="NY86" i="2"/>
  <c r="NY178" i="2"/>
  <c r="NY57" i="2"/>
  <c r="NY217" i="2"/>
  <c r="NY127" i="2"/>
  <c r="NY206" i="2"/>
  <c r="NY111" i="2"/>
  <c r="NY344" i="2"/>
  <c r="NY150" i="2"/>
  <c r="NY93" i="2"/>
  <c r="NY63" i="2"/>
  <c r="NY174" i="2"/>
  <c r="NY147" i="2"/>
  <c r="NY48" i="2"/>
  <c r="NY96" i="2"/>
  <c r="NY72" i="2"/>
  <c r="NY33" i="2"/>
  <c r="NY189" i="2"/>
  <c r="NY313" i="2"/>
  <c r="NY158" i="2"/>
  <c r="NY219" i="2"/>
  <c r="NY31" i="2"/>
  <c r="NY95" i="2"/>
  <c r="NY346" i="2"/>
  <c r="NY176" i="2"/>
  <c r="NY352" i="2"/>
  <c r="NY245" i="2"/>
  <c r="NY41" i="2"/>
  <c r="NY79" i="2"/>
  <c r="NY30" i="2"/>
  <c r="NY226" i="2"/>
  <c r="NY103" i="2"/>
  <c r="NY141" i="2"/>
  <c r="NY301" i="2"/>
  <c r="NY347" i="2"/>
  <c r="NY472" i="2"/>
  <c r="NY190" i="2"/>
  <c r="NY296" i="2"/>
  <c r="NY139" i="2"/>
  <c r="NY371" i="2"/>
  <c r="NY7" i="2"/>
  <c r="NY208" i="2"/>
  <c r="NY25" i="2"/>
  <c r="NY468" i="2"/>
  <c r="NY256" i="2"/>
  <c r="NY17" i="2"/>
  <c r="NY222" i="2"/>
  <c r="NY130" i="2"/>
  <c r="NY89" i="2"/>
  <c r="NY201" i="2"/>
  <c r="NY273" i="2"/>
  <c r="NY42" i="2"/>
  <c r="NY200" i="2"/>
  <c r="NY20" i="2"/>
  <c r="NY6" i="2"/>
  <c r="NY61" i="2"/>
  <c r="NY246" i="2"/>
  <c r="NY381" i="2"/>
  <c r="NY278" i="2"/>
  <c r="NY326" i="2"/>
  <c r="NY342" i="2"/>
  <c r="NY276" i="2"/>
  <c r="NY247" i="2"/>
  <c r="NY314" i="2"/>
  <c r="NY142" i="2"/>
  <c r="NY168" i="2"/>
  <c r="NY343" i="2"/>
  <c r="NY11" i="2"/>
  <c r="NY138" i="2"/>
  <c r="NY294" i="2"/>
  <c r="NY91" i="2"/>
  <c r="NY232" i="2"/>
  <c r="NY299" i="2"/>
  <c r="NY364" i="2"/>
  <c r="NY122" i="2"/>
  <c r="NY354" i="2"/>
  <c r="NY435" i="2"/>
  <c r="NY340" i="2"/>
  <c r="NY471" i="2"/>
  <c r="NY302" i="2"/>
  <c r="NY316" i="2"/>
  <c r="NY317" i="2"/>
  <c r="NY136" i="2"/>
  <c r="NY433" i="2"/>
  <c r="NY386" i="2"/>
  <c r="NY252" i="2"/>
  <c r="NY410" i="2"/>
  <c r="NY212" i="2"/>
  <c r="NY348" i="2"/>
  <c r="NY163" i="2"/>
  <c r="NY310" i="2"/>
  <c r="NY173" i="2"/>
  <c r="NY417" i="2"/>
  <c r="NY114" i="2"/>
  <c r="NY331" i="2"/>
  <c r="NY264" i="2"/>
  <c r="NY366" i="2"/>
  <c r="NY359" i="2"/>
  <c r="NY405" i="2"/>
  <c r="NY365" i="2"/>
  <c r="NY382" i="2"/>
  <c r="NY271" i="2"/>
  <c r="NY291" i="2"/>
  <c r="NY393" i="2"/>
  <c r="NY442" i="2"/>
  <c r="NY392" i="2"/>
  <c r="NY396" i="2"/>
  <c r="NY406" i="2"/>
  <c r="NY453" i="2"/>
  <c r="NY236" i="2"/>
  <c r="NY253" i="2"/>
  <c r="NY143" i="2"/>
  <c r="NY281" i="2"/>
  <c r="NY285" i="2"/>
  <c r="NY387" i="2"/>
  <c r="NY332" i="2"/>
  <c r="NY439" i="2"/>
  <c r="NY135" i="2"/>
  <c r="NY197" i="2"/>
  <c r="NY449" i="2"/>
  <c r="NY250" i="2"/>
  <c r="NY237" i="2"/>
  <c r="NY241" i="2"/>
  <c r="NY266" i="2"/>
  <c r="NY272" i="2"/>
  <c r="NY165" i="2"/>
  <c r="NY14" i="2"/>
  <c r="NY400" i="2"/>
  <c r="NY259" i="2"/>
  <c r="NY311" i="2"/>
  <c r="NY309" i="2"/>
  <c r="NY234" i="2"/>
  <c r="NY334" i="2"/>
  <c r="NY426" i="2"/>
  <c r="NY456" i="2"/>
  <c r="NY376" i="2"/>
  <c r="NY215" i="2"/>
  <c r="NY157" i="2"/>
  <c r="NY97" i="2"/>
  <c r="NY380" i="2"/>
  <c r="NY8" i="2"/>
  <c r="NY446" i="2"/>
  <c r="NY248" i="2"/>
  <c r="NY133" i="2"/>
  <c r="NY244" i="2"/>
  <c r="NY123" i="2"/>
  <c r="NY171" i="2"/>
  <c r="NY283" i="2"/>
  <c r="NY249" i="2"/>
  <c r="NY67" i="2"/>
  <c r="NY129" i="2"/>
  <c r="NY49" i="2"/>
  <c r="NY109" i="2"/>
  <c r="NY374" i="2"/>
  <c r="NY288" i="2"/>
  <c r="NY116" i="2"/>
  <c r="NY121" i="2"/>
  <c r="NY202" i="2"/>
  <c r="NY60" i="2"/>
  <c r="NY170" i="2"/>
  <c r="NY204" i="2"/>
  <c r="NY162" i="2"/>
  <c r="NY28" i="2"/>
  <c r="NY231" i="2"/>
  <c r="NY251" i="2"/>
  <c r="NY44" i="2"/>
  <c r="NY305" i="2"/>
  <c r="NY287" i="2"/>
  <c r="NY148" i="2"/>
  <c r="NY356" i="2"/>
  <c r="NY90" i="2"/>
  <c r="NY107" i="2"/>
  <c r="NY183" i="2"/>
  <c r="NY80" i="2"/>
  <c r="NY339" i="2"/>
  <c r="NY233" i="2"/>
  <c r="NY128" i="2"/>
  <c r="NY467" i="2"/>
  <c r="NY312" i="2"/>
  <c r="NY444" i="2"/>
  <c r="NY235" i="2"/>
  <c r="NY104" i="2"/>
  <c r="NY258" i="2"/>
  <c r="NY303" i="2"/>
  <c r="NY428" i="2"/>
  <c r="NY473" i="2"/>
  <c r="NY459" i="2"/>
  <c r="NY395" i="2"/>
  <c r="NY397" i="2"/>
  <c r="NY436" i="2"/>
  <c r="NY440" i="2"/>
  <c r="NY465" i="2"/>
  <c r="NY408" i="2"/>
  <c r="NY421" i="2"/>
  <c r="NY479" i="2"/>
  <c r="NY422" i="2"/>
  <c r="NY377" i="2"/>
  <c r="NY430" i="2"/>
  <c r="NY389" i="2"/>
  <c r="NY137" i="2"/>
  <c r="NY385" i="2"/>
  <c r="NY402" i="2"/>
  <c r="NY318" i="2"/>
  <c r="NY375" i="2"/>
  <c r="NY279" i="2"/>
  <c r="NY438" i="2"/>
  <c r="NY333" i="2"/>
  <c r="NY424" i="2"/>
  <c r="NY300" i="2"/>
  <c r="NY461" i="2"/>
  <c r="NY187" i="2"/>
  <c r="NY238" i="2"/>
  <c r="NY265" i="2"/>
  <c r="NY298" i="2"/>
  <c r="NY360" i="2"/>
  <c r="NY119" i="2"/>
  <c r="NY211" i="2"/>
  <c r="NY373" i="2"/>
  <c r="NY338" i="2"/>
  <c r="NY242" i="2"/>
  <c r="NY355" i="2"/>
  <c r="NY447" i="2"/>
  <c r="NY443" i="2"/>
  <c r="NY403" i="2"/>
  <c r="NY463" i="2"/>
  <c r="NY335" i="2"/>
  <c r="NY431" i="2"/>
  <c r="NY454" i="2"/>
  <c r="NY384" i="2"/>
  <c r="NY151" i="2"/>
  <c r="NY407" i="2"/>
  <c r="NY412" i="2"/>
  <c r="NY445" i="2"/>
  <c r="NY462" i="2"/>
  <c r="NY324" i="2"/>
  <c r="NY425" i="2"/>
  <c r="NY450" i="2"/>
  <c r="NY414" i="2"/>
  <c r="NY357" i="2"/>
  <c r="NY415" i="2"/>
  <c r="NY476" i="2"/>
  <c r="NY321" i="2"/>
  <c r="NY328" i="2"/>
  <c r="NY315" i="2"/>
  <c r="NY351" i="2"/>
  <c r="NY423" i="2"/>
  <c r="NY441" i="2"/>
  <c r="NY216" i="2"/>
  <c r="NY240" i="2"/>
  <c r="NY452" i="2"/>
  <c r="NY409" i="2"/>
  <c r="NY269" i="2"/>
  <c r="NY329" i="2"/>
  <c r="NY416" i="2"/>
  <c r="NY437" i="2"/>
  <c r="NY419" i="2"/>
  <c r="NY427" i="2"/>
  <c r="NY161" i="2"/>
  <c r="NY429" i="2"/>
  <c r="NY399" i="2"/>
  <c r="NY290" i="2"/>
  <c r="NY349" i="2"/>
  <c r="NY213" i="2"/>
  <c r="NY401" i="2"/>
  <c r="NY460" i="2"/>
  <c r="NY307" i="2"/>
  <c r="NY379" i="2"/>
  <c r="NY82" i="2"/>
  <c r="NY77" i="2"/>
  <c r="NY370" i="2"/>
  <c r="NY394" i="2"/>
  <c r="NY323" i="2"/>
  <c r="NY221" i="2"/>
  <c r="NY478" i="2"/>
  <c r="NY390" i="2"/>
  <c r="NY320" i="2"/>
  <c r="NY378" i="2"/>
  <c r="NY418" i="2"/>
  <c r="NY464" i="2"/>
  <c r="NY474" i="2"/>
  <c r="NY398" i="2"/>
  <c r="NY451" i="2"/>
  <c r="NY457" i="2"/>
  <c r="NY477" i="2"/>
  <c r="NY458" i="2"/>
  <c r="NY372" i="2"/>
  <c r="NY225" i="2"/>
  <c r="NY228" i="2"/>
  <c r="NY185" i="2"/>
  <c r="NY475" i="2"/>
  <c r="NY257" i="2"/>
  <c r="NY47" i="2"/>
  <c r="NY336" i="2"/>
  <c r="NY262" i="2"/>
  <c r="NY106" i="2"/>
  <c r="NY469" i="2"/>
  <c r="NZ102" i="2"/>
  <c r="NZ10" i="2"/>
  <c r="NZ330" i="2"/>
  <c r="NZ84" i="2"/>
  <c r="NZ260" i="2"/>
  <c r="NZ45" i="2"/>
  <c r="NZ181" i="2"/>
  <c r="NZ140" i="2"/>
  <c r="NZ108" i="2"/>
  <c r="NZ179" i="2"/>
  <c r="NZ277" i="2"/>
  <c r="NZ167" i="2"/>
  <c r="NZ52" i="2"/>
  <c r="NZ177" i="2"/>
  <c r="NZ39" i="2"/>
  <c r="NZ203" i="2"/>
  <c r="NZ196" i="2"/>
  <c r="NZ289" i="2"/>
  <c r="NZ110" i="2"/>
  <c r="NZ13" i="2"/>
  <c r="NZ22" i="2"/>
  <c r="NZ164" i="2"/>
  <c r="NZ172" i="2"/>
  <c r="NZ239" i="2"/>
  <c r="NZ46" i="2"/>
  <c r="NZ166" i="2"/>
  <c r="NZ154" i="2"/>
  <c r="NZ255" i="2"/>
  <c r="NZ455" i="2"/>
  <c r="NZ152" i="2"/>
  <c r="NZ126" i="2"/>
  <c r="NZ146" i="2"/>
  <c r="NZ284" i="2"/>
  <c r="NZ304" i="2"/>
  <c r="NZ345" i="2"/>
  <c r="NZ337" i="2"/>
  <c r="NZ361" i="2"/>
  <c r="NZ434" i="2"/>
  <c r="NZ413" i="2"/>
  <c r="NZ404" i="2"/>
  <c r="NZ363" i="2"/>
  <c r="NZ466" i="2"/>
  <c r="NZ411" i="2"/>
  <c r="NZ448" i="2"/>
  <c r="NZ362" i="2"/>
  <c r="NZ391" i="2"/>
  <c r="NZ308" i="2"/>
  <c r="NZ193" i="2"/>
  <c r="NZ319" i="2"/>
  <c r="NZ205" i="2"/>
  <c r="NZ322" i="2"/>
  <c r="NZ297" i="2"/>
  <c r="NZ325" i="2"/>
  <c r="NZ180" i="2"/>
  <c r="NZ54" i="2"/>
  <c r="NZ280" i="2"/>
  <c r="NZ274" i="2"/>
  <c r="NZ261" i="2"/>
  <c r="NZ118" i="2"/>
  <c r="NZ229" i="2"/>
  <c r="NZ383" i="2"/>
  <c r="NZ131" i="2"/>
  <c r="NZ124" i="2"/>
  <c r="NZ223" i="2"/>
  <c r="NZ230" i="2"/>
  <c r="NZ327" i="2"/>
  <c r="NZ420" i="2"/>
  <c r="NZ270" i="2"/>
  <c r="NZ432" i="2"/>
  <c r="NZ268" i="2"/>
  <c r="NZ367" i="2"/>
  <c r="NZ87" i="2"/>
  <c r="NZ37" i="2"/>
  <c r="NZ55" i="2"/>
  <c r="NZ159" i="2"/>
  <c r="NZ98" i="2"/>
  <c r="NZ85" i="2"/>
  <c r="NZ134" i="2"/>
  <c r="NZ83" i="2"/>
  <c r="NZ117" i="2"/>
  <c r="NZ175" i="2"/>
  <c r="NZ358" i="2"/>
  <c r="NZ27" i="2"/>
  <c r="NZ16" i="2"/>
  <c r="NZ184" i="2"/>
  <c r="NZ74" i="2"/>
  <c r="NZ149" i="2"/>
  <c r="NZ92" i="2"/>
  <c r="NZ132" i="2"/>
  <c r="NZ470" i="2"/>
  <c r="NZ115" i="2"/>
  <c r="NZ145" i="2"/>
  <c r="NZ186" i="2"/>
  <c r="NZ40" i="2"/>
  <c r="NZ21" i="2"/>
  <c r="NZ199" i="2"/>
  <c r="NZ295" i="2"/>
  <c r="NZ353" i="2"/>
  <c r="NZ207" i="2"/>
  <c r="NZ155" i="2"/>
  <c r="NZ195" i="2"/>
  <c r="NZ125" i="2"/>
  <c r="NZ15" i="2"/>
  <c r="NZ160" i="2"/>
  <c r="NZ194" i="2"/>
  <c r="NZ224" i="2"/>
  <c r="NZ188" i="2"/>
  <c r="NZ76" i="2"/>
  <c r="NZ153" i="2"/>
  <c r="NZ263" i="2"/>
  <c r="NZ112" i="2"/>
  <c r="NZ62" i="2"/>
  <c r="NZ78" i="2"/>
  <c r="NZ198" i="2"/>
  <c r="NZ191" i="2"/>
  <c r="NZ275" i="2"/>
  <c r="NZ65" i="2"/>
  <c r="NZ341" i="2"/>
  <c r="NZ105" i="2"/>
  <c r="NZ81" i="2"/>
  <c r="NZ267" i="2"/>
  <c r="NZ220" i="2"/>
  <c r="NZ156" i="2"/>
  <c r="NZ254" i="2"/>
  <c r="NZ286" i="2"/>
  <c r="NZ29" i="2"/>
  <c r="NZ94" i="2"/>
  <c r="NZ100" i="2"/>
  <c r="NZ182" i="2"/>
  <c r="NZ36" i="2"/>
  <c r="NZ53" i="2"/>
  <c r="NZ4" i="2"/>
  <c r="NZ2" i="2"/>
  <c r="NZ306" i="2"/>
  <c r="NZ56" i="2"/>
  <c r="NZ43" i="2"/>
  <c r="NZ282" i="2"/>
  <c r="NZ59" i="2"/>
  <c r="NZ169" i="2"/>
  <c r="NZ192" i="2"/>
  <c r="NZ209" i="2"/>
  <c r="NZ227" i="2"/>
  <c r="NZ73" i="2"/>
  <c r="NZ113" i="2"/>
  <c r="NZ71" i="2"/>
  <c r="NZ18" i="2"/>
  <c r="NZ26" i="2"/>
  <c r="NZ144" i="2"/>
  <c r="NZ9" i="2"/>
  <c r="NZ50" i="2"/>
  <c r="NZ19" i="2"/>
  <c r="NZ99" i="2"/>
  <c r="NZ23" i="2"/>
  <c r="NZ24" i="2"/>
  <c r="NZ12" i="2"/>
  <c r="NZ66" i="2"/>
  <c r="NZ5" i="2"/>
  <c r="NZ101" i="2"/>
  <c r="NZ88" i="2"/>
  <c r="NZ64" i="2"/>
  <c r="NZ70" i="2"/>
  <c r="NZ32" i="2"/>
  <c r="NZ51" i="2"/>
  <c r="NZ218" i="2"/>
  <c r="NZ35" i="2"/>
  <c r="NZ368" i="2"/>
  <c r="NZ350" i="2"/>
  <c r="NZ388" i="2"/>
  <c r="NZ292" i="2"/>
  <c r="NZ214" i="2"/>
  <c r="NZ75" i="2"/>
  <c r="NZ293" i="2"/>
  <c r="NZ243" i="2"/>
  <c r="NZ210" i="2"/>
  <c r="NZ369" i="2"/>
  <c r="NZ69" i="2"/>
  <c r="NZ68" i="2"/>
  <c r="NZ38" i="2"/>
  <c r="NZ3" i="2"/>
  <c r="NZ120" i="2"/>
  <c r="NZ58" i="2"/>
  <c r="NZ34" i="2"/>
  <c r="NZ86" i="2"/>
  <c r="NZ178" i="2"/>
  <c r="NZ57" i="2"/>
  <c r="NZ217" i="2"/>
  <c r="NZ127" i="2"/>
  <c r="NZ206" i="2"/>
  <c r="NZ111" i="2"/>
  <c r="NZ344" i="2"/>
  <c r="NZ150" i="2"/>
  <c r="NZ93" i="2"/>
  <c r="NZ63" i="2"/>
  <c r="NZ174" i="2"/>
  <c r="NZ147" i="2"/>
  <c r="NZ48" i="2"/>
  <c r="NZ96" i="2"/>
  <c r="NZ72" i="2"/>
  <c r="NZ33" i="2"/>
  <c r="NZ189" i="2"/>
  <c r="NZ313" i="2"/>
  <c r="NZ158" i="2"/>
  <c r="NZ219" i="2"/>
  <c r="NZ31" i="2"/>
  <c r="NZ95" i="2"/>
  <c r="NZ346" i="2"/>
  <c r="NZ176" i="2"/>
  <c r="NZ352" i="2"/>
  <c r="NZ245" i="2"/>
  <c r="NZ41" i="2"/>
  <c r="NZ79" i="2"/>
  <c r="NZ30" i="2"/>
  <c r="NZ226" i="2"/>
  <c r="NZ103" i="2"/>
  <c r="NZ141" i="2"/>
  <c r="NZ301" i="2"/>
  <c r="NZ347" i="2"/>
  <c r="NZ472" i="2"/>
  <c r="NZ190" i="2"/>
  <c r="NZ296" i="2"/>
  <c r="NZ139" i="2"/>
  <c r="NZ371" i="2"/>
  <c r="NZ7" i="2"/>
  <c r="NZ208" i="2"/>
  <c r="NZ25" i="2"/>
  <c r="NZ468" i="2"/>
  <c r="NZ256" i="2"/>
  <c r="NZ17" i="2"/>
  <c r="NZ222" i="2"/>
  <c r="NZ130" i="2"/>
  <c r="NZ89" i="2"/>
  <c r="NZ201" i="2"/>
  <c r="NZ273" i="2"/>
  <c r="NZ42" i="2"/>
  <c r="NZ200" i="2"/>
  <c r="NZ20" i="2"/>
  <c r="NZ6" i="2"/>
  <c r="NZ61" i="2"/>
  <c r="NZ246" i="2"/>
  <c r="NZ381" i="2"/>
  <c r="NZ278" i="2"/>
  <c r="NZ326" i="2"/>
  <c r="NZ342" i="2"/>
  <c r="NZ276" i="2"/>
  <c r="NZ247" i="2"/>
  <c r="NZ314" i="2"/>
  <c r="NZ142" i="2"/>
  <c r="NZ168" i="2"/>
  <c r="NZ343" i="2"/>
  <c r="NZ11" i="2"/>
  <c r="NZ138" i="2"/>
  <c r="NZ294" i="2"/>
  <c r="NZ91" i="2"/>
  <c r="NZ232" i="2"/>
  <c r="NZ299" i="2"/>
  <c r="NZ364" i="2"/>
  <c r="NZ122" i="2"/>
  <c r="NZ354" i="2"/>
  <c r="NZ435" i="2"/>
  <c r="NZ340" i="2"/>
  <c r="NZ471" i="2"/>
  <c r="NZ302" i="2"/>
  <c r="NZ316" i="2"/>
  <c r="NZ317" i="2"/>
  <c r="NZ136" i="2"/>
  <c r="NZ433" i="2"/>
  <c r="NZ386" i="2"/>
  <c r="NZ252" i="2"/>
  <c r="NZ410" i="2"/>
  <c r="NZ212" i="2"/>
  <c r="NZ348" i="2"/>
  <c r="NZ163" i="2"/>
  <c r="NZ310" i="2"/>
  <c r="NZ173" i="2"/>
  <c r="NZ417" i="2"/>
  <c r="NZ114" i="2"/>
  <c r="NZ331" i="2"/>
  <c r="NZ264" i="2"/>
  <c r="NZ366" i="2"/>
  <c r="NZ359" i="2"/>
  <c r="NZ405" i="2"/>
  <c r="NZ365" i="2"/>
  <c r="NZ382" i="2"/>
  <c r="NZ271" i="2"/>
  <c r="NZ291" i="2"/>
  <c r="NZ393" i="2"/>
  <c r="NZ442" i="2"/>
  <c r="NZ392" i="2"/>
  <c r="NZ396" i="2"/>
  <c r="NZ406" i="2"/>
  <c r="NZ453" i="2"/>
  <c r="NZ236" i="2"/>
  <c r="NZ253" i="2"/>
  <c r="NZ143" i="2"/>
  <c r="NZ281" i="2"/>
  <c r="NZ285" i="2"/>
  <c r="NZ387" i="2"/>
  <c r="NZ332" i="2"/>
  <c r="NZ439" i="2"/>
  <c r="NZ135" i="2"/>
  <c r="NZ197" i="2"/>
  <c r="NZ449" i="2"/>
  <c r="NZ250" i="2"/>
  <c r="NZ237" i="2"/>
  <c r="NZ241" i="2"/>
  <c r="NZ266" i="2"/>
  <c r="NZ272" i="2"/>
  <c r="NZ165" i="2"/>
  <c r="NZ14" i="2"/>
  <c r="NZ400" i="2"/>
  <c r="NZ259" i="2"/>
  <c r="NZ311" i="2"/>
  <c r="NZ309" i="2"/>
  <c r="NZ234" i="2"/>
  <c r="NZ334" i="2"/>
  <c r="NZ426" i="2"/>
  <c r="NZ456" i="2"/>
  <c r="NZ376" i="2"/>
  <c r="NZ215" i="2"/>
  <c r="NZ157" i="2"/>
  <c r="NZ97" i="2"/>
  <c r="NZ380" i="2"/>
  <c r="NZ8" i="2"/>
  <c r="NZ446" i="2"/>
  <c r="NZ248" i="2"/>
  <c r="NZ133" i="2"/>
  <c r="NZ244" i="2"/>
  <c r="NZ123" i="2"/>
  <c r="NZ171" i="2"/>
  <c r="NZ283" i="2"/>
  <c r="NZ249" i="2"/>
  <c r="NZ67" i="2"/>
  <c r="NZ129" i="2"/>
  <c r="NZ49" i="2"/>
  <c r="NZ109" i="2"/>
  <c r="NZ374" i="2"/>
  <c r="NZ288" i="2"/>
  <c r="NZ116" i="2"/>
  <c r="NZ121" i="2"/>
  <c r="NZ202" i="2"/>
  <c r="NZ60" i="2"/>
  <c r="NZ170" i="2"/>
  <c r="NZ204" i="2"/>
  <c r="NZ162" i="2"/>
  <c r="NZ28" i="2"/>
  <c r="NZ231" i="2"/>
  <c r="NZ251" i="2"/>
  <c r="NZ44" i="2"/>
  <c r="NZ305" i="2"/>
  <c r="NZ287" i="2"/>
  <c r="NZ148" i="2"/>
  <c r="NZ356" i="2"/>
  <c r="NZ90" i="2"/>
  <c r="NZ107" i="2"/>
  <c r="NZ183" i="2"/>
  <c r="NZ80" i="2"/>
  <c r="NZ339" i="2"/>
  <c r="NZ233" i="2"/>
  <c r="NZ128" i="2"/>
  <c r="NZ467" i="2"/>
  <c r="NZ312" i="2"/>
  <c r="NZ444" i="2"/>
  <c r="NZ235" i="2"/>
  <c r="NZ104" i="2"/>
  <c r="NZ258" i="2"/>
  <c r="NZ303" i="2"/>
  <c r="NZ428" i="2"/>
  <c r="NZ473" i="2"/>
  <c r="NZ459" i="2"/>
  <c r="NZ395" i="2"/>
  <c r="NZ397" i="2"/>
  <c r="NZ436" i="2"/>
  <c r="NZ440" i="2"/>
  <c r="NZ465" i="2"/>
  <c r="NZ408" i="2"/>
  <c r="NZ421" i="2"/>
  <c r="NZ479" i="2"/>
  <c r="NZ422" i="2"/>
  <c r="NZ377" i="2"/>
  <c r="NZ430" i="2"/>
  <c r="NZ389" i="2"/>
  <c r="NZ137" i="2"/>
  <c r="NZ385" i="2"/>
  <c r="NZ402" i="2"/>
  <c r="NZ318" i="2"/>
  <c r="NZ375" i="2"/>
  <c r="NZ279" i="2"/>
  <c r="NZ438" i="2"/>
  <c r="NZ333" i="2"/>
  <c r="NZ424" i="2"/>
  <c r="NZ300" i="2"/>
  <c r="NZ461" i="2"/>
  <c r="NZ187" i="2"/>
  <c r="NZ238" i="2"/>
  <c r="NZ265" i="2"/>
  <c r="NZ298" i="2"/>
  <c r="NZ360" i="2"/>
  <c r="NZ119" i="2"/>
  <c r="NZ211" i="2"/>
  <c r="NZ373" i="2"/>
  <c r="NZ338" i="2"/>
  <c r="NZ242" i="2"/>
  <c r="NZ355" i="2"/>
  <c r="NZ447" i="2"/>
  <c r="NZ443" i="2"/>
  <c r="NZ403" i="2"/>
  <c r="NZ463" i="2"/>
  <c r="NZ335" i="2"/>
  <c r="NZ431" i="2"/>
  <c r="NZ454" i="2"/>
  <c r="NZ384" i="2"/>
  <c r="NZ151" i="2"/>
  <c r="NZ407" i="2"/>
  <c r="NZ412" i="2"/>
  <c r="NZ445" i="2"/>
  <c r="NZ462" i="2"/>
  <c r="NZ324" i="2"/>
  <c r="NZ425" i="2"/>
  <c r="NZ450" i="2"/>
  <c r="NZ414" i="2"/>
  <c r="NZ357" i="2"/>
  <c r="NZ415" i="2"/>
  <c r="NZ476" i="2"/>
  <c r="NZ321" i="2"/>
  <c r="NZ328" i="2"/>
  <c r="NZ315" i="2"/>
  <c r="NZ351" i="2"/>
  <c r="NZ423" i="2"/>
  <c r="NZ441" i="2"/>
  <c r="NZ216" i="2"/>
  <c r="NZ240" i="2"/>
  <c r="NZ452" i="2"/>
  <c r="NZ409" i="2"/>
  <c r="NZ269" i="2"/>
  <c r="NZ329" i="2"/>
  <c r="NZ416" i="2"/>
  <c r="NZ437" i="2"/>
  <c r="NZ419" i="2"/>
  <c r="NZ427" i="2"/>
  <c r="NZ161" i="2"/>
  <c r="NZ429" i="2"/>
  <c r="NZ399" i="2"/>
  <c r="NZ290" i="2"/>
  <c r="NZ349" i="2"/>
  <c r="NZ213" i="2"/>
  <c r="NZ401" i="2"/>
  <c r="NZ460" i="2"/>
  <c r="NZ307" i="2"/>
  <c r="NZ379" i="2"/>
  <c r="NZ82" i="2"/>
  <c r="NZ77" i="2"/>
  <c r="NZ370" i="2"/>
  <c r="NZ394" i="2"/>
  <c r="NZ323" i="2"/>
  <c r="NZ221" i="2"/>
  <c r="NZ478" i="2"/>
  <c r="NZ390" i="2"/>
  <c r="NZ320" i="2"/>
  <c r="NZ378" i="2"/>
  <c r="NZ418" i="2"/>
  <c r="NZ464" i="2"/>
  <c r="NZ474" i="2"/>
  <c r="NZ398" i="2"/>
  <c r="NZ451" i="2"/>
  <c r="NZ457" i="2"/>
  <c r="NZ477" i="2"/>
  <c r="NZ458" i="2"/>
  <c r="NZ372" i="2"/>
  <c r="NZ225" i="2"/>
  <c r="NZ228" i="2"/>
  <c r="NZ185" i="2"/>
  <c r="NZ475" i="2"/>
  <c r="NZ257" i="2"/>
  <c r="NZ47" i="2"/>
  <c r="NZ336" i="2"/>
  <c r="NZ262" i="2"/>
  <c r="NZ106" i="2"/>
  <c r="NZ469" i="2"/>
  <c r="OA102" i="2"/>
  <c r="OA10" i="2"/>
  <c r="OA330" i="2"/>
  <c r="OA84" i="2"/>
  <c r="OA260" i="2"/>
  <c r="OA45" i="2"/>
  <c r="OA181" i="2"/>
  <c r="OA140" i="2"/>
  <c r="OA108" i="2"/>
  <c r="OA179" i="2"/>
  <c r="OA277" i="2"/>
  <c r="OA167" i="2"/>
  <c r="OA52" i="2"/>
  <c r="OA177" i="2"/>
  <c r="OA39" i="2"/>
  <c r="OA203" i="2"/>
  <c r="OA196" i="2"/>
  <c r="OA289" i="2"/>
  <c r="OA110" i="2"/>
  <c r="OA13" i="2"/>
  <c r="OA22" i="2"/>
  <c r="OA164" i="2"/>
  <c r="OA172" i="2"/>
  <c r="OA239" i="2"/>
  <c r="OA46" i="2"/>
  <c r="OA166" i="2"/>
  <c r="OA154" i="2"/>
  <c r="OA255" i="2"/>
  <c r="OA455" i="2"/>
  <c r="OA152" i="2"/>
  <c r="OA126" i="2"/>
  <c r="OA146" i="2"/>
  <c r="OA284" i="2"/>
  <c r="OA304" i="2"/>
  <c r="OA345" i="2"/>
  <c r="OA337" i="2"/>
  <c r="OA361" i="2"/>
  <c r="OA434" i="2"/>
  <c r="OA413" i="2"/>
  <c r="OA404" i="2"/>
  <c r="OA363" i="2"/>
  <c r="OA466" i="2"/>
  <c r="OA411" i="2"/>
  <c r="OA448" i="2"/>
  <c r="OA362" i="2"/>
  <c r="OA391" i="2"/>
  <c r="OA308" i="2"/>
  <c r="OA193" i="2"/>
  <c r="OA319" i="2"/>
  <c r="OA205" i="2"/>
  <c r="OA322" i="2"/>
  <c r="OA297" i="2"/>
  <c r="OA325" i="2"/>
  <c r="OA180" i="2"/>
  <c r="OA54" i="2"/>
  <c r="OA280" i="2"/>
  <c r="OA274" i="2"/>
  <c r="OA261" i="2"/>
  <c r="OA118" i="2"/>
  <c r="OA229" i="2"/>
  <c r="OA383" i="2"/>
  <c r="OA131" i="2"/>
  <c r="OA124" i="2"/>
  <c r="OA223" i="2"/>
  <c r="OA230" i="2"/>
  <c r="OA327" i="2"/>
  <c r="OA420" i="2"/>
  <c r="OA270" i="2"/>
  <c r="OA432" i="2"/>
  <c r="OA268" i="2"/>
  <c r="OA367" i="2"/>
  <c r="OA87" i="2"/>
  <c r="OA37" i="2"/>
  <c r="OA55" i="2"/>
  <c r="OA159" i="2"/>
  <c r="OA98" i="2"/>
  <c r="OA85" i="2"/>
  <c r="OA134" i="2"/>
  <c r="OA83" i="2"/>
  <c r="OA117" i="2"/>
  <c r="OA175" i="2"/>
  <c r="OA358" i="2"/>
  <c r="OA27" i="2"/>
  <c r="OA16" i="2"/>
  <c r="OA184" i="2"/>
  <c r="OA74" i="2"/>
  <c r="OA149" i="2"/>
  <c r="OA92" i="2"/>
  <c r="OA132" i="2"/>
  <c r="OA470" i="2"/>
  <c r="OA115" i="2"/>
  <c r="OA145" i="2"/>
  <c r="OA186" i="2"/>
  <c r="OA40" i="2"/>
  <c r="OA21" i="2"/>
  <c r="OA199" i="2"/>
  <c r="OA295" i="2"/>
  <c r="OA353" i="2"/>
  <c r="OA207" i="2"/>
  <c r="OA155" i="2"/>
  <c r="OA195" i="2"/>
  <c r="OA125" i="2"/>
  <c r="OA15" i="2"/>
  <c r="OA160" i="2"/>
  <c r="OA194" i="2"/>
  <c r="OA224" i="2"/>
  <c r="OA188" i="2"/>
  <c r="OA76" i="2"/>
  <c r="OA153" i="2"/>
  <c r="OA263" i="2"/>
  <c r="OA112" i="2"/>
  <c r="OA62" i="2"/>
  <c r="OA78" i="2"/>
  <c r="OA198" i="2"/>
  <c r="OA191" i="2"/>
  <c r="OA275" i="2"/>
  <c r="OA65" i="2"/>
  <c r="OA341" i="2"/>
  <c r="OA105" i="2"/>
  <c r="OA81" i="2"/>
  <c r="OA267" i="2"/>
  <c r="OA220" i="2"/>
  <c r="OA156" i="2"/>
  <c r="OA254" i="2"/>
  <c r="OA286" i="2"/>
  <c r="OA29" i="2"/>
  <c r="OA94" i="2"/>
  <c r="OA100" i="2"/>
  <c r="OA182" i="2"/>
  <c r="OA36" i="2"/>
  <c r="OA53" i="2"/>
  <c r="OA4" i="2"/>
  <c r="OA2" i="2"/>
  <c r="OA306" i="2"/>
  <c r="OA56" i="2"/>
  <c r="OA43" i="2"/>
  <c r="OA282" i="2"/>
  <c r="OA59" i="2"/>
  <c r="OA169" i="2"/>
  <c r="OA192" i="2"/>
  <c r="OA209" i="2"/>
  <c r="OA227" i="2"/>
  <c r="OA73" i="2"/>
  <c r="OA113" i="2"/>
  <c r="OA71" i="2"/>
  <c r="OA18" i="2"/>
  <c r="OA26" i="2"/>
  <c r="OA144" i="2"/>
  <c r="OA9" i="2"/>
  <c r="OA50" i="2"/>
  <c r="OA19" i="2"/>
  <c r="OA99" i="2"/>
  <c r="OA23" i="2"/>
  <c r="OA24" i="2"/>
  <c r="OA12" i="2"/>
  <c r="OA66" i="2"/>
  <c r="OA5" i="2"/>
  <c r="OA101" i="2"/>
  <c r="OA88" i="2"/>
  <c r="OA64" i="2"/>
  <c r="OA70" i="2"/>
  <c r="OA32" i="2"/>
  <c r="OA51" i="2"/>
  <c r="OA218" i="2"/>
  <c r="OA35" i="2"/>
  <c r="OA368" i="2"/>
  <c r="OA350" i="2"/>
  <c r="OA388" i="2"/>
  <c r="OA292" i="2"/>
  <c r="OA214" i="2"/>
  <c r="OA75" i="2"/>
  <c r="OA293" i="2"/>
  <c r="OA243" i="2"/>
  <c r="OA210" i="2"/>
  <c r="OA369" i="2"/>
  <c r="OA69" i="2"/>
  <c r="OA68" i="2"/>
  <c r="OA38" i="2"/>
  <c r="OA3" i="2"/>
  <c r="OA120" i="2"/>
  <c r="OA58" i="2"/>
  <c r="OA34" i="2"/>
  <c r="OA86" i="2"/>
  <c r="OA178" i="2"/>
  <c r="OA57" i="2"/>
  <c r="OA217" i="2"/>
  <c r="OA127" i="2"/>
  <c r="OA206" i="2"/>
  <c r="OA111" i="2"/>
  <c r="OA344" i="2"/>
  <c r="OA150" i="2"/>
  <c r="OA93" i="2"/>
  <c r="OA63" i="2"/>
  <c r="OA174" i="2"/>
  <c r="OA147" i="2"/>
  <c r="OA48" i="2"/>
  <c r="OA96" i="2"/>
  <c r="OA72" i="2"/>
  <c r="OA33" i="2"/>
  <c r="OA189" i="2"/>
  <c r="OA313" i="2"/>
  <c r="OA158" i="2"/>
  <c r="OA219" i="2"/>
  <c r="OA31" i="2"/>
  <c r="OA95" i="2"/>
  <c r="OA346" i="2"/>
  <c r="OA176" i="2"/>
  <c r="OA352" i="2"/>
  <c r="OA245" i="2"/>
  <c r="OA41" i="2"/>
  <c r="OA79" i="2"/>
  <c r="OA30" i="2"/>
  <c r="OA226" i="2"/>
  <c r="OA103" i="2"/>
  <c r="OA141" i="2"/>
  <c r="OA301" i="2"/>
  <c r="OA347" i="2"/>
  <c r="OA472" i="2"/>
  <c r="OA190" i="2"/>
  <c r="OA296" i="2"/>
  <c r="OA139" i="2"/>
  <c r="OA371" i="2"/>
  <c r="OA7" i="2"/>
  <c r="OA208" i="2"/>
  <c r="OA25" i="2"/>
  <c r="OA468" i="2"/>
  <c r="OA256" i="2"/>
  <c r="OA17" i="2"/>
  <c r="OA222" i="2"/>
  <c r="OA130" i="2"/>
  <c r="OA89" i="2"/>
  <c r="OA201" i="2"/>
  <c r="OA273" i="2"/>
  <c r="OA42" i="2"/>
  <c r="OA200" i="2"/>
  <c r="OA20" i="2"/>
  <c r="OA6" i="2"/>
  <c r="OA61" i="2"/>
  <c r="OA246" i="2"/>
  <c r="OA381" i="2"/>
  <c r="OA278" i="2"/>
  <c r="OA326" i="2"/>
  <c r="OA342" i="2"/>
  <c r="OA276" i="2"/>
  <c r="OA247" i="2"/>
  <c r="OA314" i="2"/>
  <c r="OA142" i="2"/>
  <c r="OA168" i="2"/>
  <c r="OA343" i="2"/>
  <c r="OA11" i="2"/>
  <c r="OA138" i="2"/>
  <c r="OA294" i="2"/>
  <c r="OA91" i="2"/>
  <c r="OA232" i="2"/>
  <c r="OA299" i="2"/>
  <c r="OA364" i="2"/>
  <c r="OA122" i="2"/>
  <c r="OA354" i="2"/>
  <c r="OA435" i="2"/>
  <c r="OA340" i="2"/>
  <c r="OA471" i="2"/>
  <c r="OA302" i="2"/>
  <c r="OA316" i="2"/>
  <c r="OA317" i="2"/>
  <c r="OA136" i="2"/>
  <c r="OA433" i="2"/>
  <c r="OA386" i="2"/>
  <c r="OA252" i="2"/>
  <c r="OA410" i="2"/>
  <c r="OA212" i="2"/>
  <c r="OA348" i="2"/>
  <c r="OA163" i="2"/>
  <c r="OA310" i="2"/>
  <c r="OA173" i="2"/>
  <c r="OA417" i="2"/>
  <c r="OA114" i="2"/>
  <c r="OA331" i="2"/>
  <c r="OA264" i="2"/>
  <c r="OA366" i="2"/>
  <c r="OA359" i="2"/>
  <c r="OA405" i="2"/>
  <c r="OA365" i="2"/>
  <c r="OA382" i="2"/>
  <c r="OA271" i="2"/>
  <c r="OA291" i="2"/>
  <c r="OA393" i="2"/>
  <c r="OA442" i="2"/>
  <c r="OA392" i="2"/>
  <c r="OA396" i="2"/>
  <c r="OA406" i="2"/>
  <c r="OA453" i="2"/>
  <c r="OA236" i="2"/>
  <c r="OA253" i="2"/>
  <c r="OA143" i="2"/>
  <c r="OA281" i="2"/>
  <c r="OA285" i="2"/>
  <c r="OA387" i="2"/>
  <c r="OA332" i="2"/>
  <c r="OA439" i="2"/>
  <c r="OA135" i="2"/>
  <c r="OA197" i="2"/>
  <c r="OA449" i="2"/>
  <c r="OA250" i="2"/>
  <c r="OA237" i="2"/>
  <c r="OA241" i="2"/>
  <c r="OA266" i="2"/>
  <c r="OA272" i="2"/>
  <c r="OA165" i="2"/>
  <c r="OA14" i="2"/>
  <c r="OA400" i="2"/>
  <c r="OA259" i="2"/>
  <c r="OA311" i="2"/>
  <c r="OA309" i="2"/>
  <c r="OA234" i="2"/>
  <c r="OA334" i="2"/>
  <c r="OA426" i="2"/>
  <c r="OA456" i="2"/>
  <c r="OA376" i="2"/>
  <c r="OA215" i="2"/>
  <c r="OA157" i="2"/>
  <c r="OA97" i="2"/>
  <c r="OA380" i="2"/>
  <c r="OA8" i="2"/>
  <c r="OA446" i="2"/>
  <c r="OA248" i="2"/>
  <c r="OA133" i="2"/>
  <c r="OA244" i="2"/>
  <c r="OA123" i="2"/>
  <c r="OA171" i="2"/>
  <c r="OA283" i="2"/>
  <c r="OA249" i="2"/>
  <c r="OA67" i="2"/>
  <c r="OA129" i="2"/>
  <c r="OA49" i="2"/>
  <c r="OA109" i="2"/>
  <c r="OA374" i="2"/>
  <c r="OA288" i="2"/>
  <c r="OA116" i="2"/>
  <c r="OA121" i="2"/>
  <c r="OA202" i="2"/>
  <c r="OA60" i="2"/>
  <c r="OA170" i="2"/>
  <c r="OA204" i="2"/>
  <c r="OA162" i="2"/>
  <c r="OA28" i="2"/>
  <c r="OA231" i="2"/>
  <c r="OA251" i="2"/>
  <c r="OA44" i="2"/>
  <c r="OA305" i="2"/>
  <c r="OA287" i="2"/>
  <c r="OA148" i="2"/>
  <c r="OA356" i="2"/>
  <c r="OA90" i="2"/>
  <c r="OA107" i="2"/>
  <c r="OA183" i="2"/>
  <c r="OA80" i="2"/>
  <c r="OA339" i="2"/>
  <c r="OA233" i="2"/>
  <c r="OA128" i="2"/>
  <c r="OA467" i="2"/>
  <c r="OA312" i="2"/>
  <c r="OA444" i="2"/>
  <c r="OA235" i="2"/>
  <c r="OA104" i="2"/>
  <c r="OA258" i="2"/>
  <c r="OA303" i="2"/>
  <c r="OA428" i="2"/>
  <c r="OA473" i="2"/>
  <c r="OA459" i="2"/>
  <c r="OA395" i="2"/>
  <c r="OA397" i="2"/>
  <c r="OA436" i="2"/>
  <c r="OA440" i="2"/>
  <c r="OA465" i="2"/>
  <c r="OA408" i="2"/>
  <c r="OA421" i="2"/>
  <c r="OA479" i="2"/>
  <c r="OA422" i="2"/>
  <c r="OA377" i="2"/>
  <c r="OA430" i="2"/>
  <c r="OA389" i="2"/>
  <c r="OA137" i="2"/>
  <c r="OA385" i="2"/>
  <c r="OA402" i="2"/>
  <c r="OA318" i="2"/>
  <c r="OA375" i="2"/>
  <c r="OA279" i="2"/>
  <c r="OA438" i="2"/>
  <c r="OA333" i="2"/>
  <c r="OA424" i="2"/>
  <c r="OA300" i="2"/>
  <c r="OA461" i="2"/>
  <c r="OA187" i="2"/>
  <c r="OA238" i="2"/>
  <c r="OA265" i="2"/>
  <c r="OA298" i="2"/>
  <c r="OA360" i="2"/>
  <c r="OA119" i="2"/>
  <c r="OA211" i="2"/>
  <c r="OA373" i="2"/>
  <c r="OA338" i="2"/>
  <c r="OA242" i="2"/>
  <c r="OA355" i="2"/>
  <c r="OA447" i="2"/>
  <c r="OA443" i="2"/>
  <c r="OA403" i="2"/>
  <c r="OA463" i="2"/>
  <c r="OA335" i="2"/>
  <c r="OA431" i="2"/>
  <c r="OA454" i="2"/>
  <c r="OA384" i="2"/>
  <c r="OA151" i="2"/>
  <c r="OA407" i="2"/>
  <c r="OA412" i="2"/>
  <c r="OA445" i="2"/>
  <c r="OA462" i="2"/>
  <c r="OA324" i="2"/>
  <c r="OA425" i="2"/>
  <c r="OA450" i="2"/>
  <c r="OA414" i="2"/>
  <c r="OA357" i="2"/>
  <c r="OA415" i="2"/>
  <c r="OA476" i="2"/>
  <c r="OA321" i="2"/>
  <c r="OA328" i="2"/>
  <c r="OA315" i="2"/>
  <c r="OA351" i="2"/>
  <c r="OA423" i="2"/>
  <c r="OA441" i="2"/>
  <c r="OA216" i="2"/>
  <c r="OA240" i="2"/>
  <c r="OA452" i="2"/>
  <c r="OA409" i="2"/>
  <c r="OA269" i="2"/>
  <c r="OA329" i="2"/>
  <c r="OA416" i="2"/>
  <c r="OA437" i="2"/>
  <c r="OA419" i="2"/>
  <c r="OA427" i="2"/>
  <c r="OA161" i="2"/>
  <c r="OA429" i="2"/>
  <c r="OA399" i="2"/>
  <c r="OA290" i="2"/>
  <c r="OA349" i="2"/>
  <c r="OA213" i="2"/>
  <c r="OA401" i="2"/>
  <c r="OA460" i="2"/>
  <c r="OA307" i="2"/>
  <c r="OA379" i="2"/>
  <c r="OA82" i="2"/>
  <c r="OA77" i="2"/>
  <c r="OA370" i="2"/>
  <c r="OA394" i="2"/>
  <c r="OA323" i="2"/>
  <c r="OA221" i="2"/>
  <c r="OA478" i="2"/>
  <c r="OA390" i="2"/>
  <c r="OA320" i="2"/>
  <c r="OA378" i="2"/>
  <c r="OA418" i="2"/>
  <c r="OA464" i="2"/>
  <c r="OA474" i="2"/>
  <c r="OA398" i="2"/>
  <c r="OA451" i="2"/>
  <c r="OA457" i="2"/>
  <c r="OA477" i="2"/>
  <c r="OA458" i="2"/>
  <c r="OA372" i="2"/>
  <c r="OA225" i="2"/>
  <c r="OA228" i="2"/>
  <c r="OA185" i="2"/>
  <c r="OA475" i="2"/>
  <c r="OA257" i="2"/>
  <c r="OA47" i="2"/>
  <c r="OA336" i="2"/>
  <c r="OA262" i="2"/>
  <c r="OA106" i="2"/>
  <c r="OA469" i="2"/>
  <c r="OB102" i="2"/>
  <c r="OB10" i="2"/>
  <c r="OB330" i="2"/>
  <c r="OB84" i="2"/>
  <c r="OB260" i="2"/>
  <c r="OB45" i="2"/>
  <c r="OB181" i="2"/>
  <c r="OB140" i="2"/>
  <c r="OB108" i="2"/>
  <c r="OB179" i="2"/>
  <c r="OB277" i="2"/>
  <c r="OB167" i="2"/>
  <c r="OB52" i="2"/>
  <c r="OB177" i="2"/>
  <c r="OB39" i="2"/>
  <c r="OB203" i="2"/>
  <c r="OB196" i="2"/>
  <c r="OB289" i="2"/>
  <c r="OB110" i="2"/>
  <c r="OB13" i="2"/>
  <c r="OB22" i="2"/>
  <c r="OB164" i="2"/>
  <c r="OB172" i="2"/>
  <c r="OB239" i="2"/>
  <c r="OB46" i="2"/>
  <c r="OB166" i="2"/>
  <c r="OB154" i="2"/>
  <c r="OB255" i="2"/>
  <c r="OB455" i="2"/>
  <c r="OB152" i="2"/>
  <c r="OB126" i="2"/>
  <c r="OB146" i="2"/>
  <c r="OB284" i="2"/>
  <c r="OB304" i="2"/>
  <c r="OB345" i="2"/>
  <c r="OB337" i="2"/>
  <c r="OB361" i="2"/>
  <c r="OB434" i="2"/>
  <c r="OB413" i="2"/>
  <c r="OB404" i="2"/>
  <c r="OB363" i="2"/>
  <c r="OB466" i="2"/>
  <c r="OB411" i="2"/>
  <c r="OB448" i="2"/>
  <c r="OB362" i="2"/>
  <c r="OB391" i="2"/>
  <c r="OB308" i="2"/>
  <c r="OB193" i="2"/>
  <c r="OB319" i="2"/>
  <c r="OB205" i="2"/>
  <c r="OB322" i="2"/>
  <c r="OB297" i="2"/>
  <c r="OB325" i="2"/>
  <c r="OB180" i="2"/>
  <c r="OB54" i="2"/>
  <c r="OB280" i="2"/>
  <c r="OB274" i="2"/>
  <c r="OB261" i="2"/>
  <c r="OB118" i="2"/>
  <c r="OB229" i="2"/>
  <c r="OB383" i="2"/>
  <c r="OB131" i="2"/>
  <c r="OB124" i="2"/>
  <c r="OB223" i="2"/>
  <c r="OB230" i="2"/>
  <c r="OB327" i="2"/>
  <c r="OB420" i="2"/>
  <c r="OB270" i="2"/>
  <c r="OB432" i="2"/>
  <c r="OB268" i="2"/>
  <c r="OB367" i="2"/>
  <c r="OB87" i="2"/>
  <c r="OB37" i="2"/>
  <c r="OB55" i="2"/>
  <c r="OB159" i="2"/>
  <c r="OB98" i="2"/>
  <c r="OB85" i="2"/>
  <c r="OB134" i="2"/>
  <c r="OB83" i="2"/>
  <c r="OB117" i="2"/>
  <c r="OB175" i="2"/>
  <c r="OB358" i="2"/>
  <c r="OB27" i="2"/>
  <c r="OB16" i="2"/>
  <c r="OB184" i="2"/>
  <c r="OB74" i="2"/>
  <c r="OB149" i="2"/>
  <c r="OB92" i="2"/>
  <c r="OB132" i="2"/>
  <c r="OB470" i="2"/>
  <c r="OB115" i="2"/>
  <c r="OB145" i="2"/>
  <c r="OB186" i="2"/>
  <c r="OB40" i="2"/>
  <c r="OB21" i="2"/>
  <c r="OB199" i="2"/>
  <c r="OB295" i="2"/>
  <c r="OB353" i="2"/>
  <c r="OB207" i="2"/>
  <c r="OB155" i="2"/>
  <c r="OB195" i="2"/>
  <c r="OB125" i="2"/>
  <c r="OB15" i="2"/>
  <c r="OB160" i="2"/>
  <c r="OB194" i="2"/>
  <c r="OB224" i="2"/>
  <c r="OB188" i="2"/>
  <c r="OB76" i="2"/>
  <c r="OB153" i="2"/>
  <c r="OB263" i="2"/>
  <c r="OB112" i="2"/>
  <c r="OB62" i="2"/>
  <c r="OB78" i="2"/>
  <c r="OB198" i="2"/>
  <c r="OB191" i="2"/>
  <c r="OB275" i="2"/>
  <c r="OB65" i="2"/>
  <c r="OB341" i="2"/>
  <c r="OB105" i="2"/>
  <c r="OB81" i="2"/>
  <c r="OB267" i="2"/>
  <c r="OB220" i="2"/>
  <c r="OB156" i="2"/>
  <c r="OB254" i="2"/>
  <c r="OB286" i="2"/>
  <c r="OB29" i="2"/>
  <c r="OB94" i="2"/>
  <c r="OB100" i="2"/>
  <c r="OB182" i="2"/>
  <c r="OB36" i="2"/>
  <c r="OB53" i="2"/>
  <c r="OB4" i="2"/>
  <c r="OB2" i="2"/>
  <c r="OB306" i="2"/>
  <c r="OB56" i="2"/>
  <c r="OB43" i="2"/>
  <c r="OB282" i="2"/>
  <c r="OB59" i="2"/>
  <c r="OB169" i="2"/>
  <c r="OB192" i="2"/>
  <c r="OB209" i="2"/>
  <c r="OB227" i="2"/>
  <c r="OB73" i="2"/>
  <c r="OB113" i="2"/>
  <c r="OB71" i="2"/>
  <c r="OB18" i="2"/>
  <c r="OB26" i="2"/>
  <c r="OB144" i="2"/>
  <c r="OB9" i="2"/>
  <c r="OB50" i="2"/>
  <c r="OB19" i="2"/>
  <c r="OB99" i="2"/>
  <c r="OB23" i="2"/>
  <c r="OB24" i="2"/>
  <c r="OB12" i="2"/>
  <c r="OB66" i="2"/>
  <c r="OB5" i="2"/>
  <c r="OB101" i="2"/>
  <c r="OB88" i="2"/>
  <c r="OB64" i="2"/>
  <c r="OB70" i="2"/>
  <c r="OB32" i="2"/>
  <c r="OB51" i="2"/>
  <c r="OB218" i="2"/>
  <c r="OB35" i="2"/>
  <c r="OB368" i="2"/>
  <c r="OB350" i="2"/>
  <c r="OB388" i="2"/>
  <c r="OB292" i="2"/>
  <c r="OB214" i="2"/>
  <c r="OB75" i="2"/>
  <c r="OB293" i="2"/>
  <c r="OB243" i="2"/>
  <c r="OB210" i="2"/>
  <c r="OB369" i="2"/>
  <c r="OB69" i="2"/>
  <c r="OB68" i="2"/>
  <c r="OB38" i="2"/>
  <c r="OB3" i="2"/>
  <c r="OB120" i="2"/>
  <c r="OB58" i="2"/>
  <c r="OB34" i="2"/>
  <c r="OB86" i="2"/>
  <c r="OB178" i="2"/>
  <c r="OB57" i="2"/>
  <c r="OB217" i="2"/>
  <c r="OB127" i="2"/>
  <c r="OB206" i="2"/>
  <c r="OB111" i="2"/>
  <c r="OB344" i="2"/>
  <c r="OB150" i="2"/>
  <c r="OB93" i="2"/>
  <c r="OB63" i="2"/>
  <c r="OB174" i="2"/>
  <c r="OB147" i="2"/>
  <c r="OB48" i="2"/>
  <c r="OB96" i="2"/>
  <c r="OB72" i="2"/>
  <c r="OB33" i="2"/>
  <c r="OB189" i="2"/>
  <c r="OB313" i="2"/>
  <c r="OB158" i="2"/>
  <c r="OB219" i="2"/>
  <c r="OB31" i="2"/>
  <c r="OB95" i="2"/>
  <c r="OB346" i="2"/>
  <c r="OB176" i="2"/>
  <c r="OB352" i="2"/>
  <c r="OB245" i="2"/>
  <c r="OB41" i="2"/>
  <c r="OB79" i="2"/>
  <c r="OB30" i="2"/>
  <c r="OB226" i="2"/>
  <c r="OB103" i="2"/>
  <c r="OB141" i="2"/>
  <c r="OB301" i="2"/>
  <c r="OB347" i="2"/>
  <c r="OB472" i="2"/>
  <c r="OB190" i="2"/>
  <c r="OB296" i="2"/>
  <c r="OB139" i="2"/>
  <c r="OB371" i="2"/>
  <c r="OB7" i="2"/>
  <c r="OB208" i="2"/>
  <c r="OB25" i="2"/>
  <c r="OB468" i="2"/>
  <c r="OB256" i="2"/>
  <c r="OB17" i="2"/>
  <c r="OB222" i="2"/>
  <c r="OB130" i="2"/>
  <c r="OB89" i="2"/>
  <c r="OB201" i="2"/>
  <c r="OB273" i="2"/>
  <c r="OB42" i="2"/>
  <c r="OB200" i="2"/>
  <c r="OB20" i="2"/>
  <c r="OB6" i="2"/>
  <c r="OB61" i="2"/>
  <c r="OB246" i="2"/>
  <c r="OB381" i="2"/>
  <c r="OB278" i="2"/>
  <c r="OB326" i="2"/>
  <c r="OB342" i="2"/>
  <c r="OB276" i="2"/>
  <c r="OB247" i="2"/>
  <c r="OB314" i="2"/>
  <c r="OB142" i="2"/>
  <c r="OB168" i="2"/>
  <c r="OB343" i="2"/>
  <c r="OB11" i="2"/>
  <c r="OB138" i="2"/>
  <c r="OB294" i="2"/>
  <c r="OB91" i="2"/>
  <c r="OB232" i="2"/>
  <c r="OB299" i="2"/>
  <c r="OB364" i="2"/>
  <c r="OB122" i="2"/>
  <c r="OB354" i="2"/>
  <c r="OB435" i="2"/>
  <c r="OB340" i="2"/>
  <c r="OB471" i="2"/>
  <c r="OB302" i="2"/>
  <c r="OB316" i="2"/>
  <c r="OB317" i="2"/>
  <c r="OB136" i="2"/>
  <c r="OB433" i="2"/>
  <c r="OB386" i="2"/>
  <c r="OB252" i="2"/>
  <c r="OB410" i="2"/>
  <c r="OB212" i="2"/>
  <c r="OB348" i="2"/>
  <c r="OB163" i="2"/>
  <c r="OB310" i="2"/>
  <c r="OB173" i="2"/>
  <c r="OB417" i="2"/>
  <c r="OB114" i="2"/>
  <c r="OB331" i="2"/>
  <c r="OB264" i="2"/>
  <c r="OB366" i="2"/>
  <c r="OB359" i="2"/>
  <c r="OB405" i="2"/>
  <c r="OB365" i="2"/>
  <c r="OB382" i="2"/>
  <c r="OB271" i="2"/>
  <c r="OB291" i="2"/>
  <c r="OB393" i="2"/>
  <c r="OB442" i="2"/>
  <c r="OB392" i="2"/>
  <c r="OB396" i="2"/>
  <c r="OB406" i="2"/>
  <c r="OB453" i="2"/>
  <c r="OB236" i="2"/>
  <c r="OB253" i="2"/>
  <c r="OB143" i="2"/>
  <c r="OB281" i="2"/>
  <c r="OB285" i="2"/>
  <c r="OB387" i="2"/>
  <c r="OB332" i="2"/>
  <c r="OB439" i="2"/>
  <c r="OB135" i="2"/>
  <c r="OB197" i="2"/>
  <c r="OB449" i="2"/>
  <c r="OB250" i="2"/>
  <c r="OB237" i="2"/>
  <c r="OB241" i="2"/>
  <c r="OB266" i="2"/>
  <c r="OB272" i="2"/>
  <c r="OB165" i="2"/>
  <c r="OB14" i="2"/>
  <c r="OB400" i="2"/>
  <c r="OB259" i="2"/>
  <c r="OB311" i="2"/>
  <c r="OB309" i="2"/>
  <c r="OB234" i="2"/>
  <c r="OB334" i="2"/>
  <c r="OB426" i="2"/>
  <c r="OB456" i="2"/>
  <c r="OB376" i="2"/>
  <c r="OB215" i="2"/>
  <c r="OB157" i="2"/>
  <c r="OB97" i="2"/>
  <c r="OB380" i="2"/>
  <c r="OB8" i="2"/>
  <c r="OB446" i="2"/>
  <c r="OB248" i="2"/>
  <c r="OB133" i="2"/>
  <c r="OB244" i="2"/>
  <c r="OB123" i="2"/>
  <c r="OB171" i="2"/>
  <c r="OB283" i="2"/>
  <c r="OB249" i="2"/>
  <c r="OB67" i="2"/>
  <c r="OB129" i="2"/>
  <c r="OB49" i="2"/>
  <c r="OB109" i="2"/>
  <c r="OB374" i="2"/>
  <c r="OB288" i="2"/>
  <c r="OB116" i="2"/>
  <c r="OB121" i="2"/>
  <c r="OB202" i="2"/>
  <c r="OB60" i="2"/>
  <c r="OB170" i="2"/>
  <c r="OB204" i="2"/>
  <c r="OB162" i="2"/>
  <c r="OB28" i="2"/>
  <c r="OB231" i="2"/>
  <c r="OB251" i="2"/>
  <c r="OB44" i="2"/>
  <c r="OB305" i="2"/>
  <c r="OB287" i="2"/>
  <c r="OB148" i="2"/>
  <c r="OB356" i="2"/>
  <c r="OB90" i="2"/>
  <c r="OB107" i="2"/>
  <c r="OB183" i="2"/>
  <c r="OB80" i="2"/>
  <c r="OB339" i="2"/>
  <c r="OB233" i="2"/>
  <c r="OB128" i="2"/>
  <c r="OB467" i="2"/>
  <c r="OB312" i="2"/>
  <c r="OB444" i="2"/>
  <c r="OB235" i="2"/>
  <c r="OB104" i="2"/>
  <c r="OB258" i="2"/>
  <c r="OB303" i="2"/>
  <c r="OB428" i="2"/>
  <c r="OB473" i="2"/>
  <c r="OB459" i="2"/>
  <c r="OB395" i="2"/>
  <c r="OB397" i="2"/>
  <c r="OB436" i="2"/>
  <c r="OB440" i="2"/>
  <c r="OB465" i="2"/>
  <c r="OB408" i="2"/>
  <c r="OB421" i="2"/>
  <c r="OB479" i="2"/>
  <c r="OB422" i="2"/>
  <c r="OB377" i="2"/>
  <c r="OB430" i="2"/>
  <c r="OB389" i="2"/>
  <c r="OB137" i="2"/>
  <c r="OB385" i="2"/>
  <c r="OB402" i="2"/>
  <c r="OB318" i="2"/>
  <c r="OB375" i="2"/>
  <c r="OB279" i="2"/>
  <c r="OB438" i="2"/>
  <c r="OB333" i="2"/>
  <c r="OB424" i="2"/>
  <c r="OB300" i="2"/>
  <c r="OB461" i="2"/>
  <c r="OB187" i="2"/>
  <c r="OB238" i="2"/>
  <c r="OB265" i="2"/>
  <c r="OB298" i="2"/>
  <c r="OB360" i="2"/>
  <c r="OB119" i="2"/>
  <c r="OB211" i="2"/>
  <c r="OB373" i="2"/>
  <c r="OB338" i="2"/>
  <c r="OB242" i="2"/>
  <c r="OB355" i="2"/>
  <c r="OB447" i="2"/>
  <c r="OB443" i="2"/>
  <c r="OB403" i="2"/>
  <c r="OB463" i="2"/>
  <c r="OB335" i="2"/>
  <c r="OB431" i="2"/>
  <c r="OB454" i="2"/>
  <c r="OB384" i="2"/>
  <c r="OB151" i="2"/>
  <c r="OB407" i="2"/>
  <c r="OB412" i="2"/>
  <c r="OB445" i="2"/>
  <c r="OB462" i="2"/>
  <c r="OB324" i="2"/>
  <c r="OB425" i="2"/>
  <c r="OB450" i="2"/>
  <c r="OB414" i="2"/>
  <c r="OB357" i="2"/>
  <c r="OB415" i="2"/>
  <c r="OB476" i="2"/>
  <c r="OB321" i="2"/>
  <c r="OB328" i="2"/>
  <c r="OB315" i="2"/>
  <c r="OB351" i="2"/>
  <c r="OB423" i="2"/>
  <c r="OB441" i="2"/>
  <c r="OB216" i="2"/>
  <c r="OB240" i="2"/>
  <c r="OB452" i="2"/>
  <c r="OB409" i="2"/>
  <c r="OB269" i="2"/>
  <c r="OB329" i="2"/>
  <c r="OB416" i="2"/>
  <c r="OB437" i="2"/>
  <c r="OB419" i="2"/>
  <c r="OB427" i="2"/>
  <c r="OB161" i="2"/>
  <c r="OB429" i="2"/>
  <c r="OB399" i="2"/>
  <c r="OB290" i="2"/>
  <c r="OB349" i="2"/>
  <c r="OB213" i="2"/>
  <c r="OB401" i="2"/>
  <c r="OB460" i="2"/>
  <c r="OB307" i="2"/>
  <c r="OB379" i="2"/>
  <c r="OB82" i="2"/>
  <c r="OB77" i="2"/>
  <c r="OB370" i="2"/>
  <c r="OB394" i="2"/>
  <c r="OB323" i="2"/>
  <c r="OB221" i="2"/>
  <c r="OB478" i="2"/>
  <c r="OB390" i="2"/>
  <c r="OB320" i="2"/>
  <c r="OB378" i="2"/>
  <c r="OB418" i="2"/>
  <c r="OB464" i="2"/>
  <c r="OB474" i="2"/>
  <c r="OB398" i="2"/>
  <c r="OB451" i="2"/>
  <c r="OB457" i="2"/>
  <c r="OB477" i="2"/>
  <c r="OB458" i="2"/>
  <c r="OB372" i="2"/>
  <c r="OB225" i="2"/>
  <c r="OB228" i="2"/>
  <c r="OB185" i="2"/>
  <c r="OB475" i="2"/>
  <c r="OB257" i="2"/>
  <c r="OB47" i="2"/>
  <c r="OB336" i="2"/>
  <c r="OB262" i="2"/>
  <c r="OB106" i="2"/>
  <c r="OB469" i="2"/>
  <c r="OC102" i="2"/>
  <c r="OC10" i="2"/>
  <c r="OC330" i="2"/>
  <c r="OC84" i="2"/>
  <c r="OC260" i="2"/>
  <c r="OC45" i="2"/>
  <c r="OC181" i="2"/>
  <c r="OC140" i="2"/>
  <c r="OC108" i="2"/>
  <c r="OC179" i="2"/>
  <c r="OC277" i="2"/>
  <c r="OC167" i="2"/>
  <c r="OC52" i="2"/>
  <c r="OC177" i="2"/>
  <c r="OC39" i="2"/>
  <c r="OC203" i="2"/>
  <c r="OC196" i="2"/>
  <c r="OC289" i="2"/>
  <c r="OC110" i="2"/>
  <c r="OC13" i="2"/>
  <c r="OC22" i="2"/>
  <c r="OC164" i="2"/>
  <c r="OC172" i="2"/>
  <c r="OC239" i="2"/>
  <c r="OC46" i="2"/>
  <c r="OC166" i="2"/>
  <c r="OC154" i="2"/>
  <c r="OC255" i="2"/>
  <c r="OC455" i="2"/>
  <c r="OC152" i="2"/>
  <c r="OC126" i="2"/>
  <c r="OC146" i="2"/>
  <c r="OC284" i="2"/>
  <c r="OC304" i="2"/>
  <c r="OC345" i="2"/>
  <c r="OC337" i="2"/>
  <c r="OC361" i="2"/>
  <c r="OC434" i="2"/>
  <c r="OC413" i="2"/>
  <c r="OC404" i="2"/>
  <c r="OC363" i="2"/>
  <c r="OC466" i="2"/>
  <c r="OC411" i="2"/>
  <c r="OC448" i="2"/>
  <c r="OC362" i="2"/>
  <c r="OC391" i="2"/>
  <c r="OC308" i="2"/>
  <c r="OC193" i="2"/>
  <c r="OC319" i="2"/>
  <c r="OC205" i="2"/>
  <c r="OC322" i="2"/>
  <c r="OC297" i="2"/>
  <c r="OC325" i="2"/>
  <c r="OC180" i="2"/>
  <c r="OC54" i="2"/>
  <c r="OC280" i="2"/>
  <c r="OC274" i="2"/>
  <c r="OC261" i="2"/>
  <c r="OC118" i="2"/>
  <c r="OC229" i="2"/>
  <c r="OC383" i="2"/>
  <c r="OC131" i="2"/>
  <c r="OC124" i="2"/>
  <c r="OC223" i="2"/>
  <c r="OC230" i="2"/>
  <c r="OC327" i="2"/>
  <c r="OC420" i="2"/>
  <c r="OC270" i="2"/>
  <c r="OC432" i="2"/>
  <c r="OC268" i="2"/>
  <c r="OC367" i="2"/>
  <c r="OC87" i="2"/>
  <c r="OC37" i="2"/>
  <c r="OC55" i="2"/>
  <c r="OC159" i="2"/>
  <c r="OC98" i="2"/>
  <c r="OC85" i="2"/>
  <c r="OC134" i="2"/>
  <c r="OC83" i="2"/>
  <c r="OC117" i="2"/>
  <c r="OC175" i="2"/>
  <c r="OC358" i="2"/>
  <c r="OC27" i="2"/>
  <c r="OC16" i="2"/>
  <c r="OC184" i="2"/>
  <c r="OC74" i="2"/>
  <c r="OC149" i="2"/>
  <c r="OC92" i="2"/>
  <c r="OC132" i="2"/>
  <c r="OC470" i="2"/>
  <c r="OC115" i="2"/>
  <c r="OC145" i="2"/>
  <c r="OC186" i="2"/>
  <c r="OC40" i="2"/>
  <c r="OC21" i="2"/>
  <c r="OC199" i="2"/>
  <c r="OC295" i="2"/>
  <c r="OC353" i="2"/>
  <c r="OC207" i="2"/>
  <c r="OC155" i="2"/>
  <c r="OC195" i="2"/>
  <c r="OC125" i="2"/>
  <c r="OC15" i="2"/>
  <c r="OC160" i="2"/>
  <c r="OC194" i="2"/>
  <c r="OC224" i="2"/>
  <c r="OC188" i="2"/>
  <c r="OC76" i="2"/>
  <c r="OC153" i="2"/>
  <c r="OC263" i="2"/>
  <c r="OC112" i="2"/>
  <c r="OC62" i="2"/>
  <c r="OC78" i="2"/>
  <c r="OC198" i="2"/>
  <c r="OC191" i="2"/>
  <c r="OC275" i="2"/>
  <c r="OC65" i="2"/>
  <c r="OC341" i="2"/>
  <c r="OC105" i="2"/>
  <c r="OC81" i="2"/>
  <c r="OC267" i="2"/>
  <c r="OC220" i="2"/>
  <c r="OC156" i="2"/>
  <c r="OC254" i="2"/>
  <c r="OC286" i="2"/>
  <c r="OC29" i="2"/>
  <c r="OC94" i="2"/>
  <c r="OC100" i="2"/>
  <c r="OC182" i="2"/>
  <c r="OC36" i="2"/>
  <c r="OC53" i="2"/>
  <c r="OC4" i="2"/>
  <c r="OC2" i="2"/>
  <c r="OC306" i="2"/>
  <c r="OC56" i="2"/>
  <c r="OC43" i="2"/>
  <c r="OC282" i="2"/>
  <c r="OC59" i="2"/>
  <c r="OC169" i="2"/>
  <c r="OC192" i="2"/>
  <c r="OC209" i="2"/>
  <c r="OC227" i="2"/>
  <c r="OC73" i="2"/>
  <c r="OC113" i="2"/>
  <c r="OC71" i="2"/>
  <c r="OC18" i="2"/>
  <c r="OC26" i="2"/>
  <c r="OC144" i="2"/>
  <c r="OC9" i="2"/>
  <c r="OC50" i="2"/>
  <c r="OC19" i="2"/>
  <c r="OC99" i="2"/>
  <c r="OC23" i="2"/>
  <c r="OC24" i="2"/>
  <c r="OC12" i="2"/>
  <c r="OC66" i="2"/>
  <c r="OC5" i="2"/>
  <c r="OC101" i="2"/>
  <c r="OC88" i="2"/>
  <c r="OC64" i="2"/>
  <c r="OC70" i="2"/>
  <c r="OC32" i="2"/>
  <c r="OC51" i="2"/>
  <c r="OC218" i="2"/>
  <c r="OC35" i="2"/>
  <c r="OC368" i="2"/>
  <c r="OC350" i="2"/>
  <c r="OC388" i="2"/>
  <c r="OC292" i="2"/>
  <c r="OC214" i="2"/>
  <c r="OC75" i="2"/>
  <c r="OC293" i="2"/>
  <c r="OC243" i="2"/>
  <c r="OC210" i="2"/>
  <c r="OC369" i="2"/>
  <c r="OC69" i="2"/>
  <c r="OC68" i="2"/>
  <c r="OC38" i="2"/>
  <c r="OC3" i="2"/>
  <c r="OC120" i="2"/>
  <c r="OC58" i="2"/>
  <c r="OC34" i="2"/>
  <c r="OC86" i="2"/>
  <c r="OC178" i="2"/>
  <c r="OC57" i="2"/>
  <c r="OC217" i="2"/>
  <c r="OC127" i="2"/>
  <c r="OC206" i="2"/>
  <c r="OC111" i="2"/>
  <c r="OC344" i="2"/>
  <c r="OC150" i="2"/>
  <c r="OC93" i="2"/>
  <c r="OC63" i="2"/>
  <c r="OC174" i="2"/>
  <c r="OC147" i="2"/>
  <c r="OC48" i="2"/>
  <c r="OC96" i="2"/>
  <c r="OC72" i="2"/>
  <c r="OC33" i="2"/>
  <c r="OC189" i="2"/>
  <c r="OC313" i="2"/>
  <c r="OC158" i="2"/>
  <c r="OC219" i="2"/>
  <c r="OC31" i="2"/>
  <c r="OC95" i="2"/>
  <c r="OC346" i="2"/>
  <c r="OC176" i="2"/>
  <c r="OC352" i="2"/>
  <c r="OC245" i="2"/>
  <c r="OC41" i="2"/>
  <c r="OC79" i="2"/>
  <c r="OC30" i="2"/>
  <c r="OC226" i="2"/>
  <c r="OC103" i="2"/>
  <c r="OC141" i="2"/>
  <c r="OC301" i="2"/>
  <c r="OC347" i="2"/>
  <c r="OC472" i="2"/>
  <c r="OC190" i="2"/>
  <c r="OC296" i="2"/>
  <c r="OC139" i="2"/>
  <c r="OC371" i="2"/>
  <c r="OC7" i="2"/>
  <c r="OC208" i="2"/>
  <c r="OC25" i="2"/>
  <c r="OC468" i="2"/>
  <c r="OC256" i="2"/>
  <c r="OC17" i="2"/>
  <c r="OC222" i="2"/>
  <c r="OC130" i="2"/>
  <c r="OC89" i="2"/>
  <c r="OC201" i="2"/>
  <c r="OC273" i="2"/>
  <c r="OC42" i="2"/>
  <c r="OC200" i="2"/>
  <c r="OC20" i="2"/>
  <c r="OC6" i="2"/>
  <c r="OC61" i="2"/>
  <c r="OC246" i="2"/>
  <c r="OC381" i="2"/>
  <c r="OC278" i="2"/>
  <c r="OC326" i="2"/>
  <c r="OC342" i="2"/>
  <c r="OC276" i="2"/>
  <c r="OC247" i="2"/>
  <c r="OC314" i="2"/>
  <c r="OC142" i="2"/>
  <c r="OC168" i="2"/>
  <c r="OC343" i="2"/>
  <c r="OC11" i="2"/>
  <c r="OC138" i="2"/>
  <c r="OC294" i="2"/>
  <c r="OC91" i="2"/>
  <c r="OC232" i="2"/>
  <c r="OC299" i="2"/>
  <c r="OC364" i="2"/>
  <c r="OC122" i="2"/>
  <c r="OC354" i="2"/>
  <c r="OC435" i="2"/>
  <c r="OC340" i="2"/>
  <c r="OC471" i="2"/>
  <c r="OC302" i="2"/>
  <c r="OC316" i="2"/>
  <c r="OC317" i="2"/>
  <c r="OC136" i="2"/>
  <c r="OC433" i="2"/>
  <c r="OC386" i="2"/>
  <c r="OC252" i="2"/>
  <c r="OC410" i="2"/>
  <c r="OC212" i="2"/>
  <c r="OC348" i="2"/>
  <c r="OC163" i="2"/>
  <c r="OC310" i="2"/>
  <c r="OC173" i="2"/>
  <c r="OC417" i="2"/>
  <c r="OC114" i="2"/>
  <c r="OC331" i="2"/>
  <c r="OC264" i="2"/>
  <c r="OC366" i="2"/>
  <c r="OC359" i="2"/>
  <c r="OC405" i="2"/>
  <c r="OC365" i="2"/>
  <c r="OC382" i="2"/>
  <c r="OC271" i="2"/>
  <c r="OC291" i="2"/>
  <c r="OC393" i="2"/>
  <c r="OC442" i="2"/>
  <c r="OC392" i="2"/>
  <c r="OC396" i="2"/>
  <c r="OC406" i="2"/>
  <c r="OC453" i="2"/>
  <c r="OC236" i="2"/>
  <c r="OC253" i="2"/>
  <c r="OC143" i="2"/>
  <c r="OC281" i="2"/>
  <c r="OC285" i="2"/>
  <c r="OC387" i="2"/>
  <c r="OC332" i="2"/>
  <c r="OC439" i="2"/>
  <c r="OC135" i="2"/>
  <c r="OC197" i="2"/>
  <c r="OC449" i="2"/>
  <c r="OC250" i="2"/>
  <c r="OC237" i="2"/>
  <c r="OC241" i="2"/>
  <c r="OC266" i="2"/>
  <c r="OC272" i="2"/>
  <c r="OC165" i="2"/>
  <c r="OC14" i="2"/>
  <c r="OC400" i="2"/>
  <c r="OC259" i="2"/>
  <c r="OC311" i="2"/>
  <c r="OC309" i="2"/>
  <c r="OC234" i="2"/>
  <c r="OC334" i="2"/>
  <c r="OC426" i="2"/>
  <c r="OC456" i="2"/>
  <c r="OC376" i="2"/>
  <c r="OC215" i="2"/>
  <c r="OC157" i="2"/>
  <c r="OC97" i="2"/>
  <c r="OC380" i="2"/>
  <c r="OC8" i="2"/>
  <c r="OC446" i="2"/>
  <c r="OC248" i="2"/>
  <c r="OC133" i="2"/>
  <c r="OC244" i="2"/>
  <c r="OC123" i="2"/>
  <c r="OC171" i="2"/>
  <c r="OC283" i="2"/>
  <c r="OC249" i="2"/>
  <c r="OC67" i="2"/>
  <c r="OC129" i="2"/>
  <c r="OC49" i="2"/>
  <c r="OC109" i="2"/>
  <c r="OC374" i="2"/>
  <c r="OC288" i="2"/>
  <c r="OC116" i="2"/>
  <c r="OC121" i="2"/>
  <c r="OC202" i="2"/>
  <c r="OC60" i="2"/>
  <c r="OC170" i="2"/>
  <c r="OC204" i="2"/>
  <c r="OC162" i="2"/>
  <c r="OC28" i="2"/>
  <c r="OC231" i="2"/>
  <c r="OC251" i="2"/>
  <c r="OC44" i="2"/>
  <c r="OC305" i="2"/>
  <c r="OC287" i="2"/>
  <c r="OC148" i="2"/>
  <c r="OC356" i="2"/>
  <c r="OC90" i="2"/>
  <c r="OC107" i="2"/>
  <c r="OC183" i="2"/>
  <c r="OC80" i="2"/>
  <c r="OC339" i="2"/>
  <c r="OC233" i="2"/>
  <c r="OC128" i="2"/>
  <c r="OC467" i="2"/>
  <c r="OC312" i="2"/>
  <c r="OC444" i="2"/>
  <c r="OC235" i="2"/>
  <c r="OC104" i="2"/>
  <c r="OC258" i="2"/>
  <c r="OC303" i="2"/>
  <c r="OC428" i="2"/>
  <c r="OC473" i="2"/>
  <c r="OC459" i="2"/>
  <c r="OC395" i="2"/>
  <c r="OC397" i="2"/>
  <c r="OC436" i="2"/>
  <c r="OC440" i="2"/>
  <c r="OC465" i="2"/>
  <c r="OC408" i="2"/>
  <c r="OC421" i="2"/>
  <c r="OC479" i="2"/>
  <c r="OC422" i="2"/>
  <c r="OC377" i="2"/>
  <c r="OC430" i="2"/>
  <c r="OC389" i="2"/>
  <c r="OC137" i="2"/>
  <c r="OC385" i="2"/>
  <c r="OC402" i="2"/>
  <c r="OC318" i="2"/>
  <c r="OC375" i="2"/>
  <c r="OC279" i="2"/>
  <c r="OC438" i="2"/>
  <c r="OC333" i="2"/>
  <c r="OC424" i="2"/>
  <c r="OC300" i="2"/>
  <c r="OC461" i="2"/>
  <c r="OC187" i="2"/>
  <c r="OC238" i="2"/>
  <c r="OC265" i="2"/>
  <c r="OC298" i="2"/>
  <c r="OC360" i="2"/>
  <c r="OC119" i="2"/>
  <c r="OC211" i="2"/>
  <c r="OC373" i="2"/>
  <c r="OC338" i="2"/>
  <c r="OC242" i="2"/>
  <c r="OC355" i="2"/>
  <c r="OC447" i="2"/>
  <c r="OC443" i="2"/>
  <c r="OC403" i="2"/>
  <c r="OC463" i="2"/>
  <c r="OC335" i="2"/>
  <c r="OC431" i="2"/>
  <c r="OC454" i="2"/>
  <c r="OC384" i="2"/>
  <c r="OC151" i="2"/>
  <c r="OC407" i="2"/>
  <c r="OC412" i="2"/>
  <c r="OC445" i="2"/>
  <c r="OC462" i="2"/>
  <c r="OC324" i="2"/>
  <c r="OC425" i="2"/>
  <c r="OC450" i="2"/>
  <c r="OC414" i="2"/>
  <c r="OC357" i="2"/>
  <c r="OC415" i="2"/>
  <c r="OC476" i="2"/>
  <c r="OC321" i="2"/>
  <c r="OC328" i="2"/>
  <c r="OC315" i="2"/>
  <c r="OC351" i="2"/>
  <c r="OC423" i="2"/>
  <c r="OC441" i="2"/>
  <c r="OC216" i="2"/>
  <c r="OC240" i="2"/>
  <c r="OC452" i="2"/>
  <c r="OC409" i="2"/>
  <c r="OC269" i="2"/>
  <c r="OC329" i="2"/>
  <c r="OC416" i="2"/>
  <c r="OC437" i="2"/>
  <c r="OC419" i="2"/>
  <c r="OC427" i="2"/>
  <c r="OC161" i="2"/>
  <c r="OC429" i="2"/>
  <c r="OC399" i="2"/>
  <c r="OC290" i="2"/>
  <c r="OC349" i="2"/>
  <c r="OC213" i="2"/>
  <c r="OC401" i="2"/>
  <c r="OC460" i="2"/>
  <c r="OC307" i="2"/>
  <c r="OC379" i="2"/>
  <c r="OC82" i="2"/>
  <c r="OC77" i="2"/>
  <c r="OC370" i="2"/>
  <c r="OC394" i="2"/>
  <c r="OC323" i="2"/>
  <c r="OC221" i="2"/>
  <c r="OC478" i="2"/>
  <c r="OC390" i="2"/>
  <c r="OC320" i="2"/>
  <c r="OC378" i="2"/>
  <c r="OC418" i="2"/>
  <c r="OC464" i="2"/>
  <c r="OC474" i="2"/>
  <c r="OC398" i="2"/>
  <c r="OC451" i="2"/>
  <c r="OC457" i="2"/>
  <c r="OC477" i="2"/>
  <c r="OC458" i="2"/>
  <c r="OC372" i="2"/>
  <c r="OC225" i="2"/>
  <c r="OC228" i="2"/>
  <c r="OC185" i="2"/>
  <c r="OC475" i="2"/>
  <c r="OC257" i="2"/>
  <c r="OC47" i="2"/>
  <c r="OC336" i="2"/>
  <c r="OC262" i="2"/>
  <c r="OC106" i="2"/>
  <c r="OC469" i="2"/>
  <c r="OD102" i="2"/>
  <c r="OD10" i="2"/>
  <c r="OD330" i="2"/>
  <c r="OD84" i="2"/>
  <c r="OD260" i="2"/>
  <c r="OD45" i="2"/>
  <c r="OD181" i="2"/>
  <c r="OD140" i="2"/>
  <c r="OD108" i="2"/>
  <c r="OD179" i="2"/>
  <c r="OD277" i="2"/>
  <c r="OD167" i="2"/>
  <c r="OD52" i="2"/>
  <c r="OD177" i="2"/>
  <c r="OD39" i="2"/>
  <c r="OD203" i="2"/>
  <c r="OD196" i="2"/>
  <c r="OD289" i="2"/>
  <c r="OD110" i="2"/>
  <c r="OD13" i="2"/>
  <c r="OD22" i="2"/>
  <c r="OD164" i="2"/>
  <c r="OD172" i="2"/>
  <c r="OD239" i="2"/>
  <c r="OD46" i="2"/>
  <c r="OD166" i="2"/>
  <c r="OD154" i="2"/>
  <c r="OD255" i="2"/>
  <c r="OD455" i="2"/>
  <c r="OD152" i="2"/>
  <c r="OD126" i="2"/>
  <c r="OD146" i="2"/>
  <c r="OD284" i="2"/>
  <c r="OD304" i="2"/>
  <c r="OD345" i="2"/>
  <c r="OD337" i="2"/>
  <c r="OD361" i="2"/>
  <c r="OD434" i="2"/>
  <c r="OD413" i="2"/>
  <c r="OD404" i="2"/>
  <c r="OD363" i="2"/>
  <c r="OD466" i="2"/>
  <c r="OD411" i="2"/>
  <c r="OD448" i="2"/>
  <c r="OD362" i="2"/>
  <c r="OD391" i="2"/>
  <c r="OD308" i="2"/>
  <c r="OD193" i="2"/>
  <c r="OD319" i="2"/>
  <c r="OD205" i="2"/>
  <c r="OD322" i="2"/>
  <c r="OD297" i="2"/>
  <c r="OD325" i="2"/>
  <c r="OD180" i="2"/>
  <c r="OD54" i="2"/>
  <c r="OD280" i="2"/>
  <c r="OD274" i="2"/>
  <c r="OD261" i="2"/>
  <c r="OD118" i="2"/>
  <c r="OD229" i="2"/>
  <c r="OD383" i="2"/>
  <c r="OD131" i="2"/>
  <c r="OD124" i="2"/>
  <c r="OD223" i="2"/>
  <c r="OD230" i="2"/>
  <c r="OD327" i="2"/>
  <c r="OD420" i="2"/>
  <c r="OD270" i="2"/>
  <c r="OD432" i="2"/>
  <c r="OD268" i="2"/>
  <c r="OD367" i="2"/>
  <c r="OD87" i="2"/>
  <c r="OD37" i="2"/>
  <c r="OD55" i="2"/>
  <c r="OD159" i="2"/>
  <c r="OD98" i="2"/>
  <c r="OD85" i="2"/>
  <c r="OD134" i="2"/>
  <c r="OD83" i="2"/>
  <c r="OD117" i="2"/>
  <c r="OD175" i="2"/>
  <c r="OD358" i="2"/>
  <c r="OD27" i="2"/>
  <c r="OD16" i="2"/>
  <c r="OD184" i="2"/>
  <c r="OD74" i="2"/>
  <c r="OD149" i="2"/>
  <c r="OD92" i="2"/>
  <c r="OD132" i="2"/>
  <c r="OD470" i="2"/>
  <c r="OD115" i="2"/>
  <c r="OD145" i="2"/>
  <c r="OD186" i="2"/>
  <c r="OD40" i="2"/>
  <c r="OD21" i="2"/>
  <c r="OD199" i="2"/>
  <c r="OD295" i="2"/>
  <c r="OD353" i="2"/>
  <c r="OD207" i="2"/>
  <c r="OD155" i="2"/>
  <c r="OD195" i="2"/>
  <c r="OD125" i="2"/>
  <c r="OD15" i="2"/>
  <c r="OD160" i="2"/>
  <c r="OD194" i="2"/>
  <c r="OD224" i="2"/>
  <c r="OD188" i="2"/>
  <c r="OD76" i="2"/>
  <c r="OD153" i="2"/>
  <c r="OD263" i="2"/>
  <c r="OD112" i="2"/>
  <c r="OD62" i="2"/>
  <c r="OD78" i="2"/>
  <c r="OD198" i="2"/>
  <c r="OD191" i="2"/>
  <c r="OD275" i="2"/>
  <c r="OD65" i="2"/>
  <c r="OD341" i="2"/>
  <c r="OD105" i="2"/>
  <c r="OD81" i="2"/>
  <c r="OD267" i="2"/>
  <c r="OD220" i="2"/>
  <c r="OD156" i="2"/>
  <c r="OD254" i="2"/>
  <c r="OD286" i="2"/>
  <c r="OD29" i="2"/>
  <c r="OD94" i="2"/>
  <c r="OD100" i="2"/>
  <c r="OD182" i="2"/>
  <c r="OD36" i="2"/>
  <c r="OD53" i="2"/>
  <c r="OD4" i="2"/>
  <c r="OD2" i="2"/>
  <c r="OD306" i="2"/>
  <c r="OD56" i="2"/>
  <c r="OD43" i="2"/>
  <c r="OD282" i="2"/>
  <c r="OD59" i="2"/>
  <c r="OD169" i="2"/>
  <c r="OD192" i="2"/>
  <c r="OD209" i="2"/>
  <c r="OD227" i="2"/>
  <c r="OD73" i="2"/>
  <c r="OD113" i="2"/>
  <c r="OD71" i="2"/>
  <c r="OD18" i="2"/>
  <c r="OD26" i="2"/>
  <c r="OD144" i="2"/>
  <c r="OD9" i="2"/>
  <c r="OD50" i="2"/>
  <c r="OD19" i="2"/>
  <c r="OD99" i="2"/>
  <c r="OD23" i="2"/>
  <c r="OD24" i="2"/>
  <c r="OD12" i="2"/>
  <c r="OD66" i="2"/>
  <c r="OD5" i="2"/>
  <c r="OD101" i="2"/>
  <c r="OD88" i="2"/>
  <c r="OD64" i="2"/>
  <c r="OD70" i="2"/>
  <c r="OD32" i="2"/>
  <c r="OD51" i="2"/>
  <c r="OD218" i="2"/>
  <c r="OD35" i="2"/>
  <c r="OD368" i="2"/>
  <c r="OD350" i="2"/>
  <c r="OD388" i="2"/>
  <c r="OD292" i="2"/>
  <c r="OD214" i="2"/>
  <c r="OD75" i="2"/>
  <c r="OD293" i="2"/>
  <c r="OD243" i="2"/>
  <c r="OD210" i="2"/>
  <c r="OD369" i="2"/>
  <c r="OD69" i="2"/>
  <c r="OD68" i="2"/>
  <c r="OD38" i="2"/>
  <c r="OD3" i="2"/>
  <c r="OD120" i="2"/>
  <c r="OD58" i="2"/>
  <c r="OD34" i="2"/>
  <c r="OD86" i="2"/>
  <c r="OD178" i="2"/>
  <c r="OD57" i="2"/>
  <c r="OD217" i="2"/>
  <c r="OD127" i="2"/>
  <c r="OD206" i="2"/>
  <c r="OD111" i="2"/>
  <c r="OD344" i="2"/>
  <c r="OD150" i="2"/>
  <c r="OD93" i="2"/>
  <c r="OD63" i="2"/>
  <c r="OD174" i="2"/>
  <c r="OD147" i="2"/>
  <c r="OD48" i="2"/>
  <c r="OD96" i="2"/>
  <c r="OD72" i="2"/>
  <c r="OD33" i="2"/>
  <c r="OD189" i="2"/>
  <c r="OD313" i="2"/>
  <c r="OD158" i="2"/>
  <c r="OD219" i="2"/>
  <c r="OD31" i="2"/>
  <c r="OD95" i="2"/>
  <c r="OD346" i="2"/>
  <c r="OD176" i="2"/>
  <c r="OD352" i="2"/>
  <c r="OD245" i="2"/>
  <c r="OD41" i="2"/>
  <c r="OD79" i="2"/>
  <c r="OD30" i="2"/>
  <c r="OD226" i="2"/>
  <c r="OD103" i="2"/>
  <c r="OD141" i="2"/>
  <c r="OD301" i="2"/>
  <c r="OD347" i="2"/>
  <c r="OD472" i="2"/>
  <c r="OD190" i="2"/>
  <c r="OD296" i="2"/>
  <c r="OD139" i="2"/>
  <c r="OD371" i="2"/>
  <c r="OD7" i="2"/>
  <c r="OD208" i="2"/>
  <c r="OD25" i="2"/>
  <c r="OD468" i="2"/>
  <c r="OD256" i="2"/>
  <c r="OD17" i="2"/>
  <c r="OD222" i="2"/>
  <c r="OD130" i="2"/>
  <c r="OD89" i="2"/>
  <c r="OD201" i="2"/>
  <c r="OD273" i="2"/>
  <c r="OD42" i="2"/>
  <c r="OD200" i="2"/>
  <c r="OD20" i="2"/>
  <c r="OD6" i="2"/>
  <c r="OD61" i="2"/>
  <c r="OD246" i="2"/>
  <c r="OD381" i="2"/>
  <c r="OD278" i="2"/>
  <c r="OD326" i="2"/>
  <c r="OD342" i="2"/>
  <c r="OD276" i="2"/>
  <c r="OD247" i="2"/>
  <c r="OD314" i="2"/>
  <c r="OD142" i="2"/>
  <c r="OD168" i="2"/>
  <c r="OD343" i="2"/>
  <c r="OD11" i="2"/>
  <c r="OD138" i="2"/>
  <c r="OD294" i="2"/>
  <c r="OD91" i="2"/>
  <c r="OD232" i="2"/>
  <c r="OD299" i="2"/>
  <c r="OD364" i="2"/>
  <c r="OD122" i="2"/>
  <c r="OD354" i="2"/>
  <c r="OD435" i="2"/>
  <c r="OD340" i="2"/>
  <c r="OD471" i="2"/>
  <c r="OD302" i="2"/>
  <c r="OD316" i="2"/>
  <c r="OD317" i="2"/>
  <c r="OD136" i="2"/>
  <c r="OD433" i="2"/>
  <c r="OD386" i="2"/>
  <c r="OD252" i="2"/>
  <c r="OD410" i="2"/>
  <c r="OD212" i="2"/>
  <c r="OD348" i="2"/>
  <c r="OD163" i="2"/>
  <c r="OD310" i="2"/>
  <c r="OD173" i="2"/>
  <c r="OD417" i="2"/>
  <c r="OD114" i="2"/>
  <c r="OD331" i="2"/>
  <c r="OD264" i="2"/>
  <c r="OD366" i="2"/>
  <c r="OD359" i="2"/>
  <c r="OD405" i="2"/>
  <c r="OD365" i="2"/>
  <c r="OD382" i="2"/>
  <c r="OD271" i="2"/>
  <c r="OD291" i="2"/>
  <c r="OD393" i="2"/>
  <c r="OD442" i="2"/>
  <c r="OD392" i="2"/>
  <c r="OD396" i="2"/>
  <c r="OD406" i="2"/>
  <c r="OD453" i="2"/>
  <c r="OD236" i="2"/>
  <c r="OD253" i="2"/>
  <c r="OD143" i="2"/>
  <c r="OD281" i="2"/>
  <c r="OD285" i="2"/>
  <c r="OD387" i="2"/>
  <c r="OD332" i="2"/>
  <c r="OD439" i="2"/>
  <c r="OD135" i="2"/>
  <c r="OD197" i="2"/>
  <c r="OD449" i="2"/>
  <c r="OD250" i="2"/>
  <c r="OD237" i="2"/>
  <c r="OD241" i="2"/>
  <c r="OD266" i="2"/>
  <c r="OD272" i="2"/>
  <c r="OD165" i="2"/>
  <c r="OD14" i="2"/>
  <c r="OD400" i="2"/>
  <c r="OD259" i="2"/>
  <c r="OD311" i="2"/>
  <c r="OD309" i="2"/>
  <c r="OD234" i="2"/>
  <c r="OD334" i="2"/>
  <c r="OD426" i="2"/>
  <c r="OD456" i="2"/>
  <c r="OD376" i="2"/>
  <c r="OD215" i="2"/>
  <c r="OD157" i="2"/>
  <c r="OD97" i="2"/>
  <c r="OD380" i="2"/>
  <c r="OD8" i="2"/>
  <c r="OD446" i="2"/>
  <c r="OD248" i="2"/>
  <c r="OD133" i="2"/>
  <c r="OD244" i="2"/>
  <c r="OD123" i="2"/>
  <c r="OD171" i="2"/>
  <c r="OD283" i="2"/>
  <c r="OD249" i="2"/>
  <c r="OD67" i="2"/>
  <c r="OD129" i="2"/>
  <c r="OD49" i="2"/>
  <c r="OD109" i="2"/>
  <c r="OD374" i="2"/>
  <c r="OD288" i="2"/>
  <c r="OD116" i="2"/>
  <c r="OD121" i="2"/>
  <c r="OD202" i="2"/>
  <c r="OD60" i="2"/>
  <c r="OD170" i="2"/>
  <c r="OD204" i="2"/>
  <c r="OD162" i="2"/>
  <c r="OD28" i="2"/>
  <c r="OD231" i="2"/>
  <c r="OD251" i="2"/>
  <c r="OD44" i="2"/>
  <c r="OD305" i="2"/>
  <c r="OD287" i="2"/>
  <c r="OD148" i="2"/>
  <c r="OD356" i="2"/>
  <c r="OD90" i="2"/>
  <c r="OD107" i="2"/>
  <c r="OD183" i="2"/>
  <c r="OD80" i="2"/>
  <c r="OD339" i="2"/>
  <c r="OD233" i="2"/>
  <c r="OD128" i="2"/>
  <c r="OD467" i="2"/>
  <c r="OD312" i="2"/>
  <c r="OD444" i="2"/>
  <c r="OD235" i="2"/>
  <c r="OD104" i="2"/>
  <c r="OD258" i="2"/>
  <c r="OD303" i="2"/>
  <c r="OD428" i="2"/>
  <c r="OD473" i="2"/>
  <c r="OD459" i="2"/>
  <c r="OD395" i="2"/>
  <c r="OD397" i="2"/>
  <c r="OD436" i="2"/>
  <c r="OD440" i="2"/>
  <c r="OD465" i="2"/>
  <c r="OD408" i="2"/>
  <c r="OD421" i="2"/>
  <c r="OD479" i="2"/>
  <c r="OD422" i="2"/>
  <c r="OD377" i="2"/>
  <c r="OD430" i="2"/>
  <c r="OD389" i="2"/>
  <c r="OD137" i="2"/>
  <c r="OD385" i="2"/>
  <c r="OD402" i="2"/>
  <c r="OD318" i="2"/>
  <c r="OD375" i="2"/>
  <c r="OD279" i="2"/>
  <c r="OD438" i="2"/>
  <c r="OD333" i="2"/>
  <c r="OD424" i="2"/>
  <c r="OD300" i="2"/>
  <c r="OD461" i="2"/>
  <c r="OD187" i="2"/>
  <c r="OD238" i="2"/>
  <c r="OD265" i="2"/>
  <c r="OD298" i="2"/>
  <c r="OD360" i="2"/>
  <c r="OD119" i="2"/>
  <c r="OD211" i="2"/>
  <c r="OD373" i="2"/>
  <c r="OD338" i="2"/>
  <c r="OD242" i="2"/>
  <c r="OD355" i="2"/>
  <c r="OD447" i="2"/>
  <c r="OD443" i="2"/>
  <c r="OD403" i="2"/>
  <c r="OD463" i="2"/>
  <c r="OD335" i="2"/>
  <c r="OD431" i="2"/>
  <c r="OD454" i="2"/>
  <c r="OD384" i="2"/>
  <c r="OD151" i="2"/>
  <c r="OD407" i="2"/>
  <c r="OD412" i="2"/>
  <c r="OD445" i="2"/>
  <c r="OD462" i="2"/>
  <c r="OD324" i="2"/>
  <c r="OD425" i="2"/>
  <c r="OD450" i="2"/>
  <c r="OD414" i="2"/>
  <c r="OD357" i="2"/>
  <c r="OD415" i="2"/>
  <c r="OD476" i="2"/>
  <c r="OD321" i="2"/>
  <c r="OD328" i="2"/>
  <c r="OD315" i="2"/>
  <c r="OD351" i="2"/>
  <c r="OD423" i="2"/>
  <c r="OD441" i="2"/>
  <c r="OD216" i="2"/>
  <c r="OD240" i="2"/>
  <c r="OD452" i="2"/>
  <c r="OD409" i="2"/>
  <c r="OD269" i="2"/>
  <c r="OD329" i="2"/>
  <c r="OD416" i="2"/>
  <c r="OD437" i="2"/>
  <c r="OD419" i="2"/>
  <c r="OD427" i="2"/>
  <c r="OD161" i="2"/>
  <c r="OD429" i="2"/>
  <c r="OD399" i="2"/>
  <c r="OD290" i="2"/>
  <c r="OD349" i="2"/>
  <c r="OD213" i="2"/>
  <c r="OD401" i="2"/>
  <c r="OD460" i="2"/>
  <c r="OD307" i="2"/>
  <c r="OD379" i="2"/>
  <c r="OD82" i="2"/>
  <c r="OD77" i="2"/>
  <c r="OD370" i="2"/>
  <c r="OD394" i="2"/>
  <c r="OD323" i="2"/>
  <c r="OD221" i="2"/>
  <c r="OD478" i="2"/>
  <c r="OD390" i="2"/>
  <c r="OD320" i="2"/>
  <c r="OD378" i="2"/>
  <c r="OD418" i="2"/>
  <c r="OD464" i="2"/>
  <c r="OD474" i="2"/>
  <c r="OD398" i="2"/>
  <c r="OD451" i="2"/>
  <c r="OD457" i="2"/>
  <c r="OD477" i="2"/>
  <c r="OD458" i="2"/>
  <c r="OD372" i="2"/>
  <c r="OD225" i="2"/>
  <c r="OD228" i="2"/>
  <c r="OD185" i="2"/>
  <c r="OD475" i="2"/>
  <c r="OD257" i="2"/>
  <c r="OD47" i="2"/>
  <c r="OD336" i="2"/>
  <c r="OD262" i="2"/>
  <c r="OD106" i="2"/>
  <c r="OD469" i="2"/>
  <c r="OE102" i="2"/>
  <c r="OE10" i="2"/>
  <c r="OE330" i="2"/>
  <c r="OE84" i="2"/>
  <c r="OE260" i="2"/>
  <c r="OE45" i="2"/>
  <c r="OE181" i="2"/>
  <c r="OE140" i="2"/>
  <c r="OE108" i="2"/>
  <c r="OE179" i="2"/>
  <c r="OE277" i="2"/>
  <c r="OE167" i="2"/>
  <c r="OE52" i="2"/>
  <c r="OE177" i="2"/>
  <c r="OE39" i="2"/>
  <c r="OE203" i="2"/>
  <c r="OE196" i="2"/>
  <c r="OE289" i="2"/>
  <c r="OE110" i="2"/>
  <c r="OE13" i="2"/>
  <c r="OE22" i="2"/>
  <c r="OE164" i="2"/>
  <c r="OE172" i="2"/>
  <c r="OE239" i="2"/>
  <c r="OE46" i="2"/>
  <c r="OE166" i="2"/>
  <c r="OE154" i="2"/>
  <c r="OE255" i="2"/>
  <c r="OE455" i="2"/>
  <c r="OE152" i="2"/>
  <c r="OE126" i="2"/>
  <c r="OE146" i="2"/>
  <c r="OE284" i="2"/>
  <c r="OE304" i="2"/>
  <c r="OE345" i="2"/>
  <c r="OE337" i="2"/>
  <c r="OE361" i="2"/>
  <c r="OE434" i="2"/>
  <c r="OE413" i="2"/>
  <c r="OE404" i="2"/>
  <c r="OE363" i="2"/>
  <c r="OE466" i="2"/>
  <c r="OE411" i="2"/>
  <c r="OE448" i="2"/>
  <c r="OE362" i="2"/>
  <c r="OE391" i="2"/>
  <c r="OE308" i="2"/>
  <c r="OE193" i="2"/>
  <c r="OE319" i="2"/>
  <c r="OE205" i="2"/>
  <c r="OE322" i="2"/>
  <c r="OE297" i="2"/>
  <c r="OE325" i="2"/>
  <c r="OE180" i="2"/>
  <c r="OE54" i="2"/>
  <c r="OE280" i="2"/>
  <c r="OE274" i="2"/>
  <c r="OE261" i="2"/>
  <c r="OE118" i="2"/>
  <c r="OE229" i="2"/>
  <c r="OE383" i="2"/>
  <c r="OE131" i="2"/>
  <c r="OE124" i="2"/>
  <c r="OE223" i="2"/>
  <c r="OE230" i="2"/>
  <c r="OE327" i="2"/>
  <c r="OE420" i="2"/>
  <c r="OE270" i="2"/>
  <c r="OE432" i="2"/>
  <c r="OE268" i="2"/>
  <c r="OE367" i="2"/>
  <c r="OE87" i="2"/>
  <c r="OE37" i="2"/>
  <c r="OE55" i="2"/>
  <c r="OE159" i="2"/>
  <c r="OE98" i="2"/>
  <c r="OE85" i="2"/>
  <c r="OE134" i="2"/>
  <c r="OE83" i="2"/>
  <c r="OE117" i="2"/>
  <c r="OE175" i="2"/>
  <c r="OE358" i="2"/>
  <c r="OE27" i="2"/>
  <c r="OE16" i="2"/>
  <c r="OE184" i="2"/>
  <c r="OE74" i="2"/>
  <c r="OE149" i="2"/>
  <c r="OE92" i="2"/>
  <c r="OE132" i="2"/>
  <c r="OE470" i="2"/>
  <c r="OE115" i="2"/>
  <c r="OE145" i="2"/>
  <c r="OE186" i="2"/>
  <c r="OE40" i="2"/>
  <c r="OE21" i="2"/>
  <c r="OE199" i="2"/>
  <c r="OE295" i="2"/>
  <c r="OE353" i="2"/>
  <c r="OE207" i="2"/>
  <c r="OE155" i="2"/>
  <c r="OE195" i="2"/>
  <c r="OE125" i="2"/>
  <c r="OE15" i="2"/>
  <c r="OE160" i="2"/>
  <c r="OE194" i="2"/>
  <c r="OE224" i="2"/>
  <c r="OE188" i="2"/>
  <c r="OE76" i="2"/>
  <c r="OE153" i="2"/>
  <c r="OE263" i="2"/>
  <c r="OE112" i="2"/>
  <c r="OE62" i="2"/>
  <c r="OE78" i="2"/>
  <c r="OE198" i="2"/>
  <c r="OE191" i="2"/>
  <c r="OE275" i="2"/>
  <c r="OE65" i="2"/>
  <c r="OE341" i="2"/>
  <c r="OE105" i="2"/>
  <c r="OE81" i="2"/>
  <c r="OE267" i="2"/>
  <c r="OE220" i="2"/>
  <c r="OE156" i="2"/>
  <c r="OE254" i="2"/>
  <c r="OE286" i="2"/>
  <c r="OE29" i="2"/>
  <c r="OE94" i="2"/>
  <c r="OE100" i="2"/>
  <c r="OE182" i="2"/>
  <c r="OE36" i="2"/>
  <c r="OE53" i="2"/>
  <c r="OE4" i="2"/>
  <c r="OE2" i="2"/>
  <c r="OE306" i="2"/>
  <c r="OE56" i="2"/>
  <c r="OE43" i="2"/>
  <c r="OE282" i="2"/>
  <c r="OE59" i="2"/>
  <c r="OE169" i="2"/>
  <c r="OE192" i="2"/>
  <c r="OE209" i="2"/>
  <c r="OE227" i="2"/>
  <c r="OE73" i="2"/>
  <c r="OE113" i="2"/>
  <c r="OE71" i="2"/>
  <c r="OE18" i="2"/>
  <c r="OE26" i="2"/>
  <c r="OE144" i="2"/>
  <c r="OE9" i="2"/>
  <c r="OE50" i="2"/>
  <c r="OE19" i="2"/>
  <c r="OE99" i="2"/>
  <c r="OE23" i="2"/>
  <c r="OE24" i="2"/>
  <c r="OE12" i="2"/>
  <c r="OE66" i="2"/>
  <c r="OE5" i="2"/>
  <c r="OE101" i="2"/>
  <c r="OE88" i="2"/>
  <c r="OE64" i="2"/>
  <c r="OE70" i="2"/>
  <c r="OE32" i="2"/>
  <c r="OE51" i="2"/>
  <c r="OE218" i="2"/>
  <c r="OE35" i="2"/>
  <c r="OE368" i="2"/>
  <c r="OE350" i="2"/>
  <c r="OE388" i="2"/>
  <c r="OE292" i="2"/>
  <c r="OE214" i="2"/>
  <c r="OE75" i="2"/>
  <c r="OE293" i="2"/>
  <c r="OE243" i="2"/>
  <c r="OE210" i="2"/>
  <c r="OE369" i="2"/>
  <c r="OE69" i="2"/>
  <c r="OE68" i="2"/>
  <c r="OE38" i="2"/>
  <c r="OE3" i="2"/>
  <c r="OE120" i="2"/>
  <c r="OE58" i="2"/>
  <c r="OE34" i="2"/>
  <c r="OE86" i="2"/>
  <c r="OE178" i="2"/>
  <c r="OE57" i="2"/>
  <c r="OE217" i="2"/>
  <c r="OE127" i="2"/>
  <c r="OE206" i="2"/>
  <c r="OE111" i="2"/>
  <c r="OE344" i="2"/>
  <c r="OE150" i="2"/>
  <c r="OE93" i="2"/>
  <c r="OE63" i="2"/>
  <c r="OE174" i="2"/>
  <c r="OE147" i="2"/>
  <c r="OE48" i="2"/>
  <c r="OE96" i="2"/>
  <c r="OE72" i="2"/>
  <c r="OE33" i="2"/>
  <c r="OE189" i="2"/>
  <c r="OE313" i="2"/>
  <c r="OE158" i="2"/>
  <c r="OE219" i="2"/>
  <c r="OE31" i="2"/>
  <c r="OE95" i="2"/>
  <c r="OE346" i="2"/>
  <c r="OE176" i="2"/>
  <c r="OE352" i="2"/>
  <c r="OE245" i="2"/>
  <c r="OE41" i="2"/>
  <c r="OE79" i="2"/>
  <c r="OE30" i="2"/>
  <c r="OE226" i="2"/>
  <c r="OE103" i="2"/>
  <c r="OE141" i="2"/>
  <c r="OE301" i="2"/>
  <c r="OE347" i="2"/>
  <c r="OE472" i="2"/>
  <c r="OE190" i="2"/>
  <c r="OE296" i="2"/>
  <c r="OE139" i="2"/>
  <c r="OE371" i="2"/>
  <c r="OE7" i="2"/>
  <c r="OE208" i="2"/>
  <c r="OE25" i="2"/>
  <c r="OE468" i="2"/>
  <c r="OE256" i="2"/>
  <c r="OE17" i="2"/>
  <c r="OE222" i="2"/>
  <c r="OE130" i="2"/>
  <c r="OE89" i="2"/>
  <c r="OE201" i="2"/>
  <c r="OE273" i="2"/>
  <c r="OE42" i="2"/>
  <c r="OE200" i="2"/>
  <c r="OE20" i="2"/>
  <c r="OE6" i="2"/>
  <c r="OE61" i="2"/>
  <c r="OE246" i="2"/>
  <c r="OE381" i="2"/>
  <c r="OE278" i="2"/>
  <c r="OE326" i="2"/>
  <c r="OE342" i="2"/>
  <c r="OE276" i="2"/>
  <c r="OE247" i="2"/>
  <c r="OE314" i="2"/>
  <c r="OE142" i="2"/>
  <c r="OE168" i="2"/>
  <c r="OE343" i="2"/>
  <c r="OE11" i="2"/>
  <c r="OE138" i="2"/>
  <c r="OE294" i="2"/>
  <c r="OE91" i="2"/>
  <c r="OE232" i="2"/>
  <c r="OE299" i="2"/>
  <c r="OE364" i="2"/>
  <c r="OE122" i="2"/>
  <c r="OE354" i="2"/>
  <c r="OE435" i="2"/>
  <c r="OE340" i="2"/>
  <c r="OE471" i="2"/>
  <c r="OE302" i="2"/>
  <c r="OE316" i="2"/>
  <c r="OE317" i="2"/>
  <c r="OE136" i="2"/>
  <c r="OE433" i="2"/>
  <c r="OE386" i="2"/>
  <c r="OE252" i="2"/>
  <c r="OE410" i="2"/>
  <c r="OE212" i="2"/>
  <c r="OE348" i="2"/>
  <c r="OE163" i="2"/>
  <c r="OE310" i="2"/>
  <c r="OE173" i="2"/>
  <c r="OE417" i="2"/>
  <c r="OE114" i="2"/>
  <c r="OE331" i="2"/>
  <c r="OE264" i="2"/>
  <c r="OE366" i="2"/>
  <c r="OE359" i="2"/>
  <c r="OE405" i="2"/>
  <c r="OE365" i="2"/>
  <c r="OE382" i="2"/>
  <c r="OE271" i="2"/>
  <c r="OE291" i="2"/>
  <c r="OE393" i="2"/>
  <c r="OE442" i="2"/>
  <c r="OE392" i="2"/>
  <c r="OE396" i="2"/>
  <c r="OE406" i="2"/>
  <c r="OE453" i="2"/>
  <c r="OE236" i="2"/>
  <c r="OE253" i="2"/>
  <c r="OE143" i="2"/>
  <c r="OE281" i="2"/>
  <c r="OE285" i="2"/>
  <c r="OE387" i="2"/>
  <c r="OE332" i="2"/>
  <c r="OE439" i="2"/>
  <c r="OE135" i="2"/>
  <c r="OE197" i="2"/>
  <c r="OE449" i="2"/>
  <c r="OE250" i="2"/>
  <c r="OE237" i="2"/>
  <c r="OE241" i="2"/>
  <c r="OE266" i="2"/>
  <c r="OE272" i="2"/>
  <c r="OE165" i="2"/>
  <c r="OE14" i="2"/>
  <c r="OE400" i="2"/>
  <c r="OE259" i="2"/>
  <c r="OE311" i="2"/>
  <c r="OE309" i="2"/>
  <c r="OE234" i="2"/>
  <c r="OE334" i="2"/>
  <c r="OE426" i="2"/>
  <c r="OE456" i="2"/>
  <c r="OE376" i="2"/>
  <c r="OE215" i="2"/>
  <c r="OE157" i="2"/>
  <c r="OE97" i="2"/>
  <c r="OE380" i="2"/>
  <c r="OE8" i="2"/>
  <c r="OE446" i="2"/>
  <c r="OE248" i="2"/>
  <c r="OE133" i="2"/>
  <c r="OE244" i="2"/>
  <c r="OE123" i="2"/>
  <c r="OE171" i="2"/>
  <c r="OE283" i="2"/>
  <c r="OE249" i="2"/>
  <c r="OE67" i="2"/>
  <c r="OE129" i="2"/>
  <c r="OE49" i="2"/>
  <c r="OE109" i="2"/>
  <c r="OE374" i="2"/>
  <c r="OE288" i="2"/>
  <c r="OE116" i="2"/>
  <c r="OE121" i="2"/>
  <c r="OE202" i="2"/>
  <c r="OE60" i="2"/>
  <c r="OE170" i="2"/>
  <c r="OE204" i="2"/>
  <c r="OE162" i="2"/>
  <c r="OE28" i="2"/>
  <c r="OE231" i="2"/>
  <c r="OE251" i="2"/>
  <c r="OE44" i="2"/>
  <c r="OE305" i="2"/>
  <c r="OE287" i="2"/>
  <c r="OE148" i="2"/>
  <c r="OE356" i="2"/>
  <c r="OE90" i="2"/>
  <c r="OE107" i="2"/>
  <c r="OE183" i="2"/>
  <c r="OE80" i="2"/>
  <c r="OE339" i="2"/>
  <c r="OE233" i="2"/>
  <c r="OE128" i="2"/>
  <c r="OE467" i="2"/>
  <c r="OE312" i="2"/>
  <c r="OE444" i="2"/>
  <c r="OE235" i="2"/>
  <c r="OE104" i="2"/>
  <c r="OE258" i="2"/>
  <c r="OE303" i="2"/>
  <c r="OE428" i="2"/>
  <c r="OE473" i="2"/>
  <c r="OE459" i="2"/>
  <c r="OE395" i="2"/>
  <c r="OE397" i="2"/>
  <c r="OE436" i="2"/>
  <c r="OE440" i="2"/>
  <c r="OE465" i="2"/>
  <c r="OE408" i="2"/>
  <c r="OE421" i="2"/>
  <c r="OE479" i="2"/>
  <c r="OE422" i="2"/>
  <c r="OE377" i="2"/>
  <c r="OE430" i="2"/>
  <c r="OE389" i="2"/>
  <c r="OE137" i="2"/>
  <c r="OE385" i="2"/>
  <c r="OE402" i="2"/>
  <c r="OE318" i="2"/>
  <c r="OE375" i="2"/>
  <c r="OE279" i="2"/>
  <c r="OE438" i="2"/>
  <c r="OE333" i="2"/>
  <c r="OE424" i="2"/>
  <c r="OE300" i="2"/>
  <c r="OE461" i="2"/>
  <c r="OE187" i="2"/>
  <c r="OE238" i="2"/>
  <c r="OE265" i="2"/>
  <c r="OE298" i="2"/>
  <c r="OE360" i="2"/>
  <c r="OE119" i="2"/>
  <c r="OE211" i="2"/>
  <c r="OE373" i="2"/>
  <c r="OE338" i="2"/>
  <c r="OE242" i="2"/>
  <c r="OE355" i="2"/>
  <c r="OE447" i="2"/>
  <c r="OE443" i="2"/>
  <c r="OE403" i="2"/>
  <c r="OE463" i="2"/>
  <c r="OE335" i="2"/>
  <c r="OE431" i="2"/>
  <c r="OE454" i="2"/>
  <c r="OE384" i="2"/>
  <c r="OE151" i="2"/>
  <c r="OE407" i="2"/>
  <c r="OE412" i="2"/>
  <c r="OE445" i="2"/>
  <c r="OE462" i="2"/>
  <c r="OE324" i="2"/>
  <c r="OE425" i="2"/>
  <c r="OE450" i="2"/>
  <c r="OE414" i="2"/>
  <c r="OE357" i="2"/>
  <c r="OE415" i="2"/>
  <c r="OE476" i="2"/>
  <c r="OE321" i="2"/>
  <c r="OE328" i="2"/>
  <c r="OE315" i="2"/>
  <c r="OE351" i="2"/>
  <c r="OE423" i="2"/>
  <c r="OE441" i="2"/>
  <c r="OE216" i="2"/>
  <c r="OE240" i="2"/>
  <c r="OE452" i="2"/>
  <c r="OE409" i="2"/>
  <c r="OE269" i="2"/>
  <c r="OE329" i="2"/>
  <c r="OE416" i="2"/>
  <c r="OE437" i="2"/>
  <c r="OE419" i="2"/>
  <c r="OE427" i="2"/>
  <c r="OE161" i="2"/>
  <c r="OE429" i="2"/>
  <c r="OE399" i="2"/>
  <c r="OE290" i="2"/>
  <c r="OE349" i="2"/>
  <c r="OE213" i="2"/>
  <c r="OE401" i="2"/>
  <c r="OE460" i="2"/>
  <c r="OE307" i="2"/>
  <c r="OE379" i="2"/>
  <c r="OE82" i="2"/>
  <c r="OE77" i="2"/>
  <c r="OE370" i="2"/>
  <c r="OE394" i="2"/>
  <c r="OE323" i="2"/>
  <c r="OE221" i="2"/>
  <c r="OE478" i="2"/>
  <c r="OE390" i="2"/>
  <c r="OE320" i="2"/>
  <c r="OE378" i="2"/>
  <c r="OE418" i="2"/>
  <c r="OE464" i="2"/>
  <c r="OE474" i="2"/>
  <c r="OE398" i="2"/>
  <c r="OE451" i="2"/>
  <c r="OE457" i="2"/>
  <c r="OE477" i="2"/>
  <c r="OE458" i="2"/>
  <c r="OE372" i="2"/>
  <c r="OE225" i="2"/>
  <c r="OE228" i="2"/>
  <c r="OE185" i="2"/>
  <c r="OE475" i="2"/>
  <c r="OE257" i="2"/>
  <c r="OE47" i="2"/>
  <c r="OE336" i="2"/>
  <c r="OE262" i="2"/>
  <c r="OE106" i="2"/>
  <c r="OE469" i="2"/>
  <c r="OF102" i="2"/>
  <c r="OF10" i="2"/>
  <c r="OF330" i="2"/>
  <c r="OF84" i="2"/>
  <c r="OF260" i="2"/>
  <c r="OF45" i="2"/>
  <c r="OF181" i="2"/>
  <c r="OF140" i="2"/>
  <c r="OF108" i="2"/>
  <c r="OF179" i="2"/>
  <c r="OF277" i="2"/>
  <c r="OF167" i="2"/>
  <c r="OF52" i="2"/>
  <c r="OF177" i="2"/>
  <c r="OF39" i="2"/>
  <c r="OF203" i="2"/>
  <c r="OF196" i="2"/>
  <c r="OF289" i="2"/>
  <c r="OF110" i="2"/>
  <c r="OF13" i="2"/>
  <c r="OF22" i="2"/>
  <c r="OF164" i="2"/>
  <c r="OF172" i="2"/>
  <c r="OF239" i="2"/>
  <c r="OF46" i="2"/>
  <c r="OF166" i="2"/>
  <c r="OF154" i="2"/>
  <c r="OF255" i="2"/>
  <c r="OF455" i="2"/>
  <c r="OF152" i="2"/>
  <c r="OF126" i="2"/>
  <c r="OF146" i="2"/>
  <c r="OF284" i="2"/>
  <c r="OF304" i="2"/>
  <c r="OF345" i="2"/>
  <c r="OF337" i="2"/>
  <c r="OF361" i="2"/>
  <c r="OF434" i="2"/>
  <c r="OF413" i="2"/>
  <c r="OF404" i="2"/>
  <c r="OF363" i="2"/>
  <c r="OF466" i="2"/>
  <c r="OF411" i="2"/>
  <c r="OF448" i="2"/>
  <c r="OF362" i="2"/>
  <c r="OF391" i="2"/>
  <c r="OF308" i="2"/>
  <c r="OF193" i="2"/>
  <c r="OF319" i="2"/>
  <c r="OF205" i="2"/>
  <c r="OF322" i="2"/>
  <c r="OF297" i="2"/>
  <c r="OF325" i="2"/>
  <c r="OF180" i="2"/>
  <c r="OF54" i="2"/>
  <c r="OF280" i="2"/>
  <c r="OF274" i="2"/>
  <c r="OF261" i="2"/>
  <c r="OF118" i="2"/>
  <c r="OF229" i="2"/>
  <c r="OF383" i="2"/>
  <c r="OF131" i="2"/>
  <c r="OF124" i="2"/>
  <c r="OF223" i="2"/>
  <c r="OF230" i="2"/>
  <c r="OF327" i="2"/>
  <c r="OF420" i="2"/>
  <c r="OF270" i="2"/>
  <c r="OF432" i="2"/>
  <c r="OF268" i="2"/>
  <c r="OF367" i="2"/>
  <c r="OF87" i="2"/>
  <c r="OF37" i="2"/>
  <c r="OF55" i="2"/>
  <c r="OF159" i="2"/>
  <c r="OF98" i="2"/>
  <c r="OF85" i="2"/>
  <c r="OF134" i="2"/>
  <c r="OF83" i="2"/>
  <c r="OF117" i="2"/>
  <c r="OF175" i="2"/>
  <c r="OF358" i="2"/>
  <c r="OF27" i="2"/>
  <c r="OF16" i="2"/>
  <c r="OF184" i="2"/>
  <c r="OF74" i="2"/>
  <c r="OF149" i="2"/>
  <c r="OF92" i="2"/>
  <c r="OF132" i="2"/>
  <c r="OF470" i="2"/>
  <c r="OF115" i="2"/>
  <c r="OF145" i="2"/>
  <c r="OF186" i="2"/>
  <c r="OF40" i="2"/>
  <c r="OF21" i="2"/>
  <c r="OF199" i="2"/>
  <c r="OF295" i="2"/>
  <c r="OF353" i="2"/>
  <c r="OF207" i="2"/>
  <c r="OF155" i="2"/>
  <c r="OF195" i="2"/>
  <c r="OF125" i="2"/>
  <c r="OF15" i="2"/>
  <c r="OF160" i="2"/>
  <c r="OF194" i="2"/>
  <c r="OF224" i="2"/>
  <c r="OF188" i="2"/>
  <c r="OF76" i="2"/>
  <c r="OF153" i="2"/>
  <c r="OF263" i="2"/>
  <c r="OF112" i="2"/>
  <c r="OF62" i="2"/>
  <c r="OF78" i="2"/>
  <c r="OF198" i="2"/>
  <c r="OF191" i="2"/>
  <c r="OF275" i="2"/>
  <c r="OF65" i="2"/>
  <c r="OF341" i="2"/>
  <c r="OF105" i="2"/>
  <c r="OF81" i="2"/>
  <c r="OF267" i="2"/>
  <c r="OF220" i="2"/>
  <c r="OF156" i="2"/>
  <c r="OF254" i="2"/>
  <c r="OF286" i="2"/>
  <c r="OF29" i="2"/>
  <c r="OF94" i="2"/>
  <c r="OF100" i="2"/>
  <c r="OF182" i="2"/>
  <c r="OF36" i="2"/>
  <c r="OF53" i="2"/>
  <c r="OF4" i="2"/>
  <c r="OF2" i="2"/>
  <c r="OF306" i="2"/>
  <c r="OF56" i="2"/>
  <c r="OF43" i="2"/>
  <c r="OF282" i="2"/>
  <c r="OF59" i="2"/>
  <c r="OF169" i="2"/>
  <c r="OF192" i="2"/>
  <c r="OF209" i="2"/>
  <c r="OF227" i="2"/>
  <c r="OF73" i="2"/>
  <c r="OF113" i="2"/>
  <c r="OF71" i="2"/>
  <c r="OF18" i="2"/>
  <c r="OF26" i="2"/>
  <c r="OF144" i="2"/>
  <c r="OF9" i="2"/>
  <c r="OF50" i="2"/>
  <c r="OF19" i="2"/>
  <c r="OF99" i="2"/>
  <c r="OF23" i="2"/>
  <c r="OF24" i="2"/>
  <c r="OF12" i="2"/>
  <c r="OF66" i="2"/>
  <c r="OF5" i="2"/>
  <c r="OF101" i="2"/>
  <c r="OF88" i="2"/>
  <c r="OF64" i="2"/>
  <c r="OF70" i="2"/>
  <c r="OF32" i="2"/>
  <c r="OF51" i="2"/>
  <c r="OF218" i="2"/>
  <c r="OF35" i="2"/>
  <c r="OF368" i="2"/>
  <c r="OF350" i="2"/>
  <c r="OF388" i="2"/>
  <c r="OF292" i="2"/>
  <c r="OF214" i="2"/>
  <c r="OF75" i="2"/>
  <c r="OF293" i="2"/>
  <c r="OF243" i="2"/>
  <c r="OF210" i="2"/>
  <c r="OF369" i="2"/>
  <c r="OF69" i="2"/>
  <c r="OF68" i="2"/>
  <c r="OF38" i="2"/>
  <c r="OF3" i="2"/>
  <c r="OF120" i="2"/>
  <c r="OF58" i="2"/>
  <c r="OF34" i="2"/>
  <c r="OF86" i="2"/>
  <c r="OF178" i="2"/>
  <c r="OF57" i="2"/>
  <c r="OF217" i="2"/>
  <c r="OF127" i="2"/>
  <c r="OF206" i="2"/>
  <c r="OF111" i="2"/>
  <c r="OF344" i="2"/>
  <c r="OF150" i="2"/>
  <c r="OF93" i="2"/>
  <c r="OF63" i="2"/>
  <c r="OF174" i="2"/>
  <c r="OF147" i="2"/>
  <c r="OF48" i="2"/>
  <c r="OF96" i="2"/>
  <c r="OF72" i="2"/>
  <c r="OF33" i="2"/>
  <c r="OF189" i="2"/>
  <c r="OF313" i="2"/>
  <c r="OF158" i="2"/>
  <c r="OF219" i="2"/>
  <c r="OF31" i="2"/>
  <c r="OF95" i="2"/>
  <c r="OF346" i="2"/>
  <c r="OF176" i="2"/>
  <c r="OF352" i="2"/>
  <c r="OF245" i="2"/>
  <c r="OF41" i="2"/>
  <c r="OF79" i="2"/>
  <c r="OF30" i="2"/>
  <c r="OF226" i="2"/>
  <c r="OF103" i="2"/>
  <c r="OF141" i="2"/>
  <c r="OF301" i="2"/>
  <c r="OF347" i="2"/>
  <c r="OF472" i="2"/>
  <c r="OF190" i="2"/>
  <c r="OF296" i="2"/>
  <c r="OF139" i="2"/>
  <c r="OF371" i="2"/>
  <c r="OF7" i="2"/>
  <c r="OF208" i="2"/>
  <c r="OF25" i="2"/>
  <c r="OF468" i="2"/>
  <c r="OF256" i="2"/>
  <c r="OF17" i="2"/>
  <c r="OF222" i="2"/>
  <c r="OF130" i="2"/>
  <c r="OF89" i="2"/>
  <c r="OF201" i="2"/>
  <c r="OF273" i="2"/>
  <c r="OF42" i="2"/>
  <c r="OF200" i="2"/>
  <c r="OF20" i="2"/>
  <c r="OF6" i="2"/>
  <c r="OF61" i="2"/>
  <c r="OF246" i="2"/>
  <c r="OF381" i="2"/>
  <c r="OF278" i="2"/>
  <c r="OF326" i="2"/>
  <c r="OF342" i="2"/>
  <c r="OF276" i="2"/>
  <c r="OF247" i="2"/>
  <c r="OF314" i="2"/>
  <c r="OF142" i="2"/>
  <c r="OF168" i="2"/>
  <c r="OF343" i="2"/>
  <c r="OF11" i="2"/>
  <c r="OF138" i="2"/>
  <c r="OF294" i="2"/>
  <c r="OF91" i="2"/>
  <c r="OF232" i="2"/>
  <c r="OF299" i="2"/>
  <c r="OF364" i="2"/>
  <c r="OF122" i="2"/>
  <c r="OF354" i="2"/>
  <c r="OF435" i="2"/>
  <c r="OF340" i="2"/>
  <c r="OF471" i="2"/>
  <c r="OF302" i="2"/>
  <c r="OF316" i="2"/>
  <c r="OF317" i="2"/>
  <c r="OF136" i="2"/>
  <c r="OF433" i="2"/>
  <c r="OF386" i="2"/>
  <c r="OF252" i="2"/>
  <c r="OF410" i="2"/>
  <c r="OF212" i="2"/>
  <c r="OF348" i="2"/>
  <c r="OF163" i="2"/>
  <c r="OF310" i="2"/>
  <c r="OF173" i="2"/>
  <c r="OF417" i="2"/>
  <c r="OF114" i="2"/>
  <c r="OF331" i="2"/>
  <c r="OF264" i="2"/>
  <c r="OF366" i="2"/>
  <c r="OF359" i="2"/>
  <c r="OF405" i="2"/>
  <c r="OF365" i="2"/>
  <c r="OF382" i="2"/>
  <c r="OF271" i="2"/>
  <c r="OF291" i="2"/>
  <c r="OF393" i="2"/>
  <c r="OF442" i="2"/>
  <c r="OF392" i="2"/>
  <c r="OF396" i="2"/>
  <c r="OF406" i="2"/>
  <c r="OF453" i="2"/>
  <c r="OF236" i="2"/>
  <c r="OF253" i="2"/>
  <c r="OF143" i="2"/>
  <c r="OF281" i="2"/>
  <c r="OF285" i="2"/>
  <c r="OF387" i="2"/>
  <c r="OF332" i="2"/>
  <c r="OF439" i="2"/>
  <c r="OF135" i="2"/>
  <c r="OF197" i="2"/>
  <c r="OF449" i="2"/>
  <c r="OF250" i="2"/>
  <c r="OF237" i="2"/>
  <c r="OF241" i="2"/>
  <c r="OF266" i="2"/>
  <c r="OF272" i="2"/>
  <c r="OF165" i="2"/>
  <c r="OF14" i="2"/>
  <c r="OF400" i="2"/>
  <c r="OF259" i="2"/>
  <c r="OF311" i="2"/>
  <c r="OF309" i="2"/>
  <c r="OF234" i="2"/>
  <c r="OF334" i="2"/>
  <c r="OF426" i="2"/>
  <c r="OF456" i="2"/>
  <c r="OF376" i="2"/>
  <c r="OF215" i="2"/>
  <c r="OF157" i="2"/>
  <c r="OF97" i="2"/>
  <c r="OF380" i="2"/>
  <c r="OF8" i="2"/>
  <c r="OF446" i="2"/>
  <c r="OF248" i="2"/>
  <c r="OF133" i="2"/>
  <c r="OF244" i="2"/>
  <c r="OF123" i="2"/>
  <c r="OF171" i="2"/>
  <c r="OF283" i="2"/>
  <c r="OF249" i="2"/>
  <c r="OF67" i="2"/>
  <c r="OF129" i="2"/>
  <c r="OF49" i="2"/>
  <c r="OF109" i="2"/>
  <c r="OF374" i="2"/>
  <c r="OF288" i="2"/>
  <c r="OF116" i="2"/>
  <c r="OF121" i="2"/>
  <c r="OF202" i="2"/>
  <c r="OF60" i="2"/>
  <c r="OF170" i="2"/>
  <c r="OF204" i="2"/>
  <c r="OF162" i="2"/>
  <c r="OF28" i="2"/>
  <c r="OF231" i="2"/>
  <c r="OF251" i="2"/>
  <c r="OF44" i="2"/>
  <c r="OF305" i="2"/>
  <c r="OF287" i="2"/>
  <c r="OF148" i="2"/>
  <c r="OF356" i="2"/>
  <c r="OF90" i="2"/>
  <c r="OF107" i="2"/>
  <c r="OF183" i="2"/>
  <c r="OF80" i="2"/>
  <c r="OF339" i="2"/>
  <c r="OF233" i="2"/>
  <c r="OF128" i="2"/>
  <c r="OF467" i="2"/>
  <c r="OF312" i="2"/>
  <c r="OF444" i="2"/>
  <c r="OF235" i="2"/>
  <c r="OF104" i="2"/>
  <c r="OF258" i="2"/>
  <c r="OF303" i="2"/>
  <c r="OF428" i="2"/>
  <c r="OF473" i="2"/>
  <c r="OF459" i="2"/>
  <c r="OF395" i="2"/>
  <c r="OF397" i="2"/>
  <c r="OF436" i="2"/>
  <c r="OF440" i="2"/>
  <c r="OF465" i="2"/>
  <c r="OF408" i="2"/>
  <c r="OF421" i="2"/>
  <c r="OF479" i="2"/>
  <c r="OF422" i="2"/>
  <c r="OF377" i="2"/>
  <c r="OF430" i="2"/>
  <c r="OF389" i="2"/>
  <c r="OF137" i="2"/>
  <c r="OF385" i="2"/>
  <c r="OF402" i="2"/>
  <c r="OF318" i="2"/>
  <c r="OF375" i="2"/>
  <c r="OF279" i="2"/>
  <c r="OF438" i="2"/>
  <c r="OF333" i="2"/>
  <c r="OF424" i="2"/>
  <c r="OF300" i="2"/>
  <c r="OF461" i="2"/>
  <c r="OF187" i="2"/>
  <c r="OF238" i="2"/>
  <c r="OF265" i="2"/>
  <c r="OF298" i="2"/>
  <c r="OF360" i="2"/>
  <c r="OF119" i="2"/>
  <c r="OF211" i="2"/>
  <c r="OF373" i="2"/>
  <c r="OF338" i="2"/>
  <c r="OF242" i="2"/>
  <c r="OF355" i="2"/>
  <c r="OF447" i="2"/>
  <c r="OF443" i="2"/>
  <c r="OF403" i="2"/>
  <c r="OF463" i="2"/>
  <c r="OF335" i="2"/>
  <c r="OF431" i="2"/>
  <c r="OF454" i="2"/>
  <c r="OF384" i="2"/>
  <c r="OF151" i="2"/>
  <c r="OF407" i="2"/>
  <c r="OF412" i="2"/>
  <c r="OF445" i="2"/>
  <c r="OF462" i="2"/>
  <c r="OF324" i="2"/>
  <c r="OF425" i="2"/>
  <c r="OF450" i="2"/>
  <c r="OF414" i="2"/>
  <c r="OF357" i="2"/>
  <c r="OF415" i="2"/>
  <c r="OF476" i="2"/>
  <c r="OF321" i="2"/>
  <c r="OF328" i="2"/>
  <c r="OF315" i="2"/>
  <c r="OF351" i="2"/>
  <c r="OF423" i="2"/>
  <c r="OF441" i="2"/>
  <c r="OF216" i="2"/>
  <c r="OF240" i="2"/>
  <c r="OF452" i="2"/>
  <c r="OF409" i="2"/>
  <c r="OF269" i="2"/>
  <c r="OF329" i="2"/>
  <c r="OF416" i="2"/>
  <c r="OF437" i="2"/>
  <c r="OF419" i="2"/>
  <c r="OF427" i="2"/>
  <c r="OF161" i="2"/>
  <c r="OF429" i="2"/>
  <c r="OF399" i="2"/>
  <c r="OF290" i="2"/>
  <c r="OF349" i="2"/>
  <c r="OF213" i="2"/>
  <c r="OF401" i="2"/>
  <c r="OF460" i="2"/>
  <c r="OF307" i="2"/>
  <c r="OF379" i="2"/>
  <c r="OF82" i="2"/>
  <c r="OF77" i="2"/>
  <c r="OF370" i="2"/>
  <c r="OF394" i="2"/>
  <c r="OF323" i="2"/>
  <c r="OF221" i="2"/>
  <c r="OF478" i="2"/>
  <c r="OF390" i="2"/>
  <c r="OF320" i="2"/>
  <c r="OF378" i="2"/>
  <c r="OF418" i="2"/>
  <c r="OF464" i="2"/>
  <c r="OF474" i="2"/>
  <c r="OF398" i="2"/>
  <c r="OF451" i="2"/>
  <c r="OF457" i="2"/>
  <c r="OF477" i="2"/>
  <c r="OF458" i="2"/>
  <c r="OF372" i="2"/>
  <c r="OF225" i="2"/>
  <c r="OF228" i="2"/>
  <c r="OF185" i="2"/>
  <c r="OF475" i="2"/>
  <c r="OF257" i="2"/>
  <c r="OF47" i="2"/>
  <c r="OF336" i="2"/>
  <c r="OF262" i="2"/>
  <c r="OF106" i="2"/>
  <c r="OF469" i="2"/>
  <c r="OG102" i="2"/>
  <c r="OG10" i="2"/>
  <c r="OG330" i="2"/>
  <c r="OG84" i="2"/>
  <c r="OG260" i="2"/>
  <c r="OG45" i="2"/>
  <c r="OG181" i="2"/>
  <c r="OG140" i="2"/>
  <c r="OG108" i="2"/>
  <c r="OG179" i="2"/>
  <c r="OG277" i="2"/>
  <c r="OG167" i="2"/>
  <c r="OG52" i="2"/>
  <c r="OG177" i="2"/>
  <c r="OG39" i="2"/>
  <c r="OG203" i="2"/>
  <c r="OG196" i="2"/>
  <c r="OG289" i="2"/>
  <c r="OG110" i="2"/>
  <c r="OG13" i="2"/>
  <c r="OG22" i="2"/>
  <c r="OG164" i="2"/>
  <c r="OG172" i="2"/>
  <c r="OG239" i="2"/>
  <c r="OG46" i="2"/>
  <c r="OG166" i="2"/>
  <c r="OG154" i="2"/>
  <c r="OG255" i="2"/>
  <c r="OG455" i="2"/>
  <c r="OG152" i="2"/>
  <c r="OG126" i="2"/>
  <c r="OG146" i="2"/>
  <c r="OG284" i="2"/>
  <c r="OG304" i="2"/>
  <c r="OG345" i="2"/>
  <c r="OG337" i="2"/>
  <c r="OG361" i="2"/>
  <c r="OG434" i="2"/>
  <c r="OG413" i="2"/>
  <c r="OG404" i="2"/>
  <c r="OG363" i="2"/>
  <c r="OG466" i="2"/>
  <c r="OG411" i="2"/>
  <c r="OG448" i="2"/>
  <c r="OG362" i="2"/>
  <c r="OG391" i="2"/>
  <c r="OG308" i="2"/>
  <c r="OG193" i="2"/>
  <c r="OG319" i="2"/>
  <c r="OG205" i="2"/>
  <c r="OG322" i="2"/>
  <c r="OG297" i="2"/>
  <c r="OG325" i="2"/>
  <c r="OG180" i="2"/>
  <c r="OG54" i="2"/>
  <c r="OG280" i="2"/>
  <c r="OG274" i="2"/>
  <c r="OG261" i="2"/>
  <c r="OG118" i="2"/>
  <c r="OG229" i="2"/>
  <c r="OG383" i="2"/>
  <c r="OG131" i="2"/>
  <c r="OG124" i="2"/>
  <c r="OG223" i="2"/>
  <c r="OG230" i="2"/>
  <c r="OG327" i="2"/>
  <c r="OG420" i="2"/>
  <c r="OG270" i="2"/>
  <c r="OG432" i="2"/>
  <c r="OG268" i="2"/>
  <c r="OG367" i="2"/>
  <c r="OG87" i="2"/>
  <c r="OG37" i="2"/>
  <c r="OG55" i="2"/>
  <c r="OG159" i="2"/>
  <c r="OG98" i="2"/>
  <c r="OG85" i="2"/>
  <c r="OG134" i="2"/>
  <c r="OG83" i="2"/>
  <c r="OG117" i="2"/>
  <c r="OG175" i="2"/>
  <c r="OG358" i="2"/>
  <c r="OG27" i="2"/>
  <c r="OG16" i="2"/>
  <c r="OG184" i="2"/>
  <c r="OG74" i="2"/>
  <c r="OG149" i="2"/>
  <c r="OG92" i="2"/>
  <c r="OG132" i="2"/>
  <c r="OG470" i="2"/>
  <c r="OG115" i="2"/>
  <c r="OG145" i="2"/>
  <c r="OG186" i="2"/>
  <c r="OG40" i="2"/>
  <c r="OG21" i="2"/>
  <c r="OG199" i="2"/>
  <c r="OG295" i="2"/>
  <c r="OG353" i="2"/>
  <c r="OG207" i="2"/>
  <c r="OG155" i="2"/>
  <c r="OG195" i="2"/>
  <c r="OG125" i="2"/>
  <c r="OG15" i="2"/>
  <c r="OG160" i="2"/>
  <c r="OG194" i="2"/>
  <c r="OG224" i="2"/>
  <c r="OG188" i="2"/>
  <c r="OG76" i="2"/>
  <c r="OG153" i="2"/>
  <c r="OG263" i="2"/>
  <c r="OG112" i="2"/>
  <c r="OG62" i="2"/>
  <c r="OG78" i="2"/>
  <c r="OG198" i="2"/>
  <c r="OG191" i="2"/>
  <c r="OG275" i="2"/>
  <c r="OG65" i="2"/>
  <c r="OG341" i="2"/>
  <c r="OG105" i="2"/>
  <c r="OG81" i="2"/>
  <c r="OG267" i="2"/>
  <c r="OG220" i="2"/>
  <c r="OG156" i="2"/>
  <c r="OG254" i="2"/>
  <c r="OG286" i="2"/>
  <c r="OG29" i="2"/>
  <c r="OG94" i="2"/>
  <c r="OG100" i="2"/>
  <c r="OG182" i="2"/>
  <c r="OG36" i="2"/>
  <c r="OG53" i="2"/>
  <c r="OG4" i="2"/>
  <c r="OG2" i="2"/>
  <c r="OG306" i="2"/>
  <c r="OG56" i="2"/>
  <c r="OG43" i="2"/>
  <c r="OG282" i="2"/>
  <c r="OG59" i="2"/>
  <c r="OG169" i="2"/>
  <c r="OG192" i="2"/>
  <c r="OG209" i="2"/>
  <c r="OG227" i="2"/>
  <c r="OG73" i="2"/>
  <c r="OG113" i="2"/>
  <c r="OG71" i="2"/>
  <c r="OG18" i="2"/>
  <c r="OG26" i="2"/>
  <c r="OG144" i="2"/>
  <c r="OG9" i="2"/>
  <c r="OG50" i="2"/>
  <c r="OG19" i="2"/>
  <c r="OG99" i="2"/>
  <c r="OG23" i="2"/>
  <c r="OG24" i="2"/>
  <c r="OG12" i="2"/>
  <c r="OG66" i="2"/>
  <c r="OG5" i="2"/>
  <c r="OG101" i="2"/>
  <c r="OG88" i="2"/>
  <c r="OG64" i="2"/>
  <c r="OG70" i="2"/>
  <c r="OG32" i="2"/>
  <c r="OG51" i="2"/>
  <c r="OG218" i="2"/>
  <c r="OG35" i="2"/>
  <c r="OG368" i="2"/>
  <c r="OG350" i="2"/>
  <c r="OG388" i="2"/>
  <c r="OG292" i="2"/>
  <c r="OG214" i="2"/>
  <c r="OG75" i="2"/>
  <c r="OG293" i="2"/>
  <c r="OG243" i="2"/>
  <c r="OG210" i="2"/>
  <c r="OG369" i="2"/>
  <c r="OG69" i="2"/>
  <c r="OG68" i="2"/>
  <c r="OG38" i="2"/>
  <c r="OG3" i="2"/>
  <c r="OG120" i="2"/>
  <c r="OG58" i="2"/>
  <c r="OG34" i="2"/>
  <c r="OG86" i="2"/>
  <c r="OG178" i="2"/>
  <c r="OG57" i="2"/>
  <c r="OG217" i="2"/>
  <c r="OG127" i="2"/>
  <c r="OG206" i="2"/>
  <c r="OG111" i="2"/>
  <c r="OG344" i="2"/>
  <c r="OG150" i="2"/>
  <c r="OG93" i="2"/>
  <c r="OG63" i="2"/>
  <c r="OG174" i="2"/>
  <c r="OG147" i="2"/>
  <c r="OG48" i="2"/>
  <c r="OG96" i="2"/>
  <c r="OG72" i="2"/>
  <c r="OG33" i="2"/>
  <c r="OG189" i="2"/>
  <c r="OG313" i="2"/>
  <c r="OG158" i="2"/>
  <c r="OG219" i="2"/>
  <c r="OG31" i="2"/>
  <c r="OG95" i="2"/>
  <c r="OG346" i="2"/>
  <c r="OG176" i="2"/>
  <c r="OG352" i="2"/>
  <c r="OG245" i="2"/>
  <c r="OG41" i="2"/>
  <c r="OG79" i="2"/>
  <c r="OG30" i="2"/>
  <c r="OG226" i="2"/>
  <c r="OG103" i="2"/>
  <c r="OG141" i="2"/>
  <c r="OG301" i="2"/>
  <c r="OG347" i="2"/>
  <c r="OG472" i="2"/>
  <c r="OG190" i="2"/>
  <c r="OG296" i="2"/>
  <c r="OG139" i="2"/>
  <c r="OG371" i="2"/>
  <c r="OG7" i="2"/>
  <c r="OG208" i="2"/>
  <c r="OG25" i="2"/>
  <c r="OG468" i="2"/>
  <c r="OG256" i="2"/>
  <c r="OG17" i="2"/>
  <c r="OG222" i="2"/>
  <c r="OG130" i="2"/>
  <c r="OG89" i="2"/>
  <c r="OG201" i="2"/>
  <c r="OG273" i="2"/>
  <c r="OG42" i="2"/>
  <c r="OG200" i="2"/>
  <c r="OG20" i="2"/>
  <c r="OG6" i="2"/>
  <c r="OG61" i="2"/>
  <c r="OG246" i="2"/>
  <c r="OG381" i="2"/>
  <c r="OG278" i="2"/>
  <c r="OG326" i="2"/>
  <c r="OG342" i="2"/>
  <c r="OG276" i="2"/>
  <c r="OG247" i="2"/>
  <c r="OG314" i="2"/>
  <c r="OG142" i="2"/>
  <c r="OG168" i="2"/>
  <c r="OG343" i="2"/>
  <c r="OG11" i="2"/>
  <c r="OG138" i="2"/>
  <c r="OG294" i="2"/>
  <c r="OG91" i="2"/>
  <c r="OG232" i="2"/>
  <c r="OG299" i="2"/>
  <c r="OG364" i="2"/>
  <c r="OG122" i="2"/>
  <c r="OG354" i="2"/>
  <c r="OG435" i="2"/>
  <c r="OG340" i="2"/>
  <c r="OG471" i="2"/>
  <c r="OG302" i="2"/>
  <c r="OG316" i="2"/>
  <c r="OG317" i="2"/>
  <c r="OG136" i="2"/>
  <c r="OG433" i="2"/>
  <c r="OG386" i="2"/>
  <c r="OG252" i="2"/>
  <c r="OG410" i="2"/>
  <c r="OG212" i="2"/>
  <c r="OG348" i="2"/>
  <c r="OG163" i="2"/>
  <c r="OG310" i="2"/>
  <c r="OG173" i="2"/>
  <c r="OG417" i="2"/>
  <c r="OG114" i="2"/>
  <c r="OG331" i="2"/>
  <c r="OG264" i="2"/>
  <c r="OG366" i="2"/>
  <c r="OG359" i="2"/>
  <c r="OG405" i="2"/>
  <c r="OG365" i="2"/>
  <c r="OG382" i="2"/>
  <c r="OG271" i="2"/>
  <c r="OG291" i="2"/>
  <c r="OG393" i="2"/>
  <c r="OG442" i="2"/>
  <c r="OG392" i="2"/>
  <c r="OG396" i="2"/>
  <c r="OG406" i="2"/>
  <c r="OG453" i="2"/>
  <c r="OG236" i="2"/>
  <c r="OG253" i="2"/>
  <c r="OG143" i="2"/>
  <c r="OG281" i="2"/>
  <c r="OG285" i="2"/>
  <c r="OG387" i="2"/>
  <c r="OG332" i="2"/>
  <c r="OG439" i="2"/>
  <c r="OG135" i="2"/>
  <c r="OG197" i="2"/>
  <c r="OG449" i="2"/>
  <c r="OG250" i="2"/>
  <c r="OG237" i="2"/>
  <c r="OG241" i="2"/>
  <c r="OG266" i="2"/>
  <c r="OG272" i="2"/>
  <c r="OG165" i="2"/>
  <c r="OG14" i="2"/>
  <c r="OG400" i="2"/>
  <c r="OG259" i="2"/>
  <c r="OG311" i="2"/>
  <c r="OG309" i="2"/>
  <c r="OG234" i="2"/>
  <c r="OG334" i="2"/>
  <c r="OG426" i="2"/>
  <c r="OG456" i="2"/>
  <c r="OG376" i="2"/>
  <c r="OG215" i="2"/>
  <c r="OG157" i="2"/>
  <c r="OG97" i="2"/>
  <c r="OG380" i="2"/>
  <c r="OG8" i="2"/>
  <c r="OG446" i="2"/>
  <c r="OG248" i="2"/>
  <c r="OG133" i="2"/>
  <c r="OG244" i="2"/>
  <c r="OG123" i="2"/>
  <c r="OG171" i="2"/>
  <c r="OG283" i="2"/>
  <c r="OG249" i="2"/>
  <c r="OG67" i="2"/>
  <c r="OG129" i="2"/>
  <c r="OG49" i="2"/>
  <c r="OG109" i="2"/>
  <c r="OG374" i="2"/>
  <c r="OG288" i="2"/>
  <c r="OG116" i="2"/>
  <c r="OG121" i="2"/>
  <c r="OG202" i="2"/>
  <c r="OG60" i="2"/>
  <c r="OG170" i="2"/>
  <c r="OG204" i="2"/>
  <c r="OG162" i="2"/>
  <c r="OG28" i="2"/>
  <c r="OG231" i="2"/>
  <c r="OG251" i="2"/>
  <c r="OG44" i="2"/>
  <c r="OG305" i="2"/>
  <c r="OG287" i="2"/>
  <c r="OG148" i="2"/>
  <c r="OG356" i="2"/>
  <c r="OG90" i="2"/>
  <c r="OG107" i="2"/>
  <c r="OG183" i="2"/>
  <c r="OG80" i="2"/>
  <c r="OG339" i="2"/>
  <c r="OG233" i="2"/>
  <c r="OG128" i="2"/>
  <c r="OG467" i="2"/>
  <c r="OG312" i="2"/>
  <c r="OG444" i="2"/>
  <c r="OG235" i="2"/>
  <c r="OG104" i="2"/>
  <c r="OG258" i="2"/>
  <c r="OG303" i="2"/>
  <c r="OG428" i="2"/>
  <c r="OG473" i="2"/>
  <c r="OG459" i="2"/>
  <c r="OG395" i="2"/>
  <c r="OG397" i="2"/>
  <c r="OG436" i="2"/>
  <c r="OG440" i="2"/>
  <c r="OG465" i="2"/>
  <c r="OG408" i="2"/>
  <c r="OG421" i="2"/>
  <c r="OG479" i="2"/>
  <c r="OG422" i="2"/>
  <c r="OG377" i="2"/>
  <c r="OG430" i="2"/>
  <c r="OG389" i="2"/>
  <c r="OG137" i="2"/>
  <c r="OG385" i="2"/>
  <c r="OG402" i="2"/>
  <c r="OG318" i="2"/>
  <c r="OG375" i="2"/>
  <c r="OG279" i="2"/>
  <c r="OG438" i="2"/>
  <c r="OG333" i="2"/>
  <c r="OG424" i="2"/>
  <c r="OG300" i="2"/>
  <c r="OG461" i="2"/>
  <c r="OG187" i="2"/>
  <c r="OG238" i="2"/>
  <c r="OG265" i="2"/>
  <c r="OG298" i="2"/>
  <c r="OG360" i="2"/>
  <c r="OG119" i="2"/>
  <c r="OG211" i="2"/>
  <c r="OG373" i="2"/>
  <c r="OG338" i="2"/>
  <c r="OG242" i="2"/>
  <c r="OG355" i="2"/>
  <c r="OG447" i="2"/>
  <c r="OG443" i="2"/>
  <c r="OG403" i="2"/>
  <c r="OG463" i="2"/>
  <c r="OG335" i="2"/>
  <c r="OG431" i="2"/>
  <c r="OG454" i="2"/>
  <c r="OG384" i="2"/>
  <c r="OG151" i="2"/>
  <c r="OG407" i="2"/>
  <c r="OG412" i="2"/>
  <c r="OG445" i="2"/>
  <c r="OG462" i="2"/>
  <c r="OG324" i="2"/>
  <c r="OG425" i="2"/>
  <c r="OG450" i="2"/>
  <c r="OG414" i="2"/>
  <c r="OG357" i="2"/>
  <c r="OG415" i="2"/>
  <c r="OG476" i="2"/>
  <c r="OG321" i="2"/>
  <c r="OG328" i="2"/>
  <c r="OG315" i="2"/>
  <c r="OG351" i="2"/>
  <c r="OG423" i="2"/>
  <c r="OG441" i="2"/>
  <c r="OG216" i="2"/>
  <c r="OG240" i="2"/>
  <c r="OG452" i="2"/>
  <c r="OG409" i="2"/>
  <c r="OG269" i="2"/>
  <c r="OG329" i="2"/>
  <c r="OG416" i="2"/>
  <c r="OG437" i="2"/>
  <c r="OG419" i="2"/>
  <c r="OG427" i="2"/>
  <c r="OG161" i="2"/>
  <c r="OG429" i="2"/>
  <c r="OG399" i="2"/>
  <c r="OG290" i="2"/>
  <c r="OG349" i="2"/>
  <c r="OG213" i="2"/>
  <c r="OG401" i="2"/>
  <c r="OG460" i="2"/>
  <c r="OG307" i="2"/>
  <c r="OG379" i="2"/>
  <c r="OG82" i="2"/>
  <c r="OG77" i="2"/>
  <c r="OG370" i="2"/>
  <c r="OG394" i="2"/>
  <c r="OG323" i="2"/>
  <c r="OG221" i="2"/>
  <c r="OG478" i="2"/>
  <c r="OG390" i="2"/>
  <c r="OG320" i="2"/>
  <c r="OG378" i="2"/>
  <c r="OG418" i="2"/>
  <c r="OG464" i="2"/>
  <c r="OG474" i="2"/>
  <c r="OG398" i="2"/>
  <c r="OG451" i="2"/>
  <c r="OG457" i="2"/>
  <c r="OG477" i="2"/>
  <c r="OG458" i="2"/>
  <c r="OG372" i="2"/>
  <c r="OG225" i="2"/>
  <c r="OG228" i="2"/>
  <c r="OG185" i="2"/>
  <c r="OG475" i="2"/>
  <c r="OG257" i="2"/>
  <c r="OG47" i="2"/>
  <c r="OG336" i="2"/>
  <c r="OG262" i="2"/>
  <c r="OG106" i="2"/>
  <c r="OG469" i="2"/>
  <c r="OH102" i="2"/>
  <c r="OH10" i="2"/>
  <c r="OH330" i="2"/>
  <c r="OH84" i="2"/>
  <c r="OH260" i="2"/>
  <c r="OH45" i="2"/>
  <c r="OH181" i="2"/>
  <c r="OH140" i="2"/>
  <c r="OH108" i="2"/>
  <c r="OH179" i="2"/>
  <c r="OH277" i="2"/>
  <c r="OH167" i="2"/>
  <c r="OH52" i="2"/>
  <c r="OH177" i="2"/>
  <c r="OH39" i="2"/>
  <c r="OH203" i="2"/>
  <c r="OH196" i="2"/>
  <c r="OH289" i="2"/>
  <c r="OH110" i="2"/>
  <c r="OH13" i="2"/>
  <c r="OH22" i="2"/>
  <c r="OH164" i="2"/>
  <c r="OH172" i="2"/>
  <c r="OH239" i="2"/>
  <c r="OH46" i="2"/>
  <c r="OH166" i="2"/>
  <c r="OH154" i="2"/>
  <c r="OH255" i="2"/>
  <c r="OH455" i="2"/>
  <c r="OH152" i="2"/>
  <c r="OH126" i="2"/>
  <c r="OH146" i="2"/>
  <c r="OH284" i="2"/>
  <c r="OH304" i="2"/>
  <c r="OH345" i="2"/>
  <c r="OH337" i="2"/>
  <c r="OH361" i="2"/>
  <c r="OH434" i="2"/>
  <c r="OH413" i="2"/>
  <c r="OH404" i="2"/>
  <c r="OH363" i="2"/>
  <c r="OH466" i="2"/>
  <c r="OH411" i="2"/>
  <c r="OH448" i="2"/>
  <c r="OH362" i="2"/>
  <c r="OH391" i="2"/>
  <c r="OH308" i="2"/>
  <c r="OH193" i="2"/>
  <c r="OH319" i="2"/>
  <c r="OH205" i="2"/>
  <c r="OH322" i="2"/>
  <c r="OH297" i="2"/>
  <c r="OH325" i="2"/>
  <c r="OH180" i="2"/>
  <c r="OH54" i="2"/>
  <c r="OH280" i="2"/>
  <c r="OH274" i="2"/>
  <c r="OH261" i="2"/>
  <c r="OH118" i="2"/>
  <c r="OH229" i="2"/>
  <c r="OH383" i="2"/>
  <c r="OH131" i="2"/>
  <c r="OH124" i="2"/>
  <c r="OH223" i="2"/>
  <c r="OH230" i="2"/>
  <c r="OH327" i="2"/>
  <c r="OH420" i="2"/>
  <c r="OH270" i="2"/>
  <c r="OH432" i="2"/>
  <c r="OH268" i="2"/>
  <c r="OH367" i="2"/>
  <c r="OH87" i="2"/>
  <c r="OH37" i="2"/>
  <c r="OH55" i="2"/>
  <c r="OH159" i="2"/>
  <c r="OH98" i="2"/>
  <c r="OH85" i="2"/>
  <c r="OH134" i="2"/>
  <c r="OH83" i="2"/>
  <c r="OH117" i="2"/>
  <c r="OH175" i="2"/>
  <c r="OH358" i="2"/>
  <c r="OH27" i="2"/>
  <c r="OH16" i="2"/>
  <c r="OH184" i="2"/>
  <c r="OH74" i="2"/>
  <c r="OH149" i="2"/>
  <c r="OH92" i="2"/>
  <c r="OH132" i="2"/>
  <c r="OH470" i="2"/>
  <c r="OH115" i="2"/>
  <c r="OH145" i="2"/>
  <c r="OH186" i="2"/>
  <c r="OH40" i="2"/>
  <c r="OH21" i="2"/>
  <c r="OH199" i="2"/>
  <c r="OH295" i="2"/>
  <c r="OH353" i="2"/>
  <c r="OH207" i="2"/>
  <c r="OH155" i="2"/>
  <c r="OH195" i="2"/>
  <c r="OH125" i="2"/>
  <c r="OH15" i="2"/>
  <c r="OH160" i="2"/>
  <c r="OH194" i="2"/>
  <c r="OH224" i="2"/>
  <c r="OH188" i="2"/>
  <c r="OH76" i="2"/>
  <c r="OH153" i="2"/>
  <c r="OH263" i="2"/>
  <c r="OH112" i="2"/>
  <c r="OH62" i="2"/>
  <c r="OH78" i="2"/>
  <c r="OH198" i="2"/>
  <c r="OH191" i="2"/>
  <c r="OH275" i="2"/>
  <c r="OH65" i="2"/>
  <c r="OH341" i="2"/>
  <c r="OH105" i="2"/>
  <c r="OH81" i="2"/>
  <c r="OH267" i="2"/>
  <c r="OH220" i="2"/>
  <c r="OH156" i="2"/>
  <c r="OH254" i="2"/>
  <c r="OH286" i="2"/>
  <c r="OH29" i="2"/>
  <c r="OH94" i="2"/>
  <c r="OH100" i="2"/>
  <c r="OH182" i="2"/>
  <c r="OH36" i="2"/>
  <c r="OH53" i="2"/>
  <c r="OH4" i="2"/>
  <c r="OH2" i="2"/>
  <c r="OH306" i="2"/>
  <c r="OH56" i="2"/>
  <c r="OH43" i="2"/>
  <c r="OH282" i="2"/>
  <c r="OH59" i="2"/>
  <c r="OH169" i="2"/>
  <c r="OH192" i="2"/>
  <c r="OH209" i="2"/>
  <c r="OH227" i="2"/>
  <c r="OH73" i="2"/>
  <c r="OH113" i="2"/>
  <c r="OH71" i="2"/>
  <c r="OH18" i="2"/>
  <c r="OH26" i="2"/>
  <c r="OH144" i="2"/>
  <c r="OH9" i="2"/>
  <c r="OH50" i="2"/>
  <c r="OH19" i="2"/>
  <c r="OH99" i="2"/>
  <c r="OH23" i="2"/>
  <c r="OH24" i="2"/>
  <c r="OH12" i="2"/>
  <c r="OH66" i="2"/>
  <c r="OH5" i="2"/>
  <c r="OH101" i="2"/>
  <c r="OH88" i="2"/>
  <c r="OH64" i="2"/>
  <c r="OH70" i="2"/>
  <c r="OH32" i="2"/>
  <c r="OH51" i="2"/>
  <c r="OH218" i="2"/>
  <c r="OH35" i="2"/>
  <c r="OH368" i="2"/>
  <c r="OH350" i="2"/>
  <c r="OH388" i="2"/>
  <c r="OH292" i="2"/>
  <c r="OH214" i="2"/>
  <c r="OH75" i="2"/>
  <c r="OH293" i="2"/>
  <c r="OH243" i="2"/>
  <c r="OH210" i="2"/>
  <c r="OH369" i="2"/>
  <c r="OH69" i="2"/>
  <c r="OH68" i="2"/>
  <c r="OH38" i="2"/>
  <c r="OH3" i="2"/>
  <c r="OH120" i="2"/>
  <c r="OH58" i="2"/>
  <c r="OH34" i="2"/>
  <c r="OH86" i="2"/>
  <c r="OH178" i="2"/>
  <c r="OH57" i="2"/>
  <c r="OH217" i="2"/>
  <c r="OH127" i="2"/>
  <c r="OH206" i="2"/>
  <c r="OH111" i="2"/>
  <c r="OH344" i="2"/>
  <c r="OH150" i="2"/>
  <c r="OH93" i="2"/>
  <c r="OH63" i="2"/>
  <c r="OH174" i="2"/>
  <c r="OH147" i="2"/>
  <c r="OH48" i="2"/>
  <c r="OH96" i="2"/>
  <c r="OH72" i="2"/>
  <c r="OH33" i="2"/>
  <c r="OH189" i="2"/>
  <c r="OH313" i="2"/>
  <c r="OH158" i="2"/>
  <c r="OH219" i="2"/>
  <c r="OH31" i="2"/>
  <c r="OH95" i="2"/>
  <c r="OH346" i="2"/>
  <c r="OH176" i="2"/>
  <c r="OH352" i="2"/>
  <c r="OH245" i="2"/>
  <c r="OH41" i="2"/>
  <c r="OH79" i="2"/>
  <c r="OH30" i="2"/>
  <c r="OH226" i="2"/>
  <c r="OH103" i="2"/>
  <c r="OH141" i="2"/>
  <c r="OH301" i="2"/>
  <c r="OH347" i="2"/>
  <c r="OH472" i="2"/>
  <c r="OH190" i="2"/>
  <c r="OH296" i="2"/>
  <c r="OH139" i="2"/>
  <c r="OH371" i="2"/>
  <c r="OH7" i="2"/>
  <c r="OH208" i="2"/>
  <c r="OH25" i="2"/>
  <c r="OH468" i="2"/>
  <c r="OH256" i="2"/>
  <c r="OH17" i="2"/>
  <c r="OH222" i="2"/>
  <c r="OH130" i="2"/>
  <c r="OH89" i="2"/>
  <c r="OH201" i="2"/>
  <c r="OH273" i="2"/>
  <c r="OH42" i="2"/>
  <c r="OH200" i="2"/>
  <c r="OH20" i="2"/>
  <c r="OH6" i="2"/>
  <c r="OH61" i="2"/>
  <c r="OH246" i="2"/>
  <c r="OH381" i="2"/>
  <c r="OH278" i="2"/>
  <c r="OH326" i="2"/>
  <c r="OH342" i="2"/>
  <c r="OH276" i="2"/>
  <c r="OH247" i="2"/>
  <c r="OH314" i="2"/>
  <c r="OH142" i="2"/>
  <c r="OH168" i="2"/>
  <c r="OH343" i="2"/>
  <c r="OH11" i="2"/>
  <c r="OH138" i="2"/>
  <c r="OH294" i="2"/>
  <c r="OH91" i="2"/>
  <c r="OH232" i="2"/>
  <c r="OH299" i="2"/>
  <c r="OH364" i="2"/>
  <c r="OH122" i="2"/>
  <c r="OH354" i="2"/>
  <c r="OH435" i="2"/>
  <c r="OH340" i="2"/>
  <c r="OH471" i="2"/>
  <c r="OH302" i="2"/>
  <c r="OH316" i="2"/>
  <c r="OH317" i="2"/>
  <c r="OH136" i="2"/>
  <c r="OH433" i="2"/>
  <c r="OH386" i="2"/>
  <c r="OH252" i="2"/>
  <c r="OH410" i="2"/>
  <c r="OH212" i="2"/>
  <c r="OH348" i="2"/>
  <c r="OH163" i="2"/>
  <c r="OH310" i="2"/>
  <c r="OH173" i="2"/>
  <c r="OH417" i="2"/>
  <c r="OH114" i="2"/>
  <c r="OH331" i="2"/>
  <c r="OH264" i="2"/>
  <c r="OH366" i="2"/>
  <c r="OH359" i="2"/>
  <c r="OH405" i="2"/>
  <c r="OH365" i="2"/>
  <c r="OH382" i="2"/>
  <c r="OH271" i="2"/>
  <c r="OH291" i="2"/>
  <c r="OH393" i="2"/>
  <c r="OH442" i="2"/>
  <c r="OH392" i="2"/>
  <c r="OH396" i="2"/>
  <c r="OH406" i="2"/>
  <c r="OH453" i="2"/>
  <c r="OH236" i="2"/>
  <c r="OH253" i="2"/>
  <c r="OH143" i="2"/>
  <c r="OH281" i="2"/>
  <c r="OH285" i="2"/>
  <c r="OH387" i="2"/>
  <c r="OH332" i="2"/>
  <c r="OH439" i="2"/>
  <c r="OH135" i="2"/>
  <c r="OH197" i="2"/>
  <c r="OH449" i="2"/>
  <c r="OH250" i="2"/>
  <c r="OH237" i="2"/>
  <c r="OH241" i="2"/>
  <c r="OH266" i="2"/>
  <c r="OH272" i="2"/>
  <c r="OH165" i="2"/>
  <c r="OH14" i="2"/>
  <c r="OH400" i="2"/>
  <c r="OH259" i="2"/>
  <c r="OH311" i="2"/>
  <c r="OH309" i="2"/>
  <c r="OH234" i="2"/>
  <c r="OH334" i="2"/>
  <c r="OH426" i="2"/>
  <c r="OH456" i="2"/>
  <c r="OH376" i="2"/>
  <c r="OH215" i="2"/>
  <c r="OH157" i="2"/>
  <c r="OH97" i="2"/>
  <c r="OH380" i="2"/>
  <c r="OH8" i="2"/>
  <c r="OH446" i="2"/>
  <c r="OH248" i="2"/>
  <c r="OH133" i="2"/>
  <c r="OH244" i="2"/>
  <c r="OH123" i="2"/>
  <c r="OH171" i="2"/>
  <c r="OH283" i="2"/>
  <c r="OH249" i="2"/>
  <c r="OH67" i="2"/>
  <c r="OH129" i="2"/>
  <c r="OH49" i="2"/>
  <c r="OH109" i="2"/>
  <c r="OH374" i="2"/>
  <c r="OH288" i="2"/>
  <c r="OH116" i="2"/>
  <c r="OH121" i="2"/>
  <c r="OH202" i="2"/>
  <c r="OH60" i="2"/>
  <c r="OH170" i="2"/>
  <c r="OH204" i="2"/>
  <c r="OH162" i="2"/>
  <c r="OH28" i="2"/>
  <c r="OH231" i="2"/>
  <c r="OH251" i="2"/>
  <c r="OH44" i="2"/>
  <c r="OH305" i="2"/>
  <c r="OH287" i="2"/>
  <c r="OH148" i="2"/>
  <c r="OH356" i="2"/>
  <c r="OH90" i="2"/>
  <c r="OH107" i="2"/>
  <c r="OH183" i="2"/>
  <c r="OH80" i="2"/>
  <c r="OH339" i="2"/>
  <c r="OH233" i="2"/>
  <c r="OH128" i="2"/>
  <c r="OH467" i="2"/>
  <c r="OH312" i="2"/>
  <c r="OH444" i="2"/>
  <c r="OH235" i="2"/>
  <c r="OH104" i="2"/>
  <c r="OH258" i="2"/>
  <c r="OH303" i="2"/>
  <c r="OH428" i="2"/>
  <c r="OH473" i="2"/>
  <c r="OH459" i="2"/>
  <c r="OH395" i="2"/>
  <c r="OH397" i="2"/>
  <c r="OH436" i="2"/>
  <c r="OH440" i="2"/>
  <c r="OH465" i="2"/>
  <c r="OH408" i="2"/>
  <c r="OH421" i="2"/>
  <c r="OH479" i="2"/>
  <c r="OH422" i="2"/>
  <c r="OH377" i="2"/>
  <c r="OH430" i="2"/>
  <c r="OH389" i="2"/>
  <c r="OH137" i="2"/>
  <c r="OH385" i="2"/>
  <c r="OH402" i="2"/>
  <c r="OH318" i="2"/>
  <c r="OH375" i="2"/>
  <c r="OH279" i="2"/>
  <c r="OH438" i="2"/>
  <c r="OH333" i="2"/>
  <c r="OH424" i="2"/>
  <c r="OH300" i="2"/>
  <c r="OH461" i="2"/>
  <c r="OH187" i="2"/>
  <c r="OH238" i="2"/>
  <c r="OH265" i="2"/>
  <c r="OH298" i="2"/>
  <c r="OH360" i="2"/>
  <c r="OH119" i="2"/>
  <c r="OH211" i="2"/>
  <c r="OH373" i="2"/>
  <c r="OH338" i="2"/>
  <c r="OH242" i="2"/>
  <c r="OH355" i="2"/>
  <c r="OH447" i="2"/>
  <c r="OH443" i="2"/>
  <c r="OH403" i="2"/>
  <c r="OH463" i="2"/>
  <c r="OH335" i="2"/>
  <c r="OH431" i="2"/>
  <c r="OH454" i="2"/>
  <c r="OH384" i="2"/>
  <c r="OH151" i="2"/>
  <c r="OH407" i="2"/>
  <c r="OH412" i="2"/>
  <c r="OH445" i="2"/>
  <c r="OH462" i="2"/>
  <c r="OH324" i="2"/>
  <c r="OH425" i="2"/>
  <c r="OH450" i="2"/>
  <c r="OH414" i="2"/>
  <c r="OH357" i="2"/>
  <c r="OH415" i="2"/>
  <c r="OH476" i="2"/>
  <c r="OH321" i="2"/>
  <c r="OH328" i="2"/>
  <c r="OH315" i="2"/>
  <c r="OH351" i="2"/>
  <c r="OH423" i="2"/>
  <c r="OH441" i="2"/>
  <c r="OH216" i="2"/>
  <c r="OH240" i="2"/>
  <c r="OH452" i="2"/>
  <c r="OH409" i="2"/>
  <c r="OH269" i="2"/>
  <c r="OH329" i="2"/>
  <c r="OH416" i="2"/>
  <c r="OH437" i="2"/>
  <c r="OH419" i="2"/>
  <c r="OH427" i="2"/>
  <c r="OH161" i="2"/>
  <c r="OH429" i="2"/>
  <c r="OH399" i="2"/>
  <c r="OH290" i="2"/>
  <c r="OH349" i="2"/>
  <c r="OH213" i="2"/>
  <c r="OH401" i="2"/>
  <c r="OH460" i="2"/>
  <c r="OH307" i="2"/>
  <c r="OH379" i="2"/>
  <c r="OH82" i="2"/>
  <c r="OH77" i="2"/>
  <c r="OH370" i="2"/>
  <c r="OH394" i="2"/>
  <c r="OH323" i="2"/>
  <c r="OH221" i="2"/>
  <c r="OH478" i="2"/>
  <c r="OH390" i="2"/>
  <c r="OH320" i="2"/>
  <c r="OH378" i="2"/>
  <c r="OH418" i="2"/>
  <c r="OH464" i="2"/>
  <c r="OH474" i="2"/>
  <c r="OH398" i="2"/>
  <c r="OH451" i="2"/>
  <c r="OH457" i="2"/>
  <c r="OH477" i="2"/>
  <c r="OH458" i="2"/>
  <c r="OH372" i="2"/>
  <c r="OH225" i="2"/>
  <c r="OH228" i="2"/>
  <c r="OH185" i="2"/>
  <c r="OH475" i="2"/>
  <c r="OH257" i="2"/>
  <c r="OH47" i="2"/>
  <c r="OH336" i="2"/>
  <c r="OH262" i="2"/>
  <c r="OH106" i="2"/>
  <c r="OH469" i="2"/>
  <c r="OI102" i="2"/>
  <c r="OI10" i="2"/>
  <c r="OI330" i="2"/>
  <c r="OI84" i="2"/>
  <c r="OI260" i="2"/>
  <c r="OI45" i="2"/>
  <c r="OI181" i="2"/>
  <c r="OI140" i="2"/>
  <c r="OI108" i="2"/>
  <c r="OI179" i="2"/>
  <c r="OI277" i="2"/>
  <c r="OI167" i="2"/>
  <c r="OI52" i="2"/>
  <c r="OI177" i="2"/>
  <c r="OI39" i="2"/>
  <c r="OI203" i="2"/>
  <c r="OI196" i="2"/>
  <c r="OI289" i="2"/>
  <c r="OI110" i="2"/>
  <c r="OI13" i="2"/>
  <c r="OI22" i="2"/>
  <c r="OI164" i="2"/>
  <c r="OI172" i="2"/>
  <c r="OI239" i="2"/>
  <c r="OI46" i="2"/>
  <c r="OI166" i="2"/>
  <c r="OI154" i="2"/>
  <c r="OI255" i="2"/>
  <c r="OI455" i="2"/>
  <c r="OI152" i="2"/>
  <c r="OI126" i="2"/>
  <c r="OI146" i="2"/>
  <c r="OI284" i="2"/>
  <c r="OI304" i="2"/>
  <c r="OI345" i="2"/>
  <c r="OI337" i="2"/>
  <c r="OI361" i="2"/>
  <c r="OI434" i="2"/>
  <c r="OI413" i="2"/>
  <c r="OI404" i="2"/>
  <c r="OI363" i="2"/>
  <c r="OI466" i="2"/>
  <c r="OI411" i="2"/>
  <c r="OI448" i="2"/>
  <c r="OI362" i="2"/>
  <c r="OI391" i="2"/>
  <c r="OI308" i="2"/>
  <c r="OI193" i="2"/>
  <c r="OI319" i="2"/>
  <c r="OI205" i="2"/>
  <c r="OI322" i="2"/>
  <c r="OI297" i="2"/>
  <c r="OI325" i="2"/>
  <c r="OI180" i="2"/>
  <c r="OI54" i="2"/>
  <c r="OI280" i="2"/>
  <c r="OI274" i="2"/>
  <c r="OI261" i="2"/>
  <c r="OI118" i="2"/>
  <c r="OI229" i="2"/>
  <c r="OI383" i="2"/>
  <c r="OI131" i="2"/>
  <c r="OI124" i="2"/>
  <c r="OI223" i="2"/>
  <c r="OI230" i="2"/>
  <c r="OI327" i="2"/>
  <c r="OI420" i="2"/>
  <c r="OI270" i="2"/>
  <c r="OI432" i="2"/>
  <c r="OI268" i="2"/>
  <c r="OI367" i="2"/>
  <c r="OI87" i="2"/>
  <c r="OI37" i="2"/>
  <c r="OI55" i="2"/>
  <c r="OI159" i="2"/>
  <c r="OI98" i="2"/>
  <c r="OI85" i="2"/>
  <c r="OI134" i="2"/>
  <c r="OI83" i="2"/>
  <c r="OI117" i="2"/>
  <c r="OI175" i="2"/>
  <c r="OI358" i="2"/>
  <c r="OI27" i="2"/>
  <c r="OI16" i="2"/>
  <c r="OI184" i="2"/>
  <c r="OI74" i="2"/>
  <c r="OI149" i="2"/>
  <c r="OI92" i="2"/>
  <c r="OI132" i="2"/>
  <c r="OI470" i="2"/>
  <c r="OI115" i="2"/>
  <c r="OI145" i="2"/>
  <c r="OI186" i="2"/>
  <c r="OI40" i="2"/>
  <c r="OI21" i="2"/>
  <c r="OI199" i="2"/>
  <c r="OI295" i="2"/>
  <c r="OI353" i="2"/>
  <c r="OI207" i="2"/>
  <c r="OI155" i="2"/>
  <c r="OI195" i="2"/>
  <c r="OI125" i="2"/>
  <c r="OI15" i="2"/>
  <c r="OI160" i="2"/>
  <c r="OI194" i="2"/>
  <c r="OI224" i="2"/>
  <c r="OI188" i="2"/>
  <c r="OI76" i="2"/>
  <c r="OI153" i="2"/>
  <c r="OI263" i="2"/>
  <c r="OI112" i="2"/>
  <c r="OI62" i="2"/>
  <c r="OI78" i="2"/>
  <c r="OI198" i="2"/>
  <c r="OI191" i="2"/>
  <c r="OI275" i="2"/>
  <c r="OI65" i="2"/>
  <c r="OI341" i="2"/>
  <c r="OI105" i="2"/>
  <c r="OI81" i="2"/>
  <c r="OI267" i="2"/>
  <c r="OI220" i="2"/>
  <c r="OI156" i="2"/>
  <c r="OI254" i="2"/>
  <c r="OI286" i="2"/>
  <c r="OI29" i="2"/>
  <c r="OI94" i="2"/>
  <c r="OI100" i="2"/>
  <c r="OI182" i="2"/>
  <c r="OI36" i="2"/>
  <c r="OI53" i="2"/>
  <c r="OI4" i="2"/>
  <c r="OI2" i="2"/>
  <c r="OI306" i="2"/>
  <c r="OI56" i="2"/>
  <c r="OI43" i="2"/>
  <c r="OI282" i="2"/>
  <c r="OI59" i="2"/>
  <c r="OI169" i="2"/>
  <c r="OI192" i="2"/>
  <c r="OI209" i="2"/>
  <c r="OI227" i="2"/>
  <c r="OI73" i="2"/>
  <c r="OI113" i="2"/>
  <c r="OI71" i="2"/>
  <c r="OI18" i="2"/>
  <c r="OI26" i="2"/>
  <c r="OI144" i="2"/>
  <c r="OI9" i="2"/>
  <c r="OI50" i="2"/>
  <c r="OI19" i="2"/>
  <c r="OI99" i="2"/>
  <c r="OI23" i="2"/>
  <c r="OI24" i="2"/>
  <c r="OI12" i="2"/>
  <c r="OI66" i="2"/>
  <c r="OI5" i="2"/>
  <c r="OI101" i="2"/>
  <c r="OI88" i="2"/>
  <c r="OI64" i="2"/>
  <c r="OI70" i="2"/>
  <c r="OI32" i="2"/>
  <c r="OI51" i="2"/>
  <c r="OI218" i="2"/>
  <c r="OI35" i="2"/>
  <c r="OI368" i="2"/>
  <c r="OI350" i="2"/>
  <c r="OI388" i="2"/>
  <c r="OI292" i="2"/>
  <c r="OI214" i="2"/>
  <c r="OI75" i="2"/>
  <c r="OI293" i="2"/>
  <c r="OI243" i="2"/>
  <c r="OI210" i="2"/>
  <c r="OI369" i="2"/>
  <c r="OI69" i="2"/>
  <c r="OI68" i="2"/>
  <c r="OI38" i="2"/>
  <c r="OI3" i="2"/>
  <c r="OI120" i="2"/>
  <c r="OI58" i="2"/>
  <c r="OI34" i="2"/>
  <c r="OI86" i="2"/>
  <c r="OI178" i="2"/>
  <c r="OI57" i="2"/>
  <c r="OI217" i="2"/>
  <c r="OI127" i="2"/>
  <c r="OI206" i="2"/>
  <c r="OI111" i="2"/>
  <c r="OI344" i="2"/>
  <c r="OI150" i="2"/>
  <c r="OI93" i="2"/>
  <c r="OI63" i="2"/>
  <c r="OI174" i="2"/>
  <c r="OI147" i="2"/>
  <c r="OI48" i="2"/>
  <c r="OI96" i="2"/>
  <c r="OI72" i="2"/>
  <c r="OI33" i="2"/>
  <c r="OI189" i="2"/>
  <c r="OI313" i="2"/>
  <c r="OI158" i="2"/>
  <c r="OI219" i="2"/>
  <c r="OI31" i="2"/>
  <c r="OI95" i="2"/>
  <c r="OI346" i="2"/>
  <c r="OI176" i="2"/>
  <c r="OI352" i="2"/>
  <c r="OI245" i="2"/>
  <c r="OI41" i="2"/>
  <c r="OI79" i="2"/>
  <c r="OI30" i="2"/>
  <c r="OI226" i="2"/>
  <c r="OI103" i="2"/>
  <c r="OI141" i="2"/>
  <c r="OI301" i="2"/>
  <c r="OI347" i="2"/>
  <c r="OI472" i="2"/>
  <c r="OI190" i="2"/>
  <c r="OI296" i="2"/>
  <c r="OI139" i="2"/>
  <c r="OI371" i="2"/>
  <c r="OI7" i="2"/>
  <c r="OI208" i="2"/>
  <c r="OI25" i="2"/>
  <c r="OI468" i="2"/>
  <c r="OI256" i="2"/>
  <c r="OI17" i="2"/>
  <c r="OI222" i="2"/>
  <c r="OI130" i="2"/>
  <c r="OI89" i="2"/>
  <c r="OI201" i="2"/>
  <c r="OI273" i="2"/>
  <c r="OI42" i="2"/>
  <c r="OI200" i="2"/>
  <c r="OI20" i="2"/>
  <c r="OI6" i="2"/>
  <c r="OI61" i="2"/>
  <c r="OI246" i="2"/>
  <c r="OI381" i="2"/>
  <c r="OI278" i="2"/>
  <c r="OI326" i="2"/>
  <c r="OI342" i="2"/>
  <c r="OI276" i="2"/>
  <c r="OI247" i="2"/>
  <c r="OI314" i="2"/>
  <c r="OI142" i="2"/>
  <c r="OI168" i="2"/>
  <c r="OI343" i="2"/>
  <c r="OI11" i="2"/>
  <c r="OI138" i="2"/>
  <c r="OI294" i="2"/>
  <c r="OI91" i="2"/>
  <c r="OI232" i="2"/>
  <c r="OI299" i="2"/>
  <c r="OI364" i="2"/>
  <c r="OI122" i="2"/>
  <c r="OI354" i="2"/>
  <c r="OI435" i="2"/>
  <c r="OI340" i="2"/>
  <c r="OI471" i="2"/>
  <c r="OI302" i="2"/>
  <c r="OI316" i="2"/>
  <c r="OI317" i="2"/>
  <c r="OI136" i="2"/>
  <c r="OI433" i="2"/>
  <c r="OI386" i="2"/>
  <c r="OI252" i="2"/>
  <c r="OI410" i="2"/>
  <c r="OI212" i="2"/>
  <c r="OI348" i="2"/>
  <c r="OI163" i="2"/>
  <c r="OI310" i="2"/>
  <c r="OI173" i="2"/>
  <c r="OI417" i="2"/>
  <c r="OI114" i="2"/>
  <c r="OI331" i="2"/>
  <c r="OI264" i="2"/>
  <c r="OI366" i="2"/>
  <c r="OI359" i="2"/>
  <c r="OI405" i="2"/>
  <c r="OI365" i="2"/>
  <c r="OI382" i="2"/>
  <c r="OI271" i="2"/>
  <c r="OI291" i="2"/>
  <c r="OI393" i="2"/>
  <c r="OI442" i="2"/>
  <c r="OI392" i="2"/>
  <c r="OI396" i="2"/>
  <c r="OI406" i="2"/>
  <c r="OI453" i="2"/>
  <c r="OI236" i="2"/>
  <c r="OI253" i="2"/>
  <c r="OI143" i="2"/>
  <c r="OI281" i="2"/>
  <c r="OI285" i="2"/>
  <c r="OI387" i="2"/>
  <c r="OI332" i="2"/>
  <c r="OI439" i="2"/>
  <c r="OI135" i="2"/>
  <c r="OI197" i="2"/>
  <c r="OI449" i="2"/>
  <c r="OI250" i="2"/>
  <c r="OI237" i="2"/>
  <c r="OI241" i="2"/>
  <c r="OI266" i="2"/>
  <c r="OI272" i="2"/>
  <c r="OI165" i="2"/>
  <c r="OI14" i="2"/>
  <c r="OI400" i="2"/>
  <c r="OI259" i="2"/>
  <c r="OI311" i="2"/>
  <c r="OI309" i="2"/>
  <c r="OI234" i="2"/>
  <c r="OI334" i="2"/>
  <c r="OI426" i="2"/>
  <c r="OI456" i="2"/>
  <c r="OI376" i="2"/>
  <c r="OI215" i="2"/>
  <c r="OI157" i="2"/>
  <c r="OI97" i="2"/>
  <c r="OI380" i="2"/>
  <c r="OI8" i="2"/>
  <c r="OI446" i="2"/>
  <c r="OI248" i="2"/>
  <c r="OI133" i="2"/>
  <c r="OI244" i="2"/>
  <c r="OI123" i="2"/>
  <c r="OI171" i="2"/>
  <c r="OI283" i="2"/>
  <c r="OI249" i="2"/>
  <c r="OI67" i="2"/>
  <c r="OI129" i="2"/>
  <c r="OI49" i="2"/>
  <c r="OI109" i="2"/>
  <c r="OI374" i="2"/>
  <c r="OI288" i="2"/>
  <c r="OI116" i="2"/>
  <c r="OI121" i="2"/>
  <c r="OI202" i="2"/>
  <c r="OI60" i="2"/>
  <c r="OI170" i="2"/>
  <c r="OI204" i="2"/>
  <c r="OI162" i="2"/>
  <c r="OI28" i="2"/>
  <c r="OI231" i="2"/>
  <c r="OI251" i="2"/>
  <c r="OI44" i="2"/>
  <c r="OI305" i="2"/>
  <c r="OI287" i="2"/>
  <c r="OI148" i="2"/>
  <c r="OI356" i="2"/>
  <c r="OI90" i="2"/>
  <c r="OI107" i="2"/>
  <c r="OI183" i="2"/>
  <c r="OI80" i="2"/>
  <c r="OI339" i="2"/>
  <c r="OI233" i="2"/>
  <c r="OI128" i="2"/>
  <c r="OI467" i="2"/>
  <c r="OI312" i="2"/>
  <c r="OI444" i="2"/>
  <c r="OI235" i="2"/>
  <c r="OI104" i="2"/>
  <c r="OI258" i="2"/>
  <c r="OI303" i="2"/>
  <c r="OI428" i="2"/>
  <c r="OI473" i="2"/>
  <c r="OI459" i="2"/>
  <c r="OI395" i="2"/>
  <c r="OI397" i="2"/>
  <c r="OI436" i="2"/>
  <c r="OI440" i="2"/>
  <c r="OI465" i="2"/>
  <c r="OI408" i="2"/>
  <c r="OI421" i="2"/>
  <c r="OI479" i="2"/>
  <c r="OI422" i="2"/>
  <c r="OI377" i="2"/>
  <c r="OI430" i="2"/>
  <c r="OI389" i="2"/>
  <c r="OI137" i="2"/>
  <c r="OI385" i="2"/>
  <c r="OI402" i="2"/>
  <c r="OI318" i="2"/>
  <c r="OI375" i="2"/>
  <c r="OI279" i="2"/>
  <c r="OI438" i="2"/>
  <c r="OI333" i="2"/>
  <c r="OI424" i="2"/>
  <c r="OI300" i="2"/>
  <c r="OI461" i="2"/>
  <c r="OI187" i="2"/>
  <c r="OI238" i="2"/>
  <c r="OI265" i="2"/>
  <c r="OI298" i="2"/>
  <c r="OI360" i="2"/>
  <c r="OI119" i="2"/>
  <c r="OI211" i="2"/>
  <c r="OI373" i="2"/>
  <c r="OI338" i="2"/>
  <c r="OI242" i="2"/>
  <c r="OI355" i="2"/>
  <c r="OI447" i="2"/>
  <c r="OI443" i="2"/>
  <c r="OI403" i="2"/>
  <c r="OI463" i="2"/>
  <c r="OI335" i="2"/>
  <c r="OI431" i="2"/>
  <c r="OI454" i="2"/>
  <c r="OI384" i="2"/>
  <c r="OI151" i="2"/>
  <c r="OI407" i="2"/>
  <c r="OI412" i="2"/>
  <c r="OI445" i="2"/>
  <c r="OI462" i="2"/>
  <c r="OI324" i="2"/>
  <c r="OI425" i="2"/>
  <c r="OI450" i="2"/>
  <c r="OI414" i="2"/>
  <c r="OI357" i="2"/>
  <c r="OI415" i="2"/>
  <c r="OI476" i="2"/>
  <c r="OI321" i="2"/>
  <c r="OI328" i="2"/>
  <c r="OI315" i="2"/>
  <c r="OI351" i="2"/>
  <c r="OI423" i="2"/>
  <c r="OI441" i="2"/>
  <c r="OI216" i="2"/>
  <c r="OI240" i="2"/>
  <c r="OI452" i="2"/>
  <c r="OI409" i="2"/>
  <c r="OI269" i="2"/>
  <c r="OI329" i="2"/>
  <c r="OI416" i="2"/>
  <c r="OI437" i="2"/>
  <c r="OI419" i="2"/>
  <c r="OI427" i="2"/>
  <c r="OI161" i="2"/>
  <c r="OI429" i="2"/>
  <c r="OI399" i="2"/>
  <c r="OI290" i="2"/>
  <c r="OI349" i="2"/>
  <c r="OI213" i="2"/>
  <c r="OI401" i="2"/>
  <c r="OI460" i="2"/>
  <c r="OI307" i="2"/>
  <c r="OI379" i="2"/>
  <c r="OI82" i="2"/>
  <c r="OI77" i="2"/>
  <c r="OI370" i="2"/>
  <c r="OI394" i="2"/>
  <c r="OI323" i="2"/>
  <c r="OI221" i="2"/>
  <c r="OI478" i="2"/>
  <c r="OI390" i="2"/>
  <c r="OI320" i="2"/>
  <c r="OI378" i="2"/>
  <c r="OI418" i="2"/>
  <c r="OI464" i="2"/>
  <c r="OI474" i="2"/>
  <c r="OI398" i="2"/>
  <c r="OI451" i="2"/>
  <c r="OI457" i="2"/>
  <c r="OI477" i="2"/>
  <c r="OI458" i="2"/>
  <c r="OI372" i="2"/>
  <c r="OI225" i="2"/>
  <c r="OI228" i="2"/>
  <c r="OI185" i="2"/>
  <c r="OI475" i="2"/>
  <c r="OI257" i="2"/>
  <c r="OI47" i="2"/>
  <c r="OI336" i="2"/>
  <c r="OI262" i="2"/>
  <c r="OI106" i="2"/>
  <c r="OI469" i="2"/>
  <c r="OJ102" i="2"/>
  <c r="OJ10" i="2"/>
  <c r="OJ330" i="2"/>
  <c r="OJ84" i="2"/>
  <c r="OJ260" i="2"/>
  <c r="OJ45" i="2"/>
  <c r="OJ181" i="2"/>
  <c r="OJ140" i="2"/>
  <c r="OJ108" i="2"/>
  <c r="OJ179" i="2"/>
  <c r="OJ277" i="2"/>
  <c r="OJ167" i="2"/>
  <c r="OJ52" i="2"/>
  <c r="OJ177" i="2"/>
  <c r="OJ39" i="2"/>
  <c r="OJ203" i="2"/>
  <c r="OJ196" i="2"/>
  <c r="OJ289" i="2"/>
  <c r="OJ110" i="2"/>
  <c r="OJ13" i="2"/>
  <c r="OJ22" i="2"/>
  <c r="OJ164" i="2"/>
  <c r="OJ172" i="2"/>
  <c r="OJ239" i="2"/>
  <c r="OJ46" i="2"/>
  <c r="OJ166" i="2"/>
  <c r="OJ154" i="2"/>
  <c r="OJ255" i="2"/>
  <c r="OJ455" i="2"/>
  <c r="OJ152" i="2"/>
  <c r="OJ126" i="2"/>
  <c r="OJ146" i="2"/>
  <c r="OJ284" i="2"/>
  <c r="OJ304" i="2"/>
  <c r="OJ345" i="2"/>
  <c r="OJ337" i="2"/>
  <c r="OJ361" i="2"/>
  <c r="OJ434" i="2"/>
  <c r="OJ413" i="2"/>
  <c r="OJ404" i="2"/>
  <c r="OJ363" i="2"/>
  <c r="OJ466" i="2"/>
  <c r="OJ411" i="2"/>
  <c r="OJ448" i="2"/>
  <c r="OJ362" i="2"/>
  <c r="OJ391" i="2"/>
  <c r="OJ308" i="2"/>
  <c r="OJ193" i="2"/>
  <c r="OJ319" i="2"/>
  <c r="OJ205" i="2"/>
  <c r="OJ322" i="2"/>
  <c r="OJ297" i="2"/>
  <c r="OJ325" i="2"/>
  <c r="OJ180" i="2"/>
  <c r="OJ54" i="2"/>
  <c r="OJ280" i="2"/>
  <c r="OJ274" i="2"/>
  <c r="OJ261" i="2"/>
  <c r="OJ118" i="2"/>
  <c r="OJ229" i="2"/>
  <c r="OJ383" i="2"/>
  <c r="OJ131" i="2"/>
  <c r="OJ124" i="2"/>
  <c r="OJ223" i="2"/>
  <c r="OJ230" i="2"/>
  <c r="OJ327" i="2"/>
  <c r="OJ420" i="2"/>
  <c r="OJ270" i="2"/>
  <c r="OJ432" i="2"/>
  <c r="OJ268" i="2"/>
  <c r="OJ367" i="2"/>
  <c r="OJ87" i="2"/>
  <c r="OJ37" i="2"/>
  <c r="OJ55" i="2"/>
  <c r="OJ159" i="2"/>
  <c r="OJ98" i="2"/>
  <c r="OJ85" i="2"/>
  <c r="OJ134" i="2"/>
  <c r="OJ83" i="2"/>
  <c r="OJ117" i="2"/>
  <c r="OJ175" i="2"/>
  <c r="OJ358" i="2"/>
  <c r="OJ27" i="2"/>
  <c r="OJ16" i="2"/>
  <c r="OJ184" i="2"/>
  <c r="OJ74" i="2"/>
  <c r="OJ149" i="2"/>
  <c r="OJ92" i="2"/>
  <c r="OJ132" i="2"/>
  <c r="OJ470" i="2"/>
  <c r="OJ115" i="2"/>
  <c r="OJ145" i="2"/>
  <c r="OJ186" i="2"/>
  <c r="OJ40" i="2"/>
  <c r="OJ21" i="2"/>
  <c r="OJ199" i="2"/>
  <c r="OJ295" i="2"/>
  <c r="OJ353" i="2"/>
  <c r="OJ207" i="2"/>
  <c r="OJ155" i="2"/>
  <c r="OJ195" i="2"/>
  <c r="OJ125" i="2"/>
  <c r="OJ15" i="2"/>
  <c r="OJ160" i="2"/>
  <c r="OJ194" i="2"/>
  <c r="OJ224" i="2"/>
  <c r="OJ188" i="2"/>
  <c r="OJ76" i="2"/>
  <c r="OJ153" i="2"/>
  <c r="OJ263" i="2"/>
  <c r="OJ112" i="2"/>
  <c r="OJ62" i="2"/>
  <c r="OJ78" i="2"/>
  <c r="OJ198" i="2"/>
  <c r="OJ191" i="2"/>
  <c r="OJ275" i="2"/>
  <c r="OJ65" i="2"/>
  <c r="OJ341" i="2"/>
  <c r="OJ105" i="2"/>
  <c r="OJ81" i="2"/>
  <c r="OJ267" i="2"/>
  <c r="OJ220" i="2"/>
  <c r="OJ156" i="2"/>
  <c r="OJ254" i="2"/>
  <c r="OJ286" i="2"/>
  <c r="OJ29" i="2"/>
  <c r="OJ94" i="2"/>
  <c r="OJ100" i="2"/>
  <c r="OJ182" i="2"/>
  <c r="OJ36" i="2"/>
  <c r="OJ53" i="2"/>
  <c r="OJ4" i="2"/>
  <c r="OJ2" i="2"/>
  <c r="OJ306" i="2"/>
  <c r="OJ56" i="2"/>
  <c r="OJ43" i="2"/>
  <c r="OJ282" i="2"/>
  <c r="OJ59" i="2"/>
  <c r="OJ169" i="2"/>
  <c r="OJ192" i="2"/>
  <c r="OJ209" i="2"/>
  <c r="OJ227" i="2"/>
  <c r="OJ73" i="2"/>
  <c r="OJ113" i="2"/>
  <c r="OJ71" i="2"/>
  <c r="OJ18" i="2"/>
  <c r="OJ26" i="2"/>
  <c r="OJ144" i="2"/>
  <c r="OJ9" i="2"/>
  <c r="OJ50" i="2"/>
  <c r="OJ19" i="2"/>
  <c r="OJ99" i="2"/>
  <c r="OJ23" i="2"/>
  <c r="OJ24" i="2"/>
  <c r="OJ12" i="2"/>
  <c r="OJ66" i="2"/>
  <c r="OJ5" i="2"/>
  <c r="OJ101" i="2"/>
  <c r="OJ88" i="2"/>
  <c r="OJ64" i="2"/>
  <c r="OJ70" i="2"/>
  <c r="OJ32" i="2"/>
  <c r="OJ51" i="2"/>
  <c r="OJ218" i="2"/>
  <c r="OJ35" i="2"/>
  <c r="OJ368" i="2"/>
  <c r="OJ350" i="2"/>
  <c r="OJ388" i="2"/>
  <c r="OJ292" i="2"/>
  <c r="OJ214" i="2"/>
  <c r="OJ75" i="2"/>
  <c r="OJ293" i="2"/>
  <c r="OJ243" i="2"/>
  <c r="OJ210" i="2"/>
  <c r="OJ369" i="2"/>
  <c r="OJ69" i="2"/>
  <c r="OJ68" i="2"/>
  <c r="OJ38" i="2"/>
  <c r="OJ3" i="2"/>
  <c r="OJ120" i="2"/>
  <c r="OJ58" i="2"/>
  <c r="OJ34" i="2"/>
  <c r="OJ86" i="2"/>
  <c r="OJ178" i="2"/>
  <c r="OJ57" i="2"/>
  <c r="OJ217" i="2"/>
  <c r="OJ127" i="2"/>
  <c r="OJ206" i="2"/>
  <c r="OJ111" i="2"/>
  <c r="OJ344" i="2"/>
  <c r="OJ150" i="2"/>
  <c r="OJ93" i="2"/>
  <c r="OJ63" i="2"/>
  <c r="OJ174" i="2"/>
  <c r="OJ147" i="2"/>
  <c r="OJ48" i="2"/>
  <c r="OJ96" i="2"/>
  <c r="OJ72" i="2"/>
  <c r="OJ33" i="2"/>
  <c r="OJ189" i="2"/>
  <c r="OJ313" i="2"/>
  <c r="OJ158" i="2"/>
  <c r="OJ219" i="2"/>
  <c r="OJ31" i="2"/>
  <c r="OJ95" i="2"/>
  <c r="OJ346" i="2"/>
  <c r="OJ176" i="2"/>
  <c r="OJ352" i="2"/>
  <c r="OJ245" i="2"/>
  <c r="OJ41" i="2"/>
  <c r="OJ79" i="2"/>
  <c r="OJ30" i="2"/>
  <c r="OJ226" i="2"/>
  <c r="OJ103" i="2"/>
  <c r="OJ141" i="2"/>
  <c r="OJ301" i="2"/>
  <c r="OJ347" i="2"/>
  <c r="OJ472" i="2"/>
  <c r="OJ190" i="2"/>
  <c r="OJ296" i="2"/>
  <c r="OJ139" i="2"/>
  <c r="OJ371" i="2"/>
  <c r="OJ7" i="2"/>
  <c r="OJ208" i="2"/>
  <c r="OJ25" i="2"/>
  <c r="OJ468" i="2"/>
  <c r="OJ256" i="2"/>
  <c r="OJ17" i="2"/>
  <c r="OJ222" i="2"/>
  <c r="OJ130" i="2"/>
  <c r="OJ89" i="2"/>
  <c r="OJ201" i="2"/>
  <c r="OJ273" i="2"/>
  <c r="OJ42" i="2"/>
  <c r="OJ200" i="2"/>
  <c r="OJ20" i="2"/>
  <c r="OJ6" i="2"/>
  <c r="OJ61" i="2"/>
  <c r="OJ246" i="2"/>
  <c r="OJ381" i="2"/>
  <c r="OJ278" i="2"/>
  <c r="OJ326" i="2"/>
  <c r="OJ342" i="2"/>
  <c r="OJ276" i="2"/>
  <c r="OJ247" i="2"/>
  <c r="OJ314" i="2"/>
  <c r="OJ142" i="2"/>
  <c r="OJ168" i="2"/>
  <c r="OJ343" i="2"/>
  <c r="OJ11" i="2"/>
  <c r="OJ138" i="2"/>
  <c r="OJ294" i="2"/>
  <c r="OJ91" i="2"/>
  <c r="OJ232" i="2"/>
  <c r="OJ299" i="2"/>
  <c r="OJ364" i="2"/>
  <c r="OJ122" i="2"/>
  <c r="OJ354" i="2"/>
  <c r="OJ435" i="2"/>
  <c r="OJ340" i="2"/>
  <c r="OJ471" i="2"/>
  <c r="OJ302" i="2"/>
  <c r="OJ316" i="2"/>
  <c r="OJ317" i="2"/>
  <c r="OJ136" i="2"/>
  <c r="OJ433" i="2"/>
  <c r="OJ386" i="2"/>
  <c r="OJ252" i="2"/>
  <c r="OJ410" i="2"/>
  <c r="OJ212" i="2"/>
  <c r="OJ348" i="2"/>
  <c r="OJ163" i="2"/>
  <c r="OJ310" i="2"/>
  <c r="OJ173" i="2"/>
  <c r="OJ417" i="2"/>
  <c r="OJ114" i="2"/>
  <c r="OJ331" i="2"/>
  <c r="OJ264" i="2"/>
  <c r="OJ366" i="2"/>
  <c r="OJ359" i="2"/>
  <c r="OJ405" i="2"/>
  <c r="OJ365" i="2"/>
  <c r="OJ382" i="2"/>
  <c r="OJ271" i="2"/>
  <c r="OJ291" i="2"/>
  <c r="OJ393" i="2"/>
  <c r="OJ442" i="2"/>
  <c r="OJ392" i="2"/>
  <c r="OJ396" i="2"/>
  <c r="OJ406" i="2"/>
  <c r="OJ453" i="2"/>
  <c r="OJ236" i="2"/>
  <c r="OJ253" i="2"/>
  <c r="OJ143" i="2"/>
  <c r="OJ281" i="2"/>
  <c r="OJ285" i="2"/>
  <c r="OJ387" i="2"/>
  <c r="OJ332" i="2"/>
  <c r="OJ439" i="2"/>
  <c r="OJ135" i="2"/>
  <c r="OJ197" i="2"/>
  <c r="OJ449" i="2"/>
  <c r="OJ250" i="2"/>
  <c r="OJ237" i="2"/>
  <c r="OJ241" i="2"/>
  <c r="OJ266" i="2"/>
  <c r="OJ272" i="2"/>
  <c r="OJ165" i="2"/>
  <c r="OJ14" i="2"/>
  <c r="OJ400" i="2"/>
  <c r="OJ259" i="2"/>
  <c r="OJ311" i="2"/>
  <c r="OJ309" i="2"/>
  <c r="OJ234" i="2"/>
  <c r="OJ334" i="2"/>
  <c r="OJ426" i="2"/>
  <c r="OJ456" i="2"/>
  <c r="OJ376" i="2"/>
  <c r="OJ215" i="2"/>
  <c r="OJ157" i="2"/>
  <c r="OJ97" i="2"/>
  <c r="OJ380" i="2"/>
  <c r="OJ8" i="2"/>
  <c r="OJ446" i="2"/>
  <c r="OJ248" i="2"/>
  <c r="OJ133" i="2"/>
  <c r="OJ244" i="2"/>
  <c r="OJ123" i="2"/>
  <c r="OJ171" i="2"/>
  <c r="OJ283" i="2"/>
  <c r="OJ249" i="2"/>
  <c r="OJ67" i="2"/>
  <c r="OJ129" i="2"/>
  <c r="OJ49" i="2"/>
  <c r="OJ109" i="2"/>
  <c r="OJ374" i="2"/>
  <c r="OJ288" i="2"/>
  <c r="OJ116" i="2"/>
  <c r="OJ121" i="2"/>
  <c r="OJ202" i="2"/>
  <c r="OJ60" i="2"/>
  <c r="OJ170" i="2"/>
  <c r="OJ204" i="2"/>
  <c r="OJ162" i="2"/>
  <c r="OJ28" i="2"/>
  <c r="OJ231" i="2"/>
  <c r="OJ251" i="2"/>
  <c r="OJ44" i="2"/>
  <c r="OJ305" i="2"/>
  <c r="OJ287" i="2"/>
  <c r="OJ148" i="2"/>
  <c r="OJ356" i="2"/>
  <c r="OJ90" i="2"/>
  <c r="OJ107" i="2"/>
  <c r="OJ183" i="2"/>
  <c r="OJ80" i="2"/>
  <c r="OJ339" i="2"/>
  <c r="OJ233" i="2"/>
  <c r="OJ128" i="2"/>
  <c r="OJ467" i="2"/>
  <c r="OJ312" i="2"/>
  <c r="OJ444" i="2"/>
  <c r="OJ235" i="2"/>
  <c r="OJ104" i="2"/>
  <c r="OJ258" i="2"/>
  <c r="OJ303" i="2"/>
  <c r="OJ428" i="2"/>
  <c r="OJ473" i="2"/>
  <c r="OJ459" i="2"/>
  <c r="OJ395" i="2"/>
  <c r="OJ397" i="2"/>
  <c r="OJ436" i="2"/>
  <c r="OJ440" i="2"/>
  <c r="OJ465" i="2"/>
  <c r="OJ408" i="2"/>
  <c r="OJ421" i="2"/>
  <c r="OJ479" i="2"/>
  <c r="OJ422" i="2"/>
  <c r="OJ377" i="2"/>
  <c r="OJ430" i="2"/>
  <c r="OJ389" i="2"/>
  <c r="OJ137" i="2"/>
  <c r="OJ385" i="2"/>
  <c r="OJ402" i="2"/>
  <c r="OJ318" i="2"/>
  <c r="OJ375" i="2"/>
  <c r="OJ279" i="2"/>
  <c r="OJ438" i="2"/>
  <c r="OJ333" i="2"/>
  <c r="OJ424" i="2"/>
  <c r="OJ300" i="2"/>
  <c r="OJ461" i="2"/>
  <c r="OJ187" i="2"/>
  <c r="OJ238" i="2"/>
  <c r="OJ265" i="2"/>
  <c r="OJ298" i="2"/>
  <c r="OJ360" i="2"/>
  <c r="OJ119" i="2"/>
  <c r="OJ211" i="2"/>
  <c r="OJ373" i="2"/>
  <c r="OJ338" i="2"/>
  <c r="OJ242" i="2"/>
  <c r="OJ355" i="2"/>
  <c r="OJ447" i="2"/>
  <c r="OJ443" i="2"/>
  <c r="OJ403" i="2"/>
  <c r="OJ463" i="2"/>
  <c r="OJ335" i="2"/>
  <c r="OJ431" i="2"/>
  <c r="OJ454" i="2"/>
  <c r="OJ384" i="2"/>
  <c r="OJ151" i="2"/>
  <c r="OJ407" i="2"/>
  <c r="OJ412" i="2"/>
  <c r="OJ445" i="2"/>
  <c r="OJ462" i="2"/>
  <c r="OJ324" i="2"/>
  <c r="OJ425" i="2"/>
  <c r="OJ450" i="2"/>
  <c r="OJ414" i="2"/>
  <c r="OJ357" i="2"/>
  <c r="OJ415" i="2"/>
  <c r="OJ476" i="2"/>
  <c r="OJ321" i="2"/>
  <c r="OJ328" i="2"/>
  <c r="OJ315" i="2"/>
  <c r="OJ351" i="2"/>
  <c r="OJ423" i="2"/>
  <c r="OJ441" i="2"/>
  <c r="OJ216" i="2"/>
  <c r="OJ240" i="2"/>
  <c r="OJ452" i="2"/>
  <c r="OJ409" i="2"/>
  <c r="OJ269" i="2"/>
  <c r="OJ329" i="2"/>
  <c r="OJ416" i="2"/>
  <c r="OJ437" i="2"/>
  <c r="OJ419" i="2"/>
  <c r="OJ427" i="2"/>
  <c r="OJ161" i="2"/>
  <c r="OJ429" i="2"/>
  <c r="OJ399" i="2"/>
  <c r="OJ290" i="2"/>
  <c r="OJ349" i="2"/>
  <c r="OJ213" i="2"/>
  <c r="OJ401" i="2"/>
  <c r="OJ460" i="2"/>
  <c r="OJ307" i="2"/>
  <c r="OJ379" i="2"/>
  <c r="OJ82" i="2"/>
  <c r="OJ77" i="2"/>
  <c r="OJ370" i="2"/>
  <c r="OJ394" i="2"/>
  <c r="OJ323" i="2"/>
  <c r="OJ221" i="2"/>
  <c r="OJ478" i="2"/>
  <c r="OJ390" i="2"/>
  <c r="OJ320" i="2"/>
  <c r="OJ378" i="2"/>
  <c r="OJ418" i="2"/>
  <c r="OJ464" i="2"/>
  <c r="OJ474" i="2"/>
  <c r="OJ398" i="2"/>
  <c r="OJ451" i="2"/>
  <c r="OJ457" i="2"/>
  <c r="OJ477" i="2"/>
  <c r="OJ458" i="2"/>
  <c r="OJ372" i="2"/>
  <c r="OJ225" i="2"/>
  <c r="OJ228" i="2"/>
  <c r="OJ185" i="2"/>
  <c r="OJ475" i="2"/>
  <c r="OJ257" i="2"/>
  <c r="OJ47" i="2"/>
  <c r="OJ336" i="2"/>
  <c r="OJ262" i="2"/>
  <c r="OJ106" i="2"/>
  <c r="OJ469" i="2"/>
  <c r="OK102" i="2"/>
  <c r="OK10" i="2"/>
  <c r="OK330" i="2"/>
  <c r="OK84" i="2"/>
  <c r="OK260" i="2"/>
  <c r="OK45" i="2"/>
  <c r="OK181" i="2"/>
  <c r="OK140" i="2"/>
  <c r="OK108" i="2"/>
  <c r="OK179" i="2"/>
  <c r="OK277" i="2"/>
  <c r="OK167" i="2"/>
  <c r="OK52" i="2"/>
  <c r="OK177" i="2"/>
  <c r="OK39" i="2"/>
  <c r="OK203" i="2"/>
  <c r="OK196" i="2"/>
  <c r="OK289" i="2"/>
  <c r="OK110" i="2"/>
  <c r="OK13" i="2"/>
  <c r="OK22" i="2"/>
  <c r="OK164" i="2"/>
  <c r="OK172" i="2"/>
  <c r="OK239" i="2"/>
  <c r="OK46" i="2"/>
  <c r="OK166" i="2"/>
  <c r="OK154" i="2"/>
  <c r="OK255" i="2"/>
  <c r="OK455" i="2"/>
  <c r="OK152" i="2"/>
  <c r="OK126" i="2"/>
  <c r="OK146" i="2"/>
  <c r="OK284" i="2"/>
  <c r="OK304" i="2"/>
  <c r="OK345" i="2"/>
  <c r="OK337" i="2"/>
  <c r="OK361" i="2"/>
  <c r="OK434" i="2"/>
  <c r="OK413" i="2"/>
  <c r="OK404" i="2"/>
  <c r="OK363" i="2"/>
  <c r="OK466" i="2"/>
  <c r="OK411" i="2"/>
  <c r="OK448" i="2"/>
  <c r="OK362" i="2"/>
  <c r="OK391" i="2"/>
  <c r="OK308" i="2"/>
  <c r="OK193" i="2"/>
  <c r="OK319" i="2"/>
  <c r="OK205" i="2"/>
  <c r="OK322" i="2"/>
  <c r="OK297" i="2"/>
  <c r="OK325" i="2"/>
  <c r="OK180" i="2"/>
  <c r="OK54" i="2"/>
  <c r="OK280" i="2"/>
  <c r="OK274" i="2"/>
  <c r="OK261" i="2"/>
  <c r="OK118" i="2"/>
  <c r="OK229" i="2"/>
  <c r="OK383" i="2"/>
  <c r="OK131" i="2"/>
  <c r="OK124" i="2"/>
  <c r="OK223" i="2"/>
  <c r="OK230" i="2"/>
  <c r="OK327" i="2"/>
  <c r="OK420" i="2"/>
  <c r="OK270" i="2"/>
  <c r="OK432" i="2"/>
  <c r="OK268" i="2"/>
  <c r="OK367" i="2"/>
  <c r="OK87" i="2"/>
  <c r="OK37" i="2"/>
  <c r="OK55" i="2"/>
  <c r="OK159" i="2"/>
  <c r="OK98" i="2"/>
  <c r="OK85" i="2"/>
  <c r="OK134" i="2"/>
  <c r="OK83" i="2"/>
  <c r="OK117" i="2"/>
  <c r="OK175" i="2"/>
  <c r="OK358" i="2"/>
  <c r="OK27" i="2"/>
  <c r="OK16" i="2"/>
  <c r="OK184" i="2"/>
  <c r="OK74" i="2"/>
  <c r="OK149" i="2"/>
  <c r="OK92" i="2"/>
  <c r="OK132" i="2"/>
  <c r="OK470" i="2"/>
  <c r="OK115" i="2"/>
  <c r="OK145" i="2"/>
  <c r="OK186" i="2"/>
  <c r="OK40" i="2"/>
  <c r="OK21" i="2"/>
  <c r="OK199" i="2"/>
  <c r="OK295" i="2"/>
  <c r="OK353" i="2"/>
  <c r="OK207" i="2"/>
  <c r="OK155" i="2"/>
  <c r="OK195" i="2"/>
  <c r="OK125" i="2"/>
  <c r="OK15" i="2"/>
  <c r="OK160" i="2"/>
  <c r="OK194" i="2"/>
  <c r="OK224" i="2"/>
  <c r="OK188" i="2"/>
  <c r="OK76" i="2"/>
  <c r="OK153" i="2"/>
  <c r="OK263" i="2"/>
  <c r="OK112" i="2"/>
  <c r="OK62" i="2"/>
  <c r="OK78" i="2"/>
  <c r="OK198" i="2"/>
  <c r="OK191" i="2"/>
  <c r="OK275" i="2"/>
  <c r="OK65" i="2"/>
  <c r="OK341" i="2"/>
  <c r="OK105" i="2"/>
  <c r="OK81" i="2"/>
  <c r="OK267" i="2"/>
  <c r="OK220" i="2"/>
  <c r="OK156" i="2"/>
  <c r="OK254" i="2"/>
  <c r="OK286" i="2"/>
  <c r="OK29" i="2"/>
  <c r="OK94" i="2"/>
  <c r="OK100" i="2"/>
  <c r="OK182" i="2"/>
  <c r="OK36" i="2"/>
  <c r="OK53" i="2"/>
  <c r="OK4" i="2"/>
  <c r="OK2" i="2"/>
  <c r="OK306" i="2"/>
  <c r="OK56" i="2"/>
  <c r="OK43" i="2"/>
  <c r="OK282" i="2"/>
  <c r="OK59" i="2"/>
  <c r="OK169" i="2"/>
  <c r="OK192" i="2"/>
  <c r="OK209" i="2"/>
  <c r="OK227" i="2"/>
  <c r="OK73" i="2"/>
  <c r="OK113" i="2"/>
  <c r="OK71" i="2"/>
  <c r="OK18" i="2"/>
  <c r="OK26" i="2"/>
  <c r="OK144" i="2"/>
  <c r="OK9" i="2"/>
  <c r="OK50" i="2"/>
  <c r="OK19" i="2"/>
  <c r="OK99" i="2"/>
  <c r="OK23" i="2"/>
  <c r="OK24" i="2"/>
  <c r="OK12" i="2"/>
  <c r="OK66" i="2"/>
  <c r="OK5" i="2"/>
  <c r="OK101" i="2"/>
  <c r="OK88" i="2"/>
  <c r="OK64" i="2"/>
  <c r="OK70" i="2"/>
  <c r="OK32" i="2"/>
  <c r="OK51" i="2"/>
  <c r="OK218" i="2"/>
  <c r="OK35" i="2"/>
  <c r="OK368" i="2"/>
  <c r="OK350" i="2"/>
  <c r="OK388" i="2"/>
  <c r="OK292" i="2"/>
  <c r="OK214" i="2"/>
  <c r="OK75" i="2"/>
  <c r="OK293" i="2"/>
  <c r="OK243" i="2"/>
  <c r="OK210" i="2"/>
  <c r="OK369" i="2"/>
  <c r="OK69" i="2"/>
  <c r="OK68" i="2"/>
  <c r="OK38" i="2"/>
  <c r="OK3" i="2"/>
  <c r="OK120" i="2"/>
  <c r="OK58" i="2"/>
  <c r="OK34" i="2"/>
  <c r="OK86" i="2"/>
  <c r="OK178" i="2"/>
  <c r="OK57" i="2"/>
  <c r="OK217" i="2"/>
  <c r="OK127" i="2"/>
  <c r="OK206" i="2"/>
  <c r="OK111" i="2"/>
  <c r="OK344" i="2"/>
  <c r="OK150" i="2"/>
  <c r="OK93" i="2"/>
  <c r="OK63" i="2"/>
  <c r="OK174" i="2"/>
  <c r="OK147" i="2"/>
  <c r="OK48" i="2"/>
  <c r="OK96" i="2"/>
  <c r="OK72" i="2"/>
  <c r="OK33" i="2"/>
  <c r="OK189" i="2"/>
  <c r="OK313" i="2"/>
  <c r="OK158" i="2"/>
  <c r="OK219" i="2"/>
  <c r="OK31" i="2"/>
  <c r="OK95" i="2"/>
  <c r="OK346" i="2"/>
  <c r="OK176" i="2"/>
  <c r="OK352" i="2"/>
  <c r="OK245" i="2"/>
  <c r="OK41" i="2"/>
  <c r="OK79" i="2"/>
  <c r="OK30" i="2"/>
  <c r="OK226" i="2"/>
  <c r="OK103" i="2"/>
  <c r="OK141" i="2"/>
  <c r="OK301" i="2"/>
  <c r="OK347" i="2"/>
  <c r="OK472" i="2"/>
  <c r="OK190" i="2"/>
  <c r="OK296" i="2"/>
  <c r="OK139" i="2"/>
  <c r="OK371" i="2"/>
  <c r="OK7" i="2"/>
  <c r="OK208" i="2"/>
  <c r="OK25" i="2"/>
  <c r="OK468" i="2"/>
  <c r="OK256" i="2"/>
  <c r="OK17" i="2"/>
  <c r="OK222" i="2"/>
  <c r="OK130" i="2"/>
  <c r="OK89" i="2"/>
  <c r="OK201" i="2"/>
  <c r="OK273" i="2"/>
  <c r="OK42" i="2"/>
  <c r="OK200" i="2"/>
  <c r="OK20" i="2"/>
  <c r="OK6" i="2"/>
  <c r="OK61" i="2"/>
  <c r="OK246" i="2"/>
  <c r="OK381" i="2"/>
  <c r="OK278" i="2"/>
  <c r="OK326" i="2"/>
  <c r="OK342" i="2"/>
  <c r="OK276" i="2"/>
  <c r="OK247" i="2"/>
  <c r="OK314" i="2"/>
  <c r="OK142" i="2"/>
  <c r="OK168" i="2"/>
  <c r="OK343" i="2"/>
  <c r="OK11" i="2"/>
  <c r="OK138" i="2"/>
  <c r="OK294" i="2"/>
  <c r="OK91" i="2"/>
  <c r="OK232" i="2"/>
  <c r="OK299" i="2"/>
  <c r="OK364" i="2"/>
  <c r="OK122" i="2"/>
  <c r="OK354" i="2"/>
  <c r="OK435" i="2"/>
  <c r="OK340" i="2"/>
  <c r="OK471" i="2"/>
  <c r="OK302" i="2"/>
  <c r="OK316" i="2"/>
  <c r="OK317" i="2"/>
  <c r="OK136" i="2"/>
  <c r="OK433" i="2"/>
  <c r="OK386" i="2"/>
  <c r="OK252" i="2"/>
  <c r="OK410" i="2"/>
  <c r="OK212" i="2"/>
  <c r="OK348" i="2"/>
  <c r="OK163" i="2"/>
  <c r="OK310" i="2"/>
  <c r="OK173" i="2"/>
  <c r="OK417" i="2"/>
  <c r="OK114" i="2"/>
  <c r="OK331" i="2"/>
  <c r="OK264" i="2"/>
  <c r="OK366" i="2"/>
  <c r="OK359" i="2"/>
  <c r="OK405" i="2"/>
  <c r="OK365" i="2"/>
  <c r="OK382" i="2"/>
  <c r="OK271" i="2"/>
  <c r="OK291" i="2"/>
  <c r="OK393" i="2"/>
  <c r="OK442" i="2"/>
  <c r="OK392" i="2"/>
  <c r="OK396" i="2"/>
  <c r="OK406" i="2"/>
  <c r="OK453" i="2"/>
  <c r="OK236" i="2"/>
  <c r="OK253" i="2"/>
  <c r="OK143" i="2"/>
  <c r="OK281" i="2"/>
  <c r="OK285" i="2"/>
  <c r="OK387" i="2"/>
  <c r="OK332" i="2"/>
  <c r="OK439" i="2"/>
  <c r="OK135" i="2"/>
  <c r="OK197" i="2"/>
  <c r="OK449" i="2"/>
  <c r="OK250" i="2"/>
  <c r="OK237" i="2"/>
  <c r="OK241" i="2"/>
  <c r="OK266" i="2"/>
  <c r="OK272" i="2"/>
  <c r="OK165" i="2"/>
  <c r="OK14" i="2"/>
  <c r="OK400" i="2"/>
  <c r="OK259" i="2"/>
  <c r="OK311" i="2"/>
  <c r="OK309" i="2"/>
  <c r="OK234" i="2"/>
  <c r="OK334" i="2"/>
  <c r="OK426" i="2"/>
  <c r="OK456" i="2"/>
  <c r="OK376" i="2"/>
  <c r="OK215" i="2"/>
  <c r="OK157" i="2"/>
  <c r="OK97" i="2"/>
  <c r="OK380" i="2"/>
  <c r="OK8" i="2"/>
  <c r="OK446" i="2"/>
  <c r="OK248" i="2"/>
  <c r="OK133" i="2"/>
  <c r="OK244" i="2"/>
  <c r="OK123" i="2"/>
  <c r="OK171" i="2"/>
  <c r="OK283" i="2"/>
  <c r="OK249" i="2"/>
  <c r="OK67" i="2"/>
  <c r="OK129" i="2"/>
  <c r="OK49" i="2"/>
  <c r="OK109" i="2"/>
  <c r="OK374" i="2"/>
  <c r="OK288" i="2"/>
  <c r="OK116" i="2"/>
  <c r="OK121" i="2"/>
  <c r="OK202" i="2"/>
  <c r="OK60" i="2"/>
  <c r="OK170" i="2"/>
  <c r="OK204" i="2"/>
  <c r="OK162" i="2"/>
  <c r="OK28" i="2"/>
  <c r="OK231" i="2"/>
  <c r="OK251" i="2"/>
  <c r="OK44" i="2"/>
  <c r="OK305" i="2"/>
  <c r="OK287" i="2"/>
  <c r="OK148" i="2"/>
  <c r="OK356" i="2"/>
  <c r="OK90" i="2"/>
  <c r="OK107" i="2"/>
  <c r="OK183" i="2"/>
  <c r="OK80" i="2"/>
  <c r="OK339" i="2"/>
  <c r="OK233" i="2"/>
  <c r="OK128" i="2"/>
  <c r="OK467" i="2"/>
  <c r="OK312" i="2"/>
  <c r="OK444" i="2"/>
  <c r="OK235" i="2"/>
  <c r="OK104" i="2"/>
  <c r="OK258" i="2"/>
  <c r="OK303" i="2"/>
  <c r="OK428" i="2"/>
  <c r="OK473" i="2"/>
  <c r="OK459" i="2"/>
  <c r="OK395" i="2"/>
  <c r="OK397" i="2"/>
  <c r="OK436" i="2"/>
  <c r="OK440" i="2"/>
  <c r="OK465" i="2"/>
  <c r="OK408" i="2"/>
  <c r="OK421" i="2"/>
  <c r="OK479" i="2"/>
  <c r="OK422" i="2"/>
  <c r="OK377" i="2"/>
  <c r="OK430" i="2"/>
  <c r="OK389" i="2"/>
  <c r="OK137" i="2"/>
  <c r="OK385" i="2"/>
  <c r="OK402" i="2"/>
  <c r="OK318" i="2"/>
  <c r="OK375" i="2"/>
  <c r="OK279" i="2"/>
  <c r="OK438" i="2"/>
  <c r="OK333" i="2"/>
  <c r="OK424" i="2"/>
  <c r="OK300" i="2"/>
  <c r="OK461" i="2"/>
  <c r="OK187" i="2"/>
  <c r="OK238" i="2"/>
  <c r="OK265" i="2"/>
  <c r="OK298" i="2"/>
  <c r="OK360" i="2"/>
  <c r="OK119" i="2"/>
  <c r="OK211" i="2"/>
  <c r="OK373" i="2"/>
  <c r="OK338" i="2"/>
  <c r="OK242" i="2"/>
  <c r="OK355" i="2"/>
  <c r="OK447" i="2"/>
  <c r="OK443" i="2"/>
  <c r="OK403" i="2"/>
  <c r="OK463" i="2"/>
  <c r="OK335" i="2"/>
  <c r="OK431" i="2"/>
  <c r="OK454" i="2"/>
  <c r="OK384" i="2"/>
  <c r="OK151" i="2"/>
  <c r="OK407" i="2"/>
  <c r="OK412" i="2"/>
  <c r="OK445" i="2"/>
  <c r="OK462" i="2"/>
  <c r="OK324" i="2"/>
  <c r="OK425" i="2"/>
  <c r="OK450" i="2"/>
  <c r="OK414" i="2"/>
  <c r="OK357" i="2"/>
  <c r="OK415" i="2"/>
  <c r="OK476" i="2"/>
  <c r="OK321" i="2"/>
  <c r="OK328" i="2"/>
  <c r="OK315" i="2"/>
  <c r="OK351" i="2"/>
  <c r="OK423" i="2"/>
  <c r="OK441" i="2"/>
  <c r="OK216" i="2"/>
  <c r="OK240" i="2"/>
  <c r="OK452" i="2"/>
  <c r="OK409" i="2"/>
  <c r="OK269" i="2"/>
  <c r="OK329" i="2"/>
  <c r="OK416" i="2"/>
  <c r="OK437" i="2"/>
  <c r="OK419" i="2"/>
  <c r="OK427" i="2"/>
  <c r="OK161" i="2"/>
  <c r="OK429" i="2"/>
  <c r="OK399" i="2"/>
  <c r="OK290" i="2"/>
  <c r="OK349" i="2"/>
  <c r="OK213" i="2"/>
  <c r="OK401" i="2"/>
  <c r="OK460" i="2"/>
  <c r="OK307" i="2"/>
  <c r="OK379" i="2"/>
  <c r="OK82" i="2"/>
  <c r="OK77" i="2"/>
  <c r="OK370" i="2"/>
  <c r="OK394" i="2"/>
  <c r="OK323" i="2"/>
  <c r="OK221" i="2"/>
  <c r="OK478" i="2"/>
  <c r="OK390" i="2"/>
  <c r="OK320" i="2"/>
  <c r="OK378" i="2"/>
  <c r="OK418" i="2"/>
  <c r="OK464" i="2"/>
  <c r="OK474" i="2"/>
  <c r="OK398" i="2"/>
  <c r="OK451" i="2"/>
  <c r="OK457" i="2"/>
  <c r="OK477" i="2"/>
  <c r="OK458" i="2"/>
  <c r="OK372" i="2"/>
  <c r="OK225" i="2"/>
  <c r="OK228" i="2"/>
  <c r="OK185" i="2"/>
  <c r="OK475" i="2"/>
  <c r="OK257" i="2"/>
  <c r="OK47" i="2"/>
  <c r="OK336" i="2"/>
  <c r="OK262" i="2"/>
  <c r="OK106" i="2"/>
  <c r="OK469" i="2"/>
  <c r="OL102" i="2"/>
  <c r="OL10" i="2"/>
  <c r="OL330" i="2"/>
  <c r="OL84" i="2"/>
  <c r="OL260" i="2"/>
  <c r="OL45" i="2"/>
  <c r="OL181" i="2"/>
  <c r="OL140" i="2"/>
  <c r="OL108" i="2"/>
  <c r="OL179" i="2"/>
  <c r="OL277" i="2"/>
  <c r="OL167" i="2"/>
  <c r="OL52" i="2"/>
  <c r="OL177" i="2"/>
  <c r="OL39" i="2"/>
  <c r="OL203" i="2"/>
  <c r="OL196" i="2"/>
  <c r="OL289" i="2"/>
  <c r="OL110" i="2"/>
  <c r="OL13" i="2"/>
  <c r="OL22" i="2"/>
  <c r="OL164" i="2"/>
  <c r="OL172" i="2"/>
  <c r="OL239" i="2"/>
  <c r="OL46" i="2"/>
  <c r="OL166" i="2"/>
  <c r="OL154" i="2"/>
  <c r="OL255" i="2"/>
  <c r="OL455" i="2"/>
  <c r="OL152" i="2"/>
  <c r="OL126" i="2"/>
  <c r="OL146" i="2"/>
  <c r="OL284" i="2"/>
  <c r="OL304" i="2"/>
  <c r="OL345" i="2"/>
  <c r="OL337" i="2"/>
  <c r="OL361" i="2"/>
  <c r="OL434" i="2"/>
  <c r="OL413" i="2"/>
  <c r="OL404" i="2"/>
  <c r="OL363" i="2"/>
  <c r="OL466" i="2"/>
  <c r="OL411" i="2"/>
  <c r="OL448" i="2"/>
  <c r="OL362" i="2"/>
  <c r="OL391" i="2"/>
  <c r="OL308" i="2"/>
  <c r="OL193" i="2"/>
  <c r="OL319" i="2"/>
  <c r="OL205" i="2"/>
  <c r="OL322" i="2"/>
  <c r="OL297" i="2"/>
  <c r="OL325" i="2"/>
  <c r="OL180" i="2"/>
  <c r="OL54" i="2"/>
  <c r="OL280" i="2"/>
  <c r="OL274" i="2"/>
  <c r="OL261" i="2"/>
  <c r="OL118" i="2"/>
  <c r="OL229" i="2"/>
  <c r="OL383" i="2"/>
  <c r="OL131" i="2"/>
  <c r="OL124" i="2"/>
  <c r="OL223" i="2"/>
  <c r="OL230" i="2"/>
  <c r="OL327" i="2"/>
  <c r="OL420" i="2"/>
  <c r="OL270" i="2"/>
  <c r="OL432" i="2"/>
  <c r="OL268" i="2"/>
  <c r="OL367" i="2"/>
  <c r="OL87" i="2"/>
  <c r="OL37" i="2"/>
  <c r="OL55" i="2"/>
  <c r="OL159" i="2"/>
  <c r="OL98" i="2"/>
  <c r="OL85" i="2"/>
  <c r="OL134" i="2"/>
  <c r="OL83" i="2"/>
  <c r="OL117" i="2"/>
  <c r="OL175" i="2"/>
  <c r="OL358" i="2"/>
  <c r="OL27" i="2"/>
  <c r="OL16" i="2"/>
  <c r="OL184" i="2"/>
  <c r="OL74" i="2"/>
  <c r="OL149" i="2"/>
  <c r="OL92" i="2"/>
  <c r="OL132" i="2"/>
  <c r="OL470" i="2"/>
  <c r="OL115" i="2"/>
  <c r="OL145" i="2"/>
  <c r="OL186" i="2"/>
  <c r="OL40" i="2"/>
  <c r="OL21" i="2"/>
  <c r="OL199" i="2"/>
  <c r="OL295" i="2"/>
  <c r="OL353" i="2"/>
  <c r="OL207" i="2"/>
  <c r="OL155" i="2"/>
  <c r="OL195" i="2"/>
  <c r="OL125" i="2"/>
  <c r="OL15" i="2"/>
  <c r="OL160" i="2"/>
  <c r="OL194" i="2"/>
  <c r="OL224" i="2"/>
  <c r="OL188" i="2"/>
  <c r="OL76" i="2"/>
  <c r="OL153" i="2"/>
  <c r="OL263" i="2"/>
  <c r="OL112" i="2"/>
  <c r="OL62" i="2"/>
  <c r="OL78" i="2"/>
  <c r="OL198" i="2"/>
  <c r="OL191" i="2"/>
  <c r="OL275" i="2"/>
  <c r="OL65" i="2"/>
  <c r="OL341" i="2"/>
  <c r="OL105" i="2"/>
  <c r="OL81" i="2"/>
  <c r="OL267" i="2"/>
  <c r="OL220" i="2"/>
  <c r="OL156" i="2"/>
  <c r="OL254" i="2"/>
  <c r="OL286" i="2"/>
  <c r="OL29" i="2"/>
  <c r="OL94" i="2"/>
  <c r="OL100" i="2"/>
  <c r="OL182" i="2"/>
  <c r="OL36" i="2"/>
  <c r="OL53" i="2"/>
  <c r="OL4" i="2"/>
  <c r="OL2" i="2"/>
  <c r="OL306" i="2"/>
  <c r="OL56" i="2"/>
  <c r="OL43" i="2"/>
  <c r="OL282" i="2"/>
  <c r="OL59" i="2"/>
  <c r="OL169" i="2"/>
  <c r="OL192" i="2"/>
  <c r="OL209" i="2"/>
  <c r="OL227" i="2"/>
  <c r="OL73" i="2"/>
  <c r="OL113" i="2"/>
  <c r="OL71" i="2"/>
  <c r="OL18" i="2"/>
  <c r="OL26" i="2"/>
  <c r="OL144" i="2"/>
  <c r="OL9" i="2"/>
  <c r="OL50" i="2"/>
  <c r="OL19" i="2"/>
  <c r="OL99" i="2"/>
  <c r="OL23" i="2"/>
  <c r="OL24" i="2"/>
  <c r="OL12" i="2"/>
  <c r="OL66" i="2"/>
  <c r="OL5" i="2"/>
  <c r="OL101" i="2"/>
  <c r="OL88" i="2"/>
  <c r="OL64" i="2"/>
  <c r="OL70" i="2"/>
  <c r="OL32" i="2"/>
  <c r="OL51" i="2"/>
  <c r="OL218" i="2"/>
  <c r="OL35" i="2"/>
  <c r="OL368" i="2"/>
  <c r="OL350" i="2"/>
  <c r="OL388" i="2"/>
  <c r="OL292" i="2"/>
  <c r="OL214" i="2"/>
  <c r="OL75" i="2"/>
  <c r="OL293" i="2"/>
  <c r="OL243" i="2"/>
  <c r="OL210" i="2"/>
  <c r="OL369" i="2"/>
  <c r="OL69" i="2"/>
  <c r="OL68" i="2"/>
  <c r="OL38" i="2"/>
  <c r="OL3" i="2"/>
  <c r="OL120" i="2"/>
  <c r="OL58" i="2"/>
  <c r="OL34" i="2"/>
  <c r="OL86" i="2"/>
  <c r="OL178" i="2"/>
  <c r="OL57" i="2"/>
  <c r="OL217" i="2"/>
  <c r="OL127" i="2"/>
  <c r="OL206" i="2"/>
  <c r="OL111" i="2"/>
  <c r="OL344" i="2"/>
  <c r="OL150" i="2"/>
  <c r="OL93" i="2"/>
  <c r="OL63" i="2"/>
  <c r="OL174" i="2"/>
  <c r="OL147" i="2"/>
  <c r="OL48" i="2"/>
  <c r="OL96" i="2"/>
  <c r="OL72" i="2"/>
  <c r="OL33" i="2"/>
  <c r="OL189" i="2"/>
  <c r="OL313" i="2"/>
  <c r="OL158" i="2"/>
  <c r="OL219" i="2"/>
  <c r="OL31" i="2"/>
  <c r="OL95" i="2"/>
  <c r="OL346" i="2"/>
  <c r="OL176" i="2"/>
  <c r="OL352" i="2"/>
  <c r="OL245" i="2"/>
  <c r="OL41" i="2"/>
  <c r="OL79" i="2"/>
  <c r="OL30" i="2"/>
  <c r="OL226" i="2"/>
  <c r="OL103" i="2"/>
  <c r="OL141" i="2"/>
  <c r="OL301" i="2"/>
  <c r="OL347" i="2"/>
  <c r="OL472" i="2"/>
  <c r="OL190" i="2"/>
  <c r="OL296" i="2"/>
  <c r="OL139" i="2"/>
  <c r="OL371" i="2"/>
  <c r="OL7" i="2"/>
  <c r="OL208" i="2"/>
  <c r="OL25" i="2"/>
  <c r="OL468" i="2"/>
  <c r="OL256" i="2"/>
  <c r="OL17" i="2"/>
  <c r="OL222" i="2"/>
  <c r="OL130" i="2"/>
  <c r="OL89" i="2"/>
  <c r="OL201" i="2"/>
  <c r="OL273" i="2"/>
  <c r="OL42" i="2"/>
  <c r="OL200" i="2"/>
  <c r="OL20" i="2"/>
  <c r="OL6" i="2"/>
  <c r="OL61" i="2"/>
  <c r="OL246" i="2"/>
  <c r="OL381" i="2"/>
  <c r="OL278" i="2"/>
  <c r="OL326" i="2"/>
  <c r="OL342" i="2"/>
  <c r="OL276" i="2"/>
  <c r="OL247" i="2"/>
  <c r="OL314" i="2"/>
  <c r="OL142" i="2"/>
  <c r="OL168" i="2"/>
  <c r="OL343" i="2"/>
  <c r="OL11" i="2"/>
  <c r="OL138" i="2"/>
  <c r="OL294" i="2"/>
  <c r="OL91" i="2"/>
  <c r="OL232" i="2"/>
  <c r="OL299" i="2"/>
  <c r="OL364" i="2"/>
  <c r="OL122" i="2"/>
  <c r="OL354" i="2"/>
  <c r="OL435" i="2"/>
  <c r="OL340" i="2"/>
  <c r="OL471" i="2"/>
  <c r="OL302" i="2"/>
  <c r="OL316" i="2"/>
  <c r="OL317" i="2"/>
  <c r="OL136" i="2"/>
  <c r="OL433" i="2"/>
  <c r="OL386" i="2"/>
  <c r="OL252" i="2"/>
  <c r="OL410" i="2"/>
  <c r="OL212" i="2"/>
  <c r="OL348" i="2"/>
  <c r="OL163" i="2"/>
  <c r="OL310" i="2"/>
  <c r="OL173" i="2"/>
  <c r="OL417" i="2"/>
  <c r="OL114" i="2"/>
  <c r="OL331" i="2"/>
  <c r="OL264" i="2"/>
  <c r="OL366" i="2"/>
  <c r="OL359" i="2"/>
  <c r="OL405" i="2"/>
  <c r="OL365" i="2"/>
  <c r="OL382" i="2"/>
  <c r="OL271" i="2"/>
  <c r="OL291" i="2"/>
  <c r="OL393" i="2"/>
  <c r="OL442" i="2"/>
  <c r="OL392" i="2"/>
  <c r="OL396" i="2"/>
  <c r="OL406" i="2"/>
  <c r="OL453" i="2"/>
  <c r="OL236" i="2"/>
  <c r="OL253" i="2"/>
  <c r="OL143" i="2"/>
  <c r="OL281" i="2"/>
  <c r="OL285" i="2"/>
  <c r="OL387" i="2"/>
  <c r="OL332" i="2"/>
  <c r="OL439" i="2"/>
  <c r="OL135" i="2"/>
  <c r="OL197" i="2"/>
  <c r="OL449" i="2"/>
  <c r="OL250" i="2"/>
  <c r="OL237" i="2"/>
  <c r="OL241" i="2"/>
  <c r="OL266" i="2"/>
  <c r="OL272" i="2"/>
  <c r="OL165" i="2"/>
  <c r="OL14" i="2"/>
  <c r="OL400" i="2"/>
  <c r="OL259" i="2"/>
  <c r="OL311" i="2"/>
  <c r="OL309" i="2"/>
  <c r="OL234" i="2"/>
  <c r="OL334" i="2"/>
  <c r="OL426" i="2"/>
  <c r="OL456" i="2"/>
  <c r="OL376" i="2"/>
  <c r="OL215" i="2"/>
  <c r="OL157" i="2"/>
  <c r="OL97" i="2"/>
  <c r="OL380" i="2"/>
  <c r="OL8" i="2"/>
  <c r="OL446" i="2"/>
  <c r="OL248" i="2"/>
  <c r="OL133" i="2"/>
  <c r="OL244" i="2"/>
  <c r="OL123" i="2"/>
  <c r="OL171" i="2"/>
  <c r="OL283" i="2"/>
  <c r="OL249" i="2"/>
  <c r="OL67" i="2"/>
  <c r="OL129" i="2"/>
  <c r="OL49" i="2"/>
  <c r="OL109" i="2"/>
  <c r="OL374" i="2"/>
  <c r="OL288" i="2"/>
  <c r="OL116" i="2"/>
  <c r="OL121" i="2"/>
  <c r="OL202" i="2"/>
  <c r="OL60" i="2"/>
  <c r="OL170" i="2"/>
  <c r="OL204" i="2"/>
  <c r="OL162" i="2"/>
  <c r="OL28" i="2"/>
  <c r="OL231" i="2"/>
  <c r="OL251" i="2"/>
  <c r="OL44" i="2"/>
  <c r="OL305" i="2"/>
  <c r="OL287" i="2"/>
  <c r="OL148" i="2"/>
  <c r="OL356" i="2"/>
  <c r="OL90" i="2"/>
  <c r="OL107" i="2"/>
  <c r="OL183" i="2"/>
  <c r="OL80" i="2"/>
  <c r="OL339" i="2"/>
  <c r="OL233" i="2"/>
  <c r="OL128" i="2"/>
  <c r="OL467" i="2"/>
  <c r="OL312" i="2"/>
  <c r="OL444" i="2"/>
  <c r="OL235" i="2"/>
  <c r="OL104" i="2"/>
  <c r="OL258" i="2"/>
  <c r="OL303" i="2"/>
  <c r="OL428" i="2"/>
  <c r="OL473" i="2"/>
  <c r="OL459" i="2"/>
  <c r="OL395" i="2"/>
  <c r="OL397" i="2"/>
  <c r="OL436" i="2"/>
  <c r="OL440" i="2"/>
  <c r="OL465" i="2"/>
  <c r="OL408" i="2"/>
  <c r="OL421" i="2"/>
  <c r="OL479" i="2"/>
  <c r="OL422" i="2"/>
  <c r="OL377" i="2"/>
  <c r="OL430" i="2"/>
  <c r="OL389" i="2"/>
  <c r="OL137" i="2"/>
  <c r="OL385" i="2"/>
  <c r="OL402" i="2"/>
  <c r="OL318" i="2"/>
  <c r="OL375" i="2"/>
  <c r="OL279" i="2"/>
  <c r="OL438" i="2"/>
  <c r="OL333" i="2"/>
  <c r="OL424" i="2"/>
  <c r="OL300" i="2"/>
  <c r="OL461" i="2"/>
  <c r="OL187" i="2"/>
  <c r="OL238" i="2"/>
  <c r="OL265" i="2"/>
  <c r="OL298" i="2"/>
  <c r="OL360" i="2"/>
  <c r="OL119" i="2"/>
  <c r="OL211" i="2"/>
  <c r="OL373" i="2"/>
  <c r="OL338" i="2"/>
  <c r="OL242" i="2"/>
  <c r="OL355" i="2"/>
  <c r="OL447" i="2"/>
  <c r="OL443" i="2"/>
  <c r="OL403" i="2"/>
  <c r="OL463" i="2"/>
  <c r="OL335" i="2"/>
  <c r="OL431" i="2"/>
  <c r="OL454" i="2"/>
  <c r="OL384" i="2"/>
  <c r="OL151" i="2"/>
  <c r="OL407" i="2"/>
  <c r="OL412" i="2"/>
  <c r="OL445" i="2"/>
  <c r="OL462" i="2"/>
  <c r="OL324" i="2"/>
  <c r="OL425" i="2"/>
  <c r="OL450" i="2"/>
  <c r="OL414" i="2"/>
  <c r="OL357" i="2"/>
  <c r="OL415" i="2"/>
  <c r="OL476" i="2"/>
  <c r="OL321" i="2"/>
  <c r="OL328" i="2"/>
  <c r="OL315" i="2"/>
  <c r="OL351" i="2"/>
  <c r="OL423" i="2"/>
  <c r="OL441" i="2"/>
  <c r="OL216" i="2"/>
  <c r="OL240" i="2"/>
  <c r="OL452" i="2"/>
  <c r="OL409" i="2"/>
  <c r="OL269" i="2"/>
  <c r="OL329" i="2"/>
  <c r="OL416" i="2"/>
  <c r="OL437" i="2"/>
  <c r="OL419" i="2"/>
  <c r="OL427" i="2"/>
  <c r="OL161" i="2"/>
  <c r="OL429" i="2"/>
  <c r="OL399" i="2"/>
  <c r="OL290" i="2"/>
  <c r="OL349" i="2"/>
  <c r="OL213" i="2"/>
  <c r="OL401" i="2"/>
  <c r="OL460" i="2"/>
  <c r="OL307" i="2"/>
  <c r="OL379" i="2"/>
  <c r="OL82" i="2"/>
  <c r="OL77" i="2"/>
  <c r="OL370" i="2"/>
  <c r="OL394" i="2"/>
  <c r="OL323" i="2"/>
  <c r="OL221" i="2"/>
  <c r="OL478" i="2"/>
  <c r="OL390" i="2"/>
  <c r="OL320" i="2"/>
  <c r="OL378" i="2"/>
  <c r="OL418" i="2"/>
  <c r="OL464" i="2"/>
  <c r="OL474" i="2"/>
  <c r="OL398" i="2"/>
  <c r="OL451" i="2"/>
  <c r="OL457" i="2"/>
  <c r="OL477" i="2"/>
  <c r="OL458" i="2"/>
  <c r="OL372" i="2"/>
  <c r="OL225" i="2"/>
  <c r="OL228" i="2"/>
  <c r="OL185" i="2"/>
  <c r="OL475" i="2"/>
  <c r="OL257" i="2"/>
  <c r="OL47" i="2"/>
  <c r="OL336" i="2"/>
  <c r="OL262" i="2"/>
  <c r="OL106" i="2"/>
  <c r="OL469" i="2"/>
  <c r="OM102" i="2"/>
  <c r="OM10" i="2"/>
  <c r="OM330" i="2"/>
  <c r="OM84" i="2"/>
  <c r="OM260" i="2"/>
  <c r="OM45" i="2"/>
  <c r="OM181" i="2"/>
  <c r="OM140" i="2"/>
  <c r="OM108" i="2"/>
  <c r="OM179" i="2"/>
  <c r="OM277" i="2"/>
  <c r="OM167" i="2"/>
  <c r="OM52" i="2"/>
  <c r="OM177" i="2"/>
  <c r="OM39" i="2"/>
  <c r="OM203" i="2"/>
  <c r="OM196" i="2"/>
  <c r="OM289" i="2"/>
  <c r="OM110" i="2"/>
  <c r="OM13" i="2"/>
  <c r="OM22" i="2"/>
  <c r="OM164" i="2"/>
  <c r="OM172" i="2"/>
  <c r="OM239" i="2"/>
  <c r="OM46" i="2"/>
  <c r="OM166" i="2"/>
  <c r="OM154" i="2"/>
  <c r="OM255" i="2"/>
  <c r="OM455" i="2"/>
  <c r="OM152" i="2"/>
  <c r="OM126" i="2"/>
  <c r="OM146" i="2"/>
  <c r="OM284" i="2"/>
  <c r="OM304" i="2"/>
  <c r="OM345" i="2"/>
  <c r="OM337" i="2"/>
  <c r="OM361" i="2"/>
  <c r="OM434" i="2"/>
  <c r="OM413" i="2"/>
  <c r="OM404" i="2"/>
  <c r="OM363" i="2"/>
  <c r="OM466" i="2"/>
  <c r="OM411" i="2"/>
  <c r="OM448" i="2"/>
  <c r="OM362" i="2"/>
  <c r="OM391" i="2"/>
  <c r="OM308" i="2"/>
  <c r="OM193" i="2"/>
  <c r="OM319" i="2"/>
  <c r="OM205" i="2"/>
  <c r="OM322" i="2"/>
  <c r="OM297" i="2"/>
  <c r="OM325" i="2"/>
  <c r="OM180" i="2"/>
  <c r="OM54" i="2"/>
  <c r="OM280" i="2"/>
  <c r="OM274" i="2"/>
  <c r="OM261" i="2"/>
  <c r="OM118" i="2"/>
  <c r="OM229" i="2"/>
  <c r="OM383" i="2"/>
  <c r="OM131" i="2"/>
  <c r="OM124" i="2"/>
  <c r="OM223" i="2"/>
  <c r="OM230" i="2"/>
  <c r="OM327" i="2"/>
  <c r="OM420" i="2"/>
  <c r="OM270" i="2"/>
  <c r="OM432" i="2"/>
  <c r="OM268" i="2"/>
  <c r="OM367" i="2"/>
  <c r="OM87" i="2"/>
  <c r="OM37" i="2"/>
  <c r="OM55" i="2"/>
  <c r="OM159" i="2"/>
  <c r="OM98" i="2"/>
  <c r="OM85" i="2"/>
  <c r="OM134" i="2"/>
  <c r="OM83" i="2"/>
  <c r="OM117" i="2"/>
  <c r="OM175" i="2"/>
  <c r="OM358" i="2"/>
  <c r="OM27" i="2"/>
  <c r="OM16" i="2"/>
  <c r="OM184" i="2"/>
  <c r="OM74" i="2"/>
  <c r="OM149" i="2"/>
  <c r="OM92" i="2"/>
  <c r="OM132" i="2"/>
  <c r="OM470" i="2"/>
  <c r="OM115" i="2"/>
  <c r="OM145" i="2"/>
  <c r="OM186" i="2"/>
  <c r="OM40" i="2"/>
  <c r="OM21" i="2"/>
  <c r="OM199" i="2"/>
  <c r="OM295" i="2"/>
  <c r="OM353" i="2"/>
  <c r="OM207" i="2"/>
  <c r="OM155" i="2"/>
  <c r="OM195" i="2"/>
  <c r="OM125" i="2"/>
  <c r="OM15" i="2"/>
  <c r="OM160" i="2"/>
  <c r="OM194" i="2"/>
  <c r="OM224" i="2"/>
  <c r="OM188" i="2"/>
  <c r="OM76" i="2"/>
  <c r="OM153" i="2"/>
  <c r="OM263" i="2"/>
  <c r="OM112" i="2"/>
  <c r="OM62" i="2"/>
  <c r="OM78" i="2"/>
  <c r="OM198" i="2"/>
  <c r="OM191" i="2"/>
  <c r="OM275" i="2"/>
  <c r="OM65" i="2"/>
  <c r="OM341" i="2"/>
  <c r="OM105" i="2"/>
  <c r="OM81" i="2"/>
  <c r="OM267" i="2"/>
  <c r="OM220" i="2"/>
  <c r="OM156" i="2"/>
  <c r="OM254" i="2"/>
  <c r="OM286" i="2"/>
  <c r="OM29" i="2"/>
  <c r="OM94" i="2"/>
  <c r="OM100" i="2"/>
  <c r="OM182" i="2"/>
  <c r="OM36" i="2"/>
  <c r="OM53" i="2"/>
  <c r="OM4" i="2"/>
  <c r="OM2" i="2"/>
  <c r="OM306" i="2"/>
  <c r="OM56" i="2"/>
  <c r="OM43" i="2"/>
  <c r="OM282" i="2"/>
  <c r="OM59" i="2"/>
  <c r="OM169" i="2"/>
  <c r="OM192" i="2"/>
  <c r="OM209" i="2"/>
  <c r="OM227" i="2"/>
  <c r="OM73" i="2"/>
  <c r="OM113" i="2"/>
  <c r="OM71" i="2"/>
  <c r="OM18" i="2"/>
  <c r="OM26" i="2"/>
  <c r="OM144" i="2"/>
  <c r="OM9" i="2"/>
  <c r="OM50" i="2"/>
  <c r="OM19" i="2"/>
  <c r="OM99" i="2"/>
  <c r="OM23" i="2"/>
  <c r="OM24" i="2"/>
  <c r="OM12" i="2"/>
  <c r="OM66" i="2"/>
  <c r="OM5" i="2"/>
  <c r="OM101" i="2"/>
  <c r="OM88" i="2"/>
  <c r="OM64" i="2"/>
  <c r="OM70" i="2"/>
  <c r="OM32" i="2"/>
  <c r="OM51" i="2"/>
  <c r="OM218" i="2"/>
  <c r="OM35" i="2"/>
  <c r="OM368" i="2"/>
  <c r="OM350" i="2"/>
  <c r="OM388" i="2"/>
  <c r="OM292" i="2"/>
  <c r="OM214" i="2"/>
  <c r="OM75" i="2"/>
  <c r="OM293" i="2"/>
  <c r="OM243" i="2"/>
  <c r="OM210" i="2"/>
  <c r="OM369" i="2"/>
  <c r="OM69" i="2"/>
  <c r="OM68" i="2"/>
  <c r="OM38" i="2"/>
  <c r="OM3" i="2"/>
  <c r="OM120" i="2"/>
  <c r="OM58" i="2"/>
  <c r="OM34" i="2"/>
  <c r="OM86" i="2"/>
  <c r="OM178" i="2"/>
  <c r="OM57" i="2"/>
  <c r="OM217" i="2"/>
  <c r="OM127" i="2"/>
  <c r="OM206" i="2"/>
  <c r="OM111" i="2"/>
  <c r="OM344" i="2"/>
  <c r="OM150" i="2"/>
  <c r="OM93" i="2"/>
  <c r="OM63" i="2"/>
  <c r="OM174" i="2"/>
  <c r="OM147" i="2"/>
  <c r="OM48" i="2"/>
  <c r="OM96" i="2"/>
  <c r="OM72" i="2"/>
  <c r="OM33" i="2"/>
  <c r="OM189" i="2"/>
  <c r="OM313" i="2"/>
  <c r="OM158" i="2"/>
  <c r="OM219" i="2"/>
  <c r="OM31" i="2"/>
  <c r="OM95" i="2"/>
  <c r="OM346" i="2"/>
  <c r="OM176" i="2"/>
  <c r="OM352" i="2"/>
  <c r="OM245" i="2"/>
  <c r="OM41" i="2"/>
  <c r="OM79" i="2"/>
  <c r="OM30" i="2"/>
  <c r="OM226" i="2"/>
  <c r="OM103" i="2"/>
  <c r="OM141" i="2"/>
  <c r="OM301" i="2"/>
  <c r="OM347" i="2"/>
  <c r="OM472" i="2"/>
  <c r="OM190" i="2"/>
  <c r="OM296" i="2"/>
  <c r="OM139" i="2"/>
  <c r="OM371" i="2"/>
  <c r="OM7" i="2"/>
  <c r="OM208" i="2"/>
  <c r="OM25" i="2"/>
  <c r="OM468" i="2"/>
  <c r="OM256" i="2"/>
  <c r="OM17" i="2"/>
  <c r="OM222" i="2"/>
  <c r="OM130" i="2"/>
  <c r="OM89" i="2"/>
  <c r="OM201" i="2"/>
  <c r="OM273" i="2"/>
  <c r="OM42" i="2"/>
  <c r="OM200" i="2"/>
  <c r="OM20" i="2"/>
  <c r="OM6" i="2"/>
  <c r="OM61" i="2"/>
  <c r="OM246" i="2"/>
  <c r="OM381" i="2"/>
  <c r="OM278" i="2"/>
  <c r="OM326" i="2"/>
  <c r="OM342" i="2"/>
  <c r="OM276" i="2"/>
  <c r="OM247" i="2"/>
  <c r="OM314" i="2"/>
  <c r="OM142" i="2"/>
  <c r="OM168" i="2"/>
  <c r="OM343" i="2"/>
  <c r="OM11" i="2"/>
  <c r="OM138" i="2"/>
  <c r="OM294" i="2"/>
  <c r="OM91" i="2"/>
  <c r="OM232" i="2"/>
  <c r="OM299" i="2"/>
  <c r="OM364" i="2"/>
  <c r="OM122" i="2"/>
  <c r="OM354" i="2"/>
  <c r="OM435" i="2"/>
  <c r="OM340" i="2"/>
  <c r="OM471" i="2"/>
  <c r="OM302" i="2"/>
  <c r="OM316" i="2"/>
  <c r="OM317" i="2"/>
  <c r="OM136" i="2"/>
  <c r="OM433" i="2"/>
  <c r="OM386" i="2"/>
  <c r="OM252" i="2"/>
  <c r="OM410" i="2"/>
  <c r="OM212" i="2"/>
  <c r="OM348" i="2"/>
  <c r="OM163" i="2"/>
  <c r="OM310" i="2"/>
  <c r="OM173" i="2"/>
  <c r="OM417" i="2"/>
  <c r="OM114" i="2"/>
  <c r="OM331" i="2"/>
  <c r="OM264" i="2"/>
  <c r="OM366" i="2"/>
  <c r="OM359" i="2"/>
  <c r="OM405" i="2"/>
  <c r="OM365" i="2"/>
  <c r="OM382" i="2"/>
  <c r="OM271" i="2"/>
  <c r="OM291" i="2"/>
  <c r="OM393" i="2"/>
  <c r="OM442" i="2"/>
  <c r="OM392" i="2"/>
  <c r="OM396" i="2"/>
  <c r="OM406" i="2"/>
  <c r="OM453" i="2"/>
  <c r="OM236" i="2"/>
  <c r="OM253" i="2"/>
  <c r="OM143" i="2"/>
  <c r="OM281" i="2"/>
  <c r="OM285" i="2"/>
  <c r="OM387" i="2"/>
  <c r="OM332" i="2"/>
  <c r="OM439" i="2"/>
  <c r="OM135" i="2"/>
  <c r="OM197" i="2"/>
  <c r="OM449" i="2"/>
  <c r="OM250" i="2"/>
  <c r="OM237" i="2"/>
  <c r="OM241" i="2"/>
  <c r="OM266" i="2"/>
  <c r="OM272" i="2"/>
  <c r="OM165" i="2"/>
  <c r="OM14" i="2"/>
  <c r="OM400" i="2"/>
  <c r="OM259" i="2"/>
  <c r="OM311" i="2"/>
  <c r="OM309" i="2"/>
  <c r="OM234" i="2"/>
  <c r="OM334" i="2"/>
  <c r="OM426" i="2"/>
  <c r="OM456" i="2"/>
  <c r="OM376" i="2"/>
  <c r="OM215" i="2"/>
  <c r="OM157" i="2"/>
  <c r="OM97" i="2"/>
  <c r="OM380" i="2"/>
  <c r="OM8" i="2"/>
  <c r="OM446" i="2"/>
  <c r="OM248" i="2"/>
  <c r="OM133" i="2"/>
  <c r="OM244" i="2"/>
  <c r="OM123" i="2"/>
  <c r="OM171" i="2"/>
  <c r="OM283" i="2"/>
  <c r="OM249" i="2"/>
  <c r="OM67" i="2"/>
  <c r="OM129" i="2"/>
  <c r="OM49" i="2"/>
  <c r="OM109" i="2"/>
  <c r="OM374" i="2"/>
  <c r="OM288" i="2"/>
  <c r="OM116" i="2"/>
  <c r="OM121" i="2"/>
  <c r="OM202" i="2"/>
  <c r="OM60" i="2"/>
  <c r="OM170" i="2"/>
  <c r="OM204" i="2"/>
  <c r="OM162" i="2"/>
  <c r="OM28" i="2"/>
  <c r="OM231" i="2"/>
  <c r="OM251" i="2"/>
  <c r="OM44" i="2"/>
  <c r="OM305" i="2"/>
  <c r="OM287" i="2"/>
  <c r="OM148" i="2"/>
  <c r="OM356" i="2"/>
  <c r="OM90" i="2"/>
  <c r="OM107" i="2"/>
  <c r="OM183" i="2"/>
  <c r="OM80" i="2"/>
  <c r="OM339" i="2"/>
  <c r="OM233" i="2"/>
  <c r="OM128" i="2"/>
  <c r="OM467" i="2"/>
  <c r="OM312" i="2"/>
  <c r="OM444" i="2"/>
  <c r="OM235" i="2"/>
  <c r="OM104" i="2"/>
  <c r="OM258" i="2"/>
  <c r="OM303" i="2"/>
  <c r="OM428" i="2"/>
  <c r="OM473" i="2"/>
  <c r="OM459" i="2"/>
  <c r="OM395" i="2"/>
  <c r="OM397" i="2"/>
  <c r="OM436" i="2"/>
  <c r="OM440" i="2"/>
  <c r="OM465" i="2"/>
  <c r="OM408" i="2"/>
  <c r="OM421" i="2"/>
  <c r="OM479" i="2"/>
  <c r="OM422" i="2"/>
  <c r="OM377" i="2"/>
  <c r="OM430" i="2"/>
  <c r="OM389" i="2"/>
  <c r="OM137" i="2"/>
  <c r="OM385" i="2"/>
  <c r="OM402" i="2"/>
  <c r="OM318" i="2"/>
  <c r="OM375" i="2"/>
  <c r="OM279" i="2"/>
  <c r="OM438" i="2"/>
  <c r="OM333" i="2"/>
  <c r="OM424" i="2"/>
  <c r="OM300" i="2"/>
  <c r="OM461" i="2"/>
  <c r="OM187" i="2"/>
  <c r="OM238" i="2"/>
  <c r="OM265" i="2"/>
  <c r="OM298" i="2"/>
  <c r="OM360" i="2"/>
  <c r="OM119" i="2"/>
  <c r="OM211" i="2"/>
  <c r="OM373" i="2"/>
  <c r="OM338" i="2"/>
  <c r="OM242" i="2"/>
  <c r="OM355" i="2"/>
  <c r="OM447" i="2"/>
  <c r="OM443" i="2"/>
  <c r="OM403" i="2"/>
  <c r="OM463" i="2"/>
  <c r="OM335" i="2"/>
  <c r="OM431" i="2"/>
  <c r="OM454" i="2"/>
  <c r="OM384" i="2"/>
  <c r="OM151" i="2"/>
  <c r="OM407" i="2"/>
  <c r="OM412" i="2"/>
  <c r="OM445" i="2"/>
  <c r="OM462" i="2"/>
  <c r="OM324" i="2"/>
  <c r="OM425" i="2"/>
  <c r="OM450" i="2"/>
  <c r="OM414" i="2"/>
  <c r="OM357" i="2"/>
  <c r="OM415" i="2"/>
  <c r="OM476" i="2"/>
  <c r="OM321" i="2"/>
  <c r="OM328" i="2"/>
  <c r="OM315" i="2"/>
  <c r="OM351" i="2"/>
  <c r="OM423" i="2"/>
  <c r="OM441" i="2"/>
  <c r="OM216" i="2"/>
  <c r="OM240" i="2"/>
  <c r="OM452" i="2"/>
  <c r="OM409" i="2"/>
  <c r="OM269" i="2"/>
  <c r="OM329" i="2"/>
  <c r="OM416" i="2"/>
  <c r="OM437" i="2"/>
  <c r="OM419" i="2"/>
  <c r="OM427" i="2"/>
  <c r="OM161" i="2"/>
  <c r="OM429" i="2"/>
  <c r="OM399" i="2"/>
  <c r="OM290" i="2"/>
  <c r="OM349" i="2"/>
  <c r="OM213" i="2"/>
  <c r="OM401" i="2"/>
  <c r="OM460" i="2"/>
  <c r="OM307" i="2"/>
  <c r="OM379" i="2"/>
  <c r="OM82" i="2"/>
  <c r="OM77" i="2"/>
  <c r="OM370" i="2"/>
  <c r="OM394" i="2"/>
  <c r="OM323" i="2"/>
  <c r="OM221" i="2"/>
  <c r="OM478" i="2"/>
  <c r="OM390" i="2"/>
  <c r="OM320" i="2"/>
  <c r="OM378" i="2"/>
  <c r="OM418" i="2"/>
  <c r="OM464" i="2"/>
  <c r="OM474" i="2"/>
  <c r="OM398" i="2"/>
  <c r="OM451" i="2"/>
  <c r="OM457" i="2"/>
  <c r="OM477" i="2"/>
  <c r="OM458" i="2"/>
  <c r="OM372" i="2"/>
  <c r="OM225" i="2"/>
  <c r="OM228" i="2"/>
  <c r="OM185" i="2"/>
  <c r="OM475" i="2"/>
  <c r="OM257" i="2"/>
  <c r="OM47" i="2"/>
  <c r="OM336" i="2"/>
  <c r="OM262" i="2"/>
  <c r="OM106" i="2"/>
  <c r="OM469" i="2"/>
  <c r="ON102" i="2"/>
  <c r="ON10" i="2"/>
  <c r="ON330" i="2"/>
  <c r="ON84" i="2"/>
  <c r="ON260" i="2"/>
  <c r="ON45" i="2"/>
  <c r="ON181" i="2"/>
  <c r="ON140" i="2"/>
  <c r="ON108" i="2"/>
  <c r="ON179" i="2"/>
  <c r="ON277" i="2"/>
  <c r="ON167" i="2"/>
  <c r="ON52" i="2"/>
  <c r="ON177" i="2"/>
  <c r="ON39" i="2"/>
  <c r="ON203" i="2"/>
  <c r="ON196" i="2"/>
  <c r="ON289" i="2"/>
  <c r="ON110" i="2"/>
  <c r="ON13" i="2"/>
  <c r="ON22" i="2"/>
  <c r="ON164" i="2"/>
  <c r="ON172" i="2"/>
  <c r="ON239" i="2"/>
  <c r="ON46" i="2"/>
  <c r="ON166" i="2"/>
  <c r="ON154" i="2"/>
  <c r="ON255" i="2"/>
  <c r="ON455" i="2"/>
  <c r="ON152" i="2"/>
  <c r="ON126" i="2"/>
  <c r="ON146" i="2"/>
  <c r="ON284" i="2"/>
  <c r="ON304" i="2"/>
  <c r="ON345" i="2"/>
  <c r="ON337" i="2"/>
  <c r="ON361" i="2"/>
  <c r="ON434" i="2"/>
  <c r="ON413" i="2"/>
  <c r="ON404" i="2"/>
  <c r="ON363" i="2"/>
  <c r="ON466" i="2"/>
  <c r="ON411" i="2"/>
  <c r="ON448" i="2"/>
  <c r="ON362" i="2"/>
  <c r="ON391" i="2"/>
  <c r="ON308" i="2"/>
  <c r="ON193" i="2"/>
  <c r="ON319" i="2"/>
  <c r="ON205" i="2"/>
  <c r="ON322" i="2"/>
  <c r="ON297" i="2"/>
  <c r="ON325" i="2"/>
  <c r="ON180" i="2"/>
  <c r="ON54" i="2"/>
  <c r="ON280" i="2"/>
  <c r="ON274" i="2"/>
  <c r="ON261" i="2"/>
  <c r="ON118" i="2"/>
  <c r="ON229" i="2"/>
  <c r="ON383" i="2"/>
  <c r="ON131" i="2"/>
  <c r="ON124" i="2"/>
  <c r="ON223" i="2"/>
  <c r="ON230" i="2"/>
  <c r="ON327" i="2"/>
  <c r="ON420" i="2"/>
  <c r="ON270" i="2"/>
  <c r="ON432" i="2"/>
  <c r="ON268" i="2"/>
  <c r="ON367" i="2"/>
  <c r="ON87" i="2"/>
  <c r="ON37" i="2"/>
  <c r="ON55" i="2"/>
  <c r="ON159" i="2"/>
  <c r="ON98" i="2"/>
  <c r="ON85" i="2"/>
  <c r="ON134" i="2"/>
  <c r="ON83" i="2"/>
  <c r="ON117" i="2"/>
  <c r="ON175" i="2"/>
  <c r="ON358" i="2"/>
  <c r="ON27" i="2"/>
  <c r="ON16" i="2"/>
  <c r="ON184" i="2"/>
  <c r="ON74" i="2"/>
  <c r="ON149" i="2"/>
  <c r="ON92" i="2"/>
  <c r="ON132" i="2"/>
  <c r="ON470" i="2"/>
  <c r="ON115" i="2"/>
  <c r="ON145" i="2"/>
  <c r="ON186" i="2"/>
  <c r="ON40" i="2"/>
  <c r="ON21" i="2"/>
  <c r="ON199" i="2"/>
  <c r="ON295" i="2"/>
  <c r="ON353" i="2"/>
  <c r="ON207" i="2"/>
  <c r="ON155" i="2"/>
  <c r="ON195" i="2"/>
  <c r="ON125" i="2"/>
  <c r="ON15" i="2"/>
  <c r="ON160" i="2"/>
  <c r="ON194" i="2"/>
  <c r="ON224" i="2"/>
  <c r="ON188" i="2"/>
  <c r="ON76" i="2"/>
  <c r="ON153" i="2"/>
  <c r="ON263" i="2"/>
  <c r="ON112" i="2"/>
  <c r="ON62" i="2"/>
  <c r="ON78" i="2"/>
  <c r="ON198" i="2"/>
  <c r="ON191" i="2"/>
  <c r="ON275" i="2"/>
  <c r="ON65" i="2"/>
  <c r="ON341" i="2"/>
  <c r="ON105" i="2"/>
  <c r="ON81" i="2"/>
  <c r="ON267" i="2"/>
  <c r="ON220" i="2"/>
  <c r="ON156" i="2"/>
  <c r="ON254" i="2"/>
  <c r="ON286" i="2"/>
  <c r="ON29" i="2"/>
  <c r="ON94" i="2"/>
  <c r="ON100" i="2"/>
  <c r="ON182" i="2"/>
  <c r="ON36" i="2"/>
  <c r="ON53" i="2"/>
  <c r="ON4" i="2"/>
  <c r="ON2" i="2"/>
  <c r="ON306" i="2"/>
  <c r="ON56" i="2"/>
  <c r="ON43" i="2"/>
  <c r="ON282" i="2"/>
  <c r="ON59" i="2"/>
  <c r="ON169" i="2"/>
  <c r="ON192" i="2"/>
  <c r="ON209" i="2"/>
  <c r="ON227" i="2"/>
  <c r="ON73" i="2"/>
  <c r="ON113" i="2"/>
  <c r="ON71" i="2"/>
  <c r="ON18" i="2"/>
  <c r="ON26" i="2"/>
  <c r="ON144" i="2"/>
  <c r="ON9" i="2"/>
  <c r="ON50" i="2"/>
  <c r="ON19" i="2"/>
  <c r="ON99" i="2"/>
  <c r="ON23" i="2"/>
  <c r="ON24" i="2"/>
  <c r="ON12" i="2"/>
  <c r="ON66" i="2"/>
  <c r="ON5" i="2"/>
  <c r="ON101" i="2"/>
  <c r="ON88" i="2"/>
  <c r="ON64" i="2"/>
  <c r="ON70" i="2"/>
  <c r="ON32" i="2"/>
  <c r="ON51" i="2"/>
  <c r="ON218" i="2"/>
  <c r="ON35" i="2"/>
  <c r="ON368" i="2"/>
  <c r="ON350" i="2"/>
  <c r="ON388" i="2"/>
  <c r="ON292" i="2"/>
  <c r="ON214" i="2"/>
  <c r="ON75" i="2"/>
  <c r="ON293" i="2"/>
  <c r="ON243" i="2"/>
  <c r="ON210" i="2"/>
  <c r="ON369" i="2"/>
  <c r="ON69" i="2"/>
  <c r="ON68" i="2"/>
  <c r="ON38" i="2"/>
  <c r="ON3" i="2"/>
  <c r="ON120" i="2"/>
  <c r="ON58" i="2"/>
  <c r="ON34" i="2"/>
  <c r="ON86" i="2"/>
  <c r="ON178" i="2"/>
  <c r="ON57" i="2"/>
  <c r="ON217" i="2"/>
  <c r="ON127" i="2"/>
  <c r="ON206" i="2"/>
  <c r="ON111" i="2"/>
  <c r="ON344" i="2"/>
  <c r="ON150" i="2"/>
  <c r="ON93" i="2"/>
  <c r="ON63" i="2"/>
  <c r="ON174" i="2"/>
  <c r="ON147" i="2"/>
  <c r="ON48" i="2"/>
  <c r="ON96" i="2"/>
  <c r="ON72" i="2"/>
  <c r="ON33" i="2"/>
  <c r="ON189" i="2"/>
  <c r="ON313" i="2"/>
  <c r="ON158" i="2"/>
  <c r="ON219" i="2"/>
  <c r="ON31" i="2"/>
  <c r="ON95" i="2"/>
  <c r="ON346" i="2"/>
  <c r="ON176" i="2"/>
  <c r="ON352" i="2"/>
  <c r="ON245" i="2"/>
  <c r="ON41" i="2"/>
  <c r="ON79" i="2"/>
  <c r="ON30" i="2"/>
  <c r="ON226" i="2"/>
  <c r="ON103" i="2"/>
  <c r="ON141" i="2"/>
  <c r="ON301" i="2"/>
  <c r="ON347" i="2"/>
  <c r="ON472" i="2"/>
  <c r="ON190" i="2"/>
  <c r="ON296" i="2"/>
  <c r="ON139" i="2"/>
  <c r="ON371" i="2"/>
  <c r="ON7" i="2"/>
  <c r="ON208" i="2"/>
  <c r="ON25" i="2"/>
  <c r="ON468" i="2"/>
  <c r="ON256" i="2"/>
  <c r="ON17" i="2"/>
  <c r="ON222" i="2"/>
  <c r="ON130" i="2"/>
  <c r="ON89" i="2"/>
  <c r="ON201" i="2"/>
  <c r="ON273" i="2"/>
  <c r="ON42" i="2"/>
  <c r="ON200" i="2"/>
  <c r="ON20" i="2"/>
  <c r="ON6" i="2"/>
  <c r="ON61" i="2"/>
  <c r="ON246" i="2"/>
  <c r="ON381" i="2"/>
  <c r="ON278" i="2"/>
  <c r="ON326" i="2"/>
  <c r="ON342" i="2"/>
  <c r="ON276" i="2"/>
  <c r="ON247" i="2"/>
  <c r="ON314" i="2"/>
  <c r="ON142" i="2"/>
  <c r="ON168" i="2"/>
  <c r="ON343" i="2"/>
  <c r="ON11" i="2"/>
  <c r="ON138" i="2"/>
  <c r="ON294" i="2"/>
  <c r="ON91" i="2"/>
  <c r="ON232" i="2"/>
  <c r="ON299" i="2"/>
  <c r="ON364" i="2"/>
  <c r="ON122" i="2"/>
  <c r="ON354" i="2"/>
  <c r="ON435" i="2"/>
  <c r="ON340" i="2"/>
  <c r="ON471" i="2"/>
  <c r="ON302" i="2"/>
  <c r="ON316" i="2"/>
  <c r="ON317" i="2"/>
  <c r="ON136" i="2"/>
  <c r="ON433" i="2"/>
  <c r="ON386" i="2"/>
  <c r="ON252" i="2"/>
  <c r="ON410" i="2"/>
  <c r="ON212" i="2"/>
  <c r="ON348" i="2"/>
  <c r="ON163" i="2"/>
  <c r="ON310" i="2"/>
  <c r="ON173" i="2"/>
  <c r="ON417" i="2"/>
  <c r="ON114" i="2"/>
  <c r="ON331" i="2"/>
  <c r="ON264" i="2"/>
  <c r="ON366" i="2"/>
  <c r="ON359" i="2"/>
  <c r="ON405" i="2"/>
  <c r="ON365" i="2"/>
  <c r="ON382" i="2"/>
  <c r="ON271" i="2"/>
  <c r="ON291" i="2"/>
  <c r="ON393" i="2"/>
  <c r="ON442" i="2"/>
  <c r="ON392" i="2"/>
  <c r="ON396" i="2"/>
  <c r="ON406" i="2"/>
  <c r="ON453" i="2"/>
  <c r="ON236" i="2"/>
  <c r="ON253" i="2"/>
  <c r="ON143" i="2"/>
  <c r="ON281" i="2"/>
  <c r="ON285" i="2"/>
  <c r="ON387" i="2"/>
  <c r="ON332" i="2"/>
  <c r="ON439" i="2"/>
  <c r="ON135" i="2"/>
  <c r="ON197" i="2"/>
  <c r="ON449" i="2"/>
  <c r="ON250" i="2"/>
  <c r="ON237" i="2"/>
  <c r="ON241" i="2"/>
  <c r="ON266" i="2"/>
  <c r="ON272" i="2"/>
  <c r="ON165" i="2"/>
  <c r="ON14" i="2"/>
  <c r="ON400" i="2"/>
  <c r="ON259" i="2"/>
  <c r="ON311" i="2"/>
  <c r="ON309" i="2"/>
  <c r="ON234" i="2"/>
  <c r="ON334" i="2"/>
  <c r="ON426" i="2"/>
  <c r="ON456" i="2"/>
  <c r="ON376" i="2"/>
  <c r="ON215" i="2"/>
  <c r="ON157" i="2"/>
  <c r="ON97" i="2"/>
  <c r="ON380" i="2"/>
  <c r="ON8" i="2"/>
  <c r="ON446" i="2"/>
  <c r="ON248" i="2"/>
  <c r="ON133" i="2"/>
  <c r="ON244" i="2"/>
  <c r="ON123" i="2"/>
  <c r="ON171" i="2"/>
  <c r="ON283" i="2"/>
  <c r="ON249" i="2"/>
  <c r="ON67" i="2"/>
  <c r="ON129" i="2"/>
  <c r="ON49" i="2"/>
  <c r="ON109" i="2"/>
  <c r="ON374" i="2"/>
  <c r="ON288" i="2"/>
  <c r="ON116" i="2"/>
  <c r="ON121" i="2"/>
  <c r="ON202" i="2"/>
  <c r="ON60" i="2"/>
  <c r="ON170" i="2"/>
  <c r="ON204" i="2"/>
  <c r="ON162" i="2"/>
  <c r="ON28" i="2"/>
  <c r="ON231" i="2"/>
  <c r="ON251" i="2"/>
  <c r="ON44" i="2"/>
  <c r="ON305" i="2"/>
  <c r="ON287" i="2"/>
  <c r="ON148" i="2"/>
  <c r="ON356" i="2"/>
  <c r="ON90" i="2"/>
  <c r="ON107" i="2"/>
  <c r="ON183" i="2"/>
  <c r="ON80" i="2"/>
  <c r="ON339" i="2"/>
  <c r="ON233" i="2"/>
  <c r="ON128" i="2"/>
  <c r="ON467" i="2"/>
  <c r="ON312" i="2"/>
  <c r="ON444" i="2"/>
  <c r="ON235" i="2"/>
  <c r="ON104" i="2"/>
  <c r="ON258" i="2"/>
  <c r="ON303" i="2"/>
  <c r="ON428" i="2"/>
  <c r="ON473" i="2"/>
  <c r="ON459" i="2"/>
  <c r="ON395" i="2"/>
  <c r="ON397" i="2"/>
  <c r="ON436" i="2"/>
  <c r="ON440" i="2"/>
  <c r="ON465" i="2"/>
  <c r="ON408" i="2"/>
  <c r="ON421" i="2"/>
  <c r="ON479" i="2"/>
  <c r="ON422" i="2"/>
  <c r="ON377" i="2"/>
  <c r="ON430" i="2"/>
  <c r="ON389" i="2"/>
  <c r="ON137" i="2"/>
  <c r="ON385" i="2"/>
  <c r="ON402" i="2"/>
  <c r="ON318" i="2"/>
  <c r="ON375" i="2"/>
  <c r="ON279" i="2"/>
  <c r="ON438" i="2"/>
  <c r="ON333" i="2"/>
  <c r="ON424" i="2"/>
  <c r="ON300" i="2"/>
  <c r="ON461" i="2"/>
  <c r="ON187" i="2"/>
  <c r="ON238" i="2"/>
  <c r="ON265" i="2"/>
  <c r="ON298" i="2"/>
  <c r="ON360" i="2"/>
  <c r="ON119" i="2"/>
  <c r="ON211" i="2"/>
  <c r="ON373" i="2"/>
  <c r="ON338" i="2"/>
  <c r="ON242" i="2"/>
  <c r="ON355" i="2"/>
  <c r="ON447" i="2"/>
  <c r="ON443" i="2"/>
  <c r="ON403" i="2"/>
  <c r="ON463" i="2"/>
  <c r="ON335" i="2"/>
  <c r="ON431" i="2"/>
  <c r="ON454" i="2"/>
  <c r="ON384" i="2"/>
  <c r="ON151" i="2"/>
  <c r="ON407" i="2"/>
  <c r="ON412" i="2"/>
  <c r="ON445" i="2"/>
  <c r="ON462" i="2"/>
  <c r="ON324" i="2"/>
  <c r="ON425" i="2"/>
  <c r="ON450" i="2"/>
  <c r="ON414" i="2"/>
  <c r="ON357" i="2"/>
  <c r="ON415" i="2"/>
  <c r="ON476" i="2"/>
  <c r="ON321" i="2"/>
  <c r="ON328" i="2"/>
  <c r="ON315" i="2"/>
  <c r="ON351" i="2"/>
  <c r="ON423" i="2"/>
  <c r="ON441" i="2"/>
  <c r="ON216" i="2"/>
  <c r="ON240" i="2"/>
  <c r="ON452" i="2"/>
  <c r="ON409" i="2"/>
  <c r="ON269" i="2"/>
  <c r="ON329" i="2"/>
  <c r="ON416" i="2"/>
  <c r="ON437" i="2"/>
  <c r="ON419" i="2"/>
  <c r="ON427" i="2"/>
  <c r="ON161" i="2"/>
  <c r="ON429" i="2"/>
  <c r="ON399" i="2"/>
  <c r="ON290" i="2"/>
  <c r="ON349" i="2"/>
  <c r="ON213" i="2"/>
  <c r="ON401" i="2"/>
  <c r="ON460" i="2"/>
  <c r="ON307" i="2"/>
  <c r="ON379" i="2"/>
  <c r="ON82" i="2"/>
  <c r="ON77" i="2"/>
  <c r="ON370" i="2"/>
  <c r="ON394" i="2"/>
  <c r="ON323" i="2"/>
  <c r="ON221" i="2"/>
  <c r="ON478" i="2"/>
  <c r="ON390" i="2"/>
  <c r="ON320" i="2"/>
  <c r="ON378" i="2"/>
  <c r="ON418" i="2"/>
  <c r="ON464" i="2"/>
  <c r="ON474" i="2"/>
  <c r="ON398" i="2"/>
  <c r="ON451" i="2"/>
  <c r="ON457" i="2"/>
  <c r="ON477" i="2"/>
  <c r="ON458" i="2"/>
  <c r="ON372" i="2"/>
  <c r="ON225" i="2"/>
  <c r="ON228" i="2"/>
  <c r="ON185" i="2"/>
  <c r="ON475" i="2"/>
  <c r="ON257" i="2"/>
  <c r="ON47" i="2"/>
  <c r="ON336" i="2"/>
  <c r="ON262" i="2"/>
  <c r="ON106" i="2"/>
  <c r="ON469" i="2"/>
  <c r="OO102" i="2"/>
  <c r="OO10" i="2"/>
  <c r="OO330" i="2"/>
  <c r="OO84" i="2"/>
  <c r="OO260" i="2"/>
  <c r="OO45" i="2"/>
  <c r="OO181" i="2"/>
  <c r="OO140" i="2"/>
  <c r="OO108" i="2"/>
  <c r="OO179" i="2"/>
  <c r="OO277" i="2"/>
  <c r="OO167" i="2"/>
  <c r="OO52" i="2"/>
  <c r="OO177" i="2"/>
  <c r="OO39" i="2"/>
  <c r="OO203" i="2"/>
  <c r="OO196" i="2"/>
  <c r="OO289" i="2"/>
  <c r="OO110" i="2"/>
  <c r="OO13" i="2"/>
  <c r="OO22" i="2"/>
  <c r="OO164" i="2"/>
  <c r="OO172" i="2"/>
  <c r="OO239" i="2"/>
  <c r="OO46" i="2"/>
  <c r="OO166" i="2"/>
  <c r="OO154" i="2"/>
  <c r="OO255" i="2"/>
  <c r="OO455" i="2"/>
  <c r="OO152" i="2"/>
  <c r="OO126" i="2"/>
  <c r="OO146" i="2"/>
  <c r="OO284" i="2"/>
  <c r="OO304" i="2"/>
  <c r="OO345" i="2"/>
  <c r="OO337" i="2"/>
  <c r="OO361" i="2"/>
  <c r="OO434" i="2"/>
  <c r="OO413" i="2"/>
  <c r="OO404" i="2"/>
  <c r="OO363" i="2"/>
  <c r="OO466" i="2"/>
  <c r="OO411" i="2"/>
  <c r="OO448" i="2"/>
  <c r="OO362" i="2"/>
  <c r="OO391" i="2"/>
  <c r="OO308" i="2"/>
  <c r="OO193" i="2"/>
  <c r="OO319" i="2"/>
  <c r="OO205" i="2"/>
  <c r="OO322" i="2"/>
  <c r="OO297" i="2"/>
  <c r="OO325" i="2"/>
  <c r="OO180" i="2"/>
  <c r="OO54" i="2"/>
  <c r="OO280" i="2"/>
  <c r="OO274" i="2"/>
  <c r="OO261" i="2"/>
  <c r="OO118" i="2"/>
  <c r="OO229" i="2"/>
  <c r="OO383" i="2"/>
  <c r="OO131" i="2"/>
  <c r="OO124" i="2"/>
  <c r="OO223" i="2"/>
  <c r="OO230" i="2"/>
  <c r="OO327" i="2"/>
  <c r="OO420" i="2"/>
  <c r="OO270" i="2"/>
  <c r="OO432" i="2"/>
  <c r="OO268" i="2"/>
  <c r="OO367" i="2"/>
  <c r="OO87" i="2"/>
  <c r="OO37" i="2"/>
  <c r="OO55" i="2"/>
  <c r="OO159" i="2"/>
  <c r="OO98" i="2"/>
  <c r="OO85" i="2"/>
  <c r="OO134" i="2"/>
  <c r="OO83" i="2"/>
  <c r="OO117" i="2"/>
  <c r="OO175" i="2"/>
  <c r="OO358" i="2"/>
  <c r="OO27" i="2"/>
  <c r="OO16" i="2"/>
  <c r="OO184" i="2"/>
  <c r="OO74" i="2"/>
  <c r="OO149" i="2"/>
  <c r="OO92" i="2"/>
  <c r="OO132" i="2"/>
  <c r="OO470" i="2"/>
  <c r="OO115" i="2"/>
  <c r="OO145" i="2"/>
  <c r="OO186" i="2"/>
  <c r="OO40" i="2"/>
  <c r="OO21" i="2"/>
  <c r="OO199" i="2"/>
  <c r="OO295" i="2"/>
  <c r="OO353" i="2"/>
  <c r="OO207" i="2"/>
  <c r="OO155" i="2"/>
  <c r="OO195" i="2"/>
  <c r="OO125" i="2"/>
  <c r="OO15" i="2"/>
  <c r="OO160" i="2"/>
  <c r="OO194" i="2"/>
  <c r="OO224" i="2"/>
  <c r="OO188" i="2"/>
  <c r="OO76" i="2"/>
  <c r="OO153" i="2"/>
  <c r="OO263" i="2"/>
  <c r="OO112" i="2"/>
  <c r="OO62" i="2"/>
  <c r="OO78" i="2"/>
  <c r="OO198" i="2"/>
  <c r="OO191" i="2"/>
  <c r="OO275" i="2"/>
  <c r="OO65" i="2"/>
  <c r="OO341" i="2"/>
  <c r="OO105" i="2"/>
  <c r="OO81" i="2"/>
  <c r="OO267" i="2"/>
  <c r="OO220" i="2"/>
  <c r="OO156" i="2"/>
  <c r="OO254" i="2"/>
  <c r="OO286" i="2"/>
  <c r="OO29" i="2"/>
  <c r="OO94" i="2"/>
  <c r="OO100" i="2"/>
  <c r="OO182" i="2"/>
  <c r="OO36" i="2"/>
  <c r="OO53" i="2"/>
  <c r="OO4" i="2"/>
  <c r="OO2" i="2"/>
  <c r="OO306" i="2"/>
  <c r="OO56" i="2"/>
  <c r="OO43" i="2"/>
  <c r="OO282" i="2"/>
  <c r="OO59" i="2"/>
  <c r="OO169" i="2"/>
  <c r="OO192" i="2"/>
  <c r="OO209" i="2"/>
  <c r="OO227" i="2"/>
  <c r="OO73" i="2"/>
  <c r="OO113" i="2"/>
  <c r="OO71" i="2"/>
  <c r="OO18" i="2"/>
  <c r="OO26" i="2"/>
  <c r="OO144" i="2"/>
  <c r="OO9" i="2"/>
  <c r="OO50" i="2"/>
  <c r="OO19" i="2"/>
  <c r="OO99" i="2"/>
  <c r="OO23" i="2"/>
  <c r="OO24" i="2"/>
  <c r="OO12" i="2"/>
  <c r="OO66" i="2"/>
  <c r="OO5" i="2"/>
  <c r="OO101" i="2"/>
  <c r="OO88" i="2"/>
  <c r="OO64" i="2"/>
  <c r="OO70" i="2"/>
  <c r="OO32" i="2"/>
  <c r="OO51" i="2"/>
  <c r="OO218" i="2"/>
  <c r="OO35" i="2"/>
  <c r="OO368" i="2"/>
  <c r="OO350" i="2"/>
  <c r="OO388" i="2"/>
  <c r="OO292" i="2"/>
  <c r="OO214" i="2"/>
  <c r="OO75" i="2"/>
  <c r="OO293" i="2"/>
  <c r="OO243" i="2"/>
  <c r="OO210" i="2"/>
  <c r="OO369" i="2"/>
  <c r="OO69" i="2"/>
  <c r="OO68" i="2"/>
  <c r="OO38" i="2"/>
  <c r="OO3" i="2"/>
  <c r="OO120" i="2"/>
  <c r="OO58" i="2"/>
  <c r="OO34" i="2"/>
  <c r="OO86" i="2"/>
  <c r="OO178" i="2"/>
  <c r="OO57" i="2"/>
  <c r="OO217" i="2"/>
  <c r="OO127" i="2"/>
  <c r="OO206" i="2"/>
  <c r="OO111" i="2"/>
  <c r="OO344" i="2"/>
  <c r="OO150" i="2"/>
  <c r="OO93" i="2"/>
  <c r="OO63" i="2"/>
  <c r="OO174" i="2"/>
  <c r="OO147" i="2"/>
  <c r="OO48" i="2"/>
  <c r="OO96" i="2"/>
  <c r="OO72" i="2"/>
  <c r="OO33" i="2"/>
  <c r="OO189" i="2"/>
  <c r="OO313" i="2"/>
  <c r="OO158" i="2"/>
  <c r="OO219" i="2"/>
  <c r="OO31" i="2"/>
  <c r="OO95" i="2"/>
  <c r="OO346" i="2"/>
  <c r="OO176" i="2"/>
  <c r="OO352" i="2"/>
  <c r="OO245" i="2"/>
  <c r="OO41" i="2"/>
  <c r="OO79" i="2"/>
  <c r="OO30" i="2"/>
  <c r="OO226" i="2"/>
  <c r="OO103" i="2"/>
  <c r="OO141" i="2"/>
  <c r="OO301" i="2"/>
  <c r="OO347" i="2"/>
  <c r="OO472" i="2"/>
  <c r="OO190" i="2"/>
  <c r="OO296" i="2"/>
  <c r="OO139" i="2"/>
  <c r="OO371" i="2"/>
  <c r="OO7" i="2"/>
  <c r="OO208" i="2"/>
  <c r="OO25" i="2"/>
  <c r="OO468" i="2"/>
  <c r="OO256" i="2"/>
  <c r="OO17" i="2"/>
  <c r="OO222" i="2"/>
  <c r="OO130" i="2"/>
  <c r="OO89" i="2"/>
  <c r="OO201" i="2"/>
  <c r="OO273" i="2"/>
  <c r="OO42" i="2"/>
  <c r="OO200" i="2"/>
  <c r="OO20" i="2"/>
  <c r="OO6" i="2"/>
  <c r="OO61" i="2"/>
  <c r="OO246" i="2"/>
  <c r="OO381" i="2"/>
  <c r="OO278" i="2"/>
  <c r="OO326" i="2"/>
  <c r="OO342" i="2"/>
  <c r="OO276" i="2"/>
  <c r="OO247" i="2"/>
  <c r="OO314" i="2"/>
  <c r="OO142" i="2"/>
  <c r="OO168" i="2"/>
  <c r="OO343" i="2"/>
  <c r="OO11" i="2"/>
  <c r="OO138" i="2"/>
  <c r="OO294" i="2"/>
  <c r="OO91" i="2"/>
  <c r="OO232" i="2"/>
  <c r="OO299" i="2"/>
  <c r="OO364" i="2"/>
  <c r="OO122" i="2"/>
  <c r="OO354" i="2"/>
  <c r="OO435" i="2"/>
  <c r="OO340" i="2"/>
  <c r="OO471" i="2"/>
  <c r="OO302" i="2"/>
  <c r="OO316" i="2"/>
  <c r="OO317" i="2"/>
  <c r="OO136" i="2"/>
  <c r="OO433" i="2"/>
  <c r="OO386" i="2"/>
  <c r="OO252" i="2"/>
  <c r="OO410" i="2"/>
  <c r="OO212" i="2"/>
  <c r="OO348" i="2"/>
  <c r="OO163" i="2"/>
  <c r="OO310" i="2"/>
  <c r="OO173" i="2"/>
  <c r="OO417" i="2"/>
  <c r="OO114" i="2"/>
  <c r="OO331" i="2"/>
  <c r="OO264" i="2"/>
  <c r="OO366" i="2"/>
  <c r="OO359" i="2"/>
  <c r="OO405" i="2"/>
  <c r="OO365" i="2"/>
  <c r="OO382" i="2"/>
  <c r="OO271" i="2"/>
  <c r="OO291" i="2"/>
  <c r="OO393" i="2"/>
  <c r="OO442" i="2"/>
  <c r="OO392" i="2"/>
  <c r="OO396" i="2"/>
  <c r="OO406" i="2"/>
  <c r="OO453" i="2"/>
  <c r="OO236" i="2"/>
  <c r="OO253" i="2"/>
  <c r="OO143" i="2"/>
  <c r="OO281" i="2"/>
  <c r="OO285" i="2"/>
  <c r="OO387" i="2"/>
  <c r="OO332" i="2"/>
  <c r="OO439" i="2"/>
  <c r="OO135" i="2"/>
  <c r="OO197" i="2"/>
  <c r="OO449" i="2"/>
  <c r="OO250" i="2"/>
  <c r="OO237" i="2"/>
  <c r="OO241" i="2"/>
  <c r="OO266" i="2"/>
  <c r="OO272" i="2"/>
  <c r="OO165" i="2"/>
  <c r="OO14" i="2"/>
  <c r="OO400" i="2"/>
  <c r="OO259" i="2"/>
  <c r="OO311" i="2"/>
  <c r="OO309" i="2"/>
  <c r="OO234" i="2"/>
  <c r="OO334" i="2"/>
  <c r="OO426" i="2"/>
  <c r="OO456" i="2"/>
  <c r="OO376" i="2"/>
  <c r="OO215" i="2"/>
  <c r="OO157" i="2"/>
  <c r="OO97" i="2"/>
  <c r="OO380" i="2"/>
  <c r="OO8" i="2"/>
  <c r="OO446" i="2"/>
  <c r="OO248" i="2"/>
  <c r="OO133" i="2"/>
  <c r="OO244" i="2"/>
  <c r="OO123" i="2"/>
  <c r="OO171" i="2"/>
  <c r="OO283" i="2"/>
  <c r="OO249" i="2"/>
  <c r="OO67" i="2"/>
  <c r="OO129" i="2"/>
  <c r="OO49" i="2"/>
  <c r="OO109" i="2"/>
  <c r="OO374" i="2"/>
  <c r="OO288" i="2"/>
  <c r="OO116" i="2"/>
  <c r="OO121" i="2"/>
  <c r="OO202" i="2"/>
  <c r="OO60" i="2"/>
  <c r="OO170" i="2"/>
  <c r="OO204" i="2"/>
  <c r="OO162" i="2"/>
  <c r="OO28" i="2"/>
  <c r="OO231" i="2"/>
  <c r="OO251" i="2"/>
  <c r="OO44" i="2"/>
  <c r="OO305" i="2"/>
  <c r="OO287" i="2"/>
  <c r="OO148" i="2"/>
  <c r="OO356" i="2"/>
  <c r="OO90" i="2"/>
  <c r="OO107" i="2"/>
  <c r="OO183" i="2"/>
  <c r="OO80" i="2"/>
  <c r="OO339" i="2"/>
  <c r="OO233" i="2"/>
  <c r="OO128" i="2"/>
  <c r="OO467" i="2"/>
  <c r="OO312" i="2"/>
  <c r="OO444" i="2"/>
  <c r="OO235" i="2"/>
  <c r="OO104" i="2"/>
  <c r="OO258" i="2"/>
  <c r="OO303" i="2"/>
  <c r="OO428" i="2"/>
  <c r="OO473" i="2"/>
  <c r="OO459" i="2"/>
  <c r="OO395" i="2"/>
  <c r="OO397" i="2"/>
  <c r="OO436" i="2"/>
  <c r="OO440" i="2"/>
  <c r="OO465" i="2"/>
  <c r="OO408" i="2"/>
  <c r="OO421" i="2"/>
  <c r="OO479" i="2"/>
  <c r="OO422" i="2"/>
  <c r="OO377" i="2"/>
  <c r="OO430" i="2"/>
  <c r="OO389" i="2"/>
  <c r="OO137" i="2"/>
  <c r="OO385" i="2"/>
  <c r="OO402" i="2"/>
  <c r="OO318" i="2"/>
  <c r="OO375" i="2"/>
  <c r="OO279" i="2"/>
  <c r="OO438" i="2"/>
  <c r="OO333" i="2"/>
  <c r="OO424" i="2"/>
  <c r="OO300" i="2"/>
  <c r="OO461" i="2"/>
  <c r="OO187" i="2"/>
  <c r="OO238" i="2"/>
  <c r="OO265" i="2"/>
  <c r="OO298" i="2"/>
  <c r="OO360" i="2"/>
  <c r="OO119" i="2"/>
  <c r="OO211" i="2"/>
  <c r="OO373" i="2"/>
  <c r="OO338" i="2"/>
  <c r="OO242" i="2"/>
  <c r="OO355" i="2"/>
  <c r="OO447" i="2"/>
  <c r="OO443" i="2"/>
  <c r="OO403" i="2"/>
  <c r="OO463" i="2"/>
  <c r="OO335" i="2"/>
  <c r="OO431" i="2"/>
  <c r="OO454" i="2"/>
  <c r="OO384" i="2"/>
  <c r="OO151" i="2"/>
  <c r="OO407" i="2"/>
  <c r="OO412" i="2"/>
  <c r="OO445" i="2"/>
  <c r="OO462" i="2"/>
  <c r="OO324" i="2"/>
  <c r="OO425" i="2"/>
  <c r="OO450" i="2"/>
  <c r="OO414" i="2"/>
  <c r="OO357" i="2"/>
  <c r="OO415" i="2"/>
  <c r="OO476" i="2"/>
  <c r="OO321" i="2"/>
  <c r="OO328" i="2"/>
  <c r="OO315" i="2"/>
  <c r="OO351" i="2"/>
  <c r="OO423" i="2"/>
  <c r="OO441" i="2"/>
  <c r="OO216" i="2"/>
  <c r="OO240" i="2"/>
  <c r="OO452" i="2"/>
  <c r="OO409" i="2"/>
  <c r="OO269" i="2"/>
  <c r="OO329" i="2"/>
  <c r="OO416" i="2"/>
  <c r="OO437" i="2"/>
  <c r="OO419" i="2"/>
  <c r="OO427" i="2"/>
  <c r="OO161" i="2"/>
  <c r="OO429" i="2"/>
  <c r="OO399" i="2"/>
  <c r="OO290" i="2"/>
  <c r="OO349" i="2"/>
  <c r="OO213" i="2"/>
  <c r="OO401" i="2"/>
  <c r="OO460" i="2"/>
  <c r="OO307" i="2"/>
  <c r="OO379" i="2"/>
  <c r="OO82" i="2"/>
  <c r="OO77" i="2"/>
  <c r="OO370" i="2"/>
  <c r="OO394" i="2"/>
  <c r="OO323" i="2"/>
  <c r="OO221" i="2"/>
  <c r="OO478" i="2"/>
  <c r="OO390" i="2"/>
  <c r="OO320" i="2"/>
  <c r="OO378" i="2"/>
  <c r="OO418" i="2"/>
  <c r="OO464" i="2"/>
  <c r="OO474" i="2"/>
  <c r="OO398" i="2"/>
  <c r="OO451" i="2"/>
  <c r="OO457" i="2"/>
  <c r="OO477" i="2"/>
  <c r="OO458" i="2"/>
  <c r="OO372" i="2"/>
  <c r="OO225" i="2"/>
  <c r="OO228" i="2"/>
  <c r="OO185" i="2"/>
  <c r="OO475" i="2"/>
  <c r="OO257" i="2"/>
  <c r="OO47" i="2"/>
  <c r="OO336" i="2"/>
  <c r="OO262" i="2"/>
  <c r="OO106" i="2"/>
  <c r="OO469" i="2"/>
  <c r="OP102" i="2"/>
  <c r="OP10" i="2"/>
  <c r="OP330" i="2"/>
  <c r="OP84" i="2"/>
  <c r="OP260" i="2"/>
  <c r="OP45" i="2"/>
  <c r="OP181" i="2"/>
  <c r="OP140" i="2"/>
  <c r="OP108" i="2"/>
  <c r="OP179" i="2"/>
  <c r="OP277" i="2"/>
  <c r="OP167" i="2"/>
  <c r="OP52" i="2"/>
  <c r="OP177" i="2"/>
  <c r="OP39" i="2"/>
  <c r="OP203" i="2"/>
  <c r="OP196" i="2"/>
  <c r="OP289" i="2"/>
  <c r="OP110" i="2"/>
  <c r="OP13" i="2"/>
  <c r="OP22" i="2"/>
  <c r="OP164" i="2"/>
  <c r="OP172" i="2"/>
  <c r="OP239" i="2"/>
  <c r="OP46" i="2"/>
  <c r="OP166" i="2"/>
  <c r="OP154" i="2"/>
  <c r="OP255" i="2"/>
  <c r="OP455" i="2"/>
  <c r="OP152" i="2"/>
  <c r="OP126" i="2"/>
  <c r="OP146" i="2"/>
  <c r="OP284" i="2"/>
  <c r="OP304" i="2"/>
  <c r="OP345" i="2"/>
  <c r="OP337" i="2"/>
  <c r="OP361" i="2"/>
  <c r="OP434" i="2"/>
  <c r="OP413" i="2"/>
  <c r="OP404" i="2"/>
  <c r="OP363" i="2"/>
  <c r="OP466" i="2"/>
  <c r="OP411" i="2"/>
  <c r="OP448" i="2"/>
  <c r="OP362" i="2"/>
  <c r="OP391" i="2"/>
  <c r="OP308" i="2"/>
  <c r="OP193" i="2"/>
  <c r="OP319" i="2"/>
  <c r="OP205" i="2"/>
  <c r="OP322" i="2"/>
  <c r="OP297" i="2"/>
  <c r="OP325" i="2"/>
  <c r="OP180" i="2"/>
  <c r="OP54" i="2"/>
  <c r="OP280" i="2"/>
  <c r="OP274" i="2"/>
  <c r="OP261" i="2"/>
  <c r="OP118" i="2"/>
  <c r="OP229" i="2"/>
  <c r="OP383" i="2"/>
  <c r="OP131" i="2"/>
  <c r="OP124" i="2"/>
  <c r="OP223" i="2"/>
  <c r="OP230" i="2"/>
  <c r="OP327" i="2"/>
  <c r="OP420" i="2"/>
  <c r="OP270" i="2"/>
  <c r="OP432" i="2"/>
  <c r="OP268" i="2"/>
  <c r="OP367" i="2"/>
  <c r="OP87" i="2"/>
  <c r="OP37" i="2"/>
  <c r="OP55" i="2"/>
  <c r="OP159" i="2"/>
  <c r="OP98" i="2"/>
  <c r="OP85" i="2"/>
  <c r="OP134" i="2"/>
  <c r="OP83" i="2"/>
  <c r="OP117" i="2"/>
  <c r="OP175" i="2"/>
  <c r="OP358" i="2"/>
  <c r="OP27" i="2"/>
  <c r="OP16" i="2"/>
  <c r="OP184" i="2"/>
  <c r="OP74" i="2"/>
  <c r="OP149" i="2"/>
  <c r="OP92" i="2"/>
  <c r="OP132" i="2"/>
  <c r="OP470" i="2"/>
  <c r="OP115" i="2"/>
  <c r="OP145" i="2"/>
  <c r="OP186" i="2"/>
  <c r="OP40" i="2"/>
  <c r="OP21" i="2"/>
  <c r="OP199" i="2"/>
  <c r="OP295" i="2"/>
  <c r="OP353" i="2"/>
  <c r="OP207" i="2"/>
  <c r="OP155" i="2"/>
  <c r="OP195" i="2"/>
  <c r="OP125" i="2"/>
  <c r="OP15" i="2"/>
  <c r="OP160" i="2"/>
  <c r="OP194" i="2"/>
  <c r="OP224" i="2"/>
  <c r="OP188" i="2"/>
  <c r="OP76" i="2"/>
  <c r="OP153" i="2"/>
  <c r="OP263" i="2"/>
  <c r="OP112" i="2"/>
  <c r="OP62" i="2"/>
  <c r="OP78" i="2"/>
  <c r="OP198" i="2"/>
  <c r="OP191" i="2"/>
  <c r="OP275" i="2"/>
  <c r="OP65" i="2"/>
  <c r="OP341" i="2"/>
  <c r="OP105" i="2"/>
  <c r="OP81" i="2"/>
  <c r="OP267" i="2"/>
  <c r="OP220" i="2"/>
  <c r="OP156" i="2"/>
  <c r="OP254" i="2"/>
  <c r="OP286" i="2"/>
  <c r="OP29" i="2"/>
  <c r="OP94" i="2"/>
  <c r="OP100" i="2"/>
  <c r="OP182" i="2"/>
  <c r="OP36" i="2"/>
  <c r="OP53" i="2"/>
  <c r="OP4" i="2"/>
  <c r="OP2" i="2"/>
  <c r="OP306" i="2"/>
  <c r="OP56" i="2"/>
  <c r="OP43" i="2"/>
  <c r="OP282" i="2"/>
  <c r="OP59" i="2"/>
  <c r="OP169" i="2"/>
  <c r="OP192" i="2"/>
  <c r="OP209" i="2"/>
  <c r="OP227" i="2"/>
  <c r="OP73" i="2"/>
  <c r="OP113" i="2"/>
  <c r="OP71" i="2"/>
  <c r="OP18" i="2"/>
  <c r="OP26" i="2"/>
  <c r="OP144" i="2"/>
  <c r="OP9" i="2"/>
  <c r="OP50" i="2"/>
  <c r="OP19" i="2"/>
  <c r="OP99" i="2"/>
  <c r="OP23" i="2"/>
  <c r="OP24" i="2"/>
  <c r="OP12" i="2"/>
  <c r="OP66" i="2"/>
  <c r="OP5" i="2"/>
  <c r="OP101" i="2"/>
  <c r="OP88" i="2"/>
  <c r="OP64" i="2"/>
  <c r="OP70" i="2"/>
  <c r="OP32" i="2"/>
  <c r="OP51" i="2"/>
  <c r="OP218" i="2"/>
  <c r="OP35" i="2"/>
  <c r="OP368" i="2"/>
  <c r="OP350" i="2"/>
  <c r="OP388" i="2"/>
  <c r="OP292" i="2"/>
  <c r="OP214" i="2"/>
  <c r="OP75" i="2"/>
  <c r="OP293" i="2"/>
  <c r="OP243" i="2"/>
  <c r="OP210" i="2"/>
  <c r="OP369" i="2"/>
  <c r="OP69" i="2"/>
  <c r="OP68" i="2"/>
  <c r="OP38" i="2"/>
  <c r="OP3" i="2"/>
  <c r="OP120" i="2"/>
  <c r="OP58" i="2"/>
  <c r="OP34" i="2"/>
  <c r="OP86" i="2"/>
  <c r="OP178" i="2"/>
  <c r="OP57" i="2"/>
  <c r="OP217" i="2"/>
  <c r="OP127" i="2"/>
  <c r="OP206" i="2"/>
  <c r="OP111" i="2"/>
  <c r="OP344" i="2"/>
  <c r="OP150" i="2"/>
  <c r="OP93" i="2"/>
  <c r="OP63" i="2"/>
  <c r="OP174" i="2"/>
  <c r="OP147" i="2"/>
  <c r="OP48" i="2"/>
  <c r="OP96" i="2"/>
  <c r="OP72" i="2"/>
  <c r="OP33" i="2"/>
  <c r="OP189" i="2"/>
  <c r="OP313" i="2"/>
  <c r="OP158" i="2"/>
  <c r="OP219" i="2"/>
  <c r="OP31" i="2"/>
  <c r="OP95" i="2"/>
  <c r="OP346" i="2"/>
  <c r="OP176" i="2"/>
  <c r="OP352" i="2"/>
  <c r="OP245" i="2"/>
  <c r="OP41" i="2"/>
  <c r="OP79" i="2"/>
  <c r="OP30" i="2"/>
  <c r="OP226" i="2"/>
  <c r="OP103" i="2"/>
  <c r="OP141" i="2"/>
  <c r="OP301" i="2"/>
  <c r="OP347" i="2"/>
  <c r="OP472" i="2"/>
  <c r="OP190" i="2"/>
  <c r="OP296" i="2"/>
  <c r="OP139" i="2"/>
  <c r="OP371" i="2"/>
  <c r="OP7" i="2"/>
  <c r="OP208" i="2"/>
  <c r="OP25" i="2"/>
  <c r="OP468" i="2"/>
  <c r="OP256" i="2"/>
  <c r="OP17" i="2"/>
  <c r="OP222" i="2"/>
  <c r="OP130" i="2"/>
  <c r="OP89" i="2"/>
  <c r="OP201" i="2"/>
  <c r="OP273" i="2"/>
  <c r="OP42" i="2"/>
  <c r="OP200" i="2"/>
  <c r="OP20" i="2"/>
  <c r="OP6" i="2"/>
  <c r="OP61" i="2"/>
  <c r="OP246" i="2"/>
  <c r="OP381" i="2"/>
  <c r="OP278" i="2"/>
  <c r="OP326" i="2"/>
  <c r="OP342" i="2"/>
  <c r="OP276" i="2"/>
  <c r="OP247" i="2"/>
  <c r="OP314" i="2"/>
  <c r="OP142" i="2"/>
  <c r="OP168" i="2"/>
  <c r="OP343" i="2"/>
  <c r="OP11" i="2"/>
  <c r="OP138" i="2"/>
  <c r="OP294" i="2"/>
  <c r="OP91" i="2"/>
  <c r="OP232" i="2"/>
  <c r="OP299" i="2"/>
  <c r="OP364" i="2"/>
  <c r="OP122" i="2"/>
  <c r="OP354" i="2"/>
  <c r="OP435" i="2"/>
  <c r="OP340" i="2"/>
  <c r="OP471" i="2"/>
  <c r="OP302" i="2"/>
  <c r="OP316" i="2"/>
  <c r="OP317" i="2"/>
  <c r="OP136" i="2"/>
  <c r="OP433" i="2"/>
  <c r="OP386" i="2"/>
  <c r="OP252" i="2"/>
  <c r="OP410" i="2"/>
  <c r="OP212" i="2"/>
  <c r="OP348" i="2"/>
  <c r="OP163" i="2"/>
  <c r="OP310" i="2"/>
  <c r="OP173" i="2"/>
  <c r="OP417" i="2"/>
  <c r="OP114" i="2"/>
  <c r="OP331" i="2"/>
  <c r="OP264" i="2"/>
  <c r="OP366" i="2"/>
  <c r="OP359" i="2"/>
  <c r="OP405" i="2"/>
  <c r="OP365" i="2"/>
  <c r="OP382" i="2"/>
  <c r="OP271" i="2"/>
  <c r="OP291" i="2"/>
  <c r="OP393" i="2"/>
  <c r="OP442" i="2"/>
  <c r="OP392" i="2"/>
  <c r="OP396" i="2"/>
  <c r="OP406" i="2"/>
  <c r="OP453" i="2"/>
  <c r="OP236" i="2"/>
  <c r="OP253" i="2"/>
  <c r="OP143" i="2"/>
  <c r="OP281" i="2"/>
  <c r="OP285" i="2"/>
  <c r="OP387" i="2"/>
  <c r="OP332" i="2"/>
  <c r="OP439" i="2"/>
  <c r="OP135" i="2"/>
  <c r="OP197" i="2"/>
  <c r="OP449" i="2"/>
  <c r="OP250" i="2"/>
  <c r="OP237" i="2"/>
  <c r="OP241" i="2"/>
  <c r="OP266" i="2"/>
  <c r="OP272" i="2"/>
  <c r="OP165" i="2"/>
  <c r="OP14" i="2"/>
  <c r="OP400" i="2"/>
  <c r="OP259" i="2"/>
  <c r="OP311" i="2"/>
  <c r="OP309" i="2"/>
  <c r="OP234" i="2"/>
  <c r="OP334" i="2"/>
  <c r="OP426" i="2"/>
  <c r="OP456" i="2"/>
  <c r="OP376" i="2"/>
  <c r="OP215" i="2"/>
  <c r="OP157" i="2"/>
  <c r="OP97" i="2"/>
  <c r="OP380" i="2"/>
  <c r="OP8" i="2"/>
  <c r="OP446" i="2"/>
  <c r="OP248" i="2"/>
  <c r="OP133" i="2"/>
  <c r="OP244" i="2"/>
  <c r="OP123" i="2"/>
  <c r="OP171" i="2"/>
  <c r="OP283" i="2"/>
  <c r="OP249" i="2"/>
  <c r="OP67" i="2"/>
  <c r="OP129" i="2"/>
  <c r="OP49" i="2"/>
  <c r="OP109" i="2"/>
  <c r="OP374" i="2"/>
  <c r="OP288" i="2"/>
  <c r="OP116" i="2"/>
  <c r="OP121" i="2"/>
  <c r="OP202" i="2"/>
  <c r="OP60" i="2"/>
  <c r="OP170" i="2"/>
  <c r="OP204" i="2"/>
  <c r="OP162" i="2"/>
  <c r="OP28" i="2"/>
  <c r="OP231" i="2"/>
  <c r="OP251" i="2"/>
  <c r="OP44" i="2"/>
  <c r="OP305" i="2"/>
  <c r="OP287" i="2"/>
  <c r="OP148" i="2"/>
  <c r="OP356" i="2"/>
  <c r="OP90" i="2"/>
  <c r="OP107" i="2"/>
  <c r="OP183" i="2"/>
  <c r="OP80" i="2"/>
  <c r="OP339" i="2"/>
  <c r="OP233" i="2"/>
  <c r="OP128" i="2"/>
  <c r="OP467" i="2"/>
  <c r="OP312" i="2"/>
  <c r="OP444" i="2"/>
  <c r="OP235" i="2"/>
  <c r="OP104" i="2"/>
  <c r="OP258" i="2"/>
  <c r="OP303" i="2"/>
  <c r="OP428" i="2"/>
  <c r="OP473" i="2"/>
  <c r="OP459" i="2"/>
  <c r="OP395" i="2"/>
  <c r="OP397" i="2"/>
  <c r="OP436" i="2"/>
  <c r="OP440" i="2"/>
  <c r="OP465" i="2"/>
  <c r="OP408" i="2"/>
  <c r="OP421" i="2"/>
  <c r="OP479" i="2"/>
  <c r="OP422" i="2"/>
  <c r="OP377" i="2"/>
  <c r="OP430" i="2"/>
  <c r="OP389" i="2"/>
  <c r="OP137" i="2"/>
  <c r="OP385" i="2"/>
  <c r="OP402" i="2"/>
  <c r="OP318" i="2"/>
  <c r="OP375" i="2"/>
  <c r="OP279" i="2"/>
  <c r="OP438" i="2"/>
  <c r="OP333" i="2"/>
  <c r="OP424" i="2"/>
  <c r="OP300" i="2"/>
  <c r="OP461" i="2"/>
  <c r="OP187" i="2"/>
  <c r="OP238" i="2"/>
  <c r="OP265" i="2"/>
  <c r="OP298" i="2"/>
  <c r="OP360" i="2"/>
  <c r="OP119" i="2"/>
  <c r="OP211" i="2"/>
  <c r="OP373" i="2"/>
  <c r="OP338" i="2"/>
  <c r="OP242" i="2"/>
  <c r="OP355" i="2"/>
  <c r="OP447" i="2"/>
  <c r="OP443" i="2"/>
  <c r="OP403" i="2"/>
  <c r="OP463" i="2"/>
  <c r="OP335" i="2"/>
  <c r="OP431" i="2"/>
  <c r="OP454" i="2"/>
  <c r="OP384" i="2"/>
  <c r="OP151" i="2"/>
  <c r="OP407" i="2"/>
  <c r="OP412" i="2"/>
  <c r="OP445" i="2"/>
  <c r="OP462" i="2"/>
  <c r="OP324" i="2"/>
  <c r="OP425" i="2"/>
  <c r="OP450" i="2"/>
  <c r="OP414" i="2"/>
  <c r="OP357" i="2"/>
  <c r="OP415" i="2"/>
  <c r="OP476" i="2"/>
  <c r="OP321" i="2"/>
  <c r="OP328" i="2"/>
  <c r="OP315" i="2"/>
  <c r="OP351" i="2"/>
  <c r="OP423" i="2"/>
  <c r="OP441" i="2"/>
  <c r="OP216" i="2"/>
  <c r="OP240" i="2"/>
  <c r="OP452" i="2"/>
  <c r="OP409" i="2"/>
  <c r="OP269" i="2"/>
  <c r="OP329" i="2"/>
  <c r="OP416" i="2"/>
  <c r="OP437" i="2"/>
  <c r="OP419" i="2"/>
  <c r="OP427" i="2"/>
  <c r="OP161" i="2"/>
  <c r="OP429" i="2"/>
  <c r="OP399" i="2"/>
  <c r="OP290" i="2"/>
  <c r="OP349" i="2"/>
  <c r="OP213" i="2"/>
  <c r="OP401" i="2"/>
  <c r="OP460" i="2"/>
  <c r="OP307" i="2"/>
  <c r="OP379" i="2"/>
  <c r="OP82" i="2"/>
  <c r="OP77" i="2"/>
  <c r="OP370" i="2"/>
  <c r="OP394" i="2"/>
  <c r="OP323" i="2"/>
  <c r="OP221" i="2"/>
  <c r="OP478" i="2"/>
  <c r="OP390" i="2"/>
  <c r="OP320" i="2"/>
  <c r="OP378" i="2"/>
  <c r="OP418" i="2"/>
  <c r="OP464" i="2"/>
  <c r="OP474" i="2"/>
  <c r="OP398" i="2"/>
  <c r="OP451" i="2"/>
  <c r="OP457" i="2"/>
  <c r="OP477" i="2"/>
  <c r="OP458" i="2"/>
  <c r="OP372" i="2"/>
  <c r="OP225" i="2"/>
  <c r="OP228" i="2"/>
  <c r="OP185" i="2"/>
  <c r="OP475" i="2"/>
  <c r="OP257" i="2"/>
  <c r="OP47" i="2"/>
  <c r="OP336" i="2"/>
  <c r="OP262" i="2"/>
  <c r="OP106" i="2"/>
  <c r="OP469" i="2"/>
  <c r="OQ102" i="2"/>
  <c r="OQ10" i="2"/>
  <c r="OQ330" i="2"/>
  <c r="OQ84" i="2"/>
  <c r="OQ260" i="2"/>
  <c r="OQ45" i="2"/>
  <c r="OQ181" i="2"/>
  <c r="OQ140" i="2"/>
  <c r="OQ108" i="2"/>
  <c r="OQ179" i="2"/>
  <c r="OQ277" i="2"/>
  <c r="OQ167" i="2"/>
  <c r="OQ52" i="2"/>
  <c r="OQ177" i="2"/>
  <c r="OQ39" i="2"/>
  <c r="OQ203" i="2"/>
  <c r="OQ196" i="2"/>
  <c r="OQ289" i="2"/>
  <c r="OQ110" i="2"/>
  <c r="OQ13" i="2"/>
  <c r="OQ22" i="2"/>
  <c r="OQ164" i="2"/>
  <c r="OQ172" i="2"/>
  <c r="OQ239" i="2"/>
  <c r="OQ46" i="2"/>
  <c r="OQ166" i="2"/>
  <c r="OQ154" i="2"/>
  <c r="OQ255" i="2"/>
  <c r="OQ455" i="2"/>
  <c r="OQ152" i="2"/>
  <c r="OQ126" i="2"/>
  <c r="OQ146" i="2"/>
  <c r="OQ284" i="2"/>
  <c r="OQ304" i="2"/>
  <c r="OQ345" i="2"/>
  <c r="OQ337" i="2"/>
  <c r="OQ361" i="2"/>
  <c r="OQ434" i="2"/>
  <c r="OQ413" i="2"/>
  <c r="OQ404" i="2"/>
  <c r="OQ363" i="2"/>
  <c r="OQ466" i="2"/>
  <c r="OQ411" i="2"/>
  <c r="OQ448" i="2"/>
  <c r="OQ362" i="2"/>
  <c r="OQ391" i="2"/>
  <c r="OQ308" i="2"/>
  <c r="OQ193" i="2"/>
  <c r="OQ319" i="2"/>
  <c r="OQ205" i="2"/>
  <c r="OQ322" i="2"/>
  <c r="OQ297" i="2"/>
  <c r="OQ325" i="2"/>
  <c r="OQ180" i="2"/>
  <c r="OQ54" i="2"/>
  <c r="OQ280" i="2"/>
  <c r="OQ274" i="2"/>
  <c r="OQ261" i="2"/>
  <c r="OQ118" i="2"/>
  <c r="OQ229" i="2"/>
  <c r="OQ383" i="2"/>
  <c r="OQ131" i="2"/>
  <c r="OQ124" i="2"/>
  <c r="OQ223" i="2"/>
  <c r="OQ230" i="2"/>
  <c r="OQ327" i="2"/>
  <c r="OQ420" i="2"/>
  <c r="OQ270" i="2"/>
  <c r="OQ432" i="2"/>
  <c r="OQ268" i="2"/>
  <c r="OQ367" i="2"/>
  <c r="OQ87" i="2"/>
  <c r="OQ37" i="2"/>
  <c r="OQ55" i="2"/>
  <c r="OQ159" i="2"/>
  <c r="OQ98" i="2"/>
  <c r="OQ85" i="2"/>
  <c r="OQ134" i="2"/>
  <c r="OQ83" i="2"/>
  <c r="OQ117" i="2"/>
  <c r="OQ175" i="2"/>
  <c r="OQ358" i="2"/>
  <c r="OQ27" i="2"/>
  <c r="OQ16" i="2"/>
  <c r="OQ184" i="2"/>
  <c r="OQ74" i="2"/>
  <c r="OQ149" i="2"/>
  <c r="OQ92" i="2"/>
  <c r="OQ132" i="2"/>
  <c r="OQ470" i="2"/>
  <c r="OQ115" i="2"/>
  <c r="OQ145" i="2"/>
  <c r="OQ186" i="2"/>
  <c r="OQ40" i="2"/>
  <c r="OQ21" i="2"/>
  <c r="OQ199" i="2"/>
  <c r="OQ295" i="2"/>
  <c r="OQ353" i="2"/>
  <c r="OQ207" i="2"/>
  <c r="OQ155" i="2"/>
  <c r="OQ195" i="2"/>
  <c r="OQ125" i="2"/>
  <c r="OQ15" i="2"/>
  <c r="OQ160" i="2"/>
  <c r="OQ194" i="2"/>
  <c r="OQ224" i="2"/>
  <c r="OQ188" i="2"/>
  <c r="OQ76" i="2"/>
  <c r="OQ153" i="2"/>
  <c r="OQ263" i="2"/>
  <c r="OQ112" i="2"/>
  <c r="OQ62" i="2"/>
  <c r="OQ78" i="2"/>
  <c r="OQ198" i="2"/>
  <c r="OQ191" i="2"/>
  <c r="OQ275" i="2"/>
  <c r="OQ65" i="2"/>
  <c r="OQ341" i="2"/>
  <c r="OQ105" i="2"/>
  <c r="OQ81" i="2"/>
  <c r="OQ267" i="2"/>
  <c r="OQ220" i="2"/>
  <c r="OQ156" i="2"/>
  <c r="OQ254" i="2"/>
  <c r="OQ286" i="2"/>
  <c r="OQ29" i="2"/>
  <c r="OQ94" i="2"/>
  <c r="OQ100" i="2"/>
  <c r="OQ182" i="2"/>
  <c r="OQ36" i="2"/>
  <c r="OQ53" i="2"/>
  <c r="OQ4" i="2"/>
  <c r="OQ2" i="2"/>
  <c r="OQ306" i="2"/>
  <c r="OQ56" i="2"/>
  <c r="OQ43" i="2"/>
  <c r="OQ282" i="2"/>
  <c r="OQ59" i="2"/>
  <c r="OQ169" i="2"/>
  <c r="OQ192" i="2"/>
  <c r="OQ209" i="2"/>
  <c r="OQ227" i="2"/>
  <c r="OQ73" i="2"/>
  <c r="OQ113" i="2"/>
  <c r="OQ71" i="2"/>
  <c r="OQ18" i="2"/>
  <c r="OQ26" i="2"/>
  <c r="OQ144" i="2"/>
  <c r="OQ9" i="2"/>
  <c r="OQ50" i="2"/>
  <c r="OQ19" i="2"/>
  <c r="OQ99" i="2"/>
  <c r="OQ23" i="2"/>
  <c r="OQ24" i="2"/>
  <c r="OQ12" i="2"/>
  <c r="OQ66" i="2"/>
  <c r="OQ5" i="2"/>
  <c r="OQ101" i="2"/>
  <c r="OQ88" i="2"/>
  <c r="OQ64" i="2"/>
  <c r="OQ70" i="2"/>
  <c r="OQ32" i="2"/>
  <c r="OQ51" i="2"/>
  <c r="OQ218" i="2"/>
  <c r="OQ35" i="2"/>
  <c r="OQ368" i="2"/>
  <c r="OQ350" i="2"/>
  <c r="OQ388" i="2"/>
  <c r="OQ292" i="2"/>
  <c r="OQ214" i="2"/>
  <c r="OQ75" i="2"/>
  <c r="OQ293" i="2"/>
  <c r="OQ243" i="2"/>
  <c r="OQ210" i="2"/>
  <c r="OQ369" i="2"/>
  <c r="OQ69" i="2"/>
  <c r="OQ68" i="2"/>
  <c r="OQ38" i="2"/>
  <c r="OQ3" i="2"/>
  <c r="OQ120" i="2"/>
  <c r="OQ58" i="2"/>
  <c r="OQ34" i="2"/>
  <c r="OQ86" i="2"/>
  <c r="OQ178" i="2"/>
  <c r="OQ57" i="2"/>
  <c r="OQ217" i="2"/>
  <c r="OQ127" i="2"/>
  <c r="OQ206" i="2"/>
  <c r="OQ111" i="2"/>
  <c r="OQ344" i="2"/>
  <c r="OQ150" i="2"/>
  <c r="OQ93" i="2"/>
  <c r="OQ63" i="2"/>
  <c r="OQ174" i="2"/>
  <c r="OQ147" i="2"/>
  <c r="OQ48" i="2"/>
  <c r="OQ96" i="2"/>
  <c r="OQ72" i="2"/>
  <c r="OQ33" i="2"/>
  <c r="OQ189" i="2"/>
  <c r="OQ313" i="2"/>
  <c r="OQ158" i="2"/>
  <c r="OQ219" i="2"/>
  <c r="OQ31" i="2"/>
  <c r="OQ95" i="2"/>
  <c r="OQ346" i="2"/>
  <c r="OQ176" i="2"/>
  <c r="OQ352" i="2"/>
  <c r="OQ245" i="2"/>
  <c r="OQ41" i="2"/>
  <c r="OQ79" i="2"/>
  <c r="OQ30" i="2"/>
  <c r="OQ226" i="2"/>
  <c r="OQ103" i="2"/>
  <c r="OQ141" i="2"/>
  <c r="OQ301" i="2"/>
  <c r="OQ347" i="2"/>
  <c r="OQ472" i="2"/>
  <c r="OQ190" i="2"/>
  <c r="OQ296" i="2"/>
  <c r="OQ139" i="2"/>
  <c r="OQ371" i="2"/>
  <c r="OQ7" i="2"/>
  <c r="OQ208" i="2"/>
  <c r="OQ25" i="2"/>
  <c r="OQ468" i="2"/>
  <c r="OQ256" i="2"/>
  <c r="OQ17" i="2"/>
  <c r="OQ222" i="2"/>
  <c r="OQ130" i="2"/>
  <c r="OQ89" i="2"/>
  <c r="OQ201" i="2"/>
  <c r="OQ273" i="2"/>
  <c r="OQ42" i="2"/>
  <c r="OQ200" i="2"/>
  <c r="OQ20" i="2"/>
  <c r="OQ6" i="2"/>
  <c r="OQ61" i="2"/>
  <c r="OQ246" i="2"/>
  <c r="OQ381" i="2"/>
  <c r="OQ278" i="2"/>
  <c r="OQ326" i="2"/>
  <c r="OQ342" i="2"/>
  <c r="OQ276" i="2"/>
  <c r="OQ247" i="2"/>
  <c r="OQ314" i="2"/>
  <c r="OQ142" i="2"/>
  <c r="OQ168" i="2"/>
  <c r="OQ343" i="2"/>
  <c r="OQ11" i="2"/>
  <c r="OQ138" i="2"/>
  <c r="OQ294" i="2"/>
  <c r="OQ91" i="2"/>
  <c r="OQ232" i="2"/>
  <c r="OQ299" i="2"/>
  <c r="OQ364" i="2"/>
  <c r="OQ122" i="2"/>
  <c r="OQ354" i="2"/>
  <c r="OQ435" i="2"/>
  <c r="OQ340" i="2"/>
  <c r="OQ471" i="2"/>
  <c r="OQ302" i="2"/>
  <c r="OQ316" i="2"/>
  <c r="OQ317" i="2"/>
  <c r="OQ136" i="2"/>
  <c r="OQ433" i="2"/>
  <c r="OQ386" i="2"/>
  <c r="OQ252" i="2"/>
  <c r="OQ410" i="2"/>
  <c r="OQ212" i="2"/>
  <c r="OQ348" i="2"/>
  <c r="OQ163" i="2"/>
  <c r="OQ310" i="2"/>
  <c r="OQ173" i="2"/>
  <c r="OQ417" i="2"/>
  <c r="OQ114" i="2"/>
  <c r="OQ331" i="2"/>
  <c r="OQ264" i="2"/>
  <c r="OQ366" i="2"/>
  <c r="OQ359" i="2"/>
  <c r="OQ405" i="2"/>
  <c r="OQ365" i="2"/>
  <c r="OQ382" i="2"/>
  <c r="OQ271" i="2"/>
  <c r="OQ291" i="2"/>
  <c r="OQ393" i="2"/>
  <c r="OQ442" i="2"/>
  <c r="OQ392" i="2"/>
  <c r="OQ396" i="2"/>
  <c r="OQ406" i="2"/>
  <c r="OQ453" i="2"/>
  <c r="OQ236" i="2"/>
  <c r="OQ253" i="2"/>
  <c r="OQ143" i="2"/>
  <c r="OQ281" i="2"/>
  <c r="OQ285" i="2"/>
  <c r="OQ387" i="2"/>
  <c r="OQ332" i="2"/>
  <c r="OQ439" i="2"/>
  <c r="OQ135" i="2"/>
  <c r="OQ197" i="2"/>
  <c r="OQ449" i="2"/>
  <c r="OQ250" i="2"/>
  <c r="OQ237" i="2"/>
  <c r="OQ241" i="2"/>
  <c r="OQ266" i="2"/>
  <c r="OQ272" i="2"/>
  <c r="OQ165" i="2"/>
  <c r="OQ14" i="2"/>
  <c r="OQ400" i="2"/>
  <c r="OQ259" i="2"/>
  <c r="OQ311" i="2"/>
  <c r="OQ309" i="2"/>
  <c r="OQ234" i="2"/>
  <c r="OQ334" i="2"/>
  <c r="OQ426" i="2"/>
  <c r="OQ456" i="2"/>
  <c r="OQ376" i="2"/>
  <c r="OQ215" i="2"/>
  <c r="OQ157" i="2"/>
  <c r="OQ97" i="2"/>
  <c r="OQ380" i="2"/>
  <c r="OQ8" i="2"/>
  <c r="OQ446" i="2"/>
  <c r="OQ248" i="2"/>
  <c r="OQ133" i="2"/>
  <c r="OQ244" i="2"/>
  <c r="OQ123" i="2"/>
  <c r="OQ171" i="2"/>
  <c r="OQ283" i="2"/>
  <c r="OQ249" i="2"/>
  <c r="OQ67" i="2"/>
  <c r="OQ129" i="2"/>
  <c r="OQ49" i="2"/>
  <c r="OQ109" i="2"/>
  <c r="OQ374" i="2"/>
  <c r="OQ288" i="2"/>
  <c r="OQ116" i="2"/>
  <c r="OQ121" i="2"/>
  <c r="OQ202" i="2"/>
  <c r="OQ60" i="2"/>
  <c r="OQ170" i="2"/>
  <c r="OQ204" i="2"/>
  <c r="OQ162" i="2"/>
  <c r="OQ28" i="2"/>
  <c r="OQ231" i="2"/>
  <c r="OQ251" i="2"/>
  <c r="OQ44" i="2"/>
  <c r="OQ305" i="2"/>
  <c r="OQ287" i="2"/>
  <c r="OQ148" i="2"/>
  <c r="OQ356" i="2"/>
  <c r="OQ90" i="2"/>
  <c r="OQ107" i="2"/>
  <c r="OQ183" i="2"/>
  <c r="OQ80" i="2"/>
  <c r="OQ339" i="2"/>
  <c r="OQ233" i="2"/>
  <c r="OQ128" i="2"/>
  <c r="OQ467" i="2"/>
  <c r="OQ312" i="2"/>
  <c r="OQ444" i="2"/>
  <c r="OQ235" i="2"/>
  <c r="OQ104" i="2"/>
  <c r="OQ258" i="2"/>
  <c r="OQ303" i="2"/>
  <c r="OQ428" i="2"/>
  <c r="OQ473" i="2"/>
  <c r="OQ459" i="2"/>
  <c r="OQ395" i="2"/>
  <c r="OQ397" i="2"/>
  <c r="OQ436" i="2"/>
  <c r="OQ440" i="2"/>
  <c r="OQ465" i="2"/>
  <c r="OQ408" i="2"/>
  <c r="OQ421" i="2"/>
  <c r="OQ479" i="2"/>
  <c r="OQ422" i="2"/>
  <c r="OQ377" i="2"/>
  <c r="OQ430" i="2"/>
  <c r="OQ389" i="2"/>
  <c r="OQ137" i="2"/>
  <c r="OQ385" i="2"/>
  <c r="OQ402" i="2"/>
  <c r="OQ318" i="2"/>
  <c r="OQ375" i="2"/>
  <c r="OQ279" i="2"/>
  <c r="OQ438" i="2"/>
  <c r="OQ333" i="2"/>
  <c r="OQ424" i="2"/>
  <c r="OQ300" i="2"/>
  <c r="OQ461" i="2"/>
  <c r="OQ187" i="2"/>
  <c r="OQ238" i="2"/>
  <c r="OQ265" i="2"/>
  <c r="OQ298" i="2"/>
  <c r="OQ360" i="2"/>
  <c r="OQ119" i="2"/>
  <c r="OQ211" i="2"/>
  <c r="OQ373" i="2"/>
  <c r="OQ338" i="2"/>
  <c r="OQ242" i="2"/>
  <c r="OQ355" i="2"/>
  <c r="OQ447" i="2"/>
  <c r="OQ443" i="2"/>
  <c r="OQ403" i="2"/>
  <c r="OQ463" i="2"/>
  <c r="OQ335" i="2"/>
  <c r="OQ431" i="2"/>
  <c r="OQ454" i="2"/>
  <c r="OQ384" i="2"/>
  <c r="OQ151" i="2"/>
  <c r="OQ407" i="2"/>
  <c r="OQ412" i="2"/>
  <c r="OQ445" i="2"/>
  <c r="OQ462" i="2"/>
  <c r="OQ324" i="2"/>
  <c r="OQ425" i="2"/>
  <c r="OQ450" i="2"/>
  <c r="OQ414" i="2"/>
  <c r="OQ357" i="2"/>
  <c r="OQ415" i="2"/>
  <c r="OQ476" i="2"/>
  <c r="OQ321" i="2"/>
  <c r="OQ328" i="2"/>
  <c r="OQ315" i="2"/>
  <c r="OQ351" i="2"/>
  <c r="OQ423" i="2"/>
  <c r="OQ441" i="2"/>
  <c r="OQ216" i="2"/>
  <c r="OQ240" i="2"/>
  <c r="OQ452" i="2"/>
  <c r="OQ409" i="2"/>
  <c r="OQ269" i="2"/>
  <c r="OQ329" i="2"/>
  <c r="OQ416" i="2"/>
  <c r="OQ437" i="2"/>
  <c r="OQ419" i="2"/>
  <c r="OQ427" i="2"/>
  <c r="OQ161" i="2"/>
  <c r="OQ429" i="2"/>
  <c r="OQ399" i="2"/>
  <c r="OQ290" i="2"/>
  <c r="OQ349" i="2"/>
  <c r="OQ213" i="2"/>
  <c r="OQ401" i="2"/>
  <c r="OQ460" i="2"/>
  <c r="OQ307" i="2"/>
  <c r="OQ379" i="2"/>
  <c r="OQ82" i="2"/>
  <c r="OQ77" i="2"/>
  <c r="OQ370" i="2"/>
  <c r="OQ394" i="2"/>
  <c r="OQ323" i="2"/>
  <c r="OQ221" i="2"/>
  <c r="OQ478" i="2"/>
  <c r="OQ390" i="2"/>
  <c r="OQ320" i="2"/>
  <c r="OQ378" i="2"/>
  <c r="OQ418" i="2"/>
  <c r="OQ464" i="2"/>
  <c r="OQ474" i="2"/>
  <c r="OQ398" i="2"/>
  <c r="OQ451" i="2"/>
  <c r="OQ457" i="2"/>
  <c r="OQ477" i="2"/>
  <c r="OQ458" i="2"/>
  <c r="OQ372" i="2"/>
  <c r="OQ225" i="2"/>
  <c r="OQ228" i="2"/>
  <c r="OQ185" i="2"/>
  <c r="OQ475" i="2"/>
  <c r="OQ257" i="2"/>
  <c r="OQ47" i="2"/>
  <c r="OQ336" i="2"/>
  <c r="OQ262" i="2"/>
  <c r="OQ106" i="2"/>
  <c r="OQ469" i="2"/>
  <c r="OR102" i="2"/>
  <c r="OR10" i="2"/>
  <c r="OR330" i="2"/>
  <c r="OR84" i="2"/>
  <c r="OR260" i="2"/>
  <c r="OR45" i="2"/>
  <c r="OR181" i="2"/>
  <c r="OR140" i="2"/>
  <c r="OR108" i="2"/>
  <c r="OR179" i="2"/>
  <c r="OR277" i="2"/>
  <c r="OR167" i="2"/>
  <c r="OR52" i="2"/>
  <c r="OR177" i="2"/>
  <c r="OR39" i="2"/>
  <c r="OR203" i="2"/>
  <c r="OR196" i="2"/>
  <c r="OR289" i="2"/>
  <c r="OR110" i="2"/>
  <c r="OR13" i="2"/>
  <c r="OR22" i="2"/>
  <c r="OR164" i="2"/>
  <c r="OR172" i="2"/>
  <c r="OR239" i="2"/>
  <c r="OR46" i="2"/>
  <c r="OR166" i="2"/>
  <c r="OR154" i="2"/>
  <c r="OR255" i="2"/>
  <c r="OR455" i="2"/>
  <c r="OR152" i="2"/>
  <c r="OR126" i="2"/>
  <c r="OR146" i="2"/>
  <c r="OR284" i="2"/>
  <c r="OR304" i="2"/>
  <c r="OR345" i="2"/>
  <c r="OR337" i="2"/>
  <c r="OR361" i="2"/>
  <c r="OR434" i="2"/>
  <c r="OR413" i="2"/>
  <c r="OR404" i="2"/>
  <c r="OR363" i="2"/>
  <c r="OR466" i="2"/>
  <c r="OR411" i="2"/>
  <c r="OR448" i="2"/>
  <c r="OR362" i="2"/>
  <c r="OR391" i="2"/>
  <c r="OR308" i="2"/>
  <c r="OR193" i="2"/>
  <c r="OR319" i="2"/>
  <c r="OR205" i="2"/>
  <c r="OR322" i="2"/>
  <c r="OR297" i="2"/>
  <c r="OR325" i="2"/>
  <c r="OR180" i="2"/>
  <c r="OR54" i="2"/>
  <c r="OR280" i="2"/>
  <c r="OR274" i="2"/>
  <c r="OR261" i="2"/>
  <c r="OR118" i="2"/>
  <c r="OR229" i="2"/>
  <c r="OR383" i="2"/>
  <c r="OR131" i="2"/>
  <c r="OR124" i="2"/>
  <c r="OR223" i="2"/>
  <c r="OR230" i="2"/>
  <c r="OR327" i="2"/>
  <c r="OR420" i="2"/>
  <c r="OR270" i="2"/>
  <c r="OR432" i="2"/>
  <c r="OR268" i="2"/>
  <c r="OR367" i="2"/>
  <c r="OR87" i="2"/>
  <c r="OR37" i="2"/>
  <c r="OR55" i="2"/>
  <c r="OR159" i="2"/>
  <c r="OR98" i="2"/>
  <c r="OR85" i="2"/>
  <c r="OR134" i="2"/>
  <c r="OR83" i="2"/>
  <c r="OR117" i="2"/>
  <c r="OR175" i="2"/>
  <c r="OR358" i="2"/>
  <c r="OR27" i="2"/>
  <c r="OR16" i="2"/>
  <c r="OR184" i="2"/>
  <c r="OR74" i="2"/>
  <c r="OR149" i="2"/>
  <c r="OR92" i="2"/>
  <c r="OR132" i="2"/>
  <c r="OR470" i="2"/>
  <c r="OR115" i="2"/>
  <c r="OR145" i="2"/>
  <c r="OR186" i="2"/>
  <c r="OR40" i="2"/>
  <c r="OR21" i="2"/>
  <c r="OR199" i="2"/>
  <c r="OR295" i="2"/>
  <c r="OR353" i="2"/>
  <c r="OR207" i="2"/>
  <c r="OR155" i="2"/>
  <c r="OR195" i="2"/>
  <c r="OR125" i="2"/>
  <c r="OR15" i="2"/>
  <c r="OR160" i="2"/>
  <c r="OR194" i="2"/>
  <c r="OR224" i="2"/>
  <c r="OR188" i="2"/>
  <c r="OR76" i="2"/>
  <c r="OR153" i="2"/>
  <c r="OR263" i="2"/>
  <c r="OR112" i="2"/>
  <c r="OR62" i="2"/>
  <c r="OR78" i="2"/>
  <c r="OR198" i="2"/>
  <c r="OR191" i="2"/>
  <c r="OR275" i="2"/>
  <c r="OR65" i="2"/>
  <c r="OR341" i="2"/>
  <c r="OR105" i="2"/>
  <c r="OR81" i="2"/>
  <c r="OR267" i="2"/>
  <c r="OR220" i="2"/>
  <c r="OR156" i="2"/>
  <c r="OR254" i="2"/>
  <c r="OR286" i="2"/>
  <c r="OR29" i="2"/>
  <c r="OR94" i="2"/>
  <c r="OR100" i="2"/>
  <c r="OR182" i="2"/>
  <c r="OR36" i="2"/>
  <c r="OR53" i="2"/>
  <c r="OR4" i="2"/>
  <c r="OR2" i="2"/>
  <c r="OR306" i="2"/>
  <c r="OR56" i="2"/>
  <c r="OR43" i="2"/>
  <c r="OR282" i="2"/>
  <c r="OR59" i="2"/>
  <c r="OR169" i="2"/>
  <c r="OR192" i="2"/>
  <c r="OR209" i="2"/>
  <c r="OR227" i="2"/>
  <c r="OR73" i="2"/>
  <c r="OR113" i="2"/>
  <c r="OR71" i="2"/>
  <c r="OR18" i="2"/>
  <c r="OR26" i="2"/>
  <c r="OR144" i="2"/>
  <c r="OR9" i="2"/>
  <c r="OR50" i="2"/>
  <c r="OR19" i="2"/>
  <c r="OR99" i="2"/>
  <c r="OR23" i="2"/>
  <c r="OR24" i="2"/>
  <c r="OR12" i="2"/>
  <c r="OR66" i="2"/>
  <c r="OR5" i="2"/>
  <c r="OR101" i="2"/>
  <c r="OR88" i="2"/>
  <c r="OR64" i="2"/>
  <c r="OR70" i="2"/>
  <c r="OR32" i="2"/>
  <c r="OR51" i="2"/>
  <c r="OR218" i="2"/>
  <c r="OR35" i="2"/>
  <c r="OR368" i="2"/>
  <c r="OR350" i="2"/>
  <c r="OR388" i="2"/>
  <c r="OR292" i="2"/>
  <c r="OR214" i="2"/>
  <c r="OR75" i="2"/>
  <c r="OR293" i="2"/>
  <c r="OR243" i="2"/>
  <c r="OR210" i="2"/>
  <c r="OR369" i="2"/>
  <c r="OR69" i="2"/>
  <c r="OR68" i="2"/>
  <c r="OR38" i="2"/>
  <c r="OR3" i="2"/>
  <c r="OR120" i="2"/>
  <c r="OR58" i="2"/>
  <c r="OR34" i="2"/>
  <c r="OR86" i="2"/>
  <c r="OR178" i="2"/>
  <c r="OR57" i="2"/>
  <c r="OR217" i="2"/>
  <c r="OR127" i="2"/>
  <c r="OR206" i="2"/>
  <c r="OR111" i="2"/>
  <c r="OR344" i="2"/>
  <c r="OR150" i="2"/>
  <c r="OR93" i="2"/>
  <c r="OR63" i="2"/>
  <c r="OR174" i="2"/>
  <c r="OR147" i="2"/>
  <c r="OR48" i="2"/>
  <c r="OR96" i="2"/>
  <c r="OR72" i="2"/>
  <c r="OR33" i="2"/>
  <c r="OR189" i="2"/>
  <c r="OR313" i="2"/>
  <c r="OR158" i="2"/>
  <c r="OR219" i="2"/>
  <c r="OR31" i="2"/>
  <c r="OR95" i="2"/>
  <c r="OR346" i="2"/>
  <c r="OR176" i="2"/>
  <c r="OR352" i="2"/>
  <c r="OR245" i="2"/>
  <c r="OR41" i="2"/>
  <c r="OR79" i="2"/>
  <c r="OR30" i="2"/>
  <c r="OR226" i="2"/>
  <c r="OR103" i="2"/>
  <c r="OR141" i="2"/>
  <c r="OR301" i="2"/>
  <c r="OR347" i="2"/>
  <c r="OR472" i="2"/>
  <c r="OR190" i="2"/>
  <c r="OR296" i="2"/>
  <c r="OR139" i="2"/>
  <c r="OR371" i="2"/>
  <c r="OR7" i="2"/>
  <c r="OR208" i="2"/>
  <c r="OR25" i="2"/>
  <c r="OR468" i="2"/>
  <c r="OR256" i="2"/>
  <c r="OR17" i="2"/>
  <c r="OR222" i="2"/>
  <c r="OR130" i="2"/>
  <c r="OR89" i="2"/>
  <c r="OR201" i="2"/>
  <c r="OR273" i="2"/>
  <c r="OR42" i="2"/>
  <c r="OR200" i="2"/>
  <c r="OR20" i="2"/>
  <c r="OR6" i="2"/>
  <c r="OR61" i="2"/>
  <c r="OR246" i="2"/>
  <c r="OR381" i="2"/>
  <c r="OR278" i="2"/>
  <c r="OR326" i="2"/>
  <c r="OR342" i="2"/>
  <c r="OR276" i="2"/>
  <c r="OR247" i="2"/>
  <c r="OR314" i="2"/>
  <c r="OR142" i="2"/>
  <c r="OR168" i="2"/>
  <c r="OR343" i="2"/>
  <c r="OR11" i="2"/>
  <c r="OR138" i="2"/>
  <c r="OR294" i="2"/>
  <c r="OR91" i="2"/>
  <c r="OR232" i="2"/>
  <c r="OR299" i="2"/>
  <c r="OR364" i="2"/>
  <c r="OR122" i="2"/>
  <c r="OR354" i="2"/>
  <c r="OR435" i="2"/>
  <c r="OR340" i="2"/>
  <c r="OR471" i="2"/>
  <c r="OR302" i="2"/>
  <c r="OR316" i="2"/>
  <c r="OR317" i="2"/>
  <c r="OR136" i="2"/>
  <c r="OR433" i="2"/>
  <c r="OR386" i="2"/>
  <c r="OR252" i="2"/>
  <c r="OR410" i="2"/>
  <c r="OR212" i="2"/>
  <c r="OR348" i="2"/>
  <c r="OR163" i="2"/>
  <c r="OR310" i="2"/>
  <c r="OR173" i="2"/>
  <c r="OR417" i="2"/>
  <c r="OR114" i="2"/>
  <c r="OR331" i="2"/>
  <c r="OR264" i="2"/>
  <c r="OR366" i="2"/>
  <c r="OR359" i="2"/>
  <c r="OR405" i="2"/>
  <c r="OR365" i="2"/>
  <c r="OR382" i="2"/>
  <c r="OR271" i="2"/>
  <c r="OR291" i="2"/>
  <c r="OR393" i="2"/>
  <c r="OR442" i="2"/>
  <c r="OR392" i="2"/>
  <c r="OR396" i="2"/>
  <c r="OR406" i="2"/>
  <c r="OR453" i="2"/>
  <c r="OR236" i="2"/>
  <c r="OR253" i="2"/>
  <c r="OR143" i="2"/>
  <c r="OR281" i="2"/>
  <c r="OR285" i="2"/>
  <c r="OR387" i="2"/>
  <c r="OR332" i="2"/>
  <c r="OR439" i="2"/>
  <c r="OR135" i="2"/>
  <c r="OR197" i="2"/>
  <c r="OR449" i="2"/>
  <c r="OR250" i="2"/>
  <c r="OR237" i="2"/>
  <c r="OR241" i="2"/>
  <c r="OR266" i="2"/>
  <c r="OR272" i="2"/>
  <c r="OR165" i="2"/>
  <c r="OR14" i="2"/>
  <c r="OR400" i="2"/>
  <c r="OR259" i="2"/>
  <c r="OR311" i="2"/>
  <c r="OR309" i="2"/>
  <c r="OR234" i="2"/>
  <c r="OR334" i="2"/>
  <c r="OR426" i="2"/>
  <c r="OR456" i="2"/>
  <c r="OR376" i="2"/>
  <c r="OR215" i="2"/>
  <c r="OR157" i="2"/>
  <c r="OR97" i="2"/>
  <c r="OR380" i="2"/>
  <c r="OR8" i="2"/>
  <c r="OR446" i="2"/>
  <c r="OR248" i="2"/>
  <c r="OR133" i="2"/>
  <c r="OR244" i="2"/>
  <c r="OR123" i="2"/>
  <c r="OR171" i="2"/>
  <c r="OR283" i="2"/>
  <c r="OR249" i="2"/>
  <c r="OR67" i="2"/>
  <c r="OR129" i="2"/>
  <c r="OR49" i="2"/>
  <c r="OR109" i="2"/>
  <c r="OR374" i="2"/>
  <c r="OR288" i="2"/>
  <c r="OR116" i="2"/>
  <c r="OR121" i="2"/>
  <c r="OR202" i="2"/>
  <c r="OR60" i="2"/>
  <c r="OR170" i="2"/>
  <c r="OR204" i="2"/>
  <c r="OR162" i="2"/>
  <c r="OR28" i="2"/>
  <c r="OR231" i="2"/>
  <c r="OR251" i="2"/>
  <c r="OR44" i="2"/>
  <c r="OR305" i="2"/>
  <c r="OR287" i="2"/>
  <c r="OR148" i="2"/>
  <c r="OR356" i="2"/>
  <c r="OR90" i="2"/>
  <c r="OR107" i="2"/>
  <c r="OR183" i="2"/>
  <c r="OR80" i="2"/>
  <c r="OR339" i="2"/>
  <c r="OR233" i="2"/>
  <c r="OR128" i="2"/>
  <c r="OR467" i="2"/>
  <c r="OR312" i="2"/>
  <c r="OR444" i="2"/>
  <c r="OR235" i="2"/>
  <c r="OR104" i="2"/>
  <c r="OR258" i="2"/>
  <c r="OR303" i="2"/>
  <c r="OR428" i="2"/>
  <c r="OR473" i="2"/>
  <c r="OR459" i="2"/>
  <c r="OR395" i="2"/>
  <c r="OR397" i="2"/>
  <c r="OR436" i="2"/>
  <c r="OR440" i="2"/>
  <c r="OR465" i="2"/>
  <c r="OR408" i="2"/>
  <c r="OR421" i="2"/>
  <c r="OR479" i="2"/>
  <c r="OR422" i="2"/>
  <c r="OR377" i="2"/>
  <c r="OR430" i="2"/>
  <c r="OR389" i="2"/>
  <c r="OR137" i="2"/>
  <c r="OR385" i="2"/>
  <c r="OR402" i="2"/>
  <c r="OR318" i="2"/>
  <c r="OR375" i="2"/>
  <c r="OR279" i="2"/>
  <c r="OR438" i="2"/>
  <c r="OR333" i="2"/>
  <c r="OR424" i="2"/>
  <c r="OR300" i="2"/>
  <c r="OR461" i="2"/>
  <c r="OR187" i="2"/>
  <c r="OR238" i="2"/>
  <c r="OR265" i="2"/>
  <c r="OR298" i="2"/>
  <c r="OR360" i="2"/>
  <c r="OR119" i="2"/>
  <c r="OR211" i="2"/>
  <c r="OR373" i="2"/>
  <c r="OR338" i="2"/>
  <c r="OR242" i="2"/>
  <c r="OR355" i="2"/>
  <c r="OR447" i="2"/>
  <c r="OR443" i="2"/>
  <c r="OR403" i="2"/>
  <c r="OR463" i="2"/>
  <c r="OR335" i="2"/>
  <c r="OR431" i="2"/>
  <c r="OR454" i="2"/>
  <c r="OR384" i="2"/>
  <c r="OR151" i="2"/>
  <c r="OR407" i="2"/>
  <c r="OR412" i="2"/>
  <c r="OR445" i="2"/>
  <c r="OR462" i="2"/>
  <c r="OR324" i="2"/>
  <c r="OR425" i="2"/>
  <c r="OR450" i="2"/>
  <c r="OR414" i="2"/>
  <c r="OR357" i="2"/>
  <c r="OR415" i="2"/>
  <c r="OR476" i="2"/>
  <c r="OR321" i="2"/>
  <c r="OR328" i="2"/>
  <c r="OR315" i="2"/>
  <c r="OR351" i="2"/>
  <c r="OR423" i="2"/>
  <c r="OR441" i="2"/>
  <c r="OR216" i="2"/>
  <c r="OR240" i="2"/>
  <c r="OR452" i="2"/>
  <c r="OR409" i="2"/>
  <c r="OR269" i="2"/>
  <c r="OR329" i="2"/>
  <c r="OR416" i="2"/>
  <c r="OR437" i="2"/>
  <c r="OR419" i="2"/>
  <c r="OR427" i="2"/>
  <c r="OR161" i="2"/>
  <c r="OR429" i="2"/>
  <c r="OR399" i="2"/>
  <c r="OR290" i="2"/>
  <c r="OR349" i="2"/>
  <c r="OR213" i="2"/>
  <c r="OR401" i="2"/>
  <c r="OR460" i="2"/>
  <c r="OR307" i="2"/>
  <c r="OR379" i="2"/>
  <c r="OR82" i="2"/>
  <c r="OR77" i="2"/>
  <c r="OR370" i="2"/>
  <c r="OR394" i="2"/>
  <c r="OR323" i="2"/>
  <c r="OR221" i="2"/>
  <c r="OR478" i="2"/>
  <c r="OR390" i="2"/>
  <c r="OR320" i="2"/>
  <c r="OR378" i="2"/>
  <c r="OR418" i="2"/>
  <c r="OR464" i="2"/>
  <c r="OR474" i="2"/>
  <c r="OR398" i="2"/>
  <c r="OR451" i="2"/>
  <c r="OR457" i="2"/>
  <c r="OR477" i="2"/>
  <c r="OR458" i="2"/>
  <c r="OR372" i="2"/>
  <c r="OR225" i="2"/>
  <c r="OR228" i="2"/>
  <c r="OR185" i="2"/>
  <c r="OR475" i="2"/>
  <c r="OR257" i="2"/>
  <c r="OR47" i="2"/>
  <c r="OR336" i="2"/>
  <c r="OR262" i="2"/>
  <c r="OR106" i="2"/>
  <c r="OR469" i="2"/>
  <c r="OS102" i="2"/>
  <c r="OS10" i="2"/>
  <c r="OS330" i="2"/>
  <c r="OS84" i="2"/>
  <c r="OS260" i="2"/>
  <c r="OS45" i="2"/>
  <c r="OS181" i="2"/>
  <c r="OS140" i="2"/>
  <c r="OS108" i="2"/>
  <c r="OS179" i="2"/>
  <c r="OS277" i="2"/>
  <c r="OS167" i="2"/>
  <c r="OS52" i="2"/>
  <c r="OS177" i="2"/>
  <c r="OS39" i="2"/>
  <c r="OS203" i="2"/>
  <c r="OS196" i="2"/>
  <c r="OS289" i="2"/>
  <c r="OS110" i="2"/>
  <c r="OS13" i="2"/>
  <c r="OS22" i="2"/>
  <c r="OS164" i="2"/>
  <c r="OS172" i="2"/>
  <c r="OS239" i="2"/>
  <c r="OS46" i="2"/>
  <c r="OS166" i="2"/>
  <c r="OS154" i="2"/>
  <c r="OS255" i="2"/>
  <c r="OS455" i="2"/>
  <c r="OS152" i="2"/>
  <c r="OS126" i="2"/>
  <c r="OS146" i="2"/>
  <c r="OS284" i="2"/>
  <c r="OS304" i="2"/>
  <c r="OS345" i="2"/>
  <c r="OS337" i="2"/>
  <c r="OS361" i="2"/>
  <c r="OS434" i="2"/>
  <c r="OS413" i="2"/>
  <c r="OS404" i="2"/>
  <c r="OS363" i="2"/>
  <c r="OS466" i="2"/>
  <c r="OS411" i="2"/>
  <c r="OS448" i="2"/>
  <c r="OS362" i="2"/>
  <c r="OS391" i="2"/>
  <c r="OS308" i="2"/>
  <c r="OS193" i="2"/>
  <c r="OS319" i="2"/>
  <c r="OS205" i="2"/>
  <c r="OS322" i="2"/>
  <c r="OS297" i="2"/>
  <c r="OS325" i="2"/>
  <c r="OS180" i="2"/>
  <c r="OS54" i="2"/>
  <c r="OS280" i="2"/>
  <c r="OS274" i="2"/>
  <c r="OS261" i="2"/>
  <c r="OS118" i="2"/>
  <c r="OS229" i="2"/>
  <c r="OS383" i="2"/>
  <c r="OS131" i="2"/>
  <c r="OS124" i="2"/>
  <c r="OS223" i="2"/>
  <c r="OS230" i="2"/>
  <c r="OS327" i="2"/>
  <c r="OS420" i="2"/>
  <c r="OS270" i="2"/>
  <c r="OS432" i="2"/>
  <c r="OS268" i="2"/>
  <c r="OS367" i="2"/>
  <c r="OS87" i="2"/>
  <c r="OS37" i="2"/>
  <c r="OS55" i="2"/>
  <c r="OS159" i="2"/>
  <c r="OS98" i="2"/>
  <c r="OS85" i="2"/>
  <c r="OS134" i="2"/>
  <c r="OS83" i="2"/>
  <c r="OS117" i="2"/>
  <c r="OS175" i="2"/>
  <c r="OS358" i="2"/>
  <c r="OS27" i="2"/>
  <c r="OS16" i="2"/>
  <c r="OS184" i="2"/>
  <c r="OS74" i="2"/>
  <c r="OS149" i="2"/>
  <c r="OS92" i="2"/>
  <c r="OS132" i="2"/>
  <c r="OS470" i="2"/>
  <c r="OS115" i="2"/>
  <c r="OS145" i="2"/>
  <c r="OS186" i="2"/>
  <c r="OS40" i="2"/>
  <c r="OS21" i="2"/>
  <c r="OS199" i="2"/>
  <c r="OS295" i="2"/>
  <c r="OS353" i="2"/>
  <c r="OS207" i="2"/>
  <c r="OS155" i="2"/>
  <c r="OS195" i="2"/>
  <c r="OS125" i="2"/>
  <c r="OS15" i="2"/>
  <c r="OS160" i="2"/>
  <c r="OS194" i="2"/>
  <c r="OS224" i="2"/>
  <c r="OS188" i="2"/>
  <c r="OS76" i="2"/>
  <c r="OS153" i="2"/>
  <c r="OS263" i="2"/>
  <c r="OS112" i="2"/>
  <c r="OS62" i="2"/>
  <c r="OS78" i="2"/>
  <c r="OS198" i="2"/>
  <c r="OS191" i="2"/>
  <c r="OS275" i="2"/>
  <c r="OS65" i="2"/>
  <c r="OS341" i="2"/>
  <c r="OS105" i="2"/>
  <c r="OS81" i="2"/>
  <c r="OS267" i="2"/>
  <c r="OS220" i="2"/>
  <c r="OS156" i="2"/>
  <c r="OS254" i="2"/>
  <c r="OS286" i="2"/>
  <c r="OS29" i="2"/>
  <c r="OS94" i="2"/>
  <c r="OS100" i="2"/>
  <c r="OS182" i="2"/>
  <c r="OS36" i="2"/>
  <c r="OS53" i="2"/>
  <c r="OS4" i="2"/>
  <c r="OS2" i="2"/>
  <c r="OS306" i="2"/>
  <c r="OS56" i="2"/>
  <c r="OS43" i="2"/>
  <c r="OS282" i="2"/>
  <c r="OS59" i="2"/>
  <c r="OS169" i="2"/>
  <c r="OS192" i="2"/>
  <c r="OS209" i="2"/>
  <c r="OS227" i="2"/>
  <c r="OS73" i="2"/>
  <c r="OS113" i="2"/>
  <c r="OS71" i="2"/>
  <c r="OS18" i="2"/>
  <c r="OS26" i="2"/>
  <c r="OS144" i="2"/>
  <c r="OS9" i="2"/>
  <c r="OS50" i="2"/>
  <c r="OS19" i="2"/>
  <c r="OS99" i="2"/>
  <c r="OS23" i="2"/>
  <c r="OS24" i="2"/>
  <c r="OS12" i="2"/>
  <c r="OS66" i="2"/>
  <c r="OS5" i="2"/>
  <c r="OS101" i="2"/>
  <c r="OS88" i="2"/>
  <c r="OS64" i="2"/>
  <c r="OS70" i="2"/>
  <c r="OS32" i="2"/>
  <c r="OS51" i="2"/>
  <c r="OS218" i="2"/>
  <c r="OS35" i="2"/>
  <c r="OS368" i="2"/>
  <c r="OS350" i="2"/>
  <c r="OS388" i="2"/>
  <c r="OS292" i="2"/>
  <c r="OS214" i="2"/>
  <c r="OS75" i="2"/>
  <c r="OS293" i="2"/>
  <c r="OS243" i="2"/>
  <c r="OS210" i="2"/>
  <c r="OS369" i="2"/>
  <c r="OS69" i="2"/>
  <c r="OS68" i="2"/>
  <c r="OS38" i="2"/>
  <c r="OS3" i="2"/>
  <c r="OS120" i="2"/>
  <c r="OS58" i="2"/>
  <c r="OS34" i="2"/>
  <c r="OS86" i="2"/>
  <c r="OS178" i="2"/>
  <c r="OS57" i="2"/>
  <c r="OS217" i="2"/>
  <c r="OS127" i="2"/>
  <c r="OS206" i="2"/>
  <c r="OS111" i="2"/>
  <c r="OS344" i="2"/>
  <c r="OS150" i="2"/>
  <c r="OS93" i="2"/>
  <c r="OS63" i="2"/>
  <c r="OS174" i="2"/>
  <c r="OS147" i="2"/>
  <c r="OS48" i="2"/>
  <c r="OS96" i="2"/>
  <c r="OS72" i="2"/>
  <c r="OS33" i="2"/>
  <c r="OS189" i="2"/>
  <c r="OS313" i="2"/>
  <c r="OS158" i="2"/>
  <c r="OS219" i="2"/>
  <c r="OS31" i="2"/>
  <c r="OS95" i="2"/>
  <c r="OS346" i="2"/>
  <c r="OS176" i="2"/>
  <c r="OS352" i="2"/>
  <c r="OS245" i="2"/>
  <c r="OS41" i="2"/>
  <c r="OS79" i="2"/>
  <c r="OS30" i="2"/>
  <c r="OS226" i="2"/>
  <c r="OS103" i="2"/>
  <c r="OS141" i="2"/>
  <c r="OS301" i="2"/>
  <c r="OS347" i="2"/>
  <c r="OS472" i="2"/>
  <c r="OS190" i="2"/>
  <c r="OS296" i="2"/>
  <c r="OS139" i="2"/>
  <c r="OS371" i="2"/>
  <c r="OS7" i="2"/>
  <c r="OS208" i="2"/>
  <c r="OS25" i="2"/>
  <c r="OS468" i="2"/>
  <c r="OS256" i="2"/>
  <c r="OS17" i="2"/>
  <c r="OS222" i="2"/>
  <c r="OS130" i="2"/>
  <c r="OS89" i="2"/>
  <c r="OS201" i="2"/>
  <c r="OS273" i="2"/>
  <c r="OS42" i="2"/>
  <c r="OS200" i="2"/>
  <c r="OS20" i="2"/>
  <c r="OS6" i="2"/>
  <c r="OS61" i="2"/>
  <c r="OS246" i="2"/>
  <c r="OS381" i="2"/>
  <c r="OS278" i="2"/>
  <c r="OS326" i="2"/>
  <c r="OS342" i="2"/>
  <c r="OS276" i="2"/>
  <c r="OS247" i="2"/>
  <c r="OS314" i="2"/>
  <c r="OS142" i="2"/>
  <c r="OS168" i="2"/>
  <c r="OS343" i="2"/>
  <c r="OS11" i="2"/>
  <c r="OS138" i="2"/>
  <c r="OS294" i="2"/>
  <c r="OS91" i="2"/>
  <c r="OS232" i="2"/>
  <c r="OS299" i="2"/>
  <c r="OS364" i="2"/>
  <c r="OS122" i="2"/>
  <c r="OS354" i="2"/>
  <c r="OS435" i="2"/>
  <c r="OS340" i="2"/>
  <c r="OS471" i="2"/>
  <c r="OS302" i="2"/>
  <c r="OS316" i="2"/>
  <c r="OS317" i="2"/>
  <c r="OS136" i="2"/>
  <c r="OS433" i="2"/>
  <c r="OS386" i="2"/>
  <c r="OS252" i="2"/>
  <c r="OS410" i="2"/>
  <c r="OS212" i="2"/>
  <c r="OS348" i="2"/>
  <c r="OS163" i="2"/>
  <c r="OS310" i="2"/>
  <c r="OS173" i="2"/>
  <c r="OS417" i="2"/>
  <c r="OS114" i="2"/>
  <c r="OS331" i="2"/>
  <c r="OS264" i="2"/>
  <c r="OS366" i="2"/>
  <c r="OS359" i="2"/>
  <c r="OS405" i="2"/>
  <c r="OS365" i="2"/>
  <c r="OS382" i="2"/>
  <c r="OS271" i="2"/>
  <c r="OS291" i="2"/>
  <c r="OS393" i="2"/>
  <c r="OS442" i="2"/>
  <c r="OS392" i="2"/>
  <c r="OS396" i="2"/>
  <c r="OS406" i="2"/>
  <c r="OS453" i="2"/>
  <c r="OS236" i="2"/>
  <c r="OS253" i="2"/>
  <c r="OS143" i="2"/>
  <c r="OS281" i="2"/>
  <c r="OS285" i="2"/>
  <c r="OS387" i="2"/>
  <c r="OS332" i="2"/>
  <c r="OS439" i="2"/>
  <c r="OS135" i="2"/>
  <c r="OS197" i="2"/>
  <c r="OS449" i="2"/>
  <c r="OS250" i="2"/>
  <c r="OS237" i="2"/>
  <c r="OS241" i="2"/>
  <c r="OS266" i="2"/>
  <c r="OS272" i="2"/>
  <c r="OS165" i="2"/>
  <c r="OS14" i="2"/>
  <c r="OS400" i="2"/>
  <c r="OS259" i="2"/>
  <c r="OS311" i="2"/>
  <c r="OS309" i="2"/>
  <c r="OS234" i="2"/>
  <c r="OS334" i="2"/>
  <c r="OS426" i="2"/>
  <c r="OS456" i="2"/>
  <c r="OS376" i="2"/>
  <c r="OS215" i="2"/>
  <c r="OS157" i="2"/>
  <c r="OS97" i="2"/>
  <c r="OS380" i="2"/>
  <c r="OS8" i="2"/>
  <c r="OS446" i="2"/>
  <c r="OS248" i="2"/>
  <c r="OS133" i="2"/>
  <c r="OS244" i="2"/>
  <c r="OS123" i="2"/>
  <c r="OS171" i="2"/>
  <c r="OS283" i="2"/>
  <c r="OS249" i="2"/>
  <c r="OS67" i="2"/>
  <c r="OS129" i="2"/>
  <c r="OS49" i="2"/>
  <c r="OS109" i="2"/>
  <c r="OS374" i="2"/>
  <c r="OS288" i="2"/>
  <c r="OS116" i="2"/>
  <c r="OS121" i="2"/>
  <c r="OS202" i="2"/>
  <c r="OS60" i="2"/>
  <c r="OS170" i="2"/>
  <c r="OS204" i="2"/>
  <c r="OS162" i="2"/>
  <c r="OS28" i="2"/>
  <c r="OS231" i="2"/>
  <c r="OS251" i="2"/>
  <c r="OS44" i="2"/>
  <c r="OS305" i="2"/>
  <c r="OS287" i="2"/>
  <c r="OS148" i="2"/>
  <c r="OS356" i="2"/>
  <c r="OS90" i="2"/>
  <c r="OS107" i="2"/>
  <c r="OS183" i="2"/>
  <c r="OS80" i="2"/>
  <c r="OS339" i="2"/>
  <c r="OS233" i="2"/>
  <c r="OS128" i="2"/>
  <c r="OS467" i="2"/>
  <c r="OS312" i="2"/>
  <c r="OS444" i="2"/>
  <c r="OS235" i="2"/>
  <c r="OS104" i="2"/>
  <c r="OS258" i="2"/>
  <c r="OS303" i="2"/>
  <c r="OS428" i="2"/>
  <c r="OS473" i="2"/>
  <c r="OS459" i="2"/>
  <c r="OS395" i="2"/>
  <c r="OS397" i="2"/>
  <c r="OS436" i="2"/>
  <c r="OS440" i="2"/>
  <c r="OS465" i="2"/>
  <c r="OS408" i="2"/>
  <c r="OS421" i="2"/>
  <c r="OS479" i="2"/>
  <c r="OS422" i="2"/>
  <c r="OS377" i="2"/>
  <c r="OS430" i="2"/>
  <c r="OS389" i="2"/>
  <c r="OS137" i="2"/>
  <c r="OS385" i="2"/>
  <c r="OS402" i="2"/>
  <c r="OS318" i="2"/>
  <c r="OS375" i="2"/>
  <c r="OS279" i="2"/>
  <c r="OS438" i="2"/>
  <c r="OS333" i="2"/>
  <c r="OS424" i="2"/>
  <c r="OS300" i="2"/>
  <c r="OS461" i="2"/>
  <c r="OS187" i="2"/>
  <c r="OS238" i="2"/>
  <c r="OS265" i="2"/>
  <c r="OS298" i="2"/>
  <c r="OS360" i="2"/>
  <c r="OS119" i="2"/>
  <c r="OS211" i="2"/>
  <c r="OS373" i="2"/>
  <c r="OS338" i="2"/>
  <c r="OS242" i="2"/>
  <c r="OS355" i="2"/>
  <c r="OS447" i="2"/>
  <c r="OS443" i="2"/>
  <c r="OS403" i="2"/>
  <c r="OS463" i="2"/>
  <c r="OS335" i="2"/>
  <c r="OS431" i="2"/>
  <c r="OS454" i="2"/>
  <c r="OS384" i="2"/>
  <c r="OS151" i="2"/>
  <c r="OS407" i="2"/>
  <c r="OS412" i="2"/>
  <c r="OS445" i="2"/>
  <c r="OS462" i="2"/>
  <c r="OS324" i="2"/>
  <c r="OS425" i="2"/>
  <c r="OS450" i="2"/>
  <c r="OS414" i="2"/>
  <c r="OS357" i="2"/>
  <c r="OS415" i="2"/>
  <c r="OS476" i="2"/>
  <c r="OS321" i="2"/>
  <c r="OS328" i="2"/>
  <c r="OS315" i="2"/>
  <c r="OS351" i="2"/>
  <c r="OS423" i="2"/>
  <c r="OS441" i="2"/>
  <c r="OS216" i="2"/>
  <c r="OS240" i="2"/>
  <c r="OS452" i="2"/>
  <c r="OS409" i="2"/>
  <c r="OS269" i="2"/>
  <c r="OS329" i="2"/>
  <c r="OS416" i="2"/>
  <c r="OS437" i="2"/>
  <c r="OS419" i="2"/>
  <c r="OS427" i="2"/>
  <c r="OS161" i="2"/>
  <c r="OS429" i="2"/>
  <c r="OS399" i="2"/>
  <c r="OS290" i="2"/>
  <c r="OS349" i="2"/>
  <c r="OS213" i="2"/>
  <c r="OS401" i="2"/>
  <c r="OS460" i="2"/>
  <c r="OS307" i="2"/>
  <c r="OS379" i="2"/>
  <c r="OS82" i="2"/>
  <c r="OS77" i="2"/>
  <c r="OS370" i="2"/>
  <c r="OS394" i="2"/>
  <c r="OS323" i="2"/>
  <c r="OS221" i="2"/>
  <c r="OS478" i="2"/>
  <c r="OS390" i="2"/>
  <c r="OS320" i="2"/>
  <c r="OS378" i="2"/>
  <c r="OS418" i="2"/>
  <c r="OS464" i="2"/>
  <c r="OS474" i="2"/>
  <c r="OS398" i="2"/>
  <c r="OS451" i="2"/>
  <c r="OS457" i="2"/>
  <c r="OS477" i="2"/>
  <c r="OS458" i="2"/>
  <c r="OS372" i="2"/>
  <c r="OS225" i="2"/>
  <c r="OS228" i="2"/>
  <c r="OS185" i="2"/>
  <c r="OS475" i="2"/>
  <c r="OS257" i="2"/>
  <c r="OS47" i="2"/>
  <c r="OS336" i="2"/>
  <c r="OS262" i="2"/>
  <c r="OS106" i="2"/>
  <c r="OS469" i="2"/>
  <c r="OT102" i="2"/>
  <c r="OT10" i="2"/>
  <c r="OT330" i="2"/>
  <c r="OT84" i="2"/>
  <c r="OT260" i="2"/>
  <c r="OT45" i="2"/>
  <c r="OT181" i="2"/>
  <c r="OT140" i="2"/>
  <c r="OT108" i="2"/>
  <c r="OT179" i="2"/>
  <c r="OT277" i="2"/>
  <c r="OT167" i="2"/>
  <c r="OT52" i="2"/>
  <c r="OT177" i="2"/>
  <c r="OT39" i="2"/>
  <c r="OT203" i="2"/>
  <c r="OT196" i="2"/>
  <c r="OT289" i="2"/>
  <c r="OT110" i="2"/>
  <c r="OT13" i="2"/>
  <c r="OT22" i="2"/>
  <c r="OT164" i="2"/>
  <c r="OT172" i="2"/>
  <c r="OT239" i="2"/>
  <c r="OT46" i="2"/>
  <c r="OT166" i="2"/>
  <c r="OT154" i="2"/>
  <c r="OT255" i="2"/>
  <c r="OT455" i="2"/>
  <c r="OT152" i="2"/>
  <c r="OT126" i="2"/>
  <c r="OT146" i="2"/>
  <c r="OT284" i="2"/>
  <c r="OT304" i="2"/>
  <c r="OT345" i="2"/>
  <c r="OT337" i="2"/>
  <c r="OT361" i="2"/>
  <c r="OT434" i="2"/>
  <c r="OT413" i="2"/>
  <c r="OT404" i="2"/>
  <c r="OT363" i="2"/>
  <c r="OT466" i="2"/>
  <c r="OT411" i="2"/>
  <c r="OT448" i="2"/>
  <c r="OT362" i="2"/>
  <c r="OT391" i="2"/>
  <c r="OT308" i="2"/>
  <c r="OT193" i="2"/>
  <c r="OT319" i="2"/>
  <c r="OT205" i="2"/>
  <c r="OT322" i="2"/>
  <c r="OT297" i="2"/>
  <c r="OT325" i="2"/>
  <c r="OT180" i="2"/>
  <c r="OT54" i="2"/>
  <c r="OT280" i="2"/>
  <c r="OT274" i="2"/>
  <c r="OT261" i="2"/>
  <c r="OT118" i="2"/>
  <c r="OT229" i="2"/>
  <c r="OT383" i="2"/>
  <c r="OT131" i="2"/>
  <c r="OT124" i="2"/>
  <c r="OT223" i="2"/>
  <c r="OT230" i="2"/>
  <c r="OT327" i="2"/>
  <c r="OT420" i="2"/>
  <c r="OT270" i="2"/>
  <c r="OT432" i="2"/>
  <c r="OT268" i="2"/>
  <c r="OT367" i="2"/>
  <c r="OT87" i="2"/>
  <c r="OT37" i="2"/>
  <c r="OT55" i="2"/>
  <c r="OT159" i="2"/>
  <c r="OT98" i="2"/>
  <c r="OT85" i="2"/>
  <c r="OT134" i="2"/>
  <c r="OT83" i="2"/>
  <c r="OT117" i="2"/>
  <c r="OT175" i="2"/>
  <c r="OT358" i="2"/>
  <c r="OT27" i="2"/>
  <c r="OT16" i="2"/>
  <c r="OT184" i="2"/>
  <c r="OT74" i="2"/>
  <c r="OT149" i="2"/>
  <c r="OT92" i="2"/>
  <c r="OT132" i="2"/>
  <c r="OT470" i="2"/>
  <c r="OT115" i="2"/>
  <c r="OT145" i="2"/>
  <c r="OT186" i="2"/>
  <c r="OT40" i="2"/>
  <c r="OT21" i="2"/>
  <c r="OT199" i="2"/>
  <c r="OT295" i="2"/>
  <c r="OT353" i="2"/>
  <c r="OT207" i="2"/>
  <c r="OT155" i="2"/>
  <c r="OT195" i="2"/>
  <c r="OT125" i="2"/>
  <c r="OT15" i="2"/>
  <c r="OT160" i="2"/>
  <c r="OT194" i="2"/>
  <c r="OT224" i="2"/>
  <c r="OT188" i="2"/>
  <c r="OT76" i="2"/>
  <c r="OT153" i="2"/>
  <c r="OT263" i="2"/>
  <c r="OT112" i="2"/>
  <c r="OT62" i="2"/>
  <c r="OT78" i="2"/>
  <c r="OT198" i="2"/>
  <c r="OT191" i="2"/>
  <c r="OT275" i="2"/>
  <c r="OT65" i="2"/>
  <c r="OT341" i="2"/>
  <c r="OT105" i="2"/>
  <c r="OT81" i="2"/>
  <c r="OT267" i="2"/>
  <c r="OT220" i="2"/>
  <c r="OT156" i="2"/>
  <c r="OT254" i="2"/>
  <c r="OT286" i="2"/>
  <c r="OT29" i="2"/>
  <c r="OT94" i="2"/>
  <c r="OT100" i="2"/>
  <c r="OT182" i="2"/>
  <c r="OT36" i="2"/>
  <c r="OT53" i="2"/>
  <c r="OT4" i="2"/>
  <c r="OT2" i="2"/>
  <c r="OT306" i="2"/>
  <c r="OT56" i="2"/>
  <c r="OT43" i="2"/>
  <c r="OT282" i="2"/>
  <c r="OT59" i="2"/>
  <c r="OT169" i="2"/>
  <c r="OT192" i="2"/>
  <c r="OT209" i="2"/>
  <c r="OT227" i="2"/>
  <c r="OT73" i="2"/>
  <c r="OT113" i="2"/>
  <c r="OT71" i="2"/>
  <c r="OT18" i="2"/>
  <c r="OT26" i="2"/>
  <c r="OT144" i="2"/>
  <c r="OT9" i="2"/>
  <c r="OT50" i="2"/>
  <c r="OT19" i="2"/>
  <c r="OT99" i="2"/>
  <c r="OT23" i="2"/>
  <c r="OT24" i="2"/>
  <c r="OT12" i="2"/>
  <c r="OT66" i="2"/>
  <c r="OT5" i="2"/>
  <c r="OT101" i="2"/>
  <c r="OT88" i="2"/>
  <c r="OT64" i="2"/>
  <c r="OT70" i="2"/>
  <c r="OT32" i="2"/>
  <c r="OT51" i="2"/>
  <c r="OT218" i="2"/>
  <c r="OT35" i="2"/>
  <c r="OT368" i="2"/>
  <c r="OT350" i="2"/>
  <c r="OT388" i="2"/>
  <c r="OT292" i="2"/>
  <c r="OT214" i="2"/>
  <c r="OT75" i="2"/>
  <c r="OT293" i="2"/>
  <c r="OT243" i="2"/>
  <c r="OT210" i="2"/>
  <c r="OT369" i="2"/>
  <c r="OT69" i="2"/>
  <c r="OT68" i="2"/>
  <c r="OT38" i="2"/>
  <c r="OT3" i="2"/>
  <c r="OT120" i="2"/>
  <c r="OT58" i="2"/>
  <c r="OT34" i="2"/>
  <c r="OT86" i="2"/>
  <c r="OT178" i="2"/>
  <c r="OT57" i="2"/>
  <c r="OT217" i="2"/>
  <c r="OT127" i="2"/>
  <c r="OT206" i="2"/>
  <c r="OT111" i="2"/>
  <c r="OT344" i="2"/>
  <c r="OT150" i="2"/>
  <c r="OT93" i="2"/>
  <c r="OT63" i="2"/>
  <c r="OT174" i="2"/>
  <c r="OT147" i="2"/>
  <c r="OT48" i="2"/>
  <c r="OT96" i="2"/>
  <c r="OT72" i="2"/>
  <c r="OT33" i="2"/>
  <c r="OT189" i="2"/>
  <c r="OT313" i="2"/>
  <c r="OT158" i="2"/>
  <c r="OT219" i="2"/>
  <c r="OT31" i="2"/>
  <c r="OT95" i="2"/>
  <c r="OT346" i="2"/>
  <c r="OT176" i="2"/>
  <c r="OT352" i="2"/>
  <c r="OT245" i="2"/>
  <c r="OT41" i="2"/>
  <c r="OT79" i="2"/>
  <c r="OT30" i="2"/>
  <c r="OT226" i="2"/>
  <c r="OT103" i="2"/>
  <c r="OT141" i="2"/>
  <c r="OT301" i="2"/>
  <c r="OT347" i="2"/>
  <c r="OT472" i="2"/>
  <c r="OT190" i="2"/>
  <c r="OT296" i="2"/>
  <c r="OT139" i="2"/>
  <c r="OT371" i="2"/>
  <c r="OT7" i="2"/>
  <c r="OT208" i="2"/>
  <c r="OT25" i="2"/>
  <c r="OT468" i="2"/>
  <c r="OT256" i="2"/>
  <c r="OT17" i="2"/>
  <c r="OT222" i="2"/>
  <c r="OT130" i="2"/>
  <c r="OT89" i="2"/>
  <c r="OT201" i="2"/>
  <c r="OT273" i="2"/>
  <c r="OT42" i="2"/>
  <c r="OT200" i="2"/>
  <c r="OT20" i="2"/>
  <c r="OT6" i="2"/>
  <c r="OT61" i="2"/>
  <c r="OT246" i="2"/>
  <c r="OT381" i="2"/>
  <c r="OT278" i="2"/>
  <c r="OT326" i="2"/>
  <c r="OT342" i="2"/>
  <c r="OT276" i="2"/>
  <c r="OT247" i="2"/>
  <c r="OT314" i="2"/>
  <c r="OT142" i="2"/>
  <c r="OT168" i="2"/>
  <c r="OT343" i="2"/>
  <c r="OT11" i="2"/>
  <c r="OT138" i="2"/>
  <c r="OT294" i="2"/>
  <c r="OT91" i="2"/>
  <c r="OT232" i="2"/>
  <c r="OT299" i="2"/>
  <c r="OT364" i="2"/>
  <c r="OT122" i="2"/>
  <c r="OT354" i="2"/>
  <c r="OT435" i="2"/>
  <c r="OT340" i="2"/>
  <c r="OT471" i="2"/>
  <c r="OT302" i="2"/>
  <c r="OT316" i="2"/>
  <c r="OT317" i="2"/>
  <c r="OT136" i="2"/>
  <c r="OT433" i="2"/>
  <c r="OT386" i="2"/>
  <c r="OT252" i="2"/>
  <c r="OT410" i="2"/>
  <c r="OT212" i="2"/>
  <c r="OT348" i="2"/>
  <c r="OT163" i="2"/>
  <c r="OT310" i="2"/>
  <c r="OT173" i="2"/>
  <c r="OT417" i="2"/>
  <c r="OT114" i="2"/>
  <c r="OT331" i="2"/>
  <c r="OT264" i="2"/>
  <c r="OT366" i="2"/>
  <c r="OT359" i="2"/>
  <c r="OT405" i="2"/>
  <c r="OT365" i="2"/>
  <c r="OT382" i="2"/>
  <c r="OT271" i="2"/>
  <c r="OT291" i="2"/>
  <c r="OT393" i="2"/>
  <c r="OT442" i="2"/>
  <c r="OT392" i="2"/>
  <c r="OT396" i="2"/>
  <c r="OT406" i="2"/>
  <c r="OT453" i="2"/>
  <c r="OT236" i="2"/>
  <c r="OT253" i="2"/>
  <c r="OT143" i="2"/>
  <c r="OT281" i="2"/>
  <c r="OT285" i="2"/>
  <c r="OT387" i="2"/>
  <c r="OT332" i="2"/>
  <c r="OT439" i="2"/>
  <c r="OT135" i="2"/>
  <c r="OT197" i="2"/>
  <c r="OT449" i="2"/>
  <c r="OT250" i="2"/>
  <c r="OT237" i="2"/>
  <c r="OT241" i="2"/>
  <c r="OT266" i="2"/>
  <c r="OT272" i="2"/>
  <c r="OT165" i="2"/>
  <c r="OT14" i="2"/>
  <c r="OT400" i="2"/>
  <c r="OT259" i="2"/>
  <c r="OT311" i="2"/>
  <c r="OT309" i="2"/>
  <c r="OT234" i="2"/>
  <c r="OT334" i="2"/>
  <c r="OT426" i="2"/>
  <c r="OT456" i="2"/>
  <c r="OT376" i="2"/>
  <c r="OT215" i="2"/>
  <c r="OT157" i="2"/>
  <c r="OT97" i="2"/>
  <c r="OT380" i="2"/>
  <c r="OT8" i="2"/>
  <c r="OT446" i="2"/>
  <c r="OT248" i="2"/>
  <c r="OT133" i="2"/>
  <c r="OT244" i="2"/>
  <c r="OT123" i="2"/>
  <c r="OT171" i="2"/>
  <c r="OT283" i="2"/>
  <c r="OT249" i="2"/>
  <c r="OT67" i="2"/>
  <c r="OT129" i="2"/>
  <c r="OT49" i="2"/>
  <c r="OT109" i="2"/>
  <c r="OT374" i="2"/>
  <c r="OT288" i="2"/>
  <c r="OT116" i="2"/>
  <c r="OT121" i="2"/>
  <c r="OT202" i="2"/>
  <c r="OT60" i="2"/>
  <c r="OT170" i="2"/>
  <c r="OT204" i="2"/>
  <c r="OT162" i="2"/>
  <c r="OT28" i="2"/>
  <c r="OT231" i="2"/>
  <c r="OT251" i="2"/>
  <c r="OT44" i="2"/>
  <c r="OT305" i="2"/>
  <c r="OT287" i="2"/>
  <c r="OT148" i="2"/>
  <c r="OT356" i="2"/>
  <c r="OT90" i="2"/>
  <c r="OT107" i="2"/>
  <c r="OT183" i="2"/>
  <c r="OT80" i="2"/>
  <c r="OT339" i="2"/>
  <c r="OT233" i="2"/>
  <c r="OT128" i="2"/>
  <c r="OT467" i="2"/>
  <c r="OT312" i="2"/>
  <c r="OT444" i="2"/>
  <c r="OT235" i="2"/>
  <c r="OT104" i="2"/>
  <c r="OT258" i="2"/>
  <c r="OT303" i="2"/>
  <c r="OT428" i="2"/>
  <c r="OT473" i="2"/>
  <c r="OT459" i="2"/>
  <c r="OT395" i="2"/>
  <c r="OT397" i="2"/>
  <c r="OT436" i="2"/>
  <c r="OT440" i="2"/>
  <c r="OT465" i="2"/>
  <c r="OT408" i="2"/>
  <c r="OT421" i="2"/>
  <c r="OT479" i="2"/>
  <c r="OT422" i="2"/>
  <c r="OT377" i="2"/>
  <c r="OT430" i="2"/>
  <c r="OT389" i="2"/>
  <c r="OT137" i="2"/>
  <c r="OT385" i="2"/>
  <c r="OT402" i="2"/>
  <c r="OT318" i="2"/>
  <c r="OT375" i="2"/>
  <c r="OT279" i="2"/>
  <c r="OT438" i="2"/>
  <c r="OT333" i="2"/>
  <c r="OT424" i="2"/>
  <c r="OT300" i="2"/>
  <c r="OT461" i="2"/>
  <c r="OT187" i="2"/>
  <c r="OT238" i="2"/>
  <c r="OT265" i="2"/>
  <c r="OT298" i="2"/>
  <c r="OT360" i="2"/>
  <c r="OT119" i="2"/>
  <c r="OT211" i="2"/>
  <c r="OT373" i="2"/>
  <c r="OT338" i="2"/>
  <c r="OT242" i="2"/>
  <c r="OT355" i="2"/>
  <c r="OT447" i="2"/>
  <c r="OT443" i="2"/>
  <c r="OT403" i="2"/>
  <c r="OT463" i="2"/>
  <c r="OT335" i="2"/>
  <c r="OT431" i="2"/>
  <c r="OT454" i="2"/>
  <c r="OT384" i="2"/>
  <c r="OT151" i="2"/>
  <c r="OT407" i="2"/>
  <c r="OT412" i="2"/>
  <c r="OT445" i="2"/>
  <c r="OT462" i="2"/>
  <c r="OT324" i="2"/>
  <c r="OT425" i="2"/>
  <c r="OT450" i="2"/>
  <c r="OT414" i="2"/>
  <c r="OT357" i="2"/>
  <c r="OT415" i="2"/>
  <c r="OT476" i="2"/>
  <c r="OT321" i="2"/>
  <c r="OT328" i="2"/>
  <c r="OT315" i="2"/>
  <c r="OT351" i="2"/>
  <c r="OT423" i="2"/>
  <c r="OT441" i="2"/>
  <c r="OT216" i="2"/>
  <c r="OT240" i="2"/>
  <c r="OT452" i="2"/>
  <c r="OT409" i="2"/>
  <c r="OT269" i="2"/>
  <c r="OT329" i="2"/>
  <c r="OT416" i="2"/>
  <c r="OT437" i="2"/>
  <c r="OT419" i="2"/>
  <c r="OT427" i="2"/>
  <c r="OT161" i="2"/>
  <c r="OT429" i="2"/>
  <c r="OT399" i="2"/>
  <c r="OT290" i="2"/>
  <c r="OT349" i="2"/>
  <c r="OT213" i="2"/>
  <c r="OT401" i="2"/>
  <c r="OT460" i="2"/>
  <c r="OT307" i="2"/>
  <c r="OT379" i="2"/>
  <c r="OT82" i="2"/>
  <c r="OT77" i="2"/>
  <c r="OT370" i="2"/>
  <c r="OT394" i="2"/>
  <c r="OT323" i="2"/>
  <c r="OT221" i="2"/>
  <c r="OT478" i="2"/>
  <c r="OT390" i="2"/>
  <c r="OT320" i="2"/>
  <c r="OT378" i="2"/>
  <c r="OT418" i="2"/>
  <c r="OT464" i="2"/>
  <c r="OT474" i="2"/>
  <c r="OT398" i="2"/>
  <c r="OT451" i="2"/>
  <c r="OT457" i="2"/>
  <c r="OT477" i="2"/>
  <c r="OT458" i="2"/>
  <c r="OT372" i="2"/>
  <c r="OT225" i="2"/>
  <c r="OT228" i="2"/>
  <c r="OT185" i="2"/>
  <c r="OT475" i="2"/>
  <c r="OT257" i="2"/>
  <c r="OT47" i="2"/>
  <c r="OT336" i="2"/>
  <c r="OT262" i="2"/>
  <c r="OT106" i="2"/>
  <c r="OT469" i="2"/>
  <c r="OU102" i="2"/>
  <c r="OU10" i="2"/>
  <c r="OU330" i="2"/>
  <c r="OU84" i="2"/>
  <c r="OU260" i="2"/>
  <c r="OU45" i="2"/>
  <c r="OU181" i="2"/>
  <c r="OU140" i="2"/>
  <c r="OU108" i="2"/>
  <c r="OU179" i="2"/>
  <c r="OU277" i="2"/>
  <c r="OU167" i="2"/>
  <c r="OU52" i="2"/>
  <c r="OU177" i="2"/>
  <c r="OU39" i="2"/>
  <c r="OU203" i="2"/>
  <c r="OU196" i="2"/>
  <c r="OU289" i="2"/>
  <c r="OU110" i="2"/>
  <c r="OU13" i="2"/>
  <c r="OU22" i="2"/>
  <c r="OU164" i="2"/>
  <c r="OU172" i="2"/>
  <c r="OU239" i="2"/>
  <c r="OU46" i="2"/>
  <c r="OU166" i="2"/>
  <c r="OU154" i="2"/>
  <c r="OU255" i="2"/>
  <c r="OU455" i="2"/>
  <c r="OU152" i="2"/>
  <c r="OU126" i="2"/>
  <c r="OU146" i="2"/>
  <c r="OU284" i="2"/>
  <c r="OU304" i="2"/>
  <c r="OU345" i="2"/>
  <c r="OU337" i="2"/>
  <c r="OU361" i="2"/>
  <c r="OU434" i="2"/>
  <c r="OU413" i="2"/>
  <c r="OU404" i="2"/>
  <c r="OU363" i="2"/>
  <c r="OU466" i="2"/>
  <c r="OU411" i="2"/>
  <c r="OU448" i="2"/>
  <c r="OU362" i="2"/>
  <c r="OU391" i="2"/>
  <c r="OU308" i="2"/>
  <c r="OU193" i="2"/>
  <c r="OU319" i="2"/>
  <c r="OU205" i="2"/>
  <c r="OU322" i="2"/>
  <c r="OU297" i="2"/>
  <c r="OU325" i="2"/>
  <c r="OU180" i="2"/>
  <c r="OU54" i="2"/>
  <c r="OU280" i="2"/>
  <c r="OU274" i="2"/>
  <c r="OU261" i="2"/>
  <c r="OU118" i="2"/>
  <c r="OU229" i="2"/>
  <c r="OU383" i="2"/>
  <c r="OU131" i="2"/>
  <c r="OU124" i="2"/>
  <c r="OU223" i="2"/>
  <c r="OU230" i="2"/>
  <c r="OU327" i="2"/>
  <c r="OU420" i="2"/>
  <c r="OU270" i="2"/>
  <c r="OU432" i="2"/>
  <c r="OU268" i="2"/>
  <c r="OU367" i="2"/>
  <c r="OU87" i="2"/>
  <c r="OU37" i="2"/>
  <c r="OU55" i="2"/>
  <c r="OU159" i="2"/>
  <c r="OU98" i="2"/>
  <c r="OU85" i="2"/>
  <c r="OU134" i="2"/>
  <c r="OU83" i="2"/>
  <c r="OU117" i="2"/>
  <c r="OU175" i="2"/>
  <c r="OU358" i="2"/>
  <c r="OU27" i="2"/>
  <c r="OU16" i="2"/>
  <c r="OU184" i="2"/>
  <c r="OU74" i="2"/>
  <c r="OU149" i="2"/>
  <c r="OU92" i="2"/>
  <c r="OU132" i="2"/>
  <c r="OU470" i="2"/>
  <c r="OU115" i="2"/>
  <c r="OU145" i="2"/>
  <c r="OU186" i="2"/>
  <c r="OU40" i="2"/>
  <c r="OU21" i="2"/>
  <c r="OU199" i="2"/>
  <c r="OU295" i="2"/>
  <c r="OU353" i="2"/>
  <c r="OU207" i="2"/>
  <c r="OU155" i="2"/>
  <c r="OU195" i="2"/>
  <c r="OU125" i="2"/>
  <c r="OU15" i="2"/>
  <c r="OU160" i="2"/>
  <c r="OU194" i="2"/>
  <c r="OU224" i="2"/>
  <c r="OU188" i="2"/>
  <c r="OU76" i="2"/>
  <c r="OU153" i="2"/>
  <c r="OU263" i="2"/>
  <c r="OU112" i="2"/>
  <c r="OU62" i="2"/>
  <c r="OU78" i="2"/>
  <c r="OU198" i="2"/>
  <c r="OU191" i="2"/>
  <c r="OU275" i="2"/>
  <c r="OU65" i="2"/>
  <c r="OU341" i="2"/>
  <c r="OU105" i="2"/>
  <c r="OU81" i="2"/>
  <c r="OU267" i="2"/>
  <c r="OU220" i="2"/>
  <c r="OU156" i="2"/>
  <c r="OU254" i="2"/>
  <c r="OU286" i="2"/>
  <c r="OU29" i="2"/>
  <c r="OU94" i="2"/>
  <c r="OU100" i="2"/>
  <c r="OU182" i="2"/>
  <c r="OU36" i="2"/>
  <c r="OU53" i="2"/>
  <c r="OU4" i="2"/>
  <c r="OU2" i="2"/>
  <c r="OU306" i="2"/>
  <c r="OU56" i="2"/>
  <c r="OU43" i="2"/>
  <c r="OU282" i="2"/>
  <c r="OU59" i="2"/>
  <c r="OU169" i="2"/>
  <c r="OU192" i="2"/>
  <c r="OU209" i="2"/>
  <c r="OU227" i="2"/>
  <c r="OU73" i="2"/>
  <c r="OU113" i="2"/>
  <c r="OU71" i="2"/>
  <c r="OU18" i="2"/>
  <c r="OU26" i="2"/>
  <c r="OU144" i="2"/>
  <c r="OU9" i="2"/>
  <c r="OU50" i="2"/>
  <c r="OU19" i="2"/>
  <c r="OU99" i="2"/>
  <c r="OU23" i="2"/>
  <c r="OU24" i="2"/>
  <c r="OU12" i="2"/>
  <c r="OU66" i="2"/>
  <c r="OU5" i="2"/>
  <c r="OU101" i="2"/>
  <c r="OU88" i="2"/>
  <c r="OU64" i="2"/>
  <c r="OU70" i="2"/>
  <c r="OU32" i="2"/>
  <c r="OU51" i="2"/>
  <c r="OU218" i="2"/>
  <c r="OU35" i="2"/>
  <c r="OU368" i="2"/>
  <c r="OU350" i="2"/>
  <c r="OU388" i="2"/>
  <c r="OU292" i="2"/>
  <c r="OU214" i="2"/>
  <c r="OU75" i="2"/>
  <c r="OU293" i="2"/>
  <c r="OU243" i="2"/>
  <c r="OU210" i="2"/>
  <c r="OU369" i="2"/>
  <c r="OU69" i="2"/>
  <c r="OU68" i="2"/>
  <c r="OU38" i="2"/>
  <c r="OU3" i="2"/>
  <c r="OU120" i="2"/>
  <c r="OU58" i="2"/>
  <c r="OU34" i="2"/>
  <c r="OU86" i="2"/>
  <c r="OU178" i="2"/>
  <c r="OU57" i="2"/>
  <c r="OU217" i="2"/>
  <c r="OU127" i="2"/>
  <c r="OU206" i="2"/>
  <c r="OU111" i="2"/>
  <c r="OU344" i="2"/>
  <c r="OU150" i="2"/>
  <c r="OU93" i="2"/>
  <c r="OU63" i="2"/>
  <c r="OU174" i="2"/>
  <c r="OU147" i="2"/>
  <c r="OU48" i="2"/>
  <c r="OU96" i="2"/>
  <c r="OU72" i="2"/>
  <c r="OU33" i="2"/>
  <c r="OU189" i="2"/>
  <c r="OU313" i="2"/>
  <c r="OU158" i="2"/>
  <c r="OU219" i="2"/>
  <c r="OU31" i="2"/>
  <c r="OU95" i="2"/>
  <c r="OU346" i="2"/>
  <c r="OU176" i="2"/>
  <c r="OU352" i="2"/>
  <c r="OU245" i="2"/>
  <c r="OU41" i="2"/>
  <c r="OU79" i="2"/>
  <c r="OU30" i="2"/>
  <c r="OU226" i="2"/>
  <c r="OU103" i="2"/>
  <c r="OU141" i="2"/>
  <c r="OU301" i="2"/>
  <c r="OU347" i="2"/>
  <c r="OU472" i="2"/>
  <c r="OU190" i="2"/>
  <c r="OU296" i="2"/>
  <c r="OU139" i="2"/>
  <c r="OU371" i="2"/>
  <c r="OU7" i="2"/>
  <c r="OU208" i="2"/>
  <c r="OU25" i="2"/>
  <c r="OU468" i="2"/>
  <c r="OU256" i="2"/>
  <c r="OU17" i="2"/>
  <c r="OU222" i="2"/>
  <c r="OU130" i="2"/>
  <c r="OU89" i="2"/>
  <c r="OU201" i="2"/>
  <c r="OU273" i="2"/>
  <c r="OU42" i="2"/>
  <c r="OU200" i="2"/>
  <c r="OU20" i="2"/>
  <c r="OU6" i="2"/>
  <c r="OU61" i="2"/>
  <c r="OU246" i="2"/>
  <c r="OU381" i="2"/>
  <c r="OU278" i="2"/>
  <c r="OU326" i="2"/>
  <c r="OU342" i="2"/>
  <c r="OU276" i="2"/>
  <c r="OU247" i="2"/>
  <c r="OU314" i="2"/>
  <c r="OU142" i="2"/>
  <c r="OU168" i="2"/>
  <c r="OU343" i="2"/>
  <c r="OU11" i="2"/>
  <c r="OU138" i="2"/>
  <c r="OU294" i="2"/>
  <c r="OU91" i="2"/>
  <c r="OU232" i="2"/>
  <c r="OU299" i="2"/>
  <c r="OU364" i="2"/>
  <c r="OU122" i="2"/>
  <c r="OU354" i="2"/>
  <c r="OU435" i="2"/>
  <c r="OU340" i="2"/>
  <c r="OU471" i="2"/>
  <c r="OU302" i="2"/>
  <c r="OU316" i="2"/>
  <c r="OU317" i="2"/>
  <c r="OU136" i="2"/>
  <c r="OU433" i="2"/>
  <c r="OU386" i="2"/>
  <c r="OU252" i="2"/>
  <c r="OU410" i="2"/>
  <c r="OU212" i="2"/>
  <c r="OU348" i="2"/>
  <c r="OU163" i="2"/>
  <c r="OU310" i="2"/>
  <c r="OU173" i="2"/>
  <c r="OU417" i="2"/>
  <c r="OU114" i="2"/>
  <c r="OU331" i="2"/>
  <c r="OU264" i="2"/>
  <c r="OU366" i="2"/>
  <c r="OU359" i="2"/>
  <c r="OU405" i="2"/>
  <c r="OU365" i="2"/>
  <c r="OU382" i="2"/>
  <c r="OU271" i="2"/>
  <c r="OU291" i="2"/>
  <c r="OU393" i="2"/>
  <c r="OU442" i="2"/>
  <c r="OU392" i="2"/>
  <c r="OU396" i="2"/>
  <c r="OU406" i="2"/>
  <c r="OU453" i="2"/>
  <c r="OU236" i="2"/>
  <c r="OU253" i="2"/>
  <c r="OU143" i="2"/>
  <c r="OU281" i="2"/>
  <c r="OU285" i="2"/>
  <c r="OU387" i="2"/>
  <c r="OU332" i="2"/>
  <c r="OU439" i="2"/>
  <c r="OU135" i="2"/>
  <c r="OU197" i="2"/>
  <c r="OU449" i="2"/>
  <c r="OU250" i="2"/>
  <c r="OU237" i="2"/>
  <c r="OU241" i="2"/>
  <c r="OU266" i="2"/>
  <c r="OU272" i="2"/>
  <c r="OU165" i="2"/>
  <c r="OU14" i="2"/>
  <c r="OU400" i="2"/>
  <c r="OU259" i="2"/>
  <c r="OU311" i="2"/>
  <c r="OU309" i="2"/>
  <c r="OU234" i="2"/>
  <c r="OU334" i="2"/>
  <c r="OU426" i="2"/>
  <c r="OU456" i="2"/>
  <c r="OU376" i="2"/>
  <c r="OU215" i="2"/>
  <c r="OU157" i="2"/>
  <c r="OU97" i="2"/>
  <c r="OU380" i="2"/>
  <c r="OU8" i="2"/>
  <c r="OU446" i="2"/>
  <c r="OU248" i="2"/>
  <c r="OU133" i="2"/>
  <c r="OU244" i="2"/>
  <c r="OU123" i="2"/>
  <c r="OU171" i="2"/>
  <c r="OU283" i="2"/>
  <c r="OU249" i="2"/>
  <c r="OU67" i="2"/>
  <c r="OU129" i="2"/>
  <c r="OU49" i="2"/>
  <c r="OU109" i="2"/>
  <c r="OU374" i="2"/>
  <c r="OU288" i="2"/>
  <c r="OU116" i="2"/>
  <c r="OU121" i="2"/>
  <c r="OU202" i="2"/>
  <c r="OU60" i="2"/>
  <c r="OU170" i="2"/>
  <c r="OU204" i="2"/>
  <c r="OU162" i="2"/>
  <c r="OU28" i="2"/>
  <c r="OU231" i="2"/>
  <c r="OU251" i="2"/>
  <c r="OU44" i="2"/>
  <c r="OU305" i="2"/>
  <c r="OU287" i="2"/>
  <c r="OU148" i="2"/>
  <c r="OU356" i="2"/>
  <c r="OU90" i="2"/>
  <c r="OU107" i="2"/>
  <c r="OU183" i="2"/>
  <c r="OU80" i="2"/>
  <c r="OU339" i="2"/>
  <c r="OU233" i="2"/>
  <c r="OU128" i="2"/>
  <c r="OU467" i="2"/>
  <c r="OU312" i="2"/>
  <c r="OU444" i="2"/>
  <c r="OU235" i="2"/>
  <c r="OU104" i="2"/>
  <c r="OU258" i="2"/>
  <c r="OU303" i="2"/>
  <c r="OU428" i="2"/>
  <c r="OU473" i="2"/>
  <c r="OU459" i="2"/>
  <c r="OU395" i="2"/>
  <c r="OU397" i="2"/>
  <c r="OU436" i="2"/>
  <c r="OU440" i="2"/>
  <c r="OU465" i="2"/>
  <c r="OU408" i="2"/>
  <c r="OU421" i="2"/>
  <c r="OU479" i="2"/>
  <c r="OU422" i="2"/>
  <c r="OU377" i="2"/>
  <c r="OU430" i="2"/>
  <c r="OU389" i="2"/>
  <c r="OU137" i="2"/>
  <c r="OU385" i="2"/>
  <c r="OU402" i="2"/>
  <c r="OU318" i="2"/>
  <c r="OU375" i="2"/>
  <c r="OU279" i="2"/>
  <c r="OU438" i="2"/>
  <c r="OU333" i="2"/>
  <c r="OU424" i="2"/>
  <c r="OU300" i="2"/>
  <c r="OU461" i="2"/>
  <c r="OU187" i="2"/>
  <c r="OU238" i="2"/>
  <c r="OU265" i="2"/>
  <c r="OU298" i="2"/>
  <c r="OU360" i="2"/>
  <c r="OU119" i="2"/>
  <c r="OU211" i="2"/>
  <c r="OU373" i="2"/>
  <c r="OU338" i="2"/>
  <c r="OU242" i="2"/>
  <c r="OU355" i="2"/>
  <c r="OU447" i="2"/>
  <c r="OU443" i="2"/>
  <c r="OU403" i="2"/>
  <c r="OU463" i="2"/>
  <c r="OU335" i="2"/>
  <c r="OU431" i="2"/>
  <c r="OU454" i="2"/>
  <c r="OU384" i="2"/>
  <c r="OU151" i="2"/>
  <c r="OU407" i="2"/>
  <c r="OU412" i="2"/>
  <c r="OU445" i="2"/>
  <c r="OU462" i="2"/>
  <c r="OU324" i="2"/>
  <c r="OU425" i="2"/>
  <c r="OU450" i="2"/>
  <c r="OU414" i="2"/>
  <c r="OU357" i="2"/>
  <c r="OU415" i="2"/>
  <c r="OU476" i="2"/>
  <c r="OU321" i="2"/>
  <c r="OU328" i="2"/>
  <c r="OU315" i="2"/>
  <c r="OU351" i="2"/>
  <c r="OU423" i="2"/>
  <c r="OU441" i="2"/>
  <c r="OU216" i="2"/>
  <c r="OU240" i="2"/>
  <c r="OU452" i="2"/>
  <c r="OU409" i="2"/>
  <c r="OU269" i="2"/>
  <c r="OU329" i="2"/>
  <c r="OU416" i="2"/>
  <c r="OU437" i="2"/>
  <c r="OU419" i="2"/>
  <c r="OU427" i="2"/>
  <c r="OU161" i="2"/>
  <c r="OU429" i="2"/>
  <c r="OU399" i="2"/>
  <c r="OU290" i="2"/>
  <c r="OU349" i="2"/>
  <c r="OU213" i="2"/>
  <c r="OU401" i="2"/>
  <c r="OU460" i="2"/>
  <c r="OU307" i="2"/>
  <c r="OU379" i="2"/>
  <c r="OU82" i="2"/>
  <c r="OU77" i="2"/>
  <c r="OU370" i="2"/>
  <c r="OU394" i="2"/>
  <c r="OU323" i="2"/>
  <c r="OU221" i="2"/>
  <c r="OU478" i="2"/>
  <c r="OU390" i="2"/>
  <c r="OU320" i="2"/>
  <c r="OU378" i="2"/>
  <c r="OU418" i="2"/>
  <c r="OU464" i="2"/>
  <c r="OU474" i="2"/>
  <c r="OU398" i="2"/>
  <c r="OU451" i="2"/>
  <c r="OU457" i="2"/>
  <c r="OU477" i="2"/>
  <c r="OU458" i="2"/>
  <c r="OU372" i="2"/>
  <c r="OU225" i="2"/>
  <c r="OU228" i="2"/>
  <c r="OU185" i="2"/>
  <c r="OU475" i="2"/>
  <c r="OU257" i="2"/>
  <c r="OU47" i="2"/>
  <c r="OU336" i="2"/>
  <c r="OU262" i="2"/>
  <c r="OU106" i="2"/>
  <c r="OU469" i="2"/>
  <c r="OV102" i="2"/>
  <c r="OV10" i="2"/>
  <c r="OV330" i="2"/>
  <c r="OV84" i="2"/>
  <c r="OV260" i="2"/>
  <c r="OV45" i="2"/>
  <c r="OV181" i="2"/>
  <c r="OV140" i="2"/>
  <c r="OV108" i="2"/>
  <c r="OV179" i="2"/>
  <c r="OV277" i="2"/>
  <c r="OV167" i="2"/>
  <c r="OV52" i="2"/>
  <c r="OV177" i="2"/>
  <c r="OV39" i="2"/>
  <c r="OV203" i="2"/>
  <c r="OV196" i="2"/>
  <c r="OV289" i="2"/>
  <c r="OV110" i="2"/>
  <c r="OV13" i="2"/>
  <c r="OV22" i="2"/>
  <c r="OV164" i="2"/>
  <c r="OV172" i="2"/>
  <c r="OV239" i="2"/>
  <c r="OV46" i="2"/>
  <c r="OV166" i="2"/>
  <c r="OV154" i="2"/>
  <c r="OV255" i="2"/>
  <c r="OV455" i="2"/>
  <c r="OV152" i="2"/>
  <c r="OV126" i="2"/>
  <c r="OV146" i="2"/>
  <c r="OV284" i="2"/>
  <c r="OV304" i="2"/>
  <c r="OV345" i="2"/>
  <c r="OV337" i="2"/>
  <c r="OV361" i="2"/>
  <c r="OV434" i="2"/>
  <c r="OV413" i="2"/>
  <c r="OV404" i="2"/>
  <c r="OV363" i="2"/>
  <c r="OV466" i="2"/>
  <c r="OV411" i="2"/>
  <c r="OV448" i="2"/>
  <c r="OV362" i="2"/>
  <c r="OV391" i="2"/>
  <c r="OV308" i="2"/>
  <c r="OV193" i="2"/>
  <c r="OV319" i="2"/>
  <c r="OV205" i="2"/>
  <c r="OV322" i="2"/>
  <c r="OV297" i="2"/>
  <c r="OV325" i="2"/>
  <c r="OV180" i="2"/>
  <c r="OV54" i="2"/>
  <c r="OV280" i="2"/>
  <c r="OV274" i="2"/>
  <c r="OV261" i="2"/>
  <c r="OV118" i="2"/>
  <c r="OV229" i="2"/>
  <c r="OV383" i="2"/>
  <c r="OV131" i="2"/>
  <c r="OV124" i="2"/>
  <c r="OV223" i="2"/>
  <c r="OV230" i="2"/>
  <c r="OV327" i="2"/>
  <c r="OV420" i="2"/>
  <c r="OV270" i="2"/>
  <c r="OV432" i="2"/>
  <c r="OV268" i="2"/>
  <c r="OV367" i="2"/>
  <c r="OV87" i="2"/>
  <c r="OV37" i="2"/>
  <c r="OV55" i="2"/>
  <c r="OV159" i="2"/>
  <c r="OV98" i="2"/>
  <c r="OV85" i="2"/>
  <c r="OV134" i="2"/>
  <c r="OV83" i="2"/>
  <c r="OV117" i="2"/>
  <c r="OV175" i="2"/>
  <c r="OV358" i="2"/>
  <c r="OV27" i="2"/>
  <c r="OV16" i="2"/>
  <c r="OV184" i="2"/>
  <c r="OV74" i="2"/>
  <c r="OV149" i="2"/>
  <c r="OV92" i="2"/>
  <c r="OV132" i="2"/>
  <c r="OV470" i="2"/>
  <c r="OV115" i="2"/>
  <c r="OV145" i="2"/>
  <c r="OV186" i="2"/>
  <c r="OV40" i="2"/>
  <c r="OV21" i="2"/>
  <c r="OV199" i="2"/>
  <c r="OV295" i="2"/>
  <c r="OV353" i="2"/>
  <c r="OV207" i="2"/>
  <c r="OV155" i="2"/>
  <c r="OV195" i="2"/>
  <c r="OV125" i="2"/>
  <c r="OV15" i="2"/>
  <c r="OV160" i="2"/>
  <c r="OV194" i="2"/>
  <c r="OV224" i="2"/>
  <c r="OV188" i="2"/>
  <c r="OV76" i="2"/>
  <c r="OV153" i="2"/>
  <c r="OV263" i="2"/>
  <c r="OV112" i="2"/>
  <c r="OV62" i="2"/>
  <c r="OV78" i="2"/>
  <c r="OV198" i="2"/>
  <c r="OV191" i="2"/>
  <c r="OV275" i="2"/>
  <c r="OV65" i="2"/>
  <c r="OV341" i="2"/>
  <c r="OV105" i="2"/>
  <c r="OV81" i="2"/>
  <c r="OV267" i="2"/>
  <c r="OV220" i="2"/>
  <c r="OV156" i="2"/>
  <c r="OV254" i="2"/>
  <c r="OV286" i="2"/>
  <c r="OV29" i="2"/>
  <c r="OV94" i="2"/>
  <c r="OV100" i="2"/>
  <c r="OV182" i="2"/>
  <c r="OV36" i="2"/>
  <c r="OV53" i="2"/>
  <c r="OV4" i="2"/>
  <c r="OV2" i="2"/>
  <c r="OV306" i="2"/>
  <c r="OV56" i="2"/>
  <c r="OV43" i="2"/>
  <c r="OV282" i="2"/>
  <c r="OV59" i="2"/>
  <c r="OV169" i="2"/>
  <c r="OV192" i="2"/>
  <c r="OV209" i="2"/>
  <c r="OV227" i="2"/>
  <c r="OV73" i="2"/>
  <c r="OV113" i="2"/>
  <c r="OV71" i="2"/>
  <c r="OV18" i="2"/>
  <c r="OV26" i="2"/>
  <c r="OV144" i="2"/>
  <c r="OV9" i="2"/>
  <c r="OV50" i="2"/>
  <c r="OV19" i="2"/>
  <c r="OV99" i="2"/>
  <c r="OV23" i="2"/>
  <c r="OV24" i="2"/>
  <c r="OV12" i="2"/>
  <c r="OV66" i="2"/>
  <c r="OV5" i="2"/>
  <c r="OV101" i="2"/>
  <c r="OV88" i="2"/>
  <c r="OV64" i="2"/>
  <c r="OV70" i="2"/>
  <c r="OV32" i="2"/>
  <c r="OV51" i="2"/>
  <c r="OV218" i="2"/>
  <c r="OV35" i="2"/>
  <c r="OV368" i="2"/>
  <c r="OV350" i="2"/>
  <c r="OV388" i="2"/>
  <c r="OV292" i="2"/>
  <c r="OV214" i="2"/>
  <c r="OV75" i="2"/>
  <c r="OV293" i="2"/>
  <c r="OV243" i="2"/>
  <c r="OV210" i="2"/>
  <c r="OV369" i="2"/>
  <c r="OV69" i="2"/>
  <c r="OV68" i="2"/>
  <c r="OV38" i="2"/>
  <c r="OV3" i="2"/>
  <c r="OV120" i="2"/>
  <c r="OV58" i="2"/>
  <c r="OV34" i="2"/>
  <c r="OV86" i="2"/>
  <c r="OV178" i="2"/>
  <c r="OV57" i="2"/>
  <c r="OV217" i="2"/>
  <c r="OV127" i="2"/>
  <c r="OV206" i="2"/>
  <c r="OV111" i="2"/>
  <c r="OV344" i="2"/>
  <c r="OV150" i="2"/>
  <c r="OV93" i="2"/>
  <c r="OV63" i="2"/>
  <c r="OV174" i="2"/>
  <c r="OV147" i="2"/>
  <c r="OV48" i="2"/>
  <c r="OV96" i="2"/>
  <c r="OV72" i="2"/>
  <c r="OV33" i="2"/>
  <c r="OV189" i="2"/>
  <c r="OV313" i="2"/>
  <c r="OV158" i="2"/>
  <c r="OV219" i="2"/>
  <c r="OV31" i="2"/>
  <c r="OV95" i="2"/>
  <c r="OV346" i="2"/>
  <c r="OV176" i="2"/>
  <c r="OV352" i="2"/>
  <c r="OV245" i="2"/>
  <c r="OV41" i="2"/>
  <c r="OV79" i="2"/>
  <c r="OV30" i="2"/>
  <c r="OV226" i="2"/>
  <c r="OV103" i="2"/>
  <c r="OV141" i="2"/>
  <c r="OV301" i="2"/>
  <c r="OV347" i="2"/>
  <c r="OV472" i="2"/>
  <c r="OV190" i="2"/>
  <c r="OV296" i="2"/>
  <c r="OV139" i="2"/>
  <c r="OV371" i="2"/>
  <c r="OV7" i="2"/>
  <c r="OV208" i="2"/>
  <c r="OV25" i="2"/>
  <c r="OV468" i="2"/>
  <c r="OV256" i="2"/>
  <c r="OV17" i="2"/>
  <c r="OV222" i="2"/>
  <c r="OV130" i="2"/>
  <c r="OV89" i="2"/>
  <c r="OV201" i="2"/>
  <c r="OV273" i="2"/>
  <c r="OV42" i="2"/>
  <c r="OV200" i="2"/>
  <c r="OV20" i="2"/>
  <c r="OV6" i="2"/>
  <c r="OV61" i="2"/>
  <c r="OV246" i="2"/>
  <c r="OV381" i="2"/>
  <c r="OV278" i="2"/>
  <c r="OV326" i="2"/>
  <c r="OV342" i="2"/>
  <c r="OV276" i="2"/>
  <c r="OV247" i="2"/>
  <c r="OV314" i="2"/>
  <c r="OV142" i="2"/>
  <c r="OV168" i="2"/>
  <c r="OV343" i="2"/>
  <c r="OV11" i="2"/>
  <c r="OV138" i="2"/>
  <c r="OV294" i="2"/>
  <c r="OV91" i="2"/>
  <c r="OV232" i="2"/>
  <c r="OV299" i="2"/>
  <c r="OV364" i="2"/>
  <c r="OV122" i="2"/>
  <c r="OV354" i="2"/>
  <c r="OV435" i="2"/>
  <c r="OV340" i="2"/>
  <c r="OV471" i="2"/>
  <c r="OV302" i="2"/>
  <c r="OV316" i="2"/>
  <c r="OV317" i="2"/>
  <c r="OV136" i="2"/>
  <c r="OV433" i="2"/>
  <c r="OV386" i="2"/>
  <c r="OV252" i="2"/>
  <c r="OV410" i="2"/>
  <c r="OV212" i="2"/>
  <c r="OV348" i="2"/>
  <c r="OV163" i="2"/>
  <c r="OV310" i="2"/>
  <c r="OV173" i="2"/>
  <c r="OV417" i="2"/>
  <c r="OV114" i="2"/>
  <c r="OV331" i="2"/>
  <c r="OV264" i="2"/>
  <c r="OV366" i="2"/>
  <c r="OV359" i="2"/>
  <c r="OV405" i="2"/>
  <c r="OV365" i="2"/>
  <c r="OV382" i="2"/>
  <c r="OV271" i="2"/>
  <c r="OV291" i="2"/>
  <c r="OV393" i="2"/>
  <c r="OV442" i="2"/>
  <c r="OV392" i="2"/>
  <c r="OV396" i="2"/>
  <c r="OV406" i="2"/>
  <c r="OV453" i="2"/>
  <c r="OV236" i="2"/>
  <c r="OV253" i="2"/>
  <c r="OV143" i="2"/>
  <c r="OV281" i="2"/>
  <c r="OV285" i="2"/>
  <c r="OV387" i="2"/>
  <c r="OV332" i="2"/>
  <c r="OV439" i="2"/>
  <c r="OV135" i="2"/>
  <c r="OV197" i="2"/>
  <c r="OV449" i="2"/>
  <c r="OV250" i="2"/>
  <c r="OV237" i="2"/>
  <c r="OV241" i="2"/>
  <c r="OV266" i="2"/>
  <c r="OV272" i="2"/>
  <c r="OV165" i="2"/>
  <c r="OV14" i="2"/>
  <c r="OV400" i="2"/>
  <c r="OV259" i="2"/>
  <c r="OV311" i="2"/>
  <c r="OV309" i="2"/>
  <c r="OV234" i="2"/>
  <c r="OV334" i="2"/>
  <c r="OV426" i="2"/>
  <c r="OV456" i="2"/>
  <c r="OV376" i="2"/>
  <c r="OV215" i="2"/>
  <c r="OV157" i="2"/>
  <c r="OV97" i="2"/>
  <c r="OV380" i="2"/>
  <c r="OV8" i="2"/>
  <c r="OV446" i="2"/>
  <c r="OV248" i="2"/>
  <c r="OV133" i="2"/>
  <c r="OV244" i="2"/>
  <c r="OV123" i="2"/>
  <c r="OV171" i="2"/>
  <c r="OV283" i="2"/>
  <c r="OV249" i="2"/>
  <c r="OV67" i="2"/>
  <c r="OV129" i="2"/>
  <c r="OV49" i="2"/>
  <c r="OV109" i="2"/>
  <c r="OV374" i="2"/>
  <c r="OV288" i="2"/>
  <c r="OV116" i="2"/>
  <c r="OV121" i="2"/>
  <c r="OV202" i="2"/>
  <c r="OV60" i="2"/>
  <c r="OV170" i="2"/>
  <c r="OV204" i="2"/>
  <c r="OV162" i="2"/>
  <c r="OV28" i="2"/>
  <c r="OV231" i="2"/>
  <c r="OV251" i="2"/>
  <c r="OV44" i="2"/>
  <c r="OV305" i="2"/>
  <c r="OV287" i="2"/>
  <c r="OV148" i="2"/>
  <c r="OV356" i="2"/>
  <c r="OV90" i="2"/>
  <c r="OV107" i="2"/>
  <c r="OV183" i="2"/>
  <c r="OV80" i="2"/>
  <c r="OV339" i="2"/>
  <c r="OV233" i="2"/>
  <c r="OV128" i="2"/>
  <c r="OV467" i="2"/>
  <c r="OV312" i="2"/>
  <c r="OV444" i="2"/>
  <c r="OV235" i="2"/>
  <c r="OV104" i="2"/>
  <c r="OV258" i="2"/>
  <c r="OV303" i="2"/>
  <c r="OV428" i="2"/>
  <c r="OV473" i="2"/>
  <c r="OV459" i="2"/>
  <c r="OV395" i="2"/>
  <c r="OV397" i="2"/>
  <c r="OV436" i="2"/>
  <c r="OV440" i="2"/>
  <c r="OV465" i="2"/>
  <c r="OV408" i="2"/>
  <c r="OV421" i="2"/>
  <c r="OV479" i="2"/>
  <c r="OV422" i="2"/>
  <c r="OV377" i="2"/>
  <c r="OV430" i="2"/>
  <c r="OV389" i="2"/>
  <c r="OV137" i="2"/>
  <c r="OV385" i="2"/>
  <c r="OV402" i="2"/>
  <c r="OV318" i="2"/>
  <c r="OV375" i="2"/>
  <c r="OV279" i="2"/>
  <c r="OV438" i="2"/>
  <c r="OV333" i="2"/>
  <c r="OV424" i="2"/>
  <c r="OV300" i="2"/>
  <c r="OV461" i="2"/>
  <c r="OV187" i="2"/>
  <c r="OV238" i="2"/>
  <c r="OV265" i="2"/>
  <c r="OV298" i="2"/>
  <c r="OV360" i="2"/>
  <c r="OV119" i="2"/>
  <c r="OV211" i="2"/>
  <c r="OV373" i="2"/>
  <c r="OV338" i="2"/>
  <c r="OV242" i="2"/>
  <c r="OV355" i="2"/>
  <c r="OV447" i="2"/>
  <c r="OV443" i="2"/>
  <c r="OV403" i="2"/>
  <c r="OV463" i="2"/>
  <c r="OV335" i="2"/>
  <c r="OV431" i="2"/>
  <c r="OV454" i="2"/>
  <c r="OV384" i="2"/>
  <c r="OV151" i="2"/>
  <c r="OV407" i="2"/>
  <c r="OV412" i="2"/>
  <c r="OV445" i="2"/>
  <c r="OV462" i="2"/>
  <c r="OV324" i="2"/>
  <c r="OV425" i="2"/>
  <c r="OV450" i="2"/>
  <c r="OV414" i="2"/>
  <c r="OV357" i="2"/>
  <c r="OV415" i="2"/>
  <c r="OV476" i="2"/>
  <c r="OV321" i="2"/>
  <c r="OV328" i="2"/>
  <c r="OV315" i="2"/>
  <c r="OV351" i="2"/>
  <c r="OV423" i="2"/>
  <c r="OV441" i="2"/>
  <c r="OV216" i="2"/>
  <c r="OV240" i="2"/>
  <c r="OV452" i="2"/>
  <c r="OV409" i="2"/>
  <c r="OV269" i="2"/>
  <c r="OV329" i="2"/>
  <c r="OV416" i="2"/>
  <c r="OV437" i="2"/>
  <c r="OV419" i="2"/>
  <c r="OV427" i="2"/>
  <c r="OV161" i="2"/>
  <c r="OV429" i="2"/>
  <c r="OV399" i="2"/>
  <c r="OV290" i="2"/>
  <c r="OV349" i="2"/>
  <c r="OV213" i="2"/>
  <c r="OV401" i="2"/>
  <c r="OV460" i="2"/>
  <c r="OV307" i="2"/>
  <c r="OV379" i="2"/>
  <c r="OV82" i="2"/>
  <c r="OV77" i="2"/>
  <c r="OV370" i="2"/>
  <c r="OV394" i="2"/>
  <c r="OV323" i="2"/>
  <c r="OV221" i="2"/>
  <c r="OV478" i="2"/>
  <c r="OV390" i="2"/>
  <c r="OV320" i="2"/>
  <c r="OV378" i="2"/>
  <c r="OV418" i="2"/>
  <c r="OV464" i="2"/>
  <c r="OV474" i="2"/>
  <c r="OV398" i="2"/>
  <c r="OV451" i="2"/>
  <c r="OV457" i="2"/>
  <c r="OV477" i="2"/>
  <c r="OV458" i="2"/>
  <c r="OV372" i="2"/>
  <c r="OV225" i="2"/>
  <c r="OV228" i="2"/>
  <c r="OV185" i="2"/>
  <c r="OV475" i="2"/>
  <c r="OV257" i="2"/>
  <c r="OV47" i="2"/>
  <c r="OV336" i="2"/>
  <c r="OV262" i="2"/>
  <c r="OV106" i="2"/>
  <c r="OV469" i="2"/>
  <c r="OW102" i="2"/>
  <c r="OW10" i="2"/>
  <c r="OW330" i="2"/>
  <c r="OW84" i="2"/>
  <c r="OW260" i="2"/>
  <c r="OW45" i="2"/>
  <c r="OW181" i="2"/>
  <c r="OW140" i="2"/>
  <c r="OW108" i="2"/>
  <c r="OW179" i="2"/>
  <c r="OW277" i="2"/>
  <c r="OW167" i="2"/>
  <c r="OW52" i="2"/>
  <c r="OW177" i="2"/>
  <c r="OW39" i="2"/>
  <c r="OW203" i="2"/>
  <c r="OW196" i="2"/>
  <c r="OW289" i="2"/>
  <c r="OW110" i="2"/>
  <c r="OW13" i="2"/>
  <c r="OW22" i="2"/>
  <c r="OW164" i="2"/>
  <c r="OW172" i="2"/>
  <c r="OW239" i="2"/>
  <c r="OW46" i="2"/>
  <c r="OW166" i="2"/>
  <c r="OW154" i="2"/>
  <c r="OW255" i="2"/>
  <c r="OW455" i="2"/>
  <c r="OW152" i="2"/>
  <c r="OW126" i="2"/>
  <c r="OW146" i="2"/>
  <c r="OW284" i="2"/>
  <c r="OW304" i="2"/>
  <c r="OW345" i="2"/>
  <c r="OW337" i="2"/>
  <c r="OW361" i="2"/>
  <c r="OW434" i="2"/>
  <c r="OW413" i="2"/>
  <c r="OW404" i="2"/>
  <c r="OW363" i="2"/>
  <c r="OW466" i="2"/>
  <c r="OW411" i="2"/>
  <c r="OW448" i="2"/>
  <c r="OW362" i="2"/>
  <c r="OW391" i="2"/>
  <c r="OW308" i="2"/>
  <c r="OW193" i="2"/>
  <c r="OW319" i="2"/>
  <c r="OW205" i="2"/>
  <c r="OW322" i="2"/>
  <c r="OW297" i="2"/>
  <c r="OW325" i="2"/>
  <c r="OW180" i="2"/>
  <c r="OW54" i="2"/>
  <c r="OW280" i="2"/>
  <c r="OW274" i="2"/>
  <c r="OW261" i="2"/>
  <c r="OW118" i="2"/>
  <c r="OW229" i="2"/>
  <c r="OW383" i="2"/>
  <c r="OW131" i="2"/>
  <c r="OW124" i="2"/>
  <c r="OW223" i="2"/>
  <c r="OW230" i="2"/>
  <c r="OW327" i="2"/>
  <c r="OW420" i="2"/>
  <c r="OW270" i="2"/>
  <c r="OW432" i="2"/>
  <c r="OW268" i="2"/>
  <c r="OW367" i="2"/>
  <c r="OW87" i="2"/>
  <c r="OW37" i="2"/>
  <c r="OW55" i="2"/>
  <c r="OW159" i="2"/>
  <c r="OW98" i="2"/>
  <c r="OW85" i="2"/>
  <c r="OW134" i="2"/>
  <c r="OW83" i="2"/>
  <c r="OW117" i="2"/>
  <c r="OW175" i="2"/>
  <c r="OW358" i="2"/>
  <c r="OW27" i="2"/>
  <c r="OW16" i="2"/>
  <c r="OW184" i="2"/>
  <c r="OW74" i="2"/>
  <c r="OW149" i="2"/>
  <c r="OW92" i="2"/>
  <c r="OW132" i="2"/>
  <c r="OW470" i="2"/>
  <c r="OW115" i="2"/>
  <c r="OW145" i="2"/>
  <c r="OW186" i="2"/>
  <c r="OW40" i="2"/>
  <c r="OW21" i="2"/>
  <c r="OW199" i="2"/>
  <c r="OW295" i="2"/>
  <c r="OW353" i="2"/>
  <c r="OW207" i="2"/>
  <c r="OW155" i="2"/>
  <c r="OW195" i="2"/>
  <c r="OW125" i="2"/>
  <c r="OW15" i="2"/>
  <c r="OW160" i="2"/>
  <c r="OW194" i="2"/>
  <c r="OW224" i="2"/>
  <c r="OW188" i="2"/>
  <c r="OW76" i="2"/>
  <c r="OW153" i="2"/>
  <c r="OW263" i="2"/>
  <c r="OW112" i="2"/>
  <c r="OW62" i="2"/>
  <c r="OW78" i="2"/>
  <c r="OW198" i="2"/>
  <c r="OW191" i="2"/>
  <c r="OW275" i="2"/>
  <c r="OW65" i="2"/>
  <c r="OW341" i="2"/>
  <c r="OW105" i="2"/>
  <c r="OW81" i="2"/>
  <c r="OW267" i="2"/>
  <c r="OW220" i="2"/>
  <c r="OW156" i="2"/>
  <c r="OW254" i="2"/>
  <c r="OW286" i="2"/>
  <c r="OW29" i="2"/>
  <c r="OW94" i="2"/>
  <c r="OW100" i="2"/>
  <c r="OW182" i="2"/>
  <c r="OW36" i="2"/>
  <c r="OW53" i="2"/>
  <c r="OW4" i="2"/>
  <c r="OW2" i="2"/>
  <c r="OW306" i="2"/>
  <c r="OW56" i="2"/>
  <c r="OW43" i="2"/>
  <c r="OW282" i="2"/>
  <c r="OW59" i="2"/>
  <c r="OW169" i="2"/>
  <c r="OW192" i="2"/>
  <c r="OW209" i="2"/>
  <c r="OW227" i="2"/>
  <c r="OW73" i="2"/>
  <c r="OW113" i="2"/>
  <c r="OW71" i="2"/>
  <c r="OW18" i="2"/>
  <c r="OW26" i="2"/>
  <c r="OW144" i="2"/>
  <c r="OW9" i="2"/>
  <c r="OW50" i="2"/>
  <c r="OW19" i="2"/>
  <c r="OW99" i="2"/>
  <c r="OW23" i="2"/>
  <c r="OW24" i="2"/>
  <c r="OW12" i="2"/>
  <c r="OW66" i="2"/>
  <c r="OW5" i="2"/>
  <c r="OW101" i="2"/>
  <c r="OW88" i="2"/>
  <c r="OW64" i="2"/>
  <c r="OW70" i="2"/>
  <c r="OW32" i="2"/>
  <c r="OW51" i="2"/>
  <c r="OW218" i="2"/>
  <c r="OW35" i="2"/>
  <c r="OW368" i="2"/>
  <c r="OW350" i="2"/>
  <c r="OW388" i="2"/>
  <c r="OW292" i="2"/>
  <c r="OW214" i="2"/>
  <c r="OW75" i="2"/>
  <c r="OW293" i="2"/>
  <c r="OW243" i="2"/>
  <c r="OW210" i="2"/>
  <c r="OW369" i="2"/>
  <c r="OW69" i="2"/>
  <c r="OW68" i="2"/>
  <c r="OW38" i="2"/>
  <c r="OW3" i="2"/>
  <c r="OW120" i="2"/>
  <c r="OW58" i="2"/>
  <c r="OW34" i="2"/>
  <c r="OW86" i="2"/>
  <c r="OW178" i="2"/>
  <c r="OW57" i="2"/>
  <c r="OW217" i="2"/>
  <c r="OW127" i="2"/>
  <c r="OW206" i="2"/>
  <c r="OW111" i="2"/>
  <c r="OW344" i="2"/>
  <c r="OW150" i="2"/>
  <c r="OW93" i="2"/>
  <c r="OW63" i="2"/>
  <c r="OW174" i="2"/>
  <c r="OW147" i="2"/>
  <c r="OW48" i="2"/>
  <c r="OW96" i="2"/>
  <c r="OW72" i="2"/>
  <c r="OW33" i="2"/>
  <c r="OW189" i="2"/>
  <c r="OW313" i="2"/>
  <c r="OW158" i="2"/>
  <c r="OW219" i="2"/>
  <c r="OW31" i="2"/>
  <c r="OW95" i="2"/>
  <c r="OW346" i="2"/>
  <c r="OW176" i="2"/>
  <c r="OW352" i="2"/>
  <c r="OW245" i="2"/>
  <c r="OW41" i="2"/>
  <c r="OW79" i="2"/>
  <c r="OW30" i="2"/>
  <c r="OW226" i="2"/>
  <c r="OW103" i="2"/>
  <c r="OW141" i="2"/>
  <c r="OW301" i="2"/>
  <c r="OW347" i="2"/>
  <c r="OW472" i="2"/>
  <c r="OW190" i="2"/>
  <c r="OW296" i="2"/>
  <c r="OW139" i="2"/>
  <c r="OW371" i="2"/>
  <c r="OW7" i="2"/>
  <c r="OW208" i="2"/>
  <c r="OW25" i="2"/>
  <c r="OW468" i="2"/>
  <c r="OW256" i="2"/>
  <c r="OW17" i="2"/>
  <c r="OW222" i="2"/>
  <c r="OW130" i="2"/>
  <c r="OW89" i="2"/>
  <c r="OW201" i="2"/>
  <c r="OW273" i="2"/>
  <c r="OW42" i="2"/>
  <c r="OW200" i="2"/>
  <c r="OW20" i="2"/>
  <c r="OW6" i="2"/>
  <c r="OW61" i="2"/>
  <c r="OW246" i="2"/>
  <c r="OW381" i="2"/>
  <c r="OW278" i="2"/>
  <c r="OW326" i="2"/>
  <c r="OW342" i="2"/>
  <c r="OW276" i="2"/>
  <c r="OW247" i="2"/>
  <c r="OW314" i="2"/>
  <c r="OW142" i="2"/>
  <c r="OW168" i="2"/>
  <c r="OW343" i="2"/>
  <c r="OW11" i="2"/>
  <c r="OW138" i="2"/>
  <c r="OW294" i="2"/>
  <c r="OW91" i="2"/>
  <c r="OW232" i="2"/>
  <c r="OW299" i="2"/>
  <c r="OW364" i="2"/>
  <c r="OW122" i="2"/>
  <c r="OW354" i="2"/>
  <c r="OW435" i="2"/>
  <c r="OW340" i="2"/>
  <c r="OW471" i="2"/>
  <c r="OW302" i="2"/>
  <c r="OW316" i="2"/>
  <c r="OW317" i="2"/>
  <c r="OW136" i="2"/>
  <c r="OW433" i="2"/>
  <c r="OW386" i="2"/>
  <c r="OW252" i="2"/>
  <c r="OW410" i="2"/>
  <c r="OW212" i="2"/>
  <c r="OW348" i="2"/>
  <c r="OW163" i="2"/>
  <c r="OW310" i="2"/>
  <c r="OW173" i="2"/>
  <c r="OW417" i="2"/>
  <c r="OW114" i="2"/>
  <c r="OW331" i="2"/>
  <c r="OW264" i="2"/>
  <c r="OW366" i="2"/>
  <c r="OW359" i="2"/>
  <c r="OW405" i="2"/>
  <c r="OW365" i="2"/>
  <c r="OW382" i="2"/>
  <c r="OW271" i="2"/>
  <c r="OW291" i="2"/>
  <c r="OW393" i="2"/>
  <c r="OW442" i="2"/>
  <c r="OW392" i="2"/>
  <c r="OW396" i="2"/>
  <c r="OW406" i="2"/>
  <c r="OW453" i="2"/>
  <c r="OW236" i="2"/>
  <c r="OW253" i="2"/>
  <c r="OW143" i="2"/>
  <c r="OW281" i="2"/>
  <c r="OW285" i="2"/>
  <c r="OW387" i="2"/>
  <c r="OW332" i="2"/>
  <c r="OW439" i="2"/>
  <c r="OW135" i="2"/>
  <c r="OW197" i="2"/>
  <c r="OW449" i="2"/>
  <c r="OW250" i="2"/>
  <c r="OW237" i="2"/>
  <c r="OW241" i="2"/>
  <c r="OW266" i="2"/>
  <c r="OW272" i="2"/>
  <c r="OW165" i="2"/>
  <c r="OW14" i="2"/>
  <c r="OW400" i="2"/>
  <c r="OW259" i="2"/>
  <c r="OW311" i="2"/>
  <c r="OW309" i="2"/>
  <c r="OW234" i="2"/>
  <c r="OW334" i="2"/>
  <c r="OW426" i="2"/>
  <c r="OW456" i="2"/>
  <c r="OW376" i="2"/>
  <c r="OW215" i="2"/>
  <c r="OW157" i="2"/>
  <c r="OW97" i="2"/>
  <c r="OW380" i="2"/>
  <c r="OW8" i="2"/>
  <c r="OW446" i="2"/>
  <c r="OW248" i="2"/>
  <c r="OW133" i="2"/>
  <c r="OW244" i="2"/>
  <c r="OW123" i="2"/>
  <c r="OW171" i="2"/>
  <c r="OW283" i="2"/>
  <c r="OW249" i="2"/>
  <c r="OW67" i="2"/>
  <c r="OW129" i="2"/>
  <c r="OW49" i="2"/>
  <c r="OW109" i="2"/>
  <c r="OW374" i="2"/>
  <c r="OW288" i="2"/>
  <c r="OW116" i="2"/>
  <c r="OW121" i="2"/>
  <c r="OW202" i="2"/>
  <c r="OW60" i="2"/>
  <c r="OW170" i="2"/>
  <c r="OW204" i="2"/>
  <c r="OW162" i="2"/>
  <c r="OW28" i="2"/>
  <c r="OW231" i="2"/>
  <c r="OW251" i="2"/>
  <c r="OW44" i="2"/>
  <c r="OW305" i="2"/>
  <c r="OW287" i="2"/>
  <c r="OW148" i="2"/>
  <c r="OW356" i="2"/>
  <c r="OW90" i="2"/>
  <c r="OW107" i="2"/>
  <c r="OW183" i="2"/>
  <c r="OW80" i="2"/>
  <c r="OW339" i="2"/>
  <c r="OW233" i="2"/>
  <c r="OW128" i="2"/>
  <c r="OW467" i="2"/>
  <c r="OW312" i="2"/>
  <c r="OW444" i="2"/>
  <c r="OW235" i="2"/>
  <c r="OW104" i="2"/>
  <c r="OW258" i="2"/>
  <c r="OW303" i="2"/>
  <c r="OW428" i="2"/>
  <c r="OW473" i="2"/>
  <c r="OW459" i="2"/>
  <c r="OW395" i="2"/>
  <c r="OW397" i="2"/>
  <c r="OW436" i="2"/>
  <c r="OW440" i="2"/>
  <c r="OW465" i="2"/>
  <c r="OW408" i="2"/>
  <c r="OW421" i="2"/>
  <c r="OW479" i="2"/>
  <c r="OW422" i="2"/>
  <c r="OW377" i="2"/>
  <c r="OW430" i="2"/>
  <c r="OW389" i="2"/>
  <c r="OW137" i="2"/>
  <c r="OW385" i="2"/>
  <c r="OW402" i="2"/>
  <c r="OW318" i="2"/>
  <c r="OW375" i="2"/>
  <c r="OW279" i="2"/>
  <c r="OW438" i="2"/>
  <c r="OW333" i="2"/>
  <c r="OW424" i="2"/>
  <c r="OW300" i="2"/>
  <c r="OW461" i="2"/>
  <c r="OW187" i="2"/>
  <c r="OW238" i="2"/>
  <c r="OW265" i="2"/>
  <c r="OW298" i="2"/>
  <c r="OW360" i="2"/>
  <c r="OW119" i="2"/>
  <c r="OW211" i="2"/>
  <c r="OW373" i="2"/>
  <c r="OW338" i="2"/>
  <c r="OW242" i="2"/>
  <c r="OW355" i="2"/>
  <c r="OW447" i="2"/>
  <c r="OW443" i="2"/>
  <c r="OW403" i="2"/>
  <c r="OW463" i="2"/>
  <c r="OW335" i="2"/>
  <c r="OW431" i="2"/>
  <c r="OW454" i="2"/>
  <c r="OW384" i="2"/>
  <c r="OW151" i="2"/>
  <c r="OW407" i="2"/>
  <c r="OW412" i="2"/>
  <c r="OW445" i="2"/>
  <c r="OW462" i="2"/>
  <c r="OW324" i="2"/>
  <c r="OW425" i="2"/>
  <c r="OW450" i="2"/>
  <c r="OW414" i="2"/>
  <c r="OW357" i="2"/>
  <c r="OW415" i="2"/>
  <c r="OW476" i="2"/>
  <c r="OW321" i="2"/>
  <c r="OW328" i="2"/>
  <c r="OW315" i="2"/>
  <c r="OW351" i="2"/>
  <c r="OW423" i="2"/>
  <c r="OW441" i="2"/>
  <c r="OW216" i="2"/>
  <c r="OW240" i="2"/>
  <c r="OW452" i="2"/>
  <c r="OW409" i="2"/>
  <c r="OW269" i="2"/>
  <c r="OW329" i="2"/>
  <c r="OW416" i="2"/>
  <c r="OW437" i="2"/>
  <c r="OW419" i="2"/>
  <c r="OW427" i="2"/>
  <c r="OW161" i="2"/>
  <c r="OW429" i="2"/>
  <c r="OW399" i="2"/>
  <c r="OW290" i="2"/>
  <c r="OW349" i="2"/>
  <c r="OW213" i="2"/>
  <c r="OW401" i="2"/>
  <c r="OW460" i="2"/>
  <c r="OW307" i="2"/>
  <c r="OW379" i="2"/>
  <c r="OW82" i="2"/>
  <c r="OW77" i="2"/>
  <c r="OW370" i="2"/>
  <c r="OW394" i="2"/>
  <c r="OW323" i="2"/>
  <c r="OW221" i="2"/>
  <c r="OW478" i="2"/>
  <c r="OW390" i="2"/>
  <c r="OW320" i="2"/>
  <c r="OW378" i="2"/>
  <c r="OW418" i="2"/>
  <c r="OW464" i="2"/>
  <c r="OW474" i="2"/>
  <c r="OW398" i="2"/>
  <c r="OW451" i="2"/>
  <c r="OW457" i="2"/>
  <c r="OW477" i="2"/>
  <c r="OW458" i="2"/>
  <c r="OW372" i="2"/>
  <c r="OW225" i="2"/>
  <c r="OW228" i="2"/>
  <c r="OW185" i="2"/>
  <c r="OW475" i="2"/>
  <c r="OW257" i="2"/>
  <c r="OW47" i="2"/>
  <c r="OW336" i="2"/>
  <c r="OW262" i="2"/>
  <c r="OW106" i="2"/>
  <c r="OW469" i="2"/>
  <c r="OX102" i="2"/>
  <c r="OX10" i="2"/>
  <c r="OX330" i="2"/>
  <c r="OX84" i="2"/>
  <c r="OX260" i="2"/>
  <c r="OX45" i="2"/>
  <c r="OX181" i="2"/>
  <c r="OX140" i="2"/>
  <c r="OX108" i="2"/>
  <c r="OX179" i="2"/>
  <c r="OX277" i="2"/>
  <c r="OX167" i="2"/>
  <c r="OX52" i="2"/>
  <c r="OX177" i="2"/>
  <c r="OX39" i="2"/>
  <c r="OX203" i="2"/>
  <c r="OX196" i="2"/>
  <c r="OX289" i="2"/>
  <c r="OX110" i="2"/>
  <c r="OX13" i="2"/>
  <c r="OX22" i="2"/>
  <c r="OX164" i="2"/>
  <c r="OX172" i="2"/>
  <c r="OX239" i="2"/>
  <c r="OX46" i="2"/>
  <c r="OX166" i="2"/>
  <c r="OX154" i="2"/>
  <c r="OX255" i="2"/>
  <c r="OX455" i="2"/>
  <c r="OX152" i="2"/>
  <c r="OX126" i="2"/>
  <c r="OX146" i="2"/>
  <c r="OX284" i="2"/>
  <c r="OX304" i="2"/>
  <c r="OX345" i="2"/>
  <c r="OX337" i="2"/>
  <c r="OX361" i="2"/>
  <c r="OX434" i="2"/>
  <c r="OX413" i="2"/>
  <c r="OX404" i="2"/>
  <c r="OX363" i="2"/>
  <c r="OX466" i="2"/>
  <c r="OX411" i="2"/>
  <c r="OX448" i="2"/>
  <c r="OX362" i="2"/>
  <c r="OX391" i="2"/>
  <c r="OX308" i="2"/>
  <c r="OX193" i="2"/>
  <c r="OX319" i="2"/>
  <c r="OX205" i="2"/>
  <c r="OX322" i="2"/>
  <c r="OX297" i="2"/>
  <c r="OX325" i="2"/>
  <c r="OX180" i="2"/>
  <c r="OX54" i="2"/>
  <c r="OX280" i="2"/>
  <c r="OX274" i="2"/>
  <c r="OX261" i="2"/>
  <c r="OX118" i="2"/>
  <c r="OX229" i="2"/>
  <c r="OX383" i="2"/>
  <c r="OX131" i="2"/>
  <c r="OX124" i="2"/>
  <c r="OX223" i="2"/>
  <c r="OX230" i="2"/>
  <c r="OX327" i="2"/>
  <c r="OX420" i="2"/>
  <c r="OX270" i="2"/>
  <c r="OX432" i="2"/>
  <c r="OX268" i="2"/>
  <c r="OX367" i="2"/>
  <c r="OX87" i="2"/>
  <c r="OX37" i="2"/>
  <c r="OX55" i="2"/>
  <c r="OX159" i="2"/>
  <c r="OX98" i="2"/>
  <c r="OX85" i="2"/>
  <c r="OX134" i="2"/>
  <c r="OX83" i="2"/>
  <c r="OX117" i="2"/>
  <c r="OX175" i="2"/>
  <c r="OX358" i="2"/>
  <c r="OX27" i="2"/>
  <c r="OX16" i="2"/>
  <c r="OX184" i="2"/>
  <c r="OX74" i="2"/>
  <c r="OX149" i="2"/>
  <c r="OX92" i="2"/>
  <c r="OX132" i="2"/>
  <c r="OX470" i="2"/>
  <c r="OX115" i="2"/>
  <c r="OX145" i="2"/>
  <c r="OX186" i="2"/>
  <c r="OX40" i="2"/>
  <c r="OX21" i="2"/>
  <c r="OX199" i="2"/>
  <c r="OX295" i="2"/>
  <c r="OX353" i="2"/>
  <c r="OX207" i="2"/>
  <c r="OX155" i="2"/>
  <c r="OX195" i="2"/>
  <c r="OX125" i="2"/>
  <c r="OX15" i="2"/>
  <c r="OX160" i="2"/>
  <c r="OX194" i="2"/>
  <c r="OX224" i="2"/>
  <c r="OX188" i="2"/>
  <c r="OX76" i="2"/>
  <c r="OX153" i="2"/>
  <c r="OX263" i="2"/>
  <c r="OX112" i="2"/>
  <c r="OX62" i="2"/>
  <c r="OX78" i="2"/>
  <c r="OX198" i="2"/>
  <c r="OX191" i="2"/>
  <c r="OX275" i="2"/>
  <c r="OX65" i="2"/>
  <c r="OX341" i="2"/>
  <c r="OX105" i="2"/>
  <c r="OX81" i="2"/>
  <c r="OX267" i="2"/>
  <c r="OX220" i="2"/>
  <c r="OX156" i="2"/>
  <c r="OX254" i="2"/>
  <c r="OX286" i="2"/>
  <c r="OX29" i="2"/>
  <c r="OX94" i="2"/>
  <c r="OX100" i="2"/>
  <c r="OX182" i="2"/>
  <c r="OX36" i="2"/>
  <c r="OX53" i="2"/>
  <c r="OX4" i="2"/>
  <c r="OX2" i="2"/>
  <c r="OX306" i="2"/>
  <c r="OX56" i="2"/>
  <c r="OX43" i="2"/>
  <c r="OX282" i="2"/>
  <c r="OX59" i="2"/>
  <c r="OX169" i="2"/>
  <c r="OX192" i="2"/>
  <c r="OX209" i="2"/>
  <c r="OX227" i="2"/>
  <c r="OX73" i="2"/>
  <c r="OX113" i="2"/>
  <c r="OX71" i="2"/>
  <c r="OX18" i="2"/>
  <c r="OX26" i="2"/>
  <c r="OX144" i="2"/>
  <c r="OX9" i="2"/>
  <c r="OX50" i="2"/>
  <c r="OX19" i="2"/>
  <c r="OX99" i="2"/>
  <c r="OX23" i="2"/>
  <c r="OX24" i="2"/>
  <c r="OX12" i="2"/>
  <c r="OX66" i="2"/>
  <c r="OX5" i="2"/>
  <c r="OX101" i="2"/>
  <c r="OX88" i="2"/>
  <c r="OX64" i="2"/>
  <c r="OX70" i="2"/>
  <c r="OX32" i="2"/>
  <c r="OX51" i="2"/>
  <c r="OX218" i="2"/>
  <c r="OX35" i="2"/>
  <c r="OX368" i="2"/>
  <c r="OX350" i="2"/>
  <c r="OX388" i="2"/>
  <c r="OX292" i="2"/>
  <c r="OX214" i="2"/>
  <c r="OX75" i="2"/>
  <c r="OX293" i="2"/>
  <c r="OX243" i="2"/>
  <c r="OX210" i="2"/>
  <c r="OX369" i="2"/>
  <c r="OX69" i="2"/>
  <c r="OX68" i="2"/>
  <c r="OX38" i="2"/>
  <c r="OX3" i="2"/>
  <c r="OX120" i="2"/>
  <c r="OX58" i="2"/>
  <c r="OX34" i="2"/>
  <c r="OX86" i="2"/>
  <c r="OX178" i="2"/>
  <c r="OX57" i="2"/>
  <c r="OX217" i="2"/>
  <c r="OX127" i="2"/>
  <c r="OX206" i="2"/>
  <c r="OX111" i="2"/>
  <c r="OX344" i="2"/>
  <c r="OX150" i="2"/>
  <c r="OX93" i="2"/>
  <c r="OX63" i="2"/>
  <c r="OX174" i="2"/>
  <c r="OX147" i="2"/>
  <c r="OX48" i="2"/>
  <c r="OX96" i="2"/>
  <c r="OX72" i="2"/>
  <c r="OX33" i="2"/>
  <c r="OX189" i="2"/>
  <c r="OX313" i="2"/>
  <c r="OX158" i="2"/>
  <c r="OX219" i="2"/>
  <c r="OX31" i="2"/>
  <c r="OX95" i="2"/>
  <c r="OX346" i="2"/>
  <c r="OX176" i="2"/>
  <c r="OX352" i="2"/>
  <c r="OX245" i="2"/>
  <c r="OX41" i="2"/>
  <c r="OX79" i="2"/>
  <c r="OX30" i="2"/>
  <c r="OX226" i="2"/>
  <c r="OX103" i="2"/>
  <c r="OX141" i="2"/>
  <c r="OX301" i="2"/>
  <c r="OX347" i="2"/>
  <c r="OX472" i="2"/>
  <c r="OX190" i="2"/>
  <c r="OX296" i="2"/>
  <c r="OX139" i="2"/>
  <c r="OX371" i="2"/>
  <c r="OX7" i="2"/>
  <c r="OX208" i="2"/>
  <c r="OX25" i="2"/>
  <c r="OX468" i="2"/>
  <c r="OX256" i="2"/>
  <c r="OX17" i="2"/>
  <c r="OX222" i="2"/>
  <c r="OX130" i="2"/>
  <c r="OX89" i="2"/>
  <c r="OX201" i="2"/>
  <c r="OX273" i="2"/>
  <c r="OX42" i="2"/>
  <c r="OX200" i="2"/>
  <c r="OX20" i="2"/>
  <c r="OX6" i="2"/>
  <c r="OX61" i="2"/>
  <c r="OX246" i="2"/>
  <c r="OX381" i="2"/>
  <c r="OX278" i="2"/>
  <c r="OX326" i="2"/>
  <c r="OX342" i="2"/>
  <c r="OX276" i="2"/>
  <c r="OX247" i="2"/>
  <c r="OX314" i="2"/>
  <c r="OX142" i="2"/>
  <c r="OX168" i="2"/>
  <c r="OX343" i="2"/>
  <c r="OX11" i="2"/>
  <c r="OX138" i="2"/>
  <c r="OX294" i="2"/>
  <c r="OX91" i="2"/>
  <c r="OX232" i="2"/>
  <c r="OX299" i="2"/>
  <c r="OX364" i="2"/>
  <c r="OX122" i="2"/>
  <c r="OX354" i="2"/>
  <c r="OX435" i="2"/>
  <c r="OX340" i="2"/>
  <c r="OX471" i="2"/>
  <c r="OX302" i="2"/>
  <c r="OX316" i="2"/>
  <c r="OX317" i="2"/>
  <c r="OX136" i="2"/>
  <c r="OX433" i="2"/>
  <c r="OX386" i="2"/>
  <c r="OX252" i="2"/>
  <c r="OX410" i="2"/>
  <c r="OX212" i="2"/>
  <c r="OX348" i="2"/>
  <c r="OX163" i="2"/>
  <c r="OX310" i="2"/>
  <c r="OX173" i="2"/>
  <c r="OX417" i="2"/>
  <c r="OX114" i="2"/>
  <c r="OX331" i="2"/>
  <c r="OX264" i="2"/>
  <c r="OX366" i="2"/>
  <c r="OX359" i="2"/>
  <c r="OX405" i="2"/>
  <c r="OX365" i="2"/>
  <c r="OX382" i="2"/>
  <c r="OX271" i="2"/>
  <c r="OX291" i="2"/>
  <c r="OX393" i="2"/>
  <c r="OX442" i="2"/>
  <c r="OX392" i="2"/>
  <c r="OX396" i="2"/>
  <c r="OX406" i="2"/>
  <c r="OX453" i="2"/>
  <c r="OX236" i="2"/>
  <c r="OX253" i="2"/>
  <c r="OX143" i="2"/>
  <c r="OX281" i="2"/>
  <c r="OX285" i="2"/>
  <c r="OX387" i="2"/>
  <c r="OX332" i="2"/>
  <c r="OX439" i="2"/>
  <c r="OX135" i="2"/>
  <c r="OX197" i="2"/>
  <c r="OX449" i="2"/>
  <c r="OX250" i="2"/>
  <c r="OX237" i="2"/>
  <c r="OX241" i="2"/>
  <c r="OX266" i="2"/>
  <c r="OX272" i="2"/>
  <c r="OX165" i="2"/>
  <c r="OX14" i="2"/>
  <c r="OX400" i="2"/>
  <c r="OX259" i="2"/>
  <c r="OX311" i="2"/>
  <c r="OX309" i="2"/>
  <c r="OX234" i="2"/>
  <c r="OX334" i="2"/>
  <c r="OX426" i="2"/>
  <c r="OX456" i="2"/>
  <c r="OX376" i="2"/>
  <c r="OX215" i="2"/>
  <c r="OX157" i="2"/>
  <c r="OX97" i="2"/>
  <c r="OX380" i="2"/>
  <c r="OX8" i="2"/>
  <c r="OX446" i="2"/>
  <c r="OX248" i="2"/>
  <c r="OX133" i="2"/>
  <c r="OX244" i="2"/>
  <c r="OX123" i="2"/>
  <c r="OX171" i="2"/>
  <c r="OX283" i="2"/>
  <c r="OX249" i="2"/>
  <c r="OX67" i="2"/>
  <c r="OX129" i="2"/>
  <c r="OX49" i="2"/>
  <c r="OX109" i="2"/>
  <c r="OX374" i="2"/>
  <c r="OX288" i="2"/>
  <c r="OX116" i="2"/>
  <c r="OX121" i="2"/>
  <c r="OX202" i="2"/>
  <c r="OX60" i="2"/>
  <c r="OX170" i="2"/>
  <c r="OX204" i="2"/>
  <c r="OX162" i="2"/>
  <c r="OX28" i="2"/>
  <c r="OX231" i="2"/>
  <c r="OX251" i="2"/>
  <c r="OX44" i="2"/>
  <c r="OX305" i="2"/>
  <c r="OX287" i="2"/>
  <c r="OX148" i="2"/>
  <c r="OX356" i="2"/>
  <c r="OX90" i="2"/>
  <c r="OX107" i="2"/>
  <c r="OX183" i="2"/>
  <c r="OX80" i="2"/>
  <c r="OX339" i="2"/>
  <c r="OX233" i="2"/>
  <c r="OX128" i="2"/>
  <c r="OX467" i="2"/>
  <c r="OX312" i="2"/>
  <c r="OX444" i="2"/>
  <c r="OX235" i="2"/>
  <c r="OX104" i="2"/>
  <c r="OX258" i="2"/>
  <c r="OX303" i="2"/>
  <c r="OX428" i="2"/>
  <c r="OX473" i="2"/>
  <c r="OX459" i="2"/>
  <c r="OX395" i="2"/>
  <c r="OX397" i="2"/>
  <c r="OX436" i="2"/>
  <c r="OX440" i="2"/>
  <c r="OX465" i="2"/>
  <c r="OX408" i="2"/>
  <c r="OX421" i="2"/>
  <c r="OX479" i="2"/>
  <c r="OX422" i="2"/>
  <c r="OX377" i="2"/>
  <c r="OX430" i="2"/>
  <c r="OX389" i="2"/>
  <c r="OX137" i="2"/>
  <c r="OX385" i="2"/>
  <c r="OX402" i="2"/>
  <c r="OX318" i="2"/>
  <c r="OX375" i="2"/>
  <c r="OX279" i="2"/>
  <c r="OX438" i="2"/>
  <c r="OX333" i="2"/>
  <c r="OX424" i="2"/>
  <c r="OX300" i="2"/>
  <c r="OX461" i="2"/>
  <c r="OX187" i="2"/>
  <c r="OX238" i="2"/>
  <c r="OX265" i="2"/>
  <c r="OX298" i="2"/>
  <c r="OX360" i="2"/>
  <c r="OX119" i="2"/>
  <c r="OX211" i="2"/>
  <c r="OX373" i="2"/>
  <c r="OX338" i="2"/>
  <c r="OX242" i="2"/>
  <c r="OX355" i="2"/>
  <c r="OX447" i="2"/>
  <c r="OX443" i="2"/>
  <c r="OX403" i="2"/>
  <c r="OX463" i="2"/>
  <c r="OX335" i="2"/>
  <c r="OX431" i="2"/>
  <c r="OX454" i="2"/>
  <c r="OX384" i="2"/>
  <c r="OX151" i="2"/>
  <c r="OX407" i="2"/>
  <c r="OX412" i="2"/>
  <c r="OX445" i="2"/>
  <c r="OX462" i="2"/>
  <c r="OX324" i="2"/>
  <c r="OX425" i="2"/>
  <c r="OX450" i="2"/>
  <c r="OX414" i="2"/>
  <c r="OX357" i="2"/>
  <c r="OX415" i="2"/>
  <c r="OX476" i="2"/>
  <c r="OX321" i="2"/>
  <c r="OX328" i="2"/>
  <c r="OX315" i="2"/>
  <c r="OX351" i="2"/>
  <c r="OX423" i="2"/>
  <c r="OX441" i="2"/>
  <c r="OX216" i="2"/>
  <c r="OX240" i="2"/>
  <c r="OX452" i="2"/>
  <c r="OX409" i="2"/>
  <c r="OX269" i="2"/>
  <c r="OX329" i="2"/>
  <c r="OX416" i="2"/>
  <c r="OX437" i="2"/>
  <c r="OX419" i="2"/>
  <c r="OX427" i="2"/>
  <c r="OX161" i="2"/>
  <c r="OX429" i="2"/>
  <c r="OX399" i="2"/>
  <c r="OX290" i="2"/>
  <c r="OX349" i="2"/>
  <c r="OX213" i="2"/>
  <c r="OX401" i="2"/>
  <c r="OX460" i="2"/>
  <c r="OX307" i="2"/>
  <c r="OX379" i="2"/>
  <c r="OX82" i="2"/>
  <c r="OX77" i="2"/>
  <c r="OX370" i="2"/>
  <c r="OX394" i="2"/>
  <c r="OX323" i="2"/>
  <c r="OX221" i="2"/>
  <c r="OX478" i="2"/>
  <c r="OX390" i="2"/>
  <c r="OX320" i="2"/>
  <c r="OX378" i="2"/>
  <c r="OX418" i="2"/>
  <c r="OX464" i="2"/>
  <c r="OX474" i="2"/>
  <c r="OX398" i="2"/>
  <c r="OX451" i="2"/>
  <c r="OX457" i="2"/>
  <c r="OX477" i="2"/>
  <c r="OX458" i="2"/>
  <c r="OX372" i="2"/>
  <c r="OX225" i="2"/>
  <c r="OX228" i="2"/>
  <c r="OX185" i="2"/>
  <c r="OX475" i="2"/>
  <c r="OX257" i="2"/>
  <c r="OX47" i="2"/>
  <c r="OX336" i="2"/>
  <c r="OX262" i="2"/>
  <c r="OX106" i="2"/>
  <c r="OX469" i="2"/>
  <c r="OY102" i="2"/>
  <c r="OY10" i="2"/>
  <c r="OY330" i="2"/>
  <c r="OY84" i="2"/>
  <c r="OY260" i="2"/>
  <c r="OY45" i="2"/>
  <c r="OY181" i="2"/>
  <c r="OY140" i="2"/>
  <c r="OY108" i="2"/>
  <c r="OY179" i="2"/>
  <c r="OY277" i="2"/>
  <c r="OY167" i="2"/>
  <c r="OY52" i="2"/>
  <c r="OY177" i="2"/>
  <c r="OY39" i="2"/>
  <c r="OY203" i="2"/>
  <c r="OY196" i="2"/>
  <c r="OY289" i="2"/>
  <c r="OY110" i="2"/>
  <c r="OY13" i="2"/>
  <c r="OY22" i="2"/>
  <c r="OY164" i="2"/>
  <c r="OY172" i="2"/>
  <c r="OY239" i="2"/>
  <c r="OY46" i="2"/>
  <c r="OY166" i="2"/>
  <c r="OY154" i="2"/>
  <c r="OY255" i="2"/>
  <c r="OY455" i="2"/>
  <c r="OY152" i="2"/>
  <c r="OY126" i="2"/>
  <c r="OY146" i="2"/>
  <c r="OY284" i="2"/>
  <c r="OY304" i="2"/>
  <c r="OY345" i="2"/>
  <c r="OY337" i="2"/>
  <c r="OY361" i="2"/>
  <c r="OY434" i="2"/>
  <c r="OY413" i="2"/>
  <c r="OY404" i="2"/>
  <c r="OY363" i="2"/>
  <c r="OY466" i="2"/>
  <c r="OY411" i="2"/>
  <c r="OY448" i="2"/>
  <c r="OY362" i="2"/>
  <c r="OY391" i="2"/>
  <c r="OY308" i="2"/>
  <c r="OY193" i="2"/>
  <c r="OY319" i="2"/>
  <c r="OY205" i="2"/>
  <c r="OY322" i="2"/>
  <c r="OY297" i="2"/>
  <c r="OY325" i="2"/>
  <c r="OY180" i="2"/>
  <c r="OY54" i="2"/>
  <c r="OY280" i="2"/>
  <c r="OY274" i="2"/>
  <c r="OY261" i="2"/>
  <c r="OY118" i="2"/>
  <c r="OY229" i="2"/>
  <c r="OY383" i="2"/>
  <c r="OY131" i="2"/>
  <c r="OY124" i="2"/>
  <c r="OY223" i="2"/>
  <c r="OY230" i="2"/>
  <c r="OY327" i="2"/>
  <c r="OY420" i="2"/>
  <c r="OY270" i="2"/>
  <c r="OY432" i="2"/>
  <c r="OY268" i="2"/>
  <c r="OY367" i="2"/>
  <c r="OY87" i="2"/>
  <c r="OY37" i="2"/>
  <c r="OY55" i="2"/>
  <c r="OY159" i="2"/>
  <c r="OY98" i="2"/>
  <c r="OY85" i="2"/>
  <c r="OY134" i="2"/>
  <c r="OY83" i="2"/>
  <c r="OY117" i="2"/>
  <c r="OY175" i="2"/>
  <c r="OY358" i="2"/>
  <c r="OY27" i="2"/>
  <c r="OY16" i="2"/>
  <c r="OY184" i="2"/>
  <c r="OY74" i="2"/>
  <c r="OY149" i="2"/>
  <c r="OY92" i="2"/>
  <c r="OY132" i="2"/>
  <c r="OY470" i="2"/>
  <c r="OY115" i="2"/>
  <c r="OY145" i="2"/>
  <c r="OY186" i="2"/>
  <c r="OY40" i="2"/>
  <c r="OY21" i="2"/>
  <c r="OY199" i="2"/>
  <c r="OY295" i="2"/>
  <c r="OY353" i="2"/>
  <c r="OY207" i="2"/>
  <c r="OY155" i="2"/>
  <c r="OY195" i="2"/>
  <c r="OY125" i="2"/>
  <c r="OY15" i="2"/>
  <c r="OY160" i="2"/>
  <c r="OY194" i="2"/>
  <c r="OY224" i="2"/>
  <c r="OY188" i="2"/>
  <c r="OY76" i="2"/>
  <c r="OY153" i="2"/>
  <c r="OY263" i="2"/>
  <c r="OY112" i="2"/>
  <c r="OY62" i="2"/>
  <c r="OY78" i="2"/>
  <c r="OY198" i="2"/>
  <c r="OY191" i="2"/>
  <c r="OY275" i="2"/>
  <c r="OY65" i="2"/>
  <c r="OY341" i="2"/>
  <c r="OY105" i="2"/>
  <c r="OY81" i="2"/>
  <c r="OY267" i="2"/>
  <c r="OY220" i="2"/>
  <c r="OY156" i="2"/>
  <c r="OY254" i="2"/>
  <c r="OY286" i="2"/>
  <c r="OY29" i="2"/>
  <c r="OY94" i="2"/>
  <c r="OY100" i="2"/>
  <c r="OY182" i="2"/>
  <c r="OY36" i="2"/>
  <c r="OY53" i="2"/>
  <c r="OY4" i="2"/>
  <c r="OY2" i="2"/>
  <c r="OY306" i="2"/>
  <c r="OY56" i="2"/>
  <c r="OY43" i="2"/>
  <c r="OY282" i="2"/>
  <c r="OY59" i="2"/>
  <c r="OY169" i="2"/>
  <c r="OY192" i="2"/>
  <c r="OY209" i="2"/>
  <c r="OY227" i="2"/>
  <c r="OY73" i="2"/>
  <c r="OY113" i="2"/>
  <c r="OY71" i="2"/>
  <c r="OY18" i="2"/>
  <c r="OY26" i="2"/>
  <c r="OY144" i="2"/>
  <c r="OY9" i="2"/>
  <c r="OY50" i="2"/>
  <c r="OY19" i="2"/>
  <c r="OY99" i="2"/>
  <c r="OY23" i="2"/>
  <c r="OY24" i="2"/>
  <c r="OY12" i="2"/>
  <c r="OY66" i="2"/>
  <c r="OY5" i="2"/>
  <c r="OY101" i="2"/>
  <c r="OY88" i="2"/>
  <c r="OY64" i="2"/>
  <c r="OY70" i="2"/>
  <c r="OY32" i="2"/>
  <c r="OY51" i="2"/>
  <c r="OY218" i="2"/>
  <c r="OY35" i="2"/>
  <c r="OY368" i="2"/>
  <c r="OY350" i="2"/>
  <c r="OY388" i="2"/>
  <c r="OY292" i="2"/>
  <c r="OY214" i="2"/>
  <c r="OY75" i="2"/>
  <c r="OY293" i="2"/>
  <c r="OY243" i="2"/>
  <c r="OY210" i="2"/>
  <c r="OY369" i="2"/>
  <c r="OY69" i="2"/>
  <c r="OY68" i="2"/>
  <c r="OY38" i="2"/>
  <c r="OY3" i="2"/>
  <c r="OY120" i="2"/>
  <c r="OY58" i="2"/>
  <c r="OY34" i="2"/>
  <c r="OY86" i="2"/>
  <c r="OY178" i="2"/>
  <c r="OY57" i="2"/>
  <c r="OY217" i="2"/>
  <c r="OY127" i="2"/>
  <c r="OY206" i="2"/>
  <c r="OY111" i="2"/>
  <c r="OY344" i="2"/>
  <c r="OY150" i="2"/>
  <c r="OY93" i="2"/>
  <c r="OY63" i="2"/>
  <c r="OY174" i="2"/>
  <c r="OY147" i="2"/>
  <c r="OY48" i="2"/>
  <c r="OY96" i="2"/>
  <c r="OY72" i="2"/>
  <c r="OY33" i="2"/>
  <c r="OY189" i="2"/>
  <c r="OY313" i="2"/>
  <c r="OY158" i="2"/>
  <c r="OY219" i="2"/>
  <c r="OY31" i="2"/>
  <c r="OY95" i="2"/>
  <c r="OY346" i="2"/>
  <c r="OY176" i="2"/>
  <c r="OY352" i="2"/>
  <c r="OY245" i="2"/>
  <c r="OY41" i="2"/>
  <c r="OY79" i="2"/>
  <c r="OY30" i="2"/>
  <c r="OY226" i="2"/>
  <c r="OY103" i="2"/>
  <c r="OY141" i="2"/>
  <c r="OY301" i="2"/>
  <c r="OY347" i="2"/>
  <c r="OY472" i="2"/>
  <c r="OY190" i="2"/>
  <c r="OY296" i="2"/>
  <c r="OY139" i="2"/>
  <c r="OY371" i="2"/>
  <c r="OY7" i="2"/>
  <c r="OY208" i="2"/>
  <c r="OY25" i="2"/>
  <c r="OY468" i="2"/>
  <c r="OY256" i="2"/>
  <c r="OY17" i="2"/>
  <c r="OY222" i="2"/>
  <c r="OY130" i="2"/>
  <c r="OY89" i="2"/>
  <c r="OY201" i="2"/>
  <c r="OY273" i="2"/>
  <c r="OY42" i="2"/>
  <c r="OY200" i="2"/>
  <c r="OY20" i="2"/>
  <c r="OY6" i="2"/>
  <c r="OY61" i="2"/>
  <c r="OY246" i="2"/>
  <c r="OY381" i="2"/>
  <c r="OY278" i="2"/>
  <c r="OY326" i="2"/>
  <c r="OY342" i="2"/>
  <c r="OY276" i="2"/>
  <c r="OY247" i="2"/>
  <c r="OY314" i="2"/>
  <c r="OY142" i="2"/>
  <c r="OY168" i="2"/>
  <c r="OY343" i="2"/>
  <c r="OY11" i="2"/>
  <c r="OY138" i="2"/>
  <c r="OY294" i="2"/>
  <c r="OY91" i="2"/>
  <c r="OY232" i="2"/>
  <c r="OY299" i="2"/>
  <c r="OY364" i="2"/>
  <c r="OY122" i="2"/>
  <c r="OY354" i="2"/>
  <c r="OY435" i="2"/>
  <c r="OY340" i="2"/>
  <c r="OY471" i="2"/>
  <c r="OY302" i="2"/>
  <c r="OY316" i="2"/>
  <c r="OY317" i="2"/>
  <c r="OY136" i="2"/>
  <c r="OY433" i="2"/>
  <c r="OY386" i="2"/>
  <c r="OY252" i="2"/>
  <c r="OY410" i="2"/>
  <c r="OY212" i="2"/>
  <c r="OY348" i="2"/>
  <c r="OY163" i="2"/>
  <c r="OY310" i="2"/>
  <c r="OY173" i="2"/>
  <c r="OY417" i="2"/>
  <c r="OY114" i="2"/>
  <c r="OY331" i="2"/>
  <c r="OY264" i="2"/>
  <c r="OY366" i="2"/>
  <c r="OY359" i="2"/>
  <c r="OY405" i="2"/>
  <c r="OY365" i="2"/>
  <c r="OY382" i="2"/>
  <c r="OY271" i="2"/>
  <c r="OY291" i="2"/>
  <c r="OY393" i="2"/>
  <c r="OY442" i="2"/>
  <c r="OY392" i="2"/>
  <c r="OY396" i="2"/>
  <c r="OY406" i="2"/>
  <c r="OY453" i="2"/>
  <c r="OY236" i="2"/>
  <c r="OY253" i="2"/>
  <c r="OY143" i="2"/>
  <c r="OY281" i="2"/>
  <c r="OY285" i="2"/>
  <c r="OY387" i="2"/>
  <c r="OY332" i="2"/>
  <c r="OY439" i="2"/>
  <c r="OY135" i="2"/>
  <c r="OY197" i="2"/>
  <c r="OY449" i="2"/>
  <c r="OY250" i="2"/>
  <c r="OY237" i="2"/>
  <c r="OY241" i="2"/>
  <c r="OY266" i="2"/>
  <c r="OY272" i="2"/>
  <c r="OY165" i="2"/>
  <c r="OY14" i="2"/>
  <c r="OY400" i="2"/>
  <c r="OY259" i="2"/>
  <c r="OY311" i="2"/>
  <c r="OY309" i="2"/>
  <c r="OY234" i="2"/>
  <c r="OY334" i="2"/>
  <c r="OY426" i="2"/>
  <c r="OY456" i="2"/>
  <c r="OY376" i="2"/>
  <c r="OY215" i="2"/>
  <c r="OY157" i="2"/>
  <c r="OY97" i="2"/>
  <c r="OY380" i="2"/>
  <c r="OY8" i="2"/>
  <c r="OY446" i="2"/>
  <c r="OY248" i="2"/>
  <c r="OY133" i="2"/>
  <c r="OY244" i="2"/>
  <c r="OY123" i="2"/>
  <c r="OY171" i="2"/>
  <c r="OY283" i="2"/>
  <c r="OY249" i="2"/>
  <c r="OY67" i="2"/>
  <c r="OY129" i="2"/>
  <c r="OY49" i="2"/>
  <c r="OY109" i="2"/>
  <c r="OY374" i="2"/>
  <c r="OY288" i="2"/>
  <c r="OY116" i="2"/>
  <c r="OY121" i="2"/>
  <c r="OY202" i="2"/>
  <c r="OY60" i="2"/>
  <c r="OY170" i="2"/>
  <c r="OY204" i="2"/>
  <c r="OY162" i="2"/>
  <c r="OY28" i="2"/>
  <c r="OY231" i="2"/>
  <c r="OY251" i="2"/>
  <c r="OY44" i="2"/>
  <c r="OY305" i="2"/>
  <c r="OY287" i="2"/>
  <c r="OY148" i="2"/>
  <c r="OY356" i="2"/>
  <c r="OY90" i="2"/>
  <c r="OY107" i="2"/>
  <c r="OY183" i="2"/>
  <c r="OY80" i="2"/>
  <c r="OY339" i="2"/>
  <c r="OY233" i="2"/>
  <c r="OY128" i="2"/>
  <c r="OY467" i="2"/>
  <c r="OY312" i="2"/>
  <c r="OY444" i="2"/>
  <c r="OY235" i="2"/>
  <c r="OY104" i="2"/>
  <c r="OY258" i="2"/>
  <c r="OY303" i="2"/>
  <c r="OY428" i="2"/>
  <c r="OY473" i="2"/>
  <c r="OY459" i="2"/>
  <c r="OY395" i="2"/>
  <c r="OY397" i="2"/>
  <c r="OY436" i="2"/>
  <c r="OY440" i="2"/>
  <c r="OY465" i="2"/>
  <c r="OY408" i="2"/>
  <c r="OY421" i="2"/>
  <c r="OY479" i="2"/>
  <c r="OY422" i="2"/>
  <c r="OY377" i="2"/>
  <c r="OY430" i="2"/>
  <c r="OY389" i="2"/>
  <c r="OY137" i="2"/>
  <c r="OY385" i="2"/>
  <c r="OY402" i="2"/>
  <c r="OY318" i="2"/>
  <c r="OY375" i="2"/>
  <c r="OY279" i="2"/>
  <c r="OY438" i="2"/>
  <c r="OY333" i="2"/>
  <c r="OY424" i="2"/>
  <c r="OY300" i="2"/>
  <c r="OY461" i="2"/>
  <c r="OY187" i="2"/>
  <c r="OY238" i="2"/>
  <c r="OY265" i="2"/>
  <c r="OY298" i="2"/>
  <c r="OY360" i="2"/>
  <c r="OY119" i="2"/>
  <c r="OY211" i="2"/>
  <c r="OY373" i="2"/>
  <c r="OY338" i="2"/>
  <c r="OY242" i="2"/>
  <c r="OY355" i="2"/>
  <c r="OY447" i="2"/>
  <c r="OY443" i="2"/>
  <c r="OY403" i="2"/>
  <c r="OY463" i="2"/>
  <c r="OY335" i="2"/>
  <c r="OY431" i="2"/>
  <c r="OY454" i="2"/>
  <c r="OY384" i="2"/>
  <c r="OY151" i="2"/>
  <c r="OY407" i="2"/>
  <c r="OY412" i="2"/>
  <c r="OY445" i="2"/>
  <c r="OY462" i="2"/>
  <c r="OY324" i="2"/>
  <c r="OY425" i="2"/>
  <c r="OY450" i="2"/>
  <c r="OY414" i="2"/>
  <c r="OY357" i="2"/>
  <c r="OY415" i="2"/>
  <c r="OY476" i="2"/>
  <c r="OY321" i="2"/>
  <c r="OY328" i="2"/>
  <c r="OY315" i="2"/>
  <c r="OY351" i="2"/>
  <c r="OY423" i="2"/>
  <c r="OY441" i="2"/>
  <c r="OY216" i="2"/>
  <c r="OY240" i="2"/>
  <c r="OY452" i="2"/>
  <c r="OY409" i="2"/>
  <c r="OY269" i="2"/>
  <c r="OY329" i="2"/>
  <c r="OY416" i="2"/>
  <c r="OY437" i="2"/>
  <c r="OY419" i="2"/>
  <c r="OY427" i="2"/>
  <c r="OY161" i="2"/>
  <c r="OY429" i="2"/>
  <c r="OY399" i="2"/>
  <c r="OY290" i="2"/>
  <c r="OY349" i="2"/>
  <c r="OY213" i="2"/>
  <c r="OY401" i="2"/>
  <c r="OY460" i="2"/>
  <c r="OY307" i="2"/>
  <c r="OY379" i="2"/>
  <c r="OY82" i="2"/>
  <c r="OY77" i="2"/>
  <c r="OY370" i="2"/>
  <c r="OY394" i="2"/>
  <c r="OY323" i="2"/>
  <c r="OY221" i="2"/>
  <c r="OY478" i="2"/>
  <c r="OY390" i="2"/>
  <c r="OY320" i="2"/>
  <c r="OY378" i="2"/>
  <c r="OY418" i="2"/>
  <c r="OY464" i="2"/>
  <c r="OY474" i="2"/>
  <c r="OY398" i="2"/>
  <c r="OY451" i="2"/>
  <c r="OY457" i="2"/>
  <c r="OY477" i="2"/>
  <c r="OY458" i="2"/>
  <c r="OY372" i="2"/>
  <c r="OY225" i="2"/>
  <c r="OY228" i="2"/>
  <c r="OY185" i="2"/>
  <c r="OY475" i="2"/>
  <c r="OY257" i="2"/>
  <c r="OY47" i="2"/>
  <c r="OY336" i="2"/>
  <c r="OY262" i="2"/>
  <c r="OY106" i="2"/>
  <c r="OY469" i="2"/>
  <c r="OZ102" i="2"/>
  <c r="OZ10" i="2"/>
  <c r="OZ330" i="2"/>
  <c r="OZ84" i="2"/>
  <c r="OZ260" i="2"/>
  <c r="OZ45" i="2"/>
  <c r="OZ181" i="2"/>
  <c r="OZ140" i="2"/>
  <c r="OZ108" i="2"/>
  <c r="OZ179" i="2"/>
  <c r="OZ277" i="2"/>
  <c r="OZ167" i="2"/>
  <c r="OZ52" i="2"/>
  <c r="OZ177" i="2"/>
  <c r="OZ39" i="2"/>
  <c r="OZ203" i="2"/>
  <c r="OZ196" i="2"/>
  <c r="OZ289" i="2"/>
  <c r="OZ110" i="2"/>
  <c r="OZ13" i="2"/>
  <c r="OZ22" i="2"/>
  <c r="OZ164" i="2"/>
  <c r="OZ172" i="2"/>
  <c r="OZ239" i="2"/>
  <c r="OZ46" i="2"/>
  <c r="OZ166" i="2"/>
  <c r="OZ154" i="2"/>
  <c r="OZ255" i="2"/>
  <c r="OZ455" i="2"/>
  <c r="OZ152" i="2"/>
  <c r="OZ126" i="2"/>
  <c r="OZ146" i="2"/>
  <c r="OZ284" i="2"/>
  <c r="OZ304" i="2"/>
  <c r="OZ345" i="2"/>
  <c r="OZ337" i="2"/>
  <c r="OZ361" i="2"/>
  <c r="OZ434" i="2"/>
  <c r="OZ413" i="2"/>
  <c r="OZ404" i="2"/>
  <c r="OZ363" i="2"/>
  <c r="OZ466" i="2"/>
  <c r="OZ411" i="2"/>
  <c r="OZ448" i="2"/>
  <c r="OZ362" i="2"/>
  <c r="OZ391" i="2"/>
  <c r="OZ308" i="2"/>
  <c r="OZ193" i="2"/>
  <c r="OZ319" i="2"/>
  <c r="OZ205" i="2"/>
  <c r="OZ322" i="2"/>
  <c r="OZ297" i="2"/>
  <c r="OZ325" i="2"/>
  <c r="OZ180" i="2"/>
  <c r="OZ54" i="2"/>
  <c r="OZ280" i="2"/>
  <c r="OZ274" i="2"/>
  <c r="OZ261" i="2"/>
  <c r="OZ118" i="2"/>
  <c r="OZ229" i="2"/>
  <c r="OZ383" i="2"/>
  <c r="OZ131" i="2"/>
  <c r="OZ124" i="2"/>
  <c r="OZ223" i="2"/>
  <c r="OZ230" i="2"/>
  <c r="OZ327" i="2"/>
  <c r="OZ420" i="2"/>
  <c r="OZ270" i="2"/>
  <c r="OZ432" i="2"/>
  <c r="OZ268" i="2"/>
  <c r="OZ367" i="2"/>
  <c r="OZ87" i="2"/>
  <c r="OZ37" i="2"/>
  <c r="OZ55" i="2"/>
  <c r="OZ159" i="2"/>
  <c r="OZ98" i="2"/>
  <c r="OZ85" i="2"/>
  <c r="OZ134" i="2"/>
  <c r="OZ83" i="2"/>
  <c r="OZ117" i="2"/>
  <c r="OZ175" i="2"/>
  <c r="OZ358" i="2"/>
  <c r="OZ27" i="2"/>
  <c r="OZ16" i="2"/>
  <c r="OZ184" i="2"/>
  <c r="OZ74" i="2"/>
  <c r="OZ149" i="2"/>
  <c r="OZ92" i="2"/>
  <c r="OZ132" i="2"/>
  <c r="OZ470" i="2"/>
  <c r="OZ115" i="2"/>
  <c r="OZ145" i="2"/>
  <c r="OZ186" i="2"/>
  <c r="OZ40" i="2"/>
  <c r="OZ21" i="2"/>
  <c r="OZ199" i="2"/>
  <c r="OZ295" i="2"/>
  <c r="OZ353" i="2"/>
  <c r="OZ207" i="2"/>
  <c r="OZ155" i="2"/>
  <c r="OZ195" i="2"/>
  <c r="OZ125" i="2"/>
  <c r="OZ15" i="2"/>
  <c r="OZ160" i="2"/>
  <c r="OZ194" i="2"/>
  <c r="OZ224" i="2"/>
  <c r="OZ188" i="2"/>
  <c r="OZ76" i="2"/>
  <c r="OZ153" i="2"/>
  <c r="OZ263" i="2"/>
  <c r="OZ112" i="2"/>
  <c r="OZ62" i="2"/>
  <c r="OZ78" i="2"/>
  <c r="OZ198" i="2"/>
  <c r="OZ191" i="2"/>
  <c r="OZ275" i="2"/>
  <c r="OZ65" i="2"/>
  <c r="OZ341" i="2"/>
  <c r="OZ105" i="2"/>
  <c r="OZ81" i="2"/>
  <c r="OZ267" i="2"/>
  <c r="OZ220" i="2"/>
  <c r="OZ156" i="2"/>
  <c r="OZ254" i="2"/>
  <c r="OZ286" i="2"/>
  <c r="OZ29" i="2"/>
  <c r="OZ94" i="2"/>
  <c r="OZ100" i="2"/>
  <c r="OZ182" i="2"/>
  <c r="OZ36" i="2"/>
  <c r="OZ53" i="2"/>
  <c r="OZ4" i="2"/>
  <c r="OZ2" i="2"/>
  <c r="OZ306" i="2"/>
  <c r="OZ56" i="2"/>
  <c r="OZ43" i="2"/>
  <c r="OZ282" i="2"/>
  <c r="OZ59" i="2"/>
  <c r="OZ169" i="2"/>
  <c r="OZ192" i="2"/>
  <c r="OZ209" i="2"/>
  <c r="OZ227" i="2"/>
  <c r="OZ73" i="2"/>
  <c r="OZ113" i="2"/>
  <c r="OZ71" i="2"/>
  <c r="OZ18" i="2"/>
  <c r="OZ26" i="2"/>
  <c r="OZ144" i="2"/>
  <c r="OZ9" i="2"/>
  <c r="OZ50" i="2"/>
  <c r="OZ19" i="2"/>
  <c r="OZ99" i="2"/>
  <c r="OZ23" i="2"/>
  <c r="OZ24" i="2"/>
  <c r="OZ12" i="2"/>
  <c r="OZ66" i="2"/>
  <c r="OZ5" i="2"/>
  <c r="OZ101" i="2"/>
  <c r="OZ88" i="2"/>
  <c r="OZ64" i="2"/>
  <c r="OZ70" i="2"/>
  <c r="OZ32" i="2"/>
  <c r="OZ51" i="2"/>
  <c r="OZ218" i="2"/>
  <c r="OZ35" i="2"/>
  <c r="OZ368" i="2"/>
  <c r="OZ350" i="2"/>
  <c r="OZ388" i="2"/>
  <c r="OZ292" i="2"/>
  <c r="OZ214" i="2"/>
  <c r="OZ75" i="2"/>
  <c r="OZ293" i="2"/>
  <c r="OZ243" i="2"/>
  <c r="OZ210" i="2"/>
  <c r="OZ369" i="2"/>
  <c r="OZ69" i="2"/>
  <c r="OZ68" i="2"/>
  <c r="OZ38" i="2"/>
  <c r="OZ3" i="2"/>
  <c r="OZ120" i="2"/>
  <c r="OZ58" i="2"/>
  <c r="OZ34" i="2"/>
  <c r="OZ86" i="2"/>
  <c r="OZ178" i="2"/>
  <c r="OZ57" i="2"/>
  <c r="OZ217" i="2"/>
  <c r="OZ127" i="2"/>
  <c r="OZ206" i="2"/>
  <c r="OZ111" i="2"/>
  <c r="OZ344" i="2"/>
  <c r="OZ150" i="2"/>
  <c r="OZ93" i="2"/>
  <c r="OZ63" i="2"/>
  <c r="OZ174" i="2"/>
  <c r="OZ147" i="2"/>
  <c r="OZ48" i="2"/>
  <c r="OZ96" i="2"/>
  <c r="OZ72" i="2"/>
  <c r="OZ33" i="2"/>
  <c r="OZ189" i="2"/>
  <c r="OZ313" i="2"/>
  <c r="OZ158" i="2"/>
  <c r="OZ219" i="2"/>
  <c r="OZ31" i="2"/>
  <c r="OZ95" i="2"/>
  <c r="OZ346" i="2"/>
  <c r="OZ176" i="2"/>
  <c r="OZ352" i="2"/>
  <c r="OZ245" i="2"/>
  <c r="OZ41" i="2"/>
  <c r="OZ79" i="2"/>
  <c r="OZ30" i="2"/>
  <c r="OZ226" i="2"/>
  <c r="OZ103" i="2"/>
  <c r="OZ141" i="2"/>
  <c r="OZ301" i="2"/>
  <c r="OZ347" i="2"/>
  <c r="OZ472" i="2"/>
  <c r="OZ190" i="2"/>
  <c r="OZ296" i="2"/>
  <c r="OZ139" i="2"/>
  <c r="OZ371" i="2"/>
  <c r="OZ7" i="2"/>
  <c r="OZ208" i="2"/>
  <c r="OZ25" i="2"/>
  <c r="OZ468" i="2"/>
  <c r="OZ256" i="2"/>
  <c r="OZ17" i="2"/>
  <c r="OZ222" i="2"/>
  <c r="OZ130" i="2"/>
  <c r="OZ89" i="2"/>
  <c r="OZ201" i="2"/>
  <c r="OZ273" i="2"/>
  <c r="OZ42" i="2"/>
  <c r="OZ200" i="2"/>
  <c r="OZ20" i="2"/>
  <c r="OZ6" i="2"/>
  <c r="OZ61" i="2"/>
  <c r="OZ246" i="2"/>
  <c r="OZ381" i="2"/>
  <c r="OZ278" i="2"/>
  <c r="OZ326" i="2"/>
  <c r="OZ342" i="2"/>
  <c r="OZ276" i="2"/>
  <c r="OZ247" i="2"/>
  <c r="OZ314" i="2"/>
  <c r="OZ142" i="2"/>
  <c r="OZ168" i="2"/>
  <c r="OZ343" i="2"/>
  <c r="OZ11" i="2"/>
  <c r="OZ138" i="2"/>
  <c r="OZ294" i="2"/>
  <c r="OZ91" i="2"/>
  <c r="OZ232" i="2"/>
  <c r="OZ299" i="2"/>
  <c r="OZ364" i="2"/>
  <c r="OZ122" i="2"/>
  <c r="OZ354" i="2"/>
  <c r="OZ435" i="2"/>
  <c r="OZ340" i="2"/>
  <c r="OZ471" i="2"/>
  <c r="OZ302" i="2"/>
  <c r="OZ316" i="2"/>
  <c r="OZ317" i="2"/>
  <c r="OZ136" i="2"/>
  <c r="OZ433" i="2"/>
  <c r="OZ386" i="2"/>
  <c r="OZ252" i="2"/>
  <c r="OZ410" i="2"/>
  <c r="OZ212" i="2"/>
  <c r="OZ348" i="2"/>
  <c r="OZ163" i="2"/>
  <c r="OZ310" i="2"/>
  <c r="OZ173" i="2"/>
  <c r="OZ417" i="2"/>
  <c r="OZ114" i="2"/>
  <c r="OZ331" i="2"/>
  <c r="OZ264" i="2"/>
  <c r="OZ366" i="2"/>
  <c r="OZ359" i="2"/>
  <c r="OZ405" i="2"/>
  <c r="OZ365" i="2"/>
  <c r="OZ382" i="2"/>
  <c r="OZ271" i="2"/>
  <c r="OZ291" i="2"/>
  <c r="OZ393" i="2"/>
  <c r="OZ442" i="2"/>
  <c r="OZ392" i="2"/>
  <c r="OZ396" i="2"/>
  <c r="OZ406" i="2"/>
  <c r="OZ453" i="2"/>
  <c r="OZ236" i="2"/>
  <c r="OZ253" i="2"/>
  <c r="OZ143" i="2"/>
  <c r="OZ281" i="2"/>
  <c r="OZ285" i="2"/>
  <c r="OZ387" i="2"/>
  <c r="OZ332" i="2"/>
  <c r="OZ439" i="2"/>
  <c r="OZ135" i="2"/>
  <c r="OZ197" i="2"/>
  <c r="OZ449" i="2"/>
  <c r="OZ250" i="2"/>
  <c r="OZ237" i="2"/>
  <c r="OZ241" i="2"/>
  <c r="OZ266" i="2"/>
  <c r="OZ272" i="2"/>
  <c r="OZ165" i="2"/>
  <c r="OZ14" i="2"/>
  <c r="OZ400" i="2"/>
  <c r="OZ259" i="2"/>
  <c r="OZ311" i="2"/>
  <c r="OZ309" i="2"/>
  <c r="OZ234" i="2"/>
  <c r="OZ334" i="2"/>
  <c r="OZ426" i="2"/>
  <c r="OZ456" i="2"/>
  <c r="OZ376" i="2"/>
  <c r="OZ215" i="2"/>
  <c r="OZ157" i="2"/>
  <c r="OZ97" i="2"/>
  <c r="OZ380" i="2"/>
  <c r="OZ8" i="2"/>
  <c r="OZ446" i="2"/>
  <c r="OZ248" i="2"/>
  <c r="OZ133" i="2"/>
  <c r="OZ244" i="2"/>
  <c r="OZ123" i="2"/>
  <c r="OZ171" i="2"/>
  <c r="OZ283" i="2"/>
  <c r="OZ249" i="2"/>
  <c r="OZ67" i="2"/>
  <c r="OZ129" i="2"/>
  <c r="OZ49" i="2"/>
  <c r="OZ109" i="2"/>
  <c r="OZ374" i="2"/>
  <c r="OZ288" i="2"/>
  <c r="OZ116" i="2"/>
  <c r="OZ121" i="2"/>
  <c r="OZ202" i="2"/>
  <c r="OZ60" i="2"/>
  <c r="OZ170" i="2"/>
  <c r="OZ204" i="2"/>
  <c r="OZ162" i="2"/>
  <c r="OZ28" i="2"/>
  <c r="OZ231" i="2"/>
  <c r="OZ251" i="2"/>
  <c r="OZ44" i="2"/>
  <c r="OZ305" i="2"/>
  <c r="OZ287" i="2"/>
  <c r="OZ148" i="2"/>
  <c r="OZ356" i="2"/>
  <c r="OZ90" i="2"/>
  <c r="OZ107" i="2"/>
  <c r="OZ183" i="2"/>
  <c r="OZ80" i="2"/>
  <c r="OZ339" i="2"/>
  <c r="OZ233" i="2"/>
  <c r="OZ128" i="2"/>
  <c r="OZ467" i="2"/>
  <c r="OZ312" i="2"/>
  <c r="OZ444" i="2"/>
  <c r="OZ235" i="2"/>
  <c r="OZ104" i="2"/>
  <c r="OZ258" i="2"/>
  <c r="OZ303" i="2"/>
  <c r="OZ428" i="2"/>
  <c r="OZ473" i="2"/>
  <c r="OZ459" i="2"/>
  <c r="OZ395" i="2"/>
  <c r="OZ397" i="2"/>
  <c r="OZ436" i="2"/>
  <c r="OZ440" i="2"/>
  <c r="OZ465" i="2"/>
  <c r="OZ408" i="2"/>
  <c r="OZ421" i="2"/>
  <c r="OZ479" i="2"/>
  <c r="OZ422" i="2"/>
  <c r="OZ377" i="2"/>
  <c r="OZ430" i="2"/>
  <c r="OZ389" i="2"/>
  <c r="OZ137" i="2"/>
  <c r="OZ385" i="2"/>
  <c r="OZ402" i="2"/>
  <c r="OZ318" i="2"/>
  <c r="OZ375" i="2"/>
  <c r="OZ279" i="2"/>
  <c r="OZ438" i="2"/>
  <c r="OZ333" i="2"/>
  <c r="OZ424" i="2"/>
  <c r="OZ300" i="2"/>
  <c r="OZ461" i="2"/>
  <c r="OZ187" i="2"/>
  <c r="OZ238" i="2"/>
  <c r="OZ265" i="2"/>
  <c r="OZ298" i="2"/>
  <c r="OZ360" i="2"/>
  <c r="OZ119" i="2"/>
  <c r="OZ211" i="2"/>
  <c r="OZ373" i="2"/>
  <c r="OZ338" i="2"/>
  <c r="OZ242" i="2"/>
  <c r="OZ355" i="2"/>
  <c r="OZ447" i="2"/>
  <c r="OZ443" i="2"/>
  <c r="OZ403" i="2"/>
  <c r="OZ463" i="2"/>
  <c r="OZ335" i="2"/>
  <c r="OZ431" i="2"/>
  <c r="OZ454" i="2"/>
  <c r="OZ384" i="2"/>
  <c r="OZ151" i="2"/>
  <c r="OZ407" i="2"/>
  <c r="OZ412" i="2"/>
  <c r="OZ445" i="2"/>
  <c r="OZ462" i="2"/>
  <c r="OZ324" i="2"/>
  <c r="OZ425" i="2"/>
  <c r="OZ450" i="2"/>
  <c r="OZ414" i="2"/>
  <c r="OZ357" i="2"/>
  <c r="OZ415" i="2"/>
  <c r="OZ476" i="2"/>
  <c r="OZ321" i="2"/>
  <c r="OZ328" i="2"/>
  <c r="OZ315" i="2"/>
  <c r="OZ351" i="2"/>
  <c r="OZ423" i="2"/>
  <c r="OZ441" i="2"/>
  <c r="OZ216" i="2"/>
  <c r="OZ240" i="2"/>
  <c r="OZ452" i="2"/>
  <c r="OZ409" i="2"/>
  <c r="OZ269" i="2"/>
  <c r="OZ329" i="2"/>
  <c r="OZ416" i="2"/>
  <c r="OZ437" i="2"/>
  <c r="OZ419" i="2"/>
  <c r="OZ427" i="2"/>
  <c r="OZ161" i="2"/>
  <c r="OZ429" i="2"/>
  <c r="OZ399" i="2"/>
  <c r="OZ290" i="2"/>
  <c r="OZ349" i="2"/>
  <c r="OZ213" i="2"/>
  <c r="OZ401" i="2"/>
  <c r="OZ460" i="2"/>
  <c r="OZ307" i="2"/>
  <c r="OZ379" i="2"/>
  <c r="OZ82" i="2"/>
  <c r="OZ77" i="2"/>
  <c r="OZ370" i="2"/>
  <c r="OZ394" i="2"/>
  <c r="OZ323" i="2"/>
  <c r="OZ221" i="2"/>
  <c r="OZ478" i="2"/>
  <c r="OZ390" i="2"/>
  <c r="OZ320" i="2"/>
  <c r="OZ378" i="2"/>
  <c r="OZ418" i="2"/>
  <c r="OZ464" i="2"/>
  <c r="OZ474" i="2"/>
  <c r="OZ398" i="2"/>
  <c r="OZ451" i="2"/>
  <c r="OZ457" i="2"/>
  <c r="OZ477" i="2"/>
  <c r="OZ458" i="2"/>
  <c r="OZ372" i="2"/>
  <c r="OZ225" i="2"/>
  <c r="OZ228" i="2"/>
  <c r="OZ185" i="2"/>
  <c r="OZ475" i="2"/>
  <c r="OZ257" i="2"/>
  <c r="OZ47" i="2"/>
  <c r="OZ336" i="2"/>
  <c r="OZ262" i="2"/>
  <c r="OZ106" i="2"/>
  <c r="OZ469" i="2"/>
  <c r="PA102" i="2"/>
  <c r="PA10" i="2"/>
  <c r="PA330" i="2"/>
  <c r="PA84" i="2"/>
  <c r="PA260" i="2"/>
  <c r="PA45" i="2"/>
  <c r="PA181" i="2"/>
  <c r="PA140" i="2"/>
  <c r="PA108" i="2"/>
  <c r="PA179" i="2"/>
  <c r="PA277" i="2"/>
  <c r="PA167" i="2"/>
  <c r="PA52" i="2"/>
  <c r="PA177" i="2"/>
  <c r="PA39" i="2"/>
  <c r="PA203" i="2"/>
  <c r="PA196" i="2"/>
  <c r="PA289" i="2"/>
  <c r="PA110" i="2"/>
  <c r="PA13" i="2"/>
  <c r="PA22" i="2"/>
  <c r="PA164" i="2"/>
  <c r="PA172" i="2"/>
  <c r="PA239" i="2"/>
  <c r="PA46" i="2"/>
  <c r="PA166" i="2"/>
  <c r="PA154" i="2"/>
  <c r="PA255" i="2"/>
  <c r="PA455" i="2"/>
  <c r="PA152" i="2"/>
  <c r="PA126" i="2"/>
  <c r="PA146" i="2"/>
  <c r="PA284" i="2"/>
  <c r="PA304" i="2"/>
  <c r="PA345" i="2"/>
  <c r="PA337" i="2"/>
  <c r="PA361" i="2"/>
  <c r="PA434" i="2"/>
  <c r="PA413" i="2"/>
  <c r="PA404" i="2"/>
  <c r="PA363" i="2"/>
  <c r="PA466" i="2"/>
  <c r="PA411" i="2"/>
  <c r="PA448" i="2"/>
  <c r="PA362" i="2"/>
  <c r="PA391" i="2"/>
  <c r="PA308" i="2"/>
  <c r="PA193" i="2"/>
  <c r="PA319" i="2"/>
  <c r="PA205" i="2"/>
  <c r="PA322" i="2"/>
  <c r="PA297" i="2"/>
  <c r="PA325" i="2"/>
  <c r="PA180" i="2"/>
  <c r="PA54" i="2"/>
  <c r="PA280" i="2"/>
  <c r="PA274" i="2"/>
  <c r="PA261" i="2"/>
  <c r="PA118" i="2"/>
  <c r="PA229" i="2"/>
  <c r="PA383" i="2"/>
  <c r="PA131" i="2"/>
  <c r="PA124" i="2"/>
  <c r="PA223" i="2"/>
  <c r="PA230" i="2"/>
  <c r="PA327" i="2"/>
  <c r="PA420" i="2"/>
  <c r="PA270" i="2"/>
  <c r="PA432" i="2"/>
  <c r="PA268" i="2"/>
  <c r="PA367" i="2"/>
  <c r="PA87" i="2"/>
  <c r="PA37" i="2"/>
  <c r="PA55" i="2"/>
  <c r="PA159" i="2"/>
  <c r="PA98" i="2"/>
  <c r="PA85" i="2"/>
  <c r="PA134" i="2"/>
  <c r="PA83" i="2"/>
  <c r="PA117" i="2"/>
  <c r="PA175" i="2"/>
  <c r="PA358" i="2"/>
  <c r="PA27" i="2"/>
  <c r="PA16" i="2"/>
  <c r="PA184" i="2"/>
  <c r="PA74" i="2"/>
  <c r="PA149" i="2"/>
  <c r="PA92" i="2"/>
  <c r="PA132" i="2"/>
  <c r="PA470" i="2"/>
  <c r="PA115" i="2"/>
  <c r="PA145" i="2"/>
  <c r="PA186" i="2"/>
  <c r="PA40" i="2"/>
  <c r="PA21" i="2"/>
  <c r="PA199" i="2"/>
  <c r="PA295" i="2"/>
  <c r="PA353" i="2"/>
  <c r="PA207" i="2"/>
  <c r="PA155" i="2"/>
  <c r="PA195" i="2"/>
  <c r="PA125" i="2"/>
  <c r="PA15" i="2"/>
  <c r="PA160" i="2"/>
  <c r="PA194" i="2"/>
  <c r="PA224" i="2"/>
  <c r="PA188" i="2"/>
  <c r="PA76" i="2"/>
  <c r="PA153" i="2"/>
  <c r="PA263" i="2"/>
  <c r="PA112" i="2"/>
  <c r="PA62" i="2"/>
  <c r="PA78" i="2"/>
  <c r="PA198" i="2"/>
  <c r="PA191" i="2"/>
  <c r="PA275" i="2"/>
  <c r="PA65" i="2"/>
  <c r="PA341" i="2"/>
  <c r="PA105" i="2"/>
  <c r="PA81" i="2"/>
  <c r="PA267" i="2"/>
  <c r="PA220" i="2"/>
  <c r="PA156" i="2"/>
  <c r="PA254" i="2"/>
  <c r="PA286" i="2"/>
  <c r="PA29" i="2"/>
  <c r="PA94" i="2"/>
  <c r="PA100" i="2"/>
  <c r="PA182" i="2"/>
  <c r="PA36" i="2"/>
  <c r="PA53" i="2"/>
  <c r="PA4" i="2"/>
  <c r="PA2" i="2"/>
  <c r="PA306" i="2"/>
  <c r="PA56" i="2"/>
  <c r="PA43" i="2"/>
  <c r="PA282" i="2"/>
  <c r="PA59" i="2"/>
  <c r="PA169" i="2"/>
  <c r="PA192" i="2"/>
  <c r="PA209" i="2"/>
  <c r="PA227" i="2"/>
  <c r="PA73" i="2"/>
  <c r="PA113" i="2"/>
  <c r="PA71" i="2"/>
  <c r="PA18" i="2"/>
  <c r="PA26" i="2"/>
  <c r="PA144" i="2"/>
  <c r="PA9" i="2"/>
  <c r="PA50" i="2"/>
  <c r="PA19" i="2"/>
  <c r="PA99" i="2"/>
  <c r="PA23" i="2"/>
  <c r="PA24" i="2"/>
  <c r="PA12" i="2"/>
  <c r="PA66" i="2"/>
  <c r="PA5" i="2"/>
  <c r="PA101" i="2"/>
  <c r="PA88" i="2"/>
  <c r="PA64" i="2"/>
  <c r="PA70" i="2"/>
  <c r="PA32" i="2"/>
  <c r="PA51" i="2"/>
  <c r="PA218" i="2"/>
  <c r="PA35" i="2"/>
  <c r="PA368" i="2"/>
  <c r="PA350" i="2"/>
  <c r="PA388" i="2"/>
  <c r="PA292" i="2"/>
  <c r="PA214" i="2"/>
  <c r="PA75" i="2"/>
  <c r="PA293" i="2"/>
  <c r="PA243" i="2"/>
  <c r="PA210" i="2"/>
  <c r="PA369" i="2"/>
  <c r="PA69" i="2"/>
  <c r="PA68" i="2"/>
  <c r="PA38" i="2"/>
  <c r="PA3" i="2"/>
  <c r="PA120" i="2"/>
  <c r="PA58" i="2"/>
  <c r="PA34" i="2"/>
  <c r="PA86" i="2"/>
  <c r="PA178" i="2"/>
  <c r="PA57" i="2"/>
  <c r="PA217" i="2"/>
  <c r="PA127" i="2"/>
  <c r="PA206" i="2"/>
  <c r="PA111" i="2"/>
  <c r="PA344" i="2"/>
  <c r="PA150" i="2"/>
  <c r="PA93" i="2"/>
  <c r="PA63" i="2"/>
  <c r="PA174" i="2"/>
  <c r="PA147" i="2"/>
  <c r="PA48" i="2"/>
  <c r="PA96" i="2"/>
  <c r="PA72" i="2"/>
  <c r="PA33" i="2"/>
  <c r="PA189" i="2"/>
  <c r="PA313" i="2"/>
  <c r="PA158" i="2"/>
  <c r="PA219" i="2"/>
  <c r="PA31" i="2"/>
  <c r="PA95" i="2"/>
  <c r="PA346" i="2"/>
  <c r="PA176" i="2"/>
  <c r="PA352" i="2"/>
  <c r="PA245" i="2"/>
  <c r="PA41" i="2"/>
  <c r="PA79" i="2"/>
  <c r="PA30" i="2"/>
  <c r="PA226" i="2"/>
  <c r="PA103" i="2"/>
  <c r="PA141" i="2"/>
  <c r="PA301" i="2"/>
  <c r="PA347" i="2"/>
  <c r="PA472" i="2"/>
  <c r="PA190" i="2"/>
  <c r="PA296" i="2"/>
  <c r="PA139" i="2"/>
  <c r="PA371" i="2"/>
  <c r="PA7" i="2"/>
  <c r="PA208" i="2"/>
  <c r="PA25" i="2"/>
  <c r="PA468" i="2"/>
  <c r="PA256" i="2"/>
  <c r="PA17" i="2"/>
  <c r="PA222" i="2"/>
  <c r="PA130" i="2"/>
  <c r="PA89" i="2"/>
  <c r="PA201" i="2"/>
  <c r="PA273" i="2"/>
  <c r="PA42" i="2"/>
  <c r="PA200" i="2"/>
  <c r="PA20" i="2"/>
  <c r="PA6" i="2"/>
  <c r="PA61" i="2"/>
  <c r="PA246" i="2"/>
  <c r="PA381" i="2"/>
  <c r="PA278" i="2"/>
  <c r="PA326" i="2"/>
  <c r="PA342" i="2"/>
  <c r="PA276" i="2"/>
  <c r="PA247" i="2"/>
  <c r="PA314" i="2"/>
  <c r="PA142" i="2"/>
  <c r="PA168" i="2"/>
  <c r="PA343" i="2"/>
  <c r="PA11" i="2"/>
  <c r="PA138" i="2"/>
  <c r="PA294" i="2"/>
  <c r="PA91" i="2"/>
  <c r="PA232" i="2"/>
  <c r="PA299" i="2"/>
  <c r="PA364" i="2"/>
  <c r="PA122" i="2"/>
  <c r="PA354" i="2"/>
  <c r="PA435" i="2"/>
  <c r="PA340" i="2"/>
  <c r="PA471" i="2"/>
  <c r="PA302" i="2"/>
  <c r="PA316" i="2"/>
  <c r="PA317" i="2"/>
  <c r="PA136" i="2"/>
  <c r="PA433" i="2"/>
  <c r="PA386" i="2"/>
  <c r="PA252" i="2"/>
  <c r="PA410" i="2"/>
  <c r="PA212" i="2"/>
  <c r="PA348" i="2"/>
  <c r="PA163" i="2"/>
  <c r="PA310" i="2"/>
  <c r="PA173" i="2"/>
  <c r="PA417" i="2"/>
  <c r="PA114" i="2"/>
  <c r="PA331" i="2"/>
  <c r="PA264" i="2"/>
  <c r="PA366" i="2"/>
  <c r="PA359" i="2"/>
  <c r="PA405" i="2"/>
  <c r="PA365" i="2"/>
  <c r="PA382" i="2"/>
  <c r="PA271" i="2"/>
  <c r="PA291" i="2"/>
  <c r="PA393" i="2"/>
  <c r="PA442" i="2"/>
  <c r="PA392" i="2"/>
  <c r="PA396" i="2"/>
  <c r="PA406" i="2"/>
  <c r="PA453" i="2"/>
  <c r="PA236" i="2"/>
  <c r="PA253" i="2"/>
  <c r="PA143" i="2"/>
  <c r="PA281" i="2"/>
  <c r="PA285" i="2"/>
  <c r="PA387" i="2"/>
  <c r="PA332" i="2"/>
  <c r="PA439" i="2"/>
  <c r="PA135" i="2"/>
  <c r="PA197" i="2"/>
  <c r="PA449" i="2"/>
  <c r="PA250" i="2"/>
  <c r="PA237" i="2"/>
  <c r="PA241" i="2"/>
  <c r="PA266" i="2"/>
  <c r="PA272" i="2"/>
  <c r="PA165" i="2"/>
  <c r="PA14" i="2"/>
  <c r="PA400" i="2"/>
  <c r="PA259" i="2"/>
  <c r="PA311" i="2"/>
  <c r="PA309" i="2"/>
  <c r="PA234" i="2"/>
  <c r="PA334" i="2"/>
  <c r="PA426" i="2"/>
  <c r="PA456" i="2"/>
  <c r="PA376" i="2"/>
  <c r="PA215" i="2"/>
  <c r="PA157" i="2"/>
  <c r="PA97" i="2"/>
  <c r="PA380" i="2"/>
  <c r="PA8" i="2"/>
  <c r="PA446" i="2"/>
  <c r="PA248" i="2"/>
  <c r="PA133" i="2"/>
  <c r="PA244" i="2"/>
  <c r="PA123" i="2"/>
  <c r="PA171" i="2"/>
  <c r="PA283" i="2"/>
  <c r="PA249" i="2"/>
  <c r="PA67" i="2"/>
  <c r="PA129" i="2"/>
  <c r="PA49" i="2"/>
  <c r="PA109" i="2"/>
  <c r="PA374" i="2"/>
  <c r="PA288" i="2"/>
  <c r="PA116" i="2"/>
  <c r="PA121" i="2"/>
  <c r="PA202" i="2"/>
  <c r="PA60" i="2"/>
  <c r="PA170" i="2"/>
  <c r="PA204" i="2"/>
  <c r="PA162" i="2"/>
  <c r="PA28" i="2"/>
  <c r="PA231" i="2"/>
  <c r="PA251" i="2"/>
  <c r="PA44" i="2"/>
  <c r="PA305" i="2"/>
  <c r="PA287" i="2"/>
  <c r="PA148" i="2"/>
  <c r="PA356" i="2"/>
  <c r="PA90" i="2"/>
  <c r="PA107" i="2"/>
  <c r="PA183" i="2"/>
  <c r="PA80" i="2"/>
  <c r="PA339" i="2"/>
  <c r="PA233" i="2"/>
  <c r="PA128" i="2"/>
  <c r="PA467" i="2"/>
  <c r="PA312" i="2"/>
  <c r="PA444" i="2"/>
  <c r="PA235" i="2"/>
  <c r="PA104" i="2"/>
  <c r="PA258" i="2"/>
  <c r="PA303" i="2"/>
  <c r="PA428" i="2"/>
  <c r="PA473" i="2"/>
  <c r="PA459" i="2"/>
  <c r="PA395" i="2"/>
  <c r="PA397" i="2"/>
  <c r="PA436" i="2"/>
  <c r="PA440" i="2"/>
  <c r="PA465" i="2"/>
  <c r="PA408" i="2"/>
  <c r="PA421" i="2"/>
  <c r="PA479" i="2"/>
  <c r="PA422" i="2"/>
  <c r="PA377" i="2"/>
  <c r="PA430" i="2"/>
  <c r="PA389" i="2"/>
  <c r="PA137" i="2"/>
  <c r="PA385" i="2"/>
  <c r="PA402" i="2"/>
  <c r="PA318" i="2"/>
  <c r="PA375" i="2"/>
  <c r="PA279" i="2"/>
  <c r="PA438" i="2"/>
  <c r="PA333" i="2"/>
  <c r="PA424" i="2"/>
  <c r="PA300" i="2"/>
  <c r="PA461" i="2"/>
  <c r="PA187" i="2"/>
  <c r="PA238" i="2"/>
  <c r="PA265" i="2"/>
  <c r="PA298" i="2"/>
  <c r="PA360" i="2"/>
  <c r="PA119" i="2"/>
  <c r="PA211" i="2"/>
  <c r="PA373" i="2"/>
  <c r="PA338" i="2"/>
  <c r="PA242" i="2"/>
  <c r="PA355" i="2"/>
  <c r="PA447" i="2"/>
  <c r="PA443" i="2"/>
  <c r="PA403" i="2"/>
  <c r="PA463" i="2"/>
  <c r="PA335" i="2"/>
  <c r="PA431" i="2"/>
  <c r="PA454" i="2"/>
  <c r="PA384" i="2"/>
  <c r="PA151" i="2"/>
  <c r="PA407" i="2"/>
  <c r="PA412" i="2"/>
  <c r="PA445" i="2"/>
  <c r="PA462" i="2"/>
  <c r="PA324" i="2"/>
  <c r="PA425" i="2"/>
  <c r="PA450" i="2"/>
  <c r="PA414" i="2"/>
  <c r="PA357" i="2"/>
  <c r="PA415" i="2"/>
  <c r="PA476" i="2"/>
  <c r="PA321" i="2"/>
  <c r="PA328" i="2"/>
  <c r="PA315" i="2"/>
  <c r="PA351" i="2"/>
  <c r="PA423" i="2"/>
  <c r="PA441" i="2"/>
  <c r="PA216" i="2"/>
  <c r="PA240" i="2"/>
  <c r="PA452" i="2"/>
  <c r="PA409" i="2"/>
  <c r="PA269" i="2"/>
  <c r="PA329" i="2"/>
  <c r="PA416" i="2"/>
  <c r="PA437" i="2"/>
  <c r="PA419" i="2"/>
  <c r="PA427" i="2"/>
  <c r="PA161" i="2"/>
  <c r="PA429" i="2"/>
  <c r="PA399" i="2"/>
  <c r="PA290" i="2"/>
  <c r="PA349" i="2"/>
  <c r="PA213" i="2"/>
  <c r="PA401" i="2"/>
  <c r="PA460" i="2"/>
  <c r="PA307" i="2"/>
  <c r="PA379" i="2"/>
  <c r="PA82" i="2"/>
  <c r="PA77" i="2"/>
  <c r="PA370" i="2"/>
  <c r="PA394" i="2"/>
  <c r="PA323" i="2"/>
  <c r="PA221" i="2"/>
  <c r="PA478" i="2"/>
  <c r="PA390" i="2"/>
  <c r="PA320" i="2"/>
  <c r="PA378" i="2"/>
  <c r="PA418" i="2"/>
  <c r="PA464" i="2"/>
  <c r="PA474" i="2"/>
  <c r="PA398" i="2"/>
  <c r="PA451" i="2"/>
  <c r="PA457" i="2"/>
  <c r="PA477" i="2"/>
  <c r="PA458" i="2"/>
  <c r="PA372" i="2"/>
  <c r="PA225" i="2"/>
  <c r="PA228" i="2"/>
  <c r="PA185" i="2"/>
  <c r="PA475" i="2"/>
  <c r="PA257" i="2"/>
  <c r="PA47" i="2"/>
  <c r="PA336" i="2"/>
  <c r="PA262" i="2"/>
  <c r="PA106" i="2"/>
  <c r="PA469" i="2"/>
  <c r="PB102" i="2"/>
  <c r="PB10" i="2"/>
  <c r="PB330" i="2"/>
  <c r="PB84" i="2"/>
  <c r="PB260" i="2"/>
  <c r="PB45" i="2"/>
  <c r="PB181" i="2"/>
  <c r="PB140" i="2"/>
  <c r="PB108" i="2"/>
  <c r="PB179" i="2"/>
  <c r="PB277" i="2"/>
  <c r="PB167" i="2"/>
  <c r="PB52" i="2"/>
  <c r="PB177" i="2"/>
  <c r="PB39" i="2"/>
  <c r="PB203" i="2"/>
  <c r="PB196" i="2"/>
  <c r="PB289" i="2"/>
  <c r="PB110" i="2"/>
  <c r="PB13" i="2"/>
  <c r="PB22" i="2"/>
  <c r="PB164" i="2"/>
  <c r="PB172" i="2"/>
  <c r="PB239" i="2"/>
  <c r="PB46" i="2"/>
  <c r="PB166" i="2"/>
  <c r="PB154" i="2"/>
  <c r="PB255" i="2"/>
  <c r="PB455" i="2"/>
  <c r="PB152" i="2"/>
  <c r="PB126" i="2"/>
  <c r="PB146" i="2"/>
  <c r="PB284" i="2"/>
  <c r="PB304" i="2"/>
  <c r="PB345" i="2"/>
  <c r="PB337" i="2"/>
  <c r="PB361" i="2"/>
  <c r="PB434" i="2"/>
  <c r="PB413" i="2"/>
  <c r="PB404" i="2"/>
  <c r="PB363" i="2"/>
  <c r="PB466" i="2"/>
  <c r="PB411" i="2"/>
  <c r="PB448" i="2"/>
  <c r="PB362" i="2"/>
  <c r="PB391" i="2"/>
  <c r="PB308" i="2"/>
  <c r="PB193" i="2"/>
  <c r="PB319" i="2"/>
  <c r="PB205" i="2"/>
  <c r="PB322" i="2"/>
  <c r="PB297" i="2"/>
  <c r="PB325" i="2"/>
  <c r="PB180" i="2"/>
  <c r="PB54" i="2"/>
  <c r="PB280" i="2"/>
  <c r="PB274" i="2"/>
  <c r="PB261" i="2"/>
  <c r="PB118" i="2"/>
  <c r="PB229" i="2"/>
  <c r="PB383" i="2"/>
  <c r="PB131" i="2"/>
  <c r="PB124" i="2"/>
  <c r="PB223" i="2"/>
  <c r="PB230" i="2"/>
  <c r="PB327" i="2"/>
  <c r="PB420" i="2"/>
  <c r="PB270" i="2"/>
  <c r="PB432" i="2"/>
  <c r="PB268" i="2"/>
  <c r="PB367" i="2"/>
  <c r="PB87" i="2"/>
  <c r="PB37" i="2"/>
  <c r="PB55" i="2"/>
  <c r="PB159" i="2"/>
  <c r="PB98" i="2"/>
  <c r="PB85" i="2"/>
  <c r="PB134" i="2"/>
  <c r="PB83" i="2"/>
  <c r="PB117" i="2"/>
  <c r="PB175" i="2"/>
  <c r="PB358" i="2"/>
  <c r="PB27" i="2"/>
  <c r="PB16" i="2"/>
  <c r="PB184" i="2"/>
  <c r="PB74" i="2"/>
  <c r="PB149" i="2"/>
  <c r="PB92" i="2"/>
  <c r="PB132" i="2"/>
  <c r="PB470" i="2"/>
  <c r="PB115" i="2"/>
  <c r="PB145" i="2"/>
  <c r="PB186" i="2"/>
  <c r="PB40" i="2"/>
  <c r="PB21" i="2"/>
  <c r="PB199" i="2"/>
  <c r="PB295" i="2"/>
  <c r="PB353" i="2"/>
  <c r="PB207" i="2"/>
  <c r="PB155" i="2"/>
  <c r="PB195" i="2"/>
  <c r="PB125" i="2"/>
  <c r="PB15" i="2"/>
  <c r="PB160" i="2"/>
  <c r="PB194" i="2"/>
  <c r="PB224" i="2"/>
  <c r="PB188" i="2"/>
  <c r="PB76" i="2"/>
  <c r="PB153" i="2"/>
  <c r="PB263" i="2"/>
  <c r="PB112" i="2"/>
  <c r="PB62" i="2"/>
  <c r="PB78" i="2"/>
  <c r="PB198" i="2"/>
  <c r="PB191" i="2"/>
  <c r="PB275" i="2"/>
  <c r="PB65" i="2"/>
  <c r="PB341" i="2"/>
  <c r="PB105" i="2"/>
  <c r="PB81" i="2"/>
  <c r="PB267" i="2"/>
  <c r="PB220" i="2"/>
  <c r="PB156" i="2"/>
  <c r="PB254" i="2"/>
  <c r="PB286" i="2"/>
  <c r="PB29" i="2"/>
  <c r="PB94" i="2"/>
  <c r="PB100" i="2"/>
  <c r="PB182" i="2"/>
  <c r="PB36" i="2"/>
  <c r="PB53" i="2"/>
  <c r="PB4" i="2"/>
  <c r="PB2" i="2"/>
  <c r="PB306" i="2"/>
  <c r="PB56" i="2"/>
  <c r="PB43" i="2"/>
  <c r="PB282" i="2"/>
  <c r="PB59" i="2"/>
  <c r="PB169" i="2"/>
  <c r="PB192" i="2"/>
  <c r="PB209" i="2"/>
  <c r="PB227" i="2"/>
  <c r="PB73" i="2"/>
  <c r="PB113" i="2"/>
  <c r="PB71" i="2"/>
  <c r="PB18" i="2"/>
  <c r="PB26" i="2"/>
  <c r="PB144" i="2"/>
  <c r="PB9" i="2"/>
  <c r="PB50" i="2"/>
  <c r="PB19" i="2"/>
  <c r="PB99" i="2"/>
  <c r="PB23" i="2"/>
  <c r="PB24" i="2"/>
  <c r="PB12" i="2"/>
  <c r="PB66" i="2"/>
  <c r="PB5" i="2"/>
  <c r="PB101" i="2"/>
  <c r="PB88" i="2"/>
  <c r="PB64" i="2"/>
  <c r="PB70" i="2"/>
  <c r="PB32" i="2"/>
  <c r="PB51" i="2"/>
  <c r="PB218" i="2"/>
  <c r="PB35" i="2"/>
  <c r="PB368" i="2"/>
  <c r="PB350" i="2"/>
  <c r="PB388" i="2"/>
  <c r="PB292" i="2"/>
  <c r="PB214" i="2"/>
  <c r="PB75" i="2"/>
  <c r="PB293" i="2"/>
  <c r="PB243" i="2"/>
  <c r="PB210" i="2"/>
  <c r="PB369" i="2"/>
  <c r="PB69" i="2"/>
  <c r="PB68" i="2"/>
  <c r="PB38" i="2"/>
  <c r="PB3" i="2"/>
  <c r="PB120" i="2"/>
  <c r="PB58" i="2"/>
  <c r="PB34" i="2"/>
  <c r="PB86" i="2"/>
  <c r="PB178" i="2"/>
  <c r="PB57" i="2"/>
  <c r="PB217" i="2"/>
  <c r="PB127" i="2"/>
  <c r="PB206" i="2"/>
  <c r="PB111" i="2"/>
  <c r="PB344" i="2"/>
  <c r="PB150" i="2"/>
  <c r="PB93" i="2"/>
  <c r="PB63" i="2"/>
  <c r="PB174" i="2"/>
  <c r="PB147" i="2"/>
  <c r="PB48" i="2"/>
  <c r="PB96" i="2"/>
  <c r="PB72" i="2"/>
  <c r="PB33" i="2"/>
  <c r="PB189" i="2"/>
  <c r="PB313" i="2"/>
  <c r="PB158" i="2"/>
  <c r="PB219" i="2"/>
  <c r="PB31" i="2"/>
  <c r="PB95" i="2"/>
  <c r="PB346" i="2"/>
  <c r="PB176" i="2"/>
  <c r="PB352" i="2"/>
  <c r="PB245" i="2"/>
  <c r="PB41" i="2"/>
  <c r="PB79" i="2"/>
  <c r="PB30" i="2"/>
  <c r="PB226" i="2"/>
  <c r="PB103" i="2"/>
  <c r="PB141" i="2"/>
  <c r="PB301" i="2"/>
  <c r="PB347" i="2"/>
  <c r="PB472" i="2"/>
  <c r="PB190" i="2"/>
  <c r="PB296" i="2"/>
  <c r="PB139" i="2"/>
  <c r="PB371" i="2"/>
  <c r="PB7" i="2"/>
  <c r="PB208" i="2"/>
  <c r="PB25" i="2"/>
  <c r="PB468" i="2"/>
  <c r="PB256" i="2"/>
  <c r="PB17" i="2"/>
  <c r="PB222" i="2"/>
  <c r="PB130" i="2"/>
  <c r="PB89" i="2"/>
  <c r="PB201" i="2"/>
  <c r="PB273" i="2"/>
  <c r="PB42" i="2"/>
  <c r="PB200" i="2"/>
  <c r="PB20" i="2"/>
  <c r="PB6" i="2"/>
  <c r="PB61" i="2"/>
  <c r="PB246" i="2"/>
  <c r="PB381" i="2"/>
  <c r="PB278" i="2"/>
  <c r="PB326" i="2"/>
  <c r="PB342" i="2"/>
  <c r="PB276" i="2"/>
  <c r="PB247" i="2"/>
  <c r="PB314" i="2"/>
  <c r="PB142" i="2"/>
  <c r="PB168" i="2"/>
  <c r="PB343" i="2"/>
  <c r="PB11" i="2"/>
  <c r="PB138" i="2"/>
  <c r="PB294" i="2"/>
  <c r="PB91" i="2"/>
  <c r="PB232" i="2"/>
  <c r="PB299" i="2"/>
  <c r="PB364" i="2"/>
  <c r="PB122" i="2"/>
  <c r="PB354" i="2"/>
  <c r="PB435" i="2"/>
  <c r="PB340" i="2"/>
  <c r="PB471" i="2"/>
  <c r="PB302" i="2"/>
  <c r="PB316" i="2"/>
  <c r="PB317" i="2"/>
  <c r="PB136" i="2"/>
  <c r="PB433" i="2"/>
  <c r="PB386" i="2"/>
  <c r="PB252" i="2"/>
  <c r="PB410" i="2"/>
  <c r="PB212" i="2"/>
  <c r="PB348" i="2"/>
  <c r="PB163" i="2"/>
  <c r="PB310" i="2"/>
  <c r="PB173" i="2"/>
  <c r="PB417" i="2"/>
  <c r="PB114" i="2"/>
  <c r="PB331" i="2"/>
  <c r="PB264" i="2"/>
  <c r="PB366" i="2"/>
  <c r="PB359" i="2"/>
  <c r="PB405" i="2"/>
  <c r="PB365" i="2"/>
  <c r="PB382" i="2"/>
  <c r="PB271" i="2"/>
  <c r="PB291" i="2"/>
  <c r="PB393" i="2"/>
  <c r="PB442" i="2"/>
  <c r="PB392" i="2"/>
  <c r="PB396" i="2"/>
  <c r="PB406" i="2"/>
  <c r="PB453" i="2"/>
  <c r="PB236" i="2"/>
  <c r="PB253" i="2"/>
  <c r="PB143" i="2"/>
  <c r="PB281" i="2"/>
  <c r="PB285" i="2"/>
  <c r="PB387" i="2"/>
  <c r="PB332" i="2"/>
  <c r="PB439" i="2"/>
  <c r="PB135" i="2"/>
  <c r="PB197" i="2"/>
  <c r="PB449" i="2"/>
  <c r="PB250" i="2"/>
  <c r="PB237" i="2"/>
  <c r="PB241" i="2"/>
  <c r="PB266" i="2"/>
  <c r="PB272" i="2"/>
  <c r="PB165" i="2"/>
  <c r="PB14" i="2"/>
  <c r="PB400" i="2"/>
  <c r="PB259" i="2"/>
  <c r="PB311" i="2"/>
  <c r="PB309" i="2"/>
  <c r="PB234" i="2"/>
  <c r="PB334" i="2"/>
  <c r="PB426" i="2"/>
  <c r="PB456" i="2"/>
  <c r="PB376" i="2"/>
  <c r="PB215" i="2"/>
  <c r="PB157" i="2"/>
  <c r="PB97" i="2"/>
  <c r="PB380" i="2"/>
  <c r="PB8" i="2"/>
  <c r="PB446" i="2"/>
  <c r="PB248" i="2"/>
  <c r="PB133" i="2"/>
  <c r="PB244" i="2"/>
  <c r="PB123" i="2"/>
  <c r="PB171" i="2"/>
  <c r="PB283" i="2"/>
  <c r="PB249" i="2"/>
  <c r="PB67" i="2"/>
  <c r="PB129" i="2"/>
  <c r="PB49" i="2"/>
  <c r="PB109" i="2"/>
  <c r="PB374" i="2"/>
  <c r="PB288" i="2"/>
  <c r="PB116" i="2"/>
  <c r="PB121" i="2"/>
  <c r="PB202" i="2"/>
  <c r="PB60" i="2"/>
  <c r="PB170" i="2"/>
  <c r="PB204" i="2"/>
  <c r="PB162" i="2"/>
  <c r="PB28" i="2"/>
  <c r="PB231" i="2"/>
  <c r="PB251" i="2"/>
  <c r="PB44" i="2"/>
  <c r="PB305" i="2"/>
  <c r="PB287" i="2"/>
  <c r="PB148" i="2"/>
  <c r="PB356" i="2"/>
  <c r="PB90" i="2"/>
  <c r="PB107" i="2"/>
  <c r="PB183" i="2"/>
  <c r="PB80" i="2"/>
  <c r="PB339" i="2"/>
  <c r="PB233" i="2"/>
  <c r="PB128" i="2"/>
  <c r="PB467" i="2"/>
  <c r="PB312" i="2"/>
  <c r="PB444" i="2"/>
  <c r="PB235" i="2"/>
  <c r="PB104" i="2"/>
  <c r="PB258" i="2"/>
  <c r="PB303" i="2"/>
  <c r="PB428" i="2"/>
  <c r="PB473" i="2"/>
  <c r="PB459" i="2"/>
  <c r="PB395" i="2"/>
  <c r="PB397" i="2"/>
  <c r="PB436" i="2"/>
  <c r="PB440" i="2"/>
  <c r="PB465" i="2"/>
  <c r="PB408" i="2"/>
  <c r="PB421" i="2"/>
  <c r="PB479" i="2"/>
  <c r="PB422" i="2"/>
  <c r="PB377" i="2"/>
  <c r="PB430" i="2"/>
  <c r="PB389" i="2"/>
  <c r="PB137" i="2"/>
  <c r="PB385" i="2"/>
  <c r="PB402" i="2"/>
  <c r="PB318" i="2"/>
  <c r="PB375" i="2"/>
  <c r="PB279" i="2"/>
  <c r="PB438" i="2"/>
  <c r="PB333" i="2"/>
  <c r="PB424" i="2"/>
  <c r="PB300" i="2"/>
  <c r="PB461" i="2"/>
  <c r="PB187" i="2"/>
  <c r="PB238" i="2"/>
  <c r="PB265" i="2"/>
  <c r="PB298" i="2"/>
  <c r="PB360" i="2"/>
  <c r="PB119" i="2"/>
  <c r="PB211" i="2"/>
  <c r="PB373" i="2"/>
  <c r="PB338" i="2"/>
  <c r="PB242" i="2"/>
  <c r="PB355" i="2"/>
  <c r="PB447" i="2"/>
  <c r="PB443" i="2"/>
  <c r="PB403" i="2"/>
  <c r="PB463" i="2"/>
  <c r="PB335" i="2"/>
  <c r="PB431" i="2"/>
  <c r="PB454" i="2"/>
  <c r="PB384" i="2"/>
  <c r="PB151" i="2"/>
  <c r="PB407" i="2"/>
  <c r="PB412" i="2"/>
  <c r="PB445" i="2"/>
  <c r="PB462" i="2"/>
  <c r="PB324" i="2"/>
  <c r="PB425" i="2"/>
  <c r="PB450" i="2"/>
  <c r="PB414" i="2"/>
  <c r="PB357" i="2"/>
  <c r="PB415" i="2"/>
  <c r="PB476" i="2"/>
  <c r="PB321" i="2"/>
  <c r="PB328" i="2"/>
  <c r="PB315" i="2"/>
  <c r="PB351" i="2"/>
  <c r="PB423" i="2"/>
  <c r="PB441" i="2"/>
  <c r="PB216" i="2"/>
  <c r="PB240" i="2"/>
  <c r="PB452" i="2"/>
  <c r="PB409" i="2"/>
  <c r="PB269" i="2"/>
  <c r="PB329" i="2"/>
  <c r="PB416" i="2"/>
  <c r="PB437" i="2"/>
  <c r="PB419" i="2"/>
  <c r="PB427" i="2"/>
  <c r="PB161" i="2"/>
  <c r="PB429" i="2"/>
  <c r="PB399" i="2"/>
  <c r="PB290" i="2"/>
  <c r="PB349" i="2"/>
  <c r="PB213" i="2"/>
  <c r="PB401" i="2"/>
  <c r="PB460" i="2"/>
  <c r="PB307" i="2"/>
  <c r="PB379" i="2"/>
  <c r="PB82" i="2"/>
  <c r="PB77" i="2"/>
  <c r="PB370" i="2"/>
  <c r="PB394" i="2"/>
  <c r="PB323" i="2"/>
  <c r="PB221" i="2"/>
  <c r="PB478" i="2"/>
  <c r="PB390" i="2"/>
  <c r="PB320" i="2"/>
  <c r="PB378" i="2"/>
  <c r="PB418" i="2"/>
  <c r="PB464" i="2"/>
  <c r="PB474" i="2"/>
  <c r="PB398" i="2"/>
  <c r="PB451" i="2"/>
  <c r="PB457" i="2"/>
  <c r="PB477" i="2"/>
  <c r="PB458" i="2"/>
  <c r="PB372" i="2"/>
  <c r="PB225" i="2"/>
  <c r="PB228" i="2"/>
  <c r="PB185" i="2"/>
  <c r="PB475" i="2"/>
  <c r="PB257" i="2"/>
  <c r="PB47" i="2"/>
  <c r="PB336" i="2"/>
  <c r="PB262" i="2"/>
  <c r="PB106" i="2"/>
  <c r="PB469" i="2"/>
  <c r="NO102" i="2"/>
  <c r="NO10" i="2"/>
  <c r="NO330" i="2"/>
  <c r="NO84" i="2"/>
  <c r="NO260" i="2"/>
  <c r="NO45" i="2"/>
  <c r="NO181" i="2"/>
  <c r="NO140" i="2"/>
  <c r="NO108" i="2"/>
  <c r="NO179" i="2"/>
  <c r="NO277" i="2"/>
  <c r="NO167" i="2"/>
  <c r="NO52" i="2"/>
  <c r="NO177" i="2"/>
  <c r="NO39" i="2"/>
  <c r="NO203" i="2"/>
  <c r="NO196" i="2"/>
  <c r="NO289" i="2"/>
  <c r="NO110" i="2"/>
  <c r="NO13" i="2"/>
  <c r="NO22" i="2"/>
  <c r="NO164" i="2"/>
  <c r="NO172" i="2"/>
  <c r="NO239" i="2"/>
  <c r="NO46" i="2"/>
  <c r="NO166" i="2"/>
  <c r="NO154" i="2"/>
  <c r="NO255" i="2"/>
  <c r="NO455" i="2"/>
  <c r="NO152" i="2"/>
  <c r="NO126" i="2"/>
  <c r="NO146" i="2"/>
  <c r="NO284" i="2"/>
  <c r="NO304" i="2"/>
  <c r="NO345" i="2"/>
  <c r="NO337" i="2"/>
  <c r="NO361" i="2"/>
  <c r="NO434" i="2"/>
  <c r="NO413" i="2"/>
  <c r="NO404" i="2"/>
  <c r="NO363" i="2"/>
  <c r="NO466" i="2"/>
  <c r="NO411" i="2"/>
  <c r="NO448" i="2"/>
  <c r="NO362" i="2"/>
  <c r="NO391" i="2"/>
  <c r="NO308" i="2"/>
  <c r="NO193" i="2"/>
  <c r="NO319" i="2"/>
  <c r="NO205" i="2"/>
  <c r="NO322" i="2"/>
  <c r="NO297" i="2"/>
  <c r="NO325" i="2"/>
  <c r="NO180" i="2"/>
  <c r="NO54" i="2"/>
  <c r="NO280" i="2"/>
  <c r="NO274" i="2"/>
  <c r="NO261" i="2"/>
  <c r="NO118" i="2"/>
  <c r="NO229" i="2"/>
  <c r="NO383" i="2"/>
  <c r="NO131" i="2"/>
  <c r="NO124" i="2"/>
  <c r="NO223" i="2"/>
  <c r="NO230" i="2"/>
  <c r="NO327" i="2"/>
  <c r="NO420" i="2"/>
  <c r="NO270" i="2"/>
  <c r="NO432" i="2"/>
  <c r="NO268" i="2"/>
  <c r="NO367" i="2"/>
  <c r="NO87" i="2"/>
  <c r="NO37" i="2"/>
  <c r="NO55" i="2"/>
  <c r="NO159" i="2"/>
  <c r="NO98" i="2"/>
  <c r="NO85" i="2"/>
  <c r="NO134" i="2"/>
  <c r="NO83" i="2"/>
  <c r="NO117" i="2"/>
  <c r="NO175" i="2"/>
  <c r="NO358" i="2"/>
  <c r="NO27" i="2"/>
  <c r="NO16" i="2"/>
  <c r="NO184" i="2"/>
  <c r="NO74" i="2"/>
  <c r="NO149" i="2"/>
  <c r="NO92" i="2"/>
  <c r="NO132" i="2"/>
  <c r="NO470" i="2"/>
  <c r="NO115" i="2"/>
  <c r="NO145" i="2"/>
  <c r="NO186" i="2"/>
  <c r="NO40" i="2"/>
  <c r="NO21" i="2"/>
  <c r="NO199" i="2"/>
  <c r="NO295" i="2"/>
  <c r="NO353" i="2"/>
  <c r="NO207" i="2"/>
  <c r="NO155" i="2"/>
  <c r="NO195" i="2"/>
  <c r="NO125" i="2"/>
  <c r="NO15" i="2"/>
  <c r="NO160" i="2"/>
  <c r="NO194" i="2"/>
  <c r="NO224" i="2"/>
  <c r="NO188" i="2"/>
  <c r="NO76" i="2"/>
  <c r="NO153" i="2"/>
  <c r="NO263" i="2"/>
  <c r="NO112" i="2"/>
  <c r="NO62" i="2"/>
  <c r="NO78" i="2"/>
  <c r="NO198" i="2"/>
  <c r="NO191" i="2"/>
  <c r="NO275" i="2"/>
  <c r="NO65" i="2"/>
  <c r="NO341" i="2"/>
  <c r="NO105" i="2"/>
  <c r="NO81" i="2"/>
  <c r="NO267" i="2"/>
  <c r="NO220" i="2"/>
  <c r="NO156" i="2"/>
  <c r="NO254" i="2"/>
  <c r="NO286" i="2"/>
  <c r="NO29" i="2"/>
  <c r="NO94" i="2"/>
  <c r="NO100" i="2"/>
  <c r="NO182" i="2"/>
  <c r="NO36" i="2"/>
  <c r="NO53" i="2"/>
  <c r="NO4" i="2"/>
  <c r="NO2" i="2"/>
  <c r="NO306" i="2"/>
  <c r="NO56" i="2"/>
  <c r="NO43" i="2"/>
  <c r="NO282" i="2"/>
  <c r="NO59" i="2"/>
  <c r="NO169" i="2"/>
  <c r="NO192" i="2"/>
  <c r="NO209" i="2"/>
  <c r="NO227" i="2"/>
  <c r="NO73" i="2"/>
  <c r="NO113" i="2"/>
  <c r="NO71" i="2"/>
  <c r="NO18" i="2"/>
  <c r="NO26" i="2"/>
  <c r="NO144" i="2"/>
  <c r="NO9" i="2"/>
  <c r="NO50" i="2"/>
  <c r="NO19" i="2"/>
  <c r="NO99" i="2"/>
  <c r="NO23" i="2"/>
  <c r="NO24" i="2"/>
  <c r="NO12" i="2"/>
  <c r="NO66" i="2"/>
  <c r="NO5" i="2"/>
  <c r="NO101" i="2"/>
  <c r="NO88" i="2"/>
  <c r="NO64" i="2"/>
  <c r="NO70" i="2"/>
  <c r="NO32" i="2"/>
  <c r="NO51" i="2"/>
  <c r="NO218" i="2"/>
  <c r="NO35" i="2"/>
  <c r="NO368" i="2"/>
  <c r="NO350" i="2"/>
  <c r="NO388" i="2"/>
  <c r="NO292" i="2"/>
  <c r="NO214" i="2"/>
  <c r="NO75" i="2"/>
  <c r="NO293" i="2"/>
  <c r="NO243" i="2"/>
  <c r="NO210" i="2"/>
  <c r="NO369" i="2"/>
  <c r="NO69" i="2"/>
  <c r="NO68" i="2"/>
  <c r="NO38" i="2"/>
  <c r="NO3" i="2"/>
  <c r="NO120" i="2"/>
  <c r="NO58" i="2"/>
  <c r="NO34" i="2"/>
  <c r="NO86" i="2"/>
  <c r="NO178" i="2"/>
  <c r="NO57" i="2"/>
  <c r="NO217" i="2"/>
  <c r="NO127" i="2"/>
  <c r="NO206" i="2"/>
  <c r="NO111" i="2"/>
  <c r="NO344" i="2"/>
  <c r="NO150" i="2"/>
  <c r="NO93" i="2"/>
  <c r="NO63" i="2"/>
  <c r="NO174" i="2"/>
  <c r="NO147" i="2"/>
  <c r="NO48" i="2"/>
  <c r="NO96" i="2"/>
  <c r="NO72" i="2"/>
  <c r="NO33" i="2"/>
  <c r="NO189" i="2"/>
  <c r="NO313" i="2"/>
  <c r="NO158" i="2"/>
  <c r="NO219" i="2"/>
  <c r="NO31" i="2"/>
  <c r="NO95" i="2"/>
  <c r="NO346" i="2"/>
  <c r="NO176" i="2"/>
  <c r="NO352" i="2"/>
  <c r="NO245" i="2"/>
  <c r="NO41" i="2"/>
  <c r="NO79" i="2"/>
  <c r="NO30" i="2"/>
  <c r="NO226" i="2"/>
  <c r="NO103" i="2"/>
  <c r="NO141" i="2"/>
  <c r="NO301" i="2"/>
  <c r="NO347" i="2"/>
  <c r="NO472" i="2"/>
  <c r="NO190" i="2"/>
  <c r="NO296" i="2"/>
  <c r="NO139" i="2"/>
  <c r="NO371" i="2"/>
  <c r="NO7" i="2"/>
  <c r="NO208" i="2"/>
  <c r="NO25" i="2"/>
  <c r="NO468" i="2"/>
  <c r="NO256" i="2"/>
  <c r="NO17" i="2"/>
  <c r="NO222" i="2"/>
  <c r="NO130" i="2"/>
  <c r="NO89" i="2"/>
  <c r="NO201" i="2"/>
  <c r="NO273" i="2"/>
  <c r="NO42" i="2"/>
  <c r="NO200" i="2"/>
  <c r="NO20" i="2"/>
  <c r="NO6" i="2"/>
  <c r="NO61" i="2"/>
  <c r="NO246" i="2"/>
  <c r="NO381" i="2"/>
  <c r="NO278" i="2"/>
  <c r="NO326" i="2"/>
  <c r="NO342" i="2"/>
  <c r="NO276" i="2"/>
  <c r="NO247" i="2"/>
  <c r="NO314" i="2"/>
  <c r="NO142" i="2"/>
  <c r="NO168" i="2"/>
  <c r="NO343" i="2"/>
  <c r="NO11" i="2"/>
  <c r="NO138" i="2"/>
  <c r="NO294" i="2"/>
  <c r="NO91" i="2"/>
  <c r="NO232" i="2"/>
  <c r="NO299" i="2"/>
  <c r="NO364" i="2"/>
  <c r="NO122" i="2"/>
  <c r="NO354" i="2"/>
  <c r="NO435" i="2"/>
  <c r="NO340" i="2"/>
  <c r="NO471" i="2"/>
  <c r="NO302" i="2"/>
  <c r="NO316" i="2"/>
  <c r="NO317" i="2"/>
  <c r="NO136" i="2"/>
  <c r="NO433" i="2"/>
  <c r="NO386" i="2"/>
  <c r="NO252" i="2"/>
  <c r="NO410" i="2"/>
  <c r="NO212" i="2"/>
  <c r="NO348" i="2"/>
  <c r="NO163" i="2"/>
  <c r="NO310" i="2"/>
  <c r="NO173" i="2"/>
  <c r="NO417" i="2"/>
  <c r="NO114" i="2"/>
  <c r="NO331" i="2"/>
  <c r="NO264" i="2"/>
  <c r="NO366" i="2"/>
  <c r="NO359" i="2"/>
  <c r="NO405" i="2"/>
  <c r="NO365" i="2"/>
  <c r="NO382" i="2"/>
  <c r="NO271" i="2"/>
  <c r="NO291" i="2"/>
  <c r="NO393" i="2"/>
  <c r="NO442" i="2"/>
  <c r="NO392" i="2"/>
  <c r="NO396" i="2"/>
  <c r="NO406" i="2"/>
  <c r="NO453" i="2"/>
  <c r="NO236" i="2"/>
  <c r="NO253" i="2"/>
  <c r="NO143" i="2"/>
  <c r="NO281" i="2"/>
  <c r="NO285" i="2"/>
  <c r="NO387" i="2"/>
  <c r="NO332" i="2"/>
  <c r="NO439" i="2"/>
  <c r="NO135" i="2"/>
  <c r="NO197" i="2"/>
  <c r="NO449" i="2"/>
  <c r="NO250" i="2"/>
  <c r="NO237" i="2"/>
  <c r="NO241" i="2"/>
  <c r="NO266" i="2"/>
  <c r="NO272" i="2"/>
  <c r="NO165" i="2"/>
  <c r="NO14" i="2"/>
  <c r="NO400" i="2"/>
  <c r="NO259" i="2"/>
  <c r="NO311" i="2"/>
  <c r="NO309" i="2"/>
  <c r="NO234" i="2"/>
  <c r="NO334" i="2"/>
  <c r="NO426" i="2"/>
  <c r="NO456" i="2"/>
  <c r="NO376" i="2"/>
  <c r="NO215" i="2"/>
  <c r="NO157" i="2"/>
  <c r="NO97" i="2"/>
  <c r="NO380" i="2"/>
  <c r="NO8" i="2"/>
  <c r="NO446" i="2"/>
  <c r="NO248" i="2"/>
  <c r="NO133" i="2"/>
  <c r="NO244" i="2"/>
  <c r="NO123" i="2"/>
  <c r="NO171" i="2"/>
  <c r="NO283" i="2"/>
  <c r="NO249" i="2"/>
  <c r="NO67" i="2"/>
  <c r="NO129" i="2"/>
  <c r="NO49" i="2"/>
  <c r="NO109" i="2"/>
  <c r="NO374" i="2"/>
  <c r="NO288" i="2"/>
  <c r="NO116" i="2"/>
  <c r="NO121" i="2"/>
  <c r="NO202" i="2"/>
  <c r="NO60" i="2"/>
  <c r="NO170" i="2"/>
  <c r="NO204" i="2"/>
  <c r="NO162" i="2"/>
  <c r="NO28" i="2"/>
  <c r="NO231" i="2"/>
  <c r="NO251" i="2"/>
  <c r="NO44" i="2"/>
  <c r="NO305" i="2"/>
  <c r="NO287" i="2"/>
  <c r="NO148" i="2"/>
  <c r="NO356" i="2"/>
  <c r="NO90" i="2"/>
  <c r="NO107" i="2"/>
  <c r="NO183" i="2"/>
  <c r="NO80" i="2"/>
  <c r="NO339" i="2"/>
  <c r="NO233" i="2"/>
  <c r="NO128" i="2"/>
  <c r="NO467" i="2"/>
  <c r="NO312" i="2"/>
  <c r="NO444" i="2"/>
  <c r="NO235" i="2"/>
  <c r="NO104" i="2"/>
  <c r="NO258" i="2"/>
  <c r="NO303" i="2"/>
  <c r="NO428" i="2"/>
  <c r="NO473" i="2"/>
  <c r="NO459" i="2"/>
  <c r="NO395" i="2"/>
  <c r="NO397" i="2"/>
  <c r="NO436" i="2"/>
  <c r="NO440" i="2"/>
  <c r="NO465" i="2"/>
  <c r="NO408" i="2"/>
  <c r="NO421" i="2"/>
  <c r="NO479" i="2"/>
  <c r="NO422" i="2"/>
  <c r="NO377" i="2"/>
  <c r="NO430" i="2"/>
  <c r="NO389" i="2"/>
  <c r="NO137" i="2"/>
  <c r="NO385" i="2"/>
  <c r="NO402" i="2"/>
  <c r="NO318" i="2"/>
  <c r="NO375" i="2"/>
  <c r="NO279" i="2"/>
  <c r="NO438" i="2"/>
  <c r="NO333" i="2"/>
  <c r="NO424" i="2"/>
  <c r="NO300" i="2"/>
  <c r="NO461" i="2"/>
  <c r="NO187" i="2"/>
  <c r="NO238" i="2"/>
  <c r="NO265" i="2"/>
  <c r="NO298" i="2"/>
  <c r="NO360" i="2"/>
  <c r="NO119" i="2"/>
  <c r="NO211" i="2"/>
  <c r="NO373" i="2"/>
  <c r="NO338" i="2"/>
  <c r="NO242" i="2"/>
  <c r="NO355" i="2"/>
  <c r="NO447" i="2"/>
  <c r="NO443" i="2"/>
  <c r="NO403" i="2"/>
  <c r="NO463" i="2"/>
  <c r="NO335" i="2"/>
  <c r="NO431" i="2"/>
  <c r="NO454" i="2"/>
  <c r="NO384" i="2"/>
  <c r="NO151" i="2"/>
  <c r="NO407" i="2"/>
  <c r="NO412" i="2"/>
  <c r="NO445" i="2"/>
  <c r="NO462" i="2"/>
  <c r="NO324" i="2"/>
  <c r="NO425" i="2"/>
  <c r="NO450" i="2"/>
  <c r="NO414" i="2"/>
  <c r="NO357" i="2"/>
  <c r="NO415" i="2"/>
  <c r="NO476" i="2"/>
  <c r="NO321" i="2"/>
  <c r="NO328" i="2"/>
  <c r="NO315" i="2"/>
  <c r="NO351" i="2"/>
  <c r="NO423" i="2"/>
  <c r="NO441" i="2"/>
  <c r="NO216" i="2"/>
  <c r="NO240" i="2"/>
  <c r="NO452" i="2"/>
  <c r="NO409" i="2"/>
  <c r="NO269" i="2"/>
  <c r="NO329" i="2"/>
  <c r="NO416" i="2"/>
  <c r="NO437" i="2"/>
  <c r="NO419" i="2"/>
  <c r="NO427" i="2"/>
  <c r="NO161" i="2"/>
  <c r="NO429" i="2"/>
  <c r="NO399" i="2"/>
  <c r="NO290" i="2"/>
  <c r="NO349" i="2"/>
  <c r="NO213" i="2"/>
  <c r="NO401" i="2"/>
  <c r="NO460" i="2"/>
  <c r="NO307" i="2"/>
  <c r="NO379" i="2"/>
  <c r="NO82" i="2"/>
  <c r="NO77" i="2"/>
  <c r="NO370" i="2"/>
  <c r="NO394" i="2"/>
  <c r="NO323" i="2"/>
  <c r="NO221" i="2"/>
  <c r="NO478" i="2"/>
  <c r="NO390" i="2"/>
  <c r="NO320" i="2"/>
  <c r="NO378" i="2"/>
  <c r="NO418" i="2"/>
  <c r="NO464" i="2"/>
  <c r="NO474" i="2"/>
  <c r="NO398" i="2"/>
  <c r="NO451" i="2"/>
  <c r="NO457" i="2"/>
  <c r="NO477" i="2"/>
  <c r="NO458" i="2"/>
  <c r="NO372" i="2"/>
  <c r="NO225" i="2"/>
  <c r="NO228" i="2"/>
  <c r="NO185" i="2"/>
  <c r="NO475" i="2"/>
  <c r="NO257" i="2"/>
  <c r="NO47" i="2"/>
  <c r="NO336" i="2"/>
  <c r="NO262" i="2"/>
  <c r="NO106" i="2"/>
  <c r="NO469" i="2"/>
  <c r="FR102" i="2"/>
  <c r="LT102" i="2" s="1"/>
  <c r="FR10" i="2"/>
  <c r="MT10" i="2" s="1"/>
  <c r="FR330" i="2"/>
  <c r="MT330" i="2" s="1"/>
  <c r="FR84" i="2"/>
  <c r="MT84" i="2" s="1"/>
  <c r="FR260" i="2"/>
  <c r="MT260" i="2" s="1"/>
  <c r="FR45" i="2"/>
  <c r="MT45" i="2" s="1"/>
  <c r="FR181" i="2"/>
  <c r="MT181" i="2" s="1"/>
  <c r="FR140" i="2"/>
  <c r="MT140" i="2" s="1"/>
  <c r="FR108" i="2"/>
  <c r="MT108" i="2" s="1"/>
  <c r="FR179" i="2"/>
  <c r="MT179" i="2" s="1"/>
  <c r="FR277" i="2"/>
  <c r="MT277" i="2" s="1"/>
  <c r="FR167" i="2"/>
  <c r="MT167" i="2" s="1"/>
  <c r="FR52" i="2"/>
  <c r="MT52" i="2" s="1"/>
  <c r="FR177" i="2"/>
  <c r="MT177" i="2" s="1"/>
  <c r="FR39" i="2"/>
  <c r="MT39" i="2" s="1"/>
  <c r="FR203" i="2"/>
  <c r="MT203" i="2" s="1"/>
  <c r="FR196" i="2"/>
  <c r="MT196" i="2" s="1"/>
  <c r="FR289" i="2"/>
  <c r="MT289" i="2" s="1"/>
  <c r="FR110" i="2"/>
  <c r="MT110" i="2" s="1"/>
  <c r="FR13" i="2"/>
  <c r="MT13" i="2" s="1"/>
  <c r="FR22" i="2"/>
  <c r="MT22" i="2" s="1"/>
  <c r="FR164" i="2"/>
  <c r="MT164" i="2" s="1"/>
  <c r="FR172" i="2"/>
  <c r="MT172" i="2" s="1"/>
  <c r="FR239" i="2"/>
  <c r="MT239" i="2" s="1"/>
  <c r="FR46" i="2"/>
  <c r="MT46" i="2" s="1"/>
  <c r="FR166" i="2"/>
  <c r="MT166" i="2" s="1"/>
  <c r="FR154" i="2"/>
  <c r="MT154" i="2" s="1"/>
  <c r="FR255" i="2"/>
  <c r="MT255" i="2" s="1"/>
  <c r="FR455" i="2"/>
  <c r="MT455" i="2" s="1"/>
  <c r="FR152" i="2"/>
  <c r="MT152" i="2" s="1"/>
  <c r="FR126" i="2"/>
  <c r="MT126" i="2" s="1"/>
  <c r="FR146" i="2"/>
  <c r="MT146" i="2" s="1"/>
  <c r="FR284" i="2"/>
  <c r="MT284" i="2" s="1"/>
  <c r="FR304" i="2"/>
  <c r="MT304" i="2" s="1"/>
  <c r="FR345" i="2"/>
  <c r="MT345" i="2" s="1"/>
  <c r="FR337" i="2"/>
  <c r="MT337" i="2" s="1"/>
  <c r="FR361" i="2"/>
  <c r="MT361" i="2" s="1"/>
  <c r="FR434" i="2"/>
  <c r="MT434" i="2" s="1"/>
  <c r="FR413" i="2"/>
  <c r="MT413" i="2" s="1"/>
  <c r="FR404" i="2"/>
  <c r="MT404" i="2" s="1"/>
  <c r="FR363" i="2"/>
  <c r="MT363" i="2" s="1"/>
  <c r="FR466" i="2"/>
  <c r="MT466" i="2" s="1"/>
  <c r="FR411" i="2"/>
  <c r="MT411" i="2" s="1"/>
  <c r="FR448" i="2"/>
  <c r="MT448" i="2" s="1"/>
  <c r="FR362" i="2"/>
  <c r="MT362" i="2" s="1"/>
  <c r="FR391" i="2"/>
  <c r="MT391" i="2" s="1"/>
  <c r="FR308" i="2"/>
  <c r="MT308" i="2" s="1"/>
  <c r="FR193" i="2"/>
  <c r="MT193" i="2" s="1"/>
  <c r="FR319" i="2"/>
  <c r="MT319" i="2" s="1"/>
  <c r="FR205" i="2"/>
  <c r="MT205" i="2" s="1"/>
  <c r="FR322" i="2"/>
  <c r="MT322" i="2" s="1"/>
  <c r="FR297" i="2"/>
  <c r="MT297" i="2" s="1"/>
  <c r="FR325" i="2"/>
  <c r="MT325" i="2" s="1"/>
  <c r="FR180" i="2"/>
  <c r="MT180" i="2" s="1"/>
  <c r="FR54" i="2"/>
  <c r="MT54" i="2" s="1"/>
  <c r="FR280" i="2"/>
  <c r="MT280" i="2" s="1"/>
  <c r="FR274" i="2"/>
  <c r="MT274" i="2" s="1"/>
  <c r="FR261" i="2"/>
  <c r="MT261" i="2" s="1"/>
  <c r="FR118" i="2"/>
  <c r="MT118" i="2" s="1"/>
  <c r="FR229" i="2"/>
  <c r="MT229" i="2" s="1"/>
  <c r="FR383" i="2"/>
  <c r="MT383" i="2" s="1"/>
  <c r="FR131" i="2"/>
  <c r="MT131" i="2" s="1"/>
  <c r="FR124" i="2"/>
  <c r="MT124" i="2" s="1"/>
  <c r="FR223" i="2"/>
  <c r="MT223" i="2" s="1"/>
  <c r="FR230" i="2"/>
  <c r="MT230" i="2" s="1"/>
  <c r="FR327" i="2"/>
  <c r="MT327" i="2" s="1"/>
  <c r="FR420" i="2"/>
  <c r="MT420" i="2" s="1"/>
  <c r="FR270" i="2"/>
  <c r="MT270" i="2" s="1"/>
  <c r="FR432" i="2"/>
  <c r="MT432" i="2" s="1"/>
  <c r="FR268" i="2"/>
  <c r="MT268" i="2" s="1"/>
  <c r="FR367" i="2"/>
  <c r="MT367" i="2" s="1"/>
  <c r="FR87" i="2"/>
  <c r="MT87" i="2" s="1"/>
  <c r="FR37" i="2"/>
  <c r="MT37" i="2" s="1"/>
  <c r="FR55" i="2"/>
  <c r="MT55" i="2" s="1"/>
  <c r="FR159" i="2"/>
  <c r="MT159" i="2" s="1"/>
  <c r="FR98" i="2"/>
  <c r="MT98" i="2" s="1"/>
  <c r="FR85" i="2"/>
  <c r="MT85" i="2" s="1"/>
  <c r="FR134" i="2"/>
  <c r="MT134" i="2" s="1"/>
  <c r="FR83" i="2"/>
  <c r="MT83" i="2" s="1"/>
  <c r="FR117" i="2"/>
  <c r="MT117" i="2" s="1"/>
  <c r="FR175" i="2"/>
  <c r="MT175" i="2" s="1"/>
  <c r="FR358" i="2"/>
  <c r="MT358" i="2" s="1"/>
  <c r="FR27" i="2"/>
  <c r="MT27" i="2" s="1"/>
  <c r="FR16" i="2"/>
  <c r="MT16" i="2" s="1"/>
  <c r="FR184" i="2"/>
  <c r="MT184" i="2" s="1"/>
  <c r="FR74" i="2"/>
  <c r="MT74" i="2" s="1"/>
  <c r="FR149" i="2"/>
  <c r="MT149" i="2" s="1"/>
  <c r="FR92" i="2"/>
  <c r="MT92" i="2" s="1"/>
  <c r="FR132" i="2"/>
  <c r="MT132" i="2" s="1"/>
  <c r="FR470" i="2"/>
  <c r="MT470" i="2" s="1"/>
  <c r="FR115" i="2"/>
  <c r="MT115" i="2" s="1"/>
  <c r="FR145" i="2"/>
  <c r="MT145" i="2" s="1"/>
  <c r="FR186" i="2"/>
  <c r="MT186" i="2" s="1"/>
  <c r="FR40" i="2"/>
  <c r="MT40" i="2" s="1"/>
  <c r="FR21" i="2"/>
  <c r="MT21" i="2" s="1"/>
  <c r="FR199" i="2"/>
  <c r="MT199" i="2" s="1"/>
  <c r="FR295" i="2"/>
  <c r="MT295" i="2" s="1"/>
  <c r="FR353" i="2"/>
  <c r="MT353" i="2" s="1"/>
  <c r="FR207" i="2"/>
  <c r="MT207" i="2" s="1"/>
  <c r="FR155" i="2"/>
  <c r="MT155" i="2" s="1"/>
  <c r="FR195" i="2"/>
  <c r="MT195" i="2" s="1"/>
  <c r="FR125" i="2"/>
  <c r="MT125" i="2" s="1"/>
  <c r="FR15" i="2"/>
  <c r="MT15" i="2" s="1"/>
  <c r="FR160" i="2"/>
  <c r="MT160" i="2" s="1"/>
  <c r="FR194" i="2"/>
  <c r="MT194" i="2" s="1"/>
  <c r="FR224" i="2"/>
  <c r="MT224" i="2" s="1"/>
  <c r="FR188" i="2"/>
  <c r="MT188" i="2" s="1"/>
  <c r="FR76" i="2"/>
  <c r="MT76" i="2" s="1"/>
  <c r="FR153" i="2"/>
  <c r="MT153" i="2" s="1"/>
  <c r="FR263" i="2"/>
  <c r="MT263" i="2" s="1"/>
  <c r="FR112" i="2"/>
  <c r="MT112" i="2" s="1"/>
  <c r="FR62" i="2"/>
  <c r="MT62" i="2" s="1"/>
  <c r="FR78" i="2"/>
  <c r="MT78" i="2" s="1"/>
  <c r="FR198" i="2"/>
  <c r="MT198" i="2" s="1"/>
  <c r="FR191" i="2"/>
  <c r="MT191" i="2" s="1"/>
  <c r="FR275" i="2"/>
  <c r="MT275" i="2" s="1"/>
  <c r="FR65" i="2"/>
  <c r="MT65" i="2" s="1"/>
  <c r="FR341" i="2"/>
  <c r="MT341" i="2" s="1"/>
  <c r="FR105" i="2"/>
  <c r="MT105" i="2" s="1"/>
  <c r="FR81" i="2"/>
  <c r="MT81" i="2" s="1"/>
  <c r="FR267" i="2"/>
  <c r="MT267" i="2" s="1"/>
  <c r="FR220" i="2"/>
  <c r="MT220" i="2" s="1"/>
  <c r="FR156" i="2"/>
  <c r="MT156" i="2" s="1"/>
  <c r="FR254" i="2"/>
  <c r="MT254" i="2" s="1"/>
  <c r="FR286" i="2"/>
  <c r="MT286" i="2" s="1"/>
  <c r="FR29" i="2"/>
  <c r="MT29" i="2" s="1"/>
  <c r="FR94" i="2"/>
  <c r="MT94" i="2" s="1"/>
  <c r="FR100" i="2"/>
  <c r="MT100" i="2" s="1"/>
  <c r="FR182" i="2"/>
  <c r="MT182" i="2" s="1"/>
  <c r="FR36" i="2"/>
  <c r="MT36" i="2" s="1"/>
  <c r="FR53" i="2"/>
  <c r="MT53" i="2" s="1"/>
  <c r="FR4" i="2"/>
  <c r="MT4" i="2" s="1"/>
  <c r="FR2" i="2"/>
  <c r="MT2" i="2" s="1"/>
  <c r="FR306" i="2"/>
  <c r="MT306" i="2" s="1"/>
  <c r="FR56" i="2"/>
  <c r="MT56" i="2" s="1"/>
  <c r="FR43" i="2"/>
  <c r="MT43" i="2" s="1"/>
  <c r="FR282" i="2"/>
  <c r="MT282" i="2" s="1"/>
  <c r="FR59" i="2"/>
  <c r="MT59" i="2" s="1"/>
  <c r="FR169" i="2"/>
  <c r="MT169" i="2" s="1"/>
  <c r="FR192" i="2"/>
  <c r="MT192" i="2" s="1"/>
  <c r="FR209" i="2"/>
  <c r="MT209" i="2" s="1"/>
  <c r="FR227" i="2"/>
  <c r="MT227" i="2" s="1"/>
  <c r="FR73" i="2"/>
  <c r="MT73" i="2" s="1"/>
  <c r="FR113" i="2"/>
  <c r="MT113" i="2" s="1"/>
  <c r="FR71" i="2"/>
  <c r="MT71" i="2" s="1"/>
  <c r="FR18" i="2"/>
  <c r="MT18" i="2" s="1"/>
  <c r="FR26" i="2"/>
  <c r="MT26" i="2" s="1"/>
  <c r="FR144" i="2"/>
  <c r="MT144" i="2" s="1"/>
  <c r="FR9" i="2"/>
  <c r="MT9" i="2" s="1"/>
  <c r="FR50" i="2"/>
  <c r="MT50" i="2" s="1"/>
  <c r="FR19" i="2"/>
  <c r="MT19" i="2" s="1"/>
  <c r="FR99" i="2"/>
  <c r="MT99" i="2" s="1"/>
  <c r="FR23" i="2"/>
  <c r="MT23" i="2" s="1"/>
  <c r="FR24" i="2"/>
  <c r="MT24" i="2" s="1"/>
  <c r="FR12" i="2"/>
  <c r="MT12" i="2" s="1"/>
  <c r="FR66" i="2"/>
  <c r="MT66" i="2" s="1"/>
  <c r="FR5" i="2"/>
  <c r="MT5" i="2" s="1"/>
  <c r="FR101" i="2"/>
  <c r="MT101" i="2" s="1"/>
  <c r="FR88" i="2"/>
  <c r="MT88" i="2" s="1"/>
  <c r="FR64" i="2"/>
  <c r="MT64" i="2" s="1"/>
  <c r="FR70" i="2"/>
  <c r="MT70" i="2" s="1"/>
  <c r="FR32" i="2"/>
  <c r="MT32" i="2" s="1"/>
  <c r="FR51" i="2"/>
  <c r="MT51" i="2" s="1"/>
  <c r="FR218" i="2"/>
  <c r="MT218" i="2" s="1"/>
  <c r="FR35" i="2"/>
  <c r="MT35" i="2" s="1"/>
  <c r="FR368" i="2"/>
  <c r="MT368" i="2" s="1"/>
  <c r="FR350" i="2"/>
  <c r="MT350" i="2" s="1"/>
  <c r="FR388" i="2"/>
  <c r="MT388" i="2" s="1"/>
  <c r="FR292" i="2"/>
  <c r="MT292" i="2" s="1"/>
  <c r="FR214" i="2"/>
  <c r="MT214" i="2" s="1"/>
  <c r="FR75" i="2"/>
  <c r="MT75" i="2" s="1"/>
  <c r="FR293" i="2"/>
  <c r="MT293" i="2" s="1"/>
  <c r="FR243" i="2"/>
  <c r="MT243" i="2" s="1"/>
  <c r="FR210" i="2"/>
  <c r="MT210" i="2" s="1"/>
  <c r="FR369" i="2"/>
  <c r="MT369" i="2" s="1"/>
  <c r="FR69" i="2"/>
  <c r="MT69" i="2" s="1"/>
  <c r="FR68" i="2"/>
  <c r="MT68" i="2" s="1"/>
  <c r="FR38" i="2"/>
  <c r="MT38" i="2" s="1"/>
  <c r="FR3" i="2"/>
  <c r="MT3" i="2" s="1"/>
  <c r="FR120" i="2"/>
  <c r="MT120" i="2" s="1"/>
  <c r="FR58" i="2"/>
  <c r="MT58" i="2" s="1"/>
  <c r="FR34" i="2"/>
  <c r="MT34" i="2" s="1"/>
  <c r="FR86" i="2"/>
  <c r="MT86" i="2" s="1"/>
  <c r="FR178" i="2"/>
  <c r="MT178" i="2" s="1"/>
  <c r="FR57" i="2"/>
  <c r="MT57" i="2" s="1"/>
  <c r="FR217" i="2"/>
  <c r="MT217" i="2" s="1"/>
  <c r="FR127" i="2"/>
  <c r="MT127" i="2" s="1"/>
  <c r="FR206" i="2"/>
  <c r="MT206" i="2" s="1"/>
  <c r="FR111" i="2"/>
  <c r="MT111" i="2" s="1"/>
  <c r="FR344" i="2"/>
  <c r="MT344" i="2" s="1"/>
  <c r="FR150" i="2"/>
  <c r="MT150" i="2" s="1"/>
  <c r="FR93" i="2"/>
  <c r="MT93" i="2" s="1"/>
  <c r="FR63" i="2"/>
  <c r="MT63" i="2" s="1"/>
  <c r="FR174" i="2"/>
  <c r="MT174" i="2" s="1"/>
  <c r="FR147" i="2"/>
  <c r="MT147" i="2" s="1"/>
  <c r="FR48" i="2"/>
  <c r="MT48" i="2" s="1"/>
  <c r="FR96" i="2"/>
  <c r="MT96" i="2" s="1"/>
  <c r="FR72" i="2"/>
  <c r="MT72" i="2" s="1"/>
  <c r="FR33" i="2"/>
  <c r="MT33" i="2" s="1"/>
  <c r="FR189" i="2"/>
  <c r="MT189" i="2" s="1"/>
  <c r="FR313" i="2"/>
  <c r="MT313" i="2" s="1"/>
  <c r="FR158" i="2"/>
  <c r="MT158" i="2" s="1"/>
  <c r="FR219" i="2"/>
  <c r="MT219" i="2" s="1"/>
  <c r="FR31" i="2"/>
  <c r="MT31" i="2" s="1"/>
  <c r="FR95" i="2"/>
  <c r="MT95" i="2" s="1"/>
  <c r="FR346" i="2"/>
  <c r="MT346" i="2" s="1"/>
  <c r="FR176" i="2"/>
  <c r="MT176" i="2" s="1"/>
  <c r="FR352" i="2"/>
  <c r="MT352" i="2" s="1"/>
  <c r="FR245" i="2"/>
  <c r="MT245" i="2" s="1"/>
  <c r="FR41" i="2"/>
  <c r="MT41" i="2" s="1"/>
  <c r="FR79" i="2"/>
  <c r="MT79" i="2" s="1"/>
  <c r="FR30" i="2"/>
  <c r="MT30" i="2" s="1"/>
  <c r="FR226" i="2"/>
  <c r="MT226" i="2" s="1"/>
  <c r="FR103" i="2"/>
  <c r="MT103" i="2" s="1"/>
  <c r="FR141" i="2"/>
  <c r="MT141" i="2" s="1"/>
  <c r="FR301" i="2"/>
  <c r="MT301" i="2" s="1"/>
  <c r="FR347" i="2"/>
  <c r="MT347" i="2" s="1"/>
  <c r="FR472" i="2"/>
  <c r="MT472" i="2" s="1"/>
  <c r="FR190" i="2"/>
  <c r="MT190" i="2" s="1"/>
  <c r="FR296" i="2"/>
  <c r="MT296" i="2" s="1"/>
  <c r="FR139" i="2"/>
  <c r="MT139" i="2" s="1"/>
  <c r="FR371" i="2"/>
  <c r="MT371" i="2" s="1"/>
  <c r="FR7" i="2"/>
  <c r="MT7" i="2" s="1"/>
  <c r="FR208" i="2"/>
  <c r="MT208" i="2" s="1"/>
  <c r="FR25" i="2"/>
  <c r="MT25" i="2" s="1"/>
  <c r="FR468" i="2"/>
  <c r="MT468" i="2" s="1"/>
  <c r="FR256" i="2"/>
  <c r="MT256" i="2" s="1"/>
  <c r="FR17" i="2"/>
  <c r="MT17" i="2" s="1"/>
  <c r="FR222" i="2"/>
  <c r="MT222" i="2" s="1"/>
  <c r="FR130" i="2"/>
  <c r="MT130" i="2" s="1"/>
  <c r="FR89" i="2"/>
  <c r="MT89" i="2" s="1"/>
  <c r="FR201" i="2"/>
  <c r="MT201" i="2" s="1"/>
  <c r="FR273" i="2"/>
  <c r="MT273" i="2" s="1"/>
  <c r="FR42" i="2"/>
  <c r="MT42" i="2" s="1"/>
  <c r="FR200" i="2"/>
  <c r="MT200" i="2" s="1"/>
  <c r="FR20" i="2"/>
  <c r="MT20" i="2" s="1"/>
  <c r="FR6" i="2"/>
  <c r="MT6" i="2" s="1"/>
  <c r="FR61" i="2"/>
  <c r="MT61" i="2" s="1"/>
  <c r="FR246" i="2"/>
  <c r="MT246" i="2" s="1"/>
  <c r="FR381" i="2"/>
  <c r="MT381" i="2" s="1"/>
  <c r="FR278" i="2"/>
  <c r="MT278" i="2" s="1"/>
  <c r="FR326" i="2"/>
  <c r="MT326" i="2" s="1"/>
  <c r="FR342" i="2"/>
  <c r="MT342" i="2" s="1"/>
  <c r="FR276" i="2"/>
  <c r="MT276" i="2" s="1"/>
  <c r="FR247" i="2"/>
  <c r="MT247" i="2" s="1"/>
  <c r="FR314" i="2"/>
  <c r="MT314" i="2" s="1"/>
  <c r="FR142" i="2"/>
  <c r="MT142" i="2" s="1"/>
  <c r="FR168" i="2"/>
  <c r="MT168" i="2" s="1"/>
  <c r="FR343" i="2"/>
  <c r="MT343" i="2" s="1"/>
  <c r="FR11" i="2"/>
  <c r="MT11" i="2" s="1"/>
  <c r="FR138" i="2"/>
  <c r="MT138" i="2" s="1"/>
  <c r="FR294" i="2"/>
  <c r="MT294" i="2" s="1"/>
  <c r="FR91" i="2"/>
  <c r="MT91" i="2" s="1"/>
  <c r="FR232" i="2"/>
  <c r="MT232" i="2" s="1"/>
  <c r="FR299" i="2"/>
  <c r="MT299" i="2" s="1"/>
  <c r="FR364" i="2"/>
  <c r="MT364" i="2" s="1"/>
  <c r="FR122" i="2"/>
  <c r="MT122" i="2" s="1"/>
  <c r="FR354" i="2"/>
  <c r="MT354" i="2" s="1"/>
  <c r="FR435" i="2"/>
  <c r="MT435" i="2" s="1"/>
  <c r="FR340" i="2"/>
  <c r="MT340" i="2" s="1"/>
  <c r="FR471" i="2"/>
  <c r="MT471" i="2" s="1"/>
  <c r="FR302" i="2"/>
  <c r="MT302" i="2" s="1"/>
  <c r="FR316" i="2"/>
  <c r="MT316" i="2" s="1"/>
  <c r="FR317" i="2"/>
  <c r="MT317" i="2" s="1"/>
  <c r="FR136" i="2"/>
  <c r="MT136" i="2" s="1"/>
  <c r="FR433" i="2"/>
  <c r="MT433" i="2" s="1"/>
  <c r="FR386" i="2"/>
  <c r="MT386" i="2" s="1"/>
  <c r="FR252" i="2"/>
  <c r="MT252" i="2" s="1"/>
  <c r="FR410" i="2"/>
  <c r="MT410" i="2" s="1"/>
  <c r="FR212" i="2"/>
  <c r="MT212" i="2" s="1"/>
  <c r="FR348" i="2"/>
  <c r="MT348" i="2" s="1"/>
  <c r="FR163" i="2"/>
  <c r="MT163" i="2" s="1"/>
  <c r="FR310" i="2"/>
  <c r="MT310" i="2" s="1"/>
  <c r="FR173" i="2"/>
  <c r="MT173" i="2" s="1"/>
  <c r="FR417" i="2"/>
  <c r="MT417" i="2" s="1"/>
  <c r="FR114" i="2"/>
  <c r="MT114" i="2" s="1"/>
  <c r="FR331" i="2"/>
  <c r="MT331" i="2" s="1"/>
  <c r="FR264" i="2"/>
  <c r="MT264" i="2" s="1"/>
  <c r="FR366" i="2"/>
  <c r="MT366" i="2" s="1"/>
  <c r="FR359" i="2"/>
  <c r="MT359" i="2" s="1"/>
  <c r="FR405" i="2"/>
  <c r="MT405" i="2" s="1"/>
  <c r="FR365" i="2"/>
  <c r="MT365" i="2" s="1"/>
  <c r="FR382" i="2"/>
  <c r="MT382" i="2" s="1"/>
  <c r="FR271" i="2"/>
  <c r="MT271" i="2" s="1"/>
  <c r="FR291" i="2"/>
  <c r="MT291" i="2" s="1"/>
  <c r="FR393" i="2"/>
  <c r="MT393" i="2" s="1"/>
  <c r="FR442" i="2"/>
  <c r="MT442" i="2" s="1"/>
  <c r="FR392" i="2"/>
  <c r="MT392" i="2" s="1"/>
  <c r="FR396" i="2"/>
  <c r="MT396" i="2" s="1"/>
  <c r="FR406" i="2"/>
  <c r="MT406" i="2" s="1"/>
  <c r="FR453" i="2"/>
  <c r="MT453" i="2" s="1"/>
  <c r="FR236" i="2"/>
  <c r="MT236" i="2" s="1"/>
  <c r="FR253" i="2"/>
  <c r="MT253" i="2" s="1"/>
  <c r="FR143" i="2"/>
  <c r="MT143" i="2" s="1"/>
  <c r="FR281" i="2"/>
  <c r="MT281" i="2" s="1"/>
  <c r="FR285" i="2"/>
  <c r="MT285" i="2" s="1"/>
  <c r="FR387" i="2"/>
  <c r="MT387" i="2" s="1"/>
  <c r="FR332" i="2"/>
  <c r="MT332" i="2" s="1"/>
  <c r="FR439" i="2"/>
  <c r="MT439" i="2" s="1"/>
  <c r="FR135" i="2"/>
  <c r="MT135" i="2" s="1"/>
  <c r="FR197" i="2"/>
  <c r="MT197" i="2" s="1"/>
  <c r="FR449" i="2"/>
  <c r="MT449" i="2" s="1"/>
  <c r="FR250" i="2"/>
  <c r="MT250" i="2" s="1"/>
  <c r="FR237" i="2"/>
  <c r="MT237" i="2" s="1"/>
  <c r="FR241" i="2"/>
  <c r="MT241" i="2" s="1"/>
  <c r="FR266" i="2"/>
  <c r="MT266" i="2" s="1"/>
  <c r="FR272" i="2"/>
  <c r="MT272" i="2" s="1"/>
  <c r="FR165" i="2"/>
  <c r="MT165" i="2" s="1"/>
  <c r="FR14" i="2"/>
  <c r="MT14" i="2" s="1"/>
  <c r="FR400" i="2"/>
  <c r="MT400" i="2" s="1"/>
  <c r="FR259" i="2"/>
  <c r="MT259" i="2" s="1"/>
  <c r="FR311" i="2"/>
  <c r="MT311" i="2" s="1"/>
  <c r="FR309" i="2"/>
  <c r="MT309" i="2" s="1"/>
  <c r="FR234" i="2"/>
  <c r="MT234" i="2" s="1"/>
  <c r="FR334" i="2"/>
  <c r="MT334" i="2" s="1"/>
  <c r="FR426" i="2"/>
  <c r="MT426" i="2" s="1"/>
  <c r="FR456" i="2"/>
  <c r="MT456" i="2" s="1"/>
  <c r="FR376" i="2"/>
  <c r="MT376" i="2" s="1"/>
  <c r="FR215" i="2"/>
  <c r="MT215" i="2" s="1"/>
  <c r="FR157" i="2"/>
  <c r="MT157" i="2" s="1"/>
  <c r="FR97" i="2"/>
  <c r="MT97" i="2" s="1"/>
  <c r="FR380" i="2"/>
  <c r="MT380" i="2" s="1"/>
  <c r="FR8" i="2"/>
  <c r="MT8" i="2" s="1"/>
  <c r="FR446" i="2"/>
  <c r="MT446" i="2" s="1"/>
  <c r="FR248" i="2"/>
  <c r="MT248" i="2" s="1"/>
  <c r="FR133" i="2"/>
  <c r="MT133" i="2" s="1"/>
  <c r="FR244" i="2"/>
  <c r="MT244" i="2" s="1"/>
  <c r="FR123" i="2"/>
  <c r="MT123" i="2" s="1"/>
  <c r="FR171" i="2"/>
  <c r="MT171" i="2" s="1"/>
  <c r="FR283" i="2"/>
  <c r="MT283" i="2" s="1"/>
  <c r="FR249" i="2"/>
  <c r="MT249" i="2" s="1"/>
  <c r="FR67" i="2"/>
  <c r="MT67" i="2" s="1"/>
  <c r="FR129" i="2"/>
  <c r="MT129" i="2" s="1"/>
  <c r="FR49" i="2"/>
  <c r="MT49" i="2" s="1"/>
  <c r="FR109" i="2"/>
  <c r="MT109" i="2" s="1"/>
  <c r="FR374" i="2"/>
  <c r="MT374" i="2" s="1"/>
  <c r="FR288" i="2"/>
  <c r="MT288" i="2" s="1"/>
  <c r="FR116" i="2"/>
  <c r="MT116" i="2" s="1"/>
  <c r="FR121" i="2"/>
  <c r="MT121" i="2" s="1"/>
  <c r="FR202" i="2"/>
  <c r="MT202" i="2" s="1"/>
  <c r="FR60" i="2"/>
  <c r="MT60" i="2" s="1"/>
  <c r="FR170" i="2"/>
  <c r="MT170" i="2" s="1"/>
  <c r="FR204" i="2"/>
  <c r="MT204" i="2" s="1"/>
  <c r="FR162" i="2"/>
  <c r="MT162" i="2" s="1"/>
  <c r="FR28" i="2"/>
  <c r="MT28" i="2" s="1"/>
  <c r="FR231" i="2"/>
  <c r="MT231" i="2" s="1"/>
  <c r="FR251" i="2"/>
  <c r="MT251" i="2" s="1"/>
  <c r="FR44" i="2"/>
  <c r="MT44" i="2" s="1"/>
  <c r="FR305" i="2"/>
  <c r="MT305" i="2" s="1"/>
  <c r="FR287" i="2"/>
  <c r="MT287" i="2" s="1"/>
  <c r="FR148" i="2"/>
  <c r="MT148" i="2" s="1"/>
  <c r="FR356" i="2"/>
  <c r="MT356" i="2" s="1"/>
  <c r="FR90" i="2"/>
  <c r="MT90" i="2" s="1"/>
  <c r="FR107" i="2"/>
  <c r="MT107" i="2" s="1"/>
  <c r="FR183" i="2"/>
  <c r="MT183" i="2" s="1"/>
  <c r="FR80" i="2"/>
  <c r="MT80" i="2" s="1"/>
  <c r="FR339" i="2"/>
  <c r="MT339" i="2" s="1"/>
  <c r="FR233" i="2"/>
  <c r="MT233" i="2" s="1"/>
  <c r="FR128" i="2"/>
  <c r="MT128" i="2" s="1"/>
  <c r="FR467" i="2"/>
  <c r="MT467" i="2" s="1"/>
  <c r="FR312" i="2"/>
  <c r="MT312" i="2" s="1"/>
  <c r="FR444" i="2"/>
  <c r="MT444" i="2" s="1"/>
  <c r="FR235" i="2"/>
  <c r="MT235" i="2" s="1"/>
  <c r="FR104" i="2"/>
  <c r="MT104" i="2" s="1"/>
  <c r="FR258" i="2"/>
  <c r="MT258" i="2" s="1"/>
  <c r="FR303" i="2"/>
  <c r="MT303" i="2" s="1"/>
  <c r="FR428" i="2"/>
  <c r="MT428" i="2" s="1"/>
  <c r="FR473" i="2"/>
  <c r="MT473" i="2" s="1"/>
  <c r="FR459" i="2"/>
  <c r="MT459" i="2" s="1"/>
  <c r="FR395" i="2"/>
  <c r="MT395" i="2" s="1"/>
  <c r="FR397" i="2"/>
  <c r="MT397" i="2" s="1"/>
  <c r="FR436" i="2"/>
  <c r="MT436" i="2" s="1"/>
  <c r="FR440" i="2"/>
  <c r="MT440" i="2" s="1"/>
  <c r="FR465" i="2"/>
  <c r="MT465" i="2" s="1"/>
  <c r="FR408" i="2"/>
  <c r="MT408" i="2" s="1"/>
  <c r="FR421" i="2"/>
  <c r="MT421" i="2" s="1"/>
  <c r="FR479" i="2"/>
  <c r="MT479" i="2" s="1"/>
  <c r="FR422" i="2"/>
  <c r="MT422" i="2" s="1"/>
  <c r="FR377" i="2"/>
  <c r="MT377" i="2" s="1"/>
  <c r="FR430" i="2"/>
  <c r="MT430" i="2" s="1"/>
  <c r="FR389" i="2"/>
  <c r="MT389" i="2" s="1"/>
  <c r="FR137" i="2"/>
  <c r="MT137" i="2" s="1"/>
  <c r="FR385" i="2"/>
  <c r="MT385" i="2" s="1"/>
  <c r="FR402" i="2"/>
  <c r="MT402" i="2" s="1"/>
  <c r="FR318" i="2"/>
  <c r="MT318" i="2" s="1"/>
  <c r="FR375" i="2"/>
  <c r="MT375" i="2" s="1"/>
  <c r="FR279" i="2"/>
  <c r="MT279" i="2" s="1"/>
  <c r="FR438" i="2"/>
  <c r="MT438" i="2" s="1"/>
  <c r="FR333" i="2"/>
  <c r="MT333" i="2" s="1"/>
  <c r="FR424" i="2"/>
  <c r="MT424" i="2" s="1"/>
  <c r="FR300" i="2"/>
  <c r="MT300" i="2" s="1"/>
  <c r="FR461" i="2"/>
  <c r="MT461" i="2" s="1"/>
  <c r="FR187" i="2"/>
  <c r="MT187" i="2" s="1"/>
  <c r="FR238" i="2"/>
  <c r="MT238" i="2" s="1"/>
  <c r="FR265" i="2"/>
  <c r="MT265" i="2" s="1"/>
  <c r="FR298" i="2"/>
  <c r="MT298" i="2" s="1"/>
  <c r="FR360" i="2"/>
  <c r="MT360" i="2" s="1"/>
  <c r="FR119" i="2"/>
  <c r="MT119" i="2" s="1"/>
  <c r="FR211" i="2"/>
  <c r="MT211" i="2" s="1"/>
  <c r="FR373" i="2"/>
  <c r="MT373" i="2" s="1"/>
  <c r="FR338" i="2"/>
  <c r="MT338" i="2" s="1"/>
  <c r="FR242" i="2"/>
  <c r="MT242" i="2" s="1"/>
  <c r="FR355" i="2"/>
  <c r="MT355" i="2" s="1"/>
  <c r="FR447" i="2"/>
  <c r="MT447" i="2" s="1"/>
  <c r="FR443" i="2"/>
  <c r="MT443" i="2" s="1"/>
  <c r="FR403" i="2"/>
  <c r="MT403" i="2" s="1"/>
  <c r="FR463" i="2"/>
  <c r="MT463" i="2" s="1"/>
  <c r="FR335" i="2"/>
  <c r="MT335" i="2" s="1"/>
  <c r="FR431" i="2"/>
  <c r="MT431" i="2" s="1"/>
  <c r="FR454" i="2"/>
  <c r="MP454" i="2" s="1"/>
  <c r="FR384" i="2"/>
  <c r="MT384" i="2" s="1"/>
  <c r="FR151" i="2"/>
  <c r="LZ151" i="2" s="1"/>
  <c r="FR407" i="2"/>
  <c r="LV407" i="2" s="1"/>
  <c r="FR412" i="2"/>
  <c r="LZ412" i="2" s="1"/>
  <c r="FR445" i="2"/>
  <c r="MT445" i="2" s="1"/>
  <c r="FR462" i="2"/>
  <c r="MT462" i="2" s="1"/>
  <c r="FR324" i="2"/>
  <c r="ML324" i="2" s="1"/>
  <c r="FR425" i="2"/>
  <c r="MP425" i="2" s="1"/>
  <c r="FR450" i="2"/>
  <c r="MD450" i="2" s="1"/>
  <c r="FR414" i="2"/>
  <c r="LZ414" i="2" s="1"/>
  <c r="FR357" i="2"/>
  <c r="LV357" i="2" s="1"/>
  <c r="FR415" i="2"/>
  <c r="LZ415" i="2" s="1"/>
  <c r="FR476" i="2"/>
  <c r="MT476" i="2" s="1"/>
  <c r="FR321" i="2"/>
  <c r="MH321" i="2" s="1"/>
  <c r="FR328" i="2"/>
  <c r="MT328" i="2" s="1"/>
  <c r="FR315" i="2"/>
  <c r="MP315" i="2" s="1"/>
  <c r="FR351" i="2"/>
  <c r="ML351" i="2" s="1"/>
  <c r="FR423" i="2"/>
  <c r="LZ423" i="2" s="1"/>
  <c r="FR441" i="2"/>
  <c r="LV441" i="2" s="1"/>
  <c r="FR216" i="2"/>
  <c r="LZ216" i="2" s="1"/>
  <c r="FR240" i="2"/>
  <c r="MT240" i="2" s="1"/>
  <c r="FR452" i="2"/>
  <c r="MT452" i="2" s="1"/>
  <c r="FR409" i="2"/>
  <c r="ML409" i="2" s="1"/>
  <c r="FR269" i="2"/>
  <c r="MP269" i="2" s="1"/>
  <c r="FR329" i="2"/>
  <c r="ML329" i="2" s="1"/>
  <c r="FR416" i="2"/>
  <c r="LZ416" i="2" s="1"/>
  <c r="FR437" i="2"/>
  <c r="LV437" i="2" s="1"/>
  <c r="FR419" i="2"/>
  <c r="MH419" i="2" s="1"/>
  <c r="FR427" i="2"/>
  <c r="MT427" i="2" s="1"/>
  <c r="FR161" i="2"/>
  <c r="LZ161" i="2" s="1"/>
  <c r="FR429" i="2"/>
  <c r="LT429" i="2" s="1"/>
  <c r="FR399" i="2"/>
  <c r="MH399" i="2" s="1"/>
  <c r="FR290" i="2"/>
  <c r="ML290" i="2" s="1"/>
  <c r="FR349" i="2"/>
  <c r="LZ349" i="2" s="1"/>
  <c r="FR213" i="2"/>
  <c r="LV213" i="2" s="1"/>
  <c r="FR401" i="2"/>
  <c r="LZ401" i="2" s="1"/>
  <c r="FR460" i="2"/>
  <c r="LV460" i="2" s="1"/>
  <c r="FR307" i="2"/>
  <c r="LZ307" i="2" s="1"/>
  <c r="FR379" i="2"/>
  <c r="LV379" i="2" s="1"/>
  <c r="FR82" i="2"/>
  <c r="LZ82" i="2" s="1"/>
  <c r="FR77" i="2"/>
  <c r="LV77" i="2" s="1"/>
  <c r="FR370" i="2"/>
  <c r="LZ370" i="2" s="1"/>
  <c r="FR394" i="2"/>
  <c r="LV394" i="2" s="1"/>
  <c r="FR323" i="2"/>
  <c r="LZ323" i="2" s="1"/>
  <c r="FR221" i="2"/>
  <c r="LV221" i="2" s="1"/>
  <c r="FR478" i="2"/>
  <c r="LZ478" i="2" s="1"/>
  <c r="FR390" i="2"/>
  <c r="LV390" i="2" s="1"/>
  <c r="FR320" i="2"/>
  <c r="LZ320" i="2" s="1"/>
  <c r="FR378" i="2"/>
  <c r="LV378" i="2" s="1"/>
  <c r="FR418" i="2"/>
  <c r="LZ418" i="2" s="1"/>
  <c r="FR464" i="2"/>
  <c r="LV464" i="2" s="1"/>
  <c r="FR474" i="2"/>
  <c r="LZ474" i="2" s="1"/>
  <c r="FR398" i="2"/>
  <c r="LV398" i="2" s="1"/>
  <c r="FR451" i="2"/>
  <c r="LZ451" i="2" s="1"/>
  <c r="FR457" i="2"/>
  <c r="LV457" i="2" s="1"/>
  <c r="FR477" i="2"/>
  <c r="LZ477" i="2" s="1"/>
  <c r="FR458" i="2"/>
  <c r="LV458" i="2" s="1"/>
  <c r="FR372" i="2"/>
  <c r="LZ372" i="2" s="1"/>
  <c r="FR225" i="2"/>
  <c r="LV225" i="2" s="1"/>
  <c r="FR228" i="2"/>
  <c r="LZ228" i="2" s="1"/>
  <c r="FR185" i="2"/>
  <c r="LV185" i="2" s="1"/>
  <c r="FR475" i="2"/>
  <c r="LZ475" i="2" s="1"/>
  <c r="FR257" i="2"/>
  <c r="LV257" i="2" s="1"/>
  <c r="FR47" i="2"/>
  <c r="LZ47" i="2" s="1"/>
  <c r="FR336" i="2"/>
  <c r="LV336" i="2" s="1"/>
  <c r="FR262" i="2"/>
  <c r="LZ262" i="2" s="1"/>
  <c r="FR106" i="2"/>
  <c r="LV106" i="2" s="1"/>
  <c r="FR469" i="2"/>
  <c r="LZ469" i="2" s="1"/>
  <c r="LU451" i="2" l="1"/>
  <c r="LU373" i="2"/>
  <c r="LU374" i="2"/>
  <c r="LU163" i="2"/>
  <c r="LU352" i="2"/>
  <c r="LU113" i="2"/>
  <c r="LU117" i="2"/>
  <c r="LU203" i="2"/>
  <c r="LT475" i="2"/>
  <c r="LT451" i="2"/>
  <c r="LT478" i="2"/>
  <c r="LT307" i="2"/>
  <c r="LT161" i="2"/>
  <c r="LT452" i="2"/>
  <c r="LT321" i="2"/>
  <c r="LT462" i="2"/>
  <c r="LT335" i="2"/>
  <c r="LT373" i="2"/>
  <c r="LT461" i="2"/>
  <c r="LT402" i="2"/>
  <c r="LT421" i="2"/>
  <c r="LT473" i="2"/>
  <c r="LT467" i="2"/>
  <c r="LT356" i="2"/>
  <c r="LT162" i="2"/>
  <c r="LT374" i="2"/>
  <c r="LT123" i="2"/>
  <c r="LT157" i="2"/>
  <c r="LT311" i="2"/>
  <c r="LT237" i="2"/>
  <c r="LT285" i="2"/>
  <c r="LT392" i="2"/>
  <c r="LT359" i="2"/>
  <c r="LT163" i="2"/>
  <c r="LT317" i="2"/>
  <c r="LT364" i="2"/>
  <c r="LT168" i="2"/>
  <c r="LT381" i="2"/>
  <c r="LT201" i="2"/>
  <c r="LT208" i="2"/>
  <c r="LT301" i="2"/>
  <c r="LT352" i="2"/>
  <c r="LT189" i="2"/>
  <c r="LT93" i="2"/>
  <c r="LT178" i="2"/>
  <c r="LT69" i="2"/>
  <c r="LT388" i="2"/>
  <c r="LT64" i="2"/>
  <c r="LT99" i="2"/>
  <c r="LT113" i="2"/>
  <c r="LT43" i="2"/>
  <c r="LT100" i="2"/>
  <c r="LT81" i="2"/>
  <c r="LT62" i="2"/>
  <c r="LT160" i="2"/>
  <c r="LT199" i="2"/>
  <c r="LT92" i="2"/>
  <c r="LT117" i="2"/>
  <c r="LT87" i="2"/>
  <c r="LT223" i="2"/>
  <c r="LT280" i="2"/>
  <c r="LT193" i="2"/>
  <c r="LT404" i="2"/>
  <c r="LT146" i="2"/>
  <c r="LT239" i="2"/>
  <c r="LT203" i="2"/>
  <c r="LT140" i="2"/>
  <c r="LU478" i="2"/>
  <c r="LU461" i="2"/>
  <c r="LU123" i="2"/>
  <c r="LU317" i="2"/>
  <c r="LU189" i="2"/>
  <c r="LU43" i="2"/>
  <c r="LU87" i="2"/>
  <c r="LU140" i="2"/>
  <c r="LT185" i="2"/>
  <c r="LT398" i="2"/>
  <c r="LT221" i="2"/>
  <c r="LT460" i="2"/>
  <c r="LT427" i="2"/>
  <c r="LT240" i="2"/>
  <c r="LT476" i="2"/>
  <c r="LT445" i="2"/>
  <c r="LT463" i="2"/>
  <c r="LT211" i="2"/>
  <c r="LT300" i="2"/>
  <c r="LT385" i="2"/>
  <c r="LT408" i="2"/>
  <c r="LT428" i="2"/>
  <c r="LT128" i="2"/>
  <c r="LT148" i="2"/>
  <c r="LT204" i="2"/>
  <c r="LT109" i="2"/>
  <c r="LT244" i="2"/>
  <c r="LT215" i="2"/>
  <c r="LT259" i="2"/>
  <c r="LT250" i="2"/>
  <c r="LT281" i="2"/>
  <c r="LT442" i="2"/>
  <c r="LT366" i="2"/>
  <c r="LT348" i="2"/>
  <c r="LT316" i="2"/>
  <c r="LT299" i="2"/>
  <c r="LT142" i="2"/>
  <c r="LT246" i="2"/>
  <c r="LT89" i="2"/>
  <c r="LT7" i="2"/>
  <c r="LT141" i="2"/>
  <c r="LT176" i="2"/>
  <c r="LT33" i="2"/>
  <c r="LT150" i="2"/>
  <c r="LT86" i="2"/>
  <c r="LT369" i="2"/>
  <c r="LT350" i="2"/>
  <c r="LT88" i="2"/>
  <c r="LT19" i="2"/>
  <c r="LT73" i="2"/>
  <c r="LT56" i="2"/>
  <c r="LT94" i="2"/>
  <c r="LT105" i="2"/>
  <c r="LT112" i="2"/>
  <c r="LT15" i="2"/>
  <c r="LT21" i="2"/>
  <c r="LT149" i="2"/>
  <c r="LT83" i="2"/>
  <c r="LT367" i="2"/>
  <c r="LT124" i="2"/>
  <c r="LT54" i="2"/>
  <c r="LT308" i="2"/>
  <c r="LT413" i="2"/>
  <c r="LT126" i="2"/>
  <c r="LT172" i="2"/>
  <c r="LT39" i="2"/>
  <c r="LT181" i="2"/>
  <c r="LU307" i="2"/>
  <c r="LU402" i="2"/>
  <c r="LU157" i="2"/>
  <c r="LU364" i="2"/>
  <c r="LU93" i="2"/>
  <c r="LU100" i="2"/>
  <c r="LU223" i="2"/>
  <c r="LT469" i="2"/>
  <c r="LT228" i="2"/>
  <c r="LT474" i="2"/>
  <c r="LT323" i="2"/>
  <c r="LT401" i="2"/>
  <c r="LT419" i="2"/>
  <c r="LT216" i="2"/>
  <c r="LT415" i="2"/>
  <c r="LT412" i="2"/>
  <c r="LT403" i="2"/>
  <c r="LT119" i="2"/>
  <c r="LT424" i="2"/>
  <c r="LT137" i="2"/>
  <c r="LT465" i="2"/>
  <c r="LT303" i="2"/>
  <c r="LT233" i="2"/>
  <c r="LT287" i="2"/>
  <c r="LT170" i="2"/>
  <c r="LT49" i="2"/>
  <c r="LT133" i="2"/>
  <c r="LT376" i="2"/>
  <c r="LT400" i="2"/>
  <c r="LT449" i="2"/>
  <c r="LT143" i="2"/>
  <c r="LT393" i="2"/>
  <c r="LT264" i="2"/>
  <c r="LT212" i="2"/>
  <c r="LT302" i="2"/>
  <c r="LT232" i="2"/>
  <c r="LT314" i="2"/>
  <c r="LT61" i="2"/>
  <c r="LT130" i="2"/>
  <c r="LT371" i="2"/>
  <c r="LT103" i="2"/>
  <c r="LT346" i="2"/>
  <c r="LT72" i="2"/>
  <c r="LT344" i="2"/>
  <c r="LT34" i="2"/>
  <c r="LT210" i="2"/>
  <c r="LT368" i="2"/>
  <c r="LT101" i="2"/>
  <c r="LT50" i="2"/>
  <c r="LT227" i="2"/>
  <c r="LT306" i="2"/>
  <c r="LT29" i="2"/>
  <c r="LT341" i="2"/>
  <c r="LT263" i="2"/>
  <c r="LT125" i="2"/>
  <c r="LT40" i="2"/>
  <c r="LT74" i="2"/>
  <c r="LT134" i="2"/>
  <c r="LT268" i="2"/>
  <c r="LT131" i="2"/>
  <c r="LT180" i="2"/>
  <c r="LT391" i="2"/>
  <c r="LT434" i="2"/>
  <c r="LT152" i="2"/>
  <c r="LT164" i="2"/>
  <c r="LT177" i="2"/>
  <c r="LT45" i="2"/>
  <c r="LU161" i="2"/>
  <c r="LU421" i="2"/>
  <c r="LU311" i="2"/>
  <c r="LU168" i="2"/>
  <c r="LU178" i="2"/>
  <c r="LU81" i="2"/>
  <c r="LU280" i="2"/>
  <c r="LT106" i="2"/>
  <c r="LT225" i="2"/>
  <c r="LT464" i="2"/>
  <c r="LT394" i="2"/>
  <c r="LT213" i="2"/>
  <c r="LT437" i="2"/>
  <c r="LT441" i="2"/>
  <c r="LT357" i="2"/>
  <c r="LT407" i="2"/>
  <c r="LT443" i="2"/>
  <c r="LT360" i="2"/>
  <c r="LT333" i="2"/>
  <c r="LT389" i="2"/>
  <c r="LT440" i="2"/>
  <c r="LT258" i="2"/>
  <c r="LT339" i="2"/>
  <c r="LT305" i="2"/>
  <c r="LT60" i="2"/>
  <c r="LT129" i="2"/>
  <c r="LT248" i="2"/>
  <c r="LT456" i="2"/>
  <c r="LT14" i="2"/>
  <c r="LT197" i="2"/>
  <c r="LT253" i="2"/>
  <c r="LT291" i="2"/>
  <c r="LT331" i="2"/>
  <c r="LT410" i="2"/>
  <c r="LT471" i="2"/>
  <c r="LT91" i="2"/>
  <c r="LT247" i="2"/>
  <c r="LT6" i="2"/>
  <c r="LT222" i="2"/>
  <c r="LT139" i="2"/>
  <c r="LT226" i="2"/>
  <c r="LT95" i="2"/>
  <c r="LT96" i="2"/>
  <c r="LT111" i="2"/>
  <c r="LT58" i="2"/>
  <c r="LT243" i="2"/>
  <c r="LT35" i="2"/>
  <c r="LT5" i="2"/>
  <c r="LT9" i="2"/>
  <c r="LT209" i="2"/>
  <c r="LT2" i="2"/>
  <c r="LT286" i="2"/>
  <c r="LT65" i="2"/>
  <c r="LT153" i="2"/>
  <c r="LT195" i="2"/>
  <c r="LT186" i="2"/>
  <c r="LT184" i="2"/>
  <c r="LT85" i="2"/>
  <c r="LT432" i="2"/>
  <c r="LT383" i="2"/>
  <c r="LT325" i="2"/>
  <c r="LT362" i="2"/>
  <c r="LT361" i="2"/>
  <c r="LT455" i="2"/>
  <c r="LT22" i="2"/>
  <c r="LT52" i="2"/>
  <c r="LT260" i="2"/>
  <c r="LU452" i="2"/>
  <c r="LU473" i="2"/>
  <c r="LU237" i="2"/>
  <c r="LU381" i="2"/>
  <c r="LU69" i="2"/>
  <c r="LU62" i="2"/>
  <c r="LU193" i="2"/>
  <c r="LT262" i="2"/>
  <c r="LT372" i="2"/>
  <c r="LT418" i="2"/>
  <c r="LT370" i="2"/>
  <c r="LT349" i="2"/>
  <c r="LT416" i="2"/>
  <c r="LT423" i="2"/>
  <c r="LT414" i="2"/>
  <c r="LT151" i="2"/>
  <c r="LT447" i="2"/>
  <c r="LT298" i="2"/>
  <c r="LT438" i="2"/>
  <c r="LT430" i="2"/>
  <c r="LT436" i="2"/>
  <c r="LT104" i="2"/>
  <c r="LT80" i="2"/>
  <c r="LT44" i="2"/>
  <c r="LT202" i="2"/>
  <c r="LT67" i="2"/>
  <c r="LT446" i="2"/>
  <c r="LT426" i="2"/>
  <c r="LT165" i="2"/>
  <c r="LT135" i="2"/>
  <c r="LT236" i="2"/>
  <c r="LT271" i="2"/>
  <c r="LT114" i="2"/>
  <c r="LT252" i="2"/>
  <c r="LT340" i="2"/>
  <c r="LT294" i="2"/>
  <c r="LT276" i="2"/>
  <c r="LT20" i="2"/>
  <c r="LT17" i="2"/>
  <c r="LT296" i="2"/>
  <c r="LT30" i="2"/>
  <c r="LT31" i="2"/>
  <c r="LT48" i="2"/>
  <c r="LT206" i="2"/>
  <c r="LT120" i="2"/>
  <c r="LT293" i="2"/>
  <c r="LT218" i="2"/>
  <c r="LT66" i="2"/>
  <c r="LT144" i="2"/>
  <c r="LT192" i="2"/>
  <c r="LT4" i="2"/>
  <c r="LT254" i="2"/>
  <c r="LT275" i="2"/>
  <c r="LT76" i="2"/>
  <c r="LT155" i="2"/>
  <c r="LT145" i="2"/>
  <c r="LT16" i="2"/>
  <c r="LT98" i="2"/>
  <c r="LT270" i="2"/>
  <c r="LT229" i="2"/>
  <c r="LT297" i="2"/>
  <c r="LT448" i="2"/>
  <c r="LT337" i="2"/>
  <c r="LT255" i="2"/>
  <c r="LT13" i="2"/>
  <c r="LT167" i="2"/>
  <c r="LT84" i="2"/>
  <c r="LU321" i="2"/>
  <c r="LU467" i="2"/>
  <c r="LU285" i="2"/>
  <c r="LU201" i="2"/>
  <c r="LU388" i="2"/>
  <c r="LU160" i="2"/>
  <c r="LU404" i="2"/>
  <c r="LT336" i="2"/>
  <c r="LT458" i="2"/>
  <c r="LT378" i="2"/>
  <c r="LT77" i="2"/>
  <c r="LT290" i="2"/>
  <c r="LT329" i="2"/>
  <c r="LT351" i="2"/>
  <c r="LT450" i="2"/>
  <c r="LT384" i="2"/>
  <c r="LT355" i="2"/>
  <c r="LT265" i="2"/>
  <c r="LT279" i="2"/>
  <c r="LT377" i="2"/>
  <c r="LT397" i="2"/>
  <c r="LT235" i="2"/>
  <c r="LT183" i="2"/>
  <c r="LT251" i="2"/>
  <c r="LT121" i="2"/>
  <c r="LT249" i="2"/>
  <c r="LT8" i="2"/>
  <c r="LT334" i="2"/>
  <c r="LT272" i="2"/>
  <c r="LT439" i="2"/>
  <c r="LT453" i="2"/>
  <c r="LT382" i="2"/>
  <c r="LT417" i="2"/>
  <c r="LT386" i="2"/>
  <c r="LT435" i="2"/>
  <c r="LT138" i="2"/>
  <c r="LT342" i="2"/>
  <c r="LT200" i="2"/>
  <c r="LT256" i="2"/>
  <c r="LT190" i="2"/>
  <c r="LT79" i="2"/>
  <c r="LT219" i="2"/>
  <c r="LT147" i="2"/>
  <c r="LT127" i="2"/>
  <c r="LT3" i="2"/>
  <c r="LT75" i="2"/>
  <c r="LT51" i="2"/>
  <c r="LT12" i="2"/>
  <c r="LT26" i="2"/>
  <c r="LT169" i="2"/>
  <c r="LT53" i="2"/>
  <c r="LT156" i="2"/>
  <c r="LT191" i="2"/>
  <c r="LT188" i="2"/>
  <c r="LT207" i="2"/>
  <c r="LT115" i="2"/>
  <c r="LT27" i="2"/>
  <c r="LT159" i="2"/>
  <c r="LT420" i="2"/>
  <c r="LT118" i="2"/>
  <c r="LT322" i="2"/>
  <c r="LT411" i="2"/>
  <c r="LT345" i="2"/>
  <c r="LT154" i="2"/>
  <c r="LT110" i="2"/>
  <c r="LT277" i="2"/>
  <c r="LT330" i="2"/>
  <c r="LU462" i="2"/>
  <c r="LU356" i="2"/>
  <c r="LU392" i="2"/>
  <c r="LU208" i="2"/>
  <c r="LU64" i="2"/>
  <c r="LU199" i="2"/>
  <c r="LU146" i="2"/>
  <c r="LT47" i="2"/>
  <c r="LT477" i="2"/>
  <c r="LT320" i="2"/>
  <c r="LT82" i="2"/>
  <c r="LT399" i="2"/>
  <c r="LT269" i="2"/>
  <c r="LT315" i="2"/>
  <c r="LT425" i="2"/>
  <c r="LT454" i="2"/>
  <c r="LT242" i="2"/>
  <c r="LT238" i="2"/>
  <c r="LT375" i="2"/>
  <c r="LT422" i="2"/>
  <c r="LT395" i="2"/>
  <c r="LT444" i="2"/>
  <c r="LT107" i="2"/>
  <c r="LT231" i="2"/>
  <c r="LT116" i="2"/>
  <c r="LT283" i="2"/>
  <c r="LT380" i="2"/>
  <c r="LT234" i="2"/>
  <c r="LT266" i="2"/>
  <c r="LT332" i="2"/>
  <c r="LT406" i="2"/>
  <c r="LT365" i="2"/>
  <c r="LT173" i="2"/>
  <c r="LT433" i="2"/>
  <c r="LT354" i="2"/>
  <c r="LT11" i="2"/>
  <c r="LT326" i="2"/>
  <c r="LT42" i="2"/>
  <c r="LT468" i="2"/>
  <c r="LT472" i="2"/>
  <c r="LT41" i="2"/>
  <c r="LT158" i="2"/>
  <c r="LT174" i="2"/>
  <c r="LT217" i="2"/>
  <c r="LT38" i="2"/>
  <c r="LT214" i="2"/>
  <c r="LT32" i="2"/>
  <c r="LT24" i="2"/>
  <c r="LT18" i="2"/>
  <c r="LT59" i="2"/>
  <c r="LT36" i="2"/>
  <c r="LT220" i="2"/>
  <c r="LT198" i="2"/>
  <c r="LT224" i="2"/>
  <c r="LT353" i="2"/>
  <c r="LT470" i="2"/>
  <c r="LT358" i="2"/>
  <c r="LT55" i="2"/>
  <c r="LT327" i="2"/>
  <c r="LT261" i="2"/>
  <c r="LT205" i="2"/>
  <c r="LT466" i="2"/>
  <c r="LT304" i="2"/>
  <c r="LT166" i="2"/>
  <c r="LT289" i="2"/>
  <c r="LT179" i="2"/>
  <c r="LT10" i="2"/>
  <c r="LU475" i="2"/>
  <c r="LU335" i="2"/>
  <c r="LU162" i="2"/>
  <c r="LU359" i="2"/>
  <c r="LU301" i="2"/>
  <c r="LU99" i="2"/>
  <c r="LU92" i="2"/>
  <c r="LU239" i="2"/>
  <c r="LT257" i="2"/>
  <c r="LT457" i="2"/>
  <c r="LT390" i="2"/>
  <c r="LT379" i="2"/>
  <c r="LT409" i="2"/>
  <c r="LT328" i="2"/>
  <c r="LT324" i="2"/>
  <c r="LT431" i="2"/>
  <c r="LT338" i="2"/>
  <c r="LT187" i="2"/>
  <c r="LT318" i="2"/>
  <c r="LT479" i="2"/>
  <c r="LT459" i="2"/>
  <c r="LT312" i="2"/>
  <c r="LT90" i="2"/>
  <c r="LT28" i="2"/>
  <c r="LT288" i="2"/>
  <c r="LT171" i="2"/>
  <c r="LT97" i="2"/>
  <c r="LT309" i="2"/>
  <c r="LT241" i="2"/>
  <c r="LT387" i="2"/>
  <c r="LT396" i="2"/>
  <c r="LT405" i="2"/>
  <c r="LT310" i="2"/>
  <c r="LT136" i="2"/>
  <c r="LT122" i="2"/>
  <c r="LT343" i="2"/>
  <c r="LT278" i="2"/>
  <c r="LT273" i="2"/>
  <c r="LT25" i="2"/>
  <c r="LT347" i="2"/>
  <c r="LT245" i="2"/>
  <c r="LT313" i="2"/>
  <c r="LT63" i="2"/>
  <c r="LT57" i="2"/>
  <c r="LT68" i="2"/>
  <c r="LT292" i="2"/>
  <c r="LT70" i="2"/>
  <c r="LT23" i="2"/>
  <c r="LT71" i="2"/>
  <c r="LT282" i="2"/>
  <c r="LT182" i="2"/>
  <c r="LT267" i="2"/>
  <c r="LT78" i="2"/>
  <c r="LT194" i="2"/>
  <c r="LT295" i="2"/>
  <c r="LT132" i="2"/>
  <c r="LT175" i="2"/>
  <c r="LT37" i="2"/>
  <c r="LT230" i="2"/>
  <c r="LT274" i="2"/>
  <c r="LT319" i="2"/>
  <c r="LT363" i="2"/>
  <c r="LT284" i="2"/>
  <c r="LT46" i="2"/>
  <c r="LT196" i="2"/>
  <c r="LT108" i="2"/>
  <c r="LU185" i="2"/>
  <c r="LU398" i="2"/>
  <c r="LU221" i="2"/>
  <c r="LU460" i="2"/>
  <c r="LU427" i="2"/>
  <c r="LU240" i="2"/>
  <c r="LU476" i="2"/>
  <c r="LU445" i="2"/>
  <c r="LU463" i="2"/>
  <c r="LU211" i="2"/>
  <c r="LU300" i="2"/>
  <c r="LU385" i="2"/>
  <c r="LU408" i="2"/>
  <c r="LU428" i="2"/>
  <c r="LU128" i="2"/>
  <c r="LU148" i="2"/>
  <c r="LU204" i="2"/>
  <c r="LU109" i="2"/>
  <c r="LU244" i="2"/>
  <c r="LU215" i="2"/>
  <c r="LU259" i="2"/>
  <c r="LU250" i="2"/>
  <c r="LU281" i="2"/>
  <c r="LU442" i="2"/>
  <c r="LU366" i="2"/>
  <c r="LU348" i="2"/>
  <c r="LU316" i="2"/>
  <c r="LU299" i="2"/>
  <c r="LU142" i="2"/>
  <c r="LU246" i="2"/>
  <c r="LU89" i="2"/>
  <c r="LU7" i="2"/>
  <c r="LU141" i="2"/>
  <c r="LU176" i="2"/>
  <c r="LU33" i="2"/>
  <c r="LU150" i="2"/>
  <c r="LU86" i="2"/>
  <c r="LU369" i="2"/>
  <c r="LU350" i="2"/>
  <c r="LU88" i="2"/>
  <c r="LU19" i="2"/>
  <c r="LU73" i="2"/>
  <c r="LU56" i="2"/>
  <c r="LU94" i="2"/>
  <c r="LU105" i="2"/>
  <c r="LU112" i="2"/>
  <c r="LU15" i="2"/>
  <c r="LU21" i="2"/>
  <c r="LU149" i="2"/>
  <c r="LU83" i="2"/>
  <c r="LU367" i="2"/>
  <c r="LU124" i="2"/>
  <c r="LU54" i="2"/>
  <c r="LU308" i="2"/>
  <c r="LU413" i="2"/>
  <c r="LU126" i="2"/>
  <c r="LU172" i="2"/>
  <c r="LU39" i="2"/>
  <c r="LU181" i="2"/>
  <c r="LU469" i="2"/>
  <c r="LU228" i="2"/>
  <c r="LU474" i="2"/>
  <c r="LU323" i="2"/>
  <c r="LU401" i="2"/>
  <c r="LU419" i="2"/>
  <c r="LU216" i="2"/>
  <c r="LU415" i="2"/>
  <c r="LU412" i="2"/>
  <c r="LU403" i="2"/>
  <c r="LU119" i="2"/>
  <c r="LU424" i="2"/>
  <c r="LU137" i="2"/>
  <c r="LU465" i="2"/>
  <c r="LU303" i="2"/>
  <c r="LU233" i="2"/>
  <c r="LU287" i="2"/>
  <c r="LU170" i="2"/>
  <c r="LU49" i="2"/>
  <c r="LU133" i="2"/>
  <c r="LU376" i="2"/>
  <c r="LU400" i="2"/>
  <c r="LU449" i="2"/>
  <c r="LU143" i="2"/>
  <c r="LU393" i="2"/>
  <c r="LU264" i="2"/>
  <c r="LU212" i="2"/>
  <c r="LU302" i="2"/>
  <c r="LU232" i="2"/>
  <c r="LU314" i="2"/>
  <c r="LU61" i="2"/>
  <c r="LU130" i="2"/>
  <c r="LU371" i="2"/>
  <c r="LU103" i="2"/>
  <c r="LU346" i="2"/>
  <c r="LU72" i="2"/>
  <c r="LU344" i="2"/>
  <c r="LU34" i="2"/>
  <c r="LU210" i="2"/>
  <c r="LU368" i="2"/>
  <c r="LU101" i="2"/>
  <c r="LU50" i="2"/>
  <c r="LU227" i="2"/>
  <c r="LU306" i="2"/>
  <c r="LU29" i="2"/>
  <c r="LU341" i="2"/>
  <c r="LU263" i="2"/>
  <c r="LU125" i="2"/>
  <c r="LU40" i="2"/>
  <c r="LU74" i="2"/>
  <c r="LU134" i="2"/>
  <c r="LU268" i="2"/>
  <c r="LU131" i="2"/>
  <c r="LU180" i="2"/>
  <c r="LU391" i="2"/>
  <c r="LU434" i="2"/>
  <c r="LU152" i="2"/>
  <c r="LU164" i="2"/>
  <c r="LU177" i="2"/>
  <c r="LU45" i="2"/>
  <c r="LU106" i="2"/>
  <c r="LU225" i="2"/>
  <c r="LU464" i="2"/>
  <c r="LU394" i="2"/>
  <c r="LU213" i="2"/>
  <c r="LU437" i="2"/>
  <c r="LU441" i="2"/>
  <c r="LU357" i="2"/>
  <c r="LU407" i="2"/>
  <c r="LU443" i="2"/>
  <c r="LU360" i="2"/>
  <c r="LU333" i="2"/>
  <c r="LU389" i="2"/>
  <c r="LU440" i="2"/>
  <c r="LU258" i="2"/>
  <c r="LU339" i="2"/>
  <c r="LU305" i="2"/>
  <c r="LU60" i="2"/>
  <c r="LU129" i="2"/>
  <c r="LU248" i="2"/>
  <c r="LU456" i="2"/>
  <c r="LU14" i="2"/>
  <c r="LU197" i="2"/>
  <c r="LU253" i="2"/>
  <c r="LU291" i="2"/>
  <c r="LU331" i="2"/>
  <c r="LU410" i="2"/>
  <c r="LU471" i="2"/>
  <c r="LU91" i="2"/>
  <c r="LU247" i="2"/>
  <c r="LU6" i="2"/>
  <c r="LU222" i="2"/>
  <c r="LU139" i="2"/>
  <c r="LU226" i="2"/>
  <c r="LU95" i="2"/>
  <c r="LU96" i="2"/>
  <c r="LU111" i="2"/>
  <c r="LU58" i="2"/>
  <c r="LU243" i="2"/>
  <c r="LU35" i="2"/>
  <c r="LU5" i="2"/>
  <c r="LU9" i="2"/>
  <c r="LU209" i="2"/>
  <c r="LU2" i="2"/>
  <c r="LU286" i="2"/>
  <c r="LU65" i="2"/>
  <c r="LU153" i="2"/>
  <c r="LU195" i="2"/>
  <c r="LU186" i="2"/>
  <c r="LU184" i="2"/>
  <c r="LU85" i="2"/>
  <c r="LU432" i="2"/>
  <c r="LU383" i="2"/>
  <c r="LU325" i="2"/>
  <c r="LU362" i="2"/>
  <c r="LU361" i="2"/>
  <c r="LU455" i="2"/>
  <c r="LU22" i="2"/>
  <c r="LU52" i="2"/>
  <c r="LU260" i="2"/>
  <c r="LU262" i="2"/>
  <c r="LU372" i="2"/>
  <c r="LU418" i="2"/>
  <c r="LU370" i="2"/>
  <c r="LU349" i="2"/>
  <c r="LU416" i="2"/>
  <c r="LU423" i="2"/>
  <c r="LU414" i="2"/>
  <c r="LU151" i="2"/>
  <c r="LU447" i="2"/>
  <c r="LU298" i="2"/>
  <c r="LU438" i="2"/>
  <c r="LU430" i="2"/>
  <c r="LU436" i="2"/>
  <c r="LU104" i="2"/>
  <c r="LU80" i="2"/>
  <c r="LU44" i="2"/>
  <c r="LU202" i="2"/>
  <c r="LU67" i="2"/>
  <c r="LU446" i="2"/>
  <c r="LU426" i="2"/>
  <c r="LU165" i="2"/>
  <c r="LU135" i="2"/>
  <c r="LU236" i="2"/>
  <c r="LU271" i="2"/>
  <c r="LU114" i="2"/>
  <c r="LU252" i="2"/>
  <c r="LU340" i="2"/>
  <c r="LU294" i="2"/>
  <c r="LU276" i="2"/>
  <c r="LU20" i="2"/>
  <c r="LU17" i="2"/>
  <c r="LU296" i="2"/>
  <c r="LU30" i="2"/>
  <c r="LU31" i="2"/>
  <c r="LU48" i="2"/>
  <c r="LU206" i="2"/>
  <c r="LU120" i="2"/>
  <c r="LU293" i="2"/>
  <c r="LU218" i="2"/>
  <c r="LU66" i="2"/>
  <c r="LU144" i="2"/>
  <c r="LU192" i="2"/>
  <c r="LU4" i="2"/>
  <c r="LU254" i="2"/>
  <c r="LU275" i="2"/>
  <c r="LU76" i="2"/>
  <c r="LU155" i="2"/>
  <c r="LU145" i="2"/>
  <c r="LU16" i="2"/>
  <c r="LU98" i="2"/>
  <c r="LU270" i="2"/>
  <c r="LU229" i="2"/>
  <c r="LU297" i="2"/>
  <c r="LU448" i="2"/>
  <c r="LU337" i="2"/>
  <c r="LU255" i="2"/>
  <c r="LU13" i="2"/>
  <c r="LU167" i="2"/>
  <c r="LU84" i="2"/>
  <c r="LU336" i="2"/>
  <c r="LU458" i="2"/>
  <c r="LU378" i="2"/>
  <c r="LU77" i="2"/>
  <c r="LU290" i="2"/>
  <c r="LU329" i="2"/>
  <c r="LU351" i="2"/>
  <c r="LU450" i="2"/>
  <c r="LU384" i="2"/>
  <c r="LU355" i="2"/>
  <c r="LU265" i="2"/>
  <c r="LU279" i="2"/>
  <c r="LU377" i="2"/>
  <c r="LU397" i="2"/>
  <c r="LU235" i="2"/>
  <c r="LU183" i="2"/>
  <c r="LU251" i="2"/>
  <c r="LU121" i="2"/>
  <c r="LU249" i="2"/>
  <c r="LU8" i="2"/>
  <c r="LU334" i="2"/>
  <c r="LU272" i="2"/>
  <c r="LU439" i="2"/>
  <c r="LU453" i="2"/>
  <c r="LU382" i="2"/>
  <c r="LU417" i="2"/>
  <c r="LU386" i="2"/>
  <c r="LU435" i="2"/>
  <c r="LU138" i="2"/>
  <c r="LU342" i="2"/>
  <c r="LU200" i="2"/>
  <c r="LU256" i="2"/>
  <c r="LU190" i="2"/>
  <c r="LU79" i="2"/>
  <c r="LU219" i="2"/>
  <c r="LU147" i="2"/>
  <c r="LU127" i="2"/>
  <c r="LU3" i="2"/>
  <c r="LU75" i="2"/>
  <c r="LU51" i="2"/>
  <c r="LU12" i="2"/>
  <c r="LU26" i="2"/>
  <c r="LU169" i="2"/>
  <c r="LU53" i="2"/>
  <c r="LU156" i="2"/>
  <c r="LU191" i="2"/>
  <c r="LU188" i="2"/>
  <c r="LU207" i="2"/>
  <c r="LU115" i="2"/>
  <c r="LU27" i="2"/>
  <c r="LU159" i="2"/>
  <c r="LU420" i="2"/>
  <c r="LU118" i="2"/>
  <c r="LU322" i="2"/>
  <c r="LU411" i="2"/>
  <c r="LU345" i="2"/>
  <c r="LU154" i="2"/>
  <c r="LU110" i="2"/>
  <c r="LU277" i="2"/>
  <c r="LU330" i="2"/>
  <c r="LU47" i="2"/>
  <c r="LU477" i="2"/>
  <c r="LU320" i="2"/>
  <c r="LU82" i="2"/>
  <c r="LU399" i="2"/>
  <c r="LU269" i="2"/>
  <c r="LU315" i="2"/>
  <c r="LU425" i="2"/>
  <c r="LU454" i="2"/>
  <c r="LU242" i="2"/>
  <c r="LU238" i="2"/>
  <c r="LU375" i="2"/>
  <c r="LU422" i="2"/>
  <c r="LU395" i="2"/>
  <c r="LU444" i="2"/>
  <c r="LU107" i="2"/>
  <c r="LU231" i="2"/>
  <c r="LU116" i="2"/>
  <c r="LU283" i="2"/>
  <c r="LU380" i="2"/>
  <c r="LU234" i="2"/>
  <c r="LU266" i="2"/>
  <c r="LU332" i="2"/>
  <c r="LU406" i="2"/>
  <c r="LU365" i="2"/>
  <c r="LU173" i="2"/>
  <c r="LU433" i="2"/>
  <c r="LU354" i="2"/>
  <c r="LU11" i="2"/>
  <c r="LU326" i="2"/>
  <c r="LU42" i="2"/>
  <c r="LU468" i="2"/>
  <c r="LU472" i="2"/>
  <c r="LU41" i="2"/>
  <c r="LU158" i="2"/>
  <c r="LU174" i="2"/>
  <c r="LU217" i="2"/>
  <c r="LU38" i="2"/>
  <c r="LU214" i="2"/>
  <c r="LU32" i="2"/>
  <c r="LU24" i="2"/>
  <c r="LU18" i="2"/>
  <c r="LU59" i="2"/>
  <c r="LU36" i="2"/>
  <c r="LU220" i="2"/>
  <c r="LU198" i="2"/>
  <c r="LU224" i="2"/>
  <c r="LU353" i="2"/>
  <c r="LU470" i="2"/>
  <c r="LU358" i="2"/>
  <c r="LU55" i="2"/>
  <c r="LU327" i="2"/>
  <c r="LU261" i="2"/>
  <c r="LU205" i="2"/>
  <c r="LU466" i="2"/>
  <c r="LU304" i="2"/>
  <c r="LU166" i="2"/>
  <c r="LU289" i="2"/>
  <c r="LU179" i="2"/>
  <c r="LU10" i="2"/>
  <c r="LU257" i="2"/>
  <c r="LU457" i="2"/>
  <c r="LU390" i="2"/>
  <c r="LU379" i="2"/>
  <c r="LU429" i="2"/>
  <c r="LU409" i="2"/>
  <c r="LU328" i="2"/>
  <c r="LU324" i="2"/>
  <c r="LU431" i="2"/>
  <c r="LU338" i="2"/>
  <c r="LU187" i="2"/>
  <c r="LU318" i="2"/>
  <c r="LU479" i="2"/>
  <c r="LU459" i="2"/>
  <c r="LU312" i="2"/>
  <c r="LU90" i="2"/>
  <c r="LU28" i="2"/>
  <c r="LU288" i="2"/>
  <c r="LU171" i="2"/>
  <c r="LU97" i="2"/>
  <c r="LU309" i="2"/>
  <c r="LU241" i="2"/>
  <c r="LU387" i="2"/>
  <c r="LU396" i="2"/>
  <c r="LU405" i="2"/>
  <c r="LU310" i="2"/>
  <c r="LU136" i="2"/>
  <c r="LU122" i="2"/>
  <c r="LU343" i="2"/>
  <c r="LU278" i="2"/>
  <c r="LU273" i="2"/>
  <c r="LU25" i="2"/>
  <c r="LU347" i="2"/>
  <c r="LU245" i="2"/>
  <c r="LU313" i="2"/>
  <c r="LU63" i="2"/>
  <c r="LU57" i="2"/>
  <c r="LU68" i="2"/>
  <c r="LU292" i="2"/>
  <c r="LU70" i="2"/>
  <c r="LU23" i="2"/>
  <c r="LU71" i="2"/>
  <c r="LU282" i="2"/>
  <c r="LU182" i="2"/>
  <c r="LU267" i="2"/>
  <c r="LU78" i="2"/>
  <c r="LU194" i="2"/>
  <c r="LU295" i="2"/>
  <c r="LU132" i="2"/>
  <c r="LU175" i="2"/>
  <c r="LU37" i="2"/>
  <c r="LU230" i="2"/>
  <c r="LU274" i="2"/>
  <c r="LU319" i="2"/>
  <c r="LU363" i="2"/>
  <c r="LU284" i="2"/>
  <c r="LU46" i="2"/>
  <c r="LU196" i="2"/>
  <c r="LU108" i="2"/>
  <c r="LU102" i="2"/>
  <c r="LV475" i="2"/>
  <c r="LV451" i="2"/>
  <c r="LV478" i="2"/>
  <c r="LV307" i="2"/>
  <c r="LV161" i="2"/>
  <c r="LV452" i="2"/>
  <c r="LV321" i="2"/>
  <c r="LV462" i="2"/>
  <c r="LV335" i="2"/>
  <c r="LV373" i="2"/>
  <c r="LV461" i="2"/>
  <c r="LV402" i="2"/>
  <c r="LV421" i="2"/>
  <c r="LV473" i="2"/>
  <c r="LV467" i="2"/>
  <c r="LV356" i="2"/>
  <c r="LV162" i="2"/>
  <c r="LV374" i="2"/>
  <c r="LV123" i="2"/>
  <c r="LV157" i="2"/>
  <c r="LV311" i="2"/>
  <c r="LV237" i="2"/>
  <c r="LV285" i="2"/>
  <c r="LV392" i="2"/>
  <c r="LV359" i="2"/>
  <c r="LV163" i="2"/>
  <c r="LV317" i="2"/>
  <c r="LV364" i="2"/>
  <c r="LV168" i="2"/>
  <c r="LV381" i="2"/>
  <c r="LV201" i="2"/>
  <c r="LV208" i="2"/>
  <c r="LV301" i="2"/>
  <c r="LV352" i="2"/>
  <c r="LV189" i="2"/>
  <c r="LV93" i="2"/>
  <c r="LV178" i="2"/>
  <c r="LV69" i="2"/>
  <c r="LV388" i="2"/>
  <c r="LV64" i="2"/>
  <c r="LV99" i="2"/>
  <c r="LV113" i="2"/>
  <c r="LV43" i="2"/>
  <c r="LV100" i="2"/>
  <c r="LV81" i="2"/>
  <c r="LV62" i="2"/>
  <c r="LV160" i="2"/>
  <c r="LV199" i="2"/>
  <c r="LV92" i="2"/>
  <c r="LV117" i="2"/>
  <c r="LV87" i="2"/>
  <c r="LV223" i="2"/>
  <c r="LV280" i="2"/>
  <c r="LV193" i="2"/>
  <c r="LV404" i="2"/>
  <c r="LV146" i="2"/>
  <c r="LV239" i="2"/>
  <c r="LV203" i="2"/>
  <c r="LV140" i="2"/>
  <c r="LV427" i="2"/>
  <c r="LV240" i="2"/>
  <c r="LV476" i="2"/>
  <c r="LV445" i="2"/>
  <c r="LV463" i="2"/>
  <c r="LV211" i="2"/>
  <c r="LV300" i="2"/>
  <c r="LV385" i="2"/>
  <c r="LV408" i="2"/>
  <c r="LV428" i="2"/>
  <c r="LV128" i="2"/>
  <c r="LV148" i="2"/>
  <c r="LV204" i="2"/>
  <c r="LV109" i="2"/>
  <c r="LV244" i="2"/>
  <c r="LV215" i="2"/>
  <c r="LV259" i="2"/>
  <c r="LV250" i="2"/>
  <c r="LV281" i="2"/>
  <c r="LV442" i="2"/>
  <c r="LV366" i="2"/>
  <c r="LV348" i="2"/>
  <c r="LV316" i="2"/>
  <c r="LV299" i="2"/>
  <c r="LV142" i="2"/>
  <c r="LV246" i="2"/>
  <c r="LV89" i="2"/>
  <c r="LV7" i="2"/>
  <c r="LV141" i="2"/>
  <c r="LV176" i="2"/>
  <c r="LV33" i="2"/>
  <c r="LV150" i="2"/>
  <c r="LV86" i="2"/>
  <c r="LV369" i="2"/>
  <c r="LV350" i="2"/>
  <c r="LV88" i="2"/>
  <c r="LV19" i="2"/>
  <c r="LV73" i="2"/>
  <c r="LV56" i="2"/>
  <c r="LV94" i="2"/>
  <c r="LV105" i="2"/>
  <c r="LV112" i="2"/>
  <c r="LV15" i="2"/>
  <c r="LV21" i="2"/>
  <c r="LV149" i="2"/>
  <c r="LV83" i="2"/>
  <c r="LV367" i="2"/>
  <c r="LV124" i="2"/>
  <c r="LV54" i="2"/>
  <c r="LV308" i="2"/>
  <c r="LV413" i="2"/>
  <c r="LV126" i="2"/>
  <c r="LV172" i="2"/>
  <c r="LV39" i="2"/>
  <c r="LV181" i="2"/>
  <c r="LV469" i="2"/>
  <c r="LV228" i="2"/>
  <c r="LV474" i="2"/>
  <c r="LV323" i="2"/>
  <c r="LV401" i="2"/>
  <c r="LV419" i="2"/>
  <c r="LV216" i="2"/>
  <c r="LV415" i="2"/>
  <c r="LV412" i="2"/>
  <c r="LV403" i="2"/>
  <c r="LV119" i="2"/>
  <c r="LV424" i="2"/>
  <c r="LV137" i="2"/>
  <c r="LV465" i="2"/>
  <c r="LV303" i="2"/>
  <c r="LV233" i="2"/>
  <c r="LV287" i="2"/>
  <c r="LV170" i="2"/>
  <c r="LV49" i="2"/>
  <c r="LV133" i="2"/>
  <c r="LV376" i="2"/>
  <c r="LV400" i="2"/>
  <c r="LV449" i="2"/>
  <c r="LV143" i="2"/>
  <c r="LV393" i="2"/>
  <c r="LV264" i="2"/>
  <c r="LV212" i="2"/>
  <c r="LV302" i="2"/>
  <c r="LV232" i="2"/>
  <c r="LV314" i="2"/>
  <c r="LV61" i="2"/>
  <c r="LV130" i="2"/>
  <c r="LV371" i="2"/>
  <c r="LV103" i="2"/>
  <c r="LV346" i="2"/>
  <c r="LV72" i="2"/>
  <c r="LV344" i="2"/>
  <c r="LV34" i="2"/>
  <c r="LV210" i="2"/>
  <c r="LV368" i="2"/>
  <c r="LV101" i="2"/>
  <c r="LV50" i="2"/>
  <c r="LV227" i="2"/>
  <c r="LV306" i="2"/>
  <c r="LV29" i="2"/>
  <c r="LV341" i="2"/>
  <c r="LV263" i="2"/>
  <c r="LV125" i="2"/>
  <c r="LV40" i="2"/>
  <c r="LV74" i="2"/>
  <c r="LV134" i="2"/>
  <c r="LV268" i="2"/>
  <c r="LV131" i="2"/>
  <c r="LV180" i="2"/>
  <c r="LV391" i="2"/>
  <c r="LV434" i="2"/>
  <c r="LV152" i="2"/>
  <c r="LV164" i="2"/>
  <c r="LV177" i="2"/>
  <c r="LV45" i="2"/>
  <c r="LV443" i="2"/>
  <c r="LV360" i="2"/>
  <c r="LV333" i="2"/>
  <c r="LV389" i="2"/>
  <c r="LV440" i="2"/>
  <c r="LV258" i="2"/>
  <c r="LV339" i="2"/>
  <c r="LV305" i="2"/>
  <c r="LV60" i="2"/>
  <c r="LV129" i="2"/>
  <c r="LV248" i="2"/>
  <c r="LV456" i="2"/>
  <c r="LV14" i="2"/>
  <c r="LV197" i="2"/>
  <c r="LV253" i="2"/>
  <c r="LV291" i="2"/>
  <c r="LV331" i="2"/>
  <c r="LV410" i="2"/>
  <c r="LV471" i="2"/>
  <c r="LV91" i="2"/>
  <c r="LV247" i="2"/>
  <c r="LV6" i="2"/>
  <c r="LV222" i="2"/>
  <c r="LV139" i="2"/>
  <c r="LV226" i="2"/>
  <c r="LV95" i="2"/>
  <c r="LV96" i="2"/>
  <c r="LV111" i="2"/>
  <c r="LV58" i="2"/>
  <c r="LV243" i="2"/>
  <c r="LV35" i="2"/>
  <c r="LV5" i="2"/>
  <c r="LV9" i="2"/>
  <c r="LV209" i="2"/>
  <c r="LV2" i="2"/>
  <c r="LV286" i="2"/>
  <c r="LV65" i="2"/>
  <c r="LV153" i="2"/>
  <c r="LV195" i="2"/>
  <c r="LV186" i="2"/>
  <c r="LV184" i="2"/>
  <c r="LV85" i="2"/>
  <c r="LV432" i="2"/>
  <c r="LV383" i="2"/>
  <c r="LV325" i="2"/>
  <c r="LV362" i="2"/>
  <c r="LV361" i="2"/>
  <c r="LV455" i="2"/>
  <c r="LV22" i="2"/>
  <c r="LV52" i="2"/>
  <c r="LV260" i="2"/>
  <c r="LV262" i="2"/>
  <c r="LV372" i="2"/>
  <c r="LV418" i="2"/>
  <c r="LV370" i="2"/>
  <c r="LV349" i="2"/>
  <c r="LV416" i="2"/>
  <c r="LV423" i="2"/>
  <c r="LV414" i="2"/>
  <c r="LV151" i="2"/>
  <c r="LV447" i="2"/>
  <c r="LV298" i="2"/>
  <c r="LV438" i="2"/>
  <c r="LV430" i="2"/>
  <c r="LV436" i="2"/>
  <c r="LV104" i="2"/>
  <c r="LV80" i="2"/>
  <c r="LV44" i="2"/>
  <c r="LV202" i="2"/>
  <c r="LV67" i="2"/>
  <c r="LV446" i="2"/>
  <c r="LV426" i="2"/>
  <c r="LV165" i="2"/>
  <c r="LV135" i="2"/>
  <c r="LV236" i="2"/>
  <c r="LV271" i="2"/>
  <c r="LV114" i="2"/>
  <c r="LV252" i="2"/>
  <c r="LV340" i="2"/>
  <c r="LV294" i="2"/>
  <c r="LV276" i="2"/>
  <c r="LV20" i="2"/>
  <c r="LV17" i="2"/>
  <c r="LV296" i="2"/>
  <c r="LV30" i="2"/>
  <c r="LV31" i="2"/>
  <c r="LV48" i="2"/>
  <c r="LV206" i="2"/>
  <c r="LV120" i="2"/>
  <c r="LV293" i="2"/>
  <c r="LV218" i="2"/>
  <c r="LV66" i="2"/>
  <c r="LV144" i="2"/>
  <c r="LV192" i="2"/>
  <c r="LV4" i="2"/>
  <c r="LV254" i="2"/>
  <c r="LV275" i="2"/>
  <c r="LV76" i="2"/>
  <c r="LV155" i="2"/>
  <c r="LV145" i="2"/>
  <c r="LV16" i="2"/>
  <c r="LV98" i="2"/>
  <c r="LV270" i="2"/>
  <c r="LV229" i="2"/>
  <c r="LV297" i="2"/>
  <c r="LV448" i="2"/>
  <c r="LV337" i="2"/>
  <c r="LV255" i="2"/>
  <c r="LV13" i="2"/>
  <c r="LV167" i="2"/>
  <c r="LV84" i="2"/>
  <c r="LV290" i="2"/>
  <c r="LV329" i="2"/>
  <c r="LV351" i="2"/>
  <c r="LV450" i="2"/>
  <c r="LV384" i="2"/>
  <c r="LV355" i="2"/>
  <c r="LV265" i="2"/>
  <c r="LV279" i="2"/>
  <c r="LV377" i="2"/>
  <c r="LV397" i="2"/>
  <c r="LV235" i="2"/>
  <c r="LV183" i="2"/>
  <c r="LV251" i="2"/>
  <c r="LV121" i="2"/>
  <c r="LV249" i="2"/>
  <c r="LV8" i="2"/>
  <c r="LV334" i="2"/>
  <c r="LV272" i="2"/>
  <c r="LV439" i="2"/>
  <c r="LV453" i="2"/>
  <c r="LV382" i="2"/>
  <c r="LV417" i="2"/>
  <c r="LV386" i="2"/>
  <c r="LV435" i="2"/>
  <c r="LV138" i="2"/>
  <c r="LV342" i="2"/>
  <c r="LV200" i="2"/>
  <c r="LV256" i="2"/>
  <c r="LV190" i="2"/>
  <c r="LV79" i="2"/>
  <c r="LV219" i="2"/>
  <c r="LV147" i="2"/>
  <c r="LV127" i="2"/>
  <c r="LV3" i="2"/>
  <c r="LV75" i="2"/>
  <c r="LV51" i="2"/>
  <c r="LV12" i="2"/>
  <c r="LV26" i="2"/>
  <c r="LV169" i="2"/>
  <c r="LV53" i="2"/>
  <c r="LV156" i="2"/>
  <c r="LV191" i="2"/>
  <c r="LV188" i="2"/>
  <c r="LV207" i="2"/>
  <c r="LV115" i="2"/>
  <c r="LV27" i="2"/>
  <c r="LV159" i="2"/>
  <c r="LV420" i="2"/>
  <c r="LV118" i="2"/>
  <c r="LV322" i="2"/>
  <c r="LV411" i="2"/>
  <c r="LV345" i="2"/>
  <c r="LV154" i="2"/>
  <c r="LV110" i="2"/>
  <c r="LV277" i="2"/>
  <c r="LV330" i="2"/>
  <c r="LV47" i="2"/>
  <c r="LV477" i="2"/>
  <c r="LV320" i="2"/>
  <c r="LV82" i="2"/>
  <c r="LV399" i="2"/>
  <c r="LV269" i="2"/>
  <c r="LV315" i="2"/>
  <c r="LV425" i="2"/>
  <c r="LV454" i="2"/>
  <c r="LV242" i="2"/>
  <c r="LV238" i="2"/>
  <c r="LV375" i="2"/>
  <c r="LV422" i="2"/>
  <c r="LV395" i="2"/>
  <c r="LV444" i="2"/>
  <c r="LV107" i="2"/>
  <c r="LV231" i="2"/>
  <c r="LV116" i="2"/>
  <c r="LV283" i="2"/>
  <c r="LV380" i="2"/>
  <c r="LV234" i="2"/>
  <c r="LV266" i="2"/>
  <c r="LV332" i="2"/>
  <c r="LV406" i="2"/>
  <c r="LV365" i="2"/>
  <c r="LV173" i="2"/>
  <c r="LV433" i="2"/>
  <c r="LV354" i="2"/>
  <c r="LV11" i="2"/>
  <c r="LV326" i="2"/>
  <c r="LV42" i="2"/>
  <c r="LV468" i="2"/>
  <c r="LV472" i="2"/>
  <c r="LV41" i="2"/>
  <c r="LV158" i="2"/>
  <c r="LV174" i="2"/>
  <c r="LV217" i="2"/>
  <c r="LV38" i="2"/>
  <c r="LV214" i="2"/>
  <c r="LV32" i="2"/>
  <c r="LV24" i="2"/>
  <c r="LV18" i="2"/>
  <c r="LV59" i="2"/>
  <c r="LV36" i="2"/>
  <c r="LV220" i="2"/>
  <c r="LV198" i="2"/>
  <c r="LV224" i="2"/>
  <c r="LV353" i="2"/>
  <c r="LV470" i="2"/>
  <c r="LV358" i="2"/>
  <c r="LV55" i="2"/>
  <c r="LV327" i="2"/>
  <c r="LV261" i="2"/>
  <c r="LV205" i="2"/>
  <c r="LV466" i="2"/>
  <c r="LV304" i="2"/>
  <c r="LV166" i="2"/>
  <c r="LV289" i="2"/>
  <c r="LV179" i="2"/>
  <c r="LV10" i="2"/>
  <c r="LV429" i="2"/>
  <c r="LV409" i="2"/>
  <c r="LV328" i="2"/>
  <c r="LV324" i="2"/>
  <c r="LV431" i="2"/>
  <c r="LV338" i="2"/>
  <c r="LV187" i="2"/>
  <c r="LV318" i="2"/>
  <c r="LV479" i="2"/>
  <c r="LV459" i="2"/>
  <c r="LV312" i="2"/>
  <c r="LV90" i="2"/>
  <c r="LV28" i="2"/>
  <c r="LV288" i="2"/>
  <c r="LV171" i="2"/>
  <c r="LV97" i="2"/>
  <c r="LV309" i="2"/>
  <c r="LV241" i="2"/>
  <c r="LV387" i="2"/>
  <c r="LV396" i="2"/>
  <c r="LV405" i="2"/>
  <c r="LV310" i="2"/>
  <c r="LV136" i="2"/>
  <c r="LV122" i="2"/>
  <c r="LV343" i="2"/>
  <c r="LV278" i="2"/>
  <c r="LV273" i="2"/>
  <c r="LV25" i="2"/>
  <c r="LV347" i="2"/>
  <c r="LV245" i="2"/>
  <c r="LV313" i="2"/>
  <c r="LV63" i="2"/>
  <c r="LV57" i="2"/>
  <c r="LV68" i="2"/>
  <c r="LV292" i="2"/>
  <c r="LV70" i="2"/>
  <c r="LV23" i="2"/>
  <c r="LV71" i="2"/>
  <c r="LV282" i="2"/>
  <c r="LV182" i="2"/>
  <c r="LV267" i="2"/>
  <c r="LV78" i="2"/>
  <c r="LV194" i="2"/>
  <c r="LV295" i="2"/>
  <c r="LV132" i="2"/>
  <c r="LV175" i="2"/>
  <c r="LV37" i="2"/>
  <c r="LV230" i="2"/>
  <c r="LV274" i="2"/>
  <c r="LV319" i="2"/>
  <c r="LV363" i="2"/>
  <c r="LV284" i="2"/>
  <c r="LV46" i="2"/>
  <c r="LV196" i="2"/>
  <c r="LV108" i="2"/>
  <c r="LV102" i="2"/>
  <c r="LW475" i="2"/>
  <c r="LW451" i="2"/>
  <c r="LW478" i="2"/>
  <c r="LW307" i="2"/>
  <c r="LW161" i="2"/>
  <c r="LW452" i="2"/>
  <c r="LW321" i="2"/>
  <c r="LW462" i="2"/>
  <c r="LW335" i="2"/>
  <c r="LW373" i="2"/>
  <c r="LW461" i="2"/>
  <c r="LW402" i="2"/>
  <c r="LW421" i="2"/>
  <c r="LW473" i="2"/>
  <c r="LW467" i="2"/>
  <c r="LW356" i="2"/>
  <c r="LW162" i="2"/>
  <c r="LW374" i="2"/>
  <c r="LW123" i="2"/>
  <c r="LW157" i="2"/>
  <c r="LW311" i="2"/>
  <c r="LW237" i="2"/>
  <c r="LW285" i="2"/>
  <c r="LW392" i="2"/>
  <c r="LW359" i="2"/>
  <c r="LW163" i="2"/>
  <c r="LW317" i="2"/>
  <c r="LW364" i="2"/>
  <c r="LW168" i="2"/>
  <c r="LW381" i="2"/>
  <c r="LW201" i="2"/>
  <c r="LW208" i="2"/>
  <c r="LW301" i="2"/>
  <c r="LW352" i="2"/>
  <c r="LW189" i="2"/>
  <c r="LW93" i="2"/>
  <c r="LW178" i="2"/>
  <c r="LW69" i="2"/>
  <c r="LW388" i="2"/>
  <c r="LW64" i="2"/>
  <c r="LW99" i="2"/>
  <c r="LW113" i="2"/>
  <c r="LW43" i="2"/>
  <c r="LW100" i="2"/>
  <c r="LW81" i="2"/>
  <c r="LW62" i="2"/>
  <c r="LW160" i="2"/>
  <c r="LW199" i="2"/>
  <c r="LW92" i="2"/>
  <c r="LW117" i="2"/>
  <c r="LW87" i="2"/>
  <c r="LW223" i="2"/>
  <c r="LW280" i="2"/>
  <c r="LW193" i="2"/>
  <c r="LW404" i="2"/>
  <c r="LW146" i="2"/>
  <c r="LW239" i="2"/>
  <c r="LW203" i="2"/>
  <c r="LW140" i="2"/>
  <c r="LW185" i="2"/>
  <c r="LW398" i="2"/>
  <c r="LW221" i="2"/>
  <c r="LW460" i="2"/>
  <c r="LW427" i="2"/>
  <c r="LW240" i="2"/>
  <c r="LW476" i="2"/>
  <c r="LW445" i="2"/>
  <c r="LW463" i="2"/>
  <c r="LW211" i="2"/>
  <c r="LW300" i="2"/>
  <c r="LW385" i="2"/>
  <c r="LW408" i="2"/>
  <c r="LW428" i="2"/>
  <c r="LW128" i="2"/>
  <c r="LW148" i="2"/>
  <c r="LW204" i="2"/>
  <c r="LW109" i="2"/>
  <c r="LW244" i="2"/>
  <c r="LW215" i="2"/>
  <c r="LW259" i="2"/>
  <c r="LW250" i="2"/>
  <c r="LW281" i="2"/>
  <c r="LW442" i="2"/>
  <c r="LW366" i="2"/>
  <c r="LW348" i="2"/>
  <c r="LW316" i="2"/>
  <c r="LW299" i="2"/>
  <c r="LW142" i="2"/>
  <c r="LW246" i="2"/>
  <c r="LW89" i="2"/>
  <c r="LW7" i="2"/>
  <c r="LW141" i="2"/>
  <c r="LW176" i="2"/>
  <c r="LW33" i="2"/>
  <c r="LW150" i="2"/>
  <c r="LW86" i="2"/>
  <c r="LW369" i="2"/>
  <c r="LW350" i="2"/>
  <c r="LW88" i="2"/>
  <c r="LW19" i="2"/>
  <c r="LW73" i="2"/>
  <c r="LW56" i="2"/>
  <c r="LW94" i="2"/>
  <c r="LW105" i="2"/>
  <c r="LW112" i="2"/>
  <c r="LW15" i="2"/>
  <c r="LW21" i="2"/>
  <c r="LW149" i="2"/>
  <c r="LW83" i="2"/>
  <c r="LW367" i="2"/>
  <c r="LW124" i="2"/>
  <c r="LW54" i="2"/>
  <c r="LW308" i="2"/>
  <c r="LW413" i="2"/>
  <c r="LW126" i="2"/>
  <c r="LW172" i="2"/>
  <c r="LW39" i="2"/>
  <c r="LW181" i="2"/>
  <c r="LW469" i="2"/>
  <c r="LW228" i="2"/>
  <c r="LW474" i="2"/>
  <c r="LW323" i="2"/>
  <c r="LW401" i="2"/>
  <c r="LW419" i="2"/>
  <c r="LW216" i="2"/>
  <c r="LW415" i="2"/>
  <c r="LW412" i="2"/>
  <c r="LW403" i="2"/>
  <c r="LW119" i="2"/>
  <c r="LW424" i="2"/>
  <c r="LW137" i="2"/>
  <c r="LW465" i="2"/>
  <c r="LW303" i="2"/>
  <c r="LW233" i="2"/>
  <c r="LW287" i="2"/>
  <c r="LW170" i="2"/>
  <c r="LW49" i="2"/>
  <c r="LW133" i="2"/>
  <c r="LW376" i="2"/>
  <c r="LW400" i="2"/>
  <c r="LW449" i="2"/>
  <c r="LW143" i="2"/>
  <c r="LW393" i="2"/>
  <c r="LW264" i="2"/>
  <c r="LW212" i="2"/>
  <c r="LW302" i="2"/>
  <c r="LW232" i="2"/>
  <c r="LW314" i="2"/>
  <c r="LW61" i="2"/>
  <c r="LW130" i="2"/>
  <c r="LW371" i="2"/>
  <c r="LW103" i="2"/>
  <c r="LW346" i="2"/>
  <c r="LW72" i="2"/>
  <c r="LW344" i="2"/>
  <c r="LW34" i="2"/>
  <c r="LW210" i="2"/>
  <c r="LW368" i="2"/>
  <c r="LW101" i="2"/>
  <c r="LW50" i="2"/>
  <c r="LW227" i="2"/>
  <c r="LW306" i="2"/>
  <c r="LW29" i="2"/>
  <c r="LW341" i="2"/>
  <c r="LW263" i="2"/>
  <c r="LW125" i="2"/>
  <c r="LW40" i="2"/>
  <c r="LW74" i="2"/>
  <c r="LW134" i="2"/>
  <c r="LW268" i="2"/>
  <c r="LW131" i="2"/>
  <c r="LW180" i="2"/>
  <c r="LW391" i="2"/>
  <c r="LW434" i="2"/>
  <c r="LW152" i="2"/>
  <c r="LW164" i="2"/>
  <c r="LW177" i="2"/>
  <c r="LW45" i="2"/>
  <c r="LW106" i="2"/>
  <c r="LW225" i="2"/>
  <c r="LW464" i="2"/>
  <c r="LW394" i="2"/>
  <c r="LW213" i="2"/>
  <c r="LW437" i="2"/>
  <c r="LW441" i="2"/>
  <c r="LW357" i="2"/>
  <c r="LW407" i="2"/>
  <c r="LW443" i="2"/>
  <c r="LW360" i="2"/>
  <c r="LW333" i="2"/>
  <c r="LW389" i="2"/>
  <c r="LW440" i="2"/>
  <c r="LW258" i="2"/>
  <c r="LW339" i="2"/>
  <c r="LW305" i="2"/>
  <c r="LW60" i="2"/>
  <c r="LW129" i="2"/>
  <c r="LW248" i="2"/>
  <c r="LW456" i="2"/>
  <c r="LW14" i="2"/>
  <c r="LW197" i="2"/>
  <c r="LW253" i="2"/>
  <c r="LW291" i="2"/>
  <c r="LW331" i="2"/>
  <c r="LW410" i="2"/>
  <c r="LW471" i="2"/>
  <c r="LW91" i="2"/>
  <c r="LW247" i="2"/>
  <c r="LW6" i="2"/>
  <c r="LW222" i="2"/>
  <c r="LW139" i="2"/>
  <c r="LW226" i="2"/>
  <c r="LW95" i="2"/>
  <c r="LW96" i="2"/>
  <c r="LW111" i="2"/>
  <c r="LW58" i="2"/>
  <c r="LW243" i="2"/>
  <c r="LW35" i="2"/>
  <c r="LW5" i="2"/>
  <c r="LW9" i="2"/>
  <c r="LW209" i="2"/>
  <c r="LW2" i="2"/>
  <c r="LW286" i="2"/>
  <c r="LW65" i="2"/>
  <c r="LW153" i="2"/>
  <c r="LW195" i="2"/>
  <c r="LW186" i="2"/>
  <c r="LW184" i="2"/>
  <c r="LW85" i="2"/>
  <c r="LW432" i="2"/>
  <c r="LW383" i="2"/>
  <c r="LW325" i="2"/>
  <c r="LW362" i="2"/>
  <c r="LW361" i="2"/>
  <c r="LW455" i="2"/>
  <c r="LW22" i="2"/>
  <c r="LW52" i="2"/>
  <c r="LW260" i="2"/>
  <c r="LW262" i="2"/>
  <c r="LW372" i="2"/>
  <c r="LW418" i="2"/>
  <c r="LW370" i="2"/>
  <c r="LW349" i="2"/>
  <c r="LW416" i="2"/>
  <c r="LW423" i="2"/>
  <c r="LW414" i="2"/>
  <c r="LW151" i="2"/>
  <c r="LW447" i="2"/>
  <c r="LW298" i="2"/>
  <c r="LW438" i="2"/>
  <c r="LW430" i="2"/>
  <c r="LW436" i="2"/>
  <c r="LW104" i="2"/>
  <c r="LW80" i="2"/>
  <c r="LW44" i="2"/>
  <c r="LW202" i="2"/>
  <c r="LW67" i="2"/>
  <c r="LW446" i="2"/>
  <c r="LW426" i="2"/>
  <c r="LW165" i="2"/>
  <c r="LW135" i="2"/>
  <c r="LW236" i="2"/>
  <c r="LW271" i="2"/>
  <c r="LW114" i="2"/>
  <c r="LW252" i="2"/>
  <c r="LW340" i="2"/>
  <c r="LW294" i="2"/>
  <c r="LW276" i="2"/>
  <c r="LW20" i="2"/>
  <c r="LW17" i="2"/>
  <c r="LW296" i="2"/>
  <c r="LW30" i="2"/>
  <c r="LW31" i="2"/>
  <c r="LW48" i="2"/>
  <c r="LW206" i="2"/>
  <c r="LW120" i="2"/>
  <c r="LW293" i="2"/>
  <c r="LW218" i="2"/>
  <c r="LW66" i="2"/>
  <c r="LW144" i="2"/>
  <c r="LW192" i="2"/>
  <c r="LW4" i="2"/>
  <c r="LW254" i="2"/>
  <c r="LW275" i="2"/>
  <c r="LW76" i="2"/>
  <c r="LW155" i="2"/>
  <c r="LW145" i="2"/>
  <c r="LW16" i="2"/>
  <c r="LW98" i="2"/>
  <c r="LW270" i="2"/>
  <c r="LW229" i="2"/>
  <c r="LW297" i="2"/>
  <c r="LW448" i="2"/>
  <c r="LW337" i="2"/>
  <c r="LW255" i="2"/>
  <c r="LW13" i="2"/>
  <c r="LW167" i="2"/>
  <c r="LW84" i="2"/>
  <c r="LW336" i="2"/>
  <c r="LW458" i="2"/>
  <c r="LW378" i="2"/>
  <c r="LW77" i="2"/>
  <c r="LW290" i="2"/>
  <c r="LW329" i="2"/>
  <c r="LW351" i="2"/>
  <c r="LW450" i="2"/>
  <c r="LW384" i="2"/>
  <c r="LW355" i="2"/>
  <c r="LW265" i="2"/>
  <c r="LW279" i="2"/>
  <c r="LW377" i="2"/>
  <c r="LW397" i="2"/>
  <c r="LW235" i="2"/>
  <c r="LW183" i="2"/>
  <c r="LW251" i="2"/>
  <c r="LW121" i="2"/>
  <c r="LW249" i="2"/>
  <c r="LW8" i="2"/>
  <c r="LW334" i="2"/>
  <c r="LW272" i="2"/>
  <c r="LW439" i="2"/>
  <c r="LW453" i="2"/>
  <c r="LW382" i="2"/>
  <c r="LW417" i="2"/>
  <c r="LW386" i="2"/>
  <c r="LW435" i="2"/>
  <c r="LW138" i="2"/>
  <c r="LW342" i="2"/>
  <c r="LW200" i="2"/>
  <c r="LW256" i="2"/>
  <c r="LW190" i="2"/>
  <c r="LW79" i="2"/>
  <c r="LW219" i="2"/>
  <c r="LW147" i="2"/>
  <c r="LW127" i="2"/>
  <c r="LW3" i="2"/>
  <c r="LW75" i="2"/>
  <c r="LW51" i="2"/>
  <c r="LW12" i="2"/>
  <c r="LW26" i="2"/>
  <c r="LW169" i="2"/>
  <c r="LW53" i="2"/>
  <c r="LW156" i="2"/>
  <c r="LW191" i="2"/>
  <c r="LW188" i="2"/>
  <c r="LW207" i="2"/>
  <c r="LW115" i="2"/>
  <c r="LW27" i="2"/>
  <c r="LW159" i="2"/>
  <c r="LW420" i="2"/>
  <c r="LW118" i="2"/>
  <c r="LW322" i="2"/>
  <c r="LW411" i="2"/>
  <c r="LW345" i="2"/>
  <c r="LW154" i="2"/>
  <c r="LW110" i="2"/>
  <c r="LW277" i="2"/>
  <c r="LW330" i="2"/>
  <c r="LW47" i="2"/>
  <c r="LW477" i="2"/>
  <c r="LW320" i="2"/>
  <c r="LW82" i="2"/>
  <c r="LW399" i="2"/>
  <c r="LW269" i="2"/>
  <c r="LW315" i="2"/>
  <c r="LW425" i="2"/>
  <c r="LW454" i="2"/>
  <c r="LW242" i="2"/>
  <c r="LW238" i="2"/>
  <c r="LW375" i="2"/>
  <c r="LW422" i="2"/>
  <c r="LW395" i="2"/>
  <c r="LW444" i="2"/>
  <c r="LW107" i="2"/>
  <c r="LW231" i="2"/>
  <c r="LW116" i="2"/>
  <c r="LW283" i="2"/>
  <c r="LW380" i="2"/>
  <c r="LW234" i="2"/>
  <c r="LW266" i="2"/>
  <c r="LW332" i="2"/>
  <c r="LW406" i="2"/>
  <c r="LW365" i="2"/>
  <c r="LW173" i="2"/>
  <c r="LW433" i="2"/>
  <c r="LW354" i="2"/>
  <c r="LW11" i="2"/>
  <c r="LW326" i="2"/>
  <c r="LW42" i="2"/>
  <c r="LW468" i="2"/>
  <c r="LW472" i="2"/>
  <c r="LW41" i="2"/>
  <c r="LW158" i="2"/>
  <c r="LW174" i="2"/>
  <c r="LW217" i="2"/>
  <c r="LW38" i="2"/>
  <c r="LW214" i="2"/>
  <c r="LW32" i="2"/>
  <c r="LW24" i="2"/>
  <c r="LW18" i="2"/>
  <c r="LW59" i="2"/>
  <c r="LW36" i="2"/>
  <c r="LW220" i="2"/>
  <c r="LW198" i="2"/>
  <c r="LW224" i="2"/>
  <c r="LW353" i="2"/>
  <c r="LW470" i="2"/>
  <c r="LW358" i="2"/>
  <c r="LW55" i="2"/>
  <c r="LW327" i="2"/>
  <c r="LW261" i="2"/>
  <c r="LW205" i="2"/>
  <c r="LW466" i="2"/>
  <c r="LW304" i="2"/>
  <c r="LW166" i="2"/>
  <c r="LW289" i="2"/>
  <c r="LW179" i="2"/>
  <c r="LW10" i="2"/>
  <c r="LW257" i="2"/>
  <c r="LW457" i="2"/>
  <c r="LW390" i="2"/>
  <c r="LW379" i="2"/>
  <c r="LW429" i="2"/>
  <c r="LW409" i="2"/>
  <c r="LW328" i="2"/>
  <c r="LW324" i="2"/>
  <c r="LW431" i="2"/>
  <c r="LW338" i="2"/>
  <c r="LW187" i="2"/>
  <c r="LW318" i="2"/>
  <c r="LW479" i="2"/>
  <c r="LW459" i="2"/>
  <c r="LW312" i="2"/>
  <c r="LW90" i="2"/>
  <c r="LW28" i="2"/>
  <c r="LW288" i="2"/>
  <c r="LW171" i="2"/>
  <c r="LW97" i="2"/>
  <c r="LW309" i="2"/>
  <c r="LW241" i="2"/>
  <c r="LW387" i="2"/>
  <c r="LW396" i="2"/>
  <c r="LW405" i="2"/>
  <c r="LW310" i="2"/>
  <c r="LW136" i="2"/>
  <c r="LW122" i="2"/>
  <c r="LW343" i="2"/>
  <c r="LW278" i="2"/>
  <c r="LW273" i="2"/>
  <c r="LW25" i="2"/>
  <c r="LW347" i="2"/>
  <c r="LW245" i="2"/>
  <c r="LW313" i="2"/>
  <c r="LW63" i="2"/>
  <c r="LW57" i="2"/>
  <c r="LW68" i="2"/>
  <c r="LW292" i="2"/>
  <c r="LW70" i="2"/>
  <c r="LW23" i="2"/>
  <c r="LW71" i="2"/>
  <c r="LW282" i="2"/>
  <c r="LW182" i="2"/>
  <c r="LW267" i="2"/>
  <c r="LW78" i="2"/>
  <c r="LW194" i="2"/>
  <c r="LW295" i="2"/>
  <c r="LW132" i="2"/>
  <c r="LW175" i="2"/>
  <c r="LW37" i="2"/>
  <c r="LW230" i="2"/>
  <c r="LW274" i="2"/>
  <c r="LW319" i="2"/>
  <c r="LW363" i="2"/>
  <c r="LW284" i="2"/>
  <c r="LW46" i="2"/>
  <c r="LW196" i="2"/>
  <c r="LW108" i="2"/>
  <c r="LW102" i="2"/>
  <c r="LX475" i="2"/>
  <c r="LX451" i="2"/>
  <c r="LX478" i="2"/>
  <c r="LX307" i="2"/>
  <c r="LX161" i="2"/>
  <c r="LX452" i="2"/>
  <c r="LX321" i="2"/>
  <c r="LX462" i="2"/>
  <c r="LX335" i="2"/>
  <c r="LX373" i="2"/>
  <c r="LX461" i="2"/>
  <c r="LX402" i="2"/>
  <c r="LX421" i="2"/>
  <c r="LX473" i="2"/>
  <c r="LX467" i="2"/>
  <c r="LX356" i="2"/>
  <c r="LX162" i="2"/>
  <c r="LX374" i="2"/>
  <c r="LX123" i="2"/>
  <c r="LX157" i="2"/>
  <c r="LX311" i="2"/>
  <c r="LX237" i="2"/>
  <c r="LX285" i="2"/>
  <c r="LX392" i="2"/>
  <c r="LX359" i="2"/>
  <c r="LX163" i="2"/>
  <c r="LX317" i="2"/>
  <c r="LX364" i="2"/>
  <c r="LX168" i="2"/>
  <c r="LX381" i="2"/>
  <c r="LX201" i="2"/>
  <c r="LX208" i="2"/>
  <c r="LX301" i="2"/>
  <c r="LX352" i="2"/>
  <c r="LX189" i="2"/>
  <c r="LX93" i="2"/>
  <c r="LX178" i="2"/>
  <c r="LX69" i="2"/>
  <c r="LX388" i="2"/>
  <c r="LX64" i="2"/>
  <c r="LX99" i="2"/>
  <c r="LX113" i="2"/>
  <c r="LX43" i="2"/>
  <c r="LX100" i="2"/>
  <c r="LX81" i="2"/>
  <c r="LX62" i="2"/>
  <c r="LX160" i="2"/>
  <c r="LX199" i="2"/>
  <c r="LX92" i="2"/>
  <c r="LX117" i="2"/>
  <c r="LX87" i="2"/>
  <c r="LX223" i="2"/>
  <c r="LX280" i="2"/>
  <c r="LX193" i="2"/>
  <c r="LX404" i="2"/>
  <c r="LX146" i="2"/>
  <c r="LX239" i="2"/>
  <c r="LX203" i="2"/>
  <c r="LX140" i="2"/>
  <c r="LX185" i="2"/>
  <c r="LX398" i="2"/>
  <c r="LX221" i="2"/>
  <c r="LX460" i="2"/>
  <c r="LX427" i="2"/>
  <c r="LX240" i="2"/>
  <c r="LX476" i="2"/>
  <c r="LX445" i="2"/>
  <c r="LX463" i="2"/>
  <c r="LX211" i="2"/>
  <c r="LX300" i="2"/>
  <c r="LX385" i="2"/>
  <c r="LX408" i="2"/>
  <c r="LX428" i="2"/>
  <c r="LX128" i="2"/>
  <c r="LX148" i="2"/>
  <c r="LX204" i="2"/>
  <c r="LX109" i="2"/>
  <c r="LX244" i="2"/>
  <c r="LX215" i="2"/>
  <c r="LX259" i="2"/>
  <c r="LX250" i="2"/>
  <c r="LX281" i="2"/>
  <c r="LX442" i="2"/>
  <c r="LX366" i="2"/>
  <c r="LX348" i="2"/>
  <c r="LX316" i="2"/>
  <c r="LX299" i="2"/>
  <c r="LX142" i="2"/>
  <c r="LX246" i="2"/>
  <c r="LX89" i="2"/>
  <c r="LX7" i="2"/>
  <c r="LX141" i="2"/>
  <c r="LX176" i="2"/>
  <c r="LX33" i="2"/>
  <c r="LX150" i="2"/>
  <c r="LX86" i="2"/>
  <c r="LX369" i="2"/>
  <c r="LX350" i="2"/>
  <c r="LX88" i="2"/>
  <c r="LX19" i="2"/>
  <c r="LX73" i="2"/>
  <c r="LX56" i="2"/>
  <c r="LX94" i="2"/>
  <c r="LX105" i="2"/>
  <c r="LX112" i="2"/>
  <c r="LX15" i="2"/>
  <c r="LX21" i="2"/>
  <c r="LX149" i="2"/>
  <c r="LX83" i="2"/>
  <c r="LX367" i="2"/>
  <c r="LX124" i="2"/>
  <c r="LX54" i="2"/>
  <c r="LX308" i="2"/>
  <c r="LX413" i="2"/>
  <c r="LX126" i="2"/>
  <c r="LX172" i="2"/>
  <c r="LX39" i="2"/>
  <c r="LX181" i="2"/>
  <c r="LX469" i="2"/>
  <c r="LX228" i="2"/>
  <c r="LX474" i="2"/>
  <c r="LX323" i="2"/>
  <c r="LX401" i="2"/>
  <c r="LX419" i="2"/>
  <c r="LX216" i="2"/>
  <c r="LX415" i="2"/>
  <c r="LX412" i="2"/>
  <c r="LX403" i="2"/>
  <c r="LX119" i="2"/>
  <c r="LX424" i="2"/>
  <c r="LX137" i="2"/>
  <c r="LX465" i="2"/>
  <c r="LX303" i="2"/>
  <c r="LX233" i="2"/>
  <c r="LX287" i="2"/>
  <c r="LX170" i="2"/>
  <c r="LX49" i="2"/>
  <c r="LX133" i="2"/>
  <c r="LX376" i="2"/>
  <c r="LX400" i="2"/>
  <c r="LX449" i="2"/>
  <c r="LX143" i="2"/>
  <c r="LX393" i="2"/>
  <c r="LX264" i="2"/>
  <c r="LX212" i="2"/>
  <c r="LX302" i="2"/>
  <c r="LX232" i="2"/>
  <c r="LX314" i="2"/>
  <c r="LX61" i="2"/>
  <c r="LX130" i="2"/>
  <c r="LX371" i="2"/>
  <c r="LX103" i="2"/>
  <c r="LX346" i="2"/>
  <c r="LX72" i="2"/>
  <c r="LX344" i="2"/>
  <c r="LX34" i="2"/>
  <c r="LX210" i="2"/>
  <c r="LX368" i="2"/>
  <c r="LX101" i="2"/>
  <c r="LX50" i="2"/>
  <c r="LX227" i="2"/>
  <c r="LX306" i="2"/>
  <c r="LX29" i="2"/>
  <c r="LX341" i="2"/>
  <c r="LX263" i="2"/>
  <c r="LX125" i="2"/>
  <c r="LX40" i="2"/>
  <c r="LX74" i="2"/>
  <c r="LX134" i="2"/>
  <c r="LX268" i="2"/>
  <c r="LX131" i="2"/>
  <c r="LX180" i="2"/>
  <c r="LX391" i="2"/>
  <c r="LX434" i="2"/>
  <c r="LX152" i="2"/>
  <c r="LX164" i="2"/>
  <c r="LX177" i="2"/>
  <c r="LX45" i="2"/>
  <c r="LX106" i="2"/>
  <c r="LX225" i="2"/>
  <c r="LX464" i="2"/>
  <c r="LX394" i="2"/>
  <c r="LX213" i="2"/>
  <c r="LX437" i="2"/>
  <c r="LX441" i="2"/>
  <c r="LX357" i="2"/>
  <c r="LX407" i="2"/>
  <c r="LX443" i="2"/>
  <c r="LX360" i="2"/>
  <c r="LX333" i="2"/>
  <c r="LX389" i="2"/>
  <c r="LX440" i="2"/>
  <c r="LX258" i="2"/>
  <c r="LX339" i="2"/>
  <c r="LX305" i="2"/>
  <c r="LX60" i="2"/>
  <c r="LX129" i="2"/>
  <c r="LX248" i="2"/>
  <c r="LX456" i="2"/>
  <c r="LX14" i="2"/>
  <c r="LX197" i="2"/>
  <c r="LX253" i="2"/>
  <c r="LX291" i="2"/>
  <c r="LX331" i="2"/>
  <c r="LX410" i="2"/>
  <c r="LX471" i="2"/>
  <c r="LX91" i="2"/>
  <c r="LX247" i="2"/>
  <c r="LX6" i="2"/>
  <c r="LX222" i="2"/>
  <c r="LX139" i="2"/>
  <c r="LX226" i="2"/>
  <c r="LX95" i="2"/>
  <c r="LX96" i="2"/>
  <c r="LX111" i="2"/>
  <c r="LX58" i="2"/>
  <c r="LX243" i="2"/>
  <c r="LX35" i="2"/>
  <c r="LX5" i="2"/>
  <c r="LX9" i="2"/>
  <c r="LX209" i="2"/>
  <c r="LX2" i="2"/>
  <c r="LX286" i="2"/>
  <c r="LX65" i="2"/>
  <c r="LX153" i="2"/>
  <c r="LX195" i="2"/>
  <c r="LX186" i="2"/>
  <c r="LX184" i="2"/>
  <c r="LX85" i="2"/>
  <c r="LX432" i="2"/>
  <c r="LX383" i="2"/>
  <c r="LX325" i="2"/>
  <c r="LX362" i="2"/>
  <c r="LX361" i="2"/>
  <c r="LX455" i="2"/>
  <c r="LX22" i="2"/>
  <c r="LX52" i="2"/>
  <c r="LX260" i="2"/>
  <c r="LX262" i="2"/>
  <c r="LX372" i="2"/>
  <c r="LX418" i="2"/>
  <c r="LX370" i="2"/>
  <c r="LX349" i="2"/>
  <c r="LX416" i="2"/>
  <c r="LX423" i="2"/>
  <c r="LX414" i="2"/>
  <c r="LX151" i="2"/>
  <c r="LX447" i="2"/>
  <c r="LX298" i="2"/>
  <c r="LX438" i="2"/>
  <c r="LX430" i="2"/>
  <c r="LX436" i="2"/>
  <c r="LX104" i="2"/>
  <c r="LX80" i="2"/>
  <c r="LX44" i="2"/>
  <c r="LX202" i="2"/>
  <c r="LX67" i="2"/>
  <c r="LX446" i="2"/>
  <c r="LX426" i="2"/>
  <c r="LX165" i="2"/>
  <c r="LX135" i="2"/>
  <c r="LX236" i="2"/>
  <c r="LX271" i="2"/>
  <c r="LX114" i="2"/>
  <c r="LX252" i="2"/>
  <c r="LX340" i="2"/>
  <c r="LX294" i="2"/>
  <c r="LX276" i="2"/>
  <c r="LX20" i="2"/>
  <c r="LX17" i="2"/>
  <c r="LX296" i="2"/>
  <c r="LX30" i="2"/>
  <c r="LX31" i="2"/>
  <c r="LX48" i="2"/>
  <c r="LX206" i="2"/>
  <c r="LX120" i="2"/>
  <c r="LX293" i="2"/>
  <c r="LX218" i="2"/>
  <c r="LX66" i="2"/>
  <c r="LX144" i="2"/>
  <c r="LX192" i="2"/>
  <c r="LX4" i="2"/>
  <c r="LX254" i="2"/>
  <c r="LX275" i="2"/>
  <c r="LX76" i="2"/>
  <c r="LX155" i="2"/>
  <c r="LX145" i="2"/>
  <c r="LX16" i="2"/>
  <c r="LX98" i="2"/>
  <c r="LX270" i="2"/>
  <c r="LX229" i="2"/>
  <c r="LX297" i="2"/>
  <c r="LX448" i="2"/>
  <c r="LX337" i="2"/>
  <c r="LX255" i="2"/>
  <c r="LX13" i="2"/>
  <c r="LX167" i="2"/>
  <c r="LX84" i="2"/>
  <c r="LX336" i="2"/>
  <c r="LX458" i="2"/>
  <c r="LX378" i="2"/>
  <c r="LX77" i="2"/>
  <c r="LX290" i="2"/>
  <c r="LX329" i="2"/>
  <c r="LX351" i="2"/>
  <c r="LX450" i="2"/>
  <c r="LX384" i="2"/>
  <c r="LX355" i="2"/>
  <c r="LX265" i="2"/>
  <c r="LX279" i="2"/>
  <c r="LX377" i="2"/>
  <c r="LX397" i="2"/>
  <c r="LX235" i="2"/>
  <c r="LX183" i="2"/>
  <c r="LX251" i="2"/>
  <c r="LX121" i="2"/>
  <c r="LX249" i="2"/>
  <c r="LX8" i="2"/>
  <c r="LX334" i="2"/>
  <c r="LX272" i="2"/>
  <c r="LX439" i="2"/>
  <c r="LX453" i="2"/>
  <c r="LX382" i="2"/>
  <c r="LX417" i="2"/>
  <c r="LX386" i="2"/>
  <c r="LX435" i="2"/>
  <c r="LX138" i="2"/>
  <c r="LX342" i="2"/>
  <c r="LX200" i="2"/>
  <c r="LX256" i="2"/>
  <c r="LX190" i="2"/>
  <c r="LX79" i="2"/>
  <c r="LX219" i="2"/>
  <c r="LX147" i="2"/>
  <c r="LX127" i="2"/>
  <c r="LX3" i="2"/>
  <c r="LX75" i="2"/>
  <c r="LX51" i="2"/>
  <c r="LX12" i="2"/>
  <c r="LX26" i="2"/>
  <c r="LX169" i="2"/>
  <c r="LX53" i="2"/>
  <c r="LX156" i="2"/>
  <c r="LX191" i="2"/>
  <c r="LX188" i="2"/>
  <c r="LX207" i="2"/>
  <c r="LX115" i="2"/>
  <c r="LX27" i="2"/>
  <c r="LX159" i="2"/>
  <c r="LX420" i="2"/>
  <c r="LX118" i="2"/>
  <c r="LX322" i="2"/>
  <c r="LX411" i="2"/>
  <c r="LX345" i="2"/>
  <c r="LX154" i="2"/>
  <c r="LX110" i="2"/>
  <c r="LX277" i="2"/>
  <c r="LX330" i="2"/>
  <c r="LX47" i="2"/>
  <c r="LX477" i="2"/>
  <c r="LX320" i="2"/>
  <c r="LX82" i="2"/>
  <c r="LX399" i="2"/>
  <c r="LX269" i="2"/>
  <c r="LX315" i="2"/>
  <c r="LX425" i="2"/>
  <c r="LX454" i="2"/>
  <c r="LX242" i="2"/>
  <c r="LX238" i="2"/>
  <c r="LX375" i="2"/>
  <c r="LX422" i="2"/>
  <c r="LX395" i="2"/>
  <c r="LX444" i="2"/>
  <c r="LX107" i="2"/>
  <c r="LX231" i="2"/>
  <c r="LX116" i="2"/>
  <c r="LX283" i="2"/>
  <c r="LX380" i="2"/>
  <c r="LX234" i="2"/>
  <c r="LX266" i="2"/>
  <c r="LX332" i="2"/>
  <c r="LX406" i="2"/>
  <c r="LX365" i="2"/>
  <c r="LX173" i="2"/>
  <c r="LX433" i="2"/>
  <c r="LX354" i="2"/>
  <c r="LX11" i="2"/>
  <c r="LX326" i="2"/>
  <c r="LX42" i="2"/>
  <c r="LX468" i="2"/>
  <c r="LX472" i="2"/>
  <c r="LX41" i="2"/>
  <c r="LX158" i="2"/>
  <c r="LX174" i="2"/>
  <c r="LX217" i="2"/>
  <c r="LX38" i="2"/>
  <c r="LX214" i="2"/>
  <c r="LX32" i="2"/>
  <c r="LX24" i="2"/>
  <c r="LX18" i="2"/>
  <c r="LX59" i="2"/>
  <c r="LX36" i="2"/>
  <c r="LX220" i="2"/>
  <c r="LX198" i="2"/>
  <c r="LX224" i="2"/>
  <c r="LX353" i="2"/>
  <c r="LX470" i="2"/>
  <c r="LX358" i="2"/>
  <c r="LX55" i="2"/>
  <c r="LX327" i="2"/>
  <c r="LX261" i="2"/>
  <c r="LX205" i="2"/>
  <c r="LX466" i="2"/>
  <c r="LX304" i="2"/>
  <c r="LX166" i="2"/>
  <c r="LX289" i="2"/>
  <c r="LX179" i="2"/>
  <c r="LX10" i="2"/>
  <c r="LX257" i="2"/>
  <c r="LX457" i="2"/>
  <c r="LX390" i="2"/>
  <c r="LX379" i="2"/>
  <c r="LX429" i="2"/>
  <c r="LX409" i="2"/>
  <c r="LX328" i="2"/>
  <c r="LX324" i="2"/>
  <c r="LX431" i="2"/>
  <c r="LX338" i="2"/>
  <c r="LX187" i="2"/>
  <c r="LX318" i="2"/>
  <c r="LX479" i="2"/>
  <c r="LX459" i="2"/>
  <c r="LX312" i="2"/>
  <c r="LX90" i="2"/>
  <c r="LX28" i="2"/>
  <c r="LX288" i="2"/>
  <c r="LX171" i="2"/>
  <c r="LX97" i="2"/>
  <c r="LX309" i="2"/>
  <c r="LX241" i="2"/>
  <c r="LX387" i="2"/>
  <c r="LX396" i="2"/>
  <c r="LX405" i="2"/>
  <c r="LX310" i="2"/>
  <c r="LX136" i="2"/>
  <c r="LX122" i="2"/>
  <c r="LX343" i="2"/>
  <c r="LX278" i="2"/>
  <c r="LX273" i="2"/>
  <c r="LX25" i="2"/>
  <c r="LX347" i="2"/>
  <c r="LX245" i="2"/>
  <c r="LX313" i="2"/>
  <c r="LX63" i="2"/>
  <c r="LX57" i="2"/>
  <c r="LX68" i="2"/>
  <c r="LX292" i="2"/>
  <c r="LX70" i="2"/>
  <c r="LX23" i="2"/>
  <c r="LX71" i="2"/>
  <c r="LX282" i="2"/>
  <c r="LX182" i="2"/>
  <c r="LX267" i="2"/>
  <c r="LX78" i="2"/>
  <c r="LX194" i="2"/>
  <c r="LX295" i="2"/>
  <c r="LX132" i="2"/>
  <c r="LX175" i="2"/>
  <c r="LX37" i="2"/>
  <c r="LX230" i="2"/>
  <c r="LX274" i="2"/>
  <c r="LX319" i="2"/>
  <c r="LX363" i="2"/>
  <c r="LX284" i="2"/>
  <c r="LX46" i="2"/>
  <c r="LX196" i="2"/>
  <c r="LX108" i="2"/>
  <c r="LX102" i="2"/>
  <c r="LY475" i="2"/>
  <c r="LY451" i="2"/>
  <c r="LY478" i="2"/>
  <c r="LY307" i="2"/>
  <c r="LY161" i="2"/>
  <c r="LY452" i="2"/>
  <c r="LY321" i="2"/>
  <c r="LY462" i="2"/>
  <c r="LY335" i="2"/>
  <c r="LY373" i="2"/>
  <c r="LY461" i="2"/>
  <c r="LY402" i="2"/>
  <c r="LY421" i="2"/>
  <c r="LY473" i="2"/>
  <c r="LY467" i="2"/>
  <c r="LY356" i="2"/>
  <c r="LY162" i="2"/>
  <c r="LY374" i="2"/>
  <c r="LY123" i="2"/>
  <c r="LY157" i="2"/>
  <c r="LY311" i="2"/>
  <c r="LY237" i="2"/>
  <c r="LY285" i="2"/>
  <c r="LY392" i="2"/>
  <c r="LY359" i="2"/>
  <c r="LY163" i="2"/>
  <c r="LY317" i="2"/>
  <c r="LY364" i="2"/>
  <c r="LY168" i="2"/>
  <c r="LY381" i="2"/>
  <c r="LY201" i="2"/>
  <c r="LY208" i="2"/>
  <c r="LY301" i="2"/>
  <c r="LY352" i="2"/>
  <c r="LY189" i="2"/>
  <c r="LY93" i="2"/>
  <c r="LY178" i="2"/>
  <c r="LY69" i="2"/>
  <c r="LY388" i="2"/>
  <c r="LY64" i="2"/>
  <c r="LY99" i="2"/>
  <c r="LY113" i="2"/>
  <c r="LY43" i="2"/>
  <c r="LY100" i="2"/>
  <c r="LY81" i="2"/>
  <c r="LY62" i="2"/>
  <c r="LY160" i="2"/>
  <c r="LY199" i="2"/>
  <c r="LY92" i="2"/>
  <c r="LY117" i="2"/>
  <c r="LY87" i="2"/>
  <c r="LY223" i="2"/>
  <c r="LY280" i="2"/>
  <c r="LY193" i="2"/>
  <c r="LY404" i="2"/>
  <c r="LY146" i="2"/>
  <c r="LY239" i="2"/>
  <c r="LY203" i="2"/>
  <c r="LY140" i="2"/>
  <c r="LY185" i="2"/>
  <c r="LY398" i="2"/>
  <c r="LY221" i="2"/>
  <c r="LY460" i="2"/>
  <c r="LY427" i="2"/>
  <c r="LY240" i="2"/>
  <c r="LY476" i="2"/>
  <c r="LY445" i="2"/>
  <c r="LY463" i="2"/>
  <c r="LY211" i="2"/>
  <c r="LY300" i="2"/>
  <c r="LY385" i="2"/>
  <c r="LY408" i="2"/>
  <c r="LY428" i="2"/>
  <c r="LY128" i="2"/>
  <c r="LY148" i="2"/>
  <c r="LY204" i="2"/>
  <c r="LY109" i="2"/>
  <c r="LY244" i="2"/>
  <c r="LY215" i="2"/>
  <c r="LY259" i="2"/>
  <c r="LY250" i="2"/>
  <c r="LY281" i="2"/>
  <c r="LY442" i="2"/>
  <c r="LY366" i="2"/>
  <c r="LY348" i="2"/>
  <c r="LY316" i="2"/>
  <c r="LY299" i="2"/>
  <c r="LY142" i="2"/>
  <c r="LY246" i="2"/>
  <c r="LY89" i="2"/>
  <c r="LY7" i="2"/>
  <c r="LY141" i="2"/>
  <c r="LY176" i="2"/>
  <c r="LY33" i="2"/>
  <c r="LY150" i="2"/>
  <c r="LY86" i="2"/>
  <c r="LY369" i="2"/>
  <c r="LY350" i="2"/>
  <c r="LY88" i="2"/>
  <c r="LY19" i="2"/>
  <c r="LY73" i="2"/>
  <c r="LY56" i="2"/>
  <c r="LY94" i="2"/>
  <c r="LY105" i="2"/>
  <c r="LY112" i="2"/>
  <c r="LY15" i="2"/>
  <c r="LY21" i="2"/>
  <c r="LY149" i="2"/>
  <c r="LY83" i="2"/>
  <c r="LY367" i="2"/>
  <c r="LY124" i="2"/>
  <c r="LY54" i="2"/>
  <c r="LY308" i="2"/>
  <c r="LY413" i="2"/>
  <c r="LY126" i="2"/>
  <c r="LY172" i="2"/>
  <c r="LY39" i="2"/>
  <c r="LY181" i="2"/>
  <c r="LY469" i="2"/>
  <c r="LY228" i="2"/>
  <c r="LY474" i="2"/>
  <c r="LY323" i="2"/>
  <c r="LY401" i="2"/>
  <c r="LY419" i="2"/>
  <c r="LY216" i="2"/>
  <c r="LY415" i="2"/>
  <c r="LY412" i="2"/>
  <c r="LY403" i="2"/>
  <c r="LY119" i="2"/>
  <c r="LY424" i="2"/>
  <c r="LY137" i="2"/>
  <c r="LY465" i="2"/>
  <c r="LY303" i="2"/>
  <c r="LY233" i="2"/>
  <c r="LY287" i="2"/>
  <c r="LY170" i="2"/>
  <c r="LY49" i="2"/>
  <c r="LY133" i="2"/>
  <c r="LY376" i="2"/>
  <c r="LY400" i="2"/>
  <c r="LY449" i="2"/>
  <c r="LY143" i="2"/>
  <c r="LY393" i="2"/>
  <c r="LY264" i="2"/>
  <c r="LY212" i="2"/>
  <c r="LY302" i="2"/>
  <c r="LY232" i="2"/>
  <c r="LY314" i="2"/>
  <c r="LY61" i="2"/>
  <c r="LY130" i="2"/>
  <c r="LY371" i="2"/>
  <c r="LY103" i="2"/>
  <c r="LY346" i="2"/>
  <c r="LY72" i="2"/>
  <c r="LY344" i="2"/>
  <c r="LY34" i="2"/>
  <c r="LY210" i="2"/>
  <c r="LY368" i="2"/>
  <c r="LY101" i="2"/>
  <c r="LY50" i="2"/>
  <c r="LY227" i="2"/>
  <c r="LY306" i="2"/>
  <c r="LY29" i="2"/>
  <c r="LY341" i="2"/>
  <c r="LY263" i="2"/>
  <c r="LY125" i="2"/>
  <c r="LY40" i="2"/>
  <c r="LY74" i="2"/>
  <c r="LY134" i="2"/>
  <c r="LY268" i="2"/>
  <c r="LY131" i="2"/>
  <c r="LY180" i="2"/>
  <c r="LY391" i="2"/>
  <c r="LY434" i="2"/>
  <c r="LY152" i="2"/>
  <c r="LY164" i="2"/>
  <c r="LY177" i="2"/>
  <c r="LY45" i="2"/>
  <c r="LY106" i="2"/>
  <c r="LY225" i="2"/>
  <c r="LY464" i="2"/>
  <c r="LY394" i="2"/>
  <c r="LY213" i="2"/>
  <c r="LY437" i="2"/>
  <c r="LY441" i="2"/>
  <c r="LY357" i="2"/>
  <c r="LY407" i="2"/>
  <c r="LY443" i="2"/>
  <c r="LY360" i="2"/>
  <c r="LY333" i="2"/>
  <c r="LY389" i="2"/>
  <c r="LY440" i="2"/>
  <c r="LY258" i="2"/>
  <c r="LY339" i="2"/>
  <c r="LY305" i="2"/>
  <c r="LY60" i="2"/>
  <c r="LY129" i="2"/>
  <c r="LY248" i="2"/>
  <c r="LY456" i="2"/>
  <c r="LY14" i="2"/>
  <c r="LY197" i="2"/>
  <c r="LY253" i="2"/>
  <c r="LY291" i="2"/>
  <c r="LY331" i="2"/>
  <c r="LY410" i="2"/>
  <c r="LY471" i="2"/>
  <c r="LY91" i="2"/>
  <c r="LY247" i="2"/>
  <c r="LY6" i="2"/>
  <c r="LY222" i="2"/>
  <c r="LY139" i="2"/>
  <c r="LY226" i="2"/>
  <c r="LY95" i="2"/>
  <c r="LY96" i="2"/>
  <c r="LY111" i="2"/>
  <c r="LY58" i="2"/>
  <c r="LY243" i="2"/>
  <c r="LY35" i="2"/>
  <c r="LY5" i="2"/>
  <c r="LY9" i="2"/>
  <c r="LY209" i="2"/>
  <c r="LY2" i="2"/>
  <c r="LY286" i="2"/>
  <c r="LY65" i="2"/>
  <c r="LY153" i="2"/>
  <c r="LY195" i="2"/>
  <c r="LY186" i="2"/>
  <c r="LY184" i="2"/>
  <c r="LY85" i="2"/>
  <c r="LY432" i="2"/>
  <c r="LY383" i="2"/>
  <c r="LY325" i="2"/>
  <c r="LY362" i="2"/>
  <c r="LY361" i="2"/>
  <c r="LY455" i="2"/>
  <c r="LY22" i="2"/>
  <c r="LY52" i="2"/>
  <c r="LY260" i="2"/>
  <c r="LY262" i="2"/>
  <c r="LY372" i="2"/>
  <c r="LY418" i="2"/>
  <c r="LY370" i="2"/>
  <c r="LY349" i="2"/>
  <c r="LY416" i="2"/>
  <c r="LY423" i="2"/>
  <c r="LY414" i="2"/>
  <c r="LY151" i="2"/>
  <c r="LY447" i="2"/>
  <c r="LY298" i="2"/>
  <c r="LY438" i="2"/>
  <c r="LY430" i="2"/>
  <c r="LY436" i="2"/>
  <c r="LY104" i="2"/>
  <c r="LY80" i="2"/>
  <c r="LY44" i="2"/>
  <c r="LY202" i="2"/>
  <c r="LY67" i="2"/>
  <c r="LY446" i="2"/>
  <c r="LY426" i="2"/>
  <c r="LY165" i="2"/>
  <c r="LY135" i="2"/>
  <c r="LY236" i="2"/>
  <c r="LY271" i="2"/>
  <c r="LY114" i="2"/>
  <c r="LY252" i="2"/>
  <c r="LY340" i="2"/>
  <c r="LY294" i="2"/>
  <c r="LY276" i="2"/>
  <c r="LY20" i="2"/>
  <c r="LY17" i="2"/>
  <c r="LY296" i="2"/>
  <c r="LY30" i="2"/>
  <c r="LY31" i="2"/>
  <c r="LY48" i="2"/>
  <c r="LY206" i="2"/>
  <c r="LY120" i="2"/>
  <c r="LY293" i="2"/>
  <c r="LY218" i="2"/>
  <c r="LY66" i="2"/>
  <c r="LY144" i="2"/>
  <c r="LY192" i="2"/>
  <c r="LY4" i="2"/>
  <c r="LY254" i="2"/>
  <c r="LY275" i="2"/>
  <c r="LY76" i="2"/>
  <c r="LY155" i="2"/>
  <c r="LY145" i="2"/>
  <c r="LY16" i="2"/>
  <c r="LY98" i="2"/>
  <c r="LY270" i="2"/>
  <c r="LY229" i="2"/>
  <c r="LY297" i="2"/>
  <c r="LY448" i="2"/>
  <c r="LY337" i="2"/>
  <c r="LY255" i="2"/>
  <c r="LY13" i="2"/>
  <c r="LY167" i="2"/>
  <c r="LY84" i="2"/>
  <c r="LY336" i="2"/>
  <c r="LY458" i="2"/>
  <c r="LY378" i="2"/>
  <c r="LY77" i="2"/>
  <c r="LY290" i="2"/>
  <c r="LY329" i="2"/>
  <c r="LY351" i="2"/>
  <c r="LY450" i="2"/>
  <c r="LY384" i="2"/>
  <c r="LY355" i="2"/>
  <c r="LY265" i="2"/>
  <c r="LY279" i="2"/>
  <c r="LY377" i="2"/>
  <c r="LY397" i="2"/>
  <c r="LY235" i="2"/>
  <c r="LY183" i="2"/>
  <c r="LY251" i="2"/>
  <c r="LY121" i="2"/>
  <c r="LY249" i="2"/>
  <c r="LY8" i="2"/>
  <c r="LY334" i="2"/>
  <c r="LY272" i="2"/>
  <c r="LY439" i="2"/>
  <c r="LY453" i="2"/>
  <c r="LY382" i="2"/>
  <c r="LY417" i="2"/>
  <c r="LY386" i="2"/>
  <c r="LY435" i="2"/>
  <c r="LY138" i="2"/>
  <c r="LY342" i="2"/>
  <c r="LY200" i="2"/>
  <c r="LY256" i="2"/>
  <c r="LY190" i="2"/>
  <c r="LY79" i="2"/>
  <c r="LY219" i="2"/>
  <c r="LY147" i="2"/>
  <c r="LY127" i="2"/>
  <c r="LY3" i="2"/>
  <c r="LY75" i="2"/>
  <c r="LY51" i="2"/>
  <c r="LY12" i="2"/>
  <c r="LY26" i="2"/>
  <c r="LY169" i="2"/>
  <c r="LY53" i="2"/>
  <c r="LY156" i="2"/>
  <c r="LY191" i="2"/>
  <c r="LY188" i="2"/>
  <c r="LY207" i="2"/>
  <c r="LY115" i="2"/>
  <c r="LY27" i="2"/>
  <c r="LY159" i="2"/>
  <c r="LY420" i="2"/>
  <c r="LY118" i="2"/>
  <c r="LY322" i="2"/>
  <c r="LY411" i="2"/>
  <c r="LY345" i="2"/>
  <c r="LY154" i="2"/>
  <c r="LY110" i="2"/>
  <c r="LY277" i="2"/>
  <c r="LY330" i="2"/>
  <c r="LY47" i="2"/>
  <c r="LY477" i="2"/>
  <c r="LY320" i="2"/>
  <c r="LY82" i="2"/>
  <c r="LY399" i="2"/>
  <c r="LY269" i="2"/>
  <c r="LY315" i="2"/>
  <c r="LY425" i="2"/>
  <c r="LY454" i="2"/>
  <c r="LY242" i="2"/>
  <c r="LY238" i="2"/>
  <c r="LY375" i="2"/>
  <c r="LY422" i="2"/>
  <c r="LY395" i="2"/>
  <c r="LY444" i="2"/>
  <c r="LY107" i="2"/>
  <c r="LY231" i="2"/>
  <c r="LY116" i="2"/>
  <c r="LY283" i="2"/>
  <c r="LY380" i="2"/>
  <c r="LY234" i="2"/>
  <c r="LY266" i="2"/>
  <c r="LY332" i="2"/>
  <c r="LY406" i="2"/>
  <c r="LY365" i="2"/>
  <c r="LY173" i="2"/>
  <c r="LY433" i="2"/>
  <c r="LY354" i="2"/>
  <c r="LY11" i="2"/>
  <c r="LY326" i="2"/>
  <c r="LY42" i="2"/>
  <c r="LY468" i="2"/>
  <c r="LY472" i="2"/>
  <c r="LY41" i="2"/>
  <c r="LY158" i="2"/>
  <c r="LY174" i="2"/>
  <c r="LY217" i="2"/>
  <c r="LY38" i="2"/>
  <c r="LY214" i="2"/>
  <c r="LY32" i="2"/>
  <c r="LY24" i="2"/>
  <c r="LY18" i="2"/>
  <c r="LY59" i="2"/>
  <c r="LY36" i="2"/>
  <c r="LY220" i="2"/>
  <c r="LY198" i="2"/>
  <c r="LY224" i="2"/>
  <c r="LY353" i="2"/>
  <c r="LY470" i="2"/>
  <c r="LY358" i="2"/>
  <c r="LY55" i="2"/>
  <c r="LY327" i="2"/>
  <c r="LY261" i="2"/>
  <c r="LY205" i="2"/>
  <c r="LY466" i="2"/>
  <c r="LY304" i="2"/>
  <c r="LY166" i="2"/>
  <c r="LY289" i="2"/>
  <c r="LY179" i="2"/>
  <c r="LY10" i="2"/>
  <c r="LY257" i="2"/>
  <c r="LY457" i="2"/>
  <c r="LY390" i="2"/>
  <c r="LY379" i="2"/>
  <c r="LY429" i="2"/>
  <c r="LY409" i="2"/>
  <c r="LY328" i="2"/>
  <c r="LY324" i="2"/>
  <c r="LY431" i="2"/>
  <c r="LY338" i="2"/>
  <c r="LY187" i="2"/>
  <c r="LY318" i="2"/>
  <c r="LY479" i="2"/>
  <c r="LY459" i="2"/>
  <c r="LY312" i="2"/>
  <c r="LY90" i="2"/>
  <c r="LY28" i="2"/>
  <c r="LY288" i="2"/>
  <c r="LY171" i="2"/>
  <c r="LY97" i="2"/>
  <c r="LY309" i="2"/>
  <c r="LY241" i="2"/>
  <c r="LY387" i="2"/>
  <c r="LY396" i="2"/>
  <c r="LY405" i="2"/>
  <c r="LY310" i="2"/>
  <c r="LY136" i="2"/>
  <c r="LY122" i="2"/>
  <c r="LY343" i="2"/>
  <c r="LY278" i="2"/>
  <c r="LY273" i="2"/>
  <c r="LY25" i="2"/>
  <c r="LY347" i="2"/>
  <c r="LY245" i="2"/>
  <c r="LY313" i="2"/>
  <c r="LY63" i="2"/>
  <c r="LY57" i="2"/>
  <c r="LY68" i="2"/>
  <c r="LY292" i="2"/>
  <c r="LY70" i="2"/>
  <c r="LY23" i="2"/>
  <c r="LY71" i="2"/>
  <c r="LY282" i="2"/>
  <c r="LY182" i="2"/>
  <c r="LY267" i="2"/>
  <c r="LY78" i="2"/>
  <c r="LY194" i="2"/>
  <c r="LY295" i="2"/>
  <c r="LY132" i="2"/>
  <c r="LY175" i="2"/>
  <c r="LY37" i="2"/>
  <c r="LY230" i="2"/>
  <c r="LY274" i="2"/>
  <c r="LY319" i="2"/>
  <c r="LY363" i="2"/>
  <c r="LY284" i="2"/>
  <c r="LY46" i="2"/>
  <c r="LY196" i="2"/>
  <c r="LY108" i="2"/>
  <c r="LY102" i="2"/>
  <c r="LZ452" i="2"/>
  <c r="LZ321" i="2"/>
  <c r="LZ462" i="2"/>
  <c r="LZ335" i="2"/>
  <c r="LZ373" i="2"/>
  <c r="LZ461" i="2"/>
  <c r="LZ402" i="2"/>
  <c r="LZ421" i="2"/>
  <c r="LZ473" i="2"/>
  <c r="LZ467" i="2"/>
  <c r="LZ356" i="2"/>
  <c r="LZ162" i="2"/>
  <c r="LZ374" i="2"/>
  <c r="LZ123" i="2"/>
  <c r="LZ157" i="2"/>
  <c r="LZ311" i="2"/>
  <c r="LZ237" i="2"/>
  <c r="LZ285" i="2"/>
  <c r="LZ392" i="2"/>
  <c r="LZ359" i="2"/>
  <c r="LZ163" i="2"/>
  <c r="LZ317" i="2"/>
  <c r="LZ364" i="2"/>
  <c r="LZ168" i="2"/>
  <c r="LZ381" i="2"/>
  <c r="LZ201" i="2"/>
  <c r="LZ208" i="2"/>
  <c r="LZ301" i="2"/>
  <c r="LZ352" i="2"/>
  <c r="LZ189" i="2"/>
  <c r="LZ93" i="2"/>
  <c r="LZ178" i="2"/>
  <c r="LZ69" i="2"/>
  <c r="LZ388" i="2"/>
  <c r="LZ64" i="2"/>
  <c r="LZ99" i="2"/>
  <c r="LZ113" i="2"/>
  <c r="LZ43" i="2"/>
  <c r="LZ100" i="2"/>
  <c r="LZ81" i="2"/>
  <c r="LZ62" i="2"/>
  <c r="LZ160" i="2"/>
  <c r="LZ199" i="2"/>
  <c r="LZ92" i="2"/>
  <c r="LZ117" i="2"/>
  <c r="LZ87" i="2"/>
  <c r="LZ223" i="2"/>
  <c r="LZ280" i="2"/>
  <c r="LZ193" i="2"/>
  <c r="LZ404" i="2"/>
  <c r="LZ146" i="2"/>
  <c r="LZ239" i="2"/>
  <c r="LZ203" i="2"/>
  <c r="LZ140" i="2"/>
  <c r="LZ185" i="2"/>
  <c r="LZ398" i="2"/>
  <c r="LZ221" i="2"/>
  <c r="LZ460" i="2"/>
  <c r="LZ427" i="2"/>
  <c r="LZ240" i="2"/>
  <c r="LZ476" i="2"/>
  <c r="LZ445" i="2"/>
  <c r="LZ463" i="2"/>
  <c r="LZ211" i="2"/>
  <c r="LZ300" i="2"/>
  <c r="LZ385" i="2"/>
  <c r="LZ408" i="2"/>
  <c r="LZ428" i="2"/>
  <c r="LZ128" i="2"/>
  <c r="LZ148" i="2"/>
  <c r="LZ204" i="2"/>
  <c r="LZ109" i="2"/>
  <c r="LZ244" i="2"/>
  <c r="LZ215" i="2"/>
  <c r="LZ259" i="2"/>
  <c r="LZ250" i="2"/>
  <c r="LZ281" i="2"/>
  <c r="LZ442" i="2"/>
  <c r="LZ366" i="2"/>
  <c r="LZ348" i="2"/>
  <c r="LZ316" i="2"/>
  <c r="LZ299" i="2"/>
  <c r="LZ142" i="2"/>
  <c r="LZ246" i="2"/>
  <c r="LZ89" i="2"/>
  <c r="LZ7" i="2"/>
  <c r="LZ141" i="2"/>
  <c r="LZ176" i="2"/>
  <c r="LZ33" i="2"/>
  <c r="LZ150" i="2"/>
  <c r="LZ86" i="2"/>
  <c r="LZ369" i="2"/>
  <c r="LZ350" i="2"/>
  <c r="LZ88" i="2"/>
  <c r="LZ19" i="2"/>
  <c r="LZ73" i="2"/>
  <c r="LZ56" i="2"/>
  <c r="LZ94" i="2"/>
  <c r="LZ105" i="2"/>
  <c r="LZ112" i="2"/>
  <c r="LZ15" i="2"/>
  <c r="LZ21" i="2"/>
  <c r="LZ149" i="2"/>
  <c r="LZ83" i="2"/>
  <c r="LZ367" i="2"/>
  <c r="LZ124" i="2"/>
  <c r="LZ54" i="2"/>
  <c r="LZ308" i="2"/>
  <c r="LZ413" i="2"/>
  <c r="LZ126" i="2"/>
  <c r="LZ172" i="2"/>
  <c r="LZ39" i="2"/>
  <c r="LZ181" i="2"/>
  <c r="LZ419" i="2"/>
  <c r="LZ403" i="2"/>
  <c r="LZ119" i="2"/>
  <c r="LZ424" i="2"/>
  <c r="LZ137" i="2"/>
  <c r="LZ465" i="2"/>
  <c r="LZ303" i="2"/>
  <c r="LZ233" i="2"/>
  <c r="LZ287" i="2"/>
  <c r="LZ170" i="2"/>
  <c r="LZ49" i="2"/>
  <c r="LZ133" i="2"/>
  <c r="LZ376" i="2"/>
  <c r="LZ400" i="2"/>
  <c r="LZ449" i="2"/>
  <c r="LZ143" i="2"/>
  <c r="LZ393" i="2"/>
  <c r="LZ264" i="2"/>
  <c r="LZ212" i="2"/>
  <c r="LZ302" i="2"/>
  <c r="LZ232" i="2"/>
  <c r="LZ314" i="2"/>
  <c r="LZ61" i="2"/>
  <c r="LZ130" i="2"/>
  <c r="LZ371" i="2"/>
  <c r="LZ103" i="2"/>
  <c r="LZ346" i="2"/>
  <c r="LZ72" i="2"/>
  <c r="LZ344" i="2"/>
  <c r="LZ34" i="2"/>
  <c r="LZ210" i="2"/>
  <c r="LZ368" i="2"/>
  <c r="LZ101" i="2"/>
  <c r="LZ50" i="2"/>
  <c r="LZ227" i="2"/>
  <c r="LZ306" i="2"/>
  <c r="LZ29" i="2"/>
  <c r="LZ341" i="2"/>
  <c r="LZ263" i="2"/>
  <c r="LZ125" i="2"/>
  <c r="LZ40" i="2"/>
  <c r="LZ74" i="2"/>
  <c r="LZ134" i="2"/>
  <c r="LZ268" i="2"/>
  <c r="LZ131" i="2"/>
  <c r="LZ180" i="2"/>
  <c r="LZ391" i="2"/>
  <c r="LZ434" i="2"/>
  <c r="LZ152" i="2"/>
  <c r="LZ164" i="2"/>
  <c r="LZ177" i="2"/>
  <c r="LZ45" i="2"/>
  <c r="LZ106" i="2"/>
  <c r="LZ225" i="2"/>
  <c r="LZ464" i="2"/>
  <c r="LZ394" i="2"/>
  <c r="LZ213" i="2"/>
  <c r="LZ437" i="2"/>
  <c r="LZ441" i="2"/>
  <c r="LZ357" i="2"/>
  <c r="LZ407" i="2"/>
  <c r="LZ443" i="2"/>
  <c r="LZ360" i="2"/>
  <c r="LZ333" i="2"/>
  <c r="LZ389" i="2"/>
  <c r="LZ440" i="2"/>
  <c r="LZ258" i="2"/>
  <c r="LZ339" i="2"/>
  <c r="LZ305" i="2"/>
  <c r="LZ60" i="2"/>
  <c r="LZ129" i="2"/>
  <c r="LZ248" i="2"/>
  <c r="LZ456" i="2"/>
  <c r="LZ14" i="2"/>
  <c r="LZ197" i="2"/>
  <c r="LZ253" i="2"/>
  <c r="LZ291" i="2"/>
  <c r="LZ331" i="2"/>
  <c r="LZ410" i="2"/>
  <c r="LZ471" i="2"/>
  <c r="LZ91" i="2"/>
  <c r="LZ247" i="2"/>
  <c r="LZ6" i="2"/>
  <c r="LZ222" i="2"/>
  <c r="LZ139" i="2"/>
  <c r="LZ226" i="2"/>
  <c r="LZ95" i="2"/>
  <c r="LZ96" i="2"/>
  <c r="LZ111" i="2"/>
  <c r="LZ58" i="2"/>
  <c r="LZ243" i="2"/>
  <c r="LZ35" i="2"/>
  <c r="LZ5" i="2"/>
  <c r="LZ9" i="2"/>
  <c r="LZ209" i="2"/>
  <c r="LZ2" i="2"/>
  <c r="LZ286" i="2"/>
  <c r="LZ65" i="2"/>
  <c r="LZ153" i="2"/>
  <c r="LZ195" i="2"/>
  <c r="LZ186" i="2"/>
  <c r="LZ184" i="2"/>
  <c r="LZ85" i="2"/>
  <c r="LZ432" i="2"/>
  <c r="LZ383" i="2"/>
  <c r="LZ325" i="2"/>
  <c r="LZ362" i="2"/>
  <c r="LZ361" i="2"/>
  <c r="LZ455" i="2"/>
  <c r="LZ22" i="2"/>
  <c r="LZ52" i="2"/>
  <c r="LZ260" i="2"/>
  <c r="LZ447" i="2"/>
  <c r="LZ298" i="2"/>
  <c r="LZ438" i="2"/>
  <c r="LZ430" i="2"/>
  <c r="LZ436" i="2"/>
  <c r="LZ104" i="2"/>
  <c r="LZ80" i="2"/>
  <c r="LZ44" i="2"/>
  <c r="LZ202" i="2"/>
  <c r="LZ67" i="2"/>
  <c r="LZ446" i="2"/>
  <c r="LZ426" i="2"/>
  <c r="LZ165" i="2"/>
  <c r="LZ135" i="2"/>
  <c r="LZ236" i="2"/>
  <c r="LZ271" i="2"/>
  <c r="LZ114" i="2"/>
  <c r="LZ252" i="2"/>
  <c r="LZ340" i="2"/>
  <c r="LZ294" i="2"/>
  <c r="LZ276" i="2"/>
  <c r="LZ20" i="2"/>
  <c r="LZ17" i="2"/>
  <c r="LZ296" i="2"/>
  <c r="LZ30" i="2"/>
  <c r="LZ31" i="2"/>
  <c r="LZ48" i="2"/>
  <c r="LZ206" i="2"/>
  <c r="LZ120" i="2"/>
  <c r="LZ293" i="2"/>
  <c r="LZ218" i="2"/>
  <c r="LZ66" i="2"/>
  <c r="LZ144" i="2"/>
  <c r="LZ192" i="2"/>
  <c r="LZ4" i="2"/>
  <c r="LZ254" i="2"/>
  <c r="LZ275" i="2"/>
  <c r="LZ76" i="2"/>
  <c r="LZ155" i="2"/>
  <c r="LZ145" i="2"/>
  <c r="LZ16" i="2"/>
  <c r="LZ98" i="2"/>
  <c r="LZ270" i="2"/>
  <c r="LZ229" i="2"/>
  <c r="LZ297" i="2"/>
  <c r="LZ448" i="2"/>
  <c r="LZ337" i="2"/>
  <c r="LZ255" i="2"/>
  <c r="LZ13" i="2"/>
  <c r="LZ167" i="2"/>
  <c r="LZ84" i="2"/>
  <c r="LZ336" i="2"/>
  <c r="LZ458" i="2"/>
  <c r="LZ378" i="2"/>
  <c r="LZ77" i="2"/>
  <c r="LZ290" i="2"/>
  <c r="LZ329" i="2"/>
  <c r="LZ351" i="2"/>
  <c r="LZ450" i="2"/>
  <c r="LZ384" i="2"/>
  <c r="LZ355" i="2"/>
  <c r="LZ265" i="2"/>
  <c r="LZ279" i="2"/>
  <c r="LZ377" i="2"/>
  <c r="LZ397" i="2"/>
  <c r="LZ235" i="2"/>
  <c r="LZ183" i="2"/>
  <c r="LZ251" i="2"/>
  <c r="LZ121" i="2"/>
  <c r="LZ249" i="2"/>
  <c r="LZ8" i="2"/>
  <c r="LZ334" i="2"/>
  <c r="LZ272" i="2"/>
  <c r="LZ439" i="2"/>
  <c r="LZ453" i="2"/>
  <c r="LZ382" i="2"/>
  <c r="LZ417" i="2"/>
  <c r="LZ386" i="2"/>
  <c r="LZ435" i="2"/>
  <c r="LZ138" i="2"/>
  <c r="LZ342" i="2"/>
  <c r="LZ200" i="2"/>
  <c r="LZ256" i="2"/>
  <c r="LZ190" i="2"/>
  <c r="LZ79" i="2"/>
  <c r="LZ219" i="2"/>
  <c r="LZ147" i="2"/>
  <c r="LZ127" i="2"/>
  <c r="LZ3" i="2"/>
  <c r="LZ75" i="2"/>
  <c r="LZ51" i="2"/>
  <c r="LZ12" i="2"/>
  <c r="LZ26" i="2"/>
  <c r="LZ169" i="2"/>
  <c r="LZ53" i="2"/>
  <c r="LZ156" i="2"/>
  <c r="LZ191" i="2"/>
  <c r="LZ188" i="2"/>
  <c r="LZ207" i="2"/>
  <c r="LZ115" i="2"/>
  <c r="LZ27" i="2"/>
  <c r="LZ159" i="2"/>
  <c r="LZ420" i="2"/>
  <c r="LZ118" i="2"/>
  <c r="LZ322" i="2"/>
  <c r="LZ411" i="2"/>
  <c r="LZ345" i="2"/>
  <c r="LZ154" i="2"/>
  <c r="LZ110" i="2"/>
  <c r="LZ277" i="2"/>
  <c r="LZ330" i="2"/>
  <c r="LZ399" i="2"/>
  <c r="LZ269" i="2"/>
  <c r="LZ315" i="2"/>
  <c r="LZ425" i="2"/>
  <c r="LZ454" i="2"/>
  <c r="LZ242" i="2"/>
  <c r="LZ238" i="2"/>
  <c r="LZ375" i="2"/>
  <c r="LZ422" i="2"/>
  <c r="LZ395" i="2"/>
  <c r="LZ444" i="2"/>
  <c r="LZ107" i="2"/>
  <c r="LZ231" i="2"/>
  <c r="LZ116" i="2"/>
  <c r="LZ283" i="2"/>
  <c r="LZ380" i="2"/>
  <c r="LZ234" i="2"/>
  <c r="LZ266" i="2"/>
  <c r="LZ332" i="2"/>
  <c r="LZ406" i="2"/>
  <c r="LZ365" i="2"/>
  <c r="LZ173" i="2"/>
  <c r="LZ433" i="2"/>
  <c r="LZ354" i="2"/>
  <c r="LZ11" i="2"/>
  <c r="LZ326" i="2"/>
  <c r="LZ42" i="2"/>
  <c r="LZ468" i="2"/>
  <c r="LZ472" i="2"/>
  <c r="LZ41" i="2"/>
  <c r="LZ158" i="2"/>
  <c r="LZ174" i="2"/>
  <c r="LZ217" i="2"/>
  <c r="LZ38" i="2"/>
  <c r="LZ214" i="2"/>
  <c r="LZ32" i="2"/>
  <c r="LZ24" i="2"/>
  <c r="LZ18" i="2"/>
  <c r="LZ59" i="2"/>
  <c r="LZ36" i="2"/>
  <c r="LZ220" i="2"/>
  <c r="LZ198" i="2"/>
  <c r="LZ224" i="2"/>
  <c r="LZ353" i="2"/>
  <c r="LZ470" i="2"/>
  <c r="LZ358" i="2"/>
  <c r="LZ55" i="2"/>
  <c r="LZ327" i="2"/>
  <c r="LZ261" i="2"/>
  <c r="LZ205" i="2"/>
  <c r="LZ466" i="2"/>
  <c r="LZ304" i="2"/>
  <c r="LZ166" i="2"/>
  <c r="LZ289" i="2"/>
  <c r="LZ179" i="2"/>
  <c r="LZ10" i="2"/>
  <c r="LZ257" i="2"/>
  <c r="LZ457" i="2"/>
  <c r="LZ390" i="2"/>
  <c r="LZ379" i="2"/>
  <c r="LZ429" i="2"/>
  <c r="LZ409" i="2"/>
  <c r="LZ328" i="2"/>
  <c r="LZ324" i="2"/>
  <c r="LZ431" i="2"/>
  <c r="LZ338" i="2"/>
  <c r="LZ187" i="2"/>
  <c r="LZ318" i="2"/>
  <c r="LZ479" i="2"/>
  <c r="LZ459" i="2"/>
  <c r="LZ312" i="2"/>
  <c r="LZ90" i="2"/>
  <c r="LZ28" i="2"/>
  <c r="LZ288" i="2"/>
  <c r="LZ171" i="2"/>
  <c r="LZ97" i="2"/>
  <c r="LZ309" i="2"/>
  <c r="LZ241" i="2"/>
  <c r="LZ387" i="2"/>
  <c r="LZ396" i="2"/>
  <c r="LZ405" i="2"/>
  <c r="LZ310" i="2"/>
  <c r="LZ136" i="2"/>
  <c r="LZ122" i="2"/>
  <c r="LZ343" i="2"/>
  <c r="LZ278" i="2"/>
  <c r="LZ273" i="2"/>
  <c r="LZ25" i="2"/>
  <c r="LZ347" i="2"/>
  <c r="LZ245" i="2"/>
  <c r="LZ313" i="2"/>
  <c r="LZ63" i="2"/>
  <c r="LZ57" i="2"/>
  <c r="LZ68" i="2"/>
  <c r="LZ292" i="2"/>
  <c r="LZ70" i="2"/>
  <c r="LZ23" i="2"/>
  <c r="LZ71" i="2"/>
  <c r="LZ282" i="2"/>
  <c r="LZ182" i="2"/>
  <c r="LZ267" i="2"/>
  <c r="LZ78" i="2"/>
  <c r="LZ194" i="2"/>
  <c r="LZ295" i="2"/>
  <c r="LZ132" i="2"/>
  <c r="LZ175" i="2"/>
  <c r="LZ37" i="2"/>
  <c r="LZ230" i="2"/>
  <c r="LZ274" i="2"/>
  <c r="LZ319" i="2"/>
  <c r="LZ363" i="2"/>
  <c r="LZ284" i="2"/>
  <c r="LZ46" i="2"/>
  <c r="LZ196" i="2"/>
  <c r="LZ108" i="2"/>
  <c r="LZ102" i="2"/>
  <c r="MA475" i="2"/>
  <c r="MA451" i="2"/>
  <c r="MA478" i="2"/>
  <c r="MA307" i="2"/>
  <c r="MA161" i="2"/>
  <c r="MA452" i="2"/>
  <c r="MA321" i="2"/>
  <c r="MA462" i="2"/>
  <c r="MA335" i="2"/>
  <c r="MA373" i="2"/>
  <c r="MA461" i="2"/>
  <c r="MA402" i="2"/>
  <c r="MA421" i="2"/>
  <c r="MA473" i="2"/>
  <c r="MA467" i="2"/>
  <c r="MA356" i="2"/>
  <c r="MA162" i="2"/>
  <c r="MA374" i="2"/>
  <c r="MA123" i="2"/>
  <c r="MA157" i="2"/>
  <c r="MA311" i="2"/>
  <c r="MA237" i="2"/>
  <c r="MA285" i="2"/>
  <c r="MA392" i="2"/>
  <c r="MA359" i="2"/>
  <c r="MA163" i="2"/>
  <c r="MA317" i="2"/>
  <c r="MA364" i="2"/>
  <c r="MA168" i="2"/>
  <c r="MA381" i="2"/>
  <c r="MA201" i="2"/>
  <c r="MA208" i="2"/>
  <c r="MA301" i="2"/>
  <c r="MA352" i="2"/>
  <c r="MA189" i="2"/>
  <c r="MA93" i="2"/>
  <c r="MA178" i="2"/>
  <c r="MA69" i="2"/>
  <c r="MA388" i="2"/>
  <c r="MA64" i="2"/>
  <c r="MA99" i="2"/>
  <c r="MA113" i="2"/>
  <c r="MA43" i="2"/>
  <c r="MA100" i="2"/>
  <c r="MA81" i="2"/>
  <c r="MA62" i="2"/>
  <c r="MA160" i="2"/>
  <c r="MA199" i="2"/>
  <c r="MA92" i="2"/>
  <c r="MA117" i="2"/>
  <c r="MA87" i="2"/>
  <c r="MA223" i="2"/>
  <c r="MA280" i="2"/>
  <c r="MA193" i="2"/>
  <c r="MA404" i="2"/>
  <c r="MA146" i="2"/>
  <c r="MA239" i="2"/>
  <c r="MA203" i="2"/>
  <c r="MA140" i="2"/>
  <c r="MA185" i="2"/>
  <c r="MA398" i="2"/>
  <c r="MA221" i="2"/>
  <c r="MA460" i="2"/>
  <c r="MA427" i="2"/>
  <c r="MA240" i="2"/>
  <c r="MA476" i="2"/>
  <c r="MA445" i="2"/>
  <c r="MA463" i="2"/>
  <c r="MA211" i="2"/>
  <c r="MA300" i="2"/>
  <c r="MA385" i="2"/>
  <c r="MA408" i="2"/>
  <c r="MA428" i="2"/>
  <c r="MA128" i="2"/>
  <c r="MA148" i="2"/>
  <c r="MA204" i="2"/>
  <c r="MA109" i="2"/>
  <c r="MA244" i="2"/>
  <c r="MA215" i="2"/>
  <c r="MA259" i="2"/>
  <c r="MA250" i="2"/>
  <c r="MA281" i="2"/>
  <c r="MA442" i="2"/>
  <c r="MA366" i="2"/>
  <c r="MA348" i="2"/>
  <c r="MA316" i="2"/>
  <c r="MA299" i="2"/>
  <c r="MA142" i="2"/>
  <c r="MA246" i="2"/>
  <c r="MA89" i="2"/>
  <c r="MA7" i="2"/>
  <c r="MA141" i="2"/>
  <c r="MA176" i="2"/>
  <c r="MA33" i="2"/>
  <c r="MA150" i="2"/>
  <c r="MA86" i="2"/>
  <c r="MA369" i="2"/>
  <c r="MA350" i="2"/>
  <c r="MA88" i="2"/>
  <c r="MA19" i="2"/>
  <c r="MA73" i="2"/>
  <c r="MA56" i="2"/>
  <c r="MA94" i="2"/>
  <c r="MA105" i="2"/>
  <c r="MA112" i="2"/>
  <c r="MA15" i="2"/>
  <c r="MA21" i="2"/>
  <c r="MA149" i="2"/>
  <c r="MA83" i="2"/>
  <c r="MA367" i="2"/>
  <c r="MA124" i="2"/>
  <c r="MA54" i="2"/>
  <c r="MA308" i="2"/>
  <c r="MA413" i="2"/>
  <c r="MA126" i="2"/>
  <c r="MA172" i="2"/>
  <c r="MA39" i="2"/>
  <c r="MA181" i="2"/>
  <c r="MA469" i="2"/>
  <c r="MA228" i="2"/>
  <c r="MA474" i="2"/>
  <c r="MA323" i="2"/>
  <c r="MA401" i="2"/>
  <c r="MA419" i="2"/>
  <c r="MA216" i="2"/>
  <c r="MA415" i="2"/>
  <c r="MA412" i="2"/>
  <c r="MA403" i="2"/>
  <c r="MA119" i="2"/>
  <c r="MA424" i="2"/>
  <c r="MA137" i="2"/>
  <c r="MA465" i="2"/>
  <c r="MA303" i="2"/>
  <c r="MA233" i="2"/>
  <c r="MA287" i="2"/>
  <c r="MA170" i="2"/>
  <c r="MA49" i="2"/>
  <c r="MA133" i="2"/>
  <c r="MA376" i="2"/>
  <c r="MA400" i="2"/>
  <c r="MA449" i="2"/>
  <c r="MA143" i="2"/>
  <c r="MA393" i="2"/>
  <c r="MA264" i="2"/>
  <c r="MA212" i="2"/>
  <c r="MA302" i="2"/>
  <c r="MA232" i="2"/>
  <c r="MA314" i="2"/>
  <c r="MA61" i="2"/>
  <c r="MA130" i="2"/>
  <c r="MA371" i="2"/>
  <c r="MA103" i="2"/>
  <c r="MA346" i="2"/>
  <c r="MA72" i="2"/>
  <c r="MA344" i="2"/>
  <c r="MA34" i="2"/>
  <c r="MA210" i="2"/>
  <c r="MA368" i="2"/>
  <c r="MA101" i="2"/>
  <c r="MA50" i="2"/>
  <c r="MA227" i="2"/>
  <c r="MA306" i="2"/>
  <c r="MA29" i="2"/>
  <c r="MA341" i="2"/>
  <c r="MA263" i="2"/>
  <c r="MA125" i="2"/>
  <c r="MA40" i="2"/>
  <c r="MA74" i="2"/>
  <c r="MA134" i="2"/>
  <c r="MA268" i="2"/>
  <c r="MA131" i="2"/>
  <c r="MA180" i="2"/>
  <c r="MA391" i="2"/>
  <c r="MA434" i="2"/>
  <c r="MA152" i="2"/>
  <c r="MA164" i="2"/>
  <c r="MA177" i="2"/>
  <c r="MA45" i="2"/>
  <c r="MA106" i="2"/>
  <c r="MA225" i="2"/>
  <c r="MA464" i="2"/>
  <c r="MA394" i="2"/>
  <c r="MA213" i="2"/>
  <c r="MA437" i="2"/>
  <c r="MA441" i="2"/>
  <c r="MA357" i="2"/>
  <c r="MA407" i="2"/>
  <c r="MA443" i="2"/>
  <c r="MA360" i="2"/>
  <c r="MA333" i="2"/>
  <c r="MA389" i="2"/>
  <c r="MA440" i="2"/>
  <c r="MA258" i="2"/>
  <c r="MA339" i="2"/>
  <c r="MA305" i="2"/>
  <c r="MA60" i="2"/>
  <c r="MA129" i="2"/>
  <c r="MA248" i="2"/>
  <c r="MA456" i="2"/>
  <c r="MA14" i="2"/>
  <c r="MA197" i="2"/>
  <c r="MA253" i="2"/>
  <c r="MA291" i="2"/>
  <c r="MA331" i="2"/>
  <c r="MA410" i="2"/>
  <c r="MA471" i="2"/>
  <c r="MA91" i="2"/>
  <c r="MA247" i="2"/>
  <c r="MA6" i="2"/>
  <c r="MA222" i="2"/>
  <c r="MA139" i="2"/>
  <c r="MA226" i="2"/>
  <c r="MA95" i="2"/>
  <c r="MA96" i="2"/>
  <c r="MA111" i="2"/>
  <c r="MA58" i="2"/>
  <c r="MA243" i="2"/>
  <c r="MA35" i="2"/>
  <c r="MA5" i="2"/>
  <c r="MA9" i="2"/>
  <c r="MA209" i="2"/>
  <c r="MA2" i="2"/>
  <c r="MA286" i="2"/>
  <c r="MA65" i="2"/>
  <c r="MA153" i="2"/>
  <c r="MA195" i="2"/>
  <c r="MA186" i="2"/>
  <c r="MA184" i="2"/>
  <c r="MA85" i="2"/>
  <c r="MA432" i="2"/>
  <c r="MA383" i="2"/>
  <c r="MA325" i="2"/>
  <c r="MA362" i="2"/>
  <c r="MA361" i="2"/>
  <c r="MA455" i="2"/>
  <c r="MA22" i="2"/>
  <c r="MA52" i="2"/>
  <c r="MA260" i="2"/>
  <c r="MA262" i="2"/>
  <c r="MA372" i="2"/>
  <c r="MA418" i="2"/>
  <c r="MA370" i="2"/>
  <c r="MA349" i="2"/>
  <c r="MA416" i="2"/>
  <c r="MA423" i="2"/>
  <c r="MA414" i="2"/>
  <c r="MA151" i="2"/>
  <c r="MA447" i="2"/>
  <c r="MA298" i="2"/>
  <c r="MA438" i="2"/>
  <c r="MA430" i="2"/>
  <c r="MA436" i="2"/>
  <c r="MA104" i="2"/>
  <c r="MA80" i="2"/>
  <c r="MA44" i="2"/>
  <c r="MA202" i="2"/>
  <c r="MA67" i="2"/>
  <c r="MA446" i="2"/>
  <c r="MA426" i="2"/>
  <c r="MA165" i="2"/>
  <c r="MA135" i="2"/>
  <c r="MA236" i="2"/>
  <c r="MA271" i="2"/>
  <c r="MA114" i="2"/>
  <c r="MA252" i="2"/>
  <c r="MA340" i="2"/>
  <c r="MA294" i="2"/>
  <c r="MA276" i="2"/>
  <c r="MA20" i="2"/>
  <c r="MA17" i="2"/>
  <c r="MA296" i="2"/>
  <c r="MA30" i="2"/>
  <c r="MA31" i="2"/>
  <c r="MA48" i="2"/>
  <c r="MA206" i="2"/>
  <c r="MA120" i="2"/>
  <c r="MA293" i="2"/>
  <c r="MA218" i="2"/>
  <c r="MA66" i="2"/>
  <c r="MA144" i="2"/>
  <c r="MA192" i="2"/>
  <c r="MA4" i="2"/>
  <c r="MA254" i="2"/>
  <c r="MA275" i="2"/>
  <c r="MA76" i="2"/>
  <c r="MA155" i="2"/>
  <c r="MA145" i="2"/>
  <c r="MA16" i="2"/>
  <c r="MA98" i="2"/>
  <c r="MA270" i="2"/>
  <c r="MA229" i="2"/>
  <c r="MA297" i="2"/>
  <c r="MA448" i="2"/>
  <c r="MA337" i="2"/>
  <c r="MA255" i="2"/>
  <c r="MA13" i="2"/>
  <c r="MA167" i="2"/>
  <c r="MA84" i="2"/>
  <c r="MA336" i="2"/>
  <c r="MA458" i="2"/>
  <c r="MA378" i="2"/>
  <c r="MA77" i="2"/>
  <c r="MA290" i="2"/>
  <c r="MA329" i="2"/>
  <c r="MA351" i="2"/>
  <c r="MA450" i="2"/>
  <c r="MA384" i="2"/>
  <c r="MA355" i="2"/>
  <c r="MA265" i="2"/>
  <c r="MA279" i="2"/>
  <c r="MA377" i="2"/>
  <c r="MA397" i="2"/>
  <c r="MA235" i="2"/>
  <c r="MA183" i="2"/>
  <c r="MA251" i="2"/>
  <c r="MA121" i="2"/>
  <c r="MA249" i="2"/>
  <c r="MA8" i="2"/>
  <c r="MA334" i="2"/>
  <c r="MA272" i="2"/>
  <c r="MA439" i="2"/>
  <c r="MA453" i="2"/>
  <c r="MA382" i="2"/>
  <c r="MA417" i="2"/>
  <c r="MA386" i="2"/>
  <c r="MA435" i="2"/>
  <c r="MA138" i="2"/>
  <c r="MA342" i="2"/>
  <c r="MA200" i="2"/>
  <c r="MA256" i="2"/>
  <c r="MA190" i="2"/>
  <c r="MA79" i="2"/>
  <c r="MA219" i="2"/>
  <c r="MA147" i="2"/>
  <c r="MA127" i="2"/>
  <c r="MA3" i="2"/>
  <c r="MA75" i="2"/>
  <c r="MA51" i="2"/>
  <c r="MA12" i="2"/>
  <c r="MA26" i="2"/>
  <c r="MA169" i="2"/>
  <c r="MA53" i="2"/>
  <c r="MA156" i="2"/>
  <c r="MA191" i="2"/>
  <c r="MA188" i="2"/>
  <c r="MA207" i="2"/>
  <c r="MA115" i="2"/>
  <c r="MA27" i="2"/>
  <c r="MA159" i="2"/>
  <c r="MA420" i="2"/>
  <c r="MA118" i="2"/>
  <c r="MA322" i="2"/>
  <c r="MA411" i="2"/>
  <c r="MA345" i="2"/>
  <c r="MA154" i="2"/>
  <c r="MA110" i="2"/>
  <c r="MA277" i="2"/>
  <c r="MA330" i="2"/>
  <c r="MA47" i="2"/>
  <c r="MA477" i="2"/>
  <c r="MA320" i="2"/>
  <c r="MA82" i="2"/>
  <c r="MA399" i="2"/>
  <c r="MA269" i="2"/>
  <c r="MA315" i="2"/>
  <c r="MA425" i="2"/>
  <c r="MA454" i="2"/>
  <c r="MA242" i="2"/>
  <c r="MA238" i="2"/>
  <c r="MA375" i="2"/>
  <c r="MA422" i="2"/>
  <c r="MA395" i="2"/>
  <c r="MA444" i="2"/>
  <c r="MA107" i="2"/>
  <c r="MA231" i="2"/>
  <c r="MA116" i="2"/>
  <c r="MA283" i="2"/>
  <c r="MA380" i="2"/>
  <c r="MA234" i="2"/>
  <c r="MA266" i="2"/>
  <c r="MA332" i="2"/>
  <c r="MA406" i="2"/>
  <c r="MA365" i="2"/>
  <c r="MA173" i="2"/>
  <c r="MA433" i="2"/>
  <c r="MA354" i="2"/>
  <c r="MA11" i="2"/>
  <c r="MA326" i="2"/>
  <c r="MA42" i="2"/>
  <c r="MA468" i="2"/>
  <c r="MA472" i="2"/>
  <c r="MA41" i="2"/>
  <c r="MA158" i="2"/>
  <c r="MA174" i="2"/>
  <c r="MA217" i="2"/>
  <c r="MA38" i="2"/>
  <c r="MA214" i="2"/>
  <c r="MA32" i="2"/>
  <c r="MA24" i="2"/>
  <c r="MA18" i="2"/>
  <c r="MA59" i="2"/>
  <c r="MA36" i="2"/>
  <c r="MA220" i="2"/>
  <c r="MA198" i="2"/>
  <c r="MA224" i="2"/>
  <c r="MA353" i="2"/>
  <c r="MA470" i="2"/>
  <c r="MA358" i="2"/>
  <c r="MA55" i="2"/>
  <c r="MA327" i="2"/>
  <c r="MA261" i="2"/>
  <c r="MA205" i="2"/>
  <c r="MA466" i="2"/>
  <c r="MA304" i="2"/>
  <c r="MA166" i="2"/>
  <c r="MA289" i="2"/>
  <c r="MA179" i="2"/>
  <c r="MA10" i="2"/>
  <c r="MA257" i="2"/>
  <c r="MA457" i="2"/>
  <c r="MA390" i="2"/>
  <c r="MA379" i="2"/>
  <c r="MA429" i="2"/>
  <c r="MA409" i="2"/>
  <c r="MA328" i="2"/>
  <c r="MA324" i="2"/>
  <c r="MA431" i="2"/>
  <c r="MA338" i="2"/>
  <c r="MA187" i="2"/>
  <c r="MA318" i="2"/>
  <c r="MA479" i="2"/>
  <c r="MA459" i="2"/>
  <c r="MA312" i="2"/>
  <c r="MA90" i="2"/>
  <c r="MA28" i="2"/>
  <c r="MA288" i="2"/>
  <c r="MA171" i="2"/>
  <c r="MA97" i="2"/>
  <c r="MA309" i="2"/>
  <c r="MA241" i="2"/>
  <c r="MA387" i="2"/>
  <c r="MA396" i="2"/>
  <c r="MA405" i="2"/>
  <c r="MA310" i="2"/>
  <c r="MA136" i="2"/>
  <c r="MA122" i="2"/>
  <c r="MA343" i="2"/>
  <c r="MA278" i="2"/>
  <c r="MA273" i="2"/>
  <c r="MA25" i="2"/>
  <c r="MA347" i="2"/>
  <c r="MA245" i="2"/>
  <c r="MA313" i="2"/>
  <c r="MA63" i="2"/>
  <c r="MA57" i="2"/>
  <c r="MA68" i="2"/>
  <c r="MA292" i="2"/>
  <c r="MA70" i="2"/>
  <c r="MA23" i="2"/>
  <c r="MA71" i="2"/>
  <c r="MA282" i="2"/>
  <c r="MA182" i="2"/>
  <c r="MA267" i="2"/>
  <c r="MA78" i="2"/>
  <c r="MA194" i="2"/>
  <c r="MA295" i="2"/>
  <c r="MA132" i="2"/>
  <c r="MA175" i="2"/>
  <c r="MA37" i="2"/>
  <c r="MA230" i="2"/>
  <c r="MA274" i="2"/>
  <c r="MA319" i="2"/>
  <c r="MA363" i="2"/>
  <c r="MA284" i="2"/>
  <c r="MA46" i="2"/>
  <c r="MA196" i="2"/>
  <c r="MA108" i="2"/>
  <c r="MA102" i="2"/>
  <c r="MB475" i="2"/>
  <c r="MB451" i="2"/>
  <c r="MB478" i="2"/>
  <c r="MB307" i="2"/>
  <c r="MB161" i="2"/>
  <c r="MB452" i="2"/>
  <c r="MB321" i="2"/>
  <c r="MB462" i="2"/>
  <c r="MB335" i="2"/>
  <c r="MB373" i="2"/>
  <c r="MB461" i="2"/>
  <c r="MB402" i="2"/>
  <c r="MB421" i="2"/>
  <c r="MB473" i="2"/>
  <c r="MB467" i="2"/>
  <c r="MB356" i="2"/>
  <c r="MB162" i="2"/>
  <c r="MB374" i="2"/>
  <c r="MB123" i="2"/>
  <c r="MB157" i="2"/>
  <c r="MB311" i="2"/>
  <c r="MB237" i="2"/>
  <c r="MB285" i="2"/>
  <c r="MB392" i="2"/>
  <c r="MB359" i="2"/>
  <c r="MB163" i="2"/>
  <c r="MB317" i="2"/>
  <c r="MB364" i="2"/>
  <c r="MB168" i="2"/>
  <c r="MB381" i="2"/>
  <c r="MB201" i="2"/>
  <c r="MB208" i="2"/>
  <c r="MB301" i="2"/>
  <c r="MB352" i="2"/>
  <c r="MB189" i="2"/>
  <c r="MB93" i="2"/>
  <c r="MB178" i="2"/>
  <c r="MB69" i="2"/>
  <c r="MB388" i="2"/>
  <c r="MB64" i="2"/>
  <c r="MB99" i="2"/>
  <c r="MB113" i="2"/>
  <c r="MB43" i="2"/>
  <c r="MB100" i="2"/>
  <c r="MB81" i="2"/>
  <c r="MB62" i="2"/>
  <c r="MB160" i="2"/>
  <c r="MB199" i="2"/>
  <c r="MB92" i="2"/>
  <c r="MB117" i="2"/>
  <c r="MB87" i="2"/>
  <c r="MB223" i="2"/>
  <c r="MB280" i="2"/>
  <c r="MB193" i="2"/>
  <c r="MB404" i="2"/>
  <c r="MB146" i="2"/>
  <c r="MB239" i="2"/>
  <c r="MB203" i="2"/>
  <c r="MB140" i="2"/>
  <c r="MB185" i="2"/>
  <c r="MB398" i="2"/>
  <c r="MB221" i="2"/>
  <c r="MB460" i="2"/>
  <c r="MB427" i="2"/>
  <c r="MB240" i="2"/>
  <c r="MB476" i="2"/>
  <c r="MB445" i="2"/>
  <c r="MB463" i="2"/>
  <c r="MB211" i="2"/>
  <c r="MB300" i="2"/>
  <c r="MB385" i="2"/>
  <c r="MB408" i="2"/>
  <c r="MB428" i="2"/>
  <c r="MB128" i="2"/>
  <c r="MB148" i="2"/>
  <c r="MB204" i="2"/>
  <c r="MB109" i="2"/>
  <c r="MB244" i="2"/>
  <c r="MB215" i="2"/>
  <c r="MB259" i="2"/>
  <c r="MB250" i="2"/>
  <c r="MB281" i="2"/>
  <c r="MB442" i="2"/>
  <c r="MB366" i="2"/>
  <c r="MB348" i="2"/>
  <c r="MB316" i="2"/>
  <c r="MB299" i="2"/>
  <c r="MB142" i="2"/>
  <c r="MB246" i="2"/>
  <c r="MB89" i="2"/>
  <c r="MB7" i="2"/>
  <c r="MB141" i="2"/>
  <c r="MB176" i="2"/>
  <c r="MB33" i="2"/>
  <c r="MB150" i="2"/>
  <c r="MB86" i="2"/>
  <c r="MB369" i="2"/>
  <c r="MB350" i="2"/>
  <c r="MB88" i="2"/>
  <c r="MB19" i="2"/>
  <c r="MB73" i="2"/>
  <c r="MB56" i="2"/>
  <c r="MB94" i="2"/>
  <c r="MB105" i="2"/>
  <c r="MB112" i="2"/>
  <c r="MB15" i="2"/>
  <c r="MB21" i="2"/>
  <c r="MB149" i="2"/>
  <c r="MB83" i="2"/>
  <c r="MB367" i="2"/>
  <c r="MB124" i="2"/>
  <c r="MB54" i="2"/>
  <c r="MB308" i="2"/>
  <c r="MB413" i="2"/>
  <c r="MB126" i="2"/>
  <c r="MB172" i="2"/>
  <c r="MB39" i="2"/>
  <c r="MB181" i="2"/>
  <c r="MB469" i="2"/>
  <c r="MB228" i="2"/>
  <c r="MB474" i="2"/>
  <c r="MB323" i="2"/>
  <c r="MB401" i="2"/>
  <c r="MB419" i="2"/>
  <c r="MB216" i="2"/>
  <c r="MB415" i="2"/>
  <c r="MB412" i="2"/>
  <c r="MB403" i="2"/>
  <c r="MB119" i="2"/>
  <c r="MB424" i="2"/>
  <c r="MB137" i="2"/>
  <c r="MB465" i="2"/>
  <c r="MB303" i="2"/>
  <c r="MB233" i="2"/>
  <c r="MB287" i="2"/>
  <c r="MB170" i="2"/>
  <c r="MB49" i="2"/>
  <c r="MB133" i="2"/>
  <c r="MB376" i="2"/>
  <c r="MB400" i="2"/>
  <c r="MB449" i="2"/>
  <c r="MB143" i="2"/>
  <c r="MB393" i="2"/>
  <c r="MB264" i="2"/>
  <c r="MB212" i="2"/>
  <c r="MB302" i="2"/>
  <c r="MB232" i="2"/>
  <c r="MB314" i="2"/>
  <c r="MB61" i="2"/>
  <c r="MB130" i="2"/>
  <c r="MB371" i="2"/>
  <c r="MB103" i="2"/>
  <c r="MB346" i="2"/>
  <c r="MB72" i="2"/>
  <c r="MB344" i="2"/>
  <c r="MB34" i="2"/>
  <c r="MB210" i="2"/>
  <c r="MB368" i="2"/>
  <c r="MB101" i="2"/>
  <c r="MB50" i="2"/>
  <c r="MB227" i="2"/>
  <c r="MB306" i="2"/>
  <c r="MB29" i="2"/>
  <c r="MB341" i="2"/>
  <c r="MB263" i="2"/>
  <c r="MB125" i="2"/>
  <c r="MB40" i="2"/>
  <c r="MB74" i="2"/>
  <c r="MB134" i="2"/>
  <c r="MB268" i="2"/>
  <c r="MB131" i="2"/>
  <c r="MB180" i="2"/>
  <c r="MB391" i="2"/>
  <c r="MB434" i="2"/>
  <c r="MB152" i="2"/>
  <c r="MB164" i="2"/>
  <c r="MB177" i="2"/>
  <c r="MB45" i="2"/>
  <c r="MB106" i="2"/>
  <c r="MB225" i="2"/>
  <c r="MB464" i="2"/>
  <c r="MB394" i="2"/>
  <c r="MB213" i="2"/>
  <c r="MB437" i="2"/>
  <c r="MB441" i="2"/>
  <c r="MB357" i="2"/>
  <c r="MB407" i="2"/>
  <c r="MB443" i="2"/>
  <c r="MB360" i="2"/>
  <c r="MB333" i="2"/>
  <c r="MB389" i="2"/>
  <c r="MB440" i="2"/>
  <c r="MB258" i="2"/>
  <c r="MB339" i="2"/>
  <c r="MB305" i="2"/>
  <c r="MB60" i="2"/>
  <c r="MB129" i="2"/>
  <c r="MB248" i="2"/>
  <c r="MB456" i="2"/>
  <c r="MB14" i="2"/>
  <c r="MB197" i="2"/>
  <c r="MB253" i="2"/>
  <c r="MB291" i="2"/>
  <c r="MB331" i="2"/>
  <c r="MB410" i="2"/>
  <c r="MB471" i="2"/>
  <c r="MB91" i="2"/>
  <c r="MB247" i="2"/>
  <c r="MB6" i="2"/>
  <c r="MB222" i="2"/>
  <c r="MB139" i="2"/>
  <c r="MB226" i="2"/>
  <c r="MB95" i="2"/>
  <c r="MB96" i="2"/>
  <c r="MB111" i="2"/>
  <c r="MB58" i="2"/>
  <c r="MB243" i="2"/>
  <c r="MB35" i="2"/>
  <c r="MB5" i="2"/>
  <c r="MB9" i="2"/>
  <c r="MB209" i="2"/>
  <c r="MB2" i="2"/>
  <c r="MB286" i="2"/>
  <c r="MB65" i="2"/>
  <c r="MB153" i="2"/>
  <c r="MB195" i="2"/>
  <c r="MB186" i="2"/>
  <c r="MB184" i="2"/>
  <c r="MB85" i="2"/>
  <c r="MB432" i="2"/>
  <c r="MB383" i="2"/>
  <c r="MB325" i="2"/>
  <c r="MB362" i="2"/>
  <c r="MB361" i="2"/>
  <c r="MB455" i="2"/>
  <c r="MB22" i="2"/>
  <c r="MB52" i="2"/>
  <c r="MB260" i="2"/>
  <c r="MB262" i="2"/>
  <c r="MB372" i="2"/>
  <c r="MB418" i="2"/>
  <c r="MB370" i="2"/>
  <c r="MB349" i="2"/>
  <c r="MB416" i="2"/>
  <c r="MB423" i="2"/>
  <c r="MB414" i="2"/>
  <c r="MB151" i="2"/>
  <c r="MB447" i="2"/>
  <c r="MB298" i="2"/>
  <c r="MB438" i="2"/>
  <c r="MB430" i="2"/>
  <c r="MB436" i="2"/>
  <c r="MB104" i="2"/>
  <c r="MB80" i="2"/>
  <c r="MB44" i="2"/>
  <c r="MB202" i="2"/>
  <c r="MB67" i="2"/>
  <c r="MB446" i="2"/>
  <c r="MB426" i="2"/>
  <c r="MB165" i="2"/>
  <c r="MB135" i="2"/>
  <c r="MB236" i="2"/>
  <c r="MB271" i="2"/>
  <c r="MB114" i="2"/>
  <c r="MB252" i="2"/>
  <c r="MB340" i="2"/>
  <c r="MB294" i="2"/>
  <c r="MB276" i="2"/>
  <c r="MB20" i="2"/>
  <c r="MB17" i="2"/>
  <c r="MB296" i="2"/>
  <c r="MB30" i="2"/>
  <c r="MB31" i="2"/>
  <c r="MB48" i="2"/>
  <c r="MB206" i="2"/>
  <c r="MB120" i="2"/>
  <c r="MB293" i="2"/>
  <c r="MB218" i="2"/>
  <c r="MB66" i="2"/>
  <c r="MB144" i="2"/>
  <c r="MB192" i="2"/>
  <c r="MB4" i="2"/>
  <c r="MB254" i="2"/>
  <c r="MB275" i="2"/>
  <c r="MB76" i="2"/>
  <c r="MB155" i="2"/>
  <c r="MB145" i="2"/>
  <c r="MB16" i="2"/>
  <c r="MB98" i="2"/>
  <c r="MB270" i="2"/>
  <c r="MB229" i="2"/>
  <c r="MB297" i="2"/>
  <c r="MB448" i="2"/>
  <c r="MB337" i="2"/>
  <c r="MB255" i="2"/>
  <c r="MB13" i="2"/>
  <c r="MB167" i="2"/>
  <c r="MB84" i="2"/>
  <c r="MB336" i="2"/>
  <c r="MB458" i="2"/>
  <c r="MB378" i="2"/>
  <c r="MB77" i="2"/>
  <c r="MB290" i="2"/>
  <c r="MB329" i="2"/>
  <c r="MB351" i="2"/>
  <c r="MB450" i="2"/>
  <c r="MB384" i="2"/>
  <c r="MB355" i="2"/>
  <c r="MB265" i="2"/>
  <c r="MB279" i="2"/>
  <c r="MB377" i="2"/>
  <c r="MB397" i="2"/>
  <c r="MB235" i="2"/>
  <c r="MB183" i="2"/>
  <c r="MB251" i="2"/>
  <c r="MB121" i="2"/>
  <c r="MB249" i="2"/>
  <c r="MB8" i="2"/>
  <c r="MB334" i="2"/>
  <c r="MB272" i="2"/>
  <c r="MB439" i="2"/>
  <c r="MB453" i="2"/>
  <c r="MB382" i="2"/>
  <c r="MB417" i="2"/>
  <c r="MB386" i="2"/>
  <c r="MB435" i="2"/>
  <c r="MB138" i="2"/>
  <c r="MB342" i="2"/>
  <c r="MB200" i="2"/>
  <c r="MB256" i="2"/>
  <c r="MB190" i="2"/>
  <c r="MB79" i="2"/>
  <c r="MB219" i="2"/>
  <c r="MB147" i="2"/>
  <c r="MB127" i="2"/>
  <c r="MB3" i="2"/>
  <c r="MB75" i="2"/>
  <c r="MB51" i="2"/>
  <c r="MB12" i="2"/>
  <c r="MB26" i="2"/>
  <c r="MB169" i="2"/>
  <c r="MB53" i="2"/>
  <c r="MB156" i="2"/>
  <c r="MB191" i="2"/>
  <c r="MB188" i="2"/>
  <c r="MB207" i="2"/>
  <c r="MB115" i="2"/>
  <c r="MB27" i="2"/>
  <c r="MB159" i="2"/>
  <c r="MB420" i="2"/>
  <c r="MB118" i="2"/>
  <c r="MB322" i="2"/>
  <c r="MB411" i="2"/>
  <c r="MB345" i="2"/>
  <c r="MB154" i="2"/>
  <c r="MB110" i="2"/>
  <c r="MB277" i="2"/>
  <c r="MB330" i="2"/>
  <c r="MB47" i="2"/>
  <c r="MB477" i="2"/>
  <c r="MB320" i="2"/>
  <c r="MB82" i="2"/>
  <c r="MB399" i="2"/>
  <c r="MB269" i="2"/>
  <c r="MB315" i="2"/>
  <c r="MB425" i="2"/>
  <c r="MB454" i="2"/>
  <c r="MB242" i="2"/>
  <c r="MB238" i="2"/>
  <c r="MB375" i="2"/>
  <c r="MB422" i="2"/>
  <c r="MB395" i="2"/>
  <c r="MB444" i="2"/>
  <c r="MB107" i="2"/>
  <c r="MB231" i="2"/>
  <c r="MB116" i="2"/>
  <c r="MB283" i="2"/>
  <c r="MB380" i="2"/>
  <c r="MB234" i="2"/>
  <c r="MB266" i="2"/>
  <c r="MB332" i="2"/>
  <c r="MB406" i="2"/>
  <c r="MB365" i="2"/>
  <c r="MB173" i="2"/>
  <c r="MB433" i="2"/>
  <c r="MB354" i="2"/>
  <c r="MB11" i="2"/>
  <c r="MB326" i="2"/>
  <c r="MB42" i="2"/>
  <c r="MB468" i="2"/>
  <c r="MB472" i="2"/>
  <c r="MB41" i="2"/>
  <c r="MB158" i="2"/>
  <c r="MB174" i="2"/>
  <c r="MB217" i="2"/>
  <c r="MB38" i="2"/>
  <c r="MB214" i="2"/>
  <c r="MB32" i="2"/>
  <c r="MB24" i="2"/>
  <c r="MB18" i="2"/>
  <c r="MB59" i="2"/>
  <c r="MB36" i="2"/>
  <c r="MB220" i="2"/>
  <c r="MB198" i="2"/>
  <c r="MB224" i="2"/>
  <c r="MB353" i="2"/>
  <c r="MB470" i="2"/>
  <c r="MB358" i="2"/>
  <c r="MB55" i="2"/>
  <c r="MB327" i="2"/>
  <c r="MB261" i="2"/>
  <c r="MB205" i="2"/>
  <c r="MB466" i="2"/>
  <c r="MB304" i="2"/>
  <c r="MB166" i="2"/>
  <c r="MB289" i="2"/>
  <c r="MB179" i="2"/>
  <c r="MB10" i="2"/>
  <c r="MB257" i="2"/>
  <c r="MB457" i="2"/>
  <c r="MB390" i="2"/>
  <c r="MB379" i="2"/>
  <c r="MB429" i="2"/>
  <c r="MB409" i="2"/>
  <c r="MB328" i="2"/>
  <c r="MB324" i="2"/>
  <c r="MB431" i="2"/>
  <c r="MB338" i="2"/>
  <c r="MB187" i="2"/>
  <c r="MB318" i="2"/>
  <c r="MB479" i="2"/>
  <c r="MB459" i="2"/>
  <c r="MB312" i="2"/>
  <c r="MB90" i="2"/>
  <c r="MB28" i="2"/>
  <c r="MB288" i="2"/>
  <c r="MB171" i="2"/>
  <c r="MB97" i="2"/>
  <c r="MB309" i="2"/>
  <c r="MB241" i="2"/>
  <c r="MB387" i="2"/>
  <c r="MB396" i="2"/>
  <c r="MB405" i="2"/>
  <c r="MB310" i="2"/>
  <c r="MB136" i="2"/>
  <c r="MB122" i="2"/>
  <c r="MB343" i="2"/>
  <c r="MB278" i="2"/>
  <c r="MB273" i="2"/>
  <c r="MB25" i="2"/>
  <c r="MB347" i="2"/>
  <c r="MB245" i="2"/>
  <c r="MB313" i="2"/>
  <c r="MB63" i="2"/>
  <c r="MB57" i="2"/>
  <c r="MB68" i="2"/>
  <c r="MB292" i="2"/>
  <c r="MB70" i="2"/>
  <c r="MB23" i="2"/>
  <c r="MB71" i="2"/>
  <c r="MB282" i="2"/>
  <c r="MB182" i="2"/>
  <c r="MB267" i="2"/>
  <c r="MB78" i="2"/>
  <c r="MB194" i="2"/>
  <c r="MB295" i="2"/>
  <c r="MB132" i="2"/>
  <c r="MB175" i="2"/>
  <c r="MB37" i="2"/>
  <c r="MB230" i="2"/>
  <c r="MB274" i="2"/>
  <c r="MB319" i="2"/>
  <c r="MB363" i="2"/>
  <c r="MB284" i="2"/>
  <c r="MB46" i="2"/>
  <c r="MB196" i="2"/>
  <c r="MB108" i="2"/>
  <c r="MB102" i="2"/>
  <c r="MC475" i="2"/>
  <c r="MC451" i="2"/>
  <c r="MC478" i="2"/>
  <c r="MC307" i="2"/>
  <c r="MC161" i="2"/>
  <c r="MC452" i="2"/>
  <c r="MC321" i="2"/>
  <c r="MC462" i="2"/>
  <c r="MC335" i="2"/>
  <c r="MC373" i="2"/>
  <c r="MC461" i="2"/>
  <c r="MC402" i="2"/>
  <c r="MC421" i="2"/>
  <c r="MC473" i="2"/>
  <c r="MC467" i="2"/>
  <c r="MC356" i="2"/>
  <c r="MC162" i="2"/>
  <c r="MC374" i="2"/>
  <c r="MC123" i="2"/>
  <c r="MC157" i="2"/>
  <c r="MC311" i="2"/>
  <c r="MC237" i="2"/>
  <c r="MC285" i="2"/>
  <c r="MC392" i="2"/>
  <c r="MC359" i="2"/>
  <c r="MC163" i="2"/>
  <c r="MC317" i="2"/>
  <c r="MC364" i="2"/>
  <c r="MC168" i="2"/>
  <c r="MC381" i="2"/>
  <c r="MC201" i="2"/>
  <c r="MC208" i="2"/>
  <c r="MC301" i="2"/>
  <c r="MC352" i="2"/>
  <c r="MC189" i="2"/>
  <c r="MC93" i="2"/>
  <c r="MC178" i="2"/>
  <c r="MC69" i="2"/>
  <c r="MC388" i="2"/>
  <c r="MC64" i="2"/>
  <c r="MC99" i="2"/>
  <c r="MC113" i="2"/>
  <c r="MC43" i="2"/>
  <c r="MC100" i="2"/>
  <c r="MC81" i="2"/>
  <c r="MC62" i="2"/>
  <c r="MC160" i="2"/>
  <c r="MC199" i="2"/>
  <c r="MC92" i="2"/>
  <c r="MC117" i="2"/>
  <c r="MC87" i="2"/>
  <c r="MC223" i="2"/>
  <c r="MC280" i="2"/>
  <c r="MC193" i="2"/>
  <c r="MC404" i="2"/>
  <c r="MC146" i="2"/>
  <c r="MC239" i="2"/>
  <c r="MC203" i="2"/>
  <c r="MC140" i="2"/>
  <c r="MC185" i="2"/>
  <c r="MC398" i="2"/>
  <c r="MC221" i="2"/>
  <c r="MC460" i="2"/>
  <c r="MC427" i="2"/>
  <c r="MC240" i="2"/>
  <c r="MC476" i="2"/>
  <c r="MC445" i="2"/>
  <c r="MC463" i="2"/>
  <c r="MC211" i="2"/>
  <c r="MC300" i="2"/>
  <c r="MC385" i="2"/>
  <c r="MC408" i="2"/>
  <c r="MC428" i="2"/>
  <c r="MC128" i="2"/>
  <c r="MC148" i="2"/>
  <c r="MC204" i="2"/>
  <c r="MC109" i="2"/>
  <c r="MC244" i="2"/>
  <c r="MC215" i="2"/>
  <c r="MC259" i="2"/>
  <c r="MC250" i="2"/>
  <c r="MC281" i="2"/>
  <c r="MC442" i="2"/>
  <c r="MC366" i="2"/>
  <c r="MC348" i="2"/>
  <c r="MC316" i="2"/>
  <c r="MC299" i="2"/>
  <c r="MC142" i="2"/>
  <c r="MC246" i="2"/>
  <c r="MC89" i="2"/>
  <c r="MC7" i="2"/>
  <c r="MC141" i="2"/>
  <c r="MC176" i="2"/>
  <c r="MC33" i="2"/>
  <c r="MC150" i="2"/>
  <c r="MC86" i="2"/>
  <c r="MC369" i="2"/>
  <c r="MC350" i="2"/>
  <c r="MC88" i="2"/>
  <c r="MC19" i="2"/>
  <c r="MC73" i="2"/>
  <c r="MC56" i="2"/>
  <c r="MC94" i="2"/>
  <c r="MC105" i="2"/>
  <c r="MC112" i="2"/>
  <c r="MC15" i="2"/>
  <c r="MC21" i="2"/>
  <c r="MC149" i="2"/>
  <c r="MC83" i="2"/>
  <c r="MC367" i="2"/>
  <c r="MC124" i="2"/>
  <c r="MC54" i="2"/>
  <c r="MC308" i="2"/>
  <c r="MC413" i="2"/>
  <c r="MC126" i="2"/>
  <c r="MC172" i="2"/>
  <c r="MC39" i="2"/>
  <c r="MC181" i="2"/>
  <c r="MC469" i="2"/>
  <c r="MC228" i="2"/>
  <c r="MC474" i="2"/>
  <c r="MC323" i="2"/>
  <c r="MC401" i="2"/>
  <c r="MC419" i="2"/>
  <c r="MC216" i="2"/>
  <c r="MC415" i="2"/>
  <c r="MC412" i="2"/>
  <c r="MC403" i="2"/>
  <c r="MC119" i="2"/>
  <c r="MC424" i="2"/>
  <c r="MC137" i="2"/>
  <c r="MC465" i="2"/>
  <c r="MC303" i="2"/>
  <c r="MC233" i="2"/>
  <c r="MC287" i="2"/>
  <c r="MC170" i="2"/>
  <c r="MC49" i="2"/>
  <c r="MC133" i="2"/>
  <c r="MC376" i="2"/>
  <c r="MC400" i="2"/>
  <c r="MC449" i="2"/>
  <c r="MC143" i="2"/>
  <c r="MC393" i="2"/>
  <c r="MC264" i="2"/>
  <c r="MC212" i="2"/>
  <c r="MC302" i="2"/>
  <c r="MC232" i="2"/>
  <c r="MC314" i="2"/>
  <c r="MC61" i="2"/>
  <c r="MC130" i="2"/>
  <c r="MC371" i="2"/>
  <c r="MC103" i="2"/>
  <c r="MC346" i="2"/>
  <c r="MC72" i="2"/>
  <c r="MC344" i="2"/>
  <c r="MC34" i="2"/>
  <c r="MC210" i="2"/>
  <c r="MC368" i="2"/>
  <c r="MC101" i="2"/>
  <c r="MC50" i="2"/>
  <c r="MC227" i="2"/>
  <c r="MC306" i="2"/>
  <c r="MC29" i="2"/>
  <c r="MC341" i="2"/>
  <c r="MC263" i="2"/>
  <c r="MC125" i="2"/>
  <c r="MC40" i="2"/>
  <c r="MC74" i="2"/>
  <c r="MC134" i="2"/>
  <c r="MC268" i="2"/>
  <c r="MC131" i="2"/>
  <c r="MC180" i="2"/>
  <c r="MC391" i="2"/>
  <c r="MC434" i="2"/>
  <c r="MC152" i="2"/>
  <c r="MC164" i="2"/>
  <c r="MC177" i="2"/>
  <c r="MC45" i="2"/>
  <c r="MC106" i="2"/>
  <c r="MC225" i="2"/>
  <c r="MC464" i="2"/>
  <c r="MC394" i="2"/>
  <c r="MC213" i="2"/>
  <c r="MC437" i="2"/>
  <c r="MC441" i="2"/>
  <c r="MC357" i="2"/>
  <c r="MC407" i="2"/>
  <c r="MC443" i="2"/>
  <c r="MC360" i="2"/>
  <c r="MC333" i="2"/>
  <c r="MC389" i="2"/>
  <c r="MC440" i="2"/>
  <c r="MC258" i="2"/>
  <c r="MC339" i="2"/>
  <c r="MC305" i="2"/>
  <c r="MC60" i="2"/>
  <c r="MC129" i="2"/>
  <c r="MC248" i="2"/>
  <c r="MC456" i="2"/>
  <c r="MC14" i="2"/>
  <c r="MC197" i="2"/>
  <c r="MC253" i="2"/>
  <c r="MC291" i="2"/>
  <c r="MC331" i="2"/>
  <c r="MC410" i="2"/>
  <c r="MC471" i="2"/>
  <c r="MC91" i="2"/>
  <c r="MC247" i="2"/>
  <c r="MC6" i="2"/>
  <c r="MC222" i="2"/>
  <c r="MC139" i="2"/>
  <c r="MC226" i="2"/>
  <c r="MC95" i="2"/>
  <c r="MC96" i="2"/>
  <c r="MC111" i="2"/>
  <c r="MC58" i="2"/>
  <c r="MC243" i="2"/>
  <c r="MC35" i="2"/>
  <c r="MC5" i="2"/>
  <c r="MC9" i="2"/>
  <c r="MC209" i="2"/>
  <c r="MC2" i="2"/>
  <c r="MC286" i="2"/>
  <c r="MC65" i="2"/>
  <c r="MC153" i="2"/>
  <c r="MC195" i="2"/>
  <c r="MC186" i="2"/>
  <c r="MC184" i="2"/>
  <c r="MC85" i="2"/>
  <c r="MC432" i="2"/>
  <c r="MC383" i="2"/>
  <c r="MC325" i="2"/>
  <c r="MC362" i="2"/>
  <c r="MC361" i="2"/>
  <c r="MC455" i="2"/>
  <c r="MC22" i="2"/>
  <c r="MC52" i="2"/>
  <c r="MC260" i="2"/>
  <c r="MC262" i="2"/>
  <c r="MC372" i="2"/>
  <c r="MC418" i="2"/>
  <c r="MC370" i="2"/>
  <c r="MC349" i="2"/>
  <c r="MC416" i="2"/>
  <c r="MC423" i="2"/>
  <c r="MC414" i="2"/>
  <c r="MC151" i="2"/>
  <c r="MC447" i="2"/>
  <c r="MC298" i="2"/>
  <c r="MC438" i="2"/>
  <c r="MC430" i="2"/>
  <c r="MC436" i="2"/>
  <c r="MC104" i="2"/>
  <c r="MC80" i="2"/>
  <c r="MC44" i="2"/>
  <c r="MC202" i="2"/>
  <c r="MC67" i="2"/>
  <c r="MC446" i="2"/>
  <c r="MC426" i="2"/>
  <c r="MC165" i="2"/>
  <c r="MC135" i="2"/>
  <c r="MC236" i="2"/>
  <c r="MC271" i="2"/>
  <c r="MC114" i="2"/>
  <c r="MC252" i="2"/>
  <c r="MC340" i="2"/>
  <c r="MC294" i="2"/>
  <c r="MC276" i="2"/>
  <c r="MC20" i="2"/>
  <c r="MC17" i="2"/>
  <c r="MC296" i="2"/>
  <c r="MC30" i="2"/>
  <c r="MC31" i="2"/>
  <c r="MC48" i="2"/>
  <c r="MC206" i="2"/>
  <c r="MC120" i="2"/>
  <c r="MC293" i="2"/>
  <c r="MC218" i="2"/>
  <c r="MC66" i="2"/>
  <c r="MC144" i="2"/>
  <c r="MC192" i="2"/>
  <c r="MC4" i="2"/>
  <c r="MC254" i="2"/>
  <c r="MC275" i="2"/>
  <c r="MC76" i="2"/>
  <c r="MC155" i="2"/>
  <c r="MC145" i="2"/>
  <c r="MC16" i="2"/>
  <c r="MC98" i="2"/>
  <c r="MC270" i="2"/>
  <c r="MC229" i="2"/>
  <c r="MC297" i="2"/>
  <c r="MC448" i="2"/>
  <c r="MC337" i="2"/>
  <c r="MC255" i="2"/>
  <c r="MC13" i="2"/>
  <c r="MC167" i="2"/>
  <c r="MC84" i="2"/>
  <c r="MC336" i="2"/>
  <c r="MC458" i="2"/>
  <c r="MC378" i="2"/>
  <c r="MC77" i="2"/>
  <c r="MC290" i="2"/>
  <c r="MC329" i="2"/>
  <c r="MC351" i="2"/>
  <c r="MC450" i="2"/>
  <c r="MC384" i="2"/>
  <c r="MC355" i="2"/>
  <c r="MC265" i="2"/>
  <c r="MC279" i="2"/>
  <c r="MC377" i="2"/>
  <c r="MC397" i="2"/>
  <c r="MC235" i="2"/>
  <c r="MC183" i="2"/>
  <c r="MC251" i="2"/>
  <c r="MC121" i="2"/>
  <c r="MC249" i="2"/>
  <c r="MC8" i="2"/>
  <c r="MC334" i="2"/>
  <c r="MC272" i="2"/>
  <c r="MC439" i="2"/>
  <c r="MC453" i="2"/>
  <c r="MC382" i="2"/>
  <c r="MC417" i="2"/>
  <c r="MC386" i="2"/>
  <c r="MC435" i="2"/>
  <c r="MC138" i="2"/>
  <c r="MC342" i="2"/>
  <c r="MC200" i="2"/>
  <c r="MC256" i="2"/>
  <c r="MC190" i="2"/>
  <c r="MC79" i="2"/>
  <c r="MC219" i="2"/>
  <c r="MC147" i="2"/>
  <c r="MC127" i="2"/>
  <c r="MC3" i="2"/>
  <c r="MC75" i="2"/>
  <c r="MC51" i="2"/>
  <c r="MC12" i="2"/>
  <c r="MC26" i="2"/>
  <c r="MC169" i="2"/>
  <c r="MC53" i="2"/>
  <c r="MC156" i="2"/>
  <c r="MC191" i="2"/>
  <c r="MC188" i="2"/>
  <c r="MC207" i="2"/>
  <c r="MC115" i="2"/>
  <c r="MC27" i="2"/>
  <c r="MC159" i="2"/>
  <c r="MC420" i="2"/>
  <c r="MC118" i="2"/>
  <c r="MC322" i="2"/>
  <c r="MC411" i="2"/>
  <c r="MC345" i="2"/>
  <c r="MC154" i="2"/>
  <c r="MC110" i="2"/>
  <c r="MC277" i="2"/>
  <c r="MC330" i="2"/>
  <c r="MC47" i="2"/>
  <c r="MC477" i="2"/>
  <c r="MC320" i="2"/>
  <c r="MC82" i="2"/>
  <c r="MC399" i="2"/>
  <c r="MC269" i="2"/>
  <c r="MC315" i="2"/>
  <c r="MC425" i="2"/>
  <c r="MC454" i="2"/>
  <c r="MC242" i="2"/>
  <c r="MC238" i="2"/>
  <c r="MC375" i="2"/>
  <c r="MC422" i="2"/>
  <c r="MC395" i="2"/>
  <c r="MC444" i="2"/>
  <c r="MC107" i="2"/>
  <c r="MC231" i="2"/>
  <c r="MC116" i="2"/>
  <c r="MC283" i="2"/>
  <c r="MC380" i="2"/>
  <c r="MC234" i="2"/>
  <c r="MC266" i="2"/>
  <c r="MC332" i="2"/>
  <c r="MC406" i="2"/>
  <c r="MC365" i="2"/>
  <c r="MC173" i="2"/>
  <c r="MC433" i="2"/>
  <c r="MC354" i="2"/>
  <c r="MC11" i="2"/>
  <c r="MC326" i="2"/>
  <c r="MC42" i="2"/>
  <c r="MC468" i="2"/>
  <c r="MC472" i="2"/>
  <c r="MC41" i="2"/>
  <c r="MC158" i="2"/>
  <c r="MC174" i="2"/>
  <c r="MC217" i="2"/>
  <c r="MC38" i="2"/>
  <c r="MC214" i="2"/>
  <c r="MC32" i="2"/>
  <c r="MC24" i="2"/>
  <c r="MC18" i="2"/>
  <c r="MC59" i="2"/>
  <c r="MC36" i="2"/>
  <c r="MC220" i="2"/>
  <c r="MC198" i="2"/>
  <c r="MC224" i="2"/>
  <c r="MC353" i="2"/>
  <c r="MC470" i="2"/>
  <c r="MC358" i="2"/>
  <c r="MC55" i="2"/>
  <c r="MC327" i="2"/>
  <c r="MC261" i="2"/>
  <c r="MC205" i="2"/>
  <c r="MC466" i="2"/>
  <c r="MC304" i="2"/>
  <c r="MC166" i="2"/>
  <c r="MC289" i="2"/>
  <c r="MC179" i="2"/>
  <c r="MC10" i="2"/>
  <c r="MC257" i="2"/>
  <c r="MC457" i="2"/>
  <c r="MC390" i="2"/>
  <c r="MC379" i="2"/>
  <c r="MC429" i="2"/>
  <c r="MC409" i="2"/>
  <c r="MC328" i="2"/>
  <c r="MC324" i="2"/>
  <c r="MC431" i="2"/>
  <c r="MC338" i="2"/>
  <c r="MC187" i="2"/>
  <c r="MC318" i="2"/>
  <c r="MC479" i="2"/>
  <c r="MC459" i="2"/>
  <c r="MC312" i="2"/>
  <c r="MC90" i="2"/>
  <c r="MC28" i="2"/>
  <c r="MC288" i="2"/>
  <c r="MC171" i="2"/>
  <c r="MC97" i="2"/>
  <c r="MC309" i="2"/>
  <c r="MC241" i="2"/>
  <c r="MC387" i="2"/>
  <c r="MC396" i="2"/>
  <c r="MC405" i="2"/>
  <c r="MC310" i="2"/>
  <c r="MC136" i="2"/>
  <c r="MC122" i="2"/>
  <c r="MC343" i="2"/>
  <c r="MC278" i="2"/>
  <c r="MC273" i="2"/>
  <c r="MC25" i="2"/>
  <c r="MC347" i="2"/>
  <c r="MC245" i="2"/>
  <c r="MC313" i="2"/>
  <c r="MC63" i="2"/>
  <c r="MC57" i="2"/>
  <c r="MC68" i="2"/>
  <c r="MC292" i="2"/>
  <c r="MC70" i="2"/>
  <c r="MC23" i="2"/>
  <c r="MC71" i="2"/>
  <c r="MC282" i="2"/>
  <c r="MC182" i="2"/>
  <c r="MC267" i="2"/>
  <c r="MC78" i="2"/>
  <c r="MC194" i="2"/>
  <c r="MC295" i="2"/>
  <c r="MC132" i="2"/>
  <c r="MC175" i="2"/>
  <c r="MC37" i="2"/>
  <c r="MC230" i="2"/>
  <c r="MC274" i="2"/>
  <c r="MC319" i="2"/>
  <c r="MC363" i="2"/>
  <c r="MC284" i="2"/>
  <c r="MC46" i="2"/>
  <c r="MC196" i="2"/>
  <c r="MC108" i="2"/>
  <c r="MC102" i="2"/>
  <c r="ME451" i="2"/>
  <c r="ME373" i="2"/>
  <c r="ME374" i="2"/>
  <c r="ME163" i="2"/>
  <c r="ME352" i="2"/>
  <c r="ME113" i="2"/>
  <c r="ME117" i="2"/>
  <c r="ME203" i="2"/>
  <c r="MD475" i="2"/>
  <c r="MD451" i="2"/>
  <c r="MD478" i="2"/>
  <c r="MD307" i="2"/>
  <c r="MD161" i="2"/>
  <c r="MD452" i="2"/>
  <c r="MD321" i="2"/>
  <c r="MD462" i="2"/>
  <c r="MD335" i="2"/>
  <c r="MD373" i="2"/>
  <c r="MD461" i="2"/>
  <c r="MD402" i="2"/>
  <c r="MD421" i="2"/>
  <c r="MD473" i="2"/>
  <c r="MD467" i="2"/>
  <c r="MD356" i="2"/>
  <c r="MD162" i="2"/>
  <c r="MD374" i="2"/>
  <c r="MD123" i="2"/>
  <c r="MD157" i="2"/>
  <c r="MD311" i="2"/>
  <c r="MD237" i="2"/>
  <c r="MD285" i="2"/>
  <c r="MD392" i="2"/>
  <c r="MD359" i="2"/>
  <c r="MD163" i="2"/>
  <c r="MD317" i="2"/>
  <c r="MD364" i="2"/>
  <c r="MD168" i="2"/>
  <c r="MD381" i="2"/>
  <c r="MD201" i="2"/>
  <c r="MD208" i="2"/>
  <c r="MD301" i="2"/>
  <c r="MD352" i="2"/>
  <c r="MD189" i="2"/>
  <c r="MD93" i="2"/>
  <c r="MD178" i="2"/>
  <c r="MD69" i="2"/>
  <c r="MD388" i="2"/>
  <c r="MD64" i="2"/>
  <c r="MD99" i="2"/>
  <c r="MD113" i="2"/>
  <c r="MD43" i="2"/>
  <c r="MD100" i="2"/>
  <c r="MD81" i="2"/>
  <c r="MD62" i="2"/>
  <c r="MD160" i="2"/>
  <c r="MD199" i="2"/>
  <c r="MD92" i="2"/>
  <c r="MD117" i="2"/>
  <c r="MD87" i="2"/>
  <c r="MD223" i="2"/>
  <c r="MD280" i="2"/>
  <c r="MD193" i="2"/>
  <c r="MD404" i="2"/>
  <c r="MD146" i="2"/>
  <c r="MD239" i="2"/>
  <c r="MD203" i="2"/>
  <c r="MD140" i="2"/>
  <c r="ME478" i="2"/>
  <c r="ME461" i="2"/>
  <c r="ME123" i="2"/>
  <c r="ME317" i="2"/>
  <c r="ME189" i="2"/>
  <c r="ME43" i="2"/>
  <c r="ME87" i="2"/>
  <c r="ME140" i="2"/>
  <c r="MD185" i="2"/>
  <c r="MD398" i="2"/>
  <c r="MD221" i="2"/>
  <c r="MD460" i="2"/>
  <c r="MD427" i="2"/>
  <c r="MD240" i="2"/>
  <c r="MD476" i="2"/>
  <c r="MD445" i="2"/>
  <c r="MD463" i="2"/>
  <c r="MD211" i="2"/>
  <c r="MD300" i="2"/>
  <c r="MD385" i="2"/>
  <c r="MD408" i="2"/>
  <c r="MD428" i="2"/>
  <c r="MD128" i="2"/>
  <c r="MD148" i="2"/>
  <c r="MD204" i="2"/>
  <c r="MD109" i="2"/>
  <c r="MD244" i="2"/>
  <c r="MD215" i="2"/>
  <c r="MD259" i="2"/>
  <c r="MD250" i="2"/>
  <c r="MD281" i="2"/>
  <c r="MD442" i="2"/>
  <c r="MD366" i="2"/>
  <c r="MD348" i="2"/>
  <c r="MD316" i="2"/>
  <c r="MD299" i="2"/>
  <c r="MD142" i="2"/>
  <c r="MD246" i="2"/>
  <c r="MD89" i="2"/>
  <c r="MD7" i="2"/>
  <c r="MD141" i="2"/>
  <c r="MD176" i="2"/>
  <c r="MD33" i="2"/>
  <c r="MD150" i="2"/>
  <c r="MD86" i="2"/>
  <c r="MD369" i="2"/>
  <c r="MD350" i="2"/>
  <c r="MD88" i="2"/>
  <c r="MD19" i="2"/>
  <c r="MD73" i="2"/>
  <c r="MD56" i="2"/>
  <c r="MD94" i="2"/>
  <c r="MD105" i="2"/>
  <c r="MD112" i="2"/>
  <c r="MD15" i="2"/>
  <c r="MD21" i="2"/>
  <c r="MD149" i="2"/>
  <c r="MD83" i="2"/>
  <c r="MD367" i="2"/>
  <c r="MD124" i="2"/>
  <c r="MD54" i="2"/>
  <c r="MD308" i="2"/>
  <c r="MD413" i="2"/>
  <c r="MD126" i="2"/>
  <c r="MD172" i="2"/>
  <c r="MD39" i="2"/>
  <c r="MD181" i="2"/>
  <c r="ME307" i="2"/>
  <c r="ME402" i="2"/>
  <c r="ME157" i="2"/>
  <c r="ME364" i="2"/>
  <c r="ME93" i="2"/>
  <c r="ME100" i="2"/>
  <c r="ME223" i="2"/>
  <c r="MD469" i="2"/>
  <c r="MD228" i="2"/>
  <c r="MD474" i="2"/>
  <c r="MD323" i="2"/>
  <c r="MD401" i="2"/>
  <c r="MD419" i="2"/>
  <c r="MD216" i="2"/>
  <c r="MD415" i="2"/>
  <c r="MD412" i="2"/>
  <c r="MD403" i="2"/>
  <c r="MD119" i="2"/>
  <c r="MD424" i="2"/>
  <c r="MD137" i="2"/>
  <c r="MD465" i="2"/>
  <c r="MD303" i="2"/>
  <c r="MD233" i="2"/>
  <c r="MD287" i="2"/>
  <c r="MD170" i="2"/>
  <c r="MD49" i="2"/>
  <c r="MD133" i="2"/>
  <c r="MD376" i="2"/>
  <c r="MD400" i="2"/>
  <c r="MD449" i="2"/>
  <c r="MD143" i="2"/>
  <c r="MD393" i="2"/>
  <c r="MD264" i="2"/>
  <c r="MD212" i="2"/>
  <c r="MD302" i="2"/>
  <c r="MD232" i="2"/>
  <c r="MD314" i="2"/>
  <c r="MD61" i="2"/>
  <c r="MD130" i="2"/>
  <c r="MD371" i="2"/>
  <c r="MD103" i="2"/>
  <c r="MD346" i="2"/>
  <c r="MD72" i="2"/>
  <c r="MD344" i="2"/>
  <c r="MD34" i="2"/>
  <c r="MD210" i="2"/>
  <c r="MD368" i="2"/>
  <c r="MD101" i="2"/>
  <c r="MD50" i="2"/>
  <c r="MD227" i="2"/>
  <c r="MD306" i="2"/>
  <c r="MD29" i="2"/>
  <c r="MD341" i="2"/>
  <c r="MD263" i="2"/>
  <c r="MD125" i="2"/>
  <c r="MD40" i="2"/>
  <c r="MD74" i="2"/>
  <c r="MD134" i="2"/>
  <c r="MD268" i="2"/>
  <c r="MD131" i="2"/>
  <c r="MD180" i="2"/>
  <c r="MD391" i="2"/>
  <c r="MD434" i="2"/>
  <c r="MD152" i="2"/>
  <c r="MD164" i="2"/>
  <c r="MD177" i="2"/>
  <c r="MD45" i="2"/>
  <c r="ME161" i="2"/>
  <c r="ME421" i="2"/>
  <c r="ME311" i="2"/>
  <c r="ME168" i="2"/>
  <c r="ME178" i="2"/>
  <c r="ME81" i="2"/>
  <c r="ME280" i="2"/>
  <c r="MD106" i="2"/>
  <c r="MD225" i="2"/>
  <c r="MD464" i="2"/>
  <c r="MD394" i="2"/>
  <c r="MD213" i="2"/>
  <c r="MD437" i="2"/>
  <c r="MD441" i="2"/>
  <c r="MD357" i="2"/>
  <c r="MD407" i="2"/>
  <c r="MD443" i="2"/>
  <c r="MD360" i="2"/>
  <c r="MD333" i="2"/>
  <c r="MD389" i="2"/>
  <c r="MD440" i="2"/>
  <c r="MD258" i="2"/>
  <c r="MD339" i="2"/>
  <c r="MD305" i="2"/>
  <c r="MD60" i="2"/>
  <c r="MD129" i="2"/>
  <c r="MD248" i="2"/>
  <c r="MD456" i="2"/>
  <c r="MD14" i="2"/>
  <c r="MD197" i="2"/>
  <c r="MD253" i="2"/>
  <c r="MD291" i="2"/>
  <c r="MD331" i="2"/>
  <c r="MD410" i="2"/>
  <c r="MD471" i="2"/>
  <c r="MD91" i="2"/>
  <c r="MD247" i="2"/>
  <c r="MD6" i="2"/>
  <c r="MD222" i="2"/>
  <c r="MD139" i="2"/>
  <c r="MD226" i="2"/>
  <c r="MD95" i="2"/>
  <c r="MD96" i="2"/>
  <c r="MD111" i="2"/>
  <c r="MD58" i="2"/>
  <c r="MD243" i="2"/>
  <c r="MD35" i="2"/>
  <c r="MD5" i="2"/>
  <c r="MD9" i="2"/>
  <c r="MD209" i="2"/>
  <c r="MD2" i="2"/>
  <c r="MD286" i="2"/>
  <c r="MD65" i="2"/>
  <c r="MD153" i="2"/>
  <c r="MD195" i="2"/>
  <c r="MD186" i="2"/>
  <c r="MD184" i="2"/>
  <c r="MD85" i="2"/>
  <c r="MD432" i="2"/>
  <c r="MD383" i="2"/>
  <c r="MD325" i="2"/>
  <c r="MD362" i="2"/>
  <c r="MD361" i="2"/>
  <c r="MD455" i="2"/>
  <c r="MD22" i="2"/>
  <c r="MD52" i="2"/>
  <c r="MD260" i="2"/>
  <c r="ME452" i="2"/>
  <c r="ME473" i="2"/>
  <c r="ME237" i="2"/>
  <c r="ME381" i="2"/>
  <c r="ME69" i="2"/>
  <c r="ME62" i="2"/>
  <c r="ME193" i="2"/>
  <c r="MD262" i="2"/>
  <c r="MD372" i="2"/>
  <c r="MD418" i="2"/>
  <c r="MD370" i="2"/>
  <c r="MD349" i="2"/>
  <c r="MD416" i="2"/>
  <c r="MD423" i="2"/>
  <c r="MD414" i="2"/>
  <c r="MD151" i="2"/>
  <c r="MD447" i="2"/>
  <c r="MD298" i="2"/>
  <c r="MD438" i="2"/>
  <c r="MD430" i="2"/>
  <c r="MD436" i="2"/>
  <c r="MD104" i="2"/>
  <c r="MD80" i="2"/>
  <c r="MD44" i="2"/>
  <c r="MD202" i="2"/>
  <c r="MD67" i="2"/>
  <c r="MD446" i="2"/>
  <c r="MD426" i="2"/>
  <c r="MD165" i="2"/>
  <c r="MD135" i="2"/>
  <c r="MD236" i="2"/>
  <c r="MD271" i="2"/>
  <c r="MD114" i="2"/>
  <c r="MD252" i="2"/>
  <c r="MD340" i="2"/>
  <c r="MD294" i="2"/>
  <c r="MD276" i="2"/>
  <c r="MD20" i="2"/>
  <c r="MD17" i="2"/>
  <c r="MD296" i="2"/>
  <c r="MD30" i="2"/>
  <c r="MD31" i="2"/>
  <c r="MD48" i="2"/>
  <c r="MD206" i="2"/>
  <c r="MD120" i="2"/>
  <c r="MD293" i="2"/>
  <c r="MD218" i="2"/>
  <c r="MD66" i="2"/>
  <c r="MD144" i="2"/>
  <c r="MD192" i="2"/>
  <c r="MD4" i="2"/>
  <c r="MD254" i="2"/>
  <c r="MD275" i="2"/>
  <c r="MD76" i="2"/>
  <c r="MD155" i="2"/>
  <c r="MD145" i="2"/>
  <c r="MD16" i="2"/>
  <c r="MD98" i="2"/>
  <c r="MD270" i="2"/>
  <c r="MD229" i="2"/>
  <c r="MD297" i="2"/>
  <c r="MD448" i="2"/>
  <c r="MD337" i="2"/>
  <c r="MD255" i="2"/>
  <c r="MD13" i="2"/>
  <c r="MD167" i="2"/>
  <c r="MD84" i="2"/>
  <c r="ME321" i="2"/>
  <c r="ME467" i="2"/>
  <c r="ME285" i="2"/>
  <c r="ME201" i="2"/>
  <c r="ME388" i="2"/>
  <c r="ME160" i="2"/>
  <c r="ME404" i="2"/>
  <c r="MD336" i="2"/>
  <c r="MD458" i="2"/>
  <c r="MD378" i="2"/>
  <c r="MD77" i="2"/>
  <c r="MD290" i="2"/>
  <c r="MD329" i="2"/>
  <c r="MD351" i="2"/>
  <c r="MD384" i="2"/>
  <c r="MD355" i="2"/>
  <c r="MD265" i="2"/>
  <c r="MD279" i="2"/>
  <c r="MD377" i="2"/>
  <c r="MD397" i="2"/>
  <c r="MD235" i="2"/>
  <c r="MD183" i="2"/>
  <c r="MD251" i="2"/>
  <c r="MD121" i="2"/>
  <c r="MD249" i="2"/>
  <c r="MD8" i="2"/>
  <c r="MD334" i="2"/>
  <c r="MD272" i="2"/>
  <c r="MD439" i="2"/>
  <c r="MD453" i="2"/>
  <c r="MD382" i="2"/>
  <c r="MD417" i="2"/>
  <c r="MD386" i="2"/>
  <c r="MD435" i="2"/>
  <c r="MD138" i="2"/>
  <c r="MD342" i="2"/>
  <c r="MD200" i="2"/>
  <c r="MD256" i="2"/>
  <c r="MD190" i="2"/>
  <c r="MD79" i="2"/>
  <c r="MD219" i="2"/>
  <c r="MD147" i="2"/>
  <c r="MD127" i="2"/>
  <c r="MD3" i="2"/>
  <c r="MD75" i="2"/>
  <c r="MD51" i="2"/>
  <c r="MD12" i="2"/>
  <c r="MD26" i="2"/>
  <c r="MD169" i="2"/>
  <c r="MD53" i="2"/>
  <c r="MD156" i="2"/>
  <c r="MD191" i="2"/>
  <c r="MD188" i="2"/>
  <c r="MD207" i="2"/>
  <c r="MD115" i="2"/>
  <c r="MD27" i="2"/>
  <c r="MD159" i="2"/>
  <c r="MD420" i="2"/>
  <c r="MD118" i="2"/>
  <c r="MD322" i="2"/>
  <c r="MD411" i="2"/>
  <c r="MD345" i="2"/>
  <c r="MD154" i="2"/>
  <c r="MD110" i="2"/>
  <c r="MD277" i="2"/>
  <c r="MD330" i="2"/>
  <c r="ME462" i="2"/>
  <c r="ME356" i="2"/>
  <c r="ME392" i="2"/>
  <c r="ME208" i="2"/>
  <c r="ME64" i="2"/>
  <c r="ME199" i="2"/>
  <c r="ME146" i="2"/>
  <c r="MD47" i="2"/>
  <c r="MD477" i="2"/>
  <c r="MD320" i="2"/>
  <c r="MD82" i="2"/>
  <c r="MD399" i="2"/>
  <c r="MD269" i="2"/>
  <c r="MD315" i="2"/>
  <c r="MD425" i="2"/>
  <c r="MD454" i="2"/>
  <c r="MD242" i="2"/>
  <c r="MD238" i="2"/>
  <c r="MD375" i="2"/>
  <c r="MD422" i="2"/>
  <c r="MD395" i="2"/>
  <c r="MD444" i="2"/>
  <c r="MD107" i="2"/>
  <c r="MD231" i="2"/>
  <c r="MD116" i="2"/>
  <c r="MD283" i="2"/>
  <c r="MD380" i="2"/>
  <c r="MD234" i="2"/>
  <c r="MD266" i="2"/>
  <c r="MD332" i="2"/>
  <c r="MD406" i="2"/>
  <c r="MD365" i="2"/>
  <c r="MD173" i="2"/>
  <c r="MD433" i="2"/>
  <c r="MD354" i="2"/>
  <c r="MD11" i="2"/>
  <c r="MD326" i="2"/>
  <c r="MD42" i="2"/>
  <c r="MD468" i="2"/>
  <c r="MD472" i="2"/>
  <c r="MD41" i="2"/>
  <c r="MD158" i="2"/>
  <c r="MD174" i="2"/>
  <c r="MD217" i="2"/>
  <c r="MD38" i="2"/>
  <c r="MD214" i="2"/>
  <c r="MD32" i="2"/>
  <c r="MD24" i="2"/>
  <c r="MD18" i="2"/>
  <c r="MD59" i="2"/>
  <c r="MD36" i="2"/>
  <c r="MD220" i="2"/>
  <c r="MD198" i="2"/>
  <c r="MD224" i="2"/>
  <c r="MD353" i="2"/>
  <c r="MD470" i="2"/>
  <c r="MD358" i="2"/>
  <c r="MD55" i="2"/>
  <c r="MD327" i="2"/>
  <c r="MD261" i="2"/>
  <c r="MD205" i="2"/>
  <c r="MD466" i="2"/>
  <c r="MD304" i="2"/>
  <c r="MD166" i="2"/>
  <c r="MD289" i="2"/>
  <c r="MD179" i="2"/>
  <c r="MD10" i="2"/>
  <c r="ME475" i="2"/>
  <c r="ME335" i="2"/>
  <c r="ME162" i="2"/>
  <c r="ME359" i="2"/>
  <c r="ME301" i="2"/>
  <c r="ME99" i="2"/>
  <c r="ME92" i="2"/>
  <c r="ME239" i="2"/>
  <c r="MD257" i="2"/>
  <c r="MD457" i="2"/>
  <c r="MD390" i="2"/>
  <c r="MD379" i="2"/>
  <c r="MD429" i="2"/>
  <c r="MD409" i="2"/>
  <c r="MD328" i="2"/>
  <c r="MD324" i="2"/>
  <c r="MD431" i="2"/>
  <c r="MD338" i="2"/>
  <c r="MD187" i="2"/>
  <c r="MD318" i="2"/>
  <c r="MD479" i="2"/>
  <c r="MD459" i="2"/>
  <c r="MD312" i="2"/>
  <c r="MD90" i="2"/>
  <c r="MD28" i="2"/>
  <c r="MD288" i="2"/>
  <c r="MD171" i="2"/>
  <c r="MD97" i="2"/>
  <c r="MD309" i="2"/>
  <c r="MD241" i="2"/>
  <c r="MD387" i="2"/>
  <c r="MD396" i="2"/>
  <c r="MD405" i="2"/>
  <c r="MD310" i="2"/>
  <c r="MD136" i="2"/>
  <c r="MD122" i="2"/>
  <c r="MD343" i="2"/>
  <c r="MD278" i="2"/>
  <c r="MD273" i="2"/>
  <c r="MD25" i="2"/>
  <c r="MD347" i="2"/>
  <c r="MD245" i="2"/>
  <c r="MD313" i="2"/>
  <c r="MD63" i="2"/>
  <c r="MD57" i="2"/>
  <c r="MD68" i="2"/>
  <c r="MD292" i="2"/>
  <c r="MD70" i="2"/>
  <c r="MD23" i="2"/>
  <c r="MD71" i="2"/>
  <c r="MD282" i="2"/>
  <c r="MD182" i="2"/>
  <c r="MD267" i="2"/>
  <c r="MD78" i="2"/>
  <c r="MD194" i="2"/>
  <c r="MD295" i="2"/>
  <c r="MD132" i="2"/>
  <c r="MD175" i="2"/>
  <c r="MD37" i="2"/>
  <c r="MD230" i="2"/>
  <c r="MD274" i="2"/>
  <c r="MD319" i="2"/>
  <c r="MD363" i="2"/>
  <c r="MD284" i="2"/>
  <c r="MD46" i="2"/>
  <c r="MD196" i="2"/>
  <c r="MD108" i="2"/>
  <c r="MD102" i="2"/>
  <c r="ME185" i="2"/>
  <c r="ME398" i="2"/>
  <c r="ME221" i="2"/>
  <c r="ME460" i="2"/>
  <c r="ME427" i="2"/>
  <c r="ME240" i="2"/>
  <c r="ME476" i="2"/>
  <c r="ME445" i="2"/>
  <c r="ME463" i="2"/>
  <c r="ME211" i="2"/>
  <c r="ME300" i="2"/>
  <c r="ME385" i="2"/>
  <c r="ME408" i="2"/>
  <c r="ME428" i="2"/>
  <c r="ME128" i="2"/>
  <c r="ME148" i="2"/>
  <c r="ME204" i="2"/>
  <c r="ME109" i="2"/>
  <c r="ME244" i="2"/>
  <c r="ME215" i="2"/>
  <c r="ME259" i="2"/>
  <c r="ME250" i="2"/>
  <c r="ME281" i="2"/>
  <c r="ME442" i="2"/>
  <c r="ME366" i="2"/>
  <c r="ME348" i="2"/>
  <c r="ME316" i="2"/>
  <c r="ME299" i="2"/>
  <c r="ME142" i="2"/>
  <c r="ME246" i="2"/>
  <c r="ME89" i="2"/>
  <c r="ME7" i="2"/>
  <c r="ME141" i="2"/>
  <c r="ME176" i="2"/>
  <c r="ME33" i="2"/>
  <c r="ME150" i="2"/>
  <c r="ME86" i="2"/>
  <c r="ME369" i="2"/>
  <c r="ME350" i="2"/>
  <c r="ME88" i="2"/>
  <c r="ME19" i="2"/>
  <c r="ME73" i="2"/>
  <c r="ME56" i="2"/>
  <c r="ME94" i="2"/>
  <c r="ME105" i="2"/>
  <c r="ME112" i="2"/>
  <c r="ME15" i="2"/>
  <c r="ME21" i="2"/>
  <c r="ME149" i="2"/>
  <c r="ME83" i="2"/>
  <c r="ME367" i="2"/>
  <c r="ME124" i="2"/>
  <c r="ME54" i="2"/>
  <c r="ME308" i="2"/>
  <c r="ME413" i="2"/>
  <c r="ME126" i="2"/>
  <c r="ME172" i="2"/>
  <c r="ME39" i="2"/>
  <c r="ME181" i="2"/>
  <c r="ME469" i="2"/>
  <c r="ME228" i="2"/>
  <c r="ME474" i="2"/>
  <c r="ME323" i="2"/>
  <c r="ME401" i="2"/>
  <c r="ME419" i="2"/>
  <c r="ME216" i="2"/>
  <c r="ME415" i="2"/>
  <c r="ME412" i="2"/>
  <c r="ME403" i="2"/>
  <c r="ME119" i="2"/>
  <c r="ME424" i="2"/>
  <c r="ME137" i="2"/>
  <c r="ME465" i="2"/>
  <c r="ME303" i="2"/>
  <c r="ME233" i="2"/>
  <c r="ME287" i="2"/>
  <c r="ME170" i="2"/>
  <c r="ME49" i="2"/>
  <c r="ME133" i="2"/>
  <c r="ME376" i="2"/>
  <c r="ME400" i="2"/>
  <c r="ME449" i="2"/>
  <c r="ME143" i="2"/>
  <c r="ME393" i="2"/>
  <c r="ME264" i="2"/>
  <c r="ME212" i="2"/>
  <c r="ME302" i="2"/>
  <c r="ME232" i="2"/>
  <c r="ME314" i="2"/>
  <c r="ME61" i="2"/>
  <c r="ME130" i="2"/>
  <c r="ME371" i="2"/>
  <c r="ME103" i="2"/>
  <c r="ME346" i="2"/>
  <c r="ME72" i="2"/>
  <c r="ME344" i="2"/>
  <c r="ME34" i="2"/>
  <c r="ME210" i="2"/>
  <c r="ME368" i="2"/>
  <c r="ME101" i="2"/>
  <c r="ME50" i="2"/>
  <c r="ME227" i="2"/>
  <c r="ME306" i="2"/>
  <c r="ME29" i="2"/>
  <c r="ME341" i="2"/>
  <c r="ME263" i="2"/>
  <c r="ME125" i="2"/>
  <c r="ME40" i="2"/>
  <c r="ME74" i="2"/>
  <c r="ME134" i="2"/>
  <c r="ME268" i="2"/>
  <c r="ME131" i="2"/>
  <c r="ME180" i="2"/>
  <c r="ME391" i="2"/>
  <c r="ME434" i="2"/>
  <c r="ME152" i="2"/>
  <c r="ME164" i="2"/>
  <c r="ME177" i="2"/>
  <c r="ME45" i="2"/>
  <c r="ME106" i="2"/>
  <c r="ME225" i="2"/>
  <c r="ME464" i="2"/>
  <c r="ME394" i="2"/>
  <c r="ME213" i="2"/>
  <c r="ME437" i="2"/>
  <c r="ME441" i="2"/>
  <c r="ME357" i="2"/>
  <c r="ME407" i="2"/>
  <c r="ME443" i="2"/>
  <c r="ME360" i="2"/>
  <c r="ME333" i="2"/>
  <c r="ME389" i="2"/>
  <c r="ME440" i="2"/>
  <c r="ME258" i="2"/>
  <c r="ME339" i="2"/>
  <c r="ME305" i="2"/>
  <c r="ME60" i="2"/>
  <c r="ME129" i="2"/>
  <c r="ME248" i="2"/>
  <c r="ME456" i="2"/>
  <c r="ME14" i="2"/>
  <c r="ME197" i="2"/>
  <c r="ME253" i="2"/>
  <c r="ME291" i="2"/>
  <c r="ME331" i="2"/>
  <c r="ME410" i="2"/>
  <c r="ME471" i="2"/>
  <c r="ME91" i="2"/>
  <c r="ME247" i="2"/>
  <c r="ME6" i="2"/>
  <c r="ME222" i="2"/>
  <c r="ME139" i="2"/>
  <c r="ME226" i="2"/>
  <c r="ME95" i="2"/>
  <c r="ME96" i="2"/>
  <c r="ME111" i="2"/>
  <c r="ME58" i="2"/>
  <c r="ME243" i="2"/>
  <c r="ME35" i="2"/>
  <c r="ME5" i="2"/>
  <c r="ME9" i="2"/>
  <c r="ME209" i="2"/>
  <c r="ME2" i="2"/>
  <c r="ME286" i="2"/>
  <c r="ME65" i="2"/>
  <c r="ME153" i="2"/>
  <c r="ME195" i="2"/>
  <c r="ME186" i="2"/>
  <c r="ME184" i="2"/>
  <c r="ME85" i="2"/>
  <c r="ME432" i="2"/>
  <c r="ME383" i="2"/>
  <c r="ME325" i="2"/>
  <c r="ME362" i="2"/>
  <c r="ME361" i="2"/>
  <c r="ME455" i="2"/>
  <c r="ME22" i="2"/>
  <c r="ME52" i="2"/>
  <c r="ME260" i="2"/>
  <c r="ME262" i="2"/>
  <c r="ME372" i="2"/>
  <c r="ME418" i="2"/>
  <c r="ME370" i="2"/>
  <c r="ME349" i="2"/>
  <c r="ME416" i="2"/>
  <c r="ME423" i="2"/>
  <c r="ME414" i="2"/>
  <c r="ME151" i="2"/>
  <c r="ME447" i="2"/>
  <c r="ME298" i="2"/>
  <c r="ME438" i="2"/>
  <c r="ME430" i="2"/>
  <c r="ME436" i="2"/>
  <c r="ME104" i="2"/>
  <c r="ME80" i="2"/>
  <c r="ME44" i="2"/>
  <c r="ME202" i="2"/>
  <c r="ME67" i="2"/>
  <c r="ME446" i="2"/>
  <c r="ME426" i="2"/>
  <c r="ME165" i="2"/>
  <c r="ME135" i="2"/>
  <c r="ME236" i="2"/>
  <c r="ME271" i="2"/>
  <c r="ME114" i="2"/>
  <c r="ME252" i="2"/>
  <c r="ME340" i="2"/>
  <c r="ME294" i="2"/>
  <c r="ME276" i="2"/>
  <c r="ME20" i="2"/>
  <c r="ME17" i="2"/>
  <c r="ME296" i="2"/>
  <c r="ME30" i="2"/>
  <c r="ME31" i="2"/>
  <c r="ME48" i="2"/>
  <c r="ME206" i="2"/>
  <c r="ME120" i="2"/>
  <c r="ME293" i="2"/>
  <c r="ME218" i="2"/>
  <c r="ME66" i="2"/>
  <c r="ME144" i="2"/>
  <c r="ME192" i="2"/>
  <c r="ME4" i="2"/>
  <c r="ME254" i="2"/>
  <c r="ME275" i="2"/>
  <c r="ME76" i="2"/>
  <c r="ME155" i="2"/>
  <c r="ME145" i="2"/>
  <c r="ME16" i="2"/>
  <c r="ME98" i="2"/>
  <c r="ME270" i="2"/>
  <c r="ME229" i="2"/>
  <c r="ME297" i="2"/>
  <c r="ME448" i="2"/>
  <c r="ME337" i="2"/>
  <c r="ME255" i="2"/>
  <c r="ME13" i="2"/>
  <c r="ME167" i="2"/>
  <c r="ME84" i="2"/>
  <c r="ME336" i="2"/>
  <c r="ME458" i="2"/>
  <c r="ME378" i="2"/>
  <c r="ME77" i="2"/>
  <c r="ME290" i="2"/>
  <c r="ME329" i="2"/>
  <c r="ME351" i="2"/>
  <c r="ME450" i="2"/>
  <c r="ME384" i="2"/>
  <c r="ME355" i="2"/>
  <c r="ME265" i="2"/>
  <c r="ME279" i="2"/>
  <c r="ME377" i="2"/>
  <c r="ME397" i="2"/>
  <c r="ME235" i="2"/>
  <c r="ME183" i="2"/>
  <c r="ME251" i="2"/>
  <c r="ME121" i="2"/>
  <c r="ME249" i="2"/>
  <c r="ME8" i="2"/>
  <c r="ME334" i="2"/>
  <c r="ME272" i="2"/>
  <c r="ME439" i="2"/>
  <c r="ME453" i="2"/>
  <c r="ME382" i="2"/>
  <c r="ME417" i="2"/>
  <c r="ME386" i="2"/>
  <c r="ME435" i="2"/>
  <c r="ME138" i="2"/>
  <c r="ME342" i="2"/>
  <c r="ME200" i="2"/>
  <c r="ME256" i="2"/>
  <c r="ME190" i="2"/>
  <c r="ME79" i="2"/>
  <c r="ME219" i="2"/>
  <c r="ME147" i="2"/>
  <c r="ME127" i="2"/>
  <c r="ME3" i="2"/>
  <c r="ME75" i="2"/>
  <c r="ME51" i="2"/>
  <c r="ME12" i="2"/>
  <c r="ME26" i="2"/>
  <c r="ME169" i="2"/>
  <c r="ME53" i="2"/>
  <c r="ME156" i="2"/>
  <c r="ME191" i="2"/>
  <c r="ME188" i="2"/>
  <c r="ME207" i="2"/>
  <c r="ME115" i="2"/>
  <c r="ME27" i="2"/>
  <c r="ME159" i="2"/>
  <c r="ME420" i="2"/>
  <c r="ME118" i="2"/>
  <c r="ME322" i="2"/>
  <c r="ME411" i="2"/>
  <c r="ME345" i="2"/>
  <c r="ME154" i="2"/>
  <c r="ME110" i="2"/>
  <c r="ME277" i="2"/>
  <c r="ME330" i="2"/>
  <c r="ME47" i="2"/>
  <c r="ME477" i="2"/>
  <c r="ME320" i="2"/>
  <c r="ME82" i="2"/>
  <c r="ME399" i="2"/>
  <c r="ME269" i="2"/>
  <c r="ME315" i="2"/>
  <c r="ME425" i="2"/>
  <c r="ME454" i="2"/>
  <c r="ME242" i="2"/>
  <c r="ME238" i="2"/>
  <c r="ME375" i="2"/>
  <c r="ME422" i="2"/>
  <c r="ME395" i="2"/>
  <c r="ME444" i="2"/>
  <c r="ME107" i="2"/>
  <c r="ME231" i="2"/>
  <c r="ME116" i="2"/>
  <c r="ME283" i="2"/>
  <c r="ME380" i="2"/>
  <c r="ME234" i="2"/>
  <c r="ME266" i="2"/>
  <c r="ME332" i="2"/>
  <c r="ME406" i="2"/>
  <c r="ME365" i="2"/>
  <c r="ME173" i="2"/>
  <c r="ME433" i="2"/>
  <c r="ME354" i="2"/>
  <c r="ME11" i="2"/>
  <c r="ME326" i="2"/>
  <c r="ME42" i="2"/>
  <c r="ME468" i="2"/>
  <c r="ME472" i="2"/>
  <c r="ME41" i="2"/>
  <c r="ME158" i="2"/>
  <c r="ME174" i="2"/>
  <c r="ME217" i="2"/>
  <c r="ME38" i="2"/>
  <c r="ME214" i="2"/>
  <c r="ME32" i="2"/>
  <c r="ME24" i="2"/>
  <c r="ME18" i="2"/>
  <c r="ME59" i="2"/>
  <c r="ME36" i="2"/>
  <c r="ME220" i="2"/>
  <c r="ME198" i="2"/>
  <c r="ME224" i="2"/>
  <c r="ME353" i="2"/>
  <c r="ME470" i="2"/>
  <c r="ME358" i="2"/>
  <c r="ME55" i="2"/>
  <c r="ME327" i="2"/>
  <c r="ME261" i="2"/>
  <c r="ME205" i="2"/>
  <c r="ME466" i="2"/>
  <c r="ME304" i="2"/>
  <c r="ME166" i="2"/>
  <c r="ME289" i="2"/>
  <c r="ME179" i="2"/>
  <c r="ME10" i="2"/>
  <c r="ME257" i="2"/>
  <c r="ME457" i="2"/>
  <c r="ME390" i="2"/>
  <c r="ME379" i="2"/>
  <c r="ME429" i="2"/>
  <c r="ME409" i="2"/>
  <c r="ME328" i="2"/>
  <c r="ME324" i="2"/>
  <c r="ME431" i="2"/>
  <c r="ME338" i="2"/>
  <c r="ME187" i="2"/>
  <c r="ME318" i="2"/>
  <c r="ME479" i="2"/>
  <c r="ME459" i="2"/>
  <c r="ME312" i="2"/>
  <c r="ME90" i="2"/>
  <c r="ME28" i="2"/>
  <c r="ME288" i="2"/>
  <c r="ME171" i="2"/>
  <c r="ME97" i="2"/>
  <c r="ME309" i="2"/>
  <c r="ME241" i="2"/>
  <c r="ME387" i="2"/>
  <c r="ME396" i="2"/>
  <c r="ME405" i="2"/>
  <c r="ME310" i="2"/>
  <c r="ME136" i="2"/>
  <c r="ME122" i="2"/>
  <c r="ME343" i="2"/>
  <c r="ME278" i="2"/>
  <c r="ME273" i="2"/>
  <c r="ME25" i="2"/>
  <c r="ME347" i="2"/>
  <c r="ME245" i="2"/>
  <c r="ME313" i="2"/>
  <c r="ME63" i="2"/>
  <c r="ME57" i="2"/>
  <c r="ME68" i="2"/>
  <c r="ME292" i="2"/>
  <c r="ME70" i="2"/>
  <c r="ME23" i="2"/>
  <c r="ME71" i="2"/>
  <c r="ME282" i="2"/>
  <c r="ME182" i="2"/>
  <c r="ME267" i="2"/>
  <c r="ME78" i="2"/>
  <c r="ME194" i="2"/>
  <c r="ME295" i="2"/>
  <c r="ME132" i="2"/>
  <c r="ME175" i="2"/>
  <c r="ME37" i="2"/>
  <c r="ME230" i="2"/>
  <c r="ME274" i="2"/>
  <c r="ME319" i="2"/>
  <c r="ME363" i="2"/>
  <c r="ME284" i="2"/>
  <c r="ME46" i="2"/>
  <c r="ME196" i="2"/>
  <c r="ME108" i="2"/>
  <c r="ME102" i="2"/>
  <c r="MF475" i="2"/>
  <c r="MF451" i="2"/>
  <c r="MF478" i="2"/>
  <c r="MF307" i="2"/>
  <c r="MF161" i="2"/>
  <c r="MF452" i="2"/>
  <c r="MF321" i="2"/>
  <c r="MF462" i="2"/>
  <c r="MF335" i="2"/>
  <c r="MF373" i="2"/>
  <c r="MF461" i="2"/>
  <c r="MF402" i="2"/>
  <c r="MF421" i="2"/>
  <c r="MF473" i="2"/>
  <c r="MF467" i="2"/>
  <c r="MF356" i="2"/>
  <c r="MF162" i="2"/>
  <c r="MF374" i="2"/>
  <c r="MF123" i="2"/>
  <c r="MF157" i="2"/>
  <c r="MF311" i="2"/>
  <c r="MF237" i="2"/>
  <c r="MF285" i="2"/>
  <c r="MF392" i="2"/>
  <c r="MF359" i="2"/>
  <c r="MF163" i="2"/>
  <c r="MF317" i="2"/>
  <c r="MF364" i="2"/>
  <c r="MF168" i="2"/>
  <c r="MF381" i="2"/>
  <c r="MF201" i="2"/>
  <c r="MF208" i="2"/>
  <c r="MF301" i="2"/>
  <c r="MF352" i="2"/>
  <c r="MF189" i="2"/>
  <c r="MF93" i="2"/>
  <c r="MF178" i="2"/>
  <c r="MF69" i="2"/>
  <c r="MF388" i="2"/>
  <c r="MF64" i="2"/>
  <c r="MF99" i="2"/>
  <c r="MF113" i="2"/>
  <c r="MF43" i="2"/>
  <c r="MF100" i="2"/>
  <c r="MF81" i="2"/>
  <c r="MF62" i="2"/>
  <c r="MF160" i="2"/>
  <c r="MF199" i="2"/>
  <c r="MF92" i="2"/>
  <c r="MF117" i="2"/>
  <c r="MF87" i="2"/>
  <c r="MF223" i="2"/>
  <c r="MF280" i="2"/>
  <c r="MF193" i="2"/>
  <c r="MF404" i="2"/>
  <c r="MF146" i="2"/>
  <c r="MF239" i="2"/>
  <c r="MF203" i="2"/>
  <c r="MF140" i="2"/>
  <c r="MF185" i="2"/>
  <c r="MF398" i="2"/>
  <c r="MF221" i="2"/>
  <c r="MF460" i="2"/>
  <c r="MF427" i="2"/>
  <c r="MF240" i="2"/>
  <c r="MF476" i="2"/>
  <c r="MF445" i="2"/>
  <c r="MF463" i="2"/>
  <c r="MF211" i="2"/>
  <c r="MF300" i="2"/>
  <c r="MF385" i="2"/>
  <c r="MF408" i="2"/>
  <c r="MF428" i="2"/>
  <c r="MF128" i="2"/>
  <c r="MF148" i="2"/>
  <c r="MF204" i="2"/>
  <c r="MF109" i="2"/>
  <c r="MF244" i="2"/>
  <c r="MF215" i="2"/>
  <c r="MF259" i="2"/>
  <c r="MF250" i="2"/>
  <c r="MF281" i="2"/>
  <c r="MF442" i="2"/>
  <c r="MF366" i="2"/>
  <c r="MF348" i="2"/>
  <c r="MF316" i="2"/>
  <c r="MF299" i="2"/>
  <c r="MF142" i="2"/>
  <c r="MF246" i="2"/>
  <c r="MF89" i="2"/>
  <c r="MF7" i="2"/>
  <c r="MF141" i="2"/>
  <c r="MF176" i="2"/>
  <c r="MF33" i="2"/>
  <c r="MF150" i="2"/>
  <c r="MF86" i="2"/>
  <c r="MF369" i="2"/>
  <c r="MF350" i="2"/>
  <c r="MF88" i="2"/>
  <c r="MF19" i="2"/>
  <c r="MF73" i="2"/>
  <c r="MF56" i="2"/>
  <c r="MF94" i="2"/>
  <c r="MF105" i="2"/>
  <c r="MF112" i="2"/>
  <c r="MF15" i="2"/>
  <c r="MF21" i="2"/>
  <c r="MF149" i="2"/>
  <c r="MF83" i="2"/>
  <c r="MF367" i="2"/>
  <c r="MF124" i="2"/>
  <c r="MF54" i="2"/>
  <c r="MF308" i="2"/>
  <c r="MF413" i="2"/>
  <c r="MF126" i="2"/>
  <c r="MF172" i="2"/>
  <c r="MF39" i="2"/>
  <c r="MF181" i="2"/>
  <c r="MF469" i="2"/>
  <c r="MF228" i="2"/>
  <c r="MF474" i="2"/>
  <c r="MF323" i="2"/>
  <c r="MF401" i="2"/>
  <c r="MF419" i="2"/>
  <c r="MF216" i="2"/>
  <c r="MF415" i="2"/>
  <c r="MF412" i="2"/>
  <c r="MF403" i="2"/>
  <c r="MF119" i="2"/>
  <c r="MF424" i="2"/>
  <c r="MF137" i="2"/>
  <c r="MF465" i="2"/>
  <c r="MF303" i="2"/>
  <c r="MF233" i="2"/>
  <c r="MF287" i="2"/>
  <c r="MF170" i="2"/>
  <c r="MF49" i="2"/>
  <c r="MF133" i="2"/>
  <c r="MF376" i="2"/>
  <c r="MF400" i="2"/>
  <c r="MF449" i="2"/>
  <c r="MF143" i="2"/>
  <c r="MF393" i="2"/>
  <c r="MF264" i="2"/>
  <c r="MF212" i="2"/>
  <c r="MF302" i="2"/>
  <c r="MF232" i="2"/>
  <c r="MF314" i="2"/>
  <c r="MF61" i="2"/>
  <c r="MF130" i="2"/>
  <c r="MF371" i="2"/>
  <c r="MF103" i="2"/>
  <c r="MF346" i="2"/>
  <c r="MF72" i="2"/>
  <c r="MF344" i="2"/>
  <c r="MF34" i="2"/>
  <c r="MF210" i="2"/>
  <c r="MF368" i="2"/>
  <c r="MF101" i="2"/>
  <c r="MF50" i="2"/>
  <c r="MF227" i="2"/>
  <c r="MF306" i="2"/>
  <c r="MF29" i="2"/>
  <c r="MF341" i="2"/>
  <c r="MF263" i="2"/>
  <c r="MF125" i="2"/>
  <c r="MF40" i="2"/>
  <c r="MF74" i="2"/>
  <c r="MF134" i="2"/>
  <c r="MF268" i="2"/>
  <c r="MF131" i="2"/>
  <c r="MF180" i="2"/>
  <c r="MF391" i="2"/>
  <c r="MF434" i="2"/>
  <c r="MF152" i="2"/>
  <c r="MF164" i="2"/>
  <c r="MF177" i="2"/>
  <c r="MF45" i="2"/>
  <c r="MF106" i="2"/>
  <c r="MF225" i="2"/>
  <c r="MF464" i="2"/>
  <c r="MF394" i="2"/>
  <c r="MF213" i="2"/>
  <c r="MF437" i="2"/>
  <c r="MF441" i="2"/>
  <c r="MF357" i="2"/>
  <c r="MF407" i="2"/>
  <c r="MF443" i="2"/>
  <c r="MF360" i="2"/>
  <c r="MF333" i="2"/>
  <c r="MF389" i="2"/>
  <c r="MF440" i="2"/>
  <c r="MF258" i="2"/>
  <c r="MF339" i="2"/>
  <c r="MF305" i="2"/>
  <c r="MF60" i="2"/>
  <c r="MF129" i="2"/>
  <c r="MF248" i="2"/>
  <c r="MF456" i="2"/>
  <c r="MF14" i="2"/>
  <c r="MF197" i="2"/>
  <c r="MF253" i="2"/>
  <c r="MF291" i="2"/>
  <c r="MF331" i="2"/>
  <c r="MF410" i="2"/>
  <c r="MF471" i="2"/>
  <c r="MF91" i="2"/>
  <c r="MF247" i="2"/>
  <c r="MF6" i="2"/>
  <c r="MF222" i="2"/>
  <c r="MF139" i="2"/>
  <c r="MF226" i="2"/>
  <c r="MF95" i="2"/>
  <c r="MF96" i="2"/>
  <c r="MF111" i="2"/>
  <c r="MF58" i="2"/>
  <c r="MF243" i="2"/>
  <c r="MF35" i="2"/>
  <c r="MF5" i="2"/>
  <c r="MF9" i="2"/>
  <c r="MF209" i="2"/>
  <c r="MF2" i="2"/>
  <c r="MF286" i="2"/>
  <c r="MF65" i="2"/>
  <c r="MF153" i="2"/>
  <c r="MF195" i="2"/>
  <c r="MF186" i="2"/>
  <c r="MF184" i="2"/>
  <c r="MF85" i="2"/>
  <c r="MF432" i="2"/>
  <c r="MF383" i="2"/>
  <c r="MF325" i="2"/>
  <c r="MF362" i="2"/>
  <c r="MF361" i="2"/>
  <c r="MF455" i="2"/>
  <c r="MF22" i="2"/>
  <c r="MF52" i="2"/>
  <c r="MF260" i="2"/>
  <c r="MF262" i="2"/>
  <c r="MF372" i="2"/>
  <c r="MF418" i="2"/>
  <c r="MF370" i="2"/>
  <c r="MF349" i="2"/>
  <c r="MF416" i="2"/>
  <c r="MF423" i="2"/>
  <c r="MF414" i="2"/>
  <c r="MF151" i="2"/>
  <c r="MF447" i="2"/>
  <c r="MF298" i="2"/>
  <c r="MF438" i="2"/>
  <c r="MF430" i="2"/>
  <c r="MF436" i="2"/>
  <c r="MF104" i="2"/>
  <c r="MF80" i="2"/>
  <c r="MF44" i="2"/>
  <c r="MF202" i="2"/>
  <c r="MF67" i="2"/>
  <c r="MF446" i="2"/>
  <c r="MF426" i="2"/>
  <c r="MF165" i="2"/>
  <c r="MF135" i="2"/>
  <c r="MF236" i="2"/>
  <c r="MF271" i="2"/>
  <c r="MF114" i="2"/>
  <c r="MF252" i="2"/>
  <c r="MF340" i="2"/>
  <c r="MF294" i="2"/>
  <c r="MF276" i="2"/>
  <c r="MF20" i="2"/>
  <c r="MF17" i="2"/>
  <c r="MF296" i="2"/>
  <c r="MF30" i="2"/>
  <c r="MF31" i="2"/>
  <c r="MF48" i="2"/>
  <c r="MF206" i="2"/>
  <c r="MF120" i="2"/>
  <c r="MF293" i="2"/>
  <c r="MF218" i="2"/>
  <c r="MF66" i="2"/>
  <c r="MF144" i="2"/>
  <c r="MF192" i="2"/>
  <c r="MF4" i="2"/>
  <c r="MF254" i="2"/>
  <c r="MF275" i="2"/>
  <c r="MF76" i="2"/>
  <c r="MF155" i="2"/>
  <c r="MF145" i="2"/>
  <c r="MF16" i="2"/>
  <c r="MF98" i="2"/>
  <c r="MF270" i="2"/>
  <c r="MF229" i="2"/>
  <c r="MF297" i="2"/>
  <c r="MF448" i="2"/>
  <c r="MF337" i="2"/>
  <c r="MF255" i="2"/>
  <c r="MF13" i="2"/>
  <c r="MF167" i="2"/>
  <c r="MF84" i="2"/>
  <c r="MF336" i="2"/>
  <c r="MF458" i="2"/>
  <c r="MF378" i="2"/>
  <c r="MF77" i="2"/>
  <c r="MF290" i="2"/>
  <c r="MF329" i="2"/>
  <c r="MF351" i="2"/>
  <c r="MF450" i="2"/>
  <c r="MF384" i="2"/>
  <c r="MF355" i="2"/>
  <c r="MF265" i="2"/>
  <c r="MF279" i="2"/>
  <c r="MF377" i="2"/>
  <c r="MF397" i="2"/>
  <c r="MF235" i="2"/>
  <c r="MF183" i="2"/>
  <c r="MF251" i="2"/>
  <c r="MF121" i="2"/>
  <c r="MF249" i="2"/>
  <c r="MF8" i="2"/>
  <c r="MF334" i="2"/>
  <c r="MF272" i="2"/>
  <c r="MF439" i="2"/>
  <c r="MF453" i="2"/>
  <c r="MF382" i="2"/>
  <c r="MF417" i="2"/>
  <c r="MF386" i="2"/>
  <c r="MF435" i="2"/>
  <c r="MF138" i="2"/>
  <c r="MF342" i="2"/>
  <c r="MF200" i="2"/>
  <c r="MF256" i="2"/>
  <c r="MF190" i="2"/>
  <c r="MF79" i="2"/>
  <c r="MF219" i="2"/>
  <c r="MF147" i="2"/>
  <c r="MF127" i="2"/>
  <c r="MF3" i="2"/>
  <c r="MF75" i="2"/>
  <c r="MF51" i="2"/>
  <c r="MF12" i="2"/>
  <c r="MF26" i="2"/>
  <c r="MF169" i="2"/>
  <c r="MF53" i="2"/>
  <c r="MF156" i="2"/>
  <c r="MF191" i="2"/>
  <c r="MF188" i="2"/>
  <c r="MF207" i="2"/>
  <c r="MF115" i="2"/>
  <c r="MF27" i="2"/>
  <c r="MF159" i="2"/>
  <c r="MF420" i="2"/>
  <c r="MF118" i="2"/>
  <c r="MF322" i="2"/>
  <c r="MF411" i="2"/>
  <c r="MF345" i="2"/>
  <c r="MF154" i="2"/>
  <c r="MF110" i="2"/>
  <c r="MF277" i="2"/>
  <c r="MF330" i="2"/>
  <c r="MF47" i="2"/>
  <c r="MF477" i="2"/>
  <c r="MF320" i="2"/>
  <c r="MF82" i="2"/>
  <c r="MF399" i="2"/>
  <c r="MF269" i="2"/>
  <c r="MF315" i="2"/>
  <c r="MF425" i="2"/>
  <c r="MF454" i="2"/>
  <c r="MF242" i="2"/>
  <c r="MF238" i="2"/>
  <c r="MF375" i="2"/>
  <c r="MF422" i="2"/>
  <c r="MF395" i="2"/>
  <c r="MF444" i="2"/>
  <c r="MF107" i="2"/>
  <c r="MF231" i="2"/>
  <c r="MF116" i="2"/>
  <c r="MF283" i="2"/>
  <c r="MF380" i="2"/>
  <c r="MF234" i="2"/>
  <c r="MF266" i="2"/>
  <c r="MF332" i="2"/>
  <c r="MF406" i="2"/>
  <c r="MF365" i="2"/>
  <c r="MF173" i="2"/>
  <c r="MF433" i="2"/>
  <c r="MF354" i="2"/>
  <c r="MF11" i="2"/>
  <c r="MF326" i="2"/>
  <c r="MF42" i="2"/>
  <c r="MF468" i="2"/>
  <c r="MF472" i="2"/>
  <c r="MF41" i="2"/>
  <c r="MF158" i="2"/>
  <c r="MF174" i="2"/>
  <c r="MF217" i="2"/>
  <c r="MF38" i="2"/>
  <c r="MF214" i="2"/>
  <c r="MF32" i="2"/>
  <c r="MF24" i="2"/>
  <c r="MF18" i="2"/>
  <c r="MF59" i="2"/>
  <c r="MF36" i="2"/>
  <c r="MF220" i="2"/>
  <c r="MF198" i="2"/>
  <c r="MF224" i="2"/>
  <c r="MF353" i="2"/>
  <c r="MF470" i="2"/>
  <c r="MF358" i="2"/>
  <c r="MF55" i="2"/>
  <c r="MF327" i="2"/>
  <c r="MF261" i="2"/>
  <c r="MF205" i="2"/>
  <c r="MF466" i="2"/>
  <c r="MF304" i="2"/>
  <c r="MF166" i="2"/>
  <c r="MF289" i="2"/>
  <c r="MF179" i="2"/>
  <c r="MF10" i="2"/>
  <c r="MF257" i="2"/>
  <c r="MF457" i="2"/>
  <c r="MF390" i="2"/>
  <c r="MF379" i="2"/>
  <c r="MF429" i="2"/>
  <c r="MF409" i="2"/>
  <c r="MF328" i="2"/>
  <c r="MF324" i="2"/>
  <c r="MF431" i="2"/>
  <c r="MF338" i="2"/>
  <c r="MF187" i="2"/>
  <c r="MF318" i="2"/>
  <c r="MF479" i="2"/>
  <c r="MF459" i="2"/>
  <c r="MF312" i="2"/>
  <c r="MF90" i="2"/>
  <c r="MF28" i="2"/>
  <c r="MF288" i="2"/>
  <c r="MF171" i="2"/>
  <c r="MF97" i="2"/>
  <c r="MF309" i="2"/>
  <c r="MF241" i="2"/>
  <c r="MF387" i="2"/>
  <c r="MF396" i="2"/>
  <c r="MF405" i="2"/>
  <c r="MF310" i="2"/>
  <c r="MF136" i="2"/>
  <c r="MF122" i="2"/>
  <c r="MF343" i="2"/>
  <c r="MF278" i="2"/>
  <c r="MF273" i="2"/>
  <c r="MF25" i="2"/>
  <c r="MF347" i="2"/>
  <c r="MF245" i="2"/>
  <c r="MF313" i="2"/>
  <c r="MF63" i="2"/>
  <c r="MF57" i="2"/>
  <c r="MF68" i="2"/>
  <c r="MF292" i="2"/>
  <c r="MF70" i="2"/>
  <c r="MF23" i="2"/>
  <c r="MF71" i="2"/>
  <c r="MF282" i="2"/>
  <c r="MF182" i="2"/>
  <c r="MF267" i="2"/>
  <c r="MF78" i="2"/>
  <c r="MF194" i="2"/>
  <c r="MF295" i="2"/>
  <c r="MF132" i="2"/>
  <c r="MF175" i="2"/>
  <c r="MF37" i="2"/>
  <c r="MF230" i="2"/>
  <c r="MF274" i="2"/>
  <c r="MF319" i="2"/>
  <c r="MF363" i="2"/>
  <c r="MF284" i="2"/>
  <c r="MF46" i="2"/>
  <c r="MF196" i="2"/>
  <c r="MF108" i="2"/>
  <c r="MF102" i="2"/>
  <c r="MH451" i="2"/>
  <c r="MH373" i="2"/>
  <c r="MH374" i="2"/>
  <c r="MH163" i="2"/>
  <c r="MH352" i="2"/>
  <c r="MH113" i="2"/>
  <c r="MH117" i="2"/>
  <c r="MH203" i="2"/>
  <c r="MG475" i="2"/>
  <c r="MG451" i="2"/>
  <c r="MG478" i="2"/>
  <c r="MG307" i="2"/>
  <c r="MG161" i="2"/>
  <c r="MG452" i="2"/>
  <c r="MG321" i="2"/>
  <c r="MG462" i="2"/>
  <c r="MG335" i="2"/>
  <c r="MG373" i="2"/>
  <c r="MG461" i="2"/>
  <c r="MG402" i="2"/>
  <c r="MG421" i="2"/>
  <c r="MG473" i="2"/>
  <c r="MG467" i="2"/>
  <c r="MG356" i="2"/>
  <c r="MG162" i="2"/>
  <c r="MG374" i="2"/>
  <c r="MG123" i="2"/>
  <c r="MG157" i="2"/>
  <c r="MG311" i="2"/>
  <c r="MG237" i="2"/>
  <c r="MG285" i="2"/>
  <c r="MG392" i="2"/>
  <c r="MG359" i="2"/>
  <c r="MG163" i="2"/>
  <c r="MG317" i="2"/>
  <c r="MG364" i="2"/>
  <c r="MG168" i="2"/>
  <c r="MG381" i="2"/>
  <c r="MG201" i="2"/>
  <c r="MG208" i="2"/>
  <c r="MG301" i="2"/>
  <c r="MG352" i="2"/>
  <c r="MG189" i="2"/>
  <c r="MG93" i="2"/>
  <c r="MG178" i="2"/>
  <c r="MG69" i="2"/>
  <c r="MG388" i="2"/>
  <c r="MG64" i="2"/>
  <c r="MG99" i="2"/>
  <c r="MG113" i="2"/>
  <c r="MG43" i="2"/>
  <c r="MG100" i="2"/>
  <c r="MG81" i="2"/>
  <c r="MG62" i="2"/>
  <c r="MG160" i="2"/>
  <c r="MG199" i="2"/>
  <c r="MG92" i="2"/>
  <c r="MG117" i="2"/>
  <c r="MG87" i="2"/>
  <c r="MG223" i="2"/>
  <c r="MG280" i="2"/>
  <c r="MG193" i="2"/>
  <c r="MG404" i="2"/>
  <c r="MG146" i="2"/>
  <c r="MG239" i="2"/>
  <c r="MG203" i="2"/>
  <c r="MG140" i="2"/>
  <c r="MH478" i="2"/>
  <c r="MH461" i="2"/>
  <c r="MH123" i="2"/>
  <c r="MH317" i="2"/>
  <c r="MH189" i="2"/>
  <c r="MH43" i="2"/>
  <c r="MH87" i="2"/>
  <c r="MH140" i="2"/>
  <c r="MG185" i="2"/>
  <c r="MG398" i="2"/>
  <c r="MG221" i="2"/>
  <c r="MG460" i="2"/>
  <c r="MG427" i="2"/>
  <c r="MG240" i="2"/>
  <c r="MG476" i="2"/>
  <c r="MG445" i="2"/>
  <c r="MG463" i="2"/>
  <c r="MG211" i="2"/>
  <c r="MG300" i="2"/>
  <c r="MG385" i="2"/>
  <c r="MG408" i="2"/>
  <c r="MG428" i="2"/>
  <c r="MG128" i="2"/>
  <c r="MG148" i="2"/>
  <c r="MG204" i="2"/>
  <c r="MG109" i="2"/>
  <c r="MG244" i="2"/>
  <c r="MG215" i="2"/>
  <c r="MG259" i="2"/>
  <c r="MG250" i="2"/>
  <c r="MG281" i="2"/>
  <c r="MG442" i="2"/>
  <c r="MG366" i="2"/>
  <c r="MG348" i="2"/>
  <c r="MG316" i="2"/>
  <c r="MG299" i="2"/>
  <c r="MG142" i="2"/>
  <c r="MG246" i="2"/>
  <c r="MG89" i="2"/>
  <c r="MG7" i="2"/>
  <c r="MG141" i="2"/>
  <c r="MG176" i="2"/>
  <c r="MG33" i="2"/>
  <c r="MG150" i="2"/>
  <c r="MG86" i="2"/>
  <c r="MG369" i="2"/>
  <c r="MG350" i="2"/>
  <c r="MG88" i="2"/>
  <c r="MG19" i="2"/>
  <c r="MG73" i="2"/>
  <c r="MG56" i="2"/>
  <c r="MG94" i="2"/>
  <c r="MG105" i="2"/>
  <c r="MG112" i="2"/>
  <c r="MG15" i="2"/>
  <c r="MG21" i="2"/>
  <c r="MG149" i="2"/>
  <c r="MG83" i="2"/>
  <c r="MG367" i="2"/>
  <c r="MG124" i="2"/>
  <c r="MG54" i="2"/>
  <c r="MG308" i="2"/>
  <c r="MG413" i="2"/>
  <c r="MG126" i="2"/>
  <c r="MG172" i="2"/>
  <c r="MG39" i="2"/>
  <c r="MG181" i="2"/>
  <c r="MH307" i="2"/>
  <c r="MH402" i="2"/>
  <c r="MH157" i="2"/>
  <c r="MH364" i="2"/>
  <c r="MH93" i="2"/>
  <c r="MH100" i="2"/>
  <c r="MH223" i="2"/>
  <c r="MG469" i="2"/>
  <c r="MG228" i="2"/>
  <c r="MG474" i="2"/>
  <c r="MG323" i="2"/>
  <c r="MG401" i="2"/>
  <c r="MG419" i="2"/>
  <c r="MG216" i="2"/>
  <c r="MG415" i="2"/>
  <c r="MG412" i="2"/>
  <c r="MG403" i="2"/>
  <c r="MG119" i="2"/>
  <c r="MG424" i="2"/>
  <c r="MG137" i="2"/>
  <c r="MG465" i="2"/>
  <c r="MG303" i="2"/>
  <c r="MG233" i="2"/>
  <c r="MG287" i="2"/>
  <c r="MG170" i="2"/>
  <c r="MG49" i="2"/>
  <c r="MG133" i="2"/>
  <c r="MG376" i="2"/>
  <c r="MG400" i="2"/>
  <c r="MG449" i="2"/>
  <c r="MG143" i="2"/>
  <c r="MG393" i="2"/>
  <c r="MG264" i="2"/>
  <c r="MG212" i="2"/>
  <c r="MG302" i="2"/>
  <c r="MG232" i="2"/>
  <c r="MG314" i="2"/>
  <c r="MG61" i="2"/>
  <c r="MG130" i="2"/>
  <c r="MG371" i="2"/>
  <c r="MG103" i="2"/>
  <c r="MG346" i="2"/>
  <c r="MG72" i="2"/>
  <c r="MG344" i="2"/>
  <c r="MG34" i="2"/>
  <c r="MG210" i="2"/>
  <c r="MG368" i="2"/>
  <c r="MG101" i="2"/>
  <c r="MG50" i="2"/>
  <c r="MG227" i="2"/>
  <c r="MG306" i="2"/>
  <c r="MG29" i="2"/>
  <c r="MG341" i="2"/>
  <c r="MG263" i="2"/>
  <c r="MG125" i="2"/>
  <c r="MG40" i="2"/>
  <c r="MG74" i="2"/>
  <c r="MG134" i="2"/>
  <c r="MG268" i="2"/>
  <c r="MG131" i="2"/>
  <c r="MG180" i="2"/>
  <c r="MG391" i="2"/>
  <c r="MG434" i="2"/>
  <c r="MG152" i="2"/>
  <c r="MG164" i="2"/>
  <c r="MG177" i="2"/>
  <c r="MG45" i="2"/>
  <c r="MH161" i="2"/>
  <c r="MH421" i="2"/>
  <c r="MH311" i="2"/>
  <c r="MH168" i="2"/>
  <c r="MH178" i="2"/>
  <c r="MH81" i="2"/>
  <c r="MH280" i="2"/>
  <c r="MG106" i="2"/>
  <c r="MG225" i="2"/>
  <c r="MG464" i="2"/>
  <c r="MG394" i="2"/>
  <c r="MG213" i="2"/>
  <c r="MG437" i="2"/>
  <c r="MG441" i="2"/>
  <c r="MG357" i="2"/>
  <c r="MG407" i="2"/>
  <c r="MG443" i="2"/>
  <c r="MG360" i="2"/>
  <c r="MG333" i="2"/>
  <c r="MG389" i="2"/>
  <c r="MG440" i="2"/>
  <c r="MG258" i="2"/>
  <c r="MG339" i="2"/>
  <c r="MG305" i="2"/>
  <c r="MG60" i="2"/>
  <c r="MG129" i="2"/>
  <c r="MG248" i="2"/>
  <c r="MG456" i="2"/>
  <c r="MG14" i="2"/>
  <c r="MG197" i="2"/>
  <c r="MG253" i="2"/>
  <c r="MG291" i="2"/>
  <c r="MG331" i="2"/>
  <c r="MG410" i="2"/>
  <c r="MG471" i="2"/>
  <c r="MG91" i="2"/>
  <c r="MG247" i="2"/>
  <c r="MG6" i="2"/>
  <c r="MG222" i="2"/>
  <c r="MG139" i="2"/>
  <c r="MG226" i="2"/>
  <c r="MG95" i="2"/>
  <c r="MG96" i="2"/>
  <c r="MG111" i="2"/>
  <c r="MG58" i="2"/>
  <c r="MG243" i="2"/>
  <c r="MG35" i="2"/>
  <c r="MG5" i="2"/>
  <c r="MG9" i="2"/>
  <c r="MG209" i="2"/>
  <c r="MG2" i="2"/>
  <c r="MG286" i="2"/>
  <c r="MG65" i="2"/>
  <c r="MG153" i="2"/>
  <c r="MG195" i="2"/>
  <c r="MG186" i="2"/>
  <c r="MG184" i="2"/>
  <c r="MG85" i="2"/>
  <c r="MG432" i="2"/>
  <c r="MG383" i="2"/>
  <c r="MG325" i="2"/>
  <c r="MG362" i="2"/>
  <c r="MG361" i="2"/>
  <c r="MG455" i="2"/>
  <c r="MG22" i="2"/>
  <c r="MG52" i="2"/>
  <c r="MG260" i="2"/>
  <c r="MH452" i="2"/>
  <c r="MH473" i="2"/>
  <c r="MH237" i="2"/>
  <c r="MH381" i="2"/>
  <c r="MH69" i="2"/>
  <c r="MH62" i="2"/>
  <c r="MH193" i="2"/>
  <c r="MG262" i="2"/>
  <c r="MG372" i="2"/>
  <c r="MG418" i="2"/>
  <c r="MG370" i="2"/>
  <c r="MG349" i="2"/>
  <c r="MG416" i="2"/>
  <c r="MG423" i="2"/>
  <c r="MG414" i="2"/>
  <c r="MG151" i="2"/>
  <c r="MG447" i="2"/>
  <c r="MG298" i="2"/>
  <c r="MG438" i="2"/>
  <c r="MG430" i="2"/>
  <c r="MG436" i="2"/>
  <c r="MG104" i="2"/>
  <c r="MG80" i="2"/>
  <c r="MG44" i="2"/>
  <c r="MG202" i="2"/>
  <c r="MG67" i="2"/>
  <c r="MG446" i="2"/>
  <c r="MG426" i="2"/>
  <c r="MG165" i="2"/>
  <c r="MG135" i="2"/>
  <c r="MG236" i="2"/>
  <c r="MG271" i="2"/>
  <c r="MG114" i="2"/>
  <c r="MG252" i="2"/>
  <c r="MG340" i="2"/>
  <c r="MG294" i="2"/>
  <c r="MG276" i="2"/>
  <c r="MG20" i="2"/>
  <c r="MG17" i="2"/>
  <c r="MG296" i="2"/>
  <c r="MG30" i="2"/>
  <c r="MG31" i="2"/>
  <c r="MG48" i="2"/>
  <c r="MG206" i="2"/>
  <c r="MG120" i="2"/>
  <c r="MG293" i="2"/>
  <c r="MG218" i="2"/>
  <c r="MG66" i="2"/>
  <c r="MG144" i="2"/>
  <c r="MG192" i="2"/>
  <c r="MG4" i="2"/>
  <c r="MG254" i="2"/>
  <c r="MG275" i="2"/>
  <c r="MG76" i="2"/>
  <c r="MG155" i="2"/>
  <c r="MG145" i="2"/>
  <c r="MG16" i="2"/>
  <c r="MG98" i="2"/>
  <c r="MG270" i="2"/>
  <c r="MG229" i="2"/>
  <c r="MG297" i="2"/>
  <c r="MG448" i="2"/>
  <c r="MG337" i="2"/>
  <c r="MG255" i="2"/>
  <c r="MG13" i="2"/>
  <c r="MG167" i="2"/>
  <c r="MG84" i="2"/>
  <c r="MH467" i="2"/>
  <c r="MH285" i="2"/>
  <c r="MH201" i="2"/>
  <c r="MH388" i="2"/>
  <c r="MH160" i="2"/>
  <c r="MH404" i="2"/>
  <c r="MG336" i="2"/>
  <c r="MG458" i="2"/>
  <c r="MG378" i="2"/>
  <c r="MG77" i="2"/>
  <c r="MG290" i="2"/>
  <c r="MG329" i="2"/>
  <c r="MG351" i="2"/>
  <c r="MG450" i="2"/>
  <c r="MG384" i="2"/>
  <c r="MG355" i="2"/>
  <c r="MG265" i="2"/>
  <c r="MG279" i="2"/>
  <c r="MG377" i="2"/>
  <c r="MG397" i="2"/>
  <c r="MG235" i="2"/>
  <c r="MG183" i="2"/>
  <c r="MG251" i="2"/>
  <c r="MG121" i="2"/>
  <c r="MG249" i="2"/>
  <c r="MG8" i="2"/>
  <c r="MG334" i="2"/>
  <c r="MG272" i="2"/>
  <c r="MG439" i="2"/>
  <c r="MG453" i="2"/>
  <c r="MG382" i="2"/>
  <c r="MG417" i="2"/>
  <c r="MG386" i="2"/>
  <c r="MG435" i="2"/>
  <c r="MG138" i="2"/>
  <c r="MG342" i="2"/>
  <c r="MG200" i="2"/>
  <c r="MG256" i="2"/>
  <c r="MG190" i="2"/>
  <c r="MG79" i="2"/>
  <c r="MG219" i="2"/>
  <c r="MG147" i="2"/>
  <c r="MG127" i="2"/>
  <c r="MG3" i="2"/>
  <c r="MG75" i="2"/>
  <c r="MG51" i="2"/>
  <c r="MG12" i="2"/>
  <c r="MG26" i="2"/>
  <c r="MG169" i="2"/>
  <c r="MG53" i="2"/>
  <c r="MG156" i="2"/>
  <c r="MG191" i="2"/>
  <c r="MG188" i="2"/>
  <c r="MG207" i="2"/>
  <c r="MG115" i="2"/>
  <c r="MG27" i="2"/>
  <c r="MG159" i="2"/>
  <c r="MG420" i="2"/>
  <c r="MG118" i="2"/>
  <c r="MG322" i="2"/>
  <c r="MG411" i="2"/>
  <c r="MG345" i="2"/>
  <c r="MG154" i="2"/>
  <c r="MG110" i="2"/>
  <c r="MG277" i="2"/>
  <c r="MG330" i="2"/>
  <c r="MH462" i="2"/>
  <c r="MH356" i="2"/>
  <c r="MH392" i="2"/>
  <c r="MH208" i="2"/>
  <c r="MH64" i="2"/>
  <c r="MH199" i="2"/>
  <c r="MH146" i="2"/>
  <c r="MG47" i="2"/>
  <c r="MG477" i="2"/>
  <c r="MG320" i="2"/>
  <c r="MG82" i="2"/>
  <c r="MG399" i="2"/>
  <c r="MG269" i="2"/>
  <c r="MG315" i="2"/>
  <c r="MG425" i="2"/>
  <c r="MG454" i="2"/>
  <c r="MG242" i="2"/>
  <c r="MG238" i="2"/>
  <c r="MG375" i="2"/>
  <c r="MG422" i="2"/>
  <c r="MG395" i="2"/>
  <c r="MG444" i="2"/>
  <c r="MG107" i="2"/>
  <c r="MG231" i="2"/>
  <c r="MG116" i="2"/>
  <c r="MG283" i="2"/>
  <c r="MG380" i="2"/>
  <c r="MG234" i="2"/>
  <c r="MG266" i="2"/>
  <c r="MG332" i="2"/>
  <c r="MG406" i="2"/>
  <c r="MG365" i="2"/>
  <c r="MG173" i="2"/>
  <c r="MG433" i="2"/>
  <c r="MG354" i="2"/>
  <c r="MG11" i="2"/>
  <c r="MG326" i="2"/>
  <c r="MG42" i="2"/>
  <c r="MG468" i="2"/>
  <c r="MG472" i="2"/>
  <c r="MG41" i="2"/>
  <c r="MG158" i="2"/>
  <c r="MG174" i="2"/>
  <c r="MG217" i="2"/>
  <c r="MG38" i="2"/>
  <c r="MG214" i="2"/>
  <c r="MG32" i="2"/>
  <c r="MG24" i="2"/>
  <c r="MG18" i="2"/>
  <c r="MG59" i="2"/>
  <c r="MG36" i="2"/>
  <c r="MG220" i="2"/>
  <c r="MG198" i="2"/>
  <c r="MG224" i="2"/>
  <c r="MG353" i="2"/>
  <c r="MG470" i="2"/>
  <c r="MG358" i="2"/>
  <c r="MG55" i="2"/>
  <c r="MG327" i="2"/>
  <c r="MG261" i="2"/>
  <c r="MG205" i="2"/>
  <c r="MG466" i="2"/>
  <c r="MG304" i="2"/>
  <c r="MG166" i="2"/>
  <c r="MG289" i="2"/>
  <c r="MG179" i="2"/>
  <c r="MG10" i="2"/>
  <c r="MH475" i="2"/>
  <c r="MH335" i="2"/>
  <c r="MH162" i="2"/>
  <c r="MH359" i="2"/>
  <c r="MH301" i="2"/>
  <c r="MH99" i="2"/>
  <c r="MH92" i="2"/>
  <c r="MH239" i="2"/>
  <c r="MG257" i="2"/>
  <c r="MG457" i="2"/>
  <c r="MG390" i="2"/>
  <c r="MG379" i="2"/>
  <c r="MG429" i="2"/>
  <c r="MG409" i="2"/>
  <c r="MG328" i="2"/>
  <c r="MG324" i="2"/>
  <c r="MG431" i="2"/>
  <c r="MG338" i="2"/>
  <c r="MG187" i="2"/>
  <c r="MG318" i="2"/>
  <c r="MG479" i="2"/>
  <c r="MG459" i="2"/>
  <c r="MG312" i="2"/>
  <c r="MG90" i="2"/>
  <c r="MG28" i="2"/>
  <c r="MG288" i="2"/>
  <c r="MG171" i="2"/>
  <c r="MG97" i="2"/>
  <c r="MG309" i="2"/>
  <c r="MG241" i="2"/>
  <c r="MG387" i="2"/>
  <c r="MG396" i="2"/>
  <c r="MG405" i="2"/>
  <c r="MG310" i="2"/>
  <c r="MG136" i="2"/>
  <c r="MG122" i="2"/>
  <c r="MG343" i="2"/>
  <c r="MG278" i="2"/>
  <c r="MG273" i="2"/>
  <c r="MG25" i="2"/>
  <c r="MG347" i="2"/>
  <c r="MG245" i="2"/>
  <c r="MG313" i="2"/>
  <c r="MG63" i="2"/>
  <c r="MG57" i="2"/>
  <c r="MG68" i="2"/>
  <c r="MG292" i="2"/>
  <c r="MG70" i="2"/>
  <c r="MG23" i="2"/>
  <c r="MG71" i="2"/>
  <c r="MG282" i="2"/>
  <c r="MG182" i="2"/>
  <c r="MG267" i="2"/>
  <c r="MG78" i="2"/>
  <c r="MG194" i="2"/>
  <c r="MG295" i="2"/>
  <c r="MG132" i="2"/>
  <c r="MG175" i="2"/>
  <c r="MG37" i="2"/>
  <c r="MG230" i="2"/>
  <c r="MG274" i="2"/>
  <c r="MG319" i="2"/>
  <c r="MG363" i="2"/>
  <c r="MG284" i="2"/>
  <c r="MG46" i="2"/>
  <c r="MG196" i="2"/>
  <c r="MG108" i="2"/>
  <c r="MG102" i="2"/>
  <c r="MH185" i="2"/>
  <c r="MH398" i="2"/>
  <c r="MH221" i="2"/>
  <c r="MH460" i="2"/>
  <c r="MH427" i="2"/>
  <c r="MH240" i="2"/>
  <c r="MH476" i="2"/>
  <c r="MH445" i="2"/>
  <c r="MH463" i="2"/>
  <c r="MH211" i="2"/>
  <c r="MH300" i="2"/>
  <c r="MH385" i="2"/>
  <c r="MH408" i="2"/>
  <c r="MH428" i="2"/>
  <c r="MH128" i="2"/>
  <c r="MH148" i="2"/>
  <c r="MH204" i="2"/>
  <c r="MH109" i="2"/>
  <c r="MH244" i="2"/>
  <c r="MH215" i="2"/>
  <c r="MH259" i="2"/>
  <c r="MH250" i="2"/>
  <c r="MH281" i="2"/>
  <c r="MH442" i="2"/>
  <c r="MH366" i="2"/>
  <c r="MH348" i="2"/>
  <c r="MH316" i="2"/>
  <c r="MH299" i="2"/>
  <c r="MH142" i="2"/>
  <c r="MH246" i="2"/>
  <c r="MH89" i="2"/>
  <c r="MH7" i="2"/>
  <c r="MH141" i="2"/>
  <c r="MH176" i="2"/>
  <c r="MH33" i="2"/>
  <c r="MH150" i="2"/>
  <c r="MH86" i="2"/>
  <c r="MH369" i="2"/>
  <c r="MH350" i="2"/>
  <c r="MH88" i="2"/>
  <c r="MH19" i="2"/>
  <c r="MH73" i="2"/>
  <c r="MH56" i="2"/>
  <c r="MH94" i="2"/>
  <c r="MH105" i="2"/>
  <c r="MH112" i="2"/>
  <c r="MH15" i="2"/>
  <c r="MH21" i="2"/>
  <c r="MH149" i="2"/>
  <c r="MH83" i="2"/>
  <c r="MH367" i="2"/>
  <c r="MH124" i="2"/>
  <c r="MH54" i="2"/>
  <c r="MH308" i="2"/>
  <c r="MH413" i="2"/>
  <c r="MH126" i="2"/>
  <c r="MH172" i="2"/>
  <c r="MH39" i="2"/>
  <c r="MH181" i="2"/>
  <c r="MH469" i="2"/>
  <c r="MH228" i="2"/>
  <c r="MH474" i="2"/>
  <c r="MH323" i="2"/>
  <c r="MH401" i="2"/>
  <c r="MH216" i="2"/>
  <c r="MH415" i="2"/>
  <c r="MH412" i="2"/>
  <c r="MH403" i="2"/>
  <c r="MH119" i="2"/>
  <c r="MH424" i="2"/>
  <c r="MH137" i="2"/>
  <c r="MH465" i="2"/>
  <c r="MH303" i="2"/>
  <c r="MH233" i="2"/>
  <c r="MH287" i="2"/>
  <c r="MH170" i="2"/>
  <c r="MH49" i="2"/>
  <c r="MH133" i="2"/>
  <c r="MH376" i="2"/>
  <c r="MH400" i="2"/>
  <c r="MH449" i="2"/>
  <c r="MH143" i="2"/>
  <c r="MH393" i="2"/>
  <c r="MH264" i="2"/>
  <c r="MH212" i="2"/>
  <c r="MH302" i="2"/>
  <c r="MH232" i="2"/>
  <c r="MH314" i="2"/>
  <c r="MH61" i="2"/>
  <c r="MH130" i="2"/>
  <c r="MH371" i="2"/>
  <c r="MH103" i="2"/>
  <c r="MH346" i="2"/>
  <c r="MH72" i="2"/>
  <c r="MH344" i="2"/>
  <c r="MH34" i="2"/>
  <c r="MH210" i="2"/>
  <c r="MH368" i="2"/>
  <c r="MH101" i="2"/>
  <c r="MH50" i="2"/>
  <c r="MH227" i="2"/>
  <c r="MH306" i="2"/>
  <c r="MH29" i="2"/>
  <c r="MH341" i="2"/>
  <c r="MH263" i="2"/>
  <c r="MH125" i="2"/>
  <c r="MH40" i="2"/>
  <c r="MH74" i="2"/>
  <c r="MH134" i="2"/>
  <c r="MH268" i="2"/>
  <c r="MH131" i="2"/>
  <c r="MH180" i="2"/>
  <c r="MH391" i="2"/>
  <c r="MH434" i="2"/>
  <c r="MH152" i="2"/>
  <c r="MH164" i="2"/>
  <c r="MH177" i="2"/>
  <c r="MH45" i="2"/>
  <c r="MH106" i="2"/>
  <c r="MH225" i="2"/>
  <c r="MH464" i="2"/>
  <c r="MH394" i="2"/>
  <c r="MH213" i="2"/>
  <c r="MH437" i="2"/>
  <c r="MH441" i="2"/>
  <c r="MH357" i="2"/>
  <c r="MH407" i="2"/>
  <c r="MH443" i="2"/>
  <c r="MH360" i="2"/>
  <c r="MH333" i="2"/>
  <c r="MH389" i="2"/>
  <c r="MH440" i="2"/>
  <c r="MH258" i="2"/>
  <c r="MH339" i="2"/>
  <c r="MH305" i="2"/>
  <c r="MH60" i="2"/>
  <c r="MH129" i="2"/>
  <c r="MH248" i="2"/>
  <c r="MH456" i="2"/>
  <c r="MH14" i="2"/>
  <c r="MH197" i="2"/>
  <c r="MH253" i="2"/>
  <c r="MH291" i="2"/>
  <c r="MH331" i="2"/>
  <c r="MH410" i="2"/>
  <c r="MH471" i="2"/>
  <c r="MH91" i="2"/>
  <c r="MH247" i="2"/>
  <c r="MH6" i="2"/>
  <c r="MH222" i="2"/>
  <c r="MH139" i="2"/>
  <c r="MH226" i="2"/>
  <c r="MH95" i="2"/>
  <c r="MH96" i="2"/>
  <c r="MH111" i="2"/>
  <c r="MH58" i="2"/>
  <c r="MH243" i="2"/>
  <c r="MH35" i="2"/>
  <c r="MH5" i="2"/>
  <c r="MH9" i="2"/>
  <c r="MH209" i="2"/>
  <c r="MH2" i="2"/>
  <c r="MH286" i="2"/>
  <c r="MH65" i="2"/>
  <c r="MH153" i="2"/>
  <c r="MH195" i="2"/>
  <c r="MH186" i="2"/>
  <c r="MH184" i="2"/>
  <c r="MH85" i="2"/>
  <c r="MH432" i="2"/>
  <c r="MH383" i="2"/>
  <c r="MH325" i="2"/>
  <c r="MH362" i="2"/>
  <c r="MH361" i="2"/>
  <c r="MH455" i="2"/>
  <c r="MH22" i="2"/>
  <c r="MH52" i="2"/>
  <c r="MH260" i="2"/>
  <c r="MH262" i="2"/>
  <c r="MH372" i="2"/>
  <c r="MH418" i="2"/>
  <c r="MH370" i="2"/>
  <c r="MH349" i="2"/>
  <c r="MH416" i="2"/>
  <c r="MH423" i="2"/>
  <c r="MH414" i="2"/>
  <c r="MH151" i="2"/>
  <c r="MH447" i="2"/>
  <c r="MH298" i="2"/>
  <c r="MH438" i="2"/>
  <c r="MH430" i="2"/>
  <c r="MH436" i="2"/>
  <c r="MH104" i="2"/>
  <c r="MH80" i="2"/>
  <c r="MH44" i="2"/>
  <c r="MH202" i="2"/>
  <c r="MH67" i="2"/>
  <c r="MH446" i="2"/>
  <c r="MH426" i="2"/>
  <c r="MH165" i="2"/>
  <c r="MH135" i="2"/>
  <c r="MH236" i="2"/>
  <c r="MH271" i="2"/>
  <c r="MH114" i="2"/>
  <c r="MH252" i="2"/>
  <c r="MH340" i="2"/>
  <c r="MH294" i="2"/>
  <c r="MH276" i="2"/>
  <c r="MH20" i="2"/>
  <c r="MH17" i="2"/>
  <c r="MH296" i="2"/>
  <c r="MH30" i="2"/>
  <c r="MH31" i="2"/>
  <c r="MH48" i="2"/>
  <c r="MH206" i="2"/>
  <c r="MH120" i="2"/>
  <c r="MH293" i="2"/>
  <c r="MH218" i="2"/>
  <c r="MH66" i="2"/>
  <c r="MH144" i="2"/>
  <c r="MH192" i="2"/>
  <c r="MH4" i="2"/>
  <c r="MH254" i="2"/>
  <c r="MH275" i="2"/>
  <c r="MH76" i="2"/>
  <c r="MH155" i="2"/>
  <c r="MH145" i="2"/>
  <c r="MH16" i="2"/>
  <c r="MH98" i="2"/>
  <c r="MH270" i="2"/>
  <c r="MH229" i="2"/>
  <c r="MH297" i="2"/>
  <c r="MH448" i="2"/>
  <c r="MH337" i="2"/>
  <c r="MH255" i="2"/>
  <c r="MH13" i="2"/>
  <c r="MH167" i="2"/>
  <c r="MH84" i="2"/>
  <c r="MH336" i="2"/>
  <c r="MH458" i="2"/>
  <c r="MH378" i="2"/>
  <c r="MH77" i="2"/>
  <c r="MH290" i="2"/>
  <c r="MH329" i="2"/>
  <c r="MH351" i="2"/>
  <c r="MH450" i="2"/>
  <c r="MH384" i="2"/>
  <c r="MH355" i="2"/>
  <c r="MH265" i="2"/>
  <c r="MH279" i="2"/>
  <c r="MH377" i="2"/>
  <c r="MH397" i="2"/>
  <c r="MH235" i="2"/>
  <c r="MH183" i="2"/>
  <c r="MH251" i="2"/>
  <c r="MH121" i="2"/>
  <c r="MH249" i="2"/>
  <c r="MH8" i="2"/>
  <c r="MH334" i="2"/>
  <c r="MH272" i="2"/>
  <c r="MH439" i="2"/>
  <c r="MH453" i="2"/>
  <c r="MH382" i="2"/>
  <c r="MH417" i="2"/>
  <c r="MH386" i="2"/>
  <c r="MH435" i="2"/>
  <c r="MH138" i="2"/>
  <c r="MH342" i="2"/>
  <c r="MH200" i="2"/>
  <c r="MH256" i="2"/>
  <c r="MH190" i="2"/>
  <c r="MH79" i="2"/>
  <c r="MH219" i="2"/>
  <c r="MH147" i="2"/>
  <c r="MH127" i="2"/>
  <c r="MH3" i="2"/>
  <c r="MH75" i="2"/>
  <c r="MH51" i="2"/>
  <c r="MH12" i="2"/>
  <c r="MH26" i="2"/>
  <c r="MH169" i="2"/>
  <c r="MH53" i="2"/>
  <c r="MH156" i="2"/>
  <c r="MH191" i="2"/>
  <c r="MH188" i="2"/>
  <c r="MH207" i="2"/>
  <c r="MH115" i="2"/>
  <c r="MH27" i="2"/>
  <c r="MH159" i="2"/>
  <c r="MH420" i="2"/>
  <c r="MH118" i="2"/>
  <c r="MH322" i="2"/>
  <c r="MH411" i="2"/>
  <c r="MH345" i="2"/>
  <c r="MH154" i="2"/>
  <c r="MH110" i="2"/>
  <c r="MH277" i="2"/>
  <c r="MH330" i="2"/>
  <c r="MH47" i="2"/>
  <c r="MH477" i="2"/>
  <c r="MH320" i="2"/>
  <c r="MH82" i="2"/>
  <c r="MH269" i="2"/>
  <c r="MH315" i="2"/>
  <c r="MH425" i="2"/>
  <c r="MH454" i="2"/>
  <c r="MH242" i="2"/>
  <c r="MH238" i="2"/>
  <c r="MH375" i="2"/>
  <c r="MH422" i="2"/>
  <c r="MH395" i="2"/>
  <c r="MH444" i="2"/>
  <c r="MH107" i="2"/>
  <c r="MH231" i="2"/>
  <c r="MH116" i="2"/>
  <c r="MH283" i="2"/>
  <c r="MH380" i="2"/>
  <c r="MH234" i="2"/>
  <c r="MH266" i="2"/>
  <c r="MH332" i="2"/>
  <c r="MH406" i="2"/>
  <c r="MH365" i="2"/>
  <c r="MH173" i="2"/>
  <c r="MH433" i="2"/>
  <c r="MH354" i="2"/>
  <c r="MH11" i="2"/>
  <c r="MH326" i="2"/>
  <c r="MH42" i="2"/>
  <c r="MH468" i="2"/>
  <c r="MH472" i="2"/>
  <c r="MH41" i="2"/>
  <c r="MH158" i="2"/>
  <c r="MH174" i="2"/>
  <c r="MH217" i="2"/>
  <c r="MH38" i="2"/>
  <c r="MH214" i="2"/>
  <c r="MH32" i="2"/>
  <c r="MH24" i="2"/>
  <c r="MH18" i="2"/>
  <c r="MH59" i="2"/>
  <c r="MH36" i="2"/>
  <c r="MH220" i="2"/>
  <c r="MH198" i="2"/>
  <c r="MH224" i="2"/>
  <c r="MH353" i="2"/>
  <c r="MH470" i="2"/>
  <c r="MH358" i="2"/>
  <c r="MH55" i="2"/>
  <c r="MH327" i="2"/>
  <c r="MH261" i="2"/>
  <c r="MH205" i="2"/>
  <c r="MH466" i="2"/>
  <c r="MH304" i="2"/>
  <c r="MH166" i="2"/>
  <c r="MH289" i="2"/>
  <c r="MH179" i="2"/>
  <c r="MH10" i="2"/>
  <c r="MH257" i="2"/>
  <c r="MH457" i="2"/>
  <c r="MH390" i="2"/>
  <c r="MH379" i="2"/>
  <c r="MH429" i="2"/>
  <c r="MH409" i="2"/>
  <c r="MH328" i="2"/>
  <c r="MH324" i="2"/>
  <c r="MH431" i="2"/>
  <c r="MH338" i="2"/>
  <c r="MH187" i="2"/>
  <c r="MH318" i="2"/>
  <c r="MH479" i="2"/>
  <c r="MH459" i="2"/>
  <c r="MH312" i="2"/>
  <c r="MH90" i="2"/>
  <c r="MH28" i="2"/>
  <c r="MH288" i="2"/>
  <c r="MH171" i="2"/>
  <c r="MH97" i="2"/>
  <c r="MH309" i="2"/>
  <c r="MH241" i="2"/>
  <c r="MH387" i="2"/>
  <c r="MH396" i="2"/>
  <c r="MH405" i="2"/>
  <c r="MH310" i="2"/>
  <c r="MH136" i="2"/>
  <c r="MH122" i="2"/>
  <c r="MH343" i="2"/>
  <c r="MH278" i="2"/>
  <c r="MH273" i="2"/>
  <c r="MH25" i="2"/>
  <c r="MH347" i="2"/>
  <c r="MH245" i="2"/>
  <c r="MH313" i="2"/>
  <c r="MH63" i="2"/>
  <c r="MH57" i="2"/>
  <c r="MH68" i="2"/>
  <c r="MH292" i="2"/>
  <c r="MH70" i="2"/>
  <c r="MH23" i="2"/>
  <c r="MH71" i="2"/>
  <c r="MH282" i="2"/>
  <c r="MH182" i="2"/>
  <c r="MH267" i="2"/>
  <c r="MH78" i="2"/>
  <c r="MH194" i="2"/>
  <c r="MH295" i="2"/>
  <c r="MH132" i="2"/>
  <c r="MH175" i="2"/>
  <c r="MH37" i="2"/>
  <c r="MH230" i="2"/>
  <c r="MH274" i="2"/>
  <c r="MH319" i="2"/>
  <c r="MH363" i="2"/>
  <c r="MH284" i="2"/>
  <c r="MH46" i="2"/>
  <c r="MH196" i="2"/>
  <c r="MH108" i="2"/>
  <c r="MH102" i="2"/>
  <c r="MI475" i="2"/>
  <c r="MI451" i="2"/>
  <c r="MI478" i="2"/>
  <c r="MI307" i="2"/>
  <c r="MI161" i="2"/>
  <c r="MI452" i="2"/>
  <c r="MI321" i="2"/>
  <c r="MI462" i="2"/>
  <c r="MI335" i="2"/>
  <c r="MI373" i="2"/>
  <c r="MI461" i="2"/>
  <c r="MI402" i="2"/>
  <c r="MI421" i="2"/>
  <c r="MI473" i="2"/>
  <c r="MI467" i="2"/>
  <c r="MI356" i="2"/>
  <c r="MI162" i="2"/>
  <c r="MI374" i="2"/>
  <c r="MI123" i="2"/>
  <c r="MI157" i="2"/>
  <c r="MI311" i="2"/>
  <c r="MI237" i="2"/>
  <c r="MI285" i="2"/>
  <c r="MI392" i="2"/>
  <c r="MI359" i="2"/>
  <c r="MI163" i="2"/>
  <c r="MI317" i="2"/>
  <c r="MI364" i="2"/>
  <c r="MI168" i="2"/>
  <c r="MI381" i="2"/>
  <c r="MI201" i="2"/>
  <c r="MI208" i="2"/>
  <c r="MI301" i="2"/>
  <c r="MI352" i="2"/>
  <c r="MI189" i="2"/>
  <c r="MI93" i="2"/>
  <c r="MI178" i="2"/>
  <c r="MI69" i="2"/>
  <c r="MI388" i="2"/>
  <c r="MI64" i="2"/>
  <c r="MI99" i="2"/>
  <c r="MI113" i="2"/>
  <c r="MI43" i="2"/>
  <c r="MI100" i="2"/>
  <c r="MI81" i="2"/>
  <c r="MI62" i="2"/>
  <c r="MI160" i="2"/>
  <c r="MI199" i="2"/>
  <c r="MI92" i="2"/>
  <c r="MI117" i="2"/>
  <c r="MI87" i="2"/>
  <c r="MI223" i="2"/>
  <c r="MI280" i="2"/>
  <c r="MI193" i="2"/>
  <c r="MI404" i="2"/>
  <c r="MI146" i="2"/>
  <c r="MI239" i="2"/>
  <c r="MI203" i="2"/>
  <c r="MI140" i="2"/>
  <c r="MI185" i="2"/>
  <c r="MI398" i="2"/>
  <c r="MI221" i="2"/>
  <c r="MI460" i="2"/>
  <c r="MI427" i="2"/>
  <c r="MI240" i="2"/>
  <c r="MI476" i="2"/>
  <c r="MI445" i="2"/>
  <c r="MI463" i="2"/>
  <c r="MI211" i="2"/>
  <c r="MI300" i="2"/>
  <c r="MI385" i="2"/>
  <c r="MI408" i="2"/>
  <c r="MI428" i="2"/>
  <c r="MI128" i="2"/>
  <c r="MI148" i="2"/>
  <c r="MI204" i="2"/>
  <c r="MI109" i="2"/>
  <c r="MI244" i="2"/>
  <c r="MI215" i="2"/>
  <c r="MI259" i="2"/>
  <c r="MI250" i="2"/>
  <c r="MI281" i="2"/>
  <c r="MI442" i="2"/>
  <c r="MI366" i="2"/>
  <c r="MI348" i="2"/>
  <c r="MI316" i="2"/>
  <c r="MI299" i="2"/>
  <c r="MI142" i="2"/>
  <c r="MI246" i="2"/>
  <c r="MI89" i="2"/>
  <c r="MI7" i="2"/>
  <c r="MI141" i="2"/>
  <c r="MI176" i="2"/>
  <c r="MI33" i="2"/>
  <c r="MI150" i="2"/>
  <c r="MI86" i="2"/>
  <c r="MI369" i="2"/>
  <c r="MI350" i="2"/>
  <c r="MI88" i="2"/>
  <c r="MI19" i="2"/>
  <c r="MI73" i="2"/>
  <c r="MI56" i="2"/>
  <c r="MI94" i="2"/>
  <c r="MI105" i="2"/>
  <c r="MI112" i="2"/>
  <c r="MI15" i="2"/>
  <c r="MI21" i="2"/>
  <c r="MI149" i="2"/>
  <c r="MI83" i="2"/>
  <c r="MI367" i="2"/>
  <c r="MI124" i="2"/>
  <c r="MI54" i="2"/>
  <c r="MI308" i="2"/>
  <c r="MI413" i="2"/>
  <c r="MI126" i="2"/>
  <c r="MI172" i="2"/>
  <c r="MI39" i="2"/>
  <c r="MI181" i="2"/>
  <c r="MI469" i="2"/>
  <c r="MI228" i="2"/>
  <c r="MI474" i="2"/>
  <c r="MI323" i="2"/>
  <c r="MI401" i="2"/>
  <c r="MI419" i="2"/>
  <c r="MI216" i="2"/>
  <c r="MI415" i="2"/>
  <c r="MI412" i="2"/>
  <c r="MI403" i="2"/>
  <c r="MI119" i="2"/>
  <c r="MI424" i="2"/>
  <c r="MI137" i="2"/>
  <c r="MI465" i="2"/>
  <c r="MI303" i="2"/>
  <c r="MI233" i="2"/>
  <c r="MI287" i="2"/>
  <c r="MI170" i="2"/>
  <c r="MI49" i="2"/>
  <c r="MI133" i="2"/>
  <c r="MI376" i="2"/>
  <c r="MI400" i="2"/>
  <c r="MI449" i="2"/>
  <c r="MI143" i="2"/>
  <c r="MI393" i="2"/>
  <c r="MI264" i="2"/>
  <c r="MI212" i="2"/>
  <c r="MI302" i="2"/>
  <c r="MI232" i="2"/>
  <c r="MI314" i="2"/>
  <c r="MI61" i="2"/>
  <c r="MI130" i="2"/>
  <c r="MI371" i="2"/>
  <c r="MI103" i="2"/>
  <c r="MI346" i="2"/>
  <c r="MI72" i="2"/>
  <c r="MI344" i="2"/>
  <c r="MI34" i="2"/>
  <c r="MI210" i="2"/>
  <c r="MI368" i="2"/>
  <c r="MI101" i="2"/>
  <c r="MI50" i="2"/>
  <c r="MI227" i="2"/>
  <c r="MI306" i="2"/>
  <c r="MI29" i="2"/>
  <c r="MI341" i="2"/>
  <c r="MI263" i="2"/>
  <c r="MI125" i="2"/>
  <c r="MI40" i="2"/>
  <c r="MI74" i="2"/>
  <c r="MI134" i="2"/>
  <c r="MI268" i="2"/>
  <c r="MI131" i="2"/>
  <c r="MI180" i="2"/>
  <c r="MI391" i="2"/>
  <c r="MI434" i="2"/>
  <c r="MI152" i="2"/>
  <c r="MI164" i="2"/>
  <c r="MI177" i="2"/>
  <c r="MI45" i="2"/>
  <c r="MI106" i="2"/>
  <c r="MI225" i="2"/>
  <c r="MI464" i="2"/>
  <c r="MI394" i="2"/>
  <c r="MI213" i="2"/>
  <c r="MI437" i="2"/>
  <c r="MI441" i="2"/>
  <c r="MI357" i="2"/>
  <c r="MI407" i="2"/>
  <c r="MI443" i="2"/>
  <c r="MI360" i="2"/>
  <c r="MI333" i="2"/>
  <c r="MI389" i="2"/>
  <c r="MI440" i="2"/>
  <c r="MI258" i="2"/>
  <c r="MI339" i="2"/>
  <c r="MI305" i="2"/>
  <c r="MI60" i="2"/>
  <c r="MI129" i="2"/>
  <c r="MI248" i="2"/>
  <c r="MI456" i="2"/>
  <c r="MI14" i="2"/>
  <c r="MI197" i="2"/>
  <c r="MI253" i="2"/>
  <c r="MI291" i="2"/>
  <c r="MI331" i="2"/>
  <c r="MI410" i="2"/>
  <c r="MI471" i="2"/>
  <c r="MI91" i="2"/>
  <c r="MI247" i="2"/>
  <c r="MI6" i="2"/>
  <c r="MI222" i="2"/>
  <c r="MI139" i="2"/>
  <c r="MI226" i="2"/>
  <c r="MI95" i="2"/>
  <c r="MI96" i="2"/>
  <c r="MI111" i="2"/>
  <c r="MI58" i="2"/>
  <c r="MI243" i="2"/>
  <c r="MI35" i="2"/>
  <c r="MI5" i="2"/>
  <c r="MI9" i="2"/>
  <c r="MI209" i="2"/>
  <c r="MI2" i="2"/>
  <c r="MI286" i="2"/>
  <c r="MI65" i="2"/>
  <c r="MI153" i="2"/>
  <c r="MI195" i="2"/>
  <c r="MI186" i="2"/>
  <c r="MI184" i="2"/>
  <c r="MI85" i="2"/>
  <c r="MI432" i="2"/>
  <c r="MI383" i="2"/>
  <c r="MI325" i="2"/>
  <c r="MI362" i="2"/>
  <c r="MI361" i="2"/>
  <c r="MI455" i="2"/>
  <c r="MI22" i="2"/>
  <c r="MI52" i="2"/>
  <c r="MI260" i="2"/>
  <c r="MI262" i="2"/>
  <c r="MI372" i="2"/>
  <c r="MI418" i="2"/>
  <c r="MI370" i="2"/>
  <c r="MI349" i="2"/>
  <c r="MI416" i="2"/>
  <c r="MI423" i="2"/>
  <c r="MI414" i="2"/>
  <c r="MI151" i="2"/>
  <c r="MI447" i="2"/>
  <c r="MI298" i="2"/>
  <c r="MI438" i="2"/>
  <c r="MI430" i="2"/>
  <c r="MI436" i="2"/>
  <c r="MI104" i="2"/>
  <c r="MI80" i="2"/>
  <c r="MI44" i="2"/>
  <c r="MI202" i="2"/>
  <c r="MI67" i="2"/>
  <c r="MI446" i="2"/>
  <c r="MI426" i="2"/>
  <c r="MI165" i="2"/>
  <c r="MI135" i="2"/>
  <c r="MI236" i="2"/>
  <c r="MI271" i="2"/>
  <c r="MI114" i="2"/>
  <c r="MI252" i="2"/>
  <c r="MI340" i="2"/>
  <c r="MI294" i="2"/>
  <c r="MI276" i="2"/>
  <c r="MI20" i="2"/>
  <c r="MI17" i="2"/>
  <c r="MI296" i="2"/>
  <c r="MI30" i="2"/>
  <c r="MI31" i="2"/>
  <c r="MI48" i="2"/>
  <c r="MI206" i="2"/>
  <c r="MI120" i="2"/>
  <c r="MI293" i="2"/>
  <c r="MI218" i="2"/>
  <c r="MI66" i="2"/>
  <c r="MI144" i="2"/>
  <c r="MI192" i="2"/>
  <c r="MI4" i="2"/>
  <c r="MI254" i="2"/>
  <c r="MI275" i="2"/>
  <c r="MI76" i="2"/>
  <c r="MI155" i="2"/>
  <c r="MI145" i="2"/>
  <c r="MI16" i="2"/>
  <c r="MI98" i="2"/>
  <c r="MI270" i="2"/>
  <c r="MI229" i="2"/>
  <c r="MI297" i="2"/>
  <c r="MI448" i="2"/>
  <c r="MI337" i="2"/>
  <c r="MI255" i="2"/>
  <c r="MI13" i="2"/>
  <c r="MI167" i="2"/>
  <c r="MI84" i="2"/>
  <c r="MI336" i="2"/>
  <c r="MI458" i="2"/>
  <c r="MI378" i="2"/>
  <c r="MI77" i="2"/>
  <c r="MI290" i="2"/>
  <c r="MI329" i="2"/>
  <c r="MI351" i="2"/>
  <c r="MI450" i="2"/>
  <c r="MI384" i="2"/>
  <c r="MI355" i="2"/>
  <c r="MI265" i="2"/>
  <c r="MI279" i="2"/>
  <c r="MI377" i="2"/>
  <c r="MI397" i="2"/>
  <c r="MI235" i="2"/>
  <c r="MI183" i="2"/>
  <c r="MI251" i="2"/>
  <c r="MI121" i="2"/>
  <c r="MI249" i="2"/>
  <c r="MI8" i="2"/>
  <c r="MI334" i="2"/>
  <c r="MI272" i="2"/>
  <c r="MI439" i="2"/>
  <c r="MI453" i="2"/>
  <c r="MI382" i="2"/>
  <c r="MI417" i="2"/>
  <c r="MI386" i="2"/>
  <c r="MI435" i="2"/>
  <c r="MI138" i="2"/>
  <c r="MI342" i="2"/>
  <c r="MI200" i="2"/>
  <c r="MI256" i="2"/>
  <c r="MI190" i="2"/>
  <c r="MI79" i="2"/>
  <c r="MI219" i="2"/>
  <c r="MI147" i="2"/>
  <c r="MI127" i="2"/>
  <c r="MI3" i="2"/>
  <c r="MI75" i="2"/>
  <c r="MI51" i="2"/>
  <c r="MI12" i="2"/>
  <c r="MI26" i="2"/>
  <c r="MI169" i="2"/>
  <c r="MI53" i="2"/>
  <c r="MI156" i="2"/>
  <c r="MI191" i="2"/>
  <c r="MI188" i="2"/>
  <c r="MI207" i="2"/>
  <c r="MI115" i="2"/>
  <c r="MI27" i="2"/>
  <c r="MI159" i="2"/>
  <c r="MI420" i="2"/>
  <c r="MI118" i="2"/>
  <c r="MI322" i="2"/>
  <c r="MI411" i="2"/>
  <c r="MI345" i="2"/>
  <c r="MI154" i="2"/>
  <c r="MI110" i="2"/>
  <c r="MI277" i="2"/>
  <c r="MI330" i="2"/>
  <c r="MI47" i="2"/>
  <c r="MI477" i="2"/>
  <c r="MI320" i="2"/>
  <c r="MI82" i="2"/>
  <c r="MI399" i="2"/>
  <c r="MI269" i="2"/>
  <c r="MI315" i="2"/>
  <c r="MI425" i="2"/>
  <c r="MI454" i="2"/>
  <c r="MI242" i="2"/>
  <c r="MI238" i="2"/>
  <c r="MI375" i="2"/>
  <c r="MI422" i="2"/>
  <c r="MI395" i="2"/>
  <c r="MI444" i="2"/>
  <c r="MI107" i="2"/>
  <c r="MI231" i="2"/>
  <c r="MI116" i="2"/>
  <c r="MI283" i="2"/>
  <c r="MI380" i="2"/>
  <c r="MI234" i="2"/>
  <c r="MI266" i="2"/>
  <c r="MI332" i="2"/>
  <c r="MI406" i="2"/>
  <c r="MI365" i="2"/>
  <c r="MI173" i="2"/>
  <c r="MI433" i="2"/>
  <c r="MI354" i="2"/>
  <c r="MI11" i="2"/>
  <c r="MI326" i="2"/>
  <c r="MI42" i="2"/>
  <c r="MI468" i="2"/>
  <c r="MI472" i="2"/>
  <c r="MI41" i="2"/>
  <c r="MI158" i="2"/>
  <c r="MI174" i="2"/>
  <c r="MI217" i="2"/>
  <c r="MI38" i="2"/>
  <c r="MI214" i="2"/>
  <c r="MI32" i="2"/>
  <c r="MI24" i="2"/>
  <c r="MI18" i="2"/>
  <c r="MI59" i="2"/>
  <c r="MI36" i="2"/>
  <c r="MI220" i="2"/>
  <c r="MI198" i="2"/>
  <c r="MI224" i="2"/>
  <c r="MI353" i="2"/>
  <c r="MI470" i="2"/>
  <c r="MI358" i="2"/>
  <c r="MI55" i="2"/>
  <c r="MI327" i="2"/>
  <c r="MI261" i="2"/>
  <c r="MI205" i="2"/>
  <c r="MI466" i="2"/>
  <c r="MI304" i="2"/>
  <c r="MI166" i="2"/>
  <c r="MI289" i="2"/>
  <c r="MI179" i="2"/>
  <c r="MI10" i="2"/>
  <c r="MI257" i="2"/>
  <c r="MI457" i="2"/>
  <c r="MI390" i="2"/>
  <c r="MI379" i="2"/>
  <c r="MI429" i="2"/>
  <c r="MI409" i="2"/>
  <c r="MI328" i="2"/>
  <c r="MI324" i="2"/>
  <c r="MI431" i="2"/>
  <c r="MI338" i="2"/>
  <c r="MI187" i="2"/>
  <c r="MI318" i="2"/>
  <c r="MI479" i="2"/>
  <c r="MI459" i="2"/>
  <c r="MI312" i="2"/>
  <c r="MI90" i="2"/>
  <c r="MI28" i="2"/>
  <c r="MI288" i="2"/>
  <c r="MI171" i="2"/>
  <c r="MI97" i="2"/>
  <c r="MI309" i="2"/>
  <c r="MI241" i="2"/>
  <c r="MI387" i="2"/>
  <c r="MI396" i="2"/>
  <c r="MI405" i="2"/>
  <c r="MI310" i="2"/>
  <c r="MI136" i="2"/>
  <c r="MI122" i="2"/>
  <c r="MI343" i="2"/>
  <c r="MI278" i="2"/>
  <c r="MI273" i="2"/>
  <c r="MI25" i="2"/>
  <c r="MI347" i="2"/>
  <c r="MI245" i="2"/>
  <c r="MI313" i="2"/>
  <c r="MI63" i="2"/>
  <c r="MI57" i="2"/>
  <c r="MI68" i="2"/>
  <c r="MI292" i="2"/>
  <c r="MI70" i="2"/>
  <c r="MI23" i="2"/>
  <c r="MI71" i="2"/>
  <c r="MI282" i="2"/>
  <c r="MI182" i="2"/>
  <c r="MI267" i="2"/>
  <c r="MI78" i="2"/>
  <c r="MI194" i="2"/>
  <c r="MI295" i="2"/>
  <c r="MI132" i="2"/>
  <c r="MI175" i="2"/>
  <c r="MI37" i="2"/>
  <c r="MI230" i="2"/>
  <c r="MI274" i="2"/>
  <c r="MI319" i="2"/>
  <c r="MI363" i="2"/>
  <c r="MI284" i="2"/>
  <c r="MI46" i="2"/>
  <c r="MI196" i="2"/>
  <c r="MI108" i="2"/>
  <c r="MI102" i="2"/>
  <c r="MJ475" i="2"/>
  <c r="MJ451" i="2"/>
  <c r="MJ478" i="2"/>
  <c r="MJ307" i="2"/>
  <c r="MJ161" i="2"/>
  <c r="MJ452" i="2"/>
  <c r="MJ321" i="2"/>
  <c r="MJ462" i="2"/>
  <c r="MJ335" i="2"/>
  <c r="MJ373" i="2"/>
  <c r="MJ461" i="2"/>
  <c r="MJ402" i="2"/>
  <c r="MJ421" i="2"/>
  <c r="MJ473" i="2"/>
  <c r="MJ467" i="2"/>
  <c r="MJ356" i="2"/>
  <c r="MJ162" i="2"/>
  <c r="MJ374" i="2"/>
  <c r="MJ123" i="2"/>
  <c r="MJ157" i="2"/>
  <c r="MJ311" i="2"/>
  <c r="MJ237" i="2"/>
  <c r="MJ285" i="2"/>
  <c r="MJ392" i="2"/>
  <c r="MJ359" i="2"/>
  <c r="MJ163" i="2"/>
  <c r="MJ317" i="2"/>
  <c r="MJ364" i="2"/>
  <c r="MJ168" i="2"/>
  <c r="MJ381" i="2"/>
  <c r="MJ201" i="2"/>
  <c r="MJ208" i="2"/>
  <c r="MJ301" i="2"/>
  <c r="MJ352" i="2"/>
  <c r="MJ189" i="2"/>
  <c r="MJ93" i="2"/>
  <c r="MJ178" i="2"/>
  <c r="MJ69" i="2"/>
  <c r="MJ388" i="2"/>
  <c r="MJ64" i="2"/>
  <c r="MJ99" i="2"/>
  <c r="MJ113" i="2"/>
  <c r="MJ43" i="2"/>
  <c r="MJ100" i="2"/>
  <c r="MJ81" i="2"/>
  <c r="MJ62" i="2"/>
  <c r="MJ160" i="2"/>
  <c r="MJ199" i="2"/>
  <c r="MJ92" i="2"/>
  <c r="MJ117" i="2"/>
  <c r="MJ87" i="2"/>
  <c r="MJ223" i="2"/>
  <c r="MJ280" i="2"/>
  <c r="MJ193" i="2"/>
  <c r="MJ404" i="2"/>
  <c r="MJ146" i="2"/>
  <c r="MJ239" i="2"/>
  <c r="MJ203" i="2"/>
  <c r="MJ140" i="2"/>
  <c r="MJ185" i="2"/>
  <c r="MJ398" i="2"/>
  <c r="MJ221" i="2"/>
  <c r="MJ460" i="2"/>
  <c r="MJ427" i="2"/>
  <c r="MJ240" i="2"/>
  <c r="MJ476" i="2"/>
  <c r="MJ445" i="2"/>
  <c r="MJ463" i="2"/>
  <c r="MJ211" i="2"/>
  <c r="MJ300" i="2"/>
  <c r="MJ385" i="2"/>
  <c r="MJ408" i="2"/>
  <c r="MJ428" i="2"/>
  <c r="MJ128" i="2"/>
  <c r="MJ148" i="2"/>
  <c r="MJ204" i="2"/>
  <c r="MJ109" i="2"/>
  <c r="MJ244" i="2"/>
  <c r="MJ215" i="2"/>
  <c r="MJ259" i="2"/>
  <c r="MJ250" i="2"/>
  <c r="MJ281" i="2"/>
  <c r="MJ442" i="2"/>
  <c r="MJ366" i="2"/>
  <c r="MJ348" i="2"/>
  <c r="MJ316" i="2"/>
  <c r="MJ299" i="2"/>
  <c r="MJ142" i="2"/>
  <c r="MJ246" i="2"/>
  <c r="MJ89" i="2"/>
  <c r="MJ7" i="2"/>
  <c r="MJ141" i="2"/>
  <c r="MJ176" i="2"/>
  <c r="MJ33" i="2"/>
  <c r="MJ150" i="2"/>
  <c r="MJ86" i="2"/>
  <c r="MJ369" i="2"/>
  <c r="MJ350" i="2"/>
  <c r="MJ88" i="2"/>
  <c r="MJ19" i="2"/>
  <c r="MJ73" i="2"/>
  <c r="MJ56" i="2"/>
  <c r="MJ94" i="2"/>
  <c r="MJ105" i="2"/>
  <c r="MJ112" i="2"/>
  <c r="MJ15" i="2"/>
  <c r="MJ21" i="2"/>
  <c r="MJ149" i="2"/>
  <c r="MJ83" i="2"/>
  <c r="MJ367" i="2"/>
  <c r="MJ124" i="2"/>
  <c r="MJ54" i="2"/>
  <c r="MJ308" i="2"/>
  <c r="MJ413" i="2"/>
  <c r="MJ126" i="2"/>
  <c r="MJ172" i="2"/>
  <c r="MJ39" i="2"/>
  <c r="MJ181" i="2"/>
  <c r="MJ469" i="2"/>
  <c r="MJ228" i="2"/>
  <c r="MJ474" i="2"/>
  <c r="MJ323" i="2"/>
  <c r="MJ401" i="2"/>
  <c r="MJ419" i="2"/>
  <c r="MJ216" i="2"/>
  <c r="MJ415" i="2"/>
  <c r="MJ412" i="2"/>
  <c r="MJ403" i="2"/>
  <c r="MJ119" i="2"/>
  <c r="MJ424" i="2"/>
  <c r="MJ137" i="2"/>
  <c r="MJ465" i="2"/>
  <c r="MJ303" i="2"/>
  <c r="MJ233" i="2"/>
  <c r="MJ287" i="2"/>
  <c r="MJ170" i="2"/>
  <c r="MJ49" i="2"/>
  <c r="MJ133" i="2"/>
  <c r="MJ376" i="2"/>
  <c r="MJ400" i="2"/>
  <c r="MJ449" i="2"/>
  <c r="MJ143" i="2"/>
  <c r="MJ393" i="2"/>
  <c r="MJ264" i="2"/>
  <c r="MJ212" i="2"/>
  <c r="MJ302" i="2"/>
  <c r="MJ232" i="2"/>
  <c r="MJ314" i="2"/>
  <c r="MJ61" i="2"/>
  <c r="MJ130" i="2"/>
  <c r="MJ371" i="2"/>
  <c r="MJ103" i="2"/>
  <c r="MJ346" i="2"/>
  <c r="MJ72" i="2"/>
  <c r="MJ344" i="2"/>
  <c r="MJ34" i="2"/>
  <c r="MJ210" i="2"/>
  <c r="MJ368" i="2"/>
  <c r="MJ101" i="2"/>
  <c r="MJ50" i="2"/>
  <c r="MJ227" i="2"/>
  <c r="MJ306" i="2"/>
  <c r="MJ29" i="2"/>
  <c r="MJ341" i="2"/>
  <c r="MJ263" i="2"/>
  <c r="MJ125" i="2"/>
  <c r="MJ40" i="2"/>
  <c r="MJ74" i="2"/>
  <c r="MJ134" i="2"/>
  <c r="MJ268" i="2"/>
  <c r="MJ131" i="2"/>
  <c r="MJ180" i="2"/>
  <c r="MJ391" i="2"/>
  <c r="MJ434" i="2"/>
  <c r="MJ152" i="2"/>
  <c r="MJ164" i="2"/>
  <c r="MJ177" i="2"/>
  <c r="MJ45" i="2"/>
  <c r="MJ106" i="2"/>
  <c r="MJ225" i="2"/>
  <c r="MJ464" i="2"/>
  <c r="MJ394" i="2"/>
  <c r="MJ213" i="2"/>
  <c r="MJ437" i="2"/>
  <c r="MJ441" i="2"/>
  <c r="MJ357" i="2"/>
  <c r="MJ407" i="2"/>
  <c r="MJ443" i="2"/>
  <c r="MJ360" i="2"/>
  <c r="MJ333" i="2"/>
  <c r="MJ389" i="2"/>
  <c r="MJ440" i="2"/>
  <c r="MJ258" i="2"/>
  <c r="MJ339" i="2"/>
  <c r="MJ305" i="2"/>
  <c r="MJ60" i="2"/>
  <c r="MJ129" i="2"/>
  <c r="MJ248" i="2"/>
  <c r="MJ456" i="2"/>
  <c r="MJ14" i="2"/>
  <c r="MJ197" i="2"/>
  <c r="MJ253" i="2"/>
  <c r="MJ291" i="2"/>
  <c r="MJ331" i="2"/>
  <c r="MJ410" i="2"/>
  <c r="MJ471" i="2"/>
  <c r="MJ91" i="2"/>
  <c r="MJ247" i="2"/>
  <c r="MJ6" i="2"/>
  <c r="MJ222" i="2"/>
  <c r="MJ139" i="2"/>
  <c r="MJ226" i="2"/>
  <c r="MJ95" i="2"/>
  <c r="MJ96" i="2"/>
  <c r="MJ111" i="2"/>
  <c r="MJ58" i="2"/>
  <c r="MJ243" i="2"/>
  <c r="MJ35" i="2"/>
  <c r="MJ5" i="2"/>
  <c r="MJ9" i="2"/>
  <c r="MJ209" i="2"/>
  <c r="MJ2" i="2"/>
  <c r="MJ286" i="2"/>
  <c r="MJ65" i="2"/>
  <c r="MJ153" i="2"/>
  <c r="MJ195" i="2"/>
  <c r="MJ186" i="2"/>
  <c r="MJ184" i="2"/>
  <c r="MJ85" i="2"/>
  <c r="MJ432" i="2"/>
  <c r="MJ383" i="2"/>
  <c r="MJ325" i="2"/>
  <c r="MJ362" i="2"/>
  <c r="MJ361" i="2"/>
  <c r="MJ455" i="2"/>
  <c r="MJ22" i="2"/>
  <c r="MJ52" i="2"/>
  <c r="MJ260" i="2"/>
  <c r="MJ262" i="2"/>
  <c r="MJ372" i="2"/>
  <c r="MJ418" i="2"/>
  <c r="MJ370" i="2"/>
  <c r="MJ349" i="2"/>
  <c r="MJ416" i="2"/>
  <c r="MJ423" i="2"/>
  <c r="MJ414" i="2"/>
  <c r="MJ151" i="2"/>
  <c r="MJ447" i="2"/>
  <c r="MJ298" i="2"/>
  <c r="MJ438" i="2"/>
  <c r="MJ430" i="2"/>
  <c r="MJ436" i="2"/>
  <c r="MJ104" i="2"/>
  <c r="MJ80" i="2"/>
  <c r="MJ44" i="2"/>
  <c r="MJ202" i="2"/>
  <c r="MJ67" i="2"/>
  <c r="MJ446" i="2"/>
  <c r="MJ426" i="2"/>
  <c r="MJ165" i="2"/>
  <c r="MJ135" i="2"/>
  <c r="MJ236" i="2"/>
  <c r="MJ271" i="2"/>
  <c r="MJ114" i="2"/>
  <c r="MJ252" i="2"/>
  <c r="MJ340" i="2"/>
  <c r="MJ294" i="2"/>
  <c r="MJ276" i="2"/>
  <c r="MJ20" i="2"/>
  <c r="MJ17" i="2"/>
  <c r="MJ296" i="2"/>
  <c r="MJ30" i="2"/>
  <c r="MJ31" i="2"/>
  <c r="MJ48" i="2"/>
  <c r="MJ206" i="2"/>
  <c r="MJ120" i="2"/>
  <c r="MJ293" i="2"/>
  <c r="MJ218" i="2"/>
  <c r="MJ66" i="2"/>
  <c r="MJ144" i="2"/>
  <c r="MJ192" i="2"/>
  <c r="MJ4" i="2"/>
  <c r="MJ254" i="2"/>
  <c r="MJ275" i="2"/>
  <c r="MJ76" i="2"/>
  <c r="MJ155" i="2"/>
  <c r="MJ145" i="2"/>
  <c r="MJ16" i="2"/>
  <c r="MJ98" i="2"/>
  <c r="MJ270" i="2"/>
  <c r="MJ229" i="2"/>
  <c r="MJ297" i="2"/>
  <c r="MJ448" i="2"/>
  <c r="MJ337" i="2"/>
  <c r="MJ255" i="2"/>
  <c r="MJ13" i="2"/>
  <c r="MJ167" i="2"/>
  <c r="MJ84" i="2"/>
  <c r="MJ336" i="2"/>
  <c r="MJ458" i="2"/>
  <c r="MJ378" i="2"/>
  <c r="MJ77" i="2"/>
  <c r="MJ290" i="2"/>
  <c r="MJ329" i="2"/>
  <c r="MJ351" i="2"/>
  <c r="MJ450" i="2"/>
  <c r="MJ384" i="2"/>
  <c r="MJ355" i="2"/>
  <c r="MJ265" i="2"/>
  <c r="MJ279" i="2"/>
  <c r="MJ377" i="2"/>
  <c r="MJ397" i="2"/>
  <c r="MJ235" i="2"/>
  <c r="MJ183" i="2"/>
  <c r="MJ251" i="2"/>
  <c r="MJ121" i="2"/>
  <c r="MJ249" i="2"/>
  <c r="MJ8" i="2"/>
  <c r="MJ334" i="2"/>
  <c r="MJ272" i="2"/>
  <c r="MJ439" i="2"/>
  <c r="MJ453" i="2"/>
  <c r="MJ382" i="2"/>
  <c r="MJ417" i="2"/>
  <c r="MJ386" i="2"/>
  <c r="MJ435" i="2"/>
  <c r="MJ138" i="2"/>
  <c r="MJ342" i="2"/>
  <c r="MJ200" i="2"/>
  <c r="MJ256" i="2"/>
  <c r="MJ190" i="2"/>
  <c r="MJ79" i="2"/>
  <c r="MJ219" i="2"/>
  <c r="MJ147" i="2"/>
  <c r="MJ127" i="2"/>
  <c r="MJ3" i="2"/>
  <c r="MJ75" i="2"/>
  <c r="MJ51" i="2"/>
  <c r="MJ12" i="2"/>
  <c r="MJ26" i="2"/>
  <c r="MJ169" i="2"/>
  <c r="MJ53" i="2"/>
  <c r="MJ156" i="2"/>
  <c r="MJ191" i="2"/>
  <c r="MJ188" i="2"/>
  <c r="MJ207" i="2"/>
  <c r="MJ115" i="2"/>
  <c r="MJ27" i="2"/>
  <c r="MJ159" i="2"/>
  <c r="MJ420" i="2"/>
  <c r="MJ118" i="2"/>
  <c r="MJ322" i="2"/>
  <c r="MJ411" i="2"/>
  <c r="MJ345" i="2"/>
  <c r="MJ154" i="2"/>
  <c r="MJ110" i="2"/>
  <c r="MJ277" i="2"/>
  <c r="MJ330" i="2"/>
  <c r="MJ47" i="2"/>
  <c r="MJ477" i="2"/>
  <c r="MJ320" i="2"/>
  <c r="MJ82" i="2"/>
  <c r="MJ399" i="2"/>
  <c r="MJ269" i="2"/>
  <c r="MJ315" i="2"/>
  <c r="MJ425" i="2"/>
  <c r="MJ454" i="2"/>
  <c r="MJ242" i="2"/>
  <c r="MJ238" i="2"/>
  <c r="MJ375" i="2"/>
  <c r="MJ422" i="2"/>
  <c r="MJ395" i="2"/>
  <c r="MJ444" i="2"/>
  <c r="MJ107" i="2"/>
  <c r="MJ231" i="2"/>
  <c r="MJ116" i="2"/>
  <c r="MJ283" i="2"/>
  <c r="MJ380" i="2"/>
  <c r="MJ234" i="2"/>
  <c r="MJ266" i="2"/>
  <c r="MJ332" i="2"/>
  <c r="MJ406" i="2"/>
  <c r="MJ365" i="2"/>
  <c r="MJ173" i="2"/>
  <c r="MJ433" i="2"/>
  <c r="MJ354" i="2"/>
  <c r="MJ11" i="2"/>
  <c r="MJ326" i="2"/>
  <c r="MJ42" i="2"/>
  <c r="MJ468" i="2"/>
  <c r="MJ472" i="2"/>
  <c r="MJ41" i="2"/>
  <c r="MJ158" i="2"/>
  <c r="MJ174" i="2"/>
  <c r="MJ217" i="2"/>
  <c r="MJ38" i="2"/>
  <c r="MJ214" i="2"/>
  <c r="MJ32" i="2"/>
  <c r="MJ24" i="2"/>
  <c r="MJ18" i="2"/>
  <c r="MJ59" i="2"/>
  <c r="MJ36" i="2"/>
  <c r="MJ220" i="2"/>
  <c r="MJ198" i="2"/>
  <c r="MJ224" i="2"/>
  <c r="MJ353" i="2"/>
  <c r="MJ470" i="2"/>
  <c r="MJ358" i="2"/>
  <c r="MJ55" i="2"/>
  <c r="MJ327" i="2"/>
  <c r="MJ261" i="2"/>
  <c r="MJ205" i="2"/>
  <c r="MJ466" i="2"/>
  <c r="MJ304" i="2"/>
  <c r="MJ166" i="2"/>
  <c r="MJ289" i="2"/>
  <c r="MJ179" i="2"/>
  <c r="MJ10" i="2"/>
  <c r="MJ257" i="2"/>
  <c r="MJ457" i="2"/>
  <c r="MJ390" i="2"/>
  <c r="MJ379" i="2"/>
  <c r="MJ429" i="2"/>
  <c r="MJ409" i="2"/>
  <c r="MJ328" i="2"/>
  <c r="MJ324" i="2"/>
  <c r="MJ431" i="2"/>
  <c r="MJ338" i="2"/>
  <c r="MJ187" i="2"/>
  <c r="MJ318" i="2"/>
  <c r="MJ479" i="2"/>
  <c r="MJ459" i="2"/>
  <c r="MJ312" i="2"/>
  <c r="MJ90" i="2"/>
  <c r="MJ28" i="2"/>
  <c r="MJ288" i="2"/>
  <c r="MJ171" i="2"/>
  <c r="MJ97" i="2"/>
  <c r="MJ309" i="2"/>
  <c r="MJ241" i="2"/>
  <c r="MJ387" i="2"/>
  <c r="MJ396" i="2"/>
  <c r="MJ405" i="2"/>
  <c r="MJ310" i="2"/>
  <c r="MJ136" i="2"/>
  <c r="MJ122" i="2"/>
  <c r="MJ343" i="2"/>
  <c r="MJ278" i="2"/>
  <c r="MJ273" i="2"/>
  <c r="MJ25" i="2"/>
  <c r="MJ347" i="2"/>
  <c r="MJ245" i="2"/>
  <c r="MJ313" i="2"/>
  <c r="MJ63" i="2"/>
  <c r="MJ57" i="2"/>
  <c r="MJ68" i="2"/>
  <c r="MJ292" i="2"/>
  <c r="MJ70" i="2"/>
  <c r="MJ23" i="2"/>
  <c r="MJ71" i="2"/>
  <c r="MJ282" i="2"/>
  <c r="MJ182" i="2"/>
  <c r="MJ267" i="2"/>
  <c r="MJ78" i="2"/>
  <c r="MJ194" i="2"/>
  <c r="MJ295" i="2"/>
  <c r="MJ132" i="2"/>
  <c r="MJ175" i="2"/>
  <c r="MJ37" i="2"/>
  <c r="MJ230" i="2"/>
  <c r="MJ274" i="2"/>
  <c r="MJ319" i="2"/>
  <c r="MJ363" i="2"/>
  <c r="MJ284" i="2"/>
  <c r="MJ46" i="2"/>
  <c r="MJ196" i="2"/>
  <c r="MJ108" i="2"/>
  <c r="MJ102" i="2"/>
  <c r="MK475" i="2"/>
  <c r="MK451" i="2"/>
  <c r="MK478" i="2"/>
  <c r="MK307" i="2"/>
  <c r="MK161" i="2"/>
  <c r="MK452" i="2"/>
  <c r="MK321" i="2"/>
  <c r="MK462" i="2"/>
  <c r="MK335" i="2"/>
  <c r="MK373" i="2"/>
  <c r="MK461" i="2"/>
  <c r="MK402" i="2"/>
  <c r="MK421" i="2"/>
  <c r="MK473" i="2"/>
  <c r="MK467" i="2"/>
  <c r="MK356" i="2"/>
  <c r="MK162" i="2"/>
  <c r="MK374" i="2"/>
  <c r="MK123" i="2"/>
  <c r="MK157" i="2"/>
  <c r="MK311" i="2"/>
  <c r="MK237" i="2"/>
  <c r="MK285" i="2"/>
  <c r="MK392" i="2"/>
  <c r="MK359" i="2"/>
  <c r="MK163" i="2"/>
  <c r="MK317" i="2"/>
  <c r="MK364" i="2"/>
  <c r="MK168" i="2"/>
  <c r="MK381" i="2"/>
  <c r="MK201" i="2"/>
  <c r="MK208" i="2"/>
  <c r="MK301" i="2"/>
  <c r="MK352" i="2"/>
  <c r="MK189" i="2"/>
  <c r="MK93" i="2"/>
  <c r="MK178" i="2"/>
  <c r="MK69" i="2"/>
  <c r="MK388" i="2"/>
  <c r="MK64" i="2"/>
  <c r="MK99" i="2"/>
  <c r="MK113" i="2"/>
  <c r="MK43" i="2"/>
  <c r="MK100" i="2"/>
  <c r="MK81" i="2"/>
  <c r="MK62" i="2"/>
  <c r="MK160" i="2"/>
  <c r="MK199" i="2"/>
  <c r="MK92" i="2"/>
  <c r="MK117" i="2"/>
  <c r="MK87" i="2"/>
  <c r="MK223" i="2"/>
  <c r="MK280" i="2"/>
  <c r="MK193" i="2"/>
  <c r="MK404" i="2"/>
  <c r="MK146" i="2"/>
  <c r="MK239" i="2"/>
  <c r="MK203" i="2"/>
  <c r="MK140" i="2"/>
  <c r="MK185" i="2"/>
  <c r="MK398" i="2"/>
  <c r="MK221" i="2"/>
  <c r="MK460" i="2"/>
  <c r="MK427" i="2"/>
  <c r="MK240" i="2"/>
  <c r="MK476" i="2"/>
  <c r="MK445" i="2"/>
  <c r="MK463" i="2"/>
  <c r="MK211" i="2"/>
  <c r="MK300" i="2"/>
  <c r="MK385" i="2"/>
  <c r="MK408" i="2"/>
  <c r="MK428" i="2"/>
  <c r="MK128" i="2"/>
  <c r="MK148" i="2"/>
  <c r="MK204" i="2"/>
  <c r="MK109" i="2"/>
  <c r="MK244" i="2"/>
  <c r="MK215" i="2"/>
  <c r="MK259" i="2"/>
  <c r="MK250" i="2"/>
  <c r="MK281" i="2"/>
  <c r="MK442" i="2"/>
  <c r="MK366" i="2"/>
  <c r="MK348" i="2"/>
  <c r="MK316" i="2"/>
  <c r="MK299" i="2"/>
  <c r="MK142" i="2"/>
  <c r="MK246" i="2"/>
  <c r="MK89" i="2"/>
  <c r="MK7" i="2"/>
  <c r="MK141" i="2"/>
  <c r="MK176" i="2"/>
  <c r="MK33" i="2"/>
  <c r="MK150" i="2"/>
  <c r="MK86" i="2"/>
  <c r="MK369" i="2"/>
  <c r="MK350" i="2"/>
  <c r="MK88" i="2"/>
  <c r="MK19" i="2"/>
  <c r="MK73" i="2"/>
  <c r="MK56" i="2"/>
  <c r="MK94" i="2"/>
  <c r="MK105" i="2"/>
  <c r="MK112" i="2"/>
  <c r="MK15" i="2"/>
  <c r="MK21" i="2"/>
  <c r="MK149" i="2"/>
  <c r="MK83" i="2"/>
  <c r="MK367" i="2"/>
  <c r="MK124" i="2"/>
  <c r="MK54" i="2"/>
  <c r="MK308" i="2"/>
  <c r="MK413" i="2"/>
  <c r="MK126" i="2"/>
  <c r="MK172" i="2"/>
  <c r="MK39" i="2"/>
  <c r="MK181" i="2"/>
  <c r="MK469" i="2"/>
  <c r="MK228" i="2"/>
  <c r="MK474" i="2"/>
  <c r="MK323" i="2"/>
  <c r="MK401" i="2"/>
  <c r="MK419" i="2"/>
  <c r="MK216" i="2"/>
  <c r="MK415" i="2"/>
  <c r="MK412" i="2"/>
  <c r="MK403" i="2"/>
  <c r="MK119" i="2"/>
  <c r="MK424" i="2"/>
  <c r="MK137" i="2"/>
  <c r="MK465" i="2"/>
  <c r="MK303" i="2"/>
  <c r="MK233" i="2"/>
  <c r="MK287" i="2"/>
  <c r="MK170" i="2"/>
  <c r="MK49" i="2"/>
  <c r="MK133" i="2"/>
  <c r="MK376" i="2"/>
  <c r="MK400" i="2"/>
  <c r="MK449" i="2"/>
  <c r="MK143" i="2"/>
  <c r="MK393" i="2"/>
  <c r="MK264" i="2"/>
  <c r="MK212" i="2"/>
  <c r="MK302" i="2"/>
  <c r="MK232" i="2"/>
  <c r="MK314" i="2"/>
  <c r="MK61" i="2"/>
  <c r="MK130" i="2"/>
  <c r="MK371" i="2"/>
  <c r="MK103" i="2"/>
  <c r="MK346" i="2"/>
  <c r="MK72" i="2"/>
  <c r="MK344" i="2"/>
  <c r="MK34" i="2"/>
  <c r="MK210" i="2"/>
  <c r="MK368" i="2"/>
  <c r="MK101" i="2"/>
  <c r="MK50" i="2"/>
  <c r="MK227" i="2"/>
  <c r="MK306" i="2"/>
  <c r="MK29" i="2"/>
  <c r="MK341" i="2"/>
  <c r="MK263" i="2"/>
  <c r="MK125" i="2"/>
  <c r="MK40" i="2"/>
  <c r="MK74" i="2"/>
  <c r="MK134" i="2"/>
  <c r="MK268" i="2"/>
  <c r="MK131" i="2"/>
  <c r="MK180" i="2"/>
  <c r="MK391" i="2"/>
  <c r="MK434" i="2"/>
  <c r="MK152" i="2"/>
  <c r="MK164" i="2"/>
  <c r="MK177" i="2"/>
  <c r="MK45" i="2"/>
  <c r="MK106" i="2"/>
  <c r="MK225" i="2"/>
  <c r="MK464" i="2"/>
  <c r="MK394" i="2"/>
  <c r="MK213" i="2"/>
  <c r="MK437" i="2"/>
  <c r="MK441" i="2"/>
  <c r="MK357" i="2"/>
  <c r="MK407" i="2"/>
  <c r="MK443" i="2"/>
  <c r="MK360" i="2"/>
  <c r="MK333" i="2"/>
  <c r="MK389" i="2"/>
  <c r="MK440" i="2"/>
  <c r="MK258" i="2"/>
  <c r="MK339" i="2"/>
  <c r="MK305" i="2"/>
  <c r="MK60" i="2"/>
  <c r="MK129" i="2"/>
  <c r="MK248" i="2"/>
  <c r="MK456" i="2"/>
  <c r="MK14" i="2"/>
  <c r="MK197" i="2"/>
  <c r="MK253" i="2"/>
  <c r="MK291" i="2"/>
  <c r="MK331" i="2"/>
  <c r="MK410" i="2"/>
  <c r="MK471" i="2"/>
  <c r="MK91" i="2"/>
  <c r="MK247" i="2"/>
  <c r="MK6" i="2"/>
  <c r="MK222" i="2"/>
  <c r="MK139" i="2"/>
  <c r="MK226" i="2"/>
  <c r="MK95" i="2"/>
  <c r="MK96" i="2"/>
  <c r="MK111" i="2"/>
  <c r="MK58" i="2"/>
  <c r="MK243" i="2"/>
  <c r="MK35" i="2"/>
  <c r="MK5" i="2"/>
  <c r="MK9" i="2"/>
  <c r="MK209" i="2"/>
  <c r="MK2" i="2"/>
  <c r="MK286" i="2"/>
  <c r="MK65" i="2"/>
  <c r="MK153" i="2"/>
  <c r="MK195" i="2"/>
  <c r="MK186" i="2"/>
  <c r="MK184" i="2"/>
  <c r="MK85" i="2"/>
  <c r="MK432" i="2"/>
  <c r="MK383" i="2"/>
  <c r="MK325" i="2"/>
  <c r="MK362" i="2"/>
  <c r="MK361" i="2"/>
  <c r="MK455" i="2"/>
  <c r="MK22" i="2"/>
  <c r="MK52" i="2"/>
  <c r="MK260" i="2"/>
  <c r="MK262" i="2"/>
  <c r="MK372" i="2"/>
  <c r="MK418" i="2"/>
  <c r="MK370" i="2"/>
  <c r="MK349" i="2"/>
  <c r="MK416" i="2"/>
  <c r="MK423" i="2"/>
  <c r="MK414" i="2"/>
  <c r="MK151" i="2"/>
  <c r="MK447" i="2"/>
  <c r="MK298" i="2"/>
  <c r="MK438" i="2"/>
  <c r="MK430" i="2"/>
  <c r="MK436" i="2"/>
  <c r="MK104" i="2"/>
  <c r="MK80" i="2"/>
  <c r="MK44" i="2"/>
  <c r="MK202" i="2"/>
  <c r="MK67" i="2"/>
  <c r="MK446" i="2"/>
  <c r="MK426" i="2"/>
  <c r="MK165" i="2"/>
  <c r="MK135" i="2"/>
  <c r="MK236" i="2"/>
  <c r="MK271" i="2"/>
  <c r="MK114" i="2"/>
  <c r="MK252" i="2"/>
  <c r="MK340" i="2"/>
  <c r="MK294" i="2"/>
  <c r="MK276" i="2"/>
  <c r="MK20" i="2"/>
  <c r="MK17" i="2"/>
  <c r="MK296" i="2"/>
  <c r="MK30" i="2"/>
  <c r="MK31" i="2"/>
  <c r="MK48" i="2"/>
  <c r="MK206" i="2"/>
  <c r="MK120" i="2"/>
  <c r="MK293" i="2"/>
  <c r="MK218" i="2"/>
  <c r="MK66" i="2"/>
  <c r="MK144" i="2"/>
  <c r="MK192" i="2"/>
  <c r="MK4" i="2"/>
  <c r="MK254" i="2"/>
  <c r="MK275" i="2"/>
  <c r="MK76" i="2"/>
  <c r="MK155" i="2"/>
  <c r="MK145" i="2"/>
  <c r="MK16" i="2"/>
  <c r="MK98" i="2"/>
  <c r="MK270" i="2"/>
  <c r="MK229" i="2"/>
  <c r="MK297" i="2"/>
  <c r="MK448" i="2"/>
  <c r="MK337" i="2"/>
  <c r="MK255" i="2"/>
  <c r="MK13" i="2"/>
  <c r="MK167" i="2"/>
  <c r="MK84" i="2"/>
  <c r="MK336" i="2"/>
  <c r="MK458" i="2"/>
  <c r="MK378" i="2"/>
  <c r="MK77" i="2"/>
  <c r="MK290" i="2"/>
  <c r="MK329" i="2"/>
  <c r="MK351" i="2"/>
  <c r="MK450" i="2"/>
  <c r="MK384" i="2"/>
  <c r="MK355" i="2"/>
  <c r="MK265" i="2"/>
  <c r="MK279" i="2"/>
  <c r="MK377" i="2"/>
  <c r="MK397" i="2"/>
  <c r="MK235" i="2"/>
  <c r="MK183" i="2"/>
  <c r="MK251" i="2"/>
  <c r="MK121" i="2"/>
  <c r="MK249" i="2"/>
  <c r="MK8" i="2"/>
  <c r="MK334" i="2"/>
  <c r="MK272" i="2"/>
  <c r="MK439" i="2"/>
  <c r="MK453" i="2"/>
  <c r="MK382" i="2"/>
  <c r="MK417" i="2"/>
  <c r="MK386" i="2"/>
  <c r="MK435" i="2"/>
  <c r="MK138" i="2"/>
  <c r="MK342" i="2"/>
  <c r="MK200" i="2"/>
  <c r="MK256" i="2"/>
  <c r="MK190" i="2"/>
  <c r="MK79" i="2"/>
  <c r="MK219" i="2"/>
  <c r="MK147" i="2"/>
  <c r="MK127" i="2"/>
  <c r="MK3" i="2"/>
  <c r="MK75" i="2"/>
  <c r="MK51" i="2"/>
  <c r="MK12" i="2"/>
  <c r="MK26" i="2"/>
  <c r="MK169" i="2"/>
  <c r="MK53" i="2"/>
  <c r="MK156" i="2"/>
  <c r="MK191" i="2"/>
  <c r="MK188" i="2"/>
  <c r="MK207" i="2"/>
  <c r="MK115" i="2"/>
  <c r="MK27" i="2"/>
  <c r="MK159" i="2"/>
  <c r="MK420" i="2"/>
  <c r="MK118" i="2"/>
  <c r="MK322" i="2"/>
  <c r="MK411" i="2"/>
  <c r="MK345" i="2"/>
  <c r="MK154" i="2"/>
  <c r="MK110" i="2"/>
  <c r="MK277" i="2"/>
  <c r="MK330" i="2"/>
  <c r="MK47" i="2"/>
  <c r="MK477" i="2"/>
  <c r="MK320" i="2"/>
  <c r="MK82" i="2"/>
  <c r="MK399" i="2"/>
  <c r="MK269" i="2"/>
  <c r="MK315" i="2"/>
  <c r="MK425" i="2"/>
  <c r="MK454" i="2"/>
  <c r="MK242" i="2"/>
  <c r="MK238" i="2"/>
  <c r="MK375" i="2"/>
  <c r="MK422" i="2"/>
  <c r="MK395" i="2"/>
  <c r="MK444" i="2"/>
  <c r="MK107" i="2"/>
  <c r="MK231" i="2"/>
  <c r="MK116" i="2"/>
  <c r="MK283" i="2"/>
  <c r="MK380" i="2"/>
  <c r="MK234" i="2"/>
  <c r="MK266" i="2"/>
  <c r="MK332" i="2"/>
  <c r="MK406" i="2"/>
  <c r="MK365" i="2"/>
  <c r="MK173" i="2"/>
  <c r="MK433" i="2"/>
  <c r="MK354" i="2"/>
  <c r="MK11" i="2"/>
  <c r="MK326" i="2"/>
  <c r="MK42" i="2"/>
  <c r="MK468" i="2"/>
  <c r="MK472" i="2"/>
  <c r="MK41" i="2"/>
  <c r="MK158" i="2"/>
  <c r="MK174" i="2"/>
  <c r="MK217" i="2"/>
  <c r="MK38" i="2"/>
  <c r="MK214" i="2"/>
  <c r="MK32" i="2"/>
  <c r="MK24" i="2"/>
  <c r="MK18" i="2"/>
  <c r="MK59" i="2"/>
  <c r="MK36" i="2"/>
  <c r="MK220" i="2"/>
  <c r="MK198" i="2"/>
  <c r="MK224" i="2"/>
  <c r="MK353" i="2"/>
  <c r="MK470" i="2"/>
  <c r="MK358" i="2"/>
  <c r="MK55" i="2"/>
  <c r="MK327" i="2"/>
  <c r="MK261" i="2"/>
  <c r="MK205" i="2"/>
  <c r="MK466" i="2"/>
  <c r="MK304" i="2"/>
  <c r="MK166" i="2"/>
  <c r="MK289" i="2"/>
  <c r="MK179" i="2"/>
  <c r="MK10" i="2"/>
  <c r="MK257" i="2"/>
  <c r="MK457" i="2"/>
  <c r="MK390" i="2"/>
  <c r="MK379" i="2"/>
  <c r="MK429" i="2"/>
  <c r="MK409" i="2"/>
  <c r="MK328" i="2"/>
  <c r="MK324" i="2"/>
  <c r="MK431" i="2"/>
  <c r="MK338" i="2"/>
  <c r="MK187" i="2"/>
  <c r="MK318" i="2"/>
  <c r="MK479" i="2"/>
  <c r="MK459" i="2"/>
  <c r="MK312" i="2"/>
  <c r="MK90" i="2"/>
  <c r="MK28" i="2"/>
  <c r="MK288" i="2"/>
  <c r="MK171" i="2"/>
  <c r="MK97" i="2"/>
  <c r="MK309" i="2"/>
  <c r="MK241" i="2"/>
  <c r="MK387" i="2"/>
  <c r="MK396" i="2"/>
  <c r="MK405" i="2"/>
  <c r="MK310" i="2"/>
  <c r="MK136" i="2"/>
  <c r="MK122" i="2"/>
  <c r="MK343" i="2"/>
  <c r="MK278" i="2"/>
  <c r="MK273" i="2"/>
  <c r="MK25" i="2"/>
  <c r="MK347" i="2"/>
  <c r="MK245" i="2"/>
  <c r="MK313" i="2"/>
  <c r="MK63" i="2"/>
  <c r="MK57" i="2"/>
  <c r="MK68" i="2"/>
  <c r="MK292" i="2"/>
  <c r="MK70" i="2"/>
  <c r="MK23" i="2"/>
  <c r="MK71" i="2"/>
  <c r="MK282" i="2"/>
  <c r="MK182" i="2"/>
  <c r="MK267" i="2"/>
  <c r="MK78" i="2"/>
  <c r="MK194" i="2"/>
  <c r="MK295" i="2"/>
  <c r="MK132" i="2"/>
  <c r="MK175" i="2"/>
  <c r="MK37" i="2"/>
  <c r="MK230" i="2"/>
  <c r="MK274" i="2"/>
  <c r="MK319" i="2"/>
  <c r="MK363" i="2"/>
  <c r="MK284" i="2"/>
  <c r="MK46" i="2"/>
  <c r="MK196" i="2"/>
  <c r="MK108" i="2"/>
  <c r="MK102" i="2"/>
  <c r="MM451" i="2"/>
  <c r="MM373" i="2"/>
  <c r="MM374" i="2"/>
  <c r="MM163" i="2"/>
  <c r="MM352" i="2"/>
  <c r="MM113" i="2"/>
  <c r="MM117" i="2"/>
  <c r="MM203" i="2"/>
  <c r="ML475" i="2"/>
  <c r="ML451" i="2"/>
  <c r="ML478" i="2"/>
  <c r="ML307" i="2"/>
  <c r="ML161" i="2"/>
  <c r="ML452" i="2"/>
  <c r="ML321" i="2"/>
  <c r="ML462" i="2"/>
  <c r="ML335" i="2"/>
  <c r="ML373" i="2"/>
  <c r="ML461" i="2"/>
  <c r="ML402" i="2"/>
  <c r="ML421" i="2"/>
  <c r="ML473" i="2"/>
  <c r="ML467" i="2"/>
  <c r="ML356" i="2"/>
  <c r="ML162" i="2"/>
  <c r="ML374" i="2"/>
  <c r="ML123" i="2"/>
  <c r="ML157" i="2"/>
  <c r="ML311" i="2"/>
  <c r="ML237" i="2"/>
  <c r="ML285" i="2"/>
  <c r="ML392" i="2"/>
  <c r="ML359" i="2"/>
  <c r="ML163" i="2"/>
  <c r="ML317" i="2"/>
  <c r="ML364" i="2"/>
  <c r="ML168" i="2"/>
  <c r="ML381" i="2"/>
  <c r="ML201" i="2"/>
  <c r="ML208" i="2"/>
  <c r="ML301" i="2"/>
  <c r="ML352" i="2"/>
  <c r="ML189" i="2"/>
  <c r="ML93" i="2"/>
  <c r="ML178" i="2"/>
  <c r="ML69" i="2"/>
  <c r="ML388" i="2"/>
  <c r="ML64" i="2"/>
  <c r="ML99" i="2"/>
  <c r="ML113" i="2"/>
  <c r="ML43" i="2"/>
  <c r="ML100" i="2"/>
  <c r="ML81" i="2"/>
  <c r="ML62" i="2"/>
  <c r="ML160" i="2"/>
  <c r="ML199" i="2"/>
  <c r="ML92" i="2"/>
  <c r="ML117" i="2"/>
  <c r="ML87" i="2"/>
  <c r="ML223" i="2"/>
  <c r="ML280" i="2"/>
  <c r="ML193" i="2"/>
  <c r="ML404" i="2"/>
  <c r="ML146" i="2"/>
  <c r="ML239" i="2"/>
  <c r="ML203" i="2"/>
  <c r="ML140" i="2"/>
  <c r="MM478" i="2"/>
  <c r="MM461" i="2"/>
  <c r="MM123" i="2"/>
  <c r="MM317" i="2"/>
  <c r="MM189" i="2"/>
  <c r="MM43" i="2"/>
  <c r="MM87" i="2"/>
  <c r="MM140" i="2"/>
  <c r="ML185" i="2"/>
  <c r="ML398" i="2"/>
  <c r="ML221" i="2"/>
  <c r="ML460" i="2"/>
  <c r="ML427" i="2"/>
  <c r="ML240" i="2"/>
  <c r="ML476" i="2"/>
  <c r="ML445" i="2"/>
  <c r="ML463" i="2"/>
  <c r="ML211" i="2"/>
  <c r="ML300" i="2"/>
  <c r="ML385" i="2"/>
  <c r="ML408" i="2"/>
  <c r="ML428" i="2"/>
  <c r="ML128" i="2"/>
  <c r="ML148" i="2"/>
  <c r="ML204" i="2"/>
  <c r="ML109" i="2"/>
  <c r="ML244" i="2"/>
  <c r="ML215" i="2"/>
  <c r="ML259" i="2"/>
  <c r="ML250" i="2"/>
  <c r="ML281" i="2"/>
  <c r="ML442" i="2"/>
  <c r="ML366" i="2"/>
  <c r="ML348" i="2"/>
  <c r="ML316" i="2"/>
  <c r="ML299" i="2"/>
  <c r="ML142" i="2"/>
  <c r="ML246" i="2"/>
  <c r="ML89" i="2"/>
  <c r="ML7" i="2"/>
  <c r="ML141" i="2"/>
  <c r="ML176" i="2"/>
  <c r="ML33" i="2"/>
  <c r="ML150" i="2"/>
  <c r="ML86" i="2"/>
  <c r="ML369" i="2"/>
  <c r="ML350" i="2"/>
  <c r="ML88" i="2"/>
  <c r="ML19" i="2"/>
  <c r="ML73" i="2"/>
  <c r="ML56" i="2"/>
  <c r="ML94" i="2"/>
  <c r="ML105" i="2"/>
  <c r="ML112" i="2"/>
  <c r="ML15" i="2"/>
  <c r="ML21" i="2"/>
  <c r="ML149" i="2"/>
  <c r="ML83" i="2"/>
  <c r="ML367" i="2"/>
  <c r="ML124" i="2"/>
  <c r="ML54" i="2"/>
  <c r="ML308" i="2"/>
  <c r="ML413" i="2"/>
  <c r="ML126" i="2"/>
  <c r="ML172" i="2"/>
  <c r="ML39" i="2"/>
  <c r="ML181" i="2"/>
  <c r="MM307" i="2"/>
  <c r="MM402" i="2"/>
  <c r="MM157" i="2"/>
  <c r="MM364" i="2"/>
  <c r="MM93" i="2"/>
  <c r="MM100" i="2"/>
  <c r="MM223" i="2"/>
  <c r="ML469" i="2"/>
  <c r="ML228" i="2"/>
  <c r="ML474" i="2"/>
  <c r="ML323" i="2"/>
  <c r="ML401" i="2"/>
  <c r="ML419" i="2"/>
  <c r="ML216" i="2"/>
  <c r="ML415" i="2"/>
  <c r="ML412" i="2"/>
  <c r="ML403" i="2"/>
  <c r="ML119" i="2"/>
  <c r="ML424" i="2"/>
  <c r="ML137" i="2"/>
  <c r="ML465" i="2"/>
  <c r="ML303" i="2"/>
  <c r="ML233" i="2"/>
  <c r="ML287" i="2"/>
  <c r="ML170" i="2"/>
  <c r="ML49" i="2"/>
  <c r="ML133" i="2"/>
  <c r="ML376" i="2"/>
  <c r="ML400" i="2"/>
  <c r="ML449" i="2"/>
  <c r="ML143" i="2"/>
  <c r="ML393" i="2"/>
  <c r="ML264" i="2"/>
  <c r="ML212" i="2"/>
  <c r="ML302" i="2"/>
  <c r="ML232" i="2"/>
  <c r="ML314" i="2"/>
  <c r="ML61" i="2"/>
  <c r="ML130" i="2"/>
  <c r="ML371" i="2"/>
  <c r="ML103" i="2"/>
  <c r="ML346" i="2"/>
  <c r="ML72" i="2"/>
  <c r="ML344" i="2"/>
  <c r="ML34" i="2"/>
  <c r="ML210" i="2"/>
  <c r="ML368" i="2"/>
  <c r="ML101" i="2"/>
  <c r="ML50" i="2"/>
  <c r="ML227" i="2"/>
  <c r="ML306" i="2"/>
  <c r="ML29" i="2"/>
  <c r="ML341" i="2"/>
  <c r="ML263" i="2"/>
  <c r="ML125" i="2"/>
  <c r="ML40" i="2"/>
  <c r="ML74" i="2"/>
  <c r="ML134" i="2"/>
  <c r="ML268" i="2"/>
  <c r="ML131" i="2"/>
  <c r="ML180" i="2"/>
  <c r="ML391" i="2"/>
  <c r="ML434" i="2"/>
  <c r="ML152" i="2"/>
  <c r="ML164" i="2"/>
  <c r="ML177" i="2"/>
  <c r="ML45" i="2"/>
  <c r="MM161" i="2"/>
  <c r="MM421" i="2"/>
  <c r="MM311" i="2"/>
  <c r="MM168" i="2"/>
  <c r="MM178" i="2"/>
  <c r="MM81" i="2"/>
  <c r="MM280" i="2"/>
  <c r="ML106" i="2"/>
  <c r="ML225" i="2"/>
  <c r="ML464" i="2"/>
  <c r="ML394" i="2"/>
  <c r="ML213" i="2"/>
  <c r="ML437" i="2"/>
  <c r="ML441" i="2"/>
  <c r="ML357" i="2"/>
  <c r="ML407" i="2"/>
  <c r="ML443" i="2"/>
  <c r="ML360" i="2"/>
  <c r="ML333" i="2"/>
  <c r="ML389" i="2"/>
  <c r="ML440" i="2"/>
  <c r="ML258" i="2"/>
  <c r="ML339" i="2"/>
  <c r="ML305" i="2"/>
  <c r="ML60" i="2"/>
  <c r="ML129" i="2"/>
  <c r="ML248" i="2"/>
  <c r="ML456" i="2"/>
  <c r="ML14" i="2"/>
  <c r="ML197" i="2"/>
  <c r="ML253" i="2"/>
  <c r="ML291" i="2"/>
  <c r="ML331" i="2"/>
  <c r="ML410" i="2"/>
  <c r="ML471" i="2"/>
  <c r="ML91" i="2"/>
  <c r="ML247" i="2"/>
  <c r="ML6" i="2"/>
  <c r="ML222" i="2"/>
  <c r="ML139" i="2"/>
  <c r="ML226" i="2"/>
  <c r="ML95" i="2"/>
  <c r="ML96" i="2"/>
  <c r="ML111" i="2"/>
  <c r="ML58" i="2"/>
  <c r="ML243" i="2"/>
  <c r="ML35" i="2"/>
  <c r="ML5" i="2"/>
  <c r="ML9" i="2"/>
  <c r="ML209" i="2"/>
  <c r="ML2" i="2"/>
  <c r="ML286" i="2"/>
  <c r="ML65" i="2"/>
  <c r="ML153" i="2"/>
  <c r="ML195" i="2"/>
  <c r="ML186" i="2"/>
  <c r="ML184" i="2"/>
  <c r="ML85" i="2"/>
  <c r="ML432" i="2"/>
  <c r="ML383" i="2"/>
  <c r="ML325" i="2"/>
  <c r="ML362" i="2"/>
  <c r="ML361" i="2"/>
  <c r="ML455" i="2"/>
  <c r="ML22" i="2"/>
  <c r="ML52" i="2"/>
  <c r="ML260" i="2"/>
  <c r="MM452" i="2"/>
  <c r="MM473" i="2"/>
  <c r="MM237" i="2"/>
  <c r="MM381" i="2"/>
  <c r="MM69" i="2"/>
  <c r="MM62" i="2"/>
  <c r="MM193" i="2"/>
  <c r="ML262" i="2"/>
  <c r="ML372" i="2"/>
  <c r="ML418" i="2"/>
  <c r="ML370" i="2"/>
  <c r="ML349" i="2"/>
  <c r="ML416" i="2"/>
  <c r="ML423" i="2"/>
  <c r="ML414" i="2"/>
  <c r="ML151" i="2"/>
  <c r="ML447" i="2"/>
  <c r="ML298" i="2"/>
  <c r="ML438" i="2"/>
  <c r="ML430" i="2"/>
  <c r="ML436" i="2"/>
  <c r="ML104" i="2"/>
  <c r="ML80" i="2"/>
  <c r="ML44" i="2"/>
  <c r="ML202" i="2"/>
  <c r="ML67" i="2"/>
  <c r="ML446" i="2"/>
  <c r="ML426" i="2"/>
  <c r="ML165" i="2"/>
  <c r="ML135" i="2"/>
  <c r="ML236" i="2"/>
  <c r="ML271" i="2"/>
  <c r="ML114" i="2"/>
  <c r="ML252" i="2"/>
  <c r="ML340" i="2"/>
  <c r="ML294" i="2"/>
  <c r="ML276" i="2"/>
  <c r="ML20" i="2"/>
  <c r="ML17" i="2"/>
  <c r="ML296" i="2"/>
  <c r="ML30" i="2"/>
  <c r="ML31" i="2"/>
  <c r="ML48" i="2"/>
  <c r="ML206" i="2"/>
  <c r="ML120" i="2"/>
  <c r="ML293" i="2"/>
  <c r="ML218" i="2"/>
  <c r="ML66" i="2"/>
  <c r="ML144" i="2"/>
  <c r="ML192" i="2"/>
  <c r="ML4" i="2"/>
  <c r="ML254" i="2"/>
  <c r="ML275" i="2"/>
  <c r="ML76" i="2"/>
  <c r="ML155" i="2"/>
  <c r="ML145" i="2"/>
  <c r="ML16" i="2"/>
  <c r="ML98" i="2"/>
  <c r="ML270" i="2"/>
  <c r="ML229" i="2"/>
  <c r="ML297" i="2"/>
  <c r="ML448" i="2"/>
  <c r="ML337" i="2"/>
  <c r="ML255" i="2"/>
  <c r="ML13" i="2"/>
  <c r="ML167" i="2"/>
  <c r="ML84" i="2"/>
  <c r="MM321" i="2"/>
  <c r="MM467" i="2"/>
  <c r="MM285" i="2"/>
  <c r="MM201" i="2"/>
  <c r="MM388" i="2"/>
  <c r="MM160" i="2"/>
  <c r="MM404" i="2"/>
  <c r="ML336" i="2"/>
  <c r="ML458" i="2"/>
  <c r="ML378" i="2"/>
  <c r="ML77" i="2"/>
  <c r="ML450" i="2"/>
  <c r="ML384" i="2"/>
  <c r="ML355" i="2"/>
  <c r="ML265" i="2"/>
  <c r="ML279" i="2"/>
  <c r="ML377" i="2"/>
  <c r="ML397" i="2"/>
  <c r="ML235" i="2"/>
  <c r="ML183" i="2"/>
  <c r="ML251" i="2"/>
  <c r="ML121" i="2"/>
  <c r="ML249" i="2"/>
  <c r="ML8" i="2"/>
  <c r="ML334" i="2"/>
  <c r="ML272" i="2"/>
  <c r="ML439" i="2"/>
  <c r="ML453" i="2"/>
  <c r="ML382" i="2"/>
  <c r="ML417" i="2"/>
  <c r="ML386" i="2"/>
  <c r="ML435" i="2"/>
  <c r="ML138" i="2"/>
  <c r="ML342" i="2"/>
  <c r="ML200" i="2"/>
  <c r="ML256" i="2"/>
  <c r="ML190" i="2"/>
  <c r="ML79" i="2"/>
  <c r="ML219" i="2"/>
  <c r="ML147" i="2"/>
  <c r="ML127" i="2"/>
  <c r="ML3" i="2"/>
  <c r="ML75" i="2"/>
  <c r="ML51" i="2"/>
  <c r="ML12" i="2"/>
  <c r="ML26" i="2"/>
  <c r="ML169" i="2"/>
  <c r="ML53" i="2"/>
  <c r="ML156" i="2"/>
  <c r="ML191" i="2"/>
  <c r="ML188" i="2"/>
  <c r="ML207" i="2"/>
  <c r="ML115" i="2"/>
  <c r="ML27" i="2"/>
  <c r="ML159" i="2"/>
  <c r="ML420" i="2"/>
  <c r="ML118" i="2"/>
  <c r="ML322" i="2"/>
  <c r="ML411" i="2"/>
  <c r="ML345" i="2"/>
  <c r="ML154" i="2"/>
  <c r="ML110" i="2"/>
  <c r="ML277" i="2"/>
  <c r="ML330" i="2"/>
  <c r="MM462" i="2"/>
  <c r="MM356" i="2"/>
  <c r="MM392" i="2"/>
  <c r="MM208" i="2"/>
  <c r="MM64" i="2"/>
  <c r="MM199" i="2"/>
  <c r="MM146" i="2"/>
  <c r="ML47" i="2"/>
  <c r="ML477" i="2"/>
  <c r="ML320" i="2"/>
  <c r="ML82" i="2"/>
  <c r="ML399" i="2"/>
  <c r="ML269" i="2"/>
  <c r="ML315" i="2"/>
  <c r="ML425" i="2"/>
  <c r="ML454" i="2"/>
  <c r="ML242" i="2"/>
  <c r="ML238" i="2"/>
  <c r="ML375" i="2"/>
  <c r="ML422" i="2"/>
  <c r="ML395" i="2"/>
  <c r="ML444" i="2"/>
  <c r="ML107" i="2"/>
  <c r="ML231" i="2"/>
  <c r="ML116" i="2"/>
  <c r="ML283" i="2"/>
  <c r="ML380" i="2"/>
  <c r="ML234" i="2"/>
  <c r="ML266" i="2"/>
  <c r="ML332" i="2"/>
  <c r="ML406" i="2"/>
  <c r="ML365" i="2"/>
  <c r="ML173" i="2"/>
  <c r="ML433" i="2"/>
  <c r="ML354" i="2"/>
  <c r="ML11" i="2"/>
  <c r="ML326" i="2"/>
  <c r="ML42" i="2"/>
  <c r="ML468" i="2"/>
  <c r="ML472" i="2"/>
  <c r="ML41" i="2"/>
  <c r="ML158" i="2"/>
  <c r="ML174" i="2"/>
  <c r="ML217" i="2"/>
  <c r="ML38" i="2"/>
  <c r="ML214" i="2"/>
  <c r="ML32" i="2"/>
  <c r="ML24" i="2"/>
  <c r="ML18" i="2"/>
  <c r="ML59" i="2"/>
  <c r="ML36" i="2"/>
  <c r="ML220" i="2"/>
  <c r="ML198" i="2"/>
  <c r="ML224" i="2"/>
  <c r="ML353" i="2"/>
  <c r="ML470" i="2"/>
  <c r="ML358" i="2"/>
  <c r="ML55" i="2"/>
  <c r="ML327" i="2"/>
  <c r="ML261" i="2"/>
  <c r="ML205" i="2"/>
  <c r="ML466" i="2"/>
  <c r="ML304" i="2"/>
  <c r="ML166" i="2"/>
  <c r="ML289" i="2"/>
  <c r="ML179" i="2"/>
  <c r="ML10" i="2"/>
  <c r="MM475" i="2"/>
  <c r="MM335" i="2"/>
  <c r="MM162" i="2"/>
  <c r="MM359" i="2"/>
  <c r="MM301" i="2"/>
  <c r="MM99" i="2"/>
  <c r="MM92" i="2"/>
  <c r="MM239" i="2"/>
  <c r="ML257" i="2"/>
  <c r="ML457" i="2"/>
  <c r="ML390" i="2"/>
  <c r="ML379" i="2"/>
  <c r="ML429" i="2"/>
  <c r="ML328" i="2"/>
  <c r="ML431" i="2"/>
  <c r="ML338" i="2"/>
  <c r="ML187" i="2"/>
  <c r="ML318" i="2"/>
  <c r="ML479" i="2"/>
  <c r="ML459" i="2"/>
  <c r="ML312" i="2"/>
  <c r="ML90" i="2"/>
  <c r="ML28" i="2"/>
  <c r="ML288" i="2"/>
  <c r="ML171" i="2"/>
  <c r="ML97" i="2"/>
  <c r="ML309" i="2"/>
  <c r="ML241" i="2"/>
  <c r="ML387" i="2"/>
  <c r="ML396" i="2"/>
  <c r="ML405" i="2"/>
  <c r="ML310" i="2"/>
  <c r="ML136" i="2"/>
  <c r="ML122" i="2"/>
  <c r="ML343" i="2"/>
  <c r="ML278" i="2"/>
  <c r="ML273" i="2"/>
  <c r="ML25" i="2"/>
  <c r="ML347" i="2"/>
  <c r="ML245" i="2"/>
  <c r="ML313" i="2"/>
  <c r="ML63" i="2"/>
  <c r="ML57" i="2"/>
  <c r="ML68" i="2"/>
  <c r="ML292" i="2"/>
  <c r="ML70" i="2"/>
  <c r="ML23" i="2"/>
  <c r="ML71" i="2"/>
  <c r="ML282" i="2"/>
  <c r="ML182" i="2"/>
  <c r="ML267" i="2"/>
  <c r="ML78" i="2"/>
  <c r="ML194" i="2"/>
  <c r="ML295" i="2"/>
  <c r="ML132" i="2"/>
  <c r="ML175" i="2"/>
  <c r="ML37" i="2"/>
  <c r="ML230" i="2"/>
  <c r="ML274" i="2"/>
  <c r="ML319" i="2"/>
  <c r="ML363" i="2"/>
  <c r="ML284" i="2"/>
  <c r="ML46" i="2"/>
  <c r="ML196" i="2"/>
  <c r="ML108" i="2"/>
  <c r="ML102" i="2"/>
  <c r="MM185" i="2"/>
  <c r="MM398" i="2"/>
  <c r="MM221" i="2"/>
  <c r="MM460" i="2"/>
  <c r="MM427" i="2"/>
  <c r="MM240" i="2"/>
  <c r="MM476" i="2"/>
  <c r="MM445" i="2"/>
  <c r="MM463" i="2"/>
  <c r="MM211" i="2"/>
  <c r="MM300" i="2"/>
  <c r="MM385" i="2"/>
  <c r="MM408" i="2"/>
  <c r="MM428" i="2"/>
  <c r="MM128" i="2"/>
  <c r="MM148" i="2"/>
  <c r="MM204" i="2"/>
  <c r="MM109" i="2"/>
  <c r="MM244" i="2"/>
  <c r="MM215" i="2"/>
  <c r="MM259" i="2"/>
  <c r="MM250" i="2"/>
  <c r="MM281" i="2"/>
  <c r="MM442" i="2"/>
  <c r="MM366" i="2"/>
  <c r="MM348" i="2"/>
  <c r="MM316" i="2"/>
  <c r="MM299" i="2"/>
  <c r="MM142" i="2"/>
  <c r="MM246" i="2"/>
  <c r="MM89" i="2"/>
  <c r="MM7" i="2"/>
  <c r="MM141" i="2"/>
  <c r="MM176" i="2"/>
  <c r="MM33" i="2"/>
  <c r="MM150" i="2"/>
  <c r="MM86" i="2"/>
  <c r="MM369" i="2"/>
  <c r="MM350" i="2"/>
  <c r="MM88" i="2"/>
  <c r="MM19" i="2"/>
  <c r="MM73" i="2"/>
  <c r="MM56" i="2"/>
  <c r="MM94" i="2"/>
  <c r="MM105" i="2"/>
  <c r="MM112" i="2"/>
  <c r="MM15" i="2"/>
  <c r="MM21" i="2"/>
  <c r="MM149" i="2"/>
  <c r="MM83" i="2"/>
  <c r="MM367" i="2"/>
  <c r="MM124" i="2"/>
  <c r="MM54" i="2"/>
  <c r="MM308" i="2"/>
  <c r="MM413" i="2"/>
  <c r="MM126" i="2"/>
  <c r="MM172" i="2"/>
  <c r="MM39" i="2"/>
  <c r="MM181" i="2"/>
  <c r="MM469" i="2"/>
  <c r="MM228" i="2"/>
  <c r="MM474" i="2"/>
  <c r="MM323" i="2"/>
  <c r="MM401" i="2"/>
  <c r="MM419" i="2"/>
  <c r="MM216" i="2"/>
  <c r="MM415" i="2"/>
  <c r="MM412" i="2"/>
  <c r="MM403" i="2"/>
  <c r="MM119" i="2"/>
  <c r="MM424" i="2"/>
  <c r="MM137" i="2"/>
  <c r="MM465" i="2"/>
  <c r="MM303" i="2"/>
  <c r="MM233" i="2"/>
  <c r="MM287" i="2"/>
  <c r="MM170" i="2"/>
  <c r="MM49" i="2"/>
  <c r="MM133" i="2"/>
  <c r="MM376" i="2"/>
  <c r="MM400" i="2"/>
  <c r="MM449" i="2"/>
  <c r="MM143" i="2"/>
  <c r="MM393" i="2"/>
  <c r="MM264" i="2"/>
  <c r="MM212" i="2"/>
  <c r="MM302" i="2"/>
  <c r="MM232" i="2"/>
  <c r="MM314" i="2"/>
  <c r="MM61" i="2"/>
  <c r="MM130" i="2"/>
  <c r="MM371" i="2"/>
  <c r="MM103" i="2"/>
  <c r="MM346" i="2"/>
  <c r="MM72" i="2"/>
  <c r="MM344" i="2"/>
  <c r="MM34" i="2"/>
  <c r="MM210" i="2"/>
  <c r="MM368" i="2"/>
  <c r="MM101" i="2"/>
  <c r="MM50" i="2"/>
  <c r="MM227" i="2"/>
  <c r="MM306" i="2"/>
  <c r="MM29" i="2"/>
  <c r="MM341" i="2"/>
  <c r="MM263" i="2"/>
  <c r="MM125" i="2"/>
  <c r="MM40" i="2"/>
  <c r="MM74" i="2"/>
  <c r="MM134" i="2"/>
  <c r="MM268" i="2"/>
  <c r="MM131" i="2"/>
  <c r="MM180" i="2"/>
  <c r="MM391" i="2"/>
  <c r="MM434" i="2"/>
  <c r="MM152" i="2"/>
  <c r="MM164" i="2"/>
  <c r="MM177" i="2"/>
  <c r="MM45" i="2"/>
  <c r="MM106" i="2"/>
  <c r="MM225" i="2"/>
  <c r="MM464" i="2"/>
  <c r="MM394" i="2"/>
  <c r="MM213" i="2"/>
  <c r="MM437" i="2"/>
  <c r="MM441" i="2"/>
  <c r="MM357" i="2"/>
  <c r="MM407" i="2"/>
  <c r="MM443" i="2"/>
  <c r="MM360" i="2"/>
  <c r="MM333" i="2"/>
  <c r="MM389" i="2"/>
  <c r="MM440" i="2"/>
  <c r="MM258" i="2"/>
  <c r="MM339" i="2"/>
  <c r="MM305" i="2"/>
  <c r="MM60" i="2"/>
  <c r="MM129" i="2"/>
  <c r="MM248" i="2"/>
  <c r="MM456" i="2"/>
  <c r="MM14" i="2"/>
  <c r="MM197" i="2"/>
  <c r="MM253" i="2"/>
  <c r="MM291" i="2"/>
  <c r="MM331" i="2"/>
  <c r="MM410" i="2"/>
  <c r="MM471" i="2"/>
  <c r="MM91" i="2"/>
  <c r="MM247" i="2"/>
  <c r="MM6" i="2"/>
  <c r="MM222" i="2"/>
  <c r="MM139" i="2"/>
  <c r="MM226" i="2"/>
  <c r="MM95" i="2"/>
  <c r="MM96" i="2"/>
  <c r="MM111" i="2"/>
  <c r="MM58" i="2"/>
  <c r="MM243" i="2"/>
  <c r="MM35" i="2"/>
  <c r="MM5" i="2"/>
  <c r="MM9" i="2"/>
  <c r="MM209" i="2"/>
  <c r="MM2" i="2"/>
  <c r="MM286" i="2"/>
  <c r="MM65" i="2"/>
  <c r="MM153" i="2"/>
  <c r="MM195" i="2"/>
  <c r="MM186" i="2"/>
  <c r="MM184" i="2"/>
  <c r="MM85" i="2"/>
  <c r="MM432" i="2"/>
  <c r="MM383" i="2"/>
  <c r="MM325" i="2"/>
  <c r="MM362" i="2"/>
  <c r="MM361" i="2"/>
  <c r="MM455" i="2"/>
  <c r="MM22" i="2"/>
  <c r="MM52" i="2"/>
  <c r="MM260" i="2"/>
  <c r="MM262" i="2"/>
  <c r="MM372" i="2"/>
  <c r="MM418" i="2"/>
  <c r="MM370" i="2"/>
  <c r="MM349" i="2"/>
  <c r="MM416" i="2"/>
  <c r="MM423" i="2"/>
  <c r="MM414" i="2"/>
  <c r="MM151" i="2"/>
  <c r="MM447" i="2"/>
  <c r="MM298" i="2"/>
  <c r="MM438" i="2"/>
  <c r="MM430" i="2"/>
  <c r="MM436" i="2"/>
  <c r="MM104" i="2"/>
  <c r="MM80" i="2"/>
  <c r="MM44" i="2"/>
  <c r="MM202" i="2"/>
  <c r="MM67" i="2"/>
  <c r="MM446" i="2"/>
  <c r="MM426" i="2"/>
  <c r="MM165" i="2"/>
  <c r="MM135" i="2"/>
  <c r="MM236" i="2"/>
  <c r="MM271" i="2"/>
  <c r="MM114" i="2"/>
  <c r="MM252" i="2"/>
  <c r="MM340" i="2"/>
  <c r="MM294" i="2"/>
  <c r="MM276" i="2"/>
  <c r="MM20" i="2"/>
  <c r="MM17" i="2"/>
  <c r="MM296" i="2"/>
  <c r="MM30" i="2"/>
  <c r="MM31" i="2"/>
  <c r="MM48" i="2"/>
  <c r="MM206" i="2"/>
  <c r="MM120" i="2"/>
  <c r="MM293" i="2"/>
  <c r="MM218" i="2"/>
  <c r="MM66" i="2"/>
  <c r="MM144" i="2"/>
  <c r="MM192" i="2"/>
  <c r="MM4" i="2"/>
  <c r="MM254" i="2"/>
  <c r="MM275" i="2"/>
  <c r="MM76" i="2"/>
  <c r="MM155" i="2"/>
  <c r="MM145" i="2"/>
  <c r="MM16" i="2"/>
  <c r="MM98" i="2"/>
  <c r="MM270" i="2"/>
  <c r="MM229" i="2"/>
  <c r="MM297" i="2"/>
  <c r="MM448" i="2"/>
  <c r="MM337" i="2"/>
  <c r="MM255" i="2"/>
  <c r="MM13" i="2"/>
  <c r="MM167" i="2"/>
  <c r="MM84" i="2"/>
  <c r="MM336" i="2"/>
  <c r="MM458" i="2"/>
  <c r="MM378" i="2"/>
  <c r="MM77" i="2"/>
  <c r="MM290" i="2"/>
  <c r="MM329" i="2"/>
  <c r="MM351" i="2"/>
  <c r="MM450" i="2"/>
  <c r="MM384" i="2"/>
  <c r="MM355" i="2"/>
  <c r="MM265" i="2"/>
  <c r="MM279" i="2"/>
  <c r="MM377" i="2"/>
  <c r="MM397" i="2"/>
  <c r="MM235" i="2"/>
  <c r="MM183" i="2"/>
  <c r="MM251" i="2"/>
  <c r="MM121" i="2"/>
  <c r="MM249" i="2"/>
  <c r="MM8" i="2"/>
  <c r="MM334" i="2"/>
  <c r="MM272" i="2"/>
  <c r="MM439" i="2"/>
  <c r="MM453" i="2"/>
  <c r="MM382" i="2"/>
  <c r="MM417" i="2"/>
  <c r="MM386" i="2"/>
  <c r="MM435" i="2"/>
  <c r="MM138" i="2"/>
  <c r="MM342" i="2"/>
  <c r="MM200" i="2"/>
  <c r="MM256" i="2"/>
  <c r="MM190" i="2"/>
  <c r="MM79" i="2"/>
  <c r="MM219" i="2"/>
  <c r="MM147" i="2"/>
  <c r="MM127" i="2"/>
  <c r="MM3" i="2"/>
  <c r="MM75" i="2"/>
  <c r="MM51" i="2"/>
  <c r="MM12" i="2"/>
  <c r="MM26" i="2"/>
  <c r="MM169" i="2"/>
  <c r="MM53" i="2"/>
  <c r="MM156" i="2"/>
  <c r="MM191" i="2"/>
  <c r="MM188" i="2"/>
  <c r="MM207" i="2"/>
  <c r="MM115" i="2"/>
  <c r="MM27" i="2"/>
  <c r="MM159" i="2"/>
  <c r="MM420" i="2"/>
  <c r="MM118" i="2"/>
  <c r="MM322" i="2"/>
  <c r="MM411" i="2"/>
  <c r="MM345" i="2"/>
  <c r="MM154" i="2"/>
  <c r="MM110" i="2"/>
  <c r="MM277" i="2"/>
  <c r="MM330" i="2"/>
  <c r="MM47" i="2"/>
  <c r="MM477" i="2"/>
  <c r="MM320" i="2"/>
  <c r="MM82" i="2"/>
  <c r="MM399" i="2"/>
  <c r="MM269" i="2"/>
  <c r="MM315" i="2"/>
  <c r="MM425" i="2"/>
  <c r="MM454" i="2"/>
  <c r="MM242" i="2"/>
  <c r="MM238" i="2"/>
  <c r="MM375" i="2"/>
  <c r="MM422" i="2"/>
  <c r="MM395" i="2"/>
  <c r="MM444" i="2"/>
  <c r="MM107" i="2"/>
  <c r="MM231" i="2"/>
  <c r="MM116" i="2"/>
  <c r="MM283" i="2"/>
  <c r="MM380" i="2"/>
  <c r="MM234" i="2"/>
  <c r="MM266" i="2"/>
  <c r="MM332" i="2"/>
  <c r="MM406" i="2"/>
  <c r="MM365" i="2"/>
  <c r="MM173" i="2"/>
  <c r="MM433" i="2"/>
  <c r="MM354" i="2"/>
  <c r="MM11" i="2"/>
  <c r="MM326" i="2"/>
  <c r="MM42" i="2"/>
  <c r="MM468" i="2"/>
  <c r="MM472" i="2"/>
  <c r="MM41" i="2"/>
  <c r="MM158" i="2"/>
  <c r="MM174" i="2"/>
  <c r="MM217" i="2"/>
  <c r="MM38" i="2"/>
  <c r="MM214" i="2"/>
  <c r="MM32" i="2"/>
  <c r="MM24" i="2"/>
  <c r="MM18" i="2"/>
  <c r="MM59" i="2"/>
  <c r="MM36" i="2"/>
  <c r="MM220" i="2"/>
  <c r="MM198" i="2"/>
  <c r="MM224" i="2"/>
  <c r="MM353" i="2"/>
  <c r="MM470" i="2"/>
  <c r="MM358" i="2"/>
  <c r="MM55" i="2"/>
  <c r="MM327" i="2"/>
  <c r="MM261" i="2"/>
  <c r="MM205" i="2"/>
  <c r="MM466" i="2"/>
  <c r="MM304" i="2"/>
  <c r="MM166" i="2"/>
  <c r="MM289" i="2"/>
  <c r="MM179" i="2"/>
  <c r="MM10" i="2"/>
  <c r="MM257" i="2"/>
  <c r="MM457" i="2"/>
  <c r="MM390" i="2"/>
  <c r="MM379" i="2"/>
  <c r="MM429" i="2"/>
  <c r="MM409" i="2"/>
  <c r="MM328" i="2"/>
  <c r="MM324" i="2"/>
  <c r="MM431" i="2"/>
  <c r="MM338" i="2"/>
  <c r="MM187" i="2"/>
  <c r="MM318" i="2"/>
  <c r="MM479" i="2"/>
  <c r="MM459" i="2"/>
  <c r="MM312" i="2"/>
  <c r="MM90" i="2"/>
  <c r="MM28" i="2"/>
  <c r="MM288" i="2"/>
  <c r="MM171" i="2"/>
  <c r="MM97" i="2"/>
  <c r="MM309" i="2"/>
  <c r="MM241" i="2"/>
  <c r="MM387" i="2"/>
  <c r="MM396" i="2"/>
  <c r="MM405" i="2"/>
  <c r="MM310" i="2"/>
  <c r="MM136" i="2"/>
  <c r="MM122" i="2"/>
  <c r="MM343" i="2"/>
  <c r="MM278" i="2"/>
  <c r="MM273" i="2"/>
  <c r="MM25" i="2"/>
  <c r="MM347" i="2"/>
  <c r="MM245" i="2"/>
  <c r="MM313" i="2"/>
  <c r="MM63" i="2"/>
  <c r="MM57" i="2"/>
  <c r="MM68" i="2"/>
  <c r="MM292" i="2"/>
  <c r="MM70" i="2"/>
  <c r="MM23" i="2"/>
  <c r="MM71" i="2"/>
  <c r="MM282" i="2"/>
  <c r="MM182" i="2"/>
  <c r="MM267" i="2"/>
  <c r="MM78" i="2"/>
  <c r="MM194" i="2"/>
  <c r="MM295" i="2"/>
  <c r="MM132" i="2"/>
  <c r="MM175" i="2"/>
  <c r="MM37" i="2"/>
  <c r="MM230" i="2"/>
  <c r="MM274" i="2"/>
  <c r="MM319" i="2"/>
  <c r="MM363" i="2"/>
  <c r="MM284" i="2"/>
  <c r="MM46" i="2"/>
  <c r="MM196" i="2"/>
  <c r="MM108" i="2"/>
  <c r="MM102" i="2"/>
  <c r="MN475" i="2"/>
  <c r="MN451" i="2"/>
  <c r="MN478" i="2"/>
  <c r="MN307" i="2"/>
  <c r="MN161" i="2"/>
  <c r="MN452" i="2"/>
  <c r="MN321" i="2"/>
  <c r="MN462" i="2"/>
  <c r="MN335" i="2"/>
  <c r="MN373" i="2"/>
  <c r="MN461" i="2"/>
  <c r="MN402" i="2"/>
  <c r="MN421" i="2"/>
  <c r="MN473" i="2"/>
  <c r="MN467" i="2"/>
  <c r="MN356" i="2"/>
  <c r="MN162" i="2"/>
  <c r="MN374" i="2"/>
  <c r="MN123" i="2"/>
  <c r="MN157" i="2"/>
  <c r="MN311" i="2"/>
  <c r="MN237" i="2"/>
  <c r="MN285" i="2"/>
  <c r="MN392" i="2"/>
  <c r="MN359" i="2"/>
  <c r="MN163" i="2"/>
  <c r="MN317" i="2"/>
  <c r="MN364" i="2"/>
  <c r="MN168" i="2"/>
  <c r="MN381" i="2"/>
  <c r="MN201" i="2"/>
  <c r="MN208" i="2"/>
  <c r="MN301" i="2"/>
  <c r="MN352" i="2"/>
  <c r="MN189" i="2"/>
  <c r="MN93" i="2"/>
  <c r="MN178" i="2"/>
  <c r="MN69" i="2"/>
  <c r="MN388" i="2"/>
  <c r="MN64" i="2"/>
  <c r="MN99" i="2"/>
  <c r="MN113" i="2"/>
  <c r="MN43" i="2"/>
  <c r="MN100" i="2"/>
  <c r="MN81" i="2"/>
  <c r="MN62" i="2"/>
  <c r="MN160" i="2"/>
  <c r="MN199" i="2"/>
  <c r="MN92" i="2"/>
  <c r="MN117" i="2"/>
  <c r="MN87" i="2"/>
  <c r="MN223" i="2"/>
  <c r="MN280" i="2"/>
  <c r="MN193" i="2"/>
  <c r="MN404" i="2"/>
  <c r="MN146" i="2"/>
  <c r="MN239" i="2"/>
  <c r="MN203" i="2"/>
  <c r="MN140" i="2"/>
  <c r="MN185" i="2"/>
  <c r="MN398" i="2"/>
  <c r="MN221" i="2"/>
  <c r="MN460" i="2"/>
  <c r="MN427" i="2"/>
  <c r="MN240" i="2"/>
  <c r="MN476" i="2"/>
  <c r="MN445" i="2"/>
  <c r="MN463" i="2"/>
  <c r="MN211" i="2"/>
  <c r="MN300" i="2"/>
  <c r="MN385" i="2"/>
  <c r="MN408" i="2"/>
  <c r="MN428" i="2"/>
  <c r="MN128" i="2"/>
  <c r="MN148" i="2"/>
  <c r="MN204" i="2"/>
  <c r="MN109" i="2"/>
  <c r="MN244" i="2"/>
  <c r="MN215" i="2"/>
  <c r="MN259" i="2"/>
  <c r="MN250" i="2"/>
  <c r="MN281" i="2"/>
  <c r="MN442" i="2"/>
  <c r="MN366" i="2"/>
  <c r="MN348" i="2"/>
  <c r="MN316" i="2"/>
  <c r="MN299" i="2"/>
  <c r="MN142" i="2"/>
  <c r="MN246" i="2"/>
  <c r="MN89" i="2"/>
  <c r="MN7" i="2"/>
  <c r="MN141" i="2"/>
  <c r="MN176" i="2"/>
  <c r="MN33" i="2"/>
  <c r="MN150" i="2"/>
  <c r="MN86" i="2"/>
  <c r="MN369" i="2"/>
  <c r="MN350" i="2"/>
  <c r="MN88" i="2"/>
  <c r="MN19" i="2"/>
  <c r="MN73" i="2"/>
  <c r="MN56" i="2"/>
  <c r="MN94" i="2"/>
  <c r="MN105" i="2"/>
  <c r="MN112" i="2"/>
  <c r="MN15" i="2"/>
  <c r="MN21" i="2"/>
  <c r="MN149" i="2"/>
  <c r="MN83" i="2"/>
  <c r="MN367" i="2"/>
  <c r="MN124" i="2"/>
  <c r="MN54" i="2"/>
  <c r="MN308" i="2"/>
  <c r="MN413" i="2"/>
  <c r="MN126" i="2"/>
  <c r="MN172" i="2"/>
  <c r="MN39" i="2"/>
  <c r="MN181" i="2"/>
  <c r="MN469" i="2"/>
  <c r="MN228" i="2"/>
  <c r="MN474" i="2"/>
  <c r="MN323" i="2"/>
  <c r="MN401" i="2"/>
  <c r="MN419" i="2"/>
  <c r="MN216" i="2"/>
  <c r="MN415" i="2"/>
  <c r="MN412" i="2"/>
  <c r="MN403" i="2"/>
  <c r="MN119" i="2"/>
  <c r="MN424" i="2"/>
  <c r="MN137" i="2"/>
  <c r="MN465" i="2"/>
  <c r="MN303" i="2"/>
  <c r="MN233" i="2"/>
  <c r="MN287" i="2"/>
  <c r="MN170" i="2"/>
  <c r="MN49" i="2"/>
  <c r="MN133" i="2"/>
  <c r="MN376" i="2"/>
  <c r="MN400" i="2"/>
  <c r="MN449" i="2"/>
  <c r="MN143" i="2"/>
  <c r="MN393" i="2"/>
  <c r="MN264" i="2"/>
  <c r="MN212" i="2"/>
  <c r="MN302" i="2"/>
  <c r="MN232" i="2"/>
  <c r="MN314" i="2"/>
  <c r="MN61" i="2"/>
  <c r="MN130" i="2"/>
  <c r="MN371" i="2"/>
  <c r="MN103" i="2"/>
  <c r="MN346" i="2"/>
  <c r="MN72" i="2"/>
  <c r="MN344" i="2"/>
  <c r="MN34" i="2"/>
  <c r="MN210" i="2"/>
  <c r="MN368" i="2"/>
  <c r="MN101" i="2"/>
  <c r="MN50" i="2"/>
  <c r="MN227" i="2"/>
  <c r="MN306" i="2"/>
  <c r="MN29" i="2"/>
  <c r="MN341" i="2"/>
  <c r="MN263" i="2"/>
  <c r="MN125" i="2"/>
  <c r="MN40" i="2"/>
  <c r="MN74" i="2"/>
  <c r="MN134" i="2"/>
  <c r="MN268" i="2"/>
  <c r="MN131" i="2"/>
  <c r="MN180" i="2"/>
  <c r="MN391" i="2"/>
  <c r="MN434" i="2"/>
  <c r="MN152" i="2"/>
  <c r="MN164" i="2"/>
  <c r="MN177" i="2"/>
  <c r="MN45" i="2"/>
  <c r="MN106" i="2"/>
  <c r="MN225" i="2"/>
  <c r="MN464" i="2"/>
  <c r="MN394" i="2"/>
  <c r="MN213" i="2"/>
  <c r="MN437" i="2"/>
  <c r="MN441" i="2"/>
  <c r="MN357" i="2"/>
  <c r="MN407" i="2"/>
  <c r="MN443" i="2"/>
  <c r="MN360" i="2"/>
  <c r="MN333" i="2"/>
  <c r="MN389" i="2"/>
  <c r="MN440" i="2"/>
  <c r="MN258" i="2"/>
  <c r="MN339" i="2"/>
  <c r="MN305" i="2"/>
  <c r="MN60" i="2"/>
  <c r="MN129" i="2"/>
  <c r="MN248" i="2"/>
  <c r="MN456" i="2"/>
  <c r="MN14" i="2"/>
  <c r="MN197" i="2"/>
  <c r="MN253" i="2"/>
  <c r="MN291" i="2"/>
  <c r="MN331" i="2"/>
  <c r="MN410" i="2"/>
  <c r="MN471" i="2"/>
  <c r="MN91" i="2"/>
  <c r="MN247" i="2"/>
  <c r="MN6" i="2"/>
  <c r="MN222" i="2"/>
  <c r="MN139" i="2"/>
  <c r="MN226" i="2"/>
  <c r="MN95" i="2"/>
  <c r="MN96" i="2"/>
  <c r="MN111" i="2"/>
  <c r="MN58" i="2"/>
  <c r="MN243" i="2"/>
  <c r="MN35" i="2"/>
  <c r="MN5" i="2"/>
  <c r="MN9" i="2"/>
  <c r="MN209" i="2"/>
  <c r="MN2" i="2"/>
  <c r="MN286" i="2"/>
  <c r="MN65" i="2"/>
  <c r="MN153" i="2"/>
  <c r="MN195" i="2"/>
  <c r="MN186" i="2"/>
  <c r="MN184" i="2"/>
  <c r="MN85" i="2"/>
  <c r="MN432" i="2"/>
  <c r="MN383" i="2"/>
  <c r="MN325" i="2"/>
  <c r="MN362" i="2"/>
  <c r="MN361" i="2"/>
  <c r="MN455" i="2"/>
  <c r="MN22" i="2"/>
  <c r="MN52" i="2"/>
  <c r="MN260" i="2"/>
  <c r="MN262" i="2"/>
  <c r="MN372" i="2"/>
  <c r="MN418" i="2"/>
  <c r="MN370" i="2"/>
  <c r="MN349" i="2"/>
  <c r="MN416" i="2"/>
  <c r="MN423" i="2"/>
  <c r="MN414" i="2"/>
  <c r="MN151" i="2"/>
  <c r="MN447" i="2"/>
  <c r="MN298" i="2"/>
  <c r="MN438" i="2"/>
  <c r="MN430" i="2"/>
  <c r="MN436" i="2"/>
  <c r="MN104" i="2"/>
  <c r="MN80" i="2"/>
  <c r="MN44" i="2"/>
  <c r="MN202" i="2"/>
  <c r="MN67" i="2"/>
  <c r="MN446" i="2"/>
  <c r="MN426" i="2"/>
  <c r="MN165" i="2"/>
  <c r="MN135" i="2"/>
  <c r="MN236" i="2"/>
  <c r="MN271" i="2"/>
  <c r="MN114" i="2"/>
  <c r="MN252" i="2"/>
  <c r="MN340" i="2"/>
  <c r="MN294" i="2"/>
  <c r="MN276" i="2"/>
  <c r="MN20" i="2"/>
  <c r="MN17" i="2"/>
  <c r="MN296" i="2"/>
  <c r="MN30" i="2"/>
  <c r="MN31" i="2"/>
  <c r="MN48" i="2"/>
  <c r="MN206" i="2"/>
  <c r="MN120" i="2"/>
  <c r="MN293" i="2"/>
  <c r="MN218" i="2"/>
  <c r="MN66" i="2"/>
  <c r="MN144" i="2"/>
  <c r="MN192" i="2"/>
  <c r="MN4" i="2"/>
  <c r="MN254" i="2"/>
  <c r="MN275" i="2"/>
  <c r="MN76" i="2"/>
  <c r="MN155" i="2"/>
  <c r="MN145" i="2"/>
  <c r="MN16" i="2"/>
  <c r="MN98" i="2"/>
  <c r="MN270" i="2"/>
  <c r="MN229" i="2"/>
  <c r="MN297" i="2"/>
  <c r="MN448" i="2"/>
  <c r="MN337" i="2"/>
  <c r="MN255" i="2"/>
  <c r="MN13" i="2"/>
  <c r="MN167" i="2"/>
  <c r="MN84" i="2"/>
  <c r="MN336" i="2"/>
  <c r="MN458" i="2"/>
  <c r="MN378" i="2"/>
  <c r="MN77" i="2"/>
  <c r="MN290" i="2"/>
  <c r="MN329" i="2"/>
  <c r="MN351" i="2"/>
  <c r="MN450" i="2"/>
  <c r="MN384" i="2"/>
  <c r="MN355" i="2"/>
  <c r="MN265" i="2"/>
  <c r="MN279" i="2"/>
  <c r="MN377" i="2"/>
  <c r="MN397" i="2"/>
  <c r="MN235" i="2"/>
  <c r="MN183" i="2"/>
  <c r="MN251" i="2"/>
  <c r="MN121" i="2"/>
  <c r="MN249" i="2"/>
  <c r="MN8" i="2"/>
  <c r="MN334" i="2"/>
  <c r="MN272" i="2"/>
  <c r="MN439" i="2"/>
  <c r="MN453" i="2"/>
  <c r="MN382" i="2"/>
  <c r="MN417" i="2"/>
  <c r="MN386" i="2"/>
  <c r="MN435" i="2"/>
  <c r="MN138" i="2"/>
  <c r="MN342" i="2"/>
  <c r="MN200" i="2"/>
  <c r="MN256" i="2"/>
  <c r="MN190" i="2"/>
  <c r="MN79" i="2"/>
  <c r="MN219" i="2"/>
  <c r="MN147" i="2"/>
  <c r="MN127" i="2"/>
  <c r="MN3" i="2"/>
  <c r="MN75" i="2"/>
  <c r="MN51" i="2"/>
  <c r="MN12" i="2"/>
  <c r="MN26" i="2"/>
  <c r="MN169" i="2"/>
  <c r="MN53" i="2"/>
  <c r="MN156" i="2"/>
  <c r="MN191" i="2"/>
  <c r="MN188" i="2"/>
  <c r="MN207" i="2"/>
  <c r="MN115" i="2"/>
  <c r="MN27" i="2"/>
  <c r="MN159" i="2"/>
  <c r="MN420" i="2"/>
  <c r="MN118" i="2"/>
  <c r="MN322" i="2"/>
  <c r="MN411" i="2"/>
  <c r="MN345" i="2"/>
  <c r="MN154" i="2"/>
  <c r="MN110" i="2"/>
  <c r="MN277" i="2"/>
  <c r="MN330" i="2"/>
  <c r="MN47" i="2"/>
  <c r="MN477" i="2"/>
  <c r="MN320" i="2"/>
  <c r="MN82" i="2"/>
  <c r="MN399" i="2"/>
  <c r="MN269" i="2"/>
  <c r="MN315" i="2"/>
  <c r="MN425" i="2"/>
  <c r="MN454" i="2"/>
  <c r="MN242" i="2"/>
  <c r="MN238" i="2"/>
  <c r="MN375" i="2"/>
  <c r="MN422" i="2"/>
  <c r="MN395" i="2"/>
  <c r="MN444" i="2"/>
  <c r="MN107" i="2"/>
  <c r="MN231" i="2"/>
  <c r="MN116" i="2"/>
  <c r="MN283" i="2"/>
  <c r="MN380" i="2"/>
  <c r="MN234" i="2"/>
  <c r="MN266" i="2"/>
  <c r="MN332" i="2"/>
  <c r="MN406" i="2"/>
  <c r="MN365" i="2"/>
  <c r="MN173" i="2"/>
  <c r="MN433" i="2"/>
  <c r="MN354" i="2"/>
  <c r="MN11" i="2"/>
  <c r="MN326" i="2"/>
  <c r="MN42" i="2"/>
  <c r="MN468" i="2"/>
  <c r="MN472" i="2"/>
  <c r="MN41" i="2"/>
  <c r="MN158" i="2"/>
  <c r="MN174" i="2"/>
  <c r="MN217" i="2"/>
  <c r="MN38" i="2"/>
  <c r="MN214" i="2"/>
  <c r="MN32" i="2"/>
  <c r="MN24" i="2"/>
  <c r="MN18" i="2"/>
  <c r="MN59" i="2"/>
  <c r="MN36" i="2"/>
  <c r="MN220" i="2"/>
  <c r="MN198" i="2"/>
  <c r="MN224" i="2"/>
  <c r="MN353" i="2"/>
  <c r="MN470" i="2"/>
  <c r="MN358" i="2"/>
  <c r="MN55" i="2"/>
  <c r="MN327" i="2"/>
  <c r="MN261" i="2"/>
  <c r="MN205" i="2"/>
  <c r="MN466" i="2"/>
  <c r="MN304" i="2"/>
  <c r="MN166" i="2"/>
  <c r="MN289" i="2"/>
  <c r="MN179" i="2"/>
  <c r="MN10" i="2"/>
  <c r="MN257" i="2"/>
  <c r="MN457" i="2"/>
  <c r="MN390" i="2"/>
  <c r="MN379" i="2"/>
  <c r="MN429" i="2"/>
  <c r="MN409" i="2"/>
  <c r="MN328" i="2"/>
  <c r="MN324" i="2"/>
  <c r="MN431" i="2"/>
  <c r="MN338" i="2"/>
  <c r="MN187" i="2"/>
  <c r="MN318" i="2"/>
  <c r="MN479" i="2"/>
  <c r="MN459" i="2"/>
  <c r="MN312" i="2"/>
  <c r="MN90" i="2"/>
  <c r="MN28" i="2"/>
  <c r="MN288" i="2"/>
  <c r="MN171" i="2"/>
  <c r="MN97" i="2"/>
  <c r="MN309" i="2"/>
  <c r="MN241" i="2"/>
  <c r="MN387" i="2"/>
  <c r="MN396" i="2"/>
  <c r="MN405" i="2"/>
  <c r="MN310" i="2"/>
  <c r="MN136" i="2"/>
  <c r="MN122" i="2"/>
  <c r="MN343" i="2"/>
  <c r="MN278" i="2"/>
  <c r="MN273" i="2"/>
  <c r="MN25" i="2"/>
  <c r="MN347" i="2"/>
  <c r="MN245" i="2"/>
  <c r="MN313" i="2"/>
  <c r="MN63" i="2"/>
  <c r="MN57" i="2"/>
  <c r="MN68" i="2"/>
  <c r="MN292" i="2"/>
  <c r="MN70" i="2"/>
  <c r="MN23" i="2"/>
  <c r="MN71" i="2"/>
  <c r="MN282" i="2"/>
  <c r="MN182" i="2"/>
  <c r="MN267" i="2"/>
  <c r="MN78" i="2"/>
  <c r="MN194" i="2"/>
  <c r="MN295" i="2"/>
  <c r="MN132" i="2"/>
  <c r="MN175" i="2"/>
  <c r="MN37" i="2"/>
  <c r="MN230" i="2"/>
  <c r="MN274" i="2"/>
  <c r="MN319" i="2"/>
  <c r="MN363" i="2"/>
  <c r="MN284" i="2"/>
  <c r="MN46" i="2"/>
  <c r="MN196" i="2"/>
  <c r="MN108" i="2"/>
  <c r="MN102" i="2"/>
  <c r="MP451" i="2"/>
  <c r="MP373" i="2"/>
  <c r="MP374" i="2"/>
  <c r="MP163" i="2"/>
  <c r="MP352" i="2"/>
  <c r="MP113" i="2"/>
  <c r="MP117" i="2"/>
  <c r="MP203" i="2"/>
  <c r="MO475" i="2"/>
  <c r="MO451" i="2"/>
  <c r="MO478" i="2"/>
  <c r="MO307" i="2"/>
  <c r="MO161" i="2"/>
  <c r="MO452" i="2"/>
  <c r="MO321" i="2"/>
  <c r="MO462" i="2"/>
  <c r="MO335" i="2"/>
  <c r="MO373" i="2"/>
  <c r="MO461" i="2"/>
  <c r="MO402" i="2"/>
  <c r="MO421" i="2"/>
  <c r="MO473" i="2"/>
  <c r="MO467" i="2"/>
  <c r="MO356" i="2"/>
  <c r="MO162" i="2"/>
  <c r="MO374" i="2"/>
  <c r="MO123" i="2"/>
  <c r="MO157" i="2"/>
  <c r="MO311" i="2"/>
  <c r="MO237" i="2"/>
  <c r="MO285" i="2"/>
  <c r="MO392" i="2"/>
  <c r="MO359" i="2"/>
  <c r="MO163" i="2"/>
  <c r="MO317" i="2"/>
  <c r="MO364" i="2"/>
  <c r="MO168" i="2"/>
  <c r="MO381" i="2"/>
  <c r="MO201" i="2"/>
  <c r="MO208" i="2"/>
  <c r="MO301" i="2"/>
  <c r="MO352" i="2"/>
  <c r="MO189" i="2"/>
  <c r="MO93" i="2"/>
  <c r="MO178" i="2"/>
  <c r="MO69" i="2"/>
  <c r="MO388" i="2"/>
  <c r="MO64" i="2"/>
  <c r="MO99" i="2"/>
  <c r="MO113" i="2"/>
  <c r="MO43" i="2"/>
  <c r="MO100" i="2"/>
  <c r="MO81" i="2"/>
  <c r="MO62" i="2"/>
  <c r="MO160" i="2"/>
  <c r="MO199" i="2"/>
  <c r="MO92" i="2"/>
  <c r="MO117" i="2"/>
  <c r="MO87" i="2"/>
  <c r="MO223" i="2"/>
  <c r="MO280" i="2"/>
  <c r="MO193" i="2"/>
  <c r="MO404" i="2"/>
  <c r="MO146" i="2"/>
  <c r="MO239" i="2"/>
  <c r="MO203" i="2"/>
  <c r="MO140" i="2"/>
  <c r="MP478" i="2"/>
  <c r="MP461" i="2"/>
  <c r="MP123" i="2"/>
  <c r="MP317" i="2"/>
  <c r="MP189" i="2"/>
  <c r="MP43" i="2"/>
  <c r="MP87" i="2"/>
  <c r="MP140" i="2"/>
  <c r="MO185" i="2"/>
  <c r="MO398" i="2"/>
  <c r="MO221" i="2"/>
  <c r="MO460" i="2"/>
  <c r="MO427" i="2"/>
  <c r="MO240" i="2"/>
  <c r="MO476" i="2"/>
  <c r="MO445" i="2"/>
  <c r="MO463" i="2"/>
  <c r="MO211" i="2"/>
  <c r="MO300" i="2"/>
  <c r="MO385" i="2"/>
  <c r="MO408" i="2"/>
  <c r="MO428" i="2"/>
  <c r="MO128" i="2"/>
  <c r="MO148" i="2"/>
  <c r="MO204" i="2"/>
  <c r="MO109" i="2"/>
  <c r="MO244" i="2"/>
  <c r="MO215" i="2"/>
  <c r="MO259" i="2"/>
  <c r="MO250" i="2"/>
  <c r="MO281" i="2"/>
  <c r="MO442" i="2"/>
  <c r="MO366" i="2"/>
  <c r="MO348" i="2"/>
  <c r="MO316" i="2"/>
  <c r="MO299" i="2"/>
  <c r="MO142" i="2"/>
  <c r="MO246" i="2"/>
  <c r="MO89" i="2"/>
  <c r="MO7" i="2"/>
  <c r="MO141" i="2"/>
  <c r="MO176" i="2"/>
  <c r="MO33" i="2"/>
  <c r="MO150" i="2"/>
  <c r="MO86" i="2"/>
  <c r="MO369" i="2"/>
  <c r="MO350" i="2"/>
  <c r="MO88" i="2"/>
  <c r="MO19" i="2"/>
  <c r="MO73" i="2"/>
  <c r="MO56" i="2"/>
  <c r="MO94" i="2"/>
  <c r="MO105" i="2"/>
  <c r="MO112" i="2"/>
  <c r="MO15" i="2"/>
  <c r="MO21" i="2"/>
  <c r="MO149" i="2"/>
  <c r="MO83" i="2"/>
  <c r="MO367" i="2"/>
  <c r="MO124" i="2"/>
  <c r="MO54" i="2"/>
  <c r="MO308" i="2"/>
  <c r="MO413" i="2"/>
  <c r="MO126" i="2"/>
  <c r="MO172" i="2"/>
  <c r="MO39" i="2"/>
  <c r="MO181" i="2"/>
  <c r="MP307" i="2"/>
  <c r="MP402" i="2"/>
  <c r="MP157" i="2"/>
  <c r="MP364" i="2"/>
  <c r="MP93" i="2"/>
  <c r="MP100" i="2"/>
  <c r="MP223" i="2"/>
  <c r="MO469" i="2"/>
  <c r="MO228" i="2"/>
  <c r="MO474" i="2"/>
  <c r="MO323" i="2"/>
  <c r="MO401" i="2"/>
  <c r="MO419" i="2"/>
  <c r="MO216" i="2"/>
  <c r="MO415" i="2"/>
  <c r="MO412" i="2"/>
  <c r="MO403" i="2"/>
  <c r="MO119" i="2"/>
  <c r="MO424" i="2"/>
  <c r="MO137" i="2"/>
  <c r="MO465" i="2"/>
  <c r="MO303" i="2"/>
  <c r="MO233" i="2"/>
  <c r="MO287" i="2"/>
  <c r="MO170" i="2"/>
  <c r="MO49" i="2"/>
  <c r="MO133" i="2"/>
  <c r="MO376" i="2"/>
  <c r="MO400" i="2"/>
  <c r="MO449" i="2"/>
  <c r="MO143" i="2"/>
  <c r="MO393" i="2"/>
  <c r="MO264" i="2"/>
  <c r="MO212" i="2"/>
  <c r="MO302" i="2"/>
  <c r="MO232" i="2"/>
  <c r="MO314" i="2"/>
  <c r="MO61" i="2"/>
  <c r="MO130" i="2"/>
  <c r="MO371" i="2"/>
  <c r="MO103" i="2"/>
  <c r="MO346" i="2"/>
  <c r="MO72" i="2"/>
  <c r="MO344" i="2"/>
  <c r="MO34" i="2"/>
  <c r="MO210" i="2"/>
  <c r="MO368" i="2"/>
  <c r="MO101" i="2"/>
  <c r="MO50" i="2"/>
  <c r="MO227" i="2"/>
  <c r="MO306" i="2"/>
  <c r="MO29" i="2"/>
  <c r="MO341" i="2"/>
  <c r="MO263" i="2"/>
  <c r="MO125" i="2"/>
  <c r="MO40" i="2"/>
  <c r="MO74" i="2"/>
  <c r="MO134" i="2"/>
  <c r="MO268" i="2"/>
  <c r="MO131" i="2"/>
  <c r="MO180" i="2"/>
  <c r="MO391" i="2"/>
  <c r="MO434" i="2"/>
  <c r="MO152" i="2"/>
  <c r="MO164" i="2"/>
  <c r="MO177" i="2"/>
  <c r="MO45" i="2"/>
  <c r="MP161" i="2"/>
  <c r="MP421" i="2"/>
  <c r="MP311" i="2"/>
  <c r="MP168" i="2"/>
  <c r="MP178" i="2"/>
  <c r="MP81" i="2"/>
  <c r="MP280" i="2"/>
  <c r="MO106" i="2"/>
  <c r="MO225" i="2"/>
  <c r="MO464" i="2"/>
  <c r="MO394" i="2"/>
  <c r="MO213" i="2"/>
  <c r="MO437" i="2"/>
  <c r="MO441" i="2"/>
  <c r="MO357" i="2"/>
  <c r="MO407" i="2"/>
  <c r="MO443" i="2"/>
  <c r="MO360" i="2"/>
  <c r="MO333" i="2"/>
  <c r="MO389" i="2"/>
  <c r="MO440" i="2"/>
  <c r="MO258" i="2"/>
  <c r="MO339" i="2"/>
  <c r="MO305" i="2"/>
  <c r="MO60" i="2"/>
  <c r="MO129" i="2"/>
  <c r="MO248" i="2"/>
  <c r="MO456" i="2"/>
  <c r="MO14" i="2"/>
  <c r="MO197" i="2"/>
  <c r="MO253" i="2"/>
  <c r="MO291" i="2"/>
  <c r="MO331" i="2"/>
  <c r="MO410" i="2"/>
  <c r="MO471" i="2"/>
  <c r="MO91" i="2"/>
  <c r="MO247" i="2"/>
  <c r="MO6" i="2"/>
  <c r="MO222" i="2"/>
  <c r="MO139" i="2"/>
  <c r="MO226" i="2"/>
  <c r="MO95" i="2"/>
  <c r="MO96" i="2"/>
  <c r="MO111" i="2"/>
  <c r="MO58" i="2"/>
  <c r="MO243" i="2"/>
  <c r="MO35" i="2"/>
  <c r="MO5" i="2"/>
  <c r="MO9" i="2"/>
  <c r="MO209" i="2"/>
  <c r="MO2" i="2"/>
  <c r="MO286" i="2"/>
  <c r="MO65" i="2"/>
  <c r="MO153" i="2"/>
  <c r="MO195" i="2"/>
  <c r="MO186" i="2"/>
  <c r="MO184" i="2"/>
  <c r="MO85" i="2"/>
  <c r="MO432" i="2"/>
  <c r="MO383" i="2"/>
  <c r="MO325" i="2"/>
  <c r="MO362" i="2"/>
  <c r="MO361" i="2"/>
  <c r="MO455" i="2"/>
  <c r="MO22" i="2"/>
  <c r="MO52" i="2"/>
  <c r="MO260" i="2"/>
  <c r="MP452" i="2"/>
  <c r="MP473" i="2"/>
  <c r="MP237" i="2"/>
  <c r="MP381" i="2"/>
  <c r="MP69" i="2"/>
  <c r="MP62" i="2"/>
  <c r="MP193" i="2"/>
  <c r="MO262" i="2"/>
  <c r="MO372" i="2"/>
  <c r="MO418" i="2"/>
  <c r="MO370" i="2"/>
  <c r="MO349" i="2"/>
  <c r="MO416" i="2"/>
  <c r="MO423" i="2"/>
  <c r="MO414" i="2"/>
  <c r="MO151" i="2"/>
  <c r="MO447" i="2"/>
  <c r="MO298" i="2"/>
  <c r="MO438" i="2"/>
  <c r="MO430" i="2"/>
  <c r="MO436" i="2"/>
  <c r="MO104" i="2"/>
  <c r="MO80" i="2"/>
  <c r="MO44" i="2"/>
  <c r="MO202" i="2"/>
  <c r="MO67" i="2"/>
  <c r="MO446" i="2"/>
  <c r="MO426" i="2"/>
  <c r="MO165" i="2"/>
  <c r="MO135" i="2"/>
  <c r="MO236" i="2"/>
  <c r="MO271" i="2"/>
  <c r="MO114" i="2"/>
  <c r="MO252" i="2"/>
  <c r="MO340" i="2"/>
  <c r="MO294" i="2"/>
  <c r="MO276" i="2"/>
  <c r="MO20" i="2"/>
  <c r="MO17" i="2"/>
  <c r="MO296" i="2"/>
  <c r="MO30" i="2"/>
  <c r="MO31" i="2"/>
  <c r="MO48" i="2"/>
  <c r="MO206" i="2"/>
  <c r="MO120" i="2"/>
  <c r="MO293" i="2"/>
  <c r="MO218" i="2"/>
  <c r="MO66" i="2"/>
  <c r="MO144" i="2"/>
  <c r="MO192" i="2"/>
  <c r="MO4" i="2"/>
  <c r="MO254" i="2"/>
  <c r="MO275" i="2"/>
  <c r="MO76" i="2"/>
  <c r="MO155" i="2"/>
  <c r="MO145" i="2"/>
  <c r="MO16" i="2"/>
  <c r="MO98" i="2"/>
  <c r="MO270" i="2"/>
  <c r="MO229" i="2"/>
  <c r="MO297" i="2"/>
  <c r="MO448" i="2"/>
  <c r="MO337" i="2"/>
  <c r="MO255" i="2"/>
  <c r="MO13" i="2"/>
  <c r="MO167" i="2"/>
  <c r="MO84" i="2"/>
  <c r="MP321" i="2"/>
  <c r="MP467" i="2"/>
  <c r="MP285" i="2"/>
  <c r="MP201" i="2"/>
  <c r="MP388" i="2"/>
  <c r="MP160" i="2"/>
  <c r="MP404" i="2"/>
  <c r="MO336" i="2"/>
  <c r="MO458" i="2"/>
  <c r="MO378" i="2"/>
  <c r="MO77" i="2"/>
  <c r="MO290" i="2"/>
  <c r="MO329" i="2"/>
  <c r="MO351" i="2"/>
  <c r="MO450" i="2"/>
  <c r="MO384" i="2"/>
  <c r="MO355" i="2"/>
  <c r="MO265" i="2"/>
  <c r="MO279" i="2"/>
  <c r="MO377" i="2"/>
  <c r="MO397" i="2"/>
  <c r="MO235" i="2"/>
  <c r="MO183" i="2"/>
  <c r="MO251" i="2"/>
  <c r="MO121" i="2"/>
  <c r="MO249" i="2"/>
  <c r="MO8" i="2"/>
  <c r="MO334" i="2"/>
  <c r="MO272" i="2"/>
  <c r="MO439" i="2"/>
  <c r="MO453" i="2"/>
  <c r="MO382" i="2"/>
  <c r="MO417" i="2"/>
  <c r="MO386" i="2"/>
  <c r="MO435" i="2"/>
  <c r="MO138" i="2"/>
  <c r="MO342" i="2"/>
  <c r="MO200" i="2"/>
  <c r="MO256" i="2"/>
  <c r="MO190" i="2"/>
  <c r="MO79" i="2"/>
  <c r="MO219" i="2"/>
  <c r="MO147" i="2"/>
  <c r="MO127" i="2"/>
  <c r="MO3" i="2"/>
  <c r="MO75" i="2"/>
  <c r="MO51" i="2"/>
  <c r="MO12" i="2"/>
  <c r="MO26" i="2"/>
  <c r="MO169" i="2"/>
  <c r="MO53" i="2"/>
  <c r="MO156" i="2"/>
  <c r="MO191" i="2"/>
  <c r="MO188" i="2"/>
  <c r="MO207" i="2"/>
  <c r="MO115" i="2"/>
  <c r="MO27" i="2"/>
  <c r="MO159" i="2"/>
  <c r="MO420" i="2"/>
  <c r="MO118" i="2"/>
  <c r="MO322" i="2"/>
  <c r="MO411" i="2"/>
  <c r="MO345" i="2"/>
  <c r="MO154" i="2"/>
  <c r="MO110" i="2"/>
  <c r="MO277" i="2"/>
  <c r="MO330" i="2"/>
  <c r="MP462" i="2"/>
  <c r="MP356" i="2"/>
  <c r="MP392" i="2"/>
  <c r="MP208" i="2"/>
  <c r="MP64" i="2"/>
  <c r="MP199" i="2"/>
  <c r="MP146" i="2"/>
  <c r="MO47" i="2"/>
  <c r="MO477" i="2"/>
  <c r="MO320" i="2"/>
  <c r="MO82" i="2"/>
  <c r="MO399" i="2"/>
  <c r="MO269" i="2"/>
  <c r="MO315" i="2"/>
  <c r="MO425" i="2"/>
  <c r="MO454" i="2"/>
  <c r="MO242" i="2"/>
  <c r="MO238" i="2"/>
  <c r="MO375" i="2"/>
  <c r="MO422" i="2"/>
  <c r="MO395" i="2"/>
  <c r="MO444" i="2"/>
  <c r="MO107" i="2"/>
  <c r="MO231" i="2"/>
  <c r="MO116" i="2"/>
  <c r="MO283" i="2"/>
  <c r="MO380" i="2"/>
  <c r="MO234" i="2"/>
  <c r="MO266" i="2"/>
  <c r="MO332" i="2"/>
  <c r="MO406" i="2"/>
  <c r="MO365" i="2"/>
  <c r="MO173" i="2"/>
  <c r="MO433" i="2"/>
  <c r="MO354" i="2"/>
  <c r="MO11" i="2"/>
  <c r="MO326" i="2"/>
  <c r="MO42" i="2"/>
  <c r="MO468" i="2"/>
  <c r="MO472" i="2"/>
  <c r="MO41" i="2"/>
  <c r="MO158" i="2"/>
  <c r="MO174" i="2"/>
  <c r="MO217" i="2"/>
  <c r="MO38" i="2"/>
  <c r="MO214" i="2"/>
  <c r="MO32" i="2"/>
  <c r="MO24" i="2"/>
  <c r="MO18" i="2"/>
  <c r="MO59" i="2"/>
  <c r="MO36" i="2"/>
  <c r="MO220" i="2"/>
  <c r="MO198" i="2"/>
  <c r="MO224" i="2"/>
  <c r="MO353" i="2"/>
  <c r="MO470" i="2"/>
  <c r="MO358" i="2"/>
  <c r="MO55" i="2"/>
  <c r="MO327" i="2"/>
  <c r="MO261" i="2"/>
  <c r="MO205" i="2"/>
  <c r="MO466" i="2"/>
  <c r="MO304" i="2"/>
  <c r="MO166" i="2"/>
  <c r="MO289" i="2"/>
  <c r="MO179" i="2"/>
  <c r="MO10" i="2"/>
  <c r="MP475" i="2"/>
  <c r="MP335" i="2"/>
  <c r="MP162" i="2"/>
  <c r="MP359" i="2"/>
  <c r="MP301" i="2"/>
  <c r="MP99" i="2"/>
  <c r="MP92" i="2"/>
  <c r="MP239" i="2"/>
  <c r="MO257" i="2"/>
  <c r="MO457" i="2"/>
  <c r="MO390" i="2"/>
  <c r="MO379" i="2"/>
  <c r="MO429" i="2"/>
  <c r="MO409" i="2"/>
  <c r="MO328" i="2"/>
  <c r="MO324" i="2"/>
  <c r="MO431" i="2"/>
  <c r="MO338" i="2"/>
  <c r="MO187" i="2"/>
  <c r="MO318" i="2"/>
  <c r="MO479" i="2"/>
  <c r="MO459" i="2"/>
  <c r="MO312" i="2"/>
  <c r="MO90" i="2"/>
  <c r="MO28" i="2"/>
  <c r="MO288" i="2"/>
  <c r="MO171" i="2"/>
  <c r="MO97" i="2"/>
  <c r="MO309" i="2"/>
  <c r="MO241" i="2"/>
  <c r="MO387" i="2"/>
  <c r="MO396" i="2"/>
  <c r="MO405" i="2"/>
  <c r="MO310" i="2"/>
  <c r="MO136" i="2"/>
  <c r="MO122" i="2"/>
  <c r="MO343" i="2"/>
  <c r="MO278" i="2"/>
  <c r="MO273" i="2"/>
  <c r="MO25" i="2"/>
  <c r="MO347" i="2"/>
  <c r="MO245" i="2"/>
  <c r="MO313" i="2"/>
  <c r="MO63" i="2"/>
  <c r="MO57" i="2"/>
  <c r="MO68" i="2"/>
  <c r="MO292" i="2"/>
  <c r="MO70" i="2"/>
  <c r="MO23" i="2"/>
  <c r="MO71" i="2"/>
  <c r="MO282" i="2"/>
  <c r="MO182" i="2"/>
  <c r="MO267" i="2"/>
  <c r="MO78" i="2"/>
  <c r="MO194" i="2"/>
  <c r="MO295" i="2"/>
  <c r="MO132" i="2"/>
  <c r="MO175" i="2"/>
  <c r="MO37" i="2"/>
  <c r="MO230" i="2"/>
  <c r="MO274" i="2"/>
  <c r="MO319" i="2"/>
  <c r="MO363" i="2"/>
  <c r="MO284" i="2"/>
  <c r="MO46" i="2"/>
  <c r="MO196" i="2"/>
  <c r="MO108" i="2"/>
  <c r="MO102" i="2"/>
  <c r="MP185" i="2"/>
  <c r="MP398" i="2"/>
  <c r="MP221" i="2"/>
  <c r="MP460" i="2"/>
  <c r="MP427" i="2"/>
  <c r="MP240" i="2"/>
  <c r="MP476" i="2"/>
  <c r="MP445" i="2"/>
  <c r="MP463" i="2"/>
  <c r="MP211" i="2"/>
  <c r="MP300" i="2"/>
  <c r="MP385" i="2"/>
  <c r="MP408" i="2"/>
  <c r="MP428" i="2"/>
  <c r="MP128" i="2"/>
  <c r="MP148" i="2"/>
  <c r="MP204" i="2"/>
  <c r="MP109" i="2"/>
  <c r="MP244" i="2"/>
  <c r="MP215" i="2"/>
  <c r="MP259" i="2"/>
  <c r="MP250" i="2"/>
  <c r="MP281" i="2"/>
  <c r="MP442" i="2"/>
  <c r="MP366" i="2"/>
  <c r="MP348" i="2"/>
  <c r="MP316" i="2"/>
  <c r="MP299" i="2"/>
  <c r="MP142" i="2"/>
  <c r="MP246" i="2"/>
  <c r="MP89" i="2"/>
  <c r="MP7" i="2"/>
  <c r="MP141" i="2"/>
  <c r="MP176" i="2"/>
  <c r="MP33" i="2"/>
  <c r="MP150" i="2"/>
  <c r="MP86" i="2"/>
  <c r="MP369" i="2"/>
  <c r="MP350" i="2"/>
  <c r="MP88" i="2"/>
  <c r="MP19" i="2"/>
  <c r="MP73" i="2"/>
  <c r="MP56" i="2"/>
  <c r="MP94" i="2"/>
  <c r="MP105" i="2"/>
  <c r="MP112" i="2"/>
  <c r="MP15" i="2"/>
  <c r="MP21" i="2"/>
  <c r="MP149" i="2"/>
  <c r="MP83" i="2"/>
  <c r="MP367" i="2"/>
  <c r="MP124" i="2"/>
  <c r="MP54" i="2"/>
  <c r="MP308" i="2"/>
  <c r="MP413" i="2"/>
  <c r="MP126" i="2"/>
  <c r="MP172" i="2"/>
  <c r="MP39" i="2"/>
  <c r="MP181" i="2"/>
  <c r="MP469" i="2"/>
  <c r="MP228" i="2"/>
  <c r="MP474" i="2"/>
  <c r="MP323" i="2"/>
  <c r="MP401" i="2"/>
  <c r="MP419" i="2"/>
  <c r="MP216" i="2"/>
  <c r="MP415" i="2"/>
  <c r="MP412" i="2"/>
  <c r="MP403" i="2"/>
  <c r="MP119" i="2"/>
  <c r="MP424" i="2"/>
  <c r="MP137" i="2"/>
  <c r="MP465" i="2"/>
  <c r="MP303" i="2"/>
  <c r="MP233" i="2"/>
  <c r="MP287" i="2"/>
  <c r="MP170" i="2"/>
  <c r="MP49" i="2"/>
  <c r="MP133" i="2"/>
  <c r="MP376" i="2"/>
  <c r="MP400" i="2"/>
  <c r="MP449" i="2"/>
  <c r="MP143" i="2"/>
  <c r="MP393" i="2"/>
  <c r="MP264" i="2"/>
  <c r="MP212" i="2"/>
  <c r="MP302" i="2"/>
  <c r="MP232" i="2"/>
  <c r="MP314" i="2"/>
  <c r="MP61" i="2"/>
  <c r="MP130" i="2"/>
  <c r="MP371" i="2"/>
  <c r="MP103" i="2"/>
  <c r="MP346" i="2"/>
  <c r="MP72" i="2"/>
  <c r="MP344" i="2"/>
  <c r="MP34" i="2"/>
  <c r="MP210" i="2"/>
  <c r="MP368" i="2"/>
  <c r="MP101" i="2"/>
  <c r="MP50" i="2"/>
  <c r="MP227" i="2"/>
  <c r="MP306" i="2"/>
  <c r="MP29" i="2"/>
  <c r="MP341" i="2"/>
  <c r="MP263" i="2"/>
  <c r="MP125" i="2"/>
  <c r="MP40" i="2"/>
  <c r="MP74" i="2"/>
  <c r="MP134" i="2"/>
  <c r="MP268" i="2"/>
  <c r="MP131" i="2"/>
  <c r="MP180" i="2"/>
  <c r="MP391" i="2"/>
  <c r="MP434" i="2"/>
  <c r="MP152" i="2"/>
  <c r="MP164" i="2"/>
  <c r="MP177" i="2"/>
  <c r="MP45" i="2"/>
  <c r="MP106" i="2"/>
  <c r="MP225" i="2"/>
  <c r="MP464" i="2"/>
  <c r="MP394" i="2"/>
  <c r="MP213" i="2"/>
  <c r="MP437" i="2"/>
  <c r="MP441" i="2"/>
  <c r="MP357" i="2"/>
  <c r="MP407" i="2"/>
  <c r="MP443" i="2"/>
  <c r="MP360" i="2"/>
  <c r="MP333" i="2"/>
  <c r="MP389" i="2"/>
  <c r="MP440" i="2"/>
  <c r="MP258" i="2"/>
  <c r="MP339" i="2"/>
  <c r="MP305" i="2"/>
  <c r="MP60" i="2"/>
  <c r="MP129" i="2"/>
  <c r="MP248" i="2"/>
  <c r="MP456" i="2"/>
  <c r="MP14" i="2"/>
  <c r="MP197" i="2"/>
  <c r="MP253" i="2"/>
  <c r="MP291" i="2"/>
  <c r="MP331" i="2"/>
  <c r="MP410" i="2"/>
  <c r="MP471" i="2"/>
  <c r="MP91" i="2"/>
  <c r="MP247" i="2"/>
  <c r="MP6" i="2"/>
  <c r="MP222" i="2"/>
  <c r="MP139" i="2"/>
  <c r="MP226" i="2"/>
  <c r="MP95" i="2"/>
  <c r="MP96" i="2"/>
  <c r="MP111" i="2"/>
  <c r="MP58" i="2"/>
  <c r="MP243" i="2"/>
  <c r="MP35" i="2"/>
  <c r="MP5" i="2"/>
  <c r="MP9" i="2"/>
  <c r="MP209" i="2"/>
  <c r="MP2" i="2"/>
  <c r="MP286" i="2"/>
  <c r="MP65" i="2"/>
  <c r="MP153" i="2"/>
  <c r="MP195" i="2"/>
  <c r="MP186" i="2"/>
  <c r="MP184" i="2"/>
  <c r="MP85" i="2"/>
  <c r="MP432" i="2"/>
  <c r="MP383" i="2"/>
  <c r="MP325" i="2"/>
  <c r="MP362" i="2"/>
  <c r="MP361" i="2"/>
  <c r="MP455" i="2"/>
  <c r="MP22" i="2"/>
  <c r="MP52" i="2"/>
  <c r="MP260" i="2"/>
  <c r="MP262" i="2"/>
  <c r="MP372" i="2"/>
  <c r="MP418" i="2"/>
  <c r="MP370" i="2"/>
  <c r="MP349" i="2"/>
  <c r="MP416" i="2"/>
  <c r="MP423" i="2"/>
  <c r="MP414" i="2"/>
  <c r="MP151" i="2"/>
  <c r="MP447" i="2"/>
  <c r="MP298" i="2"/>
  <c r="MP438" i="2"/>
  <c r="MP430" i="2"/>
  <c r="MP436" i="2"/>
  <c r="MP104" i="2"/>
  <c r="MP80" i="2"/>
  <c r="MP44" i="2"/>
  <c r="MP202" i="2"/>
  <c r="MP67" i="2"/>
  <c r="MP446" i="2"/>
  <c r="MP426" i="2"/>
  <c r="MP165" i="2"/>
  <c r="MP135" i="2"/>
  <c r="MP236" i="2"/>
  <c r="MP271" i="2"/>
  <c r="MP114" i="2"/>
  <c r="MP252" i="2"/>
  <c r="MP340" i="2"/>
  <c r="MP294" i="2"/>
  <c r="MP276" i="2"/>
  <c r="MP20" i="2"/>
  <c r="MP17" i="2"/>
  <c r="MP296" i="2"/>
  <c r="MP30" i="2"/>
  <c r="MP31" i="2"/>
  <c r="MP48" i="2"/>
  <c r="MP206" i="2"/>
  <c r="MP120" i="2"/>
  <c r="MP293" i="2"/>
  <c r="MP218" i="2"/>
  <c r="MP66" i="2"/>
  <c r="MP144" i="2"/>
  <c r="MP192" i="2"/>
  <c r="MP4" i="2"/>
  <c r="MP254" i="2"/>
  <c r="MP275" i="2"/>
  <c r="MP76" i="2"/>
  <c r="MP155" i="2"/>
  <c r="MP145" i="2"/>
  <c r="MP16" i="2"/>
  <c r="MP98" i="2"/>
  <c r="MP270" i="2"/>
  <c r="MP229" i="2"/>
  <c r="MP297" i="2"/>
  <c r="MP448" i="2"/>
  <c r="MP337" i="2"/>
  <c r="MP255" i="2"/>
  <c r="MP13" i="2"/>
  <c r="MP167" i="2"/>
  <c r="MP84" i="2"/>
  <c r="MP336" i="2"/>
  <c r="MP458" i="2"/>
  <c r="MP378" i="2"/>
  <c r="MP77" i="2"/>
  <c r="MP290" i="2"/>
  <c r="MP329" i="2"/>
  <c r="MP351" i="2"/>
  <c r="MP450" i="2"/>
  <c r="MP384" i="2"/>
  <c r="MP355" i="2"/>
  <c r="MP265" i="2"/>
  <c r="MP279" i="2"/>
  <c r="MP377" i="2"/>
  <c r="MP397" i="2"/>
  <c r="MP235" i="2"/>
  <c r="MP183" i="2"/>
  <c r="MP251" i="2"/>
  <c r="MP121" i="2"/>
  <c r="MP249" i="2"/>
  <c r="MP8" i="2"/>
  <c r="MP334" i="2"/>
  <c r="MP272" i="2"/>
  <c r="MP439" i="2"/>
  <c r="MP453" i="2"/>
  <c r="MP382" i="2"/>
  <c r="MP417" i="2"/>
  <c r="MP386" i="2"/>
  <c r="MP435" i="2"/>
  <c r="MP138" i="2"/>
  <c r="MP342" i="2"/>
  <c r="MP200" i="2"/>
  <c r="MP256" i="2"/>
  <c r="MP190" i="2"/>
  <c r="MP79" i="2"/>
  <c r="MP219" i="2"/>
  <c r="MP147" i="2"/>
  <c r="MP127" i="2"/>
  <c r="MP3" i="2"/>
  <c r="MP75" i="2"/>
  <c r="MP51" i="2"/>
  <c r="MP12" i="2"/>
  <c r="MP26" i="2"/>
  <c r="MP169" i="2"/>
  <c r="MP53" i="2"/>
  <c r="MP156" i="2"/>
  <c r="MP191" i="2"/>
  <c r="MP188" i="2"/>
  <c r="MP207" i="2"/>
  <c r="MP115" i="2"/>
  <c r="MP27" i="2"/>
  <c r="MP159" i="2"/>
  <c r="MP420" i="2"/>
  <c r="MP118" i="2"/>
  <c r="MP322" i="2"/>
  <c r="MP411" i="2"/>
  <c r="MP345" i="2"/>
  <c r="MP154" i="2"/>
  <c r="MP110" i="2"/>
  <c r="MP277" i="2"/>
  <c r="MP330" i="2"/>
  <c r="MP47" i="2"/>
  <c r="MP477" i="2"/>
  <c r="MP320" i="2"/>
  <c r="MP82" i="2"/>
  <c r="MP399" i="2"/>
  <c r="MP242" i="2"/>
  <c r="MP238" i="2"/>
  <c r="MP375" i="2"/>
  <c r="MP422" i="2"/>
  <c r="MP395" i="2"/>
  <c r="MP444" i="2"/>
  <c r="MP107" i="2"/>
  <c r="MP231" i="2"/>
  <c r="MP116" i="2"/>
  <c r="MP283" i="2"/>
  <c r="MP380" i="2"/>
  <c r="MP234" i="2"/>
  <c r="MP266" i="2"/>
  <c r="MP332" i="2"/>
  <c r="MP406" i="2"/>
  <c r="MP365" i="2"/>
  <c r="MP173" i="2"/>
  <c r="MP433" i="2"/>
  <c r="MP354" i="2"/>
  <c r="MP11" i="2"/>
  <c r="MP326" i="2"/>
  <c r="MP42" i="2"/>
  <c r="MP468" i="2"/>
  <c r="MP472" i="2"/>
  <c r="MP41" i="2"/>
  <c r="MP158" i="2"/>
  <c r="MP174" i="2"/>
  <c r="MP217" i="2"/>
  <c r="MP38" i="2"/>
  <c r="MP214" i="2"/>
  <c r="MP32" i="2"/>
  <c r="MP24" i="2"/>
  <c r="MP18" i="2"/>
  <c r="MP59" i="2"/>
  <c r="MP36" i="2"/>
  <c r="MP220" i="2"/>
  <c r="MP198" i="2"/>
  <c r="MP224" i="2"/>
  <c r="MP353" i="2"/>
  <c r="MP470" i="2"/>
  <c r="MP358" i="2"/>
  <c r="MP55" i="2"/>
  <c r="MP327" i="2"/>
  <c r="MP261" i="2"/>
  <c r="MP205" i="2"/>
  <c r="MP466" i="2"/>
  <c r="MP304" i="2"/>
  <c r="MP166" i="2"/>
  <c r="MP289" i="2"/>
  <c r="MP179" i="2"/>
  <c r="MP10" i="2"/>
  <c r="MP257" i="2"/>
  <c r="MP457" i="2"/>
  <c r="MP390" i="2"/>
  <c r="MP379" i="2"/>
  <c r="MP429" i="2"/>
  <c r="MP409" i="2"/>
  <c r="MP328" i="2"/>
  <c r="MP324" i="2"/>
  <c r="MP431" i="2"/>
  <c r="MP338" i="2"/>
  <c r="MP187" i="2"/>
  <c r="MP318" i="2"/>
  <c r="MP479" i="2"/>
  <c r="MP459" i="2"/>
  <c r="MP312" i="2"/>
  <c r="MP90" i="2"/>
  <c r="MP28" i="2"/>
  <c r="MP288" i="2"/>
  <c r="MP171" i="2"/>
  <c r="MP97" i="2"/>
  <c r="MP309" i="2"/>
  <c r="MP241" i="2"/>
  <c r="MP387" i="2"/>
  <c r="MP396" i="2"/>
  <c r="MP405" i="2"/>
  <c r="MP310" i="2"/>
  <c r="MP136" i="2"/>
  <c r="MP122" i="2"/>
  <c r="MP343" i="2"/>
  <c r="MP278" i="2"/>
  <c r="MP273" i="2"/>
  <c r="MP25" i="2"/>
  <c r="MP347" i="2"/>
  <c r="MP245" i="2"/>
  <c r="MP313" i="2"/>
  <c r="MP63" i="2"/>
  <c r="MP57" i="2"/>
  <c r="MP68" i="2"/>
  <c r="MP292" i="2"/>
  <c r="MP70" i="2"/>
  <c r="MP23" i="2"/>
  <c r="MP71" i="2"/>
  <c r="MP282" i="2"/>
  <c r="MP182" i="2"/>
  <c r="MP267" i="2"/>
  <c r="MP78" i="2"/>
  <c r="MP194" i="2"/>
  <c r="MP295" i="2"/>
  <c r="MP132" i="2"/>
  <c r="MP175" i="2"/>
  <c r="MP37" i="2"/>
  <c r="MP230" i="2"/>
  <c r="MP274" i="2"/>
  <c r="MP319" i="2"/>
  <c r="MP363" i="2"/>
  <c r="MP284" i="2"/>
  <c r="MP46" i="2"/>
  <c r="MP196" i="2"/>
  <c r="MP108" i="2"/>
  <c r="MP102" i="2"/>
  <c r="MR451" i="2"/>
  <c r="MR373" i="2"/>
  <c r="MR374" i="2"/>
  <c r="MR163" i="2"/>
  <c r="MR352" i="2"/>
  <c r="MR113" i="2"/>
  <c r="MR117" i="2"/>
  <c r="MR203" i="2"/>
  <c r="MQ475" i="2"/>
  <c r="MQ451" i="2"/>
  <c r="MQ478" i="2"/>
  <c r="MQ307" i="2"/>
  <c r="MQ161" i="2"/>
  <c r="MQ452" i="2"/>
  <c r="MQ321" i="2"/>
  <c r="MQ462" i="2"/>
  <c r="MQ335" i="2"/>
  <c r="MQ373" i="2"/>
  <c r="MQ461" i="2"/>
  <c r="MQ402" i="2"/>
  <c r="MQ421" i="2"/>
  <c r="MQ473" i="2"/>
  <c r="MQ467" i="2"/>
  <c r="MQ356" i="2"/>
  <c r="MQ162" i="2"/>
  <c r="MQ374" i="2"/>
  <c r="MQ123" i="2"/>
  <c r="MQ157" i="2"/>
  <c r="MQ311" i="2"/>
  <c r="MQ237" i="2"/>
  <c r="MQ285" i="2"/>
  <c r="MQ392" i="2"/>
  <c r="MQ359" i="2"/>
  <c r="MQ163" i="2"/>
  <c r="MQ317" i="2"/>
  <c r="MQ364" i="2"/>
  <c r="MQ168" i="2"/>
  <c r="MQ381" i="2"/>
  <c r="MQ201" i="2"/>
  <c r="MQ208" i="2"/>
  <c r="MQ301" i="2"/>
  <c r="MQ352" i="2"/>
  <c r="MQ189" i="2"/>
  <c r="MQ93" i="2"/>
  <c r="MQ178" i="2"/>
  <c r="MQ69" i="2"/>
  <c r="MQ388" i="2"/>
  <c r="MQ64" i="2"/>
  <c r="MQ99" i="2"/>
  <c r="MQ113" i="2"/>
  <c r="MQ43" i="2"/>
  <c r="MQ100" i="2"/>
  <c r="MQ81" i="2"/>
  <c r="MQ62" i="2"/>
  <c r="MQ160" i="2"/>
  <c r="MQ199" i="2"/>
  <c r="MQ92" i="2"/>
  <c r="MQ117" i="2"/>
  <c r="MQ87" i="2"/>
  <c r="MQ223" i="2"/>
  <c r="MQ280" i="2"/>
  <c r="MQ193" i="2"/>
  <c r="MQ404" i="2"/>
  <c r="MQ146" i="2"/>
  <c r="MQ239" i="2"/>
  <c r="MQ203" i="2"/>
  <c r="MQ140" i="2"/>
  <c r="MR478" i="2"/>
  <c r="MR461" i="2"/>
  <c r="MR123" i="2"/>
  <c r="MR317" i="2"/>
  <c r="MR189" i="2"/>
  <c r="MR43" i="2"/>
  <c r="MR87" i="2"/>
  <c r="MR140" i="2"/>
  <c r="MQ185" i="2"/>
  <c r="MQ398" i="2"/>
  <c r="MQ221" i="2"/>
  <c r="MQ460" i="2"/>
  <c r="MQ427" i="2"/>
  <c r="MQ240" i="2"/>
  <c r="MQ476" i="2"/>
  <c r="MQ445" i="2"/>
  <c r="MQ463" i="2"/>
  <c r="MQ211" i="2"/>
  <c r="MQ300" i="2"/>
  <c r="MQ385" i="2"/>
  <c r="MQ408" i="2"/>
  <c r="MQ428" i="2"/>
  <c r="MQ128" i="2"/>
  <c r="MQ148" i="2"/>
  <c r="MQ204" i="2"/>
  <c r="MQ109" i="2"/>
  <c r="MQ244" i="2"/>
  <c r="MQ215" i="2"/>
  <c r="MQ259" i="2"/>
  <c r="MQ250" i="2"/>
  <c r="MQ281" i="2"/>
  <c r="MQ442" i="2"/>
  <c r="MQ366" i="2"/>
  <c r="MQ348" i="2"/>
  <c r="MQ316" i="2"/>
  <c r="MQ299" i="2"/>
  <c r="MQ142" i="2"/>
  <c r="MQ246" i="2"/>
  <c r="MQ89" i="2"/>
  <c r="MQ7" i="2"/>
  <c r="MQ141" i="2"/>
  <c r="MQ176" i="2"/>
  <c r="MQ33" i="2"/>
  <c r="MQ150" i="2"/>
  <c r="MQ86" i="2"/>
  <c r="MQ369" i="2"/>
  <c r="MQ350" i="2"/>
  <c r="MQ88" i="2"/>
  <c r="MQ19" i="2"/>
  <c r="MQ73" i="2"/>
  <c r="MQ56" i="2"/>
  <c r="MQ94" i="2"/>
  <c r="MQ105" i="2"/>
  <c r="MQ112" i="2"/>
  <c r="MQ15" i="2"/>
  <c r="MQ21" i="2"/>
  <c r="MQ149" i="2"/>
  <c r="MQ83" i="2"/>
  <c r="MQ367" i="2"/>
  <c r="MQ124" i="2"/>
  <c r="MQ54" i="2"/>
  <c r="MQ308" i="2"/>
  <c r="MQ413" i="2"/>
  <c r="MQ126" i="2"/>
  <c r="MQ172" i="2"/>
  <c r="MQ39" i="2"/>
  <c r="MQ181" i="2"/>
  <c r="MR307" i="2"/>
  <c r="MR402" i="2"/>
  <c r="MR157" i="2"/>
  <c r="MR364" i="2"/>
  <c r="MR93" i="2"/>
  <c r="MR100" i="2"/>
  <c r="MR223" i="2"/>
  <c r="MQ469" i="2"/>
  <c r="MQ228" i="2"/>
  <c r="MQ474" i="2"/>
  <c r="MQ323" i="2"/>
  <c r="MQ401" i="2"/>
  <c r="MQ419" i="2"/>
  <c r="MQ216" i="2"/>
  <c r="MQ415" i="2"/>
  <c r="MQ412" i="2"/>
  <c r="MQ403" i="2"/>
  <c r="MQ119" i="2"/>
  <c r="MQ424" i="2"/>
  <c r="MQ137" i="2"/>
  <c r="MQ465" i="2"/>
  <c r="MQ303" i="2"/>
  <c r="MQ233" i="2"/>
  <c r="MQ287" i="2"/>
  <c r="MQ170" i="2"/>
  <c r="MQ49" i="2"/>
  <c r="MQ133" i="2"/>
  <c r="MQ376" i="2"/>
  <c r="MQ400" i="2"/>
  <c r="MQ449" i="2"/>
  <c r="MQ143" i="2"/>
  <c r="MQ393" i="2"/>
  <c r="MQ264" i="2"/>
  <c r="MQ212" i="2"/>
  <c r="MQ302" i="2"/>
  <c r="MQ232" i="2"/>
  <c r="MQ314" i="2"/>
  <c r="MQ61" i="2"/>
  <c r="MQ130" i="2"/>
  <c r="MQ371" i="2"/>
  <c r="MQ103" i="2"/>
  <c r="MQ346" i="2"/>
  <c r="MQ72" i="2"/>
  <c r="MQ344" i="2"/>
  <c r="MQ34" i="2"/>
  <c r="MQ210" i="2"/>
  <c r="MQ368" i="2"/>
  <c r="MQ101" i="2"/>
  <c r="MQ50" i="2"/>
  <c r="MQ227" i="2"/>
  <c r="MQ306" i="2"/>
  <c r="MQ29" i="2"/>
  <c r="MQ341" i="2"/>
  <c r="MQ263" i="2"/>
  <c r="MQ125" i="2"/>
  <c r="MQ40" i="2"/>
  <c r="MQ74" i="2"/>
  <c r="MQ134" i="2"/>
  <c r="MQ268" i="2"/>
  <c r="MQ131" i="2"/>
  <c r="MQ180" i="2"/>
  <c r="MQ391" i="2"/>
  <c r="MQ434" i="2"/>
  <c r="MQ152" i="2"/>
  <c r="MQ164" i="2"/>
  <c r="MQ177" i="2"/>
  <c r="MQ45" i="2"/>
  <c r="MR161" i="2"/>
  <c r="MR421" i="2"/>
  <c r="MR311" i="2"/>
  <c r="MR168" i="2"/>
  <c r="MR178" i="2"/>
  <c r="MR81" i="2"/>
  <c r="MR280" i="2"/>
  <c r="MQ106" i="2"/>
  <c r="MQ225" i="2"/>
  <c r="MQ464" i="2"/>
  <c r="MQ394" i="2"/>
  <c r="MQ213" i="2"/>
  <c r="MQ437" i="2"/>
  <c r="MQ441" i="2"/>
  <c r="MQ357" i="2"/>
  <c r="MQ407" i="2"/>
  <c r="MQ443" i="2"/>
  <c r="MQ360" i="2"/>
  <c r="MQ333" i="2"/>
  <c r="MQ389" i="2"/>
  <c r="MQ440" i="2"/>
  <c r="MQ258" i="2"/>
  <c r="MQ339" i="2"/>
  <c r="MQ305" i="2"/>
  <c r="MQ60" i="2"/>
  <c r="MQ129" i="2"/>
  <c r="MQ248" i="2"/>
  <c r="MQ456" i="2"/>
  <c r="MQ14" i="2"/>
  <c r="MQ197" i="2"/>
  <c r="MQ253" i="2"/>
  <c r="MQ291" i="2"/>
  <c r="MQ331" i="2"/>
  <c r="MQ410" i="2"/>
  <c r="MQ471" i="2"/>
  <c r="MQ91" i="2"/>
  <c r="MQ247" i="2"/>
  <c r="MQ6" i="2"/>
  <c r="MQ222" i="2"/>
  <c r="MQ139" i="2"/>
  <c r="MQ226" i="2"/>
  <c r="MQ95" i="2"/>
  <c r="MQ96" i="2"/>
  <c r="MQ111" i="2"/>
  <c r="MQ58" i="2"/>
  <c r="MQ243" i="2"/>
  <c r="MQ35" i="2"/>
  <c r="MQ5" i="2"/>
  <c r="MQ9" i="2"/>
  <c r="MQ209" i="2"/>
  <c r="MQ2" i="2"/>
  <c r="MQ286" i="2"/>
  <c r="MQ65" i="2"/>
  <c r="MQ153" i="2"/>
  <c r="MQ195" i="2"/>
  <c r="MQ186" i="2"/>
  <c r="MQ184" i="2"/>
  <c r="MQ85" i="2"/>
  <c r="MQ432" i="2"/>
  <c r="MQ383" i="2"/>
  <c r="MQ325" i="2"/>
  <c r="MQ362" i="2"/>
  <c r="MQ361" i="2"/>
  <c r="MQ455" i="2"/>
  <c r="MQ22" i="2"/>
  <c r="MQ52" i="2"/>
  <c r="MQ260" i="2"/>
  <c r="MR452" i="2"/>
  <c r="MR473" i="2"/>
  <c r="MR237" i="2"/>
  <c r="MR381" i="2"/>
  <c r="MR69" i="2"/>
  <c r="MR62" i="2"/>
  <c r="MR193" i="2"/>
  <c r="MQ262" i="2"/>
  <c r="MQ372" i="2"/>
  <c r="MQ418" i="2"/>
  <c r="MQ370" i="2"/>
  <c r="MQ349" i="2"/>
  <c r="MQ416" i="2"/>
  <c r="MQ423" i="2"/>
  <c r="MQ414" i="2"/>
  <c r="MQ151" i="2"/>
  <c r="MQ447" i="2"/>
  <c r="MQ298" i="2"/>
  <c r="MQ438" i="2"/>
  <c r="MQ430" i="2"/>
  <c r="MQ436" i="2"/>
  <c r="MQ104" i="2"/>
  <c r="MQ80" i="2"/>
  <c r="MQ44" i="2"/>
  <c r="MQ202" i="2"/>
  <c r="MQ67" i="2"/>
  <c r="MQ446" i="2"/>
  <c r="MQ426" i="2"/>
  <c r="MQ165" i="2"/>
  <c r="MQ135" i="2"/>
  <c r="MQ236" i="2"/>
  <c r="MQ271" i="2"/>
  <c r="MQ114" i="2"/>
  <c r="MQ252" i="2"/>
  <c r="MQ340" i="2"/>
  <c r="MQ294" i="2"/>
  <c r="MQ276" i="2"/>
  <c r="MQ20" i="2"/>
  <c r="MQ17" i="2"/>
  <c r="MQ296" i="2"/>
  <c r="MQ30" i="2"/>
  <c r="MQ31" i="2"/>
  <c r="MQ48" i="2"/>
  <c r="MQ206" i="2"/>
  <c r="MQ120" i="2"/>
  <c r="MQ293" i="2"/>
  <c r="MQ218" i="2"/>
  <c r="MQ66" i="2"/>
  <c r="MQ144" i="2"/>
  <c r="MQ192" i="2"/>
  <c r="MQ4" i="2"/>
  <c r="MQ254" i="2"/>
  <c r="MQ275" i="2"/>
  <c r="MQ76" i="2"/>
  <c r="MQ155" i="2"/>
  <c r="MQ145" i="2"/>
  <c r="MQ16" i="2"/>
  <c r="MQ98" i="2"/>
  <c r="MQ270" i="2"/>
  <c r="MQ229" i="2"/>
  <c r="MQ297" i="2"/>
  <c r="MQ448" i="2"/>
  <c r="MQ337" i="2"/>
  <c r="MQ255" i="2"/>
  <c r="MQ13" i="2"/>
  <c r="MQ167" i="2"/>
  <c r="MQ84" i="2"/>
  <c r="MR321" i="2"/>
  <c r="MR467" i="2"/>
  <c r="MR285" i="2"/>
  <c r="MR201" i="2"/>
  <c r="MR388" i="2"/>
  <c r="MR160" i="2"/>
  <c r="MR404" i="2"/>
  <c r="MQ336" i="2"/>
  <c r="MQ458" i="2"/>
  <c r="MQ378" i="2"/>
  <c r="MQ77" i="2"/>
  <c r="MQ290" i="2"/>
  <c r="MQ329" i="2"/>
  <c r="MQ351" i="2"/>
  <c r="MQ450" i="2"/>
  <c r="MQ384" i="2"/>
  <c r="MQ355" i="2"/>
  <c r="MQ265" i="2"/>
  <c r="MQ279" i="2"/>
  <c r="MQ377" i="2"/>
  <c r="MQ397" i="2"/>
  <c r="MQ235" i="2"/>
  <c r="MQ183" i="2"/>
  <c r="MQ251" i="2"/>
  <c r="MQ121" i="2"/>
  <c r="MQ249" i="2"/>
  <c r="MQ8" i="2"/>
  <c r="MQ334" i="2"/>
  <c r="MQ272" i="2"/>
  <c r="MQ439" i="2"/>
  <c r="MQ453" i="2"/>
  <c r="MQ382" i="2"/>
  <c r="MQ417" i="2"/>
  <c r="MQ386" i="2"/>
  <c r="MQ435" i="2"/>
  <c r="MQ138" i="2"/>
  <c r="MQ342" i="2"/>
  <c r="MQ200" i="2"/>
  <c r="MQ256" i="2"/>
  <c r="MQ190" i="2"/>
  <c r="MQ79" i="2"/>
  <c r="MQ219" i="2"/>
  <c r="MQ147" i="2"/>
  <c r="MQ127" i="2"/>
  <c r="MQ3" i="2"/>
  <c r="MQ75" i="2"/>
  <c r="MQ51" i="2"/>
  <c r="MQ12" i="2"/>
  <c r="MQ26" i="2"/>
  <c r="MQ169" i="2"/>
  <c r="MQ53" i="2"/>
  <c r="MQ156" i="2"/>
  <c r="MQ191" i="2"/>
  <c r="MQ188" i="2"/>
  <c r="MQ207" i="2"/>
  <c r="MQ115" i="2"/>
  <c r="MQ27" i="2"/>
  <c r="MQ159" i="2"/>
  <c r="MQ420" i="2"/>
  <c r="MQ118" i="2"/>
  <c r="MQ322" i="2"/>
  <c r="MQ411" i="2"/>
  <c r="MQ345" i="2"/>
  <c r="MQ154" i="2"/>
  <c r="MQ110" i="2"/>
  <c r="MQ277" i="2"/>
  <c r="MQ330" i="2"/>
  <c r="MR462" i="2"/>
  <c r="MR356" i="2"/>
  <c r="MR392" i="2"/>
  <c r="MR208" i="2"/>
  <c r="MR64" i="2"/>
  <c r="MR199" i="2"/>
  <c r="MR146" i="2"/>
  <c r="MQ47" i="2"/>
  <c r="MQ477" i="2"/>
  <c r="MQ320" i="2"/>
  <c r="MQ82" i="2"/>
  <c r="MQ399" i="2"/>
  <c r="MQ269" i="2"/>
  <c r="MQ315" i="2"/>
  <c r="MQ425" i="2"/>
  <c r="MQ454" i="2"/>
  <c r="MQ242" i="2"/>
  <c r="MQ238" i="2"/>
  <c r="MQ375" i="2"/>
  <c r="MQ422" i="2"/>
  <c r="MQ395" i="2"/>
  <c r="MQ444" i="2"/>
  <c r="MQ107" i="2"/>
  <c r="MQ231" i="2"/>
  <c r="MQ116" i="2"/>
  <c r="MQ283" i="2"/>
  <c r="MQ380" i="2"/>
  <c r="MQ234" i="2"/>
  <c r="MQ266" i="2"/>
  <c r="MQ332" i="2"/>
  <c r="MQ406" i="2"/>
  <c r="MQ365" i="2"/>
  <c r="MQ173" i="2"/>
  <c r="MQ433" i="2"/>
  <c r="MQ354" i="2"/>
  <c r="MQ11" i="2"/>
  <c r="MQ326" i="2"/>
  <c r="MQ42" i="2"/>
  <c r="MQ468" i="2"/>
  <c r="MQ472" i="2"/>
  <c r="MQ41" i="2"/>
  <c r="MQ158" i="2"/>
  <c r="MQ174" i="2"/>
  <c r="MQ217" i="2"/>
  <c r="MQ38" i="2"/>
  <c r="MQ214" i="2"/>
  <c r="MQ32" i="2"/>
  <c r="MQ24" i="2"/>
  <c r="MQ18" i="2"/>
  <c r="MQ59" i="2"/>
  <c r="MQ36" i="2"/>
  <c r="MQ220" i="2"/>
  <c r="MQ198" i="2"/>
  <c r="MQ224" i="2"/>
  <c r="MQ353" i="2"/>
  <c r="MQ470" i="2"/>
  <c r="MQ358" i="2"/>
  <c r="MQ55" i="2"/>
  <c r="MQ327" i="2"/>
  <c r="MQ261" i="2"/>
  <c r="MQ205" i="2"/>
  <c r="MQ466" i="2"/>
  <c r="MQ304" i="2"/>
  <c r="MQ166" i="2"/>
  <c r="MQ289" i="2"/>
  <c r="MQ179" i="2"/>
  <c r="MQ10" i="2"/>
  <c r="MR475" i="2"/>
  <c r="MR335" i="2"/>
  <c r="MR162" i="2"/>
  <c r="MR359" i="2"/>
  <c r="MR301" i="2"/>
  <c r="MR99" i="2"/>
  <c r="MR92" i="2"/>
  <c r="MR239" i="2"/>
  <c r="MQ257" i="2"/>
  <c r="MQ457" i="2"/>
  <c r="MQ390" i="2"/>
  <c r="MQ379" i="2"/>
  <c r="MQ429" i="2"/>
  <c r="MQ409" i="2"/>
  <c r="MQ328" i="2"/>
  <c r="MQ324" i="2"/>
  <c r="MQ431" i="2"/>
  <c r="MQ338" i="2"/>
  <c r="MQ187" i="2"/>
  <c r="MQ318" i="2"/>
  <c r="MQ479" i="2"/>
  <c r="MQ459" i="2"/>
  <c r="MQ312" i="2"/>
  <c r="MQ90" i="2"/>
  <c r="MQ28" i="2"/>
  <c r="MQ288" i="2"/>
  <c r="MQ171" i="2"/>
  <c r="MQ97" i="2"/>
  <c r="MQ309" i="2"/>
  <c r="MQ241" i="2"/>
  <c r="MQ387" i="2"/>
  <c r="MQ396" i="2"/>
  <c r="MQ405" i="2"/>
  <c r="MQ310" i="2"/>
  <c r="MQ136" i="2"/>
  <c r="MQ122" i="2"/>
  <c r="MQ343" i="2"/>
  <c r="MQ278" i="2"/>
  <c r="MQ273" i="2"/>
  <c r="MQ25" i="2"/>
  <c r="MQ347" i="2"/>
  <c r="MQ245" i="2"/>
  <c r="MQ313" i="2"/>
  <c r="MQ63" i="2"/>
  <c r="MQ57" i="2"/>
  <c r="MQ68" i="2"/>
  <c r="MQ292" i="2"/>
  <c r="MQ70" i="2"/>
  <c r="MQ23" i="2"/>
  <c r="MQ71" i="2"/>
  <c r="MQ282" i="2"/>
  <c r="MQ182" i="2"/>
  <c r="MQ267" i="2"/>
  <c r="MQ78" i="2"/>
  <c r="MQ194" i="2"/>
  <c r="MQ295" i="2"/>
  <c r="MQ132" i="2"/>
  <c r="MQ175" i="2"/>
  <c r="MQ37" i="2"/>
  <c r="MQ230" i="2"/>
  <c r="MQ274" i="2"/>
  <c r="MQ319" i="2"/>
  <c r="MQ363" i="2"/>
  <c r="MQ284" i="2"/>
  <c r="MQ46" i="2"/>
  <c r="MQ196" i="2"/>
  <c r="MQ108" i="2"/>
  <c r="MQ102" i="2"/>
  <c r="MR185" i="2"/>
  <c r="MR398" i="2"/>
  <c r="MR221" i="2"/>
  <c r="MR460" i="2"/>
  <c r="MR427" i="2"/>
  <c r="MR240" i="2"/>
  <c r="MR476" i="2"/>
  <c r="MR445" i="2"/>
  <c r="MR463" i="2"/>
  <c r="MR211" i="2"/>
  <c r="MR300" i="2"/>
  <c r="MR385" i="2"/>
  <c r="MR408" i="2"/>
  <c r="MR428" i="2"/>
  <c r="MR128" i="2"/>
  <c r="MR148" i="2"/>
  <c r="MR204" i="2"/>
  <c r="MR109" i="2"/>
  <c r="MR244" i="2"/>
  <c r="MR215" i="2"/>
  <c r="MR259" i="2"/>
  <c r="MR250" i="2"/>
  <c r="MR281" i="2"/>
  <c r="MR442" i="2"/>
  <c r="MR366" i="2"/>
  <c r="MR348" i="2"/>
  <c r="MR316" i="2"/>
  <c r="MR299" i="2"/>
  <c r="MR142" i="2"/>
  <c r="MR246" i="2"/>
  <c r="MR89" i="2"/>
  <c r="MR7" i="2"/>
  <c r="MR141" i="2"/>
  <c r="MR176" i="2"/>
  <c r="MR33" i="2"/>
  <c r="MR150" i="2"/>
  <c r="MR86" i="2"/>
  <c r="MR369" i="2"/>
  <c r="MR350" i="2"/>
  <c r="MR88" i="2"/>
  <c r="MR19" i="2"/>
  <c r="MR73" i="2"/>
  <c r="MR56" i="2"/>
  <c r="MR94" i="2"/>
  <c r="MR105" i="2"/>
  <c r="MR112" i="2"/>
  <c r="MR15" i="2"/>
  <c r="MR21" i="2"/>
  <c r="MR149" i="2"/>
  <c r="MR83" i="2"/>
  <c r="MR367" i="2"/>
  <c r="MR124" i="2"/>
  <c r="MR54" i="2"/>
  <c r="MR308" i="2"/>
  <c r="MR413" i="2"/>
  <c r="MR126" i="2"/>
  <c r="MR172" i="2"/>
  <c r="MR39" i="2"/>
  <c r="MR181" i="2"/>
  <c r="MR469" i="2"/>
  <c r="MR228" i="2"/>
  <c r="MR474" i="2"/>
  <c r="MR323" i="2"/>
  <c r="MR401" i="2"/>
  <c r="MR419" i="2"/>
  <c r="MR216" i="2"/>
  <c r="MR415" i="2"/>
  <c r="MR412" i="2"/>
  <c r="MR403" i="2"/>
  <c r="MR119" i="2"/>
  <c r="MR424" i="2"/>
  <c r="MR137" i="2"/>
  <c r="MR465" i="2"/>
  <c r="MR303" i="2"/>
  <c r="MR233" i="2"/>
  <c r="MR287" i="2"/>
  <c r="MR170" i="2"/>
  <c r="MR49" i="2"/>
  <c r="MR133" i="2"/>
  <c r="MR376" i="2"/>
  <c r="MR400" i="2"/>
  <c r="MR449" i="2"/>
  <c r="MR143" i="2"/>
  <c r="MR393" i="2"/>
  <c r="MR264" i="2"/>
  <c r="MR212" i="2"/>
  <c r="MR302" i="2"/>
  <c r="MR232" i="2"/>
  <c r="MR314" i="2"/>
  <c r="MR61" i="2"/>
  <c r="MR130" i="2"/>
  <c r="MR371" i="2"/>
  <c r="MR103" i="2"/>
  <c r="MR346" i="2"/>
  <c r="MR72" i="2"/>
  <c r="MR344" i="2"/>
  <c r="MR34" i="2"/>
  <c r="MR210" i="2"/>
  <c r="MR368" i="2"/>
  <c r="MR101" i="2"/>
  <c r="MR50" i="2"/>
  <c r="MR227" i="2"/>
  <c r="MR306" i="2"/>
  <c r="MR29" i="2"/>
  <c r="MR341" i="2"/>
  <c r="MR263" i="2"/>
  <c r="MR125" i="2"/>
  <c r="MR40" i="2"/>
  <c r="MR74" i="2"/>
  <c r="MR134" i="2"/>
  <c r="MR268" i="2"/>
  <c r="MR131" i="2"/>
  <c r="MR180" i="2"/>
  <c r="MR391" i="2"/>
  <c r="MR434" i="2"/>
  <c r="MR152" i="2"/>
  <c r="MR164" i="2"/>
  <c r="MR177" i="2"/>
  <c r="MR45" i="2"/>
  <c r="MR106" i="2"/>
  <c r="MR225" i="2"/>
  <c r="MR464" i="2"/>
  <c r="MR394" i="2"/>
  <c r="MR213" i="2"/>
  <c r="MR437" i="2"/>
  <c r="MR441" i="2"/>
  <c r="MR357" i="2"/>
  <c r="MR407" i="2"/>
  <c r="MR443" i="2"/>
  <c r="MR360" i="2"/>
  <c r="MR333" i="2"/>
  <c r="MR389" i="2"/>
  <c r="MR440" i="2"/>
  <c r="MR258" i="2"/>
  <c r="MR339" i="2"/>
  <c r="MR305" i="2"/>
  <c r="MR60" i="2"/>
  <c r="MR129" i="2"/>
  <c r="MR248" i="2"/>
  <c r="MR456" i="2"/>
  <c r="MR14" i="2"/>
  <c r="MR197" i="2"/>
  <c r="MR253" i="2"/>
  <c r="MR291" i="2"/>
  <c r="MR331" i="2"/>
  <c r="MR410" i="2"/>
  <c r="MR471" i="2"/>
  <c r="MR91" i="2"/>
  <c r="MR247" i="2"/>
  <c r="MR6" i="2"/>
  <c r="MR222" i="2"/>
  <c r="MR139" i="2"/>
  <c r="MR226" i="2"/>
  <c r="MR95" i="2"/>
  <c r="MR96" i="2"/>
  <c r="MR111" i="2"/>
  <c r="MR58" i="2"/>
  <c r="MR243" i="2"/>
  <c r="MR35" i="2"/>
  <c r="MR5" i="2"/>
  <c r="MR9" i="2"/>
  <c r="MR209" i="2"/>
  <c r="MR2" i="2"/>
  <c r="MR286" i="2"/>
  <c r="MR65" i="2"/>
  <c r="MR153" i="2"/>
  <c r="MR195" i="2"/>
  <c r="MR186" i="2"/>
  <c r="MR184" i="2"/>
  <c r="MR85" i="2"/>
  <c r="MR432" i="2"/>
  <c r="MR383" i="2"/>
  <c r="MR325" i="2"/>
  <c r="MR362" i="2"/>
  <c r="MR361" i="2"/>
  <c r="MR455" i="2"/>
  <c r="MR22" i="2"/>
  <c r="MR52" i="2"/>
  <c r="MR260" i="2"/>
  <c r="MR262" i="2"/>
  <c r="MR372" i="2"/>
  <c r="MR418" i="2"/>
  <c r="MR370" i="2"/>
  <c r="MR349" i="2"/>
  <c r="MR416" i="2"/>
  <c r="MR423" i="2"/>
  <c r="MR414" i="2"/>
  <c r="MR151" i="2"/>
  <c r="MR447" i="2"/>
  <c r="MR298" i="2"/>
  <c r="MR438" i="2"/>
  <c r="MR430" i="2"/>
  <c r="MR436" i="2"/>
  <c r="MR104" i="2"/>
  <c r="MR80" i="2"/>
  <c r="MR44" i="2"/>
  <c r="MR202" i="2"/>
  <c r="MR67" i="2"/>
  <c r="MR446" i="2"/>
  <c r="MR426" i="2"/>
  <c r="MR165" i="2"/>
  <c r="MR135" i="2"/>
  <c r="MR236" i="2"/>
  <c r="MR271" i="2"/>
  <c r="MR114" i="2"/>
  <c r="MR252" i="2"/>
  <c r="MR340" i="2"/>
  <c r="MR294" i="2"/>
  <c r="MR276" i="2"/>
  <c r="MR20" i="2"/>
  <c r="MR17" i="2"/>
  <c r="MR296" i="2"/>
  <c r="MR30" i="2"/>
  <c r="MR31" i="2"/>
  <c r="MR48" i="2"/>
  <c r="MR206" i="2"/>
  <c r="MR120" i="2"/>
  <c r="MR293" i="2"/>
  <c r="MR218" i="2"/>
  <c r="MR66" i="2"/>
  <c r="MR144" i="2"/>
  <c r="MR192" i="2"/>
  <c r="MR4" i="2"/>
  <c r="MR254" i="2"/>
  <c r="MR275" i="2"/>
  <c r="MR76" i="2"/>
  <c r="MR155" i="2"/>
  <c r="MR145" i="2"/>
  <c r="MR16" i="2"/>
  <c r="MR98" i="2"/>
  <c r="MR270" i="2"/>
  <c r="MR229" i="2"/>
  <c r="MR297" i="2"/>
  <c r="MR448" i="2"/>
  <c r="MR337" i="2"/>
  <c r="MR255" i="2"/>
  <c r="MR13" i="2"/>
  <c r="MR167" i="2"/>
  <c r="MR84" i="2"/>
  <c r="MR336" i="2"/>
  <c r="MR458" i="2"/>
  <c r="MR378" i="2"/>
  <c r="MR77" i="2"/>
  <c r="MR290" i="2"/>
  <c r="MR329" i="2"/>
  <c r="MR351" i="2"/>
  <c r="MR450" i="2"/>
  <c r="MR384" i="2"/>
  <c r="MR355" i="2"/>
  <c r="MR265" i="2"/>
  <c r="MR279" i="2"/>
  <c r="MR377" i="2"/>
  <c r="MR397" i="2"/>
  <c r="MR235" i="2"/>
  <c r="MR183" i="2"/>
  <c r="MR251" i="2"/>
  <c r="MR121" i="2"/>
  <c r="MR249" i="2"/>
  <c r="MR8" i="2"/>
  <c r="MR334" i="2"/>
  <c r="MR272" i="2"/>
  <c r="MR439" i="2"/>
  <c r="MR453" i="2"/>
  <c r="MR382" i="2"/>
  <c r="MR417" i="2"/>
  <c r="MR386" i="2"/>
  <c r="MR435" i="2"/>
  <c r="MR138" i="2"/>
  <c r="MR342" i="2"/>
  <c r="MR200" i="2"/>
  <c r="MR256" i="2"/>
  <c r="MR190" i="2"/>
  <c r="MR79" i="2"/>
  <c r="MR219" i="2"/>
  <c r="MR147" i="2"/>
  <c r="MR127" i="2"/>
  <c r="MR3" i="2"/>
  <c r="MR75" i="2"/>
  <c r="MR51" i="2"/>
  <c r="MR12" i="2"/>
  <c r="MR26" i="2"/>
  <c r="MR169" i="2"/>
  <c r="MR53" i="2"/>
  <c r="MR156" i="2"/>
  <c r="MR191" i="2"/>
  <c r="MR188" i="2"/>
  <c r="MR207" i="2"/>
  <c r="MR115" i="2"/>
  <c r="MR27" i="2"/>
  <c r="MR159" i="2"/>
  <c r="MR420" i="2"/>
  <c r="MR118" i="2"/>
  <c r="MR322" i="2"/>
  <c r="MR411" i="2"/>
  <c r="MR345" i="2"/>
  <c r="MR154" i="2"/>
  <c r="MR110" i="2"/>
  <c r="MR277" i="2"/>
  <c r="MR330" i="2"/>
  <c r="MR47" i="2"/>
  <c r="MR477" i="2"/>
  <c r="MR320" i="2"/>
  <c r="MR82" i="2"/>
  <c r="MR399" i="2"/>
  <c r="MR269" i="2"/>
  <c r="MR315" i="2"/>
  <c r="MR425" i="2"/>
  <c r="MR454" i="2"/>
  <c r="MR242" i="2"/>
  <c r="MR238" i="2"/>
  <c r="MR375" i="2"/>
  <c r="MR422" i="2"/>
  <c r="MR395" i="2"/>
  <c r="MR444" i="2"/>
  <c r="MR107" i="2"/>
  <c r="MR231" i="2"/>
  <c r="MR116" i="2"/>
  <c r="MR283" i="2"/>
  <c r="MR380" i="2"/>
  <c r="MR234" i="2"/>
  <c r="MR266" i="2"/>
  <c r="MR332" i="2"/>
  <c r="MR406" i="2"/>
  <c r="MR365" i="2"/>
  <c r="MR173" i="2"/>
  <c r="MR433" i="2"/>
  <c r="MR354" i="2"/>
  <c r="MR11" i="2"/>
  <c r="MR326" i="2"/>
  <c r="MR42" i="2"/>
  <c r="MR468" i="2"/>
  <c r="MR472" i="2"/>
  <c r="MR41" i="2"/>
  <c r="MR158" i="2"/>
  <c r="MR174" i="2"/>
  <c r="MR217" i="2"/>
  <c r="MR38" i="2"/>
  <c r="MR214" i="2"/>
  <c r="MR32" i="2"/>
  <c r="MR24" i="2"/>
  <c r="MR18" i="2"/>
  <c r="MR59" i="2"/>
  <c r="MR36" i="2"/>
  <c r="MR220" i="2"/>
  <c r="MR198" i="2"/>
  <c r="MR224" i="2"/>
  <c r="MR353" i="2"/>
  <c r="MR470" i="2"/>
  <c r="MR358" i="2"/>
  <c r="MR55" i="2"/>
  <c r="MR327" i="2"/>
  <c r="MR261" i="2"/>
  <c r="MR205" i="2"/>
  <c r="MR466" i="2"/>
  <c r="MR304" i="2"/>
  <c r="MR166" i="2"/>
  <c r="MR289" i="2"/>
  <c r="MR179" i="2"/>
  <c r="MR10" i="2"/>
  <c r="MR257" i="2"/>
  <c r="MR457" i="2"/>
  <c r="MR390" i="2"/>
  <c r="MR379" i="2"/>
  <c r="MR429" i="2"/>
  <c r="MR409" i="2"/>
  <c r="MR328" i="2"/>
  <c r="MR324" i="2"/>
  <c r="MR431" i="2"/>
  <c r="MR338" i="2"/>
  <c r="MR187" i="2"/>
  <c r="MR318" i="2"/>
  <c r="MR479" i="2"/>
  <c r="MR459" i="2"/>
  <c r="MR312" i="2"/>
  <c r="MR90" i="2"/>
  <c r="MR28" i="2"/>
  <c r="MR288" i="2"/>
  <c r="MR171" i="2"/>
  <c r="MR97" i="2"/>
  <c r="MR309" i="2"/>
  <c r="MR241" i="2"/>
  <c r="MR387" i="2"/>
  <c r="MR396" i="2"/>
  <c r="MR405" i="2"/>
  <c r="MR310" i="2"/>
  <c r="MR136" i="2"/>
  <c r="MR122" i="2"/>
  <c r="MR343" i="2"/>
  <c r="MR278" i="2"/>
  <c r="MR273" i="2"/>
  <c r="MR25" i="2"/>
  <c r="MR347" i="2"/>
  <c r="MR245" i="2"/>
  <c r="MR313" i="2"/>
  <c r="MR63" i="2"/>
  <c r="MR57" i="2"/>
  <c r="MR68" i="2"/>
  <c r="MR292" i="2"/>
  <c r="MR70" i="2"/>
  <c r="MR23" i="2"/>
  <c r="MR71" i="2"/>
  <c r="MR282" i="2"/>
  <c r="MR182" i="2"/>
  <c r="MR267" i="2"/>
  <c r="MR78" i="2"/>
  <c r="MR194" i="2"/>
  <c r="MR295" i="2"/>
  <c r="MR132" i="2"/>
  <c r="MR175" i="2"/>
  <c r="MR37" i="2"/>
  <c r="MR230" i="2"/>
  <c r="MR274" i="2"/>
  <c r="MR319" i="2"/>
  <c r="MR363" i="2"/>
  <c r="MR284" i="2"/>
  <c r="MR46" i="2"/>
  <c r="MR196" i="2"/>
  <c r="MR108" i="2"/>
  <c r="MR102" i="2"/>
  <c r="MS475" i="2"/>
  <c r="MS451" i="2"/>
  <c r="MS478" i="2"/>
  <c r="MS307" i="2"/>
  <c r="MS161" i="2"/>
  <c r="MS452" i="2"/>
  <c r="MS321" i="2"/>
  <c r="MS462" i="2"/>
  <c r="MS335" i="2"/>
  <c r="MS373" i="2"/>
  <c r="MS461" i="2"/>
  <c r="MS402" i="2"/>
  <c r="MS421" i="2"/>
  <c r="MS473" i="2"/>
  <c r="MS467" i="2"/>
  <c r="MS356" i="2"/>
  <c r="MS162" i="2"/>
  <c r="MS374" i="2"/>
  <c r="MS123" i="2"/>
  <c r="MS157" i="2"/>
  <c r="MS311" i="2"/>
  <c r="MS237" i="2"/>
  <c r="MS285" i="2"/>
  <c r="MS392" i="2"/>
  <c r="MS359" i="2"/>
  <c r="MS163" i="2"/>
  <c r="MS317" i="2"/>
  <c r="MS364" i="2"/>
  <c r="MS168" i="2"/>
  <c r="MS381" i="2"/>
  <c r="MS201" i="2"/>
  <c r="MS208" i="2"/>
  <c r="MS301" i="2"/>
  <c r="MS352" i="2"/>
  <c r="MS189" i="2"/>
  <c r="MS93" i="2"/>
  <c r="MS178" i="2"/>
  <c r="MS69" i="2"/>
  <c r="MS388" i="2"/>
  <c r="MS64" i="2"/>
  <c r="MS99" i="2"/>
  <c r="MS113" i="2"/>
  <c r="MS43" i="2"/>
  <c r="MS100" i="2"/>
  <c r="MS81" i="2"/>
  <c r="MS62" i="2"/>
  <c r="MS160" i="2"/>
  <c r="MS199" i="2"/>
  <c r="MS92" i="2"/>
  <c r="MS117" i="2"/>
  <c r="MS87" i="2"/>
  <c r="MS223" i="2"/>
  <c r="MS280" i="2"/>
  <c r="MS193" i="2"/>
  <c r="MS404" i="2"/>
  <c r="MS146" i="2"/>
  <c r="MS239" i="2"/>
  <c r="MS203" i="2"/>
  <c r="MS140" i="2"/>
  <c r="MS185" i="2"/>
  <c r="MS398" i="2"/>
  <c r="MS221" i="2"/>
  <c r="MS460" i="2"/>
  <c r="MS427" i="2"/>
  <c r="MS240" i="2"/>
  <c r="MS476" i="2"/>
  <c r="MS445" i="2"/>
  <c r="MS463" i="2"/>
  <c r="MS211" i="2"/>
  <c r="MS300" i="2"/>
  <c r="MS385" i="2"/>
  <c r="MS408" i="2"/>
  <c r="MS428" i="2"/>
  <c r="MS128" i="2"/>
  <c r="MS148" i="2"/>
  <c r="MS204" i="2"/>
  <c r="MS109" i="2"/>
  <c r="MS244" i="2"/>
  <c r="MS215" i="2"/>
  <c r="MS259" i="2"/>
  <c r="MS250" i="2"/>
  <c r="MS281" i="2"/>
  <c r="MS442" i="2"/>
  <c r="MS366" i="2"/>
  <c r="MS348" i="2"/>
  <c r="MS316" i="2"/>
  <c r="MS299" i="2"/>
  <c r="MS142" i="2"/>
  <c r="MS246" i="2"/>
  <c r="MS89" i="2"/>
  <c r="MS7" i="2"/>
  <c r="MS141" i="2"/>
  <c r="MS176" i="2"/>
  <c r="MS33" i="2"/>
  <c r="MS150" i="2"/>
  <c r="MS86" i="2"/>
  <c r="MS369" i="2"/>
  <c r="MS350" i="2"/>
  <c r="MS88" i="2"/>
  <c r="MS19" i="2"/>
  <c r="MS73" i="2"/>
  <c r="MS56" i="2"/>
  <c r="MS94" i="2"/>
  <c r="MS105" i="2"/>
  <c r="MS112" i="2"/>
  <c r="MS15" i="2"/>
  <c r="MS21" i="2"/>
  <c r="MS149" i="2"/>
  <c r="MS83" i="2"/>
  <c r="MS367" i="2"/>
  <c r="MS124" i="2"/>
  <c r="MS54" i="2"/>
  <c r="MS308" i="2"/>
  <c r="MS413" i="2"/>
  <c r="MS126" i="2"/>
  <c r="MS172" i="2"/>
  <c r="MS39" i="2"/>
  <c r="MS181" i="2"/>
  <c r="MS469" i="2"/>
  <c r="MS228" i="2"/>
  <c r="MS474" i="2"/>
  <c r="MS323" i="2"/>
  <c r="MS401" i="2"/>
  <c r="MS419" i="2"/>
  <c r="MS216" i="2"/>
  <c r="MS415" i="2"/>
  <c r="MS412" i="2"/>
  <c r="MS403" i="2"/>
  <c r="MS119" i="2"/>
  <c r="MS424" i="2"/>
  <c r="MS137" i="2"/>
  <c r="MS465" i="2"/>
  <c r="MS303" i="2"/>
  <c r="MS233" i="2"/>
  <c r="MS287" i="2"/>
  <c r="MS170" i="2"/>
  <c r="MS49" i="2"/>
  <c r="MS133" i="2"/>
  <c r="MS376" i="2"/>
  <c r="MS400" i="2"/>
  <c r="MS449" i="2"/>
  <c r="MS143" i="2"/>
  <c r="MS393" i="2"/>
  <c r="MS264" i="2"/>
  <c r="MS212" i="2"/>
  <c r="MS302" i="2"/>
  <c r="MS232" i="2"/>
  <c r="MS314" i="2"/>
  <c r="MS61" i="2"/>
  <c r="MS130" i="2"/>
  <c r="MS371" i="2"/>
  <c r="MS103" i="2"/>
  <c r="MS346" i="2"/>
  <c r="MS72" i="2"/>
  <c r="MS344" i="2"/>
  <c r="MS34" i="2"/>
  <c r="MS210" i="2"/>
  <c r="MS368" i="2"/>
  <c r="MS101" i="2"/>
  <c r="MS50" i="2"/>
  <c r="MS227" i="2"/>
  <c r="MS306" i="2"/>
  <c r="MS29" i="2"/>
  <c r="MS341" i="2"/>
  <c r="MS263" i="2"/>
  <c r="MS125" i="2"/>
  <c r="MS40" i="2"/>
  <c r="MS74" i="2"/>
  <c r="MS134" i="2"/>
  <c r="MS268" i="2"/>
  <c r="MS131" i="2"/>
  <c r="MS180" i="2"/>
  <c r="MS391" i="2"/>
  <c r="MS434" i="2"/>
  <c r="MS152" i="2"/>
  <c r="MS164" i="2"/>
  <c r="MS177" i="2"/>
  <c r="MS45" i="2"/>
  <c r="MS106" i="2"/>
  <c r="MS225" i="2"/>
  <c r="MS464" i="2"/>
  <c r="MS394" i="2"/>
  <c r="MS213" i="2"/>
  <c r="MS437" i="2"/>
  <c r="MS441" i="2"/>
  <c r="MS357" i="2"/>
  <c r="MS407" i="2"/>
  <c r="MS443" i="2"/>
  <c r="MS360" i="2"/>
  <c r="MS333" i="2"/>
  <c r="MS389" i="2"/>
  <c r="MS440" i="2"/>
  <c r="MS258" i="2"/>
  <c r="MS339" i="2"/>
  <c r="MS305" i="2"/>
  <c r="MS60" i="2"/>
  <c r="MS129" i="2"/>
  <c r="MS248" i="2"/>
  <c r="MS456" i="2"/>
  <c r="MS14" i="2"/>
  <c r="MS197" i="2"/>
  <c r="MS253" i="2"/>
  <c r="MS291" i="2"/>
  <c r="MS331" i="2"/>
  <c r="MS410" i="2"/>
  <c r="MS471" i="2"/>
  <c r="MS91" i="2"/>
  <c r="MS247" i="2"/>
  <c r="MS6" i="2"/>
  <c r="MS222" i="2"/>
  <c r="MS139" i="2"/>
  <c r="MS226" i="2"/>
  <c r="MS95" i="2"/>
  <c r="MS96" i="2"/>
  <c r="MS111" i="2"/>
  <c r="MS58" i="2"/>
  <c r="MS243" i="2"/>
  <c r="MS35" i="2"/>
  <c r="MS5" i="2"/>
  <c r="MS9" i="2"/>
  <c r="MS209" i="2"/>
  <c r="MS2" i="2"/>
  <c r="MS286" i="2"/>
  <c r="MS65" i="2"/>
  <c r="MS153" i="2"/>
  <c r="MS195" i="2"/>
  <c r="MS186" i="2"/>
  <c r="MS184" i="2"/>
  <c r="MS85" i="2"/>
  <c r="MS432" i="2"/>
  <c r="MS383" i="2"/>
  <c r="MS325" i="2"/>
  <c r="MS362" i="2"/>
  <c r="MS361" i="2"/>
  <c r="MS455" i="2"/>
  <c r="MS22" i="2"/>
  <c r="MS52" i="2"/>
  <c r="MS260" i="2"/>
  <c r="MS262" i="2"/>
  <c r="MS372" i="2"/>
  <c r="MS418" i="2"/>
  <c r="MS370" i="2"/>
  <c r="MS349" i="2"/>
  <c r="MS416" i="2"/>
  <c r="MS423" i="2"/>
  <c r="MS414" i="2"/>
  <c r="MS151" i="2"/>
  <c r="MS447" i="2"/>
  <c r="MS298" i="2"/>
  <c r="MS438" i="2"/>
  <c r="MS430" i="2"/>
  <c r="MS436" i="2"/>
  <c r="MS104" i="2"/>
  <c r="MS80" i="2"/>
  <c r="MS44" i="2"/>
  <c r="MS202" i="2"/>
  <c r="MS67" i="2"/>
  <c r="MS446" i="2"/>
  <c r="MS426" i="2"/>
  <c r="MS165" i="2"/>
  <c r="MS135" i="2"/>
  <c r="MS236" i="2"/>
  <c r="MS271" i="2"/>
  <c r="MS114" i="2"/>
  <c r="MS252" i="2"/>
  <c r="MS340" i="2"/>
  <c r="MS294" i="2"/>
  <c r="MS276" i="2"/>
  <c r="MS20" i="2"/>
  <c r="MS17" i="2"/>
  <c r="MS296" i="2"/>
  <c r="MS30" i="2"/>
  <c r="MS31" i="2"/>
  <c r="MS48" i="2"/>
  <c r="MS206" i="2"/>
  <c r="MS120" i="2"/>
  <c r="MS293" i="2"/>
  <c r="MS218" i="2"/>
  <c r="MS66" i="2"/>
  <c r="MS144" i="2"/>
  <c r="MS192" i="2"/>
  <c r="MS4" i="2"/>
  <c r="MS254" i="2"/>
  <c r="MS275" i="2"/>
  <c r="MS76" i="2"/>
  <c r="MS155" i="2"/>
  <c r="MS145" i="2"/>
  <c r="MS16" i="2"/>
  <c r="MS98" i="2"/>
  <c r="MS270" i="2"/>
  <c r="MS229" i="2"/>
  <c r="MS297" i="2"/>
  <c r="MS448" i="2"/>
  <c r="MS337" i="2"/>
  <c r="MS255" i="2"/>
  <c r="MS13" i="2"/>
  <c r="MS167" i="2"/>
  <c r="MS84" i="2"/>
  <c r="MS336" i="2"/>
  <c r="MS458" i="2"/>
  <c r="MS378" i="2"/>
  <c r="MS77" i="2"/>
  <c r="MS290" i="2"/>
  <c r="MS329" i="2"/>
  <c r="MS351" i="2"/>
  <c r="MS450" i="2"/>
  <c r="MS384" i="2"/>
  <c r="MS355" i="2"/>
  <c r="MS265" i="2"/>
  <c r="MS279" i="2"/>
  <c r="MS377" i="2"/>
  <c r="MS397" i="2"/>
  <c r="MS235" i="2"/>
  <c r="MS183" i="2"/>
  <c r="MS251" i="2"/>
  <c r="MS121" i="2"/>
  <c r="MS249" i="2"/>
  <c r="MS8" i="2"/>
  <c r="MS334" i="2"/>
  <c r="MS272" i="2"/>
  <c r="MS439" i="2"/>
  <c r="MS453" i="2"/>
  <c r="MS382" i="2"/>
  <c r="MS417" i="2"/>
  <c r="MS386" i="2"/>
  <c r="MS435" i="2"/>
  <c r="MS138" i="2"/>
  <c r="MS342" i="2"/>
  <c r="MS200" i="2"/>
  <c r="MS256" i="2"/>
  <c r="MS190" i="2"/>
  <c r="MS79" i="2"/>
  <c r="MS219" i="2"/>
  <c r="MS147" i="2"/>
  <c r="MS127" i="2"/>
  <c r="MS3" i="2"/>
  <c r="MS75" i="2"/>
  <c r="MS51" i="2"/>
  <c r="MS12" i="2"/>
  <c r="MS26" i="2"/>
  <c r="MS169" i="2"/>
  <c r="MS53" i="2"/>
  <c r="MS156" i="2"/>
  <c r="MS191" i="2"/>
  <c r="MS188" i="2"/>
  <c r="MS207" i="2"/>
  <c r="MS115" i="2"/>
  <c r="MS27" i="2"/>
  <c r="MS159" i="2"/>
  <c r="MS420" i="2"/>
  <c r="MS118" i="2"/>
  <c r="MS322" i="2"/>
  <c r="MS411" i="2"/>
  <c r="MS345" i="2"/>
  <c r="MS154" i="2"/>
  <c r="MS110" i="2"/>
  <c r="MS277" i="2"/>
  <c r="MS330" i="2"/>
  <c r="MS47" i="2"/>
  <c r="MS477" i="2"/>
  <c r="MS320" i="2"/>
  <c r="MS82" i="2"/>
  <c r="MS399" i="2"/>
  <c r="MS269" i="2"/>
  <c r="MS315" i="2"/>
  <c r="MS425" i="2"/>
  <c r="MS454" i="2"/>
  <c r="MS242" i="2"/>
  <c r="MS238" i="2"/>
  <c r="MS375" i="2"/>
  <c r="MS422" i="2"/>
  <c r="MS395" i="2"/>
  <c r="MS444" i="2"/>
  <c r="MS107" i="2"/>
  <c r="MS231" i="2"/>
  <c r="MS116" i="2"/>
  <c r="MS283" i="2"/>
  <c r="MS380" i="2"/>
  <c r="MS234" i="2"/>
  <c r="MS266" i="2"/>
  <c r="MS332" i="2"/>
  <c r="MS406" i="2"/>
  <c r="MS365" i="2"/>
  <c r="MS173" i="2"/>
  <c r="MS433" i="2"/>
  <c r="MS354" i="2"/>
  <c r="MS11" i="2"/>
  <c r="MS326" i="2"/>
  <c r="MS42" i="2"/>
  <c r="MS468" i="2"/>
  <c r="MS472" i="2"/>
  <c r="MS41" i="2"/>
  <c r="MS158" i="2"/>
  <c r="MS174" i="2"/>
  <c r="MS217" i="2"/>
  <c r="MS38" i="2"/>
  <c r="MS214" i="2"/>
  <c r="MS32" i="2"/>
  <c r="MS24" i="2"/>
  <c r="MS18" i="2"/>
  <c r="MS59" i="2"/>
  <c r="MS36" i="2"/>
  <c r="MS220" i="2"/>
  <c r="MS198" i="2"/>
  <c r="MS224" i="2"/>
  <c r="MS353" i="2"/>
  <c r="MS470" i="2"/>
  <c r="MS358" i="2"/>
  <c r="MS55" i="2"/>
  <c r="MS327" i="2"/>
  <c r="MS261" i="2"/>
  <c r="MS205" i="2"/>
  <c r="MS466" i="2"/>
  <c r="MS304" i="2"/>
  <c r="MS166" i="2"/>
  <c r="MS289" i="2"/>
  <c r="MS179" i="2"/>
  <c r="MS10" i="2"/>
  <c r="MS257" i="2"/>
  <c r="MS457" i="2"/>
  <c r="MS390" i="2"/>
  <c r="MS379" i="2"/>
  <c r="MS429" i="2"/>
  <c r="MS409" i="2"/>
  <c r="MS328" i="2"/>
  <c r="MS324" i="2"/>
  <c r="MS431" i="2"/>
  <c r="MS338" i="2"/>
  <c r="MS187" i="2"/>
  <c r="MS318" i="2"/>
  <c r="MS479" i="2"/>
  <c r="MS459" i="2"/>
  <c r="MS312" i="2"/>
  <c r="MS90" i="2"/>
  <c r="MS28" i="2"/>
  <c r="MS288" i="2"/>
  <c r="MS171" i="2"/>
  <c r="MS97" i="2"/>
  <c r="MS309" i="2"/>
  <c r="MS241" i="2"/>
  <c r="MS387" i="2"/>
  <c r="MS396" i="2"/>
  <c r="MS405" i="2"/>
  <c r="MS310" i="2"/>
  <c r="MS136" i="2"/>
  <c r="MS122" i="2"/>
  <c r="MS343" i="2"/>
  <c r="MS278" i="2"/>
  <c r="MS273" i="2"/>
  <c r="MS25" i="2"/>
  <c r="MS347" i="2"/>
  <c r="MS245" i="2"/>
  <c r="MS313" i="2"/>
  <c r="MS63" i="2"/>
  <c r="MS57" i="2"/>
  <c r="MS68" i="2"/>
  <c r="MS292" i="2"/>
  <c r="MS70" i="2"/>
  <c r="MS23" i="2"/>
  <c r="MS71" i="2"/>
  <c r="MS282" i="2"/>
  <c r="MS182" i="2"/>
  <c r="MS267" i="2"/>
  <c r="MS78" i="2"/>
  <c r="MS194" i="2"/>
  <c r="MS295" i="2"/>
  <c r="MS132" i="2"/>
  <c r="MS175" i="2"/>
  <c r="MS37" i="2"/>
  <c r="MS230" i="2"/>
  <c r="MS274" i="2"/>
  <c r="MS319" i="2"/>
  <c r="MS363" i="2"/>
  <c r="MS284" i="2"/>
  <c r="MS46" i="2"/>
  <c r="MS196" i="2"/>
  <c r="MS108" i="2"/>
  <c r="MS102" i="2"/>
  <c r="MT475" i="2"/>
  <c r="MT451" i="2"/>
  <c r="MT478" i="2"/>
  <c r="MT307" i="2"/>
  <c r="MT161" i="2"/>
  <c r="MT321" i="2"/>
  <c r="MT185" i="2"/>
  <c r="MT398" i="2"/>
  <c r="MT221" i="2"/>
  <c r="MT460" i="2"/>
  <c r="MT469" i="2"/>
  <c r="MT228" i="2"/>
  <c r="MT474" i="2"/>
  <c r="MT323" i="2"/>
  <c r="MT401" i="2"/>
  <c r="MT419" i="2"/>
  <c r="MT216" i="2"/>
  <c r="MT415" i="2"/>
  <c r="MT412" i="2"/>
  <c r="MT106" i="2"/>
  <c r="MT225" i="2"/>
  <c r="MT464" i="2"/>
  <c r="MT394" i="2"/>
  <c r="MT213" i="2"/>
  <c r="MT437" i="2"/>
  <c r="MT441" i="2"/>
  <c r="MT357" i="2"/>
  <c r="MT407" i="2"/>
  <c r="MT262" i="2"/>
  <c r="MT372" i="2"/>
  <c r="MT418" i="2"/>
  <c r="MT370" i="2"/>
  <c r="MT349" i="2"/>
  <c r="MT416" i="2"/>
  <c r="MT423" i="2"/>
  <c r="MT414" i="2"/>
  <c r="MT151" i="2"/>
  <c r="MT336" i="2"/>
  <c r="MT458" i="2"/>
  <c r="MT378" i="2"/>
  <c r="MT77" i="2"/>
  <c r="MT290" i="2"/>
  <c r="MT329" i="2"/>
  <c r="MT351" i="2"/>
  <c r="MT450" i="2"/>
  <c r="MT47" i="2"/>
  <c r="MT477" i="2"/>
  <c r="MT320" i="2"/>
  <c r="MT82" i="2"/>
  <c r="MT399" i="2"/>
  <c r="MT269" i="2"/>
  <c r="MT315" i="2"/>
  <c r="MT425" i="2"/>
  <c r="MT454" i="2"/>
  <c r="MT257" i="2"/>
  <c r="MT457" i="2"/>
  <c r="MT390" i="2"/>
  <c r="MT379" i="2"/>
  <c r="MT429" i="2"/>
  <c r="MT409" i="2"/>
  <c r="MT324" i="2"/>
  <c r="MT102" i="2"/>
  <c r="O1099" i="3" l="1"/>
  <c r="N1099" i="3"/>
  <c r="M1099" i="3"/>
  <c r="L1099" i="3"/>
  <c r="K1099" i="3"/>
  <c r="O1098" i="3"/>
  <c r="N1098" i="3"/>
  <c r="M1098" i="3"/>
  <c r="L1098" i="3"/>
  <c r="K1098" i="3"/>
  <c r="O1097" i="3"/>
  <c r="N1097" i="3"/>
  <c r="M1097" i="3"/>
  <c r="L1097" i="3"/>
  <c r="K1097" i="3"/>
  <c r="O1096" i="3"/>
  <c r="N1096" i="3"/>
  <c r="M1096" i="3"/>
  <c r="L1096" i="3"/>
  <c r="K1096" i="3"/>
  <c r="O1095" i="3"/>
  <c r="N1095" i="3"/>
  <c r="M1095" i="3"/>
  <c r="L1095" i="3"/>
  <c r="K1095" i="3"/>
  <c r="O1094" i="3"/>
  <c r="N1094" i="3"/>
  <c r="M1094" i="3"/>
  <c r="L1094" i="3"/>
  <c r="K1094" i="3"/>
  <c r="O1093" i="3"/>
  <c r="N1093" i="3"/>
  <c r="M1093" i="3"/>
  <c r="L1093" i="3"/>
  <c r="K1093" i="3"/>
  <c r="O1092" i="3"/>
  <c r="N1092" i="3"/>
  <c r="M1092" i="3"/>
  <c r="L1092" i="3"/>
  <c r="K1092" i="3"/>
  <c r="O1091" i="3"/>
  <c r="N1091" i="3"/>
  <c r="M1091" i="3"/>
  <c r="L1091" i="3"/>
  <c r="K1091" i="3"/>
  <c r="O1090" i="3"/>
  <c r="N1090" i="3"/>
  <c r="M1090" i="3"/>
  <c r="L1090" i="3"/>
  <c r="K1090" i="3"/>
  <c r="O1089" i="3"/>
  <c r="N1089" i="3"/>
  <c r="M1089" i="3"/>
  <c r="L1089" i="3"/>
  <c r="K1089" i="3"/>
  <c r="O1088" i="3"/>
  <c r="N1088" i="3"/>
  <c r="M1088" i="3"/>
  <c r="L1088" i="3"/>
  <c r="K1088" i="3"/>
  <c r="O1087" i="3"/>
  <c r="N1087" i="3"/>
  <c r="M1087" i="3"/>
  <c r="L1087" i="3"/>
  <c r="K1087" i="3"/>
  <c r="O1086" i="3"/>
  <c r="N1086" i="3"/>
  <c r="M1086" i="3"/>
  <c r="L1086" i="3"/>
  <c r="K1086" i="3"/>
  <c r="O1085" i="3"/>
  <c r="N1085" i="3"/>
  <c r="M1085" i="3"/>
  <c r="L1085" i="3"/>
  <c r="K1085" i="3"/>
  <c r="O1084" i="3"/>
  <c r="N1084" i="3"/>
  <c r="M1084" i="3"/>
  <c r="L1084" i="3"/>
  <c r="K1084" i="3"/>
  <c r="O1083" i="3"/>
  <c r="N1083" i="3"/>
  <c r="M1083" i="3"/>
  <c r="L1083" i="3"/>
  <c r="K1083" i="3"/>
  <c r="O1082" i="3"/>
  <c r="N1082" i="3"/>
  <c r="M1082" i="3"/>
  <c r="L1082" i="3"/>
  <c r="K1082" i="3"/>
  <c r="O1081" i="3"/>
  <c r="N1081" i="3"/>
  <c r="M1081" i="3"/>
  <c r="L1081" i="3"/>
  <c r="K1081" i="3"/>
  <c r="O1080" i="3"/>
  <c r="N1080" i="3"/>
  <c r="M1080" i="3"/>
  <c r="L1080" i="3"/>
  <c r="K1080" i="3"/>
  <c r="O1079" i="3"/>
  <c r="N1079" i="3"/>
  <c r="M1079" i="3"/>
  <c r="L1079" i="3"/>
  <c r="K1079" i="3"/>
  <c r="O1078" i="3"/>
  <c r="N1078" i="3"/>
  <c r="M1078" i="3"/>
  <c r="L1078" i="3"/>
  <c r="K1078" i="3"/>
  <c r="O1077" i="3"/>
  <c r="N1077" i="3"/>
  <c r="M1077" i="3"/>
  <c r="L1077" i="3"/>
  <c r="K1077" i="3"/>
  <c r="O1076" i="3"/>
  <c r="N1076" i="3"/>
  <c r="M1076" i="3"/>
  <c r="L1076" i="3"/>
  <c r="K1076" i="3"/>
  <c r="O1075" i="3"/>
  <c r="N1075" i="3"/>
  <c r="M1075" i="3"/>
  <c r="L1075" i="3"/>
  <c r="K1075" i="3"/>
  <c r="O1074" i="3"/>
  <c r="N1074" i="3"/>
  <c r="M1074" i="3"/>
  <c r="L1074" i="3"/>
  <c r="K1074" i="3"/>
  <c r="O1073" i="3"/>
  <c r="N1073" i="3"/>
  <c r="M1073" i="3"/>
  <c r="L1073" i="3"/>
  <c r="K1073" i="3"/>
  <c r="O1072" i="3"/>
  <c r="N1072" i="3"/>
  <c r="M1072" i="3"/>
  <c r="L1072" i="3"/>
  <c r="K1072" i="3"/>
  <c r="O1071" i="3"/>
  <c r="N1071" i="3"/>
  <c r="M1071" i="3"/>
  <c r="L1071" i="3"/>
  <c r="K1071" i="3"/>
  <c r="O1070" i="3"/>
  <c r="N1070" i="3"/>
  <c r="M1070" i="3"/>
  <c r="L1070" i="3"/>
  <c r="K1070" i="3"/>
  <c r="O1069" i="3"/>
  <c r="N1069" i="3"/>
  <c r="M1069" i="3"/>
  <c r="L1069" i="3"/>
  <c r="K1069" i="3"/>
  <c r="O1068" i="3"/>
  <c r="N1068" i="3"/>
  <c r="M1068" i="3"/>
  <c r="L1068" i="3"/>
  <c r="K1068" i="3"/>
  <c r="O1067" i="3"/>
  <c r="N1067" i="3"/>
  <c r="M1067" i="3"/>
  <c r="L1067" i="3"/>
  <c r="K1067" i="3"/>
  <c r="O1066" i="3"/>
  <c r="N1066" i="3"/>
  <c r="M1066" i="3"/>
  <c r="L1066" i="3"/>
  <c r="K1066" i="3"/>
  <c r="O1065" i="3"/>
  <c r="N1065" i="3"/>
  <c r="M1065" i="3"/>
  <c r="L1065" i="3"/>
  <c r="K1065" i="3"/>
  <c r="O1064" i="3"/>
  <c r="N1064" i="3"/>
  <c r="M1064" i="3"/>
  <c r="L1064" i="3"/>
  <c r="K1064" i="3"/>
  <c r="O1063" i="3"/>
  <c r="N1063" i="3"/>
  <c r="M1063" i="3"/>
  <c r="L1063" i="3"/>
  <c r="K1063" i="3"/>
  <c r="O1062" i="3"/>
  <c r="N1062" i="3"/>
  <c r="M1062" i="3"/>
  <c r="L1062" i="3"/>
  <c r="K1062" i="3"/>
  <c r="O1061" i="3"/>
  <c r="N1061" i="3"/>
  <c r="M1061" i="3"/>
  <c r="L1061" i="3"/>
  <c r="K1061" i="3"/>
  <c r="O1060" i="3"/>
  <c r="N1060" i="3"/>
  <c r="M1060" i="3"/>
  <c r="L1060" i="3"/>
  <c r="K1060" i="3"/>
  <c r="O1059" i="3"/>
  <c r="N1059" i="3"/>
  <c r="M1059" i="3"/>
  <c r="L1059" i="3"/>
  <c r="K1059" i="3"/>
  <c r="O1058" i="3"/>
  <c r="N1058" i="3"/>
  <c r="M1058" i="3"/>
  <c r="L1058" i="3"/>
  <c r="K1058" i="3"/>
  <c r="O1057" i="3"/>
  <c r="N1057" i="3"/>
  <c r="M1057" i="3"/>
  <c r="L1057" i="3"/>
  <c r="K1057" i="3"/>
  <c r="O1056" i="3"/>
  <c r="N1056" i="3"/>
  <c r="M1056" i="3"/>
  <c r="L1056" i="3"/>
  <c r="K1056" i="3"/>
  <c r="O1055" i="3"/>
  <c r="N1055" i="3"/>
  <c r="M1055" i="3"/>
  <c r="L1055" i="3"/>
  <c r="K1055" i="3"/>
  <c r="O1054" i="3"/>
  <c r="N1054" i="3"/>
  <c r="M1054" i="3"/>
  <c r="L1054" i="3"/>
  <c r="K1054" i="3"/>
  <c r="O1053" i="3"/>
  <c r="N1053" i="3"/>
  <c r="M1053" i="3"/>
  <c r="L1053" i="3"/>
  <c r="K1053" i="3"/>
  <c r="O1052" i="3"/>
  <c r="N1052" i="3"/>
  <c r="M1052" i="3"/>
  <c r="L1052" i="3"/>
  <c r="K1052" i="3"/>
  <c r="O1051" i="3"/>
  <c r="N1051" i="3"/>
  <c r="M1051" i="3"/>
  <c r="L1051" i="3"/>
  <c r="K1051" i="3"/>
  <c r="O1050" i="3"/>
  <c r="N1050" i="3"/>
  <c r="M1050" i="3"/>
  <c r="L1050" i="3"/>
  <c r="K1050" i="3"/>
  <c r="O1049" i="3"/>
  <c r="N1049" i="3"/>
  <c r="M1049" i="3"/>
  <c r="L1049" i="3"/>
  <c r="K1049" i="3"/>
  <c r="O1048" i="3"/>
  <c r="N1048" i="3"/>
  <c r="M1048" i="3"/>
  <c r="L1048" i="3"/>
  <c r="K1048" i="3"/>
  <c r="O1047" i="3"/>
  <c r="N1047" i="3"/>
  <c r="M1047" i="3"/>
  <c r="L1047" i="3"/>
  <c r="K1047" i="3"/>
  <c r="O1046" i="3"/>
  <c r="N1046" i="3"/>
  <c r="M1046" i="3"/>
  <c r="L1046" i="3"/>
  <c r="K1046" i="3"/>
  <c r="O1045" i="3"/>
  <c r="N1045" i="3"/>
  <c r="M1045" i="3"/>
  <c r="L1045" i="3"/>
  <c r="K1045" i="3"/>
  <c r="O1044" i="3"/>
  <c r="N1044" i="3"/>
  <c r="M1044" i="3"/>
  <c r="L1044" i="3"/>
  <c r="K1044" i="3"/>
  <c r="O1043" i="3"/>
  <c r="N1043" i="3"/>
  <c r="M1043" i="3"/>
  <c r="L1043" i="3"/>
  <c r="K1043" i="3"/>
  <c r="O1042" i="3"/>
  <c r="N1042" i="3"/>
  <c r="M1042" i="3"/>
  <c r="L1042" i="3"/>
  <c r="K1042" i="3"/>
  <c r="O1041" i="3"/>
  <c r="N1041" i="3"/>
  <c r="M1041" i="3"/>
  <c r="L1041" i="3"/>
  <c r="K1041" i="3"/>
  <c r="O1040" i="3"/>
  <c r="N1040" i="3"/>
  <c r="M1040" i="3"/>
  <c r="L1040" i="3"/>
  <c r="K1040" i="3"/>
  <c r="O1039" i="3"/>
  <c r="N1039" i="3"/>
  <c r="M1039" i="3"/>
  <c r="L1039" i="3"/>
  <c r="K1039" i="3"/>
  <c r="O1038" i="3"/>
  <c r="N1038" i="3"/>
  <c r="M1038" i="3"/>
  <c r="L1038" i="3"/>
  <c r="K1038" i="3"/>
  <c r="O1037" i="3"/>
  <c r="N1037" i="3"/>
  <c r="M1037" i="3"/>
  <c r="L1037" i="3"/>
  <c r="K1037" i="3"/>
  <c r="O1036" i="3"/>
  <c r="N1036" i="3"/>
  <c r="M1036" i="3"/>
  <c r="L1036" i="3"/>
  <c r="K1036" i="3"/>
  <c r="O1035" i="3"/>
  <c r="N1035" i="3"/>
  <c r="M1035" i="3"/>
  <c r="L1035" i="3"/>
  <c r="K1035" i="3"/>
  <c r="O1034" i="3"/>
  <c r="N1034" i="3"/>
  <c r="M1034" i="3"/>
  <c r="L1034" i="3"/>
  <c r="K1034" i="3"/>
  <c r="O1033" i="3"/>
  <c r="N1033" i="3"/>
  <c r="M1033" i="3"/>
  <c r="L1033" i="3"/>
  <c r="K1033" i="3"/>
  <c r="O1032" i="3"/>
  <c r="N1032" i="3"/>
  <c r="M1032" i="3"/>
  <c r="L1032" i="3"/>
  <c r="K1032" i="3"/>
  <c r="O1031" i="3"/>
  <c r="N1031" i="3"/>
  <c r="M1031" i="3"/>
  <c r="L1031" i="3"/>
  <c r="K1031" i="3"/>
  <c r="O1030" i="3"/>
  <c r="N1030" i="3"/>
  <c r="M1030" i="3"/>
  <c r="L1030" i="3"/>
  <c r="K1030" i="3"/>
  <c r="O1029" i="3"/>
  <c r="N1029" i="3"/>
  <c r="M1029" i="3"/>
  <c r="L1029" i="3"/>
  <c r="K1029" i="3"/>
  <c r="O1028" i="3"/>
  <c r="N1028" i="3"/>
  <c r="M1028" i="3"/>
  <c r="L1028" i="3"/>
  <c r="K1028" i="3"/>
  <c r="O1027" i="3"/>
  <c r="N1027" i="3"/>
  <c r="M1027" i="3"/>
  <c r="L1027" i="3"/>
  <c r="K1027" i="3"/>
  <c r="O1026" i="3"/>
  <c r="N1026" i="3"/>
  <c r="M1026" i="3"/>
  <c r="L1026" i="3"/>
  <c r="K1026" i="3"/>
  <c r="O1025" i="3"/>
  <c r="N1025" i="3"/>
  <c r="M1025" i="3"/>
  <c r="L1025" i="3"/>
  <c r="K1025" i="3"/>
  <c r="O1024" i="3"/>
  <c r="N1024" i="3"/>
  <c r="M1024" i="3"/>
  <c r="L1024" i="3"/>
  <c r="K1024" i="3"/>
  <c r="O1023" i="3"/>
  <c r="N1023" i="3"/>
  <c r="M1023" i="3"/>
  <c r="L1023" i="3"/>
  <c r="K1023" i="3"/>
  <c r="O1022" i="3"/>
  <c r="N1022" i="3"/>
  <c r="M1022" i="3"/>
  <c r="L1022" i="3"/>
  <c r="K1022" i="3"/>
  <c r="O1021" i="3"/>
  <c r="N1021" i="3"/>
  <c r="M1021" i="3"/>
  <c r="L1021" i="3"/>
  <c r="K1021" i="3"/>
  <c r="O1020" i="3"/>
  <c r="N1020" i="3"/>
  <c r="M1020" i="3"/>
  <c r="L1020" i="3"/>
  <c r="K1020" i="3"/>
  <c r="O1019" i="3"/>
  <c r="N1019" i="3"/>
  <c r="M1019" i="3"/>
  <c r="L1019" i="3"/>
  <c r="K1019" i="3"/>
  <c r="O1018" i="3"/>
  <c r="N1018" i="3"/>
  <c r="M1018" i="3"/>
  <c r="L1018" i="3"/>
  <c r="K1018" i="3"/>
  <c r="O1017" i="3"/>
  <c r="N1017" i="3"/>
  <c r="M1017" i="3"/>
  <c r="L1017" i="3"/>
  <c r="K1017" i="3"/>
  <c r="O1016" i="3"/>
  <c r="N1016" i="3"/>
  <c r="M1016" i="3"/>
  <c r="L1016" i="3"/>
  <c r="K1016" i="3"/>
  <c r="O1015" i="3"/>
  <c r="N1015" i="3"/>
  <c r="M1015" i="3"/>
  <c r="L1015" i="3"/>
  <c r="K1015" i="3"/>
  <c r="O1014" i="3"/>
  <c r="N1014" i="3"/>
  <c r="M1014" i="3"/>
  <c r="L1014" i="3"/>
  <c r="K1014" i="3"/>
  <c r="O1013" i="3"/>
  <c r="N1013" i="3"/>
  <c r="M1013" i="3"/>
  <c r="L1013" i="3"/>
  <c r="K1013" i="3"/>
  <c r="O1012" i="3"/>
  <c r="N1012" i="3"/>
  <c r="M1012" i="3"/>
  <c r="L1012" i="3"/>
  <c r="K1012" i="3"/>
  <c r="O1011" i="3"/>
  <c r="N1011" i="3"/>
  <c r="M1011" i="3"/>
  <c r="L1011" i="3"/>
  <c r="K1011" i="3"/>
  <c r="O1010" i="3"/>
  <c r="N1010" i="3"/>
  <c r="M1010" i="3"/>
  <c r="L1010" i="3"/>
  <c r="K1010" i="3"/>
  <c r="O1009" i="3"/>
  <c r="N1009" i="3"/>
  <c r="M1009" i="3"/>
  <c r="L1009" i="3"/>
  <c r="K1009" i="3"/>
  <c r="O1008" i="3"/>
  <c r="N1008" i="3"/>
  <c r="M1008" i="3"/>
  <c r="L1008" i="3"/>
  <c r="K1008" i="3"/>
  <c r="O1007" i="3"/>
  <c r="N1007" i="3"/>
  <c r="M1007" i="3"/>
  <c r="L1007" i="3"/>
  <c r="K1007" i="3"/>
  <c r="O1006" i="3"/>
  <c r="N1006" i="3"/>
  <c r="M1006" i="3"/>
  <c r="L1006" i="3"/>
  <c r="K1006" i="3"/>
  <c r="O1005" i="3"/>
  <c r="N1005" i="3"/>
  <c r="M1005" i="3"/>
  <c r="L1005" i="3"/>
  <c r="K1005" i="3"/>
  <c r="O1004" i="3"/>
  <c r="N1004" i="3"/>
  <c r="M1004" i="3"/>
  <c r="L1004" i="3"/>
  <c r="K1004" i="3"/>
  <c r="O1003" i="3"/>
  <c r="N1003" i="3"/>
  <c r="M1003" i="3"/>
  <c r="L1003" i="3"/>
  <c r="K1003" i="3"/>
  <c r="O1002" i="3"/>
  <c r="N1002" i="3"/>
  <c r="M1002" i="3"/>
  <c r="L1002" i="3"/>
  <c r="K1002" i="3"/>
  <c r="O1001" i="3"/>
  <c r="N1001" i="3"/>
  <c r="M1001" i="3"/>
  <c r="L1001" i="3"/>
  <c r="K1001" i="3"/>
  <c r="O1000" i="3"/>
  <c r="N1000" i="3"/>
  <c r="M1000" i="3"/>
  <c r="L1000" i="3"/>
  <c r="K1000" i="3"/>
  <c r="O999" i="3"/>
  <c r="N999" i="3"/>
  <c r="M999" i="3"/>
  <c r="L999" i="3"/>
  <c r="K999" i="3"/>
  <c r="O998" i="3"/>
  <c r="N998" i="3"/>
  <c r="M998" i="3"/>
  <c r="L998" i="3"/>
  <c r="K998" i="3"/>
  <c r="O997" i="3"/>
  <c r="N997" i="3"/>
  <c r="M997" i="3"/>
  <c r="L997" i="3"/>
  <c r="K997" i="3"/>
  <c r="O996" i="3"/>
  <c r="N996" i="3"/>
  <c r="M996" i="3"/>
  <c r="L996" i="3"/>
  <c r="K996" i="3"/>
  <c r="O995" i="3"/>
  <c r="N995" i="3"/>
  <c r="M995" i="3"/>
  <c r="L995" i="3"/>
  <c r="K995" i="3"/>
  <c r="O994" i="3"/>
  <c r="N994" i="3"/>
  <c r="M994" i="3"/>
  <c r="L994" i="3"/>
  <c r="K994" i="3"/>
  <c r="O993" i="3"/>
  <c r="N993" i="3"/>
  <c r="M993" i="3"/>
  <c r="L993" i="3"/>
  <c r="K993" i="3"/>
  <c r="O992" i="3"/>
  <c r="N992" i="3"/>
  <c r="M992" i="3"/>
  <c r="L992" i="3"/>
  <c r="K992" i="3"/>
  <c r="O991" i="3"/>
  <c r="N991" i="3"/>
  <c r="M991" i="3"/>
  <c r="L991" i="3"/>
  <c r="K991" i="3"/>
  <c r="O990" i="3"/>
  <c r="N990" i="3"/>
  <c r="M990" i="3"/>
  <c r="L990" i="3"/>
  <c r="K990" i="3"/>
  <c r="O989" i="3"/>
  <c r="N989" i="3"/>
  <c r="M989" i="3"/>
  <c r="L989" i="3"/>
  <c r="K989" i="3"/>
  <c r="O988" i="3"/>
  <c r="N988" i="3"/>
  <c r="M988" i="3"/>
  <c r="L988" i="3"/>
  <c r="K988" i="3"/>
  <c r="O987" i="3"/>
  <c r="N987" i="3"/>
  <c r="M987" i="3"/>
  <c r="L987" i="3"/>
  <c r="K987" i="3"/>
  <c r="O986" i="3"/>
  <c r="N986" i="3"/>
  <c r="M986" i="3"/>
  <c r="L986" i="3"/>
  <c r="K986" i="3"/>
  <c r="O985" i="3"/>
  <c r="N985" i="3"/>
  <c r="M985" i="3"/>
  <c r="L985" i="3"/>
  <c r="K985" i="3"/>
  <c r="O984" i="3"/>
  <c r="N984" i="3"/>
  <c r="M984" i="3"/>
  <c r="L984" i="3"/>
  <c r="K984" i="3"/>
  <c r="O983" i="3"/>
  <c r="N983" i="3"/>
  <c r="M983" i="3"/>
  <c r="L983" i="3"/>
  <c r="K983" i="3"/>
  <c r="O982" i="3"/>
  <c r="N982" i="3"/>
  <c r="M982" i="3"/>
  <c r="L982" i="3"/>
  <c r="K982" i="3"/>
  <c r="O981" i="3"/>
  <c r="N981" i="3"/>
  <c r="M981" i="3"/>
  <c r="L981" i="3"/>
  <c r="K981" i="3"/>
  <c r="O980" i="3"/>
  <c r="N980" i="3"/>
  <c r="M980" i="3"/>
  <c r="L980" i="3"/>
  <c r="K980" i="3"/>
  <c r="O979" i="3"/>
  <c r="N979" i="3"/>
  <c r="M979" i="3"/>
  <c r="L979" i="3"/>
  <c r="K979" i="3"/>
  <c r="O978" i="3"/>
  <c r="N978" i="3"/>
  <c r="M978" i="3"/>
  <c r="L978" i="3"/>
  <c r="K978" i="3"/>
  <c r="O977" i="3"/>
  <c r="N977" i="3"/>
  <c r="M977" i="3"/>
  <c r="L977" i="3"/>
  <c r="K977" i="3"/>
  <c r="O976" i="3"/>
  <c r="N976" i="3"/>
  <c r="M976" i="3"/>
  <c r="L976" i="3"/>
  <c r="K976" i="3"/>
  <c r="O975" i="3"/>
  <c r="N975" i="3"/>
  <c r="M975" i="3"/>
  <c r="L975" i="3"/>
  <c r="K975" i="3"/>
  <c r="O974" i="3"/>
  <c r="N974" i="3"/>
  <c r="M974" i="3"/>
  <c r="L974" i="3"/>
  <c r="K974" i="3"/>
  <c r="O973" i="3"/>
  <c r="N973" i="3"/>
  <c r="M973" i="3"/>
  <c r="L973" i="3"/>
  <c r="K973" i="3"/>
  <c r="O972" i="3"/>
  <c r="N972" i="3"/>
  <c r="M972" i="3"/>
  <c r="L972" i="3"/>
  <c r="K972" i="3"/>
  <c r="O971" i="3"/>
  <c r="N971" i="3"/>
  <c r="M971" i="3"/>
  <c r="L971" i="3"/>
  <c r="K971" i="3"/>
  <c r="O970" i="3"/>
  <c r="N970" i="3"/>
  <c r="M970" i="3"/>
  <c r="L970" i="3"/>
  <c r="K970" i="3"/>
  <c r="O969" i="3"/>
  <c r="N969" i="3"/>
  <c r="M969" i="3"/>
  <c r="L969" i="3"/>
  <c r="K969" i="3"/>
  <c r="O968" i="3"/>
  <c r="N968" i="3"/>
  <c r="M968" i="3"/>
  <c r="L968" i="3"/>
  <c r="K968" i="3"/>
  <c r="O967" i="3"/>
  <c r="N967" i="3"/>
  <c r="M967" i="3"/>
  <c r="L967" i="3"/>
  <c r="K967" i="3"/>
  <c r="O966" i="3"/>
  <c r="N966" i="3"/>
  <c r="M966" i="3"/>
  <c r="L966" i="3"/>
  <c r="K966" i="3"/>
  <c r="O965" i="3"/>
  <c r="N965" i="3"/>
  <c r="M965" i="3"/>
  <c r="L965" i="3"/>
  <c r="K965" i="3"/>
  <c r="O964" i="3"/>
  <c r="N964" i="3"/>
  <c r="M964" i="3"/>
  <c r="L964" i="3"/>
  <c r="K964" i="3"/>
  <c r="O963" i="3"/>
  <c r="N963" i="3"/>
  <c r="M963" i="3"/>
  <c r="L963" i="3"/>
  <c r="K963" i="3"/>
  <c r="O962" i="3"/>
  <c r="N962" i="3"/>
  <c r="M962" i="3"/>
  <c r="L962" i="3"/>
  <c r="K962" i="3"/>
  <c r="O961" i="3"/>
  <c r="N961" i="3"/>
  <c r="M961" i="3"/>
  <c r="L961" i="3"/>
  <c r="K961" i="3"/>
  <c r="O960" i="3"/>
  <c r="N960" i="3"/>
  <c r="M960" i="3"/>
  <c r="L960" i="3"/>
  <c r="K960" i="3"/>
  <c r="O959" i="3"/>
  <c r="N959" i="3"/>
  <c r="M959" i="3"/>
  <c r="L959" i="3"/>
  <c r="K959" i="3"/>
  <c r="O958" i="3"/>
  <c r="N958" i="3"/>
  <c r="M958" i="3"/>
  <c r="L958" i="3"/>
  <c r="K958" i="3"/>
  <c r="O957" i="3"/>
  <c r="N957" i="3"/>
  <c r="M957" i="3"/>
  <c r="L957" i="3"/>
  <c r="K957" i="3"/>
  <c r="O956" i="3"/>
  <c r="N956" i="3"/>
  <c r="M956" i="3"/>
  <c r="L956" i="3"/>
  <c r="K956" i="3"/>
  <c r="O955" i="3"/>
  <c r="N955" i="3"/>
  <c r="M955" i="3"/>
  <c r="L955" i="3"/>
  <c r="K955" i="3"/>
  <c r="O954" i="3"/>
  <c r="N954" i="3"/>
  <c r="M954" i="3"/>
  <c r="L954" i="3"/>
  <c r="K954" i="3"/>
  <c r="O953" i="3"/>
  <c r="N953" i="3"/>
  <c r="M953" i="3"/>
  <c r="L953" i="3"/>
  <c r="K953" i="3"/>
  <c r="O952" i="3"/>
  <c r="N952" i="3"/>
  <c r="M952" i="3"/>
  <c r="L952" i="3"/>
  <c r="K952" i="3"/>
  <c r="O951" i="3"/>
  <c r="N951" i="3"/>
  <c r="M951" i="3"/>
  <c r="L951" i="3"/>
  <c r="K951" i="3"/>
  <c r="O950" i="3"/>
  <c r="N950" i="3"/>
  <c r="M950" i="3"/>
  <c r="L950" i="3"/>
  <c r="K950" i="3"/>
  <c r="O949" i="3"/>
  <c r="N949" i="3"/>
  <c r="M949" i="3"/>
  <c r="L949" i="3"/>
  <c r="K949" i="3"/>
  <c r="O948" i="3"/>
  <c r="N948" i="3"/>
  <c r="M948" i="3"/>
  <c r="L948" i="3"/>
  <c r="K948" i="3"/>
  <c r="O947" i="3"/>
  <c r="N947" i="3"/>
  <c r="M947" i="3"/>
  <c r="L947" i="3"/>
  <c r="K947" i="3"/>
  <c r="O946" i="3"/>
  <c r="N946" i="3"/>
  <c r="M946" i="3"/>
  <c r="L946" i="3"/>
  <c r="K946" i="3"/>
  <c r="O945" i="3"/>
  <c r="N945" i="3"/>
  <c r="M945" i="3"/>
  <c r="L945" i="3"/>
  <c r="K945" i="3"/>
  <c r="O944" i="3"/>
  <c r="N944" i="3"/>
  <c r="M944" i="3"/>
  <c r="L944" i="3"/>
  <c r="K944" i="3"/>
  <c r="O943" i="3"/>
  <c r="N943" i="3"/>
  <c r="M943" i="3"/>
  <c r="L943" i="3"/>
  <c r="K943" i="3"/>
  <c r="O942" i="3"/>
  <c r="N942" i="3"/>
  <c r="M942" i="3"/>
  <c r="L942" i="3"/>
  <c r="K942" i="3"/>
  <c r="O941" i="3"/>
  <c r="N941" i="3"/>
  <c r="M941" i="3"/>
  <c r="L941" i="3"/>
  <c r="K941" i="3"/>
  <c r="O940" i="3"/>
  <c r="N940" i="3"/>
  <c r="M940" i="3"/>
  <c r="L940" i="3"/>
  <c r="K940" i="3"/>
  <c r="O939" i="3"/>
  <c r="N939" i="3"/>
  <c r="M939" i="3"/>
  <c r="L939" i="3"/>
  <c r="K939" i="3"/>
  <c r="O938" i="3"/>
  <c r="N938" i="3"/>
  <c r="M938" i="3"/>
  <c r="L938" i="3"/>
  <c r="K938" i="3"/>
  <c r="O937" i="3"/>
  <c r="N937" i="3"/>
  <c r="M937" i="3"/>
  <c r="L937" i="3"/>
  <c r="K937" i="3"/>
  <c r="O936" i="3"/>
  <c r="N936" i="3"/>
  <c r="M936" i="3"/>
  <c r="L936" i="3"/>
  <c r="K936" i="3"/>
  <c r="O935" i="3"/>
  <c r="N935" i="3"/>
  <c r="M935" i="3"/>
  <c r="L935" i="3"/>
  <c r="K935" i="3"/>
  <c r="O934" i="3"/>
  <c r="N934" i="3"/>
  <c r="M934" i="3"/>
  <c r="L934" i="3"/>
  <c r="K934" i="3"/>
  <c r="O933" i="3"/>
  <c r="N933" i="3"/>
  <c r="M933" i="3"/>
  <c r="L933" i="3"/>
  <c r="K933" i="3"/>
  <c r="O932" i="3"/>
  <c r="N932" i="3"/>
  <c r="M932" i="3"/>
  <c r="L932" i="3"/>
  <c r="K932" i="3"/>
  <c r="O931" i="3"/>
  <c r="N931" i="3"/>
  <c r="M931" i="3"/>
  <c r="L931" i="3"/>
  <c r="K931" i="3"/>
  <c r="O930" i="3"/>
  <c r="N930" i="3"/>
  <c r="M930" i="3"/>
  <c r="L930" i="3"/>
  <c r="K930" i="3"/>
  <c r="O929" i="3"/>
  <c r="N929" i="3"/>
  <c r="M929" i="3"/>
  <c r="L929" i="3"/>
  <c r="K929" i="3"/>
  <c r="O928" i="3"/>
  <c r="N928" i="3"/>
  <c r="M928" i="3"/>
  <c r="L928" i="3"/>
  <c r="K928" i="3"/>
  <c r="O927" i="3"/>
  <c r="N927" i="3"/>
  <c r="M927" i="3"/>
  <c r="L927" i="3"/>
  <c r="K927" i="3"/>
  <c r="O926" i="3"/>
  <c r="N926" i="3"/>
  <c r="M926" i="3"/>
  <c r="L926" i="3"/>
  <c r="K926" i="3"/>
  <c r="O925" i="3"/>
  <c r="N925" i="3"/>
  <c r="M925" i="3"/>
  <c r="L925" i="3"/>
  <c r="K925" i="3"/>
  <c r="O924" i="3"/>
  <c r="N924" i="3"/>
  <c r="M924" i="3"/>
  <c r="L924" i="3"/>
  <c r="K924" i="3"/>
  <c r="O923" i="3"/>
  <c r="N923" i="3"/>
  <c r="M923" i="3"/>
  <c r="L923" i="3"/>
  <c r="K923" i="3"/>
  <c r="O922" i="3"/>
  <c r="N922" i="3"/>
  <c r="M922" i="3"/>
  <c r="L922" i="3"/>
  <c r="K922" i="3"/>
  <c r="O921" i="3"/>
  <c r="N921" i="3"/>
  <c r="M921" i="3"/>
  <c r="L921" i="3"/>
  <c r="K921" i="3"/>
  <c r="O920" i="3"/>
  <c r="N920" i="3"/>
  <c r="M920" i="3"/>
  <c r="L920" i="3"/>
  <c r="K920" i="3"/>
  <c r="O919" i="3"/>
  <c r="N919" i="3"/>
  <c r="M919" i="3"/>
  <c r="L919" i="3"/>
  <c r="K919" i="3"/>
  <c r="O918" i="3"/>
  <c r="N918" i="3"/>
  <c r="M918" i="3"/>
  <c r="L918" i="3"/>
  <c r="K918" i="3"/>
  <c r="O917" i="3"/>
  <c r="N917" i="3"/>
  <c r="M917" i="3"/>
  <c r="L917" i="3"/>
  <c r="K917" i="3"/>
  <c r="O916" i="3"/>
  <c r="N916" i="3"/>
  <c r="M916" i="3"/>
  <c r="L916" i="3"/>
  <c r="K916" i="3"/>
  <c r="O915" i="3"/>
  <c r="N915" i="3"/>
  <c r="M915" i="3"/>
  <c r="L915" i="3"/>
  <c r="K915" i="3"/>
  <c r="O914" i="3"/>
  <c r="N914" i="3"/>
  <c r="M914" i="3"/>
  <c r="L914" i="3"/>
  <c r="K914" i="3"/>
  <c r="O913" i="3"/>
  <c r="N913" i="3"/>
  <c r="M913" i="3"/>
  <c r="L913" i="3"/>
  <c r="K913" i="3"/>
  <c r="O912" i="3"/>
  <c r="N912" i="3"/>
  <c r="M912" i="3"/>
  <c r="L912" i="3"/>
  <c r="K912" i="3"/>
  <c r="O911" i="3"/>
  <c r="N911" i="3"/>
  <c r="M911" i="3"/>
  <c r="L911" i="3"/>
  <c r="K911" i="3"/>
  <c r="O910" i="3"/>
  <c r="N910" i="3"/>
  <c r="M910" i="3"/>
  <c r="L910" i="3"/>
  <c r="K910" i="3"/>
  <c r="O909" i="3"/>
  <c r="N909" i="3"/>
  <c r="M909" i="3"/>
  <c r="L909" i="3"/>
  <c r="K909" i="3"/>
  <c r="O908" i="3"/>
  <c r="N908" i="3"/>
  <c r="M908" i="3"/>
  <c r="L908" i="3"/>
  <c r="K908" i="3"/>
  <c r="O907" i="3"/>
  <c r="N907" i="3"/>
  <c r="M907" i="3"/>
  <c r="L907" i="3"/>
  <c r="K907" i="3"/>
  <c r="O906" i="3"/>
  <c r="N906" i="3"/>
  <c r="M906" i="3"/>
  <c r="L906" i="3"/>
  <c r="K906" i="3"/>
  <c r="O905" i="3"/>
  <c r="N905" i="3"/>
  <c r="M905" i="3"/>
  <c r="L905" i="3"/>
  <c r="K905" i="3"/>
  <c r="O904" i="3"/>
  <c r="N904" i="3"/>
  <c r="M904" i="3"/>
  <c r="L904" i="3"/>
  <c r="K904" i="3"/>
  <c r="O903" i="3"/>
  <c r="N903" i="3"/>
  <c r="M903" i="3"/>
  <c r="L903" i="3"/>
  <c r="K903" i="3"/>
  <c r="O902" i="3"/>
  <c r="N902" i="3"/>
  <c r="M902" i="3"/>
  <c r="L902" i="3"/>
  <c r="K902" i="3"/>
  <c r="O901" i="3"/>
  <c r="N901" i="3"/>
  <c r="M901" i="3"/>
  <c r="L901" i="3"/>
  <c r="K901" i="3"/>
  <c r="O900" i="3"/>
  <c r="N900" i="3"/>
  <c r="M900" i="3"/>
  <c r="L900" i="3"/>
  <c r="K900" i="3"/>
  <c r="O899" i="3"/>
  <c r="N899" i="3"/>
  <c r="M899" i="3"/>
  <c r="L899" i="3"/>
  <c r="K899" i="3"/>
  <c r="O898" i="3"/>
  <c r="N898" i="3"/>
  <c r="M898" i="3"/>
  <c r="L898" i="3"/>
  <c r="K898" i="3"/>
  <c r="O897" i="3"/>
  <c r="N897" i="3"/>
  <c r="M897" i="3"/>
  <c r="L897" i="3"/>
  <c r="K897" i="3"/>
  <c r="O896" i="3"/>
  <c r="N896" i="3"/>
  <c r="M896" i="3"/>
  <c r="L896" i="3"/>
  <c r="K896" i="3"/>
  <c r="O895" i="3"/>
  <c r="N895" i="3"/>
  <c r="M895" i="3"/>
  <c r="L895" i="3"/>
  <c r="K895" i="3"/>
  <c r="O894" i="3"/>
  <c r="N894" i="3"/>
  <c r="M894" i="3"/>
  <c r="L894" i="3"/>
  <c r="K894" i="3"/>
  <c r="O893" i="3"/>
  <c r="N893" i="3"/>
  <c r="M893" i="3"/>
  <c r="L893" i="3"/>
  <c r="K893" i="3"/>
  <c r="O892" i="3"/>
  <c r="N892" i="3"/>
  <c r="M892" i="3"/>
  <c r="L892" i="3"/>
  <c r="K892" i="3"/>
  <c r="O891" i="3"/>
  <c r="N891" i="3"/>
  <c r="M891" i="3"/>
  <c r="L891" i="3"/>
  <c r="K891" i="3"/>
  <c r="O890" i="3"/>
  <c r="N890" i="3"/>
  <c r="M890" i="3"/>
  <c r="L890" i="3"/>
  <c r="K890" i="3"/>
  <c r="O889" i="3"/>
  <c r="N889" i="3"/>
  <c r="M889" i="3"/>
  <c r="L889" i="3"/>
  <c r="K889" i="3"/>
  <c r="O888" i="3"/>
  <c r="N888" i="3"/>
  <c r="M888" i="3"/>
  <c r="L888" i="3"/>
  <c r="K888" i="3"/>
  <c r="O887" i="3"/>
  <c r="N887" i="3"/>
  <c r="M887" i="3"/>
  <c r="L887" i="3"/>
  <c r="K887" i="3"/>
  <c r="O886" i="3"/>
  <c r="N886" i="3"/>
  <c r="M886" i="3"/>
  <c r="L886" i="3"/>
  <c r="K886" i="3"/>
  <c r="O885" i="3"/>
  <c r="N885" i="3"/>
  <c r="M885" i="3"/>
  <c r="L885" i="3"/>
  <c r="K885" i="3"/>
  <c r="O884" i="3"/>
  <c r="N884" i="3"/>
  <c r="M884" i="3"/>
  <c r="L884" i="3"/>
  <c r="K884" i="3"/>
  <c r="O883" i="3"/>
  <c r="N883" i="3"/>
  <c r="M883" i="3"/>
  <c r="L883" i="3"/>
  <c r="K883" i="3"/>
  <c r="O882" i="3"/>
  <c r="N882" i="3"/>
  <c r="M882" i="3"/>
  <c r="L882" i="3"/>
  <c r="K882" i="3"/>
  <c r="O881" i="3"/>
  <c r="N881" i="3"/>
  <c r="M881" i="3"/>
  <c r="L881" i="3"/>
  <c r="K881" i="3"/>
  <c r="O880" i="3"/>
  <c r="N880" i="3"/>
  <c r="M880" i="3"/>
  <c r="L880" i="3"/>
  <c r="K880" i="3"/>
  <c r="O879" i="3"/>
  <c r="N879" i="3"/>
  <c r="M879" i="3"/>
  <c r="L879" i="3"/>
  <c r="K879" i="3"/>
  <c r="O878" i="3"/>
  <c r="N878" i="3"/>
  <c r="M878" i="3"/>
  <c r="L878" i="3"/>
  <c r="K878" i="3"/>
  <c r="O877" i="3"/>
  <c r="N877" i="3"/>
  <c r="M877" i="3"/>
  <c r="L877" i="3"/>
  <c r="K877" i="3"/>
  <c r="O876" i="3"/>
  <c r="N876" i="3"/>
  <c r="M876" i="3"/>
  <c r="L876" i="3"/>
  <c r="K876" i="3"/>
  <c r="O875" i="3"/>
  <c r="N875" i="3"/>
  <c r="M875" i="3"/>
  <c r="L875" i="3"/>
  <c r="K875" i="3"/>
  <c r="O874" i="3"/>
  <c r="N874" i="3"/>
  <c r="M874" i="3"/>
  <c r="L874" i="3"/>
  <c r="K874" i="3"/>
  <c r="O873" i="3"/>
  <c r="N873" i="3"/>
  <c r="M873" i="3"/>
  <c r="L873" i="3"/>
  <c r="K873" i="3"/>
  <c r="O872" i="3"/>
  <c r="N872" i="3"/>
  <c r="M872" i="3"/>
  <c r="L872" i="3"/>
  <c r="K872" i="3"/>
  <c r="O871" i="3"/>
  <c r="N871" i="3"/>
  <c r="M871" i="3"/>
  <c r="L871" i="3"/>
  <c r="K871" i="3"/>
  <c r="O870" i="3"/>
  <c r="N870" i="3"/>
  <c r="M870" i="3"/>
  <c r="L870" i="3"/>
  <c r="K870" i="3"/>
  <c r="O869" i="3"/>
  <c r="N869" i="3"/>
  <c r="M869" i="3"/>
  <c r="L869" i="3"/>
  <c r="K869" i="3"/>
  <c r="O868" i="3"/>
  <c r="N868" i="3"/>
  <c r="M868" i="3"/>
  <c r="L868" i="3"/>
  <c r="K868" i="3"/>
  <c r="O867" i="3"/>
  <c r="N867" i="3"/>
  <c r="M867" i="3"/>
  <c r="L867" i="3"/>
  <c r="K867" i="3"/>
  <c r="O866" i="3"/>
  <c r="N866" i="3"/>
  <c r="M866" i="3"/>
  <c r="L866" i="3"/>
  <c r="K866" i="3"/>
  <c r="O865" i="3"/>
  <c r="N865" i="3"/>
  <c r="M865" i="3"/>
  <c r="L865" i="3"/>
  <c r="K865" i="3"/>
  <c r="O864" i="3"/>
  <c r="N864" i="3"/>
  <c r="M864" i="3"/>
  <c r="L864" i="3"/>
  <c r="K864" i="3"/>
  <c r="O863" i="3"/>
  <c r="N863" i="3"/>
  <c r="M863" i="3"/>
  <c r="L863" i="3"/>
  <c r="K863" i="3"/>
  <c r="O862" i="3"/>
  <c r="N862" i="3"/>
  <c r="M862" i="3"/>
  <c r="L862" i="3"/>
  <c r="K862" i="3"/>
  <c r="O861" i="3"/>
  <c r="N861" i="3"/>
  <c r="M861" i="3"/>
  <c r="L861" i="3"/>
  <c r="K861" i="3"/>
  <c r="O860" i="3"/>
  <c r="N860" i="3"/>
  <c r="M860" i="3"/>
  <c r="L860" i="3"/>
  <c r="K860" i="3"/>
  <c r="O859" i="3"/>
  <c r="N859" i="3"/>
  <c r="M859" i="3"/>
  <c r="L859" i="3"/>
  <c r="K859" i="3"/>
  <c r="O858" i="3"/>
  <c r="N858" i="3"/>
  <c r="M858" i="3"/>
  <c r="L858" i="3"/>
  <c r="K858" i="3"/>
  <c r="O857" i="3"/>
  <c r="N857" i="3"/>
  <c r="M857" i="3"/>
  <c r="L857" i="3"/>
  <c r="K857" i="3"/>
  <c r="O856" i="3"/>
  <c r="N856" i="3"/>
  <c r="M856" i="3"/>
  <c r="L856" i="3"/>
  <c r="K856" i="3"/>
  <c r="O855" i="3"/>
  <c r="N855" i="3"/>
  <c r="M855" i="3"/>
  <c r="L855" i="3"/>
  <c r="K855" i="3"/>
  <c r="O854" i="3"/>
  <c r="N854" i="3"/>
  <c r="M854" i="3"/>
  <c r="L854" i="3"/>
  <c r="K854" i="3"/>
  <c r="O853" i="3"/>
  <c r="N853" i="3"/>
  <c r="M853" i="3"/>
  <c r="L853" i="3"/>
  <c r="K853" i="3"/>
  <c r="O852" i="3"/>
  <c r="N852" i="3"/>
  <c r="M852" i="3"/>
  <c r="L852" i="3"/>
  <c r="K852" i="3"/>
  <c r="O851" i="3"/>
  <c r="N851" i="3"/>
  <c r="M851" i="3"/>
  <c r="L851" i="3"/>
  <c r="K851" i="3"/>
  <c r="O850" i="3"/>
  <c r="N850" i="3"/>
  <c r="M850" i="3"/>
  <c r="L850" i="3"/>
  <c r="K850" i="3"/>
  <c r="O849" i="3"/>
  <c r="N849" i="3"/>
  <c r="M849" i="3"/>
  <c r="L849" i="3"/>
  <c r="K849" i="3"/>
  <c r="O848" i="3"/>
  <c r="N848" i="3"/>
  <c r="M848" i="3"/>
  <c r="L848" i="3"/>
  <c r="K848" i="3"/>
  <c r="O847" i="3"/>
  <c r="N847" i="3"/>
  <c r="M847" i="3"/>
  <c r="L847" i="3"/>
  <c r="K847" i="3"/>
  <c r="O846" i="3"/>
  <c r="N846" i="3"/>
  <c r="M846" i="3"/>
  <c r="L846" i="3"/>
  <c r="K846" i="3"/>
  <c r="O845" i="3"/>
  <c r="N845" i="3"/>
  <c r="M845" i="3"/>
  <c r="L845" i="3"/>
  <c r="K845" i="3"/>
  <c r="O844" i="3"/>
  <c r="N844" i="3"/>
  <c r="M844" i="3"/>
  <c r="L844" i="3"/>
  <c r="K844" i="3"/>
  <c r="O843" i="3"/>
  <c r="N843" i="3"/>
  <c r="M843" i="3"/>
  <c r="L843" i="3"/>
  <c r="K843" i="3"/>
  <c r="O842" i="3"/>
  <c r="N842" i="3"/>
  <c r="M842" i="3"/>
  <c r="L842" i="3"/>
  <c r="K842" i="3"/>
  <c r="O841" i="3"/>
  <c r="N841" i="3"/>
  <c r="M841" i="3"/>
  <c r="L841" i="3"/>
  <c r="K841" i="3"/>
  <c r="O840" i="3"/>
  <c r="N840" i="3"/>
  <c r="M840" i="3"/>
  <c r="L840" i="3"/>
  <c r="K840" i="3"/>
  <c r="O839" i="3"/>
  <c r="N839" i="3"/>
  <c r="M839" i="3"/>
  <c r="L839" i="3"/>
  <c r="K839" i="3"/>
  <c r="O838" i="3"/>
  <c r="N838" i="3"/>
  <c r="M838" i="3"/>
  <c r="L838" i="3"/>
  <c r="K838" i="3"/>
  <c r="O837" i="3"/>
  <c r="N837" i="3"/>
  <c r="M837" i="3"/>
  <c r="L837" i="3"/>
  <c r="K837" i="3"/>
  <c r="O836" i="3"/>
  <c r="N836" i="3"/>
  <c r="M836" i="3"/>
  <c r="L836" i="3"/>
  <c r="K836" i="3"/>
  <c r="O835" i="3"/>
  <c r="N835" i="3"/>
  <c r="M835" i="3"/>
  <c r="L835" i="3"/>
  <c r="K835" i="3"/>
  <c r="O834" i="3"/>
  <c r="N834" i="3"/>
  <c r="M834" i="3"/>
  <c r="L834" i="3"/>
  <c r="K834" i="3"/>
  <c r="O833" i="3"/>
  <c r="N833" i="3"/>
  <c r="M833" i="3"/>
  <c r="L833" i="3"/>
  <c r="K833" i="3"/>
  <c r="O832" i="3"/>
  <c r="N832" i="3"/>
  <c r="M832" i="3"/>
  <c r="L832" i="3"/>
  <c r="K832" i="3"/>
  <c r="O831" i="3"/>
  <c r="N831" i="3"/>
  <c r="M831" i="3"/>
  <c r="L831" i="3"/>
  <c r="K831" i="3"/>
  <c r="O830" i="3"/>
  <c r="N830" i="3"/>
  <c r="M830" i="3"/>
  <c r="L830" i="3"/>
  <c r="K830" i="3"/>
  <c r="O829" i="3"/>
  <c r="N829" i="3"/>
  <c r="M829" i="3"/>
  <c r="L829" i="3"/>
  <c r="K829" i="3"/>
  <c r="O828" i="3"/>
  <c r="N828" i="3"/>
  <c r="M828" i="3"/>
  <c r="L828" i="3"/>
  <c r="K828" i="3"/>
  <c r="O827" i="3"/>
  <c r="N827" i="3"/>
  <c r="M827" i="3"/>
  <c r="L827" i="3"/>
  <c r="K827" i="3"/>
  <c r="O826" i="3"/>
  <c r="N826" i="3"/>
  <c r="M826" i="3"/>
  <c r="L826" i="3"/>
  <c r="K826" i="3"/>
  <c r="O825" i="3"/>
  <c r="N825" i="3"/>
  <c r="M825" i="3"/>
  <c r="L825" i="3"/>
  <c r="K825" i="3"/>
  <c r="O824" i="3"/>
  <c r="N824" i="3"/>
  <c r="M824" i="3"/>
  <c r="L824" i="3"/>
  <c r="K824" i="3"/>
  <c r="O823" i="3"/>
  <c r="N823" i="3"/>
  <c r="M823" i="3"/>
  <c r="L823" i="3"/>
  <c r="K823" i="3"/>
  <c r="O822" i="3"/>
  <c r="N822" i="3"/>
  <c r="M822" i="3"/>
  <c r="L822" i="3"/>
  <c r="K822" i="3"/>
  <c r="O821" i="3"/>
  <c r="N821" i="3"/>
  <c r="M821" i="3"/>
  <c r="L821" i="3"/>
  <c r="K821" i="3"/>
  <c r="O820" i="3"/>
  <c r="N820" i="3"/>
  <c r="M820" i="3"/>
  <c r="L820" i="3"/>
  <c r="K820" i="3"/>
  <c r="O819" i="3"/>
  <c r="N819" i="3"/>
  <c r="M819" i="3"/>
  <c r="L819" i="3"/>
  <c r="K819" i="3"/>
  <c r="O818" i="3"/>
  <c r="N818" i="3"/>
  <c r="M818" i="3"/>
  <c r="L818" i="3"/>
  <c r="K818" i="3"/>
  <c r="O817" i="3"/>
  <c r="N817" i="3"/>
  <c r="M817" i="3"/>
  <c r="L817" i="3"/>
  <c r="K817" i="3"/>
  <c r="O816" i="3"/>
  <c r="N816" i="3"/>
  <c r="M816" i="3"/>
  <c r="L816" i="3"/>
  <c r="K816" i="3"/>
  <c r="O815" i="3"/>
  <c r="N815" i="3"/>
  <c r="M815" i="3"/>
  <c r="L815" i="3"/>
  <c r="K815" i="3"/>
  <c r="O814" i="3"/>
  <c r="N814" i="3"/>
  <c r="M814" i="3"/>
  <c r="L814" i="3"/>
  <c r="K814" i="3"/>
  <c r="O813" i="3"/>
  <c r="N813" i="3"/>
  <c r="M813" i="3"/>
  <c r="L813" i="3"/>
  <c r="K813" i="3"/>
  <c r="O812" i="3"/>
  <c r="N812" i="3"/>
  <c r="M812" i="3"/>
  <c r="L812" i="3"/>
  <c r="K812" i="3"/>
  <c r="O811" i="3"/>
  <c r="N811" i="3"/>
  <c r="M811" i="3"/>
  <c r="L811" i="3"/>
  <c r="K811" i="3"/>
  <c r="O810" i="3"/>
  <c r="N810" i="3"/>
  <c r="M810" i="3"/>
  <c r="L810" i="3"/>
  <c r="K810" i="3"/>
  <c r="O809" i="3"/>
  <c r="N809" i="3"/>
  <c r="M809" i="3"/>
  <c r="L809" i="3"/>
  <c r="K809" i="3"/>
  <c r="O808" i="3"/>
  <c r="N808" i="3"/>
  <c r="M808" i="3"/>
  <c r="L808" i="3"/>
  <c r="K808" i="3"/>
  <c r="O807" i="3"/>
  <c r="N807" i="3"/>
  <c r="M807" i="3"/>
  <c r="L807" i="3"/>
  <c r="K807" i="3"/>
  <c r="O806" i="3"/>
  <c r="N806" i="3"/>
  <c r="M806" i="3"/>
  <c r="L806" i="3"/>
  <c r="K806" i="3"/>
  <c r="O805" i="3"/>
  <c r="N805" i="3"/>
  <c r="M805" i="3"/>
  <c r="L805" i="3"/>
  <c r="K805" i="3"/>
  <c r="O804" i="3"/>
  <c r="N804" i="3"/>
  <c r="M804" i="3"/>
  <c r="L804" i="3"/>
  <c r="K804" i="3"/>
  <c r="O803" i="3"/>
  <c r="N803" i="3"/>
  <c r="M803" i="3"/>
  <c r="L803" i="3"/>
  <c r="K803" i="3"/>
  <c r="O802" i="3"/>
  <c r="N802" i="3"/>
  <c r="M802" i="3"/>
  <c r="L802" i="3"/>
  <c r="K802" i="3"/>
  <c r="O801" i="3"/>
  <c r="N801" i="3"/>
  <c r="M801" i="3"/>
  <c r="L801" i="3"/>
  <c r="K801" i="3"/>
  <c r="O800" i="3"/>
  <c r="N800" i="3"/>
  <c r="M800" i="3"/>
  <c r="L800" i="3"/>
  <c r="K800" i="3"/>
  <c r="O799" i="3"/>
  <c r="N799" i="3"/>
  <c r="M799" i="3"/>
  <c r="L799" i="3"/>
  <c r="K799" i="3"/>
  <c r="O798" i="3"/>
  <c r="N798" i="3"/>
  <c r="M798" i="3"/>
  <c r="L798" i="3"/>
  <c r="K798" i="3"/>
  <c r="O797" i="3"/>
  <c r="N797" i="3"/>
  <c r="M797" i="3"/>
  <c r="L797" i="3"/>
  <c r="K797" i="3"/>
  <c r="O796" i="3"/>
  <c r="N796" i="3"/>
  <c r="M796" i="3"/>
  <c r="L796" i="3"/>
  <c r="K796" i="3"/>
  <c r="O795" i="3"/>
  <c r="N795" i="3"/>
  <c r="M795" i="3"/>
  <c r="L795" i="3"/>
  <c r="K795" i="3"/>
  <c r="O794" i="3"/>
  <c r="N794" i="3"/>
  <c r="M794" i="3"/>
  <c r="L794" i="3"/>
  <c r="K794" i="3"/>
  <c r="O793" i="3"/>
  <c r="N793" i="3"/>
  <c r="M793" i="3"/>
  <c r="L793" i="3"/>
  <c r="K793" i="3"/>
  <c r="O792" i="3"/>
  <c r="N792" i="3"/>
  <c r="M792" i="3"/>
  <c r="L792" i="3"/>
  <c r="K792" i="3"/>
  <c r="O791" i="3"/>
  <c r="N791" i="3"/>
  <c r="M791" i="3"/>
  <c r="L791" i="3"/>
  <c r="K791" i="3"/>
  <c r="O790" i="3"/>
  <c r="N790" i="3"/>
  <c r="M790" i="3"/>
  <c r="L790" i="3"/>
  <c r="K790" i="3"/>
  <c r="O789" i="3"/>
  <c r="N789" i="3"/>
  <c r="M789" i="3"/>
  <c r="L789" i="3"/>
  <c r="K789" i="3"/>
  <c r="O788" i="3"/>
  <c r="N788" i="3"/>
  <c r="M788" i="3"/>
  <c r="L788" i="3"/>
  <c r="K788" i="3"/>
  <c r="O787" i="3"/>
  <c r="N787" i="3"/>
  <c r="M787" i="3"/>
  <c r="L787" i="3"/>
  <c r="K787" i="3"/>
  <c r="O786" i="3"/>
  <c r="N786" i="3"/>
  <c r="M786" i="3"/>
  <c r="L786" i="3"/>
  <c r="K786" i="3"/>
  <c r="O785" i="3"/>
  <c r="N785" i="3"/>
  <c r="M785" i="3"/>
  <c r="L785" i="3"/>
  <c r="K785" i="3"/>
  <c r="O784" i="3"/>
  <c r="N784" i="3"/>
  <c r="M784" i="3"/>
  <c r="L784" i="3"/>
  <c r="K784" i="3"/>
  <c r="O783" i="3"/>
  <c r="N783" i="3"/>
  <c r="M783" i="3"/>
  <c r="L783" i="3"/>
  <c r="K783" i="3"/>
  <c r="O782" i="3"/>
  <c r="N782" i="3"/>
  <c r="M782" i="3"/>
  <c r="L782" i="3"/>
  <c r="K782" i="3"/>
  <c r="O781" i="3"/>
  <c r="N781" i="3"/>
  <c r="M781" i="3"/>
  <c r="L781" i="3"/>
  <c r="K781" i="3"/>
  <c r="O780" i="3"/>
  <c r="N780" i="3"/>
  <c r="M780" i="3"/>
  <c r="L780" i="3"/>
  <c r="K780" i="3"/>
  <c r="O779" i="3"/>
  <c r="N779" i="3"/>
  <c r="M779" i="3"/>
  <c r="L779" i="3"/>
  <c r="K779" i="3"/>
  <c r="O778" i="3"/>
  <c r="N778" i="3"/>
  <c r="M778" i="3"/>
  <c r="L778" i="3"/>
  <c r="K778" i="3"/>
  <c r="O777" i="3"/>
  <c r="N777" i="3"/>
  <c r="M777" i="3"/>
  <c r="L777" i="3"/>
  <c r="K777" i="3"/>
  <c r="O776" i="3"/>
  <c r="N776" i="3"/>
  <c r="M776" i="3"/>
  <c r="L776" i="3"/>
  <c r="K776" i="3"/>
  <c r="O775" i="3"/>
  <c r="N775" i="3"/>
  <c r="M775" i="3"/>
  <c r="L775" i="3"/>
  <c r="K775" i="3"/>
  <c r="O774" i="3"/>
  <c r="N774" i="3"/>
  <c r="M774" i="3"/>
  <c r="L774" i="3"/>
  <c r="K774" i="3"/>
  <c r="O773" i="3"/>
  <c r="N773" i="3"/>
  <c r="M773" i="3"/>
  <c r="L773" i="3"/>
  <c r="K773" i="3"/>
  <c r="O772" i="3"/>
  <c r="N772" i="3"/>
  <c r="M772" i="3"/>
  <c r="L772" i="3"/>
  <c r="K772" i="3"/>
  <c r="O771" i="3"/>
  <c r="N771" i="3"/>
  <c r="M771" i="3"/>
  <c r="L771" i="3"/>
  <c r="K771" i="3"/>
  <c r="O770" i="3"/>
  <c r="N770" i="3"/>
  <c r="M770" i="3"/>
  <c r="L770" i="3"/>
  <c r="K770" i="3"/>
  <c r="O769" i="3"/>
  <c r="N769" i="3"/>
  <c r="M769" i="3"/>
  <c r="L769" i="3"/>
  <c r="K769" i="3"/>
  <c r="O768" i="3"/>
  <c r="N768" i="3"/>
  <c r="M768" i="3"/>
  <c r="L768" i="3"/>
  <c r="K768" i="3"/>
  <c r="O767" i="3"/>
  <c r="N767" i="3"/>
  <c r="M767" i="3"/>
  <c r="L767" i="3"/>
  <c r="K767" i="3"/>
  <c r="O766" i="3"/>
  <c r="N766" i="3"/>
  <c r="M766" i="3"/>
  <c r="L766" i="3"/>
  <c r="K766" i="3"/>
  <c r="O765" i="3"/>
  <c r="N765" i="3"/>
  <c r="M765" i="3"/>
  <c r="L765" i="3"/>
  <c r="K765" i="3"/>
  <c r="O764" i="3"/>
  <c r="N764" i="3"/>
  <c r="M764" i="3"/>
  <c r="L764" i="3"/>
  <c r="K764" i="3"/>
  <c r="O763" i="3"/>
  <c r="N763" i="3"/>
  <c r="M763" i="3"/>
  <c r="L763" i="3"/>
  <c r="K763" i="3"/>
  <c r="O762" i="3"/>
  <c r="N762" i="3"/>
  <c r="M762" i="3"/>
  <c r="L762" i="3"/>
  <c r="K762" i="3"/>
  <c r="O761" i="3"/>
  <c r="N761" i="3"/>
  <c r="M761" i="3"/>
  <c r="L761" i="3"/>
  <c r="K761" i="3"/>
  <c r="O760" i="3"/>
  <c r="N760" i="3"/>
  <c r="M760" i="3"/>
  <c r="L760" i="3"/>
  <c r="K760" i="3"/>
  <c r="O759" i="3"/>
  <c r="N759" i="3"/>
  <c r="M759" i="3"/>
  <c r="L759" i="3"/>
  <c r="K759" i="3"/>
  <c r="O758" i="3"/>
  <c r="N758" i="3"/>
  <c r="M758" i="3"/>
  <c r="L758" i="3"/>
  <c r="K758" i="3"/>
  <c r="O757" i="3"/>
  <c r="N757" i="3"/>
  <c r="M757" i="3"/>
  <c r="L757" i="3"/>
  <c r="K757" i="3"/>
  <c r="O756" i="3"/>
  <c r="N756" i="3"/>
  <c r="M756" i="3"/>
  <c r="L756" i="3"/>
  <c r="K756" i="3"/>
  <c r="O755" i="3"/>
  <c r="N755" i="3"/>
  <c r="M755" i="3"/>
  <c r="L755" i="3"/>
  <c r="K755" i="3"/>
  <c r="O754" i="3"/>
  <c r="N754" i="3"/>
  <c r="M754" i="3"/>
  <c r="L754" i="3"/>
  <c r="K754" i="3"/>
  <c r="O753" i="3"/>
  <c r="N753" i="3"/>
  <c r="M753" i="3"/>
  <c r="L753" i="3"/>
  <c r="K753" i="3"/>
  <c r="O752" i="3"/>
  <c r="N752" i="3"/>
  <c r="M752" i="3"/>
  <c r="L752" i="3"/>
  <c r="K752" i="3"/>
  <c r="O751" i="3"/>
  <c r="N751" i="3"/>
  <c r="M751" i="3"/>
  <c r="L751" i="3"/>
  <c r="K751" i="3"/>
  <c r="O750" i="3"/>
  <c r="N750" i="3"/>
  <c r="M750" i="3"/>
  <c r="L750" i="3"/>
  <c r="K750" i="3"/>
  <c r="O749" i="3"/>
  <c r="N749" i="3"/>
  <c r="M749" i="3"/>
  <c r="L749" i="3"/>
  <c r="K749" i="3"/>
  <c r="O748" i="3"/>
  <c r="N748" i="3"/>
  <c r="M748" i="3"/>
  <c r="L748" i="3"/>
  <c r="K748" i="3"/>
  <c r="O747" i="3"/>
  <c r="N747" i="3"/>
  <c r="M747" i="3"/>
  <c r="L747" i="3"/>
  <c r="K747" i="3"/>
  <c r="O746" i="3"/>
  <c r="N746" i="3"/>
  <c r="M746" i="3"/>
  <c r="L746" i="3"/>
  <c r="K746" i="3"/>
  <c r="O745" i="3"/>
  <c r="N745" i="3"/>
  <c r="M745" i="3"/>
  <c r="L745" i="3"/>
  <c r="K745" i="3"/>
  <c r="O744" i="3"/>
  <c r="N744" i="3"/>
  <c r="M744" i="3"/>
  <c r="L744" i="3"/>
  <c r="K744" i="3"/>
  <c r="O743" i="3"/>
  <c r="N743" i="3"/>
  <c r="M743" i="3"/>
  <c r="L743" i="3"/>
  <c r="K743" i="3"/>
  <c r="O742" i="3"/>
  <c r="N742" i="3"/>
  <c r="M742" i="3"/>
  <c r="L742" i="3"/>
  <c r="K742" i="3"/>
  <c r="O741" i="3"/>
  <c r="N741" i="3"/>
  <c r="M741" i="3"/>
  <c r="L741" i="3"/>
  <c r="K741" i="3"/>
  <c r="O740" i="3"/>
  <c r="N740" i="3"/>
  <c r="M740" i="3"/>
  <c r="L740" i="3"/>
  <c r="K740" i="3"/>
  <c r="J739" i="3"/>
  <c r="O738" i="3"/>
  <c r="M738" i="3"/>
  <c r="L738" i="3"/>
  <c r="J738" i="3"/>
  <c r="K738" i="3" s="1"/>
  <c r="J737" i="3"/>
  <c r="K736" i="3"/>
  <c r="J736" i="3"/>
  <c r="O736" i="3" s="1"/>
  <c r="N735" i="3"/>
  <c r="M735" i="3"/>
  <c r="J735" i="3"/>
  <c r="L735" i="3" s="1"/>
  <c r="O734" i="3"/>
  <c r="N734" i="3"/>
  <c r="M734" i="3"/>
  <c r="K734" i="3"/>
  <c r="J734" i="3"/>
  <c r="L734" i="3" s="1"/>
  <c r="J733" i="3"/>
  <c r="K732" i="3"/>
  <c r="J732" i="3"/>
  <c r="N731" i="3"/>
  <c r="M731" i="3"/>
  <c r="J731" i="3"/>
  <c r="L731" i="3" s="1"/>
  <c r="O730" i="3"/>
  <c r="K730" i="3"/>
  <c r="J730" i="3"/>
  <c r="L730" i="3" s="1"/>
  <c r="J729" i="3"/>
  <c r="J728" i="3"/>
  <c r="O727" i="3"/>
  <c r="N727" i="3"/>
  <c r="M727" i="3"/>
  <c r="J727" i="3"/>
  <c r="O726" i="3"/>
  <c r="L726" i="3"/>
  <c r="K726" i="3"/>
  <c r="J726" i="3"/>
  <c r="J725" i="3"/>
  <c r="K725" i="3" s="1"/>
  <c r="K724" i="3"/>
  <c r="J724" i="3"/>
  <c r="O723" i="3"/>
  <c r="N723" i="3"/>
  <c r="M723" i="3"/>
  <c r="K723" i="3"/>
  <c r="J723" i="3"/>
  <c r="L723" i="3" s="1"/>
  <c r="O722" i="3"/>
  <c r="N722" i="3"/>
  <c r="K722" i="3"/>
  <c r="J722" i="3"/>
  <c r="J721" i="3"/>
  <c r="J720" i="3"/>
  <c r="K720" i="3" s="1"/>
  <c r="J719" i="3"/>
  <c r="O718" i="3"/>
  <c r="M718" i="3"/>
  <c r="L718" i="3"/>
  <c r="J718" i="3"/>
  <c r="K718" i="3" s="1"/>
  <c r="M717" i="3"/>
  <c r="K717" i="3"/>
  <c r="J717" i="3"/>
  <c r="L717" i="3" s="1"/>
  <c r="J716" i="3"/>
  <c r="K716" i="3" s="1"/>
  <c r="O715" i="3"/>
  <c r="K715" i="3"/>
  <c r="J715" i="3"/>
  <c r="O714" i="3"/>
  <c r="M714" i="3"/>
  <c r="L714" i="3"/>
  <c r="J714" i="3"/>
  <c r="K714" i="3" s="1"/>
  <c r="O713" i="3"/>
  <c r="M713" i="3"/>
  <c r="K713" i="3"/>
  <c r="J713" i="3"/>
  <c r="N713" i="3" s="1"/>
  <c r="J712" i="3"/>
  <c r="M712" i="3" s="1"/>
  <c r="O711" i="3"/>
  <c r="K711" i="3"/>
  <c r="J711" i="3"/>
  <c r="O710" i="3"/>
  <c r="M710" i="3"/>
  <c r="L710" i="3"/>
  <c r="J710" i="3"/>
  <c r="K710" i="3" s="1"/>
  <c r="J709" i="3"/>
  <c r="O708" i="3"/>
  <c r="K708" i="3"/>
  <c r="J708" i="3"/>
  <c r="O707" i="3"/>
  <c r="N707" i="3"/>
  <c r="J707" i="3"/>
  <c r="O706" i="3"/>
  <c r="N706" i="3"/>
  <c r="M706" i="3"/>
  <c r="L706" i="3"/>
  <c r="K706" i="3"/>
  <c r="J706" i="3"/>
  <c r="M705" i="3"/>
  <c r="K705" i="3"/>
  <c r="J705" i="3"/>
  <c r="J704" i="3"/>
  <c r="M704" i="3" s="1"/>
  <c r="O703" i="3"/>
  <c r="K703" i="3"/>
  <c r="J703" i="3"/>
  <c r="O702" i="3"/>
  <c r="N702" i="3"/>
  <c r="M702" i="3"/>
  <c r="L702" i="3"/>
  <c r="J702" i="3"/>
  <c r="K702" i="3" s="1"/>
  <c r="J701" i="3"/>
  <c r="O700" i="3"/>
  <c r="K700" i="3"/>
  <c r="J700" i="3"/>
  <c r="O699" i="3"/>
  <c r="N699" i="3"/>
  <c r="J699" i="3"/>
  <c r="O698" i="3"/>
  <c r="N698" i="3"/>
  <c r="M698" i="3"/>
  <c r="L698" i="3"/>
  <c r="K698" i="3"/>
  <c r="J698" i="3"/>
  <c r="J697" i="3"/>
  <c r="J696" i="3"/>
  <c r="M696" i="3" s="1"/>
  <c r="J695" i="3"/>
  <c r="O694" i="3"/>
  <c r="N694" i="3"/>
  <c r="M694" i="3"/>
  <c r="L694" i="3"/>
  <c r="J694" i="3"/>
  <c r="K694" i="3" s="1"/>
  <c r="L693" i="3"/>
  <c r="J693" i="3"/>
  <c r="J692" i="3"/>
  <c r="K692" i="3" s="1"/>
  <c r="J691" i="3"/>
  <c r="O690" i="3"/>
  <c r="N690" i="3"/>
  <c r="M690" i="3"/>
  <c r="L690" i="3"/>
  <c r="J690" i="3"/>
  <c r="K690" i="3" s="1"/>
  <c r="O689" i="3"/>
  <c r="M689" i="3"/>
  <c r="K689" i="3"/>
  <c r="J689" i="3"/>
  <c r="N689" i="3" s="1"/>
  <c r="J688" i="3"/>
  <c r="J687" i="3"/>
  <c r="O686" i="3"/>
  <c r="N686" i="3"/>
  <c r="M686" i="3"/>
  <c r="L686" i="3"/>
  <c r="J686" i="3"/>
  <c r="K686" i="3" s="1"/>
  <c r="J685" i="3"/>
  <c r="L685" i="3" s="1"/>
  <c r="O684" i="3"/>
  <c r="K684" i="3"/>
  <c r="J684" i="3"/>
  <c r="N683" i="3"/>
  <c r="J683" i="3"/>
  <c r="O682" i="3"/>
  <c r="N682" i="3"/>
  <c r="M682" i="3"/>
  <c r="L682" i="3"/>
  <c r="K682" i="3"/>
  <c r="J682" i="3"/>
  <c r="M681" i="3"/>
  <c r="K681" i="3"/>
  <c r="J681" i="3"/>
  <c r="J680" i="3"/>
  <c r="O679" i="3"/>
  <c r="N679" i="3"/>
  <c r="J679" i="3"/>
  <c r="O678" i="3"/>
  <c r="N678" i="3"/>
  <c r="M678" i="3"/>
  <c r="L678" i="3"/>
  <c r="K678" i="3"/>
  <c r="J678" i="3"/>
  <c r="J677" i="3"/>
  <c r="L677" i="3" s="1"/>
  <c r="J676" i="3"/>
  <c r="O675" i="3"/>
  <c r="N675" i="3"/>
  <c r="J675" i="3"/>
  <c r="O674" i="3"/>
  <c r="N674" i="3"/>
  <c r="M674" i="3"/>
  <c r="L674" i="3"/>
  <c r="K674" i="3"/>
  <c r="J674" i="3"/>
  <c r="J673" i="3"/>
  <c r="M672" i="3"/>
  <c r="J672" i="3"/>
  <c r="K671" i="3"/>
  <c r="J671" i="3"/>
  <c r="O670" i="3"/>
  <c r="N670" i="3"/>
  <c r="M670" i="3"/>
  <c r="L670" i="3"/>
  <c r="J670" i="3"/>
  <c r="K670" i="3" s="1"/>
  <c r="J669" i="3"/>
  <c r="L669" i="3" s="1"/>
  <c r="O668" i="3"/>
  <c r="K668" i="3"/>
  <c r="J668" i="3"/>
  <c r="O667" i="3"/>
  <c r="K667" i="3"/>
  <c r="J667" i="3"/>
  <c r="O666" i="3"/>
  <c r="N666" i="3"/>
  <c r="M666" i="3"/>
  <c r="L666" i="3"/>
  <c r="J666" i="3"/>
  <c r="K666" i="3" s="1"/>
  <c r="O665" i="3"/>
  <c r="M665" i="3"/>
  <c r="K665" i="3"/>
  <c r="J665" i="3"/>
  <c r="N665" i="3" s="1"/>
  <c r="J664" i="3"/>
  <c r="O663" i="3"/>
  <c r="K663" i="3"/>
  <c r="J663" i="3"/>
  <c r="O662" i="3"/>
  <c r="N662" i="3"/>
  <c r="M662" i="3"/>
  <c r="L662" i="3"/>
  <c r="J662" i="3"/>
  <c r="K662" i="3" s="1"/>
  <c r="J661" i="3"/>
  <c r="J660" i="3"/>
  <c r="O660" i="3" s="1"/>
  <c r="O659" i="3"/>
  <c r="N659" i="3"/>
  <c r="J659" i="3"/>
  <c r="O658" i="3"/>
  <c r="N658" i="3"/>
  <c r="M658" i="3"/>
  <c r="L658" i="3"/>
  <c r="K658" i="3"/>
  <c r="J658" i="3"/>
  <c r="J657" i="3"/>
  <c r="M656" i="3"/>
  <c r="J656" i="3"/>
  <c r="J655" i="3"/>
  <c r="O654" i="3"/>
  <c r="N654" i="3"/>
  <c r="M654" i="3"/>
  <c r="L654" i="3"/>
  <c r="J654" i="3"/>
  <c r="K654" i="3" s="1"/>
  <c r="J653" i="3"/>
  <c r="O652" i="3"/>
  <c r="K652" i="3"/>
  <c r="J652" i="3"/>
  <c r="N651" i="3"/>
  <c r="J651" i="3"/>
  <c r="O650" i="3"/>
  <c r="N650" i="3"/>
  <c r="M650" i="3"/>
  <c r="L650" i="3"/>
  <c r="K650" i="3"/>
  <c r="J650" i="3"/>
  <c r="M649" i="3"/>
  <c r="K649" i="3"/>
  <c r="J649" i="3"/>
  <c r="J648" i="3"/>
  <c r="M648" i="3" s="1"/>
  <c r="O647" i="3"/>
  <c r="N647" i="3"/>
  <c r="J647" i="3"/>
  <c r="O646" i="3"/>
  <c r="N646" i="3"/>
  <c r="M646" i="3"/>
  <c r="L646" i="3"/>
  <c r="K646" i="3"/>
  <c r="J646" i="3"/>
  <c r="J645" i="3"/>
  <c r="L645" i="3" s="1"/>
  <c r="J644" i="3"/>
  <c r="O643" i="3"/>
  <c r="N643" i="3"/>
  <c r="J643" i="3"/>
  <c r="O642" i="3"/>
  <c r="N642" i="3"/>
  <c r="M642" i="3"/>
  <c r="L642" i="3"/>
  <c r="K642" i="3"/>
  <c r="J642" i="3"/>
  <c r="J641" i="3"/>
  <c r="M640" i="3"/>
  <c r="J640" i="3"/>
  <c r="K639" i="3"/>
  <c r="J639" i="3"/>
  <c r="O638" i="3"/>
  <c r="N638" i="3"/>
  <c r="M638" i="3"/>
  <c r="L638" i="3"/>
  <c r="J638" i="3"/>
  <c r="K638" i="3" s="1"/>
  <c r="J637" i="3"/>
  <c r="O636" i="3"/>
  <c r="K636" i="3"/>
  <c r="J636" i="3"/>
  <c r="N635" i="3"/>
  <c r="K635" i="3"/>
  <c r="J635" i="3"/>
  <c r="O635" i="3" s="1"/>
  <c r="O634" i="3"/>
  <c r="N634" i="3"/>
  <c r="M634" i="3"/>
  <c r="L634" i="3"/>
  <c r="J634" i="3"/>
  <c r="K634" i="3" s="1"/>
  <c r="O633" i="3"/>
  <c r="L633" i="3"/>
  <c r="K633" i="3"/>
  <c r="J633" i="3"/>
  <c r="N633" i="3" s="1"/>
  <c r="J632" i="3"/>
  <c r="J631" i="3"/>
  <c r="J630" i="3"/>
  <c r="J629" i="3"/>
  <c r="N629" i="3" s="1"/>
  <c r="J628" i="3"/>
  <c r="K627" i="3"/>
  <c r="J627" i="3"/>
  <c r="J626" i="3"/>
  <c r="O625" i="3"/>
  <c r="M625" i="3"/>
  <c r="L625" i="3"/>
  <c r="K625" i="3"/>
  <c r="J625" i="3"/>
  <c r="N625" i="3" s="1"/>
  <c r="J624" i="3"/>
  <c r="O624" i="3" s="1"/>
  <c r="O623" i="3"/>
  <c r="N623" i="3"/>
  <c r="M623" i="3"/>
  <c r="L623" i="3"/>
  <c r="J623" i="3"/>
  <c r="K623" i="3" s="1"/>
  <c r="O622" i="3"/>
  <c r="N622" i="3"/>
  <c r="M622" i="3"/>
  <c r="L622" i="3"/>
  <c r="K622" i="3"/>
  <c r="J622" i="3"/>
  <c r="K621" i="3"/>
  <c r="J621" i="3"/>
  <c r="J620" i="3"/>
  <c r="N620" i="3" s="1"/>
  <c r="J619" i="3"/>
  <c r="J618" i="3"/>
  <c r="J617" i="3"/>
  <c r="O616" i="3"/>
  <c r="K616" i="3"/>
  <c r="J616" i="3"/>
  <c r="O615" i="3"/>
  <c r="N615" i="3"/>
  <c r="M615" i="3"/>
  <c r="L615" i="3"/>
  <c r="J615" i="3"/>
  <c r="K615" i="3" s="1"/>
  <c r="O614" i="3"/>
  <c r="J614" i="3"/>
  <c r="J613" i="3"/>
  <c r="L613" i="3" s="1"/>
  <c r="O612" i="3"/>
  <c r="N612" i="3"/>
  <c r="J612" i="3"/>
  <c r="O611" i="3"/>
  <c r="N611" i="3"/>
  <c r="M611" i="3"/>
  <c r="L611" i="3"/>
  <c r="K611" i="3"/>
  <c r="J611" i="3"/>
  <c r="J610" i="3"/>
  <c r="J609" i="3"/>
  <c r="J608" i="3"/>
  <c r="J607" i="3"/>
  <c r="O606" i="3"/>
  <c r="N606" i="3"/>
  <c r="M606" i="3"/>
  <c r="L606" i="3"/>
  <c r="K606" i="3"/>
  <c r="J606" i="3"/>
  <c r="J605" i="3"/>
  <c r="O605" i="3" s="1"/>
  <c r="K604" i="3"/>
  <c r="J604" i="3"/>
  <c r="N603" i="3"/>
  <c r="M603" i="3"/>
  <c r="J603" i="3"/>
  <c r="O602" i="3"/>
  <c r="N602" i="3"/>
  <c r="M602" i="3"/>
  <c r="L602" i="3"/>
  <c r="K602" i="3"/>
  <c r="J602" i="3"/>
  <c r="K601" i="3"/>
  <c r="J601" i="3"/>
  <c r="O601" i="3" s="1"/>
  <c r="O600" i="3"/>
  <c r="N600" i="3"/>
  <c r="M600" i="3"/>
  <c r="K600" i="3"/>
  <c r="J600" i="3"/>
  <c r="L600" i="3" s="1"/>
  <c r="N599" i="3"/>
  <c r="J599" i="3"/>
  <c r="O599" i="3" s="1"/>
  <c r="O598" i="3"/>
  <c r="J598" i="3"/>
  <c r="L597" i="3"/>
  <c r="J597" i="3"/>
  <c r="O597" i="3" s="1"/>
  <c r="J596" i="3"/>
  <c r="O595" i="3"/>
  <c r="N595" i="3"/>
  <c r="M595" i="3"/>
  <c r="L595" i="3"/>
  <c r="K595" i="3"/>
  <c r="J595" i="3"/>
  <c r="M594" i="3"/>
  <c r="K594" i="3"/>
  <c r="J594" i="3"/>
  <c r="N594" i="3" s="1"/>
  <c r="O593" i="3"/>
  <c r="M593" i="3"/>
  <c r="J593" i="3"/>
  <c r="N593" i="3" s="1"/>
  <c r="J592" i="3"/>
  <c r="N592" i="3" s="1"/>
  <c r="J591" i="3"/>
  <c r="O590" i="3"/>
  <c r="N590" i="3"/>
  <c r="M590" i="3"/>
  <c r="L590" i="3"/>
  <c r="K590" i="3"/>
  <c r="J590" i="3"/>
  <c r="J589" i="3"/>
  <c r="N588" i="3"/>
  <c r="J588" i="3"/>
  <c r="N587" i="3"/>
  <c r="K587" i="3"/>
  <c r="J587" i="3"/>
  <c r="O587" i="3" s="1"/>
  <c r="M586" i="3"/>
  <c r="J586" i="3"/>
  <c r="L586" i="3" s="1"/>
  <c r="L585" i="3"/>
  <c r="J585" i="3"/>
  <c r="N584" i="3"/>
  <c r="M584" i="3"/>
  <c r="K584" i="3"/>
  <c r="J584" i="3"/>
  <c r="O583" i="3"/>
  <c r="N583" i="3"/>
  <c r="K583" i="3"/>
  <c r="J583" i="3"/>
  <c r="J582" i="3"/>
  <c r="L582" i="3" s="1"/>
  <c r="O581" i="3"/>
  <c r="J581" i="3"/>
  <c r="J580" i="3"/>
  <c r="O579" i="3"/>
  <c r="N579" i="3"/>
  <c r="M579" i="3"/>
  <c r="L579" i="3"/>
  <c r="K579" i="3"/>
  <c r="J579" i="3"/>
  <c r="J578" i="3"/>
  <c r="M577" i="3"/>
  <c r="K577" i="3"/>
  <c r="J577" i="3"/>
  <c r="N577" i="3" s="1"/>
  <c r="J576" i="3"/>
  <c r="O575" i="3"/>
  <c r="N575" i="3"/>
  <c r="M575" i="3"/>
  <c r="L575" i="3"/>
  <c r="K575" i="3"/>
  <c r="J575" i="3"/>
  <c r="J574" i="3"/>
  <c r="J573" i="3"/>
  <c r="K572" i="3"/>
  <c r="J572" i="3"/>
  <c r="O571" i="3"/>
  <c r="N571" i="3"/>
  <c r="M571" i="3"/>
  <c r="L571" i="3"/>
  <c r="J571" i="3"/>
  <c r="K571" i="3" s="1"/>
  <c r="J570" i="3"/>
  <c r="J569" i="3"/>
  <c r="O569" i="3" s="1"/>
  <c r="N568" i="3"/>
  <c r="J568" i="3"/>
  <c r="K568" i="3" s="1"/>
  <c r="O567" i="3"/>
  <c r="J567" i="3"/>
  <c r="N567" i="3" s="1"/>
  <c r="J566" i="3"/>
  <c r="N565" i="3"/>
  <c r="K565" i="3"/>
  <c r="J565" i="3"/>
  <c r="M565" i="3" s="1"/>
  <c r="J564" i="3"/>
  <c r="N563" i="3"/>
  <c r="K563" i="3"/>
  <c r="J563" i="3"/>
  <c r="O563" i="3" s="1"/>
  <c r="J562" i="3"/>
  <c r="J561" i="3"/>
  <c r="M561" i="3" s="1"/>
  <c r="N560" i="3"/>
  <c r="L560" i="3"/>
  <c r="J560" i="3"/>
  <c r="K560" i="3" s="1"/>
  <c r="K559" i="3"/>
  <c r="J559" i="3"/>
  <c r="J558" i="3"/>
  <c r="O558" i="3" s="1"/>
  <c r="N557" i="3"/>
  <c r="J557" i="3"/>
  <c r="M557" i="3" s="1"/>
  <c r="J556" i="3"/>
  <c r="N555" i="3"/>
  <c r="M555" i="3"/>
  <c r="J555" i="3"/>
  <c r="L555" i="3" s="1"/>
  <c r="M554" i="3"/>
  <c r="K554" i="3"/>
  <c r="J554" i="3"/>
  <c r="J553" i="3"/>
  <c r="O552" i="3"/>
  <c r="N552" i="3"/>
  <c r="M552" i="3"/>
  <c r="J552" i="3"/>
  <c r="K552" i="3" s="1"/>
  <c r="M551" i="3"/>
  <c r="K551" i="3"/>
  <c r="J551" i="3"/>
  <c r="J550" i="3"/>
  <c r="O549" i="3"/>
  <c r="N549" i="3"/>
  <c r="L549" i="3"/>
  <c r="J549" i="3"/>
  <c r="M549" i="3" s="1"/>
  <c r="J548" i="3"/>
  <c r="M548" i="3" s="1"/>
  <c r="O547" i="3"/>
  <c r="J547" i="3"/>
  <c r="L546" i="3"/>
  <c r="J546" i="3"/>
  <c r="J545" i="3"/>
  <c r="L545" i="3" s="1"/>
  <c r="J544" i="3"/>
  <c r="M543" i="3"/>
  <c r="L543" i="3"/>
  <c r="J543" i="3"/>
  <c r="K543" i="3" s="1"/>
  <c r="J542" i="3"/>
  <c r="N541" i="3"/>
  <c r="L541" i="3"/>
  <c r="K541" i="3"/>
  <c r="J541" i="3"/>
  <c r="O540" i="3"/>
  <c r="N540" i="3"/>
  <c r="J540" i="3"/>
  <c r="J539" i="3"/>
  <c r="L539" i="3" s="1"/>
  <c r="N538" i="3"/>
  <c r="M538" i="3"/>
  <c r="L538" i="3"/>
  <c r="K538" i="3"/>
  <c r="J538" i="3"/>
  <c r="O538" i="3" s="1"/>
  <c r="J537" i="3"/>
  <c r="N536" i="3"/>
  <c r="L536" i="3"/>
  <c r="J536" i="3"/>
  <c r="K536" i="3" s="1"/>
  <c r="N535" i="3"/>
  <c r="J535" i="3"/>
  <c r="O535" i="3" s="1"/>
  <c r="N534" i="3"/>
  <c r="K534" i="3"/>
  <c r="J534" i="3"/>
  <c r="N533" i="3"/>
  <c r="K533" i="3"/>
  <c r="J533" i="3"/>
  <c r="M533" i="3" s="1"/>
  <c r="O532" i="3"/>
  <c r="J532" i="3"/>
  <c r="N532" i="3" s="1"/>
  <c r="N531" i="3"/>
  <c r="K531" i="3"/>
  <c r="J531" i="3"/>
  <c r="O531" i="3" s="1"/>
  <c r="M530" i="3"/>
  <c r="J530" i="3"/>
  <c r="O530" i="3" s="1"/>
  <c r="O529" i="3"/>
  <c r="N529" i="3"/>
  <c r="J529" i="3"/>
  <c r="J528" i="3"/>
  <c r="M527" i="3"/>
  <c r="K527" i="3"/>
  <c r="J527" i="3"/>
  <c r="O527" i="3" s="1"/>
  <c r="J526" i="3"/>
  <c r="N526" i="3" s="1"/>
  <c r="J525" i="3"/>
  <c r="J524" i="3"/>
  <c r="M524" i="3" s="1"/>
  <c r="N523" i="3"/>
  <c r="M523" i="3"/>
  <c r="J523" i="3"/>
  <c r="J522" i="3"/>
  <c r="J521" i="3"/>
  <c r="O520" i="3"/>
  <c r="N520" i="3"/>
  <c r="M520" i="3"/>
  <c r="J520" i="3"/>
  <c r="K520" i="3" s="1"/>
  <c r="J519" i="3"/>
  <c r="O519" i="3" s="1"/>
  <c r="J518" i="3"/>
  <c r="L518" i="3" s="1"/>
  <c r="J517" i="3"/>
  <c r="M516" i="3"/>
  <c r="K516" i="3"/>
  <c r="J516" i="3"/>
  <c r="O516" i="3" s="1"/>
  <c r="K515" i="3"/>
  <c r="J515" i="3"/>
  <c r="O514" i="3"/>
  <c r="N514" i="3"/>
  <c r="M514" i="3"/>
  <c r="L514" i="3"/>
  <c r="J514" i="3"/>
  <c r="K514" i="3" s="1"/>
  <c r="O513" i="3"/>
  <c r="J513" i="3"/>
  <c r="K513" i="3" s="1"/>
  <c r="O512" i="3"/>
  <c r="J512" i="3"/>
  <c r="M512" i="3" s="1"/>
  <c r="K511" i="3"/>
  <c r="J511" i="3"/>
  <c r="O511" i="3" s="1"/>
  <c r="O510" i="3"/>
  <c r="M510" i="3"/>
  <c r="K510" i="3"/>
  <c r="J510" i="3"/>
  <c r="L510" i="3" s="1"/>
  <c r="N509" i="3"/>
  <c r="M509" i="3"/>
  <c r="L509" i="3"/>
  <c r="J509" i="3"/>
  <c r="K509" i="3" s="1"/>
  <c r="J508" i="3"/>
  <c r="M507" i="3"/>
  <c r="K507" i="3"/>
  <c r="J507" i="3"/>
  <c r="O507" i="3" s="1"/>
  <c r="O506" i="3"/>
  <c r="J506" i="3"/>
  <c r="K506" i="3" s="1"/>
  <c r="O505" i="3"/>
  <c r="L505" i="3"/>
  <c r="J505" i="3"/>
  <c r="K505" i="3" s="1"/>
  <c r="J504" i="3"/>
  <c r="J503" i="3"/>
  <c r="O502" i="3"/>
  <c r="N502" i="3"/>
  <c r="M502" i="3"/>
  <c r="L502" i="3"/>
  <c r="K502" i="3"/>
  <c r="J502" i="3"/>
  <c r="O501" i="3"/>
  <c r="N501" i="3"/>
  <c r="M501" i="3"/>
  <c r="L501" i="3"/>
  <c r="J501" i="3"/>
  <c r="K501" i="3" s="1"/>
  <c r="M500" i="3"/>
  <c r="L500" i="3"/>
  <c r="J500" i="3"/>
  <c r="J499" i="3"/>
  <c r="O498" i="3"/>
  <c r="N498" i="3"/>
  <c r="M498" i="3"/>
  <c r="L498" i="3"/>
  <c r="K498" i="3"/>
  <c r="J498" i="3"/>
  <c r="M497" i="3"/>
  <c r="L497" i="3"/>
  <c r="J497" i="3"/>
  <c r="K497" i="3" s="1"/>
  <c r="J496" i="3"/>
  <c r="N496" i="3" s="1"/>
  <c r="J495" i="3"/>
  <c r="J494" i="3"/>
  <c r="L493" i="3"/>
  <c r="J493" i="3"/>
  <c r="J492" i="3"/>
  <c r="N492" i="3" s="1"/>
  <c r="J491" i="3"/>
  <c r="O490" i="3"/>
  <c r="L490" i="3"/>
  <c r="K490" i="3"/>
  <c r="J490" i="3"/>
  <c r="N490" i="3" s="1"/>
  <c r="O489" i="3"/>
  <c r="N489" i="3"/>
  <c r="M489" i="3"/>
  <c r="L489" i="3"/>
  <c r="J489" i="3"/>
  <c r="K489" i="3" s="1"/>
  <c r="O488" i="3"/>
  <c r="J488" i="3"/>
  <c r="N488" i="3" s="1"/>
  <c r="M487" i="3"/>
  <c r="K487" i="3"/>
  <c r="J487" i="3"/>
  <c r="J486" i="3"/>
  <c r="O485" i="3"/>
  <c r="M485" i="3"/>
  <c r="L485" i="3"/>
  <c r="J485" i="3"/>
  <c r="K485" i="3" s="1"/>
  <c r="O484" i="3"/>
  <c r="M484" i="3"/>
  <c r="L484" i="3"/>
  <c r="K484" i="3"/>
  <c r="J484" i="3"/>
  <c r="N484" i="3" s="1"/>
  <c r="M483" i="3"/>
  <c r="K483" i="3"/>
  <c r="J483" i="3"/>
  <c r="J482" i="3"/>
  <c r="J481" i="3"/>
  <c r="K480" i="3"/>
  <c r="J480" i="3"/>
  <c r="N480" i="3" s="1"/>
  <c r="J479" i="3"/>
  <c r="J478" i="3"/>
  <c r="J477" i="3"/>
  <c r="J476" i="3"/>
  <c r="J475" i="3"/>
  <c r="M475" i="3" s="1"/>
  <c r="O474" i="3"/>
  <c r="N474" i="3"/>
  <c r="M474" i="3"/>
  <c r="L474" i="3"/>
  <c r="K474" i="3"/>
  <c r="J474" i="3"/>
  <c r="O473" i="3"/>
  <c r="J473" i="3"/>
  <c r="K473" i="3" s="1"/>
  <c r="J472" i="3"/>
  <c r="N472" i="3" s="1"/>
  <c r="J471" i="3"/>
  <c r="O470" i="3"/>
  <c r="L470" i="3"/>
  <c r="K470" i="3"/>
  <c r="J470" i="3"/>
  <c r="N470" i="3" s="1"/>
  <c r="J469" i="3"/>
  <c r="K469" i="3" s="1"/>
  <c r="M468" i="3"/>
  <c r="L468" i="3"/>
  <c r="K468" i="3"/>
  <c r="J468" i="3"/>
  <c r="N468" i="3" s="1"/>
  <c r="N467" i="3"/>
  <c r="M467" i="3"/>
  <c r="K467" i="3"/>
  <c r="J467" i="3"/>
  <c r="J466" i="3"/>
  <c r="L465" i="3"/>
  <c r="J465" i="3"/>
  <c r="K465" i="3" s="1"/>
  <c r="L464" i="3"/>
  <c r="K464" i="3"/>
  <c r="J464" i="3"/>
  <c r="N464" i="3" s="1"/>
  <c r="M463" i="3"/>
  <c r="K463" i="3"/>
  <c r="J463" i="3"/>
  <c r="N463" i="3" s="1"/>
  <c r="M462" i="3"/>
  <c r="J462" i="3"/>
  <c r="J461" i="3"/>
  <c r="K461" i="3" s="1"/>
  <c r="J460" i="3"/>
  <c r="K459" i="3"/>
  <c r="J459" i="3"/>
  <c r="N459" i="3" s="1"/>
  <c r="O458" i="3"/>
  <c r="N458" i="3"/>
  <c r="M458" i="3"/>
  <c r="L458" i="3"/>
  <c r="K458" i="3"/>
  <c r="J458" i="3"/>
  <c r="O457" i="3"/>
  <c r="M457" i="3"/>
  <c r="L457" i="3"/>
  <c r="J457" i="3"/>
  <c r="K457" i="3" s="1"/>
  <c r="M456" i="3"/>
  <c r="J456" i="3"/>
  <c r="J455" i="3"/>
  <c r="N455" i="3" s="1"/>
  <c r="O454" i="3"/>
  <c r="N454" i="3"/>
  <c r="L454" i="3"/>
  <c r="K454" i="3"/>
  <c r="J454" i="3"/>
  <c r="M454" i="3" s="1"/>
  <c r="J453" i="3"/>
  <c r="K453" i="3" s="1"/>
  <c r="M452" i="3"/>
  <c r="L452" i="3"/>
  <c r="K452" i="3"/>
  <c r="J452" i="3"/>
  <c r="N452" i="3" s="1"/>
  <c r="N451" i="3"/>
  <c r="M451" i="3"/>
  <c r="K451" i="3"/>
  <c r="J451" i="3"/>
  <c r="O450" i="3"/>
  <c r="N450" i="3"/>
  <c r="K450" i="3"/>
  <c r="J450" i="3"/>
  <c r="M450" i="3" s="1"/>
  <c r="J449" i="3"/>
  <c r="O448" i="3"/>
  <c r="L448" i="3"/>
  <c r="K448" i="3"/>
  <c r="J448" i="3"/>
  <c r="N448" i="3" s="1"/>
  <c r="M447" i="3"/>
  <c r="K447" i="3"/>
  <c r="J447" i="3"/>
  <c r="N447" i="3" s="1"/>
  <c r="N446" i="3"/>
  <c r="J446" i="3"/>
  <c r="O446" i="3" s="1"/>
  <c r="J445" i="3"/>
  <c r="K445" i="3" s="1"/>
  <c r="K444" i="3"/>
  <c r="J444" i="3"/>
  <c r="N444" i="3" s="1"/>
  <c r="J443" i="3"/>
  <c r="O442" i="3"/>
  <c r="M442" i="3"/>
  <c r="L442" i="3"/>
  <c r="K442" i="3"/>
  <c r="J442" i="3"/>
  <c r="N442" i="3" s="1"/>
  <c r="O441" i="3"/>
  <c r="M441" i="3"/>
  <c r="L441" i="3"/>
  <c r="J441" i="3"/>
  <c r="K441" i="3" s="1"/>
  <c r="O440" i="3"/>
  <c r="J440" i="3"/>
  <c r="N440" i="3" s="1"/>
  <c r="J439" i="3"/>
  <c r="O438" i="3"/>
  <c r="L438" i="3"/>
  <c r="K438" i="3"/>
  <c r="J438" i="3"/>
  <c r="N438" i="3" s="1"/>
  <c r="J437" i="3"/>
  <c r="K437" i="3" s="1"/>
  <c r="M436" i="3"/>
  <c r="L436" i="3"/>
  <c r="K436" i="3"/>
  <c r="J436" i="3"/>
  <c r="N436" i="3" s="1"/>
  <c r="N435" i="3"/>
  <c r="M435" i="3"/>
  <c r="K435" i="3"/>
  <c r="J435" i="3"/>
  <c r="O434" i="3"/>
  <c r="J434" i="3"/>
  <c r="L433" i="3"/>
  <c r="J433" i="3"/>
  <c r="K433" i="3" s="1"/>
  <c r="L432" i="3"/>
  <c r="K432" i="3"/>
  <c r="J432" i="3"/>
  <c r="N432" i="3" s="1"/>
  <c r="M431" i="3"/>
  <c r="K431" i="3"/>
  <c r="J431" i="3"/>
  <c r="N431" i="3" s="1"/>
  <c r="J430" i="3"/>
  <c r="J429" i="3"/>
  <c r="K429" i="3" s="1"/>
  <c r="J428" i="3"/>
  <c r="K427" i="3"/>
  <c r="J427" i="3"/>
  <c r="N427" i="3" s="1"/>
  <c r="O426" i="3"/>
  <c r="N426" i="3"/>
  <c r="M426" i="3"/>
  <c r="L426" i="3"/>
  <c r="K426" i="3"/>
  <c r="J426" i="3"/>
  <c r="O425" i="3"/>
  <c r="M425" i="3"/>
  <c r="L425" i="3"/>
  <c r="J425" i="3"/>
  <c r="K425" i="3" s="1"/>
  <c r="J424" i="3"/>
  <c r="J423" i="3"/>
  <c r="N423" i="3" s="1"/>
  <c r="O422" i="3"/>
  <c r="N422" i="3"/>
  <c r="L422" i="3"/>
  <c r="K422" i="3"/>
  <c r="J422" i="3"/>
  <c r="M422" i="3" s="1"/>
  <c r="J421" i="3"/>
  <c r="J420" i="3"/>
  <c r="N420" i="3" s="1"/>
  <c r="J419" i="3"/>
  <c r="L419" i="3" s="1"/>
  <c r="O418" i="3"/>
  <c r="M418" i="3"/>
  <c r="L418" i="3"/>
  <c r="K418" i="3"/>
  <c r="J418" i="3"/>
  <c r="N418" i="3" s="1"/>
  <c r="O417" i="3"/>
  <c r="N417" i="3"/>
  <c r="M417" i="3"/>
  <c r="J417" i="3"/>
  <c r="L417" i="3" s="1"/>
  <c r="O416" i="3"/>
  <c r="L416" i="3"/>
  <c r="K416" i="3"/>
  <c r="J416" i="3"/>
  <c r="N416" i="3" s="1"/>
  <c r="N415" i="3"/>
  <c r="J415" i="3"/>
  <c r="O414" i="3"/>
  <c r="L414" i="3"/>
  <c r="K414" i="3"/>
  <c r="J414" i="3"/>
  <c r="N414" i="3" s="1"/>
  <c r="M413" i="3"/>
  <c r="L413" i="3"/>
  <c r="K413" i="3"/>
  <c r="J413" i="3"/>
  <c r="N413" i="3" s="1"/>
  <c r="J412" i="3"/>
  <c r="N412" i="3" s="1"/>
  <c r="O411" i="3"/>
  <c r="N411" i="3"/>
  <c r="J411" i="3"/>
  <c r="L411" i="3" s="1"/>
  <c r="J410" i="3"/>
  <c r="J409" i="3"/>
  <c r="O409" i="3" s="1"/>
  <c r="J408" i="3"/>
  <c r="N408" i="3" s="1"/>
  <c r="N407" i="3"/>
  <c r="M407" i="3"/>
  <c r="K407" i="3"/>
  <c r="J407" i="3"/>
  <c r="L407" i="3" s="1"/>
  <c r="O406" i="3"/>
  <c r="N406" i="3"/>
  <c r="K406" i="3"/>
  <c r="J406" i="3"/>
  <c r="M406" i="3" s="1"/>
  <c r="O405" i="3"/>
  <c r="N405" i="3"/>
  <c r="M405" i="3"/>
  <c r="L405" i="3"/>
  <c r="K405" i="3"/>
  <c r="J405" i="3"/>
  <c r="O404" i="3"/>
  <c r="M404" i="3"/>
  <c r="L404" i="3"/>
  <c r="J404" i="3"/>
  <c r="N404" i="3" s="1"/>
  <c r="J403" i="3"/>
  <c r="L403" i="3" s="1"/>
  <c r="O402" i="3"/>
  <c r="N402" i="3"/>
  <c r="L402" i="3"/>
  <c r="K402" i="3"/>
  <c r="J402" i="3"/>
  <c r="M402" i="3" s="1"/>
  <c r="N401" i="3"/>
  <c r="M401" i="3"/>
  <c r="J401" i="3"/>
  <c r="L401" i="3" s="1"/>
  <c r="L400" i="3"/>
  <c r="K400" i="3"/>
  <c r="J400" i="3"/>
  <c r="N400" i="3" s="1"/>
  <c r="O399" i="3"/>
  <c r="N399" i="3"/>
  <c r="M399" i="3"/>
  <c r="K399" i="3"/>
  <c r="J399" i="3"/>
  <c r="L399" i="3" s="1"/>
  <c r="J398" i="3"/>
  <c r="O397" i="3"/>
  <c r="L397" i="3"/>
  <c r="K397" i="3"/>
  <c r="J397" i="3"/>
  <c r="N397" i="3" s="1"/>
  <c r="J396" i="3"/>
  <c r="N396" i="3" s="1"/>
  <c r="O395" i="3"/>
  <c r="N395" i="3"/>
  <c r="J395" i="3"/>
  <c r="L395" i="3" s="1"/>
  <c r="N394" i="3"/>
  <c r="J394" i="3"/>
  <c r="J393" i="3"/>
  <c r="O393" i="3" s="1"/>
  <c r="J392" i="3"/>
  <c r="N392" i="3" s="1"/>
  <c r="M391" i="3"/>
  <c r="K391" i="3"/>
  <c r="J391" i="3"/>
  <c r="L391" i="3" s="1"/>
  <c r="N390" i="3"/>
  <c r="M390" i="3"/>
  <c r="J390" i="3"/>
  <c r="O389" i="3"/>
  <c r="L389" i="3"/>
  <c r="K389" i="3"/>
  <c r="J389" i="3"/>
  <c r="N389" i="3" s="1"/>
  <c r="M388" i="3"/>
  <c r="L388" i="3"/>
  <c r="J388" i="3"/>
  <c r="N388" i="3" s="1"/>
  <c r="J387" i="3"/>
  <c r="L387" i="3" s="1"/>
  <c r="O386" i="3"/>
  <c r="N386" i="3"/>
  <c r="K386" i="3"/>
  <c r="J386" i="3"/>
  <c r="M386" i="3" s="1"/>
  <c r="J385" i="3"/>
  <c r="K384" i="3"/>
  <c r="J384" i="3"/>
  <c r="N384" i="3" s="1"/>
  <c r="M383" i="3"/>
  <c r="K383" i="3"/>
  <c r="J383" i="3"/>
  <c r="L383" i="3" s="1"/>
  <c r="J382" i="3"/>
  <c r="O381" i="3"/>
  <c r="K381" i="3"/>
  <c r="J381" i="3"/>
  <c r="N381" i="3" s="1"/>
  <c r="J380" i="3"/>
  <c r="N380" i="3" s="1"/>
  <c r="J379" i="3"/>
  <c r="O378" i="3"/>
  <c r="M378" i="3"/>
  <c r="L378" i="3"/>
  <c r="K378" i="3"/>
  <c r="J378" i="3"/>
  <c r="N378" i="3" s="1"/>
  <c r="J377" i="3"/>
  <c r="K377" i="3" s="1"/>
  <c r="J376" i="3"/>
  <c r="N376" i="3" s="1"/>
  <c r="K375" i="3"/>
  <c r="J375" i="3"/>
  <c r="L375" i="3" s="1"/>
  <c r="O374" i="3"/>
  <c r="N374" i="3"/>
  <c r="M374" i="3"/>
  <c r="L374" i="3"/>
  <c r="K374" i="3"/>
  <c r="J374" i="3"/>
  <c r="O373" i="3"/>
  <c r="J373" i="3"/>
  <c r="L372" i="3"/>
  <c r="J372" i="3"/>
  <c r="N372" i="3" s="1"/>
  <c r="J371" i="3"/>
  <c r="L371" i="3" s="1"/>
  <c r="J370" i="3"/>
  <c r="J369" i="3"/>
  <c r="J368" i="3"/>
  <c r="K367" i="3"/>
  <c r="J367" i="3"/>
  <c r="O366" i="3"/>
  <c r="M366" i="3"/>
  <c r="L366" i="3"/>
  <c r="K366" i="3"/>
  <c r="J366" i="3"/>
  <c r="N366" i="3" s="1"/>
  <c r="O365" i="3"/>
  <c r="M365" i="3"/>
  <c r="J365" i="3"/>
  <c r="J364" i="3"/>
  <c r="N364" i="3" s="1"/>
  <c r="O363" i="3"/>
  <c r="N363" i="3"/>
  <c r="M363" i="3"/>
  <c r="L363" i="3"/>
  <c r="K363" i="3"/>
  <c r="O362" i="3"/>
  <c r="N362" i="3"/>
  <c r="M362" i="3"/>
  <c r="L362" i="3"/>
  <c r="K362" i="3"/>
  <c r="O361" i="3"/>
  <c r="N361" i="3"/>
  <c r="M361" i="3"/>
  <c r="L361" i="3"/>
  <c r="K361" i="3"/>
  <c r="O360" i="3"/>
  <c r="N360" i="3"/>
  <c r="M360" i="3"/>
  <c r="L360" i="3"/>
  <c r="K360" i="3"/>
  <c r="O359" i="3"/>
  <c r="N359" i="3"/>
  <c r="M359" i="3"/>
  <c r="L359" i="3"/>
  <c r="K359" i="3"/>
  <c r="O358" i="3"/>
  <c r="N358" i="3"/>
  <c r="M358" i="3"/>
  <c r="L358" i="3"/>
  <c r="K358" i="3"/>
  <c r="O357" i="3"/>
  <c r="N357" i="3"/>
  <c r="M357" i="3"/>
  <c r="L357" i="3"/>
  <c r="K357" i="3"/>
  <c r="O356" i="3"/>
  <c r="N356" i="3"/>
  <c r="M356" i="3"/>
  <c r="L356" i="3"/>
  <c r="K356" i="3"/>
  <c r="O355" i="3"/>
  <c r="N355" i="3"/>
  <c r="M355" i="3"/>
  <c r="L355" i="3"/>
  <c r="K355" i="3"/>
  <c r="O354" i="3"/>
  <c r="N354" i="3"/>
  <c r="M354" i="3"/>
  <c r="L354" i="3"/>
  <c r="K354" i="3"/>
  <c r="O353" i="3"/>
  <c r="N353" i="3"/>
  <c r="M353" i="3"/>
  <c r="L353" i="3"/>
  <c r="K353" i="3"/>
  <c r="O352" i="3"/>
  <c r="N352" i="3"/>
  <c r="M352" i="3"/>
  <c r="L352" i="3"/>
  <c r="K352" i="3"/>
  <c r="O351" i="3"/>
  <c r="N351" i="3"/>
  <c r="M351" i="3"/>
  <c r="L351" i="3"/>
  <c r="K351" i="3"/>
  <c r="O350" i="3"/>
  <c r="N350" i="3"/>
  <c r="M350" i="3"/>
  <c r="L350" i="3"/>
  <c r="K350" i="3"/>
  <c r="O349" i="3"/>
  <c r="N349" i="3"/>
  <c r="M349" i="3"/>
  <c r="L349" i="3"/>
  <c r="K349" i="3"/>
  <c r="O348" i="3"/>
  <c r="N348" i="3"/>
  <c r="M348" i="3"/>
  <c r="L348" i="3"/>
  <c r="K348" i="3"/>
  <c r="O347" i="3"/>
  <c r="N347" i="3"/>
  <c r="M347" i="3"/>
  <c r="L347" i="3"/>
  <c r="K347" i="3"/>
  <c r="O346" i="3"/>
  <c r="N346" i="3"/>
  <c r="M346" i="3"/>
  <c r="L346" i="3"/>
  <c r="K346" i="3"/>
  <c r="O345" i="3"/>
  <c r="N345" i="3"/>
  <c r="M345" i="3"/>
  <c r="L345" i="3"/>
  <c r="K345" i="3"/>
  <c r="O344" i="3"/>
  <c r="N344" i="3"/>
  <c r="M344" i="3"/>
  <c r="L344" i="3"/>
  <c r="K344" i="3"/>
  <c r="O343" i="3"/>
  <c r="N343" i="3"/>
  <c r="M343" i="3"/>
  <c r="L343" i="3"/>
  <c r="K343" i="3"/>
  <c r="O342" i="3"/>
  <c r="N342" i="3"/>
  <c r="M342" i="3"/>
  <c r="L342" i="3"/>
  <c r="K342" i="3"/>
  <c r="O341" i="3"/>
  <c r="N341" i="3"/>
  <c r="M341" i="3"/>
  <c r="L341" i="3"/>
  <c r="K341" i="3"/>
  <c r="O340" i="3"/>
  <c r="N340" i="3"/>
  <c r="M340" i="3"/>
  <c r="L340" i="3"/>
  <c r="K340" i="3"/>
  <c r="O339" i="3"/>
  <c r="N339" i="3"/>
  <c r="M339" i="3"/>
  <c r="L339" i="3"/>
  <c r="K339" i="3"/>
  <c r="O338" i="3"/>
  <c r="N338" i="3"/>
  <c r="M338" i="3"/>
  <c r="L338" i="3"/>
  <c r="K338" i="3"/>
  <c r="O337" i="3"/>
  <c r="N337" i="3"/>
  <c r="M337" i="3"/>
  <c r="L337" i="3"/>
  <c r="K337" i="3"/>
  <c r="O336" i="3"/>
  <c r="N336" i="3"/>
  <c r="M336" i="3"/>
  <c r="L336" i="3"/>
  <c r="K336" i="3"/>
  <c r="O335" i="3"/>
  <c r="N335" i="3"/>
  <c r="M335" i="3"/>
  <c r="L335" i="3"/>
  <c r="K335" i="3"/>
  <c r="O334" i="3"/>
  <c r="N334" i="3"/>
  <c r="M334" i="3"/>
  <c r="L334" i="3"/>
  <c r="K334" i="3"/>
  <c r="O333" i="3"/>
  <c r="N333" i="3"/>
  <c r="M333" i="3"/>
  <c r="L333" i="3"/>
  <c r="K333" i="3"/>
  <c r="O332" i="3"/>
  <c r="N332" i="3"/>
  <c r="M332" i="3"/>
  <c r="L332" i="3"/>
  <c r="K332" i="3"/>
  <c r="O331" i="3"/>
  <c r="N331" i="3"/>
  <c r="M331" i="3"/>
  <c r="L331" i="3"/>
  <c r="K331" i="3"/>
  <c r="O330" i="3"/>
  <c r="N330" i="3"/>
  <c r="M330" i="3"/>
  <c r="L330" i="3"/>
  <c r="K330" i="3"/>
  <c r="O329" i="3"/>
  <c r="N329" i="3"/>
  <c r="M329" i="3"/>
  <c r="L329" i="3"/>
  <c r="K329" i="3"/>
  <c r="O328" i="3"/>
  <c r="N328" i="3"/>
  <c r="M328" i="3"/>
  <c r="L328" i="3"/>
  <c r="K328" i="3"/>
  <c r="O327" i="3"/>
  <c r="N327" i="3"/>
  <c r="M327" i="3"/>
  <c r="L327" i="3"/>
  <c r="K327" i="3"/>
  <c r="O326" i="3"/>
  <c r="N326" i="3"/>
  <c r="M326" i="3"/>
  <c r="L326" i="3"/>
  <c r="K326" i="3"/>
  <c r="O325" i="3"/>
  <c r="N325" i="3"/>
  <c r="M325" i="3"/>
  <c r="L325" i="3"/>
  <c r="K325" i="3"/>
  <c r="O324" i="3"/>
  <c r="N324" i="3"/>
  <c r="M324" i="3"/>
  <c r="L324" i="3"/>
  <c r="K324" i="3"/>
  <c r="O323" i="3"/>
  <c r="N323" i="3"/>
  <c r="M323" i="3"/>
  <c r="L323" i="3"/>
  <c r="K323" i="3"/>
  <c r="O322" i="3"/>
  <c r="N322" i="3"/>
  <c r="M322" i="3"/>
  <c r="L322" i="3"/>
  <c r="K322" i="3"/>
  <c r="O321" i="3"/>
  <c r="N321" i="3"/>
  <c r="M321" i="3"/>
  <c r="L321" i="3"/>
  <c r="K321" i="3"/>
  <c r="O320" i="3"/>
  <c r="N320" i="3"/>
  <c r="M320" i="3"/>
  <c r="L320" i="3"/>
  <c r="K320" i="3"/>
  <c r="O319" i="3"/>
  <c r="N319" i="3"/>
  <c r="M319" i="3"/>
  <c r="L319" i="3"/>
  <c r="K319" i="3"/>
  <c r="O318" i="3"/>
  <c r="N318" i="3"/>
  <c r="M318" i="3"/>
  <c r="L318" i="3"/>
  <c r="K318" i="3"/>
  <c r="O317" i="3"/>
  <c r="N317" i="3"/>
  <c r="M317" i="3"/>
  <c r="L317" i="3"/>
  <c r="K317" i="3"/>
  <c r="O316" i="3"/>
  <c r="N316" i="3"/>
  <c r="M316" i="3"/>
  <c r="L316" i="3"/>
  <c r="K316" i="3"/>
  <c r="O315" i="3"/>
  <c r="N315" i="3"/>
  <c r="M315" i="3"/>
  <c r="L315" i="3"/>
  <c r="K315" i="3"/>
  <c r="O314" i="3"/>
  <c r="N314" i="3"/>
  <c r="M314" i="3"/>
  <c r="L314" i="3"/>
  <c r="K314" i="3"/>
  <c r="O313" i="3"/>
  <c r="N313" i="3"/>
  <c r="M313" i="3"/>
  <c r="L313" i="3"/>
  <c r="K313" i="3"/>
  <c r="O312" i="3"/>
  <c r="N312" i="3"/>
  <c r="M312" i="3"/>
  <c r="L312" i="3"/>
  <c r="K312" i="3"/>
  <c r="O311" i="3"/>
  <c r="N311" i="3"/>
  <c r="M311" i="3"/>
  <c r="L311" i="3"/>
  <c r="K311" i="3"/>
  <c r="O310" i="3"/>
  <c r="N310" i="3"/>
  <c r="M310" i="3"/>
  <c r="L310" i="3"/>
  <c r="K310" i="3"/>
  <c r="O309" i="3"/>
  <c r="N309" i="3"/>
  <c r="M309" i="3"/>
  <c r="L309" i="3"/>
  <c r="K309" i="3"/>
  <c r="O308" i="3"/>
  <c r="N308" i="3"/>
  <c r="M308" i="3"/>
  <c r="L308" i="3"/>
  <c r="K308" i="3"/>
  <c r="O307" i="3"/>
  <c r="N307" i="3"/>
  <c r="M307" i="3"/>
  <c r="L307" i="3"/>
  <c r="K307" i="3"/>
  <c r="O306" i="3"/>
  <c r="N306" i="3"/>
  <c r="M306" i="3"/>
  <c r="L306" i="3"/>
  <c r="K306" i="3"/>
  <c r="O305" i="3"/>
  <c r="N305" i="3"/>
  <c r="M305" i="3"/>
  <c r="L305" i="3"/>
  <c r="K305" i="3"/>
  <c r="O304" i="3"/>
  <c r="N304" i="3"/>
  <c r="M304" i="3"/>
  <c r="L304" i="3"/>
  <c r="K304" i="3"/>
  <c r="O303" i="3"/>
  <c r="N303" i="3"/>
  <c r="M303" i="3"/>
  <c r="L303" i="3"/>
  <c r="K303" i="3"/>
  <c r="O302" i="3"/>
  <c r="N302" i="3"/>
  <c r="M302" i="3"/>
  <c r="L302" i="3"/>
  <c r="K302" i="3"/>
  <c r="O301" i="3"/>
  <c r="N301" i="3"/>
  <c r="M301" i="3"/>
  <c r="L301" i="3"/>
  <c r="K301" i="3"/>
  <c r="O300" i="3"/>
  <c r="N300" i="3"/>
  <c r="M300" i="3"/>
  <c r="L300" i="3"/>
  <c r="K300" i="3"/>
  <c r="O299" i="3"/>
  <c r="N299" i="3"/>
  <c r="M299" i="3"/>
  <c r="L299" i="3"/>
  <c r="K299" i="3"/>
  <c r="O298" i="3"/>
  <c r="N298" i="3"/>
  <c r="M298" i="3"/>
  <c r="L298" i="3"/>
  <c r="K298" i="3"/>
  <c r="O297" i="3"/>
  <c r="N297" i="3"/>
  <c r="M297" i="3"/>
  <c r="L297" i="3"/>
  <c r="K297" i="3"/>
  <c r="O296" i="3"/>
  <c r="N296" i="3"/>
  <c r="M296" i="3"/>
  <c r="L296" i="3"/>
  <c r="K296" i="3"/>
  <c r="O295" i="3"/>
  <c r="N295" i="3"/>
  <c r="M295" i="3"/>
  <c r="L295" i="3"/>
  <c r="K295" i="3"/>
  <c r="O294" i="3"/>
  <c r="N294" i="3"/>
  <c r="M294" i="3"/>
  <c r="L294" i="3"/>
  <c r="K294" i="3"/>
  <c r="O293" i="3"/>
  <c r="N293" i="3"/>
  <c r="M293" i="3"/>
  <c r="L293" i="3"/>
  <c r="K293" i="3"/>
  <c r="O292" i="3"/>
  <c r="N292" i="3"/>
  <c r="M292" i="3"/>
  <c r="L292" i="3"/>
  <c r="K292" i="3"/>
  <c r="O291" i="3"/>
  <c r="N291" i="3"/>
  <c r="M291" i="3"/>
  <c r="L291" i="3"/>
  <c r="K291" i="3"/>
  <c r="O290" i="3"/>
  <c r="N290" i="3"/>
  <c r="M290" i="3"/>
  <c r="L290" i="3"/>
  <c r="K290" i="3"/>
  <c r="O289" i="3"/>
  <c r="N289" i="3"/>
  <c r="M289" i="3"/>
  <c r="L289" i="3"/>
  <c r="K289" i="3"/>
  <c r="O288" i="3"/>
  <c r="N288" i="3"/>
  <c r="M288" i="3"/>
  <c r="L288" i="3"/>
  <c r="K288" i="3"/>
  <c r="O287" i="3"/>
  <c r="N287" i="3"/>
  <c r="M287" i="3"/>
  <c r="L287" i="3"/>
  <c r="K287" i="3"/>
  <c r="O286" i="3"/>
  <c r="N286" i="3"/>
  <c r="M286" i="3"/>
  <c r="L286" i="3"/>
  <c r="K286" i="3"/>
  <c r="O285" i="3"/>
  <c r="N285" i="3"/>
  <c r="M285" i="3"/>
  <c r="L285" i="3"/>
  <c r="K285" i="3"/>
  <c r="O284" i="3"/>
  <c r="N284" i="3"/>
  <c r="M284" i="3"/>
  <c r="L284" i="3"/>
  <c r="K284" i="3"/>
  <c r="O283" i="3"/>
  <c r="N283" i="3"/>
  <c r="M283" i="3"/>
  <c r="L283" i="3"/>
  <c r="K283" i="3"/>
  <c r="O282" i="3"/>
  <c r="N282" i="3"/>
  <c r="M282" i="3"/>
  <c r="L282" i="3"/>
  <c r="K282" i="3"/>
  <c r="O281" i="3"/>
  <c r="N281" i="3"/>
  <c r="M281" i="3"/>
  <c r="L281" i="3"/>
  <c r="K281" i="3"/>
  <c r="O280" i="3"/>
  <c r="N280" i="3"/>
  <c r="M280" i="3"/>
  <c r="L280" i="3"/>
  <c r="K280" i="3"/>
  <c r="O279" i="3"/>
  <c r="N279" i="3"/>
  <c r="M279" i="3"/>
  <c r="L279" i="3"/>
  <c r="K279" i="3"/>
  <c r="O278" i="3"/>
  <c r="N278" i="3"/>
  <c r="M278" i="3"/>
  <c r="L278" i="3"/>
  <c r="K278" i="3"/>
  <c r="O277" i="3"/>
  <c r="N277" i="3"/>
  <c r="M277" i="3"/>
  <c r="L277" i="3"/>
  <c r="K277" i="3"/>
  <c r="O276" i="3"/>
  <c r="N276" i="3"/>
  <c r="M276" i="3"/>
  <c r="L276" i="3"/>
  <c r="K276" i="3"/>
  <c r="O275" i="3"/>
  <c r="N275" i="3"/>
  <c r="M275" i="3"/>
  <c r="L275" i="3"/>
  <c r="K275" i="3"/>
  <c r="O274" i="3"/>
  <c r="N274" i="3"/>
  <c r="M274" i="3"/>
  <c r="L274" i="3"/>
  <c r="K274" i="3"/>
  <c r="O273" i="3"/>
  <c r="N273" i="3"/>
  <c r="M273" i="3"/>
  <c r="L273" i="3"/>
  <c r="K273" i="3"/>
  <c r="O272" i="3"/>
  <c r="N272" i="3"/>
  <c r="M272" i="3"/>
  <c r="L272" i="3"/>
  <c r="K272" i="3"/>
  <c r="O271" i="3"/>
  <c r="N271" i="3"/>
  <c r="M271" i="3"/>
  <c r="L271" i="3"/>
  <c r="K271" i="3"/>
  <c r="O270" i="3"/>
  <c r="N270" i="3"/>
  <c r="M270" i="3"/>
  <c r="L270" i="3"/>
  <c r="K270" i="3"/>
  <c r="O269" i="3"/>
  <c r="N269" i="3"/>
  <c r="M269" i="3"/>
  <c r="L269" i="3"/>
  <c r="K269" i="3"/>
  <c r="O268" i="3"/>
  <c r="N268" i="3"/>
  <c r="M268" i="3"/>
  <c r="L268" i="3"/>
  <c r="K268" i="3"/>
  <c r="O267" i="3"/>
  <c r="N267" i="3"/>
  <c r="M267" i="3"/>
  <c r="L267" i="3"/>
  <c r="K267" i="3"/>
  <c r="O266" i="3"/>
  <c r="N266" i="3"/>
  <c r="M266" i="3"/>
  <c r="L266" i="3"/>
  <c r="K266" i="3"/>
  <c r="O265" i="3"/>
  <c r="N265" i="3"/>
  <c r="M265" i="3"/>
  <c r="L265" i="3"/>
  <c r="K265" i="3"/>
  <c r="O264" i="3"/>
  <c r="N264" i="3"/>
  <c r="M264" i="3"/>
  <c r="L264" i="3"/>
  <c r="K264" i="3"/>
  <c r="O263" i="3"/>
  <c r="N263" i="3"/>
  <c r="M263" i="3"/>
  <c r="L263" i="3"/>
  <c r="K263" i="3"/>
  <c r="O262" i="3"/>
  <c r="N262" i="3"/>
  <c r="M262" i="3"/>
  <c r="L262" i="3"/>
  <c r="K262" i="3"/>
  <c r="O261" i="3"/>
  <c r="N261" i="3"/>
  <c r="M261" i="3"/>
  <c r="L261" i="3"/>
  <c r="K261" i="3"/>
  <c r="O260" i="3"/>
  <c r="N260" i="3"/>
  <c r="M260" i="3"/>
  <c r="L260" i="3"/>
  <c r="K260" i="3"/>
  <c r="O259" i="3"/>
  <c r="N259" i="3"/>
  <c r="M259" i="3"/>
  <c r="L259" i="3"/>
  <c r="K259" i="3"/>
  <c r="O258" i="3"/>
  <c r="N258" i="3"/>
  <c r="M258" i="3"/>
  <c r="L258" i="3"/>
  <c r="K258" i="3"/>
  <c r="O257" i="3"/>
  <c r="N257" i="3"/>
  <c r="M257" i="3"/>
  <c r="L257" i="3"/>
  <c r="K257" i="3"/>
  <c r="O256" i="3"/>
  <c r="N256" i="3"/>
  <c r="M256" i="3"/>
  <c r="L256" i="3"/>
  <c r="K256" i="3"/>
  <c r="O255" i="3"/>
  <c r="N255" i="3"/>
  <c r="M255" i="3"/>
  <c r="L255" i="3"/>
  <c r="K255" i="3"/>
  <c r="O254" i="3"/>
  <c r="N254" i="3"/>
  <c r="M254" i="3"/>
  <c r="L254" i="3"/>
  <c r="K254" i="3"/>
  <c r="O253" i="3"/>
  <c r="N253" i="3"/>
  <c r="M253" i="3"/>
  <c r="L253" i="3"/>
  <c r="K253" i="3"/>
  <c r="O252" i="3"/>
  <c r="N252" i="3"/>
  <c r="M252" i="3"/>
  <c r="L252" i="3"/>
  <c r="K252" i="3"/>
  <c r="O251" i="3"/>
  <c r="N251" i="3"/>
  <c r="M251" i="3"/>
  <c r="L251" i="3"/>
  <c r="K251" i="3"/>
  <c r="O250" i="3"/>
  <c r="N250" i="3"/>
  <c r="M250" i="3"/>
  <c r="L250" i="3"/>
  <c r="K250" i="3"/>
  <c r="O249" i="3"/>
  <c r="N249" i="3"/>
  <c r="M249" i="3"/>
  <c r="L249" i="3"/>
  <c r="K249" i="3"/>
  <c r="O248" i="3"/>
  <c r="N248" i="3"/>
  <c r="M248" i="3"/>
  <c r="L248" i="3"/>
  <c r="K248" i="3"/>
  <c r="O247" i="3"/>
  <c r="N247" i="3"/>
  <c r="M247" i="3"/>
  <c r="L247" i="3"/>
  <c r="K247" i="3"/>
  <c r="O246" i="3"/>
  <c r="N246" i="3"/>
  <c r="M246" i="3"/>
  <c r="L246" i="3"/>
  <c r="K246" i="3"/>
  <c r="O245" i="3"/>
  <c r="N245" i="3"/>
  <c r="M245" i="3"/>
  <c r="L245" i="3"/>
  <c r="K245" i="3"/>
  <c r="O244" i="3"/>
  <c r="N244" i="3"/>
  <c r="M244" i="3"/>
  <c r="L244" i="3"/>
  <c r="K244" i="3"/>
  <c r="O243" i="3"/>
  <c r="N243" i="3"/>
  <c r="M243" i="3"/>
  <c r="L243" i="3"/>
  <c r="K243" i="3"/>
  <c r="O242" i="3"/>
  <c r="N242" i="3"/>
  <c r="M242" i="3"/>
  <c r="L242" i="3"/>
  <c r="K242" i="3"/>
  <c r="O241" i="3"/>
  <c r="N241" i="3"/>
  <c r="M241" i="3"/>
  <c r="L241" i="3"/>
  <c r="K241" i="3"/>
  <c r="O240" i="3"/>
  <c r="N240" i="3"/>
  <c r="M240" i="3"/>
  <c r="L240" i="3"/>
  <c r="K240" i="3"/>
  <c r="O239" i="3"/>
  <c r="N239" i="3"/>
  <c r="M239" i="3"/>
  <c r="L239" i="3"/>
  <c r="K239" i="3"/>
  <c r="O238" i="3"/>
  <c r="N238" i="3"/>
  <c r="M238" i="3"/>
  <c r="L238" i="3"/>
  <c r="K238" i="3"/>
  <c r="O237" i="3"/>
  <c r="N237" i="3"/>
  <c r="M237" i="3"/>
  <c r="L237" i="3"/>
  <c r="K237" i="3"/>
  <c r="O236" i="3"/>
  <c r="N236" i="3"/>
  <c r="M236" i="3"/>
  <c r="L236" i="3"/>
  <c r="K236" i="3"/>
  <c r="O235" i="3"/>
  <c r="N235" i="3"/>
  <c r="M235" i="3"/>
  <c r="L235" i="3"/>
  <c r="K235" i="3"/>
  <c r="O234" i="3"/>
  <c r="N234" i="3"/>
  <c r="M234" i="3"/>
  <c r="L234" i="3"/>
  <c r="K234" i="3"/>
  <c r="O233" i="3"/>
  <c r="N233" i="3"/>
  <c r="M233" i="3"/>
  <c r="L233" i="3"/>
  <c r="K233" i="3"/>
  <c r="O232" i="3"/>
  <c r="N232" i="3"/>
  <c r="M232" i="3"/>
  <c r="L232" i="3"/>
  <c r="K232" i="3"/>
  <c r="O231" i="3"/>
  <c r="N231" i="3"/>
  <c r="M231" i="3"/>
  <c r="L231" i="3"/>
  <c r="K231" i="3"/>
  <c r="O230" i="3"/>
  <c r="N230" i="3"/>
  <c r="M230" i="3"/>
  <c r="L230" i="3"/>
  <c r="K230" i="3"/>
  <c r="O229" i="3"/>
  <c r="N229" i="3"/>
  <c r="M229" i="3"/>
  <c r="L229" i="3"/>
  <c r="K229" i="3"/>
  <c r="O228" i="3"/>
  <c r="N228" i="3"/>
  <c r="M228" i="3"/>
  <c r="L228" i="3"/>
  <c r="K228" i="3"/>
  <c r="O227" i="3"/>
  <c r="N227" i="3"/>
  <c r="M227" i="3"/>
  <c r="L227" i="3"/>
  <c r="K227" i="3"/>
  <c r="O226" i="3"/>
  <c r="N226" i="3"/>
  <c r="M226" i="3"/>
  <c r="L226" i="3"/>
  <c r="K226" i="3"/>
  <c r="O225" i="3"/>
  <c r="N225" i="3"/>
  <c r="M225" i="3"/>
  <c r="L225" i="3"/>
  <c r="K225" i="3"/>
  <c r="O224" i="3"/>
  <c r="N224" i="3"/>
  <c r="M224" i="3"/>
  <c r="L224" i="3"/>
  <c r="K224" i="3"/>
  <c r="O223" i="3"/>
  <c r="N223" i="3"/>
  <c r="M223" i="3"/>
  <c r="L223" i="3"/>
  <c r="K223" i="3"/>
  <c r="O222" i="3"/>
  <c r="N222" i="3"/>
  <c r="M222" i="3"/>
  <c r="L222" i="3"/>
  <c r="K222" i="3"/>
  <c r="O221" i="3"/>
  <c r="N221" i="3"/>
  <c r="M221" i="3"/>
  <c r="L221" i="3"/>
  <c r="K221" i="3"/>
  <c r="O220" i="3"/>
  <c r="N220" i="3"/>
  <c r="M220" i="3"/>
  <c r="L220" i="3"/>
  <c r="K220" i="3"/>
  <c r="O219" i="3"/>
  <c r="N219" i="3"/>
  <c r="M219" i="3"/>
  <c r="L219" i="3"/>
  <c r="K219" i="3"/>
  <c r="O218" i="3"/>
  <c r="N218" i="3"/>
  <c r="M218" i="3"/>
  <c r="L218" i="3"/>
  <c r="K218" i="3"/>
  <c r="O217" i="3"/>
  <c r="N217" i="3"/>
  <c r="M217" i="3"/>
  <c r="L217" i="3"/>
  <c r="K217" i="3"/>
  <c r="O216" i="3"/>
  <c r="N216" i="3"/>
  <c r="M216" i="3"/>
  <c r="L216" i="3"/>
  <c r="K216" i="3"/>
  <c r="O215" i="3"/>
  <c r="N215" i="3"/>
  <c r="M215" i="3"/>
  <c r="L215" i="3"/>
  <c r="K215" i="3"/>
  <c r="O214" i="3"/>
  <c r="N214" i="3"/>
  <c r="M214" i="3"/>
  <c r="L214" i="3"/>
  <c r="K214" i="3"/>
  <c r="O213" i="3"/>
  <c r="N213" i="3"/>
  <c r="M213" i="3"/>
  <c r="L213" i="3"/>
  <c r="K213" i="3"/>
  <c r="O212" i="3"/>
  <c r="N212" i="3"/>
  <c r="M212" i="3"/>
  <c r="L212" i="3"/>
  <c r="K212" i="3"/>
  <c r="O211" i="3"/>
  <c r="N211" i="3"/>
  <c r="M211" i="3"/>
  <c r="L211" i="3"/>
  <c r="K211" i="3"/>
  <c r="O210" i="3"/>
  <c r="N210" i="3"/>
  <c r="M210" i="3"/>
  <c r="L210" i="3"/>
  <c r="K210" i="3"/>
  <c r="I210" i="3"/>
  <c r="O209" i="3"/>
  <c r="N209" i="3"/>
  <c r="M209" i="3"/>
  <c r="L209" i="3"/>
  <c r="K209" i="3"/>
  <c r="I209" i="3"/>
  <c r="O208" i="3"/>
  <c r="N208" i="3"/>
  <c r="M208" i="3"/>
  <c r="L208" i="3"/>
  <c r="K208" i="3"/>
  <c r="I208" i="3"/>
  <c r="O207" i="3"/>
  <c r="N207" i="3"/>
  <c r="M207" i="3"/>
  <c r="L207" i="3"/>
  <c r="K207" i="3"/>
  <c r="I207" i="3"/>
  <c r="O206" i="3"/>
  <c r="N206" i="3"/>
  <c r="M206" i="3"/>
  <c r="L206" i="3"/>
  <c r="K206" i="3"/>
  <c r="I206" i="3"/>
  <c r="O205" i="3"/>
  <c r="N205" i="3"/>
  <c r="M205" i="3"/>
  <c r="L205" i="3"/>
  <c r="K205" i="3"/>
  <c r="I205" i="3"/>
  <c r="O204" i="3"/>
  <c r="N204" i="3"/>
  <c r="M204" i="3"/>
  <c r="L204" i="3"/>
  <c r="K204" i="3"/>
  <c r="I204" i="3"/>
  <c r="O203" i="3"/>
  <c r="N203" i="3"/>
  <c r="M203" i="3"/>
  <c r="L203" i="3"/>
  <c r="K203" i="3"/>
  <c r="I203" i="3"/>
  <c r="O202" i="3"/>
  <c r="N202" i="3"/>
  <c r="M202" i="3"/>
  <c r="L202" i="3"/>
  <c r="K202" i="3"/>
  <c r="I202" i="3"/>
  <c r="O201" i="3"/>
  <c r="N201" i="3"/>
  <c r="M201" i="3"/>
  <c r="L201" i="3"/>
  <c r="K201" i="3"/>
  <c r="I201" i="3"/>
  <c r="O200" i="3"/>
  <c r="N200" i="3"/>
  <c r="M200" i="3"/>
  <c r="L200" i="3"/>
  <c r="K200" i="3"/>
  <c r="I200" i="3"/>
  <c r="O199" i="3"/>
  <c r="N199" i="3"/>
  <c r="M199" i="3"/>
  <c r="L199" i="3"/>
  <c r="K199" i="3"/>
  <c r="I199" i="3"/>
  <c r="O198" i="3"/>
  <c r="N198" i="3"/>
  <c r="M198" i="3"/>
  <c r="L198" i="3"/>
  <c r="K198" i="3"/>
  <c r="I198" i="3"/>
  <c r="O197" i="3"/>
  <c r="N197" i="3"/>
  <c r="M197" i="3"/>
  <c r="L197" i="3"/>
  <c r="K197" i="3"/>
  <c r="I197" i="3"/>
  <c r="O196" i="3"/>
  <c r="N196" i="3"/>
  <c r="M196" i="3"/>
  <c r="L196" i="3"/>
  <c r="K196" i="3"/>
  <c r="I196" i="3"/>
  <c r="O195" i="3"/>
  <c r="N195" i="3"/>
  <c r="M195" i="3"/>
  <c r="L195" i="3"/>
  <c r="K195" i="3"/>
  <c r="I195" i="3"/>
  <c r="O194" i="3"/>
  <c r="N194" i="3"/>
  <c r="M194" i="3"/>
  <c r="L194" i="3"/>
  <c r="K194" i="3"/>
  <c r="I194" i="3"/>
  <c r="O193" i="3"/>
  <c r="N193" i="3"/>
  <c r="M193" i="3"/>
  <c r="L193" i="3"/>
  <c r="K193" i="3"/>
  <c r="I193" i="3"/>
  <c r="O192" i="3"/>
  <c r="N192" i="3"/>
  <c r="M192" i="3"/>
  <c r="L192" i="3"/>
  <c r="K192" i="3"/>
  <c r="I192" i="3"/>
  <c r="O191" i="3"/>
  <c r="N191" i="3"/>
  <c r="M191" i="3"/>
  <c r="L191" i="3"/>
  <c r="K191" i="3"/>
  <c r="I191" i="3"/>
  <c r="O190" i="3"/>
  <c r="N190" i="3"/>
  <c r="M190" i="3"/>
  <c r="L190" i="3"/>
  <c r="K190" i="3"/>
  <c r="I190" i="3"/>
  <c r="O189" i="3"/>
  <c r="N189" i="3"/>
  <c r="M189" i="3"/>
  <c r="L189" i="3"/>
  <c r="K189" i="3"/>
  <c r="I189" i="3"/>
  <c r="O188" i="3"/>
  <c r="N188" i="3"/>
  <c r="M188" i="3"/>
  <c r="L188" i="3"/>
  <c r="K188" i="3"/>
  <c r="I188" i="3"/>
  <c r="O187" i="3"/>
  <c r="N187" i="3"/>
  <c r="M187" i="3"/>
  <c r="L187" i="3"/>
  <c r="K187" i="3"/>
  <c r="I187" i="3"/>
  <c r="O186" i="3"/>
  <c r="N186" i="3"/>
  <c r="M186" i="3"/>
  <c r="L186" i="3"/>
  <c r="K186" i="3"/>
  <c r="I186" i="3"/>
  <c r="O185" i="3"/>
  <c r="N185" i="3"/>
  <c r="M185" i="3"/>
  <c r="L185" i="3"/>
  <c r="K185" i="3"/>
  <c r="I185" i="3"/>
  <c r="O184" i="3"/>
  <c r="N184" i="3"/>
  <c r="M184" i="3"/>
  <c r="L184" i="3"/>
  <c r="K184" i="3"/>
  <c r="I184" i="3"/>
  <c r="O183" i="3"/>
  <c r="N183" i="3"/>
  <c r="M183" i="3"/>
  <c r="L183" i="3"/>
  <c r="K183" i="3"/>
  <c r="I183" i="3"/>
  <c r="O182" i="3"/>
  <c r="N182" i="3"/>
  <c r="M182" i="3"/>
  <c r="L182" i="3"/>
  <c r="K182" i="3"/>
  <c r="I182" i="3"/>
  <c r="O181" i="3"/>
  <c r="N181" i="3"/>
  <c r="M181" i="3"/>
  <c r="L181" i="3"/>
  <c r="K181" i="3"/>
  <c r="I181" i="3"/>
  <c r="O180" i="3"/>
  <c r="N180" i="3"/>
  <c r="M180" i="3"/>
  <c r="L180" i="3"/>
  <c r="K180" i="3"/>
  <c r="I180" i="3"/>
  <c r="O179" i="3"/>
  <c r="N179" i="3"/>
  <c r="M179" i="3"/>
  <c r="L179" i="3"/>
  <c r="K179" i="3"/>
  <c r="I179" i="3"/>
  <c r="O178" i="3"/>
  <c r="N178" i="3"/>
  <c r="M178" i="3"/>
  <c r="L178" i="3"/>
  <c r="K178" i="3"/>
  <c r="I178" i="3"/>
  <c r="O177" i="3"/>
  <c r="N177" i="3"/>
  <c r="M177" i="3"/>
  <c r="L177" i="3"/>
  <c r="K177" i="3"/>
  <c r="I177" i="3"/>
  <c r="O176" i="3"/>
  <c r="N176" i="3"/>
  <c r="M176" i="3"/>
  <c r="L176" i="3"/>
  <c r="K176" i="3"/>
  <c r="I176" i="3"/>
  <c r="O175" i="3"/>
  <c r="N175" i="3"/>
  <c r="M175" i="3"/>
  <c r="L175" i="3"/>
  <c r="K175" i="3"/>
  <c r="I175" i="3"/>
  <c r="O174" i="3"/>
  <c r="N174" i="3"/>
  <c r="M174" i="3"/>
  <c r="L174" i="3"/>
  <c r="K174" i="3"/>
  <c r="I174" i="3"/>
  <c r="O173" i="3"/>
  <c r="N173" i="3"/>
  <c r="M173" i="3"/>
  <c r="L173" i="3"/>
  <c r="K173" i="3"/>
  <c r="I173" i="3"/>
  <c r="O172" i="3"/>
  <c r="N172" i="3"/>
  <c r="M172" i="3"/>
  <c r="L172" i="3"/>
  <c r="K172" i="3"/>
  <c r="I172" i="3"/>
  <c r="O171" i="3"/>
  <c r="N171" i="3"/>
  <c r="M171" i="3"/>
  <c r="L171" i="3"/>
  <c r="K171" i="3"/>
  <c r="I171" i="3"/>
  <c r="O170" i="3"/>
  <c r="N170" i="3"/>
  <c r="M170" i="3"/>
  <c r="L170" i="3"/>
  <c r="K170" i="3"/>
  <c r="I170" i="3"/>
  <c r="O169" i="3"/>
  <c r="N169" i="3"/>
  <c r="M169" i="3"/>
  <c r="L169" i="3"/>
  <c r="K169" i="3"/>
  <c r="I169" i="3"/>
  <c r="O168" i="3"/>
  <c r="N168" i="3"/>
  <c r="M168" i="3"/>
  <c r="L168" i="3"/>
  <c r="K168" i="3"/>
  <c r="I168" i="3"/>
  <c r="O167" i="3"/>
  <c r="N167" i="3"/>
  <c r="M167" i="3"/>
  <c r="L167" i="3"/>
  <c r="K167" i="3"/>
  <c r="I167" i="3"/>
  <c r="O166" i="3"/>
  <c r="N166" i="3"/>
  <c r="M166" i="3"/>
  <c r="L166" i="3"/>
  <c r="K166" i="3"/>
  <c r="I166" i="3"/>
  <c r="O165" i="3"/>
  <c r="N165" i="3"/>
  <c r="M165" i="3"/>
  <c r="L165" i="3"/>
  <c r="K165" i="3"/>
  <c r="I165" i="3"/>
  <c r="O164" i="3"/>
  <c r="N164" i="3"/>
  <c r="M164" i="3"/>
  <c r="L164" i="3"/>
  <c r="K164" i="3"/>
  <c r="I164" i="3"/>
  <c r="O163" i="3"/>
  <c r="N163" i="3"/>
  <c r="M163" i="3"/>
  <c r="L163" i="3"/>
  <c r="K163" i="3"/>
  <c r="I163" i="3"/>
  <c r="O162" i="3"/>
  <c r="N162" i="3"/>
  <c r="M162" i="3"/>
  <c r="L162" i="3"/>
  <c r="K162" i="3"/>
  <c r="I162" i="3"/>
  <c r="O161" i="3"/>
  <c r="N161" i="3"/>
  <c r="M161" i="3"/>
  <c r="L161" i="3"/>
  <c r="K161" i="3"/>
  <c r="I161" i="3"/>
  <c r="O160" i="3"/>
  <c r="N160" i="3"/>
  <c r="M160" i="3"/>
  <c r="L160" i="3"/>
  <c r="K160" i="3"/>
  <c r="I160" i="3"/>
  <c r="O159" i="3"/>
  <c r="N159" i="3"/>
  <c r="M159" i="3"/>
  <c r="L159" i="3"/>
  <c r="K159" i="3"/>
  <c r="I159" i="3"/>
  <c r="O158" i="3"/>
  <c r="N158" i="3"/>
  <c r="M158" i="3"/>
  <c r="L158" i="3"/>
  <c r="K158" i="3"/>
  <c r="I158" i="3"/>
  <c r="O157" i="3"/>
  <c r="N157" i="3"/>
  <c r="M157" i="3"/>
  <c r="L157" i="3"/>
  <c r="K157" i="3"/>
  <c r="I157" i="3"/>
  <c r="O156" i="3"/>
  <c r="N156" i="3"/>
  <c r="M156" i="3"/>
  <c r="L156" i="3"/>
  <c r="K156" i="3"/>
  <c r="I156" i="3"/>
  <c r="O155" i="3"/>
  <c r="N155" i="3"/>
  <c r="M155" i="3"/>
  <c r="L155" i="3"/>
  <c r="K155" i="3"/>
  <c r="I155" i="3"/>
  <c r="O154" i="3"/>
  <c r="N154" i="3"/>
  <c r="M154" i="3"/>
  <c r="L154" i="3"/>
  <c r="K154" i="3"/>
  <c r="I154" i="3"/>
  <c r="O153" i="3"/>
  <c r="N153" i="3"/>
  <c r="M153" i="3"/>
  <c r="L153" i="3"/>
  <c r="K153" i="3"/>
  <c r="I153" i="3"/>
  <c r="O152" i="3"/>
  <c r="N152" i="3"/>
  <c r="M152" i="3"/>
  <c r="L152" i="3"/>
  <c r="K152" i="3"/>
  <c r="I152" i="3"/>
  <c r="O151" i="3"/>
  <c r="N151" i="3"/>
  <c r="M151" i="3"/>
  <c r="L151" i="3"/>
  <c r="K151" i="3"/>
  <c r="I151" i="3"/>
  <c r="O150" i="3"/>
  <c r="N150" i="3"/>
  <c r="M150" i="3"/>
  <c r="L150" i="3"/>
  <c r="K150" i="3"/>
  <c r="I150" i="3"/>
  <c r="O149" i="3"/>
  <c r="N149" i="3"/>
  <c r="M149" i="3"/>
  <c r="L149" i="3"/>
  <c r="K149" i="3"/>
  <c r="I149" i="3"/>
  <c r="O148" i="3"/>
  <c r="N148" i="3"/>
  <c r="M148" i="3"/>
  <c r="L148" i="3"/>
  <c r="K148" i="3"/>
  <c r="I148" i="3"/>
  <c r="O147" i="3"/>
  <c r="N147" i="3"/>
  <c r="M147" i="3"/>
  <c r="L147" i="3"/>
  <c r="K147" i="3"/>
  <c r="I147" i="3"/>
  <c r="O146" i="3"/>
  <c r="N146" i="3"/>
  <c r="M146" i="3"/>
  <c r="L146" i="3"/>
  <c r="K146" i="3"/>
  <c r="I146" i="3"/>
  <c r="O145" i="3"/>
  <c r="N145" i="3"/>
  <c r="M145" i="3"/>
  <c r="L145" i="3"/>
  <c r="K145" i="3"/>
  <c r="I145" i="3"/>
  <c r="O144" i="3"/>
  <c r="N144" i="3"/>
  <c r="M144" i="3"/>
  <c r="L144" i="3"/>
  <c r="K144" i="3"/>
  <c r="I144" i="3"/>
  <c r="O143" i="3"/>
  <c r="N143" i="3"/>
  <c r="M143" i="3"/>
  <c r="L143" i="3"/>
  <c r="K143" i="3"/>
  <c r="I143" i="3"/>
  <c r="O142" i="3"/>
  <c r="N142" i="3"/>
  <c r="M142" i="3"/>
  <c r="L142" i="3"/>
  <c r="K142" i="3"/>
  <c r="I142" i="3"/>
  <c r="O141" i="3"/>
  <c r="N141" i="3"/>
  <c r="M141" i="3"/>
  <c r="L141" i="3"/>
  <c r="K141" i="3"/>
  <c r="I141" i="3"/>
  <c r="O140" i="3"/>
  <c r="N140" i="3"/>
  <c r="M140" i="3"/>
  <c r="L140" i="3"/>
  <c r="K140" i="3"/>
  <c r="I140" i="3"/>
  <c r="O139" i="3"/>
  <c r="N139" i="3"/>
  <c r="M139" i="3"/>
  <c r="L139" i="3"/>
  <c r="K139" i="3"/>
  <c r="I139" i="3"/>
  <c r="O138" i="3"/>
  <c r="N138" i="3"/>
  <c r="M138" i="3"/>
  <c r="L138" i="3"/>
  <c r="K138" i="3"/>
  <c r="I138" i="3"/>
  <c r="O137" i="3"/>
  <c r="N137" i="3"/>
  <c r="M137" i="3"/>
  <c r="L137" i="3"/>
  <c r="K137" i="3"/>
  <c r="I137" i="3"/>
  <c r="O136" i="3"/>
  <c r="N136" i="3"/>
  <c r="M136" i="3"/>
  <c r="L136" i="3"/>
  <c r="K136" i="3"/>
  <c r="I136" i="3"/>
  <c r="O135" i="3"/>
  <c r="N135" i="3"/>
  <c r="M135" i="3"/>
  <c r="L135" i="3"/>
  <c r="K135" i="3"/>
  <c r="I135" i="3"/>
  <c r="O134" i="3"/>
  <c r="N134" i="3"/>
  <c r="M134" i="3"/>
  <c r="L134" i="3"/>
  <c r="K134" i="3"/>
  <c r="I134" i="3"/>
  <c r="O133" i="3"/>
  <c r="N133" i="3"/>
  <c r="M133" i="3"/>
  <c r="L133" i="3"/>
  <c r="K133" i="3"/>
  <c r="I133" i="3"/>
  <c r="O132" i="3"/>
  <c r="N132" i="3"/>
  <c r="M132" i="3"/>
  <c r="L132" i="3"/>
  <c r="K132" i="3"/>
  <c r="I132" i="3"/>
  <c r="O131" i="3"/>
  <c r="N131" i="3"/>
  <c r="M131" i="3"/>
  <c r="L131" i="3"/>
  <c r="K131" i="3"/>
  <c r="I131" i="3"/>
  <c r="O130" i="3"/>
  <c r="N130" i="3"/>
  <c r="M130" i="3"/>
  <c r="L130" i="3"/>
  <c r="K130" i="3"/>
  <c r="I130" i="3"/>
  <c r="O129" i="3"/>
  <c r="N129" i="3"/>
  <c r="M129" i="3"/>
  <c r="L129" i="3"/>
  <c r="K129" i="3"/>
  <c r="I129" i="3"/>
  <c r="O128" i="3"/>
  <c r="N128" i="3"/>
  <c r="M128" i="3"/>
  <c r="L128" i="3"/>
  <c r="K128" i="3"/>
  <c r="I128" i="3"/>
  <c r="O127" i="3"/>
  <c r="N127" i="3"/>
  <c r="M127" i="3"/>
  <c r="L127" i="3"/>
  <c r="K127" i="3"/>
  <c r="I127" i="3"/>
  <c r="O126" i="3"/>
  <c r="N126" i="3"/>
  <c r="M126" i="3"/>
  <c r="L126" i="3"/>
  <c r="K126" i="3"/>
  <c r="I126" i="3"/>
  <c r="O125" i="3"/>
  <c r="N125" i="3"/>
  <c r="M125" i="3"/>
  <c r="L125" i="3"/>
  <c r="K125" i="3"/>
  <c r="I125" i="3"/>
  <c r="O124" i="3"/>
  <c r="N124" i="3"/>
  <c r="M124" i="3"/>
  <c r="L124" i="3"/>
  <c r="K124" i="3"/>
  <c r="I124" i="3"/>
  <c r="O123" i="3"/>
  <c r="N123" i="3"/>
  <c r="M123" i="3"/>
  <c r="L123" i="3"/>
  <c r="K123" i="3"/>
  <c r="I123" i="3"/>
  <c r="O122" i="3"/>
  <c r="N122" i="3"/>
  <c r="M122" i="3"/>
  <c r="L122" i="3"/>
  <c r="K122" i="3"/>
  <c r="I122" i="3"/>
  <c r="O121" i="3"/>
  <c r="N121" i="3"/>
  <c r="M121" i="3"/>
  <c r="L121" i="3"/>
  <c r="K121" i="3"/>
  <c r="I121" i="3"/>
  <c r="O120" i="3"/>
  <c r="N120" i="3"/>
  <c r="M120" i="3"/>
  <c r="L120" i="3"/>
  <c r="K120" i="3"/>
  <c r="I120" i="3"/>
  <c r="O119" i="3"/>
  <c r="N119" i="3"/>
  <c r="M119" i="3"/>
  <c r="L119" i="3"/>
  <c r="K119" i="3"/>
  <c r="I119" i="3"/>
  <c r="O118" i="3"/>
  <c r="N118" i="3"/>
  <c r="M118" i="3"/>
  <c r="L118" i="3"/>
  <c r="K118" i="3"/>
  <c r="I118" i="3"/>
  <c r="O117" i="3"/>
  <c r="N117" i="3"/>
  <c r="M117" i="3"/>
  <c r="L117" i="3"/>
  <c r="K117" i="3"/>
  <c r="I117" i="3"/>
  <c r="O116" i="3"/>
  <c r="N116" i="3"/>
  <c r="M116" i="3"/>
  <c r="L116" i="3"/>
  <c r="K116" i="3"/>
  <c r="I116" i="3"/>
  <c r="O115" i="3"/>
  <c r="N115" i="3"/>
  <c r="M115" i="3"/>
  <c r="L115" i="3"/>
  <c r="K115" i="3"/>
  <c r="I115" i="3"/>
  <c r="O114" i="3"/>
  <c r="N114" i="3"/>
  <c r="M114" i="3"/>
  <c r="L114" i="3"/>
  <c r="K114" i="3"/>
  <c r="I114" i="3"/>
  <c r="O113" i="3"/>
  <c r="N113" i="3"/>
  <c r="M113" i="3"/>
  <c r="L113" i="3"/>
  <c r="K113" i="3"/>
  <c r="I113" i="3"/>
  <c r="O112" i="3"/>
  <c r="N112" i="3"/>
  <c r="M112" i="3"/>
  <c r="L112" i="3"/>
  <c r="K112" i="3"/>
  <c r="I112" i="3"/>
  <c r="O111" i="3"/>
  <c r="N111" i="3"/>
  <c r="M111" i="3"/>
  <c r="L111" i="3"/>
  <c r="K111" i="3"/>
  <c r="I111" i="3"/>
  <c r="O110" i="3"/>
  <c r="N110" i="3"/>
  <c r="M110" i="3"/>
  <c r="L110" i="3"/>
  <c r="K110" i="3"/>
  <c r="I110" i="3"/>
  <c r="O109" i="3"/>
  <c r="N109" i="3"/>
  <c r="M109" i="3"/>
  <c r="L109" i="3"/>
  <c r="K109" i="3"/>
  <c r="I109" i="3"/>
  <c r="O108" i="3"/>
  <c r="N108" i="3"/>
  <c r="M108" i="3"/>
  <c r="L108" i="3"/>
  <c r="K108" i="3"/>
  <c r="I108" i="3"/>
  <c r="O107" i="3"/>
  <c r="N107" i="3"/>
  <c r="M107" i="3"/>
  <c r="L107" i="3"/>
  <c r="K107" i="3"/>
  <c r="I107" i="3"/>
  <c r="O106" i="3"/>
  <c r="N106" i="3"/>
  <c r="M106" i="3"/>
  <c r="L106" i="3"/>
  <c r="K106" i="3"/>
  <c r="I106" i="3"/>
  <c r="O105" i="3"/>
  <c r="N105" i="3"/>
  <c r="M105" i="3"/>
  <c r="L105" i="3"/>
  <c r="K105" i="3"/>
  <c r="I105" i="3"/>
  <c r="O104" i="3"/>
  <c r="N104" i="3"/>
  <c r="M104" i="3"/>
  <c r="L104" i="3"/>
  <c r="K104" i="3"/>
  <c r="I104" i="3"/>
  <c r="O103" i="3"/>
  <c r="N103" i="3"/>
  <c r="M103" i="3"/>
  <c r="L103" i="3"/>
  <c r="K103" i="3"/>
  <c r="I103" i="3"/>
  <c r="O102" i="3"/>
  <c r="N102" i="3"/>
  <c r="M102" i="3"/>
  <c r="L102" i="3"/>
  <c r="K102" i="3"/>
  <c r="I102" i="3"/>
  <c r="O101" i="3"/>
  <c r="N101" i="3"/>
  <c r="M101" i="3"/>
  <c r="L101" i="3"/>
  <c r="K101" i="3"/>
  <c r="I101" i="3"/>
  <c r="O100" i="3"/>
  <c r="N100" i="3"/>
  <c r="M100" i="3"/>
  <c r="L100" i="3"/>
  <c r="K100" i="3"/>
  <c r="I100" i="3"/>
  <c r="O99" i="3"/>
  <c r="N99" i="3"/>
  <c r="M99" i="3"/>
  <c r="L99" i="3"/>
  <c r="K99" i="3"/>
  <c r="I99" i="3"/>
  <c r="O98" i="3"/>
  <c r="N98" i="3"/>
  <c r="M98" i="3"/>
  <c r="L98" i="3"/>
  <c r="K98" i="3"/>
  <c r="I98" i="3"/>
  <c r="O97" i="3"/>
  <c r="N97" i="3"/>
  <c r="M97" i="3"/>
  <c r="L97" i="3"/>
  <c r="K97" i="3"/>
  <c r="I97" i="3"/>
  <c r="O96" i="3"/>
  <c r="N96" i="3"/>
  <c r="M96" i="3"/>
  <c r="L96" i="3"/>
  <c r="K96" i="3"/>
  <c r="I96" i="3"/>
  <c r="O95" i="3"/>
  <c r="N95" i="3"/>
  <c r="M95" i="3"/>
  <c r="L95" i="3"/>
  <c r="K95" i="3"/>
  <c r="I95" i="3"/>
  <c r="O94" i="3"/>
  <c r="N94" i="3"/>
  <c r="M94" i="3"/>
  <c r="L94" i="3"/>
  <c r="K94" i="3"/>
  <c r="I94" i="3"/>
  <c r="O93" i="3"/>
  <c r="N93" i="3"/>
  <c r="M93" i="3"/>
  <c r="L93" i="3"/>
  <c r="K93" i="3"/>
  <c r="I93" i="3"/>
  <c r="O92" i="3"/>
  <c r="N92" i="3"/>
  <c r="M92" i="3"/>
  <c r="L92" i="3"/>
  <c r="K92" i="3"/>
  <c r="I92" i="3"/>
  <c r="O91" i="3"/>
  <c r="N91" i="3"/>
  <c r="M91" i="3"/>
  <c r="L91" i="3"/>
  <c r="K91" i="3"/>
  <c r="I91" i="3"/>
  <c r="O90" i="3"/>
  <c r="N90" i="3"/>
  <c r="M90" i="3"/>
  <c r="L90" i="3"/>
  <c r="K90" i="3"/>
  <c r="I90" i="3"/>
  <c r="O89" i="3"/>
  <c r="N89" i="3"/>
  <c r="M89" i="3"/>
  <c r="L89" i="3"/>
  <c r="K89" i="3"/>
  <c r="I89" i="3"/>
  <c r="O88" i="3"/>
  <c r="N88" i="3"/>
  <c r="M88" i="3"/>
  <c r="L88" i="3"/>
  <c r="K88" i="3"/>
  <c r="I88" i="3"/>
  <c r="O87" i="3"/>
  <c r="N87" i="3"/>
  <c r="M87" i="3"/>
  <c r="L87" i="3"/>
  <c r="K87" i="3"/>
  <c r="I87" i="3"/>
  <c r="O86" i="3"/>
  <c r="N86" i="3"/>
  <c r="M86" i="3"/>
  <c r="L86" i="3"/>
  <c r="K86" i="3"/>
  <c r="I86" i="3"/>
  <c r="O85" i="3"/>
  <c r="N85" i="3"/>
  <c r="M85" i="3"/>
  <c r="L85" i="3"/>
  <c r="K85" i="3"/>
  <c r="I85" i="3"/>
  <c r="O84" i="3"/>
  <c r="N84" i="3"/>
  <c r="M84" i="3"/>
  <c r="L84" i="3"/>
  <c r="K84" i="3"/>
  <c r="I84" i="3"/>
  <c r="O83" i="3"/>
  <c r="N83" i="3"/>
  <c r="M83" i="3"/>
  <c r="L83" i="3"/>
  <c r="K83" i="3"/>
  <c r="I83" i="3"/>
  <c r="O82" i="3"/>
  <c r="N82" i="3"/>
  <c r="M82" i="3"/>
  <c r="L82" i="3"/>
  <c r="K82" i="3"/>
  <c r="I82" i="3"/>
  <c r="O81" i="3"/>
  <c r="N81" i="3"/>
  <c r="M81" i="3"/>
  <c r="L81" i="3"/>
  <c r="K81" i="3"/>
  <c r="I81" i="3"/>
  <c r="O80" i="3"/>
  <c r="N80" i="3"/>
  <c r="M80" i="3"/>
  <c r="L80" i="3"/>
  <c r="K80" i="3"/>
  <c r="I80" i="3"/>
  <c r="O79" i="3"/>
  <c r="N79" i="3"/>
  <c r="M79" i="3"/>
  <c r="L79" i="3"/>
  <c r="K79" i="3"/>
  <c r="I79" i="3"/>
  <c r="O78" i="3"/>
  <c r="M78" i="3"/>
  <c r="K78" i="3"/>
  <c r="I78" i="3"/>
  <c r="O77" i="3"/>
  <c r="N77" i="3"/>
  <c r="M77" i="3"/>
  <c r="L77" i="3"/>
  <c r="K77" i="3"/>
  <c r="I77" i="3"/>
  <c r="O76" i="3"/>
  <c r="N76" i="3"/>
  <c r="M76" i="3"/>
  <c r="L76" i="3"/>
  <c r="K76" i="3"/>
  <c r="I76" i="3"/>
  <c r="O75" i="3"/>
  <c r="N75" i="3"/>
  <c r="M75" i="3"/>
  <c r="L75" i="3"/>
  <c r="K75" i="3"/>
  <c r="I75" i="3"/>
  <c r="O74" i="3"/>
  <c r="N74" i="3"/>
  <c r="M74" i="3"/>
  <c r="L74" i="3"/>
  <c r="K74" i="3"/>
  <c r="I74" i="3"/>
  <c r="O73" i="3"/>
  <c r="N73" i="3"/>
  <c r="M73" i="3"/>
  <c r="L73" i="3"/>
  <c r="K73" i="3"/>
  <c r="I73" i="3"/>
  <c r="O72" i="3"/>
  <c r="N72" i="3"/>
  <c r="M72" i="3"/>
  <c r="L72" i="3"/>
  <c r="K72" i="3"/>
  <c r="I72" i="3"/>
  <c r="O71" i="3"/>
  <c r="N71" i="3"/>
  <c r="M71" i="3"/>
  <c r="L71" i="3"/>
  <c r="K71" i="3"/>
  <c r="I71" i="3"/>
  <c r="O70" i="3"/>
  <c r="N70" i="3"/>
  <c r="M70" i="3"/>
  <c r="L70" i="3"/>
  <c r="K70" i="3"/>
  <c r="I70" i="3"/>
  <c r="O69" i="3"/>
  <c r="N69" i="3"/>
  <c r="M69" i="3"/>
  <c r="L69" i="3"/>
  <c r="K69" i="3"/>
  <c r="I69" i="3"/>
  <c r="O68" i="3"/>
  <c r="N68" i="3"/>
  <c r="M68" i="3"/>
  <c r="L68" i="3"/>
  <c r="K68" i="3"/>
  <c r="I68" i="3"/>
  <c r="O67" i="3"/>
  <c r="N67" i="3"/>
  <c r="M67" i="3"/>
  <c r="L67" i="3"/>
  <c r="K67" i="3"/>
  <c r="I67" i="3"/>
  <c r="O66" i="3"/>
  <c r="N66" i="3"/>
  <c r="M66" i="3"/>
  <c r="L66" i="3"/>
  <c r="K66" i="3"/>
  <c r="I66" i="3"/>
  <c r="O65" i="3"/>
  <c r="N65" i="3"/>
  <c r="M65" i="3"/>
  <c r="L65" i="3"/>
  <c r="K65" i="3"/>
  <c r="I65" i="3"/>
  <c r="O64" i="3"/>
  <c r="N64" i="3"/>
  <c r="M64" i="3"/>
  <c r="L64" i="3"/>
  <c r="K64" i="3"/>
  <c r="I64" i="3"/>
  <c r="O63" i="3"/>
  <c r="N63" i="3"/>
  <c r="M63" i="3"/>
  <c r="L63" i="3"/>
  <c r="K63" i="3"/>
  <c r="I63" i="3"/>
  <c r="O62" i="3"/>
  <c r="N62" i="3"/>
  <c r="M62" i="3"/>
  <c r="L62" i="3"/>
  <c r="K62" i="3"/>
  <c r="I62" i="3"/>
  <c r="O61" i="3"/>
  <c r="N61" i="3"/>
  <c r="M61" i="3"/>
  <c r="L61" i="3"/>
  <c r="K61" i="3"/>
  <c r="I61" i="3"/>
  <c r="O60" i="3"/>
  <c r="N60" i="3"/>
  <c r="M60" i="3"/>
  <c r="L60" i="3"/>
  <c r="K60" i="3"/>
  <c r="I60" i="3"/>
  <c r="O59" i="3"/>
  <c r="N59" i="3"/>
  <c r="M59" i="3"/>
  <c r="L59" i="3"/>
  <c r="K59" i="3"/>
  <c r="I59" i="3"/>
  <c r="O58" i="3"/>
  <c r="N58" i="3"/>
  <c r="M58" i="3"/>
  <c r="L58" i="3"/>
  <c r="K58" i="3"/>
  <c r="I58" i="3"/>
  <c r="O57" i="3"/>
  <c r="N57" i="3"/>
  <c r="M57" i="3"/>
  <c r="L57" i="3"/>
  <c r="K57" i="3"/>
  <c r="I57" i="3"/>
  <c r="O56" i="3"/>
  <c r="N56" i="3"/>
  <c r="M56" i="3"/>
  <c r="L56" i="3"/>
  <c r="K56" i="3"/>
  <c r="I56" i="3"/>
  <c r="O55" i="3"/>
  <c r="N55" i="3"/>
  <c r="M55" i="3"/>
  <c r="L55" i="3"/>
  <c r="K55" i="3"/>
  <c r="I55" i="3"/>
  <c r="O54" i="3"/>
  <c r="N54" i="3"/>
  <c r="M54" i="3"/>
  <c r="L54" i="3"/>
  <c r="K54" i="3"/>
  <c r="I54" i="3"/>
  <c r="O53" i="3"/>
  <c r="N53" i="3"/>
  <c r="M53" i="3"/>
  <c r="L53" i="3"/>
  <c r="K53" i="3"/>
  <c r="I53" i="3"/>
  <c r="O52" i="3"/>
  <c r="N52" i="3"/>
  <c r="M52" i="3"/>
  <c r="L52" i="3"/>
  <c r="K52" i="3"/>
  <c r="I52" i="3"/>
  <c r="O51" i="3"/>
  <c r="N51" i="3"/>
  <c r="M51" i="3"/>
  <c r="L51" i="3"/>
  <c r="K51" i="3"/>
  <c r="I51" i="3"/>
  <c r="O50" i="3"/>
  <c r="N50" i="3"/>
  <c r="M50" i="3"/>
  <c r="L50" i="3"/>
  <c r="K50" i="3"/>
  <c r="I50" i="3"/>
  <c r="O49" i="3"/>
  <c r="N49" i="3"/>
  <c r="M49" i="3"/>
  <c r="L49" i="3"/>
  <c r="K49" i="3"/>
  <c r="I49" i="3"/>
  <c r="O48" i="3"/>
  <c r="N48" i="3"/>
  <c r="M48" i="3"/>
  <c r="L48" i="3"/>
  <c r="K48" i="3"/>
  <c r="I48" i="3"/>
  <c r="O47" i="3"/>
  <c r="N47" i="3"/>
  <c r="M47" i="3"/>
  <c r="L47" i="3"/>
  <c r="K47" i="3"/>
  <c r="I47" i="3"/>
  <c r="O46" i="3"/>
  <c r="N46" i="3"/>
  <c r="M46" i="3"/>
  <c r="L46" i="3"/>
  <c r="K46" i="3"/>
  <c r="I46" i="3"/>
  <c r="O45" i="3"/>
  <c r="N45" i="3"/>
  <c r="M45" i="3"/>
  <c r="L45" i="3"/>
  <c r="K45" i="3"/>
  <c r="I45" i="3"/>
  <c r="O44" i="3"/>
  <c r="N44" i="3"/>
  <c r="M44" i="3"/>
  <c r="L44" i="3"/>
  <c r="K44" i="3"/>
  <c r="I44" i="3"/>
  <c r="O43" i="3"/>
  <c r="N43" i="3"/>
  <c r="M43" i="3"/>
  <c r="L43" i="3"/>
  <c r="K43" i="3"/>
  <c r="I43" i="3"/>
  <c r="O42" i="3"/>
  <c r="N42" i="3"/>
  <c r="M42" i="3"/>
  <c r="L42" i="3"/>
  <c r="K42" i="3"/>
  <c r="I42" i="3"/>
  <c r="O41" i="3"/>
  <c r="N41" i="3"/>
  <c r="M41" i="3"/>
  <c r="L41" i="3"/>
  <c r="K41" i="3"/>
  <c r="I41" i="3"/>
  <c r="O40" i="3"/>
  <c r="N40" i="3"/>
  <c r="M40" i="3"/>
  <c r="L40" i="3"/>
  <c r="K40" i="3"/>
  <c r="I40" i="3"/>
  <c r="O39" i="3"/>
  <c r="N39" i="3"/>
  <c r="M39" i="3"/>
  <c r="L39" i="3"/>
  <c r="K39" i="3"/>
  <c r="I39" i="3"/>
  <c r="O38" i="3"/>
  <c r="N38" i="3"/>
  <c r="M38" i="3"/>
  <c r="L38" i="3"/>
  <c r="K38" i="3"/>
  <c r="I38" i="3"/>
  <c r="O37" i="3"/>
  <c r="N37" i="3"/>
  <c r="M37" i="3"/>
  <c r="L37" i="3"/>
  <c r="K37" i="3"/>
  <c r="I37" i="3"/>
  <c r="O36" i="3"/>
  <c r="N36" i="3"/>
  <c r="M36" i="3"/>
  <c r="L36" i="3"/>
  <c r="K36" i="3"/>
  <c r="I36" i="3"/>
  <c r="O35" i="3"/>
  <c r="N35" i="3"/>
  <c r="M35" i="3"/>
  <c r="L35" i="3"/>
  <c r="K35" i="3"/>
  <c r="I35" i="3"/>
  <c r="O34" i="3"/>
  <c r="N34" i="3"/>
  <c r="M34" i="3"/>
  <c r="L34" i="3"/>
  <c r="K34" i="3"/>
  <c r="I34" i="3"/>
  <c r="O33" i="3"/>
  <c r="N33" i="3"/>
  <c r="M33" i="3"/>
  <c r="L33" i="3"/>
  <c r="K33" i="3"/>
  <c r="I33" i="3"/>
  <c r="O32" i="3"/>
  <c r="N32" i="3"/>
  <c r="M32" i="3"/>
  <c r="L32" i="3"/>
  <c r="K32" i="3"/>
  <c r="I32" i="3"/>
  <c r="O31" i="3"/>
  <c r="N31" i="3"/>
  <c r="M31" i="3"/>
  <c r="L31" i="3"/>
  <c r="K31" i="3"/>
  <c r="I31" i="3"/>
  <c r="O30" i="3"/>
  <c r="N30" i="3"/>
  <c r="M30" i="3"/>
  <c r="L30" i="3"/>
  <c r="K30" i="3"/>
  <c r="I30" i="3"/>
  <c r="O29" i="3"/>
  <c r="N29" i="3"/>
  <c r="M29" i="3"/>
  <c r="L29" i="3"/>
  <c r="K29" i="3"/>
  <c r="I29" i="3"/>
  <c r="O28" i="3"/>
  <c r="N28" i="3"/>
  <c r="M28" i="3"/>
  <c r="L28" i="3"/>
  <c r="K28" i="3"/>
  <c r="I28" i="3"/>
  <c r="O27" i="3"/>
  <c r="N27" i="3"/>
  <c r="M27" i="3"/>
  <c r="L27" i="3"/>
  <c r="K27" i="3"/>
  <c r="I27" i="3"/>
  <c r="O26" i="3"/>
  <c r="N26" i="3"/>
  <c r="M26" i="3"/>
  <c r="L26" i="3"/>
  <c r="K26" i="3"/>
  <c r="I26" i="3"/>
  <c r="O25" i="3"/>
  <c r="N25" i="3"/>
  <c r="M25" i="3"/>
  <c r="L25" i="3"/>
  <c r="K25" i="3"/>
  <c r="I25" i="3"/>
  <c r="O24" i="3"/>
  <c r="N24" i="3"/>
  <c r="M24" i="3"/>
  <c r="L24" i="3"/>
  <c r="K24" i="3"/>
  <c r="I24" i="3"/>
  <c r="O23" i="3"/>
  <c r="N23" i="3"/>
  <c r="M23" i="3"/>
  <c r="L23" i="3"/>
  <c r="K23" i="3"/>
  <c r="I23" i="3"/>
  <c r="O22" i="3"/>
  <c r="N22" i="3"/>
  <c r="M22" i="3"/>
  <c r="L22" i="3"/>
  <c r="K22" i="3"/>
  <c r="I22" i="3"/>
  <c r="O21" i="3"/>
  <c r="N21" i="3"/>
  <c r="M21" i="3"/>
  <c r="L21" i="3"/>
  <c r="K21" i="3"/>
  <c r="I21" i="3"/>
  <c r="O20" i="3"/>
  <c r="N20" i="3"/>
  <c r="M20" i="3"/>
  <c r="L20" i="3"/>
  <c r="K20" i="3"/>
  <c r="I20" i="3"/>
  <c r="O19" i="3"/>
  <c r="N19" i="3"/>
  <c r="M19" i="3"/>
  <c r="L19" i="3"/>
  <c r="K19" i="3"/>
  <c r="I19" i="3"/>
  <c r="O18" i="3"/>
  <c r="N18" i="3"/>
  <c r="M18" i="3"/>
  <c r="L18" i="3"/>
  <c r="K18" i="3"/>
  <c r="I18" i="3"/>
  <c r="O17" i="3"/>
  <c r="N17" i="3"/>
  <c r="M17" i="3"/>
  <c r="L17" i="3"/>
  <c r="K17" i="3"/>
  <c r="I17" i="3"/>
  <c r="O16" i="3"/>
  <c r="N16" i="3"/>
  <c r="M16" i="3"/>
  <c r="L16" i="3"/>
  <c r="K16" i="3"/>
  <c r="I16" i="3"/>
  <c r="O15" i="3"/>
  <c r="N15" i="3"/>
  <c r="M15" i="3"/>
  <c r="L15" i="3"/>
  <c r="K15" i="3"/>
  <c r="I15" i="3"/>
  <c r="O14" i="3"/>
  <c r="N14" i="3"/>
  <c r="M14" i="3"/>
  <c r="L14" i="3"/>
  <c r="K14" i="3"/>
  <c r="I14" i="3"/>
  <c r="O13" i="3"/>
  <c r="N13" i="3"/>
  <c r="M13" i="3"/>
  <c r="L13" i="3"/>
  <c r="K13" i="3"/>
  <c r="I13" i="3"/>
  <c r="O12" i="3"/>
  <c r="N12" i="3"/>
  <c r="M12" i="3"/>
  <c r="L12" i="3"/>
  <c r="K12" i="3"/>
  <c r="I12" i="3"/>
  <c r="O11" i="3"/>
  <c r="N11" i="3"/>
  <c r="M11" i="3"/>
  <c r="L11" i="3"/>
  <c r="K11" i="3"/>
  <c r="I11" i="3"/>
  <c r="O10" i="3"/>
  <c r="N10" i="3"/>
  <c r="M10" i="3"/>
  <c r="L10" i="3"/>
  <c r="K10" i="3"/>
  <c r="I10" i="3"/>
  <c r="O9" i="3"/>
  <c r="N9" i="3"/>
  <c r="M9" i="3"/>
  <c r="L9" i="3"/>
  <c r="K9" i="3"/>
  <c r="I9" i="3"/>
  <c r="O8" i="3"/>
  <c r="N8" i="3"/>
  <c r="M8" i="3"/>
  <c r="L8" i="3"/>
  <c r="K8" i="3"/>
  <c r="I8" i="3"/>
  <c r="O7" i="3"/>
  <c r="N7" i="3"/>
  <c r="M7" i="3"/>
  <c r="L7" i="3"/>
  <c r="K7" i="3"/>
  <c r="I7" i="3"/>
  <c r="O6" i="3"/>
  <c r="N6" i="3"/>
  <c r="M6" i="3"/>
  <c r="L6" i="3"/>
  <c r="K6" i="3"/>
  <c r="I6" i="3"/>
  <c r="O5" i="3"/>
  <c r="N5" i="3"/>
  <c r="M5" i="3"/>
  <c r="L5" i="3"/>
  <c r="K5" i="3"/>
  <c r="I5" i="3"/>
  <c r="O4" i="3"/>
  <c r="N4" i="3"/>
  <c r="M4" i="3"/>
  <c r="L4" i="3"/>
  <c r="K4" i="3"/>
  <c r="I4" i="3"/>
  <c r="O3" i="3"/>
  <c r="N3" i="3"/>
  <c r="M3" i="3"/>
  <c r="L3" i="3"/>
  <c r="K3" i="3"/>
  <c r="I3" i="3"/>
  <c r="O2" i="3"/>
  <c r="N2" i="3"/>
  <c r="M2" i="3"/>
  <c r="L2" i="3"/>
  <c r="K2" i="3"/>
  <c r="I2" i="3"/>
  <c r="AG469" i="2"/>
  <c r="AG106" i="2"/>
  <c r="AG262" i="2"/>
  <c r="AG336" i="2"/>
  <c r="AG47" i="2"/>
  <c r="AG257" i="2"/>
  <c r="AG475" i="2"/>
  <c r="AG185" i="2"/>
  <c r="AG228" i="2"/>
  <c r="AG225" i="2"/>
  <c r="AG372" i="2"/>
  <c r="AG458" i="2"/>
  <c r="AG477" i="2"/>
  <c r="AG457" i="2"/>
  <c r="AG451" i="2"/>
  <c r="AG398" i="2"/>
  <c r="AG474" i="2"/>
  <c r="AG464" i="2"/>
  <c r="AG418" i="2"/>
  <c r="AG378" i="2"/>
  <c r="AG320" i="2"/>
  <c r="AG390" i="2"/>
  <c r="AG478" i="2"/>
  <c r="AG221" i="2"/>
  <c r="AG323" i="2"/>
  <c r="AG394" i="2"/>
  <c r="AG370" i="2"/>
  <c r="AG77" i="2"/>
  <c r="AG82" i="2"/>
  <c r="AG379" i="2"/>
  <c r="AG307" i="2"/>
  <c r="AG460" i="2"/>
  <c r="AG401" i="2"/>
  <c r="AG213" i="2"/>
  <c r="AG349" i="2"/>
  <c r="AG290" i="2"/>
  <c r="AG399" i="2"/>
  <c r="AG429" i="2"/>
  <c r="AG161" i="2"/>
  <c r="AG427" i="2"/>
  <c r="AG419" i="2"/>
  <c r="AG437" i="2"/>
  <c r="AG416" i="2"/>
  <c r="AG329" i="2"/>
  <c r="AG269" i="2"/>
  <c r="AG409" i="2"/>
  <c r="AG452" i="2"/>
  <c r="AG240" i="2"/>
  <c r="AG216" i="2"/>
  <c r="AG441" i="2"/>
  <c r="AG423" i="2"/>
  <c r="AG351" i="2"/>
  <c r="AG315" i="2"/>
  <c r="AG328" i="2"/>
  <c r="AG321" i="2"/>
  <c r="AG476" i="2"/>
  <c r="AG415" i="2"/>
  <c r="AG357" i="2"/>
  <c r="AG414" i="2"/>
  <c r="AG450" i="2"/>
  <c r="AG425" i="2"/>
  <c r="AG324" i="2"/>
  <c r="AG462" i="2"/>
  <c r="AG445" i="2"/>
  <c r="AG412" i="2"/>
  <c r="AG407" i="2"/>
  <c r="AG151" i="2"/>
  <c r="AG384" i="2"/>
  <c r="AG454" i="2"/>
  <c r="AG431" i="2"/>
  <c r="AG335" i="2"/>
  <c r="AG463" i="2"/>
  <c r="AG403" i="2"/>
  <c r="AG443" i="2"/>
  <c r="AG447" i="2"/>
  <c r="AG355" i="2"/>
  <c r="AG242" i="2"/>
  <c r="AG338" i="2"/>
  <c r="AG373" i="2"/>
  <c r="AG211" i="2"/>
  <c r="AG119" i="2"/>
  <c r="AG360" i="2"/>
  <c r="AG298" i="2"/>
  <c r="AG265" i="2"/>
  <c r="AG238" i="2"/>
  <c r="AG187" i="2"/>
  <c r="AG461" i="2"/>
  <c r="AG300" i="2"/>
  <c r="AG424" i="2"/>
  <c r="AG333" i="2"/>
  <c r="AG438" i="2"/>
  <c r="AG279" i="2"/>
  <c r="AG375" i="2"/>
  <c r="AG318" i="2"/>
  <c r="AG402" i="2"/>
  <c r="AG385" i="2"/>
  <c r="AG137" i="2"/>
  <c r="AG389" i="2"/>
  <c r="AG430" i="2"/>
  <c r="AG377" i="2"/>
  <c r="AG422" i="2"/>
  <c r="AG479" i="2"/>
  <c r="AG421" i="2"/>
  <c r="AG408" i="2"/>
  <c r="AG465" i="2"/>
  <c r="AG440" i="2"/>
  <c r="AG436" i="2"/>
  <c r="AG397" i="2"/>
  <c r="AG395" i="2"/>
  <c r="AG459" i="2"/>
  <c r="AG473" i="2"/>
  <c r="AG428" i="2"/>
  <c r="AG303" i="2"/>
  <c r="AG258" i="2"/>
  <c r="AG104" i="2"/>
  <c r="AG235" i="2"/>
  <c r="AG444" i="2"/>
  <c r="AG312" i="2"/>
  <c r="AG467" i="2"/>
  <c r="AG128" i="2"/>
  <c r="AG233" i="2"/>
  <c r="AG339" i="2"/>
  <c r="AG80" i="2"/>
  <c r="AG183" i="2"/>
  <c r="AG107" i="2"/>
  <c r="AG90" i="2"/>
  <c r="AG356" i="2"/>
  <c r="AG148" i="2"/>
  <c r="AG287" i="2"/>
  <c r="AG305" i="2"/>
  <c r="AG44" i="2"/>
  <c r="AG251" i="2"/>
  <c r="AG231" i="2"/>
  <c r="AG28" i="2"/>
  <c r="AG162" i="2"/>
  <c r="AG204" i="2"/>
  <c r="AG170" i="2"/>
  <c r="AG60" i="2"/>
  <c r="AG202" i="2"/>
  <c r="AG121" i="2"/>
  <c r="AG116" i="2"/>
  <c r="AG288" i="2"/>
  <c r="AG374" i="2"/>
  <c r="AG109" i="2"/>
  <c r="AG49" i="2"/>
  <c r="AG129" i="2"/>
  <c r="AG67" i="2"/>
  <c r="AG249" i="2"/>
  <c r="AG283" i="2"/>
  <c r="AG171" i="2"/>
  <c r="AG123" i="2"/>
  <c r="AG244" i="2"/>
  <c r="AG133" i="2"/>
  <c r="AG248" i="2"/>
  <c r="AG446" i="2"/>
  <c r="AG8" i="2"/>
  <c r="AG380" i="2"/>
  <c r="AG97" i="2"/>
  <c r="AG157" i="2"/>
  <c r="AG215" i="2"/>
  <c r="AG376" i="2"/>
  <c r="AG456" i="2"/>
  <c r="AG426" i="2"/>
  <c r="AG334" i="2"/>
  <c r="AG234" i="2"/>
  <c r="AG309" i="2"/>
  <c r="AG311" i="2"/>
  <c r="AG259" i="2"/>
  <c r="AG400" i="2"/>
  <c r="AG14" i="2"/>
  <c r="AG165" i="2"/>
  <c r="AG272" i="2"/>
  <c r="AG266" i="2"/>
  <c r="AG241" i="2"/>
  <c r="AG237" i="2"/>
  <c r="AG250" i="2"/>
  <c r="AG449" i="2"/>
  <c r="AG197" i="2"/>
  <c r="AG135" i="2"/>
  <c r="AG439" i="2"/>
  <c r="AG332" i="2"/>
  <c r="AG387" i="2"/>
  <c r="AG285" i="2"/>
  <c r="AG281" i="2"/>
  <c r="AG143" i="2"/>
  <c r="AG253" i="2"/>
  <c r="AG236" i="2"/>
  <c r="AG453" i="2"/>
  <c r="AG406" i="2"/>
  <c r="AG396" i="2"/>
  <c r="AG392" i="2"/>
  <c r="AG442" i="2"/>
  <c r="AG393" i="2"/>
  <c r="AG291" i="2"/>
  <c r="AG271" i="2"/>
  <c r="AG382" i="2"/>
  <c r="AG365" i="2"/>
  <c r="AG405" i="2"/>
  <c r="AG359" i="2"/>
  <c r="AG366" i="2"/>
  <c r="AG264" i="2"/>
  <c r="AG331" i="2"/>
  <c r="AG114" i="2"/>
  <c r="AG417" i="2"/>
  <c r="AG173" i="2"/>
  <c r="AG310" i="2"/>
  <c r="AG163" i="2"/>
  <c r="AG348" i="2"/>
  <c r="AG212" i="2"/>
  <c r="AG410" i="2"/>
  <c r="AG252" i="2"/>
  <c r="AG386" i="2"/>
  <c r="AG433" i="2"/>
  <c r="AG136" i="2"/>
  <c r="AG317" i="2"/>
  <c r="AG316" i="2"/>
  <c r="AG302" i="2"/>
  <c r="AG471" i="2"/>
  <c r="AG340" i="2"/>
  <c r="AG435" i="2"/>
  <c r="AG354" i="2"/>
  <c r="AG122" i="2"/>
  <c r="AG364" i="2"/>
  <c r="AG299" i="2"/>
  <c r="AG232" i="2"/>
  <c r="AG91" i="2"/>
  <c r="AG294" i="2"/>
  <c r="AG138" i="2"/>
  <c r="AG11" i="2"/>
  <c r="AG343" i="2"/>
  <c r="AG168" i="2"/>
  <c r="AG142" i="2"/>
  <c r="AG314" i="2"/>
  <c r="AG247" i="2"/>
  <c r="AG276" i="2"/>
  <c r="AG342" i="2"/>
  <c r="AG326" i="2"/>
  <c r="AG278" i="2"/>
  <c r="AG381" i="2"/>
  <c r="AG246" i="2"/>
  <c r="AG61" i="2"/>
  <c r="AG6" i="2"/>
  <c r="AG20" i="2"/>
  <c r="AG200" i="2"/>
  <c r="AG42" i="2"/>
  <c r="AG273" i="2"/>
  <c r="AG201" i="2"/>
  <c r="AG89" i="2"/>
  <c r="AG130" i="2"/>
  <c r="AG222" i="2"/>
  <c r="AG17" i="2"/>
  <c r="AG256" i="2"/>
  <c r="AG468" i="2"/>
  <c r="AG25" i="2"/>
  <c r="AG208" i="2"/>
  <c r="AG7" i="2"/>
  <c r="AG371" i="2"/>
  <c r="AG139" i="2"/>
  <c r="AG296" i="2"/>
  <c r="AG190" i="2"/>
  <c r="AG472" i="2"/>
  <c r="AG347" i="2"/>
  <c r="AG301" i="2"/>
  <c r="AG141" i="2"/>
  <c r="AG103" i="2"/>
  <c r="AG226" i="2"/>
  <c r="AG30" i="2"/>
  <c r="AG79" i="2"/>
  <c r="AG41" i="2"/>
  <c r="AG245" i="2"/>
  <c r="AG352" i="2"/>
  <c r="AG176" i="2"/>
  <c r="AG346" i="2"/>
  <c r="AG95" i="2"/>
  <c r="AG31" i="2"/>
  <c r="AG219" i="2"/>
  <c r="AG158" i="2"/>
  <c r="AG313" i="2"/>
  <c r="AG189" i="2"/>
  <c r="AG33" i="2"/>
  <c r="AG72" i="2"/>
  <c r="AG96" i="2"/>
  <c r="AG48" i="2"/>
  <c r="AG147" i="2"/>
  <c r="AG174" i="2"/>
  <c r="AG63" i="2"/>
  <c r="AG93" i="2"/>
  <c r="AG150" i="2"/>
  <c r="AG344" i="2"/>
  <c r="AG111" i="2"/>
  <c r="AG206" i="2"/>
  <c r="AG127" i="2"/>
  <c r="AG217" i="2"/>
  <c r="AG57" i="2"/>
  <c r="AG178" i="2"/>
  <c r="AG86" i="2"/>
  <c r="AG34" i="2"/>
  <c r="AG58" i="2"/>
  <c r="AG120" i="2"/>
  <c r="AG3" i="2"/>
  <c r="AG38" i="2"/>
  <c r="AG68" i="2"/>
  <c r="AG69" i="2"/>
  <c r="AG369" i="2"/>
  <c r="AG210" i="2"/>
  <c r="AG243" i="2"/>
  <c r="AG293" i="2"/>
  <c r="AG75" i="2"/>
  <c r="AG214" i="2"/>
  <c r="AG292" i="2"/>
  <c r="AG388" i="2"/>
  <c r="AG350" i="2"/>
  <c r="AG368" i="2"/>
  <c r="AG35" i="2"/>
  <c r="AG218" i="2"/>
  <c r="AG51" i="2"/>
  <c r="AG32" i="2"/>
  <c r="AG70" i="2"/>
  <c r="AG64" i="2"/>
  <c r="AG88" i="2"/>
  <c r="AG101" i="2"/>
  <c r="AG5" i="2"/>
  <c r="AG66" i="2"/>
  <c r="AG12" i="2"/>
  <c r="AG24" i="2"/>
  <c r="AG23" i="2"/>
  <c r="AG99" i="2"/>
  <c r="AG19" i="2"/>
  <c r="AG50" i="2"/>
  <c r="AG9" i="2"/>
  <c r="AG144" i="2"/>
  <c r="AG26" i="2"/>
  <c r="AG18" i="2"/>
  <c r="AG71" i="2"/>
  <c r="AG113" i="2"/>
  <c r="AG73" i="2"/>
  <c r="AG227" i="2"/>
  <c r="AG209" i="2"/>
  <c r="AG192" i="2"/>
  <c r="AG169" i="2"/>
  <c r="AG59" i="2"/>
  <c r="AG282" i="2"/>
  <c r="AG43" i="2"/>
  <c r="AG56" i="2"/>
  <c r="AG306" i="2"/>
  <c r="AG2" i="2"/>
  <c r="AG4" i="2"/>
  <c r="AG53" i="2"/>
  <c r="AG36" i="2"/>
  <c r="AG182" i="2"/>
  <c r="AG100" i="2"/>
  <c r="AG94" i="2"/>
  <c r="AG29" i="2"/>
  <c r="AG286" i="2"/>
  <c r="AG254" i="2"/>
  <c r="AG156" i="2"/>
  <c r="AG220" i="2"/>
  <c r="AG267" i="2"/>
  <c r="AG81" i="2"/>
  <c r="AG105" i="2"/>
  <c r="AG341" i="2"/>
  <c r="AG65" i="2"/>
  <c r="AG275" i="2"/>
  <c r="AG191" i="2"/>
  <c r="AG198" i="2"/>
  <c r="AG78" i="2"/>
  <c r="AG62" i="2"/>
  <c r="AG112" i="2"/>
  <c r="AG263" i="2"/>
  <c r="AG153" i="2"/>
  <c r="AG76" i="2"/>
  <c r="AG188" i="2"/>
  <c r="AG224" i="2"/>
  <c r="AG194" i="2"/>
  <c r="AG160" i="2"/>
  <c r="AG15" i="2"/>
  <c r="AG125" i="2"/>
  <c r="AG195" i="2"/>
  <c r="AG155" i="2"/>
  <c r="AG207" i="2"/>
  <c r="AG353" i="2"/>
  <c r="AG295" i="2"/>
  <c r="AG199" i="2"/>
  <c r="AG21" i="2"/>
  <c r="AG40" i="2"/>
  <c r="AG186" i="2"/>
  <c r="AG145" i="2"/>
  <c r="AG115" i="2"/>
  <c r="AG470" i="2"/>
  <c r="AG132" i="2"/>
  <c r="AG92" i="2"/>
  <c r="AG149" i="2"/>
  <c r="AG74" i="2"/>
  <c r="AG184" i="2"/>
  <c r="AG16" i="2"/>
  <c r="AG27" i="2"/>
  <c r="AG358" i="2"/>
  <c r="AG175" i="2"/>
  <c r="AG117" i="2"/>
  <c r="AG83" i="2"/>
  <c r="AG134" i="2"/>
  <c r="AG85" i="2"/>
  <c r="AG98" i="2"/>
  <c r="AG159" i="2"/>
  <c r="AG55" i="2"/>
  <c r="AG37" i="2"/>
  <c r="AG87" i="2"/>
  <c r="AG367" i="2"/>
  <c r="AG268" i="2"/>
  <c r="AG432" i="2"/>
  <c r="AG270" i="2"/>
  <c r="AG420" i="2"/>
  <c r="AG327" i="2"/>
  <c r="AG230" i="2"/>
  <c r="AG223" i="2"/>
  <c r="AG124" i="2"/>
  <c r="AG131" i="2"/>
  <c r="AG383" i="2"/>
  <c r="AG229" i="2"/>
  <c r="AG118" i="2"/>
  <c r="AG261" i="2"/>
  <c r="AG274" i="2"/>
  <c r="AG280" i="2"/>
  <c r="AG54" i="2"/>
  <c r="AG180" i="2"/>
  <c r="AG325" i="2"/>
  <c r="AG297" i="2"/>
  <c r="AG322" i="2"/>
  <c r="AG205" i="2"/>
  <c r="AG319" i="2"/>
  <c r="AG193" i="2"/>
  <c r="AG308" i="2"/>
  <c r="AG391" i="2"/>
  <c r="AG362" i="2"/>
  <c r="AG448" i="2"/>
  <c r="AG411" i="2"/>
  <c r="AG466" i="2"/>
  <c r="AG363" i="2"/>
  <c r="AG404" i="2"/>
  <c r="AG413" i="2"/>
  <c r="AG434" i="2"/>
  <c r="AG361" i="2"/>
  <c r="AG337" i="2"/>
  <c r="AG345" i="2"/>
  <c r="AG304" i="2"/>
  <c r="AG284" i="2"/>
  <c r="AG146" i="2"/>
  <c r="AG126" i="2"/>
  <c r="AG152" i="2"/>
  <c r="AG455" i="2"/>
  <c r="AG255" i="2"/>
  <c r="AG154" i="2"/>
  <c r="AG166" i="2"/>
  <c r="AG46" i="2"/>
  <c r="AG239" i="2"/>
  <c r="AG172" i="2"/>
  <c r="AG164" i="2"/>
  <c r="AG22" i="2"/>
  <c r="AG13" i="2"/>
  <c r="AG110" i="2"/>
  <c r="AG289" i="2"/>
  <c r="AG196" i="2"/>
  <c r="AG203" i="2"/>
  <c r="AG39" i="2"/>
  <c r="AG177" i="2"/>
  <c r="AG52" i="2"/>
  <c r="AG167" i="2"/>
  <c r="AG277" i="2"/>
  <c r="AG179" i="2"/>
  <c r="AG108" i="2"/>
  <c r="AG140" i="2"/>
  <c r="AG181" i="2"/>
  <c r="AG45" i="2"/>
  <c r="AG260" i="2"/>
  <c r="AG84" i="2"/>
  <c r="AG330" i="2"/>
  <c r="AG10" i="2"/>
  <c r="AG102" i="2"/>
  <c r="L370" i="3" l="1"/>
  <c r="K370" i="3"/>
  <c r="O370" i="3"/>
  <c r="L379" i="3"/>
  <c r="O379" i="3"/>
  <c r="K449" i="3"/>
  <c r="O449" i="3"/>
  <c r="M449" i="3"/>
  <c r="L449" i="3"/>
  <c r="N476" i="3"/>
  <c r="O476" i="3"/>
  <c r="M476" i="3"/>
  <c r="L482" i="3"/>
  <c r="K482" i="3"/>
  <c r="O482" i="3"/>
  <c r="N482" i="3"/>
  <c r="M517" i="3"/>
  <c r="O517" i="3"/>
  <c r="N517" i="3"/>
  <c r="L517" i="3"/>
  <c r="L578" i="3"/>
  <c r="O578" i="3"/>
  <c r="N578" i="3"/>
  <c r="N379" i="3"/>
  <c r="M482" i="3"/>
  <c r="N617" i="3"/>
  <c r="L617" i="3"/>
  <c r="K617" i="3"/>
  <c r="O617" i="3"/>
  <c r="L691" i="3"/>
  <c r="N691" i="3"/>
  <c r="M691" i="3"/>
  <c r="O691" i="3"/>
  <c r="K691" i="3"/>
  <c r="M370" i="3"/>
  <c r="K477" i="3"/>
  <c r="O477" i="3"/>
  <c r="N477" i="3"/>
  <c r="M477" i="3"/>
  <c r="L477" i="3"/>
  <c r="N370" i="3"/>
  <c r="N460" i="3"/>
  <c r="M460" i="3"/>
  <c r="L460" i="3"/>
  <c r="K460" i="3"/>
  <c r="L478" i="3"/>
  <c r="K478" i="3"/>
  <c r="O478" i="3"/>
  <c r="N478" i="3"/>
  <c r="O494" i="3"/>
  <c r="N494" i="3"/>
  <c r="M494" i="3"/>
  <c r="L494" i="3"/>
  <c r="K494" i="3"/>
  <c r="N365" i="3"/>
  <c r="L365" i="3"/>
  <c r="K365" i="3"/>
  <c r="L367" i="3"/>
  <c r="O367" i="3"/>
  <c r="N367" i="3"/>
  <c r="M367" i="3"/>
  <c r="L390" i="3"/>
  <c r="K390" i="3"/>
  <c r="O390" i="3"/>
  <c r="O394" i="3"/>
  <c r="M394" i="3"/>
  <c r="L394" i="3"/>
  <c r="K394" i="3"/>
  <c r="N428" i="3"/>
  <c r="M428" i="3"/>
  <c r="L428" i="3"/>
  <c r="K428" i="3"/>
  <c r="N443" i="3"/>
  <c r="M443" i="3"/>
  <c r="K443" i="3"/>
  <c r="M478" i="3"/>
  <c r="L591" i="3"/>
  <c r="K591" i="3"/>
  <c r="N591" i="3"/>
  <c r="M591" i="3"/>
  <c r="O591" i="3"/>
  <c r="M609" i="3"/>
  <c r="L609" i="3"/>
  <c r="N619" i="3"/>
  <c r="M619" i="3"/>
  <c r="L619" i="3"/>
  <c r="K619" i="3"/>
  <c r="O619" i="3"/>
  <c r="O644" i="3"/>
  <c r="K644" i="3"/>
  <c r="L415" i="3"/>
  <c r="M415" i="3"/>
  <c r="K415" i="3"/>
  <c r="O415" i="3"/>
  <c r="N456" i="3"/>
  <c r="L456" i="3"/>
  <c r="K456" i="3"/>
  <c r="O456" i="3"/>
  <c r="L462" i="3"/>
  <c r="K462" i="3"/>
  <c r="O462" i="3"/>
  <c r="N462" i="3"/>
  <c r="N589" i="3"/>
  <c r="O589" i="3"/>
  <c r="M589" i="3"/>
  <c r="N697" i="3"/>
  <c r="O697" i="3"/>
  <c r="M697" i="3"/>
  <c r="K697" i="3"/>
  <c r="N368" i="3"/>
  <c r="L368" i="3"/>
  <c r="K368" i="3"/>
  <c r="L385" i="3"/>
  <c r="O385" i="3"/>
  <c r="N385" i="3"/>
  <c r="N398" i="3"/>
  <c r="M398" i="3"/>
  <c r="L398" i="3"/>
  <c r="N410" i="3"/>
  <c r="M410" i="3"/>
  <c r="L410" i="3"/>
  <c r="L421" i="3"/>
  <c r="K421" i="3"/>
  <c r="O421" i="3"/>
  <c r="N421" i="3"/>
  <c r="N424" i="3"/>
  <c r="L424" i="3"/>
  <c r="K424" i="3"/>
  <c r="O424" i="3"/>
  <c r="L430" i="3"/>
  <c r="K430" i="3"/>
  <c r="O430" i="3"/>
  <c r="N430" i="3"/>
  <c r="M471" i="3"/>
  <c r="K471" i="3"/>
  <c r="O574" i="3"/>
  <c r="L574" i="3"/>
  <c r="K574" i="3"/>
  <c r="N574" i="3"/>
  <c r="M574" i="3"/>
  <c r="L630" i="3"/>
  <c r="K630" i="3"/>
  <c r="N630" i="3"/>
  <c r="M630" i="3"/>
  <c r="O630" i="3"/>
  <c r="O368" i="3"/>
  <c r="N373" i="3"/>
  <c r="M373" i="3"/>
  <c r="L373" i="3"/>
  <c r="O382" i="3"/>
  <c r="M382" i="3"/>
  <c r="L382" i="3"/>
  <c r="K382" i="3"/>
  <c r="M385" i="3"/>
  <c r="K398" i="3"/>
  <c r="K410" i="3"/>
  <c r="M421" i="3"/>
  <c r="M424" i="3"/>
  <c r="M430" i="3"/>
  <c r="M439" i="3"/>
  <c r="K439" i="3"/>
  <c r="N466" i="3"/>
  <c r="M466" i="3"/>
  <c r="L466" i="3"/>
  <c r="K466" i="3"/>
  <c r="N486" i="3"/>
  <c r="M486" i="3"/>
  <c r="L486" i="3"/>
  <c r="K486" i="3"/>
  <c r="M491" i="3"/>
  <c r="K491" i="3"/>
  <c r="O566" i="3"/>
  <c r="N566" i="3"/>
  <c r="M566" i="3"/>
  <c r="L566" i="3"/>
  <c r="K566" i="3"/>
  <c r="N657" i="3"/>
  <c r="O657" i="3"/>
  <c r="M657" i="3"/>
  <c r="K657" i="3"/>
  <c r="O676" i="3"/>
  <c r="K676" i="3"/>
  <c r="L369" i="3"/>
  <c r="O369" i="3"/>
  <c r="N369" i="3"/>
  <c r="M369" i="3"/>
  <c r="K373" i="3"/>
  <c r="N382" i="3"/>
  <c r="O398" i="3"/>
  <c r="O410" i="3"/>
  <c r="N434" i="3"/>
  <c r="M434" i="3"/>
  <c r="L434" i="3"/>
  <c r="K434" i="3"/>
  <c r="N439" i="3"/>
  <c r="O466" i="3"/>
  <c r="K481" i="3"/>
  <c r="O481" i="3"/>
  <c r="N481" i="3"/>
  <c r="M481" i="3"/>
  <c r="L481" i="3"/>
  <c r="O486" i="3"/>
  <c r="L580" i="3"/>
  <c r="N580" i="3"/>
  <c r="K580" i="3"/>
  <c r="K544" i="3"/>
  <c r="M544" i="3"/>
  <c r="L544" i="3"/>
  <c r="M576" i="3"/>
  <c r="K576" i="3"/>
  <c r="L607" i="3"/>
  <c r="K607" i="3"/>
  <c r="M626" i="3"/>
  <c r="L626" i="3"/>
  <c r="L655" i="3"/>
  <c r="N655" i="3"/>
  <c r="M655" i="3"/>
  <c r="L687" i="3"/>
  <c r="N687" i="3"/>
  <c r="M687" i="3"/>
  <c r="O503" i="3"/>
  <c r="M503" i="3"/>
  <c r="M537" i="3"/>
  <c r="O537" i="3"/>
  <c r="N544" i="3"/>
  <c r="M558" i="3"/>
  <c r="N561" i="3"/>
  <c r="K564" i="3"/>
  <c r="O564" i="3"/>
  <c r="N564" i="3"/>
  <c r="K567" i="3"/>
  <c r="K569" i="3"/>
  <c r="N576" i="3"/>
  <c r="L596" i="3"/>
  <c r="M596" i="3"/>
  <c r="K596" i="3"/>
  <c r="M607" i="3"/>
  <c r="L618" i="3"/>
  <c r="K618" i="3"/>
  <c r="K626" i="3"/>
  <c r="N631" i="3"/>
  <c r="M631" i="3"/>
  <c r="N641" i="3"/>
  <c r="O641" i="3"/>
  <c r="K655" i="3"/>
  <c r="N673" i="3"/>
  <c r="O673" i="3"/>
  <c r="K687" i="3"/>
  <c r="O692" i="3"/>
  <c r="L695" i="3"/>
  <c r="N695" i="3"/>
  <c r="M695" i="3"/>
  <c r="L719" i="3"/>
  <c r="N719" i="3"/>
  <c r="M719" i="3"/>
  <c r="N383" i="3"/>
  <c r="M389" i="3"/>
  <c r="O401" i="3"/>
  <c r="M414" i="3"/>
  <c r="L420" i="3"/>
  <c r="K423" i="3"/>
  <c r="M432" i="3"/>
  <c r="M438" i="3"/>
  <c r="K440" i="3"/>
  <c r="K446" i="3"/>
  <c r="K455" i="3"/>
  <c r="M464" i="3"/>
  <c r="M470" i="3"/>
  <c r="L473" i="3"/>
  <c r="K488" i="3"/>
  <c r="N497" i="3"/>
  <c r="K503" i="3"/>
  <c r="L506" i="3"/>
  <c r="N510" i="3"/>
  <c r="L513" i="3"/>
  <c r="M526" i="3"/>
  <c r="K535" i="3"/>
  <c r="K537" i="3"/>
  <c r="O544" i="3"/>
  <c r="N558" i="3"/>
  <c r="O561" i="3"/>
  <c r="L567" i="3"/>
  <c r="L569" i="3"/>
  <c r="O572" i="3"/>
  <c r="N572" i="3"/>
  <c r="M583" i="3"/>
  <c r="L583" i="3"/>
  <c r="M592" i="3"/>
  <c r="N596" i="3"/>
  <c r="K599" i="3"/>
  <c r="N607" i="3"/>
  <c r="L616" i="3"/>
  <c r="N616" i="3"/>
  <c r="M616" i="3"/>
  <c r="M618" i="3"/>
  <c r="K620" i="3"/>
  <c r="M624" i="3"/>
  <c r="N626" i="3"/>
  <c r="K629" i="3"/>
  <c r="K631" i="3"/>
  <c r="K641" i="3"/>
  <c r="L643" i="3"/>
  <c r="M643" i="3"/>
  <c r="K643" i="3"/>
  <c r="O655" i="3"/>
  <c r="K660" i="3"/>
  <c r="L663" i="3"/>
  <c r="N663" i="3"/>
  <c r="M663" i="3"/>
  <c r="K673" i="3"/>
  <c r="L675" i="3"/>
  <c r="M675" i="3"/>
  <c r="K675" i="3"/>
  <c r="O687" i="3"/>
  <c r="K695" i="3"/>
  <c r="L703" i="3"/>
  <c r="N703" i="3"/>
  <c r="M703" i="3"/>
  <c r="L711" i="3"/>
  <c r="N711" i="3"/>
  <c r="M711" i="3"/>
  <c r="K719" i="3"/>
  <c r="N726" i="3"/>
  <c r="M726" i="3"/>
  <c r="O383" i="3"/>
  <c r="M420" i="3"/>
  <c r="M423" i="3"/>
  <c r="O432" i="3"/>
  <c r="L440" i="3"/>
  <c r="L446" i="3"/>
  <c r="M455" i="3"/>
  <c r="O464" i="3"/>
  <c r="M473" i="3"/>
  <c r="L488" i="3"/>
  <c r="O497" i="3"/>
  <c r="N500" i="3"/>
  <c r="K500" i="3"/>
  <c r="M506" i="3"/>
  <c r="M513" i="3"/>
  <c r="O515" i="3"/>
  <c r="M515" i="3"/>
  <c r="L535" i="3"/>
  <c r="L537" i="3"/>
  <c r="K540" i="3"/>
  <c r="M540" i="3"/>
  <c r="L540" i="3"/>
  <c r="O559" i="3"/>
  <c r="M559" i="3"/>
  <c r="O562" i="3"/>
  <c r="M562" i="3"/>
  <c r="K562" i="3"/>
  <c r="M567" i="3"/>
  <c r="O596" i="3"/>
  <c r="L599" i="3"/>
  <c r="L603" i="3"/>
  <c r="K603" i="3"/>
  <c r="O607" i="3"/>
  <c r="N618" i="3"/>
  <c r="O626" i="3"/>
  <c r="L629" i="3"/>
  <c r="L631" i="3"/>
  <c r="M641" i="3"/>
  <c r="N649" i="3"/>
  <c r="O649" i="3"/>
  <c r="M673" i="3"/>
  <c r="N681" i="3"/>
  <c r="O681" i="3"/>
  <c r="O695" i="3"/>
  <c r="O719" i="3"/>
  <c r="O420" i="3"/>
  <c r="M440" i="3"/>
  <c r="M446" i="3"/>
  <c r="N473" i="3"/>
  <c r="M488" i="3"/>
  <c r="K493" i="3"/>
  <c r="M493" i="3"/>
  <c r="N506" i="3"/>
  <c r="N513" i="3"/>
  <c r="M535" i="3"/>
  <c r="N537" i="3"/>
  <c r="O546" i="3"/>
  <c r="N546" i="3"/>
  <c r="M599" i="3"/>
  <c r="O618" i="3"/>
  <c r="N621" i="3"/>
  <c r="O621" i="3"/>
  <c r="M621" i="3"/>
  <c r="O627" i="3"/>
  <c r="N627" i="3"/>
  <c r="O629" i="3"/>
  <c r="O631" i="3"/>
  <c r="L639" i="3"/>
  <c r="N639" i="3"/>
  <c r="M639" i="3"/>
  <c r="L651" i="3"/>
  <c r="M651" i="3"/>
  <c r="K651" i="3"/>
  <c r="L671" i="3"/>
  <c r="N671" i="3"/>
  <c r="M671" i="3"/>
  <c r="L683" i="3"/>
  <c r="M683" i="3"/>
  <c r="K683" i="3"/>
  <c r="M372" i="3"/>
  <c r="M375" i="3"/>
  <c r="L381" i="3"/>
  <c r="L384" i="3"/>
  <c r="L386" i="3"/>
  <c r="O388" i="3"/>
  <c r="N391" i="3"/>
  <c r="M397" i="3"/>
  <c r="O400" i="3"/>
  <c r="L406" i="3"/>
  <c r="O413" i="3"/>
  <c r="M427" i="3"/>
  <c r="M433" i="3"/>
  <c r="L444" i="3"/>
  <c r="M448" i="3"/>
  <c r="L450" i="3"/>
  <c r="M459" i="3"/>
  <c r="M465" i="3"/>
  <c r="L480" i="3"/>
  <c r="N485" i="3"/>
  <c r="M490" i="3"/>
  <c r="N493" i="3"/>
  <c r="M505" i="3"/>
  <c r="O509" i="3"/>
  <c r="M511" i="3"/>
  <c r="L531" i="3"/>
  <c r="O534" i="3"/>
  <c r="M534" i="3"/>
  <c r="L534" i="3"/>
  <c r="M541" i="3"/>
  <c r="O541" i="3"/>
  <c r="N543" i="3"/>
  <c r="M546" i="3"/>
  <c r="L563" i="3"/>
  <c r="L584" i="3"/>
  <c r="O584" i="3"/>
  <c r="N586" i="3"/>
  <c r="O603" i="3"/>
  <c r="L612" i="3"/>
  <c r="M612" i="3"/>
  <c r="K612" i="3"/>
  <c r="L627" i="3"/>
  <c r="O639" i="3"/>
  <c r="O651" i="3"/>
  <c r="L659" i="3"/>
  <c r="M659" i="3"/>
  <c r="K659" i="3"/>
  <c r="O671" i="3"/>
  <c r="O683" i="3"/>
  <c r="L699" i="3"/>
  <c r="M699" i="3"/>
  <c r="K699" i="3"/>
  <c r="N705" i="3"/>
  <c r="O705" i="3"/>
  <c r="L715" i="3"/>
  <c r="N715" i="3"/>
  <c r="M715" i="3"/>
  <c r="M722" i="3"/>
  <c r="L722" i="3"/>
  <c r="L727" i="3"/>
  <c r="K727" i="3"/>
  <c r="M730" i="3"/>
  <c r="L733" i="3"/>
  <c r="K733" i="3"/>
  <c r="M739" i="3"/>
  <c r="O739" i="3"/>
  <c r="N739" i="3"/>
  <c r="O372" i="3"/>
  <c r="N375" i="3"/>
  <c r="M381" i="3"/>
  <c r="O384" i="3"/>
  <c r="O433" i="3"/>
  <c r="M444" i="3"/>
  <c r="O465" i="3"/>
  <c r="O480" i="3"/>
  <c r="O493" i="3"/>
  <c r="N505" i="3"/>
  <c r="M531" i="3"/>
  <c r="O543" i="3"/>
  <c r="M563" i="3"/>
  <c r="M587" i="3"/>
  <c r="L587" i="3"/>
  <c r="L594" i="3"/>
  <c r="O594" i="3"/>
  <c r="N598" i="3"/>
  <c r="M598" i="3"/>
  <c r="K598" i="3"/>
  <c r="M627" i="3"/>
  <c r="M635" i="3"/>
  <c r="L635" i="3"/>
  <c r="L647" i="3"/>
  <c r="M647" i="3"/>
  <c r="K647" i="3"/>
  <c r="L667" i="3"/>
  <c r="N667" i="3"/>
  <c r="M667" i="3"/>
  <c r="L679" i="3"/>
  <c r="M679" i="3"/>
  <c r="K679" i="3"/>
  <c r="L707" i="3"/>
  <c r="M707" i="3"/>
  <c r="K707" i="3"/>
  <c r="N730" i="3"/>
  <c r="K739" i="3"/>
  <c r="N710" i="3"/>
  <c r="N714" i="3"/>
  <c r="N718" i="3"/>
  <c r="O731" i="3"/>
  <c r="O735" i="3"/>
  <c r="N738" i="3"/>
  <c r="K530" i="3"/>
  <c r="K557" i="3"/>
  <c r="L568" i="3"/>
  <c r="K593" i="3"/>
  <c r="K731" i="3"/>
  <c r="K735" i="3"/>
  <c r="N504" i="3"/>
  <c r="L504" i="3"/>
  <c r="M521" i="3"/>
  <c r="O521" i="3"/>
  <c r="N521" i="3"/>
  <c r="K521" i="3"/>
  <c r="O495" i="3"/>
  <c r="N495" i="3"/>
  <c r="L495" i="3"/>
  <c r="K393" i="3"/>
  <c r="K409" i="3"/>
  <c r="K492" i="3"/>
  <c r="K495" i="3"/>
  <c r="K364" i="3"/>
  <c r="M368" i="3"/>
  <c r="M371" i="3"/>
  <c r="O375" i="3"/>
  <c r="L377" i="3"/>
  <c r="K380" i="3"/>
  <c r="M384" i="3"/>
  <c r="M387" i="3"/>
  <c r="O391" i="3"/>
  <c r="L393" i="3"/>
  <c r="K396" i="3"/>
  <c r="M400" i="3"/>
  <c r="M403" i="3"/>
  <c r="O407" i="3"/>
  <c r="L409" i="3"/>
  <c r="K412" i="3"/>
  <c r="M416" i="3"/>
  <c r="M419" i="3"/>
  <c r="N425" i="3"/>
  <c r="O427" i="3"/>
  <c r="L427" i="3"/>
  <c r="O428" i="3"/>
  <c r="N433" i="3"/>
  <c r="O435" i="3"/>
  <c r="L435" i="3"/>
  <c r="O436" i="3"/>
  <c r="N441" i="3"/>
  <c r="O443" i="3"/>
  <c r="L443" i="3"/>
  <c r="O444" i="3"/>
  <c r="N449" i="3"/>
  <c r="O451" i="3"/>
  <c r="L451" i="3"/>
  <c r="O452" i="3"/>
  <c r="N457" i="3"/>
  <c r="O459" i="3"/>
  <c r="L459" i="3"/>
  <c r="O460" i="3"/>
  <c r="N465" i="3"/>
  <c r="O467" i="3"/>
  <c r="L467" i="3"/>
  <c r="O468" i="3"/>
  <c r="K472" i="3"/>
  <c r="K475" i="3"/>
  <c r="M480" i="3"/>
  <c r="O487" i="3"/>
  <c r="N487" i="3"/>
  <c r="L487" i="3"/>
  <c r="L492" i="3"/>
  <c r="M495" i="3"/>
  <c r="O500" i="3"/>
  <c r="K504" i="3"/>
  <c r="K519" i="3"/>
  <c r="L521" i="3"/>
  <c r="K532" i="3"/>
  <c r="M532" i="3"/>
  <c r="L532" i="3"/>
  <c r="N582" i="3"/>
  <c r="O582" i="3"/>
  <c r="M582" i="3"/>
  <c r="K582" i="3"/>
  <c r="L588" i="3"/>
  <c r="M588" i="3"/>
  <c r="O588" i="3"/>
  <c r="K588" i="3"/>
  <c r="O539" i="3"/>
  <c r="N539" i="3"/>
  <c r="M539" i="3"/>
  <c r="K539" i="3"/>
  <c r="M545" i="3"/>
  <c r="O545" i="3"/>
  <c r="N545" i="3"/>
  <c r="K545" i="3"/>
  <c r="K419" i="3"/>
  <c r="L364" i="3"/>
  <c r="N371" i="3"/>
  <c r="M377" i="3"/>
  <c r="L380" i="3"/>
  <c r="N387" i="3"/>
  <c r="M393" i="3"/>
  <c r="L396" i="3"/>
  <c r="N403" i="3"/>
  <c r="M409" i="3"/>
  <c r="L412" i="3"/>
  <c r="N419" i="3"/>
  <c r="L472" i="3"/>
  <c r="M492" i="3"/>
  <c r="O499" i="3"/>
  <c r="N499" i="3"/>
  <c r="L499" i="3"/>
  <c r="M504" i="3"/>
  <c r="N508" i="3"/>
  <c r="L508" i="3"/>
  <c r="M519" i="3"/>
  <c r="O522" i="3"/>
  <c r="N522" i="3"/>
  <c r="L522" i="3"/>
  <c r="M525" i="3"/>
  <c r="O525" i="3"/>
  <c r="L525" i="3"/>
  <c r="K548" i="3"/>
  <c r="O548" i="3"/>
  <c r="N548" i="3"/>
  <c r="L548" i="3"/>
  <c r="N628" i="3"/>
  <c r="L628" i="3"/>
  <c r="M628" i="3"/>
  <c r="K628" i="3"/>
  <c r="O628" i="3"/>
  <c r="K403" i="3"/>
  <c r="M364" i="3"/>
  <c r="O371" i="3"/>
  <c r="K376" i="3"/>
  <c r="N377" i="3"/>
  <c r="M380" i="3"/>
  <c r="O387" i="3"/>
  <c r="K392" i="3"/>
  <c r="N393" i="3"/>
  <c r="M396" i="3"/>
  <c r="O403" i="3"/>
  <c r="K408" i="3"/>
  <c r="N409" i="3"/>
  <c r="M412" i="3"/>
  <c r="O419" i="3"/>
  <c r="L429" i="3"/>
  <c r="L437" i="3"/>
  <c r="L445" i="3"/>
  <c r="L453" i="3"/>
  <c r="L461" i="3"/>
  <c r="L469" i="3"/>
  <c r="M472" i="3"/>
  <c r="O479" i="3"/>
  <c r="N479" i="3"/>
  <c r="L479" i="3"/>
  <c r="O492" i="3"/>
  <c r="K496" i="3"/>
  <c r="K499" i="3"/>
  <c r="O504" i="3"/>
  <c r="K508" i="3"/>
  <c r="K522" i="3"/>
  <c r="K525" i="3"/>
  <c r="K528" i="3"/>
  <c r="O528" i="3"/>
  <c r="M528" i="3"/>
  <c r="O542" i="3"/>
  <c r="N542" i="3"/>
  <c r="M542" i="3"/>
  <c r="K542" i="3"/>
  <c r="N573" i="3"/>
  <c r="O573" i="3"/>
  <c r="M573" i="3"/>
  <c r="L573" i="3"/>
  <c r="K573" i="3"/>
  <c r="K371" i="3"/>
  <c r="K387" i="3"/>
  <c r="O364" i="3"/>
  <c r="K369" i="3"/>
  <c r="L376" i="3"/>
  <c r="O377" i="3"/>
  <c r="K379" i="3"/>
  <c r="O380" i="3"/>
  <c r="K385" i="3"/>
  <c r="L392" i="3"/>
  <c r="K395" i="3"/>
  <c r="O396" i="3"/>
  <c r="K401" i="3"/>
  <c r="L408" i="3"/>
  <c r="K411" i="3"/>
  <c r="O412" i="3"/>
  <c r="K417" i="3"/>
  <c r="M429" i="3"/>
  <c r="M437" i="3"/>
  <c r="M445" i="3"/>
  <c r="M453" i="3"/>
  <c r="M461" i="3"/>
  <c r="M469" i="3"/>
  <c r="O472" i="3"/>
  <c r="K476" i="3"/>
  <c r="K479" i="3"/>
  <c r="O491" i="3"/>
  <c r="N491" i="3"/>
  <c r="L491" i="3"/>
  <c r="L496" i="3"/>
  <c r="M499" i="3"/>
  <c r="M508" i="3"/>
  <c r="N512" i="3"/>
  <c r="L512" i="3"/>
  <c r="M522" i="3"/>
  <c r="N525" i="3"/>
  <c r="L528" i="3"/>
  <c r="L542" i="3"/>
  <c r="K556" i="3"/>
  <c r="O556" i="3"/>
  <c r="N556" i="3"/>
  <c r="M556" i="3"/>
  <c r="L556" i="3"/>
  <c r="O570" i="3"/>
  <c r="N570" i="3"/>
  <c r="M570" i="3"/>
  <c r="L570" i="3"/>
  <c r="K570" i="3"/>
  <c r="N637" i="3"/>
  <c r="O637" i="3"/>
  <c r="M637" i="3"/>
  <c r="K637" i="3"/>
  <c r="L637" i="3"/>
  <c r="N701" i="3"/>
  <c r="O701" i="3"/>
  <c r="M701" i="3"/>
  <c r="K701" i="3"/>
  <c r="L701" i="3"/>
  <c r="N519" i="3"/>
  <c r="L519" i="3"/>
  <c r="K524" i="3"/>
  <c r="O524" i="3"/>
  <c r="N524" i="3"/>
  <c r="L524" i="3"/>
  <c r="N664" i="3"/>
  <c r="L664" i="3"/>
  <c r="O664" i="3"/>
  <c r="K664" i="3"/>
  <c r="M664" i="3"/>
  <c r="K372" i="3"/>
  <c r="M376" i="3"/>
  <c r="M379" i="3"/>
  <c r="K388" i="3"/>
  <c r="M392" i="3"/>
  <c r="M395" i="3"/>
  <c r="K404" i="3"/>
  <c r="M408" i="3"/>
  <c r="M411" i="3"/>
  <c r="K420" i="3"/>
  <c r="O423" i="3"/>
  <c r="L423" i="3"/>
  <c r="N429" i="3"/>
  <c r="O431" i="3"/>
  <c r="L431" i="3"/>
  <c r="N437" i="3"/>
  <c r="O439" i="3"/>
  <c r="L439" i="3"/>
  <c r="N445" i="3"/>
  <c r="O447" i="3"/>
  <c r="L447" i="3"/>
  <c r="N453" i="3"/>
  <c r="O455" i="3"/>
  <c r="L455" i="3"/>
  <c r="N461" i="3"/>
  <c r="O463" i="3"/>
  <c r="L463" i="3"/>
  <c r="N469" i="3"/>
  <c r="O471" i="3"/>
  <c r="N471" i="3"/>
  <c r="L471" i="3"/>
  <c r="L476" i="3"/>
  <c r="M479" i="3"/>
  <c r="M496" i="3"/>
  <c r="O508" i="3"/>
  <c r="K512" i="3"/>
  <c r="L523" i="3"/>
  <c r="K523" i="3"/>
  <c r="O523" i="3"/>
  <c r="O526" i="3"/>
  <c r="L526" i="3"/>
  <c r="K526" i="3"/>
  <c r="N528" i="3"/>
  <c r="N547" i="3"/>
  <c r="M547" i="3"/>
  <c r="L547" i="3"/>
  <c r="K547" i="3"/>
  <c r="O550" i="3"/>
  <c r="N550" i="3"/>
  <c r="M550" i="3"/>
  <c r="L550" i="3"/>
  <c r="K550" i="3"/>
  <c r="M553" i="3"/>
  <c r="O553" i="3"/>
  <c r="N553" i="3"/>
  <c r="L553" i="3"/>
  <c r="K553" i="3"/>
  <c r="N610" i="3"/>
  <c r="L610" i="3"/>
  <c r="O610" i="3"/>
  <c r="M610" i="3"/>
  <c r="K610" i="3"/>
  <c r="O475" i="3"/>
  <c r="N475" i="3"/>
  <c r="L475" i="3"/>
  <c r="O376" i="3"/>
  <c r="O392" i="3"/>
  <c r="O408" i="3"/>
  <c r="O429" i="3"/>
  <c r="O437" i="3"/>
  <c r="O445" i="3"/>
  <c r="O453" i="3"/>
  <c r="O461" i="3"/>
  <c r="O469" i="3"/>
  <c r="O483" i="3"/>
  <c r="N483" i="3"/>
  <c r="L483" i="3"/>
  <c r="O496" i="3"/>
  <c r="N516" i="3"/>
  <c r="L516" i="3"/>
  <c r="O518" i="3"/>
  <c r="N518" i="3"/>
  <c r="M518" i="3"/>
  <c r="K518" i="3"/>
  <c r="M529" i="3"/>
  <c r="L529" i="3"/>
  <c r="K529" i="3"/>
  <c r="O551" i="3"/>
  <c r="N551" i="3"/>
  <c r="L551" i="3"/>
  <c r="O554" i="3"/>
  <c r="N554" i="3"/>
  <c r="L554" i="3"/>
  <c r="N585" i="3"/>
  <c r="M585" i="3"/>
  <c r="O585" i="3"/>
  <c r="K585" i="3"/>
  <c r="O555" i="3"/>
  <c r="L557" i="3"/>
  <c r="M560" i="3"/>
  <c r="L577" i="3"/>
  <c r="M580" i="3"/>
  <c r="O586" i="3"/>
  <c r="N601" i="3"/>
  <c r="M601" i="3"/>
  <c r="L604" i="3"/>
  <c r="O604" i="3"/>
  <c r="M604" i="3"/>
  <c r="N613" i="3"/>
  <c r="M613" i="3"/>
  <c r="K613" i="3"/>
  <c r="N656" i="3"/>
  <c r="L656" i="3"/>
  <c r="O656" i="3"/>
  <c r="K656" i="3"/>
  <c r="N693" i="3"/>
  <c r="O693" i="3"/>
  <c r="M693" i="3"/>
  <c r="K693" i="3"/>
  <c r="L503" i="3"/>
  <c r="L507" i="3"/>
  <c r="L511" i="3"/>
  <c r="L515" i="3"/>
  <c r="L527" i="3"/>
  <c r="L530" i="3"/>
  <c r="L533" i="3"/>
  <c r="M536" i="3"/>
  <c r="O557" i="3"/>
  <c r="L559" i="3"/>
  <c r="O560" i="3"/>
  <c r="L562" i="3"/>
  <c r="L565" i="3"/>
  <c r="M568" i="3"/>
  <c r="L576" i="3"/>
  <c r="O576" i="3"/>
  <c r="O577" i="3"/>
  <c r="O580" i="3"/>
  <c r="L593" i="3"/>
  <c r="L598" i="3"/>
  <c r="L601" i="3"/>
  <c r="N604" i="3"/>
  <c r="O613" i="3"/>
  <c r="L620" i="3"/>
  <c r="O620" i="3"/>
  <c r="M620" i="3"/>
  <c r="N645" i="3"/>
  <c r="O645" i="3"/>
  <c r="M645" i="3"/>
  <c r="K645" i="3"/>
  <c r="N672" i="3"/>
  <c r="L672" i="3"/>
  <c r="O672" i="3"/>
  <c r="K672" i="3"/>
  <c r="N709" i="3"/>
  <c r="O709" i="3"/>
  <c r="M709" i="3"/>
  <c r="K709" i="3"/>
  <c r="O721" i="3"/>
  <c r="N721" i="3"/>
  <c r="M721" i="3"/>
  <c r="K721" i="3"/>
  <c r="N581" i="3"/>
  <c r="K581" i="3"/>
  <c r="N605" i="3"/>
  <c r="L605" i="3"/>
  <c r="L608" i="3"/>
  <c r="K608" i="3"/>
  <c r="O608" i="3"/>
  <c r="K614" i="3"/>
  <c r="N614" i="3"/>
  <c r="N632" i="3"/>
  <c r="L632" i="3"/>
  <c r="M632" i="3"/>
  <c r="N653" i="3"/>
  <c r="O653" i="3"/>
  <c r="M653" i="3"/>
  <c r="K653" i="3"/>
  <c r="N680" i="3"/>
  <c r="L680" i="3"/>
  <c r="O680" i="3"/>
  <c r="K680" i="3"/>
  <c r="L709" i="3"/>
  <c r="L721" i="3"/>
  <c r="N503" i="3"/>
  <c r="N507" i="3"/>
  <c r="N511" i="3"/>
  <c r="N515" i="3"/>
  <c r="N527" i="3"/>
  <c r="N530" i="3"/>
  <c r="O533" i="3"/>
  <c r="O536" i="3"/>
  <c r="K555" i="3"/>
  <c r="K558" i="3"/>
  <c r="N559" i="3"/>
  <c r="K561" i="3"/>
  <c r="N562" i="3"/>
  <c r="L564" i="3"/>
  <c r="O565" i="3"/>
  <c r="O568" i="3"/>
  <c r="K578" i="3"/>
  <c r="L581" i="3"/>
  <c r="K586" i="3"/>
  <c r="K589" i="3"/>
  <c r="L592" i="3"/>
  <c r="O592" i="3"/>
  <c r="K605" i="3"/>
  <c r="M608" i="3"/>
  <c r="L614" i="3"/>
  <c r="K632" i="3"/>
  <c r="L653" i="3"/>
  <c r="N661" i="3"/>
  <c r="O661" i="3"/>
  <c r="M661" i="3"/>
  <c r="K661" i="3"/>
  <c r="M680" i="3"/>
  <c r="N688" i="3"/>
  <c r="L688" i="3"/>
  <c r="O688" i="3"/>
  <c r="K688" i="3"/>
  <c r="K517" i="3"/>
  <c r="L520" i="3"/>
  <c r="K546" i="3"/>
  <c r="K549" i="3"/>
  <c r="L552" i="3"/>
  <c r="L558" i="3"/>
  <c r="L561" i="3"/>
  <c r="M564" i="3"/>
  <c r="N569" i="3"/>
  <c r="M569" i="3"/>
  <c r="L572" i="3"/>
  <c r="M572" i="3"/>
  <c r="M578" i="3"/>
  <c r="M581" i="3"/>
  <c r="L589" i="3"/>
  <c r="K592" i="3"/>
  <c r="N597" i="3"/>
  <c r="M597" i="3"/>
  <c r="K597" i="3"/>
  <c r="M605" i="3"/>
  <c r="N608" i="3"/>
  <c r="M614" i="3"/>
  <c r="N624" i="3"/>
  <c r="L624" i="3"/>
  <c r="K624" i="3"/>
  <c r="O632" i="3"/>
  <c r="L661" i="3"/>
  <c r="N669" i="3"/>
  <c r="O669" i="3"/>
  <c r="M669" i="3"/>
  <c r="K669" i="3"/>
  <c r="M688" i="3"/>
  <c r="N696" i="3"/>
  <c r="L696" i="3"/>
  <c r="O696" i="3"/>
  <c r="K696" i="3"/>
  <c r="N609" i="3"/>
  <c r="O609" i="3"/>
  <c r="K609" i="3"/>
  <c r="N640" i="3"/>
  <c r="L640" i="3"/>
  <c r="O640" i="3"/>
  <c r="K640" i="3"/>
  <c r="N677" i="3"/>
  <c r="O677" i="3"/>
  <c r="M677" i="3"/>
  <c r="K677" i="3"/>
  <c r="N704" i="3"/>
  <c r="L704" i="3"/>
  <c r="O704" i="3"/>
  <c r="K704" i="3"/>
  <c r="O728" i="3"/>
  <c r="N728" i="3"/>
  <c r="M728" i="3"/>
  <c r="L728" i="3"/>
  <c r="K728" i="3"/>
  <c r="N648" i="3"/>
  <c r="L648" i="3"/>
  <c r="O648" i="3"/>
  <c r="K648" i="3"/>
  <c r="N685" i="3"/>
  <c r="O685" i="3"/>
  <c r="M685" i="3"/>
  <c r="K685" i="3"/>
  <c r="N712" i="3"/>
  <c r="L712" i="3"/>
  <c r="O712" i="3"/>
  <c r="K712" i="3"/>
  <c r="O729" i="3"/>
  <c r="N729" i="3"/>
  <c r="M729" i="3"/>
  <c r="L729" i="3"/>
  <c r="K729" i="3"/>
  <c r="M617" i="3"/>
  <c r="M629" i="3"/>
  <c r="O725" i="3"/>
  <c r="N725" i="3"/>
  <c r="O732" i="3"/>
  <c r="N732" i="3"/>
  <c r="M732" i="3"/>
  <c r="L732" i="3"/>
  <c r="L725" i="3"/>
  <c r="O733" i="3"/>
  <c r="N733" i="3"/>
  <c r="N636" i="3"/>
  <c r="L636" i="3"/>
  <c r="N644" i="3"/>
  <c r="L644" i="3"/>
  <c r="N652" i="3"/>
  <c r="L652" i="3"/>
  <c r="N660" i="3"/>
  <c r="L660" i="3"/>
  <c r="N668" i="3"/>
  <c r="L668" i="3"/>
  <c r="N676" i="3"/>
  <c r="L676" i="3"/>
  <c r="N684" i="3"/>
  <c r="L684" i="3"/>
  <c r="N692" i="3"/>
  <c r="L692" i="3"/>
  <c r="N700" i="3"/>
  <c r="L700" i="3"/>
  <c r="N708" i="3"/>
  <c r="L708" i="3"/>
  <c r="N716" i="3"/>
  <c r="M716" i="3"/>
  <c r="L716" i="3"/>
  <c r="M725" i="3"/>
  <c r="O737" i="3"/>
  <c r="N737" i="3"/>
  <c r="L737" i="3"/>
  <c r="K737" i="3"/>
  <c r="L621" i="3"/>
  <c r="M633" i="3"/>
  <c r="M636" i="3"/>
  <c r="L641" i="3"/>
  <c r="M644" i="3"/>
  <c r="L649" i="3"/>
  <c r="M652" i="3"/>
  <c r="L657" i="3"/>
  <c r="M660" i="3"/>
  <c r="L665" i="3"/>
  <c r="M668" i="3"/>
  <c r="L673" i="3"/>
  <c r="M676" i="3"/>
  <c r="L681" i="3"/>
  <c r="M684" i="3"/>
  <c r="L689" i="3"/>
  <c r="M692" i="3"/>
  <c r="L697" i="3"/>
  <c r="M700" i="3"/>
  <c r="L705" i="3"/>
  <c r="M708" i="3"/>
  <c r="L713" i="3"/>
  <c r="O716" i="3"/>
  <c r="O720" i="3"/>
  <c r="N720" i="3"/>
  <c r="M720" i="3"/>
  <c r="L720" i="3"/>
  <c r="M733" i="3"/>
  <c r="M737" i="3"/>
  <c r="O717" i="3"/>
  <c r="N717" i="3"/>
  <c r="O724" i="3"/>
  <c r="N724" i="3"/>
  <c r="M724" i="3"/>
  <c r="L724" i="3"/>
  <c r="L736" i="3"/>
  <c r="M736" i="3"/>
  <c r="N736" i="3"/>
  <c r="L739" i="3"/>
</calcChain>
</file>

<file path=xl/sharedStrings.xml><?xml version="1.0" encoding="utf-8"?>
<sst xmlns="http://schemas.openxmlformats.org/spreadsheetml/2006/main" count="6418" uniqueCount="2112">
  <si>
    <t>Secteur</t>
  </si>
  <si>
    <t>CANTON</t>
  </si>
  <si>
    <t>NOM_LIEU</t>
  </si>
  <si>
    <t>NOM_LIEU_PRECIS</t>
  </si>
  <si>
    <t>BV_CODE</t>
  </si>
  <si>
    <t>LONGITUDE</t>
  </si>
  <si>
    <t>LATITUDE</t>
  </si>
  <si>
    <t>NBINSCRITS</t>
  </si>
  <si>
    <t>DESTRUCTION</t>
  </si>
  <si>
    <t>LDIV</t>
  </si>
  <si>
    <t>LDVC</t>
  </si>
  <si>
    <t>LDVD</t>
  </si>
  <si>
    <t>LDVG</t>
  </si>
  <si>
    <t>LEXD</t>
  </si>
  <si>
    <t>LEXG</t>
  </si>
  <si>
    <t>LLR</t>
  </si>
  <si>
    <t>LREM</t>
  </si>
  <si>
    <t>LRN</t>
  </si>
  <si>
    <t>LUG</t>
  </si>
  <si>
    <t>LVEC</t>
  </si>
  <si>
    <t>Total général</t>
  </si>
  <si>
    <t>2014_T1_INSCRITS</t>
  </si>
  <si>
    <t>2014_T1_VOTANTS</t>
  </si>
  <si>
    <t>2014_T1_PROCUS</t>
  </si>
  <si>
    <t>2014_T1_TX_VOTANTS</t>
  </si>
  <si>
    <t>2014_T2_INSCRITS</t>
  </si>
  <si>
    <t>2014_T2_VOTANTS</t>
  </si>
  <si>
    <t>2014_T2_PROCUS</t>
  </si>
  <si>
    <t>2014_T2_TX_VOTANTS</t>
  </si>
  <si>
    <t>2020_T1_INSCRITS</t>
  </si>
  <si>
    <t>2020_T1_VOTANTS</t>
  </si>
  <si>
    <t>2020_T1_TX_VOTANTS</t>
  </si>
  <si>
    <t>TAUX BASE 2020</t>
  </si>
  <si>
    <t>2008_T1_INSCRITS</t>
  </si>
  <si>
    <t>2008_T1_VOTANTS</t>
  </si>
  <si>
    <t>2008_T1_TX_VOTANTS</t>
  </si>
  <si>
    <t>2008_T2_INSCRITS</t>
  </si>
  <si>
    <t>2008_T2_VOTANTS</t>
  </si>
  <si>
    <t>2008_T2_TX_VOTANTS</t>
  </si>
  <si>
    <t>2015_T1_INSCRITS</t>
  </si>
  <si>
    <t>2015_T1_VOTANTS</t>
  </si>
  <si>
    <t>2015_T1_TX_VOTANTS</t>
  </si>
  <si>
    <t>2015_T2_INSCRITS</t>
  </si>
  <si>
    <t>2015_T2_VOTANTS</t>
  </si>
  <si>
    <t>2015_T2_TX_VOTANTS</t>
  </si>
  <si>
    <t>2017_L_T1_INSCRITS</t>
  </si>
  <si>
    <t>2017_L_T1_VOTANTS</t>
  </si>
  <si>
    <t>2017_L_T1_TX_VOTANTS</t>
  </si>
  <si>
    <t>2017_L_T2_INSCRITS</t>
  </si>
  <si>
    <t>2017_L_T2_VOTANTS</t>
  </si>
  <si>
    <t>2017_L_T2_TX_VOTANTS</t>
  </si>
  <si>
    <t>2017_T1_INSCRITS</t>
  </si>
  <si>
    <t>2017_T1_VOTANTS</t>
  </si>
  <si>
    <t>2017_T1_TX_VOTANTS</t>
  </si>
  <si>
    <t>2017_T2_INSCRITS</t>
  </si>
  <si>
    <t>2017_T2_VOTANTS</t>
  </si>
  <si>
    <t>2017_T2_TX_VOTANTS</t>
  </si>
  <si>
    <t>2019_T1_INSCRITS</t>
  </si>
  <si>
    <t>2019_T1_VOTANTS</t>
  </si>
  <si>
    <t>2019_T1_TX_VOTANTS</t>
  </si>
  <si>
    <t>2008-T1-LCMD</t>
  </si>
  <si>
    <t>2008-T1-LDVD</t>
  </si>
  <si>
    <t>2008-T1-LEXD</t>
  </si>
  <si>
    <t>2008-T1-LEXG</t>
  </si>
  <si>
    <t>2008-T1-LFN</t>
  </si>
  <si>
    <t>2008-T1-LMAJ</t>
  </si>
  <si>
    <t>2008-T1-LUG</t>
  </si>
  <si>
    <t>2008-T1-TOTAL</t>
  </si>
  <si>
    <t>2008-T2-LFN</t>
  </si>
  <si>
    <t>2008-T2-LGC</t>
  </si>
  <si>
    <t>2008-T2-LMAJ</t>
  </si>
  <si>
    <t>2008-T2-LUG</t>
  </si>
  <si>
    <t>2008-T2-TOTAL</t>
  </si>
  <si>
    <t>2014-T1-LDIV</t>
  </si>
  <si>
    <t>2014-T1-LDVD</t>
  </si>
  <si>
    <t>2014-T1-LDVG</t>
  </si>
  <si>
    <t>2014-T1-LEXG</t>
  </si>
  <si>
    <t>2014-T1-LFG</t>
  </si>
  <si>
    <t>2014-T1-LFN</t>
  </si>
  <si>
    <t>2014-T1-LUD</t>
  </si>
  <si>
    <t>2014-T1-LUG</t>
  </si>
  <si>
    <t>2014-T1-TOTAL</t>
  </si>
  <si>
    <t>2014-T2-LFN</t>
  </si>
  <si>
    <t>2014-T2-LUD</t>
  </si>
  <si>
    <t>2014-T2-LUG</t>
  </si>
  <si>
    <t>2014-T2-TOTAL</t>
  </si>
  <si>
    <t>2015-T1-BC-DIV</t>
  </si>
  <si>
    <t>2015-T1-BC-DLF</t>
  </si>
  <si>
    <t>2015-T1-BC-DVD</t>
  </si>
  <si>
    <t>2015-T1-BC-DVG</t>
  </si>
  <si>
    <t>2015-T1-BC-FG</t>
  </si>
  <si>
    <t>2015-T1-BC-FN</t>
  </si>
  <si>
    <t>2015-T1-BC-MDM</t>
  </si>
  <si>
    <t>2015-T1-BC-RDG</t>
  </si>
  <si>
    <t>2015-T1-BC-SOC</t>
  </si>
  <si>
    <t>2015-T1-BC-UD</t>
  </si>
  <si>
    <t>2015-T1-BC-UG</t>
  </si>
  <si>
    <t>2015-T1-BC-VEC</t>
  </si>
  <si>
    <t>2015-T1-TOTAL</t>
  </si>
  <si>
    <t>2015-T2-BC-DVG</t>
  </si>
  <si>
    <t>2015-T2-BC-FN</t>
  </si>
  <si>
    <t>2015-T2-BC-SOC</t>
  </si>
  <si>
    <t>2015-T2-BC-UD</t>
  </si>
  <si>
    <t>2015-T2-BC-UG</t>
  </si>
  <si>
    <t>2015-T2-TOTAL</t>
  </si>
  <si>
    <t>2017 (L)-T1-COM</t>
  </si>
  <si>
    <t>2017 (L)-T1-DIV</t>
  </si>
  <si>
    <t>2017 (L)-T1-DLF</t>
  </si>
  <si>
    <t>2017 (L)-T1-DVD</t>
  </si>
  <si>
    <t>2017 (L)-T1-DVG</t>
  </si>
  <si>
    <t>2017 (L)-T1-ECO</t>
  </si>
  <si>
    <t>2017 (L)-T1-EXD</t>
  </si>
  <si>
    <t>2017 (L)-T1-EXG</t>
  </si>
  <si>
    <t>2017 (L)-T1-FI</t>
  </si>
  <si>
    <t>2017 (L)-T1-FN</t>
  </si>
  <si>
    <t>2017 (L)-T1-LR</t>
  </si>
  <si>
    <t>2017 (L)-T1-MDM</t>
  </si>
  <si>
    <t>2017 (L)-T1-RDG</t>
  </si>
  <si>
    <t>2017 (L)-T1-REG</t>
  </si>
  <si>
    <t>2017 (L)-T1-REM</t>
  </si>
  <si>
    <t>2017 (L)-T1-SOC</t>
  </si>
  <si>
    <t>2017 (L)-T1-UDI</t>
  </si>
  <si>
    <t>2017 (L)-T1-TOTAL</t>
  </si>
  <si>
    <t>2017 (L)-T2-FI</t>
  </si>
  <si>
    <t>2017 (L)-T2-FN</t>
  </si>
  <si>
    <t>2017 (L)-T2-LR</t>
  </si>
  <si>
    <t>2017 (L)-T2-MDM</t>
  </si>
  <si>
    <t>2017 (L)-T2-REM</t>
  </si>
  <si>
    <t>2017 (L)-T2-TOTAL</t>
  </si>
  <si>
    <t>2017-T1-ARTHAUD Nathalie</t>
  </si>
  <si>
    <t>2017-T1-ASSELINEAU Fran</t>
  </si>
  <si>
    <t>2017-T1-CHEMINADE Jacques</t>
  </si>
  <si>
    <t>2017-T1-DUPONT-AIGNAN Nicolas</t>
  </si>
  <si>
    <t>2017-T1-FILLON Fran</t>
  </si>
  <si>
    <t>2017-T1-HAMON Beno</t>
  </si>
  <si>
    <t>2017-T1-LASSALLE Jean</t>
  </si>
  <si>
    <t>2017-T1-LE PEN Marine</t>
  </si>
  <si>
    <t>2017-T1-M Jean-Luc</t>
  </si>
  <si>
    <t>2017-T1-MACRON Emmanuel</t>
  </si>
  <si>
    <t>2017-T1-POUTOU Philippe</t>
  </si>
  <si>
    <t>2017-T1-TOTAL</t>
  </si>
  <si>
    <t>2017-T2-LE PEN Marine</t>
  </si>
  <si>
    <t>2017-T2-MACRON Emmanuel</t>
  </si>
  <si>
    <t>2017-T2-TOTAL</t>
  </si>
  <si>
    <t>2019-T1-ALEXANDRE Audric</t>
  </si>
  <si>
    <t>2019-T1-ARTHAUD Nathalie</t>
  </si>
  <si>
    <t>2019-T1-ASSELINEAU François</t>
  </si>
  <si>
    <t>2019-T1-AUBRY Manon</t>
  </si>
  <si>
    <t>2019-T1-AZERGUI Nagib</t>
  </si>
  <si>
    <t>2019-T1-BARDELLA Jordan</t>
  </si>
  <si>
    <t>2019-T1-BELLAMY François-Xavier</t>
  </si>
  <si>
    <t>2019-T1-BIDOU Olivier</t>
  </si>
  <si>
    <t>2019-T1-BOURG Dominique</t>
  </si>
  <si>
    <t>2019-T1-BROSSAT Ian</t>
  </si>
  <si>
    <t>2019-T1-CAILLAUD Sophie</t>
  </si>
  <si>
    <t>2019-T1-CAMUS Renaud</t>
  </si>
  <si>
    <t>2019-T1-CHALENÇON Christophe</t>
  </si>
  <si>
    <t>2019-T1-CORBET Cathy Denise Ginette</t>
  </si>
  <si>
    <t>2019-T1-DE PREVOISIN Robert</t>
  </si>
  <si>
    <t>2019-T1-DELFEL Thérèse</t>
  </si>
  <si>
    <t>2019-T1-DIEUMEGARD Pierre</t>
  </si>
  <si>
    <t>2019-T1-DUPONT-AIGNAN Nicolas</t>
  </si>
  <si>
    <t>2019-T1-GERNIGON Yves</t>
  </si>
  <si>
    <t>2019-T1-GLUCKSMANN Raphaël</t>
  </si>
  <si>
    <t>2019-T1-HAMON Benoît</t>
  </si>
  <si>
    <t>2019-T1-HELGEN Gilles</t>
  </si>
  <si>
    <t>2019-T1-JADOT Yannick</t>
  </si>
  <si>
    <t>2019-T1-LAGARDE Jean-Christophe</t>
  </si>
  <si>
    <t>2019-T1-LALANNE Francis</t>
  </si>
  <si>
    <t>2019-T1-LOISEAU Nathalie</t>
  </si>
  <si>
    <t>2019-T1-MARIE Florie</t>
  </si>
  <si>
    <t>2008-T1-MACROEXTRDROITE</t>
  </si>
  <si>
    <t>2008-T1-MACRODROITE</t>
  </si>
  <si>
    <t>2008-T1-MACROCENTRE</t>
  </si>
  <si>
    <t>2008-T1-MACROGAUCHE</t>
  </si>
  <si>
    <t>2008-T1-MACROAUTRE</t>
  </si>
  <si>
    <t>2008-T1-MACROTOTALE</t>
  </si>
  <si>
    <t>2008-T2-MACROEXTRDROITE</t>
  </si>
  <si>
    <t>2008-T2-MACRODROITE</t>
  </si>
  <si>
    <t>2008-T2-MACROCENTRE</t>
  </si>
  <si>
    <t>2008-T2-MACROGAUCHE</t>
  </si>
  <si>
    <t>2008-T2-MACROAUTRE</t>
  </si>
  <si>
    <t>2008-T2-MACROTOTALE</t>
  </si>
  <si>
    <t>2014-T1-MACROEXTRDROITE</t>
  </si>
  <si>
    <t>2014-T1-MACRODROITE</t>
  </si>
  <si>
    <t>2014-T1-MACROCENTRE</t>
  </si>
  <si>
    <t>2014-T1-MACROGAUCHE</t>
  </si>
  <si>
    <t>2014-T1-MACROAUTRE</t>
  </si>
  <si>
    <t>2014-T1-MACROTOTALE</t>
  </si>
  <si>
    <t>2014-T2-MACROEXTRDROITE</t>
  </si>
  <si>
    <t>2014-T2-MACRODROITE</t>
  </si>
  <si>
    <t>2014-T2-MACROCENTRE</t>
  </si>
  <si>
    <t>2014-T2-MACROGAUCHE</t>
  </si>
  <si>
    <t>2014-T2-MACROAUTRE</t>
  </si>
  <si>
    <t>2014-T2-MACROTOTALE</t>
  </si>
  <si>
    <t>2015-T1-MACROEXTRDROITE</t>
  </si>
  <si>
    <t>2015-T1-MACRODROITE</t>
  </si>
  <si>
    <t>2015-T1-MACROCENTRE</t>
  </si>
  <si>
    <t>2015-T1-MACROGAUCHE</t>
  </si>
  <si>
    <t>2015-T1-MACROAUTRE</t>
  </si>
  <si>
    <t>2015-T1-MACROTOTALE</t>
  </si>
  <si>
    <t>2015-T2-MACROEXTRDROITE</t>
  </si>
  <si>
    <t>2015-T2-MACRODROITE</t>
  </si>
  <si>
    <t>2015-T2-MACROCENTRE</t>
  </si>
  <si>
    <t>2015-T2-MACROGAUCHE</t>
  </si>
  <si>
    <t>2015-T2-MACROAUTRE</t>
  </si>
  <si>
    <t>2015-T2-MACROTOTALE</t>
  </si>
  <si>
    <t>2017-T1-MACROEXTRDROITE</t>
  </si>
  <si>
    <t>2017-T1-MACRODROITE</t>
  </si>
  <si>
    <t>2017-T1-MACROCENTRE</t>
  </si>
  <si>
    <t>2017-T1-MACROGAUCHE</t>
  </si>
  <si>
    <t>2017-T1-MACROAUTRE</t>
  </si>
  <si>
    <t>2017-T1-MACROTOTALE</t>
  </si>
  <si>
    <t>2017-T2-MACROEXTRDROITE</t>
  </si>
  <si>
    <t>2017-T2-MACRODROITE</t>
  </si>
  <si>
    <t>2017-T2-MACROCENTRE</t>
  </si>
  <si>
    <t>2017-T2-MACROGAUCHE</t>
  </si>
  <si>
    <t>2017-T2-MACROAUTRE</t>
  </si>
  <si>
    <t>2017-T2-MACROTOTALE</t>
  </si>
  <si>
    <t>2019-T1-MACROEXTRDROITE</t>
  </si>
  <si>
    <t>2019-T1-MACRODROITE</t>
  </si>
  <si>
    <t>2019-T1-MACROCENTRE</t>
  </si>
  <si>
    <t>2019-T1-MACROGAUCHE</t>
  </si>
  <si>
    <t>2019-T1-MACROAUTRE</t>
  </si>
  <si>
    <t>2019-T1-MACROTOTALE</t>
  </si>
  <si>
    <t>2020-T1-MACROEXTRDROITE</t>
  </si>
  <si>
    <t>2020-T1-MACRODROITE</t>
  </si>
  <si>
    <t>2020-T1-MACROCENTRE</t>
  </si>
  <si>
    <t>2020-T1-MACROGAUCHE</t>
  </si>
  <si>
    <t>2020-T1-MACROAUTRE</t>
  </si>
  <si>
    <t>2020-T1-MACROTOTALE</t>
  </si>
  <si>
    <t>2017 (L)-T1-MACROEXTRDROITE</t>
  </si>
  <si>
    <t>2017 (L)-T1-MACRODROITE</t>
  </si>
  <si>
    <t>2017 (L)-T1-MACROCENTRE</t>
  </si>
  <si>
    <t>2017 (L)-T1-MACROGAUCHE</t>
  </si>
  <si>
    <t>2017 (L)-T1-MACROAUTRE</t>
  </si>
  <si>
    <t>2017 (L)-T1-MACROTOTALE</t>
  </si>
  <si>
    <t>2017 (L)-T1-MACROEXTRDROITE2</t>
  </si>
  <si>
    <t>2017 (L)-T1-MACRODROITE3</t>
  </si>
  <si>
    <t>2017 (L)-T1-MACROCENTRE4</t>
  </si>
  <si>
    <t>2017 (L)-T1-MACROGAUCHE5</t>
  </si>
  <si>
    <t>2017 (L)-T1-MACROAUTRE6</t>
  </si>
  <si>
    <t>2017 (L)-T1-MACROTOTALE7</t>
  </si>
  <si>
    <t>BELSUNCE</t>
  </si>
  <si>
    <t>PALAIS DE LA BOURSE</t>
  </si>
  <si>
    <t>E MAT HOTEL DES POSTES</t>
  </si>
  <si>
    <t>E MAT PARMENTIER</t>
  </si>
  <si>
    <t>E ELEM PAIX</t>
  </si>
  <si>
    <t>CENTRE D'ANIMATION SENAC</t>
  </si>
  <si>
    <t>E MAT SAINT VINCENT DE PAUL</t>
  </si>
  <si>
    <t>GRANDS CARMES</t>
  </si>
  <si>
    <t>E ELEM KORSEC</t>
  </si>
  <si>
    <t>CINQ AVENUES</t>
  </si>
  <si>
    <t>E ELEM ABEILLES ANNEXE</t>
  </si>
  <si>
    <t>E ELEM ABEILLES</t>
  </si>
  <si>
    <t>E MAT CONSOLAT</t>
  </si>
  <si>
    <t>E ELEM LEVERRIER</t>
  </si>
  <si>
    <t>SALLE BARGEMON  HOTEL DE VILLE</t>
  </si>
  <si>
    <t>CENTRE D'ANIMATION ET LOISIRS</t>
  </si>
  <si>
    <t>HOTEL DE VILLE PAVILLON DAVIEL</t>
  </si>
  <si>
    <t>E MAT MOULINS</t>
  </si>
  <si>
    <t>E ELEM MAJOR</t>
  </si>
  <si>
    <t>E MAT FRANCOIS MOISSON [SUPPRIME 2020]</t>
  </si>
  <si>
    <t>E MAT FRANCOIS MOISSON</t>
  </si>
  <si>
    <t>E MAT DAMES</t>
  </si>
  <si>
    <t>E MAT VINCENT LEBLANC</t>
  </si>
  <si>
    <t>E ELEM VINCENT LEBLANC</t>
  </si>
  <si>
    <t>E ELEM MADRAGUE VILLE</t>
  </si>
  <si>
    <t>BELLE DE MAI</t>
  </si>
  <si>
    <t>E ELEM PEYSSONNEL</t>
  </si>
  <si>
    <t>E MAT PEYSSONNEL</t>
  </si>
  <si>
    <t>E MAT SAINT CHARLES I</t>
  </si>
  <si>
    <t>E ELEM SAINT CHARLES II</t>
  </si>
  <si>
    <t>E ELEM KLEBER</t>
  </si>
  <si>
    <t>E MAT KLEBER</t>
  </si>
  <si>
    <t>E MAT FONSCOLOMBE</t>
  </si>
  <si>
    <t>SAINT MAURONT</t>
  </si>
  <si>
    <t>E ELEM PARC BELLEVUE</t>
  </si>
  <si>
    <t>E MAT REVOLUTION ANNEXE II</t>
  </si>
  <si>
    <t>E ELEM REVOLUTION</t>
  </si>
  <si>
    <t>E MAT POMMIER</t>
  </si>
  <si>
    <t>E MAT POMMIER au 3</t>
  </si>
  <si>
    <t>E MAT POMMIER au 6</t>
  </si>
  <si>
    <t>E ELEM NATIONAL</t>
  </si>
  <si>
    <t>E ELEM BERNARD CADENAT</t>
  </si>
  <si>
    <t>E ELEM BERNARD CADENAT [SUPPRIME 2020]</t>
  </si>
  <si>
    <t>MAISON POUR TOUS BELLE DE MAI</t>
  </si>
  <si>
    <t>E ELEM CHARTREUX</t>
  </si>
  <si>
    <t>BLANCARDE</t>
  </si>
  <si>
    <t>GR SCOL CHARTREUX EUGENE CAS</t>
  </si>
  <si>
    <t>GR SCOL CHARTREUX EUGENE CAS chartreux</t>
  </si>
  <si>
    <t>E MAT FEUILLERAIE</t>
  </si>
  <si>
    <t>E ELEM SAINTE SOPHIE [SUPPRIME 2020]</t>
  </si>
  <si>
    <t>E ELEM SAINTE SOPHIE</t>
  </si>
  <si>
    <t>E ELEM DAHDAH</t>
  </si>
  <si>
    <t>E MAT CHUTES LAVIE HLM MEDITERRANEE</t>
  </si>
  <si>
    <t>GR SCOL CHARTREUX EUGENE CAS cas</t>
  </si>
  <si>
    <t>E MAT CHARTREUX ALBE</t>
  </si>
  <si>
    <t>E MAT SAINTE SOPHIE</t>
  </si>
  <si>
    <t>SCE FORMATION DE LA VILLE DE</t>
  </si>
  <si>
    <t>CENTRE FISSIAUX</t>
  </si>
  <si>
    <t>E MAT ABBE DE L'EPEE</t>
  </si>
  <si>
    <t>E ELEM BOISSON</t>
  </si>
  <si>
    <t>E MAT BOTINELLY</t>
  </si>
  <si>
    <t>E ELEM SAINT PIERRE</t>
  </si>
  <si>
    <t>CAMAS</t>
  </si>
  <si>
    <t>E ELEM FRANKLIN D. ROOSEVELT</t>
  </si>
  <si>
    <t>E MAT ALEXANDRE COPELLO ANNEXE</t>
  </si>
  <si>
    <t>E MAT ALEXANDRE COPELLO</t>
  </si>
  <si>
    <t>E ELEM OLIVIER GILLIBERT</t>
  </si>
  <si>
    <t>E ELEM ABBE DE L'EPEE</t>
  </si>
  <si>
    <t>GR SCOL CHAVE</t>
  </si>
  <si>
    <t>NOTRE DAME DU MONT</t>
  </si>
  <si>
    <t>E ELEM LOUBIERE</t>
  </si>
  <si>
    <t>E ELEM MENPENTI</t>
  </si>
  <si>
    <t>E ELEM SAINTE CECILE</t>
  </si>
  <si>
    <t>CAPELETTE</t>
  </si>
  <si>
    <t>E ELEM SAINTE CECILE 2007</t>
  </si>
  <si>
    <t>E MAT BAILLE</t>
  </si>
  <si>
    <t>E MAT SAINT PIERRE</t>
  </si>
  <si>
    <t>E MAT BERGERS ANNEXE 1</t>
  </si>
  <si>
    <t>E MAT BERGERS ANNEXE I</t>
  </si>
  <si>
    <t>E MAT BERGERS</t>
  </si>
  <si>
    <t>E ELEM ALBERT CHABANON</t>
  </si>
  <si>
    <t>E ELEM BRETEUIL</t>
  </si>
  <si>
    <t>E ELEM JEAN FIOLLE</t>
  </si>
  <si>
    <t>VAUBAN</t>
  </si>
  <si>
    <t>E ELEM PAIX - paix</t>
  </si>
  <si>
    <t>E ELEM PAIX - grignan</t>
  </si>
  <si>
    <t>E ELEM FRIEDLAND</t>
  </si>
  <si>
    <t>E MAT EYDOUX</t>
  </si>
  <si>
    <t>E ELEM EYDOUX</t>
  </si>
  <si>
    <t>TEMPO FALQUE</t>
  </si>
  <si>
    <t>E MAT DELPHES</t>
  </si>
  <si>
    <t>E ELEM GUADELOUPE</t>
  </si>
  <si>
    <t>E MAT VAUBAN</t>
  </si>
  <si>
    <t>E MAT NEUVE SAINTE CATHERINE</t>
  </si>
  <si>
    <t>C.A.Q. DES LICES</t>
  </si>
  <si>
    <t>SAINT LAMBERT</t>
  </si>
  <si>
    <t>GR SCOL PHARO CATALANS</t>
  </si>
  <si>
    <t>E MAT PAUL CODACCIONI</t>
  </si>
  <si>
    <t>E MAT ROUCAS BLANC</t>
  </si>
  <si>
    <t>GR SCOL MARIUS THOMAS</t>
  </si>
  <si>
    <t>E ELEM CHATEAUBRIAND</t>
  </si>
  <si>
    <t>D.G.A.B.C. DIRECTION SUD</t>
  </si>
  <si>
    <t>MAISON DE QUARTIER SAINT GEORGES</t>
  </si>
  <si>
    <t>E ELEM ROSERAIE</t>
  </si>
  <si>
    <t>E MAT ROSERAIE</t>
  </si>
  <si>
    <t>E ELEM BOMPARD</t>
  </si>
  <si>
    <t>E ELEM AMEDEE AUTRAN</t>
  </si>
  <si>
    <t>E MAT AMEDEE AUTRAN</t>
  </si>
  <si>
    <t>MAISON DE QUARTIER ROUCAS BLANC</t>
  </si>
  <si>
    <t>LYCEE PERIER</t>
  </si>
  <si>
    <t>SAINT GINIEZ</t>
  </si>
  <si>
    <t>E MAT JEAN MERMOZ</t>
  </si>
  <si>
    <t>E ELEM JEAN MERMOZ</t>
  </si>
  <si>
    <t>GR SCOL PRADO PLAGE</t>
  </si>
  <si>
    <t>E MAT ETIENNE MILAN</t>
  </si>
  <si>
    <t>E MAT CITE AZOULAY</t>
  </si>
  <si>
    <t>GR SCOL ROUET</t>
  </si>
  <si>
    <t>GR SCOL RAYMOND TEISSEIRE</t>
  </si>
  <si>
    <t>GR SCOL FLOTTE</t>
  </si>
  <si>
    <t>POINTE ROUGE</t>
  </si>
  <si>
    <t>E ELEM SAINTE ANNE</t>
  </si>
  <si>
    <t>E ELEM SAINTE ANNE mazargues</t>
  </si>
  <si>
    <t>E ELEM GRAND SAINT GINIEZ</t>
  </si>
  <si>
    <t>E ELEM SAINTE ANNE callelongue</t>
  </si>
  <si>
    <t>L.E.P. BONNEVEINE</t>
  </si>
  <si>
    <t>GR SCOL BONNEVEINE</t>
  </si>
  <si>
    <t>E ELEM LAPIN BLANC</t>
  </si>
  <si>
    <t>E MAT ROY D'ESPAGNE</t>
  </si>
  <si>
    <t>E ELEM LAPIN BLANC DES NEIGES</t>
  </si>
  <si>
    <t>E MAT NEIGES</t>
  </si>
  <si>
    <t>E ELEM POINTE ROUGE II</t>
  </si>
  <si>
    <t>E ELEM GROTTE ROLLAND</t>
  </si>
  <si>
    <t>E ELEM MADRAGUE MONTREDON</t>
  </si>
  <si>
    <t>E MAT SAINTE CATHERINE</t>
  </si>
  <si>
    <t>E ELEM BONNEVEINE ZENATTI</t>
  </si>
  <si>
    <t>SAINTE MARGUERITE</t>
  </si>
  <si>
    <t>E MAT SQUARE MICHELET</t>
  </si>
  <si>
    <t>E ELEM COIN JOLI</t>
  </si>
  <si>
    <t>MAZARGUES</t>
  </si>
  <si>
    <t>E MAT PARC SEVIGNE</t>
  </si>
  <si>
    <t>E ELEM SAINTE MARGUERITE</t>
  </si>
  <si>
    <t>MAIRIE DES 9EME ET 10EME ARRDTS</t>
  </si>
  <si>
    <t>E ELEM PARC DROMEL</t>
  </si>
  <si>
    <t>GR SCOL PAULINE</t>
  </si>
  <si>
    <t>E ELEM GRANADOS ROY D ESPAGNE</t>
  </si>
  <si>
    <t>E MAT GRANADOS ROY D'ESPAGNE</t>
  </si>
  <si>
    <t>E MAT GRANADOS ROY D ESPAGNE</t>
  </si>
  <si>
    <t>E ELEM MAZARGUES CENTRE</t>
  </si>
  <si>
    <t>GR SCOL SOUDE</t>
  </si>
  <si>
    <t>E ELEM CALANQUES</t>
  </si>
  <si>
    <t>E MAT BAUME</t>
  </si>
  <si>
    <t>E MAT MAZARGUES BEAUCHENE</t>
  </si>
  <si>
    <t>E MAT MAZARGUES GRANDE BASTIDE</t>
  </si>
  <si>
    <t>GR SCOL CHATEAU SEC</t>
  </si>
  <si>
    <t>E MAT PARC BERGER</t>
  </si>
  <si>
    <t>E ELEM CABOT NAZURY</t>
  </si>
  <si>
    <t>E MAT ALLEE DES PINS</t>
  </si>
  <si>
    <t>E ELEM ALLEE DES PINS</t>
  </si>
  <si>
    <t>GR SCOL ROUVIERE</t>
  </si>
  <si>
    <t>E MAT  VALMONT REDON</t>
  </si>
  <si>
    <t>E ELEM VALMANTE</t>
  </si>
  <si>
    <t>E MAT VALMANTE</t>
  </si>
  <si>
    <t>E MAT MAZARGUES VACCARO</t>
  </si>
  <si>
    <t>E MAT LUMINY</t>
  </si>
  <si>
    <t>E ELEM BAUME</t>
  </si>
  <si>
    <t>E MAT CAPELETTE</t>
  </si>
  <si>
    <t>E MAT TIMONE</t>
  </si>
  <si>
    <t>E ELEM TIMONE</t>
  </si>
  <si>
    <t>E ELEM CAPELETTE</t>
  </si>
  <si>
    <t>E ELEM CAPELETTE MIREILLE LAUZE</t>
  </si>
  <si>
    <t>E MAT CAP EST</t>
  </si>
  <si>
    <t>POMME</t>
  </si>
  <si>
    <t>E ELEM SAINT LOUP CENTRE</t>
  </si>
  <si>
    <t>GR SCOL PONT DE VIVAUX SACOMAN</t>
  </si>
  <si>
    <t>E MAT SAINT LOUP CASTEL JOLI</t>
  </si>
  <si>
    <t>E ELEM LA SAUVAGERE</t>
  </si>
  <si>
    <t>E ELEM SAINT TRONC LA ROSE</t>
  </si>
  <si>
    <t>E ELEM SAINT TRONC CASTELROC</t>
  </si>
  <si>
    <t>E MAT CHANTE PERDRIX</t>
  </si>
  <si>
    <t>E MAT TROIS PONTS</t>
  </si>
  <si>
    <t>E MAT SAINT LOUP CENTRE</t>
  </si>
  <si>
    <t>E MAT SAINT THYS</t>
  </si>
  <si>
    <t>GR SCOL CHATEAU SAINT CYR</t>
  </si>
  <si>
    <t>GR SCOL CITE MICHELIS</t>
  </si>
  <si>
    <t>SAINT MARCEL</t>
  </si>
  <si>
    <t>GR SCOL NEREIDES</t>
  </si>
  <si>
    <t>E MAT CHATEAU SAINT JACQUES</t>
  </si>
  <si>
    <t>E ELEM POMME MAZENODE</t>
  </si>
  <si>
    <t>E MAT AIR BEL II</t>
  </si>
  <si>
    <t>E MAT POMME MAZENODE</t>
  </si>
  <si>
    <t>E MAT LA GROGNARDE</t>
  </si>
  <si>
    <t>E MAT POMME HECKEL</t>
  </si>
  <si>
    <t>GR SCOL POMME SAINTE MADELEINE</t>
  </si>
  <si>
    <t>E ELEM LA VALBARELLE</t>
  </si>
  <si>
    <t>E ELEM SAINT MARCEL</t>
  </si>
  <si>
    <t>E MAT ROUGUIERE</t>
  </si>
  <si>
    <t>E MAT LA BARASSE</t>
  </si>
  <si>
    <t>E ELEM LA MILLIERE</t>
  </si>
  <si>
    <t>TROIS LUCS</t>
  </si>
  <si>
    <t>E MAT LA BUZINE</t>
  </si>
  <si>
    <t>E ELEM LA VALENTINE</t>
  </si>
  <si>
    <t>E ELEM LES CAMOINS</t>
  </si>
  <si>
    <t>E ELEM LA TREILLE</t>
  </si>
  <si>
    <t>E ELEM EOURES</t>
  </si>
  <si>
    <t>GR SCOL BLANCARDE</t>
  </si>
  <si>
    <t>MONTOLIVET</t>
  </si>
  <si>
    <t>E MAT HAITI</t>
  </si>
  <si>
    <t>E MAT SAINT BARNABE</t>
  </si>
  <si>
    <t>E ELEM SAINT BARNABE</t>
  </si>
  <si>
    <t>E MAT LES LIERRES</t>
  </si>
  <si>
    <t>E ELEM PETIT BOSQUET ANNEXE</t>
  </si>
  <si>
    <t>E MAT PETIT BOSQUET</t>
  </si>
  <si>
    <t>E ELEM BOIS LUZY</t>
  </si>
  <si>
    <t>GR SCOL ROSIERE</t>
  </si>
  <si>
    <t>E MAT FOURRAGERE</t>
  </si>
  <si>
    <t>E ELEM PETIT BOSQUET ANNEXE [SUPPRIME]</t>
  </si>
  <si>
    <t>E MAT MONTOLIVET</t>
  </si>
  <si>
    <t>E ELEM BOIS LEMAITRE</t>
  </si>
  <si>
    <t>GR SCOL BEAUMONT BOMBARDIERE</t>
  </si>
  <si>
    <t>E ELEM SAINT JULIEN II</t>
  </si>
  <si>
    <t>E MAT SAINT JULIEN</t>
  </si>
  <si>
    <t>E MAT CAILLOLS</t>
  </si>
  <si>
    <t>E ELEM TROIS LUCS</t>
  </si>
  <si>
    <t>E MAT TROIS LUCS</t>
  </si>
  <si>
    <t>GR SCOL GRANDE BASTIDE CAZAULX</t>
  </si>
  <si>
    <t>E MAT BASTIDE SAINT JEAN</t>
  </si>
  <si>
    <t>SAINT JUST</t>
  </si>
  <si>
    <t>E MAT PARC DES CHARTREUX</t>
  </si>
  <si>
    <t>GR SCOL SAINT JUST CENTRE</t>
  </si>
  <si>
    <t>E MAT SAINT JUST COROT</t>
  </si>
  <si>
    <t>E MAT MALPASSE LES FLORALIES</t>
  </si>
  <si>
    <t>ROSE</t>
  </si>
  <si>
    <t>E MAT BOUGE MALPASSE</t>
  </si>
  <si>
    <t>E ELEM MALPASSE LES OLIVIERS</t>
  </si>
  <si>
    <t>GR SCOL SAINT JEROME LES LILAS</t>
  </si>
  <si>
    <t>E ELEM SAINT JEROME VILLAGE I</t>
  </si>
  <si>
    <t>E ELEM MALPASSE LES LAURIERS</t>
  </si>
  <si>
    <t>E ELEM ROSE PLACE</t>
  </si>
  <si>
    <t>E MAT ROSE FRAIS VALLON NORD</t>
  </si>
  <si>
    <t>E ELEM MAURELLE</t>
  </si>
  <si>
    <t>E ELEM ROSE LA GARDE</t>
  </si>
  <si>
    <t>E ELEM ROSE SAUVAGINE</t>
  </si>
  <si>
    <t>E ELEM SAINT MITRE</t>
  </si>
  <si>
    <t>E MAT BALUSTRES</t>
  </si>
  <si>
    <t>OLIVES</t>
  </si>
  <si>
    <t>E MAT FONDACLE</t>
  </si>
  <si>
    <t>E MAT ROSE SAINT THEODORE</t>
  </si>
  <si>
    <t>E ELEM MARTEGAUX</t>
  </si>
  <si>
    <t>E MAT OLIVES</t>
  </si>
  <si>
    <t>E ELEM CROIX ROUGE CAMPAGNE</t>
  </si>
  <si>
    <t>GR SCOL ROSE VAL PLAN</t>
  </si>
  <si>
    <t>E ELEM CHATEAU GOMBERT ATHENA</t>
  </si>
  <si>
    <t>GR SCOL ROSE CASTORS VX CYPRES</t>
  </si>
  <si>
    <t>E ELEM CHATEAU GOMBERT</t>
  </si>
  <si>
    <t>E MAT LES PRAIRIES</t>
  </si>
  <si>
    <t>E ELEM PARADE</t>
  </si>
  <si>
    <t>SAINT BARTHELEMY</t>
  </si>
  <si>
    <t>E MAT SAINT GABRIEL</t>
  </si>
  <si>
    <t>E MAT SAINT GABRIEL Gibbes</t>
  </si>
  <si>
    <t>E ELEM CANET BARBES</t>
  </si>
  <si>
    <t>E MAT CANET AMBROSINI</t>
  </si>
  <si>
    <t>E ELEM CANET LAROUSSE</t>
  </si>
  <si>
    <t>E ELEM CANET JEAN JAURES</t>
  </si>
  <si>
    <t>E ELEM CLAIR SOLEIL</t>
  </si>
  <si>
    <t>E MAT SAINT BARTHELEMY S.N.C.F.</t>
  </si>
  <si>
    <t>E MAT SAINT GABRIEL Massias</t>
  </si>
  <si>
    <t>GR SCOL SINONCELLI</t>
  </si>
  <si>
    <t>E MAT ST BARTHELEMY LES FLAMANTS</t>
  </si>
  <si>
    <t>GR SCOL FONTVERT</t>
  </si>
  <si>
    <t>E MAT BUSSERINE</t>
  </si>
  <si>
    <t>E ELEM EMILE VAYSSIERE I</t>
  </si>
  <si>
    <t>E MAT SAINTE MARTHE</t>
  </si>
  <si>
    <t>E MAT SAINT BARTHELEMY LES FLAMANTS</t>
  </si>
  <si>
    <t>E ELEM MERLAN</t>
  </si>
  <si>
    <t>NOTRE DAME LIMITE</t>
  </si>
  <si>
    <t>E MAT SIMIANE</t>
  </si>
  <si>
    <t>E ELEM SAINT JOSEPH MICOCOULIERS</t>
  </si>
  <si>
    <t>E MAT BATARELLE</t>
  </si>
  <si>
    <t>E MAT ARENC BACHAS EXTERIEUR</t>
  </si>
  <si>
    <t>E MAT ODDO</t>
  </si>
  <si>
    <t>E ELEM ODDO</t>
  </si>
  <si>
    <t>E ELEM CABUCELLE</t>
  </si>
  <si>
    <t>E MAT BERNABO</t>
  </si>
  <si>
    <t>E MAT CALADE</t>
  </si>
  <si>
    <t>E MAT SAINT LOUIS LEVEQUE</t>
  </si>
  <si>
    <t>VERDURON</t>
  </si>
  <si>
    <t>GR SCOL SAINT LOUIS CONSOLAT</t>
  </si>
  <si>
    <t>E ELEM SAINT LOUIS GARE</t>
  </si>
  <si>
    <t>E MAT SAINT JOSEPH SERVIERES</t>
  </si>
  <si>
    <t>E ELEM MAURELETTE</t>
  </si>
  <si>
    <t>E MAT CASTELLAS LES LIONS</t>
  </si>
  <si>
    <t>GR SCOL AYGALADES OASIS</t>
  </si>
  <si>
    <t>E MAT VISTE BOUSQUET</t>
  </si>
  <si>
    <t>GR SCOL PLAN D AOU</t>
  </si>
  <si>
    <t>E MAT SAINT ANTOINE CENTRE</t>
  </si>
  <si>
    <t>E ELEM BORELS</t>
  </si>
  <si>
    <t>E MAT SAVINE I</t>
  </si>
  <si>
    <t>E MAT SAINT ANTOINE PALANQUE</t>
  </si>
  <si>
    <t>E MAT JEAN PERRIN</t>
  </si>
  <si>
    <t>E ELEM PARC KALLISTE</t>
  </si>
  <si>
    <t>E MAT GRANIERE</t>
  </si>
  <si>
    <t>E ELEM FABRETTES</t>
  </si>
  <si>
    <t>E MAT VERDURON HAUT</t>
  </si>
  <si>
    <t>E ELEM BRICARDE</t>
  </si>
  <si>
    <t>E MAT SAINT ANDRE BARNIER</t>
  </si>
  <si>
    <t>E ELEM SOLIDARITE</t>
  </si>
  <si>
    <t>E ELEM SAINT ANDRE CONDORCET</t>
  </si>
  <si>
    <t>E ELEM SAINT HENRI I</t>
  </si>
  <si>
    <t>E ELEM SAINT HENRI II</t>
  </si>
  <si>
    <t>E MAT ESTAQUE GARE</t>
  </si>
  <si>
    <t>E MAT ESTAQUE PLAGE</t>
  </si>
  <si>
    <t>E ELEM ESTAQUE PLAGE II</t>
  </si>
  <si>
    <t>E MAT ESTAQUE RIAUX</t>
  </si>
  <si>
    <t>NUANCE</t>
  </si>
  <si>
    <t>MACRONUANCE</t>
  </si>
  <si>
    <t>ANNEE</t>
  </si>
  <si>
    <t>TOUR</t>
  </si>
  <si>
    <t>Sect</t>
  </si>
  <si>
    <t>CANDIDAT_NOM</t>
  </si>
  <si>
    <t>CLE</t>
  </si>
  <si>
    <t>EXTREME DROITE</t>
  </si>
  <si>
    <t>DROITE</t>
  </si>
  <si>
    <t>CENTRISTE</t>
  </si>
  <si>
    <t>GAUCHE</t>
  </si>
  <si>
    <t>AUTRE</t>
  </si>
  <si>
    <t>T1</t>
  </si>
  <si>
    <t>CHEVASSU Armelle (LEXG)</t>
  </si>
  <si>
    <t>ARVOIS Emmanuel (LEXG)</t>
  </si>
  <si>
    <t>LCMD</t>
  </si>
  <si>
    <t>ROUX MOUMANE Camille (LEXG)</t>
  </si>
  <si>
    <t>LMAJ</t>
  </si>
  <si>
    <t>PIRROTTINA Louis-Michel (LEXG)</t>
  </si>
  <si>
    <t>COLOMB Nicole (LEXG)</t>
  </si>
  <si>
    <t>LFN</t>
  </si>
  <si>
    <t>MALVEZIN Bruno (LEXG)</t>
  </si>
  <si>
    <t>JOHSUA Babette (LEXG)</t>
  </si>
  <si>
    <t>LGC</t>
  </si>
  <si>
    <t>SAINT JEAN Henri (LEXG)</t>
  </si>
  <si>
    <t>MENNUCCI Patrick (LUG)</t>
  </si>
  <si>
    <t>NARDUCCI Lisette (LUG)</t>
  </si>
  <si>
    <t>LFG</t>
  </si>
  <si>
    <t>RAYNAUD Corinne (LEXG)</t>
  </si>
  <si>
    <t>LUD</t>
  </si>
  <si>
    <t>FRANCESCHI Fran (LUG)</t>
  </si>
  <si>
    <t>OLMETA Ren (LUG)</t>
  </si>
  <si>
    <t>ROUVIERE Jacky (LEXG)</t>
  </si>
  <si>
    <t>ANDRIEUX Sylvie (LUG)</t>
  </si>
  <si>
    <t>ROGIER Daniel (LEXG)</t>
  </si>
  <si>
    <t>MULLER Childeric (LCMD)</t>
  </si>
  <si>
    <t>BC-FN</t>
  </si>
  <si>
    <t>BISTAGNE Florence (LCMD)</t>
  </si>
  <si>
    <t>BC-DLF</t>
  </si>
  <si>
    <t>GUERINI Jean-No (LUG)</t>
  </si>
  <si>
    <t>BC-UD</t>
  </si>
  <si>
    <t>BENNAHMIAS Jean-Luc (LCMD)</t>
  </si>
  <si>
    <t>BC-DVD</t>
  </si>
  <si>
    <t>ZAOUI Patrick (LCMD)</t>
  </si>
  <si>
    <t>BC-DVG</t>
  </si>
  <si>
    <t>MASSE Christophe (LUG)</t>
  </si>
  <si>
    <t>BC-DIV</t>
  </si>
  <si>
    <t>LAQHILA Mohamed (LCMD)</t>
  </si>
  <si>
    <t>BC-MDM</t>
  </si>
  <si>
    <t>GHALI Samia (LUG)</t>
  </si>
  <si>
    <t>BC-FG</t>
  </si>
  <si>
    <t>ROATTA Jean (LMAJ)</t>
  </si>
  <si>
    <t>BC-UG</t>
  </si>
  <si>
    <t>ROCCA SERRA Jacques (LMAJ)</t>
  </si>
  <si>
    <t>BC-SOC</t>
  </si>
  <si>
    <t>MADROLLE Christophe (LCMD)</t>
  </si>
  <si>
    <t>BC-VEC</t>
  </si>
  <si>
    <t>GAUDIN Jean-Claude (LMAJ)</t>
  </si>
  <si>
    <t>BC-RDG</t>
  </si>
  <si>
    <t>TEISSIER Guy (LMAJ)</t>
  </si>
  <si>
    <t>EXG</t>
  </si>
  <si>
    <t>NOBILE Jeanne (LCMD)</t>
  </si>
  <si>
    <t>REM</t>
  </si>
  <si>
    <t>BOYER Val (LMAJ)</t>
  </si>
  <si>
    <t>LR</t>
  </si>
  <si>
    <t>AHAMADA Sa (LCMD)</t>
  </si>
  <si>
    <t>FN</t>
  </si>
  <si>
    <t>BRUN POTHIN St (LDVD)</t>
  </si>
  <si>
    <t>FI</t>
  </si>
  <si>
    <t>LOMBARDI Roland (LFN)</t>
  </si>
  <si>
    <t>MDM</t>
  </si>
  <si>
    <t>MUSELIER Renaud (LMAJ)</t>
  </si>
  <si>
    <t>COM</t>
  </si>
  <si>
    <t>BARDE Mireille (LFN)</t>
  </si>
  <si>
    <t>SOC</t>
  </si>
  <si>
    <t>COMAS Laurent (LFN)</t>
  </si>
  <si>
    <t>DVG</t>
  </si>
  <si>
    <t>BLUM Roland (LMAJ)</t>
  </si>
  <si>
    <t>RDG</t>
  </si>
  <si>
    <t>LE PAGE Jean-Claude (LDVD)</t>
  </si>
  <si>
    <t>ECO</t>
  </si>
  <si>
    <t>SUSINI Bernard (LMAJ)</t>
  </si>
  <si>
    <t>DIV</t>
  </si>
  <si>
    <t>BLANC Jackie (LFN)</t>
  </si>
  <si>
    <t>REG</t>
  </si>
  <si>
    <t>CANTREL Nicole (LDVD)</t>
  </si>
  <si>
    <t>DVD</t>
  </si>
  <si>
    <t>DURBEC St (LFN)</t>
  </si>
  <si>
    <t>DLF</t>
  </si>
  <si>
    <t>RAVIER St (LFN)</t>
  </si>
  <si>
    <t>UDI</t>
  </si>
  <si>
    <t>MARANDAT Bernard (LFN)</t>
  </si>
  <si>
    <t>EXD</t>
  </si>
  <si>
    <t>MIH Gilda (LFN)</t>
  </si>
  <si>
    <t>DUPONT-AIGNAN Nicolas</t>
  </si>
  <si>
    <t>BELOTTI Francis (LEXD)</t>
  </si>
  <si>
    <t>MACRON Emmanuel</t>
  </si>
  <si>
    <t>SAVON Hubert (LEXD)</t>
  </si>
  <si>
    <t>LE PEN Marine</t>
  </si>
  <si>
    <t>T2</t>
  </si>
  <si>
    <t>MENNUCCI Patrick (LGC)</t>
  </si>
  <si>
    <t>HAMON Beno</t>
  </si>
  <si>
    <t>GUERINI Jean-Noël (LGC)</t>
  </si>
  <si>
    <t>ARTHAUD Nathalie</t>
  </si>
  <si>
    <t>OLMETA René (LGC)</t>
  </si>
  <si>
    <t>POUTOU Philippe</t>
  </si>
  <si>
    <t>CHEMINADE Jacques</t>
  </si>
  <si>
    <t>LASSALLE Jean</t>
  </si>
  <si>
    <t>M Jean-Luc</t>
  </si>
  <si>
    <t>ASSELINEAU Fran</t>
  </si>
  <si>
    <t>FILLON Fran</t>
  </si>
  <si>
    <t>AUBRY Manon</t>
  </si>
  <si>
    <t>BOYER Valérie (LMAJ)</t>
  </si>
  <si>
    <t>DE PREVOISIN Robert</t>
  </si>
  <si>
    <t>RAVIER Stéphane (LFN)</t>
  </si>
  <si>
    <t>CAMUS Renaud</t>
  </si>
  <si>
    <t>MARIE Florie</t>
  </si>
  <si>
    <t>LOISEAU Nathalie</t>
  </si>
  <si>
    <t>ABDOURAMANE Said (LDIV)</t>
  </si>
  <si>
    <t>TRAORÉ Hamada</t>
  </si>
  <si>
    <t>BARLES S (LDVG)</t>
  </si>
  <si>
    <t>PHILIPPOT Florian</t>
  </si>
  <si>
    <t>AKROUNE Adrien (LDVG)</t>
  </si>
  <si>
    <t>ALEXANDRE Audric</t>
  </si>
  <si>
    <t>PELLICANI Christian (LFG)</t>
  </si>
  <si>
    <t>BOURG Dominique</t>
  </si>
  <si>
    <t>DEMEESTER Dominique (LFN)</t>
  </si>
  <si>
    <t>VAUCLIN Vincent</t>
  </si>
  <si>
    <t>TIAN Dominique (LUD)</t>
  </si>
  <si>
    <t>LAGARDE Jean-Christophe</t>
  </si>
  <si>
    <t>BRYA-BERTRAND Somia (LDIV)</t>
  </si>
  <si>
    <t>GLUCKSMANN Raphaël</t>
  </si>
  <si>
    <t>BATOUX Marie (LFG)</t>
  </si>
  <si>
    <t>GERNIGON Yves</t>
  </si>
  <si>
    <t>CASELLI Eug (LUG)</t>
  </si>
  <si>
    <t>HELGEN Gilles</t>
  </si>
  <si>
    <t>DJELLIL Omar (LDIV)</t>
  </si>
  <si>
    <t>CAILLAUD Sophie</t>
  </si>
  <si>
    <t>BEN MOHAMED Kaouther (LDVG)</t>
  </si>
  <si>
    <t>DELFEL Thérèse</t>
  </si>
  <si>
    <t>MARTI Jeanne (LFN)</t>
  </si>
  <si>
    <t>BROSSAT Ian</t>
  </si>
  <si>
    <t>BONNET Isabelle (LEXG)</t>
  </si>
  <si>
    <t>ASSELINEAU François</t>
  </si>
  <si>
    <t>CAMILLERI Eddy (LDIV)</t>
  </si>
  <si>
    <t>HAMON Benoît</t>
  </si>
  <si>
    <t>BIAGGI Solange (LUD)</t>
  </si>
  <si>
    <t>TOMASINI Nathalie</t>
  </si>
  <si>
    <t>NARDUCCI Lisette (LDVG)</t>
  </si>
  <si>
    <t>BARDELLA Jordan</t>
  </si>
  <si>
    <t>BAURAND Nicolas (LEXG)</t>
  </si>
  <si>
    <t>CORBET Cathy Denise Ginette</t>
  </si>
  <si>
    <t>MESSAS Lakbir (LDIV)</t>
  </si>
  <si>
    <t>SANCHEZ Antonio</t>
  </si>
  <si>
    <t>BAUMANN Jean-Pierre (LFN)</t>
  </si>
  <si>
    <t>DIEUMEGARD Pierre</t>
  </si>
  <si>
    <t>PERSIA Alain (LDIV)</t>
  </si>
  <si>
    <t>CHALENÇON Christophe</t>
  </si>
  <si>
    <t>RUBIROLA-BLANC Mich (LDVG)</t>
  </si>
  <si>
    <t>LALANNE Francis</t>
  </si>
  <si>
    <t>CARLOTTI Marie-Arlette (LUG)</t>
  </si>
  <si>
    <t>BELLAMY François-Xavier</t>
  </si>
  <si>
    <t>GILLES Bruno (LUD)</t>
  </si>
  <si>
    <t>JADOT Yannick</t>
  </si>
  <si>
    <t>SAID Elisabeth (LDVD)</t>
  </si>
  <si>
    <t>THOUY Hélène</t>
  </si>
  <si>
    <t>BISMUTH Robert (LDVG)</t>
  </si>
  <si>
    <t>BIDOU Olivier</t>
  </si>
  <si>
    <t>PASQUET Isabelle (LFG)</t>
  </si>
  <si>
    <t>PERSON Christian Luc</t>
  </si>
  <si>
    <t>GAUDIN Jean-Claude (LUD)</t>
  </si>
  <si>
    <t>AZERGUI Nagib</t>
  </si>
  <si>
    <t>CATANEO Michel (LFN)</t>
  </si>
  <si>
    <t>PALLOIX Marie-Fran (LFG)</t>
  </si>
  <si>
    <t>LEVY MOZZICONACCI Annie (LUG)</t>
  </si>
  <si>
    <t>JOLLIVET Andr (LDVG)</t>
  </si>
  <si>
    <t>TEISSIER Guy (LUD)</t>
  </si>
  <si>
    <t>CAVAGNARA Jean Marc (LFG)</t>
  </si>
  <si>
    <t>ZERIBI Karim (LUG)</t>
  </si>
  <si>
    <t>NEHARI Salah (LDVG)</t>
  </si>
  <si>
    <t>PETIT Caroline (LDVG)</t>
  </si>
  <si>
    <t>PIETRI Fernand (LDIV)</t>
  </si>
  <si>
    <t>CARTIER Sandrine (LFG)</t>
  </si>
  <si>
    <t>BLUM Roland (LUD)</t>
  </si>
  <si>
    <t>ASSANTE Robert (LDVD)</t>
  </si>
  <si>
    <t>RICHARD Ferdinand (LDVG)</t>
  </si>
  <si>
    <t>PHILIPPE Elisabeth (LFN)</t>
  </si>
  <si>
    <t>JOHSUA Samy (LFG)</t>
  </si>
  <si>
    <t>MIRON Richard (LUD)</t>
  </si>
  <si>
    <t>HOVSEPIAN Garo (LUG)</t>
  </si>
  <si>
    <t>MANNI Myriam (LDVG)</t>
  </si>
  <si>
    <t>P Dani (LEXG)</t>
  </si>
  <si>
    <t>DIOUF Pape (LDVG)</t>
  </si>
  <si>
    <t>HAMMOU Hassen (LDVG)</t>
  </si>
  <si>
    <t>BARNIER Jean-Fran (LEXG)</t>
  </si>
  <si>
    <t>MEGUENNI Zoubida (LDVG)</t>
  </si>
  <si>
    <t>ROCHE Fran (LEXG)</t>
  </si>
  <si>
    <t>COPPOLA Jean-Marc (LFG)</t>
  </si>
  <si>
    <t>ABIDI Cyril (LDVG)</t>
  </si>
  <si>
    <t>FRUCTUS Arlette (LUD)</t>
  </si>
  <si>
    <t>DEVIGNE Arnaud (LREM)</t>
  </si>
  <si>
    <t>MARTI Jeanne (LRN)</t>
  </si>
  <si>
    <t>LUC Jean-François (LRN)</t>
  </si>
  <si>
    <t>BERLAND Yvon (LREM)</t>
  </si>
  <si>
    <t>SIF Aïcha (LUG)</t>
  </si>
  <si>
    <t>MANIN Hervé (LDVC)</t>
  </si>
  <si>
    <t>ROSSI Julien (LDVG)</t>
  </si>
  <si>
    <t>GHALI Samia (LDVG)</t>
  </si>
  <si>
    <t>COMAS Laurent (LEXD)</t>
  </si>
  <si>
    <t>SAID SOILIHI Maliza (LREM)</t>
  </si>
  <si>
    <t>PEREZ Fabien (LVEC)</t>
  </si>
  <si>
    <t>PERNEY Ludovic (LDVD)</t>
  </si>
  <si>
    <t>BEZ Eléonore (LRN)</t>
  </si>
  <si>
    <t>OHANESSIAN Yannick (LUG)</t>
  </si>
  <si>
    <t>GALTIER David (LLR)</t>
  </si>
  <si>
    <t>MAASKRI Moussa (LLR)</t>
  </si>
  <si>
    <t>BARLES Sébastien (LVEC)</t>
  </si>
  <si>
    <t>GILLES Bruno (LDVD)</t>
  </si>
  <si>
    <t>FORTIN Olivia (LUG)</t>
  </si>
  <si>
    <t>SIMON Nathalie (LDVD)</t>
  </si>
  <si>
    <t>SIGNES Jean-Marc (LVEC)</t>
  </si>
  <si>
    <t>PÉCOUT Danièle (LEXG)</t>
  </si>
  <si>
    <t>ROCHE François (LEXG)</t>
  </si>
  <si>
    <t>CAMARD Sophie (LUG)</t>
  </si>
  <si>
    <t>BIAGGI Solange (LLR)</t>
  </si>
  <si>
    <t>VINAPON Georges (LDVG)</t>
  </si>
  <si>
    <t>JUSTE Christine (LVEC)</t>
  </si>
  <si>
    <t>PONCELET Zoé (LDVG)</t>
  </si>
  <si>
    <t>CHAMASSIAN Pascal (LREM)</t>
  </si>
  <si>
    <t>HAROUCHE Karine (LDIV)</t>
  </si>
  <si>
    <t>GRECH Sophie (LRN)</t>
  </si>
  <si>
    <t>PARODI Clémence (LRN)</t>
  </si>
  <si>
    <t>LHOTE Alain (LDVG)</t>
  </si>
  <si>
    <t>GERBER Muriel (LEXG)</t>
  </si>
  <si>
    <t>MARANDAT Bernard (LRN)</t>
  </si>
  <si>
    <t>MENCHON Hervé (LVEC)</t>
  </si>
  <si>
    <t>ALLISIO Franck (LRN)</t>
  </si>
  <si>
    <t>RAVIER Stéphane (LRN)</t>
  </si>
  <si>
    <t>COPPOLA Jean-Marc (LUG)</t>
  </si>
  <si>
    <t>BACCINO René (LDVD)</t>
  </si>
  <si>
    <t>DJAMBAÉ Nouriati (LVEC)</t>
  </si>
  <si>
    <t>GRAPELOUP Mathieu (LREM)</t>
  </si>
  <si>
    <t>BLANC Pierre-Henri (LDVG)</t>
  </si>
  <si>
    <t>GOY Sophie (LREM)</t>
  </si>
  <si>
    <t>COLIN Josépha (LDVD)</t>
  </si>
  <si>
    <t>CORTEGGIANI Jean-Marc (LDVD)</t>
  </si>
  <si>
    <t>POITEVIN Gaëtan (LDVG)</t>
  </si>
  <si>
    <t>NARDUCCI Lisette (LDVD)</t>
  </si>
  <si>
    <t>BERGERON David (LDVG)</t>
  </si>
  <si>
    <t>VASSAL Martine (LLR)</t>
  </si>
  <si>
    <t>ROYER-PERREAUT Lionel (LLR)</t>
  </si>
  <si>
    <t>RAVIER Julien (LLR)</t>
  </si>
  <si>
    <t>BENSAADA Mohammed (LVEC)</t>
  </si>
  <si>
    <t>PERNICE Stephane (LEXG)</t>
  </si>
  <si>
    <t>BERNASCONI Sabine (LLR)</t>
  </si>
  <si>
    <t>PAYAN Benoît (LUG)</t>
  </si>
  <si>
    <t>AGRESTI Jean-Philippe (LLR)</t>
  </si>
  <si>
    <t>DE CAMBIAIRE François (LDVG)</t>
  </si>
  <si>
    <t>BULTEAU-RAMBAUD Marie-Florence (LREM)</t>
  </si>
  <si>
    <t>AHAMADA Saïd (LREM)</t>
  </si>
  <si>
    <t>DELIGNY Yannick (LDIV)</t>
  </si>
  <si>
    <t>RUBIROLA Michèle (LUG)</t>
  </si>
  <si>
    <t>BACCHI Jérémy (LUG)</t>
  </si>
  <si>
    <t>SOILIHI Chahidati (LVEC)</t>
  </si>
  <si>
    <t>ZIDANE Farid (LDIV)</t>
  </si>
  <si>
    <t>Mme DELAYE Laurence et M. LUC Jean-François (BC-FN)</t>
  </si>
  <si>
    <t>2015T11Mme DELAYE Laurence et M. LUC Jean-François (BC-FN)</t>
  </si>
  <si>
    <t>Mme FORAY Sylvie et M. GOUIN Alain (BC-DLF)</t>
  </si>
  <si>
    <t>2015T11Mme FORAY Sylvie et M. GOUIN Alain (BC-DLF)</t>
  </si>
  <si>
    <t>Mme DAUBET Monique et M. PINATEL Thibault (BC-UD)</t>
  </si>
  <si>
    <t>2015T11Mme DAUBET Monique et M. PINATEL Thibault (BC-UD)</t>
  </si>
  <si>
    <t>M. BOUHOUALI Ali et Mme CARBONNEL Monique (BC-DVD)</t>
  </si>
  <si>
    <t>2015T11M. BOUHOUALI Ali et Mme CARBONNEL Monique (BC-DVD)</t>
  </si>
  <si>
    <t>Mme KLEPPER Véronique et M. LITTERA Christophe (BC-DVG)</t>
  </si>
  <si>
    <t>2015T11Mme KLEPPER Véronique et M. LITTERA Christophe (BC-DVG)</t>
  </si>
  <si>
    <t>Mme MEDJBAR Houria et M. PEREZ Bruno (BC-DIV)</t>
  </si>
  <si>
    <t>2015T11Mme MEDJBAR Houria et M. PEREZ Bruno (BC-DIV)</t>
  </si>
  <si>
    <t>M. BOUALEM Miloud et Mme GILLY Hélène (BC-MDM)</t>
  </si>
  <si>
    <t>2015T11M. BOUALEM Miloud et Mme GILLY Hélène (BC-MDM)</t>
  </si>
  <si>
    <t>M. RODI Michel et Mme ZOUBIR Linda (BC-DVG)</t>
  </si>
  <si>
    <t>2015T11M. RODI Michel et Mme ZOUBIR Linda (BC-DVG)</t>
  </si>
  <si>
    <t>M. ASPINAS Gilles et Mme ELDIN Carole (BC-FG)</t>
  </si>
  <si>
    <t>2015T11M. ASPINAS Gilles et Mme ELDIN Carole (BC-FG)</t>
  </si>
  <si>
    <t>M. CHABRAN Guillaume et Mme LOPEZ Marine (BC-DIV)</t>
  </si>
  <si>
    <t>2015T11M. CHABRAN Guillaume et Mme LOPEZ Marine (BC-DIV)</t>
  </si>
  <si>
    <t>M. PAYAN Benoît et Mme RUBIROLA Michèle (BC-UG)</t>
  </si>
  <si>
    <t>2015T11M. PAYAN Benoît et Mme RUBIROLA Michèle (BC-UG)</t>
  </si>
  <si>
    <t>M. DUPUIS Joël et Mme MARTI Jeanne (BC-FN)</t>
  </si>
  <si>
    <t>2015T12M. DUPUIS Joël et Mme MARTI Jeanne (BC-FN)</t>
  </si>
  <si>
    <t>M. GUERINI Jean-Noël et Mme NARDUCCI Lisette (BC-DVG)</t>
  </si>
  <si>
    <t>2015T12M. GUERINI Jean-Noël et Mme NARDUCCI Lisette (BC-DVG)</t>
  </si>
  <si>
    <t>Mme AKHAZZANE Nora et M. GUAZA Gabriel (BC-SOC)</t>
  </si>
  <si>
    <t>2015T12Mme AKHAZZANE Nora et M. GUAZA Gabriel (BC-SOC)</t>
  </si>
  <si>
    <t>Mme BRUGUIERE Marie-Claude et M. MAZET Thomas (BC-UD)</t>
  </si>
  <si>
    <t>2015T12Mme BRUGUIERE Marie-Claude et M. MAZET Thomas (BC-UD)</t>
  </si>
  <si>
    <t>M. DEKHIL Hacene et Mme PERRIN TOININ Irène (BC-FG)</t>
  </si>
  <si>
    <t>2015T12M. DEKHIL Hacene et Mme PERRIN TOININ Irène (BC-FG)</t>
  </si>
  <si>
    <t>M. DUPLAIX Gabriel et Mme FOREST Nathalie (BC-DLF)</t>
  </si>
  <si>
    <t>2015T12M. DUPLAIX Gabriel et Mme FOREST Nathalie (BC-DLF)</t>
  </si>
  <si>
    <t>M. COPPEY Stéphane et Mme VICHNIEVSKY Laurence (BC-VEC)</t>
  </si>
  <si>
    <t>2015T12M. COPPEY Stéphane et Mme VICHNIEVSKY Laurence (BC-VEC)</t>
  </si>
  <si>
    <t>2015T12Mme DELAYE Laurence et M. LUC Jean-François (BC-FN)</t>
  </si>
  <si>
    <t>2015T12Mme FORAY Sylvie et M. GOUIN Alain (BC-DLF)</t>
  </si>
  <si>
    <t>2015T12Mme DAUBET Monique et M. PINATEL Thibault (BC-UD)</t>
  </si>
  <si>
    <t>2015T12M. BOUHOUALI Ali et Mme CARBONNEL Monique (BC-DVD)</t>
  </si>
  <si>
    <t>2015T12Mme KLEPPER Véronique et M. LITTERA Christophe (BC-DVG)</t>
  </si>
  <si>
    <t>2015T12Mme MEDJBAR Houria et M. PEREZ Bruno (BC-DIV)</t>
  </si>
  <si>
    <t>2015T12M. BOUALEM Miloud et Mme GILLY Hélène (BC-MDM)</t>
  </si>
  <si>
    <t>2015T12M. RODI Michel et Mme ZOUBIR Linda (BC-DVG)</t>
  </si>
  <si>
    <t>2015T12M. ASPINAS Gilles et Mme ELDIN Carole (BC-FG)</t>
  </si>
  <si>
    <t>2015T12M. CHABRAN Guillaume et Mme LOPEZ Marine (BC-DIV)</t>
  </si>
  <si>
    <t>2015T12M. PAYAN Benoît et Mme RUBIROLA Michèle (BC-UG)</t>
  </si>
  <si>
    <t>2015T13Mme DELAYE Laurence et M. LUC Jean-François (BC-FN)</t>
  </si>
  <si>
    <t>2015T13Mme FORAY Sylvie et M. GOUIN Alain (BC-DLF)</t>
  </si>
  <si>
    <t>2015T13Mme DAUBET Monique et M. PINATEL Thibault (BC-UD)</t>
  </si>
  <si>
    <t>2015T13M. BOUHOUALI Ali et Mme CARBONNEL Monique (BC-DVD)</t>
  </si>
  <si>
    <t>2015T13Mme KLEPPER Véronique et M. LITTERA Christophe (BC-DVG)</t>
  </si>
  <si>
    <t>2015T13Mme MEDJBAR Houria et M. PEREZ Bruno (BC-DIV)</t>
  </si>
  <si>
    <t>2015T13M. BOUALEM Miloud et Mme GILLY Hélène (BC-MDM)</t>
  </si>
  <si>
    <t>2015T13M. RODI Michel et Mme ZOUBIR Linda (BC-DVG)</t>
  </si>
  <si>
    <t>2015T13M. ASPINAS Gilles et Mme ELDIN Carole (BC-FG)</t>
  </si>
  <si>
    <t>2015T13M. CHABRAN Guillaume et Mme LOPEZ Marine (BC-DIV)</t>
  </si>
  <si>
    <t>2015T13M. PAYAN Benoît et Mme RUBIROLA Michèle (BC-UG)</t>
  </si>
  <si>
    <t>Mme D'ANGIO Sandrine et M. MAGGIO Antoine (BC-FN)</t>
  </si>
  <si>
    <t>2015T13Mme D'ANGIO Sandrine et M. MAGGIO Antoine (BC-FN)</t>
  </si>
  <si>
    <t>M. FUCHS Robert et Mme MACALUSO Marie-Laurence (BC-UD)</t>
  </si>
  <si>
    <t>2015T13M. FUCHS Robert et Mme MACALUSO Marie-Laurence (BC-UD)</t>
  </si>
  <si>
    <t>Mme HADJ-CHIKH Haouaria et M. ROSSI Denis (BC-UG)</t>
  </si>
  <si>
    <t>2015T13Mme HADJ-CHIKH Haouaria et M. ROSSI Denis (BC-UG)</t>
  </si>
  <si>
    <t>Mme BERRICHE Karima et M. ITRISSO Mohamed (BC-FG)</t>
  </si>
  <si>
    <t>2015T13Mme BERRICHE Karima et M. ITRISSO Mohamed (BC-FG)</t>
  </si>
  <si>
    <t>M. DOUCOURE Samba et Mme MANNI Myriam (BC-DVG)</t>
  </si>
  <si>
    <t>2015T13M. DOUCOURE Samba et Mme MANNI Myriam (BC-DVG)</t>
  </si>
  <si>
    <t>Mme PUSTORINO Marine et M. REY Maurice (BC-UD)</t>
  </si>
  <si>
    <t>2015T13Mme PUSTORINO Marine et M. REY Maurice (BC-UD)</t>
  </si>
  <si>
    <t>Mme GAMERRE France et M. OHANESSIAN Yannick (BC-UG)</t>
  </si>
  <si>
    <t>2015T13Mme GAMERRE France et M. OHANESSIAN Yannick (BC-UG)</t>
  </si>
  <si>
    <t>M. BARAT Loïc et Mme PHILIPPE Élisabeth (BC-FN)</t>
  </si>
  <si>
    <t>2015T13M. BARAT Loïc et Mme PHILIPPE Élisabeth (BC-FN)</t>
  </si>
  <si>
    <t>Mme ALDILA Michèle et M. ROUDIER Paul (BC-DLF)</t>
  </si>
  <si>
    <t>2015T13Mme ALDILA Michèle et M. ROUDIER Paul (BC-DLF)</t>
  </si>
  <si>
    <t>M. BARBE Christian et Mme WALGENWITZ Catherine (BC-FG)</t>
  </si>
  <si>
    <t>2015T13M. BARBE Christian et Mme WALGENWITZ Catherine (BC-FG)</t>
  </si>
  <si>
    <t>Mme BENAMAR Rosa et M. MENNILLO Jean-Jacques (BC-DIV)</t>
  </si>
  <si>
    <t>2015T13Mme BENAMAR Rosa et M. MENNILLO Jean-Jacques (BC-DIV)</t>
  </si>
  <si>
    <t>M. BAUMANN Jean Pierre et Mme KERBRAT Danielle (BC-FN)</t>
  </si>
  <si>
    <t>2015T13M. BAUMANN Jean Pierre et Mme KERBRAT Danielle (BC-FN)</t>
  </si>
  <si>
    <t>Mme BIAGGI Solange et M. DI NOCERA Maurice (BC-UD)</t>
  </si>
  <si>
    <t>2015T13Mme BIAGGI Solange et M. DI NOCERA Maurice (BC-UD)</t>
  </si>
  <si>
    <t>Mme LABOZ GUEDJ Martine et M. REBAUDENGO Frank (BC-RDG)</t>
  </si>
  <si>
    <t>2015T13Mme LABOZ GUEDJ Martine et M. REBAUDENGO Frank (BC-RDG)</t>
  </si>
  <si>
    <t>M. BARLES Sébastien et Mme PIGAMO Nathalie (BC-UG)</t>
  </si>
  <si>
    <t>2015T13M. BARLES Sébastien et Mme PIGAMO Nathalie (BC-UG)</t>
  </si>
  <si>
    <t>M. COCAIGN Bruno et Mme PASQUET Isabelle (BC-FG)</t>
  </si>
  <si>
    <t>2015T13M. COCAIGN Bruno et Mme PASQUET Isabelle (BC-FG)</t>
  </si>
  <si>
    <t>M. DROUARD Nicolas et Mme MEMAJ Patricia (BC-DIV)</t>
  </si>
  <si>
    <t>2015T13M. DROUARD Nicolas et Mme MEMAJ Patricia (BC-DIV)</t>
  </si>
  <si>
    <t>2015T14M. BAUMANN Jean Pierre et Mme KERBRAT Danielle (BC-FN)</t>
  </si>
  <si>
    <t>2015T14Mme BIAGGI Solange et M. DI NOCERA Maurice (BC-UD)</t>
  </si>
  <si>
    <t>2015T14Mme LABOZ GUEDJ Martine et M. REBAUDENGO Frank (BC-RDG)</t>
  </si>
  <si>
    <t>2015T14M. BARLES Sébastien et Mme PIGAMO Nathalie (BC-UG)</t>
  </si>
  <si>
    <t>2015T14M. COCAIGN Bruno et Mme PASQUET Isabelle (BC-FG)</t>
  </si>
  <si>
    <t>2015T14M. DROUARD Nicolas et Mme MEMAJ Patricia (BC-DIV)</t>
  </si>
  <si>
    <t>M. AOUNI-OUEDERNI Fethi et Mme DENIA-SALONE Concep (BC-DVD)</t>
  </si>
  <si>
    <t>2015T14M. AOUNI-OUEDERNI Fethi et Mme DENIA-SALONE Concep (BC-DVD)</t>
  </si>
  <si>
    <t>Mme BERNASCONI Sabine et M. MORAINE Yves (BC-UD)</t>
  </si>
  <si>
    <t>2015T14Mme BERNASCONI Sabine et M. MORAINE Yves (BC-UD)</t>
  </si>
  <si>
    <t>M. GERONIMO Éric et Mme PARODI Clémence (BC-FN)</t>
  </si>
  <si>
    <t>2015T14M. GERONIMO Éric et Mme PARODI Clémence (BC-FN)</t>
  </si>
  <si>
    <t>M. ANDRÉ Jean-Christophe et Mme MONETTO Bernadette (BC-DLF)</t>
  </si>
  <si>
    <t>2015T14M. ANDRÉ Jean-Christophe et Mme MONETTO Bernadette (BC-DLF)</t>
  </si>
  <si>
    <t>Mme GARINO Audrey et M. PELLICANI Christian (BC-FG)</t>
  </si>
  <si>
    <t>2015T14Mme GARINO Audrey et M. PELLICANI Christian (BC-FG)</t>
  </si>
  <si>
    <t>M. MARTIN DE CHAMPAGNAC Franck-Michel et Mme PUGGE (BC-MDM)</t>
  </si>
  <si>
    <t>2015T14M. MARTIN DE CHAMPAGNAC Franck-Michel et Mme PUGGE (BC-MDM)</t>
  </si>
  <si>
    <t>M. LAO Michel et Mme LEVY-MOZZICONACCI Annie (BC-UG)</t>
  </si>
  <si>
    <t>2015T14M. LAO Michel et Mme LEVY-MOZZICONACCI Annie (BC-UG)</t>
  </si>
  <si>
    <t>2015T11M. AOUNI-OUEDERNI Fethi et Mme DENIA-SALONE Concep (BC-DVD)</t>
  </si>
  <si>
    <t>2015T11Mme BERNASCONI Sabine et M. MORAINE Yves (BC-UD)</t>
  </si>
  <si>
    <t>2015T11M. GERONIMO Éric et Mme PARODI Clémence (BC-FN)</t>
  </si>
  <si>
    <t>2015T11M. ANDRÉ Jean-Christophe et Mme MONETTO Bernadette (BC-DLF)</t>
  </si>
  <si>
    <t>2015T11Mme GARINO Audrey et M. PELLICANI Christian (BC-FG)</t>
  </si>
  <si>
    <t>2015T11M. MARTIN DE CHAMPAGNAC Franck-Michel et Mme PUGGE (BC-MDM)</t>
  </si>
  <si>
    <t>2015T11M. LAO Michel et Mme LEVY-MOZZICONACCI Annie (BC-UG)</t>
  </si>
  <si>
    <t>M. MAUNIER Marcel et Mme TRANI Jocelyne (BC-FN)</t>
  </si>
  <si>
    <t>2015T14M. MAUNIER Marcel et Mme TRANI Jocelyne (BC-FN)</t>
  </si>
  <si>
    <t>M. ROYER-PERREAUT Lionel et Mme VASSAL Martine (BC-UD)</t>
  </si>
  <si>
    <t>2015T14M. ROYER-PERREAUT Lionel et Mme VASSAL Martine (BC-UD)</t>
  </si>
  <si>
    <t>Mme BRUN-POTHIN Stéphanie et M. LLEDO Frédéric-Sau (BC-DVD)</t>
  </si>
  <si>
    <t>2015T14Mme BRUN-POTHIN Stéphanie et M. LLEDO Frédéric-Sau (BC-DVD)</t>
  </si>
  <si>
    <t>M. CAVAGNARA Jean-Marc et Mme HOCINI Sophia (BC-FG)</t>
  </si>
  <si>
    <t>2015T14M. CAVAGNARA Jean-Marc et Mme HOCINI Sophia (BC-FG)</t>
  </si>
  <si>
    <t>Mme HAMONET Chantal et M. THEVENIN Patrick (BC-MDM)</t>
  </si>
  <si>
    <t>2015T14Mme HAMONET Chantal et M. THEVENIN Patrick (BC-MDM)</t>
  </si>
  <si>
    <t>M. CHARTON Jacques et Mme FERNANDEZ Marie (BC-DVG)</t>
  </si>
  <si>
    <t>2015T14M. CHARTON Jacques et Mme FERNANDEZ Marie (BC-DVG)</t>
  </si>
  <si>
    <t>Mme CARADEC Laure-Agnès et M. REAULT Didier (BC-UD)</t>
  </si>
  <si>
    <t>2015T14Mme CARADEC Laure-Agnès et M. REAULT Didier (BC-UD)</t>
  </si>
  <si>
    <t>M. CATANEO Michel et Mme SICARD Caroline (BC-FN)</t>
  </si>
  <si>
    <t>2015T14M. CATANEO Michel et Mme SICARD Caroline (BC-FN)</t>
  </si>
  <si>
    <t>M. CALVET Alain et Mme CASSAGNAU Florence (BC-DLF)</t>
  </si>
  <si>
    <t>2015T14M. CALVET Alain et Mme CASSAGNAU Florence (BC-DLF)</t>
  </si>
  <si>
    <t>M. ALGRIN Guillaume et Mme RUMEAU Marie-Claude (BC-FG)</t>
  </si>
  <si>
    <t>2015T14M. ALGRIN Guillaume et Mme RUMEAU Marie-Claude (BC-FG)</t>
  </si>
  <si>
    <t>Mme JUSTE Christine et M. MENCHON Hervé (BC-VEC)</t>
  </si>
  <si>
    <t>2015T14Mme JUSTE Christine et M. MENCHON Hervé (BC-VEC)</t>
  </si>
  <si>
    <t>2015T15M. MAUNIER Marcel et Mme TRANI Jocelyne (BC-FN)</t>
  </si>
  <si>
    <t>2015T15M. ROYER-PERREAUT Lionel et Mme VASSAL Martine (BC-UD)</t>
  </si>
  <si>
    <t>2015T15Mme BRUN-POTHIN Stéphanie et M. LLEDO Frédéric-Sau (BC-DVD)</t>
  </si>
  <si>
    <t>2015T15M. CAVAGNARA Jean-Marc et Mme HOCINI Sophia (BC-FG)</t>
  </si>
  <si>
    <t>2015T15Mme HAMONET Chantal et M. THEVENIN Patrick (BC-MDM)</t>
  </si>
  <si>
    <t>2015T15M. CHARTON Jacques et Mme FERNANDEZ Marie (BC-DVG)</t>
  </si>
  <si>
    <t>2015T15Mme CARADEC Laure-Agnès et M. REAULT Didier (BC-UD)</t>
  </si>
  <si>
    <t>2015T15M. CATANEO Michel et Mme SICARD Caroline (BC-FN)</t>
  </si>
  <si>
    <t>2015T15M. CALVET Alain et Mme CASSAGNAU Florence (BC-DLF)</t>
  </si>
  <si>
    <t>2015T15M. ALGRIN Guillaume et Mme RUMEAU Marie-Claude (BC-FG)</t>
  </si>
  <si>
    <t>2015T15Mme JUSTE Christine et M. MENCHON Hervé (BC-VEC)</t>
  </si>
  <si>
    <t>2015T15M. BAUMANN Jean Pierre et Mme KERBRAT Danielle (BC-FN)</t>
  </si>
  <si>
    <t>2015T15Mme BIAGGI Solange et M. DI NOCERA Maurice (BC-UD)</t>
  </si>
  <si>
    <t>2015T15Mme LABOZ GUEDJ Martine et M. REBAUDENGO Frank (BC-RDG)</t>
  </si>
  <si>
    <t>2015T15M. BARLES Sébastien et Mme PIGAMO Nathalie (BC-UG)</t>
  </si>
  <si>
    <t>2015T15M. COCAIGN Bruno et Mme PASQUET Isabelle (BC-FG)</t>
  </si>
  <si>
    <t>2015T15M. DROUARD Nicolas et Mme MEMAJ Patricia (BC-DIV)</t>
  </si>
  <si>
    <t>Mme CARREGA Sylvie et M. SANTELLI Thierry (BC-UD)</t>
  </si>
  <si>
    <t>2015T15Mme CARREGA Sylvie et M. SANTELLI Thierry (BC-UD)</t>
  </si>
  <si>
    <t>M. COMAS Laurent et Mme ORTEGA Anaïs (BC-FN)</t>
  </si>
  <si>
    <t>2015T15M. COMAS Laurent et Mme ORTEGA Anaïs (BC-FN)</t>
  </si>
  <si>
    <t>M. BARTHELEMY Denis et Mme HERMANT Sylvie (BC-SOC)</t>
  </si>
  <si>
    <t>2015T15M. BARTHELEMY Denis et Mme HERMANT Sylvie (BC-SOC)</t>
  </si>
  <si>
    <t>Mme BENGUERROUD Myriam et M. BERRAHMA Abdelkader (BC-DIV)</t>
  </si>
  <si>
    <t>2015T15Mme BENGUERROUD Myriam et M. BERRAHMA Abdelkader (BC-DIV)</t>
  </si>
  <si>
    <t>Mme DUVAL Jocelyne et M. MAURICE Pierre (BC-FG)</t>
  </si>
  <si>
    <t>2015T15Mme DUVAL Jocelyne et M. MAURICE Pierre (BC-FG)</t>
  </si>
  <si>
    <t>Mme DESLOT Laura et M. ESPOSITO Anthony (BC-DLF)</t>
  </si>
  <si>
    <t>2015T15Mme DESLOT Laura et M. ESPOSITO Anthony (BC-DLF)</t>
  </si>
  <si>
    <t>Mme RADY Souaad et M. ZEMMOUCHI Sofiane (BC-DVG)</t>
  </si>
  <si>
    <t>2015T15Mme RADY Souaad et M. ZEMMOUCHI Sofiane (BC-DVG)</t>
  </si>
  <si>
    <t>2015T16Mme CARREGA Sylvie et M. SANTELLI Thierry (BC-UD)</t>
  </si>
  <si>
    <t>2015T16M. COMAS Laurent et Mme ORTEGA Anaïs (BC-FN)</t>
  </si>
  <si>
    <t>2015T16M. BARTHELEMY Denis et Mme HERMANT Sylvie (BC-SOC)</t>
  </si>
  <si>
    <t>2015T16Mme BENGUERROUD Myriam et M. BERRAHMA Abdelkader (BC-DIV)</t>
  </si>
  <si>
    <t>2015T16Mme DUVAL Jocelyne et M. MAURICE Pierre (BC-FG)</t>
  </si>
  <si>
    <t>2015T16Mme DESLOT Laura et M. ESPOSITO Anthony (BC-DLF)</t>
  </si>
  <si>
    <t>2015T16Mme RADY Souaad et M. ZEMMOUCHI Sofiane (BC-DVG)</t>
  </si>
  <si>
    <t>2015T16Mme PUSTORINO Marine et M. REY Maurice (BC-UD)</t>
  </si>
  <si>
    <t>2015T16Mme GAMERRE France et M. OHANESSIAN Yannick (BC-UG)</t>
  </si>
  <si>
    <t>2015T16M. BARAT Loïc et Mme PHILIPPE Élisabeth (BC-FN)</t>
  </si>
  <si>
    <t>2015T16Mme ALDILA Michèle et M. ROUDIER Paul (BC-DLF)</t>
  </si>
  <si>
    <t>2015T16M. BARBE Christian et Mme WALGENWITZ Catherine (BC-FG)</t>
  </si>
  <si>
    <t>2015T16Mme BENAMAR Rosa et M. MENNILLO Jean-Jacques (BC-DIV)</t>
  </si>
  <si>
    <t>2015T17Mme D'ANGIO Sandrine et M. MAGGIO Antoine (BC-FN)</t>
  </si>
  <si>
    <t>2015T17M. FUCHS Robert et Mme MACALUSO Marie-Laurence (BC-UD)</t>
  </si>
  <si>
    <t>2015T17Mme HADJ-CHIKH Haouaria et M. ROSSI Denis (BC-UG)</t>
  </si>
  <si>
    <t>2015T17Mme BERRICHE Karima et M. ITRISSO Mohamed (BC-FG)</t>
  </si>
  <si>
    <t>2015T17M. DOUCOURE Samba et Mme MANNI Myriam (BC-DVG)</t>
  </si>
  <si>
    <t>M. DUDIEUZÈRE Cédric et Mme MUSTACHIA Marie (BC-FN)</t>
  </si>
  <si>
    <t>2015T17M. DUDIEUZÈRE Cédric et Mme MUSTACHIA Marie (BC-FN)</t>
  </si>
  <si>
    <t>M. MASSE Christophe et Mme TRANCHIDA Geneviève (BC-SOC)</t>
  </si>
  <si>
    <t>2015T17M. MASSE Christophe et Mme TRANCHIDA Geneviève (BC-SOC)</t>
  </si>
  <si>
    <t>Mme CORDIER Monique et M. MIRON Richard (BC-UD)</t>
  </si>
  <si>
    <t>2015T17Mme CORDIER Monique et M. MIRON Richard (BC-UD)</t>
  </si>
  <si>
    <t>M. MONTES Henri et Mme MOURIES Odile (BC-DLF)</t>
  </si>
  <si>
    <t>2015T17M. MONTES Henri et Mme MOURIES Odile (BC-DLF)</t>
  </si>
  <si>
    <t>M. MEZEGHICHE Samir et Mme SOILIHI Sarah (BC-DVG)</t>
  </si>
  <si>
    <t>2015T17M. MEZEGHICHE Samir et Mme SOILIHI Sarah (BC-DVG)</t>
  </si>
  <si>
    <t>Mme HOFFMANN Anita et M. MHAMADI Saïd (BC-VEC)</t>
  </si>
  <si>
    <t>2015T17Mme HOFFMANN Anita et M. MHAMADI Saïd (BC-VEC)</t>
  </si>
  <si>
    <t>Mme CAZORLA Marie-José et M. PEYRAUD Nicolas (BC-FG)</t>
  </si>
  <si>
    <t>2015T17Mme CAZORLA Marie-José et M. PEYRAUD Nicolas (BC-FG)</t>
  </si>
  <si>
    <t>M. BENARIOUA Rébia et Mme DI MARINO Anne (BC-SOC)</t>
  </si>
  <si>
    <t>2015T17M. BENARIOUA Rébia et Mme DI MARINO Anne (BC-SOC)</t>
  </si>
  <si>
    <t>M. CUPOLATI Paul et Mme FARKAS Monique (BC-FN)</t>
  </si>
  <si>
    <t>2015T17M. CUPOLATI Paul et Mme FARKAS Monique (BC-FN)</t>
  </si>
  <si>
    <t>M. AYADI Samir et Mme CHARIN Simone (BC-DLF)</t>
  </si>
  <si>
    <t>2015T17M. AYADI Samir et Mme CHARIN Simone (BC-DLF)</t>
  </si>
  <si>
    <t>Mme CAMELIO Marie et M. SUSINI Bernard (BC-UD)</t>
  </si>
  <si>
    <t>2015T17Mme CAMELIO Marie et M. SUSINI Bernard (BC-UD)</t>
  </si>
  <si>
    <t>M. BEN AHMED Sam et Mme M'MADI Rabiata (BC-DVG)</t>
  </si>
  <si>
    <t>2015T17M. BEN AHMED Sam et Mme M'MADI Rabiata (BC-DVG)</t>
  </si>
  <si>
    <t>Mme GRECH Sophie et M. MARANDAT Bernard (BC-FN)</t>
  </si>
  <si>
    <t>2015T18Mme GRECH Sophie et M. MARANDAT Bernard (BC-FN)</t>
  </si>
  <si>
    <t>M. JIBRAYEL Henri et Mme SPORTIELLO Josette (BC-SOC)</t>
  </si>
  <si>
    <t>2015T18M. JIBRAYEL Henri et Mme SPORTIELLO Josette (BC-SOC)</t>
  </si>
  <si>
    <t>Mme CARLE FRENTZEL Lydia et M. MARTY Bernard (BC-DVG)</t>
  </si>
  <si>
    <t>2015T18Mme CARLE FRENTZEL Lydia et M. MARTY Bernard (BC-DVG)</t>
  </si>
  <si>
    <t>M. PANAGIOTOU Georges et Mme RIVET-JOLIN Catherine (BC-UD)</t>
  </si>
  <si>
    <t>2015T18M. PANAGIOTOU Georges et Mme RIVET-JOLIN Catherine (BC-UD)</t>
  </si>
  <si>
    <t>M. BERTRAND Denis et Mme OUDALI Ghania (BC-DLF)</t>
  </si>
  <si>
    <t>2015T18M. BERTRAND Denis et Mme OUDALI Ghania (BC-DLF)</t>
  </si>
  <si>
    <t>Mme DIAMANTI Valérie et M. SICARD Jean (BC-DVG)</t>
  </si>
  <si>
    <t>2015T18Mme DIAMANTI Valérie et M. SICARD Jean (BC-DVG)</t>
  </si>
  <si>
    <t>2015T18M. BENARIOUA Rébia et Mme DI MARINO Anne (BC-SOC)</t>
  </si>
  <si>
    <t>2015T18M. CUPOLATI Paul et Mme FARKAS Monique (BC-FN)</t>
  </si>
  <si>
    <t>2015T18M. AYADI Samir et Mme CHARIN Simone (BC-DLF)</t>
  </si>
  <si>
    <t>2015T18Mme CAMELIO Marie et M. SUSINI Bernard (BC-UD)</t>
  </si>
  <si>
    <t>2015T18M. BEN AHMED Sam et Mme M'MADI Rabiata (BC-DVG)</t>
  </si>
  <si>
    <t>2017T15DUPONT-AIGNAN Nicolas</t>
  </si>
  <si>
    <t>2017T16DUPONT-AIGNAN Nicolas</t>
  </si>
  <si>
    <t>2017T11DUPONT-AIGNAN Nicolas</t>
  </si>
  <si>
    <t>2017T14DUPONT-AIGNAN Nicolas</t>
  </si>
  <si>
    <t>2017T17DUPONT-AIGNAN Nicolas</t>
  </si>
  <si>
    <t>2017T12DUPONT-AIGNAN Nicolas</t>
  </si>
  <si>
    <t>2017T13DUPONT-AIGNAN Nicolas</t>
  </si>
  <si>
    <t>2017T18DUPONT-AIGNAN Nicolas</t>
  </si>
  <si>
    <t>2017T25MACRON Emmanuel</t>
  </si>
  <si>
    <t>2017T26MACRON Emmanuel</t>
  </si>
  <si>
    <t>2017T21MACRON Emmanuel</t>
  </si>
  <si>
    <t>2017T24MACRON Emmanuel</t>
  </si>
  <si>
    <t>2017T27MACRON Emmanuel</t>
  </si>
  <si>
    <t>2017T22MACRON Emmanuel</t>
  </si>
  <si>
    <t>2017T23MACRON Emmanuel</t>
  </si>
  <si>
    <t>2017T28MACRON Emmanuel</t>
  </si>
  <si>
    <t>2017T15LE PEN Marine</t>
  </si>
  <si>
    <t>2017T16LE PEN Marine</t>
  </si>
  <si>
    <t>2017T11LE PEN Marine</t>
  </si>
  <si>
    <t>2017T14LE PEN Marine</t>
  </si>
  <si>
    <t>2017T17LE PEN Marine</t>
  </si>
  <si>
    <t>2017T12LE PEN Marine</t>
  </si>
  <si>
    <t>2017T13LE PEN Marine</t>
  </si>
  <si>
    <t>2017T18LE PEN Marine</t>
  </si>
  <si>
    <t>2017T25LE PEN Marine</t>
  </si>
  <si>
    <t>2017T26LE PEN Marine</t>
  </si>
  <si>
    <t>2017T21LE PEN Marine</t>
  </si>
  <si>
    <t>2017T24LE PEN Marine</t>
  </si>
  <si>
    <t>2017T27LE PEN Marine</t>
  </si>
  <si>
    <t>2017T22LE PEN Marine</t>
  </si>
  <si>
    <t>2017T23LE PEN Marine</t>
  </si>
  <si>
    <t>2017T28LE PEN Marine</t>
  </si>
  <si>
    <t>2017T15MACRON Emmanuel</t>
  </si>
  <si>
    <t>2017T16MACRON Emmanuel</t>
  </si>
  <si>
    <t>2017T11MACRON Emmanuel</t>
  </si>
  <si>
    <t>2017T14MACRON Emmanuel</t>
  </si>
  <si>
    <t>2017T17MACRON Emmanuel</t>
  </si>
  <si>
    <t>2017T12MACRON Emmanuel</t>
  </si>
  <si>
    <t>2017T13MACRON Emmanuel</t>
  </si>
  <si>
    <t>2017T18MACRON Emmanuel</t>
  </si>
  <si>
    <t>2017T15HAMON Beno</t>
  </si>
  <si>
    <t>2017T16HAMON Beno</t>
  </si>
  <si>
    <t>2017T11HAMON Beno</t>
  </si>
  <si>
    <t>2017T14HAMON Beno</t>
  </si>
  <si>
    <t>2017T17HAMON Beno</t>
  </si>
  <si>
    <t>2017T12HAMON Beno</t>
  </si>
  <si>
    <t>2017T13HAMON Beno</t>
  </si>
  <si>
    <t>2017T18HAMON Beno</t>
  </si>
  <si>
    <t>2017T15ARTHAUD Nathalie</t>
  </si>
  <si>
    <t>2017T16ARTHAUD Nathalie</t>
  </si>
  <si>
    <t>2017T11ARTHAUD Nathalie</t>
  </si>
  <si>
    <t>2017T14ARTHAUD Nathalie</t>
  </si>
  <si>
    <t>2017T17ARTHAUD Nathalie</t>
  </si>
  <si>
    <t>2017T12ARTHAUD Nathalie</t>
  </si>
  <si>
    <t>2017T13ARTHAUD Nathalie</t>
  </si>
  <si>
    <t>2017T18ARTHAUD Nathalie</t>
  </si>
  <si>
    <t>2017T15POUTOU Philippe</t>
  </si>
  <si>
    <t>2017T16POUTOU Philippe</t>
  </si>
  <si>
    <t>2017T11POUTOU Philippe</t>
  </si>
  <si>
    <t>2017T14POUTOU Philippe</t>
  </si>
  <si>
    <t>2017T17POUTOU Philippe</t>
  </si>
  <si>
    <t>2017T12POUTOU Philippe</t>
  </si>
  <si>
    <t>2017T13POUTOU Philippe</t>
  </si>
  <si>
    <t>2017T18POUTOU Philippe</t>
  </si>
  <si>
    <t>2017T15CHEMINADE Jacques</t>
  </si>
  <si>
    <t>2017T16CHEMINADE Jacques</t>
  </si>
  <si>
    <t>2017T11CHEMINADE Jacques</t>
  </si>
  <si>
    <t>2017T14CHEMINADE Jacques</t>
  </si>
  <si>
    <t>2017T17CHEMINADE Jacques</t>
  </si>
  <si>
    <t>2017T12CHEMINADE Jacques</t>
  </si>
  <si>
    <t>2017T13CHEMINADE Jacques</t>
  </si>
  <si>
    <t>2017T18CHEMINADE Jacques</t>
  </si>
  <si>
    <t>2017T15LASSALLE Jean</t>
  </si>
  <si>
    <t>2017T16LASSALLE Jean</t>
  </si>
  <si>
    <t>2017T11LASSALLE Jean</t>
  </si>
  <si>
    <t>2017T14LASSALLE Jean</t>
  </si>
  <si>
    <t>2017T17LASSALLE Jean</t>
  </si>
  <si>
    <t>2017T12LASSALLE Jean</t>
  </si>
  <si>
    <t>2017T13LASSALLE Jean</t>
  </si>
  <si>
    <t>2017T18LASSALLE Jean</t>
  </si>
  <si>
    <t>2017T15M Jean-Luc</t>
  </si>
  <si>
    <t>2017T16M Jean-Luc</t>
  </si>
  <si>
    <t>2017T11M Jean-Luc</t>
  </si>
  <si>
    <t>2017T14M Jean-Luc</t>
  </si>
  <si>
    <t>2017T17M Jean-Luc</t>
  </si>
  <si>
    <t>2017T12M Jean-Luc</t>
  </si>
  <si>
    <t>2017T13M Jean-Luc</t>
  </si>
  <si>
    <t>2017T18M Jean-Luc</t>
  </si>
  <si>
    <t>2017T15ASSELINEAU Fran</t>
  </si>
  <si>
    <t>2017T16ASSELINEAU Fran</t>
  </si>
  <si>
    <t>2017T11ASSELINEAU Fran</t>
  </si>
  <si>
    <t>2017T14ASSELINEAU Fran</t>
  </si>
  <si>
    <t>2017T17ASSELINEAU Fran</t>
  </si>
  <si>
    <t>2017T12ASSELINEAU Fran</t>
  </si>
  <si>
    <t>2017T13ASSELINEAU Fran</t>
  </si>
  <si>
    <t>2017T18ASSELINEAU Fran</t>
  </si>
  <si>
    <t>2017T15FILLON Fran</t>
  </si>
  <si>
    <t>2017T16FILLON Fran</t>
  </si>
  <si>
    <t>2017T11FILLON Fran</t>
  </si>
  <si>
    <t>2017T14FILLON Fran</t>
  </si>
  <si>
    <t>2017T17FILLON Fran</t>
  </si>
  <si>
    <t>2017T12FILLON Fran</t>
  </si>
  <si>
    <t>2017T13FILLON Fran</t>
  </si>
  <si>
    <t>2017T18FILLON Fran</t>
  </si>
  <si>
    <t>2019T11AUBRY Manon</t>
  </si>
  <si>
    <t>2019T12AUBRY Manon</t>
  </si>
  <si>
    <t>2019T13AUBRY Manon</t>
  </si>
  <si>
    <t>2019T14AUBRY Manon</t>
  </si>
  <si>
    <t>2019T15AUBRY Manon</t>
  </si>
  <si>
    <t>2019T16AUBRY Manon</t>
  </si>
  <si>
    <t>2019T17AUBRY Manon</t>
  </si>
  <si>
    <t>2019T18AUBRY Manon</t>
  </si>
  <si>
    <t>2019T11DE PREVOISIN Robert</t>
  </si>
  <si>
    <t>2019T12DE PREVOISIN Robert</t>
  </si>
  <si>
    <t>2019T13DE PREVOISIN Robert</t>
  </si>
  <si>
    <t>2019T14DE PREVOISIN Robert</t>
  </si>
  <si>
    <t>2019T15DE PREVOISIN Robert</t>
  </si>
  <si>
    <t>2019T16DE PREVOISIN Robert</t>
  </si>
  <si>
    <t>2019T17DE PREVOISIN Robert</t>
  </si>
  <si>
    <t>2019T18DE PREVOISIN Robert</t>
  </si>
  <si>
    <t>2019T11CAMUS Renaud</t>
  </si>
  <si>
    <t>2019T12CAMUS Renaud</t>
  </si>
  <si>
    <t>2019T13CAMUS Renaud</t>
  </si>
  <si>
    <t>2019T14CAMUS Renaud</t>
  </si>
  <si>
    <t>2019T15CAMUS Renaud</t>
  </si>
  <si>
    <t>2019T16CAMUS Renaud</t>
  </si>
  <si>
    <t>2019T17CAMUS Renaud</t>
  </si>
  <si>
    <t>2019T18CAMUS Renaud</t>
  </si>
  <si>
    <t>2019T11MARIE Florie</t>
  </si>
  <si>
    <t>2019T12MARIE Florie</t>
  </si>
  <si>
    <t>2019T13MARIE Florie</t>
  </si>
  <si>
    <t>2019T14MARIE Florie</t>
  </si>
  <si>
    <t>2019T15MARIE Florie</t>
  </si>
  <si>
    <t>2019T16MARIE Florie</t>
  </si>
  <si>
    <t>2019T17MARIE Florie</t>
  </si>
  <si>
    <t>2019T18MARIE Florie</t>
  </si>
  <si>
    <t>2019T11LOISEAU Nathalie</t>
  </si>
  <si>
    <t>2019T12LOISEAU Nathalie</t>
  </si>
  <si>
    <t>2019T13LOISEAU Nathalie</t>
  </si>
  <si>
    <t>2019T14LOISEAU Nathalie</t>
  </si>
  <si>
    <t>2019T15LOISEAU Nathalie</t>
  </si>
  <si>
    <t>2019T16LOISEAU Nathalie</t>
  </si>
  <si>
    <t>2019T17LOISEAU Nathalie</t>
  </si>
  <si>
    <t>2019T18LOISEAU Nathalie</t>
  </si>
  <si>
    <t>2019T11TRAORÉ Hamada</t>
  </si>
  <si>
    <t>2019T12TRAORÉ Hamada</t>
  </si>
  <si>
    <t>2019T13TRAORÉ Hamada</t>
  </si>
  <si>
    <t>2019T14TRAORÉ Hamada</t>
  </si>
  <si>
    <t>2019T15TRAORÉ Hamada</t>
  </si>
  <si>
    <t>2019T16TRAORÉ Hamada</t>
  </si>
  <si>
    <t>2019T17TRAORÉ Hamada</t>
  </si>
  <si>
    <t>2019T18TRAORÉ Hamada</t>
  </si>
  <si>
    <t>2019T11PHILIPPOT Florian</t>
  </si>
  <si>
    <t>2019T12PHILIPPOT Florian</t>
  </si>
  <si>
    <t>2019T13PHILIPPOT Florian</t>
  </si>
  <si>
    <t>2019T14PHILIPPOT Florian</t>
  </si>
  <si>
    <t>2019T15PHILIPPOT Florian</t>
  </si>
  <si>
    <t>2019T16PHILIPPOT Florian</t>
  </si>
  <si>
    <t>2019T17PHILIPPOT Florian</t>
  </si>
  <si>
    <t>2019T18PHILIPPOT Florian</t>
  </si>
  <si>
    <t>2019T11ALEXANDRE Audric</t>
  </si>
  <si>
    <t>2019T12ALEXANDRE Audric</t>
  </si>
  <si>
    <t>2019T13ALEXANDRE Audric</t>
  </si>
  <si>
    <t>2019T14ALEXANDRE Audric</t>
  </si>
  <si>
    <t>2019T15ALEXANDRE Audric</t>
  </si>
  <si>
    <t>2019T16ALEXANDRE Audric</t>
  </si>
  <si>
    <t>2019T17ALEXANDRE Audric</t>
  </si>
  <si>
    <t>2019T18ALEXANDRE Audric</t>
  </si>
  <si>
    <t>2019T11BOURG Dominique</t>
  </si>
  <si>
    <t>2019T12BOURG Dominique</t>
  </si>
  <si>
    <t>2019T13BOURG Dominique</t>
  </si>
  <si>
    <t>2019T14BOURG Dominique</t>
  </si>
  <si>
    <t>2019T15BOURG Dominique</t>
  </si>
  <si>
    <t>2019T16BOURG Dominique</t>
  </si>
  <si>
    <t>2019T17BOURG Dominique</t>
  </si>
  <si>
    <t>2019T18BOURG Dominique</t>
  </si>
  <si>
    <t>2019T11VAUCLIN Vincent</t>
  </si>
  <si>
    <t>2019T12VAUCLIN Vincent</t>
  </si>
  <si>
    <t>2019T13VAUCLIN Vincent</t>
  </si>
  <si>
    <t>2019T14VAUCLIN Vincent</t>
  </si>
  <si>
    <t>2019T15VAUCLIN Vincent</t>
  </si>
  <si>
    <t>2019T16VAUCLIN Vincent</t>
  </si>
  <si>
    <t>2019T17VAUCLIN Vincent</t>
  </si>
  <si>
    <t>2019T18VAUCLIN Vincent</t>
  </si>
  <si>
    <t>2019T11LAGARDE Jean-Christophe</t>
  </si>
  <si>
    <t>2019T12LAGARDE Jean-Christophe</t>
  </si>
  <si>
    <t>2019T13LAGARDE Jean-Christophe</t>
  </si>
  <si>
    <t>2019T14LAGARDE Jean-Christophe</t>
  </si>
  <si>
    <t>2019T15LAGARDE Jean-Christophe</t>
  </si>
  <si>
    <t>2019T16LAGARDE Jean-Christophe</t>
  </si>
  <si>
    <t>2019T17LAGARDE Jean-Christophe</t>
  </si>
  <si>
    <t>2019T18LAGARDE Jean-Christophe</t>
  </si>
  <si>
    <t>2019T11GLUCKSMANN Raphaël</t>
  </si>
  <si>
    <t>2019T12GLUCKSMANN Raphaël</t>
  </si>
  <si>
    <t>2019T13GLUCKSMANN Raphaël</t>
  </si>
  <si>
    <t>2019T14GLUCKSMANN Raphaël</t>
  </si>
  <si>
    <t>2019T15GLUCKSMANN Raphaël</t>
  </si>
  <si>
    <t>2019T16GLUCKSMANN Raphaël</t>
  </si>
  <si>
    <t>2019T17GLUCKSMANN Raphaël</t>
  </si>
  <si>
    <t>2019T18GLUCKSMANN Raphaël</t>
  </si>
  <si>
    <t>2019T11GERNIGON Yves</t>
  </si>
  <si>
    <t>2019T12GERNIGON Yves</t>
  </si>
  <si>
    <t>2019T13GERNIGON Yves</t>
  </si>
  <si>
    <t>2019T14GERNIGON Yves</t>
  </si>
  <si>
    <t>2019T15GERNIGON Yves</t>
  </si>
  <si>
    <t>2019T16GERNIGON Yves</t>
  </si>
  <si>
    <t>2019T17GERNIGON Yves</t>
  </si>
  <si>
    <t>2019T18GERNIGON Yves</t>
  </si>
  <si>
    <t>2019T11HELGEN Gilles</t>
  </si>
  <si>
    <t>2019T12HELGEN Gilles</t>
  </si>
  <si>
    <t>2019T13HELGEN Gilles</t>
  </si>
  <si>
    <t>2019T14HELGEN Gilles</t>
  </si>
  <si>
    <t>2019T15HELGEN Gilles</t>
  </si>
  <si>
    <t>2019T16HELGEN Gilles</t>
  </si>
  <si>
    <t>2019T17HELGEN Gilles</t>
  </si>
  <si>
    <t>2019T18HELGEN Gilles</t>
  </si>
  <si>
    <t>2019T11DUPONT-AIGNAN Nicolas</t>
  </si>
  <si>
    <t>2019T12DUPONT-AIGNAN Nicolas</t>
  </si>
  <si>
    <t>2019T13DUPONT-AIGNAN Nicolas</t>
  </si>
  <si>
    <t>2019T14DUPONT-AIGNAN Nicolas</t>
  </si>
  <si>
    <t>2019T15DUPONT-AIGNAN Nicolas</t>
  </si>
  <si>
    <t>2019T16DUPONT-AIGNAN Nicolas</t>
  </si>
  <si>
    <t>2019T17DUPONT-AIGNAN Nicolas</t>
  </si>
  <si>
    <t>2019T18DUPONT-AIGNAN Nicolas</t>
  </si>
  <si>
    <t>2019T11CAILLAUD Sophie</t>
  </si>
  <si>
    <t>2019T12CAILLAUD Sophie</t>
  </si>
  <si>
    <t>2019T13CAILLAUD Sophie</t>
  </si>
  <si>
    <t>2019T14CAILLAUD Sophie</t>
  </si>
  <si>
    <t>2019T15CAILLAUD Sophie</t>
  </si>
  <si>
    <t>2019T16CAILLAUD Sophie</t>
  </si>
  <si>
    <t>2019T17CAILLAUD Sophie</t>
  </si>
  <si>
    <t>2019T18CAILLAUD Sophie</t>
  </si>
  <si>
    <t>2019T11DELFEL Thérèse</t>
  </si>
  <si>
    <t>2019T12DELFEL Thérèse</t>
  </si>
  <si>
    <t>2019T13DELFEL Thérèse</t>
  </si>
  <si>
    <t>2019T14DELFEL Thérèse</t>
  </si>
  <si>
    <t>2019T15DELFEL Thérèse</t>
  </si>
  <si>
    <t>2019T16DELFEL Thérèse</t>
  </si>
  <si>
    <t>2019T17DELFEL Thérèse</t>
  </si>
  <si>
    <t>2019T18DELFEL Thérèse</t>
  </si>
  <si>
    <t>2019T11ARTHAUD Nathalie</t>
  </si>
  <si>
    <t>2019T12ARTHAUD Nathalie</t>
  </si>
  <si>
    <t>2019T13ARTHAUD Nathalie</t>
  </si>
  <si>
    <t>2019T14ARTHAUD Nathalie</t>
  </si>
  <si>
    <t>2019T15ARTHAUD Nathalie</t>
  </si>
  <si>
    <t>2019T16ARTHAUD Nathalie</t>
  </si>
  <si>
    <t>2019T17ARTHAUD Nathalie</t>
  </si>
  <si>
    <t>2019T18ARTHAUD Nathalie</t>
  </si>
  <si>
    <t>2019T11BROSSAT Ian</t>
  </si>
  <si>
    <t>2019T12BROSSAT Ian</t>
  </si>
  <si>
    <t>2019T13BROSSAT Ian</t>
  </si>
  <si>
    <t>2019T14BROSSAT Ian</t>
  </si>
  <si>
    <t>2019T15BROSSAT Ian</t>
  </si>
  <si>
    <t>2019T16BROSSAT Ian</t>
  </si>
  <si>
    <t>2019T17BROSSAT Ian</t>
  </si>
  <si>
    <t>2019T18BROSSAT Ian</t>
  </si>
  <si>
    <t>2019T11ASSELINEAU François</t>
  </si>
  <si>
    <t>2019T12ASSELINEAU François</t>
  </si>
  <si>
    <t>2019T13ASSELINEAU François</t>
  </si>
  <si>
    <t>2019T14ASSELINEAU François</t>
  </si>
  <si>
    <t>2019T15ASSELINEAU François</t>
  </si>
  <si>
    <t>2019T16ASSELINEAU François</t>
  </si>
  <si>
    <t>2019T17ASSELINEAU François</t>
  </si>
  <si>
    <t>2019T18ASSELINEAU François</t>
  </si>
  <si>
    <t>2019T11HAMON Benoît</t>
  </si>
  <si>
    <t>2019T12HAMON Benoît</t>
  </si>
  <si>
    <t>2019T13HAMON Benoît</t>
  </si>
  <si>
    <t>2019T14HAMON Benoît</t>
  </si>
  <si>
    <t>2019T15HAMON Benoît</t>
  </si>
  <si>
    <t>2019T16HAMON Benoît</t>
  </si>
  <si>
    <t>2019T17HAMON Benoît</t>
  </si>
  <si>
    <t>2019T18HAMON Benoît</t>
  </si>
  <si>
    <t>2019T11TOMASINI Nathalie</t>
  </si>
  <si>
    <t>2019T12TOMASINI Nathalie</t>
  </si>
  <si>
    <t>2019T13TOMASINI Nathalie</t>
  </si>
  <si>
    <t>2019T14TOMASINI Nathalie</t>
  </si>
  <si>
    <t>2019T15TOMASINI Nathalie</t>
  </si>
  <si>
    <t>2019T16TOMASINI Nathalie</t>
  </si>
  <si>
    <t>2019T17TOMASINI Nathalie</t>
  </si>
  <si>
    <t>2019T18TOMASINI Nathalie</t>
  </si>
  <si>
    <t>2019T11BARDELLA Jordan</t>
  </si>
  <si>
    <t>2019T12BARDELLA Jordan</t>
  </si>
  <si>
    <t>2019T13BARDELLA Jordan</t>
  </si>
  <si>
    <t>2019T14BARDELLA Jordan</t>
  </si>
  <si>
    <t>2019T15BARDELLA Jordan</t>
  </si>
  <si>
    <t>2019T16BARDELLA Jordan</t>
  </si>
  <si>
    <t>2019T17BARDELLA Jordan</t>
  </si>
  <si>
    <t>2019T18BARDELLA Jordan</t>
  </si>
  <si>
    <t>2019T11CORBET Cathy Denise Ginette</t>
  </si>
  <si>
    <t>2019T12CORBET Cathy Denise Ginette</t>
  </si>
  <si>
    <t>2019T13CORBET Cathy Denise Ginette</t>
  </si>
  <si>
    <t>2019T14CORBET Cathy Denise Ginette</t>
  </si>
  <si>
    <t>2019T15CORBET Cathy Denise Ginette</t>
  </si>
  <si>
    <t>2019T16CORBET Cathy Denise Ginette</t>
  </si>
  <si>
    <t>2019T17CORBET Cathy Denise Ginette</t>
  </si>
  <si>
    <t>2019T18CORBET Cathy Denise Ginette</t>
  </si>
  <si>
    <t>2019T11SANCHEZ Antonio</t>
  </si>
  <si>
    <t>2019T12SANCHEZ Antonio</t>
  </si>
  <si>
    <t>2019T13SANCHEZ Antonio</t>
  </si>
  <si>
    <t>2019T14SANCHEZ Antonio</t>
  </si>
  <si>
    <t>2019T15SANCHEZ Antonio</t>
  </si>
  <si>
    <t>2019T16SANCHEZ Antonio</t>
  </si>
  <si>
    <t>2019T17SANCHEZ Antonio</t>
  </si>
  <si>
    <t>2019T18SANCHEZ Antonio</t>
  </si>
  <si>
    <t>2019T11DIEUMEGARD Pierre</t>
  </si>
  <si>
    <t>2019T12DIEUMEGARD Pierre</t>
  </si>
  <si>
    <t>2019T13DIEUMEGARD Pierre</t>
  </si>
  <si>
    <t>2019T14DIEUMEGARD Pierre</t>
  </si>
  <si>
    <t>2019T15DIEUMEGARD Pierre</t>
  </si>
  <si>
    <t>2019T16DIEUMEGARD Pierre</t>
  </si>
  <si>
    <t>2019T17DIEUMEGARD Pierre</t>
  </si>
  <si>
    <t>2019T18DIEUMEGARD Pierre</t>
  </si>
  <si>
    <t>2019T11CHALENÇON Christophe</t>
  </si>
  <si>
    <t>2019T12CHALENÇON Christophe</t>
  </si>
  <si>
    <t>2019T13CHALENÇON Christophe</t>
  </si>
  <si>
    <t>2019T14CHALENÇON Christophe</t>
  </si>
  <si>
    <t>2019T15CHALENÇON Christophe</t>
  </si>
  <si>
    <t>2019T16CHALENÇON Christophe</t>
  </si>
  <si>
    <t>2019T17CHALENÇON Christophe</t>
  </si>
  <si>
    <t>2019T18CHALENÇON Christophe</t>
  </si>
  <si>
    <t>2019T11LALANNE Francis</t>
  </si>
  <si>
    <t>2019T12LALANNE Francis</t>
  </si>
  <si>
    <t>2019T13LALANNE Francis</t>
  </si>
  <si>
    <t>2019T14LALANNE Francis</t>
  </si>
  <si>
    <t>2019T15LALANNE Francis</t>
  </si>
  <si>
    <t>2019T16LALANNE Francis</t>
  </si>
  <si>
    <t>2019T17LALANNE Francis</t>
  </si>
  <si>
    <t>2019T18LALANNE Francis</t>
  </si>
  <si>
    <t>2019T11BELLAMY François-Xavier</t>
  </si>
  <si>
    <t>2019T12BELLAMY François-Xavier</t>
  </si>
  <si>
    <t>2019T13BELLAMY François-Xavier</t>
  </si>
  <si>
    <t>2019T14BELLAMY François-Xavier</t>
  </si>
  <si>
    <t>2019T15BELLAMY François-Xavier</t>
  </si>
  <si>
    <t>2019T16BELLAMY François-Xavier</t>
  </si>
  <si>
    <t>2019T17BELLAMY François-Xavier</t>
  </si>
  <si>
    <t>2019T18BELLAMY François-Xavier</t>
  </si>
  <si>
    <t>2019T11JADOT Yannick</t>
  </si>
  <si>
    <t>2019T12JADOT Yannick</t>
  </si>
  <si>
    <t>2019T13JADOT Yannick</t>
  </si>
  <si>
    <t>2019T14JADOT Yannick</t>
  </si>
  <si>
    <t>2019T15JADOT Yannick</t>
  </si>
  <si>
    <t>2019T16JADOT Yannick</t>
  </si>
  <si>
    <t>2019T17JADOT Yannick</t>
  </si>
  <si>
    <t>2019T18JADOT Yannick</t>
  </si>
  <si>
    <t>2019T11THOUY Hélène</t>
  </si>
  <si>
    <t>2019T12THOUY Hélène</t>
  </si>
  <si>
    <t>2019T13THOUY Hélène</t>
  </si>
  <si>
    <t>2019T14THOUY Hélène</t>
  </si>
  <si>
    <t>2019T15THOUY Hélène</t>
  </si>
  <si>
    <t>2019T16THOUY Hélène</t>
  </si>
  <si>
    <t>2019T17THOUY Hélène</t>
  </si>
  <si>
    <t>2019T18THOUY Hélène</t>
  </si>
  <si>
    <t>2019T11BIDOU Olivier</t>
  </si>
  <si>
    <t>2019T12BIDOU Olivier</t>
  </si>
  <si>
    <t>2019T13BIDOU Olivier</t>
  </si>
  <si>
    <t>2019T14BIDOU Olivier</t>
  </si>
  <si>
    <t>2019T15BIDOU Olivier</t>
  </si>
  <si>
    <t>2019T16BIDOU Olivier</t>
  </si>
  <si>
    <t>2019T17BIDOU Olivier</t>
  </si>
  <si>
    <t>2019T18BIDOU Olivier</t>
  </si>
  <si>
    <t>2019T11PERSON Christian Luc</t>
  </si>
  <si>
    <t>2019T12PERSON Christian Luc</t>
  </si>
  <si>
    <t>2019T13PERSON Christian Luc</t>
  </si>
  <si>
    <t>2019T14PERSON Christian Luc</t>
  </si>
  <si>
    <t>2019T15PERSON Christian Luc</t>
  </si>
  <si>
    <t>2019T16PERSON Christian Luc</t>
  </si>
  <si>
    <t>2019T17PERSON Christian Luc</t>
  </si>
  <si>
    <t>2019T18PERSON Christian Luc</t>
  </si>
  <si>
    <t>2019T11AZERGUI Nagib</t>
  </si>
  <si>
    <t>2019T12AZERGUI Nagib</t>
  </si>
  <si>
    <t>2019T13AZERGUI Nagib</t>
  </si>
  <si>
    <t>2019T14AZERGUI Nagib</t>
  </si>
  <si>
    <t>2019T15AZERGUI Nagib</t>
  </si>
  <si>
    <t>2019T16AZERGUI Nagib</t>
  </si>
  <si>
    <t>2019T17AZERGUI Nagib</t>
  </si>
  <si>
    <t>2019T18AZERGUI Nagib</t>
  </si>
  <si>
    <t>2017 (L)</t>
  </si>
  <si>
    <t>CECON Marc (EXG)</t>
  </si>
  <si>
    <t>2017 (L)T15CECON Marc (EXG)</t>
  </si>
  <si>
    <t>2017 (L)T16CECON Marc (EXG)</t>
  </si>
  <si>
    <t>ESPAZE Brigitte (EXG)</t>
  </si>
  <si>
    <t>2017 (L)T11ESPAZE Brigitte (EXG)</t>
  </si>
  <si>
    <t>2017 (L)T14ESPAZE Brigitte (EXG)</t>
  </si>
  <si>
    <t>GRANDEL Jacqueline (EXG)</t>
  </si>
  <si>
    <t>2017 (L)T16GRANDEL Jacqueline (EXG)</t>
  </si>
  <si>
    <t>2017 (L)T17GRANDEL Jacqueline (EXG)</t>
  </si>
  <si>
    <t>BONNET Isabelle (EXG)</t>
  </si>
  <si>
    <t>2017 (L)T11BONNET Isabelle (EXG)</t>
  </si>
  <si>
    <t>2017 (L)T12BONNET Isabelle (EXG)</t>
  </si>
  <si>
    <t>2017 (L)T13BONNET Isabelle (EXG)</t>
  </si>
  <si>
    <t>2017 (L)T14BONNET Isabelle (EXG)</t>
  </si>
  <si>
    <t>MALHOLE Nathalie (EXG)</t>
  </si>
  <si>
    <t>2017 (L)T13MALHOLE Nathalie (EXG)</t>
  </si>
  <si>
    <t>2017 (L)T14MALHOLE Nathalie (EXG)</t>
  </si>
  <si>
    <t>MOREL Véronique (EXG)</t>
  </si>
  <si>
    <t>2017 (L)T15MOREL Véronique (EXG)</t>
  </si>
  <si>
    <t>PÉCOUT Danièle (EXG)</t>
  </si>
  <si>
    <t>2017 (L)T17PÉCOUT Danièle (EXG)</t>
  </si>
  <si>
    <t>2017 (L)T18PÉCOUT Danièle (EXG)</t>
  </si>
  <si>
    <t>CHAMASSIAN Pascal (REM)</t>
  </si>
  <si>
    <t>2017 (L)T25CHAMASSIAN Pascal (REM)</t>
  </si>
  <si>
    <t>BOYER Valérie (LR)</t>
  </si>
  <si>
    <t>2017 (L)T25BOYER Valérie (LR)</t>
  </si>
  <si>
    <t>2017 (L)T26BOYER Valérie (LR)</t>
  </si>
  <si>
    <t>2017 (L)T26CHAMASSIAN Pascal (REM)</t>
  </si>
  <si>
    <t>PITOLLAT Claire (REM)</t>
  </si>
  <si>
    <t>2017 (L)T21PITOLLAT Claire (REM)</t>
  </si>
  <si>
    <t>TIAN Dominique (LR)</t>
  </si>
  <si>
    <t>2017 (L)T21TIAN Dominique (LR)</t>
  </si>
  <si>
    <t>2017 (L)T24TIAN Dominique (LR)</t>
  </si>
  <si>
    <t>2017 (L)T24PITOLLAT Claire (REM)</t>
  </si>
  <si>
    <t>LOUIS Alexandra (REM)</t>
  </si>
  <si>
    <t>2017 (L)T26LOUIS Alexandra (REM)</t>
  </si>
  <si>
    <t>RAVIER Stéphane (FN)</t>
  </si>
  <si>
    <t>2017 (L)T26RAVIER Stéphane (FN)</t>
  </si>
  <si>
    <t>2017 (L)T27RAVIER Stéphane (FN)</t>
  </si>
  <si>
    <t>2017 (L)T27LOUIS Alexandra (REM)</t>
  </si>
  <si>
    <t>MÉLENCHON Jean-Luc (FI)</t>
  </si>
  <si>
    <t>2017 (L)T21MÉLENCHON Jean-Luc (FI)</t>
  </si>
  <si>
    <t>VERSINI Corinne (REM)</t>
  </si>
  <si>
    <t>2017 (L)T21VERSINI Corinne (REM)</t>
  </si>
  <si>
    <t>2017 (L)T22VERSINI Corinne (REM)</t>
  </si>
  <si>
    <t>2017 (L)T22MÉLENCHON Jean-Luc (FI)</t>
  </si>
  <si>
    <t>2017 (L)T23MÉLENCHON Jean-Luc (FI)</t>
  </si>
  <si>
    <t>2017 (L)T24MÉLENCHON Jean-Luc (FI)</t>
  </si>
  <si>
    <t>DAVI Hendrik (FI)</t>
  </si>
  <si>
    <t>2017 (L)T23DAVI Hendrik (FI)</t>
  </si>
  <si>
    <t>RACON-BOUZON Cathy (REM)</t>
  </si>
  <si>
    <t>2017 (L)T23RACON-BOUZON Cathy (REM)</t>
  </si>
  <si>
    <t>2017 (L)T24RACON-BOUZON Cathy (REM)</t>
  </si>
  <si>
    <t>TEISSIER Guy (LR)</t>
  </si>
  <si>
    <t>2017 (L)T25TEISSIER Guy (LR)</t>
  </si>
  <si>
    <t>LEPRETTRE Eléonore (MDM)</t>
  </si>
  <si>
    <t>2017 (L)T25LEPRETTRE Eléonore (MDM)</t>
  </si>
  <si>
    <t>GRECH Sophie (FN)</t>
  </si>
  <si>
    <t>2017 (L)T27GRECH Sophie (FN)</t>
  </si>
  <si>
    <t>AHAMADA Saïd (REM)</t>
  </si>
  <si>
    <t>2017 (L)T27AHAMADA Saïd (REM)</t>
  </si>
  <si>
    <t>2017 (L)T28AHAMADA Saïd (REM)</t>
  </si>
  <si>
    <t>2017 (L)T28GRECH Sophie (FN)</t>
  </si>
  <si>
    <t>DIDON Christine (COM)</t>
  </si>
  <si>
    <t>2017 (L)T15DIDON Christine (COM)</t>
  </si>
  <si>
    <t>2017 (L)T16DIDON Christine (COM)</t>
  </si>
  <si>
    <t>GARINO Audrey (COM)</t>
  </si>
  <si>
    <t>2017 (L)T11GARINO Audrey (COM)</t>
  </si>
  <si>
    <t>2017 (L)T14GARINO Audrey (COM)</t>
  </si>
  <si>
    <t>SOILIHI Sarah (FI)</t>
  </si>
  <si>
    <t>2017 (L)T16SOILIHI Sarah (FI)</t>
  </si>
  <si>
    <t>2017 (L)T17SOILIHI Sarah (FI)</t>
  </si>
  <si>
    <t>2017 (L)T11MÉLENCHON Jean-Luc (FI)</t>
  </si>
  <si>
    <t>2017 (L)T12MÉLENCHON Jean-Luc (FI)</t>
  </si>
  <si>
    <t>2017 (L)T13MÉLENCHON Jean-Luc (FI)</t>
  </si>
  <si>
    <t>2017 (L)T14MÉLENCHON Jean-Luc (FI)</t>
  </si>
  <si>
    <t>RAYNAUD Corinne (EXG)</t>
  </si>
  <si>
    <t>2017 (L)T13RAYNAUD Corinne (EXG)</t>
  </si>
  <si>
    <t>2017 (L)T14RAYNAUD Corinne (EXG)</t>
  </si>
  <si>
    <t>GONÇALVES Anthony (COM)</t>
  </si>
  <si>
    <t>2017 (L)T15GONÇALVES Anthony (COM)</t>
  </si>
  <si>
    <t>DUPUY Martine (EXG)</t>
  </si>
  <si>
    <t>2017 (L)T17DUPUY Martine (EXG)</t>
  </si>
  <si>
    <t>2017 (L)T18DUPUY Martine (EXG)</t>
  </si>
  <si>
    <t>2017 (L)T23VERSINI Corinne (REM)</t>
  </si>
  <si>
    <t>2017 (L)T24VERSINI Corinne (REM)</t>
  </si>
  <si>
    <t>2017 (L)T24DAVI Hendrik (FI)</t>
  </si>
  <si>
    <t>BORGIALLI Bernard (FI)</t>
  </si>
  <si>
    <t>2017 (L)T15BORGIALLI Bernard (FI)</t>
  </si>
  <si>
    <t>2017 (L)T16BORGIALLI Bernard (FI)</t>
  </si>
  <si>
    <t>GIL Ariane (FI)</t>
  </si>
  <si>
    <t>2017 (L)T11GIL Ariane (FI)</t>
  </si>
  <si>
    <t>2017 (L)T14GIL Ariane (FI)</t>
  </si>
  <si>
    <t>DI MARINO Anne (SOC)</t>
  </si>
  <si>
    <t>2017 (L)T16DI MARINO Anne (SOC)</t>
  </si>
  <si>
    <t>2017 (L)T17DI MARINO Anne (SOC)</t>
  </si>
  <si>
    <t>MENNUCCI Patrick (SOC)</t>
  </si>
  <si>
    <t>2017 (L)T11MENNUCCI Patrick (SOC)</t>
  </si>
  <si>
    <t>2017 (L)T12MENNUCCI Patrick (SOC)</t>
  </si>
  <si>
    <t>2017 (L)T13MENNUCCI Patrick (SOC)</t>
  </si>
  <si>
    <t>2017 (L)T14MENNUCCI Patrick (SOC)</t>
  </si>
  <si>
    <t>PASQUET Isabelle (COM)</t>
  </si>
  <si>
    <t>2017 (L)T13PASQUET Isabelle (COM)</t>
  </si>
  <si>
    <t>2017 (L)T14PASQUET Isabelle (COM)</t>
  </si>
  <si>
    <t>GAL Annie (FI)</t>
  </si>
  <si>
    <t>2017 (L)T15GAL Annie (FI)</t>
  </si>
  <si>
    <t>COPPOLA Jean-Marc (COM)</t>
  </si>
  <si>
    <t>2017 (L)T17COPPOLA Jean-Marc (COM)</t>
  </si>
  <si>
    <t>2017 (L)T18COPPOLA Jean-Marc (COM)</t>
  </si>
  <si>
    <t>OREGGIA Gérard (SOC)</t>
  </si>
  <si>
    <t>2017 (L)T15OREGGIA Gérard (SOC)</t>
  </si>
  <si>
    <t>2017 (L)T16OREGGIA Gérard (SOC)</t>
  </si>
  <si>
    <t>LEVY-MOZZICONACCI Annie (SOC)</t>
  </si>
  <si>
    <t>2017 (L)T11LEVY-MOZZICONACCI Annie (SOC)</t>
  </si>
  <si>
    <t>2017 (L)T14LEVY-MOZZICONACCI Annie (SOC)</t>
  </si>
  <si>
    <t>ESPINOSA Victor Hugo (DVG)</t>
  </si>
  <si>
    <t>2017 (L)T16ESPINOSA Victor Hugo (DVG)</t>
  </si>
  <si>
    <t>2017 (L)T17ESPINOSA Victor Hugo (DVG)</t>
  </si>
  <si>
    <t>KERGOMARD Jean (DVG)</t>
  </si>
  <si>
    <t>2017 (L)T11KERGOMARD Jean (DVG)</t>
  </si>
  <si>
    <t>2017 (L)T12KERGOMARD Jean (DVG)</t>
  </si>
  <si>
    <t>2017 (L)T13KERGOMARD Jean (DVG)</t>
  </si>
  <si>
    <t>2017 (L)T14KERGOMARD Jean (DVG)</t>
  </si>
  <si>
    <t>2017 (L)T13DAVI Hendrik (FI)</t>
  </si>
  <si>
    <t>2017 (L)T14DAVI Hendrik (FI)</t>
  </si>
  <si>
    <t>VILLENEUVE Michel (RDG)</t>
  </si>
  <si>
    <t>2017 (L)T15VILLENEUVE Michel (RDG)</t>
  </si>
  <si>
    <t>BRINIS Ouali (FI)</t>
  </si>
  <si>
    <t>2017 (L)T17BRINIS Ouali (FI)</t>
  </si>
  <si>
    <t>2017 (L)T18BRINIS Ouali (FI)</t>
  </si>
  <si>
    <t>GAMERRE France (RDG)</t>
  </si>
  <si>
    <t>2017 (L)T15GAMERRE France (RDG)</t>
  </si>
  <si>
    <t>2017 (L)T16GAMERRE France (RDG)</t>
  </si>
  <si>
    <t>SURRY Dominique (ECO)</t>
  </si>
  <si>
    <t>2017 (L)T11SURRY Dominique (ECO)</t>
  </si>
  <si>
    <t>2017 (L)T14SURRY Dominique (ECO)</t>
  </si>
  <si>
    <t>MASSE Christophe (DVG)</t>
  </si>
  <si>
    <t>2017 (L)T16MASSE Christophe (DVG)</t>
  </si>
  <si>
    <t>2017 (L)T17MASSE Christophe (DVG)</t>
  </si>
  <si>
    <t>RICHARD Ferdinand (DVG)</t>
  </si>
  <si>
    <t>2017 (L)T11RICHARD Ferdinand (DVG)</t>
  </si>
  <si>
    <t>2017 (L)T12RICHARD Ferdinand (DVG)</t>
  </si>
  <si>
    <t>2017 (L)T13RICHARD Ferdinand (DVG)</t>
  </si>
  <si>
    <t>2017 (L)T14RICHARD Ferdinand (DVG)</t>
  </si>
  <si>
    <t>DESILLE Sébastien (RDG)</t>
  </si>
  <si>
    <t>2017 (L)T13DESILLE Sébastien (RDG)</t>
  </si>
  <si>
    <t>2017 (L)T14DESILLE Sébastien (RDG)</t>
  </si>
  <si>
    <t>LAUMONIER Dominique (ECO)</t>
  </si>
  <si>
    <t>2017 (L)T15LAUMONIER Dominique (ECO)</t>
  </si>
  <si>
    <t>JIBRAYEL Henri (SOC)</t>
  </si>
  <si>
    <t>2017 (L)T17JIBRAYEL Henri (SOC)</t>
  </si>
  <si>
    <t>2017 (L)T18JIBRAYEL Henri (SOC)</t>
  </si>
  <si>
    <t>MANNONE Vincent (DVG)</t>
  </si>
  <si>
    <t>2017 (L)T15MANNONE Vincent (DVG)</t>
  </si>
  <si>
    <t>2017 (L)T16MANNONE Vincent (DVG)</t>
  </si>
  <si>
    <t>JUSTE Christine (ECO)</t>
  </si>
  <si>
    <t>2017 (L)T11JUSTE Christine (ECO)</t>
  </si>
  <si>
    <t>2017 (L)T14JUSTE Christine (ECO)</t>
  </si>
  <si>
    <t>MOUMINI Fatou (DVG)</t>
  </si>
  <si>
    <t>2017 (L)T16MOUMINI Fatou (DVG)</t>
  </si>
  <si>
    <t>2017 (L)T17MOUMINI Fatou (DVG)</t>
  </si>
  <si>
    <t>ABOUBACAR Halidi (DVG)</t>
  </si>
  <si>
    <t>2017 (L)T11ABOUBACAR Halidi (DVG)</t>
  </si>
  <si>
    <t>2017 (L)T12ABOUBACAR Halidi (DVG)</t>
  </si>
  <si>
    <t>2017 (L)T13ABOUBACAR Halidi (DVG)</t>
  </si>
  <si>
    <t>2017 (L)T14ABOUBACAR Halidi (DVG)</t>
  </si>
  <si>
    <t>MIMOUN Akim (DVG)</t>
  </si>
  <si>
    <t>2017 (L)T13MIMOUN Akim (DVG)</t>
  </si>
  <si>
    <t>2017 (L)T14MIMOUN Akim (DVG)</t>
  </si>
  <si>
    <t>DUFOUR David (ECO)</t>
  </si>
  <si>
    <t>2017 (L)T15DUFOUR David (ECO)</t>
  </si>
  <si>
    <t>HADJ-CHIKH Haouaria (DVG)</t>
  </si>
  <si>
    <t>2017 (L)T17HADJ-CHIKH Haouaria (DVG)</t>
  </si>
  <si>
    <t>2017 (L)T18HADJ-CHIKH Haouaria (DVG)</t>
  </si>
  <si>
    <t>RADY Souaad (DVG)</t>
  </si>
  <si>
    <t>2017 (L)T15RADY Souaad (DVG)</t>
  </si>
  <si>
    <t>2017 (L)T16RADY Souaad (DVG)</t>
  </si>
  <si>
    <t>MOSBAH Mohamed (ECO)</t>
  </si>
  <si>
    <t>2017 (L)T11MOSBAH Mohamed (ECO)</t>
  </si>
  <si>
    <t>2017 (L)T14MOSBAH Mohamed (ECO)</t>
  </si>
  <si>
    <t>MOUACI Karim (ECO)</t>
  </si>
  <si>
    <t>2017 (L)T16MOUACI Karim (ECO)</t>
  </si>
  <si>
    <t>2017 (L)T17MOUACI Karim (ECO)</t>
  </si>
  <si>
    <t>GANDON Lydie (ECO)</t>
  </si>
  <si>
    <t>2017 (L)T11GANDON Lydie (ECO)</t>
  </si>
  <si>
    <t>2017 (L)T12GANDON Lydie (ECO)</t>
  </si>
  <si>
    <t>2017 (L)T13GANDON Lydie (ECO)</t>
  </si>
  <si>
    <t>2017 (L)T14GANDON Lydie (ECO)</t>
  </si>
  <si>
    <t>CASTANET Yves (ECO)</t>
  </si>
  <si>
    <t>2017 (L)T13CASTANET Yves (ECO)</t>
  </si>
  <si>
    <t>2017 (L)T14CASTANET Yves (ECO)</t>
  </si>
  <si>
    <t>MENCHON Hervé (ECO)</t>
  </si>
  <si>
    <t>2017 (L)T15MENCHON Hervé (ECO)</t>
  </si>
  <si>
    <t>YAKOUBI Katia (DVG)</t>
  </si>
  <si>
    <t>2017 (L)T17YAKOUBI Katia (DVG)</t>
  </si>
  <si>
    <t>2017 (L)T18YAKOUBI Katia (DVG)</t>
  </si>
  <si>
    <t>DAHAN Sophie (DVG)</t>
  </si>
  <si>
    <t>2017 (L)T15DAHAN Sophie (DVG)</t>
  </si>
  <si>
    <t>2017 (L)T16DAHAN Sophie (DVG)</t>
  </si>
  <si>
    <t>CETRI Natacha (DIV)</t>
  </si>
  <si>
    <t>2017 (L)T11CETRI Natacha (DIV)</t>
  </si>
  <si>
    <t>2017 (L)T14CETRI Natacha (DIV)</t>
  </si>
  <si>
    <t>SALI Djara (ECO)</t>
  </si>
  <si>
    <t>2017 (L)T16SALI Djara (ECO)</t>
  </si>
  <si>
    <t>2017 (L)T17SALI Djara (ECO)</t>
  </si>
  <si>
    <t>SHILLING-FORD Jean-Victor (DIV)</t>
  </si>
  <si>
    <t>2017 (L)T11SHILLING-FORD Jean-Victor (DIV)</t>
  </si>
  <si>
    <t>2017 (L)T12SHILLING-FORD Jean-Victor (DIV)</t>
  </si>
  <si>
    <t>2017 (L)T13SHILLING-FORD Jean-Victor (DIV)</t>
  </si>
  <si>
    <t>2017 (L)T14SHILLING-FORD Jean-Victor (DIV)</t>
  </si>
  <si>
    <t>MADROLLE Christophe (ECO)</t>
  </si>
  <si>
    <t>2017 (L)T13MADROLLE Christophe (ECO)</t>
  </si>
  <si>
    <t>2017 (L)T14MADROLLE Christophe (ECO)</t>
  </si>
  <si>
    <t>PERGAMENTER Elisa (DIV)</t>
  </si>
  <si>
    <t>2017 (L)T15PERGAMENTER Elisa (DIV)</t>
  </si>
  <si>
    <t>VOGUIE Albert (ECO)</t>
  </si>
  <si>
    <t>2017 (L)T17VOGUIE Albert (ECO)</t>
  </si>
  <si>
    <t>2017 (L)T18VOGUIE Albert (ECO)</t>
  </si>
  <si>
    <t>BENHAMOU Anne (ECO)</t>
  </si>
  <si>
    <t>2017 (L)T15BENHAMOU Anne (ECO)</t>
  </si>
  <si>
    <t>2017 (L)T16BENHAMOU Anne (ECO)</t>
  </si>
  <si>
    <t>GAUTIER Jean (DIV)</t>
  </si>
  <si>
    <t>2017 (L)T11GAUTIER Jean (DIV)</t>
  </si>
  <si>
    <t>2017 (L)T14GAUTIER Jean (DIV)</t>
  </si>
  <si>
    <t>MORGANTI Sabrina (ECO)</t>
  </si>
  <si>
    <t>2017 (L)T16MORGANTI Sabrina (ECO)</t>
  </si>
  <si>
    <t>2017 (L)T17MORGANTI Sabrina (ECO)</t>
  </si>
  <si>
    <t>AKHAZZANE Nora (DIV)</t>
  </si>
  <si>
    <t>2017 (L)T11AKHAZZANE Nora (DIV)</t>
  </si>
  <si>
    <t>2017 (L)T12AKHAZZANE Nora (DIV)</t>
  </si>
  <si>
    <t>2017 (L)T13AKHAZZANE Nora (DIV)</t>
  </si>
  <si>
    <t>2017 (L)T14AKHAZZANE Nora (DIV)</t>
  </si>
  <si>
    <t>AZOUAOU Ahmed (ECO)</t>
  </si>
  <si>
    <t>2017 (L)T13AZOUAOU Ahmed (ECO)</t>
  </si>
  <si>
    <t>2017 (L)T14AZOUAOU Ahmed (ECO)</t>
  </si>
  <si>
    <t>DUFOUR Clément (DIV)</t>
  </si>
  <si>
    <t>2017 (L)T15DUFOUR Clément (DIV)</t>
  </si>
  <si>
    <t>MOHAMED Youssouf (ECO)</t>
  </si>
  <si>
    <t>2017 (L)T17MOHAMED Youssouf (ECO)</t>
  </si>
  <si>
    <t>2017 (L)T18MOHAMED Youssouf (ECO)</t>
  </si>
  <si>
    <t>THIBAUD Faustine (ECO)</t>
  </si>
  <si>
    <t>2017 (L)T15THIBAUD Faustine (ECO)</t>
  </si>
  <si>
    <t>2017 (L)T16THIBAUD Faustine (ECO)</t>
  </si>
  <si>
    <t>GUERBE Sacha (DIV)</t>
  </si>
  <si>
    <t>2017 (L)T11GUERBE Sacha (DIV)</t>
  </si>
  <si>
    <t>2017 (L)T14GUERBE Sacha (DIV)</t>
  </si>
  <si>
    <t>ZIDANE Farid (DIV)</t>
  </si>
  <si>
    <t>2017 (L)T16ZIDANE Farid (DIV)</t>
  </si>
  <si>
    <t>2017 (L)T17ZIDANE Farid (DIV)</t>
  </si>
  <si>
    <t>BRET Cyril (DIV)</t>
  </si>
  <si>
    <t>2017 (L)T11BRET Cyril (DIV)</t>
  </si>
  <si>
    <t>2017 (L)T12BRET Cyril (DIV)</t>
  </si>
  <si>
    <t>2017 (L)T13BRET Cyril (DIV)</t>
  </si>
  <si>
    <t>2017 (L)T14BRET Cyril (DIV)</t>
  </si>
  <si>
    <t>VANETTI Daniel (ECO)</t>
  </si>
  <si>
    <t>2017 (L)T13VANETTI Daniel (ECO)</t>
  </si>
  <si>
    <t>2017 (L)T14VANETTI Daniel (ECO)</t>
  </si>
  <si>
    <t>2017 (L)T15LEPRETTRE Eléonore (MDM)</t>
  </si>
  <si>
    <t>VLAEMYNCK Emea Brigitte (ECO)</t>
  </si>
  <si>
    <t>2017 (L)T17VLAEMYNCK Emea Brigitte (ECO)</t>
  </si>
  <si>
    <t>2017 (L)T18VLAEMYNCK Emea Brigitte (ECO)</t>
  </si>
  <si>
    <t>DANIELE Anne-Marie (ECO)</t>
  </si>
  <si>
    <t>2017 (L)T15DANIELE Anne-Marie (ECO)</t>
  </si>
  <si>
    <t>2017 (L)T16DANIELE Anne-Marie (ECO)</t>
  </si>
  <si>
    <t>PERETTI Sébastien (DIV)</t>
  </si>
  <si>
    <t>2017 (L)T11PERETTI Sébastien (DIV)</t>
  </si>
  <si>
    <t>2017 (L)T14PERETTI Sébastien (DIV)</t>
  </si>
  <si>
    <t>CECCALDI Anne (REG)</t>
  </si>
  <si>
    <t>2017 (L)T16CECCALDI Anne (REG)</t>
  </si>
  <si>
    <t>2017 (L)T17CECCALDI Anne (REG)</t>
  </si>
  <si>
    <t>TAHIRI Léo Hassan (DIV)</t>
  </si>
  <si>
    <t>2017 (L)T11TAHIRI Léo Hassan (DIV)</t>
  </si>
  <si>
    <t>2017 (L)T12TAHIRI Léo Hassan (DIV)</t>
  </si>
  <si>
    <t>2017 (L)T13TAHIRI Léo Hassan (DIV)</t>
  </si>
  <si>
    <t>2017 (L)T14TAHIRI Léo Hassan (DIV)</t>
  </si>
  <si>
    <t>SLAMA Grégory (DIV)</t>
  </si>
  <si>
    <t>2017 (L)T13SLAMA Grégory (DIV)</t>
  </si>
  <si>
    <t>2017 (L)T14SLAMA Grégory (DIV)</t>
  </si>
  <si>
    <t>2017 (L)T15TEISSIER Guy (LR)</t>
  </si>
  <si>
    <t>FRENTZEL Lydia (ECO)</t>
  </si>
  <si>
    <t>2017 (L)T17FRENTZEL Lydia (ECO)</t>
  </si>
  <si>
    <t>2017 (L)T18FRENTZEL Lydia (ECO)</t>
  </si>
  <si>
    <t>ABDALLAH Fouad (ECO)</t>
  </si>
  <si>
    <t>2017 (L)T15ABDALLAH Fouad (ECO)</t>
  </si>
  <si>
    <t>2017 (L)T16ABDALLAH Fouad (ECO)</t>
  </si>
  <si>
    <t>GIOVANNINI Sylvie (REG)</t>
  </si>
  <si>
    <t>2017 (L)T11GIOVANNINI Sylvie (REG)</t>
  </si>
  <si>
    <t>2017 (L)T14GIOVANNINI Sylvie (REG)</t>
  </si>
  <si>
    <t>2017 (L)T16LOUIS Alexandra (REM)</t>
  </si>
  <si>
    <t>2017 (L)T17LOUIS Alexandra (REM)</t>
  </si>
  <si>
    <t>NAÏLI Mohamed (DIV)</t>
  </si>
  <si>
    <t>2017 (L)T11NAÏLI Mohamed (DIV)</t>
  </si>
  <si>
    <t>2017 (L)T12NAÏLI Mohamed (DIV)</t>
  </si>
  <si>
    <t>2017 (L)T13NAÏLI Mohamed (DIV)</t>
  </si>
  <si>
    <t>2017 (L)T14NAÏLI Mohamed (DIV)</t>
  </si>
  <si>
    <t>BOURGEAT Victoire (DIV)</t>
  </si>
  <si>
    <t>2017 (L)T13BOURGEAT Victoire (DIV)</t>
  </si>
  <si>
    <t>2017 (L)T14BOURGEAT Victoire (DIV)</t>
  </si>
  <si>
    <t>LABIBES Abdel (DVD)</t>
  </si>
  <si>
    <t>2017 (L)T15LABIBES Abdel (DVD)</t>
  </si>
  <si>
    <t>ZIDANE Nadia (DIV)</t>
  </si>
  <si>
    <t>2017 (L)T17ZIDANE Nadia (DIV)</t>
  </si>
  <si>
    <t>2017 (L)T18ZIDANE Nadia (DIV)</t>
  </si>
  <si>
    <t>BONNARD Xavier (DIV)</t>
  </si>
  <si>
    <t>2017 (L)T15BONNARD Xavier (DIV)</t>
  </si>
  <si>
    <t>2017 (L)T16BONNARD Xavier (DIV)</t>
  </si>
  <si>
    <t>2017 (L)T11PITOLLAT Claire (REM)</t>
  </si>
  <si>
    <t>2017 (L)T14PITOLLAT Claire (REM)</t>
  </si>
  <si>
    <t>MIRON Richard (LR)</t>
  </si>
  <si>
    <t>2017 (L)T16MIRON Richard (LR)</t>
  </si>
  <si>
    <t>2017 (L)T17MIRON Richard (LR)</t>
  </si>
  <si>
    <t>ETOUNDI Zita (DIV)</t>
  </si>
  <si>
    <t>2017 (L)T11ETOUNDI Zita (DIV)</t>
  </si>
  <si>
    <t>2017 (L)T12ETOUNDI Zita (DIV)</t>
  </si>
  <si>
    <t>2017 (L)T13ETOUNDI Zita (DIV)</t>
  </si>
  <si>
    <t>2017 (L)T14ETOUNDI Zita (DIV)</t>
  </si>
  <si>
    <t>ZIEBA Pierre-Frédéric (DIV)</t>
  </si>
  <si>
    <t>2017 (L)T13ZIEBA Pierre-Frédéric (DIV)</t>
  </si>
  <si>
    <t>2017 (L)T14ZIEBA Pierre-Frédéric (DIV)</t>
  </si>
  <si>
    <t>BRUN Stéphanie (DVD)</t>
  </si>
  <si>
    <t>2017 (L)T15BRUN Stéphanie (DVD)</t>
  </si>
  <si>
    <t>2017 (L)T17AHAMADA Saïd (REM)</t>
  </si>
  <si>
    <t>2017 (L)T18AHAMADA Saïd (REM)</t>
  </si>
  <si>
    <t>GHILAIN Arthur (DIV)</t>
  </si>
  <si>
    <t>2017 (L)T15GHILAIN Arthur (DIV)</t>
  </si>
  <si>
    <t>2017 (L)T16GHILAIN Arthur (DIV)</t>
  </si>
  <si>
    <t>2017 (L)T11TIAN Dominique (LR)</t>
  </si>
  <si>
    <t>2017 (L)T14TIAN Dominique (LR)</t>
  </si>
  <si>
    <t>CHARIN Simone (DLF)</t>
  </si>
  <si>
    <t>2017 (L)T16CHARIN Simone (DLF)</t>
  </si>
  <si>
    <t>2017 (L)T17CHARIN Simone (DLF)</t>
  </si>
  <si>
    <t>BOUHET-MASSIANI Julie (REG)</t>
  </si>
  <si>
    <t>2017 (L)T11BOUHET-MASSIANI Julie (REG)</t>
  </si>
  <si>
    <t>2017 (L)T12BOUHET-MASSIANI Julie (REG)</t>
  </si>
  <si>
    <t>2017 (L)T13BOUHET-MASSIANI Julie (REG)</t>
  </si>
  <si>
    <t>2017 (L)T14BOUHET-MASSIANI Julie (REG)</t>
  </si>
  <si>
    <t>GASPAR Sophie (DIV)</t>
  </si>
  <si>
    <t>2017 (L)T13GASPAR Sophie (DIV)</t>
  </si>
  <si>
    <t>2017 (L)T14GASPAR Sophie (DIV)</t>
  </si>
  <si>
    <t>PUCCINI Véronique (DLF)</t>
  </si>
  <si>
    <t>2017 (L)T15PUCCINI Véronique (DLF)</t>
  </si>
  <si>
    <t>FRUCTUS Arlette (UDI)</t>
  </si>
  <si>
    <t>2017 (L)T17FRUCTUS Arlette (UDI)</t>
  </si>
  <si>
    <t>2017 (L)T18FRUCTUS Arlette (UDI)</t>
  </si>
  <si>
    <t>OMOURI Sherazade (DIV)</t>
  </si>
  <si>
    <t>2017 (L)T15OMOURI Sherazade (DIV)</t>
  </si>
  <si>
    <t>2017 (L)T16OMOURI Sherazade (DIV)</t>
  </si>
  <si>
    <t>MONETTO Bernadette (DLF)</t>
  </si>
  <si>
    <t>2017 (L)T11MONETTO Bernadette (DLF)</t>
  </si>
  <si>
    <t>2017 (L)T14MONETTO Bernadette (DLF)</t>
  </si>
  <si>
    <t>2017 (L)T16RAVIER Stéphane (FN)</t>
  </si>
  <si>
    <t>2017 (L)T17RAVIER Stéphane (FN)</t>
  </si>
  <si>
    <t>2017 (L)T11VERSINI Corinne (REM)</t>
  </si>
  <si>
    <t>2017 (L)T12VERSINI Corinne (REM)</t>
  </si>
  <si>
    <t>2017 (L)T13VERSINI Corinne (REM)</t>
  </si>
  <si>
    <t>2017 (L)T14VERSINI Corinne (REM)</t>
  </si>
  <si>
    <t>TOMASI Anne (REG)</t>
  </si>
  <si>
    <t>2017 (L)T13TOMASI Anne (REG)</t>
  </si>
  <si>
    <t>2017 (L)T14TOMASI Anne (REG)</t>
  </si>
  <si>
    <t>BEZ Eléonore (FN)</t>
  </si>
  <si>
    <t>2017 (L)T15BEZ Eléonore (FN)</t>
  </si>
  <si>
    <t>CORTEGGIANI Jean-Marc (DLF)</t>
  </si>
  <si>
    <t>2017 (L)T17CORTEGGIANI Jean-Marc (DLF)</t>
  </si>
  <si>
    <t>2017 (L)T18CORTEGGIANI Jean-Marc (DLF)</t>
  </si>
  <si>
    <t>OMANI Nadia (DIV)</t>
  </si>
  <si>
    <t>2017 (L)T15OMANI Nadia (DIV)</t>
  </si>
  <si>
    <t>2017 (L)T16OMANI Nadia (DIV)</t>
  </si>
  <si>
    <t>SICARD Caroline (FN)</t>
  </si>
  <si>
    <t>2017 (L)T11SICARD Caroline (FN)</t>
  </si>
  <si>
    <t>2017 (L)T14SICARD Caroline (FN)</t>
  </si>
  <si>
    <t>MAGGIO Antoine (EXD)</t>
  </si>
  <si>
    <t>2017 (L)T16MAGGIO Antoine (EXD)</t>
  </si>
  <si>
    <t>2017 (L)T17MAGGIO Antoine (EXD)</t>
  </si>
  <si>
    <t>BIAGGI Solange (LR)</t>
  </si>
  <si>
    <t>2017 (L)T11BIAGGI Solange (LR)</t>
  </si>
  <si>
    <t>2017 (L)T12BIAGGI Solange (LR)</t>
  </si>
  <si>
    <t>2017 (L)T13BIAGGI Solange (LR)</t>
  </si>
  <si>
    <t>2017 (L)T14BIAGGI Solange (LR)</t>
  </si>
  <si>
    <t>2017 (L)T13RACON-BOUZON Cathy (REM)</t>
  </si>
  <si>
    <t>2017 (L)T14RACON-BOUZON Cathy (REM)</t>
  </si>
  <si>
    <t>VIDAL Vincent (EXD)</t>
  </si>
  <si>
    <t>2017 (L)T15VIDAL Vincent (EXD)</t>
  </si>
  <si>
    <t>2017 (L)T17GRECH Sophie (FN)</t>
  </si>
  <si>
    <t>2017 (L)T18GRECH Sophie (FN)</t>
  </si>
  <si>
    <t>2017 (L)T15CHAMASSIAN Pascal (REM)</t>
  </si>
  <si>
    <t>2017 (L)T16CHAMASSIAN Pascal (REM)</t>
  </si>
  <si>
    <t>CARAYON Michèle (EXD)</t>
  </si>
  <si>
    <t>2017 (L)T11CARAYON Michèle (EXD)</t>
  </si>
  <si>
    <t>2017 (L)T14CARAYON Michèle (EXD)</t>
  </si>
  <si>
    <t>HAROUCHE Karine (EXD)</t>
  </si>
  <si>
    <t>2017 (L)T16HAROUCHE Karine (EXD)</t>
  </si>
  <si>
    <t>2017 (L)T17HAROUCHE Karine (EXD)</t>
  </si>
  <si>
    <t>BOUDOUAYA Selma (DVD)</t>
  </si>
  <si>
    <t>2017 (L)T11BOUDOUAYA Selma (DVD)</t>
  </si>
  <si>
    <t>2017 (L)T12BOUDOUAYA Selma (DVD)</t>
  </si>
  <si>
    <t>2017 (L)T13BOUDOUAYA Selma (DVD)</t>
  </si>
  <si>
    <t>2017 (L)T14BOUDOUAYA Selma (DVD)</t>
  </si>
  <si>
    <t>MORAINE Yves (LR)</t>
  </si>
  <si>
    <t>2017 (L)T13MORAINE Yves (LR)</t>
  </si>
  <si>
    <t>2017 (L)T14MORAINE Yves (LR)</t>
  </si>
  <si>
    <t>2017 (L)T15BOYER Valérie (LR)</t>
  </si>
  <si>
    <t>2017 (L)T16BOYER Valérie (LR)</t>
  </si>
  <si>
    <t>DUPLAIX Gabriel (DLF)</t>
  </si>
  <si>
    <t>2017 (L)T11DUPLAIX Gabriel (DLF)</t>
  </si>
  <si>
    <t>2017 (L)T12DUPLAIX Gabriel (DLF)</t>
  </si>
  <si>
    <t>2017 (L)T13DUPLAIX Gabriel (DLF)</t>
  </si>
  <si>
    <t>2017 (L)T14DUPLAIX Gabriel (DLF)</t>
  </si>
  <si>
    <t>THEVENIN Patrick (DVD)</t>
  </si>
  <si>
    <t>2017 (L)T13THEVENIN Patrick (DVD)</t>
  </si>
  <si>
    <t>2017 (L)T14THEVENIN Patrick (DVD)</t>
  </si>
  <si>
    <t>PERSIA Alain (DVD)</t>
  </si>
  <si>
    <t>2017 (L)T15PERSIA Alain (DVD)</t>
  </si>
  <si>
    <t>2017 (L)T16PERSIA Alain (DVD)</t>
  </si>
  <si>
    <t>MARTI Jeanne (FN)</t>
  </si>
  <si>
    <t>2017 (L)T11MARTI Jeanne (FN)</t>
  </si>
  <si>
    <t>2017 (L)T12MARTI Jeanne (FN)</t>
  </si>
  <si>
    <t>2017 (L)T13MARTI Jeanne (FN)</t>
  </si>
  <si>
    <t>2017 (L)T14MARTI Jeanne (FN)</t>
  </si>
  <si>
    <t>BELENGUIER Jean-Claude (DVD)</t>
  </si>
  <si>
    <t>2017 (L)T13BELENGUIER Jean-Claude (DVD)</t>
  </si>
  <si>
    <t>2017 (L)T14BELENGUIER Jean-Claude (DVD)</t>
  </si>
  <si>
    <t>ROUDIER Paul (DLF)</t>
  </si>
  <si>
    <t>2017 (L)T15ROUDIER Paul (DLF)</t>
  </si>
  <si>
    <t>2017 (L)T16ROUDIER Paul (DLF)</t>
  </si>
  <si>
    <t>CARPENTIER Martine (EXD)</t>
  </si>
  <si>
    <t>2017 (L)T11CARPENTIER Martine (EXD)</t>
  </si>
  <si>
    <t>2017 (L)T12CARPENTIER Martine (EXD)</t>
  </si>
  <si>
    <t>2017 (L)T13CARPENTIER Martine (EXD)</t>
  </si>
  <si>
    <t>2017 (L)T14CARPENTIER Martine (EXD)</t>
  </si>
  <si>
    <t>DI NOCERA Maurice (DVD)</t>
  </si>
  <si>
    <t>2017 (L)T13DI NOCERA Maurice (DVD)</t>
  </si>
  <si>
    <t>2017 (L)T14DI NOCERA Maurice (DVD)</t>
  </si>
  <si>
    <t>ALLISIO Franck (FN)</t>
  </si>
  <si>
    <t>2017 (L)T15ALLISIO Franck (FN)</t>
  </si>
  <si>
    <t>2017 (L)T16ALLISIO Franck (FN)</t>
  </si>
  <si>
    <t>MOUROT Philippe (DVD)</t>
  </si>
  <si>
    <t>2017 (L)T13MOUROT Philippe (DVD)</t>
  </si>
  <si>
    <t>2017 (L)T14MOUROT Philippe (DVD)</t>
  </si>
  <si>
    <t>BIANCIOTTO Laurie (EXD)</t>
  </si>
  <si>
    <t>2017 (L)T15BIANCIOTTO Laurie (EXD)</t>
  </si>
  <si>
    <t>2017 (L)T16BIANCIOTTO Laurie (EXD)</t>
  </si>
  <si>
    <t>GOUIN Mathilde (DLF)</t>
  </si>
  <si>
    <t>2017 (L)T13GOUIN Mathilde (DLF)</t>
  </si>
  <si>
    <t>2017 (L)T14GOUIN Mathilde (DLF)</t>
  </si>
  <si>
    <t>2015T21Mme DELAYE Laurence et M. LUC Jean-François (BC-FN)</t>
  </si>
  <si>
    <t>2015T21M. PAYAN Benoît et Mme RUBIROLA Michèle (BC-UG)</t>
  </si>
  <si>
    <t>2015T22M. DUPUIS Joël et Mme MARTI Jeanne (BC-FN)</t>
  </si>
  <si>
    <t>2015T22M. GUERINI Jean-Noël et Mme NARDUCCI Lisette (BC-DVG)</t>
  </si>
  <si>
    <t>2015T22Mme DELAYE Laurence et M. LUC Jean-François (BC-FN)</t>
  </si>
  <si>
    <t>2015T22M. PAYAN Benoît et Mme RUBIROLA Michèle (BC-UG)</t>
  </si>
  <si>
    <t>2015T23Mme DELAYE Laurence et M. LUC Jean-François (BC-FN)</t>
  </si>
  <si>
    <t>2015T23M. PAYAN Benoît et Mme RUBIROLA Michèle (BC-UG)</t>
  </si>
  <si>
    <t>2015T23Mme D'ANGIO Sandrine et M. MAGGIO Antoine (BC-FN)</t>
  </si>
  <si>
    <t>2015T23Mme HADJ-CHIKH Haouaria et M. ROSSI Denis (BC-UG)</t>
  </si>
  <si>
    <t>2015T23Mme PUSTORINO Marine et M. REY Maurice (BC-UD)</t>
  </si>
  <si>
    <t>2015T23M. BARAT Loïc et Mme PHILIPPE Élisabeth (BC-FN)</t>
  </si>
  <si>
    <t>2015T23M. BAUMANN Jean Pierre et Mme KERBRAT Danielle (BC-FN)</t>
  </si>
  <si>
    <t>2015T23Mme BIAGGI Solange et M. DI NOCERA Maurice (BC-UD)</t>
  </si>
  <si>
    <t>2015T24M. BAUMANN Jean Pierre et Mme KERBRAT Danielle (BC-FN)</t>
  </si>
  <si>
    <t>2015T24Mme BIAGGI Solange et M. DI NOCERA Maurice (BC-UD)</t>
  </si>
  <si>
    <t>2015T24Mme BERNASCONI Sabine et M. MORAINE Yves (BC-UD)</t>
  </si>
  <si>
    <t>2015T24M. GERONIMO Éric et Mme PARODI Clémence (BC-FN)</t>
  </si>
  <si>
    <t>2015T21Mme BERNASCONI Sabine et M. MORAINE Yves (BC-UD)</t>
  </si>
  <si>
    <t>2015T21M. GERONIMO Éric et Mme PARODI Clémence (BC-FN)</t>
  </si>
  <si>
    <t>2015T24M. MAUNIER Marcel et Mme TRANI Jocelyne (BC-FN)</t>
  </si>
  <si>
    <t>2015T24M. ROYER-PERREAUT Lionel et Mme VASSAL Martine (BC-UD)</t>
  </si>
  <si>
    <t>2015T24Mme CARADEC Laure-Agnès et M. REAULT Didier (BC-UD)</t>
  </si>
  <si>
    <t>2015T24M. CATANEO Michel et Mme SICARD Caroline (BC-FN)</t>
  </si>
  <si>
    <t>2015T25M. MAUNIER Marcel et Mme TRANI Jocelyne (BC-FN)</t>
  </si>
  <si>
    <t>2015T25M. ROYER-PERREAUT Lionel et Mme VASSAL Martine (BC-UD)</t>
  </si>
  <si>
    <t>2015T25Mme CARADEC Laure-Agnès et M. REAULT Didier (BC-UD)</t>
  </si>
  <si>
    <t>2015T25M. CATANEO Michel et Mme SICARD Caroline (BC-FN)</t>
  </si>
  <si>
    <t>2015T25M. BAUMANN Jean Pierre et Mme KERBRAT Danielle (BC-FN)</t>
  </si>
  <si>
    <t>2015T25Mme BIAGGI Solange et M. DI NOCERA Maurice (BC-UD)</t>
  </si>
  <si>
    <t>2015T25Mme CARREGA Sylvie et M. SANTELLI Thierry (BC-UD)</t>
  </si>
  <si>
    <t>2015T25M. COMAS Laurent et Mme ORTEGA Anaïs (BC-FN)</t>
  </si>
  <si>
    <t>2015T26Mme CARREGA Sylvie et M. SANTELLI Thierry (BC-UD)</t>
  </si>
  <si>
    <t>2015T26M. COMAS Laurent et Mme ORTEGA Anaïs (BC-FN)</t>
  </si>
  <si>
    <t>2015T26Mme PUSTORINO Marine et M. REY Maurice (BC-UD)</t>
  </si>
  <si>
    <t>2015T26M. BARAT Loïc et Mme PHILIPPE Élisabeth (BC-FN)</t>
  </si>
  <si>
    <t>2015T27Mme D'ANGIO Sandrine et M. MAGGIO Antoine (BC-FN)</t>
  </si>
  <si>
    <t>2015T27Mme HADJ-CHIKH Haouaria et M. ROSSI Denis (BC-UG)</t>
  </si>
  <si>
    <t>2015T27M. DUDIEUZÈRE Cédric et Mme MUSTACHIA Marie (BC-FN)</t>
  </si>
  <si>
    <t>2015T27M. MASSE Christophe et Mme TRANCHIDA Geneviève (BC-SOC)</t>
  </si>
  <si>
    <t>2015T27M. BENARIOUA Rébia et Mme DI MARINO Anne (BC-SOC)</t>
  </si>
  <si>
    <t>2015T27M. CUPOLATI Paul et Mme FARKAS Monique (BC-FN)</t>
  </si>
  <si>
    <t>2015T28Mme GRECH Sophie et M. MARANDAT Bernard (BC-FN)</t>
  </si>
  <si>
    <t>2015T28M. JIBRAYEL Henri et Mme SPORTIELLO Josette (BC-SOC)</t>
  </si>
  <si>
    <t>2015T28M. BENARIOUA Rébia et Mme DI MARINO Anne (BC-SOC)</t>
  </si>
  <si>
    <t>2015T28M. CUPOLATI Paul et Mme FARKAS Monique (BC-FN)</t>
  </si>
  <si>
    <t>Nom de colonne</t>
  </si>
  <si>
    <t>Explications</t>
  </si>
  <si>
    <t>Description des Bureaux de Votes, pour les amateurs de Carto, le json des polynomes des secteurs est ici : https://citoyen-ne-s-de-marseille.fr/wp-files/eg-transparency/?dir=VILLE/MUNICIPALES</t>
  </si>
  <si>
    <t>2020 - T1</t>
  </si>
  <si>
    <t>Informations sur les votants et inscrits par Scrutin</t>
  </si>
  <si>
    <t xml:space="preserve">Résultats détaillés par scrutin et par liste </t>
  </si>
  <si>
    <t>Résultats détaillés par macronuance (voir paramétrage)</t>
  </si>
  <si>
    <t>LDIV_PCTAGE</t>
  </si>
  <si>
    <t>LDVC_PCTAGE</t>
  </si>
  <si>
    <t>LDVD_PCTAGE</t>
  </si>
  <si>
    <t>LDVG_PCTAGE</t>
  </si>
  <si>
    <t>LEXD_PCTAGE</t>
  </si>
  <si>
    <t>LEXG_PCTAGE</t>
  </si>
  <si>
    <t>LLR_PCTAGE</t>
  </si>
  <si>
    <t>LREM_PCTAGE</t>
  </si>
  <si>
    <t>LRN_PCTAGE</t>
  </si>
  <si>
    <t>LUG_PCTAGE</t>
  </si>
  <si>
    <t>LVEC_PCTAGE</t>
  </si>
  <si>
    <t>2008-T1-LCMD_PCTAGE</t>
  </si>
  <si>
    <t>2008-T1-LDVD_PCTAGE</t>
  </si>
  <si>
    <t>2008-T1-LEXD_PCTAGE</t>
  </si>
  <si>
    <t>2008-T1-LEXG_PCTAGE</t>
  </si>
  <si>
    <t>2008-T1-LFN_PCTAGE</t>
  </si>
  <si>
    <t>2008-T1-LMAJ_PCTAGE</t>
  </si>
  <si>
    <t>2008-T1-LUG_PCTAGE</t>
  </si>
  <si>
    <t>2008-T2-LFN_PCTAGE</t>
  </si>
  <si>
    <t>2008-T2-LGC_PCTAGE</t>
  </si>
  <si>
    <t>2008-T2-LMAJ_PCTAGE</t>
  </si>
  <si>
    <t>2008-T2-LUG_PCTAGE</t>
  </si>
  <si>
    <t>2014-T1-LDIV_PCTAGE</t>
  </si>
  <si>
    <t>2014-T1-LDVD_PCTAGE</t>
  </si>
  <si>
    <t>2014-T1-LDVG_PCTAGE</t>
  </si>
  <si>
    <t>2014-T1-LEXG_PCTAGE</t>
  </si>
  <si>
    <t>2014-T1-LFG_PCTAGE</t>
  </si>
  <si>
    <t>2014-T1-LFN_PCTAGE</t>
  </si>
  <si>
    <t>2014-T1-LUD_PCTAGE</t>
  </si>
  <si>
    <t>2014-T1-LUG_PCTAGE</t>
  </si>
  <si>
    <t>2014-T2-LFN_PCTAGE</t>
  </si>
  <si>
    <t>2014-T2-LUD_PCTAGE</t>
  </si>
  <si>
    <t>2014-T2-LUG_PCTAGE</t>
  </si>
  <si>
    <t>2015-T1-BC-DIV_PCTAGE</t>
  </si>
  <si>
    <t>2015-T1-BC-DLF_PCTAGE</t>
  </si>
  <si>
    <t>2015-T1-BC-DVD_PCTAGE</t>
  </si>
  <si>
    <t>2015-T1-BC-DVG_PCTAGE</t>
  </si>
  <si>
    <t>2015-T1-BC-FG_PCTAGE</t>
  </si>
  <si>
    <t>2015-T1-BC-FN_PCTAGE</t>
  </si>
  <si>
    <t>2015-T1-BC-MDM_PCTAGE</t>
  </si>
  <si>
    <t>2015-T1-BC-RDG_PCTAGE</t>
  </si>
  <si>
    <t>2015-T1-BC-SOC_PCTAGE</t>
  </si>
  <si>
    <t>2015-T1-BC-UD_PCTAGE</t>
  </si>
  <si>
    <t>2015-T1-BC-UG_PCTAGE</t>
  </si>
  <si>
    <t>2015-T1-BC-VEC_PCTAGE</t>
  </si>
  <si>
    <t>2015-T2-BC-DVG_PCTAGE</t>
  </si>
  <si>
    <t>2015-T2-BC-FN_PCTAGE</t>
  </si>
  <si>
    <t>2015-T2-BC-SOC_PCTAGE</t>
  </si>
  <si>
    <t>2015-T2-BC-UD_PCTAGE</t>
  </si>
  <si>
    <t>2015-T2-BC-UG_PCTAGE</t>
  </si>
  <si>
    <t>2017 (L)-T1-COM_PCTAGE</t>
  </si>
  <si>
    <t>2017 (L)-T1-DIV_PCTAGE</t>
  </si>
  <si>
    <t>2017 (L)-T1-DLF_PCTAGE</t>
  </si>
  <si>
    <t>2017 (L)-T1-DVD_PCTAGE</t>
  </si>
  <si>
    <t>2017 (L)-T1-DVG_PCTAGE</t>
  </si>
  <si>
    <t>2017 (L)-T1-ECO_PCTAGE</t>
  </si>
  <si>
    <t>2017 (L)-T1-EXD_PCTAGE</t>
  </si>
  <si>
    <t>2017 (L)-T1-EXG_PCTAGE</t>
  </si>
  <si>
    <t>2017 (L)-T1-FI_PCTAGE</t>
  </si>
  <si>
    <t>2017 (L)-T1-FN_PCTAGE</t>
  </si>
  <si>
    <t>2017 (L)-T1-LR_PCTAGE</t>
  </si>
  <si>
    <t>2017 (L)-T1-MDM_PCTAGE</t>
  </si>
  <si>
    <t>2017 (L)-T1-RDG_PCTAGE</t>
  </si>
  <si>
    <t>2017 (L)-T1-REG_PCTAGE</t>
  </si>
  <si>
    <t>2017 (L)-T1-REM_PCTAGE</t>
  </si>
  <si>
    <t>2017 (L)-T1-SOC_PCTAGE</t>
  </si>
  <si>
    <t>2017 (L)-T1-UDI_PCTAGE</t>
  </si>
  <si>
    <t>2017 (L)-T2-FI_PCTAGE</t>
  </si>
  <si>
    <t>2017 (L)-T2-FN_PCTAGE</t>
  </si>
  <si>
    <t>2017 (L)-T2-LR_PCTAGE</t>
  </si>
  <si>
    <t>2017 (L)-T2-MDM_PCTAGE</t>
  </si>
  <si>
    <t>2017 (L)-T2-REM_PCTAGE</t>
  </si>
  <si>
    <t>2017-T1-ARTHAUD Nathalie_PCTAGE</t>
  </si>
  <si>
    <t>2017-T1-ASSELINEAU Fran_PCTAGE</t>
  </si>
  <si>
    <t>2017-T1-CHEMINADE Jacques_PCTAGE</t>
  </si>
  <si>
    <t>2017-T1-DUPONT-AIGNAN Nicolas_PCTAGE</t>
  </si>
  <si>
    <t>2017-T1-FILLON Fran_PCTAGE</t>
  </si>
  <si>
    <t>2017-T1-HAMON Beno_PCTAGE</t>
  </si>
  <si>
    <t>2017-T1-LASSALLE Jean_PCTAGE</t>
  </si>
  <si>
    <t>2017-T1-LE PEN Marine_PCTAGE</t>
  </si>
  <si>
    <t>2017-T1-M Jean-Luc_PCTAGE</t>
  </si>
  <si>
    <t>2017-T1-MACRON Emmanuel_PCTAGE</t>
  </si>
  <si>
    <t>2017-T1-POUTOU Philippe_PCTAGE</t>
  </si>
  <si>
    <t>2017-T2-LE PEN Marine_PCTAGE</t>
  </si>
  <si>
    <t>2017-T2-MACRON Emmanuel_PCTAGE</t>
  </si>
  <si>
    <t>2019-T1-ALEXANDRE Audric_PCTAGE</t>
  </si>
  <si>
    <t>2019-T1-ARTHAUD Nathalie_PCTAGE</t>
  </si>
  <si>
    <t>2019-T1-ASSELINEAU François_PCTAGE</t>
  </si>
  <si>
    <t>2019-T1-AUBRY Manon_PCTAGE</t>
  </si>
  <si>
    <t>2019-T1-AZERGUI Nagib_PCTAGE</t>
  </si>
  <si>
    <t>2019-T1-BARDELLA Jordan_PCTAGE</t>
  </si>
  <si>
    <t>2019-T1-BELLAMY François-Xavier_PCTAGE</t>
  </si>
  <si>
    <t>2019-T1-BIDOU Olivier_PCTAGE</t>
  </si>
  <si>
    <t>2019-T1-BOURG Dominique_PCTAGE</t>
  </si>
  <si>
    <t>2019-T1-BROSSAT Ian_PCTAGE</t>
  </si>
  <si>
    <t>2019-T1-CAILLAUD Sophie_PCTAGE</t>
  </si>
  <si>
    <t>2019-T1-CAMUS Renaud_PCTAGE</t>
  </si>
  <si>
    <t>2019-T1-CHALENÇON Christophe_PCTAGE</t>
  </si>
  <si>
    <t>2019-T1-CORBET Cathy Denise Ginette_PCTAGE</t>
  </si>
  <si>
    <t>2019-T1-DE PREVOISIN Robert_PCTAGE</t>
  </si>
  <si>
    <t>2019-T1-DELFEL Thérèse_PCTAGE</t>
  </si>
  <si>
    <t>2019-T1-DIEUMEGARD Pierre_PCTAGE</t>
  </si>
  <si>
    <t>2019-T1-DUPONT-AIGNAN Nicolas_PCTAGE</t>
  </si>
  <si>
    <t>2019-T1-GERNIGON Yves_PCTAGE</t>
  </si>
  <si>
    <t>2019-T1-GLUCKSMANN Raphaël_PCTAGE</t>
  </si>
  <si>
    <t>2019-T1-HAMON Benoît_PCTAGE</t>
  </si>
  <si>
    <t>2019-T1-HELGEN Gilles_PCTAGE</t>
  </si>
  <si>
    <t>2019-T1-JADOT Yannick_PCTAGE</t>
  </si>
  <si>
    <t>2019-T1-LAGARDE Jean-Christophe_PCTAGE</t>
  </si>
  <si>
    <t>2019-T1-LALANNE Francis_PCTAGE</t>
  </si>
  <si>
    <t>2019-T1-LOISEAU Nathalie_PCTAGE</t>
  </si>
  <si>
    <t>2019-T1-MARIE Florie_PCTAGE</t>
  </si>
  <si>
    <t>2008-T1-MACROEXTRDROITE_PCTAGE</t>
  </si>
  <si>
    <t>2008-T1-MACRODROITE_PCTAGE</t>
  </si>
  <si>
    <t>2008-T1-MACROCENTRE_PCTAGE</t>
  </si>
  <si>
    <t>2008-T1-MACROGAUCHE_PCTAGE</t>
  </si>
  <si>
    <t>2008-T1-MACROAUTRE_PCTAGE</t>
  </si>
  <si>
    <t>2008-T2-MACROEXTRDROITE_PCTAGE</t>
  </si>
  <si>
    <t>2008-T2-MACRODROITE_PCTAGE</t>
  </si>
  <si>
    <t>2008-T2-MACROCENTRE_PCTAGE</t>
  </si>
  <si>
    <t>2008-T2-MACROGAUCHE_PCTAGE</t>
  </si>
  <si>
    <t>2008-T2-MACROAUTRE_PCTAGE</t>
  </si>
  <si>
    <t>2014-T1-MACROEXTRDROITE_PCTAGE</t>
  </si>
  <si>
    <t>2014-T1-MACRODROITE_PCTAGE</t>
  </si>
  <si>
    <t>2014-T1-MACROCENTRE_PCTAGE</t>
  </si>
  <si>
    <t>2014-T1-MACROGAUCHE_PCTAGE</t>
  </si>
  <si>
    <t>2014-T1-MACROAUTRE_PCTAGE</t>
  </si>
  <si>
    <t>2014-T2-MACROEXTRDROITE_PCTAGE</t>
  </si>
  <si>
    <t>2014-T2-MACRODROITE_PCTAGE</t>
  </si>
  <si>
    <t>2014-T2-MACROCENTRE_PCTAGE</t>
  </si>
  <si>
    <t>2014-T2-MACROGAUCHE_PCTAGE</t>
  </si>
  <si>
    <t>2014-T2-MACROAUTRE_PCTAGE</t>
  </si>
  <si>
    <t>2015-T1-MACROEXTRDROITE_PCTAGE</t>
  </si>
  <si>
    <t>2015-T1-MACRODROITE_PCTAGE</t>
  </si>
  <si>
    <t>2015-T1-MACROCENTRE_PCTAGE</t>
  </si>
  <si>
    <t>2015-T1-MACROGAUCHE_PCTAGE</t>
  </si>
  <si>
    <t>2015-T1-MACROAUTRE_PCTAGE</t>
  </si>
  <si>
    <t>2015-T2-MACROEXTRDROITE_PCTAGE</t>
  </si>
  <si>
    <t>2015-T2-MACRODROITE_PCTAGE</t>
  </si>
  <si>
    <t>2015-T2-MACROCENTRE_PCTAGE</t>
  </si>
  <si>
    <t>2015-T2-MACROGAUCHE_PCTAGE</t>
  </si>
  <si>
    <t>2015-T2-MACROAUTRE_PCTAGE</t>
  </si>
  <si>
    <t>2017-T1-MACROEXTRDROITE_PCTAGE</t>
  </si>
  <si>
    <t>2017-T1-MACRODROITE_PCTAGE</t>
  </si>
  <si>
    <t>2017-T1-MACROCENTRE_PCTAGE</t>
  </si>
  <si>
    <t>2017-T1-MACROGAUCHE_PCTAGE</t>
  </si>
  <si>
    <t>2017-T1-MACROAUTRE_PCTAGE</t>
  </si>
  <si>
    <t>2017-T2-MACROEXTRDROITE_PCTAGE</t>
  </si>
  <si>
    <t>2017-T2-MACRODROITE_PCTAGE</t>
  </si>
  <si>
    <t>2017-T2-MACROCENTRE_PCTAGE</t>
  </si>
  <si>
    <t>2017-T2-MACROGAUCHE_PCTAGE</t>
  </si>
  <si>
    <t>2017-T2-MACROAUTRE_PCTAGE</t>
  </si>
  <si>
    <t>2019-T1-MACROEXTRDROITE_PCTAGE</t>
  </si>
  <si>
    <t>2019-T1-MACRODROITE_PCTAGE</t>
  </si>
  <si>
    <t>2019-T1-MACROCENTRE_PCTAGE</t>
  </si>
  <si>
    <t>2019-T1-MACROGAUCHE_PCTAGE</t>
  </si>
  <si>
    <t>2019-T1-MACROAUTRE_PCTAGE</t>
  </si>
  <si>
    <t>2020-T1-MACROEXTRDROITE_PCTAGE</t>
  </si>
  <si>
    <t>2020-T1-MACRODROITE_PCTAGE</t>
  </si>
  <si>
    <t>2020-T1-MACROCENTRE_PCTAGE</t>
  </si>
  <si>
    <t>2020-T1-MACROGAUCHE_PCTAGE</t>
  </si>
  <si>
    <t>2020-T1-MACROAUTRE_PCTAGE</t>
  </si>
  <si>
    <t>2017 (L)-T1-MACROEXTRDROITE_PCTAGE</t>
  </si>
  <si>
    <t>2017 (L)-T1-MACRODROITE_PCTAGE</t>
  </si>
  <si>
    <t>2017 (L)-T1-MACROCENTRE_PCTAGE</t>
  </si>
  <si>
    <t>2017 (L)-T1-MACROGAUCHE_PCTAGE</t>
  </si>
  <si>
    <t>2017 (L)-T1-MACROAUTRE_PCTAGE</t>
  </si>
  <si>
    <t>2019-T1-TOTAL</t>
  </si>
  <si>
    <t>2017 (L)-T2-MACROEXTRDROITE</t>
  </si>
  <si>
    <t>2017 (L)-T2-MACRODROITE</t>
  </si>
  <si>
    <t>2017 (L)-T2-MACROCENTRE</t>
  </si>
  <si>
    <t>2017 (L)-T2-MACROGAUCHE</t>
  </si>
  <si>
    <t>2017 (L)-T2-MACROAUTRE</t>
  </si>
  <si>
    <t>2017 (L)-T2-MACROTOTALE</t>
  </si>
  <si>
    <t>2017 (L)-T2-MACROEXTRDROITE_PCTAGE</t>
  </si>
  <si>
    <t>2017 (L)-T2-MACRODROITE_PCTAGE</t>
  </si>
  <si>
    <t>2017 (L)-T2-MACROCENTRE_PCTAGE</t>
  </si>
  <si>
    <t>2017 (L)-T2-MACROGAUCHE_PCTAGE</t>
  </si>
  <si>
    <t>2017 (L)-T2-MACROAUTRE_PCTAGE</t>
  </si>
  <si>
    <t>SECTEUR</t>
  </si>
  <si>
    <t>2008_T1_PROCUS</t>
  </si>
  <si>
    <t>2008_T2_PROCUS</t>
  </si>
  <si>
    <t>2008-T1-PROCUS_PCTAGE</t>
  </si>
  <si>
    <t>2008-T2-PROCUS_PCTAGE</t>
  </si>
  <si>
    <t>2014-T1-PROCUS_PCTAGE</t>
  </si>
  <si>
    <t>2014-T2-PROCUS_PCTAGE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</si>
</sst>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3" fillId="0" borderId="0" xfId="0" applyFont="1"/>
    <xf numFmtId="10" fontId="3" fillId="0" borderId="0" xfId="1" applyNumberFormat="1" applyFont="1"/>
    <xf numFmtId="2" fontId="3" fillId="0" borderId="0" xfId="0" applyNumberFormat="1" applyFont="1"/>
    <xf numFmtId="0" fontId="4" fillId="0" borderId="0" xfId="0" applyFont="1"/>
    <xf numFmtId="9" fontId="4" fillId="0" borderId="0" xfId="1" applyFont="1"/>
    <xf numFmtId="0" fontId="0" fillId="0" borderId="1" xfId="0" applyBorder="1"/>
    <xf numFmtId="0" fontId="0" fillId="0" borderId="2" xfId="0" applyBorder="1"/>
    <xf numFmtId="0" fontId="0" fillId="2" borderId="5" xfId="0" applyFill="1" applyBorder="1"/>
    <xf numFmtId="0" fontId="0" fillId="2" borderId="7" xfId="0" applyFill="1" applyBorder="1"/>
    <xf numFmtId="0" fontId="0" fillId="2" borderId="9" xfId="0" applyFill="1" applyBorder="1"/>
    <xf numFmtId="0" fontId="0" fillId="3" borderId="5" xfId="0" applyFill="1" applyBorder="1"/>
    <xf numFmtId="0" fontId="0" fillId="3" borderId="7" xfId="0" applyFill="1" applyBorder="1"/>
    <xf numFmtId="0" fontId="0" fillId="3" borderId="9" xfId="0" applyFill="1" applyBorder="1"/>
    <xf numFmtId="0" fontId="0" fillId="4" borderId="5" xfId="0" applyFill="1" applyBorder="1"/>
    <xf numFmtId="0" fontId="0" fillId="4" borderId="7" xfId="0" applyFill="1" applyBorder="1"/>
    <xf numFmtId="0" fontId="0" fillId="4" borderId="11" xfId="0" applyFill="1" applyBorder="1"/>
    <xf numFmtId="0" fontId="0" fillId="5" borderId="5" xfId="0" applyFill="1" applyBorder="1"/>
    <xf numFmtId="0" fontId="0" fillId="5" borderId="7" xfId="0" applyFill="1" applyBorder="1"/>
    <xf numFmtId="0" fontId="0" fillId="5" borderId="9" xfId="0" applyFill="1" applyBorder="1"/>
    <xf numFmtId="0" fontId="0" fillId="6" borderId="3" xfId="0" applyFill="1" applyBorder="1"/>
    <xf numFmtId="0" fontId="0" fillId="6" borderId="4" xfId="0" applyFill="1" applyBorder="1"/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10" fontId="0" fillId="0" borderId="0" xfId="1" applyNumberFormat="1" applyFont="1"/>
    <xf numFmtId="10" fontId="3" fillId="0" borderId="0" xfId="1" applyNumberFormat="1" applyFont="1" applyFill="1"/>
    <xf numFmtId="0" fontId="3" fillId="0" borderId="0" xfId="0" applyFont="1" applyFill="1"/>
    <xf numFmtId="0" fontId="2" fillId="6" borderId="3" xfId="0" applyFont="1" applyFill="1" applyBorder="1" applyAlignment="1">
      <alignment horizontal="center" vertical="top" wrapText="1"/>
    </xf>
    <xf numFmtId="0" fontId="2" fillId="6" borderId="4" xfId="0" applyFont="1" applyFill="1" applyBorder="1" applyAlignment="1">
      <alignment horizontal="center" vertical="top" wrapText="1"/>
    </xf>
    <xf numFmtId="0" fontId="5" fillId="5" borderId="6" xfId="0" applyFont="1" applyFill="1" applyBorder="1" applyAlignment="1">
      <alignment horizontal="center" vertical="top" wrapText="1"/>
    </xf>
    <xf numFmtId="0" fontId="5" fillId="5" borderId="8" xfId="0" applyFont="1" applyFill="1" applyBorder="1" applyAlignment="1">
      <alignment horizontal="center" vertical="top" wrapText="1"/>
    </xf>
    <xf numFmtId="0" fontId="5" fillId="5" borderId="10" xfId="0" applyFont="1" applyFill="1" applyBorder="1" applyAlignment="1">
      <alignment horizontal="center" vertical="top" wrapText="1"/>
    </xf>
    <xf numFmtId="0" fontId="5" fillId="4" borderId="6" xfId="0" applyFont="1" applyFill="1" applyBorder="1" applyAlignment="1">
      <alignment horizontal="center" vertical="top" wrapText="1"/>
    </xf>
    <xf numFmtId="0" fontId="5" fillId="4" borderId="8" xfId="0" applyFont="1" applyFill="1" applyBorder="1" applyAlignment="1">
      <alignment horizontal="center" vertical="top" wrapText="1"/>
    </xf>
    <xf numFmtId="0" fontId="5" fillId="4" borderId="12" xfId="0" applyFont="1" applyFill="1" applyBorder="1" applyAlignment="1">
      <alignment horizontal="center" vertical="top" wrapText="1"/>
    </xf>
    <xf numFmtId="0" fontId="5" fillId="3" borderId="6" xfId="0" applyFont="1" applyFill="1" applyBorder="1" applyAlignment="1">
      <alignment horizontal="center" vertical="top" wrapText="1"/>
    </xf>
    <xf numFmtId="0" fontId="5" fillId="3" borderId="8" xfId="0" applyFont="1" applyFill="1" applyBorder="1" applyAlignment="1">
      <alignment horizontal="center" vertical="top" wrapText="1"/>
    </xf>
    <xf numFmtId="0" fontId="5" fillId="3" borderId="10" xfId="0" applyFont="1" applyFill="1" applyBorder="1" applyAlignment="1">
      <alignment horizontal="center" vertical="top" wrapText="1"/>
    </xf>
    <xf numFmtId="0" fontId="5" fillId="2" borderId="6" xfId="0" applyFont="1" applyFill="1" applyBorder="1" applyAlignment="1">
      <alignment horizontal="center" vertical="top" wrapText="1"/>
    </xf>
    <xf numFmtId="0" fontId="5" fillId="2" borderId="8" xfId="0" applyFont="1" applyFill="1" applyBorder="1" applyAlignment="1">
      <alignment horizontal="center" vertical="top" wrapText="1"/>
    </xf>
    <xf numFmtId="0" fontId="5" fillId="2" borderId="10" xfId="0" applyFont="1" applyFill="1" applyBorder="1" applyAlignment="1">
      <alignment horizontal="center" vertical="top" wrapText="1"/>
    </xf>
  </cellXfs>
  <cellStyles count="2">
    <cellStyle name="Normal" xfId="0" builtinId="0"/>
    <cellStyle name="Pourcentage" xfId="1" builtinId="5"/>
  </cellStyles>
  <dxfs count="437"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13" formatCode="0%"/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13" formatCode="0%"/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13" formatCode="0%"/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13" formatCode="0%"/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13" formatCode="0%"/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3B42906-7AF5-48B0-8AAF-82636FB352E4}" name="Tableau17" displayName="Tableau17" ref="A1:PF479" totalsRowShown="0" headerRowDxfId="436" dataDxfId="435">
  <autoFilter ref="A1:PF479" xr:uid="{847884C3-9108-4FF8-A09A-D158A28E097C}">
    <filterColumn colId="0">
      <filters>
        <filter val="3"/>
      </filters>
    </filterColumn>
  </autoFilter>
  <sortState xmlns:xlrd2="http://schemas.microsoft.com/office/spreadsheetml/2017/richdata2" ref="A2:PF479">
    <sortCondition descending="1" ref="PE1:PE479"/>
  </sortState>
  <tableColumns count="422">
    <tableColumn id="1" xr3:uid="{469056B9-B2ED-416B-8B38-40E1BCB0C92A}" name="SECTEUR" dataDxfId="434"/>
    <tableColumn id="2" xr3:uid="{14AF2BDD-4948-4378-A355-374413124A69}" name="CANTON" dataDxfId="433"/>
    <tableColumn id="3" xr3:uid="{71BDED51-9BC2-4FC1-8564-1377405B2F33}" name="NOM_LIEU" dataDxfId="432"/>
    <tableColumn id="4" xr3:uid="{97A2DFBA-FE1A-4E09-97EB-4ECCFAF537A4}" name="NOM_LIEU_PRECIS" dataDxfId="431"/>
    <tableColumn id="5" xr3:uid="{19DD9509-6A6F-4A4B-8C76-AEBC32A587B0}" name="BV_CODE" dataDxfId="430"/>
    <tableColumn id="6" xr3:uid="{A99AC730-F6C4-4EF1-952C-B7A05648C115}" name="LONGITUDE" dataDxfId="429"/>
    <tableColumn id="7" xr3:uid="{FA288730-0DCE-46CD-B42C-2574032E6C05}" name="LATITUDE" dataDxfId="428"/>
    <tableColumn id="8" xr3:uid="{EEE0A88D-7F5C-43AC-8241-D76D4A682E7D}" name="NBINSCRITS" dataDxfId="427"/>
    <tableColumn id="9" xr3:uid="{E715CBE6-38A1-4C32-B5FC-8275064564DD}" name="DESTRUCTION" dataDxfId="426"/>
    <tableColumn id="10" xr3:uid="{B0CE7B90-6B4C-41FC-9916-4D59A61C7448}" name="LDIV" dataDxfId="425"/>
    <tableColumn id="11" xr3:uid="{9A665694-BC18-45C9-8E0F-EB99EC862277}" name="LDVC" dataDxfId="424"/>
    <tableColumn id="12" xr3:uid="{04414BDD-F25F-49D8-BEF0-64CEA23E8313}" name="LDVD" dataDxfId="423"/>
    <tableColumn id="13" xr3:uid="{EF4B7A2F-D990-4F0D-A282-656B688CF0F0}" name="LDVG" dataDxfId="422"/>
    <tableColumn id="14" xr3:uid="{FF3CF5EF-32BB-4229-B0D0-1C626C5DC86C}" name="LEXD" dataDxfId="421"/>
    <tableColumn id="15" xr3:uid="{68D9A6E0-3338-4E74-AA95-7FEBC7215110}" name="LEXG" dataDxfId="420"/>
    <tableColumn id="16" xr3:uid="{A1E4B15F-D6A2-4D5B-9E3E-6034425B5D4E}" name="LLR" dataDxfId="419"/>
    <tableColumn id="17" xr3:uid="{13ECE9C8-9B77-40A5-AFED-D147F450B8E1}" name="LREM" dataDxfId="418"/>
    <tableColumn id="18" xr3:uid="{D47B535A-5E77-44A6-BE85-156C76F54DD3}" name="LRN" dataDxfId="417"/>
    <tableColumn id="19" xr3:uid="{C7666F21-AD07-46FB-8EDE-1BE80E32178B}" name="LUG" dataDxfId="416"/>
    <tableColumn id="20" xr3:uid="{6A5C9922-FA32-43C8-8CDF-770C43381145}" name="LVEC" dataDxfId="415"/>
    <tableColumn id="21" xr3:uid="{7A702B8D-2165-4525-AA3E-091257F97C8B}" name="Total général" dataDxfId="414"/>
    <tableColumn id="22" xr3:uid="{934E71FC-F6C6-4CC7-A166-01888630D881}" name="2014_T1_INSCRITS" dataDxfId="413"/>
    <tableColumn id="23" xr3:uid="{14567334-983A-4E42-A82A-80F629CA14BC}" name="2014_T1_VOTANTS" dataDxfId="412"/>
    <tableColumn id="24" xr3:uid="{BC70C65D-0363-4A79-B1BB-194E8BD6A1E2}" name="2014_T1_PROCUS" dataDxfId="411"/>
    <tableColumn id="25" xr3:uid="{5822BD31-89E8-47F5-AD3E-2AB6054F4493}" name="2014_T1_TX_VOTANTS" dataDxfId="410" dataCellStyle="Pourcentage"/>
    <tableColumn id="26" xr3:uid="{86CF5320-4261-4F37-A1EA-B63F929E4082}" name="2014_T2_INSCRITS" dataDxfId="409"/>
    <tableColumn id="27" xr3:uid="{C137F560-606C-427F-9C38-811D6320852A}" name="2014_T2_VOTANTS" dataDxfId="408"/>
    <tableColumn id="28" xr3:uid="{BD17A235-0C3D-494C-97C3-AC26D90804B8}" name="2014_T2_PROCUS" dataDxfId="407"/>
    <tableColumn id="29" xr3:uid="{1DEBA444-C55E-46EA-92B8-382C0B85ACDC}" name="2014_T2_TX_VOTANTS" dataDxfId="406" dataCellStyle="Pourcentage"/>
    <tableColumn id="30" xr3:uid="{080815A0-1FFB-4813-ABD4-6304B6C85D50}" name="2020_T1_INSCRITS" dataDxfId="405"/>
    <tableColumn id="31" xr3:uid="{02C34E35-4B65-420D-8730-ACA2932C30ED}" name="2020_T1_VOTANTS" dataDxfId="404"/>
    <tableColumn id="32" xr3:uid="{79A71118-0053-4769-A61F-D72025C6B626}" name="2020_T1_TX_VOTANTS" dataDxfId="403" dataCellStyle="Pourcentage"/>
    <tableColumn id="33" xr3:uid="{A460E68C-F667-4C55-A595-6F8F9BE5AAE6}" name="TAUX BASE 2020" dataDxfId="402">
      <calculatedColumnFormula>INT((W2/V2)*AD2)-AE2</calculatedColumnFormula>
    </tableColumn>
    <tableColumn id="34" xr3:uid="{921751A2-4B37-4CCB-A8EC-8835086D788D}" name="2008_T1_INSCRITS" dataDxfId="401"/>
    <tableColumn id="35" xr3:uid="{8DEFB739-E0BE-403F-9CAD-2AF1AAD6D35D}" name="2008_T1_VOTANTS" dataDxfId="400"/>
    <tableColumn id="256" xr3:uid="{861DEBE1-5653-478F-99D1-1AC280EFFD96}" name="2008_T1_PROCUS" dataDxfId="399"/>
    <tableColumn id="36" xr3:uid="{BC6D110F-BE31-4211-BF8D-4E08351F7018}" name="2008_T1_TX_VOTANTS" dataDxfId="398" dataCellStyle="Pourcentage"/>
    <tableColumn id="37" xr3:uid="{06357702-A801-4D4E-8F6B-3C9D4FCB7622}" name="2008_T2_INSCRITS" dataDxfId="397"/>
    <tableColumn id="38" xr3:uid="{51B2CD9D-09A5-416F-BC0A-7197069E084A}" name="2008_T2_VOTANTS" dataDxfId="396"/>
    <tableColumn id="257" xr3:uid="{A7788D4F-E1E3-482D-8E1B-25893C5BC280}" name="2008_T2_PROCUS" dataDxfId="395"/>
    <tableColumn id="39" xr3:uid="{F517C53E-BE21-4CA2-83D1-C37C20BC13A0}" name="2008_T2_TX_VOTANTS" dataDxfId="394" dataCellStyle="Pourcentage"/>
    <tableColumn id="40" xr3:uid="{66271F2F-C1F6-4F7E-8276-2D5DD21974E1}" name="2015_T1_INSCRITS" dataDxfId="393"/>
    <tableColumn id="41" xr3:uid="{CEDB28D1-0E28-4609-BF69-0EA716E8C008}" name="2015_T1_VOTANTS" dataDxfId="392"/>
    <tableColumn id="42" xr3:uid="{DA04CF87-2FCB-484C-93FF-0F0FE3A1E551}" name="2015_T1_TX_VOTANTS" dataDxfId="391" dataCellStyle="Pourcentage"/>
    <tableColumn id="43" xr3:uid="{1832A30A-FD13-433A-9237-D78B279518B5}" name="2015_T2_INSCRITS" dataDxfId="390"/>
    <tableColumn id="44" xr3:uid="{C8C5FC68-43E2-471C-9F3F-F927A4A46C1B}" name="2015_T2_VOTANTS" dataDxfId="389"/>
    <tableColumn id="45" xr3:uid="{FF9A7AF0-C9E5-4129-8FCF-3125FD1207F0}" name="2015_T2_TX_VOTANTS" dataDxfId="388" dataCellStyle="Pourcentage"/>
    <tableColumn id="46" xr3:uid="{2C012C58-E33B-4473-8A08-4F3849693EB8}" name="2017_L_T1_INSCRITS" dataDxfId="387"/>
    <tableColumn id="47" xr3:uid="{4D00451C-D761-4FFC-A14B-4592574F4F45}" name="2017_L_T1_VOTANTS" dataDxfId="386"/>
    <tableColumn id="48" xr3:uid="{BAA14BE9-3A8B-4E53-A47F-A0A2C66BD553}" name="2017_L_T1_TX_VOTANTS" dataDxfId="385" dataCellStyle="Pourcentage"/>
    <tableColumn id="49" xr3:uid="{4C7290EA-DD1F-4E79-A933-7A07A99E60CB}" name="2017_L_T2_INSCRITS" dataDxfId="384"/>
    <tableColumn id="50" xr3:uid="{8A46B5F8-5C94-4BD0-B63F-9CBF0AEAC449}" name="2017_L_T2_VOTANTS" dataDxfId="383"/>
    <tableColumn id="51" xr3:uid="{2ADC1F5F-0D5D-47E1-BBA1-0CF3172A8F60}" name="2017_L_T2_TX_VOTANTS" dataDxfId="382" dataCellStyle="Pourcentage"/>
    <tableColumn id="52" xr3:uid="{C9B5093D-F08E-48B0-9E09-DC017CB7DAA9}" name="2017_T1_INSCRITS" dataDxfId="381"/>
    <tableColumn id="53" xr3:uid="{B8A727A6-7060-4060-9D40-EA5E8F121C86}" name="2017_T1_VOTANTS" dataDxfId="380"/>
    <tableColumn id="54" xr3:uid="{F9DE1A87-D607-44AA-A398-3B876E6ADE38}" name="2017_T1_TX_VOTANTS" dataDxfId="379" dataCellStyle="Pourcentage"/>
    <tableColumn id="55" xr3:uid="{DF139C07-0CB7-432A-AD02-E1F0D6AD7210}" name="2017_T2_INSCRITS" dataDxfId="378"/>
    <tableColumn id="56" xr3:uid="{E6536F88-2B8D-42C9-AC43-74EC333DEEF2}" name="2017_T2_VOTANTS" dataDxfId="377"/>
    <tableColumn id="57" xr3:uid="{5F11DEBC-7587-4FCD-949A-404D0BE51617}" name="2017_T2_TX_VOTANTS" dataDxfId="376" dataCellStyle="Pourcentage"/>
    <tableColumn id="58" xr3:uid="{DD03F876-65F7-4043-9BD6-8D6B1A9646FE}" name="2019_T1_INSCRITS" dataDxfId="375"/>
    <tableColumn id="59" xr3:uid="{2B2E0AA2-A99C-458B-9284-B57813A544C4}" name="2019_T1_VOTANTS" dataDxfId="374"/>
    <tableColumn id="60" xr3:uid="{19DC2654-3CC5-42CC-A59F-BB99E8212F08}" name="2019_T1_TX_VOTANTS" dataDxfId="373" dataCellStyle="Pourcentage"/>
    <tableColumn id="61" xr3:uid="{281BECBF-2CA2-4E76-8DE7-E7AA4517421F}" name="2008-T1-LCMD" dataDxfId="372"/>
    <tableColumn id="62" xr3:uid="{91226E0D-4E4A-49CB-B907-F13B649D30BC}" name="2008-T1-LDVD" dataDxfId="371"/>
    <tableColumn id="63" xr3:uid="{0CFD2464-A105-491F-9166-8C43B4245CC3}" name="2008-T1-LEXD" dataDxfId="370"/>
    <tableColumn id="64" xr3:uid="{EB059D81-01B4-4CAD-A411-C423B8AEF819}" name="2008-T1-LEXG" dataDxfId="369"/>
    <tableColumn id="65" xr3:uid="{109B74C0-4C7F-4C2D-8047-00563A95580A}" name="2008-T1-LFN" dataDxfId="368"/>
    <tableColumn id="66" xr3:uid="{05F8F63C-AFCA-4635-BE63-CAE12ECF2C8A}" name="2008-T1-LMAJ" dataDxfId="367"/>
    <tableColumn id="67" xr3:uid="{703DBD1F-6D50-4C94-AE2D-84C41F675534}" name="2008-T1-LUG" dataDxfId="366"/>
    <tableColumn id="68" xr3:uid="{09EDE413-9907-4AEB-A054-7C0DA94ACF8C}" name="2008-T1-TOTAL" dataDxfId="365"/>
    <tableColumn id="69" xr3:uid="{EA4D13F5-B3EB-4E60-ADFD-CFD8AEB9227A}" name="2008-T2-LFN" dataDxfId="364"/>
    <tableColumn id="70" xr3:uid="{6200B7CF-184D-487C-B935-C4B40E51597E}" name="2008-T2-LGC" dataDxfId="363"/>
    <tableColumn id="71" xr3:uid="{244ACFE7-6710-4CFB-858C-AA8BCE68BBB9}" name="2008-T2-LMAJ" dataDxfId="362"/>
    <tableColumn id="72" xr3:uid="{7E16A9A2-4ABE-4A1D-9316-C5C94C53F281}" name="2008-T2-LUG" dataDxfId="361"/>
    <tableColumn id="73" xr3:uid="{C52747CB-E2D6-49EE-9C82-8918EE968541}" name="2008-T2-TOTAL" dataDxfId="360"/>
    <tableColumn id="74" xr3:uid="{8FF5D9CA-F7F5-4FA7-9782-E4CA2C43FFE6}" name="2014-T1-LDIV" dataDxfId="359"/>
    <tableColumn id="75" xr3:uid="{3B1C486E-6322-4F47-80BF-E38B08D502EE}" name="2014-T1-LDVD" dataDxfId="358"/>
    <tableColumn id="76" xr3:uid="{E23DADB8-C0F6-4030-AE8F-54B4CFFA8D01}" name="2014-T1-LDVG" dataDxfId="357"/>
    <tableColumn id="77" xr3:uid="{FE9ECEBA-3CDE-48D5-A393-CC008A6AAFF8}" name="2014-T1-LEXG" dataDxfId="356"/>
    <tableColumn id="78" xr3:uid="{68005612-1242-4D24-B0DF-32433A185C38}" name="2014-T1-LFG" dataDxfId="355"/>
    <tableColumn id="79" xr3:uid="{E70BBF68-D83A-4215-9514-D66959F96E74}" name="2014-T1-LFN" dataDxfId="354"/>
    <tableColumn id="80" xr3:uid="{2B152B49-0449-449E-818F-96D3ECCFC63F}" name="2014-T1-LUD" dataDxfId="353"/>
    <tableColumn id="81" xr3:uid="{9960E055-4C60-413E-BFE1-2880445AA9C1}" name="2014-T1-LUG" dataDxfId="352"/>
    <tableColumn id="82" xr3:uid="{FF9C1544-CB15-4C07-9B26-558429797350}" name="2014-T1-TOTAL" dataDxfId="351"/>
    <tableColumn id="83" xr3:uid="{EAE833D9-EBFF-4850-B4EE-14CD96E33018}" name="2014-T2-LFN" dataDxfId="350"/>
    <tableColumn id="84" xr3:uid="{7D6B319E-9D36-495C-AFEB-95654D7E7058}" name="2014-T2-LUD" dataDxfId="349"/>
    <tableColumn id="85" xr3:uid="{3B01F24F-D107-491B-8F0C-87294850C4FB}" name="2014-T2-LUG" dataDxfId="348"/>
    <tableColumn id="86" xr3:uid="{13E21D35-F4E0-48B3-8CAC-F8FFF64E6771}" name="2014-T2-TOTAL" dataDxfId="347"/>
    <tableColumn id="87" xr3:uid="{037B5936-2246-46F5-94E1-E89BEEF27527}" name="2015-T1-BC-DIV" dataDxfId="346"/>
    <tableColumn id="88" xr3:uid="{7CC42775-B521-4CE2-A891-FCD24E72245F}" name="2015-T1-BC-DLF" dataDxfId="345"/>
    <tableColumn id="89" xr3:uid="{59497617-E55A-48B2-BFAA-8B646E4F1F7D}" name="2015-T1-BC-DVD" dataDxfId="344"/>
    <tableColumn id="90" xr3:uid="{C4500E51-54B3-4A38-B4F2-8A8221CD2884}" name="2015-T1-BC-DVG" dataDxfId="343"/>
    <tableColumn id="91" xr3:uid="{CFBAB42F-DC15-4486-BA68-CA7BDFF47A7B}" name="2015-T1-BC-FG" dataDxfId="342"/>
    <tableColumn id="92" xr3:uid="{AEDCB0AF-9F73-4D7E-9976-497C6F335C9F}" name="2015-T1-BC-FN" dataDxfId="341"/>
    <tableColumn id="93" xr3:uid="{81F6FE85-893C-4280-A8FB-6BA6E5351AA2}" name="2015-T1-BC-MDM" dataDxfId="340"/>
    <tableColumn id="94" xr3:uid="{9E2B7E8B-0931-47BB-A01F-C6B88ECCAEDF}" name="2015-T1-BC-RDG" dataDxfId="339"/>
    <tableColumn id="95" xr3:uid="{62A4988F-2C96-44E8-AB05-B8CBA1D77E41}" name="2015-T1-BC-SOC" dataDxfId="338"/>
    <tableColumn id="96" xr3:uid="{B6B696F6-98BC-4FE0-B1E3-033E125C60AA}" name="2015-T1-BC-UD" dataDxfId="337"/>
    <tableColumn id="97" xr3:uid="{4BB0E2A2-9139-4FF7-848A-749A0379CA16}" name="2015-T1-BC-UG" dataDxfId="336"/>
    <tableColumn id="98" xr3:uid="{C49485E6-ECD5-4DEF-939B-F86FAEADEDCD}" name="2015-T1-BC-VEC" dataDxfId="335"/>
    <tableColumn id="99" xr3:uid="{98851F96-A03F-4DD8-AA75-3C7B950BA7E7}" name="2015-T1-TOTAL" dataDxfId="334"/>
    <tableColumn id="100" xr3:uid="{CDF4C2A1-BA6B-4062-BDA7-C6ACE3CA550F}" name="2015-T2-BC-DVG" dataDxfId="333"/>
    <tableColumn id="101" xr3:uid="{E0849C2B-B10A-4043-9603-85E2F1C39521}" name="2015-T2-BC-FN" dataDxfId="332"/>
    <tableColumn id="102" xr3:uid="{6CCC8173-BAFF-4ECF-9829-8ED4F8AA3E5F}" name="2015-T2-BC-SOC" dataDxfId="331"/>
    <tableColumn id="103" xr3:uid="{B332B7B6-8DF9-4123-88D5-E1D191C66843}" name="2015-T2-BC-UD" dataDxfId="330"/>
    <tableColumn id="104" xr3:uid="{9D563889-9FEF-427C-83A6-95EFB8CA533E}" name="2015-T2-BC-UG" dataDxfId="329"/>
    <tableColumn id="105" xr3:uid="{68F8810F-8673-4B2E-8BC9-9E82B59FF862}" name="2015-T2-TOTAL" dataDxfId="328"/>
    <tableColumn id="106" xr3:uid="{14EE13BD-4AFF-4124-B11A-88062A47CE8F}" name="2017 (L)-T1-COM" dataDxfId="327"/>
    <tableColumn id="107" xr3:uid="{D02FBF33-10FF-4842-BF3D-22F26B567353}" name="2017 (L)-T1-DIV" dataDxfId="326"/>
    <tableColumn id="108" xr3:uid="{CA97BCFE-F421-43E6-8C9E-EEC61A673746}" name="2017 (L)-T1-DLF" dataDxfId="325"/>
    <tableColumn id="109" xr3:uid="{6AD50F1D-23DC-4EBD-86B5-0F233B1709CF}" name="2017 (L)-T1-DVD" dataDxfId="324"/>
    <tableColumn id="110" xr3:uid="{3719D00C-25AE-41E1-8211-406F110F3988}" name="2017 (L)-T1-DVG" dataDxfId="323"/>
    <tableColumn id="111" xr3:uid="{6DD3AFD0-C3D7-4BCF-A750-63280FD0CF58}" name="2017 (L)-T1-ECO" dataDxfId="322"/>
    <tableColumn id="112" xr3:uid="{9DA41147-1FED-420A-B869-8B3973581C13}" name="2017 (L)-T1-EXD" dataDxfId="321"/>
    <tableColumn id="113" xr3:uid="{B3DF89C1-15D9-404C-A1E8-6F336D9D634A}" name="2017 (L)-T1-EXG" dataDxfId="320"/>
    <tableColumn id="114" xr3:uid="{357512B3-F02E-451B-8623-9F4B578B8B9A}" name="2017 (L)-T1-FI" dataDxfId="319"/>
    <tableColumn id="115" xr3:uid="{BF08F7E2-1747-4235-85AE-F7AD36B595FD}" name="2017 (L)-T1-FN" dataDxfId="318"/>
    <tableColumn id="116" xr3:uid="{99733E81-1F2D-42A1-8549-D47BC6E663C8}" name="2017 (L)-T1-LR" dataDxfId="317"/>
    <tableColumn id="117" xr3:uid="{84D737BD-6244-44FD-A19A-F6AEAE832A86}" name="2017 (L)-T1-MDM" dataDxfId="316"/>
    <tableColumn id="118" xr3:uid="{EC4D30AA-A638-41AB-BD08-25CEA3E9EB20}" name="2017 (L)-T1-RDG" dataDxfId="315"/>
    <tableColumn id="119" xr3:uid="{DFD6DAE8-A69C-4AC1-A0C7-A0B4854AF2F8}" name="2017 (L)-T1-REG" dataDxfId="314"/>
    <tableColumn id="120" xr3:uid="{0919767B-D962-4F38-BA42-CF87ACBEF21C}" name="2017 (L)-T1-REM" dataDxfId="313"/>
    <tableColumn id="121" xr3:uid="{145EAE27-E7D3-4A3A-8F32-9BF7DA1DCAD4}" name="2017 (L)-T1-SOC" dataDxfId="312"/>
    <tableColumn id="122" xr3:uid="{E6BC6EB0-3613-4C6E-BCB3-8E426DF4C1BC}" name="2017 (L)-T1-UDI" dataDxfId="311"/>
    <tableColumn id="123" xr3:uid="{A45160C0-C5FC-46D0-BBED-D49377692F6E}" name="2017 (L)-T1-TOTAL" dataDxfId="310"/>
    <tableColumn id="124" xr3:uid="{61829A11-8C4F-4639-8FB1-71235FED1DF0}" name="2017 (L)-T2-FI" dataDxfId="309"/>
    <tableColumn id="125" xr3:uid="{9EC94D38-2FC5-4A92-B7F9-421DC460953F}" name="2017 (L)-T2-FN" dataDxfId="308"/>
    <tableColumn id="126" xr3:uid="{F0B7151D-ED08-4F31-81BC-F15C14823105}" name="2017 (L)-T2-LR" dataDxfId="307"/>
    <tableColumn id="127" xr3:uid="{8198B51B-368B-40F8-89C2-653ED953A3C2}" name="2017 (L)-T2-MDM" dataDxfId="306"/>
    <tableColumn id="128" xr3:uid="{943BF31B-915F-48D1-881E-84E794B00700}" name="2017 (L)-T2-REM" dataDxfId="305"/>
    <tableColumn id="129" xr3:uid="{8306E809-0F38-4181-9525-7B129A528CD0}" name="2017 (L)-T2-TOTAL" dataDxfId="304"/>
    <tableColumn id="130" xr3:uid="{E49A87B9-DC82-4719-8274-B849575282EB}" name="2017-T1-ARTHAUD Nathalie" dataDxfId="303"/>
    <tableColumn id="131" xr3:uid="{E92FF9E7-B7D7-4CB0-9BEB-F2F40977E609}" name="2017-T1-ASSELINEAU Fran" dataDxfId="302"/>
    <tableColumn id="132" xr3:uid="{0E9560E4-6508-4B29-A852-FBCE5819B5FA}" name="2017-T1-CHEMINADE Jacques" dataDxfId="301"/>
    <tableColumn id="133" xr3:uid="{BF1817E6-4F8F-418B-BBE8-F0EFDD7F7573}" name="2017-T1-DUPONT-AIGNAN Nicolas" dataDxfId="300"/>
    <tableColumn id="134" xr3:uid="{9C3319C1-FC00-44F8-86F0-DD44BABB870A}" name="2017-T1-FILLON Fran" dataDxfId="299"/>
    <tableColumn id="135" xr3:uid="{DB6BB06F-2ACF-4577-A84D-BF62172D8FD0}" name="2017-T1-HAMON Beno" dataDxfId="298"/>
    <tableColumn id="136" xr3:uid="{682D9E59-0E39-4525-BCDD-877B90275A94}" name="2017-T1-LASSALLE Jean" dataDxfId="297"/>
    <tableColumn id="137" xr3:uid="{17A57DD7-2EEE-4B28-A09A-57C67BA993BD}" name="2017-T1-LE PEN Marine" dataDxfId="296"/>
    <tableColumn id="138" xr3:uid="{517DBAE0-A844-4725-82CF-C3C44534DF4C}" name="2017-T1-M Jean-Luc" dataDxfId="295"/>
    <tableColumn id="139" xr3:uid="{1E46AA6C-F550-42E1-8E10-D607DA5BA6EA}" name="2017-T1-MACRON Emmanuel" dataDxfId="294"/>
    <tableColumn id="140" xr3:uid="{6DC9A583-213D-4555-9E18-E287A1C82A5E}" name="2017-T1-POUTOU Philippe" dataDxfId="293"/>
    <tableColumn id="141" xr3:uid="{D7D220FF-7464-4663-A39C-E79388988081}" name="2017-T1-TOTAL" dataDxfId="292"/>
    <tableColumn id="142" xr3:uid="{512E5835-88EB-42F2-BE65-DB01DDA2D815}" name="2017-T2-LE PEN Marine" dataDxfId="291"/>
    <tableColumn id="143" xr3:uid="{57AD5071-E918-4606-AA21-CC3264A96FB3}" name="2017-T2-MACRON Emmanuel" dataDxfId="290"/>
    <tableColumn id="144" xr3:uid="{3B089E3E-B62B-4629-AE80-EFD46DB35607}" name="2017-T2-TOTAL" dataDxfId="289"/>
    <tableColumn id="145" xr3:uid="{DAC4C121-D253-49C5-B951-88941AE37E14}" name="2019-T1-ALEXANDRE Audric" dataDxfId="288"/>
    <tableColumn id="146" xr3:uid="{4963ADDF-AEC7-4C1F-974E-F288C958725C}" name="2019-T1-ARTHAUD Nathalie" dataDxfId="287"/>
    <tableColumn id="147" xr3:uid="{F4774655-AE61-436C-AB7F-10AA104C81DD}" name="2019-T1-ASSELINEAU François" dataDxfId="286"/>
    <tableColumn id="148" xr3:uid="{760FB1DD-BB86-4BF8-9DC6-F5107AA9BE5F}" name="2019-T1-AUBRY Manon" dataDxfId="285"/>
    <tableColumn id="149" xr3:uid="{2295A743-AF45-4F33-AEAC-863C08989830}" name="2019-T1-AZERGUI Nagib" dataDxfId="284"/>
    <tableColumn id="150" xr3:uid="{5E756B14-81F1-4EE6-86BC-952B551614A0}" name="2019-T1-BARDELLA Jordan" dataDxfId="283"/>
    <tableColumn id="151" xr3:uid="{647BE6E4-72ED-4C58-8649-022465057F2B}" name="2019-T1-BELLAMY François-Xavier" dataDxfId="282"/>
    <tableColumn id="152" xr3:uid="{755AD912-B38E-4614-9D6A-4CE1435A9B97}" name="2019-T1-BIDOU Olivier" dataDxfId="281"/>
    <tableColumn id="153" xr3:uid="{160CBC43-0A60-4257-B706-B085FB6893ED}" name="2019-T1-BOURG Dominique" dataDxfId="280"/>
    <tableColumn id="154" xr3:uid="{E0AC14DA-9A36-4E50-9270-D6C3A5817D16}" name="2019-T1-BROSSAT Ian" dataDxfId="279"/>
    <tableColumn id="155" xr3:uid="{7F42D923-08C6-43F7-8572-C0904D20BB92}" name="2019-T1-CAILLAUD Sophie" dataDxfId="278"/>
    <tableColumn id="156" xr3:uid="{04263CF2-E70C-4058-B555-3EB9DF212A4E}" name="2019-T1-CAMUS Renaud" dataDxfId="277"/>
    <tableColumn id="157" xr3:uid="{6E405A44-2EA5-4A98-9F41-4A8B661E4938}" name="2019-T1-CHALENÇON Christophe" dataDxfId="276"/>
    <tableColumn id="158" xr3:uid="{EA17224D-B8BB-4D98-994C-A1EF048273EA}" name="2019-T1-CORBET Cathy Denise Ginette" dataDxfId="275"/>
    <tableColumn id="159" xr3:uid="{850C80AB-03A0-44E8-8AD4-FD63288E1ACC}" name="2019-T1-DE PREVOISIN Robert" dataDxfId="274"/>
    <tableColumn id="160" xr3:uid="{69A1AE5C-CE63-45F4-B433-EDE02DA22520}" name="2019-T1-DELFEL Thérèse" dataDxfId="273"/>
    <tableColumn id="161" xr3:uid="{C848BC92-C447-4E1B-AA9E-EFC43D8FB00E}" name="2019-T1-DIEUMEGARD Pierre" dataDxfId="272"/>
    <tableColumn id="162" xr3:uid="{588ADB58-D6FA-4171-B7F1-F5FC4649FED1}" name="2019-T1-DUPONT-AIGNAN Nicolas" dataDxfId="271"/>
    <tableColumn id="163" xr3:uid="{44078ABF-578F-4407-BBBB-13A9B637849E}" name="2019-T1-GERNIGON Yves" dataDxfId="270"/>
    <tableColumn id="164" xr3:uid="{71A23C3E-30AB-46BF-AD26-E23F52DCF3BC}" name="2019-T1-GLUCKSMANN Raphaël" dataDxfId="269"/>
    <tableColumn id="165" xr3:uid="{5CD79B3C-93C6-46B5-8CCD-D6808C992129}" name="2019-T1-HAMON Benoît" dataDxfId="268"/>
    <tableColumn id="166" xr3:uid="{D8DCA564-DF08-4C41-ABC5-D5ECB4B8B46C}" name="2019-T1-HELGEN Gilles" dataDxfId="267"/>
    <tableColumn id="167" xr3:uid="{0F5AF370-5DE7-42EA-9830-EDE35B99606A}" name="2019-T1-JADOT Yannick" dataDxfId="266"/>
    <tableColumn id="168" xr3:uid="{3064D135-CF4F-49DE-B340-A3E9FBAAEA42}" name="2019-T1-LAGARDE Jean-Christophe" dataDxfId="265"/>
    <tableColumn id="169" xr3:uid="{340FE9EC-6DE6-4397-979B-A20BEE562AD4}" name="2019-T1-LALANNE Francis" dataDxfId="264"/>
    <tableColumn id="170" xr3:uid="{F35DD98D-DCC0-41DF-91C1-27C1CBA90AA8}" name="2019-T1-LOISEAU Nathalie" dataDxfId="263"/>
    <tableColumn id="171" xr3:uid="{091F9E9B-D91D-43F3-BA96-D29ED6F72924}" name="2019-T1-MARIE Florie" dataDxfId="262"/>
    <tableColumn id="255" xr3:uid="{F2C150C6-AC2D-4843-9BD3-BD37E186B7D6}" name="2019-T1-TOTAL" dataDxfId="261">
      <calculatedColumnFormula>SUM(Tableau17[[#This Row],[2019-T1-ALEXANDRE Audric]:[2019-T1-MARIE Florie]])</calculatedColumnFormula>
    </tableColumn>
    <tableColumn id="172" xr3:uid="{72D473AF-A4F8-4EA6-8CE5-6A91A53526AE}" name="2008-T1-MACROEXTRDROITE" dataDxfId="260"/>
    <tableColumn id="173" xr3:uid="{2F54CF92-9CB0-470E-AC14-7A1074DB33F9}" name="2008-T1-MACRODROITE" dataDxfId="259"/>
    <tableColumn id="174" xr3:uid="{2E98D8FC-B6ED-4D1E-B788-B1F248653831}" name="2008-T1-MACROCENTRE" dataDxfId="258"/>
    <tableColumn id="175" xr3:uid="{61C9B01C-4474-462A-ACB5-10A9E0E94C4A}" name="2008-T1-MACROGAUCHE" dataDxfId="257"/>
    <tableColumn id="176" xr3:uid="{F9D26BF1-2EBE-4E05-804E-3F2D72FE22B3}" name="2008-T1-MACROAUTRE" dataDxfId="256"/>
    <tableColumn id="177" xr3:uid="{1A200186-4AE0-49D4-A120-5058E08862E4}" name="2008-T1-MACROTOTALE" dataDxfId="255"/>
    <tableColumn id="178" xr3:uid="{94EAE747-2E5C-44E4-80A0-10F447B5AA20}" name="2008-T2-MACROEXTRDROITE" dataDxfId="254"/>
    <tableColumn id="179" xr3:uid="{1621ECA0-AB96-4E3B-9455-22A84A11B870}" name="2008-T2-MACRODROITE" dataDxfId="253"/>
    <tableColumn id="180" xr3:uid="{52B2CC5E-3D80-46BC-935B-B273253B6752}" name="2008-T2-MACROCENTRE" dataDxfId="252"/>
    <tableColumn id="181" xr3:uid="{6BBD1B2E-A0ED-42F3-AA90-167DED278E15}" name="2008-T2-MACROGAUCHE" dataDxfId="251"/>
    <tableColumn id="182" xr3:uid="{05AE1DFF-5C39-4FED-9136-07E6ABCA3081}" name="2008-T2-MACROAUTRE" dataDxfId="250"/>
    <tableColumn id="183" xr3:uid="{E0D11B9B-4277-42A8-BAA6-26534F02C4E6}" name="2008-T2-MACROTOTALE" dataDxfId="249"/>
    <tableColumn id="184" xr3:uid="{BAF76829-DDBE-496C-96EB-1BD9935D49C6}" name="2014-T1-MACROEXTRDROITE" dataDxfId="248"/>
    <tableColumn id="185" xr3:uid="{03032B12-EA8C-49C2-A1FE-DD20DFFDD22C}" name="2014-T1-MACRODROITE" dataDxfId="247"/>
    <tableColumn id="186" xr3:uid="{14743A90-3A8D-4296-9BA0-9992DC67D7E6}" name="2014-T1-MACROCENTRE" dataDxfId="246"/>
    <tableColumn id="187" xr3:uid="{B39057C3-96F2-4652-8F0F-A41AC8395B19}" name="2014-T1-MACROGAUCHE" dataDxfId="245"/>
    <tableColumn id="188" xr3:uid="{FA4B7AE8-A9FC-41EF-B1F1-F1CB4495F7F5}" name="2014-T1-MACROAUTRE" dataDxfId="244"/>
    <tableColumn id="189" xr3:uid="{F00FEA8C-33F0-47DF-AE15-D99B5425B5C6}" name="2014-T1-MACROTOTALE" dataDxfId="243"/>
    <tableColumn id="190" xr3:uid="{E418AA87-B4BB-475E-9DB5-F9E26F64E9FC}" name="2014-T2-MACROEXTRDROITE" dataDxfId="242"/>
    <tableColumn id="191" xr3:uid="{6DCC1442-E6B6-4E1E-9611-B592B7B3807A}" name="2014-T2-MACRODROITE" dataDxfId="241"/>
    <tableColumn id="192" xr3:uid="{B7C98112-DA54-40F3-9B72-9DC737965411}" name="2014-T2-MACROCENTRE" dataDxfId="240"/>
    <tableColumn id="193" xr3:uid="{CA92E5F6-0DB7-48A6-8252-C23E6E365F58}" name="2014-T2-MACROGAUCHE" dataDxfId="239"/>
    <tableColumn id="194" xr3:uid="{B114F216-C9B4-4E36-8F26-3917E68583F9}" name="2014-T2-MACROAUTRE" dataDxfId="238"/>
    <tableColumn id="195" xr3:uid="{16DCF1D2-C021-4467-8CBE-D75CBA01BFDA}" name="2014-T2-MACROTOTALE" dataDxfId="237"/>
    <tableColumn id="196" xr3:uid="{919065F5-6894-4A6D-97F1-1F8F71683379}" name="2015-T1-MACROEXTRDROITE" dataDxfId="236"/>
    <tableColumn id="197" xr3:uid="{2ACAFC15-8466-4F8A-851C-2BFBF723A6C8}" name="2015-T1-MACRODROITE" dataDxfId="235"/>
    <tableColumn id="198" xr3:uid="{4747AC7B-30F3-4682-873B-D83EC48FEA62}" name="2015-T1-MACROCENTRE" dataDxfId="234"/>
    <tableColumn id="199" xr3:uid="{6DDB9438-AC12-44FC-85C5-3D488B4C71D7}" name="2015-T1-MACROGAUCHE" dataDxfId="233"/>
    <tableColumn id="200" xr3:uid="{ABA089B9-0FC8-454A-BE13-AAD1B6D13B94}" name="2015-T1-MACROAUTRE" dataDxfId="232"/>
    <tableColumn id="201" xr3:uid="{DDD44D9E-014B-4712-A763-48E97AFA39B1}" name="2015-T1-MACROTOTALE" dataDxfId="231"/>
    <tableColumn id="202" xr3:uid="{97E5C687-AD7D-4B3E-980B-16C824903B6A}" name="2015-T2-MACROEXTRDROITE" dataDxfId="230"/>
    <tableColumn id="203" xr3:uid="{23CFA71F-B5B6-42B9-8DC9-7C01003F241A}" name="2015-T2-MACRODROITE" dataDxfId="229"/>
    <tableColumn id="204" xr3:uid="{C1999EF8-3C62-44DE-9975-9C2249E10AB0}" name="2015-T2-MACROCENTRE" dataDxfId="228"/>
    <tableColumn id="205" xr3:uid="{2C9AE82C-4E6B-4BD4-9CB1-6961CD8B0C86}" name="2015-T2-MACROGAUCHE" dataDxfId="227"/>
    <tableColumn id="206" xr3:uid="{92FD0AE6-E861-4C97-AA76-73FD4504B0F1}" name="2015-T2-MACROAUTRE" dataDxfId="226"/>
    <tableColumn id="207" xr3:uid="{86739373-1BDD-4E31-99DE-48FDD05055BF}" name="2015-T2-MACROTOTALE" dataDxfId="225"/>
    <tableColumn id="208" xr3:uid="{BD3C4406-64A0-4BEF-A7DE-ECD4B72FC344}" name="2017-T1-MACROEXTRDROITE" dataDxfId="224"/>
    <tableColumn id="209" xr3:uid="{8C63B7B1-4F13-4620-9E8C-AAD32803D13E}" name="2017-T1-MACRODROITE" dataDxfId="223"/>
    <tableColumn id="210" xr3:uid="{CAE6A1A8-E305-4D0A-A5E4-7C08C6ED09C0}" name="2017-T1-MACROCENTRE" dataDxfId="222"/>
    <tableColumn id="211" xr3:uid="{AE3F6CCE-930D-460C-BFC1-9983EBEF7495}" name="2017-T1-MACROGAUCHE" dataDxfId="221"/>
    <tableColumn id="212" xr3:uid="{C5104C75-A548-42E9-9AF6-79700D44B524}" name="2017-T1-MACROAUTRE" dataDxfId="220"/>
    <tableColumn id="213" xr3:uid="{1126412D-0ED1-4599-BD1C-4B19C63EC0E0}" name="2017-T1-MACROTOTALE" dataDxfId="219"/>
    <tableColumn id="214" xr3:uid="{9542824D-6AA0-4E4F-B008-23EEA20F4480}" name="2017-T2-MACROEXTRDROITE" dataDxfId="218"/>
    <tableColumn id="215" xr3:uid="{BB2D9467-F1A8-487C-B6CB-D4190AB74B34}" name="2017-T2-MACRODROITE" dataDxfId="217"/>
    <tableColumn id="216" xr3:uid="{F1E5118D-62C9-4CF3-8FED-62C47B422D65}" name="2017-T2-MACROCENTRE" dataDxfId="216"/>
    <tableColumn id="217" xr3:uid="{B6B95567-2CDD-4C87-9562-FC8506D8432B}" name="2017-T2-MACROGAUCHE" dataDxfId="215"/>
    <tableColumn id="218" xr3:uid="{9A9E5E91-6C9F-4957-AF22-4F55AA290FE8}" name="2017-T2-MACROAUTRE" dataDxfId="214"/>
    <tableColumn id="219" xr3:uid="{542287A4-4577-4A65-825F-C0A650FCF62E}" name="2017-T2-MACROTOTALE" dataDxfId="213"/>
    <tableColumn id="220" xr3:uid="{B0443971-D673-4991-A6F6-5CA7A275DAD7}" name="2019-T1-MACROEXTRDROITE" dataDxfId="212"/>
    <tableColumn id="221" xr3:uid="{1F5C7695-FEB0-4B78-9D7F-BF07801CB844}" name="2019-T1-MACRODROITE" dataDxfId="211"/>
    <tableColumn id="222" xr3:uid="{FE0B6C9C-FA0F-4CAF-9104-DDFF149EC280}" name="2019-T1-MACROCENTRE" dataDxfId="210"/>
    <tableColumn id="223" xr3:uid="{48C15612-AE83-45FE-A221-4AE07BD701D0}" name="2019-T1-MACROGAUCHE" dataDxfId="209"/>
    <tableColumn id="224" xr3:uid="{448F5200-1F6E-4D49-8BD0-B1ADE53464D2}" name="2019-T1-MACROAUTRE" dataDxfId="208"/>
    <tableColumn id="225" xr3:uid="{CD8265E4-8B03-4C23-AA79-FFD7079E881C}" name="2019-T1-MACROTOTALE" dataDxfId="207"/>
    <tableColumn id="226" xr3:uid="{7C0E4433-D29D-46F8-80DB-E3D3EAF9E546}" name="2020-T1-MACROEXTRDROITE" dataDxfId="206"/>
    <tableColumn id="227" xr3:uid="{9D537866-ED4B-4A1B-B105-40E448B6FE70}" name="2020-T1-MACRODROITE" dataDxfId="205"/>
    <tableColumn id="228" xr3:uid="{B4C32763-0679-440E-88D3-95881F9388A8}" name="2020-T1-MACROCENTRE" dataDxfId="204"/>
    <tableColumn id="229" xr3:uid="{376EBE1E-59C7-4D89-A816-D030D1B8F827}" name="2020-T1-MACROGAUCHE" dataDxfId="203"/>
    <tableColumn id="230" xr3:uid="{02154BBD-0CB1-4F42-B32F-47E10EBFD1A2}" name="2020-T1-MACROAUTRE" dataDxfId="202"/>
    <tableColumn id="231" xr3:uid="{2813178A-CD2B-49A6-8FBF-4557FA837C00}" name="2020-T1-MACROTOTALE" dataDxfId="201"/>
    <tableColumn id="232" xr3:uid="{D725F572-8114-4455-B288-EE2F111CEC27}" name="2017 (L)-T1-MACROEXTRDROITE" dataDxfId="200"/>
    <tableColumn id="233" xr3:uid="{2649BA24-471C-40A0-8825-B264D232DBA3}" name="2017 (L)-T1-MACRODROITE" dataDxfId="199"/>
    <tableColumn id="234" xr3:uid="{A1C10C6A-64F0-4812-AF6A-4201A0A39C10}" name="2017 (L)-T1-MACROCENTRE" dataDxfId="198"/>
    <tableColumn id="235" xr3:uid="{E1012A95-9DF8-4F60-B117-0DCE4D2EB3D8}" name="2017 (L)-T1-MACROGAUCHE" dataDxfId="197"/>
    <tableColumn id="236" xr3:uid="{9FA764B4-FC5D-4AA0-BB9C-C004FF7C6FDE}" name="2017 (L)-T1-MACROAUTRE" dataDxfId="196"/>
    <tableColumn id="237" xr3:uid="{3DDD4EFC-3382-4611-8BCE-D00758630264}" name="2017 (L)-T1-MACROTOTALE" dataDxfId="195"/>
    <tableColumn id="238" xr3:uid="{E6B58015-9C52-41F7-B10D-DBF7AF125C8B}" name="2017 (L)-T2-MACROEXTRDROITE" dataDxfId="194"/>
    <tableColumn id="239" xr3:uid="{D81024B3-806A-4E5A-910B-596B5150AE69}" name="2017 (L)-T2-MACRODROITE" dataDxfId="193"/>
    <tableColumn id="240" xr3:uid="{0D7BDB34-6B90-45A4-9394-3034104603AA}" name="2017 (L)-T2-MACROCENTRE" dataDxfId="192"/>
    <tableColumn id="241" xr3:uid="{3E53EEDE-4AC0-4096-9764-3803D3DD39AC}" name="2017 (L)-T2-MACROGAUCHE" dataDxfId="191"/>
    <tableColumn id="242" xr3:uid="{D640DFF5-7FFF-4268-9C16-A21A79C8ECC2}" name="2017 (L)-T2-MACROAUTRE" dataDxfId="190"/>
    <tableColumn id="243" xr3:uid="{534AF94F-BF19-4F5F-9B2E-997DCE9382A0}" name="2017 (L)-T2-MACROTOTALE" dataDxfId="189"/>
    <tableColumn id="244" xr3:uid="{939F2245-9FC1-4593-950F-0E5F8A06979F}" name="LDIV_PCTAGE" dataDxfId="188" dataCellStyle="Pourcentage">
      <calculatedColumnFormula>IFERROR(Tableau17[[#This Row],[LDIV]]/Tableau17[[#This Row],[Total général]],"")</calculatedColumnFormula>
    </tableColumn>
    <tableColumn id="245" xr3:uid="{AA8F1817-6C96-4856-BA6E-486D615EF6C3}" name="LDVC_PCTAGE" dataDxfId="187" dataCellStyle="Pourcentage">
      <calculatedColumnFormula>IFERROR(Tableau17[[#This Row],[LDVC]]/Tableau17[[#This Row],[Total général]],"")</calculatedColumnFormula>
    </tableColumn>
    <tableColumn id="246" xr3:uid="{9C2D7615-E7AB-4807-B933-B089AEFC21D4}" name="LDVD_PCTAGE" dataDxfId="186" dataCellStyle="Pourcentage">
      <calculatedColumnFormula>IFERROR(Tableau17[[#This Row],[LDVD]]/Tableau17[[#This Row],[Total général]],"")</calculatedColumnFormula>
    </tableColumn>
    <tableColumn id="247" xr3:uid="{ABEDFED2-57F7-436F-AC41-76019982F607}" name="LDVG_PCTAGE" dataDxfId="185" dataCellStyle="Pourcentage">
      <calculatedColumnFormula>IFERROR(Tableau17[[#This Row],[LDVG]]/Tableau17[[#This Row],[Total général]],"")</calculatedColumnFormula>
    </tableColumn>
    <tableColumn id="248" xr3:uid="{767BDA10-5119-4555-A3F5-0C587633D2E7}" name="LEXD_PCTAGE" dataDxfId="184" dataCellStyle="Pourcentage">
      <calculatedColumnFormula>IFERROR(Tableau17[[#This Row],[LEXD]]/Tableau17[[#This Row],[Total général]],"")</calculatedColumnFormula>
    </tableColumn>
    <tableColumn id="249" xr3:uid="{48B786AD-1A6D-41EE-9317-1DB4802344BD}" name="LEXG_PCTAGE" dataDxfId="183" dataCellStyle="Pourcentage">
      <calculatedColumnFormula>IFERROR(Tableau17[[#This Row],[LEXG]]/Tableau17[[#This Row],[Total général]],"")</calculatedColumnFormula>
    </tableColumn>
    <tableColumn id="250" xr3:uid="{39C972C5-3293-4ECA-B354-6D691860C10E}" name="LLR_PCTAGE" dataDxfId="182" dataCellStyle="Pourcentage">
      <calculatedColumnFormula>IFERROR(Tableau17[[#This Row],[LLR]]/Tableau17[[#This Row],[Total général]],"")</calculatedColumnFormula>
    </tableColumn>
    <tableColumn id="251" xr3:uid="{6834E981-0DEF-43DE-9242-E64D77F13FBC}" name="LREM_PCTAGE" dataDxfId="181" dataCellStyle="Pourcentage">
      <calculatedColumnFormula>IFERROR(Tableau17[[#This Row],[LREM]]/Tableau17[[#This Row],[Total général]],"")</calculatedColumnFormula>
    </tableColumn>
    <tableColumn id="252" xr3:uid="{200FCEEA-F2EE-4EE9-9325-09A567100AC6}" name="LRN_PCTAGE" dataDxfId="180" dataCellStyle="Pourcentage">
      <calculatedColumnFormula>IFERROR(Tableau17[[#This Row],[LRN]]/Tableau17[[#This Row],[Total général]],"")</calculatedColumnFormula>
    </tableColumn>
    <tableColumn id="253" xr3:uid="{5A8943FB-F929-4DC6-AB6C-41361DF2ACC8}" name="LUG_PCTAGE" dataDxfId="179" dataCellStyle="Pourcentage">
      <calculatedColumnFormula>IFERROR(Tableau17[[#This Row],[LUG]]/Tableau17[[#This Row],[Total général]],"")</calculatedColumnFormula>
    </tableColumn>
    <tableColumn id="254" xr3:uid="{28F3D029-7C6F-409D-9F4C-B607CD9C9C3F}" name="LVEC_PCTAGE" dataDxfId="178" dataCellStyle="Pourcentage">
      <calculatedColumnFormula>IFERROR(Tableau17[[#This Row],[LVEC]]/Tableau17[[#This Row],[Total général]],"")</calculatedColumnFormula>
    </tableColumn>
    <tableColumn id="295" xr3:uid="{2E018285-4117-4177-B408-E2EAC64A189C}" name="2008-T1-LCMD_PCTAGE" dataDxfId="177" dataCellStyle="Pourcentage">
      <calculatedColumnFormula>IFERROR(Tableau17[[#This Row],[2008-T1-LCMD]]/Tableau17[[#This Row],[2008-T1-TOTAL]],"")</calculatedColumnFormula>
    </tableColumn>
    <tableColumn id="296" xr3:uid="{34F182F2-22A0-436A-8291-E42800A7375C}" name="2008-T1-LDVD_PCTAGE" dataDxfId="176" dataCellStyle="Pourcentage">
      <calculatedColumnFormula>IFERROR(Tableau17[[#This Row],[2008-T1-LDVD]]/Tableau17[[#This Row],[2008-T1-TOTAL]],"")</calculatedColumnFormula>
    </tableColumn>
    <tableColumn id="297" xr3:uid="{D76C736E-FF1C-47B6-8346-29C63561F495}" name="2008-T1-LEXD_PCTAGE" dataDxfId="175" dataCellStyle="Pourcentage">
      <calculatedColumnFormula>IFERROR(Tableau17[[#This Row],[2008-T1-LEXD]]/Tableau17[[#This Row],[2008-T1-TOTAL]],"")</calculatedColumnFormula>
    </tableColumn>
    <tableColumn id="298" xr3:uid="{3B6CE135-4694-4005-9730-A0F95E2FE13E}" name="2008-T1-LEXG_PCTAGE" dataDxfId="174" dataCellStyle="Pourcentage">
      <calculatedColumnFormula>IFERROR(Tableau17[[#This Row],[2008-T1-LEXG]]/Tableau17[[#This Row],[2008-T1-TOTAL]],"")</calculatedColumnFormula>
    </tableColumn>
    <tableColumn id="299" xr3:uid="{86249D96-3701-4C40-9CD3-EDCA1FAC77C3}" name="2008-T1-LFN_PCTAGE" dataDxfId="173" dataCellStyle="Pourcentage">
      <calculatedColumnFormula>IFERROR(Tableau17[[#This Row],[2008-T1-LFN]]/Tableau17[[#This Row],[2008-T1-TOTAL]],"")</calculatedColumnFormula>
    </tableColumn>
    <tableColumn id="300" xr3:uid="{044A9FDE-AD37-4D2F-94FE-75F3A6D08D05}" name="2008-T1-LMAJ_PCTAGE" dataDxfId="172" dataCellStyle="Pourcentage">
      <calculatedColumnFormula>IFERROR(Tableau17[[#This Row],[2008-T1-LMAJ]]/Tableau17[[#This Row],[2008-T1-TOTAL]],"")</calculatedColumnFormula>
    </tableColumn>
    <tableColumn id="301" xr3:uid="{A90DEFD6-D147-4885-8B13-D037CBE020D9}" name="2008-T1-LUG_PCTAGE" dataDxfId="171" dataCellStyle="Pourcentage">
      <calculatedColumnFormula>IFERROR(Tableau17[[#This Row],[2008-T1-LUG]]/Tableau17[[#This Row],[2008-T1-TOTAL]],"")</calculatedColumnFormula>
    </tableColumn>
    <tableColumn id="303" xr3:uid="{8CDC5D23-7EDB-4BB2-B80B-3549FAE663EC}" name="2008-T2-LFN_PCTAGE" dataDxfId="170" dataCellStyle="Pourcentage">
      <calculatedColumnFormula>IFERROR(Tableau17[[#This Row],[2008-T2-LFN]]/Tableau17[[#This Row],[2008-T2-TOTAL]],"")</calculatedColumnFormula>
    </tableColumn>
    <tableColumn id="304" xr3:uid="{2C7C0DDC-7DD4-4D83-823C-EA5FC8A6BD1D}" name="2008-T2-LGC_PCTAGE" dataDxfId="169" dataCellStyle="Pourcentage">
      <calculatedColumnFormula>IFERROR(Tableau17[[#This Row],[2008-T2-LGC]]/Tableau17[[#This Row],[2008-T2-TOTAL]],"")</calculatedColumnFormula>
    </tableColumn>
    <tableColumn id="305" xr3:uid="{0C2BE490-0509-4607-8713-F8C768523A1B}" name="2008-T2-LMAJ_PCTAGE" dataDxfId="168" dataCellStyle="Pourcentage">
      <calculatedColumnFormula>IFERROR(Tableau17[[#This Row],[2008-T2-LMAJ]]/Tableau17[[#This Row],[2008-T2-TOTAL]],"")</calculatedColumnFormula>
    </tableColumn>
    <tableColumn id="306" xr3:uid="{BF6D7654-5CD9-4CD4-B858-8F3A9CAB2CB9}" name="2008-T2-LUG_PCTAGE" dataDxfId="167" dataCellStyle="Pourcentage">
      <calculatedColumnFormula>IFERROR(Tableau17[[#This Row],[2008-T2-LUG]]/Tableau17[[#This Row],[2008-T2-TOTAL]],"")</calculatedColumnFormula>
    </tableColumn>
    <tableColumn id="308" xr3:uid="{FC4566F8-847D-4D0B-81DB-D03A425051CC}" name="2014-T1-LDIV_PCTAGE" dataDxfId="166" dataCellStyle="Pourcentage">
      <calculatedColumnFormula>IFERROR(Tableau17[[#This Row],[2014-T1-LDIV]]/Tableau17[[#This Row],[2014-T1-TOTAL]],"")</calculatedColumnFormula>
    </tableColumn>
    <tableColumn id="309" xr3:uid="{2665C9D3-DF27-4164-BCE2-61E76D70BC3E}" name="2014-T1-LDVD_PCTAGE" dataDxfId="165" dataCellStyle="Pourcentage">
      <calculatedColumnFormula>IFERROR(Tableau17[[#This Row],[2014-T1-LDVD]]/Tableau17[[#This Row],[2014-T1-TOTAL]],"")</calculatedColumnFormula>
    </tableColumn>
    <tableColumn id="310" xr3:uid="{55D08455-575E-40AD-8661-A41DB1DD8878}" name="2014-T1-LDVG_PCTAGE" dataDxfId="164" dataCellStyle="Pourcentage">
      <calculatedColumnFormula>IFERROR(Tableau17[[#This Row],[2014-T1-LDVG]]/Tableau17[[#This Row],[2014-T1-TOTAL]],"")</calculatedColumnFormula>
    </tableColumn>
    <tableColumn id="311" xr3:uid="{B812CBCD-D21B-47AD-B455-B78B918461A4}" name="2014-T1-LEXG_PCTAGE" dataDxfId="163" dataCellStyle="Pourcentage">
      <calculatedColumnFormula>IFERROR(Tableau17[[#This Row],[2014-T1-LEXG]]/Tableau17[[#This Row],[2014-T1-TOTAL]],"")</calculatedColumnFormula>
    </tableColumn>
    <tableColumn id="312" xr3:uid="{BBC45FCE-0906-40D0-BDD1-E90CDEEA03EC}" name="2014-T1-LFG_PCTAGE" dataDxfId="162" dataCellStyle="Pourcentage">
      <calculatedColumnFormula>IFERROR(Tableau17[[#This Row],[2014-T1-LFG]]/Tableau17[[#This Row],[2014-T1-TOTAL]],"")</calculatedColumnFormula>
    </tableColumn>
    <tableColumn id="313" xr3:uid="{DA39E54A-2266-4552-94CF-7D386A6465A0}" name="2014-T1-LFN_PCTAGE" dataDxfId="161" dataCellStyle="Pourcentage">
      <calculatedColumnFormula>IFERROR(Tableau17[[#This Row],[2014-T1-LFN]]/Tableau17[[#This Row],[2014-T1-TOTAL]],"")</calculatedColumnFormula>
    </tableColumn>
    <tableColumn id="314" xr3:uid="{997CD716-D74B-4AA8-A438-2ADC5D2D08A8}" name="2014-T1-LUD_PCTAGE" dataDxfId="160" dataCellStyle="Pourcentage">
      <calculatedColumnFormula>IFERROR(Tableau17[[#This Row],[2014-T1-LUD]]/Tableau17[[#This Row],[2014-T1-TOTAL]],"")</calculatedColumnFormula>
    </tableColumn>
    <tableColumn id="315" xr3:uid="{9809892B-BED0-4D12-A008-9DE98C190BF5}" name="2014-T1-LUG_PCTAGE" dataDxfId="159" dataCellStyle="Pourcentage">
      <calculatedColumnFormula>IFERROR(Tableau17[[#This Row],[2014-T1-LUG]]/Tableau17[[#This Row],[2014-T1-TOTAL]],"")</calculatedColumnFormula>
    </tableColumn>
    <tableColumn id="317" xr3:uid="{6F7ADB84-23CB-4510-AB31-A7D6F3A6A1D9}" name="2014-T2-LFN_PCTAGE" dataDxfId="158" dataCellStyle="Pourcentage">
      <calculatedColumnFormula>IFERROR(Tableau17[[#This Row],[2014-T2-LFN]]/Tableau17[[#This Row],[2014-T2-TOTAL]],"")</calculatedColumnFormula>
    </tableColumn>
    <tableColumn id="318" xr3:uid="{318ACCEF-37BD-458B-A1EA-FC64C4DCDFA8}" name="2014-T2-LUD_PCTAGE" dataDxfId="157" dataCellStyle="Pourcentage">
      <calculatedColumnFormula>IFERROR(Tableau17[[#This Row],[2014-T2-LUD]]/Tableau17[[#This Row],[2014-T2-TOTAL]],"")</calculatedColumnFormula>
    </tableColumn>
    <tableColumn id="319" xr3:uid="{AECB8C12-9BA7-4605-9110-4F8D531D6453}" name="2014-T2-LUG_PCTAGE" dataDxfId="156" dataCellStyle="Pourcentage">
      <calculatedColumnFormula>IFERROR(Tableau17[[#This Row],[2014-T2-LUG]]/Tableau17[[#This Row],[2014-T2-TOTAL]],"")</calculatedColumnFormula>
    </tableColumn>
    <tableColumn id="321" xr3:uid="{40EF42AA-9D84-479E-9DBA-9B5CA42E494F}" name="2015-T1-BC-DIV_PCTAGE" dataDxfId="155" dataCellStyle="Pourcentage">
      <calculatedColumnFormula>IFERROR(Tableau17[[#This Row],[2015-T1-BC-DIV]]/Tableau17[[#This Row],[2015-T1-TOTAL]],"")</calculatedColumnFormula>
    </tableColumn>
    <tableColumn id="322" xr3:uid="{CC736464-902E-4DD3-8DD8-AB706037F0E1}" name="2015-T1-BC-DLF_PCTAGE" dataDxfId="154" dataCellStyle="Pourcentage">
      <calculatedColumnFormula>IFERROR(Tableau17[[#This Row],[2015-T1-BC-DLF]]/Tableau17[[#This Row],[2015-T1-TOTAL]],"")</calculatedColumnFormula>
    </tableColumn>
    <tableColumn id="323" xr3:uid="{21AA6728-C791-448A-AB6F-D57F1AF37229}" name="2015-T1-BC-DVD_PCTAGE" dataDxfId="153" dataCellStyle="Pourcentage">
      <calculatedColumnFormula>IFERROR(Tableau17[[#This Row],[2015-T1-BC-DVD]]/Tableau17[[#This Row],[2015-T1-TOTAL]],"")</calculatedColumnFormula>
    </tableColumn>
    <tableColumn id="324" xr3:uid="{30B63EFE-5D56-445C-8442-F262D4499F81}" name="2015-T1-BC-DVG_PCTAGE" dataDxfId="152" dataCellStyle="Pourcentage">
      <calculatedColumnFormula>IFERROR(Tableau17[[#This Row],[2015-T1-BC-DVG]]/Tableau17[[#This Row],[2015-T1-TOTAL]],"")</calculatedColumnFormula>
    </tableColumn>
    <tableColumn id="325" xr3:uid="{090141FE-126E-4195-8ACA-6FF37486264A}" name="2015-T1-BC-FG_PCTAGE" dataDxfId="151" dataCellStyle="Pourcentage">
      <calculatedColumnFormula>IFERROR(Tableau17[[#This Row],[2015-T1-BC-FG]]/Tableau17[[#This Row],[2015-T1-TOTAL]],"")</calculatedColumnFormula>
    </tableColumn>
    <tableColumn id="326" xr3:uid="{1D592926-41A2-4E82-8E51-F49E5B439D49}" name="2015-T1-BC-FN_PCTAGE" dataDxfId="150" dataCellStyle="Pourcentage">
      <calculatedColumnFormula>IFERROR(Tableau17[[#This Row],[2015-T1-BC-FN]]/Tableau17[[#This Row],[2015-T1-TOTAL]],"")</calculatedColumnFormula>
    </tableColumn>
    <tableColumn id="327" xr3:uid="{9CE8287A-5790-46D3-963F-0A01826BBE08}" name="2015-T1-BC-MDM_PCTAGE" dataDxfId="149" dataCellStyle="Pourcentage">
      <calculatedColumnFormula>IFERROR(Tableau17[[#This Row],[2015-T1-BC-MDM]]/Tableau17[[#This Row],[2015-T1-TOTAL]],"")</calculatedColumnFormula>
    </tableColumn>
    <tableColumn id="328" xr3:uid="{61D28982-C89F-4AEE-845E-9F89FC78169D}" name="2015-T1-BC-RDG_PCTAGE" dataDxfId="148" dataCellStyle="Pourcentage">
      <calculatedColumnFormula>IFERROR(Tableau17[[#This Row],[2015-T1-BC-RDG]]/Tableau17[[#This Row],[2015-T1-TOTAL]],"")</calculatedColumnFormula>
    </tableColumn>
    <tableColumn id="329" xr3:uid="{2249C841-6314-4490-8340-46367D0E9089}" name="2015-T1-BC-SOC_PCTAGE" dataDxfId="147" dataCellStyle="Pourcentage">
      <calculatedColumnFormula>IFERROR(Tableau17[[#This Row],[2015-T1-BC-SOC]]/Tableau17[[#This Row],[2015-T1-TOTAL]],"")</calculatedColumnFormula>
    </tableColumn>
    <tableColumn id="330" xr3:uid="{292ECB10-0C39-4514-BB95-089AAD7E1101}" name="2015-T1-BC-UD_PCTAGE" dataDxfId="146" dataCellStyle="Pourcentage">
      <calculatedColumnFormula>IFERROR(Tableau17[[#This Row],[2015-T1-BC-UD]]/Tableau17[[#This Row],[2015-T1-TOTAL]],"")</calculatedColumnFormula>
    </tableColumn>
    <tableColumn id="331" xr3:uid="{E5476278-3384-477C-BD23-4C39B5BB707B}" name="2015-T1-BC-UG_PCTAGE" dataDxfId="145" dataCellStyle="Pourcentage">
      <calculatedColumnFormula>IFERROR(Tableau17[[#This Row],[2015-T1-BC-UG]]/Tableau17[[#This Row],[2015-T1-TOTAL]],"")</calculatedColumnFormula>
    </tableColumn>
    <tableColumn id="332" xr3:uid="{4BFCDF85-1D65-4CE4-B484-43AEE456871A}" name="2015-T1-BC-VEC_PCTAGE" dataDxfId="144" dataCellStyle="Pourcentage">
      <calculatedColumnFormula>IFERROR(Tableau17[[#This Row],[2015-T1-BC-VEC]]/Tableau17[[#This Row],[2015-T1-TOTAL]],"")</calculatedColumnFormula>
    </tableColumn>
    <tableColumn id="334" xr3:uid="{F5BD502B-B656-4F7E-A3A8-7EBE5455F106}" name="2015-T2-BC-DVG_PCTAGE" dataDxfId="143" dataCellStyle="Pourcentage">
      <calculatedColumnFormula>IFERROR(Tableau17[[#This Row],[2015-T2-BC-DVG]]/Tableau17[[#This Row],[2015-T2-TOTAL]],"")</calculatedColumnFormula>
    </tableColumn>
    <tableColumn id="335" xr3:uid="{4411BB68-629E-46F2-9F9C-F4260D6036A2}" name="2015-T2-BC-FN_PCTAGE" dataDxfId="142" dataCellStyle="Pourcentage">
      <calculatedColumnFormula>IFERROR(Tableau17[[#This Row],[2015-T2-BC-FN]]/Tableau17[[#This Row],[2015-T2-TOTAL]],"")</calculatedColumnFormula>
    </tableColumn>
    <tableColumn id="336" xr3:uid="{D96369AF-FB49-4079-ACB7-73EFDE28FB84}" name="2015-T2-BC-SOC_PCTAGE" dataDxfId="141" dataCellStyle="Pourcentage">
      <calculatedColumnFormula>IFERROR(Tableau17[[#This Row],[2015-T2-BC-SOC]]/Tableau17[[#This Row],[2015-T2-TOTAL]],"")</calculatedColumnFormula>
    </tableColumn>
    <tableColumn id="337" xr3:uid="{B798D982-99A7-4FB2-B5A6-EEAA173CC083}" name="2015-T2-BC-UD_PCTAGE" dataDxfId="140" dataCellStyle="Pourcentage">
      <calculatedColumnFormula>IFERROR(Tableau17[[#This Row],[2015-T2-BC-UD]]/Tableau17[[#This Row],[2015-T2-TOTAL]],"")</calculatedColumnFormula>
    </tableColumn>
    <tableColumn id="338" xr3:uid="{8F3C0BC8-D4F7-48A1-A1EF-57747E9DC219}" name="2015-T2-BC-UG_PCTAGE" dataDxfId="139" dataCellStyle="Pourcentage">
      <calculatedColumnFormula>IFERROR(Tableau17[[#This Row],[2015-T2-BC-UG]]/Tableau17[[#This Row],[2015-T2-TOTAL]],"")</calculatedColumnFormula>
    </tableColumn>
    <tableColumn id="340" xr3:uid="{6C66B813-1056-43F6-9202-287535E218B2}" name="2017 (L)-T1-COM_PCTAGE" dataDxfId="138" dataCellStyle="Pourcentage">
      <calculatedColumnFormula>IFERROR(Tableau17[[#This Row],[2017 (L)-T1-COM]]/Tableau17[[#This Row],[2017 (L)-T1-TOTAL]],"")</calculatedColumnFormula>
    </tableColumn>
    <tableColumn id="341" xr3:uid="{87E3776F-B504-4C2C-9914-79C203A50E6D}" name="2017 (L)-T1-DIV_PCTAGE" dataDxfId="137" dataCellStyle="Pourcentage">
      <calculatedColumnFormula>IFERROR(Tableau17[[#This Row],[2017 (L)-T1-DIV]]/Tableau17[[#This Row],[2017 (L)-T1-TOTAL]],"")</calculatedColumnFormula>
    </tableColumn>
    <tableColumn id="342" xr3:uid="{E4C5014C-EFBC-4702-9A72-BBC1D2F01F75}" name="2017 (L)-T1-DLF_PCTAGE" dataDxfId="136" dataCellStyle="Pourcentage">
      <calculatedColumnFormula>IFERROR(Tableau17[[#This Row],[2017 (L)-T1-DLF]]/Tableau17[[#This Row],[2017 (L)-T1-TOTAL]],"")</calculatedColumnFormula>
    </tableColumn>
    <tableColumn id="343" xr3:uid="{D741B64A-5DCA-45AC-B0A7-D2F833D50749}" name="2017 (L)-T1-DVD_PCTAGE" dataDxfId="135" dataCellStyle="Pourcentage">
      <calculatedColumnFormula>IFERROR(Tableau17[[#This Row],[2017 (L)-T1-DVD]]/Tableau17[[#This Row],[2017 (L)-T1-TOTAL]],"")</calculatedColumnFormula>
    </tableColumn>
    <tableColumn id="344" xr3:uid="{2D5D4DFE-9F11-4FFB-84F1-B6DE8EE0DD2A}" name="2017 (L)-T1-DVG_PCTAGE" dataDxfId="134" dataCellStyle="Pourcentage">
      <calculatedColumnFormula>IFERROR(Tableau17[[#This Row],[2017 (L)-T1-DVG]]/Tableau17[[#This Row],[2017 (L)-T1-TOTAL]],"")</calculatedColumnFormula>
    </tableColumn>
    <tableColumn id="345" xr3:uid="{98759FB4-9B7F-4B1D-8C80-501107530E4E}" name="2017 (L)-T1-ECO_PCTAGE" dataDxfId="133" dataCellStyle="Pourcentage">
      <calculatedColumnFormula>IFERROR(Tableau17[[#This Row],[2017 (L)-T1-ECO]]/Tableau17[[#This Row],[2017 (L)-T1-TOTAL]],"")</calculatedColumnFormula>
    </tableColumn>
    <tableColumn id="346" xr3:uid="{460686CF-3D4E-4A21-B80A-CE694F8F1E2B}" name="2017 (L)-T1-EXD_PCTAGE" dataDxfId="132" dataCellStyle="Pourcentage">
      <calculatedColumnFormula>IFERROR(Tableau17[[#This Row],[2017 (L)-T1-EXD]]/Tableau17[[#This Row],[2017 (L)-T1-TOTAL]],"")</calculatedColumnFormula>
    </tableColumn>
    <tableColumn id="347" xr3:uid="{5CDF690F-97B7-4C25-B869-628E10DD50A9}" name="2017 (L)-T1-EXG_PCTAGE" dataDxfId="131" dataCellStyle="Pourcentage">
      <calculatedColumnFormula>IFERROR(Tableau17[[#This Row],[2017 (L)-T1-EXG]]/Tableau17[[#This Row],[2017 (L)-T1-TOTAL]],"")</calculatedColumnFormula>
    </tableColumn>
    <tableColumn id="348" xr3:uid="{0C4F384A-8C54-4A9D-BB5A-86CEB172984E}" name="2017 (L)-T1-FI_PCTAGE" dataDxfId="130" dataCellStyle="Pourcentage">
      <calculatedColumnFormula>IFERROR(Tableau17[[#This Row],[2017 (L)-T1-FI]]/Tableau17[[#This Row],[2017 (L)-T1-TOTAL]],"")</calculatedColumnFormula>
    </tableColumn>
    <tableColumn id="349" xr3:uid="{2E916137-A6E9-40E7-A0B8-1B3D772A3FA5}" name="2017 (L)-T1-FN_PCTAGE" dataDxfId="129" dataCellStyle="Pourcentage">
      <calculatedColumnFormula>IFERROR(Tableau17[[#This Row],[2017 (L)-T1-FN]]/Tableau17[[#This Row],[2017 (L)-T1-TOTAL]],"")</calculatedColumnFormula>
    </tableColumn>
    <tableColumn id="350" xr3:uid="{3F4E629D-8A3D-4D35-AF61-338D458725AC}" name="2017 (L)-T1-LR_PCTAGE" dataDxfId="128" dataCellStyle="Pourcentage">
      <calculatedColumnFormula>IFERROR(Tableau17[[#This Row],[2017 (L)-T1-LR]]/Tableau17[[#This Row],[2017 (L)-T1-TOTAL]],"")</calculatedColumnFormula>
    </tableColumn>
    <tableColumn id="351" xr3:uid="{89CF4864-0ADF-4163-8AF4-5D91A8441845}" name="2017 (L)-T1-MDM_PCTAGE" dataDxfId="127" dataCellStyle="Pourcentage">
      <calculatedColumnFormula>IFERROR(Tableau17[[#This Row],[2017 (L)-T1-MDM]]/Tableau17[[#This Row],[2017 (L)-T1-TOTAL]],"")</calculatedColumnFormula>
    </tableColumn>
    <tableColumn id="352" xr3:uid="{728C7648-F461-4496-A8E5-4737991348AA}" name="2017 (L)-T1-RDG_PCTAGE" dataDxfId="126" dataCellStyle="Pourcentage">
      <calculatedColumnFormula>IFERROR(Tableau17[[#This Row],[2017 (L)-T1-RDG]]/Tableau17[[#This Row],[2017 (L)-T1-TOTAL]],"")</calculatedColumnFormula>
    </tableColumn>
    <tableColumn id="353" xr3:uid="{00AAA99C-3776-419A-BC9D-D3C296F388AE}" name="2017 (L)-T1-REG_PCTAGE" dataDxfId="125" dataCellStyle="Pourcentage">
      <calculatedColumnFormula>IFERROR(Tableau17[[#This Row],[2017 (L)-T1-REG]]/Tableau17[[#This Row],[2017 (L)-T1-TOTAL]],"")</calculatedColumnFormula>
    </tableColumn>
    <tableColumn id="354" xr3:uid="{3E4A98E6-5CED-4D7E-8193-67942E7B4F73}" name="2017 (L)-T1-REM_PCTAGE" dataDxfId="124" dataCellStyle="Pourcentage">
      <calculatedColumnFormula>IFERROR(Tableau17[[#This Row],[2017 (L)-T1-REM]]/Tableau17[[#This Row],[2017 (L)-T1-TOTAL]],"")</calculatedColumnFormula>
    </tableColumn>
    <tableColumn id="355" xr3:uid="{4CACC75B-6EAD-4ABF-B80E-580C06A606B2}" name="2017 (L)-T1-SOC_PCTAGE" dataDxfId="123" dataCellStyle="Pourcentage">
      <calculatedColumnFormula>IFERROR(Tableau17[[#This Row],[2017 (L)-T1-SOC]]/Tableau17[[#This Row],[2017 (L)-T1-TOTAL]],"")</calculatedColumnFormula>
    </tableColumn>
    <tableColumn id="356" xr3:uid="{8610A526-68E7-477E-9140-85113565DB3A}" name="2017 (L)-T1-UDI_PCTAGE" dataDxfId="122" dataCellStyle="Pourcentage">
      <calculatedColumnFormula>IFERROR(Tableau17[[#This Row],[2017 (L)-T1-UDI]]/Tableau17[[#This Row],[2017 (L)-T1-TOTAL]],"")</calculatedColumnFormula>
    </tableColumn>
    <tableColumn id="358" xr3:uid="{8200234A-F394-4401-9940-22540F64FCF5}" name="2017 (L)-T2-FI_PCTAGE" dataDxfId="121" dataCellStyle="Pourcentage">
      <calculatedColumnFormula>IFERROR(Tableau17[[#This Row],[2017 (L)-T2-FI]]/Tableau17[[#This Row],[2017 (L)-T2-TOTAL]],"")</calculatedColumnFormula>
    </tableColumn>
    <tableColumn id="359" xr3:uid="{B3AF1976-D2E2-43DA-8628-C0D61F37FD6E}" name="2017 (L)-T2-FN_PCTAGE" dataDxfId="120" dataCellStyle="Pourcentage">
      <calculatedColumnFormula>IFERROR(Tableau17[[#This Row],[2017 (L)-T2-FN]]/Tableau17[[#This Row],[2017 (L)-T2-TOTAL]],"")</calculatedColumnFormula>
    </tableColumn>
    <tableColumn id="360" xr3:uid="{1F39B29E-BD63-431E-8FAD-CF6CC8AF843C}" name="2017 (L)-T2-LR_PCTAGE" dataDxfId="119" dataCellStyle="Pourcentage">
      <calculatedColumnFormula>IFERROR(Tableau17[[#This Row],[2017 (L)-T2-LR]]/Tableau17[[#This Row],[2017 (L)-T2-TOTAL]],"")</calculatedColumnFormula>
    </tableColumn>
    <tableColumn id="361" xr3:uid="{32032C86-A4E8-4690-9149-91243FED4F55}" name="2017 (L)-T2-MDM_PCTAGE" dataDxfId="118" dataCellStyle="Pourcentage">
      <calculatedColumnFormula>IFERROR(Tableau17[[#This Row],[2017 (L)-T2-MDM]]/Tableau17[[#This Row],[2017 (L)-T2-TOTAL]],"")</calculatedColumnFormula>
    </tableColumn>
    <tableColumn id="362" xr3:uid="{40B1836D-EEDD-41C3-814C-60562DA0355A}" name="2017 (L)-T2-REM_PCTAGE" dataDxfId="117" dataCellStyle="Pourcentage">
      <calculatedColumnFormula>IFERROR(Tableau17[[#This Row],[2017 (L)-T2-REM]]/Tableau17[[#This Row],[2017 (L)-T2-TOTAL]],"")</calculatedColumnFormula>
    </tableColumn>
    <tableColumn id="364" xr3:uid="{9A1041D1-C8C1-4AC3-BEF9-EC15D02EEEEE}" name="2017-T1-ARTHAUD Nathalie_PCTAGE" dataDxfId="116" dataCellStyle="Pourcentage">
      <calculatedColumnFormula>IFERROR(Tableau17[[#This Row],[2017-T1-ARTHAUD Nathalie]]/Tableau17[[#This Row],[2017-T1-TOTAL]],"")</calculatedColumnFormula>
    </tableColumn>
    <tableColumn id="365" xr3:uid="{AB872031-80B5-4646-AF4F-AC413BC1E3C1}" name="2017-T1-ASSELINEAU Fran_PCTAGE" dataDxfId="115" dataCellStyle="Pourcentage">
      <calculatedColumnFormula>IFERROR(Tableau17[[#This Row],[2017-T1-ASSELINEAU Fran]]/Tableau17[[#This Row],[2017-T1-TOTAL]],"")</calculatedColumnFormula>
    </tableColumn>
    <tableColumn id="366" xr3:uid="{E7B51A5F-25F5-46BE-B735-092F01F1F732}" name="2017-T1-CHEMINADE Jacques_PCTAGE" dataDxfId="114" dataCellStyle="Pourcentage">
      <calculatedColumnFormula>IFERROR(Tableau17[[#This Row],[2017-T1-CHEMINADE Jacques]]/Tableau17[[#This Row],[2017-T1-TOTAL]],"")</calculatedColumnFormula>
    </tableColumn>
    <tableColumn id="367" xr3:uid="{F929324F-A735-46BB-84E3-05B76DEC7B5E}" name="2017-T1-DUPONT-AIGNAN Nicolas_PCTAGE" dataDxfId="113" dataCellStyle="Pourcentage">
      <calculatedColumnFormula>IFERROR(Tableau17[[#This Row],[2017-T1-DUPONT-AIGNAN Nicolas]]/Tableau17[[#This Row],[2017-T1-TOTAL]],"")</calculatedColumnFormula>
    </tableColumn>
    <tableColumn id="368" xr3:uid="{82ED5A1A-B44F-49EC-A747-95CB22849629}" name="2017-T1-FILLON Fran_PCTAGE" dataDxfId="112" dataCellStyle="Pourcentage">
      <calculatedColumnFormula>IFERROR(Tableau17[[#This Row],[2017-T1-FILLON Fran]]/Tableau17[[#This Row],[2017-T1-TOTAL]],"")</calculatedColumnFormula>
    </tableColumn>
    <tableColumn id="369" xr3:uid="{2BF4C0A8-04D2-4420-8B8F-FF62E7162A7F}" name="2017-T1-HAMON Beno_PCTAGE" dataDxfId="111" dataCellStyle="Pourcentage">
      <calculatedColumnFormula>IFERROR(Tableau17[[#This Row],[2017-T1-HAMON Beno]]/Tableau17[[#This Row],[2017-T1-TOTAL]],"")</calculatedColumnFormula>
    </tableColumn>
    <tableColumn id="370" xr3:uid="{526D9773-E136-4701-AF90-4E557B2B359D}" name="2017-T1-LASSALLE Jean_PCTAGE" dataDxfId="110" dataCellStyle="Pourcentage">
      <calculatedColumnFormula>IFERROR(Tableau17[[#This Row],[2017-T1-LASSALLE Jean]]/Tableau17[[#This Row],[2017-T1-TOTAL]],"")</calculatedColumnFormula>
    </tableColumn>
    <tableColumn id="371" xr3:uid="{C2006D66-F288-4859-B363-FAD055547477}" name="2017-T1-LE PEN Marine_PCTAGE" dataDxfId="109" dataCellStyle="Pourcentage">
      <calculatedColumnFormula>IFERROR(Tableau17[[#This Row],[2017-T1-LE PEN Marine]]/Tableau17[[#This Row],[2017-T1-TOTAL]],"")</calculatedColumnFormula>
    </tableColumn>
    <tableColumn id="372" xr3:uid="{75FADF3F-F1B1-44B6-97D3-D1CF5C006675}" name="2017-T1-M Jean-Luc_PCTAGE" dataDxfId="108" dataCellStyle="Pourcentage">
      <calculatedColumnFormula>IFERROR(Tableau17[[#This Row],[2017-T1-M Jean-Luc]]/Tableau17[[#This Row],[2017-T1-TOTAL]],"")</calculatedColumnFormula>
    </tableColumn>
    <tableColumn id="373" xr3:uid="{802578F5-5D71-421E-9DD3-5341A959C9B4}" name="2017-T1-MACRON Emmanuel_PCTAGE" dataDxfId="107" dataCellStyle="Pourcentage">
      <calculatedColumnFormula>IFERROR(Tableau17[[#This Row],[2017-T1-MACRON Emmanuel]]/Tableau17[[#This Row],[2017-T1-TOTAL]],"")</calculatedColumnFormula>
    </tableColumn>
    <tableColumn id="374" xr3:uid="{DC1E9C74-5F54-4FCD-A649-9144352AC84F}" name="2017-T1-POUTOU Philippe_PCTAGE" dataDxfId="106" dataCellStyle="Pourcentage">
      <calculatedColumnFormula>IFERROR(Tableau17[[#This Row],[2017-T1-POUTOU Philippe]]/Tableau17[[#This Row],[2017-T1-TOTAL]],"")</calculatedColumnFormula>
    </tableColumn>
    <tableColumn id="376" xr3:uid="{5C3A9E55-3ED3-4CCF-910C-CC7E434A5BEF}" name="2017-T2-LE PEN Marine_PCTAGE" dataDxfId="105" dataCellStyle="Pourcentage">
      <calculatedColumnFormula>IFERROR(Tableau17[[#This Row],[2017-T2-LE PEN Marine]]/Tableau17[[#This Row],[2017-T2-TOTAL]],"")</calculatedColumnFormula>
    </tableColumn>
    <tableColumn id="377" xr3:uid="{B09AE0B1-F1D8-4AB7-9EE4-CF94A287338B}" name="2017-T2-MACRON Emmanuel_PCTAGE" dataDxfId="104" dataCellStyle="Pourcentage">
      <calculatedColumnFormula>IFERROR(Tableau17[[#This Row],[2017-T2-MACRON Emmanuel]]/Tableau17[[#This Row],[2017-T2-TOTAL]],"")</calculatedColumnFormula>
    </tableColumn>
    <tableColumn id="379" xr3:uid="{1C283433-BA54-4071-9948-F7DCE2F4E4A0}" name="2019-T1-ALEXANDRE Audric_PCTAGE" dataDxfId="103" dataCellStyle="Pourcentage">
      <calculatedColumnFormula>IFERROR(Tableau17[[#This Row],[2019-T1-ALEXANDRE Audric]]/Tableau17[[#This Row],[2019-T1-TOTAL]],"")</calculatedColumnFormula>
    </tableColumn>
    <tableColumn id="380" xr3:uid="{E45C3FCF-4CA6-44CD-86AF-08862FF19875}" name="2019-T1-ARTHAUD Nathalie_PCTAGE" dataDxfId="102" dataCellStyle="Pourcentage">
      <calculatedColumnFormula>IFERROR(Tableau17[[#This Row],[2019-T1-ARTHAUD Nathalie]]/Tableau17[[#This Row],[2019-T1-TOTAL]],"")</calculatedColumnFormula>
    </tableColumn>
    <tableColumn id="381" xr3:uid="{1DD1E515-060F-4B70-9B85-880767DFFA52}" name="2019-T1-ASSELINEAU François_PCTAGE" dataDxfId="101" dataCellStyle="Pourcentage">
      <calculatedColumnFormula>IFERROR(Tableau17[[#This Row],[2019-T1-ASSELINEAU François]]/Tableau17[[#This Row],[2019-T1-TOTAL]],"")</calculatedColumnFormula>
    </tableColumn>
    <tableColumn id="382" xr3:uid="{D06B15CC-F435-4850-A390-BA83D8CABC7A}" name="2019-T1-AUBRY Manon_PCTAGE" dataDxfId="100" dataCellStyle="Pourcentage">
      <calculatedColumnFormula>IFERROR(Tableau17[[#This Row],[2019-T1-AUBRY Manon]]/Tableau17[[#This Row],[2019-T1-TOTAL]],"")</calculatedColumnFormula>
    </tableColumn>
    <tableColumn id="383" xr3:uid="{DBB558EE-37C3-4F29-AE23-46B53E146B6E}" name="2019-T1-AZERGUI Nagib_PCTAGE" dataDxfId="99" dataCellStyle="Pourcentage">
      <calculatedColumnFormula>IFERROR(Tableau17[[#This Row],[2019-T1-AZERGUI Nagib]]/Tableau17[[#This Row],[2019-T1-TOTAL]],"")</calculatedColumnFormula>
    </tableColumn>
    <tableColumn id="384" xr3:uid="{3D29246B-9110-4322-8F65-496F821C9F4D}" name="2019-T1-BARDELLA Jordan_PCTAGE" dataDxfId="98" dataCellStyle="Pourcentage">
      <calculatedColumnFormula>IFERROR(Tableau17[[#This Row],[2019-T1-BARDELLA Jordan]]/Tableau17[[#This Row],[2019-T1-TOTAL]],"")</calculatedColumnFormula>
    </tableColumn>
    <tableColumn id="385" xr3:uid="{9EF50446-FB21-4CC0-9EA4-BCCEFAA6B158}" name="2019-T1-BELLAMY François-Xavier_PCTAGE" dataDxfId="97" dataCellStyle="Pourcentage">
      <calculatedColumnFormula>IFERROR(Tableau17[[#This Row],[2019-T1-BELLAMY François-Xavier]]/Tableau17[[#This Row],[2019-T1-TOTAL]],"")</calculatedColumnFormula>
    </tableColumn>
    <tableColumn id="386" xr3:uid="{47D4D4CC-5F1C-4DB7-8E79-56C56869959D}" name="2019-T1-BIDOU Olivier_PCTAGE" dataDxfId="96" dataCellStyle="Pourcentage">
      <calculatedColumnFormula>IFERROR(Tableau17[[#This Row],[2019-T1-BIDOU Olivier]]/Tableau17[[#This Row],[2019-T1-TOTAL]],"")</calculatedColumnFormula>
    </tableColumn>
    <tableColumn id="387" xr3:uid="{B9C45A5A-5D72-4A2A-8567-584A8B03E5B8}" name="2019-T1-BOURG Dominique_PCTAGE" dataDxfId="95" dataCellStyle="Pourcentage">
      <calculatedColumnFormula>IFERROR(Tableau17[[#This Row],[2019-T1-BOURG Dominique]]/Tableau17[[#This Row],[2019-T1-TOTAL]],"")</calculatedColumnFormula>
    </tableColumn>
    <tableColumn id="388" xr3:uid="{5FF7AF1F-5CA1-4511-A5E1-E272F0006BF8}" name="2019-T1-BROSSAT Ian_PCTAGE" dataDxfId="94" dataCellStyle="Pourcentage">
      <calculatedColumnFormula>IFERROR(Tableau17[[#This Row],[2019-T1-BROSSAT Ian]]/Tableau17[[#This Row],[2019-T1-TOTAL]],"")</calculatedColumnFormula>
    </tableColumn>
    <tableColumn id="389" xr3:uid="{938919F7-6345-427E-BB67-C74569E5176D}" name="2019-T1-CAILLAUD Sophie_PCTAGE" dataDxfId="93" dataCellStyle="Pourcentage">
      <calculatedColumnFormula>IFERROR(Tableau17[[#This Row],[2019-T1-CAILLAUD Sophie]]/Tableau17[[#This Row],[2019-T1-TOTAL]],"")</calculatedColumnFormula>
    </tableColumn>
    <tableColumn id="390" xr3:uid="{055FBBCC-A122-4A97-A4EE-0304CD552858}" name="2019-T1-CAMUS Renaud_PCTAGE" dataDxfId="92" dataCellStyle="Pourcentage">
      <calculatedColumnFormula>IFERROR(Tableau17[[#This Row],[2019-T1-CAMUS Renaud]]/Tableau17[[#This Row],[2019-T1-TOTAL]],"")</calculatedColumnFormula>
    </tableColumn>
    <tableColumn id="391" xr3:uid="{6E4E095E-DD35-4E7C-93CA-0D4472D48900}" name="2019-T1-CHALENÇON Christophe_PCTAGE" dataDxfId="91" dataCellStyle="Pourcentage">
      <calculatedColumnFormula>IFERROR(Tableau17[[#This Row],[2019-T1-CHALENÇON Christophe]]/Tableau17[[#This Row],[2019-T1-TOTAL]],"")</calculatedColumnFormula>
    </tableColumn>
    <tableColumn id="392" xr3:uid="{0C1327F1-626C-490D-9778-CCE5D742FA94}" name="2019-T1-CORBET Cathy Denise Ginette_PCTAGE" dataDxfId="90" dataCellStyle="Pourcentage">
      <calculatedColumnFormula>IFERROR(Tableau17[[#This Row],[2019-T1-CORBET Cathy Denise Ginette]]/Tableau17[[#This Row],[2019-T1-TOTAL]],"")</calculatedColumnFormula>
    </tableColumn>
    <tableColumn id="393" xr3:uid="{F4FC35F8-63C5-4E96-9639-CF8D57C4E573}" name="2019-T1-DE PREVOISIN Robert_PCTAGE" dataDxfId="89" dataCellStyle="Pourcentage">
      <calculatedColumnFormula>IFERROR(Tableau17[[#This Row],[2019-T1-DE PREVOISIN Robert]]/Tableau17[[#This Row],[2019-T1-TOTAL]],"")</calculatedColumnFormula>
    </tableColumn>
    <tableColumn id="394" xr3:uid="{C17F2315-84A4-4F4A-AF65-00E6BB4B41E7}" name="2019-T1-DELFEL Thérèse_PCTAGE" dataDxfId="88" dataCellStyle="Pourcentage">
      <calculatedColumnFormula>IFERROR(Tableau17[[#This Row],[2019-T1-DELFEL Thérèse]]/Tableau17[[#This Row],[2019-T1-TOTAL]],"")</calculatedColumnFormula>
    </tableColumn>
    <tableColumn id="395" xr3:uid="{5FD8B60E-7472-4915-91C9-FB316ADC288B}" name="2019-T1-DIEUMEGARD Pierre_PCTAGE" dataDxfId="87" dataCellStyle="Pourcentage">
      <calculatedColumnFormula>IFERROR(Tableau17[[#This Row],[2019-T1-DIEUMEGARD Pierre]]/Tableau17[[#This Row],[2019-T1-TOTAL]],"")</calculatedColumnFormula>
    </tableColumn>
    <tableColumn id="396" xr3:uid="{1C5338A1-75A1-454C-9822-871A441A1DF8}" name="2019-T1-DUPONT-AIGNAN Nicolas_PCTAGE" dataDxfId="86" dataCellStyle="Pourcentage">
      <calculatedColumnFormula>IFERROR(Tableau17[[#This Row],[2019-T1-DUPONT-AIGNAN Nicolas]]/Tableau17[[#This Row],[2019-T1-TOTAL]],"")</calculatedColumnFormula>
    </tableColumn>
    <tableColumn id="397" xr3:uid="{9519C99B-B88C-4C3A-A97A-EBE6FA1A8250}" name="2019-T1-GERNIGON Yves_PCTAGE" dataDxfId="85" dataCellStyle="Pourcentage">
      <calculatedColumnFormula>IFERROR(Tableau17[[#This Row],[2019-T1-GERNIGON Yves]]/Tableau17[[#This Row],[2019-T1-TOTAL]],"")</calculatedColumnFormula>
    </tableColumn>
    <tableColumn id="398" xr3:uid="{F7FC7CA5-DB59-4DD7-BD92-D345FAC20A24}" name="2019-T1-GLUCKSMANN Raphaël_PCTAGE" dataDxfId="84" dataCellStyle="Pourcentage">
      <calculatedColumnFormula>IFERROR(Tableau17[[#This Row],[2019-T1-GLUCKSMANN Raphaël]]/Tableau17[[#This Row],[2019-T1-TOTAL]],"")</calculatedColumnFormula>
    </tableColumn>
    <tableColumn id="399" xr3:uid="{8B144F54-5F86-4632-99A4-2C91D1ACFE99}" name="2019-T1-HAMON Benoît_PCTAGE" dataDxfId="83" dataCellStyle="Pourcentage">
      <calculatedColumnFormula>IFERROR(Tableau17[[#This Row],[2019-T1-HAMON Benoît]]/Tableau17[[#This Row],[2019-T1-TOTAL]],"")</calculatedColumnFormula>
    </tableColumn>
    <tableColumn id="400" xr3:uid="{2B601926-965E-48D3-90E8-25CD59CC5C86}" name="2019-T1-HELGEN Gilles_PCTAGE" dataDxfId="82" dataCellStyle="Pourcentage">
      <calculatedColumnFormula>IFERROR(Tableau17[[#This Row],[2019-T1-HELGEN Gilles]]/Tableau17[[#This Row],[2019-T1-TOTAL]],"")</calculatedColumnFormula>
    </tableColumn>
    <tableColumn id="401" xr3:uid="{82422DE2-D26D-4220-A1E6-6A2957EC7C11}" name="2019-T1-JADOT Yannick_PCTAGE" dataDxfId="81" dataCellStyle="Pourcentage">
      <calculatedColumnFormula>IFERROR(Tableau17[[#This Row],[2019-T1-JADOT Yannick]]/Tableau17[[#This Row],[2019-T1-TOTAL]],"")</calculatedColumnFormula>
    </tableColumn>
    <tableColumn id="402" xr3:uid="{9EDD17B3-ECD5-48F4-8928-0A2B11A248CC}" name="2019-T1-LAGARDE Jean-Christophe_PCTAGE" dataDxfId="80" dataCellStyle="Pourcentage">
      <calculatedColumnFormula>IFERROR(Tableau17[[#This Row],[2019-T1-LAGARDE Jean-Christophe]]/Tableau17[[#This Row],[2019-T1-TOTAL]],"")</calculatedColumnFormula>
    </tableColumn>
    <tableColumn id="403" xr3:uid="{0D4D15C9-D971-4B1B-819B-24D979B2B73D}" name="2019-T1-LALANNE Francis_PCTAGE" dataDxfId="79" dataCellStyle="Pourcentage">
      <calculatedColumnFormula>IFERROR(Tableau17[[#This Row],[2019-T1-LALANNE Francis]]/Tableau17[[#This Row],[2019-T1-TOTAL]],"")</calculatedColumnFormula>
    </tableColumn>
    <tableColumn id="404" xr3:uid="{9F6D9C63-4CF6-4AB2-ADCF-750369C0FEA9}" name="2019-T1-LOISEAU Nathalie_PCTAGE" dataDxfId="78" dataCellStyle="Pourcentage">
      <calculatedColumnFormula>IFERROR(Tableau17[[#This Row],[2019-T1-LOISEAU Nathalie]]/Tableau17[[#This Row],[2019-T1-TOTAL]],"")</calculatedColumnFormula>
    </tableColumn>
    <tableColumn id="405" xr3:uid="{E3A28780-096E-4AED-9A9E-29170E16F75C}" name="2019-T1-MARIE Florie_PCTAGE" dataDxfId="77" dataCellStyle="Pourcentage">
      <calculatedColumnFormula>IFERROR(Tableau17[[#This Row],[2019-T1-MARIE Florie]]/Tableau17[[#This Row],[2019-T1-TOTAL]],"")</calculatedColumnFormula>
    </tableColumn>
    <tableColumn id="406" xr3:uid="{2FABA71B-0B32-4014-B47A-3549956D4DB8}" name="2008-T1-MACROEXTRDROITE_PCTAGE" dataDxfId="76" dataCellStyle="Pourcentage">
      <calculatedColumnFormula>IFERROR(Tableau17[[#This Row],[2008-T1-MACROEXTRDROITE]]/Tableau17[[#This Row],[2008-T1-MACROTOTALE]],"")</calculatedColumnFormula>
    </tableColumn>
    <tableColumn id="407" xr3:uid="{DFE6A7EB-09A9-41E3-8945-8AD3524387AE}" name="2008-T1-MACRODROITE_PCTAGE" dataDxfId="75" dataCellStyle="Pourcentage">
      <calculatedColumnFormula>IFERROR(Tableau17[[#This Row],[2008-T1-MACRODROITE]]/Tableau17[[#This Row],[2008-T1-MACROTOTALE]],"")</calculatedColumnFormula>
    </tableColumn>
    <tableColumn id="408" xr3:uid="{4117CB2F-C5AB-4EA2-A089-41911EDDD4FD}" name="2008-T1-MACROCENTRE_PCTAGE" dataDxfId="74" dataCellStyle="Pourcentage">
      <calculatedColumnFormula>IFERROR(Tableau17[[#This Row],[2008-T1-MACROCENTRE]]/Tableau17[[#This Row],[2008-T1-MACROTOTALE]],"")</calculatedColumnFormula>
    </tableColumn>
    <tableColumn id="409" xr3:uid="{711B16E8-1713-4CAC-BC0B-51B4E8386FF6}" name="2008-T1-MACROGAUCHE_PCTAGE" dataDxfId="73" dataCellStyle="Pourcentage">
      <calculatedColumnFormula>IFERROR(Tableau17[[#This Row],[2008-T1-MACROGAUCHE]]/Tableau17[[#This Row],[2008-T1-MACROTOTALE]],"")</calculatedColumnFormula>
    </tableColumn>
    <tableColumn id="410" xr3:uid="{AD8DE62E-3873-41C6-8A13-9044A0A6E9BE}" name="2008-T1-MACROAUTRE_PCTAGE" dataDxfId="72" dataCellStyle="Pourcentage">
      <calculatedColumnFormula>IFERROR(Tableau17[[#This Row],[2008-T1-MACROAUTRE]]/Tableau17[[#This Row],[2008-T1-MACROTOTALE]],"")</calculatedColumnFormula>
    </tableColumn>
    <tableColumn id="412" xr3:uid="{3B2953EB-B5CD-494B-A9B8-BCECB1476295}" name="2008-T2-MACROEXTRDROITE_PCTAGE" dataDxfId="71" dataCellStyle="Pourcentage">
      <calculatedColumnFormula>IFERROR(Tableau17[[#This Row],[2008-T2-MACROEXTRDROITE]]/Tableau17[[#This Row],[2008-T2-MACROTOTALE]],"")</calculatedColumnFormula>
    </tableColumn>
    <tableColumn id="413" xr3:uid="{FB1E5E34-F21E-40F7-8BD4-96CBBFD53B27}" name="2008-T2-MACRODROITE_PCTAGE" dataDxfId="70" dataCellStyle="Pourcentage">
      <calculatedColumnFormula>IFERROR(Tableau17[[#This Row],[2008-T2-MACRODROITE]]/Tableau17[[#This Row],[2008-T2-MACROTOTALE]],"")</calculatedColumnFormula>
    </tableColumn>
    <tableColumn id="414" xr3:uid="{C2090456-D99F-4B64-9C99-11F0ED5FBCA3}" name="2008-T2-MACROCENTRE_PCTAGE" dataDxfId="69" dataCellStyle="Pourcentage">
      <calculatedColumnFormula>IFERROR(Tableau17[[#This Row],[2008-T2-MACROCENTRE]]/Tableau17[[#This Row],[2008-T2-MACROTOTALE]],"")</calculatedColumnFormula>
    </tableColumn>
    <tableColumn id="415" xr3:uid="{2CBBD544-F27B-4011-B970-FD8AE850BBA1}" name="2008-T2-MACROGAUCHE_PCTAGE" dataDxfId="68" dataCellStyle="Pourcentage">
      <calculatedColumnFormula>IFERROR(Tableau17[[#This Row],[2008-T2-MACROGAUCHE]]/Tableau17[[#This Row],[2008-T2-MACROTOTALE]],"")</calculatedColumnFormula>
    </tableColumn>
    <tableColumn id="416" xr3:uid="{71D90454-6017-49E0-8105-47B13BA02C37}" name="2008-T2-MACROAUTRE_PCTAGE" dataDxfId="67" dataCellStyle="Pourcentage">
      <calculatedColumnFormula>IFERROR(Tableau17[[#This Row],[2008-T2-MACROAUTRE]]/Tableau17[[#This Row],[2008-T2-MACROTOTALE]],"")</calculatedColumnFormula>
    </tableColumn>
    <tableColumn id="418" xr3:uid="{2DCDF3EB-F12C-4E9C-9CE5-3E4EFB39C8C7}" name="2014-T1-MACROEXTRDROITE_PCTAGE" dataDxfId="66" dataCellStyle="Pourcentage">
      <calculatedColumnFormula>IFERROR(Tableau17[[#This Row],[2014-T1-MACROEXTRDROITE]]/Tableau17[[#This Row],[2014-T1-MACROTOTALE]],"")</calculatedColumnFormula>
    </tableColumn>
    <tableColumn id="419" xr3:uid="{D245B079-DA45-465E-9D23-2AD749B8BE4B}" name="2014-T1-MACRODROITE_PCTAGE" dataDxfId="65" dataCellStyle="Pourcentage">
      <calculatedColumnFormula>IFERROR(Tableau17[[#This Row],[2014-T1-MACRODROITE]]/Tableau17[[#This Row],[2014-T1-MACROTOTALE]],"")</calculatedColumnFormula>
    </tableColumn>
    <tableColumn id="420" xr3:uid="{205A65FE-2DA5-40F6-9C27-952CC67D510A}" name="2014-T1-MACROCENTRE_PCTAGE" dataDxfId="64" dataCellStyle="Pourcentage">
      <calculatedColumnFormula>IFERROR(Tableau17[[#This Row],[2014-T1-MACROCENTRE]]/Tableau17[[#This Row],[2014-T1-MACROTOTALE]],"")</calculatedColumnFormula>
    </tableColumn>
    <tableColumn id="421" xr3:uid="{10E7164B-C065-4A51-A383-242A9CE637B4}" name="2014-T1-MACROGAUCHE_PCTAGE" dataDxfId="63" dataCellStyle="Pourcentage">
      <calculatedColumnFormula>IFERROR(Tableau17[[#This Row],[2014-T1-MACROGAUCHE]]/Tableau17[[#This Row],[2014-T1-MACROTOTALE]],"")</calculatedColumnFormula>
    </tableColumn>
    <tableColumn id="422" xr3:uid="{5C1CA534-5551-4059-A4D9-B512B6F4AEEC}" name="2014-T1-MACROAUTRE_PCTAGE" dataDxfId="62" dataCellStyle="Pourcentage">
      <calculatedColumnFormula>IFERROR(Tableau17[[#This Row],[2014-T1-MACROAUTRE]]/Tableau17[[#This Row],[2014-T1-MACROTOTALE]],"")</calculatedColumnFormula>
    </tableColumn>
    <tableColumn id="424" xr3:uid="{ED31D678-F51B-4633-A25A-BE19C624C594}" name="2014-T2-MACROEXTRDROITE_PCTAGE" dataDxfId="61" dataCellStyle="Pourcentage">
      <calculatedColumnFormula>IFERROR(Tableau17[[#This Row],[2014-T2-MACROEXTRDROITE]]/Tableau17[[#This Row],[2014-T2-MACROTOTALE]],"")</calculatedColumnFormula>
    </tableColumn>
    <tableColumn id="425" xr3:uid="{E8114B98-E072-4EE7-B7CB-B8880740C04C}" name="2014-T2-MACRODROITE_PCTAGE" dataDxfId="60" dataCellStyle="Pourcentage">
      <calculatedColumnFormula>IFERROR(Tableau17[[#This Row],[2014-T2-MACRODROITE]]/Tableau17[[#This Row],[2014-T2-MACROTOTALE]],"")</calculatedColumnFormula>
    </tableColumn>
    <tableColumn id="426" xr3:uid="{5FC8AEE2-E1ED-4470-8415-BEC12CB03D27}" name="2014-T2-MACROCENTRE_PCTAGE" dataDxfId="59" dataCellStyle="Pourcentage">
      <calculatedColumnFormula>IFERROR(Tableau17[[#This Row],[2014-T2-MACROCENTRE]]/Tableau17[[#This Row],[2014-T2-MACROTOTALE]],"")</calculatedColumnFormula>
    </tableColumn>
    <tableColumn id="427" xr3:uid="{6110B6DA-9C3E-417D-A433-8D6A9D62AC94}" name="2014-T2-MACROGAUCHE_PCTAGE" dataDxfId="58" dataCellStyle="Pourcentage">
      <calculatedColumnFormula>IFERROR(Tableau17[[#This Row],[2014-T2-MACROGAUCHE]]/Tableau17[[#This Row],[2014-T2-MACROTOTALE]],"")</calculatedColumnFormula>
    </tableColumn>
    <tableColumn id="428" xr3:uid="{6519C592-9A66-4A4D-8ED0-5F0F217D9027}" name="2014-T2-MACROAUTRE_PCTAGE" dataDxfId="57" dataCellStyle="Pourcentage">
      <calculatedColumnFormula>IFERROR(Tableau17[[#This Row],[2014-T2-MACROAUTRE]]/Tableau17[[#This Row],[2014-T2-MACROTOTALE]],"")</calculatedColumnFormula>
    </tableColumn>
    <tableColumn id="430" xr3:uid="{759AB51B-4216-41CC-A933-E535EFAA290A}" name="2015-T1-MACROEXTRDROITE_PCTAGE" dataDxfId="56" dataCellStyle="Pourcentage">
      <calculatedColumnFormula>IFERROR( Tableau17[[#This Row],[2015-T1-MACROEXTRDROITE]]/Tableau17[[#This Row],[2015-T1-MACROTOTALE]],"")</calculatedColumnFormula>
    </tableColumn>
    <tableColumn id="431" xr3:uid="{FEDC0B54-DDC8-466E-A033-7BFEBDF9697D}" name="2015-T1-MACRODROITE_PCTAGE" dataDxfId="55" dataCellStyle="Pourcentage">
      <calculatedColumnFormula>IFERROR(Tableau17[[#This Row],[2015-T1-MACRODROITE]]/Tableau17[[#This Row],[2015-T1-MACROTOTALE]],"")</calculatedColumnFormula>
    </tableColumn>
    <tableColumn id="432" xr3:uid="{F9792992-DC2F-4BD2-AFCD-22FEA98D3C25}" name="2015-T1-MACROCENTRE_PCTAGE" dataDxfId="54" dataCellStyle="Pourcentage">
      <calculatedColumnFormula>IFERROR(Tableau17[[#This Row],[2015-T1-MACROCENTRE]]/Tableau17[[#This Row],[2015-T1-MACROTOTALE]],"")</calculatedColumnFormula>
    </tableColumn>
    <tableColumn id="433" xr3:uid="{BD0197D3-4DAD-4274-83FE-550FEDCC944D}" name="2015-T1-MACROGAUCHE_PCTAGE" dataDxfId="53" dataCellStyle="Pourcentage">
      <calculatedColumnFormula>IFERROR(Tableau17[[#This Row],[2015-T1-MACROGAUCHE]]/Tableau17[[#This Row],[2015-T1-MACROTOTALE]],"")</calculatedColumnFormula>
    </tableColumn>
    <tableColumn id="434" xr3:uid="{DBC9A108-4D10-462A-873A-A8AF2E2A9234}" name="2015-T1-MACROAUTRE_PCTAGE" dataDxfId="52" dataCellStyle="Pourcentage">
      <calculatedColumnFormula>IFERROR(Tableau17[[#This Row],[2015-T1-MACROAUTRE]]/Tableau17[[#This Row],[2015-T1-MACROTOTALE]],"")</calculatedColumnFormula>
    </tableColumn>
    <tableColumn id="436" xr3:uid="{6997BD5A-A694-465B-9CDB-A28F1F80236F}" name="2015-T2-MACROEXTRDROITE_PCTAGE" dataDxfId="51" dataCellStyle="Pourcentage">
      <calculatedColumnFormula>IFERROR(Tableau17[[#This Row],[2015-T2-MACROEXTRDROITE]]/Tableau17[[#This Row],[2015-T2-MACROTOTALE]],"")</calculatedColumnFormula>
    </tableColumn>
    <tableColumn id="437" xr3:uid="{DCB5D2C8-6F4A-40F9-8933-C60DA5B8BAA7}" name="2015-T2-MACRODROITE_PCTAGE" dataDxfId="50" dataCellStyle="Pourcentage">
      <calculatedColumnFormula>IFERROR(Tableau17[[#This Row],[2015-T2-MACRODROITE]]/Tableau17[[#This Row],[2015-T2-MACROTOTALE]],"")</calculatedColumnFormula>
    </tableColumn>
    <tableColumn id="438" xr3:uid="{AAE6FFCF-0EDE-4173-B273-F7F455E17789}" name="2015-T2-MACROCENTRE_PCTAGE" dataDxfId="49" dataCellStyle="Pourcentage">
      <calculatedColumnFormula>IFERROR(Tableau17[[#This Row],[2015-T2-MACROCENTRE]]/Tableau17[[#This Row],[2015-T2-MACROTOTALE]],"")</calculatedColumnFormula>
    </tableColumn>
    <tableColumn id="439" xr3:uid="{9D1539C6-9250-4D48-B15D-0825E93DC113}" name="2015-T2-MACROGAUCHE_PCTAGE" dataDxfId="48" dataCellStyle="Pourcentage">
      <calculatedColumnFormula>IFERROR(Tableau17[[#This Row],[2015-T2-MACROGAUCHE]]/Tableau17[[#This Row],[2015-T2-MACROTOTALE]],"")</calculatedColumnFormula>
    </tableColumn>
    <tableColumn id="440" xr3:uid="{E3B7FF03-CD26-488E-90B1-2A5630D46AE0}" name="2015-T2-MACROAUTRE_PCTAGE" dataDxfId="47" dataCellStyle="Pourcentage">
      <calculatedColumnFormula>IFERROR(Tableau17[[#This Row],[2015-T2-MACROAUTRE]]/Tableau17[[#This Row],[2015-T2-MACROTOTALE]],"")</calculatedColumnFormula>
    </tableColumn>
    <tableColumn id="442" xr3:uid="{D98F4CCF-3415-43AD-AA84-99FC03171AB6}" name="2017-T1-MACROEXTRDROITE_PCTAGE" dataDxfId="46" dataCellStyle="Pourcentage">
      <calculatedColumnFormula>IFERROR(Tableau17[[#This Row],[2017-T1-MACROEXTRDROITE]]/Tableau17[[#This Row],[2017-T1-MACROTOTALE]],"")</calculatedColumnFormula>
    </tableColumn>
    <tableColumn id="443" xr3:uid="{1DD5A7E5-4434-4C51-97AC-E82692E4FE95}" name="2017-T1-MACRODROITE_PCTAGE" dataDxfId="45" dataCellStyle="Pourcentage">
      <calculatedColumnFormula>IFERROR(Tableau17[[#This Row],[2017-T1-MACRODROITE]]/Tableau17[[#This Row],[2017-T1-MACROTOTALE]],"")</calculatedColumnFormula>
    </tableColumn>
    <tableColumn id="444" xr3:uid="{AFED9A52-2117-4BE4-A826-D0D1636068B4}" name="2017-T1-MACROCENTRE_PCTAGE" dataDxfId="44" dataCellStyle="Pourcentage">
      <calculatedColumnFormula>IFERROR(Tableau17[[#This Row],[2017-T1-MACROCENTRE]]/Tableau17[[#This Row],[2017-T1-MACROTOTALE]],"")</calculatedColumnFormula>
    </tableColumn>
    <tableColumn id="445" xr3:uid="{96903A2F-0D8C-4B6F-B8EF-57338562A586}" name="2017-T1-MACROGAUCHE_PCTAGE" dataDxfId="43" dataCellStyle="Pourcentage">
      <calculatedColumnFormula>IFERROR(Tableau17[[#This Row],[2017-T1-MACROGAUCHE]]/Tableau17[[#This Row],[2017-T1-MACROTOTALE]],"")</calculatedColumnFormula>
    </tableColumn>
    <tableColumn id="446" xr3:uid="{6BC0B2FC-FBE7-495A-A89F-A9393AEAFAE6}" name="2017-T1-MACROAUTRE_PCTAGE" dataDxfId="42" dataCellStyle="Pourcentage">
      <calculatedColumnFormula>IFERROR(Tableau17[[#This Row],[2017-T1-MACROAUTRE]]/Tableau17[[#This Row],[2017-T1-MACROTOTALE]],"")</calculatedColumnFormula>
    </tableColumn>
    <tableColumn id="448" xr3:uid="{CDF41DF8-B35E-4B64-BFCB-BED8B9CEE5A3}" name="2017-T2-MACROEXTRDROITE_PCTAGE" dataDxfId="41" dataCellStyle="Pourcentage">
      <calculatedColumnFormula>IFERROR(Tableau17[[#This Row],[2017-T2-MACROEXTRDROITE]]/Tableau17[[#This Row],[2017-T2-MACROTOTALE]],"")</calculatedColumnFormula>
    </tableColumn>
    <tableColumn id="449" xr3:uid="{FFA2721A-E330-4CAE-B1A9-B8A0EECA71FA}" name="2017-T2-MACRODROITE_PCTAGE" dataDxfId="40" dataCellStyle="Pourcentage">
      <calculatedColumnFormula>IFERROR(Tableau17[[#This Row],[2017-T2-MACRODROITE]]/Tableau17[[#This Row],[2017-T2-MACROTOTALE]],"")</calculatedColumnFormula>
    </tableColumn>
    <tableColumn id="450" xr3:uid="{EFA6D38D-8843-4BC3-BB79-B321D0561949}" name="2017-T2-MACROCENTRE_PCTAGE" dataDxfId="39" dataCellStyle="Pourcentage">
      <calculatedColumnFormula>IFERROR(Tableau17[[#This Row],[2017-T2-MACROCENTRE]]/Tableau17[[#This Row],[2017-T2-MACROTOTALE]],"")</calculatedColumnFormula>
    </tableColumn>
    <tableColumn id="451" xr3:uid="{A0567D15-D9BB-46B6-8D98-716BCD1D99CE}" name="2017-T2-MACROGAUCHE_PCTAGE" dataDxfId="38" dataCellStyle="Pourcentage">
      <calculatedColumnFormula>IFERROR(Tableau17[[#This Row],[2017-T2-MACROGAUCHE]]/Tableau17[[#This Row],[2017-T2-MACROTOTALE]],"")</calculatedColumnFormula>
    </tableColumn>
    <tableColumn id="452" xr3:uid="{89495E38-4FFE-468C-97B9-6261FE695A11}" name="2017-T2-MACROAUTRE_PCTAGE" dataDxfId="37" dataCellStyle="Pourcentage">
      <calculatedColumnFormula>IFERROR(Tableau17[[#This Row],[2017-T2-MACROAUTRE]]/Tableau17[[#This Row],[2017-T2-MACROTOTALE]],"")</calculatedColumnFormula>
    </tableColumn>
    <tableColumn id="454" xr3:uid="{F494A73A-0D1F-4D6D-9CD6-32729F1C2371}" name="2019-T1-MACROEXTRDROITE_PCTAGE" dataDxfId="36" dataCellStyle="Pourcentage">
      <calculatedColumnFormula>IFERROR(Tableau17[[#This Row],[2019-T1-MACROEXTRDROITE]]/Tableau17[[#This Row],[2019-T1-MACROTOTALE]],"")</calculatedColumnFormula>
    </tableColumn>
    <tableColumn id="455" xr3:uid="{3CFE138C-D224-447B-B74C-778AA86506C0}" name="2019-T1-MACRODROITE_PCTAGE" dataDxfId="35" dataCellStyle="Pourcentage">
      <calculatedColumnFormula>IFERROR(Tableau17[[#This Row],[2019-T1-MACRODROITE]]/Tableau17[[#This Row],[2019-T1-MACROTOTALE]],"")</calculatedColumnFormula>
    </tableColumn>
    <tableColumn id="456" xr3:uid="{5E9E31BF-55B6-4D2A-8FEE-A4B1ADB5AE48}" name="2019-T1-MACROCENTRE_PCTAGE" dataDxfId="34" dataCellStyle="Pourcentage">
      <calculatedColumnFormula>IFERROR(Tableau17[[#This Row],[2019-T1-MACROCENTRE]]/Tableau17[[#This Row],[2019-T1-MACROTOTALE]],"")</calculatedColumnFormula>
    </tableColumn>
    <tableColumn id="457" xr3:uid="{20451D58-416F-4296-A969-57045EAD6133}" name="2019-T1-MACROGAUCHE_PCTAGE" dataDxfId="33" dataCellStyle="Pourcentage">
      <calculatedColumnFormula>IFERROR(Tableau17[[#This Row],[2019-T1-MACROGAUCHE]]/Tableau17[[#This Row],[2019-T1-MACROTOTALE]],"")</calculatedColumnFormula>
    </tableColumn>
    <tableColumn id="458" xr3:uid="{CDC611CB-F448-41A9-B0A2-3D543D0F155D}" name="2019-T1-MACROAUTRE_PCTAGE" dataDxfId="32" dataCellStyle="Pourcentage">
      <calculatedColumnFormula>IFERROR(Tableau17[[#This Row],[2019-T1-MACROAUTRE]]/Tableau17[[#This Row],[2019-T1-MACROTOTALE]],"")</calculatedColumnFormula>
    </tableColumn>
    <tableColumn id="460" xr3:uid="{7FD41C97-DBC8-4BF1-8BFE-BADE897748CC}" name="2020-T1-MACROEXTRDROITE_PCTAGE" dataDxfId="31" dataCellStyle="Pourcentage">
      <calculatedColumnFormula>IFERROR(Tableau17[[#This Row],[2020-T1-MACROEXTRDROITE]]/Tableau17[[#This Row],[2020-T1-MACROTOTALE]],"")</calculatedColumnFormula>
    </tableColumn>
    <tableColumn id="461" xr3:uid="{27D1A346-EEAB-4691-98B4-9E61F682B7AA}" name="2020-T1-MACRODROITE_PCTAGE" dataDxfId="30" dataCellStyle="Pourcentage">
      <calculatedColumnFormula>IFERROR(Tableau17[[#This Row],[2020-T1-MACRODROITE]]/Tableau17[[#This Row],[2020-T1-MACROTOTALE]],"")</calculatedColumnFormula>
    </tableColumn>
    <tableColumn id="462" xr3:uid="{3CC21856-9348-49CC-B0AE-7D5216821631}" name="2020-T1-MACROCENTRE_PCTAGE" dataDxfId="29" dataCellStyle="Pourcentage">
      <calculatedColumnFormula>IFERROR(Tableau17[[#This Row],[2020-T1-MACROCENTRE]]/Tableau17[[#This Row],[2020-T1-MACROTOTALE]],"")</calculatedColumnFormula>
    </tableColumn>
    <tableColumn id="463" xr3:uid="{B5E7308D-9BBB-411D-A3B4-F2AF4D481840}" name="2020-T1-MACROGAUCHE_PCTAGE" dataDxfId="28" dataCellStyle="Pourcentage">
      <calculatedColumnFormula>IFERROR(Tableau17[[#This Row],[2020-T1-MACROGAUCHE]]/Tableau17[[#This Row],[2020-T1-MACROTOTALE]],"")</calculatedColumnFormula>
    </tableColumn>
    <tableColumn id="464" xr3:uid="{7A694131-146D-4EB4-8A0B-307653824388}" name="2020-T1-MACROAUTRE_PCTAGE" dataDxfId="27" dataCellStyle="Pourcentage">
      <calculatedColumnFormula>IFERROR(Tableau17[[#This Row],[2020-T1-MACROAUTRE]]/Tableau17[[#This Row],[2020-T1-MACROTOTALE]],"")</calculatedColumnFormula>
    </tableColumn>
    <tableColumn id="466" xr3:uid="{AD92519C-6555-4E84-A0CD-C5F5BD9A3695}" name="2017 (L)-T1-MACROEXTRDROITE_PCTAGE" dataDxfId="26" dataCellStyle="Pourcentage">
      <calculatedColumnFormula>IFERROR(Tableau17[[#This Row],[2017 (L)-T1-MACROEXTRDROITE]]/Tableau17[[#This Row],[2017 (L)-T1-MACROTOTALE]],"")</calculatedColumnFormula>
    </tableColumn>
    <tableColumn id="467" xr3:uid="{F3349B4A-658F-42DC-BAEB-6A39A9F7FBFA}" name="2017 (L)-T1-MACRODROITE_PCTAGE" dataDxfId="25" dataCellStyle="Pourcentage">
      <calculatedColumnFormula>IFERROR(Tableau17[[#This Row],[2017 (L)-T1-MACRODROITE]]/Tableau17[[#This Row],[2017 (L)-T1-MACROTOTALE]],"")</calculatedColumnFormula>
    </tableColumn>
    <tableColumn id="468" xr3:uid="{8A3AE165-4E5D-40EF-9B5E-36BB0379A025}" name="2017 (L)-T1-MACROCENTRE_PCTAGE" dataDxfId="24" dataCellStyle="Pourcentage">
      <calculatedColumnFormula>IFERROR(Tableau17[[#This Row],[2017 (L)-T1-MACROCENTRE]]/Tableau17[[#This Row],[2017 (L)-T1-MACROTOTALE]],"")</calculatedColumnFormula>
    </tableColumn>
    <tableColumn id="469" xr3:uid="{EF1E986A-5DA6-47F4-8C5F-9A6D19A72EC7}" name="2017 (L)-T1-MACROGAUCHE_PCTAGE" dataDxfId="23" dataCellStyle="Pourcentage">
      <calculatedColumnFormula>IFERROR(Tableau17[[#This Row],[2017 (L)-T1-MACROGAUCHE]]/Tableau17[[#This Row],[2017 (L)-T1-MACROTOTALE]],"")</calculatedColumnFormula>
    </tableColumn>
    <tableColumn id="470" xr3:uid="{DE815D1F-05B4-4418-B2C9-C0B5CA59CD6C}" name="2017 (L)-T1-MACROAUTRE_PCTAGE" dataDxfId="22" dataCellStyle="Pourcentage">
      <calculatedColumnFormula>IFERROR(Tableau17[[#This Row],[2017 (L)-T1-MACROAUTRE]]/Tableau17[[#This Row],[2017 (L)-T1-MACROTOTALE]],"")</calculatedColumnFormula>
    </tableColumn>
    <tableColumn id="472" xr3:uid="{9381905D-57BE-426E-9BD8-D995ECDBDD53}" name="2017 (L)-T2-MACROEXTRDROITE_PCTAGE" dataDxfId="21" dataCellStyle="Pourcentage">
      <calculatedColumnFormula>IFERROR(Tableau17[[#This Row],[2017 (L)-T2-MACROEXTRDROITE]]/Tableau17[[#This Row],[2017 (L)-T2-MACROTOTALE]],"")</calculatedColumnFormula>
    </tableColumn>
    <tableColumn id="473" xr3:uid="{DD315544-D814-4B00-BC0E-993652EAE4CF}" name="2017 (L)-T2-MACRODROITE_PCTAGE" dataDxfId="20" dataCellStyle="Pourcentage">
      <calculatedColumnFormula>IFERROR(Tableau17[[#This Row],[2017 (L)-T2-MACRODROITE]]/Tableau17[[#This Row],[2017 (L)-T2-MACROTOTALE]],"")</calculatedColumnFormula>
    </tableColumn>
    <tableColumn id="474" xr3:uid="{E4FDF1E1-B301-4D94-AD15-034CFC55BD87}" name="2017 (L)-T2-MACROCENTRE_PCTAGE" dataDxfId="19" dataCellStyle="Pourcentage">
      <calculatedColumnFormula>IFERROR(Tableau17[[#This Row],[2017 (L)-T2-MACROCENTRE]]/Tableau17[[#This Row],[2017 (L)-T2-MACROTOTALE]],"")</calculatedColumnFormula>
    </tableColumn>
    <tableColumn id="475" xr3:uid="{6A322246-3D02-44DD-A2CB-65944144FBD6}" name="2017 (L)-T2-MACROGAUCHE_PCTAGE" dataDxfId="18" dataCellStyle="Pourcentage">
      <calculatedColumnFormula>IFERROR(Tableau17[[#This Row],[2017 (L)-T2-MACROGAUCHE]]/Tableau17[[#This Row],[2017 (L)-T2-MACROTOTALE]],"")</calculatedColumnFormula>
    </tableColumn>
    <tableColumn id="476" xr3:uid="{1B8E18CE-761C-4CDA-8CC7-401B1132FD0C}" name="2017 (L)-T2-MACROAUTRE_PCTAGE" dataDxfId="17" dataCellStyle="Pourcentage">
      <calculatedColumnFormula>IFERROR(Tableau17[[#This Row],[2017 (L)-T2-MACROAUTRE]]/Tableau17[[#This Row],[2017 (L)-T2-MACROTOTALE]],"")</calculatedColumnFormula>
    </tableColumn>
    <tableColumn id="258" xr3:uid="{FE34882F-45D6-4579-8C5C-78AC948A5E91}" name="2008-T1-PROCUS_PCTAGE" dataDxfId="16" dataCellStyle="Pourcentage">
      <calculatedColumnFormula>IFERROR(Tableau17[[#This Row],[2008_T1_PROCUS]]/Tableau17[[#This Row],[2008_T1_INSCRITS]],0)</calculatedColumnFormula>
    </tableColumn>
    <tableColumn id="259" xr3:uid="{E6AE4323-826F-481F-A914-CB9DE31A388B}" name="2008-T2-PROCUS_PCTAGE" dataDxfId="15" dataCellStyle="Pourcentage">
      <calculatedColumnFormula>IFERROR(Tableau17[[#This Row],[2008_T2_PROCUS]]/Tableau17[[#This Row],[2008_T2_INSCRITS]],0)</calculatedColumnFormula>
    </tableColumn>
    <tableColumn id="260" xr3:uid="{0CF86F4F-CF4A-48A8-94AC-78EDAD4E0582}" name="2014-T1-PROCUS_PCTAGE" dataDxfId="14" dataCellStyle="Pourcentage">
      <calculatedColumnFormula>Tableau17[[#This Row],[2014_T1_PROCUS]]/Tableau17[[#This Row],[2014_T1_INSCRITS]]</calculatedColumnFormula>
    </tableColumn>
    <tableColumn id="261" xr3:uid="{1A6A1C29-A4BA-4094-A761-53EE70A426FB}" name="2014-T2-PROCUS_PCTAGE" dataDxfId="13" dataCellStyle="Pourcentage">
      <calculatedColumnFormula>IFERROR(Tableau17[[#This Row],[2014_T2_PROCUS]]/Tableau17[[#This Row],[2014_T2_INSCRITS]],0)</calculatedColumnFormula>
    </tableColumn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C4D49D7-715D-4B16-A507-23F76C1791B3}" name="Tableau4" displayName="Tableau4" ref="A1:B90" totalsRowShown="0">
  <autoFilter ref="A1:B90" xr:uid="{25DCCEEA-E5AB-4361-BBEE-CE0B69C33B8E}"/>
  <tableColumns count="2">
    <tableColumn id="1" xr3:uid="{09B99621-A710-479F-9F56-A9D4FCC6B05D}" name="NUANCE"/>
    <tableColumn id="2" xr3:uid="{AFD71754-EA2C-4778-9BF5-6AB4637078DE}" name="MACRONUANCE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A3624DF-D618-42C2-8C3B-49DE6B105B12}" name="Tableau9" displayName="Tableau9" ref="E1:O1099" totalsRowShown="0" headerRowDxfId="12" dataDxfId="11">
  <autoFilter ref="E1:O1099" xr:uid="{A189D8E9-494B-409F-9C8F-9D8DA9504C7E}"/>
  <tableColumns count="11">
    <tableColumn id="1" xr3:uid="{10C074F5-DF76-4A8E-AC9D-B9F9A82B4035}" name="ANNEE" dataDxfId="10"/>
    <tableColumn id="2" xr3:uid="{AC002CE7-5BB2-4E59-8078-83D592AC8896}" name="TOUR" dataDxfId="9"/>
    <tableColumn id="3" xr3:uid="{D6EA7B9A-F02A-445B-8C1F-1E2717434872}" name="Sect" dataDxfId="8"/>
    <tableColumn id="4" xr3:uid="{AD676531-4235-4D62-A963-6B37A10A29CD}" name="CANDIDAT_NOM" dataDxfId="7"/>
    <tableColumn id="11" xr3:uid="{51F8FAC3-6DF2-4EFE-97B0-365AAA986863}" name="CLE" dataDxfId="6">
      <calculatedColumnFormula>_xlfn.CONCAT(Tableau9[[#This Row],[ANNEE]:[CANDIDAT_NOM]])</calculatedColumnFormula>
    </tableColumn>
    <tableColumn id="5" xr3:uid="{8C11356A-536D-4367-B94A-B2AC73FF7A54}" name="NUANCE" dataDxfId="5"/>
    <tableColumn id="6" xr3:uid="{8EFBE553-132B-4B25-B18E-5E801E950367}" name="EXTREME DROITE" dataDxfId="4" dataCellStyle="Pourcentage">
      <calculatedColumnFormula>IF(VLOOKUP(Tableau9[[#This Row],[NUANCE]],$A:$B,2,FALSE)="EXTREME DROITE",1,0)</calculatedColumnFormula>
    </tableColumn>
    <tableColumn id="7" xr3:uid="{716A8215-1BC2-49EE-A161-6F990669063A}" name="DROITE" dataDxfId="3" dataCellStyle="Pourcentage">
      <calculatedColumnFormula>IF(VLOOKUP(Tableau9[[#This Row],[NUANCE]],$A:$B,2,FALSE)="DROITE",1,0)</calculatedColumnFormula>
    </tableColumn>
    <tableColumn id="8" xr3:uid="{17B6A6FA-5B33-4739-8D13-54B3E47F08E6}" name="CENTRISTE" dataDxfId="2" dataCellStyle="Pourcentage">
      <calculatedColumnFormula>IF(VLOOKUP(Tableau9[[#This Row],[NUANCE]],$A:$B,2,FALSE)="CENTRISTE",1,0)</calculatedColumnFormula>
    </tableColumn>
    <tableColumn id="9" xr3:uid="{A21E2FE9-EBD1-42D4-BAAE-AC357C558FFD}" name="GAUCHE" dataDxfId="1" dataCellStyle="Pourcentage">
      <calculatedColumnFormula>IF(VLOOKUP(Tableau9[[#This Row],[NUANCE]],$A:$B,2,FALSE)="GAUCHE",1,0)</calculatedColumnFormula>
    </tableColumn>
    <tableColumn id="10" xr3:uid="{45D7B71E-5C7A-47E9-AFF4-4F0082329B48}" name="AUTRE" dataDxfId="0" dataCellStyle="Pourcentage">
      <calculatedColumnFormula>IF(VLOOKUP(Tableau9[[#This Row],[NUANCE]],$A:$B,2,FALSE)="AUTRE",1,0)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356C7-2593-4591-8CC5-4F1987E3D51C}">
  <dimension ref="A1:B244"/>
  <sheetViews>
    <sheetView showGridLines="0" tabSelected="1" topLeftCell="A114" workbookViewId="0">
      <selection activeCell="G54" sqref="G54"/>
    </sheetView>
  </sheetViews>
  <sheetFormatPr baseColWidth="10" defaultRowHeight="15" x14ac:dyDescent="0.25"/>
  <cols>
    <col min="1" max="1" width="35" bestFit="1" customWidth="1"/>
    <col min="2" max="2" width="58.28515625" style="24" customWidth="1"/>
  </cols>
  <sheetData>
    <row r="1" spans="1:2" x14ac:dyDescent="0.25">
      <c r="A1" s="22" t="s">
        <v>1919</v>
      </c>
      <c r="B1" s="23" t="s">
        <v>1920</v>
      </c>
    </row>
    <row r="2" spans="1:2" x14ac:dyDescent="0.25">
      <c r="A2" s="20" t="s">
        <v>0</v>
      </c>
      <c r="B2" s="28" t="s">
        <v>1921</v>
      </c>
    </row>
    <row r="3" spans="1:2" x14ac:dyDescent="0.25">
      <c r="A3" s="20" t="s">
        <v>1</v>
      </c>
      <c r="B3" s="28"/>
    </row>
    <row r="4" spans="1:2" x14ac:dyDescent="0.25">
      <c r="A4" s="20" t="s">
        <v>2</v>
      </c>
      <c r="B4" s="28"/>
    </row>
    <row r="5" spans="1:2" x14ac:dyDescent="0.25">
      <c r="A5" s="20" t="s">
        <v>3</v>
      </c>
      <c r="B5" s="28"/>
    </row>
    <row r="6" spans="1:2" x14ac:dyDescent="0.25">
      <c r="A6" s="20" t="s">
        <v>4</v>
      </c>
      <c r="B6" s="28"/>
    </row>
    <row r="7" spans="1:2" x14ac:dyDescent="0.25">
      <c r="A7" s="20" t="s">
        <v>5</v>
      </c>
      <c r="B7" s="28"/>
    </row>
    <row r="8" spans="1:2" ht="15.75" thickBot="1" x14ac:dyDescent="0.3">
      <c r="A8" s="21" t="s">
        <v>6</v>
      </c>
      <c r="B8" s="29"/>
    </row>
    <row r="9" spans="1:2" x14ac:dyDescent="0.25">
      <c r="A9" s="17" t="s">
        <v>7</v>
      </c>
      <c r="B9" s="30" t="s">
        <v>1922</v>
      </c>
    </row>
    <row r="10" spans="1:2" x14ac:dyDescent="0.25">
      <c r="A10" s="18" t="s">
        <v>8</v>
      </c>
      <c r="B10" s="31"/>
    </row>
    <row r="11" spans="1:2" x14ac:dyDescent="0.25">
      <c r="A11" s="18" t="s">
        <v>9</v>
      </c>
      <c r="B11" s="31"/>
    </row>
    <row r="12" spans="1:2" x14ac:dyDescent="0.25">
      <c r="A12" s="18" t="s">
        <v>10</v>
      </c>
      <c r="B12" s="31"/>
    </row>
    <row r="13" spans="1:2" x14ac:dyDescent="0.25">
      <c r="A13" s="18" t="s">
        <v>11</v>
      </c>
      <c r="B13" s="31"/>
    </row>
    <row r="14" spans="1:2" x14ac:dyDescent="0.25">
      <c r="A14" s="18" t="s">
        <v>12</v>
      </c>
      <c r="B14" s="31"/>
    </row>
    <row r="15" spans="1:2" x14ac:dyDescent="0.25">
      <c r="A15" s="18" t="s">
        <v>13</v>
      </c>
      <c r="B15" s="31"/>
    </row>
    <row r="16" spans="1:2" x14ac:dyDescent="0.25">
      <c r="A16" s="18" t="s">
        <v>14</v>
      </c>
      <c r="B16" s="31"/>
    </row>
    <row r="17" spans="1:2" x14ac:dyDescent="0.25">
      <c r="A17" s="18" t="s">
        <v>15</v>
      </c>
      <c r="B17" s="31"/>
    </row>
    <row r="18" spans="1:2" x14ac:dyDescent="0.25">
      <c r="A18" s="18" t="s">
        <v>16</v>
      </c>
      <c r="B18" s="31"/>
    </row>
    <row r="19" spans="1:2" x14ac:dyDescent="0.25">
      <c r="A19" s="18" t="s">
        <v>17</v>
      </c>
      <c r="B19" s="31"/>
    </row>
    <row r="20" spans="1:2" x14ac:dyDescent="0.25">
      <c r="A20" s="18" t="s">
        <v>18</v>
      </c>
      <c r="B20" s="31"/>
    </row>
    <row r="21" spans="1:2" x14ac:dyDescent="0.25">
      <c r="A21" s="18" t="s">
        <v>19</v>
      </c>
      <c r="B21" s="31"/>
    </row>
    <row r="22" spans="1:2" ht="15.75" thickBot="1" x14ac:dyDescent="0.3">
      <c r="A22" s="19" t="s">
        <v>20</v>
      </c>
      <c r="B22" s="32"/>
    </row>
    <row r="23" spans="1:2" x14ac:dyDescent="0.25">
      <c r="A23" s="14" t="s">
        <v>21</v>
      </c>
      <c r="B23" s="33" t="s">
        <v>1923</v>
      </c>
    </row>
    <row r="24" spans="1:2" x14ac:dyDescent="0.25">
      <c r="A24" s="15" t="s">
        <v>22</v>
      </c>
      <c r="B24" s="34"/>
    </row>
    <row r="25" spans="1:2" x14ac:dyDescent="0.25">
      <c r="A25" s="15" t="s">
        <v>23</v>
      </c>
      <c r="B25" s="34"/>
    </row>
    <row r="26" spans="1:2" x14ac:dyDescent="0.25">
      <c r="A26" s="15" t="s">
        <v>24</v>
      </c>
      <c r="B26" s="34"/>
    </row>
    <row r="27" spans="1:2" x14ac:dyDescent="0.25">
      <c r="A27" s="15" t="s">
        <v>25</v>
      </c>
      <c r="B27" s="34"/>
    </row>
    <row r="28" spans="1:2" x14ac:dyDescent="0.25">
      <c r="A28" s="15" t="s">
        <v>26</v>
      </c>
      <c r="B28" s="34"/>
    </row>
    <row r="29" spans="1:2" x14ac:dyDescent="0.25">
      <c r="A29" s="15" t="s">
        <v>27</v>
      </c>
      <c r="B29" s="34"/>
    </row>
    <row r="30" spans="1:2" x14ac:dyDescent="0.25">
      <c r="A30" s="15" t="s">
        <v>28</v>
      </c>
      <c r="B30" s="34"/>
    </row>
    <row r="31" spans="1:2" x14ac:dyDescent="0.25">
      <c r="A31" s="15" t="s">
        <v>29</v>
      </c>
      <c r="B31" s="34"/>
    </row>
    <row r="32" spans="1:2" x14ac:dyDescent="0.25">
      <c r="A32" s="15" t="s">
        <v>30</v>
      </c>
      <c r="B32" s="34"/>
    </row>
    <row r="33" spans="1:2" x14ac:dyDescent="0.25">
      <c r="A33" s="15" t="s">
        <v>31</v>
      </c>
      <c r="B33" s="34"/>
    </row>
    <row r="34" spans="1:2" x14ac:dyDescent="0.25">
      <c r="A34" s="15" t="s">
        <v>32</v>
      </c>
      <c r="B34" s="34"/>
    </row>
    <row r="35" spans="1:2" x14ac:dyDescent="0.25">
      <c r="A35" s="15" t="s">
        <v>33</v>
      </c>
      <c r="B35" s="34"/>
    </row>
    <row r="36" spans="1:2" x14ac:dyDescent="0.25">
      <c r="A36" s="15" t="s">
        <v>34</v>
      </c>
      <c r="B36" s="34"/>
    </row>
    <row r="37" spans="1:2" x14ac:dyDescent="0.25">
      <c r="A37" s="15" t="s">
        <v>35</v>
      </c>
      <c r="B37" s="34"/>
    </row>
    <row r="38" spans="1:2" x14ac:dyDescent="0.25">
      <c r="A38" s="15" t="s">
        <v>36</v>
      </c>
      <c r="B38" s="34"/>
    </row>
    <row r="39" spans="1:2" x14ac:dyDescent="0.25">
      <c r="A39" s="15" t="s">
        <v>37</v>
      </c>
      <c r="B39" s="34"/>
    </row>
    <row r="40" spans="1:2" x14ac:dyDescent="0.25">
      <c r="A40" s="15" t="s">
        <v>38</v>
      </c>
      <c r="B40" s="34"/>
    </row>
    <row r="41" spans="1:2" x14ac:dyDescent="0.25">
      <c r="A41" s="15" t="s">
        <v>39</v>
      </c>
      <c r="B41" s="34"/>
    </row>
    <row r="42" spans="1:2" x14ac:dyDescent="0.25">
      <c r="A42" s="15" t="s">
        <v>40</v>
      </c>
      <c r="B42" s="34"/>
    </row>
    <row r="43" spans="1:2" x14ac:dyDescent="0.25">
      <c r="A43" s="15" t="s">
        <v>41</v>
      </c>
      <c r="B43" s="34"/>
    </row>
    <row r="44" spans="1:2" x14ac:dyDescent="0.25">
      <c r="A44" s="15" t="s">
        <v>42</v>
      </c>
      <c r="B44" s="34"/>
    </row>
    <row r="45" spans="1:2" x14ac:dyDescent="0.25">
      <c r="A45" s="15" t="s">
        <v>43</v>
      </c>
      <c r="B45" s="34"/>
    </row>
    <row r="46" spans="1:2" x14ac:dyDescent="0.25">
      <c r="A46" s="15" t="s">
        <v>44</v>
      </c>
      <c r="B46" s="34"/>
    </row>
    <row r="47" spans="1:2" x14ac:dyDescent="0.25">
      <c r="A47" s="15" t="s">
        <v>45</v>
      </c>
      <c r="B47" s="34"/>
    </row>
    <row r="48" spans="1:2" x14ac:dyDescent="0.25">
      <c r="A48" s="15" t="s">
        <v>46</v>
      </c>
      <c r="B48" s="34"/>
    </row>
    <row r="49" spans="1:2" x14ac:dyDescent="0.25">
      <c r="A49" s="15" t="s">
        <v>47</v>
      </c>
      <c r="B49" s="34"/>
    </row>
    <row r="50" spans="1:2" x14ac:dyDescent="0.25">
      <c r="A50" s="15" t="s">
        <v>48</v>
      </c>
      <c r="B50" s="34"/>
    </row>
    <row r="51" spans="1:2" x14ac:dyDescent="0.25">
      <c r="A51" s="15" t="s">
        <v>49</v>
      </c>
      <c r="B51" s="34"/>
    </row>
    <row r="52" spans="1:2" x14ac:dyDescent="0.25">
      <c r="A52" s="15" t="s">
        <v>50</v>
      </c>
      <c r="B52" s="34"/>
    </row>
    <row r="53" spans="1:2" x14ac:dyDescent="0.25">
      <c r="A53" s="15" t="s">
        <v>51</v>
      </c>
      <c r="B53" s="34"/>
    </row>
    <row r="54" spans="1:2" x14ac:dyDescent="0.25">
      <c r="A54" s="15" t="s">
        <v>52</v>
      </c>
      <c r="B54" s="34"/>
    </row>
    <row r="55" spans="1:2" x14ac:dyDescent="0.25">
      <c r="A55" s="15" t="s">
        <v>53</v>
      </c>
      <c r="B55" s="34"/>
    </row>
    <row r="56" spans="1:2" x14ac:dyDescent="0.25">
      <c r="A56" s="15" t="s">
        <v>54</v>
      </c>
      <c r="B56" s="34"/>
    </row>
    <row r="57" spans="1:2" x14ac:dyDescent="0.25">
      <c r="A57" s="15" t="s">
        <v>55</v>
      </c>
      <c r="B57" s="34"/>
    </row>
    <row r="58" spans="1:2" x14ac:dyDescent="0.25">
      <c r="A58" s="15" t="s">
        <v>56</v>
      </c>
      <c r="B58" s="34"/>
    </row>
    <row r="59" spans="1:2" x14ac:dyDescent="0.25">
      <c r="A59" s="15" t="s">
        <v>57</v>
      </c>
      <c r="B59" s="34"/>
    </row>
    <row r="60" spans="1:2" x14ac:dyDescent="0.25">
      <c r="A60" s="15" t="s">
        <v>58</v>
      </c>
      <c r="B60" s="34"/>
    </row>
    <row r="61" spans="1:2" ht="15.75" thickBot="1" x14ac:dyDescent="0.3">
      <c r="A61" s="16" t="s">
        <v>59</v>
      </c>
      <c r="B61" s="35"/>
    </row>
    <row r="62" spans="1:2" x14ac:dyDescent="0.25">
      <c r="A62" s="11" t="s">
        <v>60</v>
      </c>
      <c r="B62" s="36" t="s">
        <v>1924</v>
      </c>
    </row>
    <row r="63" spans="1:2" x14ac:dyDescent="0.25">
      <c r="A63" s="12" t="s">
        <v>61</v>
      </c>
      <c r="B63" s="37"/>
    </row>
    <row r="64" spans="1:2" x14ac:dyDescent="0.25">
      <c r="A64" s="12" t="s">
        <v>62</v>
      </c>
      <c r="B64" s="37"/>
    </row>
    <row r="65" spans="1:2" x14ac:dyDescent="0.25">
      <c r="A65" s="12" t="s">
        <v>63</v>
      </c>
      <c r="B65" s="37"/>
    </row>
    <row r="66" spans="1:2" x14ac:dyDescent="0.25">
      <c r="A66" s="12" t="s">
        <v>64</v>
      </c>
      <c r="B66" s="37"/>
    </row>
    <row r="67" spans="1:2" x14ac:dyDescent="0.25">
      <c r="A67" s="12" t="s">
        <v>65</v>
      </c>
      <c r="B67" s="37"/>
    </row>
    <row r="68" spans="1:2" x14ac:dyDescent="0.25">
      <c r="A68" s="12" t="s">
        <v>66</v>
      </c>
      <c r="B68" s="37"/>
    </row>
    <row r="69" spans="1:2" x14ac:dyDescent="0.25">
      <c r="A69" s="12" t="s">
        <v>67</v>
      </c>
      <c r="B69" s="37"/>
    </row>
    <row r="70" spans="1:2" x14ac:dyDescent="0.25">
      <c r="A70" s="12" t="s">
        <v>68</v>
      </c>
      <c r="B70" s="37"/>
    </row>
    <row r="71" spans="1:2" x14ac:dyDescent="0.25">
      <c r="A71" s="12" t="s">
        <v>69</v>
      </c>
      <c r="B71" s="37"/>
    </row>
    <row r="72" spans="1:2" x14ac:dyDescent="0.25">
      <c r="A72" s="12" t="s">
        <v>70</v>
      </c>
      <c r="B72" s="37"/>
    </row>
    <row r="73" spans="1:2" x14ac:dyDescent="0.25">
      <c r="A73" s="12" t="s">
        <v>71</v>
      </c>
      <c r="B73" s="37"/>
    </row>
    <row r="74" spans="1:2" x14ac:dyDescent="0.25">
      <c r="A74" s="12" t="s">
        <v>72</v>
      </c>
      <c r="B74" s="37"/>
    </row>
    <row r="75" spans="1:2" x14ac:dyDescent="0.25">
      <c r="A75" s="12" t="s">
        <v>73</v>
      </c>
      <c r="B75" s="37"/>
    </row>
    <row r="76" spans="1:2" x14ac:dyDescent="0.25">
      <c r="A76" s="12" t="s">
        <v>74</v>
      </c>
      <c r="B76" s="37"/>
    </row>
    <row r="77" spans="1:2" x14ac:dyDescent="0.25">
      <c r="A77" s="12" t="s">
        <v>75</v>
      </c>
      <c r="B77" s="37"/>
    </row>
    <row r="78" spans="1:2" x14ac:dyDescent="0.25">
      <c r="A78" s="12" t="s">
        <v>76</v>
      </c>
      <c r="B78" s="37"/>
    </row>
    <row r="79" spans="1:2" x14ac:dyDescent="0.25">
      <c r="A79" s="12" t="s">
        <v>77</v>
      </c>
      <c r="B79" s="37"/>
    </row>
    <row r="80" spans="1:2" x14ac:dyDescent="0.25">
      <c r="A80" s="12" t="s">
        <v>78</v>
      </c>
      <c r="B80" s="37"/>
    </row>
    <row r="81" spans="1:2" x14ac:dyDescent="0.25">
      <c r="A81" s="12" t="s">
        <v>79</v>
      </c>
      <c r="B81" s="37"/>
    </row>
    <row r="82" spans="1:2" x14ac:dyDescent="0.25">
      <c r="A82" s="12" t="s">
        <v>80</v>
      </c>
      <c r="B82" s="37"/>
    </row>
    <row r="83" spans="1:2" x14ac:dyDescent="0.25">
      <c r="A83" s="12" t="s">
        <v>81</v>
      </c>
      <c r="B83" s="37"/>
    </row>
    <row r="84" spans="1:2" x14ac:dyDescent="0.25">
      <c r="A84" s="12" t="s">
        <v>82</v>
      </c>
      <c r="B84" s="37"/>
    </row>
    <row r="85" spans="1:2" x14ac:dyDescent="0.25">
      <c r="A85" s="12" t="s">
        <v>83</v>
      </c>
      <c r="B85" s="37"/>
    </row>
    <row r="86" spans="1:2" x14ac:dyDescent="0.25">
      <c r="A86" s="12" t="s">
        <v>84</v>
      </c>
      <c r="B86" s="37"/>
    </row>
    <row r="87" spans="1:2" x14ac:dyDescent="0.25">
      <c r="A87" s="12" t="s">
        <v>85</v>
      </c>
      <c r="B87" s="37"/>
    </row>
    <row r="88" spans="1:2" x14ac:dyDescent="0.25">
      <c r="A88" s="12" t="s">
        <v>86</v>
      </c>
      <c r="B88" s="37"/>
    </row>
    <row r="89" spans="1:2" x14ac:dyDescent="0.25">
      <c r="A89" s="12" t="s">
        <v>87</v>
      </c>
      <c r="B89" s="37"/>
    </row>
    <row r="90" spans="1:2" x14ac:dyDescent="0.25">
      <c r="A90" s="12" t="s">
        <v>88</v>
      </c>
      <c r="B90" s="37"/>
    </row>
    <row r="91" spans="1:2" x14ac:dyDescent="0.25">
      <c r="A91" s="12" t="s">
        <v>89</v>
      </c>
      <c r="B91" s="37"/>
    </row>
    <row r="92" spans="1:2" x14ac:dyDescent="0.25">
      <c r="A92" s="12" t="s">
        <v>90</v>
      </c>
      <c r="B92" s="37"/>
    </row>
    <row r="93" spans="1:2" x14ac:dyDescent="0.25">
      <c r="A93" s="12" t="s">
        <v>91</v>
      </c>
      <c r="B93" s="37"/>
    </row>
    <row r="94" spans="1:2" x14ac:dyDescent="0.25">
      <c r="A94" s="12" t="s">
        <v>92</v>
      </c>
      <c r="B94" s="37"/>
    </row>
    <row r="95" spans="1:2" x14ac:dyDescent="0.25">
      <c r="A95" s="12" t="s">
        <v>93</v>
      </c>
      <c r="B95" s="37"/>
    </row>
    <row r="96" spans="1:2" x14ac:dyDescent="0.25">
      <c r="A96" s="12" t="s">
        <v>94</v>
      </c>
      <c r="B96" s="37"/>
    </row>
    <row r="97" spans="1:2" x14ac:dyDescent="0.25">
      <c r="A97" s="12" t="s">
        <v>95</v>
      </c>
      <c r="B97" s="37"/>
    </row>
    <row r="98" spans="1:2" x14ac:dyDescent="0.25">
      <c r="A98" s="12" t="s">
        <v>96</v>
      </c>
      <c r="B98" s="37"/>
    </row>
    <row r="99" spans="1:2" x14ac:dyDescent="0.25">
      <c r="A99" s="12" t="s">
        <v>97</v>
      </c>
      <c r="B99" s="37"/>
    </row>
    <row r="100" spans="1:2" x14ac:dyDescent="0.25">
      <c r="A100" s="12" t="s">
        <v>98</v>
      </c>
      <c r="B100" s="37"/>
    </row>
    <row r="101" spans="1:2" x14ac:dyDescent="0.25">
      <c r="A101" s="12" t="s">
        <v>99</v>
      </c>
      <c r="B101" s="37"/>
    </row>
    <row r="102" spans="1:2" x14ac:dyDescent="0.25">
      <c r="A102" s="12" t="s">
        <v>100</v>
      </c>
      <c r="B102" s="37"/>
    </row>
    <row r="103" spans="1:2" x14ac:dyDescent="0.25">
      <c r="A103" s="12" t="s">
        <v>101</v>
      </c>
      <c r="B103" s="37"/>
    </row>
    <row r="104" spans="1:2" x14ac:dyDescent="0.25">
      <c r="A104" s="12" t="s">
        <v>102</v>
      </c>
      <c r="B104" s="37"/>
    </row>
    <row r="105" spans="1:2" x14ac:dyDescent="0.25">
      <c r="A105" s="12" t="s">
        <v>103</v>
      </c>
      <c r="B105" s="37"/>
    </row>
    <row r="106" spans="1:2" x14ac:dyDescent="0.25">
      <c r="A106" s="12" t="s">
        <v>104</v>
      </c>
      <c r="B106" s="37"/>
    </row>
    <row r="107" spans="1:2" x14ac:dyDescent="0.25">
      <c r="A107" s="12" t="s">
        <v>105</v>
      </c>
      <c r="B107" s="37"/>
    </row>
    <row r="108" spans="1:2" x14ac:dyDescent="0.25">
      <c r="A108" s="12" t="s">
        <v>106</v>
      </c>
      <c r="B108" s="37"/>
    </row>
    <row r="109" spans="1:2" x14ac:dyDescent="0.25">
      <c r="A109" s="12" t="s">
        <v>107</v>
      </c>
      <c r="B109" s="37"/>
    </row>
    <row r="110" spans="1:2" x14ac:dyDescent="0.25">
      <c r="A110" s="12" t="s">
        <v>108</v>
      </c>
      <c r="B110" s="37"/>
    </row>
    <row r="111" spans="1:2" x14ac:dyDescent="0.25">
      <c r="A111" s="12" t="s">
        <v>109</v>
      </c>
      <c r="B111" s="37"/>
    </row>
    <row r="112" spans="1:2" x14ac:dyDescent="0.25">
      <c r="A112" s="12" t="s">
        <v>110</v>
      </c>
      <c r="B112" s="37"/>
    </row>
    <row r="113" spans="1:2" x14ac:dyDescent="0.25">
      <c r="A113" s="12" t="s">
        <v>111</v>
      </c>
      <c r="B113" s="37"/>
    </row>
    <row r="114" spans="1:2" x14ac:dyDescent="0.25">
      <c r="A114" s="12" t="s">
        <v>112</v>
      </c>
      <c r="B114" s="37"/>
    </row>
    <row r="115" spans="1:2" x14ac:dyDescent="0.25">
      <c r="A115" s="12" t="s">
        <v>113</v>
      </c>
      <c r="B115" s="37"/>
    </row>
    <row r="116" spans="1:2" x14ac:dyDescent="0.25">
      <c r="A116" s="12" t="s">
        <v>114</v>
      </c>
      <c r="B116" s="37"/>
    </row>
    <row r="117" spans="1:2" x14ac:dyDescent="0.25">
      <c r="A117" s="12" t="s">
        <v>115</v>
      </c>
      <c r="B117" s="37"/>
    </row>
    <row r="118" spans="1:2" x14ac:dyDescent="0.25">
      <c r="A118" s="12" t="s">
        <v>116</v>
      </c>
      <c r="B118" s="37"/>
    </row>
    <row r="119" spans="1:2" x14ac:dyDescent="0.25">
      <c r="A119" s="12" t="s">
        <v>117</v>
      </c>
      <c r="B119" s="37"/>
    </row>
    <row r="120" spans="1:2" x14ac:dyDescent="0.25">
      <c r="A120" s="12" t="s">
        <v>118</v>
      </c>
      <c r="B120" s="37"/>
    </row>
    <row r="121" spans="1:2" x14ac:dyDescent="0.25">
      <c r="A121" s="12" t="s">
        <v>119</v>
      </c>
      <c r="B121" s="37"/>
    </row>
    <row r="122" spans="1:2" x14ac:dyDescent="0.25">
      <c r="A122" s="12" t="s">
        <v>120</v>
      </c>
      <c r="B122" s="37"/>
    </row>
    <row r="123" spans="1:2" x14ac:dyDescent="0.25">
      <c r="A123" s="12" t="s">
        <v>121</v>
      </c>
      <c r="B123" s="37"/>
    </row>
    <row r="124" spans="1:2" x14ac:dyDescent="0.25">
      <c r="A124" s="12" t="s">
        <v>122</v>
      </c>
      <c r="B124" s="37"/>
    </row>
    <row r="125" spans="1:2" x14ac:dyDescent="0.25">
      <c r="A125" s="12" t="s">
        <v>123</v>
      </c>
      <c r="B125" s="37"/>
    </row>
    <row r="126" spans="1:2" x14ac:dyDescent="0.25">
      <c r="A126" s="12" t="s">
        <v>124</v>
      </c>
      <c r="B126" s="37"/>
    </row>
    <row r="127" spans="1:2" x14ac:dyDescent="0.25">
      <c r="A127" s="12" t="s">
        <v>125</v>
      </c>
      <c r="B127" s="37"/>
    </row>
    <row r="128" spans="1:2" x14ac:dyDescent="0.25">
      <c r="A128" s="12" t="s">
        <v>126</v>
      </c>
      <c r="B128" s="37"/>
    </row>
    <row r="129" spans="1:2" x14ac:dyDescent="0.25">
      <c r="A129" s="12" t="s">
        <v>127</v>
      </c>
      <c r="B129" s="37"/>
    </row>
    <row r="130" spans="1:2" x14ac:dyDescent="0.25">
      <c r="A130" s="12" t="s">
        <v>128</v>
      </c>
      <c r="B130" s="37"/>
    </row>
    <row r="131" spans="1:2" x14ac:dyDescent="0.25">
      <c r="A131" s="12" t="s">
        <v>129</v>
      </c>
      <c r="B131" s="37"/>
    </row>
    <row r="132" spans="1:2" x14ac:dyDescent="0.25">
      <c r="A132" s="12" t="s">
        <v>130</v>
      </c>
      <c r="B132" s="37"/>
    </row>
    <row r="133" spans="1:2" x14ac:dyDescent="0.25">
      <c r="A133" s="12" t="s">
        <v>131</v>
      </c>
      <c r="B133" s="37"/>
    </row>
    <row r="134" spans="1:2" x14ac:dyDescent="0.25">
      <c r="A134" s="12" t="s">
        <v>132</v>
      </c>
      <c r="B134" s="37"/>
    </row>
    <row r="135" spans="1:2" x14ac:dyDescent="0.25">
      <c r="A135" s="12" t="s">
        <v>133</v>
      </c>
      <c r="B135" s="37"/>
    </row>
    <row r="136" spans="1:2" x14ac:dyDescent="0.25">
      <c r="A136" s="12" t="s">
        <v>134</v>
      </c>
      <c r="B136" s="37"/>
    </row>
    <row r="137" spans="1:2" x14ac:dyDescent="0.25">
      <c r="A137" s="12" t="s">
        <v>135</v>
      </c>
      <c r="B137" s="37"/>
    </row>
    <row r="138" spans="1:2" x14ac:dyDescent="0.25">
      <c r="A138" s="12" t="s">
        <v>136</v>
      </c>
      <c r="B138" s="37"/>
    </row>
    <row r="139" spans="1:2" x14ac:dyDescent="0.25">
      <c r="A139" s="12" t="s">
        <v>137</v>
      </c>
      <c r="B139" s="37"/>
    </row>
    <row r="140" spans="1:2" x14ac:dyDescent="0.25">
      <c r="A140" s="12" t="s">
        <v>138</v>
      </c>
      <c r="B140" s="37"/>
    </row>
    <row r="141" spans="1:2" x14ac:dyDescent="0.25">
      <c r="A141" s="12" t="s">
        <v>139</v>
      </c>
      <c r="B141" s="37"/>
    </row>
    <row r="142" spans="1:2" x14ac:dyDescent="0.25">
      <c r="A142" s="12" t="s">
        <v>140</v>
      </c>
      <c r="B142" s="37"/>
    </row>
    <row r="143" spans="1:2" x14ac:dyDescent="0.25">
      <c r="A143" s="12" t="s">
        <v>141</v>
      </c>
      <c r="B143" s="37"/>
    </row>
    <row r="144" spans="1:2" x14ac:dyDescent="0.25">
      <c r="A144" s="12" t="s">
        <v>142</v>
      </c>
      <c r="B144" s="37"/>
    </row>
    <row r="145" spans="1:2" x14ac:dyDescent="0.25">
      <c r="A145" s="12" t="s">
        <v>143</v>
      </c>
      <c r="B145" s="37"/>
    </row>
    <row r="146" spans="1:2" x14ac:dyDescent="0.25">
      <c r="A146" s="12" t="s">
        <v>144</v>
      </c>
      <c r="B146" s="37"/>
    </row>
    <row r="147" spans="1:2" x14ac:dyDescent="0.25">
      <c r="A147" s="12" t="s">
        <v>145</v>
      </c>
      <c r="B147" s="37"/>
    </row>
    <row r="148" spans="1:2" x14ac:dyDescent="0.25">
      <c r="A148" s="12" t="s">
        <v>146</v>
      </c>
      <c r="B148" s="37"/>
    </row>
    <row r="149" spans="1:2" x14ac:dyDescent="0.25">
      <c r="A149" s="12" t="s">
        <v>147</v>
      </c>
      <c r="B149" s="37"/>
    </row>
    <row r="150" spans="1:2" x14ac:dyDescent="0.25">
      <c r="A150" s="12" t="s">
        <v>148</v>
      </c>
      <c r="B150" s="37"/>
    </row>
    <row r="151" spans="1:2" x14ac:dyDescent="0.25">
      <c r="A151" s="12" t="s">
        <v>149</v>
      </c>
      <c r="B151" s="37"/>
    </row>
    <row r="152" spans="1:2" x14ac:dyDescent="0.25">
      <c r="A152" s="12" t="s">
        <v>150</v>
      </c>
      <c r="B152" s="37"/>
    </row>
    <row r="153" spans="1:2" x14ac:dyDescent="0.25">
      <c r="A153" s="12" t="s">
        <v>151</v>
      </c>
      <c r="B153" s="37"/>
    </row>
    <row r="154" spans="1:2" x14ac:dyDescent="0.25">
      <c r="A154" s="12" t="s">
        <v>152</v>
      </c>
      <c r="B154" s="37"/>
    </row>
    <row r="155" spans="1:2" x14ac:dyDescent="0.25">
      <c r="A155" s="12" t="s">
        <v>153</v>
      </c>
      <c r="B155" s="37"/>
    </row>
    <row r="156" spans="1:2" x14ac:dyDescent="0.25">
      <c r="A156" s="12" t="s">
        <v>154</v>
      </c>
      <c r="B156" s="37"/>
    </row>
    <row r="157" spans="1:2" x14ac:dyDescent="0.25">
      <c r="A157" s="12" t="s">
        <v>155</v>
      </c>
      <c r="B157" s="37"/>
    </row>
    <row r="158" spans="1:2" x14ac:dyDescent="0.25">
      <c r="A158" s="12" t="s">
        <v>156</v>
      </c>
      <c r="B158" s="37"/>
    </row>
    <row r="159" spans="1:2" x14ac:dyDescent="0.25">
      <c r="A159" s="12" t="s">
        <v>157</v>
      </c>
      <c r="B159" s="37"/>
    </row>
    <row r="160" spans="1:2" x14ac:dyDescent="0.25">
      <c r="A160" s="12" t="s">
        <v>158</v>
      </c>
      <c r="B160" s="37"/>
    </row>
    <row r="161" spans="1:2" x14ac:dyDescent="0.25">
      <c r="A161" s="12" t="s">
        <v>159</v>
      </c>
      <c r="B161" s="37"/>
    </row>
    <row r="162" spans="1:2" x14ac:dyDescent="0.25">
      <c r="A162" s="12" t="s">
        <v>160</v>
      </c>
      <c r="B162" s="37"/>
    </row>
    <row r="163" spans="1:2" x14ac:dyDescent="0.25">
      <c r="A163" s="12" t="s">
        <v>161</v>
      </c>
      <c r="B163" s="37"/>
    </row>
    <row r="164" spans="1:2" x14ac:dyDescent="0.25">
      <c r="A164" s="12" t="s">
        <v>162</v>
      </c>
      <c r="B164" s="37"/>
    </row>
    <row r="165" spans="1:2" x14ac:dyDescent="0.25">
      <c r="A165" s="12" t="s">
        <v>163</v>
      </c>
      <c r="B165" s="37"/>
    </row>
    <row r="166" spans="1:2" x14ac:dyDescent="0.25">
      <c r="A166" s="12" t="s">
        <v>164</v>
      </c>
      <c r="B166" s="37"/>
    </row>
    <row r="167" spans="1:2" x14ac:dyDescent="0.25">
      <c r="A167" s="12" t="s">
        <v>165</v>
      </c>
      <c r="B167" s="37"/>
    </row>
    <row r="168" spans="1:2" x14ac:dyDescent="0.25">
      <c r="A168" s="12" t="s">
        <v>166</v>
      </c>
      <c r="B168" s="37"/>
    </row>
    <row r="169" spans="1:2" x14ac:dyDescent="0.25">
      <c r="A169" s="12" t="s">
        <v>167</v>
      </c>
      <c r="B169" s="37"/>
    </row>
    <row r="170" spans="1:2" x14ac:dyDescent="0.25">
      <c r="A170" s="12" t="s">
        <v>168</v>
      </c>
      <c r="B170" s="37"/>
    </row>
    <row r="171" spans="1:2" x14ac:dyDescent="0.25">
      <c r="A171" s="12" t="s">
        <v>169</v>
      </c>
      <c r="B171" s="37"/>
    </row>
    <row r="172" spans="1:2" ht="15.75" thickBot="1" x14ac:dyDescent="0.3">
      <c r="A172" s="13" t="s">
        <v>170</v>
      </c>
      <c r="B172" s="38"/>
    </row>
    <row r="173" spans="1:2" x14ac:dyDescent="0.25">
      <c r="A173" s="8" t="s">
        <v>171</v>
      </c>
      <c r="B173" s="39" t="s">
        <v>1925</v>
      </c>
    </row>
    <row r="174" spans="1:2" x14ac:dyDescent="0.25">
      <c r="A174" s="9" t="s">
        <v>172</v>
      </c>
      <c r="B174" s="40"/>
    </row>
    <row r="175" spans="1:2" x14ac:dyDescent="0.25">
      <c r="A175" s="9" t="s">
        <v>173</v>
      </c>
      <c r="B175" s="40"/>
    </row>
    <row r="176" spans="1:2" x14ac:dyDescent="0.25">
      <c r="A176" s="9" t="s">
        <v>174</v>
      </c>
      <c r="B176" s="40"/>
    </row>
    <row r="177" spans="1:2" x14ac:dyDescent="0.25">
      <c r="A177" s="9" t="s">
        <v>175</v>
      </c>
      <c r="B177" s="40"/>
    </row>
    <row r="178" spans="1:2" x14ac:dyDescent="0.25">
      <c r="A178" s="9" t="s">
        <v>176</v>
      </c>
      <c r="B178" s="40"/>
    </row>
    <row r="179" spans="1:2" x14ac:dyDescent="0.25">
      <c r="A179" s="9" t="s">
        <v>177</v>
      </c>
      <c r="B179" s="40"/>
    </row>
    <row r="180" spans="1:2" x14ac:dyDescent="0.25">
      <c r="A180" s="9" t="s">
        <v>178</v>
      </c>
      <c r="B180" s="40"/>
    </row>
    <row r="181" spans="1:2" x14ac:dyDescent="0.25">
      <c r="A181" s="9" t="s">
        <v>179</v>
      </c>
      <c r="B181" s="40"/>
    </row>
    <row r="182" spans="1:2" x14ac:dyDescent="0.25">
      <c r="A182" s="9" t="s">
        <v>180</v>
      </c>
      <c r="B182" s="40"/>
    </row>
    <row r="183" spans="1:2" x14ac:dyDescent="0.25">
      <c r="A183" s="9" t="s">
        <v>181</v>
      </c>
      <c r="B183" s="40"/>
    </row>
    <row r="184" spans="1:2" x14ac:dyDescent="0.25">
      <c r="A184" s="9" t="s">
        <v>182</v>
      </c>
      <c r="B184" s="40"/>
    </row>
    <row r="185" spans="1:2" x14ac:dyDescent="0.25">
      <c r="A185" s="9" t="s">
        <v>183</v>
      </c>
      <c r="B185" s="40"/>
    </row>
    <row r="186" spans="1:2" x14ac:dyDescent="0.25">
      <c r="A186" s="9" t="s">
        <v>184</v>
      </c>
      <c r="B186" s="40"/>
    </row>
    <row r="187" spans="1:2" x14ac:dyDescent="0.25">
      <c r="A187" s="9" t="s">
        <v>185</v>
      </c>
      <c r="B187" s="40"/>
    </row>
    <row r="188" spans="1:2" x14ac:dyDescent="0.25">
      <c r="A188" s="9" t="s">
        <v>186</v>
      </c>
      <c r="B188" s="40"/>
    </row>
    <row r="189" spans="1:2" x14ac:dyDescent="0.25">
      <c r="A189" s="9" t="s">
        <v>187</v>
      </c>
      <c r="B189" s="40"/>
    </row>
    <row r="190" spans="1:2" x14ac:dyDescent="0.25">
      <c r="A190" s="9" t="s">
        <v>188</v>
      </c>
      <c r="B190" s="40"/>
    </row>
    <row r="191" spans="1:2" x14ac:dyDescent="0.25">
      <c r="A191" s="9" t="s">
        <v>189</v>
      </c>
      <c r="B191" s="40"/>
    </row>
    <row r="192" spans="1:2" x14ac:dyDescent="0.25">
      <c r="A192" s="9" t="s">
        <v>190</v>
      </c>
      <c r="B192" s="40"/>
    </row>
    <row r="193" spans="1:2" x14ac:dyDescent="0.25">
      <c r="A193" s="9" t="s">
        <v>191</v>
      </c>
      <c r="B193" s="40"/>
    </row>
    <row r="194" spans="1:2" x14ac:dyDescent="0.25">
      <c r="A194" s="9" t="s">
        <v>192</v>
      </c>
      <c r="B194" s="40"/>
    </row>
    <row r="195" spans="1:2" x14ac:dyDescent="0.25">
      <c r="A195" s="9" t="s">
        <v>193</v>
      </c>
      <c r="B195" s="40"/>
    </row>
    <row r="196" spans="1:2" x14ac:dyDescent="0.25">
      <c r="A196" s="9" t="s">
        <v>194</v>
      </c>
      <c r="B196" s="40"/>
    </row>
    <row r="197" spans="1:2" x14ac:dyDescent="0.25">
      <c r="A197" s="9" t="s">
        <v>195</v>
      </c>
      <c r="B197" s="40"/>
    </row>
    <row r="198" spans="1:2" x14ac:dyDescent="0.25">
      <c r="A198" s="9" t="s">
        <v>196</v>
      </c>
      <c r="B198" s="40"/>
    </row>
    <row r="199" spans="1:2" x14ac:dyDescent="0.25">
      <c r="A199" s="9" t="s">
        <v>197</v>
      </c>
      <c r="B199" s="40"/>
    </row>
    <row r="200" spans="1:2" x14ac:dyDescent="0.25">
      <c r="A200" s="9" t="s">
        <v>198</v>
      </c>
      <c r="B200" s="40"/>
    </row>
    <row r="201" spans="1:2" x14ac:dyDescent="0.25">
      <c r="A201" s="9" t="s">
        <v>199</v>
      </c>
      <c r="B201" s="40"/>
    </row>
    <row r="202" spans="1:2" x14ac:dyDescent="0.25">
      <c r="A202" s="9" t="s">
        <v>200</v>
      </c>
      <c r="B202" s="40"/>
    </row>
    <row r="203" spans="1:2" x14ac:dyDescent="0.25">
      <c r="A203" s="9" t="s">
        <v>201</v>
      </c>
      <c r="B203" s="40"/>
    </row>
    <row r="204" spans="1:2" x14ac:dyDescent="0.25">
      <c r="A204" s="9" t="s">
        <v>202</v>
      </c>
      <c r="B204" s="40"/>
    </row>
    <row r="205" spans="1:2" x14ac:dyDescent="0.25">
      <c r="A205" s="9" t="s">
        <v>203</v>
      </c>
      <c r="B205" s="40"/>
    </row>
    <row r="206" spans="1:2" x14ac:dyDescent="0.25">
      <c r="A206" s="9" t="s">
        <v>204</v>
      </c>
      <c r="B206" s="40"/>
    </row>
    <row r="207" spans="1:2" x14ac:dyDescent="0.25">
      <c r="A207" s="9" t="s">
        <v>205</v>
      </c>
      <c r="B207" s="40"/>
    </row>
    <row r="208" spans="1:2" x14ac:dyDescent="0.25">
      <c r="A208" s="9" t="s">
        <v>206</v>
      </c>
      <c r="B208" s="40"/>
    </row>
    <row r="209" spans="1:2" x14ac:dyDescent="0.25">
      <c r="A209" s="9" t="s">
        <v>207</v>
      </c>
      <c r="B209" s="40"/>
    </row>
    <row r="210" spans="1:2" x14ac:dyDescent="0.25">
      <c r="A210" s="9" t="s">
        <v>208</v>
      </c>
      <c r="B210" s="40"/>
    </row>
    <row r="211" spans="1:2" x14ac:dyDescent="0.25">
      <c r="A211" s="9" t="s">
        <v>209</v>
      </c>
      <c r="B211" s="40"/>
    </row>
    <row r="212" spans="1:2" x14ac:dyDescent="0.25">
      <c r="A212" s="9" t="s">
        <v>210</v>
      </c>
      <c r="B212" s="40"/>
    </row>
    <row r="213" spans="1:2" x14ac:dyDescent="0.25">
      <c r="A213" s="9" t="s">
        <v>211</v>
      </c>
      <c r="B213" s="40"/>
    </row>
    <row r="214" spans="1:2" x14ac:dyDescent="0.25">
      <c r="A214" s="9" t="s">
        <v>212</v>
      </c>
      <c r="B214" s="40"/>
    </row>
    <row r="215" spans="1:2" x14ac:dyDescent="0.25">
      <c r="A215" s="9" t="s">
        <v>213</v>
      </c>
      <c r="B215" s="40"/>
    </row>
    <row r="216" spans="1:2" x14ac:dyDescent="0.25">
      <c r="A216" s="9" t="s">
        <v>214</v>
      </c>
      <c r="B216" s="40"/>
    </row>
    <row r="217" spans="1:2" x14ac:dyDescent="0.25">
      <c r="A217" s="9" t="s">
        <v>215</v>
      </c>
      <c r="B217" s="40"/>
    </row>
    <row r="218" spans="1:2" x14ac:dyDescent="0.25">
      <c r="A218" s="9" t="s">
        <v>216</v>
      </c>
      <c r="B218" s="40"/>
    </row>
    <row r="219" spans="1:2" x14ac:dyDescent="0.25">
      <c r="A219" s="9" t="s">
        <v>217</v>
      </c>
      <c r="B219" s="40"/>
    </row>
    <row r="220" spans="1:2" x14ac:dyDescent="0.25">
      <c r="A220" s="9" t="s">
        <v>218</v>
      </c>
      <c r="B220" s="40"/>
    </row>
    <row r="221" spans="1:2" x14ac:dyDescent="0.25">
      <c r="A221" s="9" t="s">
        <v>219</v>
      </c>
      <c r="B221" s="40"/>
    </row>
    <row r="222" spans="1:2" x14ac:dyDescent="0.25">
      <c r="A222" s="9" t="s">
        <v>220</v>
      </c>
      <c r="B222" s="40"/>
    </row>
    <row r="223" spans="1:2" x14ac:dyDescent="0.25">
      <c r="A223" s="9" t="s">
        <v>221</v>
      </c>
      <c r="B223" s="40"/>
    </row>
    <row r="224" spans="1:2" x14ac:dyDescent="0.25">
      <c r="A224" s="9" t="s">
        <v>222</v>
      </c>
      <c r="B224" s="40"/>
    </row>
    <row r="225" spans="1:2" x14ac:dyDescent="0.25">
      <c r="A225" s="9" t="s">
        <v>223</v>
      </c>
      <c r="B225" s="40"/>
    </row>
    <row r="226" spans="1:2" x14ac:dyDescent="0.25">
      <c r="A226" s="9" t="s">
        <v>224</v>
      </c>
      <c r="B226" s="40"/>
    </row>
    <row r="227" spans="1:2" x14ac:dyDescent="0.25">
      <c r="A227" s="9" t="s">
        <v>225</v>
      </c>
      <c r="B227" s="40"/>
    </row>
    <row r="228" spans="1:2" x14ac:dyDescent="0.25">
      <c r="A228" s="9" t="s">
        <v>226</v>
      </c>
      <c r="B228" s="40"/>
    </row>
    <row r="229" spans="1:2" x14ac:dyDescent="0.25">
      <c r="A229" s="9" t="s">
        <v>227</v>
      </c>
      <c r="B229" s="40"/>
    </row>
    <row r="230" spans="1:2" x14ac:dyDescent="0.25">
      <c r="A230" s="9" t="s">
        <v>228</v>
      </c>
      <c r="B230" s="40"/>
    </row>
    <row r="231" spans="1:2" x14ac:dyDescent="0.25">
      <c r="A231" s="9" t="s">
        <v>229</v>
      </c>
      <c r="B231" s="40"/>
    </row>
    <row r="232" spans="1:2" x14ac:dyDescent="0.25">
      <c r="A232" s="9" t="s">
        <v>230</v>
      </c>
      <c r="B232" s="40"/>
    </row>
    <row r="233" spans="1:2" x14ac:dyDescent="0.25">
      <c r="A233" s="9" t="s">
        <v>231</v>
      </c>
      <c r="B233" s="40"/>
    </row>
    <row r="234" spans="1:2" x14ac:dyDescent="0.25">
      <c r="A234" s="9" t="s">
        <v>232</v>
      </c>
      <c r="B234" s="40"/>
    </row>
    <row r="235" spans="1:2" x14ac:dyDescent="0.25">
      <c r="A235" s="9" t="s">
        <v>233</v>
      </c>
      <c r="B235" s="40"/>
    </row>
    <row r="236" spans="1:2" x14ac:dyDescent="0.25">
      <c r="A236" s="9" t="s">
        <v>234</v>
      </c>
      <c r="B236" s="40"/>
    </row>
    <row r="237" spans="1:2" x14ac:dyDescent="0.25">
      <c r="A237" s="9" t="s">
        <v>235</v>
      </c>
      <c r="B237" s="40"/>
    </row>
    <row r="238" spans="1:2" x14ac:dyDescent="0.25">
      <c r="A238" s="9" t="s">
        <v>236</v>
      </c>
      <c r="B238" s="40"/>
    </row>
    <row r="239" spans="1:2" x14ac:dyDescent="0.25">
      <c r="A239" s="9" t="s">
        <v>237</v>
      </c>
      <c r="B239" s="40"/>
    </row>
    <row r="240" spans="1:2" x14ac:dyDescent="0.25">
      <c r="A240" s="9" t="s">
        <v>238</v>
      </c>
      <c r="B240" s="40"/>
    </row>
    <row r="241" spans="1:2" x14ac:dyDescent="0.25">
      <c r="A241" s="9" t="s">
        <v>239</v>
      </c>
      <c r="B241" s="40"/>
    </row>
    <row r="242" spans="1:2" x14ac:dyDescent="0.25">
      <c r="A242" s="9" t="s">
        <v>240</v>
      </c>
      <c r="B242" s="40"/>
    </row>
    <row r="243" spans="1:2" x14ac:dyDescent="0.25">
      <c r="A243" s="9" t="s">
        <v>241</v>
      </c>
      <c r="B243" s="40"/>
    </row>
    <row r="244" spans="1:2" ht="15.75" thickBot="1" x14ac:dyDescent="0.3">
      <c r="A244" s="10" t="s">
        <v>242</v>
      </c>
      <c r="B244" s="41"/>
    </row>
  </sheetData>
  <mergeCells count="5">
    <mergeCell ref="B2:B8"/>
    <mergeCell ref="B9:B22"/>
    <mergeCell ref="B23:B61"/>
    <mergeCell ref="B62:B172"/>
    <mergeCell ref="B173:B24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8C445-C7CD-48F5-BB7B-6D975472536A}">
  <dimension ref="A1:PF479"/>
  <sheetViews>
    <sheetView showGridLines="0" workbookViewId="0">
      <pane xSplit="5" ySplit="1" topLeftCell="F15" activePane="bottomRight" state="frozen"/>
      <selection pane="topRight" activeCell="F1" sqref="F1"/>
      <selection pane="bottomLeft" activeCell="A2" sqref="A2"/>
      <selection pane="bottomRight" activeCell="D180" sqref="D180"/>
    </sheetView>
  </sheetViews>
  <sheetFormatPr baseColWidth="10" defaultRowHeight="12.75" x14ac:dyDescent="0.2"/>
  <cols>
    <col min="1" max="1" width="9.28515625" style="1" bestFit="1" customWidth="1"/>
    <col min="2" max="2" width="19.28515625" style="1" bestFit="1" customWidth="1"/>
    <col min="3" max="3" width="33.140625" style="1" bestFit="1" customWidth="1"/>
    <col min="4" max="4" width="36.42578125" style="1" bestFit="1" customWidth="1"/>
    <col min="5" max="5" width="10.5703125" style="1" bestFit="1" customWidth="1"/>
    <col min="6" max="6" width="12.28515625" style="1" bestFit="1" customWidth="1"/>
    <col min="7" max="7" width="11" style="1" bestFit="1" customWidth="1"/>
    <col min="8" max="8" width="12.28515625" style="1" bestFit="1" customWidth="1"/>
    <col min="9" max="9" width="14" style="1" bestFit="1" customWidth="1"/>
    <col min="10" max="10" width="6.85546875" style="1" bestFit="1" customWidth="1"/>
    <col min="11" max="11" width="7.42578125" style="1" bestFit="1" customWidth="1"/>
    <col min="12" max="13" width="7.5703125" style="1" bestFit="1" customWidth="1"/>
    <col min="14" max="15" width="7.140625" style="1" bestFit="1" customWidth="1"/>
    <col min="16" max="16" width="6" style="1" bestFit="1" customWidth="1"/>
    <col min="17" max="17" width="7.5703125" style="1" bestFit="1" customWidth="1"/>
    <col min="18" max="19" width="6.42578125" style="1" bestFit="1" customWidth="1"/>
    <col min="20" max="20" width="7.140625" style="1" bestFit="1" customWidth="1"/>
    <col min="21" max="21" width="13.42578125" style="1" customWidth="1"/>
    <col min="22" max="22" width="17.5703125" style="1" bestFit="1" customWidth="1"/>
    <col min="23" max="23" width="18.42578125" style="1" bestFit="1" customWidth="1"/>
    <col min="24" max="24" width="17.140625" style="1" bestFit="1" customWidth="1"/>
    <col min="25" max="25" width="21.140625" style="2" bestFit="1" customWidth="1"/>
    <col min="26" max="26" width="17.5703125" style="1" bestFit="1" customWidth="1"/>
    <col min="27" max="27" width="18.42578125" style="1" bestFit="1" customWidth="1"/>
    <col min="28" max="28" width="17.140625" style="1" bestFit="1" customWidth="1"/>
    <col min="29" max="29" width="21.140625" style="2" bestFit="1" customWidth="1"/>
    <col min="30" max="30" width="17.5703125" style="1" bestFit="1" customWidth="1"/>
    <col min="31" max="31" width="18.42578125" style="1" bestFit="1" customWidth="1"/>
    <col min="32" max="32" width="21.140625" style="2" bestFit="1" customWidth="1"/>
    <col min="33" max="33" width="16.140625" style="1" bestFit="1" customWidth="1"/>
    <col min="34" max="34" width="17.5703125" style="1" bestFit="1" customWidth="1"/>
    <col min="35" max="35" width="18.42578125" style="1" bestFit="1" customWidth="1"/>
    <col min="36" max="36" width="18.42578125" style="1" customWidth="1"/>
    <col min="37" max="37" width="21.140625" style="2" bestFit="1" customWidth="1"/>
    <col min="38" max="38" width="17.5703125" style="1" bestFit="1" customWidth="1"/>
    <col min="39" max="39" width="18.42578125" style="1" bestFit="1" customWidth="1"/>
    <col min="40" max="40" width="18.42578125" style="1" customWidth="1"/>
    <col min="41" max="41" width="21.140625" style="2" bestFit="1" customWidth="1"/>
    <col min="42" max="42" width="17.5703125" style="1" customWidth="1"/>
    <col min="43" max="43" width="18.42578125" style="1" bestFit="1" customWidth="1"/>
    <col min="44" max="44" width="21.140625" style="2" bestFit="1" customWidth="1"/>
    <col min="45" max="45" width="17.5703125" style="1" bestFit="1" customWidth="1"/>
    <col min="46" max="46" width="18.42578125" style="1" bestFit="1" customWidth="1"/>
    <col min="47" max="47" width="21.140625" style="2" bestFit="1" customWidth="1"/>
    <col min="48" max="48" width="19.42578125" style="1" bestFit="1" customWidth="1"/>
    <col min="49" max="49" width="20.140625" style="1" bestFit="1" customWidth="1"/>
    <col min="50" max="50" width="22.85546875" style="2" bestFit="1" customWidth="1"/>
    <col min="51" max="51" width="19.42578125" style="1" bestFit="1" customWidth="1"/>
    <col min="52" max="52" width="20.140625" style="1" bestFit="1" customWidth="1"/>
    <col min="53" max="53" width="22.85546875" style="2" bestFit="1" customWidth="1"/>
    <col min="54" max="54" width="17.5703125" style="1" bestFit="1" customWidth="1"/>
    <col min="55" max="55" width="18.42578125" style="1" bestFit="1" customWidth="1"/>
    <col min="56" max="56" width="21.140625" style="2" bestFit="1" customWidth="1"/>
    <col min="57" max="57" width="17.5703125" style="1" bestFit="1" customWidth="1"/>
    <col min="58" max="58" width="18.42578125" style="1" bestFit="1" customWidth="1"/>
    <col min="59" max="59" width="21.140625" style="2" bestFit="1" customWidth="1"/>
    <col min="60" max="60" width="17.5703125" style="1" bestFit="1" customWidth="1"/>
    <col min="61" max="61" width="18.42578125" style="1" bestFit="1" customWidth="1"/>
    <col min="62" max="62" width="21.140625" style="2" bestFit="1" customWidth="1"/>
    <col min="63" max="63" width="14.85546875" style="1" bestFit="1" customWidth="1"/>
    <col min="64" max="64" width="14.5703125" style="1" bestFit="1" customWidth="1"/>
    <col min="65" max="66" width="14.140625" style="1" bestFit="1" customWidth="1"/>
    <col min="67" max="67" width="13.28515625" style="1" bestFit="1" customWidth="1"/>
    <col min="68" max="68" width="14.42578125" style="1" bestFit="1" customWidth="1"/>
    <col min="69" max="69" width="13.42578125" style="1" bestFit="1" customWidth="1"/>
    <col min="70" max="70" width="15.28515625" style="1" bestFit="1" customWidth="1"/>
    <col min="71" max="72" width="13.28515625" style="1" bestFit="1" customWidth="1"/>
    <col min="73" max="73" width="14.42578125" style="1" bestFit="1" customWidth="1"/>
    <col min="74" max="74" width="13.42578125" style="1" bestFit="1" customWidth="1"/>
    <col min="75" max="75" width="15.28515625" style="1" bestFit="1" customWidth="1"/>
    <col min="76" max="76" width="13.85546875" style="1" bestFit="1" customWidth="1"/>
    <col min="77" max="78" width="14.5703125" style="1" bestFit="1" customWidth="1"/>
    <col min="79" max="79" width="14.140625" style="1" bestFit="1" customWidth="1"/>
    <col min="80" max="80" width="13.140625" style="1" bestFit="1" customWidth="1"/>
    <col min="81" max="81" width="13.28515625" style="1" bestFit="1" customWidth="1"/>
    <col min="82" max="83" width="13.42578125" style="1" bestFit="1" customWidth="1"/>
    <col min="84" max="84" width="15.28515625" style="1" bestFit="1" customWidth="1"/>
    <col min="85" max="85" width="13.28515625" style="1" bestFit="1" customWidth="1"/>
    <col min="86" max="87" width="13.42578125" style="1" bestFit="1" customWidth="1"/>
    <col min="88" max="88" width="15.28515625" style="1" bestFit="1" customWidth="1"/>
    <col min="89" max="89" width="15.5703125" style="1" bestFit="1" customWidth="1"/>
    <col min="90" max="90" width="15.7109375" style="1" bestFit="1" customWidth="1"/>
    <col min="91" max="92" width="16.28515625" style="1" bestFit="1" customWidth="1"/>
    <col min="93" max="93" width="14.85546875" style="1" bestFit="1" customWidth="1"/>
    <col min="94" max="94" width="15" style="1" bestFit="1" customWidth="1"/>
    <col min="95" max="95" width="17.140625" style="1" bestFit="1" customWidth="1"/>
    <col min="96" max="96" width="16.140625" style="1" bestFit="1" customWidth="1"/>
    <col min="97" max="97" width="16" style="1" bestFit="1" customWidth="1"/>
    <col min="98" max="99" width="15.140625" style="1" bestFit="1" customWidth="1"/>
    <col min="100" max="100" width="15.85546875" style="1" bestFit="1" customWidth="1"/>
    <col min="101" max="101" width="15.28515625" style="1" bestFit="1" customWidth="1"/>
    <col min="102" max="102" width="16.28515625" style="1" bestFit="1" customWidth="1"/>
    <col min="103" max="103" width="15" style="1" bestFit="1" customWidth="1"/>
    <col min="104" max="104" width="16" style="1" bestFit="1" customWidth="1"/>
    <col min="105" max="106" width="15.140625" style="1" bestFit="1" customWidth="1"/>
    <col min="107" max="107" width="15.28515625" style="1" bestFit="1" customWidth="1"/>
    <col min="108" max="108" width="16.5703125" style="1" customWidth="1"/>
    <col min="109" max="109" width="15.42578125" style="1" bestFit="1" customWidth="1"/>
    <col min="110" max="110" width="15.5703125" style="1" bestFit="1" customWidth="1"/>
    <col min="111" max="112" width="16.140625" style="1" bestFit="1" customWidth="1"/>
    <col min="113" max="113" width="15.85546875" style="1" bestFit="1" customWidth="1"/>
    <col min="114" max="115" width="15.7109375" style="1" bestFit="1" customWidth="1"/>
    <col min="116" max="116" width="14" style="1" bestFit="1" customWidth="1"/>
    <col min="117" max="117" width="14.85546875" style="1" bestFit="1" customWidth="1"/>
    <col min="118" max="118" width="14.5703125" style="1" bestFit="1" customWidth="1"/>
    <col min="119" max="119" width="17" style="1" bestFit="1" customWidth="1"/>
    <col min="120" max="120" width="16" style="1" bestFit="1" customWidth="1"/>
    <col min="121" max="121" width="15.7109375" style="1" bestFit="1" customWidth="1"/>
    <col min="122" max="122" width="16.140625" style="1" bestFit="1" customWidth="1"/>
    <col min="123" max="123" width="15.85546875" style="1" bestFit="1" customWidth="1"/>
    <col min="124" max="124" width="15.42578125" style="1" bestFit="1" customWidth="1"/>
    <col min="125" max="125" width="17.7109375" style="1" bestFit="1" customWidth="1"/>
    <col min="126" max="126" width="14" style="1" bestFit="1" customWidth="1"/>
    <col min="127" max="127" width="14.85546875" style="1" bestFit="1" customWidth="1"/>
    <col min="128" max="128" width="14.5703125" style="1" bestFit="1" customWidth="1"/>
    <col min="129" max="129" width="17" style="1" bestFit="1" customWidth="1"/>
    <col min="130" max="130" width="16.140625" style="1" bestFit="1" customWidth="1"/>
    <col min="131" max="131" width="17.7109375" style="1" bestFit="1" customWidth="1"/>
    <col min="132" max="132" width="25.140625" style="1" bestFit="1" customWidth="1"/>
    <col min="133" max="133" width="23.85546875" style="1" bestFit="1" customWidth="1"/>
    <col min="134" max="134" width="26.28515625" style="1" bestFit="1" customWidth="1"/>
    <col min="135" max="135" width="30.28515625" style="1" bestFit="1" customWidth="1"/>
    <col min="136" max="136" width="19.85546875" style="1" bestFit="1" customWidth="1"/>
    <col min="137" max="137" width="21.28515625" style="1" bestFit="1" customWidth="1"/>
    <col min="138" max="139" width="21.7109375" style="1" bestFit="1" customWidth="1"/>
    <col min="140" max="140" width="19" style="1" bestFit="1" customWidth="1"/>
    <col min="141" max="141" width="26.5703125" style="1" bestFit="1" customWidth="1"/>
    <col min="142" max="142" width="24" style="1" bestFit="1" customWidth="1"/>
    <col min="143" max="143" width="15.28515625" style="1" bestFit="1" customWidth="1"/>
    <col min="144" max="144" width="21.7109375" style="1" bestFit="1" customWidth="1"/>
    <col min="145" max="145" width="26.5703125" style="1" bestFit="1" customWidth="1"/>
    <col min="146" max="146" width="15.28515625" style="1" bestFit="1" customWidth="1"/>
    <col min="147" max="147" width="25.28515625" style="1" bestFit="1" customWidth="1"/>
    <col min="148" max="148" width="25.140625" style="1" bestFit="1" customWidth="1"/>
    <col min="149" max="149" width="26.7109375" style="1" bestFit="1" customWidth="1"/>
    <col min="150" max="150" width="21.5703125" style="1" bestFit="1" customWidth="1"/>
    <col min="151" max="151" width="21.85546875" style="1" bestFit="1" customWidth="1"/>
    <col min="152" max="152" width="24.140625" style="1" bestFit="1" customWidth="1"/>
    <col min="153" max="153" width="30.140625" style="1" bestFit="1" customWidth="1"/>
    <col min="154" max="154" width="21" style="1" bestFit="1" customWidth="1"/>
    <col min="155" max="155" width="25.140625" style="1" bestFit="1" customWidth="1"/>
    <col min="156" max="156" width="20.140625" style="1" bestFit="1" customWidth="1"/>
    <col min="157" max="157" width="24" style="1" bestFit="1" customWidth="1"/>
    <col min="158" max="158" width="22.42578125" style="1" bestFit="1" customWidth="1"/>
    <col min="159" max="159" width="29.5703125" style="1" bestFit="1" customWidth="1"/>
    <col min="160" max="160" width="33.85546875" style="1" bestFit="1" customWidth="1"/>
    <col min="161" max="161" width="27.140625" style="1" bestFit="1" customWidth="1"/>
    <col min="162" max="162" width="22.5703125" style="1" bestFit="1" customWidth="1"/>
    <col min="163" max="163" width="26.28515625" style="1" bestFit="1" customWidth="1"/>
    <col min="164" max="164" width="30.28515625" style="1" bestFit="1" customWidth="1"/>
    <col min="165" max="165" width="22.85546875" style="1" bestFit="1" customWidth="1"/>
    <col min="166" max="166" width="28.42578125" style="1" bestFit="1" customWidth="1"/>
    <col min="167" max="167" width="22.42578125" style="1" bestFit="1" customWidth="1"/>
    <col min="168" max="168" width="21.140625" style="1" bestFit="1" customWidth="1"/>
    <col min="169" max="169" width="21.7109375" style="1" bestFit="1" customWidth="1"/>
    <col min="170" max="170" width="31" style="1" bestFit="1" customWidth="1"/>
    <col min="171" max="171" width="23.7109375" style="1" bestFit="1" customWidth="1"/>
    <col min="172" max="172" width="24.140625" style="1" bestFit="1" customWidth="1"/>
    <col min="173" max="173" width="20.28515625" style="1" bestFit="1" customWidth="1"/>
    <col min="174" max="174" width="15.28515625" style="1" bestFit="1" customWidth="1"/>
    <col min="175" max="175" width="25.85546875" style="1" bestFit="1" customWidth="1"/>
    <col min="176" max="176" width="22" style="1" bestFit="1" customWidth="1"/>
    <col min="177" max="177" width="22.28515625" style="1" bestFit="1" customWidth="1"/>
    <col min="178" max="178" width="22.85546875" style="1" bestFit="1" customWidth="1"/>
    <col min="179" max="179" width="21.42578125" style="1" bestFit="1" customWidth="1"/>
    <col min="180" max="180" width="22.28515625" style="1" bestFit="1" customWidth="1"/>
    <col min="181" max="181" width="25.85546875" style="1" bestFit="1" customWidth="1"/>
    <col min="182" max="182" width="22" style="1" bestFit="1" customWidth="1"/>
    <col min="183" max="183" width="22.28515625" style="1" bestFit="1" customWidth="1"/>
    <col min="184" max="184" width="22.85546875" style="1" bestFit="1" customWidth="1"/>
    <col min="185" max="185" width="21.42578125" style="1" bestFit="1" customWidth="1"/>
    <col min="186" max="186" width="22.28515625" style="1" bestFit="1" customWidth="1"/>
    <col min="187" max="187" width="25.85546875" style="1" bestFit="1" customWidth="1"/>
    <col min="188" max="188" width="22" style="1" bestFit="1" customWidth="1"/>
    <col min="189" max="189" width="22.28515625" style="1" bestFit="1" customWidth="1"/>
    <col min="190" max="190" width="22.85546875" style="1" bestFit="1" customWidth="1"/>
    <col min="191" max="191" width="21.42578125" style="1" bestFit="1" customWidth="1"/>
    <col min="192" max="192" width="22.28515625" style="1" bestFit="1" customWidth="1"/>
    <col min="193" max="193" width="25.85546875" style="1" bestFit="1" customWidth="1"/>
    <col min="194" max="194" width="22" style="1" bestFit="1" customWidth="1"/>
    <col min="195" max="195" width="22.28515625" style="1" bestFit="1" customWidth="1"/>
    <col min="196" max="196" width="22.85546875" style="1" bestFit="1" customWidth="1"/>
    <col min="197" max="197" width="21.42578125" style="1" bestFit="1" customWidth="1"/>
    <col min="198" max="198" width="22.28515625" style="1" bestFit="1" customWidth="1"/>
    <col min="199" max="199" width="25.85546875" style="1" bestFit="1" customWidth="1"/>
    <col min="200" max="200" width="22" style="1" bestFit="1" customWidth="1"/>
    <col min="201" max="201" width="22.28515625" style="1" bestFit="1" customWidth="1"/>
    <col min="202" max="202" width="22.85546875" style="1" bestFit="1" customWidth="1"/>
    <col min="203" max="203" width="21.42578125" style="1" bestFit="1" customWidth="1"/>
    <col min="204" max="204" width="22.28515625" style="1" bestFit="1" customWidth="1"/>
    <col min="205" max="205" width="25.85546875" style="1" bestFit="1" customWidth="1"/>
    <col min="206" max="206" width="22" style="1" bestFit="1" customWidth="1"/>
    <col min="207" max="207" width="22.28515625" style="1" bestFit="1" customWidth="1"/>
    <col min="208" max="208" width="22.85546875" style="1" bestFit="1" customWidth="1"/>
    <col min="209" max="209" width="21.42578125" style="1" bestFit="1" customWidth="1"/>
    <col min="210" max="210" width="22.28515625" style="1" bestFit="1" customWidth="1"/>
    <col min="211" max="211" width="25.85546875" style="1" bestFit="1" customWidth="1"/>
    <col min="212" max="212" width="22" style="1" bestFit="1" customWidth="1"/>
    <col min="213" max="213" width="22.28515625" style="1" bestFit="1" customWidth="1"/>
    <col min="214" max="214" width="22.85546875" style="1" bestFit="1" customWidth="1"/>
    <col min="215" max="215" width="21.42578125" style="1" bestFit="1" customWidth="1"/>
    <col min="216" max="216" width="22.28515625" style="1" bestFit="1" customWidth="1"/>
    <col min="217" max="217" width="25.85546875" style="1" bestFit="1" customWidth="1"/>
    <col min="218" max="218" width="22" style="1" bestFit="1" customWidth="1"/>
    <col min="219" max="219" width="22.28515625" style="1" bestFit="1" customWidth="1"/>
    <col min="220" max="220" width="22.85546875" style="1" bestFit="1" customWidth="1"/>
    <col min="221" max="221" width="21.42578125" style="1" bestFit="1" customWidth="1"/>
    <col min="222" max="222" width="22.28515625" style="1" bestFit="1" customWidth="1"/>
    <col min="223" max="223" width="25.85546875" style="1" bestFit="1" customWidth="1"/>
    <col min="224" max="224" width="22" style="1" bestFit="1" customWidth="1"/>
    <col min="225" max="225" width="22.28515625" style="1" bestFit="1" customWidth="1"/>
    <col min="226" max="226" width="22.85546875" style="1" bestFit="1" customWidth="1"/>
    <col min="227" max="227" width="21.42578125" style="1" bestFit="1" customWidth="1"/>
    <col min="228" max="228" width="22.28515625" style="1" bestFit="1" customWidth="1"/>
    <col min="229" max="229" width="25.85546875" style="1" bestFit="1" customWidth="1"/>
    <col min="230" max="230" width="22" style="1" bestFit="1" customWidth="1"/>
    <col min="231" max="231" width="22.28515625" style="1" bestFit="1" customWidth="1"/>
    <col min="232" max="232" width="22.85546875" style="1" bestFit="1" customWidth="1"/>
    <col min="233" max="233" width="21.42578125" style="1" bestFit="1" customWidth="1"/>
    <col min="234" max="234" width="22.28515625" style="1" bestFit="1" customWidth="1"/>
    <col min="235" max="235" width="28.28515625" style="1" bestFit="1" customWidth="1"/>
    <col min="236" max="236" width="24.5703125" style="1" bestFit="1" customWidth="1"/>
    <col min="237" max="237" width="24.85546875" style="1" bestFit="1" customWidth="1"/>
    <col min="238" max="238" width="25.42578125" style="1" bestFit="1" customWidth="1"/>
    <col min="239" max="239" width="24" style="1" bestFit="1" customWidth="1"/>
    <col min="240" max="240" width="24.85546875" style="1" bestFit="1" customWidth="1"/>
    <col min="241" max="241" width="29.42578125" style="1" bestFit="1" customWidth="1"/>
    <col min="242" max="242" width="25.5703125" style="1" bestFit="1" customWidth="1"/>
    <col min="243" max="243" width="25.85546875" style="1" bestFit="1" customWidth="1"/>
    <col min="244" max="244" width="26.42578125" style="1" bestFit="1" customWidth="1"/>
    <col min="245" max="245" width="25" style="1" bestFit="1" customWidth="1"/>
    <col min="246" max="246" width="25.85546875" style="1" bestFit="1" customWidth="1"/>
    <col min="247" max="247" width="15.28515625" style="2" bestFit="1" customWidth="1"/>
    <col min="248" max="248" width="15.85546875" style="2" bestFit="1" customWidth="1"/>
    <col min="249" max="249" width="16" style="2" bestFit="1" customWidth="1"/>
    <col min="250" max="250" width="16.140625" style="2" bestFit="1" customWidth="1"/>
    <col min="251" max="251" width="15.5703125" style="2" bestFit="1" customWidth="1"/>
    <col min="252" max="252" width="15.7109375" style="2" bestFit="1" customWidth="1"/>
    <col min="253" max="253" width="14.140625" style="2" bestFit="1" customWidth="1"/>
    <col min="254" max="254" width="16.140625" style="2" bestFit="1" customWidth="1"/>
    <col min="255" max="255" width="14.7109375" style="2" bestFit="1" customWidth="1"/>
    <col min="256" max="256" width="15" style="2" bestFit="1" customWidth="1"/>
    <col min="257" max="257" width="15.5703125" style="2" bestFit="1" customWidth="1"/>
    <col min="258" max="258" width="24.140625" style="2" bestFit="1" customWidth="1"/>
    <col min="259" max="259" width="23.7109375" style="2" bestFit="1" customWidth="1"/>
    <col min="260" max="260" width="23.140625" style="2" bestFit="1" customWidth="1"/>
    <col min="261" max="261" width="23.28515625" style="2" bestFit="1" customWidth="1"/>
    <col min="262" max="262" width="22.140625" style="2" bestFit="1" customWidth="1"/>
    <col min="263" max="263" width="23.7109375" style="2" bestFit="1" customWidth="1"/>
    <col min="264" max="264" width="22.5703125" style="2" bestFit="1" customWidth="1"/>
    <col min="265" max="265" width="22.140625" style="2" bestFit="1" customWidth="1"/>
    <col min="266" max="266" width="22.28515625" style="2" bestFit="1" customWidth="1"/>
    <col min="267" max="267" width="23.7109375" style="2" bestFit="1" customWidth="1"/>
    <col min="268" max="268" width="22.5703125" style="2" bestFit="1" customWidth="1"/>
    <col min="269" max="269" width="22.85546875" style="2" bestFit="1" customWidth="1"/>
    <col min="270" max="270" width="23.7109375" style="2" bestFit="1" customWidth="1"/>
    <col min="271" max="271" width="23.85546875" style="2" bestFit="1" customWidth="1"/>
    <col min="272" max="272" width="23.28515625" style="2" bestFit="1" customWidth="1"/>
    <col min="273" max="274" width="22.140625" style="2" bestFit="1" customWidth="1"/>
    <col min="275" max="275" width="22.42578125" style="2" bestFit="1" customWidth="1"/>
    <col min="276" max="276" width="22.5703125" style="2" bestFit="1" customWidth="1"/>
    <col min="277" max="277" width="22.140625" style="2" bestFit="1" customWidth="1"/>
    <col min="278" max="278" width="22.42578125" style="2" bestFit="1" customWidth="1"/>
    <col min="279" max="279" width="22.5703125" style="2" bestFit="1" customWidth="1"/>
    <col min="280" max="281" width="25.140625" style="2" bestFit="1" customWidth="1"/>
    <col min="282" max="282" width="25.85546875" style="2" bestFit="1" customWidth="1"/>
    <col min="283" max="283" width="26" style="2" bestFit="1" customWidth="1"/>
    <col min="284" max="285" width="24.42578125" style="2" bestFit="1" customWidth="1"/>
    <col min="286" max="286" width="27" style="2" bestFit="1" customWidth="1"/>
    <col min="287" max="287" width="25.85546875" style="2" bestFit="1" customWidth="1"/>
    <col min="288" max="288" width="25.5703125" style="2" bestFit="1" customWidth="1"/>
    <col min="289" max="289" width="24.7109375" style="2" bestFit="1" customWidth="1"/>
    <col min="290" max="290" width="24.85546875" style="2" bestFit="1" customWidth="1"/>
    <col min="291" max="291" width="25.42578125" style="2" bestFit="1" customWidth="1"/>
    <col min="292" max="292" width="26" style="2" bestFit="1" customWidth="1"/>
    <col min="293" max="293" width="24.42578125" style="2" bestFit="1" customWidth="1"/>
    <col min="294" max="294" width="25.5703125" style="2" bestFit="1" customWidth="1"/>
    <col min="295" max="295" width="24.7109375" style="2" bestFit="1" customWidth="1"/>
    <col min="296" max="296" width="24.85546875" style="2" bestFit="1" customWidth="1"/>
    <col min="297" max="297" width="26.140625" style="2" bestFit="1" customWidth="1"/>
    <col min="298" max="299" width="24.85546875" style="2" bestFit="1" customWidth="1"/>
    <col min="300" max="300" width="25.5703125" style="2" bestFit="1" customWidth="1"/>
    <col min="301" max="301" width="25.7109375" style="2" bestFit="1" customWidth="1"/>
    <col min="302" max="302" width="25.28515625" style="2" bestFit="1" customWidth="1"/>
    <col min="303" max="303" width="25.140625" style="2" bestFit="1" customWidth="1"/>
    <col min="304" max="304" width="25.28515625" style="2" bestFit="1" customWidth="1"/>
    <col min="305" max="305" width="23.140625" style="2" bestFit="1" customWidth="1"/>
    <col min="306" max="306" width="24.140625" style="2" bestFit="1" customWidth="1"/>
    <col min="307" max="307" width="23.7109375" style="2" bestFit="1" customWidth="1"/>
    <col min="308" max="308" width="26.7109375" style="2" bestFit="1" customWidth="1"/>
    <col min="309" max="309" width="25.5703125" style="2" bestFit="1" customWidth="1"/>
    <col min="310" max="310" width="25.28515625" style="2" bestFit="1" customWidth="1"/>
    <col min="311" max="311" width="25.7109375" style="2" bestFit="1" customWidth="1"/>
    <col min="312" max="312" width="25.28515625" style="2" bestFit="1" customWidth="1"/>
    <col min="313" max="313" width="25" style="2" bestFit="1" customWidth="1"/>
    <col min="314" max="314" width="23.140625" style="2" bestFit="1" customWidth="1"/>
    <col min="315" max="315" width="24.140625" style="2" bestFit="1" customWidth="1"/>
    <col min="316" max="316" width="23.7109375" style="2" bestFit="1" customWidth="1"/>
    <col min="317" max="317" width="26.7109375" style="2" bestFit="1" customWidth="1"/>
    <col min="318" max="318" width="25.7109375" style="2" bestFit="1" customWidth="1"/>
    <col min="319" max="319" width="36" style="2" bestFit="1" customWidth="1"/>
    <col min="320" max="320" width="34.42578125" style="2" bestFit="1" customWidth="1"/>
    <col min="321" max="321" width="37.42578125" style="2" bestFit="1" customWidth="1"/>
    <col min="322" max="322" width="42.140625" style="2" bestFit="1" customWidth="1"/>
    <col min="323" max="323" width="29.5703125" style="2" bestFit="1" customWidth="1"/>
    <col min="324" max="324" width="31.42578125" style="2" bestFit="1" customWidth="1"/>
    <col min="325" max="325" width="31.7109375" style="2" bestFit="1" customWidth="1"/>
    <col min="326" max="326" width="31.85546875" style="2" bestFit="1" customWidth="1"/>
    <col min="327" max="327" width="29" style="2" bestFit="1" customWidth="1"/>
    <col min="328" max="328" width="37.42578125" style="2" bestFit="1" customWidth="1"/>
    <col min="329" max="329" width="35" style="2" bestFit="1" customWidth="1"/>
    <col min="330" max="330" width="31.85546875" style="2" bestFit="1" customWidth="1"/>
    <col min="331" max="331" width="37.42578125" style="2" bestFit="1" customWidth="1"/>
    <col min="332" max="332" width="35.85546875" style="2" bestFit="1" customWidth="1"/>
    <col min="333" max="333" width="36" style="2" bestFit="1" customWidth="1"/>
    <col min="334" max="334" width="37.85546875" style="2" bestFit="1" customWidth="1"/>
    <col min="335" max="335" width="32" style="2" bestFit="1" customWidth="1"/>
    <col min="336" max="336" width="32.5703125" style="2" bestFit="1" customWidth="1"/>
    <col min="337" max="337" width="34.42578125" style="2" bestFit="1" customWidth="1"/>
    <col min="338" max="338" width="41.5703125" style="2" bestFit="1" customWidth="1"/>
    <col min="339" max="339" width="31.42578125" style="2" bestFit="1" customWidth="1"/>
    <col min="340" max="340" width="36.140625" style="2" bestFit="1" customWidth="1"/>
    <col min="341" max="341" width="30.28515625" style="2" bestFit="1" customWidth="1"/>
    <col min="342" max="342" width="34.5703125" style="2" bestFit="1" customWidth="1"/>
    <col min="343" max="343" width="33" style="2" bestFit="1" customWidth="1"/>
    <col min="344" max="344" width="40.5703125" style="2" bestFit="1" customWidth="1"/>
    <col min="345" max="345" width="45.7109375" style="2" bestFit="1" customWidth="1"/>
    <col min="346" max="346" width="38" style="2" bestFit="1" customWidth="1"/>
    <col min="347" max="347" width="32.7109375" style="2" bestFit="1" customWidth="1"/>
    <col min="348" max="348" width="37.42578125" style="2" bestFit="1" customWidth="1"/>
    <col min="349" max="349" width="42.140625" style="2" bestFit="1" customWidth="1"/>
    <col min="350" max="350" width="33.5703125" style="2" bestFit="1" customWidth="1"/>
    <col min="351" max="351" width="40" style="2" bestFit="1" customWidth="1"/>
    <col min="352" max="352" width="32.7109375" style="2" bestFit="1" customWidth="1"/>
    <col min="353" max="353" width="31.7109375" style="2" bestFit="1" customWidth="1"/>
    <col min="354" max="354" width="32.140625" style="2" bestFit="1" customWidth="1"/>
    <col min="355" max="355" width="42.5703125" style="2" bestFit="1" customWidth="1"/>
    <col min="356" max="356" width="34" style="2" bestFit="1" customWidth="1"/>
    <col min="357" max="357" width="34.85546875" style="2" bestFit="1" customWidth="1"/>
    <col min="358" max="358" width="30.5703125" style="2" bestFit="1" customWidth="1"/>
    <col min="359" max="359" width="36.85546875" style="2" bestFit="1" customWidth="1"/>
    <col min="360" max="360" width="32.42578125" style="2" bestFit="1" customWidth="1"/>
    <col min="361" max="361" width="32.7109375" style="2" bestFit="1" customWidth="1"/>
    <col min="362" max="362" width="33.5703125" style="2" bestFit="1" customWidth="1"/>
    <col min="363" max="363" width="31.85546875" style="2" bestFit="1" customWidth="1"/>
    <col min="364" max="364" width="36.85546875" style="2" bestFit="1" customWidth="1"/>
    <col min="365" max="365" width="32.42578125" style="2" bestFit="1" customWidth="1"/>
    <col min="366" max="366" width="32.7109375" style="2" bestFit="1" customWidth="1"/>
    <col min="367" max="367" width="33.5703125" style="2" bestFit="1" customWidth="1"/>
    <col min="368" max="368" width="31.85546875" style="2" bestFit="1" customWidth="1"/>
    <col min="369" max="369" width="36.85546875" style="2" bestFit="1" customWidth="1"/>
    <col min="370" max="370" width="32.42578125" style="2" bestFit="1" customWidth="1"/>
    <col min="371" max="371" width="32.7109375" style="2" bestFit="1" customWidth="1"/>
    <col min="372" max="372" width="33.5703125" style="2" bestFit="1" customWidth="1"/>
    <col min="373" max="373" width="31.85546875" style="2" bestFit="1" customWidth="1"/>
    <col min="374" max="374" width="36.85546875" style="2" bestFit="1" customWidth="1"/>
    <col min="375" max="375" width="32.42578125" style="2" bestFit="1" customWidth="1"/>
    <col min="376" max="376" width="32.7109375" style="2" bestFit="1" customWidth="1"/>
    <col min="377" max="377" width="33.5703125" style="2" bestFit="1" customWidth="1"/>
    <col min="378" max="378" width="31.85546875" style="2" bestFit="1" customWidth="1"/>
    <col min="379" max="379" width="36.85546875" style="2" bestFit="1" customWidth="1"/>
    <col min="380" max="380" width="32.42578125" style="2" bestFit="1" customWidth="1"/>
    <col min="381" max="381" width="32.7109375" style="2" bestFit="1" customWidth="1"/>
    <col min="382" max="382" width="33.5703125" style="2" bestFit="1" customWidth="1"/>
    <col min="383" max="383" width="31.85546875" style="2" bestFit="1" customWidth="1"/>
    <col min="384" max="384" width="36.85546875" style="2" bestFit="1" customWidth="1"/>
    <col min="385" max="385" width="32.42578125" style="2" bestFit="1" customWidth="1"/>
    <col min="386" max="386" width="32.7109375" style="2" bestFit="1" customWidth="1"/>
    <col min="387" max="387" width="33.5703125" style="2" bestFit="1" customWidth="1"/>
    <col min="388" max="388" width="31.85546875" style="2" bestFit="1" customWidth="1"/>
    <col min="389" max="389" width="36.85546875" style="2" bestFit="1" customWidth="1"/>
    <col min="390" max="390" width="32.42578125" style="2" bestFit="1" customWidth="1"/>
    <col min="391" max="391" width="32.7109375" style="2" bestFit="1" customWidth="1"/>
    <col min="392" max="392" width="33.5703125" style="2" bestFit="1" customWidth="1"/>
    <col min="393" max="393" width="31.85546875" style="2" bestFit="1" customWidth="1"/>
    <col min="394" max="394" width="36.85546875" style="2" bestFit="1" customWidth="1"/>
    <col min="395" max="395" width="32.42578125" style="2" bestFit="1" customWidth="1"/>
    <col min="396" max="396" width="32.7109375" style="2" bestFit="1" customWidth="1"/>
    <col min="397" max="397" width="33.5703125" style="2" bestFit="1" customWidth="1"/>
    <col min="398" max="398" width="31.85546875" style="2" bestFit="1" customWidth="1"/>
    <col min="399" max="399" width="36.85546875" style="2" bestFit="1" customWidth="1"/>
    <col min="400" max="400" width="32.42578125" style="2" bestFit="1" customWidth="1"/>
    <col min="401" max="401" width="32.7109375" style="2" bestFit="1" customWidth="1"/>
    <col min="402" max="402" width="33.5703125" style="2" bestFit="1" customWidth="1"/>
    <col min="403" max="403" width="31.85546875" style="2" bestFit="1" customWidth="1"/>
    <col min="404" max="404" width="36.85546875" style="2" bestFit="1" customWidth="1"/>
    <col min="405" max="405" width="32.42578125" style="2" bestFit="1" customWidth="1"/>
    <col min="406" max="406" width="32.7109375" style="2" bestFit="1" customWidth="1"/>
    <col min="407" max="407" width="33.5703125" style="2" bestFit="1" customWidth="1"/>
    <col min="408" max="408" width="31.85546875" style="2" bestFit="1" customWidth="1"/>
    <col min="409" max="409" width="39.7109375" style="2" bestFit="1" customWidth="1"/>
    <col min="410" max="410" width="35.28515625" style="2" bestFit="1" customWidth="1"/>
    <col min="411" max="411" width="35.5703125" style="2" bestFit="1" customWidth="1"/>
    <col min="412" max="412" width="36.42578125" style="2" bestFit="1" customWidth="1"/>
    <col min="413" max="413" width="34.7109375" style="2" bestFit="1" customWidth="1"/>
    <col min="414" max="414" width="40.7109375" style="2" bestFit="1" customWidth="1"/>
    <col min="415" max="415" width="36.28515625" style="2" bestFit="1" customWidth="1"/>
    <col min="416" max="416" width="36.5703125" style="2" bestFit="1" customWidth="1"/>
    <col min="417" max="417" width="37.42578125" style="2" bestFit="1" customWidth="1"/>
    <col min="418" max="418" width="35.7109375" style="2" bestFit="1" customWidth="1"/>
    <col min="419" max="419" width="23.7109375" style="1" bestFit="1" customWidth="1"/>
    <col min="420" max="420" width="22.7109375" style="1" bestFit="1" customWidth="1"/>
    <col min="421" max="421" width="23.7109375" style="1" bestFit="1" customWidth="1"/>
    <col min="422" max="422" width="24.7109375" style="1" bestFit="1" customWidth="1"/>
    <col min="423" max="16384" width="11.42578125" style="1"/>
  </cols>
  <sheetData>
    <row r="1" spans="1:422" ht="15" x14ac:dyDescent="0.25">
      <c r="A1" s="1" t="s">
        <v>2105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2" t="s">
        <v>24</v>
      </c>
      <c r="Z1" s="1" t="s">
        <v>25</v>
      </c>
      <c r="AA1" s="1" t="s">
        <v>26</v>
      </c>
      <c r="AB1" s="1" t="s">
        <v>27</v>
      </c>
      <c r="AC1" s="2" t="s">
        <v>28</v>
      </c>
      <c r="AD1" s="1" t="s">
        <v>29</v>
      </c>
      <c r="AE1" s="1" t="s">
        <v>30</v>
      </c>
      <c r="AF1" s="2" t="s">
        <v>31</v>
      </c>
      <c r="AG1" s="1" t="s">
        <v>32</v>
      </c>
      <c r="AH1" s="1" t="s">
        <v>33</v>
      </c>
      <c r="AI1" s="1" t="s">
        <v>34</v>
      </c>
      <c r="AJ1" s="1" t="s">
        <v>2106</v>
      </c>
      <c r="AK1" s="2" t="s">
        <v>35</v>
      </c>
      <c r="AL1" s="1" t="s">
        <v>36</v>
      </c>
      <c r="AM1" s="1" t="s">
        <v>37</v>
      </c>
      <c r="AN1" s="1" t="s">
        <v>2107</v>
      </c>
      <c r="AO1" s="2" t="s">
        <v>38</v>
      </c>
      <c r="AP1" s="1" t="s">
        <v>39</v>
      </c>
      <c r="AQ1" s="1" t="s">
        <v>40</v>
      </c>
      <c r="AR1" s="2" t="s">
        <v>41</v>
      </c>
      <c r="AS1" s="1" t="s">
        <v>42</v>
      </c>
      <c r="AT1" s="1" t="s">
        <v>43</v>
      </c>
      <c r="AU1" s="2" t="s">
        <v>44</v>
      </c>
      <c r="AV1" s="1" t="s">
        <v>45</v>
      </c>
      <c r="AW1" s="1" t="s">
        <v>46</v>
      </c>
      <c r="AX1" s="2" t="s">
        <v>47</v>
      </c>
      <c r="AY1" s="1" t="s">
        <v>48</v>
      </c>
      <c r="AZ1" s="1" t="s">
        <v>49</v>
      </c>
      <c r="BA1" s="2" t="s">
        <v>50</v>
      </c>
      <c r="BB1" s="1" t="s">
        <v>51</v>
      </c>
      <c r="BC1" s="1" t="s">
        <v>52</v>
      </c>
      <c r="BD1" s="2" t="s">
        <v>53</v>
      </c>
      <c r="BE1" s="1" t="s">
        <v>54</v>
      </c>
      <c r="BF1" s="1" t="s">
        <v>55</v>
      </c>
      <c r="BG1" s="2" t="s">
        <v>56</v>
      </c>
      <c r="BH1" s="1" t="s">
        <v>57</v>
      </c>
      <c r="BI1" s="1" t="s">
        <v>58</v>
      </c>
      <c r="BJ1" s="2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72</v>
      </c>
      <c r="BX1" s="1" t="s">
        <v>73</v>
      </c>
      <c r="BY1" s="1" t="s">
        <v>74</v>
      </c>
      <c r="BZ1" s="1" t="s">
        <v>75</v>
      </c>
      <c r="CA1" s="1" t="s">
        <v>76</v>
      </c>
      <c r="CB1" s="1" t="s">
        <v>77</v>
      </c>
      <c r="CC1" s="1" t="s">
        <v>78</v>
      </c>
      <c r="CD1" s="1" t="s">
        <v>79</v>
      </c>
      <c r="CE1" s="1" t="s">
        <v>80</v>
      </c>
      <c r="CF1" s="1" t="s">
        <v>81</v>
      </c>
      <c r="CG1" s="1" t="s">
        <v>82</v>
      </c>
      <c r="CH1" s="1" t="s">
        <v>83</v>
      </c>
      <c r="CI1" s="1" t="s">
        <v>84</v>
      </c>
      <c r="CJ1" s="1" t="s">
        <v>85</v>
      </c>
      <c r="CK1" s="1" t="s">
        <v>86</v>
      </c>
      <c r="CL1" s="1" t="s">
        <v>87</v>
      </c>
      <c r="CM1" s="1" t="s">
        <v>88</v>
      </c>
      <c r="CN1" s="1" t="s">
        <v>89</v>
      </c>
      <c r="CO1" s="1" t="s">
        <v>90</v>
      </c>
      <c r="CP1" s="1" t="s">
        <v>91</v>
      </c>
      <c r="CQ1" s="1" t="s">
        <v>92</v>
      </c>
      <c r="CR1" s="1" t="s">
        <v>93</v>
      </c>
      <c r="CS1" s="1" t="s">
        <v>94</v>
      </c>
      <c r="CT1" s="1" t="s">
        <v>95</v>
      </c>
      <c r="CU1" s="1" t="s">
        <v>96</v>
      </c>
      <c r="CV1" s="1" t="s">
        <v>97</v>
      </c>
      <c r="CW1" s="1" t="s">
        <v>98</v>
      </c>
      <c r="CX1" s="1" t="s">
        <v>99</v>
      </c>
      <c r="CY1" s="1" t="s">
        <v>100</v>
      </c>
      <c r="CZ1" s="1" t="s">
        <v>101</v>
      </c>
      <c r="DA1" s="1" t="s">
        <v>102</v>
      </c>
      <c r="DB1" s="1" t="s">
        <v>103</v>
      </c>
      <c r="DC1" s="1" t="s">
        <v>104</v>
      </c>
      <c r="DD1" s="1" t="s">
        <v>105</v>
      </c>
      <c r="DE1" s="1" t="s">
        <v>106</v>
      </c>
      <c r="DF1" s="1" t="s">
        <v>107</v>
      </c>
      <c r="DG1" s="1" t="s">
        <v>108</v>
      </c>
      <c r="DH1" s="1" t="s">
        <v>109</v>
      </c>
      <c r="DI1" s="1" t="s">
        <v>110</v>
      </c>
      <c r="DJ1" s="1" t="s">
        <v>111</v>
      </c>
      <c r="DK1" s="1" t="s">
        <v>112</v>
      </c>
      <c r="DL1" s="1" t="s">
        <v>113</v>
      </c>
      <c r="DM1" s="1" t="s">
        <v>114</v>
      </c>
      <c r="DN1" s="1" t="s">
        <v>115</v>
      </c>
      <c r="DO1" s="1" t="s">
        <v>116</v>
      </c>
      <c r="DP1" s="1" t="s">
        <v>117</v>
      </c>
      <c r="DQ1" s="1" t="s">
        <v>118</v>
      </c>
      <c r="DR1" s="1" t="s">
        <v>119</v>
      </c>
      <c r="DS1" s="1" t="s">
        <v>120</v>
      </c>
      <c r="DT1" s="1" t="s">
        <v>121</v>
      </c>
      <c r="DU1" s="1" t="s">
        <v>122</v>
      </c>
      <c r="DV1" s="1" t="s">
        <v>123</v>
      </c>
      <c r="DW1" s="1" t="s">
        <v>124</v>
      </c>
      <c r="DX1" s="1" t="s">
        <v>125</v>
      </c>
      <c r="DY1" s="1" t="s">
        <v>126</v>
      </c>
      <c r="DZ1" s="1" t="s">
        <v>127</v>
      </c>
      <c r="EA1" s="1" t="s">
        <v>128</v>
      </c>
      <c r="EB1" s="1" t="s">
        <v>129</v>
      </c>
      <c r="EC1" s="1" t="s">
        <v>130</v>
      </c>
      <c r="ED1" s="1" t="s">
        <v>131</v>
      </c>
      <c r="EE1" s="1" t="s">
        <v>132</v>
      </c>
      <c r="EF1" s="1" t="s">
        <v>133</v>
      </c>
      <c r="EG1" s="1" t="s">
        <v>134</v>
      </c>
      <c r="EH1" s="1" t="s">
        <v>135</v>
      </c>
      <c r="EI1" s="1" t="s">
        <v>136</v>
      </c>
      <c r="EJ1" s="1" t="s">
        <v>137</v>
      </c>
      <c r="EK1" s="1" t="s">
        <v>138</v>
      </c>
      <c r="EL1" s="1" t="s">
        <v>139</v>
      </c>
      <c r="EM1" s="1" t="s">
        <v>140</v>
      </c>
      <c r="EN1" s="1" t="s">
        <v>141</v>
      </c>
      <c r="EO1" s="1" t="s">
        <v>142</v>
      </c>
      <c r="EP1" s="1" t="s">
        <v>143</v>
      </c>
      <c r="EQ1" s="1" t="s">
        <v>144</v>
      </c>
      <c r="ER1" s="1" t="s">
        <v>145</v>
      </c>
      <c r="ES1" s="1" t="s">
        <v>146</v>
      </c>
      <c r="ET1" s="1" t="s">
        <v>147</v>
      </c>
      <c r="EU1" s="1" t="s">
        <v>148</v>
      </c>
      <c r="EV1" s="1" t="s">
        <v>149</v>
      </c>
      <c r="EW1" s="1" t="s">
        <v>150</v>
      </c>
      <c r="EX1" s="1" t="s">
        <v>151</v>
      </c>
      <c r="EY1" s="1" t="s">
        <v>152</v>
      </c>
      <c r="EZ1" s="1" t="s">
        <v>153</v>
      </c>
      <c r="FA1" s="1" t="s">
        <v>154</v>
      </c>
      <c r="FB1" s="1" t="s">
        <v>155</v>
      </c>
      <c r="FC1" s="1" t="s">
        <v>156</v>
      </c>
      <c r="FD1" s="1" t="s">
        <v>157</v>
      </c>
      <c r="FE1" s="1" t="s">
        <v>158</v>
      </c>
      <c r="FF1" s="1" t="s">
        <v>159</v>
      </c>
      <c r="FG1" s="1" t="s">
        <v>160</v>
      </c>
      <c r="FH1" s="1" t="s">
        <v>161</v>
      </c>
      <c r="FI1" s="1" t="s">
        <v>162</v>
      </c>
      <c r="FJ1" s="1" t="s">
        <v>163</v>
      </c>
      <c r="FK1" s="1" t="s">
        <v>164</v>
      </c>
      <c r="FL1" s="1" t="s">
        <v>165</v>
      </c>
      <c r="FM1" s="1" t="s">
        <v>166</v>
      </c>
      <c r="FN1" s="1" t="s">
        <v>167</v>
      </c>
      <c r="FO1" s="1" t="s">
        <v>168</v>
      </c>
      <c r="FP1" s="1" t="s">
        <v>169</v>
      </c>
      <c r="FQ1" s="1" t="s">
        <v>170</v>
      </c>
      <c r="FR1" s="1" t="s">
        <v>2093</v>
      </c>
      <c r="FS1" s="1" t="s">
        <v>171</v>
      </c>
      <c r="FT1" s="1" t="s">
        <v>172</v>
      </c>
      <c r="FU1" s="1" t="s">
        <v>173</v>
      </c>
      <c r="FV1" s="1" t="s">
        <v>174</v>
      </c>
      <c r="FW1" s="1" t="s">
        <v>175</v>
      </c>
      <c r="FX1" s="1" t="s">
        <v>176</v>
      </c>
      <c r="FY1" s="1" t="s">
        <v>177</v>
      </c>
      <c r="FZ1" s="1" t="s">
        <v>178</v>
      </c>
      <c r="GA1" s="1" t="s">
        <v>179</v>
      </c>
      <c r="GB1" s="1" t="s">
        <v>180</v>
      </c>
      <c r="GC1" s="1" t="s">
        <v>181</v>
      </c>
      <c r="GD1" s="1" t="s">
        <v>182</v>
      </c>
      <c r="GE1" s="1" t="s">
        <v>183</v>
      </c>
      <c r="GF1" s="1" t="s">
        <v>184</v>
      </c>
      <c r="GG1" s="1" t="s">
        <v>185</v>
      </c>
      <c r="GH1" s="1" t="s">
        <v>186</v>
      </c>
      <c r="GI1" s="1" t="s">
        <v>187</v>
      </c>
      <c r="GJ1" s="1" t="s">
        <v>188</v>
      </c>
      <c r="GK1" s="1" t="s">
        <v>189</v>
      </c>
      <c r="GL1" s="1" t="s">
        <v>190</v>
      </c>
      <c r="GM1" s="1" t="s">
        <v>191</v>
      </c>
      <c r="GN1" s="1" t="s">
        <v>192</v>
      </c>
      <c r="GO1" s="1" t="s">
        <v>193</v>
      </c>
      <c r="GP1" s="1" t="s">
        <v>194</v>
      </c>
      <c r="GQ1" s="1" t="s">
        <v>195</v>
      </c>
      <c r="GR1" s="1" t="s">
        <v>196</v>
      </c>
      <c r="GS1" s="1" t="s">
        <v>197</v>
      </c>
      <c r="GT1" s="1" t="s">
        <v>198</v>
      </c>
      <c r="GU1" s="1" t="s">
        <v>199</v>
      </c>
      <c r="GV1" s="1" t="s">
        <v>200</v>
      </c>
      <c r="GW1" s="1" t="s">
        <v>201</v>
      </c>
      <c r="GX1" s="1" t="s">
        <v>202</v>
      </c>
      <c r="GY1" s="1" t="s">
        <v>203</v>
      </c>
      <c r="GZ1" s="1" t="s">
        <v>204</v>
      </c>
      <c r="HA1" s="1" t="s">
        <v>205</v>
      </c>
      <c r="HB1" s="1" t="s">
        <v>206</v>
      </c>
      <c r="HC1" s="1" t="s">
        <v>207</v>
      </c>
      <c r="HD1" s="1" t="s">
        <v>208</v>
      </c>
      <c r="HE1" s="1" t="s">
        <v>209</v>
      </c>
      <c r="HF1" s="1" t="s">
        <v>210</v>
      </c>
      <c r="HG1" s="1" t="s">
        <v>211</v>
      </c>
      <c r="HH1" s="1" t="s">
        <v>212</v>
      </c>
      <c r="HI1" s="1" t="s">
        <v>213</v>
      </c>
      <c r="HJ1" s="1" t="s">
        <v>214</v>
      </c>
      <c r="HK1" s="1" t="s">
        <v>215</v>
      </c>
      <c r="HL1" s="1" t="s">
        <v>216</v>
      </c>
      <c r="HM1" s="1" t="s">
        <v>217</v>
      </c>
      <c r="HN1" s="1" t="s">
        <v>218</v>
      </c>
      <c r="HO1" s="1" t="s">
        <v>219</v>
      </c>
      <c r="HP1" s="1" t="s">
        <v>220</v>
      </c>
      <c r="HQ1" s="1" t="s">
        <v>221</v>
      </c>
      <c r="HR1" s="1" t="s">
        <v>222</v>
      </c>
      <c r="HS1" s="1" t="s">
        <v>223</v>
      </c>
      <c r="HT1" s="1" t="s">
        <v>224</v>
      </c>
      <c r="HU1" s="1" t="s">
        <v>225</v>
      </c>
      <c r="HV1" s="1" t="s">
        <v>226</v>
      </c>
      <c r="HW1" s="1" t="s">
        <v>227</v>
      </c>
      <c r="HX1" s="1" t="s">
        <v>228</v>
      </c>
      <c r="HY1" s="1" t="s">
        <v>229</v>
      </c>
      <c r="HZ1" s="1" t="s">
        <v>230</v>
      </c>
      <c r="IA1" s="1" t="s">
        <v>231</v>
      </c>
      <c r="IB1" s="1" t="s">
        <v>232</v>
      </c>
      <c r="IC1" s="1" t="s">
        <v>233</v>
      </c>
      <c r="ID1" s="1" t="s">
        <v>234</v>
      </c>
      <c r="IE1" s="1" t="s">
        <v>235</v>
      </c>
      <c r="IF1" s="1" t="s">
        <v>236</v>
      </c>
      <c r="IG1" s="1" t="s">
        <v>2094</v>
      </c>
      <c r="IH1" s="1" t="s">
        <v>2095</v>
      </c>
      <c r="II1" s="1" t="s">
        <v>2096</v>
      </c>
      <c r="IJ1" s="1" t="s">
        <v>2097</v>
      </c>
      <c r="IK1" s="1" t="s">
        <v>2098</v>
      </c>
      <c r="IL1" s="1" t="s">
        <v>2099</v>
      </c>
      <c r="IM1" s="25" t="s">
        <v>1926</v>
      </c>
      <c r="IN1" s="25" t="s">
        <v>1927</v>
      </c>
      <c r="IO1" s="25" t="s">
        <v>1928</v>
      </c>
      <c r="IP1" s="25" t="s">
        <v>1929</v>
      </c>
      <c r="IQ1" s="25" t="s">
        <v>1930</v>
      </c>
      <c r="IR1" s="25" t="s">
        <v>1931</v>
      </c>
      <c r="IS1" s="25" t="s">
        <v>1932</v>
      </c>
      <c r="IT1" s="25" t="s">
        <v>1933</v>
      </c>
      <c r="IU1" s="25" t="s">
        <v>1934</v>
      </c>
      <c r="IV1" s="25" t="s">
        <v>1935</v>
      </c>
      <c r="IW1" s="25" t="s">
        <v>1936</v>
      </c>
      <c r="IX1" s="25" t="s">
        <v>1937</v>
      </c>
      <c r="IY1" s="25" t="s">
        <v>1938</v>
      </c>
      <c r="IZ1" s="25" t="s">
        <v>1939</v>
      </c>
      <c r="JA1" s="25" t="s">
        <v>1940</v>
      </c>
      <c r="JB1" s="25" t="s">
        <v>1941</v>
      </c>
      <c r="JC1" s="25" t="s">
        <v>1942</v>
      </c>
      <c r="JD1" s="25" t="s">
        <v>1943</v>
      </c>
      <c r="JE1" s="25" t="s">
        <v>1944</v>
      </c>
      <c r="JF1" s="25" t="s">
        <v>1945</v>
      </c>
      <c r="JG1" s="25" t="s">
        <v>1946</v>
      </c>
      <c r="JH1" s="25" t="s">
        <v>1947</v>
      </c>
      <c r="JI1" s="25" t="s">
        <v>1948</v>
      </c>
      <c r="JJ1" s="25" t="s">
        <v>1949</v>
      </c>
      <c r="JK1" s="25" t="s">
        <v>1950</v>
      </c>
      <c r="JL1" s="25" t="s">
        <v>1951</v>
      </c>
      <c r="JM1" s="25" t="s">
        <v>1952</v>
      </c>
      <c r="JN1" s="25" t="s">
        <v>1953</v>
      </c>
      <c r="JO1" s="25" t="s">
        <v>1954</v>
      </c>
      <c r="JP1" s="25" t="s">
        <v>1955</v>
      </c>
      <c r="JQ1" s="25" t="s">
        <v>1956</v>
      </c>
      <c r="JR1" s="25" t="s">
        <v>1957</v>
      </c>
      <c r="JS1" s="25" t="s">
        <v>1958</v>
      </c>
      <c r="JT1" s="25" t="s">
        <v>1959</v>
      </c>
      <c r="JU1" s="25" t="s">
        <v>1960</v>
      </c>
      <c r="JV1" s="25" t="s">
        <v>1961</v>
      </c>
      <c r="JW1" s="25" t="s">
        <v>1962</v>
      </c>
      <c r="JX1" s="25" t="s">
        <v>1963</v>
      </c>
      <c r="JY1" s="25" t="s">
        <v>1964</v>
      </c>
      <c r="JZ1" s="25" t="s">
        <v>1965</v>
      </c>
      <c r="KA1" s="25" t="s">
        <v>1966</v>
      </c>
      <c r="KB1" s="25" t="s">
        <v>1967</v>
      </c>
      <c r="KC1" s="25" t="s">
        <v>1968</v>
      </c>
      <c r="KD1" s="25" t="s">
        <v>1969</v>
      </c>
      <c r="KE1" s="25" t="s">
        <v>1970</v>
      </c>
      <c r="KF1" s="25" t="s">
        <v>1971</v>
      </c>
      <c r="KG1" s="25" t="s">
        <v>1972</v>
      </c>
      <c r="KH1" s="25" t="s">
        <v>1973</v>
      </c>
      <c r="KI1" s="25" t="s">
        <v>1974</v>
      </c>
      <c r="KJ1" s="25" t="s">
        <v>1975</v>
      </c>
      <c r="KK1" s="25" t="s">
        <v>1976</v>
      </c>
      <c r="KL1" s="25" t="s">
        <v>1977</v>
      </c>
      <c r="KM1" s="25" t="s">
        <v>1978</v>
      </c>
      <c r="KN1" s="25" t="s">
        <v>1979</v>
      </c>
      <c r="KO1" s="25" t="s">
        <v>1980</v>
      </c>
      <c r="KP1" s="25" t="s">
        <v>1981</v>
      </c>
      <c r="KQ1" s="25" t="s">
        <v>1982</v>
      </c>
      <c r="KR1" s="25" t="s">
        <v>1983</v>
      </c>
      <c r="KS1" s="25" t="s">
        <v>1984</v>
      </c>
      <c r="KT1" s="25" t="s">
        <v>1985</v>
      </c>
      <c r="KU1" s="25" t="s">
        <v>1986</v>
      </c>
      <c r="KV1" s="25" t="s">
        <v>1987</v>
      </c>
      <c r="KW1" s="25" t="s">
        <v>1988</v>
      </c>
      <c r="KX1" s="25" t="s">
        <v>1989</v>
      </c>
      <c r="KY1" s="25" t="s">
        <v>1990</v>
      </c>
      <c r="KZ1" s="25" t="s">
        <v>1991</v>
      </c>
      <c r="LA1" s="25" t="s">
        <v>1992</v>
      </c>
      <c r="LB1" s="25" t="s">
        <v>1993</v>
      </c>
      <c r="LC1" s="25" t="s">
        <v>1994</v>
      </c>
      <c r="LD1" s="25" t="s">
        <v>1995</v>
      </c>
      <c r="LE1" s="25" t="s">
        <v>1996</v>
      </c>
      <c r="LF1" s="25" t="s">
        <v>1997</v>
      </c>
      <c r="LG1" s="25" t="s">
        <v>1998</v>
      </c>
      <c r="LH1" s="25" t="s">
        <v>1999</v>
      </c>
      <c r="LI1" s="25" t="s">
        <v>2000</v>
      </c>
      <c r="LJ1" s="25" t="s">
        <v>2001</v>
      </c>
      <c r="LK1" s="25" t="s">
        <v>2002</v>
      </c>
      <c r="LL1" s="25" t="s">
        <v>2003</v>
      </c>
      <c r="LM1" s="25" t="s">
        <v>2004</v>
      </c>
      <c r="LN1" s="25" t="s">
        <v>2005</v>
      </c>
      <c r="LO1" s="25" t="s">
        <v>2006</v>
      </c>
      <c r="LP1" s="25" t="s">
        <v>2007</v>
      </c>
      <c r="LQ1" s="25" t="s">
        <v>2008</v>
      </c>
      <c r="LR1" s="25" t="s">
        <v>2009</v>
      </c>
      <c r="LS1" s="25" t="s">
        <v>2010</v>
      </c>
      <c r="LT1" s="25" t="s">
        <v>2011</v>
      </c>
      <c r="LU1" s="25" t="s">
        <v>2012</v>
      </c>
      <c r="LV1" s="25" t="s">
        <v>2013</v>
      </c>
      <c r="LW1" s="25" t="s">
        <v>2014</v>
      </c>
      <c r="LX1" s="25" t="s">
        <v>2015</v>
      </c>
      <c r="LY1" s="25" t="s">
        <v>2016</v>
      </c>
      <c r="LZ1" s="25" t="s">
        <v>2017</v>
      </c>
      <c r="MA1" s="25" t="s">
        <v>2018</v>
      </c>
      <c r="MB1" s="25" t="s">
        <v>2019</v>
      </c>
      <c r="MC1" s="25" t="s">
        <v>2020</v>
      </c>
      <c r="MD1" s="25" t="s">
        <v>2021</v>
      </c>
      <c r="ME1" s="25" t="s">
        <v>2022</v>
      </c>
      <c r="MF1" s="25" t="s">
        <v>2023</v>
      </c>
      <c r="MG1" s="25" t="s">
        <v>2024</v>
      </c>
      <c r="MH1" s="25" t="s">
        <v>2025</v>
      </c>
      <c r="MI1" s="25" t="s">
        <v>2026</v>
      </c>
      <c r="MJ1" s="25" t="s">
        <v>2027</v>
      </c>
      <c r="MK1" s="25" t="s">
        <v>2028</v>
      </c>
      <c r="ML1" s="25" t="s">
        <v>2029</v>
      </c>
      <c r="MM1" s="25" t="s">
        <v>2030</v>
      </c>
      <c r="MN1" s="25" t="s">
        <v>2031</v>
      </c>
      <c r="MO1" s="25" t="s">
        <v>2032</v>
      </c>
      <c r="MP1" s="25" t="s">
        <v>2033</v>
      </c>
      <c r="MQ1" s="25" t="s">
        <v>2034</v>
      </c>
      <c r="MR1" s="25" t="s">
        <v>2035</v>
      </c>
      <c r="MS1" s="25" t="s">
        <v>2036</v>
      </c>
      <c r="MT1" s="25" t="s">
        <v>2037</v>
      </c>
      <c r="MU1" s="25" t="s">
        <v>2038</v>
      </c>
      <c r="MV1" s="25" t="s">
        <v>2039</v>
      </c>
      <c r="MW1" s="25" t="s">
        <v>2040</v>
      </c>
      <c r="MX1" s="25" t="s">
        <v>2041</v>
      </c>
      <c r="MY1" s="25" t="s">
        <v>2042</v>
      </c>
      <c r="MZ1" s="25" t="s">
        <v>2043</v>
      </c>
      <c r="NA1" s="25" t="s">
        <v>2044</v>
      </c>
      <c r="NB1" s="25" t="s">
        <v>2045</v>
      </c>
      <c r="NC1" s="25" t="s">
        <v>2046</v>
      </c>
      <c r="ND1" s="25" t="s">
        <v>2047</v>
      </c>
      <c r="NE1" s="25" t="s">
        <v>2048</v>
      </c>
      <c r="NF1" s="25" t="s">
        <v>2049</v>
      </c>
      <c r="NG1" s="25" t="s">
        <v>2050</v>
      </c>
      <c r="NH1" s="25" t="s">
        <v>2051</v>
      </c>
      <c r="NI1" s="25" t="s">
        <v>2052</v>
      </c>
      <c r="NJ1" s="25" t="s">
        <v>2053</v>
      </c>
      <c r="NK1" s="25" t="s">
        <v>2054</v>
      </c>
      <c r="NL1" s="25" t="s">
        <v>2055</v>
      </c>
      <c r="NM1" s="25" t="s">
        <v>2056</v>
      </c>
      <c r="NN1" s="25" t="s">
        <v>2057</v>
      </c>
      <c r="NO1" s="25" t="s">
        <v>2058</v>
      </c>
      <c r="NP1" s="25" t="s">
        <v>2059</v>
      </c>
      <c r="NQ1" s="25" t="s">
        <v>2060</v>
      </c>
      <c r="NR1" s="25" t="s">
        <v>2061</v>
      </c>
      <c r="NS1" s="25" t="s">
        <v>2062</v>
      </c>
      <c r="NT1" s="25" t="s">
        <v>2063</v>
      </c>
      <c r="NU1" s="25" t="s">
        <v>2064</v>
      </c>
      <c r="NV1" s="25" t="s">
        <v>2065</v>
      </c>
      <c r="NW1" s="25" t="s">
        <v>2066</v>
      </c>
      <c r="NX1" s="25" t="s">
        <v>2067</v>
      </c>
      <c r="NY1" s="25" t="s">
        <v>2068</v>
      </c>
      <c r="NZ1" s="25" t="s">
        <v>2069</v>
      </c>
      <c r="OA1" s="25" t="s">
        <v>2070</v>
      </c>
      <c r="OB1" s="25" t="s">
        <v>2071</v>
      </c>
      <c r="OC1" s="25" t="s">
        <v>2072</v>
      </c>
      <c r="OD1" s="25" t="s">
        <v>2073</v>
      </c>
      <c r="OE1" s="25" t="s">
        <v>2074</v>
      </c>
      <c r="OF1" s="25" t="s">
        <v>2075</v>
      </c>
      <c r="OG1" s="25" t="s">
        <v>2076</v>
      </c>
      <c r="OH1" s="25" t="s">
        <v>2077</v>
      </c>
      <c r="OI1" s="25" t="s">
        <v>2078</v>
      </c>
      <c r="OJ1" s="25" t="s">
        <v>2079</v>
      </c>
      <c r="OK1" s="25" t="s">
        <v>2080</v>
      </c>
      <c r="OL1" s="25" t="s">
        <v>2081</v>
      </c>
      <c r="OM1" s="25" t="s">
        <v>2082</v>
      </c>
      <c r="ON1" s="25" t="s">
        <v>2083</v>
      </c>
      <c r="OO1" s="25" t="s">
        <v>2084</v>
      </c>
      <c r="OP1" s="25" t="s">
        <v>2085</v>
      </c>
      <c r="OQ1" s="25" t="s">
        <v>2086</v>
      </c>
      <c r="OR1" s="25" t="s">
        <v>2087</v>
      </c>
      <c r="OS1" s="25" t="s">
        <v>2088</v>
      </c>
      <c r="OT1" s="25" t="s">
        <v>2089</v>
      </c>
      <c r="OU1" s="25" t="s">
        <v>2090</v>
      </c>
      <c r="OV1" s="25" t="s">
        <v>2091</v>
      </c>
      <c r="OW1" s="25" t="s">
        <v>2092</v>
      </c>
      <c r="OX1" s="25" t="s">
        <v>2100</v>
      </c>
      <c r="OY1" s="25" t="s">
        <v>2101</v>
      </c>
      <c r="OZ1" s="25" t="s">
        <v>2102</v>
      </c>
      <c r="PA1" s="25" t="s">
        <v>2103</v>
      </c>
      <c r="PB1" s="25" t="s">
        <v>2104</v>
      </c>
      <c r="PC1" s="27" t="s">
        <v>2108</v>
      </c>
      <c r="PD1" s="27" t="s">
        <v>2109</v>
      </c>
      <c r="PE1" s="27" t="s">
        <v>2110</v>
      </c>
      <c r="PF1" s="27" t="s">
        <v>2111</v>
      </c>
    </row>
    <row r="2" spans="1:422" hidden="1" x14ac:dyDescent="0.2">
      <c r="A2" s="1">
        <v>1</v>
      </c>
      <c r="B2" s="1" t="s">
        <v>338</v>
      </c>
      <c r="C2" s="1" t="s">
        <v>244</v>
      </c>
      <c r="D2" s="1" t="s">
        <v>244</v>
      </c>
      <c r="E2" s="1">
        <v>721</v>
      </c>
      <c r="F2" s="1">
        <v>5.3721550000000002</v>
      </c>
      <c r="G2" s="1">
        <v>43.279322000000001</v>
      </c>
      <c r="H2" s="3">
        <v>135</v>
      </c>
      <c r="I2" s="3">
        <v>42</v>
      </c>
      <c r="L2" s="1">
        <v>1</v>
      </c>
      <c r="M2" s="1">
        <v>1</v>
      </c>
      <c r="N2" s="1">
        <v>0</v>
      </c>
      <c r="P2" s="1">
        <v>16</v>
      </c>
      <c r="Q2" s="1">
        <v>2</v>
      </c>
      <c r="R2" s="1">
        <v>7</v>
      </c>
      <c r="S2" s="1">
        <v>16</v>
      </c>
      <c r="T2" s="1">
        <v>0</v>
      </c>
      <c r="U2" s="1">
        <v>43</v>
      </c>
      <c r="V2" s="1">
        <v>146</v>
      </c>
      <c r="W2" s="1">
        <v>92</v>
      </c>
      <c r="X2" s="1">
        <v>10</v>
      </c>
      <c r="Y2" s="2">
        <v>0.63013699000000001</v>
      </c>
      <c r="Z2" s="1">
        <v>146</v>
      </c>
      <c r="AA2" s="1">
        <v>100</v>
      </c>
      <c r="AB2" s="1">
        <v>10</v>
      </c>
      <c r="AC2" s="2">
        <v>0.68493150999999997</v>
      </c>
      <c r="AD2" s="1">
        <v>135</v>
      </c>
      <c r="AE2" s="1">
        <v>43</v>
      </c>
      <c r="AF2" s="2">
        <v>0.31851852000000003</v>
      </c>
      <c r="AG2" s="1">
        <f t="shared" ref="AG2:AG65" si="0">INT((W2/V2)*AD2)-AE2</f>
        <v>42</v>
      </c>
      <c r="AH2" s="1">
        <v>89</v>
      </c>
      <c r="AI2" s="1">
        <v>65</v>
      </c>
      <c r="AJ2" s="1">
        <v>3</v>
      </c>
      <c r="AK2" s="2">
        <v>0.73033707999999997</v>
      </c>
      <c r="AL2" s="1">
        <v>89</v>
      </c>
      <c r="AM2" s="1">
        <v>71</v>
      </c>
      <c r="AN2" s="1">
        <v>5</v>
      </c>
      <c r="AO2" s="2">
        <v>0.79775280999999998</v>
      </c>
      <c r="AP2" s="1">
        <v>139</v>
      </c>
      <c r="AQ2" s="1">
        <v>78</v>
      </c>
      <c r="AR2" s="2">
        <v>0.56115108000000002</v>
      </c>
      <c r="AS2" s="1">
        <v>139</v>
      </c>
      <c r="AT2" s="1">
        <v>79</v>
      </c>
      <c r="AU2" s="2">
        <v>0.56834532000000004</v>
      </c>
      <c r="AV2" s="1">
        <v>138</v>
      </c>
      <c r="AW2" s="1">
        <v>70</v>
      </c>
      <c r="AX2" s="2">
        <v>0.50724638</v>
      </c>
      <c r="AY2" s="1">
        <v>138</v>
      </c>
      <c r="AZ2" s="1">
        <v>57</v>
      </c>
      <c r="BA2" s="2">
        <v>0.41304348000000002</v>
      </c>
      <c r="BB2" s="1">
        <v>138</v>
      </c>
      <c r="BC2" s="1">
        <v>107</v>
      </c>
      <c r="BD2" s="2">
        <v>0.77536232000000005</v>
      </c>
      <c r="BE2" s="1">
        <v>138</v>
      </c>
      <c r="BF2" s="1">
        <v>101</v>
      </c>
      <c r="BG2" s="2">
        <v>0.73188405999999995</v>
      </c>
      <c r="BH2" s="1">
        <v>136</v>
      </c>
      <c r="BI2" s="1">
        <v>69</v>
      </c>
      <c r="BJ2" s="2">
        <v>0.50735293999999997</v>
      </c>
      <c r="BK2" s="1">
        <v>0</v>
      </c>
      <c r="BL2" s="1">
        <v>0</v>
      </c>
      <c r="BN2" s="1">
        <v>5</v>
      </c>
      <c r="BO2" s="1">
        <v>5</v>
      </c>
      <c r="BP2" s="1">
        <v>18</v>
      </c>
      <c r="BQ2" s="1">
        <v>34</v>
      </c>
      <c r="BR2" s="1">
        <v>62</v>
      </c>
      <c r="BT2" s="1">
        <v>42</v>
      </c>
      <c r="BU2" s="1">
        <v>28</v>
      </c>
      <c r="BW2" s="1">
        <v>70</v>
      </c>
      <c r="BX2" s="1">
        <v>0</v>
      </c>
      <c r="BZ2" s="1">
        <v>5</v>
      </c>
      <c r="CA2" s="1">
        <v>0</v>
      </c>
      <c r="CB2" s="1">
        <v>19</v>
      </c>
      <c r="CC2" s="1">
        <v>21</v>
      </c>
      <c r="CD2" s="1">
        <v>34</v>
      </c>
      <c r="CE2" s="1">
        <v>10</v>
      </c>
      <c r="CF2" s="1">
        <v>89</v>
      </c>
      <c r="CG2" s="1">
        <v>20</v>
      </c>
      <c r="CH2" s="1">
        <v>51</v>
      </c>
      <c r="CI2" s="1">
        <v>26</v>
      </c>
      <c r="CJ2" s="1">
        <v>97</v>
      </c>
      <c r="CL2" s="1">
        <v>0</v>
      </c>
      <c r="CM2" s="1">
        <v>0</v>
      </c>
      <c r="CO2" s="1">
        <v>15</v>
      </c>
      <c r="CP2" s="1">
        <v>30</v>
      </c>
      <c r="CQ2" s="1">
        <v>0</v>
      </c>
      <c r="CT2" s="1">
        <v>26</v>
      </c>
      <c r="CU2" s="1">
        <v>4</v>
      </c>
      <c r="CW2" s="1">
        <v>75</v>
      </c>
      <c r="CY2" s="1">
        <v>29</v>
      </c>
      <c r="DA2" s="1">
        <v>38</v>
      </c>
      <c r="DC2" s="1">
        <v>67</v>
      </c>
      <c r="DD2" s="1">
        <v>8</v>
      </c>
      <c r="DE2" s="1">
        <v>0</v>
      </c>
      <c r="DF2" s="1">
        <v>2</v>
      </c>
      <c r="DI2" s="1">
        <v>0</v>
      </c>
      <c r="DJ2" s="1">
        <v>0</v>
      </c>
      <c r="DK2" s="1">
        <v>0</v>
      </c>
      <c r="DL2" s="1">
        <v>6</v>
      </c>
      <c r="DM2" s="1">
        <v>17</v>
      </c>
      <c r="DN2" s="1">
        <v>20</v>
      </c>
      <c r="DQ2" s="1">
        <v>0</v>
      </c>
      <c r="DR2" s="1">
        <v>16</v>
      </c>
      <c r="DS2" s="1">
        <v>0</v>
      </c>
      <c r="DU2" s="1">
        <v>69</v>
      </c>
      <c r="DX2" s="1">
        <v>35</v>
      </c>
      <c r="DZ2" s="1">
        <v>14</v>
      </c>
      <c r="EA2" s="1">
        <v>49</v>
      </c>
      <c r="EB2" s="1">
        <v>2</v>
      </c>
      <c r="EC2" s="1">
        <v>0</v>
      </c>
      <c r="ED2" s="1">
        <v>0</v>
      </c>
      <c r="EE2" s="1">
        <v>1</v>
      </c>
      <c r="EF2" s="1">
        <v>21</v>
      </c>
      <c r="EG2" s="1">
        <v>1</v>
      </c>
      <c r="EH2" s="1">
        <v>8</v>
      </c>
      <c r="EI2" s="1">
        <v>31</v>
      </c>
      <c r="EJ2" s="1">
        <v>25</v>
      </c>
      <c r="EK2" s="1">
        <v>17</v>
      </c>
      <c r="EL2" s="1">
        <v>0</v>
      </c>
      <c r="EM2" s="1">
        <v>106</v>
      </c>
      <c r="EN2" s="1">
        <v>49</v>
      </c>
      <c r="EO2" s="1">
        <v>37</v>
      </c>
      <c r="EP2" s="1">
        <v>86</v>
      </c>
      <c r="EQ2" s="1">
        <v>0</v>
      </c>
      <c r="ER2" s="1">
        <v>1</v>
      </c>
      <c r="ES2" s="1">
        <v>2</v>
      </c>
      <c r="ET2" s="1">
        <v>6</v>
      </c>
      <c r="EU2" s="1">
        <v>0</v>
      </c>
      <c r="EV2" s="1">
        <v>23</v>
      </c>
      <c r="EW2" s="1">
        <v>5</v>
      </c>
      <c r="EX2" s="1">
        <v>0</v>
      </c>
      <c r="EY2" s="1">
        <v>0</v>
      </c>
      <c r="EZ2" s="1">
        <v>5</v>
      </c>
      <c r="FA2" s="1">
        <v>0</v>
      </c>
      <c r="FB2" s="1">
        <v>0</v>
      </c>
      <c r="FC2" s="1">
        <v>0</v>
      </c>
      <c r="FD2" s="1">
        <v>0</v>
      </c>
      <c r="FE2" s="1">
        <v>0</v>
      </c>
      <c r="FF2" s="1">
        <v>0</v>
      </c>
      <c r="FG2" s="1">
        <v>0</v>
      </c>
      <c r="FH2" s="1">
        <v>1</v>
      </c>
      <c r="FI2" s="1">
        <v>0</v>
      </c>
      <c r="FJ2" s="1">
        <v>2</v>
      </c>
      <c r="FK2" s="1">
        <v>0</v>
      </c>
      <c r="FL2" s="1">
        <v>0</v>
      </c>
      <c r="FM2" s="1">
        <v>6</v>
      </c>
      <c r="FN2" s="1">
        <v>1</v>
      </c>
      <c r="FO2" s="1">
        <v>0</v>
      </c>
      <c r="FP2" s="1">
        <v>16</v>
      </c>
      <c r="FQ2" s="1">
        <v>0</v>
      </c>
      <c r="FR2" s="1">
        <f>SUM(Tableau17[[#This Row],[2019-T1-ALEXANDRE Audric]:[2019-T1-MARIE Florie]])</f>
        <v>68</v>
      </c>
      <c r="FS2" s="1">
        <v>5</v>
      </c>
      <c r="FT2" s="1">
        <v>18</v>
      </c>
      <c r="FU2" s="1">
        <v>0</v>
      </c>
      <c r="FV2" s="1">
        <v>39</v>
      </c>
      <c r="FW2" s="1">
        <v>0</v>
      </c>
      <c r="FX2" s="1">
        <v>62</v>
      </c>
      <c r="FY2" s="1">
        <v>0</v>
      </c>
      <c r="FZ2" s="1">
        <v>28</v>
      </c>
      <c r="GA2" s="1">
        <v>0</v>
      </c>
      <c r="GB2" s="1">
        <v>42</v>
      </c>
      <c r="GC2" s="1">
        <v>0</v>
      </c>
      <c r="GD2" s="1">
        <v>70</v>
      </c>
      <c r="GE2" s="1">
        <v>21</v>
      </c>
      <c r="GF2" s="1">
        <v>34</v>
      </c>
      <c r="GG2" s="1">
        <v>0</v>
      </c>
      <c r="GH2" s="1">
        <v>34</v>
      </c>
      <c r="GI2" s="1">
        <v>0</v>
      </c>
      <c r="GJ2" s="1">
        <v>89</v>
      </c>
      <c r="GK2" s="1">
        <v>20</v>
      </c>
      <c r="GL2" s="1">
        <v>51</v>
      </c>
      <c r="GM2" s="1">
        <v>0</v>
      </c>
      <c r="GN2" s="1">
        <v>26</v>
      </c>
      <c r="GO2" s="1">
        <v>0</v>
      </c>
      <c r="GP2" s="1">
        <v>97</v>
      </c>
      <c r="GQ2" s="1">
        <v>30</v>
      </c>
      <c r="GR2" s="1">
        <v>26</v>
      </c>
      <c r="GS2" s="1">
        <v>0</v>
      </c>
      <c r="GT2" s="1">
        <v>19</v>
      </c>
      <c r="GU2" s="1">
        <v>0</v>
      </c>
      <c r="GV2" s="1">
        <v>75</v>
      </c>
      <c r="GW2" s="1">
        <v>29</v>
      </c>
      <c r="GX2" s="1">
        <v>38</v>
      </c>
      <c r="GY2" s="1">
        <v>0</v>
      </c>
      <c r="GZ2" s="1">
        <v>0</v>
      </c>
      <c r="HA2" s="1">
        <v>0</v>
      </c>
      <c r="HB2" s="1">
        <v>67</v>
      </c>
      <c r="HC2" s="1">
        <v>32</v>
      </c>
      <c r="HD2" s="1">
        <v>21</v>
      </c>
      <c r="HE2" s="1">
        <v>17</v>
      </c>
      <c r="HF2" s="1">
        <v>28</v>
      </c>
      <c r="HG2" s="1">
        <v>8</v>
      </c>
      <c r="HH2" s="1">
        <v>106</v>
      </c>
      <c r="HI2" s="1">
        <v>49</v>
      </c>
      <c r="HJ2" s="1">
        <v>0</v>
      </c>
      <c r="HK2" s="1">
        <v>37</v>
      </c>
      <c r="HL2" s="1">
        <v>0</v>
      </c>
      <c r="HM2" s="1">
        <v>0</v>
      </c>
      <c r="HN2" s="1">
        <v>86</v>
      </c>
      <c r="HO2" s="1">
        <v>27</v>
      </c>
      <c r="HP2" s="1">
        <v>6</v>
      </c>
      <c r="HQ2" s="1">
        <v>16</v>
      </c>
      <c r="HR2" s="1">
        <v>20</v>
      </c>
      <c r="HS2" s="1">
        <v>0</v>
      </c>
      <c r="HT2" s="1">
        <v>69</v>
      </c>
      <c r="HU2" s="1">
        <v>7</v>
      </c>
      <c r="HV2" s="1">
        <v>17</v>
      </c>
      <c r="HW2" s="1">
        <v>2</v>
      </c>
      <c r="HX2" s="1">
        <v>17</v>
      </c>
      <c r="HY2" s="1">
        <v>0</v>
      </c>
      <c r="HZ2" s="1">
        <v>43</v>
      </c>
      <c r="IA2" s="1">
        <v>19</v>
      </c>
      <c r="IB2" s="1">
        <v>20</v>
      </c>
      <c r="IC2" s="1">
        <v>16</v>
      </c>
      <c r="ID2" s="1">
        <v>14</v>
      </c>
      <c r="IE2" s="1">
        <v>0</v>
      </c>
      <c r="IF2" s="1">
        <v>69</v>
      </c>
      <c r="IG2" s="1">
        <v>0</v>
      </c>
      <c r="IH2" s="1">
        <v>35</v>
      </c>
      <c r="II2" s="1">
        <v>14</v>
      </c>
      <c r="IJ2" s="1">
        <v>0</v>
      </c>
      <c r="IK2" s="1">
        <v>0</v>
      </c>
      <c r="IL2" s="1">
        <v>49</v>
      </c>
      <c r="IM2" s="26">
        <f>IFERROR(Tableau17[[#This Row],[LDIV]]/Tableau17[[#This Row],[Total général]],"")</f>
        <v>0</v>
      </c>
      <c r="IN2" s="26">
        <f>IFERROR(Tableau17[[#This Row],[LDVC]]/Tableau17[[#This Row],[Total général]],"")</f>
        <v>0</v>
      </c>
      <c r="IO2" s="26">
        <f>IFERROR(Tableau17[[#This Row],[LDVD]]/Tableau17[[#This Row],[Total général]],"")</f>
        <v>2.3255813953488372E-2</v>
      </c>
      <c r="IP2" s="26">
        <f>IFERROR(Tableau17[[#This Row],[LDVG]]/Tableau17[[#This Row],[Total général]],"")</f>
        <v>2.3255813953488372E-2</v>
      </c>
      <c r="IQ2" s="26">
        <f>IFERROR(Tableau17[[#This Row],[LEXD]]/Tableau17[[#This Row],[Total général]],"")</f>
        <v>0</v>
      </c>
      <c r="IR2" s="26">
        <f>IFERROR(Tableau17[[#This Row],[LEXG]]/Tableau17[[#This Row],[Total général]],"")</f>
        <v>0</v>
      </c>
      <c r="IS2" s="26">
        <f>IFERROR(Tableau17[[#This Row],[LLR]]/Tableau17[[#This Row],[Total général]],"")</f>
        <v>0.37209302325581395</v>
      </c>
      <c r="IT2" s="26">
        <f>IFERROR(Tableau17[[#This Row],[LREM]]/Tableau17[[#This Row],[Total général]],"")</f>
        <v>4.6511627906976744E-2</v>
      </c>
      <c r="IU2" s="26">
        <f>IFERROR(Tableau17[[#This Row],[LRN]]/Tableau17[[#This Row],[Total général]],"")</f>
        <v>0.16279069767441862</v>
      </c>
      <c r="IV2" s="26">
        <f>IFERROR(Tableau17[[#This Row],[LUG]]/Tableau17[[#This Row],[Total général]],"")</f>
        <v>0.37209302325581395</v>
      </c>
      <c r="IW2" s="26">
        <f>IFERROR(Tableau17[[#This Row],[LVEC]]/Tableau17[[#This Row],[Total général]],"")</f>
        <v>0</v>
      </c>
      <c r="IX2" s="26">
        <f>IFERROR(Tableau17[[#This Row],[2008-T1-LCMD]]/Tableau17[[#This Row],[2008-T1-TOTAL]],"")</f>
        <v>0</v>
      </c>
      <c r="IY2" s="26">
        <f>IFERROR(Tableau17[[#This Row],[2008-T1-LDVD]]/Tableau17[[#This Row],[2008-T1-TOTAL]],"")</f>
        <v>0</v>
      </c>
      <c r="IZ2" s="26">
        <f>IFERROR(Tableau17[[#This Row],[2008-T1-LEXD]]/Tableau17[[#This Row],[2008-T1-TOTAL]],"")</f>
        <v>0</v>
      </c>
      <c r="JA2" s="26">
        <f>IFERROR(Tableau17[[#This Row],[2008-T1-LEXG]]/Tableau17[[#This Row],[2008-T1-TOTAL]],"")</f>
        <v>8.0645161290322578E-2</v>
      </c>
      <c r="JB2" s="26">
        <f>IFERROR(Tableau17[[#This Row],[2008-T1-LFN]]/Tableau17[[#This Row],[2008-T1-TOTAL]],"")</f>
        <v>8.0645161290322578E-2</v>
      </c>
      <c r="JC2" s="26">
        <f>IFERROR(Tableau17[[#This Row],[2008-T1-LMAJ]]/Tableau17[[#This Row],[2008-T1-TOTAL]],"")</f>
        <v>0.29032258064516131</v>
      </c>
      <c r="JD2" s="26">
        <f>IFERROR(Tableau17[[#This Row],[2008-T1-LUG]]/Tableau17[[#This Row],[2008-T1-TOTAL]],"")</f>
        <v>0.54838709677419351</v>
      </c>
      <c r="JE2" s="26">
        <f>IFERROR(Tableau17[[#This Row],[2008-T2-LFN]]/Tableau17[[#This Row],[2008-T2-TOTAL]],"")</f>
        <v>0</v>
      </c>
      <c r="JF2" s="26">
        <f>IFERROR(Tableau17[[#This Row],[2008-T2-LGC]]/Tableau17[[#This Row],[2008-T2-TOTAL]],"")</f>
        <v>0.6</v>
      </c>
      <c r="JG2" s="26">
        <f>IFERROR(Tableau17[[#This Row],[2008-T2-LMAJ]]/Tableau17[[#This Row],[2008-T2-TOTAL]],"")</f>
        <v>0.4</v>
      </c>
      <c r="JH2" s="26">
        <f>IFERROR(Tableau17[[#This Row],[2008-T2-LUG]]/Tableau17[[#This Row],[2008-T2-TOTAL]],"")</f>
        <v>0</v>
      </c>
      <c r="JI2" s="26">
        <f>IFERROR(Tableau17[[#This Row],[2014-T1-LDIV]]/Tableau17[[#This Row],[2014-T1-TOTAL]],"")</f>
        <v>0</v>
      </c>
      <c r="JJ2" s="26">
        <f>IFERROR(Tableau17[[#This Row],[2014-T1-LDVD]]/Tableau17[[#This Row],[2014-T1-TOTAL]],"")</f>
        <v>0</v>
      </c>
      <c r="JK2" s="26">
        <f>IFERROR(Tableau17[[#This Row],[2014-T1-LDVG]]/Tableau17[[#This Row],[2014-T1-TOTAL]],"")</f>
        <v>5.6179775280898875E-2</v>
      </c>
      <c r="JL2" s="26">
        <f>IFERROR(Tableau17[[#This Row],[2014-T1-LEXG]]/Tableau17[[#This Row],[2014-T1-TOTAL]],"")</f>
        <v>0</v>
      </c>
      <c r="JM2" s="26">
        <f>IFERROR(Tableau17[[#This Row],[2014-T1-LFG]]/Tableau17[[#This Row],[2014-T1-TOTAL]],"")</f>
        <v>0.21348314606741572</v>
      </c>
      <c r="JN2" s="26">
        <f>IFERROR(Tableau17[[#This Row],[2014-T1-LFN]]/Tableau17[[#This Row],[2014-T1-TOTAL]],"")</f>
        <v>0.23595505617977527</v>
      </c>
      <c r="JO2" s="26">
        <f>IFERROR(Tableau17[[#This Row],[2014-T1-LUD]]/Tableau17[[#This Row],[2014-T1-TOTAL]],"")</f>
        <v>0.38202247191011235</v>
      </c>
      <c r="JP2" s="26">
        <f>IFERROR(Tableau17[[#This Row],[2014-T1-LUG]]/Tableau17[[#This Row],[2014-T1-TOTAL]],"")</f>
        <v>0.11235955056179775</v>
      </c>
      <c r="JQ2" s="26">
        <f>IFERROR(Tableau17[[#This Row],[2014-T2-LFN]]/Tableau17[[#This Row],[2014-T2-TOTAL]],"")</f>
        <v>0.20618556701030927</v>
      </c>
      <c r="JR2" s="26">
        <f>IFERROR(Tableau17[[#This Row],[2014-T2-LUD]]/Tableau17[[#This Row],[2014-T2-TOTAL]],"")</f>
        <v>0.52577319587628868</v>
      </c>
      <c r="JS2" s="26">
        <f>IFERROR(Tableau17[[#This Row],[2014-T2-LUG]]/Tableau17[[#This Row],[2014-T2-TOTAL]],"")</f>
        <v>0.26804123711340205</v>
      </c>
      <c r="JT2" s="26">
        <f>IFERROR(Tableau17[[#This Row],[2015-T1-BC-DIV]]/Tableau17[[#This Row],[2015-T1-TOTAL]],"")</f>
        <v>0</v>
      </c>
      <c r="JU2" s="26">
        <f>IFERROR(Tableau17[[#This Row],[2015-T1-BC-DLF]]/Tableau17[[#This Row],[2015-T1-TOTAL]],"")</f>
        <v>0</v>
      </c>
      <c r="JV2" s="26">
        <f>IFERROR(Tableau17[[#This Row],[2015-T1-BC-DVD]]/Tableau17[[#This Row],[2015-T1-TOTAL]],"")</f>
        <v>0</v>
      </c>
      <c r="JW2" s="26">
        <f>IFERROR(Tableau17[[#This Row],[2015-T1-BC-DVG]]/Tableau17[[#This Row],[2015-T1-TOTAL]],"")</f>
        <v>0</v>
      </c>
      <c r="JX2" s="26">
        <f>IFERROR(Tableau17[[#This Row],[2015-T1-BC-FG]]/Tableau17[[#This Row],[2015-T1-TOTAL]],"")</f>
        <v>0.2</v>
      </c>
      <c r="JY2" s="26">
        <f>IFERROR(Tableau17[[#This Row],[2015-T1-BC-FN]]/Tableau17[[#This Row],[2015-T1-TOTAL]],"")</f>
        <v>0.4</v>
      </c>
      <c r="JZ2" s="26">
        <f>IFERROR(Tableau17[[#This Row],[2015-T1-BC-MDM]]/Tableau17[[#This Row],[2015-T1-TOTAL]],"")</f>
        <v>0</v>
      </c>
      <c r="KA2" s="26">
        <f>IFERROR(Tableau17[[#This Row],[2015-T1-BC-RDG]]/Tableau17[[#This Row],[2015-T1-TOTAL]],"")</f>
        <v>0</v>
      </c>
      <c r="KB2" s="26">
        <f>IFERROR(Tableau17[[#This Row],[2015-T1-BC-SOC]]/Tableau17[[#This Row],[2015-T1-TOTAL]],"")</f>
        <v>0</v>
      </c>
      <c r="KC2" s="26">
        <f>IFERROR(Tableau17[[#This Row],[2015-T1-BC-UD]]/Tableau17[[#This Row],[2015-T1-TOTAL]],"")</f>
        <v>0.34666666666666668</v>
      </c>
      <c r="KD2" s="26">
        <f>IFERROR(Tableau17[[#This Row],[2015-T1-BC-UG]]/Tableau17[[#This Row],[2015-T1-TOTAL]],"")</f>
        <v>5.3333333333333337E-2</v>
      </c>
      <c r="KE2" s="26">
        <f>IFERROR(Tableau17[[#This Row],[2015-T1-BC-VEC]]/Tableau17[[#This Row],[2015-T1-TOTAL]],"")</f>
        <v>0</v>
      </c>
      <c r="KF2" s="26">
        <f>IFERROR(Tableau17[[#This Row],[2015-T2-BC-DVG]]/Tableau17[[#This Row],[2015-T2-TOTAL]],"")</f>
        <v>0</v>
      </c>
      <c r="KG2" s="26">
        <f>IFERROR(Tableau17[[#This Row],[2015-T2-BC-FN]]/Tableau17[[#This Row],[2015-T2-TOTAL]],"")</f>
        <v>0.43283582089552236</v>
      </c>
      <c r="KH2" s="26">
        <f>IFERROR(Tableau17[[#This Row],[2015-T2-BC-SOC]]/Tableau17[[#This Row],[2015-T2-TOTAL]],"")</f>
        <v>0</v>
      </c>
      <c r="KI2" s="26">
        <f>IFERROR(Tableau17[[#This Row],[2015-T2-BC-UD]]/Tableau17[[#This Row],[2015-T2-TOTAL]],"")</f>
        <v>0.56716417910447758</v>
      </c>
      <c r="KJ2" s="26">
        <f>IFERROR(Tableau17[[#This Row],[2015-T2-BC-UG]]/Tableau17[[#This Row],[2015-T2-TOTAL]],"")</f>
        <v>0</v>
      </c>
      <c r="KK2" s="26">
        <f>IFERROR(Tableau17[[#This Row],[2017 (L)-T1-COM]]/Tableau17[[#This Row],[2017 (L)-T1-TOTAL]],"")</f>
        <v>0.11594202898550725</v>
      </c>
      <c r="KL2" s="26">
        <f>IFERROR(Tableau17[[#This Row],[2017 (L)-T1-DIV]]/Tableau17[[#This Row],[2017 (L)-T1-TOTAL]],"")</f>
        <v>0</v>
      </c>
      <c r="KM2" s="26">
        <f>IFERROR(Tableau17[[#This Row],[2017 (L)-T1-DLF]]/Tableau17[[#This Row],[2017 (L)-T1-TOTAL]],"")</f>
        <v>2.8985507246376812E-2</v>
      </c>
      <c r="KN2" s="26">
        <f>IFERROR(Tableau17[[#This Row],[2017 (L)-T1-DVD]]/Tableau17[[#This Row],[2017 (L)-T1-TOTAL]],"")</f>
        <v>0</v>
      </c>
      <c r="KO2" s="26">
        <f>IFERROR(Tableau17[[#This Row],[2017 (L)-T1-DVG]]/Tableau17[[#This Row],[2017 (L)-T1-TOTAL]],"")</f>
        <v>0</v>
      </c>
      <c r="KP2" s="26">
        <f>IFERROR(Tableau17[[#This Row],[2017 (L)-T1-ECO]]/Tableau17[[#This Row],[2017 (L)-T1-TOTAL]],"")</f>
        <v>0</v>
      </c>
      <c r="KQ2" s="26">
        <f>IFERROR(Tableau17[[#This Row],[2017 (L)-T1-EXD]]/Tableau17[[#This Row],[2017 (L)-T1-TOTAL]],"")</f>
        <v>0</v>
      </c>
      <c r="KR2" s="26">
        <f>IFERROR(Tableau17[[#This Row],[2017 (L)-T1-EXG]]/Tableau17[[#This Row],[2017 (L)-T1-TOTAL]],"")</f>
        <v>0</v>
      </c>
      <c r="KS2" s="26">
        <f>IFERROR(Tableau17[[#This Row],[2017 (L)-T1-FI]]/Tableau17[[#This Row],[2017 (L)-T1-TOTAL]],"")</f>
        <v>8.6956521739130432E-2</v>
      </c>
      <c r="KT2" s="26">
        <f>IFERROR(Tableau17[[#This Row],[2017 (L)-T1-FN]]/Tableau17[[#This Row],[2017 (L)-T1-TOTAL]],"")</f>
        <v>0.24637681159420291</v>
      </c>
      <c r="KU2" s="26">
        <f>IFERROR(Tableau17[[#This Row],[2017 (L)-T1-LR]]/Tableau17[[#This Row],[2017 (L)-T1-TOTAL]],"")</f>
        <v>0.28985507246376813</v>
      </c>
      <c r="KV2" s="26">
        <f>IFERROR(Tableau17[[#This Row],[2017 (L)-T1-MDM]]/Tableau17[[#This Row],[2017 (L)-T1-TOTAL]],"")</f>
        <v>0</v>
      </c>
      <c r="KW2" s="26">
        <f>IFERROR(Tableau17[[#This Row],[2017 (L)-T1-RDG]]/Tableau17[[#This Row],[2017 (L)-T1-TOTAL]],"")</f>
        <v>0</v>
      </c>
      <c r="KX2" s="26">
        <f>IFERROR(Tableau17[[#This Row],[2017 (L)-T1-REG]]/Tableau17[[#This Row],[2017 (L)-T1-TOTAL]],"")</f>
        <v>0</v>
      </c>
      <c r="KY2" s="26">
        <f>IFERROR(Tableau17[[#This Row],[2017 (L)-T1-REM]]/Tableau17[[#This Row],[2017 (L)-T1-TOTAL]],"")</f>
        <v>0.2318840579710145</v>
      </c>
      <c r="KZ2" s="26">
        <f>IFERROR(Tableau17[[#This Row],[2017 (L)-T1-SOC]]/Tableau17[[#This Row],[2017 (L)-T1-TOTAL]],"")</f>
        <v>0</v>
      </c>
      <c r="LA2" s="26">
        <f>IFERROR(Tableau17[[#This Row],[2017 (L)-T1-UDI]]/Tableau17[[#This Row],[2017 (L)-T1-TOTAL]],"")</f>
        <v>0</v>
      </c>
      <c r="LB2" s="26">
        <f>IFERROR(Tableau17[[#This Row],[2017 (L)-T2-FI]]/Tableau17[[#This Row],[2017 (L)-T2-TOTAL]],"")</f>
        <v>0</v>
      </c>
      <c r="LC2" s="26">
        <f>IFERROR(Tableau17[[#This Row],[2017 (L)-T2-FN]]/Tableau17[[#This Row],[2017 (L)-T2-TOTAL]],"")</f>
        <v>0</v>
      </c>
      <c r="LD2" s="26">
        <f>IFERROR(Tableau17[[#This Row],[2017 (L)-T2-LR]]/Tableau17[[#This Row],[2017 (L)-T2-TOTAL]],"")</f>
        <v>0.7142857142857143</v>
      </c>
      <c r="LE2" s="26">
        <f>IFERROR(Tableau17[[#This Row],[2017 (L)-T2-MDM]]/Tableau17[[#This Row],[2017 (L)-T2-TOTAL]],"")</f>
        <v>0</v>
      </c>
      <c r="LF2" s="26">
        <f>IFERROR(Tableau17[[#This Row],[2017 (L)-T2-REM]]/Tableau17[[#This Row],[2017 (L)-T2-TOTAL]],"")</f>
        <v>0.2857142857142857</v>
      </c>
      <c r="LG2" s="26">
        <f>IFERROR(Tableau17[[#This Row],[2017-T1-ARTHAUD Nathalie]]/Tableau17[[#This Row],[2017-T1-TOTAL]],"")</f>
        <v>1.8867924528301886E-2</v>
      </c>
      <c r="LH2" s="26">
        <f>IFERROR(Tableau17[[#This Row],[2017-T1-ASSELINEAU Fran]]/Tableau17[[#This Row],[2017-T1-TOTAL]],"")</f>
        <v>0</v>
      </c>
      <c r="LI2" s="26">
        <f>IFERROR(Tableau17[[#This Row],[2017-T1-CHEMINADE Jacques]]/Tableau17[[#This Row],[2017-T1-TOTAL]],"")</f>
        <v>0</v>
      </c>
      <c r="LJ2" s="26">
        <f>IFERROR(Tableau17[[#This Row],[2017-T1-DUPONT-AIGNAN Nicolas]]/Tableau17[[#This Row],[2017-T1-TOTAL]],"")</f>
        <v>9.433962264150943E-3</v>
      </c>
      <c r="LK2" s="26">
        <f>IFERROR(Tableau17[[#This Row],[2017-T1-FILLON Fran]]/Tableau17[[#This Row],[2017-T1-TOTAL]],"")</f>
        <v>0.19811320754716982</v>
      </c>
      <c r="LL2" s="26">
        <f>IFERROR(Tableau17[[#This Row],[2017-T1-HAMON Beno]]/Tableau17[[#This Row],[2017-T1-TOTAL]],"")</f>
        <v>9.433962264150943E-3</v>
      </c>
      <c r="LM2" s="26">
        <f>IFERROR(Tableau17[[#This Row],[2017-T1-LASSALLE Jean]]/Tableau17[[#This Row],[2017-T1-TOTAL]],"")</f>
        <v>7.5471698113207544E-2</v>
      </c>
      <c r="LN2" s="26">
        <f>IFERROR(Tableau17[[#This Row],[2017-T1-LE PEN Marine]]/Tableau17[[#This Row],[2017-T1-TOTAL]],"")</f>
        <v>0.29245283018867924</v>
      </c>
      <c r="LO2" s="26">
        <f>IFERROR(Tableau17[[#This Row],[2017-T1-M Jean-Luc]]/Tableau17[[#This Row],[2017-T1-TOTAL]],"")</f>
        <v>0.23584905660377359</v>
      </c>
      <c r="LP2" s="26">
        <f>IFERROR(Tableau17[[#This Row],[2017-T1-MACRON Emmanuel]]/Tableau17[[#This Row],[2017-T1-TOTAL]],"")</f>
        <v>0.16037735849056603</v>
      </c>
      <c r="LQ2" s="26">
        <f>IFERROR(Tableau17[[#This Row],[2017-T1-POUTOU Philippe]]/Tableau17[[#This Row],[2017-T1-TOTAL]],"")</f>
        <v>0</v>
      </c>
      <c r="LR2" s="26">
        <f>IFERROR(Tableau17[[#This Row],[2017-T2-LE PEN Marine]]/Tableau17[[#This Row],[2017-T2-TOTAL]],"")</f>
        <v>0.56976744186046513</v>
      </c>
      <c r="LS2" s="26">
        <f>IFERROR(Tableau17[[#This Row],[2017-T2-MACRON Emmanuel]]/Tableau17[[#This Row],[2017-T2-TOTAL]],"")</f>
        <v>0.43023255813953487</v>
      </c>
      <c r="LT2" s="26">
        <f>IFERROR(Tableau17[[#This Row],[2019-T1-ALEXANDRE Audric]]/Tableau17[[#This Row],[2019-T1-TOTAL]],"")</f>
        <v>0</v>
      </c>
      <c r="LU2" s="26">
        <f>IFERROR(Tableau17[[#This Row],[2019-T1-ARTHAUD Nathalie]]/Tableau17[[#This Row],[2019-T1-TOTAL]],"")</f>
        <v>1.4705882352941176E-2</v>
      </c>
      <c r="LV2" s="26">
        <f>IFERROR(Tableau17[[#This Row],[2019-T1-ASSELINEAU François]]/Tableau17[[#This Row],[2019-T1-TOTAL]],"")</f>
        <v>2.9411764705882353E-2</v>
      </c>
      <c r="LW2" s="26">
        <f>IFERROR(Tableau17[[#This Row],[2019-T1-AUBRY Manon]]/Tableau17[[#This Row],[2019-T1-TOTAL]],"")</f>
        <v>8.8235294117647065E-2</v>
      </c>
      <c r="LX2" s="26">
        <f>IFERROR(Tableau17[[#This Row],[2019-T1-AZERGUI Nagib]]/Tableau17[[#This Row],[2019-T1-TOTAL]],"")</f>
        <v>0</v>
      </c>
      <c r="LY2" s="26">
        <f>IFERROR(Tableau17[[#This Row],[2019-T1-BARDELLA Jordan]]/Tableau17[[#This Row],[2019-T1-TOTAL]],"")</f>
        <v>0.33823529411764708</v>
      </c>
      <c r="LZ2" s="26">
        <f>IFERROR(Tableau17[[#This Row],[2019-T1-BELLAMY François-Xavier]]/Tableau17[[#This Row],[2019-T1-TOTAL]],"")</f>
        <v>7.3529411764705885E-2</v>
      </c>
      <c r="MA2" s="26">
        <f>IFERROR(Tableau17[[#This Row],[2019-T1-BIDOU Olivier]]/Tableau17[[#This Row],[2019-T1-TOTAL]],"")</f>
        <v>0</v>
      </c>
      <c r="MB2" s="26">
        <f>IFERROR(Tableau17[[#This Row],[2019-T1-BOURG Dominique]]/Tableau17[[#This Row],[2019-T1-TOTAL]],"")</f>
        <v>0</v>
      </c>
      <c r="MC2" s="26">
        <f>IFERROR(Tableau17[[#This Row],[2019-T1-BROSSAT Ian]]/Tableau17[[#This Row],[2019-T1-TOTAL]],"")</f>
        <v>7.3529411764705885E-2</v>
      </c>
      <c r="MD2" s="26">
        <f>IFERROR(Tableau17[[#This Row],[2019-T1-CAILLAUD Sophie]]/Tableau17[[#This Row],[2019-T1-TOTAL]],"")</f>
        <v>0</v>
      </c>
      <c r="ME2" s="26">
        <f>IFERROR(Tableau17[[#This Row],[2019-T1-CAMUS Renaud]]/Tableau17[[#This Row],[2019-T1-TOTAL]],"")</f>
        <v>0</v>
      </c>
      <c r="MF2" s="26">
        <f>IFERROR(Tableau17[[#This Row],[2019-T1-CHALENÇON Christophe]]/Tableau17[[#This Row],[2019-T1-TOTAL]],"")</f>
        <v>0</v>
      </c>
      <c r="MG2" s="26">
        <f>IFERROR(Tableau17[[#This Row],[2019-T1-CORBET Cathy Denise Ginette]]/Tableau17[[#This Row],[2019-T1-TOTAL]],"")</f>
        <v>0</v>
      </c>
      <c r="MH2" s="26">
        <f>IFERROR(Tableau17[[#This Row],[2019-T1-DE PREVOISIN Robert]]/Tableau17[[#This Row],[2019-T1-TOTAL]],"")</f>
        <v>0</v>
      </c>
      <c r="MI2" s="26">
        <f>IFERROR(Tableau17[[#This Row],[2019-T1-DELFEL Thérèse]]/Tableau17[[#This Row],[2019-T1-TOTAL]],"")</f>
        <v>0</v>
      </c>
      <c r="MJ2" s="26">
        <f>IFERROR(Tableau17[[#This Row],[2019-T1-DIEUMEGARD Pierre]]/Tableau17[[#This Row],[2019-T1-TOTAL]],"")</f>
        <v>0</v>
      </c>
      <c r="MK2" s="26">
        <f>IFERROR(Tableau17[[#This Row],[2019-T1-DUPONT-AIGNAN Nicolas]]/Tableau17[[#This Row],[2019-T1-TOTAL]],"")</f>
        <v>1.4705882352941176E-2</v>
      </c>
      <c r="ML2" s="26">
        <f>IFERROR(Tableau17[[#This Row],[2019-T1-GERNIGON Yves]]/Tableau17[[#This Row],[2019-T1-TOTAL]],"")</f>
        <v>0</v>
      </c>
      <c r="MM2" s="26">
        <f>IFERROR(Tableau17[[#This Row],[2019-T1-GLUCKSMANN Raphaël]]/Tableau17[[#This Row],[2019-T1-TOTAL]],"")</f>
        <v>2.9411764705882353E-2</v>
      </c>
      <c r="MN2" s="26">
        <f>IFERROR(Tableau17[[#This Row],[2019-T1-HAMON Benoît]]/Tableau17[[#This Row],[2019-T1-TOTAL]],"")</f>
        <v>0</v>
      </c>
      <c r="MO2" s="26">
        <f>IFERROR(Tableau17[[#This Row],[2019-T1-HELGEN Gilles]]/Tableau17[[#This Row],[2019-T1-TOTAL]],"")</f>
        <v>0</v>
      </c>
      <c r="MP2" s="26">
        <f>IFERROR(Tableau17[[#This Row],[2019-T1-JADOT Yannick]]/Tableau17[[#This Row],[2019-T1-TOTAL]],"")</f>
        <v>8.8235294117647065E-2</v>
      </c>
      <c r="MQ2" s="26">
        <f>IFERROR(Tableau17[[#This Row],[2019-T1-LAGARDE Jean-Christophe]]/Tableau17[[#This Row],[2019-T1-TOTAL]],"")</f>
        <v>1.4705882352941176E-2</v>
      </c>
      <c r="MR2" s="26">
        <f>IFERROR(Tableau17[[#This Row],[2019-T1-LALANNE Francis]]/Tableau17[[#This Row],[2019-T1-TOTAL]],"")</f>
        <v>0</v>
      </c>
      <c r="MS2" s="26">
        <f>IFERROR(Tableau17[[#This Row],[2019-T1-LOISEAU Nathalie]]/Tableau17[[#This Row],[2019-T1-TOTAL]],"")</f>
        <v>0.23529411764705882</v>
      </c>
      <c r="MT2" s="26">
        <f>IFERROR(Tableau17[[#This Row],[2019-T1-MARIE Florie]]/Tableau17[[#This Row],[2019-T1-TOTAL]],"")</f>
        <v>0</v>
      </c>
      <c r="MU2" s="26">
        <f>IFERROR(Tableau17[[#This Row],[2008-T1-MACROEXTRDROITE]]/Tableau17[[#This Row],[2008-T1-MACROTOTALE]],"")</f>
        <v>8.0645161290322578E-2</v>
      </c>
      <c r="MV2" s="26">
        <f>IFERROR(Tableau17[[#This Row],[2008-T1-MACRODROITE]]/Tableau17[[#This Row],[2008-T1-MACROTOTALE]],"")</f>
        <v>0.29032258064516131</v>
      </c>
      <c r="MW2" s="26">
        <f>IFERROR(Tableau17[[#This Row],[2008-T1-MACROCENTRE]]/Tableau17[[#This Row],[2008-T1-MACROTOTALE]],"")</f>
        <v>0</v>
      </c>
      <c r="MX2" s="26">
        <f>IFERROR(Tableau17[[#This Row],[2008-T1-MACROGAUCHE]]/Tableau17[[#This Row],[2008-T1-MACROTOTALE]],"")</f>
        <v>0.62903225806451613</v>
      </c>
      <c r="MY2" s="26">
        <f>IFERROR(Tableau17[[#This Row],[2008-T1-MACROAUTRE]]/Tableau17[[#This Row],[2008-T1-MACROTOTALE]],"")</f>
        <v>0</v>
      </c>
      <c r="MZ2" s="26">
        <f>IFERROR(Tableau17[[#This Row],[2008-T2-MACROEXTRDROITE]]/Tableau17[[#This Row],[2008-T2-MACROTOTALE]],"")</f>
        <v>0</v>
      </c>
      <c r="NA2" s="26">
        <f>IFERROR(Tableau17[[#This Row],[2008-T2-MACRODROITE]]/Tableau17[[#This Row],[2008-T2-MACROTOTALE]],"")</f>
        <v>0.4</v>
      </c>
      <c r="NB2" s="26">
        <f>IFERROR(Tableau17[[#This Row],[2008-T2-MACROCENTRE]]/Tableau17[[#This Row],[2008-T2-MACROTOTALE]],"")</f>
        <v>0</v>
      </c>
      <c r="NC2" s="26">
        <f>IFERROR(Tableau17[[#This Row],[2008-T2-MACROGAUCHE]]/Tableau17[[#This Row],[2008-T2-MACROTOTALE]],"")</f>
        <v>0.6</v>
      </c>
      <c r="ND2" s="26">
        <f>IFERROR(Tableau17[[#This Row],[2008-T2-MACROAUTRE]]/Tableau17[[#This Row],[2008-T2-MACROTOTALE]],"")</f>
        <v>0</v>
      </c>
      <c r="NE2" s="26">
        <f>IFERROR(Tableau17[[#This Row],[2014-T1-MACROEXTRDROITE]]/Tableau17[[#This Row],[2014-T1-MACROTOTALE]],"")</f>
        <v>0.23595505617977527</v>
      </c>
      <c r="NF2" s="26">
        <f>IFERROR(Tableau17[[#This Row],[2014-T1-MACRODROITE]]/Tableau17[[#This Row],[2014-T1-MACROTOTALE]],"")</f>
        <v>0.38202247191011235</v>
      </c>
      <c r="NG2" s="26">
        <f>IFERROR(Tableau17[[#This Row],[2014-T1-MACROCENTRE]]/Tableau17[[#This Row],[2014-T1-MACROTOTALE]],"")</f>
        <v>0</v>
      </c>
      <c r="NH2" s="26">
        <f>IFERROR(Tableau17[[#This Row],[2014-T1-MACROGAUCHE]]/Tableau17[[#This Row],[2014-T1-MACROTOTALE]],"")</f>
        <v>0.38202247191011235</v>
      </c>
      <c r="NI2" s="26">
        <f>IFERROR(Tableau17[[#This Row],[2014-T1-MACROAUTRE]]/Tableau17[[#This Row],[2014-T1-MACROTOTALE]],"")</f>
        <v>0</v>
      </c>
      <c r="NJ2" s="26">
        <f>IFERROR(Tableau17[[#This Row],[2014-T2-MACROEXTRDROITE]]/Tableau17[[#This Row],[2014-T2-MACROTOTALE]],"")</f>
        <v>0.20618556701030927</v>
      </c>
      <c r="NK2" s="26">
        <f>IFERROR(Tableau17[[#This Row],[2014-T2-MACRODROITE]]/Tableau17[[#This Row],[2014-T2-MACROTOTALE]],"")</f>
        <v>0.52577319587628868</v>
      </c>
      <c r="NL2" s="26">
        <f>IFERROR(Tableau17[[#This Row],[2014-T2-MACROCENTRE]]/Tableau17[[#This Row],[2014-T2-MACROTOTALE]],"")</f>
        <v>0</v>
      </c>
      <c r="NM2" s="26">
        <f>IFERROR(Tableau17[[#This Row],[2014-T2-MACROGAUCHE]]/Tableau17[[#This Row],[2014-T2-MACROTOTALE]],"")</f>
        <v>0.26804123711340205</v>
      </c>
      <c r="NN2" s="26">
        <f>IFERROR(Tableau17[[#This Row],[2014-T2-MACROAUTRE]]/Tableau17[[#This Row],[2014-T2-MACROTOTALE]],"")</f>
        <v>0</v>
      </c>
      <c r="NO2" s="26">
        <f>IFERROR( Tableau17[[#This Row],[2015-T1-MACROEXTRDROITE]]/Tableau17[[#This Row],[2015-T1-MACROTOTALE]],"")</f>
        <v>0.4</v>
      </c>
      <c r="NP2" s="26">
        <f>IFERROR(Tableau17[[#This Row],[2015-T1-MACRODROITE]]/Tableau17[[#This Row],[2015-T1-MACROTOTALE]],"")</f>
        <v>0.34666666666666668</v>
      </c>
      <c r="NQ2" s="26">
        <f>IFERROR(Tableau17[[#This Row],[2015-T1-MACROCENTRE]]/Tableau17[[#This Row],[2015-T1-MACROTOTALE]],"")</f>
        <v>0</v>
      </c>
      <c r="NR2" s="26">
        <f>IFERROR(Tableau17[[#This Row],[2015-T1-MACROGAUCHE]]/Tableau17[[#This Row],[2015-T1-MACROTOTALE]],"")</f>
        <v>0.25333333333333335</v>
      </c>
      <c r="NS2" s="26">
        <f>IFERROR(Tableau17[[#This Row],[2015-T1-MACROAUTRE]]/Tableau17[[#This Row],[2015-T1-MACROTOTALE]],"")</f>
        <v>0</v>
      </c>
      <c r="NT2" s="26">
        <f>IFERROR(Tableau17[[#This Row],[2015-T2-MACROEXTRDROITE]]/Tableau17[[#This Row],[2015-T2-MACROTOTALE]],"")</f>
        <v>0.43283582089552236</v>
      </c>
      <c r="NU2" s="26">
        <f>IFERROR(Tableau17[[#This Row],[2015-T2-MACRODROITE]]/Tableau17[[#This Row],[2015-T2-MACROTOTALE]],"")</f>
        <v>0.56716417910447758</v>
      </c>
      <c r="NV2" s="26">
        <f>IFERROR(Tableau17[[#This Row],[2015-T2-MACROCENTRE]]/Tableau17[[#This Row],[2015-T2-MACROTOTALE]],"")</f>
        <v>0</v>
      </c>
      <c r="NW2" s="26">
        <f>IFERROR(Tableau17[[#This Row],[2015-T2-MACROGAUCHE]]/Tableau17[[#This Row],[2015-T2-MACROTOTALE]],"")</f>
        <v>0</v>
      </c>
      <c r="NX2" s="26">
        <f>IFERROR(Tableau17[[#This Row],[2015-T2-MACROAUTRE]]/Tableau17[[#This Row],[2015-T2-MACROTOTALE]],"")</f>
        <v>0</v>
      </c>
      <c r="NY2" s="26">
        <f>IFERROR(Tableau17[[#This Row],[2017-T1-MACROEXTRDROITE]]/Tableau17[[#This Row],[2017-T1-MACROTOTALE]],"")</f>
        <v>0.30188679245283018</v>
      </c>
      <c r="NZ2" s="26">
        <f>IFERROR(Tableau17[[#This Row],[2017-T1-MACRODROITE]]/Tableau17[[#This Row],[2017-T1-MACROTOTALE]],"")</f>
        <v>0.19811320754716982</v>
      </c>
      <c r="OA2" s="26">
        <f>IFERROR(Tableau17[[#This Row],[2017-T1-MACROCENTRE]]/Tableau17[[#This Row],[2017-T1-MACROTOTALE]],"")</f>
        <v>0.16037735849056603</v>
      </c>
      <c r="OB2" s="26">
        <f>IFERROR(Tableau17[[#This Row],[2017-T1-MACROGAUCHE]]/Tableau17[[#This Row],[2017-T1-MACROTOTALE]],"")</f>
        <v>0.26415094339622641</v>
      </c>
      <c r="OC2" s="26">
        <f>IFERROR(Tableau17[[#This Row],[2017-T1-MACROAUTRE]]/Tableau17[[#This Row],[2017-T1-MACROTOTALE]],"")</f>
        <v>7.5471698113207544E-2</v>
      </c>
      <c r="OD2" s="26">
        <f>IFERROR(Tableau17[[#This Row],[2017-T2-MACROEXTRDROITE]]/Tableau17[[#This Row],[2017-T2-MACROTOTALE]],"")</f>
        <v>0.56976744186046513</v>
      </c>
      <c r="OE2" s="26">
        <f>IFERROR(Tableau17[[#This Row],[2017-T2-MACRODROITE]]/Tableau17[[#This Row],[2017-T2-MACROTOTALE]],"")</f>
        <v>0</v>
      </c>
      <c r="OF2" s="26">
        <f>IFERROR(Tableau17[[#This Row],[2017-T2-MACROCENTRE]]/Tableau17[[#This Row],[2017-T2-MACROTOTALE]],"")</f>
        <v>0.43023255813953487</v>
      </c>
      <c r="OG2" s="26">
        <f>IFERROR(Tableau17[[#This Row],[2017-T2-MACROGAUCHE]]/Tableau17[[#This Row],[2017-T2-MACROTOTALE]],"")</f>
        <v>0</v>
      </c>
      <c r="OH2" s="26">
        <f>IFERROR(Tableau17[[#This Row],[2017-T2-MACROAUTRE]]/Tableau17[[#This Row],[2017-T2-MACROTOTALE]],"")</f>
        <v>0</v>
      </c>
      <c r="OI2" s="26">
        <f>IFERROR(Tableau17[[#This Row],[2019-T1-MACROEXTRDROITE]]/Tableau17[[#This Row],[2019-T1-MACROTOTALE]],"")</f>
        <v>0.39130434782608697</v>
      </c>
      <c r="OJ2" s="26">
        <f>IFERROR(Tableau17[[#This Row],[2019-T1-MACRODROITE]]/Tableau17[[#This Row],[2019-T1-MACROTOTALE]],"")</f>
        <v>8.6956521739130432E-2</v>
      </c>
      <c r="OK2" s="26">
        <f>IFERROR(Tableau17[[#This Row],[2019-T1-MACROCENTRE]]/Tableau17[[#This Row],[2019-T1-MACROTOTALE]],"")</f>
        <v>0.2318840579710145</v>
      </c>
      <c r="OL2" s="26">
        <f>IFERROR(Tableau17[[#This Row],[2019-T1-MACROGAUCHE]]/Tableau17[[#This Row],[2019-T1-MACROTOTALE]],"")</f>
        <v>0.28985507246376813</v>
      </c>
      <c r="OM2" s="26">
        <f>IFERROR(Tableau17[[#This Row],[2019-T1-MACROAUTRE]]/Tableau17[[#This Row],[2019-T1-MACROTOTALE]],"")</f>
        <v>0</v>
      </c>
      <c r="ON2" s="26">
        <f>IFERROR(Tableau17[[#This Row],[2020-T1-MACROEXTRDROITE]]/Tableau17[[#This Row],[2020-T1-MACROTOTALE]],"")</f>
        <v>0.16279069767441862</v>
      </c>
      <c r="OO2" s="26">
        <f>IFERROR(Tableau17[[#This Row],[2020-T1-MACRODROITE]]/Tableau17[[#This Row],[2020-T1-MACROTOTALE]],"")</f>
        <v>0.39534883720930231</v>
      </c>
      <c r="OP2" s="26">
        <f>IFERROR(Tableau17[[#This Row],[2020-T1-MACROCENTRE]]/Tableau17[[#This Row],[2020-T1-MACROTOTALE]],"")</f>
        <v>4.6511627906976744E-2</v>
      </c>
      <c r="OQ2" s="26">
        <f>IFERROR(Tableau17[[#This Row],[2020-T1-MACROGAUCHE]]/Tableau17[[#This Row],[2020-T1-MACROTOTALE]],"")</f>
        <v>0.39534883720930231</v>
      </c>
      <c r="OR2" s="26">
        <f>IFERROR(Tableau17[[#This Row],[2020-T1-MACROAUTRE]]/Tableau17[[#This Row],[2020-T1-MACROTOTALE]],"")</f>
        <v>0</v>
      </c>
      <c r="OS2" s="26">
        <f>IFERROR(Tableau17[[#This Row],[2017 (L)-T1-MACROEXTRDROITE]]/Tableau17[[#This Row],[2017 (L)-T1-MACROTOTALE]],"")</f>
        <v>0.27536231884057971</v>
      </c>
      <c r="OT2" s="26">
        <f>IFERROR(Tableau17[[#This Row],[2017 (L)-T1-MACRODROITE]]/Tableau17[[#This Row],[2017 (L)-T1-MACROTOTALE]],"")</f>
        <v>0.28985507246376813</v>
      </c>
      <c r="OU2" s="26">
        <f>IFERROR(Tableau17[[#This Row],[2017 (L)-T1-MACROCENTRE]]/Tableau17[[#This Row],[2017 (L)-T1-MACROTOTALE]],"")</f>
        <v>0.2318840579710145</v>
      </c>
      <c r="OV2" s="26">
        <f>IFERROR(Tableau17[[#This Row],[2017 (L)-T1-MACROGAUCHE]]/Tableau17[[#This Row],[2017 (L)-T1-MACROTOTALE]],"")</f>
        <v>0.20289855072463769</v>
      </c>
      <c r="OW2" s="26">
        <f>IFERROR(Tableau17[[#This Row],[2017 (L)-T1-MACROAUTRE]]/Tableau17[[#This Row],[2017 (L)-T1-MACROTOTALE]],"")</f>
        <v>0</v>
      </c>
      <c r="OX2" s="26">
        <f>IFERROR(Tableau17[[#This Row],[2017 (L)-T2-MACROEXTRDROITE]]/Tableau17[[#This Row],[2017 (L)-T2-MACROTOTALE]],"")</f>
        <v>0</v>
      </c>
      <c r="OY2" s="26">
        <f>IFERROR(Tableau17[[#This Row],[2017 (L)-T2-MACRODROITE]]/Tableau17[[#This Row],[2017 (L)-T2-MACROTOTALE]],"")</f>
        <v>0.7142857142857143</v>
      </c>
      <c r="OZ2" s="26">
        <f>IFERROR(Tableau17[[#This Row],[2017 (L)-T2-MACROCENTRE]]/Tableau17[[#This Row],[2017 (L)-T2-MACROTOTALE]],"")</f>
        <v>0.2857142857142857</v>
      </c>
      <c r="PA2" s="26">
        <f>IFERROR(Tableau17[[#This Row],[2017 (L)-T2-MACROGAUCHE]]/Tableau17[[#This Row],[2017 (L)-T2-MACROTOTALE]],"")</f>
        <v>0</v>
      </c>
      <c r="PB2" s="26">
        <f>IFERROR(Tableau17[[#This Row],[2017 (L)-T2-MACROAUTRE]]/Tableau17[[#This Row],[2017 (L)-T2-MACROTOTALE]],"")</f>
        <v>0</v>
      </c>
      <c r="PC2" s="26">
        <f>IFERROR(Tableau17[[#This Row],[2008_T1_PROCUS]]/Tableau17[[#This Row],[2008_T1_INSCRITS]],0)</f>
        <v>3.3707865168539325E-2</v>
      </c>
      <c r="PD2" s="26">
        <f>IFERROR(Tableau17[[#This Row],[2008_T2_PROCUS]]/Tableau17[[#This Row],[2008_T2_INSCRITS]],0)</f>
        <v>5.6179775280898875E-2</v>
      </c>
      <c r="PE2" s="26">
        <f>Tableau17[[#This Row],[2014_T1_PROCUS]]/Tableau17[[#This Row],[2014_T1_INSCRITS]]</f>
        <v>6.8493150684931503E-2</v>
      </c>
      <c r="PF2" s="26">
        <f>IFERROR(Tableau17[[#This Row],[2014_T2_PROCUS]]/Tableau17[[#This Row],[2014_T2_INSCRITS]],0)</f>
        <v>6.8493150684931503E-2</v>
      </c>
    </row>
    <row r="3" spans="1:422" hidden="1" x14ac:dyDescent="0.2">
      <c r="A3" s="1">
        <v>4</v>
      </c>
      <c r="B3" s="1" t="s">
        <v>353</v>
      </c>
      <c r="C3" s="1" t="s">
        <v>356</v>
      </c>
      <c r="D3" s="1" t="s">
        <v>356</v>
      </c>
      <c r="E3" s="1">
        <v>834</v>
      </c>
      <c r="F3" s="1">
        <v>5.3742590000000003</v>
      </c>
      <c r="G3" s="1">
        <v>43.272993</v>
      </c>
      <c r="H3" s="3">
        <v>1225</v>
      </c>
      <c r="I3" s="3">
        <v>374</v>
      </c>
      <c r="L3" s="1">
        <v>38</v>
      </c>
      <c r="M3" s="1">
        <v>2</v>
      </c>
      <c r="P3" s="1">
        <v>197</v>
      </c>
      <c r="Q3" s="1">
        <v>64</v>
      </c>
      <c r="R3" s="1">
        <v>46</v>
      </c>
      <c r="S3" s="1">
        <v>14</v>
      </c>
      <c r="T3" s="1">
        <v>13</v>
      </c>
      <c r="U3" s="1">
        <v>374</v>
      </c>
      <c r="V3" s="1">
        <v>1227</v>
      </c>
      <c r="W3" s="1">
        <v>757</v>
      </c>
      <c r="X3" s="1">
        <v>65</v>
      </c>
      <c r="Y3" s="2">
        <v>0.61695191999999999</v>
      </c>
      <c r="AB3" s="1">
        <v>0</v>
      </c>
      <c r="AD3" s="1">
        <v>1225</v>
      </c>
      <c r="AE3" s="1">
        <v>381</v>
      </c>
      <c r="AF3" s="2">
        <v>0.31102041000000002</v>
      </c>
      <c r="AG3" s="1">
        <f t="shared" si="0"/>
        <v>374</v>
      </c>
      <c r="AH3" s="1">
        <v>1317</v>
      </c>
      <c r="AI3" s="1">
        <v>808</v>
      </c>
      <c r="AJ3" s="1">
        <v>88</v>
      </c>
      <c r="AK3" s="2">
        <v>0.61351557000000001</v>
      </c>
      <c r="AN3" s="1">
        <v>0</v>
      </c>
      <c r="AP3" s="1">
        <v>1219</v>
      </c>
      <c r="AQ3" s="1">
        <v>607</v>
      </c>
      <c r="AR3" s="2">
        <v>0.49794914000000001</v>
      </c>
      <c r="AS3" s="1">
        <v>1218</v>
      </c>
      <c r="AT3" s="1">
        <v>625</v>
      </c>
      <c r="AU3" s="2">
        <v>0.51313629000000005</v>
      </c>
      <c r="AV3" s="1">
        <v>1213</v>
      </c>
      <c r="AW3" s="1">
        <v>609</v>
      </c>
      <c r="AX3" s="2">
        <v>0.50206101000000003</v>
      </c>
      <c r="AY3" s="1">
        <v>1213</v>
      </c>
      <c r="AZ3" s="1">
        <v>556</v>
      </c>
      <c r="BA3" s="2">
        <v>0.45836768</v>
      </c>
      <c r="BB3" s="1">
        <v>1216</v>
      </c>
      <c r="BC3" s="1">
        <v>1010</v>
      </c>
      <c r="BD3" s="2">
        <v>0.83059210999999999</v>
      </c>
      <c r="BE3" s="1">
        <v>1214</v>
      </c>
      <c r="BF3" s="1">
        <v>848</v>
      </c>
      <c r="BG3" s="2">
        <v>0.69851730000000001</v>
      </c>
      <c r="BH3" s="1">
        <v>1197</v>
      </c>
      <c r="BI3" s="1">
        <v>628</v>
      </c>
      <c r="BJ3" s="2">
        <v>0.52464495</v>
      </c>
      <c r="BK3" s="1">
        <v>23</v>
      </c>
      <c r="BN3" s="1">
        <v>3</v>
      </c>
      <c r="BO3" s="1">
        <v>39</v>
      </c>
      <c r="BP3" s="1">
        <v>637</v>
      </c>
      <c r="BQ3" s="1">
        <v>91</v>
      </c>
      <c r="BR3" s="1">
        <v>793</v>
      </c>
      <c r="BZ3" s="1">
        <v>14</v>
      </c>
      <c r="CB3" s="1">
        <v>6</v>
      </c>
      <c r="CC3" s="1">
        <v>85</v>
      </c>
      <c r="CD3" s="1">
        <v>602</v>
      </c>
      <c r="CE3" s="1">
        <v>32</v>
      </c>
      <c r="CF3" s="1">
        <v>739</v>
      </c>
      <c r="CM3" s="1">
        <v>3</v>
      </c>
      <c r="CN3" s="1">
        <v>8</v>
      </c>
      <c r="CO3" s="1">
        <v>15</v>
      </c>
      <c r="CP3" s="1">
        <v>133</v>
      </c>
      <c r="CQ3" s="1">
        <v>34</v>
      </c>
      <c r="CT3" s="1">
        <v>401</v>
      </c>
      <c r="CW3" s="1">
        <v>594</v>
      </c>
      <c r="CY3" s="1">
        <v>122</v>
      </c>
      <c r="DA3" s="1">
        <v>490</v>
      </c>
      <c r="DC3" s="1">
        <v>612</v>
      </c>
      <c r="DD3" s="1">
        <v>4</v>
      </c>
      <c r="DE3" s="1">
        <v>4</v>
      </c>
      <c r="DF3" s="1">
        <v>3</v>
      </c>
      <c r="DI3" s="1">
        <v>9</v>
      </c>
      <c r="DJ3" s="1">
        <v>6</v>
      </c>
      <c r="DK3" s="1">
        <v>0</v>
      </c>
      <c r="DL3" s="1">
        <v>13</v>
      </c>
      <c r="DM3" s="1">
        <v>40</v>
      </c>
      <c r="DN3" s="1">
        <v>299</v>
      </c>
      <c r="DQ3" s="1">
        <v>1</v>
      </c>
      <c r="DR3" s="1">
        <v>205</v>
      </c>
      <c r="DS3" s="1">
        <v>16</v>
      </c>
      <c r="DU3" s="1">
        <v>600</v>
      </c>
      <c r="DX3" s="1">
        <v>350</v>
      </c>
      <c r="DZ3" s="1">
        <v>196</v>
      </c>
      <c r="EA3" s="1">
        <v>546</v>
      </c>
      <c r="EB3" s="1">
        <v>0</v>
      </c>
      <c r="EC3" s="1">
        <v>3</v>
      </c>
      <c r="ED3" s="1">
        <v>1</v>
      </c>
      <c r="EE3" s="1">
        <v>10</v>
      </c>
      <c r="EF3" s="1">
        <v>713</v>
      </c>
      <c r="EG3" s="1">
        <v>12</v>
      </c>
      <c r="EH3" s="1">
        <v>3</v>
      </c>
      <c r="EI3" s="1">
        <v>66</v>
      </c>
      <c r="EJ3" s="1">
        <v>30</v>
      </c>
      <c r="EK3" s="1">
        <v>165</v>
      </c>
      <c r="EL3" s="1">
        <v>1</v>
      </c>
      <c r="EM3" s="1">
        <v>1004</v>
      </c>
      <c r="EN3" s="1">
        <v>163</v>
      </c>
      <c r="EO3" s="1">
        <v>603</v>
      </c>
      <c r="EP3" s="1">
        <v>766</v>
      </c>
      <c r="EQ3" s="1">
        <v>0</v>
      </c>
      <c r="ER3" s="1">
        <v>0</v>
      </c>
      <c r="ES3" s="1">
        <v>5</v>
      </c>
      <c r="ET3" s="1">
        <v>2</v>
      </c>
      <c r="EU3" s="1">
        <v>0</v>
      </c>
      <c r="EV3" s="1">
        <v>86</v>
      </c>
      <c r="EW3" s="1">
        <v>170</v>
      </c>
      <c r="EX3" s="1">
        <v>0</v>
      </c>
      <c r="EY3" s="1">
        <v>0</v>
      </c>
      <c r="EZ3" s="1">
        <v>2</v>
      </c>
      <c r="FA3" s="1">
        <v>0</v>
      </c>
      <c r="FB3" s="1">
        <v>0</v>
      </c>
      <c r="FC3" s="1">
        <v>0</v>
      </c>
      <c r="FD3" s="1">
        <v>0</v>
      </c>
      <c r="FE3" s="1">
        <v>0</v>
      </c>
      <c r="FF3" s="1">
        <v>0</v>
      </c>
      <c r="FG3" s="1">
        <v>0</v>
      </c>
      <c r="FH3" s="1">
        <v>10</v>
      </c>
      <c r="FI3" s="1">
        <v>0</v>
      </c>
      <c r="FJ3" s="1">
        <v>7</v>
      </c>
      <c r="FK3" s="1">
        <v>0</v>
      </c>
      <c r="FL3" s="1">
        <v>0</v>
      </c>
      <c r="FM3" s="1">
        <v>24</v>
      </c>
      <c r="FN3" s="1">
        <v>10</v>
      </c>
      <c r="FO3" s="1">
        <v>0</v>
      </c>
      <c r="FP3" s="1">
        <v>296</v>
      </c>
      <c r="FQ3" s="1">
        <v>0</v>
      </c>
      <c r="FR3" s="1">
        <f>SUM(Tableau17[[#This Row],[2019-T1-ALEXANDRE Audric]:[2019-T1-MARIE Florie]])</f>
        <v>612</v>
      </c>
      <c r="FS3" s="1">
        <v>39</v>
      </c>
      <c r="FT3" s="1">
        <v>660</v>
      </c>
      <c r="FU3" s="1">
        <v>0</v>
      </c>
      <c r="FV3" s="1">
        <v>94</v>
      </c>
      <c r="FW3" s="1">
        <v>0</v>
      </c>
      <c r="FX3" s="1">
        <v>793</v>
      </c>
      <c r="GD3" s="1">
        <v>0</v>
      </c>
      <c r="GE3" s="1">
        <v>85</v>
      </c>
      <c r="GF3" s="1">
        <v>602</v>
      </c>
      <c r="GG3" s="1">
        <v>0</v>
      </c>
      <c r="GH3" s="1">
        <v>52</v>
      </c>
      <c r="GI3" s="1">
        <v>0</v>
      </c>
      <c r="GJ3" s="1">
        <v>739</v>
      </c>
      <c r="GP3" s="1">
        <v>0</v>
      </c>
      <c r="GQ3" s="1">
        <v>133</v>
      </c>
      <c r="GR3" s="1">
        <v>404</v>
      </c>
      <c r="GS3" s="1">
        <v>34</v>
      </c>
      <c r="GT3" s="1">
        <v>23</v>
      </c>
      <c r="GU3" s="1">
        <v>0</v>
      </c>
      <c r="GV3" s="1">
        <v>594</v>
      </c>
      <c r="GW3" s="1">
        <v>122</v>
      </c>
      <c r="GX3" s="1">
        <v>490</v>
      </c>
      <c r="GY3" s="1">
        <v>0</v>
      </c>
      <c r="GZ3" s="1">
        <v>0</v>
      </c>
      <c r="HA3" s="1">
        <v>0</v>
      </c>
      <c r="HB3" s="1">
        <v>612</v>
      </c>
      <c r="HC3" s="1">
        <v>80</v>
      </c>
      <c r="HD3" s="1">
        <v>713</v>
      </c>
      <c r="HE3" s="1">
        <v>165</v>
      </c>
      <c r="HF3" s="1">
        <v>43</v>
      </c>
      <c r="HG3" s="1">
        <v>3</v>
      </c>
      <c r="HH3" s="1">
        <v>1004</v>
      </c>
      <c r="HI3" s="1">
        <v>163</v>
      </c>
      <c r="HJ3" s="1">
        <v>0</v>
      </c>
      <c r="HK3" s="1">
        <v>603</v>
      </c>
      <c r="HL3" s="1">
        <v>0</v>
      </c>
      <c r="HM3" s="1">
        <v>0</v>
      </c>
      <c r="HN3" s="1">
        <v>766</v>
      </c>
      <c r="HO3" s="1">
        <v>101</v>
      </c>
      <c r="HP3" s="1">
        <v>180</v>
      </c>
      <c r="HQ3" s="1">
        <v>296</v>
      </c>
      <c r="HR3" s="1">
        <v>35</v>
      </c>
      <c r="HS3" s="1">
        <v>10</v>
      </c>
      <c r="HT3" s="1">
        <v>622</v>
      </c>
      <c r="HU3" s="1">
        <v>46</v>
      </c>
      <c r="HV3" s="1">
        <v>235</v>
      </c>
      <c r="HW3" s="1">
        <v>64</v>
      </c>
      <c r="HX3" s="1">
        <v>29</v>
      </c>
      <c r="HY3" s="1">
        <v>0</v>
      </c>
      <c r="HZ3" s="1">
        <v>374</v>
      </c>
      <c r="IA3" s="1">
        <v>49</v>
      </c>
      <c r="IB3" s="1">
        <v>299</v>
      </c>
      <c r="IC3" s="1">
        <v>205</v>
      </c>
      <c r="ID3" s="1">
        <v>42</v>
      </c>
      <c r="IE3" s="1">
        <v>5</v>
      </c>
      <c r="IF3" s="1">
        <v>600</v>
      </c>
      <c r="IG3" s="1">
        <v>0</v>
      </c>
      <c r="IH3" s="1">
        <v>350</v>
      </c>
      <c r="II3" s="1">
        <v>196</v>
      </c>
      <c r="IJ3" s="1">
        <v>0</v>
      </c>
      <c r="IK3" s="1">
        <v>0</v>
      </c>
      <c r="IL3" s="1">
        <v>546</v>
      </c>
      <c r="IM3" s="26">
        <f>IFERROR(Tableau17[[#This Row],[LDIV]]/Tableau17[[#This Row],[Total général]],"")</f>
        <v>0</v>
      </c>
      <c r="IN3" s="26">
        <f>IFERROR(Tableau17[[#This Row],[LDVC]]/Tableau17[[#This Row],[Total général]],"")</f>
        <v>0</v>
      </c>
      <c r="IO3" s="26">
        <f>IFERROR(Tableau17[[#This Row],[LDVD]]/Tableau17[[#This Row],[Total général]],"")</f>
        <v>0.10160427807486631</v>
      </c>
      <c r="IP3" s="26">
        <f>IFERROR(Tableau17[[#This Row],[LDVG]]/Tableau17[[#This Row],[Total général]],"")</f>
        <v>5.3475935828877002E-3</v>
      </c>
      <c r="IQ3" s="26">
        <f>IFERROR(Tableau17[[#This Row],[LEXD]]/Tableau17[[#This Row],[Total général]],"")</f>
        <v>0</v>
      </c>
      <c r="IR3" s="26">
        <f>IFERROR(Tableau17[[#This Row],[LEXG]]/Tableau17[[#This Row],[Total général]],"")</f>
        <v>0</v>
      </c>
      <c r="IS3" s="26">
        <f>IFERROR(Tableau17[[#This Row],[LLR]]/Tableau17[[#This Row],[Total général]],"")</f>
        <v>0.5267379679144385</v>
      </c>
      <c r="IT3" s="26">
        <f>IFERROR(Tableau17[[#This Row],[LREM]]/Tableau17[[#This Row],[Total général]],"")</f>
        <v>0.17112299465240641</v>
      </c>
      <c r="IU3" s="26">
        <f>IFERROR(Tableau17[[#This Row],[LRN]]/Tableau17[[#This Row],[Total général]],"")</f>
        <v>0.12299465240641712</v>
      </c>
      <c r="IV3" s="26">
        <f>IFERROR(Tableau17[[#This Row],[LUG]]/Tableau17[[#This Row],[Total général]],"")</f>
        <v>3.7433155080213901E-2</v>
      </c>
      <c r="IW3" s="26">
        <f>IFERROR(Tableau17[[#This Row],[LVEC]]/Tableau17[[#This Row],[Total général]],"")</f>
        <v>3.4759358288770054E-2</v>
      </c>
      <c r="IX3" s="26">
        <f>IFERROR(Tableau17[[#This Row],[2008-T1-LCMD]]/Tableau17[[#This Row],[2008-T1-TOTAL]],"")</f>
        <v>2.9003783102143757E-2</v>
      </c>
      <c r="IY3" s="26">
        <f>IFERROR(Tableau17[[#This Row],[2008-T1-LDVD]]/Tableau17[[#This Row],[2008-T1-TOTAL]],"")</f>
        <v>0</v>
      </c>
      <c r="IZ3" s="26">
        <f>IFERROR(Tableau17[[#This Row],[2008-T1-LEXD]]/Tableau17[[#This Row],[2008-T1-TOTAL]],"")</f>
        <v>0</v>
      </c>
      <c r="JA3" s="26">
        <f>IFERROR(Tableau17[[#This Row],[2008-T1-LEXG]]/Tableau17[[#This Row],[2008-T1-TOTAL]],"")</f>
        <v>3.7831021437578815E-3</v>
      </c>
      <c r="JB3" s="26">
        <f>IFERROR(Tableau17[[#This Row],[2008-T1-LFN]]/Tableau17[[#This Row],[2008-T1-TOTAL]],"")</f>
        <v>4.9180327868852458E-2</v>
      </c>
      <c r="JC3" s="26">
        <f>IFERROR(Tableau17[[#This Row],[2008-T1-LMAJ]]/Tableau17[[#This Row],[2008-T1-TOTAL]],"")</f>
        <v>0.80327868852459017</v>
      </c>
      <c r="JD3" s="26">
        <f>IFERROR(Tableau17[[#This Row],[2008-T1-LUG]]/Tableau17[[#This Row],[2008-T1-TOTAL]],"")</f>
        <v>0.11475409836065574</v>
      </c>
      <c r="JE3" s="26" t="str">
        <f>IFERROR(Tableau17[[#This Row],[2008-T2-LFN]]/Tableau17[[#This Row],[2008-T2-TOTAL]],"")</f>
        <v/>
      </c>
      <c r="JF3" s="26" t="str">
        <f>IFERROR(Tableau17[[#This Row],[2008-T2-LGC]]/Tableau17[[#This Row],[2008-T2-TOTAL]],"")</f>
        <v/>
      </c>
      <c r="JG3" s="26" t="str">
        <f>IFERROR(Tableau17[[#This Row],[2008-T2-LMAJ]]/Tableau17[[#This Row],[2008-T2-TOTAL]],"")</f>
        <v/>
      </c>
      <c r="JH3" s="26" t="str">
        <f>IFERROR(Tableau17[[#This Row],[2008-T2-LUG]]/Tableau17[[#This Row],[2008-T2-TOTAL]],"")</f>
        <v/>
      </c>
      <c r="JI3" s="26">
        <f>IFERROR(Tableau17[[#This Row],[2014-T1-LDIV]]/Tableau17[[#This Row],[2014-T1-TOTAL]],"")</f>
        <v>0</v>
      </c>
      <c r="JJ3" s="26">
        <f>IFERROR(Tableau17[[#This Row],[2014-T1-LDVD]]/Tableau17[[#This Row],[2014-T1-TOTAL]],"")</f>
        <v>0</v>
      </c>
      <c r="JK3" s="26">
        <f>IFERROR(Tableau17[[#This Row],[2014-T1-LDVG]]/Tableau17[[#This Row],[2014-T1-TOTAL]],"")</f>
        <v>1.8944519621109608E-2</v>
      </c>
      <c r="JL3" s="26">
        <f>IFERROR(Tableau17[[#This Row],[2014-T1-LEXG]]/Tableau17[[#This Row],[2014-T1-TOTAL]],"")</f>
        <v>0</v>
      </c>
      <c r="JM3" s="26">
        <f>IFERROR(Tableau17[[#This Row],[2014-T1-LFG]]/Tableau17[[#This Row],[2014-T1-TOTAL]],"")</f>
        <v>8.119079837618403E-3</v>
      </c>
      <c r="JN3" s="26">
        <f>IFERROR(Tableau17[[#This Row],[2014-T1-LFN]]/Tableau17[[#This Row],[2014-T1-TOTAL]],"")</f>
        <v>0.11502029769959404</v>
      </c>
      <c r="JO3" s="26">
        <f>IFERROR(Tableau17[[#This Row],[2014-T1-LUD]]/Tableau17[[#This Row],[2014-T1-TOTAL]],"")</f>
        <v>0.81461434370771313</v>
      </c>
      <c r="JP3" s="26">
        <f>IFERROR(Tableau17[[#This Row],[2014-T1-LUG]]/Tableau17[[#This Row],[2014-T1-TOTAL]],"")</f>
        <v>4.3301759133964821E-2</v>
      </c>
      <c r="JQ3" s="26" t="str">
        <f>IFERROR(Tableau17[[#This Row],[2014-T2-LFN]]/Tableau17[[#This Row],[2014-T2-TOTAL]],"")</f>
        <v/>
      </c>
      <c r="JR3" s="26" t="str">
        <f>IFERROR(Tableau17[[#This Row],[2014-T2-LUD]]/Tableau17[[#This Row],[2014-T2-TOTAL]],"")</f>
        <v/>
      </c>
      <c r="JS3" s="26" t="str">
        <f>IFERROR(Tableau17[[#This Row],[2014-T2-LUG]]/Tableau17[[#This Row],[2014-T2-TOTAL]],"")</f>
        <v/>
      </c>
      <c r="JT3" s="26">
        <f>IFERROR(Tableau17[[#This Row],[2015-T1-BC-DIV]]/Tableau17[[#This Row],[2015-T1-TOTAL]],"")</f>
        <v>0</v>
      </c>
      <c r="JU3" s="26">
        <f>IFERROR(Tableau17[[#This Row],[2015-T1-BC-DLF]]/Tableau17[[#This Row],[2015-T1-TOTAL]],"")</f>
        <v>0</v>
      </c>
      <c r="JV3" s="26">
        <f>IFERROR(Tableau17[[#This Row],[2015-T1-BC-DVD]]/Tableau17[[#This Row],[2015-T1-TOTAL]],"")</f>
        <v>5.0505050505050509E-3</v>
      </c>
      <c r="JW3" s="26">
        <f>IFERROR(Tableau17[[#This Row],[2015-T1-BC-DVG]]/Tableau17[[#This Row],[2015-T1-TOTAL]],"")</f>
        <v>1.3468013468013467E-2</v>
      </c>
      <c r="JX3" s="26">
        <f>IFERROR(Tableau17[[#This Row],[2015-T1-BC-FG]]/Tableau17[[#This Row],[2015-T1-TOTAL]],"")</f>
        <v>2.5252525252525252E-2</v>
      </c>
      <c r="JY3" s="26">
        <f>IFERROR(Tableau17[[#This Row],[2015-T1-BC-FN]]/Tableau17[[#This Row],[2015-T1-TOTAL]],"")</f>
        <v>0.22390572390572391</v>
      </c>
      <c r="JZ3" s="26">
        <f>IFERROR(Tableau17[[#This Row],[2015-T1-BC-MDM]]/Tableau17[[#This Row],[2015-T1-TOTAL]],"")</f>
        <v>5.7239057239057242E-2</v>
      </c>
      <c r="KA3" s="26">
        <f>IFERROR(Tableau17[[#This Row],[2015-T1-BC-RDG]]/Tableau17[[#This Row],[2015-T1-TOTAL]],"")</f>
        <v>0</v>
      </c>
      <c r="KB3" s="26">
        <f>IFERROR(Tableau17[[#This Row],[2015-T1-BC-SOC]]/Tableau17[[#This Row],[2015-T1-TOTAL]],"")</f>
        <v>0</v>
      </c>
      <c r="KC3" s="26">
        <f>IFERROR(Tableau17[[#This Row],[2015-T1-BC-UD]]/Tableau17[[#This Row],[2015-T1-TOTAL]],"")</f>
        <v>0.67508417508417506</v>
      </c>
      <c r="KD3" s="26">
        <f>IFERROR(Tableau17[[#This Row],[2015-T1-BC-UG]]/Tableau17[[#This Row],[2015-T1-TOTAL]],"")</f>
        <v>0</v>
      </c>
      <c r="KE3" s="26">
        <f>IFERROR(Tableau17[[#This Row],[2015-T1-BC-VEC]]/Tableau17[[#This Row],[2015-T1-TOTAL]],"")</f>
        <v>0</v>
      </c>
      <c r="KF3" s="26">
        <f>IFERROR(Tableau17[[#This Row],[2015-T2-BC-DVG]]/Tableau17[[#This Row],[2015-T2-TOTAL]],"")</f>
        <v>0</v>
      </c>
      <c r="KG3" s="26">
        <f>IFERROR(Tableau17[[#This Row],[2015-T2-BC-FN]]/Tableau17[[#This Row],[2015-T2-TOTAL]],"")</f>
        <v>0.19934640522875818</v>
      </c>
      <c r="KH3" s="26">
        <f>IFERROR(Tableau17[[#This Row],[2015-T2-BC-SOC]]/Tableau17[[#This Row],[2015-T2-TOTAL]],"")</f>
        <v>0</v>
      </c>
      <c r="KI3" s="26">
        <f>IFERROR(Tableau17[[#This Row],[2015-T2-BC-UD]]/Tableau17[[#This Row],[2015-T2-TOTAL]],"")</f>
        <v>0.80065359477124187</v>
      </c>
      <c r="KJ3" s="26">
        <f>IFERROR(Tableau17[[#This Row],[2015-T2-BC-UG]]/Tableau17[[#This Row],[2015-T2-TOTAL]],"")</f>
        <v>0</v>
      </c>
      <c r="KK3" s="26">
        <f>IFERROR(Tableau17[[#This Row],[2017 (L)-T1-COM]]/Tableau17[[#This Row],[2017 (L)-T1-TOTAL]],"")</f>
        <v>6.6666666666666671E-3</v>
      </c>
      <c r="KL3" s="26">
        <f>IFERROR(Tableau17[[#This Row],[2017 (L)-T1-DIV]]/Tableau17[[#This Row],[2017 (L)-T1-TOTAL]],"")</f>
        <v>6.6666666666666671E-3</v>
      </c>
      <c r="KM3" s="26">
        <f>IFERROR(Tableau17[[#This Row],[2017 (L)-T1-DLF]]/Tableau17[[#This Row],[2017 (L)-T1-TOTAL]],"")</f>
        <v>5.0000000000000001E-3</v>
      </c>
      <c r="KN3" s="26">
        <f>IFERROR(Tableau17[[#This Row],[2017 (L)-T1-DVD]]/Tableau17[[#This Row],[2017 (L)-T1-TOTAL]],"")</f>
        <v>0</v>
      </c>
      <c r="KO3" s="26">
        <f>IFERROR(Tableau17[[#This Row],[2017 (L)-T1-DVG]]/Tableau17[[#This Row],[2017 (L)-T1-TOTAL]],"")</f>
        <v>0</v>
      </c>
      <c r="KP3" s="26">
        <f>IFERROR(Tableau17[[#This Row],[2017 (L)-T1-ECO]]/Tableau17[[#This Row],[2017 (L)-T1-TOTAL]],"")</f>
        <v>1.4999999999999999E-2</v>
      </c>
      <c r="KQ3" s="26">
        <f>IFERROR(Tableau17[[#This Row],[2017 (L)-T1-EXD]]/Tableau17[[#This Row],[2017 (L)-T1-TOTAL]],"")</f>
        <v>0.01</v>
      </c>
      <c r="KR3" s="26">
        <f>IFERROR(Tableau17[[#This Row],[2017 (L)-T1-EXG]]/Tableau17[[#This Row],[2017 (L)-T1-TOTAL]],"")</f>
        <v>0</v>
      </c>
      <c r="KS3" s="26">
        <f>IFERROR(Tableau17[[#This Row],[2017 (L)-T1-FI]]/Tableau17[[#This Row],[2017 (L)-T1-TOTAL]],"")</f>
        <v>2.1666666666666667E-2</v>
      </c>
      <c r="KT3" s="26">
        <f>IFERROR(Tableau17[[#This Row],[2017 (L)-T1-FN]]/Tableau17[[#This Row],[2017 (L)-T1-TOTAL]],"")</f>
        <v>6.6666666666666666E-2</v>
      </c>
      <c r="KU3" s="26">
        <f>IFERROR(Tableau17[[#This Row],[2017 (L)-T1-LR]]/Tableau17[[#This Row],[2017 (L)-T1-TOTAL]],"")</f>
        <v>0.49833333333333335</v>
      </c>
      <c r="KV3" s="26">
        <f>IFERROR(Tableau17[[#This Row],[2017 (L)-T1-MDM]]/Tableau17[[#This Row],[2017 (L)-T1-TOTAL]],"")</f>
        <v>0</v>
      </c>
      <c r="KW3" s="26">
        <f>IFERROR(Tableau17[[#This Row],[2017 (L)-T1-RDG]]/Tableau17[[#This Row],[2017 (L)-T1-TOTAL]],"")</f>
        <v>0</v>
      </c>
      <c r="KX3" s="26">
        <f>IFERROR(Tableau17[[#This Row],[2017 (L)-T1-REG]]/Tableau17[[#This Row],[2017 (L)-T1-TOTAL]],"")</f>
        <v>1.6666666666666668E-3</v>
      </c>
      <c r="KY3" s="26">
        <f>IFERROR(Tableau17[[#This Row],[2017 (L)-T1-REM]]/Tableau17[[#This Row],[2017 (L)-T1-TOTAL]],"")</f>
        <v>0.34166666666666667</v>
      </c>
      <c r="KZ3" s="26">
        <f>IFERROR(Tableau17[[#This Row],[2017 (L)-T1-SOC]]/Tableau17[[#This Row],[2017 (L)-T1-TOTAL]],"")</f>
        <v>2.6666666666666668E-2</v>
      </c>
      <c r="LA3" s="26">
        <f>IFERROR(Tableau17[[#This Row],[2017 (L)-T1-UDI]]/Tableau17[[#This Row],[2017 (L)-T1-TOTAL]],"")</f>
        <v>0</v>
      </c>
      <c r="LB3" s="26">
        <f>IFERROR(Tableau17[[#This Row],[2017 (L)-T2-FI]]/Tableau17[[#This Row],[2017 (L)-T2-TOTAL]],"")</f>
        <v>0</v>
      </c>
      <c r="LC3" s="26">
        <f>IFERROR(Tableau17[[#This Row],[2017 (L)-T2-FN]]/Tableau17[[#This Row],[2017 (L)-T2-TOTAL]],"")</f>
        <v>0</v>
      </c>
      <c r="LD3" s="26">
        <f>IFERROR(Tableau17[[#This Row],[2017 (L)-T2-LR]]/Tableau17[[#This Row],[2017 (L)-T2-TOTAL]],"")</f>
        <v>0.64102564102564108</v>
      </c>
      <c r="LE3" s="26">
        <f>IFERROR(Tableau17[[#This Row],[2017 (L)-T2-MDM]]/Tableau17[[#This Row],[2017 (L)-T2-TOTAL]],"")</f>
        <v>0</v>
      </c>
      <c r="LF3" s="26">
        <f>IFERROR(Tableau17[[#This Row],[2017 (L)-T2-REM]]/Tableau17[[#This Row],[2017 (L)-T2-TOTAL]],"")</f>
        <v>0.35897435897435898</v>
      </c>
      <c r="LG3" s="26">
        <f>IFERROR(Tableau17[[#This Row],[2017-T1-ARTHAUD Nathalie]]/Tableau17[[#This Row],[2017-T1-TOTAL]],"")</f>
        <v>0</v>
      </c>
      <c r="LH3" s="26">
        <f>IFERROR(Tableau17[[#This Row],[2017-T1-ASSELINEAU Fran]]/Tableau17[[#This Row],[2017-T1-TOTAL]],"")</f>
        <v>2.9880478087649402E-3</v>
      </c>
      <c r="LI3" s="26">
        <f>IFERROR(Tableau17[[#This Row],[2017-T1-CHEMINADE Jacques]]/Tableau17[[#This Row],[2017-T1-TOTAL]],"")</f>
        <v>9.9601593625498006E-4</v>
      </c>
      <c r="LJ3" s="26">
        <f>IFERROR(Tableau17[[#This Row],[2017-T1-DUPONT-AIGNAN Nicolas]]/Tableau17[[#This Row],[2017-T1-TOTAL]],"")</f>
        <v>9.9601593625498006E-3</v>
      </c>
      <c r="LK3" s="26">
        <f>IFERROR(Tableau17[[#This Row],[2017-T1-FILLON Fran]]/Tableau17[[#This Row],[2017-T1-TOTAL]],"")</f>
        <v>0.71015936254980083</v>
      </c>
      <c r="LL3" s="26">
        <f>IFERROR(Tableau17[[#This Row],[2017-T1-HAMON Beno]]/Tableau17[[#This Row],[2017-T1-TOTAL]],"")</f>
        <v>1.1952191235059761E-2</v>
      </c>
      <c r="LM3" s="26">
        <f>IFERROR(Tableau17[[#This Row],[2017-T1-LASSALLE Jean]]/Tableau17[[#This Row],[2017-T1-TOTAL]],"")</f>
        <v>2.9880478087649402E-3</v>
      </c>
      <c r="LN3" s="26">
        <f>IFERROR(Tableau17[[#This Row],[2017-T1-LE PEN Marine]]/Tableau17[[#This Row],[2017-T1-TOTAL]],"")</f>
        <v>6.5737051792828682E-2</v>
      </c>
      <c r="LO3" s="26">
        <f>IFERROR(Tableau17[[#This Row],[2017-T1-M Jean-Luc]]/Tableau17[[#This Row],[2017-T1-TOTAL]],"")</f>
        <v>2.9880478087649404E-2</v>
      </c>
      <c r="LP3" s="26">
        <f>IFERROR(Tableau17[[#This Row],[2017-T1-MACRON Emmanuel]]/Tableau17[[#This Row],[2017-T1-TOTAL]],"")</f>
        <v>0.16434262948207171</v>
      </c>
      <c r="LQ3" s="26">
        <f>IFERROR(Tableau17[[#This Row],[2017-T1-POUTOU Philippe]]/Tableau17[[#This Row],[2017-T1-TOTAL]],"")</f>
        <v>9.9601593625498006E-4</v>
      </c>
      <c r="LR3" s="26">
        <f>IFERROR(Tableau17[[#This Row],[2017-T2-LE PEN Marine]]/Tableau17[[#This Row],[2017-T2-TOTAL]],"")</f>
        <v>0.21279373368146215</v>
      </c>
      <c r="LS3" s="26">
        <f>IFERROR(Tableau17[[#This Row],[2017-T2-MACRON Emmanuel]]/Tableau17[[#This Row],[2017-T2-TOTAL]],"")</f>
        <v>0.78720626631853785</v>
      </c>
      <c r="LT3" s="26">
        <f>IFERROR(Tableau17[[#This Row],[2019-T1-ALEXANDRE Audric]]/Tableau17[[#This Row],[2019-T1-TOTAL]],"")</f>
        <v>0</v>
      </c>
      <c r="LU3" s="26">
        <f>IFERROR(Tableau17[[#This Row],[2019-T1-ARTHAUD Nathalie]]/Tableau17[[#This Row],[2019-T1-TOTAL]],"")</f>
        <v>0</v>
      </c>
      <c r="LV3" s="26">
        <f>IFERROR(Tableau17[[#This Row],[2019-T1-ASSELINEAU François]]/Tableau17[[#This Row],[2019-T1-TOTAL]],"")</f>
        <v>8.1699346405228763E-3</v>
      </c>
      <c r="LW3" s="26">
        <f>IFERROR(Tableau17[[#This Row],[2019-T1-AUBRY Manon]]/Tableau17[[#This Row],[2019-T1-TOTAL]],"")</f>
        <v>3.2679738562091504E-3</v>
      </c>
      <c r="LX3" s="26">
        <f>IFERROR(Tableau17[[#This Row],[2019-T1-AZERGUI Nagib]]/Tableau17[[#This Row],[2019-T1-TOTAL]],"")</f>
        <v>0</v>
      </c>
      <c r="LY3" s="26">
        <f>IFERROR(Tableau17[[#This Row],[2019-T1-BARDELLA Jordan]]/Tableau17[[#This Row],[2019-T1-TOTAL]],"")</f>
        <v>0.14052287581699346</v>
      </c>
      <c r="LZ3" s="26">
        <f>IFERROR(Tableau17[[#This Row],[2019-T1-BELLAMY François-Xavier]]/Tableau17[[#This Row],[2019-T1-TOTAL]],"")</f>
        <v>0.27777777777777779</v>
      </c>
      <c r="MA3" s="26">
        <f>IFERROR(Tableau17[[#This Row],[2019-T1-BIDOU Olivier]]/Tableau17[[#This Row],[2019-T1-TOTAL]],"")</f>
        <v>0</v>
      </c>
      <c r="MB3" s="26">
        <f>IFERROR(Tableau17[[#This Row],[2019-T1-BOURG Dominique]]/Tableau17[[#This Row],[2019-T1-TOTAL]],"")</f>
        <v>0</v>
      </c>
      <c r="MC3" s="26">
        <f>IFERROR(Tableau17[[#This Row],[2019-T1-BROSSAT Ian]]/Tableau17[[#This Row],[2019-T1-TOTAL]],"")</f>
        <v>3.2679738562091504E-3</v>
      </c>
      <c r="MD3" s="26">
        <f>IFERROR(Tableau17[[#This Row],[2019-T1-CAILLAUD Sophie]]/Tableau17[[#This Row],[2019-T1-TOTAL]],"")</f>
        <v>0</v>
      </c>
      <c r="ME3" s="26">
        <f>IFERROR(Tableau17[[#This Row],[2019-T1-CAMUS Renaud]]/Tableau17[[#This Row],[2019-T1-TOTAL]],"")</f>
        <v>0</v>
      </c>
      <c r="MF3" s="26">
        <f>IFERROR(Tableau17[[#This Row],[2019-T1-CHALENÇON Christophe]]/Tableau17[[#This Row],[2019-T1-TOTAL]],"")</f>
        <v>0</v>
      </c>
      <c r="MG3" s="26">
        <f>IFERROR(Tableau17[[#This Row],[2019-T1-CORBET Cathy Denise Ginette]]/Tableau17[[#This Row],[2019-T1-TOTAL]],"")</f>
        <v>0</v>
      </c>
      <c r="MH3" s="26">
        <f>IFERROR(Tableau17[[#This Row],[2019-T1-DE PREVOISIN Robert]]/Tableau17[[#This Row],[2019-T1-TOTAL]],"")</f>
        <v>0</v>
      </c>
      <c r="MI3" s="26">
        <f>IFERROR(Tableau17[[#This Row],[2019-T1-DELFEL Thérèse]]/Tableau17[[#This Row],[2019-T1-TOTAL]],"")</f>
        <v>0</v>
      </c>
      <c r="MJ3" s="26">
        <f>IFERROR(Tableau17[[#This Row],[2019-T1-DIEUMEGARD Pierre]]/Tableau17[[#This Row],[2019-T1-TOTAL]],"")</f>
        <v>0</v>
      </c>
      <c r="MK3" s="26">
        <f>IFERROR(Tableau17[[#This Row],[2019-T1-DUPONT-AIGNAN Nicolas]]/Tableau17[[#This Row],[2019-T1-TOTAL]],"")</f>
        <v>1.6339869281045753E-2</v>
      </c>
      <c r="ML3" s="26">
        <f>IFERROR(Tableau17[[#This Row],[2019-T1-GERNIGON Yves]]/Tableau17[[#This Row],[2019-T1-TOTAL]],"")</f>
        <v>0</v>
      </c>
      <c r="MM3" s="26">
        <f>IFERROR(Tableau17[[#This Row],[2019-T1-GLUCKSMANN Raphaël]]/Tableau17[[#This Row],[2019-T1-TOTAL]],"")</f>
        <v>1.1437908496732025E-2</v>
      </c>
      <c r="MN3" s="26">
        <f>IFERROR(Tableau17[[#This Row],[2019-T1-HAMON Benoît]]/Tableau17[[#This Row],[2019-T1-TOTAL]],"")</f>
        <v>0</v>
      </c>
      <c r="MO3" s="26">
        <f>IFERROR(Tableau17[[#This Row],[2019-T1-HELGEN Gilles]]/Tableau17[[#This Row],[2019-T1-TOTAL]],"")</f>
        <v>0</v>
      </c>
      <c r="MP3" s="26">
        <f>IFERROR(Tableau17[[#This Row],[2019-T1-JADOT Yannick]]/Tableau17[[#This Row],[2019-T1-TOTAL]],"")</f>
        <v>3.9215686274509803E-2</v>
      </c>
      <c r="MQ3" s="26">
        <f>IFERROR(Tableau17[[#This Row],[2019-T1-LAGARDE Jean-Christophe]]/Tableau17[[#This Row],[2019-T1-TOTAL]],"")</f>
        <v>1.6339869281045753E-2</v>
      </c>
      <c r="MR3" s="26">
        <f>IFERROR(Tableau17[[#This Row],[2019-T1-LALANNE Francis]]/Tableau17[[#This Row],[2019-T1-TOTAL]],"")</f>
        <v>0</v>
      </c>
      <c r="MS3" s="26">
        <f>IFERROR(Tableau17[[#This Row],[2019-T1-LOISEAU Nathalie]]/Tableau17[[#This Row],[2019-T1-TOTAL]],"")</f>
        <v>0.48366013071895425</v>
      </c>
      <c r="MT3" s="26">
        <f>IFERROR(Tableau17[[#This Row],[2019-T1-MARIE Florie]]/Tableau17[[#This Row],[2019-T1-TOTAL]],"")</f>
        <v>0</v>
      </c>
      <c r="MU3" s="26">
        <f>IFERROR(Tableau17[[#This Row],[2008-T1-MACROEXTRDROITE]]/Tableau17[[#This Row],[2008-T1-MACROTOTALE]],"")</f>
        <v>4.9180327868852458E-2</v>
      </c>
      <c r="MV3" s="26">
        <f>IFERROR(Tableau17[[#This Row],[2008-T1-MACRODROITE]]/Tableau17[[#This Row],[2008-T1-MACROTOTALE]],"")</f>
        <v>0.83228247162673397</v>
      </c>
      <c r="MW3" s="26">
        <f>IFERROR(Tableau17[[#This Row],[2008-T1-MACROCENTRE]]/Tableau17[[#This Row],[2008-T1-MACROTOTALE]],"")</f>
        <v>0</v>
      </c>
      <c r="MX3" s="26">
        <f>IFERROR(Tableau17[[#This Row],[2008-T1-MACROGAUCHE]]/Tableau17[[#This Row],[2008-T1-MACROTOTALE]],"")</f>
        <v>0.11853720050441362</v>
      </c>
      <c r="MY3" s="26">
        <f>IFERROR(Tableau17[[#This Row],[2008-T1-MACROAUTRE]]/Tableau17[[#This Row],[2008-T1-MACROTOTALE]],"")</f>
        <v>0</v>
      </c>
      <c r="MZ3" s="26" t="str">
        <f>IFERROR(Tableau17[[#This Row],[2008-T2-MACROEXTRDROITE]]/Tableau17[[#This Row],[2008-T2-MACROTOTALE]],"")</f>
        <v/>
      </c>
      <c r="NA3" s="26" t="str">
        <f>IFERROR(Tableau17[[#This Row],[2008-T2-MACRODROITE]]/Tableau17[[#This Row],[2008-T2-MACROTOTALE]],"")</f>
        <v/>
      </c>
      <c r="NB3" s="26" t="str">
        <f>IFERROR(Tableau17[[#This Row],[2008-T2-MACROCENTRE]]/Tableau17[[#This Row],[2008-T2-MACROTOTALE]],"")</f>
        <v/>
      </c>
      <c r="NC3" s="26" t="str">
        <f>IFERROR(Tableau17[[#This Row],[2008-T2-MACROGAUCHE]]/Tableau17[[#This Row],[2008-T2-MACROTOTALE]],"")</f>
        <v/>
      </c>
      <c r="ND3" s="26" t="str">
        <f>IFERROR(Tableau17[[#This Row],[2008-T2-MACROAUTRE]]/Tableau17[[#This Row],[2008-T2-MACROTOTALE]],"")</f>
        <v/>
      </c>
      <c r="NE3" s="26">
        <f>IFERROR(Tableau17[[#This Row],[2014-T1-MACROEXTRDROITE]]/Tableau17[[#This Row],[2014-T1-MACROTOTALE]],"")</f>
        <v>0.11502029769959404</v>
      </c>
      <c r="NF3" s="26">
        <f>IFERROR(Tableau17[[#This Row],[2014-T1-MACRODROITE]]/Tableau17[[#This Row],[2014-T1-MACROTOTALE]],"")</f>
        <v>0.81461434370771313</v>
      </c>
      <c r="NG3" s="26">
        <f>IFERROR(Tableau17[[#This Row],[2014-T1-MACROCENTRE]]/Tableau17[[#This Row],[2014-T1-MACROTOTALE]],"")</f>
        <v>0</v>
      </c>
      <c r="NH3" s="26">
        <f>IFERROR(Tableau17[[#This Row],[2014-T1-MACROGAUCHE]]/Tableau17[[#This Row],[2014-T1-MACROTOTALE]],"")</f>
        <v>7.0365358592692828E-2</v>
      </c>
      <c r="NI3" s="26">
        <f>IFERROR(Tableau17[[#This Row],[2014-T1-MACROAUTRE]]/Tableau17[[#This Row],[2014-T1-MACROTOTALE]],"")</f>
        <v>0</v>
      </c>
      <c r="NJ3" s="26" t="str">
        <f>IFERROR(Tableau17[[#This Row],[2014-T2-MACROEXTRDROITE]]/Tableau17[[#This Row],[2014-T2-MACROTOTALE]],"")</f>
        <v/>
      </c>
      <c r="NK3" s="26" t="str">
        <f>IFERROR(Tableau17[[#This Row],[2014-T2-MACRODROITE]]/Tableau17[[#This Row],[2014-T2-MACROTOTALE]],"")</f>
        <v/>
      </c>
      <c r="NL3" s="26" t="str">
        <f>IFERROR(Tableau17[[#This Row],[2014-T2-MACROCENTRE]]/Tableau17[[#This Row],[2014-T2-MACROTOTALE]],"")</f>
        <v/>
      </c>
      <c r="NM3" s="26" t="str">
        <f>IFERROR(Tableau17[[#This Row],[2014-T2-MACROGAUCHE]]/Tableau17[[#This Row],[2014-T2-MACROTOTALE]],"")</f>
        <v/>
      </c>
      <c r="NN3" s="26" t="str">
        <f>IFERROR(Tableau17[[#This Row],[2014-T2-MACROAUTRE]]/Tableau17[[#This Row],[2014-T2-MACROTOTALE]],"")</f>
        <v/>
      </c>
      <c r="NO3" s="26">
        <f>IFERROR( Tableau17[[#This Row],[2015-T1-MACROEXTRDROITE]]/Tableau17[[#This Row],[2015-T1-MACROTOTALE]],"")</f>
        <v>0.22390572390572391</v>
      </c>
      <c r="NP3" s="26">
        <f>IFERROR(Tableau17[[#This Row],[2015-T1-MACRODROITE]]/Tableau17[[#This Row],[2015-T1-MACROTOTALE]],"")</f>
        <v>0.68013468013468015</v>
      </c>
      <c r="NQ3" s="26">
        <f>IFERROR(Tableau17[[#This Row],[2015-T1-MACROCENTRE]]/Tableau17[[#This Row],[2015-T1-MACROTOTALE]],"")</f>
        <v>5.7239057239057242E-2</v>
      </c>
      <c r="NR3" s="26">
        <f>IFERROR(Tableau17[[#This Row],[2015-T1-MACROGAUCHE]]/Tableau17[[#This Row],[2015-T1-MACROTOTALE]],"")</f>
        <v>3.8720538720538718E-2</v>
      </c>
      <c r="NS3" s="26">
        <f>IFERROR(Tableau17[[#This Row],[2015-T1-MACROAUTRE]]/Tableau17[[#This Row],[2015-T1-MACROTOTALE]],"")</f>
        <v>0</v>
      </c>
      <c r="NT3" s="26">
        <f>IFERROR(Tableau17[[#This Row],[2015-T2-MACROEXTRDROITE]]/Tableau17[[#This Row],[2015-T2-MACROTOTALE]],"")</f>
        <v>0.19934640522875818</v>
      </c>
      <c r="NU3" s="26">
        <f>IFERROR(Tableau17[[#This Row],[2015-T2-MACRODROITE]]/Tableau17[[#This Row],[2015-T2-MACROTOTALE]],"")</f>
        <v>0.80065359477124187</v>
      </c>
      <c r="NV3" s="26">
        <f>IFERROR(Tableau17[[#This Row],[2015-T2-MACROCENTRE]]/Tableau17[[#This Row],[2015-T2-MACROTOTALE]],"")</f>
        <v>0</v>
      </c>
      <c r="NW3" s="26">
        <f>IFERROR(Tableau17[[#This Row],[2015-T2-MACROGAUCHE]]/Tableau17[[#This Row],[2015-T2-MACROTOTALE]],"")</f>
        <v>0</v>
      </c>
      <c r="NX3" s="26">
        <f>IFERROR(Tableau17[[#This Row],[2015-T2-MACROAUTRE]]/Tableau17[[#This Row],[2015-T2-MACROTOTALE]],"")</f>
        <v>0</v>
      </c>
      <c r="NY3" s="26">
        <f>IFERROR(Tableau17[[#This Row],[2017-T1-MACROEXTRDROITE]]/Tableau17[[#This Row],[2017-T1-MACROTOTALE]],"")</f>
        <v>7.9681274900398405E-2</v>
      </c>
      <c r="NZ3" s="26">
        <f>IFERROR(Tableau17[[#This Row],[2017-T1-MACRODROITE]]/Tableau17[[#This Row],[2017-T1-MACROTOTALE]],"")</f>
        <v>0.71015936254980083</v>
      </c>
      <c r="OA3" s="26">
        <f>IFERROR(Tableau17[[#This Row],[2017-T1-MACROCENTRE]]/Tableau17[[#This Row],[2017-T1-MACROTOTALE]],"")</f>
        <v>0.16434262948207171</v>
      </c>
      <c r="OB3" s="26">
        <f>IFERROR(Tableau17[[#This Row],[2017-T1-MACROGAUCHE]]/Tableau17[[#This Row],[2017-T1-MACROTOTALE]],"")</f>
        <v>4.282868525896414E-2</v>
      </c>
      <c r="OC3" s="26">
        <f>IFERROR(Tableau17[[#This Row],[2017-T1-MACROAUTRE]]/Tableau17[[#This Row],[2017-T1-MACROTOTALE]],"")</f>
        <v>2.9880478087649402E-3</v>
      </c>
      <c r="OD3" s="26">
        <f>IFERROR(Tableau17[[#This Row],[2017-T2-MACROEXTRDROITE]]/Tableau17[[#This Row],[2017-T2-MACROTOTALE]],"")</f>
        <v>0.21279373368146215</v>
      </c>
      <c r="OE3" s="26">
        <f>IFERROR(Tableau17[[#This Row],[2017-T2-MACRODROITE]]/Tableau17[[#This Row],[2017-T2-MACROTOTALE]],"")</f>
        <v>0</v>
      </c>
      <c r="OF3" s="26">
        <f>IFERROR(Tableau17[[#This Row],[2017-T2-MACROCENTRE]]/Tableau17[[#This Row],[2017-T2-MACROTOTALE]],"")</f>
        <v>0.78720626631853785</v>
      </c>
      <c r="OG3" s="26">
        <f>IFERROR(Tableau17[[#This Row],[2017-T2-MACROGAUCHE]]/Tableau17[[#This Row],[2017-T2-MACROTOTALE]],"")</f>
        <v>0</v>
      </c>
      <c r="OH3" s="26">
        <f>IFERROR(Tableau17[[#This Row],[2017-T2-MACROAUTRE]]/Tableau17[[#This Row],[2017-T2-MACROTOTALE]],"")</f>
        <v>0</v>
      </c>
      <c r="OI3" s="26">
        <f>IFERROR(Tableau17[[#This Row],[2019-T1-MACROEXTRDROITE]]/Tableau17[[#This Row],[2019-T1-MACROTOTALE]],"")</f>
        <v>0.16237942122186494</v>
      </c>
      <c r="OJ3" s="26">
        <f>IFERROR(Tableau17[[#This Row],[2019-T1-MACRODROITE]]/Tableau17[[#This Row],[2019-T1-MACROTOTALE]],"")</f>
        <v>0.28938906752411575</v>
      </c>
      <c r="OK3" s="26">
        <f>IFERROR(Tableau17[[#This Row],[2019-T1-MACROCENTRE]]/Tableau17[[#This Row],[2019-T1-MACROTOTALE]],"")</f>
        <v>0.47588424437299037</v>
      </c>
      <c r="OL3" s="26">
        <f>IFERROR(Tableau17[[#This Row],[2019-T1-MACROGAUCHE]]/Tableau17[[#This Row],[2019-T1-MACROTOTALE]],"")</f>
        <v>5.6270096463022508E-2</v>
      </c>
      <c r="OM3" s="26">
        <f>IFERROR(Tableau17[[#This Row],[2019-T1-MACROAUTRE]]/Tableau17[[#This Row],[2019-T1-MACROTOTALE]],"")</f>
        <v>1.607717041800643E-2</v>
      </c>
      <c r="ON3" s="26">
        <f>IFERROR(Tableau17[[#This Row],[2020-T1-MACROEXTRDROITE]]/Tableau17[[#This Row],[2020-T1-MACROTOTALE]],"")</f>
        <v>0.12299465240641712</v>
      </c>
      <c r="OO3" s="26">
        <f>IFERROR(Tableau17[[#This Row],[2020-T1-MACRODROITE]]/Tableau17[[#This Row],[2020-T1-MACROTOTALE]],"")</f>
        <v>0.62834224598930477</v>
      </c>
      <c r="OP3" s="26">
        <f>IFERROR(Tableau17[[#This Row],[2020-T1-MACROCENTRE]]/Tableau17[[#This Row],[2020-T1-MACROTOTALE]],"")</f>
        <v>0.17112299465240641</v>
      </c>
      <c r="OQ3" s="26">
        <f>IFERROR(Tableau17[[#This Row],[2020-T1-MACROGAUCHE]]/Tableau17[[#This Row],[2020-T1-MACROTOTALE]],"")</f>
        <v>7.7540106951871662E-2</v>
      </c>
      <c r="OR3" s="26">
        <f>IFERROR(Tableau17[[#This Row],[2020-T1-MACROAUTRE]]/Tableau17[[#This Row],[2020-T1-MACROTOTALE]],"")</f>
        <v>0</v>
      </c>
      <c r="OS3" s="26">
        <f>IFERROR(Tableau17[[#This Row],[2017 (L)-T1-MACROEXTRDROITE]]/Tableau17[[#This Row],[2017 (L)-T1-MACROTOTALE]],"")</f>
        <v>8.1666666666666665E-2</v>
      </c>
      <c r="OT3" s="26">
        <f>IFERROR(Tableau17[[#This Row],[2017 (L)-T1-MACRODROITE]]/Tableau17[[#This Row],[2017 (L)-T1-MACROTOTALE]],"")</f>
        <v>0.49833333333333335</v>
      </c>
      <c r="OU3" s="26">
        <f>IFERROR(Tableau17[[#This Row],[2017 (L)-T1-MACROCENTRE]]/Tableau17[[#This Row],[2017 (L)-T1-MACROTOTALE]],"")</f>
        <v>0.34166666666666667</v>
      </c>
      <c r="OV3" s="26">
        <f>IFERROR(Tableau17[[#This Row],[2017 (L)-T1-MACROGAUCHE]]/Tableau17[[#This Row],[2017 (L)-T1-MACROTOTALE]],"")</f>
        <v>7.0000000000000007E-2</v>
      </c>
      <c r="OW3" s="26">
        <f>IFERROR(Tableau17[[#This Row],[2017 (L)-T1-MACROAUTRE]]/Tableau17[[#This Row],[2017 (L)-T1-MACROTOTALE]],"")</f>
        <v>8.3333333333333332E-3</v>
      </c>
      <c r="OX3" s="26">
        <f>IFERROR(Tableau17[[#This Row],[2017 (L)-T2-MACROEXTRDROITE]]/Tableau17[[#This Row],[2017 (L)-T2-MACROTOTALE]],"")</f>
        <v>0</v>
      </c>
      <c r="OY3" s="26">
        <f>IFERROR(Tableau17[[#This Row],[2017 (L)-T2-MACRODROITE]]/Tableau17[[#This Row],[2017 (L)-T2-MACROTOTALE]],"")</f>
        <v>0.64102564102564108</v>
      </c>
      <c r="OZ3" s="26">
        <f>IFERROR(Tableau17[[#This Row],[2017 (L)-T2-MACROCENTRE]]/Tableau17[[#This Row],[2017 (L)-T2-MACROTOTALE]],"")</f>
        <v>0.35897435897435898</v>
      </c>
      <c r="PA3" s="26">
        <f>IFERROR(Tableau17[[#This Row],[2017 (L)-T2-MACROGAUCHE]]/Tableau17[[#This Row],[2017 (L)-T2-MACROTOTALE]],"")</f>
        <v>0</v>
      </c>
      <c r="PB3" s="26">
        <f>IFERROR(Tableau17[[#This Row],[2017 (L)-T2-MACROAUTRE]]/Tableau17[[#This Row],[2017 (L)-T2-MACROTOTALE]],"")</f>
        <v>0</v>
      </c>
      <c r="PC3" s="26">
        <f>IFERROR(Tableau17[[#This Row],[2008_T1_PROCUS]]/Tableau17[[#This Row],[2008_T1_INSCRITS]],0)</f>
        <v>6.6818526955201213E-2</v>
      </c>
      <c r="PD3" s="26">
        <f>IFERROR(Tableau17[[#This Row],[2008_T2_PROCUS]]/Tableau17[[#This Row],[2008_T2_INSCRITS]],0)</f>
        <v>0</v>
      </c>
      <c r="PE3" s="26">
        <f>Tableau17[[#This Row],[2014_T1_PROCUS]]/Tableau17[[#This Row],[2014_T1_INSCRITS]]</f>
        <v>5.297473512632437E-2</v>
      </c>
      <c r="PF3" s="26">
        <f>IFERROR(Tableau17[[#This Row],[2014_T2_PROCUS]]/Tableau17[[#This Row],[2014_T2_INSCRITS]],0)</f>
        <v>0</v>
      </c>
    </row>
    <row r="4" spans="1:422" hidden="1" x14ac:dyDescent="0.2">
      <c r="A4" s="1">
        <v>1</v>
      </c>
      <c r="B4" s="1" t="s">
        <v>243</v>
      </c>
      <c r="C4" s="1" t="s">
        <v>337</v>
      </c>
      <c r="D4" s="1" t="s">
        <v>337</v>
      </c>
      <c r="E4" s="1">
        <v>703</v>
      </c>
      <c r="F4" s="1">
        <v>5.3674530000000003</v>
      </c>
      <c r="G4" s="1">
        <v>43.289403</v>
      </c>
      <c r="H4" s="3">
        <v>899</v>
      </c>
      <c r="I4" s="3">
        <v>171</v>
      </c>
      <c r="L4" s="1">
        <v>21</v>
      </c>
      <c r="M4" s="1">
        <v>3</v>
      </c>
      <c r="N4" s="1">
        <v>3</v>
      </c>
      <c r="P4" s="1">
        <v>110</v>
      </c>
      <c r="Q4" s="1">
        <v>52</v>
      </c>
      <c r="R4" s="1">
        <v>41</v>
      </c>
      <c r="S4" s="1">
        <v>105</v>
      </c>
      <c r="T4" s="1">
        <v>35</v>
      </c>
      <c r="U4" s="1">
        <v>370</v>
      </c>
      <c r="V4" s="1">
        <v>869</v>
      </c>
      <c r="W4" s="1">
        <v>529</v>
      </c>
      <c r="X4" s="1">
        <v>42</v>
      </c>
      <c r="Y4" s="2">
        <v>0.60874567999999996</v>
      </c>
      <c r="Z4" s="1">
        <v>869</v>
      </c>
      <c r="AA4" s="1">
        <v>546</v>
      </c>
      <c r="AB4" s="1">
        <v>23</v>
      </c>
      <c r="AC4" s="2">
        <v>0.62830839999999999</v>
      </c>
      <c r="AD4" s="1">
        <v>899</v>
      </c>
      <c r="AE4" s="1">
        <v>376</v>
      </c>
      <c r="AF4" s="2">
        <v>0.41824249000000002</v>
      </c>
      <c r="AG4" s="1">
        <f t="shared" si="0"/>
        <v>171</v>
      </c>
      <c r="AH4" s="1">
        <v>901</v>
      </c>
      <c r="AI4" s="1">
        <v>556</v>
      </c>
      <c r="AJ4" s="1">
        <v>26</v>
      </c>
      <c r="AK4" s="2">
        <v>0.61709212000000002</v>
      </c>
      <c r="AL4" s="1">
        <v>900</v>
      </c>
      <c r="AM4" s="1">
        <v>623</v>
      </c>
      <c r="AN4" s="1">
        <v>27</v>
      </c>
      <c r="AO4" s="2">
        <v>0.69222222</v>
      </c>
      <c r="AP4" s="1">
        <v>877</v>
      </c>
      <c r="AQ4" s="1">
        <v>420</v>
      </c>
      <c r="AR4" s="2">
        <v>0.47890536</v>
      </c>
      <c r="AS4" s="1">
        <v>876</v>
      </c>
      <c r="AT4" s="1">
        <v>422</v>
      </c>
      <c r="AU4" s="2">
        <v>0.48173516</v>
      </c>
      <c r="AV4" s="1">
        <v>910</v>
      </c>
      <c r="AW4" s="1">
        <v>463</v>
      </c>
      <c r="AX4" s="2">
        <v>0.50879121000000005</v>
      </c>
      <c r="AY4" s="1">
        <v>910</v>
      </c>
      <c r="AZ4" s="1">
        <v>381</v>
      </c>
      <c r="BA4" s="2">
        <v>0.41868132000000002</v>
      </c>
      <c r="BB4" s="1">
        <v>910</v>
      </c>
      <c r="BC4" s="1">
        <v>729</v>
      </c>
      <c r="BD4" s="2">
        <v>0.80109889999999995</v>
      </c>
      <c r="BE4" s="1">
        <v>910</v>
      </c>
      <c r="BF4" s="1">
        <v>664</v>
      </c>
      <c r="BG4" s="2">
        <v>0.72967033000000003</v>
      </c>
      <c r="BH4" s="1">
        <v>868</v>
      </c>
      <c r="BI4" s="1">
        <v>434</v>
      </c>
      <c r="BJ4" s="2">
        <v>0.5</v>
      </c>
      <c r="BK4" s="1">
        <v>36</v>
      </c>
      <c r="BL4" s="1">
        <v>1</v>
      </c>
      <c r="BN4" s="1">
        <v>28</v>
      </c>
      <c r="BO4" s="1">
        <v>27</v>
      </c>
      <c r="BP4" s="1">
        <v>251</v>
      </c>
      <c r="BQ4" s="1">
        <v>194</v>
      </c>
      <c r="BR4" s="1">
        <v>537</v>
      </c>
      <c r="BT4" s="1">
        <v>271</v>
      </c>
      <c r="BU4" s="1">
        <v>329</v>
      </c>
      <c r="BW4" s="1">
        <v>600</v>
      </c>
      <c r="BX4" s="1">
        <v>10</v>
      </c>
      <c r="BZ4" s="1">
        <v>39</v>
      </c>
      <c r="CA4" s="1">
        <v>2</v>
      </c>
      <c r="CB4" s="1">
        <v>31</v>
      </c>
      <c r="CC4" s="1">
        <v>67</v>
      </c>
      <c r="CD4" s="1">
        <v>223</v>
      </c>
      <c r="CE4" s="1">
        <v>145</v>
      </c>
      <c r="CF4" s="1">
        <v>517</v>
      </c>
      <c r="CG4" s="1">
        <v>85</v>
      </c>
      <c r="CH4" s="1">
        <v>246</v>
      </c>
      <c r="CI4" s="1">
        <v>196</v>
      </c>
      <c r="CJ4" s="1">
        <v>527</v>
      </c>
      <c r="CL4" s="1">
        <v>11</v>
      </c>
      <c r="CM4" s="1">
        <v>4</v>
      </c>
      <c r="CO4" s="1">
        <v>33</v>
      </c>
      <c r="CP4" s="1">
        <v>94</v>
      </c>
      <c r="CQ4" s="1">
        <v>15</v>
      </c>
      <c r="CT4" s="1">
        <v>142</v>
      </c>
      <c r="CU4" s="1">
        <v>110</v>
      </c>
      <c r="CW4" s="1">
        <v>409</v>
      </c>
      <c r="CY4" s="1">
        <v>120</v>
      </c>
      <c r="DA4" s="1">
        <v>253</v>
      </c>
      <c r="DC4" s="1">
        <v>373</v>
      </c>
      <c r="DD4" s="1">
        <v>22</v>
      </c>
      <c r="DE4" s="1">
        <v>1</v>
      </c>
      <c r="DF4" s="1">
        <v>11</v>
      </c>
      <c r="DI4" s="1">
        <v>27</v>
      </c>
      <c r="DJ4" s="1">
        <v>0</v>
      </c>
      <c r="DK4" s="1">
        <v>3</v>
      </c>
      <c r="DL4" s="1">
        <v>50</v>
      </c>
      <c r="DM4" s="1">
        <v>52</v>
      </c>
      <c r="DN4" s="1">
        <v>104</v>
      </c>
      <c r="DQ4" s="1">
        <v>1</v>
      </c>
      <c r="DR4" s="1">
        <v>160</v>
      </c>
      <c r="DS4" s="1">
        <v>21</v>
      </c>
      <c r="DU4" s="1">
        <v>452</v>
      </c>
      <c r="DX4" s="1">
        <v>142</v>
      </c>
      <c r="DZ4" s="1">
        <v>203</v>
      </c>
      <c r="EA4" s="1">
        <v>345</v>
      </c>
      <c r="EB4" s="1">
        <v>1</v>
      </c>
      <c r="EC4" s="1">
        <v>8</v>
      </c>
      <c r="ED4" s="1">
        <v>1</v>
      </c>
      <c r="EE4" s="1">
        <v>32</v>
      </c>
      <c r="EF4" s="1">
        <v>183</v>
      </c>
      <c r="EG4" s="1">
        <v>47</v>
      </c>
      <c r="EH4" s="1">
        <v>9</v>
      </c>
      <c r="EI4" s="1">
        <v>120</v>
      </c>
      <c r="EJ4" s="1">
        <v>138</v>
      </c>
      <c r="EK4" s="1">
        <v>174</v>
      </c>
      <c r="EL4" s="1">
        <v>3</v>
      </c>
      <c r="EM4" s="1">
        <v>716</v>
      </c>
      <c r="EN4" s="1">
        <v>158</v>
      </c>
      <c r="EO4" s="1">
        <v>450</v>
      </c>
      <c r="EP4" s="1">
        <v>608</v>
      </c>
      <c r="EQ4" s="1">
        <v>0</v>
      </c>
      <c r="ER4" s="1">
        <v>0</v>
      </c>
      <c r="ES4" s="1">
        <v>3</v>
      </c>
      <c r="ET4" s="1">
        <v>14</v>
      </c>
      <c r="EU4" s="1">
        <v>2</v>
      </c>
      <c r="EV4" s="1">
        <v>76</v>
      </c>
      <c r="EW4" s="1">
        <v>43</v>
      </c>
      <c r="EX4" s="1">
        <v>0</v>
      </c>
      <c r="EY4" s="1">
        <v>3</v>
      </c>
      <c r="EZ4" s="1">
        <v>19</v>
      </c>
      <c r="FA4" s="1">
        <v>0</v>
      </c>
      <c r="FB4" s="1">
        <v>0</v>
      </c>
      <c r="FC4" s="1">
        <v>0</v>
      </c>
      <c r="FD4" s="1">
        <v>0</v>
      </c>
      <c r="FE4" s="1">
        <v>0</v>
      </c>
      <c r="FF4" s="1">
        <v>1</v>
      </c>
      <c r="FG4" s="1">
        <v>0</v>
      </c>
      <c r="FH4" s="1">
        <v>10</v>
      </c>
      <c r="FI4" s="1">
        <v>0</v>
      </c>
      <c r="FJ4" s="1">
        <v>26</v>
      </c>
      <c r="FK4" s="1">
        <v>11</v>
      </c>
      <c r="FL4" s="1">
        <v>0</v>
      </c>
      <c r="FM4" s="1">
        <v>80</v>
      </c>
      <c r="FN4" s="1">
        <v>5</v>
      </c>
      <c r="FO4" s="1">
        <v>0</v>
      </c>
      <c r="FP4" s="1">
        <v>123</v>
      </c>
      <c r="FQ4" s="1">
        <v>1</v>
      </c>
      <c r="FR4" s="1">
        <f>SUM(Tableau17[[#This Row],[2019-T1-ALEXANDRE Audric]:[2019-T1-MARIE Florie]])</f>
        <v>417</v>
      </c>
      <c r="FS4" s="1">
        <v>27</v>
      </c>
      <c r="FT4" s="1">
        <v>288</v>
      </c>
      <c r="FU4" s="1">
        <v>0</v>
      </c>
      <c r="FV4" s="1">
        <v>222</v>
      </c>
      <c r="FW4" s="1">
        <v>0</v>
      </c>
      <c r="FX4" s="1">
        <v>537</v>
      </c>
      <c r="FY4" s="1">
        <v>0</v>
      </c>
      <c r="FZ4" s="1">
        <v>329</v>
      </c>
      <c r="GA4" s="1">
        <v>0</v>
      </c>
      <c r="GB4" s="1">
        <v>271</v>
      </c>
      <c r="GC4" s="1">
        <v>0</v>
      </c>
      <c r="GD4" s="1">
        <v>600</v>
      </c>
      <c r="GE4" s="1">
        <v>67</v>
      </c>
      <c r="GF4" s="1">
        <v>223</v>
      </c>
      <c r="GG4" s="1">
        <v>10</v>
      </c>
      <c r="GH4" s="1">
        <v>217</v>
      </c>
      <c r="GI4" s="1">
        <v>0</v>
      </c>
      <c r="GJ4" s="1">
        <v>517</v>
      </c>
      <c r="GK4" s="1">
        <v>85</v>
      </c>
      <c r="GL4" s="1">
        <v>246</v>
      </c>
      <c r="GM4" s="1">
        <v>0</v>
      </c>
      <c r="GN4" s="1">
        <v>196</v>
      </c>
      <c r="GO4" s="1">
        <v>0</v>
      </c>
      <c r="GP4" s="1">
        <v>527</v>
      </c>
      <c r="GQ4" s="1">
        <v>105</v>
      </c>
      <c r="GR4" s="1">
        <v>146</v>
      </c>
      <c r="GS4" s="1">
        <v>15</v>
      </c>
      <c r="GT4" s="1">
        <v>143</v>
      </c>
      <c r="GU4" s="1">
        <v>0</v>
      </c>
      <c r="GV4" s="1">
        <v>409</v>
      </c>
      <c r="GW4" s="1">
        <v>120</v>
      </c>
      <c r="GX4" s="1">
        <v>253</v>
      </c>
      <c r="GY4" s="1">
        <v>0</v>
      </c>
      <c r="GZ4" s="1">
        <v>0</v>
      </c>
      <c r="HA4" s="1">
        <v>0</v>
      </c>
      <c r="HB4" s="1">
        <v>373</v>
      </c>
      <c r="HC4" s="1">
        <v>161</v>
      </c>
      <c r="HD4" s="1">
        <v>183</v>
      </c>
      <c r="HE4" s="1">
        <v>174</v>
      </c>
      <c r="HF4" s="1">
        <v>189</v>
      </c>
      <c r="HG4" s="1">
        <v>9</v>
      </c>
      <c r="HH4" s="1">
        <v>716</v>
      </c>
      <c r="HI4" s="1">
        <v>158</v>
      </c>
      <c r="HJ4" s="1">
        <v>0</v>
      </c>
      <c r="HK4" s="1">
        <v>450</v>
      </c>
      <c r="HL4" s="1">
        <v>0</v>
      </c>
      <c r="HM4" s="1">
        <v>0</v>
      </c>
      <c r="HN4" s="1">
        <v>608</v>
      </c>
      <c r="HO4" s="1">
        <v>89</v>
      </c>
      <c r="HP4" s="1">
        <v>48</v>
      </c>
      <c r="HQ4" s="1">
        <v>123</v>
      </c>
      <c r="HR4" s="1">
        <v>150</v>
      </c>
      <c r="HS4" s="1">
        <v>16</v>
      </c>
      <c r="HT4" s="1">
        <v>426</v>
      </c>
      <c r="HU4" s="1">
        <v>44</v>
      </c>
      <c r="HV4" s="1">
        <v>131</v>
      </c>
      <c r="HW4" s="1">
        <v>52</v>
      </c>
      <c r="HX4" s="1">
        <v>143</v>
      </c>
      <c r="HY4" s="1">
        <v>0</v>
      </c>
      <c r="HZ4" s="1">
        <v>370</v>
      </c>
      <c r="IA4" s="1">
        <v>63</v>
      </c>
      <c r="IB4" s="1">
        <v>104</v>
      </c>
      <c r="IC4" s="1">
        <v>160</v>
      </c>
      <c r="ID4" s="1">
        <v>123</v>
      </c>
      <c r="IE4" s="1">
        <v>2</v>
      </c>
      <c r="IF4" s="1">
        <v>452</v>
      </c>
      <c r="IG4" s="1">
        <v>0</v>
      </c>
      <c r="IH4" s="1">
        <v>142</v>
      </c>
      <c r="II4" s="1">
        <v>203</v>
      </c>
      <c r="IJ4" s="1">
        <v>0</v>
      </c>
      <c r="IK4" s="1">
        <v>0</v>
      </c>
      <c r="IL4" s="1">
        <v>345</v>
      </c>
      <c r="IM4" s="26">
        <f>IFERROR(Tableau17[[#This Row],[LDIV]]/Tableau17[[#This Row],[Total général]],"")</f>
        <v>0</v>
      </c>
      <c r="IN4" s="26">
        <f>IFERROR(Tableau17[[#This Row],[LDVC]]/Tableau17[[#This Row],[Total général]],"")</f>
        <v>0</v>
      </c>
      <c r="IO4" s="26">
        <f>IFERROR(Tableau17[[#This Row],[LDVD]]/Tableau17[[#This Row],[Total général]],"")</f>
        <v>5.675675675675676E-2</v>
      </c>
      <c r="IP4" s="26">
        <f>IFERROR(Tableau17[[#This Row],[LDVG]]/Tableau17[[#This Row],[Total général]],"")</f>
        <v>8.1081081081081086E-3</v>
      </c>
      <c r="IQ4" s="26">
        <f>IFERROR(Tableau17[[#This Row],[LEXD]]/Tableau17[[#This Row],[Total général]],"")</f>
        <v>8.1081081081081086E-3</v>
      </c>
      <c r="IR4" s="26">
        <f>IFERROR(Tableau17[[#This Row],[LEXG]]/Tableau17[[#This Row],[Total général]],"")</f>
        <v>0</v>
      </c>
      <c r="IS4" s="26">
        <f>IFERROR(Tableau17[[#This Row],[LLR]]/Tableau17[[#This Row],[Total général]],"")</f>
        <v>0.29729729729729731</v>
      </c>
      <c r="IT4" s="26">
        <f>IFERROR(Tableau17[[#This Row],[LREM]]/Tableau17[[#This Row],[Total général]],"")</f>
        <v>0.14054054054054055</v>
      </c>
      <c r="IU4" s="26">
        <f>IFERROR(Tableau17[[#This Row],[LRN]]/Tableau17[[#This Row],[Total général]],"")</f>
        <v>0.11081081081081082</v>
      </c>
      <c r="IV4" s="26">
        <f>IFERROR(Tableau17[[#This Row],[LUG]]/Tableau17[[#This Row],[Total général]],"")</f>
        <v>0.28378378378378377</v>
      </c>
      <c r="IW4" s="26">
        <f>IFERROR(Tableau17[[#This Row],[LVEC]]/Tableau17[[#This Row],[Total général]],"")</f>
        <v>9.45945945945946E-2</v>
      </c>
      <c r="IX4" s="26">
        <f>IFERROR(Tableau17[[#This Row],[2008-T1-LCMD]]/Tableau17[[#This Row],[2008-T1-TOTAL]],"")</f>
        <v>6.7039106145251395E-2</v>
      </c>
      <c r="IY4" s="26">
        <f>IFERROR(Tableau17[[#This Row],[2008-T1-LDVD]]/Tableau17[[#This Row],[2008-T1-TOTAL]],"")</f>
        <v>1.8621973929236499E-3</v>
      </c>
      <c r="IZ4" s="26">
        <f>IFERROR(Tableau17[[#This Row],[2008-T1-LEXD]]/Tableau17[[#This Row],[2008-T1-TOTAL]],"")</f>
        <v>0</v>
      </c>
      <c r="JA4" s="26">
        <f>IFERROR(Tableau17[[#This Row],[2008-T1-LEXG]]/Tableau17[[#This Row],[2008-T1-TOTAL]],"")</f>
        <v>5.2141527001862198E-2</v>
      </c>
      <c r="JB4" s="26">
        <f>IFERROR(Tableau17[[#This Row],[2008-T1-LFN]]/Tableau17[[#This Row],[2008-T1-TOTAL]],"")</f>
        <v>5.027932960893855E-2</v>
      </c>
      <c r="JC4" s="26">
        <f>IFERROR(Tableau17[[#This Row],[2008-T1-LMAJ]]/Tableau17[[#This Row],[2008-T1-TOTAL]],"")</f>
        <v>0.46741154562383613</v>
      </c>
      <c r="JD4" s="26">
        <f>IFERROR(Tableau17[[#This Row],[2008-T1-LUG]]/Tableau17[[#This Row],[2008-T1-TOTAL]],"")</f>
        <v>0.36126629422718809</v>
      </c>
      <c r="JE4" s="26">
        <f>IFERROR(Tableau17[[#This Row],[2008-T2-LFN]]/Tableau17[[#This Row],[2008-T2-TOTAL]],"")</f>
        <v>0</v>
      </c>
      <c r="JF4" s="26">
        <f>IFERROR(Tableau17[[#This Row],[2008-T2-LGC]]/Tableau17[[#This Row],[2008-T2-TOTAL]],"")</f>
        <v>0.45166666666666666</v>
      </c>
      <c r="JG4" s="26">
        <f>IFERROR(Tableau17[[#This Row],[2008-T2-LMAJ]]/Tableau17[[#This Row],[2008-T2-TOTAL]],"")</f>
        <v>0.54833333333333334</v>
      </c>
      <c r="JH4" s="26">
        <f>IFERROR(Tableau17[[#This Row],[2008-T2-LUG]]/Tableau17[[#This Row],[2008-T2-TOTAL]],"")</f>
        <v>0</v>
      </c>
      <c r="JI4" s="26">
        <f>IFERROR(Tableau17[[#This Row],[2014-T1-LDIV]]/Tableau17[[#This Row],[2014-T1-TOTAL]],"")</f>
        <v>1.9342359767891684E-2</v>
      </c>
      <c r="JJ4" s="26">
        <f>IFERROR(Tableau17[[#This Row],[2014-T1-LDVD]]/Tableau17[[#This Row],[2014-T1-TOTAL]],"")</f>
        <v>0</v>
      </c>
      <c r="JK4" s="26">
        <f>IFERROR(Tableau17[[#This Row],[2014-T1-LDVG]]/Tableau17[[#This Row],[2014-T1-TOTAL]],"")</f>
        <v>7.5435203094777567E-2</v>
      </c>
      <c r="JL4" s="26">
        <f>IFERROR(Tableau17[[#This Row],[2014-T1-LEXG]]/Tableau17[[#This Row],[2014-T1-TOTAL]],"")</f>
        <v>3.8684719535783366E-3</v>
      </c>
      <c r="JM4" s="26">
        <f>IFERROR(Tableau17[[#This Row],[2014-T1-LFG]]/Tableau17[[#This Row],[2014-T1-TOTAL]],"")</f>
        <v>5.9961315280464215E-2</v>
      </c>
      <c r="JN4" s="26">
        <f>IFERROR(Tableau17[[#This Row],[2014-T1-LFN]]/Tableau17[[#This Row],[2014-T1-TOTAL]],"")</f>
        <v>0.12959381044487428</v>
      </c>
      <c r="JO4" s="26">
        <f>IFERROR(Tableau17[[#This Row],[2014-T1-LUD]]/Tableau17[[#This Row],[2014-T1-TOTAL]],"")</f>
        <v>0.43133462282398455</v>
      </c>
      <c r="JP4" s="26">
        <f>IFERROR(Tableau17[[#This Row],[2014-T1-LUG]]/Tableau17[[#This Row],[2014-T1-TOTAL]],"")</f>
        <v>0.28046421663442939</v>
      </c>
      <c r="JQ4" s="26">
        <f>IFERROR(Tableau17[[#This Row],[2014-T2-LFN]]/Tableau17[[#This Row],[2014-T2-TOTAL]],"")</f>
        <v>0.16129032258064516</v>
      </c>
      <c r="JR4" s="26">
        <f>IFERROR(Tableau17[[#This Row],[2014-T2-LUD]]/Tableau17[[#This Row],[2014-T2-TOTAL]],"")</f>
        <v>0.46679316888045541</v>
      </c>
      <c r="JS4" s="26">
        <f>IFERROR(Tableau17[[#This Row],[2014-T2-LUG]]/Tableau17[[#This Row],[2014-T2-TOTAL]],"")</f>
        <v>0.3719165085388994</v>
      </c>
      <c r="JT4" s="26">
        <f>IFERROR(Tableau17[[#This Row],[2015-T1-BC-DIV]]/Tableau17[[#This Row],[2015-T1-TOTAL]],"")</f>
        <v>0</v>
      </c>
      <c r="JU4" s="26">
        <f>IFERROR(Tableau17[[#This Row],[2015-T1-BC-DLF]]/Tableau17[[#This Row],[2015-T1-TOTAL]],"")</f>
        <v>2.6894865525672371E-2</v>
      </c>
      <c r="JV4" s="26">
        <f>IFERROR(Tableau17[[#This Row],[2015-T1-BC-DVD]]/Tableau17[[#This Row],[2015-T1-TOTAL]],"")</f>
        <v>9.7799511002444987E-3</v>
      </c>
      <c r="JW4" s="26">
        <f>IFERROR(Tableau17[[#This Row],[2015-T1-BC-DVG]]/Tableau17[[#This Row],[2015-T1-TOTAL]],"")</f>
        <v>0</v>
      </c>
      <c r="JX4" s="26">
        <f>IFERROR(Tableau17[[#This Row],[2015-T1-BC-FG]]/Tableau17[[#This Row],[2015-T1-TOTAL]],"")</f>
        <v>8.0684596577017112E-2</v>
      </c>
      <c r="JY4" s="26">
        <f>IFERROR(Tableau17[[#This Row],[2015-T1-BC-FN]]/Tableau17[[#This Row],[2015-T1-TOTAL]],"")</f>
        <v>0.22982885085574573</v>
      </c>
      <c r="JZ4" s="26">
        <f>IFERROR(Tableau17[[#This Row],[2015-T1-BC-MDM]]/Tableau17[[#This Row],[2015-T1-TOTAL]],"")</f>
        <v>3.6674816625916873E-2</v>
      </c>
      <c r="KA4" s="26">
        <f>IFERROR(Tableau17[[#This Row],[2015-T1-BC-RDG]]/Tableau17[[#This Row],[2015-T1-TOTAL]],"")</f>
        <v>0</v>
      </c>
      <c r="KB4" s="26">
        <f>IFERROR(Tableau17[[#This Row],[2015-T1-BC-SOC]]/Tableau17[[#This Row],[2015-T1-TOTAL]],"")</f>
        <v>0</v>
      </c>
      <c r="KC4" s="26">
        <f>IFERROR(Tableau17[[#This Row],[2015-T1-BC-UD]]/Tableau17[[#This Row],[2015-T1-TOTAL]],"")</f>
        <v>0.3471882640586797</v>
      </c>
      <c r="KD4" s="26">
        <f>IFERROR(Tableau17[[#This Row],[2015-T1-BC-UG]]/Tableau17[[#This Row],[2015-T1-TOTAL]],"")</f>
        <v>0.26894865525672373</v>
      </c>
      <c r="KE4" s="26">
        <f>IFERROR(Tableau17[[#This Row],[2015-T1-BC-VEC]]/Tableau17[[#This Row],[2015-T1-TOTAL]],"")</f>
        <v>0</v>
      </c>
      <c r="KF4" s="26">
        <f>IFERROR(Tableau17[[#This Row],[2015-T2-BC-DVG]]/Tableau17[[#This Row],[2015-T2-TOTAL]],"")</f>
        <v>0</v>
      </c>
      <c r="KG4" s="26">
        <f>IFERROR(Tableau17[[#This Row],[2015-T2-BC-FN]]/Tableau17[[#This Row],[2015-T2-TOTAL]],"")</f>
        <v>0.32171581769436997</v>
      </c>
      <c r="KH4" s="26">
        <f>IFERROR(Tableau17[[#This Row],[2015-T2-BC-SOC]]/Tableau17[[#This Row],[2015-T2-TOTAL]],"")</f>
        <v>0</v>
      </c>
      <c r="KI4" s="26">
        <f>IFERROR(Tableau17[[#This Row],[2015-T2-BC-UD]]/Tableau17[[#This Row],[2015-T2-TOTAL]],"")</f>
        <v>0.67828418230563003</v>
      </c>
      <c r="KJ4" s="26">
        <f>IFERROR(Tableau17[[#This Row],[2015-T2-BC-UG]]/Tableau17[[#This Row],[2015-T2-TOTAL]],"")</f>
        <v>0</v>
      </c>
      <c r="KK4" s="26">
        <f>IFERROR(Tableau17[[#This Row],[2017 (L)-T1-COM]]/Tableau17[[#This Row],[2017 (L)-T1-TOTAL]],"")</f>
        <v>4.8672566371681415E-2</v>
      </c>
      <c r="KL4" s="26">
        <f>IFERROR(Tableau17[[#This Row],[2017 (L)-T1-DIV]]/Tableau17[[#This Row],[2017 (L)-T1-TOTAL]],"")</f>
        <v>2.2123893805309734E-3</v>
      </c>
      <c r="KM4" s="26">
        <f>IFERROR(Tableau17[[#This Row],[2017 (L)-T1-DLF]]/Tableau17[[#This Row],[2017 (L)-T1-TOTAL]],"")</f>
        <v>2.4336283185840708E-2</v>
      </c>
      <c r="KN4" s="26">
        <f>IFERROR(Tableau17[[#This Row],[2017 (L)-T1-DVD]]/Tableau17[[#This Row],[2017 (L)-T1-TOTAL]],"")</f>
        <v>0</v>
      </c>
      <c r="KO4" s="26">
        <f>IFERROR(Tableau17[[#This Row],[2017 (L)-T1-DVG]]/Tableau17[[#This Row],[2017 (L)-T1-TOTAL]],"")</f>
        <v>0</v>
      </c>
      <c r="KP4" s="26">
        <f>IFERROR(Tableau17[[#This Row],[2017 (L)-T1-ECO]]/Tableau17[[#This Row],[2017 (L)-T1-TOTAL]],"")</f>
        <v>5.9734513274336286E-2</v>
      </c>
      <c r="KQ4" s="26">
        <f>IFERROR(Tableau17[[#This Row],[2017 (L)-T1-EXD]]/Tableau17[[#This Row],[2017 (L)-T1-TOTAL]],"")</f>
        <v>0</v>
      </c>
      <c r="KR4" s="26">
        <f>IFERROR(Tableau17[[#This Row],[2017 (L)-T1-EXG]]/Tableau17[[#This Row],[2017 (L)-T1-TOTAL]],"")</f>
        <v>6.6371681415929203E-3</v>
      </c>
      <c r="KS4" s="26">
        <f>IFERROR(Tableau17[[#This Row],[2017 (L)-T1-FI]]/Tableau17[[#This Row],[2017 (L)-T1-TOTAL]],"")</f>
        <v>0.11061946902654868</v>
      </c>
      <c r="KT4" s="26">
        <f>IFERROR(Tableau17[[#This Row],[2017 (L)-T1-FN]]/Tableau17[[#This Row],[2017 (L)-T1-TOTAL]],"")</f>
        <v>0.11504424778761062</v>
      </c>
      <c r="KU4" s="26">
        <f>IFERROR(Tableau17[[#This Row],[2017 (L)-T1-LR]]/Tableau17[[#This Row],[2017 (L)-T1-TOTAL]],"")</f>
        <v>0.23008849557522124</v>
      </c>
      <c r="KV4" s="26">
        <f>IFERROR(Tableau17[[#This Row],[2017 (L)-T1-MDM]]/Tableau17[[#This Row],[2017 (L)-T1-TOTAL]],"")</f>
        <v>0</v>
      </c>
      <c r="KW4" s="26">
        <f>IFERROR(Tableau17[[#This Row],[2017 (L)-T1-RDG]]/Tableau17[[#This Row],[2017 (L)-T1-TOTAL]],"")</f>
        <v>0</v>
      </c>
      <c r="KX4" s="26">
        <f>IFERROR(Tableau17[[#This Row],[2017 (L)-T1-REG]]/Tableau17[[#This Row],[2017 (L)-T1-TOTAL]],"")</f>
        <v>2.2123893805309734E-3</v>
      </c>
      <c r="KY4" s="26">
        <f>IFERROR(Tableau17[[#This Row],[2017 (L)-T1-REM]]/Tableau17[[#This Row],[2017 (L)-T1-TOTAL]],"")</f>
        <v>0.35398230088495575</v>
      </c>
      <c r="KZ4" s="26">
        <f>IFERROR(Tableau17[[#This Row],[2017 (L)-T1-SOC]]/Tableau17[[#This Row],[2017 (L)-T1-TOTAL]],"")</f>
        <v>4.6460176991150445E-2</v>
      </c>
      <c r="LA4" s="26">
        <f>IFERROR(Tableau17[[#This Row],[2017 (L)-T1-UDI]]/Tableau17[[#This Row],[2017 (L)-T1-TOTAL]],"")</f>
        <v>0</v>
      </c>
      <c r="LB4" s="26">
        <f>IFERROR(Tableau17[[#This Row],[2017 (L)-T2-FI]]/Tableau17[[#This Row],[2017 (L)-T2-TOTAL]],"")</f>
        <v>0</v>
      </c>
      <c r="LC4" s="26">
        <f>IFERROR(Tableau17[[#This Row],[2017 (L)-T2-FN]]/Tableau17[[#This Row],[2017 (L)-T2-TOTAL]],"")</f>
        <v>0</v>
      </c>
      <c r="LD4" s="26">
        <f>IFERROR(Tableau17[[#This Row],[2017 (L)-T2-LR]]/Tableau17[[#This Row],[2017 (L)-T2-TOTAL]],"")</f>
        <v>0.4115942028985507</v>
      </c>
      <c r="LE4" s="26">
        <f>IFERROR(Tableau17[[#This Row],[2017 (L)-T2-MDM]]/Tableau17[[#This Row],[2017 (L)-T2-TOTAL]],"")</f>
        <v>0</v>
      </c>
      <c r="LF4" s="26">
        <f>IFERROR(Tableau17[[#This Row],[2017 (L)-T2-REM]]/Tableau17[[#This Row],[2017 (L)-T2-TOTAL]],"")</f>
        <v>0.58840579710144925</v>
      </c>
      <c r="LG4" s="26">
        <f>IFERROR(Tableau17[[#This Row],[2017-T1-ARTHAUD Nathalie]]/Tableau17[[#This Row],[2017-T1-TOTAL]],"")</f>
        <v>1.3966480446927375E-3</v>
      </c>
      <c r="LH4" s="26">
        <f>IFERROR(Tableau17[[#This Row],[2017-T1-ASSELINEAU Fran]]/Tableau17[[#This Row],[2017-T1-TOTAL]],"")</f>
        <v>1.11731843575419E-2</v>
      </c>
      <c r="LI4" s="26">
        <f>IFERROR(Tableau17[[#This Row],[2017-T1-CHEMINADE Jacques]]/Tableau17[[#This Row],[2017-T1-TOTAL]],"")</f>
        <v>1.3966480446927375E-3</v>
      </c>
      <c r="LJ4" s="26">
        <f>IFERROR(Tableau17[[#This Row],[2017-T1-DUPONT-AIGNAN Nicolas]]/Tableau17[[#This Row],[2017-T1-TOTAL]],"")</f>
        <v>4.4692737430167599E-2</v>
      </c>
      <c r="LK4" s="26">
        <f>IFERROR(Tableau17[[#This Row],[2017-T1-FILLON Fran]]/Tableau17[[#This Row],[2017-T1-TOTAL]],"")</f>
        <v>0.25558659217877094</v>
      </c>
      <c r="LL4" s="26">
        <f>IFERROR(Tableau17[[#This Row],[2017-T1-HAMON Beno]]/Tableau17[[#This Row],[2017-T1-TOTAL]],"")</f>
        <v>6.5642458100558659E-2</v>
      </c>
      <c r="LM4" s="26">
        <f>IFERROR(Tableau17[[#This Row],[2017-T1-LASSALLE Jean]]/Tableau17[[#This Row],[2017-T1-TOTAL]],"")</f>
        <v>1.2569832402234637E-2</v>
      </c>
      <c r="LN4" s="26">
        <f>IFERROR(Tableau17[[#This Row],[2017-T1-LE PEN Marine]]/Tableau17[[#This Row],[2017-T1-TOTAL]],"")</f>
        <v>0.16759776536312848</v>
      </c>
      <c r="LO4" s="26">
        <f>IFERROR(Tableau17[[#This Row],[2017-T1-M Jean-Luc]]/Tableau17[[#This Row],[2017-T1-TOTAL]],"")</f>
        <v>0.19273743016759776</v>
      </c>
      <c r="LP4" s="26">
        <f>IFERROR(Tableau17[[#This Row],[2017-T1-MACRON Emmanuel]]/Tableau17[[#This Row],[2017-T1-TOTAL]],"")</f>
        <v>0.24301675977653631</v>
      </c>
      <c r="LQ4" s="26">
        <f>IFERROR(Tableau17[[#This Row],[2017-T1-POUTOU Philippe]]/Tableau17[[#This Row],[2017-T1-TOTAL]],"")</f>
        <v>4.1899441340782122E-3</v>
      </c>
      <c r="LR4" s="26">
        <f>IFERROR(Tableau17[[#This Row],[2017-T2-LE PEN Marine]]/Tableau17[[#This Row],[2017-T2-TOTAL]],"")</f>
        <v>0.25986842105263158</v>
      </c>
      <c r="LS4" s="26">
        <f>IFERROR(Tableau17[[#This Row],[2017-T2-MACRON Emmanuel]]/Tableau17[[#This Row],[2017-T2-TOTAL]],"")</f>
        <v>0.74013157894736847</v>
      </c>
      <c r="LT4" s="26">
        <f>IFERROR(Tableau17[[#This Row],[2019-T1-ALEXANDRE Audric]]/Tableau17[[#This Row],[2019-T1-TOTAL]],"")</f>
        <v>0</v>
      </c>
      <c r="LU4" s="26">
        <f>IFERROR(Tableau17[[#This Row],[2019-T1-ARTHAUD Nathalie]]/Tableau17[[#This Row],[2019-T1-TOTAL]],"")</f>
        <v>0</v>
      </c>
      <c r="LV4" s="26">
        <f>IFERROR(Tableau17[[#This Row],[2019-T1-ASSELINEAU François]]/Tableau17[[#This Row],[2019-T1-TOTAL]],"")</f>
        <v>7.1942446043165471E-3</v>
      </c>
      <c r="LW4" s="26">
        <f>IFERROR(Tableau17[[#This Row],[2019-T1-AUBRY Manon]]/Tableau17[[#This Row],[2019-T1-TOTAL]],"")</f>
        <v>3.3573141486810551E-2</v>
      </c>
      <c r="LX4" s="26">
        <f>IFERROR(Tableau17[[#This Row],[2019-T1-AZERGUI Nagib]]/Tableau17[[#This Row],[2019-T1-TOTAL]],"")</f>
        <v>4.7961630695443642E-3</v>
      </c>
      <c r="LY4" s="26">
        <f>IFERROR(Tableau17[[#This Row],[2019-T1-BARDELLA Jordan]]/Tableau17[[#This Row],[2019-T1-TOTAL]],"")</f>
        <v>0.18225419664268586</v>
      </c>
      <c r="LZ4" s="26">
        <f>IFERROR(Tableau17[[#This Row],[2019-T1-BELLAMY François-Xavier]]/Tableau17[[#This Row],[2019-T1-TOTAL]],"")</f>
        <v>0.10311750599520383</v>
      </c>
      <c r="MA4" s="26">
        <f>IFERROR(Tableau17[[#This Row],[2019-T1-BIDOU Olivier]]/Tableau17[[#This Row],[2019-T1-TOTAL]],"")</f>
        <v>0</v>
      </c>
      <c r="MB4" s="26">
        <f>IFERROR(Tableau17[[#This Row],[2019-T1-BOURG Dominique]]/Tableau17[[#This Row],[2019-T1-TOTAL]],"")</f>
        <v>7.1942446043165471E-3</v>
      </c>
      <c r="MC4" s="26">
        <f>IFERROR(Tableau17[[#This Row],[2019-T1-BROSSAT Ian]]/Tableau17[[#This Row],[2019-T1-TOTAL]],"")</f>
        <v>4.5563549160671464E-2</v>
      </c>
      <c r="MD4" s="26">
        <f>IFERROR(Tableau17[[#This Row],[2019-T1-CAILLAUD Sophie]]/Tableau17[[#This Row],[2019-T1-TOTAL]],"")</f>
        <v>0</v>
      </c>
      <c r="ME4" s="26">
        <f>IFERROR(Tableau17[[#This Row],[2019-T1-CAMUS Renaud]]/Tableau17[[#This Row],[2019-T1-TOTAL]],"")</f>
        <v>0</v>
      </c>
      <c r="MF4" s="26">
        <f>IFERROR(Tableau17[[#This Row],[2019-T1-CHALENÇON Christophe]]/Tableau17[[#This Row],[2019-T1-TOTAL]],"")</f>
        <v>0</v>
      </c>
      <c r="MG4" s="26">
        <f>IFERROR(Tableau17[[#This Row],[2019-T1-CORBET Cathy Denise Ginette]]/Tableau17[[#This Row],[2019-T1-TOTAL]],"")</f>
        <v>0</v>
      </c>
      <c r="MH4" s="26">
        <f>IFERROR(Tableau17[[#This Row],[2019-T1-DE PREVOISIN Robert]]/Tableau17[[#This Row],[2019-T1-TOTAL]],"")</f>
        <v>0</v>
      </c>
      <c r="MI4" s="26">
        <f>IFERROR(Tableau17[[#This Row],[2019-T1-DELFEL Thérèse]]/Tableau17[[#This Row],[2019-T1-TOTAL]],"")</f>
        <v>2.3980815347721821E-3</v>
      </c>
      <c r="MJ4" s="26">
        <f>IFERROR(Tableau17[[#This Row],[2019-T1-DIEUMEGARD Pierre]]/Tableau17[[#This Row],[2019-T1-TOTAL]],"")</f>
        <v>0</v>
      </c>
      <c r="MK4" s="26">
        <f>IFERROR(Tableau17[[#This Row],[2019-T1-DUPONT-AIGNAN Nicolas]]/Tableau17[[#This Row],[2019-T1-TOTAL]],"")</f>
        <v>2.3980815347721823E-2</v>
      </c>
      <c r="ML4" s="26">
        <f>IFERROR(Tableau17[[#This Row],[2019-T1-GERNIGON Yves]]/Tableau17[[#This Row],[2019-T1-TOTAL]],"")</f>
        <v>0</v>
      </c>
      <c r="MM4" s="26">
        <f>IFERROR(Tableau17[[#This Row],[2019-T1-GLUCKSMANN Raphaël]]/Tableau17[[#This Row],[2019-T1-TOTAL]],"")</f>
        <v>6.235011990407674E-2</v>
      </c>
      <c r="MN4" s="26">
        <f>IFERROR(Tableau17[[#This Row],[2019-T1-HAMON Benoît]]/Tableau17[[#This Row],[2019-T1-TOTAL]],"")</f>
        <v>2.6378896882494004E-2</v>
      </c>
      <c r="MO4" s="26">
        <f>IFERROR(Tableau17[[#This Row],[2019-T1-HELGEN Gilles]]/Tableau17[[#This Row],[2019-T1-TOTAL]],"")</f>
        <v>0</v>
      </c>
      <c r="MP4" s="26">
        <f>IFERROR(Tableau17[[#This Row],[2019-T1-JADOT Yannick]]/Tableau17[[#This Row],[2019-T1-TOTAL]],"")</f>
        <v>0.19184652278177458</v>
      </c>
      <c r="MQ4" s="26">
        <f>IFERROR(Tableau17[[#This Row],[2019-T1-LAGARDE Jean-Christophe]]/Tableau17[[#This Row],[2019-T1-TOTAL]],"")</f>
        <v>1.1990407673860911E-2</v>
      </c>
      <c r="MR4" s="26">
        <f>IFERROR(Tableau17[[#This Row],[2019-T1-LALANNE Francis]]/Tableau17[[#This Row],[2019-T1-TOTAL]],"")</f>
        <v>0</v>
      </c>
      <c r="MS4" s="26">
        <f>IFERROR(Tableau17[[#This Row],[2019-T1-LOISEAU Nathalie]]/Tableau17[[#This Row],[2019-T1-TOTAL]],"")</f>
        <v>0.29496402877697842</v>
      </c>
      <c r="MT4" s="26">
        <f>IFERROR(Tableau17[[#This Row],[2019-T1-MARIE Florie]]/Tableau17[[#This Row],[2019-T1-TOTAL]],"")</f>
        <v>2.3980815347721821E-3</v>
      </c>
      <c r="MU4" s="26">
        <f>IFERROR(Tableau17[[#This Row],[2008-T1-MACROEXTRDROITE]]/Tableau17[[#This Row],[2008-T1-MACROTOTALE]],"")</f>
        <v>5.027932960893855E-2</v>
      </c>
      <c r="MV4" s="26">
        <f>IFERROR(Tableau17[[#This Row],[2008-T1-MACRODROITE]]/Tableau17[[#This Row],[2008-T1-MACROTOTALE]],"")</f>
        <v>0.53631284916201116</v>
      </c>
      <c r="MW4" s="26">
        <f>IFERROR(Tableau17[[#This Row],[2008-T1-MACROCENTRE]]/Tableau17[[#This Row],[2008-T1-MACROTOTALE]],"")</f>
        <v>0</v>
      </c>
      <c r="MX4" s="26">
        <f>IFERROR(Tableau17[[#This Row],[2008-T1-MACROGAUCHE]]/Tableau17[[#This Row],[2008-T1-MACROTOTALE]],"")</f>
        <v>0.41340782122905029</v>
      </c>
      <c r="MY4" s="26">
        <f>IFERROR(Tableau17[[#This Row],[2008-T1-MACROAUTRE]]/Tableau17[[#This Row],[2008-T1-MACROTOTALE]],"")</f>
        <v>0</v>
      </c>
      <c r="MZ4" s="26">
        <f>IFERROR(Tableau17[[#This Row],[2008-T2-MACROEXTRDROITE]]/Tableau17[[#This Row],[2008-T2-MACROTOTALE]],"")</f>
        <v>0</v>
      </c>
      <c r="NA4" s="26">
        <f>IFERROR(Tableau17[[#This Row],[2008-T2-MACRODROITE]]/Tableau17[[#This Row],[2008-T2-MACROTOTALE]],"")</f>
        <v>0.54833333333333334</v>
      </c>
      <c r="NB4" s="26">
        <f>IFERROR(Tableau17[[#This Row],[2008-T2-MACROCENTRE]]/Tableau17[[#This Row],[2008-T2-MACROTOTALE]],"")</f>
        <v>0</v>
      </c>
      <c r="NC4" s="26">
        <f>IFERROR(Tableau17[[#This Row],[2008-T2-MACROGAUCHE]]/Tableau17[[#This Row],[2008-T2-MACROTOTALE]],"")</f>
        <v>0.45166666666666666</v>
      </c>
      <c r="ND4" s="26">
        <f>IFERROR(Tableau17[[#This Row],[2008-T2-MACROAUTRE]]/Tableau17[[#This Row],[2008-T2-MACROTOTALE]],"")</f>
        <v>0</v>
      </c>
      <c r="NE4" s="26">
        <f>IFERROR(Tableau17[[#This Row],[2014-T1-MACROEXTRDROITE]]/Tableau17[[#This Row],[2014-T1-MACROTOTALE]],"")</f>
        <v>0.12959381044487428</v>
      </c>
      <c r="NF4" s="26">
        <f>IFERROR(Tableau17[[#This Row],[2014-T1-MACRODROITE]]/Tableau17[[#This Row],[2014-T1-MACROTOTALE]],"")</f>
        <v>0.43133462282398455</v>
      </c>
      <c r="NG4" s="26">
        <f>IFERROR(Tableau17[[#This Row],[2014-T1-MACROCENTRE]]/Tableau17[[#This Row],[2014-T1-MACROTOTALE]],"")</f>
        <v>1.9342359767891684E-2</v>
      </c>
      <c r="NH4" s="26">
        <f>IFERROR(Tableau17[[#This Row],[2014-T1-MACROGAUCHE]]/Tableau17[[#This Row],[2014-T1-MACROTOTALE]],"")</f>
        <v>0.4197292069632495</v>
      </c>
      <c r="NI4" s="26">
        <f>IFERROR(Tableau17[[#This Row],[2014-T1-MACROAUTRE]]/Tableau17[[#This Row],[2014-T1-MACROTOTALE]],"")</f>
        <v>0</v>
      </c>
      <c r="NJ4" s="26">
        <f>IFERROR(Tableau17[[#This Row],[2014-T2-MACROEXTRDROITE]]/Tableau17[[#This Row],[2014-T2-MACROTOTALE]],"")</f>
        <v>0.16129032258064516</v>
      </c>
      <c r="NK4" s="26">
        <f>IFERROR(Tableau17[[#This Row],[2014-T2-MACRODROITE]]/Tableau17[[#This Row],[2014-T2-MACROTOTALE]],"")</f>
        <v>0.46679316888045541</v>
      </c>
      <c r="NL4" s="26">
        <f>IFERROR(Tableau17[[#This Row],[2014-T2-MACROCENTRE]]/Tableau17[[#This Row],[2014-T2-MACROTOTALE]],"")</f>
        <v>0</v>
      </c>
      <c r="NM4" s="26">
        <f>IFERROR(Tableau17[[#This Row],[2014-T2-MACROGAUCHE]]/Tableau17[[#This Row],[2014-T2-MACROTOTALE]],"")</f>
        <v>0.3719165085388994</v>
      </c>
      <c r="NN4" s="26">
        <f>IFERROR(Tableau17[[#This Row],[2014-T2-MACROAUTRE]]/Tableau17[[#This Row],[2014-T2-MACROTOTALE]],"")</f>
        <v>0</v>
      </c>
      <c r="NO4" s="26">
        <f>IFERROR( Tableau17[[#This Row],[2015-T1-MACROEXTRDROITE]]/Tableau17[[#This Row],[2015-T1-MACROTOTALE]],"")</f>
        <v>0.25672371638141811</v>
      </c>
      <c r="NP4" s="26">
        <f>IFERROR(Tableau17[[#This Row],[2015-T1-MACRODROITE]]/Tableau17[[#This Row],[2015-T1-MACROTOTALE]],"")</f>
        <v>0.35696821515892418</v>
      </c>
      <c r="NQ4" s="26">
        <f>IFERROR(Tableau17[[#This Row],[2015-T1-MACROCENTRE]]/Tableau17[[#This Row],[2015-T1-MACROTOTALE]],"")</f>
        <v>3.6674816625916873E-2</v>
      </c>
      <c r="NR4" s="26">
        <f>IFERROR(Tableau17[[#This Row],[2015-T1-MACROGAUCHE]]/Tableau17[[#This Row],[2015-T1-MACROTOTALE]],"")</f>
        <v>0.34963325183374083</v>
      </c>
      <c r="NS4" s="26">
        <f>IFERROR(Tableau17[[#This Row],[2015-T1-MACROAUTRE]]/Tableau17[[#This Row],[2015-T1-MACROTOTALE]],"")</f>
        <v>0</v>
      </c>
      <c r="NT4" s="26">
        <f>IFERROR(Tableau17[[#This Row],[2015-T2-MACROEXTRDROITE]]/Tableau17[[#This Row],[2015-T2-MACROTOTALE]],"")</f>
        <v>0.32171581769436997</v>
      </c>
      <c r="NU4" s="26">
        <f>IFERROR(Tableau17[[#This Row],[2015-T2-MACRODROITE]]/Tableau17[[#This Row],[2015-T2-MACROTOTALE]],"")</f>
        <v>0.67828418230563003</v>
      </c>
      <c r="NV4" s="26">
        <f>IFERROR(Tableau17[[#This Row],[2015-T2-MACROCENTRE]]/Tableau17[[#This Row],[2015-T2-MACROTOTALE]],"")</f>
        <v>0</v>
      </c>
      <c r="NW4" s="26">
        <f>IFERROR(Tableau17[[#This Row],[2015-T2-MACROGAUCHE]]/Tableau17[[#This Row],[2015-T2-MACROTOTALE]],"")</f>
        <v>0</v>
      </c>
      <c r="NX4" s="26">
        <f>IFERROR(Tableau17[[#This Row],[2015-T2-MACROAUTRE]]/Tableau17[[#This Row],[2015-T2-MACROTOTALE]],"")</f>
        <v>0</v>
      </c>
      <c r="NY4" s="26">
        <f>IFERROR(Tableau17[[#This Row],[2017-T1-MACROEXTRDROITE]]/Tableau17[[#This Row],[2017-T1-MACROTOTALE]],"")</f>
        <v>0.22486033519553073</v>
      </c>
      <c r="NZ4" s="26">
        <f>IFERROR(Tableau17[[#This Row],[2017-T1-MACRODROITE]]/Tableau17[[#This Row],[2017-T1-MACROTOTALE]],"")</f>
        <v>0.25558659217877094</v>
      </c>
      <c r="OA4" s="26">
        <f>IFERROR(Tableau17[[#This Row],[2017-T1-MACROCENTRE]]/Tableau17[[#This Row],[2017-T1-MACROTOTALE]],"")</f>
        <v>0.24301675977653631</v>
      </c>
      <c r="OB4" s="26">
        <f>IFERROR(Tableau17[[#This Row],[2017-T1-MACROGAUCHE]]/Tableau17[[#This Row],[2017-T1-MACROTOTALE]],"")</f>
        <v>0.26396648044692739</v>
      </c>
      <c r="OC4" s="26">
        <f>IFERROR(Tableau17[[#This Row],[2017-T1-MACROAUTRE]]/Tableau17[[#This Row],[2017-T1-MACROTOTALE]],"")</f>
        <v>1.2569832402234637E-2</v>
      </c>
      <c r="OD4" s="26">
        <f>IFERROR(Tableau17[[#This Row],[2017-T2-MACROEXTRDROITE]]/Tableau17[[#This Row],[2017-T2-MACROTOTALE]],"")</f>
        <v>0.25986842105263158</v>
      </c>
      <c r="OE4" s="26">
        <f>IFERROR(Tableau17[[#This Row],[2017-T2-MACRODROITE]]/Tableau17[[#This Row],[2017-T2-MACROTOTALE]],"")</f>
        <v>0</v>
      </c>
      <c r="OF4" s="26">
        <f>IFERROR(Tableau17[[#This Row],[2017-T2-MACROCENTRE]]/Tableau17[[#This Row],[2017-T2-MACROTOTALE]],"")</f>
        <v>0.74013157894736847</v>
      </c>
      <c r="OG4" s="26">
        <f>IFERROR(Tableau17[[#This Row],[2017-T2-MACROGAUCHE]]/Tableau17[[#This Row],[2017-T2-MACROTOTALE]],"")</f>
        <v>0</v>
      </c>
      <c r="OH4" s="26">
        <f>IFERROR(Tableau17[[#This Row],[2017-T2-MACROAUTRE]]/Tableau17[[#This Row],[2017-T2-MACROTOTALE]],"")</f>
        <v>0</v>
      </c>
      <c r="OI4" s="26">
        <f>IFERROR(Tableau17[[#This Row],[2019-T1-MACROEXTRDROITE]]/Tableau17[[#This Row],[2019-T1-MACROTOTALE]],"")</f>
        <v>0.20892018779342722</v>
      </c>
      <c r="OJ4" s="26">
        <f>IFERROR(Tableau17[[#This Row],[2019-T1-MACRODROITE]]/Tableau17[[#This Row],[2019-T1-MACROTOTALE]],"")</f>
        <v>0.11267605633802817</v>
      </c>
      <c r="OK4" s="26">
        <f>IFERROR(Tableau17[[#This Row],[2019-T1-MACROCENTRE]]/Tableau17[[#This Row],[2019-T1-MACROTOTALE]],"")</f>
        <v>0.28873239436619719</v>
      </c>
      <c r="OL4" s="26">
        <f>IFERROR(Tableau17[[#This Row],[2019-T1-MACROGAUCHE]]/Tableau17[[#This Row],[2019-T1-MACROTOTALE]],"")</f>
        <v>0.352112676056338</v>
      </c>
      <c r="OM4" s="26">
        <f>IFERROR(Tableau17[[#This Row],[2019-T1-MACROAUTRE]]/Tableau17[[#This Row],[2019-T1-MACROTOTALE]],"")</f>
        <v>3.7558685446009391E-2</v>
      </c>
      <c r="ON4" s="26">
        <f>IFERROR(Tableau17[[#This Row],[2020-T1-MACROEXTRDROITE]]/Tableau17[[#This Row],[2020-T1-MACROTOTALE]],"")</f>
        <v>0.11891891891891893</v>
      </c>
      <c r="OO4" s="26">
        <f>IFERROR(Tableau17[[#This Row],[2020-T1-MACRODROITE]]/Tableau17[[#This Row],[2020-T1-MACROTOTALE]],"")</f>
        <v>0.35405405405405405</v>
      </c>
      <c r="OP4" s="26">
        <f>IFERROR(Tableau17[[#This Row],[2020-T1-MACROCENTRE]]/Tableau17[[#This Row],[2020-T1-MACROTOTALE]],"")</f>
        <v>0.14054054054054055</v>
      </c>
      <c r="OQ4" s="26">
        <f>IFERROR(Tableau17[[#This Row],[2020-T1-MACROGAUCHE]]/Tableau17[[#This Row],[2020-T1-MACROTOTALE]],"")</f>
        <v>0.38648648648648648</v>
      </c>
      <c r="OR4" s="26">
        <f>IFERROR(Tableau17[[#This Row],[2020-T1-MACROAUTRE]]/Tableau17[[#This Row],[2020-T1-MACROTOTALE]],"")</f>
        <v>0</v>
      </c>
      <c r="OS4" s="26">
        <f>IFERROR(Tableau17[[#This Row],[2017 (L)-T1-MACROEXTRDROITE]]/Tableau17[[#This Row],[2017 (L)-T1-MACROTOTALE]],"")</f>
        <v>0.13938053097345132</v>
      </c>
      <c r="OT4" s="26">
        <f>IFERROR(Tableau17[[#This Row],[2017 (L)-T1-MACRODROITE]]/Tableau17[[#This Row],[2017 (L)-T1-MACROTOTALE]],"")</f>
        <v>0.23008849557522124</v>
      </c>
      <c r="OU4" s="26">
        <f>IFERROR(Tableau17[[#This Row],[2017 (L)-T1-MACROCENTRE]]/Tableau17[[#This Row],[2017 (L)-T1-MACROTOTALE]],"")</f>
        <v>0.35398230088495575</v>
      </c>
      <c r="OV4" s="26">
        <f>IFERROR(Tableau17[[#This Row],[2017 (L)-T1-MACROGAUCHE]]/Tableau17[[#This Row],[2017 (L)-T1-MACROTOTALE]],"")</f>
        <v>0.27212389380530971</v>
      </c>
      <c r="OW4" s="26">
        <f>IFERROR(Tableau17[[#This Row],[2017 (L)-T1-MACROAUTRE]]/Tableau17[[#This Row],[2017 (L)-T1-MACROTOTALE]],"")</f>
        <v>4.4247787610619468E-3</v>
      </c>
      <c r="OX4" s="26">
        <f>IFERROR(Tableau17[[#This Row],[2017 (L)-T2-MACROEXTRDROITE]]/Tableau17[[#This Row],[2017 (L)-T2-MACROTOTALE]],"")</f>
        <v>0</v>
      </c>
      <c r="OY4" s="26">
        <f>IFERROR(Tableau17[[#This Row],[2017 (L)-T2-MACRODROITE]]/Tableau17[[#This Row],[2017 (L)-T2-MACROTOTALE]],"")</f>
        <v>0.4115942028985507</v>
      </c>
      <c r="OZ4" s="26">
        <f>IFERROR(Tableau17[[#This Row],[2017 (L)-T2-MACROCENTRE]]/Tableau17[[#This Row],[2017 (L)-T2-MACROTOTALE]],"")</f>
        <v>0.58840579710144925</v>
      </c>
      <c r="PA4" s="26">
        <f>IFERROR(Tableau17[[#This Row],[2017 (L)-T2-MACROGAUCHE]]/Tableau17[[#This Row],[2017 (L)-T2-MACROTOTALE]],"")</f>
        <v>0</v>
      </c>
      <c r="PB4" s="26">
        <f>IFERROR(Tableau17[[#This Row],[2017 (L)-T2-MACROAUTRE]]/Tableau17[[#This Row],[2017 (L)-T2-MACROTOTALE]],"")</f>
        <v>0</v>
      </c>
      <c r="PC4" s="26">
        <f>IFERROR(Tableau17[[#This Row],[2008_T1_PROCUS]]/Tableau17[[#This Row],[2008_T1_INSCRITS]],0)</f>
        <v>2.8856825749167592E-2</v>
      </c>
      <c r="PD4" s="26">
        <f>IFERROR(Tableau17[[#This Row],[2008_T2_PROCUS]]/Tableau17[[#This Row],[2008_T2_INSCRITS]],0)</f>
        <v>0.03</v>
      </c>
      <c r="PE4" s="26">
        <f>Tableau17[[#This Row],[2014_T1_PROCUS]]/Tableau17[[#This Row],[2014_T1_INSCRITS]]</f>
        <v>4.8331415420023012E-2</v>
      </c>
      <c r="PF4" s="26">
        <f>IFERROR(Tableau17[[#This Row],[2014_T2_PROCUS]]/Tableau17[[#This Row],[2014_T2_INSCRITS]],0)</f>
        <v>2.6467203682393557E-2</v>
      </c>
    </row>
    <row r="5" spans="1:422" hidden="1" x14ac:dyDescent="0.2">
      <c r="A5" s="1">
        <v>4</v>
      </c>
      <c r="B5" s="1" t="s">
        <v>326</v>
      </c>
      <c r="C5" s="1" t="s">
        <v>352</v>
      </c>
      <c r="D5" s="1" t="s">
        <v>352</v>
      </c>
      <c r="E5" s="1">
        <v>801</v>
      </c>
      <c r="F5" s="1">
        <v>5.3818460000000004</v>
      </c>
      <c r="G5" s="1">
        <v>43.281137000000001</v>
      </c>
      <c r="H5" s="3">
        <v>1236</v>
      </c>
      <c r="I5" s="3">
        <v>215</v>
      </c>
      <c r="L5" s="1">
        <v>45</v>
      </c>
      <c r="M5" s="1">
        <v>5</v>
      </c>
      <c r="P5" s="1">
        <v>171</v>
      </c>
      <c r="Q5" s="1">
        <v>78</v>
      </c>
      <c r="R5" s="1">
        <v>69</v>
      </c>
      <c r="S5" s="1">
        <v>71</v>
      </c>
      <c r="T5" s="1">
        <v>49</v>
      </c>
      <c r="U5" s="1">
        <v>488</v>
      </c>
      <c r="V5" s="1">
        <v>1179</v>
      </c>
      <c r="W5" s="1">
        <v>676</v>
      </c>
      <c r="X5" s="1">
        <v>53</v>
      </c>
      <c r="Y5" s="2">
        <v>0.57336726000000005</v>
      </c>
      <c r="AB5" s="1">
        <v>0</v>
      </c>
      <c r="AD5" s="1">
        <v>1236</v>
      </c>
      <c r="AE5" s="1">
        <v>493</v>
      </c>
      <c r="AF5" s="2">
        <v>0.39886730999999997</v>
      </c>
      <c r="AG5" s="1">
        <f t="shared" si="0"/>
        <v>215</v>
      </c>
      <c r="AH5" s="1">
        <v>1238</v>
      </c>
      <c r="AI5" s="1">
        <v>706</v>
      </c>
      <c r="AJ5" s="1">
        <v>17</v>
      </c>
      <c r="AK5" s="2">
        <v>0.57027464000000005</v>
      </c>
      <c r="AN5" s="1">
        <v>0</v>
      </c>
      <c r="AP5" s="1">
        <v>1170</v>
      </c>
      <c r="AQ5" s="1">
        <v>562</v>
      </c>
      <c r="AR5" s="2">
        <v>0.48034188</v>
      </c>
      <c r="AS5" s="1">
        <v>1168</v>
      </c>
      <c r="AT5" s="1">
        <v>575</v>
      </c>
      <c r="AU5" s="2">
        <v>0.49229452000000001</v>
      </c>
      <c r="AV5" s="1">
        <v>1224</v>
      </c>
      <c r="AW5" s="1">
        <v>653</v>
      </c>
      <c r="AX5" s="2">
        <v>0.53349672999999997</v>
      </c>
      <c r="AY5" s="1">
        <v>1224</v>
      </c>
      <c r="AZ5" s="1">
        <v>557</v>
      </c>
      <c r="BA5" s="2">
        <v>0.45506535999999997</v>
      </c>
      <c r="BB5" s="1">
        <v>1223</v>
      </c>
      <c r="BC5" s="1">
        <v>1007</v>
      </c>
      <c r="BD5" s="2">
        <v>0.82338511999999997</v>
      </c>
      <c r="BE5" s="1">
        <v>1222</v>
      </c>
      <c r="BF5" s="1">
        <v>886</v>
      </c>
      <c r="BG5" s="2">
        <v>0.72504091999999998</v>
      </c>
      <c r="BH5" s="1">
        <v>1215</v>
      </c>
      <c r="BI5" s="1">
        <v>660</v>
      </c>
      <c r="BJ5" s="2">
        <v>0.54320988000000003</v>
      </c>
      <c r="BK5" s="1">
        <v>53</v>
      </c>
      <c r="BN5" s="1">
        <v>13</v>
      </c>
      <c r="BO5" s="1">
        <v>33</v>
      </c>
      <c r="BP5" s="1">
        <v>451</v>
      </c>
      <c r="BQ5" s="1">
        <v>137</v>
      </c>
      <c r="BR5" s="1">
        <v>687</v>
      </c>
      <c r="BZ5" s="1">
        <v>34</v>
      </c>
      <c r="CB5" s="1">
        <v>13</v>
      </c>
      <c r="CC5" s="1">
        <v>84</v>
      </c>
      <c r="CD5" s="1">
        <v>443</v>
      </c>
      <c r="CE5" s="1">
        <v>94</v>
      </c>
      <c r="CF5" s="1">
        <v>668</v>
      </c>
      <c r="CL5" s="1">
        <v>15</v>
      </c>
      <c r="CM5" s="1">
        <v>5</v>
      </c>
      <c r="CO5" s="1">
        <v>12</v>
      </c>
      <c r="CP5" s="1">
        <v>107</v>
      </c>
      <c r="CQ5" s="1">
        <v>31</v>
      </c>
      <c r="CT5" s="1">
        <v>276</v>
      </c>
      <c r="CU5" s="1">
        <v>99</v>
      </c>
      <c r="CW5" s="1">
        <v>545</v>
      </c>
      <c r="CY5" s="1">
        <v>113</v>
      </c>
      <c r="DA5" s="1">
        <v>423</v>
      </c>
      <c r="DC5" s="1">
        <v>536</v>
      </c>
      <c r="DD5" s="1">
        <v>2</v>
      </c>
      <c r="DE5" s="1">
        <v>2</v>
      </c>
      <c r="DF5" s="1">
        <v>9</v>
      </c>
      <c r="DI5" s="1">
        <v>24</v>
      </c>
      <c r="DJ5" s="1">
        <v>6</v>
      </c>
      <c r="DK5" s="1">
        <v>1</v>
      </c>
      <c r="DL5" s="1">
        <v>30</v>
      </c>
      <c r="DM5" s="1">
        <v>46</v>
      </c>
      <c r="DN5" s="1">
        <v>251</v>
      </c>
      <c r="DQ5" s="1">
        <v>0</v>
      </c>
      <c r="DR5" s="1">
        <v>246</v>
      </c>
      <c r="DS5" s="1">
        <v>29</v>
      </c>
      <c r="DU5" s="1">
        <v>646</v>
      </c>
      <c r="DX5" s="1">
        <v>290</v>
      </c>
      <c r="DZ5" s="1">
        <v>246</v>
      </c>
      <c r="EA5" s="1">
        <v>536</v>
      </c>
      <c r="EB5" s="1">
        <v>0</v>
      </c>
      <c r="EC5" s="1">
        <v>9</v>
      </c>
      <c r="ED5" s="1">
        <v>4</v>
      </c>
      <c r="EE5" s="1">
        <v>17</v>
      </c>
      <c r="EF5" s="1">
        <v>497</v>
      </c>
      <c r="EG5" s="1">
        <v>36</v>
      </c>
      <c r="EH5" s="1">
        <v>4</v>
      </c>
      <c r="EI5" s="1">
        <v>81</v>
      </c>
      <c r="EJ5" s="1">
        <v>93</v>
      </c>
      <c r="EK5" s="1">
        <v>254</v>
      </c>
      <c r="EL5" s="1">
        <v>5</v>
      </c>
      <c r="EM5" s="1">
        <v>1000</v>
      </c>
      <c r="EN5" s="1">
        <v>180</v>
      </c>
      <c r="EO5" s="1">
        <v>604</v>
      </c>
      <c r="EP5" s="1">
        <v>784</v>
      </c>
      <c r="EQ5" s="1">
        <v>0</v>
      </c>
      <c r="ER5" s="1">
        <v>0</v>
      </c>
      <c r="ES5" s="1">
        <v>6</v>
      </c>
      <c r="ET5" s="1">
        <v>8</v>
      </c>
      <c r="EU5" s="1">
        <v>0</v>
      </c>
      <c r="EV5" s="1">
        <v>96</v>
      </c>
      <c r="EW5" s="1">
        <v>131</v>
      </c>
      <c r="EX5" s="1">
        <v>1</v>
      </c>
      <c r="EY5" s="1">
        <v>9</v>
      </c>
      <c r="EZ5" s="1">
        <v>8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4</v>
      </c>
      <c r="FI5" s="1">
        <v>0</v>
      </c>
      <c r="FJ5" s="1">
        <v>37</v>
      </c>
      <c r="FK5" s="1">
        <v>10</v>
      </c>
      <c r="FL5" s="1">
        <v>0</v>
      </c>
      <c r="FM5" s="1">
        <v>81</v>
      </c>
      <c r="FN5" s="1">
        <v>7</v>
      </c>
      <c r="FO5" s="1">
        <v>3</v>
      </c>
      <c r="FP5" s="1">
        <v>229</v>
      </c>
      <c r="FQ5" s="1">
        <v>5</v>
      </c>
      <c r="FR5" s="1">
        <f>SUM(Tableau17[[#This Row],[2019-T1-ALEXANDRE Audric]:[2019-T1-MARIE Florie]])</f>
        <v>635</v>
      </c>
      <c r="FS5" s="1">
        <v>33</v>
      </c>
      <c r="FT5" s="1">
        <v>504</v>
      </c>
      <c r="FU5" s="1">
        <v>0</v>
      </c>
      <c r="FV5" s="1">
        <v>150</v>
      </c>
      <c r="FW5" s="1">
        <v>0</v>
      </c>
      <c r="FX5" s="1">
        <v>687</v>
      </c>
      <c r="GD5" s="1">
        <v>0</v>
      </c>
      <c r="GE5" s="1">
        <v>84</v>
      </c>
      <c r="GF5" s="1">
        <v>443</v>
      </c>
      <c r="GG5" s="1">
        <v>0</v>
      </c>
      <c r="GH5" s="1">
        <v>141</v>
      </c>
      <c r="GI5" s="1">
        <v>0</v>
      </c>
      <c r="GJ5" s="1">
        <v>668</v>
      </c>
      <c r="GP5" s="1">
        <v>0</v>
      </c>
      <c r="GQ5" s="1">
        <v>122</v>
      </c>
      <c r="GR5" s="1">
        <v>281</v>
      </c>
      <c r="GS5" s="1">
        <v>31</v>
      </c>
      <c r="GT5" s="1">
        <v>111</v>
      </c>
      <c r="GU5" s="1">
        <v>0</v>
      </c>
      <c r="GV5" s="1">
        <v>545</v>
      </c>
      <c r="GW5" s="1">
        <v>113</v>
      </c>
      <c r="GX5" s="1">
        <v>423</v>
      </c>
      <c r="GY5" s="1">
        <v>0</v>
      </c>
      <c r="GZ5" s="1">
        <v>0</v>
      </c>
      <c r="HA5" s="1">
        <v>0</v>
      </c>
      <c r="HB5" s="1">
        <v>536</v>
      </c>
      <c r="HC5" s="1">
        <v>111</v>
      </c>
      <c r="HD5" s="1">
        <v>497</v>
      </c>
      <c r="HE5" s="1">
        <v>254</v>
      </c>
      <c r="HF5" s="1">
        <v>134</v>
      </c>
      <c r="HG5" s="1">
        <v>4</v>
      </c>
      <c r="HH5" s="1">
        <v>1000</v>
      </c>
      <c r="HI5" s="1">
        <v>180</v>
      </c>
      <c r="HJ5" s="1">
        <v>0</v>
      </c>
      <c r="HK5" s="1">
        <v>604</v>
      </c>
      <c r="HL5" s="1">
        <v>0</v>
      </c>
      <c r="HM5" s="1">
        <v>0</v>
      </c>
      <c r="HN5" s="1">
        <v>784</v>
      </c>
      <c r="HO5" s="1">
        <v>107</v>
      </c>
      <c r="HP5" s="1">
        <v>138</v>
      </c>
      <c r="HQ5" s="1">
        <v>229</v>
      </c>
      <c r="HR5" s="1">
        <v>144</v>
      </c>
      <c r="HS5" s="1">
        <v>29</v>
      </c>
      <c r="HT5" s="1">
        <v>647</v>
      </c>
      <c r="HU5" s="1">
        <v>69</v>
      </c>
      <c r="HV5" s="1">
        <v>216</v>
      </c>
      <c r="HW5" s="1">
        <v>78</v>
      </c>
      <c r="HX5" s="1">
        <v>125</v>
      </c>
      <c r="HY5" s="1">
        <v>0</v>
      </c>
      <c r="HZ5" s="1">
        <v>488</v>
      </c>
      <c r="IA5" s="1">
        <v>61</v>
      </c>
      <c r="IB5" s="1">
        <v>251</v>
      </c>
      <c r="IC5" s="1">
        <v>246</v>
      </c>
      <c r="ID5" s="1">
        <v>86</v>
      </c>
      <c r="IE5" s="1">
        <v>2</v>
      </c>
      <c r="IF5" s="1">
        <v>646</v>
      </c>
      <c r="IG5" s="1">
        <v>0</v>
      </c>
      <c r="IH5" s="1">
        <v>290</v>
      </c>
      <c r="II5" s="1">
        <v>246</v>
      </c>
      <c r="IJ5" s="1">
        <v>0</v>
      </c>
      <c r="IK5" s="1">
        <v>0</v>
      </c>
      <c r="IL5" s="1">
        <v>536</v>
      </c>
      <c r="IM5" s="26">
        <f>IFERROR(Tableau17[[#This Row],[LDIV]]/Tableau17[[#This Row],[Total général]],"")</f>
        <v>0</v>
      </c>
      <c r="IN5" s="26">
        <f>IFERROR(Tableau17[[#This Row],[LDVC]]/Tableau17[[#This Row],[Total général]],"")</f>
        <v>0</v>
      </c>
      <c r="IO5" s="26">
        <f>IFERROR(Tableau17[[#This Row],[LDVD]]/Tableau17[[#This Row],[Total général]],"")</f>
        <v>9.2213114754098366E-2</v>
      </c>
      <c r="IP5" s="26">
        <f>IFERROR(Tableau17[[#This Row],[LDVG]]/Tableau17[[#This Row],[Total général]],"")</f>
        <v>1.0245901639344262E-2</v>
      </c>
      <c r="IQ5" s="26">
        <f>IFERROR(Tableau17[[#This Row],[LEXD]]/Tableau17[[#This Row],[Total général]],"")</f>
        <v>0</v>
      </c>
      <c r="IR5" s="26">
        <f>IFERROR(Tableau17[[#This Row],[LEXG]]/Tableau17[[#This Row],[Total général]],"")</f>
        <v>0</v>
      </c>
      <c r="IS5" s="26">
        <f>IFERROR(Tableau17[[#This Row],[LLR]]/Tableau17[[#This Row],[Total général]],"")</f>
        <v>0.35040983606557374</v>
      </c>
      <c r="IT5" s="26">
        <f>IFERROR(Tableau17[[#This Row],[LREM]]/Tableau17[[#This Row],[Total général]],"")</f>
        <v>0.1598360655737705</v>
      </c>
      <c r="IU5" s="26">
        <f>IFERROR(Tableau17[[#This Row],[LRN]]/Tableau17[[#This Row],[Total général]],"")</f>
        <v>0.14139344262295081</v>
      </c>
      <c r="IV5" s="26">
        <f>IFERROR(Tableau17[[#This Row],[LUG]]/Tableau17[[#This Row],[Total général]],"")</f>
        <v>0.14549180327868852</v>
      </c>
      <c r="IW5" s="26">
        <f>IFERROR(Tableau17[[#This Row],[LVEC]]/Tableau17[[#This Row],[Total général]],"")</f>
        <v>0.10040983606557377</v>
      </c>
      <c r="IX5" s="26">
        <f>IFERROR(Tableau17[[#This Row],[2008-T1-LCMD]]/Tableau17[[#This Row],[2008-T1-TOTAL]],"")</f>
        <v>7.7147016011644837E-2</v>
      </c>
      <c r="IY5" s="26">
        <f>IFERROR(Tableau17[[#This Row],[2008-T1-LDVD]]/Tableau17[[#This Row],[2008-T1-TOTAL]],"")</f>
        <v>0</v>
      </c>
      <c r="IZ5" s="26">
        <f>IFERROR(Tableau17[[#This Row],[2008-T1-LEXD]]/Tableau17[[#This Row],[2008-T1-TOTAL]],"")</f>
        <v>0</v>
      </c>
      <c r="JA5" s="26">
        <f>IFERROR(Tableau17[[#This Row],[2008-T1-LEXG]]/Tableau17[[#This Row],[2008-T1-TOTAL]],"")</f>
        <v>1.8922852983988356E-2</v>
      </c>
      <c r="JB5" s="26">
        <f>IFERROR(Tableau17[[#This Row],[2008-T1-LFN]]/Tableau17[[#This Row],[2008-T1-TOTAL]],"")</f>
        <v>4.8034934497816595E-2</v>
      </c>
      <c r="JC5" s="26">
        <f>IFERROR(Tableau17[[#This Row],[2008-T1-LMAJ]]/Tableau17[[#This Row],[2008-T1-TOTAL]],"")</f>
        <v>0.6564774381368268</v>
      </c>
      <c r="JD5" s="26">
        <f>IFERROR(Tableau17[[#This Row],[2008-T1-LUG]]/Tableau17[[#This Row],[2008-T1-TOTAL]],"")</f>
        <v>0.19941775836972345</v>
      </c>
      <c r="JE5" s="26" t="str">
        <f>IFERROR(Tableau17[[#This Row],[2008-T2-LFN]]/Tableau17[[#This Row],[2008-T2-TOTAL]],"")</f>
        <v/>
      </c>
      <c r="JF5" s="26" t="str">
        <f>IFERROR(Tableau17[[#This Row],[2008-T2-LGC]]/Tableau17[[#This Row],[2008-T2-TOTAL]],"")</f>
        <v/>
      </c>
      <c r="JG5" s="26" t="str">
        <f>IFERROR(Tableau17[[#This Row],[2008-T2-LMAJ]]/Tableau17[[#This Row],[2008-T2-TOTAL]],"")</f>
        <v/>
      </c>
      <c r="JH5" s="26" t="str">
        <f>IFERROR(Tableau17[[#This Row],[2008-T2-LUG]]/Tableau17[[#This Row],[2008-T2-TOTAL]],"")</f>
        <v/>
      </c>
      <c r="JI5" s="26">
        <f>IFERROR(Tableau17[[#This Row],[2014-T1-LDIV]]/Tableau17[[#This Row],[2014-T1-TOTAL]],"")</f>
        <v>0</v>
      </c>
      <c r="JJ5" s="26">
        <f>IFERROR(Tableau17[[#This Row],[2014-T1-LDVD]]/Tableau17[[#This Row],[2014-T1-TOTAL]],"")</f>
        <v>0</v>
      </c>
      <c r="JK5" s="26">
        <f>IFERROR(Tableau17[[#This Row],[2014-T1-LDVG]]/Tableau17[[#This Row],[2014-T1-TOTAL]],"")</f>
        <v>5.089820359281437E-2</v>
      </c>
      <c r="JL5" s="26">
        <f>IFERROR(Tableau17[[#This Row],[2014-T1-LEXG]]/Tableau17[[#This Row],[2014-T1-TOTAL]],"")</f>
        <v>0</v>
      </c>
      <c r="JM5" s="26">
        <f>IFERROR(Tableau17[[#This Row],[2014-T1-LFG]]/Tableau17[[#This Row],[2014-T1-TOTAL]],"")</f>
        <v>1.9461077844311378E-2</v>
      </c>
      <c r="JN5" s="26">
        <f>IFERROR(Tableau17[[#This Row],[2014-T1-LFN]]/Tableau17[[#This Row],[2014-T1-TOTAL]],"")</f>
        <v>0.12574850299401197</v>
      </c>
      <c r="JO5" s="26">
        <f>IFERROR(Tableau17[[#This Row],[2014-T1-LUD]]/Tableau17[[#This Row],[2014-T1-TOTAL]],"")</f>
        <v>0.66317365269461082</v>
      </c>
      <c r="JP5" s="26">
        <f>IFERROR(Tableau17[[#This Row],[2014-T1-LUG]]/Tableau17[[#This Row],[2014-T1-TOTAL]],"")</f>
        <v>0.1407185628742515</v>
      </c>
      <c r="JQ5" s="26" t="str">
        <f>IFERROR(Tableau17[[#This Row],[2014-T2-LFN]]/Tableau17[[#This Row],[2014-T2-TOTAL]],"")</f>
        <v/>
      </c>
      <c r="JR5" s="26" t="str">
        <f>IFERROR(Tableau17[[#This Row],[2014-T2-LUD]]/Tableau17[[#This Row],[2014-T2-TOTAL]],"")</f>
        <v/>
      </c>
      <c r="JS5" s="26" t="str">
        <f>IFERROR(Tableau17[[#This Row],[2014-T2-LUG]]/Tableau17[[#This Row],[2014-T2-TOTAL]],"")</f>
        <v/>
      </c>
      <c r="JT5" s="26">
        <f>IFERROR(Tableau17[[#This Row],[2015-T1-BC-DIV]]/Tableau17[[#This Row],[2015-T1-TOTAL]],"")</f>
        <v>0</v>
      </c>
      <c r="JU5" s="26">
        <f>IFERROR(Tableau17[[#This Row],[2015-T1-BC-DLF]]/Tableau17[[#This Row],[2015-T1-TOTAL]],"")</f>
        <v>2.7522935779816515E-2</v>
      </c>
      <c r="JV5" s="26">
        <f>IFERROR(Tableau17[[#This Row],[2015-T1-BC-DVD]]/Tableau17[[#This Row],[2015-T1-TOTAL]],"")</f>
        <v>9.1743119266055051E-3</v>
      </c>
      <c r="JW5" s="26">
        <f>IFERROR(Tableau17[[#This Row],[2015-T1-BC-DVG]]/Tableau17[[#This Row],[2015-T1-TOTAL]],"")</f>
        <v>0</v>
      </c>
      <c r="JX5" s="26">
        <f>IFERROR(Tableau17[[#This Row],[2015-T1-BC-FG]]/Tableau17[[#This Row],[2015-T1-TOTAL]],"")</f>
        <v>2.2018348623853212E-2</v>
      </c>
      <c r="JY5" s="26">
        <f>IFERROR(Tableau17[[#This Row],[2015-T1-BC-FN]]/Tableau17[[#This Row],[2015-T1-TOTAL]],"")</f>
        <v>0.19633027522935781</v>
      </c>
      <c r="JZ5" s="26">
        <f>IFERROR(Tableau17[[#This Row],[2015-T1-BC-MDM]]/Tableau17[[#This Row],[2015-T1-TOTAL]],"")</f>
        <v>5.6880733944954132E-2</v>
      </c>
      <c r="KA5" s="26">
        <f>IFERROR(Tableau17[[#This Row],[2015-T1-BC-RDG]]/Tableau17[[#This Row],[2015-T1-TOTAL]],"")</f>
        <v>0</v>
      </c>
      <c r="KB5" s="26">
        <f>IFERROR(Tableau17[[#This Row],[2015-T1-BC-SOC]]/Tableau17[[#This Row],[2015-T1-TOTAL]],"")</f>
        <v>0</v>
      </c>
      <c r="KC5" s="26">
        <f>IFERROR(Tableau17[[#This Row],[2015-T1-BC-UD]]/Tableau17[[#This Row],[2015-T1-TOTAL]],"")</f>
        <v>0.50642201834862388</v>
      </c>
      <c r="KD5" s="26">
        <f>IFERROR(Tableau17[[#This Row],[2015-T1-BC-UG]]/Tableau17[[#This Row],[2015-T1-TOTAL]],"")</f>
        <v>0.181651376146789</v>
      </c>
      <c r="KE5" s="26">
        <f>IFERROR(Tableau17[[#This Row],[2015-T1-BC-VEC]]/Tableau17[[#This Row],[2015-T1-TOTAL]],"")</f>
        <v>0</v>
      </c>
      <c r="KF5" s="26">
        <f>IFERROR(Tableau17[[#This Row],[2015-T2-BC-DVG]]/Tableau17[[#This Row],[2015-T2-TOTAL]],"")</f>
        <v>0</v>
      </c>
      <c r="KG5" s="26">
        <f>IFERROR(Tableau17[[#This Row],[2015-T2-BC-FN]]/Tableau17[[#This Row],[2015-T2-TOTAL]],"")</f>
        <v>0.21082089552238806</v>
      </c>
      <c r="KH5" s="26">
        <f>IFERROR(Tableau17[[#This Row],[2015-T2-BC-SOC]]/Tableau17[[#This Row],[2015-T2-TOTAL]],"")</f>
        <v>0</v>
      </c>
      <c r="KI5" s="26">
        <f>IFERROR(Tableau17[[#This Row],[2015-T2-BC-UD]]/Tableau17[[#This Row],[2015-T2-TOTAL]],"")</f>
        <v>0.78917910447761197</v>
      </c>
      <c r="KJ5" s="26">
        <f>IFERROR(Tableau17[[#This Row],[2015-T2-BC-UG]]/Tableau17[[#This Row],[2015-T2-TOTAL]],"")</f>
        <v>0</v>
      </c>
      <c r="KK5" s="26">
        <f>IFERROR(Tableau17[[#This Row],[2017 (L)-T1-COM]]/Tableau17[[#This Row],[2017 (L)-T1-TOTAL]],"")</f>
        <v>3.0959752321981426E-3</v>
      </c>
      <c r="KL5" s="26">
        <f>IFERROR(Tableau17[[#This Row],[2017 (L)-T1-DIV]]/Tableau17[[#This Row],[2017 (L)-T1-TOTAL]],"")</f>
        <v>3.0959752321981426E-3</v>
      </c>
      <c r="KM5" s="26">
        <f>IFERROR(Tableau17[[#This Row],[2017 (L)-T1-DLF]]/Tableau17[[#This Row],[2017 (L)-T1-TOTAL]],"")</f>
        <v>1.393188854489164E-2</v>
      </c>
      <c r="KN5" s="26">
        <f>IFERROR(Tableau17[[#This Row],[2017 (L)-T1-DVD]]/Tableau17[[#This Row],[2017 (L)-T1-TOTAL]],"")</f>
        <v>0</v>
      </c>
      <c r="KO5" s="26">
        <f>IFERROR(Tableau17[[#This Row],[2017 (L)-T1-DVG]]/Tableau17[[#This Row],[2017 (L)-T1-TOTAL]],"")</f>
        <v>0</v>
      </c>
      <c r="KP5" s="26">
        <f>IFERROR(Tableau17[[#This Row],[2017 (L)-T1-ECO]]/Tableau17[[#This Row],[2017 (L)-T1-TOTAL]],"")</f>
        <v>3.7151702786377708E-2</v>
      </c>
      <c r="KQ5" s="26">
        <f>IFERROR(Tableau17[[#This Row],[2017 (L)-T1-EXD]]/Tableau17[[#This Row],[2017 (L)-T1-TOTAL]],"")</f>
        <v>9.2879256965944269E-3</v>
      </c>
      <c r="KR5" s="26">
        <f>IFERROR(Tableau17[[#This Row],[2017 (L)-T1-EXG]]/Tableau17[[#This Row],[2017 (L)-T1-TOTAL]],"")</f>
        <v>1.5479876160990713E-3</v>
      </c>
      <c r="KS5" s="26">
        <f>IFERROR(Tableau17[[#This Row],[2017 (L)-T1-FI]]/Tableau17[[#This Row],[2017 (L)-T1-TOTAL]],"")</f>
        <v>4.6439628482972138E-2</v>
      </c>
      <c r="KT5" s="26">
        <f>IFERROR(Tableau17[[#This Row],[2017 (L)-T1-FN]]/Tableau17[[#This Row],[2017 (L)-T1-TOTAL]],"")</f>
        <v>7.1207430340557279E-2</v>
      </c>
      <c r="KU5" s="26">
        <f>IFERROR(Tableau17[[#This Row],[2017 (L)-T1-LR]]/Tableau17[[#This Row],[2017 (L)-T1-TOTAL]],"")</f>
        <v>0.38854489164086686</v>
      </c>
      <c r="KV5" s="26">
        <f>IFERROR(Tableau17[[#This Row],[2017 (L)-T1-MDM]]/Tableau17[[#This Row],[2017 (L)-T1-TOTAL]],"")</f>
        <v>0</v>
      </c>
      <c r="KW5" s="26">
        <f>IFERROR(Tableau17[[#This Row],[2017 (L)-T1-RDG]]/Tableau17[[#This Row],[2017 (L)-T1-TOTAL]],"")</f>
        <v>0</v>
      </c>
      <c r="KX5" s="26">
        <f>IFERROR(Tableau17[[#This Row],[2017 (L)-T1-REG]]/Tableau17[[#This Row],[2017 (L)-T1-TOTAL]],"")</f>
        <v>0</v>
      </c>
      <c r="KY5" s="26">
        <f>IFERROR(Tableau17[[#This Row],[2017 (L)-T1-REM]]/Tableau17[[#This Row],[2017 (L)-T1-TOTAL]],"")</f>
        <v>0.38080495356037153</v>
      </c>
      <c r="KZ5" s="26">
        <f>IFERROR(Tableau17[[#This Row],[2017 (L)-T1-SOC]]/Tableau17[[#This Row],[2017 (L)-T1-TOTAL]],"")</f>
        <v>4.4891640866873063E-2</v>
      </c>
      <c r="LA5" s="26">
        <f>IFERROR(Tableau17[[#This Row],[2017 (L)-T1-UDI]]/Tableau17[[#This Row],[2017 (L)-T1-TOTAL]],"")</f>
        <v>0</v>
      </c>
      <c r="LB5" s="26">
        <f>IFERROR(Tableau17[[#This Row],[2017 (L)-T2-FI]]/Tableau17[[#This Row],[2017 (L)-T2-TOTAL]],"")</f>
        <v>0</v>
      </c>
      <c r="LC5" s="26">
        <f>IFERROR(Tableau17[[#This Row],[2017 (L)-T2-FN]]/Tableau17[[#This Row],[2017 (L)-T2-TOTAL]],"")</f>
        <v>0</v>
      </c>
      <c r="LD5" s="26">
        <f>IFERROR(Tableau17[[#This Row],[2017 (L)-T2-LR]]/Tableau17[[#This Row],[2017 (L)-T2-TOTAL]],"")</f>
        <v>0.54104477611940294</v>
      </c>
      <c r="LE5" s="26">
        <f>IFERROR(Tableau17[[#This Row],[2017 (L)-T2-MDM]]/Tableau17[[#This Row],[2017 (L)-T2-TOTAL]],"")</f>
        <v>0</v>
      </c>
      <c r="LF5" s="26">
        <f>IFERROR(Tableau17[[#This Row],[2017 (L)-T2-REM]]/Tableau17[[#This Row],[2017 (L)-T2-TOTAL]],"")</f>
        <v>0.45895522388059701</v>
      </c>
      <c r="LG5" s="26">
        <f>IFERROR(Tableau17[[#This Row],[2017-T1-ARTHAUD Nathalie]]/Tableau17[[#This Row],[2017-T1-TOTAL]],"")</f>
        <v>0</v>
      </c>
      <c r="LH5" s="26">
        <f>IFERROR(Tableau17[[#This Row],[2017-T1-ASSELINEAU Fran]]/Tableau17[[#This Row],[2017-T1-TOTAL]],"")</f>
        <v>8.9999999999999993E-3</v>
      </c>
      <c r="LI5" s="26">
        <f>IFERROR(Tableau17[[#This Row],[2017-T1-CHEMINADE Jacques]]/Tableau17[[#This Row],[2017-T1-TOTAL]],"")</f>
        <v>4.0000000000000001E-3</v>
      </c>
      <c r="LJ5" s="26">
        <f>IFERROR(Tableau17[[#This Row],[2017-T1-DUPONT-AIGNAN Nicolas]]/Tableau17[[#This Row],[2017-T1-TOTAL]],"")</f>
        <v>1.7000000000000001E-2</v>
      </c>
      <c r="LK5" s="26">
        <f>IFERROR(Tableau17[[#This Row],[2017-T1-FILLON Fran]]/Tableau17[[#This Row],[2017-T1-TOTAL]],"")</f>
        <v>0.497</v>
      </c>
      <c r="LL5" s="26">
        <f>IFERROR(Tableau17[[#This Row],[2017-T1-HAMON Beno]]/Tableau17[[#This Row],[2017-T1-TOTAL]],"")</f>
        <v>3.5999999999999997E-2</v>
      </c>
      <c r="LM5" s="26">
        <f>IFERROR(Tableau17[[#This Row],[2017-T1-LASSALLE Jean]]/Tableau17[[#This Row],[2017-T1-TOTAL]],"")</f>
        <v>4.0000000000000001E-3</v>
      </c>
      <c r="LN5" s="26">
        <f>IFERROR(Tableau17[[#This Row],[2017-T1-LE PEN Marine]]/Tableau17[[#This Row],[2017-T1-TOTAL]],"")</f>
        <v>8.1000000000000003E-2</v>
      </c>
      <c r="LO5" s="26">
        <f>IFERROR(Tableau17[[#This Row],[2017-T1-M Jean-Luc]]/Tableau17[[#This Row],[2017-T1-TOTAL]],"")</f>
        <v>9.2999999999999999E-2</v>
      </c>
      <c r="LP5" s="26">
        <f>IFERROR(Tableau17[[#This Row],[2017-T1-MACRON Emmanuel]]/Tableau17[[#This Row],[2017-T1-TOTAL]],"")</f>
        <v>0.254</v>
      </c>
      <c r="LQ5" s="26">
        <f>IFERROR(Tableau17[[#This Row],[2017-T1-POUTOU Philippe]]/Tableau17[[#This Row],[2017-T1-TOTAL]],"")</f>
        <v>5.0000000000000001E-3</v>
      </c>
      <c r="LR5" s="26">
        <f>IFERROR(Tableau17[[#This Row],[2017-T2-LE PEN Marine]]/Tableau17[[#This Row],[2017-T2-TOTAL]],"")</f>
        <v>0.22959183673469388</v>
      </c>
      <c r="LS5" s="26">
        <f>IFERROR(Tableau17[[#This Row],[2017-T2-MACRON Emmanuel]]/Tableau17[[#This Row],[2017-T2-TOTAL]],"")</f>
        <v>0.77040816326530615</v>
      </c>
      <c r="LT5" s="26">
        <f>IFERROR(Tableau17[[#This Row],[2019-T1-ALEXANDRE Audric]]/Tableau17[[#This Row],[2019-T1-TOTAL]],"")</f>
        <v>0</v>
      </c>
      <c r="LU5" s="26">
        <f>IFERROR(Tableau17[[#This Row],[2019-T1-ARTHAUD Nathalie]]/Tableau17[[#This Row],[2019-T1-TOTAL]],"")</f>
        <v>0</v>
      </c>
      <c r="LV5" s="26">
        <f>IFERROR(Tableau17[[#This Row],[2019-T1-ASSELINEAU François]]/Tableau17[[#This Row],[2019-T1-TOTAL]],"")</f>
        <v>9.4488188976377951E-3</v>
      </c>
      <c r="LW5" s="26">
        <f>IFERROR(Tableau17[[#This Row],[2019-T1-AUBRY Manon]]/Tableau17[[#This Row],[2019-T1-TOTAL]],"")</f>
        <v>1.2598425196850394E-2</v>
      </c>
      <c r="LX5" s="26">
        <f>IFERROR(Tableau17[[#This Row],[2019-T1-AZERGUI Nagib]]/Tableau17[[#This Row],[2019-T1-TOTAL]],"")</f>
        <v>0</v>
      </c>
      <c r="LY5" s="26">
        <f>IFERROR(Tableau17[[#This Row],[2019-T1-BARDELLA Jordan]]/Tableau17[[#This Row],[2019-T1-TOTAL]],"")</f>
        <v>0.15118110236220472</v>
      </c>
      <c r="LZ5" s="26">
        <f>IFERROR(Tableau17[[#This Row],[2019-T1-BELLAMY François-Xavier]]/Tableau17[[#This Row],[2019-T1-TOTAL]],"")</f>
        <v>0.20629921259842521</v>
      </c>
      <c r="MA5" s="26">
        <f>IFERROR(Tableau17[[#This Row],[2019-T1-BIDOU Olivier]]/Tableau17[[#This Row],[2019-T1-TOTAL]],"")</f>
        <v>1.5748031496062992E-3</v>
      </c>
      <c r="MB5" s="26">
        <f>IFERROR(Tableau17[[#This Row],[2019-T1-BOURG Dominique]]/Tableau17[[#This Row],[2019-T1-TOTAL]],"")</f>
        <v>1.4173228346456693E-2</v>
      </c>
      <c r="MC5" s="26">
        <f>IFERROR(Tableau17[[#This Row],[2019-T1-BROSSAT Ian]]/Tableau17[[#This Row],[2019-T1-TOTAL]],"")</f>
        <v>1.2598425196850394E-2</v>
      </c>
      <c r="MD5" s="26">
        <f>IFERROR(Tableau17[[#This Row],[2019-T1-CAILLAUD Sophie]]/Tableau17[[#This Row],[2019-T1-TOTAL]],"")</f>
        <v>0</v>
      </c>
      <c r="ME5" s="26">
        <f>IFERROR(Tableau17[[#This Row],[2019-T1-CAMUS Renaud]]/Tableau17[[#This Row],[2019-T1-TOTAL]],"")</f>
        <v>0</v>
      </c>
      <c r="MF5" s="26">
        <f>IFERROR(Tableau17[[#This Row],[2019-T1-CHALENÇON Christophe]]/Tableau17[[#This Row],[2019-T1-TOTAL]],"")</f>
        <v>0</v>
      </c>
      <c r="MG5" s="26">
        <f>IFERROR(Tableau17[[#This Row],[2019-T1-CORBET Cathy Denise Ginette]]/Tableau17[[#This Row],[2019-T1-TOTAL]],"")</f>
        <v>0</v>
      </c>
      <c r="MH5" s="26">
        <f>IFERROR(Tableau17[[#This Row],[2019-T1-DE PREVOISIN Robert]]/Tableau17[[#This Row],[2019-T1-TOTAL]],"")</f>
        <v>0</v>
      </c>
      <c r="MI5" s="26">
        <f>IFERROR(Tableau17[[#This Row],[2019-T1-DELFEL Thérèse]]/Tableau17[[#This Row],[2019-T1-TOTAL]],"")</f>
        <v>0</v>
      </c>
      <c r="MJ5" s="26">
        <f>IFERROR(Tableau17[[#This Row],[2019-T1-DIEUMEGARD Pierre]]/Tableau17[[#This Row],[2019-T1-TOTAL]],"")</f>
        <v>0</v>
      </c>
      <c r="MK5" s="26">
        <f>IFERROR(Tableau17[[#This Row],[2019-T1-DUPONT-AIGNAN Nicolas]]/Tableau17[[#This Row],[2019-T1-TOTAL]],"")</f>
        <v>6.2992125984251968E-3</v>
      </c>
      <c r="ML5" s="26">
        <f>IFERROR(Tableau17[[#This Row],[2019-T1-GERNIGON Yves]]/Tableau17[[#This Row],[2019-T1-TOTAL]],"")</f>
        <v>0</v>
      </c>
      <c r="MM5" s="26">
        <f>IFERROR(Tableau17[[#This Row],[2019-T1-GLUCKSMANN Raphaël]]/Tableau17[[#This Row],[2019-T1-TOTAL]],"")</f>
        <v>5.826771653543307E-2</v>
      </c>
      <c r="MN5" s="26">
        <f>IFERROR(Tableau17[[#This Row],[2019-T1-HAMON Benoît]]/Tableau17[[#This Row],[2019-T1-TOTAL]],"")</f>
        <v>1.5748031496062992E-2</v>
      </c>
      <c r="MO5" s="26">
        <f>IFERROR(Tableau17[[#This Row],[2019-T1-HELGEN Gilles]]/Tableau17[[#This Row],[2019-T1-TOTAL]],"")</f>
        <v>0</v>
      </c>
      <c r="MP5" s="26">
        <f>IFERROR(Tableau17[[#This Row],[2019-T1-JADOT Yannick]]/Tableau17[[#This Row],[2019-T1-TOTAL]],"")</f>
        <v>0.12755905511811025</v>
      </c>
      <c r="MQ5" s="26">
        <f>IFERROR(Tableau17[[#This Row],[2019-T1-LAGARDE Jean-Christophe]]/Tableau17[[#This Row],[2019-T1-TOTAL]],"")</f>
        <v>1.1023622047244094E-2</v>
      </c>
      <c r="MR5" s="26">
        <f>IFERROR(Tableau17[[#This Row],[2019-T1-LALANNE Francis]]/Tableau17[[#This Row],[2019-T1-TOTAL]],"")</f>
        <v>4.7244094488188976E-3</v>
      </c>
      <c r="MS5" s="26">
        <f>IFERROR(Tableau17[[#This Row],[2019-T1-LOISEAU Nathalie]]/Tableau17[[#This Row],[2019-T1-TOTAL]],"")</f>
        <v>0.3606299212598425</v>
      </c>
      <c r="MT5" s="26">
        <f>IFERROR(Tableau17[[#This Row],[2019-T1-MARIE Florie]]/Tableau17[[#This Row],[2019-T1-TOTAL]],"")</f>
        <v>7.874015748031496E-3</v>
      </c>
      <c r="MU5" s="26">
        <f>IFERROR(Tableau17[[#This Row],[2008-T1-MACROEXTRDROITE]]/Tableau17[[#This Row],[2008-T1-MACROTOTALE]],"")</f>
        <v>4.8034934497816595E-2</v>
      </c>
      <c r="MV5" s="26">
        <f>IFERROR(Tableau17[[#This Row],[2008-T1-MACRODROITE]]/Tableau17[[#This Row],[2008-T1-MACROTOTALE]],"")</f>
        <v>0.73362445414847166</v>
      </c>
      <c r="MW5" s="26">
        <f>IFERROR(Tableau17[[#This Row],[2008-T1-MACROCENTRE]]/Tableau17[[#This Row],[2008-T1-MACROTOTALE]],"")</f>
        <v>0</v>
      </c>
      <c r="MX5" s="26">
        <f>IFERROR(Tableau17[[#This Row],[2008-T1-MACROGAUCHE]]/Tableau17[[#This Row],[2008-T1-MACROTOTALE]],"")</f>
        <v>0.2183406113537118</v>
      </c>
      <c r="MY5" s="26">
        <f>IFERROR(Tableau17[[#This Row],[2008-T1-MACROAUTRE]]/Tableau17[[#This Row],[2008-T1-MACROTOTALE]],"")</f>
        <v>0</v>
      </c>
      <c r="MZ5" s="26" t="str">
        <f>IFERROR(Tableau17[[#This Row],[2008-T2-MACROEXTRDROITE]]/Tableau17[[#This Row],[2008-T2-MACROTOTALE]],"")</f>
        <v/>
      </c>
      <c r="NA5" s="26" t="str">
        <f>IFERROR(Tableau17[[#This Row],[2008-T2-MACRODROITE]]/Tableau17[[#This Row],[2008-T2-MACROTOTALE]],"")</f>
        <v/>
      </c>
      <c r="NB5" s="26" t="str">
        <f>IFERROR(Tableau17[[#This Row],[2008-T2-MACROCENTRE]]/Tableau17[[#This Row],[2008-T2-MACROTOTALE]],"")</f>
        <v/>
      </c>
      <c r="NC5" s="26" t="str">
        <f>IFERROR(Tableau17[[#This Row],[2008-T2-MACROGAUCHE]]/Tableau17[[#This Row],[2008-T2-MACROTOTALE]],"")</f>
        <v/>
      </c>
      <c r="ND5" s="26" t="str">
        <f>IFERROR(Tableau17[[#This Row],[2008-T2-MACROAUTRE]]/Tableau17[[#This Row],[2008-T2-MACROTOTALE]],"")</f>
        <v/>
      </c>
      <c r="NE5" s="26">
        <f>IFERROR(Tableau17[[#This Row],[2014-T1-MACROEXTRDROITE]]/Tableau17[[#This Row],[2014-T1-MACROTOTALE]],"")</f>
        <v>0.12574850299401197</v>
      </c>
      <c r="NF5" s="26">
        <f>IFERROR(Tableau17[[#This Row],[2014-T1-MACRODROITE]]/Tableau17[[#This Row],[2014-T1-MACROTOTALE]],"")</f>
        <v>0.66317365269461082</v>
      </c>
      <c r="NG5" s="26">
        <f>IFERROR(Tableau17[[#This Row],[2014-T1-MACROCENTRE]]/Tableau17[[#This Row],[2014-T1-MACROTOTALE]],"")</f>
        <v>0</v>
      </c>
      <c r="NH5" s="26">
        <f>IFERROR(Tableau17[[#This Row],[2014-T1-MACROGAUCHE]]/Tableau17[[#This Row],[2014-T1-MACROTOTALE]],"")</f>
        <v>0.21107784431137724</v>
      </c>
      <c r="NI5" s="26">
        <f>IFERROR(Tableau17[[#This Row],[2014-T1-MACROAUTRE]]/Tableau17[[#This Row],[2014-T1-MACROTOTALE]],"")</f>
        <v>0</v>
      </c>
      <c r="NJ5" s="26" t="str">
        <f>IFERROR(Tableau17[[#This Row],[2014-T2-MACROEXTRDROITE]]/Tableau17[[#This Row],[2014-T2-MACROTOTALE]],"")</f>
        <v/>
      </c>
      <c r="NK5" s="26" t="str">
        <f>IFERROR(Tableau17[[#This Row],[2014-T2-MACRODROITE]]/Tableau17[[#This Row],[2014-T2-MACROTOTALE]],"")</f>
        <v/>
      </c>
      <c r="NL5" s="26" t="str">
        <f>IFERROR(Tableau17[[#This Row],[2014-T2-MACROCENTRE]]/Tableau17[[#This Row],[2014-T2-MACROTOTALE]],"")</f>
        <v/>
      </c>
      <c r="NM5" s="26" t="str">
        <f>IFERROR(Tableau17[[#This Row],[2014-T2-MACROGAUCHE]]/Tableau17[[#This Row],[2014-T2-MACROTOTALE]],"")</f>
        <v/>
      </c>
      <c r="NN5" s="26" t="str">
        <f>IFERROR(Tableau17[[#This Row],[2014-T2-MACROAUTRE]]/Tableau17[[#This Row],[2014-T2-MACROTOTALE]],"")</f>
        <v/>
      </c>
      <c r="NO5" s="26">
        <f>IFERROR( Tableau17[[#This Row],[2015-T1-MACROEXTRDROITE]]/Tableau17[[#This Row],[2015-T1-MACROTOTALE]],"")</f>
        <v>0.22385321100917432</v>
      </c>
      <c r="NP5" s="26">
        <f>IFERROR(Tableau17[[#This Row],[2015-T1-MACRODROITE]]/Tableau17[[#This Row],[2015-T1-MACROTOTALE]],"")</f>
        <v>0.51559633027522933</v>
      </c>
      <c r="NQ5" s="26">
        <f>IFERROR(Tableau17[[#This Row],[2015-T1-MACROCENTRE]]/Tableau17[[#This Row],[2015-T1-MACROTOTALE]],"")</f>
        <v>5.6880733944954132E-2</v>
      </c>
      <c r="NR5" s="26">
        <f>IFERROR(Tableau17[[#This Row],[2015-T1-MACROGAUCHE]]/Tableau17[[#This Row],[2015-T1-MACROTOTALE]],"")</f>
        <v>0.20366972477064221</v>
      </c>
      <c r="NS5" s="26">
        <f>IFERROR(Tableau17[[#This Row],[2015-T1-MACROAUTRE]]/Tableau17[[#This Row],[2015-T1-MACROTOTALE]],"")</f>
        <v>0</v>
      </c>
      <c r="NT5" s="26">
        <f>IFERROR(Tableau17[[#This Row],[2015-T2-MACROEXTRDROITE]]/Tableau17[[#This Row],[2015-T2-MACROTOTALE]],"")</f>
        <v>0.21082089552238806</v>
      </c>
      <c r="NU5" s="26">
        <f>IFERROR(Tableau17[[#This Row],[2015-T2-MACRODROITE]]/Tableau17[[#This Row],[2015-T2-MACROTOTALE]],"")</f>
        <v>0.78917910447761197</v>
      </c>
      <c r="NV5" s="26">
        <f>IFERROR(Tableau17[[#This Row],[2015-T2-MACROCENTRE]]/Tableau17[[#This Row],[2015-T2-MACROTOTALE]],"")</f>
        <v>0</v>
      </c>
      <c r="NW5" s="26">
        <f>IFERROR(Tableau17[[#This Row],[2015-T2-MACROGAUCHE]]/Tableau17[[#This Row],[2015-T2-MACROTOTALE]],"")</f>
        <v>0</v>
      </c>
      <c r="NX5" s="26">
        <f>IFERROR(Tableau17[[#This Row],[2015-T2-MACROAUTRE]]/Tableau17[[#This Row],[2015-T2-MACROTOTALE]],"")</f>
        <v>0</v>
      </c>
      <c r="NY5" s="26">
        <f>IFERROR(Tableau17[[#This Row],[2017-T1-MACROEXTRDROITE]]/Tableau17[[#This Row],[2017-T1-MACROTOTALE]],"")</f>
        <v>0.111</v>
      </c>
      <c r="NZ5" s="26">
        <f>IFERROR(Tableau17[[#This Row],[2017-T1-MACRODROITE]]/Tableau17[[#This Row],[2017-T1-MACROTOTALE]],"")</f>
        <v>0.497</v>
      </c>
      <c r="OA5" s="26">
        <f>IFERROR(Tableau17[[#This Row],[2017-T1-MACROCENTRE]]/Tableau17[[#This Row],[2017-T1-MACROTOTALE]],"")</f>
        <v>0.254</v>
      </c>
      <c r="OB5" s="26">
        <f>IFERROR(Tableau17[[#This Row],[2017-T1-MACROGAUCHE]]/Tableau17[[#This Row],[2017-T1-MACROTOTALE]],"")</f>
        <v>0.13400000000000001</v>
      </c>
      <c r="OC5" s="26">
        <f>IFERROR(Tableau17[[#This Row],[2017-T1-MACROAUTRE]]/Tableau17[[#This Row],[2017-T1-MACROTOTALE]],"")</f>
        <v>4.0000000000000001E-3</v>
      </c>
      <c r="OD5" s="26">
        <f>IFERROR(Tableau17[[#This Row],[2017-T2-MACROEXTRDROITE]]/Tableau17[[#This Row],[2017-T2-MACROTOTALE]],"")</f>
        <v>0.22959183673469388</v>
      </c>
      <c r="OE5" s="26">
        <f>IFERROR(Tableau17[[#This Row],[2017-T2-MACRODROITE]]/Tableau17[[#This Row],[2017-T2-MACROTOTALE]],"")</f>
        <v>0</v>
      </c>
      <c r="OF5" s="26">
        <f>IFERROR(Tableau17[[#This Row],[2017-T2-MACROCENTRE]]/Tableau17[[#This Row],[2017-T2-MACROTOTALE]],"")</f>
        <v>0.77040816326530615</v>
      </c>
      <c r="OG5" s="26">
        <f>IFERROR(Tableau17[[#This Row],[2017-T2-MACROGAUCHE]]/Tableau17[[#This Row],[2017-T2-MACROTOTALE]],"")</f>
        <v>0</v>
      </c>
      <c r="OH5" s="26">
        <f>IFERROR(Tableau17[[#This Row],[2017-T2-MACROAUTRE]]/Tableau17[[#This Row],[2017-T2-MACROTOTALE]],"")</f>
        <v>0</v>
      </c>
      <c r="OI5" s="26">
        <f>IFERROR(Tableau17[[#This Row],[2019-T1-MACROEXTRDROITE]]/Tableau17[[#This Row],[2019-T1-MACROTOTALE]],"")</f>
        <v>0.16537867078825347</v>
      </c>
      <c r="OJ5" s="26">
        <f>IFERROR(Tableau17[[#This Row],[2019-T1-MACRODROITE]]/Tableau17[[#This Row],[2019-T1-MACROTOTALE]],"")</f>
        <v>0.21329211746522411</v>
      </c>
      <c r="OK5" s="26">
        <f>IFERROR(Tableau17[[#This Row],[2019-T1-MACROCENTRE]]/Tableau17[[#This Row],[2019-T1-MACROTOTALE]],"")</f>
        <v>0.35394126738794435</v>
      </c>
      <c r="OL5" s="26">
        <f>IFERROR(Tableau17[[#This Row],[2019-T1-MACROGAUCHE]]/Tableau17[[#This Row],[2019-T1-MACROTOTALE]],"")</f>
        <v>0.22256568778979907</v>
      </c>
      <c r="OM5" s="26">
        <f>IFERROR(Tableau17[[#This Row],[2019-T1-MACROAUTRE]]/Tableau17[[#This Row],[2019-T1-MACROTOTALE]],"")</f>
        <v>4.482225656877898E-2</v>
      </c>
      <c r="ON5" s="26">
        <f>IFERROR(Tableau17[[#This Row],[2020-T1-MACROEXTRDROITE]]/Tableau17[[#This Row],[2020-T1-MACROTOTALE]],"")</f>
        <v>0.14139344262295081</v>
      </c>
      <c r="OO5" s="26">
        <f>IFERROR(Tableau17[[#This Row],[2020-T1-MACRODROITE]]/Tableau17[[#This Row],[2020-T1-MACROTOTALE]],"")</f>
        <v>0.44262295081967212</v>
      </c>
      <c r="OP5" s="26">
        <f>IFERROR(Tableau17[[#This Row],[2020-T1-MACROCENTRE]]/Tableau17[[#This Row],[2020-T1-MACROTOTALE]],"")</f>
        <v>0.1598360655737705</v>
      </c>
      <c r="OQ5" s="26">
        <f>IFERROR(Tableau17[[#This Row],[2020-T1-MACROGAUCHE]]/Tableau17[[#This Row],[2020-T1-MACROTOTALE]],"")</f>
        <v>0.25614754098360654</v>
      </c>
      <c r="OR5" s="26">
        <f>IFERROR(Tableau17[[#This Row],[2020-T1-MACROAUTRE]]/Tableau17[[#This Row],[2020-T1-MACROTOTALE]],"")</f>
        <v>0</v>
      </c>
      <c r="OS5" s="26">
        <f>IFERROR(Tableau17[[#This Row],[2017 (L)-T1-MACROEXTRDROITE]]/Tableau17[[#This Row],[2017 (L)-T1-MACROTOTALE]],"")</f>
        <v>9.4427244582043338E-2</v>
      </c>
      <c r="OT5" s="26">
        <f>IFERROR(Tableau17[[#This Row],[2017 (L)-T1-MACRODROITE]]/Tableau17[[#This Row],[2017 (L)-T1-MACROTOTALE]],"")</f>
        <v>0.38854489164086686</v>
      </c>
      <c r="OU5" s="26">
        <f>IFERROR(Tableau17[[#This Row],[2017 (L)-T1-MACROCENTRE]]/Tableau17[[#This Row],[2017 (L)-T1-MACROTOTALE]],"")</f>
        <v>0.38080495356037153</v>
      </c>
      <c r="OV5" s="26">
        <f>IFERROR(Tableau17[[#This Row],[2017 (L)-T1-MACROGAUCHE]]/Tableau17[[#This Row],[2017 (L)-T1-MACROTOTALE]],"")</f>
        <v>0.13312693498452013</v>
      </c>
      <c r="OW5" s="26">
        <f>IFERROR(Tableau17[[#This Row],[2017 (L)-T1-MACROAUTRE]]/Tableau17[[#This Row],[2017 (L)-T1-MACROTOTALE]],"")</f>
        <v>3.0959752321981426E-3</v>
      </c>
      <c r="OX5" s="26">
        <f>IFERROR(Tableau17[[#This Row],[2017 (L)-T2-MACROEXTRDROITE]]/Tableau17[[#This Row],[2017 (L)-T2-MACROTOTALE]],"")</f>
        <v>0</v>
      </c>
      <c r="OY5" s="26">
        <f>IFERROR(Tableau17[[#This Row],[2017 (L)-T2-MACRODROITE]]/Tableau17[[#This Row],[2017 (L)-T2-MACROTOTALE]],"")</f>
        <v>0.54104477611940294</v>
      </c>
      <c r="OZ5" s="26">
        <f>IFERROR(Tableau17[[#This Row],[2017 (L)-T2-MACROCENTRE]]/Tableau17[[#This Row],[2017 (L)-T2-MACROTOTALE]],"")</f>
        <v>0.45895522388059701</v>
      </c>
      <c r="PA5" s="26">
        <f>IFERROR(Tableau17[[#This Row],[2017 (L)-T2-MACROGAUCHE]]/Tableau17[[#This Row],[2017 (L)-T2-MACROTOTALE]],"")</f>
        <v>0</v>
      </c>
      <c r="PB5" s="26">
        <f>IFERROR(Tableau17[[#This Row],[2017 (L)-T2-MACROAUTRE]]/Tableau17[[#This Row],[2017 (L)-T2-MACROTOTALE]],"")</f>
        <v>0</v>
      </c>
      <c r="PC5" s="26">
        <f>IFERROR(Tableau17[[#This Row],[2008_T1_PROCUS]]/Tableau17[[#This Row],[2008_T1_INSCRITS]],0)</f>
        <v>1.3731825525040387E-2</v>
      </c>
      <c r="PD5" s="26">
        <f>IFERROR(Tableau17[[#This Row],[2008_T2_PROCUS]]/Tableau17[[#This Row],[2008_T2_INSCRITS]],0)</f>
        <v>0</v>
      </c>
      <c r="PE5" s="26">
        <f>Tableau17[[#This Row],[2014_T1_PROCUS]]/Tableau17[[#This Row],[2014_T1_INSCRITS]]</f>
        <v>4.4953350296861747E-2</v>
      </c>
      <c r="PF5" s="26">
        <f>IFERROR(Tableau17[[#This Row],[2014_T2_PROCUS]]/Tableau17[[#This Row],[2014_T2_INSCRITS]],0)</f>
        <v>0</v>
      </c>
    </row>
    <row r="6" spans="1:422" hidden="1" x14ac:dyDescent="0.2">
      <c r="A6" s="1">
        <v>5</v>
      </c>
      <c r="B6" s="1" t="s">
        <v>378</v>
      </c>
      <c r="C6" s="1" t="s">
        <v>398</v>
      </c>
      <c r="D6" s="1" t="s">
        <v>398</v>
      </c>
      <c r="E6" s="1">
        <v>964</v>
      </c>
      <c r="F6" s="1">
        <v>5.421983</v>
      </c>
      <c r="G6" s="1">
        <v>43.260753999999999</v>
      </c>
      <c r="H6" s="3">
        <v>919</v>
      </c>
      <c r="I6" s="3">
        <v>262</v>
      </c>
      <c r="L6" s="1">
        <v>26</v>
      </c>
      <c r="M6" s="1">
        <v>2</v>
      </c>
      <c r="P6" s="1">
        <v>123</v>
      </c>
      <c r="Q6" s="1">
        <v>25</v>
      </c>
      <c r="R6" s="1">
        <v>67</v>
      </c>
      <c r="S6" s="1">
        <v>43</v>
      </c>
      <c r="T6" s="1">
        <v>27</v>
      </c>
      <c r="U6" s="1">
        <v>313</v>
      </c>
      <c r="V6" s="1">
        <v>841</v>
      </c>
      <c r="W6" s="1">
        <v>534</v>
      </c>
      <c r="X6" s="1">
        <v>36</v>
      </c>
      <c r="Y6" s="2">
        <v>0.63495838000000004</v>
      </c>
      <c r="Z6" s="1">
        <v>841</v>
      </c>
      <c r="AA6" s="1">
        <v>554</v>
      </c>
      <c r="AB6" s="1">
        <v>25</v>
      </c>
      <c r="AC6" s="2">
        <v>0.65873959999999998</v>
      </c>
      <c r="AD6" s="1">
        <v>919</v>
      </c>
      <c r="AE6" s="1">
        <v>321</v>
      </c>
      <c r="AF6" s="2">
        <v>0.34929271000000001</v>
      </c>
      <c r="AG6" s="1">
        <f t="shared" si="0"/>
        <v>262</v>
      </c>
      <c r="AH6" s="1">
        <v>857</v>
      </c>
      <c r="AI6" s="1">
        <v>542</v>
      </c>
      <c r="AJ6" s="1">
        <v>15</v>
      </c>
      <c r="AK6" s="2">
        <v>0.63243874</v>
      </c>
      <c r="AL6" s="1">
        <v>857</v>
      </c>
      <c r="AM6" s="1">
        <v>566</v>
      </c>
      <c r="AN6" s="1">
        <v>25</v>
      </c>
      <c r="AO6" s="2">
        <v>0.66044340999999995</v>
      </c>
      <c r="AP6" s="1">
        <v>856</v>
      </c>
      <c r="AQ6" s="1">
        <v>451</v>
      </c>
      <c r="AR6" s="2">
        <v>0.52686915999999995</v>
      </c>
      <c r="AS6" s="1">
        <v>856</v>
      </c>
      <c r="AT6" s="1">
        <v>465</v>
      </c>
      <c r="AU6" s="2">
        <v>0.54322429999999999</v>
      </c>
      <c r="AV6" s="1">
        <v>872</v>
      </c>
      <c r="AW6" s="1">
        <v>457</v>
      </c>
      <c r="AX6" s="2">
        <v>0.52408257000000003</v>
      </c>
      <c r="AY6" s="1">
        <v>872</v>
      </c>
      <c r="AZ6" s="1">
        <v>408</v>
      </c>
      <c r="BA6" s="2">
        <v>0.46788991000000002</v>
      </c>
      <c r="BB6" s="1">
        <v>871</v>
      </c>
      <c r="BC6" s="1">
        <v>709</v>
      </c>
      <c r="BD6" s="2">
        <v>0.81400689000000004</v>
      </c>
      <c r="BE6" s="1">
        <v>870</v>
      </c>
      <c r="BF6" s="1">
        <v>663</v>
      </c>
      <c r="BG6" s="2">
        <v>0.76206896999999996</v>
      </c>
      <c r="BH6" s="1">
        <v>876</v>
      </c>
      <c r="BI6" s="1">
        <v>459</v>
      </c>
      <c r="BJ6" s="2">
        <v>0.52397260000000001</v>
      </c>
      <c r="BK6" s="1">
        <v>27</v>
      </c>
      <c r="BN6" s="1">
        <v>14</v>
      </c>
      <c r="BO6" s="1">
        <v>33</v>
      </c>
      <c r="BP6" s="1">
        <v>318</v>
      </c>
      <c r="BQ6" s="1">
        <v>143</v>
      </c>
      <c r="BR6" s="1">
        <v>535</v>
      </c>
      <c r="BT6" s="1">
        <v>170</v>
      </c>
      <c r="BU6" s="1">
        <v>383</v>
      </c>
      <c r="BW6" s="1">
        <v>553</v>
      </c>
      <c r="BX6" s="1">
        <v>13</v>
      </c>
      <c r="BZ6" s="1">
        <v>19</v>
      </c>
      <c r="CB6" s="1">
        <v>36</v>
      </c>
      <c r="CC6" s="1">
        <v>113</v>
      </c>
      <c r="CD6" s="1">
        <v>268</v>
      </c>
      <c r="CE6" s="1">
        <v>61</v>
      </c>
      <c r="CF6" s="1">
        <v>510</v>
      </c>
      <c r="CG6" s="1">
        <v>111</v>
      </c>
      <c r="CH6" s="1">
        <v>331</v>
      </c>
      <c r="CI6" s="1">
        <v>93</v>
      </c>
      <c r="CJ6" s="1">
        <v>535</v>
      </c>
      <c r="CM6" s="1">
        <v>2</v>
      </c>
      <c r="CN6" s="1">
        <v>22</v>
      </c>
      <c r="CO6" s="1">
        <v>66</v>
      </c>
      <c r="CP6" s="1">
        <v>126</v>
      </c>
      <c r="CQ6" s="1">
        <v>26</v>
      </c>
      <c r="CT6" s="1">
        <v>193</v>
      </c>
      <c r="CW6" s="1">
        <v>435</v>
      </c>
      <c r="CY6" s="1">
        <v>131</v>
      </c>
      <c r="DA6" s="1">
        <v>295</v>
      </c>
      <c r="DC6" s="1">
        <v>426</v>
      </c>
      <c r="DD6" s="1">
        <v>8</v>
      </c>
      <c r="DE6" s="1">
        <v>3</v>
      </c>
      <c r="DF6" s="1">
        <v>3</v>
      </c>
      <c r="DG6" s="1">
        <v>1</v>
      </c>
      <c r="DI6" s="1">
        <v>19</v>
      </c>
      <c r="DJ6" s="1">
        <v>3</v>
      </c>
      <c r="DK6" s="1">
        <v>0</v>
      </c>
      <c r="DL6" s="1">
        <v>29</v>
      </c>
      <c r="DM6" s="1">
        <v>63</v>
      </c>
      <c r="DN6" s="1">
        <v>132</v>
      </c>
      <c r="DO6" s="1">
        <v>188</v>
      </c>
      <c r="DP6" s="1">
        <v>4</v>
      </c>
      <c r="DU6" s="1">
        <v>453</v>
      </c>
      <c r="DX6" s="1">
        <v>192</v>
      </c>
      <c r="DY6" s="1">
        <v>191</v>
      </c>
      <c r="EA6" s="1">
        <v>383</v>
      </c>
      <c r="EB6" s="1">
        <v>5</v>
      </c>
      <c r="EC6" s="1">
        <v>5</v>
      </c>
      <c r="ED6" s="1">
        <v>0</v>
      </c>
      <c r="EE6" s="1">
        <v>23</v>
      </c>
      <c r="EF6" s="1">
        <v>272</v>
      </c>
      <c r="EG6" s="1">
        <v>21</v>
      </c>
      <c r="EH6" s="1">
        <v>3</v>
      </c>
      <c r="EI6" s="1">
        <v>133</v>
      </c>
      <c r="EJ6" s="1">
        <v>86</v>
      </c>
      <c r="EK6" s="1">
        <v>143</v>
      </c>
      <c r="EL6" s="1">
        <v>2</v>
      </c>
      <c r="EM6" s="1">
        <v>693</v>
      </c>
      <c r="EN6" s="1">
        <v>216</v>
      </c>
      <c r="EO6" s="1">
        <v>378</v>
      </c>
      <c r="EP6" s="1">
        <v>594</v>
      </c>
      <c r="EQ6" s="1">
        <v>0</v>
      </c>
      <c r="ER6" s="1">
        <v>2</v>
      </c>
      <c r="ES6" s="1">
        <v>3</v>
      </c>
      <c r="ET6" s="1">
        <v>18</v>
      </c>
      <c r="EU6" s="1">
        <v>0</v>
      </c>
      <c r="EV6" s="1">
        <v>114</v>
      </c>
      <c r="EW6" s="1">
        <v>67</v>
      </c>
      <c r="EX6" s="1">
        <v>0</v>
      </c>
      <c r="EY6" s="1">
        <v>4</v>
      </c>
      <c r="EZ6" s="1">
        <v>9</v>
      </c>
      <c r="FA6" s="1">
        <v>0</v>
      </c>
      <c r="FB6" s="1">
        <v>0</v>
      </c>
      <c r="FC6" s="1">
        <v>0</v>
      </c>
      <c r="FD6" s="1">
        <v>0</v>
      </c>
      <c r="FE6" s="1">
        <v>0</v>
      </c>
      <c r="FF6" s="1">
        <v>0</v>
      </c>
      <c r="FG6" s="1">
        <v>0</v>
      </c>
      <c r="FH6" s="1">
        <v>14</v>
      </c>
      <c r="FI6" s="1">
        <v>0</v>
      </c>
      <c r="FJ6" s="1">
        <v>18</v>
      </c>
      <c r="FK6" s="1">
        <v>7</v>
      </c>
      <c r="FL6" s="1">
        <v>0</v>
      </c>
      <c r="FM6" s="1">
        <v>47</v>
      </c>
      <c r="FN6" s="1">
        <v>7</v>
      </c>
      <c r="FO6" s="1">
        <v>0</v>
      </c>
      <c r="FP6" s="1">
        <v>133</v>
      </c>
      <c r="FQ6" s="1">
        <v>0</v>
      </c>
      <c r="FR6" s="1">
        <f>SUM(Tableau17[[#This Row],[2019-T1-ALEXANDRE Audric]:[2019-T1-MARIE Florie]])</f>
        <v>443</v>
      </c>
      <c r="FS6" s="1">
        <v>33</v>
      </c>
      <c r="FT6" s="1">
        <v>345</v>
      </c>
      <c r="FU6" s="1">
        <v>0</v>
      </c>
      <c r="FV6" s="1">
        <v>157</v>
      </c>
      <c r="FW6" s="1">
        <v>0</v>
      </c>
      <c r="FX6" s="1">
        <v>535</v>
      </c>
      <c r="FY6" s="1">
        <v>0</v>
      </c>
      <c r="FZ6" s="1">
        <v>383</v>
      </c>
      <c r="GA6" s="1">
        <v>0</v>
      </c>
      <c r="GB6" s="1">
        <v>170</v>
      </c>
      <c r="GC6" s="1">
        <v>0</v>
      </c>
      <c r="GD6" s="1">
        <v>553</v>
      </c>
      <c r="GE6" s="1">
        <v>113</v>
      </c>
      <c r="GF6" s="1">
        <v>268</v>
      </c>
      <c r="GG6" s="1">
        <v>13</v>
      </c>
      <c r="GH6" s="1">
        <v>116</v>
      </c>
      <c r="GI6" s="1">
        <v>0</v>
      </c>
      <c r="GJ6" s="1">
        <v>510</v>
      </c>
      <c r="GK6" s="1">
        <v>111</v>
      </c>
      <c r="GL6" s="1">
        <v>331</v>
      </c>
      <c r="GM6" s="1">
        <v>0</v>
      </c>
      <c r="GN6" s="1">
        <v>93</v>
      </c>
      <c r="GO6" s="1">
        <v>0</v>
      </c>
      <c r="GP6" s="1">
        <v>535</v>
      </c>
      <c r="GQ6" s="1">
        <v>126</v>
      </c>
      <c r="GR6" s="1">
        <v>195</v>
      </c>
      <c r="GS6" s="1">
        <v>26</v>
      </c>
      <c r="GT6" s="1">
        <v>88</v>
      </c>
      <c r="GU6" s="1">
        <v>0</v>
      </c>
      <c r="GV6" s="1">
        <v>435</v>
      </c>
      <c r="GW6" s="1">
        <v>131</v>
      </c>
      <c r="GX6" s="1">
        <v>295</v>
      </c>
      <c r="GY6" s="1">
        <v>0</v>
      </c>
      <c r="GZ6" s="1">
        <v>0</v>
      </c>
      <c r="HA6" s="1">
        <v>0</v>
      </c>
      <c r="HB6" s="1">
        <v>426</v>
      </c>
      <c r="HC6" s="1">
        <v>161</v>
      </c>
      <c r="HD6" s="1">
        <v>272</v>
      </c>
      <c r="HE6" s="1">
        <v>143</v>
      </c>
      <c r="HF6" s="1">
        <v>114</v>
      </c>
      <c r="HG6" s="1">
        <v>3</v>
      </c>
      <c r="HH6" s="1">
        <v>693</v>
      </c>
      <c r="HI6" s="1">
        <v>216</v>
      </c>
      <c r="HJ6" s="1">
        <v>0</v>
      </c>
      <c r="HK6" s="1">
        <v>378</v>
      </c>
      <c r="HL6" s="1">
        <v>0</v>
      </c>
      <c r="HM6" s="1">
        <v>0</v>
      </c>
      <c r="HN6" s="1">
        <v>594</v>
      </c>
      <c r="HO6" s="1">
        <v>131</v>
      </c>
      <c r="HP6" s="1">
        <v>74</v>
      </c>
      <c r="HQ6" s="1">
        <v>133</v>
      </c>
      <c r="HR6" s="1">
        <v>101</v>
      </c>
      <c r="HS6" s="1">
        <v>11</v>
      </c>
      <c r="HT6" s="1">
        <v>450</v>
      </c>
      <c r="HU6" s="1">
        <v>67</v>
      </c>
      <c r="HV6" s="1">
        <v>149</v>
      </c>
      <c r="HW6" s="1">
        <v>25</v>
      </c>
      <c r="HX6" s="1">
        <v>72</v>
      </c>
      <c r="HY6" s="1">
        <v>0</v>
      </c>
      <c r="HZ6" s="1">
        <v>313</v>
      </c>
      <c r="IA6" s="1">
        <v>69</v>
      </c>
      <c r="IB6" s="1">
        <v>133</v>
      </c>
      <c r="IC6" s="1">
        <v>188</v>
      </c>
      <c r="ID6" s="1">
        <v>60</v>
      </c>
      <c r="IE6" s="1">
        <v>3</v>
      </c>
      <c r="IF6" s="1">
        <v>453</v>
      </c>
      <c r="IG6" s="1">
        <v>0</v>
      </c>
      <c r="IH6" s="1">
        <v>192</v>
      </c>
      <c r="II6" s="1">
        <v>191</v>
      </c>
      <c r="IJ6" s="1">
        <v>0</v>
      </c>
      <c r="IK6" s="1">
        <v>0</v>
      </c>
      <c r="IL6" s="1">
        <v>383</v>
      </c>
      <c r="IM6" s="26">
        <f>IFERROR(Tableau17[[#This Row],[LDIV]]/Tableau17[[#This Row],[Total général]],"")</f>
        <v>0</v>
      </c>
      <c r="IN6" s="26">
        <f>IFERROR(Tableau17[[#This Row],[LDVC]]/Tableau17[[#This Row],[Total général]],"")</f>
        <v>0</v>
      </c>
      <c r="IO6" s="26">
        <f>IFERROR(Tableau17[[#This Row],[LDVD]]/Tableau17[[#This Row],[Total général]],"")</f>
        <v>8.3067092651757185E-2</v>
      </c>
      <c r="IP6" s="26">
        <f>IFERROR(Tableau17[[#This Row],[LDVG]]/Tableau17[[#This Row],[Total général]],"")</f>
        <v>6.3897763578274758E-3</v>
      </c>
      <c r="IQ6" s="26">
        <f>IFERROR(Tableau17[[#This Row],[LEXD]]/Tableau17[[#This Row],[Total général]],"")</f>
        <v>0</v>
      </c>
      <c r="IR6" s="26">
        <f>IFERROR(Tableau17[[#This Row],[LEXG]]/Tableau17[[#This Row],[Total général]],"")</f>
        <v>0</v>
      </c>
      <c r="IS6" s="26">
        <f>IFERROR(Tableau17[[#This Row],[LLR]]/Tableau17[[#This Row],[Total général]],"")</f>
        <v>0.39297124600638977</v>
      </c>
      <c r="IT6" s="26">
        <f>IFERROR(Tableau17[[#This Row],[LREM]]/Tableau17[[#This Row],[Total général]],"")</f>
        <v>7.9872204472843447E-2</v>
      </c>
      <c r="IU6" s="26">
        <f>IFERROR(Tableau17[[#This Row],[LRN]]/Tableau17[[#This Row],[Total général]],"")</f>
        <v>0.21405750798722045</v>
      </c>
      <c r="IV6" s="26">
        <f>IFERROR(Tableau17[[#This Row],[LUG]]/Tableau17[[#This Row],[Total général]],"")</f>
        <v>0.13738019169329074</v>
      </c>
      <c r="IW6" s="26">
        <f>IFERROR(Tableau17[[#This Row],[LVEC]]/Tableau17[[#This Row],[Total général]],"")</f>
        <v>8.6261980830670923E-2</v>
      </c>
      <c r="IX6" s="26">
        <f>IFERROR(Tableau17[[#This Row],[2008-T1-LCMD]]/Tableau17[[#This Row],[2008-T1-TOTAL]],"")</f>
        <v>5.046728971962617E-2</v>
      </c>
      <c r="IY6" s="26">
        <f>IFERROR(Tableau17[[#This Row],[2008-T1-LDVD]]/Tableau17[[#This Row],[2008-T1-TOTAL]],"")</f>
        <v>0</v>
      </c>
      <c r="IZ6" s="26">
        <f>IFERROR(Tableau17[[#This Row],[2008-T1-LEXD]]/Tableau17[[#This Row],[2008-T1-TOTAL]],"")</f>
        <v>0</v>
      </c>
      <c r="JA6" s="26">
        <f>IFERROR(Tableau17[[#This Row],[2008-T1-LEXG]]/Tableau17[[#This Row],[2008-T1-TOTAL]],"")</f>
        <v>2.6168224299065422E-2</v>
      </c>
      <c r="JB6" s="26">
        <f>IFERROR(Tableau17[[#This Row],[2008-T1-LFN]]/Tableau17[[#This Row],[2008-T1-TOTAL]],"")</f>
        <v>6.1682242990654203E-2</v>
      </c>
      <c r="JC6" s="26">
        <f>IFERROR(Tableau17[[#This Row],[2008-T1-LMAJ]]/Tableau17[[#This Row],[2008-T1-TOTAL]],"")</f>
        <v>0.594392523364486</v>
      </c>
      <c r="JD6" s="26">
        <f>IFERROR(Tableau17[[#This Row],[2008-T1-LUG]]/Tableau17[[#This Row],[2008-T1-TOTAL]],"")</f>
        <v>0.26728971962616821</v>
      </c>
      <c r="JE6" s="26">
        <f>IFERROR(Tableau17[[#This Row],[2008-T2-LFN]]/Tableau17[[#This Row],[2008-T2-TOTAL]],"")</f>
        <v>0</v>
      </c>
      <c r="JF6" s="26">
        <f>IFERROR(Tableau17[[#This Row],[2008-T2-LGC]]/Tableau17[[#This Row],[2008-T2-TOTAL]],"")</f>
        <v>0.30741410488245929</v>
      </c>
      <c r="JG6" s="26">
        <f>IFERROR(Tableau17[[#This Row],[2008-T2-LMAJ]]/Tableau17[[#This Row],[2008-T2-TOTAL]],"")</f>
        <v>0.69258589511754065</v>
      </c>
      <c r="JH6" s="26">
        <f>IFERROR(Tableau17[[#This Row],[2008-T2-LUG]]/Tableau17[[#This Row],[2008-T2-TOTAL]],"")</f>
        <v>0</v>
      </c>
      <c r="JI6" s="26">
        <f>IFERROR(Tableau17[[#This Row],[2014-T1-LDIV]]/Tableau17[[#This Row],[2014-T1-TOTAL]],"")</f>
        <v>2.5490196078431372E-2</v>
      </c>
      <c r="JJ6" s="26">
        <f>IFERROR(Tableau17[[#This Row],[2014-T1-LDVD]]/Tableau17[[#This Row],[2014-T1-TOTAL]],"")</f>
        <v>0</v>
      </c>
      <c r="JK6" s="26">
        <f>IFERROR(Tableau17[[#This Row],[2014-T1-LDVG]]/Tableau17[[#This Row],[2014-T1-TOTAL]],"")</f>
        <v>3.7254901960784313E-2</v>
      </c>
      <c r="JL6" s="26">
        <f>IFERROR(Tableau17[[#This Row],[2014-T1-LEXG]]/Tableau17[[#This Row],[2014-T1-TOTAL]],"")</f>
        <v>0</v>
      </c>
      <c r="JM6" s="26">
        <f>IFERROR(Tableau17[[#This Row],[2014-T1-LFG]]/Tableau17[[#This Row],[2014-T1-TOTAL]],"")</f>
        <v>7.0588235294117646E-2</v>
      </c>
      <c r="JN6" s="26">
        <f>IFERROR(Tableau17[[#This Row],[2014-T1-LFN]]/Tableau17[[#This Row],[2014-T1-TOTAL]],"")</f>
        <v>0.22156862745098038</v>
      </c>
      <c r="JO6" s="26">
        <f>IFERROR(Tableau17[[#This Row],[2014-T1-LUD]]/Tableau17[[#This Row],[2014-T1-TOTAL]],"")</f>
        <v>0.52549019607843139</v>
      </c>
      <c r="JP6" s="26">
        <f>IFERROR(Tableau17[[#This Row],[2014-T1-LUG]]/Tableau17[[#This Row],[2014-T1-TOTAL]],"")</f>
        <v>0.11960784313725491</v>
      </c>
      <c r="JQ6" s="26">
        <f>IFERROR(Tableau17[[#This Row],[2014-T2-LFN]]/Tableau17[[#This Row],[2014-T2-TOTAL]],"")</f>
        <v>0.20747663551401868</v>
      </c>
      <c r="JR6" s="26">
        <f>IFERROR(Tableau17[[#This Row],[2014-T2-LUD]]/Tableau17[[#This Row],[2014-T2-TOTAL]],"")</f>
        <v>0.61869158878504671</v>
      </c>
      <c r="JS6" s="26">
        <f>IFERROR(Tableau17[[#This Row],[2014-T2-LUG]]/Tableau17[[#This Row],[2014-T2-TOTAL]],"")</f>
        <v>0.17383177570093458</v>
      </c>
      <c r="JT6" s="26">
        <f>IFERROR(Tableau17[[#This Row],[2015-T1-BC-DIV]]/Tableau17[[#This Row],[2015-T1-TOTAL]],"")</f>
        <v>0</v>
      </c>
      <c r="JU6" s="26">
        <f>IFERROR(Tableau17[[#This Row],[2015-T1-BC-DLF]]/Tableau17[[#This Row],[2015-T1-TOTAL]],"")</f>
        <v>0</v>
      </c>
      <c r="JV6" s="26">
        <f>IFERROR(Tableau17[[#This Row],[2015-T1-BC-DVD]]/Tableau17[[#This Row],[2015-T1-TOTAL]],"")</f>
        <v>4.5977011494252873E-3</v>
      </c>
      <c r="JW6" s="26">
        <f>IFERROR(Tableau17[[#This Row],[2015-T1-BC-DVG]]/Tableau17[[#This Row],[2015-T1-TOTAL]],"")</f>
        <v>5.057471264367816E-2</v>
      </c>
      <c r="JX6" s="26">
        <f>IFERROR(Tableau17[[#This Row],[2015-T1-BC-FG]]/Tableau17[[#This Row],[2015-T1-TOTAL]],"")</f>
        <v>0.15172413793103448</v>
      </c>
      <c r="JY6" s="26">
        <f>IFERROR(Tableau17[[#This Row],[2015-T1-BC-FN]]/Tableau17[[#This Row],[2015-T1-TOTAL]],"")</f>
        <v>0.28965517241379313</v>
      </c>
      <c r="JZ6" s="26">
        <f>IFERROR(Tableau17[[#This Row],[2015-T1-BC-MDM]]/Tableau17[[#This Row],[2015-T1-TOTAL]],"")</f>
        <v>5.9770114942528735E-2</v>
      </c>
      <c r="KA6" s="26">
        <f>IFERROR(Tableau17[[#This Row],[2015-T1-BC-RDG]]/Tableau17[[#This Row],[2015-T1-TOTAL]],"")</f>
        <v>0</v>
      </c>
      <c r="KB6" s="26">
        <f>IFERROR(Tableau17[[#This Row],[2015-T1-BC-SOC]]/Tableau17[[#This Row],[2015-T1-TOTAL]],"")</f>
        <v>0</v>
      </c>
      <c r="KC6" s="26">
        <f>IFERROR(Tableau17[[#This Row],[2015-T1-BC-UD]]/Tableau17[[#This Row],[2015-T1-TOTAL]],"")</f>
        <v>0.44367816091954021</v>
      </c>
      <c r="KD6" s="26">
        <f>IFERROR(Tableau17[[#This Row],[2015-T1-BC-UG]]/Tableau17[[#This Row],[2015-T1-TOTAL]],"")</f>
        <v>0</v>
      </c>
      <c r="KE6" s="26">
        <f>IFERROR(Tableau17[[#This Row],[2015-T1-BC-VEC]]/Tableau17[[#This Row],[2015-T1-TOTAL]],"")</f>
        <v>0</v>
      </c>
      <c r="KF6" s="26">
        <f>IFERROR(Tableau17[[#This Row],[2015-T2-BC-DVG]]/Tableau17[[#This Row],[2015-T2-TOTAL]],"")</f>
        <v>0</v>
      </c>
      <c r="KG6" s="26">
        <f>IFERROR(Tableau17[[#This Row],[2015-T2-BC-FN]]/Tableau17[[#This Row],[2015-T2-TOTAL]],"")</f>
        <v>0.30751173708920188</v>
      </c>
      <c r="KH6" s="26">
        <f>IFERROR(Tableau17[[#This Row],[2015-T2-BC-SOC]]/Tableau17[[#This Row],[2015-T2-TOTAL]],"")</f>
        <v>0</v>
      </c>
      <c r="KI6" s="26">
        <f>IFERROR(Tableau17[[#This Row],[2015-T2-BC-UD]]/Tableau17[[#This Row],[2015-T2-TOTAL]],"")</f>
        <v>0.69248826291079812</v>
      </c>
      <c r="KJ6" s="26">
        <f>IFERROR(Tableau17[[#This Row],[2015-T2-BC-UG]]/Tableau17[[#This Row],[2015-T2-TOTAL]],"")</f>
        <v>0</v>
      </c>
      <c r="KK6" s="26">
        <f>IFERROR(Tableau17[[#This Row],[2017 (L)-T1-COM]]/Tableau17[[#This Row],[2017 (L)-T1-TOTAL]],"")</f>
        <v>1.7660044150110375E-2</v>
      </c>
      <c r="KL6" s="26">
        <f>IFERROR(Tableau17[[#This Row],[2017 (L)-T1-DIV]]/Tableau17[[#This Row],[2017 (L)-T1-TOTAL]],"")</f>
        <v>6.6225165562913907E-3</v>
      </c>
      <c r="KM6" s="26">
        <f>IFERROR(Tableau17[[#This Row],[2017 (L)-T1-DLF]]/Tableau17[[#This Row],[2017 (L)-T1-TOTAL]],"")</f>
        <v>6.6225165562913907E-3</v>
      </c>
      <c r="KN6" s="26">
        <f>IFERROR(Tableau17[[#This Row],[2017 (L)-T1-DVD]]/Tableau17[[#This Row],[2017 (L)-T1-TOTAL]],"")</f>
        <v>2.2075055187637969E-3</v>
      </c>
      <c r="KO6" s="26">
        <f>IFERROR(Tableau17[[#This Row],[2017 (L)-T1-DVG]]/Tableau17[[#This Row],[2017 (L)-T1-TOTAL]],"")</f>
        <v>0</v>
      </c>
      <c r="KP6" s="26">
        <f>IFERROR(Tableau17[[#This Row],[2017 (L)-T1-ECO]]/Tableau17[[#This Row],[2017 (L)-T1-TOTAL]],"")</f>
        <v>4.194260485651214E-2</v>
      </c>
      <c r="KQ6" s="26">
        <f>IFERROR(Tableau17[[#This Row],[2017 (L)-T1-EXD]]/Tableau17[[#This Row],[2017 (L)-T1-TOTAL]],"")</f>
        <v>6.6225165562913907E-3</v>
      </c>
      <c r="KR6" s="26">
        <f>IFERROR(Tableau17[[#This Row],[2017 (L)-T1-EXG]]/Tableau17[[#This Row],[2017 (L)-T1-TOTAL]],"")</f>
        <v>0</v>
      </c>
      <c r="KS6" s="26">
        <f>IFERROR(Tableau17[[#This Row],[2017 (L)-T1-FI]]/Tableau17[[#This Row],[2017 (L)-T1-TOTAL]],"")</f>
        <v>6.4017660044150104E-2</v>
      </c>
      <c r="KT6" s="26">
        <f>IFERROR(Tableau17[[#This Row],[2017 (L)-T1-FN]]/Tableau17[[#This Row],[2017 (L)-T1-TOTAL]],"")</f>
        <v>0.13907284768211919</v>
      </c>
      <c r="KU6" s="26">
        <f>IFERROR(Tableau17[[#This Row],[2017 (L)-T1-LR]]/Tableau17[[#This Row],[2017 (L)-T1-TOTAL]],"")</f>
        <v>0.29139072847682118</v>
      </c>
      <c r="KV6" s="26">
        <f>IFERROR(Tableau17[[#This Row],[2017 (L)-T1-MDM]]/Tableau17[[#This Row],[2017 (L)-T1-TOTAL]],"")</f>
        <v>0.41501103752759383</v>
      </c>
      <c r="KW6" s="26">
        <f>IFERROR(Tableau17[[#This Row],[2017 (L)-T1-RDG]]/Tableau17[[#This Row],[2017 (L)-T1-TOTAL]],"")</f>
        <v>8.8300220750551876E-3</v>
      </c>
      <c r="KX6" s="26">
        <f>IFERROR(Tableau17[[#This Row],[2017 (L)-T1-REG]]/Tableau17[[#This Row],[2017 (L)-T1-TOTAL]],"")</f>
        <v>0</v>
      </c>
      <c r="KY6" s="26">
        <f>IFERROR(Tableau17[[#This Row],[2017 (L)-T1-REM]]/Tableau17[[#This Row],[2017 (L)-T1-TOTAL]],"")</f>
        <v>0</v>
      </c>
      <c r="KZ6" s="26">
        <f>IFERROR(Tableau17[[#This Row],[2017 (L)-T1-SOC]]/Tableau17[[#This Row],[2017 (L)-T1-TOTAL]],"")</f>
        <v>0</v>
      </c>
      <c r="LA6" s="26">
        <f>IFERROR(Tableau17[[#This Row],[2017 (L)-T1-UDI]]/Tableau17[[#This Row],[2017 (L)-T1-TOTAL]],"")</f>
        <v>0</v>
      </c>
      <c r="LB6" s="26">
        <f>IFERROR(Tableau17[[#This Row],[2017 (L)-T2-FI]]/Tableau17[[#This Row],[2017 (L)-T2-TOTAL]],"")</f>
        <v>0</v>
      </c>
      <c r="LC6" s="26">
        <f>IFERROR(Tableau17[[#This Row],[2017 (L)-T2-FN]]/Tableau17[[#This Row],[2017 (L)-T2-TOTAL]],"")</f>
        <v>0</v>
      </c>
      <c r="LD6" s="26">
        <f>IFERROR(Tableau17[[#This Row],[2017 (L)-T2-LR]]/Tableau17[[#This Row],[2017 (L)-T2-TOTAL]],"")</f>
        <v>0.50130548302872058</v>
      </c>
      <c r="LE6" s="26">
        <f>IFERROR(Tableau17[[#This Row],[2017 (L)-T2-MDM]]/Tableau17[[#This Row],[2017 (L)-T2-TOTAL]],"")</f>
        <v>0.49869451697127937</v>
      </c>
      <c r="LF6" s="26">
        <f>IFERROR(Tableau17[[#This Row],[2017 (L)-T2-REM]]/Tableau17[[#This Row],[2017 (L)-T2-TOTAL]],"")</f>
        <v>0</v>
      </c>
      <c r="LG6" s="26">
        <f>IFERROR(Tableau17[[#This Row],[2017-T1-ARTHAUD Nathalie]]/Tableau17[[#This Row],[2017-T1-TOTAL]],"")</f>
        <v>7.215007215007215E-3</v>
      </c>
      <c r="LH6" s="26">
        <f>IFERROR(Tableau17[[#This Row],[2017-T1-ASSELINEAU Fran]]/Tableau17[[#This Row],[2017-T1-TOTAL]],"")</f>
        <v>7.215007215007215E-3</v>
      </c>
      <c r="LI6" s="26">
        <f>IFERROR(Tableau17[[#This Row],[2017-T1-CHEMINADE Jacques]]/Tableau17[[#This Row],[2017-T1-TOTAL]],"")</f>
        <v>0</v>
      </c>
      <c r="LJ6" s="26">
        <f>IFERROR(Tableau17[[#This Row],[2017-T1-DUPONT-AIGNAN Nicolas]]/Tableau17[[#This Row],[2017-T1-TOTAL]],"")</f>
        <v>3.3189033189033192E-2</v>
      </c>
      <c r="LK6" s="26">
        <f>IFERROR(Tableau17[[#This Row],[2017-T1-FILLON Fran]]/Tableau17[[#This Row],[2017-T1-TOTAL]],"")</f>
        <v>0.39249639249639251</v>
      </c>
      <c r="LL6" s="26">
        <f>IFERROR(Tableau17[[#This Row],[2017-T1-HAMON Beno]]/Tableau17[[#This Row],[2017-T1-TOTAL]],"")</f>
        <v>3.0303030303030304E-2</v>
      </c>
      <c r="LM6" s="26">
        <f>IFERROR(Tableau17[[#This Row],[2017-T1-LASSALLE Jean]]/Tableau17[[#This Row],[2017-T1-TOTAL]],"")</f>
        <v>4.329004329004329E-3</v>
      </c>
      <c r="LN6" s="26">
        <f>IFERROR(Tableau17[[#This Row],[2017-T1-LE PEN Marine]]/Tableau17[[#This Row],[2017-T1-TOTAL]],"")</f>
        <v>0.19191919191919191</v>
      </c>
      <c r="LO6" s="26">
        <f>IFERROR(Tableau17[[#This Row],[2017-T1-M Jean-Luc]]/Tableau17[[#This Row],[2017-T1-TOTAL]],"")</f>
        <v>0.1240981240981241</v>
      </c>
      <c r="LP6" s="26">
        <f>IFERROR(Tableau17[[#This Row],[2017-T1-MACRON Emmanuel]]/Tableau17[[#This Row],[2017-T1-TOTAL]],"")</f>
        <v>0.20634920634920634</v>
      </c>
      <c r="LQ6" s="26">
        <f>IFERROR(Tableau17[[#This Row],[2017-T1-POUTOU Philippe]]/Tableau17[[#This Row],[2017-T1-TOTAL]],"")</f>
        <v>2.886002886002886E-3</v>
      </c>
      <c r="LR6" s="26">
        <f>IFERROR(Tableau17[[#This Row],[2017-T2-LE PEN Marine]]/Tableau17[[#This Row],[2017-T2-TOTAL]],"")</f>
        <v>0.36363636363636365</v>
      </c>
      <c r="LS6" s="26">
        <f>IFERROR(Tableau17[[#This Row],[2017-T2-MACRON Emmanuel]]/Tableau17[[#This Row],[2017-T2-TOTAL]],"")</f>
        <v>0.63636363636363635</v>
      </c>
      <c r="LT6" s="26">
        <f>IFERROR(Tableau17[[#This Row],[2019-T1-ALEXANDRE Audric]]/Tableau17[[#This Row],[2019-T1-TOTAL]],"")</f>
        <v>0</v>
      </c>
      <c r="LU6" s="26">
        <f>IFERROR(Tableau17[[#This Row],[2019-T1-ARTHAUD Nathalie]]/Tableau17[[#This Row],[2019-T1-TOTAL]],"")</f>
        <v>4.5146726862302479E-3</v>
      </c>
      <c r="LV6" s="26">
        <f>IFERROR(Tableau17[[#This Row],[2019-T1-ASSELINEAU François]]/Tableau17[[#This Row],[2019-T1-TOTAL]],"")</f>
        <v>6.7720090293453723E-3</v>
      </c>
      <c r="LW6" s="26">
        <f>IFERROR(Tableau17[[#This Row],[2019-T1-AUBRY Manon]]/Tableau17[[#This Row],[2019-T1-TOTAL]],"")</f>
        <v>4.0632054176072234E-2</v>
      </c>
      <c r="LX6" s="26">
        <f>IFERROR(Tableau17[[#This Row],[2019-T1-AZERGUI Nagib]]/Tableau17[[#This Row],[2019-T1-TOTAL]],"")</f>
        <v>0</v>
      </c>
      <c r="LY6" s="26">
        <f>IFERROR(Tableau17[[#This Row],[2019-T1-BARDELLA Jordan]]/Tableau17[[#This Row],[2019-T1-TOTAL]],"")</f>
        <v>0.25733634311512416</v>
      </c>
      <c r="LZ6" s="26">
        <f>IFERROR(Tableau17[[#This Row],[2019-T1-BELLAMY François-Xavier]]/Tableau17[[#This Row],[2019-T1-TOTAL]],"")</f>
        <v>0.15124153498871332</v>
      </c>
      <c r="MA6" s="26">
        <f>IFERROR(Tableau17[[#This Row],[2019-T1-BIDOU Olivier]]/Tableau17[[#This Row],[2019-T1-TOTAL]],"")</f>
        <v>0</v>
      </c>
      <c r="MB6" s="26">
        <f>IFERROR(Tableau17[[#This Row],[2019-T1-BOURG Dominique]]/Tableau17[[#This Row],[2019-T1-TOTAL]],"")</f>
        <v>9.0293453724604959E-3</v>
      </c>
      <c r="MC6" s="26">
        <f>IFERROR(Tableau17[[#This Row],[2019-T1-BROSSAT Ian]]/Tableau17[[#This Row],[2019-T1-TOTAL]],"")</f>
        <v>2.0316027088036117E-2</v>
      </c>
      <c r="MD6" s="26">
        <f>IFERROR(Tableau17[[#This Row],[2019-T1-CAILLAUD Sophie]]/Tableau17[[#This Row],[2019-T1-TOTAL]],"")</f>
        <v>0</v>
      </c>
      <c r="ME6" s="26">
        <f>IFERROR(Tableau17[[#This Row],[2019-T1-CAMUS Renaud]]/Tableau17[[#This Row],[2019-T1-TOTAL]],"")</f>
        <v>0</v>
      </c>
      <c r="MF6" s="26">
        <f>IFERROR(Tableau17[[#This Row],[2019-T1-CHALENÇON Christophe]]/Tableau17[[#This Row],[2019-T1-TOTAL]],"")</f>
        <v>0</v>
      </c>
      <c r="MG6" s="26">
        <f>IFERROR(Tableau17[[#This Row],[2019-T1-CORBET Cathy Denise Ginette]]/Tableau17[[#This Row],[2019-T1-TOTAL]],"")</f>
        <v>0</v>
      </c>
      <c r="MH6" s="26">
        <f>IFERROR(Tableau17[[#This Row],[2019-T1-DE PREVOISIN Robert]]/Tableau17[[#This Row],[2019-T1-TOTAL]],"")</f>
        <v>0</v>
      </c>
      <c r="MI6" s="26">
        <f>IFERROR(Tableau17[[#This Row],[2019-T1-DELFEL Thérèse]]/Tableau17[[#This Row],[2019-T1-TOTAL]],"")</f>
        <v>0</v>
      </c>
      <c r="MJ6" s="26">
        <f>IFERROR(Tableau17[[#This Row],[2019-T1-DIEUMEGARD Pierre]]/Tableau17[[#This Row],[2019-T1-TOTAL]],"")</f>
        <v>0</v>
      </c>
      <c r="MK6" s="26">
        <f>IFERROR(Tableau17[[#This Row],[2019-T1-DUPONT-AIGNAN Nicolas]]/Tableau17[[#This Row],[2019-T1-TOTAL]],"")</f>
        <v>3.160270880361174E-2</v>
      </c>
      <c r="ML6" s="26">
        <f>IFERROR(Tableau17[[#This Row],[2019-T1-GERNIGON Yves]]/Tableau17[[#This Row],[2019-T1-TOTAL]],"")</f>
        <v>0</v>
      </c>
      <c r="MM6" s="26">
        <f>IFERROR(Tableau17[[#This Row],[2019-T1-GLUCKSMANN Raphaël]]/Tableau17[[#This Row],[2019-T1-TOTAL]],"")</f>
        <v>4.0632054176072234E-2</v>
      </c>
      <c r="MN6" s="26">
        <f>IFERROR(Tableau17[[#This Row],[2019-T1-HAMON Benoît]]/Tableau17[[#This Row],[2019-T1-TOTAL]],"")</f>
        <v>1.580135440180587E-2</v>
      </c>
      <c r="MO6" s="26">
        <f>IFERROR(Tableau17[[#This Row],[2019-T1-HELGEN Gilles]]/Tableau17[[#This Row],[2019-T1-TOTAL]],"")</f>
        <v>0</v>
      </c>
      <c r="MP6" s="26">
        <f>IFERROR(Tableau17[[#This Row],[2019-T1-JADOT Yannick]]/Tableau17[[#This Row],[2019-T1-TOTAL]],"")</f>
        <v>0.10609480812641084</v>
      </c>
      <c r="MQ6" s="26">
        <f>IFERROR(Tableau17[[#This Row],[2019-T1-LAGARDE Jean-Christophe]]/Tableau17[[#This Row],[2019-T1-TOTAL]],"")</f>
        <v>1.580135440180587E-2</v>
      </c>
      <c r="MR6" s="26">
        <f>IFERROR(Tableau17[[#This Row],[2019-T1-LALANNE Francis]]/Tableau17[[#This Row],[2019-T1-TOTAL]],"")</f>
        <v>0</v>
      </c>
      <c r="MS6" s="26">
        <f>IFERROR(Tableau17[[#This Row],[2019-T1-LOISEAU Nathalie]]/Tableau17[[#This Row],[2019-T1-TOTAL]],"")</f>
        <v>0.30022573363431149</v>
      </c>
      <c r="MT6" s="26">
        <f>IFERROR(Tableau17[[#This Row],[2019-T1-MARIE Florie]]/Tableau17[[#This Row],[2019-T1-TOTAL]],"")</f>
        <v>0</v>
      </c>
      <c r="MU6" s="26">
        <f>IFERROR(Tableau17[[#This Row],[2008-T1-MACROEXTRDROITE]]/Tableau17[[#This Row],[2008-T1-MACROTOTALE]],"")</f>
        <v>6.1682242990654203E-2</v>
      </c>
      <c r="MV6" s="26">
        <f>IFERROR(Tableau17[[#This Row],[2008-T1-MACRODROITE]]/Tableau17[[#This Row],[2008-T1-MACROTOTALE]],"")</f>
        <v>0.64485981308411211</v>
      </c>
      <c r="MW6" s="26">
        <f>IFERROR(Tableau17[[#This Row],[2008-T1-MACROCENTRE]]/Tableau17[[#This Row],[2008-T1-MACROTOTALE]],"")</f>
        <v>0</v>
      </c>
      <c r="MX6" s="26">
        <f>IFERROR(Tableau17[[#This Row],[2008-T1-MACROGAUCHE]]/Tableau17[[#This Row],[2008-T1-MACROTOTALE]],"")</f>
        <v>0.29345794392523367</v>
      </c>
      <c r="MY6" s="26">
        <f>IFERROR(Tableau17[[#This Row],[2008-T1-MACROAUTRE]]/Tableau17[[#This Row],[2008-T1-MACROTOTALE]],"")</f>
        <v>0</v>
      </c>
      <c r="MZ6" s="26">
        <f>IFERROR(Tableau17[[#This Row],[2008-T2-MACROEXTRDROITE]]/Tableau17[[#This Row],[2008-T2-MACROTOTALE]],"")</f>
        <v>0</v>
      </c>
      <c r="NA6" s="26">
        <f>IFERROR(Tableau17[[#This Row],[2008-T2-MACRODROITE]]/Tableau17[[#This Row],[2008-T2-MACROTOTALE]],"")</f>
        <v>0.69258589511754065</v>
      </c>
      <c r="NB6" s="26">
        <f>IFERROR(Tableau17[[#This Row],[2008-T2-MACROCENTRE]]/Tableau17[[#This Row],[2008-T2-MACROTOTALE]],"")</f>
        <v>0</v>
      </c>
      <c r="NC6" s="26">
        <f>IFERROR(Tableau17[[#This Row],[2008-T2-MACROGAUCHE]]/Tableau17[[#This Row],[2008-T2-MACROTOTALE]],"")</f>
        <v>0.30741410488245929</v>
      </c>
      <c r="ND6" s="26">
        <f>IFERROR(Tableau17[[#This Row],[2008-T2-MACROAUTRE]]/Tableau17[[#This Row],[2008-T2-MACROTOTALE]],"")</f>
        <v>0</v>
      </c>
      <c r="NE6" s="26">
        <f>IFERROR(Tableau17[[#This Row],[2014-T1-MACROEXTRDROITE]]/Tableau17[[#This Row],[2014-T1-MACROTOTALE]],"")</f>
        <v>0.22156862745098038</v>
      </c>
      <c r="NF6" s="26">
        <f>IFERROR(Tableau17[[#This Row],[2014-T1-MACRODROITE]]/Tableau17[[#This Row],[2014-T1-MACROTOTALE]],"")</f>
        <v>0.52549019607843139</v>
      </c>
      <c r="NG6" s="26">
        <f>IFERROR(Tableau17[[#This Row],[2014-T1-MACROCENTRE]]/Tableau17[[#This Row],[2014-T1-MACROTOTALE]],"")</f>
        <v>2.5490196078431372E-2</v>
      </c>
      <c r="NH6" s="26">
        <f>IFERROR(Tableau17[[#This Row],[2014-T1-MACROGAUCHE]]/Tableau17[[#This Row],[2014-T1-MACROTOTALE]],"")</f>
        <v>0.22745098039215686</v>
      </c>
      <c r="NI6" s="26">
        <f>IFERROR(Tableau17[[#This Row],[2014-T1-MACROAUTRE]]/Tableau17[[#This Row],[2014-T1-MACROTOTALE]],"")</f>
        <v>0</v>
      </c>
      <c r="NJ6" s="26">
        <f>IFERROR(Tableau17[[#This Row],[2014-T2-MACROEXTRDROITE]]/Tableau17[[#This Row],[2014-T2-MACROTOTALE]],"")</f>
        <v>0.20747663551401868</v>
      </c>
      <c r="NK6" s="26">
        <f>IFERROR(Tableau17[[#This Row],[2014-T2-MACRODROITE]]/Tableau17[[#This Row],[2014-T2-MACROTOTALE]],"")</f>
        <v>0.61869158878504671</v>
      </c>
      <c r="NL6" s="26">
        <f>IFERROR(Tableau17[[#This Row],[2014-T2-MACROCENTRE]]/Tableau17[[#This Row],[2014-T2-MACROTOTALE]],"")</f>
        <v>0</v>
      </c>
      <c r="NM6" s="26">
        <f>IFERROR(Tableau17[[#This Row],[2014-T2-MACROGAUCHE]]/Tableau17[[#This Row],[2014-T2-MACROTOTALE]],"")</f>
        <v>0.17383177570093458</v>
      </c>
      <c r="NN6" s="26">
        <f>IFERROR(Tableau17[[#This Row],[2014-T2-MACROAUTRE]]/Tableau17[[#This Row],[2014-T2-MACROTOTALE]],"")</f>
        <v>0</v>
      </c>
      <c r="NO6" s="26">
        <f>IFERROR( Tableau17[[#This Row],[2015-T1-MACROEXTRDROITE]]/Tableau17[[#This Row],[2015-T1-MACROTOTALE]],"")</f>
        <v>0.28965517241379313</v>
      </c>
      <c r="NP6" s="26">
        <f>IFERROR(Tableau17[[#This Row],[2015-T1-MACRODROITE]]/Tableau17[[#This Row],[2015-T1-MACROTOTALE]],"")</f>
        <v>0.44827586206896552</v>
      </c>
      <c r="NQ6" s="26">
        <f>IFERROR(Tableau17[[#This Row],[2015-T1-MACROCENTRE]]/Tableau17[[#This Row],[2015-T1-MACROTOTALE]],"")</f>
        <v>5.9770114942528735E-2</v>
      </c>
      <c r="NR6" s="26">
        <f>IFERROR(Tableau17[[#This Row],[2015-T1-MACROGAUCHE]]/Tableau17[[#This Row],[2015-T1-MACROTOTALE]],"")</f>
        <v>0.20229885057471264</v>
      </c>
      <c r="NS6" s="26">
        <f>IFERROR(Tableau17[[#This Row],[2015-T1-MACROAUTRE]]/Tableau17[[#This Row],[2015-T1-MACROTOTALE]],"")</f>
        <v>0</v>
      </c>
      <c r="NT6" s="26">
        <f>IFERROR(Tableau17[[#This Row],[2015-T2-MACROEXTRDROITE]]/Tableau17[[#This Row],[2015-T2-MACROTOTALE]],"")</f>
        <v>0.30751173708920188</v>
      </c>
      <c r="NU6" s="26">
        <f>IFERROR(Tableau17[[#This Row],[2015-T2-MACRODROITE]]/Tableau17[[#This Row],[2015-T2-MACROTOTALE]],"")</f>
        <v>0.69248826291079812</v>
      </c>
      <c r="NV6" s="26">
        <f>IFERROR(Tableau17[[#This Row],[2015-T2-MACROCENTRE]]/Tableau17[[#This Row],[2015-T2-MACROTOTALE]],"")</f>
        <v>0</v>
      </c>
      <c r="NW6" s="26">
        <f>IFERROR(Tableau17[[#This Row],[2015-T2-MACROGAUCHE]]/Tableau17[[#This Row],[2015-T2-MACROTOTALE]],"")</f>
        <v>0</v>
      </c>
      <c r="NX6" s="26">
        <f>IFERROR(Tableau17[[#This Row],[2015-T2-MACROAUTRE]]/Tableau17[[#This Row],[2015-T2-MACROTOTALE]],"")</f>
        <v>0</v>
      </c>
      <c r="NY6" s="26">
        <f>IFERROR(Tableau17[[#This Row],[2017-T1-MACROEXTRDROITE]]/Tableau17[[#This Row],[2017-T1-MACROTOTALE]],"")</f>
        <v>0.23232323232323232</v>
      </c>
      <c r="NZ6" s="26">
        <f>IFERROR(Tableau17[[#This Row],[2017-T1-MACRODROITE]]/Tableau17[[#This Row],[2017-T1-MACROTOTALE]],"")</f>
        <v>0.39249639249639251</v>
      </c>
      <c r="OA6" s="26">
        <f>IFERROR(Tableau17[[#This Row],[2017-T1-MACROCENTRE]]/Tableau17[[#This Row],[2017-T1-MACROTOTALE]],"")</f>
        <v>0.20634920634920634</v>
      </c>
      <c r="OB6" s="26">
        <f>IFERROR(Tableau17[[#This Row],[2017-T1-MACROGAUCHE]]/Tableau17[[#This Row],[2017-T1-MACROTOTALE]],"")</f>
        <v>0.16450216450216451</v>
      </c>
      <c r="OC6" s="26">
        <f>IFERROR(Tableau17[[#This Row],[2017-T1-MACROAUTRE]]/Tableau17[[#This Row],[2017-T1-MACROTOTALE]],"")</f>
        <v>4.329004329004329E-3</v>
      </c>
      <c r="OD6" s="26">
        <f>IFERROR(Tableau17[[#This Row],[2017-T2-MACROEXTRDROITE]]/Tableau17[[#This Row],[2017-T2-MACROTOTALE]],"")</f>
        <v>0.36363636363636365</v>
      </c>
      <c r="OE6" s="26">
        <f>IFERROR(Tableau17[[#This Row],[2017-T2-MACRODROITE]]/Tableau17[[#This Row],[2017-T2-MACROTOTALE]],"")</f>
        <v>0</v>
      </c>
      <c r="OF6" s="26">
        <f>IFERROR(Tableau17[[#This Row],[2017-T2-MACROCENTRE]]/Tableau17[[#This Row],[2017-T2-MACROTOTALE]],"")</f>
        <v>0.63636363636363635</v>
      </c>
      <c r="OG6" s="26">
        <f>IFERROR(Tableau17[[#This Row],[2017-T2-MACROGAUCHE]]/Tableau17[[#This Row],[2017-T2-MACROTOTALE]],"")</f>
        <v>0</v>
      </c>
      <c r="OH6" s="26">
        <f>IFERROR(Tableau17[[#This Row],[2017-T2-MACROAUTRE]]/Tableau17[[#This Row],[2017-T2-MACROTOTALE]],"")</f>
        <v>0</v>
      </c>
      <c r="OI6" s="26">
        <f>IFERROR(Tableau17[[#This Row],[2019-T1-MACROEXTRDROITE]]/Tableau17[[#This Row],[2019-T1-MACROTOTALE]],"")</f>
        <v>0.2911111111111111</v>
      </c>
      <c r="OJ6" s="26">
        <f>IFERROR(Tableau17[[#This Row],[2019-T1-MACRODROITE]]/Tableau17[[#This Row],[2019-T1-MACROTOTALE]],"")</f>
        <v>0.16444444444444445</v>
      </c>
      <c r="OK6" s="26">
        <f>IFERROR(Tableau17[[#This Row],[2019-T1-MACROCENTRE]]/Tableau17[[#This Row],[2019-T1-MACROTOTALE]],"")</f>
        <v>0.29555555555555557</v>
      </c>
      <c r="OL6" s="26">
        <f>IFERROR(Tableau17[[#This Row],[2019-T1-MACROGAUCHE]]/Tableau17[[#This Row],[2019-T1-MACROTOTALE]],"")</f>
        <v>0.22444444444444445</v>
      </c>
      <c r="OM6" s="26">
        <f>IFERROR(Tableau17[[#This Row],[2019-T1-MACROAUTRE]]/Tableau17[[#This Row],[2019-T1-MACROTOTALE]],"")</f>
        <v>2.4444444444444446E-2</v>
      </c>
      <c r="ON6" s="26">
        <f>IFERROR(Tableau17[[#This Row],[2020-T1-MACROEXTRDROITE]]/Tableau17[[#This Row],[2020-T1-MACROTOTALE]],"")</f>
        <v>0.21405750798722045</v>
      </c>
      <c r="OO6" s="26">
        <f>IFERROR(Tableau17[[#This Row],[2020-T1-MACRODROITE]]/Tableau17[[#This Row],[2020-T1-MACROTOTALE]],"")</f>
        <v>0.47603833865814699</v>
      </c>
      <c r="OP6" s="26">
        <f>IFERROR(Tableau17[[#This Row],[2020-T1-MACROCENTRE]]/Tableau17[[#This Row],[2020-T1-MACROTOTALE]],"")</f>
        <v>7.9872204472843447E-2</v>
      </c>
      <c r="OQ6" s="26">
        <f>IFERROR(Tableau17[[#This Row],[2020-T1-MACROGAUCHE]]/Tableau17[[#This Row],[2020-T1-MACROTOTALE]],"")</f>
        <v>0.23003194888178913</v>
      </c>
      <c r="OR6" s="26">
        <f>IFERROR(Tableau17[[#This Row],[2020-T1-MACROAUTRE]]/Tableau17[[#This Row],[2020-T1-MACROTOTALE]],"")</f>
        <v>0</v>
      </c>
      <c r="OS6" s="26">
        <f>IFERROR(Tableau17[[#This Row],[2017 (L)-T1-MACROEXTRDROITE]]/Tableau17[[#This Row],[2017 (L)-T1-MACROTOTALE]],"")</f>
        <v>0.15231788079470199</v>
      </c>
      <c r="OT6" s="26">
        <f>IFERROR(Tableau17[[#This Row],[2017 (L)-T1-MACRODROITE]]/Tableau17[[#This Row],[2017 (L)-T1-MACROTOTALE]],"")</f>
        <v>0.29359823399558499</v>
      </c>
      <c r="OU6" s="26">
        <f>IFERROR(Tableau17[[#This Row],[2017 (L)-T1-MACROCENTRE]]/Tableau17[[#This Row],[2017 (L)-T1-MACROTOTALE]],"")</f>
        <v>0.41501103752759383</v>
      </c>
      <c r="OV6" s="26">
        <f>IFERROR(Tableau17[[#This Row],[2017 (L)-T1-MACROGAUCHE]]/Tableau17[[#This Row],[2017 (L)-T1-MACROTOTALE]],"")</f>
        <v>0.13245033112582782</v>
      </c>
      <c r="OW6" s="26">
        <f>IFERROR(Tableau17[[#This Row],[2017 (L)-T1-MACROAUTRE]]/Tableau17[[#This Row],[2017 (L)-T1-MACROTOTALE]],"")</f>
        <v>6.6225165562913907E-3</v>
      </c>
      <c r="OX6" s="26">
        <f>IFERROR(Tableau17[[#This Row],[2017 (L)-T2-MACROEXTRDROITE]]/Tableau17[[#This Row],[2017 (L)-T2-MACROTOTALE]],"")</f>
        <v>0</v>
      </c>
      <c r="OY6" s="26">
        <f>IFERROR(Tableau17[[#This Row],[2017 (L)-T2-MACRODROITE]]/Tableau17[[#This Row],[2017 (L)-T2-MACROTOTALE]],"")</f>
        <v>0.50130548302872058</v>
      </c>
      <c r="OZ6" s="26">
        <f>IFERROR(Tableau17[[#This Row],[2017 (L)-T2-MACROCENTRE]]/Tableau17[[#This Row],[2017 (L)-T2-MACROTOTALE]],"")</f>
        <v>0.49869451697127937</v>
      </c>
      <c r="PA6" s="26">
        <f>IFERROR(Tableau17[[#This Row],[2017 (L)-T2-MACROGAUCHE]]/Tableau17[[#This Row],[2017 (L)-T2-MACROTOTALE]],"")</f>
        <v>0</v>
      </c>
      <c r="PB6" s="26">
        <f>IFERROR(Tableau17[[#This Row],[2017 (L)-T2-MACROAUTRE]]/Tableau17[[#This Row],[2017 (L)-T2-MACROTOTALE]],"")</f>
        <v>0</v>
      </c>
      <c r="PC6" s="26">
        <f>IFERROR(Tableau17[[#This Row],[2008_T1_PROCUS]]/Tableau17[[#This Row],[2008_T1_INSCRITS]],0)</f>
        <v>1.7502917152858809E-2</v>
      </c>
      <c r="PD6" s="26">
        <f>IFERROR(Tableau17[[#This Row],[2008_T2_PROCUS]]/Tableau17[[#This Row],[2008_T2_INSCRITS]],0)</f>
        <v>2.9171528588098017E-2</v>
      </c>
      <c r="PE6" s="26">
        <f>Tableau17[[#This Row],[2014_T1_PROCUS]]/Tableau17[[#This Row],[2014_T1_INSCRITS]]</f>
        <v>4.2806183115338882E-2</v>
      </c>
      <c r="PF6" s="26">
        <f>IFERROR(Tableau17[[#This Row],[2014_T2_PROCUS]]/Tableau17[[#This Row],[2014_T2_INSCRITS]],0)</f>
        <v>2.9726516052318668E-2</v>
      </c>
    </row>
    <row r="7" spans="1:422" hidden="1" x14ac:dyDescent="0.2">
      <c r="A7" s="1">
        <v>5</v>
      </c>
      <c r="B7" s="1" t="s">
        <v>381</v>
      </c>
      <c r="C7" s="1" t="s">
        <v>388</v>
      </c>
      <c r="D7" s="1" t="s">
        <v>389</v>
      </c>
      <c r="E7" s="1">
        <v>950</v>
      </c>
      <c r="F7" s="1">
        <v>5.3938040000000003</v>
      </c>
      <c r="G7" s="1">
        <v>43.236486999999997</v>
      </c>
      <c r="H7" s="3">
        <v>1008</v>
      </c>
      <c r="I7" s="3">
        <v>278</v>
      </c>
      <c r="L7" s="1">
        <v>28</v>
      </c>
      <c r="M7" s="1">
        <v>18</v>
      </c>
      <c r="P7" s="1">
        <v>94</v>
      </c>
      <c r="Q7" s="1">
        <v>42</v>
      </c>
      <c r="R7" s="1">
        <v>63</v>
      </c>
      <c r="S7" s="1">
        <v>73</v>
      </c>
      <c r="T7" s="1">
        <v>64</v>
      </c>
      <c r="U7" s="1">
        <v>382</v>
      </c>
      <c r="V7" s="1">
        <v>877</v>
      </c>
      <c r="W7" s="1">
        <v>583</v>
      </c>
      <c r="X7" s="1">
        <v>35</v>
      </c>
      <c r="Y7" s="2">
        <v>0.66476625</v>
      </c>
      <c r="Z7" s="1">
        <v>877</v>
      </c>
      <c r="AA7" s="1">
        <v>567</v>
      </c>
      <c r="AB7" s="1">
        <v>1</v>
      </c>
      <c r="AC7" s="2">
        <v>0.64652222999999998</v>
      </c>
      <c r="AD7" s="1">
        <v>1008</v>
      </c>
      <c r="AE7" s="1">
        <v>392</v>
      </c>
      <c r="AF7" s="2">
        <v>0.38888888999999999</v>
      </c>
      <c r="AG7" s="1">
        <f t="shared" si="0"/>
        <v>278</v>
      </c>
      <c r="AH7" s="1">
        <v>725</v>
      </c>
      <c r="AI7" s="1">
        <v>470</v>
      </c>
      <c r="AJ7" s="1">
        <v>14</v>
      </c>
      <c r="AK7" s="2">
        <v>0.64827586000000004</v>
      </c>
      <c r="AL7" s="1">
        <v>724</v>
      </c>
      <c r="AM7" s="1">
        <v>505</v>
      </c>
      <c r="AN7" s="1">
        <v>14</v>
      </c>
      <c r="AO7" s="2">
        <v>0.69751381000000001</v>
      </c>
      <c r="AP7" s="1">
        <v>880</v>
      </c>
      <c r="AQ7" s="1">
        <v>482</v>
      </c>
      <c r="AR7" s="2">
        <v>0.54772726999999999</v>
      </c>
      <c r="AS7" s="1">
        <v>880</v>
      </c>
      <c r="AT7" s="1">
        <v>469</v>
      </c>
      <c r="AU7" s="2">
        <v>0.53295455000000003</v>
      </c>
      <c r="AV7" s="1">
        <v>990</v>
      </c>
      <c r="AW7" s="1">
        <v>540</v>
      </c>
      <c r="AX7" s="2">
        <v>0.54545454999999998</v>
      </c>
      <c r="AY7" s="1">
        <v>990</v>
      </c>
      <c r="AZ7" s="1">
        <v>468</v>
      </c>
      <c r="BA7" s="2">
        <v>0.47272726999999998</v>
      </c>
      <c r="BB7" s="1">
        <v>987</v>
      </c>
      <c r="BC7" s="1">
        <v>838</v>
      </c>
      <c r="BD7" s="2">
        <v>0.84903748999999995</v>
      </c>
      <c r="BE7" s="1">
        <v>987</v>
      </c>
      <c r="BF7" s="1">
        <v>767</v>
      </c>
      <c r="BG7" s="2">
        <v>0.77710232999999995</v>
      </c>
      <c r="BH7" s="1">
        <v>995</v>
      </c>
      <c r="BI7" s="1">
        <v>547</v>
      </c>
      <c r="BJ7" s="2">
        <v>0.54974873999999996</v>
      </c>
      <c r="BK7" s="1">
        <v>46</v>
      </c>
      <c r="BN7" s="1">
        <v>26</v>
      </c>
      <c r="BO7" s="1">
        <v>26</v>
      </c>
      <c r="BP7" s="1">
        <v>239</v>
      </c>
      <c r="BQ7" s="1">
        <v>121</v>
      </c>
      <c r="BR7" s="1">
        <v>458</v>
      </c>
      <c r="BT7" s="1">
        <v>188</v>
      </c>
      <c r="BU7" s="1">
        <v>302</v>
      </c>
      <c r="BW7" s="1">
        <v>490</v>
      </c>
      <c r="BX7" s="1">
        <v>6</v>
      </c>
      <c r="BZ7" s="1">
        <v>32</v>
      </c>
      <c r="CB7" s="1">
        <v>38</v>
      </c>
      <c r="CC7" s="1">
        <v>112</v>
      </c>
      <c r="CD7" s="1">
        <v>257</v>
      </c>
      <c r="CE7" s="1">
        <v>116</v>
      </c>
      <c r="CF7" s="1">
        <v>561</v>
      </c>
      <c r="CG7" s="1">
        <v>97</v>
      </c>
      <c r="CH7" s="1">
        <v>291</v>
      </c>
      <c r="CI7" s="1">
        <v>156</v>
      </c>
      <c r="CJ7" s="1">
        <v>544</v>
      </c>
      <c r="CL7" s="1">
        <v>23</v>
      </c>
      <c r="CO7" s="1">
        <v>46</v>
      </c>
      <c r="CP7" s="1">
        <v>117</v>
      </c>
      <c r="CT7" s="1">
        <v>175</v>
      </c>
      <c r="CV7" s="1">
        <v>111</v>
      </c>
      <c r="CW7" s="1">
        <v>472</v>
      </c>
      <c r="CY7" s="1">
        <v>128</v>
      </c>
      <c r="DA7" s="1">
        <v>294</v>
      </c>
      <c r="DC7" s="1">
        <v>422</v>
      </c>
      <c r="DD7" s="1">
        <v>12</v>
      </c>
      <c r="DE7" s="1">
        <v>2</v>
      </c>
      <c r="DF7" s="1">
        <v>5</v>
      </c>
      <c r="DG7" s="1">
        <v>0</v>
      </c>
      <c r="DI7" s="1">
        <v>56</v>
      </c>
      <c r="DJ7" s="1">
        <v>3</v>
      </c>
      <c r="DK7" s="1">
        <v>0</v>
      </c>
      <c r="DL7" s="1">
        <v>56</v>
      </c>
      <c r="DM7" s="1">
        <v>55</v>
      </c>
      <c r="DN7" s="1">
        <v>121</v>
      </c>
      <c r="DO7" s="1">
        <v>220</v>
      </c>
      <c r="DP7" s="1">
        <v>2</v>
      </c>
      <c r="DU7" s="1">
        <v>532</v>
      </c>
      <c r="DX7" s="1">
        <v>157</v>
      </c>
      <c r="DY7" s="1">
        <v>279</v>
      </c>
      <c r="EA7" s="1">
        <v>436</v>
      </c>
      <c r="EB7" s="1">
        <v>0</v>
      </c>
      <c r="EC7" s="1">
        <v>3</v>
      </c>
      <c r="ED7" s="1">
        <v>1</v>
      </c>
      <c r="EE7" s="1">
        <v>39</v>
      </c>
      <c r="EF7" s="1">
        <v>226</v>
      </c>
      <c r="EG7" s="1">
        <v>66</v>
      </c>
      <c r="EH7" s="1">
        <v>6</v>
      </c>
      <c r="EI7" s="1">
        <v>143</v>
      </c>
      <c r="EJ7" s="1">
        <v>123</v>
      </c>
      <c r="EK7" s="1">
        <v>221</v>
      </c>
      <c r="EL7" s="1">
        <v>2</v>
      </c>
      <c r="EM7" s="1">
        <v>830</v>
      </c>
      <c r="EN7" s="1">
        <v>204</v>
      </c>
      <c r="EO7" s="1">
        <v>499</v>
      </c>
      <c r="EP7" s="1">
        <v>703</v>
      </c>
      <c r="EQ7" s="1">
        <v>0</v>
      </c>
      <c r="ER7" s="1">
        <v>1</v>
      </c>
      <c r="ES7" s="1">
        <v>4</v>
      </c>
      <c r="ET7" s="1">
        <v>21</v>
      </c>
      <c r="EU7" s="1">
        <v>0</v>
      </c>
      <c r="EV7" s="1">
        <v>101</v>
      </c>
      <c r="EW7" s="1">
        <v>47</v>
      </c>
      <c r="EX7" s="1">
        <v>0</v>
      </c>
      <c r="EY7" s="1">
        <v>12</v>
      </c>
      <c r="EZ7" s="1">
        <v>12</v>
      </c>
      <c r="FA7" s="1">
        <v>0</v>
      </c>
      <c r="FB7" s="1">
        <v>0</v>
      </c>
      <c r="FC7" s="1">
        <v>0</v>
      </c>
      <c r="FD7" s="1">
        <v>0</v>
      </c>
      <c r="FE7" s="1">
        <v>0</v>
      </c>
      <c r="FF7" s="1">
        <v>0</v>
      </c>
      <c r="FG7" s="1">
        <v>0</v>
      </c>
      <c r="FH7" s="1">
        <v>14</v>
      </c>
      <c r="FI7" s="1">
        <v>0</v>
      </c>
      <c r="FJ7" s="1">
        <v>28</v>
      </c>
      <c r="FK7" s="1">
        <v>8</v>
      </c>
      <c r="FL7" s="1">
        <v>0</v>
      </c>
      <c r="FM7" s="1">
        <v>110</v>
      </c>
      <c r="FN7" s="1">
        <v>10</v>
      </c>
      <c r="FO7" s="1">
        <v>1</v>
      </c>
      <c r="FP7" s="1">
        <v>150</v>
      </c>
      <c r="FQ7" s="1">
        <v>2</v>
      </c>
      <c r="FR7" s="1">
        <f>SUM(Tableau17[[#This Row],[2019-T1-ALEXANDRE Audric]:[2019-T1-MARIE Florie]])</f>
        <v>521</v>
      </c>
      <c r="FS7" s="1">
        <v>26</v>
      </c>
      <c r="FT7" s="1">
        <v>285</v>
      </c>
      <c r="FU7" s="1">
        <v>0</v>
      </c>
      <c r="FV7" s="1">
        <v>147</v>
      </c>
      <c r="FW7" s="1">
        <v>0</v>
      </c>
      <c r="FX7" s="1">
        <v>458</v>
      </c>
      <c r="FY7" s="1">
        <v>0</v>
      </c>
      <c r="FZ7" s="1">
        <v>302</v>
      </c>
      <c r="GA7" s="1">
        <v>0</v>
      </c>
      <c r="GB7" s="1">
        <v>188</v>
      </c>
      <c r="GC7" s="1">
        <v>0</v>
      </c>
      <c r="GD7" s="1">
        <v>490</v>
      </c>
      <c r="GE7" s="1">
        <v>112</v>
      </c>
      <c r="GF7" s="1">
        <v>257</v>
      </c>
      <c r="GG7" s="1">
        <v>6</v>
      </c>
      <c r="GH7" s="1">
        <v>186</v>
      </c>
      <c r="GI7" s="1">
        <v>0</v>
      </c>
      <c r="GJ7" s="1">
        <v>561</v>
      </c>
      <c r="GK7" s="1">
        <v>97</v>
      </c>
      <c r="GL7" s="1">
        <v>291</v>
      </c>
      <c r="GM7" s="1">
        <v>0</v>
      </c>
      <c r="GN7" s="1">
        <v>156</v>
      </c>
      <c r="GO7" s="1">
        <v>0</v>
      </c>
      <c r="GP7" s="1">
        <v>544</v>
      </c>
      <c r="GQ7" s="1">
        <v>140</v>
      </c>
      <c r="GR7" s="1">
        <v>175</v>
      </c>
      <c r="GS7" s="1">
        <v>0</v>
      </c>
      <c r="GT7" s="1">
        <v>157</v>
      </c>
      <c r="GU7" s="1">
        <v>0</v>
      </c>
      <c r="GV7" s="1">
        <v>472</v>
      </c>
      <c r="GW7" s="1">
        <v>128</v>
      </c>
      <c r="GX7" s="1">
        <v>294</v>
      </c>
      <c r="GY7" s="1">
        <v>0</v>
      </c>
      <c r="GZ7" s="1">
        <v>0</v>
      </c>
      <c r="HA7" s="1">
        <v>0</v>
      </c>
      <c r="HB7" s="1">
        <v>422</v>
      </c>
      <c r="HC7" s="1">
        <v>186</v>
      </c>
      <c r="HD7" s="1">
        <v>226</v>
      </c>
      <c r="HE7" s="1">
        <v>221</v>
      </c>
      <c r="HF7" s="1">
        <v>191</v>
      </c>
      <c r="HG7" s="1">
        <v>6</v>
      </c>
      <c r="HH7" s="1">
        <v>830</v>
      </c>
      <c r="HI7" s="1">
        <v>204</v>
      </c>
      <c r="HJ7" s="1">
        <v>0</v>
      </c>
      <c r="HK7" s="1">
        <v>499</v>
      </c>
      <c r="HL7" s="1">
        <v>0</v>
      </c>
      <c r="HM7" s="1">
        <v>0</v>
      </c>
      <c r="HN7" s="1">
        <v>703</v>
      </c>
      <c r="HO7" s="1">
        <v>125</v>
      </c>
      <c r="HP7" s="1">
        <v>57</v>
      </c>
      <c r="HQ7" s="1">
        <v>150</v>
      </c>
      <c r="HR7" s="1">
        <v>180</v>
      </c>
      <c r="HS7" s="1">
        <v>24</v>
      </c>
      <c r="HT7" s="1">
        <v>536</v>
      </c>
      <c r="HU7" s="1">
        <v>63</v>
      </c>
      <c r="HV7" s="1">
        <v>122</v>
      </c>
      <c r="HW7" s="1">
        <v>42</v>
      </c>
      <c r="HX7" s="1">
        <v>155</v>
      </c>
      <c r="HY7" s="1">
        <v>0</v>
      </c>
      <c r="HZ7" s="1">
        <v>382</v>
      </c>
      <c r="IA7" s="1">
        <v>63</v>
      </c>
      <c r="IB7" s="1">
        <v>121</v>
      </c>
      <c r="IC7" s="1">
        <v>220</v>
      </c>
      <c r="ID7" s="1">
        <v>126</v>
      </c>
      <c r="IE7" s="1">
        <v>2</v>
      </c>
      <c r="IF7" s="1">
        <v>532</v>
      </c>
      <c r="IG7" s="1">
        <v>0</v>
      </c>
      <c r="IH7" s="1">
        <v>157</v>
      </c>
      <c r="II7" s="1">
        <v>279</v>
      </c>
      <c r="IJ7" s="1">
        <v>0</v>
      </c>
      <c r="IK7" s="1">
        <v>0</v>
      </c>
      <c r="IL7" s="1">
        <v>436</v>
      </c>
      <c r="IM7" s="26">
        <f>IFERROR(Tableau17[[#This Row],[LDIV]]/Tableau17[[#This Row],[Total général]],"")</f>
        <v>0</v>
      </c>
      <c r="IN7" s="26">
        <f>IFERROR(Tableau17[[#This Row],[LDVC]]/Tableau17[[#This Row],[Total général]],"")</f>
        <v>0</v>
      </c>
      <c r="IO7" s="26">
        <f>IFERROR(Tableau17[[#This Row],[LDVD]]/Tableau17[[#This Row],[Total général]],"")</f>
        <v>7.3298429319371722E-2</v>
      </c>
      <c r="IP7" s="26">
        <f>IFERROR(Tableau17[[#This Row],[LDVG]]/Tableau17[[#This Row],[Total général]],"")</f>
        <v>4.712041884816754E-2</v>
      </c>
      <c r="IQ7" s="26">
        <f>IFERROR(Tableau17[[#This Row],[LEXD]]/Tableau17[[#This Row],[Total général]],"")</f>
        <v>0</v>
      </c>
      <c r="IR7" s="26">
        <f>IFERROR(Tableau17[[#This Row],[LEXG]]/Tableau17[[#This Row],[Total général]],"")</f>
        <v>0</v>
      </c>
      <c r="IS7" s="26">
        <f>IFERROR(Tableau17[[#This Row],[LLR]]/Tableau17[[#This Row],[Total général]],"")</f>
        <v>0.24607329842931938</v>
      </c>
      <c r="IT7" s="26">
        <f>IFERROR(Tableau17[[#This Row],[LREM]]/Tableau17[[#This Row],[Total général]],"")</f>
        <v>0.1099476439790576</v>
      </c>
      <c r="IU7" s="26">
        <f>IFERROR(Tableau17[[#This Row],[LRN]]/Tableau17[[#This Row],[Total général]],"")</f>
        <v>0.16492146596858639</v>
      </c>
      <c r="IV7" s="26">
        <f>IFERROR(Tableau17[[#This Row],[LUG]]/Tableau17[[#This Row],[Total général]],"")</f>
        <v>0.19109947643979058</v>
      </c>
      <c r="IW7" s="26">
        <f>IFERROR(Tableau17[[#This Row],[LVEC]]/Tableau17[[#This Row],[Total général]],"")</f>
        <v>0.16753926701570682</v>
      </c>
      <c r="IX7" s="26">
        <f>IFERROR(Tableau17[[#This Row],[2008-T1-LCMD]]/Tableau17[[#This Row],[2008-T1-TOTAL]],"")</f>
        <v>0.10043668122270742</v>
      </c>
      <c r="IY7" s="26">
        <f>IFERROR(Tableau17[[#This Row],[2008-T1-LDVD]]/Tableau17[[#This Row],[2008-T1-TOTAL]],"")</f>
        <v>0</v>
      </c>
      <c r="IZ7" s="26">
        <f>IFERROR(Tableau17[[#This Row],[2008-T1-LEXD]]/Tableau17[[#This Row],[2008-T1-TOTAL]],"")</f>
        <v>0</v>
      </c>
      <c r="JA7" s="26">
        <f>IFERROR(Tableau17[[#This Row],[2008-T1-LEXG]]/Tableau17[[#This Row],[2008-T1-TOTAL]],"")</f>
        <v>5.6768558951965066E-2</v>
      </c>
      <c r="JB7" s="26">
        <f>IFERROR(Tableau17[[#This Row],[2008-T1-LFN]]/Tableau17[[#This Row],[2008-T1-TOTAL]],"")</f>
        <v>5.6768558951965066E-2</v>
      </c>
      <c r="JC7" s="26">
        <f>IFERROR(Tableau17[[#This Row],[2008-T1-LMAJ]]/Tableau17[[#This Row],[2008-T1-TOTAL]],"")</f>
        <v>0.52183406113537123</v>
      </c>
      <c r="JD7" s="26">
        <f>IFERROR(Tableau17[[#This Row],[2008-T1-LUG]]/Tableau17[[#This Row],[2008-T1-TOTAL]],"")</f>
        <v>0.26419213973799127</v>
      </c>
      <c r="JE7" s="26">
        <f>IFERROR(Tableau17[[#This Row],[2008-T2-LFN]]/Tableau17[[#This Row],[2008-T2-TOTAL]],"")</f>
        <v>0</v>
      </c>
      <c r="JF7" s="26">
        <f>IFERROR(Tableau17[[#This Row],[2008-T2-LGC]]/Tableau17[[#This Row],[2008-T2-TOTAL]],"")</f>
        <v>0.3836734693877551</v>
      </c>
      <c r="JG7" s="26">
        <f>IFERROR(Tableau17[[#This Row],[2008-T2-LMAJ]]/Tableau17[[#This Row],[2008-T2-TOTAL]],"")</f>
        <v>0.61632653061224485</v>
      </c>
      <c r="JH7" s="26">
        <f>IFERROR(Tableau17[[#This Row],[2008-T2-LUG]]/Tableau17[[#This Row],[2008-T2-TOTAL]],"")</f>
        <v>0</v>
      </c>
      <c r="JI7" s="26">
        <f>IFERROR(Tableau17[[#This Row],[2014-T1-LDIV]]/Tableau17[[#This Row],[2014-T1-TOTAL]],"")</f>
        <v>1.06951871657754E-2</v>
      </c>
      <c r="JJ7" s="26">
        <f>IFERROR(Tableau17[[#This Row],[2014-T1-LDVD]]/Tableau17[[#This Row],[2014-T1-TOTAL]],"")</f>
        <v>0</v>
      </c>
      <c r="JK7" s="26">
        <f>IFERROR(Tableau17[[#This Row],[2014-T1-LDVG]]/Tableau17[[#This Row],[2014-T1-TOTAL]],"")</f>
        <v>5.7040998217468802E-2</v>
      </c>
      <c r="JL7" s="26">
        <f>IFERROR(Tableau17[[#This Row],[2014-T1-LEXG]]/Tableau17[[#This Row],[2014-T1-TOTAL]],"")</f>
        <v>0</v>
      </c>
      <c r="JM7" s="26">
        <f>IFERROR(Tableau17[[#This Row],[2014-T1-LFG]]/Tableau17[[#This Row],[2014-T1-TOTAL]],"")</f>
        <v>6.7736185383244205E-2</v>
      </c>
      <c r="JN7" s="26">
        <f>IFERROR(Tableau17[[#This Row],[2014-T1-LFN]]/Tableau17[[#This Row],[2014-T1-TOTAL]],"")</f>
        <v>0.19964349376114082</v>
      </c>
      <c r="JO7" s="26">
        <f>IFERROR(Tableau17[[#This Row],[2014-T1-LUD]]/Tableau17[[#This Row],[2014-T1-TOTAL]],"")</f>
        <v>0.45811051693404636</v>
      </c>
      <c r="JP7" s="26">
        <f>IFERROR(Tableau17[[#This Row],[2014-T1-LUG]]/Tableau17[[#This Row],[2014-T1-TOTAL]],"")</f>
        <v>0.20677361853832443</v>
      </c>
      <c r="JQ7" s="26">
        <f>IFERROR(Tableau17[[#This Row],[2014-T2-LFN]]/Tableau17[[#This Row],[2014-T2-TOTAL]],"")</f>
        <v>0.17830882352941177</v>
      </c>
      <c r="JR7" s="26">
        <f>IFERROR(Tableau17[[#This Row],[2014-T2-LUD]]/Tableau17[[#This Row],[2014-T2-TOTAL]],"")</f>
        <v>0.53492647058823528</v>
      </c>
      <c r="JS7" s="26">
        <f>IFERROR(Tableau17[[#This Row],[2014-T2-LUG]]/Tableau17[[#This Row],[2014-T2-TOTAL]],"")</f>
        <v>0.28676470588235292</v>
      </c>
      <c r="JT7" s="26">
        <f>IFERROR(Tableau17[[#This Row],[2015-T1-BC-DIV]]/Tableau17[[#This Row],[2015-T1-TOTAL]],"")</f>
        <v>0</v>
      </c>
      <c r="JU7" s="26">
        <f>IFERROR(Tableau17[[#This Row],[2015-T1-BC-DLF]]/Tableau17[[#This Row],[2015-T1-TOTAL]],"")</f>
        <v>4.8728813559322036E-2</v>
      </c>
      <c r="JV7" s="26">
        <f>IFERROR(Tableau17[[#This Row],[2015-T1-BC-DVD]]/Tableau17[[#This Row],[2015-T1-TOTAL]],"")</f>
        <v>0</v>
      </c>
      <c r="JW7" s="26">
        <f>IFERROR(Tableau17[[#This Row],[2015-T1-BC-DVG]]/Tableau17[[#This Row],[2015-T1-TOTAL]],"")</f>
        <v>0</v>
      </c>
      <c r="JX7" s="26">
        <f>IFERROR(Tableau17[[#This Row],[2015-T1-BC-FG]]/Tableau17[[#This Row],[2015-T1-TOTAL]],"")</f>
        <v>9.7457627118644072E-2</v>
      </c>
      <c r="JY7" s="26">
        <f>IFERROR(Tableau17[[#This Row],[2015-T1-BC-FN]]/Tableau17[[#This Row],[2015-T1-TOTAL]],"")</f>
        <v>0.2478813559322034</v>
      </c>
      <c r="JZ7" s="26">
        <f>IFERROR(Tableau17[[#This Row],[2015-T1-BC-MDM]]/Tableau17[[#This Row],[2015-T1-TOTAL]],"")</f>
        <v>0</v>
      </c>
      <c r="KA7" s="26">
        <f>IFERROR(Tableau17[[#This Row],[2015-T1-BC-RDG]]/Tableau17[[#This Row],[2015-T1-TOTAL]],"")</f>
        <v>0</v>
      </c>
      <c r="KB7" s="26">
        <f>IFERROR(Tableau17[[#This Row],[2015-T1-BC-SOC]]/Tableau17[[#This Row],[2015-T1-TOTAL]],"")</f>
        <v>0</v>
      </c>
      <c r="KC7" s="26">
        <f>IFERROR(Tableau17[[#This Row],[2015-T1-BC-UD]]/Tableau17[[#This Row],[2015-T1-TOTAL]],"")</f>
        <v>0.37076271186440679</v>
      </c>
      <c r="KD7" s="26">
        <f>IFERROR(Tableau17[[#This Row],[2015-T1-BC-UG]]/Tableau17[[#This Row],[2015-T1-TOTAL]],"")</f>
        <v>0</v>
      </c>
      <c r="KE7" s="26">
        <f>IFERROR(Tableau17[[#This Row],[2015-T1-BC-VEC]]/Tableau17[[#This Row],[2015-T1-TOTAL]],"")</f>
        <v>0.23516949152542374</v>
      </c>
      <c r="KF7" s="26">
        <f>IFERROR(Tableau17[[#This Row],[2015-T2-BC-DVG]]/Tableau17[[#This Row],[2015-T2-TOTAL]],"")</f>
        <v>0</v>
      </c>
      <c r="KG7" s="26">
        <f>IFERROR(Tableau17[[#This Row],[2015-T2-BC-FN]]/Tableau17[[#This Row],[2015-T2-TOTAL]],"")</f>
        <v>0.30331753554502372</v>
      </c>
      <c r="KH7" s="26">
        <f>IFERROR(Tableau17[[#This Row],[2015-T2-BC-SOC]]/Tableau17[[#This Row],[2015-T2-TOTAL]],"")</f>
        <v>0</v>
      </c>
      <c r="KI7" s="26">
        <f>IFERROR(Tableau17[[#This Row],[2015-T2-BC-UD]]/Tableau17[[#This Row],[2015-T2-TOTAL]],"")</f>
        <v>0.69668246445497628</v>
      </c>
      <c r="KJ7" s="26">
        <f>IFERROR(Tableau17[[#This Row],[2015-T2-BC-UG]]/Tableau17[[#This Row],[2015-T2-TOTAL]],"")</f>
        <v>0</v>
      </c>
      <c r="KK7" s="26">
        <f>IFERROR(Tableau17[[#This Row],[2017 (L)-T1-COM]]/Tableau17[[#This Row],[2017 (L)-T1-TOTAL]],"")</f>
        <v>2.2556390977443608E-2</v>
      </c>
      <c r="KL7" s="26">
        <f>IFERROR(Tableau17[[#This Row],[2017 (L)-T1-DIV]]/Tableau17[[#This Row],[2017 (L)-T1-TOTAL]],"")</f>
        <v>3.7593984962406013E-3</v>
      </c>
      <c r="KM7" s="26">
        <f>IFERROR(Tableau17[[#This Row],[2017 (L)-T1-DLF]]/Tableau17[[#This Row],[2017 (L)-T1-TOTAL]],"")</f>
        <v>9.3984962406015032E-3</v>
      </c>
      <c r="KN7" s="26">
        <f>IFERROR(Tableau17[[#This Row],[2017 (L)-T1-DVD]]/Tableau17[[#This Row],[2017 (L)-T1-TOTAL]],"")</f>
        <v>0</v>
      </c>
      <c r="KO7" s="26">
        <f>IFERROR(Tableau17[[#This Row],[2017 (L)-T1-DVG]]/Tableau17[[#This Row],[2017 (L)-T1-TOTAL]],"")</f>
        <v>0</v>
      </c>
      <c r="KP7" s="26">
        <f>IFERROR(Tableau17[[#This Row],[2017 (L)-T1-ECO]]/Tableau17[[#This Row],[2017 (L)-T1-TOTAL]],"")</f>
        <v>0.10526315789473684</v>
      </c>
      <c r="KQ7" s="26">
        <f>IFERROR(Tableau17[[#This Row],[2017 (L)-T1-EXD]]/Tableau17[[#This Row],[2017 (L)-T1-TOTAL]],"")</f>
        <v>5.6390977443609019E-3</v>
      </c>
      <c r="KR7" s="26">
        <f>IFERROR(Tableau17[[#This Row],[2017 (L)-T1-EXG]]/Tableau17[[#This Row],[2017 (L)-T1-TOTAL]],"")</f>
        <v>0</v>
      </c>
      <c r="KS7" s="26">
        <f>IFERROR(Tableau17[[#This Row],[2017 (L)-T1-FI]]/Tableau17[[#This Row],[2017 (L)-T1-TOTAL]],"")</f>
        <v>0.10526315789473684</v>
      </c>
      <c r="KT7" s="26">
        <f>IFERROR(Tableau17[[#This Row],[2017 (L)-T1-FN]]/Tableau17[[#This Row],[2017 (L)-T1-TOTAL]],"")</f>
        <v>0.10338345864661654</v>
      </c>
      <c r="KU7" s="26">
        <f>IFERROR(Tableau17[[#This Row],[2017 (L)-T1-LR]]/Tableau17[[#This Row],[2017 (L)-T1-TOTAL]],"")</f>
        <v>0.22744360902255639</v>
      </c>
      <c r="KV7" s="26">
        <f>IFERROR(Tableau17[[#This Row],[2017 (L)-T1-MDM]]/Tableau17[[#This Row],[2017 (L)-T1-TOTAL]],"")</f>
        <v>0.41353383458646614</v>
      </c>
      <c r="KW7" s="26">
        <f>IFERROR(Tableau17[[#This Row],[2017 (L)-T1-RDG]]/Tableau17[[#This Row],[2017 (L)-T1-TOTAL]],"")</f>
        <v>3.7593984962406013E-3</v>
      </c>
      <c r="KX7" s="26">
        <f>IFERROR(Tableau17[[#This Row],[2017 (L)-T1-REG]]/Tableau17[[#This Row],[2017 (L)-T1-TOTAL]],"")</f>
        <v>0</v>
      </c>
      <c r="KY7" s="26">
        <f>IFERROR(Tableau17[[#This Row],[2017 (L)-T1-REM]]/Tableau17[[#This Row],[2017 (L)-T1-TOTAL]],"")</f>
        <v>0</v>
      </c>
      <c r="KZ7" s="26">
        <f>IFERROR(Tableau17[[#This Row],[2017 (L)-T1-SOC]]/Tableau17[[#This Row],[2017 (L)-T1-TOTAL]],"")</f>
        <v>0</v>
      </c>
      <c r="LA7" s="26">
        <f>IFERROR(Tableau17[[#This Row],[2017 (L)-T1-UDI]]/Tableau17[[#This Row],[2017 (L)-T1-TOTAL]],"")</f>
        <v>0</v>
      </c>
      <c r="LB7" s="26">
        <f>IFERROR(Tableau17[[#This Row],[2017 (L)-T2-FI]]/Tableau17[[#This Row],[2017 (L)-T2-TOTAL]],"")</f>
        <v>0</v>
      </c>
      <c r="LC7" s="26">
        <f>IFERROR(Tableau17[[#This Row],[2017 (L)-T2-FN]]/Tableau17[[#This Row],[2017 (L)-T2-TOTAL]],"")</f>
        <v>0</v>
      </c>
      <c r="LD7" s="26">
        <f>IFERROR(Tableau17[[#This Row],[2017 (L)-T2-LR]]/Tableau17[[#This Row],[2017 (L)-T2-TOTAL]],"")</f>
        <v>0.36009174311926606</v>
      </c>
      <c r="LE7" s="26">
        <f>IFERROR(Tableau17[[#This Row],[2017 (L)-T2-MDM]]/Tableau17[[#This Row],[2017 (L)-T2-TOTAL]],"")</f>
        <v>0.63990825688073394</v>
      </c>
      <c r="LF7" s="26">
        <f>IFERROR(Tableau17[[#This Row],[2017 (L)-T2-REM]]/Tableau17[[#This Row],[2017 (L)-T2-TOTAL]],"")</f>
        <v>0</v>
      </c>
      <c r="LG7" s="26">
        <f>IFERROR(Tableau17[[#This Row],[2017-T1-ARTHAUD Nathalie]]/Tableau17[[#This Row],[2017-T1-TOTAL]],"")</f>
        <v>0</v>
      </c>
      <c r="LH7" s="26">
        <f>IFERROR(Tableau17[[#This Row],[2017-T1-ASSELINEAU Fran]]/Tableau17[[#This Row],[2017-T1-TOTAL]],"")</f>
        <v>3.6144578313253013E-3</v>
      </c>
      <c r="LI7" s="26">
        <f>IFERROR(Tableau17[[#This Row],[2017-T1-CHEMINADE Jacques]]/Tableau17[[#This Row],[2017-T1-TOTAL]],"")</f>
        <v>1.2048192771084338E-3</v>
      </c>
      <c r="LJ7" s="26">
        <f>IFERROR(Tableau17[[#This Row],[2017-T1-DUPONT-AIGNAN Nicolas]]/Tableau17[[#This Row],[2017-T1-TOTAL]],"")</f>
        <v>4.6987951807228916E-2</v>
      </c>
      <c r="LK7" s="26">
        <f>IFERROR(Tableau17[[#This Row],[2017-T1-FILLON Fran]]/Tableau17[[#This Row],[2017-T1-TOTAL]],"")</f>
        <v>0.27228915662650605</v>
      </c>
      <c r="LL7" s="26">
        <f>IFERROR(Tableau17[[#This Row],[2017-T1-HAMON Beno]]/Tableau17[[#This Row],[2017-T1-TOTAL]],"")</f>
        <v>7.9518072289156624E-2</v>
      </c>
      <c r="LM7" s="26">
        <f>IFERROR(Tableau17[[#This Row],[2017-T1-LASSALLE Jean]]/Tableau17[[#This Row],[2017-T1-TOTAL]],"")</f>
        <v>7.2289156626506026E-3</v>
      </c>
      <c r="LN7" s="26">
        <f>IFERROR(Tableau17[[#This Row],[2017-T1-LE PEN Marine]]/Tableau17[[#This Row],[2017-T1-TOTAL]],"")</f>
        <v>0.17228915662650601</v>
      </c>
      <c r="LO7" s="26">
        <f>IFERROR(Tableau17[[#This Row],[2017-T1-M Jean-Luc]]/Tableau17[[#This Row],[2017-T1-TOTAL]],"")</f>
        <v>0.14819277108433734</v>
      </c>
      <c r="LP7" s="26">
        <f>IFERROR(Tableau17[[#This Row],[2017-T1-MACRON Emmanuel]]/Tableau17[[#This Row],[2017-T1-TOTAL]],"")</f>
        <v>0.26626506024096386</v>
      </c>
      <c r="LQ7" s="26">
        <f>IFERROR(Tableau17[[#This Row],[2017-T1-POUTOU Philippe]]/Tableau17[[#This Row],[2017-T1-TOTAL]],"")</f>
        <v>2.4096385542168677E-3</v>
      </c>
      <c r="LR7" s="26">
        <f>IFERROR(Tableau17[[#This Row],[2017-T2-LE PEN Marine]]/Tableau17[[#This Row],[2017-T2-TOTAL]],"")</f>
        <v>0.29018492176386912</v>
      </c>
      <c r="LS7" s="26">
        <f>IFERROR(Tableau17[[#This Row],[2017-T2-MACRON Emmanuel]]/Tableau17[[#This Row],[2017-T2-TOTAL]],"")</f>
        <v>0.70981507823613088</v>
      </c>
      <c r="LT7" s="26">
        <f>IFERROR(Tableau17[[#This Row],[2019-T1-ALEXANDRE Audric]]/Tableau17[[#This Row],[2019-T1-TOTAL]],"")</f>
        <v>0</v>
      </c>
      <c r="LU7" s="26">
        <f>IFERROR(Tableau17[[#This Row],[2019-T1-ARTHAUD Nathalie]]/Tableau17[[#This Row],[2019-T1-TOTAL]],"")</f>
        <v>1.9193857965451055E-3</v>
      </c>
      <c r="LV7" s="26">
        <f>IFERROR(Tableau17[[#This Row],[2019-T1-ASSELINEAU François]]/Tableau17[[#This Row],[2019-T1-TOTAL]],"")</f>
        <v>7.677543186180422E-3</v>
      </c>
      <c r="LW7" s="26">
        <f>IFERROR(Tableau17[[#This Row],[2019-T1-AUBRY Manon]]/Tableau17[[#This Row],[2019-T1-TOTAL]],"")</f>
        <v>4.0307101727447218E-2</v>
      </c>
      <c r="LX7" s="26">
        <f>IFERROR(Tableau17[[#This Row],[2019-T1-AZERGUI Nagib]]/Tableau17[[#This Row],[2019-T1-TOTAL]],"")</f>
        <v>0</v>
      </c>
      <c r="LY7" s="26">
        <f>IFERROR(Tableau17[[#This Row],[2019-T1-BARDELLA Jordan]]/Tableau17[[#This Row],[2019-T1-TOTAL]],"")</f>
        <v>0.19385796545105566</v>
      </c>
      <c r="LZ7" s="26">
        <f>IFERROR(Tableau17[[#This Row],[2019-T1-BELLAMY François-Xavier]]/Tableau17[[#This Row],[2019-T1-TOTAL]],"")</f>
        <v>9.0211132437619967E-2</v>
      </c>
      <c r="MA7" s="26">
        <f>IFERROR(Tableau17[[#This Row],[2019-T1-BIDOU Olivier]]/Tableau17[[#This Row],[2019-T1-TOTAL]],"")</f>
        <v>0</v>
      </c>
      <c r="MB7" s="26">
        <f>IFERROR(Tableau17[[#This Row],[2019-T1-BOURG Dominique]]/Tableau17[[#This Row],[2019-T1-TOTAL]],"")</f>
        <v>2.3032629558541268E-2</v>
      </c>
      <c r="MC7" s="26">
        <f>IFERROR(Tableau17[[#This Row],[2019-T1-BROSSAT Ian]]/Tableau17[[#This Row],[2019-T1-TOTAL]],"")</f>
        <v>2.3032629558541268E-2</v>
      </c>
      <c r="MD7" s="26">
        <f>IFERROR(Tableau17[[#This Row],[2019-T1-CAILLAUD Sophie]]/Tableau17[[#This Row],[2019-T1-TOTAL]],"")</f>
        <v>0</v>
      </c>
      <c r="ME7" s="26">
        <f>IFERROR(Tableau17[[#This Row],[2019-T1-CAMUS Renaud]]/Tableau17[[#This Row],[2019-T1-TOTAL]],"")</f>
        <v>0</v>
      </c>
      <c r="MF7" s="26">
        <f>IFERROR(Tableau17[[#This Row],[2019-T1-CHALENÇON Christophe]]/Tableau17[[#This Row],[2019-T1-TOTAL]],"")</f>
        <v>0</v>
      </c>
      <c r="MG7" s="26">
        <f>IFERROR(Tableau17[[#This Row],[2019-T1-CORBET Cathy Denise Ginette]]/Tableau17[[#This Row],[2019-T1-TOTAL]],"")</f>
        <v>0</v>
      </c>
      <c r="MH7" s="26">
        <f>IFERROR(Tableau17[[#This Row],[2019-T1-DE PREVOISIN Robert]]/Tableau17[[#This Row],[2019-T1-TOTAL]],"")</f>
        <v>0</v>
      </c>
      <c r="MI7" s="26">
        <f>IFERROR(Tableau17[[#This Row],[2019-T1-DELFEL Thérèse]]/Tableau17[[#This Row],[2019-T1-TOTAL]],"")</f>
        <v>0</v>
      </c>
      <c r="MJ7" s="26">
        <f>IFERROR(Tableau17[[#This Row],[2019-T1-DIEUMEGARD Pierre]]/Tableau17[[#This Row],[2019-T1-TOTAL]],"")</f>
        <v>0</v>
      </c>
      <c r="MK7" s="26">
        <f>IFERROR(Tableau17[[#This Row],[2019-T1-DUPONT-AIGNAN Nicolas]]/Tableau17[[#This Row],[2019-T1-TOTAL]],"")</f>
        <v>2.6871401151631478E-2</v>
      </c>
      <c r="ML7" s="26">
        <f>IFERROR(Tableau17[[#This Row],[2019-T1-GERNIGON Yves]]/Tableau17[[#This Row],[2019-T1-TOTAL]],"")</f>
        <v>0</v>
      </c>
      <c r="MM7" s="26">
        <f>IFERROR(Tableau17[[#This Row],[2019-T1-GLUCKSMANN Raphaël]]/Tableau17[[#This Row],[2019-T1-TOTAL]],"")</f>
        <v>5.3742802303262956E-2</v>
      </c>
      <c r="MN7" s="26">
        <f>IFERROR(Tableau17[[#This Row],[2019-T1-HAMON Benoît]]/Tableau17[[#This Row],[2019-T1-TOTAL]],"")</f>
        <v>1.5355086372360844E-2</v>
      </c>
      <c r="MO7" s="26">
        <f>IFERROR(Tableau17[[#This Row],[2019-T1-HELGEN Gilles]]/Tableau17[[#This Row],[2019-T1-TOTAL]],"")</f>
        <v>0</v>
      </c>
      <c r="MP7" s="26">
        <f>IFERROR(Tableau17[[#This Row],[2019-T1-JADOT Yannick]]/Tableau17[[#This Row],[2019-T1-TOTAL]],"")</f>
        <v>0.21113243761996162</v>
      </c>
      <c r="MQ7" s="26">
        <f>IFERROR(Tableau17[[#This Row],[2019-T1-LAGARDE Jean-Christophe]]/Tableau17[[#This Row],[2019-T1-TOTAL]],"")</f>
        <v>1.9193857965451054E-2</v>
      </c>
      <c r="MR7" s="26">
        <f>IFERROR(Tableau17[[#This Row],[2019-T1-LALANNE Francis]]/Tableau17[[#This Row],[2019-T1-TOTAL]],"")</f>
        <v>1.9193857965451055E-3</v>
      </c>
      <c r="MS7" s="26">
        <f>IFERROR(Tableau17[[#This Row],[2019-T1-LOISEAU Nathalie]]/Tableau17[[#This Row],[2019-T1-TOTAL]],"")</f>
        <v>0.28790786948176583</v>
      </c>
      <c r="MT7" s="26">
        <f>IFERROR(Tableau17[[#This Row],[2019-T1-MARIE Florie]]/Tableau17[[#This Row],[2019-T1-TOTAL]],"")</f>
        <v>3.838771593090211E-3</v>
      </c>
      <c r="MU7" s="26">
        <f>IFERROR(Tableau17[[#This Row],[2008-T1-MACROEXTRDROITE]]/Tableau17[[#This Row],[2008-T1-MACROTOTALE]],"")</f>
        <v>5.6768558951965066E-2</v>
      </c>
      <c r="MV7" s="26">
        <f>IFERROR(Tableau17[[#This Row],[2008-T1-MACRODROITE]]/Tableau17[[#This Row],[2008-T1-MACROTOTALE]],"")</f>
        <v>0.62227074235807855</v>
      </c>
      <c r="MW7" s="26">
        <f>IFERROR(Tableau17[[#This Row],[2008-T1-MACROCENTRE]]/Tableau17[[#This Row],[2008-T1-MACROTOTALE]],"")</f>
        <v>0</v>
      </c>
      <c r="MX7" s="26">
        <f>IFERROR(Tableau17[[#This Row],[2008-T1-MACROGAUCHE]]/Tableau17[[#This Row],[2008-T1-MACROTOTALE]],"")</f>
        <v>0.32096069868995636</v>
      </c>
      <c r="MY7" s="26">
        <f>IFERROR(Tableau17[[#This Row],[2008-T1-MACROAUTRE]]/Tableau17[[#This Row],[2008-T1-MACROTOTALE]],"")</f>
        <v>0</v>
      </c>
      <c r="MZ7" s="26">
        <f>IFERROR(Tableau17[[#This Row],[2008-T2-MACROEXTRDROITE]]/Tableau17[[#This Row],[2008-T2-MACROTOTALE]],"")</f>
        <v>0</v>
      </c>
      <c r="NA7" s="26">
        <f>IFERROR(Tableau17[[#This Row],[2008-T2-MACRODROITE]]/Tableau17[[#This Row],[2008-T2-MACROTOTALE]],"")</f>
        <v>0.61632653061224485</v>
      </c>
      <c r="NB7" s="26">
        <f>IFERROR(Tableau17[[#This Row],[2008-T2-MACROCENTRE]]/Tableau17[[#This Row],[2008-T2-MACROTOTALE]],"")</f>
        <v>0</v>
      </c>
      <c r="NC7" s="26">
        <f>IFERROR(Tableau17[[#This Row],[2008-T2-MACROGAUCHE]]/Tableau17[[#This Row],[2008-T2-MACROTOTALE]],"")</f>
        <v>0.3836734693877551</v>
      </c>
      <c r="ND7" s="26">
        <f>IFERROR(Tableau17[[#This Row],[2008-T2-MACROAUTRE]]/Tableau17[[#This Row],[2008-T2-MACROTOTALE]],"")</f>
        <v>0</v>
      </c>
      <c r="NE7" s="26">
        <f>IFERROR(Tableau17[[#This Row],[2014-T1-MACROEXTRDROITE]]/Tableau17[[#This Row],[2014-T1-MACROTOTALE]],"")</f>
        <v>0.19964349376114082</v>
      </c>
      <c r="NF7" s="26">
        <f>IFERROR(Tableau17[[#This Row],[2014-T1-MACRODROITE]]/Tableau17[[#This Row],[2014-T1-MACROTOTALE]],"")</f>
        <v>0.45811051693404636</v>
      </c>
      <c r="NG7" s="26">
        <f>IFERROR(Tableau17[[#This Row],[2014-T1-MACROCENTRE]]/Tableau17[[#This Row],[2014-T1-MACROTOTALE]],"")</f>
        <v>1.06951871657754E-2</v>
      </c>
      <c r="NH7" s="26">
        <f>IFERROR(Tableau17[[#This Row],[2014-T1-MACROGAUCHE]]/Tableau17[[#This Row],[2014-T1-MACROTOTALE]],"")</f>
        <v>0.33155080213903743</v>
      </c>
      <c r="NI7" s="26">
        <f>IFERROR(Tableau17[[#This Row],[2014-T1-MACROAUTRE]]/Tableau17[[#This Row],[2014-T1-MACROTOTALE]],"")</f>
        <v>0</v>
      </c>
      <c r="NJ7" s="26">
        <f>IFERROR(Tableau17[[#This Row],[2014-T2-MACROEXTRDROITE]]/Tableau17[[#This Row],[2014-T2-MACROTOTALE]],"")</f>
        <v>0.17830882352941177</v>
      </c>
      <c r="NK7" s="26">
        <f>IFERROR(Tableau17[[#This Row],[2014-T2-MACRODROITE]]/Tableau17[[#This Row],[2014-T2-MACROTOTALE]],"")</f>
        <v>0.53492647058823528</v>
      </c>
      <c r="NL7" s="26">
        <f>IFERROR(Tableau17[[#This Row],[2014-T2-MACROCENTRE]]/Tableau17[[#This Row],[2014-T2-MACROTOTALE]],"")</f>
        <v>0</v>
      </c>
      <c r="NM7" s="26">
        <f>IFERROR(Tableau17[[#This Row],[2014-T2-MACROGAUCHE]]/Tableau17[[#This Row],[2014-T2-MACROTOTALE]],"")</f>
        <v>0.28676470588235292</v>
      </c>
      <c r="NN7" s="26">
        <f>IFERROR(Tableau17[[#This Row],[2014-T2-MACROAUTRE]]/Tableau17[[#This Row],[2014-T2-MACROTOTALE]],"")</f>
        <v>0</v>
      </c>
      <c r="NO7" s="26">
        <f>IFERROR( Tableau17[[#This Row],[2015-T1-MACROEXTRDROITE]]/Tableau17[[#This Row],[2015-T1-MACROTOTALE]],"")</f>
        <v>0.29661016949152541</v>
      </c>
      <c r="NP7" s="26">
        <f>IFERROR(Tableau17[[#This Row],[2015-T1-MACRODROITE]]/Tableau17[[#This Row],[2015-T1-MACROTOTALE]],"")</f>
        <v>0.37076271186440679</v>
      </c>
      <c r="NQ7" s="26">
        <f>IFERROR(Tableau17[[#This Row],[2015-T1-MACROCENTRE]]/Tableau17[[#This Row],[2015-T1-MACROTOTALE]],"")</f>
        <v>0</v>
      </c>
      <c r="NR7" s="26">
        <f>IFERROR(Tableau17[[#This Row],[2015-T1-MACROGAUCHE]]/Tableau17[[#This Row],[2015-T1-MACROTOTALE]],"")</f>
        <v>0.3326271186440678</v>
      </c>
      <c r="NS7" s="26">
        <f>IFERROR(Tableau17[[#This Row],[2015-T1-MACROAUTRE]]/Tableau17[[#This Row],[2015-T1-MACROTOTALE]],"")</f>
        <v>0</v>
      </c>
      <c r="NT7" s="26">
        <f>IFERROR(Tableau17[[#This Row],[2015-T2-MACROEXTRDROITE]]/Tableau17[[#This Row],[2015-T2-MACROTOTALE]],"")</f>
        <v>0.30331753554502372</v>
      </c>
      <c r="NU7" s="26">
        <f>IFERROR(Tableau17[[#This Row],[2015-T2-MACRODROITE]]/Tableau17[[#This Row],[2015-T2-MACROTOTALE]],"")</f>
        <v>0.69668246445497628</v>
      </c>
      <c r="NV7" s="26">
        <f>IFERROR(Tableau17[[#This Row],[2015-T2-MACROCENTRE]]/Tableau17[[#This Row],[2015-T2-MACROTOTALE]],"")</f>
        <v>0</v>
      </c>
      <c r="NW7" s="26">
        <f>IFERROR(Tableau17[[#This Row],[2015-T2-MACROGAUCHE]]/Tableau17[[#This Row],[2015-T2-MACROTOTALE]],"")</f>
        <v>0</v>
      </c>
      <c r="NX7" s="26">
        <f>IFERROR(Tableau17[[#This Row],[2015-T2-MACROAUTRE]]/Tableau17[[#This Row],[2015-T2-MACROTOTALE]],"")</f>
        <v>0</v>
      </c>
      <c r="NY7" s="26">
        <f>IFERROR(Tableau17[[#This Row],[2017-T1-MACROEXTRDROITE]]/Tableau17[[#This Row],[2017-T1-MACROTOTALE]],"")</f>
        <v>0.22409638554216868</v>
      </c>
      <c r="NZ7" s="26">
        <f>IFERROR(Tableau17[[#This Row],[2017-T1-MACRODROITE]]/Tableau17[[#This Row],[2017-T1-MACROTOTALE]],"")</f>
        <v>0.27228915662650605</v>
      </c>
      <c r="OA7" s="26">
        <f>IFERROR(Tableau17[[#This Row],[2017-T1-MACROCENTRE]]/Tableau17[[#This Row],[2017-T1-MACROTOTALE]],"")</f>
        <v>0.26626506024096386</v>
      </c>
      <c r="OB7" s="26">
        <f>IFERROR(Tableau17[[#This Row],[2017-T1-MACROGAUCHE]]/Tableau17[[#This Row],[2017-T1-MACROTOTALE]],"")</f>
        <v>0.23012048192771084</v>
      </c>
      <c r="OC7" s="26">
        <f>IFERROR(Tableau17[[#This Row],[2017-T1-MACROAUTRE]]/Tableau17[[#This Row],[2017-T1-MACROTOTALE]],"")</f>
        <v>7.2289156626506026E-3</v>
      </c>
      <c r="OD7" s="26">
        <f>IFERROR(Tableau17[[#This Row],[2017-T2-MACROEXTRDROITE]]/Tableau17[[#This Row],[2017-T2-MACROTOTALE]],"")</f>
        <v>0.29018492176386912</v>
      </c>
      <c r="OE7" s="26">
        <f>IFERROR(Tableau17[[#This Row],[2017-T2-MACRODROITE]]/Tableau17[[#This Row],[2017-T2-MACROTOTALE]],"")</f>
        <v>0</v>
      </c>
      <c r="OF7" s="26">
        <f>IFERROR(Tableau17[[#This Row],[2017-T2-MACROCENTRE]]/Tableau17[[#This Row],[2017-T2-MACROTOTALE]],"")</f>
        <v>0.70981507823613088</v>
      </c>
      <c r="OG7" s="26">
        <f>IFERROR(Tableau17[[#This Row],[2017-T2-MACROGAUCHE]]/Tableau17[[#This Row],[2017-T2-MACROTOTALE]],"")</f>
        <v>0</v>
      </c>
      <c r="OH7" s="26">
        <f>IFERROR(Tableau17[[#This Row],[2017-T2-MACROAUTRE]]/Tableau17[[#This Row],[2017-T2-MACROTOTALE]],"")</f>
        <v>0</v>
      </c>
      <c r="OI7" s="26">
        <f>IFERROR(Tableau17[[#This Row],[2019-T1-MACROEXTRDROITE]]/Tableau17[[#This Row],[2019-T1-MACROTOTALE]],"")</f>
        <v>0.2332089552238806</v>
      </c>
      <c r="OJ7" s="26">
        <f>IFERROR(Tableau17[[#This Row],[2019-T1-MACRODROITE]]/Tableau17[[#This Row],[2019-T1-MACROTOTALE]],"")</f>
        <v>0.10634328358208955</v>
      </c>
      <c r="OK7" s="26">
        <f>IFERROR(Tableau17[[#This Row],[2019-T1-MACROCENTRE]]/Tableau17[[#This Row],[2019-T1-MACROTOTALE]],"")</f>
        <v>0.27985074626865669</v>
      </c>
      <c r="OL7" s="26">
        <f>IFERROR(Tableau17[[#This Row],[2019-T1-MACROGAUCHE]]/Tableau17[[#This Row],[2019-T1-MACROTOTALE]],"")</f>
        <v>0.33582089552238809</v>
      </c>
      <c r="OM7" s="26">
        <f>IFERROR(Tableau17[[#This Row],[2019-T1-MACROAUTRE]]/Tableau17[[#This Row],[2019-T1-MACROTOTALE]],"")</f>
        <v>4.4776119402985072E-2</v>
      </c>
      <c r="ON7" s="26">
        <f>IFERROR(Tableau17[[#This Row],[2020-T1-MACROEXTRDROITE]]/Tableau17[[#This Row],[2020-T1-MACROTOTALE]],"")</f>
        <v>0.16492146596858639</v>
      </c>
      <c r="OO7" s="26">
        <f>IFERROR(Tableau17[[#This Row],[2020-T1-MACRODROITE]]/Tableau17[[#This Row],[2020-T1-MACROTOTALE]],"")</f>
        <v>0.3193717277486911</v>
      </c>
      <c r="OP7" s="26">
        <f>IFERROR(Tableau17[[#This Row],[2020-T1-MACROCENTRE]]/Tableau17[[#This Row],[2020-T1-MACROTOTALE]],"")</f>
        <v>0.1099476439790576</v>
      </c>
      <c r="OQ7" s="26">
        <f>IFERROR(Tableau17[[#This Row],[2020-T1-MACROGAUCHE]]/Tableau17[[#This Row],[2020-T1-MACROTOTALE]],"")</f>
        <v>0.40575916230366493</v>
      </c>
      <c r="OR7" s="26">
        <f>IFERROR(Tableau17[[#This Row],[2020-T1-MACROAUTRE]]/Tableau17[[#This Row],[2020-T1-MACROTOTALE]],"")</f>
        <v>0</v>
      </c>
      <c r="OS7" s="26">
        <f>IFERROR(Tableau17[[#This Row],[2017 (L)-T1-MACROEXTRDROITE]]/Tableau17[[#This Row],[2017 (L)-T1-MACROTOTALE]],"")</f>
        <v>0.11842105263157894</v>
      </c>
      <c r="OT7" s="26">
        <f>IFERROR(Tableau17[[#This Row],[2017 (L)-T1-MACRODROITE]]/Tableau17[[#This Row],[2017 (L)-T1-MACROTOTALE]],"")</f>
        <v>0.22744360902255639</v>
      </c>
      <c r="OU7" s="26">
        <f>IFERROR(Tableau17[[#This Row],[2017 (L)-T1-MACROCENTRE]]/Tableau17[[#This Row],[2017 (L)-T1-MACROTOTALE]],"")</f>
        <v>0.41353383458646614</v>
      </c>
      <c r="OV7" s="26">
        <f>IFERROR(Tableau17[[#This Row],[2017 (L)-T1-MACROGAUCHE]]/Tableau17[[#This Row],[2017 (L)-T1-MACROTOTALE]],"")</f>
        <v>0.23684210526315788</v>
      </c>
      <c r="OW7" s="26">
        <f>IFERROR(Tableau17[[#This Row],[2017 (L)-T1-MACROAUTRE]]/Tableau17[[#This Row],[2017 (L)-T1-MACROTOTALE]],"")</f>
        <v>3.7593984962406013E-3</v>
      </c>
      <c r="OX7" s="26">
        <f>IFERROR(Tableau17[[#This Row],[2017 (L)-T2-MACROEXTRDROITE]]/Tableau17[[#This Row],[2017 (L)-T2-MACROTOTALE]],"")</f>
        <v>0</v>
      </c>
      <c r="OY7" s="26">
        <f>IFERROR(Tableau17[[#This Row],[2017 (L)-T2-MACRODROITE]]/Tableau17[[#This Row],[2017 (L)-T2-MACROTOTALE]],"")</f>
        <v>0.36009174311926606</v>
      </c>
      <c r="OZ7" s="26">
        <f>IFERROR(Tableau17[[#This Row],[2017 (L)-T2-MACROCENTRE]]/Tableau17[[#This Row],[2017 (L)-T2-MACROTOTALE]],"")</f>
        <v>0.63990825688073394</v>
      </c>
      <c r="PA7" s="26">
        <f>IFERROR(Tableau17[[#This Row],[2017 (L)-T2-MACROGAUCHE]]/Tableau17[[#This Row],[2017 (L)-T2-MACROTOTALE]],"")</f>
        <v>0</v>
      </c>
      <c r="PB7" s="26">
        <f>IFERROR(Tableau17[[#This Row],[2017 (L)-T2-MACROAUTRE]]/Tableau17[[#This Row],[2017 (L)-T2-MACROTOTALE]],"")</f>
        <v>0</v>
      </c>
      <c r="PC7" s="26">
        <f>IFERROR(Tableau17[[#This Row],[2008_T1_PROCUS]]/Tableau17[[#This Row],[2008_T1_INSCRITS]],0)</f>
        <v>1.9310344827586208E-2</v>
      </c>
      <c r="PD7" s="26">
        <f>IFERROR(Tableau17[[#This Row],[2008_T2_PROCUS]]/Tableau17[[#This Row],[2008_T2_INSCRITS]],0)</f>
        <v>1.9337016574585635E-2</v>
      </c>
      <c r="PE7" s="26">
        <f>Tableau17[[#This Row],[2014_T1_PROCUS]]/Tableau17[[#This Row],[2014_T1_INSCRITS]]</f>
        <v>3.9908779931584946E-2</v>
      </c>
      <c r="PF7" s="26">
        <f>IFERROR(Tableau17[[#This Row],[2014_T2_PROCUS]]/Tableau17[[#This Row],[2014_T2_INSCRITS]],0)</f>
        <v>1.1402508551881414E-3</v>
      </c>
    </row>
    <row r="8" spans="1:422" hidden="1" x14ac:dyDescent="0.2">
      <c r="A8" s="1">
        <v>6</v>
      </c>
      <c r="B8" s="1" t="s">
        <v>448</v>
      </c>
      <c r="C8" s="1" t="s">
        <v>451</v>
      </c>
      <c r="D8" s="1" t="s">
        <v>451</v>
      </c>
      <c r="E8" s="1">
        <v>1206</v>
      </c>
      <c r="F8" s="1">
        <v>5.417637</v>
      </c>
      <c r="G8" s="1">
        <v>43.302084000000001</v>
      </c>
      <c r="H8" s="3">
        <v>1313</v>
      </c>
      <c r="I8" s="3">
        <v>312</v>
      </c>
      <c r="K8" s="1">
        <v>4</v>
      </c>
      <c r="L8" s="1">
        <v>72</v>
      </c>
      <c r="M8" s="1">
        <v>11</v>
      </c>
      <c r="P8" s="1">
        <v>134</v>
      </c>
      <c r="Q8" s="1">
        <v>51</v>
      </c>
      <c r="R8" s="1">
        <v>69</v>
      </c>
      <c r="S8" s="1">
        <v>110</v>
      </c>
      <c r="T8" s="1">
        <v>44</v>
      </c>
      <c r="U8" s="1">
        <v>495</v>
      </c>
      <c r="V8" s="1">
        <v>1261</v>
      </c>
      <c r="W8" s="1">
        <v>781</v>
      </c>
      <c r="X8" s="1">
        <v>48</v>
      </c>
      <c r="Y8" s="2">
        <v>0.61934971999999999</v>
      </c>
      <c r="Z8" s="1">
        <v>1261</v>
      </c>
      <c r="AA8" s="1">
        <v>815</v>
      </c>
      <c r="AB8" s="1">
        <v>65</v>
      </c>
      <c r="AC8" s="2">
        <v>0.64631245000000004</v>
      </c>
      <c r="AD8" s="1">
        <v>1313</v>
      </c>
      <c r="AE8" s="1">
        <v>501</v>
      </c>
      <c r="AF8" s="2">
        <v>0.38156892999999997</v>
      </c>
      <c r="AG8" s="1">
        <f t="shared" si="0"/>
        <v>312</v>
      </c>
      <c r="AH8" s="1">
        <v>1253</v>
      </c>
      <c r="AI8" s="1">
        <v>802</v>
      </c>
      <c r="AJ8" s="1">
        <v>19</v>
      </c>
      <c r="AK8" s="2">
        <v>0.64006384999999999</v>
      </c>
      <c r="AL8" s="1">
        <v>1252</v>
      </c>
      <c r="AM8" s="1">
        <v>860</v>
      </c>
      <c r="AN8" s="1">
        <v>25</v>
      </c>
      <c r="AO8" s="2">
        <v>0.68690096</v>
      </c>
      <c r="AP8" s="1">
        <v>1273</v>
      </c>
      <c r="AQ8" s="1">
        <v>671</v>
      </c>
      <c r="AR8" s="2">
        <v>0.52710133999999997</v>
      </c>
      <c r="AS8" s="1">
        <v>1272</v>
      </c>
      <c r="AT8" s="1">
        <v>712</v>
      </c>
      <c r="AU8" s="2">
        <v>0.55974842999999996</v>
      </c>
      <c r="AV8" s="1">
        <v>1334</v>
      </c>
      <c r="AW8" s="1">
        <v>714</v>
      </c>
      <c r="AX8" s="2">
        <v>0.53523237999999995</v>
      </c>
      <c r="AY8" s="1">
        <v>1334</v>
      </c>
      <c r="AZ8" s="1">
        <v>645</v>
      </c>
      <c r="BA8" s="2">
        <v>0.48350824999999997</v>
      </c>
      <c r="BB8" s="1">
        <v>1330</v>
      </c>
      <c r="BC8" s="1">
        <v>1092</v>
      </c>
      <c r="BD8" s="2">
        <v>0.82105262999999995</v>
      </c>
      <c r="BE8" s="1">
        <v>1330</v>
      </c>
      <c r="BF8" s="1">
        <v>1017</v>
      </c>
      <c r="BG8" s="2">
        <v>0.76466164999999997</v>
      </c>
      <c r="BH8" s="1">
        <v>1293</v>
      </c>
      <c r="BI8" s="1">
        <v>723</v>
      </c>
      <c r="BJ8" s="2">
        <v>0.55916473</v>
      </c>
      <c r="BK8" s="1">
        <v>36</v>
      </c>
      <c r="BM8" s="1">
        <v>6</v>
      </c>
      <c r="BN8" s="1">
        <v>27</v>
      </c>
      <c r="BO8" s="1">
        <v>46</v>
      </c>
      <c r="BP8" s="1">
        <v>428</v>
      </c>
      <c r="BQ8" s="1">
        <v>244</v>
      </c>
      <c r="BR8" s="1">
        <v>787</v>
      </c>
      <c r="BU8" s="1">
        <v>532</v>
      </c>
      <c r="BV8" s="1">
        <v>297</v>
      </c>
      <c r="BW8" s="1">
        <v>829</v>
      </c>
      <c r="BY8" s="1">
        <v>103</v>
      </c>
      <c r="BZ8" s="1">
        <v>13</v>
      </c>
      <c r="CB8" s="1">
        <v>39</v>
      </c>
      <c r="CC8" s="1">
        <v>160</v>
      </c>
      <c r="CD8" s="1">
        <v>299</v>
      </c>
      <c r="CE8" s="1">
        <v>139</v>
      </c>
      <c r="CF8" s="1">
        <v>753</v>
      </c>
      <c r="CG8" s="1">
        <v>187</v>
      </c>
      <c r="CH8" s="1">
        <v>407</v>
      </c>
      <c r="CI8" s="1">
        <v>192</v>
      </c>
      <c r="CJ8" s="1">
        <v>786</v>
      </c>
      <c r="CK8" s="1">
        <v>22</v>
      </c>
      <c r="CL8" s="1">
        <v>10</v>
      </c>
      <c r="CO8" s="1">
        <v>41</v>
      </c>
      <c r="CP8" s="1">
        <v>219</v>
      </c>
      <c r="CT8" s="1">
        <v>232</v>
      </c>
      <c r="CU8" s="1">
        <v>122</v>
      </c>
      <c r="CW8" s="1">
        <v>646</v>
      </c>
      <c r="CY8" s="1">
        <v>242</v>
      </c>
      <c r="DA8" s="1">
        <v>412</v>
      </c>
      <c r="DC8" s="1">
        <v>654</v>
      </c>
      <c r="DD8" s="1">
        <v>15</v>
      </c>
      <c r="DE8" s="1">
        <v>12</v>
      </c>
      <c r="DF8" s="1">
        <v>8</v>
      </c>
      <c r="DG8" s="1">
        <v>0</v>
      </c>
      <c r="DH8" s="1">
        <v>0</v>
      </c>
      <c r="DI8" s="1">
        <v>29</v>
      </c>
      <c r="DJ8" s="1">
        <v>3</v>
      </c>
      <c r="DK8" s="1">
        <v>1</v>
      </c>
      <c r="DL8" s="1">
        <v>61</v>
      </c>
      <c r="DM8" s="1">
        <v>101</v>
      </c>
      <c r="DN8" s="1">
        <v>176</v>
      </c>
      <c r="DP8" s="1">
        <v>3</v>
      </c>
      <c r="DR8" s="1">
        <v>268</v>
      </c>
      <c r="DS8" s="1">
        <v>21</v>
      </c>
      <c r="DU8" s="1">
        <v>698</v>
      </c>
      <c r="DX8" s="1">
        <v>316</v>
      </c>
      <c r="DZ8" s="1">
        <v>272</v>
      </c>
      <c r="EA8" s="1">
        <v>588</v>
      </c>
      <c r="EB8" s="1">
        <v>2</v>
      </c>
      <c r="EC8" s="1">
        <v>8</v>
      </c>
      <c r="ED8" s="1">
        <v>2</v>
      </c>
      <c r="EE8" s="1">
        <v>35</v>
      </c>
      <c r="EF8" s="1">
        <v>339</v>
      </c>
      <c r="EG8" s="1">
        <v>59</v>
      </c>
      <c r="EH8" s="1">
        <v>11</v>
      </c>
      <c r="EI8" s="1">
        <v>211</v>
      </c>
      <c r="EJ8" s="1">
        <v>150</v>
      </c>
      <c r="EK8" s="1">
        <v>249</v>
      </c>
      <c r="EL8" s="1">
        <v>5</v>
      </c>
      <c r="EM8" s="1">
        <v>1071</v>
      </c>
      <c r="EN8" s="1">
        <v>310</v>
      </c>
      <c r="EO8" s="1">
        <v>606</v>
      </c>
      <c r="EP8" s="1">
        <v>916</v>
      </c>
      <c r="EQ8" s="1">
        <v>0</v>
      </c>
      <c r="ER8" s="1">
        <v>2</v>
      </c>
      <c r="ES8" s="1">
        <v>5</v>
      </c>
      <c r="ET8" s="1">
        <v>25</v>
      </c>
      <c r="EU8" s="1">
        <v>0</v>
      </c>
      <c r="EV8" s="1">
        <v>157</v>
      </c>
      <c r="EW8" s="1">
        <v>82</v>
      </c>
      <c r="EX8" s="1">
        <v>3</v>
      </c>
      <c r="EY8" s="1">
        <v>7</v>
      </c>
      <c r="EZ8" s="1">
        <v>15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1</v>
      </c>
      <c r="FH8" s="1">
        <v>13</v>
      </c>
      <c r="FI8" s="1">
        <v>0</v>
      </c>
      <c r="FJ8" s="1">
        <v>49</v>
      </c>
      <c r="FK8" s="1">
        <v>16</v>
      </c>
      <c r="FL8" s="1">
        <v>0</v>
      </c>
      <c r="FM8" s="1">
        <v>108</v>
      </c>
      <c r="FN8" s="1">
        <v>17</v>
      </c>
      <c r="FO8" s="1">
        <v>9</v>
      </c>
      <c r="FP8" s="1">
        <v>180</v>
      </c>
      <c r="FQ8" s="1">
        <v>0</v>
      </c>
      <c r="FR8" s="1">
        <f>SUM(Tableau17[[#This Row],[2019-T1-ALEXANDRE Audric]:[2019-T1-MARIE Florie]])</f>
        <v>689</v>
      </c>
      <c r="FS8" s="1">
        <v>52</v>
      </c>
      <c r="FT8" s="1">
        <v>464</v>
      </c>
      <c r="FU8" s="1">
        <v>0</v>
      </c>
      <c r="FV8" s="1">
        <v>271</v>
      </c>
      <c r="FW8" s="1">
        <v>0</v>
      </c>
      <c r="FX8" s="1">
        <v>787</v>
      </c>
      <c r="FY8" s="1">
        <v>0</v>
      </c>
      <c r="FZ8" s="1">
        <v>532</v>
      </c>
      <c r="GA8" s="1">
        <v>0</v>
      </c>
      <c r="GB8" s="1">
        <v>297</v>
      </c>
      <c r="GC8" s="1">
        <v>0</v>
      </c>
      <c r="GD8" s="1">
        <v>829</v>
      </c>
      <c r="GE8" s="1">
        <v>160</v>
      </c>
      <c r="GF8" s="1">
        <v>402</v>
      </c>
      <c r="GG8" s="1">
        <v>0</v>
      </c>
      <c r="GH8" s="1">
        <v>191</v>
      </c>
      <c r="GI8" s="1">
        <v>0</v>
      </c>
      <c r="GJ8" s="1">
        <v>753</v>
      </c>
      <c r="GK8" s="1">
        <v>187</v>
      </c>
      <c r="GL8" s="1">
        <v>407</v>
      </c>
      <c r="GM8" s="1">
        <v>0</v>
      </c>
      <c r="GN8" s="1">
        <v>192</v>
      </c>
      <c r="GO8" s="1">
        <v>0</v>
      </c>
      <c r="GP8" s="1">
        <v>786</v>
      </c>
      <c r="GQ8" s="1">
        <v>229</v>
      </c>
      <c r="GR8" s="1">
        <v>232</v>
      </c>
      <c r="GS8" s="1">
        <v>0</v>
      </c>
      <c r="GT8" s="1">
        <v>163</v>
      </c>
      <c r="GU8" s="1">
        <v>22</v>
      </c>
      <c r="GV8" s="1">
        <v>646</v>
      </c>
      <c r="GW8" s="1">
        <v>242</v>
      </c>
      <c r="GX8" s="1">
        <v>412</v>
      </c>
      <c r="GY8" s="1">
        <v>0</v>
      </c>
      <c r="GZ8" s="1">
        <v>0</v>
      </c>
      <c r="HA8" s="1">
        <v>0</v>
      </c>
      <c r="HB8" s="1">
        <v>654</v>
      </c>
      <c r="HC8" s="1">
        <v>256</v>
      </c>
      <c r="HD8" s="1">
        <v>339</v>
      </c>
      <c r="HE8" s="1">
        <v>249</v>
      </c>
      <c r="HF8" s="1">
        <v>216</v>
      </c>
      <c r="HG8" s="1">
        <v>11</v>
      </c>
      <c r="HH8" s="1">
        <v>1071</v>
      </c>
      <c r="HI8" s="1">
        <v>310</v>
      </c>
      <c r="HJ8" s="1">
        <v>0</v>
      </c>
      <c r="HK8" s="1">
        <v>606</v>
      </c>
      <c r="HL8" s="1">
        <v>0</v>
      </c>
      <c r="HM8" s="1">
        <v>0</v>
      </c>
      <c r="HN8" s="1">
        <v>916</v>
      </c>
      <c r="HO8" s="1">
        <v>181</v>
      </c>
      <c r="HP8" s="1">
        <v>99</v>
      </c>
      <c r="HQ8" s="1">
        <v>180</v>
      </c>
      <c r="HR8" s="1">
        <v>215</v>
      </c>
      <c r="HS8" s="1">
        <v>28</v>
      </c>
      <c r="HT8" s="1">
        <v>703</v>
      </c>
      <c r="HU8" s="1">
        <v>69</v>
      </c>
      <c r="HV8" s="1">
        <v>206</v>
      </c>
      <c r="HW8" s="1">
        <v>55</v>
      </c>
      <c r="HX8" s="1">
        <v>165</v>
      </c>
      <c r="HY8" s="1">
        <v>0</v>
      </c>
      <c r="HZ8" s="1">
        <v>495</v>
      </c>
      <c r="IA8" s="1">
        <v>112</v>
      </c>
      <c r="IB8" s="1">
        <v>176</v>
      </c>
      <c r="IC8" s="1">
        <v>268</v>
      </c>
      <c r="ID8" s="1">
        <v>130</v>
      </c>
      <c r="IE8" s="1">
        <v>12</v>
      </c>
      <c r="IF8" s="1">
        <v>698</v>
      </c>
      <c r="IG8" s="1">
        <v>0</v>
      </c>
      <c r="IH8" s="1">
        <v>316</v>
      </c>
      <c r="II8" s="1">
        <v>272</v>
      </c>
      <c r="IJ8" s="1">
        <v>0</v>
      </c>
      <c r="IK8" s="1">
        <v>0</v>
      </c>
      <c r="IL8" s="1">
        <v>588</v>
      </c>
      <c r="IM8" s="26">
        <f>IFERROR(Tableau17[[#This Row],[LDIV]]/Tableau17[[#This Row],[Total général]],"")</f>
        <v>0</v>
      </c>
      <c r="IN8" s="26">
        <f>IFERROR(Tableau17[[#This Row],[LDVC]]/Tableau17[[#This Row],[Total général]],"")</f>
        <v>8.0808080808080808E-3</v>
      </c>
      <c r="IO8" s="26">
        <f>IFERROR(Tableau17[[#This Row],[LDVD]]/Tableau17[[#This Row],[Total général]],"")</f>
        <v>0.14545454545454545</v>
      </c>
      <c r="IP8" s="26">
        <f>IFERROR(Tableau17[[#This Row],[LDVG]]/Tableau17[[#This Row],[Total général]],"")</f>
        <v>2.2222222222222223E-2</v>
      </c>
      <c r="IQ8" s="26">
        <f>IFERROR(Tableau17[[#This Row],[LEXD]]/Tableau17[[#This Row],[Total général]],"")</f>
        <v>0</v>
      </c>
      <c r="IR8" s="26">
        <f>IFERROR(Tableau17[[#This Row],[LEXG]]/Tableau17[[#This Row],[Total général]],"")</f>
        <v>0</v>
      </c>
      <c r="IS8" s="26">
        <f>IFERROR(Tableau17[[#This Row],[LLR]]/Tableau17[[#This Row],[Total général]],"")</f>
        <v>0.27070707070707073</v>
      </c>
      <c r="IT8" s="26">
        <f>IFERROR(Tableau17[[#This Row],[LREM]]/Tableau17[[#This Row],[Total général]],"")</f>
        <v>0.10303030303030303</v>
      </c>
      <c r="IU8" s="26">
        <f>IFERROR(Tableau17[[#This Row],[LRN]]/Tableau17[[#This Row],[Total général]],"")</f>
        <v>0.1393939393939394</v>
      </c>
      <c r="IV8" s="26">
        <f>IFERROR(Tableau17[[#This Row],[LUG]]/Tableau17[[#This Row],[Total général]],"")</f>
        <v>0.22222222222222221</v>
      </c>
      <c r="IW8" s="26">
        <f>IFERROR(Tableau17[[#This Row],[LVEC]]/Tableau17[[#This Row],[Total général]],"")</f>
        <v>8.8888888888888892E-2</v>
      </c>
      <c r="IX8" s="26">
        <f>IFERROR(Tableau17[[#This Row],[2008-T1-LCMD]]/Tableau17[[#This Row],[2008-T1-TOTAL]],"")</f>
        <v>4.5743329097839895E-2</v>
      </c>
      <c r="IY8" s="26">
        <f>IFERROR(Tableau17[[#This Row],[2008-T1-LDVD]]/Tableau17[[#This Row],[2008-T1-TOTAL]],"")</f>
        <v>0</v>
      </c>
      <c r="IZ8" s="26">
        <f>IFERROR(Tableau17[[#This Row],[2008-T1-LEXD]]/Tableau17[[#This Row],[2008-T1-TOTAL]],"")</f>
        <v>7.6238881829733167E-3</v>
      </c>
      <c r="JA8" s="26">
        <f>IFERROR(Tableau17[[#This Row],[2008-T1-LEXG]]/Tableau17[[#This Row],[2008-T1-TOTAL]],"")</f>
        <v>3.4307496823379927E-2</v>
      </c>
      <c r="JB8" s="26">
        <f>IFERROR(Tableau17[[#This Row],[2008-T1-LFN]]/Tableau17[[#This Row],[2008-T1-TOTAL]],"")</f>
        <v>5.8449809402795427E-2</v>
      </c>
      <c r="JC8" s="26">
        <f>IFERROR(Tableau17[[#This Row],[2008-T1-LMAJ]]/Tableau17[[#This Row],[2008-T1-TOTAL]],"")</f>
        <v>0.54383735705209657</v>
      </c>
      <c r="JD8" s="26">
        <f>IFERROR(Tableau17[[#This Row],[2008-T1-LUG]]/Tableau17[[#This Row],[2008-T1-TOTAL]],"")</f>
        <v>0.31003811944091486</v>
      </c>
      <c r="JE8" s="26">
        <f>IFERROR(Tableau17[[#This Row],[2008-T2-LFN]]/Tableau17[[#This Row],[2008-T2-TOTAL]],"")</f>
        <v>0</v>
      </c>
      <c r="JF8" s="26">
        <f>IFERROR(Tableau17[[#This Row],[2008-T2-LGC]]/Tableau17[[#This Row],[2008-T2-TOTAL]],"")</f>
        <v>0</v>
      </c>
      <c r="JG8" s="26">
        <f>IFERROR(Tableau17[[#This Row],[2008-T2-LMAJ]]/Tableau17[[#This Row],[2008-T2-TOTAL]],"")</f>
        <v>0.64173703256936065</v>
      </c>
      <c r="JH8" s="26">
        <f>IFERROR(Tableau17[[#This Row],[2008-T2-LUG]]/Tableau17[[#This Row],[2008-T2-TOTAL]],"")</f>
        <v>0.35826296743063935</v>
      </c>
      <c r="JI8" s="26">
        <f>IFERROR(Tableau17[[#This Row],[2014-T1-LDIV]]/Tableau17[[#This Row],[2014-T1-TOTAL]],"")</f>
        <v>0</v>
      </c>
      <c r="JJ8" s="26">
        <f>IFERROR(Tableau17[[#This Row],[2014-T1-LDVD]]/Tableau17[[#This Row],[2014-T1-TOTAL]],"")</f>
        <v>0.13678618857901725</v>
      </c>
      <c r="JK8" s="26">
        <f>IFERROR(Tableau17[[#This Row],[2014-T1-LDVG]]/Tableau17[[#This Row],[2014-T1-TOTAL]],"")</f>
        <v>1.7264276228419653E-2</v>
      </c>
      <c r="JL8" s="26">
        <f>IFERROR(Tableau17[[#This Row],[2014-T1-LEXG]]/Tableau17[[#This Row],[2014-T1-TOTAL]],"")</f>
        <v>0</v>
      </c>
      <c r="JM8" s="26">
        <f>IFERROR(Tableau17[[#This Row],[2014-T1-LFG]]/Tableau17[[#This Row],[2014-T1-TOTAL]],"")</f>
        <v>5.1792828685258967E-2</v>
      </c>
      <c r="JN8" s="26">
        <f>IFERROR(Tableau17[[#This Row],[2014-T1-LFN]]/Tableau17[[#This Row],[2014-T1-TOTAL]],"")</f>
        <v>0.21248339973439576</v>
      </c>
      <c r="JO8" s="26">
        <f>IFERROR(Tableau17[[#This Row],[2014-T1-LUD]]/Tableau17[[#This Row],[2014-T1-TOTAL]],"")</f>
        <v>0.39707835325365204</v>
      </c>
      <c r="JP8" s="26">
        <f>IFERROR(Tableau17[[#This Row],[2014-T1-LUG]]/Tableau17[[#This Row],[2014-T1-TOTAL]],"")</f>
        <v>0.18459495351925631</v>
      </c>
      <c r="JQ8" s="26">
        <f>IFERROR(Tableau17[[#This Row],[2014-T2-LFN]]/Tableau17[[#This Row],[2014-T2-TOTAL]],"")</f>
        <v>0.23791348600508905</v>
      </c>
      <c r="JR8" s="26">
        <f>IFERROR(Tableau17[[#This Row],[2014-T2-LUD]]/Tableau17[[#This Row],[2014-T2-TOTAL]],"")</f>
        <v>0.51781170483460559</v>
      </c>
      <c r="JS8" s="26">
        <f>IFERROR(Tableau17[[#This Row],[2014-T2-LUG]]/Tableau17[[#This Row],[2014-T2-TOTAL]],"")</f>
        <v>0.24427480916030533</v>
      </c>
      <c r="JT8" s="26">
        <f>IFERROR(Tableau17[[#This Row],[2015-T1-BC-DIV]]/Tableau17[[#This Row],[2015-T1-TOTAL]],"")</f>
        <v>3.4055727554179564E-2</v>
      </c>
      <c r="JU8" s="26">
        <f>IFERROR(Tableau17[[#This Row],[2015-T1-BC-DLF]]/Tableau17[[#This Row],[2015-T1-TOTAL]],"")</f>
        <v>1.5479876160990712E-2</v>
      </c>
      <c r="JV8" s="26">
        <f>IFERROR(Tableau17[[#This Row],[2015-T1-BC-DVD]]/Tableau17[[#This Row],[2015-T1-TOTAL]],"")</f>
        <v>0</v>
      </c>
      <c r="JW8" s="26">
        <f>IFERROR(Tableau17[[#This Row],[2015-T1-BC-DVG]]/Tableau17[[#This Row],[2015-T1-TOTAL]],"")</f>
        <v>0</v>
      </c>
      <c r="JX8" s="26">
        <f>IFERROR(Tableau17[[#This Row],[2015-T1-BC-FG]]/Tableau17[[#This Row],[2015-T1-TOTAL]],"")</f>
        <v>6.3467492260061917E-2</v>
      </c>
      <c r="JY8" s="26">
        <f>IFERROR(Tableau17[[#This Row],[2015-T1-BC-FN]]/Tableau17[[#This Row],[2015-T1-TOTAL]],"")</f>
        <v>0.33900928792569657</v>
      </c>
      <c r="JZ8" s="26">
        <f>IFERROR(Tableau17[[#This Row],[2015-T1-BC-MDM]]/Tableau17[[#This Row],[2015-T1-TOTAL]],"")</f>
        <v>0</v>
      </c>
      <c r="KA8" s="26">
        <f>IFERROR(Tableau17[[#This Row],[2015-T1-BC-RDG]]/Tableau17[[#This Row],[2015-T1-TOTAL]],"")</f>
        <v>0</v>
      </c>
      <c r="KB8" s="26">
        <f>IFERROR(Tableau17[[#This Row],[2015-T1-BC-SOC]]/Tableau17[[#This Row],[2015-T1-TOTAL]],"")</f>
        <v>0</v>
      </c>
      <c r="KC8" s="26">
        <f>IFERROR(Tableau17[[#This Row],[2015-T1-BC-UD]]/Tableau17[[#This Row],[2015-T1-TOTAL]],"")</f>
        <v>0.3591331269349845</v>
      </c>
      <c r="KD8" s="26">
        <f>IFERROR(Tableau17[[#This Row],[2015-T1-BC-UG]]/Tableau17[[#This Row],[2015-T1-TOTAL]],"")</f>
        <v>0.18885448916408668</v>
      </c>
      <c r="KE8" s="26">
        <f>IFERROR(Tableau17[[#This Row],[2015-T1-BC-VEC]]/Tableau17[[#This Row],[2015-T1-TOTAL]],"")</f>
        <v>0</v>
      </c>
      <c r="KF8" s="26">
        <f>IFERROR(Tableau17[[#This Row],[2015-T2-BC-DVG]]/Tableau17[[#This Row],[2015-T2-TOTAL]],"")</f>
        <v>0</v>
      </c>
      <c r="KG8" s="26">
        <f>IFERROR(Tableau17[[#This Row],[2015-T2-BC-FN]]/Tableau17[[#This Row],[2015-T2-TOTAL]],"")</f>
        <v>0.37003058103975534</v>
      </c>
      <c r="KH8" s="26">
        <f>IFERROR(Tableau17[[#This Row],[2015-T2-BC-SOC]]/Tableau17[[#This Row],[2015-T2-TOTAL]],"")</f>
        <v>0</v>
      </c>
      <c r="KI8" s="26">
        <f>IFERROR(Tableau17[[#This Row],[2015-T2-BC-UD]]/Tableau17[[#This Row],[2015-T2-TOTAL]],"")</f>
        <v>0.62996941896024461</v>
      </c>
      <c r="KJ8" s="26">
        <f>IFERROR(Tableau17[[#This Row],[2015-T2-BC-UG]]/Tableau17[[#This Row],[2015-T2-TOTAL]],"")</f>
        <v>0</v>
      </c>
      <c r="KK8" s="26">
        <f>IFERROR(Tableau17[[#This Row],[2017 (L)-T1-COM]]/Tableau17[[#This Row],[2017 (L)-T1-TOTAL]],"")</f>
        <v>2.148997134670487E-2</v>
      </c>
      <c r="KL8" s="26">
        <f>IFERROR(Tableau17[[#This Row],[2017 (L)-T1-DIV]]/Tableau17[[#This Row],[2017 (L)-T1-TOTAL]],"")</f>
        <v>1.7191977077363897E-2</v>
      </c>
      <c r="KM8" s="26">
        <f>IFERROR(Tableau17[[#This Row],[2017 (L)-T1-DLF]]/Tableau17[[#This Row],[2017 (L)-T1-TOTAL]],"")</f>
        <v>1.1461318051575931E-2</v>
      </c>
      <c r="KN8" s="26">
        <f>IFERROR(Tableau17[[#This Row],[2017 (L)-T1-DVD]]/Tableau17[[#This Row],[2017 (L)-T1-TOTAL]],"")</f>
        <v>0</v>
      </c>
      <c r="KO8" s="26">
        <f>IFERROR(Tableau17[[#This Row],[2017 (L)-T1-DVG]]/Tableau17[[#This Row],[2017 (L)-T1-TOTAL]],"")</f>
        <v>0</v>
      </c>
      <c r="KP8" s="26">
        <f>IFERROR(Tableau17[[#This Row],[2017 (L)-T1-ECO]]/Tableau17[[#This Row],[2017 (L)-T1-TOTAL]],"")</f>
        <v>4.1547277936962751E-2</v>
      </c>
      <c r="KQ8" s="26">
        <f>IFERROR(Tableau17[[#This Row],[2017 (L)-T1-EXD]]/Tableau17[[#This Row],[2017 (L)-T1-TOTAL]],"")</f>
        <v>4.2979942693409743E-3</v>
      </c>
      <c r="KR8" s="26">
        <f>IFERROR(Tableau17[[#This Row],[2017 (L)-T1-EXG]]/Tableau17[[#This Row],[2017 (L)-T1-TOTAL]],"")</f>
        <v>1.4326647564469914E-3</v>
      </c>
      <c r="KS8" s="26">
        <f>IFERROR(Tableau17[[#This Row],[2017 (L)-T1-FI]]/Tableau17[[#This Row],[2017 (L)-T1-TOTAL]],"")</f>
        <v>8.7392550143266481E-2</v>
      </c>
      <c r="KT8" s="26">
        <f>IFERROR(Tableau17[[#This Row],[2017 (L)-T1-FN]]/Tableau17[[#This Row],[2017 (L)-T1-TOTAL]],"")</f>
        <v>0.14469914040114612</v>
      </c>
      <c r="KU8" s="26">
        <f>IFERROR(Tableau17[[#This Row],[2017 (L)-T1-LR]]/Tableau17[[#This Row],[2017 (L)-T1-TOTAL]],"")</f>
        <v>0.25214899713467048</v>
      </c>
      <c r="KV8" s="26">
        <f>IFERROR(Tableau17[[#This Row],[2017 (L)-T1-MDM]]/Tableau17[[#This Row],[2017 (L)-T1-TOTAL]],"")</f>
        <v>0</v>
      </c>
      <c r="KW8" s="26">
        <f>IFERROR(Tableau17[[#This Row],[2017 (L)-T1-RDG]]/Tableau17[[#This Row],[2017 (L)-T1-TOTAL]],"")</f>
        <v>4.2979942693409743E-3</v>
      </c>
      <c r="KX8" s="26">
        <f>IFERROR(Tableau17[[#This Row],[2017 (L)-T1-REG]]/Tableau17[[#This Row],[2017 (L)-T1-TOTAL]],"")</f>
        <v>0</v>
      </c>
      <c r="KY8" s="26">
        <f>IFERROR(Tableau17[[#This Row],[2017 (L)-T1-REM]]/Tableau17[[#This Row],[2017 (L)-T1-TOTAL]],"")</f>
        <v>0.38395415472779371</v>
      </c>
      <c r="KZ8" s="26">
        <f>IFERROR(Tableau17[[#This Row],[2017 (L)-T1-SOC]]/Tableau17[[#This Row],[2017 (L)-T1-TOTAL]],"")</f>
        <v>3.0085959885386818E-2</v>
      </c>
      <c r="LA8" s="26">
        <f>IFERROR(Tableau17[[#This Row],[2017 (L)-T1-UDI]]/Tableau17[[#This Row],[2017 (L)-T1-TOTAL]],"")</f>
        <v>0</v>
      </c>
      <c r="LB8" s="26">
        <f>IFERROR(Tableau17[[#This Row],[2017 (L)-T2-FI]]/Tableau17[[#This Row],[2017 (L)-T2-TOTAL]],"")</f>
        <v>0</v>
      </c>
      <c r="LC8" s="26">
        <f>IFERROR(Tableau17[[#This Row],[2017 (L)-T2-FN]]/Tableau17[[#This Row],[2017 (L)-T2-TOTAL]],"")</f>
        <v>0</v>
      </c>
      <c r="LD8" s="26">
        <f>IFERROR(Tableau17[[#This Row],[2017 (L)-T2-LR]]/Tableau17[[#This Row],[2017 (L)-T2-TOTAL]],"")</f>
        <v>0.5374149659863946</v>
      </c>
      <c r="LE8" s="26">
        <f>IFERROR(Tableau17[[#This Row],[2017 (L)-T2-MDM]]/Tableau17[[#This Row],[2017 (L)-T2-TOTAL]],"")</f>
        <v>0</v>
      </c>
      <c r="LF8" s="26">
        <f>IFERROR(Tableau17[[#This Row],[2017 (L)-T2-REM]]/Tableau17[[#This Row],[2017 (L)-T2-TOTAL]],"")</f>
        <v>0.46258503401360546</v>
      </c>
      <c r="LG8" s="26">
        <f>IFERROR(Tableau17[[#This Row],[2017-T1-ARTHAUD Nathalie]]/Tableau17[[#This Row],[2017-T1-TOTAL]],"")</f>
        <v>1.8674136321195146E-3</v>
      </c>
      <c r="LH8" s="26">
        <f>IFERROR(Tableau17[[#This Row],[2017-T1-ASSELINEAU Fran]]/Tableau17[[#This Row],[2017-T1-TOTAL]],"")</f>
        <v>7.4696545284780582E-3</v>
      </c>
      <c r="LI8" s="26">
        <f>IFERROR(Tableau17[[#This Row],[2017-T1-CHEMINADE Jacques]]/Tableau17[[#This Row],[2017-T1-TOTAL]],"")</f>
        <v>1.8674136321195146E-3</v>
      </c>
      <c r="LJ8" s="26">
        <f>IFERROR(Tableau17[[#This Row],[2017-T1-DUPONT-AIGNAN Nicolas]]/Tableau17[[#This Row],[2017-T1-TOTAL]],"")</f>
        <v>3.2679738562091505E-2</v>
      </c>
      <c r="LK8" s="26">
        <f>IFERROR(Tableau17[[#This Row],[2017-T1-FILLON Fran]]/Tableau17[[#This Row],[2017-T1-TOTAL]],"")</f>
        <v>0.31652661064425769</v>
      </c>
      <c r="LL8" s="26">
        <f>IFERROR(Tableau17[[#This Row],[2017-T1-HAMON Beno]]/Tableau17[[#This Row],[2017-T1-TOTAL]],"")</f>
        <v>5.5088702147525676E-2</v>
      </c>
      <c r="LM8" s="26">
        <f>IFERROR(Tableau17[[#This Row],[2017-T1-LASSALLE Jean]]/Tableau17[[#This Row],[2017-T1-TOTAL]],"")</f>
        <v>1.027077497665733E-2</v>
      </c>
      <c r="LN8" s="26">
        <f>IFERROR(Tableau17[[#This Row],[2017-T1-LE PEN Marine]]/Tableau17[[#This Row],[2017-T1-TOTAL]],"")</f>
        <v>0.19701213818860877</v>
      </c>
      <c r="LO8" s="26">
        <f>IFERROR(Tableau17[[#This Row],[2017-T1-M Jean-Luc]]/Tableau17[[#This Row],[2017-T1-TOTAL]],"")</f>
        <v>0.14005602240896359</v>
      </c>
      <c r="LP8" s="26">
        <f>IFERROR(Tableau17[[#This Row],[2017-T1-MACRON Emmanuel]]/Tableau17[[#This Row],[2017-T1-TOTAL]],"")</f>
        <v>0.23249299719887956</v>
      </c>
      <c r="LQ8" s="26">
        <f>IFERROR(Tableau17[[#This Row],[2017-T1-POUTOU Philippe]]/Tableau17[[#This Row],[2017-T1-TOTAL]],"")</f>
        <v>4.6685340802987861E-3</v>
      </c>
      <c r="LR8" s="26">
        <f>IFERROR(Tableau17[[#This Row],[2017-T2-LE PEN Marine]]/Tableau17[[#This Row],[2017-T2-TOTAL]],"")</f>
        <v>0.33842794759825329</v>
      </c>
      <c r="LS8" s="26">
        <f>IFERROR(Tableau17[[#This Row],[2017-T2-MACRON Emmanuel]]/Tableau17[[#This Row],[2017-T2-TOTAL]],"")</f>
        <v>0.66157205240174677</v>
      </c>
      <c r="LT8" s="26">
        <f>IFERROR(Tableau17[[#This Row],[2019-T1-ALEXANDRE Audric]]/Tableau17[[#This Row],[2019-T1-TOTAL]],"")</f>
        <v>0</v>
      </c>
      <c r="LU8" s="26">
        <f>IFERROR(Tableau17[[#This Row],[2019-T1-ARTHAUD Nathalie]]/Tableau17[[#This Row],[2019-T1-TOTAL]],"")</f>
        <v>2.9027576197387518E-3</v>
      </c>
      <c r="LV8" s="26">
        <f>IFERROR(Tableau17[[#This Row],[2019-T1-ASSELINEAU François]]/Tableau17[[#This Row],[2019-T1-TOTAL]],"")</f>
        <v>7.2568940493468797E-3</v>
      </c>
      <c r="LW8" s="26">
        <f>IFERROR(Tableau17[[#This Row],[2019-T1-AUBRY Manon]]/Tableau17[[#This Row],[2019-T1-TOTAL]],"")</f>
        <v>3.6284470246734396E-2</v>
      </c>
      <c r="LX8" s="26">
        <f>IFERROR(Tableau17[[#This Row],[2019-T1-AZERGUI Nagib]]/Tableau17[[#This Row],[2019-T1-TOTAL]],"")</f>
        <v>0</v>
      </c>
      <c r="LY8" s="26">
        <f>IFERROR(Tableau17[[#This Row],[2019-T1-BARDELLA Jordan]]/Tableau17[[#This Row],[2019-T1-TOTAL]],"")</f>
        <v>0.22786647314949202</v>
      </c>
      <c r="LZ8" s="26">
        <f>IFERROR(Tableau17[[#This Row],[2019-T1-BELLAMY François-Xavier]]/Tableau17[[#This Row],[2019-T1-TOTAL]],"")</f>
        <v>0.11901306240928883</v>
      </c>
      <c r="MA8" s="26">
        <f>IFERROR(Tableau17[[#This Row],[2019-T1-BIDOU Olivier]]/Tableau17[[#This Row],[2019-T1-TOTAL]],"")</f>
        <v>4.3541364296081275E-3</v>
      </c>
      <c r="MB8" s="26">
        <f>IFERROR(Tableau17[[#This Row],[2019-T1-BOURG Dominique]]/Tableau17[[#This Row],[2019-T1-TOTAL]],"")</f>
        <v>1.0159651669085631E-2</v>
      </c>
      <c r="MC8" s="26">
        <f>IFERROR(Tableau17[[#This Row],[2019-T1-BROSSAT Ian]]/Tableau17[[#This Row],[2019-T1-TOTAL]],"")</f>
        <v>2.1770682148040638E-2</v>
      </c>
      <c r="MD8" s="26">
        <f>IFERROR(Tableau17[[#This Row],[2019-T1-CAILLAUD Sophie]]/Tableau17[[#This Row],[2019-T1-TOTAL]],"")</f>
        <v>0</v>
      </c>
      <c r="ME8" s="26">
        <f>IFERROR(Tableau17[[#This Row],[2019-T1-CAMUS Renaud]]/Tableau17[[#This Row],[2019-T1-TOTAL]],"")</f>
        <v>0</v>
      </c>
      <c r="MF8" s="26">
        <f>IFERROR(Tableau17[[#This Row],[2019-T1-CHALENÇON Christophe]]/Tableau17[[#This Row],[2019-T1-TOTAL]],"")</f>
        <v>0</v>
      </c>
      <c r="MG8" s="26">
        <f>IFERROR(Tableau17[[#This Row],[2019-T1-CORBET Cathy Denise Ginette]]/Tableau17[[#This Row],[2019-T1-TOTAL]],"")</f>
        <v>0</v>
      </c>
      <c r="MH8" s="26">
        <f>IFERROR(Tableau17[[#This Row],[2019-T1-DE PREVOISIN Robert]]/Tableau17[[#This Row],[2019-T1-TOTAL]],"")</f>
        <v>0</v>
      </c>
      <c r="MI8" s="26">
        <f>IFERROR(Tableau17[[#This Row],[2019-T1-DELFEL Thérèse]]/Tableau17[[#This Row],[2019-T1-TOTAL]],"")</f>
        <v>0</v>
      </c>
      <c r="MJ8" s="26">
        <f>IFERROR(Tableau17[[#This Row],[2019-T1-DIEUMEGARD Pierre]]/Tableau17[[#This Row],[2019-T1-TOTAL]],"")</f>
        <v>1.4513788098693759E-3</v>
      </c>
      <c r="MK8" s="26">
        <f>IFERROR(Tableau17[[#This Row],[2019-T1-DUPONT-AIGNAN Nicolas]]/Tableau17[[#This Row],[2019-T1-TOTAL]],"")</f>
        <v>1.8867924528301886E-2</v>
      </c>
      <c r="ML8" s="26">
        <f>IFERROR(Tableau17[[#This Row],[2019-T1-GERNIGON Yves]]/Tableau17[[#This Row],[2019-T1-TOTAL]],"")</f>
        <v>0</v>
      </c>
      <c r="MM8" s="26">
        <f>IFERROR(Tableau17[[#This Row],[2019-T1-GLUCKSMANN Raphaël]]/Tableau17[[#This Row],[2019-T1-TOTAL]],"")</f>
        <v>7.1117561683599423E-2</v>
      </c>
      <c r="MN8" s="26">
        <f>IFERROR(Tableau17[[#This Row],[2019-T1-HAMON Benoît]]/Tableau17[[#This Row],[2019-T1-TOTAL]],"")</f>
        <v>2.3222060957910014E-2</v>
      </c>
      <c r="MO8" s="26">
        <f>IFERROR(Tableau17[[#This Row],[2019-T1-HELGEN Gilles]]/Tableau17[[#This Row],[2019-T1-TOTAL]],"")</f>
        <v>0</v>
      </c>
      <c r="MP8" s="26">
        <f>IFERROR(Tableau17[[#This Row],[2019-T1-JADOT Yannick]]/Tableau17[[#This Row],[2019-T1-TOTAL]],"")</f>
        <v>0.15674891146589259</v>
      </c>
      <c r="MQ8" s="26">
        <f>IFERROR(Tableau17[[#This Row],[2019-T1-LAGARDE Jean-Christophe]]/Tableau17[[#This Row],[2019-T1-TOTAL]],"")</f>
        <v>2.4673439767779391E-2</v>
      </c>
      <c r="MR8" s="26">
        <f>IFERROR(Tableau17[[#This Row],[2019-T1-LALANNE Francis]]/Tableau17[[#This Row],[2019-T1-TOTAL]],"")</f>
        <v>1.3062409288824383E-2</v>
      </c>
      <c r="MS8" s="26">
        <f>IFERROR(Tableau17[[#This Row],[2019-T1-LOISEAU Nathalie]]/Tableau17[[#This Row],[2019-T1-TOTAL]],"")</f>
        <v>0.26124818577648767</v>
      </c>
      <c r="MT8" s="26">
        <f>IFERROR(Tableau17[[#This Row],[2019-T1-MARIE Florie]]/Tableau17[[#This Row],[2019-T1-TOTAL]],"")</f>
        <v>0</v>
      </c>
      <c r="MU8" s="26">
        <f>IFERROR(Tableau17[[#This Row],[2008-T1-MACROEXTRDROITE]]/Tableau17[[#This Row],[2008-T1-MACROTOTALE]],"")</f>
        <v>6.607369758576874E-2</v>
      </c>
      <c r="MV8" s="26">
        <f>IFERROR(Tableau17[[#This Row],[2008-T1-MACRODROITE]]/Tableau17[[#This Row],[2008-T1-MACROTOTALE]],"")</f>
        <v>0.58958068614993642</v>
      </c>
      <c r="MW8" s="26">
        <f>IFERROR(Tableau17[[#This Row],[2008-T1-MACROCENTRE]]/Tableau17[[#This Row],[2008-T1-MACROTOTALE]],"")</f>
        <v>0</v>
      </c>
      <c r="MX8" s="26">
        <f>IFERROR(Tableau17[[#This Row],[2008-T1-MACROGAUCHE]]/Tableau17[[#This Row],[2008-T1-MACROTOTALE]],"")</f>
        <v>0.34434561626429477</v>
      </c>
      <c r="MY8" s="26">
        <f>IFERROR(Tableau17[[#This Row],[2008-T1-MACROAUTRE]]/Tableau17[[#This Row],[2008-T1-MACROTOTALE]],"")</f>
        <v>0</v>
      </c>
      <c r="MZ8" s="26">
        <f>IFERROR(Tableau17[[#This Row],[2008-T2-MACROEXTRDROITE]]/Tableau17[[#This Row],[2008-T2-MACROTOTALE]],"")</f>
        <v>0</v>
      </c>
      <c r="NA8" s="26">
        <f>IFERROR(Tableau17[[#This Row],[2008-T2-MACRODROITE]]/Tableau17[[#This Row],[2008-T2-MACROTOTALE]],"")</f>
        <v>0.64173703256936065</v>
      </c>
      <c r="NB8" s="26">
        <f>IFERROR(Tableau17[[#This Row],[2008-T2-MACROCENTRE]]/Tableau17[[#This Row],[2008-T2-MACROTOTALE]],"")</f>
        <v>0</v>
      </c>
      <c r="NC8" s="26">
        <f>IFERROR(Tableau17[[#This Row],[2008-T2-MACROGAUCHE]]/Tableau17[[#This Row],[2008-T2-MACROTOTALE]],"")</f>
        <v>0.35826296743063935</v>
      </c>
      <c r="ND8" s="26">
        <f>IFERROR(Tableau17[[#This Row],[2008-T2-MACROAUTRE]]/Tableau17[[#This Row],[2008-T2-MACROTOTALE]],"")</f>
        <v>0</v>
      </c>
      <c r="NE8" s="26">
        <f>IFERROR(Tableau17[[#This Row],[2014-T1-MACROEXTRDROITE]]/Tableau17[[#This Row],[2014-T1-MACROTOTALE]],"")</f>
        <v>0.21248339973439576</v>
      </c>
      <c r="NF8" s="26">
        <f>IFERROR(Tableau17[[#This Row],[2014-T1-MACRODROITE]]/Tableau17[[#This Row],[2014-T1-MACROTOTALE]],"")</f>
        <v>0.53386454183266929</v>
      </c>
      <c r="NG8" s="26">
        <f>IFERROR(Tableau17[[#This Row],[2014-T1-MACROCENTRE]]/Tableau17[[#This Row],[2014-T1-MACROTOTALE]],"")</f>
        <v>0</v>
      </c>
      <c r="NH8" s="26">
        <f>IFERROR(Tableau17[[#This Row],[2014-T1-MACROGAUCHE]]/Tableau17[[#This Row],[2014-T1-MACROTOTALE]],"")</f>
        <v>0.25365205843293492</v>
      </c>
      <c r="NI8" s="26">
        <f>IFERROR(Tableau17[[#This Row],[2014-T1-MACROAUTRE]]/Tableau17[[#This Row],[2014-T1-MACROTOTALE]],"")</f>
        <v>0</v>
      </c>
      <c r="NJ8" s="26">
        <f>IFERROR(Tableau17[[#This Row],[2014-T2-MACROEXTRDROITE]]/Tableau17[[#This Row],[2014-T2-MACROTOTALE]],"")</f>
        <v>0.23791348600508905</v>
      </c>
      <c r="NK8" s="26">
        <f>IFERROR(Tableau17[[#This Row],[2014-T2-MACRODROITE]]/Tableau17[[#This Row],[2014-T2-MACROTOTALE]],"")</f>
        <v>0.51781170483460559</v>
      </c>
      <c r="NL8" s="26">
        <f>IFERROR(Tableau17[[#This Row],[2014-T2-MACROCENTRE]]/Tableau17[[#This Row],[2014-T2-MACROTOTALE]],"")</f>
        <v>0</v>
      </c>
      <c r="NM8" s="26">
        <f>IFERROR(Tableau17[[#This Row],[2014-T2-MACROGAUCHE]]/Tableau17[[#This Row],[2014-T2-MACROTOTALE]],"")</f>
        <v>0.24427480916030533</v>
      </c>
      <c r="NN8" s="26">
        <f>IFERROR(Tableau17[[#This Row],[2014-T2-MACROAUTRE]]/Tableau17[[#This Row],[2014-T2-MACROTOTALE]],"")</f>
        <v>0</v>
      </c>
      <c r="NO8" s="26">
        <f>IFERROR( Tableau17[[#This Row],[2015-T1-MACROEXTRDROITE]]/Tableau17[[#This Row],[2015-T1-MACROTOTALE]],"")</f>
        <v>0.35448916408668729</v>
      </c>
      <c r="NP8" s="26">
        <f>IFERROR(Tableau17[[#This Row],[2015-T1-MACRODROITE]]/Tableau17[[#This Row],[2015-T1-MACROTOTALE]],"")</f>
        <v>0.3591331269349845</v>
      </c>
      <c r="NQ8" s="26">
        <f>IFERROR(Tableau17[[#This Row],[2015-T1-MACROCENTRE]]/Tableau17[[#This Row],[2015-T1-MACROTOTALE]],"")</f>
        <v>0</v>
      </c>
      <c r="NR8" s="26">
        <f>IFERROR(Tableau17[[#This Row],[2015-T1-MACROGAUCHE]]/Tableau17[[#This Row],[2015-T1-MACROTOTALE]],"")</f>
        <v>0.25232198142414863</v>
      </c>
      <c r="NS8" s="26">
        <f>IFERROR(Tableau17[[#This Row],[2015-T1-MACROAUTRE]]/Tableau17[[#This Row],[2015-T1-MACROTOTALE]],"")</f>
        <v>3.4055727554179564E-2</v>
      </c>
      <c r="NT8" s="26">
        <f>IFERROR(Tableau17[[#This Row],[2015-T2-MACROEXTRDROITE]]/Tableau17[[#This Row],[2015-T2-MACROTOTALE]],"")</f>
        <v>0.37003058103975534</v>
      </c>
      <c r="NU8" s="26">
        <f>IFERROR(Tableau17[[#This Row],[2015-T2-MACRODROITE]]/Tableau17[[#This Row],[2015-T2-MACROTOTALE]],"")</f>
        <v>0.62996941896024461</v>
      </c>
      <c r="NV8" s="26">
        <f>IFERROR(Tableau17[[#This Row],[2015-T2-MACROCENTRE]]/Tableau17[[#This Row],[2015-T2-MACROTOTALE]],"")</f>
        <v>0</v>
      </c>
      <c r="NW8" s="26">
        <f>IFERROR(Tableau17[[#This Row],[2015-T2-MACROGAUCHE]]/Tableau17[[#This Row],[2015-T2-MACROTOTALE]],"")</f>
        <v>0</v>
      </c>
      <c r="NX8" s="26">
        <f>IFERROR(Tableau17[[#This Row],[2015-T2-MACROAUTRE]]/Tableau17[[#This Row],[2015-T2-MACROTOTALE]],"")</f>
        <v>0</v>
      </c>
      <c r="NY8" s="26">
        <f>IFERROR(Tableau17[[#This Row],[2017-T1-MACROEXTRDROITE]]/Tableau17[[#This Row],[2017-T1-MACROTOTALE]],"")</f>
        <v>0.23902894491129786</v>
      </c>
      <c r="NZ8" s="26">
        <f>IFERROR(Tableau17[[#This Row],[2017-T1-MACRODROITE]]/Tableau17[[#This Row],[2017-T1-MACROTOTALE]],"")</f>
        <v>0.31652661064425769</v>
      </c>
      <c r="OA8" s="26">
        <f>IFERROR(Tableau17[[#This Row],[2017-T1-MACROCENTRE]]/Tableau17[[#This Row],[2017-T1-MACROTOTALE]],"")</f>
        <v>0.23249299719887956</v>
      </c>
      <c r="OB8" s="26">
        <f>IFERROR(Tableau17[[#This Row],[2017-T1-MACROGAUCHE]]/Tableau17[[#This Row],[2017-T1-MACROTOTALE]],"")</f>
        <v>0.20168067226890757</v>
      </c>
      <c r="OC8" s="26">
        <f>IFERROR(Tableau17[[#This Row],[2017-T1-MACROAUTRE]]/Tableau17[[#This Row],[2017-T1-MACROTOTALE]],"")</f>
        <v>1.027077497665733E-2</v>
      </c>
      <c r="OD8" s="26">
        <f>IFERROR(Tableau17[[#This Row],[2017-T2-MACROEXTRDROITE]]/Tableau17[[#This Row],[2017-T2-MACROTOTALE]],"")</f>
        <v>0.33842794759825329</v>
      </c>
      <c r="OE8" s="26">
        <f>IFERROR(Tableau17[[#This Row],[2017-T2-MACRODROITE]]/Tableau17[[#This Row],[2017-T2-MACROTOTALE]],"")</f>
        <v>0</v>
      </c>
      <c r="OF8" s="26">
        <f>IFERROR(Tableau17[[#This Row],[2017-T2-MACROCENTRE]]/Tableau17[[#This Row],[2017-T2-MACROTOTALE]],"")</f>
        <v>0.66157205240174677</v>
      </c>
      <c r="OG8" s="26">
        <f>IFERROR(Tableau17[[#This Row],[2017-T2-MACROGAUCHE]]/Tableau17[[#This Row],[2017-T2-MACROTOTALE]],"")</f>
        <v>0</v>
      </c>
      <c r="OH8" s="26">
        <f>IFERROR(Tableau17[[#This Row],[2017-T2-MACROAUTRE]]/Tableau17[[#This Row],[2017-T2-MACROTOTALE]],"")</f>
        <v>0</v>
      </c>
      <c r="OI8" s="26">
        <f>IFERROR(Tableau17[[#This Row],[2019-T1-MACROEXTRDROITE]]/Tableau17[[#This Row],[2019-T1-MACROTOTALE]],"")</f>
        <v>0.25746799431009959</v>
      </c>
      <c r="OJ8" s="26">
        <f>IFERROR(Tableau17[[#This Row],[2019-T1-MACRODROITE]]/Tableau17[[#This Row],[2019-T1-MACROTOTALE]],"")</f>
        <v>0.14082503556187767</v>
      </c>
      <c r="OK8" s="26">
        <f>IFERROR(Tableau17[[#This Row],[2019-T1-MACROCENTRE]]/Tableau17[[#This Row],[2019-T1-MACROTOTALE]],"")</f>
        <v>0.25604551920341395</v>
      </c>
      <c r="OL8" s="26">
        <f>IFERROR(Tableau17[[#This Row],[2019-T1-MACROGAUCHE]]/Tableau17[[#This Row],[2019-T1-MACROTOTALE]],"")</f>
        <v>0.30583214793741109</v>
      </c>
      <c r="OM8" s="26">
        <f>IFERROR(Tableau17[[#This Row],[2019-T1-MACROAUTRE]]/Tableau17[[#This Row],[2019-T1-MACROTOTALE]],"")</f>
        <v>3.9829302987197723E-2</v>
      </c>
      <c r="ON8" s="26">
        <f>IFERROR(Tableau17[[#This Row],[2020-T1-MACROEXTRDROITE]]/Tableau17[[#This Row],[2020-T1-MACROTOTALE]],"")</f>
        <v>0.1393939393939394</v>
      </c>
      <c r="OO8" s="26">
        <f>IFERROR(Tableau17[[#This Row],[2020-T1-MACRODROITE]]/Tableau17[[#This Row],[2020-T1-MACROTOTALE]],"")</f>
        <v>0.41616161616161618</v>
      </c>
      <c r="OP8" s="26">
        <f>IFERROR(Tableau17[[#This Row],[2020-T1-MACROCENTRE]]/Tableau17[[#This Row],[2020-T1-MACROTOTALE]],"")</f>
        <v>0.1111111111111111</v>
      </c>
      <c r="OQ8" s="26">
        <f>IFERROR(Tableau17[[#This Row],[2020-T1-MACROGAUCHE]]/Tableau17[[#This Row],[2020-T1-MACROTOTALE]],"")</f>
        <v>0.33333333333333331</v>
      </c>
      <c r="OR8" s="26">
        <f>IFERROR(Tableau17[[#This Row],[2020-T1-MACROAUTRE]]/Tableau17[[#This Row],[2020-T1-MACROTOTALE]],"")</f>
        <v>0</v>
      </c>
      <c r="OS8" s="26">
        <f>IFERROR(Tableau17[[#This Row],[2017 (L)-T1-MACROEXTRDROITE]]/Tableau17[[#This Row],[2017 (L)-T1-MACROTOTALE]],"")</f>
        <v>0.16045845272206305</v>
      </c>
      <c r="OT8" s="26">
        <f>IFERROR(Tableau17[[#This Row],[2017 (L)-T1-MACRODROITE]]/Tableau17[[#This Row],[2017 (L)-T1-MACROTOTALE]],"")</f>
        <v>0.25214899713467048</v>
      </c>
      <c r="OU8" s="26">
        <f>IFERROR(Tableau17[[#This Row],[2017 (L)-T1-MACROCENTRE]]/Tableau17[[#This Row],[2017 (L)-T1-MACROTOTALE]],"")</f>
        <v>0.38395415472779371</v>
      </c>
      <c r="OV8" s="26">
        <f>IFERROR(Tableau17[[#This Row],[2017 (L)-T1-MACROGAUCHE]]/Tableau17[[#This Row],[2017 (L)-T1-MACROTOTALE]],"")</f>
        <v>0.18624641833810887</v>
      </c>
      <c r="OW8" s="26">
        <f>IFERROR(Tableau17[[#This Row],[2017 (L)-T1-MACROAUTRE]]/Tableau17[[#This Row],[2017 (L)-T1-MACROTOTALE]],"")</f>
        <v>1.7191977077363897E-2</v>
      </c>
      <c r="OX8" s="26">
        <f>IFERROR(Tableau17[[#This Row],[2017 (L)-T2-MACROEXTRDROITE]]/Tableau17[[#This Row],[2017 (L)-T2-MACROTOTALE]],"")</f>
        <v>0</v>
      </c>
      <c r="OY8" s="26">
        <f>IFERROR(Tableau17[[#This Row],[2017 (L)-T2-MACRODROITE]]/Tableau17[[#This Row],[2017 (L)-T2-MACROTOTALE]],"")</f>
        <v>0.5374149659863946</v>
      </c>
      <c r="OZ8" s="26">
        <f>IFERROR(Tableau17[[#This Row],[2017 (L)-T2-MACROCENTRE]]/Tableau17[[#This Row],[2017 (L)-T2-MACROTOTALE]],"")</f>
        <v>0.46258503401360546</v>
      </c>
      <c r="PA8" s="26">
        <f>IFERROR(Tableau17[[#This Row],[2017 (L)-T2-MACROGAUCHE]]/Tableau17[[#This Row],[2017 (L)-T2-MACROTOTALE]],"")</f>
        <v>0</v>
      </c>
      <c r="PB8" s="26">
        <f>IFERROR(Tableau17[[#This Row],[2017 (L)-T2-MACROAUTRE]]/Tableau17[[#This Row],[2017 (L)-T2-MACROTOTALE]],"")</f>
        <v>0</v>
      </c>
      <c r="PC8" s="26">
        <f>IFERROR(Tableau17[[#This Row],[2008_T1_PROCUS]]/Tableau17[[#This Row],[2008_T1_INSCRITS]],0)</f>
        <v>1.5163607342378291E-2</v>
      </c>
      <c r="PD8" s="26">
        <f>IFERROR(Tableau17[[#This Row],[2008_T2_PROCUS]]/Tableau17[[#This Row],[2008_T2_INSCRITS]],0)</f>
        <v>1.9968051118210862E-2</v>
      </c>
      <c r="PE8" s="26">
        <f>Tableau17[[#This Row],[2014_T1_PROCUS]]/Tableau17[[#This Row],[2014_T1_INSCRITS]]</f>
        <v>3.8065027755749402E-2</v>
      </c>
      <c r="PF8" s="26">
        <f>IFERROR(Tableau17[[#This Row],[2014_T2_PROCUS]]/Tableau17[[#This Row],[2014_T2_INSCRITS]],0)</f>
        <v>5.1546391752577317E-2</v>
      </c>
    </row>
    <row r="9" spans="1:422" hidden="1" x14ac:dyDescent="0.2">
      <c r="A9" s="1">
        <v>1</v>
      </c>
      <c r="B9" s="1" t="s">
        <v>338</v>
      </c>
      <c r="C9" s="1" t="s">
        <v>346</v>
      </c>
      <c r="D9" s="1" t="s">
        <v>346</v>
      </c>
      <c r="E9" s="1">
        <v>768</v>
      </c>
      <c r="F9" s="1">
        <v>5.3522629999999998</v>
      </c>
      <c r="G9" s="1">
        <v>43.282955999999999</v>
      </c>
      <c r="H9" s="3">
        <v>642</v>
      </c>
      <c r="I9" s="3">
        <v>84</v>
      </c>
      <c r="L9" s="1">
        <v>16</v>
      </c>
      <c r="M9" s="1">
        <v>3</v>
      </c>
      <c r="N9" s="1">
        <v>1</v>
      </c>
      <c r="P9" s="1">
        <v>66</v>
      </c>
      <c r="Q9" s="1">
        <v>49</v>
      </c>
      <c r="R9" s="1">
        <v>29</v>
      </c>
      <c r="S9" s="1">
        <v>106</v>
      </c>
      <c r="T9" s="1">
        <v>34</v>
      </c>
      <c r="U9" s="1">
        <v>304</v>
      </c>
      <c r="V9" s="1">
        <v>672</v>
      </c>
      <c r="W9" s="1">
        <v>412</v>
      </c>
      <c r="X9" s="1">
        <v>25</v>
      </c>
      <c r="Y9" s="2">
        <v>0.61309524000000004</v>
      </c>
      <c r="Z9" s="1">
        <v>672</v>
      </c>
      <c r="AA9" s="1">
        <v>435</v>
      </c>
      <c r="AB9" s="1">
        <v>26</v>
      </c>
      <c r="AC9" s="2">
        <v>0.64732142999999998</v>
      </c>
      <c r="AD9" s="1">
        <v>642</v>
      </c>
      <c r="AE9" s="1">
        <v>309</v>
      </c>
      <c r="AF9" s="2">
        <v>0.48130841000000002</v>
      </c>
      <c r="AG9" s="1">
        <f t="shared" si="0"/>
        <v>84</v>
      </c>
      <c r="AH9" s="1">
        <v>711</v>
      </c>
      <c r="AI9" s="1">
        <v>439</v>
      </c>
      <c r="AJ9" s="1">
        <v>7</v>
      </c>
      <c r="AK9" s="2">
        <v>0.61744023000000003</v>
      </c>
      <c r="AL9" s="1">
        <v>712</v>
      </c>
      <c r="AM9" s="1">
        <v>502</v>
      </c>
      <c r="AN9" s="1">
        <v>27</v>
      </c>
      <c r="AO9" s="2">
        <v>0.70505618000000003</v>
      </c>
      <c r="AP9" s="1">
        <v>676</v>
      </c>
      <c r="AQ9" s="1">
        <v>323</v>
      </c>
      <c r="AR9" s="2">
        <v>0.47781065</v>
      </c>
      <c r="AS9" s="1">
        <v>676</v>
      </c>
      <c r="AT9" s="1">
        <v>320</v>
      </c>
      <c r="AU9" s="2">
        <v>0.47337277999999999</v>
      </c>
      <c r="AV9" s="1">
        <v>640</v>
      </c>
      <c r="AW9" s="1">
        <v>369</v>
      </c>
      <c r="AX9" s="2">
        <v>0.57656249999999998</v>
      </c>
      <c r="AY9" s="1">
        <v>640</v>
      </c>
      <c r="AZ9" s="1">
        <v>302</v>
      </c>
      <c r="BA9" s="2">
        <v>0.47187499999999999</v>
      </c>
      <c r="BB9" s="1">
        <v>641</v>
      </c>
      <c r="BC9" s="1">
        <v>535</v>
      </c>
      <c r="BD9" s="2">
        <v>0.83463339000000003</v>
      </c>
      <c r="BE9" s="1">
        <v>641</v>
      </c>
      <c r="BF9" s="1">
        <v>488</v>
      </c>
      <c r="BG9" s="2">
        <v>0.76131044999999997</v>
      </c>
      <c r="BH9" s="1">
        <v>638</v>
      </c>
      <c r="BI9" s="1">
        <v>359</v>
      </c>
      <c r="BJ9" s="2">
        <v>0.56269592000000002</v>
      </c>
      <c r="BK9" s="1">
        <v>19</v>
      </c>
      <c r="BL9" s="1">
        <v>0</v>
      </c>
      <c r="BN9" s="1">
        <v>24</v>
      </c>
      <c r="BO9" s="1">
        <v>32</v>
      </c>
      <c r="BP9" s="1">
        <v>242</v>
      </c>
      <c r="BQ9" s="1">
        <v>113</v>
      </c>
      <c r="BR9" s="1">
        <v>430</v>
      </c>
      <c r="BT9" s="1">
        <v>181</v>
      </c>
      <c r="BU9" s="1">
        <v>313</v>
      </c>
      <c r="BW9" s="1">
        <v>494</v>
      </c>
      <c r="BX9" s="1">
        <v>11</v>
      </c>
      <c r="BZ9" s="1">
        <v>28</v>
      </c>
      <c r="CA9" s="1">
        <v>0</v>
      </c>
      <c r="CB9" s="1">
        <v>27</v>
      </c>
      <c r="CC9" s="1">
        <v>52</v>
      </c>
      <c r="CD9" s="1">
        <v>203</v>
      </c>
      <c r="CE9" s="1">
        <v>83</v>
      </c>
      <c r="CF9" s="1">
        <v>404</v>
      </c>
      <c r="CG9" s="1">
        <v>40</v>
      </c>
      <c r="CH9" s="1">
        <v>236</v>
      </c>
      <c r="CI9" s="1">
        <v>145</v>
      </c>
      <c r="CJ9" s="1">
        <v>421</v>
      </c>
      <c r="CL9" s="1">
        <v>6</v>
      </c>
      <c r="CM9" s="1">
        <v>9</v>
      </c>
      <c r="CO9" s="1">
        <v>37</v>
      </c>
      <c r="CP9" s="1">
        <v>56</v>
      </c>
      <c r="CQ9" s="1">
        <v>10</v>
      </c>
      <c r="CT9" s="1">
        <v>124</v>
      </c>
      <c r="CU9" s="1">
        <v>77</v>
      </c>
      <c r="CW9" s="1">
        <v>319</v>
      </c>
      <c r="CY9" s="1">
        <v>66</v>
      </c>
      <c r="DA9" s="1">
        <v>230</v>
      </c>
      <c r="DC9" s="1">
        <v>296</v>
      </c>
      <c r="DD9" s="1">
        <v>14</v>
      </c>
      <c r="DE9" s="1">
        <v>0</v>
      </c>
      <c r="DF9" s="1">
        <v>2</v>
      </c>
      <c r="DI9" s="1">
        <v>27</v>
      </c>
      <c r="DJ9" s="1">
        <v>0</v>
      </c>
      <c r="DK9" s="1">
        <v>0</v>
      </c>
      <c r="DL9" s="1">
        <v>40</v>
      </c>
      <c r="DM9" s="1">
        <v>27</v>
      </c>
      <c r="DN9" s="1">
        <v>93</v>
      </c>
      <c r="DQ9" s="1">
        <v>0</v>
      </c>
      <c r="DR9" s="1">
        <v>151</v>
      </c>
      <c r="DS9" s="1">
        <v>15</v>
      </c>
      <c r="DU9" s="1">
        <v>369</v>
      </c>
      <c r="DX9" s="1">
        <v>122</v>
      </c>
      <c r="DZ9" s="1">
        <v>154</v>
      </c>
      <c r="EA9" s="1">
        <v>276</v>
      </c>
      <c r="EB9" s="1">
        <v>1</v>
      </c>
      <c r="EC9" s="1">
        <v>4</v>
      </c>
      <c r="ED9" s="1">
        <v>0</v>
      </c>
      <c r="EE9" s="1">
        <v>13</v>
      </c>
      <c r="EF9" s="1">
        <v>181</v>
      </c>
      <c r="EG9" s="1">
        <v>24</v>
      </c>
      <c r="EH9" s="1">
        <v>6</v>
      </c>
      <c r="EI9" s="1">
        <v>61</v>
      </c>
      <c r="EJ9" s="1">
        <v>84</v>
      </c>
      <c r="EK9" s="1">
        <v>147</v>
      </c>
      <c r="EL9" s="1">
        <v>4</v>
      </c>
      <c r="EM9" s="1">
        <v>525</v>
      </c>
      <c r="EN9" s="1">
        <v>95</v>
      </c>
      <c r="EO9" s="1">
        <v>344</v>
      </c>
      <c r="EP9" s="1">
        <v>439</v>
      </c>
      <c r="EQ9" s="1">
        <v>0</v>
      </c>
      <c r="ER9" s="1">
        <v>1</v>
      </c>
      <c r="ES9" s="1">
        <v>2</v>
      </c>
      <c r="ET9" s="1">
        <v>19</v>
      </c>
      <c r="EU9" s="1">
        <v>1</v>
      </c>
      <c r="EV9" s="1">
        <v>35</v>
      </c>
      <c r="EW9" s="1">
        <v>35</v>
      </c>
      <c r="EX9" s="1">
        <v>2</v>
      </c>
      <c r="EY9" s="1">
        <v>9</v>
      </c>
      <c r="EZ9" s="1">
        <v>16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1</v>
      </c>
      <c r="FH9" s="1">
        <v>2</v>
      </c>
      <c r="FI9" s="1">
        <v>0</v>
      </c>
      <c r="FJ9" s="1">
        <v>21</v>
      </c>
      <c r="FK9" s="1">
        <v>17</v>
      </c>
      <c r="FL9" s="1">
        <v>0</v>
      </c>
      <c r="FM9" s="1">
        <v>71</v>
      </c>
      <c r="FN9" s="1">
        <v>3</v>
      </c>
      <c r="FO9" s="1">
        <v>0</v>
      </c>
      <c r="FP9" s="1">
        <v>108</v>
      </c>
      <c r="FQ9" s="1">
        <v>1</v>
      </c>
      <c r="FR9" s="1">
        <f>SUM(Tableau17[[#This Row],[2019-T1-ALEXANDRE Audric]:[2019-T1-MARIE Florie]])</f>
        <v>344</v>
      </c>
      <c r="FS9" s="1">
        <v>32</v>
      </c>
      <c r="FT9" s="1">
        <v>261</v>
      </c>
      <c r="FU9" s="1">
        <v>0</v>
      </c>
      <c r="FV9" s="1">
        <v>137</v>
      </c>
      <c r="FW9" s="1">
        <v>0</v>
      </c>
      <c r="FX9" s="1">
        <v>430</v>
      </c>
      <c r="FY9" s="1">
        <v>0</v>
      </c>
      <c r="FZ9" s="1">
        <v>313</v>
      </c>
      <c r="GA9" s="1">
        <v>0</v>
      </c>
      <c r="GB9" s="1">
        <v>181</v>
      </c>
      <c r="GC9" s="1">
        <v>0</v>
      </c>
      <c r="GD9" s="1">
        <v>494</v>
      </c>
      <c r="GE9" s="1">
        <v>52</v>
      </c>
      <c r="GF9" s="1">
        <v>203</v>
      </c>
      <c r="GG9" s="1">
        <v>11</v>
      </c>
      <c r="GH9" s="1">
        <v>138</v>
      </c>
      <c r="GI9" s="1">
        <v>0</v>
      </c>
      <c r="GJ9" s="1">
        <v>404</v>
      </c>
      <c r="GK9" s="1">
        <v>40</v>
      </c>
      <c r="GL9" s="1">
        <v>236</v>
      </c>
      <c r="GM9" s="1">
        <v>0</v>
      </c>
      <c r="GN9" s="1">
        <v>145</v>
      </c>
      <c r="GO9" s="1">
        <v>0</v>
      </c>
      <c r="GP9" s="1">
        <v>421</v>
      </c>
      <c r="GQ9" s="1">
        <v>62</v>
      </c>
      <c r="GR9" s="1">
        <v>133</v>
      </c>
      <c r="GS9" s="1">
        <v>10</v>
      </c>
      <c r="GT9" s="1">
        <v>114</v>
      </c>
      <c r="GU9" s="1">
        <v>0</v>
      </c>
      <c r="GV9" s="1">
        <v>319</v>
      </c>
      <c r="GW9" s="1">
        <v>66</v>
      </c>
      <c r="GX9" s="1">
        <v>230</v>
      </c>
      <c r="GY9" s="1">
        <v>0</v>
      </c>
      <c r="GZ9" s="1">
        <v>0</v>
      </c>
      <c r="HA9" s="1">
        <v>0</v>
      </c>
      <c r="HB9" s="1">
        <v>296</v>
      </c>
      <c r="HC9" s="1">
        <v>78</v>
      </c>
      <c r="HD9" s="1">
        <v>181</v>
      </c>
      <c r="HE9" s="1">
        <v>147</v>
      </c>
      <c r="HF9" s="1">
        <v>113</v>
      </c>
      <c r="HG9" s="1">
        <v>6</v>
      </c>
      <c r="HH9" s="1">
        <v>525</v>
      </c>
      <c r="HI9" s="1">
        <v>95</v>
      </c>
      <c r="HJ9" s="1">
        <v>0</v>
      </c>
      <c r="HK9" s="1">
        <v>344</v>
      </c>
      <c r="HL9" s="1">
        <v>0</v>
      </c>
      <c r="HM9" s="1">
        <v>0</v>
      </c>
      <c r="HN9" s="1">
        <v>439</v>
      </c>
      <c r="HO9" s="1">
        <v>44</v>
      </c>
      <c r="HP9" s="1">
        <v>38</v>
      </c>
      <c r="HQ9" s="1">
        <v>108</v>
      </c>
      <c r="HR9" s="1">
        <v>145</v>
      </c>
      <c r="HS9" s="1">
        <v>24</v>
      </c>
      <c r="HT9" s="1">
        <v>359</v>
      </c>
      <c r="HU9" s="1">
        <v>30</v>
      </c>
      <c r="HV9" s="1">
        <v>82</v>
      </c>
      <c r="HW9" s="1">
        <v>49</v>
      </c>
      <c r="HX9" s="1">
        <v>143</v>
      </c>
      <c r="HY9" s="1">
        <v>0</v>
      </c>
      <c r="HZ9" s="1">
        <v>304</v>
      </c>
      <c r="IA9" s="1">
        <v>29</v>
      </c>
      <c r="IB9" s="1">
        <v>93</v>
      </c>
      <c r="IC9" s="1">
        <v>151</v>
      </c>
      <c r="ID9" s="1">
        <v>96</v>
      </c>
      <c r="IE9" s="1">
        <v>0</v>
      </c>
      <c r="IF9" s="1">
        <v>369</v>
      </c>
      <c r="IG9" s="1">
        <v>0</v>
      </c>
      <c r="IH9" s="1">
        <v>122</v>
      </c>
      <c r="II9" s="1">
        <v>154</v>
      </c>
      <c r="IJ9" s="1">
        <v>0</v>
      </c>
      <c r="IK9" s="1">
        <v>0</v>
      </c>
      <c r="IL9" s="1">
        <v>276</v>
      </c>
      <c r="IM9" s="26">
        <f>IFERROR(Tableau17[[#This Row],[LDIV]]/Tableau17[[#This Row],[Total général]],"")</f>
        <v>0</v>
      </c>
      <c r="IN9" s="26">
        <f>IFERROR(Tableau17[[#This Row],[LDVC]]/Tableau17[[#This Row],[Total général]],"")</f>
        <v>0</v>
      </c>
      <c r="IO9" s="26">
        <f>IFERROR(Tableau17[[#This Row],[LDVD]]/Tableau17[[#This Row],[Total général]],"")</f>
        <v>5.2631578947368418E-2</v>
      </c>
      <c r="IP9" s="26">
        <f>IFERROR(Tableau17[[#This Row],[LDVG]]/Tableau17[[#This Row],[Total général]],"")</f>
        <v>9.8684210526315784E-3</v>
      </c>
      <c r="IQ9" s="26">
        <f>IFERROR(Tableau17[[#This Row],[LEXD]]/Tableau17[[#This Row],[Total général]],"")</f>
        <v>3.2894736842105261E-3</v>
      </c>
      <c r="IR9" s="26">
        <f>IFERROR(Tableau17[[#This Row],[LEXG]]/Tableau17[[#This Row],[Total général]],"")</f>
        <v>0</v>
      </c>
      <c r="IS9" s="26">
        <f>IFERROR(Tableau17[[#This Row],[LLR]]/Tableau17[[#This Row],[Total général]],"")</f>
        <v>0.21710526315789475</v>
      </c>
      <c r="IT9" s="26">
        <f>IFERROR(Tableau17[[#This Row],[LREM]]/Tableau17[[#This Row],[Total général]],"")</f>
        <v>0.16118421052631579</v>
      </c>
      <c r="IU9" s="26">
        <f>IFERROR(Tableau17[[#This Row],[LRN]]/Tableau17[[#This Row],[Total général]],"")</f>
        <v>9.5394736842105268E-2</v>
      </c>
      <c r="IV9" s="26">
        <f>IFERROR(Tableau17[[#This Row],[LUG]]/Tableau17[[#This Row],[Total général]],"")</f>
        <v>0.34868421052631576</v>
      </c>
      <c r="IW9" s="26">
        <f>IFERROR(Tableau17[[#This Row],[LVEC]]/Tableau17[[#This Row],[Total général]],"")</f>
        <v>0.1118421052631579</v>
      </c>
      <c r="IX9" s="26">
        <f>IFERROR(Tableau17[[#This Row],[2008-T1-LCMD]]/Tableau17[[#This Row],[2008-T1-TOTAL]],"")</f>
        <v>4.4186046511627906E-2</v>
      </c>
      <c r="IY9" s="26">
        <f>IFERROR(Tableau17[[#This Row],[2008-T1-LDVD]]/Tableau17[[#This Row],[2008-T1-TOTAL]],"")</f>
        <v>0</v>
      </c>
      <c r="IZ9" s="26">
        <f>IFERROR(Tableau17[[#This Row],[2008-T1-LEXD]]/Tableau17[[#This Row],[2008-T1-TOTAL]],"")</f>
        <v>0</v>
      </c>
      <c r="JA9" s="26">
        <f>IFERROR(Tableau17[[#This Row],[2008-T1-LEXG]]/Tableau17[[#This Row],[2008-T1-TOTAL]],"")</f>
        <v>5.5813953488372092E-2</v>
      </c>
      <c r="JB9" s="26">
        <f>IFERROR(Tableau17[[#This Row],[2008-T1-LFN]]/Tableau17[[#This Row],[2008-T1-TOTAL]],"")</f>
        <v>7.441860465116279E-2</v>
      </c>
      <c r="JC9" s="26">
        <f>IFERROR(Tableau17[[#This Row],[2008-T1-LMAJ]]/Tableau17[[#This Row],[2008-T1-TOTAL]],"")</f>
        <v>0.56279069767441858</v>
      </c>
      <c r="JD9" s="26">
        <f>IFERROR(Tableau17[[#This Row],[2008-T1-LUG]]/Tableau17[[#This Row],[2008-T1-TOTAL]],"")</f>
        <v>0.26279069767441859</v>
      </c>
      <c r="JE9" s="26">
        <f>IFERROR(Tableau17[[#This Row],[2008-T2-LFN]]/Tableau17[[#This Row],[2008-T2-TOTAL]],"")</f>
        <v>0</v>
      </c>
      <c r="JF9" s="26">
        <f>IFERROR(Tableau17[[#This Row],[2008-T2-LGC]]/Tableau17[[#This Row],[2008-T2-TOTAL]],"")</f>
        <v>0.36639676113360325</v>
      </c>
      <c r="JG9" s="26">
        <f>IFERROR(Tableau17[[#This Row],[2008-T2-LMAJ]]/Tableau17[[#This Row],[2008-T2-TOTAL]],"")</f>
        <v>0.6336032388663968</v>
      </c>
      <c r="JH9" s="26">
        <f>IFERROR(Tableau17[[#This Row],[2008-T2-LUG]]/Tableau17[[#This Row],[2008-T2-TOTAL]],"")</f>
        <v>0</v>
      </c>
      <c r="JI9" s="26">
        <f>IFERROR(Tableau17[[#This Row],[2014-T1-LDIV]]/Tableau17[[#This Row],[2014-T1-TOTAL]],"")</f>
        <v>2.7227722772277228E-2</v>
      </c>
      <c r="JJ9" s="26">
        <f>IFERROR(Tableau17[[#This Row],[2014-T1-LDVD]]/Tableau17[[#This Row],[2014-T1-TOTAL]],"")</f>
        <v>0</v>
      </c>
      <c r="JK9" s="26">
        <f>IFERROR(Tableau17[[#This Row],[2014-T1-LDVG]]/Tableau17[[#This Row],[2014-T1-TOTAL]],"")</f>
        <v>6.9306930693069313E-2</v>
      </c>
      <c r="JL9" s="26">
        <f>IFERROR(Tableau17[[#This Row],[2014-T1-LEXG]]/Tableau17[[#This Row],[2014-T1-TOTAL]],"")</f>
        <v>0</v>
      </c>
      <c r="JM9" s="26">
        <f>IFERROR(Tableau17[[#This Row],[2014-T1-LFG]]/Tableau17[[#This Row],[2014-T1-TOTAL]],"")</f>
        <v>6.6831683168316836E-2</v>
      </c>
      <c r="JN9" s="26">
        <f>IFERROR(Tableau17[[#This Row],[2014-T1-LFN]]/Tableau17[[#This Row],[2014-T1-TOTAL]],"")</f>
        <v>0.12871287128712872</v>
      </c>
      <c r="JO9" s="26">
        <f>IFERROR(Tableau17[[#This Row],[2014-T1-LUD]]/Tableau17[[#This Row],[2014-T1-TOTAL]],"")</f>
        <v>0.50247524752475248</v>
      </c>
      <c r="JP9" s="26">
        <f>IFERROR(Tableau17[[#This Row],[2014-T1-LUG]]/Tableau17[[#This Row],[2014-T1-TOTAL]],"")</f>
        <v>0.20544554455445543</v>
      </c>
      <c r="JQ9" s="26">
        <f>IFERROR(Tableau17[[#This Row],[2014-T2-LFN]]/Tableau17[[#This Row],[2014-T2-TOTAL]],"")</f>
        <v>9.5011876484560567E-2</v>
      </c>
      <c r="JR9" s="26">
        <f>IFERROR(Tableau17[[#This Row],[2014-T2-LUD]]/Tableau17[[#This Row],[2014-T2-TOTAL]],"")</f>
        <v>0.56057007125890734</v>
      </c>
      <c r="JS9" s="26">
        <f>IFERROR(Tableau17[[#This Row],[2014-T2-LUG]]/Tableau17[[#This Row],[2014-T2-TOTAL]],"")</f>
        <v>0.34441805225653205</v>
      </c>
      <c r="JT9" s="26">
        <f>IFERROR(Tableau17[[#This Row],[2015-T1-BC-DIV]]/Tableau17[[#This Row],[2015-T1-TOTAL]],"")</f>
        <v>0</v>
      </c>
      <c r="JU9" s="26">
        <f>IFERROR(Tableau17[[#This Row],[2015-T1-BC-DLF]]/Tableau17[[#This Row],[2015-T1-TOTAL]],"")</f>
        <v>1.8808777429467086E-2</v>
      </c>
      <c r="JV9" s="26">
        <f>IFERROR(Tableau17[[#This Row],[2015-T1-BC-DVD]]/Tableau17[[#This Row],[2015-T1-TOTAL]],"")</f>
        <v>2.8213166144200628E-2</v>
      </c>
      <c r="JW9" s="26">
        <f>IFERROR(Tableau17[[#This Row],[2015-T1-BC-DVG]]/Tableau17[[#This Row],[2015-T1-TOTAL]],"")</f>
        <v>0</v>
      </c>
      <c r="JX9" s="26">
        <f>IFERROR(Tableau17[[#This Row],[2015-T1-BC-FG]]/Tableau17[[#This Row],[2015-T1-TOTAL]],"")</f>
        <v>0.11598746081504702</v>
      </c>
      <c r="JY9" s="26">
        <f>IFERROR(Tableau17[[#This Row],[2015-T1-BC-FN]]/Tableau17[[#This Row],[2015-T1-TOTAL]],"")</f>
        <v>0.17554858934169279</v>
      </c>
      <c r="JZ9" s="26">
        <f>IFERROR(Tableau17[[#This Row],[2015-T1-BC-MDM]]/Tableau17[[#This Row],[2015-T1-TOTAL]],"")</f>
        <v>3.1347962382445138E-2</v>
      </c>
      <c r="KA9" s="26">
        <f>IFERROR(Tableau17[[#This Row],[2015-T1-BC-RDG]]/Tableau17[[#This Row],[2015-T1-TOTAL]],"")</f>
        <v>0</v>
      </c>
      <c r="KB9" s="26">
        <f>IFERROR(Tableau17[[#This Row],[2015-T1-BC-SOC]]/Tableau17[[#This Row],[2015-T1-TOTAL]],"")</f>
        <v>0</v>
      </c>
      <c r="KC9" s="26">
        <f>IFERROR(Tableau17[[#This Row],[2015-T1-BC-UD]]/Tableau17[[#This Row],[2015-T1-TOTAL]],"")</f>
        <v>0.38871473354231972</v>
      </c>
      <c r="KD9" s="26">
        <f>IFERROR(Tableau17[[#This Row],[2015-T1-BC-UG]]/Tableau17[[#This Row],[2015-T1-TOTAL]],"")</f>
        <v>0.2413793103448276</v>
      </c>
      <c r="KE9" s="26">
        <f>IFERROR(Tableau17[[#This Row],[2015-T1-BC-VEC]]/Tableau17[[#This Row],[2015-T1-TOTAL]],"")</f>
        <v>0</v>
      </c>
      <c r="KF9" s="26">
        <f>IFERROR(Tableau17[[#This Row],[2015-T2-BC-DVG]]/Tableau17[[#This Row],[2015-T2-TOTAL]],"")</f>
        <v>0</v>
      </c>
      <c r="KG9" s="26">
        <f>IFERROR(Tableau17[[#This Row],[2015-T2-BC-FN]]/Tableau17[[#This Row],[2015-T2-TOTAL]],"")</f>
        <v>0.22297297297297297</v>
      </c>
      <c r="KH9" s="26">
        <f>IFERROR(Tableau17[[#This Row],[2015-T2-BC-SOC]]/Tableau17[[#This Row],[2015-T2-TOTAL]],"")</f>
        <v>0</v>
      </c>
      <c r="KI9" s="26">
        <f>IFERROR(Tableau17[[#This Row],[2015-T2-BC-UD]]/Tableau17[[#This Row],[2015-T2-TOTAL]],"")</f>
        <v>0.77702702702702697</v>
      </c>
      <c r="KJ9" s="26">
        <f>IFERROR(Tableau17[[#This Row],[2015-T2-BC-UG]]/Tableau17[[#This Row],[2015-T2-TOTAL]],"")</f>
        <v>0</v>
      </c>
      <c r="KK9" s="26">
        <f>IFERROR(Tableau17[[#This Row],[2017 (L)-T1-COM]]/Tableau17[[#This Row],[2017 (L)-T1-TOTAL]],"")</f>
        <v>3.7940379403794036E-2</v>
      </c>
      <c r="KL9" s="26">
        <f>IFERROR(Tableau17[[#This Row],[2017 (L)-T1-DIV]]/Tableau17[[#This Row],[2017 (L)-T1-TOTAL]],"")</f>
        <v>0</v>
      </c>
      <c r="KM9" s="26">
        <f>IFERROR(Tableau17[[#This Row],[2017 (L)-T1-DLF]]/Tableau17[[#This Row],[2017 (L)-T1-TOTAL]],"")</f>
        <v>5.4200542005420054E-3</v>
      </c>
      <c r="KN9" s="26">
        <f>IFERROR(Tableau17[[#This Row],[2017 (L)-T1-DVD]]/Tableau17[[#This Row],[2017 (L)-T1-TOTAL]],"")</f>
        <v>0</v>
      </c>
      <c r="KO9" s="26">
        <f>IFERROR(Tableau17[[#This Row],[2017 (L)-T1-DVG]]/Tableau17[[#This Row],[2017 (L)-T1-TOTAL]],"")</f>
        <v>0</v>
      </c>
      <c r="KP9" s="26">
        <f>IFERROR(Tableau17[[#This Row],[2017 (L)-T1-ECO]]/Tableau17[[#This Row],[2017 (L)-T1-TOTAL]],"")</f>
        <v>7.3170731707317069E-2</v>
      </c>
      <c r="KQ9" s="26">
        <f>IFERROR(Tableau17[[#This Row],[2017 (L)-T1-EXD]]/Tableau17[[#This Row],[2017 (L)-T1-TOTAL]],"")</f>
        <v>0</v>
      </c>
      <c r="KR9" s="26">
        <f>IFERROR(Tableau17[[#This Row],[2017 (L)-T1-EXG]]/Tableau17[[#This Row],[2017 (L)-T1-TOTAL]],"")</f>
        <v>0</v>
      </c>
      <c r="KS9" s="26">
        <f>IFERROR(Tableau17[[#This Row],[2017 (L)-T1-FI]]/Tableau17[[#This Row],[2017 (L)-T1-TOTAL]],"")</f>
        <v>0.10840108401084012</v>
      </c>
      <c r="KT9" s="26">
        <f>IFERROR(Tableau17[[#This Row],[2017 (L)-T1-FN]]/Tableau17[[#This Row],[2017 (L)-T1-TOTAL]],"")</f>
        <v>7.3170731707317069E-2</v>
      </c>
      <c r="KU9" s="26">
        <f>IFERROR(Tableau17[[#This Row],[2017 (L)-T1-LR]]/Tableau17[[#This Row],[2017 (L)-T1-TOTAL]],"")</f>
        <v>0.25203252032520324</v>
      </c>
      <c r="KV9" s="26">
        <f>IFERROR(Tableau17[[#This Row],[2017 (L)-T1-MDM]]/Tableau17[[#This Row],[2017 (L)-T1-TOTAL]],"")</f>
        <v>0</v>
      </c>
      <c r="KW9" s="26">
        <f>IFERROR(Tableau17[[#This Row],[2017 (L)-T1-RDG]]/Tableau17[[#This Row],[2017 (L)-T1-TOTAL]],"")</f>
        <v>0</v>
      </c>
      <c r="KX9" s="26">
        <f>IFERROR(Tableau17[[#This Row],[2017 (L)-T1-REG]]/Tableau17[[#This Row],[2017 (L)-T1-TOTAL]],"")</f>
        <v>0</v>
      </c>
      <c r="KY9" s="26">
        <f>IFERROR(Tableau17[[#This Row],[2017 (L)-T1-REM]]/Tableau17[[#This Row],[2017 (L)-T1-TOTAL]],"")</f>
        <v>0.40921409214092141</v>
      </c>
      <c r="KZ9" s="26">
        <f>IFERROR(Tableau17[[#This Row],[2017 (L)-T1-SOC]]/Tableau17[[#This Row],[2017 (L)-T1-TOTAL]],"")</f>
        <v>4.065040650406504E-2</v>
      </c>
      <c r="LA9" s="26">
        <f>IFERROR(Tableau17[[#This Row],[2017 (L)-T1-UDI]]/Tableau17[[#This Row],[2017 (L)-T1-TOTAL]],"")</f>
        <v>0</v>
      </c>
      <c r="LB9" s="26">
        <f>IFERROR(Tableau17[[#This Row],[2017 (L)-T2-FI]]/Tableau17[[#This Row],[2017 (L)-T2-TOTAL]],"")</f>
        <v>0</v>
      </c>
      <c r="LC9" s="26">
        <f>IFERROR(Tableau17[[#This Row],[2017 (L)-T2-FN]]/Tableau17[[#This Row],[2017 (L)-T2-TOTAL]],"")</f>
        <v>0</v>
      </c>
      <c r="LD9" s="26">
        <f>IFERROR(Tableau17[[#This Row],[2017 (L)-T2-LR]]/Tableau17[[#This Row],[2017 (L)-T2-TOTAL]],"")</f>
        <v>0.4420289855072464</v>
      </c>
      <c r="LE9" s="26">
        <f>IFERROR(Tableau17[[#This Row],[2017 (L)-T2-MDM]]/Tableau17[[#This Row],[2017 (L)-T2-TOTAL]],"")</f>
        <v>0</v>
      </c>
      <c r="LF9" s="26">
        <f>IFERROR(Tableau17[[#This Row],[2017 (L)-T2-REM]]/Tableau17[[#This Row],[2017 (L)-T2-TOTAL]],"")</f>
        <v>0.55797101449275366</v>
      </c>
      <c r="LG9" s="26">
        <f>IFERROR(Tableau17[[#This Row],[2017-T1-ARTHAUD Nathalie]]/Tableau17[[#This Row],[2017-T1-TOTAL]],"")</f>
        <v>1.9047619047619048E-3</v>
      </c>
      <c r="LH9" s="26">
        <f>IFERROR(Tableau17[[#This Row],[2017-T1-ASSELINEAU Fran]]/Tableau17[[#This Row],[2017-T1-TOTAL]],"")</f>
        <v>7.619047619047619E-3</v>
      </c>
      <c r="LI9" s="26">
        <f>IFERROR(Tableau17[[#This Row],[2017-T1-CHEMINADE Jacques]]/Tableau17[[#This Row],[2017-T1-TOTAL]],"")</f>
        <v>0</v>
      </c>
      <c r="LJ9" s="26">
        <f>IFERROR(Tableau17[[#This Row],[2017-T1-DUPONT-AIGNAN Nicolas]]/Tableau17[[#This Row],[2017-T1-TOTAL]],"")</f>
        <v>2.4761904761904763E-2</v>
      </c>
      <c r="LK9" s="26">
        <f>IFERROR(Tableau17[[#This Row],[2017-T1-FILLON Fran]]/Tableau17[[#This Row],[2017-T1-TOTAL]],"")</f>
        <v>0.34476190476190477</v>
      </c>
      <c r="LL9" s="26">
        <f>IFERROR(Tableau17[[#This Row],[2017-T1-HAMON Beno]]/Tableau17[[#This Row],[2017-T1-TOTAL]],"")</f>
        <v>4.5714285714285714E-2</v>
      </c>
      <c r="LM9" s="26">
        <f>IFERROR(Tableau17[[#This Row],[2017-T1-LASSALLE Jean]]/Tableau17[[#This Row],[2017-T1-TOTAL]],"")</f>
        <v>1.1428571428571429E-2</v>
      </c>
      <c r="LN9" s="26">
        <f>IFERROR(Tableau17[[#This Row],[2017-T1-LE PEN Marine]]/Tableau17[[#This Row],[2017-T1-TOTAL]],"")</f>
        <v>0.11619047619047619</v>
      </c>
      <c r="LO9" s="26">
        <f>IFERROR(Tableau17[[#This Row],[2017-T1-M Jean-Luc]]/Tableau17[[#This Row],[2017-T1-TOTAL]],"")</f>
        <v>0.16</v>
      </c>
      <c r="LP9" s="26">
        <f>IFERROR(Tableau17[[#This Row],[2017-T1-MACRON Emmanuel]]/Tableau17[[#This Row],[2017-T1-TOTAL]],"")</f>
        <v>0.28000000000000003</v>
      </c>
      <c r="LQ9" s="26">
        <f>IFERROR(Tableau17[[#This Row],[2017-T1-POUTOU Philippe]]/Tableau17[[#This Row],[2017-T1-TOTAL]],"")</f>
        <v>7.619047619047619E-3</v>
      </c>
      <c r="LR9" s="26">
        <f>IFERROR(Tableau17[[#This Row],[2017-T2-LE PEN Marine]]/Tableau17[[#This Row],[2017-T2-TOTAL]],"")</f>
        <v>0.21640091116173121</v>
      </c>
      <c r="LS9" s="26">
        <f>IFERROR(Tableau17[[#This Row],[2017-T2-MACRON Emmanuel]]/Tableau17[[#This Row],[2017-T2-TOTAL]],"")</f>
        <v>0.78359908883826879</v>
      </c>
      <c r="LT9" s="26">
        <f>IFERROR(Tableau17[[#This Row],[2019-T1-ALEXANDRE Audric]]/Tableau17[[#This Row],[2019-T1-TOTAL]],"")</f>
        <v>0</v>
      </c>
      <c r="LU9" s="26">
        <f>IFERROR(Tableau17[[#This Row],[2019-T1-ARTHAUD Nathalie]]/Tableau17[[#This Row],[2019-T1-TOTAL]],"")</f>
        <v>2.9069767441860465E-3</v>
      </c>
      <c r="LV9" s="26">
        <f>IFERROR(Tableau17[[#This Row],[2019-T1-ASSELINEAU François]]/Tableau17[[#This Row],[2019-T1-TOTAL]],"")</f>
        <v>5.8139534883720929E-3</v>
      </c>
      <c r="LW9" s="26">
        <f>IFERROR(Tableau17[[#This Row],[2019-T1-AUBRY Manon]]/Tableau17[[#This Row],[2019-T1-TOTAL]],"")</f>
        <v>5.5232558139534885E-2</v>
      </c>
      <c r="LX9" s="26">
        <f>IFERROR(Tableau17[[#This Row],[2019-T1-AZERGUI Nagib]]/Tableau17[[#This Row],[2019-T1-TOTAL]],"")</f>
        <v>2.9069767441860465E-3</v>
      </c>
      <c r="LY9" s="26">
        <f>IFERROR(Tableau17[[#This Row],[2019-T1-BARDELLA Jordan]]/Tableau17[[#This Row],[2019-T1-TOTAL]],"")</f>
        <v>0.10174418604651163</v>
      </c>
      <c r="LZ9" s="26">
        <f>IFERROR(Tableau17[[#This Row],[2019-T1-BELLAMY François-Xavier]]/Tableau17[[#This Row],[2019-T1-TOTAL]],"")</f>
        <v>0.10174418604651163</v>
      </c>
      <c r="MA9" s="26">
        <f>IFERROR(Tableau17[[#This Row],[2019-T1-BIDOU Olivier]]/Tableau17[[#This Row],[2019-T1-TOTAL]],"")</f>
        <v>5.8139534883720929E-3</v>
      </c>
      <c r="MB9" s="26">
        <f>IFERROR(Tableau17[[#This Row],[2019-T1-BOURG Dominique]]/Tableau17[[#This Row],[2019-T1-TOTAL]],"")</f>
        <v>2.616279069767442E-2</v>
      </c>
      <c r="MC9" s="26">
        <f>IFERROR(Tableau17[[#This Row],[2019-T1-BROSSAT Ian]]/Tableau17[[#This Row],[2019-T1-TOTAL]],"")</f>
        <v>4.6511627906976744E-2</v>
      </c>
      <c r="MD9" s="26">
        <f>IFERROR(Tableau17[[#This Row],[2019-T1-CAILLAUD Sophie]]/Tableau17[[#This Row],[2019-T1-TOTAL]],"")</f>
        <v>0</v>
      </c>
      <c r="ME9" s="26">
        <f>IFERROR(Tableau17[[#This Row],[2019-T1-CAMUS Renaud]]/Tableau17[[#This Row],[2019-T1-TOTAL]],"")</f>
        <v>0</v>
      </c>
      <c r="MF9" s="26">
        <f>IFERROR(Tableau17[[#This Row],[2019-T1-CHALENÇON Christophe]]/Tableau17[[#This Row],[2019-T1-TOTAL]],"")</f>
        <v>0</v>
      </c>
      <c r="MG9" s="26">
        <f>IFERROR(Tableau17[[#This Row],[2019-T1-CORBET Cathy Denise Ginette]]/Tableau17[[#This Row],[2019-T1-TOTAL]],"")</f>
        <v>0</v>
      </c>
      <c r="MH9" s="26">
        <f>IFERROR(Tableau17[[#This Row],[2019-T1-DE PREVOISIN Robert]]/Tableau17[[#This Row],[2019-T1-TOTAL]],"")</f>
        <v>0</v>
      </c>
      <c r="MI9" s="26">
        <f>IFERROR(Tableau17[[#This Row],[2019-T1-DELFEL Thérèse]]/Tableau17[[#This Row],[2019-T1-TOTAL]],"")</f>
        <v>0</v>
      </c>
      <c r="MJ9" s="26">
        <f>IFERROR(Tableau17[[#This Row],[2019-T1-DIEUMEGARD Pierre]]/Tableau17[[#This Row],[2019-T1-TOTAL]],"")</f>
        <v>2.9069767441860465E-3</v>
      </c>
      <c r="MK9" s="26">
        <f>IFERROR(Tableau17[[#This Row],[2019-T1-DUPONT-AIGNAN Nicolas]]/Tableau17[[#This Row],[2019-T1-TOTAL]],"")</f>
        <v>5.8139534883720929E-3</v>
      </c>
      <c r="ML9" s="26">
        <f>IFERROR(Tableau17[[#This Row],[2019-T1-GERNIGON Yves]]/Tableau17[[#This Row],[2019-T1-TOTAL]],"")</f>
        <v>0</v>
      </c>
      <c r="MM9" s="26">
        <f>IFERROR(Tableau17[[#This Row],[2019-T1-GLUCKSMANN Raphaël]]/Tableau17[[#This Row],[2019-T1-TOTAL]],"")</f>
        <v>6.1046511627906974E-2</v>
      </c>
      <c r="MN9" s="26">
        <f>IFERROR(Tableau17[[#This Row],[2019-T1-HAMON Benoît]]/Tableau17[[#This Row],[2019-T1-TOTAL]],"")</f>
        <v>4.9418604651162788E-2</v>
      </c>
      <c r="MO9" s="26">
        <f>IFERROR(Tableau17[[#This Row],[2019-T1-HELGEN Gilles]]/Tableau17[[#This Row],[2019-T1-TOTAL]],"")</f>
        <v>0</v>
      </c>
      <c r="MP9" s="26">
        <f>IFERROR(Tableau17[[#This Row],[2019-T1-JADOT Yannick]]/Tableau17[[#This Row],[2019-T1-TOTAL]],"")</f>
        <v>0.20639534883720931</v>
      </c>
      <c r="MQ9" s="26">
        <f>IFERROR(Tableau17[[#This Row],[2019-T1-LAGARDE Jean-Christophe]]/Tableau17[[#This Row],[2019-T1-TOTAL]],"")</f>
        <v>8.7209302325581394E-3</v>
      </c>
      <c r="MR9" s="26">
        <f>IFERROR(Tableau17[[#This Row],[2019-T1-LALANNE Francis]]/Tableau17[[#This Row],[2019-T1-TOTAL]],"")</f>
        <v>0</v>
      </c>
      <c r="MS9" s="26">
        <f>IFERROR(Tableau17[[#This Row],[2019-T1-LOISEAU Nathalie]]/Tableau17[[#This Row],[2019-T1-TOTAL]],"")</f>
        <v>0.31395348837209303</v>
      </c>
      <c r="MT9" s="26">
        <f>IFERROR(Tableau17[[#This Row],[2019-T1-MARIE Florie]]/Tableau17[[#This Row],[2019-T1-TOTAL]],"")</f>
        <v>2.9069767441860465E-3</v>
      </c>
      <c r="MU9" s="26">
        <f>IFERROR(Tableau17[[#This Row],[2008-T1-MACROEXTRDROITE]]/Tableau17[[#This Row],[2008-T1-MACROTOTALE]],"")</f>
        <v>7.441860465116279E-2</v>
      </c>
      <c r="MV9" s="26">
        <f>IFERROR(Tableau17[[#This Row],[2008-T1-MACRODROITE]]/Tableau17[[#This Row],[2008-T1-MACROTOTALE]],"")</f>
        <v>0.60697674418604652</v>
      </c>
      <c r="MW9" s="26">
        <f>IFERROR(Tableau17[[#This Row],[2008-T1-MACROCENTRE]]/Tableau17[[#This Row],[2008-T1-MACROTOTALE]],"")</f>
        <v>0</v>
      </c>
      <c r="MX9" s="26">
        <f>IFERROR(Tableau17[[#This Row],[2008-T1-MACROGAUCHE]]/Tableau17[[#This Row],[2008-T1-MACROTOTALE]],"")</f>
        <v>0.31860465116279069</v>
      </c>
      <c r="MY9" s="26">
        <f>IFERROR(Tableau17[[#This Row],[2008-T1-MACROAUTRE]]/Tableau17[[#This Row],[2008-T1-MACROTOTALE]],"")</f>
        <v>0</v>
      </c>
      <c r="MZ9" s="26">
        <f>IFERROR(Tableau17[[#This Row],[2008-T2-MACROEXTRDROITE]]/Tableau17[[#This Row],[2008-T2-MACROTOTALE]],"")</f>
        <v>0</v>
      </c>
      <c r="NA9" s="26">
        <f>IFERROR(Tableau17[[#This Row],[2008-T2-MACRODROITE]]/Tableau17[[#This Row],[2008-T2-MACROTOTALE]],"")</f>
        <v>0.6336032388663968</v>
      </c>
      <c r="NB9" s="26">
        <f>IFERROR(Tableau17[[#This Row],[2008-T2-MACROCENTRE]]/Tableau17[[#This Row],[2008-T2-MACROTOTALE]],"")</f>
        <v>0</v>
      </c>
      <c r="NC9" s="26">
        <f>IFERROR(Tableau17[[#This Row],[2008-T2-MACROGAUCHE]]/Tableau17[[#This Row],[2008-T2-MACROTOTALE]],"")</f>
        <v>0.36639676113360325</v>
      </c>
      <c r="ND9" s="26">
        <f>IFERROR(Tableau17[[#This Row],[2008-T2-MACROAUTRE]]/Tableau17[[#This Row],[2008-T2-MACROTOTALE]],"")</f>
        <v>0</v>
      </c>
      <c r="NE9" s="26">
        <f>IFERROR(Tableau17[[#This Row],[2014-T1-MACROEXTRDROITE]]/Tableau17[[#This Row],[2014-T1-MACROTOTALE]],"")</f>
        <v>0.12871287128712872</v>
      </c>
      <c r="NF9" s="26">
        <f>IFERROR(Tableau17[[#This Row],[2014-T1-MACRODROITE]]/Tableau17[[#This Row],[2014-T1-MACROTOTALE]],"")</f>
        <v>0.50247524752475248</v>
      </c>
      <c r="NG9" s="26">
        <f>IFERROR(Tableau17[[#This Row],[2014-T1-MACROCENTRE]]/Tableau17[[#This Row],[2014-T1-MACROTOTALE]],"")</f>
        <v>2.7227722772277228E-2</v>
      </c>
      <c r="NH9" s="26">
        <f>IFERROR(Tableau17[[#This Row],[2014-T1-MACROGAUCHE]]/Tableau17[[#This Row],[2014-T1-MACROTOTALE]],"")</f>
        <v>0.34158415841584161</v>
      </c>
      <c r="NI9" s="26">
        <f>IFERROR(Tableau17[[#This Row],[2014-T1-MACROAUTRE]]/Tableau17[[#This Row],[2014-T1-MACROTOTALE]],"")</f>
        <v>0</v>
      </c>
      <c r="NJ9" s="26">
        <f>IFERROR(Tableau17[[#This Row],[2014-T2-MACROEXTRDROITE]]/Tableau17[[#This Row],[2014-T2-MACROTOTALE]],"")</f>
        <v>9.5011876484560567E-2</v>
      </c>
      <c r="NK9" s="26">
        <f>IFERROR(Tableau17[[#This Row],[2014-T2-MACRODROITE]]/Tableau17[[#This Row],[2014-T2-MACROTOTALE]],"")</f>
        <v>0.56057007125890734</v>
      </c>
      <c r="NL9" s="26">
        <f>IFERROR(Tableau17[[#This Row],[2014-T2-MACROCENTRE]]/Tableau17[[#This Row],[2014-T2-MACROTOTALE]],"")</f>
        <v>0</v>
      </c>
      <c r="NM9" s="26">
        <f>IFERROR(Tableau17[[#This Row],[2014-T2-MACROGAUCHE]]/Tableau17[[#This Row],[2014-T2-MACROTOTALE]],"")</f>
        <v>0.34441805225653205</v>
      </c>
      <c r="NN9" s="26">
        <f>IFERROR(Tableau17[[#This Row],[2014-T2-MACROAUTRE]]/Tableau17[[#This Row],[2014-T2-MACROTOTALE]],"")</f>
        <v>0</v>
      </c>
      <c r="NO9" s="26">
        <f>IFERROR( Tableau17[[#This Row],[2015-T1-MACROEXTRDROITE]]/Tableau17[[#This Row],[2015-T1-MACROTOTALE]],"")</f>
        <v>0.19435736677115986</v>
      </c>
      <c r="NP9" s="26">
        <f>IFERROR(Tableau17[[#This Row],[2015-T1-MACRODROITE]]/Tableau17[[#This Row],[2015-T1-MACROTOTALE]],"")</f>
        <v>0.41692789968652039</v>
      </c>
      <c r="NQ9" s="26">
        <f>IFERROR(Tableau17[[#This Row],[2015-T1-MACROCENTRE]]/Tableau17[[#This Row],[2015-T1-MACROTOTALE]],"")</f>
        <v>3.1347962382445138E-2</v>
      </c>
      <c r="NR9" s="26">
        <f>IFERROR(Tableau17[[#This Row],[2015-T1-MACROGAUCHE]]/Tableau17[[#This Row],[2015-T1-MACROTOTALE]],"")</f>
        <v>0.35736677115987459</v>
      </c>
      <c r="NS9" s="26">
        <f>IFERROR(Tableau17[[#This Row],[2015-T1-MACROAUTRE]]/Tableau17[[#This Row],[2015-T1-MACROTOTALE]],"")</f>
        <v>0</v>
      </c>
      <c r="NT9" s="26">
        <f>IFERROR(Tableau17[[#This Row],[2015-T2-MACROEXTRDROITE]]/Tableau17[[#This Row],[2015-T2-MACROTOTALE]],"")</f>
        <v>0.22297297297297297</v>
      </c>
      <c r="NU9" s="26">
        <f>IFERROR(Tableau17[[#This Row],[2015-T2-MACRODROITE]]/Tableau17[[#This Row],[2015-T2-MACROTOTALE]],"")</f>
        <v>0.77702702702702697</v>
      </c>
      <c r="NV9" s="26">
        <f>IFERROR(Tableau17[[#This Row],[2015-T2-MACROCENTRE]]/Tableau17[[#This Row],[2015-T2-MACROTOTALE]],"")</f>
        <v>0</v>
      </c>
      <c r="NW9" s="26">
        <f>IFERROR(Tableau17[[#This Row],[2015-T2-MACROGAUCHE]]/Tableau17[[#This Row],[2015-T2-MACROTOTALE]],"")</f>
        <v>0</v>
      </c>
      <c r="NX9" s="26">
        <f>IFERROR(Tableau17[[#This Row],[2015-T2-MACROAUTRE]]/Tableau17[[#This Row],[2015-T2-MACROTOTALE]],"")</f>
        <v>0</v>
      </c>
      <c r="NY9" s="26">
        <f>IFERROR(Tableau17[[#This Row],[2017-T1-MACROEXTRDROITE]]/Tableau17[[#This Row],[2017-T1-MACROTOTALE]],"")</f>
        <v>0.14857142857142858</v>
      </c>
      <c r="NZ9" s="26">
        <f>IFERROR(Tableau17[[#This Row],[2017-T1-MACRODROITE]]/Tableau17[[#This Row],[2017-T1-MACROTOTALE]],"")</f>
        <v>0.34476190476190477</v>
      </c>
      <c r="OA9" s="26">
        <f>IFERROR(Tableau17[[#This Row],[2017-T1-MACROCENTRE]]/Tableau17[[#This Row],[2017-T1-MACROTOTALE]],"")</f>
        <v>0.28000000000000003</v>
      </c>
      <c r="OB9" s="26">
        <f>IFERROR(Tableau17[[#This Row],[2017-T1-MACROGAUCHE]]/Tableau17[[#This Row],[2017-T1-MACROTOTALE]],"")</f>
        <v>0.21523809523809523</v>
      </c>
      <c r="OC9" s="26">
        <f>IFERROR(Tableau17[[#This Row],[2017-T1-MACROAUTRE]]/Tableau17[[#This Row],[2017-T1-MACROTOTALE]],"")</f>
        <v>1.1428571428571429E-2</v>
      </c>
      <c r="OD9" s="26">
        <f>IFERROR(Tableau17[[#This Row],[2017-T2-MACROEXTRDROITE]]/Tableau17[[#This Row],[2017-T2-MACROTOTALE]],"")</f>
        <v>0.21640091116173121</v>
      </c>
      <c r="OE9" s="26">
        <f>IFERROR(Tableau17[[#This Row],[2017-T2-MACRODROITE]]/Tableau17[[#This Row],[2017-T2-MACROTOTALE]],"")</f>
        <v>0</v>
      </c>
      <c r="OF9" s="26">
        <f>IFERROR(Tableau17[[#This Row],[2017-T2-MACROCENTRE]]/Tableau17[[#This Row],[2017-T2-MACROTOTALE]],"")</f>
        <v>0.78359908883826879</v>
      </c>
      <c r="OG9" s="26">
        <f>IFERROR(Tableau17[[#This Row],[2017-T2-MACROGAUCHE]]/Tableau17[[#This Row],[2017-T2-MACROTOTALE]],"")</f>
        <v>0</v>
      </c>
      <c r="OH9" s="26">
        <f>IFERROR(Tableau17[[#This Row],[2017-T2-MACROAUTRE]]/Tableau17[[#This Row],[2017-T2-MACROTOTALE]],"")</f>
        <v>0</v>
      </c>
      <c r="OI9" s="26">
        <f>IFERROR(Tableau17[[#This Row],[2019-T1-MACROEXTRDROITE]]/Tableau17[[#This Row],[2019-T1-MACROTOTALE]],"")</f>
        <v>0.12256267409470752</v>
      </c>
      <c r="OJ9" s="26">
        <f>IFERROR(Tableau17[[#This Row],[2019-T1-MACRODROITE]]/Tableau17[[#This Row],[2019-T1-MACROTOTALE]],"")</f>
        <v>0.10584958217270195</v>
      </c>
      <c r="OK9" s="26">
        <f>IFERROR(Tableau17[[#This Row],[2019-T1-MACROCENTRE]]/Tableau17[[#This Row],[2019-T1-MACROTOTALE]],"")</f>
        <v>0.30083565459610029</v>
      </c>
      <c r="OL9" s="26">
        <f>IFERROR(Tableau17[[#This Row],[2019-T1-MACROGAUCHE]]/Tableau17[[#This Row],[2019-T1-MACROTOTALE]],"")</f>
        <v>0.40389972144846797</v>
      </c>
      <c r="OM9" s="26">
        <f>IFERROR(Tableau17[[#This Row],[2019-T1-MACROAUTRE]]/Tableau17[[#This Row],[2019-T1-MACROTOTALE]],"")</f>
        <v>6.6852367688022288E-2</v>
      </c>
      <c r="ON9" s="26">
        <f>IFERROR(Tableau17[[#This Row],[2020-T1-MACROEXTRDROITE]]/Tableau17[[#This Row],[2020-T1-MACROTOTALE]],"")</f>
        <v>9.8684210526315791E-2</v>
      </c>
      <c r="OO9" s="26">
        <f>IFERROR(Tableau17[[#This Row],[2020-T1-MACRODROITE]]/Tableau17[[#This Row],[2020-T1-MACROTOTALE]],"")</f>
        <v>0.26973684210526316</v>
      </c>
      <c r="OP9" s="26">
        <f>IFERROR(Tableau17[[#This Row],[2020-T1-MACROCENTRE]]/Tableau17[[#This Row],[2020-T1-MACROTOTALE]],"")</f>
        <v>0.16118421052631579</v>
      </c>
      <c r="OQ9" s="26">
        <f>IFERROR(Tableau17[[#This Row],[2020-T1-MACROGAUCHE]]/Tableau17[[#This Row],[2020-T1-MACROTOTALE]],"")</f>
        <v>0.47039473684210525</v>
      </c>
      <c r="OR9" s="26">
        <f>IFERROR(Tableau17[[#This Row],[2020-T1-MACROAUTRE]]/Tableau17[[#This Row],[2020-T1-MACROTOTALE]],"")</f>
        <v>0</v>
      </c>
      <c r="OS9" s="26">
        <f>IFERROR(Tableau17[[#This Row],[2017 (L)-T1-MACROEXTRDROITE]]/Tableau17[[#This Row],[2017 (L)-T1-MACROTOTALE]],"")</f>
        <v>7.8590785907859076E-2</v>
      </c>
      <c r="OT9" s="26">
        <f>IFERROR(Tableau17[[#This Row],[2017 (L)-T1-MACRODROITE]]/Tableau17[[#This Row],[2017 (L)-T1-MACROTOTALE]],"")</f>
        <v>0.25203252032520324</v>
      </c>
      <c r="OU9" s="26">
        <f>IFERROR(Tableau17[[#This Row],[2017 (L)-T1-MACROCENTRE]]/Tableau17[[#This Row],[2017 (L)-T1-MACROTOTALE]],"")</f>
        <v>0.40921409214092141</v>
      </c>
      <c r="OV9" s="26">
        <f>IFERROR(Tableau17[[#This Row],[2017 (L)-T1-MACROGAUCHE]]/Tableau17[[#This Row],[2017 (L)-T1-MACROTOTALE]],"")</f>
        <v>0.26016260162601629</v>
      </c>
      <c r="OW9" s="26">
        <f>IFERROR(Tableau17[[#This Row],[2017 (L)-T1-MACROAUTRE]]/Tableau17[[#This Row],[2017 (L)-T1-MACROTOTALE]],"")</f>
        <v>0</v>
      </c>
      <c r="OX9" s="26">
        <f>IFERROR(Tableau17[[#This Row],[2017 (L)-T2-MACROEXTRDROITE]]/Tableau17[[#This Row],[2017 (L)-T2-MACROTOTALE]],"")</f>
        <v>0</v>
      </c>
      <c r="OY9" s="26">
        <f>IFERROR(Tableau17[[#This Row],[2017 (L)-T2-MACRODROITE]]/Tableau17[[#This Row],[2017 (L)-T2-MACROTOTALE]],"")</f>
        <v>0.4420289855072464</v>
      </c>
      <c r="OZ9" s="26">
        <f>IFERROR(Tableau17[[#This Row],[2017 (L)-T2-MACROCENTRE]]/Tableau17[[#This Row],[2017 (L)-T2-MACROTOTALE]],"")</f>
        <v>0.55797101449275366</v>
      </c>
      <c r="PA9" s="26">
        <f>IFERROR(Tableau17[[#This Row],[2017 (L)-T2-MACROGAUCHE]]/Tableau17[[#This Row],[2017 (L)-T2-MACROTOTALE]],"")</f>
        <v>0</v>
      </c>
      <c r="PB9" s="26">
        <f>IFERROR(Tableau17[[#This Row],[2017 (L)-T2-MACROAUTRE]]/Tableau17[[#This Row],[2017 (L)-T2-MACROTOTALE]],"")</f>
        <v>0</v>
      </c>
      <c r="PC9" s="26">
        <f>IFERROR(Tableau17[[#This Row],[2008_T1_PROCUS]]/Tableau17[[#This Row],[2008_T1_INSCRITS]],0)</f>
        <v>9.8452883263009851E-3</v>
      </c>
      <c r="PD9" s="26">
        <f>IFERROR(Tableau17[[#This Row],[2008_T2_PROCUS]]/Tableau17[[#This Row],[2008_T2_INSCRITS]],0)</f>
        <v>3.7921348314606744E-2</v>
      </c>
      <c r="PE9" s="26">
        <f>Tableau17[[#This Row],[2014_T1_PROCUS]]/Tableau17[[#This Row],[2014_T1_INSCRITS]]</f>
        <v>3.7202380952380952E-2</v>
      </c>
      <c r="PF9" s="26">
        <f>IFERROR(Tableau17[[#This Row],[2014_T2_PROCUS]]/Tableau17[[#This Row],[2014_T2_INSCRITS]],0)</f>
        <v>3.8690476190476192E-2</v>
      </c>
    </row>
    <row r="10" spans="1:422" hidden="1" x14ac:dyDescent="0.2">
      <c r="A10" s="1">
        <v>1</v>
      </c>
      <c r="B10" s="1" t="s">
        <v>243</v>
      </c>
      <c r="C10" s="1" t="s">
        <v>245</v>
      </c>
      <c r="D10" s="1" t="s">
        <v>245</v>
      </c>
      <c r="E10" s="1">
        <v>102</v>
      </c>
      <c r="F10" s="1">
        <v>5.3741260000000004</v>
      </c>
      <c r="G10" s="1">
        <v>43.299002999999999</v>
      </c>
      <c r="H10" s="3">
        <v>758</v>
      </c>
      <c r="I10" s="3">
        <v>142</v>
      </c>
      <c r="L10" s="1">
        <v>6</v>
      </c>
      <c r="M10" s="1">
        <v>13</v>
      </c>
      <c r="N10" s="1">
        <v>0</v>
      </c>
      <c r="P10" s="1">
        <v>54</v>
      </c>
      <c r="Q10" s="1">
        <v>26</v>
      </c>
      <c r="R10" s="1">
        <v>20</v>
      </c>
      <c r="S10" s="1">
        <v>82</v>
      </c>
      <c r="T10" s="1">
        <v>22</v>
      </c>
      <c r="U10" s="1">
        <v>223</v>
      </c>
      <c r="V10" s="1">
        <v>680</v>
      </c>
      <c r="W10" s="1">
        <v>331</v>
      </c>
      <c r="X10" s="1">
        <v>25</v>
      </c>
      <c r="Y10" s="2">
        <v>0.48676470999999999</v>
      </c>
      <c r="Z10" s="1">
        <v>680</v>
      </c>
      <c r="AA10" s="1">
        <v>373</v>
      </c>
      <c r="AB10" s="1">
        <v>12</v>
      </c>
      <c r="AC10" s="2">
        <v>0.54852941</v>
      </c>
      <c r="AD10" s="1">
        <v>758</v>
      </c>
      <c r="AE10" s="1">
        <v>226</v>
      </c>
      <c r="AF10" s="2">
        <v>0.29815302999999999</v>
      </c>
      <c r="AG10" s="1">
        <f t="shared" si="0"/>
        <v>142</v>
      </c>
      <c r="AH10" s="1">
        <v>698</v>
      </c>
      <c r="AI10" s="1">
        <v>388</v>
      </c>
      <c r="AJ10" s="1">
        <v>20</v>
      </c>
      <c r="AK10" s="2">
        <v>0.55587392999999996</v>
      </c>
      <c r="AL10" s="1">
        <v>697</v>
      </c>
      <c r="AM10" s="1">
        <v>441</v>
      </c>
      <c r="AN10" s="1">
        <v>10</v>
      </c>
      <c r="AO10" s="2">
        <v>0.63271162000000003</v>
      </c>
      <c r="AP10" s="1">
        <v>684</v>
      </c>
      <c r="AQ10" s="1">
        <v>279</v>
      </c>
      <c r="AR10" s="2">
        <v>0.40789473999999998</v>
      </c>
      <c r="AS10" s="1">
        <v>684</v>
      </c>
      <c r="AT10" s="1">
        <v>268</v>
      </c>
      <c r="AU10" s="2">
        <v>0.39181286999999998</v>
      </c>
      <c r="AV10" s="1">
        <v>704</v>
      </c>
      <c r="AW10" s="1">
        <v>298</v>
      </c>
      <c r="AX10" s="2">
        <v>0.42329545000000002</v>
      </c>
      <c r="AY10" s="1">
        <v>703</v>
      </c>
      <c r="AZ10" s="1">
        <v>249</v>
      </c>
      <c r="BA10" s="2">
        <v>0.35419630000000002</v>
      </c>
      <c r="BB10" s="1">
        <v>704</v>
      </c>
      <c r="BC10" s="1">
        <v>465</v>
      </c>
      <c r="BD10" s="2">
        <v>0.66051135999999999</v>
      </c>
      <c r="BE10" s="1">
        <v>704</v>
      </c>
      <c r="BF10" s="1">
        <v>446</v>
      </c>
      <c r="BG10" s="2">
        <v>0.63352273000000003</v>
      </c>
      <c r="BH10" s="1">
        <v>693</v>
      </c>
      <c r="BI10" s="1">
        <v>268</v>
      </c>
      <c r="BJ10" s="2">
        <v>0.38672438999999997</v>
      </c>
      <c r="BK10" s="1">
        <v>14</v>
      </c>
      <c r="BL10" s="1">
        <v>3</v>
      </c>
      <c r="BN10" s="1">
        <v>22</v>
      </c>
      <c r="BO10" s="1">
        <v>20</v>
      </c>
      <c r="BP10" s="1">
        <v>114</v>
      </c>
      <c r="BQ10" s="1">
        <v>204</v>
      </c>
      <c r="BR10" s="1">
        <v>377</v>
      </c>
      <c r="BT10" s="1">
        <v>261</v>
      </c>
      <c r="BU10" s="1">
        <v>171</v>
      </c>
      <c r="BW10" s="1">
        <v>432</v>
      </c>
      <c r="BX10" s="1">
        <v>8</v>
      </c>
      <c r="BZ10" s="1">
        <v>21</v>
      </c>
      <c r="CA10" s="1">
        <v>2</v>
      </c>
      <c r="CB10" s="1">
        <v>28</v>
      </c>
      <c r="CC10" s="1">
        <v>21</v>
      </c>
      <c r="CD10" s="1">
        <v>132</v>
      </c>
      <c r="CE10" s="1">
        <v>105</v>
      </c>
      <c r="CF10" s="1">
        <v>317</v>
      </c>
      <c r="CG10" s="1">
        <v>30</v>
      </c>
      <c r="CH10" s="1">
        <v>173</v>
      </c>
      <c r="CI10" s="1">
        <v>154</v>
      </c>
      <c r="CJ10" s="1">
        <v>357</v>
      </c>
      <c r="CK10" s="1">
        <v>8</v>
      </c>
      <c r="CL10" s="1">
        <v>3</v>
      </c>
      <c r="CM10" s="1">
        <v>20</v>
      </c>
      <c r="CN10" s="1">
        <v>16</v>
      </c>
      <c r="CO10" s="1">
        <v>21</v>
      </c>
      <c r="CP10" s="1">
        <v>42</v>
      </c>
      <c r="CQ10" s="1">
        <v>25</v>
      </c>
      <c r="CT10" s="1">
        <v>76</v>
      </c>
      <c r="CU10" s="1">
        <v>54</v>
      </c>
      <c r="CW10" s="1">
        <v>265</v>
      </c>
      <c r="CY10" s="1">
        <v>62</v>
      </c>
      <c r="DB10" s="1">
        <v>174</v>
      </c>
      <c r="DC10" s="1">
        <v>236</v>
      </c>
      <c r="DE10" s="1">
        <v>5</v>
      </c>
      <c r="DF10" s="1">
        <v>2</v>
      </c>
      <c r="DG10" s="1">
        <v>0</v>
      </c>
      <c r="DH10" s="1">
        <v>2</v>
      </c>
      <c r="DI10" s="1">
        <v>4</v>
      </c>
      <c r="DJ10" s="1">
        <v>2</v>
      </c>
      <c r="DK10" s="1">
        <v>0</v>
      </c>
      <c r="DL10" s="1">
        <v>80</v>
      </c>
      <c r="DM10" s="1">
        <v>17</v>
      </c>
      <c r="DN10" s="1">
        <v>42</v>
      </c>
      <c r="DQ10" s="1">
        <v>1</v>
      </c>
      <c r="DR10" s="1">
        <v>83</v>
      </c>
      <c r="DS10" s="1">
        <v>54</v>
      </c>
      <c r="DU10" s="1">
        <v>292</v>
      </c>
      <c r="DV10" s="1">
        <v>124</v>
      </c>
      <c r="DZ10" s="1">
        <v>115</v>
      </c>
      <c r="EA10" s="1">
        <v>239</v>
      </c>
      <c r="EB10" s="1">
        <v>0</v>
      </c>
      <c r="EC10" s="1">
        <v>6</v>
      </c>
      <c r="ED10" s="1">
        <v>1</v>
      </c>
      <c r="EE10" s="1">
        <v>6</v>
      </c>
      <c r="EF10" s="1">
        <v>61</v>
      </c>
      <c r="EG10" s="1">
        <v>50</v>
      </c>
      <c r="EH10" s="1">
        <v>5</v>
      </c>
      <c r="EI10" s="1">
        <v>37</v>
      </c>
      <c r="EJ10" s="1">
        <v>164</v>
      </c>
      <c r="EK10" s="1">
        <v>125</v>
      </c>
      <c r="EL10" s="1">
        <v>3</v>
      </c>
      <c r="EM10" s="1">
        <v>458</v>
      </c>
      <c r="EN10" s="1">
        <v>61</v>
      </c>
      <c r="EO10" s="1">
        <v>337</v>
      </c>
      <c r="EP10" s="1">
        <v>398</v>
      </c>
      <c r="EQ10" s="1">
        <v>0</v>
      </c>
      <c r="ER10" s="1">
        <v>0</v>
      </c>
      <c r="ES10" s="1">
        <v>0</v>
      </c>
      <c r="ET10" s="1">
        <v>46</v>
      </c>
      <c r="EU10" s="1">
        <v>5</v>
      </c>
      <c r="EV10" s="1">
        <v>34</v>
      </c>
      <c r="EW10" s="1">
        <v>31</v>
      </c>
      <c r="EX10" s="1">
        <v>1</v>
      </c>
      <c r="EY10" s="1">
        <v>5</v>
      </c>
      <c r="EZ10" s="1">
        <v>8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3</v>
      </c>
      <c r="FI10" s="1">
        <v>0</v>
      </c>
      <c r="FJ10" s="1">
        <v>15</v>
      </c>
      <c r="FK10" s="1">
        <v>10</v>
      </c>
      <c r="FL10" s="1">
        <v>0</v>
      </c>
      <c r="FM10" s="1">
        <v>43</v>
      </c>
      <c r="FN10" s="1">
        <v>1</v>
      </c>
      <c r="FO10" s="1">
        <v>1</v>
      </c>
      <c r="FP10" s="1">
        <v>54</v>
      </c>
      <c r="FQ10" s="1">
        <v>2</v>
      </c>
      <c r="FR10" s="1">
        <f>SUM(Tableau17[[#This Row],[2019-T1-ALEXANDRE Audric]:[2019-T1-MARIE Florie]])</f>
        <v>259</v>
      </c>
      <c r="FS10" s="1">
        <v>20</v>
      </c>
      <c r="FT10" s="1">
        <v>131</v>
      </c>
      <c r="FU10" s="1">
        <v>0</v>
      </c>
      <c r="FV10" s="1">
        <v>226</v>
      </c>
      <c r="FW10" s="1">
        <v>0</v>
      </c>
      <c r="FX10" s="1">
        <v>377</v>
      </c>
      <c r="FY10" s="1">
        <v>0</v>
      </c>
      <c r="FZ10" s="1">
        <v>171</v>
      </c>
      <c r="GA10" s="1">
        <v>0</v>
      </c>
      <c r="GB10" s="1">
        <v>261</v>
      </c>
      <c r="GC10" s="1">
        <v>0</v>
      </c>
      <c r="GD10" s="1">
        <v>432</v>
      </c>
      <c r="GE10" s="1">
        <v>21</v>
      </c>
      <c r="GF10" s="1">
        <v>132</v>
      </c>
      <c r="GG10" s="1">
        <v>8</v>
      </c>
      <c r="GH10" s="1">
        <v>156</v>
      </c>
      <c r="GI10" s="1">
        <v>0</v>
      </c>
      <c r="GJ10" s="1">
        <v>317</v>
      </c>
      <c r="GK10" s="1">
        <v>30</v>
      </c>
      <c r="GL10" s="1">
        <v>173</v>
      </c>
      <c r="GM10" s="1">
        <v>0</v>
      </c>
      <c r="GN10" s="1">
        <v>154</v>
      </c>
      <c r="GO10" s="1">
        <v>0</v>
      </c>
      <c r="GP10" s="1">
        <v>357</v>
      </c>
      <c r="GQ10" s="1">
        <v>45</v>
      </c>
      <c r="GR10" s="1">
        <v>96</v>
      </c>
      <c r="GS10" s="1">
        <v>25</v>
      </c>
      <c r="GT10" s="1">
        <v>91</v>
      </c>
      <c r="GU10" s="1">
        <v>8</v>
      </c>
      <c r="GV10" s="1">
        <v>265</v>
      </c>
      <c r="GW10" s="1">
        <v>62</v>
      </c>
      <c r="GX10" s="1">
        <v>0</v>
      </c>
      <c r="GY10" s="1">
        <v>0</v>
      </c>
      <c r="GZ10" s="1">
        <v>174</v>
      </c>
      <c r="HA10" s="1">
        <v>0</v>
      </c>
      <c r="HB10" s="1">
        <v>236</v>
      </c>
      <c r="HC10" s="1">
        <v>50</v>
      </c>
      <c r="HD10" s="1">
        <v>61</v>
      </c>
      <c r="HE10" s="1">
        <v>125</v>
      </c>
      <c r="HF10" s="1">
        <v>217</v>
      </c>
      <c r="HG10" s="1">
        <v>5</v>
      </c>
      <c r="HH10" s="1">
        <v>458</v>
      </c>
      <c r="HI10" s="1">
        <v>61</v>
      </c>
      <c r="HJ10" s="1">
        <v>0</v>
      </c>
      <c r="HK10" s="1">
        <v>337</v>
      </c>
      <c r="HL10" s="1">
        <v>0</v>
      </c>
      <c r="HM10" s="1">
        <v>0</v>
      </c>
      <c r="HN10" s="1">
        <v>398</v>
      </c>
      <c r="HO10" s="1">
        <v>40</v>
      </c>
      <c r="HP10" s="1">
        <v>32</v>
      </c>
      <c r="HQ10" s="1">
        <v>54</v>
      </c>
      <c r="HR10" s="1">
        <v>122</v>
      </c>
      <c r="HS10" s="1">
        <v>16</v>
      </c>
      <c r="HT10" s="1">
        <v>264</v>
      </c>
      <c r="HU10" s="1">
        <v>20</v>
      </c>
      <c r="HV10" s="1">
        <v>60</v>
      </c>
      <c r="HW10" s="1">
        <v>26</v>
      </c>
      <c r="HX10" s="1">
        <v>117</v>
      </c>
      <c r="HY10" s="1">
        <v>0</v>
      </c>
      <c r="HZ10" s="1">
        <v>223</v>
      </c>
      <c r="IA10" s="1">
        <v>21</v>
      </c>
      <c r="IB10" s="1">
        <v>42</v>
      </c>
      <c r="IC10" s="1">
        <v>83</v>
      </c>
      <c r="ID10" s="1">
        <v>140</v>
      </c>
      <c r="IE10" s="1">
        <v>6</v>
      </c>
      <c r="IF10" s="1">
        <v>292</v>
      </c>
      <c r="IG10" s="1">
        <v>0</v>
      </c>
      <c r="IH10" s="1">
        <v>0</v>
      </c>
      <c r="II10" s="1">
        <v>115</v>
      </c>
      <c r="IJ10" s="1">
        <v>124</v>
      </c>
      <c r="IK10" s="1">
        <v>0</v>
      </c>
      <c r="IL10" s="1">
        <v>239</v>
      </c>
      <c r="IM10" s="26">
        <f>IFERROR(Tableau17[[#This Row],[LDIV]]/Tableau17[[#This Row],[Total général]],"")</f>
        <v>0</v>
      </c>
      <c r="IN10" s="26">
        <f>IFERROR(Tableau17[[#This Row],[LDVC]]/Tableau17[[#This Row],[Total général]],"")</f>
        <v>0</v>
      </c>
      <c r="IO10" s="26">
        <f>IFERROR(Tableau17[[#This Row],[LDVD]]/Tableau17[[#This Row],[Total général]],"")</f>
        <v>2.6905829596412557E-2</v>
      </c>
      <c r="IP10" s="26">
        <f>IFERROR(Tableau17[[#This Row],[LDVG]]/Tableau17[[#This Row],[Total général]],"")</f>
        <v>5.829596412556054E-2</v>
      </c>
      <c r="IQ10" s="26">
        <f>IFERROR(Tableau17[[#This Row],[LEXD]]/Tableau17[[#This Row],[Total général]],"")</f>
        <v>0</v>
      </c>
      <c r="IR10" s="26">
        <f>IFERROR(Tableau17[[#This Row],[LEXG]]/Tableau17[[#This Row],[Total général]],"")</f>
        <v>0</v>
      </c>
      <c r="IS10" s="26">
        <f>IFERROR(Tableau17[[#This Row],[LLR]]/Tableau17[[#This Row],[Total général]],"")</f>
        <v>0.24215246636771301</v>
      </c>
      <c r="IT10" s="26">
        <f>IFERROR(Tableau17[[#This Row],[LREM]]/Tableau17[[#This Row],[Total général]],"")</f>
        <v>0.11659192825112108</v>
      </c>
      <c r="IU10" s="26">
        <f>IFERROR(Tableau17[[#This Row],[LRN]]/Tableau17[[#This Row],[Total général]],"")</f>
        <v>8.9686098654708515E-2</v>
      </c>
      <c r="IV10" s="26">
        <f>IFERROR(Tableau17[[#This Row],[LUG]]/Tableau17[[#This Row],[Total général]],"")</f>
        <v>0.36771300448430494</v>
      </c>
      <c r="IW10" s="26">
        <f>IFERROR(Tableau17[[#This Row],[LVEC]]/Tableau17[[#This Row],[Total général]],"")</f>
        <v>9.8654708520179366E-2</v>
      </c>
      <c r="IX10" s="26">
        <f>IFERROR(Tableau17[[#This Row],[2008-T1-LCMD]]/Tableau17[[#This Row],[2008-T1-TOTAL]],"")</f>
        <v>3.7135278514588858E-2</v>
      </c>
      <c r="IY10" s="26">
        <f>IFERROR(Tableau17[[#This Row],[2008-T1-LDVD]]/Tableau17[[#This Row],[2008-T1-TOTAL]],"")</f>
        <v>7.9575596816976128E-3</v>
      </c>
      <c r="IZ10" s="26">
        <f>IFERROR(Tableau17[[#This Row],[2008-T1-LEXD]]/Tableau17[[#This Row],[2008-T1-TOTAL]],"")</f>
        <v>0</v>
      </c>
      <c r="JA10" s="26">
        <f>IFERROR(Tableau17[[#This Row],[2008-T1-LEXG]]/Tableau17[[#This Row],[2008-T1-TOTAL]],"")</f>
        <v>5.8355437665782495E-2</v>
      </c>
      <c r="JB10" s="26">
        <f>IFERROR(Tableau17[[#This Row],[2008-T1-LFN]]/Tableau17[[#This Row],[2008-T1-TOTAL]],"")</f>
        <v>5.3050397877984087E-2</v>
      </c>
      <c r="JC10" s="26">
        <f>IFERROR(Tableau17[[#This Row],[2008-T1-LMAJ]]/Tableau17[[#This Row],[2008-T1-TOTAL]],"")</f>
        <v>0.30238726790450926</v>
      </c>
      <c r="JD10" s="26">
        <f>IFERROR(Tableau17[[#This Row],[2008-T1-LUG]]/Tableau17[[#This Row],[2008-T1-TOTAL]],"")</f>
        <v>0.54111405835543769</v>
      </c>
      <c r="JE10" s="26">
        <f>IFERROR(Tableau17[[#This Row],[2008-T2-LFN]]/Tableau17[[#This Row],[2008-T2-TOTAL]],"")</f>
        <v>0</v>
      </c>
      <c r="JF10" s="26">
        <f>IFERROR(Tableau17[[#This Row],[2008-T2-LGC]]/Tableau17[[#This Row],[2008-T2-TOTAL]],"")</f>
        <v>0.60416666666666663</v>
      </c>
      <c r="JG10" s="26">
        <f>IFERROR(Tableau17[[#This Row],[2008-T2-LMAJ]]/Tableau17[[#This Row],[2008-T2-TOTAL]],"")</f>
        <v>0.39583333333333331</v>
      </c>
      <c r="JH10" s="26">
        <f>IFERROR(Tableau17[[#This Row],[2008-T2-LUG]]/Tableau17[[#This Row],[2008-T2-TOTAL]],"")</f>
        <v>0</v>
      </c>
      <c r="JI10" s="26">
        <f>IFERROR(Tableau17[[#This Row],[2014-T1-LDIV]]/Tableau17[[#This Row],[2014-T1-TOTAL]],"")</f>
        <v>2.5236593059936908E-2</v>
      </c>
      <c r="JJ10" s="26">
        <f>IFERROR(Tableau17[[#This Row],[2014-T1-LDVD]]/Tableau17[[#This Row],[2014-T1-TOTAL]],"")</f>
        <v>0</v>
      </c>
      <c r="JK10" s="26">
        <f>IFERROR(Tableau17[[#This Row],[2014-T1-LDVG]]/Tableau17[[#This Row],[2014-T1-TOTAL]],"")</f>
        <v>6.6246056782334389E-2</v>
      </c>
      <c r="JL10" s="26">
        <f>IFERROR(Tableau17[[#This Row],[2014-T1-LEXG]]/Tableau17[[#This Row],[2014-T1-TOTAL]],"")</f>
        <v>6.3091482649842269E-3</v>
      </c>
      <c r="JM10" s="26">
        <f>IFERROR(Tableau17[[#This Row],[2014-T1-LFG]]/Tableau17[[#This Row],[2014-T1-TOTAL]],"")</f>
        <v>8.8328075709779186E-2</v>
      </c>
      <c r="JN10" s="26">
        <f>IFERROR(Tableau17[[#This Row],[2014-T1-LFN]]/Tableau17[[#This Row],[2014-T1-TOTAL]],"")</f>
        <v>6.6246056782334389E-2</v>
      </c>
      <c r="JO10" s="26">
        <f>IFERROR(Tableau17[[#This Row],[2014-T1-LUD]]/Tableau17[[#This Row],[2014-T1-TOTAL]],"")</f>
        <v>0.41640378548895901</v>
      </c>
      <c r="JP10" s="26">
        <f>IFERROR(Tableau17[[#This Row],[2014-T1-LUG]]/Tableau17[[#This Row],[2014-T1-TOTAL]],"")</f>
        <v>0.33123028391167192</v>
      </c>
      <c r="JQ10" s="26">
        <f>IFERROR(Tableau17[[#This Row],[2014-T2-LFN]]/Tableau17[[#This Row],[2014-T2-TOTAL]],"")</f>
        <v>8.4033613445378158E-2</v>
      </c>
      <c r="JR10" s="26">
        <f>IFERROR(Tableau17[[#This Row],[2014-T2-LUD]]/Tableau17[[#This Row],[2014-T2-TOTAL]],"")</f>
        <v>0.484593837535014</v>
      </c>
      <c r="JS10" s="26">
        <f>IFERROR(Tableau17[[#This Row],[2014-T2-LUG]]/Tableau17[[#This Row],[2014-T2-TOTAL]],"")</f>
        <v>0.43137254901960786</v>
      </c>
      <c r="JT10" s="26">
        <f>IFERROR(Tableau17[[#This Row],[2015-T1-BC-DIV]]/Tableau17[[#This Row],[2015-T1-TOTAL]],"")</f>
        <v>3.0188679245283019E-2</v>
      </c>
      <c r="JU10" s="26">
        <f>IFERROR(Tableau17[[#This Row],[2015-T1-BC-DLF]]/Tableau17[[#This Row],[2015-T1-TOTAL]],"")</f>
        <v>1.1320754716981131E-2</v>
      </c>
      <c r="JV10" s="26">
        <f>IFERROR(Tableau17[[#This Row],[2015-T1-BC-DVD]]/Tableau17[[#This Row],[2015-T1-TOTAL]],"")</f>
        <v>7.5471698113207544E-2</v>
      </c>
      <c r="JW10" s="26">
        <f>IFERROR(Tableau17[[#This Row],[2015-T1-BC-DVG]]/Tableau17[[#This Row],[2015-T1-TOTAL]],"")</f>
        <v>6.0377358490566038E-2</v>
      </c>
      <c r="JX10" s="26">
        <f>IFERROR(Tableau17[[#This Row],[2015-T1-BC-FG]]/Tableau17[[#This Row],[2015-T1-TOTAL]],"")</f>
        <v>7.9245283018867921E-2</v>
      </c>
      <c r="JY10" s="26">
        <f>IFERROR(Tableau17[[#This Row],[2015-T1-BC-FN]]/Tableau17[[#This Row],[2015-T1-TOTAL]],"")</f>
        <v>0.15849056603773584</v>
      </c>
      <c r="JZ10" s="26">
        <f>IFERROR(Tableau17[[#This Row],[2015-T1-BC-MDM]]/Tableau17[[#This Row],[2015-T1-TOTAL]],"")</f>
        <v>9.4339622641509441E-2</v>
      </c>
      <c r="KA10" s="26">
        <f>IFERROR(Tableau17[[#This Row],[2015-T1-BC-RDG]]/Tableau17[[#This Row],[2015-T1-TOTAL]],"")</f>
        <v>0</v>
      </c>
      <c r="KB10" s="26">
        <f>IFERROR(Tableau17[[#This Row],[2015-T1-BC-SOC]]/Tableau17[[#This Row],[2015-T1-TOTAL]],"")</f>
        <v>0</v>
      </c>
      <c r="KC10" s="26">
        <f>IFERROR(Tableau17[[#This Row],[2015-T1-BC-UD]]/Tableau17[[#This Row],[2015-T1-TOTAL]],"")</f>
        <v>0.28679245283018867</v>
      </c>
      <c r="KD10" s="26">
        <f>IFERROR(Tableau17[[#This Row],[2015-T1-BC-UG]]/Tableau17[[#This Row],[2015-T1-TOTAL]],"")</f>
        <v>0.20377358490566039</v>
      </c>
      <c r="KE10" s="26">
        <f>IFERROR(Tableau17[[#This Row],[2015-T1-BC-VEC]]/Tableau17[[#This Row],[2015-T1-TOTAL]],"")</f>
        <v>0</v>
      </c>
      <c r="KF10" s="26">
        <f>IFERROR(Tableau17[[#This Row],[2015-T2-BC-DVG]]/Tableau17[[#This Row],[2015-T2-TOTAL]],"")</f>
        <v>0</v>
      </c>
      <c r="KG10" s="26">
        <f>IFERROR(Tableau17[[#This Row],[2015-T2-BC-FN]]/Tableau17[[#This Row],[2015-T2-TOTAL]],"")</f>
        <v>0.26271186440677968</v>
      </c>
      <c r="KH10" s="26">
        <f>IFERROR(Tableau17[[#This Row],[2015-T2-BC-SOC]]/Tableau17[[#This Row],[2015-T2-TOTAL]],"")</f>
        <v>0</v>
      </c>
      <c r="KI10" s="26">
        <f>IFERROR(Tableau17[[#This Row],[2015-T2-BC-UD]]/Tableau17[[#This Row],[2015-T2-TOTAL]],"")</f>
        <v>0</v>
      </c>
      <c r="KJ10" s="26">
        <f>IFERROR(Tableau17[[#This Row],[2015-T2-BC-UG]]/Tableau17[[#This Row],[2015-T2-TOTAL]],"")</f>
        <v>0.73728813559322037</v>
      </c>
      <c r="KK10" s="26">
        <f>IFERROR(Tableau17[[#This Row],[2017 (L)-T1-COM]]/Tableau17[[#This Row],[2017 (L)-T1-TOTAL]],"")</f>
        <v>0</v>
      </c>
      <c r="KL10" s="26">
        <f>IFERROR(Tableau17[[#This Row],[2017 (L)-T1-DIV]]/Tableau17[[#This Row],[2017 (L)-T1-TOTAL]],"")</f>
        <v>1.7123287671232876E-2</v>
      </c>
      <c r="KM10" s="26">
        <f>IFERROR(Tableau17[[#This Row],[2017 (L)-T1-DLF]]/Tableau17[[#This Row],[2017 (L)-T1-TOTAL]],"")</f>
        <v>6.8493150684931503E-3</v>
      </c>
      <c r="KN10" s="26">
        <f>IFERROR(Tableau17[[#This Row],[2017 (L)-T1-DVD]]/Tableau17[[#This Row],[2017 (L)-T1-TOTAL]],"")</f>
        <v>0</v>
      </c>
      <c r="KO10" s="26">
        <f>IFERROR(Tableau17[[#This Row],[2017 (L)-T1-DVG]]/Tableau17[[#This Row],[2017 (L)-T1-TOTAL]],"")</f>
        <v>6.8493150684931503E-3</v>
      </c>
      <c r="KP10" s="26">
        <f>IFERROR(Tableau17[[#This Row],[2017 (L)-T1-ECO]]/Tableau17[[#This Row],[2017 (L)-T1-TOTAL]],"")</f>
        <v>1.3698630136986301E-2</v>
      </c>
      <c r="KQ10" s="26">
        <f>IFERROR(Tableau17[[#This Row],[2017 (L)-T1-EXD]]/Tableau17[[#This Row],[2017 (L)-T1-TOTAL]],"")</f>
        <v>6.8493150684931503E-3</v>
      </c>
      <c r="KR10" s="26">
        <f>IFERROR(Tableau17[[#This Row],[2017 (L)-T1-EXG]]/Tableau17[[#This Row],[2017 (L)-T1-TOTAL]],"")</f>
        <v>0</v>
      </c>
      <c r="KS10" s="26">
        <f>IFERROR(Tableau17[[#This Row],[2017 (L)-T1-FI]]/Tableau17[[#This Row],[2017 (L)-T1-TOTAL]],"")</f>
        <v>0.27397260273972601</v>
      </c>
      <c r="KT10" s="26">
        <f>IFERROR(Tableau17[[#This Row],[2017 (L)-T1-FN]]/Tableau17[[#This Row],[2017 (L)-T1-TOTAL]],"")</f>
        <v>5.8219178082191778E-2</v>
      </c>
      <c r="KU10" s="26">
        <f>IFERROR(Tableau17[[#This Row],[2017 (L)-T1-LR]]/Tableau17[[#This Row],[2017 (L)-T1-TOTAL]],"")</f>
        <v>0.14383561643835616</v>
      </c>
      <c r="KV10" s="26">
        <f>IFERROR(Tableau17[[#This Row],[2017 (L)-T1-MDM]]/Tableau17[[#This Row],[2017 (L)-T1-TOTAL]],"")</f>
        <v>0</v>
      </c>
      <c r="KW10" s="26">
        <f>IFERROR(Tableau17[[#This Row],[2017 (L)-T1-RDG]]/Tableau17[[#This Row],[2017 (L)-T1-TOTAL]],"")</f>
        <v>0</v>
      </c>
      <c r="KX10" s="26">
        <f>IFERROR(Tableau17[[#This Row],[2017 (L)-T1-REG]]/Tableau17[[#This Row],[2017 (L)-T1-TOTAL]],"")</f>
        <v>3.4246575342465752E-3</v>
      </c>
      <c r="KY10" s="26">
        <f>IFERROR(Tableau17[[#This Row],[2017 (L)-T1-REM]]/Tableau17[[#This Row],[2017 (L)-T1-TOTAL]],"")</f>
        <v>0.28424657534246578</v>
      </c>
      <c r="KZ10" s="26">
        <f>IFERROR(Tableau17[[#This Row],[2017 (L)-T1-SOC]]/Tableau17[[#This Row],[2017 (L)-T1-TOTAL]],"")</f>
        <v>0.18493150684931506</v>
      </c>
      <c r="LA10" s="26">
        <f>IFERROR(Tableau17[[#This Row],[2017 (L)-T1-UDI]]/Tableau17[[#This Row],[2017 (L)-T1-TOTAL]],"")</f>
        <v>0</v>
      </c>
      <c r="LB10" s="26">
        <f>IFERROR(Tableau17[[#This Row],[2017 (L)-T2-FI]]/Tableau17[[#This Row],[2017 (L)-T2-TOTAL]],"")</f>
        <v>0.51882845188284521</v>
      </c>
      <c r="LC10" s="26">
        <f>IFERROR(Tableau17[[#This Row],[2017 (L)-T2-FN]]/Tableau17[[#This Row],[2017 (L)-T2-TOTAL]],"")</f>
        <v>0</v>
      </c>
      <c r="LD10" s="26">
        <f>IFERROR(Tableau17[[#This Row],[2017 (L)-T2-LR]]/Tableau17[[#This Row],[2017 (L)-T2-TOTAL]],"")</f>
        <v>0</v>
      </c>
      <c r="LE10" s="26">
        <f>IFERROR(Tableau17[[#This Row],[2017 (L)-T2-MDM]]/Tableau17[[#This Row],[2017 (L)-T2-TOTAL]],"")</f>
        <v>0</v>
      </c>
      <c r="LF10" s="26">
        <f>IFERROR(Tableau17[[#This Row],[2017 (L)-T2-REM]]/Tableau17[[#This Row],[2017 (L)-T2-TOTAL]],"")</f>
        <v>0.48117154811715479</v>
      </c>
      <c r="LG10" s="26">
        <f>IFERROR(Tableau17[[#This Row],[2017-T1-ARTHAUD Nathalie]]/Tableau17[[#This Row],[2017-T1-TOTAL]],"")</f>
        <v>0</v>
      </c>
      <c r="LH10" s="26">
        <f>IFERROR(Tableau17[[#This Row],[2017-T1-ASSELINEAU Fran]]/Tableau17[[#This Row],[2017-T1-TOTAL]],"")</f>
        <v>1.3100436681222707E-2</v>
      </c>
      <c r="LI10" s="26">
        <f>IFERROR(Tableau17[[#This Row],[2017-T1-CHEMINADE Jacques]]/Tableau17[[#This Row],[2017-T1-TOTAL]],"")</f>
        <v>2.1834061135371178E-3</v>
      </c>
      <c r="LJ10" s="26">
        <f>IFERROR(Tableau17[[#This Row],[2017-T1-DUPONT-AIGNAN Nicolas]]/Tableau17[[#This Row],[2017-T1-TOTAL]],"")</f>
        <v>1.3100436681222707E-2</v>
      </c>
      <c r="LK10" s="26">
        <f>IFERROR(Tableau17[[#This Row],[2017-T1-FILLON Fran]]/Tableau17[[#This Row],[2017-T1-TOTAL]],"")</f>
        <v>0.1331877729257642</v>
      </c>
      <c r="LL10" s="26">
        <f>IFERROR(Tableau17[[#This Row],[2017-T1-HAMON Beno]]/Tableau17[[#This Row],[2017-T1-TOTAL]],"")</f>
        <v>0.1091703056768559</v>
      </c>
      <c r="LM10" s="26">
        <f>IFERROR(Tableau17[[#This Row],[2017-T1-LASSALLE Jean]]/Tableau17[[#This Row],[2017-T1-TOTAL]],"")</f>
        <v>1.0917030567685589E-2</v>
      </c>
      <c r="LN10" s="26">
        <f>IFERROR(Tableau17[[#This Row],[2017-T1-LE PEN Marine]]/Tableau17[[#This Row],[2017-T1-TOTAL]],"")</f>
        <v>8.0786026200873357E-2</v>
      </c>
      <c r="LO10" s="26">
        <f>IFERROR(Tableau17[[#This Row],[2017-T1-M Jean-Luc]]/Tableau17[[#This Row],[2017-T1-TOTAL]],"")</f>
        <v>0.35807860262008734</v>
      </c>
      <c r="LP10" s="26">
        <f>IFERROR(Tableau17[[#This Row],[2017-T1-MACRON Emmanuel]]/Tableau17[[#This Row],[2017-T1-TOTAL]],"")</f>
        <v>0.27292576419213976</v>
      </c>
      <c r="LQ10" s="26">
        <f>IFERROR(Tableau17[[#This Row],[2017-T1-POUTOU Philippe]]/Tableau17[[#This Row],[2017-T1-TOTAL]],"")</f>
        <v>6.5502183406113534E-3</v>
      </c>
      <c r="LR10" s="26">
        <f>IFERROR(Tableau17[[#This Row],[2017-T2-LE PEN Marine]]/Tableau17[[#This Row],[2017-T2-TOTAL]],"")</f>
        <v>0.15326633165829145</v>
      </c>
      <c r="LS10" s="26">
        <f>IFERROR(Tableau17[[#This Row],[2017-T2-MACRON Emmanuel]]/Tableau17[[#This Row],[2017-T2-TOTAL]],"")</f>
        <v>0.84673366834170849</v>
      </c>
      <c r="LT10" s="26">
        <f>IFERROR(Tableau17[[#This Row],[2019-T1-ALEXANDRE Audric]]/Tableau17[[#This Row],[2019-T1-TOTAL]],"")</f>
        <v>0</v>
      </c>
      <c r="LU10" s="26">
        <f>IFERROR(Tableau17[[#This Row],[2019-T1-ARTHAUD Nathalie]]/Tableau17[[#This Row],[2019-T1-TOTAL]],"")</f>
        <v>0</v>
      </c>
      <c r="LV10" s="26">
        <f>IFERROR(Tableau17[[#This Row],[2019-T1-ASSELINEAU François]]/Tableau17[[#This Row],[2019-T1-TOTAL]],"")</f>
        <v>0</v>
      </c>
      <c r="LW10" s="26">
        <f>IFERROR(Tableau17[[#This Row],[2019-T1-AUBRY Manon]]/Tableau17[[#This Row],[2019-T1-TOTAL]],"")</f>
        <v>0.17760617760617761</v>
      </c>
      <c r="LX10" s="26">
        <f>IFERROR(Tableau17[[#This Row],[2019-T1-AZERGUI Nagib]]/Tableau17[[#This Row],[2019-T1-TOTAL]],"")</f>
        <v>1.9305019305019305E-2</v>
      </c>
      <c r="LY10" s="26">
        <f>IFERROR(Tableau17[[#This Row],[2019-T1-BARDELLA Jordan]]/Tableau17[[#This Row],[2019-T1-TOTAL]],"")</f>
        <v>0.13127413127413126</v>
      </c>
      <c r="LZ10" s="26">
        <f>IFERROR(Tableau17[[#This Row],[2019-T1-BELLAMY François-Xavier]]/Tableau17[[#This Row],[2019-T1-TOTAL]],"")</f>
        <v>0.11969111969111969</v>
      </c>
      <c r="MA10" s="26">
        <f>IFERROR(Tableau17[[#This Row],[2019-T1-BIDOU Olivier]]/Tableau17[[#This Row],[2019-T1-TOTAL]],"")</f>
        <v>3.8610038610038611E-3</v>
      </c>
      <c r="MB10" s="26">
        <f>IFERROR(Tableau17[[#This Row],[2019-T1-BOURG Dominique]]/Tableau17[[#This Row],[2019-T1-TOTAL]],"")</f>
        <v>1.9305019305019305E-2</v>
      </c>
      <c r="MC10" s="26">
        <f>IFERROR(Tableau17[[#This Row],[2019-T1-BROSSAT Ian]]/Tableau17[[#This Row],[2019-T1-TOTAL]],"")</f>
        <v>3.0888030888030889E-2</v>
      </c>
      <c r="MD10" s="26">
        <f>IFERROR(Tableau17[[#This Row],[2019-T1-CAILLAUD Sophie]]/Tableau17[[#This Row],[2019-T1-TOTAL]],"")</f>
        <v>0</v>
      </c>
      <c r="ME10" s="26">
        <f>IFERROR(Tableau17[[#This Row],[2019-T1-CAMUS Renaud]]/Tableau17[[#This Row],[2019-T1-TOTAL]],"")</f>
        <v>0</v>
      </c>
      <c r="MF10" s="26">
        <f>IFERROR(Tableau17[[#This Row],[2019-T1-CHALENÇON Christophe]]/Tableau17[[#This Row],[2019-T1-TOTAL]],"")</f>
        <v>0</v>
      </c>
      <c r="MG10" s="26">
        <f>IFERROR(Tableau17[[#This Row],[2019-T1-CORBET Cathy Denise Ginette]]/Tableau17[[#This Row],[2019-T1-TOTAL]],"")</f>
        <v>0</v>
      </c>
      <c r="MH10" s="26">
        <f>IFERROR(Tableau17[[#This Row],[2019-T1-DE PREVOISIN Robert]]/Tableau17[[#This Row],[2019-T1-TOTAL]],"")</f>
        <v>0</v>
      </c>
      <c r="MI10" s="26">
        <f>IFERROR(Tableau17[[#This Row],[2019-T1-DELFEL Thérèse]]/Tableau17[[#This Row],[2019-T1-TOTAL]],"")</f>
        <v>0</v>
      </c>
      <c r="MJ10" s="26">
        <f>IFERROR(Tableau17[[#This Row],[2019-T1-DIEUMEGARD Pierre]]/Tableau17[[#This Row],[2019-T1-TOTAL]],"")</f>
        <v>0</v>
      </c>
      <c r="MK10" s="26">
        <f>IFERROR(Tableau17[[#This Row],[2019-T1-DUPONT-AIGNAN Nicolas]]/Tableau17[[#This Row],[2019-T1-TOTAL]],"")</f>
        <v>1.1583011583011582E-2</v>
      </c>
      <c r="ML10" s="26">
        <f>IFERROR(Tableau17[[#This Row],[2019-T1-GERNIGON Yves]]/Tableau17[[#This Row],[2019-T1-TOTAL]],"")</f>
        <v>0</v>
      </c>
      <c r="MM10" s="26">
        <f>IFERROR(Tableau17[[#This Row],[2019-T1-GLUCKSMANN Raphaël]]/Tableau17[[#This Row],[2019-T1-TOTAL]],"")</f>
        <v>5.7915057915057917E-2</v>
      </c>
      <c r="MN10" s="26">
        <f>IFERROR(Tableau17[[#This Row],[2019-T1-HAMON Benoît]]/Tableau17[[#This Row],[2019-T1-TOTAL]],"")</f>
        <v>3.8610038610038609E-2</v>
      </c>
      <c r="MO10" s="26">
        <f>IFERROR(Tableau17[[#This Row],[2019-T1-HELGEN Gilles]]/Tableau17[[#This Row],[2019-T1-TOTAL]],"")</f>
        <v>0</v>
      </c>
      <c r="MP10" s="26">
        <f>IFERROR(Tableau17[[#This Row],[2019-T1-JADOT Yannick]]/Tableau17[[#This Row],[2019-T1-TOTAL]],"")</f>
        <v>0.16602316602316602</v>
      </c>
      <c r="MQ10" s="26">
        <f>IFERROR(Tableau17[[#This Row],[2019-T1-LAGARDE Jean-Christophe]]/Tableau17[[#This Row],[2019-T1-TOTAL]],"")</f>
        <v>3.8610038610038611E-3</v>
      </c>
      <c r="MR10" s="26">
        <f>IFERROR(Tableau17[[#This Row],[2019-T1-LALANNE Francis]]/Tableau17[[#This Row],[2019-T1-TOTAL]],"")</f>
        <v>3.8610038610038611E-3</v>
      </c>
      <c r="MS10" s="26">
        <f>IFERROR(Tableau17[[#This Row],[2019-T1-LOISEAU Nathalie]]/Tableau17[[#This Row],[2019-T1-TOTAL]],"")</f>
        <v>0.20849420849420849</v>
      </c>
      <c r="MT10" s="26">
        <f>IFERROR(Tableau17[[#This Row],[2019-T1-MARIE Florie]]/Tableau17[[#This Row],[2019-T1-TOTAL]],"")</f>
        <v>7.7220077220077222E-3</v>
      </c>
      <c r="MU10" s="26">
        <f>IFERROR(Tableau17[[#This Row],[2008-T1-MACROEXTRDROITE]]/Tableau17[[#This Row],[2008-T1-MACROTOTALE]],"")</f>
        <v>5.3050397877984087E-2</v>
      </c>
      <c r="MV10" s="26">
        <f>IFERROR(Tableau17[[#This Row],[2008-T1-MACRODROITE]]/Tableau17[[#This Row],[2008-T1-MACROTOTALE]],"")</f>
        <v>0.34748010610079577</v>
      </c>
      <c r="MW10" s="26">
        <f>IFERROR(Tableau17[[#This Row],[2008-T1-MACROCENTRE]]/Tableau17[[#This Row],[2008-T1-MACROTOTALE]],"")</f>
        <v>0</v>
      </c>
      <c r="MX10" s="26">
        <f>IFERROR(Tableau17[[#This Row],[2008-T1-MACROGAUCHE]]/Tableau17[[#This Row],[2008-T1-MACROTOTALE]],"")</f>
        <v>0.59946949602122013</v>
      </c>
      <c r="MY10" s="26">
        <f>IFERROR(Tableau17[[#This Row],[2008-T1-MACROAUTRE]]/Tableau17[[#This Row],[2008-T1-MACROTOTALE]],"")</f>
        <v>0</v>
      </c>
      <c r="MZ10" s="26">
        <f>IFERROR(Tableau17[[#This Row],[2008-T2-MACROEXTRDROITE]]/Tableau17[[#This Row],[2008-T2-MACROTOTALE]],"")</f>
        <v>0</v>
      </c>
      <c r="NA10" s="26">
        <f>IFERROR(Tableau17[[#This Row],[2008-T2-MACRODROITE]]/Tableau17[[#This Row],[2008-T2-MACROTOTALE]],"")</f>
        <v>0.39583333333333331</v>
      </c>
      <c r="NB10" s="26">
        <f>IFERROR(Tableau17[[#This Row],[2008-T2-MACROCENTRE]]/Tableau17[[#This Row],[2008-T2-MACROTOTALE]],"")</f>
        <v>0</v>
      </c>
      <c r="NC10" s="26">
        <f>IFERROR(Tableau17[[#This Row],[2008-T2-MACROGAUCHE]]/Tableau17[[#This Row],[2008-T2-MACROTOTALE]],"")</f>
        <v>0.60416666666666663</v>
      </c>
      <c r="ND10" s="26">
        <f>IFERROR(Tableau17[[#This Row],[2008-T2-MACROAUTRE]]/Tableau17[[#This Row],[2008-T2-MACROTOTALE]],"")</f>
        <v>0</v>
      </c>
      <c r="NE10" s="26">
        <f>IFERROR(Tableau17[[#This Row],[2014-T1-MACROEXTRDROITE]]/Tableau17[[#This Row],[2014-T1-MACROTOTALE]],"")</f>
        <v>6.6246056782334389E-2</v>
      </c>
      <c r="NF10" s="26">
        <f>IFERROR(Tableau17[[#This Row],[2014-T1-MACRODROITE]]/Tableau17[[#This Row],[2014-T1-MACROTOTALE]],"")</f>
        <v>0.41640378548895901</v>
      </c>
      <c r="NG10" s="26">
        <f>IFERROR(Tableau17[[#This Row],[2014-T1-MACROCENTRE]]/Tableau17[[#This Row],[2014-T1-MACROTOTALE]],"")</f>
        <v>2.5236593059936908E-2</v>
      </c>
      <c r="NH10" s="26">
        <f>IFERROR(Tableau17[[#This Row],[2014-T1-MACROGAUCHE]]/Tableau17[[#This Row],[2014-T1-MACROTOTALE]],"")</f>
        <v>0.49211356466876971</v>
      </c>
      <c r="NI10" s="26">
        <f>IFERROR(Tableau17[[#This Row],[2014-T1-MACROAUTRE]]/Tableau17[[#This Row],[2014-T1-MACROTOTALE]],"")</f>
        <v>0</v>
      </c>
      <c r="NJ10" s="26">
        <f>IFERROR(Tableau17[[#This Row],[2014-T2-MACROEXTRDROITE]]/Tableau17[[#This Row],[2014-T2-MACROTOTALE]],"")</f>
        <v>8.4033613445378158E-2</v>
      </c>
      <c r="NK10" s="26">
        <f>IFERROR(Tableau17[[#This Row],[2014-T2-MACRODROITE]]/Tableau17[[#This Row],[2014-T2-MACROTOTALE]],"")</f>
        <v>0.484593837535014</v>
      </c>
      <c r="NL10" s="26">
        <f>IFERROR(Tableau17[[#This Row],[2014-T2-MACROCENTRE]]/Tableau17[[#This Row],[2014-T2-MACROTOTALE]],"")</f>
        <v>0</v>
      </c>
      <c r="NM10" s="26">
        <f>IFERROR(Tableau17[[#This Row],[2014-T2-MACROGAUCHE]]/Tableau17[[#This Row],[2014-T2-MACROTOTALE]],"")</f>
        <v>0.43137254901960786</v>
      </c>
      <c r="NN10" s="26">
        <f>IFERROR(Tableau17[[#This Row],[2014-T2-MACROAUTRE]]/Tableau17[[#This Row],[2014-T2-MACROTOTALE]],"")</f>
        <v>0</v>
      </c>
      <c r="NO10" s="26">
        <f>IFERROR( Tableau17[[#This Row],[2015-T1-MACROEXTRDROITE]]/Tableau17[[#This Row],[2015-T1-MACROTOTALE]],"")</f>
        <v>0.16981132075471697</v>
      </c>
      <c r="NP10" s="26">
        <f>IFERROR(Tableau17[[#This Row],[2015-T1-MACRODROITE]]/Tableau17[[#This Row],[2015-T1-MACROTOTALE]],"")</f>
        <v>0.3622641509433962</v>
      </c>
      <c r="NQ10" s="26">
        <f>IFERROR(Tableau17[[#This Row],[2015-T1-MACROCENTRE]]/Tableau17[[#This Row],[2015-T1-MACROTOTALE]],"")</f>
        <v>9.4339622641509441E-2</v>
      </c>
      <c r="NR10" s="26">
        <f>IFERROR(Tableau17[[#This Row],[2015-T1-MACROGAUCHE]]/Tableau17[[#This Row],[2015-T1-MACROTOTALE]],"")</f>
        <v>0.34339622641509432</v>
      </c>
      <c r="NS10" s="26">
        <f>IFERROR(Tableau17[[#This Row],[2015-T1-MACROAUTRE]]/Tableau17[[#This Row],[2015-T1-MACROTOTALE]],"")</f>
        <v>3.0188679245283019E-2</v>
      </c>
      <c r="NT10" s="26">
        <f>IFERROR(Tableau17[[#This Row],[2015-T2-MACROEXTRDROITE]]/Tableau17[[#This Row],[2015-T2-MACROTOTALE]],"")</f>
        <v>0.26271186440677968</v>
      </c>
      <c r="NU10" s="26">
        <f>IFERROR(Tableau17[[#This Row],[2015-T2-MACRODROITE]]/Tableau17[[#This Row],[2015-T2-MACROTOTALE]],"")</f>
        <v>0</v>
      </c>
      <c r="NV10" s="26">
        <f>IFERROR(Tableau17[[#This Row],[2015-T2-MACROCENTRE]]/Tableau17[[#This Row],[2015-T2-MACROTOTALE]],"")</f>
        <v>0</v>
      </c>
      <c r="NW10" s="26">
        <f>IFERROR(Tableau17[[#This Row],[2015-T2-MACROGAUCHE]]/Tableau17[[#This Row],[2015-T2-MACROTOTALE]],"")</f>
        <v>0.73728813559322037</v>
      </c>
      <c r="NX10" s="26">
        <f>IFERROR(Tableau17[[#This Row],[2015-T2-MACROAUTRE]]/Tableau17[[#This Row],[2015-T2-MACROTOTALE]],"")</f>
        <v>0</v>
      </c>
      <c r="NY10" s="26">
        <f>IFERROR(Tableau17[[#This Row],[2017-T1-MACROEXTRDROITE]]/Tableau17[[#This Row],[2017-T1-MACROTOTALE]],"")</f>
        <v>0.1091703056768559</v>
      </c>
      <c r="NZ10" s="26">
        <f>IFERROR(Tableau17[[#This Row],[2017-T1-MACRODROITE]]/Tableau17[[#This Row],[2017-T1-MACROTOTALE]],"")</f>
        <v>0.1331877729257642</v>
      </c>
      <c r="OA10" s="26">
        <f>IFERROR(Tableau17[[#This Row],[2017-T1-MACROCENTRE]]/Tableau17[[#This Row],[2017-T1-MACROTOTALE]],"")</f>
        <v>0.27292576419213976</v>
      </c>
      <c r="OB10" s="26">
        <f>IFERROR(Tableau17[[#This Row],[2017-T1-MACROGAUCHE]]/Tableau17[[#This Row],[2017-T1-MACROTOTALE]],"")</f>
        <v>0.47379912663755458</v>
      </c>
      <c r="OC10" s="26">
        <f>IFERROR(Tableau17[[#This Row],[2017-T1-MACROAUTRE]]/Tableau17[[#This Row],[2017-T1-MACROTOTALE]],"")</f>
        <v>1.0917030567685589E-2</v>
      </c>
      <c r="OD10" s="26">
        <f>IFERROR(Tableau17[[#This Row],[2017-T2-MACROEXTRDROITE]]/Tableau17[[#This Row],[2017-T2-MACROTOTALE]],"")</f>
        <v>0.15326633165829145</v>
      </c>
      <c r="OE10" s="26">
        <f>IFERROR(Tableau17[[#This Row],[2017-T2-MACRODROITE]]/Tableau17[[#This Row],[2017-T2-MACROTOTALE]],"")</f>
        <v>0</v>
      </c>
      <c r="OF10" s="26">
        <f>IFERROR(Tableau17[[#This Row],[2017-T2-MACROCENTRE]]/Tableau17[[#This Row],[2017-T2-MACROTOTALE]],"")</f>
        <v>0.84673366834170849</v>
      </c>
      <c r="OG10" s="26">
        <f>IFERROR(Tableau17[[#This Row],[2017-T2-MACROGAUCHE]]/Tableau17[[#This Row],[2017-T2-MACROTOTALE]],"")</f>
        <v>0</v>
      </c>
      <c r="OH10" s="26">
        <f>IFERROR(Tableau17[[#This Row],[2017-T2-MACROAUTRE]]/Tableau17[[#This Row],[2017-T2-MACROTOTALE]],"")</f>
        <v>0</v>
      </c>
      <c r="OI10" s="26">
        <f>IFERROR(Tableau17[[#This Row],[2019-T1-MACROEXTRDROITE]]/Tableau17[[#This Row],[2019-T1-MACROTOTALE]],"")</f>
        <v>0.15151515151515152</v>
      </c>
      <c r="OJ10" s="26">
        <f>IFERROR(Tableau17[[#This Row],[2019-T1-MACRODROITE]]/Tableau17[[#This Row],[2019-T1-MACROTOTALE]],"")</f>
        <v>0.12121212121212122</v>
      </c>
      <c r="OK10" s="26">
        <f>IFERROR(Tableau17[[#This Row],[2019-T1-MACROCENTRE]]/Tableau17[[#This Row],[2019-T1-MACROTOTALE]],"")</f>
        <v>0.20454545454545456</v>
      </c>
      <c r="OL10" s="26">
        <f>IFERROR(Tableau17[[#This Row],[2019-T1-MACROGAUCHE]]/Tableau17[[#This Row],[2019-T1-MACROTOTALE]],"")</f>
        <v>0.4621212121212121</v>
      </c>
      <c r="OM10" s="26">
        <f>IFERROR(Tableau17[[#This Row],[2019-T1-MACROAUTRE]]/Tableau17[[#This Row],[2019-T1-MACROTOTALE]],"")</f>
        <v>6.0606060606060608E-2</v>
      </c>
      <c r="ON10" s="26">
        <f>IFERROR(Tableau17[[#This Row],[2020-T1-MACROEXTRDROITE]]/Tableau17[[#This Row],[2020-T1-MACROTOTALE]],"")</f>
        <v>8.9686098654708515E-2</v>
      </c>
      <c r="OO10" s="26">
        <f>IFERROR(Tableau17[[#This Row],[2020-T1-MACRODROITE]]/Tableau17[[#This Row],[2020-T1-MACROTOTALE]],"")</f>
        <v>0.26905829596412556</v>
      </c>
      <c r="OP10" s="26">
        <f>IFERROR(Tableau17[[#This Row],[2020-T1-MACROCENTRE]]/Tableau17[[#This Row],[2020-T1-MACROTOTALE]],"")</f>
        <v>0.11659192825112108</v>
      </c>
      <c r="OQ10" s="26">
        <f>IFERROR(Tableau17[[#This Row],[2020-T1-MACROGAUCHE]]/Tableau17[[#This Row],[2020-T1-MACROTOTALE]],"")</f>
        <v>0.5246636771300448</v>
      </c>
      <c r="OR10" s="26">
        <f>IFERROR(Tableau17[[#This Row],[2020-T1-MACROAUTRE]]/Tableau17[[#This Row],[2020-T1-MACROTOTALE]],"")</f>
        <v>0</v>
      </c>
      <c r="OS10" s="26">
        <f>IFERROR(Tableau17[[#This Row],[2017 (L)-T1-MACROEXTRDROITE]]/Tableau17[[#This Row],[2017 (L)-T1-MACROTOTALE]],"")</f>
        <v>7.1917808219178078E-2</v>
      </c>
      <c r="OT10" s="26">
        <f>IFERROR(Tableau17[[#This Row],[2017 (L)-T1-MACRODROITE]]/Tableau17[[#This Row],[2017 (L)-T1-MACROTOTALE]],"")</f>
        <v>0.14383561643835616</v>
      </c>
      <c r="OU10" s="26">
        <f>IFERROR(Tableau17[[#This Row],[2017 (L)-T1-MACROCENTRE]]/Tableau17[[#This Row],[2017 (L)-T1-MACROTOTALE]],"")</f>
        <v>0.28424657534246578</v>
      </c>
      <c r="OV10" s="26">
        <f>IFERROR(Tableau17[[#This Row],[2017 (L)-T1-MACROGAUCHE]]/Tableau17[[#This Row],[2017 (L)-T1-MACROTOTALE]],"")</f>
        <v>0.47945205479452052</v>
      </c>
      <c r="OW10" s="26">
        <f>IFERROR(Tableau17[[#This Row],[2017 (L)-T1-MACROAUTRE]]/Tableau17[[#This Row],[2017 (L)-T1-MACROTOTALE]],"")</f>
        <v>2.0547945205479451E-2</v>
      </c>
      <c r="OX10" s="26">
        <f>IFERROR(Tableau17[[#This Row],[2017 (L)-T2-MACROEXTRDROITE]]/Tableau17[[#This Row],[2017 (L)-T2-MACROTOTALE]],"")</f>
        <v>0</v>
      </c>
      <c r="OY10" s="26">
        <f>IFERROR(Tableau17[[#This Row],[2017 (L)-T2-MACRODROITE]]/Tableau17[[#This Row],[2017 (L)-T2-MACROTOTALE]],"")</f>
        <v>0</v>
      </c>
      <c r="OZ10" s="26">
        <f>IFERROR(Tableau17[[#This Row],[2017 (L)-T2-MACROCENTRE]]/Tableau17[[#This Row],[2017 (L)-T2-MACROTOTALE]],"")</f>
        <v>0.48117154811715479</v>
      </c>
      <c r="PA10" s="26">
        <f>IFERROR(Tableau17[[#This Row],[2017 (L)-T2-MACROGAUCHE]]/Tableau17[[#This Row],[2017 (L)-T2-MACROTOTALE]],"")</f>
        <v>0.51882845188284521</v>
      </c>
      <c r="PB10" s="26">
        <f>IFERROR(Tableau17[[#This Row],[2017 (L)-T2-MACROAUTRE]]/Tableau17[[#This Row],[2017 (L)-T2-MACROTOTALE]],"")</f>
        <v>0</v>
      </c>
      <c r="PC10" s="26">
        <f>IFERROR(Tableau17[[#This Row],[2008_T1_PROCUS]]/Tableau17[[#This Row],[2008_T1_INSCRITS]],0)</f>
        <v>2.865329512893983E-2</v>
      </c>
      <c r="PD10" s="26">
        <f>IFERROR(Tableau17[[#This Row],[2008_T2_PROCUS]]/Tableau17[[#This Row],[2008_T2_INSCRITS]],0)</f>
        <v>1.4347202295552367E-2</v>
      </c>
      <c r="PE10" s="26">
        <f>Tableau17[[#This Row],[2014_T1_PROCUS]]/Tableau17[[#This Row],[2014_T1_INSCRITS]]</f>
        <v>3.6764705882352942E-2</v>
      </c>
      <c r="PF10" s="26">
        <f>IFERROR(Tableau17[[#This Row],[2014_T2_PROCUS]]/Tableau17[[#This Row],[2014_T2_INSCRITS]],0)</f>
        <v>1.7647058823529412E-2</v>
      </c>
    </row>
    <row r="11" spans="1:422" hidden="1" x14ac:dyDescent="0.2">
      <c r="A11" s="1">
        <v>5</v>
      </c>
      <c r="B11" s="1" t="s">
        <v>378</v>
      </c>
      <c r="C11" s="1" t="s">
        <v>398</v>
      </c>
      <c r="D11" s="1" t="s">
        <v>398</v>
      </c>
      <c r="E11" s="1">
        <v>977</v>
      </c>
      <c r="F11" s="1">
        <v>5.421983</v>
      </c>
      <c r="G11" s="1">
        <v>43.260753999999999</v>
      </c>
      <c r="H11" s="3">
        <v>1247</v>
      </c>
      <c r="I11" s="3">
        <v>306</v>
      </c>
      <c r="L11" s="1">
        <v>50</v>
      </c>
      <c r="M11" s="1">
        <v>10</v>
      </c>
      <c r="P11" s="1">
        <v>150</v>
      </c>
      <c r="Q11" s="1">
        <v>43</v>
      </c>
      <c r="R11" s="1">
        <v>86</v>
      </c>
      <c r="S11" s="1">
        <v>62</v>
      </c>
      <c r="T11" s="1">
        <v>45</v>
      </c>
      <c r="U11" s="1">
        <v>446</v>
      </c>
      <c r="V11" s="1">
        <v>1130</v>
      </c>
      <c r="W11" s="1">
        <v>687</v>
      </c>
      <c r="X11" s="1">
        <v>41</v>
      </c>
      <c r="Y11" s="2">
        <v>0.60796459999999997</v>
      </c>
      <c r="Z11" s="1">
        <v>1130</v>
      </c>
      <c r="AA11" s="1">
        <v>726</v>
      </c>
      <c r="AB11" s="1">
        <v>20</v>
      </c>
      <c r="AC11" s="2">
        <v>0.64247787999999995</v>
      </c>
      <c r="AD11" s="1">
        <v>1247</v>
      </c>
      <c r="AE11" s="1">
        <v>452</v>
      </c>
      <c r="AF11" s="2">
        <v>0.36246993</v>
      </c>
      <c r="AG11" s="1">
        <f t="shared" si="0"/>
        <v>306</v>
      </c>
      <c r="AH11" s="1">
        <v>1082</v>
      </c>
      <c r="AI11" s="1">
        <v>670</v>
      </c>
      <c r="AJ11" s="1">
        <v>18</v>
      </c>
      <c r="AK11" s="2">
        <v>0.61922365999999995</v>
      </c>
      <c r="AL11" s="1">
        <v>1082</v>
      </c>
      <c r="AM11" s="1">
        <v>719</v>
      </c>
      <c r="AN11" s="1">
        <v>17</v>
      </c>
      <c r="AO11" s="2">
        <v>0.66451017000000001</v>
      </c>
      <c r="AP11" s="1">
        <v>1244</v>
      </c>
      <c r="AQ11" s="1">
        <v>655</v>
      </c>
      <c r="AR11" s="2">
        <v>0.52652732999999996</v>
      </c>
      <c r="AS11" s="1">
        <v>1244</v>
      </c>
      <c r="AT11" s="1">
        <v>686</v>
      </c>
      <c r="AU11" s="2">
        <v>0.55144694999999999</v>
      </c>
      <c r="AV11" s="1">
        <v>1235</v>
      </c>
      <c r="AW11" s="1">
        <v>695</v>
      </c>
      <c r="AX11" s="2">
        <v>0.56275304000000004</v>
      </c>
      <c r="AY11" s="1">
        <v>1235</v>
      </c>
      <c r="AZ11" s="1">
        <v>631</v>
      </c>
      <c r="BA11" s="2">
        <v>0.51093116999999999</v>
      </c>
      <c r="BB11" s="1">
        <v>1235</v>
      </c>
      <c r="BC11" s="1">
        <v>1015</v>
      </c>
      <c r="BD11" s="2">
        <v>0.82186234999999996</v>
      </c>
      <c r="BE11" s="1">
        <v>1235</v>
      </c>
      <c r="BF11" s="1">
        <v>929</v>
      </c>
      <c r="BG11" s="2">
        <v>0.75222672000000002</v>
      </c>
      <c r="BH11" s="1">
        <v>1224</v>
      </c>
      <c r="BI11" s="1">
        <v>684</v>
      </c>
      <c r="BJ11" s="2">
        <v>0.55882352999999996</v>
      </c>
      <c r="BK11" s="1">
        <v>51</v>
      </c>
      <c r="BN11" s="1">
        <v>16</v>
      </c>
      <c r="BO11" s="1">
        <v>39</v>
      </c>
      <c r="BP11" s="1">
        <v>414</v>
      </c>
      <c r="BQ11" s="1">
        <v>141</v>
      </c>
      <c r="BR11" s="1">
        <v>661</v>
      </c>
      <c r="BT11" s="1">
        <v>203</v>
      </c>
      <c r="BU11" s="1">
        <v>499</v>
      </c>
      <c r="BW11" s="1">
        <v>702</v>
      </c>
      <c r="BX11" s="1">
        <v>15</v>
      </c>
      <c r="BZ11" s="1">
        <v>32</v>
      </c>
      <c r="CB11" s="1">
        <v>29</v>
      </c>
      <c r="CC11" s="1">
        <v>137</v>
      </c>
      <c r="CD11" s="1">
        <v>352</v>
      </c>
      <c r="CE11" s="1">
        <v>101</v>
      </c>
      <c r="CF11" s="1">
        <v>666</v>
      </c>
      <c r="CG11" s="1">
        <v>148</v>
      </c>
      <c r="CH11" s="1">
        <v>421</v>
      </c>
      <c r="CI11" s="1">
        <v>143</v>
      </c>
      <c r="CJ11" s="1">
        <v>712</v>
      </c>
      <c r="CM11" s="1">
        <v>1</v>
      </c>
      <c r="CN11" s="1">
        <v>41</v>
      </c>
      <c r="CO11" s="1">
        <v>81</v>
      </c>
      <c r="CP11" s="1">
        <v>169</v>
      </c>
      <c r="CQ11" s="1">
        <v>59</v>
      </c>
      <c r="CT11" s="1">
        <v>271</v>
      </c>
      <c r="CW11" s="1">
        <v>622</v>
      </c>
      <c r="CY11" s="1">
        <v>196</v>
      </c>
      <c r="DA11" s="1">
        <v>431</v>
      </c>
      <c r="DC11" s="1">
        <v>627</v>
      </c>
      <c r="DD11" s="1">
        <v>13</v>
      </c>
      <c r="DE11" s="1">
        <v>1</v>
      </c>
      <c r="DF11" s="1">
        <v>4</v>
      </c>
      <c r="DG11" s="1">
        <v>0</v>
      </c>
      <c r="DI11" s="1">
        <v>18</v>
      </c>
      <c r="DJ11" s="1">
        <v>8</v>
      </c>
      <c r="DK11" s="1">
        <v>1</v>
      </c>
      <c r="DL11" s="1">
        <v>43</v>
      </c>
      <c r="DM11" s="1">
        <v>79</v>
      </c>
      <c r="DN11" s="1">
        <v>220</v>
      </c>
      <c r="DO11" s="1">
        <v>295</v>
      </c>
      <c r="DP11" s="1">
        <v>6</v>
      </c>
      <c r="DU11" s="1">
        <v>688</v>
      </c>
      <c r="DX11" s="1">
        <v>293</v>
      </c>
      <c r="DY11" s="1">
        <v>300</v>
      </c>
      <c r="EA11" s="1">
        <v>593</v>
      </c>
      <c r="EB11" s="1">
        <v>0</v>
      </c>
      <c r="EC11" s="1">
        <v>8</v>
      </c>
      <c r="ED11" s="1">
        <v>3</v>
      </c>
      <c r="EE11" s="1">
        <v>20</v>
      </c>
      <c r="EF11" s="1">
        <v>421</v>
      </c>
      <c r="EG11" s="1">
        <v>40</v>
      </c>
      <c r="EH11" s="1">
        <v>1</v>
      </c>
      <c r="EI11" s="1">
        <v>139</v>
      </c>
      <c r="EJ11" s="1">
        <v>108</v>
      </c>
      <c r="EK11" s="1">
        <v>260</v>
      </c>
      <c r="EL11" s="1">
        <v>6</v>
      </c>
      <c r="EM11" s="1">
        <v>1006</v>
      </c>
      <c r="EN11" s="1">
        <v>224</v>
      </c>
      <c r="EO11" s="1">
        <v>604</v>
      </c>
      <c r="EP11" s="1">
        <v>828</v>
      </c>
      <c r="EQ11" s="1">
        <v>0</v>
      </c>
      <c r="ER11" s="1">
        <v>3</v>
      </c>
      <c r="ES11" s="1">
        <v>9</v>
      </c>
      <c r="ET11" s="1">
        <v>21</v>
      </c>
      <c r="EU11" s="1">
        <v>1</v>
      </c>
      <c r="EV11" s="1">
        <v>141</v>
      </c>
      <c r="EW11" s="1">
        <v>104</v>
      </c>
      <c r="EX11" s="1">
        <v>0</v>
      </c>
      <c r="EY11" s="1">
        <v>9</v>
      </c>
      <c r="EZ11" s="1">
        <v>7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24</v>
      </c>
      <c r="FI11" s="1">
        <v>1</v>
      </c>
      <c r="FJ11" s="1">
        <v>32</v>
      </c>
      <c r="FK11" s="1">
        <v>14</v>
      </c>
      <c r="FL11" s="1">
        <v>0</v>
      </c>
      <c r="FM11" s="1">
        <v>81</v>
      </c>
      <c r="FN11" s="1">
        <v>11</v>
      </c>
      <c r="FO11" s="1">
        <v>0</v>
      </c>
      <c r="FP11" s="1">
        <v>205</v>
      </c>
      <c r="FQ11" s="1">
        <v>2</v>
      </c>
      <c r="FR11" s="1">
        <f>SUM(Tableau17[[#This Row],[2019-T1-ALEXANDRE Audric]:[2019-T1-MARIE Florie]])</f>
        <v>665</v>
      </c>
      <c r="FS11" s="1">
        <v>39</v>
      </c>
      <c r="FT11" s="1">
        <v>465</v>
      </c>
      <c r="FU11" s="1">
        <v>0</v>
      </c>
      <c r="FV11" s="1">
        <v>157</v>
      </c>
      <c r="FW11" s="1">
        <v>0</v>
      </c>
      <c r="FX11" s="1">
        <v>661</v>
      </c>
      <c r="FY11" s="1">
        <v>0</v>
      </c>
      <c r="FZ11" s="1">
        <v>499</v>
      </c>
      <c r="GA11" s="1">
        <v>0</v>
      </c>
      <c r="GB11" s="1">
        <v>203</v>
      </c>
      <c r="GC11" s="1">
        <v>0</v>
      </c>
      <c r="GD11" s="1">
        <v>702</v>
      </c>
      <c r="GE11" s="1">
        <v>137</v>
      </c>
      <c r="GF11" s="1">
        <v>352</v>
      </c>
      <c r="GG11" s="1">
        <v>15</v>
      </c>
      <c r="GH11" s="1">
        <v>162</v>
      </c>
      <c r="GI11" s="1">
        <v>0</v>
      </c>
      <c r="GJ11" s="1">
        <v>666</v>
      </c>
      <c r="GK11" s="1">
        <v>148</v>
      </c>
      <c r="GL11" s="1">
        <v>421</v>
      </c>
      <c r="GM11" s="1">
        <v>0</v>
      </c>
      <c r="GN11" s="1">
        <v>143</v>
      </c>
      <c r="GO11" s="1">
        <v>0</v>
      </c>
      <c r="GP11" s="1">
        <v>712</v>
      </c>
      <c r="GQ11" s="1">
        <v>169</v>
      </c>
      <c r="GR11" s="1">
        <v>272</v>
      </c>
      <c r="GS11" s="1">
        <v>59</v>
      </c>
      <c r="GT11" s="1">
        <v>122</v>
      </c>
      <c r="GU11" s="1">
        <v>0</v>
      </c>
      <c r="GV11" s="1">
        <v>622</v>
      </c>
      <c r="GW11" s="1">
        <v>196</v>
      </c>
      <c r="GX11" s="1">
        <v>431</v>
      </c>
      <c r="GY11" s="1">
        <v>0</v>
      </c>
      <c r="GZ11" s="1">
        <v>0</v>
      </c>
      <c r="HA11" s="1">
        <v>0</v>
      </c>
      <c r="HB11" s="1">
        <v>627</v>
      </c>
      <c r="HC11" s="1">
        <v>170</v>
      </c>
      <c r="HD11" s="1">
        <v>421</v>
      </c>
      <c r="HE11" s="1">
        <v>260</v>
      </c>
      <c r="HF11" s="1">
        <v>154</v>
      </c>
      <c r="HG11" s="1">
        <v>1</v>
      </c>
      <c r="HH11" s="1">
        <v>1006</v>
      </c>
      <c r="HI11" s="1">
        <v>224</v>
      </c>
      <c r="HJ11" s="1">
        <v>0</v>
      </c>
      <c r="HK11" s="1">
        <v>604</v>
      </c>
      <c r="HL11" s="1">
        <v>0</v>
      </c>
      <c r="HM11" s="1">
        <v>0</v>
      </c>
      <c r="HN11" s="1">
        <v>828</v>
      </c>
      <c r="HO11" s="1">
        <v>175</v>
      </c>
      <c r="HP11" s="1">
        <v>115</v>
      </c>
      <c r="HQ11" s="1">
        <v>205</v>
      </c>
      <c r="HR11" s="1">
        <v>158</v>
      </c>
      <c r="HS11" s="1">
        <v>23</v>
      </c>
      <c r="HT11" s="1">
        <v>676</v>
      </c>
      <c r="HU11" s="1">
        <v>86</v>
      </c>
      <c r="HV11" s="1">
        <v>200</v>
      </c>
      <c r="HW11" s="1">
        <v>43</v>
      </c>
      <c r="HX11" s="1">
        <v>117</v>
      </c>
      <c r="HY11" s="1">
        <v>0</v>
      </c>
      <c r="HZ11" s="1">
        <v>446</v>
      </c>
      <c r="IA11" s="1">
        <v>91</v>
      </c>
      <c r="IB11" s="1">
        <v>220</v>
      </c>
      <c r="IC11" s="1">
        <v>295</v>
      </c>
      <c r="ID11" s="1">
        <v>81</v>
      </c>
      <c r="IE11" s="1">
        <v>1</v>
      </c>
      <c r="IF11" s="1">
        <v>688</v>
      </c>
      <c r="IG11" s="1">
        <v>0</v>
      </c>
      <c r="IH11" s="1">
        <v>293</v>
      </c>
      <c r="II11" s="1">
        <v>300</v>
      </c>
      <c r="IJ11" s="1">
        <v>0</v>
      </c>
      <c r="IK11" s="1">
        <v>0</v>
      </c>
      <c r="IL11" s="1">
        <v>593</v>
      </c>
      <c r="IM11" s="26">
        <f>IFERROR(Tableau17[[#This Row],[LDIV]]/Tableau17[[#This Row],[Total général]],"")</f>
        <v>0</v>
      </c>
      <c r="IN11" s="26">
        <f>IFERROR(Tableau17[[#This Row],[LDVC]]/Tableau17[[#This Row],[Total général]],"")</f>
        <v>0</v>
      </c>
      <c r="IO11" s="26">
        <f>IFERROR(Tableau17[[#This Row],[LDVD]]/Tableau17[[#This Row],[Total général]],"")</f>
        <v>0.11210762331838565</v>
      </c>
      <c r="IP11" s="26">
        <f>IFERROR(Tableau17[[#This Row],[LDVG]]/Tableau17[[#This Row],[Total général]],"")</f>
        <v>2.2421524663677129E-2</v>
      </c>
      <c r="IQ11" s="26">
        <f>IFERROR(Tableau17[[#This Row],[LEXD]]/Tableau17[[#This Row],[Total général]],"")</f>
        <v>0</v>
      </c>
      <c r="IR11" s="26">
        <f>IFERROR(Tableau17[[#This Row],[LEXG]]/Tableau17[[#This Row],[Total général]],"")</f>
        <v>0</v>
      </c>
      <c r="IS11" s="26">
        <f>IFERROR(Tableau17[[#This Row],[LLR]]/Tableau17[[#This Row],[Total général]],"")</f>
        <v>0.33632286995515698</v>
      </c>
      <c r="IT11" s="26">
        <f>IFERROR(Tableau17[[#This Row],[LREM]]/Tableau17[[#This Row],[Total général]],"")</f>
        <v>9.641255605381166E-2</v>
      </c>
      <c r="IU11" s="26">
        <f>IFERROR(Tableau17[[#This Row],[LRN]]/Tableau17[[#This Row],[Total général]],"")</f>
        <v>0.19282511210762332</v>
      </c>
      <c r="IV11" s="26">
        <f>IFERROR(Tableau17[[#This Row],[LUG]]/Tableau17[[#This Row],[Total général]],"")</f>
        <v>0.13901345291479822</v>
      </c>
      <c r="IW11" s="26">
        <f>IFERROR(Tableau17[[#This Row],[LVEC]]/Tableau17[[#This Row],[Total général]],"")</f>
        <v>0.10089686098654709</v>
      </c>
      <c r="IX11" s="26">
        <f>IFERROR(Tableau17[[#This Row],[2008-T1-LCMD]]/Tableau17[[#This Row],[2008-T1-TOTAL]],"")</f>
        <v>7.7155824508320731E-2</v>
      </c>
      <c r="IY11" s="26">
        <f>IFERROR(Tableau17[[#This Row],[2008-T1-LDVD]]/Tableau17[[#This Row],[2008-T1-TOTAL]],"")</f>
        <v>0</v>
      </c>
      <c r="IZ11" s="26">
        <f>IFERROR(Tableau17[[#This Row],[2008-T1-LEXD]]/Tableau17[[#This Row],[2008-T1-TOTAL]],"")</f>
        <v>0</v>
      </c>
      <c r="JA11" s="26">
        <f>IFERROR(Tableau17[[#This Row],[2008-T1-LEXG]]/Tableau17[[#This Row],[2008-T1-TOTAL]],"")</f>
        <v>2.4205748865355523E-2</v>
      </c>
      <c r="JB11" s="26">
        <f>IFERROR(Tableau17[[#This Row],[2008-T1-LFN]]/Tableau17[[#This Row],[2008-T1-TOTAL]],"")</f>
        <v>5.9001512859304085E-2</v>
      </c>
      <c r="JC11" s="26">
        <f>IFERROR(Tableau17[[#This Row],[2008-T1-LMAJ]]/Tableau17[[#This Row],[2008-T1-TOTAL]],"")</f>
        <v>0.62632375189107414</v>
      </c>
      <c r="JD11" s="26">
        <f>IFERROR(Tableau17[[#This Row],[2008-T1-LUG]]/Tableau17[[#This Row],[2008-T1-TOTAL]],"")</f>
        <v>0.21331316187594554</v>
      </c>
      <c r="JE11" s="26">
        <f>IFERROR(Tableau17[[#This Row],[2008-T2-LFN]]/Tableau17[[#This Row],[2008-T2-TOTAL]],"")</f>
        <v>0</v>
      </c>
      <c r="JF11" s="26">
        <f>IFERROR(Tableau17[[#This Row],[2008-T2-LGC]]/Tableau17[[#This Row],[2008-T2-TOTAL]],"")</f>
        <v>0.28917378917378916</v>
      </c>
      <c r="JG11" s="26">
        <f>IFERROR(Tableau17[[#This Row],[2008-T2-LMAJ]]/Tableau17[[#This Row],[2008-T2-TOTAL]],"")</f>
        <v>0.71082621082621078</v>
      </c>
      <c r="JH11" s="26">
        <f>IFERROR(Tableau17[[#This Row],[2008-T2-LUG]]/Tableau17[[#This Row],[2008-T2-TOTAL]],"")</f>
        <v>0</v>
      </c>
      <c r="JI11" s="26">
        <f>IFERROR(Tableau17[[#This Row],[2014-T1-LDIV]]/Tableau17[[#This Row],[2014-T1-TOTAL]],"")</f>
        <v>2.2522522522522521E-2</v>
      </c>
      <c r="JJ11" s="26">
        <f>IFERROR(Tableau17[[#This Row],[2014-T1-LDVD]]/Tableau17[[#This Row],[2014-T1-TOTAL]],"")</f>
        <v>0</v>
      </c>
      <c r="JK11" s="26">
        <f>IFERROR(Tableau17[[#This Row],[2014-T1-LDVG]]/Tableau17[[#This Row],[2014-T1-TOTAL]],"")</f>
        <v>4.8048048048048048E-2</v>
      </c>
      <c r="JL11" s="26">
        <f>IFERROR(Tableau17[[#This Row],[2014-T1-LEXG]]/Tableau17[[#This Row],[2014-T1-TOTAL]],"")</f>
        <v>0</v>
      </c>
      <c r="JM11" s="26">
        <f>IFERROR(Tableau17[[#This Row],[2014-T1-LFG]]/Tableau17[[#This Row],[2014-T1-TOTAL]],"")</f>
        <v>4.3543543543543541E-2</v>
      </c>
      <c r="JN11" s="26">
        <f>IFERROR(Tableau17[[#This Row],[2014-T1-LFN]]/Tableau17[[#This Row],[2014-T1-TOTAL]],"")</f>
        <v>0.2057057057057057</v>
      </c>
      <c r="JO11" s="26">
        <f>IFERROR(Tableau17[[#This Row],[2014-T1-LUD]]/Tableau17[[#This Row],[2014-T1-TOTAL]],"")</f>
        <v>0.5285285285285285</v>
      </c>
      <c r="JP11" s="26">
        <f>IFERROR(Tableau17[[#This Row],[2014-T1-LUG]]/Tableau17[[#This Row],[2014-T1-TOTAL]],"")</f>
        <v>0.15165165165165165</v>
      </c>
      <c r="JQ11" s="26">
        <f>IFERROR(Tableau17[[#This Row],[2014-T2-LFN]]/Tableau17[[#This Row],[2014-T2-TOTAL]],"")</f>
        <v>0.20786516853932585</v>
      </c>
      <c r="JR11" s="26">
        <f>IFERROR(Tableau17[[#This Row],[2014-T2-LUD]]/Tableau17[[#This Row],[2014-T2-TOTAL]],"")</f>
        <v>0.5912921348314607</v>
      </c>
      <c r="JS11" s="26">
        <f>IFERROR(Tableau17[[#This Row],[2014-T2-LUG]]/Tableau17[[#This Row],[2014-T2-TOTAL]],"")</f>
        <v>0.20084269662921347</v>
      </c>
      <c r="JT11" s="26">
        <f>IFERROR(Tableau17[[#This Row],[2015-T1-BC-DIV]]/Tableau17[[#This Row],[2015-T1-TOTAL]],"")</f>
        <v>0</v>
      </c>
      <c r="JU11" s="26">
        <f>IFERROR(Tableau17[[#This Row],[2015-T1-BC-DLF]]/Tableau17[[#This Row],[2015-T1-TOTAL]],"")</f>
        <v>0</v>
      </c>
      <c r="JV11" s="26">
        <f>IFERROR(Tableau17[[#This Row],[2015-T1-BC-DVD]]/Tableau17[[#This Row],[2015-T1-TOTAL]],"")</f>
        <v>1.6077170418006431E-3</v>
      </c>
      <c r="JW11" s="26">
        <f>IFERROR(Tableau17[[#This Row],[2015-T1-BC-DVG]]/Tableau17[[#This Row],[2015-T1-TOTAL]],"")</f>
        <v>6.591639871382636E-2</v>
      </c>
      <c r="JX11" s="26">
        <f>IFERROR(Tableau17[[#This Row],[2015-T1-BC-FG]]/Tableau17[[#This Row],[2015-T1-TOTAL]],"")</f>
        <v>0.13022508038585209</v>
      </c>
      <c r="JY11" s="26">
        <f>IFERROR(Tableau17[[#This Row],[2015-T1-BC-FN]]/Tableau17[[#This Row],[2015-T1-TOTAL]],"")</f>
        <v>0.27170418006430869</v>
      </c>
      <c r="JZ11" s="26">
        <f>IFERROR(Tableau17[[#This Row],[2015-T1-BC-MDM]]/Tableau17[[#This Row],[2015-T1-TOTAL]],"")</f>
        <v>9.4855305466237938E-2</v>
      </c>
      <c r="KA11" s="26">
        <f>IFERROR(Tableau17[[#This Row],[2015-T1-BC-RDG]]/Tableau17[[#This Row],[2015-T1-TOTAL]],"")</f>
        <v>0</v>
      </c>
      <c r="KB11" s="26">
        <f>IFERROR(Tableau17[[#This Row],[2015-T1-BC-SOC]]/Tableau17[[#This Row],[2015-T1-TOTAL]],"")</f>
        <v>0</v>
      </c>
      <c r="KC11" s="26">
        <f>IFERROR(Tableau17[[#This Row],[2015-T1-BC-UD]]/Tableau17[[#This Row],[2015-T1-TOTAL]],"")</f>
        <v>0.43569131832797425</v>
      </c>
      <c r="KD11" s="26">
        <f>IFERROR(Tableau17[[#This Row],[2015-T1-BC-UG]]/Tableau17[[#This Row],[2015-T1-TOTAL]],"")</f>
        <v>0</v>
      </c>
      <c r="KE11" s="26">
        <f>IFERROR(Tableau17[[#This Row],[2015-T1-BC-VEC]]/Tableau17[[#This Row],[2015-T1-TOTAL]],"")</f>
        <v>0</v>
      </c>
      <c r="KF11" s="26">
        <f>IFERROR(Tableau17[[#This Row],[2015-T2-BC-DVG]]/Tableau17[[#This Row],[2015-T2-TOTAL]],"")</f>
        <v>0</v>
      </c>
      <c r="KG11" s="26">
        <f>IFERROR(Tableau17[[#This Row],[2015-T2-BC-FN]]/Tableau17[[#This Row],[2015-T2-TOTAL]],"")</f>
        <v>0.31259968102073366</v>
      </c>
      <c r="KH11" s="26">
        <f>IFERROR(Tableau17[[#This Row],[2015-T2-BC-SOC]]/Tableau17[[#This Row],[2015-T2-TOTAL]],"")</f>
        <v>0</v>
      </c>
      <c r="KI11" s="26">
        <f>IFERROR(Tableau17[[#This Row],[2015-T2-BC-UD]]/Tableau17[[#This Row],[2015-T2-TOTAL]],"")</f>
        <v>0.68740031897926634</v>
      </c>
      <c r="KJ11" s="26">
        <f>IFERROR(Tableau17[[#This Row],[2015-T2-BC-UG]]/Tableau17[[#This Row],[2015-T2-TOTAL]],"")</f>
        <v>0</v>
      </c>
      <c r="KK11" s="26">
        <f>IFERROR(Tableau17[[#This Row],[2017 (L)-T1-COM]]/Tableau17[[#This Row],[2017 (L)-T1-TOTAL]],"")</f>
        <v>1.8895348837209301E-2</v>
      </c>
      <c r="KL11" s="26">
        <f>IFERROR(Tableau17[[#This Row],[2017 (L)-T1-DIV]]/Tableau17[[#This Row],[2017 (L)-T1-TOTAL]],"")</f>
        <v>1.4534883720930232E-3</v>
      </c>
      <c r="KM11" s="26">
        <f>IFERROR(Tableau17[[#This Row],[2017 (L)-T1-DLF]]/Tableau17[[#This Row],[2017 (L)-T1-TOTAL]],"")</f>
        <v>5.8139534883720929E-3</v>
      </c>
      <c r="KN11" s="26">
        <f>IFERROR(Tableau17[[#This Row],[2017 (L)-T1-DVD]]/Tableau17[[#This Row],[2017 (L)-T1-TOTAL]],"")</f>
        <v>0</v>
      </c>
      <c r="KO11" s="26">
        <f>IFERROR(Tableau17[[#This Row],[2017 (L)-T1-DVG]]/Tableau17[[#This Row],[2017 (L)-T1-TOTAL]],"")</f>
        <v>0</v>
      </c>
      <c r="KP11" s="26">
        <f>IFERROR(Tableau17[[#This Row],[2017 (L)-T1-ECO]]/Tableau17[[#This Row],[2017 (L)-T1-TOTAL]],"")</f>
        <v>2.616279069767442E-2</v>
      </c>
      <c r="KQ11" s="26">
        <f>IFERROR(Tableau17[[#This Row],[2017 (L)-T1-EXD]]/Tableau17[[#This Row],[2017 (L)-T1-TOTAL]],"")</f>
        <v>1.1627906976744186E-2</v>
      </c>
      <c r="KR11" s="26">
        <f>IFERROR(Tableau17[[#This Row],[2017 (L)-T1-EXG]]/Tableau17[[#This Row],[2017 (L)-T1-TOTAL]],"")</f>
        <v>1.4534883720930232E-3</v>
      </c>
      <c r="KS11" s="26">
        <f>IFERROR(Tableau17[[#This Row],[2017 (L)-T1-FI]]/Tableau17[[#This Row],[2017 (L)-T1-TOTAL]],"")</f>
        <v>6.25E-2</v>
      </c>
      <c r="KT11" s="26">
        <f>IFERROR(Tableau17[[#This Row],[2017 (L)-T1-FN]]/Tableau17[[#This Row],[2017 (L)-T1-TOTAL]],"")</f>
        <v>0.11482558139534883</v>
      </c>
      <c r="KU11" s="26">
        <f>IFERROR(Tableau17[[#This Row],[2017 (L)-T1-LR]]/Tableau17[[#This Row],[2017 (L)-T1-TOTAL]],"")</f>
        <v>0.31976744186046513</v>
      </c>
      <c r="KV11" s="26">
        <f>IFERROR(Tableau17[[#This Row],[2017 (L)-T1-MDM]]/Tableau17[[#This Row],[2017 (L)-T1-TOTAL]],"")</f>
        <v>0.42877906976744184</v>
      </c>
      <c r="KW11" s="26">
        <f>IFERROR(Tableau17[[#This Row],[2017 (L)-T1-RDG]]/Tableau17[[#This Row],[2017 (L)-T1-TOTAL]],"")</f>
        <v>8.7209302325581394E-3</v>
      </c>
      <c r="KX11" s="26">
        <f>IFERROR(Tableau17[[#This Row],[2017 (L)-T1-REG]]/Tableau17[[#This Row],[2017 (L)-T1-TOTAL]],"")</f>
        <v>0</v>
      </c>
      <c r="KY11" s="26">
        <f>IFERROR(Tableau17[[#This Row],[2017 (L)-T1-REM]]/Tableau17[[#This Row],[2017 (L)-T1-TOTAL]],"")</f>
        <v>0</v>
      </c>
      <c r="KZ11" s="26">
        <f>IFERROR(Tableau17[[#This Row],[2017 (L)-T1-SOC]]/Tableau17[[#This Row],[2017 (L)-T1-TOTAL]],"")</f>
        <v>0</v>
      </c>
      <c r="LA11" s="26">
        <f>IFERROR(Tableau17[[#This Row],[2017 (L)-T1-UDI]]/Tableau17[[#This Row],[2017 (L)-T1-TOTAL]],"")</f>
        <v>0</v>
      </c>
      <c r="LB11" s="26">
        <f>IFERROR(Tableau17[[#This Row],[2017 (L)-T2-FI]]/Tableau17[[#This Row],[2017 (L)-T2-TOTAL]],"")</f>
        <v>0</v>
      </c>
      <c r="LC11" s="26">
        <f>IFERROR(Tableau17[[#This Row],[2017 (L)-T2-FN]]/Tableau17[[#This Row],[2017 (L)-T2-TOTAL]],"")</f>
        <v>0</v>
      </c>
      <c r="LD11" s="26">
        <f>IFERROR(Tableau17[[#This Row],[2017 (L)-T2-LR]]/Tableau17[[#This Row],[2017 (L)-T2-TOTAL]],"")</f>
        <v>0.49409780775716694</v>
      </c>
      <c r="LE11" s="26">
        <f>IFERROR(Tableau17[[#This Row],[2017 (L)-T2-MDM]]/Tableau17[[#This Row],[2017 (L)-T2-TOTAL]],"")</f>
        <v>0.50590219224283306</v>
      </c>
      <c r="LF11" s="26">
        <f>IFERROR(Tableau17[[#This Row],[2017 (L)-T2-REM]]/Tableau17[[#This Row],[2017 (L)-T2-TOTAL]],"")</f>
        <v>0</v>
      </c>
      <c r="LG11" s="26">
        <f>IFERROR(Tableau17[[#This Row],[2017-T1-ARTHAUD Nathalie]]/Tableau17[[#This Row],[2017-T1-TOTAL]],"")</f>
        <v>0</v>
      </c>
      <c r="LH11" s="26">
        <f>IFERROR(Tableau17[[#This Row],[2017-T1-ASSELINEAU Fran]]/Tableau17[[#This Row],[2017-T1-TOTAL]],"")</f>
        <v>7.9522862823061622E-3</v>
      </c>
      <c r="LI11" s="26">
        <f>IFERROR(Tableau17[[#This Row],[2017-T1-CHEMINADE Jacques]]/Tableau17[[#This Row],[2017-T1-TOTAL]],"")</f>
        <v>2.982107355864811E-3</v>
      </c>
      <c r="LJ11" s="26">
        <f>IFERROR(Tableau17[[#This Row],[2017-T1-DUPONT-AIGNAN Nicolas]]/Tableau17[[#This Row],[2017-T1-TOTAL]],"")</f>
        <v>1.9880715705765408E-2</v>
      </c>
      <c r="LK11" s="26">
        <f>IFERROR(Tableau17[[#This Row],[2017-T1-FILLON Fran]]/Tableau17[[#This Row],[2017-T1-TOTAL]],"")</f>
        <v>0.41848906560636184</v>
      </c>
      <c r="LL11" s="26">
        <f>IFERROR(Tableau17[[#This Row],[2017-T1-HAMON Beno]]/Tableau17[[#This Row],[2017-T1-TOTAL]],"")</f>
        <v>3.9761431411530816E-2</v>
      </c>
      <c r="LM11" s="26">
        <f>IFERROR(Tableau17[[#This Row],[2017-T1-LASSALLE Jean]]/Tableau17[[#This Row],[2017-T1-TOTAL]],"")</f>
        <v>9.9403578528827028E-4</v>
      </c>
      <c r="LN11" s="26">
        <f>IFERROR(Tableau17[[#This Row],[2017-T1-LE PEN Marine]]/Tableau17[[#This Row],[2017-T1-TOTAL]],"")</f>
        <v>0.13817097415506957</v>
      </c>
      <c r="LO11" s="26">
        <f>IFERROR(Tableau17[[#This Row],[2017-T1-M Jean-Luc]]/Tableau17[[#This Row],[2017-T1-TOTAL]],"")</f>
        <v>0.1073558648111332</v>
      </c>
      <c r="LP11" s="26">
        <f>IFERROR(Tableau17[[#This Row],[2017-T1-MACRON Emmanuel]]/Tableau17[[#This Row],[2017-T1-TOTAL]],"")</f>
        <v>0.25844930417495032</v>
      </c>
      <c r="LQ11" s="26">
        <f>IFERROR(Tableau17[[#This Row],[2017-T1-POUTOU Philippe]]/Tableau17[[#This Row],[2017-T1-TOTAL]],"")</f>
        <v>5.9642147117296221E-3</v>
      </c>
      <c r="LR11" s="26">
        <f>IFERROR(Tableau17[[#This Row],[2017-T2-LE PEN Marine]]/Tableau17[[#This Row],[2017-T2-TOTAL]],"")</f>
        <v>0.27053140096618356</v>
      </c>
      <c r="LS11" s="26">
        <f>IFERROR(Tableau17[[#This Row],[2017-T2-MACRON Emmanuel]]/Tableau17[[#This Row],[2017-T2-TOTAL]],"")</f>
        <v>0.72946859903381644</v>
      </c>
      <c r="LT11" s="26">
        <f>IFERROR(Tableau17[[#This Row],[2019-T1-ALEXANDRE Audric]]/Tableau17[[#This Row],[2019-T1-TOTAL]],"")</f>
        <v>0</v>
      </c>
      <c r="LU11" s="26">
        <f>IFERROR(Tableau17[[#This Row],[2019-T1-ARTHAUD Nathalie]]/Tableau17[[#This Row],[2019-T1-TOTAL]],"")</f>
        <v>4.5112781954887221E-3</v>
      </c>
      <c r="LV11" s="26">
        <f>IFERROR(Tableau17[[#This Row],[2019-T1-ASSELINEAU François]]/Tableau17[[#This Row],[2019-T1-TOTAL]],"")</f>
        <v>1.3533834586466165E-2</v>
      </c>
      <c r="LW11" s="26">
        <f>IFERROR(Tableau17[[#This Row],[2019-T1-AUBRY Manon]]/Tableau17[[#This Row],[2019-T1-TOTAL]],"")</f>
        <v>3.1578947368421054E-2</v>
      </c>
      <c r="LX11" s="26">
        <f>IFERROR(Tableau17[[#This Row],[2019-T1-AZERGUI Nagib]]/Tableau17[[#This Row],[2019-T1-TOTAL]],"")</f>
        <v>1.5037593984962407E-3</v>
      </c>
      <c r="LY11" s="26">
        <f>IFERROR(Tableau17[[#This Row],[2019-T1-BARDELLA Jordan]]/Tableau17[[#This Row],[2019-T1-TOTAL]],"")</f>
        <v>0.21203007518796993</v>
      </c>
      <c r="LZ11" s="26">
        <f>IFERROR(Tableau17[[#This Row],[2019-T1-BELLAMY François-Xavier]]/Tableau17[[#This Row],[2019-T1-TOTAL]],"")</f>
        <v>0.15639097744360902</v>
      </c>
      <c r="MA11" s="26">
        <f>IFERROR(Tableau17[[#This Row],[2019-T1-BIDOU Olivier]]/Tableau17[[#This Row],[2019-T1-TOTAL]],"")</f>
        <v>0</v>
      </c>
      <c r="MB11" s="26">
        <f>IFERROR(Tableau17[[#This Row],[2019-T1-BOURG Dominique]]/Tableau17[[#This Row],[2019-T1-TOTAL]],"")</f>
        <v>1.3533834586466165E-2</v>
      </c>
      <c r="MC11" s="26">
        <f>IFERROR(Tableau17[[#This Row],[2019-T1-BROSSAT Ian]]/Tableau17[[#This Row],[2019-T1-TOTAL]],"")</f>
        <v>1.0526315789473684E-2</v>
      </c>
      <c r="MD11" s="26">
        <f>IFERROR(Tableau17[[#This Row],[2019-T1-CAILLAUD Sophie]]/Tableau17[[#This Row],[2019-T1-TOTAL]],"")</f>
        <v>0</v>
      </c>
      <c r="ME11" s="26">
        <f>IFERROR(Tableau17[[#This Row],[2019-T1-CAMUS Renaud]]/Tableau17[[#This Row],[2019-T1-TOTAL]],"")</f>
        <v>0</v>
      </c>
      <c r="MF11" s="26">
        <f>IFERROR(Tableau17[[#This Row],[2019-T1-CHALENÇON Christophe]]/Tableau17[[#This Row],[2019-T1-TOTAL]],"")</f>
        <v>0</v>
      </c>
      <c r="MG11" s="26">
        <f>IFERROR(Tableau17[[#This Row],[2019-T1-CORBET Cathy Denise Ginette]]/Tableau17[[#This Row],[2019-T1-TOTAL]],"")</f>
        <v>0</v>
      </c>
      <c r="MH11" s="26">
        <f>IFERROR(Tableau17[[#This Row],[2019-T1-DE PREVOISIN Robert]]/Tableau17[[#This Row],[2019-T1-TOTAL]],"")</f>
        <v>0</v>
      </c>
      <c r="MI11" s="26">
        <f>IFERROR(Tableau17[[#This Row],[2019-T1-DELFEL Thérèse]]/Tableau17[[#This Row],[2019-T1-TOTAL]],"")</f>
        <v>0</v>
      </c>
      <c r="MJ11" s="26">
        <f>IFERROR(Tableau17[[#This Row],[2019-T1-DIEUMEGARD Pierre]]/Tableau17[[#This Row],[2019-T1-TOTAL]],"")</f>
        <v>0</v>
      </c>
      <c r="MK11" s="26">
        <f>IFERROR(Tableau17[[#This Row],[2019-T1-DUPONT-AIGNAN Nicolas]]/Tableau17[[#This Row],[2019-T1-TOTAL]],"")</f>
        <v>3.6090225563909777E-2</v>
      </c>
      <c r="ML11" s="26">
        <f>IFERROR(Tableau17[[#This Row],[2019-T1-GERNIGON Yves]]/Tableau17[[#This Row],[2019-T1-TOTAL]],"")</f>
        <v>1.5037593984962407E-3</v>
      </c>
      <c r="MM11" s="26">
        <f>IFERROR(Tableau17[[#This Row],[2019-T1-GLUCKSMANN Raphaël]]/Tableau17[[#This Row],[2019-T1-TOTAL]],"")</f>
        <v>4.8120300751879702E-2</v>
      </c>
      <c r="MN11" s="26">
        <f>IFERROR(Tableau17[[#This Row],[2019-T1-HAMON Benoît]]/Tableau17[[#This Row],[2019-T1-TOTAL]],"")</f>
        <v>2.1052631578947368E-2</v>
      </c>
      <c r="MO11" s="26">
        <f>IFERROR(Tableau17[[#This Row],[2019-T1-HELGEN Gilles]]/Tableau17[[#This Row],[2019-T1-TOTAL]],"")</f>
        <v>0</v>
      </c>
      <c r="MP11" s="26">
        <f>IFERROR(Tableau17[[#This Row],[2019-T1-JADOT Yannick]]/Tableau17[[#This Row],[2019-T1-TOTAL]],"")</f>
        <v>0.12180451127819548</v>
      </c>
      <c r="MQ11" s="26">
        <f>IFERROR(Tableau17[[#This Row],[2019-T1-LAGARDE Jean-Christophe]]/Tableau17[[#This Row],[2019-T1-TOTAL]],"")</f>
        <v>1.6541353383458645E-2</v>
      </c>
      <c r="MR11" s="26">
        <f>IFERROR(Tableau17[[#This Row],[2019-T1-LALANNE Francis]]/Tableau17[[#This Row],[2019-T1-TOTAL]],"")</f>
        <v>0</v>
      </c>
      <c r="MS11" s="26">
        <f>IFERROR(Tableau17[[#This Row],[2019-T1-LOISEAU Nathalie]]/Tableau17[[#This Row],[2019-T1-TOTAL]],"")</f>
        <v>0.30827067669172931</v>
      </c>
      <c r="MT11" s="26">
        <f>IFERROR(Tableau17[[#This Row],[2019-T1-MARIE Florie]]/Tableau17[[#This Row],[2019-T1-TOTAL]],"")</f>
        <v>3.0075187969924814E-3</v>
      </c>
      <c r="MU11" s="26">
        <f>IFERROR(Tableau17[[#This Row],[2008-T1-MACROEXTRDROITE]]/Tableau17[[#This Row],[2008-T1-MACROTOTALE]],"")</f>
        <v>5.9001512859304085E-2</v>
      </c>
      <c r="MV11" s="26">
        <f>IFERROR(Tableau17[[#This Row],[2008-T1-MACRODROITE]]/Tableau17[[#This Row],[2008-T1-MACROTOTALE]],"")</f>
        <v>0.70347957639939485</v>
      </c>
      <c r="MW11" s="26">
        <f>IFERROR(Tableau17[[#This Row],[2008-T1-MACROCENTRE]]/Tableau17[[#This Row],[2008-T1-MACROTOTALE]],"")</f>
        <v>0</v>
      </c>
      <c r="MX11" s="26">
        <f>IFERROR(Tableau17[[#This Row],[2008-T1-MACROGAUCHE]]/Tableau17[[#This Row],[2008-T1-MACROTOTALE]],"")</f>
        <v>0.23751891074130105</v>
      </c>
      <c r="MY11" s="26">
        <f>IFERROR(Tableau17[[#This Row],[2008-T1-MACROAUTRE]]/Tableau17[[#This Row],[2008-T1-MACROTOTALE]],"")</f>
        <v>0</v>
      </c>
      <c r="MZ11" s="26">
        <f>IFERROR(Tableau17[[#This Row],[2008-T2-MACROEXTRDROITE]]/Tableau17[[#This Row],[2008-T2-MACROTOTALE]],"")</f>
        <v>0</v>
      </c>
      <c r="NA11" s="26">
        <f>IFERROR(Tableau17[[#This Row],[2008-T2-MACRODROITE]]/Tableau17[[#This Row],[2008-T2-MACROTOTALE]],"")</f>
        <v>0.71082621082621078</v>
      </c>
      <c r="NB11" s="26">
        <f>IFERROR(Tableau17[[#This Row],[2008-T2-MACROCENTRE]]/Tableau17[[#This Row],[2008-T2-MACROTOTALE]],"")</f>
        <v>0</v>
      </c>
      <c r="NC11" s="26">
        <f>IFERROR(Tableau17[[#This Row],[2008-T2-MACROGAUCHE]]/Tableau17[[#This Row],[2008-T2-MACROTOTALE]],"")</f>
        <v>0.28917378917378916</v>
      </c>
      <c r="ND11" s="26">
        <f>IFERROR(Tableau17[[#This Row],[2008-T2-MACROAUTRE]]/Tableau17[[#This Row],[2008-T2-MACROTOTALE]],"")</f>
        <v>0</v>
      </c>
      <c r="NE11" s="26">
        <f>IFERROR(Tableau17[[#This Row],[2014-T1-MACROEXTRDROITE]]/Tableau17[[#This Row],[2014-T1-MACROTOTALE]],"")</f>
        <v>0.2057057057057057</v>
      </c>
      <c r="NF11" s="26">
        <f>IFERROR(Tableau17[[#This Row],[2014-T1-MACRODROITE]]/Tableau17[[#This Row],[2014-T1-MACROTOTALE]],"")</f>
        <v>0.5285285285285285</v>
      </c>
      <c r="NG11" s="26">
        <f>IFERROR(Tableau17[[#This Row],[2014-T1-MACROCENTRE]]/Tableau17[[#This Row],[2014-T1-MACROTOTALE]],"")</f>
        <v>2.2522522522522521E-2</v>
      </c>
      <c r="NH11" s="26">
        <f>IFERROR(Tableau17[[#This Row],[2014-T1-MACROGAUCHE]]/Tableau17[[#This Row],[2014-T1-MACROTOTALE]],"")</f>
        <v>0.24324324324324326</v>
      </c>
      <c r="NI11" s="26">
        <f>IFERROR(Tableau17[[#This Row],[2014-T1-MACROAUTRE]]/Tableau17[[#This Row],[2014-T1-MACROTOTALE]],"")</f>
        <v>0</v>
      </c>
      <c r="NJ11" s="26">
        <f>IFERROR(Tableau17[[#This Row],[2014-T2-MACROEXTRDROITE]]/Tableau17[[#This Row],[2014-T2-MACROTOTALE]],"")</f>
        <v>0.20786516853932585</v>
      </c>
      <c r="NK11" s="26">
        <f>IFERROR(Tableau17[[#This Row],[2014-T2-MACRODROITE]]/Tableau17[[#This Row],[2014-T2-MACROTOTALE]],"")</f>
        <v>0.5912921348314607</v>
      </c>
      <c r="NL11" s="26">
        <f>IFERROR(Tableau17[[#This Row],[2014-T2-MACROCENTRE]]/Tableau17[[#This Row],[2014-T2-MACROTOTALE]],"")</f>
        <v>0</v>
      </c>
      <c r="NM11" s="26">
        <f>IFERROR(Tableau17[[#This Row],[2014-T2-MACROGAUCHE]]/Tableau17[[#This Row],[2014-T2-MACROTOTALE]],"")</f>
        <v>0.20084269662921347</v>
      </c>
      <c r="NN11" s="26">
        <f>IFERROR(Tableau17[[#This Row],[2014-T2-MACROAUTRE]]/Tableau17[[#This Row],[2014-T2-MACROTOTALE]],"")</f>
        <v>0</v>
      </c>
      <c r="NO11" s="26">
        <f>IFERROR( Tableau17[[#This Row],[2015-T1-MACROEXTRDROITE]]/Tableau17[[#This Row],[2015-T1-MACROTOTALE]],"")</f>
        <v>0.27170418006430869</v>
      </c>
      <c r="NP11" s="26">
        <f>IFERROR(Tableau17[[#This Row],[2015-T1-MACRODROITE]]/Tableau17[[#This Row],[2015-T1-MACROTOTALE]],"")</f>
        <v>0.43729903536977494</v>
      </c>
      <c r="NQ11" s="26">
        <f>IFERROR(Tableau17[[#This Row],[2015-T1-MACROCENTRE]]/Tableau17[[#This Row],[2015-T1-MACROTOTALE]],"")</f>
        <v>9.4855305466237938E-2</v>
      </c>
      <c r="NR11" s="26">
        <f>IFERROR(Tableau17[[#This Row],[2015-T1-MACROGAUCHE]]/Tableau17[[#This Row],[2015-T1-MACROTOTALE]],"")</f>
        <v>0.19614147909967847</v>
      </c>
      <c r="NS11" s="26">
        <f>IFERROR(Tableau17[[#This Row],[2015-T1-MACROAUTRE]]/Tableau17[[#This Row],[2015-T1-MACROTOTALE]],"")</f>
        <v>0</v>
      </c>
      <c r="NT11" s="26">
        <f>IFERROR(Tableau17[[#This Row],[2015-T2-MACROEXTRDROITE]]/Tableau17[[#This Row],[2015-T2-MACROTOTALE]],"")</f>
        <v>0.31259968102073366</v>
      </c>
      <c r="NU11" s="26">
        <f>IFERROR(Tableau17[[#This Row],[2015-T2-MACRODROITE]]/Tableau17[[#This Row],[2015-T2-MACROTOTALE]],"")</f>
        <v>0.68740031897926634</v>
      </c>
      <c r="NV11" s="26">
        <f>IFERROR(Tableau17[[#This Row],[2015-T2-MACROCENTRE]]/Tableau17[[#This Row],[2015-T2-MACROTOTALE]],"")</f>
        <v>0</v>
      </c>
      <c r="NW11" s="26">
        <f>IFERROR(Tableau17[[#This Row],[2015-T2-MACROGAUCHE]]/Tableau17[[#This Row],[2015-T2-MACROTOTALE]],"")</f>
        <v>0</v>
      </c>
      <c r="NX11" s="26">
        <f>IFERROR(Tableau17[[#This Row],[2015-T2-MACROAUTRE]]/Tableau17[[#This Row],[2015-T2-MACROTOTALE]],"")</f>
        <v>0</v>
      </c>
      <c r="NY11" s="26">
        <f>IFERROR(Tableau17[[#This Row],[2017-T1-MACROEXTRDROITE]]/Tableau17[[#This Row],[2017-T1-MACROTOTALE]],"")</f>
        <v>0.16898608349900596</v>
      </c>
      <c r="NZ11" s="26">
        <f>IFERROR(Tableau17[[#This Row],[2017-T1-MACRODROITE]]/Tableau17[[#This Row],[2017-T1-MACROTOTALE]],"")</f>
        <v>0.41848906560636184</v>
      </c>
      <c r="OA11" s="26">
        <f>IFERROR(Tableau17[[#This Row],[2017-T1-MACROCENTRE]]/Tableau17[[#This Row],[2017-T1-MACROTOTALE]],"")</f>
        <v>0.25844930417495032</v>
      </c>
      <c r="OB11" s="26">
        <f>IFERROR(Tableau17[[#This Row],[2017-T1-MACROGAUCHE]]/Tableau17[[#This Row],[2017-T1-MACROTOTALE]],"")</f>
        <v>0.15308151093439365</v>
      </c>
      <c r="OC11" s="26">
        <f>IFERROR(Tableau17[[#This Row],[2017-T1-MACROAUTRE]]/Tableau17[[#This Row],[2017-T1-MACROTOTALE]],"")</f>
        <v>9.9403578528827028E-4</v>
      </c>
      <c r="OD11" s="26">
        <f>IFERROR(Tableau17[[#This Row],[2017-T2-MACROEXTRDROITE]]/Tableau17[[#This Row],[2017-T2-MACROTOTALE]],"")</f>
        <v>0.27053140096618356</v>
      </c>
      <c r="OE11" s="26">
        <f>IFERROR(Tableau17[[#This Row],[2017-T2-MACRODROITE]]/Tableau17[[#This Row],[2017-T2-MACROTOTALE]],"")</f>
        <v>0</v>
      </c>
      <c r="OF11" s="26">
        <f>IFERROR(Tableau17[[#This Row],[2017-T2-MACROCENTRE]]/Tableau17[[#This Row],[2017-T2-MACROTOTALE]],"")</f>
        <v>0.72946859903381644</v>
      </c>
      <c r="OG11" s="26">
        <f>IFERROR(Tableau17[[#This Row],[2017-T2-MACROGAUCHE]]/Tableau17[[#This Row],[2017-T2-MACROTOTALE]],"")</f>
        <v>0</v>
      </c>
      <c r="OH11" s="26">
        <f>IFERROR(Tableau17[[#This Row],[2017-T2-MACROAUTRE]]/Tableau17[[#This Row],[2017-T2-MACROTOTALE]],"")</f>
        <v>0</v>
      </c>
      <c r="OI11" s="26">
        <f>IFERROR(Tableau17[[#This Row],[2019-T1-MACROEXTRDROITE]]/Tableau17[[#This Row],[2019-T1-MACROTOTALE]],"")</f>
        <v>0.2588757396449704</v>
      </c>
      <c r="OJ11" s="26">
        <f>IFERROR(Tableau17[[#This Row],[2019-T1-MACRODROITE]]/Tableau17[[#This Row],[2019-T1-MACROTOTALE]],"")</f>
        <v>0.17011834319526628</v>
      </c>
      <c r="OK11" s="26">
        <f>IFERROR(Tableau17[[#This Row],[2019-T1-MACROCENTRE]]/Tableau17[[#This Row],[2019-T1-MACROTOTALE]],"")</f>
        <v>0.30325443786982248</v>
      </c>
      <c r="OL11" s="26">
        <f>IFERROR(Tableau17[[#This Row],[2019-T1-MACROGAUCHE]]/Tableau17[[#This Row],[2019-T1-MACROTOTALE]],"")</f>
        <v>0.23372781065088757</v>
      </c>
      <c r="OM11" s="26">
        <f>IFERROR(Tableau17[[#This Row],[2019-T1-MACROAUTRE]]/Tableau17[[#This Row],[2019-T1-MACROTOTALE]],"")</f>
        <v>3.4023668639053255E-2</v>
      </c>
      <c r="ON11" s="26">
        <f>IFERROR(Tableau17[[#This Row],[2020-T1-MACROEXTRDROITE]]/Tableau17[[#This Row],[2020-T1-MACROTOTALE]],"")</f>
        <v>0.19282511210762332</v>
      </c>
      <c r="OO11" s="26">
        <f>IFERROR(Tableau17[[#This Row],[2020-T1-MACRODROITE]]/Tableau17[[#This Row],[2020-T1-MACROTOTALE]],"")</f>
        <v>0.44843049327354262</v>
      </c>
      <c r="OP11" s="26">
        <f>IFERROR(Tableau17[[#This Row],[2020-T1-MACROCENTRE]]/Tableau17[[#This Row],[2020-T1-MACROTOTALE]],"")</f>
        <v>9.641255605381166E-2</v>
      </c>
      <c r="OQ11" s="26">
        <f>IFERROR(Tableau17[[#This Row],[2020-T1-MACROGAUCHE]]/Tableau17[[#This Row],[2020-T1-MACROTOTALE]],"")</f>
        <v>0.2623318385650224</v>
      </c>
      <c r="OR11" s="26">
        <f>IFERROR(Tableau17[[#This Row],[2020-T1-MACROAUTRE]]/Tableau17[[#This Row],[2020-T1-MACROTOTALE]],"")</f>
        <v>0</v>
      </c>
      <c r="OS11" s="26">
        <f>IFERROR(Tableau17[[#This Row],[2017 (L)-T1-MACROEXTRDROITE]]/Tableau17[[#This Row],[2017 (L)-T1-MACROTOTALE]],"")</f>
        <v>0.13226744186046513</v>
      </c>
      <c r="OT11" s="26">
        <f>IFERROR(Tableau17[[#This Row],[2017 (L)-T1-MACRODROITE]]/Tableau17[[#This Row],[2017 (L)-T1-MACROTOTALE]],"")</f>
        <v>0.31976744186046513</v>
      </c>
      <c r="OU11" s="26">
        <f>IFERROR(Tableau17[[#This Row],[2017 (L)-T1-MACROCENTRE]]/Tableau17[[#This Row],[2017 (L)-T1-MACROTOTALE]],"")</f>
        <v>0.42877906976744184</v>
      </c>
      <c r="OV11" s="26">
        <f>IFERROR(Tableau17[[#This Row],[2017 (L)-T1-MACROGAUCHE]]/Tableau17[[#This Row],[2017 (L)-T1-MACROTOTALE]],"")</f>
        <v>0.11773255813953488</v>
      </c>
      <c r="OW11" s="26">
        <f>IFERROR(Tableau17[[#This Row],[2017 (L)-T1-MACROAUTRE]]/Tableau17[[#This Row],[2017 (L)-T1-MACROTOTALE]],"")</f>
        <v>1.4534883720930232E-3</v>
      </c>
      <c r="OX11" s="26">
        <f>IFERROR(Tableau17[[#This Row],[2017 (L)-T2-MACROEXTRDROITE]]/Tableau17[[#This Row],[2017 (L)-T2-MACROTOTALE]],"")</f>
        <v>0</v>
      </c>
      <c r="OY11" s="26">
        <f>IFERROR(Tableau17[[#This Row],[2017 (L)-T2-MACRODROITE]]/Tableau17[[#This Row],[2017 (L)-T2-MACROTOTALE]],"")</f>
        <v>0.49409780775716694</v>
      </c>
      <c r="OZ11" s="26">
        <f>IFERROR(Tableau17[[#This Row],[2017 (L)-T2-MACROCENTRE]]/Tableau17[[#This Row],[2017 (L)-T2-MACROTOTALE]],"")</f>
        <v>0.50590219224283306</v>
      </c>
      <c r="PA11" s="26">
        <f>IFERROR(Tableau17[[#This Row],[2017 (L)-T2-MACROGAUCHE]]/Tableau17[[#This Row],[2017 (L)-T2-MACROTOTALE]],"")</f>
        <v>0</v>
      </c>
      <c r="PB11" s="26">
        <f>IFERROR(Tableau17[[#This Row],[2017 (L)-T2-MACROAUTRE]]/Tableau17[[#This Row],[2017 (L)-T2-MACROTOTALE]],"")</f>
        <v>0</v>
      </c>
      <c r="PC11" s="26">
        <f>IFERROR(Tableau17[[#This Row],[2008_T1_PROCUS]]/Tableau17[[#This Row],[2008_T1_INSCRITS]],0)</f>
        <v>1.6635859519408502E-2</v>
      </c>
      <c r="PD11" s="26">
        <f>IFERROR(Tableau17[[#This Row],[2008_T2_PROCUS]]/Tableau17[[#This Row],[2008_T2_INSCRITS]],0)</f>
        <v>1.5711645101663587E-2</v>
      </c>
      <c r="PE11" s="26">
        <f>Tableau17[[#This Row],[2014_T1_PROCUS]]/Tableau17[[#This Row],[2014_T1_INSCRITS]]</f>
        <v>3.6283185840707964E-2</v>
      </c>
      <c r="PF11" s="26">
        <f>IFERROR(Tableau17[[#This Row],[2014_T2_PROCUS]]/Tableau17[[#This Row],[2014_T2_INSCRITS]],0)</f>
        <v>1.7699115044247787E-2</v>
      </c>
    </row>
    <row r="12" spans="1:422" hidden="1" x14ac:dyDescent="0.2">
      <c r="A12" s="1">
        <v>1</v>
      </c>
      <c r="B12" s="1" t="s">
        <v>338</v>
      </c>
      <c r="C12" s="1" t="s">
        <v>351</v>
      </c>
      <c r="D12" s="1" t="s">
        <v>351</v>
      </c>
      <c r="E12" s="1">
        <v>774</v>
      </c>
      <c r="F12" s="1">
        <v>5.3685809999999998</v>
      </c>
      <c r="G12" s="1">
        <v>43.280330999999997</v>
      </c>
      <c r="H12" s="3">
        <v>1301</v>
      </c>
      <c r="I12" s="3">
        <v>219</v>
      </c>
      <c r="L12" s="1">
        <v>46</v>
      </c>
      <c r="M12" s="1">
        <v>20</v>
      </c>
      <c r="N12" s="1">
        <v>1</v>
      </c>
      <c r="P12" s="1">
        <v>191</v>
      </c>
      <c r="Q12" s="1">
        <v>89</v>
      </c>
      <c r="R12" s="1">
        <v>62</v>
      </c>
      <c r="S12" s="1">
        <v>127</v>
      </c>
      <c r="T12" s="1">
        <v>61</v>
      </c>
      <c r="U12" s="1">
        <v>597</v>
      </c>
      <c r="V12" s="1">
        <v>1330</v>
      </c>
      <c r="W12" s="1">
        <v>846</v>
      </c>
      <c r="X12" s="1">
        <v>45</v>
      </c>
      <c r="Y12" s="2">
        <v>0.63609022999999998</v>
      </c>
      <c r="Z12" s="1">
        <v>1329</v>
      </c>
      <c r="AA12" s="1">
        <v>871</v>
      </c>
      <c r="AB12" s="1">
        <v>54</v>
      </c>
      <c r="AC12" s="2">
        <v>0.65537997999999997</v>
      </c>
      <c r="AD12" s="1">
        <v>1301</v>
      </c>
      <c r="AE12" s="1">
        <v>608</v>
      </c>
      <c r="AF12" s="2">
        <v>0.46733281999999998</v>
      </c>
      <c r="AG12" s="1">
        <f t="shared" si="0"/>
        <v>219</v>
      </c>
      <c r="AH12" s="1">
        <v>1309</v>
      </c>
      <c r="AI12" s="1">
        <v>854</v>
      </c>
      <c r="AJ12" s="1">
        <v>36</v>
      </c>
      <c r="AK12" s="2">
        <v>0.65240642000000004</v>
      </c>
      <c r="AL12" s="1">
        <v>1309</v>
      </c>
      <c r="AM12" s="1">
        <v>966</v>
      </c>
      <c r="AN12" s="1">
        <v>54</v>
      </c>
      <c r="AO12" s="2">
        <v>0.73796790999999995</v>
      </c>
      <c r="AP12" s="1">
        <v>1325</v>
      </c>
      <c r="AQ12" s="1">
        <v>672</v>
      </c>
      <c r="AR12" s="2">
        <v>0.50716981000000005</v>
      </c>
      <c r="AS12" s="1">
        <v>1325</v>
      </c>
      <c r="AT12" s="1">
        <v>679</v>
      </c>
      <c r="AU12" s="2">
        <v>0.51245282999999997</v>
      </c>
      <c r="AV12" s="1">
        <v>1276</v>
      </c>
      <c r="AW12" s="1">
        <v>684</v>
      </c>
      <c r="AX12" s="2">
        <v>0.53605016000000005</v>
      </c>
      <c r="AY12" s="1">
        <v>1276</v>
      </c>
      <c r="AZ12" s="1">
        <v>635</v>
      </c>
      <c r="BA12" s="2">
        <v>0.49764890000000001</v>
      </c>
      <c r="BB12" s="1">
        <v>1270</v>
      </c>
      <c r="BC12" s="1">
        <v>1085</v>
      </c>
      <c r="BD12" s="2">
        <v>0.85433071000000005</v>
      </c>
      <c r="BE12" s="1">
        <v>1270</v>
      </c>
      <c r="BF12" s="1">
        <v>951</v>
      </c>
      <c r="BG12" s="2">
        <v>0.74881889999999995</v>
      </c>
      <c r="BH12" s="1">
        <v>1285</v>
      </c>
      <c r="BI12" s="1">
        <v>728</v>
      </c>
      <c r="BJ12" s="2">
        <v>0.56653695999999998</v>
      </c>
      <c r="BK12" s="1">
        <v>47</v>
      </c>
      <c r="BL12" s="1">
        <v>2</v>
      </c>
      <c r="BN12" s="1">
        <v>23</v>
      </c>
      <c r="BO12" s="1">
        <v>48</v>
      </c>
      <c r="BP12" s="1">
        <v>493</v>
      </c>
      <c r="BQ12" s="1">
        <v>225</v>
      </c>
      <c r="BR12" s="1">
        <v>838</v>
      </c>
      <c r="BT12" s="1">
        <v>301</v>
      </c>
      <c r="BU12" s="1">
        <v>641</v>
      </c>
      <c r="BW12" s="1">
        <v>942</v>
      </c>
      <c r="BX12" s="1">
        <v>13</v>
      </c>
      <c r="BZ12" s="1">
        <v>49</v>
      </c>
      <c r="CA12" s="1">
        <v>5</v>
      </c>
      <c r="CB12" s="1">
        <v>51</v>
      </c>
      <c r="CC12" s="1">
        <v>107</v>
      </c>
      <c r="CD12" s="1">
        <v>464</v>
      </c>
      <c r="CE12" s="1">
        <v>136</v>
      </c>
      <c r="CF12" s="1">
        <v>825</v>
      </c>
      <c r="CG12" s="1">
        <v>90</v>
      </c>
      <c r="CH12" s="1">
        <v>556</v>
      </c>
      <c r="CI12" s="1">
        <v>191</v>
      </c>
      <c r="CJ12" s="1">
        <v>837</v>
      </c>
      <c r="CL12" s="1">
        <v>14</v>
      </c>
      <c r="CM12" s="1">
        <v>19</v>
      </c>
      <c r="CO12" s="1">
        <v>49</v>
      </c>
      <c r="CP12" s="1">
        <v>137</v>
      </c>
      <c r="CQ12" s="1">
        <v>25</v>
      </c>
      <c r="CT12" s="1">
        <v>302</v>
      </c>
      <c r="CU12" s="1">
        <v>113</v>
      </c>
      <c r="CW12" s="1">
        <v>659</v>
      </c>
      <c r="CY12" s="1">
        <v>136</v>
      </c>
      <c r="DA12" s="1">
        <v>498</v>
      </c>
      <c r="DC12" s="1">
        <v>634</v>
      </c>
      <c r="DD12" s="1">
        <v>16</v>
      </c>
      <c r="DE12" s="1">
        <v>6</v>
      </c>
      <c r="DF12" s="1">
        <v>5</v>
      </c>
      <c r="DI12" s="1">
        <v>38</v>
      </c>
      <c r="DJ12" s="1">
        <v>2</v>
      </c>
      <c r="DK12" s="1">
        <v>1</v>
      </c>
      <c r="DL12" s="1">
        <v>47</v>
      </c>
      <c r="DM12" s="1">
        <v>60</v>
      </c>
      <c r="DN12" s="1">
        <v>209</v>
      </c>
      <c r="DQ12" s="1">
        <v>1</v>
      </c>
      <c r="DR12" s="1">
        <v>264</v>
      </c>
      <c r="DS12" s="1">
        <v>31</v>
      </c>
      <c r="DU12" s="1">
        <v>680</v>
      </c>
      <c r="DX12" s="1">
        <v>277</v>
      </c>
      <c r="DZ12" s="1">
        <v>319</v>
      </c>
      <c r="EA12" s="1">
        <v>596</v>
      </c>
      <c r="EB12" s="1">
        <v>4</v>
      </c>
      <c r="EC12" s="1">
        <v>4</v>
      </c>
      <c r="ED12" s="1">
        <v>2</v>
      </c>
      <c r="EE12" s="1">
        <v>27</v>
      </c>
      <c r="EF12" s="1">
        <v>480</v>
      </c>
      <c r="EG12" s="1">
        <v>57</v>
      </c>
      <c r="EH12" s="1">
        <v>3</v>
      </c>
      <c r="EI12" s="1">
        <v>116</v>
      </c>
      <c r="EJ12" s="1">
        <v>120</v>
      </c>
      <c r="EK12" s="1">
        <v>255</v>
      </c>
      <c r="EL12" s="1">
        <v>5</v>
      </c>
      <c r="EM12" s="1">
        <v>1073</v>
      </c>
      <c r="EN12" s="1">
        <v>177</v>
      </c>
      <c r="EO12" s="1">
        <v>683</v>
      </c>
      <c r="EP12" s="1">
        <v>860</v>
      </c>
      <c r="EQ12" s="1">
        <v>0</v>
      </c>
      <c r="ER12" s="1">
        <v>2</v>
      </c>
      <c r="ES12" s="1">
        <v>4</v>
      </c>
      <c r="ET12" s="1">
        <v>22</v>
      </c>
      <c r="EU12" s="1">
        <v>0</v>
      </c>
      <c r="EV12" s="1">
        <v>98</v>
      </c>
      <c r="EW12" s="1">
        <v>116</v>
      </c>
      <c r="EX12" s="1">
        <v>1</v>
      </c>
      <c r="EY12" s="1">
        <v>0</v>
      </c>
      <c r="EZ12" s="1">
        <v>23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9</v>
      </c>
      <c r="FI12" s="1">
        <v>0</v>
      </c>
      <c r="FJ12" s="1">
        <v>25</v>
      </c>
      <c r="FK12" s="1">
        <v>16</v>
      </c>
      <c r="FL12" s="1">
        <v>0</v>
      </c>
      <c r="FM12" s="1">
        <v>114</v>
      </c>
      <c r="FN12" s="1">
        <v>11</v>
      </c>
      <c r="FO12" s="1">
        <v>0</v>
      </c>
      <c r="FP12" s="1">
        <v>271</v>
      </c>
      <c r="FQ12" s="1">
        <v>0</v>
      </c>
      <c r="FR12" s="1">
        <f>SUM(Tableau17[[#This Row],[2019-T1-ALEXANDRE Audric]:[2019-T1-MARIE Florie]])</f>
        <v>712</v>
      </c>
      <c r="FS12" s="1">
        <v>48</v>
      </c>
      <c r="FT12" s="1">
        <v>542</v>
      </c>
      <c r="FU12" s="1">
        <v>0</v>
      </c>
      <c r="FV12" s="1">
        <v>248</v>
      </c>
      <c r="FW12" s="1">
        <v>0</v>
      </c>
      <c r="FX12" s="1">
        <v>838</v>
      </c>
      <c r="FY12" s="1">
        <v>0</v>
      </c>
      <c r="FZ12" s="1">
        <v>641</v>
      </c>
      <c r="GA12" s="1">
        <v>0</v>
      </c>
      <c r="GB12" s="1">
        <v>301</v>
      </c>
      <c r="GC12" s="1">
        <v>0</v>
      </c>
      <c r="GD12" s="1">
        <v>942</v>
      </c>
      <c r="GE12" s="1">
        <v>107</v>
      </c>
      <c r="GF12" s="1">
        <v>464</v>
      </c>
      <c r="GG12" s="1">
        <v>13</v>
      </c>
      <c r="GH12" s="1">
        <v>241</v>
      </c>
      <c r="GI12" s="1">
        <v>0</v>
      </c>
      <c r="GJ12" s="1">
        <v>825</v>
      </c>
      <c r="GK12" s="1">
        <v>90</v>
      </c>
      <c r="GL12" s="1">
        <v>556</v>
      </c>
      <c r="GM12" s="1">
        <v>0</v>
      </c>
      <c r="GN12" s="1">
        <v>191</v>
      </c>
      <c r="GO12" s="1">
        <v>0</v>
      </c>
      <c r="GP12" s="1">
        <v>837</v>
      </c>
      <c r="GQ12" s="1">
        <v>151</v>
      </c>
      <c r="GR12" s="1">
        <v>321</v>
      </c>
      <c r="GS12" s="1">
        <v>25</v>
      </c>
      <c r="GT12" s="1">
        <v>162</v>
      </c>
      <c r="GU12" s="1">
        <v>0</v>
      </c>
      <c r="GV12" s="1">
        <v>659</v>
      </c>
      <c r="GW12" s="1">
        <v>136</v>
      </c>
      <c r="GX12" s="1">
        <v>498</v>
      </c>
      <c r="GY12" s="1">
        <v>0</v>
      </c>
      <c r="GZ12" s="1">
        <v>0</v>
      </c>
      <c r="HA12" s="1">
        <v>0</v>
      </c>
      <c r="HB12" s="1">
        <v>634</v>
      </c>
      <c r="HC12" s="1">
        <v>149</v>
      </c>
      <c r="HD12" s="1">
        <v>480</v>
      </c>
      <c r="HE12" s="1">
        <v>255</v>
      </c>
      <c r="HF12" s="1">
        <v>186</v>
      </c>
      <c r="HG12" s="1">
        <v>3</v>
      </c>
      <c r="HH12" s="1">
        <v>1073</v>
      </c>
      <c r="HI12" s="1">
        <v>177</v>
      </c>
      <c r="HJ12" s="1">
        <v>0</v>
      </c>
      <c r="HK12" s="1">
        <v>683</v>
      </c>
      <c r="HL12" s="1">
        <v>0</v>
      </c>
      <c r="HM12" s="1">
        <v>0</v>
      </c>
      <c r="HN12" s="1">
        <v>860</v>
      </c>
      <c r="HO12" s="1">
        <v>112</v>
      </c>
      <c r="HP12" s="1">
        <v>127</v>
      </c>
      <c r="HQ12" s="1">
        <v>271</v>
      </c>
      <c r="HR12" s="1">
        <v>202</v>
      </c>
      <c r="HS12" s="1">
        <v>6</v>
      </c>
      <c r="HT12" s="1">
        <v>718</v>
      </c>
      <c r="HU12" s="1">
        <v>63</v>
      </c>
      <c r="HV12" s="1">
        <v>237</v>
      </c>
      <c r="HW12" s="1">
        <v>89</v>
      </c>
      <c r="HX12" s="1">
        <v>208</v>
      </c>
      <c r="HY12" s="1">
        <v>0</v>
      </c>
      <c r="HZ12" s="1">
        <v>597</v>
      </c>
      <c r="IA12" s="1">
        <v>67</v>
      </c>
      <c r="IB12" s="1">
        <v>209</v>
      </c>
      <c r="IC12" s="1">
        <v>264</v>
      </c>
      <c r="ID12" s="1">
        <v>133</v>
      </c>
      <c r="IE12" s="1">
        <v>7</v>
      </c>
      <c r="IF12" s="1">
        <v>680</v>
      </c>
      <c r="IG12" s="1">
        <v>0</v>
      </c>
      <c r="IH12" s="1">
        <v>277</v>
      </c>
      <c r="II12" s="1">
        <v>319</v>
      </c>
      <c r="IJ12" s="1">
        <v>0</v>
      </c>
      <c r="IK12" s="1">
        <v>0</v>
      </c>
      <c r="IL12" s="1">
        <v>596</v>
      </c>
      <c r="IM12" s="26">
        <f>IFERROR(Tableau17[[#This Row],[LDIV]]/Tableau17[[#This Row],[Total général]],"")</f>
        <v>0</v>
      </c>
      <c r="IN12" s="26">
        <f>IFERROR(Tableau17[[#This Row],[LDVC]]/Tableau17[[#This Row],[Total général]],"")</f>
        <v>0</v>
      </c>
      <c r="IO12" s="26">
        <f>IFERROR(Tableau17[[#This Row],[LDVD]]/Tableau17[[#This Row],[Total général]],"")</f>
        <v>7.705192629815745E-2</v>
      </c>
      <c r="IP12" s="26">
        <f>IFERROR(Tableau17[[#This Row],[LDVG]]/Tableau17[[#This Row],[Total général]],"")</f>
        <v>3.350083752093802E-2</v>
      </c>
      <c r="IQ12" s="26">
        <f>IFERROR(Tableau17[[#This Row],[LEXD]]/Tableau17[[#This Row],[Total général]],"")</f>
        <v>1.6750418760469012E-3</v>
      </c>
      <c r="IR12" s="26">
        <f>IFERROR(Tableau17[[#This Row],[LEXG]]/Tableau17[[#This Row],[Total général]],"")</f>
        <v>0</v>
      </c>
      <c r="IS12" s="26">
        <f>IFERROR(Tableau17[[#This Row],[LLR]]/Tableau17[[#This Row],[Total général]],"")</f>
        <v>0.31993299832495814</v>
      </c>
      <c r="IT12" s="26">
        <f>IFERROR(Tableau17[[#This Row],[LREM]]/Tableau17[[#This Row],[Total général]],"")</f>
        <v>0.1490787269681742</v>
      </c>
      <c r="IU12" s="26">
        <f>IFERROR(Tableau17[[#This Row],[LRN]]/Tableau17[[#This Row],[Total général]],"")</f>
        <v>0.10385259631490787</v>
      </c>
      <c r="IV12" s="26">
        <f>IFERROR(Tableau17[[#This Row],[LUG]]/Tableau17[[#This Row],[Total général]],"")</f>
        <v>0.21273031825795644</v>
      </c>
      <c r="IW12" s="26">
        <f>IFERROR(Tableau17[[#This Row],[LVEC]]/Tableau17[[#This Row],[Total général]],"")</f>
        <v>0.10217755443886097</v>
      </c>
      <c r="IX12" s="26">
        <f>IFERROR(Tableau17[[#This Row],[2008-T1-LCMD]]/Tableau17[[#This Row],[2008-T1-TOTAL]],"")</f>
        <v>5.6085918854415273E-2</v>
      </c>
      <c r="IY12" s="26">
        <f>IFERROR(Tableau17[[#This Row],[2008-T1-LDVD]]/Tableau17[[#This Row],[2008-T1-TOTAL]],"")</f>
        <v>2.3866348448687352E-3</v>
      </c>
      <c r="IZ12" s="26">
        <f>IFERROR(Tableau17[[#This Row],[2008-T1-LEXD]]/Tableau17[[#This Row],[2008-T1-TOTAL]],"")</f>
        <v>0</v>
      </c>
      <c r="JA12" s="26">
        <f>IFERROR(Tableau17[[#This Row],[2008-T1-LEXG]]/Tableau17[[#This Row],[2008-T1-TOTAL]],"")</f>
        <v>2.7446300715990454E-2</v>
      </c>
      <c r="JB12" s="26">
        <f>IFERROR(Tableau17[[#This Row],[2008-T1-LFN]]/Tableau17[[#This Row],[2008-T1-TOTAL]],"")</f>
        <v>5.7279236276849645E-2</v>
      </c>
      <c r="JC12" s="26">
        <f>IFERROR(Tableau17[[#This Row],[2008-T1-LMAJ]]/Tableau17[[#This Row],[2008-T1-TOTAL]],"")</f>
        <v>0.58830548926014314</v>
      </c>
      <c r="JD12" s="26">
        <f>IFERROR(Tableau17[[#This Row],[2008-T1-LUG]]/Tableau17[[#This Row],[2008-T1-TOTAL]],"")</f>
        <v>0.26849642004773272</v>
      </c>
      <c r="JE12" s="26">
        <f>IFERROR(Tableau17[[#This Row],[2008-T2-LFN]]/Tableau17[[#This Row],[2008-T2-TOTAL]],"")</f>
        <v>0</v>
      </c>
      <c r="JF12" s="26">
        <f>IFERROR(Tableau17[[#This Row],[2008-T2-LGC]]/Tableau17[[#This Row],[2008-T2-TOTAL]],"")</f>
        <v>0.31953290870488321</v>
      </c>
      <c r="JG12" s="26">
        <f>IFERROR(Tableau17[[#This Row],[2008-T2-LMAJ]]/Tableau17[[#This Row],[2008-T2-TOTAL]],"")</f>
        <v>0.68046709129511673</v>
      </c>
      <c r="JH12" s="26">
        <f>IFERROR(Tableau17[[#This Row],[2008-T2-LUG]]/Tableau17[[#This Row],[2008-T2-TOTAL]],"")</f>
        <v>0</v>
      </c>
      <c r="JI12" s="26">
        <f>IFERROR(Tableau17[[#This Row],[2014-T1-LDIV]]/Tableau17[[#This Row],[2014-T1-TOTAL]],"")</f>
        <v>1.5757575757575758E-2</v>
      </c>
      <c r="JJ12" s="26">
        <f>IFERROR(Tableau17[[#This Row],[2014-T1-LDVD]]/Tableau17[[#This Row],[2014-T1-TOTAL]],"")</f>
        <v>0</v>
      </c>
      <c r="JK12" s="26">
        <f>IFERROR(Tableau17[[#This Row],[2014-T1-LDVG]]/Tableau17[[#This Row],[2014-T1-TOTAL]],"")</f>
        <v>5.9393939393939395E-2</v>
      </c>
      <c r="JL12" s="26">
        <f>IFERROR(Tableau17[[#This Row],[2014-T1-LEXG]]/Tableau17[[#This Row],[2014-T1-TOTAL]],"")</f>
        <v>6.0606060606060606E-3</v>
      </c>
      <c r="JM12" s="26">
        <f>IFERROR(Tableau17[[#This Row],[2014-T1-LFG]]/Tableau17[[#This Row],[2014-T1-TOTAL]],"")</f>
        <v>6.1818181818181821E-2</v>
      </c>
      <c r="JN12" s="26">
        <f>IFERROR(Tableau17[[#This Row],[2014-T1-LFN]]/Tableau17[[#This Row],[2014-T1-TOTAL]],"")</f>
        <v>0.1296969696969697</v>
      </c>
      <c r="JO12" s="26">
        <f>IFERROR(Tableau17[[#This Row],[2014-T1-LUD]]/Tableau17[[#This Row],[2014-T1-TOTAL]],"")</f>
        <v>0.56242424242424238</v>
      </c>
      <c r="JP12" s="26">
        <f>IFERROR(Tableau17[[#This Row],[2014-T1-LUG]]/Tableau17[[#This Row],[2014-T1-TOTAL]],"")</f>
        <v>0.16484848484848486</v>
      </c>
      <c r="JQ12" s="26">
        <f>IFERROR(Tableau17[[#This Row],[2014-T2-LFN]]/Tableau17[[#This Row],[2014-T2-TOTAL]],"")</f>
        <v>0.10752688172043011</v>
      </c>
      <c r="JR12" s="26">
        <f>IFERROR(Tableau17[[#This Row],[2014-T2-LUD]]/Tableau17[[#This Row],[2014-T2-TOTAL]],"")</f>
        <v>0.66427718040621264</v>
      </c>
      <c r="JS12" s="26">
        <f>IFERROR(Tableau17[[#This Row],[2014-T2-LUG]]/Tableau17[[#This Row],[2014-T2-TOTAL]],"")</f>
        <v>0.22819593787335724</v>
      </c>
      <c r="JT12" s="26">
        <f>IFERROR(Tableau17[[#This Row],[2015-T1-BC-DIV]]/Tableau17[[#This Row],[2015-T1-TOTAL]],"")</f>
        <v>0</v>
      </c>
      <c r="JU12" s="26">
        <f>IFERROR(Tableau17[[#This Row],[2015-T1-BC-DLF]]/Tableau17[[#This Row],[2015-T1-TOTAL]],"")</f>
        <v>2.1244309559939303E-2</v>
      </c>
      <c r="JV12" s="26">
        <f>IFERROR(Tableau17[[#This Row],[2015-T1-BC-DVD]]/Tableau17[[#This Row],[2015-T1-TOTAL]],"")</f>
        <v>2.8831562974203338E-2</v>
      </c>
      <c r="JW12" s="26">
        <f>IFERROR(Tableau17[[#This Row],[2015-T1-BC-DVG]]/Tableau17[[#This Row],[2015-T1-TOTAL]],"")</f>
        <v>0</v>
      </c>
      <c r="JX12" s="26">
        <f>IFERROR(Tableau17[[#This Row],[2015-T1-BC-FG]]/Tableau17[[#This Row],[2015-T1-TOTAL]],"")</f>
        <v>7.4355083459787558E-2</v>
      </c>
      <c r="JY12" s="26">
        <f>IFERROR(Tableau17[[#This Row],[2015-T1-BC-FN]]/Tableau17[[#This Row],[2015-T1-TOTAL]],"")</f>
        <v>0.20789074355083459</v>
      </c>
      <c r="JZ12" s="26">
        <f>IFERROR(Tableau17[[#This Row],[2015-T1-BC-MDM]]/Tableau17[[#This Row],[2015-T1-TOTAL]],"")</f>
        <v>3.7936267071320182E-2</v>
      </c>
      <c r="KA12" s="26">
        <f>IFERROR(Tableau17[[#This Row],[2015-T1-BC-RDG]]/Tableau17[[#This Row],[2015-T1-TOTAL]],"")</f>
        <v>0</v>
      </c>
      <c r="KB12" s="26">
        <f>IFERROR(Tableau17[[#This Row],[2015-T1-BC-SOC]]/Tableau17[[#This Row],[2015-T1-TOTAL]],"")</f>
        <v>0</v>
      </c>
      <c r="KC12" s="26">
        <f>IFERROR(Tableau17[[#This Row],[2015-T1-BC-UD]]/Tableau17[[#This Row],[2015-T1-TOTAL]],"")</f>
        <v>0.45827010622154779</v>
      </c>
      <c r="KD12" s="26">
        <f>IFERROR(Tableau17[[#This Row],[2015-T1-BC-UG]]/Tableau17[[#This Row],[2015-T1-TOTAL]],"")</f>
        <v>0.17147192716236723</v>
      </c>
      <c r="KE12" s="26">
        <f>IFERROR(Tableau17[[#This Row],[2015-T1-BC-VEC]]/Tableau17[[#This Row],[2015-T1-TOTAL]],"")</f>
        <v>0</v>
      </c>
      <c r="KF12" s="26">
        <f>IFERROR(Tableau17[[#This Row],[2015-T2-BC-DVG]]/Tableau17[[#This Row],[2015-T2-TOTAL]],"")</f>
        <v>0</v>
      </c>
      <c r="KG12" s="26">
        <f>IFERROR(Tableau17[[#This Row],[2015-T2-BC-FN]]/Tableau17[[#This Row],[2015-T2-TOTAL]],"")</f>
        <v>0.21451104100946372</v>
      </c>
      <c r="KH12" s="26">
        <f>IFERROR(Tableau17[[#This Row],[2015-T2-BC-SOC]]/Tableau17[[#This Row],[2015-T2-TOTAL]],"")</f>
        <v>0</v>
      </c>
      <c r="KI12" s="26">
        <f>IFERROR(Tableau17[[#This Row],[2015-T2-BC-UD]]/Tableau17[[#This Row],[2015-T2-TOTAL]],"")</f>
        <v>0.78548895899053628</v>
      </c>
      <c r="KJ12" s="26">
        <f>IFERROR(Tableau17[[#This Row],[2015-T2-BC-UG]]/Tableau17[[#This Row],[2015-T2-TOTAL]],"")</f>
        <v>0</v>
      </c>
      <c r="KK12" s="26">
        <f>IFERROR(Tableau17[[#This Row],[2017 (L)-T1-COM]]/Tableau17[[#This Row],[2017 (L)-T1-TOTAL]],"")</f>
        <v>2.3529411764705882E-2</v>
      </c>
      <c r="KL12" s="26">
        <f>IFERROR(Tableau17[[#This Row],[2017 (L)-T1-DIV]]/Tableau17[[#This Row],[2017 (L)-T1-TOTAL]],"")</f>
        <v>8.8235294117647058E-3</v>
      </c>
      <c r="KM12" s="26">
        <f>IFERROR(Tableau17[[#This Row],[2017 (L)-T1-DLF]]/Tableau17[[#This Row],[2017 (L)-T1-TOTAL]],"")</f>
        <v>7.3529411764705881E-3</v>
      </c>
      <c r="KN12" s="26">
        <f>IFERROR(Tableau17[[#This Row],[2017 (L)-T1-DVD]]/Tableau17[[#This Row],[2017 (L)-T1-TOTAL]],"")</f>
        <v>0</v>
      </c>
      <c r="KO12" s="26">
        <f>IFERROR(Tableau17[[#This Row],[2017 (L)-T1-DVG]]/Tableau17[[#This Row],[2017 (L)-T1-TOTAL]],"")</f>
        <v>0</v>
      </c>
      <c r="KP12" s="26">
        <f>IFERROR(Tableau17[[#This Row],[2017 (L)-T1-ECO]]/Tableau17[[#This Row],[2017 (L)-T1-TOTAL]],"")</f>
        <v>5.5882352941176473E-2</v>
      </c>
      <c r="KQ12" s="26">
        <f>IFERROR(Tableau17[[#This Row],[2017 (L)-T1-EXD]]/Tableau17[[#This Row],[2017 (L)-T1-TOTAL]],"")</f>
        <v>2.9411764705882353E-3</v>
      </c>
      <c r="KR12" s="26">
        <f>IFERROR(Tableau17[[#This Row],[2017 (L)-T1-EXG]]/Tableau17[[#This Row],[2017 (L)-T1-TOTAL]],"")</f>
        <v>1.4705882352941176E-3</v>
      </c>
      <c r="KS12" s="26">
        <f>IFERROR(Tableau17[[#This Row],[2017 (L)-T1-FI]]/Tableau17[[#This Row],[2017 (L)-T1-TOTAL]],"")</f>
        <v>6.9117647058823534E-2</v>
      </c>
      <c r="KT12" s="26">
        <f>IFERROR(Tableau17[[#This Row],[2017 (L)-T1-FN]]/Tableau17[[#This Row],[2017 (L)-T1-TOTAL]],"")</f>
        <v>8.8235294117647065E-2</v>
      </c>
      <c r="KU12" s="26">
        <f>IFERROR(Tableau17[[#This Row],[2017 (L)-T1-LR]]/Tableau17[[#This Row],[2017 (L)-T1-TOTAL]],"")</f>
        <v>0.30735294117647061</v>
      </c>
      <c r="KV12" s="26">
        <f>IFERROR(Tableau17[[#This Row],[2017 (L)-T1-MDM]]/Tableau17[[#This Row],[2017 (L)-T1-TOTAL]],"")</f>
        <v>0</v>
      </c>
      <c r="KW12" s="26">
        <f>IFERROR(Tableau17[[#This Row],[2017 (L)-T1-RDG]]/Tableau17[[#This Row],[2017 (L)-T1-TOTAL]],"")</f>
        <v>0</v>
      </c>
      <c r="KX12" s="26">
        <f>IFERROR(Tableau17[[#This Row],[2017 (L)-T1-REG]]/Tableau17[[#This Row],[2017 (L)-T1-TOTAL]],"")</f>
        <v>1.4705882352941176E-3</v>
      </c>
      <c r="KY12" s="26">
        <f>IFERROR(Tableau17[[#This Row],[2017 (L)-T1-REM]]/Tableau17[[#This Row],[2017 (L)-T1-TOTAL]],"")</f>
        <v>0.38823529411764707</v>
      </c>
      <c r="KZ12" s="26">
        <f>IFERROR(Tableau17[[#This Row],[2017 (L)-T1-SOC]]/Tableau17[[#This Row],[2017 (L)-T1-TOTAL]],"")</f>
        <v>4.5588235294117645E-2</v>
      </c>
      <c r="LA12" s="26">
        <f>IFERROR(Tableau17[[#This Row],[2017 (L)-T1-UDI]]/Tableau17[[#This Row],[2017 (L)-T1-TOTAL]],"")</f>
        <v>0</v>
      </c>
      <c r="LB12" s="26">
        <f>IFERROR(Tableau17[[#This Row],[2017 (L)-T2-FI]]/Tableau17[[#This Row],[2017 (L)-T2-TOTAL]],"")</f>
        <v>0</v>
      </c>
      <c r="LC12" s="26">
        <f>IFERROR(Tableau17[[#This Row],[2017 (L)-T2-FN]]/Tableau17[[#This Row],[2017 (L)-T2-TOTAL]],"")</f>
        <v>0</v>
      </c>
      <c r="LD12" s="26">
        <f>IFERROR(Tableau17[[#This Row],[2017 (L)-T2-LR]]/Tableau17[[#This Row],[2017 (L)-T2-TOTAL]],"")</f>
        <v>0.46476510067114096</v>
      </c>
      <c r="LE12" s="26">
        <f>IFERROR(Tableau17[[#This Row],[2017 (L)-T2-MDM]]/Tableau17[[#This Row],[2017 (L)-T2-TOTAL]],"")</f>
        <v>0</v>
      </c>
      <c r="LF12" s="26">
        <f>IFERROR(Tableau17[[#This Row],[2017 (L)-T2-REM]]/Tableau17[[#This Row],[2017 (L)-T2-TOTAL]],"")</f>
        <v>0.53523489932885904</v>
      </c>
      <c r="LG12" s="26">
        <f>IFERROR(Tableau17[[#This Row],[2017-T1-ARTHAUD Nathalie]]/Tableau17[[#This Row],[2017-T1-TOTAL]],"")</f>
        <v>3.727865796831314E-3</v>
      </c>
      <c r="LH12" s="26">
        <f>IFERROR(Tableau17[[#This Row],[2017-T1-ASSELINEAU Fran]]/Tableau17[[#This Row],[2017-T1-TOTAL]],"")</f>
        <v>3.727865796831314E-3</v>
      </c>
      <c r="LI12" s="26">
        <f>IFERROR(Tableau17[[#This Row],[2017-T1-CHEMINADE Jacques]]/Tableau17[[#This Row],[2017-T1-TOTAL]],"")</f>
        <v>1.863932898415657E-3</v>
      </c>
      <c r="LJ12" s="26">
        <f>IFERROR(Tableau17[[#This Row],[2017-T1-DUPONT-AIGNAN Nicolas]]/Tableau17[[#This Row],[2017-T1-TOTAL]],"")</f>
        <v>2.5163094128611369E-2</v>
      </c>
      <c r="LK12" s="26">
        <f>IFERROR(Tableau17[[#This Row],[2017-T1-FILLON Fran]]/Tableau17[[#This Row],[2017-T1-TOTAL]],"")</f>
        <v>0.44734389561975768</v>
      </c>
      <c r="LL12" s="26">
        <f>IFERROR(Tableau17[[#This Row],[2017-T1-HAMON Beno]]/Tableau17[[#This Row],[2017-T1-TOTAL]],"")</f>
        <v>5.3122087604846227E-2</v>
      </c>
      <c r="LM12" s="26">
        <f>IFERROR(Tableau17[[#This Row],[2017-T1-LASSALLE Jean]]/Tableau17[[#This Row],[2017-T1-TOTAL]],"")</f>
        <v>2.7958993476234857E-3</v>
      </c>
      <c r="LN12" s="26">
        <f>IFERROR(Tableau17[[#This Row],[2017-T1-LE PEN Marine]]/Tableau17[[#This Row],[2017-T1-TOTAL]],"")</f>
        <v>0.10810810810810811</v>
      </c>
      <c r="LO12" s="26">
        <f>IFERROR(Tableau17[[#This Row],[2017-T1-M Jean-Luc]]/Tableau17[[#This Row],[2017-T1-TOTAL]],"")</f>
        <v>0.11183597390493942</v>
      </c>
      <c r="LP12" s="26">
        <f>IFERROR(Tableau17[[#This Row],[2017-T1-MACRON Emmanuel]]/Tableau17[[#This Row],[2017-T1-TOTAL]],"")</f>
        <v>0.23765144454799628</v>
      </c>
      <c r="LQ12" s="26">
        <f>IFERROR(Tableau17[[#This Row],[2017-T1-POUTOU Philippe]]/Tableau17[[#This Row],[2017-T1-TOTAL]],"")</f>
        <v>4.6598322460391422E-3</v>
      </c>
      <c r="LR12" s="26">
        <f>IFERROR(Tableau17[[#This Row],[2017-T2-LE PEN Marine]]/Tableau17[[#This Row],[2017-T2-TOTAL]],"")</f>
        <v>0.20581395348837209</v>
      </c>
      <c r="LS12" s="26">
        <f>IFERROR(Tableau17[[#This Row],[2017-T2-MACRON Emmanuel]]/Tableau17[[#This Row],[2017-T2-TOTAL]],"")</f>
        <v>0.79418604651162794</v>
      </c>
      <c r="LT12" s="26">
        <f>IFERROR(Tableau17[[#This Row],[2019-T1-ALEXANDRE Audric]]/Tableau17[[#This Row],[2019-T1-TOTAL]],"")</f>
        <v>0</v>
      </c>
      <c r="LU12" s="26">
        <f>IFERROR(Tableau17[[#This Row],[2019-T1-ARTHAUD Nathalie]]/Tableau17[[#This Row],[2019-T1-TOTAL]],"")</f>
        <v>2.8089887640449437E-3</v>
      </c>
      <c r="LV12" s="26">
        <f>IFERROR(Tableau17[[#This Row],[2019-T1-ASSELINEAU François]]/Tableau17[[#This Row],[2019-T1-TOTAL]],"")</f>
        <v>5.6179775280898875E-3</v>
      </c>
      <c r="LW12" s="26">
        <f>IFERROR(Tableau17[[#This Row],[2019-T1-AUBRY Manon]]/Tableau17[[#This Row],[2019-T1-TOTAL]],"")</f>
        <v>3.0898876404494381E-2</v>
      </c>
      <c r="LX12" s="26">
        <f>IFERROR(Tableau17[[#This Row],[2019-T1-AZERGUI Nagib]]/Tableau17[[#This Row],[2019-T1-TOTAL]],"")</f>
        <v>0</v>
      </c>
      <c r="LY12" s="26">
        <f>IFERROR(Tableau17[[#This Row],[2019-T1-BARDELLA Jordan]]/Tableau17[[#This Row],[2019-T1-TOTAL]],"")</f>
        <v>0.13764044943820225</v>
      </c>
      <c r="LZ12" s="26">
        <f>IFERROR(Tableau17[[#This Row],[2019-T1-BELLAMY François-Xavier]]/Tableau17[[#This Row],[2019-T1-TOTAL]],"")</f>
        <v>0.16292134831460675</v>
      </c>
      <c r="MA12" s="26">
        <f>IFERROR(Tableau17[[#This Row],[2019-T1-BIDOU Olivier]]/Tableau17[[#This Row],[2019-T1-TOTAL]],"")</f>
        <v>1.4044943820224719E-3</v>
      </c>
      <c r="MB12" s="26">
        <f>IFERROR(Tableau17[[#This Row],[2019-T1-BOURG Dominique]]/Tableau17[[#This Row],[2019-T1-TOTAL]],"")</f>
        <v>0</v>
      </c>
      <c r="MC12" s="26">
        <f>IFERROR(Tableau17[[#This Row],[2019-T1-BROSSAT Ian]]/Tableau17[[#This Row],[2019-T1-TOTAL]],"")</f>
        <v>3.2303370786516857E-2</v>
      </c>
      <c r="MD12" s="26">
        <f>IFERROR(Tableau17[[#This Row],[2019-T1-CAILLAUD Sophie]]/Tableau17[[#This Row],[2019-T1-TOTAL]],"")</f>
        <v>0</v>
      </c>
      <c r="ME12" s="26">
        <f>IFERROR(Tableau17[[#This Row],[2019-T1-CAMUS Renaud]]/Tableau17[[#This Row],[2019-T1-TOTAL]],"")</f>
        <v>0</v>
      </c>
      <c r="MF12" s="26">
        <f>IFERROR(Tableau17[[#This Row],[2019-T1-CHALENÇON Christophe]]/Tableau17[[#This Row],[2019-T1-TOTAL]],"")</f>
        <v>0</v>
      </c>
      <c r="MG12" s="26">
        <f>IFERROR(Tableau17[[#This Row],[2019-T1-CORBET Cathy Denise Ginette]]/Tableau17[[#This Row],[2019-T1-TOTAL]],"")</f>
        <v>0</v>
      </c>
      <c r="MH12" s="26">
        <f>IFERROR(Tableau17[[#This Row],[2019-T1-DE PREVOISIN Robert]]/Tableau17[[#This Row],[2019-T1-TOTAL]],"")</f>
        <v>0</v>
      </c>
      <c r="MI12" s="26">
        <f>IFERROR(Tableau17[[#This Row],[2019-T1-DELFEL Thérèse]]/Tableau17[[#This Row],[2019-T1-TOTAL]],"")</f>
        <v>0</v>
      </c>
      <c r="MJ12" s="26">
        <f>IFERROR(Tableau17[[#This Row],[2019-T1-DIEUMEGARD Pierre]]/Tableau17[[#This Row],[2019-T1-TOTAL]],"")</f>
        <v>0</v>
      </c>
      <c r="MK12" s="26">
        <f>IFERROR(Tableau17[[#This Row],[2019-T1-DUPONT-AIGNAN Nicolas]]/Tableau17[[#This Row],[2019-T1-TOTAL]],"")</f>
        <v>1.2640449438202247E-2</v>
      </c>
      <c r="ML12" s="26">
        <f>IFERROR(Tableau17[[#This Row],[2019-T1-GERNIGON Yves]]/Tableau17[[#This Row],[2019-T1-TOTAL]],"")</f>
        <v>0</v>
      </c>
      <c r="MM12" s="26">
        <f>IFERROR(Tableau17[[#This Row],[2019-T1-GLUCKSMANN Raphaël]]/Tableau17[[#This Row],[2019-T1-TOTAL]],"")</f>
        <v>3.51123595505618E-2</v>
      </c>
      <c r="MN12" s="26">
        <f>IFERROR(Tableau17[[#This Row],[2019-T1-HAMON Benoît]]/Tableau17[[#This Row],[2019-T1-TOTAL]],"")</f>
        <v>2.247191011235955E-2</v>
      </c>
      <c r="MO12" s="26">
        <f>IFERROR(Tableau17[[#This Row],[2019-T1-HELGEN Gilles]]/Tableau17[[#This Row],[2019-T1-TOTAL]],"")</f>
        <v>0</v>
      </c>
      <c r="MP12" s="26">
        <f>IFERROR(Tableau17[[#This Row],[2019-T1-JADOT Yannick]]/Tableau17[[#This Row],[2019-T1-TOTAL]],"")</f>
        <v>0.1601123595505618</v>
      </c>
      <c r="MQ12" s="26">
        <f>IFERROR(Tableau17[[#This Row],[2019-T1-LAGARDE Jean-Christophe]]/Tableau17[[#This Row],[2019-T1-TOTAL]],"")</f>
        <v>1.5449438202247191E-2</v>
      </c>
      <c r="MR12" s="26">
        <f>IFERROR(Tableau17[[#This Row],[2019-T1-LALANNE Francis]]/Tableau17[[#This Row],[2019-T1-TOTAL]],"")</f>
        <v>0</v>
      </c>
      <c r="MS12" s="26">
        <f>IFERROR(Tableau17[[#This Row],[2019-T1-LOISEAU Nathalie]]/Tableau17[[#This Row],[2019-T1-TOTAL]],"")</f>
        <v>0.3806179775280899</v>
      </c>
      <c r="MT12" s="26">
        <f>IFERROR(Tableau17[[#This Row],[2019-T1-MARIE Florie]]/Tableau17[[#This Row],[2019-T1-TOTAL]],"")</f>
        <v>0</v>
      </c>
      <c r="MU12" s="26">
        <f>IFERROR(Tableau17[[#This Row],[2008-T1-MACROEXTRDROITE]]/Tableau17[[#This Row],[2008-T1-MACROTOTALE]],"")</f>
        <v>5.7279236276849645E-2</v>
      </c>
      <c r="MV12" s="26">
        <f>IFERROR(Tableau17[[#This Row],[2008-T1-MACRODROITE]]/Tableau17[[#This Row],[2008-T1-MACROTOTALE]],"")</f>
        <v>0.6467780429594272</v>
      </c>
      <c r="MW12" s="26">
        <f>IFERROR(Tableau17[[#This Row],[2008-T1-MACROCENTRE]]/Tableau17[[#This Row],[2008-T1-MACROTOTALE]],"")</f>
        <v>0</v>
      </c>
      <c r="MX12" s="26">
        <f>IFERROR(Tableau17[[#This Row],[2008-T1-MACROGAUCHE]]/Tableau17[[#This Row],[2008-T1-MACROTOTALE]],"")</f>
        <v>0.29594272076372313</v>
      </c>
      <c r="MY12" s="26">
        <f>IFERROR(Tableau17[[#This Row],[2008-T1-MACROAUTRE]]/Tableau17[[#This Row],[2008-T1-MACROTOTALE]],"")</f>
        <v>0</v>
      </c>
      <c r="MZ12" s="26">
        <f>IFERROR(Tableau17[[#This Row],[2008-T2-MACROEXTRDROITE]]/Tableau17[[#This Row],[2008-T2-MACROTOTALE]],"")</f>
        <v>0</v>
      </c>
      <c r="NA12" s="26">
        <f>IFERROR(Tableau17[[#This Row],[2008-T2-MACRODROITE]]/Tableau17[[#This Row],[2008-T2-MACROTOTALE]],"")</f>
        <v>0.68046709129511673</v>
      </c>
      <c r="NB12" s="26">
        <f>IFERROR(Tableau17[[#This Row],[2008-T2-MACROCENTRE]]/Tableau17[[#This Row],[2008-T2-MACROTOTALE]],"")</f>
        <v>0</v>
      </c>
      <c r="NC12" s="26">
        <f>IFERROR(Tableau17[[#This Row],[2008-T2-MACROGAUCHE]]/Tableau17[[#This Row],[2008-T2-MACROTOTALE]],"")</f>
        <v>0.31953290870488321</v>
      </c>
      <c r="ND12" s="26">
        <f>IFERROR(Tableau17[[#This Row],[2008-T2-MACROAUTRE]]/Tableau17[[#This Row],[2008-T2-MACROTOTALE]],"")</f>
        <v>0</v>
      </c>
      <c r="NE12" s="26">
        <f>IFERROR(Tableau17[[#This Row],[2014-T1-MACROEXTRDROITE]]/Tableau17[[#This Row],[2014-T1-MACROTOTALE]],"")</f>
        <v>0.1296969696969697</v>
      </c>
      <c r="NF12" s="26">
        <f>IFERROR(Tableau17[[#This Row],[2014-T1-MACRODROITE]]/Tableau17[[#This Row],[2014-T1-MACROTOTALE]],"")</f>
        <v>0.56242424242424238</v>
      </c>
      <c r="NG12" s="26">
        <f>IFERROR(Tableau17[[#This Row],[2014-T1-MACROCENTRE]]/Tableau17[[#This Row],[2014-T1-MACROTOTALE]],"")</f>
        <v>1.5757575757575758E-2</v>
      </c>
      <c r="NH12" s="26">
        <f>IFERROR(Tableau17[[#This Row],[2014-T1-MACROGAUCHE]]/Tableau17[[#This Row],[2014-T1-MACROTOTALE]],"")</f>
        <v>0.29212121212121211</v>
      </c>
      <c r="NI12" s="26">
        <f>IFERROR(Tableau17[[#This Row],[2014-T1-MACROAUTRE]]/Tableau17[[#This Row],[2014-T1-MACROTOTALE]],"")</f>
        <v>0</v>
      </c>
      <c r="NJ12" s="26">
        <f>IFERROR(Tableau17[[#This Row],[2014-T2-MACROEXTRDROITE]]/Tableau17[[#This Row],[2014-T2-MACROTOTALE]],"")</f>
        <v>0.10752688172043011</v>
      </c>
      <c r="NK12" s="26">
        <f>IFERROR(Tableau17[[#This Row],[2014-T2-MACRODROITE]]/Tableau17[[#This Row],[2014-T2-MACROTOTALE]],"")</f>
        <v>0.66427718040621264</v>
      </c>
      <c r="NL12" s="26">
        <f>IFERROR(Tableau17[[#This Row],[2014-T2-MACROCENTRE]]/Tableau17[[#This Row],[2014-T2-MACROTOTALE]],"")</f>
        <v>0</v>
      </c>
      <c r="NM12" s="26">
        <f>IFERROR(Tableau17[[#This Row],[2014-T2-MACROGAUCHE]]/Tableau17[[#This Row],[2014-T2-MACROTOTALE]],"")</f>
        <v>0.22819593787335724</v>
      </c>
      <c r="NN12" s="26">
        <f>IFERROR(Tableau17[[#This Row],[2014-T2-MACROAUTRE]]/Tableau17[[#This Row],[2014-T2-MACROTOTALE]],"")</f>
        <v>0</v>
      </c>
      <c r="NO12" s="26">
        <f>IFERROR( Tableau17[[#This Row],[2015-T1-MACROEXTRDROITE]]/Tableau17[[#This Row],[2015-T1-MACROTOTALE]],"")</f>
        <v>0.2291350531107739</v>
      </c>
      <c r="NP12" s="26">
        <f>IFERROR(Tableau17[[#This Row],[2015-T1-MACRODROITE]]/Tableau17[[#This Row],[2015-T1-MACROTOTALE]],"")</f>
        <v>0.48710166919575115</v>
      </c>
      <c r="NQ12" s="26">
        <f>IFERROR(Tableau17[[#This Row],[2015-T1-MACROCENTRE]]/Tableau17[[#This Row],[2015-T1-MACROTOTALE]],"")</f>
        <v>3.7936267071320182E-2</v>
      </c>
      <c r="NR12" s="26">
        <f>IFERROR(Tableau17[[#This Row],[2015-T1-MACROGAUCHE]]/Tableau17[[#This Row],[2015-T1-MACROTOTALE]],"")</f>
        <v>0.24582701062215478</v>
      </c>
      <c r="NS12" s="26">
        <f>IFERROR(Tableau17[[#This Row],[2015-T1-MACROAUTRE]]/Tableau17[[#This Row],[2015-T1-MACROTOTALE]],"")</f>
        <v>0</v>
      </c>
      <c r="NT12" s="26">
        <f>IFERROR(Tableau17[[#This Row],[2015-T2-MACROEXTRDROITE]]/Tableau17[[#This Row],[2015-T2-MACROTOTALE]],"")</f>
        <v>0.21451104100946372</v>
      </c>
      <c r="NU12" s="26">
        <f>IFERROR(Tableau17[[#This Row],[2015-T2-MACRODROITE]]/Tableau17[[#This Row],[2015-T2-MACROTOTALE]],"")</f>
        <v>0.78548895899053628</v>
      </c>
      <c r="NV12" s="26">
        <f>IFERROR(Tableau17[[#This Row],[2015-T2-MACROCENTRE]]/Tableau17[[#This Row],[2015-T2-MACROTOTALE]],"")</f>
        <v>0</v>
      </c>
      <c r="NW12" s="26">
        <f>IFERROR(Tableau17[[#This Row],[2015-T2-MACROGAUCHE]]/Tableau17[[#This Row],[2015-T2-MACROTOTALE]],"")</f>
        <v>0</v>
      </c>
      <c r="NX12" s="26">
        <f>IFERROR(Tableau17[[#This Row],[2015-T2-MACROAUTRE]]/Tableau17[[#This Row],[2015-T2-MACROTOTALE]],"")</f>
        <v>0</v>
      </c>
      <c r="NY12" s="26">
        <f>IFERROR(Tableau17[[#This Row],[2017-T1-MACROEXTRDROITE]]/Tableau17[[#This Row],[2017-T1-MACROTOTALE]],"")</f>
        <v>0.13886300093196646</v>
      </c>
      <c r="NZ12" s="26">
        <f>IFERROR(Tableau17[[#This Row],[2017-T1-MACRODROITE]]/Tableau17[[#This Row],[2017-T1-MACROTOTALE]],"")</f>
        <v>0.44734389561975768</v>
      </c>
      <c r="OA12" s="26">
        <f>IFERROR(Tableau17[[#This Row],[2017-T1-MACROCENTRE]]/Tableau17[[#This Row],[2017-T1-MACROTOTALE]],"")</f>
        <v>0.23765144454799628</v>
      </c>
      <c r="OB12" s="26">
        <f>IFERROR(Tableau17[[#This Row],[2017-T1-MACROGAUCHE]]/Tableau17[[#This Row],[2017-T1-MACROTOTALE]],"")</f>
        <v>0.1733457595526561</v>
      </c>
      <c r="OC12" s="26">
        <f>IFERROR(Tableau17[[#This Row],[2017-T1-MACROAUTRE]]/Tableau17[[#This Row],[2017-T1-MACROTOTALE]],"")</f>
        <v>2.7958993476234857E-3</v>
      </c>
      <c r="OD12" s="26">
        <f>IFERROR(Tableau17[[#This Row],[2017-T2-MACROEXTRDROITE]]/Tableau17[[#This Row],[2017-T2-MACROTOTALE]],"")</f>
        <v>0.20581395348837209</v>
      </c>
      <c r="OE12" s="26">
        <f>IFERROR(Tableau17[[#This Row],[2017-T2-MACRODROITE]]/Tableau17[[#This Row],[2017-T2-MACROTOTALE]],"")</f>
        <v>0</v>
      </c>
      <c r="OF12" s="26">
        <f>IFERROR(Tableau17[[#This Row],[2017-T2-MACROCENTRE]]/Tableau17[[#This Row],[2017-T2-MACROTOTALE]],"")</f>
        <v>0.79418604651162794</v>
      </c>
      <c r="OG12" s="26">
        <f>IFERROR(Tableau17[[#This Row],[2017-T2-MACROGAUCHE]]/Tableau17[[#This Row],[2017-T2-MACROTOTALE]],"")</f>
        <v>0</v>
      </c>
      <c r="OH12" s="26">
        <f>IFERROR(Tableau17[[#This Row],[2017-T2-MACROAUTRE]]/Tableau17[[#This Row],[2017-T2-MACROTOTALE]],"")</f>
        <v>0</v>
      </c>
      <c r="OI12" s="26">
        <f>IFERROR(Tableau17[[#This Row],[2019-T1-MACROEXTRDROITE]]/Tableau17[[#This Row],[2019-T1-MACROTOTALE]],"")</f>
        <v>0.15598885793871867</v>
      </c>
      <c r="OJ12" s="26">
        <f>IFERROR(Tableau17[[#This Row],[2019-T1-MACRODROITE]]/Tableau17[[#This Row],[2019-T1-MACROTOTALE]],"")</f>
        <v>0.17688022284122562</v>
      </c>
      <c r="OK12" s="26">
        <f>IFERROR(Tableau17[[#This Row],[2019-T1-MACROCENTRE]]/Tableau17[[#This Row],[2019-T1-MACROTOTALE]],"")</f>
        <v>0.3774373259052925</v>
      </c>
      <c r="OL12" s="26">
        <f>IFERROR(Tableau17[[#This Row],[2019-T1-MACROGAUCHE]]/Tableau17[[#This Row],[2019-T1-MACROTOTALE]],"")</f>
        <v>0.28133704735376047</v>
      </c>
      <c r="OM12" s="26">
        <f>IFERROR(Tableau17[[#This Row],[2019-T1-MACROAUTRE]]/Tableau17[[#This Row],[2019-T1-MACROTOTALE]],"")</f>
        <v>8.356545961002786E-3</v>
      </c>
      <c r="ON12" s="26">
        <f>IFERROR(Tableau17[[#This Row],[2020-T1-MACROEXTRDROITE]]/Tableau17[[#This Row],[2020-T1-MACROTOTALE]],"")</f>
        <v>0.10552763819095477</v>
      </c>
      <c r="OO12" s="26">
        <f>IFERROR(Tableau17[[#This Row],[2020-T1-MACRODROITE]]/Tableau17[[#This Row],[2020-T1-MACROTOTALE]],"")</f>
        <v>0.39698492462311558</v>
      </c>
      <c r="OP12" s="26">
        <f>IFERROR(Tableau17[[#This Row],[2020-T1-MACROCENTRE]]/Tableau17[[#This Row],[2020-T1-MACROTOTALE]],"")</f>
        <v>0.1490787269681742</v>
      </c>
      <c r="OQ12" s="26">
        <f>IFERROR(Tableau17[[#This Row],[2020-T1-MACROGAUCHE]]/Tableau17[[#This Row],[2020-T1-MACROTOTALE]],"")</f>
        <v>0.34840871021775544</v>
      </c>
      <c r="OR12" s="26">
        <f>IFERROR(Tableau17[[#This Row],[2020-T1-MACROAUTRE]]/Tableau17[[#This Row],[2020-T1-MACROTOTALE]],"")</f>
        <v>0</v>
      </c>
      <c r="OS12" s="26">
        <f>IFERROR(Tableau17[[#This Row],[2017 (L)-T1-MACROEXTRDROITE]]/Tableau17[[#This Row],[2017 (L)-T1-MACROTOTALE]],"")</f>
        <v>9.8529411764705879E-2</v>
      </c>
      <c r="OT12" s="26">
        <f>IFERROR(Tableau17[[#This Row],[2017 (L)-T1-MACRODROITE]]/Tableau17[[#This Row],[2017 (L)-T1-MACROTOTALE]],"")</f>
        <v>0.30735294117647061</v>
      </c>
      <c r="OU12" s="26">
        <f>IFERROR(Tableau17[[#This Row],[2017 (L)-T1-MACROCENTRE]]/Tableau17[[#This Row],[2017 (L)-T1-MACROTOTALE]],"")</f>
        <v>0.38823529411764707</v>
      </c>
      <c r="OV12" s="26">
        <f>IFERROR(Tableau17[[#This Row],[2017 (L)-T1-MACROGAUCHE]]/Tableau17[[#This Row],[2017 (L)-T1-MACROTOTALE]],"")</f>
        <v>0.19558823529411765</v>
      </c>
      <c r="OW12" s="26">
        <f>IFERROR(Tableau17[[#This Row],[2017 (L)-T1-MACROAUTRE]]/Tableau17[[#This Row],[2017 (L)-T1-MACROTOTALE]],"")</f>
        <v>1.0294117647058823E-2</v>
      </c>
      <c r="OX12" s="26">
        <f>IFERROR(Tableau17[[#This Row],[2017 (L)-T2-MACROEXTRDROITE]]/Tableau17[[#This Row],[2017 (L)-T2-MACROTOTALE]],"")</f>
        <v>0</v>
      </c>
      <c r="OY12" s="26">
        <f>IFERROR(Tableau17[[#This Row],[2017 (L)-T2-MACRODROITE]]/Tableau17[[#This Row],[2017 (L)-T2-MACROTOTALE]],"")</f>
        <v>0.46476510067114096</v>
      </c>
      <c r="OZ12" s="26">
        <f>IFERROR(Tableau17[[#This Row],[2017 (L)-T2-MACROCENTRE]]/Tableau17[[#This Row],[2017 (L)-T2-MACROTOTALE]],"")</f>
        <v>0.53523489932885904</v>
      </c>
      <c r="PA12" s="26">
        <f>IFERROR(Tableau17[[#This Row],[2017 (L)-T2-MACROGAUCHE]]/Tableau17[[#This Row],[2017 (L)-T2-MACROTOTALE]],"")</f>
        <v>0</v>
      </c>
      <c r="PB12" s="26">
        <f>IFERROR(Tableau17[[#This Row],[2017 (L)-T2-MACROAUTRE]]/Tableau17[[#This Row],[2017 (L)-T2-MACROTOTALE]],"")</f>
        <v>0</v>
      </c>
      <c r="PC12" s="26">
        <f>IFERROR(Tableau17[[#This Row],[2008_T1_PROCUS]]/Tableau17[[#This Row],[2008_T1_INSCRITS]],0)</f>
        <v>2.7501909854851032E-2</v>
      </c>
      <c r="PD12" s="26">
        <f>IFERROR(Tableau17[[#This Row],[2008_T2_PROCUS]]/Tableau17[[#This Row],[2008_T2_INSCRITS]],0)</f>
        <v>4.1252864782276549E-2</v>
      </c>
      <c r="PE12" s="26">
        <f>Tableau17[[#This Row],[2014_T1_PROCUS]]/Tableau17[[#This Row],[2014_T1_INSCRITS]]</f>
        <v>3.3834586466165412E-2</v>
      </c>
      <c r="PF12" s="26">
        <f>IFERROR(Tableau17[[#This Row],[2014_T2_PROCUS]]/Tableau17[[#This Row],[2014_T2_INSCRITS]],0)</f>
        <v>4.0632054176072234E-2</v>
      </c>
    </row>
    <row r="13" spans="1:422" hidden="1" x14ac:dyDescent="0.2">
      <c r="A13" s="1">
        <v>2</v>
      </c>
      <c r="B13" s="1" t="s">
        <v>250</v>
      </c>
      <c r="C13" s="1" t="s">
        <v>258</v>
      </c>
      <c r="D13" s="1" t="s">
        <v>258</v>
      </c>
      <c r="E13" s="1">
        <v>202</v>
      </c>
      <c r="F13" s="1">
        <v>5.3649789999999999</v>
      </c>
      <c r="G13" s="1">
        <v>43.296152999999997</v>
      </c>
      <c r="H13" s="3">
        <v>626</v>
      </c>
      <c r="I13" s="3">
        <v>106</v>
      </c>
      <c r="J13" s="1">
        <v>3</v>
      </c>
      <c r="L13" s="1">
        <v>54</v>
      </c>
      <c r="M13" s="1">
        <v>4</v>
      </c>
      <c r="O13" s="1">
        <v>1</v>
      </c>
      <c r="P13" s="1">
        <v>70</v>
      </c>
      <c r="Q13" s="1">
        <v>20</v>
      </c>
      <c r="R13" s="1">
        <v>40</v>
      </c>
      <c r="S13" s="1">
        <v>84</v>
      </c>
      <c r="T13" s="1">
        <v>15</v>
      </c>
      <c r="U13" s="1">
        <v>291</v>
      </c>
      <c r="V13" s="1">
        <v>704</v>
      </c>
      <c r="W13" s="1">
        <v>455</v>
      </c>
      <c r="X13" s="1">
        <v>23</v>
      </c>
      <c r="Y13" s="2">
        <v>0.64630681999999995</v>
      </c>
      <c r="Z13" s="1">
        <v>704</v>
      </c>
      <c r="AA13" s="1">
        <v>475</v>
      </c>
      <c r="AB13" s="1">
        <v>24</v>
      </c>
      <c r="AC13" s="2">
        <v>0.67471590999999997</v>
      </c>
      <c r="AD13" s="1">
        <v>626</v>
      </c>
      <c r="AE13" s="1">
        <v>298</v>
      </c>
      <c r="AF13" s="2">
        <v>0.47603834</v>
      </c>
      <c r="AG13" s="1">
        <f t="shared" si="0"/>
        <v>106</v>
      </c>
      <c r="AH13" s="1">
        <v>804</v>
      </c>
      <c r="AI13" s="1">
        <v>577</v>
      </c>
      <c r="AJ13" s="1">
        <v>21</v>
      </c>
      <c r="AK13" s="2">
        <v>0.71766169000000002</v>
      </c>
      <c r="AN13" s="1">
        <v>0</v>
      </c>
      <c r="AP13" s="1">
        <v>664</v>
      </c>
      <c r="AQ13" s="1">
        <v>395</v>
      </c>
      <c r="AR13" s="2">
        <v>0.59487951999999999</v>
      </c>
      <c r="AS13" s="1">
        <v>663</v>
      </c>
      <c r="AT13" s="1">
        <v>398</v>
      </c>
      <c r="AU13" s="2">
        <v>0.60030165999999996</v>
      </c>
      <c r="AV13" s="1">
        <v>657</v>
      </c>
      <c r="AW13" s="1">
        <v>394</v>
      </c>
      <c r="AX13" s="2">
        <v>0.59969558999999995</v>
      </c>
      <c r="AY13" s="1">
        <v>657</v>
      </c>
      <c r="AZ13" s="1">
        <v>315</v>
      </c>
      <c r="BA13" s="2">
        <v>0.47945205000000002</v>
      </c>
      <c r="BB13" s="1">
        <v>658</v>
      </c>
      <c r="BC13" s="1">
        <v>530</v>
      </c>
      <c r="BD13" s="2">
        <v>0.80547111999999998</v>
      </c>
      <c r="BE13" s="1">
        <v>657</v>
      </c>
      <c r="BF13" s="1">
        <v>498</v>
      </c>
      <c r="BG13" s="2">
        <v>0.75799086999999998</v>
      </c>
      <c r="BH13" s="1">
        <v>608</v>
      </c>
      <c r="BI13" s="1">
        <v>353</v>
      </c>
      <c r="BJ13" s="2">
        <v>0.58059210999999999</v>
      </c>
      <c r="BK13" s="1">
        <v>19</v>
      </c>
      <c r="BN13" s="1">
        <v>28</v>
      </c>
      <c r="BO13" s="1">
        <v>40</v>
      </c>
      <c r="BP13" s="1">
        <v>282</v>
      </c>
      <c r="BQ13" s="1">
        <v>192</v>
      </c>
      <c r="BR13" s="1">
        <v>561</v>
      </c>
      <c r="BX13" s="1">
        <v>4</v>
      </c>
      <c r="BZ13" s="1">
        <v>94</v>
      </c>
      <c r="CA13" s="1">
        <v>2</v>
      </c>
      <c r="CB13" s="1">
        <v>16</v>
      </c>
      <c r="CC13" s="1">
        <v>60</v>
      </c>
      <c r="CD13" s="1">
        <v>199</v>
      </c>
      <c r="CE13" s="1">
        <v>70</v>
      </c>
      <c r="CF13" s="1">
        <v>445</v>
      </c>
      <c r="CG13" s="1">
        <v>85</v>
      </c>
      <c r="CH13" s="1">
        <v>282</v>
      </c>
      <c r="CI13" s="1">
        <v>98</v>
      </c>
      <c r="CJ13" s="1">
        <v>465</v>
      </c>
      <c r="CL13" s="1">
        <v>8</v>
      </c>
      <c r="CN13" s="1">
        <v>100</v>
      </c>
      <c r="CO13" s="1">
        <v>14</v>
      </c>
      <c r="CP13" s="1">
        <v>116</v>
      </c>
      <c r="CS13" s="1">
        <v>36</v>
      </c>
      <c r="CT13" s="1">
        <v>91</v>
      </c>
      <c r="CV13" s="1">
        <v>24</v>
      </c>
      <c r="CW13" s="1">
        <v>389</v>
      </c>
      <c r="CX13" s="1">
        <v>165</v>
      </c>
      <c r="CY13" s="1">
        <v>160</v>
      </c>
      <c r="DC13" s="1">
        <v>325</v>
      </c>
      <c r="DE13" s="1">
        <v>5</v>
      </c>
      <c r="DF13" s="1">
        <v>6</v>
      </c>
      <c r="DG13" s="1">
        <v>0</v>
      </c>
      <c r="DH13" s="1">
        <v>1</v>
      </c>
      <c r="DI13" s="1">
        <v>6</v>
      </c>
      <c r="DJ13" s="1">
        <v>1</v>
      </c>
      <c r="DK13" s="1">
        <v>4</v>
      </c>
      <c r="DL13" s="1">
        <v>72</v>
      </c>
      <c r="DM13" s="1">
        <v>55</v>
      </c>
      <c r="DN13" s="1">
        <v>101</v>
      </c>
      <c r="DQ13" s="1">
        <v>0</v>
      </c>
      <c r="DR13" s="1">
        <v>111</v>
      </c>
      <c r="DS13" s="1">
        <v>30</v>
      </c>
      <c r="DU13" s="1">
        <v>392</v>
      </c>
      <c r="DV13" s="1">
        <v>111</v>
      </c>
      <c r="DZ13" s="1">
        <v>175</v>
      </c>
      <c r="EA13" s="1">
        <v>286</v>
      </c>
      <c r="EB13" s="1">
        <v>3</v>
      </c>
      <c r="EC13" s="1">
        <v>2</v>
      </c>
      <c r="ED13" s="1">
        <v>0</v>
      </c>
      <c r="EE13" s="1">
        <v>10</v>
      </c>
      <c r="EF13" s="1">
        <v>178</v>
      </c>
      <c r="EG13" s="1">
        <v>22</v>
      </c>
      <c r="EH13" s="1">
        <v>4</v>
      </c>
      <c r="EI13" s="1">
        <v>101</v>
      </c>
      <c r="EJ13" s="1">
        <v>89</v>
      </c>
      <c r="EK13" s="1">
        <v>110</v>
      </c>
      <c r="EL13" s="1">
        <v>3</v>
      </c>
      <c r="EM13" s="1">
        <v>522</v>
      </c>
      <c r="EN13" s="1">
        <v>165</v>
      </c>
      <c r="EO13" s="1">
        <v>267</v>
      </c>
      <c r="EP13" s="1">
        <v>432</v>
      </c>
      <c r="EQ13" s="1">
        <v>0</v>
      </c>
      <c r="ER13" s="1">
        <v>3</v>
      </c>
      <c r="ES13" s="1">
        <v>2</v>
      </c>
      <c r="ET13" s="1">
        <v>22</v>
      </c>
      <c r="EU13" s="1">
        <v>1</v>
      </c>
      <c r="EV13" s="1">
        <v>102</v>
      </c>
      <c r="EW13" s="1">
        <v>43</v>
      </c>
      <c r="EX13" s="1">
        <v>0</v>
      </c>
      <c r="EY13" s="1">
        <v>4</v>
      </c>
      <c r="EZ13" s="1">
        <v>8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5</v>
      </c>
      <c r="FI13" s="1">
        <v>0</v>
      </c>
      <c r="FJ13" s="1">
        <v>17</v>
      </c>
      <c r="FK13" s="1">
        <v>7</v>
      </c>
      <c r="FL13" s="1">
        <v>0</v>
      </c>
      <c r="FM13" s="1">
        <v>34</v>
      </c>
      <c r="FN13" s="1">
        <v>5</v>
      </c>
      <c r="FO13" s="1">
        <v>3</v>
      </c>
      <c r="FP13" s="1">
        <v>85</v>
      </c>
      <c r="FQ13" s="1">
        <v>0</v>
      </c>
      <c r="FR13" s="1">
        <f>SUM(Tableau17[[#This Row],[2019-T1-ALEXANDRE Audric]:[2019-T1-MARIE Florie]])</f>
        <v>341</v>
      </c>
      <c r="FS13" s="1">
        <v>40</v>
      </c>
      <c r="FT13" s="1">
        <v>301</v>
      </c>
      <c r="FU13" s="1">
        <v>0</v>
      </c>
      <c r="FV13" s="1">
        <v>220</v>
      </c>
      <c r="FW13" s="1">
        <v>0</v>
      </c>
      <c r="FX13" s="1">
        <v>561</v>
      </c>
      <c r="GD13" s="1">
        <v>0</v>
      </c>
      <c r="GE13" s="1">
        <v>60</v>
      </c>
      <c r="GF13" s="1">
        <v>286</v>
      </c>
      <c r="GG13" s="1">
        <v>4</v>
      </c>
      <c r="GH13" s="1">
        <v>95</v>
      </c>
      <c r="GI13" s="1">
        <v>0</v>
      </c>
      <c r="GJ13" s="1">
        <v>445</v>
      </c>
      <c r="GK13" s="1">
        <v>85</v>
      </c>
      <c r="GL13" s="1">
        <v>282</v>
      </c>
      <c r="GM13" s="1">
        <v>0</v>
      </c>
      <c r="GN13" s="1">
        <v>98</v>
      </c>
      <c r="GO13" s="1">
        <v>0</v>
      </c>
      <c r="GP13" s="1">
        <v>465</v>
      </c>
      <c r="GQ13" s="1">
        <v>124</v>
      </c>
      <c r="GR13" s="1">
        <v>91</v>
      </c>
      <c r="GS13" s="1">
        <v>0</v>
      </c>
      <c r="GT13" s="1">
        <v>174</v>
      </c>
      <c r="GU13" s="1">
        <v>0</v>
      </c>
      <c r="GV13" s="1">
        <v>389</v>
      </c>
      <c r="GW13" s="1">
        <v>160</v>
      </c>
      <c r="GX13" s="1">
        <v>0</v>
      </c>
      <c r="GY13" s="1">
        <v>0</v>
      </c>
      <c r="GZ13" s="1">
        <v>165</v>
      </c>
      <c r="HA13" s="1">
        <v>0</v>
      </c>
      <c r="HB13" s="1">
        <v>325</v>
      </c>
      <c r="HC13" s="1">
        <v>113</v>
      </c>
      <c r="HD13" s="1">
        <v>178</v>
      </c>
      <c r="HE13" s="1">
        <v>110</v>
      </c>
      <c r="HF13" s="1">
        <v>117</v>
      </c>
      <c r="HG13" s="1">
        <v>4</v>
      </c>
      <c r="HH13" s="1">
        <v>522</v>
      </c>
      <c r="HI13" s="1">
        <v>165</v>
      </c>
      <c r="HJ13" s="1">
        <v>0</v>
      </c>
      <c r="HK13" s="1">
        <v>267</v>
      </c>
      <c r="HL13" s="1">
        <v>0</v>
      </c>
      <c r="HM13" s="1">
        <v>0</v>
      </c>
      <c r="HN13" s="1">
        <v>432</v>
      </c>
      <c r="HO13" s="1">
        <v>110</v>
      </c>
      <c r="HP13" s="1">
        <v>48</v>
      </c>
      <c r="HQ13" s="1">
        <v>85</v>
      </c>
      <c r="HR13" s="1">
        <v>91</v>
      </c>
      <c r="HS13" s="1">
        <v>14</v>
      </c>
      <c r="HT13" s="1">
        <v>348</v>
      </c>
      <c r="HU13" s="1">
        <v>40</v>
      </c>
      <c r="HV13" s="1">
        <v>124</v>
      </c>
      <c r="HW13" s="1">
        <v>23</v>
      </c>
      <c r="HX13" s="1">
        <v>104</v>
      </c>
      <c r="HY13" s="1">
        <v>0</v>
      </c>
      <c r="HZ13" s="1">
        <v>291</v>
      </c>
      <c r="IA13" s="1">
        <v>62</v>
      </c>
      <c r="IB13" s="1">
        <v>101</v>
      </c>
      <c r="IC13" s="1">
        <v>111</v>
      </c>
      <c r="ID13" s="1">
        <v>113</v>
      </c>
      <c r="IE13" s="1">
        <v>5</v>
      </c>
      <c r="IF13" s="1">
        <v>392</v>
      </c>
      <c r="IG13" s="1">
        <v>0</v>
      </c>
      <c r="IH13" s="1">
        <v>0</v>
      </c>
      <c r="II13" s="1">
        <v>175</v>
      </c>
      <c r="IJ13" s="1">
        <v>111</v>
      </c>
      <c r="IK13" s="1">
        <v>0</v>
      </c>
      <c r="IL13" s="1">
        <v>286</v>
      </c>
      <c r="IM13" s="26">
        <f>IFERROR(Tableau17[[#This Row],[LDIV]]/Tableau17[[#This Row],[Total général]],"")</f>
        <v>1.0309278350515464E-2</v>
      </c>
      <c r="IN13" s="26">
        <f>IFERROR(Tableau17[[#This Row],[LDVC]]/Tableau17[[#This Row],[Total général]],"")</f>
        <v>0</v>
      </c>
      <c r="IO13" s="26">
        <f>IFERROR(Tableau17[[#This Row],[LDVD]]/Tableau17[[#This Row],[Total général]],"")</f>
        <v>0.18556701030927836</v>
      </c>
      <c r="IP13" s="26">
        <f>IFERROR(Tableau17[[#This Row],[LDVG]]/Tableau17[[#This Row],[Total général]],"")</f>
        <v>1.3745704467353952E-2</v>
      </c>
      <c r="IQ13" s="26">
        <f>IFERROR(Tableau17[[#This Row],[LEXD]]/Tableau17[[#This Row],[Total général]],"")</f>
        <v>0</v>
      </c>
      <c r="IR13" s="26">
        <f>IFERROR(Tableau17[[#This Row],[LEXG]]/Tableau17[[#This Row],[Total général]],"")</f>
        <v>3.4364261168384879E-3</v>
      </c>
      <c r="IS13" s="26">
        <f>IFERROR(Tableau17[[#This Row],[LLR]]/Tableau17[[#This Row],[Total général]],"")</f>
        <v>0.24054982817869416</v>
      </c>
      <c r="IT13" s="26">
        <f>IFERROR(Tableau17[[#This Row],[LREM]]/Tableau17[[#This Row],[Total général]],"")</f>
        <v>6.8728522336769765E-2</v>
      </c>
      <c r="IU13" s="26">
        <f>IFERROR(Tableau17[[#This Row],[LRN]]/Tableau17[[#This Row],[Total général]],"")</f>
        <v>0.13745704467353953</v>
      </c>
      <c r="IV13" s="26">
        <f>IFERROR(Tableau17[[#This Row],[LUG]]/Tableau17[[#This Row],[Total général]],"")</f>
        <v>0.28865979381443296</v>
      </c>
      <c r="IW13" s="26">
        <f>IFERROR(Tableau17[[#This Row],[LVEC]]/Tableau17[[#This Row],[Total général]],"")</f>
        <v>5.1546391752577317E-2</v>
      </c>
      <c r="IX13" s="26">
        <f>IFERROR(Tableau17[[#This Row],[2008-T1-LCMD]]/Tableau17[[#This Row],[2008-T1-TOTAL]],"")</f>
        <v>3.3868092691622102E-2</v>
      </c>
      <c r="IY13" s="26">
        <f>IFERROR(Tableau17[[#This Row],[2008-T1-LDVD]]/Tableau17[[#This Row],[2008-T1-TOTAL]],"")</f>
        <v>0</v>
      </c>
      <c r="IZ13" s="26">
        <f>IFERROR(Tableau17[[#This Row],[2008-T1-LEXD]]/Tableau17[[#This Row],[2008-T1-TOTAL]],"")</f>
        <v>0</v>
      </c>
      <c r="JA13" s="26">
        <f>IFERROR(Tableau17[[#This Row],[2008-T1-LEXG]]/Tableau17[[#This Row],[2008-T1-TOTAL]],"")</f>
        <v>4.9910873440285206E-2</v>
      </c>
      <c r="JB13" s="26">
        <f>IFERROR(Tableau17[[#This Row],[2008-T1-LFN]]/Tableau17[[#This Row],[2008-T1-TOTAL]],"")</f>
        <v>7.130124777183601E-2</v>
      </c>
      <c r="JC13" s="26">
        <f>IFERROR(Tableau17[[#This Row],[2008-T1-LMAJ]]/Tableau17[[#This Row],[2008-T1-TOTAL]],"")</f>
        <v>0.50267379679144386</v>
      </c>
      <c r="JD13" s="26">
        <f>IFERROR(Tableau17[[#This Row],[2008-T1-LUG]]/Tableau17[[#This Row],[2008-T1-TOTAL]],"")</f>
        <v>0.34224598930481281</v>
      </c>
      <c r="JE13" s="26" t="str">
        <f>IFERROR(Tableau17[[#This Row],[2008-T2-LFN]]/Tableau17[[#This Row],[2008-T2-TOTAL]],"")</f>
        <v/>
      </c>
      <c r="JF13" s="26" t="str">
        <f>IFERROR(Tableau17[[#This Row],[2008-T2-LGC]]/Tableau17[[#This Row],[2008-T2-TOTAL]],"")</f>
        <v/>
      </c>
      <c r="JG13" s="26" t="str">
        <f>IFERROR(Tableau17[[#This Row],[2008-T2-LMAJ]]/Tableau17[[#This Row],[2008-T2-TOTAL]],"")</f>
        <v/>
      </c>
      <c r="JH13" s="26" t="str">
        <f>IFERROR(Tableau17[[#This Row],[2008-T2-LUG]]/Tableau17[[#This Row],[2008-T2-TOTAL]],"")</f>
        <v/>
      </c>
      <c r="JI13" s="26">
        <f>IFERROR(Tableau17[[#This Row],[2014-T1-LDIV]]/Tableau17[[#This Row],[2014-T1-TOTAL]],"")</f>
        <v>8.988764044943821E-3</v>
      </c>
      <c r="JJ13" s="26">
        <f>IFERROR(Tableau17[[#This Row],[2014-T1-LDVD]]/Tableau17[[#This Row],[2014-T1-TOTAL]],"")</f>
        <v>0</v>
      </c>
      <c r="JK13" s="26">
        <f>IFERROR(Tableau17[[#This Row],[2014-T1-LDVG]]/Tableau17[[#This Row],[2014-T1-TOTAL]],"")</f>
        <v>0.21123595505617979</v>
      </c>
      <c r="JL13" s="26">
        <f>IFERROR(Tableau17[[#This Row],[2014-T1-LEXG]]/Tableau17[[#This Row],[2014-T1-TOTAL]],"")</f>
        <v>4.4943820224719105E-3</v>
      </c>
      <c r="JM13" s="26">
        <f>IFERROR(Tableau17[[#This Row],[2014-T1-LFG]]/Tableau17[[#This Row],[2014-T1-TOTAL]],"")</f>
        <v>3.5955056179775284E-2</v>
      </c>
      <c r="JN13" s="26">
        <f>IFERROR(Tableau17[[#This Row],[2014-T1-LFN]]/Tableau17[[#This Row],[2014-T1-TOTAL]],"")</f>
        <v>0.1348314606741573</v>
      </c>
      <c r="JO13" s="26">
        <f>IFERROR(Tableau17[[#This Row],[2014-T1-LUD]]/Tableau17[[#This Row],[2014-T1-TOTAL]],"")</f>
        <v>0.44719101123595506</v>
      </c>
      <c r="JP13" s="26">
        <f>IFERROR(Tableau17[[#This Row],[2014-T1-LUG]]/Tableau17[[#This Row],[2014-T1-TOTAL]],"")</f>
        <v>0.15730337078651685</v>
      </c>
      <c r="JQ13" s="26">
        <f>IFERROR(Tableau17[[#This Row],[2014-T2-LFN]]/Tableau17[[#This Row],[2014-T2-TOTAL]],"")</f>
        <v>0.18279569892473119</v>
      </c>
      <c r="JR13" s="26">
        <f>IFERROR(Tableau17[[#This Row],[2014-T2-LUD]]/Tableau17[[#This Row],[2014-T2-TOTAL]],"")</f>
        <v>0.6064516129032258</v>
      </c>
      <c r="JS13" s="26">
        <f>IFERROR(Tableau17[[#This Row],[2014-T2-LUG]]/Tableau17[[#This Row],[2014-T2-TOTAL]],"")</f>
        <v>0.21075268817204301</v>
      </c>
      <c r="JT13" s="26">
        <f>IFERROR(Tableau17[[#This Row],[2015-T1-BC-DIV]]/Tableau17[[#This Row],[2015-T1-TOTAL]],"")</f>
        <v>0</v>
      </c>
      <c r="JU13" s="26">
        <f>IFERROR(Tableau17[[#This Row],[2015-T1-BC-DLF]]/Tableau17[[#This Row],[2015-T1-TOTAL]],"")</f>
        <v>2.056555269922879E-2</v>
      </c>
      <c r="JV13" s="26">
        <f>IFERROR(Tableau17[[#This Row],[2015-T1-BC-DVD]]/Tableau17[[#This Row],[2015-T1-TOTAL]],"")</f>
        <v>0</v>
      </c>
      <c r="JW13" s="26">
        <f>IFERROR(Tableau17[[#This Row],[2015-T1-BC-DVG]]/Tableau17[[#This Row],[2015-T1-TOTAL]],"")</f>
        <v>0.25706940874035988</v>
      </c>
      <c r="JX13" s="26">
        <f>IFERROR(Tableau17[[#This Row],[2015-T1-BC-FG]]/Tableau17[[#This Row],[2015-T1-TOTAL]],"")</f>
        <v>3.5989717223650387E-2</v>
      </c>
      <c r="JY13" s="26">
        <f>IFERROR(Tableau17[[#This Row],[2015-T1-BC-FN]]/Tableau17[[#This Row],[2015-T1-TOTAL]],"")</f>
        <v>0.29820051413881749</v>
      </c>
      <c r="JZ13" s="26">
        <f>IFERROR(Tableau17[[#This Row],[2015-T1-BC-MDM]]/Tableau17[[#This Row],[2015-T1-TOTAL]],"")</f>
        <v>0</v>
      </c>
      <c r="KA13" s="26">
        <f>IFERROR(Tableau17[[#This Row],[2015-T1-BC-RDG]]/Tableau17[[#This Row],[2015-T1-TOTAL]],"")</f>
        <v>0</v>
      </c>
      <c r="KB13" s="26">
        <f>IFERROR(Tableau17[[#This Row],[2015-T1-BC-SOC]]/Tableau17[[#This Row],[2015-T1-TOTAL]],"")</f>
        <v>9.2544987146529561E-2</v>
      </c>
      <c r="KC13" s="26">
        <f>IFERROR(Tableau17[[#This Row],[2015-T1-BC-UD]]/Tableau17[[#This Row],[2015-T1-TOTAL]],"")</f>
        <v>0.23393316195372751</v>
      </c>
      <c r="KD13" s="26">
        <f>IFERROR(Tableau17[[#This Row],[2015-T1-BC-UG]]/Tableau17[[#This Row],[2015-T1-TOTAL]],"")</f>
        <v>0</v>
      </c>
      <c r="KE13" s="26">
        <f>IFERROR(Tableau17[[#This Row],[2015-T1-BC-VEC]]/Tableau17[[#This Row],[2015-T1-TOTAL]],"")</f>
        <v>6.1696658097686374E-2</v>
      </c>
      <c r="KF13" s="26">
        <f>IFERROR(Tableau17[[#This Row],[2015-T2-BC-DVG]]/Tableau17[[#This Row],[2015-T2-TOTAL]],"")</f>
        <v>0.50769230769230766</v>
      </c>
      <c r="KG13" s="26">
        <f>IFERROR(Tableau17[[#This Row],[2015-T2-BC-FN]]/Tableau17[[#This Row],[2015-T2-TOTAL]],"")</f>
        <v>0.49230769230769234</v>
      </c>
      <c r="KH13" s="26">
        <f>IFERROR(Tableau17[[#This Row],[2015-T2-BC-SOC]]/Tableau17[[#This Row],[2015-T2-TOTAL]],"")</f>
        <v>0</v>
      </c>
      <c r="KI13" s="26">
        <f>IFERROR(Tableau17[[#This Row],[2015-T2-BC-UD]]/Tableau17[[#This Row],[2015-T2-TOTAL]],"")</f>
        <v>0</v>
      </c>
      <c r="KJ13" s="26">
        <f>IFERROR(Tableau17[[#This Row],[2015-T2-BC-UG]]/Tableau17[[#This Row],[2015-T2-TOTAL]],"")</f>
        <v>0</v>
      </c>
      <c r="KK13" s="26">
        <f>IFERROR(Tableau17[[#This Row],[2017 (L)-T1-COM]]/Tableau17[[#This Row],[2017 (L)-T1-TOTAL]],"")</f>
        <v>0</v>
      </c>
      <c r="KL13" s="26">
        <f>IFERROR(Tableau17[[#This Row],[2017 (L)-T1-DIV]]/Tableau17[[#This Row],[2017 (L)-T1-TOTAL]],"")</f>
        <v>1.2755102040816327E-2</v>
      </c>
      <c r="KM13" s="26">
        <f>IFERROR(Tableau17[[#This Row],[2017 (L)-T1-DLF]]/Tableau17[[#This Row],[2017 (L)-T1-TOTAL]],"")</f>
        <v>1.5306122448979591E-2</v>
      </c>
      <c r="KN13" s="26">
        <f>IFERROR(Tableau17[[#This Row],[2017 (L)-T1-DVD]]/Tableau17[[#This Row],[2017 (L)-T1-TOTAL]],"")</f>
        <v>0</v>
      </c>
      <c r="KO13" s="26">
        <f>IFERROR(Tableau17[[#This Row],[2017 (L)-T1-DVG]]/Tableau17[[#This Row],[2017 (L)-T1-TOTAL]],"")</f>
        <v>2.5510204081632651E-3</v>
      </c>
      <c r="KP13" s="26">
        <f>IFERROR(Tableau17[[#This Row],[2017 (L)-T1-ECO]]/Tableau17[[#This Row],[2017 (L)-T1-TOTAL]],"")</f>
        <v>1.5306122448979591E-2</v>
      </c>
      <c r="KQ13" s="26">
        <f>IFERROR(Tableau17[[#This Row],[2017 (L)-T1-EXD]]/Tableau17[[#This Row],[2017 (L)-T1-TOTAL]],"")</f>
        <v>2.5510204081632651E-3</v>
      </c>
      <c r="KR13" s="26">
        <f>IFERROR(Tableau17[[#This Row],[2017 (L)-T1-EXG]]/Tableau17[[#This Row],[2017 (L)-T1-TOTAL]],"")</f>
        <v>1.020408163265306E-2</v>
      </c>
      <c r="KS13" s="26">
        <f>IFERROR(Tableau17[[#This Row],[2017 (L)-T1-FI]]/Tableau17[[#This Row],[2017 (L)-T1-TOTAL]],"")</f>
        <v>0.18367346938775511</v>
      </c>
      <c r="KT13" s="26">
        <f>IFERROR(Tableau17[[#This Row],[2017 (L)-T1-FN]]/Tableau17[[#This Row],[2017 (L)-T1-TOTAL]],"")</f>
        <v>0.14030612244897958</v>
      </c>
      <c r="KU13" s="26">
        <f>IFERROR(Tableau17[[#This Row],[2017 (L)-T1-LR]]/Tableau17[[#This Row],[2017 (L)-T1-TOTAL]],"")</f>
        <v>0.25765306122448978</v>
      </c>
      <c r="KV13" s="26">
        <f>IFERROR(Tableau17[[#This Row],[2017 (L)-T1-MDM]]/Tableau17[[#This Row],[2017 (L)-T1-TOTAL]],"")</f>
        <v>0</v>
      </c>
      <c r="KW13" s="26">
        <f>IFERROR(Tableau17[[#This Row],[2017 (L)-T1-RDG]]/Tableau17[[#This Row],[2017 (L)-T1-TOTAL]],"")</f>
        <v>0</v>
      </c>
      <c r="KX13" s="26">
        <f>IFERROR(Tableau17[[#This Row],[2017 (L)-T1-REG]]/Tableau17[[#This Row],[2017 (L)-T1-TOTAL]],"")</f>
        <v>0</v>
      </c>
      <c r="KY13" s="26">
        <f>IFERROR(Tableau17[[#This Row],[2017 (L)-T1-REM]]/Tableau17[[#This Row],[2017 (L)-T1-TOTAL]],"")</f>
        <v>0.28316326530612246</v>
      </c>
      <c r="KZ13" s="26">
        <f>IFERROR(Tableau17[[#This Row],[2017 (L)-T1-SOC]]/Tableau17[[#This Row],[2017 (L)-T1-TOTAL]],"")</f>
        <v>7.6530612244897961E-2</v>
      </c>
      <c r="LA13" s="26">
        <f>IFERROR(Tableau17[[#This Row],[2017 (L)-T1-UDI]]/Tableau17[[#This Row],[2017 (L)-T1-TOTAL]],"")</f>
        <v>0</v>
      </c>
      <c r="LB13" s="26">
        <f>IFERROR(Tableau17[[#This Row],[2017 (L)-T2-FI]]/Tableau17[[#This Row],[2017 (L)-T2-TOTAL]],"")</f>
        <v>0.38811188811188813</v>
      </c>
      <c r="LC13" s="26">
        <f>IFERROR(Tableau17[[#This Row],[2017 (L)-T2-FN]]/Tableau17[[#This Row],[2017 (L)-T2-TOTAL]],"")</f>
        <v>0</v>
      </c>
      <c r="LD13" s="26">
        <f>IFERROR(Tableau17[[#This Row],[2017 (L)-T2-LR]]/Tableau17[[#This Row],[2017 (L)-T2-TOTAL]],"")</f>
        <v>0</v>
      </c>
      <c r="LE13" s="26">
        <f>IFERROR(Tableau17[[#This Row],[2017 (L)-T2-MDM]]/Tableau17[[#This Row],[2017 (L)-T2-TOTAL]],"")</f>
        <v>0</v>
      </c>
      <c r="LF13" s="26">
        <f>IFERROR(Tableau17[[#This Row],[2017 (L)-T2-REM]]/Tableau17[[#This Row],[2017 (L)-T2-TOTAL]],"")</f>
        <v>0.61188811188811187</v>
      </c>
      <c r="LG13" s="26">
        <f>IFERROR(Tableau17[[#This Row],[2017-T1-ARTHAUD Nathalie]]/Tableau17[[#This Row],[2017-T1-TOTAL]],"")</f>
        <v>5.7471264367816091E-3</v>
      </c>
      <c r="LH13" s="26">
        <f>IFERROR(Tableau17[[#This Row],[2017-T1-ASSELINEAU Fran]]/Tableau17[[#This Row],[2017-T1-TOTAL]],"")</f>
        <v>3.8314176245210726E-3</v>
      </c>
      <c r="LI13" s="26">
        <f>IFERROR(Tableau17[[#This Row],[2017-T1-CHEMINADE Jacques]]/Tableau17[[#This Row],[2017-T1-TOTAL]],"")</f>
        <v>0</v>
      </c>
      <c r="LJ13" s="26">
        <f>IFERROR(Tableau17[[#This Row],[2017-T1-DUPONT-AIGNAN Nicolas]]/Tableau17[[#This Row],[2017-T1-TOTAL]],"")</f>
        <v>1.9157088122605363E-2</v>
      </c>
      <c r="LK13" s="26">
        <f>IFERROR(Tableau17[[#This Row],[2017-T1-FILLON Fran]]/Tableau17[[#This Row],[2017-T1-TOTAL]],"")</f>
        <v>0.34099616858237547</v>
      </c>
      <c r="LL13" s="26">
        <f>IFERROR(Tableau17[[#This Row],[2017-T1-HAMON Beno]]/Tableau17[[#This Row],[2017-T1-TOTAL]],"")</f>
        <v>4.2145593869731802E-2</v>
      </c>
      <c r="LM13" s="26">
        <f>IFERROR(Tableau17[[#This Row],[2017-T1-LASSALLE Jean]]/Tableau17[[#This Row],[2017-T1-TOTAL]],"")</f>
        <v>7.6628352490421452E-3</v>
      </c>
      <c r="LN13" s="26">
        <f>IFERROR(Tableau17[[#This Row],[2017-T1-LE PEN Marine]]/Tableau17[[#This Row],[2017-T1-TOTAL]],"")</f>
        <v>0.19348659003831417</v>
      </c>
      <c r="LO13" s="26">
        <f>IFERROR(Tableau17[[#This Row],[2017-T1-M Jean-Luc]]/Tableau17[[#This Row],[2017-T1-TOTAL]],"")</f>
        <v>0.17049808429118773</v>
      </c>
      <c r="LP13" s="26">
        <f>IFERROR(Tableau17[[#This Row],[2017-T1-MACRON Emmanuel]]/Tableau17[[#This Row],[2017-T1-TOTAL]],"")</f>
        <v>0.21072796934865901</v>
      </c>
      <c r="LQ13" s="26">
        <f>IFERROR(Tableau17[[#This Row],[2017-T1-POUTOU Philippe]]/Tableau17[[#This Row],[2017-T1-TOTAL]],"")</f>
        <v>5.7471264367816091E-3</v>
      </c>
      <c r="LR13" s="26">
        <f>IFERROR(Tableau17[[#This Row],[2017-T2-LE PEN Marine]]/Tableau17[[#This Row],[2017-T2-TOTAL]],"")</f>
        <v>0.38194444444444442</v>
      </c>
      <c r="LS13" s="26">
        <f>IFERROR(Tableau17[[#This Row],[2017-T2-MACRON Emmanuel]]/Tableau17[[#This Row],[2017-T2-TOTAL]],"")</f>
        <v>0.61805555555555558</v>
      </c>
      <c r="LT13" s="26">
        <f>IFERROR(Tableau17[[#This Row],[2019-T1-ALEXANDRE Audric]]/Tableau17[[#This Row],[2019-T1-TOTAL]],"")</f>
        <v>0</v>
      </c>
      <c r="LU13" s="26">
        <f>IFERROR(Tableau17[[#This Row],[2019-T1-ARTHAUD Nathalie]]/Tableau17[[#This Row],[2019-T1-TOTAL]],"")</f>
        <v>8.7976539589442824E-3</v>
      </c>
      <c r="LV13" s="26">
        <f>IFERROR(Tableau17[[#This Row],[2019-T1-ASSELINEAU François]]/Tableau17[[#This Row],[2019-T1-TOTAL]],"")</f>
        <v>5.8651026392961877E-3</v>
      </c>
      <c r="LW13" s="26">
        <f>IFERROR(Tableau17[[#This Row],[2019-T1-AUBRY Manon]]/Tableau17[[#This Row],[2019-T1-TOTAL]],"")</f>
        <v>6.4516129032258063E-2</v>
      </c>
      <c r="LX13" s="26">
        <f>IFERROR(Tableau17[[#This Row],[2019-T1-AZERGUI Nagib]]/Tableau17[[#This Row],[2019-T1-TOTAL]],"")</f>
        <v>2.9325513196480938E-3</v>
      </c>
      <c r="LY13" s="26">
        <f>IFERROR(Tableau17[[#This Row],[2019-T1-BARDELLA Jordan]]/Tableau17[[#This Row],[2019-T1-TOTAL]],"")</f>
        <v>0.29912023460410558</v>
      </c>
      <c r="LZ13" s="26">
        <f>IFERROR(Tableau17[[#This Row],[2019-T1-BELLAMY François-Xavier]]/Tableau17[[#This Row],[2019-T1-TOTAL]],"")</f>
        <v>0.12609970674486803</v>
      </c>
      <c r="MA13" s="26">
        <f>IFERROR(Tableau17[[#This Row],[2019-T1-BIDOU Olivier]]/Tableau17[[#This Row],[2019-T1-TOTAL]],"")</f>
        <v>0</v>
      </c>
      <c r="MB13" s="26">
        <f>IFERROR(Tableau17[[#This Row],[2019-T1-BOURG Dominique]]/Tableau17[[#This Row],[2019-T1-TOTAL]],"")</f>
        <v>1.1730205278592375E-2</v>
      </c>
      <c r="MC13" s="26">
        <f>IFERROR(Tableau17[[#This Row],[2019-T1-BROSSAT Ian]]/Tableau17[[#This Row],[2019-T1-TOTAL]],"")</f>
        <v>2.3460410557184751E-2</v>
      </c>
      <c r="MD13" s="26">
        <f>IFERROR(Tableau17[[#This Row],[2019-T1-CAILLAUD Sophie]]/Tableau17[[#This Row],[2019-T1-TOTAL]],"")</f>
        <v>0</v>
      </c>
      <c r="ME13" s="26">
        <f>IFERROR(Tableau17[[#This Row],[2019-T1-CAMUS Renaud]]/Tableau17[[#This Row],[2019-T1-TOTAL]],"")</f>
        <v>0</v>
      </c>
      <c r="MF13" s="26">
        <f>IFERROR(Tableau17[[#This Row],[2019-T1-CHALENÇON Christophe]]/Tableau17[[#This Row],[2019-T1-TOTAL]],"")</f>
        <v>0</v>
      </c>
      <c r="MG13" s="26">
        <f>IFERROR(Tableau17[[#This Row],[2019-T1-CORBET Cathy Denise Ginette]]/Tableau17[[#This Row],[2019-T1-TOTAL]],"")</f>
        <v>0</v>
      </c>
      <c r="MH13" s="26">
        <f>IFERROR(Tableau17[[#This Row],[2019-T1-DE PREVOISIN Robert]]/Tableau17[[#This Row],[2019-T1-TOTAL]],"")</f>
        <v>0</v>
      </c>
      <c r="MI13" s="26">
        <f>IFERROR(Tableau17[[#This Row],[2019-T1-DELFEL Thérèse]]/Tableau17[[#This Row],[2019-T1-TOTAL]],"")</f>
        <v>0</v>
      </c>
      <c r="MJ13" s="26">
        <f>IFERROR(Tableau17[[#This Row],[2019-T1-DIEUMEGARD Pierre]]/Tableau17[[#This Row],[2019-T1-TOTAL]],"")</f>
        <v>0</v>
      </c>
      <c r="MK13" s="26">
        <f>IFERROR(Tableau17[[#This Row],[2019-T1-DUPONT-AIGNAN Nicolas]]/Tableau17[[#This Row],[2019-T1-TOTAL]],"")</f>
        <v>1.466275659824047E-2</v>
      </c>
      <c r="ML13" s="26">
        <f>IFERROR(Tableau17[[#This Row],[2019-T1-GERNIGON Yves]]/Tableau17[[#This Row],[2019-T1-TOTAL]],"")</f>
        <v>0</v>
      </c>
      <c r="MM13" s="26">
        <f>IFERROR(Tableau17[[#This Row],[2019-T1-GLUCKSMANN Raphaël]]/Tableau17[[#This Row],[2019-T1-TOTAL]],"")</f>
        <v>4.9853372434017593E-2</v>
      </c>
      <c r="MN13" s="26">
        <f>IFERROR(Tableau17[[#This Row],[2019-T1-HAMON Benoît]]/Tableau17[[#This Row],[2019-T1-TOTAL]],"")</f>
        <v>2.0527859237536656E-2</v>
      </c>
      <c r="MO13" s="26">
        <f>IFERROR(Tableau17[[#This Row],[2019-T1-HELGEN Gilles]]/Tableau17[[#This Row],[2019-T1-TOTAL]],"")</f>
        <v>0</v>
      </c>
      <c r="MP13" s="26">
        <f>IFERROR(Tableau17[[#This Row],[2019-T1-JADOT Yannick]]/Tableau17[[#This Row],[2019-T1-TOTAL]],"")</f>
        <v>9.9706744868035185E-2</v>
      </c>
      <c r="MQ13" s="26">
        <f>IFERROR(Tableau17[[#This Row],[2019-T1-LAGARDE Jean-Christophe]]/Tableau17[[#This Row],[2019-T1-TOTAL]],"")</f>
        <v>1.466275659824047E-2</v>
      </c>
      <c r="MR13" s="26">
        <f>IFERROR(Tableau17[[#This Row],[2019-T1-LALANNE Francis]]/Tableau17[[#This Row],[2019-T1-TOTAL]],"")</f>
        <v>8.7976539589442824E-3</v>
      </c>
      <c r="MS13" s="26">
        <f>IFERROR(Tableau17[[#This Row],[2019-T1-LOISEAU Nathalie]]/Tableau17[[#This Row],[2019-T1-TOTAL]],"")</f>
        <v>0.24926686217008798</v>
      </c>
      <c r="MT13" s="26">
        <f>IFERROR(Tableau17[[#This Row],[2019-T1-MARIE Florie]]/Tableau17[[#This Row],[2019-T1-TOTAL]],"")</f>
        <v>0</v>
      </c>
      <c r="MU13" s="26">
        <f>IFERROR(Tableau17[[#This Row],[2008-T1-MACROEXTRDROITE]]/Tableau17[[#This Row],[2008-T1-MACROTOTALE]],"")</f>
        <v>7.130124777183601E-2</v>
      </c>
      <c r="MV13" s="26">
        <f>IFERROR(Tableau17[[#This Row],[2008-T1-MACRODROITE]]/Tableau17[[#This Row],[2008-T1-MACROTOTALE]],"")</f>
        <v>0.53654188948306591</v>
      </c>
      <c r="MW13" s="26">
        <f>IFERROR(Tableau17[[#This Row],[2008-T1-MACROCENTRE]]/Tableau17[[#This Row],[2008-T1-MACROTOTALE]],"")</f>
        <v>0</v>
      </c>
      <c r="MX13" s="26">
        <f>IFERROR(Tableau17[[#This Row],[2008-T1-MACROGAUCHE]]/Tableau17[[#This Row],[2008-T1-MACROTOTALE]],"")</f>
        <v>0.39215686274509803</v>
      </c>
      <c r="MY13" s="26">
        <f>IFERROR(Tableau17[[#This Row],[2008-T1-MACROAUTRE]]/Tableau17[[#This Row],[2008-T1-MACROTOTALE]],"")</f>
        <v>0</v>
      </c>
      <c r="MZ13" s="26" t="str">
        <f>IFERROR(Tableau17[[#This Row],[2008-T2-MACROEXTRDROITE]]/Tableau17[[#This Row],[2008-T2-MACROTOTALE]],"")</f>
        <v/>
      </c>
      <c r="NA13" s="26" t="str">
        <f>IFERROR(Tableau17[[#This Row],[2008-T2-MACRODROITE]]/Tableau17[[#This Row],[2008-T2-MACROTOTALE]],"")</f>
        <v/>
      </c>
      <c r="NB13" s="26" t="str">
        <f>IFERROR(Tableau17[[#This Row],[2008-T2-MACROCENTRE]]/Tableau17[[#This Row],[2008-T2-MACROTOTALE]],"")</f>
        <v/>
      </c>
      <c r="NC13" s="26" t="str">
        <f>IFERROR(Tableau17[[#This Row],[2008-T2-MACROGAUCHE]]/Tableau17[[#This Row],[2008-T2-MACROTOTALE]],"")</f>
        <v/>
      </c>
      <c r="ND13" s="26" t="str">
        <f>IFERROR(Tableau17[[#This Row],[2008-T2-MACROAUTRE]]/Tableau17[[#This Row],[2008-T2-MACROTOTALE]],"")</f>
        <v/>
      </c>
      <c r="NE13" s="26">
        <f>IFERROR(Tableau17[[#This Row],[2014-T1-MACROEXTRDROITE]]/Tableau17[[#This Row],[2014-T1-MACROTOTALE]],"")</f>
        <v>0.1348314606741573</v>
      </c>
      <c r="NF13" s="26">
        <f>IFERROR(Tableau17[[#This Row],[2014-T1-MACRODROITE]]/Tableau17[[#This Row],[2014-T1-MACROTOTALE]],"")</f>
        <v>0.64269662921348314</v>
      </c>
      <c r="NG13" s="26">
        <f>IFERROR(Tableau17[[#This Row],[2014-T1-MACROCENTRE]]/Tableau17[[#This Row],[2014-T1-MACROTOTALE]],"")</f>
        <v>8.988764044943821E-3</v>
      </c>
      <c r="NH13" s="26">
        <f>IFERROR(Tableau17[[#This Row],[2014-T1-MACROGAUCHE]]/Tableau17[[#This Row],[2014-T1-MACROTOTALE]],"")</f>
        <v>0.21348314606741572</v>
      </c>
      <c r="NI13" s="26">
        <f>IFERROR(Tableau17[[#This Row],[2014-T1-MACROAUTRE]]/Tableau17[[#This Row],[2014-T1-MACROTOTALE]],"")</f>
        <v>0</v>
      </c>
      <c r="NJ13" s="26">
        <f>IFERROR(Tableau17[[#This Row],[2014-T2-MACROEXTRDROITE]]/Tableau17[[#This Row],[2014-T2-MACROTOTALE]],"")</f>
        <v>0.18279569892473119</v>
      </c>
      <c r="NK13" s="26">
        <f>IFERROR(Tableau17[[#This Row],[2014-T2-MACRODROITE]]/Tableau17[[#This Row],[2014-T2-MACROTOTALE]],"")</f>
        <v>0.6064516129032258</v>
      </c>
      <c r="NL13" s="26">
        <f>IFERROR(Tableau17[[#This Row],[2014-T2-MACROCENTRE]]/Tableau17[[#This Row],[2014-T2-MACROTOTALE]],"")</f>
        <v>0</v>
      </c>
      <c r="NM13" s="26">
        <f>IFERROR(Tableau17[[#This Row],[2014-T2-MACROGAUCHE]]/Tableau17[[#This Row],[2014-T2-MACROTOTALE]],"")</f>
        <v>0.21075268817204301</v>
      </c>
      <c r="NN13" s="26">
        <f>IFERROR(Tableau17[[#This Row],[2014-T2-MACROAUTRE]]/Tableau17[[#This Row],[2014-T2-MACROTOTALE]],"")</f>
        <v>0</v>
      </c>
      <c r="NO13" s="26">
        <f>IFERROR( Tableau17[[#This Row],[2015-T1-MACROEXTRDROITE]]/Tableau17[[#This Row],[2015-T1-MACROTOTALE]],"")</f>
        <v>0.31876606683804626</v>
      </c>
      <c r="NP13" s="26">
        <f>IFERROR(Tableau17[[#This Row],[2015-T1-MACRODROITE]]/Tableau17[[#This Row],[2015-T1-MACROTOTALE]],"")</f>
        <v>0.23393316195372751</v>
      </c>
      <c r="NQ13" s="26">
        <f>IFERROR(Tableau17[[#This Row],[2015-T1-MACROCENTRE]]/Tableau17[[#This Row],[2015-T1-MACROTOTALE]],"")</f>
        <v>0</v>
      </c>
      <c r="NR13" s="26">
        <f>IFERROR(Tableau17[[#This Row],[2015-T1-MACROGAUCHE]]/Tableau17[[#This Row],[2015-T1-MACROTOTALE]],"")</f>
        <v>0.4473007712082262</v>
      </c>
      <c r="NS13" s="26">
        <f>IFERROR(Tableau17[[#This Row],[2015-T1-MACROAUTRE]]/Tableau17[[#This Row],[2015-T1-MACROTOTALE]],"")</f>
        <v>0</v>
      </c>
      <c r="NT13" s="26">
        <f>IFERROR(Tableau17[[#This Row],[2015-T2-MACROEXTRDROITE]]/Tableau17[[#This Row],[2015-T2-MACROTOTALE]],"")</f>
        <v>0.49230769230769234</v>
      </c>
      <c r="NU13" s="26">
        <f>IFERROR(Tableau17[[#This Row],[2015-T2-MACRODROITE]]/Tableau17[[#This Row],[2015-T2-MACROTOTALE]],"")</f>
        <v>0</v>
      </c>
      <c r="NV13" s="26">
        <f>IFERROR(Tableau17[[#This Row],[2015-T2-MACROCENTRE]]/Tableau17[[#This Row],[2015-T2-MACROTOTALE]],"")</f>
        <v>0</v>
      </c>
      <c r="NW13" s="26">
        <f>IFERROR(Tableau17[[#This Row],[2015-T2-MACROGAUCHE]]/Tableau17[[#This Row],[2015-T2-MACROTOTALE]],"")</f>
        <v>0.50769230769230766</v>
      </c>
      <c r="NX13" s="26">
        <f>IFERROR(Tableau17[[#This Row],[2015-T2-MACROAUTRE]]/Tableau17[[#This Row],[2015-T2-MACROTOTALE]],"")</f>
        <v>0</v>
      </c>
      <c r="NY13" s="26">
        <f>IFERROR(Tableau17[[#This Row],[2017-T1-MACROEXTRDROITE]]/Tableau17[[#This Row],[2017-T1-MACROTOTALE]],"")</f>
        <v>0.21647509578544061</v>
      </c>
      <c r="NZ13" s="26">
        <f>IFERROR(Tableau17[[#This Row],[2017-T1-MACRODROITE]]/Tableau17[[#This Row],[2017-T1-MACROTOTALE]],"")</f>
        <v>0.34099616858237547</v>
      </c>
      <c r="OA13" s="26">
        <f>IFERROR(Tableau17[[#This Row],[2017-T1-MACROCENTRE]]/Tableau17[[#This Row],[2017-T1-MACROTOTALE]],"")</f>
        <v>0.21072796934865901</v>
      </c>
      <c r="OB13" s="26">
        <f>IFERROR(Tableau17[[#This Row],[2017-T1-MACROGAUCHE]]/Tableau17[[#This Row],[2017-T1-MACROTOTALE]],"")</f>
        <v>0.22413793103448276</v>
      </c>
      <c r="OC13" s="26">
        <f>IFERROR(Tableau17[[#This Row],[2017-T1-MACROAUTRE]]/Tableau17[[#This Row],[2017-T1-MACROTOTALE]],"")</f>
        <v>7.6628352490421452E-3</v>
      </c>
      <c r="OD13" s="26">
        <f>IFERROR(Tableau17[[#This Row],[2017-T2-MACROEXTRDROITE]]/Tableau17[[#This Row],[2017-T2-MACROTOTALE]],"")</f>
        <v>0.38194444444444442</v>
      </c>
      <c r="OE13" s="26">
        <f>IFERROR(Tableau17[[#This Row],[2017-T2-MACRODROITE]]/Tableau17[[#This Row],[2017-T2-MACROTOTALE]],"")</f>
        <v>0</v>
      </c>
      <c r="OF13" s="26">
        <f>IFERROR(Tableau17[[#This Row],[2017-T2-MACROCENTRE]]/Tableau17[[#This Row],[2017-T2-MACROTOTALE]],"")</f>
        <v>0.61805555555555558</v>
      </c>
      <c r="OG13" s="26">
        <f>IFERROR(Tableau17[[#This Row],[2017-T2-MACROGAUCHE]]/Tableau17[[#This Row],[2017-T2-MACROTOTALE]],"")</f>
        <v>0</v>
      </c>
      <c r="OH13" s="26">
        <f>IFERROR(Tableau17[[#This Row],[2017-T2-MACROAUTRE]]/Tableau17[[#This Row],[2017-T2-MACROTOTALE]],"")</f>
        <v>0</v>
      </c>
      <c r="OI13" s="26">
        <f>IFERROR(Tableau17[[#This Row],[2019-T1-MACROEXTRDROITE]]/Tableau17[[#This Row],[2019-T1-MACROTOTALE]],"")</f>
        <v>0.31609195402298851</v>
      </c>
      <c r="OJ13" s="26">
        <f>IFERROR(Tableau17[[#This Row],[2019-T1-MACRODROITE]]/Tableau17[[#This Row],[2019-T1-MACROTOTALE]],"")</f>
        <v>0.13793103448275862</v>
      </c>
      <c r="OK13" s="26">
        <f>IFERROR(Tableau17[[#This Row],[2019-T1-MACROCENTRE]]/Tableau17[[#This Row],[2019-T1-MACROTOTALE]],"")</f>
        <v>0.2442528735632184</v>
      </c>
      <c r="OL13" s="26">
        <f>IFERROR(Tableau17[[#This Row],[2019-T1-MACROGAUCHE]]/Tableau17[[#This Row],[2019-T1-MACROTOTALE]],"")</f>
        <v>0.2614942528735632</v>
      </c>
      <c r="OM13" s="26">
        <f>IFERROR(Tableau17[[#This Row],[2019-T1-MACROAUTRE]]/Tableau17[[#This Row],[2019-T1-MACROTOTALE]],"")</f>
        <v>4.0229885057471264E-2</v>
      </c>
      <c r="ON13" s="26">
        <f>IFERROR(Tableau17[[#This Row],[2020-T1-MACROEXTRDROITE]]/Tableau17[[#This Row],[2020-T1-MACROTOTALE]],"")</f>
        <v>0.13745704467353953</v>
      </c>
      <c r="OO13" s="26">
        <f>IFERROR(Tableau17[[#This Row],[2020-T1-MACRODROITE]]/Tableau17[[#This Row],[2020-T1-MACROTOTALE]],"")</f>
        <v>0.42611683848797249</v>
      </c>
      <c r="OP13" s="26">
        <f>IFERROR(Tableau17[[#This Row],[2020-T1-MACROCENTRE]]/Tableau17[[#This Row],[2020-T1-MACROTOTALE]],"")</f>
        <v>7.903780068728522E-2</v>
      </c>
      <c r="OQ13" s="26">
        <f>IFERROR(Tableau17[[#This Row],[2020-T1-MACROGAUCHE]]/Tableau17[[#This Row],[2020-T1-MACROTOTALE]],"")</f>
        <v>0.35738831615120276</v>
      </c>
      <c r="OR13" s="26">
        <f>IFERROR(Tableau17[[#This Row],[2020-T1-MACROAUTRE]]/Tableau17[[#This Row],[2020-T1-MACROTOTALE]],"")</f>
        <v>0</v>
      </c>
      <c r="OS13" s="26">
        <f>IFERROR(Tableau17[[#This Row],[2017 (L)-T1-MACROEXTRDROITE]]/Tableau17[[#This Row],[2017 (L)-T1-MACROTOTALE]],"")</f>
        <v>0.15816326530612246</v>
      </c>
      <c r="OT13" s="26">
        <f>IFERROR(Tableau17[[#This Row],[2017 (L)-T1-MACRODROITE]]/Tableau17[[#This Row],[2017 (L)-T1-MACROTOTALE]],"")</f>
        <v>0.25765306122448978</v>
      </c>
      <c r="OU13" s="26">
        <f>IFERROR(Tableau17[[#This Row],[2017 (L)-T1-MACROCENTRE]]/Tableau17[[#This Row],[2017 (L)-T1-MACROTOTALE]],"")</f>
        <v>0.28316326530612246</v>
      </c>
      <c r="OV13" s="26">
        <f>IFERROR(Tableau17[[#This Row],[2017 (L)-T1-MACROGAUCHE]]/Tableau17[[#This Row],[2017 (L)-T1-MACROTOTALE]],"")</f>
        <v>0.28826530612244899</v>
      </c>
      <c r="OW13" s="26">
        <f>IFERROR(Tableau17[[#This Row],[2017 (L)-T1-MACROAUTRE]]/Tableau17[[#This Row],[2017 (L)-T1-MACROTOTALE]],"")</f>
        <v>1.2755102040816327E-2</v>
      </c>
      <c r="OX13" s="26">
        <f>IFERROR(Tableau17[[#This Row],[2017 (L)-T2-MACROEXTRDROITE]]/Tableau17[[#This Row],[2017 (L)-T2-MACROTOTALE]],"")</f>
        <v>0</v>
      </c>
      <c r="OY13" s="26">
        <f>IFERROR(Tableau17[[#This Row],[2017 (L)-T2-MACRODROITE]]/Tableau17[[#This Row],[2017 (L)-T2-MACROTOTALE]],"")</f>
        <v>0</v>
      </c>
      <c r="OZ13" s="26">
        <f>IFERROR(Tableau17[[#This Row],[2017 (L)-T2-MACROCENTRE]]/Tableau17[[#This Row],[2017 (L)-T2-MACROTOTALE]],"")</f>
        <v>0.61188811188811187</v>
      </c>
      <c r="PA13" s="26">
        <f>IFERROR(Tableau17[[#This Row],[2017 (L)-T2-MACROGAUCHE]]/Tableau17[[#This Row],[2017 (L)-T2-MACROTOTALE]],"")</f>
        <v>0.38811188811188813</v>
      </c>
      <c r="PB13" s="26">
        <f>IFERROR(Tableau17[[#This Row],[2017 (L)-T2-MACROAUTRE]]/Tableau17[[#This Row],[2017 (L)-T2-MACROTOTALE]],"")</f>
        <v>0</v>
      </c>
      <c r="PC13" s="26">
        <f>IFERROR(Tableau17[[#This Row],[2008_T1_PROCUS]]/Tableau17[[#This Row],[2008_T1_INSCRITS]],0)</f>
        <v>2.6119402985074626E-2</v>
      </c>
      <c r="PD13" s="26">
        <f>IFERROR(Tableau17[[#This Row],[2008_T2_PROCUS]]/Tableau17[[#This Row],[2008_T2_INSCRITS]],0)</f>
        <v>0</v>
      </c>
      <c r="PE13" s="26">
        <f>Tableau17[[#This Row],[2014_T1_PROCUS]]/Tableau17[[#This Row],[2014_T1_INSCRITS]]</f>
        <v>3.2670454545454544E-2</v>
      </c>
      <c r="PF13" s="26">
        <f>IFERROR(Tableau17[[#This Row],[2014_T2_PROCUS]]/Tableau17[[#This Row],[2014_T2_INSCRITS]],0)</f>
        <v>3.4090909090909088E-2</v>
      </c>
    </row>
    <row r="14" spans="1:422" hidden="1" x14ac:dyDescent="0.2">
      <c r="A14" s="1">
        <v>6</v>
      </c>
      <c r="B14" s="1" t="s">
        <v>441</v>
      </c>
      <c r="C14" s="1" t="s">
        <v>445</v>
      </c>
      <c r="D14" s="1" t="s">
        <v>445</v>
      </c>
      <c r="E14" s="1">
        <v>1171</v>
      </c>
      <c r="F14" s="1">
        <v>5.5121390000000003</v>
      </c>
      <c r="G14" s="1">
        <v>43.313293000000002</v>
      </c>
      <c r="H14" s="3">
        <v>1341</v>
      </c>
      <c r="I14" s="3">
        <v>312</v>
      </c>
      <c r="K14" s="1">
        <v>2</v>
      </c>
      <c r="L14" s="1">
        <v>44</v>
      </c>
      <c r="M14" s="1">
        <v>6</v>
      </c>
      <c r="P14" s="1">
        <v>162</v>
      </c>
      <c r="Q14" s="1">
        <v>48</v>
      </c>
      <c r="R14" s="1">
        <v>108</v>
      </c>
      <c r="S14" s="1">
        <v>84</v>
      </c>
      <c r="T14" s="1">
        <v>37</v>
      </c>
      <c r="U14" s="1">
        <v>491</v>
      </c>
      <c r="V14" s="1">
        <v>1237</v>
      </c>
      <c r="W14" s="1">
        <v>745</v>
      </c>
      <c r="X14" s="1">
        <v>40</v>
      </c>
      <c r="Y14" s="2">
        <v>0.60226354000000004</v>
      </c>
      <c r="Z14" s="1">
        <v>1237</v>
      </c>
      <c r="AA14" s="1">
        <v>784</v>
      </c>
      <c r="AB14" s="1">
        <v>56</v>
      </c>
      <c r="AC14" s="2">
        <v>0.63379143000000004</v>
      </c>
      <c r="AD14" s="1">
        <v>1341</v>
      </c>
      <c r="AE14" s="1">
        <v>495</v>
      </c>
      <c r="AF14" s="2">
        <v>0.36912751999999999</v>
      </c>
      <c r="AG14" s="1">
        <f t="shared" si="0"/>
        <v>312</v>
      </c>
      <c r="AH14" s="1">
        <v>1092</v>
      </c>
      <c r="AI14" s="1">
        <v>686</v>
      </c>
      <c r="AJ14" s="1">
        <v>10</v>
      </c>
      <c r="AK14" s="2">
        <v>0.62820513</v>
      </c>
      <c r="AL14" s="1">
        <v>1092</v>
      </c>
      <c r="AM14" s="1">
        <v>735</v>
      </c>
      <c r="AN14" s="1">
        <v>12</v>
      </c>
      <c r="AO14" s="2">
        <v>0.67307691999999997</v>
      </c>
      <c r="AP14" s="1">
        <v>1265</v>
      </c>
      <c r="AQ14" s="1">
        <v>649</v>
      </c>
      <c r="AR14" s="2">
        <v>0.51304348</v>
      </c>
      <c r="AS14" s="1">
        <v>1265</v>
      </c>
      <c r="AT14" s="1">
        <v>692</v>
      </c>
      <c r="AU14" s="2">
        <v>0.54703557000000003</v>
      </c>
      <c r="AV14" s="1">
        <v>1288</v>
      </c>
      <c r="AW14" s="1">
        <v>623</v>
      </c>
      <c r="AX14" s="2">
        <v>0.48369564999999998</v>
      </c>
      <c r="AY14" s="1">
        <v>1288</v>
      </c>
      <c r="AZ14" s="1">
        <v>558</v>
      </c>
      <c r="BA14" s="2">
        <v>0.43322980999999999</v>
      </c>
      <c r="BB14" s="1">
        <v>1287</v>
      </c>
      <c r="BC14" s="1">
        <v>1091</v>
      </c>
      <c r="BD14" s="2">
        <v>0.84770785000000004</v>
      </c>
      <c r="BE14" s="1">
        <v>1287</v>
      </c>
      <c r="BF14" s="1">
        <v>984</v>
      </c>
      <c r="BG14" s="2">
        <v>0.76456875999999996</v>
      </c>
      <c r="BH14" s="1">
        <v>1314</v>
      </c>
      <c r="BI14" s="1">
        <v>687</v>
      </c>
      <c r="BJ14" s="2">
        <v>0.52283104999999996</v>
      </c>
      <c r="BK14" s="1">
        <v>37</v>
      </c>
      <c r="BM14" s="1">
        <v>1</v>
      </c>
      <c r="BN14" s="1">
        <v>33</v>
      </c>
      <c r="BO14" s="1">
        <v>45</v>
      </c>
      <c r="BP14" s="1">
        <v>312</v>
      </c>
      <c r="BQ14" s="1">
        <v>245</v>
      </c>
      <c r="BR14" s="1">
        <v>673</v>
      </c>
      <c r="BU14" s="1">
        <v>414</v>
      </c>
      <c r="BV14" s="1">
        <v>301</v>
      </c>
      <c r="BW14" s="1">
        <v>715</v>
      </c>
      <c r="BY14" s="1">
        <v>184</v>
      </c>
      <c r="BZ14" s="1">
        <v>8</v>
      </c>
      <c r="CB14" s="1">
        <v>30</v>
      </c>
      <c r="CC14" s="1">
        <v>166</v>
      </c>
      <c r="CD14" s="1">
        <v>239</v>
      </c>
      <c r="CE14" s="1">
        <v>106</v>
      </c>
      <c r="CF14" s="1">
        <v>733</v>
      </c>
      <c r="CG14" s="1">
        <v>217</v>
      </c>
      <c r="CH14" s="1">
        <v>386</v>
      </c>
      <c r="CI14" s="1">
        <v>152</v>
      </c>
      <c r="CJ14" s="1">
        <v>755</v>
      </c>
      <c r="CK14" s="1">
        <v>22</v>
      </c>
      <c r="CL14" s="1">
        <v>13</v>
      </c>
      <c r="CO14" s="1">
        <v>32</v>
      </c>
      <c r="CP14" s="1">
        <v>255</v>
      </c>
      <c r="CT14" s="1">
        <v>182</v>
      </c>
      <c r="CU14" s="1">
        <v>122</v>
      </c>
      <c r="CW14" s="1">
        <v>626</v>
      </c>
      <c r="CY14" s="1">
        <v>276</v>
      </c>
      <c r="DA14" s="1">
        <v>364</v>
      </c>
      <c r="DC14" s="1">
        <v>640</v>
      </c>
      <c r="DD14" s="1">
        <v>10</v>
      </c>
      <c r="DE14" s="1">
        <v>12</v>
      </c>
      <c r="DF14" s="1">
        <v>11</v>
      </c>
      <c r="DG14" s="1">
        <v>1</v>
      </c>
      <c r="DH14" s="1">
        <v>0</v>
      </c>
      <c r="DI14" s="1">
        <v>17</v>
      </c>
      <c r="DJ14" s="1">
        <v>4</v>
      </c>
      <c r="DK14" s="1">
        <v>0</v>
      </c>
      <c r="DL14" s="1">
        <v>39</v>
      </c>
      <c r="DM14" s="1">
        <v>99</v>
      </c>
      <c r="DN14" s="1">
        <v>176</v>
      </c>
      <c r="DP14" s="1">
        <v>4</v>
      </c>
      <c r="DR14" s="1">
        <v>219</v>
      </c>
      <c r="DS14" s="1">
        <v>12</v>
      </c>
      <c r="DU14" s="1">
        <v>604</v>
      </c>
      <c r="DX14" s="1">
        <v>277</v>
      </c>
      <c r="DZ14" s="1">
        <v>249</v>
      </c>
      <c r="EA14" s="1">
        <v>526</v>
      </c>
      <c r="EB14" s="1">
        <v>2</v>
      </c>
      <c r="EC14" s="1">
        <v>6</v>
      </c>
      <c r="ED14" s="1">
        <v>0</v>
      </c>
      <c r="EE14" s="1">
        <v>50</v>
      </c>
      <c r="EF14" s="1">
        <v>307</v>
      </c>
      <c r="EG14" s="1">
        <v>48</v>
      </c>
      <c r="EH14" s="1">
        <v>14</v>
      </c>
      <c r="EI14" s="1">
        <v>304</v>
      </c>
      <c r="EJ14" s="1">
        <v>119</v>
      </c>
      <c r="EK14" s="1">
        <v>221</v>
      </c>
      <c r="EL14" s="1">
        <v>7</v>
      </c>
      <c r="EM14" s="1">
        <v>1078</v>
      </c>
      <c r="EN14" s="1">
        <v>392</v>
      </c>
      <c r="EO14" s="1">
        <v>492</v>
      </c>
      <c r="EP14" s="1">
        <v>884</v>
      </c>
      <c r="EQ14" s="1">
        <v>0</v>
      </c>
      <c r="ER14" s="1">
        <v>2</v>
      </c>
      <c r="ES14" s="1">
        <v>5</v>
      </c>
      <c r="ET14" s="1">
        <v>22</v>
      </c>
      <c r="EU14" s="1">
        <v>0</v>
      </c>
      <c r="EV14" s="1">
        <v>171</v>
      </c>
      <c r="EW14" s="1">
        <v>92</v>
      </c>
      <c r="EX14" s="1">
        <v>0</v>
      </c>
      <c r="EY14" s="1">
        <v>7</v>
      </c>
      <c r="EZ14" s="1">
        <v>13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28</v>
      </c>
      <c r="FI14" s="1">
        <v>0</v>
      </c>
      <c r="FJ14" s="1">
        <v>36</v>
      </c>
      <c r="FK14" s="1">
        <v>6</v>
      </c>
      <c r="FL14" s="1">
        <v>0</v>
      </c>
      <c r="FM14" s="1">
        <v>91</v>
      </c>
      <c r="FN14" s="1">
        <v>4</v>
      </c>
      <c r="FO14" s="1">
        <v>3</v>
      </c>
      <c r="FP14" s="1">
        <v>189</v>
      </c>
      <c r="FQ14" s="1">
        <v>1</v>
      </c>
      <c r="FR14" s="1">
        <f>SUM(Tableau17[[#This Row],[2019-T1-ALEXANDRE Audric]:[2019-T1-MARIE Florie]])</f>
        <v>670</v>
      </c>
      <c r="FS14" s="1">
        <v>46</v>
      </c>
      <c r="FT14" s="1">
        <v>349</v>
      </c>
      <c r="FU14" s="1">
        <v>0</v>
      </c>
      <c r="FV14" s="1">
        <v>278</v>
      </c>
      <c r="FW14" s="1">
        <v>0</v>
      </c>
      <c r="FX14" s="1">
        <v>673</v>
      </c>
      <c r="FY14" s="1">
        <v>0</v>
      </c>
      <c r="FZ14" s="1">
        <v>414</v>
      </c>
      <c r="GA14" s="1">
        <v>0</v>
      </c>
      <c r="GB14" s="1">
        <v>301</v>
      </c>
      <c r="GC14" s="1">
        <v>0</v>
      </c>
      <c r="GD14" s="1">
        <v>715</v>
      </c>
      <c r="GE14" s="1">
        <v>166</v>
      </c>
      <c r="GF14" s="1">
        <v>423</v>
      </c>
      <c r="GG14" s="1">
        <v>0</v>
      </c>
      <c r="GH14" s="1">
        <v>144</v>
      </c>
      <c r="GI14" s="1">
        <v>0</v>
      </c>
      <c r="GJ14" s="1">
        <v>733</v>
      </c>
      <c r="GK14" s="1">
        <v>217</v>
      </c>
      <c r="GL14" s="1">
        <v>386</v>
      </c>
      <c r="GM14" s="1">
        <v>0</v>
      </c>
      <c r="GN14" s="1">
        <v>152</v>
      </c>
      <c r="GO14" s="1">
        <v>0</v>
      </c>
      <c r="GP14" s="1">
        <v>755</v>
      </c>
      <c r="GQ14" s="1">
        <v>268</v>
      </c>
      <c r="GR14" s="1">
        <v>182</v>
      </c>
      <c r="GS14" s="1">
        <v>0</v>
      </c>
      <c r="GT14" s="1">
        <v>154</v>
      </c>
      <c r="GU14" s="1">
        <v>22</v>
      </c>
      <c r="GV14" s="1">
        <v>626</v>
      </c>
      <c r="GW14" s="1">
        <v>276</v>
      </c>
      <c r="GX14" s="1">
        <v>364</v>
      </c>
      <c r="GY14" s="1">
        <v>0</v>
      </c>
      <c r="GZ14" s="1">
        <v>0</v>
      </c>
      <c r="HA14" s="1">
        <v>0</v>
      </c>
      <c r="HB14" s="1">
        <v>640</v>
      </c>
      <c r="HC14" s="1">
        <v>360</v>
      </c>
      <c r="HD14" s="1">
        <v>307</v>
      </c>
      <c r="HE14" s="1">
        <v>221</v>
      </c>
      <c r="HF14" s="1">
        <v>176</v>
      </c>
      <c r="HG14" s="1">
        <v>14</v>
      </c>
      <c r="HH14" s="1">
        <v>1078</v>
      </c>
      <c r="HI14" s="1">
        <v>392</v>
      </c>
      <c r="HJ14" s="1">
        <v>0</v>
      </c>
      <c r="HK14" s="1">
        <v>492</v>
      </c>
      <c r="HL14" s="1">
        <v>0</v>
      </c>
      <c r="HM14" s="1">
        <v>0</v>
      </c>
      <c r="HN14" s="1">
        <v>884</v>
      </c>
      <c r="HO14" s="1">
        <v>208</v>
      </c>
      <c r="HP14" s="1">
        <v>96</v>
      </c>
      <c r="HQ14" s="1">
        <v>189</v>
      </c>
      <c r="HR14" s="1">
        <v>170</v>
      </c>
      <c r="HS14" s="1">
        <v>15</v>
      </c>
      <c r="HT14" s="1">
        <v>678</v>
      </c>
      <c r="HU14" s="1">
        <v>108</v>
      </c>
      <c r="HV14" s="1">
        <v>206</v>
      </c>
      <c r="HW14" s="1">
        <v>50</v>
      </c>
      <c r="HX14" s="1">
        <v>127</v>
      </c>
      <c r="HY14" s="1">
        <v>0</v>
      </c>
      <c r="HZ14" s="1">
        <v>491</v>
      </c>
      <c r="IA14" s="1">
        <v>114</v>
      </c>
      <c r="IB14" s="1">
        <v>177</v>
      </c>
      <c r="IC14" s="1">
        <v>219</v>
      </c>
      <c r="ID14" s="1">
        <v>82</v>
      </c>
      <c r="IE14" s="1">
        <v>12</v>
      </c>
      <c r="IF14" s="1">
        <v>604</v>
      </c>
      <c r="IG14" s="1">
        <v>0</v>
      </c>
      <c r="IH14" s="1">
        <v>277</v>
      </c>
      <c r="II14" s="1">
        <v>249</v>
      </c>
      <c r="IJ14" s="1">
        <v>0</v>
      </c>
      <c r="IK14" s="1">
        <v>0</v>
      </c>
      <c r="IL14" s="1">
        <v>526</v>
      </c>
      <c r="IM14" s="26">
        <f>IFERROR(Tableau17[[#This Row],[LDIV]]/Tableau17[[#This Row],[Total général]],"")</f>
        <v>0</v>
      </c>
      <c r="IN14" s="26">
        <f>IFERROR(Tableau17[[#This Row],[LDVC]]/Tableau17[[#This Row],[Total général]],"")</f>
        <v>4.0733197556008143E-3</v>
      </c>
      <c r="IO14" s="26">
        <f>IFERROR(Tableau17[[#This Row],[LDVD]]/Tableau17[[#This Row],[Total général]],"")</f>
        <v>8.9613034623217916E-2</v>
      </c>
      <c r="IP14" s="26">
        <f>IFERROR(Tableau17[[#This Row],[LDVG]]/Tableau17[[#This Row],[Total général]],"")</f>
        <v>1.2219959266802444E-2</v>
      </c>
      <c r="IQ14" s="26">
        <f>IFERROR(Tableau17[[#This Row],[LEXD]]/Tableau17[[#This Row],[Total général]],"")</f>
        <v>0</v>
      </c>
      <c r="IR14" s="26">
        <f>IFERROR(Tableau17[[#This Row],[LEXG]]/Tableau17[[#This Row],[Total général]],"")</f>
        <v>0</v>
      </c>
      <c r="IS14" s="26">
        <f>IFERROR(Tableau17[[#This Row],[LLR]]/Tableau17[[#This Row],[Total général]],"")</f>
        <v>0.32993890020366601</v>
      </c>
      <c r="IT14" s="26">
        <f>IFERROR(Tableau17[[#This Row],[LREM]]/Tableau17[[#This Row],[Total général]],"")</f>
        <v>9.775967413441955E-2</v>
      </c>
      <c r="IU14" s="26">
        <f>IFERROR(Tableau17[[#This Row],[LRN]]/Tableau17[[#This Row],[Total général]],"")</f>
        <v>0.21995926680244399</v>
      </c>
      <c r="IV14" s="26">
        <f>IFERROR(Tableau17[[#This Row],[LUG]]/Tableau17[[#This Row],[Total général]],"")</f>
        <v>0.17107942973523421</v>
      </c>
      <c r="IW14" s="26">
        <f>IFERROR(Tableau17[[#This Row],[LVEC]]/Tableau17[[#This Row],[Total général]],"")</f>
        <v>7.5356415478615074E-2</v>
      </c>
      <c r="IX14" s="26">
        <f>IFERROR(Tableau17[[#This Row],[2008-T1-LCMD]]/Tableau17[[#This Row],[2008-T1-TOTAL]],"")</f>
        <v>5.4977711738484397E-2</v>
      </c>
      <c r="IY14" s="26">
        <f>IFERROR(Tableau17[[#This Row],[2008-T1-LDVD]]/Tableau17[[#This Row],[2008-T1-TOTAL]],"")</f>
        <v>0</v>
      </c>
      <c r="IZ14" s="26">
        <f>IFERROR(Tableau17[[#This Row],[2008-T1-LEXD]]/Tableau17[[#This Row],[2008-T1-TOTAL]],"")</f>
        <v>1.4858841010401188E-3</v>
      </c>
      <c r="JA14" s="26">
        <f>IFERROR(Tableau17[[#This Row],[2008-T1-LEXG]]/Tableau17[[#This Row],[2008-T1-TOTAL]],"")</f>
        <v>4.9034175334323922E-2</v>
      </c>
      <c r="JB14" s="26">
        <f>IFERROR(Tableau17[[#This Row],[2008-T1-LFN]]/Tableau17[[#This Row],[2008-T1-TOTAL]],"")</f>
        <v>6.6864784546805348E-2</v>
      </c>
      <c r="JC14" s="26">
        <f>IFERROR(Tableau17[[#This Row],[2008-T1-LMAJ]]/Tableau17[[#This Row],[2008-T1-TOTAL]],"")</f>
        <v>0.46359583952451711</v>
      </c>
      <c r="JD14" s="26">
        <f>IFERROR(Tableau17[[#This Row],[2008-T1-LUG]]/Tableau17[[#This Row],[2008-T1-TOTAL]],"")</f>
        <v>0.36404160475482911</v>
      </c>
      <c r="JE14" s="26">
        <f>IFERROR(Tableau17[[#This Row],[2008-T2-LFN]]/Tableau17[[#This Row],[2008-T2-TOTAL]],"")</f>
        <v>0</v>
      </c>
      <c r="JF14" s="26">
        <f>IFERROR(Tableau17[[#This Row],[2008-T2-LGC]]/Tableau17[[#This Row],[2008-T2-TOTAL]],"")</f>
        <v>0</v>
      </c>
      <c r="JG14" s="26">
        <f>IFERROR(Tableau17[[#This Row],[2008-T2-LMAJ]]/Tableau17[[#This Row],[2008-T2-TOTAL]],"")</f>
        <v>0.57902097902097904</v>
      </c>
      <c r="JH14" s="26">
        <f>IFERROR(Tableau17[[#This Row],[2008-T2-LUG]]/Tableau17[[#This Row],[2008-T2-TOTAL]],"")</f>
        <v>0.42097902097902096</v>
      </c>
      <c r="JI14" s="26">
        <f>IFERROR(Tableau17[[#This Row],[2014-T1-LDIV]]/Tableau17[[#This Row],[2014-T1-TOTAL]],"")</f>
        <v>0</v>
      </c>
      <c r="JJ14" s="26">
        <f>IFERROR(Tableau17[[#This Row],[2014-T1-LDVD]]/Tableau17[[#This Row],[2014-T1-TOTAL]],"")</f>
        <v>0.25102319236016374</v>
      </c>
      <c r="JK14" s="26">
        <f>IFERROR(Tableau17[[#This Row],[2014-T1-LDVG]]/Tableau17[[#This Row],[2014-T1-TOTAL]],"")</f>
        <v>1.0914051841746248E-2</v>
      </c>
      <c r="JL14" s="26">
        <f>IFERROR(Tableau17[[#This Row],[2014-T1-LEXG]]/Tableau17[[#This Row],[2014-T1-TOTAL]],"")</f>
        <v>0</v>
      </c>
      <c r="JM14" s="26">
        <f>IFERROR(Tableau17[[#This Row],[2014-T1-LFG]]/Tableau17[[#This Row],[2014-T1-TOTAL]],"")</f>
        <v>4.0927694406548434E-2</v>
      </c>
      <c r="JN14" s="26">
        <f>IFERROR(Tableau17[[#This Row],[2014-T1-LFN]]/Tableau17[[#This Row],[2014-T1-TOTAL]],"")</f>
        <v>0.22646657571623466</v>
      </c>
      <c r="JO14" s="26">
        <f>IFERROR(Tableau17[[#This Row],[2014-T1-LUD]]/Tableau17[[#This Row],[2014-T1-TOTAL]],"")</f>
        <v>0.32605729877216916</v>
      </c>
      <c r="JP14" s="26">
        <f>IFERROR(Tableau17[[#This Row],[2014-T1-LUG]]/Tableau17[[#This Row],[2014-T1-TOTAL]],"")</f>
        <v>0.14461118690313779</v>
      </c>
      <c r="JQ14" s="26">
        <f>IFERROR(Tableau17[[#This Row],[2014-T2-LFN]]/Tableau17[[#This Row],[2014-T2-TOTAL]],"")</f>
        <v>0.28741721854304636</v>
      </c>
      <c r="JR14" s="26">
        <f>IFERROR(Tableau17[[#This Row],[2014-T2-LUD]]/Tableau17[[#This Row],[2014-T2-TOTAL]],"")</f>
        <v>0.51125827814569536</v>
      </c>
      <c r="JS14" s="26">
        <f>IFERROR(Tableau17[[#This Row],[2014-T2-LUG]]/Tableau17[[#This Row],[2014-T2-TOTAL]],"")</f>
        <v>0.20132450331125828</v>
      </c>
      <c r="JT14" s="26">
        <f>IFERROR(Tableau17[[#This Row],[2015-T1-BC-DIV]]/Tableau17[[#This Row],[2015-T1-TOTAL]],"")</f>
        <v>3.5143769968051117E-2</v>
      </c>
      <c r="JU14" s="26">
        <f>IFERROR(Tableau17[[#This Row],[2015-T1-BC-DLF]]/Tableau17[[#This Row],[2015-T1-TOTAL]],"")</f>
        <v>2.0766773162939296E-2</v>
      </c>
      <c r="JV14" s="26">
        <f>IFERROR(Tableau17[[#This Row],[2015-T1-BC-DVD]]/Tableau17[[#This Row],[2015-T1-TOTAL]],"")</f>
        <v>0</v>
      </c>
      <c r="JW14" s="26">
        <f>IFERROR(Tableau17[[#This Row],[2015-T1-BC-DVG]]/Tableau17[[#This Row],[2015-T1-TOTAL]],"")</f>
        <v>0</v>
      </c>
      <c r="JX14" s="26">
        <f>IFERROR(Tableau17[[#This Row],[2015-T1-BC-FG]]/Tableau17[[#This Row],[2015-T1-TOTAL]],"")</f>
        <v>5.1118210862619806E-2</v>
      </c>
      <c r="JY14" s="26">
        <f>IFERROR(Tableau17[[#This Row],[2015-T1-BC-FN]]/Tableau17[[#This Row],[2015-T1-TOTAL]],"")</f>
        <v>0.40734824281150162</v>
      </c>
      <c r="JZ14" s="26">
        <f>IFERROR(Tableau17[[#This Row],[2015-T1-BC-MDM]]/Tableau17[[#This Row],[2015-T1-TOTAL]],"")</f>
        <v>0</v>
      </c>
      <c r="KA14" s="26">
        <f>IFERROR(Tableau17[[#This Row],[2015-T1-BC-RDG]]/Tableau17[[#This Row],[2015-T1-TOTAL]],"")</f>
        <v>0</v>
      </c>
      <c r="KB14" s="26">
        <f>IFERROR(Tableau17[[#This Row],[2015-T1-BC-SOC]]/Tableau17[[#This Row],[2015-T1-TOTAL]],"")</f>
        <v>0</v>
      </c>
      <c r="KC14" s="26">
        <f>IFERROR(Tableau17[[#This Row],[2015-T1-BC-UD]]/Tableau17[[#This Row],[2015-T1-TOTAL]],"")</f>
        <v>0.29073482428115016</v>
      </c>
      <c r="KD14" s="26">
        <f>IFERROR(Tableau17[[#This Row],[2015-T1-BC-UG]]/Tableau17[[#This Row],[2015-T1-TOTAL]],"")</f>
        <v>0.19488817891373802</v>
      </c>
      <c r="KE14" s="26">
        <f>IFERROR(Tableau17[[#This Row],[2015-T1-BC-VEC]]/Tableau17[[#This Row],[2015-T1-TOTAL]],"")</f>
        <v>0</v>
      </c>
      <c r="KF14" s="26">
        <f>IFERROR(Tableau17[[#This Row],[2015-T2-BC-DVG]]/Tableau17[[#This Row],[2015-T2-TOTAL]],"")</f>
        <v>0</v>
      </c>
      <c r="KG14" s="26">
        <f>IFERROR(Tableau17[[#This Row],[2015-T2-BC-FN]]/Tableau17[[#This Row],[2015-T2-TOTAL]],"")</f>
        <v>0.43125000000000002</v>
      </c>
      <c r="KH14" s="26">
        <f>IFERROR(Tableau17[[#This Row],[2015-T2-BC-SOC]]/Tableau17[[#This Row],[2015-T2-TOTAL]],"")</f>
        <v>0</v>
      </c>
      <c r="KI14" s="26">
        <f>IFERROR(Tableau17[[#This Row],[2015-T2-BC-UD]]/Tableau17[[#This Row],[2015-T2-TOTAL]],"")</f>
        <v>0.56874999999999998</v>
      </c>
      <c r="KJ14" s="26">
        <f>IFERROR(Tableau17[[#This Row],[2015-T2-BC-UG]]/Tableau17[[#This Row],[2015-T2-TOTAL]],"")</f>
        <v>0</v>
      </c>
      <c r="KK14" s="26">
        <f>IFERROR(Tableau17[[#This Row],[2017 (L)-T1-COM]]/Tableau17[[#This Row],[2017 (L)-T1-TOTAL]],"")</f>
        <v>1.6556291390728478E-2</v>
      </c>
      <c r="KL14" s="26">
        <f>IFERROR(Tableau17[[#This Row],[2017 (L)-T1-DIV]]/Tableau17[[#This Row],[2017 (L)-T1-TOTAL]],"")</f>
        <v>1.9867549668874173E-2</v>
      </c>
      <c r="KM14" s="26">
        <f>IFERROR(Tableau17[[#This Row],[2017 (L)-T1-DLF]]/Tableau17[[#This Row],[2017 (L)-T1-TOTAL]],"")</f>
        <v>1.8211920529801324E-2</v>
      </c>
      <c r="KN14" s="26">
        <f>IFERROR(Tableau17[[#This Row],[2017 (L)-T1-DVD]]/Tableau17[[#This Row],[2017 (L)-T1-TOTAL]],"")</f>
        <v>1.6556291390728477E-3</v>
      </c>
      <c r="KO14" s="26">
        <f>IFERROR(Tableau17[[#This Row],[2017 (L)-T1-DVG]]/Tableau17[[#This Row],[2017 (L)-T1-TOTAL]],"")</f>
        <v>0</v>
      </c>
      <c r="KP14" s="26">
        <f>IFERROR(Tableau17[[#This Row],[2017 (L)-T1-ECO]]/Tableau17[[#This Row],[2017 (L)-T1-TOTAL]],"")</f>
        <v>2.8145695364238412E-2</v>
      </c>
      <c r="KQ14" s="26">
        <f>IFERROR(Tableau17[[#This Row],[2017 (L)-T1-EXD]]/Tableau17[[#This Row],[2017 (L)-T1-TOTAL]],"")</f>
        <v>6.6225165562913907E-3</v>
      </c>
      <c r="KR14" s="26">
        <f>IFERROR(Tableau17[[#This Row],[2017 (L)-T1-EXG]]/Tableau17[[#This Row],[2017 (L)-T1-TOTAL]],"")</f>
        <v>0</v>
      </c>
      <c r="KS14" s="26">
        <f>IFERROR(Tableau17[[#This Row],[2017 (L)-T1-FI]]/Tableau17[[#This Row],[2017 (L)-T1-TOTAL]],"")</f>
        <v>6.4569536423841056E-2</v>
      </c>
      <c r="KT14" s="26">
        <f>IFERROR(Tableau17[[#This Row],[2017 (L)-T1-FN]]/Tableau17[[#This Row],[2017 (L)-T1-TOTAL]],"")</f>
        <v>0.16390728476821192</v>
      </c>
      <c r="KU14" s="26">
        <f>IFERROR(Tableau17[[#This Row],[2017 (L)-T1-LR]]/Tableau17[[#This Row],[2017 (L)-T1-TOTAL]],"")</f>
        <v>0.29139072847682118</v>
      </c>
      <c r="KV14" s="26">
        <f>IFERROR(Tableau17[[#This Row],[2017 (L)-T1-MDM]]/Tableau17[[#This Row],[2017 (L)-T1-TOTAL]],"")</f>
        <v>0</v>
      </c>
      <c r="KW14" s="26">
        <f>IFERROR(Tableau17[[#This Row],[2017 (L)-T1-RDG]]/Tableau17[[#This Row],[2017 (L)-T1-TOTAL]],"")</f>
        <v>6.6225165562913907E-3</v>
      </c>
      <c r="KX14" s="26">
        <f>IFERROR(Tableau17[[#This Row],[2017 (L)-T1-REG]]/Tableau17[[#This Row],[2017 (L)-T1-TOTAL]],"")</f>
        <v>0</v>
      </c>
      <c r="KY14" s="26">
        <f>IFERROR(Tableau17[[#This Row],[2017 (L)-T1-REM]]/Tableau17[[#This Row],[2017 (L)-T1-TOTAL]],"")</f>
        <v>0.36258278145695366</v>
      </c>
      <c r="KZ14" s="26">
        <f>IFERROR(Tableau17[[#This Row],[2017 (L)-T1-SOC]]/Tableau17[[#This Row],[2017 (L)-T1-TOTAL]],"")</f>
        <v>1.9867549668874173E-2</v>
      </c>
      <c r="LA14" s="26">
        <f>IFERROR(Tableau17[[#This Row],[2017 (L)-T1-UDI]]/Tableau17[[#This Row],[2017 (L)-T1-TOTAL]],"")</f>
        <v>0</v>
      </c>
      <c r="LB14" s="26">
        <f>IFERROR(Tableau17[[#This Row],[2017 (L)-T2-FI]]/Tableau17[[#This Row],[2017 (L)-T2-TOTAL]],"")</f>
        <v>0</v>
      </c>
      <c r="LC14" s="26">
        <f>IFERROR(Tableau17[[#This Row],[2017 (L)-T2-FN]]/Tableau17[[#This Row],[2017 (L)-T2-TOTAL]],"")</f>
        <v>0</v>
      </c>
      <c r="LD14" s="26">
        <f>IFERROR(Tableau17[[#This Row],[2017 (L)-T2-LR]]/Tableau17[[#This Row],[2017 (L)-T2-TOTAL]],"")</f>
        <v>0.52661596958174905</v>
      </c>
      <c r="LE14" s="26">
        <f>IFERROR(Tableau17[[#This Row],[2017 (L)-T2-MDM]]/Tableau17[[#This Row],[2017 (L)-T2-TOTAL]],"")</f>
        <v>0</v>
      </c>
      <c r="LF14" s="26">
        <f>IFERROR(Tableau17[[#This Row],[2017 (L)-T2-REM]]/Tableau17[[#This Row],[2017 (L)-T2-TOTAL]],"")</f>
        <v>0.47338403041825095</v>
      </c>
      <c r="LG14" s="26">
        <f>IFERROR(Tableau17[[#This Row],[2017-T1-ARTHAUD Nathalie]]/Tableau17[[#This Row],[2017-T1-TOTAL]],"")</f>
        <v>1.8552875695732839E-3</v>
      </c>
      <c r="LH14" s="26">
        <f>IFERROR(Tableau17[[#This Row],[2017-T1-ASSELINEAU Fran]]/Tableau17[[#This Row],[2017-T1-TOTAL]],"")</f>
        <v>5.5658627087198514E-3</v>
      </c>
      <c r="LI14" s="26">
        <f>IFERROR(Tableau17[[#This Row],[2017-T1-CHEMINADE Jacques]]/Tableau17[[#This Row],[2017-T1-TOTAL]],"")</f>
        <v>0</v>
      </c>
      <c r="LJ14" s="26">
        <f>IFERROR(Tableau17[[#This Row],[2017-T1-DUPONT-AIGNAN Nicolas]]/Tableau17[[#This Row],[2017-T1-TOTAL]],"")</f>
        <v>4.6382189239332093E-2</v>
      </c>
      <c r="LK14" s="26">
        <f>IFERROR(Tableau17[[#This Row],[2017-T1-FILLON Fran]]/Tableau17[[#This Row],[2017-T1-TOTAL]],"")</f>
        <v>0.2847866419294991</v>
      </c>
      <c r="LL14" s="26">
        <f>IFERROR(Tableau17[[#This Row],[2017-T1-HAMON Beno]]/Tableau17[[#This Row],[2017-T1-TOTAL]],"")</f>
        <v>4.4526901669758812E-2</v>
      </c>
      <c r="LM14" s="26">
        <f>IFERROR(Tableau17[[#This Row],[2017-T1-LASSALLE Jean]]/Tableau17[[#This Row],[2017-T1-TOTAL]],"")</f>
        <v>1.2987012987012988E-2</v>
      </c>
      <c r="LN14" s="26">
        <f>IFERROR(Tableau17[[#This Row],[2017-T1-LE PEN Marine]]/Tableau17[[#This Row],[2017-T1-TOTAL]],"")</f>
        <v>0.28200371057513912</v>
      </c>
      <c r="LO14" s="26">
        <f>IFERROR(Tableau17[[#This Row],[2017-T1-M Jean-Luc]]/Tableau17[[#This Row],[2017-T1-TOTAL]],"")</f>
        <v>0.11038961038961038</v>
      </c>
      <c r="LP14" s="26">
        <f>IFERROR(Tableau17[[#This Row],[2017-T1-MACRON Emmanuel]]/Tableau17[[#This Row],[2017-T1-TOTAL]],"")</f>
        <v>0.20500927643784786</v>
      </c>
      <c r="LQ14" s="26">
        <f>IFERROR(Tableau17[[#This Row],[2017-T1-POUTOU Philippe]]/Tableau17[[#This Row],[2017-T1-TOTAL]],"")</f>
        <v>6.4935064935064939E-3</v>
      </c>
      <c r="LR14" s="26">
        <f>IFERROR(Tableau17[[#This Row],[2017-T2-LE PEN Marine]]/Tableau17[[#This Row],[2017-T2-TOTAL]],"")</f>
        <v>0.4434389140271493</v>
      </c>
      <c r="LS14" s="26">
        <f>IFERROR(Tableau17[[#This Row],[2017-T2-MACRON Emmanuel]]/Tableau17[[#This Row],[2017-T2-TOTAL]],"")</f>
        <v>0.5565610859728507</v>
      </c>
      <c r="LT14" s="26">
        <f>IFERROR(Tableau17[[#This Row],[2019-T1-ALEXANDRE Audric]]/Tableau17[[#This Row],[2019-T1-TOTAL]],"")</f>
        <v>0</v>
      </c>
      <c r="LU14" s="26">
        <f>IFERROR(Tableau17[[#This Row],[2019-T1-ARTHAUD Nathalie]]/Tableau17[[#This Row],[2019-T1-TOTAL]],"")</f>
        <v>2.9850746268656717E-3</v>
      </c>
      <c r="LV14" s="26">
        <f>IFERROR(Tableau17[[#This Row],[2019-T1-ASSELINEAU François]]/Tableau17[[#This Row],[2019-T1-TOTAL]],"")</f>
        <v>7.462686567164179E-3</v>
      </c>
      <c r="LW14" s="26">
        <f>IFERROR(Tableau17[[#This Row],[2019-T1-AUBRY Manon]]/Tableau17[[#This Row],[2019-T1-TOTAL]],"")</f>
        <v>3.2835820895522387E-2</v>
      </c>
      <c r="LX14" s="26">
        <f>IFERROR(Tableau17[[#This Row],[2019-T1-AZERGUI Nagib]]/Tableau17[[#This Row],[2019-T1-TOTAL]],"")</f>
        <v>0</v>
      </c>
      <c r="LY14" s="26">
        <f>IFERROR(Tableau17[[#This Row],[2019-T1-BARDELLA Jordan]]/Tableau17[[#This Row],[2019-T1-TOTAL]],"")</f>
        <v>0.25522388059701495</v>
      </c>
      <c r="LZ14" s="26">
        <f>IFERROR(Tableau17[[#This Row],[2019-T1-BELLAMY François-Xavier]]/Tableau17[[#This Row],[2019-T1-TOTAL]],"")</f>
        <v>0.1373134328358209</v>
      </c>
      <c r="MA14" s="26">
        <f>IFERROR(Tableau17[[#This Row],[2019-T1-BIDOU Olivier]]/Tableau17[[#This Row],[2019-T1-TOTAL]],"")</f>
        <v>0</v>
      </c>
      <c r="MB14" s="26">
        <f>IFERROR(Tableau17[[#This Row],[2019-T1-BOURG Dominique]]/Tableau17[[#This Row],[2019-T1-TOTAL]],"")</f>
        <v>1.0447761194029851E-2</v>
      </c>
      <c r="MC14" s="26">
        <f>IFERROR(Tableau17[[#This Row],[2019-T1-BROSSAT Ian]]/Tableau17[[#This Row],[2019-T1-TOTAL]],"")</f>
        <v>1.9402985074626865E-2</v>
      </c>
      <c r="MD14" s="26">
        <f>IFERROR(Tableau17[[#This Row],[2019-T1-CAILLAUD Sophie]]/Tableau17[[#This Row],[2019-T1-TOTAL]],"")</f>
        <v>0</v>
      </c>
      <c r="ME14" s="26">
        <f>IFERROR(Tableau17[[#This Row],[2019-T1-CAMUS Renaud]]/Tableau17[[#This Row],[2019-T1-TOTAL]],"")</f>
        <v>0</v>
      </c>
      <c r="MF14" s="26">
        <f>IFERROR(Tableau17[[#This Row],[2019-T1-CHALENÇON Christophe]]/Tableau17[[#This Row],[2019-T1-TOTAL]],"")</f>
        <v>0</v>
      </c>
      <c r="MG14" s="26">
        <f>IFERROR(Tableau17[[#This Row],[2019-T1-CORBET Cathy Denise Ginette]]/Tableau17[[#This Row],[2019-T1-TOTAL]],"")</f>
        <v>0</v>
      </c>
      <c r="MH14" s="26">
        <f>IFERROR(Tableau17[[#This Row],[2019-T1-DE PREVOISIN Robert]]/Tableau17[[#This Row],[2019-T1-TOTAL]],"")</f>
        <v>0</v>
      </c>
      <c r="MI14" s="26">
        <f>IFERROR(Tableau17[[#This Row],[2019-T1-DELFEL Thérèse]]/Tableau17[[#This Row],[2019-T1-TOTAL]],"")</f>
        <v>0</v>
      </c>
      <c r="MJ14" s="26">
        <f>IFERROR(Tableau17[[#This Row],[2019-T1-DIEUMEGARD Pierre]]/Tableau17[[#This Row],[2019-T1-TOTAL]],"")</f>
        <v>0</v>
      </c>
      <c r="MK14" s="26">
        <f>IFERROR(Tableau17[[#This Row],[2019-T1-DUPONT-AIGNAN Nicolas]]/Tableau17[[#This Row],[2019-T1-TOTAL]],"")</f>
        <v>4.1791044776119404E-2</v>
      </c>
      <c r="ML14" s="26">
        <f>IFERROR(Tableau17[[#This Row],[2019-T1-GERNIGON Yves]]/Tableau17[[#This Row],[2019-T1-TOTAL]],"")</f>
        <v>0</v>
      </c>
      <c r="MM14" s="26">
        <f>IFERROR(Tableau17[[#This Row],[2019-T1-GLUCKSMANN Raphaël]]/Tableau17[[#This Row],[2019-T1-TOTAL]],"")</f>
        <v>5.3731343283582089E-2</v>
      </c>
      <c r="MN14" s="26">
        <f>IFERROR(Tableau17[[#This Row],[2019-T1-HAMON Benoît]]/Tableau17[[#This Row],[2019-T1-TOTAL]],"")</f>
        <v>8.9552238805970154E-3</v>
      </c>
      <c r="MO14" s="26">
        <f>IFERROR(Tableau17[[#This Row],[2019-T1-HELGEN Gilles]]/Tableau17[[#This Row],[2019-T1-TOTAL]],"")</f>
        <v>0</v>
      </c>
      <c r="MP14" s="26">
        <f>IFERROR(Tableau17[[#This Row],[2019-T1-JADOT Yannick]]/Tableau17[[#This Row],[2019-T1-TOTAL]],"")</f>
        <v>0.13582089552238805</v>
      </c>
      <c r="MQ14" s="26">
        <f>IFERROR(Tableau17[[#This Row],[2019-T1-LAGARDE Jean-Christophe]]/Tableau17[[#This Row],[2019-T1-TOTAL]],"")</f>
        <v>5.9701492537313433E-3</v>
      </c>
      <c r="MR14" s="26">
        <f>IFERROR(Tableau17[[#This Row],[2019-T1-LALANNE Francis]]/Tableau17[[#This Row],[2019-T1-TOTAL]],"")</f>
        <v>4.4776119402985077E-3</v>
      </c>
      <c r="MS14" s="26">
        <f>IFERROR(Tableau17[[#This Row],[2019-T1-LOISEAU Nathalie]]/Tableau17[[#This Row],[2019-T1-TOTAL]],"")</f>
        <v>0.282089552238806</v>
      </c>
      <c r="MT14" s="26">
        <f>IFERROR(Tableau17[[#This Row],[2019-T1-MARIE Florie]]/Tableau17[[#This Row],[2019-T1-TOTAL]],"")</f>
        <v>1.4925373134328358E-3</v>
      </c>
      <c r="MU14" s="26">
        <f>IFERROR(Tableau17[[#This Row],[2008-T1-MACROEXTRDROITE]]/Tableau17[[#This Row],[2008-T1-MACROTOTALE]],"")</f>
        <v>6.8350668647845461E-2</v>
      </c>
      <c r="MV14" s="26">
        <f>IFERROR(Tableau17[[#This Row],[2008-T1-MACRODROITE]]/Tableau17[[#This Row],[2008-T1-MACROTOTALE]],"")</f>
        <v>0.51857355126300153</v>
      </c>
      <c r="MW14" s="26">
        <f>IFERROR(Tableau17[[#This Row],[2008-T1-MACROCENTRE]]/Tableau17[[#This Row],[2008-T1-MACROTOTALE]],"")</f>
        <v>0</v>
      </c>
      <c r="MX14" s="26">
        <f>IFERROR(Tableau17[[#This Row],[2008-T1-MACROGAUCHE]]/Tableau17[[#This Row],[2008-T1-MACROTOTALE]],"")</f>
        <v>0.41307578008915302</v>
      </c>
      <c r="MY14" s="26">
        <f>IFERROR(Tableau17[[#This Row],[2008-T1-MACROAUTRE]]/Tableau17[[#This Row],[2008-T1-MACROTOTALE]],"")</f>
        <v>0</v>
      </c>
      <c r="MZ14" s="26">
        <f>IFERROR(Tableau17[[#This Row],[2008-T2-MACROEXTRDROITE]]/Tableau17[[#This Row],[2008-T2-MACROTOTALE]],"")</f>
        <v>0</v>
      </c>
      <c r="NA14" s="26">
        <f>IFERROR(Tableau17[[#This Row],[2008-T2-MACRODROITE]]/Tableau17[[#This Row],[2008-T2-MACROTOTALE]],"")</f>
        <v>0.57902097902097904</v>
      </c>
      <c r="NB14" s="26">
        <f>IFERROR(Tableau17[[#This Row],[2008-T2-MACROCENTRE]]/Tableau17[[#This Row],[2008-T2-MACROTOTALE]],"")</f>
        <v>0</v>
      </c>
      <c r="NC14" s="26">
        <f>IFERROR(Tableau17[[#This Row],[2008-T2-MACROGAUCHE]]/Tableau17[[#This Row],[2008-T2-MACROTOTALE]],"")</f>
        <v>0.42097902097902096</v>
      </c>
      <c r="ND14" s="26">
        <f>IFERROR(Tableau17[[#This Row],[2008-T2-MACROAUTRE]]/Tableau17[[#This Row],[2008-T2-MACROTOTALE]],"")</f>
        <v>0</v>
      </c>
      <c r="NE14" s="26">
        <f>IFERROR(Tableau17[[#This Row],[2014-T1-MACROEXTRDROITE]]/Tableau17[[#This Row],[2014-T1-MACROTOTALE]],"")</f>
        <v>0.22646657571623466</v>
      </c>
      <c r="NF14" s="26">
        <f>IFERROR(Tableau17[[#This Row],[2014-T1-MACRODROITE]]/Tableau17[[#This Row],[2014-T1-MACROTOTALE]],"")</f>
        <v>0.57708049113233284</v>
      </c>
      <c r="NG14" s="26">
        <f>IFERROR(Tableau17[[#This Row],[2014-T1-MACROCENTRE]]/Tableau17[[#This Row],[2014-T1-MACROTOTALE]],"")</f>
        <v>0</v>
      </c>
      <c r="NH14" s="26">
        <f>IFERROR(Tableau17[[#This Row],[2014-T1-MACROGAUCHE]]/Tableau17[[#This Row],[2014-T1-MACROTOTALE]],"")</f>
        <v>0.19645293315143247</v>
      </c>
      <c r="NI14" s="26">
        <f>IFERROR(Tableau17[[#This Row],[2014-T1-MACROAUTRE]]/Tableau17[[#This Row],[2014-T1-MACROTOTALE]],"")</f>
        <v>0</v>
      </c>
      <c r="NJ14" s="26">
        <f>IFERROR(Tableau17[[#This Row],[2014-T2-MACROEXTRDROITE]]/Tableau17[[#This Row],[2014-T2-MACROTOTALE]],"")</f>
        <v>0.28741721854304636</v>
      </c>
      <c r="NK14" s="26">
        <f>IFERROR(Tableau17[[#This Row],[2014-T2-MACRODROITE]]/Tableau17[[#This Row],[2014-T2-MACROTOTALE]],"")</f>
        <v>0.51125827814569536</v>
      </c>
      <c r="NL14" s="26">
        <f>IFERROR(Tableau17[[#This Row],[2014-T2-MACROCENTRE]]/Tableau17[[#This Row],[2014-T2-MACROTOTALE]],"")</f>
        <v>0</v>
      </c>
      <c r="NM14" s="26">
        <f>IFERROR(Tableau17[[#This Row],[2014-T2-MACROGAUCHE]]/Tableau17[[#This Row],[2014-T2-MACROTOTALE]],"")</f>
        <v>0.20132450331125828</v>
      </c>
      <c r="NN14" s="26">
        <f>IFERROR(Tableau17[[#This Row],[2014-T2-MACROAUTRE]]/Tableau17[[#This Row],[2014-T2-MACROTOTALE]],"")</f>
        <v>0</v>
      </c>
      <c r="NO14" s="26">
        <f>IFERROR( Tableau17[[#This Row],[2015-T1-MACROEXTRDROITE]]/Tableau17[[#This Row],[2015-T1-MACROTOTALE]],"")</f>
        <v>0.4281150159744409</v>
      </c>
      <c r="NP14" s="26">
        <f>IFERROR(Tableau17[[#This Row],[2015-T1-MACRODROITE]]/Tableau17[[#This Row],[2015-T1-MACROTOTALE]],"")</f>
        <v>0.29073482428115016</v>
      </c>
      <c r="NQ14" s="26">
        <f>IFERROR(Tableau17[[#This Row],[2015-T1-MACROCENTRE]]/Tableau17[[#This Row],[2015-T1-MACROTOTALE]],"")</f>
        <v>0</v>
      </c>
      <c r="NR14" s="26">
        <f>IFERROR(Tableau17[[#This Row],[2015-T1-MACROGAUCHE]]/Tableau17[[#This Row],[2015-T1-MACROTOTALE]],"")</f>
        <v>0.24600638977635783</v>
      </c>
      <c r="NS14" s="26">
        <f>IFERROR(Tableau17[[#This Row],[2015-T1-MACROAUTRE]]/Tableau17[[#This Row],[2015-T1-MACROTOTALE]],"")</f>
        <v>3.5143769968051117E-2</v>
      </c>
      <c r="NT14" s="26">
        <f>IFERROR(Tableau17[[#This Row],[2015-T2-MACROEXTRDROITE]]/Tableau17[[#This Row],[2015-T2-MACROTOTALE]],"")</f>
        <v>0.43125000000000002</v>
      </c>
      <c r="NU14" s="26">
        <f>IFERROR(Tableau17[[#This Row],[2015-T2-MACRODROITE]]/Tableau17[[#This Row],[2015-T2-MACROTOTALE]],"")</f>
        <v>0.56874999999999998</v>
      </c>
      <c r="NV14" s="26">
        <f>IFERROR(Tableau17[[#This Row],[2015-T2-MACROCENTRE]]/Tableau17[[#This Row],[2015-T2-MACROTOTALE]],"")</f>
        <v>0</v>
      </c>
      <c r="NW14" s="26">
        <f>IFERROR(Tableau17[[#This Row],[2015-T2-MACROGAUCHE]]/Tableau17[[#This Row],[2015-T2-MACROTOTALE]],"")</f>
        <v>0</v>
      </c>
      <c r="NX14" s="26">
        <f>IFERROR(Tableau17[[#This Row],[2015-T2-MACROAUTRE]]/Tableau17[[#This Row],[2015-T2-MACROTOTALE]],"")</f>
        <v>0</v>
      </c>
      <c r="NY14" s="26">
        <f>IFERROR(Tableau17[[#This Row],[2017-T1-MACROEXTRDROITE]]/Tableau17[[#This Row],[2017-T1-MACROTOTALE]],"")</f>
        <v>0.33395176252319109</v>
      </c>
      <c r="NZ14" s="26">
        <f>IFERROR(Tableau17[[#This Row],[2017-T1-MACRODROITE]]/Tableau17[[#This Row],[2017-T1-MACROTOTALE]],"")</f>
        <v>0.2847866419294991</v>
      </c>
      <c r="OA14" s="26">
        <f>IFERROR(Tableau17[[#This Row],[2017-T1-MACROCENTRE]]/Tableau17[[#This Row],[2017-T1-MACROTOTALE]],"")</f>
        <v>0.20500927643784786</v>
      </c>
      <c r="OB14" s="26">
        <f>IFERROR(Tableau17[[#This Row],[2017-T1-MACROGAUCHE]]/Tableau17[[#This Row],[2017-T1-MACROTOTALE]],"")</f>
        <v>0.16326530612244897</v>
      </c>
      <c r="OC14" s="26">
        <f>IFERROR(Tableau17[[#This Row],[2017-T1-MACROAUTRE]]/Tableau17[[#This Row],[2017-T1-MACROTOTALE]],"")</f>
        <v>1.2987012987012988E-2</v>
      </c>
      <c r="OD14" s="26">
        <f>IFERROR(Tableau17[[#This Row],[2017-T2-MACROEXTRDROITE]]/Tableau17[[#This Row],[2017-T2-MACROTOTALE]],"")</f>
        <v>0.4434389140271493</v>
      </c>
      <c r="OE14" s="26">
        <f>IFERROR(Tableau17[[#This Row],[2017-T2-MACRODROITE]]/Tableau17[[#This Row],[2017-T2-MACROTOTALE]],"")</f>
        <v>0</v>
      </c>
      <c r="OF14" s="26">
        <f>IFERROR(Tableau17[[#This Row],[2017-T2-MACROCENTRE]]/Tableau17[[#This Row],[2017-T2-MACROTOTALE]],"")</f>
        <v>0.5565610859728507</v>
      </c>
      <c r="OG14" s="26">
        <f>IFERROR(Tableau17[[#This Row],[2017-T2-MACROGAUCHE]]/Tableau17[[#This Row],[2017-T2-MACROTOTALE]],"")</f>
        <v>0</v>
      </c>
      <c r="OH14" s="26">
        <f>IFERROR(Tableau17[[#This Row],[2017-T2-MACROAUTRE]]/Tableau17[[#This Row],[2017-T2-MACROTOTALE]],"")</f>
        <v>0</v>
      </c>
      <c r="OI14" s="26">
        <f>IFERROR(Tableau17[[#This Row],[2019-T1-MACROEXTRDROITE]]/Tableau17[[#This Row],[2019-T1-MACROTOTALE]],"")</f>
        <v>0.30678466076696165</v>
      </c>
      <c r="OJ14" s="26">
        <f>IFERROR(Tableau17[[#This Row],[2019-T1-MACRODROITE]]/Tableau17[[#This Row],[2019-T1-MACROTOTALE]],"")</f>
        <v>0.1415929203539823</v>
      </c>
      <c r="OK14" s="26">
        <f>IFERROR(Tableau17[[#This Row],[2019-T1-MACROCENTRE]]/Tableau17[[#This Row],[2019-T1-MACROTOTALE]],"")</f>
        <v>0.27876106194690264</v>
      </c>
      <c r="OL14" s="26">
        <f>IFERROR(Tableau17[[#This Row],[2019-T1-MACROGAUCHE]]/Tableau17[[#This Row],[2019-T1-MACROTOTALE]],"")</f>
        <v>0.25073746312684364</v>
      </c>
      <c r="OM14" s="26">
        <f>IFERROR(Tableau17[[#This Row],[2019-T1-MACROAUTRE]]/Tableau17[[#This Row],[2019-T1-MACROTOTALE]],"")</f>
        <v>2.2123893805309734E-2</v>
      </c>
      <c r="ON14" s="26">
        <f>IFERROR(Tableau17[[#This Row],[2020-T1-MACROEXTRDROITE]]/Tableau17[[#This Row],[2020-T1-MACROTOTALE]],"")</f>
        <v>0.21995926680244399</v>
      </c>
      <c r="OO14" s="26">
        <f>IFERROR(Tableau17[[#This Row],[2020-T1-MACRODROITE]]/Tableau17[[#This Row],[2020-T1-MACROTOTALE]],"")</f>
        <v>0.41955193482688391</v>
      </c>
      <c r="OP14" s="26">
        <f>IFERROR(Tableau17[[#This Row],[2020-T1-MACROCENTRE]]/Tableau17[[#This Row],[2020-T1-MACROTOTALE]],"")</f>
        <v>0.10183299389002037</v>
      </c>
      <c r="OQ14" s="26">
        <f>IFERROR(Tableau17[[#This Row],[2020-T1-MACROGAUCHE]]/Tableau17[[#This Row],[2020-T1-MACROTOTALE]],"")</f>
        <v>0.25865580448065173</v>
      </c>
      <c r="OR14" s="26">
        <f>IFERROR(Tableau17[[#This Row],[2020-T1-MACROAUTRE]]/Tableau17[[#This Row],[2020-T1-MACROTOTALE]],"")</f>
        <v>0</v>
      </c>
      <c r="OS14" s="26">
        <f>IFERROR(Tableau17[[#This Row],[2017 (L)-T1-MACROEXTRDROITE]]/Tableau17[[#This Row],[2017 (L)-T1-MACROTOTALE]],"")</f>
        <v>0.18874172185430463</v>
      </c>
      <c r="OT14" s="26">
        <f>IFERROR(Tableau17[[#This Row],[2017 (L)-T1-MACRODROITE]]/Tableau17[[#This Row],[2017 (L)-T1-MACROTOTALE]],"")</f>
        <v>0.29304635761589404</v>
      </c>
      <c r="OU14" s="26">
        <f>IFERROR(Tableau17[[#This Row],[2017 (L)-T1-MACROCENTRE]]/Tableau17[[#This Row],[2017 (L)-T1-MACROTOTALE]],"")</f>
        <v>0.36258278145695366</v>
      </c>
      <c r="OV14" s="26">
        <f>IFERROR(Tableau17[[#This Row],[2017 (L)-T1-MACROGAUCHE]]/Tableau17[[#This Row],[2017 (L)-T1-MACROTOTALE]],"")</f>
        <v>0.13576158940397351</v>
      </c>
      <c r="OW14" s="26">
        <f>IFERROR(Tableau17[[#This Row],[2017 (L)-T1-MACROAUTRE]]/Tableau17[[#This Row],[2017 (L)-T1-MACROTOTALE]],"")</f>
        <v>1.9867549668874173E-2</v>
      </c>
      <c r="OX14" s="26">
        <f>IFERROR(Tableau17[[#This Row],[2017 (L)-T2-MACROEXTRDROITE]]/Tableau17[[#This Row],[2017 (L)-T2-MACROTOTALE]],"")</f>
        <v>0</v>
      </c>
      <c r="OY14" s="26">
        <f>IFERROR(Tableau17[[#This Row],[2017 (L)-T2-MACRODROITE]]/Tableau17[[#This Row],[2017 (L)-T2-MACROTOTALE]],"")</f>
        <v>0.52661596958174905</v>
      </c>
      <c r="OZ14" s="26">
        <f>IFERROR(Tableau17[[#This Row],[2017 (L)-T2-MACROCENTRE]]/Tableau17[[#This Row],[2017 (L)-T2-MACROTOTALE]],"")</f>
        <v>0.47338403041825095</v>
      </c>
      <c r="PA14" s="26">
        <f>IFERROR(Tableau17[[#This Row],[2017 (L)-T2-MACROGAUCHE]]/Tableau17[[#This Row],[2017 (L)-T2-MACROTOTALE]],"")</f>
        <v>0</v>
      </c>
      <c r="PB14" s="26">
        <f>IFERROR(Tableau17[[#This Row],[2017 (L)-T2-MACROAUTRE]]/Tableau17[[#This Row],[2017 (L)-T2-MACROTOTALE]],"")</f>
        <v>0</v>
      </c>
      <c r="PC14" s="26">
        <f>IFERROR(Tableau17[[#This Row],[2008_T1_PROCUS]]/Tableau17[[#This Row],[2008_T1_INSCRITS]],0)</f>
        <v>9.1575091575091579E-3</v>
      </c>
      <c r="PD14" s="26">
        <f>IFERROR(Tableau17[[#This Row],[2008_T2_PROCUS]]/Tableau17[[#This Row],[2008_T2_INSCRITS]],0)</f>
        <v>1.098901098901099E-2</v>
      </c>
      <c r="PE14" s="26">
        <f>Tableau17[[#This Row],[2014_T1_PROCUS]]/Tableau17[[#This Row],[2014_T1_INSCRITS]]</f>
        <v>3.2336297493936947E-2</v>
      </c>
      <c r="PF14" s="26">
        <f>IFERROR(Tableau17[[#This Row],[2014_T2_PROCUS]]/Tableau17[[#This Row],[2014_T2_INSCRITS]],0)</f>
        <v>4.5270816491511719E-2</v>
      </c>
    </row>
    <row r="15" spans="1:422" x14ac:dyDescent="0.2">
      <c r="A15" s="1">
        <v>3</v>
      </c>
      <c r="B15" s="1" t="s">
        <v>305</v>
      </c>
      <c r="C15" s="1" t="s">
        <v>304</v>
      </c>
      <c r="D15" s="1" t="s">
        <v>304</v>
      </c>
      <c r="E15" s="1">
        <v>560</v>
      </c>
      <c r="F15" s="1">
        <v>5.4098360000000003</v>
      </c>
      <c r="G15" s="1">
        <v>43.293911999999999</v>
      </c>
      <c r="H15" s="3">
        <v>946</v>
      </c>
      <c r="I15" s="3">
        <v>274</v>
      </c>
      <c r="L15" s="1">
        <v>80</v>
      </c>
      <c r="M15" s="1">
        <v>13</v>
      </c>
      <c r="O15" s="1">
        <v>3</v>
      </c>
      <c r="P15" s="1">
        <v>34</v>
      </c>
      <c r="Q15" s="1">
        <v>11</v>
      </c>
      <c r="R15" s="1">
        <v>41</v>
      </c>
      <c r="S15" s="1">
        <v>74</v>
      </c>
      <c r="T15" s="1">
        <v>21</v>
      </c>
      <c r="U15" s="1">
        <v>277</v>
      </c>
      <c r="V15" s="1">
        <v>920</v>
      </c>
      <c r="W15" s="1">
        <v>546</v>
      </c>
      <c r="X15" s="1">
        <v>29</v>
      </c>
      <c r="Y15" s="2">
        <v>0.59347826000000004</v>
      </c>
      <c r="Z15" s="1">
        <v>920</v>
      </c>
      <c r="AA15" s="1">
        <v>570</v>
      </c>
      <c r="AB15" s="1">
        <v>14</v>
      </c>
      <c r="AC15" s="2">
        <v>0.61956522000000003</v>
      </c>
      <c r="AD15" s="1">
        <v>946</v>
      </c>
      <c r="AE15" s="1">
        <v>287</v>
      </c>
      <c r="AF15" s="2">
        <v>0.30338266000000003</v>
      </c>
      <c r="AG15" s="1">
        <f t="shared" si="0"/>
        <v>274</v>
      </c>
      <c r="AH15" s="1">
        <v>948</v>
      </c>
      <c r="AI15" s="1">
        <v>592</v>
      </c>
      <c r="AJ15" s="1">
        <v>15</v>
      </c>
      <c r="AK15" s="2">
        <v>0.62447257</v>
      </c>
      <c r="AL15" s="1">
        <v>948</v>
      </c>
      <c r="AM15" s="1">
        <v>623</v>
      </c>
      <c r="AN15" s="1">
        <v>23</v>
      </c>
      <c r="AO15" s="2">
        <v>0.65717300000000001</v>
      </c>
      <c r="AP15" s="1">
        <v>926</v>
      </c>
      <c r="AQ15" s="1">
        <v>420</v>
      </c>
      <c r="AR15" s="2">
        <v>0.45356371000000001</v>
      </c>
      <c r="AS15" s="1">
        <v>926</v>
      </c>
      <c r="AT15" s="1">
        <v>449</v>
      </c>
      <c r="AU15" s="2">
        <v>0.48488121000000001</v>
      </c>
      <c r="AV15" s="1">
        <v>950</v>
      </c>
      <c r="AW15" s="1">
        <v>454</v>
      </c>
      <c r="AX15" s="2">
        <v>0.47789473999999998</v>
      </c>
      <c r="AY15" s="1">
        <v>950</v>
      </c>
      <c r="AZ15" s="1">
        <v>357</v>
      </c>
      <c r="BA15" s="2">
        <v>0.37578947000000001</v>
      </c>
      <c r="BB15" s="1">
        <v>950</v>
      </c>
      <c r="BC15" s="1">
        <v>725</v>
      </c>
      <c r="BD15" s="2">
        <v>0.76315789000000001</v>
      </c>
      <c r="BE15" s="1">
        <v>950</v>
      </c>
      <c r="BF15" s="1">
        <v>664</v>
      </c>
      <c r="BG15" s="2">
        <v>0.69894736999999996</v>
      </c>
      <c r="BH15" s="1">
        <v>933</v>
      </c>
      <c r="BI15" s="1">
        <v>415</v>
      </c>
      <c r="BJ15" s="2">
        <v>0.44480171000000002</v>
      </c>
      <c r="BK15" s="1">
        <v>23</v>
      </c>
      <c r="BL15" s="1">
        <v>6</v>
      </c>
      <c r="BM15" s="1">
        <v>7</v>
      </c>
      <c r="BN15" s="1">
        <v>20</v>
      </c>
      <c r="BO15" s="1">
        <v>26</v>
      </c>
      <c r="BP15" s="1">
        <v>296</v>
      </c>
      <c r="BQ15" s="1">
        <v>207</v>
      </c>
      <c r="BR15" s="1">
        <v>585</v>
      </c>
      <c r="BT15" s="1">
        <v>252</v>
      </c>
      <c r="BU15" s="1">
        <v>358</v>
      </c>
      <c r="BW15" s="1">
        <v>610</v>
      </c>
      <c r="BX15" s="1">
        <v>8</v>
      </c>
      <c r="BY15" s="1">
        <v>2</v>
      </c>
      <c r="BZ15" s="1">
        <v>35</v>
      </c>
      <c r="CB15" s="1">
        <v>26</v>
      </c>
      <c r="CC15" s="1">
        <v>106</v>
      </c>
      <c r="CD15" s="1">
        <v>251</v>
      </c>
      <c r="CE15" s="1">
        <v>104</v>
      </c>
      <c r="CF15" s="1">
        <v>532</v>
      </c>
      <c r="CG15" s="1">
        <v>112</v>
      </c>
      <c r="CH15" s="1">
        <v>299</v>
      </c>
      <c r="CI15" s="1">
        <v>139</v>
      </c>
      <c r="CJ15" s="1">
        <v>550</v>
      </c>
      <c r="CK15" s="1">
        <v>3</v>
      </c>
      <c r="CO15" s="1">
        <v>26</v>
      </c>
      <c r="CP15" s="1">
        <v>144</v>
      </c>
      <c r="CR15" s="1">
        <v>17</v>
      </c>
      <c r="CT15" s="1">
        <v>129</v>
      </c>
      <c r="CU15" s="1">
        <v>84</v>
      </c>
      <c r="CW15" s="1">
        <v>403</v>
      </c>
      <c r="CY15" s="1">
        <v>156</v>
      </c>
      <c r="DA15" s="1">
        <v>245</v>
      </c>
      <c r="DC15" s="1">
        <v>401</v>
      </c>
      <c r="DD15" s="1">
        <v>8</v>
      </c>
      <c r="DE15" s="1">
        <v>3</v>
      </c>
      <c r="DF15" s="1">
        <v>5</v>
      </c>
      <c r="DG15" s="1">
        <v>15</v>
      </c>
      <c r="DH15" s="1">
        <v>0</v>
      </c>
      <c r="DI15" s="1">
        <v>31</v>
      </c>
      <c r="DK15" s="1">
        <v>3</v>
      </c>
      <c r="DL15" s="1">
        <v>79</v>
      </c>
      <c r="DN15" s="1">
        <v>111</v>
      </c>
      <c r="DP15" s="1">
        <v>18</v>
      </c>
      <c r="DQ15" s="1">
        <v>1</v>
      </c>
      <c r="DR15" s="1">
        <v>95</v>
      </c>
      <c r="DU15" s="1">
        <v>369</v>
      </c>
      <c r="DV15" s="1">
        <v>159</v>
      </c>
      <c r="DZ15" s="1">
        <v>151</v>
      </c>
      <c r="EA15" s="1">
        <v>310</v>
      </c>
      <c r="EB15" s="1">
        <v>1</v>
      </c>
      <c r="EC15" s="1">
        <v>8</v>
      </c>
      <c r="ED15" s="1">
        <v>0</v>
      </c>
      <c r="EE15" s="1">
        <v>25</v>
      </c>
      <c r="EF15" s="1">
        <v>148</v>
      </c>
      <c r="EG15" s="1">
        <v>42</v>
      </c>
      <c r="EH15" s="1">
        <v>5</v>
      </c>
      <c r="EI15" s="1">
        <v>168</v>
      </c>
      <c r="EJ15" s="1">
        <v>184</v>
      </c>
      <c r="EK15" s="1">
        <v>123</v>
      </c>
      <c r="EL15" s="1">
        <v>9</v>
      </c>
      <c r="EM15" s="1">
        <v>713</v>
      </c>
      <c r="EN15" s="1">
        <v>223</v>
      </c>
      <c r="EO15" s="1">
        <v>378</v>
      </c>
      <c r="EP15" s="1">
        <v>601</v>
      </c>
      <c r="EQ15" s="1">
        <v>0</v>
      </c>
      <c r="ER15" s="1">
        <v>0</v>
      </c>
      <c r="ES15" s="1">
        <v>10</v>
      </c>
      <c r="ET15" s="1">
        <v>32</v>
      </c>
      <c r="EU15" s="1">
        <v>5</v>
      </c>
      <c r="EV15" s="1">
        <v>104</v>
      </c>
      <c r="EW15" s="1">
        <v>42</v>
      </c>
      <c r="EX15" s="1">
        <v>0</v>
      </c>
      <c r="EY15" s="1">
        <v>7</v>
      </c>
      <c r="EZ15" s="1">
        <v>22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13</v>
      </c>
      <c r="FI15" s="1">
        <v>1</v>
      </c>
      <c r="FJ15" s="1">
        <v>22</v>
      </c>
      <c r="FK15" s="1">
        <v>14</v>
      </c>
      <c r="FL15" s="1">
        <v>0</v>
      </c>
      <c r="FM15" s="1">
        <v>42</v>
      </c>
      <c r="FN15" s="1">
        <v>9</v>
      </c>
      <c r="FO15" s="1">
        <v>0</v>
      </c>
      <c r="FP15" s="1">
        <v>74</v>
      </c>
      <c r="FQ15" s="1">
        <v>1</v>
      </c>
      <c r="FR15" s="1">
        <f>SUM(Tableau17[[#This Row],[2019-T1-ALEXANDRE Audric]:[2019-T1-MARIE Florie]])</f>
        <v>398</v>
      </c>
      <c r="FS15" s="1">
        <v>33</v>
      </c>
      <c r="FT15" s="1">
        <v>325</v>
      </c>
      <c r="FU15" s="1">
        <v>0</v>
      </c>
      <c r="FV15" s="1">
        <v>227</v>
      </c>
      <c r="FW15" s="1">
        <v>0</v>
      </c>
      <c r="FX15" s="1">
        <v>585</v>
      </c>
      <c r="FY15" s="1">
        <v>0</v>
      </c>
      <c r="FZ15" s="1">
        <v>358</v>
      </c>
      <c r="GA15" s="1">
        <v>0</v>
      </c>
      <c r="GB15" s="1">
        <v>252</v>
      </c>
      <c r="GC15" s="1">
        <v>0</v>
      </c>
      <c r="GD15" s="1">
        <v>610</v>
      </c>
      <c r="GE15" s="1">
        <v>106</v>
      </c>
      <c r="GF15" s="1">
        <v>253</v>
      </c>
      <c r="GG15" s="1">
        <v>8</v>
      </c>
      <c r="GH15" s="1">
        <v>165</v>
      </c>
      <c r="GI15" s="1">
        <v>0</v>
      </c>
      <c r="GJ15" s="1">
        <v>532</v>
      </c>
      <c r="GK15" s="1">
        <v>112</v>
      </c>
      <c r="GL15" s="1">
        <v>299</v>
      </c>
      <c r="GM15" s="1">
        <v>0</v>
      </c>
      <c r="GN15" s="1">
        <v>139</v>
      </c>
      <c r="GO15" s="1">
        <v>0</v>
      </c>
      <c r="GP15" s="1">
        <v>550</v>
      </c>
      <c r="GQ15" s="1">
        <v>144</v>
      </c>
      <c r="GR15" s="1">
        <v>129</v>
      </c>
      <c r="GS15" s="1">
        <v>0</v>
      </c>
      <c r="GT15" s="1">
        <v>127</v>
      </c>
      <c r="GU15" s="1">
        <v>3</v>
      </c>
      <c r="GV15" s="1">
        <v>403</v>
      </c>
      <c r="GW15" s="1">
        <v>156</v>
      </c>
      <c r="GX15" s="1">
        <v>245</v>
      </c>
      <c r="GY15" s="1">
        <v>0</v>
      </c>
      <c r="GZ15" s="1">
        <v>0</v>
      </c>
      <c r="HA15" s="1">
        <v>0</v>
      </c>
      <c r="HB15" s="1">
        <v>401</v>
      </c>
      <c r="HC15" s="1">
        <v>201</v>
      </c>
      <c r="HD15" s="1">
        <v>148</v>
      </c>
      <c r="HE15" s="1">
        <v>123</v>
      </c>
      <c r="HF15" s="1">
        <v>236</v>
      </c>
      <c r="HG15" s="1">
        <v>5</v>
      </c>
      <c r="HH15" s="1">
        <v>713</v>
      </c>
      <c r="HI15" s="1">
        <v>223</v>
      </c>
      <c r="HJ15" s="1">
        <v>0</v>
      </c>
      <c r="HK15" s="1">
        <v>378</v>
      </c>
      <c r="HL15" s="1">
        <v>0</v>
      </c>
      <c r="HM15" s="1">
        <v>0</v>
      </c>
      <c r="HN15" s="1">
        <v>601</v>
      </c>
      <c r="HO15" s="1">
        <v>130</v>
      </c>
      <c r="HP15" s="1">
        <v>51</v>
      </c>
      <c r="HQ15" s="1">
        <v>74</v>
      </c>
      <c r="HR15" s="1">
        <v>132</v>
      </c>
      <c r="HS15" s="1">
        <v>19</v>
      </c>
      <c r="HT15" s="1">
        <v>406</v>
      </c>
      <c r="HU15" s="1">
        <v>41</v>
      </c>
      <c r="HV15" s="1">
        <v>114</v>
      </c>
      <c r="HW15" s="1">
        <v>11</v>
      </c>
      <c r="HX15" s="1">
        <v>111</v>
      </c>
      <c r="HY15" s="1">
        <v>0</v>
      </c>
      <c r="HZ15" s="1">
        <v>277</v>
      </c>
      <c r="IA15" s="1">
        <v>5</v>
      </c>
      <c r="IB15" s="1">
        <v>126</v>
      </c>
      <c r="IC15" s="1">
        <v>95</v>
      </c>
      <c r="ID15" s="1">
        <v>139</v>
      </c>
      <c r="IE15" s="1">
        <v>4</v>
      </c>
      <c r="IF15" s="1">
        <v>369</v>
      </c>
      <c r="IG15" s="1">
        <v>0</v>
      </c>
      <c r="IH15" s="1">
        <v>0</v>
      </c>
      <c r="II15" s="1">
        <v>151</v>
      </c>
      <c r="IJ15" s="1">
        <v>159</v>
      </c>
      <c r="IK15" s="1">
        <v>0</v>
      </c>
      <c r="IL15" s="1">
        <v>310</v>
      </c>
      <c r="IM15" s="26">
        <f>IFERROR(Tableau17[[#This Row],[LDIV]]/Tableau17[[#This Row],[Total général]],"")</f>
        <v>0</v>
      </c>
      <c r="IN15" s="26">
        <f>IFERROR(Tableau17[[#This Row],[LDVC]]/Tableau17[[#This Row],[Total général]],"")</f>
        <v>0</v>
      </c>
      <c r="IO15" s="26">
        <f>IFERROR(Tableau17[[#This Row],[LDVD]]/Tableau17[[#This Row],[Total général]],"")</f>
        <v>0.28880866425992779</v>
      </c>
      <c r="IP15" s="26">
        <f>IFERROR(Tableau17[[#This Row],[LDVG]]/Tableau17[[#This Row],[Total général]],"")</f>
        <v>4.6931407942238268E-2</v>
      </c>
      <c r="IQ15" s="26">
        <f>IFERROR(Tableau17[[#This Row],[LEXD]]/Tableau17[[#This Row],[Total général]],"")</f>
        <v>0</v>
      </c>
      <c r="IR15" s="26">
        <f>IFERROR(Tableau17[[#This Row],[LEXG]]/Tableau17[[#This Row],[Total général]],"")</f>
        <v>1.0830324909747292E-2</v>
      </c>
      <c r="IS15" s="26">
        <f>IFERROR(Tableau17[[#This Row],[LLR]]/Tableau17[[#This Row],[Total général]],"")</f>
        <v>0.12274368231046931</v>
      </c>
      <c r="IT15" s="26">
        <f>IFERROR(Tableau17[[#This Row],[LREM]]/Tableau17[[#This Row],[Total général]],"")</f>
        <v>3.9711191335740074E-2</v>
      </c>
      <c r="IU15" s="26">
        <f>IFERROR(Tableau17[[#This Row],[LRN]]/Tableau17[[#This Row],[Total général]],"")</f>
        <v>0.14801444043321299</v>
      </c>
      <c r="IV15" s="26">
        <f>IFERROR(Tableau17[[#This Row],[LUG]]/Tableau17[[#This Row],[Total général]],"")</f>
        <v>0.26714801444043323</v>
      </c>
      <c r="IW15" s="26">
        <f>IFERROR(Tableau17[[#This Row],[LVEC]]/Tableau17[[#This Row],[Total général]],"")</f>
        <v>7.5812274368231042E-2</v>
      </c>
      <c r="IX15" s="26">
        <f>IFERROR(Tableau17[[#This Row],[2008-T1-LCMD]]/Tableau17[[#This Row],[2008-T1-TOTAL]],"")</f>
        <v>3.9316239316239315E-2</v>
      </c>
      <c r="IY15" s="26">
        <f>IFERROR(Tableau17[[#This Row],[2008-T1-LDVD]]/Tableau17[[#This Row],[2008-T1-TOTAL]],"")</f>
        <v>1.0256410256410256E-2</v>
      </c>
      <c r="IZ15" s="26">
        <f>IFERROR(Tableau17[[#This Row],[2008-T1-LEXD]]/Tableau17[[#This Row],[2008-T1-TOTAL]],"")</f>
        <v>1.1965811965811967E-2</v>
      </c>
      <c r="JA15" s="26">
        <f>IFERROR(Tableau17[[#This Row],[2008-T1-LEXG]]/Tableau17[[#This Row],[2008-T1-TOTAL]],"")</f>
        <v>3.4188034188034191E-2</v>
      </c>
      <c r="JB15" s="26">
        <f>IFERROR(Tableau17[[#This Row],[2008-T1-LFN]]/Tableau17[[#This Row],[2008-T1-TOTAL]],"")</f>
        <v>4.4444444444444446E-2</v>
      </c>
      <c r="JC15" s="26">
        <f>IFERROR(Tableau17[[#This Row],[2008-T1-LMAJ]]/Tableau17[[#This Row],[2008-T1-TOTAL]],"")</f>
        <v>0.50598290598290596</v>
      </c>
      <c r="JD15" s="26">
        <f>IFERROR(Tableau17[[#This Row],[2008-T1-LUG]]/Tableau17[[#This Row],[2008-T1-TOTAL]],"")</f>
        <v>0.35384615384615387</v>
      </c>
      <c r="JE15" s="26">
        <f>IFERROR(Tableau17[[#This Row],[2008-T2-LFN]]/Tableau17[[#This Row],[2008-T2-TOTAL]],"")</f>
        <v>0</v>
      </c>
      <c r="JF15" s="26">
        <f>IFERROR(Tableau17[[#This Row],[2008-T2-LGC]]/Tableau17[[#This Row],[2008-T2-TOTAL]],"")</f>
        <v>0.41311475409836068</v>
      </c>
      <c r="JG15" s="26">
        <f>IFERROR(Tableau17[[#This Row],[2008-T2-LMAJ]]/Tableau17[[#This Row],[2008-T2-TOTAL]],"")</f>
        <v>0.58688524590163937</v>
      </c>
      <c r="JH15" s="26">
        <f>IFERROR(Tableau17[[#This Row],[2008-T2-LUG]]/Tableau17[[#This Row],[2008-T2-TOTAL]],"")</f>
        <v>0</v>
      </c>
      <c r="JI15" s="26">
        <f>IFERROR(Tableau17[[#This Row],[2014-T1-LDIV]]/Tableau17[[#This Row],[2014-T1-TOTAL]],"")</f>
        <v>1.5037593984962405E-2</v>
      </c>
      <c r="JJ15" s="26">
        <f>IFERROR(Tableau17[[#This Row],[2014-T1-LDVD]]/Tableau17[[#This Row],[2014-T1-TOTAL]],"")</f>
        <v>3.7593984962406013E-3</v>
      </c>
      <c r="JK15" s="26">
        <f>IFERROR(Tableau17[[#This Row],[2014-T1-LDVG]]/Tableau17[[#This Row],[2014-T1-TOTAL]],"")</f>
        <v>6.5789473684210523E-2</v>
      </c>
      <c r="JL15" s="26">
        <f>IFERROR(Tableau17[[#This Row],[2014-T1-LEXG]]/Tableau17[[#This Row],[2014-T1-TOTAL]],"")</f>
        <v>0</v>
      </c>
      <c r="JM15" s="26">
        <f>IFERROR(Tableau17[[#This Row],[2014-T1-LFG]]/Tableau17[[#This Row],[2014-T1-TOTAL]],"")</f>
        <v>4.8872180451127817E-2</v>
      </c>
      <c r="JN15" s="26">
        <f>IFERROR(Tableau17[[#This Row],[2014-T1-LFN]]/Tableau17[[#This Row],[2014-T1-TOTAL]],"")</f>
        <v>0.19924812030075187</v>
      </c>
      <c r="JO15" s="26">
        <f>IFERROR(Tableau17[[#This Row],[2014-T1-LUD]]/Tableau17[[#This Row],[2014-T1-TOTAL]],"")</f>
        <v>0.4718045112781955</v>
      </c>
      <c r="JP15" s="26">
        <f>IFERROR(Tableau17[[#This Row],[2014-T1-LUG]]/Tableau17[[#This Row],[2014-T1-TOTAL]],"")</f>
        <v>0.19548872180451127</v>
      </c>
      <c r="JQ15" s="26">
        <f>IFERROR(Tableau17[[#This Row],[2014-T2-LFN]]/Tableau17[[#This Row],[2014-T2-TOTAL]],"")</f>
        <v>0.20363636363636364</v>
      </c>
      <c r="JR15" s="26">
        <f>IFERROR(Tableau17[[#This Row],[2014-T2-LUD]]/Tableau17[[#This Row],[2014-T2-TOTAL]],"")</f>
        <v>0.54363636363636358</v>
      </c>
      <c r="JS15" s="26">
        <f>IFERROR(Tableau17[[#This Row],[2014-T2-LUG]]/Tableau17[[#This Row],[2014-T2-TOTAL]],"")</f>
        <v>0.25272727272727274</v>
      </c>
      <c r="JT15" s="26">
        <f>IFERROR(Tableau17[[#This Row],[2015-T1-BC-DIV]]/Tableau17[[#This Row],[2015-T1-TOTAL]],"")</f>
        <v>7.4441687344913151E-3</v>
      </c>
      <c r="JU15" s="26">
        <f>IFERROR(Tableau17[[#This Row],[2015-T1-BC-DLF]]/Tableau17[[#This Row],[2015-T1-TOTAL]],"")</f>
        <v>0</v>
      </c>
      <c r="JV15" s="26">
        <f>IFERROR(Tableau17[[#This Row],[2015-T1-BC-DVD]]/Tableau17[[#This Row],[2015-T1-TOTAL]],"")</f>
        <v>0</v>
      </c>
      <c r="JW15" s="26">
        <f>IFERROR(Tableau17[[#This Row],[2015-T1-BC-DVG]]/Tableau17[[#This Row],[2015-T1-TOTAL]],"")</f>
        <v>0</v>
      </c>
      <c r="JX15" s="26">
        <f>IFERROR(Tableau17[[#This Row],[2015-T1-BC-FG]]/Tableau17[[#This Row],[2015-T1-TOTAL]],"")</f>
        <v>6.4516129032258063E-2</v>
      </c>
      <c r="JY15" s="26">
        <f>IFERROR(Tableau17[[#This Row],[2015-T1-BC-FN]]/Tableau17[[#This Row],[2015-T1-TOTAL]],"")</f>
        <v>0.35732009925558311</v>
      </c>
      <c r="JZ15" s="26">
        <f>IFERROR(Tableau17[[#This Row],[2015-T1-BC-MDM]]/Tableau17[[#This Row],[2015-T1-TOTAL]],"")</f>
        <v>0</v>
      </c>
      <c r="KA15" s="26">
        <f>IFERROR(Tableau17[[#This Row],[2015-T1-BC-RDG]]/Tableau17[[#This Row],[2015-T1-TOTAL]],"")</f>
        <v>4.2183622828784122E-2</v>
      </c>
      <c r="KB15" s="26">
        <f>IFERROR(Tableau17[[#This Row],[2015-T1-BC-SOC]]/Tableau17[[#This Row],[2015-T1-TOTAL]],"")</f>
        <v>0</v>
      </c>
      <c r="KC15" s="26">
        <f>IFERROR(Tableau17[[#This Row],[2015-T1-BC-UD]]/Tableau17[[#This Row],[2015-T1-TOTAL]],"")</f>
        <v>0.32009925558312657</v>
      </c>
      <c r="KD15" s="26">
        <f>IFERROR(Tableau17[[#This Row],[2015-T1-BC-UG]]/Tableau17[[#This Row],[2015-T1-TOTAL]],"")</f>
        <v>0.20843672456575682</v>
      </c>
      <c r="KE15" s="26">
        <f>IFERROR(Tableau17[[#This Row],[2015-T1-BC-VEC]]/Tableau17[[#This Row],[2015-T1-TOTAL]],"")</f>
        <v>0</v>
      </c>
      <c r="KF15" s="26">
        <f>IFERROR(Tableau17[[#This Row],[2015-T2-BC-DVG]]/Tableau17[[#This Row],[2015-T2-TOTAL]],"")</f>
        <v>0</v>
      </c>
      <c r="KG15" s="26">
        <f>IFERROR(Tableau17[[#This Row],[2015-T2-BC-FN]]/Tableau17[[#This Row],[2015-T2-TOTAL]],"")</f>
        <v>0.38902743142144636</v>
      </c>
      <c r="KH15" s="26">
        <f>IFERROR(Tableau17[[#This Row],[2015-T2-BC-SOC]]/Tableau17[[#This Row],[2015-T2-TOTAL]],"")</f>
        <v>0</v>
      </c>
      <c r="KI15" s="26">
        <f>IFERROR(Tableau17[[#This Row],[2015-T2-BC-UD]]/Tableau17[[#This Row],[2015-T2-TOTAL]],"")</f>
        <v>0.61097256857855364</v>
      </c>
      <c r="KJ15" s="26">
        <f>IFERROR(Tableau17[[#This Row],[2015-T2-BC-UG]]/Tableau17[[#This Row],[2015-T2-TOTAL]],"")</f>
        <v>0</v>
      </c>
      <c r="KK15" s="26">
        <f>IFERROR(Tableau17[[#This Row],[2017 (L)-T1-COM]]/Tableau17[[#This Row],[2017 (L)-T1-TOTAL]],"")</f>
        <v>2.1680216802168022E-2</v>
      </c>
      <c r="KL15" s="26">
        <f>IFERROR(Tableau17[[#This Row],[2017 (L)-T1-DIV]]/Tableau17[[#This Row],[2017 (L)-T1-TOTAL]],"")</f>
        <v>8.130081300813009E-3</v>
      </c>
      <c r="KM15" s="26">
        <f>IFERROR(Tableau17[[#This Row],[2017 (L)-T1-DLF]]/Tableau17[[#This Row],[2017 (L)-T1-TOTAL]],"")</f>
        <v>1.3550135501355014E-2</v>
      </c>
      <c r="KN15" s="26">
        <f>IFERROR(Tableau17[[#This Row],[2017 (L)-T1-DVD]]/Tableau17[[#This Row],[2017 (L)-T1-TOTAL]],"")</f>
        <v>4.065040650406504E-2</v>
      </c>
      <c r="KO15" s="26">
        <f>IFERROR(Tableau17[[#This Row],[2017 (L)-T1-DVG]]/Tableau17[[#This Row],[2017 (L)-T1-TOTAL]],"")</f>
        <v>0</v>
      </c>
      <c r="KP15" s="26">
        <f>IFERROR(Tableau17[[#This Row],[2017 (L)-T1-ECO]]/Tableau17[[#This Row],[2017 (L)-T1-TOTAL]],"")</f>
        <v>8.4010840108401083E-2</v>
      </c>
      <c r="KQ15" s="26">
        <f>IFERROR(Tableau17[[#This Row],[2017 (L)-T1-EXD]]/Tableau17[[#This Row],[2017 (L)-T1-TOTAL]],"")</f>
        <v>0</v>
      </c>
      <c r="KR15" s="26">
        <f>IFERROR(Tableau17[[#This Row],[2017 (L)-T1-EXG]]/Tableau17[[#This Row],[2017 (L)-T1-TOTAL]],"")</f>
        <v>8.130081300813009E-3</v>
      </c>
      <c r="KS15" s="26">
        <f>IFERROR(Tableau17[[#This Row],[2017 (L)-T1-FI]]/Tableau17[[#This Row],[2017 (L)-T1-TOTAL]],"")</f>
        <v>0.21409214092140921</v>
      </c>
      <c r="KT15" s="26">
        <f>IFERROR(Tableau17[[#This Row],[2017 (L)-T1-FN]]/Tableau17[[#This Row],[2017 (L)-T1-TOTAL]],"")</f>
        <v>0</v>
      </c>
      <c r="KU15" s="26">
        <f>IFERROR(Tableau17[[#This Row],[2017 (L)-T1-LR]]/Tableau17[[#This Row],[2017 (L)-T1-TOTAL]],"")</f>
        <v>0.30081300813008133</v>
      </c>
      <c r="KV15" s="26">
        <f>IFERROR(Tableau17[[#This Row],[2017 (L)-T1-MDM]]/Tableau17[[#This Row],[2017 (L)-T1-TOTAL]],"")</f>
        <v>0</v>
      </c>
      <c r="KW15" s="26">
        <f>IFERROR(Tableau17[[#This Row],[2017 (L)-T1-RDG]]/Tableau17[[#This Row],[2017 (L)-T1-TOTAL]],"")</f>
        <v>4.878048780487805E-2</v>
      </c>
      <c r="KX15" s="26">
        <f>IFERROR(Tableau17[[#This Row],[2017 (L)-T1-REG]]/Tableau17[[#This Row],[2017 (L)-T1-TOTAL]],"")</f>
        <v>2.7100271002710027E-3</v>
      </c>
      <c r="KY15" s="26">
        <f>IFERROR(Tableau17[[#This Row],[2017 (L)-T1-REM]]/Tableau17[[#This Row],[2017 (L)-T1-TOTAL]],"")</f>
        <v>0.25745257452574527</v>
      </c>
      <c r="KZ15" s="26">
        <f>IFERROR(Tableau17[[#This Row],[2017 (L)-T1-SOC]]/Tableau17[[#This Row],[2017 (L)-T1-TOTAL]],"")</f>
        <v>0</v>
      </c>
      <c r="LA15" s="26">
        <f>IFERROR(Tableau17[[#This Row],[2017 (L)-T1-UDI]]/Tableau17[[#This Row],[2017 (L)-T1-TOTAL]],"")</f>
        <v>0</v>
      </c>
      <c r="LB15" s="26">
        <f>IFERROR(Tableau17[[#This Row],[2017 (L)-T2-FI]]/Tableau17[[#This Row],[2017 (L)-T2-TOTAL]],"")</f>
        <v>0.51290322580645165</v>
      </c>
      <c r="LC15" s="26">
        <f>IFERROR(Tableau17[[#This Row],[2017 (L)-T2-FN]]/Tableau17[[#This Row],[2017 (L)-T2-TOTAL]],"")</f>
        <v>0</v>
      </c>
      <c r="LD15" s="26">
        <f>IFERROR(Tableau17[[#This Row],[2017 (L)-T2-LR]]/Tableau17[[#This Row],[2017 (L)-T2-TOTAL]],"")</f>
        <v>0</v>
      </c>
      <c r="LE15" s="26">
        <f>IFERROR(Tableau17[[#This Row],[2017 (L)-T2-MDM]]/Tableau17[[#This Row],[2017 (L)-T2-TOTAL]],"")</f>
        <v>0</v>
      </c>
      <c r="LF15" s="26">
        <f>IFERROR(Tableau17[[#This Row],[2017 (L)-T2-REM]]/Tableau17[[#This Row],[2017 (L)-T2-TOTAL]],"")</f>
        <v>0.48709677419354841</v>
      </c>
      <c r="LG15" s="26">
        <f>IFERROR(Tableau17[[#This Row],[2017-T1-ARTHAUD Nathalie]]/Tableau17[[#This Row],[2017-T1-TOTAL]],"")</f>
        <v>1.4025245441795231E-3</v>
      </c>
      <c r="LH15" s="26">
        <f>IFERROR(Tableau17[[#This Row],[2017-T1-ASSELINEAU Fran]]/Tableau17[[#This Row],[2017-T1-TOTAL]],"")</f>
        <v>1.1220196353436185E-2</v>
      </c>
      <c r="LI15" s="26">
        <f>IFERROR(Tableau17[[#This Row],[2017-T1-CHEMINADE Jacques]]/Tableau17[[#This Row],[2017-T1-TOTAL]],"")</f>
        <v>0</v>
      </c>
      <c r="LJ15" s="26">
        <f>IFERROR(Tableau17[[#This Row],[2017-T1-DUPONT-AIGNAN Nicolas]]/Tableau17[[#This Row],[2017-T1-TOTAL]],"")</f>
        <v>3.5063113604488078E-2</v>
      </c>
      <c r="LK15" s="26">
        <f>IFERROR(Tableau17[[#This Row],[2017-T1-FILLON Fran]]/Tableau17[[#This Row],[2017-T1-TOTAL]],"")</f>
        <v>0.20757363253856942</v>
      </c>
      <c r="LL15" s="26">
        <f>IFERROR(Tableau17[[#This Row],[2017-T1-HAMON Beno]]/Tableau17[[#This Row],[2017-T1-TOTAL]],"")</f>
        <v>5.890603085553997E-2</v>
      </c>
      <c r="LM15" s="26">
        <f>IFERROR(Tableau17[[#This Row],[2017-T1-LASSALLE Jean]]/Tableau17[[#This Row],[2017-T1-TOTAL]],"")</f>
        <v>7.0126227208976155E-3</v>
      </c>
      <c r="LN15" s="26">
        <f>IFERROR(Tableau17[[#This Row],[2017-T1-LE PEN Marine]]/Tableau17[[#This Row],[2017-T1-TOTAL]],"")</f>
        <v>0.23562412342215988</v>
      </c>
      <c r="LO15" s="26">
        <f>IFERROR(Tableau17[[#This Row],[2017-T1-M Jean-Luc]]/Tableau17[[#This Row],[2017-T1-TOTAL]],"")</f>
        <v>0.25806451612903225</v>
      </c>
      <c r="LP15" s="26">
        <f>IFERROR(Tableau17[[#This Row],[2017-T1-MACRON Emmanuel]]/Tableau17[[#This Row],[2017-T1-TOTAL]],"")</f>
        <v>0.17251051893408134</v>
      </c>
      <c r="LQ15" s="26">
        <f>IFERROR(Tableau17[[#This Row],[2017-T1-POUTOU Philippe]]/Tableau17[[#This Row],[2017-T1-TOTAL]],"")</f>
        <v>1.2622720897615708E-2</v>
      </c>
      <c r="LR15" s="26">
        <f>IFERROR(Tableau17[[#This Row],[2017-T2-LE PEN Marine]]/Tableau17[[#This Row],[2017-T2-TOTAL]],"")</f>
        <v>0.37104825291181365</v>
      </c>
      <c r="LS15" s="26">
        <f>IFERROR(Tableau17[[#This Row],[2017-T2-MACRON Emmanuel]]/Tableau17[[#This Row],[2017-T2-TOTAL]],"")</f>
        <v>0.62895174708818635</v>
      </c>
      <c r="LT15" s="26">
        <f>IFERROR(Tableau17[[#This Row],[2019-T1-ALEXANDRE Audric]]/Tableau17[[#This Row],[2019-T1-TOTAL]],"")</f>
        <v>0</v>
      </c>
      <c r="LU15" s="26">
        <f>IFERROR(Tableau17[[#This Row],[2019-T1-ARTHAUD Nathalie]]/Tableau17[[#This Row],[2019-T1-TOTAL]],"")</f>
        <v>0</v>
      </c>
      <c r="LV15" s="26">
        <f>IFERROR(Tableau17[[#This Row],[2019-T1-ASSELINEAU François]]/Tableau17[[#This Row],[2019-T1-TOTAL]],"")</f>
        <v>2.5125628140703519E-2</v>
      </c>
      <c r="LW15" s="26">
        <f>IFERROR(Tableau17[[#This Row],[2019-T1-AUBRY Manon]]/Tableau17[[#This Row],[2019-T1-TOTAL]],"")</f>
        <v>8.0402010050251257E-2</v>
      </c>
      <c r="LX15" s="26">
        <f>IFERROR(Tableau17[[#This Row],[2019-T1-AZERGUI Nagib]]/Tableau17[[#This Row],[2019-T1-TOTAL]],"")</f>
        <v>1.2562814070351759E-2</v>
      </c>
      <c r="LY15" s="26">
        <f>IFERROR(Tableau17[[#This Row],[2019-T1-BARDELLA Jordan]]/Tableau17[[#This Row],[2019-T1-TOTAL]],"")</f>
        <v>0.2613065326633166</v>
      </c>
      <c r="LZ15" s="26">
        <f>IFERROR(Tableau17[[#This Row],[2019-T1-BELLAMY François-Xavier]]/Tableau17[[#This Row],[2019-T1-TOTAL]],"")</f>
        <v>0.10552763819095477</v>
      </c>
      <c r="MA15" s="26">
        <f>IFERROR(Tableau17[[#This Row],[2019-T1-BIDOU Olivier]]/Tableau17[[#This Row],[2019-T1-TOTAL]],"")</f>
        <v>0</v>
      </c>
      <c r="MB15" s="26">
        <f>IFERROR(Tableau17[[#This Row],[2019-T1-BOURG Dominique]]/Tableau17[[#This Row],[2019-T1-TOTAL]],"")</f>
        <v>1.7587939698492462E-2</v>
      </c>
      <c r="MC15" s="26">
        <f>IFERROR(Tableau17[[#This Row],[2019-T1-BROSSAT Ian]]/Tableau17[[#This Row],[2019-T1-TOTAL]],"")</f>
        <v>5.5276381909547742E-2</v>
      </c>
      <c r="MD15" s="26">
        <f>IFERROR(Tableau17[[#This Row],[2019-T1-CAILLAUD Sophie]]/Tableau17[[#This Row],[2019-T1-TOTAL]],"")</f>
        <v>0</v>
      </c>
      <c r="ME15" s="26">
        <f>IFERROR(Tableau17[[#This Row],[2019-T1-CAMUS Renaud]]/Tableau17[[#This Row],[2019-T1-TOTAL]],"")</f>
        <v>0</v>
      </c>
      <c r="MF15" s="26">
        <f>IFERROR(Tableau17[[#This Row],[2019-T1-CHALENÇON Christophe]]/Tableau17[[#This Row],[2019-T1-TOTAL]],"")</f>
        <v>0</v>
      </c>
      <c r="MG15" s="26">
        <f>IFERROR(Tableau17[[#This Row],[2019-T1-CORBET Cathy Denise Ginette]]/Tableau17[[#This Row],[2019-T1-TOTAL]],"")</f>
        <v>0</v>
      </c>
      <c r="MH15" s="26">
        <f>IFERROR(Tableau17[[#This Row],[2019-T1-DE PREVOISIN Robert]]/Tableau17[[#This Row],[2019-T1-TOTAL]],"")</f>
        <v>0</v>
      </c>
      <c r="MI15" s="26">
        <f>IFERROR(Tableau17[[#This Row],[2019-T1-DELFEL Thérèse]]/Tableau17[[#This Row],[2019-T1-TOTAL]],"")</f>
        <v>0</v>
      </c>
      <c r="MJ15" s="26">
        <f>IFERROR(Tableau17[[#This Row],[2019-T1-DIEUMEGARD Pierre]]/Tableau17[[#This Row],[2019-T1-TOTAL]],"")</f>
        <v>0</v>
      </c>
      <c r="MK15" s="26">
        <f>IFERROR(Tableau17[[#This Row],[2019-T1-DUPONT-AIGNAN Nicolas]]/Tableau17[[#This Row],[2019-T1-TOTAL]],"")</f>
        <v>3.2663316582914576E-2</v>
      </c>
      <c r="ML15" s="26">
        <f>IFERROR(Tableau17[[#This Row],[2019-T1-GERNIGON Yves]]/Tableau17[[#This Row],[2019-T1-TOTAL]],"")</f>
        <v>2.5125628140703518E-3</v>
      </c>
      <c r="MM15" s="26">
        <f>IFERROR(Tableau17[[#This Row],[2019-T1-GLUCKSMANN Raphaël]]/Tableau17[[#This Row],[2019-T1-TOTAL]],"")</f>
        <v>5.5276381909547742E-2</v>
      </c>
      <c r="MN15" s="26">
        <f>IFERROR(Tableau17[[#This Row],[2019-T1-HAMON Benoît]]/Tableau17[[#This Row],[2019-T1-TOTAL]],"")</f>
        <v>3.5175879396984924E-2</v>
      </c>
      <c r="MO15" s="26">
        <f>IFERROR(Tableau17[[#This Row],[2019-T1-HELGEN Gilles]]/Tableau17[[#This Row],[2019-T1-TOTAL]],"")</f>
        <v>0</v>
      </c>
      <c r="MP15" s="26">
        <f>IFERROR(Tableau17[[#This Row],[2019-T1-JADOT Yannick]]/Tableau17[[#This Row],[2019-T1-TOTAL]],"")</f>
        <v>0.10552763819095477</v>
      </c>
      <c r="MQ15" s="26">
        <f>IFERROR(Tableau17[[#This Row],[2019-T1-LAGARDE Jean-Christophe]]/Tableau17[[#This Row],[2019-T1-TOTAL]],"")</f>
        <v>2.2613065326633167E-2</v>
      </c>
      <c r="MR15" s="26">
        <f>IFERROR(Tableau17[[#This Row],[2019-T1-LALANNE Francis]]/Tableau17[[#This Row],[2019-T1-TOTAL]],"")</f>
        <v>0</v>
      </c>
      <c r="MS15" s="26">
        <f>IFERROR(Tableau17[[#This Row],[2019-T1-LOISEAU Nathalie]]/Tableau17[[#This Row],[2019-T1-TOTAL]],"")</f>
        <v>0.18592964824120603</v>
      </c>
      <c r="MT15" s="26">
        <f>IFERROR(Tableau17[[#This Row],[2019-T1-MARIE Florie]]/Tableau17[[#This Row],[2019-T1-TOTAL]],"")</f>
        <v>2.5125628140703518E-3</v>
      </c>
      <c r="MU15" s="26">
        <f>IFERROR(Tableau17[[#This Row],[2008-T1-MACROEXTRDROITE]]/Tableau17[[#This Row],[2008-T1-MACROTOTALE]],"")</f>
        <v>5.6410256410256411E-2</v>
      </c>
      <c r="MV15" s="26">
        <f>IFERROR(Tableau17[[#This Row],[2008-T1-MACRODROITE]]/Tableau17[[#This Row],[2008-T1-MACROTOTALE]],"")</f>
        <v>0.55555555555555558</v>
      </c>
      <c r="MW15" s="26">
        <f>IFERROR(Tableau17[[#This Row],[2008-T1-MACROCENTRE]]/Tableau17[[#This Row],[2008-T1-MACROTOTALE]],"")</f>
        <v>0</v>
      </c>
      <c r="MX15" s="26">
        <f>IFERROR(Tableau17[[#This Row],[2008-T1-MACROGAUCHE]]/Tableau17[[#This Row],[2008-T1-MACROTOTALE]],"")</f>
        <v>0.38803418803418804</v>
      </c>
      <c r="MY15" s="26">
        <f>IFERROR(Tableau17[[#This Row],[2008-T1-MACROAUTRE]]/Tableau17[[#This Row],[2008-T1-MACROTOTALE]],"")</f>
        <v>0</v>
      </c>
      <c r="MZ15" s="26">
        <f>IFERROR(Tableau17[[#This Row],[2008-T2-MACROEXTRDROITE]]/Tableau17[[#This Row],[2008-T2-MACROTOTALE]],"")</f>
        <v>0</v>
      </c>
      <c r="NA15" s="26">
        <f>IFERROR(Tableau17[[#This Row],[2008-T2-MACRODROITE]]/Tableau17[[#This Row],[2008-T2-MACROTOTALE]],"")</f>
        <v>0.58688524590163937</v>
      </c>
      <c r="NB15" s="26">
        <f>IFERROR(Tableau17[[#This Row],[2008-T2-MACROCENTRE]]/Tableau17[[#This Row],[2008-T2-MACROTOTALE]],"")</f>
        <v>0</v>
      </c>
      <c r="NC15" s="26">
        <f>IFERROR(Tableau17[[#This Row],[2008-T2-MACROGAUCHE]]/Tableau17[[#This Row],[2008-T2-MACROTOTALE]],"")</f>
        <v>0.41311475409836068</v>
      </c>
      <c r="ND15" s="26">
        <f>IFERROR(Tableau17[[#This Row],[2008-T2-MACROAUTRE]]/Tableau17[[#This Row],[2008-T2-MACROTOTALE]],"")</f>
        <v>0</v>
      </c>
      <c r="NE15" s="26">
        <f>IFERROR(Tableau17[[#This Row],[2014-T1-MACROEXTRDROITE]]/Tableau17[[#This Row],[2014-T1-MACROTOTALE]],"")</f>
        <v>0.19924812030075187</v>
      </c>
      <c r="NF15" s="26">
        <f>IFERROR(Tableau17[[#This Row],[2014-T1-MACRODROITE]]/Tableau17[[#This Row],[2014-T1-MACROTOTALE]],"")</f>
        <v>0.47556390977443608</v>
      </c>
      <c r="NG15" s="26">
        <f>IFERROR(Tableau17[[#This Row],[2014-T1-MACROCENTRE]]/Tableau17[[#This Row],[2014-T1-MACROTOTALE]],"")</f>
        <v>1.5037593984962405E-2</v>
      </c>
      <c r="NH15" s="26">
        <f>IFERROR(Tableau17[[#This Row],[2014-T1-MACROGAUCHE]]/Tableau17[[#This Row],[2014-T1-MACROTOTALE]],"")</f>
        <v>0.31015037593984962</v>
      </c>
      <c r="NI15" s="26">
        <f>IFERROR(Tableau17[[#This Row],[2014-T1-MACROAUTRE]]/Tableau17[[#This Row],[2014-T1-MACROTOTALE]],"")</f>
        <v>0</v>
      </c>
      <c r="NJ15" s="26">
        <f>IFERROR(Tableau17[[#This Row],[2014-T2-MACROEXTRDROITE]]/Tableau17[[#This Row],[2014-T2-MACROTOTALE]],"")</f>
        <v>0.20363636363636364</v>
      </c>
      <c r="NK15" s="26">
        <f>IFERROR(Tableau17[[#This Row],[2014-T2-MACRODROITE]]/Tableau17[[#This Row],[2014-T2-MACROTOTALE]],"")</f>
        <v>0.54363636363636358</v>
      </c>
      <c r="NL15" s="26">
        <f>IFERROR(Tableau17[[#This Row],[2014-T2-MACROCENTRE]]/Tableau17[[#This Row],[2014-T2-MACROTOTALE]],"")</f>
        <v>0</v>
      </c>
      <c r="NM15" s="26">
        <f>IFERROR(Tableau17[[#This Row],[2014-T2-MACROGAUCHE]]/Tableau17[[#This Row],[2014-T2-MACROTOTALE]],"")</f>
        <v>0.25272727272727274</v>
      </c>
      <c r="NN15" s="26">
        <f>IFERROR(Tableau17[[#This Row],[2014-T2-MACROAUTRE]]/Tableau17[[#This Row],[2014-T2-MACROTOTALE]],"")</f>
        <v>0</v>
      </c>
      <c r="NO15" s="26">
        <f>IFERROR( Tableau17[[#This Row],[2015-T1-MACROEXTRDROITE]]/Tableau17[[#This Row],[2015-T1-MACROTOTALE]],"")</f>
        <v>0.35732009925558311</v>
      </c>
      <c r="NP15" s="26">
        <f>IFERROR(Tableau17[[#This Row],[2015-T1-MACRODROITE]]/Tableau17[[#This Row],[2015-T1-MACROTOTALE]],"")</f>
        <v>0.32009925558312657</v>
      </c>
      <c r="NQ15" s="26">
        <f>IFERROR(Tableau17[[#This Row],[2015-T1-MACROCENTRE]]/Tableau17[[#This Row],[2015-T1-MACROTOTALE]],"")</f>
        <v>0</v>
      </c>
      <c r="NR15" s="26">
        <f>IFERROR(Tableau17[[#This Row],[2015-T1-MACROGAUCHE]]/Tableau17[[#This Row],[2015-T1-MACROTOTALE]],"")</f>
        <v>0.31513647642679898</v>
      </c>
      <c r="NS15" s="26">
        <f>IFERROR(Tableau17[[#This Row],[2015-T1-MACROAUTRE]]/Tableau17[[#This Row],[2015-T1-MACROTOTALE]],"")</f>
        <v>7.4441687344913151E-3</v>
      </c>
      <c r="NT15" s="26">
        <f>IFERROR(Tableau17[[#This Row],[2015-T2-MACROEXTRDROITE]]/Tableau17[[#This Row],[2015-T2-MACROTOTALE]],"")</f>
        <v>0.38902743142144636</v>
      </c>
      <c r="NU15" s="26">
        <f>IFERROR(Tableau17[[#This Row],[2015-T2-MACRODROITE]]/Tableau17[[#This Row],[2015-T2-MACROTOTALE]],"")</f>
        <v>0.61097256857855364</v>
      </c>
      <c r="NV15" s="26">
        <f>IFERROR(Tableau17[[#This Row],[2015-T2-MACROCENTRE]]/Tableau17[[#This Row],[2015-T2-MACROTOTALE]],"")</f>
        <v>0</v>
      </c>
      <c r="NW15" s="26">
        <f>IFERROR(Tableau17[[#This Row],[2015-T2-MACROGAUCHE]]/Tableau17[[#This Row],[2015-T2-MACROTOTALE]],"")</f>
        <v>0</v>
      </c>
      <c r="NX15" s="26">
        <f>IFERROR(Tableau17[[#This Row],[2015-T2-MACROAUTRE]]/Tableau17[[#This Row],[2015-T2-MACROTOTALE]],"")</f>
        <v>0</v>
      </c>
      <c r="NY15" s="26">
        <f>IFERROR(Tableau17[[#This Row],[2017-T1-MACROEXTRDROITE]]/Tableau17[[#This Row],[2017-T1-MACROTOTALE]],"")</f>
        <v>0.28190743338008417</v>
      </c>
      <c r="NZ15" s="26">
        <f>IFERROR(Tableau17[[#This Row],[2017-T1-MACRODROITE]]/Tableau17[[#This Row],[2017-T1-MACROTOTALE]],"")</f>
        <v>0.20757363253856942</v>
      </c>
      <c r="OA15" s="26">
        <f>IFERROR(Tableau17[[#This Row],[2017-T1-MACROCENTRE]]/Tableau17[[#This Row],[2017-T1-MACROTOTALE]],"")</f>
        <v>0.17251051893408134</v>
      </c>
      <c r="OB15" s="26">
        <f>IFERROR(Tableau17[[#This Row],[2017-T1-MACROGAUCHE]]/Tableau17[[#This Row],[2017-T1-MACROTOTALE]],"")</f>
        <v>0.33099579242636745</v>
      </c>
      <c r="OC15" s="26">
        <f>IFERROR(Tableau17[[#This Row],[2017-T1-MACROAUTRE]]/Tableau17[[#This Row],[2017-T1-MACROTOTALE]],"")</f>
        <v>7.0126227208976155E-3</v>
      </c>
      <c r="OD15" s="26">
        <f>IFERROR(Tableau17[[#This Row],[2017-T2-MACROEXTRDROITE]]/Tableau17[[#This Row],[2017-T2-MACROTOTALE]],"")</f>
        <v>0.37104825291181365</v>
      </c>
      <c r="OE15" s="26">
        <f>IFERROR(Tableau17[[#This Row],[2017-T2-MACRODROITE]]/Tableau17[[#This Row],[2017-T2-MACROTOTALE]],"")</f>
        <v>0</v>
      </c>
      <c r="OF15" s="26">
        <f>IFERROR(Tableau17[[#This Row],[2017-T2-MACROCENTRE]]/Tableau17[[#This Row],[2017-T2-MACROTOTALE]],"")</f>
        <v>0.62895174708818635</v>
      </c>
      <c r="OG15" s="26">
        <f>IFERROR(Tableau17[[#This Row],[2017-T2-MACROGAUCHE]]/Tableau17[[#This Row],[2017-T2-MACROTOTALE]],"")</f>
        <v>0</v>
      </c>
      <c r="OH15" s="26">
        <f>IFERROR(Tableau17[[#This Row],[2017-T2-MACROAUTRE]]/Tableau17[[#This Row],[2017-T2-MACROTOTALE]],"")</f>
        <v>0</v>
      </c>
      <c r="OI15" s="26">
        <f>IFERROR(Tableau17[[#This Row],[2019-T1-MACROEXTRDROITE]]/Tableau17[[#This Row],[2019-T1-MACROTOTALE]],"")</f>
        <v>0.32019704433497537</v>
      </c>
      <c r="OJ15" s="26">
        <f>IFERROR(Tableau17[[#This Row],[2019-T1-MACRODROITE]]/Tableau17[[#This Row],[2019-T1-MACROTOTALE]],"")</f>
        <v>0.12561576354679804</v>
      </c>
      <c r="OK15" s="26">
        <f>IFERROR(Tableau17[[#This Row],[2019-T1-MACROCENTRE]]/Tableau17[[#This Row],[2019-T1-MACROTOTALE]],"")</f>
        <v>0.18226600985221675</v>
      </c>
      <c r="OL15" s="26">
        <f>IFERROR(Tableau17[[#This Row],[2019-T1-MACROGAUCHE]]/Tableau17[[#This Row],[2019-T1-MACROTOTALE]],"")</f>
        <v>0.3251231527093596</v>
      </c>
      <c r="OM15" s="26">
        <f>IFERROR(Tableau17[[#This Row],[2019-T1-MACROAUTRE]]/Tableau17[[#This Row],[2019-T1-MACROTOTALE]],"")</f>
        <v>4.6798029556650245E-2</v>
      </c>
      <c r="ON15" s="26">
        <f>IFERROR(Tableau17[[#This Row],[2020-T1-MACROEXTRDROITE]]/Tableau17[[#This Row],[2020-T1-MACROTOTALE]],"")</f>
        <v>0.14801444043321299</v>
      </c>
      <c r="OO15" s="26">
        <f>IFERROR(Tableau17[[#This Row],[2020-T1-MACRODROITE]]/Tableau17[[#This Row],[2020-T1-MACROTOTALE]],"")</f>
        <v>0.41155234657039713</v>
      </c>
      <c r="OP15" s="26">
        <f>IFERROR(Tableau17[[#This Row],[2020-T1-MACROCENTRE]]/Tableau17[[#This Row],[2020-T1-MACROTOTALE]],"")</f>
        <v>3.9711191335740074E-2</v>
      </c>
      <c r="OQ15" s="26">
        <f>IFERROR(Tableau17[[#This Row],[2020-T1-MACROGAUCHE]]/Tableau17[[#This Row],[2020-T1-MACROTOTALE]],"")</f>
        <v>0.4007220216606498</v>
      </c>
      <c r="OR15" s="26">
        <f>IFERROR(Tableau17[[#This Row],[2020-T1-MACROAUTRE]]/Tableau17[[#This Row],[2020-T1-MACROTOTALE]],"")</f>
        <v>0</v>
      </c>
      <c r="OS15" s="26">
        <f>IFERROR(Tableau17[[#This Row],[2017 (L)-T1-MACROEXTRDROITE]]/Tableau17[[#This Row],[2017 (L)-T1-MACROTOTALE]],"")</f>
        <v>1.3550135501355014E-2</v>
      </c>
      <c r="OT15" s="26">
        <f>IFERROR(Tableau17[[#This Row],[2017 (L)-T1-MACRODROITE]]/Tableau17[[#This Row],[2017 (L)-T1-MACROTOTALE]],"")</f>
        <v>0.34146341463414637</v>
      </c>
      <c r="OU15" s="26">
        <f>IFERROR(Tableau17[[#This Row],[2017 (L)-T1-MACROCENTRE]]/Tableau17[[#This Row],[2017 (L)-T1-MACROTOTALE]],"")</f>
        <v>0.25745257452574527</v>
      </c>
      <c r="OV15" s="26">
        <f>IFERROR(Tableau17[[#This Row],[2017 (L)-T1-MACROGAUCHE]]/Tableau17[[#This Row],[2017 (L)-T1-MACROTOTALE]],"")</f>
        <v>0.37669376693766937</v>
      </c>
      <c r="OW15" s="26">
        <f>IFERROR(Tableau17[[#This Row],[2017 (L)-T1-MACROAUTRE]]/Tableau17[[#This Row],[2017 (L)-T1-MACROTOTALE]],"")</f>
        <v>1.0840108401084011E-2</v>
      </c>
      <c r="OX15" s="26">
        <f>IFERROR(Tableau17[[#This Row],[2017 (L)-T2-MACROEXTRDROITE]]/Tableau17[[#This Row],[2017 (L)-T2-MACROTOTALE]],"")</f>
        <v>0</v>
      </c>
      <c r="OY15" s="26">
        <f>IFERROR(Tableau17[[#This Row],[2017 (L)-T2-MACRODROITE]]/Tableau17[[#This Row],[2017 (L)-T2-MACROTOTALE]],"")</f>
        <v>0</v>
      </c>
      <c r="OZ15" s="26">
        <f>IFERROR(Tableau17[[#This Row],[2017 (L)-T2-MACROCENTRE]]/Tableau17[[#This Row],[2017 (L)-T2-MACROTOTALE]],"")</f>
        <v>0.48709677419354841</v>
      </c>
      <c r="PA15" s="26">
        <f>IFERROR(Tableau17[[#This Row],[2017 (L)-T2-MACROGAUCHE]]/Tableau17[[#This Row],[2017 (L)-T2-MACROTOTALE]],"")</f>
        <v>0.51290322580645165</v>
      </c>
      <c r="PB15" s="26">
        <f>IFERROR(Tableau17[[#This Row],[2017 (L)-T2-MACROAUTRE]]/Tableau17[[#This Row],[2017 (L)-T2-MACROTOTALE]],"")</f>
        <v>0</v>
      </c>
      <c r="PC15" s="26">
        <f>IFERROR(Tableau17[[#This Row],[2008_T1_PROCUS]]/Tableau17[[#This Row],[2008_T1_INSCRITS]],0)</f>
        <v>1.5822784810126583E-2</v>
      </c>
      <c r="PD15" s="26">
        <f>IFERROR(Tableau17[[#This Row],[2008_T2_PROCUS]]/Tableau17[[#This Row],[2008_T2_INSCRITS]],0)</f>
        <v>2.4261603375527425E-2</v>
      </c>
      <c r="PE15" s="26">
        <f>Tableau17[[#This Row],[2014_T1_PROCUS]]/Tableau17[[#This Row],[2014_T1_INSCRITS]]</f>
        <v>3.1521739130434781E-2</v>
      </c>
      <c r="PF15" s="26">
        <f>IFERROR(Tableau17[[#This Row],[2014_T2_PROCUS]]/Tableau17[[#This Row],[2014_T2_INSCRITS]],0)</f>
        <v>1.5217391304347827E-2</v>
      </c>
    </row>
    <row r="16" spans="1:422" x14ac:dyDescent="0.2">
      <c r="A16" s="1">
        <v>3</v>
      </c>
      <c r="B16" s="1" t="s">
        <v>305</v>
      </c>
      <c r="C16" s="1" t="s">
        <v>306</v>
      </c>
      <c r="D16" s="1" t="s">
        <v>306</v>
      </c>
      <c r="E16" s="1">
        <v>502</v>
      </c>
      <c r="F16" s="1">
        <v>5.3892309999999997</v>
      </c>
      <c r="G16" s="1">
        <v>43.298262000000001</v>
      </c>
      <c r="H16" s="3">
        <v>1273</v>
      </c>
      <c r="I16" s="3">
        <v>159</v>
      </c>
      <c r="L16" s="1">
        <v>68</v>
      </c>
      <c r="M16" s="1">
        <v>15</v>
      </c>
      <c r="O16" s="1">
        <v>5</v>
      </c>
      <c r="P16" s="1">
        <v>35</v>
      </c>
      <c r="Q16" s="1">
        <v>19</v>
      </c>
      <c r="R16" s="1">
        <v>39</v>
      </c>
      <c r="S16" s="1">
        <v>399</v>
      </c>
      <c r="T16" s="1">
        <v>50</v>
      </c>
      <c r="U16" s="1">
        <v>630</v>
      </c>
      <c r="V16" s="1">
        <v>737</v>
      </c>
      <c r="W16" s="1">
        <v>459</v>
      </c>
      <c r="X16" s="1">
        <v>23</v>
      </c>
      <c r="Y16" s="2">
        <v>0.62279512000000004</v>
      </c>
      <c r="Z16" s="1">
        <v>737</v>
      </c>
      <c r="AA16" s="1">
        <v>489</v>
      </c>
      <c r="AB16" s="1">
        <v>39</v>
      </c>
      <c r="AC16" s="2">
        <v>0.66350067999999995</v>
      </c>
      <c r="AD16" s="1">
        <v>1273</v>
      </c>
      <c r="AE16" s="1">
        <v>633</v>
      </c>
      <c r="AF16" s="2">
        <v>0.49725058999999999</v>
      </c>
      <c r="AG16" s="1">
        <f t="shared" si="0"/>
        <v>159</v>
      </c>
      <c r="AH16" s="1">
        <v>1178</v>
      </c>
      <c r="AI16" s="1">
        <v>730</v>
      </c>
      <c r="AJ16" s="1">
        <v>15</v>
      </c>
      <c r="AK16" s="2">
        <v>0.61969439999999998</v>
      </c>
      <c r="AL16" s="1">
        <v>1178</v>
      </c>
      <c r="AM16" s="1">
        <v>803</v>
      </c>
      <c r="AN16" s="1">
        <v>26</v>
      </c>
      <c r="AO16" s="2">
        <v>0.68166384000000002</v>
      </c>
      <c r="AP16" s="1">
        <v>1124</v>
      </c>
      <c r="AQ16" s="1">
        <v>587</v>
      </c>
      <c r="AR16" s="2">
        <v>0.52224199000000004</v>
      </c>
      <c r="AS16" s="1">
        <v>1124</v>
      </c>
      <c r="AT16" s="1">
        <v>592</v>
      </c>
      <c r="AU16" s="2">
        <v>0.52669038999999995</v>
      </c>
      <c r="AV16" s="1">
        <v>1176</v>
      </c>
      <c r="AW16" s="1">
        <v>668</v>
      </c>
      <c r="AX16" s="2">
        <v>0.56802721</v>
      </c>
      <c r="AY16" s="1">
        <v>1176</v>
      </c>
      <c r="AZ16" s="1">
        <v>566</v>
      </c>
      <c r="BA16" s="2">
        <v>0.48129252</v>
      </c>
      <c r="BB16" s="1">
        <v>1176</v>
      </c>
      <c r="BC16" s="1">
        <v>963</v>
      </c>
      <c r="BD16" s="2">
        <v>0.81887754999999995</v>
      </c>
      <c r="BE16" s="1">
        <v>1176</v>
      </c>
      <c r="BF16" s="1">
        <v>884</v>
      </c>
      <c r="BG16" s="2">
        <v>0.75170068000000001</v>
      </c>
      <c r="BH16" s="1">
        <v>1201</v>
      </c>
      <c r="BI16" s="1">
        <v>684</v>
      </c>
      <c r="BJ16" s="2">
        <v>0.56952539999999996</v>
      </c>
      <c r="BK16" s="1">
        <v>62</v>
      </c>
      <c r="BL16" s="1">
        <v>4</v>
      </c>
      <c r="BM16" s="1">
        <v>6</v>
      </c>
      <c r="BN16" s="1">
        <v>79</v>
      </c>
      <c r="BO16" s="1">
        <v>27</v>
      </c>
      <c r="BP16" s="1">
        <v>243</v>
      </c>
      <c r="BQ16" s="1">
        <v>295</v>
      </c>
      <c r="BR16" s="1">
        <v>716</v>
      </c>
      <c r="BT16" s="1">
        <v>446</v>
      </c>
      <c r="BU16" s="1">
        <v>337</v>
      </c>
      <c r="BW16" s="1">
        <v>783</v>
      </c>
      <c r="BX16" s="1">
        <v>6</v>
      </c>
      <c r="BY16" s="1">
        <v>1</v>
      </c>
      <c r="BZ16" s="1">
        <v>34</v>
      </c>
      <c r="CB16" s="1">
        <v>59</v>
      </c>
      <c r="CC16" s="1">
        <v>58</v>
      </c>
      <c r="CD16" s="1">
        <v>106</v>
      </c>
      <c r="CE16" s="1">
        <v>184</v>
      </c>
      <c r="CF16" s="1">
        <v>448</v>
      </c>
      <c r="CG16" s="1">
        <v>63</v>
      </c>
      <c r="CH16" s="1">
        <v>145</v>
      </c>
      <c r="CI16" s="1">
        <v>267</v>
      </c>
      <c r="CJ16" s="1">
        <v>475</v>
      </c>
      <c r="CK16" s="1">
        <v>18</v>
      </c>
      <c r="CL16" s="1">
        <v>7</v>
      </c>
      <c r="CM16" s="1">
        <v>9</v>
      </c>
      <c r="CN16" s="1">
        <v>32</v>
      </c>
      <c r="CO16" s="1">
        <v>95</v>
      </c>
      <c r="CP16" s="1">
        <v>95</v>
      </c>
      <c r="CQ16" s="1">
        <v>7</v>
      </c>
      <c r="CT16" s="1">
        <v>88</v>
      </c>
      <c r="CU16" s="1">
        <v>212</v>
      </c>
      <c r="CW16" s="1">
        <v>563</v>
      </c>
      <c r="CY16" s="1">
        <v>132</v>
      </c>
      <c r="DB16" s="1">
        <v>406</v>
      </c>
      <c r="DC16" s="1">
        <v>538</v>
      </c>
      <c r="DE16" s="1">
        <v>17</v>
      </c>
      <c r="DF16" s="1">
        <v>4</v>
      </c>
      <c r="DG16" s="1">
        <v>0</v>
      </c>
      <c r="DH16" s="1">
        <v>9</v>
      </c>
      <c r="DI16" s="1">
        <v>15</v>
      </c>
      <c r="DJ16" s="1">
        <v>5</v>
      </c>
      <c r="DK16" s="1">
        <v>8</v>
      </c>
      <c r="DL16" s="1">
        <v>225</v>
      </c>
      <c r="DM16" s="1">
        <v>44</v>
      </c>
      <c r="DN16" s="1">
        <v>49</v>
      </c>
      <c r="DQ16" s="1">
        <v>1</v>
      </c>
      <c r="DR16" s="1">
        <v>186</v>
      </c>
      <c r="DS16" s="1">
        <v>95</v>
      </c>
      <c r="DU16" s="1">
        <v>658</v>
      </c>
      <c r="DV16" s="1">
        <v>299</v>
      </c>
      <c r="DZ16" s="1">
        <v>217</v>
      </c>
      <c r="EA16" s="1">
        <v>516</v>
      </c>
      <c r="EB16" s="1">
        <v>3</v>
      </c>
      <c r="EC16" s="1">
        <v>8</v>
      </c>
      <c r="ED16" s="1">
        <v>0</v>
      </c>
      <c r="EE16" s="1">
        <v>16</v>
      </c>
      <c r="EF16" s="1">
        <v>124</v>
      </c>
      <c r="EG16" s="1">
        <v>119</v>
      </c>
      <c r="EH16" s="1">
        <v>3</v>
      </c>
      <c r="EI16" s="1">
        <v>108</v>
      </c>
      <c r="EJ16" s="1">
        <v>355</v>
      </c>
      <c r="EK16" s="1">
        <v>210</v>
      </c>
      <c r="EL16" s="1">
        <v>9</v>
      </c>
      <c r="EM16" s="1">
        <v>955</v>
      </c>
      <c r="EN16" s="1">
        <v>151</v>
      </c>
      <c r="EO16" s="1">
        <v>649</v>
      </c>
      <c r="EP16" s="1">
        <v>800</v>
      </c>
      <c r="EQ16" s="1">
        <v>0</v>
      </c>
      <c r="ER16" s="1">
        <v>4</v>
      </c>
      <c r="ES16" s="1">
        <v>13</v>
      </c>
      <c r="ET16" s="1">
        <v>65</v>
      </c>
      <c r="EU16" s="1">
        <v>1</v>
      </c>
      <c r="EV16" s="1">
        <v>75</v>
      </c>
      <c r="EW16" s="1">
        <v>32</v>
      </c>
      <c r="EX16" s="1">
        <v>0</v>
      </c>
      <c r="EY16" s="1">
        <v>11</v>
      </c>
      <c r="EZ16" s="1">
        <v>41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1</v>
      </c>
      <c r="FH16" s="1">
        <v>8</v>
      </c>
      <c r="FI16" s="1">
        <v>0</v>
      </c>
      <c r="FJ16" s="1">
        <v>57</v>
      </c>
      <c r="FK16" s="1">
        <v>40</v>
      </c>
      <c r="FL16" s="1">
        <v>0</v>
      </c>
      <c r="FM16" s="1">
        <v>200</v>
      </c>
      <c r="FN16" s="1">
        <v>2</v>
      </c>
      <c r="FO16" s="1">
        <v>0</v>
      </c>
      <c r="FP16" s="1">
        <v>121</v>
      </c>
      <c r="FQ16" s="1">
        <v>0</v>
      </c>
      <c r="FR16" s="1">
        <f>SUM(Tableau17[[#This Row],[2019-T1-ALEXANDRE Audric]:[2019-T1-MARIE Florie]])</f>
        <v>671</v>
      </c>
      <c r="FS16" s="1">
        <v>33</v>
      </c>
      <c r="FT16" s="1">
        <v>309</v>
      </c>
      <c r="FU16" s="1">
        <v>0</v>
      </c>
      <c r="FV16" s="1">
        <v>374</v>
      </c>
      <c r="FW16" s="1">
        <v>0</v>
      </c>
      <c r="FX16" s="1">
        <v>716</v>
      </c>
      <c r="FY16" s="1">
        <v>0</v>
      </c>
      <c r="FZ16" s="1">
        <v>337</v>
      </c>
      <c r="GA16" s="1">
        <v>0</v>
      </c>
      <c r="GB16" s="1">
        <v>446</v>
      </c>
      <c r="GC16" s="1">
        <v>0</v>
      </c>
      <c r="GD16" s="1">
        <v>783</v>
      </c>
      <c r="GE16" s="1">
        <v>58</v>
      </c>
      <c r="GF16" s="1">
        <v>107</v>
      </c>
      <c r="GG16" s="1">
        <v>6</v>
      </c>
      <c r="GH16" s="1">
        <v>277</v>
      </c>
      <c r="GI16" s="1">
        <v>0</v>
      </c>
      <c r="GJ16" s="1">
        <v>448</v>
      </c>
      <c r="GK16" s="1">
        <v>63</v>
      </c>
      <c r="GL16" s="1">
        <v>145</v>
      </c>
      <c r="GM16" s="1">
        <v>0</v>
      </c>
      <c r="GN16" s="1">
        <v>267</v>
      </c>
      <c r="GO16" s="1">
        <v>0</v>
      </c>
      <c r="GP16" s="1">
        <v>475</v>
      </c>
      <c r="GQ16" s="1">
        <v>102</v>
      </c>
      <c r="GR16" s="1">
        <v>97</v>
      </c>
      <c r="GS16" s="1">
        <v>7</v>
      </c>
      <c r="GT16" s="1">
        <v>339</v>
      </c>
      <c r="GU16" s="1">
        <v>18</v>
      </c>
      <c r="GV16" s="1">
        <v>563</v>
      </c>
      <c r="GW16" s="1">
        <v>132</v>
      </c>
      <c r="GX16" s="1">
        <v>0</v>
      </c>
      <c r="GY16" s="1">
        <v>0</v>
      </c>
      <c r="GZ16" s="1">
        <v>406</v>
      </c>
      <c r="HA16" s="1">
        <v>0</v>
      </c>
      <c r="HB16" s="1">
        <v>538</v>
      </c>
      <c r="HC16" s="1">
        <v>132</v>
      </c>
      <c r="HD16" s="1">
        <v>124</v>
      </c>
      <c r="HE16" s="1">
        <v>210</v>
      </c>
      <c r="HF16" s="1">
        <v>486</v>
      </c>
      <c r="HG16" s="1">
        <v>3</v>
      </c>
      <c r="HH16" s="1">
        <v>955</v>
      </c>
      <c r="HI16" s="1">
        <v>151</v>
      </c>
      <c r="HJ16" s="1">
        <v>0</v>
      </c>
      <c r="HK16" s="1">
        <v>649</v>
      </c>
      <c r="HL16" s="1">
        <v>0</v>
      </c>
      <c r="HM16" s="1">
        <v>0</v>
      </c>
      <c r="HN16" s="1">
        <v>800</v>
      </c>
      <c r="HO16" s="1">
        <v>96</v>
      </c>
      <c r="HP16" s="1">
        <v>34</v>
      </c>
      <c r="HQ16" s="1">
        <v>121</v>
      </c>
      <c r="HR16" s="1">
        <v>407</v>
      </c>
      <c r="HS16" s="1">
        <v>16</v>
      </c>
      <c r="HT16" s="1">
        <v>674</v>
      </c>
      <c r="HU16" s="1">
        <v>39</v>
      </c>
      <c r="HV16" s="1">
        <v>103</v>
      </c>
      <c r="HW16" s="1">
        <v>19</v>
      </c>
      <c r="HX16" s="1">
        <v>469</v>
      </c>
      <c r="HY16" s="1">
        <v>0</v>
      </c>
      <c r="HZ16" s="1">
        <v>630</v>
      </c>
      <c r="IA16" s="1">
        <v>53</v>
      </c>
      <c r="IB16" s="1">
        <v>49</v>
      </c>
      <c r="IC16" s="1">
        <v>186</v>
      </c>
      <c r="ID16" s="1">
        <v>352</v>
      </c>
      <c r="IE16" s="1">
        <v>18</v>
      </c>
      <c r="IF16" s="1">
        <v>658</v>
      </c>
      <c r="IG16" s="1">
        <v>0</v>
      </c>
      <c r="IH16" s="1">
        <v>0</v>
      </c>
      <c r="II16" s="1">
        <v>217</v>
      </c>
      <c r="IJ16" s="1">
        <v>299</v>
      </c>
      <c r="IK16" s="1">
        <v>0</v>
      </c>
      <c r="IL16" s="1">
        <v>516</v>
      </c>
      <c r="IM16" s="26">
        <f>IFERROR(Tableau17[[#This Row],[LDIV]]/Tableau17[[#This Row],[Total général]],"")</f>
        <v>0</v>
      </c>
      <c r="IN16" s="26">
        <f>IFERROR(Tableau17[[#This Row],[LDVC]]/Tableau17[[#This Row],[Total général]],"")</f>
        <v>0</v>
      </c>
      <c r="IO16" s="26">
        <f>IFERROR(Tableau17[[#This Row],[LDVD]]/Tableau17[[#This Row],[Total général]],"")</f>
        <v>0.10793650793650794</v>
      </c>
      <c r="IP16" s="26">
        <f>IFERROR(Tableau17[[#This Row],[LDVG]]/Tableau17[[#This Row],[Total général]],"")</f>
        <v>2.3809523809523808E-2</v>
      </c>
      <c r="IQ16" s="26">
        <f>IFERROR(Tableau17[[#This Row],[LEXD]]/Tableau17[[#This Row],[Total général]],"")</f>
        <v>0</v>
      </c>
      <c r="IR16" s="26">
        <f>IFERROR(Tableau17[[#This Row],[LEXG]]/Tableau17[[#This Row],[Total général]],"")</f>
        <v>7.9365079365079361E-3</v>
      </c>
      <c r="IS16" s="26">
        <f>IFERROR(Tableau17[[#This Row],[LLR]]/Tableau17[[#This Row],[Total général]],"")</f>
        <v>5.5555555555555552E-2</v>
      </c>
      <c r="IT16" s="26">
        <f>IFERROR(Tableau17[[#This Row],[LREM]]/Tableau17[[#This Row],[Total général]],"")</f>
        <v>3.0158730158730159E-2</v>
      </c>
      <c r="IU16" s="26">
        <f>IFERROR(Tableau17[[#This Row],[LRN]]/Tableau17[[#This Row],[Total général]],"")</f>
        <v>6.1904761904761907E-2</v>
      </c>
      <c r="IV16" s="26">
        <f>IFERROR(Tableau17[[#This Row],[LUG]]/Tableau17[[#This Row],[Total général]],"")</f>
        <v>0.6333333333333333</v>
      </c>
      <c r="IW16" s="26">
        <f>IFERROR(Tableau17[[#This Row],[LVEC]]/Tableau17[[#This Row],[Total général]],"")</f>
        <v>7.9365079365079361E-2</v>
      </c>
      <c r="IX16" s="26">
        <f>IFERROR(Tableau17[[#This Row],[2008-T1-LCMD]]/Tableau17[[#This Row],[2008-T1-TOTAL]],"")</f>
        <v>8.6592178770949726E-2</v>
      </c>
      <c r="IY16" s="26">
        <f>IFERROR(Tableau17[[#This Row],[2008-T1-LDVD]]/Tableau17[[#This Row],[2008-T1-TOTAL]],"")</f>
        <v>5.5865921787709499E-3</v>
      </c>
      <c r="IZ16" s="26">
        <f>IFERROR(Tableau17[[#This Row],[2008-T1-LEXD]]/Tableau17[[#This Row],[2008-T1-TOTAL]],"")</f>
        <v>8.3798882681564244E-3</v>
      </c>
      <c r="JA16" s="26">
        <f>IFERROR(Tableau17[[#This Row],[2008-T1-LEXG]]/Tableau17[[#This Row],[2008-T1-TOTAL]],"")</f>
        <v>0.11033519553072625</v>
      </c>
      <c r="JB16" s="26">
        <f>IFERROR(Tableau17[[#This Row],[2008-T1-LFN]]/Tableau17[[#This Row],[2008-T1-TOTAL]],"")</f>
        <v>3.7709497206703912E-2</v>
      </c>
      <c r="JC16" s="26">
        <f>IFERROR(Tableau17[[#This Row],[2008-T1-LMAJ]]/Tableau17[[#This Row],[2008-T1-TOTAL]],"")</f>
        <v>0.33938547486033521</v>
      </c>
      <c r="JD16" s="26">
        <f>IFERROR(Tableau17[[#This Row],[2008-T1-LUG]]/Tableau17[[#This Row],[2008-T1-TOTAL]],"")</f>
        <v>0.41201117318435754</v>
      </c>
      <c r="JE16" s="26">
        <f>IFERROR(Tableau17[[#This Row],[2008-T2-LFN]]/Tableau17[[#This Row],[2008-T2-TOTAL]],"")</f>
        <v>0</v>
      </c>
      <c r="JF16" s="26">
        <f>IFERROR(Tableau17[[#This Row],[2008-T2-LGC]]/Tableau17[[#This Row],[2008-T2-TOTAL]],"")</f>
        <v>0.56960408684546615</v>
      </c>
      <c r="JG16" s="26">
        <f>IFERROR(Tableau17[[#This Row],[2008-T2-LMAJ]]/Tableau17[[#This Row],[2008-T2-TOTAL]],"")</f>
        <v>0.43039591315453385</v>
      </c>
      <c r="JH16" s="26">
        <f>IFERROR(Tableau17[[#This Row],[2008-T2-LUG]]/Tableau17[[#This Row],[2008-T2-TOTAL]],"")</f>
        <v>0</v>
      </c>
      <c r="JI16" s="26">
        <f>IFERROR(Tableau17[[#This Row],[2014-T1-LDIV]]/Tableau17[[#This Row],[2014-T1-TOTAL]],"")</f>
        <v>1.3392857142857142E-2</v>
      </c>
      <c r="JJ16" s="26">
        <f>IFERROR(Tableau17[[#This Row],[2014-T1-LDVD]]/Tableau17[[#This Row],[2014-T1-TOTAL]],"")</f>
        <v>2.232142857142857E-3</v>
      </c>
      <c r="JK16" s="26">
        <f>IFERROR(Tableau17[[#This Row],[2014-T1-LDVG]]/Tableau17[[#This Row],[2014-T1-TOTAL]],"")</f>
        <v>7.5892857142857137E-2</v>
      </c>
      <c r="JL16" s="26">
        <f>IFERROR(Tableau17[[#This Row],[2014-T1-LEXG]]/Tableau17[[#This Row],[2014-T1-TOTAL]],"")</f>
        <v>0</v>
      </c>
      <c r="JM16" s="26">
        <f>IFERROR(Tableau17[[#This Row],[2014-T1-LFG]]/Tableau17[[#This Row],[2014-T1-TOTAL]],"")</f>
        <v>0.13169642857142858</v>
      </c>
      <c r="JN16" s="26">
        <f>IFERROR(Tableau17[[#This Row],[2014-T1-LFN]]/Tableau17[[#This Row],[2014-T1-TOTAL]],"")</f>
        <v>0.12946428571428573</v>
      </c>
      <c r="JO16" s="26">
        <f>IFERROR(Tableau17[[#This Row],[2014-T1-LUD]]/Tableau17[[#This Row],[2014-T1-TOTAL]],"")</f>
        <v>0.23660714285714285</v>
      </c>
      <c r="JP16" s="26">
        <f>IFERROR(Tableau17[[#This Row],[2014-T1-LUG]]/Tableau17[[#This Row],[2014-T1-TOTAL]],"")</f>
        <v>0.4107142857142857</v>
      </c>
      <c r="JQ16" s="26">
        <f>IFERROR(Tableau17[[#This Row],[2014-T2-LFN]]/Tableau17[[#This Row],[2014-T2-TOTAL]],"")</f>
        <v>0.13263157894736843</v>
      </c>
      <c r="JR16" s="26">
        <f>IFERROR(Tableau17[[#This Row],[2014-T2-LUD]]/Tableau17[[#This Row],[2014-T2-TOTAL]],"")</f>
        <v>0.30526315789473685</v>
      </c>
      <c r="JS16" s="26">
        <f>IFERROR(Tableau17[[#This Row],[2014-T2-LUG]]/Tableau17[[#This Row],[2014-T2-TOTAL]],"")</f>
        <v>0.56210526315789477</v>
      </c>
      <c r="JT16" s="26">
        <f>IFERROR(Tableau17[[#This Row],[2015-T1-BC-DIV]]/Tableau17[[#This Row],[2015-T1-TOTAL]],"")</f>
        <v>3.1971580817051509E-2</v>
      </c>
      <c r="JU16" s="26">
        <f>IFERROR(Tableau17[[#This Row],[2015-T1-BC-DLF]]/Tableau17[[#This Row],[2015-T1-TOTAL]],"")</f>
        <v>1.2433392539964476E-2</v>
      </c>
      <c r="JV16" s="26">
        <f>IFERROR(Tableau17[[#This Row],[2015-T1-BC-DVD]]/Tableau17[[#This Row],[2015-T1-TOTAL]],"")</f>
        <v>1.5985790408525755E-2</v>
      </c>
      <c r="JW16" s="26">
        <f>IFERROR(Tableau17[[#This Row],[2015-T1-BC-DVG]]/Tableau17[[#This Row],[2015-T1-TOTAL]],"")</f>
        <v>5.6838365896980464E-2</v>
      </c>
      <c r="JX16" s="26">
        <f>IFERROR(Tableau17[[#This Row],[2015-T1-BC-FG]]/Tableau17[[#This Row],[2015-T1-TOTAL]],"")</f>
        <v>0.16873889875666073</v>
      </c>
      <c r="JY16" s="26">
        <f>IFERROR(Tableau17[[#This Row],[2015-T1-BC-FN]]/Tableau17[[#This Row],[2015-T1-TOTAL]],"")</f>
        <v>0.16873889875666073</v>
      </c>
      <c r="JZ16" s="26">
        <f>IFERROR(Tableau17[[#This Row],[2015-T1-BC-MDM]]/Tableau17[[#This Row],[2015-T1-TOTAL]],"")</f>
        <v>1.2433392539964476E-2</v>
      </c>
      <c r="KA16" s="26">
        <f>IFERROR(Tableau17[[#This Row],[2015-T1-BC-RDG]]/Tableau17[[#This Row],[2015-T1-TOTAL]],"")</f>
        <v>0</v>
      </c>
      <c r="KB16" s="26">
        <f>IFERROR(Tableau17[[#This Row],[2015-T1-BC-SOC]]/Tableau17[[#This Row],[2015-T1-TOTAL]],"")</f>
        <v>0</v>
      </c>
      <c r="KC16" s="26">
        <f>IFERROR(Tableau17[[#This Row],[2015-T1-BC-UD]]/Tableau17[[#This Row],[2015-T1-TOTAL]],"")</f>
        <v>0.15630550621669628</v>
      </c>
      <c r="KD16" s="26">
        <f>IFERROR(Tableau17[[#This Row],[2015-T1-BC-UG]]/Tableau17[[#This Row],[2015-T1-TOTAL]],"")</f>
        <v>0.37655417406749558</v>
      </c>
      <c r="KE16" s="26">
        <f>IFERROR(Tableau17[[#This Row],[2015-T1-BC-VEC]]/Tableau17[[#This Row],[2015-T1-TOTAL]],"")</f>
        <v>0</v>
      </c>
      <c r="KF16" s="26">
        <f>IFERROR(Tableau17[[#This Row],[2015-T2-BC-DVG]]/Tableau17[[#This Row],[2015-T2-TOTAL]],"")</f>
        <v>0</v>
      </c>
      <c r="KG16" s="26">
        <f>IFERROR(Tableau17[[#This Row],[2015-T2-BC-FN]]/Tableau17[[#This Row],[2015-T2-TOTAL]],"")</f>
        <v>0.24535315985130113</v>
      </c>
      <c r="KH16" s="26">
        <f>IFERROR(Tableau17[[#This Row],[2015-T2-BC-SOC]]/Tableau17[[#This Row],[2015-T2-TOTAL]],"")</f>
        <v>0</v>
      </c>
      <c r="KI16" s="26">
        <f>IFERROR(Tableau17[[#This Row],[2015-T2-BC-UD]]/Tableau17[[#This Row],[2015-T2-TOTAL]],"")</f>
        <v>0</v>
      </c>
      <c r="KJ16" s="26">
        <f>IFERROR(Tableau17[[#This Row],[2015-T2-BC-UG]]/Tableau17[[#This Row],[2015-T2-TOTAL]],"")</f>
        <v>0.75464684014869887</v>
      </c>
      <c r="KK16" s="26">
        <f>IFERROR(Tableau17[[#This Row],[2017 (L)-T1-COM]]/Tableau17[[#This Row],[2017 (L)-T1-TOTAL]],"")</f>
        <v>0</v>
      </c>
      <c r="KL16" s="26">
        <f>IFERROR(Tableau17[[#This Row],[2017 (L)-T1-DIV]]/Tableau17[[#This Row],[2017 (L)-T1-TOTAL]],"")</f>
        <v>2.5835866261398176E-2</v>
      </c>
      <c r="KM16" s="26">
        <f>IFERROR(Tableau17[[#This Row],[2017 (L)-T1-DLF]]/Tableau17[[#This Row],[2017 (L)-T1-TOTAL]],"")</f>
        <v>6.0790273556231003E-3</v>
      </c>
      <c r="KN16" s="26">
        <f>IFERROR(Tableau17[[#This Row],[2017 (L)-T1-DVD]]/Tableau17[[#This Row],[2017 (L)-T1-TOTAL]],"")</f>
        <v>0</v>
      </c>
      <c r="KO16" s="26">
        <f>IFERROR(Tableau17[[#This Row],[2017 (L)-T1-DVG]]/Tableau17[[#This Row],[2017 (L)-T1-TOTAL]],"")</f>
        <v>1.3677811550151976E-2</v>
      </c>
      <c r="KP16" s="26">
        <f>IFERROR(Tableau17[[#This Row],[2017 (L)-T1-ECO]]/Tableau17[[#This Row],[2017 (L)-T1-TOTAL]],"")</f>
        <v>2.2796352583586626E-2</v>
      </c>
      <c r="KQ16" s="26">
        <f>IFERROR(Tableau17[[#This Row],[2017 (L)-T1-EXD]]/Tableau17[[#This Row],[2017 (L)-T1-TOTAL]],"")</f>
        <v>7.5987841945288756E-3</v>
      </c>
      <c r="KR16" s="26">
        <f>IFERROR(Tableau17[[#This Row],[2017 (L)-T1-EXG]]/Tableau17[[#This Row],[2017 (L)-T1-TOTAL]],"")</f>
        <v>1.2158054711246201E-2</v>
      </c>
      <c r="KS16" s="26">
        <f>IFERROR(Tableau17[[#This Row],[2017 (L)-T1-FI]]/Tableau17[[#This Row],[2017 (L)-T1-TOTAL]],"")</f>
        <v>0.34194528875379937</v>
      </c>
      <c r="KT16" s="26">
        <f>IFERROR(Tableau17[[#This Row],[2017 (L)-T1-FN]]/Tableau17[[#This Row],[2017 (L)-T1-TOTAL]],"")</f>
        <v>6.6869300911854099E-2</v>
      </c>
      <c r="KU16" s="26">
        <f>IFERROR(Tableau17[[#This Row],[2017 (L)-T1-LR]]/Tableau17[[#This Row],[2017 (L)-T1-TOTAL]],"")</f>
        <v>7.4468085106382975E-2</v>
      </c>
      <c r="KV16" s="26">
        <f>IFERROR(Tableau17[[#This Row],[2017 (L)-T1-MDM]]/Tableau17[[#This Row],[2017 (L)-T1-TOTAL]],"")</f>
        <v>0</v>
      </c>
      <c r="KW16" s="26">
        <f>IFERROR(Tableau17[[#This Row],[2017 (L)-T1-RDG]]/Tableau17[[#This Row],[2017 (L)-T1-TOTAL]],"")</f>
        <v>0</v>
      </c>
      <c r="KX16" s="26">
        <f>IFERROR(Tableau17[[#This Row],[2017 (L)-T1-REG]]/Tableau17[[#This Row],[2017 (L)-T1-TOTAL]],"")</f>
        <v>1.5197568389057751E-3</v>
      </c>
      <c r="KY16" s="26">
        <f>IFERROR(Tableau17[[#This Row],[2017 (L)-T1-REM]]/Tableau17[[#This Row],[2017 (L)-T1-TOTAL]],"")</f>
        <v>0.28267477203647418</v>
      </c>
      <c r="KZ16" s="26">
        <f>IFERROR(Tableau17[[#This Row],[2017 (L)-T1-SOC]]/Tableau17[[#This Row],[2017 (L)-T1-TOTAL]],"")</f>
        <v>0.14437689969604864</v>
      </c>
      <c r="LA16" s="26">
        <f>IFERROR(Tableau17[[#This Row],[2017 (L)-T1-UDI]]/Tableau17[[#This Row],[2017 (L)-T1-TOTAL]],"")</f>
        <v>0</v>
      </c>
      <c r="LB16" s="26">
        <f>IFERROR(Tableau17[[#This Row],[2017 (L)-T2-FI]]/Tableau17[[#This Row],[2017 (L)-T2-TOTAL]],"")</f>
        <v>0.5794573643410853</v>
      </c>
      <c r="LC16" s="26">
        <f>IFERROR(Tableau17[[#This Row],[2017 (L)-T2-FN]]/Tableau17[[#This Row],[2017 (L)-T2-TOTAL]],"")</f>
        <v>0</v>
      </c>
      <c r="LD16" s="26">
        <f>IFERROR(Tableau17[[#This Row],[2017 (L)-T2-LR]]/Tableau17[[#This Row],[2017 (L)-T2-TOTAL]],"")</f>
        <v>0</v>
      </c>
      <c r="LE16" s="26">
        <f>IFERROR(Tableau17[[#This Row],[2017 (L)-T2-MDM]]/Tableau17[[#This Row],[2017 (L)-T2-TOTAL]],"")</f>
        <v>0</v>
      </c>
      <c r="LF16" s="26">
        <f>IFERROR(Tableau17[[#This Row],[2017 (L)-T2-REM]]/Tableau17[[#This Row],[2017 (L)-T2-TOTAL]],"")</f>
        <v>0.42054263565891475</v>
      </c>
      <c r="LG16" s="26">
        <f>IFERROR(Tableau17[[#This Row],[2017-T1-ARTHAUD Nathalie]]/Tableau17[[#This Row],[2017-T1-TOTAL]],"")</f>
        <v>3.1413612565445027E-3</v>
      </c>
      <c r="LH16" s="26">
        <f>IFERROR(Tableau17[[#This Row],[2017-T1-ASSELINEAU Fran]]/Tableau17[[#This Row],[2017-T1-TOTAL]],"")</f>
        <v>8.3769633507853412E-3</v>
      </c>
      <c r="LI16" s="26">
        <f>IFERROR(Tableau17[[#This Row],[2017-T1-CHEMINADE Jacques]]/Tableau17[[#This Row],[2017-T1-TOTAL]],"")</f>
        <v>0</v>
      </c>
      <c r="LJ16" s="26">
        <f>IFERROR(Tableau17[[#This Row],[2017-T1-DUPONT-AIGNAN Nicolas]]/Tableau17[[#This Row],[2017-T1-TOTAL]],"")</f>
        <v>1.6753926701570682E-2</v>
      </c>
      <c r="LK16" s="26">
        <f>IFERROR(Tableau17[[#This Row],[2017-T1-FILLON Fran]]/Tableau17[[#This Row],[2017-T1-TOTAL]],"")</f>
        <v>0.12984293193717278</v>
      </c>
      <c r="LL16" s="26">
        <f>IFERROR(Tableau17[[#This Row],[2017-T1-HAMON Beno]]/Tableau17[[#This Row],[2017-T1-TOTAL]],"")</f>
        <v>0.12460732984293194</v>
      </c>
      <c r="LM16" s="26">
        <f>IFERROR(Tableau17[[#This Row],[2017-T1-LASSALLE Jean]]/Tableau17[[#This Row],[2017-T1-TOTAL]],"")</f>
        <v>3.1413612565445027E-3</v>
      </c>
      <c r="LN16" s="26">
        <f>IFERROR(Tableau17[[#This Row],[2017-T1-LE PEN Marine]]/Tableau17[[#This Row],[2017-T1-TOTAL]],"")</f>
        <v>0.1130890052356021</v>
      </c>
      <c r="LO16" s="26">
        <f>IFERROR(Tableau17[[#This Row],[2017-T1-M Jean-Luc]]/Tableau17[[#This Row],[2017-T1-TOTAL]],"")</f>
        <v>0.37172774869109948</v>
      </c>
      <c r="LP16" s="26">
        <f>IFERROR(Tableau17[[#This Row],[2017-T1-MACRON Emmanuel]]/Tableau17[[#This Row],[2017-T1-TOTAL]],"")</f>
        <v>0.21989528795811519</v>
      </c>
      <c r="LQ16" s="26">
        <f>IFERROR(Tableau17[[#This Row],[2017-T1-POUTOU Philippe]]/Tableau17[[#This Row],[2017-T1-TOTAL]],"")</f>
        <v>9.4240837696335077E-3</v>
      </c>
      <c r="LR16" s="26">
        <f>IFERROR(Tableau17[[#This Row],[2017-T2-LE PEN Marine]]/Tableau17[[#This Row],[2017-T2-TOTAL]],"")</f>
        <v>0.18875</v>
      </c>
      <c r="LS16" s="26">
        <f>IFERROR(Tableau17[[#This Row],[2017-T2-MACRON Emmanuel]]/Tableau17[[#This Row],[2017-T2-TOTAL]],"")</f>
        <v>0.81125000000000003</v>
      </c>
      <c r="LT16" s="26">
        <f>IFERROR(Tableau17[[#This Row],[2019-T1-ALEXANDRE Audric]]/Tableau17[[#This Row],[2019-T1-TOTAL]],"")</f>
        <v>0</v>
      </c>
      <c r="LU16" s="26">
        <f>IFERROR(Tableau17[[#This Row],[2019-T1-ARTHAUD Nathalie]]/Tableau17[[#This Row],[2019-T1-TOTAL]],"")</f>
        <v>5.9612518628912071E-3</v>
      </c>
      <c r="LV16" s="26">
        <f>IFERROR(Tableau17[[#This Row],[2019-T1-ASSELINEAU François]]/Tableau17[[#This Row],[2019-T1-TOTAL]],"")</f>
        <v>1.9374068554396422E-2</v>
      </c>
      <c r="LW16" s="26">
        <f>IFERROR(Tableau17[[#This Row],[2019-T1-AUBRY Manon]]/Tableau17[[#This Row],[2019-T1-TOTAL]],"")</f>
        <v>9.6870342771982115E-2</v>
      </c>
      <c r="LX16" s="26">
        <f>IFERROR(Tableau17[[#This Row],[2019-T1-AZERGUI Nagib]]/Tableau17[[#This Row],[2019-T1-TOTAL]],"")</f>
        <v>1.4903129657228018E-3</v>
      </c>
      <c r="LY16" s="26">
        <f>IFERROR(Tableau17[[#This Row],[2019-T1-BARDELLA Jordan]]/Tableau17[[#This Row],[2019-T1-TOTAL]],"")</f>
        <v>0.11177347242921014</v>
      </c>
      <c r="LZ16" s="26">
        <f>IFERROR(Tableau17[[#This Row],[2019-T1-BELLAMY François-Xavier]]/Tableau17[[#This Row],[2019-T1-TOTAL]],"")</f>
        <v>4.7690014903129657E-2</v>
      </c>
      <c r="MA16" s="26">
        <f>IFERROR(Tableau17[[#This Row],[2019-T1-BIDOU Olivier]]/Tableau17[[#This Row],[2019-T1-TOTAL]],"")</f>
        <v>0</v>
      </c>
      <c r="MB16" s="26">
        <f>IFERROR(Tableau17[[#This Row],[2019-T1-BOURG Dominique]]/Tableau17[[#This Row],[2019-T1-TOTAL]],"")</f>
        <v>1.6393442622950821E-2</v>
      </c>
      <c r="MC16" s="26">
        <f>IFERROR(Tableau17[[#This Row],[2019-T1-BROSSAT Ian]]/Tableau17[[#This Row],[2019-T1-TOTAL]],"")</f>
        <v>6.1102831594634872E-2</v>
      </c>
      <c r="MD16" s="26">
        <f>IFERROR(Tableau17[[#This Row],[2019-T1-CAILLAUD Sophie]]/Tableau17[[#This Row],[2019-T1-TOTAL]],"")</f>
        <v>0</v>
      </c>
      <c r="ME16" s="26">
        <f>IFERROR(Tableau17[[#This Row],[2019-T1-CAMUS Renaud]]/Tableau17[[#This Row],[2019-T1-TOTAL]],"")</f>
        <v>0</v>
      </c>
      <c r="MF16" s="26">
        <f>IFERROR(Tableau17[[#This Row],[2019-T1-CHALENÇON Christophe]]/Tableau17[[#This Row],[2019-T1-TOTAL]],"")</f>
        <v>0</v>
      </c>
      <c r="MG16" s="26">
        <f>IFERROR(Tableau17[[#This Row],[2019-T1-CORBET Cathy Denise Ginette]]/Tableau17[[#This Row],[2019-T1-TOTAL]],"")</f>
        <v>0</v>
      </c>
      <c r="MH16" s="26">
        <f>IFERROR(Tableau17[[#This Row],[2019-T1-DE PREVOISIN Robert]]/Tableau17[[#This Row],[2019-T1-TOTAL]],"")</f>
        <v>0</v>
      </c>
      <c r="MI16" s="26">
        <f>IFERROR(Tableau17[[#This Row],[2019-T1-DELFEL Thérèse]]/Tableau17[[#This Row],[2019-T1-TOTAL]],"")</f>
        <v>0</v>
      </c>
      <c r="MJ16" s="26">
        <f>IFERROR(Tableau17[[#This Row],[2019-T1-DIEUMEGARD Pierre]]/Tableau17[[#This Row],[2019-T1-TOTAL]],"")</f>
        <v>1.4903129657228018E-3</v>
      </c>
      <c r="MK16" s="26">
        <f>IFERROR(Tableau17[[#This Row],[2019-T1-DUPONT-AIGNAN Nicolas]]/Tableau17[[#This Row],[2019-T1-TOTAL]],"")</f>
        <v>1.1922503725782414E-2</v>
      </c>
      <c r="ML16" s="26">
        <f>IFERROR(Tableau17[[#This Row],[2019-T1-GERNIGON Yves]]/Tableau17[[#This Row],[2019-T1-TOTAL]],"")</f>
        <v>0</v>
      </c>
      <c r="MM16" s="26">
        <f>IFERROR(Tableau17[[#This Row],[2019-T1-GLUCKSMANN Raphaël]]/Tableau17[[#This Row],[2019-T1-TOTAL]],"")</f>
        <v>8.4947839046199708E-2</v>
      </c>
      <c r="MN16" s="26">
        <f>IFERROR(Tableau17[[#This Row],[2019-T1-HAMON Benoît]]/Tableau17[[#This Row],[2019-T1-TOTAL]],"")</f>
        <v>5.9612518628912071E-2</v>
      </c>
      <c r="MO16" s="26">
        <f>IFERROR(Tableau17[[#This Row],[2019-T1-HELGEN Gilles]]/Tableau17[[#This Row],[2019-T1-TOTAL]],"")</f>
        <v>0</v>
      </c>
      <c r="MP16" s="26">
        <f>IFERROR(Tableau17[[#This Row],[2019-T1-JADOT Yannick]]/Tableau17[[#This Row],[2019-T1-TOTAL]],"")</f>
        <v>0.29806259314456035</v>
      </c>
      <c r="MQ16" s="26">
        <f>IFERROR(Tableau17[[#This Row],[2019-T1-LAGARDE Jean-Christophe]]/Tableau17[[#This Row],[2019-T1-TOTAL]],"")</f>
        <v>2.9806259314456036E-3</v>
      </c>
      <c r="MR16" s="26">
        <f>IFERROR(Tableau17[[#This Row],[2019-T1-LALANNE Francis]]/Tableau17[[#This Row],[2019-T1-TOTAL]],"")</f>
        <v>0</v>
      </c>
      <c r="MS16" s="26">
        <f>IFERROR(Tableau17[[#This Row],[2019-T1-LOISEAU Nathalie]]/Tableau17[[#This Row],[2019-T1-TOTAL]],"")</f>
        <v>0.18032786885245902</v>
      </c>
      <c r="MT16" s="26">
        <f>IFERROR(Tableau17[[#This Row],[2019-T1-MARIE Florie]]/Tableau17[[#This Row],[2019-T1-TOTAL]],"")</f>
        <v>0</v>
      </c>
      <c r="MU16" s="26">
        <f>IFERROR(Tableau17[[#This Row],[2008-T1-MACROEXTRDROITE]]/Tableau17[[#This Row],[2008-T1-MACROTOTALE]],"")</f>
        <v>4.6089385474860335E-2</v>
      </c>
      <c r="MV16" s="26">
        <f>IFERROR(Tableau17[[#This Row],[2008-T1-MACRODROITE]]/Tableau17[[#This Row],[2008-T1-MACROTOTALE]],"")</f>
        <v>0.43156424581005587</v>
      </c>
      <c r="MW16" s="26">
        <f>IFERROR(Tableau17[[#This Row],[2008-T1-MACROCENTRE]]/Tableau17[[#This Row],[2008-T1-MACROTOTALE]],"")</f>
        <v>0</v>
      </c>
      <c r="MX16" s="26">
        <f>IFERROR(Tableau17[[#This Row],[2008-T1-MACROGAUCHE]]/Tableau17[[#This Row],[2008-T1-MACROTOTALE]],"")</f>
        <v>0.52234636871508378</v>
      </c>
      <c r="MY16" s="26">
        <f>IFERROR(Tableau17[[#This Row],[2008-T1-MACROAUTRE]]/Tableau17[[#This Row],[2008-T1-MACROTOTALE]],"")</f>
        <v>0</v>
      </c>
      <c r="MZ16" s="26">
        <f>IFERROR(Tableau17[[#This Row],[2008-T2-MACROEXTRDROITE]]/Tableau17[[#This Row],[2008-T2-MACROTOTALE]],"")</f>
        <v>0</v>
      </c>
      <c r="NA16" s="26">
        <f>IFERROR(Tableau17[[#This Row],[2008-T2-MACRODROITE]]/Tableau17[[#This Row],[2008-T2-MACROTOTALE]],"")</f>
        <v>0.43039591315453385</v>
      </c>
      <c r="NB16" s="26">
        <f>IFERROR(Tableau17[[#This Row],[2008-T2-MACROCENTRE]]/Tableau17[[#This Row],[2008-T2-MACROTOTALE]],"")</f>
        <v>0</v>
      </c>
      <c r="NC16" s="26">
        <f>IFERROR(Tableau17[[#This Row],[2008-T2-MACROGAUCHE]]/Tableau17[[#This Row],[2008-T2-MACROTOTALE]],"")</f>
        <v>0.56960408684546615</v>
      </c>
      <c r="ND16" s="26">
        <f>IFERROR(Tableau17[[#This Row],[2008-T2-MACROAUTRE]]/Tableau17[[#This Row],[2008-T2-MACROTOTALE]],"")</f>
        <v>0</v>
      </c>
      <c r="NE16" s="26">
        <f>IFERROR(Tableau17[[#This Row],[2014-T1-MACROEXTRDROITE]]/Tableau17[[#This Row],[2014-T1-MACROTOTALE]],"")</f>
        <v>0.12946428571428573</v>
      </c>
      <c r="NF16" s="26">
        <f>IFERROR(Tableau17[[#This Row],[2014-T1-MACRODROITE]]/Tableau17[[#This Row],[2014-T1-MACROTOTALE]],"")</f>
        <v>0.23883928571428573</v>
      </c>
      <c r="NG16" s="26">
        <f>IFERROR(Tableau17[[#This Row],[2014-T1-MACROCENTRE]]/Tableau17[[#This Row],[2014-T1-MACROTOTALE]],"")</f>
        <v>1.3392857142857142E-2</v>
      </c>
      <c r="NH16" s="26">
        <f>IFERROR(Tableau17[[#This Row],[2014-T1-MACROGAUCHE]]/Tableau17[[#This Row],[2014-T1-MACROTOTALE]],"")</f>
        <v>0.6183035714285714</v>
      </c>
      <c r="NI16" s="26">
        <f>IFERROR(Tableau17[[#This Row],[2014-T1-MACROAUTRE]]/Tableau17[[#This Row],[2014-T1-MACROTOTALE]],"")</f>
        <v>0</v>
      </c>
      <c r="NJ16" s="26">
        <f>IFERROR(Tableau17[[#This Row],[2014-T2-MACROEXTRDROITE]]/Tableau17[[#This Row],[2014-T2-MACROTOTALE]],"")</f>
        <v>0.13263157894736843</v>
      </c>
      <c r="NK16" s="26">
        <f>IFERROR(Tableau17[[#This Row],[2014-T2-MACRODROITE]]/Tableau17[[#This Row],[2014-T2-MACROTOTALE]],"")</f>
        <v>0.30526315789473685</v>
      </c>
      <c r="NL16" s="26">
        <f>IFERROR(Tableau17[[#This Row],[2014-T2-MACROCENTRE]]/Tableau17[[#This Row],[2014-T2-MACROTOTALE]],"")</f>
        <v>0</v>
      </c>
      <c r="NM16" s="26">
        <f>IFERROR(Tableau17[[#This Row],[2014-T2-MACROGAUCHE]]/Tableau17[[#This Row],[2014-T2-MACROTOTALE]],"")</f>
        <v>0.56210526315789477</v>
      </c>
      <c r="NN16" s="26">
        <f>IFERROR(Tableau17[[#This Row],[2014-T2-MACROAUTRE]]/Tableau17[[#This Row],[2014-T2-MACROTOTALE]],"")</f>
        <v>0</v>
      </c>
      <c r="NO16" s="26">
        <f>IFERROR( Tableau17[[#This Row],[2015-T1-MACROEXTRDROITE]]/Tableau17[[#This Row],[2015-T1-MACROTOTALE]],"")</f>
        <v>0.18117229129662521</v>
      </c>
      <c r="NP16" s="26">
        <f>IFERROR(Tableau17[[#This Row],[2015-T1-MACRODROITE]]/Tableau17[[#This Row],[2015-T1-MACROTOTALE]],"")</f>
        <v>0.17229129662522202</v>
      </c>
      <c r="NQ16" s="26">
        <f>IFERROR(Tableau17[[#This Row],[2015-T1-MACROCENTRE]]/Tableau17[[#This Row],[2015-T1-MACROTOTALE]],"")</f>
        <v>1.2433392539964476E-2</v>
      </c>
      <c r="NR16" s="26">
        <f>IFERROR(Tableau17[[#This Row],[2015-T1-MACROGAUCHE]]/Tableau17[[#This Row],[2015-T1-MACROTOTALE]],"")</f>
        <v>0.60213143872113672</v>
      </c>
      <c r="NS16" s="26">
        <f>IFERROR(Tableau17[[#This Row],[2015-T1-MACROAUTRE]]/Tableau17[[#This Row],[2015-T1-MACROTOTALE]],"")</f>
        <v>3.1971580817051509E-2</v>
      </c>
      <c r="NT16" s="26">
        <f>IFERROR(Tableau17[[#This Row],[2015-T2-MACROEXTRDROITE]]/Tableau17[[#This Row],[2015-T2-MACROTOTALE]],"")</f>
        <v>0.24535315985130113</v>
      </c>
      <c r="NU16" s="26">
        <f>IFERROR(Tableau17[[#This Row],[2015-T2-MACRODROITE]]/Tableau17[[#This Row],[2015-T2-MACROTOTALE]],"")</f>
        <v>0</v>
      </c>
      <c r="NV16" s="26">
        <f>IFERROR(Tableau17[[#This Row],[2015-T2-MACROCENTRE]]/Tableau17[[#This Row],[2015-T2-MACROTOTALE]],"")</f>
        <v>0</v>
      </c>
      <c r="NW16" s="26">
        <f>IFERROR(Tableau17[[#This Row],[2015-T2-MACROGAUCHE]]/Tableau17[[#This Row],[2015-T2-MACROTOTALE]],"")</f>
        <v>0.75464684014869887</v>
      </c>
      <c r="NX16" s="26">
        <f>IFERROR(Tableau17[[#This Row],[2015-T2-MACROAUTRE]]/Tableau17[[#This Row],[2015-T2-MACROTOTALE]],"")</f>
        <v>0</v>
      </c>
      <c r="NY16" s="26">
        <f>IFERROR(Tableau17[[#This Row],[2017-T1-MACROEXTRDROITE]]/Tableau17[[#This Row],[2017-T1-MACROTOTALE]],"")</f>
        <v>0.13821989528795811</v>
      </c>
      <c r="NZ16" s="26">
        <f>IFERROR(Tableau17[[#This Row],[2017-T1-MACRODROITE]]/Tableau17[[#This Row],[2017-T1-MACROTOTALE]],"")</f>
        <v>0.12984293193717278</v>
      </c>
      <c r="OA16" s="26">
        <f>IFERROR(Tableau17[[#This Row],[2017-T1-MACROCENTRE]]/Tableau17[[#This Row],[2017-T1-MACROTOTALE]],"")</f>
        <v>0.21989528795811519</v>
      </c>
      <c r="OB16" s="26">
        <f>IFERROR(Tableau17[[#This Row],[2017-T1-MACROGAUCHE]]/Tableau17[[#This Row],[2017-T1-MACROTOTALE]],"")</f>
        <v>0.50890052356020943</v>
      </c>
      <c r="OC16" s="26">
        <f>IFERROR(Tableau17[[#This Row],[2017-T1-MACROAUTRE]]/Tableau17[[#This Row],[2017-T1-MACROTOTALE]],"")</f>
        <v>3.1413612565445027E-3</v>
      </c>
      <c r="OD16" s="26">
        <f>IFERROR(Tableau17[[#This Row],[2017-T2-MACROEXTRDROITE]]/Tableau17[[#This Row],[2017-T2-MACROTOTALE]],"")</f>
        <v>0.18875</v>
      </c>
      <c r="OE16" s="26">
        <f>IFERROR(Tableau17[[#This Row],[2017-T2-MACRODROITE]]/Tableau17[[#This Row],[2017-T2-MACROTOTALE]],"")</f>
        <v>0</v>
      </c>
      <c r="OF16" s="26">
        <f>IFERROR(Tableau17[[#This Row],[2017-T2-MACROCENTRE]]/Tableau17[[#This Row],[2017-T2-MACROTOTALE]],"")</f>
        <v>0.81125000000000003</v>
      </c>
      <c r="OG16" s="26">
        <f>IFERROR(Tableau17[[#This Row],[2017-T2-MACROGAUCHE]]/Tableau17[[#This Row],[2017-T2-MACROTOTALE]],"")</f>
        <v>0</v>
      </c>
      <c r="OH16" s="26">
        <f>IFERROR(Tableau17[[#This Row],[2017-T2-MACROAUTRE]]/Tableau17[[#This Row],[2017-T2-MACROTOTALE]],"")</f>
        <v>0</v>
      </c>
      <c r="OI16" s="26">
        <f>IFERROR(Tableau17[[#This Row],[2019-T1-MACROEXTRDROITE]]/Tableau17[[#This Row],[2019-T1-MACROTOTALE]],"")</f>
        <v>0.14243323442136499</v>
      </c>
      <c r="OJ16" s="26">
        <f>IFERROR(Tableau17[[#This Row],[2019-T1-MACRODROITE]]/Tableau17[[#This Row],[2019-T1-MACROTOTALE]],"")</f>
        <v>5.0445103857566766E-2</v>
      </c>
      <c r="OK16" s="26">
        <f>IFERROR(Tableau17[[#This Row],[2019-T1-MACROCENTRE]]/Tableau17[[#This Row],[2019-T1-MACROTOTALE]],"")</f>
        <v>0.17952522255192879</v>
      </c>
      <c r="OL16" s="26">
        <f>IFERROR(Tableau17[[#This Row],[2019-T1-MACROGAUCHE]]/Tableau17[[#This Row],[2019-T1-MACROTOTALE]],"")</f>
        <v>0.60385756676557867</v>
      </c>
      <c r="OM16" s="26">
        <f>IFERROR(Tableau17[[#This Row],[2019-T1-MACROAUTRE]]/Tableau17[[#This Row],[2019-T1-MACROTOTALE]],"")</f>
        <v>2.3738872403560832E-2</v>
      </c>
      <c r="ON16" s="26">
        <f>IFERROR(Tableau17[[#This Row],[2020-T1-MACROEXTRDROITE]]/Tableau17[[#This Row],[2020-T1-MACROTOTALE]],"")</f>
        <v>6.1904761904761907E-2</v>
      </c>
      <c r="OO16" s="26">
        <f>IFERROR(Tableau17[[#This Row],[2020-T1-MACRODROITE]]/Tableau17[[#This Row],[2020-T1-MACROTOTALE]],"")</f>
        <v>0.16349206349206349</v>
      </c>
      <c r="OP16" s="26">
        <f>IFERROR(Tableau17[[#This Row],[2020-T1-MACROCENTRE]]/Tableau17[[#This Row],[2020-T1-MACROTOTALE]],"")</f>
        <v>3.0158730158730159E-2</v>
      </c>
      <c r="OQ16" s="26">
        <f>IFERROR(Tableau17[[#This Row],[2020-T1-MACROGAUCHE]]/Tableau17[[#This Row],[2020-T1-MACROTOTALE]],"")</f>
        <v>0.74444444444444446</v>
      </c>
      <c r="OR16" s="26">
        <f>IFERROR(Tableau17[[#This Row],[2020-T1-MACROAUTRE]]/Tableau17[[#This Row],[2020-T1-MACROTOTALE]],"")</f>
        <v>0</v>
      </c>
      <c r="OS16" s="26">
        <f>IFERROR(Tableau17[[#This Row],[2017 (L)-T1-MACROEXTRDROITE]]/Tableau17[[#This Row],[2017 (L)-T1-MACROTOTALE]],"")</f>
        <v>8.0547112462006076E-2</v>
      </c>
      <c r="OT16" s="26">
        <f>IFERROR(Tableau17[[#This Row],[2017 (L)-T1-MACRODROITE]]/Tableau17[[#This Row],[2017 (L)-T1-MACROTOTALE]],"")</f>
        <v>7.4468085106382975E-2</v>
      </c>
      <c r="OU16" s="26">
        <f>IFERROR(Tableau17[[#This Row],[2017 (L)-T1-MACROCENTRE]]/Tableau17[[#This Row],[2017 (L)-T1-MACROTOTALE]],"")</f>
        <v>0.28267477203647418</v>
      </c>
      <c r="OV16" s="26">
        <f>IFERROR(Tableau17[[#This Row],[2017 (L)-T1-MACROGAUCHE]]/Tableau17[[#This Row],[2017 (L)-T1-MACROTOTALE]],"")</f>
        <v>0.53495440729483279</v>
      </c>
      <c r="OW16" s="26">
        <f>IFERROR(Tableau17[[#This Row],[2017 (L)-T1-MACROAUTRE]]/Tableau17[[#This Row],[2017 (L)-T1-MACROTOTALE]],"")</f>
        <v>2.7355623100303952E-2</v>
      </c>
      <c r="OX16" s="26">
        <f>IFERROR(Tableau17[[#This Row],[2017 (L)-T2-MACROEXTRDROITE]]/Tableau17[[#This Row],[2017 (L)-T2-MACROTOTALE]],"")</f>
        <v>0</v>
      </c>
      <c r="OY16" s="26">
        <f>IFERROR(Tableau17[[#This Row],[2017 (L)-T2-MACRODROITE]]/Tableau17[[#This Row],[2017 (L)-T2-MACROTOTALE]],"")</f>
        <v>0</v>
      </c>
      <c r="OZ16" s="26">
        <f>IFERROR(Tableau17[[#This Row],[2017 (L)-T2-MACROCENTRE]]/Tableau17[[#This Row],[2017 (L)-T2-MACROTOTALE]],"")</f>
        <v>0.42054263565891475</v>
      </c>
      <c r="PA16" s="26">
        <f>IFERROR(Tableau17[[#This Row],[2017 (L)-T2-MACROGAUCHE]]/Tableau17[[#This Row],[2017 (L)-T2-MACROTOTALE]],"")</f>
        <v>0.5794573643410853</v>
      </c>
      <c r="PB16" s="26">
        <f>IFERROR(Tableau17[[#This Row],[2017 (L)-T2-MACROAUTRE]]/Tableau17[[#This Row],[2017 (L)-T2-MACROTOTALE]],"")</f>
        <v>0</v>
      </c>
      <c r="PC16" s="26">
        <f>IFERROR(Tableau17[[#This Row],[2008_T1_PROCUS]]/Tableau17[[#This Row],[2008_T1_INSCRITS]],0)</f>
        <v>1.2733446519524618E-2</v>
      </c>
      <c r="PD16" s="26">
        <f>IFERROR(Tableau17[[#This Row],[2008_T2_PROCUS]]/Tableau17[[#This Row],[2008_T2_INSCRITS]],0)</f>
        <v>2.2071307300509338E-2</v>
      </c>
      <c r="PE16" s="26">
        <f>Tableau17[[#This Row],[2014_T1_PROCUS]]/Tableau17[[#This Row],[2014_T1_INSCRITS]]</f>
        <v>3.1207598371777476E-2</v>
      </c>
      <c r="PF16" s="26">
        <f>IFERROR(Tableau17[[#This Row],[2014_T2_PROCUS]]/Tableau17[[#This Row],[2014_T2_INSCRITS]],0)</f>
        <v>5.2917232021709636E-2</v>
      </c>
    </row>
    <row r="17" spans="1:422" hidden="1" x14ac:dyDescent="0.2">
      <c r="A17" s="1">
        <v>5</v>
      </c>
      <c r="B17" s="1" t="s">
        <v>381</v>
      </c>
      <c r="C17" s="1" t="s">
        <v>391</v>
      </c>
      <c r="D17" s="1" t="s">
        <v>391</v>
      </c>
      <c r="E17" s="1">
        <v>955</v>
      </c>
      <c r="F17" s="1">
        <v>5.3998020000000002</v>
      </c>
      <c r="G17" s="1">
        <v>43.244695</v>
      </c>
      <c r="H17" s="3">
        <v>1170</v>
      </c>
      <c r="I17" s="3">
        <v>316</v>
      </c>
      <c r="L17" s="1">
        <v>33</v>
      </c>
      <c r="M17" s="1">
        <v>3</v>
      </c>
      <c r="P17" s="1">
        <v>135</v>
      </c>
      <c r="Q17" s="1">
        <v>65</v>
      </c>
      <c r="R17" s="1">
        <v>58</v>
      </c>
      <c r="S17" s="1">
        <v>94</v>
      </c>
      <c r="T17" s="1">
        <v>48</v>
      </c>
      <c r="U17" s="1">
        <v>436</v>
      </c>
      <c r="V17" s="1">
        <v>1161</v>
      </c>
      <c r="W17" s="1">
        <v>760</v>
      </c>
      <c r="X17" s="1">
        <v>36</v>
      </c>
      <c r="Y17" s="2">
        <v>0.65460810000000003</v>
      </c>
      <c r="Z17" s="1">
        <v>1161</v>
      </c>
      <c r="AA17" s="1">
        <v>790</v>
      </c>
      <c r="AB17" s="1">
        <v>36</v>
      </c>
      <c r="AC17" s="2">
        <v>0.68044789000000006</v>
      </c>
      <c r="AD17" s="1">
        <v>1170</v>
      </c>
      <c r="AE17" s="1">
        <v>449</v>
      </c>
      <c r="AF17" s="2">
        <v>0.38376068000000002</v>
      </c>
      <c r="AG17" s="1">
        <f t="shared" si="0"/>
        <v>316</v>
      </c>
      <c r="AH17" s="1">
        <v>1140</v>
      </c>
      <c r="AI17" s="1">
        <v>756</v>
      </c>
      <c r="AJ17" s="1">
        <v>25</v>
      </c>
      <c r="AK17" s="2">
        <v>0.66315789000000003</v>
      </c>
      <c r="AL17" s="1">
        <v>1140</v>
      </c>
      <c r="AM17" s="1">
        <v>785</v>
      </c>
      <c r="AN17" s="1">
        <v>27</v>
      </c>
      <c r="AO17" s="2">
        <v>0.68859649000000001</v>
      </c>
      <c r="AP17" s="1">
        <v>1154</v>
      </c>
      <c r="AQ17" s="1">
        <v>651</v>
      </c>
      <c r="AR17" s="2">
        <v>0.56412477999999999</v>
      </c>
      <c r="AS17" s="1">
        <v>1154</v>
      </c>
      <c r="AT17" s="1">
        <v>656</v>
      </c>
      <c r="AU17" s="2">
        <v>0.56845754000000004</v>
      </c>
      <c r="AV17" s="1">
        <v>1147</v>
      </c>
      <c r="AW17" s="1">
        <v>693</v>
      </c>
      <c r="AX17" s="2">
        <v>0.60418483000000001</v>
      </c>
      <c r="AY17" s="1">
        <v>1146</v>
      </c>
      <c r="AZ17" s="1">
        <v>604</v>
      </c>
      <c r="BA17" s="2">
        <v>0.52705060999999997</v>
      </c>
      <c r="BB17" s="1">
        <v>1145</v>
      </c>
      <c r="BC17" s="1">
        <v>972</v>
      </c>
      <c r="BD17" s="2">
        <v>0.84890829999999995</v>
      </c>
      <c r="BE17" s="1">
        <v>1145</v>
      </c>
      <c r="BF17" s="1">
        <v>897</v>
      </c>
      <c r="BG17" s="2">
        <v>0.78340611000000004</v>
      </c>
      <c r="BH17" s="1">
        <v>1152</v>
      </c>
      <c r="BI17" s="1">
        <v>709</v>
      </c>
      <c r="BJ17" s="2">
        <v>0.61545139000000004</v>
      </c>
      <c r="BK17" s="1">
        <v>51</v>
      </c>
      <c r="BN17" s="1">
        <v>23</v>
      </c>
      <c r="BO17" s="1">
        <v>43</v>
      </c>
      <c r="BP17" s="1">
        <v>410</v>
      </c>
      <c r="BQ17" s="1">
        <v>215</v>
      </c>
      <c r="BR17" s="1">
        <v>742</v>
      </c>
      <c r="BT17" s="1">
        <v>264</v>
      </c>
      <c r="BU17" s="1">
        <v>499</v>
      </c>
      <c r="BW17" s="1">
        <v>763</v>
      </c>
      <c r="BX17" s="1">
        <v>10</v>
      </c>
      <c r="BZ17" s="1">
        <v>38</v>
      </c>
      <c r="CB17" s="1">
        <v>39</v>
      </c>
      <c r="CC17" s="1">
        <v>135</v>
      </c>
      <c r="CD17" s="1">
        <v>378</v>
      </c>
      <c r="CE17" s="1">
        <v>127</v>
      </c>
      <c r="CF17" s="1">
        <v>727</v>
      </c>
      <c r="CG17" s="1">
        <v>134</v>
      </c>
      <c r="CH17" s="1">
        <v>443</v>
      </c>
      <c r="CI17" s="1">
        <v>173</v>
      </c>
      <c r="CJ17" s="1">
        <v>750</v>
      </c>
      <c r="CL17" s="1">
        <v>14</v>
      </c>
      <c r="CO17" s="1">
        <v>62</v>
      </c>
      <c r="CP17" s="1">
        <v>171</v>
      </c>
      <c r="CT17" s="1">
        <v>267</v>
      </c>
      <c r="CV17" s="1">
        <v>110</v>
      </c>
      <c r="CW17" s="1">
        <v>624</v>
      </c>
      <c r="CY17" s="1">
        <v>185</v>
      </c>
      <c r="DA17" s="1">
        <v>409</v>
      </c>
      <c r="DC17" s="1">
        <v>594</v>
      </c>
      <c r="DD17" s="1">
        <v>22</v>
      </c>
      <c r="DE17" s="1">
        <v>6</v>
      </c>
      <c r="DF17" s="1">
        <v>8</v>
      </c>
      <c r="DG17" s="1">
        <v>0</v>
      </c>
      <c r="DI17" s="1">
        <v>27</v>
      </c>
      <c r="DJ17" s="1">
        <v>2</v>
      </c>
      <c r="DK17" s="1">
        <v>0</v>
      </c>
      <c r="DL17" s="1">
        <v>58</v>
      </c>
      <c r="DM17" s="1">
        <v>86</v>
      </c>
      <c r="DN17" s="1">
        <v>196</v>
      </c>
      <c r="DO17" s="1">
        <v>281</v>
      </c>
      <c r="DP17" s="1">
        <v>1</v>
      </c>
      <c r="DU17" s="1">
        <v>687</v>
      </c>
      <c r="DX17" s="1">
        <v>264</v>
      </c>
      <c r="DY17" s="1">
        <v>312</v>
      </c>
      <c r="EA17" s="1">
        <v>576</v>
      </c>
      <c r="EB17" s="1">
        <v>1</v>
      </c>
      <c r="EC17" s="1">
        <v>3</v>
      </c>
      <c r="ED17" s="1">
        <v>1</v>
      </c>
      <c r="EE17" s="1">
        <v>34</v>
      </c>
      <c r="EF17" s="1">
        <v>353</v>
      </c>
      <c r="EG17" s="1">
        <v>42</v>
      </c>
      <c r="EH17" s="1">
        <v>5</v>
      </c>
      <c r="EI17" s="1">
        <v>134</v>
      </c>
      <c r="EJ17" s="1">
        <v>119</v>
      </c>
      <c r="EK17" s="1">
        <v>257</v>
      </c>
      <c r="EL17" s="1">
        <v>5</v>
      </c>
      <c r="EM17" s="1">
        <v>954</v>
      </c>
      <c r="EN17" s="1">
        <v>223</v>
      </c>
      <c r="EO17" s="1">
        <v>580</v>
      </c>
      <c r="EP17" s="1">
        <v>803</v>
      </c>
      <c r="EQ17" s="1">
        <v>0</v>
      </c>
      <c r="ER17" s="1">
        <v>1</v>
      </c>
      <c r="ES17" s="1">
        <v>5</v>
      </c>
      <c r="ET17" s="1">
        <v>20</v>
      </c>
      <c r="EU17" s="1">
        <v>0</v>
      </c>
      <c r="EV17" s="1">
        <v>125</v>
      </c>
      <c r="EW17" s="1">
        <v>101</v>
      </c>
      <c r="EX17" s="1">
        <v>1</v>
      </c>
      <c r="EY17" s="1">
        <v>15</v>
      </c>
      <c r="EZ17" s="1">
        <v>17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1</v>
      </c>
      <c r="FH17" s="1">
        <v>12</v>
      </c>
      <c r="FI17" s="1">
        <v>0</v>
      </c>
      <c r="FJ17" s="1">
        <v>35</v>
      </c>
      <c r="FK17" s="1">
        <v>17</v>
      </c>
      <c r="FL17" s="1">
        <v>0</v>
      </c>
      <c r="FM17" s="1">
        <v>101</v>
      </c>
      <c r="FN17" s="1">
        <v>14</v>
      </c>
      <c r="FO17" s="1">
        <v>0</v>
      </c>
      <c r="FP17" s="1">
        <v>214</v>
      </c>
      <c r="FQ17" s="1">
        <v>1</v>
      </c>
      <c r="FR17" s="1">
        <f>SUM(Tableau17[[#This Row],[2019-T1-ALEXANDRE Audric]:[2019-T1-MARIE Florie]])</f>
        <v>680</v>
      </c>
      <c r="FS17" s="1">
        <v>43</v>
      </c>
      <c r="FT17" s="1">
        <v>461</v>
      </c>
      <c r="FU17" s="1">
        <v>0</v>
      </c>
      <c r="FV17" s="1">
        <v>238</v>
      </c>
      <c r="FW17" s="1">
        <v>0</v>
      </c>
      <c r="FX17" s="1">
        <v>742</v>
      </c>
      <c r="FY17" s="1">
        <v>0</v>
      </c>
      <c r="FZ17" s="1">
        <v>499</v>
      </c>
      <c r="GA17" s="1">
        <v>0</v>
      </c>
      <c r="GB17" s="1">
        <v>264</v>
      </c>
      <c r="GC17" s="1">
        <v>0</v>
      </c>
      <c r="GD17" s="1">
        <v>763</v>
      </c>
      <c r="GE17" s="1">
        <v>135</v>
      </c>
      <c r="GF17" s="1">
        <v>378</v>
      </c>
      <c r="GG17" s="1">
        <v>10</v>
      </c>
      <c r="GH17" s="1">
        <v>204</v>
      </c>
      <c r="GI17" s="1">
        <v>0</v>
      </c>
      <c r="GJ17" s="1">
        <v>727</v>
      </c>
      <c r="GK17" s="1">
        <v>134</v>
      </c>
      <c r="GL17" s="1">
        <v>443</v>
      </c>
      <c r="GM17" s="1">
        <v>0</v>
      </c>
      <c r="GN17" s="1">
        <v>173</v>
      </c>
      <c r="GO17" s="1">
        <v>0</v>
      </c>
      <c r="GP17" s="1">
        <v>750</v>
      </c>
      <c r="GQ17" s="1">
        <v>185</v>
      </c>
      <c r="GR17" s="1">
        <v>267</v>
      </c>
      <c r="GS17" s="1">
        <v>0</v>
      </c>
      <c r="GT17" s="1">
        <v>172</v>
      </c>
      <c r="GU17" s="1">
        <v>0</v>
      </c>
      <c r="GV17" s="1">
        <v>624</v>
      </c>
      <c r="GW17" s="1">
        <v>185</v>
      </c>
      <c r="GX17" s="1">
        <v>409</v>
      </c>
      <c r="GY17" s="1">
        <v>0</v>
      </c>
      <c r="GZ17" s="1">
        <v>0</v>
      </c>
      <c r="HA17" s="1">
        <v>0</v>
      </c>
      <c r="HB17" s="1">
        <v>594</v>
      </c>
      <c r="HC17" s="1">
        <v>172</v>
      </c>
      <c r="HD17" s="1">
        <v>353</v>
      </c>
      <c r="HE17" s="1">
        <v>257</v>
      </c>
      <c r="HF17" s="1">
        <v>167</v>
      </c>
      <c r="HG17" s="1">
        <v>5</v>
      </c>
      <c r="HH17" s="1">
        <v>954</v>
      </c>
      <c r="HI17" s="1">
        <v>223</v>
      </c>
      <c r="HJ17" s="1">
        <v>0</v>
      </c>
      <c r="HK17" s="1">
        <v>580</v>
      </c>
      <c r="HL17" s="1">
        <v>0</v>
      </c>
      <c r="HM17" s="1">
        <v>0</v>
      </c>
      <c r="HN17" s="1">
        <v>803</v>
      </c>
      <c r="HO17" s="1">
        <v>146</v>
      </c>
      <c r="HP17" s="1">
        <v>115</v>
      </c>
      <c r="HQ17" s="1">
        <v>214</v>
      </c>
      <c r="HR17" s="1">
        <v>191</v>
      </c>
      <c r="HS17" s="1">
        <v>28</v>
      </c>
      <c r="HT17" s="1">
        <v>694</v>
      </c>
      <c r="HU17" s="1">
        <v>58</v>
      </c>
      <c r="HV17" s="1">
        <v>168</v>
      </c>
      <c r="HW17" s="1">
        <v>65</v>
      </c>
      <c r="HX17" s="1">
        <v>145</v>
      </c>
      <c r="HY17" s="1">
        <v>0</v>
      </c>
      <c r="HZ17" s="1">
        <v>436</v>
      </c>
      <c r="IA17" s="1">
        <v>96</v>
      </c>
      <c r="IB17" s="1">
        <v>196</v>
      </c>
      <c r="IC17" s="1">
        <v>281</v>
      </c>
      <c r="ID17" s="1">
        <v>108</v>
      </c>
      <c r="IE17" s="1">
        <v>6</v>
      </c>
      <c r="IF17" s="1">
        <v>687</v>
      </c>
      <c r="IG17" s="1">
        <v>0</v>
      </c>
      <c r="IH17" s="1">
        <v>264</v>
      </c>
      <c r="II17" s="1">
        <v>312</v>
      </c>
      <c r="IJ17" s="1">
        <v>0</v>
      </c>
      <c r="IK17" s="1">
        <v>0</v>
      </c>
      <c r="IL17" s="1">
        <v>576</v>
      </c>
      <c r="IM17" s="26">
        <f>IFERROR(Tableau17[[#This Row],[LDIV]]/Tableau17[[#This Row],[Total général]],"")</f>
        <v>0</v>
      </c>
      <c r="IN17" s="26">
        <f>IFERROR(Tableau17[[#This Row],[LDVC]]/Tableau17[[#This Row],[Total général]],"")</f>
        <v>0</v>
      </c>
      <c r="IO17" s="26">
        <f>IFERROR(Tableau17[[#This Row],[LDVD]]/Tableau17[[#This Row],[Total général]],"")</f>
        <v>7.5688073394495417E-2</v>
      </c>
      <c r="IP17" s="26">
        <f>IFERROR(Tableau17[[#This Row],[LDVG]]/Tableau17[[#This Row],[Total général]],"")</f>
        <v>6.8807339449541288E-3</v>
      </c>
      <c r="IQ17" s="26">
        <f>IFERROR(Tableau17[[#This Row],[LEXD]]/Tableau17[[#This Row],[Total général]],"")</f>
        <v>0</v>
      </c>
      <c r="IR17" s="26">
        <f>IFERROR(Tableau17[[#This Row],[LEXG]]/Tableau17[[#This Row],[Total général]],"")</f>
        <v>0</v>
      </c>
      <c r="IS17" s="26">
        <f>IFERROR(Tableau17[[#This Row],[LLR]]/Tableau17[[#This Row],[Total général]],"")</f>
        <v>0.30963302752293576</v>
      </c>
      <c r="IT17" s="26">
        <f>IFERROR(Tableau17[[#This Row],[LREM]]/Tableau17[[#This Row],[Total général]],"")</f>
        <v>0.14908256880733944</v>
      </c>
      <c r="IU17" s="26">
        <f>IFERROR(Tableau17[[#This Row],[LRN]]/Tableau17[[#This Row],[Total général]],"")</f>
        <v>0.13302752293577982</v>
      </c>
      <c r="IV17" s="26">
        <f>IFERROR(Tableau17[[#This Row],[LUG]]/Tableau17[[#This Row],[Total général]],"")</f>
        <v>0.21559633027522937</v>
      </c>
      <c r="IW17" s="26">
        <f>IFERROR(Tableau17[[#This Row],[LVEC]]/Tableau17[[#This Row],[Total général]],"")</f>
        <v>0.11009174311926606</v>
      </c>
      <c r="IX17" s="26">
        <f>IFERROR(Tableau17[[#This Row],[2008-T1-LCMD]]/Tableau17[[#This Row],[2008-T1-TOTAL]],"")</f>
        <v>6.8733153638814021E-2</v>
      </c>
      <c r="IY17" s="26">
        <f>IFERROR(Tableau17[[#This Row],[2008-T1-LDVD]]/Tableau17[[#This Row],[2008-T1-TOTAL]],"")</f>
        <v>0</v>
      </c>
      <c r="IZ17" s="26">
        <f>IFERROR(Tableau17[[#This Row],[2008-T1-LEXD]]/Tableau17[[#This Row],[2008-T1-TOTAL]],"")</f>
        <v>0</v>
      </c>
      <c r="JA17" s="26">
        <f>IFERROR(Tableau17[[#This Row],[2008-T1-LEXG]]/Tableau17[[#This Row],[2008-T1-TOTAL]],"")</f>
        <v>3.0997304582210242E-2</v>
      </c>
      <c r="JB17" s="26">
        <f>IFERROR(Tableau17[[#This Row],[2008-T1-LFN]]/Tableau17[[#This Row],[2008-T1-TOTAL]],"")</f>
        <v>5.7951482479784364E-2</v>
      </c>
      <c r="JC17" s="26">
        <f>IFERROR(Tableau17[[#This Row],[2008-T1-LMAJ]]/Tableau17[[#This Row],[2008-T1-TOTAL]],"")</f>
        <v>0.55256064690026951</v>
      </c>
      <c r="JD17" s="26">
        <f>IFERROR(Tableau17[[#This Row],[2008-T1-LUG]]/Tableau17[[#This Row],[2008-T1-TOTAL]],"")</f>
        <v>0.28975741239892183</v>
      </c>
      <c r="JE17" s="26">
        <f>IFERROR(Tableau17[[#This Row],[2008-T2-LFN]]/Tableau17[[#This Row],[2008-T2-TOTAL]],"")</f>
        <v>0</v>
      </c>
      <c r="JF17" s="26">
        <f>IFERROR(Tableau17[[#This Row],[2008-T2-LGC]]/Tableau17[[#This Row],[2008-T2-TOTAL]],"")</f>
        <v>0.34600262123197906</v>
      </c>
      <c r="JG17" s="26">
        <f>IFERROR(Tableau17[[#This Row],[2008-T2-LMAJ]]/Tableau17[[#This Row],[2008-T2-TOTAL]],"")</f>
        <v>0.653997378768021</v>
      </c>
      <c r="JH17" s="26">
        <f>IFERROR(Tableau17[[#This Row],[2008-T2-LUG]]/Tableau17[[#This Row],[2008-T2-TOTAL]],"")</f>
        <v>0</v>
      </c>
      <c r="JI17" s="26">
        <f>IFERROR(Tableau17[[#This Row],[2014-T1-LDIV]]/Tableau17[[#This Row],[2014-T1-TOTAL]],"")</f>
        <v>1.3755158184319119E-2</v>
      </c>
      <c r="JJ17" s="26">
        <f>IFERROR(Tableau17[[#This Row],[2014-T1-LDVD]]/Tableau17[[#This Row],[2014-T1-TOTAL]],"")</f>
        <v>0</v>
      </c>
      <c r="JK17" s="26">
        <f>IFERROR(Tableau17[[#This Row],[2014-T1-LDVG]]/Tableau17[[#This Row],[2014-T1-TOTAL]],"")</f>
        <v>5.2269601100412656E-2</v>
      </c>
      <c r="JL17" s="26">
        <f>IFERROR(Tableau17[[#This Row],[2014-T1-LEXG]]/Tableau17[[#This Row],[2014-T1-TOTAL]],"")</f>
        <v>0</v>
      </c>
      <c r="JM17" s="26">
        <f>IFERROR(Tableau17[[#This Row],[2014-T1-LFG]]/Tableau17[[#This Row],[2014-T1-TOTAL]],"")</f>
        <v>5.364511691884457E-2</v>
      </c>
      <c r="JN17" s="26">
        <f>IFERROR(Tableau17[[#This Row],[2014-T1-LFN]]/Tableau17[[#This Row],[2014-T1-TOTAL]],"")</f>
        <v>0.18569463548830811</v>
      </c>
      <c r="JO17" s="26">
        <f>IFERROR(Tableau17[[#This Row],[2014-T1-LUD]]/Tableau17[[#This Row],[2014-T1-TOTAL]],"")</f>
        <v>0.51994497936726269</v>
      </c>
      <c r="JP17" s="26">
        <f>IFERROR(Tableau17[[#This Row],[2014-T1-LUG]]/Tableau17[[#This Row],[2014-T1-TOTAL]],"")</f>
        <v>0.17469050894085281</v>
      </c>
      <c r="JQ17" s="26">
        <f>IFERROR(Tableau17[[#This Row],[2014-T2-LFN]]/Tableau17[[#This Row],[2014-T2-TOTAL]],"")</f>
        <v>0.17866666666666667</v>
      </c>
      <c r="JR17" s="26">
        <f>IFERROR(Tableau17[[#This Row],[2014-T2-LUD]]/Tableau17[[#This Row],[2014-T2-TOTAL]],"")</f>
        <v>0.59066666666666667</v>
      </c>
      <c r="JS17" s="26">
        <f>IFERROR(Tableau17[[#This Row],[2014-T2-LUG]]/Tableau17[[#This Row],[2014-T2-TOTAL]],"")</f>
        <v>0.23066666666666666</v>
      </c>
      <c r="JT17" s="26">
        <f>IFERROR(Tableau17[[#This Row],[2015-T1-BC-DIV]]/Tableau17[[#This Row],[2015-T1-TOTAL]],"")</f>
        <v>0</v>
      </c>
      <c r="JU17" s="26">
        <f>IFERROR(Tableau17[[#This Row],[2015-T1-BC-DLF]]/Tableau17[[#This Row],[2015-T1-TOTAL]],"")</f>
        <v>2.2435897435897436E-2</v>
      </c>
      <c r="JV17" s="26">
        <f>IFERROR(Tableau17[[#This Row],[2015-T1-BC-DVD]]/Tableau17[[#This Row],[2015-T1-TOTAL]],"")</f>
        <v>0</v>
      </c>
      <c r="JW17" s="26">
        <f>IFERROR(Tableau17[[#This Row],[2015-T1-BC-DVG]]/Tableau17[[#This Row],[2015-T1-TOTAL]],"")</f>
        <v>0</v>
      </c>
      <c r="JX17" s="26">
        <f>IFERROR(Tableau17[[#This Row],[2015-T1-BC-FG]]/Tableau17[[#This Row],[2015-T1-TOTAL]],"")</f>
        <v>9.9358974358974353E-2</v>
      </c>
      <c r="JY17" s="26">
        <f>IFERROR(Tableau17[[#This Row],[2015-T1-BC-FN]]/Tableau17[[#This Row],[2015-T1-TOTAL]],"")</f>
        <v>0.27403846153846156</v>
      </c>
      <c r="JZ17" s="26">
        <f>IFERROR(Tableau17[[#This Row],[2015-T1-BC-MDM]]/Tableau17[[#This Row],[2015-T1-TOTAL]],"")</f>
        <v>0</v>
      </c>
      <c r="KA17" s="26">
        <f>IFERROR(Tableau17[[#This Row],[2015-T1-BC-RDG]]/Tableau17[[#This Row],[2015-T1-TOTAL]],"")</f>
        <v>0</v>
      </c>
      <c r="KB17" s="26">
        <f>IFERROR(Tableau17[[#This Row],[2015-T1-BC-SOC]]/Tableau17[[#This Row],[2015-T1-TOTAL]],"")</f>
        <v>0</v>
      </c>
      <c r="KC17" s="26">
        <f>IFERROR(Tableau17[[#This Row],[2015-T1-BC-UD]]/Tableau17[[#This Row],[2015-T1-TOTAL]],"")</f>
        <v>0.42788461538461536</v>
      </c>
      <c r="KD17" s="26">
        <f>IFERROR(Tableau17[[#This Row],[2015-T1-BC-UG]]/Tableau17[[#This Row],[2015-T1-TOTAL]],"")</f>
        <v>0</v>
      </c>
      <c r="KE17" s="26">
        <f>IFERROR(Tableau17[[#This Row],[2015-T1-BC-VEC]]/Tableau17[[#This Row],[2015-T1-TOTAL]],"")</f>
        <v>0.17628205128205129</v>
      </c>
      <c r="KF17" s="26">
        <f>IFERROR(Tableau17[[#This Row],[2015-T2-BC-DVG]]/Tableau17[[#This Row],[2015-T2-TOTAL]],"")</f>
        <v>0</v>
      </c>
      <c r="KG17" s="26">
        <f>IFERROR(Tableau17[[#This Row],[2015-T2-BC-FN]]/Tableau17[[#This Row],[2015-T2-TOTAL]],"")</f>
        <v>0.31144781144781147</v>
      </c>
      <c r="KH17" s="26">
        <f>IFERROR(Tableau17[[#This Row],[2015-T2-BC-SOC]]/Tableau17[[#This Row],[2015-T2-TOTAL]],"")</f>
        <v>0</v>
      </c>
      <c r="KI17" s="26">
        <f>IFERROR(Tableau17[[#This Row],[2015-T2-BC-UD]]/Tableau17[[#This Row],[2015-T2-TOTAL]],"")</f>
        <v>0.68855218855218858</v>
      </c>
      <c r="KJ17" s="26">
        <f>IFERROR(Tableau17[[#This Row],[2015-T2-BC-UG]]/Tableau17[[#This Row],[2015-T2-TOTAL]],"")</f>
        <v>0</v>
      </c>
      <c r="KK17" s="26">
        <f>IFERROR(Tableau17[[#This Row],[2017 (L)-T1-COM]]/Tableau17[[#This Row],[2017 (L)-T1-TOTAL]],"")</f>
        <v>3.2023289665211063E-2</v>
      </c>
      <c r="KL17" s="26">
        <f>IFERROR(Tableau17[[#This Row],[2017 (L)-T1-DIV]]/Tableau17[[#This Row],[2017 (L)-T1-TOTAL]],"")</f>
        <v>8.7336244541484712E-3</v>
      </c>
      <c r="KM17" s="26">
        <f>IFERROR(Tableau17[[#This Row],[2017 (L)-T1-DLF]]/Tableau17[[#This Row],[2017 (L)-T1-TOTAL]],"")</f>
        <v>1.1644832605531296E-2</v>
      </c>
      <c r="KN17" s="26">
        <f>IFERROR(Tableau17[[#This Row],[2017 (L)-T1-DVD]]/Tableau17[[#This Row],[2017 (L)-T1-TOTAL]],"")</f>
        <v>0</v>
      </c>
      <c r="KO17" s="26">
        <f>IFERROR(Tableau17[[#This Row],[2017 (L)-T1-DVG]]/Tableau17[[#This Row],[2017 (L)-T1-TOTAL]],"")</f>
        <v>0</v>
      </c>
      <c r="KP17" s="26">
        <f>IFERROR(Tableau17[[#This Row],[2017 (L)-T1-ECO]]/Tableau17[[#This Row],[2017 (L)-T1-TOTAL]],"")</f>
        <v>3.9301310043668124E-2</v>
      </c>
      <c r="KQ17" s="26">
        <f>IFERROR(Tableau17[[#This Row],[2017 (L)-T1-EXD]]/Tableau17[[#This Row],[2017 (L)-T1-TOTAL]],"")</f>
        <v>2.911208151382824E-3</v>
      </c>
      <c r="KR17" s="26">
        <f>IFERROR(Tableau17[[#This Row],[2017 (L)-T1-EXG]]/Tableau17[[#This Row],[2017 (L)-T1-TOTAL]],"")</f>
        <v>0</v>
      </c>
      <c r="KS17" s="26">
        <f>IFERROR(Tableau17[[#This Row],[2017 (L)-T1-FI]]/Tableau17[[#This Row],[2017 (L)-T1-TOTAL]],"")</f>
        <v>8.442503639010189E-2</v>
      </c>
      <c r="KT17" s="26">
        <f>IFERROR(Tableau17[[#This Row],[2017 (L)-T1-FN]]/Tableau17[[#This Row],[2017 (L)-T1-TOTAL]],"")</f>
        <v>0.12518195050946143</v>
      </c>
      <c r="KU17" s="26">
        <f>IFERROR(Tableau17[[#This Row],[2017 (L)-T1-LR]]/Tableau17[[#This Row],[2017 (L)-T1-TOTAL]],"")</f>
        <v>0.28529839883551672</v>
      </c>
      <c r="KV17" s="26">
        <f>IFERROR(Tableau17[[#This Row],[2017 (L)-T1-MDM]]/Tableau17[[#This Row],[2017 (L)-T1-TOTAL]],"")</f>
        <v>0.40902474526928673</v>
      </c>
      <c r="KW17" s="26">
        <f>IFERROR(Tableau17[[#This Row],[2017 (L)-T1-RDG]]/Tableau17[[#This Row],[2017 (L)-T1-TOTAL]],"")</f>
        <v>1.455604075691412E-3</v>
      </c>
      <c r="KX17" s="26">
        <f>IFERROR(Tableau17[[#This Row],[2017 (L)-T1-REG]]/Tableau17[[#This Row],[2017 (L)-T1-TOTAL]],"")</f>
        <v>0</v>
      </c>
      <c r="KY17" s="26">
        <f>IFERROR(Tableau17[[#This Row],[2017 (L)-T1-REM]]/Tableau17[[#This Row],[2017 (L)-T1-TOTAL]],"")</f>
        <v>0</v>
      </c>
      <c r="KZ17" s="26">
        <f>IFERROR(Tableau17[[#This Row],[2017 (L)-T1-SOC]]/Tableau17[[#This Row],[2017 (L)-T1-TOTAL]],"")</f>
        <v>0</v>
      </c>
      <c r="LA17" s="26">
        <f>IFERROR(Tableau17[[#This Row],[2017 (L)-T1-UDI]]/Tableau17[[#This Row],[2017 (L)-T1-TOTAL]],"")</f>
        <v>0</v>
      </c>
      <c r="LB17" s="26">
        <f>IFERROR(Tableau17[[#This Row],[2017 (L)-T2-FI]]/Tableau17[[#This Row],[2017 (L)-T2-TOTAL]],"")</f>
        <v>0</v>
      </c>
      <c r="LC17" s="26">
        <f>IFERROR(Tableau17[[#This Row],[2017 (L)-T2-FN]]/Tableau17[[#This Row],[2017 (L)-T2-TOTAL]],"")</f>
        <v>0</v>
      </c>
      <c r="LD17" s="26">
        <f>IFERROR(Tableau17[[#This Row],[2017 (L)-T2-LR]]/Tableau17[[#This Row],[2017 (L)-T2-TOTAL]],"")</f>
        <v>0.45833333333333331</v>
      </c>
      <c r="LE17" s="26">
        <f>IFERROR(Tableau17[[#This Row],[2017 (L)-T2-MDM]]/Tableau17[[#This Row],[2017 (L)-T2-TOTAL]],"")</f>
        <v>0.54166666666666663</v>
      </c>
      <c r="LF17" s="26">
        <f>IFERROR(Tableau17[[#This Row],[2017 (L)-T2-REM]]/Tableau17[[#This Row],[2017 (L)-T2-TOTAL]],"")</f>
        <v>0</v>
      </c>
      <c r="LG17" s="26">
        <f>IFERROR(Tableau17[[#This Row],[2017-T1-ARTHAUD Nathalie]]/Tableau17[[#This Row],[2017-T1-TOTAL]],"")</f>
        <v>1.0482180293501049E-3</v>
      </c>
      <c r="LH17" s="26">
        <f>IFERROR(Tableau17[[#This Row],[2017-T1-ASSELINEAU Fran]]/Tableau17[[#This Row],[2017-T1-TOTAL]],"")</f>
        <v>3.1446540880503146E-3</v>
      </c>
      <c r="LI17" s="26">
        <f>IFERROR(Tableau17[[#This Row],[2017-T1-CHEMINADE Jacques]]/Tableau17[[#This Row],[2017-T1-TOTAL]],"")</f>
        <v>1.0482180293501049E-3</v>
      </c>
      <c r="LJ17" s="26">
        <f>IFERROR(Tableau17[[#This Row],[2017-T1-DUPONT-AIGNAN Nicolas]]/Tableau17[[#This Row],[2017-T1-TOTAL]],"")</f>
        <v>3.5639412997903561E-2</v>
      </c>
      <c r="LK17" s="26">
        <f>IFERROR(Tableau17[[#This Row],[2017-T1-FILLON Fran]]/Tableau17[[#This Row],[2017-T1-TOTAL]],"")</f>
        <v>0.37002096436058701</v>
      </c>
      <c r="LL17" s="26">
        <f>IFERROR(Tableau17[[#This Row],[2017-T1-HAMON Beno]]/Tableau17[[#This Row],[2017-T1-TOTAL]],"")</f>
        <v>4.40251572327044E-2</v>
      </c>
      <c r="LM17" s="26">
        <f>IFERROR(Tableau17[[#This Row],[2017-T1-LASSALLE Jean]]/Tableau17[[#This Row],[2017-T1-TOTAL]],"")</f>
        <v>5.2410901467505244E-3</v>
      </c>
      <c r="LN17" s="26">
        <f>IFERROR(Tableau17[[#This Row],[2017-T1-LE PEN Marine]]/Tableau17[[#This Row],[2017-T1-TOTAL]],"")</f>
        <v>0.14046121593291405</v>
      </c>
      <c r="LO17" s="26">
        <f>IFERROR(Tableau17[[#This Row],[2017-T1-M Jean-Luc]]/Tableau17[[#This Row],[2017-T1-TOTAL]],"")</f>
        <v>0.12473794549266247</v>
      </c>
      <c r="LP17" s="26">
        <f>IFERROR(Tableau17[[#This Row],[2017-T1-MACRON Emmanuel]]/Tableau17[[#This Row],[2017-T1-TOTAL]],"")</f>
        <v>0.26939203354297692</v>
      </c>
      <c r="LQ17" s="26">
        <f>IFERROR(Tableau17[[#This Row],[2017-T1-POUTOU Philippe]]/Tableau17[[#This Row],[2017-T1-TOTAL]],"")</f>
        <v>5.2410901467505244E-3</v>
      </c>
      <c r="LR17" s="26">
        <f>IFERROR(Tableau17[[#This Row],[2017-T2-LE PEN Marine]]/Tableau17[[#This Row],[2017-T2-TOTAL]],"")</f>
        <v>0.27770859277708593</v>
      </c>
      <c r="LS17" s="26">
        <f>IFERROR(Tableau17[[#This Row],[2017-T2-MACRON Emmanuel]]/Tableau17[[#This Row],[2017-T2-TOTAL]],"")</f>
        <v>0.72229140722291407</v>
      </c>
      <c r="LT17" s="26">
        <f>IFERROR(Tableau17[[#This Row],[2019-T1-ALEXANDRE Audric]]/Tableau17[[#This Row],[2019-T1-TOTAL]],"")</f>
        <v>0</v>
      </c>
      <c r="LU17" s="26">
        <f>IFERROR(Tableau17[[#This Row],[2019-T1-ARTHAUD Nathalie]]/Tableau17[[#This Row],[2019-T1-TOTAL]],"")</f>
        <v>1.4705882352941176E-3</v>
      </c>
      <c r="LV17" s="26">
        <f>IFERROR(Tableau17[[#This Row],[2019-T1-ASSELINEAU François]]/Tableau17[[#This Row],[2019-T1-TOTAL]],"")</f>
        <v>7.3529411764705881E-3</v>
      </c>
      <c r="LW17" s="26">
        <f>IFERROR(Tableau17[[#This Row],[2019-T1-AUBRY Manon]]/Tableau17[[#This Row],[2019-T1-TOTAL]],"")</f>
        <v>2.9411764705882353E-2</v>
      </c>
      <c r="LX17" s="26">
        <f>IFERROR(Tableau17[[#This Row],[2019-T1-AZERGUI Nagib]]/Tableau17[[#This Row],[2019-T1-TOTAL]],"")</f>
        <v>0</v>
      </c>
      <c r="LY17" s="26">
        <f>IFERROR(Tableau17[[#This Row],[2019-T1-BARDELLA Jordan]]/Tableau17[[#This Row],[2019-T1-TOTAL]],"")</f>
        <v>0.18382352941176472</v>
      </c>
      <c r="LZ17" s="26">
        <f>IFERROR(Tableau17[[#This Row],[2019-T1-BELLAMY François-Xavier]]/Tableau17[[#This Row],[2019-T1-TOTAL]],"")</f>
        <v>0.14852941176470588</v>
      </c>
      <c r="MA17" s="26">
        <f>IFERROR(Tableau17[[#This Row],[2019-T1-BIDOU Olivier]]/Tableau17[[#This Row],[2019-T1-TOTAL]],"")</f>
        <v>1.4705882352941176E-3</v>
      </c>
      <c r="MB17" s="26">
        <f>IFERROR(Tableau17[[#This Row],[2019-T1-BOURG Dominique]]/Tableau17[[#This Row],[2019-T1-TOTAL]],"")</f>
        <v>2.2058823529411766E-2</v>
      </c>
      <c r="MC17" s="26">
        <f>IFERROR(Tableau17[[#This Row],[2019-T1-BROSSAT Ian]]/Tableau17[[#This Row],[2019-T1-TOTAL]],"")</f>
        <v>2.5000000000000001E-2</v>
      </c>
      <c r="MD17" s="26">
        <f>IFERROR(Tableau17[[#This Row],[2019-T1-CAILLAUD Sophie]]/Tableau17[[#This Row],[2019-T1-TOTAL]],"")</f>
        <v>0</v>
      </c>
      <c r="ME17" s="26">
        <f>IFERROR(Tableau17[[#This Row],[2019-T1-CAMUS Renaud]]/Tableau17[[#This Row],[2019-T1-TOTAL]],"")</f>
        <v>0</v>
      </c>
      <c r="MF17" s="26">
        <f>IFERROR(Tableau17[[#This Row],[2019-T1-CHALENÇON Christophe]]/Tableau17[[#This Row],[2019-T1-TOTAL]],"")</f>
        <v>0</v>
      </c>
      <c r="MG17" s="26">
        <f>IFERROR(Tableau17[[#This Row],[2019-T1-CORBET Cathy Denise Ginette]]/Tableau17[[#This Row],[2019-T1-TOTAL]],"")</f>
        <v>0</v>
      </c>
      <c r="MH17" s="26">
        <f>IFERROR(Tableau17[[#This Row],[2019-T1-DE PREVOISIN Robert]]/Tableau17[[#This Row],[2019-T1-TOTAL]],"")</f>
        <v>0</v>
      </c>
      <c r="MI17" s="26">
        <f>IFERROR(Tableau17[[#This Row],[2019-T1-DELFEL Thérèse]]/Tableau17[[#This Row],[2019-T1-TOTAL]],"")</f>
        <v>0</v>
      </c>
      <c r="MJ17" s="26">
        <f>IFERROR(Tableau17[[#This Row],[2019-T1-DIEUMEGARD Pierre]]/Tableau17[[#This Row],[2019-T1-TOTAL]],"")</f>
        <v>1.4705882352941176E-3</v>
      </c>
      <c r="MK17" s="26">
        <f>IFERROR(Tableau17[[#This Row],[2019-T1-DUPONT-AIGNAN Nicolas]]/Tableau17[[#This Row],[2019-T1-TOTAL]],"")</f>
        <v>1.7647058823529412E-2</v>
      </c>
      <c r="ML17" s="26">
        <f>IFERROR(Tableau17[[#This Row],[2019-T1-GERNIGON Yves]]/Tableau17[[#This Row],[2019-T1-TOTAL]],"")</f>
        <v>0</v>
      </c>
      <c r="MM17" s="26">
        <f>IFERROR(Tableau17[[#This Row],[2019-T1-GLUCKSMANN Raphaël]]/Tableau17[[#This Row],[2019-T1-TOTAL]],"")</f>
        <v>5.1470588235294115E-2</v>
      </c>
      <c r="MN17" s="26">
        <f>IFERROR(Tableau17[[#This Row],[2019-T1-HAMON Benoît]]/Tableau17[[#This Row],[2019-T1-TOTAL]],"")</f>
        <v>2.5000000000000001E-2</v>
      </c>
      <c r="MO17" s="26">
        <f>IFERROR(Tableau17[[#This Row],[2019-T1-HELGEN Gilles]]/Tableau17[[#This Row],[2019-T1-TOTAL]],"")</f>
        <v>0</v>
      </c>
      <c r="MP17" s="26">
        <f>IFERROR(Tableau17[[#This Row],[2019-T1-JADOT Yannick]]/Tableau17[[#This Row],[2019-T1-TOTAL]],"")</f>
        <v>0.14852941176470588</v>
      </c>
      <c r="MQ17" s="26">
        <f>IFERROR(Tableau17[[#This Row],[2019-T1-LAGARDE Jean-Christophe]]/Tableau17[[#This Row],[2019-T1-TOTAL]],"")</f>
        <v>2.0588235294117647E-2</v>
      </c>
      <c r="MR17" s="26">
        <f>IFERROR(Tableau17[[#This Row],[2019-T1-LALANNE Francis]]/Tableau17[[#This Row],[2019-T1-TOTAL]],"")</f>
        <v>0</v>
      </c>
      <c r="MS17" s="26">
        <f>IFERROR(Tableau17[[#This Row],[2019-T1-LOISEAU Nathalie]]/Tableau17[[#This Row],[2019-T1-TOTAL]],"")</f>
        <v>0.31470588235294117</v>
      </c>
      <c r="MT17" s="26">
        <f>IFERROR(Tableau17[[#This Row],[2019-T1-MARIE Florie]]/Tableau17[[#This Row],[2019-T1-TOTAL]],"")</f>
        <v>1.4705882352941176E-3</v>
      </c>
      <c r="MU17" s="26">
        <f>IFERROR(Tableau17[[#This Row],[2008-T1-MACROEXTRDROITE]]/Tableau17[[#This Row],[2008-T1-MACROTOTALE]],"")</f>
        <v>5.7951482479784364E-2</v>
      </c>
      <c r="MV17" s="26">
        <f>IFERROR(Tableau17[[#This Row],[2008-T1-MACRODROITE]]/Tableau17[[#This Row],[2008-T1-MACROTOTALE]],"")</f>
        <v>0.62129380053908356</v>
      </c>
      <c r="MW17" s="26">
        <f>IFERROR(Tableau17[[#This Row],[2008-T1-MACROCENTRE]]/Tableau17[[#This Row],[2008-T1-MACROTOTALE]],"")</f>
        <v>0</v>
      </c>
      <c r="MX17" s="26">
        <f>IFERROR(Tableau17[[#This Row],[2008-T1-MACROGAUCHE]]/Tableau17[[#This Row],[2008-T1-MACROTOTALE]],"")</f>
        <v>0.32075471698113206</v>
      </c>
      <c r="MY17" s="26">
        <f>IFERROR(Tableau17[[#This Row],[2008-T1-MACROAUTRE]]/Tableau17[[#This Row],[2008-T1-MACROTOTALE]],"")</f>
        <v>0</v>
      </c>
      <c r="MZ17" s="26">
        <f>IFERROR(Tableau17[[#This Row],[2008-T2-MACROEXTRDROITE]]/Tableau17[[#This Row],[2008-T2-MACROTOTALE]],"")</f>
        <v>0</v>
      </c>
      <c r="NA17" s="26">
        <f>IFERROR(Tableau17[[#This Row],[2008-T2-MACRODROITE]]/Tableau17[[#This Row],[2008-T2-MACROTOTALE]],"")</f>
        <v>0.653997378768021</v>
      </c>
      <c r="NB17" s="26">
        <f>IFERROR(Tableau17[[#This Row],[2008-T2-MACROCENTRE]]/Tableau17[[#This Row],[2008-T2-MACROTOTALE]],"")</f>
        <v>0</v>
      </c>
      <c r="NC17" s="26">
        <f>IFERROR(Tableau17[[#This Row],[2008-T2-MACROGAUCHE]]/Tableau17[[#This Row],[2008-T2-MACROTOTALE]],"")</f>
        <v>0.34600262123197906</v>
      </c>
      <c r="ND17" s="26">
        <f>IFERROR(Tableau17[[#This Row],[2008-T2-MACROAUTRE]]/Tableau17[[#This Row],[2008-T2-MACROTOTALE]],"")</f>
        <v>0</v>
      </c>
      <c r="NE17" s="26">
        <f>IFERROR(Tableau17[[#This Row],[2014-T1-MACROEXTRDROITE]]/Tableau17[[#This Row],[2014-T1-MACROTOTALE]],"")</f>
        <v>0.18569463548830811</v>
      </c>
      <c r="NF17" s="26">
        <f>IFERROR(Tableau17[[#This Row],[2014-T1-MACRODROITE]]/Tableau17[[#This Row],[2014-T1-MACROTOTALE]],"")</f>
        <v>0.51994497936726269</v>
      </c>
      <c r="NG17" s="26">
        <f>IFERROR(Tableau17[[#This Row],[2014-T1-MACROCENTRE]]/Tableau17[[#This Row],[2014-T1-MACROTOTALE]],"")</f>
        <v>1.3755158184319119E-2</v>
      </c>
      <c r="NH17" s="26">
        <f>IFERROR(Tableau17[[#This Row],[2014-T1-MACROGAUCHE]]/Tableau17[[#This Row],[2014-T1-MACROTOTALE]],"")</f>
        <v>0.28060522696011003</v>
      </c>
      <c r="NI17" s="26">
        <f>IFERROR(Tableau17[[#This Row],[2014-T1-MACROAUTRE]]/Tableau17[[#This Row],[2014-T1-MACROTOTALE]],"")</f>
        <v>0</v>
      </c>
      <c r="NJ17" s="26">
        <f>IFERROR(Tableau17[[#This Row],[2014-T2-MACROEXTRDROITE]]/Tableau17[[#This Row],[2014-T2-MACROTOTALE]],"")</f>
        <v>0.17866666666666667</v>
      </c>
      <c r="NK17" s="26">
        <f>IFERROR(Tableau17[[#This Row],[2014-T2-MACRODROITE]]/Tableau17[[#This Row],[2014-T2-MACROTOTALE]],"")</f>
        <v>0.59066666666666667</v>
      </c>
      <c r="NL17" s="26">
        <f>IFERROR(Tableau17[[#This Row],[2014-T2-MACROCENTRE]]/Tableau17[[#This Row],[2014-T2-MACROTOTALE]],"")</f>
        <v>0</v>
      </c>
      <c r="NM17" s="26">
        <f>IFERROR(Tableau17[[#This Row],[2014-T2-MACROGAUCHE]]/Tableau17[[#This Row],[2014-T2-MACROTOTALE]],"")</f>
        <v>0.23066666666666666</v>
      </c>
      <c r="NN17" s="26">
        <f>IFERROR(Tableau17[[#This Row],[2014-T2-MACROAUTRE]]/Tableau17[[#This Row],[2014-T2-MACROTOTALE]],"")</f>
        <v>0</v>
      </c>
      <c r="NO17" s="26">
        <f>IFERROR( Tableau17[[#This Row],[2015-T1-MACROEXTRDROITE]]/Tableau17[[#This Row],[2015-T1-MACROTOTALE]],"")</f>
        <v>0.29647435897435898</v>
      </c>
      <c r="NP17" s="26">
        <f>IFERROR(Tableau17[[#This Row],[2015-T1-MACRODROITE]]/Tableau17[[#This Row],[2015-T1-MACROTOTALE]],"")</f>
        <v>0.42788461538461536</v>
      </c>
      <c r="NQ17" s="26">
        <f>IFERROR(Tableau17[[#This Row],[2015-T1-MACROCENTRE]]/Tableau17[[#This Row],[2015-T1-MACROTOTALE]],"")</f>
        <v>0</v>
      </c>
      <c r="NR17" s="26">
        <f>IFERROR(Tableau17[[#This Row],[2015-T1-MACROGAUCHE]]/Tableau17[[#This Row],[2015-T1-MACROTOTALE]],"")</f>
        <v>0.27564102564102566</v>
      </c>
      <c r="NS17" s="26">
        <f>IFERROR(Tableau17[[#This Row],[2015-T1-MACROAUTRE]]/Tableau17[[#This Row],[2015-T1-MACROTOTALE]],"")</f>
        <v>0</v>
      </c>
      <c r="NT17" s="26">
        <f>IFERROR(Tableau17[[#This Row],[2015-T2-MACROEXTRDROITE]]/Tableau17[[#This Row],[2015-T2-MACROTOTALE]],"")</f>
        <v>0.31144781144781147</v>
      </c>
      <c r="NU17" s="26">
        <f>IFERROR(Tableau17[[#This Row],[2015-T2-MACRODROITE]]/Tableau17[[#This Row],[2015-T2-MACROTOTALE]],"")</f>
        <v>0.68855218855218858</v>
      </c>
      <c r="NV17" s="26">
        <f>IFERROR(Tableau17[[#This Row],[2015-T2-MACROCENTRE]]/Tableau17[[#This Row],[2015-T2-MACROTOTALE]],"")</f>
        <v>0</v>
      </c>
      <c r="NW17" s="26">
        <f>IFERROR(Tableau17[[#This Row],[2015-T2-MACROGAUCHE]]/Tableau17[[#This Row],[2015-T2-MACROTOTALE]],"")</f>
        <v>0</v>
      </c>
      <c r="NX17" s="26">
        <f>IFERROR(Tableau17[[#This Row],[2015-T2-MACROAUTRE]]/Tableau17[[#This Row],[2015-T2-MACROTOTALE]],"")</f>
        <v>0</v>
      </c>
      <c r="NY17" s="26">
        <f>IFERROR(Tableau17[[#This Row],[2017-T1-MACROEXTRDROITE]]/Tableau17[[#This Row],[2017-T1-MACROTOTALE]],"")</f>
        <v>0.18029350104821804</v>
      </c>
      <c r="NZ17" s="26">
        <f>IFERROR(Tableau17[[#This Row],[2017-T1-MACRODROITE]]/Tableau17[[#This Row],[2017-T1-MACROTOTALE]],"")</f>
        <v>0.37002096436058701</v>
      </c>
      <c r="OA17" s="26">
        <f>IFERROR(Tableau17[[#This Row],[2017-T1-MACROCENTRE]]/Tableau17[[#This Row],[2017-T1-MACROTOTALE]],"")</f>
        <v>0.26939203354297692</v>
      </c>
      <c r="OB17" s="26">
        <f>IFERROR(Tableau17[[#This Row],[2017-T1-MACROGAUCHE]]/Tableau17[[#This Row],[2017-T1-MACROTOTALE]],"")</f>
        <v>0.1750524109014675</v>
      </c>
      <c r="OC17" s="26">
        <f>IFERROR(Tableau17[[#This Row],[2017-T1-MACROAUTRE]]/Tableau17[[#This Row],[2017-T1-MACROTOTALE]],"")</f>
        <v>5.2410901467505244E-3</v>
      </c>
      <c r="OD17" s="26">
        <f>IFERROR(Tableau17[[#This Row],[2017-T2-MACROEXTRDROITE]]/Tableau17[[#This Row],[2017-T2-MACROTOTALE]],"")</f>
        <v>0.27770859277708593</v>
      </c>
      <c r="OE17" s="26">
        <f>IFERROR(Tableau17[[#This Row],[2017-T2-MACRODROITE]]/Tableau17[[#This Row],[2017-T2-MACROTOTALE]],"")</f>
        <v>0</v>
      </c>
      <c r="OF17" s="26">
        <f>IFERROR(Tableau17[[#This Row],[2017-T2-MACROCENTRE]]/Tableau17[[#This Row],[2017-T2-MACROTOTALE]],"")</f>
        <v>0.72229140722291407</v>
      </c>
      <c r="OG17" s="26">
        <f>IFERROR(Tableau17[[#This Row],[2017-T2-MACROGAUCHE]]/Tableau17[[#This Row],[2017-T2-MACROTOTALE]],"")</f>
        <v>0</v>
      </c>
      <c r="OH17" s="26">
        <f>IFERROR(Tableau17[[#This Row],[2017-T2-MACROAUTRE]]/Tableau17[[#This Row],[2017-T2-MACROTOTALE]],"")</f>
        <v>0</v>
      </c>
      <c r="OI17" s="26">
        <f>IFERROR(Tableau17[[#This Row],[2019-T1-MACROEXTRDROITE]]/Tableau17[[#This Row],[2019-T1-MACROTOTALE]],"")</f>
        <v>0.21037463976945245</v>
      </c>
      <c r="OJ17" s="26">
        <f>IFERROR(Tableau17[[#This Row],[2019-T1-MACRODROITE]]/Tableau17[[#This Row],[2019-T1-MACROTOTALE]],"")</f>
        <v>0.16570605187319884</v>
      </c>
      <c r="OK17" s="26">
        <f>IFERROR(Tableau17[[#This Row],[2019-T1-MACROCENTRE]]/Tableau17[[#This Row],[2019-T1-MACROTOTALE]],"")</f>
        <v>0.30835734870317005</v>
      </c>
      <c r="OL17" s="26">
        <f>IFERROR(Tableau17[[#This Row],[2019-T1-MACROGAUCHE]]/Tableau17[[#This Row],[2019-T1-MACROTOTALE]],"")</f>
        <v>0.27521613832853026</v>
      </c>
      <c r="OM17" s="26">
        <f>IFERROR(Tableau17[[#This Row],[2019-T1-MACROAUTRE]]/Tableau17[[#This Row],[2019-T1-MACROTOTALE]],"")</f>
        <v>4.0345821325648415E-2</v>
      </c>
      <c r="ON17" s="26">
        <f>IFERROR(Tableau17[[#This Row],[2020-T1-MACROEXTRDROITE]]/Tableau17[[#This Row],[2020-T1-MACROTOTALE]],"")</f>
        <v>0.13302752293577982</v>
      </c>
      <c r="OO17" s="26">
        <f>IFERROR(Tableau17[[#This Row],[2020-T1-MACRODROITE]]/Tableau17[[#This Row],[2020-T1-MACROTOTALE]],"")</f>
        <v>0.38532110091743121</v>
      </c>
      <c r="OP17" s="26">
        <f>IFERROR(Tableau17[[#This Row],[2020-T1-MACROCENTRE]]/Tableau17[[#This Row],[2020-T1-MACROTOTALE]],"")</f>
        <v>0.14908256880733944</v>
      </c>
      <c r="OQ17" s="26">
        <f>IFERROR(Tableau17[[#This Row],[2020-T1-MACROGAUCHE]]/Tableau17[[#This Row],[2020-T1-MACROTOTALE]],"")</f>
        <v>0.33256880733944955</v>
      </c>
      <c r="OR17" s="26">
        <f>IFERROR(Tableau17[[#This Row],[2020-T1-MACROAUTRE]]/Tableau17[[#This Row],[2020-T1-MACROTOTALE]],"")</f>
        <v>0</v>
      </c>
      <c r="OS17" s="26">
        <f>IFERROR(Tableau17[[#This Row],[2017 (L)-T1-MACROEXTRDROITE]]/Tableau17[[#This Row],[2017 (L)-T1-MACROTOTALE]],"")</f>
        <v>0.13973799126637554</v>
      </c>
      <c r="OT17" s="26">
        <f>IFERROR(Tableau17[[#This Row],[2017 (L)-T1-MACRODROITE]]/Tableau17[[#This Row],[2017 (L)-T1-MACROTOTALE]],"")</f>
        <v>0.28529839883551672</v>
      </c>
      <c r="OU17" s="26">
        <f>IFERROR(Tableau17[[#This Row],[2017 (L)-T1-MACROCENTRE]]/Tableau17[[#This Row],[2017 (L)-T1-MACROTOTALE]],"")</f>
        <v>0.40902474526928673</v>
      </c>
      <c r="OV17" s="26">
        <f>IFERROR(Tableau17[[#This Row],[2017 (L)-T1-MACROGAUCHE]]/Tableau17[[#This Row],[2017 (L)-T1-MACROTOTALE]],"")</f>
        <v>0.15720524017467249</v>
      </c>
      <c r="OW17" s="26">
        <f>IFERROR(Tableau17[[#This Row],[2017 (L)-T1-MACROAUTRE]]/Tableau17[[#This Row],[2017 (L)-T1-MACROTOTALE]],"")</f>
        <v>8.7336244541484712E-3</v>
      </c>
      <c r="OX17" s="26">
        <f>IFERROR(Tableau17[[#This Row],[2017 (L)-T2-MACROEXTRDROITE]]/Tableau17[[#This Row],[2017 (L)-T2-MACROTOTALE]],"")</f>
        <v>0</v>
      </c>
      <c r="OY17" s="26">
        <f>IFERROR(Tableau17[[#This Row],[2017 (L)-T2-MACRODROITE]]/Tableau17[[#This Row],[2017 (L)-T2-MACROTOTALE]],"")</f>
        <v>0.45833333333333331</v>
      </c>
      <c r="OZ17" s="26">
        <f>IFERROR(Tableau17[[#This Row],[2017 (L)-T2-MACROCENTRE]]/Tableau17[[#This Row],[2017 (L)-T2-MACROTOTALE]],"")</f>
        <v>0.54166666666666663</v>
      </c>
      <c r="PA17" s="26">
        <f>IFERROR(Tableau17[[#This Row],[2017 (L)-T2-MACROGAUCHE]]/Tableau17[[#This Row],[2017 (L)-T2-MACROTOTALE]],"")</f>
        <v>0</v>
      </c>
      <c r="PB17" s="26">
        <f>IFERROR(Tableau17[[#This Row],[2017 (L)-T2-MACROAUTRE]]/Tableau17[[#This Row],[2017 (L)-T2-MACROTOTALE]],"")</f>
        <v>0</v>
      </c>
      <c r="PC17" s="26">
        <f>IFERROR(Tableau17[[#This Row],[2008_T1_PROCUS]]/Tableau17[[#This Row],[2008_T1_INSCRITS]],0)</f>
        <v>2.1929824561403508E-2</v>
      </c>
      <c r="PD17" s="26">
        <f>IFERROR(Tableau17[[#This Row],[2008_T2_PROCUS]]/Tableau17[[#This Row],[2008_T2_INSCRITS]],0)</f>
        <v>2.368421052631579E-2</v>
      </c>
      <c r="PE17" s="26">
        <f>Tableau17[[#This Row],[2014_T1_PROCUS]]/Tableau17[[#This Row],[2014_T1_INSCRITS]]</f>
        <v>3.1007751937984496E-2</v>
      </c>
      <c r="PF17" s="26">
        <f>IFERROR(Tableau17[[#This Row],[2014_T2_PROCUS]]/Tableau17[[#This Row],[2014_T2_INSCRITS]],0)</f>
        <v>3.1007751937984496E-2</v>
      </c>
    </row>
    <row r="18" spans="1:422" hidden="1" x14ac:dyDescent="0.2">
      <c r="A18" s="1">
        <v>1</v>
      </c>
      <c r="B18" s="1" t="s">
        <v>338</v>
      </c>
      <c r="C18" s="1" t="s">
        <v>343</v>
      </c>
      <c r="D18" s="1" t="s">
        <v>343</v>
      </c>
      <c r="E18" s="1">
        <v>764</v>
      </c>
      <c r="F18" s="1">
        <v>5.359121</v>
      </c>
      <c r="G18" s="1">
        <v>43.288294999999998</v>
      </c>
      <c r="H18" s="3">
        <v>1002</v>
      </c>
      <c r="I18" s="3">
        <v>184</v>
      </c>
      <c r="L18" s="1">
        <v>24</v>
      </c>
      <c r="M18" s="1">
        <v>9</v>
      </c>
      <c r="N18" s="1">
        <v>2</v>
      </c>
      <c r="P18" s="1">
        <v>94</v>
      </c>
      <c r="Q18" s="1">
        <v>33</v>
      </c>
      <c r="R18" s="1">
        <v>73</v>
      </c>
      <c r="S18" s="1">
        <v>107</v>
      </c>
      <c r="T18" s="1">
        <v>47</v>
      </c>
      <c r="U18" s="1">
        <v>389</v>
      </c>
      <c r="V18" s="1">
        <v>1033</v>
      </c>
      <c r="W18" s="1">
        <v>603</v>
      </c>
      <c r="X18" s="1">
        <v>31</v>
      </c>
      <c r="Y18" s="2">
        <v>0.58373668999999995</v>
      </c>
      <c r="Z18" s="1">
        <v>1032</v>
      </c>
      <c r="AA18" s="1">
        <v>643</v>
      </c>
      <c r="AB18" s="1">
        <v>18</v>
      </c>
      <c r="AC18" s="2">
        <v>0.62306201999999999</v>
      </c>
      <c r="AD18" s="1">
        <v>1002</v>
      </c>
      <c r="AE18" s="1">
        <v>400</v>
      </c>
      <c r="AF18" s="2">
        <v>0.39920159999999999</v>
      </c>
      <c r="AG18" s="1">
        <f t="shared" si="0"/>
        <v>184</v>
      </c>
      <c r="AH18" s="1">
        <v>1061</v>
      </c>
      <c r="AI18" s="1">
        <v>668</v>
      </c>
      <c r="AJ18" s="1">
        <v>19</v>
      </c>
      <c r="AK18" s="2">
        <v>0.62959472000000005</v>
      </c>
      <c r="AL18" s="1">
        <v>1060</v>
      </c>
      <c r="AM18" s="1">
        <v>733</v>
      </c>
      <c r="AN18" s="1">
        <v>25</v>
      </c>
      <c r="AO18" s="2">
        <v>0.69150942999999998</v>
      </c>
      <c r="AP18" s="1">
        <v>1024</v>
      </c>
      <c r="AQ18" s="1">
        <v>494</v>
      </c>
      <c r="AR18" s="2">
        <v>0.48242188000000003</v>
      </c>
      <c r="AS18" s="1">
        <v>1023</v>
      </c>
      <c r="AT18" s="1">
        <v>485</v>
      </c>
      <c r="AU18" s="2">
        <v>0.47409580000000001</v>
      </c>
      <c r="AV18" s="1">
        <v>956</v>
      </c>
      <c r="AW18" s="1">
        <v>451</v>
      </c>
      <c r="AX18" s="2">
        <v>0.47175731999999998</v>
      </c>
      <c r="AY18" s="1">
        <v>956</v>
      </c>
      <c r="AZ18" s="1">
        <v>372</v>
      </c>
      <c r="BA18" s="2">
        <v>0.38912133999999998</v>
      </c>
      <c r="BB18" s="1">
        <v>959</v>
      </c>
      <c r="BC18" s="1">
        <v>709</v>
      </c>
      <c r="BD18" s="2">
        <v>0.73931177999999997</v>
      </c>
      <c r="BE18" s="1">
        <v>958</v>
      </c>
      <c r="BF18" s="1">
        <v>659</v>
      </c>
      <c r="BG18" s="2">
        <v>0.68789144000000002</v>
      </c>
      <c r="BH18" s="1">
        <v>956</v>
      </c>
      <c r="BI18" s="1">
        <v>457</v>
      </c>
      <c r="BJ18" s="2">
        <v>0.47803347000000002</v>
      </c>
      <c r="BK18" s="1">
        <v>21</v>
      </c>
      <c r="BL18" s="1">
        <v>2</v>
      </c>
      <c r="BN18" s="1">
        <v>24</v>
      </c>
      <c r="BO18" s="1">
        <v>50</v>
      </c>
      <c r="BP18" s="1">
        <v>273</v>
      </c>
      <c r="BQ18" s="1">
        <v>270</v>
      </c>
      <c r="BR18" s="1">
        <v>640</v>
      </c>
      <c r="BT18" s="1">
        <v>357</v>
      </c>
      <c r="BU18" s="1">
        <v>352</v>
      </c>
      <c r="BW18" s="1">
        <v>709</v>
      </c>
      <c r="BX18" s="1">
        <v>14</v>
      </c>
      <c r="BZ18" s="1">
        <v>28</v>
      </c>
      <c r="CA18" s="1">
        <v>3</v>
      </c>
      <c r="CB18" s="1">
        <v>43</v>
      </c>
      <c r="CC18" s="1">
        <v>123</v>
      </c>
      <c r="CD18" s="1">
        <v>262</v>
      </c>
      <c r="CE18" s="1">
        <v>114</v>
      </c>
      <c r="CF18" s="1">
        <v>587</v>
      </c>
      <c r="CG18" s="1">
        <v>128</v>
      </c>
      <c r="CH18" s="1">
        <v>324</v>
      </c>
      <c r="CI18" s="1">
        <v>170</v>
      </c>
      <c r="CJ18" s="1">
        <v>622</v>
      </c>
      <c r="CL18" s="1">
        <v>12</v>
      </c>
      <c r="CM18" s="1">
        <v>6</v>
      </c>
      <c r="CO18" s="1">
        <v>61</v>
      </c>
      <c r="CP18" s="1">
        <v>156</v>
      </c>
      <c r="CQ18" s="1">
        <v>9</v>
      </c>
      <c r="CT18" s="1">
        <v>155</v>
      </c>
      <c r="CU18" s="1">
        <v>68</v>
      </c>
      <c r="CW18" s="1">
        <v>467</v>
      </c>
      <c r="CY18" s="1">
        <v>173</v>
      </c>
      <c r="DA18" s="1">
        <v>256</v>
      </c>
      <c r="DC18" s="1">
        <v>429</v>
      </c>
      <c r="DD18" s="1">
        <v>22</v>
      </c>
      <c r="DE18" s="1">
        <v>5</v>
      </c>
      <c r="DF18" s="1">
        <v>5</v>
      </c>
      <c r="DI18" s="1">
        <v>28</v>
      </c>
      <c r="DJ18" s="1">
        <v>1</v>
      </c>
      <c r="DK18" s="1">
        <v>6</v>
      </c>
      <c r="DL18" s="1">
        <v>54</v>
      </c>
      <c r="DM18" s="1">
        <v>106</v>
      </c>
      <c r="DN18" s="1">
        <v>79</v>
      </c>
      <c r="DQ18" s="1">
        <v>1</v>
      </c>
      <c r="DR18" s="1">
        <v>115</v>
      </c>
      <c r="DS18" s="1">
        <v>18</v>
      </c>
      <c r="DU18" s="1">
        <v>440</v>
      </c>
      <c r="DX18" s="1">
        <v>162</v>
      </c>
      <c r="DZ18" s="1">
        <v>158</v>
      </c>
      <c r="EA18" s="1">
        <v>320</v>
      </c>
      <c r="EB18" s="1">
        <v>2</v>
      </c>
      <c r="EC18" s="1">
        <v>6</v>
      </c>
      <c r="ED18" s="1">
        <v>2</v>
      </c>
      <c r="EE18" s="1">
        <v>21</v>
      </c>
      <c r="EF18" s="1">
        <v>122</v>
      </c>
      <c r="EG18" s="1">
        <v>38</v>
      </c>
      <c r="EH18" s="1">
        <v>5</v>
      </c>
      <c r="EI18" s="1">
        <v>194</v>
      </c>
      <c r="EJ18" s="1">
        <v>161</v>
      </c>
      <c r="EK18" s="1">
        <v>139</v>
      </c>
      <c r="EL18" s="1">
        <v>6</v>
      </c>
      <c r="EM18" s="1">
        <v>696</v>
      </c>
      <c r="EN18" s="1">
        <v>261</v>
      </c>
      <c r="EO18" s="1">
        <v>354</v>
      </c>
      <c r="EP18" s="1">
        <v>615</v>
      </c>
      <c r="EQ18" s="1">
        <v>0</v>
      </c>
      <c r="ER18" s="1">
        <v>5</v>
      </c>
      <c r="ES18" s="1">
        <v>7</v>
      </c>
      <c r="ET18" s="1">
        <v>24</v>
      </c>
      <c r="EU18" s="1">
        <v>2</v>
      </c>
      <c r="EV18" s="1">
        <v>130</v>
      </c>
      <c r="EW18" s="1">
        <v>24</v>
      </c>
      <c r="EX18" s="1">
        <v>0</v>
      </c>
      <c r="EY18" s="1">
        <v>6</v>
      </c>
      <c r="EZ18" s="1">
        <v>13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14</v>
      </c>
      <c r="FI18" s="1">
        <v>0</v>
      </c>
      <c r="FJ18" s="1">
        <v>31</v>
      </c>
      <c r="FK18" s="1">
        <v>6</v>
      </c>
      <c r="FL18" s="1">
        <v>0</v>
      </c>
      <c r="FM18" s="1">
        <v>60</v>
      </c>
      <c r="FN18" s="1">
        <v>7</v>
      </c>
      <c r="FO18" s="1">
        <v>2</v>
      </c>
      <c r="FP18" s="1">
        <v>93</v>
      </c>
      <c r="FQ18" s="1">
        <v>2</v>
      </c>
      <c r="FR18" s="1">
        <f>SUM(Tableau17[[#This Row],[2019-T1-ALEXANDRE Audric]:[2019-T1-MARIE Florie]])</f>
        <v>426</v>
      </c>
      <c r="FS18" s="1">
        <v>50</v>
      </c>
      <c r="FT18" s="1">
        <v>296</v>
      </c>
      <c r="FU18" s="1">
        <v>0</v>
      </c>
      <c r="FV18" s="1">
        <v>294</v>
      </c>
      <c r="FW18" s="1">
        <v>0</v>
      </c>
      <c r="FX18" s="1">
        <v>640</v>
      </c>
      <c r="FY18" s="1">
        <v>0</v>
      </c>
      <c r="FZ18" s="1">
        <v>352</v>
      </c>
      <c r="GA18" s="1">
        <v>0</v>
      </c>
      <c r="GB18" s="1">
        <v>357</v>
      </c>
      <c r="GC18" s="1">
        <v>0</v>
      </c>
      <c r="GD18" s="1">
        <v>709</v>
      </c>
      <c r="GE18" s="1">
        <v>123</v>
      </c>
      <c r="GF18" s="1">
        <v>262</v>
      </c>
      <c r="GG18" s="1">
        <v>14</v>
      </c>
      <c r="GH18" s="1">
        <v>188</v>
      </c>
      <c r="GI18" s="1">
        <v>0</v>
      </c>
      <c r="GJ18" s="1">
        <v>587</v>
      </c>
      <c r="GK18" s="1">
        <v>128</v>
      </c>
      <c r="GL18" s="1">
        <v>324</v>
      </c>
      <c r="GM18" s="1">
        <v>0</v>
      </c>
      <c r="GN18" s="1">
        <v>170</v>
      </c>
      <c r="GO18" s="1">
        <v>0</v>
      </c>
      <c r="GP18" s="1">
        <v>622</v>
      </c>
      <c r="GQ18" s="1">
        <v>168</v>
      </c>
      <c r="GR18" s="1">
        <v>161</v>
      </c>
      <c r="GS18" s="1">
        <v>9</v>
      </c>
      <c r="GT18" s="1">
        <v>129</v>
      </c>
      <c r="GU18" s="1">
        <v>0</v>
      </c>
      <c r="GV18" s="1">
        <v>467</v>
      </c>
      <c r="GW18" s="1">
        <v>173</v>
      </c>
      <c r="GX18" s="1">
        <v>256</v>
      </c>
      <c r="GY18" s="1">
        <v>0</v>
      </c>
      <c r="GZ18" s="1">
        <v>0</v>
      </c>
      <c r="HA18" s="1">
        <v>0</v>
      </c>
      <c r="HB18" s="1">
        <v>429</v>
      </c>
      <c r="HC18" s="1">
        <v>223</v>
      </c>
      <c r="HD18" s="1">
        <v>122</v>
      </c>
      <c r="HE18" s="1">
        <v>139</v>
      </c>
      <c r="HF18" s="1">
        <v>207</v>
      </c>
      <c r="HG18" s="1">
        <v>5</v>
      </c>
      <c r="HH18" s="1">
        <v>696</v>
      </c>
      <c r="HI18" s="1">
        <v>261</v>
      </c>
      <c r="HJ18" s="1">
        <v>0</v>
      </c>
      <c r="HK18" s="1">
        <v>354</v>
      </c>
      <c r="HL18" s="1">
        <v>0</v>
      </c>
      <c r="HM18" s="1">
        <v>0</v>
      </c>
      <c r="HN18" s="1">
        <v>615</v>
      </c>
      <c r="HO18" s="1">
        <v>157</v>
      </c>
      <c r="HP18" s="1">
        <v>31</v>
      </c>
      <c r="HQ18" s="1">
        <v>93</v>
      </c>
      <c r="HR18" s="1">
        <v>139</v>
      </c>
      <c r="HS18" s="1">
        <v>21</v>
      </c>
      <c r="HT18" s="1">
        <v>441</v>
      </c>
      <c r="HU18" s="1">
        <v>75</v>
      </c>
      <c r="HV18" s="1">
        <v>118</v>
      </c>
      <c r="HW18" s="1">
        <v>33</v>
      </c>
      <c r="HX18" s="1">
        <v>163</v>
      </c>
      <c r="HY18" s="1">
        <v>0</v>
      </c>
      <c r="HZ18" s="1">
        <v>389</v>
      </c>
      <c r="IA18" s="1">
        <v>112</v>
      </c>
      <c r="IB18" s="1">
        <v>79</v>
      </c>
      <c r="IC18" s="1">
        <v>115</v>
      </c>
      <c r="ID18" s="1">
        <v>128</v>
      </c>
      <c r="IE18" s="1">
        <v>6</v>
      </c>
      <c r="IF18" s="1">
        <v>440</v>
      </c>
      <c r="IG18" s="1">
        <v>0</v>
      </c>
      <c r="IH18" s="1">
        <v>162</v>
      </c>
      <c r="II18" s="1">
        <v>158</v>
      </c>
      <c r="IJ18" s="1">
        <v>0</v>
      </c>
      <c r="IK18" s="1">
        <v>0</v>
      </c>
      <c r="IL18" s="1">
        <v>320</v>
      </c>
      <c r="IM18" s="26">
        <f>IFERROR(Tableau17[[#This Row],[LDIV]]/Tableau17[[#This Row],[Total général]],"")</f>
        <v>0</v>
      </c>
      <c r="IN18" s="26">
        <f>IFERROR(Tableau17[[#This Row],[LDVC]]/Tableau17[[#This Row],[Total général]],"")</f>
        <v>0</v>
      </c>
      <c r="IO18" s="26">
        <f>IFERROR(Tableau17[[#This Row],[LDVD]]/Tableau17[[#This Row],[Total général]],"")</f>
        <v>6.1696658097686374E-2</v>
      </c>
      <c r="IP18" s="26">
        <f>IFERROR(Tableau17[[#This Row],[LDVG]]/Tableau17[[#This Row],[Total général]],"")</f>
        <v>2.313624678663239E-2</v>
      </c>
      <c r="IQ18" s="26">
        <f>IFERROR(Tableau17[[#This Row],[LEXD]]/Tableau17[[#This Row],[Total général]],"")</f>
        <v>5.1413881748071976E-3</v>
      </c>
      <c r="IR18" s="26">
        <f>IFERROR(Tableau17[[#This Row],[LEXG]]/Tableau17[[#This Row],[Total général]],"")</f>
        <v>0</v>
      </c>
      <c r="IS18" s="26">
        <f>IFERROR(Tableau17[[#This Row],[LLR]]/Tableau17[[#This Row],[Total général]],"")</f>
        <v>0.2416452442159383</v>
      </c>
      <c r="IT18" s="26">
        <f>IFERROR(Tableau17[[#This Row],[LREM]]/Tableau17[[#This Row],[Total général]],"")</f>
        <v>8.4832904884318772E-2</v>
      </c>
      <c r="IU18" s="26">
        <f>IFERROR(Tableau17[[#This Row],[LRN]]/Tableau17[[#This Row],[Total général]],"")</f>
        <v>0.18766066838046272</v>
      </c>
      <c r="IV18" s="26">
        <f>IFERROR(Tableau17[[#This Row],[LUG]]/Tableau17[[#This Row],[Total général]],"")</f>
        <v>0.27506426735218509</v>
      </c>
      <c r="IW18" s="26">
        <f>IFERROR(Tableau17[[#This Row],[LVEC]]/Tableau17[[#This Row],[Total général]],"")</f>
        <v>0.12082262210796915</v>
      </c>
      <c r="IX18" s="26">
        <f>IFERROR(Tableau17[[#This Row],[2008-T1-LCMD]]/Tableau17[[#This Row],[2008-T1-TOTAL]],"")</f>
        <v>3.2812500000000001E-2</v>
      </c>
      <c r="IY18" s="26">
        <f>IFERROR(Tableau17[[#This Row],[2008-T1-LDVD]]/Tableau17[[#This Row],[2008-T1-TOTAL]],"")</f>
        <v>3.1250000000000002E-3</v>
      </c>
      <c r="IZ18" s="26">
        <f>IFERROR(Tableau17[[#This Row],[2008-T1-LEXD]]/Tableau17[[#This Row],[2008-T1-TOTAL]],"")</f>
        <v>0</v>
      </c>
      <c r="JA18" s="26">
        <f>IFERROR(Tableau17[[#This Row],[2008-T1-LEXG]]/Tableau17[[#This Row],[2008-T1-TOTAL]],"")</f>
        <v>3.7499999999999999E-2</v>
      </c>
      <c r="JB18" s="26">
        <f>IFERROR(Tableau17[[#This Row],[2008-T1-LFN]]/Tableau17[[#This Row],[2008-T1-TOTAL]],"")</f>
        <v>7.8125E-2</v>
      </c>
      <c r="JC18" s="26">
        <f>IFERROR(Tableau17[[#This Row],[2008-T1-LMAJ]]/Tableau17[[#This Row],[2008-T1-TOTAL]],"")</f>
        <v>0.42656250000000001</v>
      </c>
      <c r="JD18" s="26">
        <f>IFERROR(Tableau17[[#This Row],[2008-T1-LUG]]/Tableau17[[#This Row],[2008-T1-TOTAL]],"")</f>
        <v>0.421875</v>
      </c>
      <c r="JE18" s="26">
        <f>IFERROR(Tableau17[[#This Row],[2008-T2-LFN]]/Tableau17[[#This Row],[2008-T2-TOTAL]],"")</f>
        <v>0</v>
      </c>
      <c r="JF18" s="26">
        <f>IFERROR(Tableau17[[#This Row],[2008-T2-LGC]]/Tableau17[[#This Row],[2008-T2-TOTAL]],"")</f>
        <v>0.50352609308885754</v>
      </c>
      <c r="JG18" s="26">
        <f>IFERROR(Tableau17[[#This Row],[2008-T2-LMAJ]]/Tableau17[[#This Row],[2008-T2-TOTAL]],"")</f>
        <v>0.49647390691114246</v>
      </c>
      <c r="JH18" s="26">
        <f>IFERROR(Tableau17[[#This Row],[2008-T2-LUG]]/Tableau17[[#This Row],[2008-T2-TOTAL]],"")</f>
        <v>0</v>
      </c>
      <c r="JI18" s="26">
        <f>IFERROR(Tableau17[[#This Row],[2014-T1-LDIV]]/Tableau17[[#This Row],[2014-T1-TOTAL]],"")</f>
        <v>2.385008517887564E-2</v>
      </c>
      <c r="JJ18" s="26">
        <f>IFERROR(Tableau17[[#This Row],[2014-T1-LDVD]]/Tableau17[[#This Row],[2014-T1-TOTAL]],"")</f>
        <v>0</v>
      </c>
      <c r="JK18" s="26">
        <f>IFERROR(Tableau17[[#This Row],[2014-T1-LDVG]]/Tableau17[[#This Row],[2014-T1-TOTAL]],"")</f>
        <v>4.770017035775128E-2</v>
      </c>
      <c r="JL18" s="26">
        <f>IFERROR(Tableau17[[#This Row],[2014-T1-LEXG]]/Tableau17[[#This Row],[2014-T1-TOTAL]],"")</f>
        <v>5.1107325383304937E-3</v>
      </c>
      <c r="JM18" s="26">
        <f>IFERROR(Tableau17[[#This Row],[2014-T1-LFG]]/Tableau17[[#This Row],[2014-T1-TOTAL]],"")</f>
        <v>7.3253833049403749E-2</v>
      </c>
      <c r="JN18" s="26">
        <f>IFERROR(Tableau17[[#This Row],[2014-T1-LFN]]/Tableau17[[#This Row],[2014-T1-TOTAL]],"")</f>
        <v>0.20954003407155025</v>
      </c>
      <c r="JO18" s="26">
        <f>IFERROR(Tableau17[[#This Row],[2014-T1-LUD]]/Tableau17[[#This Row],[2014-T1-TOTAL]],"")</f>
        <v>0.44633730834752983</v>
      </c>
      <c r="JP18" s="26">
        <f>IFERROR(Tableau17[[#This Row],[2014-T1-LUG]]/Tableau17[[#This Row],[2014-T1-TOTAL]],"")</f>
        <v>0.19420783645655879</v>
      </c>
      <c r="JQ18" s="26">
        <f>IFERROR(Tableau17[[#This Row],[2014-T2-LFN]]/Tableau17[[#This Row],[2014-T2-TOTAL]],"")</f>
        <v>0.20578778135048231</v>
      </c>
      <c r="JR18" s="26">
        <f>IFERROR(Tableau17[[#This Row],[2014-T2-LUD]]/Tableau17[[#This Row],[2014-T2-TOTAL]],"")</f>
        <v>0.52090032154340837</v>
      </c>
      <c r="JS18" s="26">
        <f>IFERROR(Tableau17[[#This Row],[2014-T2-LUG]]/Tableau17[[#This Row],[2014-T2-TOTAL]],"")</f>
        <v>0.27331189710610931</v>
      </c>
      <c r="JT18" s="26">
        <f>IFERROR(Tableau17[[#This Row],[2015-T1-BC-DIV]]/Tableau17[[#This Row],[2015-T1-TOTAL]],"")</f>
        <v>0</v>
      </c>
      <c r="JU18" s="26">
        <f>IFERROR(Tableau17[[#This Row],[2015-T1-BC-DLF]]/Tableau17[[#This Row],[2015-T1-TOTAL]],"")</f>
        <v>2.569593147751606E-2</v>
      </c>
      <c r="JV18" s="26">
        <f>IFERROR(Tableau17[[#This Row],[2015-T1-BC-DVD]]/Tableau17[[#This Row],[2015-T1-TOTAL]],"")</f>
        <v>1.284796573875803E-2</v>
      </c>
      <c r="JW18" s="26">
        <f>IFERROR(Tableau17[[#This Row],[2015-T1-BC-DVG]]/Tableau17[[#This Row],[2015-T1-TOTAL]],"")</f>
        <v>0</v>
      </c>
      <c r="JX18" s="26">
        <f>IFERROR(Tableau17[[#This Row],[2015-T1-BC-FG]]/Tableau17[[#This Row],[2015-T1-TOTAL]],"")</f>
        <v>0.13062098501070663</v>
      </c>
      <c r="JY18" s="26">
        <f>IFERROR(Tableau17[[#This Row],[2015-T1-BC-FN]]/Tableau17[[#This Row],[2015-T1-TOTAL]],"")</f>
        <v>0.3340471092077088</v>
      </c>
      <c r="JZ18" s="26">
        <f>IFERROR(Tableau17[[#This Row],[2015-T1-BC-MDM]]/Tableau17[[#This Row],[2015-T1-TOTAL]],"")</f>
        <v>1.9271948608137045E-2</v>
      </c>
      <c r="KA18" s="26">
        <f>IFERROR(Tableau17[[#This Row],[2015-T1-BC-RDG]]/Tableau17[[#This Row],[2015-T1-TOTAL]],"")</f>
        <v>0</v>
      </c>
      <c r="KB18" s="26">
        <f>IFERROR(Tableau17[[#This Row],[2015-T1-BC-SOC]]/Tableau17[[#This Row],[2015-T1-TOTAL]],"")</f>
        <v>0</v>
      </c>
      <c r="KC18" s="26">
        <f>IFERROR(Tableau17[[#This Row],[2015-T1-BC-UD]]/Tableau17[[#This Row],[2015-T1-TOTAL]],"")</f>
        <v>0.33190578158458245</v>
      </c>
      <c r="KD18" s="26">
        <f>IFERROR(Tableau17[[#This Row],[2015-T1-BC-UG]]/Tableau17[[#This Row],[2015-T1-TOTAL]],"")</f>
        <v>0.145610278372591</v>
      </c>
      <c r="KE18" s="26">
        <f>IFERROR(Tableau17[[#This Row],[2015-T1-BC-VEC]]/Tableau17[[#This Row],[2015-T1-TOTAL]],"")</f>
        <v>0</v>
      </c>
      <c r="KF18" s="26">
        <f>IFERROR(Tableau17[[#This Row],[2015-T2-BC-DVG]]/Tableau17[[#This Row],[2015-T2-TOTAL]],"")</f>
        <v>0</v>
      </c>
      <c r="KG18" s="26">
        <f>IFERROR(Tableau17[[#This Row],[2015-T2-BC-FN]]/Tableau17[[#This Row],[2015-T2-TOTAL]],"")</f>
        <v>0.40326340326340326</v>
      </c>
      <c r="KH18" s="26">
        <f>IFERROR(Tableau17[[#This Row],[2015-T2-BC-SOC]]/Tableau17[[#This Row],[2015-T2-TOTAL]],"")</f>
        <v>0</v>
      </c>
      <c r="KI18" s="26">
        <f>IFERROR(Tableau17[[#This Row],[2015-T2-BC-UD]]/Tableau17[[#This Row],[2015-T2-TOTAL]],"")</f>
        <v>0.59673659673659674</v>
      </c>
      <c r="KJ18" s="26">
        <f>IFERROR(Tableau17[[#This Row],[2015-T2-BC-UG]]/Tableau17[[#This Row],[2015-T2-TOTAL]],"")</f>
        <v>0</v>
      </c>
      <c r="KK18" s="26">
        <f>IFERROR(Tableau17[[#This Row],[2017 (L)-T1-COM]]/Tableau17[[#This Row],[2017 (L)-T1-TOTAL]],"")</f>
        <v>0.05</v>
      </c>
      <c r="KL18" s="26">
        <f>IFERROR(Tableau17[[#This Row],[2017 (L)-T1-DIV]]/Tableau17[[#This Row],[2017 (L)-T1-TOTAL]],"")</f>
        <v>1.1363636363636364E-2</v>
      </c>
      <c r="KM18" s="26">
        <f>IFERROR(Tableau17[[#This Row],[2017 (L)-T1-DLF]]/Tableau17[[#This Row],[2017 (L)-T1-TOTAL]],"")</f>
        <v>1.1363636363636364E-2</v>
      </c>
      <c r="KN18" s="26">
        <f>IFERROR(Tableau17[[#This Row],[2017 (L)-T1-DVD]]/Tableau17[[#This Row],[2017 (L)-T1-TOTAL]],"")</f>
        <v>0</v>
      </c>
      <c r="KO18" s="26">
        <f>IFERROR(Tableau17[[#This Row],[2017 (L)-T1-DVG]]/Tableau17[[#This Row],[2017 (L)-T1-TOTAL]],"")</f>
        <v>0</v>
      </c>
      <c r="KP18" s="26">
        <f>IFERROR(Tableau17[[#This Row],[2017 (L)-T1-ECO]]/Tableau17[[#This Row],[2017 (L)-T1-TOTAL]],"")</f>
        <v>6.363636363636363E-2</v>
      </c>
      <c r="KQ18" s="26">
        <f>IFERROR(Tableau17[[#This Row],[2017 (L)-T1-EXD]]/Tableau17[[#This Row],[2017 (L)-T1-TOTAL]],"")</f>
        <v>2.2727272727272726E-3</v>
      </c>
      <c r="KR18" s="26">
        <f>IFERROR(Tableau17[[#This Row],[2017 (L)-T1-EXG]]/Tableau17[[#This Row],[2017 (L)-T1-TOTAL]],"")</f>
        <v>1.3636363636363636E-2</v>
      </c>
      <c r="KS18" s="26">
        <f>IFERROR(Tableau17[[#This Row],[2017 (L)-T1-FI]]/Tableau17[[#This Row],[2017 (L)-T1-TOTAL]],"")</f>
        <v>0.12272727272727273</v>
      </c>
      <c r="KT18" s="26">
        <f>IFERROR(Tableau17[[#This Row],[2017 (L)-T1-FN]]/Tableau17[[#This Row],[2017 (L)-T1-TOTAL]],"")</f>
        <v>0.24090909090909091</v>
      </c>
      <c r="KU18" s="26">
        <f>IFERROR(Tableau17[[#This Row],[2017 (L)-T1-LR]]/Tableau17[[#This Row],[2017 (L)-T1-TOTAL]],"")</f>
        <v>0.17954545454545454</v>
      </c>
      <c r="KV18" s="26">
        <f>IFERROR(Tableau17[[#This Row],[2017 (L)-T1-MDM]]/Tableau17[[#This Row],[2017 (L)-T1-TOTAL]],"")</f>
        <v>0</v>
      </c>
      <c r="KW18" s="26">
        <f>IFERROR(Tableau17[[#This Row],[2017 (L)-T1-RDG]]/Tableau17[[#This Row],[2017 (L)-T1-TOTAL]],"")</f>
        <v>0</v>
      </c>
      <c r="KX18" s="26">
        <f>IFERROR(Tableau17[[#This Row],[2017 (L)-T1-REG]]/Tableau17[[#This Row],[2017 (L)-T1-TOTAL]],"")</f>
        <v>2.2727272727272726E-3</v>
      </c>
      <c r="KY18" s="26">
        <f>IFERROR(Tableau17[[#This Row],[2017 (L)-T1-REM]]/Tableau17[[#This Row],[2017 (L)-T1-TOTAL]],"")</f>
        <v>0.26136363636363635</v>
      </c>
      <c r="KZ18" s="26">
        <f>IFERROR(Tableau17[[#This Row],[2017 (L)-T1-SOC]]/Tableau17[[#This Row],[2017 (L)-T1-TOTAL]],"")</f>
        <v>4.0909090909090909E-2</v>
      </c>
      <c r="LA18" s="26">
        <f>IFERROR(Tableau17[[#This Row],[2017 (L)-T1-UDI]]/Tableau17[[#This Row],[2017 (L)-T1-TOTAL]],"")</f>
        <v>0</v>
      </c>
      <c r="LB18" s="26">
        <f>IFERROR(Tableau17[[#This Row],[2017 (L)-T2-FI]]/Tableau17[[#This Row],[2017 (L)-T2-TOTAL]],"")</f>
        <v>0</v>
      </c>
      <c r="LC18" s="26">
        <f>IFERROR(Tableau17[[#This Row],[2017 (L)-T2-FN]]/Tableau17[[#This Row],[2017 (L)-T2-TOTAL]],"")</f>
        <v>0</v>
      </c>
      <c r="LD18" s="26">
        <f>IFERROR(Tableau17[[#This Row],[2017 (L)-T2-LR]]/Tableau17[[#This Row],[2017 (L)-T2-TOTAL]],"")</f>
        <v>0.50624999999999998</v>
      </c>
      <c r="LE18" s="26">
        <f>IFERROR(Tableau17[[#This Row],[2017 (L)-T2-MDM]]/Tableau17[[#This Row],[2017 (L)-T2-TOTAL]],"")</f>
        <v>0</v>
      </c>
      <c r="LF18" s="26">
        <f>IFERROR(Tableau17[[#This Row],[2017 (L)-T2-REM]]/Tableau17[[#This Row],[2017 (L)-T2-TOTAL]],"")</f>
        <v>0.49375000000000002</v>
      </c>
      <c r="LG18" s="26">
        <f>IFERROR(Tableau17[[#This Row],[2017-T1-ARTHAUD Nathalie]]/Tableau17[[#This Row],[2017-T1-TOTAL]],"")</f>
        <v>2.8735632183908046E-3</v>
      </c>
      <c r="LH18" s="26">
        <f>IFERROR(Tableau17[[#This Row],[2017-T1-ASSELINEAU Fran]]/Tableau17[[#This Row],[2017-T1-TOTAL]],"")</f>
        <v>8.6206896551724137E-3</v>
      </c>
      <c r="LI18" s="26">
        <f>IFERROR(Tableau17[[#This Row],[2017-T1-CHEMINADE Jacques]]/Tableau17[[#This Row],[2017-T1-TOTAL]],"")</f>
        <v>2.8735632183908046E-3</v>
      </c>
      <c r="LJ18" s="26">
        <f>IFERROR(Tableau17[[#This Row],[2017-T1-DUPONT-AIGNAN Nicolas]]/Tableau17[[#This Row],[2017-T1-TOTAL]],"")</f>
        <v>3.017241379310345E-2</v>
      </c>
      <c r="LK18" s="26">
        <f>IFERROR(Tableau17[[#This Row],[2017-T1-FILLON Fran]]/Tableau17[[#This Row],[2017-T1-TOTAL]],"")</f>
        <v>0.17528735632183909</v>
      </c>
      <c r="LL18" s="26">
        <f>IFERROR(Tableau17[[#This Row],[2017-T1-HAMON Beno]]/Tableau17[[#This Row],[2017-T1-TOTAL]],"")</f>
        <v>5.459770114942529E-2</v>
      </c>
      <c r="LM18" s="26">
        <f>IFERROR(Tableau17[[#This Row],[2017-T1-LASSALLE Jean]]/Tableau17[[#This Row],[2017-T1-TOTAL]],"")</f>
        <v>7.1839080459770114E-3</v>
      </c>
      <c r="LN18" s="26">
        <f>IFERROR(Tableau17[[#This Row],[2017-T1-LE PEN Marine]]/Tableau17[[#This Row],[2017-T1-TOTAL]],"")</f>
        <v>0.27873563218390807</v>
      </c>
      <c r="LO18" s="26">
        <f>IFERROR(Tableau17[[#This Row],[2017-T1-M Jean-Luc]]/Tableau17[[#This Row],[2017-T1-TOTAL]],"")</f>
        <v>0.23132183908045978</v>
      </c>
      <c r="LP18" s="26">
        <f>IFERROR(Tableau17[[#This Row],[2017-T1-MACRON Emmanuel]]/Tableau17[[#This Row],[2017-T1-TOTAL]],"")</f>
        <v>0.19971264367816091</v>
      </c>
      <c r="LQ18" s="26">
        <f>IFERROR(Tableau17[[#This Row],[2017-T1-POUTOU Philippe]]/Tableau17[[#This Row],[2017-T1-TOTAL]],"")</f>
        <v>8.6206896551724137E-3</v>
      </c>
      <c r="LR18" s="26">
        <f>IFERROR(Tableau17[[#This Row],[2017-T2-LE PEN Marine]]/Tableau17[[#This Row],[2017-T2-TOTAL]],"")</f>
        <v>0.42439024390243901</v>
      </c>
      <c r="LS18" s="26">
        <f>IFERROR(Tableau17[[#This Row],[2017-T2-MACRON Emmanuel]]/Tableau17[[#This Row],[2017-T2-TOTAL]],"")</f>
        <v>0.57560975609756093</v>
      </c>
      <c r="LT18" s="26">
        <f>IFERROR(Tableau17[[#This Row],[2019-T1-ALEXANDRE Audric]]/Tableau17[[#This Row],[2019-T1-TOTAL]],"")</f>
        <v>0</v>
      </c>
      <c r="LU18" s="26">
        <f>IFERROR(Tableau17[[#This Row],[2019-T1-ARTHAUD Nathalie]]/Tableau17[[#This Row],[2019-T1-TOTAL]],"")</f>
        <v>1.1737089201877934E-2</v>
      </c>
      <c r="LV18" s="26">
        <f>IFERROR(Tableau17[[#This Row],[2019-T1-ASSELINEAU François]]/Tableau17[[#This Row],[2019-T1-TOTAL]],"")</f>
        <v>1.6431924882629109E-2</v>
      </c>
      <c r="LW18" s="26">
        <f>IFERROR(Tableau17[[#This Row],[2019-T1-AUBRY Manon]]/Tableau17[[#This Row],[2019-T1-TOTAL]],"")</f>
        <v>5.6338028169014086E-2</v>
      </c>
      <c r="LX18" s="26">
        <f>IFERROR(Tableau17[[#This Row],[2019-T1-AZERGUI Nagib]]/Tableau17[[#This Row],[2019-T1-TOTAL]],"")</f>
        <v>4.6948356807511738E-3</v>
      </c>
      <c r="LY18" s="26">
        <f>IFERROR(Tableau17[[#This Row],[2019-T1-BARDELLA Jordan]]/Tableau17[[#This Row],[2019-T1-TOTAL]],"")</f>
        <v>0.30516431924882631</v>
      </c>
      <c r="LZ18" s="26">
        <f>IFERROR(Tableau17[[#This Row],[2019-T1-BELLAMY François-Xavier]]/Tableau17[[#This Row],[2019-T1-TOTAL]],"")</f>
        <v>5.6338028169014086E-2</v>
      </c>
      <c r="MA18" s="26">
        <f>IFERROR(Tableau17[[#This Row],[2019-T1-BIDOU Olivier]]/Tableau17[[#This Row],[2019-T1-TOTAL]],"")</f>
        <v>0</v>
      </c>
      <c r="MB18" s="26">
        <f>IFERROR(Tableau17[[#This Row],[2019-T1-BOURG Dominique]]/Tableau17[[#This Row],[2019-T1-TOTAL]],"")</f>
        <v>1.4084507042253521E-2</v>
      </c>
      <c r="MC18" s="26">
        <f>IFERROR(Tableau17[[#This Row],[2019-T1-BROSSAT Ian]]/Tableau17[[#This Row],[2019-T1-TOTAL]],"")</f>
        <v>3.0516431924882629E-2</v>
      </c>
      <c r="MD18" s="26">
        <f>IFERROR(Tableau17[[#This Row],[2019-T1-CAILLAUD Sophie]]/Tableau17[[#This Row],[2019-T1-TOTAL]],"")</f>
        <v>0</v>
      </c>
      <c r="ME18" s="26">
        <f>IFERROR(Tableau17[[#This Row],[2019-T1-CAMUS Renaud]]/Tableau17[[#This Row],[2019-T1-TOTAL]],"")</f>
        <v>0</v>
      </c>
      <c r="MF18" s="26">
        <f>IFERROR(Tableau17[[#This Row],[2019-T1-CHALENÇON Christophe]]/Tableau17[[#This Row],[2019-T1-TOTAL]],"")</f>
        <v>0</v>
      </c>
      <c r="MG18" s="26">
        <f>IFERROR(Tableau17[[#This Row],[2019-T1-CORBET Cathy Denise Ginette]]/Tableau17[[#This Row],[2019-T1-TOTAL]],"")</f>
        <v>0</v>
      </c>
      <c r="MH18" s="26">
        <f>IFERROR(Tableau17[[#This Row],[2019-T1-DE PREVOISIN Robert]]/Tableau17[[#This Row],[2019-T1-TOTAL]],"")</f>
        <v>0</v>
      </c>
      <c r="MI18" s="26">
        <f>IFERROR(Tableau17[[#This Row],[2019-T1-DELFEL Thérèse]]/Tableau17[[#This Row],[2019-T1-TOTAL]],"")</f>
        <v>0</v>
      </c>
      <c r="MJ18" s="26">
        <f>IFERROR(Tableau17[[#This Row],[2019-T1-DIEUMEGARD Pierre]]/Tableau17[[#This Row],[2019-T1-TOTAL]],"")</f>
        <v>0</v>
      </c>
      <c r="MK18" s="26">
        <f>IFERROR(Tableau17[[#This Row],[2019-T1-DUPONT-AIGNAN Nicolas]]/Tableau17[[#This Row],[2019-T1-TOTAL]],"")</f>
        <v>3.2863849765258218E-2</v>
      </c>
      <c r="ML18" s="26">
        <f>IFERROR(Tableau17[[#This Row],[2019-T1-GERNIGON Yves]]/Tableau17[[#This Row],[2019-T1-TOTAL]],"")</f>
        <v>0</v>
      </c>
      <c r="MM18" s="26">
        <f>IFERROR(Tableau17[[#This Row],[2019-T1-GLUCKSMANN Raphaël]]/Tableau17[[#This Row],[2019-T1-TOTAL]],"")</f>
        <v>7.2769953051643188E-2</v>
      </c>
      <c r="MN18" s="26">
        <f>IFERROR(Tableau17[[#This Row],[2019-T1-HAMON Benoît]]/Tableau17[[#This Row],[2019-T1-TOTAL]],"")</f>
        <v>1.4084507042253521E-2</v>
      </c>
      <c r="MO18" s="26">
        <f>IFERROR(Tableau17[[#This Row],[2019-T1-HELGEN Gilles]]/Tableau17[[#This Row],[2019-T1-TOTAL]],"")</f>
        <v>0</v>
      </c>
      <c r="MP18" s="26">
        <f>IFERROR(Tableau17[[#This Row],[2019-T1-JADOT Yannick]]/Tableau17[[#This Row],[2019-T1-TOTAL]],"")</f>
        <v>0.14084507042253522</v>
      </c>
      <c r="MQ18" s="26">
        <f>IFERROR(Tableau17[[#This Row],[2019-T1-LAGARDE Jean-Christophe]]/Tableau17[[#This Row],[2019-T1-TOTAL]],"")</f>
        <v>1.6431924882629109E-2</v>
      </c>
      <c r="MR18" s="26">
        <f>IFERROR(Tableau17[[#This Row],[2019-T1-LALANNE Francis]]/Tableau17[[#This Row],[2019-T1-TOTAL]],"")</f>
        <v>4.6948356807511738E-3</v>
      </c>
      <c r="MS18" s="26">
        <f>IFERROR(Tableau17[[#This Row],[2019-T1-LOISEAU Nathalie]]/Tableau17[[#This Row],[2019-T1-TOTAL]],"")</f>
        <v>0.21830985915492956</v>
      </c>
      <c r="MT18" s="26">
        <f>IFERROR(Tableau17[[#This Row],[2019-T1-MARIE Florie]]/Tableau17[[#This Row],[2019-T1-TOTAL]],"")</f>
        <v>4.6948356807511738E-3</v>
      </c>
      <c r="MU18" s="26">
        <f>IFERROR(Tableau17[[#This Row],[2008-T1-MACROEXTRDROITE]]/Tableau17[[#This Row],[2008-T1-MACROTOTALE]],"")</f>
        <v>7.8125E-2</v>
      </c>
      <c r="MV18" s="26">
        <f>IFERROR(Tableau17[[#This Row],[2008-T1-MACRODROITE]]/Tableau17[[#This Row],[2008-T1-MACROTOTALE]],"")</f>
        <v>0.46250000000000002</v>
      </c>
      <c r="MW18" s="26">
        <f>IFERROR(Tableau17[[#This Row],[2008-T1-MACROCENTRE]]/Tableau17[[#This Row],[2008-T1-MACROTOTALE]],"")</f>
        <v>0</v>
      </c>
      <c r="MX18" s="26">
        <f>IFERROR(Tableau17[[#This Row],[2008-T1-MACROGAUCHE]]/Tableau17[[#This Row],[2008-T1-MACROTOTALE]],"")</f>
        <v>0.45937499999999998</v>
      </c>
      <c r="MY18" s="26">
        <f>IFERROR(Tableau17[[#This Row],[2008-T1-MACROAUTRE]]/Tableau17[[#This Row],[2008-T1-MACROTOTALE]],"")</f>
        <v>0</v>
      </c>
      <c r="MZ18" s="26">
        <f>IFERROR(Tableau17[[#This Row],[2008-T2-MACROEXTRDROITE]]/Tableau17[[#This Row],[2008-T2-MACROTOTALE]],"")</f>
        <v>0</v>
      </c>
      <c r="NA18" s="26">
        <f>IFERROR(Tableau17[[#This Row],[2008-T2-MACRODROITE]]/Tableau17[[#This Row],[2008-T2-MACROTOTALE]],"")</f>
        <v>0.49647390691114246</v>
      </c>
      <c r="NB18" s="26">
        <f>IFERROR(Tableau17[[#This Row],[2008-T2-MACROCENTRE]]/Tableau17[[#This Row],[2008-T2-MACROTOTALE]],"")</f>
        <v>0</v>
      </c>
      <c r="NC18" s="26">
        <f>IFERROR(Tableau17[[#This Row],[2008-T2-MACROGAUCHE]]/Tableau17[[#This Row],[2008-T2-MACROTOTALE]],"")</f>
        <v>0.50352609308885754</v>
      </c>
      <c r="ND18" s="26">
        <f>IFERROR(Tableau17[[#This Row],[2008-T2-MACROAUTRE]]/Tableau17[[#This Row],[2008-T2-MACROTOTALE]],"")</f>
        <v>0</v>
      </c>
      <c r="NE18" s="26">
        <f>IFERROR(Tableau17[[#This Row],[2014-T1-MACROEXTRDROITE]]/Tableau17[[#This Row],[2014-T1-MACROTOTALE]],"")</f>
        <v>0.20954003407155025</v>
      </c>
      <c r="NF18" s="26">
        <f>IFERROR(Tableau17[[#This Row],[2014-T1-MACRODROITE]]/Tableau17[[#This Row],[2014-T1-MACROTOTALE]],"")</f>
        <v>0.44633730834752983</v>
      </c>
      <c r="NG18" s="26">
        <f>IFERROR(Tableau17[[#This Row],[2014-T1-MACROCENTRE]]/Tableau17[[#This Row],[2014-T1-MACROTOTALE]],"")</f>
        <v>2.385008517887564E-2</v>
      </c>
      <c r="NH18" s="26">
        <f>IFERROR(Tableau17[[#This Row],[2014-T1-MACROGAUCHE]]/Tableau17[[#This Row],[2014-T1-MACROTOTALE]],"")</f>
        <v>0.32027257240204432</v>
      </c>
      <c r="NI18" s="26">
        <f>IFERROR(Tableau17[[#This Row],[2014-T1-MACROAUTRE]]/Tableau17[[#This Row],[2014-T1-MACROTOTALE]],"")</f>
        <v>0</v>
      </c>
      <c r="NJ18" s="26">
        <f>IFERROR(Tableau17[[#This Row],[2014-T2-MACROEXTRDROITE]]/Tableau17[[#This Row],[2014-T2-MACROTOTALE]],"")</f>
        <v>0.20578778135048231</v>
      </c>
      <c r="NK18" s="26">
        <f>IFERROR(Tableau17[[#This Row],[2014-T2-MACRODROITE]]/Tableau17[[#This Row],[2014-T2-MACROTOTALE]],"")</f>
        <v>0.52090032154340837</v>
      </c>
      <c r="NL18" s="26">
        <f>IFERROR(Tableau17[[#This Row],[2014-T2-MACROCENTRE]]/Tableau17[[#This Row],[2014-T2-MACROTOTALE]],"")</f>
        <v>0</v>
      </c>
      <c r="NM18" s="26">
        <f>IFERROR(Tableau17[[#This Row],[2014-T2-MACROGAUCHE]]/Tableau17[[#This Row],[2014-T2-MACROTOTALE]],"")</f>
        <v>0.27331189710610931</v>
      </c>
      <c r="NN18" s="26">
        <f>IFERROR(Tableau17[[#This Row],[2014-T2-MACROAUTRE]]/Tableau17[[#This Row],[2014-T2-MACROTOTALE]],"")</f>
        <v>0</v>
      </c>
      <c r="NO18" s="26">
        <f>IFERROR( Tableau17[[#This Row],[2015-T1-MACROEXTRDROITE]]/Tableau17[[#This Row],[2015-T1-MACROTOTALE]],"")</f>
        <v>0.35974304068522484</v>
      </c>
      <c r="NP18" s="26">
        <f>IFERROR(Tableau17[[#This Row],[2015-T1-MACRODROITE]]/Tableau17[[#This Row],[2015-T1-MACROTOTALE]],"")</f>
        <v>0.34475374732334046</v>
      </c>
      <c r="NQ18" s="26">
        <f>IFERROR(Tableau17[[#This Row],[2015-T1-MACROCENTRE]]/Tableau17[[#This Row],[2015-T1-MACROTOTALE]],"")</f>
        <v>1.9271948608137045E-2</v>
      </c>
      <c r="NR18" s="26">
        <f>IFERROR(Tableau17[[#This Row],[2015-T1-MACROGAUCHE]]/Tableau17[[#This Row],[2015-T1-MACROTOTALE]],"")</f>
        <v>0.27623126338329762</v>
      </c>
      <c r="NS18" s="26">
        <f>IFERROR(Tableau17[[#This Row],[2015-T1-MACROAUTRE]]/Tableau17[[#This Row],[2015-T1-MACROTOTALE]],"")</f>
        <v>0</v>
      </c>
      <c r="NT18" s="26">
        <f>IFERROR(Tableau17[[#This Row],[2015-T2-MACROEXTRDROITE]]/Tableau17[[#This Row],[2015-T2-MACROTOTALE]],"")</f>
        <v>0.40326340326340326</v>
      </c>
      <c r="NU18" s="26">
        <f>IFERROR(Tableau17[[#This Row],[2015-T2-MACRODROITE]]/Tableau17[[#This Row],[2015-T2-MACROTOTALE]],"")</f>
        <v>0.59673659673659674</v>
      </c>
      <c r="NV18" s="26">
        <f>IFERROR(Tableau17[[#This Row],[2015-T2-MACROCENTRE]]/Tableau17[[#This Row],[2015-T2-MACROTOTALE]],"")</f>
        <v>0</v>
      </c>
      <c r="NW18" s="26">
        <f>IFERROR(Tableau17[[#This Row],[2015-T2-MACROGAUCHE]]/Tableau17[[#This Row],[2015-T2-MACROTOTALE]],"")</f>
        <v>0</v>
      </c>
      <c r="NX18" s="26">
        <f>IFERROR(Tableau17[[#This Row],[2015-T2-MACROAUTRE]]/Tableau17[[#This Row],[2015-T2-MACROTOTALE]],"")</f>
        <v>0</v>
      </c>
      <c r="NY18" s="26">
        <f>IFERROR(Tableau17[[#This Row],[2017-T1-MACROEXTRDROITE]]/Tableau17[[#This Row],[2017-T1-MACROTOTALE]],"")</f>
        <v>0.3204022988505747</v>
      </c>
      <c r="NZ18" s="26">
        <f>IFERROR(Tableau17[[#This Row],[2017-T1-MACRODROITE]]/Tableau17[[#This Row],[2017-T1-MACROTOTALE]],"")</f>
        <v>0.17528735632183909</v>
      </c>
      <c r="OA18" s="26">
        <f>IFERROR(Tableau17[[#This Row],[2017-T1-MACROCENTRE]]/Tableau17[[#This Row],[2017-T1-MACROTOTALE]],"")</f>
        <v>0.19971264367816091</v>
      </c>
      <c r="OB18" s="26">
        <f>IFERROR(Tableau17[[#This Row],[2017-T1-MACROGAUCHE]]/Tableau17[[#This Row],[2017-T1-MACROTOTALE]],"")</f>
        <v>0.29741379310344829</v>
      </c>
      <c r="OC18" s="26">
        <f>IFERROR(Tableau17[[#This Row],[2017-T1-MACROAUTRE]]/Tableau17[[#This Row],[2017-T1-MACROTOTALE]],"")</f>
        <v>7.1839080459770114E-3</v>
      </c>
      <c r="OD18" s="26">
        <f>IFERROR(Tableau17[[#This Row],[2017-T2-MACROEXTRDROITE]]/Tableau17[[#This Row],[2017-T2-MACROTOTALE]],"")</f>
        <v>0.42439024390243901</v>
      </c>
      <c r="OE18" s="26">
        <f>IFERROR(Tableau17[[#This Row],[2017-T2-MACRODROITE]]/Tableau17[[#This Row],[2017-T2-MACROTOTALE]],"")</f>
        <v>0</v>
      </c>
      <c r="OF18" s="26">
        <f>IFERROR(Tableau17[[#This Row],[2017-T2-MACROCENTRE]]/Tableau17[[#This Row],[2017-T2-MACROTOTALE]],"")</f>
        <v>0.57560975609756093</v>
      </c>
      <c r="OG18" s="26">
        <f>IFERROR(Tableau17[[#This Row],[2017-T2-MACROGAUCHE]]/Tableau17[[#This Row],[2017-T2-MACROTOTALE]],"")</f>
        <v>0</v>
      </c>
      <c r="OH18" s="26">
        <f>IFERROR(Tableau17[[#This Row],[2017-T2-MACROAUTRE]]/Tableau17[[#This Row],[2017-T2-MACROTOTALE]],"")</f>
        <v>0</v>
      </c>
      <c r="OI18" s="26">
        <f>IFERROR(Tableau17[[#This Row],[2019-T1-MACROEXTRDROITE]]/Tableau17[[#This Row],[2019-T1-MACROTOTALE]],"")</f>
        <v>0.35600907029478457</v>
      </c>
      <c r="OJ18" s="26">
        <f>IFERROR(Tableau17[[#This Row],[2019-T1-MACRODROITE]]/Tableau17[[#This Row],[2019-T1-MACROTOTALE]],"")</f>
        <v>7.029478458049887E-2</v>
      </c>
      <c r="OK18" s="26">
        <f>IFERROR(Tableau17[[#This Row],[2019-T1-MACROCENTRE]]/Tableau17[[#This Row],[2019-T1-MACROTOTALE]],"")</f>
        <v>0.21088435374149661</v>
      </c>
      <c r="OL18" s="26">
        <f>IFERROR(Tableau17[[#This Row],[2019-T1-MACROGAUCHE]]/Tableau17[[#This Row],[2019-T1-MACROTOTALE]],"")</f>
        <v>0.31519274376417233</v>
      </c>
      <c r="OM18" s="26">
        <f>IFERROR(Tableau17[[#This Row],[2019-T1-MACROAUTRE]]/Tableau17[[#This Row],[2019-T1-MACROTOTALE]],"")</f>
        <v>4.7619047619047616E-2</v>
      </c>
      <c r="ON18" s="26">
        <f>IFERROR(Tableau17[[#This Row],[2020-T1-MACROEXTRDROITE]]/Tableau17[[#This Row],[2020-T1-MACROTOTALE]],"")</f>
        <v>0.19280205655526991</v>
      </c>
      <c r="OO18" s="26">
        <f>IFERROR(Tableau17[[#This Row],[2020-T1-MACRODROITE]]/Tableau17[[#This Row],[2020-T1-MACROTOTALE]],"")</f>
        <v>0.30334190231362468</v>
      </c>
      <c r="OP18" s="26">
        <f>IFERROR(Tableau17[[#This Row],[2020-T1-MACROCENTRE]]/Tableau17[[#This Row],[2020-T1-MACROTOTALE]],"")</f>
        <v>8.4832904884318772E-2</v>
      </c>
      <c r="OQ18" s="26">
        <f>IFERROR(Tableau17[[#This Row],[2020-T1-MACROGAUCHE]]/Tableau17[[#This Row],[2020-T1-MACROTOTALE]],"")</f>
        <v>0.41902313624678661</v>
      </c>
      <c r="OR18" s="26">
        <f>IFERROR(Tableau17[[#This Row],[2020-T1-MACROAUTRE]]/Tableau17[[#This Row],[2020-T1-MACROTOTALE]],"")</f>
        <v>0</v>
      </c>
      <c r="OS18" s="26">
        <f>IFERROR(Tableau17[[#This Row],[2017 (L)-T1-MACROEXTRDROITE]]/Tableau17[[#This Row],[2017 (L)-T1-MACROTOTALE]],"")</f>
        <v>0.25454545454545452</v>
      </c>
      <c r="OT18" s="26">
        <f>IFERROR(Tableau17[[#This Row],[2017 (L)-T1-MACRODROITE]]/Tableau17[[#This Row],[2017 (L)-T1-MACROTOTALE]],"")</f>
        <v>0.17954545454545454</v>
      </c>
      <c r="OU18" s="26">
        <f>IFERROR(Tableau17[[#This Row],[2017 (L)-T1-MACROCENTRE]]/Tableau17[[#This Row],[2017 (L)-T1-MACROTOTALE]],"")</f>
        <v>0.26136363636363635</v>
      </c>
      <c r="OV18" s="26">
        <f>IFERROR(Tableau17[[#This Row],[2017 (L)-T1-MACROGAUCHE]]/Tableau17[[#This Row],[2017 (L)-T1-MACROTOTALE]],"")</f>
        <v>0.29090909090909089</v>
      </c>
      <c r="OW18" s="26">
        <f>IFERROR(Tableau17[[#This Row],[2017 (L)-T1-MACROAUTRE]]/Tableau17[[#This Row],[2017 (L)-T1-MACROTOTALE]],"")</f>
        <v>1.3636363636363636E-2</v>
      </c>
      <c r="OX18" s="26">
        <f>IFERROR(Tableau17[[#This Row],[2017 (L)-T2-MACROEXTRDROITE]]/Tableau17[[#This Row],[2017 (L)-T2-MACROTOTALE]],"")</f>
        <v>0</v>
      </c>
      <c r="OY18" s="26">
        <f>IFERROR(Tableau17[[#This Row],[2017 (L)-T2-MACRODROITE]]/Tableau17[[#This Row],[2017 (L)-T2-MACROTOTALE]],"")</f>
        <v>0.50624999999999998</v>
      </c>
      <c r="OZ18" s="26">
        <f>IFERROR(Tableau17[[#This Row],[2017 (L)-T2-MACROCENTRE]]/Tableau17[[#This Row],[2017 (L)-T2-MACROTOTALE]],"")</f>
        <v>0.49375000000000002</v>
      </c>
      <c r="PA18" s="26">
        <f>IFERROR(Tableau17[[#This Row],[2017 (L)-T2-MACROGAUCHE]]/Tableau17[[#This Row],[2017 (L)-T2-MACROTOTALE]],"")</f>
        <v>0</v>
      </c>
      <c r="PB18" s="26">
        <f>IFERROR(Tableau17[[#This Row],[2017 (L)-T2-MACROAUTRE]]/Tableau17[[#This Row],[2017 (L)-T2-MACROTOTALE]],"")</f>
        <v>0</v>
      </c>
      <c r="PC18" s="26">
        <f>IFERROR(Tableau17[[#This Row],[2008_T1_PROCUS]]/Tableau17[[#This Row],[2008_T1_INSCRITS]],0)</f>
        <v>1.7907634307257305E-2</v>
      </c>
      <c r="PD18" s="26">
        <f>IFERROR(Tableau17[[#This Row],[2008_T2_PROCUS]]/Tableau17[[#This Row],[2008_T2_INSCRITS]],0)</f>
        <v>2.358490566037736E-2</v>
      </c>
      <c r="PE18" s="26">
        <f>Tableau17[[#This Row],[2014_T1_PROCUS]]/Tableau17[[#This Row],[2014_T1_INSCRITS]]</f>
        <v>3.0009680542110357E-2</v>
      </c>
      <c r="PF18" s="26">
        <f>IFERROR(Tableau17[[#This Row],[2014_T2_PROCUS]]/Tableau17[[#This Row],[2014_T2_INSCRITS]],0)</f>
        <v>1.7441860465116279E-2</v>
      </c>
    </row>
    <row r="19" spans="1:422" hidden="1" x14ac:dyDescent="0.2">
      <c r="A19" s="1">
        <v>1</v>
      </c>
      <c r="B19" s="1" t="s">
        <v>338</v>
      </c>
      <c r="C19" s="1" t="s">
        <v>347</v>
      </c>
      <c r="D19" s="1" t="s">
        <v>347</v>
      </c>
      <c r="E19" s="1">
        <v>770</v>
      </c>
      <c r="F19" s="1">
        <v>5.3519699999999997</v>
      </c>
      <c r="G19" s="1">
        <v>43.28295</v>
      </c>
      <c r="H19" s="3">
        <v>872</v>
      </c>
      <c r="I19" s="3">
        <v>137</v>
      </c>
      <c r="L19" s="1">
        <v>24</v>
      </c>
      <c r="M19" s="1">
        <v>6</v>
      </c>
      <c r="N19" s="1">
        <v>2</v>
      </c>
      <c r="P19" s="1">
        <v>102</v>
      </c>
      <c r="Q19" s="1">
        <v>56</v>
      </c>
      <c r="R19" s="1">
        <v>56</v>
      </c>
      <c r="S19" s="1">
        <v>107</v>
      </c>
      <c r="T19" s="1">
        <v>39</v>
      </c>
      <c r="U19" s="1">
        <v>392</v>
      </c>
      <c r="V19" s="1">
        <v>903</v>
      </c>
      <c r="W19" s="1">
        <v>552</v>
      </c>
      <c r="X19" s="1">
        <v>27</v>
      </c>
      <c r="Y19" s="2">
        <v>0.61129568000000001</v>
      </c>
      <c r="Z19" s="1">
        <v>903</v>
      </c>
      <c r="AA19" s="1">
        <v>598</v>
      </c>
      <c r="AB19" s="1">
        <v>32</v>
      </c>
      <c r="AC19" s="2">
        <v>0.66223699000000003</v>
      </c>
      <c r="AD19" s="1">
        <v>872</v>
      </c>
      <c r="AE19" s="1">
        <v>396</v>
      </c>
      <c r="AF19" s="2">
        <v>0.45412844000000002</v>
      </c>
      <c r="AG19" s="1">
        <f t="shared" si="0"/>
        <v>137</v>
      </c>
      <c r="AH19" s="1">
        <v>882</v>
      </c>
      <c r="AI19" s="1">
        <v>577</v>
      </c>
      <c r="AJ19" s="1">
        <v>26</v>
      </c>
      <c r="AK19" s="2">
        <v>0.65419501000000002</v>
      </c>
      <c r="AL19" s="1">
        <v>882</v>
      </c>
      <c r="AM19" s="1">
        <v>632</v>
      </c>
      <c r="AN19" s="1">
        <v>39</v>
      </c>
      <c r="AO19" s="2">
        <v>0.71655329000000001</v>
      </c>
      <c r="AP19" s="1">
        <v>900</v>
      </c>
      <c r="AQ19" s="1">
        <v>445</v>
      </c>
      <c r="AR19" s="2">
        <v>0.49444443999999999</v>
      </c>
      <c r="AS19" s="1">
        <v>900</v>
      </c>
      <c r="AT19" s="1">
        <v>460</v>
      </c>
      <c r="AU19" s="2">
        <v>0.51111110999999998</v>
      </c>
      <c r="AV19" s="1">
        <v>859</v>
      </c>
      <c r="AW19" s="1">
        <v>465</v>
      </c>
      <c r="AX19" s="2">
        <v>0.54132712000000005</v>
      </c>
      <c r="AY19" s="1">
        <v>859</v>
      </c>
      <c r="AZ19" s="1">
        <v>408</v>
      </c>
      <c r="BA19" s="2">
        <v>0.47497089999999997</v>
      </c>
      <c r="BB19" s="1">
        <v>860</v>
      </c>
      <c r="BC19" s="1">
        <v>701</v>
      </c>
      <c r="BD19" s="2">
        <v>0.81511628000000003</v>
      </c>
      <c r="BE19" s="1">
        <v>860</v>
      </c>
      <c r="BF19" s="1">
        <v>653</v>
      </c>
      <c r="BG19" s="2">
        <v>0.75930233000000003</v>
      </c>
      <c r="BH19" s="1">
        <v>859</v>
      </c>
      <c r="BI19" s="1">
        <v>479</v>
      </c>
      <c r="BJ19" s="2">
        <v>0.55762515000000001</v>
      </c>
      <c r="BK19" s="1">
        <v>38</v>
      </c>
      <c r="BL19" s="1">
        <v>1</v>
      </c>
      <c r="BN19" s="1">
        <v>20</v>
      </c>
      <c r="BO19" s="1">
        <v>30</v>
      </c>
      <c r="BP19" s="1">
        <v>317</v>
      </c>
      <c r="BQ19" s="1">
        <v>167</v>
      </c>
      <c r="BR19" s="1">
        <v>573</v>
      </c>
      <c r="BT19" s="1">
        <v>224</v>
      </c>
      <c r="BU19" s="1">
        <v>397</v>
      </c>
      <c r="BW19" s="1">
        <v>621</v>
      </c>
      <c r="BX19" s="1">
        <v>7</v>
      </c>
      <c r="BZ19" s="1">
        <v>22</v>
      </c>
      <c r="CA19" s="1">
        <v>0</v>
      </c>
      <c r="CB19" s="1">
        <v>29</v>
      </c>
      <c r="CC19" s="1">
        <v>87</v>
      </c>
      <c r="CD19" s="1">
        <v>275</v>
      </c>
      <c r="CE19" s="1">
        <v>123</v>
      </c>
      <c r="CF19" s="1">
        <v>543</v>
      </c>
      <c r="CG19" s="1">
        <v>73</v>
      </c>
      <c r="CH19" s="1">
        <v>351</v>
      </c>
      <c r="CI19" s="1">
        <v>167</v>
      </c>
      <c r="CJ19" s="1">
        <v>591</v>
      </c>
      <c r="CL19" s="1">
        <v>3</v>
      </c>
      <c r="CM19" s="1">
        <v>6</v>
      </c>
      <c r="CO19" s="1">
        <v>38</v>
      </c>
      <c r="CP19" s="1">
        <v>101</v>
      </c>
      <c r="CQ19" s="1">
        <v>12</v>
      </c>
      <c r="CT19" s="1">
        <v>189</v>
      </c>
      <c r="CU19" s="1">
        <v>82</v>
      </c>
      <c r="CW19" s="1">
        <v>431</v>
      </c>
      <c r="CY19" s="1">
        <v>111</v>
      </c>
      <c r="DA19" s="1">
        <v>306</v>
      </c>
      <c r="DC19" s="1">
        <v>417</v>
      </c>
      <c r="DD19" s="1">
        <v>11</v>
      </c>
      <c r="DE19" s="1">
        <v>1</v>
      </c>
      <c r="DF19" s="1">
        <v>4</v>
      </c>
      <c r="DI19" s="1">
        <v>36</v>
      </c>
      <c r="DJ19" s="1">
        <v>4</v>
      </c>
      <c r="DK19" s="1">
        <v>0</v>
      </c>
      <c r="DL19" s="1">
        <v>49</v>
      </c>
      <c r="DM19" s="1">
        <v>41</v>
      </c>
      <c r="DN19" s="1">
        <v>114</v>
      </c>
      <c r="DQ19" s="1">
        <v>0</v>
      </c>
      <c r="DR19" s="1">
        <v>190</v>
      </c>
      <c r="DS19" s="1">
        <v>12</v>
      </c>
      <c r="DU19" s="1">
        <v>462</v>
      </c>
      <c r="DX19" s="1">
        <v>165</v>
      </c>
      <c r="DZ19" s="1">
        <v>212</v>
      </c>
      <c r="EA19" s="1">
        <v>377</v>
      </c>
      <c r="EB19" s="1">
        <v>2</v>
      </c>
      <c r="EC19" s="1">
        <v>4</v>
      </c>
      <c r="ED19" s="1">
        <v>0</v>
      </c>
      <c r="EE19" s="1">
        <v>21</v>
      </c>
      <c r="EF19" s="1">
        <v>267</v>
      </c>
      <c r="EG19" s="1">
        <v>36</v>
      </c>
      <c r="EH19" s="1">
        <v>6</v>
      </c>
      <c r="EI19" s="1">
        <v>89</v>
      </c>
      <c r="EJ19" s="1">
        <v>101</v>
      </c>
      <c r="EK19" s="1">
        <v>168</v>
      </c>
      <c r="EL19" s="1">
        <v>3</v>
      </c>
      <c r="EM19" s="1">
        <v>697</v>
      </c>
      <c r="EN19" s="1">
        <v>157</v>
      </c>
      <c r="EO19" s="1">
        <v>437</v>
      </c>
      <c r="EP19" s="1">
        <v>594</v>
      </c>
      <c r="EQ19" s="1">
        <v>0</v>
      </c>
      <c r="ER19" s="1">
        <v>0</v>
      </c>
      <c r="ES19" s="1">
        <v>2</v>
      </c>
      <c r="ET19" s="1">
        <v>20</v>
      </c>
      <c r="EU19" s="1">
        <v>1</v>
      </c>
      <c r="EV19" s="1">
        <v>84</v>
      </c>
      <c r="EW19" s="1">
        <v>44</v>
      </c>
      <c r="EX19" s="1">
        <v>0</v>
      </c>
      <c r="EY19" s="1">
        <v>4</v>
      </c>
      <c r="EZ19" s="1">
        <v>17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5</v>
      </c>
      <c r="FI19" s="1">
        <v>1</v>
      </c>
      <c r="FJ19" s="1">
        <v>26</v>
      </c>
      <c r="FK19" s="1">
        <v>10</v>
      </c>
      <c r="FL19" s="1">
        <v>0</v>
      </c>
      <c r="FM19" s="1">
        <v>82</v>
      </c>
      <c r="FN19" s="1">
        <v>8</v>
      </c>
      <c r="FO19" s="1">
        <v>0</v>
      </c>
      <c r="FP19" s="1">
        <v>163</v>
      </c>
      <c r="FQ19" s="1">
        <v>1</v>
      </c>
      <c r="FR19" s="1">
        <f>SUM(Tableau17[[#This Row],[2019-T1-ALEXANDRE Audric]:[2019-T1-MARIE Florie]])</f>
        <v>468</v>
      </c>
      <c r="FS19" s="1">
        <v>30</v>
      </c>
      <c r="FT19" s="1">
        <v>356</v>
      </c>
      <c r="FU19" s="1">
        <v>0</v>
      </c>
      <c r="FV19" s="1">
        <v>187</v>
      </c>
      <c r="FW19" s="1">
        <v>0</v>
      </c>
      <c r="FX19" s="1">
        <v>573</v>
      </c>
      <c r="FY19" s="1">
        <v>0</v>
      </c>
      <c r="FZ19" s="1">
        <v>397</v>
      </c>
      <c r="GA19" s="1">
        <v>0</v>
      </c>
      <c r="GB19" s="1">
        <v>224</v>
      </c>
      <c r="GC19" s="1">
        <v>0</v>
      </c>
      <c r="GD19" s="1">
        <v>621</v>
      </c>
      <c r="GE19" s="1">
        <v>87</v>
      </c>
      <c r="GF19" s="1">
        <v>275</v>
      </c>
      <c r="GG19" s="1">
        <v>7</v>
      </c>
      <c r="GH19" s="1">
        <v>174</v>
      </c>
      <c r="GI19" s="1">
        <v>0</v>
      </c>
      <c r="GJ19" s="1">
        <v>543</v>
      </c>
      <c r="GK19" s="1">
        <v>73</v>
      </c>
      <c r="GL19" s="1">
        <v>351</v>
      </c>
      <c r="GM19" s="1">
        <v>0</v>
      </c>
      <c r="GN19" s="1">
        <v>167</v>
      </c>
      <c r="GO19" s="1">
        <v>0</v>
      </c>
      <c r="GP19" s="1">
        <v>591</v>
      </c>
      <c r="GQ19" s="1">
        <v>104</v>
      </c>
      <c r="GR19" s="1">
        <v>195</v>
      </c>
      <c r="GS19" s="1">
        <v>12</v>
      </c>
      <c r="GT19" s="1">
        <v>120</v>
      </c>
      <c r="GU19" s="1">
        <v>0</v>
      </c>
      <c r="GV19" s="1">
        <v>431</v>
      </c>
      <c r="GW19" s="1">
        <v>111</v>
      </c>
      <c r="GX19" s="1">
        <v>306</v>
      </c>
      <c r="GY19" s="1">
        <v>0</v>
      </c>
      <c r="GZ19" s="1">
        <v>0</v>
      </c>
      <c r="HA19" s="1">
        <v>0</v>
      </c>
      <c r="HB19" s="1">
        <v>417</v>
      </c>
      <c r="HC19" s="1">
        <v>114</v>
      </c>
      <c r="HD19" s="1">
        <v>267</v>
      </c>
      <c r="HE19" s="1">
        <v>168</v>
      </c>
      <c r="HF19" s="1">
        <v>142</v>
      </c>
      <c r="HG19" s="1">
        <v>6</v>
      </c>
      <c r="HH19" s="1">
        <v>697</v>
      </c>
      <c r="HI19" s="1">
        <v>157</v>
      </c>
      <c r="HJ19" s="1">
        <v>0</v>
      </c>
      <c r="HK19" s="1">
        <v>437</v>
      </c>
      <c r="HL19" s="1">
        <v>0</v>
      </c>
      <c r="HM19" s="1">
        <v>0</v>
      </c>
      <c r="HN19" s="1">
        <v>594</v>
      </c>
      <c r="HO19" s="1">
        <v>93</v>
      </c>
      <c r="HP19" s="1">
        <v>52</v>
      </c>
      <c r="HQ19" s="1">
        <v>163</v>
      </c>
      <c r="HR19" s="1">
        <v>155</v>
      </c>
      <c r="HS19" s="1">
        <v>12</v>
      </c>
      <c r="HT19" s="1">
        <v>475</v>
      </c>
      <c r="HU19" s="1">
        <v>58</v>
      </c>
      <c r="HV19" s="1">
        <v>126</v>
      </c>
      <c r="HW19" s="1">
        <v>56</v>
      </c>
      <c r="HX19" s="1">
        <v>152</v>
      </c>
      <c r="HY19" s="1">
        <v>0</v>
      </c>
      <c r="HZ19" s="1">
        <v>392</v>
      </c>
      <c r="IA19" s="1">
        <v>49</v>
      </c>
      <c r="IB19" s="1">
        <v>114</v>
      </c>
      <c r="IC19" s="1">
        <v>190</v>
      </c>
      <c r="ID19" s="1">
        <v>108</v>
      </c>
      <c r="IE19" s="1">
        <v>1</v>
      </c>
      <c r="IF19" s="1">
        <v>462</v>
      </c>
      <c r="IG19" s="1">
        <v>0</v>
      </c>
      <c r="IH19" s="1">
        <v>165</v>
      </c>
      <c r="II19" s="1">
        <v>212</v>
      </c>
      <c r="IJ19" s="1">
        <v>0</v>
      </c>
      <c r="IK19" s="1">
        <v>0</v>
      </c>
      <c r="IL19" s="1">
        <v>377</v>
      </c>
      <c r="IM19" s="26">
        <f>IFERROR(Tableau17[[#This Row],[LDIV]]/Tableau17[[#This Row],[Total général]],"")</f>
        <v>0</v>
      </c>
      <c r="IN19" s="26">
        <f>IFERROR(Tableau17[[#This Row],[LDVC]]/Tableau17[[#This Row],[Total général]],"")</f>
        <v>0</v>
      </c>
      <c r="IO19" s="26">
        <f>IFERROR(Tableau17[[#This Row],[LDVD]]/Tableau17[[#This Row],[Total général]],"")</f>
        <v>6.1224489795918366E-2</v>
      </c>
      <c r="IP19" s="26">
        <f>IFERROR(Tableau17[[#This Row],[LDVG]]/Tableau17[[#This Row],[Total général]],"")</f>
        <v>1.5306122448979591E-2</v>
      </c>
      <c r="IQ19" s="26">
        <f>IFERROR(Tableau17[[#This Row],[LEXD]]/Tableau17[[#This Row],[Total général]],"")</f>
        <v>5.1020408163265302E-3</v>
      </c>
      <c r="IR19" s="26">
        <f>IFERROR(Tableau17[[#This Row],[LEXG]]/Tableau17[[#This Row],[Total général]],"")</f>
        <v>0</v>
      </c>
      <c r="IS19" s="26">
        <f>IFERROR(Tableau17[[#This Row],[LLR]]/Tableau17[[#This Row],[Total général]],"")</f>
        <v>0.26020408163265307</v>
      </c>
      <c r="IT19" s="26">
        <f>IFERROR(Tableau17[[#This Row],[LREM]]/Tableau17[[#This Row],[Total général]],"")</f>
        <v>0.14285714285714285</v>
      </c>
      <c r="IU19" s="26">
        <f>IFERROR(Tableau17[[#This Row],[LRN]]/Tableau17[[#This Row],[Total général]],"")</f>
        <v>0.14285714285714285</v>
      </c>
      <c r="IV19" s="26">
        <f>IFERROR(Tableau17[[#This Row],[LUG]]/Tableau17[[#This Row],[Total général]],"")</f>
        <v>0.27295918367346939</v>
      </c>
      <c r="IW19" s="26">
        <f>IFERROR(Tableau17[[#This Row],[LVEC]]/Tableau17[[#This Row],[Total général]],"")</f>
        <v>9.9489795918367346E-2</v>
      </c>
      <c r="IX19" s="26">
        <f>IFERROR(Tableau17[[#This Row],[2008-T1-LCMD]]/Tableau17[[#This Row],[2008-T1-TOTAL]],"")</f>
        <v>6.6317626527050616E-2</v>
      </c>
      <c r="IY19" s="26">
        <f>IFERROR(Tableau17[[#This Row],[2008-T1-LDVD]]/Tableau17[[#This Row],[2008-T1-TOTAL]],"")</f>
        <v>1.7452006980802793E-3</v>
      </c>
      <c r="IZ19" s="26">
        <f>IFERROR(Tableau17[[#This Row],[2008-T1-LEXD]]/Tableau17[[#This Row],[2008-T1-TOTAL]],"")</f>
        <v>0</v>
      </c>
      <c r="JA19" s="26">
        <f>IFERROR(Tableau17[[#This Row],[2008-T1-LEXG]]/Tableau17[[#This Row],[2008-T1-TOTAL]],"")</f>
        <v>3.4904013961605584E-2</v>
      </c>
      <c r="JB19" s="26">
        <f>IFERROR(Tableau17[[#This Row],[2008-T1-LFN]]/Tableau17[[#This Row],[2008-T1-TOTAL]],"")</f>
        <v>5.2356020942408377E-2</v>
      </c>
      <c r="JC19" s="26">
        <f>IFERROR(Tableau17[[#This Row],[2008-T1-LMAJ]]/Tableau17[[#This Row],[2008-T1-TOTAL]],"")</f>
        <v>0.55322862129144856</v>
      </c>
      <c r="JD19" s="26">
        <f>IFERROR(Tableau17[[#This Row],[2008-T1-LUG]]/Tableau17[[#This Row],[2008-T1-TOTAL]],"")</f>
        <v>0.29144851657940662</v>
      </c>
      <c r="JE19" s="26">
        <f>IFERROR(Tableau17[[#This Row],[2008-T2-LFN]]/Tableau17[[#This Row],[2008-T2-TOTAL]],"")</f>
        <v>0</v>
      </c>
      <c r="JF19" s="26">
        <f>IFERROR(Tableau17[[#This Row],[2008-T2-LGC]]/Tableau17[[#This Row],[2008-T2-TOTAL]],"")</f>
        <v>0.36070853462157809</v>
      </c>
      <c r="JG19" s="26">
        <f>IFERROR(Tableau17[[#This Row],[2008-T2-LMAJ]]/Tableau17[[#This Row],[2008-T2-TOTAL]],"")</f>
        <v>0.63929146537842185</v>
      </c>
      <c r="JH19" s="26">
        <f>IFERROR(Tableau17[[#This Row],[2008-T2-LUG]]/Tableau17[[#This Row],[2008-T2-TOTAL]],"")</f>
        <v>0</v>
      </c>
      <c r="JI19" s="26">
        <f>IFERROR(Tableau17[[#This Row],[2014-T1-LDIV]]/Tableau17[[#This Row],[2014-T1-TOTAL]],"")</f>
        <v>1.289134438305709E-2</v>
      </c>
      <c r="JJ19" s="26">
        <f>IFERROR(Tableau17[[#This Row],[2014-T1-LDVD]]/Tableau17[[#This Row],[2014-T1-TOTAL]],"")</f>
        <v>0</v>
      </c>
      <c r="JK19" s="26">
        <f>IFERROR(Tableau17[[#This Row],[2014-T1-LDVG]]/Tableau17[[#This Row],[2014-T1-TOTAL]],"")</f>
        <v>4.0515653775322284E-2</v>
      </c>
      <c r="JL19" s="26">
        <f>IFERROR(Tableau17[[#This Row],[2014-T1-LEXG]]/Tableau17[[#This Row],[2014-T1-TOTAL]],"")</f>
        <v>0</v>
      </c>
      <c r="JM19" s="26">
        <f>IFERROR(Tableau17[[#This Row],[2014-T1-LFG]]/Tableau17[[#This Row],[2014-T1-TOTAL]],"")</f>
        <v>5.3406998158379376E-2</v>
      </c>
      <c r="JN19" s="26">
        <f>IFERROR(Tableau17[[#This Row],[2014-T1-LFN]]/Tableau17[[#This Row],[2014-T1-TOTAL]],"")</f>
        <v>0.16022099447513813</v>
      </c>
      <c r="JO19" s="26">
        <f>IFERROR(Tableau17[[#This Row],[2014-T1-LUD]]/Tableau17[[#This Row],[2014-T1-TOTAL]],"")</f>
        <v>0.50644567219152858</v>
      </c>
      <c r="JP19" s="26">
        <f>IFERROR(Tableau17[[#This Row],[2014-T1-LUG]]/Tableau17[[#This Row],[2014-T1-TOTAL]],"")</f>
        <v>0.22651933701657459</v>
      </c>
      <c r="JQ19" s="26">
        <f>IFERROR(Tableau17[[#This Row],[2014-T2-LFN]]/Tableau17[[#This Row],[2014-T2-TOTAL]],"")</f>
        <v>0.12351945854483926</v>
      </c>
      <c r="JR19" s="26">
        <f>IFERROR(Tableau17[[#This Row],[2014-T2-LUD]]/Tableau17[[#This Row],[2014-T2-TOTAL]],"")</f>
        <v>0.59390862944162437</v>
      </c>
      <c r="JS19" s="26">
        <f>IFERROR(Tableau17[[#This Row],[2014-T2-LUG]]/Tableau17[[#This Row],[2014-T2-TOTAL]],"")</f>
        <v>0.28257191201353637</v>
      </c>
      <c r="JT19" s="26">
        <f>IFERROR(Tableau17[[#This Row],[2015-T1-BC-DIV]]/Tableau17[[#This Row],[2015-T1-TOTAL]],"")</f>
        <v>0</v>
      </c>
      <c r="JU19" s="26">
        <f>IFERROR(Tableau17[[#This Row],[2015-T1-BC-DLF]]/Tableau17[[#This Row],[2015-T1-TOTAL]],"")</f>
        <v>6.9605568445475635E-3</v>
      </c>
      <c r="JV19" s="26">
        <f>IFERROR(Tableau17[[#This Row],[2015-T1-BC-DVD]]/Tableau17[[#This Row],[2015-T1-TOTAL]],"")</f>
        <v>1.3921113689095127E-2</v>
      </c>
      <c r="JW19" s="26">
        <f>IFERROR(Tableau17[[#This Row],[2015-T1-BC-DVG]]/Tableau17[[#This Row],[2015-T1-TOTAL]],"")</f>
        <v>0</v>
      </c>
      <c r="JX19" s="26">
        <f>IFERROR(Tableau17[[#This Row],[2015-T1-BC-FG]]/Tableau17[[#This Row],[2015-T1-TOTAL]],"")</f>
        <v>8.8167053364269138E-2</v>
      </c>
      <c r="JY19" s="26">
        <f>IFERROR(Tableau17[[#This Row],[2015-T1-BC-FN]]/Tableau17[[#This Row],[2015-T1-TOTAL]],"")</f>
        <v>0.23433874709976799</v>
      </c>
      <c r="JZ19" s="26">
        <f>IFERROR(Tableau17[[#This Row],[2015-T1-BC-MDM]]/Tableau17[[#This Row],[2015-T1-TOTAL]],"")</f>
        <v>2.7842227378190254E-2</v>
      </c>
      <c r="KA19" s="26">
        <f>IFERROR(Tableau17[[#This Row],[2015-T1-BC-RDG]]/Tableau17[[#This Row],[2015-T1-TOTAL]],"")</f>
        <v>0</v>
      </c>
      <c r="KB19" s="26">
        <f>IFERROR(Tableau17[[#This Row],[2015-T1-BC-SOC]]/Tableau17[[#This Row],[2015-T1-TOTAL]],"")</f>
        <v>0</v>
      </c>
      <c r="KC19" s="26">
        <f>IFERROR(Tableau17[[#This Row],[2015-T1-BC-UD]]/Tableau17[[#This Row],[2015-T1-TOTAL]],"")</f>
        <v>0.43851508120649652</v>
      </c>
      <c r="KD19" s="26">
        <f>IFERROR(Tableau17[[#This Row],[2015-T1-BC-UG]]/Tableau17[[#This Row],[2015-T1-TOTAL]],"")</f>
        <v>0.1902552204176334</v>
      </c>
      <c r="KE19" s="26">
        <f>IFERROR(Tableau17[[#This Row],[2015-T1-BC-VEC]]/Tableau17[[#This Row],[2015-T1-TOTAL]],"")</f>
        <v>0</v>
      </c>
      <c r="KF19" s="26">
        <f>IFERROR(Tableau17[[#This Row],[2015-T2-BC-DVG]]/Tableau17[[#This Row],[2015-T2-TOTAL]],"")</f>
        <v>0</v>
      </c>
      <c r="KG19" s="26">
        <f>IFERROR(Tableau17[[#This Row],[2015-T2-BC-FN]]/Tableau17[[#This Row],[2015-T2-TOTAL]],"")</f>
        <v>0.26618705035971224</v>
      </c>
      <c r="KH19" s="26">
        <f>IFERROR(Tableau17[[#This Row],[2015-T2-BC-SOC]]/Tableau17[[#This Row],[2015-T2-TOTAL]],"")</f>
        <v>0</v>
      </c>
      <c r="KI19" s="26">
        <f>IFERROR(Tableau17[[#This Row],[2015-T2-BC-UD]]/Tableau17[[#This Row],[2015-T2-TOTAL]],"")</f>
        <v>0.73381294964028776</v>
      </c>
      <c r="KJ19" s="26">
        <f>IFERROR(Tableau17[[#This Row],[2015-T2-BC-UG]]/Tableau17[[#This Row],[2015-T2-TOTAL]],"")</f>
        <v>0</v>
      </c>
      <c r="KK19" s="26">
        <f>IFERROR(Tableau17[[#This Row],[2017 (L)-T1-COM]]/Tableau17[[#This Row],[2017 (L)-T1-TOTAL]],"")</f>
        <v>2.3809523809523808E-2</v>
      </c>
      <c r="KL19" s="26">
        <f>IFERROR(Tableau17[[#This Row],[2017 (L)-T1-DIV]]/Tableau17[[#This Row],[2017 (L)-T1-TOTAL]],"")</f>
        <v>2.1645021645021645E-3</v>
      </c>
      <c r="KM19" s="26">
        <f>IFERROR(Tableau17[[#This Row],[2017 (L)-T1-DLF]]/Tableau17[[#This Row],[2017 (L)-T1-TOTAL]],"")</f>
        <v>8.658008658008658E-3</v>
      </c>
      <c r="KN19" s="26">
        <f>IFERROR(Tableau17[[#This Row],[2017 (L)-T1-DVD]]/Tableau17[[#This Row],[2017 (L)-T1-TOTAL]],"")</f>
        <v>0</v>
      </c>
      <c r="KO19" s="26">
        <f>IFERROR(Tableau17[[#This Row],[2017 (L)-T1-DVG]]/Tableau17[[#This Row],[2017 (L)-T1-TOTAL]],"")</f>
        <v>0</v>
      </c>
      <c r="KP19" s="26">
        <f>IFERROR(Tableau17[[#This Row],[2017 (L)-T1-ECO]]/Tableau17[[#This Row],[2017 (L)-T1-TOTAL]],"")</f>
        <v>7.792207792207792E-2</v>
      </c>
      <c r="KQ19" s="26">
        <f>IFERROR(Tableau17[[#This Row],[2017 (L)-T1-EXD]]/Tableau17[[#This Row],[2017 (L)-T1-TOTAL]],"")</f>
        <v>8.658008658008658E-3</v>
      </c>
      <c r="KR19" s="26">
        <f>IFERROR(Tableau17[[#This Row],[2017 (L)-T1-EXG]]/Tableau17[[#This Row],[2017 (L)-T1-TOTAL]],"")</f>
        <v>0</v>
      </c>
      <c r="KS19" s="26">
        <f>IFERROR(Tableau17[[#This Row],[2017 (L)-T1-FI]]/Tableau17[[#This Row],[2017 (L)-T1-TOTAL]],"")</f>
        <v>0.10606060606060606</v>
      </c>
      <c r="KT19" s="26">
        <f>IFERROR(Tableau17[[#This Row],[2017 (L)-T1-FN]]/Tableau17[[#This Row],[2017 (L)-T1-TOTAL]],"")</f>
        <v>8.8744588744588751E-2</v>
      </c>
      <c r="KU19" s="26">
        <f>IFERROR(Tableau17[[#This Row],[2017 (L)-T1-LR]]/Tableau17[[#This Row],[2017 (L)-T1-TOTAL]],"")</f>
        <v>0.24675324675324675</v>
      </c>
      <c r="KV19" s="26">
        <f>IFERROR(Tableau17[[#This Row],[2017 (L)-T1-MDM]]/Tableau17[[#This Row],[2017 (L)-T1-TOTAL]],"")</f>
        <v>0</v>
      </c>
      <c r="KW19" s="26">
        <f>IFERROR(Tableau17[[#This Row],[2017 (L)-T1-RDG]]/Tableau17[[#This Row],[2017 (L)-T1-TOTAL]],"")</f>
        <v>0</v>
      </c>
      <c r="KX19" s="26">
        <f>IFERROR(Tableau17[[#This Row],[2017 (L)-T1-REG]]/Tableau17[[#This Row],[2017 (L)-T1-TOTAL]],"")</f>
        <v>0</v>
      </c>
      <c r="KY19" s="26">
        <f>IFERROR(Tableau17[[#This Row],[2017 (L)-T1-REM]]/Tableau17[[#This Row],[2017 (L)-T1-TOTAL]],"")</f>
        <v>0.41125541125541126</v>
      </c>
      <c r="KZ19" s="26">
        <f>IFERROR(Tableau17[[#This Row],[2017 (L)-T1-SOC]]/Tableau17[[#This Row],[2017 (L)-T1-TOTAL]],"")</f>
        <v>2.5974025974025976E-2</v>
      </c>
      <c r="LA19" s="26">
        <f>IFERROR(Tableau17[[#This Row],[2017 (L)-T1-UDI]]/Tableau17[[#This Row],[2017 (L)-T1-TOTAL]],"")</f>
        <v>0</v>
      </c>
      <c r="LB19" s="26">
        <f>IFERROR(Tableau17[[#This Row],[2017 (L)-T2-FI]]/Tableau17[[#This Row],[2017 (L)-T2-TOTAL]],"")</f>
        <v>0</v>
      </c>
      <c r="LC19" s="26">
        <f>IFERROR(Tableau17[[#This Row],[2017 (L)-T2-FN]]/Tableau17[[#This Row],[2017 (L)-T2-TOTAL]],"")</f>
        <v>0</v>
      </c>
      <c r="LD19" s="26">
        <f>IFERROR(Tableau17[[#This Row],[2017 (L)-T2-LR]]/Tableau17[[#This Row],[2017 (L)-T2-TOTAL]],"")</f>
        <v>0.43766578249336868</v>
      </c>
      <c r="LE19" s="26">
        <f>IFERROR(Tableau17[[#This Row],[2017 (L)-T2-MDM]]/Tableau17[[#This Row],[2017 (L)-T2-TOTAL]],"")</f>
        <v>0</v>
      </c>
      <c r="LF19" s="26">
        <f>IFERROR(Tableau17[[#This Row],[2017 (L)-T2-REM]]/Tableau17[[#This Row],[2017 (L)-T2-TOTAL]],"")</f>
        <v>0.56233421750663126</v>
      </c>
      <c r="LG19" s="26">
        <f>IFERROR(Tableau17[[#This Row],[2017-T1-ARTHAUD Nathalie]]/Tableau17[[#This Row],[2017-T1-TOTAL]],"")</f>
        <v>2.8694404591104736E-3</v>
      </c>
      <c r="LH19" s="26">
        <f>IFERROR(Tableau17[[#This Row],[2017-T1-ASSELINEAU Fran]]/Tableau17[[#This Row],[2017-T1-TOTAL]],"")</f>
        <v>5.7388809182209472E-3</v>
      </c>
      <c r="LI19" s="26">
        <f>IFERROR(Tableau17[[#This Row],[2017-T1-CHEMINADE Jacques]]/Tableau17[[#This Row],[2017-T1-TOTAL]],"")</f>
        <v>0</v>
      </c>
      <c r="LJ19" s="26">
        <f>IFERROR(Tableau17[[#This Row],[2017-T1-DUPONT-AIGNAN Nicolas]]/Tableau17[[#This Row],[2017-T1-TOTAL]],"")</f>
        <v>3.0129124820659971E-2</v>
      </c>
      <c r="LK19" s="26">
        <f>IFERROR(Tableau17[[#This Row],[2017-T1-FILLON Fran]]/Tableau17[[#This Row],[2017-T1-TOTAL]],"")</f>
        <v>0.38307030129124819</v>
      </c>
      <c r="LL19" s="26">
        <f>IFERROR(Tableau17[[#This Row],[2017-T1-HAMON Beno]]/Tableau17[[#This Row],[2017-T1-TOTAL]],"")</f>
        <v>5.1649928263988523E-2</v>
      </c>
      <c r="LM19" s="26">
        <f>IFERROR(Tableau17[[#This Row],[2017-T1-LASSALLE Jean]]/Tableau17[[#This Row],[2017-T1-TOTAL]],"")</f>
        <v>8.60832137733142E-3</v>
      </c>
      <c r="LN19" s="26">
        <f>IFERROR(Tableau17[[#This Row],[2017-T1-LE PEN Marine]]/Tableau17[[#This Row],[2017-T1-TOTAL]],"")</f>
        <v>0.12769010043041606</v>
      </c>
      <c r="LO19" s="26">
        <f>IFERROR(Tableau17[[#This Row],[2017-T1-M Jean-Luc]]/Tableau17[[#This Row],[2017-T1-TOTAL]],"")</f>
        <v>0.1449067431850789</v>
      </c>
      <c r="LP19" s="26">
        <f>IFERROR(Tableau17[[#This Row],[2017-T1-MACRON Emmanuel]]/Tableau17[[#This Row],[2017-T1-TOTAL]],"")</f>
        <v>0.24103299856527977</v>
      </c>
      <c r="LQ19" s="26">
        <f>IFERROR(Tableau17[[#This Row],[2017-T1-POUTOU Philippe]]/Tableau17[[#This Row],[2017-T1-TOTAL]],"")</f>
        <v>4.30416068866571E-3</v>
      </c>
      <c r="LR19" s="26">
        <f>IFERROR(Tableau17[[#This Row],[2017-T2-LE PEN Marine]]/Tableau17[[#This Row],[2017-T2-TOTAL]],"")</f>
        <v>0.26430976430976433</v>
      </c>
      <c r="LS19" s="26">
        <f>IFERROR(Tableau17[[#This Row],[2017-T2-MACRON Emmanuel]]/Tableau17[[#This Row],[2017-T2-TOTAL]],"")</f>
        <v>0.73569023569023573</v>
      </c>
      <c r="LT19" s="26">
        <f>IFERROR(Tableau17[[#This Row],[2019-T1-ALEXANDRE Audric]]/Tableau17[[#This Row],[2019-T1-TOTAL]],"")</f>
        <v>0</v>
      </c>
      <c r="LU19" s="26">
        <f>IFERROR(Tableau17[[#This Row],[2019-T1-ARTHAUD Nathalie]]/Tableau17[[#This Row],[2019-T1-TOTAL]],"")</f>
        <v>0</v>
      </c>
      <c r="LV19" s="26">
        <f>IFERROR(Tableau17[[#This Row],[2019-T1-ASSELINEAU François]]/Tableau17[[#This Row],[2019-T1-TOTAL]],"")</f>
        <v>4.2735042735042739E-3</v>
      </c>
      <c r="LW19" s="26">
        <f>IFERROR(Tableau17[[#This Row],[2019-T1-AUBRY Manon]]/Tableau17[[#This Row],[2019-T1-TOTAL]],"")</f>
        <v>4.2735042735042736E-2</v>
      </c>
      <c r="LX19" s="26">
        <f>IFERROR(Tableau17[[#This Row],[2019-T1-AZERGUI Nagib]]/Tableau17[[#This Row],[2019-T1-TOTAL]],"")</f>
        <v>2.136752136752137E-3</v>
      </c>
      <c r="LY19" s="26">
        <f>IFERROR(Tableau17[[#This Row],[2019-T1-BARDELLA Jordan]]/Tableau17[[#This Row],[2019-T1-TOTAL]],"")</f>
        <v>0.17948717948717949</v>
      </c>
      <c r="LZ19" s="26">
        <f>IFERROR(Tableau17[[#This Row],[2019-T1-BELLAMY François-Xavier]]/Tableau17[[#This Row],[2019-T1-TOTAL]],"")</f>
        <v>9.4017094017094016E-2</v>
      </c>
      <c r="MA19" s="26">
        <f>IFERROR(Tableau17[[#This Row],[2019-T1-BIDOU Olivier]]/Tableau17[[#This Row],[2019-T1-TOTAL]],"")</f>
        <v>0</v>
      </c>
      <c r="MB19" s="26">
        <f>IFERROR(Tableau17[[#This Row],[2019-T1-BOURG Dominique]]/Tableau17[[#This Row],[2019-T1-TOTAL]],"")</f>
        <v>8.5470085470085479E-3</v>
      </c>
      <c r="MC19" s="26">
        <f>IFERROR(Tableau17[[#This Row],[2019-T1-BROSSAT Ian]]/Tableau17[[#This Row],[2019-T1-TOTAL]],"")</f>
        <v>3.6324786324786328E-2</v>
      </c>
      <c r="MD19" s="26">
        <f>IFERROR(Tableau17[[#This Row],[2019-T1-CAILLAUD Sophie]]/Tableau17[[#This Row],[2019-T1-TOTAL]],"")</f>
        <v>0</v>
      </c>
      <c r="ME19" s="26">
        <f>IFERROR(Tableau17[[#This Row],[2019-T1-CAMUS Renaud]]/Tableau17[[#This Row],[2019-T1-TOTAL]],"")</f>
        <v>0</v>
      </c>
      <c r="MF19" s="26">
        <f>IFERROR(Tableau17[[#This Row],[2019-T1-CHALENÇON Christophe]]/Tableau17[[#This Row],[2019-T1-TOTAL]],"")</f>
        <v>0</v>
      </c>
      <c r="MG19" s="26">
        <f>IFERROR(Tableau17[[#This Row],[2019-T1-CORBET Cathy Denise Ginette]]/Tableau17[[#This Row],[2019-T1-TOTAL]],"")</f>
        <v>0</v>
      </c>
      <c r="MH19" s="26">
        <f>IFERROR(Tableau17[[#This Row],[2019-T1-DE PREVOISIN Robert]]/Tableau17[[#This Row],[2019-T1-TOTAL]],"")</f>
        <v>0</v>
      </c>
      <c r="MI19" s="26">
        <f>IFERROR(Tableau17[[#This Row],[2019-T1-DELFEL Thérèse]]/Tableau17[[#This Row],[2019-T1-TOTAL]],"")</f>
        <v>0</v>
      </c>
      <c r="MJ19" s="26">
        <f>IFERROR(Tableau17[[#This Row],[2019-T1-DIEUMEGARD Pierre]]/Tableau17[[#This Row],[2019-T1-TOTAL]],"")</f>
        <v>0</v>
      </c>
      <c r="MK19" s="26">
        <f>IFERROR(Tableau17[[#This Row],[2019-T1-DUPONT-AIGNAN Nicolas]]/Tableau17[[#This Row],[2019-T1-TOTAL]],"")</f>
        <v>1.0683760683760684E-2</v>
      </c>
      <c r="ML19" s="26">
        <f>IFERROR(Tableau17[[#This Row],[2019-T1-GERNIGON Yves]]/Tableau17[[#This Row],[2019-T1-TOTAL]],"")</f>
        <v>2.136752136752137E-3</v>
      </c>
      <c r="MM19" s="26">
        <f>IFERROR(Tableau17[[#This Row],[2019-T1-GLUCKSMANN Raphaël]]/Tableau17[[#This Row],[2019-T1-TOTAL]],"")</f>
        <v>5.5555555555555552E-2</v>
      </c>
      <c r="MN19" s="26">
        <f>IFERROR(Tableau17[[#This Row],[2019-T1-HAMON Benoît]]/Tableau17[[#This Row],[2019-T1-TOTAL]],"")</f>
        <v>2.1367521367521368E-2</v>
      </c>
      <c r="MO19" s="26">
        <f>IFERROR(Tableau17[[#This Row],[2019-T1-HELGEN Gilles]]/Tableau17[[#This Row],[2019-T1-TOTAL]],"")</f>
        <v>0</v>
      </c>
      <c r="MP19" s="26">
        <f>IFERROR(Tableau17[[#This Row],[2019-T1-JADOT Yannick]]/Tableau17[[#This Row],[2019-T1-TOTAL]],"")</f>
        <v>0.1752136752136752</v>
      </c>
      <c r="MQ19" s="26">
        <f>IFERROR(Tableau17[[#This Row],[2019-T1-LAGARDE Jean-Christophe]]/Tableau17[[#This Row],[2019-T1-TOTAL]],"")</f>
        <v>1.7094017094017096E-2</v>
      </c>
      <c r="MR19" s="26">
        <f>IFERROR(Tableau17[[#This Row],[2019-T1-LALANNE Francis]]/Tableau17[[#This Row],[2019-T1-TOTAL]],"")</f>
        <v>0</v>
      </c>
      <c r="MS19" s="26">
        <f>IFERROR(Tableau17[[#This Row],[2019-T1-LOISEAU Nathalie]]/Tableau17[[#This Row],[2019-T1-TOTAL]],"")</f>
        <v>0.34829059829059827</v>
      </c>
      <c r="MT19" s="26">
        <f>IFERROR(Tableau17[[#This Row],[2019-T1-MARIE Florie]]/Tableau17[[#This Row],[2019-T1-TOTAL]],"")</f>
        <v>2.136752136752137E-3</v>
      </c>
      <c r="MU19" s="26">
        <f>IFERROR(Tableau17[[#This Row],[2008-T1-MACROEXTRDROITE]]/Tableau17[[#This Row],[2008-T1-MACROTOTALE]],"")</f>
        <v>5.2356020942408377E-2</v>
      </c>
      <c r="MV19" s="26">
        <f>IFERROR(Tableau17[[#This Row],[2008-T1-MACRODROITE]]/Tableau17[[#This Row],[2008-T1-MACROTOTALE]],"")</f>
        <v>0.62129144851657936</v>
      </c>
      <c r="MW19" s="26">
        <f>IFERROR(Tableau17[[#This Row],[2008-T1-MACROCENTRE]]/Tableau17[[#This Row],[2008-T1-MACROTOTALE]],"")</f>
        <v>0</v>
      </c>
      <c r="MX19" s="26">
        <f>IFERROR(Tableau17[[#This Row],[2008-T1-MACROGAUCHE]]/Tableau17[[#This Row],[2008-T1-MACROTOTALE]],"")</f>
        <v>0.32635253054101221</v>
      </c>
      <c r="MY19" s="26">
        <f>IFERROR(Tableau17[[#This Row],[2008-T1-MACROAUTRE]]/Tableau17[[#This Row],[2008-T1-MACROTOTALE]],"")</f>
        <v>0</v>
      </c>
      <c r="MZ19" s="26">
        <f>IFERROR(Tableau17[[#This Row],[2008-T2-MACROEXTRDROITE]]/Tableau17[[#This Row],[2008-T2-MACROTOTALE]],"")</f>
        <v>0</v>
      </c>
      <c r="NA19" s="26">
        <f>IFERROR(Tableau17[[#This Row],[2008-T2-MACRODROITE]]/Tableau17[[#This Row],[2008-T2-MACROTOTALE]],"")</f>
        <v>0.63929146537842185</v>
      </c>
      <c r="NB19" s="26">
        <f>IFERROR(Tableau17[[#This Row],[2008-T2-MACROCENTRE]]/Tableau17[[#This Row],[2008-T2-MACROTOTALE]],"")</f>
        <v>0</v>
      </c>
      <c r="NC19" s="26">
        <f>IFERROR(Tableau17[[#This Row],[2008-T2-MACROGAUCHE]]/Tableau17[[#This Row],[2008-T2-MACROTOTALE]],"")</f>
        <v>0.36070853462157809</v>
      </c>
      <c r="ND19" s="26">
        <f>IFERROR(Tableau17[[#This Row],[2008-T2-MACROAUTRE]]/Tableau17[[#This Row],[2008-T2-MACROTOTALE]],"")</f>
        <v>0</v>
      </c>
      <c r="NE19" s="26">
        <f>IFERROR(Tableau17[[#This Row],[2014-T1-MACROEXTRDROITE]]/Tableau17[[#This Row],[2014-T1-MACROTOTALE]],"")</f>
        <v>0.16022099447513813</v>
      </c>
      <c r="NF19" s="26">
        <f>IFERROR(Tableau17[[#This Row],[2014-T1-MACRODROITE]]/Tableau17[[#This Row],[2014-T1-MACROTOTALE]],"")</f>
        <v>0.50644567219152858</v>
      </c>
      <c r="NG19" s="26">
        <f>IFERROR(Tableau17[[#This Row],[2014-T1-MACROCENTRE]]/Tableau17[[#This Row],[2014-T1-MACROTOTALE]],"")</f>
        <v>1.289134438305709E-2</v>
      </c>
      <c r="NH19" s="26">
        <f>IFERROR(Tableau17[[#This Row],[2014-T1-MACROGAUCHE]]/Tableau17[[#This Row],[2014-T1-MACROTOTALE]],"")</f>
        <v>0.32044198895027626</v>
      </c>
      <c r="NI19" s="26">
        <f>IFERROR(Tableau17[[#This Row],[2014-T1-MACROAUTRE]]/Tableau17[[#This Row],[2014-T1-MACROTOTALE]],"")</f>
        <v>0</v>
      </c>
      <c r="NJ19" s="26">
        <f>IFERROR(Tableau17[[#This Row],[2014-T2-MACROEXTRDROITE]]/Tableau17[[#This Row],[2014-T2-MACROTOTALE]],"")</f>
        <v>0.12351945854483926</v>
      </c>
      <c r="NK19" s="26">
        <f>IFERROR(Tableau17[[#This Row],[2014-T2-MACRODROITE]]/Tableau17[[#This Row],[2014-T2-MACROTOTALE]],"")</f>
        <v>0.59390862944162437</v>
      </c>
      <c r="NL19" s="26">
        <f>IFERROR(Tableau17[[#This Row],[2014-T2-MACROCENTRE]]/Tableau17[[#This Row],[2014-T2-MACROTOTALE]],"")</f>
        <v>0</v>
      </c>
      <c r="NM19" s="26">
        <f>IFERROR(Tableau17[[#This Row],[2014-T2-MACROGAUCHE]]/Tableau17[[#This Row],[2014-T2-MACROTOTALE]],"")</f>
        <v>0.28257191201353637</v>
      </c>
      <c r="NN19" s="26">
        <f>IFERROR(Tableau17[[#This Row],[2014-T2-MACROAUTRE]]/Tableau17[[#This Row],[2014-T2-MACROTOTALE]],"")</f>
        <v>0</v>
      </c>
      <c r="NO19" s="26">
        <f>IFERROR( Tableau17[[#This Row],[2015-T1-MACROEXTRDROITE]]/Tableau17[[#This Row],[2015-T1-MACROTOTALE]],"")</f>
        <v>0.24129930394431554</v>
      </c>
      <c r="NP19" s="26">
        <f>IFERROR(Tableau17[[#This Row],[2015-T1-MACRODROITE]]/Tableau17[[#This Row],[2015-T1-MACROTOTALE]],"")</f>
        <v>0.45243619489559167</v>
      </c>
      <c r="NQ19" s="26">
        <f>IFERROR(Tableau17[[#This Row],[2015-T1-MACROCENTRE]]/Tableau17[[#This Row],[2015-T1-MACROTOTALE]],"")</f>
        <v>2.7842227378190254E-2</v>
      </c>
      <c r="NR19" s="26">
        <f>IFERROR(Tableau17[[#This Row],[2015-T1-MACROGAUCHE]]/Tableau17[[#This Row],[2015-T1-MACROTOTALE]],"")</f>
        <v>0.27842227378190254</v>
      </c>
      <c r="NS19" s="26">
        <f>IFERROR(Tableau17[[#This Row],[2015-T1-MACROAUTRE]]/Tableau17[[#This Row],[2015-T1-MACROTOTALE]],"")</f>
        <v>0</v>
      </c>
      <c r="NT19" s="26">
        <f>IFERROR(Tableau17[[#This Row],[2015-T2-MACROEXTRDROITE]]/Tableau17[[#This Row],[2015-T2-MACROTOTALE]],"")</f>
        <v>0.26618705035971224</v>
      </c>
      <c r="NU19" s="26">
        <f>IFERROR(Tableau17[[#This Row],[2015-T2-MACRODROITE]]/Tableau17[[#This Row],[2015-T2-MACROTOTALE]],"")</f>
        <v>0.73381294964028776</v>
      </c>
      <c r="NV19" s="26">
        <f>IFERROR(Tableau17[[#This Row],[2015-T2-MACROCENTRE]]/Tableau17[[#This Row],[2015-T2-MACROTOTALE]],"")</f>
        <v>0</v>
      </c>
      <c r="NW19" s="26">
        <f>IFERROR(Tableau17[[#This Row],[2015-T2-MACROGAUCHE]]/Tableau17[[#This Row],[2015-T2-MACROTOTALE]],"")</f>
        <v>0</v>
      </c>
      <c r="NX19" s="26">
        <f>IFERROR(Tableau17[[#This Row],[2015-T2-MACROAUTRE]]/Tableau17[[#This Row],[2015-T2-MACROTOTALE]],"")</f>
        <v>0</v>
      </c>
      <c r="NY19" s="26">
        <f>IFERROR(Tableau17[[#This Row],[2017-T1-MACROEXTRDROITE]]/Tableau17[[#This Row],[2017-T1-MACROTOTALE]],"")</f>
        <v>0.16355810616929697</v>
      </c>
      <c r="NZ19" s="26">
        <f>IFERROR(Tableau17[[#This Row],[2017-T1-MACRODROITE]]/Tableau17[[#This Row],[2017-T1-MACROTOTALE]],"")</f>
        <v>0.38307030129124819</v>
      </c>
      <c r="OA19" s="26">
        <f>IFERROR(Tableau17[[#This Row],[2017-T1-MACROCENTRE]]/Tableau17[[#This Row],[2017-T1-MACROTOTALE]],"")</f>
        <v>0.24103299856527977</v>
      </c>
      <c r="OB19" s="26">
        <f>IFERROR(Tableau17[[#This Row],[2017-T1-MACROGAUCHE]]/Tableau17[[#This Row],[2017-T1-MACROTOTALE]],"")</f>
        <v>0.20373027259684362</v>
      </c>
      <c r="OC19" s="26">
        <f>IFERROR(Tableau17[[#This Row],[2017-T1-MACROAUTRE]]/Tableau17[[#This Row],[2017-T1-MACROTOTALE]],"")</f>
        <v>8.60832137733142E-3</v>
      </c>
      <c r="OD19" s="26">
        <f>IFERROR(Tableau17[[#This Row],[2017-T2-MACROEXTRDROITE]]/Tableau17[[#This Row],[2017-T2-MACROTOTALE]],"")</f>
        <v>0.26430976430976433</v>
      </c>
      <c r="OE19" s="26">
        <f>IFERROR(Tableau17[[#This Row],[2017-T2-MACRODROITE]]/Tableau17[[#This Row],[2017-T2-MACROTOTALE]],"")</f>
        <v>0</v>
      </c>
      <c r="OF19" s="26">
        <f>IFERROR(Tableau17[[#This Row],[2017-T2-MACROCENTRE]]/Tableau17[[#This Row],[2017-T2-MACROTOTALE]],"")</f>
        <v>0.73569023569023573</v>
      </c>
      <c r="OG19" s="26">
        <f>IFERROR(Tableau17[[#This Row],[2017-T2-MACROGAUCHE]]/Tableau17[[#This Row],[2017-T2-MACROTOTALE]],"")</f>
        <v>0</v>
      </c>
      <c r="OH19" s="26">
        <f>IFERROR(Tableau17[[#This Row],[2017-T2-MACROAUTRE]]/Tableau17[[#This Row],[2017-T2-MACROTOTALE]],"")</f>
        <v>0</v>
      </c>
      <c r="OI19" s="26">
        <f>IFERROR(Tableau17[[#This Row],[2019-T1-MACROEXTRDROITE]]/Tableau17[[#This Row],[2019-T1-MACROTOTALE]],"")</f>
        <v>0.19578947368421051</v>
      </c>
      <c r="OJ19" s="26">
        <f>IFERROR(Tableau17[[#This Row],[2019-T1-MACRODROITE]]/Tableau17[[#This Row],[2019-T1-MACROTOTALE]],"")</f>
        <v>0.10947368421052632</v>
      </c>
      <c r="OK19" s="26">
        <f>IFERROR(Tableau17[[#This Row],[2019-T1-MACROCENTRE]]/Tableau17[[#This Row],[2019-T1-MACROTOTALE]],"")</f>
        <v>0.34315789473684211</v>
      </c>
      <c r="OL19" s="26">
        <f>IFERROR(Tableau17[[#This Row],[2019-T1-MACROGAUCHE]]/Tableau17[[#This Row],[2019-T1-MACROTOTALE]],"")</f>
        <v>0.32631578947368423</v>
      </c>
      <c r="OM19" s="26">
        <f>IFERROR(Tableau17[[#This Row],[2019-T1-MACROAUTRE]]/Tableau17[[#This Row],[2019-T1-MACROTOTALE]],"")</f>
        <v>2.5263157894736842E-2</v>
      </c>
      <c r="ON19" s="26">
        <f>IFERROR(Tableau17[[#This Row],[2020-T1-MACROEXTRDROITE]]/Tableau17[[#This Row],[2020-T1-MACROTOTALE]],"")</f>
        <v>0.14795918367346939</v>
      </c>
      <c r="OO19" s="26">
        <f>IFERROR(Tableau17[[#This Row],[2020-T1-MACRODROITE]]/Tableau17[[#This Row],[2020-T1-MACROTOTALE]],"")</f>
        <v>0.32142857142857145</v>
      </c>
      <c r="OP19" s="26">
        <f>IFERROR(Tableau17[[#This Row],[2020-T1-MACROCENTRE]]/Tableau17[[#This Row],[2020-T1-MACROTOTALE]],"")</f>
        <v>0.14285714285714285</v>
      </c>
      <c r="OQ19" s="26">
        <f>IFERROR(Tableau17[[#This Row],[2020-T1-MACROGAUCHE]]/Tableau17[[#This Row],[2020-T1-MACROTOTALE]],"")</f>
        <v>0.38775510204081631</v>
      </c>
      <c r="OR19" s="26">
        <f>IFERROR(Tableau17[[#This Row],[2020-T1-MACROAUTRE]]/Tableau17[[#This Row],[2020-T1-MACROTOTALE]],"")</f>
        <v>0</v>
      </c>
      <c r="OS19" s="26">
        <f>IFERROR(Tableau17[[#This Row],[2017 (L)-T1-MACROEXTRDROITE]]/Tableau17[[#This Row],[2017 (L)-T1-MACROTOTALE]],"")</f>
        <v>0.10606060606060606</v>
      </c>
      <c r="OT19" s="26">
        <f>IFERROR(Tableau17[[#This Row],[2017 (L)-T1-MACRODROITE]]/Tableau17[[#This Row],[2017 (L)-T1-MACROTOTALE]],"")</f>
        <v>0.24675324675324675</v>
      </c>
      <c r="OU19" s="26">
        <f>IFERROR(Tableau17[[#This Row],[2017 (L)-T1-MACROCENTRE]]/Tableau17[[#This Row],[2017 (L)-T1-MACROTOTALE]],"")</f>
        <v>0.41125541125541126</v>
      </c>
      <c r="OV19" s="26">
        <f>IFERROR(Tableau17[[#This Row],[2017 (L)-T1-MACROGAUCHE]]/Tableau17[[#This Row],[2017 (L)-T1-MACROTOTALE]],"")</f>
        <v>0.23376623376623376</v>
      </c>
      <c r="OW19" s="26">
        <f>IFERROR(Tableau17[[#This Row],[2017 (L)-T1-MACROAUTRE]]/Tableau17[[#This Row],[2017 (L)-T1-MACROTOTALE]],"")</f>
        <v>2.1645021645021645E-3</v>
      </c>
      <c r="OX19" s="26">
        <f>IFERROR(Tableau17[[#This Row],[2017 (L)-T2-MACROEXTRDROITE]]/Tableau17[[#This Row],[2017 (L)-T2-MACROTOTALE]],"")</f>
        <v>0</v>
      </c>
      <c r="OY19" s="26">
        <f>IFERROR(Tableau17[[#This Row],[2017 (L)-T2-MACRODROITE]]/Tableau17[[#This Row],[2017 (L)-T2-MACROTOTALE]],"")</f>
        <v>0.43766578249336868</v>
      </c>
      <c r="OZ19" s="26">
        <f>IFERROR(Tableau17[[#This Row],[2017 (L)-T2-MACROCENTRE]]/Tableau17[[#This Row],[2017 (L)-T2-MACROTOTALE]],"")</f>
        <v>0.56233421750663126</v>
      </c>
      <c r="PA19" s="26">
        <f>IFERROR(Tableau17[[#This Row],[2017 (L)-T2-MACROGAUCHE]]/Tableau17[[#This Row],[2017 (L)-T2-MACROTOTALE]],"")</f>
        <v>0</v>
      </c>
      <c r="PB19" s="26">
        <f>IFERROR(Tableau17[[#This Row],[2017 (L)-T2-MACROAUTRE]]/Tableau17[[#This Row],[2017 (L)-T2-MACROTOTALE]],"")</f>
        <v>0</v>
      </c>
      <c r="PC19" s="26">
        <f>IFERROR(Tableau17[[#This Row],[2008_T1_PROCUS]]/Tableau17[[#This Row],[2008_T1_INSCRITS]],0)</f>
        <v>2.9478458049886622E-2</v>
      </c>
      <c r="PD19" s="26">
        <f>IFERROR(Tableau17[[#This Row],[2008_T2_PROCUS]]/Tableau17[[#This Row],[2008_T2_INSCRITS]],0)</f>
        <v>4.4217687074829932E-2</v>
      </c>
      <c r="PE19" s="26">
        <f>Tableau17[[#This Row],[2014_T1_PROCUS]]/Tableau17[[#This Row],[2014_T1_INSCRITS]]</f>
        <v>2.9900332225913623E-2</v>
      </c>
      <c r="PF19" s="26">
        <f>IFERROR(Tableau17[[#This Row],[2014_T2_PROCUS]]/Tableau17[[#This Row],[2014_T2_INSCRITS]],0)</f>
        <v>3.5437430786267994E-2</v>
      </c>
    </row>
    <row r="20" spans="1:422" hidden="1" x14ac:dyDescent="0.2">
      <c r="A20" s="1">
        <v>5</v>
      </c>
      <c r="B20" s="1" t="s">
        <v>378</v>
      </c>
      <c r="C20" s="1" t="s">
        <v>397</v>
      </c>
      <c r="D20" s="1" t="s">
        <v>397</v>
      </c>
      <c r="E20" s="1">
        <v>963</v>
      </c>
      <c r="F20" s="1">
        <v>5.421983</v>
      </c>
      <c r="G20" s="1">
        <v>43.260753999999999</v>
      </c>
      <c r="H20" s="3">
        <v>837</v>
      </c>
      <c r="I20" s="3">
        <v>228</v>
      </c>
      <c r="L20" s="1">
        <v>38</v>
      </c>
      <c r="M20" s="1">
        <v>6</v>
      </c>
      <c r="P20" s="1">
        <v>124</v>
      </c>
      <c r="Q20" s="1">
        <v>18</v>
      </c>
      <c r="R20" s="1">
        <v>50</v>
      </c>
      <c r="S20" s="1">
        <v>29</v>
      </c>
      <c r="T20" s="1">
        <v>35</v>
      </c>
      <c r="U20" s="1">
        <v>300</v>
      </c>
      <c r="V20" s="1">
        <v>942</v>
      </c>
      <c r="W20" s="1">
        <v>599</v>
      </c>
      <c r="X20" s="1">
        <v>28</v>
      </c>
      <c r="Y20" s="2">
        <v>0.63588109999999998</v>
      </c>
      <c r="Z20" s="1">
        <v>942</v>
      </c>
      <c r="AA20" s="1">
        <v>600</v>
      </c>
      <c r="AB20" s="1">
        <v>33</v>
      </c>
      <c r="AC20" s="2">
        <v>0.63694267999999998</v>
      </c>
      <c r="AD20" s="1">
        <v>837</v>
      </c>
      <c r="AE20" s="1">
        <v>304</v>
      </c>
      <c r="AF20" s="2">
        <v>0.36320191000000002</v>
      </c>
      <c r="AG20" s="1">
        <f t="shared" si="0"/>
        <v>228</v>
      </c>
      <c r="AH20" s="1">
        <v>900</v>
      </c>
      <c r="AI20" s="1">
        <v>601</v>
      </c>
      <c r="AJ20" s="1">
        <v>11</v>
      </c>
      <c r="AK20" s="2">
        <v>0.66777777999999999</v>
      </c>
      <c r="AL20" s="1">
        <v>900</v>
      </c>
      <c r="AM20" s="1">
        <v>638</v>
      </c>
      <c r="AN20" s="1">
        <v>15</v>
      </c>
      <c r="AO20" s="2">
        <v>0.70888888999999999</v>
      </c>
      <c r="AP20" s="1">
        <v>795</v>
      </c>
      <c r="AQ20" s="1">
        <v>416</v>
      </c>
      <c r="AR20" s="2">
        <v>0.52327044</v>
      </c>
      <c r="AS20" s="1">
        <v>795</v>
      </c>
      <c r="AT20" s="1">
        <v>417</v>
      </c>
      <c r="AU20" s="2">
        <v>0.52452829999999995</v>
      </c>
      <c r="AV20" s="1">
        <v>782</v>
      </c>
      <c r="AW20" s="1">
        <v>419</v>
      </c>
      <c r="AX20" s="2">
        <v>0.53580563000000003</v>
      </c>
      <c r="AY20" s="1">
        <v>782</v>
      </c>
      <c r="AZ20" s="1">
        <v>416</v>
      </c>
      <c r="BA20" s="2">
        <v>0.53196931000000003</v>
      </c>
      <c r="BB20" s="1">
        <v>781</v>
      </c>
      <c r="BC20" s="1">
        <v>646</v>
      </c>
      <c r="BD20" s="2">
        <v>0.82714469000000002</v>
      </c>
      <c r="BE20" s="1">
        <v>781</v>
      </c>
      <c r="BF20" s="1">
        <v>565</v>
      </c>
      <c r="BG20" s="2">
        <v>0.72343150000000001</v>
      </c>
      <c r="BH20" s="1">
        <v>801</v>
      </c>
      <c r="BI20" s="1">
        <v>461</v>
      </c>
      <c r="BJ20" s="2">
        <v>0.57553058999999995</v>
      </c>
      <c r="BK20" s="1">
        <v>42</v>
      </c>
      <c r="BN20" s="1">
        <v>7</v>
      </c>
      <c r="BO20" s="1">
        <v>36</v>
      </c>
      <c r="BP20" s="1">
        <v>382</v>
      </c>
      <c r="BQ20" s="1">
        <v>123</v>
      </c>
      <c r="BR20" s="1">
        <v>590</v>
      </c>
      <c r="BT20" s="1">
        <v>157</v>
      </c>
      <c r="BU20" s="1">
        <v>465</v>
      </c>
      <c r="BW20" s="1">
        <v>622</v>
      </c>
      <c r="BX20" s="1">
        <v>8</v>
      </c>
      <c r="BZ20" s="1">
        <v>21</v>
      </c>
      <c r="CB20" s="1">
        <v>20</v>
      </c>
      <c r="CC20" s="1">
        <v>97</v>
      </c>
      <c r="CD20" s="1">
        <v>362</v>
      </c>
      <c r="CE20" s="1">
        <v>75</v>
      </c>
      <c r="CF20" s="1">
        <v>583</v>
      </c>
      <c r="CG20" s="1">
        <v>95</v>
      </c>
      <c r="CH20" s="1">
        <v>400</v>
      </c>
      <c r="CI20" s="1">
        <v>92</v>
      </c>
      <c r="CJ20" s="1">
        <v>587</v>
      </c>
      <c r="CM20" s="1">
        <v>0</v>
      </c>
      <c r="CN20" s="1">
        <v>13</v>
      </c>
      <c r="CO20" s="1">
        <v>37</v>
      </c>
      <c r="CP20" s="1">
        <v>115</v>
      </c>
      <c r="CQ20" s="1">
        <v>44</v>
      </c>
      <c r="CT20" s="1">
        <v>181</v>
      </c>
      <c r="CW20" s="1">
        <v>390</v>
      </c>
      <c r="CY20" s="1">
        <v>118</v>
      </c>
      <c r="DA20" s="1">
        <v>273</v>
      </c>
      <c r="DC20" s="1">
        <v>391</v>
      </c>
      <c r="DD20" s="1">
        <v>7</v>
      </c>
      <c r="DE20" s="1">
        <v>3</v>
      </c>
      <c r="DF20" s="1">
        <v>1</v>
      </c>
      <c r="DG20" s="1">
        <v>2</v>
      </c>
      <c r="DI20" s="1">
        <v>21</v>
      </c>
      <c r="DJ20" s="1">
        <v>0</v>
      </c>
      <c r="DK20" s="1">
        <v>0</v>
      </c>
      <c r="DL20" s="1">
        <v>32</v>
      </c>
      <c r="DM20" s="1">
        <v>40</v>
      </c>
      <c r="DN20" s="1">
        <v>144</v>
      </c>
      <c r="DO20" s="1">
        <v>165</v>
      </c>
      <c r="DP20" s="1">
        <v>1</v>
      </c>
      <c r="DU20" s="1">
        <v>416</v>
      </c>
      <c r="DX20" s="1">
        <v>211</v>
      </c>
      <c r="DY20" s="1">
        <v>185</v>
      </c>
      <c r="EA20" s="1">
        <v>396</v>
      </c>
      <c r="EB20" s="1">
        <v>3</v>
      </c>
      <c r="EC20" s="1">
        <v>7</v>
      </c>
      <c r="ED20" s="1">
        <v>1</v>
      </c>
      <c r="EE20" s="1">
        <v>23</v>
      </c>
      <c r="EF20" s="1">
        <v>208</v>
      </c>
      <c r="EG20" s="1">
        <v>22</v>
      </c>
      <c r="EH20" s="1">
        <v>9</v>
      </c>
      <c r="EI20" s="1">
        <v>107</v>
      </c>
      <c r="EJ20" s="1">
        <v>74</v>
      </c>
      <c r="EK20" s="1">
        <v>177</v>
      </c>
      <c r="EL20" s="1">
        <v>4</v>
      </c>
      <c r="EM20" s="1">
        <v>635</v>
      </c>
      <c r="EN20" s="1">
        <v>159</v>
      </c>
      <c r="EO20" s="1">
        <v>339</v>
      </c>
      <c r="EP20" s="1">
        <v>498</v>
      </c>
      <c r="EQ20" s="1">
        <v>0</v>
      </c>
      <c r="ER20" s="1">
        <v>2</v>
      </c>
      <c r="ES20" s="1">
        <v>3</v>
      </c>
      <c r="ET20" s="1">
        <v>21</v>
      </c>
      <c r="EU20" s="1">
        <v>0</v>
      </c>
      <c r="EV20" s="1">
        <v>80</v>
      </c>
      <c r="EW20" s="1">
        <v>64</v>
      </c>
      <c r="EX20" s="1">
        <v>0</v>
      </c>
      <c r="EY20" s="1">
        <v>5</v>
      </c>
      <c r="EZ20" s="1">
        <v>5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2</v>
      </c>
      <c r="FH20" s="1">
        <v>8</v>
      </c>
      <c r="FI20" s="1">
        <v>2</v>
      </c>
      <c r="FJ20" s="1">
        <v>29</v>
      </c>
      <c r="FK20" s="1">
        <v>4</v>
      </c>
      <c r="FL20" s="1">
        <v>0</v>
      </c>
      <c r="FM20" s="1">
        <v>78</v>
      </c>
      <c r="FN20" s="1">
        <v>3</v>
      </c>
      <c r="FO20" s="1">
        <v>2</v>
      </c>
      <c r="FP20" s="1">
        <v>132</v>
      </c>
      <c r="FQ20" s="1">
        <v>2</v>
      </c>
      <c r="FR20" s="1">
        <f>SUM(Tableau17[[#This Row],[2019-T1-ALEXANDRE Audric]:[2019-T1-MARIE Florie]])</f>
        <v>442</v>
      </c>
      <c r="FS20" s="1">
        <v>36</v>
      </c>
      <c r="FT20" s="1">
        <v>424</v>
      </c>
      <c r="FU20" s="1">
        <v>0</v>
      </c>
      <c r="FV20" s="1">
        <v>130</v>
      </c>
      <c r="FW20" s="1">
        <v>0</v>
      </c>
      <c r="FX20" s="1">
        <v>590</v>
      </c>
      <c r="FY20" s="1">
        <v>0</v>
      </c>
      <c r="FZ20" s="1">
        <v>465</v>
      </c>
      <c r="GA20" s="1">
        <v>0</v>
      </c>
      <c r="GB20" s="1">
        <v>157</v>
      </c>
      <c r="GC20" s="1">
        <v>0</v>
      </c>
      <c r="GD20" s="1">
        <v>622</v>
      </c>
      <c r="GE20" s="1">
        <v>97</v>
      </c>
      <c r="GF20" s="1">
        <v>362</v>
      </c>
      <c r="GG20" s="1">
        <v>8</v>
      </c>
      <c r="GH20" s="1">
        <v>116</v>
      </c>
      <c r="GI20" s="1">
        <v>0</v>
      </c>
      <c r="GJ20" s="1">
        <v>583</v>
      </c>
      <c r="GK20" s="1">
        <v>95</v>
      </c>
      <c r="GL20" s="1">
        <v>400</v>
      </c>
      <c r="GM20" s="1">
        <v>0</v>
      </c>
      <c r="GN20" s="1">
        <v>92</v>
      </c>
      <c r="GO20" s="1">
        <v>0</v>
      </c>
      <c r="GP20" s="1">
        <v>587</v>
      </c>
      <c r="GQ20" s="1">
        <v>115</v>
      </c>
      <c r="GR20" s="1">
        <v>181</v>
      </c>
      <c r="GS20" s="1">
        <v>44</v>
      </c>
      <c r="GT20" s="1">
        <v>50</v>
      </c>
      <c r="GU20" s="1">
        <v>0</v>
      </c>
      <c r="GV20" s="1">
        <v>390</v>
      </c>
      <c r="GW20" s="1">
        <v>118</v>
      </c>
      <c r="GX20" s="1">
        <v>273</v>
      </c>
      <c r="GY20" s="1">
        <v>0</v>
      </c>
      <c r="GZ20" s="1">
        <v>0</v>
      </c>
      <c r="HA20" s="1">
        <v>0</v>
      </c>
      <c r="HB20" s="1">
        <v>391</v>
      </c>
      <c r="HC20" s="1">
        <v>138</v>
      </c>
      <c r="HD20" s="1">
        <v>208</v>
      </c>
      <c r="HE20" s="1">
        <v>177</v>
      </c>
      <c r="HF20" s="1">
        <v>103</v>
      </c>
      <c r="HG20" s="1">
        <v>9</v>
      </c>
      <c r="HH20" s="1">
        <v>635</v>
      </c>
      <c r="HI20" s="1">
        <v>159</v>
      </c>
      <c r="HJ20" s="1">
        <v>0</v>
      </c>
      <c r="HK20" s="1">
        <v>339</v>
      </c>
      <c r="HL20" s="1">
        <v>0</v>
      </c>
      <c r="HM20" s="1">
        <v>0</v>
      </c>
      <c r="HN20" s="1">
        <v>498</v>
      </c>
      <c r="HO20" s="1">
        <v>95</v>
      </c>
      <c r="HP20" s="1">
        <v>67</v>
      </c>
      <c r="HQ20" s="1">
        <v>132</v>
      </c>
      <c r="HR20" s="1">
        <v>139</v>
      </c>
      <c r="HS20" s="1">
        <v>21</v>
      </c>
      <c r="HT20" s="1">
        <v>454</v>
      </c>
      <c r="HU20" s="1">
        <v>50</v>
      </c>
      <c r="HV20" s="1">
        <v>162</v>
      </c>
      <c r="HW20" s="1">
        <v>18</v>
      </c>
      <c r="HX20" s="1">
        <v>70</v>
      </c>
      <c r="HY20" s="1">
        <v>0</v>
      </c>
      <c r="HZ20" s="1">
        <v>300</v>
      </c>
      <c r="IA20" s="1">
        <v>41</v>
      </c>
      <c r="IB20" s="1">
        <v>146</v>
      </c>
      <c r="IC20" s="1">
        <v>165</v>
      </c>
      <c r="ID20" s="1">
        <v>61</v>
      </c>
      <c r="IE20" s="1">
        <v>3</v>
      </c>
      <c r="IF20" s="1">
        <v>416</v>
      </c>
      <c r="IG20" s="1">
        <v>0</v>
      </c>
      <c r="IH20" s="1">
        <v>211</v>
      </c>
      <c r="II20" s="1">
        <v>185</v>
      </c>
      <c r="IJ20" s="1">
        <v>0</v>
      </c>
      <c r="IK20" s="1">
        <v>0</v>
      </c>
      <c r="IL20" s="1">
        <v>396</v>
      </c>
      <c r="IM20" s="26">
        <f>IFERROR(Tableau17[[#This Row],[LDIV]]/Tableau17[[#This Row],[Total général]],"")</f>
        <v>0</v>
      </c>
      <c r="IN20" s="26">
        <f>IFERROR(Tableau17[[#This Row],[LDVC]]/Tableau17[[#This Row],[Total général]],"")</f>
        <v>0</v>
      </c>
      <c r="IO20" s="26">
        <f>IFERROR(Tableau17[[#This Row],[LDVD]]/Tableau17[[#This Row],[Total général]],"")</f>
        <v>0.12666666666666668</v>
      </c>
      <c r="IP20" s="26">
        <f>IFERROR(Tableau17[[#This Row],[LDVG]]/Tableau17[[#This Row],[Total général]],"")</f>
        <v>0.02</v>
      </c>
      <c r="IQ20" s="26">
        <f>IFERROR(Tableau17[[#This Row],[LEXD]]/Tableau17[[#This Row],[Total général]],"")</f>
        <v>0</v>
      </c>
      <c r="IR20" s="26">
        <f>IFERROR(Tableau17[[#This Row],[LEXG]]/Tableau17[[#This Row],[Total général]],"")</f>
        <v>0</v>
      </c>
      <c r="IS20" s="26">
        <f>IFERROR(Tableau17[[#This Row],[LLR]]/Tableau17[[#This Row],[Total général]],"")</f>
        <v>0.41333333333333333</v>
      </c>
      <c r="IT20" s="26">
        <f>IFERROR(Tableau17[[#This Row],[LREM]]/Tableau17[[#This Row],[Total général]],"")</f>
        <v>0.06</v>
      </c>
      <c r="IU20" s="26">
        <f>IFERROR(Tableau17[[#This Row],[LRN]]/Tableau17[[#This Row],[Total général]],"")</f>
        <v>0.16666666666666666</v>
      </c>
      <c r="IV20" s="26">
        <f>IFERROR(Tableau17[[#This Row],[LUG]]/Tableau17[[#This Row],[Total général]],"")</f>
        <v>9.6666666666666665E-2</v>
      </c>
      <c r="IW20" s="26">
        <f>IFERROR(Tableau17[[#This Row],[LVEC]]/Tableau17[[#This Row],[Total général]],"")</f>
        <v>0.11666666666666667</v>
      </c>
      <c r="IX20" s="26">
        <f>IFERROR(Tableau17[[#This Row],[2008-T1-LCMD]]/Tableau17[[#This Row],[2008-T1-TOTAL]],"")</f>
        <v>7.1186440677966104E-2</v>
      </c>
      <c r="IY20" s="26">
        <f>IFERROR(Tableau17[[#This Row],[2008-T1-LDVD]]/Tableau17[[#This Row],[2008-T1-TOTAL]],"")</f>
        <v>0</v>
      </c>
      <c r="IZ20" s="26">
        <f>IFERROR(Tableau17[[#This Row],[2008-T1-LEXD]]/Tableau17[[#This Row],[2008-T1-TOTAL]],"")</f>
        <v>0</v>
      </c>
      <c r="JA20" s="26">
        <f>IFERROR(Tableau17[[#This Row],[2008-T1-LEXG]]/Tableau17[[#This Row],[2008-T1-TOTAL]],"")</f>
        <v>1.1864406779661017E-2</v>
      </c>
      <c r="JB20" s="26">
        <f>IFERROR(Tableau17[[#This Row],[2008-T1-LFN]]/Tableau17[[#This Row],[2008-T1-TOTAL]],"")</f>
        <v>6.1016949152542375E-2</v>
      </c>
      <c r="JC20" s="26">
        <f>IFERROR(Tableau17[[#This Row],[2008-T1-LMAJ]]/Tableau17[[#This Row],[2008-T1-TOTAL]],"")</f>
        <v>0.64745762711864407</v>
      </c>
      <c r="JD20" s="26">
        <f>IFERROR(Tableau17[[#This Row],[2008-T1-LUG]]/Tableau17[[#This Row],[2008-T1-TOTAL]],"")</f>
        <v>0.20847457627118643</v>
      </c>
      <c r="JE20" s="26">
        <f>IFERROR(Tableau17[[#This Row],[2008-T2-LFN]]/Tableau17[[#This Row],[2008-T2-TOTAL]],"")</f>
        <v>0</v>
      </c>
      <c r="JF20" s="26">
        <f>IFERROR(Tableau17[[#This Row],[2008-T2-LGC]]/Tableau17[[#This Row],[2008-T2-TOTAL]],"")</f>
        <v>0.25241157556270094</v>
      </c>
      <c r="JG20" s="26">
        <f>IFERROR(Tableau17[[#This Row],[2008-T2-LMAJ]]/Tableau17[[#This Row],[2008-T2-TOTAL]],"")</f>
        <v>0.747588424437299</v>
      </c>
      <c r="JH20" s="26">
        <f>IFERROR(Tableau17[[#This Row],[2008-T2-LUG]]/Tableau17[[#This Row],[2008-T2-TOTAL]],"")</f>
        <v>0</v>
      </c>
      <c r="JI20" s="26">
        <f>IFERROR(Tableau17[[#This Row],[2014-T1-LDIV]]/Tableau17[[#This Row],[2014-T1-TOTAL]],"")</f>
        <v>1.3722126929674099E-2</v>
      </c>
      <c r="JJ20" s="26">
        <f>IFERROR(Tableau17[[#This Row],[2014-T1-LDVD]]/Tableau17[[#This Row],[2014-T1-TOTAL]],"")</f>
        <v>0</v>
      </c>
      <c r="JK20" s="26">
        <f>IFERROR(Tableau17[[#This Row],[2014-T1-LDVG]]/Tableau17[[#This Row],[2014-T1-TOTAL]],"")</f>
        <v>3.6020583190394515E-2</v>
      </c>
      <c r="JL20" s="26">
        <f>IFERROR(Tableau17[[#This Row],[2014-T1-LEXG]]/Tableau17[[#This Row],[2014-T1-TOTAL]],"")</f>
        <v>0</v>
      </c>
      <c r="JM20" s="26">
        <f>IFERROR(Tableau17[[#This Row],[2014-T1-LFG]]/Tableau17[[#This Row],[2014-T1-TOTAL]],"")</f>
        <v>3.430531732418525E-2</v>
      </c>
      <c r="JN20" s="26">
        <f>IFERROR(Tableau17[[#This Row],[2014-T1-LFN]]/Tableau17[[#This Row],[2014-T1-TOTAL]],"")</f>
        <v>0.16638078902229847</v>
      </c>
      <c r="JO20" s="26">
        <f>IFERROR(Tableau17[[#This Row],[2014-T1-LUD]]/Tableau17[[#This Row],[2014-T1-TOTAL]],"")</f>
        <v>0.62092624356775306</v>
      </c>
      <c r="JP20" s="26">
        <f>IFERROR(Tableau17[[#This Row],[2014-T1-LUG]]/Tableau17[[#This Row],[2014-T1-TOTAL]],"")</f>
        <v>0.12864493996569468</v>
      </c>
      <c r="JQ20" s="26">
        <f>IFERROR(Tableau17[[#This Row],[2014-T2-LFN]]/Tableau17[[#This Row],[2014-T2-TOTAL]],"")</f>
        <v>0.16183986371379896</v>
      </c>
      <c r="JR20" s="26">
        <f>IFERROR(Tableau17[[#This Row],[2014-T2-LUD]]/Tableau17[[#This Row],[2014-T2-TOTAL]],"")</f>
        <v>0.68143100511073251</v>
      </c>
      <c r="JS20" s="26">
        <f>IFERROR(Tableau17[[#This Row],[2014-T2-LUG]]/Tableau17[[#This Row],[2014-T2-TOTAL]],"")</f>
        <v>0.15672913117546849</v>
      </c>
      <c r="JT20" s="26">
        <f>IFERROR(Tableau17[[#This Row],[2015-T1-BC-DIV]]/Tableau17[[#This Row],[2015-T1-TOTAL]],"")</f>
        <v>0</v>
      </c>
      <c r="JU20" s="26">
        <f>IFERROR(Tableau17[[#This Row],[2015-T1-BC-DLF]]/Tableau17[[#This Row],[2015-T1-TOTAL]],"")</f>
        <v>0</v>
      </c>
      <c r="JV20" s="26">
        <f>IFERROR(Tableau17[[#This Row],[2015-T1-BC-DVD]]/Tableau17[[#This Row],[2015-T1-TOTAL]],"")</f>
        <v>0</v>
      </c>
      <c r="JW20" s="26">
        <f>IFERROR(Tableau17[[#This Row],[2015-T1-BC-DVG]]/Tableau17[[#This Row],[2015-T1-TOTAL]],"")</f>
        <v>3.3333333333333333E-2</v>
      </c>
      <c r="JX20" s="26">
        <f>IFERROR(Tableau17[[#This Row],[2015-T1-BC-FG]]/Tableau17[[#This Row],[2015-T1-TOTAL]],"")</f>
        <v>9.4871794871794868E-2</v>
      </c>
      <c r="JY20" s="26">
        <f>IFERROR(Tableau17[[#This Row],[2015-T1-BC-FN]]/Tableau17[[#This Row],[2015-T1-TOTAL]],"")</f>
        <v>0.29487179487179488</v>
      </c>
      <c r="JZ20" s="26">
        <f>IFERROR(Tableau17[[#This Row],[2015-T1-BC-MDM]]/Tableau17[[#This Row],[2015-T1-TOTAL]],"")</f>
        <v>0.11282051282051282</v>
      </c>
      <c r="KA20" s="26">
        <f>IFERROR(Tableau17[[#This Row],[2015-T1-BC-RDG]]/Tableau17[[#This Row],[2015-T1-TOTAL]],"")</f>
        <v>0</v>
      </c>
      <c r="KB20" s="26">
        <f>IFERROR(Tableau17[[#This Row],[2015-T1-BC-SOC]]/Tableau17[[#This Row],[2015-T1-TOTAL]],"")</f>
        <v>0</v>
      </c>
      <c r="KC20" s="26">
        <f>IFERROR(Tableau17[[#This Row],[2015-T1-BC-UD]]/Tableau17[[#This Row],[2015-T1-TOTAL]],"")</f>
        <v>0.46410256410256412</v>
      </c>
      <c r="KD20" s="26">
        <f>IFERROR(Tableau17[[#This Row],[2015-T1-BC-UG]]/Tableau17[[#This Row],[2015-T1-TOTAL]],"")</f>
        <v>0</v>
      </c>
      <c r="KE20" s="26">
        <f>IFERROR(Tableau17[[#This Row],[2015-T1-BC-VEC]]/Tableau17[[#This Row],[2015-T1-TOTAL]],"")</f>
        <v>0</v>
      </c>
      <c r="KF20" s="26">
        <f>IFERROR(Tableau17[[#This Row],[2015-T2-BC-DVG]]/Tableau17[[#This Row],[2015-T2-TOTAL]],"")</f>
        <v>0</v>
      </c>
      <c r="KG20" s="26">
        <f>IFERROR(Tableau17[[#This Row],[2015-T2-BC-FN]]/Tableau17[[#This Row],[2015-T2-TOTAL]],"")</f>
        <v>0.30179028132992325</v>
      </c>
      <c r="KH20" s="26">
        <f>IFERROR(Tableau17[[#This Row],[2015-T2-BC-SOC]]/Tableau17[[#This Row],[2015-T2-TOTAL]],"")</f>
        <v>0</v>
      </c>
      <c r="KI20" s="26">
        <f>IFERROR(Tableau17[[#This Row],[2015-T2-BC-UD]]/Tableau17[[#This Row],[2015-T2-TOTAL]],"")</f>
        <v>0.69820971867007675</v>
      </c>
      <c r="KJ20" s="26">
        <f>IFERROR(Tableau17[[#This Row],[2015-T2-BC-UG]]/Tableau17[[#This Row],[2015-T2-TOTAL]],"")</f>
        <v>0</v>
      </c>
      <c r="KK20" s="26">
        <f>IFERROR(Tableau17[[#This Row],[2017 (L)-T1-COM]]/Tableau17[[#This Row],[2017 (L)-T1-TOTAL]],"")</f>
        <v>1.6826923076923076E-2</v>
      </c>
      <c r="KL20" s="26">
        <f>IFERROR(Tableau17[[#This Row],[2017 (L)-T1-DIV]]/Tableau17[[#This Row],[2017 (L)-T1-TOTAL]],"")</f>
        <v>7.2115384615384619E-3</v>
      </c>
      <c r="KM20" s="26">
        <f>IFERROR(Tableau17[[#This Row],[2017 (L)-T1-DLF]]/Tableau17[[#This Row],[2017 (L)-T1-TOTAL]],"")</f>
        <v>2.403846153846154E-3</v>
      </c>
      <c r="KN20" s="26">
        <f>IFERROR(Tableau17[[#This Row],[2017 (L)-T1-DVD]]/Tableau17[[#This Row],[2017 (L)-T1-TOTAL]],"")</f>
        <v>4.807692307692308E-3</v>
      </c>
      <c r="KO20" s="26">
        <f>IFERROR(Tableau17[[#This Row],[2017 (L)-T1-DVG]]/Tableau17[[#This Row],[2017 (L)-T1-TOTAL]],"")</f>
        <v>0</v>
      </c>
      <c r="KP20" s="26">
        <f>IFERROR(Tableau17[[#This Row],[2017 (L)-T1-ECO]]/Tableau17[[#This Row],[2017 (L)-T1-TOTAL]],"")</f>
        <v>5.0480769230769232E-2</v>
      </c>
      <c r="KQ20" s="26">
        <f>IFERROR(Tableau17[[#This Row],[2017 (L)-T1-EXD]]/Tableau17[[#This Row],[2017 (L)-T1-TOTAL]],"")</f>
        <v>0</v>
      </c>
      <c r="KR20" s="26">
        <f>IFERROR(Tableau17[[#This Row],[2017 (L)-T1-EXG]]/Tableau17[[#This Row],[2017 (L)-T1-TOTAL]],"")</f>
        <v>0</v>
      </c>
      <c r="KS20" s="26">
        <f>IFERROR(Tableau17[[#This Row],[2017 (L)-T1-FI]]/Tableau17[[#This Row],[2017 (L)-T1-TOTAL]],"")</f>
        <v>7.6923076923076927E-2</v>
      </c>
      <c r="KT20" s="26">
        <f>IFERROR(Tableau17[[#This Row],[2017 (L)-T1-FN]]/Tableau17[[#This Row],[2017 (L)-T1-TOTAL]],"")</f>
        <v>9.6153846153846159E-2</v>
      </c>
      <c r="KU20" s="26">
        <f>IFERROR(Tableau17[[#This Row],[2017 (L)-T1-LR]]/Tableau17[[#This Row],[2017 (L)-T1-TOTAL]],"")</f>
        <v>0.34615384615384615</v>
      </c>
      <c r="KV20" s="26">
        <f>IFERROR(Tableau17[[#This Row],[2017 (L)-T1-MDM]]/Tableau17[[#This Row],[2017 (L)-T1-TOTAL]],"")</f>
        <v>0.39663461538461536</v>
      </c>
      <c r="KW20" s="26">
        <f>IFERROR(Tableau17[[#This Row],[2017 (L)-T1-RDG]]/Tableau17[[#This Row],[2017 (L)-T1-TOTAL]],"")</f>
        <v>2.403846153846154E-3</v>
      </c>
      <c r="KX20" s="26">
        <f>IFERROR(Tableau17[[#This Row],[2017 (L)-T1-REG]]/Tableau17[[#This Row],[2017 (L)-T1-TOTAL]],"")</f>
        <v>0</v>
      </c>
      <c r="KY20" s="26">
        <f>IFERROR(Tableau17[[#This Row],[2017 (L)-T1-REM]]/Tableau17[[#This Row],[2017 (L)-T1-TOTAL]],"")</f>
        <v>0</v>
      </c>
      <c r="KZ20" s="26">
        <f>IFERROR(Tableau17[[#This Row],[2017 (L)-T1-SOC]]/Tableau17[[#This Row],[2017 (L)-T1-TOTAL]],"")</f>
        <v>0</v>
      </c>
      <c r="LA20" s="26">
        <f>IFERROR(Tableau17[[#This Row],[2017 (L)-T1-UDI]]/Tableau17[[#This Row],[2017 (L)-T1-TOTAL]],"")</f>
        <v>0</v>
      </c>
      <c r="LB20" s="26">
        <f>IFERROR(Tableau17[[#This Row],[2017 (L)-T2-FI]]/Tableau17[[#This Row],[2017 (L)-T2-TOTAL]],"")</f>
        <v>0</v>
      </c>
      <c r="LC20" s="26">
        <f>IFERROR(Tableau17[[#This Row],[2017 (L)-T2-FN]]/Tableau17[[#This Row],[2017 (L)-T2-TOTAL]],"")</f>
        <v>0</v>
      </c>
      <c r="LD20" s="26">
        <f>IFERROR(Tableau17[[#This Row],[2017 (L)-T2-LR]]/Tableau17[[#This Row],[2017 (L)-T2-TOTAL]],"")</f>
        <v>0.53282828282828287</v>
      </c>
      <c r="LE20" s="26">
        <f>IFERROR(Tableau17[[#This Row],[2017 (L)-T2-MDM]]/Tableau17[[#This Row],[2017 (L)-T2-TOTAL]],"")</f>
        <v>0.46717171717171718</v>
      </c>
      <c r="LF20" s="26">
        <f>IFERROR(Tableau17[[#This Row],[2017 (L)-T2-REM]]/Tableau17[[#This Row],[2017 (L)-T2-TOTAL]],"")</f>
        <v>0</v>
      </c>
      <c r="LG20" s="26">
        <f>IFERROR(Tableau17[[#This Row],[2017-T1-ARTHAUD Nathalie]]/Tableau17[[#This Row],[2017-T1-TOTAL]],"")</f>
        <v>4.7244094488188976E-3</v>
      </c>
      <c r="LH20" s="26">
        <f>IFERROR(Tableau17[[#This Row],[2017-T1-ASSELINEAU Fran]]/Tableau17[[#This Row],[2017-T1-TOTAL]],"")</f>
        <v>1.1023622047244094E-2</v>
      </c>
      <c r="LI20" s="26">
        <f>IFERROR(Tableau17[[#This Row],[2017-T1-CHEMINADE Jacques]]/Tableau17[[#This Row],[2017-T1-TOTAL]],"")</f>
        <v>1.5748031496062992E-3</v>
      </c>
      <c r="LJ20" s="26">
        <f>IFERROR(Tableau17[[#This Row],[2017-T1-DUPONT-AIGNAN Nicolas]]/Tableau17[[#This Row],[2017-T1-TOTAL]],"")</f>
        <v>3.6220472440944881E-2</v>
      </c>
      <c r="LK20" s="26">
        <f>IFERROR(Tableau17[[#This Row],[2017-T1-FILLON Fran]]/Tableau17[[#This Row],[2017-T1-TOTAL]],"")</f>
        <v>0.32755905511811023</v>
      </c>
      <c r="LL20" s="26">
        <f>IFERROR(Tableau17[[#This Row],[2017-T1-HAMON Beno]]/Tableau17[[#This Row],[2017-T1-TOTAL]],"")</f>
        <v>3.4645669291338582E-2</v>
      </c>
      <c r="LM20" s="26">
        <f>IFERROR(Tableau17[[#This Row],[2017-T1-LASSALLE Jean]]/Tableau17[[#This Row],[2017-T1-TOTAL]],"")</f>
        <v>1.4173228346456693E-2</v>
      </c>
      <c r="LN20" s="26">
        <f>IFERROR(Tableau17[[#This Row],[2017-T1-LE PEN Marine]]/Tableau17[[#This Row],[2017-T1-TOTAL]],"")</f>
        <v>0.16850393700787403</v>
      </c>
      <c r="LO20" s="26">
        <f>IFERROR(Tableau17[[#This Row],[2017-T1-M Jean-Luc]]/Tableau17[[#This Row],[2017-T1-TOTAL]],"")</f>
        <v>0.11653543307086614</v>
      </c>
      <c r="LP20" s="26">
        <f>IFERROR(Tableau17[[#This Row],[2017-T1-MACRON Emmanuel]]/Tableau17[[#This Row],[2017-T1-TOTAL]],"")</f>
        <v>0.27874015748031494</v>
      </c>
      <c r="LQ20" s="26">
        <f>IFERROR(Tableau17[[#This Row],[2017-T1-POUTOU Philippe]]/Tableau17[[#This Row],[2017-T1-TOTAL]],"")</f>
        <v>6.2992125984251968E-3</v>
      </c>
      <c r="LR20" s="26">
        <f>IFERROR(Tableau17[[#This Row],[2017-T2-LE PEN Marine]]/Tableau17[[#This Row],[2017-T2-TOTAL]],"")</f>
        <v>0.31927710843373491</v>
      </c>
      <c r="LS20" s="26">
        <f>IFERROR(Tableau17[[#This Row],[2017-T2-MACRON Emmanuel]]/Tableau17[[#This Row],[2017-T2-TOTAL]],"")</f>
        <v>0.68072289156626509</v>
      </c>
      <c r="LT20" s="26">
        <f>IFERROR(Tableau17[[#This Row],[2019-T1-ALEXANDRE Audric]]/Tableau17[[#This Row],[2019-T1-TOTAL]],"")</f>
        <v>0</v>
      </c>
      <c r="LU20" s="26">
        <f>IFERROR(Tableau17[[#This Row],[2019-T1-ARTHAUD Nathalie]]/Tableau17[[#This Row],[2019-T1-TOTAL]],"")</f>
        <v>4.5248868778280547E-3</v>
      </c>
      <c r="LV20" s="26">
        <f>IFERROR(Tableau17[[#This Row],[2019-T1-ASSELINEAU François]]/Tableau17[[#This Row],[2019-T1-TOTAL]],"")</f>
        <v>6.7873303167420816E-3</v>
      </c>
      <c r="LW20" s="26">
        <f>IFERROR(Tableau17[[#This Row],[2019-T1-AUBRY Manon]]/Tableau17[[#This Row],[2019-T1-TOTAL]],"")</f>
        <v>4.7511312217194568E-2</v>
      </c>
      <c r="LX20" s="26">
        <f>IFERROR(Tableau17[[#This Row],[2019-T1-AZERGUI Nagib]]/Tableau17[[#This Row],[2019-T1-TOTAL]],"")</f>
        <v>0</v>
      </c>
      <c r="LY20" s="26">
        <f>IFERROR(Tableau17[[#This Row],[2019-T1-BARDELLA Jordan]]/Tableau17[[#This Row],[2019-T1-TOTAL]],"")</f>
        <v>0.18099547511312217</v>
      </c>
      <c r="LZ20" s="26">
        <f>IFERROR(Tableau17[[#This Row],[2019-T1-BELLAMY François-Xavier]]/Tableau17[[#This Row],[2019-T1-TOTAL]],"")</f>
        <v>0.14479638009049775</v>
      </c>
      <c r="MA20" s="26">
        <f>IFERROR(Tableau17[[#This Row],[2019-T1-BIDOU Olivier]]/Tableau17[[#This Row],[2019-T1-TOTAL]],"")</f>
        <v>0</v>
      </c>
      <c r="MB20" s="26">
        <f>IFERROR(Tableau17[[#This Row],[2019-T1-BOURG Dominique]]/Tableau17[[#This Row],[2019-T1-TOTAL]],"")</f>
        <v>1.1312217194570135E-2</v>
      </c>
      <c r="MC20" s="26">
        <f>IFERROR(Tableau17[[#This Row],[2019-T1-BROSSAT Ian]]/Tableau17[[#This Row],[2019-T1-TOTAL]],"")</f>
        <v>1.1312217194570135E-2</v>
      </c>
      <c r="MD20" s="26">
        <f>IFERROR(Tableau17[[#This Row],[2019-T1-CAILLAUD Sophie]]/Tableau17[[#This Row],[2019-T1-TOTAL]],"")</f>
        <v>0</v>
      </c>
      <c r="ME20" s="26">
        <f>IFERROR(Tableau17[[#This Row],[2019-T1-CAMUS Renaud]]/Tableau17[[#This Row],[2019-T1-TOTAL]],"")</f>
        <v>0</v>
      </c>
      <c r="MF20" s="26">
        <f>IFERROR(Tableau17[[#This Row],[2019-T1-CHALENÇON Christophe]]/Tableau17[[#This Row],[2019-T1-TOTAL]],"")</f>
        <v>0</v>
      </c>
      <c r="MG20" s="26">
        <f>IFERROR(Tableau17[[#This Row],[2019-T1-CORBET Cathy Denise Ginette]]/Tableau17[[#This Row],[2019-T1-TOTAL]],"")</f>
        <v>0</v>
      </c>
      <c r="MH20" s="26">
        <f>IFERROR(Tableau17[[#This Row],[2019-T1-DE PREVOISIN Robert]]/Tableau17[[#This Row],[2019-T1-TOTAL]],"")</f>
        <v>0</v>
      </c>
      <c r="MI20" s="26">
        <f>IFERROR(Tableau17[[#This Row],[2019-T1-DELFEL Thérèse]]/Tableau17[[#This Row],[2019-T1-TOTAL]],"")</f>
        <v>0</v>
      </c>
      <c r="MJ20" s="26">
        <f>IFERROR(Tableau17[[#This Row],[2019-T1-DIEUMEGARD Pierre]]/Tableau17[[#This Row],[2019-T1-TOTAL]],"")</f>
        <v>4.5248868778280547E-3</v>
      </c>
      <c r="MK20" s="26">
        <f>IFERROR(Tableau17[[#This Row],[2019-T1-DUPONT-AIGNAN Nicolas]]/Tableau17[[#This Row],[2019-T1-TOTAL]],"")</f>
        <v>1.8099547511312219E-2</v>
      </c>
      <c r="ML20" s="26">
        <f>IFERROR(Tableau17[[#This Row],[2019-T1-GERNIGON Yves]]/Tableau17[[#This Row],[2019-T1-TOTAL]],"")</f>
        <v>4.5248868778280547E-3</v>
      </c>
      <c r="MM20" s="26">
        <f>IFERROR(Tableau17[[#This Row],[2019-T1-GLUCKSMANN Raphaël]]/Tableau17[[#This Row],[2019-T1-TOTAL]],"")</f>
        <v>6.561085972850679E-2</v>
      </c>
      <c r="MN20" s="26">
        <f>IFERROR(Tableau17[[#This Row],[2019-T1-HAMON Benoît]]/Tableau17[[#This Row],[2019-T1-TOTAL]],"")</f>
        <v>9.0497737556561094E-3</v>
      </c>
      <c r="MO20" s="26">
        <f>IFERROR(Tableau17[[#This Row],[2019-T1-HELGEN Gilles]]/Tableau17[[#This Row],[2019-T1-TOTAL]],"")</f>
        <v>0</v>
      </c>
      <c r="MP20" s="26">
        <f>IFERROR(Tableau17[[#This Row],[2019-T1-JADOT Yannick]]/Tableau17[[#This Row],[2019-T1-TOTAL]],"")</f>
        <v>0.17647058823529413</v>
      </c>
      <c r="MQ20" s="26">
        <f>IFERROR(Tableau17[[#This Row],[2019-T1-LAGARDE Jean-Christophe]]/Tableau17[[#This Row],[2019-T1-TOTAL]],"")</f>
        <v>6.7873303167420816E-3</v>
      </c>
      <c r="MR20" s="26">
        <f>IFERROR(Tableau17[[#This Row],[2019-T1-LALANNE Francis]]/Tableau17[[#This Row],[2019-T1-TOTAL]],"")</f>
        <v>4.5248868778280547E-3</v>
      </c>
      <c r="MS20" s="26">
        <f>IFERROR(Tableau17[[#This Row],[2019-T1-LOISEAU Nathalie]]/Tableau17[[#This Row],[2019-T1-TOTAL]],"")</f>
        <v>0.29864253393665158</v>
      </c>
      <c r="MT20" s="26">
        <f>IFERROR(Tableau17[[#This Row],[2019-T1-MARIE Florie]]/Tableau17[[#This Row],[2019-T1-TOTAL]],"")</f>
        <v>4.5248868778280547E-3</v>
      </c>
      <c r="MU20" s="26">
        <f>IFERROR(Tableau17[[#This Row],[2008-T1-MACROEXTRDROITE]]/Tableau17[[#This Row],[2008-T1-MACROTOTALE]],"")</f>
        <v>6.1016949152542375E-2</v>
      </c>
      <c r="MV20" s="26">
        <f>IFERROR(Tableau17[[#This Row],[2008-T1-MACRODROITE]]/Tableau17[[#This Row],[2008-T1-MACROTOTALE]],"")</f>
        <v>0.71864406779661016</v>
      </c>
      <c r="MW20" s="26">
        <f>IFERROR(Tableau17[[#This Row],[2008-T1-MACROCENTRE]]/Tableau17[[#This Row],[2008-T1-MACROTOTALE]],"")</f>
        <v>0</v>
      </c>
      <c r="MX20" s="26">
        <f>IFERROR(Tableau17[[#This Row],[2008-T1-MACROGAUCHE]]/Tableau17[[#This Row],[2008-T1-MACROTOTALE]],"")</f>
        <v>0.22033898305084745</v>
      </c>
      <c r="MY20" s="26">
        <f>IFERROR(Tableau17[[#This Row],[2008-T1-MACROAUTRE]]/Tableau17[[#This Row],[2008-T1-MACROTOTALE]],"")</f>
        <v>0</v>
      </c>
      <c r="MZ20" s="26">
        <f>IFERROR(Tableau17[[#This Row],[2008-T2-MACROEXTRDROITE]]/Tableau17[[#This Row],[2008-T2-MACROTOTALE]],"")</f>
        <v>0</v>
      </c>
      <c r="NA20" s="26">
        <f>IFERROR(Tableau17[[#This Row],[2008-T2-MACRODROITE]]/Tableau17[[#This Row],[2008-T2-MACROTOTALE]],"")</f>
        <v>0.747588424437299</v>
      </c>
      <c r="NB20" s="26">
        <f>IFERROR(Tableau17[[#This Row],[2008-T2-MACROCENTRE]]/Tableau17[[#This Row],[2008-T2-MACROTOTALE]],"")</f>
        <v>0</v>
      </c>
      <c r="NC20" s="26">
        <f>IFERROR(Tableau17[[#This Row],[2008-T2-MACROGAUCHE]]/Tableau17[[#This Row],[2008-T2-MACROTOTALE]],"")</f>
        <v>0.25241157556270094</v>
      </c>
      <c r="ND20" s="26">
        <f>IFERROR(Tableau17[[#This Row],[2008-T2-MACROAUTRE]]/Tableau17[[#This Row],[2008-T2-MACROTOTALE]],"")</f>
        <v>0</v>
      </c>
      <c r="NE20" s="26">
        <f>IFERROR(Tableau17[[#This Row],[2014-T1-MACROEXTRDROITE]]/Tableau17[[#This Row],[2014-T1-MACROTOTALE]],"")</f>
        <v>0.16638078902229847</v>
      </c>
      <c r="NF20" s="26">
        <f>IFERROR(Tableau17[[#This Row],[2014-T1-MACRODROITE]]/Tableau17[[#This Row],[2014-T1-MACROTOTALE]],"")</f>
        <v>0.62092624356775306</v>
      </c>
      <c r="NG20" s="26">
        <f>IFERROR(Tableau17[[#This Row],[2014-T1-MACROCENTRE]]/Tableau17[[#This Row],[2014-T1-MACROTOTALE]],"")</f>
        <v>1.3722126929674099E-2</v>
      </c>
      <c r="NH20" s="26">
        <f>IFERROR(Tableau17[[#This Row],[2014-T1-MACROGAUCHE]]/Tableau17[[#This Row],[2014-T1-MACROTOTALE]],"")</f>
        <v>0.19897084048027444</v>
      </c>
      <c r="NI20" s="26">
        <f>IFERROR(Tableau17[[#This Row],[2014-T1-MACROAUTRE]]/Tableau17[[#This Row],[2014-T1-MACROTOTALE]],"")</f>
        <v>0</v>
      </c>
      <c r="NJ20" s="26">
        <f>IFERROR(Tableau17[[#This Row],[2014-T2-MACROEXTRDROITE]]/Tableau17[[#This Row],[2014-T2-MACROTOTALE]],"")</f>
        <v>0.16183986371379896</v>
      </c>
      <c r="NK20" s="26">
        <f>IFERROR(Tableau17[[#This Row],[2014-T2-MACRODROITE]]/Tableau17[[#This Row],[2014-T2-MACROTOTALE]],"")</f>
        <v>0.68143100511073251</v>
      </c>
      <c r="NL20" s="26">
        <f>IFERROR(Tableau17[[#This Row],[2014-T2-MACROCENTRE]]/Tableau17[[#This Row],[2014-T2-MACROTOTALE]],"")</f>
        <v>0</v>
      </c>
      <c r="NM20" s="26">
        <f>IFERROR(Tableau17[[#This Row],[2014-T2-MACROGAUCHE]]/Tableau17[[#This Row],[2014-T2-MACROTOTALE]],"")</f>
        <v>0.15672913117546849</v>
      </c>
      <c r="NN20" s="26">
        <f>IFERROR(Tableau17[[#This Row],[2014-T2-MACROAUTRE]]/Tableau17[[#This Row],[2014-T2-MACROTOTALE]],"")</f>
        <v>0</v>
      </c>
      <c r="NO20" s="26">
        <f>IFERROR( Tableau17[[#This Row],[2015-T1-MACROEXTRDROITE]]/Tableau17[[#This Row],[2015-T1-MACROTOTALE]],"")</f>
        <v>0.29487179487179488</v>
      </c>
      <c r="NP20" s="26">
        <f>IFERROR(Tableau17[[#This Row],[2015-T1-MACRODROITE]]/Tableau17[[#This Row],[2015-T1-MACROTOTALE]],"")</f>
        <v>0.46410256410256412</v>
      </c>
      <c r="NQ20" s="26">
        <f>IFERROR(Tableau17[[#This Row],[2015-T1-MACROCENTRE]]/Tableau17[[#This Row],[2015-T1-MACROTOTALE]],"")</f>
        <v>0.11282051282051282</v>
      </c>
      <c r="NR20" s="26">
        <f>IFERROR(Tableau17[[#This Row],[2015-T1-MACROGAUCHE]]/Tableau17[[#This Row],[2015-T1-MACROTOTALE]],"")</f>
        <v>0.12820512820512819</v>
      </c>
      <c r="NS20" s="26">
        <f>IFERROR(Tableau17[[#This Row],[2015-T1-MACROAUTRE]]/Tableau17[[#This Row],[2015-T1-MACROTOTALE]],"")</f>
        <v>0</v>
      </c>
      <c r="NT20" s="26">
        <f>IFERROR(Tableau17[[#This Row],[2015-T2-MACROEXTRDROITE]]/Tableau17[[#This Row],[2015-T2-MACROTOTALE]],"")</f>
        <v>0.30179028132992325</v>
      </c>
      <c r="NU20" s="26">
        <f>IFERROR(Tableau17[[#This Row],[2015-T2-MACRODROITE]]/Tableau17[[#This Row],[2015-T2-MACROTOTALE]],"")</f>
        <v>0.69820971867007675</v>
      </c>
      <c r="NV20" s="26">
        <f>IFERROR(Tableau17[[#This Row],[2015-T2-MACROCENTRE]]/Tableau17[[#This Row],[2015-T2-MACROTOTALE]],"")</f>
        <v>0</v>
      </c>
      <c r="NW20" s="26">
        <f>IFERROR(Tableau17[[#This Row],[2015-T2-MACROGAUCHE]]/Tableau17[[#This Row],[2015-T2-MACROTOTALE]],"")</f>
        <v>0</v>
      </c>
      <c r="NX20" s="26">
        <f>IFERROR(Tableau17[[#This Row],[2015-T2-MACROAUTRE]]/Tableau17[[#This Row],[2015-T2-MACROTOTALE]],"")</f>
        <v>0</v>
      </c>
      <c r="NY20" s="26">
        <f>IFERROR(Tableau17[[#This Row],[2017-T1-MACROEXTRDROITE]]/Tableau17[[#This Row],[2017-T1-MACROTOTALE]],"")</f>
        <v>0.21732283464566929</v>
      </c>
      <c r="NZ20" s="26">
        <f>IFERROR(Tableau17[[#This Row],[2017-T1-MACRODROITE]]/Tableau17[[#This Row],[2017-T1-MACROTOTALE]],"")</f>
        <v>0.32755905511811023</v>
      </c>
      <c r="OA20" s="26">
        <f>IFERROR(Tableau17[[#This Row],[2017-T1-MACROCENTRE]]/Tableau17[[#This Row],[2017-T1-MACROTOTALE]],"")</f>
        <v>0.27874015748031494</v>
      </c>
      <c r="OB20" s="26">
        <f>IFERROR(Tableau17[[#This Row],[2017-T1-MACROGAUCHE]]/Tableau17[[#This Row],[2017-T1-MACROTOTALE]],"")</f>
        <v>0.16220472440944883</v>
      </c>
      <c r="OC20" s="26">
        <f>IFERROR(Tableau17[[#This Row],[2017-T1-MACROAUTRE]]/Tableau17[[#This Row],[2017-T1-MACROTOTALE]],"")</f>
        <v>1.4173228346456693E-2</v>
      </c>
      <c r="OD20" s="26">
        <f>IFERROR(Tableau17[[#This Row],[2017-T2-MACROEXTRDROITE]]/Tableau17[[#This Row],[2017-T2-MACROTOTALE]],"")</f>
        <v>0.31927710843373491</v>
      </c>
      <c r="OE20" s="26">
        <f>IFERROR(Tableau17[[#This Row],[2017-T2-MACRODROITE]]/Tableau17[[#This Row],[2017-T2-MACROTOTALE]],"")</f>
        <v>0</v>
      </c>
      <c r="OF20" s="26">
        <f>IFERROR(Tableau17[[#This Row],[2017-T2-MACROCENTRE]]/Tableau17[[#This Row],[2017-T2-MACROTOTALE]],"")</f>
        <v>0.68072289156626509</v>
      </c>
      <c r="OG20" s="26">
        <f>IFERROR(Tableau17[[#This Row],[2017-T2-MACROGAUCHE]]/Tableau17[[#This Row],[2017-T2-MACROTOTALE]],"")</f>
        <v>0</v>
      </c>
      <c r="OH20" s="26">
        <f>IFERROR(Tableau17[[#This Row],[2017-T2-MACROAUTRE]]/Tableau17[[#This Row],[2017-T2-MACROTOTALE]],"")</f>
        <v>0</v>
      </c>
      <c r="OI20" s="26">
        <f>IFERROR(Tableau17[[#This Row],[2019-T1-MACROEXTRDROITE]]/Tableau17[[#This Row],[2019-T1-MACROTOTALE]],"")</f>
        <v>0.20925110132158589</v>
      </c>
      <c r="OJ20" s="26">
        <f>IFERROR(Tableau17[[#This Row],[2019-T1-MACRODROITE]]/Tableau17[[#This Row],[2019-T1-MACROTOTALE]],"")</f>
        <v>0.14757709251101322</v>
      </c>
      <c r="OK20" s="26">
        <f>IFERROR(Tableau17[[#This Row],[2019-T1-MACROCENTRE]]/Tableau17[[#This Row],[2019-T1-MACROTOTALE]],"")</f>
        <v>0.29074889867841408</v>
      </c>
      <c r="OL20" s="26">
        <f>IFERROR(Tableau17[[#This Row],[2019-T1-MACROGAUCHE]]/Tableau17[[#This Row],[2019-T1-MACROTOTALE]],"")</f>
        <v>0.30616740088105726</v>
      </c>
      <c r="OM20" s="26">
        <f>IFERROR(Tableau17[[#This Row],[2019-T1-MACROAUTRE]]/Tableau17[[#This Row],[2019-T1-MACROTOTALE]],"")</f>
        <v>4.6255506607929514E-2</v>
      </c>
      <c r="ON20" s="26">
        <f>IFERROR(Tableau17[[#This Row],[2020-T1-MACROEXTRDROITE]]/Tableau17[[#This Row],[2020-T1-MACROTOTALE]],"")</f>
        <v>0.16666666666666666</v>
      </c>
      <c r="OO20" s="26">
        <f>IFERROR(Tableau17[[#This Row],[2020-T1-MACRODROITE]]/Tableau17[[#This Row],[2020-T1-MACROTOTALE]],"")</f>
        <v>0.54</v>
      </c>
      <c r="OP20" s="26">
        <f>IFERROR(Tableau17[[#This Row],[2020-T1-MACROCENTRE]]/Tableau17[[#This Row],[2020-T1-MACROTOTALE]],"")</f>
        <v>0.06</v>
      </c>
      <c r="OQ20" s="26">
        <f>IFERROR(Tableau17[[#This Row],[2020-T1-MACROGAUCHE]]/Tableau17[[#This Row],[2020-T1-MACROTOTALE]],"")</f>
        <v>0.23333333333333334</v>
      </c>
      <c r="OR20" s="26">
        <f>IFERROR(Tableau17[[#This Row],[2020-T1-MACROAUTRE]]/Tableau17[[#This Row],[2020-T1-MACROTOTALE]],"")</f>
        <v>0</v>
      </c>
      <c r="OS20" s="26">
        <f>IFERROR(Tableau17[[#This Row],[2017 (L)-T1-MACROEXTRDROITE]]/Tableau17[[#This Row],[2017 (L)-T1-MACROTOTALE]],"")</f>
        <v>9.8557692307692304E-2</v>
      </c>
      <c r="OT20" s="26">
        <f>IFERROR(Tableau17[[#This Row],[2017 (L)-T1-MACRODROITE]]/Tableau17[[#This Row],[2017 (L)-T1-MACROTOTALE]],"")</f>
        <v>0.35096153846153844</v>
      </c>
      <c r="OU20" s="26">
        <f>IFERROR(Tableau17[[#This Row],[2017 (L)-T1-MACROCENTRE]]/Tableau17[[#This Row],[2017 (L)-T1-MACROTOTALE]],"")</f>
        <v>0.39663461538461536</v>
      </c>
      <c r="OV20" s="26">
        <f>IFERROR(Tableau17[[#This Row],[2017 (L)-T1-MACROGAUCHE]]/Tableau17[[#This Row],[2017 (L)-T1-MACROTOTALE]],"")</f>
        <v>0.14663461538461539</v>
      </c>
      <c r="OW20" s="26">
        <f>IFERROR(Tableau17[[#This Row],[2017 (L)-T1-MACROAUTRE]]/Tableau17[[#This Row],[2017 (L)-T1-MACROTOTALE]],"")</f>
        <v>7.2115384615384619E-3</v>
      </c>
      <c r="OX20" s="26">
        <f>IFERROR(Tableau17[[#This Row],[2017 (L)-T2-MACROEXTRDROITE]]/Tableau17[[#This Row],[2017 (L)-T2-MACROTOTALE]],"")</f>
        <v>0</v>
      </c>
      <c r="OY20" s="26">
        <f>IFERROR(Tableau17[[#This Row],[2017 (L)-T2-MACRODROITE]]/Tableau17[[#This Row],[2017 (L)-T2-MACROTOTALE]],"")</f>
        <v>0.53282828282828287</v>
      </c>
      <c r="OZ20" s="26">
        <f>IFERROR(Tableau17[[#This Row],[2017 (L)-T2-MACROCENTRE]]/Tableau17[[#This Row],[2017 (L)-T2-MACROTOTALE]],"")</f>
        <v>0.46717171717171718</v>
      </c>
      <c r="PA20" s="26">
        <f>IFERROR(Tableau17[[#This Row],[2017 (L)-T2-MACROGAUCHE]]/Tableau17[[#This Row],[2017 (L)-T2-MACROTOTALE]],"")</f>
        <v>0</v>
      </c>
      <c r="PB20" s="26">
        <f>IFERROR(Tableau17[[#This Row],[2017 (L)-T2-MACROAUTRE]]/Tableau17[[#This Row],[2017 (L)-T2-MACROTOTALE]],"")</f>
        <v>0</v>
      </c>
      <c r="PC20" s="26">
        <f>IFERROR(Tableau17[[#This Row],[2008_T1_PROCUS]]/Tableau17[[#This Row],[2008_T1_INSCRITS]],0)</f>
        <v>1.2222222222222223E-2</v>
      </c>
      <c r="PD20" s="26">
        <f>IFERROR(Tableau17[[#This Row],[2008_T2_PROCUS]]/Tableau17[[#This Row],[2008_T2_INSCRITS]],0)</f>
        <v>1.6666666666666666E-2</v>
      </c>
      <c r="PE20" s="26">
        <f>Tableau17[[#This Row],[2014_T1_PROCUS]]/Tableau17[[#This Row],[2014_T1_INSCRITS]]</f>
        <v>2.9723991507430998E-2</v>
      </c>
      <c r="PF20" s="26">
        <f>IFERROR(Tableau17[[#This Row],[2014_T2_PROCUS]]/Tableau17[[#This Row],[2014_T2_INSCRITS]],0)</f>
        <v>3.5031847133757961E-2</v>
      </c>
    </row>
    <row r="21" spans="1:422" x14ac:dyDescent="0.2">
      <c r="A21" s="1">
        <v>3</v>
      </c>
      <c r="B21" s="1" t="s">
        <v>312</v>
      </c>
      <c r="C21" s="1" t="s">
        <v>313</v>
      </c>
      <c r="D21" s="1" t="s">
        <v>313</v>
      </c>
      <c r="E21" s="1">
        <v>551</v>
      </c>
      <c r="F21" s="1">
        <v>5.3916599999999999</v>
      </c>
      <c r="G21" s="1">
        <v>43.291986999999999</v>
      </c>
      <c r="H21" s="3">
        <v>1368</v>
      </c>
      <c r="I21" s="3">
        <v>186</v>
      </c>
      <c r="L21" s="1">
        <v>102</v>
      </c>
      <c r="M21" s="1">
        <v>23</v>
      </c>
      <c r="O21" s="1">
        <v>0</v>
      </c>
      <c r="P21" s="1">
        <v>43</v>
      </c>
      <c r="Q21" s="1">
        <v>42</v>
      </c>
      <c r="R21" s="1">
        <v>70</v>
      </c>
      <c r="S21" s="1">
        <v>223</v>
      </c>
      <c r="T21" s="1">
        <v>51</v>
      </c>
      <c r="U21" s="1">
        <v>554</v>
      </c>
      <c r="V21" s="1">
        <v>1285</v>
      </c>
      <c r="W21" s="1">
        <v>706</v>
      </c>
      <c r="X21" s="1">
        <v>37</v>
      </c>
      <c r="Y21" s="2">
        <v>0.54941633999999995</v>
      </c>
      <c r="Z21" s="1">
        <v>1284</v>
      </c>
      <c r="AA21" s="1">
        <v>743</v>
      </c>
      <c r="AB21" s="1">
        <v>52</v>
      </c>
      <c r="AC21" s="2">
        <v>0.57866044000000005</v>
      </c>
      <c r="AD21" s="1">
        <v>1368</v>
      </c>
      <c r="AE21" s="1">
        <v>565</v>
      </c>
      <c r="AF21" s="2">
        <v>0.41301169999999998</v>
      </c>
      <c r="AG21" s="1">
        <f t="shared" si="0"/>
        <v>186</v>
      </c>
      <c r="AH21" s="1">
        <v>1314</v>
      </c>
      <c r="AI21" s="1">
        <v>759</v>
      </c>
      <c r="AJ21" s="1">
        <v>7</v>
      </c>
      <c r="AK21" s="2">
        <v>0.57762557000000003</v>
      </c>
      <c r="AL21" s="1">
        <v>1313</v>
      </c>
      <c r="AM21" s="1">
        <v>821</v>
      </c>
      <c r="AN21" s="1">
        <v>15</v>
      </c>
      <c r="AO21" s="2">
        <v>0.62528561000000005</v>
      </c>
      <c r="AP21" s="1">
        <v>1276</v>
      </c>
      <c r="AQ21" s="1">
        <v>594</v>
      </c>
      <c r="AR21" s="2">
        <v>0.46551724</v>
      </c>
      <c r="AS21" s="1">
        <v>1274</v>
      </c>
      <c r="AT21" s="1">
        <v>603</v>
      </c>
      <c r="AU21" s="2">
        <v>0.47331240000000002</v>
      </c>
      <c r="AV21" s="1">
        <v>1346</v>
      </c>
      <c r="AW21" s="1">
        <v>678</v>
      </c>
      <c r="AX21" s="2">
        <v>0.50371471000000001</v>
      </c>
      <c r="AY21" s="1">
        <v>1346</v>
      </c>
      <c r="AZ21" s="1">
        <v>563</v>
      </c>
      <c r="BA21" s="2">
        <v>0.41827637000000001</v>
      </c>
      <c r="BB21" s="1">
        <v>1347</v>
      </c>
      <c r="BC21" s="1">
        <v>1022</v>
      </c>
      <c r="BD21" s="2">
        <v>0.75872309000000004</v>
      </c>
      <c r="BE21" s="1">
        <v>1347</v>
      </c>
      <c r="BF21" s="1">
        <v>950</v>
      </c>
      <c r="BG21" s="2">
        <v>0.70527097000000005</v>
      </c>
      <c r="BH21" s="1">
        <v>1299</v>
      </c>
      <c r="BI21" s="1">
        <v>635</v>
      </c>
      <c r="BJ21" s="2">
        <v>0.48883757</v>
      </c>
      <c r="BK21" s="1">
        <v>49</v>
      </c>
      <c r="BL21" s="1">
        <v>2</v>
      </c>
      <c r="BM21" s="1">
        <v>9</v>
      </c>
      <c r="BN21" s="1">
        <v>59</v>
      </c>
      <c r="BO21" s="1">
        <v>49</v>
      </c>
      <c r="BP21" s="1">
        <v>323</v>
      </c>
      <c r="BQ21" s="1">
        <v>261</v>
      </c>
      <c r="BR21" s="1">
        <v>752</v>
      </c>
      <c r="BT21" s="1">
        <v>385</v>
      </c>
      <c r="BU21" s="1">
        <v>410</v>
      </c>
      <c r="BW21" s="1">
        <v>795</v>
      </c>
      <c r="BX21" s="1">
        <v>10</v>
      </c>
      <c r="BY21" s="1">
        <v>2</v>
      </c>
      <c r="BZ21" s="1">
        <v>46</v>
      </c>
      <c r="CB21" s="1">
        <v>47</v>
      </c>
      <c r="CC21" s="1">
        <v>114</v>
      </c>
      <c r="CD21" s="1">
        <v>256</v>
      </c>
      <c r="CE21" s="1">
        <v>215</v>
      </c>
      <c r="CF21" s="1">
        <v>690</v>
      </c>
      <c r="CG21" s="1">
        <v>129</v>
      </c>
      <c r="CH21" s="1">
        <v>301</v>
      </c>
      <c r="CI21" s="1">
        <v>283</v>
      </c>
      <c r="CJ21" s="1">
        <v>713</v>
      </c>
      <c r="CK21" s="1">
        <v>11</v>
      </c>
      <c r="CO21" s="1">
        <v>72</v>
      </c>
      <c r="CP21" s="1">
        <v>149</v>
      </c>
      <c r="CR21" s="1">
        <v>15</v>
      </c>
      <c r="CT21" s="1">
        <v>158</v>
      </c>
      <c r="CU21" s="1">
        <v>165</v>
      </c>
      <c r="CW21" s="1">
        <v>570</v>
      </c>
      <c r="CY21" s="1">
        <v>167</v>
      </c>
      <c r="DA21" s="1">
        <v>344</v>
      </c>
      <c r="DC21" s="1">
        <v>511</v>
      </c>
      <c r="DD21" s="1">
        <v>26</v>
      </c>
      <c r="DE21" s="1">
        <v>2</v>
      </c>
      <c r="DF21" s="1">
        <v>11</v>
      </c>
      <c r="DG21" s="1">
        <v>17</v>
      </c>
      <c r="DH21" s="1">
        <v>0</v>
      </c>
      <c r="DI21" s="1">
        <v>50</v>
      </c>
      <c r="DK21" s="1">
        <v>4</v>
      </c>
      <c r="DL21" s="1">
        <v>170</v>
      </c>
      <c r="DN21" s="1">
        <v>94</v>
      </c>
      <c r="DP21" s="1">
        <v>9</v>
      </c>
      <c r="DQ21" s="1">
        <v>0</v>
      </c>
      <c r="DR21" s="1">
        <v>188</v>
      </c>
      <c r="DU21" s="1">
        <v>571</v>
      </c>
      <c r="DV21" s="1">
        <v>282</v>
      </c>
      <c r="DZ21" s="1">
        <v>239</v>
      </c>
      <c r="EA21" s="1">
        <v>521</v>
      </c>
      <c r="EB21" s="1">
        <v>4</v>
      </c>
      <c r="EC21" s="1">
        <v>9</v>
      </c>
      <c r="ED21" s="1">
        <v>1</v>
      </c>
      <c r="EE21" s="1">
        <v>33</v>
      </c>
      <c r="EF21" s="1">
        <v>154</v>
      </c>
      <c r="EG21" s="1">
        <v>78</v>
      </c>
      <c r="EH21" s="1">
        <v>8</v>
      </c>
      <c r="EI21" s="1">
        <v>190</v>
      </c>
      <c r="EJ21" s="1">
        <v>285</v>
      </c>
      <c r="EK21" s="1">
        <v>226</v>
      </c>
      <c r="EL21" s="1">
        <v>7</v>
      </c>
      <c r="EM21" s="1">
        <v>995</v>
      </c>
      <c r="EN21" s="1">
        <v>251</v>
      </c>
      <c r="EO21" s="1">
        <v>615</v>
      </c>
      <c r="EP21" s="1">
        <v>866</v>
      </c>
      <c r="EQ21" s="1">
        <v>0</v>
      </c>
      <c r="ER21" s="1">
        <v>2</v>
      </c>
      <c r="ES21" s="1">
        <v>9</v>
      </c>
      <c r="ET21" s="1">
        <v>57</v>
      </c>
      <c r="EU21" s="1">
        <v>5</v>
      </c>
      <c r="EV21" s="1">
        <v>123</v>
      </c>
      <c r="EW21" s="1">
        <v>39</v>
      </c>
      <c r="EX21" s="1">
        <v>1</v>
      </c>
      <c r="EY21" s="1">
        <v>11</v>
      </c>
      <c r="EZ21" s="1">
        <v>22</v>
      </c>
      <c r="FA21" s="1">
        <v>0</v>
      </c>
      <c r="FB21" s="1">
        <v>0</v>
      </c>
      <c r="FC21" s="1">
        <v>0</v>
      </c>
      <c r="FD21" s="1">
        <v>0</v>
      </c>
      <c r="FE21" s="1">
        <v>0</v>
      </c>
      <c r="FF21" s="1">
        <v>0</v>
      </c>
      <c r="FG21" s="1">
        <v>0</v>
      </c>
      <c r="FH21" s="1">
        <v>15</v>
      </c>
      <c r="FI21" s="1">
        <v>0</v>
      </c>
      <c r="FJ21" s="1">
        <v>32</v>
      </c>
      <c r="FK21" s="1">
        <v>43</v>
      </c>
      <c r="FL21" s="1">
        <v>0</v>
      </c>
      <c r="FM21" s="1">
        <v>119</v>
      </c>
      <c r="FN21" s="1">
        <v>9</v>
      </c>
      <c r="FO21" s="1">
        <v>3</v>
      </c>
      <c r="FP21" s="1">
        <v>123</v>
      </c>
      <c r="FQ21" s="1">
        <v>0</v>
      </c>
      <c r="FR21" s="1">
        <f>SUM(Tableau17[[#This Row],[2019-T1-ALEXANDRE Audric]:[2019-T1-MARIE Florie]])</f>
        <v>613</v>
      </c>
      <c r="FS21" s="1">
        <v>58</v>
      </c>
      <c r="FT21" s="1">
        <v>374</v>
      </c>
      <c r="FU21" s="1">
        <v>0</v>
      </c>
      <c r="FV21" s="1">
        <v>320</v>
      </c>
      <c r="FW21" s="1">
        <v>0</v>
      </c>
      <c r="FX21" s="1">
        <v>752</v>
      </c>
      <c r="FY21" s="1">
        <v>0</v>
      </c>
      <c r="FZ21" s="1">
        <v>410</v>
      </c>
      <c r="GA21" s="1">
        <v>0</v>
      </c>
      <c r="GB21" s="1">
        <v>385</v>
      </c>
      <c r="GC21" s="1">
        <v>0</v>
      </c>
      <c r="GD21" s="1">
        <v>795</v>
      </c>
      <c r="GE21" s="1">
        <v>114</v>
      </c>
      <c r="GF21" s="1">
        <v>258</v>
      </c>
      <c r="GG21" s="1">
        <v>10</v>
      </c>
      <c r="GH21" s="1">
        <v>308</v>
      </c>
      <c r="GI21" s="1">
        <v>0</v>
      </c>
      <c r="GJ21" s="1">
        <v>690</v>
      </c>
      <c r="GK21" s="1">
        <v>129</v>
      </c>
      <c r="GL21" s="1">
        <v>301</v>
      </c>
      <c r="GM21" s="1">
        <v>0</v>
      </c>
      <c r="GN21" s="1">
        <v>283</v>
      </c>
      <c r="GO21" s="1">
        <v>0</v>
      </c>
      <c r="GP21" s="1">
        <v>713</v>
      </c>
      <c r="GQ21" s="1">
        <v>149</v>
      </c>
      <c r="GR21" s="1">
        <v>158</v>
      </c>
      <c r="GS21" s="1">
        <v>0</v>
      </c>
      <c r="GT21" s="1">
        <v>252</v>
      </c>
      <c r="GU21" s="1">
        <v>11</v>
      </c>
      <c r="GV21" s="1">
        <v>570</v>
      </c>
      <c r="GW21" s="1">
        <v>167</v>
      </c>
      <c r="GX21" s="1">
        <v>344</v>
      </c>
      <c r="GY21" s="1">
        <v>0</v>
      </c>
      <c r="GZ21" s="1">
        <v>0</v>
      </c>
      <c r="HA21" s="1">
        <v>0</v>
      </c>
      <c r="HB21" s="1">
        <v>511</v>
      </c>
      <c r="HC21" s="1">
        <v>233</v>
      </c>
      <c r="HD21" s="1">
        <v>154</v>
      </c>
      <c r="HE21" s="1">
        <v>226</v>
      </c>
      <c r="HF21" s="1">
        <v>374</v>
      </c>
      <c r="HG21" s="1">
        <v>8</v>
      </c>
      <c r="HH21" s="1">
        <v>995</v>
      </c>
      <c r="HI21" s="1">
        <v>251</v>
      </c>
      <c r="HJ21" s="1">
        <v>0</v>
      </c>
      <c r="HK21" s="1">
        <v>615</v>
      </c>
      <c r="HL21" s="1">
        <v>0</v>
      </c>
      <c r="HM21" s="1">
        <v>0</v>
      </c>
      <c r="HN21" s="1">
        <v>866</v>
      </c>
      <c r="HO21" s="1">
        <v>148</v>
      </c>
      <c r="HP21" s="1">
        <v>48</v>
      </c>
      <c r="HQ21" s="1">
        <v>123</v>
      </c>
      <c r="HR21" s="1">
        <v>275</v>
      </c>
      <c r="HS21" s="1">
        <v>26</v>
      </c>
      <c r="HT21" s="1">
        <v>620</v>
      </c>
      <c r="HU21" s="1">
        <v>70</v>
      </c>
      <c r="HV21" s="1">
        <v>145</v>
      </c>
      <c r="HW21" s="1">
        <v>42</v>
      </c>
      <c r="HX21" s="1">
        <v>297</v>
      </c>
      <c r="HY21" s="1">
        <v>0</v>
      </c>
      <c r="HZ21" s="1">
        <v>554</v>
      </c>
      <c r="IA21" s="1">
        <v>11</v>
      </c>
      <c r="IB21" s="1">
        <v>111</v>
      </c>
      <c r="IC21" s="1">
        <v>188</v>
      </c>
      <c r="ID21" s="1">
        <v>259</v>
      </c>
      <c r="IE21" s="1">
        <v>2</v>
      </c>
      <c r="IF21" s="1">
        <v>571</v>
      </c>
      <c r="IG21" s="1">
        <v>0</v>
      </c>
      <c r="IH21" s="1">
        <v>0</v>
      </c>
      <c r="II21" s="1">
        <v>239</v>
      </c>
      <c r="IJ21" s="1">
        <v>282</v>
      </c>
      <c r="IK21" s="1">
        <v>0</v>
      </c>
      <c r="IL21" s="1">
        <v>521</v>
      </c>
      <c r="IM21" s="26">
        <f>IFERROR(Tableau17[[#This Row],[LDIV]]/Tableau17[[#This Row],[Total général]],"")</f>
        <v>0</v>
      </c>
      <c r="IN21" s="26">
        <f>IFERROR(Tableau17[[#This Row],[LDVC]]/Tableau17[[#This Row],[Total général]],"")</f>
        <v>0</v>
      </c>
      <c r="IO21" s="26">
        <f>IFERROR(Tableau17[[#This Row],[LDVD]]/Tableau17[[#This Row],[Total général]],"")</f>
        <v>0.18411552346570398</v>
      </c>
      <c r="IP21" s="26">
        <f>IFERROR(Tableau17[[#This Row],[LDVG]]/Tableau17[[#This Row],[Total général]],"")</f>
        <v>4.1516245487364621E-2</v>
      </c>
      <c r="IQ21" s="26">
        <f>IFERROR(Tableau17[[#This Row],[LEXD]]/Tableau17[[#This Row],[Total général]],"")</f>
        <v>0</v>
      </c>
      <c r="IR21" s="26">
        <f>IFERROR(Tableau17[[#This Row],[LEXG]]/Tableau17[[#This Row],[Total général]],"")</f>
        <v>0</v>
      </c>
      <c r="IS21" s="26">
        <f>IFERROR(Tableau17[[#This Row],[LLR]]/Tableau17[[#This Row],[Total général]],"")</f>
        <v>7.7617328519855602E-2</v>
      </c>
      <c r="IT21" s="26">
        <f>IFERROR(Tableau17[[#This Row],[LREM]]/Tableau17[[#This Row],[Total général]],"")</f>
        <v>7.5812274368231042E-2</v>
      </c>
      <c r="IU21" s="26">
        <f>IFERROR(Tableau17[[#This Row],[LRN]]/Tableau17[[#This Row],[Total général]],"")</f>
        <v>0.1263537906137184</v>
      </c>
      <c r="IV21" s="26">
        <f>IFERROR(Tableau17[[#This Row],[LUG]]/Tableau17[[#This Row],[Total général]],"")</f>
        <v>0.40252707581227437</v>
      </c>
      <c r="IW21" s="26">
        <f>IFERROR(Tableau17[[#This Row],[LVEC]]/Tableau17[[#This Row],[Total général]],"")</f>
        <v>9.2057761732851989E-2</v>
      </c>
      <c r="IX21" s="26">
        <f>IFERROR(Tableau17[[#This Row],[2008-T1-LCMD]]/Tableau17[[#This Row],[2008-T1-TOTAL]],"")</f>
        <v>6.515957446808511E-2</v>
      </c>
      <c r="IY21" s="26">
        <f>IFERROR(Tableau17[[#This Row],[2008-T1-LDVD]]/Tableau17[[#This Row],[2008-T1-TOTAL]],"")</f>
        <v>2.6595744680851063E-3</v>
      </c>
      <c r="IZ21" s="26">
        <f>IFERROR(Tableau17[[#This Row],[2008-T1-LEXD]]/Tableau17[[#This Row],[2008-T1-TOTAL]],"")</f>
        <v>1.1968085106382979E-2</v>
      </c>
      <c r="JA21" s="26">
        <f>IFERROR(Tableau17[[#This Row],[2008-T1-LEXG]]/Tableau17[[#This Row],[2008-T1-TOTAL]],"")</f>
        <v>7.8457446808510634E-2</v>
      </c>
      <c r="JB21" s="26">
        <f>IFERROR(Tableau17[[#This Row],[2008-T1-LFN]]/Tableau17[[#This Row],[2008-T1-TOTAL]],"")</f>
        <v>6.515957446808511E-2</v>
      </c>
      <c r="JC21" s="26">
        <f>IFERROR(Tableau17[[#This Row],[2008-T1-LMAJ]]/Tableau17[[#This Row],[2008-T1-TOTAL]],"")</f>
        <v>0.42952127659574468</v>
      </c>
      <c r="JD21" s="26">
        <f>IFERROR(Tableau17[[#This Row],[2008-T1-LUG]]/Tableau17[[#This Row],[2008-T1-TOTAL]],"")</f>
        <v>0.34707446808510639</v>
      </c>
      <c r="JE21" s="26">
        <f>IFERROR(Tableau17[[#This Row],[2008-T2-LFN]]/Tableau17[[#This Row],[2008-T2-TOTAL]],"")</f>
        <v>0</v>
      </c>
      <c r="JF21" s="26">
        <f>IFERROR(Tableau17[[#This Row],[2008-T2-LGC]]/Tableau17[[#This Row],[2008-T2-TOTAL]],"")</f>
        <v>0.48427672955974843</v>
      </c>
      <c r="JG21" s="26">
        <f>IFERROR(Tableau17[[#This Row],[2008-T2-LMAJ]]/Tableau17[[#This Row],[2008-T2-TOTAL]],"")</f>
        <v>0.51572327044025157</v>
      </c>
      <c r="JH21" s="26">
        <f>IFERROR(Tableau17[[#This Row],[2008-T2-LUG]]/Tableau17[[#This Row],[2008-T2-TOTAL]],"")</f>
        <v>0</v>
      </c>
      <c r="JI21" s="26">
        <f>IFERROR(Tableau17[[#This Row],[2014-T1-LDIV]]/Tableau17[[#This Row],[2014-T1-TOTAL]],"")</f>
        <v>1.4492753623188406E-2</v>
      </c>
      <c r="JJ21" s="26">
        <f>IFERROR(Tableau17[[#This Row],[2014-T1-LDVD]]/Tableau17[[#This Row],[2014-T1-TOTAL]],"")</f>
        <v>2.8985507246376812E-3</v>
      </c>
      <c r="JK21" s="26">
        <f>IFERROR(Tableau17[[#This Row],[2014-T1-LDVG]]/Tableau17[[#This Row],[2014-T1-TOTAL]],"")</f>
        <v>6.6666666666666666E-2</v>
      </c>
      <c r="JL21" s="26">
        <f>IFERROR(Tableau17[[#This Row],[2014-T1-LEXG]]/Tableau17[[#This Row],[2014-T1-TOTAL]],"")</f>
        <v>0</v>
      </c>
      <c r="JM21" s="26">
        <f>IFERROR(Tableau17[[#This Row],[2014-T1-LFG]]/Tableau17[[#This Row],[2014-T1-TOTAL]],"")</f>
        <v>6.8115942028985507E-2</v>
      </c>
      <c r="JN21" s="26">
        <f>IFERROR(Tableau17[[#This Row],[2014-T1-LFN]]/Tableau17[[#This Row],[2014-T1-TOTAL]],"")</f>
        <v>0.16521739130434782</v>
      </c>
      <c r="JO21" s="26">
        <f>IFERROR(Tableau17[[#This Row],[2014-T1-LUD]]/Tableau17[[#This Row],[2014-T1-TOTAL]],"")</f>
        <v>0.37101449275362319</v>
      </c>
      <c r="JP21" s="26">
        <f>IFERROR(Tableau17[[#This Row],[2014-T1-LUG]]/Tableau17[[#This Row],[2014-T1-TOTAL]],"")</f>
        <v>0.31159420289855072</v>
      </c>
      <c r="JQ21" s="26">
        <f>IFERROR(Tableau17[[#This Row],[2014-T2-LFN]]/Tableau17[[#This Row],[2014-T2-TOTAL]],"")</f>
        <v>0.18092566619915848</v>
      </c>
      <c r="JR21" s="26">
        <f>IFERROR(Tableau17[[#This Row],[2014-T2-LUD]]/Tableau17[[#This Row],[2014-T2-TOTAL]],"")</f>
        <v>0.42215988779803648</v>
      </c>
      <c r="JS21" s="26">
        <f>IFERROR(Tableau17[[#This Row],[2014-T2-LUG]]/Tableau17[[#This Row],[2014-T2-TOTAL]],"")</f>
        <v>0.39691444600280507</v>
      </c>
      <c r="JT21" s="26">
        <f>IFERROR(Tableau17[[#This Row],[2015-T1-BC-DIV]]/Tableau17[[#This Row],[2015-T1-TOTAL]],"")</f>
        <v>1.9298245614035089E-2</v>
      </c>
      <c r="JU21" s="26">
        <f>IFERROR(Tableau17[[#This Row],[2015-T1-BC-DLF]]/Tableau17[[#This Row],[2015-T1-TOTAL]],"")</f>
        <v>0</v>
      </c>
      <c r="JV21" s="26">
        <f>IFERROR(Tableau17[[#This Row],[2015-T1-BC-DVD]]/Tableau17[[#This Row],[2015-T1-TOTAL]],"")</f>
        <v>0</v>
      </c>
      <c r="JW21" s="26">
        <f>IFERROR(Tableau17[[#This Row],[2015-T1-BC-DVG]]/Tableau17[[#This Row],[2015-T1-TOTAL]],"")</f>
        <v>0</v>
      </c>
      <c r="JX21" s="26">
        <f>IFERROR(Tableau17[[#This Row],[2015-T1-BC-FG]]/Tableau17[[#This Row],[2015-T1-TOTAL]],"")</f>
        <v>0.12631578947368421</v>
      </c>
      <c r="JY21" s="26">
        <f>IFERROR(Tableau17[[#This Row],[2015-T1-BC-FN]]/Tableau17[[#This Row],[2015-T1-TOTAL]],"")</f>
        <v>0.2614035087719298</v>
      </c>
      <c r="JZ21" s="26">
        <f>IFERROR(Tableau17[[#This Row],[2015-T1-BC-MDM]]/Tableau17[[#This Row],[2015-T1-TOTAL]],"")</f>
        <v>0</v>
      </c>
      <c r="KA21" s="26">
        <f>IFERROR(Tableau17[[#This Row],[2015-T1-BC-RDG]]/Tableau17[[#This Row],[2015-T1-TOTAL]],"")</f>
        <v>2.6315789473684209E-2</v>
      </c>
      <c r="KB21" s="26">
        <f>IFERROR(Tableau17[[#This Row],[2015-T1-BC-SOC]]/Tableau17[[#This Row],[2015-T1-TOTAL]],"")</f>
        <v>0</v>
      </c>
      <c r="KC21" s="26">
        <f>IFERROR(Tableau17[[#This Row],[2015-T1-BC-UD]]/Tableau17[[#This Row],[2015-T1-TOTAL]],"")</f>
        <v>0.27719298245614032</v>
      </c>
      <c r="KD21" s="26">
        <f>IFERROR(Tableau17[[#This Row],[2015-T1-BC-UG]]/Tableau17[[#This Row],[2015-T1-TOTAL]],"")</f>
        <v>0.28947368421052633</v>
      </c>
      <c r="KE21" s="26">
        <f>IFERROR(Tableau17[[#This Row],[2015-T1-BC-VEC]]/Tableau17[[#This Row],[2015-T1-TOTAL]],"")</f>
        <v>0</v>
      </c>
      <c r="KF21" s="26">
        <f>IFERROR(Tableau17[[#This Row],[2015-T2-BC-DVG]]/Tableau17[[#This Row],[2015-T2-TOTAL]],"")</f>
        <v>0</v>
      </c>
      <c r="KG21" s="26">
        <f>IFERROR(Tableau17[[#This Row],[2015-T2-BC-FN]]/Tableau17[[#This Row],[2015-T2-TOTAL]],"")</f>
        <v>0.3268101761252446</v>
      </c>
      <c r="KH21" s="26">
        <f>IFERROR(Tableau17[[#This Row],[2015-T2-BC-SOC]]/Tableau17[[#This Row],[2015-T2-TOTAL]],"")</f>
        <v>0</v>
      </c>
      <c r="KI21" s="26">
        <f>IFERROR(Tableau17[[#This Row],[2015-T2-BC-UD]]/Tableau17[[#This Row],[2015-T2-TOTAL]],"")</f>
        <v>0.67318982387475534</v>
      </c>
      <c r="KJ21" s="26">
        <f>IFERROR(Tableau17[[#This Row],[2015-T2-BC-UG]]/Tableau17[[#This Row],[2015-T2-TOTAL]],"")</f>
        <v>0</v>
      </c>
      <c r="KK21" s="26">
        <f>IFERROR(Tableau17[[#This Row],[2017 (L)-T1-COM]]/Tableau17[[#This Row],[2017 (L)-T1-TOTAL]],"")</f>
        <v>4.553415061295972E-2</v>
      </c>
      <c r="KL21" s="26">
        <f>IFERROR(Tableau17[[#This Row],[2017 (L)-T1-DIV]]/Tableau17[[#This Row],[2017 (L)-T1-TOTAL]],"")</f>
        <v>3.5026269702276708E-3</v>
      </c>
      <c r="KM21" s="26">
        <f>IFERROR(Tableau17[[#This Row],[2017 (L)-T1-DLF]]/Tableau17[[#This Row],[2017 (L)-T1-TOTAL]],"")</f>
        <v>1.9264448336252189E-2</v>
      </c>
      <c r="KN21" s="26">
        <f>IFERROR(Tableau17[[#This Row],[2017 (L)-T1-DVD]]/Tableau17[[#This Row],[2017 (L)-T1-TOTAL]],"")</f>
        <v>2.9772329246935202E-2</v>
      </c>
      <c r="KO21" s="26">
        <f>IFERROR(Tableau17[[#This Row],[2017 (L)-T1-DVG]]/Tableau17[[#This Row],[2017 (L)-T1-TOTAL]],"")</f>
        <v>0</v>
      </c>
      <c r="KP21" s="26">
        <f>IFERROR(Tableau17[[#This Row],[2017 (L)-T1-ECO]]/Tableau17[[#This Row],[2017 (L)-T1-TOTAL]],"")</f>
        <v>8.7565674255691769E-2</v>
      </c>
      <c r="KQ21" s="26">
        <f>IFERROR(Tableau17[[#This Row],[2017 (L)-T1-EXD]]/Tableau17[[#This Row],[2017 (L)-T1-TOTAL]],"")</f>
        <v>0</v>
      </c>
      <c r="KR21" s="26">
        <f>IFERROR(Tableau17[[#This Row],[2017 (L)-T1-EXG]]/Tableau17[[#This Row],[2017 (L)-T1-TOTAL]],"")</f>
        <v>7.0052539404553416E-3</v>
      </c>
      <c r="KS21" s="26">
        <f>IFERROR(Tableau17[[#This Row],[2017 (L)-T1-FI]]/Tableau17[[#This Row],[2017 (L)-T1-TOTAL]],"")</f>
        <v>0.29772329246935203</v>
      </c>
      <c r="KT21" s="26">
        <f>IFERROR(Tableau17[[#This Row],[2017 (L)-T1-FN]]/Tableau17[[#This Row],[2017 (L)-T1-TOTAL]],"")</f>
        <v>0</v>
      </c>
      <c r="KU21" s="26">
        <f>IFERROR(Tableau17[[#This Row],[2017 (L)-T1-LR]]/Tableau17[[#This Row],[2017 (L)-T1-TOTAL]],"")</f>
        <v>0.16462346760070051</v>
      </c>
      <c r="KV21" s="26">
        <f>IFERROR(Tableau17[[#This Row],[2017 (L)-T1-MDM]]/Tableau17[[#This Row],[2017 (L)-T1-TOTAL]],"")</f>
        <v>0</v>
      </c>
      <c r="KW21" s="26">
        <f>IFERROR(Tableau17[[#This Row],[2017 (L)-T1-RDG]]/Tableau17[[#This Row],[2017 (L)-T1-TOTAL]],"")</f>
        <v>1.5761821366024518E-2</v>
      </c>
      <c r="KX21" s="26">
        <f>IFERROR(Tableau17[[#This Row],[2017 (L)-T1-REG]]/Tableau17[[#This Row],[2017 (L)-T1-TOTAL]],"")</f>
        <v>0</v>
      </c>
      <c r="KY21" s="26">
        <f>IFERROR(Tableau17[[#This Row],[2017 (L)-T1-REM]]/Tableau17[[#This Row],[2017 (L)-T1-TOTAL]],"")</f>
        <v>0.32924693520140103</v>
      </c>
      <c r="KZ21" s="26">
        <f>IFERROR(Tableau17[[#This Row],[2017 (L)-T1-SOC]]/Tableau17[[#This Row],[2017 (L)-T1-TOTAL]],"")</f>
        <v>0</v>
      </c>
      <c r="LA21" s="26">
        <f>IFERROR(Tableau17[[#This Row],[2017 (L)-T1-UDI]]/Tableau17[[#This Row],[2017 (L)-T1-TOTAL]],"")</f>
        <v>0</v>
      </c>
      <c r="LB21" s="26">
        <f>IFERROR(Tableau17[[#This Row],[2017 (L)-T2-FI]]/Tableau17[[#This Row],[2017 (L)-T2-TOTAL]],"")</f>
        <v>0.5412667946257198</v>
      </c>
      <c r="LC21" s="26">
        <f>IFERROR(Tableau17[[#This Row],[2017 (L)-T2-FN]]/Tableau17[[#This Row],[2017 (L)-T2-TOTAL]],"")</f>
        <v>0</v>
      </c>
      <c r="LD21" s="26">
        <f>IFERROR(Tableau17[[#This Row],[2017 (L)-T2-LR]]/Tableau17[[#This Row],[2017 (L)-T2-TOTAL]],"")</f>
        <v>0</v>
      </c>
      <c r="LE21" s="26">
        <f>IFERROR(Tableau17[[#This Row],[2017 (L)-T2-MDM]]/Tableau17[[#This Row],[2017 (L)-T2-TOTAL]],"")</f>
        <v>0</v>
      </c>
      <c r="LF21" s="26">
        <f>IFERROR(Tableau17[[#This Row],[2017 (L)-T2-REM]]/Tableau17[[#This Row],[2017 (L)-T2-TOTAL]],"")</f>
        <v>0.45873320537428025</v>
      </c>
      <c r="LG21" s="26">
        <f>IFERROR(Tableau17[[#This Row],[2017-T1-ARTHAUD Nathalie]]/Tableau17[[#This Row],[2017-T1-TOTAL]],"")</f>
        <v>4.0201005025125632E-3</v>
      </c>
      <c r="LH21" s="26">
        <f>IFERROR(Tableau17[[#This Row],[2017-T1-ASSELINEAU Fran]]/Tableau17[[#This Row],[2017-T1-TOTAL]],"")</f>
        <v>9.0452261306532659E-3</v>
      </c>
      <c r="LI21" s="26">
        <f>IFERROR(Tableau17[[#This Row],[2017-T1-CHEMINADE Jacques]]/Tableau17[[#This Row],[2017-T1-TOTAL]],"")</f>
        <v>1.0050251256281408E-3</v>
      </c>
      <c r="LJ21" s="26">
        <f>IFERROR(Tableau17[[#This Row],[2017-T1-DUPONT-AIGNAN Nicolas]]/Tableau17[[#This Row],[2017-T1-TOTAL]],"")</f>
        <v>3.3165829145728645E-2</v>
      </c>
      <c r="LK21" s="26">
        <f>IFERROR(Tableau17[[#This Row],[2017-T1-FILLON Fran]]/Tableau17[[#This Row],[2017-T1-TOTAL]],"")</f>
        <v>0.15477386934673368</v>
      </c>
      <c r="LL21" s="26">
        <f>IFERROR(Tableau17[[#This Row],[2017-T1-HAMON Beno]]/Tableau17[[#This Row],[2017-T1-TOTAL]],"")</f>
        <v>7.8391959798994978E-2</v>
      </c>
      <c r="LM21" s="26">
        <f>IFERROR(Tableau17[[#This Row],[2017-T1-LASSALLE Jean]]/Tableau17[[#This Row],[2017-T1-TOTAL]],"")</f>
        <v>8.0402010050251264E-3</v>
      </c>
      <c r="LN21" s="26">
        <f>IFERROR(Tableau17[[#This Row],[2017-T1-LE PEN Marine]]/Tableau17[[#This Row],[2017-T1-TOTAL]],"")</f>
        <v>0.19095477386934673</v>
      </c>
      <c r="LO21" s="26">
        <f>IFERROR(Tableau17[[#This Row],[2017-T1-M Jean-Luc]]/Tableau17[[#This Row],[2017-T1-TOTAL]],"")</f>
        <v>0.28643216080402012</v>
      </c>
      <c r="LP21" s="26">
        <f>IFERROR(Tableau17[[#This Row],[2017-T1-MACRON Emmanuel]]/Tableau17[[#This Row],[2017-T1-TOTAL]],"")</f>
        <v>0.22713567839195981</v>
      </c>
      <c r="LQ21" s="26">
        <f>IFERROR(Tableau17[[#This Row],[2017-T1-POUTOU Philippe]]/Tableau17[[#This Row],[2017-T1-TOTAL]],"")</f>
        <v>7.0351758793969852E-3</v>
      </c>
      <c r="LR21" s="26">
        <f>IFERROR(Tableau17[[#This Row],[2017-T2-LE PEN Marine]]/Tableau17[[#This Row],[2017-T2-TOTAL]],"")</f>
        <v>0.28983833718244806</v>
      </c>
      <c r="LS21" s="26">
        <f>IFERROR(Tableau17[[#This Row],[2017-T2-MACRON Emmanuel]]/Tableau17[[#This Row],[2017-T2-TOTAL]],"")</f>
        <v>0.710161662817552</v>
      </c>
      <c r="LT21" s="26">
        <f>IFERROR(Tableau17[[#This Row],[2019-T1-ALEXANDRE Audric]]/Tableau17[[#This Row],[2019-T1-TOTAL]],"")</f>
        <v>0</v>
      </c>
      <c r="LU21" s="26">
        <f>IFERROR(Tableau17[[#This Row],[2019-T1-ARTHAUD Nathalie]]/Tableau17[[#This Row],[2019-T1-TOTAL]],"")</f>
        <v>3.2626427406199023E-3</v>
      </c>
      <c r="LV21" s="26">
        <f>IFERROR(Tableau17[[#This Row],[2019-T1-ASSELINEAU François]]/Tableau17[[#This Row],[2019-T1-TOTAL]],"")</f>
        <v>1.468189233278956E-2</v>
      </c>
      <c r="LW21" s="26">
        <f>IFERROR(Tableau17[[#This Row],[2019-T1-AUBRY Manon]]/Tableau17[[#This Row],[2019-T1-TOTAL]],"")</f>
        <v>9.2985318107667206E-2</v>
      </c>
      <c r="LX21" s="26">
        <f>IFERROR(Tableau17[[#This Row],[2019-T1-AZERGUI Nagib]]/Tableau17[[#This Row],[2019-T1-TOTAL]],"")</f>
        <v>8.1566068515497546E-3</v>
      </c>
      <c r="LY21" s="26">
        <f>IFERROR(Tableau17[[#This Row],[2019-T1-BARDELLA Jordan]]/Tableau17[[#This Row],[2019-T1-TOTAL]],"")</f>
        <v>0.20065252854812399</v>
      </c>
      <c r="LZ21" s="26">
        <f>IFERROR(Tableau17[[#This Row],[2019-T1-BELLAMY François-Xavier]]/Tableau17[[#This Row],[2019-T1-TOTAL]],"")</f>
        <v>6.3621533442088096E-2</v>
      </c>
      <c r="MA21" s="26">
        <f>IFERROR(Tableau17[[#This Row],[2019-T1-BIDOU Olivier]]/Tableau17[[#This Row],[2019-T1-TOTAL]],"")</f>
        <v>1.6313213703099511E-3</v>
      </c>
      <c r="MB21" s="26">
        <f>IFERROR(Tableau17[[#This Row],[2019-T1-BOURG Dominique]]/Tableau17[[#This Row],[2019-T1-TOTAL]],"")</f>
        <v>1.794453507340946E-2</v>
      </c>
      <c r="MC21" s="26">
        <f>IFERROR(Tableau17[[#This Row],[2019-T1-BROSSAT Ian]]/Tableau17[[#This Row],[2019-T1-TOTAL]],"")</f>
        <v>3.588907014681892E-2</v>
      </c>
      <c r="MD21" s="26">
        <f>IFERROR(Tableau17[[#This Row],[2019-T1-CAILLAUD Sophie]]/Tableau17[[#This Row],[2019-T1-TOTAL]],"")</f>
        <v>0</v>
      </c>
      <c r="ME21" s="26">
        <f>IFERROR(Tableau17[[#This Row],[2019-T1-CAMUS Renaud]]/Tableau17[[#This Row],[2019-T1-TOTAL]],"")</f>
        <v>0</v>
      </c>
      <c r="MF21" s="26">
        <f>IFERROR(Tableau17[[#This Row],[2019-T1-CHALENÇON Christophe]]/Tableau17[[#This Row],[2019-T1-TOTAL]],"")</f>
        <v>0</v>
      </c>
      <c r="MG21" s="26">
        <f>IFERROR(Tableau17[[#This Row],[2019-T1-CORBET Cathy Denise Ginette]]/Tableau17[[#This Row],[2019-T1-TOTAL]],"")</f>
        <v>0</v>
      </c>
      <c r="MH21" s="26">
        <f>IFERROR(Tableau17[[#This Row],[2019-T1-DE PREVOISIN Robert]]/Tableau17[[#This Row],[2019-T1-TOTAL]],"")</f>
        <v>0</v>
      </c>
      <c r="MI21" s="26">
        <f>IFERROR(Tableau17[[#This Row],[2019-T1-DELFEL Thérèse]]/Tableau17[[#This Row],[2019-T1-TOTAL]],"")</f>
        <v>0</v>
      </c>
      <c r="MJ21" s="26">
        <f>IFERROR(Tableau17[[#This Row],[2019-T1-DIEUMEGARD Pierre]]/Tableau17[[#This Row],[2019-T1-TOTAL]],"")</f>
        <v>0</v>
      </c>
      <c r="MK21" s="26">
        <f>IFERROR(Tableau17[[#This Row],[2019-T1-DUPONT-AIGNAN Nicolas]]/Tableau17[[#This Row],[2019-T1-TOTAL]],"")</f>
        <v>2.4469820554649267E-2</v>
      </c>
      <c r="ML21" s="26">
        <f>IFERROR(Tableau17[[#This Row],[2019-T1-GERNIGON Yves]]/Tableau17[[#This Row],[2019-T1-TOTAL]],"")</f>
        <v>0</v>
      </c>
      <c r="MM21" s="26">
        <f>IFERROR(Tableau17[[#This Row],[2019-T1-GLUCKSMANN Raphaël]]/Tableau17[[#This Row],[2019-T1-TOTAL]],"")</f>
        <v>5.2202283849918436E-2</v>
      </c>
      <c r="MN21" s="26">
        <f>IFERROR(Tableau17[[#This Row],[2019-T1-HAMON Benoît]]/Tableau17[[#This Row],[2019-T1-TOTAL]],"")</f>
        <v>7.01468189233279E-2</v>
      </c>
      <c r="MO21" s="26">
        <f>IFERROR(Tableau17[[#This Row],[2019-T1-HELGEN Gilles]]/Tableau17[[#This Row],[2019-T1-TOTAL]],"")</f>
        <v>0</v>
      </c>
      <c r="MP21" s="26">
        <f>IFERROR(Tableau17[[#This Row],[2019-T1-JADOT Yannick]]/Tableau17[[#This Row],[2019-T1-TOTAL]],"")</f>
        <v>0.19412724306688417</v>
      </c>
      <c r="MQ21" s="26">
        <f>IFERROR(Tableau17[[#This Row],[2019-T1-LAGARDE Jean-Christophe]]/Tableau17[[#This Row],[2019-T1-TOTAL]],"")</f>
        <v>1.468189233278956E-2</v>
      </c>
      <c r="MR21" s="26">
        <f>IFERROR(Tableau17[[#This Row],[2019-T1-LALANNE Francis]]/Tableau17[[#This Row],[2019-T1-TOTAL]],"")</f>
        <v>4.8939641109298528E-3</v>
      </c>
      <c r="MS21" s="26">
        <f>IFERROR(Tableau17[[#This Row],[2019-T1-LOISEAU Nathalie]]/Tableau17[[#This Row],[2019-T1-TOTAL]],"")</f>
        <v>0.20065252854812399</v>
      </c>
      <c r="MT21" s="26">
        <f>IFERROR(Tableau17[[#This Row],[2019-T1-MARIE Florie]]/Tableau17[[#This Row],[2019-T1-TOTAL]],"")</f>
        <v>0</v>
      </c>
      <c r="MU21" s="26">
        <f>IFERROR(Tableau17[[#This Row],[2008-T1-MACROEXTRDROITE]]/Tableau17[[#This Row],[2008-T1-MACROTOTALE]],"")</f>
        <v>7.7127659574468085E-2</v>
      </c>
      <c r="MV21" s="26">
        <f>IFERROR(Tableau17[[#This Row],[2008-T1-MACRODROITE]]/Tableau17[[#This Row],[2008-T1-MACROTOTALE]],"")</f>
        <v>0.49734042553191488</v>
      </c>
      <c r="MW21" s="26">
        <f>IFERROR(Tableau17[[#This Row],[2008-T1-MACROCENTRE]]/Tableau17[[#This Row],[2008-T1-MACROTOTALE]],"")</f>
        <v>0</v>
      </c>
      <c r="MX21" s="26">
        <f>IFERROR(Tableau17[[#This Row],[2008-T1-MACROGAUCHE]]/Tableau17[[#This Row],[2008-T1-MACROTOTALE]],"")</f>
        <v>0.42553191489361702</v>
      </c>
      <c r="MY21" s="26">
        <f>IFERROR(Tableau17[[#This Row],[2008-T1-MACROAUTRE]]/Tableau17[[#This Row],[2008-T1-MACROTOTALE]],"")</f>
        <v>0</v>
      </c>
      <c r="MZ21" s="26">
        <f>IFERROR(Tableau17[[#This Row],[2008-T2-MACROEXTRDROITE]]/Tableau17[[#This Row],[2008-T2-MACROTOTALE]],"")</f>
        <v>0</v>
      </c>
      <c r="NA21" s="26">
        <f>IFERROR(Tableau17[[#This Row],[2008-T2-MACRODROITE]]/Tableau17[[#This Row],[2008-T2-MACROTOTALE]],"")</f>
        <v>0.51572327044025157</v>
      </c>
      <c r="NB21" s="26">
        <f>IFERROR(Tableau17[[#This Row],[2008-T2-MACROCENTRE]]/Tableau17[[#This Row],[2008-T2-MACROTOTALE]],"")</f>
        <v>0</v>
      </c>
      <c r="NC21" s="26">
        <f>IFERROR(Tableau17[[#This Row],[2008-T2-MACROGAUCHE]]/Tableau17[[#This Row],[2008-T2-MACROTOTALE]],"")</f>
        <v>0.48427672955974843</v>
      </c>
      <c r="ND21" s="26">
        <f>IFERROR(Tableau17[[#This Row],[2008-T2-MACROAUTRE]]/Tableau17[[#This Row],[2008-T2-MACROTOTALE]],"")</f>
        <v>0</v>
      </c>
      <c r="NE21" s="26">
        <f>IFERROR(Tableau17[[#This Row],[2014-T1-MACROEXTRDROITE]]/Tableau17[[#This Row],[2014-T1-MACROTOTALE]],"")</f>
        <v>0.16521739130434782</v>
      </c>
      <c r="NF21" s="26">
        <f>IFERROR(Tableau17[[#This Row],[2014-T1-MACRODROITE]]/Tableau17[[#This Row],[2014-T1-MACROTOTALE]],"")</f>
        <v>0.37391304347826088</v>
      </c>
      <c r="NG21" s="26">
        <f>IFERROR(Tableau17[[#This Row],[2014-T1-MACROCENTRE]]/Tableau17[[#This Row],[2014-T1-MACROTOTALE]],"")</f>
        <v>1.4492753623188406E-2</v>
      </c>
      <c r="NH21" s="26">
        <f>IFERROR(Tableau17[[#This Row],[2014-T1-MACROGAUCHE]]/Tableau17[[#This Row],[2014-T1-MACROTOTALE]],"")</f>
        <v>0.44637681159420289</v>
      </c>
      <c r="NI21" s="26">
        <f>IFERROR(Tableau17[[#This Row],[2014-T1-MACROAUTRE]]/Tableau17[[#This Row],[2014-T1-MACROTOTALE]],"")</f>
        <v>0</v>
      </c>
      <c r="NJ21" s="26">
        <f>IFERROR(Tableau17[[#This Row],[2014-T2-MACROEXTRDROITE]]/Tableau17[[#This Row],[2014-T2-MACROTOTALE]],"")</f>
        <v>0.18092566619915848</v>
      </c>
      <c r="NK21" s="26">
        <f>IFERROR(Tableau17[[#This Row],[2014-T2-MACRODROITE]]/Tableau17[[#This Row],[2014-T2-MACROTOTALE]],"")</f>
        <v>0.42215988779803648</v>
      </c>
      <c r="NL21" s="26">
        <f>IFERROR(Tableau17[[#This Row],[2014-T2-MACROCENTRE]]/Tableau17[[#This Row],[2014-T2-MACROTOTALE]],"")</f>
        <v>0</v>
      </c>
      <c r="NM21" s="26">
        <f>IFERROR(Tableau17[[#This Row],[2014-T2-MACROGAUCHE]]/Tableau17[[#This Row],[2014-T2-MACROTOTALE]],"")</f>
        <v>0.39691444600280507</v>
      </c>
      <c r="NN21" s="26">
        <f>IFERROR(Tableau17[[#This Row],[2014-T2-MACROAUTRE]]/Tableau17[[#This Row],[2014-T2-MACROTOTALE]],"")</f>
        <v>0</v>
      </c>
      <c r="NO21" s="26">
        <f>IFERROR( Tableau17[[#This Row],[2015-T1-MACROEXTRDROITE]]/Tableau17[[#This Row],[2015-T1-MACROTOTALE]],"")</f>
        <v>0.2614035087719298</v>
      </c>
      <c r="NP21" s="26">
        <f>IFERROR(Tableau17[[#This Row],[2015-T1-MACRODROITE]]/Tableau17[[#This Row],[2015-T1-MACROTOTALE]],"")</f>
        <v>0.27719298245614032</v>
      </c>
      <c r="NQ21" s="26">
        <f>IFERROR(Tableau17[[#This Row],[2015-T1-MACROCENTRE]]/Tableau17[[#This Row],[2015-T1-MACROTOTALE]],"")</f>
        <v>0</v>
      </c>
      <c r="NR21" s="26">
        <f>IFERROR(Tableau17[[#This Row],[2015-T1-MACROGAUCHE]]/Tableau17[[#This Row],[2015-T1-MACROTOTALE]],"")</f>
        <v>0.44210526315789472</v>
      </c>
      <c r="NS21" s="26">
        <f>IFERROR(Tableau17[[#This Row],[2015-T1-MACROAUTRE]]/Tableau17[[#This Row],[2015-T1-MACROTOTALE]],"")</f>
        <v>1.9298245614035089E-2</v>
      </c>
      <c r="NT21" s="26">
        <f>IFERROR(Tableau17[[#This Row],[2015-T2-MACROEXTRDROITE]]/Tableau17[[#This Row],[2015-T2-MACROTOTALE]],"")</f>
        <v>0.3268101761252446</v>
      </c>
      <c r="NU21" s="26">
        <f>IFERROR(Tableau17[[#This Row],[2015-T2-MACRODROITE]]/Tableau17[[#This Row],[2015-T2-MACROTOTALE]],"")</f>
        <v>0.67318982387475534</v>
      </c>
      <c r="NV21" s="26">
        <f>IFERROR(Tableau17[[#This Row],[2015-T2-MACROCENTRE]]/Tableau17[[#This Row],[2015-T2-MACROTOTALE]],"")</f>
        <v>0</v>
      </c>
      <c r="NW21" s="26">
        <f>IFERROR(Tableau17[[#This Row],[2015-T2-MACROGAUCHE]]/Tableau17[[#This Row],[2015-T2-MACROTOTALE]],"")</f>
        <v>0</v>
      </c>
      <c r="NX21" s="26">
        <f>IFERROR(Tableau17[[#This Row],[2015-T2-MACROAUTRE]]/Tableau17[[#This Row],[2015-T2-MACROTOTALE]],"")</f>
        <v>0</v>
      </c>
      <c r="NY21" s="26">
        <f>IFERROR(Tableau17[[#This Row],[2017-T1-MACROEXTRDROITE]]/Tableau17[[#This Row],[2017-T1-MACROTOTALE]],"")</f>
        <v>0.23417085427135678</v>
      </c>
      <c r="NZ21" s="26">
        <f>IFERROR(Tableau17[[#This Row],[2017-T1-MACRODROITE]]/Tableau17[[#This Row],[2017-T1-MACROTOTALE]],"")</f>
        <v>0.15477386934673368</v>
      </c>
      <c r="OA21" s="26">
        <f>IFERROR(Tableau17[[#This Row],[2017-T1-MACROCENTRE]]/Tableau17[[#This Row],[2017-T1-MACROTOTALE]],"")</f>
        <v>0.22713567839195981</v>
      </c>
      <c r="OB21" s="26">
        <f>IFERROR(Tableau17[[#This Row],[2017-T1-MACROGAUCHE]]/Tableau17[[#This Row],[2017-T1-MACROTOTALE]],"")</f>
        <v>0.37587939698492462</v>
      </c>
      <c r="OC21" s="26">
        <f>IFERROR(Tableau17[[#This Row],[2017-T1-MACROAUTRE]]/Tableau17[[#This Row],[2017-T1-MACROTOTALE]],"")</f>
        <v>8.0402010050251264E-3</v>
      </c>
      <c r="OD21" s="26">
        <f>IFERROR(Tableau17[[#This Row],[2017-T2-MACROEXTRDROITE]]/Tableau17[[#This Row],[2017-T2-MACROTOTALE]],"")</f>
        <v>0.28983833718244806</v>
      </c>
      <c r="OE21" s="26">
        <f>IFERROR(Tableau17[[#This Row],[2017-T2-MACRODROITE]]/Tableau17[[#This Row],[2017-T2-MACROTOTALE]],"")</f>
        <v>0</v>
      </c>
      <c r="OF21" s="26">
        <f>IFERROR(Tableau17[[#This Row],[2017-T2-MACROCENTRE]]/Tableau17[[#This Row],[2017-T2-MACROTOTALE]],"")</f>
        <v>0.710161662817552</v>
      </c>
      <c r="OG21" s="26">
        <f>IFERROR(Tableau17[[#This Row],[2017-T2-MACROGAUCHE]]/Tableau17[[#This Row],[2017-T2-MACROTOTALE]],"")</f>
        <v>0</v>
      </c>
      <c r="OH21" s="26">
        <f>IFERROR(Tableau17[[#This Row],[2017-T2-MACROAUTRE]]/Tableau17[[#This Row],[2017-T2-MACROTOTALE]],"")</f>
        <v>0</v>
      </c>
      <c r="OI21" s="26">
        <f>IFERROR(Tableau17[[#This Row],[2019-T1-MACROEXTRDROITE]]/Tableau17[[#This Row],[2019-T1-MACROTOTALE]],"")</f>
        <v>0.23870967741935484</v>
      </c>
      <c r="OJ21" s="26">
        <f>IFERROR(Tableau17[[#This Row],[2019-T1-MACRODROITE]]/Tableau17[[#This Row],[2019-T1-MACROTOTALE]],"")</f>
        <v>7.7419354838709681E-2</v>
      </c>
      <c r="OK21" s="26">
        <f>IFERROR(Tableau17[[#This Row],[2019-T1-MACROCENTRE]]/Tableau17[[#This Row],[2019-T1-MACROTOTALE]],"")</f>
        <v>0.19838709677419356</v>
      </c>
      <c r="OL21" s="26">
        <f>IFERROR(Tableau17[[#This Row],[2019-T1-MACROGAUCHE]]/Tableau17[[#This Row],[2019-T1-MACROTOTALE]],"")</f>
        <v>0.44354838709677419</v>
      </c>
      <c r="OM21" s="26">
        <f>IFERROR(Tableau17[[#This Row],[2019-T1-MACROAUTRE]]/Tableau17[[#This Row],[2019-T1-MACROTOTALE]],"")</f>
        <v>4.1935483870967745E-2</v>
      </c>
      <c r="ON21" s="26">
        <f>IFERROR(Tableau17[[#This Row],[2020-T1-MACROEXTRDROITE]]/Tableau17[[#This Row],[2020-T1-MACROTOTALE]],"")</f>
        <v>0.1263537906137184</v>
      </c>
      <c r="OO21" s="26">
        <f>IFERROR(Tableau17[[#This Row],[2020-T1-MACRODROITE]]/Tableau17[[#This Row],[2020-T1-MACROTOTALE]],"")</f>
        <v>0.26173285198555957</v>
      </c>
      <c r="OP21" s="26">
        <f>IFERROR(Tableau17[[#This Row],[2020-T1-MACROCENTRE]]/Tableau17[[#This Row],[2020-T1-MACROTOTALE]],"")</f>
        <v>7.5812274368231042E-2</v>
      </c>
      <c r="OQ21" s="26">
        <f>IFERROR(Tableau17[[#This Row],[2020-T1-MACROGAUCHE]]/Tableau17[[#This Row],[2020-T1-MACROTOTALE]],"")</f>
        <v>0.53610108303249093</v>
      </c>
      <c r="OR21" s="26">
        <f>IFERROR(Tableau17[[#This Row],[2020-T1-MACROAUTRE]]/Tableau17[[#This Row],[2020-T1-MACROTOTALE]],"")</f>
        <v>0</v>
      </c>
      <c r="OS21" s="26">
        <f>IFERROR(Tableau17[[#This Row],[2017 (L)-T1-MACROEXTRDROITE]]/Tableau17[[#This Row],[2017 (L)-T1-MACROTOTALE]],"")</f>
        <v>1.9264448336252189E-2</v>
      </c>
      <c r="OT21" s="26">
        <f>IFERROR(Tableau17[[#This Row],[2017 (L)-T1-MACRODROITE]]/Tableau17[[#This Row],[2017 (L)-T1-MACROTOTALE]],"")</f>
        <v>0.19439579684763572</v>
      </c>
      <c r="OU21" s="26">
        <f>IFERROR(Tableau17[[#This Row],[2017 (L)-T1-MACROCENTRE]]/Tableau17[[#This Row],[2017 (L)-T1-MACROTOTALE]],"")</f>
        <v>0.32924693520140103</v>
      </c>
      <c r="OV21" s="26">
        <f>IFERROR(Tableau17[[#This Row],[2017 (L)-T1-MACROGAUCHE]]/Tableau17[[#This Row],[2017 (L)-T1-MACROTOTALE]],"")</f>
        <v>0.45359019264448336</v>
      </c>
      <c r="OW21" s="26">
        <f>IFERROR(Tableau17[[#This Row],[2017 (L)-T1-MACROAUTRE]]/Tableau17[[#This Row],[2017 (L)-T1-MACROTOTALE]],"")</f>
        <v>3.5026269702276708E-3</v>
      </c>
      <c r="OX21" s="26">
        <f>IFERROR(Tableau17[[#This Row],[2017 (L)-T2-MACROEXTRDROITE]]/Tableau17[[#This Row],[2017 (L)-T2-MACROTOTALE]],"")</f>
        <v>0</v>
      </c>
      <c r="OY21" s="26">
        <f>IFERROR(Tableau17[[#This Row],[2017 (L)-T2-MACRODROITE]]/Tableau17[[#This Row],[2017 (L)-T2-MACROTOTALE]],"")</f>
        <v>0</v>
      </c>
      <c r="OZ21" s="26">
        <f>IFERROR(Tableau17[[#This Row],[2017 (L)-T2-MACROCENTRE]]/Tableau17[[#This Row],[2017 (L)-T2-MACROTOTALE]],"")</f>
        <v>0.45873320537428025</v>
      </c>
      <c r="PA21" s="26">
        <f>IFERROR(Tableau17[[#This Row],[2017 (L)-T2-MACROGAUCHE]]/Tableau17[[#This Row],[2017 (L)-T2-MACROTOTALE]],"")</f>
        <v>0.5412667946257198</v>
      </c>
      <c r="PB21" s="26">
        <f>IFERROR(Tableau17[[#This Row],[2017 (L)-T2-MACROAUTRE]]/Tableau17[[#This Row],[2017 (L)-T2-MACROTOTALE]],"")</f>
        <v>0</v>
      </c>
      <c r="PC21" s="26">
        <f>IFERROR(Tableau17[[#This Row],[2008_T1_PROCUS]]/Tableau17[[#This Row],[2008_T1_INSCRITS]],0)</f>
        <v>5.3272450532724502E-3</v>
      </c>
      <c r="PD21" s="26">
        <f>IFERROR(Tableau17[[#This Row],[2008_T2_PROCUS]]/Tableau17[[#This Row],[2008_T2_INSCRITS]],0)</f>
        <v>1.1424219345011425E-2</v>
      </c>
      <c r="PE21" s="26">
        <f>Tableau17[[#This Row],[2014_T1_PROCUS]]/Tableau17[[#This Row],[2014_T1_INSCRITS]]</f>
        <v>2.8793774319066146E-2</v>
      </c>
      <c r="PF21" s="26">
        <f>IFERROR(Tableau17[[#This Row],[2014_T2_PROCUS]]/Tableau17[[#This Row],[2014_T2_INSCRITS]],0)</f>
        <v>4.0498442367601244E-2</v>
      </c>
    </row>
    <row r="22" spans="1:422" hidden="1" x14ac:dyDescent="0.2">
      <c r="A22" s="1">
        <v>2</v>
      </c>
      <c r="B22" s="1" t="s">
        <v>250</v>
      </c>
      <c r="C22" s="1" t="s">
        <v>259</v>
      </c>
      <c r="D22" s="1" t="s">
        <v>259</v>
      </c>
      <c r="E22" s="1">
        <v>204</v>
      </c>
      <c r="F22" s="1">
        <v>5.3698269999999999</v>
      </c>
      <c r="G22" s="1">
        <v>43.297415000000001</v>
      </c>
      <c r="H22" s="3">
        <v>739</v>
      </c>
      <c r="I22" s="3">
        <v>116</v>
      </c>
      <c r="J22" s="1">
        <v>4</v>
      </c>
      <c r="L22" s="1">
        <v>68</v>
      </c>
      <c r="M22" s="1">
        <v>13</v>
      </c>
      <c r="O22" s="1">
        <v>3</v>
      </c>
      <c r="P22" s="1">
        <v>36</v>
      </c>
      <c r="Q22" s="1">
        <v>11</v>
      </c>
      <c r="R22" s="1">
        <v>35</v>
      </c>
      <c r="S22" s="1">
        <v>106</v>
      </c>
      <c r="T22" s="1">
        <v>33</v>
      </c>
      <c r="U22" s="1">
        <v>309</v>
      </c>
      <c r="V22" s="1">
        <v>702</v>
      </c>
      <c r="W22" s="1">
        <v>413</v>
      </c>
      <c r="X22" s="1">
        <v>20</v>
      </c>
      <c r="Y22" s="2">
        <v>0.58831909000000004</v>
      </c>
      <c r="Z22" s="1">
        <v>702</v>
      </c>
      <c r="AA22" s="1">
        <v>443</v>
      </c>
      <c r="AB22" s="1">
        <v>21</v>
      </c>
      <c r="AC22" s="2">
        <v>0.63105412999999999</v>
      </c>
      <c r="AD22" s="1">
        <v>739</v>
      </c>
      <c r="AE22" s="1">
        <v>318</v>
      </c>
      <c r="AF22" s="2">
        <v>0.43031122999999999</v>
      </c>
      <c r="AG22" s="1">
        <f t="shared" si="0"/>
        <v>116</v>
      </c>
      <c r="AH22" s="1">
        <v>811</v>
      </c>
      <c r="AI22" s="1">
        <v>512</v>
      </c>
      <c r="AJ22" s="1">
        <v>25</v>
      </c>
      <c r="AK22" s="2">
        <v>0.63131936</v>
      </c>
      <c r="AN22" s="1">
        <v>0</v>
      </c>
      <c r="AP22" s="1">
        <v>677</v>
      </c>
      <c r="AQ22" s="1">
        <v>356</v>
      </c>
      <c r="AR22" s="2">
        <v>0.52584934000000005</v>
      </c>
      <c r="AS22" s="1">
        <v>676</v>
      </c>
      <c r="AT22" s="1">
        <v>356</v>
      </c>
      <c r="AU22" s="2">
        <v>0.52662721999999995</v>
      </c>
      <c r="AV22" s="1">
        <v>746</v>
      </c>
      <c r="AW22" s="1">
        <v>402</v>
      </c>
      <c r="AX22" s="2">
        <v>0.53887399000000002</v>
      </c>
      <c r="AY22" s="1">
        <v>746</v>
      </c>
      <c r="AZ22" s="1">
        <v>354</v>
      </c>
      <c r="BA22" s="2">
        <v>0.47453083000000001</v>
      </c>
      <c r="BB22" s="1">
        <v>745</v>
      </c>
      <c r="BC22" s="1">
        <v>591</v>
      </c>
      <c r="BD22" s="2">
        <v>0.79328858999999996</v>
      </c>
      <c r="BE22" s="1">
        <v>745</v>
      </c>
      <c r="BF22" s="1">
        <v>542</v>
      </c>
      <c r="BG22" s="2">
        <v>0.72751677999999997</v>
      </c>
      <c r="BH22" s="1">
        <v>731</v>
      </c>
      <c r="BI22" s="1">
        <v>349</v>
      </c>
      <c r="BJ22" s="2">
        <v>0.47742817999999998</v>
      </c>
      <c r="BK22" s="1">
        <v>23</v>
      </c>
      <c r="BN22" s="1">
        <v>42</v>
      </c>
      <c r="BO22" s="1">
        <v>38</v>
      </c>
      <c r="BP22" s="1">
        <v>146</v>
      </c>
      <c r="BQ22" s="1">
        <v>249</v>
      </c>
      <c r="BR22" s="1">
        <v>498</v>
      </c>
      <c r="BX22" s="1">
        <v>6</v>
      </c>
      <c r="BZ22" s="1">
        <v>116</v>
      </c>
      <c r="CA22" s="1">
        <v>1</v>
      </c>
      <c r="CB22" s="1">
        <v>46</v>
      </c>
      <c r="CC22" s="1">
        <v>48</v>
      </c>
      <c r="CD22" s="1">
        <v>106</v>
      </c>
      <c r="CE22" s="1">
        <v>77</v>
      </c>
      <c r="CF22" s="1">
        <v>400</v>
      </c>
      <c r="CG22" s="1">
        <v>72</v>
      </c>
      <c r="CH22" s="1">
        <v>198</v>
      </c>
      <c r="CI22" s="1">
        <v>156</v>
      </c>
      <c r="CJ22" s="1">
        <v>426</v>
      </c>
      <c r="CL22" s="1">
        <v>3</v>
      </c>
      <c r="CN22" s="1">
        <v>112</v>
      </c>
      <c r="CO22" s="1">
        <v>34</v>
      </c>
      <c r="CP22" s="1">
        <v>62</v>
      </c>
      <c r="CS22" s="1">
        <v>43</v>
      </c>
      <c r="CT22" s="1">
        <v>37</v>
      </c>
      <c r="CV22" s="1">
        <v>57</v>
      </c>
      <c r="CW22" s="1">
        <v>348</v>
      </c>
      <c r="CX22" s="1">
        <v>214</v>
      </c>
      <c r="CY22" s="1">
        <v>91</v>
      </c>
      <c r="DC22" s="1">
        <v>305</v>
      </c>
      <c r="DE22" s="1">
        <v>12</v>
      </c>
      <c r="DF22" s="1">
        <v>4</v>
      </c>
      <c r="DG22" s="1">
        <v>0</v>
      </c>
      <c r="DH22" s="1">
        <v>13</v>
      </c>
      <c r="DI22" s="1">
        <v>9</v>
      </c>
      <c r="DJ22" s="1">
        <v>0</v>
      </c>
      <c r="DK22" s="1">
        <v>1</v>
      </c>
      <c r="DL22" s="1">
        <v>122</v>
      </c>
      <c r="DM22" s="1">
        <v>47</v>
      </c>
      <c r="DN22" s="1">
        <v>44</v>
      </c>
      <c r="DQ22" s="1">
        <v>0</v>
      </c>
      <c r="DR22" s="1">
        <v>105</v>
      </c>
      <c r="DS22" s="1">
        <v>39</v>
      </c>
      <c r="DU22" s="1">
        <v>396</v>
      </c>
      <c r="DV22" s="1">
        <v>177</v>
      </c>
      <c r="DZ22" s="1">
        <v>149</v>
      </c>
      <c r="EA22" s="1">
        <v>326</v>
      </c>
      <c r="EB22" s="1">
        <v>4</v>
      </c>
      <c r="EC22" s="1">
        <v>7</v>
      </c>
      <c r="ED22" s="1">
        <v>2</v>
      </c>
      <c r="EE22" s="1">
        <v>14</v>
      </c>
      <c r="EF22" s="1">
        <v>69</v>
      </c>
      <c r="EG22" s="1">
        <v>53</v>
      </c>
      <c r="EH22" s="1">
        <v>11</v>
      </c>
      <c r="EI22" s="1">
        <v>111</v>
      </c>
      <c r="EJ22" s="1">
        <v>178</v>
      </c>
      <c r="EK22" s="1">
        <v>131</v>
      </c>
      <c r="EL22" s="1">
        <v>7</v>
      </c>
      <c r="EM22" s="1">
        <v>587</v>
      </c>
      <c r="EN22" s="1">
        <v>140</v>
      </c>
      <c r="EO22" s="1">
        <v>345</v>
      </c>
      <c r="EP22" s="1">
        <v>485</v>
      </c>
      <c r="EQ22" s="1">
        <v>0</v>
      </c>
      <c r="ER22" s="1">
        <v>2</v>
      </c>
      <c r="ES22" s="1">
        <v>6</v>
      </c>
      <c r="ET22" s="1">
        <v>45</v>
      </c>
      <c r="EU22" s="1">
        <v>1</v>
      </c>
      <c r="EV22" s="1">
        <v>74</v>
      </c>
      <c r="EW22" s="1">
        <v>13</v>
      </c>
      <c r="EX22" s="1">
        <v>1</v>
      </c>
      <c r="EY22" s="1">
        <v>10</v>
      </c>
      <c r="EZ22" s="1">
        <v>13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8</v>
      </c>
      <c r="FI22" s="1">
        <v>1</v>
      </c>
      <c r="FJ22" s="1">
        <v>15</v>
      </c>
      <c r="FK22" s="1">
        <v>16</v>
      </c>
      <c r="FL22" s="1">
        <v>0</v>
      </c>
      <c r="FM22" s="1">
        <v>69</v>
      </c>
      <c r="FN22" s="1">
        <v>5</v>
      </c>
      <c r="FO22" s="1">
        <v>1</v>
      </c>
      <c r="FP22" s="1">
        <v>57</v>
      </c>
      <c r="FQ22" s="1">
        <v>0</v>
      </c>
      <c r="FR22" s="1">
        <f>SUM(Tableau17[[#This Row],[2019-T1-ALEXANDRE Audric]:[2019-T1-MARIE Florie]])</f>
        <v>337</v>
      </c>
      <c r="FS22" s="1">
        <v>38</v>
      </c>
      <c r="FT22" s="1">
        <v>169</v>
      </c>
      <c r="FU22" s="1">
        <v>0</v>
      </c>
      <c r="FV22" s="1">
        <v>291</v>
      </c>
      <c r="FW22" s="1">
        <v>0</v>
      </c>
      <c r="FX22" s="1">
        <v>498</v>
      </c>
      <c r="GD22" s="1">
        <v>0</v>
      </c>
      <c r="GE22" s="1">
        <v>48</v>
      </c>
      <c r="GF22" s="1">
        <v>199</v>
      </c>
      <c r="GG22" s="1">
        <v>6</v>
      </c>
      <c r="GH22" s="1">
        <v>147</v>
      </c>
      <c r="GI22" s="1">
        <v>0</v>
      </c>
      <c r="GJ22" s="1">
        <v>400</v>
      </c>
      <c r="GK22" s="1">
        <v>72</v>
      </c>
      <c r="GL22" s="1">
        <v>198</v>
      </c>
      <c r="GM22" s="1">
        <v>0</v>
      </c>
      <c r="GN22" s="1">
        <v>156</v>
      </c>
      <c r="GO22" s="1">
        <v>0</v>
      </c>
      <c r="GP22" s="1">
        <v>426</v>
      </c>
      <c r="GQ22" s="1">
        <v>65</v>
      </c>
      <c r="GR22" s="1">
        <v>37</v>
      </c>
      <c r="GS22" s="1">
        <v>0</v>
      </c>
      <c r="GT22" s="1">
        <v>246</v>
      </c>
      <c r="GU22" s="1">
        <v>0</v>
      </c>
      <c r="GV22" s="1">
        <v>348</v>
      </c>
      <c r="GW22" s="1">
        <v>91</v>
      </c>
      <c r="GX22" s="1">
        <v>0</v>
      </c>
      <c r="GY22" s="1">
        <v>0</v>
      </c>
      <c r="GZ22" s="1">
        <v>214</v>
      </c>
      <c r="HA22" s="1">
        <v>0</v>
      </c>
      <c r="HB22" s="1">
        <v>305</v>
      </c>
      <c r="HC22" s="1">
        <v>134</v>
      </c>
      <c r="HD22" s="1">
        <v>69</v>
      </c>
      <c r="HE22" s="1">
        <v>131</v>
      </c>
      <c r="HF22" s="1">
        <v>242</v>
      </c>
      <c r="HG22" s="1">
        <v>11</v>
      </c>
      <c r="HH22" s="1">
        <v>587</v>
      </c>
      <c r="HI22" s="1">
        <v>140</v>
      </c>
      <c r="HJ22" s="1">
        <v>0</v>
      </c>
      <c r="HK22" s="1">
        <v>345</v>
      </c>
      <c r="HL22" s="1">
        <v>0</v>
      </c>
      <c r="HM22" s="1">
        <v>0</v>
      </c>
      <c r="HN22" s="1">
        <v>485</v>
      </c>
      <c r="HO22" s="1">
        <v>88</v>
      </c>
      <c r="HP22" s="1">
        <v>18</v>
      </c>
      <c r="HQ22" s="1">
        <v>57</v>
      </c>
      <c r="HR22" s="1">
        <v>160</v>
      </c>
      <c r="HS22" s="1">
        <v>22</v>
      </c>
      <c r="HT22" s="1">
        <v>345</v>
      </c>
      <c r="HU22" s="1">
        <v>35</v>
      </c>
      <c r="HV22" s="1">
        <v>104</v>
      </c>
      <c r="HW22" s="1">
        <v>15</v>
      </c>
      <c r="HX22" s="1">
        <v>155</v>
      </c>
      <c r="HY22" s="1">
        <v>0</v>
      </c>
      <c r="HZ22" s="1">
        <v>309</v>
      </c>
      <c r="IA22" s="1">
        <v>51</v>
      </c>
      <c r="IB22" s="1">
        <v>44</v>
      </c>
      <c r="IC22" s="1">
        <v>105</v>
      </c>
      <c r="ID22" s="1">
        <v>184</v>
      </c>
      <c r="IE22" s="1">
        <v>12</v>
      </c>
      <c r="IF22" s="1">
        <v>396</v>
      </c>
      <c r="IG22" s="1">
        <v>0</v>
      </c>
      <c r="IH22" s="1">
        <v>0</v>
      </c>
      <c r="II22" s="1">
        <v>149</v>
      </c>
      <c r="IJ22" s="1">
        <v>177</v>
      </c>
      <c r="IK22" s="1">
        <v>0</v>
      </c>
      <c r="IL22" s="1">
        <v>326</v>
      </c>
      <c r="IM22" s="26">
        <f>IFERROR(Tableau17[[#This Row],[LDIV]]/Tableau17[[#This Row],[Total général]],"")</f>
        <v>1.2944983818770227E-2</v>
      </c>
      <c r="IN22" s="26">
        <f>IFERROR(Tableau17[[#This Row],[LDVC]]/Tableau17[[#This Row],[Total général]],"")</f>
        <v>0</v>
      </c>
      <c r="IO22" s="26">
        <f>IFERROR(Tableau17[[#This Row],[LDVD]]/Tableau17[[#This Row],[Total général]],"")</f>
        <v>0.22006472491909385</v>
      </c>
      <c r="IP22" s="26">
        <f>IFERROR(Tableau17[[#This Row],[LDVG]]/Tableau17[[#This Row],[Total général]],"")</f>
        <v>4.2071197411003236E-2</v>
      </c>
      <c r="IQ22" s="26">
        <f>IFERROR(Tableau17[[#This Row],[LEXD]]/Tableau17[[#This Row],[Total général]],"")</f>
        <v>0</v>
      </c>
      <c r="IR22" s="26">
        <f>IFERROR(Tableau17[[#This Row],[LEXG]]/Tableau17[[#This Row],[Total général]],"")</f>
        <v>9.7087378640776691E-3</v>
      </c>
      <c r="IS22" s="26">
        <f>IFERROR(Tableau17[[#This Row],[LLR]]/Tableau17[[#This Row],[Total général]],"")</f>
        <v>0.11650485436893204</v>
      </c>
      <c r="IT22" s="26">
        <f>IFERROR(Tableau17[[#This Row],[LREM]]/Tableau17[[#This Row],[Total général]],"")</f>
        <v>3.5598705501618123E-2</v>
      </c>
      <c r="IU22" s="26">
        <f>IFERROR(Tableau17[[#This Row],[LRN]]/Tableau17[[#This Row],[Total général]],"")</f>
        <v>0.11326860841423948</v>
      </c>
      <c r="IV22" s="26">
        <f>IFERROR(Tableau17[[#This Row],[LUG]]/Tableau17[[#This Row],[Total général]],"")</f>
        <v>0.34304207119741098</v>
      </c>
      <c r="IW22" s="26">
        <f>IFERROR(Tableau17[[#This Row],[LVEC]]/Tableau17[[#This Row],[Total général]],"")</f>
        <v>0.10679611650485436</v>
      </c>
      <c r="IX22" s="26">
        <f>IFERROR(Tableau17[[#This Row],[2008-T1-LCMD]]/Tableau17[[#This Row],[2008-T1-TOTAL]],"")</f>
        <v>4.6184738955823292E-2</v>
      </c>
      <c r="IY22" s="26">
        <f>IFERROR(Tableau17[[#This Row],[2008-T1-LDVD]]/Tableau17[[#This Row],[2008-T1-TOTAL]],"")</f>
        <v>0</v>
      </c>
      <c r="IZ22" s="26">
        <f>IFERROR(Tableau17[[#This Row],[2008-T1-LEXD]]/Tableau17[[#This Row],[2008-T1-TOTAL]],"")</f>
        <v>0</v>
      </c>
      <c r="JA22" s="26">
        <f>IFERROR(Tableau17[[#This Row],[2008-T1-LEXG]]/Tableau17[[#This Row],[2008-T1-TOTAL]],"")</f>
        <v>8.4337349397590355E-2</v>
      </c>
      <c r="JB22" s="26">
        <f>IFERROR(Tableau17[[#This Row],[2008-T1-LFN]]/Tableau17[[#This Row],[2008-T1-TOTAL]],"")</f>
        <v>7.6305220883534142E-2</v>
      </c>
      <c r="JC22" s="26">
        <f>IFERROR(Tableau17[[#This Row],[2008-T1-LMAJ]]/Tableau17[[#This Row],[2008-T1-TOTAL]],"")</f>
        <v>0.29317269076305219</v>
      </c>
      <c r="JD22" s="26">
        <f>IFERROR(Tableau17[[#This Row],[2008-T1-LUG]]/Tableau17[[#This Row],[2008-T1-TOTAL]],"")</f>
        <v>0.5</v>
      </c>
      <c r="JE22" s="26" t="str">
        <f>IFERROR(Tableau17[[#This Row],[2008-T2-LFN]]/Tableau17[[#This Row],[2008-T2-TOTAL]],"")</f>
        <v/>
      </c>
      <c r="JF22" s="26" t="str">
        <f>IFERROR(Tableau17[[#This Row],[2008-T2-LGC]]/Tableau17[[#This Row],[2008-T2-TOTAL]],"")</f>
        <v/>
      </c>
      <c r="JG22" s="26" t="str">
        <f>IFERROR(Tableau17[[#This Row],[2008-T2-LMAJ]]/Tableau17[[#This Row],[2008-T2-TOTAL]],"")</f>
        <v/>
      </c>
      <c r="JH22" s="26" t="str">
        <f>IFERROR(Tableau17[[#This Row],[2008-T2-LUG]]/Tableau17[[#This Row],[2008-T2-TOTAL]],"")</f>
        <v/>
      </c>
      <c r="JI22" s="26">
        <f>IFERROR(Tableau17[[#This Row],[2014-T1-LDIV]]/Tableau17[[#This Row],[2014-T1-TOTAL]],"")</f>
        <v>1.4999999999999999E-2</v>
      </c>
      <c r="JJ22" s="26">
        <f>IFERROR(Tableau17[[#This Row],[2014-T1-LDVD]]/Tableau17[[#This Row],[2014-T1-TOTAL]],"")</f>
        <v>0</v>
      </c>
      <c r="JK22" s="26">
        <f>IFERROR(Tableau17[[#This Row],[2014-T1-LDVG]]/Tableau17[[#This Row],[2014-T1-TOTAL]],"")</f>
        <v>0.28999999999999998</v>
      </c>
      <c r="JL22" s="26">
        <f>IFERROR(Tableau17[[#This Row],[2014-T1-LEXG]]/Tableau17[[#This Row],[2014-T1-TOTAL]],"")</f>
        <v>2.5000000000000001E-3</v>
      </c>
      <c r="JM22" s="26">
        <f>IFERROR(Tableau17[[#This Row],[2014-T1-LFG]]/Tableau17[[#This Row],[2014-T1-TOTAL]],"")</f>
        <v>0.115</v>
      </c>
      <c r="JN22" s="26">
        <f>IFERROR(Tableau17[[#This Row],[2014-T1-LFN]]/Tableau17[[#This Row],[2014-T1-TOTAL]],"")</f>
        <v>0.12</v>
      </c>
      <c r="JO22" s="26">
        <f>IFERROR(Tableau17[[#This Row],[2014-T1-LUD]]/Tableau17[[#This Row],[2014-T1-TOTAL]],"")</f>
        <v>0.26500000000000001</v>
      </c>
      <c r="JP22" s="26">
        <f>IFERROR(Tableau17[[#This Row],[2014-T1-LUG]]/Tableau17[[#This Row],[2014-T1-TOTAL]],"")</f>
        <v>0.1925</v>
      </c>
      <c r="JQ22" s="26">
        <f>IFERROR(Tableau17[[#This Row],[2014-T2-LFN]]/Tableau17[[#This Row],[2014-T2-TOTAL]],"")</f>
        <v>0.16901408450704225</v>
      </c>
      <c r="JR22" s="26">
        <f>IFERROR(Tableau17[[#This Row],[2014-T2-LUD]]/Tableau17[[#This Row],[2014-T2-TOTAL]],"")</f>
        <v>0.46478873239436619</v>
      </c>
      <c r="JS22" s="26">
        <f>IFERROR(Tableau17[[#This Row],[2014-T2-LUG]]/Tableau17[[#This Row],[2014-T2-TOTAL]],"")</f>
        <v>0.36619718309859156</v>
      </c>
      <c r="JT22" s="26">
        <f>IFERROR(Tableau17[[#This Row],[2015-T1-BC-DIV]]/Tableau17[[#This Row],[2015-T1-TOTAL]],"")</f>
        <v>0</v>
      </c>
      <c r="JU22" s="26">
        <f>IFERROR(Tableau17[[#This Row],[2015-T1-BC-DLF]]/Tableau17[[#This Row],[2015-T1-TOTAL]],"")</f>
        <v>8.6206896551724137E-3</v>
      </c>
      <c r="JV22" s="26">
        <f>IFERROR(Tableau17[[#This Row],[2015-T1-BC-DVD]]/Tableau17[[#This Row],[2015-T1-TOTAL]],"")</f>
        <v>0</v>
      </c>
      <c r="JW22" s="26">
        <f>IFERROR(Tableau17[[#This Row],[2015-T1-BC-DVG]]/Tableau17[[#This Row],[2015-T1-TOTAL]],"")</f>
        <v>0.32183908045977011</v>
      </c>
      <c r="JX22" s="26">
        <f>IFERROR(Tableau17[[#This Row],[2015-T1-BC-FG]]/Tableau17[[#This Row],[2015-T1-TOTAL]],"")</f>
        <v>9.7701149425287362E-2</v>
      </c>
      <c r="JY22" s="26">
        <f>IFERROR(Tableau17[[#This Row],[2015-T1-BC-FN]]/Tableau17[[#This Row],[2015-T1-TOTAL]],"")</f>
        <v>0.17816091954022989</v>
      </c>
      <c r="JZ22" s="26">
        <f>IFERROR(Tableau17[[#This Row],[2015-T1-BC-MDM]]/Tableau17[[#This Row],[2015-T1-TOTAL]],"")</f>
        <v>0</v>
      </c>
      <c r="KA22" s="26">
        <f>IFERROR(Tableau17[[#This Row],[2015-T1-BC-RDG]]/Tableau17[[#This Row],[2015-T1-TOTAL]],"")</f>
        <v>0</v>
      </c>
      <c r="KB22" s="26">
        <f>IFERROR(Tableau17[[#This Row],[2015-T1-BC-SOC]]/Tableau17[[#This Row],[2015-T1-TOTAL]],"")</f>
        <v>0.1235632183908046</v>
      </c>
      <c r="KC22" s="26">
        <f>IFERROR(Tableau17[[#This Row],[2015-T1-BC-UD]]/Tableau17[[#This Row],[2015-T1-TOTAL]],"")</f>
        <v>0.10632183908045977</v>
      </c>
      <c r="KD22" s="26">
        <f>IFERROR(Tableau17[[#This Row],[2015-T1-BC-UG]]/Tableau17[[#This Row],[2015-T1-TOTAL]],"")</f>
        <v>0</v>
      </c>
      <c r="KE22" s="26">
        <f>IFERROR(Tableau17[[#This Row],[2015-T1-BC-VEC]]/Tableau17[[#This Row],[2015-T1-TOTAL]],"")</f>
        <v>0.16379310344827586</v>
      </c>
      <c r="KF22" s="26">
        <f>IFERROR(Tableau17[[#This Row],[2015-T2-BC-DVG]]/Tableau17[[#This Row],[2015-T2-TOTAL]],"")</f>
        <v>0.70163934426229513</v>
      </c>
      <c r="KG22" s="26">
        <f>IFERROR(Tableau17[[#This Row],[2015-T2-BC-FN]]/Tableau17[[#This Row],[2015-T2-TOTAL]],"")</f>
        <v>0.29836065573770493</v>
      </c>
      <c r="KH22" s="26">
        <f>IFERROR(Tableau17[[#This Row],[2015-T2-BC-SOC]]/Tableau17[[#This Row],[2015-T2-TOTAL]],"")</f>
        <v>0</v>
      </c>
      <c r="KI22" s="26">
        <f>IFERROR(Tableau17[[#This Row],[2015-T2-BC-UD]]/Tableau17[[#This Row],[2015-T2-TOTAL]],"")</f>
        <v>0</v>
      </c>
      <c r="KJ22" s="26">
        <f>IFERROR(Tableau17[[#This Row],[2015-T2-BC-UG]]/Tableau17[[#This Row],[2015-T2-TOTAL]],"")</f>
        <v>0</v>
      </c>
      <c r="KK22" s="26">
        <f>IFERROR(Tableau17[[#This Row],[2017 (L)-T1-COM]]/Tableau17[[#This Row],[2017 (L)-T1-TOTAL]],"")</f>
        <v>0</v>
      </c>
      <c r="KL22" s="26">
        <f>IFERROR(Tableau17[[#This Row],[2017 (L)-T1-DIV]]/Tableau17[[#This Row],[2017 (L)-T1-TOTAL]],"")</f>
        <v>3.0303030303030304E-2</v>
      </c>
      <c r="KM22" s="26">
        <f>IFERROR(Tableau17[[#This Row],[2017 (L)-T1-DLF]]/Tableau17[[#This Row],[2017 (L)-T1-TOTAL]],"")</f>
        <v>1.0101010101010102E-2</v>
      </c>
      <c r="KN22" s="26">
        <f>IFERROR(Tableau17[[#This Row],[2017 (L)-T1-DVD]]/Tableau17[[#This Row],[2017 (L)-T1-TOTAL]],"")</f>
        <v>0</v>
      </c>
      <c r="KO22" s="26">
        <f>IFERROR(Tableau17[[#This Row],[2017 (L)-T1-DVG]]/Tableau17[[#This Row],[2017 (L)-T1-TOTAL]],"")</f>
        <v>3.2828282828282832E-2</v>
      </c>
      <c r="KP22" s="26">
        <f>IFERROR(Tableau17[[#This Row],[2017 (L)-T1-ECO]]/Tableau17[[#This Row],[2017 (L)-T1-TOTAL]],"")</f>
        <v>2.2727272727272728E-2</v>
      </c>
      <c r="KQ22" s="26">
        <f>IFERROR(Tableau17[[#This Row],[2017 (L)-T1-EXD]]/Tableau17[[#This Row],[2017 (L)-T1-TOTAL]],"")</f>
        <v>0</v>
      </c>
      <c r="KR22" s="26">
        <f>IFERROR(Tableau17[[#This Row],[2017 (L)-T1-EXG]]/Tableau17[[#This Row],[2017 (L)-T1-TOTAL]],"")</f>
        <v>2.5252525252525255E-3</v>
      </c>
      <c r="KS22" s="26">
        <f>IFERROR(Tableau17[[#This Row],[2017 (L)-T1-FI]]/Tableau17[[#This Row],[2017 (L)-T1-TOTAL]],"")</f>
        <v>0.30808080808080807</v>
      </c>
      <c r="KT22" s="26">
        <f>IFERROR(Tableau17[[#This Row],[2017 (L)-T1-FN]]/Tableau17[[#This Row],[2017 (L)-T1-TOTAL]],"")</f>
        <v>0.11868686868686869</v>
      </c>
      <c r="KU22" s="26">
        <f>IFERROR(Tableau17[[#This Row],[2017 (L)-T1-LR]]/Tableau17[[#This Row],[2017 (L)-T1-TOTAL]],"")</f>
        <v>0.1111111111111111</v>
      </c>
      <c r="KV22" s="26">
        <f>IFERROR(Tableau17[[#This Row],[2017 (L)-T1-MDM]]/Tableau17[[#This Row],[2017 (L)-T1-TOTAL]],"")</f>
        <v>0</v>
      </c>
      <c r="KW22" s="26">
        <f>IFERROR(Tableau17[[#This Row],[2017 (L)-T1-RDG]]/Tableau17[[#This Row],[2017 (L)-T1-TOTAL]],"")</f>
        <v>0</v>
      </c>
      <c r="KX22" s="26">
        <f>IFERROR(Tableau17[[#This Row],[2017 (L)-T1-REG]]/Tableau17[[#This Row],[2017 (L)-T1-TOTAL]],"")</f>
        <v>0</v>
      </c>
      <c r="KY22" s="26">
        <f>IFERROR(Tableau17[[#This Row],[2017 (L)-T1-REM]]/Tableau17[[#This Row],[2017 (L)-T1-TOTAL]],"")</f>
        <v>0.26515151515151514</v>
      </c>
      <c r="KZ22" s="26">
        <f>IFERROR(Tableau17[[#This Row],[2017 (L)-T1-SOC]]/Tableau17[[#This Row],[2017 (L)-T1-TOTAL]],"")</f>
        <v>9.8484848484848481E-2</v>
      </c>
      <c r="LA22" s="26">
        <f>IFERROR(Tableau17[[#This Row],[2017 (L)-T1-UDI]]/Tableau17[[#This Row],[2017 (L)-T1-TOTAL]],"")</f>
        <v>0</v>
      </c>
      <c r="LB22" s="26">
        <f>IFERROR(Tableau17[[#This Row],[2017 (L)-T2-FI]]/Tableau17[[#This Row],[2017 (L)-T2-TOTAL]],"")</f>
        <v>0.54294478527607359</v>
      </c>
      <c r="LC22" s="26">
        <f>IFERROR(Tableau17[[#This Row],[2017 (L)-T2-FN]]/Tableau17[[#This Row],[2017 (L)-T2-TOTAL]],"")</f>
        <v>0</v>
      </c>
      <c r="LD22" s="26">
        <f>IFERROR(Tableau17[[#This Row],[2017 (L)-T2-LR]]/Tableau17[[#This Row],[2017 (L)-T2-TOTAL]],"")</f>
        <v>0</v>
      </c>
      <c r="LE22" s="26">
        <f>IFERROR(Tableau17[[#This Row],[2017 (L)-T2-MDM]]/Tableau17[[#This Row],[2017 (L)-T2-TOTAL]],"")</f>
        <v>0</v>
      </c>
      <c r="LF22" s="26">
        <f>IFERROR(Tableau17[[#This Row],[2017 (L)-T2-REM]]/Tableau17[[#This Row],[2017 (L)-T2-TOTAL]],"")</f>
        <v>0.45705521472392641</v>
      </c>
      <c r="LG22" s="26">
        <f>IFERROR(Tableau17[[#This Row],[2017-T1-ARTHAUD Nathalie]]/Tableau17[[#This Row],[2017-T1-TOTAL]],"")</f>
        <v>6.8143100511073255E-3</v>
      </c>
      <c r="LH22" s="26">
        <f>IFERROR(Tableau17[[#This Row],[2017-T1-ASSELINEAU Fran]]/Tableau17[[#This Row],[2017-T1-TOTAL]],"")</f>
        <v>1.192504258943782E-2</v>
      </c>
      <c r="LI22" s="26">
        <f>IFERROR(Tableau17[[#This Row],[2017-T1-CHEMINADE Jacques]]/Tableau17[[#This Row],[2017-T1-TOTAL]],"")</f>
        <v>3.4071550255536627E-3</v>
      </c>
      <c r="LJ22" s="26">
        <f>IFERROR(Tableau17[[#This Row],[2017-T1-DUPONT-AIGNAN Nicolas]]/Tableau17[[#This Row],[2017-T1-TOTAL]],"")</f>
        <v>2.385008517887564E-2</v>
      </c>
      <c r="LK22" s="26">
        <f>IFERROR(Tableau17[[#This Row],[2017-T1-FILLON Fran]]/Tableau17[[#This Row],[2017-T1-TOTAL]],"")</f>
        <v>0.11754684838160136</v>
      </c>
      <c r="LL22" s="26">
        <f>IFERROR(Tableau17[[#This Row],[2017-T1-HAMON Beno]]/Tableau17[[#This Row],[2017-T1-TOTAL]],"")</f>
        <v>9.0289608177172062E-2</v>
      </c>
      <c r="LM22" s="26">
        <f>IFERROR(Tableau17[[#This Row],[2017-T1-LASSALLE Jean]]/Tableau17[[#This Row],[2017-T1-TOTAL]],"")</f>
        <v>1.8739352640545145E-2</v>
      </c>
      <c r="LN22" s="26">
        <f>IFERROR(Tableau17[[#This Row],[2017-T1-LE PEN Marine]]/Tableau17[[#This Row],[2017-T1-TOTAL]],"")</f>
        <v>0.18909710391822829</v>
      </c>
      <c r="LO22" s="26">
        <f>IFERROR(Tableau17[[#This Row],[2017-T1-M Jean-Luc]]/Tableau17[[#This Row],[2017-T1-TOTAL]],"")</f>
        <v>0.30323679727427599</v>
      </c>
      <c r="LP22" s="26">
        <f>IFERROR(Tableau17[[#This Row],[2017-T1-MACRON Emmanuel]]/Tableau17[[#This Row],[2017-T1-TOTAL]],"")</f>
        <v>0.22316865417376491</v>
      </c>
      <c r="LQ22" s="26">
        <f>IFERROR(Tableau17[[#This Row],[2017-T1-POUTOU Philippe]]/Tableau17[[#This Row],[2017-T1-TOTAL]],"")</f>
        <v>1.192504258943782E-2</v>
      </c>
      <c r="LR22" s="26">
        <f>IFERROR(Tableau17[[#This Row],[2017-T2-LE PEN Marine]]/Tableau17[[#This Row],[2017-T2-TOTAL]],"")</f>
        <v>0.28865979381443296</v>
      </c>
      <c r="LS22" s="26">
        <f>IFERROR(Tableau17[[#This Row],[2017-T2-MACRON Emmanuel]]/Tableau17[[#This Row],[2017-T2-TOTAL]],"")</f>
        <v>0.71134020618556704</v>
      </c>
      <c r="LT22" s="26">
        <f>IFERROR(Tableau17[[#This Row],[2019-T1-ALEXANDRE Audric]]/Tableau17[[#This Row],[2019-T1-TOTAL]],"")</f>
        <v>0</v>
      </c>
      <c r="LU22" s="26">
        <f>IFERROR(Tableau17[[#This Row],[2019-T1-ARTHAUD Nathalie]]/Tableau17[[#This Row],[2019-T1-TOTAL]],"")</f>
        <v>5.9347181008902079E-3</v>
      </c>
      <c r="LV22" s="26">
        <f>IFERROR(Tableau17[[#This Row],[2019-T1-ASSELINEAU François]]/Tableau17[[#This Row],[2019-T1-TOTAL]],"")</f>
        <v>1.7804154302670624E-2</v>
      </c>
      <c r="LW22" s="26">
        <f>IFERROR(Tableau17[[#This Row],[2019-T1-AUBRY Manon]]/Tableau17[[#This Row],[2019-T1-TOTAL]],"")</f>
        <v>0.13353115727002968</v>
      </c>
      <c r="LX22" s="26">
        <f>IFERROR(Tableau17[[#This Row],[2019-T1-AZERGUI Nagib]]/Tableau17[[#This Row],[2019-T1-TOTAL]],"")</f>
        <v>2.967359050445104E-3</v>
      </c>
      <c r="LY22" s="26">
        <f>IFERROR(Tableau17[[#This Row],[2019-T1-BARDELLA Jordan]]/Tableau17[[#This Row],[2019-T1-TOTAL]],"")</f>
        <v>0.21958456973293769</v>
      </c>
      <c r="LZ22" s="26">
        <f>IFERROR(Tableau17[[#This Row],[2019-T1-BELLAMY François-Xavier]]/Tableau17[[#This Row],[2019-T1-TOTAL]],"")</f>
        <v>3.857566765578635E-2</v>
      </c>
      <c r="MA22" s="26">
        <f>IFERROR(Tableau17[[#This Row],[2019-T1-BIDOU Olivier]]/Tableau17[[#This Row],[2019-T1-TOTAL]],"")</f>
        <v>2.967359050445104E-3</v>
      </c>
      <c r="MB22" s="26">
        <f>IFERROR(Tableau17[[#This Row],[2019-T1-BOURG Dominique]]/Tableau17[[#This Row],[2019-T1-TOTAL]],"")</f>
        <v>2.967359050445104E-2</v>
      </c>
      <c r="MC22" s="26">
        <f>IFERROR(Tableau17[[#This Row],[2019-T1-BROSSAT Ian]]/Tableau17[[#This Row],[2019-T1-TOTAL]],"")</f>
        <v>3.857566765578635E-2</v>
      </c>
      <c r="MD22" s="26">
        <f>IFERROR(Tableau17[[#This Row],[2019-T1-CAILLAUD Sophie]]/Tableau17[[#This Row],[2019-T1-TOTAL]],"")</f>
        <v>0</v>
      </c>
      <c r="ME22" s="26">
        <f>IFERROR(Tableau17[[#This Row],[2019-T1-CAMUS Renaud]]/Tableau17[[#This Row],[2019-T1-TOTAL]],"")</f>
        <v>0</v>
      </c>
      <c r="MF22" s="26">
        <f>IFERROR(Tableau17[[#This Row],[2019-T1-CHALENÇON Christophe]]/Tableau17[[#This Row],[2019-T1-TOTAL]],"")</f>
        <v>0</v>
      </c>
      <c r="MG22" s="26">
        <f>IFERROR(Tableau17[[#This Row],[2019-T1-CORBET Cathy Denise Ginette]]/Tableau17[[#This Row],[2019-T1-TOTAL]],"")</f>
        <v>0</v>
      </c>
      <c r="MH22" s="26">
        <f>IFERROR(Tableau17[[#This Row],[2019-T1-DE PREVOISIN Robert]]/Tableau17[[#This Row],[2019-T1-TOTAL]],"")</f>
        <v>0</v>
      </c>
      <c r="MI22" s="26">
        <f>IFERROR(Tableau17[[#This Row],[2019-T1-DELFEL Thérèse]]/Tableau17[[#This Row],[2019-T1-TOTAL]],"")</f>
        <v>0</v>
      </c>
      <c r="MJ22" s="26">
        <f>IFERROR(Tableau17[[#This Row],[2019-T1-DIEUMEGARD Pierre]]/Tableau17[[#This Row],[2019-T1-TOTAL]],"")</f>
        <v>0</v>
      </c>
      <c r="MK22" s="26">
        <f>IFERROR(Tableau17[[#This Row],[2019-T1-DUPONT-AIGNAN Nicolas]]/Tableau17[[#This Row],[2019-T1-TOTAL]],"")</f>
        <v>2.3738872403560832E-2</v>
      </c>
      <c r="ML22" s="26">
        <f>IFERROR(Tableau17[[#This Row],[2019-T1-GERNIGON Yves]]/Tableau17[[#This Row],[2019-T1-TOTAL]],"")</f>
        <v>2.967359050445104E-3</v>
      </c>
      <c r="MM22" s="26">
        <f>IFERROR(Tableau17[[#This Row],[2019-T1-GLUCKSMANN Raphaël]]/Tableau17[[#This Row],[2019-T1-TOTAL]],"")</f>
        <v>4.4510385756676561E-2</v>
      </c>
      <c r="MN22" s="26">
        <f>IFERROR(Tableau17[[#This Row],[2019-T1-HAMON Benoît]]/Tableau17[[#This Row],[2019-T1-TOTAL]],"")</f>
        <v>4.7477744807121663E-2</v>
      </c>
      <c r="MO22" s="26">
        <f>IFERROR(Tableau17[[#This Row],[2019-T1-HELGEN Gilles]]/Tableau17[[#This Row],[2019-T1-TOTAL]],"")</f>
        <v>0</v>
      </c>
      <c r="MP22" s="26">
        <f>IFERROR(Tableau17[[#This Row],[2019-T1-JADOT Yannick]]/Tableau17[[#This Row],[2019-T1-TOTAL]],"")</f>
        <v>0.20474777448071216</v>
      </c>
      <c r="MQ22" s="26">
        <f>IFERROR(Tableau17[[#This Row],[2019-T1-LAGARDE Jean-Christophe]]/Tableau17[[#This Row],[2019-T1-TOTAL]],"")</f>
        <v>1.483679525222552E-2</v>
      </c>
      <c r="MR22" s="26">
        <f>IFERROR(Tableau17[[#This Row],[2019-T1-LALANNE Francis]]/Tableau17[[#This Row],[2019-T1-TOTAL]],"")</f>
        <v>2.967359050445104E-3</v>
      </c>
      <c r="MS22" s="26">
        <f>IFERROR(Tableau17[[#This Row],[2019-T1-LOISEAU Nathalie]]/Tableau17[[#This Row],[2019-T1-TOTAL]],"")</f>
        <v>0.16913946587537093</v>
      </c>
      <c r="MT22" s="26">
        <f>IFERROR(Tableau17[[#This Row],[2019-T1-MARIE Florie]]/Tableau17[[#This Row],[2019-T1-TOTAL]],"")</f>
        <v>0</v>
      </c>
      <c r="MU22" s="26">
        <f>IFERROR(Tableau17[[#This Row],[2008-T1-MACROEXTRDROITE]]/Tableau17[[#This Row],[2008-T1-MACROTOTALE]],"")</f>
        <v>7.6305220883534142E-2</v>
      </c>
      <c r="MV22" s="26">
        <f>IFERROR(Tableau17[[#This Row],[2008-T1-MACRODROITE]]/Tableau17[[#This Row],[2008-T1-MACROTOTALE]],"")</f>
        <v>0.3393574297188755</v>
      </c>
      <c r="MW22" s="26">
        <f>IFERROR(Tableau17[[#This Row],[2008-T1-MACROCENTRE]]/Tableau17[[#This Row],[2008-T1-MACROTOTALE]],"")</f>
        <v>0</v>
      </c>
      <c r="MX22" s="26">
        <f>IFERROR(Tableau17[[#This Row],[2008-T1-MACROGAUCHE]]/Tableau17[[#This Row],[2008-T1-MACROTOTALE]],"")</f>
        <v>0.58433734939759041</v>
      </c>
      <c r="MY22" s="26">
        <f>IFERROR(Tableau17[[#This Row],[2008-T1-MACROAUTRE]]/Tableau17[[#This Row],[2008-T1-MACROTOTALE]],"")</f>
        <v>0</v>
      </c>
      <c r="MZ22" s="26" t="str">
        <f>IFERROR(Tableau17[[#This Row],[2008-T2-MACROEXTRDROITE]]/Tableau17[[#This Row],[2008-T2-MACROTOTALE]],"")</f>
        <v/>
      </c>
      <c r="NA22" s="26" t="str">
        <f>IFERROR(Tableau17[[#This Row],[2008-T2-MACRODROITE]]/Tableau17[[#This Row],[2008-T2-MACROTOTALE]],"")</f>
        <v/>
      </c>
      <c r="NB22" s="26" t="str">
        <f>IFERROR(Tableau17[[#This Row],[2008-T2-MACROCENTRE]]/Tableau17[[#This Row],[2008-T2-MACROTOTALE]],"")</f>
        <v/>
      </c>
      <c r="NC22" s="26" t="str">
        <f>IFERROR(Tableau17[[#This Row],[2008-T2-MACROGAUCHE]]/Tableau17[[#This Row],[2008-T2-MACROTOTALE]],"")</f>
        <v/>
      </c>
      <c r="ND22" s="26" t="str">
        <f>IFERROR(Tableau17[[#This Row],[2008-T2-MACROAUTRE]]/Tableau17[[#This Row],[2008-T2-MACROTOTALE]],"")</f>
        <v/>
      </c>
      <c r="NE22" s="26">
        <f>IFERROR(Tableau17[[#This Row],[2014-T1-MACROEXTRDROITE]]/Tableau17[[#This Row],[2014-T1-MACROTOTALE]],"")</f>
        <v>0.12</v>
      </c>
      <c r="NF22" s="26">
        <f>IFERROR(Tableau17[[#This Row],[2014-T1-MACRODROITE]]/Tableau17[[#This Row],[2014-T1-MACROTOTALE]],"")</f>
        <v>0.4975</v>
      </c>
      <c r="NG22" s="26">
        <f>IFERROR(Tableau17[[#This Row],[2014-T1-MACROCENTRE]]/Tableau17[[#This Row],[2014-T1-MACROTOTALE]],"")</f>
        <v>1.4999999999999999E-2</v>
      </c>
      <c r="NH22" s="26">
        <f>IFERROR(Tableau17[[#This Row],[2014-T1-MACROGAUCHE]]/Tableau17[[#This Row],[2014-T1-MACROTOTALE]],"")</f>
        <v>0.36749999999999999</v>
      </c>
      <c r="NI22" s="26">
        <f>IFERROR(Tableau17[[#This Row],[2014-T1-MACROAUTRE]]/Tableau17[[#This Row],[2014-T1-MACROTOTALE]],"")</f>
        <v>0</v>
      </c>
      <c r="NJ22" s="26">
        <f>IFERROR(Tableau17[[#This Row],[2014-T2-MACROEXTRDROITE]]/Tableau17[[#This Row],[2014-T2-MACROTOTALE]],"")</f>
        <v>0.16901408450704225</v>
      </c>
      <c r="NK22" s="26">
        <f>IFERROR(Tableau17[[#This Row],[2014-T2-MACRODROITE]]/Tableau17[[#This Row],[2014-T2-MACROTOTALE]],"")</f>
        <v>0.46478873239436619</v>
      </c>
      <c r="NL22" s="26">
        <f>IFERROR(Tableau17[[#This Row],[2014-T2-MACROCENTRE]]/Tableau17[[#This Row],[2014-T2-MACROTOTALE]],"")</f>
        <v>0</v>
      </c>
      <c r="NM22" s="26">
        <f>IFERROR(Tableau17[[#This Row],[2014-T2-MACROGAUCHE]]/Tableau17[[#This Row],[2014-T2-MACROTOTALE]],"")</f>
        <v>0.36619718309859156</v>
      </c>
      <c r="NN22" s="26">
        <f>IFERROR(Tableau17[[#This Row],[2014-T2-MACROAUTRE]]/Tableau17[[#This Row],[2014-T2-MACROTOTALE]],"")</f>
        <v>0</v>
      </c>
      <c r="NO22" s="26">
        <f>IFERROR( Tableau17[[#This Row],[2015-T1-MACROEXTRDROITE]]/Tableau17[[#This Row],[2015-T1-MACROTOTALE]],"")</f>
        <v>0.18678160919540229</v>
      </c>
      <c r="NP22" s="26">
        <f>IFERROR(Tableau17[[#This Row],[2015-T1-MACRODROITE]]/Tableau17[[#This Row],[2015-T1-MACROTOTALE]],"")</f>
        <v>0.10632183908045977</v>
      </c>
      <c r="NQ22" s="26">
        <f>IFERROR(Tableau17[[#This Row],[2015-T1-MACROCENTRE]]/Tableau17[[#This Row],[2015-T1-MACROTOTALE]],"")</f>
        <v>0</v>
      </c>
      <c r="NR22" s="26">
        <f>IFERROR(Tableau17[[#This Row],[2015-T1-MACROGAUCHE]]/Tableau17[[#This Row],[2015-T1-MACROTOTALE]],"")</f>
        <v>0.7068965517241379</v>
      </c>
      <c r="NS22" s="26">
        <f>IFERROR(Tableau17[[#This Row],[2015-T1-MACROAUTRE]]/Tableau17[[#This Row],[2015-T1-MACROTOTALE]],"")</f>
        <v>0</v>
      </c>
      <c r="NT22" s="26">
        <f>IFERROR(Tableau17[[#This Row],[2015-T2-MACROEXTRDROITE]]/Tableau17[[#This Row],[2015-T2-MACROTOTALE]],"")</f>
        <v>0.29836065573770493</v>
      </c>
      <c r="NU22" s="26">
        <f>IFERROR(Tableau17[[#This Row],[2015-T2-MACRODROITE]]/Tableau17[[#This Row],[2015-T2-MACROTOTALE]],"")</f>
        <v>0</v>
      </c>
      <c r="NV22" s="26">
        <f>IFERROR(Tableau17[[#This Row],[2015-T2-MACROCENTRE]]/Tableau17[[#This Row],[2015-T2-MACROTOTALE]],"")</f>
        <v>0</v>
      </c>
      <c r="NW22" s="26">
        <f>IFERROR(Tableau17[[#This Row],[2015-T2-MACROGAUCHE]]/Tableau17[[#This Row],[2015-T2-MACROTOTALE]],"")</f>
        <v>0.70163934426229513</v>
      </c>
      <c r="NX22" s="26">
        <f>IFERROR(Tableau17[[#This Row],[2015-T2-MACROAUTRE]]/Tableau17[[#This Row],[2015-T2-MACROTOTALE]],"")</f>
        <v>0</v>
      </c>
      <c r="NY22" s="26">
        <f>IFERROR(Tableau17[[#This Row],[2017-T1-MACROEXTRDROITE]]/Tableau17[[#This Row],[2017-T1-MACROTOTALE]],"")</f>
        <v>0.22827938671209541</v>
      </c>
      <c r="NZ22" s="26">
        <f>IFERROR(Tableau17[[#This Row],[2017-T1-MACRODROITE]]/Tableau17[[#This Row],[2017-T1-MACROTOTALE]],"")</f>
        <v>0.11754684838160136</v>
      </c>
      <c r="OA22" s="26">
        <f>IFERROR(Tableau17[[#This Row],[2017-T1-MACROCENTRE]]/Tableau17[[#This Row],[2017-T1-MACROTOTALE]],"")</f>
        <v>0.22316865417376491</v>
      </c>
      <c r="OB22" s="26">
        <f>IFERROR(Tableau17[[#This Row],[2017-T1-MACROGAUCHE]]/Tableau17[[#This Row],[2017-T1-MACROTOTALE]],"")</f>
        <v>0.41226575809199317</v>
      </c>
      <c r="OC22" s="26">
        <f>IFERROR(Tableau17[[#This Row],[2017-T1-MACROAUTRE]]/Tableau17[[#This Row],[2017-T1-MACROTOTALE]],"")</f>
        <v>1.8739352640545145E-2</v>
      </c>
      <c r="OD22" s="26">
        <f>IFERROR(Tableau17[[#This Row],[2017-T2-MACROEXTRDROITE]]/Tableau17[[#This Row],[2017-T2-MACROTOTALE]],"")</f>
        <v>0.28865979381443296</v>
      </c>
      <c r="OE22" s="26">
        <f>IFERROR(Tableau17[[#This Row],[2017-T2-MACRODROITE]]/Tableau17[[#This Row],[2017-T2-MACROTOTALE]],"")</f>
        <v>0</v>
      </c>
      <c r="OF22" s="26">
        <f>IFERROR(Tableau17[[#This Row],[2017-T2-MACROCENTRE]]/Tableau17[[#This Row],[2017-T2-MACROTOTALE]],"")</f>
        <v>0.71134020618556704</v>
      </c>
      <c r="OG22" s="26">
        <f>IFERROR(Tableau17[[#This Row],[2017-T2-MACROGAUCHE]]/Tableau17[[#This Row],[2017-T2-MACROTOTALE]],"")</f>
        <v>0</v>
      </c>
      <c r="OH22" s="26">
        <f>IFERROR(Tableau17[[#This Row],[2017-T2-MACROAUTRE]]/Tableau17[[#This Row],[2017-T2-MACROTOTALE]],"")</f>
        <v>0</v>
      </c>
      <c r="OI22" s="26">
        <f>IFERROR(Tableau17[[#This Row],[2019-T1-MACROEXTRDROITE]]/Tableau17[[#This Row],[2019-T1-MACROTOTALE]],"")</f>
        <v>0.25507246376811593</v>
      </c>
      <c r="OJ22" s="26">
        <f>IFERROR(Tableau17[[#This Row],[2019-T1-MACRODROITE]]/Tableau17[[#This Row],[2019-T1-MACROTOTALE]],"")</f>
        <v>5.2173913043478258E-2</v>
      </c>
      <c r="OK22" s="26">
        <f>IFERROR(Tableau17[[#This Row],[2019-T1-MACROCENTRE]]/Tableau17[[#This Row],[2019-T1-MACROTOTALE]],"")</f>
        <v>0.16521739130434782</v>
      </c>
      <c r="OL22" s="26">
        <f>IFERROR(Tableau17[[#This Row],[2019-T1-MACROGAUCHE]]/Tableau17[[#This Row],[2019-T1-MACROTOTALE]],"")</f>
        <v>0.46376811594202899</v>
      </c>
      <c r="OM22" s="26">
        <f>IFERROR(Tableau17[[#This Row],[2019-T1-MACROAUTRE]]/Tableau17[[#This Row],[2019-T1-MACROTOTALE]],"")</f>
        <v>6.3768115942028983E-2</v>
      </c>
      <c r="ON22" s="26">
        <f>IFERROR(Tableau17[[#This Row],[2020-T1-MACROEXTRDROITE]]/Tableau17[[#This Row],[2020-T1-MACROTOTALE]],"")</f>
        <v>0.11326860841423948</v>
      </c>
      <c r="OO22" s="26">
        <f>IFERROR(Tableau17[[#This Row],[2020-T1-MACRODROITE]]/Tableau17[[#This Row],[2020-T1-MACROTOTALE]],"")</f>
        <v>0.33656957928802589</v>
      </c>
      <c r="OP22" s="26">
        <f>IFERROR(Tableau17[[#This Row],[2020-T1-MACROCENTRE]]/Tableau17[[#This Row],[2020-T1-MACROTOTALE]],"")</f>
        <v>4.8543689320388349E-2</v>
      </c>
      <c r="OQ22" s="26">
        <f>IFERROR(Tableau17[[#This Row],[2020-T1-MACROGAUCHE]]/Tableau17[[#This Row],[2020-T1-MACROTOTALE]],"")</f>
        <v>0.50161812297734631</v>
      </c>
      <c r="OR22" s="26">
        <f>IFERROR(Tableau17[[#This Row],[2020-T1-MACROAUTRE]]/Tableau17[[#This Row],[2020-T1-MACROTOTALE]],"")</f>
        <v>0</v>
      </c>
      <c r="OS22" s="26">
        <f>IFERROR(Tableau17[[#This Row],[2017 (L)-T1-MACROEXTRDROITE]]/Tableau17[[#This Row],[2017 (L)-T1-MACROTOTALE]],"")</f>
        <v>0.12878787878787878</v>
      </c>
      <c r="OT22" s="26">
        <f>IFERROR(Tableau17[[#This Row],[2017 (L)-T1-MACRODROITE]]/Tableau17[[#This Row],[2017 (L)-T1-MACROTOTALE]],"")</f>
        <v>0.1111111111111111</v>
      </c>
      <c r="OU22" s="26">
        <f>IFERROR(Tableau17[[#This Row],[2017 (L)-T1-MACROCENTRE]]/Tableau17[[#This Row],[2017 (L)-T1-MACROTOTALE]],"")</f>
        <v>0.26515151515151514</v>
      </c>
      <c r="OV22" s="26">
        <f>IFERROR(Tableau17[[#This Row],[2017 (L)-T1-MACROGAUCHE]]/Tableau17[[#This Row],[2017 (L)-T1-MACROTOTALE]],"")</f>
        <v>0.46464646464646464</v>
      </c>
      <c r="OW22" s="26">
        <f>IFERROR(Tableau17[[#This Row],[2017 (L)-T1-MACROAUTRE]]/Tableau17[[#This Row],[2017 (L)-T1-MACROTOTALE]],"")</f>
        <v>3.0303030303030304E-2</v>
      </c>
      <c r="OX22" s="26">
        <f>IFERROR(Tableau17[[#This Row],[2017 (L)-T2-MACROEXTRDROITE]]/Tableau17[[#This Row],[2017 (L)-T2-MACROTOTALE]],"")</f>
        <v>0</v>
      </c>
      <c r="OY22" s="26">
        <f>IFERROR(Tableau17[[#This Row],[2017 (L)-T2-MACRODROITE]]/Tableau17[[#This Row],[2017 (L)-T2-MACROTOTALE]],"")</f>
        <v>0</v>
      </c>
      <c r="OZ22" s="26">
        <f>IFERROR(Tableau17[[#This Row],[2017 (L)-T2-MACROCENTRE]]/Tableau17[[#This Row],[2017 (L)-T2-MACROTOTALE]],"")</f>
        <v>0.45705521472392641</v>
      </c>
      <c r="PA22" s="26">
        <f>IFERROR(Tableau17[[#This Row],[2017 (L)-T2-MACROGAUCHE]]/Tableau17[[#This Row],[2017 (L)-T2-MACROTOTALE]],"")</f>
        <v>0.54294478527607359</v>
      </c>
      <c r="PB22" s="26">
        <f>IFERROR(Tableau17[[#This Row],[2017 (L)-T2-MACROAUTRE]]/Tableau17[[#This Row],[2017 (L)-T2-MACROTOTALE]],"")</f>
        <v>0</v>
      </c>
      <c r="PC22" s="26">
        <f>IFERROR(Tableau17[[#This Row],[2008_T1_PROCUS]]/Tableau17[[#This Row],[2008_T1_INSCRITS]],0)</f>
        <v>3.0826140567200986E-2</v>
      </c>
      <c r="PD22" s="26">
        <f>IFERROR(Tableau17[[#This Row],[2008_T2_PROCUS]]/Tableau17[[#This Row],[2008_T2_INSCRITS]],0)</f>
        <v>0</v>
      </c>
      <c r="PE22" s="26">
        <f>Tableau17[[#This Row],[2014_T1_PROCUS]]/Tableau17[[#This Row],[2014_T1_INSCRITS]]</f>
        <v>2.8490028490028491E-2</v>
      </c>
      <c r="PF22" s="26">
        <f>IFERROR(Tableau17[[#This Row],[2014_T2_PROCUS]]/Tableau17[[#This Row],[2014_T2_INSCRITS]],0)</f>
        <v>2.9914529914529916E-2</v>
      </c>
    </row>
    <row r="23" spans="1:422" hidden="1" x14ac:dyDescent="0.2">
      <c r="A23" s="1">
        <v>1</v>
      </c>
      <c r="B23" s="1" t="s">
        <v>338</v>
      </c>
      <c r="C23" s="1" t="s">
        <v>349</v>
      </c>
      <c r="D23" s="1" t="s">
        <v>349</v>
      </c>
      <c r="E23" s="1">
        <v>772</v>
      </c>
      <c r="F23" s="1">
        <v>5.3664319999999996</v>
      </c>
      <c r="G23" s="1">
        <v>43.281868000000003</v>
      </c>
      <c r="H23" s="3">
        <v>1064</v>
      </c>
      <c r="I23" s="3">
        <v>160</v>
      </c>
      <c r="L23" s="1">
        <v>46</v>
      </c>
      <c r="M23" s="1">
        <v>5</v>
      </c>
      <c r="N23" s="1">
        <v>1</v>
      </c>
      <c r="P23" s="1">
        <v>144</v>
      </c>
      <c r="Q23" s="1">
        <v>58</v>
      </c>
      <c r="R23" s="1">
        <v>59</v>
      </c>
      <c r="S23" s="1">
        <v>117</v>
      </c>
      <c r="T23" s="1">
        <v>55</v>
      </c>
      <c r="U23" s="1">
        <v>485</v>
      </c>
      <c r="V23" s="1">
        <v>1047</v>
      </c>
      <c r="W23" s="1">
        <v>641</v>
      </c>
      <c r="X23" s="1">
        <v>29</v>
      </c>
      <c r="Y23" s="2">
        <v>0.61222540999999997</v>
      </c>
      <c r="Z23" s="1">
        <v>1046</v>
      </c>
      <c r="AA23" s="1">
        <v>667</v>
      </c>
      <c r="AB23" s="1">
        <v>41</v>
      </c>
      <c r="AC23" s="2">
        <v>0.63766730000000005</v>
      </c>
      <c r="AD23" s="1">
        <v>1064</v>
      </c>
      <c r="AE23" s="1">
        <v>491</v>
      </c>
      <c r="AF23" s="2">
        <v>0.46146617000000001</v>
      </c>
      <c r="AG23" s="1">
        <f t="shared" si="0"/>
        <v>160</v>
      </c>
      <c r="AH23" s="1">
        <v>1064</v>
      </c>
      <c r="AI23" s="1">
        <v>668</v>
      </c>
      <c r="AJ23" s="1">
        <v>48</v>
      </c>
      <c r="AK23" s="2">
        <v>0.62781955</v>
      </c>
      <c r="AL23" s="1">
        <v>1064</v>
      </c>
      <c r="AM23" s="1">
        <v>754</v>
      </c>
      <c r="AN23" s="1">
        <v>27</v>
      </c>
      <c r="AO23" s="2">
        <v>0.70864662</v>
      </c>
      <c r="AP23" s="1">
        <v>1043</v>
      </c>
      <c r="AQ23" s="1">
        <v>517</v>
      </c>
      <c r="AR23" s="2">
        <v>0.49568551999999999</v>
      </c>
      <c r="AS23" s="1">
        <v>1043</v>
      </c>
      <c r="AT23" s="1">
        <v>544</v>
      </c>
      <c r="AU23" s="2">
        <v>0.52157239</v>
      </c>
      <c r="AV23" s="1">
        <v>1041</v>
      </c>
      <c r="AW23" s="1">
        <v>571</v>
      </c>
      <c r="AX23" s="2">
        <v>0.54851105</v>
      </c>
      <c r="AY23" s="1">
        <v>1041</v>
      </c>
      <c r="AZ23" s="1">
        <v>499</v>
      </c>
      <c r="BA23" s="2">
        <v>0.47934677999999997</v>
      </c>
      <c r="BB23" s="1">
        <v>1042</v>
      </c>
      <c r="BC23" s="1">
        <v>860</v>
      </c>
      <c r="BD23" s="2">
        <v>0.82533588999999996</v>
      </c>
      <c r="BE23" s="1">
        <v>1041</v>
      </c>
      <c r="BF23" s="1">
        <v>775</v>
      </c>
      <c r="BG23" s="2">
        <v>0.74447646000000001</v>
      </c>
      <c r="BH23" s="1">
        <v>1058</v>
      </c>
      <c r="BI23" s="1">
        <v>604</v>
      </c>
      <c r="BJ23" s="2">
        <v>0.57088846999999998</v>
      </c>
      <c r="BK23" s="1">
        <v>45</v>
      </c>
      <c r="BL23" s="1">
        <v>2</v>
      </c>
      <c r="BN23" s="1">
        <v>31</v>
      </c>
      <c r="BO23" s="1">
        <v>32</v>
      </c>
      <c r="BP23" s="1">
        <v>353</v>
      </c>
      <c r="BQ23" s="1">
        <v>197</v>
      </c>
      <c r="BR23" s="1">
        <v>660</v>
      </c>
      <c r="BT23" s="1">
        <v>257</v>
      </c>
      <c r="BU23" s="1">
        <v>473</v>
      </c>
      <c r="BW23" s="1">
        <v>730</v>
      </c>
      <c r="BX23" s="1">
        <v>12</v>
      </c>
      <c r="BZ23" s="1">
        <v>39</v>
      </c>
      <c r="CA23" s="1">
        <v>1</v>
      </c>
      <c r="CB23" s="1">
        <v>26</v>
      </c>
      <c r="CC23" s="1">
        <v>75</v>
      </c>
      <c r="CD23" s="1">
        <v>342</v>
      </c>
      <c r="CE23" s="1">
        <v>131</v>
      </c>
      <c r="CF23" s="1">
        <v>626</v>
      </c>
      <c r="CG23" s="1">
        <v>78</v>
      </c>
      <c r="CH23" s="1">
        <v>385</v>
      </c>
      <c r="CI23" s="1">
        <v>189</v>
      </c>
      <c r="CJ23" s="1">
        <v>652</v>
      </c>
      <c r="CL23" s="1">
        <v>9</v>
      </c>
      <c r="CM23" s="1">
        <v>5</v>
      </c>
      <c r="CO23" s="1">
        <v>41</v>
      </c>
      <c r="CP23" s="1">
        <v>111</v>
      </c>
      <c r="CQ23" s="1">
        <v>15</v>
      </c>
      <c r="CT23" s="1">
        <v>219</v>
      </c>
      <c r="CU23" s="1">
        <v>100</v>
      </c>
      <c r="CW23" s="1">
        <v>500</v>
      </c>
      <c r="CY23" s="1">
        <v>134</v>
      </c>
      <c r="DA23" s="1">
        <v>353</v>
      </c>
      <c r="DC23" s="1">
        <v>487</v>
      </c>
      <c r="DD23" s="1">
        <v>17</v>
      </c>
      <c r="DE23" s="1">
        <v>5</v>
      </c>
      <c r="DF23" s="1">
        <v>7</v>
      </c>
      <c r="DI23" s="1">
        <v>35</v>
      </c>
      <c r="DJ23" s="1">
        <v>1</v>
      </c>
      <c r="DK23" s="1">
        <v>0</v>
      </c>
      <c r="DL23" s="1">
        <v>37</v>
      </c>
      <c r="DM23" s="1">
        <v>62</v>
      </c>
      <c r="DN23" s="1">
        <v>144</v>
      </c>
      <c r="DQ23" s="1">
        <v>1</v>
      </c>
      <c r="DR23" s="1">
        <v>227</v>
      </c>
      <c r="DS23" s="1">
        <v>32</v>
      </c>
      <c r="DU23" s="1">
        <v>568</v>
      </c>
      <c r="DX23" s="1">
        <v>191</v>
      </c>
      <c r="DZ23" s="1">
        <v>266</v>
      </c>
      <c r="EA23" s="1">
        <v>457</v>
      </c>
      <c r="EB23" s="1">
        <v>4</v>
      </c>
      <c r="EC23" s="1">
        <v>8</v>
      </c>
      <c r="ED23" s="1">
        <v>0</v>
      </c>
      <c r="EE23" s="1">
        <v>25</v>
      </c>
      <c r="EF23" s="1">
        <v>300</v>
      </c>
      <c r="EG23" s="1">
        <v>43</v>
      </c>
      <c r="EH23" s="1">
        <v>6</v>
      </c>
      <c r="EI23" s="1">
        <v>120</v>
      </c>
      <c r="EJ23" s="1">
        <v>112</v>
      </c>
      <c r="EK23" s="1">
        <v>224</v>
      </c>
      <c r="EL23" s="1">
        <v>1</v>
      </c>
      <c r="EM23" s="1">
        <v>843</v>
      </c>
      <c r="EN23" s="1">
        <v>174</v>
      </c>
      <c r="EO23" s="1">
        <v>531</v>
      </c>
      <c r="EP23" s="1">
        <v>705</v>
      </c>
      <c r="EQ23" s="1">
        <v>0</v>
      </c>
      <c r="ER23" s="1">
        <v>2</v>
      </c>
      <c r="ES23" s="1">
        <v>7</v>
      </c>
      <c r="ET23" s="1">
        <v>17</v>
      </c>
      <c r="EU23" s="1">
        <v>0</v>
      </c>
      <c r="EV23" s="1">
        <v>92</v>
      </c>
      <c r="EW23" s="1">
        <v>66</v>
      </c>
      <c r="EX23" s="1">
        <v>0</v>
      </c>
      <c r="EY23" s="1">
        <v>9</v>
      </c>
      <c r="EZ23" s="1">
        <v>11</v>
      </c>
      <c r="FA23" s="1">
        <v>3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12</v>
      </c>
      <c r="FI23" s="1">
        <v>0</v>
      </c>
      <c r="FJ23" s="1">
        <v>33</v>
      </c>
      <c r="FK23" s="1">
        <v>12</v>
      </c>
      <c r="FL23" s="1">
        <v>0</v>
      </c>
      <c r="FM23" s="1">
        <v>103</v>
      </c>
      <c r="FN23" s="1">
        <v>9</v>
      </c>
      <c r="FO23" s="1">
        <v>2</v>
      </c>
      <c r="FP23" s="1">
        <v>214</v>
      </c>
      <c r="FQ23" s="1">
        <v>1</v>
      </c>
      <c r="FR23" s="1">
        <f>SUM(Tableau17[[#This Row],[2019-T1-ALEXANDRE Audric]:[2019-T1-MARIE Florie]])</f>
        <v>593</v>
      </c>
      <c r="FS23" s="1">
        <v>32</v>
      </c>
      <c r="FT23" s="1">
        <v>400</v>
      </c>
      <c r="FU23" s="1">
        <v>0</v>
      </c>
      <c r="FV23" s="1">
        <v>228</v>
      </c>
      <c r="FW23" s="1">
        <v>0</v>
      </c>
      <c r="FX23" s="1">
        <v>660</v>
      </c>
      <c r="FY23" s="1">
        <v>0</v>
      </c>
      <c r="FZ23" s="1">
        <v>473</v>
      </c>
      <c r="GA23" s="1">
        <v>0</v>
      </c>
      <c r="GB23" s="1">
        <v>257</v>
      </c>
      <c r="GC23" s="1">
        <v>0</v>
      </c>
      <c r="GD23" s="1">
        <v>730</v>
      </c>
      <c r="GE23" s="1">
        <v>75</v>
      </c>
      <c r="GF23" s="1">
        <v>342</v>
      </c>
      <c r="GG23" s="1">
        <v>12</v>
      </c>
      <c r="GH23" s="1">
        <v>197</v>
      </c>
      <c r="GI23" s="1">
        <v>0</v>
      </c>
      <c r="GJ23" s="1">
        <v>626</v>
      </c>
      <c r="GK23" s="1">
        <v>78</v>
      </c>
      <c r="GL23" s="1">
        <v>385</v>
      </c>
      <c r="GM23" s="1">
        <v>0</v>
      </c>
      <c r="GN23" s="1">
        <v>189</v>
      </c>
      <c r="GO23" s="1">
        <v>0</v>
      </c>
      <c r="GP23" s="1">
        <v>652</v>
      </c>
      <c r="GQ23" s="1">
        <v>120</v>
      </c>
      <c r="GR23" s="1">
        <v>224</v>
      </c>
      <c r="GS23" s="1">
        <v>15</v>
      </c>
      <c r="GT23" s="1">
        <v>141</v>
      </c>
      <c r="GU23" s="1">
        <v>0</v>
      </c>
      <c r="GV23" s="1">
        <v>500</v>
      </c>
      <c r="GW23" s="1">
        <v>134</v>
      </c>
      <c r="GX23" s="1">
        <v>353</v>
      </c>
      <c r="GY23" s="1">
        <v>0</v>
      </c>
      <c r="GZ23" s="1">
        <v>0</v>
      </c>
      <c r="HA23" s="1">
        <v>0</v>
      </c>
      <c r="HB23" s="1">
        <v>487</v>
      </c>
      <c r="HC23" s="1">
        <v>153</v>
      </c>
      <c r="HD23" s="1">
        <v>300</v>
      </c>
      <c r="HE23" s="1">
        <v>224</v>
      </c>
      <c r="HF23" s="1">
        <v>160</v>
      </c>
      <c r="HG23" s="1">
        <v>6</v>
      </c>
      <c r="HH23" s="1">
        <v>843</v>
      </c>
      <c r="HI23" s="1">
        <v>174</v>
      </c>
      <c r="HJ23" s="1">
        <v>0</v>
      </c>
      <c r="HK23" s="1">
        <v>531</v>
      </c>
      <c r="HL23" s="1">
        <v>0</v>
      </c>
      <c r="HM23" s="1">
        <v>0</v>
      </c>
      <c r="HN23" s="1">
        <v>705</v>
      </c>
      <c r="HO23" s="1">
        <v>111</v>
      </c>
      <c r="HP23" s="1">
        <v>75</v>
      </c>
      <c r="HQ23" s="1">
        <v>214</v>
      </c>
      <c r="HR23" s="1">
        <v>178</v>
      </c>
      <c r="HS23" s="1">
        <v>19</v>
      </c>
      <c r="HT23" s="1">
        <v>597</v>
      </c>
      <c r="HU23" s="1">
        <v>60</v>
      </c>
      <c r="HV23" s="1">
        <v>190</v>
      </c>
      <c r="HW23" s="1">
        <v>58</v>
      </c>
      <c r="HX23" s="1">
        <v>177</v>
      </c>
      <c r="HY23" s="1">
        <v>0</v>
      </c>
      <c r="HZ23" s="1">
        <v>485</v>
      </c>
      <c r="IA23" s="1">
        <v>70</v>
      </c>
      <c r="IB23" s="1">
        <v>144</v>
      </c>
      <c r="IC23" s="1">
        <v>227</v>
      </c>
      <c r="ID23" s="1">
        <v>121</v>
      </c>
      <c r="IE23" s="1">
        <v>6</v>
      </c>
      <c r="IF23" s="1">
        <v>568</v>
      </c>
      <c r="IG23" s="1">
        <v>0</v>
      </c>
      <c r="IH23" s="1">
        <v>191</v>
      </c>
      <c r="II23" s="1">
        <v>266</v>
      </c>
      <c r="IJ23" s="1">
        <v>0</v>
      </c>
      <c r="IK23" s="1">
        <v>0</v>
      </c>
      <c r="IL23" s="1">
        <v>457</v>
      </c>
      <c r="IM23" s="26">
        <f>IFERROR(Tableau17[[#This Row],[LDIV]]/Tableau17[[#This Row],[Total général]],"")</f>
        <v>0</v>
      </c>
      <c r="IN23" s="26">
        <f>IFERROR(Tableau17[[#This Row],[LDVC]]/Tableau17[[#This Row],[Total général]],"")</f>
        <v>0</v>
      </c>
      <c r="IO23" s="26">
        <f>IFERROR(Tableau17[[#This Row],[LDVD]]/Tableau17[[#This Row],[Total général]],"")</f>
        <v>9.4845360824742264E-2</v>
      </c>
      <c r="IP23" s="26">
        <f>IFERROR(Tableau17[[#This Row],[LDVG]]/Tableau17[[#This Row],[Total général]],"")</f>
        <v>1.0309278350515464E-2</v>
      </c>
      <c r="IQ23" s="26">
        <f>IFERROR(Tableau17[[#This Row],[LEXD]]/Tableau17[[#This Row],[Total général]],"")</f>
        <v>2.0618556701030928E-3</v>
      </c>
      <c r="IR23" s="26">
        <f>IFERROR(Tableau17[[#This Row],[LEXG]]/Tableau17[[#This Row],[Total général]],"")</f>
        <v>0</v>
      </c>
      <c r="IS23" s="26">
        <f>IFERROR(Tableau17[[#This Row],[LLR]]/Tableau17[[#This Row],[Total général]],"")</f>
        <v>0.29690721649484536</v>
      </c>
      <c r="IT23" s="26">
        <f>IFERROR(Tableau17[[#This Row],[LREM]]/Tableau17[[#This Row],[Total général]],"")</f>
        <v>0.11958762886597939</v>
      </c>
      <c r="IU23" s="26">
        <f>IFERROR(Tableau17[[#This Row],[LRN]]/Tableau17[[#This Row],[Total général]],"")</f>
        <v>0.12164948453608247</v>
      </c>
      <c r="IV23" s="26">
        <f>IFERROR(Tableau17[[#This Row],[LUG]]/Tableau17[[#This Row],[Total général]],"")</f>
        <v>0.24123711340206186</v>
      </c>
      <c r="IW23" s="26">
        <f>IFERROR(Tableau17[[#This Row],[LVEC]]/Tableau17[[#This Row],[Total général]],"")</f>
        <v>0.1134020618556701</v>
      </c>
      <c r="IX23" s="26">
        <f>IFERROR(Tableau17[[#This Row],[2008-T1-LCMD]]/Tableau17[[#This Row],[2008-T1-TOTAL]],"")</f>
        <v>6.8181818181818177E-2</v>
      </c>
      <c r="IY23" s="26">
        <f>IFERROR(Tableau17[[#This Row],[2008-T1-LDVD]]/Tableau17[[#This Row],[2008-T1-TOTAL]],"")</f>
        <v>3.0303030303030303E-3</v>
      </c>
      <c r="IZ23" s="26">
        <f>IFERROR(Tableau17[[#This Row],[2008-T1-LEXD]]/Tableau17[[#This Row],[2008-T1-TOTAL]],"")</f>
        <v>0</v>
      </c>
      <c r="JA23" s="26">
        <f>IFERROR(Tableau17[[#This Row],[2008-T1-LEXG]]/Tableau17[[#This Row],[2008-T1-TOTAL]],"")</f>
        <v>4.6969696969696967E-2</v>
      </c>
      <c r="JB23" s="26">
        <f>IFERROR(Tableau17[[#This Row],[2008-T1-LFN]]/Tableau17[[#This Row],[2008-T1-TOTAL]],"")</f>
        <v>4.8484848484848485E-2</v>
      </c>
      <c r="JC23" s="26">
        <f>IFERROR(Tableau17[[#This Row],[2008-T1-LMAJ]]/Tableau17[[#This Row],[2008-T1-TOTAL]],"")</f>
        <v>0.5348484848484848</v>
      </c>
      <c r="JD23" s="26">
        <f>IFERROR(Tableau17[[#This Row],[2008-T1-LUG]]/Tableau17[[#This Row],[2008-T1-TOTAL]],"")</f>
        <v>0.29848484848484846</v>
      </c>
      <c r="JE23" s="26">
        <f>IFERROR(Tableau17[[#This Row],[2008-T2-LFN]]/Tableau17[[#This Row],[2008-T2-TOTAL]],"")</f>
        <v>0</v>
      </c>
      <c r="JF23" s="26">
        <f>IFERROR(Tableau17[[#This Row],[2008-T2-LGC]]/Tableau17[[#This Row],[2008-T2-TOTAL]],"")</f>
        <v>0.35205479452054794</v>
      </c>
      <c r="JG23" s="26">
        <f>IFERROR(Tableau17[[#This Row],[2008-T2-LMAJ]]/Tableau17[[#This Row],[2008-T2-TOTAL]],"")</f>
        <v>0.647945205479452</v>
      </c>
      <c r="JH23" s="26">
        <f>IFERROR(Tableau17[[#This Row],[2008-T2-LUG]]/Tableau17[[#This Row],[2008-T2-TOTAL]],"")</f>
        <v>0</v>
      </c>
      <c r="JI23" s="26">
        <f>IFERROR(Tableau17[[#This Row],[2014-T1-LDIV]]/Tableau17[[#This Row],[2014-T1-TOTAL]],"")</f>
        <v>1.9169329073482427E-2</v>
      </c>
      <c r="JJ23" s="26">
        <f>IFERROR(Tableau17[[#This Row],[2014-T1-LDVD]]/Tableau17[[#This Row],[2014-T1-TOTAL]],"")</f>
        <v>0</v>
      </c>
      <c r="JK23" s="26">
        <f>IFERROR(Tableau17[[#This Row],[2014-T1-LDVG]]/Tableau17[[#This Row],[2014-T1-TOTAL]],"")</f>
        <v>6.2300319488817889E-2</v>
      </c>
      <c r="JL23" s="26">
        <f>IFERROR(Tableau17[[#This Row],[2014-T1-LEXG]]/Tableau17[[#This Row],[2014-T1-TOTAL]],"")</f>
        <v>1.5974440894568689E-3</v>
      </c>
      <c r="JM23" s="26">
        <f>IFERROR(Tableau17[[#This Row],[2014-T1-LFG]]/Tableau17[[#This Row],[2014-T1-TOTAL]],"")</f>
        <v>4.1533546325878593E-2</v>
      </c>
      <c r="JN23" s="26">
        <f>IFERROR(Tableau17[[#This Row],[2014-T1-LFN]]/Tableau17[[#This Row],[2014-T1-TOTAL]],"")</f>
        <v>0.11980830670926518</v>
      </c>
      <c r="JO23" s="26">
        <f>IFERROR(Tableau17[[#This Row],[2014-T1-LUD]]/Tableau17[[#This Row],[2014-T1-TOTAL]],"")</f>
        <v>0.54632587859424919</v>
      </c>
      <c r="JP23" s="26">
        <f>IFERROR(Tableau17[[#This Row],[2014-T1-LUG]]/Tableau17[[#This Row],[2014-T1-TOTAL]],"")</f>
        <v>0.20926517571884984</v>
      </c>
      <c r="JQ23" s="26">
        <f>IFERROR(Tableau17[[#This Row],[2014-T2-LFN]]/Tableau17[[#This Row],[2014-T2-TOTAL]],"")</f>
        <v>0.1196319018404908</v>
      </c>
      <c r="JR23" s="26">
        <f>IFERROR(Tableau17[[#This Row],[2014-T2-LUD]]/Tableau17[[#This Row],[2014-T2-TOTAL]],"")</f>
        <v>0.5904907975460123</v>
      </c>
      <c r="JS23" s="26">
        <f>IFERROR(Tableau17[[#This Row],[2014-T2-LUG]]/Tableau17[[#This Row],[2014-T2-TOTAL]],"")</f>
        <v>0.28987730061349692</v>
      </c>
      <c r="JT23" s="26">
        <f>IFERROR(Tableau17[[#This Row],[2015-T1-BC-DIV]]/Tableau17[[#This Row],[2015-T1-TOTAL]],"")</f>
        <v>0</v>
      </c>
      <c r="JU23" s="26">
        <f>IFERROR(Tableau17[[#This Row],[2015-T1-BC-DLF]]/Tableau17[[#This Row],[2015-T1-TOTAL]],"")</f>
        <v>1.7999999999999999E-2</v>
      </c>
      <c r="JV23" s="26">
        <f>IFERROR(Tableau17[[#This Row],[2015-T1-BC-DVD]]/Tableau17[[#This Row],[2015-T1-TOTAL]],"")</f>
        <v>0.01</v>
      </c>
      <c r="JW23" s="26">
        <f>IFERROR(Tableau17[[#This Row],[2015-T1-BC-DVG]]/Tableau17[[#This Row],[2015-T1-TOTAL]],"")</f>
        <v>0</v>
      </c>
      <c r="JX23" s="26">
        <f>IFERROR(Tableau17[[#This Row],[2015-T1-BC-FG]]/Tableau17[[#This Row],[2015-T1-TOTAL]],"")</f>
        <v>8.2000000000000003E-2</v>
      </c>
      <c r="JY23" s="26">
        <f>IFERROR(Tableau17[[#This Row],[2015-T1-BC-FN]]/Tableau17[[#This Row],[2015-T1-TOTAL]],"")</f>
        <v>0.222</v>
      </c>
      <c r="JZ23" s="26">
        <f>IFERROR(Tableau17[[#This Row],[2015-T1-BC-MDM]]/Tableau17[[#This Row],[2015-T1-TOTAL]],"")</f>
        <v>0.03</v>
      </c>
      <c r="KA23" s="26">
        <f>IFERROR(Tableau17[[#This Row],[2015-T1-BC-RDG]]/Tableau17[[#This Row],[2015-T1-TOTAL]],"")</f>
        <v>0</v>
      </c>
      <c r="KB23" s="26">
        <f>IFERROR(Tableau17[[#This Row],[2015-T1-BC-SOC]]/Tableau17[[#This Row],[2015-T1-TOTAL]],"")</f>
        <v>0</v>
      </c>
      <c r="KC23" s="26">
        <f>IFERROR(Tableau17[[#This Row],[2015-T1-BC-UD]]/Tableau17[[#This Row],[2015-T1-TOTAL]],"")</f>
        <v>0.438</v>
      </c>
      <c r="KD23" s="26">
        <f>IFERROR(Tableau17[[#This Row],[2015-T1-BC-UG]]/Tableau17[[#This Row],[2015-T1-TOTAL]],"")</f>
        <v>0.2</v>
      </c>
      <c r="KE23" s="26">
        <f>IFERROR(Tableau17[[#This Row],[2015-T1-BC-VEC]]/Tableau17[[#This Row],[2015-T1-TOTAL]],"")</f>
        <v>0</v>
      </c>
      <c r="KF23" s="26">
        <f>IFERROR(Tableau17[[#This Row],[2015-T2-BC-DVG]]/Tableau17[[#This Row],[2015-T2-TOTAL]],"")</f>
        <v>0</v>
      </c>
      <c r="KG23" s="26">
        <f>IFERROR(Tableau17[[#This Row],[2015-T2-BC-FN]]/Tableau17[[#This Row],[2015-T2-TOTAL]],"")</f>
        <v>0.27515400410677621</v>
      </c>
      <c r="KH23" s="26">
        <f>IFERROR(Tableau17[[#This Row],[2015-T2-BC-SOC]]/Tableau17[[#This Row],[2015-T2-TOTAL]],"")</f>
        <v>0</v>
      </c>
      <c r="KI23" s="26">
        <f>IFERROR(Tableau17[[#This Row],[2015-T2-BC-UD]]/Tableau17[[#This Row],[2015-T2-TOTAL]],"")</f>
        <v>0.72484599589322385</v>
      </c>
      <c r="KJ23" s="26">
        <f>IFERROR(Tableau17[[#This Row],[2015-T2-BC-UG]]/Tableau17[[#This Row],[2015-T2-TOTAL]],"")</f>
        <v>0</v>
      </c>
      <c r="KK23" s="26">
        <f>IFERROR(Tableau17[[#This Row],[2017 (L)-T1-COM]]/Tableau17[[#This Row],[2017 (L)-T1-TOTAL]],"")</f>
        <v>2.9929577464788731E-2</v>
      </c>
      <c r="KL23" s="26">
        <f>IFERROR(Tableau17[[#This Row],[2017 (L)-T1-DIV]]/Tableau17[[#This Row],[2017 (L)-T1-TOTAL]],"")</f>
        <v>8.8028169014084511E-3</v>
      </c>
      <c r="KM23" s="26">
        <f>IFERROR(Tableau17[[#This Row],[2017 (L)-T1-DLF]]/Tableau17[[#This Row],[2017 (L)-T1-TOTAL]],"")</f>
        <v>1.232394366197183E-2</v>
      </c>
      <c r="KN23" s="26">
        <f>IFERROR(Tableau17[[#This Row],[2017 (L)-T1-DVD]]/Tableau17[[#This Row],[2017 (L)-T1-TOTAL]],"")</f>
        <v>0</v>
      </c>
      <c r="KO23" s="26">
        <f>IFERROR(Tableau17[[#This Row],[2017 (L)-T1-DVG]]/Tableau17[[#This Row],[2017 (L)-T1-TOTAL]],"")</f>
        <v>0</v>
      </c>
      <c r="KP23" s="26">
        <f>IFERROR(Tableau17[[#This Row],[2017 (L)-T1-ECO]]/Tableau17[[#This Row],[2017 (L)-T1-TOTAL]],"")</f>
        <v>6.1619718309859156E-2</v>
      </c>
      <c r="KQ23" s="26">
        <f>IFERROR(Tableau17[[#This Row],[2017 (L)-T1-EXD]]/Tableau17[[#This Row],[2017 (L)-T1-TOTAL]],"")</f>
        <v>1.7605633802816902E-3</v>
      </c>
      <c r="KR23" s="26">
        <f>IFERROR(Tableau17[[#This Row],[2017 (L)-T1-EXG]]/Tableau17[[#This Row],[2017 (L)-T1-TOTAL]],"")</f>
        <v>0</v>
      </c>
      <c r="KS23" s="26">
        <f>IFERROR(Tableau17[[#This Row],[2017 (L)-T1-FI]]/Tableau17[[#This Row],[2017 (L)-T1-TOTAL]],"")</f>
        <v>6.5140845070422532E-2</v>
      </c>
      <c r="KT23" s="26">
        <f>IFERROR(Tableau17[[#This Row],[2017 (L)-T1-FN]]/Tableau17[[#This Row],[2017 (L)-T1-TOTAL]],"")</f>
        <v>0.10915492957746478</v>
      </c>
      <c r="KU23" s="26">
        <f>IFERROR(Tableau17[[#This Row],[2017 (L)-T1-LR]]/Tableau17[[#This Row],[2017 (L)-T1-TOTAL]],"")</f>
        <v>0.25352112676056338</v>
      </c>
      <c r="KV23" s="26">
        <f>IFERROR(Tableau17[[#This Row],[2017 (L)-T1-MDM]]/Tableau17[[#This Row],[2017 (L)-T1-TOTAL]],"")</f>
        <v>0</v>
      </c>
      <c r="KW23" s="26">
        <f>IFERROR(Tableau17[[#This Row],[2017 (L)-T1-RDG]]/Tableau17[[#This Row],[2017 (L)-T1-TOTAL]],"")</f>
        <v>0</v>
      </c>
      <c r="KX23" s="26">
        <f>IFERROR(Tableau17[[#This Row],[2017 (L)-T1-REG]]/Tableau17[[#This Row],[2017 (L)-T1-TOTAL]],"")</f>
        <v>1.7605633802816902E-3</v>
      </c>
      <c r="KY23" s="26">
        <f>IFERROR(Tableau17[[#This Row],[2017 (L)-T1-REM]]/Tableau17[[#This Row],[2017 (L)-T1-TOTAL]],"")</f>
        <v>0.39964788732394368</v>
      </c>
      <c r="KZ23" s="26">
        <f>IFERROR(Tableau17[[#This Row],[2017 (L)-T1-SOC]]/Tableau17[[#This Row],[2017 (L)-T1-TOTAL]],"")</f>
        <v>5.6338028169014086E-2</v>
      </c>
      <c r="LA23" s="26">
        <f>IFERROR(Tableau17[[#This Row],[2017 (L)-T1-UDI]]/Tableau17[[#This Row],[2017 (L)-T1-TOTAL]],"")</f>
        <v>0</v>
      </c>
      <c r="LB23" s="26">
        <f>IFERROR(Tableau17[[#This Row],[2017 (L)-T2-FI]]/Tableau17[[#This Row],[2017 (L)-T2-TOTAL]],"")</f>
        <v>0</v>
      </c>
      <c r="LC23" s="26">
        <f>IFERROR(Tableau17[[#This Row],[2017 (L)-T2-FN]]/Tableau17[[#This Row],[2017 (L)-T2-TOTAL]],"")</f>
        <v>0</v>
      </c>
      <c r="LD23" s="26">
        <f>IFERROR(Tableau17[[#This Row],[2017 (L)-T2-LR]]/Tableau17[[#This Row],[2017 (L)-T2-TOTAL]],"")</f>
        <v>0.41794310722100658</v>
      </c>
      <c r="LE23" s="26">
        <f>IFERROR(Tableau17[[#This Row],[2017 (L)-T2-MDM]]/Tableau17[[#This Row],[2017 (L)-T2-TOTAL]],"")</f>
        <v>0</v>
      </c>
      <c r="LF23" s="26">
        <f>IFERROR(Tableau17[[#This Row],[2017 (L)-T2-REM]]/Tableau17[[#This Row],[2017 (L)-T2-TOTAL]],"")</f>
        <v>0.58205689277899342</v>
      </c>
      <c r="LG23" s="26">
        <f>IFERROR(Tableau17[[#This Row],[2017-T1-ARTHAUD Nathalie]]/Tableau17[[#This Row],[2017-T1-TOTAL]],"")</f>
        <v>4.7449584816132862E-3</v>
      </c>
      <c r="LH23" s="26">
        <f>IFERROR(Tableau17[[#This Row],[2017-T1-ASSELINEAU Fran]]/Tableau17[[#This Row],[2017-T1-TOTAL]],"")</f>
        <v>9.4899169632265724E-3</v>
      </c>
      <c r="LI23" s="26">
        <f>IFERROR(Tableau17[[#This Row],[2017-T1-CHEMINADE Jacques]]/Tableau17[[#This Row],[2017-T1-TOTAL]],"")</f>
        <v>0</v>
      </c>
      <c r="LJ23" s="26">
        <f>IFERROR(Tableau17[[#This Row],[2017-T1-DUPONT-AIGNAN Nicolas]]/Tableau17[[#This Row],[2017-T1-TOTAL]],"")</f>
        <v>2.9655990510083038E-2</v>
      </c>
      <c r="LK23" s="26">
        <f>IFERROR(Tableau17[[#This Row],[2017-T1-FILLON Fran]]/Tableau17[[#This Row],[2017-T1-TOTAL]],"")</f>
        <v>0.35587188612099646</v>
      </c>
      <c r="LL23" s="26">
        <f>IFERROR(Tableau17[[#This Row],[2017-T1-HAMON Beno]]/Tableau17[[#This Row],[2017-T1-TOTAL]],"")</f>
        <v>5.1008303677342826E-2</v>
      </c>
      <c r="LM23" s="26">
        <f>IFERROR(Tableau17[[#This Row],[2017-T1-LASSALLE Jean]]/Tableau17[[#This Row],[2017-T1-TOTAL]],"")</f>
        <v>7.1174377224199285E-3</v>
      </c>
      <c r="LN23" s="26">
        <f>IFERROR(Tableau17[[#This Row],[2017-T1-LE PEN Marine]]/Tableau17[[#This Row],[2017-T1-TOTAL]],"")</f>
        <v>0.14234875444839859</v>
      </c>
      <c r="LO23" s="26">
        <f>IFERROR(Tableau17[[#This Row],[2017-T1-M Jean-Luc]]/Tableau17[[#This Row],[2017-T1-TOTAL]],"")</f>
        <v>0.13285883748517199</v>
      </c>
      <c r="LP23" s="26">
        <f>IFERROR(Tableau17[[#This Row],[2017-T1-MACRON Emmanuel]]/Tableau17[[#This Row],[2017-T1-TOTAL]],"")</f>
        <v>0.26571767497034399</v>
      </c>
      <c r="LQ23" s="26">
        <f>IFERROR(Tableau17[[#This Row],[2017-T1-POUTOU Philippe]]/Tableau17[[#This Row],[2017-T1-TOTAL]],"")</f>
        <v>1.1862396204033216E-3</v>
      </c>
      <c r="LR23" s="26">
        <f>IFERROR(Tableau17[[#This Row],[2017-T2-LE PEN Marine]]/Tableau17[[#This Row],[2017-T2-TOTAL]],"")</f>
        <v>0.24680851063829787</v>
      </c>
      <c r="LS23" s="26">
        <f>IFERROR(Tableau17[[#This Row],[2017-T2-MACRON Emmanuel]]/Tableau17[[#This Row],[2017-T2-TOTAL]],"")</f>
        <v>0.7531914893617021</v>
      </c>
      <c r="LT23" s="26">
        <f>IFERROR(Tableau17[[#This Row],[2019-T1-ALEXANDRE Audric]]/Tableau17[[#This Row],[2019-T1-TOTAL]],"")</f>
        <v>0</v>
      </c>
      <c r="LU23" s="26">
        <f>IFERROR(Tableau17[[#This Row],[2019-T1-ARTHAUD Nathalie]]/Tableau17[[#This Row],[2019-T1-TOTAL]],"")</f>
        <v>3.3726812816188868E-3</v>
      </c>
      <c r="LV23" s="26">
        <f>IFERROR(Tableau17[[#This Row],[2019-T1-ASSELINEAU François]]/Tableau17[[#This Row],[2019-T1-TOTAL]],"")</f>
        <v>1.1804384485666104E-2</v>
      </c>
      <c r="LW23" s="26">
        <f>IFERROR(Tableau17[[#This Row],[2019-T1-AUBRY Manon]]/Tableau17[[#This Row],[2019-T1-TOTAL]],"")</f>
        <v>2.866779089376054E-2</v>
      </c>
      <c r="LX23" s="26">
        <f>IFERROR(Tableau17[[#This Row],[2019-T1-AZERGUI Nagib]]/Tableau17[[#This Row],[2019-T1-TOTAL]],"")</f>
        <v>0</v>
      </c>
      <c r="LY23" s="26">
        <f>IFERROR(Tableau17[[#This Row],[2019-T1-BARDELLA Jordan]]/Tableau17[[#This Row],[2019-T1-TOTAL]],"")</f>
        <v>0.1551433389544688</v>
      </c>
      <c r="LZ23" s="26">
        <f>IFERROR(Tableau17[[#This Row],[2019-T1-BELLAMY François-Xavier]]/Tableau17[[#This Row],[2019-T1-TOTAL]],"")</f>
        <v>0.11129848229342328</v>
      </c>
      <c r="MA23" s="26">
        <f>IFERROR(Tableau17[[#This Row],[2019-T1-BIDOU Olivier]]/Tableau17[[#This Row],[2019-T1-TOTAL]],"")</f>
        <v>0</v>
      </c>
      <c r="MB23" s="26">
        <f>IFERROR(Tableau17[[#This Row],[2019-T1-BOURG Dominique]]/Tableau17[[#This Row],[2019-T1-TOTAL]],"")</f>
        <v>1.5177065767284991E-2</v>
      </c>
      <c r="MC23" s="26">
        <f>IFERROR(Tableau17[[#This Row],[2019-T1-BROSSAT Ian]]/Tableau17[[#This Row],[2019-T1-TOTAL]],"")</f>
        <v>1.8549747048903879E-2</v>
      </c>
      <c r="MD23" s="26">
        <f>IFERROR(Tableau17[[#This Row],[2019-T1-CAILLAUD Sophie]]/Tableau17[[#This Row],[2019-T1-TOTAL]],"")</f>
        <v>5.0590219224283303E-3</v>
      </c>
      <c r="ME23" s="26">
        <f>IFERROR(Tableau17[[#This Row],[2019-T1-CAMUS Renaud]]/Tableau17[[#This Row],[2019-T1-TOTAL]],"")</f>
        <v>0</v>
      </c>
      <c r="MF23" s="26">
        <f>IFERROR(Tableau17[[#This Row],[2019-T1-CHALENÇON Christophe]]/Tableau17[[#This Row],[2019-T1-TOTAL]],"")</f>
        <v>0</v>
      </c>
      <c r="MG23" s="26">
        <f>IFERROR(Tableau17[[#This Row],[2019-T1-CORBET Cathy Denise Ginette]]/Tableau17[[#This Row],[2019-T1-TOTAL]],"")</f>
        <v>0</v>
      </c>
      <c r="MH23" s="26">
        <f>IFERROR(Tableau17[[#This Row],[2019-T1-DE PREVOISIN Robert]]/Tableau17[[#This Row],[2019-T1-TOTAL]],"")</f>
        <v>0</v>
      </c>
      <c r="MI23" s="26">
        <f>IFERROR(Tableau17[[#This Row],[2019-T1-DELFEL Thérèse]]/Tableau17[[#This Row],[2019-T1-TOTAL]],"")</f>
        <v>0</v>
      </c>
      <c r="MJ23" s="26">
        <f>IFERROR(Tableau17[[#This Row],[2019-T1-DIEUMEGARD Pierre]]/Tableau17[[#This Row],[2019-T1-TOTAL]],"")</f>
        <v>0</v>
      </c>
      <c r="MK23" s="26">
        <f>IFERROR(Tableau17[[#This Row],[2019-T1-DUPONT-AIGNAN Nicolas]]/Tableau17[[#This Row],[2019-T1-TOTAL]],"")</f>
        <v>2.0236087689713321E-2</v>
      </c>
      <c r="ML23" s="26">
        <f>IFERROR(Tableau17[[#This Row],[2019-T1-GERNIGON Yves]]/Tableau17[[#This Row],[2019-T1-TOTAL]],"")</f>
        <v>0</v>
      </c>
      <c r="MM23" s="26">
        <f>IFERROR(Tableau17[[#This Row],[2019-T1-GLUCKSMANN Raphaël]]/Tableau17[[#This Row],[2019-T1-TOTAL]],"")</f>
        <v>5.5649241146711638E-2</v>
      </c>
      <c r="MN23" s="26">
        <f>IFERROR(Tableau17[[#This Row],[2019-T1-HAMON Benoît]]/Tableau17[[#This Row],[2019-T1-TOTAL]],"")</f>
        <v>2.0236087689713321E-2</v>
      </c>
      <c r="MO23" s="26">
        <f>IFERROR(Tableau17[[#This Row],[2019-T1-HELGEN Gilles]]/Tableau17[[#This Row],[2019-T1-TOTAL]],"")</f>
        <v>0</v>
      </c>
      <c r="MP23" s="26">
        <f>IFERROR(Tableau17[[#This Row],[2019-T1-JADOT Yannick]]/Tableau17[[#This Row],[2019-T1-TOTAL]],"")</f>
        <v>0.17369308600337269</v>
      </c>
      <c r="MQ23" s="26">
        <f>IFERROR(Tableau17[[#This Row],[2019-T1-LAGARDE Jean-Christophe]]/Tableau17[[#This Row],[2019-T1-TOTAL]],"")</f>
        <v>1.5177065767284991E-2</v>
      </c>
      <c r="MR23" s="26">
        <f>IFERROR(Tableau17[[#This Row],[2019-T1-LALANNE Francis]]/Tableau17[[#This Row],[2019-T1-TOTAL]],"")</f>
        <v>3.3726812816188868E-3</v>
      </c>
      <c r="MS23" s="26">
        <f>IFERROR(Tableau17[[#This Row],[2019-T1-LOISEAU Nathalie]]/Tableau17[[#This Row],[2019-T1-TOTAL]],"")</f>
        <v>0.36087689713322091</v>
      </c>
      <c r="MT23" s="26">
        <f>IFERROR(Tableau17[[#This Row],[2019-T1-MARIE Florie]]/Tableau17[[#This Row],[2019-T1-TOTAL]],"")</f>
        <v>1.6863406408094434E-3</v>
      </c>
      <c r="MU23" s="26">
        <f>IFERROR(Tableau17[[#This Row],[2008-T1-MACROEXTRDROITE]]/Tableau17[[#This Row],[2008-T1-MACROTOTALE]],"")</f>
        <v>4.8484848484848485E-2</v>
      </c>
      <c r="MV23" s="26">
        <f>IFERROR(Tableau17[[#This Row],[2008-T1-MACRODROITE]]/Tableau17[[#This Row],[2008-T1-MACROTOTALE]],"")</f>
        <v>0.60606060606060608</v>
      </c>
      <c r="MW23" s="26">
        <f>IFERROR(Tableau17[[#This Row],[2008-T1-MACROCENTRE]]/Tableau17[[#This Row],[2008-T1-MACROTOTALE]],"")</f>
        <v>0</v>
      </c>
      <c r="MX23" s="26">
        <f>IFERROR(Tableau17[[#This Row],[2008-T1-MACROGAUCHE]]/Tableau17[[#This Row],[2008-T1-MACROTOTALE]],"")</f>
        <v>0.34545454545454546</v>
      </c>
      <c r="MY23" s="26">
        <f>IFERROR(Tableau17[[#This Row],[2008-T1-MACROAUTRE]]/Tableau17[[#This Row],[2008-T1-MACROTOTALE]],"")</f>
        <v>0</v>
      </c>
      <c r="MZ23" s="26">
        <f>IFERROR(Tableau17[[#This Row],[2008-T2-MACROEXTRDROITE]]/Tableau17[[#This Row],[2008-T2-MACROTOTALE]],"")</f>
        <v>0</v>
      </c>
      <c r="NA23" s="26">
        <f>IFERROR(Tableau17[[#This Row],[2008-T2-MACRODROITE]]/Tableau17[[#This Row],[2008-T2-MACROTOTALE]],"")</f>
        <v>0.647945205479452</v>
      </c>
      <c r="NB23" s="26">
        <f>IFERROR(Tableau17[[#This Row],[2008-T2-MACROCENTRE]]/Tableau17[[#This Row],[2008-T2-MACROTOTALE]],"")</f>
        <v>0</v>
      </c>
      <c r="NC23" s="26">
        <f>IFERROR(Tableau17[[#This Row],[2008-T2-MACROGAUCHE]]/Tableau17[[#This Row],[2008-T2-MACROTOTALE]],"")</f>
        <v>0.35205479452054794</v>
      </c>
      <c r="ND23" s="26">
        <f>IFERROR(Tableau17[[#This Row],[2008-T2-MACROAUTRE]]/Tableau17[[#This Row],[2008-T2-MACROTOTALE]],"")</f>
        <v>0</v>
      </c>
      <c r="NE23" s="26">
        <f>IFERROR(Tableau17[[#This Row],[2014-T1-MACROEXTRDROITE]]/Tableau17[[#This Row],[2014-T1-MACROTOTALE]],"")</f>
        <v>0.11980830670926518</v>
      </c>
      <c r="NF23" s="26">
        <f>IFERROR(Tableau17[[#This Row],[2014-T1-MACRODROITE]]/Tableau17[[#This Row],[2014-T1-MACROTOTALE]],"")</f>
        <v>0.54632587859424919</v>
      </c>
      <c r="NG23" s="26">
        <f>IFERROR(Tableau17[[#This Row],[2014-T1-MACROCENTRE]]/Tableau17[[#This Row],[2014-T1-MACROTOTALE]],"")</f>
        <v>1.9169329073482427E-2</v>
      </c>
      <c r="NH23" s="26">
        <f>IFERROR(Tableau17[[#This Row],[2014-T1-MACROGAUCHE]]/Tableau17[[#This Row],[2014-T1-MACROTOTALE]],"")</f>
        <v>0.31469648562300317</v>
      </c>
      <c r="NI23" s="26">
        <f>IFERROR(Tableau17[[#This Row],[2014-T1-MACROAUTRE]]/Tableau17[[#This Row],[2014-T1-MACROTOTALE]],"")</f>
        <v>0</v>
      </c>
      <c r="NJ23" s="26">
        <f>IFERROR(Tableau17[[#This Row],[2014-T2-MACROEXTRDROITE]]/Tableau17[[#This Row],[2014-T2-MACROTOTALE]],"")</f>
        <v>0.1196319018404908</v>
      </c>
      <c r="NK23" s="26">
        <f>IFERROR(Tableau17[[#This Row],[2014-T2-MACRODROITE]]/Tableau17[[#This Row],[2014-T2-MACROTOTALE]],"")</f>
        <v>0.5904907975460123</v>
      </c>
      <c r="NL23" s="26">
        <f>IFERROR(Tableau17[[#This Row],[2014-T2-MACROCENTRE]]/Tableau17[[#This Row],[2014-T2-MACROTOTALE]],"")</f>
        <v>0</v>
      </c>
      <c r="NM23" s="26">
        <f>IFERROR(Tableau17[[#This Row],[2014-T2-MACROGAUCHE]]/Tableau17[[#This Row],[2014-T2-MACROTOTALE]],"")</f>
        <v>0.28987730061349692</v>
      </c>
      <c r="NN23" s="26">
        <f>IFERROR(Tableau17[[#This Row],[2014-T2-MACROAUTRE]]/Tableau17[[#This Row],[2014-T2-MACROTOTALE]],"")</f>
        <v>0</v>
      </c>
      <c r="NO23" s="26">
        <f>IFERROR( Tableau17[[#This Row],[2015-T1-MACROEXTRDROITE]]/Tableau17[[#This Row],[2015-T1-MACROTOTALE]],"")</f>
        <v>0.24</v>
      </c>
      <c r="NP23" s="26">
        <f>IFERROR(Tableau17[[#This Row],[2015-T1-MACRODROITE]]/Tableau17[[#This Row],[2015-T1-MACROTOTALE]],"")</f>
        <v>0.44800000000000001</v>
      </c>
      <c r="NQ23" s="26">
        <f>IFERROR(Tableau17[[#This Row],[2015-T1-MACROCENTRE]]/Tableau17[[#This Row],[2015-T1-MACROTOTALE]],"")</f>
        <v>0.03</v>
      </c>
      <c r="NR23" s="26">
        <f>IFERROR(Tableau17[[#This Row],[2015-T1-MACROGAUCHE]]/Tableau17[[#This Row],[2015-T1-MACROTOTALE]],"")</f>
        <v>0.28199999999999997</v>
      </c>
      <c r="NS23" s="26">
        <f>IFERROR(Tableau17[[#This Row],[2015-T1-MACROAUTRE]]/Tableau17[[#This Row],[2015-T1-MACROTOTALE]],"")</f>
        <v>0</v>
      </c>
      <c r="NT23" s="26">
        <f>IFERROR(Tableau17[[#This Row],[2015-T2-MACROEXTRDROITE]]/Tableau17[[#This Row],[2015-T2-MACROTOTALE]],"")</f>
        <v>0.27515400410677621</v>
      </c>
      <c r="NU23" s="26">
        <f>IFERROR(Tableau17[[#This Row],[2015-T2-MACRODROITE]]/Tableau17[[#This Row],[2015-T2-MACROTOTALE]],"")</f>
        <v>0.72484599589322385</v>
      </c>
      <c r="NV23" s="26">
        <f>IFERROR(Tableau17[[#This Row],[2015-T2-MACROCENTRE]]/Tableau17[[#This Row],[2015-T2-MACROTOTALE]],"")</f>
        <v>0</v>
      </c>
      <c r="NW23" s="26">
        <f>IFERROR(Tableau17[[#This Row],[2015-T2-MACROGAUCHE]]/Tableau17[[#This Row],[2015-T2-MACROTOTALE]],"")</f>
        <v>0</v>
      </c>
      <c r="NX23" s="26">
        <f>IFERROR(Tableau17[[#This Row],[2015-T2-MACROAUTRE]]/Tableau17[[#This Row],[2015-T2-MACROTOTALE]],"")</f>
        <v>0</v>
      </c>
      <c r="NY23" s="26">
        <f>IFERROR(Tableau17[[#This Row],[2017-T1-MACROEXTRDROITE]]/Tableau17[[#This Row],[2017-T1-MACROTOTALE]],"")</f>
        <v>0.18149466192170818</v>
      </c>
      <c r="NZ23" s="26">
        <f>IFERROR(Tableau17[[#This Row],[2017-T1-MACRODROITE]]/Tableau17[[#This Row],[2017-T1-MACROTOTALE]],"")</f>
        <v>0.35587188612099646</v>
      </c>
      <c r="OA23" s="26">
        <f>IFERROR(Tableau17[[#This Row],[2017-T1-MACROCENTRE]]/Tableau17[[#This Row],[2017-T1-MACROTOTALE]],"")</f>
        <v>0.26571767497034399</v>
      </c>
      <c r="OB23" s="26">
        <f>IFERROR(Tableau17[[#This Row],[2017-T1-MACROGAUCHE]]/Tableau17[[#This Row],[2017-T1-MACROTOTALE]],"")</f>
        <v>0.18979833926453143</v>
      </c>
      <c r="OC23" s="26">
        <f>IFERROR(Tableau17[[#This Row],[2017-T1-MACROAUTRE]]/Tableau17[[#This Row],[2017-T1-MACROTOTALE]],"")</f>
        <v>7.1174377224199285E-3</v>
      </c>
      <c r="OD23" s="26">
        <f>IFERROR(Tableau17[[#This Row],[2017-T2-MACROEXTRDROITE]]/Tableau17[[#This Row],[2017-T2-MACROTOTALE]],"")</f>
        <v>0.24680851063829787</v>
      </c>
      <c r="OE23" s="26">
        <f>IFERROR(Tableau17[[#This Row],[2017-T2-MACRODROITE]]/Tableau17[[#This Row],[2017-T2-MACROTOTALE]],"")</f>
        <v>0</v>
      </c>
      <c r="OF23" s="26">
        <f>IFERROR(Tableau17[[#This Row],[2017-T2-MACROCENTRE]]/Tableau17[[#This Row],[2017-T2-MACROTOTALE]],"")</f>
        <v>0.7531914893617021</v>
      </c>
      <c r="OG23" s="26">
        <f>IFERROR(Tableau17[[#This Row],[2017-T2-MACROGAUCHE]]/Tableau17[[#This Row],[2017-T2-MACROTOTALE]],"")</f>
        <v>0</v>
      </c>
      <c r="OH23" s="26">
        <f>IFERROR(Tableau17[[#This Row],[2017-T2-MACROAUTRE]]/Tableau17[[#This Row],[2017-T2-MACROTOTALE]],"")</f>
        <v>0</v>
      </c>
      <c r="OI23" s="26">
        <f>IFERROR(Tableau17[[#This Row],[2019-T1-MACROEXTRDROITE]]/Tableau17[[#This Row],[2019-T1-MACROTOTALE]],"")</f>
        <v>0.18592964824120603</v>
      </c>
      <c r="OJ23" s="26">
        <f>IFERROR(Tableau17[[#This Row],[2019-T1-MACRODROITE]]/Tableau17[[#This Row],[2019-T1-MACROTOTALE]],"")</f>
        <v>0.12562814070351758</v>
      </c>
      <c r="OK23" s="26">
        <f>IFERROR(Tableau17[[#This Row],[2019-T1-MACROCENTRE]]/Tableau17[[#This Row],[2019-T1-MACROTOTALE]],"")</f>
        <v>0.35845896147403683</v>
      </c>
      <c r="OL23" s="26">
        <f>IFERROR(Tableau17[[#This Row],[2019-T1-MACROGAUCHE]]/Tableau17[[#This Row],[2019-T1-MACROTOTALE]],"")</f>
        <v>0.2981574539363484</v>
      </c>
      <c r="OM23" s="26">
        <f>IFERROR(Tableau17[[#This Row],[2019-T1-MACROAUTRE]]/Tableau17[[#This Row],[2019-T1-MACROTOTALE]],"")</f>
        <v>3.1825795644891124E-2</v>
      </c>
      <c r="ON23" s="26">
        <f>IFERROR(Tableau17[[#This Row],[2020-T1-MACROEXTRDROITE]]/Tableau17[[#This Row],[2020-T1-MACROTOTALE]],"")</f>
        <v>0.12371134020618557</v>
      </c>
      <c r="OO23" s="26">
        <f>IFERROR(Tableau17[[#This Row],[2020-T1-MACRODROITE]]/Tableau17[[#This Row],[2020-T1-MACROTOTALE]],"")</f>
        <v>0.39175257731958762</v>
      </c>
      <c r="OP23" s="26">
        <f>IFERROR(Tableau17[[#This Row],[2020-T1-MACROCENTRE]]/Tableau17[[#This Row],[2020-T1-MACROTOTALE]],"")</f>
        <v>0.11958762886597939</v>
      </c>
      <c r="OQ23" s="26">
        <f>IFERROR(Tableau17[[#This Row],[2020-T1-MACROGAUCHE]]/Tableau17[[#This Row],[2020-T1-MACROTOTALE]],"")</f>
        <v>0.3649484536082474</v>
      </c>
      <c r="OR23" s="26">
        <f>IFERROR(Tableau17[[#This Row],[2020-T1-MACROAUTRE]]/Tableau17[[#This Row],[2020-T1-MACROTOTALE]],"")</f>
        <v>0</v>
      </c>
      <c r="OS23" s="26">
        <f>IFERROR(Tableau17[[#This Row],[2017 (L)-T1-MACROEXTRDROITE]]/Tableau17[[#This Row],[2017 (L)-T1-MACROTOTALE]],"")</f>
        <v>0.12323943661971831</v>
      </c>
      <c r="OT23" s="26">
        <f>IFERROR(Tableau17[[#This Row],[2017 (L)-T1-MACRODROITE]]/Tableau17[[#This Row],[2017 (L)-T1-MACROTOTALE]],"")</f>
        <v>0.25352112676056338</v>
      </c>
      <c r="OU23" s="26">
        <f>IFERROR(Tableau17[[#This Row],[2017 (L)-T1-MACROCENTRE]]/Tableau17[[#This Row],[2017 (L)-T1-MACROTOTALE]],"")</f>
        <v>0.39964788732394368</v>
      </c>
      <c r="OV23" s="26">
        <f>IFERROR(Tableau17[[#This Row],[2017 (L)-T1-MACROGAUCHE]]/Tableau17[[#This Row],[2017 (L)-T1-MACROTOTALE]],"")</f>
        <v>0.2130281690140845</v>
      </c>
      <c r="OW23" s="26">
        <f>IFERROR(Tableau17[[#This Row],[2017 (L)-T1-MACROAUTRE]]/Tableau17[[#This Row],[2017 (L)-T1-MACROTOTALE]],"")</f>
        <v>1.0563380281690141E-2</v>
      </c>
      <c r="OX23" s="26">
        <f>IFERROR(Tableau17[[#This Row],[2017 (L)-T2-MACROEXTRDROITE]]/Tableau17[[#This Row],[2017 (L)-T2-MACROTOTALE]],"")</f>
        <v>0</v>
      </c>
      <c r="OY23" s="26">
        <f>IFERROR(Tableau17[[#This Row],[2017 (L)-T2-MACRODROITE]]/Tableau17[[#This Row],[2017 (L)-T2-MACROTOTALE]],"")</f>
        <v>0.41794310722100658</v>
      </c>
      <c r="OZ23" s="26">
        <f>IFERROR(Tableau17[[#This Row],[2017 (L)-T2-MACROCENTRE]]/Tableau17[[#This Row],[2017 (L)-T2-MACROTOTALE]],"")</f>
        <v>0.58205689277899342</v>
      </c>
      <c r="PA23" s="26">
        <f>IFERROR(Tableau17[[#This Row],[2017 (L)-T2-MACROGAUCHE]]/Tableau17[[#This Row],[2017 (L)-T2-MACROTOTALE]],"")</f>
        <v>0</v>
      </c>
      <c r="PB23" s="26">
        <f>IFERROR(Tableau17[[#This Row],[2017 (L)-T2-MACROAUTRE]]/Tableau17[[#This Row],[2017 (L)-T2-MACROTOTALE]],"")</f>
        <v>0</v>
      </c>
      <c r="PC23" s="26">
        <f>IFERROR(Tableau17[[#This Row],[2008_T1_PROCUS]]/Tableau17[[#This Row],[2008_T1_INSCRITS]],0)</f>
        <v>4.5112781954887216E-2</v>
      </c>
      <c r="PD23" s="26">
        <f>IFERROR(Tableau17[[#This Row],[2008_T2_PROCUS]]/Tableau17[[#This Row],[2008_T2_INSCRITS]],0)</f>
        <v>2.5375939849624059E-2</v>
      </c>
      <c r="PE23" s="26">
        <f>Tableau17[[#This Row],[2014_T1_PROCUS]]/Tableau17[[#This Row],[2014_T1_INSCRITS]]</f>
        <v>2.7698185291308502E-2</v>
      </c>
      <c r="PF23" s="26">
        <f>IFERROR(Tableau17[[#This Row],[2014_T2_PROCUS]]/Tableau17[[#This Row],[2014_T2_INSCRITS]],0)</f>
        <v>3.9196940726577437E-2</v>
      </c>
    </row>
    <row r="24" spans="1:422" hidden="1" x14ac:dyDescent="0.2">
      <c r="A24" s="1">
        <v>1</v>
      </c>
      <c r="B24" s="1" t="s">
        <v>338</v>
      </c>
      <c r="C24" s="1" t="s">
        <v>350</v>
      </c>
      <c r="D24" s="1" t="s">
        <v>350</v>
      </c>
      <c r="E24" s="1">
        <v>773</v>
      </c>
      <c r="F24" s="1">
        <v>5.3666510000000001</v>
      </c>
      <c r="G24" s="1">
        <v>43.281891000000002</v>
      </c>
      <c r="H24" s="3">
        <v>1100</v>
      </c>
      <c r="I24" s="3">
        <v>208</v>
      </c>
      <c r="L24" s="1">
        <v>43</v>
      </c>
      <c r="M24" s="1">
        <v>8</v>
      </c>
      <c r="N24" s="1">
        <v>1</v>
      </c>
      <c r="P24" s="1">
        <v>193</v>
      </c>
      <c r="Q24" s="1">
        <v>85</v>
      </c>
      <c r="R24" s="1">
        <v>47</v>
      </c>
      <c r="S24" s="1">
        <v>69</v>
      </c>
      <c r="T24" s="1">
        <v>43</v>
      </c>
      <c r="U24" s="1">
        <v>489</v>
      </c>
      <c r="V24" s="1">
        <v>1127</v>
      </c>
      <c r="W24" s="1">
        <v>723</v>
      </c>
      <c r="X24" s="1">
        <v>31</v>
      </c>
      <c r="Y24" s="2">
        <v>0.64152617999999995</v>
      </c>
      <c r="Z24" s="1">
        <v>1127</v>
      </c>
      <c r="AA24" s="1">
        <v>741</v>
      </c>
      <c r="AB24" s="1">
        <v>37</v>
      </c>
      <c r="AC24" s="2">
        <v>0.65749778000000003</v>
      </c>
      <c r="AD24" s="1">
        <v>1100</v>
      </c>
      <c r="AE24" s="1">
        <v>497</v>
      </c>
      <c r="AF24" s="2">
        <v>0.45181818000000001</v>
      </c>
      <c r="AG24" s="1">
        <f t="shared" si="0"/>
        <v>208</v>
      </c>
      <c r="AH24" s="1">
        <v>1102</v>
      </c>
      <c r="AI24" s="1">
        <v>725</v>
      </c>
      <c r="AJ24" s="1">
        <v>32</v>
      </c>
      <c r="AK24" s="2">
        <v>0.65789474000000003</v>
      </c>
      <c r="AL24" s="1">
        <v>1101</v>
      </c>
      <c r="AM24" s="1">
        <v>794</v>
      </c>
      <c r="AN24" s="1">
        <v>58</v>
      </c>
      <c r="AO24" s="2">
        <v>0.72116258</v>
      </c>
      <c r="AP24" s="1">
        <v>1125</v>
      </c>
      <c r="AQ24" s="1">
        <v>571</v>
      </c>
      <c r="AR24" s="2">
        <v>0.50755556000000002</v>
      </c>
      <c r="AS24" s="1">
        <v>1125</v>
      </c>
      <c r="AT24" s="1">
        <v>599</v>
      </c>
      <c r="AU24" s="2">
        <v>0.53244444000000002</v>
      </c>
      <c r="AV24" s="1">
        <v>1064</v>
      </c>
      <c r="AW24" s="1">
        <v>606</v>
      </c>
      <c r="AX24" s="2">
        <v>0.56954886999999998</v>
      </c>
      <c r="AY24" s="1">
        <v>1063</v>
      </c>
      <c r="AZ24" s="1">
        <v>545</v>
      </c>
      <c r="BA24" s="2">
        <v>0.51269991000000004</v>
      </c>
      <c r="BB24" s="1">
        <v>1066</v>
      </c>
      <c r="BC24" s="1">
        <v>901</v>
      </c>
      <c r="BD24" s="2">
        <v>0.84521575999999998</v>
      </c>
      <c r="BE24" s="1">
        <v>1066</v>
      </c>
      <c r="BF24" s="1">
        <v>777</v>
      </c>
      <c r="BG24" s="2">
        <v>0.72889305999999998</v>
      </c>
      <c r="BH24" s="1">
        <v>1099</v>
      </c>
      <c r="BI24" s="1">
        <v>637</v>
      </c>
      <c r="BJ24" s="2">
        <v>0.57961783</v>
      </c>
      <c r="BK24" s="1">
        <v>47</v>
      </c>
      <c r="BL24" s="1">
        <v>3</v>
      </c>
      <c r="BN24" s="1">
        <v>26</v>
      </c>
      <c r="BO24" s="1">
        <v>30</v>
      </c>
      <c r="BP24" s="1">
        <v>439</v>
      </c>
      <c r="BQ24" s="1">
        <v>171</v>
      </c>
      <c r="BR24" s="1">
        <v>716</v>
      </c>
      <c r="BT24" s="1">
        <v>217</v>
      </c>
      <c r="BU24" s="1">
        <v>560</v>
      </c>
      <c r="BW24" s="1">
        <v>777</v>
      </c>
      <c r="BX24" s="1">
        <v>9</v>
      </c>
      <c r="BZ24" s="1">
        <v>37</v>
      </c>
      <c r="CA24" s="1">
        <v>0</v>
      </c>
      <c r="CB24" s="1">
        <v>19</v>
      </c>
      <c r="CC24" s="1">
        <v>100</v>
      </c>
      <c r="CD24" s="1">
        <v>422</v>
      </c>
      <c r="CE24" s="1">
        <v>128</v>
      </c>
      <c r="CF24" s="1">
        <v>715</v>
      </c>
      <c r="CG24" s="1">
        <v>96</v>
      </c>
      <c r="CH24" s="1">
        <v>472</v>
      </c>
      <c r="CI24" s="1">
        <v>157</v>
      </c>
      <c r="CJ24" s="1">
        <v>725</v>
      </c>
      <c r="CL24" s="1">
        <v>15</v>
      </c>
      <c r="CM24" s="1">
        <v>4</v>
      </c>
      <c r="CO24" s="1">
        <v>25</v>
      </c>
      <c r="CP24" s="1">
        <v>96</v>
      </c>
      <c r="CQ24" s="1">
        <v>22</v>
      </c>
      <c r="CT24" s="1">
        <v>293</v>
      </c>
      <c r="CU24" s="1">
        <v>104</v>
      </c>
      <c r="CW24" s="1">
        <v>559</v>
      </c>
      <c r="CY24" s="1">
        <v>119</v>
      </c>
      <c r="DA24" s="1">
        <v>441</v>
      </c>
      <c r="DC24" s="1">
        <v>560</v>
      </c>
      <c r="DD24" s="1">
        <v>12</v>
      </c>
      <c r="DE24" s="1">
        <v>2</v>
      </c>
      <c r="DF24" s="1">
        <v>5</v>
      </c>
      <c r="DI24" s="1">
        <v>16</v>
      </c>
      <c r="DJ24" s="1">
        <v>3</v>
      </c>
      <c r="DK24" s="1">
        <v>2</v>
      </c>
      <c r="DL24" s="1">
        <v>30</v>
      </c>
      <c r="DM24" s="1">
        <v>48</v>
      </c>
      <c r="DN24" s="1">
        <v>220</v>
      </c>
      <c r="DQ24" s="1">
        <v>2</v>
      </c>
      <c r="DR24" s="1">
        <v>237</v>
      </c>
      <c r="DS24" s="1">
        <v>28</v>
      </c>
      <c r="DU24" s="1">
        <v>605</v>
      </c>
      <c r="DX24" s="1">
        <v>266</v>
      </c>
      <c r="DZ24" s="1">
        <v>256</v>
      </c>
      <c r="EA24" s="1">
        <v>522</v>
      </c>
      <c r="EB24" s="1">
        <v>1</v>
      </c>
      <c r="EC24" s="1">
        <v>5</v>
      </c>
      <c r="ED24" s="1">
        <v>1</v>
      </c>
      <c r="EE24" s="1">
        <v>14</v>
      </c>
      <c r="EF24" s="1">
        <v>476</v>
      </c>
      <c r="EG24" s="1">
        <v>26</v>
      </c>
      <c r="EH24" s="1">
        <v>6</v>
      </c>
      <c r="EI24" s="1">
        <v>60</v>
      </c>
      <c r="EJ24" s="1">
        <v>75</v>
      </c>
      <c r="EK24" s="1">
        <v>224</v>
      </c>
      <c r="EL24" s="1">
        <v>4</v>
      </c>
      <c r="EM24" s="1">
        <v>892</v>
      </c>
      <c r="EN24" s="1">
        <v>147</v>
      </c>
      <c r="EO24" s="1">
        <v>554</v>
      </c>
      <c r="EP24" s="1">
        <v>701</v>
      </c>
      <c r="EQ24" s="1">
        <v>0</v>
      </c>
      <c r="ER24" s="1">
        <v>0</v>
      </c>
      <c r="ES24" s="1">
        <v>4</v>
      </c>
      <c r="ET24" s="1">
        <v>13</v>
      </c>
      <c r="EU24" s="1">
        <v>0</v>
      </c>
      <c r="EV24" s="1">
        <v>72</v>
      </c>
      <c r="EW24" s="1">
        <v>114</v>
      </c>
      <c r="EX24" s="1">
        <v>2</v>
      </c>
      <c r="EY24" s="1">
        <v>2</v>
      </c>
      <c r="EZ24" s="1">
        <v>17</v>
      </c>
      <c r="FA24" s="1">
        <v>0</v>
      </c>
      <c r="FB24" s="1">
        <v>0</v>
      </c>
      <c r="FC24" s="1">
        <v>0</v>
      </c>
      <c r="FD24" s="1">
        <v>0</v>
      </c>
      <c r="FE24" s="1">
        <v>0</v>
      </c>
      <c r="FF24" s="1">
        <v>0</v>
      </c>
      <c r="FG24" s="1">
        <v>0</v>
      </c>
      <c r="FH24" s="1">
        <v>12</v>
      </c>
      <c r="FI24" s="1">
        <v>0</v>
      </c>
      <c r="FJ24" s="1">
        <v>37</v>
      </c>
      <c r="FK24" s="1">
        <v>5</v>
      </c>
      <c r="FL24" s="1">
        <v>0</v>
      </c>
      <c r="FM24" s="1">
        <v>83</v>
      </c>
      <c r="FN24" s="1">
        <v>6</v>
      </c>
      <c r="FO24" s="1">
        <v>2</v>
      </c>
      <c r="FP24" s="1">
        <v>255</v>
      </c>
      <c r="FQ24" s="1">
        <v>0</v>
      </c>
      <c r="FR24" s="1">
        <f>SUM(Tableau17[[#This Row],[2019-T1-ALEXANDRE Audric]:[2019-T1-MARIE Florie]])</f>
        <v>624</v>
      </c>
      <c r="FS24" s="1">
        <v>30</v>
      </c>
      <c r="FT24" s="1">
        <v>489</v>
      </c>
      <c r="FU24" s="1">
        <v>0</v>
      </c>
      <c r="FV24" s="1">
        <v>197</v>
      </c>
      <c r="FW24" s="1">
        <v>0</v>
      </c>
      <c r="FX24" s="1">
        <v>716</v>
      </c>
      <c r="FY24" s="1">
        <v>0</v>
      </c>
      <c r="FZ24" s="1">
        <v>560</v>
      </c>
      <c r="GA24" s="1">
        <v>0</v>
      </c>
      <c r="GB24" s="1">
        <v>217</v>
      </c>
      <c r="GC24" s="1">
        <v>0</v>
      </c>
      <c r="GD24" s="1">
        <v>777</v>
      </c>
      <c r="GE24" s="1">
        <v>100</v>
      </c>
      <c r="GF24" s="1">
        <v>422</v>
      </c>
      <c r="GG24" s="1">
        <v>9</v>
      </c>
      <c r="GH24" s="1">
        <v>184</v>
      </c>
      <c r="GI24" s="1">
        <v>0</v>
      </c>
      <c r="GJ24" s="1">
        <v>715</v>
      </c>
      <c r="GK24" s="1">
        <v>96</v>
      </c>
      <c r="GL24" s="1">
        <v>472</v>
      </c>
      <c r="GM24" s="1">
        <v>0</v>
      </c>
      <c r="GN24" s="1">
        <v>157</v>
      </c>
      <c r="GO24" s="1">
        <v>0</v>
      </c>
      <c r="GP24" s="1">
        <v>725</v>
      </c>
      <c r="GQ24" s="1">
        <v>111</v>
      </c>
      <c r="GR24" s="1">
        <v>297</v>
      </c>
      <c r="GS24" s="1">
        <v>22</v>
      </c>
      <c r="GT24" s="1">
        <v>129</v>
      </c>
      <c r="GU24" s="1">
        <v>0</v>
      </c>
      <c r="GV24" s="1">
        <v>559</v>
      </c>
      <c r="GW24" s="1">
        <v>119</v>
      </c>
      <c r="GX24" s="1">
        <v>441</v>
      </c>
      <c r="GY24" s="1">
        <v>0</v>
      </c>
      <c r="GZ24" s="1">
        <v>0</v>
      </c>
      <c r="HA24" s="1">
        <v>0</v>
      </c>
      <c r="HB24" s="1">
        <v>560</v>
      </c>
      <c r="HC24" s="1">
        <v>80</v>
      </c>
      <c r="HD24" s="1">
        <v>476</v>
      </c>
      <c r="HE24" s="1">
        <v>224</v>
      </c>
      <c r="HF24" s="1">
        <v>106</v>
      </c>
      <c r="HG24" s="1">
        <v>6</v>
      </c>
      <c r="HH24" s="1">
        <v>892</v>
      </c>
      <c r="HI24" s="1">
        <v>147</v>
      </c>
      <c r="HJ24" s="1">
        <v>0</v>
      </c>
      <c r="HK24" s="1">
        <v>554</v>
      </c>
      <c r="HL24" s="1">
        <v>0</v>
      </c>
      <c r="HM24" s="1">
        <v>0</v>
      </c>
      <c r="HN24" s="1">
        <v>701</v>
      </c>
      <c r="HO24" s="1">
        <v>89</v>
      </c>
      <c r="HP24" s="1">
        <v>120</v>
      </c>
      <c r="HQ24" s="1">
        <v>255</v>
      </c>
      <c r="HR24" s="1">
        <v>155</v>
      </c>
      <c r="HS24" s="1">
        <v>8</v>
      </c>
      <c r="HT24" s="1">
        <v>627</v>
      </c>
      <c r="HU24" s="1">
        <v>48</v>
      </c>
      <c r="HV24" s="1">
        <v>236</v>
      </c>
      <c r="HW24" s="1">
        <v>85</v>
      </c>
      <c r="HX24" s="1">
        <v>120</v>
      </c>
      <c r="HY24" s="1">
        <v>0</v>
      </c>
      <c r="HZ24" s="1">
        <v>489</v>
      </c>
      <c r="IA24" s="1">
        <v>56</v>
      </c>
      <c r="IB24" s="1">
        <v>220</v>
      </c>
      <c r="IC24" s="1">
        <v>237</v>
      </c>
      <c r="ID24" s="1">
        <v>88</v>
      </c>
      <c r="IE24" s="1">
        <v>4</v>
      </c>
      <c r="IF24" s="1">
        <v>605</v>
      </c>
      <c r="IG24" s="1">
        <v>0</v>
      </c>
      <c r="IH24" s="1">
        <v>266</v>
      </c>
      <c r="II24" s="1">
        <v>256</v>
      </c>
      <c r="IJ24" s="1">
        <v>0</v>
      </c>
      <c r="IK24" s="1">
        <v>0</v>
      </c>
      <c r="IL24" s="1">
        <v>522</v>
      </c>
      <c r="IM24" s="26">
        <f>IFERROR(Tableau17[[#This Row],[LDIV]]/Tableau17[[#This Row],[Total général]],"")</f>
        <v>0</v>
      </c>
      <c r="IN24" s="26">
        <f>IFERROR(Tableau17[[#This Row],[LDVC]]/Tableau17[[#This Row],[Total général]],"")</f>
        <v>0</v>
      </c>
      <c r="IO24" s="26">
        <f>IFERROR(Tableau17[[#This Row],[LDVD]]/Tableau17[[#This Row],[Total général]],"")</f>
        <v>8.7934560327198361E-2</v>
      </c>
      <c r="IP24" s="26">
        <f>IFERROR(Tableau17[[#This Row],[LDVG]]/Tableau17[[#This Row],[Total général]],"")</f>
        <v>1.6359918200408999E-2</v>
      </c>
      <c r="IQ24" s="26">
        <f>IFERROR(Tableau17[[#This Row],[LEXD]]/Tableau17[[#This Row],[Total général]],"")</f>
        <v>2.0449897750511249E-3</v>
      </c>
      <c r="IR24" s="26">
        <f>IFERROR(Tableau17[[#This Row],[LEXG]]/Tableau17[[#This Row],[Total général]],"")</f>
        <v>0</v>
      </c>
      <c r="IS24" s="26">
        <f>IFERROR(Tableau17[[#This Row],[LLR]]/Tableau17[[#This Row],[Total général]],"")</f>
        <v>0.39468302658486709</v>
      </c>
      <c r="IT24" s="26">
        <f>IFERROR(Tableau17[[#This Row],[LREM]]/Tableau17[[#This Row],[Total général]],"")</f>
        <v>0.17382413087934559</v>
      </c>
      <c r="IU24" s="26">
        <f>IFERROR(Tableau17[[#This Row],[LRN]]/Tableau17[[#This Row],[Total général]],"")</f>
        <v>9.6114519427402859E-2</v>
      </c>
      <c r="IV24" s="26">
        <f>IFERROR(Tableau17[[#This Row],[LUG]]/Tableau17[[#This Row],[Total général]],"")</f>
        <v>0.1411042944785276</v>
      </c>
      <c r="IW24" s="26">
        <f>IFERROR(Tableau17[[#This Row],[LVEC]]/Tableau17[[#This Row],[Total général]],"")</f>
        <v>8.7934560327198361E-2</v>
      </c>
      <c r="IX24" s="26">
        <f>IFERROR(Tableau17[[#This Row],[2008-T1-LCMD]]/Tableau17[[#This Row],[2008-T1-TOTAL]],"")</f>
        <v>6.5642458100558659E-2</v>
      </c>
      <c r="IY24" s="26">
        <f>IFERROR(Tableau17[[#This Row],[2008-T1-LDVD]]/Tableau17[[#This Row],[2008-T1-TOTAL]],"")</f>
        <v>4.1899441340782122E-3</v>
      </c>
      <c r="IZ24" s="26">
        <f>IFERROR(Tableau17[[#This Row],[2008-T1-LEXD]]/Tableau17[[#This Row],[2008-T1-TOTAL]],"")</f>
        <v>0</v>
      </c>
      <c r="JA24" s="26">
        <f>IFERROR(Tableau17[[#This Row],[2008-T1-LEXG]]/Tableau17[[#This Row],[2008-T1-TOTAL]],"")</f>
        <v>3.6312849162011177E-2</v>
      </c>
      <c r="JB24" s="26">
        <f>IFERROR(Tableau17[[#This Row],[2008-T1-LFN]]/Tableau17[[#This Row],[2008-T1-TOTAL]],"")</f>
        <v>4.189944134078212E-2</v>
      </c>
      <c r="JC24" s="26">
        <f>IFERROR(Tableau17[[#This Row],[2008-T1-LMAJ]]/Tableau17[[#This Row],[2008-T1-TOTAL]],"")</f>
        <v>0.61312849162011174</v>
      </c>
      <c r="JD24" s="26">
        <f>IFERROR(Tableau17[[#This Row],[2008-T1-LUG]]/Tableau17[[#This Row],[2008-T1-TOTAL]],"")</f>
        <v>0.23882681564245811</v>
      </c>
      <c r="JE24" s="26">
        <f>IFERROR(Tableau17[[#This Row],[2008-T2-LFN]]/Tableau17[[#This Row],[2008-T2-TOTAL]],"")</f>
        <v>0</v>
      </c>
      <c r="JF24" s="26">
        <f>IFERROR(Tableau17[[#This Row],[2008-T2-LGC]]/Tableau17[[#This Row],[2008-T2-TOTAL]],"")</f>
        <v>0.27927927927927926</v>
      </c>
      <c r="JG24" s="26">
        <f>IFERROR(Tableau17[[#This Row],[2008-T2-LMAJ]]/Tableau17[[#This Row],[2008-T2-TOTAL]],"")</f>
        <v>0.72072072072072069</v>
      </c>
      <c r="JH24" s="26">
        <f>IFERROR(Tableau17[[#This Row],[2008-T2-LUG]]/Tableau17[[#This Row],[2008-T2-TOTAL]],"")</f>
        <v>0</v>
      </c>
      <c r="JI24" s="26">
        <f>IFERROR(Tableau17[[#This Row],[2014-T1-LDIV]]/Tableau17[[#This Row],[2014-T1-TOTAL]],"")</f>
        <v>1.2587412587412588E-2</v>
      </c>
      <c r="JJ24" s="26">
        <f>IFERROR(Tableau17[[#This Row],[2014-T1-LDVD]]/Tableau17[[#This Row],[2014-T1-TOTAL]],"")</f>
        <v>0</v>
      </c>
      <c r="JK24" s="26">
        <f>IFERROR(Tableau17[[#This Row],[2014-T1-LDVG]]/Tableau17[[#This Row],[2014-T1-TOTAL]],"")</f>
        <v>5.1748251748251747E-2</v>
      </c>
      <c r="JL24" s="26">
        <f>IFERROR(Tableau17[[#This Row],[2014-T1-LEXG]]/Tableau17[[#This Row],[2014-T1-TOTAL]],"")</f>
        <v>0</v>
      </c>
      <c r="JM24" s="26">
        <f>IFERROR(Tableau17[[#This Row],[2014-T1-LFG]]/Tableau17[[#This Row],[2014-T1-TOTAL]],"")</f>
        <v>2.6573426573426574E-2</v>
      </c>
      <c r="JN24" s="26">
        <f>IFERROR(Tableau17[[#This Row],[2014-T1-LFN]]/Tableau17[[#This Row],[2014-T1-TOTAL]],"")</f>
        <v>0.13986013986013987</v>
      </c>
      <c r="JO24" s="26">
        <f>IFERROR(Tableau17[[#This Row],[2014-T1-LUD]]/Tableau17[[#This Row],[2014-T1-TOTAL]],"")</f>
        <v>0.59020979020979025</v>
      </c>
      <c r="JP24" s="26">
        <f>IFERROR(Tableau17[[#This Row],[2014-T1-LUG]]/Tableau17[[#This Row],[2014-T1-TOTAL]],"")</f>
        <v>0.17902097902097902</v>
      </c>
      <c r="JQ24" s="26">
        <f>IFERROR(Tableau17[[#This Row],[2014-T2-LFN]]/Tableau17[[#This Row],[2014-T2-TOTAL]],"")</f>
        <v>0.13241379310344828</v>
      </c>
      <c r="JR24" s="26">
        <f>IFERROR(Tableau17[[#This Row],[2014-T2-LUD]]/Tableau17[[#This Row],[2014-T2-TOTAL]],"")</f>
        <v>0.65103448275862064</v>
      </c>
      <c r="JS24" s="26">
        <f>IFERROR(Tableau17[[#This Row],[2014-T2-LUG]]/Tableau17[[#This Row],[2014-T2-TOTAL]],"")</f>
        <v>0.21655172413793103</v>
      </c>
      <c r="JT24" s="26">
        <f>IFERROR(Tableau17[[#This Row],[2015-T1-BC-DIV]]/Tableau17[[#This Row],[2015-T1-TOTAL]],"")</f>
        <v>0</v>
      </c>
      <c r="JU24" s="26">
        <f>IFERROR(Tableau17[[#This Row],[2015-T1-BC-DLF]]/Tableau17[[#This Row],[2015-T1-TOTAL]],"")</f>
        <v>2.6833631484794274E-2</v>
      </c>
      <c r="JV24" s="26">
        <f>IFERROR(Tableau17[[#This Row],[2015-T1-BC-DVD]]/Tableau17[[#This Row],[2015-T1-TOTAL]],"")</f>
        <v>7.1556350626118068E-3</v>
      </c>
      <c r="JW24" s="26">
        <f>IFERROR(Tableau17[[#This Row],[2015-T1-BC-DVG]]/Tableau17[[#This Row],[2015-T1-TOTAL]],"")</f>
        <v>0</v>
      </c>
      <c r="JX24" s="26">
        <f>IFERROR(Tableau17[[#This Row],[2015-T1-BC-FG]]/Tableau17[[#This Row],[2015-T1-TOTAL]],"")</f>
        <v>4.4722719141323794E-2</v>
      </c>
      <c r="JY24" s="26">
        <f>IFERROR(Tableau17[[#This Row],[2015-T1-BC-FN]]/Tableau17[[#This Row],[2015-T1-TOTAL]],"")</f>
        <v>0.17173524150268335</v>
      </c>
      <c r="JZ24" s="26">
        <f>IFERROR(Tableau17[[#This Row],[2015-T1-BC-MDM]]/Tableau17[[#This Row],[2015-T1-TOTAL]],"")</f>
        <v>3.9355992844364938E-2</v>
      </c>
      <c r="KA24" s="26">
        <f>IFERROR(Tableau17[[#This Row],[2015-T1-BC-RDG]]/Tableau17[[#This Row],[2015-T1-TOTAL]],"")</f>
        <v>0</v>
      </c>
      <c r="KB24" s="26">
        <f>IFERROR(Tableau17[[#This Row],[2015-T1-BC-SOC]]/Tableau17[[#This Row],[2015-T1-TOTAL]],"")</f>
        <v>0</v>
      </c>
      <c r="KC24" s="26">
        <f>IFERROR(Tableau17[[#This Row],[2015-T1-BC-UD]]/Tableau17[[#This Row],[2015-T1-TOTAL]],"")</f>
        <v>0.52415026833631484</v>
      </c>
      <c r="KD24" s="26">
        <f>IFERROR(Tableau17[[#This Row],[2015-T1-BC-UG]]/Tableau17[[#This Row],[2015-T1-TOTAL]],"")</f>
        <v>0.18604651162790697</v>
      </c>
      <c r="KE24" s="26">
        <f>IFERROR(Tableau17[[#This Row],[2015-T1-BC-VEC]]/Tableau17[[#This Row],[2015-T1-TOTAL]],"")</f>
        <v>0</v>
      </c>
      <c r="KF24" s="26">
        <f>IFERROR(Tableau17[[#This Row],[2015-T2-BC-DVG]]/Tableau17[[#This Row],[2015-T2-TOTAL]],"")</f>
        <v>0</v>
      </c>
      <c r="KG24" s="26">
        <f>IFERROR(Tableau17[[#This Row],[2015-T2-BC-FN]]/Tableau17[[#This Row],[2015-T2-TOTAL]],"")</f>
        <v>0.21249999999999999</v>
      </c>
      <c r="KH24" s="26">
        <f>IFERROR(Tableau17[[#This Row],[2015-T2-BC-SOC]]/Tableau17[[#This Row],[2015-T2-TOTAL]],"")</f>
        <v>0</v>
      </c>
      <c r="KI24" s="26">
        <f>IFERROR(Tableau17[[#This Row],[2015-T2-BC-UD]]/Tableau17[[#This Row],[2015-T2-TOTAL]],"")</f>
        <v>0.78749999999999998</v>
      </c>
      <c r="KJ24" s="26">
        <f>IFERROR(Tableau17[[#This Row],[2015-T2-BC-UG]]/Tableau17[[#This Row],[2015-T2-TOTAL]],"")</f>
        <v>0</v>
      </c>
      <c r="KK24" s="26">
        <f>IFERROR(Tableau17[[#This Row],[2017 (L)-T1-COM]]/Tableau17[[#This Row],[2017 (L)-T1-TOTAL]],"")</f>
        <v>1.9834710743801654E-2</v>
      </c>
      <c r="KL24" s="26">
        <f>IFERROR(Tableau17[[#This Row],[2017 (L)-T1-DIV]]/Tableau17[[#This Row],[2017 (L)-T1-TOTAL]],"")</f>
        <v>3.3057851239669421E-3</v>
      </c>
      <c r="KM24" s="26">
        <f>IFERROR(Tableau17[[#This Row],[2017 (L)-T1-DLF]]/Tableau17[[#This Row],[2017 (L)-T1-TOTAL]],"")</f>
        <v>8.2644628099173556E-3</v>
      </c>
      <c r="KN24" s="26">
        <f>IFERROR(Tableau17[[#This Row],[2017 (L)-T1-DVD]]/Tableau17[[#This Row],[2017 (L)-T1-TOTAL]],"")</f>
        <v>0</v>
      </c>
      <c r="KO24" s="26">
        <f>IFERROR(Tableau17[[#This Row],[2017 (L)-T1-DVG]]/Tableau17[[#This Row],[2017 (L)-T1-TOTAL]],"")</f>
        <v>0</v>
      </c>
      <c r="KP24" s="26">
        <f>IFERROR(Tableau17[[#This Row],[2017 (L)-T1-ECO]]/Tableau17[[#This Row],[2017 (L)-T1-TOTAL]],"")</f>
        <v>2.6446280991735537E-2</v>
      </c>
      <c r="KQ24" s="26">
        <f>IFERROR(Tableau17[[#This Row],[2017 (L)-T1-EXD]]/Tableau17[[#This Row],[2017 (L)-T1-TOTAL]],"")</f>
        <v>4.9586776859504135E-3</v>
      </c>
      <c r="KR24" s="26">
        <f>IFERROR(Tableau17[[#This Row],[2017 (L)-T1-EXG]]/Tableau17[[#This Row],[2017 (L)-T1-TOTAL]],"")</f>
        <v>3.3057851239669421E-3</v>
      </c>
      <c r="KS24" s="26">
        <f>IFERROR(Tableau17[[#This Row],[2017 (L)-T1-FI]]/Tableau17[[#This Row],[2017 (L)-T1-TOTAL]],"")</f>
        <v>4.9586776859504134E-2</v>
      </c>
      <c r="KT24" s="26">
        <f>IFERROR(Tableau17[[#This Row],[2017 (L)-T1-FN]]/Tableau17[[#This Row],[2017 (L)-T1-TOTAL]],"")</f>
        <v>7.9338842975206617E-2</v>
      </c>
      <c r="KU24" s="26">
        <f>IFERROR(Tableau17[[#This Row],[2017 (L)-T1-LR]]/Tableau17[[#This Row],[2017 (L)-T1-TOTAL]],"")</f>
        <v>0.36363636363636365</v>
      </c>
      <c r="KV24" s="26">
        <f>IFERROR(Tableau17[[#This Row],[2017 (L)-T1-MDM]]/Tableau17[[#This Row],[2017 (L)-T1-TOTAL]],"")</f>
        <v>0</v>
      </c>
      <c r="KW24" s="26">
        <f>IFERROR(Tableau17[[#This Row],[2017 (L)-T1-RDG]]/Tableau17[[#This Row],[2017 (L)-T1-TOTAL]],"")</f>
        <v>0</v>
      </c>
      <c r="KX24" s="26">
        <f>IFERROR(Tableau17[[#This Row],[2017 (L)-T1-REG]]/Tableau17[[#This Row],[2017 (L)-T1-TOTAL]],"")</f>
        <v>3.3057851239669421E-3</v>
      </c>
      <c r="KY24" s="26">
        <f>IFERROR(Tableau17[[#This Row],[2017 (L)-T1-REM]]/Tableau17[[#This Row],[2017 (L)-T1-TOTAL]],"")</f>
        <v>0.39173553719008264</v>
      </c>
      <c r="KZ24" s="26">
        <f>IFERROR(Tableau17[[#This Row],[2017 (L)-T1-SOC]]/Tableau17[[#This Row],[2017 (L)-T1-TOTAL]],"")</f>
        <v>4.6280991735537187E-2</v>
      </c>
      <c r="LA24" s="26">
        <f>IFERROR(Tableau17[[#This Row],[2017 (L)-T1-UDI]]/Tableau17[[#This Row],[2017 (L)-T1-TOTAL]],"")</f>
        <v>0</v>
      </c>
      <c r="LB24" s="26">
        <f>IFERROR(Tableau17[[#This Row],[2017 (L)-T2-FI]]/Tableau17[[#This Row],[2017 (L)-T2-TOTAL]],"")</f>
        <v>0</v>
      </c>
      <c r="LC24" s="26">
        <f>IFERROR(Tableau17[[#This Row],[2017 (L)-T2-FN]]/Tableau17[[#This Row],[2017 (L)-T2-TOTAL]],"")</f>
        <v>0</v>
      </c>
      <c r="LD24" s="26">
        <f>IFERROR(Tableau17[[#This Row],[2017 (L)-T2-LR]]/Tableau17[[#This Row],[2017 (L)-T2-TOTAL]],"")</f>
        <v>0.50957854406130265</v>
      </c>
      <c r="LE24" s="26">
        <f>IFERROR(Tableau17[[#This Row],[2017 (L)-T2-MDM]]/Tableau17[[#This Row],[2017 (L)-T2-TOTAL]],"")</f>
        <v>0</v>
      </c>
      <c r="LF24" s="26">
        <f>IFERROR(Tableau17[[#This Row],[2017 (L)-T2-REM]]/Tableau17[[#This Row],[2017 (L)-T2-TOTAL]],"")</f>
        <v>0.49042145593869729</v>
      </c>
      <c r="LG24" s="26">
        <f>IFERROR(Tableau17[[#This Row],[2017-T1-ARTHAUD Nathalie]]/Tableau17[[#This Row],[2017-T1-TOTAL]],"")</f>
        <v>1.1210762331838565E-3</v>
      </c>
      <c r="LH24" s="26">
        <f>IFERROR(Tableau17[[#This Row],[2017-T1-ASSELINEAU Fran]]/Tableau17[[#This Row],[2017-T1-TOTAL]],"")</f>
        <v>5.6053811659192822E-3</v>
      </c>
      <c r="LI24" s="26">
        <f>IFERROR(Tableau17[[#This Row],[2017-T1-CHEMINADE Jacques]]/Tableau17[[#This Row],[2017-T1-TOTAL]],"")</f>
        <v>1.1210762331838565E-3</v>
      </c>
      <c r="LJ24" s="26">
        <f>IFERROR(Tableau17[[#This Row],[2017-T1-DUPONT-AIGNAN Nicolas]]/Tableau17[[#This Row],[2017-T1-TOTAL]],"")</f>
        <v>1.5695067264573991E-2</v>
      </c>
      <c r="LK24" s="26">
        <f>IFERROR(Tableau17[[#This Row],[2017-T1-FILLON Fran]]/Tableau17[[#This Row],[2017-T1-TOTAL]],"")</f>
        <v>0.53363228699551568</v>
      </c>
      <c r="LL24" s="26">
        <f>IFERROR(Tableau17[[#This Row],[2017-T1-HAMON Beno]]/Tableau17[[#This Row],[2017-T1-TOTAL]],"")</f>
        <v>2.914798206278027E-2</v>
      </c>
      <c r="LM24" s="26">
        <f>IFERROR(Tableau17[[#This Row],[2017-T1-LASSALLE Jean]]/Tableau17[[#This Row],[2017-T1-TOTAL]],"")</f>
        <v>6.7264573991031393E-3</v>
      </c>
      <c r="LN24" s="26">
        <f>IFERROR(Tableau17[[#This Row],[2017-T1-LE PEN Marine]]/Tableau17[[#This Row],[2017-T1-TOTAL]],"")</f>
        <v>6.726457399103139E-2</v>
      </c>
      <c r="LO24" s="26">
        <f>IFERROR(Tableau17[[#This Row],[2017-T1-M Jean-Luc]]/Tableau17[[#This Row],[2017-T1-TOTAL]],"")</f>
        <v>8.4080717488789244E-2</v>
      </c>
      <c r="LP24" s="26">
        <f>IFERROR(Tableau17[[#This Row],[2017-T1-MACRON Emmanuel]]/Tableau17[[#This Row],[2017-T1-TOTAL]],"")</f>
        <v>0.25112107623318386</v>
      </c>
      <c r="LQ24" s="26">
        <f>IFERROR(Tableau17[[#This Row],[2017-T1-POUTOU Philippe]]/Tableau17[[#This Row],[2017-T1-TOTAL]],"")</f>
        <v>4.4843049327354259E-3</v>
      </c>
      <c r="LR24" s="26">
        <f>IFERROR(Tableau17[[#This Row],[2017-T2-LE PEN Marine]]/Tableau17[[#This Row],[2017-T2-TOTAL]],"")</f>
        <v>0.20970042796005706</v>
      </c>
      <c r="LS24" s="26">
        <f>IFERROR(Tableau17[[#This Row],[2017-T2-MACRON Emmanuel]]/Tableau17[[#This Row],[2017-T2-TOTAL]],"")</f>
        <v>0.79029957203994294</v>
      </c>
      <c r="LT24" s="26">
        <f>IFERROR(Tableau17[[#This Row],[2019-T1-ALEXANDRE Audric]]/Tableau17[[#This Row],[2019-T1-TOTAL]],"")</f>
        <v>0</v>
      </c>
      <c r="LU24" s="26">
        <f>IFERROR(Tableau17[[#This Row],[2019-T1-ARTHAUD Nathalie]]/Tableau17[[#This Row],[2019-T1-TOTAL]],"")</f>
        <v>0</v>
      </c>
      <c r="LV24" s="26">
        <f>IFERROR(Tableau17[[#This Row],[2019-T1-ASSELINEAU François]]/Tableau17[[#This Row],[2019-T1-TOTAL]],"")</f>
        <v>6.41025641025641E-3</v>
      </c>
      <c r="LW24" s="26">
        <f>IFERROR(Tableau17[[#This Row],[2019-T1-AUBRY Manon]]/Tableau17[[#This Row],[2019-T1-TOTAL]],"")</f>
        <v>2.0833333333333332E-2</v>
      </c>
      <c r="LX24" s="26">
        <f>IFERROR(Tableau17[[#This Row],[2019-T1-AZERGUI Nagib]]/Tableau17[[#This Row],[2019-T1-TOTAL]],"")</f>
        <v>0</v>
      </c>
      <c r="LY24" s="26">
        <f>IFERROR(Tableau17[[#This Row],[2019-T1-BARDELLA Jordan]]/Tableau17[[#This Row],[2019-T1-TOTAL]],"")</f>
        <v>0.11538461538461539</v>
      </c>
      <c r="LZ24" s="26">
        <f>IFERROR(Tableau17[[#This Row],[2019-T1-BELLAMY François-Xavier]]/Tableau17[[#This Row],[2019-T1-TOTAL]],"")</f>
        <v>0.18269230769230768</v>
      </c>
      <c r="MA24" s="26">
        <f>IFERROR(Tableau17[[#This Row],[2019-T1-BIDOU Olivier]]/Tableau17[[#This Row],[2019-T1-TOTAL]],"")</f>
        <v>3.205128205128205E-3</v>
      </c>
      <c r="MB24" s="26">
        <f>IFERROR(Tableau17[[#This Row],[2019-T1-BOURG Dominique]]/Tableau17[[#This Row],[2019-T1-TOTAL]],"")</f>
        <v>3.205128205128205E-3</v>
      </c>
      <c r="MC24" s="26">
        <f>IFERROR(Tableau17[[#This Row],[2019-T1-BROSSAT Ian]]/Tableau17[[#This Row],[2019-T1-TOTAL]],"")</f>
        <v>2.7243589743589744E-2</v>
      </c>
      <c r="MD24" s="26">
        <f>IFERROR(Tableau17[[#This Row],[2019-T1-CAILLAUD Sophie]]/Tableau17[[#This Row],[2019-T1-TOTAL]],"")</f>
        <v>0</v>
      </c>
      <c r="ME24" s="26">
        <f>IFERROR(Tableau17[[#This Row],[2019-T1-CAMUS Renaud]]/Tableau17[[#This Row],[2019-T1-TOTAL]],"")</f>
        <v>0</v>
      </c>
      <c r="MF24" s="26">
        <f>IFERROR(Tableau17[[#This Row],[2019-T1-CHALENÇON Christophe]]/Tableau17[[#This Row],[2019-T1-TOTAL]],"")</f>
        <v>0</v>
      </c>
      <c r="MG24" s="26">
        <f>IFERROR(Tableau17[[#This Row],[2019-T1-CORBET Cathy Denise Ginette]]/Tableau17[[#This Row],[2019-T1-TOTAL]],"")</f>
        <v>0</v>
      </c>
      <c r="MH24" s="26">
        <f>IFERROR(Tableau17[[#This Row],[2019-T1-DE PREVOISIN Robert]]/Tableau17[[#This Row],[2019-T1-TOTAL]],"")</f>
        <v>0</v>
      </c>
      <c r="MI24" s="26">
        <f>IFERROR(Tableau17[[#This Row],[2019-T1-DELFEL Thérèse]]/Tableau17[[#This Row],[2019-T1-TOTAL]],"")</f>
        <v>0</v>
      </c>
      <c r="MJ24" s="26">
        <f>IFERROR(Tableau17[[#This Row],[2019-T1-DIEUMEGARD Pierre]]/Tableau17[[#This Row],[2019-T1-TOTAL]],"")</f>
        <v>0</v>
      </c>
      <c r="MK24" s="26">
        <f>IFERROR(Tableau17[[#This Row],[2019-T1-DUPONT-AIGNAN Nicolas]]/Tableau17[[#This Row],[2019-T1-TOTAL]],"")</f>
        <v>1.9230769230769232E-2</v>
      </c>
      <c r="ML24" s="26">
        <f>IFERROR(Tableau17[[#This Row],[2019-T1-GERNIGON Yves]]/Tableau17[[#This Row],[2019-T1-TOTAL]],"")</f>
        <v>0</v>
      </c>
      <c r="MM24" s="26">
        <f>IFERROR(Tableau17[[#This Row],[2019-T1-GLUCKSMANN Raphaël]]/Tableau17[[#This Row],[2019-T1-TOTAL]],"")</f>
        <v>5.9294871794871792E-2</v>
      </c>
      <c r="MN24" s="26">
        <f>IFERROR(Tableau17[[#This Row],[2019-T1-HAMON Benoît]]/Tableau17[[#This Row],[2019-T1-TOTAL]],"")</f>
        <v>8.0128205128205121E-3</v>
      </c>
      <c r="MO24" s="26">
        <f>IFERROR(Tableau17[[#This Row],[2019-T1-HELGEN Gilles]]/Tableau17[[#This Row],[2019-T1-TOTAL]],"")</f>
        <v>0</v>
      </c>
      <c r="MP24" s="26">
        <f>IFERROR(Tableau17[[#This Row],[2019-T1-JADOT Yannick]]/Tableau17[[#This Row],[2019-T1-TOTAL]],"")</f>
        <v>0.13301282051282051</v>
      </c>
      <c r="MQ24" s="26">
        <f>IFERROR(Tableau17[[#This Row],[2019-T1-LAGARDE Jean-Christophe]]/Tableau17[[#This Row],[2019-T1-TOTAL]],"")</f>
        <v>9.6153846153846159E-3</v>
      </c>
      <c r="MR24" s="26">
        <f>IFERROR(Tableau17[[#This Row],[2019-T1-LALANNE Francis]]/Tableau17[[#This Row],[2019-T1-TOTAL]],"")</f>
        <v>3.205128205128205E-3</v>
      </c>
      <c r="MS24" s="26">
        <f>IFERROR(Tableau17[[#This Row],[2019-T1-LOISEAU Nathalie]]/Tableau17[[#This Row],[2019-T1-TOTAL]],"")</f>
        <v>0.40865384615384615</v>
      </c>
      <c r="MT24" s="26">
        <f>IFERROR(Tableau17[[#This Row],[2019-T1-MARIE Florie]]/Tableau17[[#This Row],[2019-T1-TOTAL]],"")</f>
        <v>0</v>
      </c>
      <c r="MU24" s="26">
        <f>IFERROR(Tableau17[[#This Row],[2008-T1-MACROEXTRDROITE]]/Tableau17[[#This Row],[2008-T1-MACROTOTALE]],"")</f>
        <v>4.189944134078212E-2</v>
      </c>
      <c r="MV24" s="26">
        <f>IFERROR(Tableau17[[#This Row],[2008-T1-MACRODROITE]]/Tableau17[[#This Row],[2008-T1-MACROTOTALE]],"")</f>
        <v>0.68296089385474856</v>
      </c>
      <c r="MW24" s="26">
        <f>IFERROR(Tableau17[[#This Row],[2008-T1-MACROCENTRE]]/Tableau17[[#This Row],[2008-T1-MACROTOTALE]],"")</f>
        <v>0</v>
      </c>
      <c r="MX24" s="26">
        <f>IFERROR(Tableau17[[#This Row],[2008-T1-MACROGAUCHE]]/Tableau17[[#This Row],[2008-T1-MACROTOTALE]],"")</f>
        <v>0.27513966480446927</v>
      </c>
      <c r="MY24" s="26">
        <f>IFERROR(Tableau17[[#This Row],[2008-T1-MACROAUTRE]]/Tableau17[[#This Row],[2008-T1-MACROTOTALE]],"")</f>
        <v>0</v>
      </c>
      <c r="MZ24" s="26">
        <f>IFERROR(Tableau17[[#This Row],[2008-T2-MACROEXTRDROITE]]/Tableau17[[#This Row],[2008-T2-MACROTOTALE]],"")</f>
        <v>0</v>
      </c>
      <c r="NA24" s="26">
        <f>IFERROR(Tableau17[[#This Row],[2008-T2-MACRODROITE]]/Tableau17[[#This Row],[2008-T2-MACROTOTALE]],"")</f>
        <v>0.72072072072072069</v>
      </c>
      <c r="NB24" s="26">
        <f>IFERROR(Tableau17[[#This Row],[2008-T2-MACROCENTRE]]/Tableau17[[#This Row],[2008-T2-MACROTOTALE]],"")</f>
        <v>0</v>
      </c>
      <c r="NC24" s="26">
        <f>IFERROR(Tableau17[[#This Row],[2008-T2-MACROGAUCHE]]/Tableau17[[#This Row],[2008-T2-MACROTOTALE]],"")</f>
        <v>0.27927927927927926</v>
      </c>
      <c r="ND24" s="26">
        <f>IFERROR(Tableau17[[#This Row],[2008-T2-MACROAUTRE]]/Tableau17[[#This Row],[2008-T2-MACROTOTALE]],"")</f>
        <v>0</v>
      </c>
      <c r="NE24" s="26">
        <f>IFERROR(Tableau17[[#This Row],[2014-T1-MACROEXTRDROITE]]/Tableau17[[#This Row],[2014-T1-MACROTOTALE]],"")</f>
        <v>0.13986013986013987</v>
      </c>
      <c r="NF24" s="26">
        <f>IFERROR(Tableau17[[#This Row],[2014-T1-MACRODROITE]]/Tableau17[[#This Row],[2014-T1-MACROTOTALE]],"")</f>
        <v>0.59020979020979025</v>
      </c>
      <c r="NG24" s="26">
        <f>IFERROR(Tableau17[[#This Row],[2014-T1-MACROCENTRE]]/Tableau17[[#This Row],[2014-T1-MACROTOTALE]],"")</f>
        <v>1.2587412587412588E-2</v>
      </c>
      <c r="NH24" s="26">
        <f>IFERROR(Tableau17[[#This Row],[2014-T1-MACROGAUCHE]]/Tableau17[[#This Row],[2014-T1-MACROTOTALE]],"")</f>
        <v>0.25734265734265732</v>
      </c>
      <c r="NI24" s="26">
        <f>IFERROR(Tableau17[[#This Row],[2014-T1-MACROAUTRE]]/Tableau17[[#This Row],[2014-T1-MACROTOTALE]],"")</f>
        <v>0</v>
      </c>
      <c r="NJ24" s="26">
        <f>IFERROR(Tableau17[[#This Row],[2014-T2-MACROEXTRDROITE]]/Tableau17[[#This Row],[2014-T2-MACROTOTALE]],"")</f>
        <v>0.13241379310344828</v>
      </c>
      <c r="NK24" s="26">
        <f>IFERROR(Tableau17[[#This Row],[2014-T2-MACRODROITE]]/Tableau17[[#This Row],[2014-T2-MACROTOTALE]],"")</f>
        <v>0.65103448275862064</v>
      </c>
      <c r="NL24" s="26">
        <f>IFERROR(Tableau17[[#This Row],[2014-T2-MACROCENTRE]]/Tableau17[[#This Row],[2014-T2-MACROTOTALE]],"")</f>
        <v>0</v>
      </c>
      <c r="NM24" s="26">
        <f>IFERROR(Tableau17[[#This Row],[2014-T2-MACROGAUCHE]]/Tableau17[[#This Row],[2014-T2-MACROTOTALE]],"")</f>
        <v>0.21655172413793103</v>
      </c>
      <c r="NN24" s="26">
        <f>IFERROR(Tableau17[[#This Row],[2014-T2-MACROAUTRE]]/Tableau17[[#This Row],[2014-T2-MACROTOTALE]],"")</f>
        <v>0</v>
      </c>
      <c r="NO24" s="26">
        <f>IFERROR( Tableau17[[#This Row],[2015-T1-MACROEXTRDROITE]]/Tableau17[[#This Row],[2015-T1-MACROTOTALE]],"")</f>
        <v>0.19856887298747763</v>
      </c>
      <c r="NP24" s="26">
        <f>IFERROR(Tableau17[[#This Row],[2015-T1-MACRODROITE]]/Tableau17[[#This Row],[2015-T1-MACROTOTALE]],"")</f>
        <v>0.53130590339892669</v>
      </c>
      <c r="NQ24" s="26">
        <f>IFERROR(Tableau17[[#This Row],[2015-T1-MACROCENTRE]]/Tableau17[[#This Row],[2015-T1-MACROTOTALE]],"")</f>
        <v>3.9355992844364938E-2</v>
      </c>
      <c r="NR24" s="26">
        <f>IFERROR(Tableau17[[#This Row],[2015-T1-MACROGAUCHE]]/Tableau17[[#This Row],[2015-T1-MACROTOTALE]],"")</f>
        <v>0.23076923076923078</v>
      </c>
      <c r="NS24" s="26">
        <f>IFERROR(Tableau17[[#This Row],[2015-T1-MACROAUTRE]]/Tableau17[[#This Row],[2015-T1-MACROTOTALE]],"")</f>
        <v>0</v>
      </c>
      <c r="NT24" s="26">
        <f>IFERROR(Tableau17[[#This Row],[2015-T2-MACROEXTRDROITE]]/Tableau17[[#This Row],[2015-T2-MACROTOTALE]],"")</f>
        <v>0.21249999999999999</v>
      </c>
      <c r="NU24" s="26">
        <f>IFERROR(Tableau17[[#This Row],[2015-T2-MACRODROITE]]/Tableau17[[#This Row],[2015-T2-MACROTOTALE]],"")</f>
        <v>0.78749999999999998</v>
      </c>
      <c r="NV24" s="26">
        <f>IFERROR(Tableau17[[#This Row],[2015-T2-MACROCENTRE]]/Tableau17[[#This Row],[2015-T2-MACROTOTALE]],"")</f>
        <v>0</v>
      </c>
      <c r="NW24" s="26">
        <f>IFERROR(Tableau17[[#This Row],[2015-T2-MACROGAUCHE]]/Tableau17[[#This Row],[2015-T2-MACROTOTALE]],"")</f>
        <v>0</v>
      </c>
      <c r="NX24" s="26">
        <f>IFERROR(Tableau17[[#This Row],[2015-T2-MACROAUTRE]]/Tableau17[[#This Row],[2015-T2-MACROTOTALE]],"")</f>
        <v>0</v>
      </c>
      <c r="NY24" s="26">
        <f>IFERROR(Tableau17[[#This Row],[2017-T1-MACROEXTRDROITE]]/Tableau17[[#This Row],[2017-T1-MACROTOTALE]],"")</f>
        <v>8.9686098654708515E-2</v>
      </c>
      <c r="NZ24" s="26">
        <f>IFERROR(Tableau17[[#This Row],[2017-T1-MACRODROITE]]/Tableau17[[#This Row],[2017-T1-MACROTOTALE]],"")</f>
        <v>0.53363228699551568</v>
      </c>
      <c r="OA24" s="26">
        <f>IFERROR(Tableau17[[#This Row],[2017-T1-MACROCENTRE]]/Tableau17[[#This Row],[2017-T1-MACROTOTALE]],"")</f>
        <v>0.25112107623318386</v>
      </c>
      <c r="OB24" s="26">
        <f>IFERROR(Tableau17[[#This Row],[2017-T1-MACROGAUCHE]]/Tableau17[[#This Row],[2017-T1-MACROTOTALE]],"")</f>
        <v>0.11883408071748879</v>
      </c>
      <c r="OC24" s="26">
        <f>IFERROR(Tableau17[[#This Row],[2017-T1-MACROAUTRE]]/Tableau17[[#This Row],[2017-T1-MACROTOTALE]],"")</f>
        <v>6.7264573991031393E-3</v>
      </c>
      <c r="OD24" s="26">
        <f>IFERROR(Tableau17[[#This Row],[2017-T2-MACROEXTRDROITE]]/Tableau17[[#This Row],[2017-T2-MACROTOTALE]],"")</f>
        <v>0.20970042796005706</v>
      </c>
      <c r="OE24" s="26">
        <f>IFERROR(Tableau17[[#This Row],[2017-T2-MACRODROITE]]/Tableau17[[#This Row],[2017-T2-MACROTOTALE]],"")</f>
        <v>0</v>
      </c>
      <c r="OF24" s="26">
        <f>IFERROR(Tableau17[[#This Row],[2017-T2-MACROCENTRE]]/Tableau17[[#This Row],[2017-T2-MACROTOTALE]],"")</f>
        <v>0.79029957203994294</v>
      </c>
      <c r="OG24" s="26">
        <f>IFERROR(Tableau17[[#This Row],[2017-T2-MACROGAUCHE]]/Tableau17[[#This Row],[2017-T2-MACROTOTALE]],"")</f>
        <v>0</v>
      </c>
      <c r="OH24" s="26">
        <f>IFERROR(Tableau17[[#This Row],[2017-T2-MACROAUTRE]]/Tableau17[[#This Row],[2017-T2-MACROTOTALE]],"")</f>
        <v>0</v>
      </c>
      <c r="OI24" s="26">
        <f>IFERROR(Tableau17[[#This Row],[2019-T1-MACROEXTRDROITE]]/Tableau17[[#This Row],[2019-T1-MACROTOTALE]],"")</f>
        <v>0.1419457735247209</v>
      </c>
      <c r="OJ24" s="26">
        <f>IFERROR(Tableau17[[#This Row],[2019-T1-MACRODROITE]]/Tableau17[[#This Row],[2019-T1-MACROTOTALE]],"")</f>
        <v>0.19138755980861244</v>
      </c>
      <c r="OK24" s="26">
        <f>IFERROR(Tableau17[[#This Row],[2019-T1-MACROCENTRE]]/Tableau17[[#This Row],[2019-T1-MACROTOTALE]],"")</f>
        <v>0.40669856459330145</v>
      </c>
      <c r="OL24" s="26">
        <f>IFERROR(Tableau17[[#This Row],[2019-T1-MACROGAUCHE]]/Tableau17[[#This Row],[2019-T1-MACROTOTALE]],"")</f>
        <v>0.24720893141945774</v>
      </c>
      <c r="OM24" s="26">
        <f>IFERROR(Tableau17[[#This Row],[2019-T1-MACROAUTRE]]/Tableau17[[#This Row],[2019-T1-MACROTOTALE]],"")</f>
        <v>1.2759170653907496E-2</v>
      </c>
      <c r="ON24" s="26">
        <f>IFERROR(Tableau17[[#This Row],[2020-T1-MACROEXTRDROITE]]/Tableau17[[#This Row],[2020-T1-MACROTOTALE]],"")</f>
        <v>9.815950920245399E-2</v>
      </c>
      <c r="OO24" s="26">
        <f>IFERROR(Tableau17[[#This Row],[2020-T1-MACRODROITE]]/Tableau17[[#This Row],[2020-T1-MACROTOTALE]],"")</f>
        <v>0.48261758691206547</v>
      </c>
      <c r="OP24" s="26">
        <f>IFERROR(Tableau17[[#This Row],[2020-T1-MACROCENTRE]]/Tableau17[[#This Row],[2020-T1-MACROTOTALE]],"")</f>
        <v>0.17382413087934559</v>
      </c>
      <c r="OQ24" s="26">
        <f>IFERROR(Tableau17[[#This Row],[2020-T1-MACROGAUCHE]]/Tableau17[[#This Row],[2020-T1-MACROTOTALE]],"")</f>
        <v>0.24539877300613497</v>
      </c>
      <c r="OR24" s="26">
        <f>IFERROR(Tableau17[[#This Row],[2020-T1-MACROAUTRE]]/Tableau17[[#This Row],[2020-T1-MACROTOTALE]],"")</f>
        <v>0</v>
      </c>
      <c r="OS24" s="26">
        <f>IFERROR(Tableau17[[#This Row],[2017 (L)-T1-MACROEXTRDROITE]]/Tableau17[[#This Row],[2017 (L)-T1-MACROTOTALE]],"")</f>
        <v>9.2561983471074374E-2</v>
      </c>
      <c r="OT24" s="26">
        <f>IFERROR(Tableau17[[#This Row],[2017 (L)-T1-MACRODROITE]]/Tableau17[[#This Row],[2017 (L)-T1-MACROTOTALE]],"")</f>
        <v>0.36363636363636365</v>
      </c>
      <c r="OU24" s="26">
        <f>IFERROR(Tableau17[[#This Row],[2017 (L)-T1-MACROCENTRE]]/Tableau17[[#This Row],[2017 (L)-T1-MACROTOTALE]],"")</f>
        <v>0.39173553719008264</v>
      </c>
      <c r="OV24" s="26">
        <f>IFERROR(Tableau17[[#This Row],[2017 (L)-T1-MACROGAUCHE]]/Tableau17[[#This Row],[2017 (L)-T1-MACROTOTALE]],"")</f>
        <v>0.14545454545454545</v>
      </c>
      <c r="OW24" s="26">
        <f>IFERROR(Tableau17[[#This Row],[2017 (L)-T1-MACROAUTRE]]/Tableau17[[#This Row],[2017 (L)-T1-MACROTOTALE]],"")</f>
        <v>6.6115702479338841E-3</v>
      </c>
      <c r="OX24" s="26">
        <f>IFERROR(Tableau17[[#This Row],[2017 (L)-T2-MACROEXTRDROITE]]/Tableau17[[#This Row],[2017 (L)-T2-MACROTOTALE]],"")</f>
        <v>0</v>
      </c>
      <c r="OY24" s="26">
        <f>IFERROR(Tableau17[[#This Row],[2017 (L)-T2-MACRODROITE]]/Tableau17[[#This Row],[2017 (L)-T2-MACROTOTALE]],"")</f>
        <v>0.50957854406130265</v>
      </c>
      <c r="OZ24" s="26">
        <f>IFERROR(Tableau17[[#This Row],[2017 (L)-T2-MACROCENTRE]]/Tableau17[[#This Row],[2017 (L)-T2-MACROTOTALE]],"")</f>
        <v>0.49042145593869729</v>
      </c>
      <c r="PA24" s="26">
        <f>IFERROR(Tableau17[[#This Row],[2017 (L)-T2-MACROGAUCHE]]/Tableau17[[#This Row],[2017 (L)-T2-MACROTOTALE]],"")</f>
        <v>0</v>
      </c>
      <c r="PB24" s="26">
        <f>IFERROR(Tableau17[[#This Row],[2017 (L)-T2-MACROAUTRE]]/Tableau17[[#This Row],[2017 (L)-T2-MACROTOTALE]],"")</f>
        <v>0</v>
      </c>
      <c r="PC24" s="26">
        <f>IFERROR(Tableau17[[#This Row],[2008_T1_PROCUS]]/Tableau17[[#This Row],[2008_T1_INSCRITS]],0)</f>
        <v>2.9038112522686024E-2</v>
      </c>
      <c r="PD24" s="26">
        <f>IFERROR(Tableau17[[#This Row],[2008_T2_PROCUS]]/Tableau17[[#This Row],[2008_T2_INSCRITS]],0)</f>
        <v>5.267938237965486E-2</v>
      </c>
      <c r="PE24" s="26">
        <f>Tableau17[[#This Row],[2014_T1_PROCUS]]/Tableau17[[#This Row],[2014_T1_INSCRITS]]</f>
        <v>2.7506654835847383E-2</v>
      </c>
      <c r="PF24" s="26">
        <f>IFERROR(Tableau17[[#This Row],[2014_T2_PROCUS]]/Tableau17[[#This Row],[2014_T2_INSCRITS]],0)</f>
        <v>3.2830523513753325E-2</v>
      </c>
    </row>
    <row r="25" spans="1:422" hidden="1" x14ac:dyDescent="0.2">
      <c r="A25" s="1">
        <v>5</v>
      </c>
      <c r="B25" s="1" t="s">
        <v>381</v>
      </c>
      <c r="C25" s="1" t="s">
        <v>390</v>
      </c>
      <c r="D25" s="1" t="s">
        <v>390</v>
      </c>
      <c r="E25" s="1">
        <v>952</v>
      </c>
      <c r="F25" s="1">
        <v>5.4014360000000003</v>
      </c>
      <c r="G25" s="1">
        <v>43.249585000000003</v>
      </c>
      <c r="H25" s="3">
        <v>1323</v>
      </c>
      <c r="I25" s="3">
        <v>263</v>
      </c>
      <c r="L25" s="1">
        <v>46</v>
      </c>
      <c r="M25" s="1">
        <v>22</v>
      </c>
      <c r="P25" s="1">
        <v>137</v>
      </c>
      <c r="Q25" s="1">
        <v>48</v>
      </c>
      <c r="R25" s="1">
        <v>117</v>
      </c>
      <c r="S25" s="1">
        <v>97</v>
      </c>
      <c r="T25" s="1">
        <v>42</v>
      </c>
      <c r="U25" s="1">
        <v>509</v>
      </c>
      <c r="V25" s="1">
        <v>1283</v>
      </c>
      <c r="W25" s="1">
        <v>766</v>
      </c>
      <c r="X25" s="1">
        <v>35</v>
      </c>
      <c r="Y25" s="2">
        <v>0.59703819000000002</v>
      </c>
      <c r="Z25" s="1">
        <v>1282</v>
      </c>
      <c r="AA25" s="1">
        <v>794</v>
      </c>
      <c r="AB25" s="1">
        <v>53</v>
      </c>
      <c r="AC25" s="2">
        <v>0.61934476999999999</v>
      </c>
      <c r="AD25" s="1">
        <v>1323</v>
      </c>
      <c r="AE25" s="1">
        <v>526</v>
      </c>
      <c r="AF25" s="2">
        <v>0.39758125</v>
      </c>
      <c r="AG25" s="1">
        <f t="shared" si="0"/>
        <v>263</v>
      </c>
      <c r="AH25" s="1">
        <v>1353</v>
      </c>
      <c r="AI25" s="1">
        <v>874</v>
      </c>
      <c r="AJ25" s="1">
        <v>21</v>
      </c>
      <c r="AK25" s="2">
        <v>0.64597190999999998</v>
      </c>
      <c r="AL25" s="1">
        <v>1352</v>
      </c>
      <c r="AM25" s="1">
        <v>910</v>
      </c>
      <c r="AN25" s="1">
        <v>27</v>
      </c>
      <c r="AO25" s="2">
        <v>0.67307691999999997</v>
      </c>
      <c r="AP25" s="1">
        <v>1270</v>
      </c>
      <c r="AQ25" s="1">
        <v>651</v>
      </c>
      <c r="AR25" s="2">
        <v>0.51259843000000005</v>
      </c>
      <c r="AS25" s="1">
        <v>1270</v>
      </c>
      <c r="AT25" s="1">
        <v>680</v>
      </c>
      <c r="AU25" s="2">
        <v>0.53543306999999996</v>
      </c>
      <c r="AV25" s="1">
        <v>1318</v>
      </c>
      <c r="AW25" s="1">
        <v>726</v>
      </c>
      <c r="AX25" s="2">
        <v>0.55083459999999995</v>
      </c>
      <c r="AY25" s="1">
        <v>1318</v>
      </c>
      <c r="AZ25" s="1">
        <v>598</v>
      </c>
      <c r="BA25" s="2">
        <v>0.45371774999999998</v>
      </c>
      <c r="BB25" s="1">
        <v>1317</v>
      </c>
      <c r="BC25" s="1">
        <v>1059</v>
      </c>
      <c r="BD25" s="2">
        <v>0.80410022999999997</v>
      </c>
      <c r="BE25" s="1">
        <v>1317</v>
      </c>
      <c r="BF25" s="1">
        <v>978</v>
      </c>
      <c r="BG25" s="2">
        <v>0.74259681</v>
      </c>
      <c r="BH25" s="1">
        <v>1332</v>
      </c>
      <c r="BI25" s="1">
        <v>762</v>
      </c>
      <c r="BJ25" s="2">
        <v>0.57207207000000004</v>
      </c>
      <c r="BK25" s="1">
        <v>37</v>
      </c>
      <c r="BN25" s="1">
        <v>32</v>
      </c>
      <c r="BO25" s="1">
        <v>81</v>
      </c>
      <c r="BP25" s="1">
        <v>480</v>
      </c>
      <c r="BQ25" s="1">
        <v>222</v>
      </c>
      <c r="BR25" s="1">
        <v>852</v>
      </c>
      <c r="BT25" s="1">
        <v>295</v>
      </c>
      <c r="BU25" s="1">
        <v>594</v>
      </c>
      <c r="BW25" s="1">
        <v>889</v>
      </c>
      <c r="BX25" s="1">
        <v>12</v>
      </c>
      <c r="BZ25" s="1">
        <v>40</v>
      </c>
      <c r="CB25" s="1">
        <v>29</v>
      </c>
      <c r="CC25" s="1">
        <v>179</v>
      </c>
      <c r="CD25" s="1">
        <v>385</v>
      </c>
      <c r="CE25" s="1">
        <v>86</v>
      </c>
      <c r="CF25" s="1">
        <v>731</v>
      </c>
      <c r="CG25" s="1">
        <v>191</v>
      </c>
      <c r="CH25" s="1">
        <v>423</v>
      </c>
      <c r="CI25" s="1">
        <v>149</v>
      </c>
      <c r="CJ25" s="1">
        <v>763</v>
      </c>
      <c r="CL25" s="1">
        <v>10</v>
      </c>
      <c r="CO25" s="1">
        <v>58</v>
      </c>
      <c r="CP25" s="1">
        <v>206</v>
      </c>
      <c r="CT25" s="1">
        <v>267</v>
      </c>
      <c r="CV25" s="1">
        <v>80</v>
      </c>
      <c r="CW25" s="1">
        <v>621</v>
      </c>
      <c r="CY25" s="1">
        <v>218</v>
      </c>
      <c r="DA25" s="1">
        <v>409</v>
      </c>
      <c r="DC25" s="1">
        <v>627</v>
      </c>
      <c r="DD25" s="1">
        <v>18</v>
      </c>
      <c r="DE25" s="1">
        <v>2</v>
      </c>
      <c r="DF25" s="1">
        <v>4</v>
      </c>
      <c r="DG25" s="1">
        <v>0</v>
      </c>
      <c r="DI25" s="1">
        <v>36</v>
      </c>
      <c r="DJ25" s="1">
        <v>7</v>
      </c>
      <c r="DK25" s="1">
        <v>4</v>
      </c>
      <c r="DL25" s="1">
        <v>56</v>
      </c>
      <c r="DM25" s="1">
        <v>127</v>
      </c>
      <c r="DN25" s="1">
        <v>188</v>
      </c>
      <c r="DO25" s="1">
        <v>270</v>
      </c>
      <c r="DP25" s="1">
        <v>4</v>
      </c>
      <c r="DU25" s="1">
        <v>716</v>
      </c>
      <c r="DX25" s="1">
        <v>283</v>
      </c>
      <c r="DY25" s="1">
        <v>266</v>
      </c>
      <c r="EA25" s="1">
        <v>549</v>
      </c>
      <c r="EB25" s="1">
        <v>3</v>
      </c>
      <c r="EC25" s="1">
        <v>14</v>
      </c>
      <c r="ED25" s="1">
        <v>1</v>
      </c>
      <c r="EE25" s="1">
        <v>30</v>
      </c>
      <c r="EF25" s="1">
        <v>245</v>
      </c>
      <c r="EG25" s="1">
        <v>56</v>
      </c>
      <c r="EH25" s="1">
        <v>8</v>
      </c>
      <c r="EI25" s="1">
        <v>271</v>
      </c>
      <c r="EJ25" s="1">
        <v>180</v>
      </c>
      <c r="EK25" s="1">
        <v>221</v>
      </c>
      <c r="EL25" s="1">
        <v>6</v>
      </c>
      <c r="EM25" s="1">
        <v>1035</v>
      </c>
      <c r="EN25" s="1">
        <v>334</v>
      </c>
      <c r="EO25" s="1">
        <v>552</v>
      </c>
      <c r="EP25" s="1">
        <v>886</v>
      </c>
      <c r="EQ25" s="1">
        <v>0</v>
      </c>
      <c r="ER25" s="1">
        <v>5</v>
      </c>
      <c r="ES25" s="1">
        <v>6</v>
      </c>
      <c r="ET25" s="1">
        <v>44</v>
      </c>
      <c r="EU25" s="1">
        <v>3</v>
      </c>
      <c r="EV25" s="1">
        <v>187</v>
      </c>
      <c r="EW25" s="1">
        <v>78</v>
      </c>
      <c r="EX25" s="1">
        <v>0</v>
      </c>
      <c r="EY25" s="1">
        <v>13</v>
      </c>
      <c r="EZ25" s="1">
        <v>17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0</v>
      </c>
      <c r="FH25" s="1">
        <v>19</v>
      </c>
      <c r="FI25" s="1">
        <v>0</v>
      </c>
      <c r="FJ25" s="1">
        <v>33</v>
      </c>
      <c r="FK25" s="1">
        <v>28</v>
      </c>
      <c r="FL25" s="1">
        <v>0</v>
      </c>
      <c r="FM25" s="1">
        <v>97</v>
      </c>
      <c r="FN25" s="1">
        <v>9</v>
      </c>
      <c r="FO25" s="1">
        <v>5</v>
      </c>
      <c r="FP25" s="1">
        <v>173</v>
      </c>
      <c r="FQ25" s="1">
        <v>2</v>
      </c>
      <c r="FR25" s="1">
        <f>SUM(Tableau17[[#This Row],[2019-T1-ALEXANDRE Audric]:[2019-T1-MARIE Florie]])</f>
        <v>719</v>
      </c>
      <c r="FS25" s="1">
        <v>81</v>
      </c>
      <c r="FT25" s="1">
        <v>517</v>
      </c>
      <c r="FU25" s="1">
        <v>0</v>
      </c>
      <c r="FV25" s="1">
        <v>254</v>
      </c>
      <c r="FW25" s="1">
        <v>0</v>
      </c>
      <c r="FX25" s="1">
        <v>852</v>
      </c>
      <c r="FY25" s="1">
        <v>0</v>
      </c>
      <c r="FZ25" s="1">
        <v>594</v>
      </c>
      <c r="GA25" s="1">
        <v>0</v>
      </c>
      <c r="GB25" s="1">
        <v>295</v>
      </c>
      <c r="GC25" s="1">
        <v>0</v>
      </c>
      <c r="GD25" s="1">
        <v>889</v>
      </c>
      <c r="GE25" s="1">
        <v>179</v>
      </c>
      <c r="GF25" s="1">
        <v>385</v>
      </c>
      <c r="GG25" s="1">
        <v>12</v>
      </c>
      <c r="GH25" s="1">
        <v>155</v>
      </c>
      <c r="GI25" s="1">
        <v>0</v>
      </c>
      <c r="GJ25" s="1">
        <v>731</v>
      </c>
      <c r="GK25" s="1">
        <v>191</v>
      </c>
      <c r="GL25" s="1">
        <v>423</v>
      </c>
      <c r="GM25" s="1">
        <v>0</v>
      </c>
      <c r="GN25" s="1">
        <v>149</v>
      </c>
      <c r="GO25" s="1">
        <v>0</v>
      </c>
      <c r="GP25" s="1">
        <v>763</v>
      </c>
      <c r="GQ25" s="1">
        <v>216</v>
      </c>
      <c r="GR25" s="1">
        <v>267</v>
      </c>
      <c r="GS25" s="1">
        <v>0</v>
      </c>
      <c r="GT25" s="1">
        <v>138</v>
      </c>
      <c r="GU25" s="1">
        <v>0</v>
      </c>
      <c r="GV25" s="1">
        <v>621</v>
      </c>
      <c r="GW25" s="1">
        <v>218</v>
      </c>
      <c r="GX25" s="1">
        <v>409</v>
      </c>
      <c r="GY25" s="1">
        <v>0</v>
      </c>
      <c r="GZ25" s="1">
        <v>0</v>
      </c>
      <c r="HA25" s="1">
        <v>0</v>
      </c>
      <c r="HB25" s="1">
        <v>627</v>
      </c>
      <c r="HC25" s="1">
        <v>316</v>
      </c>
      <c r="HD25" s="1">
        <v>245</v>
      </c>
      <c r="HE25" s="1">
        <v>221</v>
      </c>
      <c r="HF25" s="1">
        <v>245</v>
      </c>
      <c r="HG25" s="1">
        <v>8</v>
      </c>
      <c r="HH25" s="1">
        <v>1035</v>
      </c>
      <c r="HI25" s="1">
        <v>334</v>
      </c>
      <c r="HJ25" s="1">
        <v>0</v>
      </c>
      <c r="HK25" s="1">
        <v>552</v>
      </c>
      <c r="HL25" s="1">
        <v>0</v>
      </c>
      <c r="HM25" s="1">
        <v>0</v>
      </c>
      <c r="HN25" s="1">
        <v>886</v>
      </c>
      <c r="HO25" s="1">
        <v>217</v>
      </c>
      <c r="HP25" s="1">
        <v>87</v>
      </c>
      <c r="HQ25" s="1">
        <v>173</v>
      </c>
      <c r="HR25" s="1">
        <v>224</v>
      </c>
      <c r="HS25" s="1">
        <v>40</v>
      </c>
      <c r="HT25" s="1">
        <v>741</v>
      </c>
      <c r="HU25" s="1">
        <v>117</v>
      </c>
      <c r="HV25" s="1">
        <v>183</v>
      </c>
      <c r="HW25" s="1">
        <v>48</v>
      </c>
      <c r="HX25" s="1">
        <v>161</v>
      </c>
      <c r="HY25" s="1">
        <v>0</v>
      </c>
      <c r="HZ25" s="1">
        <v>509</v>
      </c>
      <c r="IA25" s="1">
        <v>138</v>
      </c>
      <c r="IB25" s="1">
        <v>188</v>
      </c>
      <c r="IC25" s="1">
        <v>270</v>
      </c>
      <c r="ID25" s="1">
        <v>118</v>
      </c>
      <c r="IE25" s="1">
        <v>2</v>
      </c>
      <c r="IF25" s="1">
        <v>716</v>
      </c>
      <c r="IG25" s="1">
        <v>0</v>
      </c>
      <c r="IH25" s="1">
        <v>283</v>
      </c>
      <c r="II25" s="1">
        <v>266</v>
      </c>
      <c r="IJ25" s="1">
        <v>0</v>
      </c>
      <c r="IK25" s="1">
        <v>0</v>
      </c>
      <c r="IL25" s="1">
        <v>549</v>
      </c>
      <c r="IM25" s="26">
        <f>IFERROR(Tableau17[[#This Row],[LDIV]]/Tableau17[[#This Row],[Total général]],"")</f>
        <v>0</v>
      </c>
      <c r="IN25" s="26">
        <f>IFERROR(Tableau17[[#This Row],[LDVC]]/Tableau17[[#This Row],[Total général]],"")</f>
        <v>0</v>
      </c>
      <c r="IO25" s="26">
        <f>IFERROR(Tableau17[[#This Row],[LDVD]]/Tableau17[[#This Row],[Total général]],"")</f>
        <v>9.0373280943025547E-2</v>
      </c>
      <c r="IP25" s="26">
        <f>IFERROR(Tableau17[[#This Row],[LDVG]]/Tableau17[[#This Row],[Total général]],"")</f>
        <v>4.3222003929273084E-2</v>
      </c>
      <c r="IQ25" s="26">
        <f>IFERROR(Tableau17[[#This Row],[LEXD]]/Tableau17[[#This Row],[Total général]],"")</f>
        <v>0</v>
      </c>
      <c r="IR25" s="26">
        <f>IFERROR(Tableau17[[#This Row],[LEXG]]/Tableau17[[#This Row],[Total général]],"")</f>
        <v>0</v>
      </c>
      <c r="IS25" s="26">
        <f>IFERROR(Tableau17[[#This Row],[LLR]]/Tableau17[[#This Row],[Total général]],"")</f>
        <v>0.26915520628683692</v>
      </c>
      <c r="IT25" s="26">
        <f>IFERROR(Tableau17[[#This Row],[LREM]]/Tableau17[[#This Row],[Total général]],"")</f>
        <v>9.4302554027504912E-2</v>
      </c>
      <c r="IU25" s="26">
        <f>IFERROR(Tableau17[[#This Row],[LRN]]/Tableau17[[#This Row],[Total général]],"")</f>
        <v>0.22986247544204322</v>
      </c>
      <c r="IV25" s="26">
        <f>IFERROR(Tableau17[[#This Row],[LUG]]/Tableau17[[#This Row],[Total général]],"")</f>
        <v>0.19056974459724951</v>
      </c>
      <c r="IW25" s="26">
        <f>IFERROR(Tableau17[[#This Row],[LVEC]]/Tableau17[[#This Row],[Total général]],"")</f>
        <v>8.2514734774066803E-2</v>
      </c>
      <c r="IX25" s="26">
        <f>IFERROR(Tableau17[[#This Row],[2008-T1-LCMD]]/Tableau17[[#This Row],[2008-T1-TOTAL]],"")</f>
        <v>4.3427230046948359E-2</v>
      </c>
      <c r="IY25" s="26">
        <f>IFERROR(Tableau17[[#This Row],[2008-T1-LDVD]]/Tableau17[[#This Row],[2008-T1-TOTAL]],"")</f>
        <v>0</v>
      </c>
      <c r="IZ25" s="26">
        <f>IFERROR(Tableau17[[#This Row],[2008-T1-LEXD]]/Tableau17[[#This Row],[2008-T1-TOTAL]],"")</f>
        <v>0</v>
      </c>
      <c r="JA25" s="26">
        <f>IFERROR(Tableau17[[#This Row],[2008-T1-LEXG]]/Tableau17[[#This Row],[2008-T1-TOTAL]],"")</f>
        <v>3.7558685446009391E-2</v>
      </c>
      <c r="JB25" s="26">
        <f>IFERROR(Tableau17[[#This Row],[2008-T1-LFN]]/Tableau17[[#This Row],[2008-T1-TOTAL]],"")</f>
        <v>9.5070422535211266E-2</v>
      </c>
      <c r="JC25" s="26">
        <f>IFERROR(Tableau17[[#This Row],[2008-T1-LMAJ]]/Tableau17[[#This Row],[2008-T1-TOTAL]],"")</f>
        <v>0.56338028169014087</v>
      </c>
      <c r="JD25" s="26">
        <f>IFERROR(Tableau17[[#This Row],[2008-T1-LUG]]/Tableau17[[#This Row],[2008-T1-TOTAL]],"")</f>
        <v>0.26056338028169013</v>
      </c>
      <c r="JE25" s="26">
        <f>IFERROR(Tableau17[[#This Row],[2008-T2-LFN]]/Tableau17[[#This Row],[2008-T2-TOTAL]],"")</f>
        <v>0</v>
      </c>
      <c r="JF25" s="26">
        <f>IFERROR(Tableau17[[#This Row],[2008-T2-LGC]]/Tableau17[[#This Row],[2008-T2-TOTAL]],"")</f>
        <v>0.33183352080989875</v>
      </c>
      <c r="JG25" s="26">
        <f>IFERROR(Tableau17[[#This Row],[2008-T2-LMAJ]]/Tableau17[[#This Row],[2008-T2-TOTAL]],"")</f>
        <v>0.66816647919010119</v>
      </c>
      <c r="JH25" s="26">
        <f>IFERROR(Tableau17[[#This Row],[2008-T2-LUG]]/Tableau17[[#This Row],[2008-T2-TOTAL]],"")</f>
        <v>0</v>
      </c>
      <c r="JI25" s="26">
        <f>IFERROR(Tableau17[[#This Row],[2014-T1-LDIV]]/Tableau17[[#This Row],[2014-T1-TOTAL]],"")</f>
        <v>1.6415868673050615E-2</v>
      </c>
      <c r="JJ25" s="26">
        <f>IFERROR(Tableau17[[#This Row],[2014-T1-LDVD]]/Tableau17[[#This Row],[2014-T1-TOTAL]],"")</f>
        <v>0</v>
      </c>
      <c r="JK25" s="26">
        <f>IFERROR(Tableau17[[#This Row],[2014-T1-LDVG]]/Tableau17[[#This Row],[2014-T1-TOTAL]],"")</f>
        <v>5.4719562243502051E-2</v>
      </c>
      <c r="JL25" s="26">
        <f>IFERROR(Tableau17[[#This Row],[2014-T1-LEXG]]/Tableau17[[#This Row],[2014-T1-TOTAL]],"")</f>
        <v>0</v>
      </c>
      <c r="JM25" s="26">
        <f>IFERROR(Tableau17[[#This Row],[2014-T1-LFG]]/Tableau17[[#This Row],[2014-T1-TOTAL]],"")</f>
        <v>3.9671682626538987E-2</v>
      </c>
      <c r="JN25" s="26">
        <f>IFERROR(Tableau17[[#This Row],[2014-T1-LFN]]/Tableau17[[#This Row],[2014-T1-TOTAL]],"")</f>
        <v>0.24487004103967169</v>
      </c>
      <c r="JO25" s="26">
        <f>IFERROR(Tableau17[[#This Row],[2014-T1-LUD]]/Tableau17[[#This Row],[2014-T1-TOTAL]],"")</f>
        <v>0.52667578659370728</v>
      </c>
      <c r="JP25" s="26">
        <f>IFERROR(Tableau17[[#This Row],[2014-T1-LUG]]/Tableau17[[#This Row],[2014-T1-TOTAL]],"")</f>
        <v>0.11764705882352941</v>
      </c>
      <c r="JQ25" s="26">
        <f>IFERROR(Tableau17[[#This Row],[2014-T2-LFN]]/Tableau17[[#This Row],[2014-T2-TOTAL]],"")</f>
        <v>0.25032765399737877</v>
      </c>
      <c r="JR25" s="26">
        <f>IFERROR(Tableau17[[#This Row],[2014-T2-LUD]]/Tableau17[[#This Row],[2014-T2-TOTAL]],"")</f>
        <v>0.55439056356487548</v>
      </c>
      <c r="JS25" s="26">
        <f>IFERROR(Tableau17[[#This Row],[2014-T2-LUG]]/Tableau17[[#This Row],[2014-T2-TOTAL]],"")</f>
        <v>0.19528178243774574</v>
      </c>
      <c r="JT25" s="26">
        <f>IFERROR(Tableau17[[#This Row],[2015-T1-BC-DIV]]/Tableau17[[#This Row],[2015-T1-TOTAL]],"")</f>
        <v>0</v>
      </c>
      <c r="JU25" s="26">
        <f>IFERROR(Tableau17[[#This Row],[2015-T1-BC-DLF]]/Tableau17[[#This Row],[2015-T1-TOTAL]],"")</f>
        <v>1.610305958132045E-2</v>
      </c>
      <c r="JV25" s="26">
        <f>IFERROR(Tableau17[[#This Row],[2015-T1-BC-DVD]]/Tableau17[[#This Row],[2015-T1-TOTAL]],"")</f>
        <v>0</v>
      </c>
      <c r="JW25" s="26">
        <f>IFERROR(Tableau17[[#This Row],[2015-T1-BC-DVG]]/Tableau17[[#This Row],[2015-T1-TOTAL]],"")</f>
        <v>0</v>
      </c>
      <c r="JX25" s="26">
        <f>IFERROR(Tableau17[[#This Row],[2015-T1-BC-FG]]/Tableau17[[#This Row],[2015-T1-TOTAL]],"")</f>
        <v>9.3397745571658614E-2</v>
      </c>
      <c r="JY25" s="26">
        <f>IFERROR(Tableau17[[#This Row],[2015-T1-BC-FN]]/Tableau17[[#This Row],[2015-T1-TOTAL]],"")</f>
        <v>0.33172302737520126</v>
      </c>
      <c r="JZ25" s="26">
        <f>IFERROR(Tableau17[[#This Row],[2015-T1-BC-MDM]]/Tableau17[[#This Row],[2015-T1-TOTAL]],"")</f>
        <v>0</v>
      </c>
      <c r="KA25" s="26">
        <f>IFERROR(Tableau17[[#This Row],[2015-T1-BC-RDG]]/Tableau17[[#This Row],[2015-T1-TOTAL]],"")</f>
        <v>0</v>
      </c>
      <c r="KB25" s="26">
        <f>IFERROR(Tableau17[[#This Row],[2015-T1-BC-SOC]]/Tableau17[[#This Row],[2015-T1-TOTAL]],"")</f>
        <v>0</v>
      </c>
      <c r="KC25" s="26">
        <f>IFERROR(Tableau17[[#This Row],[2015-T1-BC-UD]]/Tableau17[[#This Row],[2015-T1-TOTAL]],"")</f>
        <v>0.42995169082125606</v>
      </c>
      <c r="KD25" s="26">
        <f>IFERROR(Tableau17[[#This Row],[2015-T1-BC-UG]]/Tableau17[[#This Row],[2015-T1-TOTAL]],"")</f>
        <v>0</v>
      </c>
      <c r="KE25" s="26">
        <f>IFERROR(Tableau17[[#This Row],[2015-T1-BC-VEC]]/Tableau17[[#This Row],[2015-T1-TOTAL]],"")</f>
        <v>0.1288244766505636</v>
      </c>
      <c r="KF25" s="26">
        <f>IFERROR(Tableau17[[#This Row],[2015-T2-BC-DVG]]/Tableau17[[#This Row],[2015-T2-TOTAL]],"")</f>
        <v>0</v>
      </c>
      <c r="KG25" s="26">
        <f>IFERROR(Tableau17[[#This Row],[2015-T2-BC-FN]]/Tableau17[[#This Row],[2015-T2-TOTAL]],"")</f>
        <v>0.34768740031897927</v>
      </c>
      <c r="KH25" s="26">
        <f>IFERROR(Tableau17[[#This Row],[2015-T2-BC-SOC]]/Tableau17[[#This Row],[2015-T2-TOTAL]],"")</f>
        <v>0</v>
      </c>
      <c r="KI25" s="26">
        <f>IFERROR(Tableau17[[#This Row],[2015-T2-BC-UD]]/Tableau17[[#This Row],[2015-T2-TOTAL]],"")</f>
        <v>0.65231259968102073</v>
      </c>
      <c r="KJ25" s="26">
        <f>IFERROR(Tableau17[[#This Row],[2015-T2-BC-UG]]/Tableau17[[#This Row],[2015-T2-TOTAL]],"")</f>
        <v>0</v>
      </c>
      <c r="KK25" s="26">
        <f>IFERROR(Tableau17[[#This Row],[2017 (L)-T1-COM]]/Tableau17[[#This Row],[2017 (L)-T1-TOTAL]],"")</f>
        <v>2.5139664804469275E-2</v>
      </c>
      <c r="KL25" s="26">
        <f>IFERROR(Tableau17[[#This Row],[2017 (L)-T1-DIV]]/Tableau17[[#This Row],[2017 (L)-T1-TOTAL]],"")</f>
        <v>2.7932960893854749E-3</v>
      </c>
      <c r="KM25" s="26">
        <f>IFERROR(Tableau17[[#This Row],[2017 (L)-T1-DLF]]/Tableau17[[#This Row],[2017 (L)-T1-TOTAL]],"")</f>
        <v>5.5865921787709499E-3</v>
      </c>
      <c r="KN25" s="26">
        <f>IFERROR(Tableau17[[#This Row],[2017 (L)-T1-DVD]]/Tableau17[[#This Row],[2017 (L)-T1-TOTAL]],"")</f>
        <v>0</v>
      </c>
      <c r="KO25" s="26">
        <f>IFERROR(Tableau17[[#This Row],[2017 (L)-T1-DVG]]/Tableau17[[#This Row],[2017 (L)-T1-TOTAL]],"")</f>
        <v>0</v>
      </c>
      <c r="KP25" s="26">
        <f>IFERROR(Tableau17[[#This Row],[2017 (L)-T1-ECO]]/Tableau17[[#This Row],[2017 (L)-T1-TOTAL]],"")</f>
        <v>5.027932960893855E-2</v>
      </c>
      <c r="KQ25" s="26">
        <f>IFERROR(Tableau17[[#This Row],[2017 (L)-T1-EXD]]/Tableau17[[#This Row],[2017 (L)-T1-TOTAL]],"")</f>
        <v>9.7765363128491621E-3</v>
      </c>
      <c r="KR25" s="26">
        <f>IFERROR(Tableau17[[#This Row],[2017 (L)-T1-EXG]]/Tableau17[[#This Row],[2017 (L)-T1-TOTAL]],"")</f>
        <v>5.5865921787709499E-3</v>
      </c>
      <c r="KS25" s="26">
        <f>IFERROR(Tableau17[[#This Row],[2017 (L)-T1-FI]]/Tableau17[[#This Row],[2017 (L)-T1-TOTAL]],"")</f>
        <v>7.8212290502793297E-2</v>
      </c>
      <c r="KT25" s="26">
        <f>IFERROR(Tableau17[[#This Row],[2017 (L)-T1-FN]]/Tableau17[[#This Row],[2017 (L)-T1-TOTAL]],"")</f>
        <v>0.17737430167597765</v>
      </c>
      <c r="KU25" s="26">
        <f>IFERROR(Tableau17[[#This Row],[2017 (L)-T1-LR]]/Tableau17[[#This Row],[2017 (L)-T1-TOTAL]],"")</f>
        <v>0.26256983240223464</v>
      </c>
      <c r="KV25" s="26">
        <f>IFERROR(Tableau17[[#This Row],[2017 (L)-T1-MDM]]/Tableau17[[#This Row],[2017 (L)-T1-TOTAL]],"")</f>
        <v>0.37709497206703912</v>
      </c>
      <c r="KW25" s="26">
        <f>IFERROR(Tableau17[[#This Row],[2017 (L)-T1-RDG]]/Tableau17[[#This Row],[2017 (L)-T1-TOTAL]],"")</f>
        <v>5.5865921787709499E-3</v>
      </c>
      <c r="KX25" s="26">
        <f>IFERROR(Tableau17[[#This Row],[2017 (L)-T1-REG]]/Tableau17[[#This Row],[2017 (L)-T1-TOTAL]],"")</f>
        <v>0</v>
      </c>
      <c r="KY25" s="26">
        <f>IFERROR(Tableau17[[#This Row],[2017 (L)-T1-REM]]/Tableau17[[#This Row],[2017 (L)-T1-TOTAL]],"")</f>
        <v>0</v>
      </c>
      <c r="KZ25" s="26">
        <f>IFERROR(Tableau17[[#This Row],[2017 (L)-T1-SOC]]/Tableau17[[#This Row],[2017 (L)-T1-TOTAL]],"")</f>
        <v>0</v>
      </c>
      <c r="LA25" s="26">
        <f>IFERROR(Tableau17[[#This Row],[2017 (L)-T1-UDI]]/Tableau17[[#This Row],[2017 (L)-T1-TOTAL]],"")</f>
        <v>0</v>
      </c>
      <c r="LB25" s="26">
        <f>IFERROR(Tableau17[[#This Row],[2017 (L)-T2-FI]]/Tableau17[[#This Row],[2017 (L)-T2-TOTAL]],"")</f>
        <v>0</v>
      </c>
      <c r="LC25" s="26">
        <f>IFERROR(Tableau17[[#This Row],[2017 (L)-T2-FN]]/Tableau17[[#This Row],[2017 (L)-T2-TOTAL]],"")</f>
        <v>0</v>
      </c>
      <c r="LD25" s="26">
        <f>IFERROR(Tableau17[[#This Row],[2017 (L)-T2-LR]]/Tableau17[[#This Row],[2017 (L)-T2-TOTAL]],"")</f>
        <v>0.51548269581056472</v>
      </c>
      <c r="LE25" s="26">
        <f>IFERROR(Tableau17[[#This Row],[2017 (L)-T2-MDM]]/Tableau17[[#This Row],[2017 (L)-T2-TOTAL]],"")</f>
        <v>0.48451730418943534</v>
      </c>
      <c r="LF25" s="26">
        <f>IFERROR(Tableau17[[#This Row],[2017 (L)-T2-REM]]/Tableau17[[#This Row],[2017 (L)-T2-TOTAL]],"")</f>
        <v>0</v>
      </c>
      <c r="LG25" s="26">
        <f>IFERROR(Tableau17[[#This Row],[2017-T1-ARTHAUD Nathalie]]/Tableau17[[#This Row],[2017-T1-TOTAL]],"")</f>
        <v>2.8985507246376812E-3</v>
      </c>
      <c r="LH25" s="26">
        <f>IFERROR(Tableau17[[#This Row],[2017-T1-ASSELINEAU Fran]]/Tableau17[[#This Row],[2017-T1-TOTAL]],"")</f>
        <v>1.3526570048309179E-2</v>
      </c>
      <c r="LI25" s="26">
        <f>IFERROR(Tableau17[[#This Row],[2017-T1-CHEMINADE Jacques]]/Tableau17[[#This Row],[2017-T1-TOTAL]],"")</f>
        <v>9.6618357487922703E-4</v>
      </c>
      <c r="LJ25" s="26">
        <f>IFERROR(Tableau17[[#This Row],[2017-T1-DUPONT-AIGNAN Nicolas]]/Tableau17[[#This Row],[2017-T1-TOTAL]],"")</f>
        <v>2.8985507246376812E-2</v>
      </c>
      <c r="LK25" s="26">
        <f>IFERROR(Tableau17[[#This Row],[2017-T1-FILLON Fran]]/Tableau17[[#This Row],[2017-T1-TOTAL]],"")</f>
        <v>0.23671497584541062</v>
      </c>
      <c r="LL25" s="26">
        <f>IFERROR(Tableau17[[#This Row],[2017-T1-HAMON Beno]]/Tableau17[[#This Row],[2017-T1-TOTAL]],"")</f>
        <v>5.4106280193236718E-2</v>
      </c>
      <c r="LM25" s="26">
        <f>IFERROR(Tableau17[[#This Row],[2017-T1-LASSALLE Jean]]/Tableau17[[#This Row],[2017-T1-TOTAL]],"")</f>
        <v>7.7294685990338162E-3</v>
      </c>
      <c r="LN25" s="26">
        <f>IFERROR(Tableau17[[#This Row],[2017-T1-LE PEN Marine]]/Tableau17[[#This Row],[2017-T1-TOTAL]],"")</f>
        <v>0.26183574879227051</v>
      </c>
      <c r="LO25" s="26">
        <f>IFERROR(Tableau17[[#This Row],[2017-T1-M Jean-Luc]]/Tableau17[[#This Row],[2017-T1-TOTAL]],"")</f>
        <v>0.17391304347826086</v>
      </c>
      <c r="LP25" s="26">
        <f>IFERROR(Tableau17[[#This Row],[2017-T1-MACRON Emmanuel]]/Tableau17[[#This Row],[2017-T1-TOTAL]],"")</f>
        <v>0.21352657004830919</v>
      </c>
      <c r="LQ25" s="26">
        <f>IFERROR(Tableau17[[#This Row],[2017-T1-POUTOU Philippe]]/Tableau17[[#This Row],[2017-T1-TOTAL]],"")</f>
        <v>5.7971014492753624E-3</v>
      </c>
      <c r="LR25" s="26">
        <f>IFERROR(Tableau17[[#This Row],[2017-T2-LE PEN Marine]]/Tableau17[[#This Row],[2017-T2-TOTAL]],"")</f>
        <v>0.37697516930022573</v>
      </c>
      <c r="LS25" s="26">
        <f>IFERROR(Tableau17[[#This Row],[2017-T2-MACRON Emmanuel]]/Tableau17[[#This Row],[2017-T2-TOTAL]],"")</f>
        <v>0.62302483069977421</v>
      </c>
      <c r="LT25" s="26">
        <f>IFERROR(Tableau17[[#This Row],[2019-T1-ALEXANDRE Audric]]/Tableau17[[#This Row],[2019-T1-TOTAL]],"")</f>
        <v>0</v>
      </c>
      <c r="LU25" s="26">
        <f>IFERROR(Tableau17[[#This Row],[2019-T1-ARTHAUD Nathalie]]/Tableau17[[#This Row],[2019-T1-TOTAL]],"")</f>
        <v>6.954102920723227E-3</v>
      </c>
      <c r="LV25" s="26">
        <f>IFERROR(Tableau17[[#This Row],[2019-T1-ASSELINEAU François]]/Tableau17[[#This Row],[2019-T1-TOTAL]],"")</f>
        <v>8.3449235048678721E-3</v>
      </c>
      <c r="LW25" s="26">
        <f>IFERROR(Tableau17[[#This Row],[2019-T1-AUBRY Manon]]/Tableau17[[#This Row],[2019-T1-TOTAL]],"")</f>
        <v>6.1196105702364396E-2</v>
      </c>
      <c r="LX25" s="26">
        <f>IFERROR(Tableau17[[#This Row],[2019-T1-AZERGUI Nagib]]/Tableau17[[#This Row],[2019-T1-TOTAL]],"")</f>
        <v>4.172461752433936E-3</v>
      </c>
      <c r="LY25" s="26">
        <f>IFERROR(Tableau17[[#This Row],[2019-T1-BARDELLA Jordan]]/Tableau17[[#This Row],[2019-T1-TOTAL]],"")</f>
        <v>0.26008344923504867</v>
      </c>
      <c r="LZ25" s="26">
        <f>IFERROR(Tableau17[[#This Row],[2019-T1-BELLAMY François-Xavier]]/Tableau17[[#This Row],[2019-T1-TOTAL]],"")</f>
        <v>0.10848400556328233</v>
      </c>
      <c r="MA25" s="26">
        <f>IFERROR(Tableau17[[#This Row],[2019-T1-BIDOU Olivier]]/Tableau17[[#This Row],[2019-T1-TOTAL]],"")</f>
        <v>0</v>
      </c>
      <c r="MB25" s="26">
        <f>IFERROR(Tableau17[[#This Row],[2019-T1-BOURG Dominique]]/Tableau17[[#This Row],[2019-T1-TOTAL]],"")</f>
        <v>1.8080667593880391E-2</v>
      </c>
      <c r="MC25" s="26">
        <f>IFERROR(Tableau17[[#This Row],[2019-T1-BROSSAT Ian]]/Tableau17[[#This Row],[2019-T1-TOTAL]],"")</f>
        <v>2.3643949930458971E-2</v>
      </c>
      <c r="MD25" s="26">
        <f>IFERROR(Tableau17[[#This Row],[2019-T1-CAILLAUD Sophie]]/Tableau17[[#This Row],[2019-T1-TOTAL]],"")</f>
        <v>0</v>
      </c>
      <c r="ME25" s="26">
        <f>IFERROR(Tableau17[[#This Row],[2019-T1-CAMUS Renaud]]/Tableau17[[#This Row],[2019-T1-TOTAL]],"")</f>
        <v>0</v>
      </c>
      <c r="MF25" s="26">
        <f>IFERROR(Tableau17[[#This Row],[2019-T1-CHALENÇON Christophe]]/Tableau17[[#This Row],[2019-T1-TOTAL]],"")</f>
        <v>0</v>
      </c>
      <c r="MG25" s="26">
        <f>IFERROR(Tableau17[[#This Row],[2019-T1-CORBET Cathy Denise Ginette]]/Tableau17[[#This Row],[2019-T1-TOTAL]],"")</f>
        <v>0</v>
      </c>
      <c r="MH25" s="26">
        <f>IFERROR(Tableau17[[#This Row],[2019-T1-DE PREVOISIN Robert]]/Tableau17[[#This Row],[2019-T1-TOTAL]],"")</f>
        <v>0</v>
      </c>
      <c r="MI25" s="26">
        <f>IFERROR(Tableau17[[#This Row],[2019-T1-DELFEL Thérèse]]/Tableau17[[#This Row],[2019-T1-TOTAL]],"")</f>
        <v>0</v>
      </c>
      <c r="MJ25" s="26">
        <f>IFERROR(Tableau17[[#This Row],[2019-T1-DIEUMEGARD Pierre]]/Tableau17[[#This Row],[2019-T1-TOTAL]],"")</f>
        <v>0</v>
      </c>
      <c r="MK25" s="26">
        <f>IFERROR(Tableau17[[#This Row],[2019-T1-DUPONT-AIGNAN Nicolas]]/Tableau17[[#This Row],[2019-T1-TOTAL]],"")</f>
        <v>2.6425591098748261E-2</v>
      </c>
      <c r="ML25" s="26">
        <f>IFERROR(Tableau17[[#This Row],[2019-T1-GERNIGON Yves]]/Tableau17[[#This Row],[2019-T1-TOTAL]],"")</f>
        <v>0</v>
      </c>
      <c r="MM25" s="26">
        <f>IFERROR(Tableau17[[#This Row],[2019-T1-GLUCKSMANN Raphaël]]/Tableau17[[#This Row],[2019-T1-TOTAL]],"")</f>
        <v>4.5897079276773299E-2</v>
      </c>
      <c r="MN25" s="26">
        <f>IFERROR(Tableau17[[#This Row],[2019-T1-HAMON Benoît]]/Tableau17[[#This Row],[2019-T1-TOTAL]],"")</f>
        <v>3.8942976356050069E-2</v>
      </c>
      <c r="MO25" s="26">
        <f>IFERROR(Tableau17[[#This Row],[2019-T1-HELGEN Gilles]]/Tableau17[[#This Row],[2019-T1-TOTAL]],"")</f>
        <v>0</v>
      </c>
      <c r="MP25" s="26">
        <f>IFERROR(Tableau17[[#This Row],[2019-T1-JADOT Yannick]]/Tableau17[[#This Row],[2019-T1-TOTAL]],"")</f>
        <v>0.13490959666203059</v>
      </c>
      <c r="MQ25" s="26">
        <f>IFERROR(Tableau17[[#This Row],[2019-T1-LAGARDE Jean-Christophe]]/Tableau17[[#This Row],[2019-T1-TOTAL]],"")</f>
        <v>1.2517385257301807E-2</v>
      </c>
      <c r="MR25" s="26">
        <f>IFERROR(Tableau17[[#This Row],[2019-T1-LALANNE Francis]]/Tableau17[[#This Row],[2019-T1-TOTAL]],"")</f>
        <v>6.954102920723227E-3</v>
      </c>
      <c r="MS25" s="26">
        <f>IFERROR(Tableau17[[#This Row],[2019-T1-LOISEAU Nathalie]]/Tableau17[[#This Row],[2019-T1-TOTAL]],"")</f>
        <v>0.24061196105702365</v>
      </c>
      <c r="MT25" s="26">
        <f>IFERROR(Tableau17[[#This Row],[2019-T1-MARIE Florie]]/Tableau17[[#This Row],[2019-T1-TOTAL]],"")</f>
        <v>2.7816411682892906E-3</v>
      </c>
      <c r="MU25" s="26">
        <f>IFERROR(Tableau17[[#This Row],[2008-T1-MACROEXTRDROITE]]/Tableau17[[#This Row],[2008-T1-MACROTOTALE]],"")</f>
        <v>9.5070422535211266E-2</v>
      </c>
      <c r="MV25" s="26">
        <f>IFERROR(Tableau17[[#This Row],[2008-T1-MACRODROITE]]/Tableau17[[#This Row],[2008-T1-MACROTOTALE]],"")</f>
        <v>0.60680751173708924</v>
      </c>
      <c r="MW25" s="26">
        <f>IFERROR(Tableau17[[#This Row],[2008-T1-MACROCENTRE]]/Tableau17[[#This Row],[2008-T1-MACROTOTALE]],"")</f>
        <v>0</v>
      </c>
      <c r="MX25" s="26">
        <f>IFERROR(Tableau17[[#This Row],[2008-T1-MACROGAUCHE]]/Tableau17[[#This Row],[2008-T1-MACROTOTALE]],"")</f>
        <v>0.2981220657276995</v>
      </c>
      <c r="MY25" s="26">
        <f>IFERROR(Tableau17[[#This Row],[2008-T1-MACROAUTRE]]/Tableau17[[#This Row],[2008-T1-MACROTOTALE]],"")</f>
        <v>0</v>
      </c>
      <c r="MZ25" s="26">
        <f>IFERROR(Tableau17[[#This Row],[2008-T2-MACROEXTRDROITE]]/Tableau17[[#This Row],[2008-T2-MACROTOTALE]],"")</f>
        <v>0</v>
      </c>
      <c r="NA25" s="26">
        <f>IFERROR(Tableau17[[#This Row],[2008-T2-MACRODROITE]]/Tableau17[[#This Row],[2008-T2-MACROTOTALE]],"")</f>
        <v>0.66816647919010119</v>
      </c>
      <c r="NB25" s="26">
        <f>IFERROR(Tableau17[[#This Row],[2008-T2-MACROCENTRE]]/Tableau17[[#This Row],[2008-T2-MACROTOTALE]],"")</f>
        <v>0</v>
      </c>
      <c r="NC25" s="26">
        <f>IFERROR(Tableau17[[#This Row],[2008-T2-MACROGAUCHE]]/Tableau17[[#This Row],[2008-T2-MACROTOTALE]],"")</f>
        <v>0.33183352080989875</v>
      </c>
      <c r="ND25" s="26">
        <f>IFERROR(Tableau17[[#This Row],[2008-T2-MACROAUTRE]]/Tableau17[[#This Row],[2008-T2-MACROTOTALE]],"")</f>
        <v>0</v>
      </c>
      <c r="NE25" s="26">
        <f>IFERROR(Tableau17[[#This Row],[2014-T1-MACROEXTRDROITE]]/Tableau17[[#This Row],[2014-T1-MACROTOTALE]],"")</f>
        <v>0.24487004103967169</v>
      </c>
      <c r="NF25" s="26">
        <f>IFERROR(Tableau17[[#This Row],[2014-T1-MACRODROITE]]/Tableau17[[#This Row],[2014-T1-MACROTOTALE]],"")</f>
        <v>0.52667578659370728</v>
      </c>
      <c r="NG25" s="26">
        <f>IFERROR(Tableau17[[#This Row],[2014-T1-MACROCENTRE]]/Tableau17[[#This Row],[2014-T1-MACROTOTALE]],"")</f>
        <v>1.6415868673050615E-2</v>
      </c>
      <c r="NH25" s="26">
        <f>IFERROR(Tableau17[[#This Row],[2014-T1-MACROGAUCHE]]/Tableau17[[#This Row],[2014-T1-MACROTOTALE]],"")</f>
        <v>0.21203830369357046</v>
      </c>
      <c r="NI25" s="26">
        <f>IFERROR(Tableau17[[#This Row],[2014-T1-MACROAUTRE]]/Tableau17[[#This Row],[2014-T1-MACROTOTALE]],"")</f>
        <v>0</v>
      </c>
      <c r="NJ25" s="26">
        <f>IFERROR(Tableau17[[#This Row],[2014-T2-MACROEXTRDROITE]]/Tableau17[[#This Row],[2014-T2-MACROTOTALE]],"")</f>
        <v>0.25032765399737877</v>
      </c>
      <c r="NK25" s="26">
        <f>IFERROR(Tableau17[[#This Row],[2014-T2-MACRODROITE]]/Tableau17[[#This Row],[2014-T2-MACROTOTALE]],"")</f>
        <v>0.55439056356487548</v>
      </c>
      <c r="NL25" s="26">
        <f>IFERROR(Tableau17[[#This Row],[2014-T2-MACROCENTRE]]/Tableau17[[#This Row],[2014-T2-MACROTOTALE]],"")</f>
        <v>0</v>
      </c>
      <c r="NM25" s="26">
        <f>IFERROR(Tableau17[[#This Row],[2014-T2-MACROGAUCHE]]/Tableau17[[#This Row],[2014-T2-MACROTOTALE]],"")</f>
        <v>0.19528178243774574</v>
      </c>
      <c r="NN25" s="26">
        <f>IFERROR(Tableau17[[#This Row],[2014-T2-MACROAUTRE]]/Tableau17[[#This Row],[2014-T2-MACROTOTALE]],"")</f>
        <v>0</v>
      </c>
      <c r="NO25" s="26">
        <f>IFERROR( Tableau17[[#This Row],[2015-T1-MACROEXTRDROITE]]/Tableau17[[#This Row],[2015-T1-MACROTOTALE]],"")</f>
        <v>0.34782608695652173</v>
      </c>
      <c r="NP25" s="26">
        <f>IFERROR(Tableau17[[#This Row],[2015-T1-MACRODROITE]]/Tableau17[[#This Row],[2015-T1-MACROTOTALE]],"")</f>
        <v>0.42995169082125606</v>
      </c>
      <c r="NQ25" s="26">
        <f>IFERROR(Tableau17[[#This Row],[2015-T1-MACROCENTRE]]/Tableau17[[#This Row],[2015-T1-MACROTOTALE]],"")</f>
        <v>0</v>
      </c>
      <c r="NR25" s="26">
        <f>IFERROR(Tableau17[[#This Row],[2015-T1-MACROGAUCHE]]/Tableau17[[#This Row],[2015-T1-MACROTOTALE]],"")</f>
        <v>0.22222222222222221</v>
      </c>
      <c r="NS25" s="26">
        <f>IFERROR(Tableau17[[#This Row],[2015-T1-MACROAUTRE]]/Tableau17[[#This Row],[2015-T1-MACROTOTALE]],"")</f>
        <v>0</v>
      </c>
      <c r="NT25" s="26">
        <f>IFERROR(Tableau17[[#This Row],[2015-T2-MACROEXTRDROITE]]/Tableau17[[#This Row],[2015-T2-MACROTOTALE]],"")</f>
        <v>0.34768740031897927</v>
      </c>
      <c r="NU25" s="26">
        <f>IFERROR(Tableau17[[#This Row],[2015-T2-MACRODROITE]]/Tableau17[[#This Row],[2015-T2-MACROTOTALE]],"")</f>
        <v>0.65231259968102073</v>
      </c>
      <c r="NV25" s="26">
        <f>IFERROR(Tableau17[[#This Row],[2015-T2-MACROCENTRE]]/Tableau17[[#This Row],[2015-T2-MACROTOTALE]],"")</f>
        <v>0</v>
      </c>
      <c r="NW25" s="26">
        <f>IFERROR(Tableau17[[#This Row],[2015-T2-MACROGAUCHE]]/Tableau17[[#This Row],[2015-T2-MACROTOTALE]],"")</f>
        <v>0</v>
      </c>
      <c r="NX25" s="26">
        <f>IFERROR(Tableau17[[#This Row],[2015-T2-MACROAUTRE]]/Tableau17[[#This Row],[2015-T2-MACROTOTALE]],"")</f>
        <v>0</v>
      </c>
      <c r="NY25" s="26">
        <f>IFERROR(Tableau17[[#This Row],[2017-T1-MACROEXTRDROITE]]/Tableau17[[#This Row],[2017-T1-MACROTOTALE]],"")</f>
        <v>0.30531400966183575</v>
      </c>
      <c r="NZ25" s="26">
        <f>IFERROR(Tableau17[[#This Row],[2017-T1-MACRODROITE]]/Tableau17[[#This Row],[2017-T1-MACROTOTALE]],"")</f>
        <v>0.23671497584541062</v>
      </c>
      <c r="OA25" s="26">
        <f>IFERROR(Tableau17[[#This Row],[2017-T1-MACROCENTRE]]/Tableau17[[#This Row],[2017-T1-MACROTOTALE]],"")</f>
        <v>0.21352657004830919</v>
      </c>
      <c r="OB25" s="26">
        <f>IFERROR(Tableau17[[#This Row],[2017-T1-MACROGAUCHE]]/Tableau17[[#This Row],[2017-T1-MACROTOTALE]],"")</f>
        <v>0.23671497584541062</v>
      </c>
      <c r="OC25" s="26">
        <f>IFERROR(Tableau17[[#This Row],[2017-T1-MACROAUTRE]]/Tableau17[[#This Row],[2017-T1-MACROTOTALE]],"")</f>
        <v>7.7294685990338162E-3</v>
      </c>
      <c r="OD25" s="26">
        <f>IFERROR(Tableau17[[#This Row],[2017-T2-MACROEXTRDROITE]]/Tableau17[[#This Row],[2017-T2-MACROTOTALE]],"")</f>
        <v>0.37697516930022573</v>
      </c>
      <c r="OE25" s="26">
        <f>IFERROR(Tableau17[[#This Row],[2017-T2-MACRODROITE]]/Tableau17[[#This Row],[2017-T2-MACROTOTALE]],"")</f>
        <v>0</v>
      </c>
      <c r="OF25" s="26">
        <f>IFERROR(Tableau17[[#This Row],[2017-T2-MACROCENTRE]]/Tableau17[[#This Row],[2017-T2-MACROTOTALE]],"")</f>
        <v>0.62302483069977421</v>
      </c>
      <c r="OG25" s="26">
        <f>IFERROR(Tableau17[[#This Row],[2017-T2-MACROGAUCHE]]/Tableau17[[#This Row],[2017-T2-MACROTOTALE]],"")</f>
        <v>0</v>
      </c>
      <c r="OH25" s="26">
        <f>IFERROR(Tableau17[[#This Row],[2017-T2-MACROAUTRE]]/Tableau17[[#This Row],[2017-T2-MACROTOTALE]],"")</f>
        <v>0</v>
      </c>
      <c r="OI25" s="26">
        <f>IFERROR(Tableau17[[#This Row],[2019-T1-MACROEXTRDROITE]]/Tableau17[[#This Row],[2019-T1-MACROTOTALE]],"")</f>
        <v>0.29284750337381915</v>
      </c>
      <c r="OJ25" s="26">
        <f>IFERROR(Tableau17[[#This Row],[2019-T1-MACRODROITE]]/Tableau17[[#This Row],[2019-T1-MACROTOTALE]],"")</f>
        <v>0.11740890688259109</v>
      </c>
      <c r="OK25" s="26">
        <f>IFERROR(Tableau17[[#This Row],[2019-T1-MACROCENTRE]]/Tableau17[[#This Row],[2019-T1-MACROTOTALE]],"")</f>
        <v>0.23346828609986506</v>
      </c>
      <c r="OL25" s="26">
        <f>IFERROR(Tableau17[[#This Row],[2019-T1-MACROGAUCHE]]/Tableau17[[#This Row],[2019-T1-MACROTOTALE]],"")</f>
        <v>0.30229419703103916</v>
      </c>
      <c r="OM25" s="26">
        <f>IFERROR(Tableau17[[#This Row],[2019-T1-MACROAUTRE]]/Tableau17[[#This Row],[2019-T1-MACROTOTALE]],"")</f>
        <v>5.3981106612685563E-2</v>
      </c>
      <c r="ON25" s="26">
        <f>IFERROR(Tableau17[[#This Row],[2020-T1-MACROEXTRDROITE]]/Tableau17[[#This Row],[2020-T1-MACROTOTALE]],"")</f>
        <v>0.22986247544204322</v>
      </c>
      <c r="OO25" s="26">
        <f>IFERROR(Tableau17[[#This Row],[2020-T1-MACRODROITE]]/Tableau17[[#This Row],[2020-T1-MACROTOTALE]],"")</f>
        <v>0.35952848722986247</v>
      </c>
      <c r="OP25" s="26">
        <f>IFERROR(Tableau17[[#This Row],[2020-T1-MACROCENTRE]]/Tableau17[[#This Row],[2020-T1-MACROTOTALE]],"")</f>
        <v>9.4302554027504912E-2</v>
      </c>
      <c r="OQ25" s="26">
        <f>IFERROR(Tableau17[[#This Row],[2020-T1-MACROGAUCHE]]/Tableau17[[#This Row],[2020-T1-MACROTOTALE]],"")</f>
        <v>0.31630648330058941</v>
      </c>
      <c r="OR25" s="26">
        <f>IFERROR(Tableau17[[#This Row],[2020-T1-MACROAUTRE]]/Tableau17[[#This Row],[2020-T1-MACROTOTALE]],"")</f>
        <v>0</v>
      </c>
      <c r="OS25" s="26">
        <f>IFERROR(Tableau17[[#This Row],[2017 (L)-T1-MACROEXTRDROITE]]/Tableau17[[#This Row],[2017 (L)-T1-MACROTOTALE]],"")</f>
        <v>0.19273743016759776</v>
      </c>
      <c r="OT25" s="26">
        <f>IFERROR(Tableau17[[#This Row],[2017 (L)-T1-MACRODROITE]]/Tableau17[[#This Row],[2017 (L)-T1-MACROTOTALE]],"")</f>
        <v>0.26256983240223464</v>
      </c>
      <c r="OU25" s="26">
        <f>IFERROR(Tableau17[[#This Row],[2017 (L)-T1-MACROCENTRE]]/Tableau17[[#This Row],[2017 (L)-T1-MACROTOTALE]],"")</f>
        <v>0.37709497206703912</v>
      </c>
      <c r="OV25" s="26">
        <f>IFERROR(Tableau17[[#This Row],[2017 (L)-T1-MACROGAUCHE]]/Tableau17[[#This Row],[2017 (L)-T1-MACROTOTALE]],"")</f>
        <v>0.16480446927374301</v>
      </c>
      <c r="OW25" s="26">
        <f>IFERROR(Tableau17[[#This Row],[2017 (L)-T1-MACROAUTRE]]/Tableau17[[#This Row],[2017 (L)-T1-MACROTOTALE]],"")</f>
        <v>2.7932960893854749E-3</v>
      </c>
      <c r="OX25" s="26">
        <f>IFERROR(Tableau17[[#This Row],[2017 (L)-T2-MACROEXTRDROITE]]/Tableau17[[#This Row],[2017 (L)-T2-MACROTOTALE]],"")</f>
        <v>0</v>
      </c>
      <c r="OY25" s="26">
        <f>IFERROR(Tableau17[[#This Row],[2017 (L)-T2-MACRODROITE]]/Tableau17[[#This Row],[2017 (L)-T2-MACROTOTALE]],"")</f>
        <v>0.51548269581056472</v>
      </c>
      <c r="OZ25" s="26">
        <f>IFERROR(Tableau17[[#This Row],[2017 (L)-T2-MACROCENTRE]]/Tableau17[[#This Row],[2017 (L)-T2-MACROTOTALE]],"")</f>
        <v>0.48451730418943534</v>
      </c>
      <c r="PA25" s="26">
        <f>IFERROR(Tableau17[[#This Row],[2017 (L)-T2-MACROGAUCHE]]/Tableau17[[#This Row],[2017 (L)-T2-MACROTOTALE]],"")</f>
        <v>0</v>
      </c>
      <c r="PB25" s="26">
        <f>IFERROR(Tableau17[[#This Row],[2017 (L)-T2-MACROAUTRE]]/Tableau17[[#This Row],[2017 (L)-T2-MACROTOTALE]],"")</f>
        <v>0</v>
      </c>
      <c r="PC25" s="26">
        <f>IFERROR(Tableau17[[#This Row],[2008_T1_PROCUS]]/Tableau17[[#This Row],[2008_T1_INSCRITS]],0)</f>
        <v>1.5521064301552107E-2</v>
      </c>
      <c r="PD25" s="26">
        <f>IFERROR(Tableau17[[#This Row],[2008_T2_PROCUS]]/Tableau17[[#This Row],[2008_T2_INSCRITS]],0)</f>
        <v>1.9970414201183433E-2</v>
      </c>
      <c r="PE25" s="26">
        <f>Tableau17[[#This Row],[2014_T1_PROCUS]]/Tableau17[[#This Row],[2014_T1_INSCRITS]]</f>
        <v>2.7279812938425563E-2</v>
      </c>
      <c r="PF25" s="26">
        <f>IFERROR(Tableau17[[#This Row],[2014_T2_PROCUS]]/Tableau17[[#This Row],[2014_T2_INSCRITS]],0)</f>
        <v>4.1341653666146644E-2</v>
      </c>
    </row>
    <row r="26" spans="1:422" hidden="1" x14ac:dyDescent="0.2">
      <c r="A26" s="1">
        <v>1</v>
      </c>
      <c r="B26" s="1" t="s">
        <v>338</v>
      </c>
      <c r="C26" s="1" t="s">
        <v>344</v>
      </c>
      <c r="D26" s="1" t="s">
        <v>344</v>
      </c>
      <c r="E26" s="1">
        <v>766</v>
      </c>
      <c r="F26" s="1">
        <v>5.3590720000000003</v>
      </c>
      <c r="G26" s="1">
        <v>43.284630999999997</v>
      </c>
      <c r="H26" s="3">
        <v>1064</v>
      </c>
      <c r="I26" s="3">
        <v>174</v>
      </c>
      <c r="L26" s="1">
        <v>29</v>
      </c>
      <c r="M26" s="1">
        <v>8</v>
      </c>
      <c r="N26" s="1">
        <v>2</v>
      </c>
      <c r="P26" s="1">
        <v>168</v>
      </c>
      <c r="Q26" s="1">
        <v>41</v>
      </c>
      <c r="R26" s="1">
        <v>64</v>
      </c>
      <c r="S26" s="1">
        <v>130</v>
      </c>
      <c r="T26" s="1">
        <v>56</v>
      </c>
      <c r="U26" s="1">
        <v>498</v>
      </c>
      <c r="V26" s="1">
        <v>1025</v>
      </c>
      <c r="W26" s="1">
        <v>658</v>
      </c>
      <c r="X26" s="1">
        <v>26</v>
      </c>
      <c r="Y26" s="2">
        <v>0.64195122000000004</v>
      </c>
      <c r="Z26" s="1">
        <v>1025</v>
      </c>
      <c r="AA26" s="1">
        <v>707</v>
      </c>
      <c r="AB26" s="1">
        <v>29</v>
      </c>
      <c r="AC26" s="2">
        <v>0.68975609999999998</v>
      </c>
      <c r="AD26" s="1">
        <v>1064</v>
      </c>
      <c r="AE26" s="1">
        <v>509</v>
      </c>
      <c r="AF26" s="2">
        <v>0.47838345999999998</v>
      </c>
      <c r="AG26" s="1">
        <f t="shared" si="0"/>
        <v>174</v>
      </c>
      <c r="AH26" s="1">
        <v>1094</v>
      </c>
      <c r="AI26" s="1">
        <v>716</v>
      </c>
      <c r="AJ26" s="1">
        <v>19</v>
      </c>
      <c r="AK26" s="2">
        <v>0.65447898000000004</v>
      </c>
      <c r="AL26" s="1">
        <v>1094</v>
      </c>
      <c r="AM26" s="1">
        <v>760</v>
      </c>
      <c r="AN26" s="1">
        <v>24</v>
      </c>
      <c r="AO26" s="2">
        <v>0.69469835000000002</v>
      </c>
      <c r="AP26" s="1">
        <v>1021</v>
      </c>
      <c r="AQ26" s="1">
        <v>573</v>
      </c>
      <c r="AR26" s="2">
        <v>0.56121449999999995</v>
      </c>
      <c r="AS26" s="1">
        <v>1021</v>
      </c>
      <c r="AT26" s="1">
        <v>531</v>
      </c>
      <c r="AU26" s="2">
        <v>0.52007835000000002</v>
      </c>
      <c r="AV26" s="1">
        <v>1010</v>
      </c>
      <c r="AW26" s="1">
        <v>548</v>
      </c>
      <c r="AX26" s="2">
        <v>0.54257425999999997</v>
      </c>
      <c r="AY26" s="1">
        <v>1009</v>
      </c>
      <c r="AZ26" s="1">
        <v>512</v>
      </c>
      <c r="BA26" s="2">
        <v>0.50743309999999997</v>
      </c>
      <c r="BB26" s="1">
        <v>1009</v>
      </c>
      <c r="BC26" s="1">
        <v>824</v>
      </c>
      <c r="BD26" s="2">
        <v>0.81665014999999996</v>
      </c>
      <c r="BE26" s="1">
        <v>1009</v>
      </c>
      <c r="BF26" s="1">
        <v>778</v>
      </c>
      <c r="BG26" s="2">
        <v>0.77106045999999995</v>
      </c>
      <c r="BH26" s="1">
        <v>1028</v>
      </c>
      <c r="BI26" s="1">
        <v>546</v>
      </c>
      <c r="BJ26" s="2">
        <v>0.53112839999999995</v>
      </c>
      <c r="BK26" s="1">
        <v>38</v>
      </c>
      <c r="BL26" s="1">
        <v>1</v>
      </c>
      <c r="BN26" s="1">
        <v>53</v>
      </c>
      <c r="BO26" s="1">
        <v>65</v>
      </c>
      <c r="BP26" s="1">
        <v>255</v>
      </c>
      <c r="BQ26" s="1">
        <v>287</v>
      </c>
      <c r="BR26" s="1">
        <v>699</v>
      </c>
      <c r="BT26" s="1">
        <v>379</v>
      </c>
      <c r="BU26" s="1">
        <v>352</v>
      </c>
      <c r="BW26" s="1">
        <v>731</v>
      </c>
      <c r="BX26" s="1">
        <v>13</v>
      </c>
      <c r="BZ26" s="1">
        <v>34</v>
      </c>
      <c r="CA26" s="1">
        <v>2</v>
      </c>
      <c r="CB26" s="1">
        <v>63</v>
      </c>
      <c r="CC26" s="1">
        <v>135</v>
      </c>
      <c r="CD26" s="1">
        <v>249</v>
      </c>
      <c r="CE26" s="1">
        <v>142</v>
      </c>
      <c r="CF26" s="1">
        <v>638</v>
      </c>
      <c r="CG26" s="1">
        <v>140</v>
      </c>
      <c r="CH26" s="1">
        <v>312</v>
      </c>
      <c r="CI26" s="1">
        <v>231</v>
      </c>
      <c r="CJ26" s="1">
        <v>683</v>
      </c>
      <c r="CL26" s="1">
        <v>10</v>
      </c>
      <c r="CM26" s="1">
        <v>15</v>
      </c>
      <c r="CO26" s="1">
        <v>78</v>
      </c>
      <c r="CP26" s="1">
        <v>165</v>
      </c>
      <c r="CQ26" s="1">
        <v>11</v>
      </c>
      <c r="CT26" s="1">
        <v>171</v>
      </c>
      <c r="CU26" s="1">
        <v>110</v>
      </c>
      <c r="CW26" s="1">
        <v>560</v>
      </c>
      <c r="CY26" s="1">
        <v>167</v>
      </c>
      <c r="DA26" s="1">
        <v>299</v>
      </c>
      <c r="DC26" s="1">
        <v>466</v>
      </c>
      <c r="DD26" s="1">
        <v>31</v>
      </c>
      <c r="DE26" s="1">
        <v>4</v>
      </c>
      <c r="DF26" s="1">
        <v>4</v>
      </c>
      <c r="DI26" s="1">
        <v>42</v>
      </c>
      <c r="DJ26" s="1">
        <v>2</v>
      </c>
      <c r="DK26" s="1">
        <v>3</v>
      </c>
      <c r="DL26" s="1">
        <v>69</v>
      </c>
      <c r="DM26" s="1">
        <v>82</v>
      </c>
      <c r="DN26" s="1">
        <v>135</v>
      </c>
      <c r="DQ26" s="1">
        <v>0</v>
      </c>
      <c r="DR26" s="1">
        <v>160</v>
      </c>
      <c r="DS26" s="1">
        <v>9</v>
      </c>
      <c r="DU26" s="1">
        <v>541</v>
      </c>
      <c r="DX26" s="1">
        <v>237</v>
      </c>
      <c r="DZ26" s="1">
        <v>221</v>
      </c>
      <c r="EA26" s="1">
        <v>458</v>
      </c>
      <c r="EB26" s="1">
        <v>4</v>
      </c>
      <c r="EC26" s="1">
        <v>8</v>
      </c>
      <c r="ED26" s="1">
        <v>3</v>
      </c>
      <c r="EE26" s="1">
        <v>31</v>
      </c>
      <c r="EF26" s="1">
        <v>150</v>
      </c>
      <c r="EG26" s="1">
        <v>53</v>
      </c>
      <c r="EH26" s="1">
        <v>5</v>
      </c>
      <c r="EI26" s="1">
        <v>197</v>
      </c>
      <c r="EJ26" s="1">
        <v>181</v>
      </c>
      <c r="EK26" s="1">
        <v>171</v>
      </c>
      <c r="EL26" s="1">
        <v>7</v>
      </c>
      <c r="EM26" s="1">
        <v>810</v>
      </c>
      <c r="EN26" s="1">
        <v>256</v>
      </c>
      <c r="EO26" s="1">
        <v>444</v>
      </c>
      <c r="EP26" s="1">
        <v>700</v>
      </c>
      <c r="EQ26" s="1">
        <v>0</v>
      </c>
      <c r="ER26" s="1">
        <v>0</v>
      </c>
      <c r="ES26" s="1">
        <v>10</v>
      </c>
      <c r="ET26" s="1">
        <v>40</v>
      </c>
      <c r="EU26" s="1">
        <v>0</v>
      </c>
      <c r="EV26" s="1">
        <v>107</v>
      </c>
      <c r="EW26" s="1">
        <v>42</v>
      </c>
      <c r="EX26" s="1">
        <v>0</v>
      </c>
      <c r="EY26" s="1">
        <v>10</v>
      </c>
      <c r="EZ26" s="1">
        <v>20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1</v>
      </c>
      <c r="FH26" s="1">
        <v>11</v>
      </c>
      <c r="FI26" s="1">
        <v>0</v>
      </c>
      <c r="FJ26" s="1">
        <v>24</v>
      </c>
      <c r="FK26" s="1">
        <v>13</v>
      </c>
      <c r="FL26" s="1">
        <v>0</v>
      </c>
      <c r="FM26" s="1">
        <v>104</v>
      </c>
      <c r="FN26" s="1">
        <v>7</v>
      </c>
      <c r="FO26" s="1">
        <v>2</v>
      </c>
      <c r="FP26" s="1">
        <v>119</v>
      </c>
      <c r="FQ26" s="1">
        <v>1</v>
      </c>
      <c r="FR26" s="1">
        <f>SUM(Tableau17[[#This Row],[2019-T1-ALEXANDRE Audric]:[2019-T1-MARIE Florie]])</f>
        <v>511</v>
      </c>
      <c r="FS26" s="1">
        <v>65</v>
      </c>
      <c r="FT26" s="1">
        <v>294</v>
      </c>
      <c r="FU26" s="1">
        <v>0</v>
      </c>
      <c r="FV26" s="1">
        <v>340</v>
      </c>
      <c r="FW26" s="1">
        <v>0</v>
      </c>
      <c r="FX26" s="1">
        <v>699</v>
      </c>
      <c r="FY26" s="1">
        <v>0</v>
      </c>
      <c r="FZ26" s="1">
        <v>352</v>
      </c>
      <c r="GA26" s="1">
        <v>0</v>
      </c>
      <c r="GB26" s="1">
        <v>379</v>
      </c>
      <c r="GC26" s="1">
        <v>0</v>
      </c>
      <c r="GD26" s="1">
        <v>731</v>
      </c>
      <c r="GE26" s="1">
        <v>135</v>
      </c>
      <c r="GF26" s="1">
        <v>249</v>
      </c>
      <c r="GG26" s="1">
        <v>13</v>
      </c>
      <c r="GH26" s="1">
        <v>241</v>
      </c>
      <c r="GI26" s="1">
        <v>0</v>
      </c>
      <c r="GJ26" s="1">
        <v>638</v>
      </c>
      <c r="GK26" s="1">
        <v>140</v>
      </c>
      <c r="GL26" s="1">
        <v>312</v>
      </c>
      <c r="GM26" s="1">
        <v>0</v>
      </c>
      <c r="GN26" s="1">
        <v>231</v>
      </c>
      <c r="GO26" s="1">
        <v>0</v>
      </c>
      <c r="GP26" s="1">
        <v>683</v>
      </c>
      <c r="GQ26" s="1">
        <v>175</v>
      </c>
      <c r="GR26" s="1">
        <v>186</v>
      </c>
      <c r="GS26" s="1">
        <v>11</v>
      </c>
      <c r="GT26" s="1">
        <v>188</v>
      </c>
      <c r="GU26" s="1">
        <v>0</v>
      </c>
      <c r="GV26" s="1">
        <v>560</v>
      </c>
      <c r="GW26" s="1">
        <v>167</v>
      </c>
      <c r="GX26" s="1">
        <v>299</v>
      </c>
      <c r="GY26" s="1">
        <v>0</v>
      </c>
      <c r="GZ26" s="1">
        <v>0</v>
      </c>
      <c r="HA26" s="1">
        <v>0</v>
      </c>
      <c r="HB26" s="1">
        <v>466</v>
      </c>
      <c r="HC26" s="1">
        <v>239</v>
      </c>
      <c r="HD26" s="1">
        <v>150</v>
      </c>
      <c r="HE26" s="1">
        <v>171</v>
      </c>
      <c r="HF26" s="1">
        <v>245</v>
      </c>
      <c r="HG26" s="1">
        <v>5</v>
      </c>
      <c r="HH26" s="1">
        <v>810</v>
      </c>
      <c r="HI26" s="1">
        <v>256</v>
      </c>
      <c r="HJ26" s="1">
        <v>0</v>
      </c>
      <c r="HK26" s="1">
        <v>444</v>
      </c>
      <c r="HL26" s="1">
        <v>0</v>
      </c>
      <c r="HM26" s="1">
        <v>0</v>
      </c>
      <c r="HN26" s="1">
        <v>700</v>
      </c>
      <c r="HO26" s="1">
        <v>135</v>
      </c>
      <c r="HP26" s="1">
        <v>49</v>
      </c>
      <c r="HQ26" s="1">
        <v>119</v>
      </c>
      <c r="HR26" s="1">
        <v>201</v>
      </c>
      <c r="HS26" s="1">
        <v>28</v>
      </c>
      <c r="HT26" s="1">
        <v>532</v>
      </c>
      <c r="HU26" s="1">
        <v>66</v>
      </c>
      <c r="HV26" s="1">
        <v>197</v>
      </c>
      <c r="HW26" s="1">
        <v>41</v>
      </c>
      <c r="HX26" s="1">
        <v>194</v>
      </c>
      <c r="HY26" s="1">
        <v>0</v>
      </c>
      <c r="HZ26" s="1">
        <v>498</v>
      </c>
      <c r="IA26" s="1">
        <v>88</v>
      </c>
      <c r="IB26" s="1">
        <v>135</v>
      </c>
      <c r="IC26" s="1">
        <v>160</v>
      </c>
      <c r="ID26" s="1">
        <v>154</v>
      </c>
      <c r="IE26" s="1">
        <v>4</v>
      </c>
      <c r="IF26" s="1">
        <v>541</v>
      </c>
      <c r="IG26" s="1">
        <v>0</v>
      </c>
      <c r="IH26" s="1">
        <v>237</v>
      </c>
      <c r="II26" s="1">
        <v>221</v>
      </c>
      <c r="IJ26" s="1">
        <v>0</v>
      </c>
      <c r="IK26" s="1">
        <v>0</v>
      </c>
      <c r="IL26" s="1">
        <v>458</v>
      </c>
      <c r="IM26" s="26">
        <f>IFERROR(Tableau17[[#This Row],[LDIV]]/Tableau17[[#This Row],[Total général]],"")</f>
        <v>0</v>
      </c>
      <c r="IN26" s="26">
        <f>IFERROR(Tableau17[[#This Row],[LDVC]]/Tableau17[[#This Row],[Total général]],"")</f>
        <v>0</v>
      </c>
      <c r="IO26" s="26">
        <f>IFERROR(Tableau17[[#This Row],[LDVD]]/Tableau17[[#This Row],[Total général]],"")</f>
        <v>5.8232931726907633E-2</v>
      </c>
      <c r="IP26" s="26">
        <f>IFERROR(Tableau17[[#This Row],[LDVG]]/Tableau17[[#This Row],[Total général]],"")</f>
        <v>1.6064257028112448E-2</v>
      </c>
      <c r="IQ26" s="26">
        <f>IFERROR(Tableau17[[#This Row],[LEXD]]/Tableau17[[#This Row],[Total général]],"")</f>
        <v>4.0160642570281121E-3</v>
      </c>
      <c r="IR26" s="26">
        <f>IFERROR(Tableau17[[#This Row],[LEXG]]/Tableau17[[#This Row],[Total général]],"")</f>
        <v>0</v>
      </c>
      <c r="IS26" s="26">
        <f>IFERROR(Tableau17[[#This Row],[LLR]]/Tableau17[[#This Row],[Total général]],"")</f>
        <v>0.33734939759036142</v>
      </c>
      <c r="IT26" s="26">
        <f>IFERROR(Tableau17[[#This Row],[LREM]]/Tableau17[[#This Row],[Total général]],"")</f>
        <v>8.2329317269076302E-2</v>
      </c>
      <c r="IU26" s="26">
        <f>IFERROR(Tableau17[[#This Row],[LRN]]/Tableau17[[#This Row],[Total général]],"")</f>
        <v>0.12851405622489959</v>
      </c>
      <c r="IV26" s="26">
        <f>IFERROR(Tableau17[[#This Row],[LUG]]/Tableau17[[#This Row],[Total général]],"")</f>
        <v>0.26104417670682734</v>
      </c>
      <c r="IW26" s="26">
        <f>IFERROR(Tableau17[[#This Row],[LVEC]]/Tableau17[[#This Row],[Total général]],"")</f>
        <v>0.11244979919678715</v>
      </c>
      <c r="IX26" s="26">
        <f>IFERROR(Tableau17[[#This Row],[2008-T1-LCMD]]/Tableau17[[#This Row],[2008-T1-TOTAL]],"")</f>
        <v>5.4363376251788269E-2</v>
      </c>
      <c r="IY26" s="26">
        <f>IFERROR(Tableau17[[#This Row],[2008-T1-LDVD]]/Tableau17[[#This Row],[2008-T1-TOTAL]],"")</f>
        <v>1.4306151645207439E-3</v>
      </c>
      <c r="IZ26" s="26">
        <f>IFERROR(Tableau17[[#This Row],[2008-T1-LEXD]]/Tableau17[[#This Row],[2008-T1-TOTAL]],"")</f>
        <v>0</v>
      </c>
      <c r="JA26" s="26">
        <f>IFERROR(Tableau17[[#This Row],[2008-T1-LEXG]]/Tableau17[[#This Row],[2008-T1-TOTAL]],"")</f>
        <v>7.5822603719599424E-2</v>
      </c>
      <c r="JB26" s="26">
        <f>IFERROR(Tableau17[[#This Row],[2008-T1-LFN]]/Tableau17[[#This Row],[2008-T1-TOTAL]],"")</f>
        <v>9.2989985693848351E-2</v>
      </c>
      <c r="JC26" s="26">
        <f>IFERROR(Tableau17[[#This Row],[2008-T1-LMAJ]]/Tableau17[[#This Row],[2008-T1-TOTAL]],"")</f>
        <v>0.36480686695278969</v>
      </c>
      <c r="JD26" s="26">
        <f>IFERROR(Tableau17[[#This Row],[2008-T1-LUG]]/Tableau17[[#This Row],[2008-T1-TOTAL]],"")</f>
        <v>0.41058655221745349</v>
      </c>
      <c r="JE26" s="26">
        <f>IFERROR(Tableau17[[#This Row],[2008-T2-LFN]]/Tableau17[[#This Row],[2008-T2-TOTAL]],"")</f>
        <v>0</v>
      </c>
      <c r="JF26" s="26">
        <f>IFERROR(Tableau17[[#This Row],[2008-T2-LGC]]/Tableau17[[#This Row],[2008-T2-TOTAL]],"")</f>
        <v>0.51846785225718195</v>
      </c>
      <c r="JG26" s="26">
        <f>IFERROR(Tableau17[[#This Row],[2008-T2-LMAJ]]/Tableau17[[#This Row],[2008-T2-TOTAL]],"")</f>
        <v>0.48153214774281805</v>
      </c>
      <c r="JH26" s="26">
        <f>IFERROR(Tableau17[[#This Row],[2008-T2-LUG]]/Tableau17[[#This Row],[2008-T2-TOTAL]],"")</f>
        <v>0</v>
      </c>
      <c r="JI26" s="26">
        <f>IFERROR(Tableau17[[#This Row],[2014-T1-LDIV]]/Tableau17[[#This Row],[2014-T1-TOTAL]],"")</f>
        <v>2.037617554858934E-2</v>
      </c>
      <c r="JJ26" s="26">
        <f>IFERROR(Tableau17[[#This Row],[2014-T1-LDVD]]/Tableau17[[#This Row],[2014-T1-TOTAL]],"")</f>
        <v>0</v>
      </c>
      <c r="JK26" s="26">
        <f>IFERROR(Tableau17[[#This Row],[2014-T1-LDVG]]/Tableau17[[#This Row],[2014-T1-TOTAL]],"")</f>
        <v>5.329153605015674E-2</v>
      </c>
      <c r="JL26" s="26">
        <f>IFERROR(Tableau17[[#This Row],[2014-T1-LEXG]]/Tableau17[[#This Row],[2014-T1-TOTAL]],"")</f>
        <v>3.134796238244514E-3</v>
      </c>
      <c r="JM26" s="26">
        <f>IFERROR(Tableau17[[#This Row],[2014-T1-LFG]]/Tableau17[[#This Row],[2014-T1-TOTAL]],"")</f>
        <v>9.8746081504702196E-2</v>
      </c>
      <c r="JN26" s="26">
        <f>IFERROR(Tableau17[[#This Row],[2014-T1-LFN]]/Tableau17[[#This Row],[2014-T1-TOTAL]],"")</f>
        <v>0.2115987460815047</v>
      </c>
      <c r="JO26" s="26">
        <f>IFERROR(Tableau17[[#This Row],[2014-T1-LUD]]/Tableau17[[#This Row],[2014-T1-TOTAL]],"")</f>
        <v>0.39028213166144199</v>
      </c>
      <c r="JP26" s="26">
        <f>IFERROR(Tableau17[[#This Row],[2014-T1-LUG]]/Tableau17[[#This Row],[2014-T1-TOTAL]],"")</f>
        <v>0.2225705329153605</v>
      </c>
      <c r="JQ26" s="26">
        <f>IFERROR(Tableau17[[#This Row],[2014-T2-LFN]]/Tableau17[[#This Row],[2014-T2-TOTAL]],"")</f>
        <v>0.20497803806734993</v>
      </c>
      <c r="JR26" s="26">
        <f>IFERROR(Tableau17[[#This Row],[2014-T2-LUD]]/Tableau17[[#This Row],[2014-T2-TOTAL]],"")</f>
        <v>0.45680819912152271</v>
      </c>
      <c r="JS26" s="26">
        <f>IFERROR(Tableau17[[#This Row],[2014-T2-LUG]]/Tableau17[[#This Row],[2014-T2-TOTAL]],"")</f>
        <v>0.33821376281112736</v>
      </c>
      <c r="JT26" s="26">
        <f>IFERROR(Tableau17[[#This Row],[2015-T1-BC-DIV]]/Tableau17[[#This Row],[2015-T1-TOTAL]],"")</f>
        <v>0</v>
      </c>
      <c r="JU26" s="26">
        <f>IFERROR(Tableau17[[#This Row],[2015-T1-BC-DLF]]/Tableau17[[#This Row],[2015-T1-TOTAL]],"")</f>
        <v>1.7857142857142856E-2</v>
      </c>
      <c r="JV26" s="26">
        <f>IFERROR(Tableau17[[#This Row],[2015-T1-BC-DVD]]/Tableau17[[#This Row],[2015-T1-TOTAL]],"")</f>
        <v>2.6785714285714284E-2</v>
      </c>
      <c r="JW26" s="26">
        <f>IFERROR(Tableau17[[#This Row],[2015-T1-BC-DVG]]/Tableau17[[#This Row],[2015-T1-TOTAL]],"")</f>
        <v>0</v>
      </c>
      <c r="JX26" s="26">
        <f>IFERROR(Tableau17[[#This Row],[2015-T1-BC-FG]]/Tableau17[[#This Row],[2015-T1-TOTAL]],"")</f>
        <v>0.13928571428571429</v>
      </c>
      <c r="JY26" s="26">
        <f>IFERROR(Tableau17[[#This Row],[2015-T1-BC-FN]]/Tableau17[[#This Row],[2015-T1-TOTAL]],"")</f>
        <v>0.29464285714285715</v>
      </c>
      <c r="JZ26" s="26">
        <f>IFERROR(Tableau17[[#This Row],[2015-T1-BC-MDM]]/Tableau17[[#This Row],[2015-T1-TOTAL]],"")</f>
        <v>1.9642857142857142E-2</v>
      </c>
      <c r="KA26" s="26">
        <f>IFERROR(Tableau17[[#This Row],[2015-T1-BC-RDG]]/Tableau17[[#This Row],[2015-T1-TOTAL]],"")</f>
        <v>0</v>
      </c>
      <c r="KB26" s="26">
        <f>IFERROR(Tableau17[[#This Row],[2015-T1-BC-SOC]]/Tableau17[[#This Row],[2015-T1-TOTAL]],"")</f>
        <v>0</v>
      </c>
      <c r="KC26" s="26">
        <f>IFERROR(Tableau17[[#This Row],[2015-T1-BC-UD]]/Tableau17[[#This Row],[2015-T1-TOTAL]],"")</f>
        <v>0.30535714285714288</v>
      </c>
      <c r="KD26" s="26">
        <f>IFERROR(Tableau17[[#This Row],[2015-T1-BC-UG]]/Tableau17[[#This Row],[2015-T1-TOTAL]],"")</f>
        <v>0.19642857142857142</v>
      </c>
      <c r="KE26" s="26">
        <f>IFERROR(Tableau17[[#This Row],[2015-T1-BC-VEC]]/Tableau17[[#This Row],[2015-T1-TOTAL]],"")</f>
        <v>0</v>
      </c>
      <c r="KF26" s="26">
        <f>IFERROR(Tableau17[[#This Row],[2015-T2-BC-DVG]]/Tableau17[[#This Row],[2015-T2-TOTAL]],"")</f>
        <v>0</v>
      </c>
      <c r="KG26" s="26">
        <f>IFERROR(Tableau17[[#This Row],[2015-T2-BC-FN]]/Tableau17[[#This Row],[2015-T2-TOTAL]],"")</f>
        <v>0.35836909871244638</v>
      </c>
      <c r="KH26" s="26">
        <f>IFERROR(Tableau17[[#This Row],[2015-T2-BC-SOC]]/Tableau17[[#This Row],[2015-T2-TOTAL]],"")</f>
        <v>0</v>
      </c>
      <c r="KI26" s="26">
        <f>IFERROR(Tableau17[[#This Row],[2015-T2-BC-UD]]/Tableau17[[#This Row],[2015-T2-TOTAL]],"")</f>
        <v>0.64163090128755362</v>
      </c>
      <c r="KJ26" s="26">
        <f>IFERROR(Tableau17[[#This Row],[2015-T2-BC-UG]]/Tableau17[[#This Row],[2015-T2-TOTAL]],"")</f>
        <v>0</v>
      </c>
      <c r="KK26" s="26">
        <f>IFERROR(Tableau17[[#This Row],[2017 (L)-T1-COM]]/Tableau17[[#This Row],[2017 (L)-T1-TOTAL]],"")</f>
        <v>5.730129390018484E-2</v>
      </c>
      <c r="KL26" s="26">
        <f>IFERROR(Tableau17[[#This Row],[2017 (L)-T1-DIV]]/Tableau17[[#This Row],[2017 (L)-T1-TOTAL]],"")</f>
        <v>7.3937153419593345E-3</v>
      </c>
      <c r="KM26" s="26">
        <f>IFERROR(Tableau17[[#This Row],[2017 (L)-T1-DLF]]/Tableau17[[#This Row],[2017 (L)-T1-TOTAL]],"")</f>
        <v>7.3937153419593345E-3</v>
      </c>
      <c r="KN26" s="26">
        <f>IFERROR(Tableau17[[#This Row],[2017 (L)-T1-DVD]]/Tableau17[[#This Row],[2017 (L)-T1-TOTAL]],"")</f>
        <v>0</v>
      </c>
      <c r="KO26" s="26">
        <f>IFERROR(Tableau17[[#This Row],[2017 (L)-T1-DVG]]/Tableau17[[#This Row],[2017 (L)-T1-TOTAL]],"")</f>
        <v>0</v>
      </c>
      <c r="KP26" s="26">
        <f>IFERROR(Tableau17[[#This Row],[2017 (L)-T1-ECO]]/Tableau17[[#This Row],[2017 (L)-T1-TOTAL]],"")</f>
        <v>7.763401109057301E-2</v>
      </c>
      <c r="KQ26" s="26">
        <f>IFERROR(Tableau17[[#This Row],[2017 (L)-T1-EXD]]/Tableau17[[#This Row],[2017 (L)-T1-TOTAL]],"")</f>
        <v>3.6968576709796672E-3</v>
      </c>
      <c r="KR26" s="26">
        <f>IFERROR(Tableau17[[#This Row],[2017 (L)-T1-EXG]]/Tableau17[[#This Row],[2017 (L)-T1-TOTAL]],"")</f>
        <v>5.5452865064695009E-3</v>
      </c>
      <c r="KS26" s="26">
        <f>IFERROR(Tableau17[[#This Row],[2017 (L)-T1-FI]]/Tableau17[[#This Row],[2017 (L)-T1-TOTAL]],"")</f>
        <v>0.12754158964879853</v>
      </c>
      <c r="KT26" s="26">
        <f>IFERROR(Tableau17[[#This Row],[2017 (L)-T1-FN]]/Tableau17[[#This Row],[2017 (L)-T1-TOTAL]],"")</f>
        <v>0.15157116451016636</v>
      </c>
      <c r="KU26" s="26">
        <f>IFERROR(Tableau17[[#This Row],[2017 (L)-T1-LR]]/Tableau17[[#This Row],[2017 (L)-T1-TOTAL]],"")</f>
        <v>0.24953789279112754</v>
      </c>
      <c r="KV26" s="26">
        <f>IFERROR(Tableau17[[#This Row],[2017 (L)-T1-MDM]]/Tableau17[[#This Row],[2017 (L)-T1-TOTAL]],"")</f>
        <v>0</v>
      </c>
      <c r="KW26" s="26">
        <f>IFERROR(Tableau17[[#This Row],[2017 (L)-T1-RDG]]/Tableau17[[#This Row],[2017 (L)-T1-TOTAL]],"")</f>
        <v>0</v>
      </c>
      <c r="KX26" s="26">
        <f>IFERROR(Tableau17[[#This Row],[2017 (L)-T1-REG]]/Tableau17[[#This Row],[2017 (L)-T1-TOTAL]],"")</f>
        <v>0</v>
      </c>
      <c r="KY26" s="26">
        <f>IFERROR(Tableau17[[#This Row],[2017 (L)-T1-REM]]/Tableau17[[#This Row],[2017 (L)-T1-TOTAL]],"")</f>
        <v>0.29574861367837341</v>
      </c>
      <c r="KZ26" s="26">
        <f>IFERROR(Tableau17[[#This Row],[2017 (L)-T1-SOC]]/Tableau17[[#This Row],[2017 (L)-T1-TOTAL]],"")</f>
        <v>1.6635859519408502E-2</v>
      </c>
      <c r="LA26" s="26">
        <f>IFERROR(Tableau17[[#This Row],[2017 (L)-T1-UDI]]/Tableau17[[#This Row],[2017 (L)-T1-TOTAL]],"")</f>
        <v>0</v>
      </c>
      <c r="LB26" s="26">
        <f>IFERROR(Tableau17[[#This Row],[2017 (L)-T2-FI]]/Tableau17[[#This Row],[2017 (L)-T2-TOTAL]],"")</f>
        <v>0</v>
      </c>
      <c r="LC26" s="26">
        <f>IFERROR(Tableau17[[#This Row],[2017 (L)-T2-FN]]/Tableau17[[#This Row],[2017 (L)-T2-TOTAL]],"")</f>
        <v>0</v>
      </c>
      <c r="LD26" s="26">
        <f>IFERROR(Tableau17[[#This Row],[2017 (L)-T2-LR]]/Tableau17[[#This Row],[2017 (L)-T2-TOTAL]],"")</f>
        <v>0.51746724890829698</v>
      </c>
      <c r="LE26" s="26">
        <f>IFERROR(Tableau17[[#This Row],[2017 (L)-T2-MDM]]/Tableau17[[#This Row],[2017 (L)-T2-TOTAL]],"")</f>
        <v>0</v>
      </c>
      <c r="LF26" s="26">
        <f>IFERROR(Tableau17[[#This Row],[2017 (L)-T2-REM]]/Tableau17[[#This Row],[2017 (L)-T2-TOTAL]],"")</f>
        <v>0.48253275109170307</v>
      </c>
      <c r="LG26" s="26">
        <f>IFERROR(Tableau17[[#This Row],[2017-T1-ARTHAUD Nathalie]]/Tableau17[[#This Row],[2017-T1-TOTAL]],"")</f>
        <v>4.9382716049382715E-3</v>
      </c>
      <c r="LH26" s="26">
        <f>IFERROR(Tableau17[[#This Row],[2017-T1-ASSELINEAU Fran]]/Tableau17[[#This Row],[2017-T1-TOTAL]],"")</f>
        <v>9.876543209876543E-3</v>
      </c>
      <c r="LI26" s="26">
        <f>IFERROR(Tableau17[[#This Row],[2017-T1-CHEMINADE Jacques]]/Tableau17[[#This Row],[2017-T1-TOTAL]],"")</f>
        <v>3.7037037037037038E-3</v>
      </c>
      <c r="LJ26" s="26">
        <f>IFERROR(Tableau17[[#This Row],[2017-T1-DUPONT-AIGNAN Nicolas]]/Tableau17[[#This Row],[2017-T1-TOTAL]],"")</f>
        <v>3.8271604938271607E-2</v>
      </c>
      <c r="LK26" s="26">
        <f>IFERROR(Tableau17[[#This Row],[2017-T1-FILLON Fran]]/Tableau17[[#This Row],[2017-T1-TOTAL]],"")</f>
        <v>0.18518518518518517</v>
      </c>
      <c r="LL26" s="26">
        <f>IFERROR(Tableau17[[#This Row],[2017-T1-HAMON Beno]]/Tableau17[[#This Row],[2017-T1-TOTAL]],"")</f>
        <v>6.5432098765432101E-2</v>
      </c>
      <c r="LM26" s="26">
        <f>IFERROR(Tableau17[[#This Row],[2017-T1-LASSALLE Jean]]/Tableau17[[#This Row],[2017-T1-TOTAL]],"")</f>
        <v>6.1728395061728392E-3</v>
      </c>
      <c r="LN26" s="26">
        <f>IFERROR(Tableau17[[#This Row],[2017-T1-LE PEN Marine]]/Tableau17[[#This Row],[2017-T1-TOTAL]],"")</f>
        <v>0.24320987654320989</v>
      </c>
      <c r="LO26" s="26">
        <f>IFERROR(Tableau17[[#This Row],[2017-T1-M Jean-Luc]]/Tableau17[[#This Row],[2017-T1-TOTAL]],"")</f>
        <v>0.22345679012345679</v>
      </c>
      <c r="LP26" s="26">
        <f>IFERROR(Tableau17[[#This Row],[2017-T1-MACRON Emmanuel]]/Tableau17[[#This Row],[2017-T1-TOTAL]],"")</f>
        <v>0.21111111111111111</v>
      </c>
      <c r="LQ26" s="26">
        <f>IFERROR(Tableau17[[#This Row],[2017-T1-POUTOU Philippe]]/Tableau17[[#This Row],[2017-T1-TOTAL]],"")</f>
        <v>8.6419753086419745E-3</v>
      </c>
      <c r="LR26" s="26">
        <f>IFERROR(Tableau17[[#This Row],[2017-T2-LE PEN Marine]]/Tableau17[[#This Row],[2017-T2-TOTAL]],"")</f>
        <v>0.36571428571428571</v>
      </c>
      <c r="LS26" s="26">
        <f>IFERROR(Tableau17[[#This Row],[2017-T2-MACRON Emmanuel]]/Tableau17[[#This Row],[2017-T2-TOTAL]],"")</f>
        <v>0.63428571428571423</v>
      </c>
      <c r="LT26" s="26">
        <f>IFERROR(Tableau17[[#This Row],[2019-T1-ALEXANDRE Audric]]/Tableau17[[#This Row],[2019-T1-TOTAL]],"")</f>
        <v>0</v>
      </c>
      <c r="LU26" s="26">
        <f>IFERROR(Tableau17[[#This Row],[2019-T1-ARTHAUD Nathalie]]/Tableau17[[#This Row],[2019-T1-TOTAL]],"")</f>
        <v>0</v>
      </c>
      <c r="LV26" s="26">
        <f>IFERROR(Tableau17[[#This Row],[2019-T1-ASSELINEAU François]]/Tableau17[[#This Row],[2019-T1-TOTAL]],"")</f>
        <v>1.9569471624266144E-2</v>
      </c>
      <c r="LW26" s="26">
        <f>IFERROR(Tableau17[[#This Row],[2019-T1-AUBRY Manon]]/Tableau17[[#This Row],[2019-T1-TOTAL]],"")</f>
        <v>7.8277886497064575E-2</v>
      </c>
      <c r="LX26" s="26">
        <f>IFERROR(Tableau17[[#This Row],[2019-T1-AZERGUI Nagib]]/Tableau17[[#This Row],[2019-T1-TOTAL]],"")</f>
        <v>0</v>
      </c>
      <c r="LY26" s="26">
        <f>IFERROR(Tableau17[[#This Row],[2019-T1-BARDELLA Jordan]]/Tableau17[[#This Row],[2019-T1-TOTAL]],"")</f>
        <v>0.20939334637964774</v>
      </c>
      <c r="LZ26" s="26">
        <f>IFERROR(Tableau17[[#This Row],[2019-T1-BELLAMY François-Xavier]]/Tableau17[[#This Row],[2019-T1-TOTAL]],"")</f>
        <v>8.2191780821917804E-2</v>
      </c>
      <c r="MA26" s="26">
        <f>IFERROR(Tableau17[[#This Row],[2019-T1-BIDOU Olivier]]/Tableau17[[#This Row],[2019-T1-TOTAL]],"")</f>
        <v>0</v>
      </c>
      <c r="MB26" s="26">
        <f>IFERROR(Tableau17[[#This Row],[2019-T1-BOURG Dominique]]/Tableau17[[#This Row],[2019-T1-TOTAL]],"")</f>
        <v>1.9569471624266144E-2</v>
      </c>
      <c r="MC26" s="26">
        <f>IFERROR(Tableau17[[#This Row],[2019-T1-BROSSAT Ian]]/Tableau17[[#This Row],[2019-T1-TOTAL]],"")</f>
        <v>3.9138943248532287E-2</v>
      </c>
      <c r="MD26" s="26">
        <f>IFERROR(Tableau17[[#This Row],[2019-T1-CAILLAUD Sophie]]/Tableau17[[#This Row],[2019-T1-TOTAL]],"")</f>
        <v>0</v>
      </c>
      <c r="ME26" s="26">
        <f>IFERROR(Tableau17[[#This Row],[2019-T1-CAMUS Renaud]]/Tableau17[[#This Row],[2019-T1-TOTAL]],"")</f>
        <v>0</v>
      </c>
      <c r="MF26" s="26">
        <f>IFERROR(Tableau17[[#This Row],[2019-T1-CHALENÇON Christophe]]/Tableau17[[#This Row],[2019-T1-TOTAL]],"")</f>
        <v>0</v>
      </c>
      <c r="MG26" s="26">
        <f>IFERROR(Tableau17[[#This Row],[2019-T1-CORBET Cathy Denise Ginette]]/Tableau17[[#This Row],[2019-T1-TOTAL]],"")</f>
        <v>0</v>
      </c>
      <c r="MH26" s="26">
        <f>IFERROR(Tableau17[[#This Row],[2019-T1-DE PREVOISIN Robert]]/Tableau17[[#This Row],[2019-T1-TOTAL]],"")</f>
        <v>0</v>
      </c>
      <c r="MI26" s="26">
        <f>IFERROR(Tableau17[[#This Row],[2019-T1-DELFEL Thérèse]]/Tableau17[[#This Row],[2019-T1-TOTAL]],"")</f>
        <v>0</v>
      </c>
      <c r="MJ26" s="26">
        <f>IFERROR(Tableau17[[#This Row],[2019-T1-DIEUMEGARD Pierre]]/Tableau17[[#This Row],[2019-T1-TOTAL]],"")</f>
        <v>1.9569471624266144E-3</v>
      </c>
      <c r="MK26" s="26">
        <f>IFERROR(Tableau17[[#This Row],[2019-T1-DUPONT-AIGNAN Nicolas]]/Tableau17[[#This Row],[2019-T1-TOTAL]],"")</f>
        <v>2.1526418786692758E-2</v>
      </c>
      <c r="ML26" s="26">
        <f>IFERROR(Tableau17[[#This Row],[2019-T1-GERNIGON Yves]]/Tableau17[[#This Row],[2019-T1-TOTAL]],"")</f>
        <v>0</v>
      </c>
      <c r="MM26" s="26">
        <f>IFERROR(Tableau17[[#This Row],[2019-T1-GLUCKSMANN Raphaël]]/Tableau17[[#This Row],[2019-T1-TOTAL]],"")</f>
        <v>4.6966731898238745E-2</v>
      </c>
      <c r="MN26" s="26">
        <f>IFERROR(Tableau17[[#This Row],[2019-T1-HAMON Benoît]]/Tableau17[[#This Row],[2019-T1-TOTAL]],"")</f>
        <v>2.5440313111545987E-2</v>
      </c>
      <c r="MO26" s="26">
        <f>IFERROR(Tableau17[[#This Row],[2019-T1-HELGEN Gilles]]/Tableau17[[#This Row],[2019-T1-TOTAL]],"")</f>
        <v>0</v>
      </c>
      <c r="MP26" s="26">
        <f>IFERROR(Tableau17[[#This Row],[2019-T1-JADOT Yannick]]/Tableau17[[#This Row],[2019-T1-TOTAL]],"")</f>
        <v>0.20352250489236789</v>
      </c>
      <c r="MQ26" s="26">
        <f>IFERROR(Tableau17[[#This Row],[2019-T1-LAGARDE Jean-Christophe]]/Tableau17[[#This Row],[2019-T1-TOTAL]],"")</f>
        <v>1.3698630136986301E-2</v>
      </c>
      <c r="MR26" s="26">
        <f>IFERROR(Tableau17[[#This Row],[2019-T1-LALANNE Francis]]/Tableau17[[#This Row],[2019-T1-TOTAL]],"")</f>
        <v>3.9138943248532287E-3</v>
      </c>
      <c r="MS26" s="26">
        <f>IFERROR(Tableau17[[#This Row],[2019-T1-LOISEAU Nathalie]]/Tableau17[[#This Row],[2019-T1-TOTAL]],"")</f>
        <v>0.23287671232876711</v>
      </c>
      <c r="MT26" s="26">
        <f>IFERROR(Tableau17[[#This Row],[2019-T1-MARIE Florie]]/Tableau17[[#This Row],[2019-T1-TOTAL]],"")</f>
        <v>1.9569471624266144E-3</v>
      </c>
      <c r="MU26" s="26">
        <f>IFERROR(Tableau17[[#This Row],[2008-T1-MACROEXTRDROITE]]/Tableau17[[#This Row],[2008-T1-MACROTOTALE]],"")</f>
        <v>9.2989985693848351E-2</v>
      </c>
      <c r="MV26" s="26">
        <f>IFERROR(Tableau17[[#This Row],[2008-T1-MACRODROITE]]/Tableau17[[#This Row],[2008-T1-MACROTOTALE]],"")</f>
        <v>0.42060085836909872</v>
      </c>
      <c r="MW26" s="26">
        <f>IFERROR(Tableau17[[#This Row],[2008-T1-MACROCENTRE]]/Tableau17[[#This Row],[2008-T1-MACROTOTALE]],"")</f>
        <v>0</v>
      </c>
      <c r="MX26" s="26">
        <f>IFERROR(Tableau17[[#This Row],[2008-T1-MACROGAUCHE]]/Tableau17[[#This Row],[2008-T1-MACROTOTALE]],"")</f>
        <v>0.48640915593705292</v>
      </c>
      <c r="MY26" s="26">
        <f>IFERROR(Tableau17[[#This Row],[2008-T1-MACROAUTRE]]/Tableau17[[#This Row],[2008-T1-MACROTOTALE]],"")</f>
        <v>0</v>
      </c>
      <c r="MZ26" s="26">
        <f>IFERROR(Tableau17[[#This Row],[2008-T2-MACROEXTRDROITE]]/Tableau17[[#This Row],[2008-T2-MACROTOTALE]],"")</f>
        <v>0</v>
      </c>
      <c r="NA26" s="26">
        <f>IFERROR(Tableau17[[#This Row],[2008-T2-MACRODROITE]]/Tableau17[[#This Row],[2008-T2-MACROTOTALE]],"")</f>
        <v>0.48153214774281805</v>
      </c>
      <c r="NB26" s="26">
        <f>IFERROR(Tableau17[[#This Row],[2008-T2-MACROCENTRE]]/Tableau17[[#This Row],[2008-T2-MACROTOTALE]],"")</f>
        <v>0</v>
      </c>
      <c r="NC26" s="26">
        <f>IFERROR(Tableau17[[#This Row],[2008-T2-MACROGAUCHE]]/Tableau17[[#This Row],[2008-T2-MACROTOTALE]],"")</f>
        <v>0.51846785225718195</v>
      </c>
      <c r="ND26" s="26">
        <f>IFERROR(Tableau17[[#This Row],[2008-T2-MACROAUTRE]]/Tableau17[[#This Row],[2008-T2-MACROTOTALE]],"")</f>
        <v>0</v>
      </c>
      <c r="NE26" s="26">
        <f>IFERROR(Tableau17[[#This Row],[2014-T1-MACROEXTRDROITE]]/Tableau17[[#This Row],[2014-T1-MACROTOTALE]],"")</f>
        <v>0.2115987460815047</v>
      </c>
      <c r="NF26" s="26">
        <f>IFERROR(Tableau17[[#This Row],[2014-T1-MACRODROITE]]/Tableau17[[#This Row],[2014-T1-MACROTOTALE]],"")</f>
        <v>0.39028213166144199</v>
      </c>
      <c r="NG26" s="26">
        <f>IFERROR(Tableau17[[#This Row],[2014-T1-MACROCENTRE]]/Tableau17[[#This Row],[2014-T1-MACROTOTALE]],"")</f>
        <v>2.037617554858934E-2</v>
      </c>
      <c r="NH26" s="26">
        <f>IFERROR(Tableau17[[#This Row],[2014-T1-MACROGAUCHE]]/Tableau17[[#This Row],[2014-T1-MACROTOTALE]],"")</f>
        <v>0.37774294670846392</v>
      </c>
      <c r="NI26" s="26">
        <f>IFERROR(Tableau17[[#This Row],[2014-T1-MACROAUTRE]]/Tableau17[[#This Row],[2014-T1-MACROTOTALE]],"")</f>
        <v>0</v>
      </c>
      <c r="NJ26" s="26">
        <f>IFERROR(Tableau17[[#This Row],[2014-T2-MACROEXTRDROITE]]/Tableau17[[#This Row],[2014-T2-MACROTOTALE]],"")</f>
        <v>0.20497803806734993</v>
      </c>
      <c r="NK26" s="26">
        <f>IFERROR(Tableau17[[#This Row],[2014-T2-MACRODROITE]]/Tableau17[[#This Row],[2014-T2-MACROTOTALE]],"")</f>
        <v>0.45680819912152271</v>
      </c>
      <c r="NL26" s="26">
        <f>IFERROR(Tableau17[[#This Row],[2014-T2-MACROCENTRE]]/Tableau17[[#This Row],[2014-T2-MACROTOTALE]],"")</f>
        <v>0</v>
      </c>
      <c r="NM26" s="26">
        <f>IFERROR(Tableau17[[#This Row],[2014-T2-MACROGAUCHE]]/Tableau17[[#This Row],[2014-T2-MACROTOTALE]],"")</f>
        <v>0.33821376281112736</v>
      </c>
      <c r="NN26" s="26">
        <f>IFERROR(Tableau17[[#This Row],[2014-T2-MACROAUTRE]]/Tableau17[[#This Row],[2014-T2-MACROTOTALE]],"")</f>
        <v>0</v>
      </c>
      <c r="NO26" s="26">
        <f>IFERROR( Tableau17[[#This Row],[2015-T1-MACROEXTRDROITE]]/Tableau17[[#This Row],[2015-T1-MACROTOTALE]],"")</f>
        <v>0.3125</v>
      </c>
      <c r="NP26" s="26">
        <f>IFERROR(Tableau17[[#This Row],[2015-T1-MACRODROITE]]/Tableau17[[#This Row],[2015-T1-MACROTOTALE]],"")</f>
        <v>0.33214285714285713</v>
      </c>
      <c r="NQ26" s="26">
        <f>IFERROR(Tableau17[[#This Row],[2015-T1-MACROCENTRE]]/Tableau17[[#This Row],[2015-T1-MACROTOTALE]],"")</f>
        <v>1.9642857142857142E-2</v>
      </c>
      <c r="NR26" s="26">
        <f>IFERROR(Tableau17[[#This Row],[2015-T1-MACROGAUCHE]]/Tableau17[[#This Row],[2015-T1-MACROTOTALE]],"")</f>
        <v>0.33571428571428569</v>
      </c>
      <c r="NS26" s="26">
        <f>IFERROR(Tableau17[[#This Row],[2015-T1-MACROAUTRE]]/Tableau17[[#This Row],[2015-T1-MACROTOTALE]],"")</f>
        <v>0</v>
      </c>
      <c r="NT26" s="26">
        <f>IFERROR(Tableau17[[#This Row],[2015-T2-MACROEXTRDROITE]]/Tableau17[[#This Row],[2015-T2-MACROTOTALE]],"")</f>
        <v>0.35836909871244638</v>
      </c>
      <c r="NU26" s="26">
        <f>IFERROR(Tableau17[[#This Row],[2015-T2-MACRODROITE]]/Tableau17[[#This Row],[2015-T2-MACROTOTALE]],"")</f>
        <v>0.64163090128755362</v>
      </c>
      <c r="NV26" s="26">
        <f>IFERROR(Tableau17[[#This Row],[2015-T2-MACROCENTRE]]/Tableau17[[#This Row],[2015-T2-MACROTOTALE]],"")</f>
        <v>0</v>
      </c>
      <c r="NW26" s="26">
        <f>IFERROR(Tableau17[[#This Row],[2015-T2-MACROGAUCHE]]/Tableau17[[#This Row],[2015-T2-MACROTOTALE]],"")</f>
        <v>0</v>
      </c>
      <c r="NX26" s="26">
        <f>IFERROR(Tableau17[[#This Row],[2015-T2-MACROAUTRE]]/Tableau17[[#This Row],[2015-T2-MACROTOTALE]],"")</f>
        <v>0</v>
      </c>
      <c r="NY26" s="26">
        <f>IFERROR(Tableau17[[#This Row],[2017-T1-MACROEXTRDROITE]]/Tableau17[[#This Row],[2017-T1-MACROTOTALE]],"")</f>
        <v>0.29506172839506173</v>
      </c>
      <c r="NZ26" s="26">
        <f>IFERROR(Tableau17[[#This Row],[2017-T1-MACRODROITE]]/Tableau17[[#This Row],[2017-T1-MACROTOTALE]],"")</f>
        <v>0.18518518518518517</v>
      </c>
      <c r="OA26" s="26">
        <f>IFERROR(Tableau17[[#This Row],[2017-T1-MACROCENTRE]]/Tableau17[[#This Row],[2017-T1-MACROTOTALE]],"")</f>
        <v>0.21111111111111111</v>
      </c>
      <c r="OB26" s="26">
        <f>IFERROR(Tableau17[[#This Row],[2017-T1-MACROGAUCHE]]/Tableau17[[#This Row],[2017-T1-MACROTOTALE]],"")</f>
        <v>0.30246913580246915</v>
      </c>
      <c r="OC26" s="26">
        <f>IFERROR(Tableau17[[#This Row],[2017-T1-MACROAUTRE]]/Tableau17[[#This Row],[2017-T1-MACROTOTALE]],"")</f>
        <v>6.1728395061728392E-3</v>
      </c>
      <c r="OD26" s="26">
        <f>IFERROR(Tableau17[[#This Row],[2017-T2-MACROEXTRDROITE]]/Tableau17[[#This Row],[2017-T2-MACROTOTALE]],"")</f>
        <v>0.36571428571428571</v>
      </c>
      <c r="OE26" s="26">
        <f>IFERROR(Tableau17[[#This Row],[2017-T2-MACRODROITE]]/Tableau17[[#This Row],[2017-T2-MACROTOTALE]],"")</f>
        <v>0</v>
      </c>
      <c r="OF26" s="26">
        <f>IFERROR(Tableau17[[#This Row],[2017-T2-MACROCENTRE]]/Tableau17[[#This Row],[2017-T2-MACROTOTALE]],"")</f>
        <v>0.63428571428571423</v>
      </c>
      <c r="OG26" s="26">
        <f>IFERROR(Tableau17[[#This Row],[2017-T2-MACROGAUCHE]]/Tableau17[[#This Row],[2017-T2-MACROTOTALE]],"")</f>
        <v>0</v>
      </c>
      <c r="OH26" s="26">
        <f>IFERROR(Tableau17[[#This Row],[2017-T2-MACROAUTRE]]/Tableau17[[#This Row],[2017-T2-MACROTOTALE]],"")</f>
        <v>0</v>
      </c>
      <c r="OI26" s="26">
        <f>IFERROR(Tableau17[[#This Row],[2019-T1-MACROEXTRDROITE]]/Tableau17[[#This Row],[2019-T1-MACROTOTALE]],"")</f>
        <v>0.25375939849624063</v>
      </c>
      <c r="OJ26" s="26">
        <f>IFERROR(Tableau17[[#This Row],[2019-T1-MACRODROITE]]/Tableau17[[#This Row],[2019-T1-MACROTOTALE]],"")</f>
        <v>9.2105263157894732E-2</v>
      </c>
      <c r="OK26" s="26">
        <f>IFERROR(Tableau17[[#This Row],[2019-T1-MACROCENTRE]]/Tableau17[[#This Row],[2019-T1-MACROTOTALE]],"")</f>
        <v>0.22368421052631579</v>
      </c>
      <c r="OL26" s="26">
        <f>IFERROR(Tableau17[[#This Row],[2019-T1-MACROGAUCHE]]/Tableau17[[#This Row],[2019-T1-MACROTOTALE]],"")</f>
        <v>0.37781954887218044</v>
      </c>
      <c r="OM26" s="26">
        <f>IFERROR(Tableau17[[#This Row],[2019-T1-MACROAUTRE]]/Tableau17[[#This Row],[2019-T1-MACROTOTALE]],"")</f>
        <v>5.2631578947368418E-2</v>
      </c>
      <c r="ON26" s="26">
        <f>IFERROR(Tableau17[[#This Row],[2020-T1-MACROEXTRDROITE]]/Tableau17[[#This Row],[2020-T1-MACROTOTALE]],"")</f>
        <v>0.13253012048192772</v>
      </c>
      <c r="OO26" s="26">
        <f>IFERROR(Tableau17[[#This Row],[2020-T1-MACRODROITE]]/Tableau17[[#This Row],[2020-T1-MACROTOTALE]],"")</f>
        <v>0.39558232931726905</v>
      </c>
      <c r="OP26" s="26">
        <f>IFERROR(Tableau17[[#This Row],[2020-T1-MACROCENTRE]]/Tableau17[[#This Row],[2020-T1-MACROTOTALE]],"")</f>
        <v>8.2329317269076302E-2</v>
      </c>
      <c r="OQ26" s="26">
        <f>IFERROR(Tableau17[[#This Row],[2020-T1-MACROGAUCHE]]/Tableau17[[#This Row],[2020-T1-MACROTOTALE]],"")</f>
        <v>0.38955823293172692</v>
      </c>
      <c r="OR26" s="26">
        <f>IFERROR(Tableau17[[#This Row],[2020-T1-MACROAUTRE]]/Tableau17[[#This Row],[2020-T1-MACROTOTALE]],"")</f>
        <v>0</v>
      </c>
      <c r="OS26" s="26">
        <f>IFERROR(Tableau17[[#This Row],[2017 (L)-T1-MACROEXTRDROITE]]/Tableau17[[#This Row],[2017 (L)-T1-MACROTOTALE]],"")</f>
        <v>0.16266173752310537</v>
      </c>
      <c r="OT26" s="26">
        <f>IFERROR(Tableau17[[#This Row],[2017 (L)-T1-MACRODROITE]]/Tableau17[[#This Row],[2017 (L)-T1-MACROTOTALE]],"")</f>
        <v>0.24953789279112754</v>
      </c>
      <c r="OU26" s="26">
        <f>IFERROR(Tableau17[[#This Row],[2017 (L)-T1-MACROCENTRE]]/Tableau17[[#This Row],[2017 (L)-T1-MACROTOTALE]],"")</f>
        <v>0.29574861367837341</v>
      </c>
      <c r="OV26" s="26">
        <f>IFERROR(Tableau17[[#This Row],[2017 (L)-T1-MACROGAUCHE]]/Tableau17[[#This Row],[2017 (L)-T1-MACROTOTALE]],"")</f>
        <v>0.28465804066543438</v>
      </c>
      <c r="OW26" s="26">
        <f>IFERROR(Tableau17[[#This Row],[2017 (L)-T1-MACROAUTRE]]/Tableau17[[#This Row],[2017 (L)-T1-MACROTOTALE]],"")</f>
        <v>7.3937153419593345E-3</v>
      </c>
      <c r="OX26" s="26">
        <f>IFERROR(Tableau17[[#This Row],[2017 (L)-T2-MACROEXTRDROITE]]/Tableau17[[#This Row],[2017 (L)-T2-MACROTOTALE]],"")</f>
        <v>0</v>
      </c>
      <c r="OY26" s="26">
        <f>IFERROR(Tableau17[[#This Row],[2017 (L)-T2-MACRODROITE]]/Tableau17[[#This Row],[2017 (L)-T2-MACROTOTALE]],"")</f>
        <v>0.51746724890829698</v>
      </c>
      <c r="OZ26" s="26">
        <f>IFERROR(Tableau17[[#This Row],[2017 (L)-T2-MACROCENTRE]]/Tableau17[[#This Row],[2017 (L)-T2-MACROTOTALE]],"")</f>
        <v>0.48253275109170307</v>
      </c>
      <c r="PA26" s="26">
        <f>IFERROR(Tableau17[[#This Row],[2017 (L)-T2-MACROGAUCHE]]/Tableau17[[#This Row],[2017 (L)-T2-MACROTOTALE]],"")</f>
        <v>0</v>
      </c>
      <c r="PB26" s="26">
        <f>IFERROR(Tableau17[[#This Row],[2017 (L)-T2-MACROAUTRE]]/Tableau17[[#This Row],[2017 (L)-T2-MACROTOTALE]],"")</f>
        <v>0</v>
      </c>
      <c r="PC26" s="26">
        <f>IFERROR(Tableau17[[#This Row],[2008_T1_PROCUS]]/Tableau17[[#This Row],[2008_T1_INSCRITS]],0)</f>
        <v>1.736745886654479E-2</v>
      </c>
      <c r="PD26" s="26">
        <f>IFERROR(Tableau17[[#This Row],[2008_T2_PROCUS]]/Tableau17[[#This Row],[2008_T2_INSCRITS]],0)</f>
        <v>2.1937842778793418E-2</v>
      </c>
      <c r="PE26" s="26">
        <f>Tableau17[[#This Row],[2014_T1_PROCUS]]/Tableau17[[#This Row],[2014_T1_INSCRITS]]</f>
        <v>2.5365853658536587E-2</v>
      </c>
      <c r="PF26" s="26">
        <f>IFERROR(Tableau17[[#This Row],[2014_T2_PROCUS]]/Tableau17[[#This Row],[2014_T2_INSCRITS]],0)</f>
        <v>2.8292682926829269E-2</v>
      </c>
    </row>
    <row r="27" spans="1:422" x14ac:dyDescent="0.2">
      <c r="A27" s="1">
        <v>3</v>
      </c>
      <c r="B27" s="1" t="s">
        <v>305</v>
      </c>
      <c r="C27" s="1" t="s">
        <v>306</v>
      </c>
      <c r="D27" s="1" t="s">
        <v>306</v>
      </c>
      <c r="E27" s="1">
        <v>501</v>
      </c>
      <c r="F27" s="1">
        <v>5.3892309999999997</v>
      </c>
      <c r="G27" s="1">
        <v>43.298262000000001</v>
      </c>
      <c r="H27" s="3">
        <v>617</v>
      </c>
      <c r="I27" s="3">
        <v>79</v>
      </c>
      <c r="L27" s="1">
        <v>18</v>
      </c>
      <c r="M27" s="1">
        <v>2</v>
      </c>
      <c r="O27" s="1">
        <v>0</v>
      </c>
      <c r="P27" s="1">
        <v>24</v>
      </c>
      <c r="Q27" s="1">
        <v>17</v>
      </c>
      <c r="R27" s="1">
        <v>11</v>
      </c>
      <c r="S27" s="1">
        <v>214</v>
      </c>
      <c r="T27" s="1">
        <v>22</v>
      </c>
      <c r="U27" s="1">
        <v>308</v>
      </c>
      <c r="V27" s="1">
        <v>950</v>
      </c>
      <c r="W27" s="1">
        <v>601</v>
      </c>
      <c r="X27" s="1">
        <v>24</v>
      </c>
      <c r="Y27" s="2">
        <v>0.63263157999999997</v>
      </c>
      <c r="Z27" s="1">
        <v>950</v>
      </c>
      <c r="AA27" s="1">
        <v>606</v>
      </c>
      <c r="AB27" s="1">
        <v>21</v>
      </c>
      <c r="AC27" s="2">
        <v>0.63789474000000002</v>
      </c>
      <c r="AD27" s="1">
        <v>617</v>
      </c>
      <c r="AE27" s="1">
        <v>311</v>
      </c>
      <c r="AF27" s="2">
        <v>0.50405186000000002</v>
      </c>
      <c r="AG27" s="1">
        <f t="shared" si="0"/>
        <v>79</v>
      </c>
      <c r="AH27" s="1">
        <v>1211</v>
      </c>
      <c r="AI27" s="1">
        <v>791</v>
      </c>
      <c r="AJ27" s="1">
        <v>23</v>
      </c>
      <c r="AK27" s="2">
        <v>0.65317919000000002</v>
      </c>
      <c r="AL27" s="1">
        <v>1211</v>
      </c>
      <c r="AM27" s="1">
        <v>854</v>
      </c>
      <c r="AN27" s="1">
        <v>30</v>
      </c>
      <c r="AO27" s="2">
        <v>0.70520231</v>
      </c>
      <c r="AP27" s="1">
        <v>578</v>
      </c>
      <c r="AQ27" s="1">
        <v>314</v>
      </c>
      <c r="AR27" s="2">
        <v>0.54325259999999997</v>
      </c>
      <c r="AS27" s="1">
        <v>578</v>
      </c>
      <c r="AT27" s="1">
        <v>286</v>
      </c>
      <c r="AU27" s="2">
        <v>0.49480969000000002</v>
      </c>
      <c r="AV27" s="1">
        <v>583</v>
      </c>
      <c r="AW27" s="1">
        <v>339</v>
      </c>
      <c r="AX27" s="2">
        <v>0.58147512999999995</v>
      </c>
      <c r="AY27" s="1">
        <v>583</v>
      </c>
      <c r="AZ27" s="1">
        <v>282</v>
      </c>
      <c r="BA27" s="2">
        <v>0.48370497000000001</v>
      </c>
      <c r="BB27" s="1">
        <v>585</v>
      </c>
      <c r="BC27" s="1">
        <v>485</v>
      </c>
      <c r="BD27" s="2">
        <v>0.82905983000000005</v>
      </c>
      <c r="BE27" s="1">
        <v>585</v>
      </c>
      <c r="BF27" s="1">
        <v>454</v>
      </c>
      <c r="BG27" s="2">
        <v>0.77606838</v>
      </c>
      <c r="BH27" s="1">
        <v>586</v>
      </c>
      <c r="BI27" s="1">
        <v>369</v>
      </c>
      <c r="BJ27" s="2">
        <v>0.62969282999999998</v>
      </c>
      <c r="BK27" s="1">
        <v>54</v>
      </c>
      <c r="BL27" s="1">
        <v>2</v>
      </c>
      <c r="BM27" s="1">
        <v>5</v>
      </c>
      <c r="BN27" s="1">
        <v>102</v>
      </c>
      <c r="BO27" s="1">
        <v>43</v>
      </c>
      <c r="BP27" s="1">
        <v>221</v>
      </c>
      <c r="BQ27" s="1">
        <v>343</v>
      </c>
      <c r="BR27" s="1">
        <v>770</v>
      </c>
      <c r="BT27" s="1">
        <v>521</v>
      </c>
      <c r="BU27" s="1">
        <v>307</v>
      </c>
      <c r="BW27" s="1">
        <v>828</v>
      </c>
      <c r="BX27" s="1">
        <v>12</v>
      </c>
      <c r="BY27" s="1">
        <v>0</v>
      </c>
      <c r="BZ27" s="1">
        <v>44</v>
      </c>
      <c r="CB27" s="1">
        <v>80</v>
      </c>
      <c r="CC27" s="1">
        <v>61</v>
      </c>
      <c r="CD27" s="1">
        <v>167</v>
      </c>
      <c r="CE27" s="1">
        <v>222</v>
      </c>
      <c r="CF27" s="1">
        <v>586</v>
      </c>
      <c r="CG27" s="1">
        <v>70</v>
      </c>
      <c r="CH27" s="1">
        <v>207</v>
      </c>
      <c r="CI27" s="1">
        <v>310</v>
      </c>
      <c r="CJ27" s="1">
        <v>587</v>
      </c>
      <c r="CK27" s="1">
        <v>2</v>
      </c>
      <c r="CO27" s="1">
        <v>66</v>
      </c>
      <c r="CP27" s="1">
        <v>60</v>
      </c>
      <c r="CR27" s="1">
        <v>4</v>
      </c>
      <c r="CT27" s="1">
        <v>68</v>
      </c>
      <c r="CU27" s="1">
        <v>106</v>
      </c>
      <c r="CW27" s="1">
        <v>306</v>
      </c>
      <c r="CY27" s="1">
        <v>64</v>
      </c>
      <c r="DA27" s="1">
        <v>179</v>
      </c>
      <c r="DC27" s="1">
        <v>243</v>
      </c>
      <c r="DE27" s="1">
        <v>6</v>
      </c>
      <c r="DF27" s="1">
        <v>0</v>
      </c>
      <c r="DG27" s="1">
        <v>0</v>
      </c>
      <c r="DH27" s="1">
        <v>4</v>
      </c>
      <c r="DI27" s="1">
        <v>3</v>
      </c>
      <c r="DJ27" s="1">
        <v>3</v>
      </c>
      <c r="DK27" s="1">
        <v>0</v>
      </c>
      <c r="DL27" s="1">
        <v>136</v>
      </c>
      <c r="DM27" s="1">
        <v>29</v>
      </c>
      <c r="DN27" s="1">
        <v>31</v>
      </c>
      <c r="DQ27" s="1">
        <v>0</v>
      </c>
      <c r="DR27" s="1">
        <v>86</v>
      </c>
      <c r="DS27" s="1">
        <v>39</v>
      </c>
      <c r="DU27" s="1">
        <v>337</v>
      </c>
      <c r="DV27" s="1">
        <v>156</v>
      </c>
      <c r="DZ27" s="1">
        <v>109</v>
      </c>
      <c r="EA27" s="1">
        <v>265</v>
      </c>
      <c r="EB27" s="1">
        <v>1</v>
      </c>
      <c r="EC27" s="1">
        <v>2</v>
      </c>
      <c r="ED27" s="1">
        <v>0</v>
      </c>
      <c r="EE27" s="1">
        <v>8</v>
      </c>
      <c r="EF27" s="1">
        <v>70</v>
      </c>
      <c r="EG27" s="1">
        <v>65</v>
      </c>
      <c r="EH27" s="1">
        <v>3</v>
      </c>
      <c r="EI27" s="1">
        <v>56</v>
      </c>
      <c r="EJ27" s="1">
        <v>176</v>
      </c>
      <c r="EK27" s="1">
        <v>94</v>
      </c>
      <c r="EL27" s="1">
        <v>4</v>
      </c>
      <c r="EM27" s="1">
        <v>479</v>
      </c>
      <c r="EN27" s="1">
        <v>65</v>
      </c>
      <c r="EO27" s="1">
        <v>334</v>
      </c>
      <c r="EP27" s="1">
        <v>399</v>
      </c>
      <c r="EQ27" s="1">
        <v>0</v>
      </c>
      <c r="ER27" s="1">
        <v>0</v>
      </c>
      <c r="ES27" s="1">
        <v>1</v>
      </c>
      <c r="ET27" s="1">
        <v>60</v>
      </c>
      <c r="EU27" s="1">
        <v>0</v>
      </c>
      <c r="EV27" s="1">
        <v>36</v>
      </c>
      <c r="EW27" s="1">
        <v>21</v>
      </c>
      <c r="EX27" s="1">
        <v>1</v>
      </c>
      <c r="EY27" s="1">
        <v>8</v>
      </c>
      <c r="EZ27" s="1">
        <v>30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1</v>
      </c>
      <c r="FI27" s="1">
        <v>0</v>
      </c>
      <c r="FJ27" s="1">
        <v>41</v>
      </c>
      <c r="FK27" s="1">
        <v>23</v>
      </c>
      <c r="FL27" s="1">
        <v>0</v>
      </c>
      <c r="FM27" s="1">
        <v>81</v>
      </c>
      <c r="FN27" s="1">
        <v>2</v>
      </c>
      <c r="FO27" s="1">
        <v>0</v>
      </c>
      <c r="FP27" s="1">
        <v>53</v>
      </c>
      <c r="FQ27" s="1">
        <v>0</v>
      </c>
      <c r="FR27" s="1">
        <f>SUM(Tableau17[[#This Row],[2019-T1-ALEXANDRE Audric]:[2019-T1-MARIE Florie]])</f>
        <v>358</v>
      </c>
      <c r="FS27" s="1">
        <v>48</v>
      </c>
      <c r="FT27" s="1">
        <v>277</v>
      </c>
      <c r="FU27" s="1">
        <v>0</v>
      </c>
      <c r="FV27" s="1">
        <v>445</v>
      </c>
      <c r="FW27" s="1">
        <v>0</v>
      </c>
      <c r="FX27" s="1">
        <v>770</v>
      </c>
      <c r="FY27" s="1">
        <v>0</v>
      </c>
      <c r="FZ27" s="1">
        <v>307</v>
      </c>
      <c r="GA27" s="1">
        <v>0</v>
      </c>
      <c r="GB27" s="1">
        <v>521</v>
      </c>
      <c r="GC27" s="1">
        <v>0</v>
      </c>
      <c r="GD27" s="1">
        <v>828</v>
      </c>
      <c r="GE27" s="1">
        <v>61</v>
      </c>
      <c r="GF27" s="1">
        <v>167</v>
      </c>
      <c r="GG27" s="1">
        <v>12</v>
      </c>
      <c r="GH27" s="1">
        <v>346</v>
      </c>
      <c r="GI27" s="1">
        <v>0</v>
      </c>
      <c r="GJ27" s="1">
        <v>586</v>
      </c>
      <c r="GK27" s="1">
        <v>70</v>
      </c>
      <c r="GL27" s="1">
        <v>207</v>
      </c>
      <c r="GM27" s="1">
        <v>0</v>
      </c>
      <c r="GN27" s="1">
        <v>310</v>
      </c>
      <c r="GO27" s="1">
        <v>0</v>
      </c>
      <c r="GP27" s="1">
        <v>587</v>
      </c>
      <c r="GQ27" s="1">
        <v>60</v>
      </c>
      <c r="GR27" s="1">
        <v>68</v>
      </c>
      <c r="GS27" s="1">
        <v>0</v>
      </c>
      <c r="GT27" s="1">
        <v>176</v>
      </c>
      <c r="GU27" s="1">
        <v>2</v>
      </c>
      <c r="GV27" s="1">
        <v>306</v>
      </c>
      <c r="GW27" s="1">
        <v>64</v>
      </c>
      <c r="GX27" s="1">
        <v>179</v>
      </c>
      <c r="GY27" s="1">
        <v>0</v>
      </c>
      <c r="GZ27" s="1">
        <v>0</v>
      </c>
      <c r="HA27" s="1">
        <v>0</v>
      </c>
      <c r="HB27" s="1">
        <v>243</v>
      </c>
      <c r="HC27" s="1">
        <v>66</v>
      </c>
      <c r="HD27" s="1">
        <v>70</v>
      </c>
      <c r="HE27" s="1">
        <v>94</v>
      </c>
      <c r="HF27" s="1">
        <v>246</v>
      </c>
      <c r="HG27" s="1">
        <v>3</v>
      </c>
      <c r="HH27" s="1">
        <v>479</v>
      </c>
      <c r="HI27" s="1">
        <v>65</v>
      </c>
      <c r="HJ27" s="1">
        <v>0</v>
      </c>
      <c r="HK27" s="1">
        <v>334</v>
      </c>
      <c r="HL27" s="1">
        <v>0</v>
      </c>
      <c r="HM27" s="1">
        <v>0</v>
      </c>
      <c r="HN27" s="1">
        <v>399</v>
      </c>
      <c r="HO27" s="1">
        <v>39</v>
      </c>
      <c r="HP27" s="1">
        <v>23</v>
      </c>
      <c r="HQ27" s="1">
        <v>53</v>
      </c>
      <c r="HR27" s="1">
        <v>235</v>
      </c>
      <c r="HS27" s="1">
        <v>17</v>
      </c>
      <c r="HT27" s="1">
        <v>367</v>
      </c>
      <c r="HU27" s="1">
        <v>11</v>
      </c>
      <c r="HV27" s="1">
        <v>42</v>
      </c>
      <c r="HW27" s="1">
        <v>17</v>
      </c>
      <c r="HX27" s="1">
        <v>238</v>
      </c>
      <c r="HY27" s="1">
        <v>0</v>
      </c>
      <c r="HZ27" s="1">
        <v>308</v>
      </c>
      <c r="IA27" s="1">
        <v>32</v>
      </c>
      <c r="IB27" s="1">
        <v>31</v>
      </c>
      <c r="IC27" s="1">
        <v>86</v>
      </c>
      <c r="ID27" s="1">
        <v>182</v>
      </c>
      <c r="IE27" s="1">
        <v>6</v>
      </c>
      <c r="IF27" s="1">
        <v>337</v>
      </c>
      <c r="IG27" s="1">
        <v>0</v>
      </c>
      <c r="IH27" s="1">
        <v>0</v>
      </c>
      <c r="II27" s="1">
        <v>109</v>
      </c>
      <c r="IJ27" s="1">
        <v>156</v>
      </c>
      <c r="IK27" s="1">
        <v>0</v>
      </c>
      <c r="IL27" s="1">
        <v>265</v>
      </c>
      <c r="IM27" s="26">
        <f>IFERROR(Tableau17[[#This Row],[LDIV]]/Tableau17[[#This Row],[Total général]],"")</f>
        <v>0</v>
      </c>
      <c r="IN27" s="26">
        <f>IFERROR(Tableau17[[#This Row],[LDVC]]/Tableau17[[#This Row],[Total général]],"")</f>
        <v>0</v>
      </c>
      <c r="IO27" s="26">
        <f>IFERROR(Tableau17[[#This Row],[LDVD]]/Tableau17[[#This Row],[Total général]],"")</f>
        <v>5.844155844155844E-2</v>
      </c>
      <c r="IP27" s="26">
        <f>IFERROR(Tableau17[[#This Row],[LDVG]]/Tableau17[[#This Row],[Total général]],"")</f>
        <v>6.4935064935064939E-3</v>
      </c>
      <c r="IQ27" s="26">
        <f>IFERROR(Tableau17[[#This Row],[LEXD]]/Tableau17[[#This Row],[Total général]],"")</f>
        <v>0</v>
      </c>
      <c r="IR27" s="26">
        <f>IFERROR(Tableau17[[#This Row],[LEXG]]/Tableau17[[#This Row],[Total général]],"")</f>
        <v>0</v>
      </c>
      <c r="IS27" s="26">
        <f>IFERROR(Tableau17[[#This Row],[LLR]]/Tableau17[[#This Row],[Total général]],"")</f>
        <v>7.792207792207792E-2</v>
      </c>
      <c r="IT27" s="26">
        <f>IFERROR(Tableau17[[#This Row],[LREM]]/Tableau17[[#This Row],[Total général]],"")</f>
        <v>5.5194805194805192E-2</v>
      </c>
      <c r="IU27" s="26">
        <f>IFERROR(Tableau17[[#This Row],[LRN]]/Tableau17[[#This Row],[Total général]],"")</f>
        <v>3.5714285714285712E-2</v>
      </c>
      <c r="IV27" s="26">
        <f>IFERROR(Tableau17[[#This Row],[LUG]]/Tableau17[[#This Row],[Total général]],"")</f>
        <v>0.69480519480519476</v>
      </c>
      <c r="IW27" s="26">
        <f>IFERROR(Tableau17[[#This Row],[LVEC]]/Tableau17[[#This Row],[Total général]],"")</f>
        <v>7.1428571428571425E-2</v>
      </c>
      <c r="IX27" s="26">
        <f>IFERROR(Tableau17[[#This Row],[2008-T1-LCMD]]/Tableau17[[#This Row],[2008-T1-TOTAL]],"")</f>
        <v>7.0129870129870125E-2</v>
      </c>
      <c r="IY27" s="26">
        <f>IFERROR(Tableau17[[#This Row],[2008-T1-LDVD]]/Tableau17[[#This Row],[2008-T1-TOTAL]],"")</f>
        <v>2.5974025974025974E-3</v>
      </c>
      <c r="IZ27" s="26">
        <f>IFERROR(Tableau17[[#This Row],[2008-T1-LEXD]]/Tableau17[[#This Row],[2008-T1-TOTAL]],"")</f>
        <v>6.4935064935064939E-3</v>
      </c>
      <c r="JA27" s="26">
        <f>IFERROR(Tableau17[[#This Row],[2008-T1-LEXG]]/Tableau17[[#This Row],[2008-T1-TOTAL]],"")</f>
        <v>0.13246753246753246</v>
      </c>
      <c r="JB27" s="26">
        <f>IFERROR(Tableau17[[#This Row],[2008-T1-LFN]]/Tableau17[[#This Row],[2008-T1-TOTAL]],"")</f>
        <v>5.5844155844155842E-2</v>
      </c>
      <c r="JC27" s="26">
        <f>IFERROR(Tableau17[[#This Row],[2008-T1-LMAJ]]/Tableau17[[#This Row],[2008-T1-TOTAL]],"")</f>
        <v>0.287012987012987</v>
      </c>
      <c r="JD27" s="26">
        <f>IFERROR(Tableau17[[#This Row],[2008-T1-LUG]]/Tableau17[[#This Row],[2008-T1-TOTAL]],"")</f>
        <v>0.44545454545454544</v>
      </c>
      <c r="JE27" s="26">
        <f>IFERROR(Tableau17[[#This Row],[2008-T2-LFN]]/Tableau17[[#This Row],[2008-T2-TOTAL]],"")</f>
        <v>0</v>
      </c>
      <c r="JF27" s="26">
        <f>IFERROR(Tableau17[[#This Row],[2008-T2-LGC]]/Tableau17[[#This Row],[2008-T2-TOTAL]],"")</f>
        <v>0.62922705314009664</v>
      </c>
      <c r="JG27" s="26">
        <f>IFERROR(Tableau17[[#This Row],[2008-T2-LMAJ]]/Tableau17[[#This Row],[2008-T2-TOTAL]],"")</f>
        <v>0.37077294685990336</v>
      </c>
      <c r="JH27" s="26">
        <f>IFERROR(Tableau17[[#This Row],[2008-T2-LUG]]/Tableau17[[#This Row],[2008-T2-TOTAL]],"")</f>
        <v>0</v>
      </c>
      <c r="JI27" s="26">
        <f>IFERROR(Tableau17[[#This Row],[2014-T1-LDIV]]/Tableau17[[#This Row],[2014-T1-TOTAL]],"")</f>
        <v>2.0477815699658702E-2</v>
      </c>
      <c r="JJ27" s="26">
        <f>IFERROR(Tableau17[[#This Row],[2014-T1-LDVD]]/Tableau17[[#This Row],[2014-T1-TOTAL]],"")</f>
        <v>0</v>
      </c>
      <c r="JK27" s="26">
        <f>IFERROR(Tableau17[[#This Row],[2014-T1-LDVG]]/Tableau17[[#This Row],[2014-T1-TOTAL]],"")</f>
        <v>7.5085324232081918E-2</v>
      </c>
      <c r="JL27" s="26">
        <f>IFERROR(Tableau17[[#This Row],[2014-T1-LEXG]]/Tableau17[[#This Row],[2014-T1-TOTAL]],"")</f>
        <v>0</v>
      </c>
      <c r="JM27" s="26">
        <f>IFERROR(Tableau17[[#This Row],[2014-T1-LFG]]/Tableau17[[#This Row],[2014-T1-TOTAL]],"")</f>
        <v>0.13651877133105803</v>
      </c>
      <c r="JN27" s="26">
        <f>IFERROR(Tableau17[[#This Row],[2014-T1-LFN]]/Tableau17[[#This Row],[2014-T1-TOTAL]],"")</f>
        <v>0.10409556313993173</v>
      </c>
      <c r="JO27" s="26">
        <f>IFERROR(Tableau17[[#This Row],[2014-T1-LUD]]/Tableau17[[#This Row],[2014-T1-TOTAL]],"")</f>
        <v>0.28498293515358364</v>
      </c>
      <c r="JP27" s="26">
        <f>IFERROR(Tableau17[[#This Row],[2014-T1-LUG]]/Tableau17[[#This Row],[2014-T1-TOTAL]],"")</f>
        <v>0.37883959044368598</v>
      </c>
      <c r="JQ27" s="26">
        <f>IFERROR(Tableau17[[#This Row],[2014-T2-LFN]]/Tableau17[[#This Row],[2014-T2-TOTAL]],"")</f>
        <v>0.11925042589437819</v>
      </c>
      <c r="JR27" s="26">
        <f>IFERROR(Tableau17[[#This Row],[2014-T2-LUD]]/Tableau17[[#This Row],[2014-T2-TOTAL]],"")</f>
        <v>0.35264054514480409</v>
      </c>
      <c r="JS27" s="26">
        <f>IFERROR(Tableau17[[#This Row],[2014-T2-LUG]]/Tableau17[[#This Row],[2014-T2-TOTAL]],"")</f>
        <v>0.52810902896081768</v>
      </c>
      <c r="JT27" s="26">
        <f>IFERROR(Tableau17[[#This Row],[2015-T1-BC-DIV]]/Tableau17[[#This Row],[2015-T1-TOTAL]],"")</f>
        <v>6.5359477124183009E-3</v>
      </c>
      <c r="JU27" s="26">
        <f>IFERROR(Tableau17[[#This Row],[2015-T1-BC-DLF]]/Tableau17[[#This Row],[2015-T1-TOTAL]],"")</f>
        <v>0</v>
      </c>
      <c r="JV27" s="26">
        <f>IFERROR(Tableau17[[#This Row],[2015-T1-BC-DVD]]/Tableau17[[#This Row],[2015-T1-TOTAL]],"")</f>
        <v>0</v>
      </c>
      <c r="JW27" s="26">
        <f>IFERROR(Tableau17[[#This Row],[2015-T1-BC-DVG]]/Tableau17[[#This Row],[2015-T1-TOTAL]],"")</f>
        <v>0</v>
      </c>
      <c r="JX27" s="26">
        <f>IFERROR(Tableau17[[#This Row],[2015-T1-BC-FG]]/Tableau17[[#This Row],[2015-T1-TOTAL]],"")</f>
        <v>0.21568627450980393</v>
      </c>
      <c r="JY27" s="26">
        <f>IFERROR(Tableau17[[#This Row],[2015-T1-BC-FN]]/Tableau17[[#This Row],[2015-T1-TOTAL]],"")</f>
        <v>0.19607843137254902</v>
      </c>
      <c r="JZ27" s="26">
        <f>IFERROR(Tableau17[[#This Row],[2015-T1-BC-MDM]]/Tableau17[[#This Row],[2015-T1-TOTAL]],"")</f>
        <v>0</v>
      </c>
      <c r="KA27" s="26">
        <f>IFERROR(Tableau17[[#This Row],[2015-T1-BC-RDG]]/Tableau17[[#This Row],[2015-T1-TOTAL]],"")</f>
        <v>1.3071895424836602E-2</v>
      </c>
      <c r="KB27" s="26">
        <f>IFERROR(Tableau17[[#This Row],[2015-T1-BC-SOC]]/Tableau17[[#This Row],[2015-T1-TOTAL]],"")</f>
        <v>0</v>
      </c>
      <c r="KC27" s="26">
        <f>IFERROR(Tableau17[[#This Row],[2015-T1-BC-UD]]/Tableau17[[#This Row],[2015-T1-TOTAL]],"")</f>
        <v>0.22222222222222221</v>
      </c>
      <c r="KD27" s="26">
        <f>IFERROR(Tableau17[[#This Row],[2015-T1-BC-UG]]/Tableau17[[#This Row],[2015-T1-TOTAL]],"")</f>
        <v>0.34640522875816993</v>
      </c>
      <c r="KE27" s="26">
        <f>IFERROR(Tableau17[[#This Row],[2015-T1-BC-VEC]]/Tableau17[[#This Row],[2015-T1-TOTAL]],"")</f>
        <v>0</v>
      </c>
      <c r="KF27" s="26">
        <f>IFERROR(Tableau17[[#This Row],[2015-T2-BC-DVG]]/Tableau17[[#This Row],[2015-T2-TOTAL]],"")</f>
        <v>0</v>
      </c>
      <c r="KG27" s="26">
        <f>IFERROR(Tableau17[[#This Row],[2015-T2-BC-FN]]/Tableau17[[#This Row],[2015-T2-TOTAL]],"")</f>
        <v>0.26337448559670784</v>
      </c>
      <c r="KH27" s="26">
        <f>IFERROR(Tableau17[[#This Row],[2015-T2-BC-SOC]]/Tableau17[[#This Row],[2015-T2-TOTAL]],"")</f>
        <v>0</v>
      </c>
      <c r="KI27" s="26">
        <f>IFERROR(Tableau17[[#This Row],[2015-T2-BC-UD]]/Tableau17[[#This Row],[2015-T2-TOTAL]],"")</f>
        <v>0.73662551440329216</v>
      </c>
      <c r="KJ27" s="26">
        <f>IFERROR(Tableau17[[#This Row],[2015-T2-BC-UG]]/Tableau17[[#This Row],[2015-T2-TOTAL]],"")</f>
        <v>0</v>
      </c>
      <c r="KK27" s="26">
        <f>IFERROR(Tableau17[[#This Row],[2017 (L)-T1-COM]]/Tableau17[[#This Row],[2017 (L)-T1-TOTAL]],"")</f>
        <v>0</v>
      </c>
      <c r="KL27" s="26">
        <f>IFERROR(Tableau17[[#This Row],[2017 (L)-T1-DIV]]/Tableau17[[#This Row],[2017 (L)-T1-TOTAL]],"")</f>
        <v>1.7804154302670624E-2</v>
      </c>
      <c r="KM27" s="26">
        <f>IFERROR(Tableau17[[#This Row],[2017 (L)-T1-DLF]]/Tableau17[[#This Row],[2017 (L)-T1-TOTAL]],"")</f>
        <v>0</v>
      </c>
      <c r="KN27" s="26">
        <f>IFERROR(Tableau17[[#This Row],[2017 (L)-T1-DVD]]/Tableau17[[#This Row],[2017 (L)-T1-TOTAL]],"")</f>
        <v>0</v>
      </c>
      <c r="KO27" s="26">
        <f>IFERROR(Tableau17[[#This Row],[2017 (L)-T1-DVG]]/Tableau17[[#This Row],[2017 (L)-T1-TOTAL]],"")</f>
        <v>1.1869436201780416E-2</v>
      </c>
      <c r="KP27" s="26">
        <f>IFERROR(Tableau17[[#This Row],[2017 (L)-T1-ECO]]/Tableau17[[#This Row],[2017 (L)-T1-TOTAL]],"")</f>
        <v>8.9020771513353119E-3</v>
      </c>
      <c r="KQ27" s="26">
        <f>IFERROR(Tableau17[[#This Row],[2017 (L)-T1-EXD]]/Tableau17[[#This Row],[2017 (L)-T1-TOTAL]],"")</f>
        <v>8.9020771513353119E-3</v>
      </c>
      <c r="KR27" s="26">
        <f>IFERROR(Tableau17[[#This Row],[2017 (L)-T1-EXG]]/Tableau17[[#This Row],[2017 (L)-T1-TOTAL]],"")</f>
        <v>0</v>
      </c>
      <c r="KS27" s="26">
        <f>IFERROR(Tableau17[[#This Row],[2017 (L)-T1-FI]]/Tableau17[[#This Row],[2017 (L)-T1-TOTAL]],"")</f>
        <v>0.40356083086053413</v>
      </c>
      <c r="KT27" s="26">
        <f>IFERROR(Tableau17[[#This Row],[2017 (L)-T1-FN]]/Tableau17[[#This Row],[2017 (L)-T1-TOTAL]],"")</f>
        <v>8.6053412462908013E-2</v>
      </c>
      <c r="KU27" s="26">
        <f>IFERROR(Tableau17[[#This Row],[2017 (L)-T1-LR]]/Tableau17[[#This Row],[2017 (L)-T1-TOTAL]],"")</f>
        <v>9.1988130563798218E-2</v>
      </c>
      <c r="KV27" s="26">
        <f>IFERROR(Tableau17[[#This Row],[2017 (L)-T1-MDM]]/Tableau17[[#This Row],[2017 (L)-T1-TOTAL]],"")</f>
        <v>0</v>
      </c>
      <c r="KW27" s="26">
        <f>IFERROR(Tableau17[[#This Row],[2017 (L)-T1-RDG]]/Tableau17[[#This Row],[2017 (L)-T1-TOTAL]],"")</f>
        <v>0</v>
      </c>
      <c r="KX27" s="26">
        <f>IFERROR(Tableau17[[#This Row],[2017 (L)-T1-REG]]/Tableau17[[#This Row],[2017 (L)-T1-TOTAL]],"")</f>
        <v>0</v>
      </c>
      <c r="KY27" s="26">
        <f>IFERROR(Tableau17[[#This Row],[2017 (L)-T1-REM]]/Tableau17[[#This Row],[2017 (L)-T1-TOTAL]],"")</f>
        <v>0.25519287833827892</v>
      </c>
      <c r="KZ27" s="26">
        <f>IFERROR(Tableau17[[#This Row],[2017 (L)-T1-SOC]]/Tableau17[[#This Row],[2017 (L)-T1-TOTAL]],"")</f>
        <v>0.11572700296735905</v>
      </c>
      <c r="LA27" s="26">
        <f>IFERROR(Tableau17[[#This Row],[2017 (L)-T1-UDI]]/Tableau17[[#This Row],[2017 (L)-T1-TOTAL]],"")</f>
        <v>0</v>
      </c>
      <c r="LB27" s="26">
        <f>IFERROR(Tableau17[[#This Row],[2017 (L)-T2-FI]]/Tableau17[[#This Row],[2017 (L)-T2-TOTAL]],"")</f>
        <v>0.58867924528301885</v>
      </c>
      <c r="LC27" s="26">
        <f>IFERROR(Tableau17[[#This Row],[2017 (L)-T2-FN]]/Tableau17[[#This Row],[2017 (L)-T2-TOTAL]],"")</f>
        <v>0</v>
      </c>
      <c r="LD27" s="26">
        <f>IFERROR(Tableau17[[#This Row],[2017 (L)-T2-LR]]/Tableau17[[#This Row],[2017 (L)-T2-TOTAL]],"")</f>
        <v>0</v>
      </c>
      <c r="LE27" s="26">
        <f>IFERROR(Tableau17[[#This Row],[2017 (L)-T2-MDM]]/Tableau17[[#This Row],[2017 (L)-T2-TOTAL]],"")</f>
        <v>0</v>
      </c>
      <c r="LF27" s="26">
        <f>IFERROR(Tableau17[[#This Row],[2017 (L)-T2-REM]]/Tableau17[[#This Row],[2017 (L)-T2-TOTAL]],"")</f>
        <v>0.41132075471698115</v>
      </c>
      <c r="LG27" s="26">
        <f>IFERROR(Tableau17[[#This Row],[2017-T1-ARTHAUD Nathalie]]/Tableau17[[#This Row],[2017-T1-TOTAL]],"")</f>
        <v>2.0876826722338203E-3</v>
      </c>
      <c r="LH27" s="26">
        <f>IFERROR(Tableau17[[#This Row],[2017-T1-ASSELINEAU Fran]]/Tableau17[[#This Row],[2017-T1-TOTAL]],"")</f>
        <v>4.1753653444676405E-3</v>
      </c>
      <c r="LI27" s="26">
        <f>IFERROR(Tableau17[[#This Row],[2017-T1-CHEMINADE Jacques]]/Tableau17[[#This Row],[2017-T1-TOTAL]],"")</f>
        <v>0</v>
      </c>
      <c r="LJ27" s="26">
        <f>IFERROR(Tableau17[[#This Row],[2017-T1-DUPONT-AIGNAN Nicolas]]/Tableau17[[#This Row],[2017-T1-TOTAL]],"")</f>
        <v>1.6701461377870562E-2</v>
      </c>
      <c r="LK27" s="26">
        <f>IFERROR(Tableau17[[#This Row],[2017-T1-FILLON Fran]]/Tableau17[[#This Row],[2017-T1-TOTAL]],"")</f>
        <v>0.14613778705636743</v>
      </c>
      <c r="LL27" s="26">
        <f>IFERROR(Tableau17[[#This Row],[2017-T1-HAMON Beno]]/Tableau17[[#This Row],[2017-T1-TOTAL]],"")</f>
        <v>0.13569937369519833</v>
      </c>
      <c r="LM27" s="26">
        <f>IFERROR(Tableau17[[#This Row],[2017-T1-LASSALLE Jean]]/Tableau17[[#This Row],[2017-T1-TOTAL]],"")</f>
        <v>6.2630480167014616E-3</v>
      </c>
      <c r="LN27" s="26">
        <f>IFERROR(Tableau17[[#This Row],[2017-T1-LE PEN Marine]]/Tableau17[[#This Row],[2017-T1-TOTAL]],"")</f>
        <v>0.11691022964509394</v>
      </c>
      <c r="LO27" s="26">
        <f>IFERROR(Tableau17[[#This Row],[2017-T1-M Jean-Luc]]/Tableau17[[#This Row],[2017-T1-TOTAL]],"")</f>
        <v>0.36743215031315241</v>
      </c>
      <c r="LP27" s="26">
        <f>IFERROR(Tableau17[[#This Row],[2017-T1-MACRON Emmanuel]]/Tableau17[[#This Row],[2017-T1-TOTAL]],"")</f>
        <v>0.19624217118997914</v>
      </c>
      <c r="LQ27" s="26">
        <f>IFERROR(Tableau17[[#This Row],[2017-T1-POUTOU Philippe]]/Tableau17[[#This Row],[2017-T1-TOTAL]],"")</f>
        <v>8.350730688935281E-3</v>
      </c>
      <c r="LR27" s="26">
        <f>IFERROR(Tableau17[[#This Row],[2017-T2-LE PEN Marine]]/Tableau17[[#This Row],[2017-T2-TOTAL]],"")</f>
        <v>0.16290726817042606</v>
      </c>
      <c r="LS27" s="26">
        <f>IFERROR(Tableau17[[#This Row],[2017-T2-MACRON Emmanuel]]/Tableau17[[#This Row],[2017-T2-TOTAL]],"")</f>
        <v>0.83709273182957389</v>
      </c>
      <c r="LT27" s="26">
        <f>IFERROR(Tableau17[[#This Row],[2019-T1-ALEXANDRE Audric]]/Tableau17[[#This Row],[2019-T1-TOTAL]],"")</f>
        <v>0</v>
      </c>
      <c r="LU27" s="26">
        <f>IFERROR(Tableau17[[#This Row],[2019-T1-ARTHAUD Nathalie]]/Tableau17[[#This Row],[2019-T1-TOTAL]],"")</f>
        <v>0</v>
      </c>
      <c r="LV27" s="26">
        <f>IFERROR(Tableau17[[#This Row],[2019-T1-ASSELINEAU François]]/Tableau17[[#This Row],[2019-T1-TOTAL]],"")</f>
        <v>2.7932960893854749E-3</v>
      </c>
      <c r="LW27" s="26">
        <f>IFERROR(Tableau17[[#This Row],[2019-T1-AUBRY Manon]]/Tableau17[[#This Row],[2019-T1-TOTAL]],"")</f>
        <v>0.16759776536312848</v>
      </c>
      <c r="LX27" s="26">
        <f>IFERROR(Tableau17[[#This Row],[2019-T1-AZERGUI Nagib]]/Tableau17[[#This Row],[2019-T1-TOTAL]],"")</f>
        <v>0</v>
      </c>
      <c r="LY27" s="26">
        <f>IFERROR(Tableau17[[#This Row],[2019-T1-BARDELLA Jordan]]/Tableau17[[#This Row],[2019-T1-TOTAL]],"")</f>
        <v>0.1005586592178771</v>
      </c>
      <c r="LZ27" s="26">
        <f>IFERROR(Tableau17[[#This Row],[2019-T1-BELLAMY François-Xavier]]/Tableau17[[#This Row],[2019-T1-TOTAL]],"")</f>
        <v>5.8659217877094973E-2</v>
      </c>
      <c r="MA27" s="26">
        <f>IFERROR(Tableau17[[#This Row],[2019-T1-BIDOU Olivier]]/Tableau17[[#This Row],[2019-T1-TOTAL]],"")</f>
        <v>2.7932960893854749E-3</v>
      </c>
      <c r="MB27" s="26">
        <f>IFERROR(Tableau17[[#This Row],[2019-T1-BOURG Dominique]]/Tableau17[[#This Row],[2019-T1-TOTAL]],"")</f>
        <v>2.23463687150838E-2</v>
      </c>
      <c r="MC27" s="26">
        <f>IFERROR(Tableau17[[#This Row],[2019-T1-BROSSAT Ian]]/Tableau17[[#This Row],[2019-T1-TOTAL]],"")</f>
        <v>8.3798882681564241E-2</v>
      </c>
      <c r="MD27" s="26">
        <f>IFERROR(Tableau17[[#This Row],[2019-T1-CAILLAUD Sophie]]/Tableau17[[#This Row],[2019-T1-TOTAL]],"")</f>
        <v>0</v>
      </c>
      <c r="ME27" s="26">
        <f>IFERROR(Tableau17[[#This Row],[2019-T1-CAMUS Renaud]]/Tableau17[[#This Row],[2019-T1-TOTAL]],"")</f>
        <v>0</v>
      </c>
      <c r="MF27" s="26">
        <f>IFERROR(Tableau17[[#This Row],[2019-T1-CHALENÇON Christophe]]/Tableau17[[#This Row],[2019-T1-TOTAL]],"")</f>
        <v>0</v>
      </c>
      <c r="MG27" s="26">
        <f>IFERROR(Tableau17[[#This Row],[2019-T1-CORBET Cathy Denise Ginette]]/Tableau17[[#This Row],[2019-T1-TOTAL]],"")</f>
        <v>0</v>
      </c>
      <c r="MH27" s="26">
        <f>IFERROR(Tableau17[[#This Row],[2019-T1-DE PREVOISIN Robert]]/Tableau17[[#This Row],[2019-T1-TOTAL]],"")</f>
        <v>0</v>
      </c>
      <c r="MI27" s="26">
        <f>IFERROR(Tableau17[[#This Row],[2019-T1-DELFEL Thérèse]]/Tableau17[[#This Row],[2019-T1-TOTAL]],"")</f>
        <v>0</v>
      </c>
      <c r="MJ27" s="26">
        <f>IFERROR(Tableau17[[#This Row],[2019-T1-DIEUMEGARD Pierre]]/Tableau17[[#This Row],[2019-T1-TOTAL]],"")</f>
        <v>0</v>
      </c>
      <c r="MK27" s="26">
        <f>IFERROR(Tableau17[[#This Row],[2019-T1-DUPONT-AIGNAN Nicolas]]/Tableau17[[#This Row],[2019-T1-TOTAL]],"")</f>
        <v>2.7932960893854749E-3</v>
      </c>
      <c r="ML27" s="26">
        <f>IFERROR(Tableau17[[#This Row],[2019-T1-GERNIGON Yves]]/Tableau17[[#This Row],[2019-T1-TOTAL]],"")</f>
        <v>0</v>
      </c>
      <c r="MM27" s="26">
        <f>IFERROR(Tableau17[[#This Row],[2019-T1-GLUCKSMANN Raphaël]]/Tableau17[[#This Row],[2019-T1-TOTAL]],"")</f>
        <v>0.11452513966480447</v>
      </c>
      <c r="MN27" s="26">
        <f>IFERROR(Tableau17[[#This Row],[2019-T1-HAMON Benoît]]/Tableau17[[#This Row],[2019-T1-TOTAL]],"")</f>
        <v>6.4245810055865923E-2</v>
      </c>
      <c r="MO27" s="26">
        <f>IFERROR(Tableau17[[#This Row],[2019-T1-HELGEN Gilles]]/Tableau17[[#This Row],[2019-T1-TOTAL]],"")</f>
        <v>0</v>
      </c>
      <c r="MP27" s="26">
        <f>IFERROR(Tableau17[[#This Row],[2019-T1-JADOT Yannick]]/Tableau17[[#This Row],[2019-T1-TOTAL]],"")</f>
        <v>0.22625698324022347</v>
      </c>
      <c r="MQ27" s="26">
        <f>IFERROR(Tableau17[[#This Row],[2019-T1-LAGARDE Jean-Christophe]]/Tableau17[[#This Row],[2019-T1-TOTAL]],"")</f>
        <v>5.5865921787709499E-3</v>
      </c>
      <c r="MR27" s="26">
        <f>IFERROR(Tableau17[[#This Row],[2019-T1-LALANNE Francis]]/Tableau17[[#This Row],[2019-T1-TOTAL]],"")</f>
        <v>0</v>
      </c>
      <c r="MS27" s="26">
        <f>IFERROR(Tableau17[[#This Row],[2019-T1-LOISEAU Nathalie]]/Tableau17[[#This Row],[2019-T1-TOTAL]],"")</f>
        <v>0.14804469273743018</v>
      </c>
      <c r="MT27" s="26">
        <f>IFERROR(Tableau17[[#This Row],[2019-T1-MARIE Florie]]/Tableau17[[#This Row],[2019-T1-TOTAL]],"")</f>
        <v>0</v>
      </c>
      <c r="MU27" s="26">
        <f>IFERROR(Tableau17[[#This Row],[2008-T1-MACROEXTRDROITE]]/Tableau17[[#This Row],[2008-T1-MACROTOTALE]],"")</f>
        <v>6.2337662337662338E-2</v>
      </c>
      <c r="MV27" s="26">
        <f>IFERROR(Tableau17[[#This Row],[2008-T1-MACRODROITE]]/Tableau17[[#This Row],[2008-T1-MACROTOTALE]],"")</f>
        <v>0.35974025974025975</v>
      </c>
      <c r="MW27" s="26">
        <f>IFERROR(Tableau17[[#This Row],[2008-T1-MACROCENTRE]]/Tableau17[[#This Row],[2008-T1-MACROTOTALE]],"")</f>
        <v>0</v>
      </c>
      <c r="MX27" s="26">
        <f>IFERROR(Tableau17[[#This Row],[2008-T1-MACROGAUCHE]]/Tableau17[[#This Row],[2008-T1-MACROTOTALE]],"")</f>
        <v>0.57792207792207795</v>
      </c>
      <c r="MY27" s="26">
        <f>IFERROR(Tableau17[[#This Row],[2008-T1-MACROAUTRE]]/Tableau17[[#This Row],[2008-T1-MACROTOTALE]],"")</f>
        <v>0</v>
      </c>
      <c r="MZ27" s="26">
        <f>IFERROR(Tableau17[[#This Row],[2008-T2-MACROEXTRDROITE]]/Tableau17[[#This Row],[2008-T2-MACROTOTALE]],"")</f>
        <v>0</v>
      </c>
      <c r="NA27" s="26">
        <f>IFERROR(Tableau17[[#This Row],[2008-T2-MACRODROITE]]/Tableau17[[#This Row],[2008-T2-MACROTOTALE]],"")</f>
        <v>0.37077294685990336</v>
      </c>
      <c r="NB27" s="26">
        <f>IFERROR(Tableau17[[#This Row],[2008-T2-MACROCENTRE]]/Tableau17[[#This Row],[2008-T2-MACROTOTALE]],"")</f>
        <v>0</v>
      </c>
      <c r="NC27" s="26">
        <f>IFERROR(Tableau17[[#This Row],[2008-T2-MACROGAUCHE]]/Tableau17[[#This Row],[2008-T2-MACROTOTALE]],"")</f>
        <v>0.62922705314009664</v>
      </c>
      <c r="ND27" s="26">
        <f>IFERROR(Tableau17[[#This Row],[2008-T2-MACROAUTRE]]/Tableau17[[#This Row],[2008-T2-MACROTOTALE]],"")</f>
        <v>0</v>
      </c>
      <c r="NE27" s="26">
        <f>IFERROR(Tableau17[[#This Row],[2014-T1-MACROEXTRDROITE]]/Tableau17[[#This Row],[2014-T1-MACROTOTALE]],"")</f>
        <v>0.10409556313993173</v>
      </c>
      <c r="NF27" s="26">
        <f>IFERROR(Tableau17[[#This Row],[2014-T1-MACRODROITE]]/Tableau17[[#This Row],[2014-T1-MACROTOTALE]],"")</f>
        <v>0.28498293515358364</v>
      </c>
      <c r="NG27" s="26">
        <f>IFERROR(Tableau17[[#This Row],[2014-T1-MACROCENTRE]]/Tableau17[[#This Row],[2014-T1-MACROTOTALE]],"")</f>
        <v>2.0477815699658702E-2</v>
      </c>
      <c r="NH27" s="26">
        <f>IFERROR(Tableau17[[#This Row],[2014-T1-MACROGAUCHE]]/Tableau17[[#This Row],[2014-T1-MACROTOTALE]],"")</f>
        <v>0.59044368600682595</v>
      </c>
      <c r="NI27" s="26">
        <f>IFERROR(Tableau17[[#This Row],[2014-T1-MACROAUTRE]]/Tableau17[[#This Row],[2014-T1-MACROTOTALE]],"")</f>
        <v>0</v>
      </c>
      <c r="NJ27" s="26">
        <f>IFERROR(Tableau17[[#This Row],[2014-T2-MACROEXTRDROITE]]/Tableau17[[#This Row],[2014-T2-MACROTOTALE]],"")</f>
        <v>0.11925042589437819</v>
      </c>
      <c r="NK27" s="26">
        <f>IFERROR(Tableau17[[#This Row],[2014-T2-MACRODROITE]]/Tableau17[[#This Row],[2014-T2-MACROTOTALE]],"")</f>
        <v>0.35264054514480409</v>
      </c>
      <c r="NL27" s="26">
        <f>IFERROR(Tableau17[[#This Row],[2014-T2-MACROCENTRE]]/Tableau17[[#This Row],[2014-T2-MACROTOTALE]],"")</f>
        <v>0</v>
      </c>
      <c r="NM27" s="26">
        <f>IFERROR(Tableau17[[#This Row],[2014-T2-MACROGAUCHE]]/Tableau17[[#This Row],[2014-T2-MACROTOTALE]],"")</f>
        <v>0.52810902896081768</v>
      </c>
      <c r="NN27" s="26">
        <f>IFERROR(Tableau17[[#This Row],[2014-T2-MACROAUTRE]]/Tableau17[[#This Row],[2014-T2-MACROTOTALE]],"")</f>
        <v>0</v>
      </c>
      <c r="NO27" s="26">
        <f>IFERROR( Tableau17[[#This Row],[2015-T1-MACROEXTRDROITE]]/Tableau17[[#This Row],[2015-T1-MACROTOTALE]],"")</f>
        <v>0.19607843137254902</v>
      </c>
      <c r="NP27" s="26">
        <f>IFERROR(Tableau17[[#This Row],[2015-T1-MACRODROITE]]/Tableau17[[#This Row],[2015-T1-MACROTOTALE]],"")</f>
        <v>0.22222222222222221</v>
      </c>
      <c r="NQ27" s="26">
        <f>IFERROR(Tableau17[[#This Row],[2015-T1-MACROCENTRE]]/Tableau17[[#This Row],[2015-T1-MACROTOTALE]],"")</f>
        <v>0</v>
      </c>
      <c r="NR27" s="26">
        <f>IFERROR(Tableau17[[#This Row],[2015-T1-MACROGAUCHE]]/Tableau17[[#This Row],[2015-T1-MACROTOTALE]],"")</f>
        <v>0.57516339869281041</v>
      </c>
      <c r="NS27" s="26">
        <f>IFERROR(Tableau17[[#This Row],[2015-T1-MACROAUTRE]]/Tableau17[[#This Row],[2015-T1-MACROTOTALE]],"")</f>
        <v>6.5359477124183009E-3</v>
      </c>
      <c r="NT27" s="26">
        <f>IFERROR(Tableau17[[#This Row],[2015-T2-MACROEXTRDROITE]]/Tableau17[[#This Row],[2015-T2-MACROTOTALE]],"")</f>
        <v>0.26337448559670784</v>
      </c>
      <c r="NU27" s="26">
        <f>IFERROR(Tableau17[[#This Row],[2015-T2-MACRODROITE]]/Tableau17[[#This Row],[2015-T2-MACROTOTALE]],"")</f>
        <v>0.73662551440329216</v>
      </c>
      <c r="NV27" s="26">
        <f>IFERROR(Tableau17[[#This Row],[2015-T2-MACROCENTRE]]/Tableau17[[#This Row],[2015-T2-MACROTOTALE]],"")</f>
        <v>0</v>
      </c>
      <c r="NW27" s="26">
        <f>IFERROR(Tableau17[[#This Row],[2015-T2-MACROGAUCHE]]/Tableau17[[#This Row],[2015-T2-MACROTOTALE]],"")</f>
        <v>0</v>
      </c>
      <c r="NX27" s="26">
        <f>IFERROR(Tableau17[[#This Row],[2015-T2-MACROAUTRE]]/Tableau17[[#This Row],[2015-T2-MACROTOTALE]],"")</f>
        <v>0</v>
      </c>
      <c r="NY27" s="26">
        <f>IFERROR(Tableau17[[#This Row],[2017-T1-MACROEXTRDROITE]]/Tableau17[[#This Row],[2017-T1-MACROTOTALE]],"")</f>
        <v>0.13778705636743216</v>
      </c>
      <c r="NZ27" s="26">
        <f>IFERROR(Tableau17[[#This Row],[2017-T1-MACRODROITE]]/Tableau17[[#This Row],[2017-T1-MACROTOTALE]],"")</f>
        <v>0.14613778705636743</v>
      </c>
      <c r="OA27" s="26">
        <f>IFERROR(Tableau17[[#This Row],[2017-T1-MACROCENTRE]]/Tableau17[[#This Row],[2017-T1-MACROTOTALE]],"")</f>
        <v>0.19624217118997914</v>
      </c>
      <c r="OB27" s="26">
        <f>IFERROR(Tableau17[[#This Row],[2017-T1-MACROGAUCHE]]/Tableau17[[#This Row],[2017-T1-MACROTOTALE]],"")</f>
        <v>0.51356993736951984</v>
      </c>
      <c r="OC27" s="26">
        <f>IFERROR(Tableau17[[#This Row],[2017-T1-MACROAUTRE]]/Tableau17[[#This Row],[2017-T1-MACROTOTALE]],"")</f>
        <v>6.2630480167014616E-3</v>
      </c>
      <c r="OD27" s="26">
        <f>IFERROR(Tableau17[[#This Row],[2017-T2-MACROEXTRDROITE]]/Tableau17[[#This Row],[2017-T2-MACROTOTALE]],"")</f>
        <v>0.16290726817042606</v>
      </c>
      <c r="OE27" s="26">
        <f>IFERROR(Tableau17[[#This Row],[2017-T2-MACRODROITE]]/Tableau17[[#This Row],[2017-T2-MACROTOTALE]],"")</f>
        <v>0</v>
      </c>
      <c r="OF27" s="26">
        <f>IFERROR(Tableau17[[#This Row],[2017-T2-MACROCENTRE]]/Tableau17[[#This Row],[2017-T2-MACROTOTALE]],"")</f>
        <v>0.83709273182957389</v>
      </c>
      <c r="OG27" s="26">
        <f>IFERROR(Tableau17[[#This Row],[2017-T2-MACROGAUCHE]]/Tableau17[[#This Row],[2017-T2-MACROTOTALE]],"")</f>
        <v>0</v>
      </c>
      <c r="OH27" s="26">
        <f>IFERROR(Tableau17[[#This Row],[2017-T2-MACROAUTRE]]/Tableau17[[#This Row],[2017-T2-MACROTOTALE]],"")</f>
        <v>0</v>
      </c>
      <c r="OI27" s="26">
        <f>IFERROR(Tableau17[[#This Row],[2019-T1-MACROEXTRDROITE]]/Tableau17[[#This Row],[2019-T1-MACROTOTALE]],"")</f>
        <v>0.10626702997275204</v>
      </c>
      <c r="OJ27" s="26">
        <f>IFERROR(Tableau17[[#This Row],[2019-T1-MACRODROITE]]/Tableau17[[#This Row],[2019-T1-MACROTOTALE]],"")</f>
        <v>6.2670299727520432E-2</v>
      </c>
      <c r="OK27" s="26">
        <f>IFERROR(Tableau17[[#This Row],[2019-T1-MACROCENTRE]]/Tableau17[[#This Row],[2019-T1-MACROTOTALE]],"")</f>
        <v>0.1444141689373297</v>
      </c>
      <c r="OL27" s="26">
        <f>IFERROR(Tableau17[[#This Row],[2019-T1-MACROGAUCHE]]/Tableau17[[#This Row],[2019-T1-MACROTOTALE]],"")</f>
        <v>0.64032697547683926</v>
      </c>
      <c r="OM27" s="26">
        <f>IFERROR(Tableau17[[#This Row],[2019-T1-MACROAUTRE]]/Tableau17[[#This Row],[2019-T1-MACROTOTALE]],"")</f>
        <v>4.632152588555858E-2</v>
      </c>
      <c r="ON27" s="26">
        <f>IFERROR(Tableau17[[#This Row],[2020-T1-MACROEXTRDROITE]]/Tableau17[[#This Row],[2020-T1-MACROTOTALE]],"")</f>
        <v>3.5714285714285712E-2</v>
      </c>
      <c r="OO27" s="26">
        <f>IFERROR(Tableau17[[#This Row],[2020-T1-MACRODROITE]]/Tableau17[[#This Row],[2020-T1-MACROTOTALE]],"")</f>
        <v>0.13636363636363635</v>
      </c>
      <c r="OP27" s="26">
        <f>IFERROR(Tableau17[[#This Row],[2020-T1-MACROCENTRE]]/Tableau17[[#This Row],[2020-T1-MACROTOTALE]],"")</f>
        <v>5.5194805194805192E-2</v>
      </c>
      <c r="OQ27" s="26">
        <f>IFERROR(Tableau17[[#This Row],[2020-T1-MACROGAUCHE]]/Tableau17[[#This Row],[2020-T1-MACROTOTALE]],"")</f>
        <v>0.77272727272727271</v>
      </c>
      <c r="OR27" s="26">
        <f>IFERROR(Tableau17[[#This Row],[2020-T1-MACROAUTRE]]/Tableau17[[#This Row],[2020-T1-MACROTOTALE]],"")</f>
        <v>0</v>
      </c>
      <c r="OS27" s="26">
        <f>IFERROR(Tableau17[[#This Row],[2017 (L)-T1-MACROEXTRDROITE]]/Tableau17[[#This Row],[2017 (L)-T1-MACROTOTALE]],"")</f>
        <v>9.4955489614243327E-2</v>
      </c>
      <c r="OT27" s="26">
        <f>IFERROR(Tableau17[[#This Row],[2017 (L)-T1-MACRODROITE]]/Tableau17[[#This Row],[2017 (L)-T1-MACROTOTALE]],"")</f>
        <v>9.1988130563798218E-2</v>
      </c>
      <c r="OU27" s="26">
        <f>IFERROR(Tableau17[[#This Row],[2017 (L)-T1-MACROCENTRE]]/Tableau17[[#This Row],[2017 (L)-T1-MACROTOTALE]],"")</f>
        <v>0.25519287833827892</v>
      </c>
      <c r="OV27" s="26">
        <f>IFERROR(Tableau17[[#This Row],[2017 (L)-T1-MACROGAUCHE]]/Tableau17[[#This Row],[2017 (L)-T1-MACROTOTALE]],"")</f>
        <v>0.5400593471810089</v>
      </c>
      <c r="OW27" s="26">
        <f>IFERROR(Tableau17[[#This Row],[2017 (L)-T1-MACROAUTRE]]/Tableau17[[#This Row],[2017 (L)-T1-MACROTOTALE]],"")</f>
        <v>1.7804154302670624E-2</v>
      </c>
      <c r="OX27" s="26">
        <f>IFERROR(Tableau17[[#This Row],[2017 (L)-T2-MACROEXTRDROITE]]/Tableau17[[#This Row],[2017 (L)-T2-MACROTOTALE]],"")</f>
        <v>0</v>
      </c>
      <c r="OY27" s="26">
        <f>IFERROR(Tableau17[[#This Row],[2017 (L)-T2-MACRODROITE]]/Tableau17[[#This Row],[2017 (L)-T2-MACROTOTALE]],"")</f>
        <v>0</v>
      </c>
      <c r="OZ27" s="26">
        <f>IFERROR(Tableau17[[#This Row],[2017 (L)-T2-MACROCENTRE]]/Tableau17[[#This Row],[2017 (L)-T2-MACROTOTALE]],"")</f>
        <v>0.41132075471698115</v>
      </c>
      <c r="PA27" s="26">
        <f>IFERROR(Tableau17[[#This Row],[2017 (L)-T2-MACROGAUCHE]]/Tableau17[[#This Row],[2017 (L)-T2-MACROTOTALE]],"")</f>
        <v>0.58867924528301885</v>
      </c>
      <c r="PB27" s="26">
        <f>IFERROR(Tableau17[[#This Row],[2017 (L)-T2-MACROAUTRE]]/Tableau17[[#This Row],[2017 (L)-T2-MACROTOTALE]],"")</f>
        <v>0</v>
      </c>
      <c r="PC27" s="26">
        <f>IFERROR(Tableau17[[#This Row],[2008_T1_PROCUS]]/Tableau17[[#This Row],[2008_T1_INSCRITS]],0)</f>
        <v>1.8992568125516102E-2</v>
      </c>
      <c r="PD27" s="26">
        <f>IFERROR(Tableau17[[#This Row],[2008_T2_PROCUS]]/Tableau17[[#This Row],[2008_T2_INSCRITS]],0)</f>
        <v>2.4772914946325351E-2</v>
      </c>
      <c r="PE27" s="26">
        <f>Tableau17[[#This Row],[2014_T1_PROCUS]]/Tableau17[[#This Row],[2014_T1_INSCRITS]]</f>
        <v>2.5263157894736842E-2</v>
      </c>
      <c r="PF27" s="26">
        <f>IFERROR(Tableau17[[#This Row],[2014_T2_PROCUS]]/Tableau17[[#This Row],[2014_T2_INSCRITS]],0)</f>
        <v>2.2105263157894735E-2</v>
      </c>
    </row>
    <row r="28" spans="1:422" hidden="1" x14ac:dyDescent="0.2">
      <c r="A28" s="1">
        <v>6</v>
      </c>
      <c r="B28" s="1" t="s">
        <v>427</v>
      </c>
      <c r="C28" s="1" t="s">
        <v>464</v>
      </c>
      <c r="D28" s="1" t="s">
        <v>464</v>
      </c>
      <c r="E28" s="1">
        <v>1268</v>
      </c>
      <c r="F28" s="1">
        <v>5.447533</v>
      </c>
      <c r="G28" s="1">
        <v>43.302003999999997</v>
      </c>
      <c r="H28" s="3">
        <v>956</v>
      </c>
      <c r="I28" s="3">
        <v>114</v>
      </c>
      <c r="K28" s="1">
        <v>3</v>
      </c>
      <c r="L28" s="1">
        <v>40</v>
      </c>
      <c r="M28" s="1">
        <v>22</v>
      </c>
      <c r="P28" s="1">
        <v>175</v>
      </c>
      <c r="Q28" s="1">
        <v>9</v>
      </c>
      <c r="R28" s="1">
        <v>67</v>
      </c>
      <c r="S28" s="1">
        <v>28</v>
      </c>
      <c r="T28" s="1">
        <v>24</v>
      </c>
      <c r="U28" s="1">
        <v>368</v>
      </c>
      <c r="V28" s="1">
        <v>1478</v>
      </c>
      <c r="W28" s="1">
        <v>762</v>
      </c>
      <c r="X28" s="1">
        <v>36</v>
      </c>
      <c r="Y28" s="2">
        <v>0.51556157000000002</v>
      </c>
      <c r="Z28" s="1">
        <v>1478</v>
      </c>
      <c r="AA28" s="1">
        <v>815</v>
      </c>
      <c r="AB28" s="1">
        <v>37</v>
      </c>
      <c r="AC28" s="2">
        <v>0.55142084000000002</v>
      </c>
      <c r="AD28" s="1">
        <v>956</v>
      </c>
      <c r="AE28" s="1">
        <v>378</v>
      </c>
      <c r="AF28" s="2">
        <v>0.39539749000000002</v>
      </c>
      <c r="AG28" s="1">
        <f t="shared" si="0"/>
        <v>114</v>
      </c>
      <c r="AH28" s="1">
        <v>1370</v>
      </c>
      <c r="AI28" s="1">
        <v>786</v>
      </c>
      <c r="AJ28" s="1">
        <v>15</v>
      </c>
      <c r="AK28" s="2">
        <v>0.57372263000000001</v>
      </c>
      <c r="AL28" s="1">
        <v>1369</v>
      </c>
      <c r="AM28" s="1">
        <v>853</v>
      </c>
      <c r="AN28" s="1">
        <v>14</v>
      </c>
      <c r="AO28" s="2">
        <v>0.62308253999999996</v>
      </c>
      <c r="AP28" s="1">
        <v>912</v>
      </c>
      <c r="AQ28" s="1">
        <v>375</v>
      </c>
      <c r="AR28" s="2">
        <v>0.41118420999999999</v>
      </c>
      <c r="AS28" s="1">
        <v>912</v>
      </c>
      <c r="AT28" s="1">
        <v>437</v>
      </c>
      <c r="AU28" s="2">
        <v>0.47916667000000002</v>
      </c>
      <c r="AV28" s="1">
        <v>933</v>
      </c>
      <c r="AW28" s="1">
        <v>425</v>
      </c>
      <c r="AX28" s="2">
        <v>0.45551983000000001</v>
      </c>
      <c r="AY28" s="1">
        <v>933</v>
      </c>
      <c r="AZ28" s="1">
        <v>381</v>
      </c>
      <c r="BA28" s="2">
        <v>0.40836012999999999</v>
      </c>
      <c r="BB28" s="1">
        <v>932</v>
      </c>
      <c r="BC28" s="1">
        <v>701</v>
      </c>
      <c r="BD28" s="2">
        <v>0.75214592000000002</v>
      </c>
      <c r="BE28" s="1">
        <v>932</v>
      </c>
      <c r="BF28" s="1">
        <v>651</v>
      </c>
      <c r="BG28" s="2">
        <v>0.69849784999999998</v>
      </c>
      <c r="BH28" s="1">
        <v>931</v>
      </c>
      <c r="BI28" s="1">
        <v>389</v>
      </c>
      <c r="BJ28" s="2">
        <v>0.41783028999999999</v>
      </c>
      <c r="BK28" s="1">
        <v>22</v>
      </c>
      <c r="BM28" s="1">
        <v>7</v>
      </c>
      <c r="BN28" s="1">
        <v>34</v>
      </c>
      <c r="BO28" s="1">
        <v>61</v>
      </c>
      <c r="BP28" s="1">
        <v>240</v>
      </c>
      <c r="BQ28" s="1">
        <v>395</v>
      </c>
      <c r="BR28" s="1">
        <v>759</v>
      </c>
      <c r="BU28" s="1">
        <v>355</v>
      </c>
      <c r="BV28" s="1">
        <v>474</v>
      </c>
      <c r="BW28" s="1">
        <v>829</v>
      </c>
      <c r="BY28" s="1">
        <v>104</v>
      </c>
      <c r="BZ28" s="1">
        <v>39</v>
      </c>
      <c r="CB28" s="1">
        <v>35</v>
      </c>
      <c r="CC28" s="1">
        <v>179</v>
      </c>
      <c r="CD28" s="1">
        <v>241</v>
      </c>
      <c r="CE28" s="1">
        <v>136</v>
      </c>
      <c r="CF28" s="1">
        <v>734</v>
      </c>
      <c r="CG28" s="1">
        <v>230</v>
      </c>
      <c r="CH28" s="1">
        <v>353</v>
      </c>
      <c r="CI28" s="1">
        <v>200</v>
      </c>
      <c r="CJ28" s="1">
        <v>783</v>
      </c>
      <c r="CK28" s="1">
        <v>22</v>
      </c>
      <c r="CL28" s="1">
        <v>11</v>
      </c>
      <c r="CO28" s="1">
        <v>26</v>
      </c>
      <c r="CP28" s="1">
        <v>142</v>
      </c>
      <c r="CT28" s="1">
        <v>78</v>
      </c>
      <c r="CU28" s="1">
        <v>86</v>
      </c>
      <c r="CW28" s="1">
        <v>365</v>
      </c>
      <c r="CY28" s="1">
        <v>178</v>
      </c>
      <c r="DA28" s="1">
        <v>217</v>
      </c>
      <c r="DC28" s="1">
        <v>395</v>
      </c>
      <c r="DD28" s="1">
        <v>9</v>
      </c>
      <c r="DE28" s="1">
        <v>11</v>
      </c>
      <c r="DF28" s="1">
        <v>3</v>
      </c>
      <c r="DG28" s="1">
        <v>2</v>
      </c>
      <c r="DH28" s="1">
        <v>1</v>
      </c>
      <c r="DI28" s="1">
        <v>13</v>
      </c>
      <c r="DJ28" s="1">
        <v>2</v>
      </c>
      <c r="DK28" s="1">
        <v>5</v>
      </c>
      <c r="DL28" s="1">
        <v>48</v>
      </c>
      <c r="DM28" s="1">
        <v>78</v>
      </c>
      <c r="DN28" s="1">
        <v>122</v>
      </c>
      <c r="DP28" s="1">
        <v>2</v>
      </c>
      <c r="DR28" s="1">
        <v>106</v>
      </c>
      <c r="DS28" s="1">
        <v>11</v>
      </c>
      <c r="DU28" s="1">
        <v>413</v>
      </c>
      <c r="DX28" s="1">
        <v>200</v>
      </c>
      <c r="DZ28" s="1">
        <v>146</v>
      </c>
      <c r="EA28" s="1">
        <v>346</v>
      </c>
      <c r="EB28" s="1">
        <v>2</v>
      </c>
      <c r="EC28" s="1">
        <v>5</v>
      </c>
      <c r="ED28" s="1">
        <v>2</v>
      </c>
      <c r="EE28" s="1">
        <v>15</v>
      </c>
      <c r="EF28" s="1">
        <v>107</v>
      </c>
      <c r="EG28" s="1">
        <v>38</v>
      </c>
      <c r="EH28" s="1">
        <v>6</v>
      </c>
      <c r="EI28" s="1">
        <v>194</v>
      </c>
      <c r="EJ28" s="1">
        <v>183</v>
      </c>
      <c r="EK28" s="1">
        <v>135</v>
      </c>
      <c r="EL28" s="1">
        <v>7</v>
      </c>
      <c r="EM28" s="1">
        <v>694</v>
      </c>
      <c r="EN28" s="1">
        <v>236</v>
      </c>
      <c r="EO28" s="1">
        <v>371</v>
      </c>
      <c r="EP28" s="1">
        <v>607</v>
      </c>
      <c r="EQ28" s="1">
        <v>0</v>
      </c>
      <c r="ER28" s="1">
        <v>3</v>
      </c>
      <c r="ES28" s="1">
        <v>6</v>
      </c>
      <c r="ET28" s="1">
        <v>47</v>
      </c>
      <c r="EU28" s="1">
        <v>5</v>
      </c>
      <c r="EV28" s="1">
        <v>115</v>
      </c>
      <c r="EW28" s="1">
        <v>23</v>
      </c>
      <c r="EX28" s="1">
        <v>0</v>
      </c>
      <c r="EY28" s="1">
        <v>10</v>
      </c>
      <c r="EZ28" s="1">
        <v>9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6</v>
      </c>
      <c r="FI28" s="1">
        <v>0</v>
      </c>
      <c r="FJ28" s="1">
        <v>15</v>
      </c>
      <c r="FK28" s="1">
        <v>18</v>
      </c>
      <c r="FL28" s="1">
        <v>0</v>
      </c>
      <c r="FM28" s="1">
        <v>33</v>
      </c>
      <c r="FN28" s="1">
        <v>8</v>
      </c>
      <c r="FO28" s="1">
        <v>2</v>
      </c>
      <c r="FP28" s="1">
        <v>63</v>
      </c>
      <c r="FQ28" s="1">
        <v>1</v>
      </c>
      <c r="FR28" s="1">
        <f>SUM(Tableau17[[#This Row],[2019-T1-ALEXANDRE Audric]:[2019-T1-MARIE Florie]])</f>
        <v>364</v>
      </c>
      <c r="FS28" s="1">
        <v>68</v>
      </c>
      <c r="FT28" s="1">
        <v>262</v>
      </c>
      <c r="FU28" s="1">
        <v>0</v>
      </c>
      <c r="FV28" s="1">
        <v>429</v>
      </c>
      <c r="FW28" s="1">
        <v>0</v>
      </c>
      <c r="FX28" s="1">
        <v>759</v>
      </c>
      <c r="FY28" s="1">
        <v>0</v>
      </c>
      <c r="FZ28" s="1">
        <v>355</v>
      </c>
      <c r="GA28" s="1">
        <v>0</v>
      </c>
      <c r="GB28" s="1">
        <v>474</v>
      </c>
      <c r="GC28" s="1">
        <v>0</v>
      </c>
      <c r="GD28" s="1">
        <v>829</v>
      </c>
      <c r="GE28" s="1">
        <v>179</v>
      </c>
      <c r="GF28" s="1">
        <v>345</v>
      </c>
      <c r="GG28" s="1">
        <v>0</v>
      </c>
      <c r="GH28" s="1">
        <v>210</v>
      </c>
      <c r="GI28" s="1">
        <v>0</v>
      </c>
      <c r="GJ28" s="1">
        <v>734</v>
      </c>
      <c r="GK28" s="1">
        <v>230</v>
      </c>
      <c r="GL28" s="1">
        <v>353</v>
      </c>
      <c r="GM28" s="1">
        <v>0</v>
      </c>
      <c r="GN28" s="1">
        <v>200</v>
      </c>
      <c r="GO28" s="1">
        <v>0</v>
      </c>
      <c r="GP28" s="1">
        <v>783</v>
      </c>
      <c r="GQ28" s="1">
        <v>153</v>
      </c>
      <c r="GR28" s="1">
        <v>78</v>
      </c>
      <c r="GS28" s="1">
        <v>0</v>
      </c>
      <c r="GT28" s="1">
        <v>112</v>
      </c>
      <c r="GU28" s="1">
        <v>22</v>
      </c>
      <c r="GV28" s="1">
        <v>365</v>
      </c>
      <c r="GW28" s="1">
        <v>178</v>
      </c>
      <c r="GX28" s="1">
        <v>217</v>
      </c>
      <c r="GY28" s="1">
        <v>0</v>
      </c>
      <c r="GZ28" s="1">
        <v>0</v>
      </c>
      <c r="HA28" s="1">
        <v>0</v>
      </c>
      <c r="HB28" s="1">
        <v>395</v>
      </c>
      <c r="HC28" s="1">
        <v>216</v>
      </c>
      <c r="HD28" s="1">
        <v>107</v>
      </c>
      <c r="HE28" s="1">
        <v>135</v>
      </c>
      <c r="HF28" s="1">
        <v>230</v>
      </c>
      <c r="HG28" s="1">
        <v>6</v>
      </c>
      <c r="HH28" s="1">
        <v>694</v>
      </c>
      <c r="HI28" s="1">
        <v>236</v>
      </c>
      <c r="HJ28" s="1">
        <v>0</v>
      </c>
      <c r="HK28" s="1">
        <v>371</v>
      </c>
      <c r="HL28" s="1">
        <v>0</v>
      </c>
      <c r="HM28" s="1">
        <v>0</v>
      </c>
      <c r="HN28" s="1">
        <v>607</v>
      </c>
      <c r="HO28" s="1">
        <v>131</v>
      </c>
      <c r="HP28" s="1">
        <v>31</v>
      </c>
      <c r="HQ28" s="1">
        <v>63</v>
      </c>
      <c r="HR28" s="1">
        <v>125</v>
      </c>
      <c r="HS28" s="1">
        <v>24</v>
      </c>
      <c r="HT28" s="1">
        <v>374</v>
      </c>
      <c r="HU28" s="1">
        <v>67</v>
      </c>
      <c r="HV28" s="1">
        <v>215</v>
      </c>
      <c r="HW28" s="1">
        <v>12</v>
      </c>
      <c r="HX28" s="1">
        <v>74</v>
      </c>
      <c r="HY28" s="1">
        <v>0</v>
      </c>
      <c r="HZ28" s="1">
        <v>368</v>
      </c>
      <c r="IA28" s="1">
        <v>83</v>
      </c>
      <c r="IB28" s="1">
        <v>124</v>
      </c>
      <c r="IC28" s="1">
        <v>106</v>
      </c>
      <c r="ID28" s="1">
        <v>89</v>
      </c>
      <c r="IE28" s="1">
        <v>11</v>
      </c>
      <c r="IF28" s="1">
        <v>413</v>
      </c>
      <c r="IG28" s="1">
        <v>0</v>
      </c>
      <c r="IH28" s="1">
        <v>200</v>
      </c>
      <c r="II28" s="1">
        <v>146</v>
      </c>
      <c r="IJ28" s="1">
        <v>0</v>
      </c>
      <c r="IK28" s="1">
        <v>0</v>
      </c>
      <c r="IL28" s="1">
        <v>346</v>
      </c>
      <c r="IM28" s="26">
        <f>IFERROR(Tableau17[[#This Row],[LDIV]]/Tableau17[[#This Row],[Total général]],"")</f>
        <v>0</v>
      </c>
      <c r="IN28" s="26">
        <f>IFERROR(Tableau17[[#This Row],[LDVC]]/Tableau17[[#This Row],[Total général]],"")</f>
        <v>8.152173913043478E-3</v>
      </c>
      <c r="IO28" s="26">
        <f>IFERROR(Tableau17[[#This Row],[LDVD]]/Tableau17[[#This Row],[Total général]],"")</f>
        <v>0.10869565217391304</v>
      </c>
      <c r="IP28" s="26">
        <f>IFERROR(Tableau17[[#This Row],[LDVG]]/Tableau17[[#This Row],[Total général]],"")</f>
        <v>5.9782608695652176E-2</v>
      </c>
      <c r="IQ28" s="26">
        <f>IFERROR(Tableau17[[#This Row],[LEXD]]/Tableau17[[#This Row],[Total général]],"")</f>
        <v>0</v>
      </c>
      <c r="IR28" s="26">
        <f>IFERROR(Tableau17[[#This Row],[LEXG]]/Tableau17[[#This Row],[Total général]],"")</f>
        <v>0</v>
      </c>
      <c r="IS28" s="26">
        <f>IFERROR(Tableau17[[#This Row],[LLR]]/Tableau17[[#This Row],[Total général]],"")</f>
        <v>0.47554347826086957</v>
      </c>
      <c r="IT28" s="26">
        <f>IFERROR(Tableau17[[#This Row],[LREM]]/Tableau17[[#This Row],[Total général]],"")</f>
        <v>2.4456521739130436E-2</v>
      </c>
      <c r="IU28" s="26">
        <f>IFERROR(Tableau17[[#This Row],[LRN]]/Tableau17[[#This Row],[Total général]],"")</f>
        <v>0.18206521739130435</v>
      </c>
      <c r="IV28" s="26">
        <f>IFERROR(Tableau17[[#This Row],[LUG]]/Tableau17[[#This Row],[Total général]],"")</f>
        <v>7.6086956521739135E-2</v>
      </c>
      <c r="IW28" s="26">
        <f>IFERROR(Tableau17[[#This Row],[LVEC]]/Tableau17[[#This Row],[Total général]],"")</f>
        <v>6.5217391304347824E-2</v>
      </c>
      <c r="IX28" s="26">
        <f>IFERROR(Tableau17[[#This Row],[2008-T1-LCMD]]/Tableau17[[#This Row],[2008-T1-TOTAL]],"")</f>
        <v>2.8985507246376812E-2</v>
      </c>
      <c r="IY28" s="26">
        <f>IFERROR(Tableau17[[#This Row],[2008-T1-LDVD]]/Tableau17[[#This Row],[2008-T1-TOTAL]],"")</f>
        <v>0</v>
      </c>
      <c r="IZ28" s="26">
        <f>IFERROR(Tableau17[[#This Row],[2008-T1-LEXD]]/Tableau17[[#This Row],[2008-T1-TOTAL]],"")</f>
        <v>9.22266139657444E-3</v>
      </c>
      <c r="JA28" s="26">
        <f>IFERROR(Tableau17[[#This Row],[2008-T1-LEXG]]/Tableau17[[#This Row],[2008-T1-TOTAL]],"")</f>
        <v>4.4795783926218712E-2</v>
      </c>
      <c r="JB28" s="26">
        <f>IFERROR(Tableau17[[#This Row],[2008-T1-LFN]]/Tableau17[[#This Row],[2008-T1-TOTAL]],"")</f>
        <v>8.0368906455862976E-2</v>
      </c>
      <c r="JC28" s="26">
        <f>IFERROR(Tableau17[[#This Row],[2008-T1-LMAJ]]/Tableau17[[#This Row],[2008-T1-TOTAL]],"")</f>
        <v>0.31620553359683795</v>
      </c>
      <c r="JD28" s="26">
        <f>IFERROR(Tableau17[[#This Row],[2008-T1-LUG]]/Tableau17[[#This Row],[2008-T1-TOTAL]],"")</f>
        <v>0.52042160737812915</v>
      </c>
      <c r="JE28" s="26">
        <f>IFERROR(Tableau17[[#This Row],[2008-T2-LFN]]/Tableau17[[#This Row],[2008-T2-TOTAL]],"")</f>
        <v>0</v>
      </c>
      <c r="JF28" s="26">
        <f>IFERROR(Tableau17[[#This Row],[2008-T2-LGC]]/Tableau17[[#This Row],[2008-T2-TOTAL]],"")</f>
        <v>0</v>
      </c>
      <c r="JG28" s="26">
        <f>IFERROR(Tableau17[[#This Row],[2008-T2-LMAJ]]/Tableau17[[#This Row],[2008-T2-TOTAL]],"")</f>
        <v>0.428226779252111</v>
      </c>
      <c r="JH28" s="26">
        <f>IFERROR(Tableau17[[#This Row],[2008-T2-LUG]]/Tableau17[[#This Row],[2008-T2-TOTAL]],"")</f>
        <v>0.57177322074788905</v>
      </c>
      <c r="JI28" s="26">
        <f>IFERROR(Tableau17[[#This Row],[2014-T1-LDIV]]/Tableau17[[#This Row],[2014-T1-TOTAL]],"")</f>
        <v>0</v>
      </c>
      <c r="JJ28" s="26">
        <f>IFERROR(Tableau17[[#This Row],[2014-T1-LDVD]]/Tableau17[[#This Row],[2014-T1-TOTAL]],"")</f>
        <v>0.14168937329700274</v>
      </c>
      <c r="JK28" s="26">
        <f>IFERROR(Tableau17[[#This Row],[2014-T1-LDVG]]/Tableau17[[#This Row],[2014-T1-TOTAL]],"")</f>
        <v>5.3133514986376022E-2</v>
      </c>
      <c r="JL28" s="26">
        <f>IFERROR(Tableau17[[#This Row],[2014-T1-LEXG]]/Tableau17[[#This Row],[2014-T1-TOTAL]],"")</f>
        <v>0</v>
      </c>
      <c r="JM28" s="26">
        <f>IFERROR(Tableau17[[#This Row],[2014-T1-LFG]]/Tableau17[[#This Row],[2014-T1-TOTAL]],"")</f>
        <v>4.7683923705722074E-2</v>
      </c>
      <c r="JN28" s="26">
        <f>IFERROR(Tableau17[[#This Row],[2014-T1-LFN]]/Tableau17[[#This Row],[2014-T1-TOTAL]],"")</f>
        <v>0.2438692098092643</v>
      </c>
      <c r="JO28" s="26">
        <f>IFERROR(Tableau17[[#This Row],[2014-T1-LUD]]/Tableau17[[#This Row],[2014-T1-TOTAL]],"")</f>
        <v>0.32833787465940056</v>
      </c>
      <c r="JP28" s="26">
        <f>IFERROR(Tableau17[[#This Row],[2014-T1-LUG]]/Tableau17[[#This Row],[2014-T1-TOTAL]],"")</f>
        <v>0.18528610354223432</v>
      </c>
      <c r="JQ28" s="26">
        <f>IFERROR(Tableau17[[#This Row],[2014-T2-LFN]]/Tableau17[[#This Row],[2014-T2-TOTAL]],"")</f>
        <v>0.29374201787994891</v>
      </c>
      <c r="JR28" s="26">
        <f>IFERROR(Tableau17[[#This Row],[2014-T2-LUD]]/Tableau17[[#This Row],[2014-T2-TOTAL]],"")</f>
        <v>0.45083014048531289</v>
      </c>
      <c r="JS28" s="26">
        <f>IFERROR(Tableau17[[#This Row],[2014-T2-LUG]]/Tableau17[[#This Row],[2014-T2-TOTAL]],"")</f>
        <v>0.2554278416347382</v>
      </c>
      <c r="JT28" s="26">
        <f>IFERROR(Tableau17[[#This Row],[2015-T1-BC-DIV]]/Tableau17[[#This Row],[2015-T1-TOTAL]],"")</f>
        <v>6.0273972602739728E-2</v>
      </c>
      <c r="JU28" s="26">
        <f>IFERROR(Tableau17[[#This Row],[2015-T1-BC-DLF]]/Tableau17[[#This Row],[2015-T1-TOTAL]],"")</f>
        <v>3.0136986301369864E-2</v>
      </c>
      <c r="JV28" s="26">
        <f>IFERROR(Tableau17[[#This Row],[2015-T1-BC-DVD]]/Tableau17[[#This Row],[2015-T1-TOTAL]],"")</f>
        <v>0</v>
      </c>
      <c r="JW28" s="26">
        <f>IFERROR(Tableau17[[#This Row],[2015-T1-BC-DVG]]/Tableau17[[#This Row],[2015-T1-TOTAL]],"")</f>
        <v>0</v>
      </c>
      <c r="JX28" s="26">
        <f>IFERROR(Tableau17[[#This Row],[2015-T1-BC-FG]]/Tableau17[[#This Row],[2015-T1-TOTAL]],"")</f>
        <v>7.1232876712328766E-2</v>
      </c>
      <c r="JY28" s="26">
        <f>IFERROR(Tableau17[[#This Row],[2015-T1-BC-FN]]/Tableau17[[#This Row],[2015-T1-TOTAL]],"")</f>
        <v>0.38904109589041097</v>
      </c>
      <c r="JZ28" s="26">
        <f>IFERROR(Tableau17[[#This Row],[2015-T1-BC-MDM]]/Tableau17[[#This Row],[2015-T1-TOTAL]],"")</f>
        <v>0</v>
      </c>
      <c r="KA28" s="26">
        <f>IFERROR(Tableau17[[#This Row],[2015-T1-BC-RDG]]/Tableau17[[#This Row],[2015-T1-TOTAL]],"")</f>
        <v>0</v>
      </c>
      <c r="KB28" s="26">
        <f>IFERROR(Tableau17[[#This Row],[2015-T1-BC-SOC]]/Tableau17[[#This Row],[2015-T1-TOTAL]],"")</f>
        <v>0</v>
      </c>
      <c r="KC28" s="26">
        <f>IFERROR(Tableau17[[#This Row],[2015-T1-BC-UD]]/Tableau17[[#This Row],[2015-T1-TOTAL]],"")</f>
        <v>0.21369863013698631</v>
      </c>
      <c r="KD28" s="26">
        <f>IFERROR(Tableau17[[#This Row],[2015-T1-BC-UG]]/Tableau17[[#This Row],[2015-T1-TOTAL]],"")</f>
        <v>0.23561643835616439</v>
      </c>
      <c r="KE28" s="26">
        <f>IFERROR(Tableau17[[#This Row],[2015-T1-BC-VEC]]/Tableau17[[#This Row],[2015-T1-TOTAL]],"")</f>
        <v>0</v>
      </c>
      <c r="KF28" s="26">
        <f>IFERROR(Tableau17[[#This Row],[2015-T2-BC-DVG]]/Tableau17[[#This Row],[2015-T2-TOTAL]],"")</f>
        <v>0</v>
      </c>
      <c r="KG28" s="26">
        <f>IFERROR(Tableau17[[#This Row],[2015-T2-BC-FN]]/Tableau17[[#This Row],[2015-T2-TOTAL]],"")</f>
        <v>0.45063291139240508</v>
      </c>
      <c r="KH28" s="26">
        <f>IFERROR(Tableau17[[#This Row],[2015-T2-BC-SOC]]/Tableau17[[#This Row],[2015-T2-TOTAL]],"")</f>
        <v>0</v>
      </c>
      <c r="KI28" s="26">
        <f>IFERROR(Tableau17[[#This Row],[2015-T2-BC-UD]]/Tableau17[[#This Row],[2015-T2-TOTAL]],"")</f>
        <v>0.54936708860759498</v>
      </c>
      <c r="KJ28" s="26">
        <f>IFERROR(Tableau17[[#This Row],[2015-T2-BC-UG]]/Tableau17[[#This Row],[2015-T2-TOTAL]],"")</f>
        <v>0</v>
      </c>
      <c r="KK28" s="26">
        <f>IFERROR(Tableau17[[#This Row],[2017 (L)-T1-COM]]/Tableau17[[#This Row],[2017 (L)-T1-TOTAL]],"")</f>
        <v>2.1791767554479417E-2</v>
      </c>
      <c r="KL28" s="26">
        <f>IFERROR(Tableau17[[#This Row],[2017 (L)-T1-DIV]]/Tableau17[[#This Row],[2017 (L)-T1-TOTAL]],"")</f>
        <v>2.6634382566585957E-2</v>
      </c>
      <c r="KM28" s="26">
        <f>IFERROR(Tableau17[[#This Row],[2017 (L)-T1-DLF]]/Tableau17[[#This Row],[2017 (L)-T1-TOTAL]],"")</f>
        <v>7.2639225181598066E-3</v>
      </c>
      <c r="KN28" s="26">
        <f>IFERROR(Tableau17[[#This Row],[2017 (L)-T1-DVD]]/Tableau17[[#This Row],[2017 (L)-T1-TOTAL]],"")</f>
        <v>4.8426150121065378E-3</v>
      </c>
      <c r="KO28" s="26">
        <f>IFERROR(Tableau17[[#This Row],[2017 (L)-T1-DVG]]/Tableau17[[#This Row],[2017 (L)-T1-TOTAL]],"")</f>
        <v>2.4213075060532689E-3</v>
      </c>
      <c r="KP28" s="26">
        <f>IFERROR(Tableau17[[#This Row],[2017 (L)-T1-ECO]]/Tableau17[[#This Row],[2017 (L)-T1-TOTAL]],"")</f>
        <v>3.1476997578692496E-2</v>
      </c>
      <c r="KQ28" s="26">
        <f>IFERROR(Tableau17[[#This Row],[2017 (L)-T1-EXD]]/Tableau17[[#This Row],[2017 (L)-T1-TOTAL]],"")</f>
        <v>4.8426150121065378E-3</v>
      </c>
      <c r="KR28" s="26">
        <f>IFERROR(Tableau17[[#This Row],[2017 (L)-T1-EXG]]/Tableau17[[#This Row],[2017 (L)-T1-TOTAL]],"")</f>
        <v>1.2106537530266344E-2</v>
      </c>
      <c r="KS28" s="26">
        <f>IFERROR(Tableau17[[#This Row],[2017 (L)-T1-FI]]/Tableau17[[#This Row],[2017 (L)-T1-TOTAL]],"")</f>
        <v>0.11622276029055691</v>
      </c>
      <c r="KT28" s="26">
        <f>IFERROR(Tableau17[[#This Row],[2017 (L)-T1-FN]]/Tableau17[[#This Row],[2017 (L)-T1-TOTAL]],"")</f>
        <v>0.18886198547215496</v>
      </c>
      <c r="KU28" s="26">
        <f>IFERROR(Tableau17[[#This Row],[2017 (L)-T1-LR]]/Tableau17[[#This Row],[2017 (L)-T1-TOTAL]],"")</f>
        <v>0.29539951573849876</v>
      </c>
      <c r="KV28" s="26">
        <f>IFERROR(Tableau17[[#This Row],[2017 (L)-T1-MDM]]/Tableau17[[#This Row],[2017 (L)-T1-TOTAL]],"")</f>
        <v>0</v>
      </c>
      <c r="KW28" s="26">
        <f>IFERROR(Tableau17[[#This Row],[2017 (L)-T1-RDG]]/Tableau17[[#This Row],[2017 (L)-T1-TOTAL]],"")</f>
        <v>4.8426150121065378E-3</v>
      </c>
      <c r="KX28" s="26">
        <f>IFERROR(Tableau17[[#This Row],[2017 (L)-T1-REG]]/Tableau17[[#This Row],[2017 (L)-T1-TOTAL]],"")</f>
        <v>0</v>
      </c>
      <c r="KY28" s="26">
        <f>IFERROR(Tableau17[[#This Row],[2017 (L)-T1-REM]]/Tableau17[[#This Row],[2017 (L)-T1-TOTAL]],"")</f>
        <v>0.2566585956416465</v>
      </c>
      <c r="KZ28" s="26">
        <f>IFERROR(Tableau17[[#This Row],[2017 (L)-T1-SOC]]/Tableau17[[#This Row],[2017 (L)-T1-TOTAL]],"")</f>
        <v>2.6634382566585957E-2</v>
      </c>
      <c r="LA28" s="26">
        <f>IFERROR(Tableau17[[#This Row],[2017 (L)-T1-UDI]]/Tableau17[[#This Row],[2017 (L)-T1-TOTAL]],"")</f>
        <v>0</v>
      </c>
      <c r="LB28" s="26">
        <f>IFERROR(Tableau17[[#This Row],[2017 (L)-T2-FI]]/Tableau17[[#This Row],[2017 (L)-T2-TOTAL]],"")</f>
        <v>0</v>
      </c>
      <c r="LC28" s="26">
        <f>IFERROR(Tableau17[[#This Row],[2017 (L)-T2-FN]]/Tableau17[[#This Row],[2017 (L)-T2-TOTAL]],"")</f>
        <v>0</v>
      </c>
      <c r="LD28" s="26">
        <f>IFERROR(Tableau17[[#This Row],[2017 (L)-T2-LR]]/Tableau17[[#This Row],[2017 (L)-T2-TOTAL]],"")</f>
        <v>0.5780346820809249</v>
      </c>
      <c r="LE28" s="26">
        <f>IFERROR(Tableau17[[#This Row],[2017 (L)-T2-MDM]]/Tableau17[[#This Row],[2017 (L)-T2-TOTAL]],"")</f>
        <v>0</v>
      </c>
      <c r="LF28" s="26">
        <f>IFERROR(Tableau17[[#This Row],[2017 (L)-T2-REM]]/Tableau17[[#This Row],[2017 (L)-T2-TOTAL]],"")</f>
        <v>0.42196531791907516</v>
      </c>
      <c r="LG28" s="26">
        <f>IFERROR(Tableau17[[#This Row],[2017-T1-ARTHAUD Nathalie]]/Tableau17[[#This Row],[2017-T1-TOTAL]],"")</f>
        <v>2.881844380403458E-3</v>
      </c>
      <c r="LH28" s="26">
        <f>IFERROR(Tableau17[[#This Row],[2017-T1-ASSELINEAU Fran]]/Tableau17[[#This Row],[2017-T1-TOTAL]],"")</f>
        <v>7.2046109510086453E-3</v>
      </c>
      <c r="LI28" s="26">
        <f>IFERROR(Tableau17[[#This Row],[2017-T1-CHEMINADE Jacques]]/Tableau17[[#This Row],[2017-T1-TOTAL]],"")</f>
        <v>2.881844380403458E-3</v>
      </c>
      <c r="LJ28" s="26">
        <f>IFERROR(Tableau17[[#This Row],[2017-T1-DUPONT-AIGNAN Nicolas]]/Tableau17[[#This Row],[2017-T1-TOTAL]],"")</f>
        <v>2.1613832853025938E-2</v>
      </c>
      <c r="LK28" s="26">
        <f>IFERROR(Tableau17[[#This Row],[2017-T1-FILLON Fran]]/Tableau17[[#This Row],[2017-T1-TOTAL]],"")</f>
        <v>0.15417867435158503</v>
      </c>
      <c r="LL28" s="26">
        <f>IFERROR(Tableau17[[#This Row],[2017-T1-HAMON Beno]]/Tableau17[[#This Row],[2017-T1-TOTAL]],"")</f>
        <v>5.4755043227665709E-2</v>
      </c>
      <c r="LM28" s="26">
        <f>IFERROR(Tableau17[[#This Row],[2017-T1-LASSALLE Jean]]/Tableau17[[#This Row],[2017-T1-TOTAL]],"")</f>
        <v>8.6455331412103754E-3</v>
      </c>
      <c r="LN28" s="26">
        <f>IFERROR(Tableau17[[#This Row],[2017-T1-LE PEN Marine]]/Tableau17[[#This Row],[2017-T1-TOTAL]],"")</f>
        <v>0.27953890489913547</v>
      </c>
      <c r="LO28" s="26">
        <f>IFERROR(Tableau17[[#This Row],[2017-T1-M Jean-Luc]]/Tableau17[[#This Row],[2017-T1-TOTAL]],"")</f>
        <v>0.26368876080691644</v>
      </c>
      <c r="LP28" s="26">
        <f>IFERROR(Tableau17[[#This Row],[2017-T1-MACRON Emmanuel]]/Tableau17[[#This Row],[2017-T1-TOTAL]],"")</f>
        <v>0.19452449567723343</v>
      </c>
      <c r="LQ28" s="26">
        <f>IFERROR(Tableau17[[#This Row],[2017-T1-POUTOU Philippe]]/Tableau17[[#This Row],[2017-T1-TOTAL]],"")</f>
        <v>1.0086455331412104E-2</v>
      </c>
      <c r="LR28" s="26">
        <f>IFERROR(Tableau17[[#This Row],[2017-T2-LE PEN Marine]]/Tableau17[[#This Row],[2017-T2-TOTAL]],"")</f>
        <v>0.38879736408566723</v>
      </c>
      <c r="LS28" s="26">
        <f>IFERROR(Tableau17[[#This Row],[2017-T2-MACRON Emmanuel]]/Tableau17[[#This Row],[2017-T2-TOTAL]],"")</f>
        <v>0.61120263591433277</v>
      </c>
      <c r="LT28" s="26">
        <f>IFERROR(Tableau17[[#This Row],[2019-T1-ALEXANDRE Audric]]/Tableau17[[#This Row],[2019-T1-TOTAL]],"")</f>
        <v>0</v>
      </c>
      <c r="LU28" s="26">
        <f>IFERROR(Tableau17[[#This Row],[2019-T1-ARTHAUD Nathalie]]/Tableau17[[#This Row],[2019-T1-TOTAL]],"")</f>
        <v>8.241758241758242E-3</v>
      </c>
      <c r="LV28" s="26">
        <f>IFERROR(Tableau17[[#This Row],[2019-T1-ASSELINEAU François]]/Tableau17[[#This Row],[2019-T1-TOTAL]],"")</f>
        <v>1.6483516483516484E-2</v>
      </c>
      <c r="LW28" s="26">
        <f>IFERROR(Tableau17[[#This Row],[2019-T1-AUBRY Manon]]/Tableau17[[#This Row],[2019-T1-TOTAL]],"")</f>
        <v>0.12912087912087913</v>
      </c>
      <c r="LX28" s="26">
        <f>IFERROR(Tableau17[[#This Row],[2019-T1-AZERGUI Nagib]]/Tableau17[[#This Row],[2019-T1-TOTAL]],"")</f>
        <v>1.3736263736263736E-2</v>
      </c>
      <c r="LY28" s="26">
        <f>IFERROR(Tableau17[[#This Row],[2019-T1-BARDELLA Jordan]]/Tableau17[[#This Row],[2019-T1-TOTAL]],"")</f>
        <v>0.31593406593406592</v>
      </c>
      <c r="LZ28" s="26">
        <f>IFERROR(Tableau17[[#This Row],[2019-T1-BELLAMY François-Xavier]]/Tableau17[[#This Row],[2019-T1-TOTAL]],"")</f>
        <v>6.3186813186813184E-2</v>
      </c>
      <c r="MA28" s="26">
        <f>IFERROR(Tableau17[[#This Row],[2019-T1-BIDOU Olivier]]/Tableau17[[#This Row],[2019-T1-TOTAL]],"")</f>
        <v>0</v>
      </c>
      <c r="MB28" s="26">
        <f>IFERROR(Tableau17[[#This Row],[2019-T1-BOURG Dominique]]/Tableau17[[#This Row],[2019-T1-TOTAL]],"")</f>
        <v>2.7472527472527472E-2</v>
      </c>
      <c r="MC28" s="26">
        <f>IFERROR(Tableau17[[#This Row],[2019-T1-BROSSAT Ian]]/Tableau17[[#This Row],[2019-T1-TOTAL]],"")</f>
        <v>2.4725274725274724E-2</v>
      </c>
      <c r="MD28" s="26">
        <f>IFERROR(Tableau17[[#This Row],[2019-T1-CAILLAUD Sophie]]/Tableau17[[#This Row],[2019-T1-TOTAL]],"")</f>
        <v>0</v>
      </c>
      <c r="ME28" s="26">
        <f>IFERROR(Tableau17[[#This Row],[2019-T1-CAMUS Renaud]]/Tableau17[[#This Row],[2019-T1-TOTAL]],"")</f>
        <v>0</v>
      </c>
      <c r="MF28" s="26">
        <f>IFERROR(Tableau17[[#This Row],[2019-T1-CHALENÇON Christophe]]/Tableau17[[#This Row],[2019-T1-TOTAL]],"")</f>
        <v>0</v>
      </c>
      <c r="MG28" s="26">
        <f>IFERROR(Tableau17[[#This Row],[2019-T1-CORBET Cathy Denise Ginette]]/Tableau17[[#This Row],[2019-T1-TOTAL]],"")</f>
        <v>0</v>
      </c>
      <c r="MH28" s="26">
        <f>IFERROR(Tableau17[[#This Row],[2019-T1-DE PREVOISIN Robert]]/Tableau17[[#This Row],[2019-T1-TOTAL]],"")</f>
        <v>0</v>
      </c>
      <c r="MI28" s="26">
        <f>IFERROR(Tableau17[[#This Row],[2019-T1-DELFEL Thérèse]]/Tableau17[[#This Row],[2019-T1-TOTAL]],"")</f>
        <v>0</v>
      </c>
      <c r="MJ28" s="26">
        <f>IFERROR(Tableau17[[#This Row],[2019-T1-DIEUMEGARD Pierre]]/Tableau17[[#This Row],[2019-T1-TOTAL]],"")</f>
        <v>0</v>
      </c>
      <c r="MK28" s="26">
        <f>IFERROR(Tableau17[[#This Row],[2019-T1-DUPONT-AIGNAN Nicolas]]/Tableau17[[#This Row],[2019-T1-TOTAL]],"")</f>
        <v>1.6483516483516484E-2</v>
      </c>
      <c r="ML28" s="26">
        <f>IFERROR(Tableau17[[#This Row],[2019-T1-GERNIGON Yves]]/Tableau17[[#This Row],[2019-T1-TOTAL]],"")</f>
        <v>0</v>
      </c>
      <c r="MM28" s="26">
        <f>IFERROR(Tableau17[[#This Row],[2019-T1-GLUCKSMANN Raphaël]]/Tableau17[[#This Row],[2019-T1-TOTAL]],"")</f>
        <v>4.1208791208791208E-2</v>
      </c>
      <c r="MN28" s="26">
        <f>IFERROR(Tableau17[[#This Row],[2019-T1-HAMON Benoît]]/Tableau17[[#This Row],[2019-T1-TOTAL]],"")</f>
        <v>4.9450549450549448E-2</v>
      </c>
      <c r="MO28" s="26">
        <f>IFERROR(Tableau17[[#This Row],[2019-T1-HELGEN Gilles]]/Tableau17[[#This Row],[2019-T1-TOTAL]],"")</f>
        <v>0</v>
      </c>
      <c r="MP28" s="26">
        <f>IFERROR(Tableau17[[#This Row],[2019-T1-JADOT Yannick]]/Tableau17[[#This Row],[2019-T1-TOTAL]],"")</f>
        <v>9.0659340659340656E-2</v>
      </c>
      <c r="MQ28" s="26">
        <f>IFERROR(Tableau17[[#This Row],[2019-T1-LAGARDE Jean-Christophe]]/Tableau17[[#This Row],[2019-T1-TOTAL]],"")</f>
        <v>2.197802197802198E-2</v>
      </c>
      <c r="MR28" s="26">
        <f>IFERROR(Tableau17[[#This Row],[2019-T1-LALANNE Francis]]/Tableau17[[#This Row],[2019-T1-TOTAL]],"")</f>
        <v>5.4945054945054949E-3</v>
      </c>
      <c r="MS28" s="26">
        <f>IFERROR(Tableau17[[#This Row],[2019-T1-LOISEAU Nathalie]]/Tableau17[[#This Row],[2019-T1-TOTAL]],"")</f>
        <v>0.17307692307692307</v>
      </c>
      <c r="MT28" s="26">
        <f>IFERROR(Tableau17[[#This Row],[2019-T1-MARIE Florie]]/Tableau17[[#This Row],[2019-T1-TOTAL]],"")</f>
        <v>2.7472527472527475E-3</v>
      </c>
      <c r="MU28" s="26">
        <f>IFERROR(Tableau17[[#This Row],[2008-T1-MACROEXTRDROITE]]/Tableau17[[#This Row],[2008-T1-MACROTOTALE]],"")</f>
        <v>8.9591567852437423E-2</v>
      </c>
      <c r="MV28" s="26">
        <f>IFERROR(Tableau17[[#This Row],[2008-T1-MACRODROITE]]/Tableau17[[#This Row],[2008-T1-MACROTOTALE]],"")</f>
        <v>0.34519104084321478</v>
      </c>
      <c r="MW28" s="26">
        <f>IFERROR(Tableau17[[#This Row],[2008-T1-MACROCENTRE]]/Tableau17[[#This Row],[2008-T1-MACROTOTALE]],"")</f>
        <v>0</v>
      </c>
      <c r="MX28" s="26">
        <f>IFERROR(Tableau17[[#This Row],[2008-T1-MACROGAUCHE]]/Tableau17[[#This Row],[2008-T1-MACROTOTALE]],"")</f>
        <v>0.56521739130434778</v>
      </c>
      <c r="MY28" s="26">
        <f>IFERROR(Tableau17[[#This Row],[2008-T1-MACROAUTRE]]/Tableau17[[#This Row],[2008-T1-MACROTOTALE]],"")</f>
        <v>0</v>
      </c>
      <c r="MZ28" s="26">
        <f>IFERROR(Tableau17[[#This Row],[2008-T2-MACROEXTRDROITE]]/Tableau17[[#This Row],[2008-T2-MACROTOTALE]],"")</f>
        <v>0</v>
      </c>
      <c r="NA28" s="26">
        <f>IFERROR(Tableau17[[#This Row],[2008-T2-MACRODROITE]]/Tableau17[[#This Row],[2008-T2-MACROTOTALE]],"")</f>
        <v>0.428226779252111</v>
      </c>
      <c r="NB28" s="26">
        <f>IFERROR(Tableau17[[#This Row],[2008-T2-MACROCENTRE]]/Tableau17[[#This Row],[2008-T2-MACROTOTALE]],"")</f>
        <v>0</v>
      </c>
      <c r="NC28" s="26">
        <f>IFERROR(Tableau17[[#This Row],[2008-T2-MACROGAUCHE]]/Tableau17[[#This Row],[2008-T2-MACROTOTALE]],"")</f>
        <v>0.57177322074788905</v>
      </c>
      <c r="ND28" s="26">
        <f>IFERROR(Tableau17[[#This Row],[2008-T2-MACROAUTRE]]/Tableau17[[#This Row],[2008-T2-MACROTOTALE]],"")</f>
        <v>0</v>
      </c>
      <c r="NE28" s="26">
        <f>IFERROR(Tableau17[[#This Row],[2014-T1-MACROEXTRDROITE]]/Tableau17[[#This Row],[2014-T1-MACROTOTALE]],"")</f>
        <v>0.2438692098092643</v>
      </c>
      <c r="NF28" s="26">
        <f>IFERROR(Tableau17[[#This Row],[2014-T1-MACRODROITE]]/Tableau17[[#This Row],[2014-T1-MACROTOTALE]],"")</f>
        <v>0.47002724795640327</v>
      </c>
      <c r="NG28" s="26">
        <f>IFERROR(Tableau17[[#This Row],[2014-T1-MACROCENTRE]]/Tableau17[[#This Row],[2014-T1-MACROTOTALE]],"")</f>
        <v>0</v>
      </c>
      <c r="NH28" s="26">
        <f>IFERROR(Tableau17[[#This Row],[2014-T1-MACROGAUCHE]]/Tableau17[[#This Row],[2014-T1-MACROTOTALE]],"")</f>
        <v>0.28610354223433243</v>
      </c>
      <c r="NI28" s="26">
        <f>IFERROR(Tableau17[[#This Row],[2014-T1-MACROAUTRE]]/Tableau17[[#This Row],[2014-T1-MACROTOTALE]],"")</f>
        <v>0</v>
      </c>
      <c r="NJ28" s="26">
        <f>IFERROR(Tableau17[[#This Row],[2014-T2-MACROEXTRDROITE]]/Tableau17[[#This Row],[2014-T2-MACROTOTALE]],"")</f>
        <v>0.29374201787994891</v>
      </c>
      <c r="NK28" s="26">
        <f>IFERROR(Tableau17[[#This Row],[2014-T2-MACRODROITE]]/Tableau17[[#This Row],[2014-T2-MACROTOTALE]],"")</f>
        <v>0.45083014048531289</v>
      </c>
      <c r="NL28" s="26">
        <f>IFERROR(Tableau17[[#This Row],[2014-T2-MACROCENTRE]]/Tableau17[[#This Row],[2014-T2-MACROTOTALE]],"")</f>
        <v>0</v>
      </c>
      <c r="NM28" s="26">
        <f>IFERROR(Tableau17[[#This Row],[2014-T2-MACROGAUCHE]]/Tableau17[[#This Row],[2014-T2-MACROTOTALE]],"")</f>
        <v>0.2554278416347382</v>
      </c>
      <c r="NN28" s="26">
        <f>IFERROR(Tableau17[[#This Row],[2014-T2-MACROAUTRE]]/Tableau17[[#This Row],[2014-T2-MACROTOTALE]],"")</f>
        <v>0</v>
      </c>
      <c r="NO28" s="26">
        <f>IFERROR( Tableau17[[#This Row],[2015-T1-MACROEXTRDROITE]]/Tableau17[[#This Row],[2015-T1-MACROTOTALE]],"")</f>
        <v>0.41917808219178082</v>
      </c>
      <c r="NP28" s="26">
        <f>IFERROR(Tableau17[[#This Row],[2015-T1-MACRODROITE]]/Tableau17[[#This Row],[2015-T1-MACROTOTALE]],"")</f>
        <v>0.21369863013698631</v>
      </c>
      <c r="NQ28" s="26">
        <f>IFERROR(Tableau17[[#This Row],[2015-T1-MACROCENTRE]]/Tableau17[[#This Row],[2015-T1-MACROTOTALE]],"")</f>
        <v>0</v>
      </c>
      <c r="NR28" s="26">
        <f>IFERROR(Tableau17[[#This Row],[2015-T1-MACROGAUCHE]]/Tableau17[[#This Row],[2015-T1-MACROTOTALE]],"")</f>
        <v>0.30684931506849317</v>
      </c>
      <c r="NS28" s="26">
        <f>IFERROR(Tableau17[[#This Row],[2015-T1-MACROAUTRE]]/Tableau17[[#This Row],[2015-T1-MACROTOTALE]],"")</f>
        <v>6.0273972602739728E-2</v>
      </c>
      <c r="NT28" s="26">
        <f>IFERROR(Tableau17[[#This Row],[2015-T2-MACROEXTRDROITE]]/Tableau17[[#This Row],[2015-T2-MACROTOTALE]],"")</f>
        <v>0.45063291139240508</v>
      </c>
      <c r="NU28" s="26">
        <f>IFERROR(Tableau17[[#This Row],[2015-T2-MACRODROITE]]/Tableau17[[#This Row],[2015-T2-MACROTOTALE]],"")</f>
        <v>0.54936708860759498</v>
      </c>
      <c r="NV28" s="26">
        <f>IFERROR(Tableau17[[#This Row],[2015-T2-MACROCENTRE]]/Tableau17[[#This Row],[2015-T2-MACROTOTALE]],"")</f>
        <v>0</v>
      </c>
      <c r="NW28" s="26">
        <f>IFERROR(Tableau17[[#This Row],[2015-T2-MACROGAUCHE]]/Tableau17[[#This Row],[2015-T2-MACROTOTALE]],"")</f>
        <v>0</v>
      </c>
      <c r="NX28" s="26">
        <f>IFERROR(Tableau17[[#This Row],[2015-T2-MACROAUTRE]]/Tableau17[[#This Row],[2015-T2-MACROTOTALE]],"")</f>
        <v>0</v>
      </c>
      <c r="NY28" s="26">
        <f>IFERROR(Tableau17[[#This Row],[2017-T1-MACROEXTRDROITE]]/Tableau17[[#This Row],[2017-T1-MACROTOTALE]],"")</f>
        <v>0.31123919308357351</v>
      </c>
      <c r="NZ28" s="26">
        <f>IFERROR(Tableau17[[#This Row],[2017-T1-MACRODROITE]]/Tableau17[[#This Row],[2017-T1-MACROTOTALE]],"")</f>
        <v>0.15417867435158503</v>
      </c>
      <c r="OA28" s="26">
        <f>IFERROR(Tableau17[[#This Row],[2017-T1-MACROCENTRE]]/Tableau17[[#This Row],[2017-T1-MACROTOTALE]],"")</f>
        <v>0.19452449567723343</v>
      </c>
      <c r="OB28" s="26">
        <f>IFERROR(Tableau17[[#This Row],[2017-T1-MACROGAUCHE]]/Tableau17[[#This Row],[2017-T1-MACROTOTALE]],"")</f>
        <v>0.33141210374639768</v>
      </c>
      <c r="OC28" s="26">
        <f>IFERROR(Tableau17[[#This Row],[2017-T1-MACROAUTRE]]/Tableau17[[#This Row],[2017-T1-MACROTOTALE]],"")</f>
        <v>8.6455331412103754E-3</v>
      </c>
      <c r="OD28" s="26">
        <f>IFERROR(Tableau17[[#This Row],[2017-T2-MACROEXTRDROITE]]/Tableau17[[#This Row],[2017-T2-MACROTOTALE]],"")</f>
        <v>0.38879736408566723</v>
      </c>
      <c r="OE28" s="26">
        <f>IFERROR(Tableau17[[#This Row],[2017-T2-MACRODROITE]]/Tableau17[[#This Row],[2017-T2-MACROTOTALE]],"")</f>
        <v>0</v>
      </c>
      <c r="OF28" s="26">
        <f>IFERROR(Tableau17[[#This Row],[2017-T2-MACROCENTRE]]/Tableau17[[#This Row],[2017-T2-MACROTOTALE]],"")</f>
        <v>0.61120263591433277</v>
      </c>
      <c r="OG28" s="26">
        <f>IFERROR(Tableau17[[#This Row],[2017-T2-MACROGAUCHE]]/Tableau17[[#This Row],[2017-T2-MACROTOTALE]],"")</f>
        <v>0</v>
      </c>
      <c r="OH28" s="26">
        <f>IFERROR(Tableau17[[#This Row],[2017-T2-MACROAUTRE]]/Tableau17[[#This Row],[2017-T2-MACROTOTALE]],"")</f>
        <v>0</v>
      </c>
      <c r="OI28" s="26">
        <f>IFERROR(Tableau17[[#This Row],[2019-T1-MACROEXTRDROITE]]/Tableau17[[#This Row],[2019-T1-MACROTOTALE]],"")</f>
        <v>0.3502673796791444</v>
      </c>
      <c r="OJ28" s="26">
        <f>IFERROR(Tableau17[[#This Row],[2019-T1-MACRODROITE]]/Tableau17[[#This Row],[2019-T1-MACROTOTALE]],"")</f>
        <v>8.2887700534759357E-2</v>
      </c>
      <c r="OK28" s="26">
        <f>IFERROR(Tableau17[[#This Row],[2019-T1-MACROCENTRE]]/Tableau17[[#This Row],[2019-T1-MACROTOTALE]],"")</f>
        <v>0.16844919786096257</v>
      </c>
      <c r="OL28" s="26">
        <f>IFERROR(Tableau17[[#This Row],[2019-T1-MACROGAUCHE]]/Tableau17[[#This Row],[2019-T1-MACROTOTALE]],"")</f>
        <v>0.33422459893048129</v>
      </c>
      <c r="OM28" s="26">
        <f>IFERROR(Tableau17[[#This Row],[2019-T1-MACROAUTRE]]/Tableau17[[#This Row],[2019-T1-MACROTOTALE]],"")</f>
        <v>6.4171122994652413E-2</v>
      </c>
      <c r="ON28" s="26">
        <f>IFERROR(Tableau17[[#This Row],[2020-T1-MACROEXTRDROITE]]/Tableau17[[#This Row],[2020-T1-MACROTOTALE]],"")</f>
        <v>0.18206521739130435</v>
      </c>
      <c r="OO28" s="26">
        <f>IFERROR(Tableau17[[#This Row],[2020-T1-MACRODROITE]]/Tableau17[[#This Row],[2020-T1-MACROTOTALE]],"")</f>
        <v>0.58423913043478259</v>
      </c>
      <c r="OP28" s="26">
        <f>IFERROR(Tableau17[[#This Row],[2020-T1-MACROCENTRE]]/Tableau17[[#This Row],[2020-T1-MACROTOTALE]],"")</f>
        <v>3.2608695652173912E-2</v>
      </c>
      <c r="OQ28" s="26">
        <f>IFERROR(Tableau17[[#This Row],[2020-T1-MACROGAUCHE]]/Tableau17[[#This Row],[2020-T1-MACROTOTALE]],"")</f>
        <v>0.20108695652173914</v>
      </c>
      <c r="OR28" s="26">
        <f>IFERROR(Tableau17[[#This Row],[2020-T1-MACROAUTRE]]/Tableau17[[#This Row],[2020-T1-MACROTOTALE]],"")</f>
        <v>0</v>
      </c>
      <c r="OS28" s="26">
        <f>IFERROR(Tableau17[[#This Row],[2017 (L)-T1-MACROEXTRDROITE]]/Tableau17[[#This Row],[2017 (L)-T1-MACROTOTALE]],"")</f>
        <v>0.2009685230024213</v>
      </c>
      <c r="OT28" s="26">
        <f>IFERROR(Tableau17[[#This Row],[2017 (L)-T1-MACRODROITE]]/Tableau17[[#This Row],[2017 (L)-T1-MACROTOTALE]],"")</f>
        <v>0.30024213075060535</v>
      </c>
      <c r="OU28" s="26">
        <f>IFERROR(Tableau17[[#This Row],[2017 (L)-T1-MACROCENTRE]]/Tableau17[[#This Row],[2017 (L)-T1-MACROTOTALE]],"")</f>
        <v>0.2566585956416465</v>
      </c>
      <c r="OV28" s="26">
        <f>IFERROR(Tableau17[[#This Row],[2017 (L)-T1-MACROGAUCHE]]/Tableau17[[#This Row],[2017 (L)-T1-MACROTOTALE]],"")</f>
        <v>0.21549636803874092</v>
      </c>
      <c r="OW28" s="26">
        <f>IFERROR(Tableau17[[#This Row],[2017 (L)-T1-MACROAUTRE]]/Tableau17[[#This Row],[2017 (L)-T1-MACROTOTALE]],"")</f>
        <v>2.6634382566585957E-2</v>
      </c>
      <c r="OX28" s="26">
        <f>IFERROR(Tableau17[[#This Row],[2017 (L)-T2-MACROEXTRDROITE]]/Tableau17[[#This Row],[2017 (L)-T2-MACROTOTALE]],"")</f>
        <v>0</v>
      </c>
      <c r="OY28" s="26">
        <f>IFERROR(Tableau17[[#This Row],[2017 (L)-T2-MACRODROITE]]/Tableau17[[#This Row],[2017 (L)-T2-MACROTOTALE]],"")</f>
        <v>0.5780346820809249</v>
      </c>
      <c r="OZ28" s="26">
        <f>IFERROR(Tableau17[[#This Row],[2017 (L)-T2-MACROCENTRE]]/Tableau17[[#This Row],[2017 (L)-T2-MACROTOTALE]],"")</f>
        <v>0.42196531791907516</v>
      </c>
      <c r="PA28" s="26">
        <f>IFERROR(Tableau17[[#This Row],[2017 (L)-T2-MACROGAUCHE]]/Tableau17[[#This Row],[2017 (L)-T2-MACROTOTALE]],"")</f>
        <v>0</v>
      </c>
      <c r="PB28" s="26">
        <f>IFERROR(Tableau17[[#This Row],[2017 (L)-T2-MACROAUTRE]]/Tableau17[[#This Row],[2017 (L)-T2-MACROTOTALE]],"")</f>
        <v>0</v>
      </c>
      <c r="PC28" s="26">
        <f>IFERROR(Tableau17[[#This Row],[2008_T1_PROCUS]]/Tableau17[[#This Row],[2008_T1_INSCRITS]],0)</f>
        <v>1.0948905109489052E-2</v>
      </c>
      <c r="PD28" s="26">
        <f>IFERROR(Tableau17[[#This Row],[2008_T2_PROCUS]]/Tableau17[[#This Row],[2008_T2_INSCRITS]],0)</f>
        <v>1.0226442658875092E-2</v>
      </c>
      <c r="PE28" s="26">
        <f>Tableau17[[#This Row],[2014_T1_PROCUS]]/Tableau17[[#This Row],[2014_T1_INSCRITS]]</f>
        <v>2.4357239512855209E-2</v>
      </c>
      <c r="PF28" s="26">
        <f>IFERROR(Tableau17[[#This Row],[2014_T2_PROCUS]]/Tableau17[[#This Row],[2014_T2_INSCRITS]],0)</f>
        <v>2.503382949932341E-2</v>
      </c>
    </row>
    <row r="29" spans="1:422" hidden="1" x14ac:dyDescent="0.2">
      <c r="A29" s="1">
        <v>4</v>
      </c>
      <c r="B29" s="1" t="s">
        <v>326</v>
      </c>
      <c r="C29" s="1" t="s">
        <v>325</v>
      </c>
      <c r="D29" s="1" t="s">
        <v>325</v>
      </c>
      <c r="E29" s="1">
        <v>671</v>
      </c>
      <c r="F29" s="1">
        <v>5.3796379999999999</v>
      </c>
      <c r="G29" s="1">
        <v>43.284193000000002</v>
      </c>
      <c r="H29" s="3">
        <v>1275</v>
      </c>
      <c r="I29" s="3">
        <v>221</v>
      </c>
      <c r="L29" s="1">
        <v>37</v>
      </c>
      <c r="M29" s="1">
        <v>8</v>
      </c>
      <c r="P29" s="1">
        <v>130</v>
      </c>
      <c r="Q29" s="1">
        <v>81</v>
      </c>
      <c r="R29" s="1">
        <v>48</v>
      </c>
      <c r="S29" s="1">
        <v>120</v>
      </c>
      <c r="T29" s="1">
        <v>74</v>
      </c>
      <c r="U29" s="1">
        <v>498</v>
      </c>
      <c r="V29" s="1">
        <v>1478</v>
      </c>
      <c r="W29" s="1">
        <v>838</v>
      </c>
      <c r="X29" s="1">
        <v>36</v>
      </c>
      <c r="Y29" s="2">
        <v>0.56698241000000005</v>
      </c>
      <c r="AB29" s="1">
        <v>0</v>
      </c>
      <c r="AD29" s="1">
        <v>1275</v>
      </c>
      <c r="AE29" s="1">
        <v>501</v>
      </c>
      <c r="AF29" s="2">
        <v>0.39294118</v>
      </c>
      <c r="AG29" s="1">
        <f t="shared" si="0"/>
        <v>221</v>
      </c>
      <c r="AH29" s="1">
        <v>1370</v>
      </c>
      <c r="AI29" s="1">
        <v>818</v>
      </c>
      <c r="AJ29" s="1">
        <v>28</v>
      </c>
      <c r="AK29" s="2">
        <v>0.59708028999999996</v>
      </c>
      <c r="AN29" s="1">
        <v>0</v>
      </c>
      <c r="AP29" s="1">
        <v>1349</v>
      </c>
      <c r="AQ29" s="1">
        <v>642</v>
      </c>
      <c r="AR29" s="2">
        <v>0.47590808000000001</v>
      </c>
      <c r="AS29" s="1">
        <v>1348</v>
      </c>
      <c r="AT29" s="1">
        <v>618</v>
      </c>
      <c r="AU29" s="2">
        <v>0.45845697000000002</v>
      </c>
      <c r="AV29" s="1">
        <v>1298</v>
      </c>
      <c r="AW29" s="1">
        <v>670</v>
      </c>
      <c r="AX29" s="2">
        <v>0.51617873999999997</v>
      </c>
      <c r="AY29" s="1">
        <v>1298</v>
      </c>
      <c r="AZ29" s="1">
        <v>569</v>
      </c>
      <c r="BA29" s="2">
        <v>0.43836671999999999</v>
      </c>
      <c r="BB29" s="1">
        <v>1297</v>
      </c>
      <c r="BC29" s="1">
        <v>1054</v>
      </c>
      <c r="BD29" s="2">
        <v>0.81264455999999996</v>
      </c>
      <c r="BE29" s="1">
        <v>1297</v>
      </c>
      <c r="BF29" s="1">
        <v>950</v>
      </c>
      <c r="BG29" s="2">
        <v>0.73245952000000003</v>
      </c>
      <c r="BH29" s="1">
        <v>1251</v>
      </c>
      <c r="BI29" s="1">
        <v>684</v>
      </c>
      <c r="BJ29" s="2">
        <v>0.54676259000000005</v>
      </c>
      <c r="BK29" s="1">
        <v>79</v>
      </c>
      <c r="BN29" s="1">
        <v>34</v>
      </c>
      <c r="BO29" s="1">
        <v>30</v>
      </c>
      <c r="BP29" s="1">
        <v>397</v>
      </c>
      <c r="BQ29" s="1">
        <v>267</v>
      </c>
      <c r="BR29" s="1">
        <v>807</v>
      </c>
      <c r="BZ29" s="1">
        <v>59</v>
      </c>
      <c r="CB29" s="1">
        <v>52</v>
      </c>
      <c r="CC29" s="1">
        <v>115</v>
      </c>
      <c r="CD29" s="1">
        <v>382</v>
      </c>
      <c r="CE29" s="1">
        <v>212</v>
      </c>
      <c r="CF29" s="1">
        <v>820</v>
      </c>
      <c r="CL29" s="1">
        <v>10</v>
      </c>
      <c r="CM29" s="1">
        <v>15</v>
      </c>
      <c r="CO29" s="1">
        <v>57</v>
      </c>
      <c r="CP29" s="1">
        <v>102</v>
      </c>
      <c r="CQ29" s="1">
        <v>32</v>
      </c>
      <c r="CT29" s="1">
        <v>228</v>
      </c>
      <c r="CU29" s="1">
        <v>182</v>
      </c>
      <c r="CW29" s="1">
        <v>626</v>
      </c>
      <c r="CY29" s="1">
        <v>111</v>
      </c>
      <c r="DA29" s="1">
        <v>444</v>
      </c>
      <c r="DC29" s="1">
        <v>555</v>
      </c>
      <c r="DD29" s="1">
        <v>16</v>
      </c>
      <c r="DE29" s="1">
        <v>5</v>
      </c>
      <c r="DF29" s="1">
        <v>9</v>
      </c>
      <c r="DG29" s="1">
        <v>26</v>
      </c>
      <c r="DH29" s="1">
        <v>2</v>
      </c>
      <c r="DI29" s="1">
        <v>38</v>
      </c>
      <c r="DK29" s="1">
        <v>2</v>
      </c>
      <c r="DL29" s="1">
        <v>93</v>
      </c>
      <c r="DN29" s="1">
        <v>141</v>
      </c>
      <c r="DP29" s="1">
        <v>6</v>
      </c>
      <c r="DQ29" s="1">
        <v>2</v>
      </c>
      <c r="DR29" s="1">
        <v>276</v>
      </c>
      <c r="DU29" s="1">
        <v>616</v>
      </c>
      <c r="DV29" s="1">
        <v>180</v>
      </c>
      <c r="DZ29" s="1">
        <v>352</v>
      </c>
      <c r="EA29" s="1">
        <v>532</v>
      </c>
      <c r="EB29" s="1">
        <v>1</v>
      </c>
      <c r="EC29" s="1">
        <v>7</v>
      </c>
      <c r="ED29" s="1">
        <v>3</v>
      </c>
      <c r="EE29" s="1">
        <v>24</v>
      </c>
      <c r="EF29" s="1">
        <v>314</v>
      </c>
      <c r="EG29" s="1">
        <v>86</v>
      </c>
      <c r="EH29" s="1">
        <v>3</v>
      </c>
      <c r="EI29" s="1">
        <v>110</v>
      </c>
      <c r="EJ29" s="1">
        <v>167</v>
      </c>
      <c r="EK29" s="1">
        <v>314</v>
      </c>
      <c r="EL29" s="1">
        <v>5</v>
      </c>
      <c r="EM29" s="1">
        <v>1034</v>
      </c>
      <c r="EN29" s="1">
        <v>162</v>
      </c>
      <c r="EO29" s="1">
        <v>696</v>
      </c>
      <c r="EP29" s="1">
        <v>858</v>
      </c>
      <c r="EQ29" s="1">
        <v>1</v>
      </c>
      <c r="ER29" s="1">
        <v>0</v>
      </c>
      <c r="ES29" s="1">
        <v>0</v>
      </c>
      <c r="ET29" s="1">
        <v>29</v>
      </c>
      <c r="EU29" s="1">
        <v>0</v>
      </c>
      <c r="EV29" s="1">
        <v>90</v>
      </c>
      <c r="EW29" s="1">
        <v>77</v>
      </c>
      <c r="EX29" s="1">
        <v>0</v>
      </c>
      <c r="EY29" s="1">
        <v>9</v>
      </c>
      <c r="EZ29" s="1">
        <v>25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9</v>
      </c>
      <c r="FI29" s="1">
        <v>0</v>
      </c>
      <c r="FJ29" s="1">
        <v>46</v>
      </c>
      <c r="FK29" s="1">
        <v>28</v>
      </c>
      <c r="FL29" s="1">
        <v>0</v>
      </c>
      <c r="FM29" s="1">
        <v>124</v>
      </c>
      <c r="FN29" s="1">
        <v>7</v>
      </c>
      <c r="FO29" s="1">
        <v>2</v>
      </c>
      <c r="FP29" s="1">
        <v>216</v>
      </c>
      <c r="FQ29" s="1">
        <v>3</v>
      </c>
      <c r="FR29" s="1">
        <f>SUM(Tableau17[[#This Row],[2019-T1-ALEXANDRE Audric]:[2019-T1-MARIE Florie]])</f>
        <v>666</v>
      </c>
      <c r="FS29" s="1">
        <v>30</v>
      </c>
      <c r="FT29" s="1">
        <v>476</v>
      </c>
      <c r="FU29" s="1">
        <v>0</v>
      </c>
      <c r="FV29" s="1">
        <v>301</v>
      </c>
      <c r="FW29" s="1">
        <v>0</v>
      </c>
      <c r="FX29" s="1">
        <v>807</v>
      </c>
      <c r="GD29" s="1">
        <v>0</v>
      </c>
      <c r="GE29" s="1">
        <v>115</v>
      </c>
      <c r="GF29" s="1">
        <v>382</v>
      </c>
      <c r="GG29" s="1">
        <v>0</v>
      </c>
      <c r="GH29" s="1">
        <v>323</v>
      </c>
      <c r="GI29" s="1">
        <v>0</v>
      </c>
      <c r="GJ29" s="1">
        <v>820</v>
      </c>
      <c r="GP29" s="1">
        <v>0</v>
      </c>
      <c r="GQ29" s="1">
        <v>112</v>
      </c>
      <c r="GR29" s="1">
        <v>243</v>
      </c>
      <c r="GS29" s="1">
        <v>32</v>
      </c>
      <c r="GT29" s="1">
        <v>239</v>
      </c>
      <c r="GU29" s="1">
        <v>0</v>
      </c>
      <c r="GV29" s="1">
        <v>626</v>
      </c>
      <c r="GW29" s="1">
        <v>111</v>
      </c>
      <c r="GX29" s="1">
        <v>444</v>
      </c>
      <c r="GY29" s="1">
        <v>0</v>
      </c>
      <c r="GZ29" s="1">
        <v>0</v>
      </c>
      <c r="HA29" s="1">
        <v>0</v>
      </c>
      <c r="HB29" s="1">
        <v>555</v>
      </c>
      <c r="HC29" s="1">
        <v>144</v>
      </c>
      <c r="HD29" s="1">
        <v>314</v>
      </c>
      <c r="HE29" s="1">
        <v>314</v>
      </c>
      <c r="HF29" s="1">
        <v>259</v>
      </c>
      <c r="HG29" s="1">
        <v>3</v>
      </c>
      <c r="HH29" s="1">
        <v>1034</v>
      </c>
      <c r="HI29" s="1">
        <v>162</v>
      </c>
      <c r="HJ29" s="1">
        <v>0</v>
      </c>
      <c r="HK29" s="1">
        <v>696</v>
      </c>
      <c r="HL29" s="1">
        <v>0</v>
      </c>
      <c r="HM29" s="1">
        <v>0</v>
      </c>
      <c r="HN29" s="1">
        <v>858</v>
      </c>
      <c r="HO29" s="1">
        <v>99</v>
      </c>
      <c r="HP29" s="1">
        <v>84</v>
      </c>
      <c r="HQ29" s="1">
        <v>216</v>
      </c>
      <c r="HR29" s="1">
        <v>252</v>
      </c>
      <c r="HS29" s="1">
        <v>22</v>
      </c>
      <c r="HT29" s="1">
        <v>673</v>
      </c>
      <c r="HU29" s="1">
        <v>48</v>
      </c>
      <c r="HV29" s="1">
        <v>167</v>
      </c>
      <c r="HW29" s="1">
        <v>81</v>
      </c>
      <c r="HX29" s="1">
        <v>202</v>
      </c>
      <c r="HY29" s="1">
        <v>0</v>
      </c>
      <c r="HZ29" s="1">
        <v>498</v>
      </c>
      <c r="IA29" s="1">
        <v>9</v>
      </c>
      <c r="IB29" s="1">
        <v>167</v>
      </c>
      <c r="IC29" s="1">
        <v>276</v>
      </c>
      <c r="ID29" s="1">
        <v>157</v>
      </c>
      <c r="IE29" s="1">
        <v>7</v>
      </c>
      <c r="IF29" s="1">
        <v>616</v>
      </c>
      <c r="IG29" s="1">
        <v>0</v>
      </c>
      <c r="IH29" s="1">
        <v>0</v>
      </c>
      <c r="II29" s="1">
        <v>352</v>
      </c>
      <c r="IJ29" s="1">
        <v>180</v>
      </c>
      <c r="IK29" s="1">
        <v>0</v>
      </c>
      <c r="IL29" s="1">
        <v>532</v>
      </c>
      <c r="IM29" s="26">
        <f>IFERROR(Tableau17[[#This Row],[LDIV]]/Tableau17[[#This Row],[Total général]],"")</f>
        <v>0</v>
      </c>
      <c r="IN29" s="26">
        <f>IFERROR(Tableau17[[#This Row],[LDVC]]/Tableau17[[#This Row],[Total général]],"")</f>
        <v>0</v>
      </c>
      <c r="IO29" s="26">
        <f>IFERROR(Tableau17[[#This Row],[LDVD]]/Tableau17[[#This Row],[Total général]],"")</f>
        <v>7.4297188755020074E-2</v>
      </c>
      <c r="IP29" s="26">
        <f>IFERROR(Tableau17[[#This Row],[LDVG]]/Tableau17[[#This Row],[Total général]],"")</f>
        <v>1.6064257028112448E-2</v>
      </c>
      <c r="IQ29" s="26">
        <f>IFERROR(Tableau17[[#This Row],[LEXD]]/Tableau17[[#This Row],[Total général]],"")</f>
        <v>0</v>
      </c>
      <c r="IR29" s="26">
        <f>IFERROR(Tableau17[[#This Row],[LEXG]]/Tableau17[[#This Row],[Total général]],"")</f>
        <v>0</v>
      </c>
      <c r="IS29" s="26">
        <f>IFERROR(Tableau17[[#This Row],[LLR]]/Tableau17[[#This Row],[Total général]],"")</f>
        <v>0.26104417670682734</v>
      </c>
      <c r="IT29" s="26">
        <f>IFERROR(Tableau17[[#This Row],[LREM]]/Tableau17[[#This Row],[Total général]],"")</f>
        <v>0.16265060240963855</v>
      </c>
      <c r="IU29" s="26">
        <f>IFERROR(Tableau17[[#This Row],[LRN]]/Tableau17[[#This Row],[Total général]],"")</f>
        <v>9.6385542168674704E-2</v>
      </c>
      <c r="IV29" s="26">
        <f>IFERROR(Tableau17[[#This Row],[LUG]]/Tableau17[[#This Row],[Total général]],"")</f>
        <v>0.24096385542168675</v>
      </c>
      <c r="IW29" s="26">
        <f>IFERROR(Tableau17[[#This Row],[LVEC]]/Tableau17[[#This Row],[Total général]],"")</f>
        <v>0.14859437751004015</v>
      </c>
      <c r="IX29" s="26">
        <f>IFERROR(Tableau17[[#This Row],[2008-T1-LCMD]]/Tableau17[[#This Row],[2008-T1-TOTAL]],"")</f>
        <v>9.7893432465923177E-2</v>
      </c>
      <c r="IY29" s="26">
        <f>IFERROR(Tableau17[[#This Row],[2008-T1-LDVD]]/Tableau17[[#This Row],[2008-T1-TOTAL]],"")</f>
        <v>0</v>
      </c>
      <c r="IZ29" s="26">
        <f>IFERROR(Tableau17[[#This Row],[2008-T1-LEXD]]/Tableau17[[#This Row],[2008-T1-TOTAL]],"")</f>
        <v>0</v>
      </c>
      <c r="JA29" s="26">
        <f>IFERROR(Tableau17[[#This Row],[2008-T1-LEXG]]/Tableau17[[#This Row],[2008-T1-TOTAL]],"")</f>
        <v>4.2131350681536554E-2</v>
      </c>
      <c r="JB29" s="26">
        <f>IFERROR(Tableau17[[#This Row],[2008-T1-LFN]]/Tableau17[[#This Row],[2008-T1-TOTAL]],"")</f>
        <v>3.717472118959108E-2</v>
      </c>
      <c r="JC29" s="26">
        <f>IFERROR(Tableau17[[#This Row],[2008-T1-LMAJ]]/Tableau17[[#This Row],[2008-T1-TOTAL]],"")</f>
        <v>0.49194547707558861</v>
      </c>
      <c r="JD29" s="26">
        <f>IFERROR(Tableau17[[#This Row],[2008-T1-LUG]]/Tableau17[[#This Row],[2008-T1-TOTAL]],"")</f>
        <v>0.33085501858736061</v>
      </c>
      <c r="JE29" s="26" t="str">
        <f>IFERROR(Tableau17[[#This Row],[2008-T2-LFN]]/Tableau17[[#This Row],[2008-T2-TOTAL]],"")</f>
        <v/>
      </c>
      <c r="JF29" s="26" t="str">
        <f>IFERROR(Tableau17[[#This Row],[2008-T2-LGC]]/Tableau17[[#This Row],[2008-T2-TOTAL]],"")</f>
        <v/>
      </c>
      <c r="JG29" s="26" t="str">
        <f>IFERROR(Tableau17[[#This Row],[2008-T2-LMAJ]]/Tableau17[[#This Row],[2008-T2-TOTAL]],"")</f>
        <v/>
      </c>
      <c r="JH29" s="26" t="str">
        <f>IFERROR(Tableau17[[#This Row],[2008-T2-LUG]]/Tableau17[[#This Row],[2008-T2-TOTAL]],"")</f>
        <v/>
      </c>
      <c r="JI29" s="26">
        <f>IFERROR(Tableau17[[#This Row],[2014-T1-LDIV]]/Tableau17[[#This Row],[2014-T1-TOTAL]],"")</f>
        <v>0</v>
      </c>
      <c r="JJ29" s="26">
        <f>IFERROR(Tableau17[[#This Row],[2014-T1-LDVD]]/Tableau17[[#This Row],[2014-T1-TOTAL]],"")</f>
        <v>0</v>
      </c>
      <c r="JK29" s="26">
        <f>IFERROR(Tableau17[[#This Row],[2014-T1-LDVG]]/Tableau17[[#This Row],[2014-T1-TOTAL]],"")</f>
        <v>7.1951219512195116E-2</v>
      </c>
      <c r="JL29" s="26">
        <f>IFERROR(Tableau17[[#This Row],[2014-T1-LEXG]]/Tableau17[[#This Row],[2014-T1-TOTAL]],"")</f>
        <v>0</v>
      </c>
      <c r="JM29" s="26">
        <f>IFERROR(Tableau17[[#This Row],[2014-T1-LFG]]/Tableau17[[#This Row],[2014-T1-TOTAL]],"")</f>
        <v>6.3414634146341464E-2</v>
      </c>
      <c r="JN29" s="26">
        <f>IFERROR(Tableau17[[#This Row],[2014-T1-LFN]]/Tableau17[[#This Row],[2014-T1-TOTAL]],"")</f>
        <v>0.1402439024390244</v>
      </c>
      <c r="JO29" s="26">
        <f>IFERROR(Tableau17[[#This Row],[2014-T1-LUD]]/Tableau17[[#This Row],[2014-T1-TOTAL]],"")</f>
        <v>0.46585365853658539</v>
      </c>
      <c r="JP29" s="26">
        <f>IFERROR(Tableau17[[#This Row],[2014-T1-LUG]]/Tableau17[[#This Row],[2014-T1-TOTAL]],"")</f>
        <v>0.25853658536585367</v>
      </c>
      <c r="JQ29" s="26" t="str">
        <f>IFERROR(Tableau17[[#This Row],[2014-T2-LFN]]/Tableau17[[#This Row],[2014-T2-TOTAL]],"")</f>
        <v/>
      </c>
      <c r="JR29" s="26" t="str">
        <f>IFERROR(Tableau17[[#This Row],[2014-T2-LUD]]/Tableau17[[#This Row],[2014-T2-TOTAL]],"")</f>
        <v/>
      </c>
      <c r="JS29" s="26" t="str">
        <f>IFERROR(Tableau17[[#This Row],[2014-T2-LUG]]/Tableau17[[#This Row],[2014-T2-TOTAL]],"")</f>
        <v/>
      </c>
      <c r="JT29" s="26">
        <f>IFERROR(Tableau17[[#This Row],[2015-T1-BC-DIV]]/Tableau17[[#This Row],[2015-T1-TOTAL]],"")</f>
        <v>0</v>
      </c>
      <c r="JU29" s="26">
        <f>IFERROR(Tableau17[[#This Row],[2015-T1-BC-DLF]]/Tableau17[[#This Row],[2015-T1-TOTAL]],"")</f>
        <v>1.5974440894568689E-2</v>
      </c>
      <c r="JV29" s="26">
        <f>IFERROR(Tableau17[[#This Row],[2015-T1-BC-DVD]]/Tableau17[[#This Row],[2015-T1-TOTAL]],"")</f>
        <v>2.3961661341853034E-2</v>
      </c>
      <c r="JW29" s="26">
        <f>IFERROR(Tableau17[[#This Row],[2015-T1-BC-DVG]]/Tableau17[[#This Row],[2015-T1-TOTAL]],"")</f>
        <v>0</v>
      </c>
      <c r="JX29" s="26">
        <f>IFERROR(Tableau17[[#This Row],[2015-T1-BC-FG]]/Tableau17[[#This Row],[2015-T1-TOTAL]],"")</f>
        <v>9.1054313099041537E-2</v>
      </c>
      <c r="JY29" s="26">
        <f>IFERROR(Tableau17[[#This Row],[2015-T1-BC-FN]]/Tableau17[[#This Row],[2015-T1-TOTAL]],"")</f>
        <v>0.16293929712460065</v>
      </c>
      <c r="JZ29" s="26">
        <f>IFERROR(Tableau17[[#This Row],[2015-T1-BC-MDM]]/Tableau17[[#This Row],[2015-T1-TOTAL]],"")</f>
        <v>5.1118210862619806E-2</v>
      </c>
      <c r="KA29" s="26">
        <f>IFERROR(Tableau17[[#This Row],[2015-T1-BC-RDG]]/Tableau17[[#This Row],[2015-T1-TOTAL]],"")</f>
        <v>0</v>
      </c>
      <c r="KB29" s="26">
        <f>IFERROR(Tableau17[[#This Row],[2015-T1-BC-SOC]]/Tableau17[[#This Row],[2015-T1-TOTAL]],"")</f>
        <v>0</v>
      </c>
      <c r="KC29" s="26">
        <f>IFERROR(Tableau17[[#This Row],[2015-T1-BC-UD]]/Tableau17[[#This Row],[2015-T1-TOTAL]],"")</f>
        <v>0.36421725239616615</v>
      </c>
      <c r="KD29" s="26">
        <f>IFERROR(Tableau17[[#This Row],[2015-T1-BC-UG]]/Tableau17[[#This Row],[2015-T1-TOTAL]],"")</f>
        <v>0.29073482428115016</v>
      </c>
      <c r="KE29" s="26">
        <f>IFERROR(Tableau17[[#This Row],[2015-T1-BC-VEC]]/Tableau17[[#This Row],[2015-T1-TOTAL]],"")</f>
        <v>0</v>
      </c>
      <c r="KF29" s="26">
        <f>IFERROR(Tableau17[[#This Row],[2015-T2-BC-DVG]]/Tableau17[[#This Row],[2015-T2-TOTAL]],"")</f>
        <v>0</v>
      </c>
      <c r="KG29" s="26">
        <f>IFERROR(Tableau17[[#This Row],[2015-T2-BC-FN]]/Tableau17[[#This Row],[2015-T2-TOTAL]],"")</f>
        <v>0.2</v>
      </c>
      <c r="KH29" s="26">
        <f>IFERROR(Tableau17[[#This Row],[2015-T2-BC-SOC]]/Tableau17[[#This Row],[2015-T2-TOTAL]],"")</f>
        <v>0</v>
      </c>
      <c r="KI29" s="26">
        <f>IFERROR(Tableau17[[#This Row],[2015-T2-BC-UD]]/Tableau17[[#This Row],[2015-T2-TOTAL]],"")</f>
        <v>0.8</v>
      </c>
      <c r="KJ29" s="26">
        <f>IFERROR(Tableau17[[#This Row],[2015-T2-BC-UG]]/Tableau17[[#This Row],[2015-T2-TOTAL]],"")</f>
        <v>0</v>
      </c>
      <c r="KK29" s="26">
        <f>IFERROR(Tableau17[[#This Row],[2017 (L)-T1-COM]]/Tableau17[[#This Row],[2017 (L)-T1-TOTAL]],"")</f>
        <v>2.5974025974025976E-2</v>
      </c>
      <c r="KL29" s="26">
        <f>IFERROR(Tableau17[[#This Row],[2017 (L)-T1-DIV]]/Tableau17[[#This Row],[2017 (L)-T1-TOTAL]],"")</f>
        <v>8.1168831168831161E-3</v>
      </c>
      <c r="KM29" s="26">
        <f>IFERROR(Tableau17[[#This Row],[2017 (L)-T1-DLF]]/Tableau17[[#This Row],[2017 (L)-T1-TOTAL]],"")</f>
        <v>1.461038961038961E-2</v>
      </c>
      <c r="KN29" s="26">
        <f>IFERROR(Tableau17[[#This Row],[2017 (L)-T1-DVD]]/Tableau17[[#This Row],[2017 (L)-T1-TOTAL]],"")</f>
        <v>4.2207792207792208E-2</v>
      </c>
      <c r="KO29" s="26">
        <f>IFERROR(Tableau17[[#This Row],[2017 (L)-T1-DVG]]/Tableau17[[#This Row],[2017 (L)-T1-TOTAL]],"")</f>
        <v>3.246753246753247E-3</v>
      </c>
      <c r="KP29" s="26">
        <f>IFERROR(Tableau17[[#This Row],[2017 (L)-T1-ECO]]/Tableau17[[#This Row],[2017 (L)-T1-TOTAL]],"")</f>
        <v>6.1688311688311688E-2</v>
      </c>
      <c r="KQ29" s="26">
        <f>IFERROR(Tableau17[[#This Row],[2017 (L)-T1-EXD]]/Tableau17[[#This Row],[2017 (L)-T1-TOTAL]],"")</f>
        <v>0</v>
      </c>
      <c r="KR29" s="26">
        <f>IFERROR(Tableau17[[#This Row],[2017 (L)-T1-EXG]]/Tableau17[[#This Row],[2017 (L)-T1-TOTAL]],"")</f>
        <v>3.246753246753247E-3</v>
      </c>
      <c r="KS29" s="26">
        <f>IFERROR(Tableau17[[#This Row],[2017 (L)-T1-FI]]/Tableau17[[#This Row],[2017 (L)-T1-TOTAL]],"")</f>
        <v>0.15097402597402598</v>
      </c>
      <c r="KT29" s="26">
        <f>IFERROR(Tableau17[[#This Row],[2017 (L)-T1-FN]]/Tableau17[[#This Row],[2017 (L)-T1-TOTAL]],"")</f>
        <v>0</v>
      </c>
      <c r="KU29" s="26">
        <f>IFERROR(Tableau17[[#This Row],[2017 (L)-T1-LR]]/Tableau17[[#This Row],[2017 (L)-T1-TOTAL]],"")</f>
        <v>0.2288961038961039</v>
      </c>
      <c r="KV29" s="26">
        <f>IFERROR(Tableau17[[#This Row],[2017 (L)-T1-MDM]]/Tableau17[[#This Row],[2017 (L)-T1-TOTAL]],"")</f>
        <v>0</v>
      </c>
      <c r="KW29" s="26">
        <f>IFERROR(Tableau17[[#This Row],[2017 (L)-T1-RDG]]/Tableau17[[#This Row],[2017 (L)-T1-TOTAL]],"")</f>
        <v>9.74025974025974E-3</v>
      </c>
      <c r="KX29" s="26">
        <f>IFERROR(Tableau17[[#This Row],[2017 (L)-T1-REG]]/Tableau17[[#This Row],[2017 (L)-T1-TOTAL]],"")</f>
        <v>3.246753246753247E-3</v>
      </c>
      <c r="KY29" s="26">
        <f>IFERROR(Tableau17[[#This Row],[2017 (L)-T1-REM]]/Tableau17[[#This Row],[2017 (L)-T1-TOTAL]],"")</f>
        <v>0.44805194805194803</v>
      </c>
      <c r="KZ29" s="26">
        <f>IFERROR(Tableau17[[#This Row],[2017 (L)-T1-SOC]]/Tableau17[[#This Row],[2017 (L)-T1-TOTAL]],"")</f>
        <v>0</v>
      </c>
      <c r="LA29" s="26">
        <f>IFERROR(Tableau17[[#This Row],[2017 (L)-T1-UDI]]/Tableau17[[#This Row],[2017 (L)-T1-TOTAL]],"")</f>
        <v>0</v>
      </c>
      <c r="LB29" s="26">
        <f>IFERROR(Tableau17[[#This Row],[2017 (L)-T2-FI]]/Tableau17[[#This Row],[2017 (L)-T2-TOTAL]],"")</f>
        <v>0.33834586466165412</v>
      </c>
      <c r="LC29" s="26">
        <f>IFERROR(Tableau17[[#This Row],[2017 (L)-T2-FN]]/Tableau17[[#This Row],[2017 (L)-T2-TOTAL]],"")</f>
        <v>0</v>
      </c>
      <c r="LD29" s="26">
        <f>IFERROR(Tableau17[[#This Row],[2017 (L)-T2-LR]]/Tableau17[[#This Row],[2017 (L)-T2-TOTAL]],"")</f>
        <v>0</v>
      </c>
      <c r="LE29" s="26">
        <f>IFERROR(Tableau17[[#This Row],[2017 (L)-T2-MDM]]/Tableau17[[#This Row],[2017 (L)-T2-TOTAL]],"")</f>
        <v>0</v>
      </c>
      <c r="LF29" s="26">
        <f>IFERROR(Tableau17[[#This Row],[2017 (L)-T2-REM]]/Tableau17[[#This Row],[2017 (L)-T2-TOTAL]],"")</f>
        <v>0.66165413533834583</v>
      </c>
      <c r="LG29" s="26">
        <f>IFERROR(Tableau17[[#This Row],[2017-T1-ARTHAUD Nathalie]]/Tableau17[[#This Row],[2017-T1-TOTAL]],"")</f>
        <v>9.6711798839458415E-4</v>
      </c>
      <c r="LH29" s="26">
        <f>IFERROR(Tableau17[[#This Row],[2017-T1-ASSELINEAU Fran]]/Tableau17[[#This Row],[2017-T1-TOTAL]],"")</f>
        <v>6.7698259187620891E-3</v>
      </c>
      <c r="LI29" s="26">
        <f>IFERROR(Tableau17[[#This Row],[2017-T1-CHEMINADE Jacques]]/Tableau17[[#This Row],[2017-T1-TOTAL]],"")</f>
        <v>2.9013539651837525E-3</v>
      </c>
      <c r="LJ29" s="26">
        <f>IFERROR(Tableau17[[#This Row],[2017-T1-DUPONT-AIGNAN Nicolas]]/Tableau17[[#This Row],[2017-T1-TOTAL]],"")</f>
        <v>2.321083172147002E-2</v>
      </c>
      <c r="LK29" s="26">
        <f>IFERROR(Tableau17[[#This Row],[2017-T1-FILLON Fran]]/Tableau17[[#This Row],[2017-T1-TOTAL]],"")</f>
        <v>0.30367504835589942</v>
      </c>
      <c r="LL29" s="26">
        <f>IFERROR(Tableau17[[#This Row],[2017-T1-HAMON Beno]]/Tableau17[[#This Row],[2017-T1-TOTAL]],"")</f>
        <v>8.3172147001934232E-2</v>
      </c>
      <c r="LM29" s="26">
        <f>IFERROR(Tableau17[[#This Row],[2017-T1-LASSALLE Jean]]/Tableau17[[#This Row],[2017-T1-TOTAL]],"")</f>
        <v>2.9013539651837525E-3</v>
      </c>
      <c r="LN29" s="26">
        <f>IFERROR(Tableau17[[#This Row],[2017-T1-LE PEN Marine]]/Tableau17[[#This Row],[2017-T1-TOTAL]],"")</f>
        <v>0.10638297872340426</v>
      </c>
      <c r="LO29" s="26">
        <f>IFERROR(Tableau17[[#This Row],[2017-T1-M Jean-Luc]]/Tableau17[[#This Row],[2017-T1-TOTAL]],"")</f>
        <v>0.16150870406189555</v>
      </c>
      <c r="LP29" s="26">
        <f>IFERROR(Tableau17[[#This Row],[2017-T1-MACRON Emmanuel]]/Tableau17[[#This Row],[2017-T1-TOTAL]],"")</f>
        <v>0.30367504835589942</v>
      </c>
      <c r="LQ29" s="26">
        <f>IFERROR(Tableau17[[#This Row],[2017-T1-POUTOU Philippe]]/Tableau17[[#This Row],[2017-T1-TOTAL]],"")</f>
        <v>4.8355899419729211E-3</v>
      </c>
      <c r="LR29" s="26">
        <f>IFERROR(Tableau17[[#This Row],[2017-T2-LE PEN Marine]]/Tableau17[[#This Row],[2017-T2-TOTAL]],"")</f>
        <v>0.1888111888111888</v>
      </c>
      <c r="LS29" s="26">
        <f>IFERROR(Tableau17[[#This Row],[2017-T2-MACRON Emmanuel]]/Tableau17[[#This Row],[2017-T2-TOTAL]],"")</f>
        <v>0.81118881118881114</v>
      </c>
      <c r="LT29" s="26">
        <f>IFERROR(Tableau17[[#This Row],[2019-T1-ALEXANDRE Audric]]/Tableau17[[#This Row],[2019-T1-TOTAL]],"")</f>
        <v>1.5015015015015015E-3</v>
      </c>
      <c r="LU29" s="26">
        <f>IFERROR(Tableau17[[#This Row],[2019-T1-ARTHAUD Nathalie]]/Tableau17[[#This Row],[2019-T1-TOTAL]],"")</f>
        <v>0</v>
      </c>
      <c r="LV29" s="26">
        <f>IFERROR(Tableau17[[#This Row],[2019-T1-ASSELINEAU François]]/Tableau17[[#This Row],[2019-T1-TOTAL]],"")</f>
        <v>0</v>
      </c>
      <c r="LW29" s="26">
        <f>IFERROR(Tableau17[[#This Row],[2019-T1-AUBRY Manon]]/Tableau17[[#This Row],[2019-T1-TOTAL]],"")</f>
        <v>4.3543543543543541E-2</v>
      </c>
      <c r="LX29" s="26">
        <f>IFERROR(Tableau17[[#This Row],[2019-T1-AZERGUI Nagib]]/Tableau17[[#This Row],[2019-T1-TOTAL]],"")</f>
        <v>0</v>
      </c>
      <c r="LY29" s="26">
        <f>IFERROR(Tableau17[[#This Row],[2019-T1-BARDELLA Jordan]]/Tableau17[[#This Row],[2019-T1-TOTAL]],"")</f>
        <v>0.13513513513513514</v>
      </c>
      <c r="LZ29" s="26">
        <f>IFERROR(Tableau17[[#This Row],[2019-T1-BELLAMY François-Xavier]]/Tableau17[[#This Row],[2019-T1-TOTAL]],"")</f>
        <v>0.11561561561561562</v>
      </c>
      <c r="MA29" s="26">
        <f>IFERROR(Tableau17[[#This Row],[2019-T1-BIDOU Olivier]]/Tableau17[[#This Row],[2019-T1-TOTAL]],"")</f>
        <v>0</v>
      </c>
      <c r="MB29" s="26">
        <f>IFERROR(Tableau17[[#This Row],[2019-T1-BOURG Dominique]]/Tableau17[[#This Row],[2019-T1-TOTAL]],"")</f>
        <v>1.3513513513513514E-2</v>
      </c>
      <c r="MC29" s="26">
        <f>IFERROR(Tableau17[[#This Row],[2019-T1-BROSSAT Ian]]/Tableau17[[#This Row],[2019-T1-TOTAL]],"")</f>
        <v>3.7537537537537538E-2</v>
      </c>
      <c r="MD29" s="26">
        <f>IFERROR(Tableau17[[#This Row],[2019-T1-CAILLAUD Sophie]]/Tableau17[[#This Row],[2019-T1-TOTAL]],"")</f>
        <v>0</v>
      </c>
      <c r="ME29" s="26">
        <f>IFERROR(Tableau17[[#This Row],[2019-T1-CAMUS Renaud]]/Tableau17[[#This Row],[2019-T1-TOTAL]],"")</f>
        <v>0</v>
      </c>
      <c r="MF29" s="26">
        <f>IFERROR(Tableau17[[#This Row],[2019-T1-CHALENÇON Christophe]]/Tableau17[[#This Row],[2019-T1-TOTAL]],"")</f>
        <v>0</v>
      </c>
      <c r="MG29" s="26">
        <f>IFERROR(Tableau17[[#This Row],[2019-T1-CORBET Cathy Denise Ginette]]/Tableau17[[#This Row],[2019-T1-TOTAL]],"")</f>
        <v>0</v>
      </c>
      <c r="MH29" s="26">
        <f>IFERROR(Tableau17[[#This Row],[2019-T1-DE PREVOISIN Robert]]/Tableau17[[#This Row],[2019-T1-TOTAL]],"")</f>
        <v>0</v>
      </c>
      <c r="MI29" s="26">
        <f>IFERROR(Tableau17[[#This Row],[2019-T1-DELFEL Thérèse]]/Tableau17[[#This Row],[2019-T1-TOTAL]],"")</f>
        <v>0</v>
      </c>
      <c r="MJ29" s="26">
        <f>IFERROR(Tableau17[[#This Row],[2019-T1-DIEUMEGARD Pierre]]/Tableau17[[#This Row],[2019-T1-TOTAL]],"")</f>
        <v>0</v>
      </c>
      <c r="MK29" s="26">
        <f>IFERROR(Tableau17[[#This Row],[2019-T1-DUPONT-AIGNAN Nicolas]]/Tableau17[[#This Row],[2019-T1-TOTAL]],"")</f>
        <v>1.3513513513513514E-2</v>
      </c>
      <c r="ML29" s="26">
        <f>IFERROR(Tableau17[[#This Row],[2019-T1-GERNIGON Yves]]/Tableau17[[#This Row],[2019-T1-TOTAL]],"")</f>
        <v>0</v>
      </c>
      <c r="MM29" s="26">
        <f>IFERROR(Tableau17[[#This Row],[2019-T1-GLUCKSMANN Raphaël]]/Tableau17[[#This Row],[2019-T1-TOTAL]],"")</f>
        <v>6.9069069069069067E-2</v>
      </c>
      <c r="MN29" s="26">
        <f>IFERROR(Tableau17[[#This Row],[2019-T1-HAMON Benoît]]/Tableau17[[#This Row],[2019-T1-TOTAL]],"")</f>
        <v>4.2042042042042045E-2</v>
      </c>
      <c r="MO29" s="26">
        <f>IFERROR(Tableau17[[#This Row],[2019-T1-HELGEN Gilles]]/Tableau17[[#This Row],[2019-T1-TOTAL]],"")</f>
        <v>0</v>
      </c>
      <c r="MP29" s="26">
        <f>IFERROR(Tableau17[[#This Row],[2019-T1-JADOT Yannick]]/Tableau17[[#This Row],[2019-T1-TOTAL]],"")</f>
        <v>0.18618618618618618</v>
      </c>
      <c r="MQ29" s="26">
        <f>IFERROR(Tableau17[[#This Row],[2019-T1-LAGARDE Jean-Christophe]]/Tableau17[[#This Row],[2019-T1-TOTAL]],"")</f>
        <v>1.0510510510510511E-2</v>
      </c>
      <c r="MR29" s="26">
        <f>IFERROR(Tableau17[[#This Row],[2019-T1-LALANNE Francis]]/Tableau17[[#This Row],[2019-T1-TOTAL]],"")</f>
        <v>3.003003003003003E-3</v>
      </c>
      <c r="MS29" s="26">
        <f>IFERROR(Tableau17[[#This Row],[2019-T1-LOISEAU Nathalie]]/Tableau17[[#This Row],[2019-T1-TOTAL]],"")</f>
        <v>0.32432432432432434</v>
      </c>
      <c r="MT29" s="26">
        <f>IFERROR(Tableau17[[#This Row],[2019-T1-MARIE Florie]]/Tableau17[[#This Row],[2019-T1-TOTAL]],"")</f>
        <v>4.5045045045045045E-3</v>
      </c>
      <c r="MU29" s="26">
        <f>IFERROR(Tableau17[[#This Row],[2008-T1-MACROEXTRDROITE]]/Tableau17[[#This Row],[2008-T1-MACROTOTALE]],"")</f>
        <v>3.717472118959108E-2</v>
      </c>
      <c r="MV29" s="26">
        <f>IFERROR(Tableau17[[#This Row],[2008-T1-MACRODROITE]]/Tableau17[[#This Row],[2008-T1-MACROTOTALE]],"")</f>
        <v>0.58983890954151175</v>
      </c>
      <c r="MW29" s="26">
        <f>IFERROR(Tableau17[[#This Row],[2008-T1-MACROCENTRE]]/Tableau17[[#This Row],[2008-T1-MACROTOTALE]],"")</f>
        <v>0</v>
      </c>
      <c r="MX29" s="26">
        <f>IFERROR(Tableau17[[#This Row],[2008-T1-MACROGAUCHE]]/Tableau17[[#This Row],[2008-T1-MACROTOTALE]],"")</f>
        <v>0.37298636926889717</v>
      </c>
      <c r="MY29" s="26">
        <f>IFERROR(Tableau17[[#This Row],[2008-T1-MACROAUTRE]]/Tableau17[[#This Row],[2008-T1-MACROTOTALE]],"")</f>
        <v>0</v>
      </c>
      <c r="MZ29" s="26" t="str">
        <f>IFERROR(Tableau17[[#This Row],[2008-T2-MACROEXTRDROITE]]/Tableau17[[#This Row],[2008-T2-MACROTOTALE]],"")</f>
        <v/>
      </c>
      <c r="NA29" s="26" t="str">
        <f>IFERROR(Tableau17[[#This Row],[2008-T2-MACRODROITE]]/Tableau17[[#This Row],[2008-T2-MACROTOTALE]],"")</f>
        <v/>
      </c>
      <c r="NB29" s="26" t="str">
        <f>IFERROR(Tableau17[[#This Row],[2008-T2-MACROCENTRE]]/Tableau17[[#This Row],[2008-T2-MACROTOTALE]],"")</f>
        <v/>
      </c>
      <c r="NC29" s="26" t="str">
        <f>IFERROR(Tableau17[[#This Row],[2008-T2-MACROGAUCHE]]/Tableau17[[#This Row],[2008-T2-MACROTOTALE]],"")</f>
        <v/>
      </c>
      <c r="ND29" s="26" t="str">
        <f>IFERROR(Tableau17[[#This Row],[2008-T2-MACROAUTRE]]/Tableau17[[#This Row],[2008-T2-MACROTOTALE]],"")</f>
        <v/>
      </c>
      <c r="NE29" s="26">
        <f>IFERROR(Tableau17[[#This Row],[2014-T1-MACROEXTRDROITE]]/Tableau17[[#This Row],[2014-T1-MACROTOTALE]],"")</f>
        <v>0.1402439024390244</v>
      </c>
      <c r="NF29" s="26">
        <f>IFERROR(Tableau17[[#This Row],[2014-T1-MACRODROITE]]/Tableau17[[#This Row],[2014-T1-MACROTOTALE]],"")</f>
        <v>0.46585365853658539</v>
      </c>
      <c r="NG29" s="26">
        <f>IFERROR(Tableau17[[#This Row],[2014-T1-MACROCENTRE]]/Tableau17[[#This Row],[2014-T1-MACROTOTALE]],"")</f>
        <v>0</v>
      </c>
      <c r="NH29" s="26">
        <f>IFERROR(Tableau17[[#This Row],[2014-T1-MACROGAUCHE]]/Tableau17[[#This Row],[2014-T1-MACROTOTALE]],"")</f>
        <v>0.39390243902439026</v>
      </c>
      <c r="NI29" s="26">
        <f>IFERROR(Tableau17[[#This Row],[2014-T1-MACROAUTRE]]/Tableau17[[#This Row],[2014-T1-MACROTOTALE]],"")</f>
        <v>0</v>
      </c>
      <c r="NJ29" s="26" t="str">
        <f>IFERROR(Tableau17[[#This Row],[2014-T2-MACROEXTRDROITE]]/Tableau17[[#This Row],[2014-T2-MACROTOTALE]],"")</f>
        <v/>
      </c>
      <c r="NK29" s="26" t="str">
        <f>IFERROR(Tableau17[[#This Row],[2014-T2-MACRODROITE]]/Tableau17[[#This Row],[2014-T2-MACROTOTALE]],"")</f>
        <v/>
      </c>
      <c r="NL29" s="26" t="str">
        <f>IFERROR(Tableau17[[#This Row],[2014-T2-MACROCENTRE]]/Tableau17[[#This Row],[2014-T2-MACROTOTALE]],"")</f>
        <v/>
      </c>
      <c r="NM29" s="26" t="str">
        <f>IFERROR(Tableau17[[#This Row],[2014-T2-MACROGAUCHE]]/Tableau17[[#This Row],[2014-T2-MACROTOTALE]],"")</f>
        <v/>
      </c>
      <c r="NN29" s="26" t="str">
        <f>IFERROR(Tableau17[[#This Row],[2014-T2-MACROAUTRE]]/Tableau17[[#This Row],[2014-T2-MACROTOTALE]],"")</f>
        <v/>
      </c>
      <c r="NO29" s="26">
        <f>IFERROR( Tableau17[[#This Row],[2015-T1-MACROEXTRDROITE]]/Tableau17[[#This Row],[2015-T1-MACROTOTALE]],"")</f>
        <v>0.17891373801916932</v>
      </c>
      <c r="NP29" s="26">
        <f>IFERROR(Tableau17[[#This Row],[2015-T1-MACRODROITE]]/Tableau17[[#This Row],[2015-T1-MACROTOTALE]],"")</f>
        <v>0.38817891373801916</v>
      </c>
      <c r="NQ29" s="26">
        <f>IFERROR(Tableau17[[#This Row],[2015-T1-MACROCENTRE]]/Tableau17[[#This Row],[2015-T1-MACROTOTALE]],"")</f>
        <v>5.1118210862619806E-2</v>
      </c>
      <c r="NR29" s="26">
        <f>IFERROR(Tableau17[[#This Row],[2015-T1-MACROGAUCHE]]/Tableau17[[#This Row],[2015-T1-MACROTOTALE]],"")</f>
        <v>0.38178913738019171</v>
      </c>
      <c r="NS29" s="26">
        <f>IFERROR(Tableau17[[#This Row],[2015-T1-MACROAUTRE]]/Tableau17[[#This Row],[2015-T1-MACROTOTALE]],"")</f>
        <v>0</v>
      </c>
      <c r="NT29" s="26">
        <f>IFERROR(Tableau17[[#This Row],[2015-T2-MACROEXTRDROITE]]/Tableau17[[#This Row],[2015-T2-MACROTOTALE]],"")</f>
        <v>0.2</v>
      </c>
      <c r="NU29" s="26">
        <f>IFERROR(Tableau17[[#This Row],[2015-T2-MACRODROITE]]/Tableau17[[#This Row],[2015-T2-MACROTOTALE]],"")</f>
        <v>0.8</v>
      </c>
      <c r="NV29" s="26">
        <f>IFERROR(Tableau17[[#This Row],[2015-T2-MACROCENTRE]]/Tableau17[[#This Row],[2015-T2-MACROTOTALE]],"")</f>
        <v>0</v>
      </c>
      <c r="NW29" s="26">
        <f>IFERROR(Tableau17[[#This Row],[2015-T2-MACROGAUCHE]]/Tableau17[[#This Row],[2015-T2-MACROTOTALE]],"")</f>
        <v>0</v>
      </c>
      <c r="NX29" s="26">
        <f>IFERROR(Tableau17[[#This Row],[2015-T2-MACROAUTRE]]/Tableau17[[#This Row],[2015-T2-MACROTOTALE]],"")</f>
        <v>0</v>
      </c>
      <c r="NY29" s="26">
        <f>IFERROR(Tableau17[[#This Row],[2017-T1-MACROEXTRDROITE]]/Tableau17[[#This Row],[2017-T1-MACROTOTALE]],"")</f>
        <v>0.13926499032882012</v>
      </c>
      <c r="NZ29" s="26">
        <f>IFERROR(Tableau17[[#This Row],[2017-T1-MACRODROITE]]/Tableau17[[#This Row],[2017-T1-MACROTOTALE]],"")</f>
        <v>0.30367504835589942</v>
      </c>
      <c r="OA29" s="26">
        <f>IFERROR(Tableau17[[#This Row],[2017-T1-MACROCENTRE]]/Tableau17[[#This Row],[2017-T1-MACROTOTALE]],"")</f>
        <v>0.30367504835589942</v>
      </c>
      <c r="OB29" s="26">
        <f>IFERROR(Tableau17[[#This Row],[2017-T1-MACROGAUCHE]]/Tableau17[[#This Row],[2017-T1-MACROTOTALE]],"")</f>
        <v>0.25048355899419728</v>
      </c>
      <c r="OC29" s="26">
        <f>IFERROR(Tableau17[[#This Row],[2017-T1-MACROAUTRE]]/Tableau17[[#This Row],[2017-T1-MACROTOTALE]],"")</f>
        <v>2.9013539651837525E-3</v>
      </c>
      <c r="OD29" s="26">
        <f>IFERROR(Tableau17[[#This Row],[2017-T2-MACROEXTRDROITE]]/Tableau17[[#This Row],[2017-T2-MACROTOTALE]],"")</f>
        <v>0.1888111888111888</v>
      </c>
      <c r="OE29" s="26">
        <f>IFERROR(Tableau17[[#This Row],[2017-T2-MACRODROITE]]/Tableau17[[#This Row],[2017-T2-MACROTOTALE]],"")</f>
        <v>0</v>
      </c>
      <c r="OF29" s="26">
        <f>IFERROR(Tableau17[[#This Row],[2017-T2-MACROCENTRE]]/Tableau17[[#This Row],[2017-T2-MACROTOTALE]],"")</f>
        <v>0.81118881118881114</v>
      </c>
      <c r="OG29" s="26">
        <f>IFERROR(Tableau17[[#This Row],[2017-T2-MACROGAUCHE]]/Tableau17[[#This Row],[2017-T2-MACROTOTALE]],"")</f>
        <v>0</v>
      </c>
      <c r="OH29" s="26">
        <f>IFERROR(Tableau17[[#This Row],[2017-T2-MACROAUTRE]]/Tableau17[[#This Row],[2017-T2-MACROTOTALE]],"")</f>
        <v>0</v>
      </c>
      <c r="OI29" s="26">
        <f>IFERROR(Tableau17[[#This Row],[2019-T1-MACROEXTRDROITE]]/Tableau17[[#This Row],[2019-T1-MACROTOTALE]],"")</f>
        <v>0.14710252600297177</v>
      </c>
      <c r="OJ29" s="26">
        <f>IFERROR(Tableau17[[#This Row],[2019-T1-MACRODROITE]]/Tableau17[[#This Row],[2019-T1-MACROTOTALE]],"")</f>
        <v>0.12481426448736999</v>
      </c>
      <c r="OK29" s="26">
        <f>IFERROR(Tableau17[[#This Row],[2019-T1-MACROCENTRE]]/Tableau17[[#This Row],[2019-T1-MACROTOTALE]],"")</f>
        <v>0.3209509658246657</v>
      </c>
      <c r="OL29" s="26">
        <f>IFERROR(Tableau17[[#This Row],[2019-T1-MACROGAUCHE]]/Tableau17[[#This Row],[2019-T1-MACROTOTALE]],"")</f>
        <v>0.37444279346210996</v>
      </c>
      <c r="OM29" s="26">
        <f>IFERROR(Tableau17[[#This Row],[2019-T1-MACROAUTRE]]/Tableau17[[#This Row],[2019-T1-MACROTOTALE]],"")</f>
        <v>3.2689450222882617E-2</v>
      </c>
      <c r="ON29" s="26">
        <f>IFERROR(Tableau17[[#This Row],[2020-T1-MACROEXTRDROITE]]/Tableau17[[#This Row],[2020-T1-MACROTOTALE]],"")</f>
        <v>9.6385542168674704E-2</v>
      </c>
      <c r="OO29" s="26">
        <f>IFERROR(Tableau17[[#This Row],[2020-T1-MACRODROITE]]/Tableau17[[#This Row],[2020-T1-MACROTOTALE]],"")</f>
        <v>0.3353413654618474</v>
      </c>
      <c r="OP29" s="26">
        <f>IFERROR(Tableau17[[#This Row],[2020-T1-MACROCENTRE]]/Tableau17[[#This Row],[2020-T1-MACROTOTALE]],"")</f>
        <v>0.16265060240963855</v>
      </c>
      <c r="OQ29" s="26">
        <f>IFERROR(Tableau17[[#This Row],[2020-T1-MACROGAUCHE]]/Tableau17[[#This Row],[2020-T1-MACROTOTALE]],"")</f>
        <v>0.40562248995983935</v>
      </c>
      <c r="OR29" s="26">
        <f>IFERROR(Tableau17[[#This Row],[2020-T1-MACROAUTRE]]/Tableau17[[#This Row],[2020-T1-MACROTOTALE]],"")</f>
        <v>0</v>
      </c>
      <c r="OS29" s="26">
        <f>IFERROR(Tableau17[[#This Row],[2017 (L)-T1-MACROEXTRDROITE]]/Tableau17[[#This Row],[2017 (L)-T1-MACROTOTALE]],"")</f>
        <v>1.461038961038961E-2</v>
      </c>
      <c r="OT29" s="26">
        <f>IFERROR(Tableau17[[#This Row],[2017 (L)-T1-MACRODROITE]]/Tableau17[[#This Row],[2017 (L)-T1-MACROTOTALE]],"")</f>
        <v>0.27110389610389612</v>
      </c>
      <c r="OU29" s="26">
        <f>IFERROR(Tableau17[[#This Row],[2017 (L)-T1-MACROCENTRE]]/Tableau17[[#This Row],[2017 (L)-T1-MACROTOTALE]],"")</f>
        <v>0.44805194805194803</v>
      </c>
      <c r="OV29" s="26">
        <f>IFERROR(Tableau17[[#This Row],[2017 (L)-T1-MACROGAUCHE]]/Tableau17[[#This Row],[2017 (L)-T1-MACROTOTALE]],"")</f>
        <v>0.25487012987012986</v>
      </c>
      <c r="OW29" s="26">
        <f>IFERROR(Tableau17[[#This Row],[2017 (L)-T1-MACROAUTRE]]/Tableau17[[#This Row],[2017 (L)-T1-MACROTOTALE]],"")</f>
        <v>1.1363636363636364E-2</v>
      </c>
      <c r="OX29" s="26">
        <f>IFERROR(Tableau17[[#This Row],[2017 (L)-T2-MACROEXTRDROITE]]/Tableau17[[#This Row],[2017 (L)-T2-MACROTOTALE]],"")</f>
        <v>0</v>
      </c>
      <c r="OY29" s="26">
        <f>IFERROR(Tableau17[[#This Row],[2017 (L)-T2-MACRODROITE]]/Tableau17[[#This Row],[2017 (L)-T2-MACROTOTALE]],"")</f>
        <v>0</v>
      </c>
      <c r="OZ29" s="26">
        <f>IFERROR(Tableau17[[#This Row],[2017 (L)-T2-MACROCENTRE]]/Tableau17[[#This Row],[2017 (L)-T2-MACROTOTALE]],"")</f>
        <v>0.66165413533834583</v>
      </c>
      <c r="PA29" s="26">
        <f>IFERROR(Tableau17[[#This Row],[2017 (L)-T2-MACROGAUCHE]]/Tableau17[[#This Row],[2017 (L)-T2-MACROTOTALE]],"")</f>
        <v>0.33834586466165412</v>
      </c>
      <c r="PB29" s="26">
        <f>IFERROR(Tableau17[[#This Row],[2017 (L)-T2-MACROAUTRE]]/Tableau17[[#This Row],[2017 (L)-T2-MACROTOTALE]],"")</f>
        <v>0</v>
      </c>
      <c r="PC29" s="26">
        <f>IFERROR(Tableau17[[#This Row],[2008_T1_PROCUS]]/Tableau17[[#This Row],[2008_T1_INSCRITS]],0)</f>
        <v>2.0437956204379562E-2</v>
      </c>
      <c r="PD29" s="26">
        <f>IFERROR(Tableau17[[#This Row],[2008_T2_PROCUS]]/Tableau17[[#This Row],[2008_T2_INSCRITS]],0)</f>
        <v>0</v>
      </c>
      <c r="PE29" s="26">
        <f>Tableau17[[#This Row],[2014_T1_PROCUS]]/Tableau17[[#This Row],[2014_T1_INSCRITS]]</f>
        <v>2.4357239512855209E-2</v>
      </c>
      <c r="PF29" s="26">
        <f>IFERROR(Tableau17[[#This Row],[2014_T2_PROCUS]]/Tableau17[[#This Row],[2014_T2_INSCRITS]],0)</f>
        <v>0</v>
      </c>
    </row>
    <row r="30" spans="1:422" hidden="1" x14ac:dyDescent="0.2">
      <c r="A30" s="1">
        <v>5</v>
      </c>
      <c r="B30" s="1" t="s">
        <v>378</v>
      </c>
      <c r="C30" s="1" t="s">
        <v>382</v>
      </c>
      <c r="D30" s="1" t="s">
        <v>382</v>
      </c>
      <c r="E30" s="1">
        <v>926</v>
      </c>
      <c r="F30" s="1">
        <v>5.4039020000000004</v>
      </c>
      <c r="G30" s="1">
        <v>43.262689000000002</v>
      </c>
      <c r="H30" s="3">
        <v>501</v>
      </c>
      <c r="I30" s="3">
        <v>78</v>
      </c>
      <c r="L30" s="1">
        <v>11</v>
      </c>
      <c r="M30" s="1">
        <v>4</v>
      </c>
      <c r="P30" s="1">
        <v>48</v>
      </c>
      <c r="Q30" s="1">
        <v>7</v>
      </c>
      <c r="R30" s="1">
        <v>34</v>
      </c>
      <c r="S30" s="1">
        <v>27</v>
      </c>
      <c r="T30" s="1">
        <v>15</v>
      </c>
      <c r="U30" s="1">
        <v>146</v>
      </c>
      <c r="V30" s="1">
        <v>580</v>
      </c>
      <c r="W30" s="1">
        <v>266</v>
      </c>
      <c r="X30" s="1">
        <v>14</v>
      </c>
      <c r="Y30" s="2">
        <v>0.45862069</v>
      </c>
      <c r="Z30" s="1">
        <v>580</v>
      </c>
      <c r="AA30" s="1">
        <v>302</v>
      </c>
      <c r="AB30" s="1">
        <v>18</v>
      </c>
      <c r="AC30" s="2">
        <v>0.52068966000000005</v>
      </c>
      <c r="AD30" s="1">
        <v>501</v>
      </c>
      <c r="AE30" s="1">
        <v>151</v>
      </c>
      <c r="AF30" s="2">
        <v>0.30139721000000003</v>
      </c>
      <c r="AG30" s="1">
        <f t="shared" si="0"/>
        <v>78</v>
      </c>
      <c r="AH30" s="1">
        <v>593</v>
      </c>
      <c r="AI30" s="1">
        <v>308</v>
      </c>
      <c r="AJ30" s="1">
        <v>2</v>
      </c>
      <c r="AK30" s="2">
        <v>0.51939292000000004</v>
      </c>
      <c r="AL30" s="1">
        <v>593</v>
      </c>
      <c r="AM30" s="1">
        <v>318</v>
      </c>
      <c r="AN30" s="1">
        <v>5</v>
      </c>
      <c r="AO30" s="2">
        <v>0.53625632000000001</v>
      </c>
      <c r="AP30" s="1">
        <v>558</v>
      </c>
      <c r="AQ30" s="1">
        <v>242</v>
      </c>
      <c r="AR30" s="2">
        <v>0.43369175999999998</v>
      </c>
      <c r="AS30" s="1">
        <v>556</v>
      </c>
      <c r="AT30" s="1">
        <v>259</v>
      </c>
      <c r="AU30" s="2">
        <v>0.46582733999999998</v>
      </c>
      <c r="AV30" s="1">
        <v>532</v>
      </c>
      <c r="AW30" s="1">
        <v>242</v>
      </c>
      <c r="AX30" s="2">
        <v>0.45488721999999998</v>
      </c>
      <c r="AY30" s="1">
        <v>532</v>
      </c>
      <c r="AZ30" s="1">
        <v>197</v>
      </c>
      <c r="BA30" s="2">
        <v>0.37030075000000001</v>
      </c>
      <c r="BB30" s="1">
        <v>535</v>
      </c>
      <c r="BC30" s="1">
        <v>399</v>
      </c>
      <c r="BD30" s="2">
        <v>0.74579439000000003</v>
      </c>
      <c r="BE30" s="1">
        <v>532</v>
      </c>
      <c r="BF30" s="1">
        <v>379</v>
      </c>
      <c r="BG30" s="2">
        <v>0.71240601999999997</v>
      </c>
      <c r="BH30" s="1">
        <v>497</v>
      </c>
      <c r="BI30" s="1">
        <v>229</v>
      </c>
      <c r="BJ30" s="2">
        <v>0.46076458999999997</v>
      </c>
      <c r="BK30" s="1">
        <v>13</v>
      </c>
      <c r="BN30" s="1">
        <v>11</v>
      </c>
      <c r="BO30" s="1">
        <v>37</v>
      </c>
      <c r="BP30" s="1">
        <v>137</v>
      </c>
      <c r="BQ30" s="1">
        <v>105</v>
      </c>
      <c r="BR30" s="1">
        <v>303</v>
      </c>
      <c r="BT30" s="1">
        <v>138</v>
      </c>
      <c r="BU30" s="1">
        <v>174</v>
      </c>
      <c r="BW30" s="1">
        <v>312</v>
      </c>
      <c r="BX30" s="1">
        <v>4</v>
      </c>
      <c r="BZ30" s="1">
        <v>11</v>
      </c>
      <c r="CB30" s="1">
        <v>15</v>
      </c>
      <c r="CC30" s="1">
        <v>70</v>
      </c>
      <c r="CD30" s="1">
        <v>115</v>
      </c>
      <c r="CE30" s="1">
        <v>45</v>
      </c>
      <c r="CF30" s="1">
        <v>260</v>
      </c>
      <c r="CG30" s="1">
        <v>85</v>
      </c>
      <c r="CH30" s="1">
        <v>134</v>
      </c>
      <c r="CI30" s="1">
        <v>72</v>
      </c>
      <c r="CJ30" s="1">
        <v>291</v>
      </c>
      <c r="CM30" s="1">
        <v>4</v>
      </c>
      <c r="CN30" s="1">
        <v>16</v>
      </c>
      <c r="CO30" s="1">
        <v>30</v>
      </c>
      <c r="CP30" s="1">
        <v>94</v>
      </c>
      <c r="CQ30" s="1">
        <v>16</v>
      </c>
      <c r="CT30" s="1">
        <v>69</v>
      </c>
      <c r="CW30" s="1">
        <v>229</v>
      </c>
      <c r="CY30" s="1">
        <v>105</v>
      </c>
      <c r="DA30" s="1">
        <v>136</v>
      </c>
      <c r="DC30" s="1">
        <v>241</v>
      </c>
      <c r="DD30" s="1">
        <v>5</v>
      </c>
      <c r="DE30" s="1">
        <v>2</v>
      </c>
      <c r="DF30" s="1">
        <v>2</v>
      </c>
      <c r="DG30" s="1">
        <v>0</v>
      </c>
      <c r="DI30" s="1">
        <v>9</v>
      </c>
      <c r="DJ30" s="1">
        <v>1</v>
      </c>
      <c r="DK30" s="1">
        <v>1</v>
      </c>
      <c r="DL30" s="1">
        <v>32</v>
      </c>
      <c r="DM30" s="1">
        <v>50</v>
      </c>
      <c r="DN30" s="1">
        <v>69</v>
      </c>
      <c r="DO30" s="1">
        <v>65</v>
      </c>
      <c r="DP30" s="1">
        <v>2</v>
      </c>
      <c r="DU30" s="1">
        <v>238</v>
      </c>
      <c r="DX30" s="1">
        <v>107</v>
      </c>
      <c r="DY30" s="1">
        <v>72</v>
      </c>
      <c r="EA30" s="1">
        <v>179</v>
      </c>
      <c r="EB30" s="1">
        <v>2</v>
      </c>
      <c r="EC30" s="1">
        <v>2</v>
      </c>
      <c r="ED30" s="1">
        <v>0</v>
      </c>
      <c r="EE30" s="1">
        <v>10</v>
      </c>
      <c r="EF30" s="1">
        <v>93</v>
      </c>
      <c r="EG30" s="1">
        <v>17</v>
      </c>
      <c r="EH30" s="1">
        <v>3</v>
      </c>
      <c r="EI30" s="1">
        <v>108</v>
      </c>
      <c r="EJ30" s="1">
        <v>80</v>
      </c>
      <c r="EK30" s="1">
        <v>72</v>
      </c>
      <c r="EL30" s="1">
        <v>2</v>
      </c>
      <c r="EM30" s="1">
        <v>389</v>
      </c>
      <c r="EN30" s="1">
        <v>147</v>
      </c>
      <c r="EO30" s="1">
        <v>197</v>
      </c>
      <c r="EP30" s="1">
        <v>344</v>
      </c>
      <c r="EQ30" s="1">
        <v>0</v>
      </c>
      <c r="ER30" s="1">
        <v>3</v>
      </c>
      <c r="ES30" s="1">
        <v>3</v>
      </c>
      <c r="ET30" s="1">
        <v>15</v>
      </c>
      <c r="EU30" s="1">
        <v>0</v>
      </c>
      <c r="EV30" s="1">
        <v>77</v>
      </c>
      <c r="EW30" s="1">
        <v>17</v>
      </c>
      <c r="EX30" s="1">
        <v>0</v>
      </c>
      <c r="EY30" s="1">
        <v>3</v>
      </c>
      <c r="EZ30" s="1">
        <v>4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11</v>
      </c>
      <c r="FI30" s="1">
        <v>0</v>
      </c>
      <c r="FJ30" s="1">
        <v>8</v>
      </c>
      <c r="FK30" s="1">
        <v>8</v>
      </c>
      <c r="FL30" s="1">
        <v>0</v>
      </c>
      <c r="FM30" s="1">
        <v>19</v>
      </c>
      <c r="FN30" s="1">
        <v>5</v>
      </c>
      <c r="FO30" s="1">
        <v>2</v>
      </c>
      <c r="FP30" s="1">
        <v>48</v>
      </c>
      <c r="FQ30" s="1">
        <v>0</v>
      </c>
      <c r="FR30" s="1">
        <f>SUM(Tableau17[[#This Row],[2019-T1-ALEXANDRE Audric]:[2019-T1-MARIE Florie]])</f>
        <v>223</v>
      </c>
      <c r="FS30" s="1">
        <v>37</v>
      </c>
      <c r="FT30" s="1">
        <v>150</v>
      </c>
      <c r="FU30" s="1">
        <v>0</v>
      </c>
      <c r="FV30" s="1">
        <v>116</v>
      </c>
      <c r="FW30" s="1">
        <v>0</v>
      </c>
      <c r="FX30" s="1">
        <v>303</v>
      </c>
      <c r="FY30" s="1">
        <v>0</v>
      </c>
      <c r="FZ30" s="1">
        <v>174</v>
      </c>
      <c r="GA30" s="1">
        <v>0</v>
      </c>
      <c r="GB30" s="1">
        <v>138</v>
      </c>
      <c r="GC30" s="1">
        <v>0</v>
      </c>
      <c r="GD30" s="1">
        <v>312</v>
      </c>
      <c r="GE30" s="1">
        <v>70</v>
      </c>
      <c r="GF30" s="1">
        <v>115</v>
      </c>
      <c r="GG30" s="1">
        <v>4</v>
      </c>
      <c r="GH30" s="1">
        <v>71</v>
      </c>
      <c r="GI30" s="1">
        <v>0</v>
      </c>
      <c r="GJ30" s="1">
        <v>260</v>
      </c>
      <c r="GK30" s="1">
        <v>85</v>
      </c>
      <c r="GL30" s="1">
        <v>134</v>
      </c>
      <c r="GM30" s="1">
        <v>0</v>
      </c>
      <c r="GN30" s="1">
        <v>72</v>
      </c>
      <c r="GO30" s="1">
        <v>0</v>
      </c>
      <c r="GP30" s="1">
        <v>291</v>
      </c>
      <c r="GQ30" s="1">
        <v>94</v>
      </c>
      <c r="GR30" s="1">
        <v>73</v>
      </c>
      <c r="GS30" s="1">
        <v>16</v>
      </c>
      <c r="GT30" s="1">
        <v>46</v>
      </c>
      <c r="GU30" s="1">
        <v>0</v>
      </c>
      <c r="GV30" s="1">
        <v>229</v>
      </c>
      <c r="GW30" s="1">
        <v>105</v>
      </c>
      <c r="GX30" s="1">
        <v>136</v>
      </c>
      <c r="GY30" s="1">
        <v>0</v>
      </c>
      <c r="GZ30" s="1">
        <v>0</v>
      </c>
      <c r="HA30" s="1">
        <v>0</v>
      </c>
      <c r="HB30" s="1">
        <v>241</v>
      </c>
      <c r="HC30" s="1">
        <v>120</v>
      </c>
      <c r="HD30" s="1">
        <v>93</v>
      </c>
      <c r="HE30" s="1">
        <v>72</v>
      </c>
      <c r="HF30" s="1">
        <v>101</v>
      </c>
      <c r="HG30" s="1">
        <v>3</v>
      </c>
      <c r="HH30" s="1">
        <v>389</v>
      </c>
      <c r="HI30" s="1">
        <v>147</v>
      </c>
      <c r="HJ30" s="1">
        <v>0</v>
      </c>
      <c r="HK30" s="1">
        <v>197</v>
      </c>
      <c r="HL30" s="1">
        <v>0</v>
      </c>
      <c r="HM30" s="1">
        <v>0</v>
      </c>
      <c r="HN30" s="1">
        <v>344</v>
      </c>
      <c r="HO30" s="1">
        <v>91</v>
      </c>
      <c r="HP30" s="1">
        <v>22</v>
      </c>
      <c r="HQ30" s="1">
        <v>48</v>
      </c>
      <c r="HR30" s="1">
        <v>57</v>
      </c>
      <c r="HS30" s="1">
        <v>6</v>
      </c>
      <c r="HT30" s="1">
        <v>224</v>
      </c>
      <c r="HU30" s="1">
        <v>34</v>
      </c>
      <c r="HV30" s="1">
        <v>59</v>
      </c>
      <c r="HW30" s="1">
        <v>7</v>
      </c>
      <c r="HX30" s="1">
        <v>46</v>
      </c>
      <c r="HY30" s="1">
        <v>0</v>
      </c>
      <c r="HZ30" s="1">
        <v>146</v>
      </c>
      <c r="IA30" s="1">
        <v>53</v>
      </c>
      <c r="IB30" s="1">
        <v>69</v>
      </c>
      <c r="IC30" s="1">
        <v>65</v>
      </c>
      <c r="ID30" s="1">
        <v>49</v>
      </c>
      <c r="IE30" s="1">
        <v>2</v>
      </c>
      <c r="IF30" s="1">
        <v>238</v>
      </c>
      <c r="IG30" s="1">
        <v>0</v>
      </c>
      <c r="IH30" s="1">
        <v>107</v>
      </c>
      <c r="II30" s="1">
        <v>72</v>
      </c>
      <c r="IJ30" s="1">
        <v>0</v>
      </c>
      <c r="IK30" s="1">
        <v>0</v>
      </c>
      <c r="IL30" s="1">
        <v>179</v>
      </c>
      <c r="IM30" s="26">
        <f>IFERROR(Tableau17[[#This Row],[LDIV]]/Tableau17[[#This Row],[Total général]],"")</f>
        <v>0</v>
      </c>
      <c r="IN30" s="26">
        <f>IFERROR(Tableau17[[#This Row],[LDVC]]/Tableau17[[#This Row],[Total général]],"")</f>
        <v>0</v>
      </c>
      <c r="IO30" s="26">
        <f>IFERROR(Tableau17[[#This Row],[LDVD]]/Tableau17[[#This Row],[Total général]],"")</f>
        <v>7.5342465753424653E-2</v>
      </c>
      <c r="IP30" s="26">
        <f>IFERROR(Tableau17[[#This Row],[LDVG]]/Tableau17[[#This Row],[Total général]],"")</f>
        <v>2.7397260273972601E-2</v>
      </c>
      <c r="IQ30" s="26">
        <f>IFERROR(Tableau17[[#This Row],[LEXD]]/Tableau17[[#This Row],[Total général]],"")</f>
        <v>0</v>
      </c>
      <c r="IR30" s="26">
        <f>IFERROR(Tableau17[[#This Row],[LEXG]]/Tableau17[[#This Row],[Total général]],"")</f>
        <v>0</v>
      </c>
      <c r="IS30" s="26">
        <f>IFERROR(Tableau17[[#This Row],[LLR]]/Tableau17[[#This Row],[Total général]],"")</f>
        <v>0.32876712328767121</v>
      </c>
      <c r="IT30" s="26">
        <f>IFERROR(Tableau17[[#This Row],[LREM]]/Tableau17[[#This Row],[Total général]],"")</f>
        <v>4.7945205479452052E-2</v>
      </c>
      <c r="IU30" s="26">
        <f>IFERROR(Tableau17[[#This Row],[LRN]]/Tableau17[[#This Row],[Total général]],"")</f>
        <v>0.23287671232876711</v>
      </c>
      <c r="IV30" s="26">
        <f>IFERROR(Tableau17[[#This Row],[LUG]]/Tableau17[[#This Row],[Total général]],"")</f>
        <v>0.18493150684931506</v>
      </c>
      <c r="IW30" s="26">
        <f>IFERROR(Tableau17[[#This Row],[LVEC]]/Tableau17[[#This Row],[Total général]],"")</f>
        <v>0.10273972602739725</v>
      </c>
      <c r="IX30" s="26">
        <f>IFERROR(Tableau17[[#This Row],[2008-T1-LCMD]]/Tableau17[[#This Row],[2008-T1-TOTAL]],"")</f>
        <v>4.2904290429042903E-2</v>
      </c>
      <c r="IY30" s="26">
        <f>IFERROR(Tableau17[[#This Row],[2008-T1-LDVD]]/Tableau17[[#This Row],[2008-T1-TOTAL]],"")</f>
        <v>0</v>
      </c>
      <c r="IZ30" s="26">
        <f>IFERROR(Tableau17[[#This Row],[2008-T1-LEXD]]/Tableau17[[#This Row],[2008-T1-TOTAL]],"")</f>
        <v>0</v>
      </c>
      <c r="JA30" s="26">
        <f>IFERROR(Tableau17[[#This Row],[2008-T1-LEXG]]/Tableau17[[#This Row],[2008-T1-TOTAL]],"")</f>
        <v>3.6303630363036306E-2</v>
      </c>
      <c r="JB30" s="26">
        <f>IFERROR(Tableau17[[#This Row],[2008-T1-LFN]]/Tableau17[[#This Row],[2008-T1-TOTAL]],"")</f>
        <v>0.12211221122112212</v>
      </c>
      <c r="JC30" s="26">
        <f>IFERROR(Tableau17[[#This Row],[2008-T1-LMAJ]]/Tableau17[[#This Row],[2008-T1-TOTAL]],"")</f>
        <v>0.45214521452145212</v>
      </c>
      <c r="JD30" s="26">
        <f>IFERROR(Tableau17[[#This Row],[2008-T1-LUG]]/Tableau17[[#This Row],[2008-T1-TOTAL]],"")</f>
        <v>0.34653465346534651</v>
      </c>
      <c r="JE30" s="26">
        <f>IFERROR(Tableau17[[#This Row],[2008-T2-LFN]]/Tableau17[[#This Row],[2008-T2-TOTAL]],"")</f>
        <v>0</v>
      </c>
      <c r="JF30" s="26">
        <f>IFERROR(Tableau17[[#This Row],[2008-T2-LGC]]/Tableau17[[#This Row],[2008-T2-TOTAL]],"")</f>
        <v>0.44230769230769229</v>
      </c>
      <c r="JG30" s="26">
        <f>IFERROR(Tableau17[[#This Row],[2008-T2-LMAJ]]/Tableau17[[#This Row],[2008-T2-TOTAL]],"")</f>
        <v>0.55769230769230771</v>
      </c>
      <c r="JH30" s="26">
        <f>IFERROR(Tableau17[[#This Row],[2008-T2-LUG]]/Tableau17[[#This Row],[2008-T2-TOTAL]],"")</f>
        <v>0</v>
      </c>
      <c r="JI30" s="26">
        <f>IFERROR(Tableau17[[#This Row],[2014-T1-LDIV]]/Tableau17[[#This Row],[2014-T1-TOTAL]],"")</f>
        <v>1.5384615384615385E-2</v>
      </c>
      <c r="JJ30" s="26">
        <f>IFERROR(Tableau17[[#This Row],[2014-T1-LDVD]]/Tableau17[[#This Row],[2014-T1-TOTAL]],"")</f>
        <v>0</v>
      </c>
      <c r="JK30" s="26">
        <f>IFERROR(Tableau17[[#This Row],[2014-T1-LDVG]]/Tableau17[[#This Row],[2014-T1-TOTAL]],"")</f>
        <v>4.230769230769231E-2</v>
      </c>
      <c r="JL30" s="26">
        <f>IFERROR(Tableau17[[#This Row],[2014-T1-LEXG]]/Tableau17[[#This Row],[2014-T1-TOTAL]],"")</f>
        <v>0</v>
      </c>
      <c r="JM30" s="26">
        <f>IFERROR(Tableau17[[#This Row],[2014-T1-LFG]]/Tableau17[[#This Row],[2014-T1-TOTAL]],"")</f>
        <v>5.7692307692307696E-2</v>
      </c>
      <c r="JN30" s="26">
        <f>IFERROR(Tableau17[[#This Row],[2014-T1-LFN]]/Tableau17[[#This Row],[2014-T1-TOTAL]],"")</f>
        <v>0.26923076923076922</v>
      </c>
      <c r="JO30" s="26">
        <f>IFERROR(Tableau17[[#This Row],[2014-T1-LUD]]/Tableau17[[#This Row],[2014-T1-TOTAL]],"")</f>
        <v>0.44230769230769229</v>
      </c>
      <c r="JP30" s="26">
        <f>IFERROR(Tableau17[[#This Row],[2014-T1-LUG]]/Tableau17[[#This Row],[2014-T1-TOTAL]],"")</f>
        <v>0.17307692307692307</v>
      </c>
      <c r="JQ30" s="26">
        <f>IFERROR(Tableau17[[#This Row],[2014-T2-LFN]]/Tableau17[[#This Row],[2014-T2-TOTAL]],"")</f>
        <v>0.29209621993127149</v>
      </c>
      <c r="JR30" s="26">
        <f>IFERROR(Tableau17[[#This Row],[2014-T2-LUD]]/Tableau17[[#This Row],[2014-T2-TOTAL]],"")</f>
        <v>0.46048109965635736</v>
      </c>
      <c r="JS30" s="26">
        <f>IFERROR(Tableau17[[#This Row],[2014-T2-LUG]]/Tableau17[[#This Row],[2014-T2-TOTAL]],"")</f>
        <v>0.24742268041237114</v>
      </c>
      <c r="JT30" s="26">
        <f>IFERROR(Tableau17[[#This Row],[2015-T1-BC-DIV]]/Tableau17[[#This Row],[2015-T1-TOTAL]],"")</f>
        <v>0</v>
      </c>
      <c r="JU30" s="26">
        <f>IFERROR(Tableau17[[#This Row],[2015-T1-BC-DLF]]/Tableau17[[#This Row],[2015-T1-TOTAL]],"")</f>
        <v>0</v>
      </c>
      <c r="JV30" s="26">
        <f>IFERROR(Tableau17[[#This Row],[2015-T1-BC-DVD]]/Tableau17[[#This Row],[2015-T1-TOTAL]],"")</f>
        <v>1.7467248908296942E-2</v>
      </c>
      <c r="JW30" s="26">
        <f>IFERROR(Tableau17[[#This Row],[2015-T1-BC-DVG]]/Tableau17[[#This Row],[2015-T1-TOTAL]],"")</f>
        <v>6.9868995633187769E-2</v>
      </c>
      <c r="JX30" s="26">
        <f>IFERROR(Tableau17[[#This Row],[2015-T1-BC-FG]]/Tableau17[[#This Row],[2015-T1-TOTAL]],"")</f>
        <v>0.13100436681222707</v>
      </c>
      <c r="JY30" s="26">
        <f>IFERROR(Tableau17[[#This Row],[2015-T1-BC-FN]]/Tableau17[[#This Row],[2015-T1-TOTAL]],"")</f>
        <v>0.41048034934497818</v>
      </c>
      <c r="JZ30" s="26">
        <f>IFERROR(Tableau17[[#This Row],[2015-T1-BC-MDM]]/Tableau17[[#This Row],[2015-T1-TOTAL]],"")</f>
        <v>6.9868995633187769E-2</v>
      </c>
      <c r="KA30" s="26">
        <f>IFERROR(Tableau17[[#This Row],[2015-T1-BC-RDG]]/Tableau17[[#This Row],[2015-T1-TOTAL]],"")</f>
        <v>0</v>
      </c>
      <c r="KB30" s="26">
        <f>IFERROR(Tableau17[[#This Row],[2015-T1-BC-SOC]]/Tableau17[[#This Row],[2015-T1-TOTAL]],"")</f>
        <v>0</v>
      </c>
      <c r="KC30" s="26">
        <f>IFERROR(Tableau17[[#This Row],[2015-T1-BC-UD]]/Tableau17[[#This Row],[2015-T1-TOTAL]],"")</f>
        <v>0.30131004366812225</v>
      </c>
      <c r="KD30" s="26">
        <f>IFERROR(Tableau17[[#This Row],[2015-T1-BC-UG]]/Tableau17[[#This Row],[2015-T1-TOTAL]],"")</f>
        <v>0</v>
      </c>
      <c r="KE30" s="26">
        <f>IFERROR(Tableau17[[#This Row],[2015-T1-BC-VEC]]/Tableau17[[#This Row],[2015-T1-TOTAL]],"")</f>
        <v>0</v>
      </c>
      <c r="KF30" s="26">
        <f>IFERROR(Tableau17[[#This Row],[2015-T2-BC-DVG]]/Tableau17[[#This Row],[2015-T2-TOTAL]],"")</f>
        <v>0</v>
      </c>
      <c r="KG30" s="26">
        <f>IFERROR(Tableau17[[#This Row],[2015-T2-BC-FN]]/Tableau17[[#This Row],[2015-T2-TOTAL]],"")</f>
        <v>0.43568464730290457</v>
      </c>
      <c r="KH30" s="26">
        <f>IFERROR(Tableau17[[#This Row],[2015-T2-BC-SOC]]/Tableau17[[#This Row],[2015-T2-TOTAL]],"")</f>
        <v>0</v>
      </c>
      <c r="KI30" s="26">
        <f>IFERROR(Tableau17[[#This Row],[2015-T2-BC-UD]]/Tableau17[[#This Row],[2015-T2-TOTAL]],"")</f>
        <v>0.56431535269709543</v>
      </c>
      <c r="KJ30" s="26">
        <f>IFERROR(Tableau17[[#This Row],[2015-T2-BC-UG]]/Tableau17[[#This Row],[2015-T2-TOTAL]],"")</f>
        <v>0</v>
      </c>
      <c r="KK30" s="26">
        <f>IFERROR(Tableau17[[#This Row],[2017 (L)-T1-COM]]/Tableau17[[#This Row],[2017 (L)-T1-TOTAL]],"")</f>
        <v>2.100840336134454E-2</v>
      </c>
      <c r="KL30" s="26">
        <f>IFERROR(Tableau17[[#This Row],[2017 (L)-T1-DIV]]/Tableau17[[#This Row],[2017 (L)-T1-TOTAL]],"")</f>
        <v>8.4033613445378148E-3</v>
      </c>
      <c r="KM30" s="26">
        <f>IFERROR(Tableau17[[#This Row],[2017 (L)-T1-DLF]]/Tableau17[[#This Row],[2017 (L)-T1-TOTAL]],"")</f>
        <v>8.4033613445378148E-3</v>
      </c>
      <c r="KN30" s="26">
        <f>IFERROR(Tableau17[[#This Row],[2017 (L)-T1-DVD]]/Tableau17[[#This Row],[2017 (L)-T1-TOTAL]],"")</f>
        <v>0</v>
      </c>
      <c r="KO30" s="26">
        <f>IFERROR(Tableau17[[#This Row],[2017 (L)-T1-DVG]]/Tableau17[[#This Row],[2017 (L)-T1-TOTAL]],"")</f>
        <v>0</v>
      </c>
      <c r="KP30" s="26">
        <f>IFERROR(Tableau17[[#This Row],[2017 (L)-T1-ECO]]/Tableau17[[#This Row],[2017 (L)-T1-TOTAL]],"")</f>
        <v>3.7815126050420166E-2</v>
      </c>
      <c r="KQ30" s="26">
        <f>IFERROR(Tableau17[[#This Row],[2017 (L)-T1-EXD]]/Tableau17[[#This Row],[2017 (L)-T1-TOTAL]],"")</f>
        <v>4.2016806722689074E-3</v>
      </c>
      <c r="KR30" s="26">
        <f>IFERROR(Tableau17[[#This Row],[2017 (L)-T1-EXG]]/Tableau17[[#This Row],[2017 (L)-T1-TOTAL]],"")</f>
        <v>4.2016806722689074E-3</v>
      </c>
      <c r="KS30" s="26">
        <f>IFERROR(Tableau17[[#This Row],[2017 (L)-T1-FI]]/Tableau17[[#This Row],[2017 (L)-T1-TOTAL]],"")</f>
        <v>0.13445378151260504</v>
      </c>
      <c r="KT30" s="26">
        <f>IFERROR(Tableau17[[#This Row],[2017 (L)-T1-FN]]/Tableau17[[#This Row],[2017 (L)-T1-TOTAL]],"")</f>
        <v>0.21008403361344538</v>
      </c>
      <c r="KU30" s="26">
        <f>IFERROR(Tableau17[[#This Row],[2017 (L)-T1-LR]]/Tableau17[[#This Row],[2017 (L)-T1-TOTAL]],"")</f>
        <v>0.28991596638655465</v>
      </c>
      <c r="KV30" s="26">
        <f>IFERROR(Tableau17[[#This Row],[2017 (L)-T1-MDM]]/Tableau17[[#This Row],[2017 (L)-T1-TOTAL]],"")</f>
        <v>0.27310924369747897</v>
      </c>
      <c r="KW30" s="26">
        <f>IFERROR(Tableau17[[#This Row],[2017 (L)-T1-RDG]]/Tableau17[[#This Row],[2017 (L)-T1-TOTAL]],"")</f>
        <v>8.4033613445378148E-3</v>
      </c>
      <c r="KX30" s="26">
        <f>IFERROR(Tableau17[[#This Row],[2017 (L)-T1-REG]]/Tableau17[[#This Row],[2017 (L)-T1-TOTAL]],"")</f>
        <v>0</v>
      </c>
      <c r="KY30" s="26">
        <f>IFERROR(Tableau17[[#This Row],[2017 (L)-T1-REM]]/Tableau17[[#This Row],[2017 (L)-T1-TOTAL]],"")</f>
        <v>0</v>
      </c>
      <c r="KZ30" s="26">
        <f>IFERROR(Tableau17[[#This Row],[2017 (L)-T1-SOC]]/Tableau17[[#This Row],[2017 (L)-T1-TOTAL]],"")</f>
        <v>0</v>
      </c>
      <c r="LA30" s="26">
        <f>IFERROR(Tableau17[[#This Row],[2017 (L)-T1-UDI]]/Tableau17[[#This Row],[2017 (L)-T1-TOTAL]],"")</f>
        <v>0</v>
      </c>
      <c r="LB30" s="26">
        <f>IFERROR(Tableau17[[#This Row],[2017 (L)-T2-FI]]/Tableau17[[#This Row],[2017 (L)-T2-TOTAL]],"")</f>
        <v>0</v>
      </c>
      <c r="LC30" s="26">
        <f>IFERROR(Tableau17[[#This Row],[2017 (L)-T2-FN]]/Tableau17[[#This Row],[2017 (L)-T2-TOTAL]],"")</f>
        <v>0</v>
      </c>
      <c r="LD30" s="26">
        <f>IFERROR(Tableau17[[#This Row],[2017 (L)-T2-LR]]/Tableau17[[#This Row],[2017 (L)-T2-TOTAL]],"")</f>
        <v>0.5977653631284916</v>
      </c>
      <c r="LE30" s="26">
        <f>IFERROR(Tableau17[[#This Row],[2017 (L)-T2-MDM]]/Tableau17[[#This Row],[2017 (L)-T2-TOTAL]],"")</f>
        <v>0.4022346368715084</v>
      </c>
      <c r="LF30" s="26">
        <f>IFERROR(Tableau17[[#This Row],[2017 (L)-T2-REM]]/Tableau17[[#This Row],[2017 (L)-T2-TOTAL]],"")</f>
        <v>0</v>
      </c>
      <c r="LG30" s="26">
        <f>IFERROR(Tableau17[[#This Row],[2017-T1-ARTHAUD Nathalie]]/Tableau17[[#This Row],[2017-T1-TOTAL]],"")</f>
        <v>5.1413881748071976E-3</v>
      </c>
      <c r="LH30" s="26">
        <f>IFERROR(Tableau17[[#This Row],[2017-T1-ASSELINEAU Fran]]/Tableau17[[#This Row],[2017-T1-TOTAL]],"")</f>
        <v>5.1413881748071976E-3</v>
      </c>
      <c r="LI30" s="26">
        <f>IFERROR(Tableau17[[#This Row],[2017-T1-CHEMINADE Jacques]]/Tableau17[[#This Row],[2017-T1-TOTAL]],"")</f>
        <v>0</v>
      </c>
      <c r="LJ30" s="26">
        <f>IFERROR(Tableau17[[#This Row],[2017-T1-DUPONT-AIGNAN Nicolas]]/Tableau17[[#This Row],[2017-T1-TOTAL]],"")</f>
        <v>2.570694087403599E-2</v>
      </c>
      <c r="LK30" s="26">
        <f>IFERROR(Tableau17[[#This Row],[2017-T1-FILLON Fran]]/Tableau17[[#This Row],[2017-T1-TOTAL]],"")</f>
        <v>0.23907455012853471</v>
      </c>
      <c r="LL30" s="26">
        <f>IFERROR(Tableau17[[#This Row],[2017-T1-HAMON Beno]]/Tableau17[[#This Row],[2017-T1-TOTAL]],"")</f>
        <v>4.3701799485861184E-2</v>
      </c>
      <c r="LM30" s="26">
        <f>IFERROR(Tableau17[[#This Row],[2017-T1-LASSALLE Jean]]/Tableau17[[#This Row],[2017-T1-TOTAL]],"")</f>
        <v>7.7120822622107968E-3</v>
      </c>
      <c r="LN30" s="26">
        <f>IFERROR(Tableau17[[#This Row],[2017-T1-LE PEN Marine]]/Tableau17[[#This Row],[2017-T1-TOTAL]],"")</f>
        <v>0.27763496143958871</v>
      </c>
      <c r="LO30" s="26">
        <f>IFERROR(Tableau17[[#This Row],[2017-T1-M Jean-Luc]]/Tableau17[[#This Row],[2017-T1-TOTAL]],"")</f>
        <v>0.20565552699228792</v>
      </c>
      <c r="LP30" s="26">
        <f>IFERROR(Tableau17[[#This Row],[2017-T1-MACRON Emmanuel]]/Tableau17[[#This Row],[2017-T1-TOTAL]],"")</f>
        <v>0.18508997429305912</v>
      </c>
      <c r="LQ30" s="26">
        <f>IFERROR(Tableau17[[#This Row],[2017-T1-POUTOU Philippe]]/Tableau17[[#This Row],[2017-T1-TOTAL]],"")</f>
        <v>5.1413881748071976E-3</v>
      </c>
      <c r="LR30" s="26">
        <f>IFERROR(Tableau17[[#This Row],[2017-T2-LE PEN Marine]]/Tableau17[[#This Row],[2017-T2-TOTAL]],"")</f>
        <v>0.42732558139534882</v>
      </c>
      <c r="LS30" s="26">
        <f>IFERROR(Tableau17[[#This Row],[2017-T2-MACRON Emmanuel]]/Tableau17[[#This Row],[2017-T2-TOTAL]],"")</f>
        <v>0.57267441860465118</v>
      </c>
      <c r="LT30" s="26">
        <f>IFERROR(Tableau17[[#This Row],[2019-T1-ALEXANDRE Audric]]/Tableau17[[#This Row],[2019-T1-TOTAL]],"")</f>
        <v>0</v>
      </c>
      <c r="LU30" s="26">
        <f>IFERROR(Tableau17[[#This Row],[2019-T1-ARTHAUD Nathalie]]/Tableau17[[#This Row],[2019-T1-TOTAL]],"")</f>
        <v>1.3452914798206279E-2</v>
      </c>
      <c r="LV30" s="26">
        <f>IFERROR(Tableau17[[#This Row],[2019-T1-ASSELINEAU François]]/Tableau17[[#This Row],[2019-T1-TOTAL]],"")</f>
        <v>1.3452914798206279E-2</v>
      </c>
      <c r="LW30" s="26">
        <f>IFERROR(Tableau17[[#This Row],[2019-T1-AUBRY Manon]]/Tableau17[[#This Row],[2019-T1-TOTAL]],"")</f>
        <v>6.726457399103139E-2</v>
      </c>
      <c r="LX30" s="26">
        <f>IFERROR(Tableau17[[#This Row],[2019-T1-AZERGUI Nagib]]/Tableau17[[#This Row],[2019-T1-TOTAL]],"")</f>
        <v>0</v>
      </c>
      <c r="LY30" s="26">
        <f>IFERROR(Tableau17[[#This Row],[2019-T1-BARDELLA Jordan]]/Tableau17[[#This Row],[2019-T1-TOTAL]],"")</f>
        <v>0.3452914798206278</v>
      </c>
      <c r="LZ30" s="26">
        <f>IFERROR(Tableau17[[#This Row],[2019-T1-BELLAMY François-Xavier]]/Tableau17[[#This Row],[2019-T1-TOTAL]],"")</f>
        <v>7.623318385650224E-2</v>
      </c>
      <c r="MA30" s="26">
        <f>IFERROR(Tableau17[[#This Row],[2019-T1-BIDOU Olivier]]/Tableau17[[#This Row],[2019-T1-TOTAL]],"")</f>
        <v>0</v>
      </c>
      <c r="MB30" s="26">
        <f>IFERROR(Tableau17[[#This Row],[2019-T1-BOURG Dominique]]/Tableau17[[#This Row],[2019-T1-TOTAL]],"")</f>
        <v>1.3452914798206279E-2</v>
      </c>
      <c r="MC30" s="26">
        <f>IFERROR(Tableau17[[#This Row],[2019-T1-BROSSAT Ian]]/Tableau17[[#This Row],[2019-T1-TOTAL]],"")</f>
        <v>1.7937219730941704E-2</v>
      </c>
      <c r="MD30" s="26">
        <f>IFERROR(Tableau17[[#This Row],[2019-T1-CAILLAUD Sophie]]/Tableau17[[#This Row],[2019-T1-TOTAL]],"")</f>
        <v>0</v>
      </c>
      <c r="ME30" s="26">
        <f>IFERROR(Tableau17[[#This Row],[2019-T1-CAMUS Renaud]]/Tableau17[[#This Row],[2019-T1-TOTAL]],"")</f>
        <v>0</v>
      </c>
      <c r="MF30" s="26">
        <f>IFERROR(Tableau17[[#This Row],[2019-T1-CHALENÇON Christophe]]/Tableau17[[#This Row],[2019-T1-TOTAL]],"")</f>
        <v>0</v>
      </c>
      <c r="MG30" s="26">
        <f>IFERROR(Tableau17[[#This Row],[2019-T1-CORBET Cathy Denise Ginette]]/Tableau17[[#This Row],[2019-T1-TOTAL]],"")</f>
        <v>0</v>
      </c>
      <c r="MH30" s="26">
        <f>IFERROR(Tableau17[[#This Row],[2019-T1-DE PREVOISIN Robert]]/Tableau17[[#This Row],[2019-T1-TOTAL]],"")</f>
        <v>0</v>
      </c>
      <c r="MI30" s="26">
        <f>IFERROR(Tableau17[[#This Row],[2019-T1-DELFEL Thérèse]]/Tableau17[[#This Row],[2019-T1-TOTAL]],"")</f>
        <v>0</v>
      </c>
      <c r="MJ30" s="26">
        <f>IFERROR(Tableau17[[#This Row],[2019-T1-DIEUMEGARD Pierre]]/Tableau17[[#This Row],[2019-T1-TOTAL]],"")</f>
        <v>0</v>
      </c>
      <c r="MK30" s="26">
        <f>IFERROR(Tableau17[[#This Row],[2019-T1-DUPONT-AIGNAN Nicolas]]/Tableau17[[#This Row],[2019-T1-TOTAL]],"")</f>
        <v>4.9327354260089683E-2</v>
      </c>
      <c r="ML30" s="26">
        <f>IFERROR(Tableau17[[#This Row],[2019-T1-GERNIGON Yves]]/Tableau17[[#This Row],[2019-T1-TOTAL]],"")</f>
        <v>0</v>
      </c>
      <c r="MM30" s="26">
        <f>IFERROR(Tableau17[[#This Row],[2019-T1-GLUCKSMANN Raphaël]]/Tableau17[[#This Row],[2019-T1-TOTAL]],"")</f>
        <v>3.5874439461883408E-2</v>
      </c>
      <c r="MN30" s="26">
        <f>IFERROR(Tableau17[[#This Row],[2019-T1-HAMON Benoît]]/Tableau17[[#This Row],[2019-T1-TOTAL]],"")</f>
        <v>3.5874439461883408E-2</v>
      </c>
      <c r="MO30" s="26">
        <f>IFERROR(Tableau17[[#This Row],[2019-T1-HELGEN Gilles]]/Tableau17[[#This Row],[2019-T1-TOTAL]],"")</f>
        <v>0</v>
      </c>
      <c r="MP30" s="26">
        <f>IFERROR(Tableau17[[#This Row],[2019-T1-JADOT Yannick]]/Tableau17[[#This Row],[2019-T1-TOTAL]],"")</f>
        <v>8.520179372197309E-2</v>
      </c>
      <c r="MQ30" s="26">
        <f>IFERROR(Tableau17[[#This Row],[2019-T1-LAGARDE Jean-Christophe]]/Tableau17[[#This Row],[2019-T1-TOTAL]],"")</f>
        <v>2.2421524663677129E-2</v>
      </c>
      <c r="MR30" s="26">
        <f>IFERROR(Tableau17[[#This Row],[2019-T1-LALANNE Francis]]/Tableau17[[#This Row],[2019-T1-TOTAL]],"")</f>
        <v>8.9686098654708519E-3</v>
      </c>
      <c r="MS30" s="26">
        <f>IFERROR(Tableau17[[#This Row],[2019-T1-LOISEAU Nathalie]]/Tableau17[[#This Row],[2019-T1-TOTAL]],"")</f>
        <v>0.21524663677130046</v>
      </c>
      <c r="MT30" s="26">
        <f>IFERROR(Tableau17[[#This Row],[2019-T1-MARIE Florie]]/Tableau17[[#This Row],[2019-T1-TOTAL]],"")</f>
        <v>0</v>
      </c>
      <c r="MU30" s="26">
        <f>IFERROR(Tableau17[[#This Row],[2008-T1-MACROEXTRDROITE]]/Tableau17[[#This Row],[2008-T1-MACROTOTALE]],"")</f>
        <v>0.12211221122112212</v>
      </c>
      <c r="MV30" s="26">
        <f>IFERROR(Tableau17[[#This Row],[2008-T1-MACRODROITE]]/Tableau17[[#This Row],[2008-T1-MACROTOTALE]],"")</f>
        <v>0.49504950495049505</v>
      </c>
      <c r="MW30" s="26">
        <f>IFERROR(Tableau17[[#This Row],[2008-T1-MACROCENTRE]]/Tableau17[[#This Row],[2008-T1-MACROTOTALE]],"")</f>
        <v>0</v>
      </c>
      <c r="MX30" s="26">
        <f>IFERROR(Tableau17[[#This Row],[2008-T1-MACROGAUCHE]]/Tableau17[[#This Row],[2008-T1-MACROTOTALE]],"")</f>
        <v>0.38283828382838286</v>
      </c>
      <c r="MY30" s="26">
        <f>IFERROR(Tableau17[[#This Row],[2008-T1-MACROAUTRE]]/Tableau17[[#This Row],[2008-T1-MACROTOTALE]],"")</f>
        <v>0</v>
      </c>
      <c r="MZ30" s="26">
        <f>IFERROR(Tableau17[[#This Row],[2008-T2-MACROEXTRDROITE]]/Tableau17[[#This Row],[2008-T2-MACROTOTALE]],"")</f>
        <v>0</v>
      </c>
      <c r="NA30" s="26">
        <f>IFERROR(Tableau17[[#This Row],[2008-T2-MACRODROITE]]/Tableau17[[#This Row],[2008-T2-MACROTOTALE]],"")</f>
        <v>0.55769230769230771</v>
      </c>
      <c r="NB30" s="26">
        <f>IFERROR(Tableau17[[#This Row],[2008-T2-MACROCENTRE]]/Tableau17[[#This Row],[2008-T2-MACROTOTALE]],"")</f>
        <v>0</v>
      </c>
      <c r="NC30" s="26">
        <f>IFERROR(Tableau17[[#This Row],[2008-T2-MACROGAUCHE]]/Tableau17[[#This Row],[2008-T2-MACROTOTALE]],"")</f>
        <v>0.44230769230769229</v>
      </c>
      <c r="ND30" s="26">
        <f>IFERROR(Tableau17[[#This Row],[2008-T2-MACROAUTRE]]/Tableau17[[#This Row],[2008-T2-MACROTOTALE]],"")</f>
        <v>0</v>
      </c>
      <c r="NE30" s="26">
        <f>IFERROR(Tableau17[[#This Row],[2014-T1-MACROEXTRDROITE]]/Tableau17[[#This Row],[2014-T1-MACROTOTALE]],"")</f>
        <v>0.26923076923076922</v>
      </c>
      <c r="NF30" s="26">
        <f>IFERROR(Tableau17[[#This Row],[2014-T1-MACRODROITE]]/Tableau17[[#This Row],[2014-T1-MACROTOTALE]],"")</f>
        <v>0.44230769230769229</v>
      </c>
      <c r="NG30" s="26">
        <f>IFERROR(Tableau17[[#This Row],[2014-T1-MACROCENTRE]]/Tableau17[[#This Row],[2014-T1-MACROTOTALE]],"")</f>
        <v>1.5384615384615385E-2</v>
      </c>
      <c r="NH30" s="26">
        <f>IFERROR(Tableau17[[#This Row],[2014-T1-MACROGAUCHE]]/Tableau17[[#This Row],[2014-T1-MACROTOTALE]],"")</f>
        <v>0.27307692307692305</v>
      </c>
      <c r="NI30" s="26">
        <f>IFERROR(Tableau17[[#This Row],[2014-T1-MACROAUTRE]]/Tableau17[[#This Row],[2014-T1-MACROTOTALE]],"")</f>
        <v>0</v>
      </c>
      <c r="NJ30" s="26">
        <f>IFERROR(Tableau17[[#This Row],[2014-T2-MACROEXTRDROITE]]/Tableau17[[#This Row],[2014-T2-MACROTOTALE]],"")</f>
        <v>0.29209621993127149</v>
      </c>
      <c r="NK30" s="26">
        <f>IFERROR(Tableau17[[#This Row],[2014-T2-MACRODROITE]]/Tableau17[[#This Row],[2014-T2-MACROTOTALE]],"")</f>
        <v>0.46048109965635736</v>
      </c>
      <c r="NL30" s="26">
        <f>IFERROR(Tableau17[[#This Row],[2014-T2-MACROCENTRE]]/Tableau17[[#This Row],[2014-T2-MACROTOTALE]],"")</f>
        <v>0</v>
      </c>
      <c r="NM30" s="26">
        <f>IFERROR(Tableau17[[#This Row],[2014-T2-MACROGAUCHE]]/Tableau17[[#This Row],[2014-T2-MACROTOTALE]],"")</f>
        <v>0.24742268041237114</v>
      </c>
      <c r="NN30" s="26">
        <f>IFERROR(Tableau17[[#This Row],[2014-T2-MACROAUTRE]]/Tableau17[[#This Row],[2014-T2-MACROTOTALE]],"")</f>
        <v>0</v>
      </c>
      <c r="NO30" s="26">
        <f>IFERROR( Tableau17[[#This Row],[2015-T1-MACROEXTRDROITE]]/Tableau17[[#This Row],[2015-T1-MACROTOTALE]],"")</f>
        <v>0.41048034934497818</v>
      </c>
      <c r="NP30" s="26">
        <f>IFERROR(Tableau17[[#This Row],[2015-T1-MACRODROITE]]/Tableau17[[#This Row],[2015-T1-MACROTOTALE]],"")</f>
        <v>0.31877729257641924</v>
      </c>
      <c r="NQ30" s="26">
        <f>IFERROR(Tableau17[[#This Row],[2015-T1-MACROCENTRE]]/Tableau17[[#This Row],[2015-T1-MACROTOTALE]],"")</f>
        <v>6.9868995633187769E-2</v>
      </c>
      <c r="NR30" s="26">
        <f>IFERROR(Tableau17[[#This Row],[2015-T1-MACROGAUCHE]]/Tableau17[[#This Row],[2015-T1-MACROTOTALE]],"")</f>
        <v>0.20087336244541484</v>
      </c>
      <c r="NS30" s="26">
        <f>IFERROR(Tableau17[[#This Row],[2015-T1-MACROAUTRE]]/Tableau17[[#This Row],[2015-T1-MACROTOTALE]],"")</f>
        <v>0</v>
      </c>
      <c r="NT30" s="26">
        <f>IFERROR(Tableau17[[#This Row],[2015-T2-MACROEXTRDROITE]]/Tableau17[[#This Row],[2015-T2-MACROTOTALE]],"")</f>
        <v>0.43568464730290457</v>
      </c>
      <c r="NU30" s="26">
        <f>IFERROR(Tableau17[[#This Row],[2015-T2-MACRODROITE]]/Tableau17[[#This Row],[2015-T2-MACROTOTALE]],"")</f>
        <v>0.56431535269709543</v>
      </c>
      <c r="NV30" s="26">
        <f>IFERROR(Tableau17[[#This Row],[2015-T2-MACROCENTRE]]/Tableau17[[#This Row],[2015-T2-MACROTOTALE]],"")</f>
        <v>0</v>
      </c>
      <c r="NW30" s="26">
        <f>IFERROR(Tableau17[[#This Row],[2015-T2-MACROGAUCHE]]/Tableau17[[#This Row],[2015-T2-MACROTOTALE]],"")</f>
        <v>0</v>
      </c>
      <c r="NX30" s="26">
        <f>IFERROR(Tableau17[[#This Row],[2015-T2-MACROAUTRE]]/Tableau17[[#This Row],[2015-T2-MACROTOTALE]],"")</f>
        <v>0</v>
      </c>
      <c r="NY30" s="26">
        <f>IFERROR(Tableau17[[#This Row],[2017-T1-MACROEXTRDROITE]]/Tableau17[[#This Row],[2017-T1-MACROTOTALE]],"")</f>
        <v>0.30848329048843187</v>
      </c>
      <c r="NZ30" s="26">
        <f>IFERROR(Tableau17[[#This Row],[2017-T1-MACRODROITE]]/Tableau17[[#This Row],[2017-T1-MACROTOTALE]],"")</f>
        <v>0.23907455012853471</v>
      </c>
      <c r="OA30" s="26">
        <f>IFERROR(Tableau17[[#This Row],[2017-T1-MACROCENTRE]]/Tableau17[[#This Row],[2017-T1-MACROTOTALE]],"")</f>
        <v>0.18508997429305912</v>
      </c>
      <c r="OB30" s="26">
        <f>IFERROR(Tableau17[[#This Row],[2017-T1-MACROGAUCHE]]/Tableau17[[#This Row],[2017-T1-MACROTOTALE]],"")</f>
        <v>0.25964010282776351</v>
      </c>
      <c r="OC30" s="26">
        <f>IFERROR(Tableau17[[#This Row],[2017-T1-MACROAUTRE]]/Tableau17[[#This Row],[2017-T1-MACROTOTALE]],"")</f>
        <v>7.7120822622107968E-3</v>
      </c>
      <c r="OD30" s="26">
        <f>IFERROR(Tableau17[[#This Row],[2017-T2-MACROEXTRDROITE]]/Tableau17[[#This Row],[2017-T2-MACROTOTALE]],"")</f>
        <v>0.42732558139534882</v>
      </c>
      <c r="OE30" s="26">
        <f>IFERROR(Tableau17[[#This Row],[2017-T2-MACRODROITE]]/Tableau17[[#This Row],[2017-T2-MACROTOTALE]],"")</f>
        <v>0</v>
      </c>
      <c r="OF30" s="26">
        <f>IFERROR(Tableau17[[#This Row],[2017-T2-MACROCENTRE]]/Tableau17[[#This Row],[2017-T2-MACROTOTALE]],"")</f>
        <v>0.57267441860465118</v>
      </c>
      <c r="OG30" s="26">
        <f>IFERROR(Tableau17[[#This Row],[2017-T2-MACROGAUCHE]]/Tableau17[[#This Row],[2017-T2-MACROTOTALE]],"")</f>
        <v>0</v>
      </c>
      <c r="OH30" s="26">
        <f>IFERROR(Tableau17[[#This Row],[2017-T2-MACROAUTRE]]/Tableau17[[#This Row],[2017-T2-MACROTOTALE]],"")</f>
        <v>0</v>
      </c>
      <c r="OI30" s="26">
        <f>IFERROR(Tableau17[[#This Row],[2019-T1-MACROEXTRDROITE]]/Tableau17[[#This Row],[2019-T1-MACROTOTALE]],"")</f>
        <v>0.40625</v>
      </c>
      <c r="OJ30" s="26">
        <f>IFERROR(Tableau17[[#This Row],[2019-T1-MACRODROITE]]/Tableau17[[#This Row],[2019-T1-MACROTOTALE]],"")</f>
        <v>9.8214285714285712E-2</v>
      </c>
      <c r="OK30" s="26">
        <f>IFERROR(Tableau17[[#This Row],[2019-T1-MACROCENTRE]]/Tableau17[[#This Row],[2019-T1-MACROTOTALE]],"")</f>
        <v>0.21428571428571427</v>
      </c>
      <c r="OL30" s="26">
        <f>IFERROR(Tableau17[[#This Row],[2019-T1-MACROGAUCHE]]/Tableau17[[#This Row],[2019-T1-MACROTOTALE]],"")</f>
        <v>0.2544642857142857</v>
      </c>
      <c r="OM30" s="26">
        <f>IFERROR(Tableau17[[#This Row],[2019-T1-MACROAUTRE]]/Tableau17[[#This Row],[2019-T1-MACROTOTALE]],"")</f>
        <v>2.6785714285714284E-2</v>
      </c>
      <c r="ON30" s="26">
        <f>IFERROR(Tableau17[[#This Row],[2020-T1-MACROEXTRDROITE]]/Tableau17[[#This Row],[2020-T1-MACROTOTALE]],"")</f>
        <v>0.23287671232876711</v>
      </c>
      <c r="OO30" s="26">
        <f>IFERROR(Tableau17[[#This Row],[2020-T1-MACRODROITE]]/Tableau17[[#This Row],[2020-T1-MACROTOTALE]],"")</f>
        <v>0.4041095890410959</v>
      </c>
      <c r="OP30" s="26">
        <f>IFERROR(Tableau17[[#This Row],[2020-T1-MACROCENTRE]]/Tableau17[[#This Row],[2020-T1-MACROTOTALE]],"")</f>
        <v>4.7945205479452052E-2</v>
      </c>
      <c r="OQ30" s="26">
        <f>IFERROR(Tableau17[[#This Row],[2020-T1-MACROGAUCHE]]/Tableau17[[#This Row],[2020-T1-MACROTOTALE]],"")</f>
        <v>0.31506849315068491</v>
      </c>
      <c r="OR30" s="26">
        <f>IFERROR(Tableau17[[#This Row],[2020-T1-MACROAUTRE]]/Tableau17[[#This Row],[2020-T1-MACROTOTALE]],"")</f>
        <v>0</v>
      </c>
      <c r="OS30" s="26">
        <f>IFERROR(Tableau17[[#This Row],[2017 (L)-T1-MACROEXTRDROITE]]/Tableau17[[#This Row],[2017 (L)-T1-MACROTOTALE]],"")</f>
        <v>0.22268907563025211</v>
      </c>
      <c r="OT30" s="26">
        <f>IFERROR(Tableau17[[#This Row],[2017 (L)-T1-MACRODROITE]]/Tableau17[[#This Row],[2017 (L)-T1-MACROTOTALE]],"")</f>
        <v>0.28991596638655465</v>
      </c>
      <c r="OU30" s="26">
        <f>IFERROR(Tableau17[[#This Row],[2017 (L)-T1-MACROCENTRE]]/Tableau17[[#This Row],[2017 (L)-T1-MACROTOTALE]],"")</f>
        <v>0.27310924369747897</v>
      </c>
      <c r="OV30" s="26">
        <f>IFERROR(Tableau17[[#This Row],[2017 (L)-T1-MACROGAUCHE]]/Tableau17[[#This Row],[2017 (L)-T1-MACROTOTALE]],"")</f>
        <v>0.20588235294117646</v>
      </c>
      <c r="OW30" s="26">
        <f>IFERROR(Tableau17[[#This Row],[2017 (L)-T1-MACROAUTRE]]/Tableau17[[#This Row],[2017 (L)-T1-MACROTOTALE]],"")</f>
        <v>8.4033613445378148E-3</v>
      </c>
      <c r="OX30" s="26">
        <f>IFERROR(Tableau17[[#This Row],[2017 (L)-T2-MACROEXTRDROITE]]/Tableau17[[#This Row],[2017 (L)-T2-MACROTOTALE]],"")</f>
        <v>0</v>
      </c>
      <c r="OY30" s="26">
        <f>IFERROR(Tableau17[[#This Row],[2017 (L)-T2-MACRODROITE]]/Tableau17[[#This Row],[2017 (L)-T2-MACROTOTALE]],"")</f>
        <v>0.5977653631284916</v>
      </c>
      <c r="OZ30" s="26">
        <f>IFERROR(Tableau17[[#This Row],[2017 (L)-T2-MACROCENTRE]]/Tableau17[[#This Row],[2017 (L)-T2-MACROTOTALE]],"")</f>
        <v>0.4022346368715084</v>
      </c>
      <c r="PA30" s="26">
        <f>IFERROR(Tableau17[[#This Row],[2017 (L)-T2-MACROGAUCHE]]/Tableau17[[#This Row],[2017 (L)-T2-MACROTOTALE]],"")</f>
        <v>0</v>
      </c>
      <c r="PB30" s="26">
        <f>IFERROR(Tableau17[[#This Row],[2017 (L)-T2-MACROAUTRE]]/Tableau17[[#This Row],[2017 (L)-T2-MACROTOTALE]],"")</f>
        <v>0</v>
      </c>
      <c r="PC30" s="26">
        <f>IFERROR(Tableau17[[#This Row],[2008_T1_PROCUS]]/Tableau17[[#This Row],[2008_T1_INSCRITS]],0)</f>
        <v>3.3726812816188868E-3</v>
      </c>
      <c r="PD30" s="26">
        <f>IFERROR(Tableau17[[#This Row],[2008_T2_PROCUS]]/Tableau17[[#This Row],[2008_T2_INSCRITS]],0)</f>
        <v>8.4317032040472171E-3</v>
      </c>
      <c r="PE30" s="26">
        <f>Tableau17[[#This Row],[2014_T1_PROCUS]]/Tableau17[[#This Row],[2014_T1_INSCRITS]]</f>
        <v>2.4137931034482758E-2</v>
      </c>
      <c r="PF30" s="26">
        <f>IFERROR(Tableau17[[#This Row],[2014_T2_PROCUS]]/Tableau17[[#This Row],[2014_T2_INSCRITS]],0)</f>
        <v>3.1034482758620689E-2</v>
      </c>
    </row>
    <row r="31" spans="1:422" hidden="1" x14ac:dyDescent="0.2">
      <c r="A31" s="1">
        <v>4</v>
      </c>
      <c r="B31" s="1" t="s">
        <v>362</v>
      </c>
      <c r="C31" s="1" t="s">
        <v>376</v>
      </c>
      <c r="D31" s="1" t="s">
        <v>376</v>
      </c>
      <c r="E31" s="1">
        <v>872</v>
      </c>
      <c r="F31" s="1">
        <v>5.3479789999999996</v>
      </c>
      <c r="G31" s="1">
        <v>43.214964000000002</v>
      </c>
      <c r="H31" s="3">
        <v>1015</v>
      </c>
      <c r="I31" s="3">
        <v>207</v>
      </c>
      <c r="L31" s="1">
        <v>40</v>
      </c>
      <c r="M31" s="1">
        <v>4</v>
      </c>
      <c r="P31" s="1">
        <v>92</v>
      </c>
      <c r="Q31" s="1">
        <v>48</v>
      </c>
      <c r="R31" s="1">
        <v>60</v>
      </c>
      <c r="S31" s="1">
        <v>90</v>
      </c>
      <c r="T31" s="1">
        <v>57</v>
      </c>
      <c r="U31" s="1">
        <v>391</v>
      </c>
      <c r="V31" s="1">
        <v>1014</v>
      </c>
      <c r="W31" s="1">
        <v>602</v>
      </c>
      <c r="X31" s="1">
        <v>24</v>
      </c>
      <c r="Y31" s="2">
        <v>0.59368836000000003</v>
      </c>
      <c r="AB31" s="1">
        <v>0</v>
      </c>
      <c r="AD31" s="1">
        <v>1015</v>
      </c>
      <c r="AE31" s="1">
        <v>395</v>
      </c>
      <c r="AF31" s="2">
        <v>0.38916255999999999</v>
      </c>
      <c r="AG31" s="1">
        <f t="shared" si="0"/>
        <v>207</v>
      </c>
      <c r="AH31" s="1">
        <v>1034</v>
      </c>
      <c r="AI31" s="1">
        <v>668</v>
      </c>
      <c r="AJ31" s="1">
        <v>25</v>
      </c>
      <c r="AK31" s="2">
        <v>0.64603482000000001</v>
      </c>
      <c r="AN31" s="1">
        <v>0</v>
      </c>
      <c r="AP31" s="1">
        <v>1011</v>
      </c>
      <c r="AQ31" s="1">
        <v>483</v>
      </c>
      <c r="AR31" s="2">
        <v>0.47774481000000002</v>
      </c>
      <c r="AS31" s="1">
        <v>1011</v>
      </c>
      <c r="AT31" s="1">
        <v>492</v>
      </c>
      <c r="AU31" s="2">
        <v>0.48664688</v>
      </c>
      <c r="AV31" s="1">
        <v>972</v>
      </c>
      <c r="AW31" s="1">
        <v>544</v>
      </c>
      <c r="AX31" s="2">
        <v>0.55967078000000003</v>
      </c>
      <c r="AY31" s="1">
        <v>972</v>
      </c>
      <c r="AZ31" s="1">
        <v>442</v>
      </c>
      <c r="BA31" s="2">
        <v>0.45473250999999998</v>
      </c>
      <c r="BB31" s="1">
        <v>968</v>
      </c>
      <c r="BC31" s="1">
        <v>797</v>
      </c>
      <c r="BD31" s="2">
        <v>0.82334711000000005</v>
      </c>
      <c r="BE31" s="1">
        <v>968</v>
      </c>
      <c r="BF31" s="1">
        <v>730</v>
      </c>
      <c r="BG31" s="2">
        <v>0.75413222999999996</v>
      </c>
      <c r="BH31" s="1">
        <v>1008</v>
      </c>
      <c r="BI31" s="1">
        <v>575</v>
      </c>
      <c r="BJ31" s="2">
        <v>0.57043650999999995</v>
      </c>
      <c r="BK31" s="1">
        <v>45</v>
      </c>
      <c r="BN31" s="1">
        <v>51</v>
      </c>
      <c r="BO31" s="1">
        <v>33</v>
      </c>
      <c r="BP31" s="1">
        <v>318</v>
      </c>
      <c r="BQ31" s="1">
        <v>201</v>
      </c>
      <c r="BR31" s="1">
        <v>648</v>
      </c>
      <c r="BZ31" s="1">
        <v>38</v>
      </c>
      <c r="CB31" s="1">
        <v>53</v>
      </c>
      <c r="CC31" s="1">
        <v>116</v>
      </c>
      <c r="CD31" s="1">
        <v>266</v>
      </c>
      <c r="CE31" s="1">
        <v>109</v>
      </c>
      <c r="CF31" s="1">
        <v>582</v>
      </c>
      <c r="CL31" s="1">
        <v>10</v>
      </c>
      <c r="CO31" s="1">
        <v>79</v>
      </c>
      <c r="CP31" s="1">
        <v>127</v>
      </c>
      <c r="CT31" s="1">
        <v>157</v>
      </c>
      <c r="CV31" s="1">
        <v>89</v>
      </c>
      <c r="CW31" s="1">
        <v>462</v>
      </c>
      <c r="CY31" s="1">
        <v>126</v>
      </c>
      <c r="DA31" s="1">
        <v>315</v>
      </c>
      <c r="DC31" s="1">
        <v>441</v>
      </c>
      <c r="DD31" s="1">
        <v>20</v>
      </c>
      <c r="DE31" s="1">
        <v>1</v>
      </c>
      <c r="DF31" s="1">
        <v>5</v>
      </c>
      <c r="DI31" s="1">
        <v>27</v>
      </c>
      <c r="DJ31" s="1">
        <v>3</v>
      </c>
      <c r="DK31" s="1">
        <v>3</v>
      </c>
      <c r="DL31" s="1">
        <v>56</v>
      </c>
      <c r="DM31" s="1">
        <v>70</v>
      </c>
      <c r="DN31" s="1">
        <v>126</v>
      </c>
      <c r="DQ31" s="1">
        <v>2</v>
      </c>
      <c r="DR31" s="1">
        <v>201</v>
      </c>
      <c r="DS31" s="1">
        <v>23</v>
      </c>
      <c r="DU31" s="1">
        <v>537</v>
      </c>
      <c r="DX31" s="1">
        <v>174</v>
      </c>
      <c r="DZ31" s="1">
        <v>235</v>
      </c>
      <c r="EA31" s="1">
        <v>409</v>
      </c>
      <c r="EB31" s="1">
        <v>7</v>
      </c>
      <c r="EC31" s="1">
        <v>4</v>
      </c>
      <c r="ED31" s="1">
        <v>4</v>
      </c>
      <c r="EE31" s="1">
        <v>28</v>
      </c>
      <c r="EF31" s="1">
        <v>239</v>
      </c>
      <c r="EG31" s="1">
        <v>32</v>
      </c>
      <c r="EH31" s="1">
        <v>7</v>
      </c>
      <c r="EI31" s="1">
        <v>121</v>
      </c>
      <c r="EJ31" s="1">
        <v>140</v>
      </c>
      <c r="EK31" s="1">
        <v>195</v>
      </c>
      <c r="EL31" s="1">
        <v>3</v>
      </c>
      <c r="EM31" s="1">
        <v>780</v>
      </c>
      <c r="EN31" s="1">
        <v>198</v>
      </c>
      <c r="EO31" s="1">
        <v>463</v>
      </c>
      <c r="EP31" s="1">
        <v>661</v>
      </c>
      <c r="EQ31" s="1">
        <v>0</v>
      </c>
      <c r="ER31" s="1">
        <v>4</v>
      </c>
      <c r="ES31" s="1">
        <v>3</v>
      </c>
      <c r="ET31" s="1">
        <v>29</v>
      </c>
      <c r="EU31" s="1">
        <v>0</v>
      </c>
      <c r="EV31" s="1">
        <v>115</v>
      </c>
      <c r="EW31" s="1">
        <v>62</v>
      </c>
      <c r="EX31" s="1">
        <v>1</v>
      </c>
      <c r="EY31" s="1">
        <v>17</v>
      </c>
      <c r="EZ31" s="1">
        <v>16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16</v>
      </c>
      <c r="FI31" s="1">
        <v>0</v>
      </c>
      <c r="FJ31" s="1">
        <v>27</v>
      </c>
      <c r="FK31" s="1">
        <v>11</v>
      </c>
      <c r="FL31" s="1">
        <v>0</v>
      </c>
      <c r="FM31" s="1">
        <v>88</v>
      </c>
      <c r="FN31" s="1">
        <v>7</v>
      </c>
      <c r="FO31" s="1">
        <v>0</v>
      </c>
      <c r="FP31" s="1">
        <v>156</v>
      </c>
      <c r="FQ31" s="1">
        <v>1</v>
      </c>
      <c r="FR31" s="1">
        <f>SUM(Tableau17[[#This Row],[2019-T1-ALEXANDRE Audric]:[2019-T1-MARIE Florie]])</f>
        <v>553</v>
      </c>
      <c r="FS31" s="1">
        <v>33</v>
      </c>
      <c r="FT31" s="1">
        <v>363</v>
      </c>
      <c r="FU31" s="1">
        <v>0</v>
      </c>
      <c r="FV31" s="1">
        <v>252</v>
      </c>
      <c r="FW31" s="1">
        <v>0</v>
      </c>
      <c r="FX31" s="1">
        <v>648</v>
      </c>
      <c r="GD31" s="1">
        <v>0</v>
      </c>
      <c r="GE31" s="1">
        <v>116</v>
      </c>
      <c r="GF31" s="1">
        <v>266</v>
      </c>
      <c r="GG31" s="1">
        <v>0</v>
      </c>
      <c r="GH31" s="1">
        <v>200</v>
      </c>
      <c r="GI31" s="1">
        <v>0</v>
      </c>
      <c r="GJ31" s="1">
        <v>582</v>
      </c>
      <c r="GP31" s="1">
        <v>0</v>
      </c>
      <c r="GQ31" s="1">
        <v>137</v>
      </c>
      <c r="GR31" s="1">
        <v>157</v>
      </c>
      <c r="GS31" s="1">
        <v>0</v>
      </c>
      <c r="GT31" s="1">
        <v>168</v>
      </c>
      <c r="GU31" s="1">
        <v>0</v>
      </c>
      <c r="GV31" s="1">
        <v>462</v>
      </c>
      <c r="GW31" s="1">
        <v>126</v>
      </c>
      <c r="GX31" s="1">
        <v>315</v>
      </c>
      <c r="GY31" s="1">
        <v>0</v>
      </c>
      <c r="GZ31" s="1">
        <v>0</v>
      </c>
      <c r="HA31" s="1">
        <v>0</v>
      </c>
      <c r="HB31" s="1">
        <v>441</v>
      </c>
      <c r="HC31" s="1">
        <v>157</v>
      </c>
      <c r="HD31" s="1">
        <v>239</v>
      </c>
      <c r="HE31" s="1">
        <v>195</v>
      </c>
      <c r="HF31" s="1">
        <v>182</v>
      </c>
      <c r="HG31" s="1">
        <v>7</v>
      </c>
      <c r="HH31" s="1">
        <v>780</v>
      </c>
      <c r="HI31" s="1">
        <v>198</v>
      </c>
      <c r="HJ31" s="1">
        <v>0</v>
      </c>
      <c r="HK31" s="1">
        <v>463</v>
      </c>
      <c r="HL31" s="1">
        <v>0</v>
      </c>
      <c r="HM31" s="1">
        <v>0</v>
      </c>
      <c r="HN31" s="1">
        <v>661</v>
      </c>
      <c r="HO31" s="1">
        <v>136</v>
      </c>
      <c r="HP31" s="1">
        <v>69</v>
      </c>
      <c r="HQ31" s="1">
        <v>156</v>
      </c>
      <c r="HR31" s="1">
        <v>175</v>
      </c>
      <c r="HS31" s="1">
        <v>28</v>
      </c>
      <c r="HT31" s="1">
        <v>564</v>
      </c>
      <c r="HU31" s="1">
        <v>60</v>
      </c>
      <c r="HV31" s="1">
        <v>132</v>
      </c>
      <c r="HW31" s="1">
        <v>48</v>
      </c>
      <c r="HX31" s="1">
        <v>151</v>
      </c>
      <c r="HY31" s="1">
        <v>0</v>
      </c>
      <c r="HZ31" s="1">
        <v>391</v>
      </c>
      <c r="IA31" s="1">
        <v>78</v>
      </c>
      <c r="IB31" s="1">
        <v>126</v>
      </c>
      <c r="IC31" s="1">
        <v>201</v>
      </c>
      <c r="ID31" s="1">
        <v>129</v>
      </c>
      <c r="IE31" s="1">
        <v>3</v>
      </c>
      <c r="IF31" s="1">
        <v>537</v>
      </c>
      <c r="IG31" s="1">
        <v>0</v>
      </c>
      <c r="IH31" s="1">
        <v>174</v>
      </c>
      <c r="II31" s="1">
        <v>235</v>
      </c>
      <c r="IJ31" s="1">
        <v>0</v>
      </c>
      <c r="IK31" s="1">
        <v>0</v>
      </c>
      <c r="IL31" s="1">
        <v>409</v>
      </c>
      <c r="IM31" s="26">
        <f>IFERROR(Tableau17[[#This Row],[LDIV]]/Tableau17[[#This Row],[Total général]],"")</f>
        <v>0</v>
      </c>
      <c r="IN31" s="26">
        <f>IFERROR(Tableau17[[#This Row],[LDVC]]/Tableau17[[#This Row],[Total général]],"")</f>
        <v>0</v>
      </c>
      <c r="IO31" s="26">
        <f>IFERROR(Tableau17[[#This Row],[LDVD]]/Tableau17[[#This Row],[Total général]],"")</f>
        <v>0.10230179028132992</v>
      </c>
      <c r="IP31" s="26">
        <f>IFERROR(Tableau17[[#This Row],[LDVG]]/Tableau17[[#This Row],[Total général]],"")</f>
        <v>1.0230179028132993E-2</v>
      </c>
      <c r="IQ31" s="26">
        <f>IFERROR(Tableau17[[#This Row],[LEXD]]/Tableau17[[#This Row],[Total général]],"")</f>
        <v>0</v>
      </c>
      <c r="IR31" s="26">
        <f>IFERROR(Tableau17[[#This Row],[LEXG]]/Tableau17[[#This Row],[Total général]],"")</f>
        <v>0</v>
      </c>
      <c r="IS31" s="26">
        <f>IFERROR(Tableau17[[#This Row],[LLR]]/Tableau17[[#This Row],[Total général]],"")</f>
        <v>0.23529411764705882</v>
      </c>
      <c r="IT31" s="26">
        <f>IFERROR(Tableau17[[#This Row],[LREM]]/Tableau17[[#This Row],[Total général]],"")</f>
        <v>0.12276214833759591</v>
      </c>
      <c r="IU31" s="26">
        <f>IFERROR(Tableau17[[#This Row],[LRN]]/Tableau17[[#This Row],[Total général]],"")</f>
        <v>0.15345268542199489</v>
      </c>
      <c r="IV31" s="26">
        <f>IFERROR(Tableau17[[#This Row],[LUG]]/Tableau17[[#This Row],[Total général]],"")</f>
        <v>0.23017902813299232</v>
      </c>
      <c r="IW31" s="26">
        <f>IFERROR(Tableau17[[#This Row],[LVEC]]/Tableau17[[#This Row],[Total général]],"")</f>
        <v>0.14578005115089515</v>
      </c>
      <c r="IX31" s="26">
        <f>IFERROR(Tableau17[[#This Row],[2008-T1-LCMD]]/Tableau17[[#This Row],[2008-T1-TOTAL]],"")</f>
        <v>6.9444444444444448E-2</v>
      </c>
      <c r="IY31" s="26">
        <f>IFERROR(Tableau17[[#This Row],[2008-T1-LDVD]]/Tableau17[[#This Row],[2008-T1-TOTAL]],"")</f>
        <v>0</v>
      </c>
      <c r="IZ31" s="26">
        <f>IFERROR(Tableau17[[#This Row],[2008-T1-LEXD]]/Tableau17[[#This Row],[2008-T1-TOTAL]],"")</f>
        <v>0</v>
      </c>
      <c r="JA31" s="26">
        <f>IFERROR(Tableau17[[#This Row],[2008-T1-LEXG]]/Tableau17[[#This Row],[2008-T1-TOTAL]],"")</f>
        <v>7.8703703703703706E-2</v>
      </c>
      <c r="JB31" s="26">
        <f>IFERROR(Tableau17[[#This Row],[2008-T1-LFN]]/Tableau17[[#This Row],[2008-T1-TOTAL]],"")</f>
        <v>5.0925925925925923E-2</v>
      </c>
      <c r="JC31" s="26">
        <f>IFERROR(Tableau17[[#This Row],[2008-T1-LMAJ]]/Tableau17[[#This Row],[2008-T1-TOTAL]],"")</f>
        <v>0.49074074074074076</v>
      </c>
      <c r="JD31" s="26">
        <f>IFERROR(Tableau17[[#This Row],[2008-T1-LUG]]/Tableau17[[#This Row],[2008-T1-TOTAL]],"")</f>
        <v>0.31018518518518517</v>
      </c>
      <c r="JE31" s="26" t="str">
        <f>IFERROR(Tableau17[[#This Row],[2008-T2-LFN]]/Tableau17[[#This Row],[2008-T2-TOTAL]],"")</f>
        <v/>
      </c>
      <c r="JF31" s="26" t="str">
        <f>IFERROR(Tableau17[[#This Row],[2008-T2-LGC]]/Tableau17[[#This Row],[2008-T2-TOTAL]],"")</f>
        <v/>
      </c>
      <c r="JG31" s="26" t="str">
        <f>IFERROR(Tableau17[[#This Row],[2008-T2-LMAJ]]/Tableau17[[#This Row],[2008-T2-TOTAL]],"")</f>
        <v/>
      </c>
      <c r="JH31" s="26" t="str">
        <f>IFERROR(Tableau17[[#This Row],[2008-T2-LUG]]/Tableau17[[#This Row],[2008-T2-TOTAL]],"")</f>
        <v/>
      </c>
      <c r="JI31" s="26">
        <f>IFERROR(Tableau17[[#This Row],[2014-T1-LDIV]]/Tableau17[[#This Row],[2014-T1-TOTAL]],"")</f>
        <v>0</v>
      </c>
      <c r="JJ31" s="26">
        <f>IFERROR(Tableau17[[#This Row],[2014-T1-LDVD]]/Tableau17[[#This Row],[2014-T1-TOTAL]],"")</f>
        <v>0</v>
      </c>
      <c r="JK31" s="26">
        <f>IFERROR(Tableau17[[#This Row],[2014-T1-LDVG]]/Tableau17[[#This Row],[2014-T1-TOTAL]],"")</f>
        <v>6.5292096219931275E-2</v>
      </c>
      <c r="JL31" s="26">
        <f>IFERROR(Tableau17[[#This Row],[2014-T1-LEXG]]/Tableau17[[#This Row],[2014-T1-TOTAL]],"")</f>
        <v>0</v>
      </c>
      <c r="JM31" s="26">
        <f>IFERROR(Tableau17[[#This Row],[2014-T1-LFG]]/Tableau17[[#This Row],[2014-T1-TOTAL]],"")</f>
        <v>9.1065292096219927E-2</v>
      </c>
      <c r="JN31" s="26">
        <f>IFERROR(Tableau17[[#This Row],[2014-T1-LFN]]/Tableau17[[#This Row],[2014-T1-TOTAL]],"")</f>
        <v>0.19931271477663232</v>
      </c>
      <c r="JO31" s="26">
        <f>IFERROR(Tableau17[[#This Row],[2014-T1-LUD]]/Tableau17[[#This Row],[2014-T1-TOTAL]],"")</f>
        <v>0.45704467353951889</v>
      </c>
      <c r="JP31" s="26">
        <f>IFERROR(Tableau17[[#This Row],[2014-T1-LUG]]/Tableau17[[#This Row],[2014-T1-TOTAL]],"")</f>
        <v>0.1872852233676976</v>
      </c>
      <c r="JQ31" s="26" t="str">
        <f>IFERROR(Tableau17[[#This Row],[2014-T2-LFN]]/Tableau17[[#This Row],[2014-T2-TOTAL]],"")</f>
        <v/>
      </c>
      <c r="JR31" s="26" t="str">
        <f>IFERROR(Tableau17[[#This Row],[2014-T2-LUD]]/Tableau17[[#This Row],[2014-T2-TOTAL]],"")</f>
        <v/>
      </c>
      <c r="JS31" s="26" t="str">
        <f>IFERROR(Tableau17[[#This Row],[2014-T2-LUG]]/Tableau17[[#This Row],[2014-T2-TOTAL]],"")</f>
        <v/>
      </c>
      <c r="JT31" s="26">
        <f>IFERROR(Tableau17[[#This Row],[2015-T1-BC-DIV]]/Tableau17[[#This Row],[2015-T1-TOTAL]],"")</f>
        <v>0</v>
      </c>
      <c r="JU31" s="26">
        <f>IFERROR(Tableau17[[#This Row],[2015-T1-BC-DLF]]/Tableau17[[#This Row],[2015-T1-TOTAL]],"")</f>
        <v>2.1645021645021644E-2</v>
      </c>
      <c r="JV31" s="26">
        <f>IFERROR(Tableau17[[#This Row],[2015-T1-BC-DVD]]/Tableau17[[#This Row],[2015-T1-TOTAL]],"")</f>
        <v>0</v>
      </c>
      <c r="JW31" s="26">
        <f>IFERROR(Tableau17[[#This Row],[2015-T1-BC-DVG]]/Tableau17[[#This Row],[2015-T1-TOTAL]],"")</f>
        <v>0</v>
      </c>
      <c r="JX31" s="26">
        <f>IFERROR(Tableau17[[#This Row],[2015-T1-BC-FG]]/Tableau17[[#This Row],[2015-T1-TOTAL]],"")</f>
        <v>0.17099567099567101</v>
      </c>
      <c r="JY31" s="26">
        <f>IFERROR(Tableau17[[#This Row],[2015-T1-BC-FN]]/Tableau17[[#This Row],[2015-T1-TOTAL]],"")</f>
        <v>0.27489177489177491</v>
      </c>
      <c r="JZ31" s="26">
        <f>IFERROR(Tableau17[[#This Row],[2015-T1-BC-MDM]]/Tableau17[[#This Row],[2015-T1-TOTAL]],"")</f>
        <v>0</v>
      </c>
      <c r="KA31" s="26">
        <f>IFERROR(Tableau17[[#This Row],[2015-T1-BC-RDG]]/Tableau17[[#This Row],[2015-T1-TOTAL]],"")</f>
        <v>0</v>
      </c>
      <c r="KB31" s="26">
        <f>IFERROR(Tableau17[[#This Row],[2015-T1-BC-SOC]]/Tableau17[[#This Row],[2015-T1-TOTAL]],"")</f>
        <v>0</v>
      </c>
      <c r="KC31" s="26">
        <f>IFERROR(Tableau17[[#This Row],[2015-T1-BC-UD]]/Tableau17[[#This Row],[2015-T1-TOTAL]],"")</f>
        <v>0.33982683982683981</v>
      </c>
      <c r="KD31" s="26">
        <f>IFERROR(Tableau17[[#This Row],[2015-T1-BC-UG]]/Tableau17[[#This Row],[2015-T1-TOTAL]],"")</f>
        <v>0</v>
      </c>
      <c r="KE31" s="26">
        <f>IFERROR(Tableau17[[#This Row],[2015-T1-BC-VEC]]/Tableau17[[#This Row],[2015-T1-TOTAL]],"")</f>
        <v>0.19264069264069264</v>
      </c>
      <c r="KF31" s="26">
        <f>IFERROR(Tableau17[[#This Row],[2015-T2-BC-DVG]]/Tableau17[[#This Row],[2015-T2-TOTAL]],"")</f>
        <v>0</v>
      </c>
      <c r="KG31" s="26">
        <f>IFERROR(Tableau17[[#This Row],[2015-T2-BC-FN]]/Tableau17[[#This Row],[2015-T2-TOTAL]],"")</f>
        <v>0.2857142857142857</v>
      </c>
      <c r="KH31" s="26">
        <f>IFERROR(Tableau17[[#This Row],[2015-T2-BC-SOC]]/Tableau17[[#This Row],[2015-T2-TOTAL]],"")</f>
        <v>0</v>
      </c>
      <c r="KI31" s="26">
        <f>IFERROR(Tableau17[[#This Row],[2015-T2-BC-UD]]/Tableau17[[#This Row],[2015-T2-TOTAL]],"")</f>
        <v>0.7142857142857143</v>
      </c>
      <c r="KJ31" s="26">
        <f>IFERROR(Tableau17[[#This Row],[2015-T2-BC-UG]]/Tableau17[[#This Row],[2015-T2-TOTAL]],"")</f>
        <v>0</v>
      </c>
      <c r="KK31" s="26">
        <f>IFERROR(Tableau17[[#This Row],[2017 (L)-T1-COM]]/Tableau17[[#This Row],[2017 (L)-T1-TOTAL]],"")</f>
        <v>3.7243947858473E-2</v>
      </c>
      <c r="KL31" s="26">
        <f>IFERROR(Tableau17[[#This Row],[2017 (L)-T1-DIV]]/Tableau17[[#This Row],[2017 (L)-T1-TOTAL]],"")</f>
        <v>1.8621973929236499E-3</v>
      </c>
      <c r="KM31" s="26">
        <f>IFERROR(Tableau17[[#This Row],[2017 (L)-T1-DLF]]/Tableau17[[#This Row],[2017 (L)-T1-TOTAL]],"")</f>
        <v>9.3109869646182501E-3</v>
      </c>
      <c r="KN31" s="26">
        <f>IFERROR(Tableau17[[#This Row],[2017 (L)-T1-DVD]]/Tableau17[[#This Row],[2017 (L)-T1-TOTAL]],"")</f>
        <v>0</v>
      </c>
      <c r="KO31" s="26">
        <f>IFERROR(Tableau17[[#This Row],[2017 (L)-T1-DVG]]/Tableau17[[#This Row],[2017 (L)-T1-TOTAL]],"")</f>
        <v>0</v>
      </c>
      <c r="KP31" s="26">
        <f>IFERROR(Tableau17[[#This Row],[2017 (L)-T1-ECO]]/Tableau17[[#This Row],[2017 (L)-T1-TOTAL]],"")</f>
        <v>5.027932960893855E-2</v>
      </c>
      <c r="KQ31" s="26">
        <f>IFERROR(Tableau17[[#This Row],[2017 (L)-T1-EXD]]/Tableau17[[#This Row],[2017 (L)-T1-TOTAL]],"")</f>
        <v>5.5865921787709499E-3</v>
      </c>
      <c r="KR31" s="26">
        <f>IFERROR(Tableau17[[#This Row],[2017 (L)-T1-EXG]]/Tableau17[[#This Row],[2017 (L)-T1-TOTAL]],"")</f>
        <v>5.5865921787709499E-3</v>
      </c>
      <c r="KS31" s="26">
        <f>IFERROR(Tableau17[[#This Row],[2017 (L)-T1-FI]]/Tableau17[[#This Row],[2017 (L)-T1-TOTAL]],"")</f>
        <v>0.1042830540037244</v>
      </c>
      <c r="KT31" s="26">
        <f>IFERROR(Tableau17[[#This Row],[2017 (L)-T1-FN]]/Tableau17[[#This Row],[2017 (L)-T1-TOTAL]],"")</f>
        <v>0.13035381750465549</v>
      </c>
      <c r="KU31" s="26">
        <f>IFERROR(Tableau17[[#This Row],[2017 (L)-T1-LR]]/Tableau17[[#This Row],[2017 (L)-T1-TOTAL]],"")</f>
        <v>0.23463687150837989</v>
      </c>
      <c r="KV31" s="26">
        <f>IFERROR(Tableau17[[#This Row],[2017 (L)-T1-MDM]]/Tableau17[[#This Row],[2017 (L)-T1-TOTAL]],"")</f>
        <v>0</v>
      </c>
      <c r="KW31" s="26">
        <f>IFERROR(Tableau17[[#This Row],[2017 (L)-T1-RDG]]/Tableau17[[#This Row],[2017 (L)-T1-TOTAL]],"")</f>
        <v>0</v>
      </c>
      <c r="KX31" s="26">
        <f>IFERROR(Tableau17[[#This Row],[2017 (L)-T1-REG]]/Tableau17[[#This Row],[2017 (L)-T1-TOTAL]],"")</f>
        <v>3.7243947858472998E-3</v>
      </c>
      <c r="KY31" s="26">
        <f>IFERROR(Tableau17[[#This Row],[2017 (L)-T1-REM]]/Tableau17[[#This Row],[2017 (L)-T1-TOTAL]],"")</f>
        <v>0.37430167597765363</v>
      </c>
      <c r="KZ31" s="26">
        <f>IFERROR(Tableau17[[#This Row],[2017 (L)-T1-SOC]]/Tableau17[[#This Row],[2017 (L)-T1-TOTAL]],"")</f>
        <v>4.2830540037243951E-2</v>
      </c>
      <c r="LA31" s="26">
        <f>IFERROR(Tableau17[[#This Row],[2017 (L)-T1-UDI]]/Tableau17[[#This Row],[2017 (L)-T1-TOTAL]],"")</f>
        <v>0</v>
      </c>
      <c r="LB31" s="26">
        <f>IFERROR(Tableau17[[#This Row],[2017 (L)-T2-FI]]/Tableau17[[#This Row],[2017 (L)-T2-TOTAL]],"")</f>
        <v>0</v>
      </c>
      <c r="LC31" s="26">
        <f>IFERROR(Tableau17[[#This Row],[2017 (L)-T2-FN]]/Tableau17[[#This Row],[2017 (L)-T2-TOTAL]],"")</f>
        <v>0</v>
      </c>
      <c r="LD31" s="26">
        <f>IFERROR(Tableau17[[#This Row],[2017 (L)-T2-LR]]/Tableau17[[#This Row],[2017 (L)-T2-TOTAL]],"")</f>
        <v>0.42542787286063571</v>
      </c>
      <c r="LE31" s="26">
        <f>IFERROR(Tableau17[[#This Row],[2017 (L)-T2-MDM]]/Tableau17[[#This Row],[2017 (L)-T2-TOTAL]],"")</f>
        <v>0</v>
      </c>
      <c r="LF31" s="26">
        <f>IFERROR(Tableau17[[#This Row],[2017 (L)-T2-REM]]/Tableau17[[#This Row],[2017 (L)-T2-TOTAL]],"")</f>
        <v>0.57457212713936434</v>
      </c>
      <c r="LG31" s="26">
        <f>IFERROR(Tableau17[[#This Row],[2017-T1-ARTHAUD Nathalie]]/Tableau17[[#This Row],[2017-T1-TOTAL]],"")</f>
        <v>8.9743589743589737E-3</v>
      </c>
      <c r="LH31" s="26">
        <f>IFERROR(Tableau17[[#This Row],[2017-T1-ASSELINEAU Fran]]/Tableau17[[#This Row],[2017-T1-TOTAL]],"")</f>
        <v>5.1282051282051282E-3</v>
      </c>
      <c r="LI31" s="26">
        <f>IFERROR(Tableau17[[#This Row],[2017-T1-CHEMINADE Jacques]]/Tableau17[[#This Row],[2017-T1-TOTAL]],"")</f>
        <v>5.1282051282051282E-3</v>
      </c>
      <c r="LJ31" s="26">
        <f>IFERROR(Tableau17[[#This Row],[2017-T1-DUPONT-AIGNAN Nicolas]]/Tableau17[[#This Row],[2017-T1-TOTAL]],"")</f>
        <v>3.5897435897435895E-2</v>
      </c>
      <c r="LK31" s="26">
        <f>IFERROR(Tableau17[[#This Row],[2017-T1-FILLON Fran]]/Tableau17[[#This Row],[2017-T1-TOTAL]],"")</f>
        <v>0.30641025641025643</v>
      </c>
      <c r="LL31" s="26">
        <f>IFERROR(Tableau17[[#This Row],[2017-T1-HAMON Beno]]/Tableau17[[#This Row],[2017-T1-TOTAL]],"")</f>
        <v>4.1025641025641026E-2</v>
      </c>
      <c r="LM31" s="26">
        <f>IFERROR(Tableau17[[#This Row],[2017-T1-LASSALLE Jean]]/Tableau17[[#This Row],[2017-T1-TOTAL]],"")</f>
        <v>8.9743589743589737E-3</v>
      </c>
      <c r="LN31" s="26">
        <f>IFERROR(Tableau17[[#This Row],[2017-T1-LE PEN Marine]]/Tableau17[[#This Row],[2017-T1-TOTAL]],"")</f>
        <v>0.15512820512820513</v>
      </c>
      <c r="LO31" s="26">
        <f>IFERROR(Tableau17[[#This Row],[2017-T1-M Jean-Luc]]/Tableau17[[#This Row],[2017-T1-TOTAL]],"")</f>
        <v>0.17948717948717949</v>
      </c>
      <c r="LP31" s="26">
        <f>IFERROR(Tableau17[[#This Row],[2017-T1-MACRON Emmanuel]]/Tableau17[[#This Row],[2017-T1-TOTAL]],"")</f>
        <v>0.25</v>
      </c>
      <c r="LQ31" s="26">
        <f>IFERROR(Tableau17[[#This Row],[2017-T1-POUTOU Philippe]]/Tableau17[[#This Row],[2017-T1-TOTAL]],"")</f>
        <v>3.8461538461538464E-3</v>
      </c>
      <c r="LR31" s="26">
        <f>IFERROR(Tableau17[[#This Row],[2017-T2-LE PEN Marine]]/Tableau17[[#This Row],[2017-T2-TOTAL]],"")</f>
        <v>0.29954614220877457</v>
      </c>
      <c r="LS31" s="26">
        <f>IFERROR(Tableau17[[#This Row],[2017-T2-MACRON Emmanuel]]/Tableau17[[#This Row],[2017-T2-TOTAL]],"")</f>
        <v>0.70045385779122538</v>
      </c>
      <c r="LT31" s="26">
        <f>IFERROR(Tableau17[[#This Row],[2019-T1-ALEXANDRE Audric]]/Tableau17[[#This Row],[2019-T1-TOTAL]],"")</f>
        <v>0</v>
      </c>
      <c r="LU31" s="26">
        <f>IFERROR(Tableau17[[#This Row],[2019-T1-ARTHAUD Nathalie]]/Tableau17[[#This Row],[2019-T1-TOTAL]],"")</f>
        <v>7.2332730560578659E-3</v>
      </c>
      <c r="LV31" s="26">
        <f>IFERROR(Tableau17[[#This Row],[2019-T1-ASSELINEAU François]]/Tableau17[[#This Row],[2019-T1-TOTAL]],"")</f>
        <v>5.4249547920433997E-3</v>
      </c>
      <c r="LW31" s="26">
        <f>IFERROR(Tableau17[[#This Row],[2019-T1-AUBRY Manon]]/Tableau17[[#This Row],[2019-T1-TOTAL]],"")</f>
        <v>5.2441229656419529E-2</v>
      </c>
      <c r="LX31" s="26">
        <f>IFERROR(Tableau17[[#This Row],[2019-T1-AZERGUI Nagib]]/Tableau17[[#This Row],[2019-T1-TOTAL]],"")</f>
        <v>0</v>
      </c>
      <c r="LY31" s="26">
        <f>IFERROR(Tableau17[[#This Row],[2019-T1-BARDELLA Jordan]]/Tableau17[[#This Row],[2019-T1-TOTAL]],"")</f>
        <v>0.20795660036166366</v>
      </c>
      <c r="LZ31" s="26">
        <f>IFERROR(Tableau17[[#This Row],[2019-T1-BELLAMY François-Xavier]]/Tableau17[[#This Row],[2019-T1-TOTAL]],"")</f>
        <v>0.11211573236889692</v>
      </c>
      <c r="MA31" s="26">
        <f>IFERROR(Tableau17[[#This Row],[2019-T1-BIDOU Olivier]]/Tableau17[[#This Row],[2019-T1-TOTAL]],"")</f>
        <v>1.8083182640144665E-3</v>
      </c>
      <c r="MB31" s="26">
        <f>IFERROR(Tableau17[[#This Row],[2019-T1-BOURG Dominique]]/Tableau17[[#This Row],[2019-T1-TOTAL]],"")</f>
        <v>3.074141048824593E-2</v>
      </c>
      <c r="MC31" s="26">
        <f>IFERROR(Tableau17[[#This Row],[2019-T1-BROSSAT Ian]]/Tableau17[[#This Row],[2019-T1-TOTAL]],"")</f>
        <v>2.8933092224231464E-2</v>
      </c>
      <c r="MD31" s="26">
        <f>IFERROR(Tableau17[[#This Row],[2019-T1-CAILLAUD Sophie]]/Tableau17[[#This Row],[2019-T1-TOTAL]],"")</f>
        <v>0</v>
      </c>
      <c r="ME31" s="26">
        <f>IFERROR(Tableau17[[#This Row],[2019-T1-CAMUS Renaud]]/Tableau17[[#This Row],[2019-T1-TOTAL]],"")</f>
        <v>0</v>
      </c>
      <c r="MF31" s="26">
        <f>IFERROR(Tableau17[[#This Row],[2019-T1-CHALENÇON Christophe]]/Tableau17[[#This Row],[2019-T1-TOTAL]],"")</f>
        <v>0</v>
      </c>
      <c r="MG31" s="26">
        <f>IFERROR(Tableau17[[#This Row],[2019-T1-CORBET Cathy Denise Ginette]]/Tableau17[[#This Row],[2019-T1-TOTAL]],"")</f>
        <v>0</v>
      </c>
      <c r="MH31" s="26">
        <f>IFERROR(Tableau17[[#This Row],[2019-T1-DE PREVOISIN Robert]]/Tableau17[[#This Row],[2019-T1-TOTAL]],"")</f>
        <v>0</v>
      </c>
      <c r="MI31" s="26">
        <f>IFERROR(Tableau17[[#This Row],[2019-T1-DELFEL Thérèse]]/Tableau17[[#This Row],[2019-T1-TOTAL]],"")</f>
        <v>0</v>
      </c>
      <c r="MJ31" s="26">
        <f>IFERROR(Tableau17[[#This Row],[2019-T1-DIEUMEGARD Pierre]]/Tableau17[[#This Row],[2019-T1-TOTAL]],"")</f>
        <v>0</v>
      </c>
      <c r="MK31" s="26">
        <f>IFERROR(Tableau17[[#This Row],[2019-T1-DUPONT-AIGNAN Nicolas]]/Tableau17[[#This Row],[2019-T1-TOTAL]],"")</f>
        <v>2.8933092224231464E-2</v>
      </c>
      <c r="ML31" s="26">
        <f>IFERROR(Tableau17[[#This Row],[2019-T1-GERNIGON Yves]]/Tableau17[[#This Row],[2019-T1-TOTAL]],"")</f>
        <v>0</v>
      </c>
      <c r="MM31" s="26">
        <f>IFERROR(Tableau17[[#This Row],[2019-T1-GLUCKSMANN Raphaël]]/Tableau17[[#This Row],[2019-T1-TOTAL]],"")</f>
        <v>4.8824593128390596E-2</v>
      </c>
      <c r="MN31" s="26">
        <f>IFERROR(Tableau17[[#This Row],[2019-T1-HAMON Benoît]]/Tableau17[[#This Row],[2019-T1-TOTAL]],"")</f>
        <v>1.9891500904159132E-2</v>
      </c>
      <c r="MO31" s="26">
        <f>IFERROR(Tableau17[[#This Row],[2019-T1-HELGEN Gilles]]/Tableau17[[#This Row],[2019-T1-TOTAL]],"")</f>
        <v>0</v>
      </c>
      <c r="MP31" s="26">
        <f>IFERROR(Tableau17[[#This Row],[2019-T1-JADOT Yannick]]/Tableau17[[#This Row],[2019-T1-TOTAL]],"")</f>
        <v>0.15913200723327306</v>
      </c>
      <c r="MQ31" s="26">
        <f>IFERROR(Tableau17[[#This Row],[2019-T1-LAGARDE Jean-Christophe]]/Tableau17[[#This Row],[2019-T1-TOTAL]],"")</f>
        <v>1.2658227848101266E-2</v>
      </c>
      <c r="MR31" s="26">
        <f>IFERROR(Tableau17[[#This Row],[2019-T1-LALANNE Francis]]/Tableau17[[#This Row],[2019-T1-TOTAL]],"")</f>
        <v>0</v>
      </c>
      <c r="MS31" s="26">
        <f>IFERROR(Tableau17[[#This Row],[2019-T1-LOISEAU Nathalie]]/Tableau17[[#This Row],[2019-T1-TOTAL]],"")</f>
        <v>0.28209764918625679</v>
      </c>
      <c r="MT31" s="26">
        <f>IFERROR(Tableau17[[#This Row],[2019-T1-MARIE Florie]]/Tableau17[[#This Row],[2019-T1-TOTAL]],"")</f>
        <v>1.8083182640144665E-3</v>
      </c>
      <c r="MU31" s="26">
        <f>IFERROR(Tableau17[[#This Row],[2008-T1-MACROEXTRDROITE]]/Tableau17[[#This Row],[2008-T1-MACROTOTALE]],"")</f>
        <v>5.0925925925925923E-2</v>
      </c>
      <c r="MV31" s="26">
        <f>IFERROR(Tableau17[[#This Row],[2008-T1-MACRODROITE]]/Tableau17[[#This Row],[2008-T1-MACROTOTALE]],"")</f>
        <v>0.56018518518518523</v>
      </c>
      <c r="MW31" s="26">
        <f>IFERROR(Tableau17[[#This Row],[2008-T1-MACROCENTRE]]/Tableau17[[#This Row],[2008-T1-MACROTOTALE]],"")</f>
        <v>0</v>
      </c>
      <c r="MX31" s="26">
        <f>IFERROR(Tableau17[[#This Row],[2008-T1-MACROGAUCHE]]/Tableau17[[#This Row],[2008-T1-MACROTOTALE]],"")</f>
        <v>0.3888888888888889</v>
      </c>
      <c r="MY31" s="26">
        <f>IFERROR(Tableau17[[#This Row],[2008-T1-MACROAUTRE]]/Tableau17[[#This Row],[2008-T1-MACROTOTALE]],"")</f>
        <v>0</v>
      </c>
      <c r="MZ31" s="26" t="str">
        <f>IFERROR(Tableau17[[#This Row],[2008-T2-MACROEXTRDROITE]]/Tableau17[[#This Row],[2008-T2-MACROTOTALE]],"")</f>
        <v/>
      </c>
      <c r="NA31" s="26" t="str">
        <f>IFERROR(Tableau17[[#This Row],[2008-T2-MACRODROITE]]/Tableau17[[#This Row],[2008-T2-MACROTOTALE]],"")</f>
        <v/>
      </c>
      <c r="NB31" s="26" t="str">
        <f>IFERROR(Tableau17[[#This Row],[2008-T2-MACROCENTRE]]/Tableau17[[#This Row],[2008-T2-MACROTOTALE]],"")</f>
        <v/>
      </c>
      <c r="NC31" s="26" t="str">
        <f>IFERROR(Tableau17[[#This Row],[2008-T2-MACROGAUCHE]]/Tableau17[[#This Row],[2008-T2-MACROTOTALE]],"")</f>
        <v/>
      </c>
      <c r="ND31" s="26" t="str">
        <f>IFERROR(Tableau17[[#This Row],[2008-T2-MACROAUTRE]]/Tableau17[[#This Row],[2008-T2-MACROTOTALE]],"")</f>
        <v/>
      </c>
      <c r="NE31" s="26">
        <f>IFERROR(Tableau17[[#This Row],[2014-T1-MACROEXTRDROITE]]/Tableau17[[#This Row],[2014-T1-MACROTOTALE]],"")</f>
        <v>0.19931271477663232</v>
      </c>
      <c r="NF31" s="26">
        <f>IFERROR(Tableau17[[#This Row],[2014-T1-MACRODROITE]]/Tableau17[[#This Row],[2014-T1-MACROTOTALE]],"")</f>
        <v>0.45704467353951889</v>
      </c>
      <c r="NG31" s="26">
        <f>IFERROR(Tableau17[[#This Row],[2014-T1-MACROCENTRE]]/Tableau17[[#This Row],[2014-T1-MACROTOTALE]],"")</f>
        <v>0</v>
      </c>
      <c r="NH31" s="26">
        <f>IFERROR(Tableau17[[#This Row],[2014-T1-MACROGAUCHE]]/Tableau17[[#This Row],[2014-T1-MACROTOTALE]],"")</f>
        <v>0.3436426116838488</v>
      </c>
      <c r="NI31" s="26">
        <f>IFERROR(Tableau17[[#This Row],[2014-T1-MACROAUTRE]]/Tableau17[[#This Row],[2014-T1-MACROTOTALE]],"")</f>
        <v>0</v>
      </c>
      <c r="NJ31" s="26" t="str">
        <f>IFERROR(Tableau17[[#This Row],[2014-T2-MACROEXTRDROITE]]/Tableau17[[#This Row],[2014-T2-MACROTOTALE]],"")</f>
        <v/>
      </c>
      <c r="NK31" s="26" t="str">
        <f>IFERROR(Tableau17[[#This Row],[2014-T2-MACRODROITE]]/Tableau17[[#This Row],[2014-T2-MACROTOTALE]],"")</f>
        <v/>
      </c>
      <c r="NL31" s="26" t="str">
        <f>IFERROR(Tableau17[[#This Row],[2014-T2-MACROCENTRE]]/Tableau17[[#This Row],[2014-T2-MACROTOTALE]],"")</f>
        <v/>
      </c>
      <c r="NM31" s="26" t="str">
        <f>IFERROR(Tableau17[[#This Row],[2014-T2-MACROGAUCHE]]/Tableau17[[#This Row],[2014-T2-MACROTOTALE]],"")</f>
        <v/>
      </c>
      <c r="NN31" s="26" t="str">
        <f>IFERROR(Tableau17[[#This Row],[2014-T2-MACROAUTRE]]/Tableau17[[#This Row],[2014-T2-MACROTOTALE]],"")</f>
        <v/>
      </c>
      <c r="NO31" s="26">
        <f>IFERROR( Tableau17[[#This Row],[2015-T1-MACROEXTRDROITE]]/Tableau17[[#This Row],[2015-T1-MACROTOTALE]],"")</f>
        <v>0.29653679653679654</v>
      </c>
      <c r="NP31" s="26">
        <f>IFERROR(Tableau17[[#This Row],[2015-T1-MACRODROITE]]/Tableau17[[#This Row],[2015-T1-MACROTOTALE]],"")</f>
        <v>0.33982683982683981</v>
      </c>
      <c r="NQ31" s="26">
        <f>IFERROR(Tableau17[[#This Row],[2015-T1-MACROCENTRE]]/Tableau17[[#This Row],[2015-T1-MACROTOTALE]],"")</f>
        <v>0</v>
      </c>
      <c r="NR31" s="26">
        <f>IFERROR(Tableau17[[#This Row],[2015-T1-MACROGAUCHE]]/Tableau17[[#This Row],[2015-T1-MACROTOTALE]],"")</f>
        <v>0.36363636363636365</v>
      </c>
      <c r="NS31" s="26">
        <f>IFERROR(Tableau17[[#This Row],[2015-T1-MACROAUTRE]]/Tableau17[[#This Row],[2015-T1-MACROTOTALE]],"")</f>
        <v>0</v>
      </c>
      <c r="NT31" s="26">
        <f>IFERROR(Tableau17[[#This Row],[2015-T2-MACROEXTRDROITE]]/Tableau17[[#This Row],[2015-T2-MACROTOTALE]],"")</f>
        <v>0.2857142857142857</v>
      </c>
      <c r="NU31" s="26">
        <f>IFERROR(Tableau17[[#This Row],[2015-T2-MACRODROITE]]/Tableau17[[#This Row],[2015-T2-MACROTOTALE]],"")</f>
        <v>0.7142857142857143</v>
      </c>
      <c r="NV31" s="26">
        <f>IFERROR(Tableau17[[#This Row],[2015-T2-MACROCENTRE]]/Tableau17[[#This Row],[2015-T2-MACROTOTALE]],"")</f>
        <v>0</v>
      </c>
      <c r="NW31" s="26">
        <f>IFERROR(Tableau17[[#This Row],[2015-T2-MACROGAUCHE]]/Tableau17[[#This Row],[2015-T2-MACROTOTALE]],"")</f>
        <v>0</v>
      </c>
      <c r="NX31" s="26">
        <f>IFERROR(Tableau17[[#This Row],[2015-T2-MACROAUTRE]]/Tableau17[[#This Row],[2015-T2-MACROTOTALE]],"")</f>
        <v>0</v>
      </c>
      <c r="NY31" s="26">
        <f>IFERROR(Tableau17[[#This Row],[2017-T1-MACROEXTRDROITE]]/Tableau17[[#This Row],[2017-T1-MACROTOTALE]],"")</f>
        <v>0.20128205128205129</v>
      </c>
      <c r="NZ31" s="26">
        <f>IFERROR(Tableau17[[#This Row],[2017-T1-MACRODROITE]]/Tableau17[[#This Row],[2017-T1-MACROTOTALE]],"")</f>
        <v>0.30641025641025643</v>
      </c>
      <c r="OA31" s="26">
        <f>IFERROR(Tableau17[[#This Row],[2017-T1-MACROCENTRE]]/Tableau17[[#This Row],[2017-T1-MACROTOTALE]],"")</f>
        <v>0.25</v>
      </c>
      <c r="OB31" s="26">
        <f>IFERROR(Tableau17[[#This Row],[2017-T1-MACROGAUCHE]]/Tableau17[[#This Row],[2017-T1-MACROTOTALE]],"")</f>
        <v>0.23333333333333334</v>
      </c>
      <c r="OC31" s="26">
        <f>IFERROR(Tableau17[[#This Row],[2017-T1-MACROAUTRE]]/Tableau17[[#This Row],[2017-T1-MACROTOTALE]],"")</f>
        <v>8.9743589743589737E-3</v>
      </c>
      <c r="OD31" s="26">
        <f>IFERROR(Tableau17[[#This Row],[2017-T2-MACROEXTRDROITE]]/Tableau17[[#This Row],[2017-T2-MACROTOTALE]],"")</f>
        <v>0.29954614220877457</v>
      </c>
      <c r="OE31" s="26">
        <f>IFERROR(Tableau17[[#This Row],[2017-T2-MACRODROITE]]/Tableau17[[#This Row],[2017-T2-MACROTOTALE]],"")</f>
        <v>0</v>
      </c>
      <c r="OF31" s="26">
        <f>IFERROR(Tableau17[[#This Row],[2017-T2-MACROCENTRE]]/Tableau17[[#This Row],[2017-T2-MACROTOTALE]],"")</f>
        <v>0.70045385779122538</v>
      </c>
      <c r="OG31" s="26">
        <f>IFERROR(Tableau17[[#This Row],[2017-T2-MACROGAUCHE]]/Tableau17[[#This Row],[2017-T2-MACROTOTALE]],"")</f>
        <v>0</v>
      </c>
      <c r="OH31" s="26">
        <f>IFERROR(Tableau17[[#This Row],[2017-T2-MACROAUTRE]]/Tableau17[[#This Row],[2017-T2-MACROTOTALE]],"")</f>
        <v>0</v>
      </c>
      <c r="OI31" s="26">
        <f>IFERROR(Tableau17[[#This Row],[2019-T1-MACROEXTRDROITE]]/Tableau17[[#This Row],[2019-T1-MACROTOTALE]],"")</f>
        <v>0.24113475177304963</v>
      </c>
      <c r="OJ31" s="26">
        <f>IFERROR(Tableau17[[#This Row],[2019-T1-MACRODROITE]]/Tableau17[[#This Row],[2019-T1-MACROTOTALE]],"")</f>
        <v>0.12234042553191489</v>
      </c>
      <c r="OK31" s="26">
        <f>IFERROR(Tableau17[[#This Row],[2019-T1-MACROCENTRE]]/Tableau17[[#This Row],[2019-T1-MACROTOTALE]],"")</f>
        <v>0.27659574468085107</v>
      </c>
      <c r="OL31" s="26">
        <f>IFERROR(Tableau17[[#This Row],[2019-T1-MACROGAUCHE]]/Tableau17[[#This Row],[2019-T1-MACROTOTALE]],"")</f>
        <v>0.31028368794326239</v>
      </c>
      <c r="OM31" s="26">
        <f>IFERROR(Tableau17[[#This Row],[2019-T1-MACROAUTRE]]/Tableau17[[#This Row],[2019-T1-MACROTOTALE]],"")</f>
        <v>4.9645390070921988E-2</v>
      </c>
      <c r="ON31" s="26">
        <f>IFERROR(Tableau17[[#This Row],[2020-T1-MACROEXTRDROITE]]/Tableau17[[#This Row],[2020-T1-MACROTOTALE]],"")</f>
        <v>0.15345268542199489</v>
      </c>
      <c r="OO31" s="26">
        <f>IFERROR(Tableau17[[#This Row],[2020-T1-MACRODROITE]]/Tableau17[[#This Row],[2020-T1-MACROTOTALE]],"")</f>
        <v>0.33759590792838873</v>
      </c>
      <c r="OP31" s="26">
        <f>IFERROR(Tableau17[[#This Row],[2020-T1-MACROCENTRE]]/Tableau17[[#This Row],[2020-T1-MACROTOTALE]],"")</f>
        <v>0.12276214833759591</v>
      </c>
      <c r="OQ31" s="26">
        <f>IFERROR(Tableau17[[#This Row],[2020-T1-MACROGAUCHE]]/Tableau17[[#This Row],[2020-T1-MACROTOTALE]],"")</f>
        <v>0.38618925831202044</v>
      </c>
      <c r="OR31" s="26">
        <f>IFERROR(Tableau17[[#This Row],[2020-T1-MACROAUTRE]]/Tableau17[[#This Row],[2020-T1-MACROTOTALE]],"")</f>
        <v>0</v>
      </c>
      <c r="OS31" s="26">
        <f>IFERROR(Tableau17[[#This Row],[2017 (L)-T1-MACROEXTRDROITE]]/Tableau17[[#This Row],[2017 (L)-T1-MACROTOTALE]],"")</f>
        <v>0.14525139664804471</v>
      </c>
      <c r="OT31" s="26">
        <f>IFERROR(Tableau17[[#This Row],[2017 (L)-T1-MACRODROITE]]/Tableau17[[#This Row],[2017 (L)-T1-MACROTOTALE]],"")</f>
        <v>0.23463687150837989</v>
      </c>
      <c r="OU31" s="26">
        <f>IFERROR(Tableau17[[#This Row],[2017 (L)-T1-MACROCENTRE]]/Tableau17[[#This Row],[2017 (L)-T1-MACROTOTALE]],"")</f>
        <v>0.37430167597765363</v>
      </c>
      <c r="OV31" s="26">
        <f>IFERROR(Tableau17[[#This Row],[2017 (L)-T1-MACROGAUCHE]]/Tableau17[[#This Row],[2017 (L)-T1-MACROTOTALE]],"")</f>
        <v>0.24022346368715083</v>
      </c>
      <c r="OW31" s="26">
        <f>IFERROR(Tableau17[[#This Row],[2017 (L)-T1-MACROAUTRE]]/Tableau17[[#This Row],[2017 (L)-T1-MACROTOTALE]],"")</f>
        <v>5.5865921787709499E-3</v>
      </c>
      <c r="OX31" s="26">
        <f>IFERROR(Tableau17[[#This Row],[2017 (L)-T2-MACROEXTRDROITE]]/Tableau17[[#This Row],[2017 (L)-T2-MACROTOTALE]],"")</f>
        <v>0</v>
      </c>
      <c r="OY31" s="26">
        <f>IFERROR(Tableau17[[#This Row],[2017 (L)-T2-MACRODROITE]]/Tableau17[[#This Row],[2017 (L)-T2-MACROTOTALE]],"")</f>
        <v>0.42542787286063571</v>
      </c>
      <c r="OZ31" s="26">
        <f>IFERROR(Tableau17[[#This Row],[2017 (L)-T2-MACROCENTRE]]/Tableau17[[#This Row],[2017 (L)-T2-MACROTOTALE]],"")</f>
        <v>0.57457212713936434</v>
      </c>
      <c r="PA31" s="26">
        <f>IFERROR(Tableau17[[#This Row],[2017 (L)-T2-MACROGAUCHE]]/Tableau17[[#This Row],[2017 (L)-T2-MACROTOTALE]],"")</f>
        <v>0</v>
      </c>
      <c r="PB31" s="26">
        <f>IFERROR(Tableau17[[#This Row],[2017 (L)-T2-MACROAUTRE]]/Tableau17[[#This Row],[2017 (L)-T2-MACROTOTALE]],"")</f>
        <v>0</v>
      </c>
      <c r="PC31" s="26">
        <f>IFERROR(Tableau17[[#This Row],[2008_T1_PROCUS]]/Tableau17[[#This Row],[2008_T1_INSCRITS]],0)</f>
        <v>2.4177949709864602E-2</v>
      </c>
      <c r="PD31" s="26">
        <f>IFERROR(Tableau17[[#This Row],[2008_T2_PROCUS]]/Tableau17[[#This Row],[2008_T2_INSCRITS]],0)</f>
        <v>0</v>
      </c>
      <c r="PE31" s="26">
        <f>Tableau17[[#This Row],[2014_T1_PROCUS]]/Tableau17[[#This Row],[2014_T1_INSCRITS]]</f>
        <v>2.3668639053254437E-2</v>
      </c>
      <c r="PF31" s="26">
        <f>IFERROR(Tableau17[[#This Row],[2014_T2_PROCUS]]/Tableau17[[#This Row],[2014_T2_INSCRITS]],0)</f>
        <v>0</v>
      </c>
    </row>
    <row r="32" spans="1:422" hidden="1" x14ac:dyDescent="0.2">
      <c r="A32" s="1">
        <v>4</v>
      </c>
      <c r="B32" s="1" t="s">
        <v>353</v>
      </c>
      <c r="C32" s="1" t="s">
        <v>355</v>
      </c>
      <c r="D32" s="1" t="s">
        <v>355</v>
      </c>
      <c r="E32" s="1">
        <v>806</v>
      </c>
      <c r="F32" s="1">
        <v>5.3868220000000004</v>
      </c>
      <c r="G32" s="1">
        <v>43.272280000000002</v>
      </c>
      <c r="H32" s="3">
        <v>1092</v>
      </c>
      <c r="I32" s="3">
        <v>258</v>
      </c>
      <c r="L32" s="1">
        <v>37</v>
      </c>
      <c r="M32" s="1">
        <v>5</v>
      </c>
      <c r="P32" s="1">
        <v>160</v>
      </c>
      <c r="Q32" s="1">
        <v>54</v>
      </c>
      <c r="R32" s="1">
        <v>53</v>
      </c>
      <c r="S32" s="1">
        <v>27</v>
      </c>
      <c r="T32" s="1">
        <v>31</v>
      </c>
      <c r="U32" s="1">
        <v>367</v>
      </c>
      <c r="V32" s="1">
        <v>1143</v>
      </c>
      <c r="W32" s="1">
        <v>662</v>
      </c>
      <c r="X32" s="1">
        <v>27</v>
      </c>
      <c r="Y32" s="2">
        <v>0.57917759999999996</v>
      </c>
      <c r="AB32" s="1">
        <v>0</v>
      </c>
      <c r="AD32" s="1">
        <v>1092</v>
      </c>
      <c r="AE32" s="1">
        <v>374</v>
      </c>
      <c r="AF32" s="2">
        <v>0.34249084000000002</v>
      </c>
      <c r="AG32" s="1">
        <f t="shared" si="0"/>
        <v>258</v>
      </c>
      <c r="AH32" s="1">
        <v>1128</v>
      </c>
      <c r="AI32" s="1">
        <v>694</v>
      </c>
      <c r="AJ32" s="1">
        <v>19</v>
      </c>
      <c r="AK32" s="2">
        <v>0.61524822999999995</v>
      </c>
      <c r="AN32" s="1">
        <v>0</v>
      </c>
      <c r="AP32" s="1">
        <v>1162</v>
      </c>
      <c r="AQ32" s="1">
        <v>541</v>
      </c>
      <c r="AR32" s="2">
        <v>0.46557659000000001</v>
      </c>
      <c r="AS32" s="1">
        <v>1162</v>
      </c>
      <c r="AT32" s="1">
        <v>562</v>
      </c>
      <c r="AU32" s="2">
        <v>0.48364888</v>
      </c>
      <c r="AV32" s="1">
        <v>1141</v>
      </c>
      <c r="AW32" s="1">
        <v>558</v>
      </c>
      <c r="AX32" s="2">
        <v>0.4890447</v>
      </c>
      <c r="AY32" s="1">
        <v>1141</v>
      </c>
      <c r="AZ32" s="1">
        <v>515</v>
      </c>
      <c r="BA32" s="2">
        <v>0.45135846000000002</v>
      </c>
      <c r="BB32" s="1">
        <v>1139</v>
      </c>
      <c r="BC32" s="1">
        <v>913</v>
      </c>
      <c r="BD32" s="2">
        <v>0.80158032999999995</v>
      </c>
      <c r="BE32" s="1">
        <v>1139</v>
      </c>
      <c r="BF32" s="1">
        <v>811</v>
      </c>
      <c r="BG32" s="2">
        <v>0.71202809</v>
      </c>
      <c r="BH32" s="1">
        <v>1091</v>
      </c>
      <c r="BI32" s="1">
        <v>530</v>
      </c>
      <c r="BJ32" s="2">
        <v>0.48579285</v>
      </c>
      <c r="BK32" s="1">
        <v>25</v>
      </c>
      <c r="BN32" s="1">
        <v>16</v>
      </c>
      <c r="BO32" s="1">
        <v>36</v>
      </c>
      <c r="BP32" s="1">
        <v>489</v>
      </c>
      <c r="BQ32" s="1">
        <v>111</v>
      </c>
      <c r="BR32" s="1">
        <v>677</v>
      </c>
      <c r="BZ32" s="1">
        <v>20</v>
      </c>
      <c r="CB32" s="1">
        <v>14</v>
      </c>
      <c r="CC32" s="1">
        <v>84</v>
      </c>
      <c r="CD32" s="1">
        <v>466</v>
      </c>
      <c r="CE32" s="1">
        <v>63</v>
      </c>
      <c r="CF32" s="1">
        <v>647</v>
      </c>
      <c r="CM32" s="1">
        <v>2</v>
      </c>
      <c r="CN32" s="1">
        <v>18</v>
      </c>
      <c r="CO32" s="1">
        <v>37</v>
      </c>
      <c r="CP32" s="1">
        <v>129</v>
      </c>
      <c r="CQ32" s="1">
        <v>45</v>
      </c>
      <c r="CT32" s="1">
        <v>288</v>
      </c>
      <c r="CW32" s="1">
        <v>519</v>
      </c>
      <c r="CY32" s="1">
        <v>121</v>
      </c>
      <c r="DA32" s="1">
        <v>409</v>
      </c>
      <c r="DC32" s="1">
        <v>530</v>
      </c>
      <c r="DD32" s="1">
        <v>7</v>
      </c>
      <c r="DE32" s="1">
        <v>6</v>
      </c>
      <c r="DF32" s="1">
        <v>7</v>
      </c>
      <c r="DI32" s="1">
        <v>15</v>
      </c>
      <c r="DJ32" s="1">
        <v>2</v>
      </c>
      <c r="DK32" s="1">
        <v>2</v>
      </c>
      <c r="DL32" s="1">
        <v>27</v>
      </c>
      <c r="DM32" s="1">
        <v>42</v>
      </c>
      <c r="DN32" s="1">
        <v>224</v>
      </c>
      <c r="DQ32" s="1">
        <v>2</v>
      </c>
      <c r="DR32" s="1">
        <v>205</v>
      </c>
      <c r="DS32" s="1">
        <v>13</v>
      </c>
      <c r="DU32" s="1">
        <v>552</v>
      </c>
      <c r="DX32" s="1">
        <v>268</v>
      </c>
      <c r="DZ32" s="1">
        <v>222</v>
      </c>
      <c r="EA32" s="1">
        <v>490</v>
      </c>
      <c r="EB32" s="1">
        <v>1</v>
      </c>
      <c r="EC32" s="1">
        <v>5</v>
      </c>
      <c r="ED32" s="1">
        <v>0</v>
      </c>
      <c r="EE32" s="1">
        <v>17</v>
      </c>
      <c r="EF32" s="1">
        <v>492</v>
      </c>
      <c r="EG32" s="1">
        <v>16</v>
      </c>
      <c r="EH32" s="1">
        <v>1</v>
      </c>
      <c r="EI32" s="1">
        <v>82</v>
      </c>
      <c r="EJ32" s="1">
        <v>78</v>
      </c>
      <c r="EK32" s="1">
        <v>208</v>
      </c>
      <c r="EL32" s="1">
        <v>5</v>
      </c>
      <c r="EM32" s="1">
        <v>905</v>
      </c>
      <c r="EN32" s="1">
        <v>167</v>
      </c>
      <c r="EO32" s="1">
        <v>564</v>
      </c>
      <c r="EP32" s="1">
        <v>731</v>
      </c>
      <c r="EQ32" s="1">
        <v>0</v>
      </c>
      <c r="ER32" s="1">
        <v>1</v>
      </c>
      <c r="ES32" s="1">
        <v>6</v>
      </c>
      <c r="ET32" s="1">
        <v>11</v>
      </c>
      <c r="EU32" s="1">
        <v>2</v>
      </c>
      <c r="EV32" s="1">
        <v>80</v>
      </c>
      <c r="EW32" s="1">
        <v>139</v>
      </c>
      <c r="EX32" s="1">
        <v>1</v>
      </c>
      <c r="EY32" s="1">
        <v>9</v>
      </c>
      <c r="EZ32" s="1">
        <v>5</v>
      </c>
      <c r="FA32" s="1">
        <v>1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1</v>
      </c>
      <c r="FH32" s="1">
        <v>8</v>
      </c>
      <c r="FI32" s="1">
        <v>0</v>
      </c>
      <c r="FJ32" s="1">
        <v>15</v>
      </c>
      <c r="FK32" s="1">
        <v>3</v>
      </c>
      <c r="FL32" s="1">
        <v>0</v>
      </c>
      <c r="FM32" s="1">
        <v>48</v>
      </c>
      <c r="FN32" s="1">
        <v>7</v>
      </c>
      <c r="FO32" s="1">
        <v>1</v>
      </c>
      <c r="FP32" s="1">
        <v>173</v>
      </c>
      <c r="FQ32" s="1">
        <v>4</v>
      </c>
      <c r="FR32" s="1">
        <f>SUM(Tableau17[[#This Row],[2019-T1-ALEXANDRE Audric]:[2019-T1-MARIE Florie]])</f>
        <v>515</v>
      </c>
      <c r="FS32" s="1">
        <v>36</v>
      </c>
      <c r="FT32" s="1">
        <v>514</v>
      </c>
      <c r="FU32" s="1">
        <v>0</v>
      </c>
      <c r="FV32" s="1">
        <v>127</v>
      </c>
      <c r="FW32" s="1">
        <v>0</v>
      </c>
      <c r="FX32" s="1">
        <v>677</v>
      </c>
      <c r="GD32" s="1">
        <v>0</v>
      </c>
      <c r="GE32" s="1">
        <v>84</v>
      </c>
      <c r="GF32" s="1">
        <v>466</v>
      </c>
      <c r="GG32" s="1">
        <v>0</v>
      </c>
      <c r="GH32" s="1">
        <v>97</v>
      </c>
      <c r="GI32" s="1">
        <v>0</v>
      </c>
      <c r="GJ32" s="1">
        <v>647</v>
      </c>
      <c r="GP32" s="1">
        <v>0</v>
      </c>
      <c r="GQ32" s="1">
        <v>129</v>
      </c>
      <c r="GR32" s="1">
        <v>290</v>
      </c>
      <c r="GS32" s="1">
        <v>45</v>
      </c>
      <c r="GT32" s="1">
        <v>55</v>
      </c>
      <c r="GU32" s="1">
        <v>0</v>
      </c>
      <c r="GV32" s="1">
        <v>519</v>
      </c>
      <c r="GW32" s="1">
        <v>121</v>
      </c>
      <c r="GX32" s="1">
        <v>409</v>
      </c>
      <c r="GY32" s="1">
        <v>0</v>
      </c>
      <c r="GZ32" s="1">
        <v>0</v>
      </c>
      <c r="HA32" s="1">
        <v>0</v>
      </c>
      <c r="HB32" s="1">
        <v>530</v>
      </c>
      <c r="HC32" s="1">
        <v>104</v>
      </c>
      <c r="HD32" s="1">
        <v>492</v>
      </c>
      <c r="HE32" s="1">
        <v>208</v>
      </c>
      <c r="HF32" s="1">
        <v>100</v>
      </c>
      <c r="HG32" s="1">
        <v>1</v>
      </c>
      <c r="HH32" s="1">
        <v>905</v>
      </c>
      <c r="HI32" s="1">
        <v>167</v>
      </c>
      <c r="HJ32" s="1">
        <v>0</v>
      </c>
      <c r="HK32" s="1">
        <v>564</v>
      </c>
      <c r="HL32" s="1">
        <v>0</v>
      </c>
      <c r="HM32" s="1">
        <v>0</v>
      </c>
      <c r="HN32" s="1">
        <v>731</v>
      </c>
      <c r="HO32" s="1">
        <v>95</v>
      </c>
      <c r="HP32" s="1">
        <v>146</v>
      </c>
      <c r="HQ32" s="1">
        <v>173</v>
      </c>
      <c r="HR32" s="1">
        <v>83</v>
      </c>
      <c r="HS32" s="1">
        <v>29</v>
      </c>
      <c r="HT32" s="1">
        <v>526</v>
      </c>
      <c r="HU32" s="1">
        <v>53</v>
      </c>
      <c r="HV32" s="1">
        <v>197</v>
      </c>
      <c r="HW32" s="1">
        <v>54</v>
      </c>
      <c r="HX32" s="1">
        <v>63</v>
      </c>
      <c r="HY32" s="1">
        <v>0</v>
      </c>
      <c r="HZ32" s="1">
        <v>367</v>
      </c>
      <c r="IA32" s="1">
        <v>51</v>
      </c>
      <c r="IB32" s="1">
        <v>224</v>
      </c>
      <c r="IC32" s="1">
        <v>205</v>
      </c>
      <c r="ID32" s="1">
        <v>64</v>
      </c>
      <c r="IE32" s="1">
        <v>8</v>
      </c>
      <c r="IF32" s="1">
        <v>552</v>
      </c>
      <c r="IG32" s="1">
        <v>0</v>
      </c>
      <c r="IH32" s="1">
        <v>268</v>
      </c>
      <c r="II32" s="1">
        <v>222</v>
      </c>
      <c r="IJ32" s="1">
        <v>0</v>
      </c>
      <c r="IK32" s="1">
        <v>0</v>
      </c>
      <c r="IL32" s="1">
        <v>490</v>
      </c>
      <c r="IM32" s="26">
        <f>IFERROR(Tableau17[[#This Row],[LDIV]]/Tableau17[[#This Row],[Total général]],"")</f>
        <v>0</v>
      </c>
      <c r="IN32" s="26">
        <f>IFERROR(Tableau17[[#This Row],[LDVC]]/Tableau17[[#This Row],[Total général]],"")</f>
        <v>0</v>
      </c>
      <c r="IO32" s="26">
        <f>IFERROR(Tableau17[[#This Row],[LDVD]]/Tableau17[[#This Row],[Total général]],"")</f>
        <v>0.1008174386920981</v>
      </c>
      <c r="IP32" s="26">
        <f>IFERROR(Tableau17[[#This Row],[LDVG]]/Tableau17[[#This Row],[Total général]],"")</f>
        <v>1.3623978201634877E-2</v>
      </c>
      <c r="IQ32" s="26">
        <f>IFERROR(Tableau17[[#This Row],[LEXD]]/Tableau17[[#This Row],[Total général]],"")</f>
        <v>0</v>
      </c>
      <c r="IR32" s="26">
        <f>IFERROR(Tableau17[[#This Row],[LEXG]]/Tableau17[[#This Row],[Total général]],"")</f>
        <v>0</v>
      </c>
      <c r="IS32" s="26">
        <f>IFERROR(Tableau17[[#This Row],[LLR]]/Tableau17[[#This Row],[Total général]],"")</f>
        <v>0.43596730245231607</v>
      </c>
      <c r="IT32" s="26">
        <f>IFERROR(Tableau17[[#This Row],[LREM]]/Tableau17[[#This Row],[Total général]],"")</f>
        <v>0.14713896457765668</v>
      </c>
      <c r="IU32" s="26">
        <f>IFERROR(Tableau17[[#This Row],[LRN]]/Tableau17[[#This Row],[Total général]],"")</f>
        <v>0.1444141689373297</v>
      </c>
      <c r="IV32" s="26">
        <f>IFERROR(Tableau17[[#This Row],[LUG]]/Tableau17[[#This Row],[Total général]],"")</f>
        <v>7.3569482288828342E-2</v>
      </c>
      <c r="IW32" s="26">
        <f>IFERROR(Tableau17[[#This Row],[LVEC]]/Tableau17[[#This Row],[Total général]],"")</f>
        <v>8.4468664850136238E-2</v>
      </c>
      <c r="IX32" s="26">
        <f>IFERROR(Tableau17[[#This Row],[2008-T1-LCMD]]/Tableau17[[#This Row],[2008-T1-TOTAL]],"")</f>
        <v>3.6927621861152143E-2</v>
      </c>
      <c r="IY32" s="26">
        <f>IFERROR(Tableau17[[#This Row],[2008-T1-LDVD]]/Tableau17[[#This Row],[2008-T1-TOTAL]],"")</f>
        <v>0</v>
      </c>
      <c r="IZ32" s="26">
        <f>IFERROR(Tableau17[[#This Row],[2008-T1-LEXD]]/Tableau17[[#This Row],[2008-T1-TOTAL]],"")</f>
        <v>0</v>
      </c>
      <c r="JA32" s="26">
        <f>IFERROR(Tableau17[[#This Row],[2008-T1-LEXG]]/Tableau17[[#This Row],[2008-T1-TOTAL]],"")</f>
        <v>2.3633677991137372E-2</v>
      </c>
      <c r="JB32" s="26">
        <f>IFERROR(Tableau17[[#This Row],[2008-T1-LFN]]/Tableau17[[#This Row],[2008-T1-TOTAL]],"")</f>
        <v>5.3175775480059084E-2</v>
      </c>
      <c r="JC32" s="26">
        <f>IFERROR(Tableau17[[#This Row],[2008-T1-LMAJ]]/Tableau17[[#This Row],[2008-T1-TOTAL]],"")</f>
        <v>0.7223042836041359</v>
      </c>
      <c r="JD32" s="26">
        <f>IFERROR(Tableau17[[#This Row],[2008-T1-LUG]]/Tableau17[[#This Row],[2008-T1-TOTAL]],"")</f>
        <v>0.16395864106351551</v>
      </c>
      <c r="JE32" s="26" t="str">
        <f>IFERROR(Tableau17[[#This Row],[2008-T2-LFN]]/Tableau17[[#This Row],[2008-T2-TOTAL]],"")</f>
        <v/>
      </c>
      <c r="JF32" s="26" t="str">
        <f>IFERROR(Tableau17[[#This Row],[2008-T2-LGC]]/Tableau17[[#This Row],[2008-T2-TOTAL]],"")</f>
        <v/>
      </c>
      <c r="JG32" s="26" t="str">
        <f>IFERROR(Tableau17[[#This Row],[2008-T2-LMAJ]]/Tableau17[[#This Row],[2008-T2-TOTAL]],"")</f>
        <v/>
      </c>
      <c r="JH32" s="26" t="str">
        <f>IFERROR(Tableau17[[#This Row],[2008-T2-LUG]]/Tableau17[[#This Row],[2008-T2-TOTAL]],"")</f>
        <v/>
      </c>
      <c r="JI32" s="26">
        <f>IFERROR(Tableau17[[#This Row],[2014-T1-LDIV]]/Tableau17[[#This Row],[2014-T1-TOTAL]],"")</f>
        <v>0</v>
      </c>
      <c r="JJ32" s="26">
        <f>IFERROR(Tableau17[[#This Row],[2014-T1-LDVD]]/Tableau17[[#This Row],[2014-T1-TOTAL]],"")</f>
        <v>0</v>
      </c>
      <c r="JK32" s="26">
        <f>IFERROR(Tableau17[[#This Row],[2014-T1-LDVG]]/Tableau17[[#This Row],[2014-T1-TOTAL]],"")</f>
        <v>3.0911901081916538E-2</v>
      </c>
      <c r="JL32" s="26">
        <f>IFERROR(Tableau17[[#This Row],[2014-T1-LEXG]]/Tableau17[[#This Row],[2014-T1-TOTAL]],"")</f>
        <v>0</v>
      </c>
      <c r="JM32" s="26">
        <f>IFERROR(Tableau17[[#This Row],[2014-T1-LFG]]/Tableau17[[#This Row],[2014-T1-TOTAL]],"")</f>
        <v>2.1638330757341576E-2</v>
      </c>
      <c r="JN32" s="26">
        <f>IFERROR(Tableau17[[#This Row],[2014-T1-LFN]]/Tableau17[[#This Row],[2014-T1-TOTAL]],"")</f>
        <v>0.12982998454404945</v>
      </c>
      <c r="JO32" s="26">
        <f>IFERROR(Tableau17[[#This Row],[2014-T1-LUD]]/Tableau17[[#This Row],[2014-T1-TOTAL]],"")</f>
        <v>0.72024729520865538</v>
      </c>
      <c r="JP32" s="26">
        <f>IFERROR(Tableau17[[#This Row],[2014-T1-LUG]]/Tableau17[[#This Row],[2014-T1-TOTAL]],"")</f>
        <v>9.7372488408037097E-2</v>
      </c>
      <c r="JQ32" s="26" t="str">
        <f>IFERROR(Tableau17[[#This Row],[2014-T2-LFN]]/Tableau17[[#This Row],[2014-T2-TOTAL]],"")</f>
        <v/>
      </c>
      <c r="JR32" s="26" t="str">
        <f>IFERROR(Tableau17[[#This Row],[2014-T2-LUD]]/Tableau17[[#This Row],[2014-T2-TOTAL]],"")</f>
        <v/>
      </c>
      <c r="JS32" s="26" t="str">
        <f>IFERROR(Tableau17[[#This Row],[2014-T2-LUG]]/Tableau17[[#This Row],[2014-T2-TOTAL]],"")</f>
        <v/>
      </c>
      <c r="JT32" s="26">
        <f>IFERROR(Tableau17[[#This Row],[2015-T1-BC-DIV]]/Tableau17[[#This Row],[2015-T1-TOTAL]],"")</f>
        <v>0</v>
      </c>
      <c r="JU32" s="26">
        <f>IFERROR(Tableau17[[#This Row],[2015-T1-BC-DLF]]/Tableau17[[#This Row],[2015-T1-TOTAL]],"")</f>
        <v>0</v>
      </c>
      <c r="JV32" s="26">
        <f>IFERROR(Tableau17[[#This Row],[2015-T1-BC-DVD]]/Tableau17[[#This Row],[2015-T1-TOTAL]],"")</f>
        <v>3.8535645472061657E-3</v>
      </c>
      <c r="JW32" s="26">
        <f>IFERROR(Tableau17[[#This Row],[2015-T1-BC-DVG]]/Tableau17[[#This Row],[2015-T1-TOTAL]],"")</f>
        <v>3.4682080924855488E-2</v>
      </c>
      <c r="JX32" s="26">
        <f>IFERROR(Tableau17[[#This Row],[2015-T1-BC-FG]]/Tableau17[[#This Row],[2015-T1-TOTAL]],"")</f>
        <v>7.1290944123314062E-2</v>
      </c>
      <c r="JY32" s="26">
        <f>IFERROR(Tableau17[[#This Row],[2015-T1-BC-FN]]/Tableau17[[#This Row],[2015-T1-TOTAL]],"")</f>
        <v>0.24855491329479767</v>
      </c>
      <c r="JZ32" s="26">
        <f>IFERROR(Tableau17[[#This Row],[2015-T1-BC-MDM]]/Tableau17[[#This Row],[2015-T1-TOTAL]],"")</f>
        <v>8.6705202312138727E-2</v>
      </c>
      <c r="KA32" s="26">
        <f>IFERROR(Tableau17[[#This Row],[2015-T1-BC-RDG]]/Tableau17[[#This Row],[2015-T1-TOTAL]],"")</f>
        <v>0</v>
      </c>
      <c r="KB32" s="26">
        <f>IFERROR(Tableau17[[#This Row],[2015-T1-BC-SOC]]/Tableau17[[#This Row],[2015-T1-TOTAL]],"")</f>
        <v>0</v>
      </c>
      <c r="KC32" s="26">
        <f>IFERROR(Tableau17[[#This Row],[2015-T1-BC-UD]]/Tableau17[[#This Row],[2015-T1-TOTAL]],"")</f>
        <v>0.55491329479768781</v>
      </c>
      <c r="KD32" s="26">
        <f>IFERROR(Tableau17[[#This Row],[2015-T1-BC-UG]]/Tableau17[[#This Row],[2015-T1-TOTAL]],"")</f>
        <v>0</v>
      </c>
      <c r="KE32" s="26">
        <f>IFERROR(Tableau17[[#This Row],[2015-T1-BC-VEC]]/Tableau17[[#This Row],[2015-T1-TOTAL]],"")</f>
        <v>0</v>
      </c>
      <c r="KF32" s="26">
        <f>IFERROR(Tableau17[[#This Row],[2015-T2-BC-DVG]]/Tableau17[[#This Row],[2015-T2-TOTAL]],"")</f>
        <v>0</v>
      </c>
      <c r="KG32" s="26">
        <f>IFERROR(Tableau17[[#This Row],[2015-T2-BC-FN]]/Tableau17[[#This Row],[2015-T2-TOTAL]],"")</f>
        <v>0.22830188679245284</v>
      </c>
      <c r="KH32" s="26">
        <f>IFERROR(Tableau17[[#This Row],[2015-T2-BC-SOC]]/Tableau17[[#This Row],[2015-T2-TOTAL]],"")</f>
        <v>0</v>
      </c>
      <c r="KI32" s="26">
        <f>IFERROR(Tableau17[[#This Row],[2015-T2-BC-UD]]/Tableau17[[#This Row],[2015-T2-TOTAL]],"")</f>
        <v>0.77169811320754722</v>
      </c>
      <c r="KJ32" s="26">
        <f>IFERROR(Tableau17[[#This Row],[2015-T2-BC-UG]]/Tableau17[[#This Row],[2015-T2-TOTAL]],"")</f>
        <v>0</v>
      </c>
      <c r="KK32" s="26">
        <f>IFERROR(Tableau17[[#This Row],[2017 (L)-T1-COM]]/Tableau17[[#This Row],[2017 (L)-T1-TOTAL]],"")</f>
        <v>1.2681159420289856E-2</v>
      </c>
      <c r="KL32" s="26">
        <f>IFERROR(Tableau17[[#This Row],[2017 (L)-T1-DIV]]/Tableau17[[#This Row],[2017 (L)-T1-TOTAL]],"")</f>
        <v>1.0869565217391304E-2</v>
      </c>
      <c r="KM32" s="26">
        <f>IFERROR(Tableau17[[#This Row],[2017 (L)-T1-DLF]]/Tableau17[[#This Row],[2017 (L)-T1-TOTAL]],"")</f>
        <v>1.2681159420289856E-2</v>
      </c>
      <c r="KN32" s="26">
        <f>IFERROR(Tableau17[[#This Row],[2017 (L)-T1-DVD]]/Tableau17[[#This Row],[2017 (L)-T1-TOTAL]],"")</f>
        <v>0</v>
      </c>
      <c r="KO32" s="26">
        <f>IFERROR(Tableau17[[#This Row],[2017 (L)-T1-DVG]]/Tableau17[[#This Row],[2017 (L)-T1-TOTAL]],"")</f>
        <v>0</v>
      </c>
      <c r="KP32" s="26">
        <f>IFERROR(Tableau17[[#This Row],[2017 (L)-T1-ECO]]/Tableau17[[#This Row],[2017 (L)-T1-TOTAL]],"")</f>
        <v>2.717391304347826E-2</v>
      </c>
      <c r="KQ32" s="26">
        <f>IFERROR(Tableau17[[#This Row],[2017 (L)-T1-EXD]]/Tableau17[[#This Row],[2017 (L)-T1-TOTAL]],"")</f>
        <v>3.6231884057971015E-3</v>
      </c>
      <c r="KR32" s="26">
        <f>IFERROR(Tableau17[[#This Row],[2017 (L)-T1-EXG]]/Tableau17[[#This Row],[2017 (L)-T1-TOTAL]],"")</f>
        <v>3.6231884057971015E-3</v>
      </c>
      <c r="KS32" s="26">
        <f>IFERROR(Tableau17[[#This Row],[2017 (L)-T1-FI]]/Tableau17[[#This Row],[2017 (L)-T1-TOTAL]],"")</f>
        <v>4.8913043478260872E-2</v>
      </c>
      <c r="KT32" s="26">
        <f>IFERROR(Tableau17[[#This Row],[2017 (L)-T1-FN]]/Tableau17[[#This Row],[2017 (L)-T1-TOTAL]],"")</f>
        <v>7.6086956521739135E-2</v>
      </c>
      <c r="KU32" s="26">
        <f>IFERROR(Tableau17[[#This Row],[2017 (L)-T1-LR]]/Tableau17[[#This Row],[2017 (L)-T1-TOTAL]],"")</f>
        <v>0.40579710144927539</v>
      </c>
      <c r="KV32" s="26">
        <f>IFERROR(Tableau17[[#This Row],[2017 (L)-T1-MDM]]/Tableau17[[#This Row],[2017 (L)-T1-TOTAL]],"")</f>
        <v>0</v>
      </c>
      <c r="KW32" s="26">
        <f>IFERROR(Tableau17[[#This Row],[2017 (L)-T1-RDG]]/Tableau17[[#This Row],[2017 (L)-T1-TOTAL]],"")</f>
        <v>0</v>
      </c>
      <c r="KX32" s="26">
        <f>IFERROR(Tableau17[[#This Row],[2017 (L)-T1-REG]]/Tableau17[[#This Row],[2017 (L)-T1-TOTAL]],"")</f>
        <v>3.6231884057971015E-3</v>
      </c>
      <c r="KY32" s="26">
        <f>IFERROR(Tableau17[[#This Row],[2017 (L)-T1-REM]]/Tableau17[[#This Row],[2017 (L)-T1-TOTAL]],"")</f>
        <v>0.37137681159420288</v>
      </c>
      <c r="KZ32" s="26">
        <f>IFERROR(Tableau17[[#This Row],[2017 (L)-T1-SOC]]/Tableau17[[#This Row],[2017 (L)-T1-TOTAL]],"")</f>
        <v>2.355072463768116E-2</v>
      </c>
      <c r="LA32" s="26">
        <f>IFERROR(Tableau17[[#This Row],[2017 (L)-T1-UDI]]/Tableau17[[#This Row],[2017 (L)-T1-TOTAL]],"")</f>
        <v>0</v>
      </c>
      <c r="LB32" s="26">
        <f>IFERROR(Tableau17[[#This Row],[2017 (L)-T2-FI]]/Tableau17[[#This Row],[2017 (L)-T2-TOTAL]],"")</f>
        <v>0</v>
      </c>
      <c r="LC32" s="26">
        <f>IFERROR(Tableau17[[#This Row],[2017 (L)-T2-FN]]/Tableau17[[#This Row],[2017 (L)-T2-TOTAL]],"")</f>
        <v>0</v>
      </c>
      <c r="LD32" s="26">
        <f>IFERROR(Tableau17[[#This Row],[2017 (L)-T2-LR]]/Tableau17[[#This Row],[2017 (L)-T2-TOTAL]],"")</f>
        <v>0.54693877551020409</v>
      </c>
      <c r="LE32" s="26">
        <f>IFERROR(Tableau17[[#This Row],[2017 (L)-T2-MDM]]/Tableau17[[#This Row],[2017 (L)-T2-TOTAL]],"")</f>
        <v>0</v>
      </c>
      <c r="LF32" s="26">
        <f>IFERROR(Tableau17[[#This Row],[2017 (L)-T2-REM]]/Tableau17[[#This Row],[2017 (L)-T2-TOTAL]],"")</f>
        <v>0.45306122448979591</v>
      </c>
      <c r="LG32" s="26">
        <f>IFERROR(Tableau17[[#This Row],[2017-T1-ARTHAUD Nathalie]]/Tableau17[[#This Row],[2017-T1-TOTAL]],"")</f>
        <v>1.1049723756906078E-3</v>
      </c>
      <c r="LH32" s="26">
        <f>IFERROR(Tableau17[[#This Row],[2017-T1-ASSELINEAU Fran]]/Tableau17[[#This Row],[2017-T1-TOTAL]],"")</f>
        <v>5.5248618784530384E-3</v>
      </c>
      <c r="LI32" s="26">
        <f>IFERROR(Tableau17[[#This Row],[2017-T1-CHEMINADE Jacques]]/Tableau17[[#This Row],[2017-T1-TOTAL]],"")</f>
        <v>0</v>
      </c>
      <c r="LJ32" s="26">
        <f>IFERROR(Tableau17[[#This Row],[2017-T1-DUPONT-AIGNAN Nicolas]]/Tableau17[[#This Row],[2017-T1-TOTAL]],"")</f>
        <v>1.8784530386740331E-2</v>
      </c>
      <c r="LK32" s="26">
        <f>IFERROR(Tableau17[[#This Row],[2017-T1-FILLON Fran]]/Tableau17[[#This Row],[2017-T1-TOTAL]],"")</f>
        <v>0.54364640883977899</v>
      </c>
      <c r="LL32" s="26">
        <f>IFERROR(Tableau17[[#This Row],[2017-T1-HAMON Beno]]/Tableau17[[#This Row],[2017-T1-TOTAL]],"")</f>
        <v>1.7679558011049725E-2</v>
      </c>
      <c r="LM32" s="26">
        <f>IFERROR(Tableau17[[#This Row],[2017-T1-LASSALLE Jean]]/Tableau17[[#This Row],[2017-T1-TOTAL]],"")</f>
        <v>1.1049723756906078E-3</v>
      </c>
      <c r="LN32" s="26">
        <f>IFERROR(Tableau17[[#This Row],[2017-T1-LE PEN Marine]]/Tableau17[[#This Row],[2017-T1-TOTAL]],"")</f>
        <v>9.0607734806629828E-2</v>
      </c>
      <c r="LO32" s="26">
        <f>IFERROR(Tableau17[[#This Row],[2017-T1-M Jean-Luc]]/Tableau17[[#This Row],[2017-T1-TOTAL]],"")</f>
        <v>8.6187845303867403E-2</v>
      </c>
      <c r="LP32" s="26">
        <f>IFERROR(Tableau17[[#This Row],[2017-T1-MACRON Emmanuel]]/Tableau17[[#This Row],[2017-T1-TOTAL]],"")</f>
        <v>0.22983425414364642</v>
      </c>
      <c r="LQ32" s="26">
        <f>IFERROR(Tableau17[[#This Row],[2017-T1-POUTOU Philippe]]/Tableau17[[#This Row],[2017-T1-TOTAL]],"")</f>
        <v>5.5248618784530384E-3</v>
      </c>
      <c r="LR32" s="26">
        <f>IFERROR(Tableau17[[#This Row],[2017-T2-LE PEN Marine]]/Tableau17[[#This Row],[2017-T2-TOTAL]],"")</f>
        <v>0.22845417236662108</v>
      </c>
      <c r="LS32" s="26">
        <f>IFERROR(Tableau17[[#This Row],[2017-T2-MACRON Emmanuel]]/Tableau17[[#This Row],[2017-T2-TOTAL]],"")</f>
        <v>0.77154582763337898</v>
      </c>
      <c r="LT32" s="26">
        <f>IFERROR(Tableau17[[#This Row],[2019-T1-ALEXANDRE Audric]]/Tableau17[[#This Row],[2019-T1-TOTAL]],"")</f>
        <v>0</v>
      </c>
      <c r="LU32" s="26">
        <f>IFERROR(Tableau17[[#This Row],[2019-T1-ARTHAUD Nathalie]]/Tableau17[[#This Row],[2019-T1-TOTAL]],"")</f>
        <v>1.9417475728155339E-3</v>
      </c>
      <c r="LV32" s="26">
        <f>IFERROR(Tableau17[[#This Row],[2019-T1-ASSELINEAU François]]/Tableau17[[#This Row],[2019-T1-TOTAL]],"")</f>
        <v>1.1650485436893204E-2</v>
      </c>
      <c r="LW32" s="26">
        <f>IFERROR(Tableau17[[#This Row],[2019-T1-AUBRY Manon]]/Tableau17[[#This Row],[2019-T1-TOTAL]],"")</f>
        <v>2.1359223300970873E-2</v>
      </c>
      <c r="LX32" s="26">
        <f>IFERROR(Tableau17[[#This Row],[2019-T1-AZERGUI Nagib]]/Tableau17[[#This Row],[2019-T1-TOTAL]],"")</f>
        <v>3.8834951456310678E-3</v>
      </c>
      <c r="LY32" s="26">
        <f>IFERROR(Tableau17[[#This Row],[2019-T1-BARDELLA Jordan]]/Tableau17[[#This Row],[2019-T1-TOTAL]],"")</f>
        <v>0.1553398058252427</v>
      </c>
      <c r="LZ32" s="26">
        <f>IFERROR(Tableau17[[#This Row],[2019-T1-BELLAMY François-Xavier]]/Tableau17[[#This Row],[2019-T1-TOTAL]],"")</f>
        <v>0.26990291262135924</v>
      </c>
      <c r="MA32" s="26">
        <f>IFERROR(Tableau17[[#This Row],[2019-T1-BIDOU Olivier]]/Tableau17[[#This Row],[2019-T1-TOTAL]],"")</f>
        <v>1.9417475728155339E-3</v>
      </c>
      <c r="MB32" s="26">
        <f>IFERROR(Tableau17[[#This Row],[2019-T1-BOURG Dominique]]/Tableau17[[#This Row],[2019-T1-TOTAL]],"")</f>
        <v>1.7475728155339806E-2</v>
      </c>
      <c r="MC32" s="26">
        <f>IFERROR(Tableau17[[#This Row],[2019-T1-BROSSAT Ian]]/Tableau17[[#This Row],[2019-T1-TOTAL]],"")</f>
        <v>9.7087378640776691E-3</v>
      </c>
      <c r="MD32" s="26">
        <f>IFERROR(Tableau17[[#This Row],[2019-T1-CAILLAUD Sophie]]/Tableau17[[#This Row],[2019-T1-TOTAL]],"")</f>
        <v>1.9417475728155339E-3</v>
      </c>
      <c r="ME32" s="26">
        <f>IFERROR(Tableau17[[#This Row],[2019-T1-CAMUS Renaud]]/Tableau17[[#This Row],[2019-T1-TOTAL]],"")</f>
        <v>0</v>
      </c>
      <c r="MF32" s="26">
        <f>IFERROR(Tableau17[[#This Row],[2019-T1-CHALENÇON Christophe]]/Tableau17[[#This Row],[2019-T1-TOTAL]],"")</f>
        <v>0</v>
      </c>
      <c r="MG32" s="26">
        <f>IFERROR(Tableau17[[#This Row],[2019-T1-CORBET Cathy Denise Ginette]]/Tableau17[[#This Row],[2019-T1-TOTAL]],"")</f>
        <v>0</v>
      </c>
      <c r="MH32" s="26">
        <f>IFERROR(Tableau17[[#This Row],[2019-T1-DE PREVOISIN Robert]]/Tableau17[[#This Row],[2019-T1-TOTAL]],"")</f>
        <v>0</v>
      </c>
      <c r="MI32" s="26">
        <f>IFERROR(Tableau17[[#This Row],[2019-T1-DELFEL Thérèse]]/Tableau17[[#This Row],[2019-T1-TOTAL]],"")</f>
        <v>0</v>
      </c>
      <c r="MJ32" s="26">
        <f>IFERROR(Tableau17[[#This Row],[2019-T1-DIEUMEGARD Pierre]]/Tableau17[[#This Row],[2019-T1-TOTAL]],"")</f>
        <v>1.9417475728155339E-3</v>
      </c>
      <c r="MK32" s="26">
        <f>IFERROR(Tableau17[[#This Row],[2019-T1-DUPONT-AIGNAN Nicolas]]/Tableau17[[#This Row],[2019-T1-TOTAL]],"")</f>
        <v>1.5533980582524271E-2</v>
      </c>
      <c r="ML32" s="26">
        <f>IFERROR(Tableau17[[#This Row],[2019-T1-GERNIGON Yves]]/Tableau17[[#This Row],[2019-T1-TOTAL]],"")</f>
        <v>0</v>
      </c>
      <c r="MM32" s="26">
        <f>IFERROR(Tableau17[[#This Row],[2019-T1-GLUCKSMANN Raphaël]]/Tableau17[[#This Row],[2019-T1-TOTAL]],"")</f>
        <v>2.9126213592233011E-2</v>
      </c>
      <c r="MN32" s="26">
        <f>IFERROR(Tableau17[[#This Row],[2019-T1-HAMON Benoît]]/Tableau17[[#This Row],[2019-T1-TOTAL]],"")</f>
        <v>5.8252427184466021E-3</v>
      </c>
      <c r="MO32" s="26">
        <f>IFERROR(Tableau17[[#This Row],[2019-T1-HELGEN Gilles]]/Tableau17[[#This Row],[2019-T1-TOTAL]],"")</f>
        <v>0</v>
      </c>
      <c r="MP32" s="26">
        <f>IFERROR(Tableau17[[#This Row],[2019-T1-JADOT Yannick]]/Tableau17[[#This Row],[2019-T1-TOTAL]],"")</f>
        <v>9.3203883495145634E-2</v>
      </c>
      <c r="MQ32" s="26">
        <f>IFERROR(Tableau17[[#This Row],[2019-T1-LAGARDE Jean-Christophe]]/Tableau17[[#This Row],[2019-T1-TOTAL]],"")</f>
        <v>1.3592233009708738E-2</v>
      </c>
      <c r="MR32" s="26">
        <f>IFERROR(Tableau17[[#This Row],[2019-T1-LALANNE Francis]]/Tableau17[[#This Row],[2019-T1-TOTAL]],"")</f>
        <v>1.9417475728155339E-3</v>
      </c>
      <c r="MS32" s="26">
        <f>IFERROR(Tableau17[[#This Row],[2019-T1-LOISEAU Nathalie]]/Tableau17[[#This Row],[2019-T1-TOTAL]],"")</f>
        <v>0.33592233009708738</v>
      </c>
      <c r="MT32" s="26">
        <f>IFERROR(Tableau17[[#This Row],[2019-T1-MARIE Florie]]/Tableau17[[#This Row],[2019-T1-TOTAL]],"")</f>
        <v>7.7669902912621356E-3</v>
      </c>
      <c r="MU32" s="26">
        <f>IFERROR(Tableau17[[#This Row],[2008-T1-MACROEXTRDROITE]]/Tableau17[[#This Row],[2008-T1-MACROTOTALE]],"")</f>
        <v>5.3175775480059084E-2</v>
      </c>
      <c r="MV32" s="26">
        <f>IFERROR(Tableau17[[#This Row],[2008-T1-MACRODROITE]]/Tableau17[[#This Row],[2008-T1-MACROTOTALE]],"")</f>
        <v>0.75923190546528807</v>
      </c>
      <c r="MW32" s="26">
        <f>IFERROR(Tableau17[[#This Row],[2008-T1-MACROCENTRE]]/Tableau17[[#This Row],[2008-T1-MACROTOTALE]],"")</f>
        <v>0</v>
      </c>
      <c r="MX32" s="26">
        <f>IFERROR(Tableau17[[#This Row],[2008-T1-MACROGAUCHE]]/Tableau17[[#This Row],[2008-T1-MACROTOTALE]],"")</f>
        <v>0.18759231905465287</v>
      </c>
      <c r="MY32" s="26">
        <f>IFERROR(Tableau17[[#This Row],[2008-T1-MACROAUTRE]]/Tableau17[[#This Row],[2008-T1-MACROTOTALE]],"")</f>
        <v>0</v>
      </c>
      <c r="MZ32" s="26" t="str">
        <f>IFERROR(Tableau17[[#This Row],[2008-T2-MACROEXTRDROITE]]/Tableau17[[#This Row],[2008-T2-MACROTOTALE]],"")</f>
        <v/>
      </c>
      <c r="NA32" s="26" t="str">
        <f>IFERROR(Tableau17[[#This Row],[2008-T2-MACRODROITE]]/Tableau17[[#This Row],[2008-T2-MACROTOTALE]],"")</f>
        <v/>
      </c>
      <c r="NB32" s="26" t="str">
        <f>IFERROR(Tableau17[[#This Row],[2008-T2-MACROCENTRE]]/Tableau17[[#This Row],[2008-T2-MACROTOTALE]],"")</f>
        <v/>
      </c>
      <c r="NC32" s="26" t="str">
        <f>IFERROR(Tableau17[[#This Row],[2008-T2-MACROGAUCHE]]/Tableau17[[#This Row],[2008-T2-MACROTOTALE]],"")</f>
        <v/>
      </c>
      <c r="ND32" s="26" t="str">
        <f>IFERROR(Tableau17[[#This Row],[2008-T2-MACROAUTRE]]/Tableau17[[#This Row],[2008-T2-MACROTOTALE]],"")</f>
        <v/>
      </c>
      <c r="NE32" s="26">
        <f>IFERROR(Tableau17[[#This Row],[2014-T1-MACROEXTRDROITE]]/Tableau17[[#This Row],[2014-T1-MACROTOTALE]],"")</f>
        <v>0.12982998454404945</v>
      </c>
      <c r="NF32" s="26">
        <f>IFERROR(Tableau17[[#This Row],[2014-T1-MACRODROITE]]/Tableau17[[#This Row],[2014-T1-MACROTOTALE]],"")</f>
        <v>0.72024729520865538</v>
      </c>
      <c r="NG32" s="26">
        <f>IFERROR(Tableau17[[#This Row],[2014-T1-MACROCENTRE]]/Tableau17[[#This Row],[2014-T1-MACROTOTALE]],"")</f>
        <v>0</v>
      </c>
      <c r="NH32" s="26">
        <f>IFERROR(Tableau17[[#This Row],[2014-T1-MACROGAUCHE]]/Tableau17[[#This Row],[2014-T1-MACROTOTALE]],"")</f>
        <v>0.14992272024729522</v>
      </c>
      <c r="NI32" s="26">
        <f>IFERROR(Tableau17[[#This Row],[2014-T1-MACROAUTRE]]/Tableau17[[#This Row],[2014-T1-MACROTOTALE]],"")</f>
        <v>0</v>
      </c>
      <c r="NJ32" s="26" t="str">
        <f>IFERROR(Tableau17[[#This Row],[2014-T2-MACROEXTRDROITE]]/Tableau17[[#This Row],[2014-T2-MACROTOTALE]],"")</f>
        <v/>
      </c>
      <c r="NK32" s="26" t="str">
        <f>IFERROR(Tableau17[[#This Row],[2014-T2-MACRODROITE]]/Tableau17[[#This Row],[2014-T2-MACROTOTALE]],"")</f>
        <v/>
      </c>
      <c r="NL32" s="26" t="str">
        <f>IFERROR(Tableau17[[#This Row],[2014-T2-MACROCENTRE]]/Tableau17[[#This Row],[2014-T2-MACROTOTALE]],"")</f>
        <v/>
      </c>
      <c r="NM32" s="26" t="str">
        <f>IFERROR(Tableau17[[#This Row],[2014-T2-MACROGAUCHE]]/Tableau17[[#This Row],[2014-T2-MACROTOTALE]],"")</f>
        <v/>
      </c>
      <c r="NN32" s="26" t="str">
        <f>IFERROR(Tableau17[[#This Row],[2014-T2-MACROAUTRE]]/Tableau17[[#This Row],[2014-T2-MACROTOTALE]],"")</f>
        <v/>
      </c>
      <c r="NO32" s="26">
        <f>IFERROR( Tableau17[[#This Row],[2015-T1-MACROEXTRDROITE]]/Tableau17[[#This Row],[2015-T1-MACROTOTALE]],"")</f>
        <v>0.24855491329479767</v>
      </c>
      <c r="NP32" s="26">
        <f>IFERROR(Tableau17[[#This Row],[2015-T1-MACRODROITE]]/Tableau17[[#This Row],[2015-T1-MACROTOTALE]],"")</f>
        <v>0.55876685934489401</v>
      </c>
      <c r="NQ32" s="26">
        <f>IFERROR(Tableau17[[#This Row],[2015-T1-MACROCENTRE]]/Tableau17[[#This Row],[2015-T1-MACROTOTALE]],"")</f>
        <v>8.6705202312138727E-2</v>
      </c>
      <c r="NR32" s="26">
        <f>IFERROR(Tableau17[[#This Row],[2015-T1-MACROGAUCHE]]/Tableau17[[#This Row],[2015-T1-MACROTOTALE]],"")</f>
        <v>0.10597302504816955</v>
      </c>
      <c r="NS32" s="26">
        <f>IFERROR(Tableau17[[#This Row],[2015-T1-MACROAUTRE]]/Tableau17[[#This Row],[2015-T1-MACROTOTALE]],"")</f>
        <v>0</v>
      </c>
      <c r="NT32" s="26">
        <f>IFERROR(Tableau17[[#This Row],[2015-T2-MACROEXTRDROITE]]/Tableau17[[#This Row],[2015-T2-MACROTOTALE]],"")</f>
        <v>0.22830188679245284</v>
      </c>
      <c r="NU32" s="26">
        <f>IFERROR(Tableau17[[#This Row],[2015-T2-MACRODROITE]]/Tableau17[[#This Row],[2015-T2-MACROTOTALE]],"")</f>
        <v>0.77169811320754722</v>
      </c>
      <c r="NV32" s="26">
        <f>IFERROR(Tableau17[[#This Row],[2015-T2-MACROCENTRE]]/Tableau17[[#This Row],[2015-T2-MACROTOTALE]],"")</f>
        <v>0</v>
      </c>
      <c r="NW32" s="26">
        <f>IFERROR(Tableau17[[#This Row],[2015-T2-MACROGAUCHE]]/Tableau17[[#This Row],[2015-T2-MACROTOTALE]],"")</f>
        <v>0</v>
      </c>
      <c r="NX32" s="26">
        <f>IFERROR(Tableau17[[#This Row],[2015-T2-MACROAUTRE]]/Tableau17[[#This Row],[2015-T2-MACROTOTALE]],"")</f>
        <v>0</v>
      </c>
      <c r="NY32" s="26">
        <f>IFERROR(Tableau17[[#This Row],[2017-T1-MACROEXTRDROITE]]/Tableau17[[#This Row],[2017-T1-MACROTOTALE]],"")</f>
        <v>0.11491712707182321</v>
      </c>
      <c r="NZ32" s="26">
        <f>IFERROR(Tableau17[[#This Row],[2017-T1-MACRODROITE]]/Tableau17[[#This Row],[2017-T1-MACROTOTALE]],"")</f>
        <v>0.54364640883977899</v>
      </c>
      <c r="OA32" s="26">
        <f>IFERROR(Tableau17[[#This Row],[2017-T1-MACROCENTRE]]/Tableau17[[#This Row],[2017-T1-MACROTOTALE]],"")</f>
        <v>0.22983425414364642</v>
      </c>
      <c r="OB32" s="26">
        <f>IFERROR(Tableau17[[#This Row],[2017-T1-MACROGAUCHE]]/Tableau17[[#This Row],[2017-T1-MACROTOTALE]],"")</f>
        <v>0.11049723756906077</v>
      </c>
      <c r="OC32" s="26">
        <f>IFERROR(Tableau17[[#This Row],[2017-T1-MACROAUTRE]]/Tableau17[[#This Row],[2017-T1-MACROTOTALE]],"")</f>
        <v>1.1049723756906078E-3</v>
      </c>
      <c r="OD32" s="26">
        <f>IFERROR(Tableau17[[#This Row],[2017-T2-MACROEXTRDROITE]]/Tableau17[[#This Row],[2017-T2-MACROTOTALE]],"")</f>
        <v>0.22845417236662108</v>
      </c>
      <c r="OE32" s="26">
        <f>IFERROR(Tableau17[[#This Row],[2017-T2-MACRODROITE]]/Tableau17[[#This Row],[2017-T2-MACROTOTALE]],"")</f>
        <v>0</v>
      </c>
      <c r="OF32" s="26">
        <f>IFERROR(Tableau17[[#This Row],[2017-T2-MACROCENTRE]]/Tableau17[[#This Row],[2017-T2-MACROTOTALE]],"")</f>
        <v>0.77154582763337898</v>
      </c>
      <c r="OG32" s="26">
        <f>IFERROR(Tableau17[[#This Row],[2017-T2-MACROGAUCHE]]/Tableau17[[#This Row],[2017-T2-MACROTOTALE]],"")</f>
        <v>0</v>
      </c>
      <c r="OH32" s="26">
        <f>IFERROR(Tableau17[[#This Row],[2017-T2-MACROAUTRE]]/Tableau17[[#This Row],[2017-T2-MACROTOTALE]],"")</f>
        <v>0</v>
      </c>
      <c r="OI32" s="26">
        <f>IFERROR(Tableau17[[#This Row],[2019-T1-MACROEXTRDROITE]]/Tableau17[[#This Row],[2019-T1-MACROTOTALE]],"")</f>
        <v>0.1806083650190114</v>
      </c>
      <c r="OJ32" s="26">
        <f>IFERROR(Tableau17[[#This Row],[2019-T1-MACRODROITE]]/Tableau17[[#This Row],[2019-T1-MACROTOTALE]],"")</f>
        <v>0.27756653992395436</v>
      </c>
      <c r="OK32" s="26">
        <f>IFERROR(Tableau17[[#This Row],[2019-T1-MACROCENTRE]]/Tableau17[[#This Row],[2019-T1-MACROTOTALE]],"")</f>
        <v>0.32889733840304181</v>
      </c>
      <c r="OL32" s="26">
        <f>IFERROR(Tableau17[[#This Row],[2019-T1-MACROGAUCHE]]/Tableau17[[#This Row],[2019-T1-MACROTOTALE]],"")</f>
        <v>0.15779467680608364</v>
      </c>
      <c r="OM32" s="26">
        <f>IFERROR(Tableau17[[#This Row],[2019-T1-MACROAUTRE]]/Tableau17[[#This Row],[2019-T1-MACROTOTALE]],"")</f>
        <v>5.5133079847908745E-2</v>
      </c>
      <c r="ON32" s="26">
        <f>IFERROR(Tableau17[[#This Row],[2020-T1-MACROEXTRDROITE]]/Tableau17[[#This Row],[2020-T1-MACROTOTALE]],"")</f>
        <v>0.1444141689373297</v>
      </c>
      <c r="OO32" s="26">
        <f>IFERROR(Tableau17[[#This Row],[2020-T1-MACRODROITE]]/Tableau17[[#This Row],[2020-T1-MACROTOTALE]],"")</f>
        <v>0.53678474114441421</v>
      </c>
      <c r="OP32" s="26">
        <f>IFERROR(Tableau17[[#This Row],[2020-T1-MACROCENTRE]]/Tableau17[[#This Row],[2020-T1-MACROTOTALE]],"")</f>
        <v>0.14713896457765668</v>
      </c>
      <c r="OQ32" s="26">
        <f>IFERROR(Tableau17[[#This Row],[2020-T1-MACROGAUCHE]]/Tableau17[[#This Row],[2020-T1-MACROTOTALE]],"")</f>
        <v>0.17166212534059946</v>
      </c>
      <c r="OR32" s="26">
        <f>IFERROR(Tableau17[[#This Row],[2020-T1-MACROAUTRE]]/Tableau17[[#This Row],[2020-T1-MACROTOTALE]],"")</f>
        <v>0</v>
      </c>
      <c r="OS32" s="26">
        <f>IFERROR(Tableau17[[#This Row],[2017 (L)-T1-MACROEXTRDROITE]]/Tableau17[[#This Row],[2017 (L)-T1-MACROTOTALE]],"")</f>
        <v>9.2391304347826081E-2</v>
      </c>
      <c r="OT32" s="26">
        <f>IFERROR(Tableau17[[#This Row],[2017 (L)-T1-MACRODROITE]]/Tableau17[[#This Row],[2017 (L)-T1-MACROTOTALE]],"")</f>
        <v>0.40579710144927539</v>
      </c>
      <c r="OU32" s="26">
        <f>IFERROR(Tableau17[[#This Row],[2017 (L)-T1-MACROCENTRE]]/Tableau17[[#This Row],[2017 (L)-T1-MACROTOTALE]],"")</f>
        <v>0.37137681159420288</v>
      </c>
      <c r="OV32" s="26">
        <f>IFERROR(Tableau17[[#This Row],[2017 (L)-T1-MACROGAUCHE]]/Tableau17[[#This Row],[2017 (L)-T1-MACROTOTALE]],"")</f>
        <v>0.11594202898550725</v>
      </c>
      <c r="OW32" s="26">
        <f>IFERROR(Tableau17[[#This Row],[2017 (L)-T1-MACROAUTRE]]/Tableau17[[#This Row],[2017 (L)-T1-MACROTOTALE]],"")</f>
        <v>1.4492753623188406E-2</v>
      </c>
      <c r="OX32" s="26">
        <f>IFERROR(Tableau17[[#This Row],[2017 (L)-T2-MACROEXTRDROITE]]/Tableau17[[#This Row],[2017 (L)-T2-MACROTOTALE]],"")</f>
        <v>0</v>
      </c>
      <c r="OY32" s="26">
        <f>IFERROR(Tableau17[[#This Row],[2017 (L)-T2-MACRODROITE]]/Tableau17[[#This Row],[2017 (L)-T2-MACROTOTALE]],"")</f>
        <v>0.54693877551020409</v>
      </c>
      <c r="OZ32" s="26">
        <f>IFERROR(Tableau17[[#This Row],[2017 (L)-T2-MACROCENTRE]]/Tableau17[[#This Row],[2017 (L)-T2-MACROTOTALE]],"")</f>
        <v>0.45306122448979591</v>
      </c>
      <c r="PA32" s="26">
        <f>IFERROR(Tableau17[[#This Row],[2017 (L)-T2-MACROGAUCHE]]/Tableau17[[#This Row],[2017 (L)-T2-MACROTOTALE]],"")</f>
        <v>0</v>
      </c>
      <c r="PB32" s="26">
        <f>IFERROR(Tableau17[[#This Row],[2017 (L)-T2-MACROAUTRE]]/Tableau17[[#This Row],[2017 (L)-T2-MACROTOTALE]],"")</f>
        <v>0</v>
      </c>
      <c r="PC32" s="26">
        <f>IFERROR(Tableau17[[#This Row],[2008_T1_PROCUS]]/Tableau17[[#This Row],[2008_T1_INSCRITS]],0)</f>
        <v>1.6843971631205674E-2</v>
      </c>
      <c r="PD32" s="26">
        <f>IFERROR(Tableau17[[#This Row],[2008_T2_PROCUS]]/Tableau17[[#This Row],[2008_T2_INSCRITS]],0)</f>
        <v>0</v>
      </c>
      <c r="PE32" s="26">
        <f>Tableau17[[#This Row],[2014_T1_PROCUS]]/Tableau17[[#This Row],[2014_T1_INSCRITS]]</f>
        <v>2.3622047244094488E-2</v>
      </c>
      <c r="PF32" s="26">
        <f>IFERROR(Tableau17[[#This Row],[2014_T2_PROCUS]]/Tableau17[[#This Row],[2014_T2_INSCRITS]],0)</f>
        <v>0</v>
      </c>
    </row>
    <row r="33" spans="1:422" hidden="1" x14ac:dyDescent="0.2">
      <c r="A33" s="1">
        <v>4</v>
      </c>
      <c r="B33" s="1" t="s">
        <v>362</v>
      </c>
      <c r="C33" s="1" t="s">
        <v>373</v>
      </c>
      <c r="D33" s="1" t="s">
        <v>373</v>
      </c>
      <c r="E33" s="1">
        <v>867</v>
      </c>
      <c r="F33" s="1">
        <v>5.3710110000000002</v>
      </c>
      <c r="G33" s="1">
        <v>43.242607</v>
      </c>
      <c r="H33" s="3">
        <v>1212</v>
      </c>
      <c r="I33" s="3">
        <v>243</v>
      </c>
      <c r="L33" s="1">
        <v>35</v>
      </c>
      <c r="M33" s="1">
        <v>6</v>
      </c>
      <c r="P33" s="1">
        <v>157</v>
      </c>
      <c r="Q33" s="1">
        <v>45</v>
      </c>
      <c r="R33" s="1">
        <v>62</v>
      </c>
      <c r="S33" s="1">
        <v>132</v>
      </c>
      <c r="T33" s="1">
        <v>72</v>
      </c>
      <c r="U33" s="1">
        <v>509</v>
      </c>
      <c r="V33" s="1">
        <v>1282</v>
      </c>
      <c r="W33" s="1">
        <v>803</v>
      </c>
      <c r="X33" s="1">
        <v>30</v>
      </c>
      <c r="Y33" s="2">
        <v>0.62636504999999998</v>
      </c>
      <c r="AB33" s="1">
        <v>0</v>
      </c>
      <c r="AD33" s="1">
        <v>1212</v>
      </c>
      <c r="AE33" s="1">
        <v>516</v>
      </c>
      <c r="AF33" s="2">
        <v>0.42574256999999999</v>
      </c>
      <c r="AG33" s="1">
        <f t="shared" si="0"/>
        <v>243</v>
      </c>
      <c r="AH33" s="1">
        <v>1224</v>
      </c>
      <c r="AI33" s="1">
        <v>797</v>
      </c>
      <c r="AJ33" s="1">
        <v>13</v>
      </c>
      <c r="AK33" s="2">
        <v>0.65114379</v>
      </c>
      <c r="AN33" s="1">
        <v>0</v>
      </c>
      <c r="AP33" s="1">
        <v>1249</v>
      </c>
      <c r="AQ33" s="1">
        <v>658</v>
      </c>
      <c r="AR33" s="2">
        <v>0.52682145999999996</v>
      </c>
      <c r="AS33" s="1">
        <v>1248</v>
      </c>
      <c r="AT33" s="1">
        <v>639</v>
      </c>
      <c r="AU33" s="2">
        <v>0.51201923000000005</v>
      </c>
      <c r="AV33" s="1">
        <v>1222</v>
      </c>
      <c r="AW33" s="1">
        <v>704</v>
      </c>
      <c r="AX33" s="2">
        <v>0.57610475000000005</v>
      </c>
      <c r="AY33" s="1">
        <v>1220</v>
      </c>
      <c r="AZ33" s="1">
        <v>547</v>
      </c>
      <c r="BA33" s="2">
        <v>0.44836066000000002</v>
      </c>
      <c r="BB33" s="1">
        <v>1219</v>
      </c>
      <c r="BC33" s="1">
        <v>1026</v>
      </c>
      <c r="BD33" s="2">
        <v>0.84167349999999996</v>
      </c>
      <c r="BE33" s="1">
        <v>1219</v>
      </c>
      <c r="BF33" s="1">
        <v>942</v>
      </c>
      <c r="BG33" s="2">
        <v>0.77276456000000004</v>
      </c>
      <c r="BH33" s="1">
        <v>1207</v>
      </c>
      <c r="BI33" s="1">
        <v>732</v>
      </c>
      <c r="BJ33" s="2">
        <v>0.60646230000000001</v>
      </c>
      <c r="BK33" s="1">
        <v>85</v>
      </c>
      <c r="BN33" s="1">
        <v>45</v>
      </c>
      <c r="BO33" s="1">
        <v>56</v>
      </c>
      <c r="BP33" s="1">
        <v>401</v>
      </c>
      <c r="BQ33" s="1">
        <v>197</v>
      </c>
      <c r="BR33" s="1">
        <v>784</v>
      </c>
      <c r="BZ33" s="1">
        <v>63</v>
      </c>
      <c r="CB33" s="1">
        <v>54</v>
      </c>
      <c r="CC33" s="1">
        <v>135</v>
      </c>
      <c r="CD33" s="1">
        <v>370</v>
      </c>
      <c r="CE33" s="1">
        <v>147</v>
      </c>
      <c r="CF33" s="1">
        <v>769</v>
      </c>
      <c r="CL33" s="1">
        <v>22</v>
      </c>
      <c r="CO33" s="1">
        <v>69</v>
      </c>
      <c r="CP33" s="1">
        <v>176</v>
      </c>
      <c r="CT33" s="1">
        <v>239</v>
      </c>
      <c r="CV33" s="1">
        <v>130</v>
      </c>
      <c r="CW33" s="1">
        <v>636</v>
      </c>
      <c r="CY33" s="1">
        <v>173</v>
      </c>
      <c r="DA33" s="1">
        <v>400</v>
      </c>
      <c r="DC33" s="1">
        <v>573</v>
      </c>
      <c r="DD33" s="1">
        <v>21</v>
      </c>
      <c r="DE33" s="1">
        <v>4</v>
      </c>
      <c r="DF33" s="1">
        <v>16</v>
      </c>
      <c r="DI33" s="1">
        <v>51</v>
      </c>
      <c r="DJ33" s="1">
        <v>1</v>
      </c>
      <c r="DK33" s="1">
        <v>0</v>
      </c>
      <c r="DL33" s="1">
        <v>71</v>
      </c>
      <c r="DM33" s="1">
        <v>86</v>
      </c>
      <c r="DN33" s="1">
        <v>156</v>
      </c>
      <c r="DQ33" s="1">
        <v>1</v>
      </c>
      <c r="DR33" s="1">
        <v>267</v>
      </c>
      <c r="DS33" s="1">
        <v>19</v>
      </c>
      <c r="DU33" s="1">
        <v>693</v>
      </c>
      <c r="DX33" s="1">
        <v>215</v>
      </c>
      <c r="DZ33" s="1">
        <v>288</v>
      </c>
      <c r="EA33" s="1">
        <v>503</v>
      </c>
      <c r="EB33" s="1">
        <v>3</v>
      </c>
      <c r="EC33" s="1">
        <v>7</v>
      </c>
      <c r="ED33" s="1">
        <v>0</v>
      </c>
      <c r="EE33" s="1">
        <v>36</v>
      </c>
      <c r="EF33" s="1">
        <v>302</v>
      </c>
      <c r="EG33" s="1">
        <v>58</v>
      </c>
      <c r="EH33" s="1">
        <v>7</v>
      </c>
      <c r="EI33" s="1">
        <v>157</v>
      </c>
      <c r="EJ33" s="1">
        <v>173</v>
      </c>
      <c r="EK33" s="1">
        <v>268</v>
      </c>
      <c r="EL33" s="1">
        <v>4</v>
      </c>
      <c r="EM33" s="1">
        <v>1015</v>
      </c>
      <c r="EN33" s="1">
        <v>235</v>
      </c>
      <c r="EO33" s="1">
        <v>614</v>
      </c>
      <c r="EP33" s="1">
        <v>849</v>
      </c>
      <c r="EQ33" s="1">
        <v>0</v>
      </c>
      <c r="ER33" s="1">
        <v>4</v>
      </c>
      <c r="ES33" s="1">
        <v>3</v>
      </c>
      <c r="ET33" s="1">
        <v>21</v>
      </c>
      <c r="EU33" s="1">
        <v>0</v>
      </c>
      <c r="EV33" s="1">
        <v>116</v>
      </c>
      <c r="EW33" s="1">
        <v>87</v>
      </c>
      <c r="EX33" s="1">
        <v>3</v>
      </c>
      <c r="EY33" s="1">
        <v>20</v>
      </c>
      <c r="EZ33" s="1">
        <v>24</v>
      </c>
      <c r="FA33" s="1">
        <v>0</v>
      </c>
      <c r="FB33" s="1">
        <v>0</v>
      </c>
      <c r="FC33" s="1">
        <v>0</v>
      </c>
      <c r="FD33" s="1">
        <v>0</v>
      </c>
      <c r="FE33" s="1">
        <v>0</v>
      </c>
      <c r="FF33" s="1">
        <v>0</v>
      </c>
      <c r="FG33" s="1">
        <v>0</v>
      </c>
      <c r="FH33" s="1">
        <v>15</v>
      </c>
      <c r="FI33" s="1">
        <v>0</v>
      </c>
      <c r="FJ33" s="1">
        <v>55</v>
      </c>
      <c r="FK33" s="1">
        <v>16</v>
      </c>
      <c r="FL33" s="1">
        <v>0</v>
      </c>
      <c r="FM33" s="1">
        <v>140</v>
      </c>
      <c r="FN33" s="1">
        <v>10</v>
      </c>
      <c r="FO33" s="1">
        <v>4</v>
      </c>
      <c r="FP33" s="1">
        <v>193</v>
      </c>
      <c r="FQ33" s="1">
        <v>0</v>
      </c>
      <c r="FR33" s="1">
        <f>SUM(Tableau17[[#This Row],[2019-T1-ALEXANDRE Audric]:[2019-T1-MARIE Florie]])</f>
        <v>711</v>
      </c>
      <c r="FS33" s="1">
        <v>56</v>
      </c>
      <c r="FT33" s="1">
        <v>486</v>
      </c>
      <c r="FU33" s="1">
        <v>0</v>
      </c>
      <c r="FV33" s="1">
        <v>242</v>
      </c>
      <c r="FW33" s="1">
        <v>0</v>
      </c>
      <c r="FX33" s="1">
        <v>784</v>
      </c>
      <c r="GD33" s="1">
        <v>0</v>
      </c>
      <c r="GE33" s="1">
        <v>135</v>
      </c>
      <c r="GF33" s="1">
        <v>370</v>
      </c>
      <c r="GG33" s="1">
        <v>0</v>
      </c>
      <c r="GH33" s="1">
        <v>264</v>
      </c>
      <c r="GI33" s="1">
        <v>0</v>
      </c>
      <c r="GJ33" s="1">
        <v>769</v>
      </c>
      <c r="GP33" s="1">
        <v>0</v>
      </c>
      <c r="GQ33" s="1">
        <v>198</v>
      </c>
      <c r="GR33" s="1">
        <v>239</v>
      </c>
      <c r="GS33" s="1">
        <v>0</v>
      </c>
      <c r="GT33" s="1">
        <v>199</v>
      </c>
      <c r="GU33" s="1">
        <v>0</v>
      </c>
      <c r="GV33" s="1">
        <v>636</v>
      </c>
      <c r="GW33" s="1">
        <v>173</v>
      </c>
      <c r="GX33" s="1">
        <v>400</v>
      </c>
      <c r="GY33" s="1">
        <v>0</v>
      </c>
      <c r="GZ33" s="1">
        <v>0</v>
      </c>
      <c r="HA33" s="1">
        <v>0</v>
      </c>
      <c r="HB33" s="1">
        <v>573</v>
      </c>
      <c r="HC33" s="1">
        <v>200</v>
      </c>
      <c r="HD33" s="1">
        <v>302</v>
      </c>
      <c r="HE33" s="1">
        <v>268</v>
      </c>
      <c r="HF33" s="1">
        <v>238</v>
      </c>
      <c r="HG33" s="1">
        <v>7</v>
      </c>
      <c r="HH33" s="1">
        <v>1015</v>
      </c>
      <c r="HI33" s="1">
        <v>235</v>
      </c>
      <c r="HJ33" s="1">
        <v>0</v>
      </c>
      <c r="HK33" s="1">
        <v>614</v>
      </c>
      <c r="HL33" s="1">
        <v>0</v>
      </c>
      <c r="HM33" s="1">
        <v>0</v>
      </c>
      <c r="HN33" s="1">
        <v>849</v>
      </c>
      <c r="HO33" s="1">
        <v>135</v>
      </c>
      <c r="HP33" s="1">
        <v>97</v>
      </c>
      <c r="HQ33" s="1">
        <v>193</v>
      </c>
      <c r="HR33" s="1">
        <v>260</v>
      </c>
      <c r="HS33" s="1">
        <v>35</v>
      </c>
      <c r="HT33" s="1">
        <v>720</v>
      </c>
      <c r="HU33" s="1">
        <v>62</v>
      </c>
      <c r="HV33" s="1">
        <v>192</v>
      </c>
      <c r="HW33" s="1">
        <v>45</v>
      </c>
      <c r="HX33" s="1">
        <v>210</v>
      </c>
      <c r="HY33" s="1">
        <v>0</v>
      </c>
      <c r="HZ33" s="1">
        <v>509</v>
      </c>
      <c r="IA33" s="1">
        <v>103</v>
      </c>
      <c r="IB33" s="1">
        <v>156</v>
      </c>
      <c r="IC33" s="1">
        <v>267</v>
      </c>
      <c r="ID33" s="1">
        <v>162</v>
      </c>
      <c r="IE33" s="1">
        <v>5</v>
      </c>
      <c r="IF33" s="1">
        <v>693</v>
      </c>
      <c r="IG33" s="1">
        <v>0</v>
      </c>
      <c r="IH33" s="1">
        <v>215</v>
      </c>
      <c r="II33" s="1">
        <v>288</v>
      </c>
      <c r="IJ33" s="1">
        <v>0</v>
      </c>
      <c r="IK33" s="1">
        <v>0</v>
      </c>
      <c r="IL33" s="1">
        <v>503</v>
      </c>
      <c r="IM33" s="26">
        <f>IFERROR(Tableau17[[#This Row],[LDIV]]/Tableau17[[#This Row],[Total général]],"")</f>
        <v>0</v>
      </c>
      <c r="IN33" s="26">
        <f>IFERROR(Tableau17[[#This Row],[LDVC]]/Tableau17[[#This Row],[Total général]],"")</f>
        <v>0</v>
      </c>
      <c r="IO33" s="26">
        <f>IFERROR(Tableau17[[#This Row],[LDVD]]/Tableau17[[#This Row],[Total général]],"")</f>
        <v>6.8762278978389005E-2</v>
      </c>
      <c r="IP33" s="26">
        <f>IFERROR(Tableau17[[#This Row],[LDVG]]/Tableau17[[#This Row],[Total général]],"")</f>
        <v>1.1787819253438114E-2</v>
      </c>
      <c r="IQ33" s="26">
        <f>IFERROR(Tableau17[[#This Row],[LEXD]]/Tableau17[[#This Row],[Total général]],"")</f>
        <v>0</v>
      </c>
      <c r="IR33" s="26">
        <f>IFERROR(Tableau17[[#This Row],[LEXG]]/Tableau17[[#This Row],[Total général]],"")</f>
        <v>0</v>
      </c>
      <c r="IS33" s="26">
        <f>IFERROR(Tableau17[[#This Row],[LLR]]/Tableau17[[#This Row],[Total général]],"")</f>
        <v>0.30844793713163066</v>
      </c>
      <c r="IT33" s="26">
        <f>IFERROR(Tableau17[[#This Row],[LREM]]/Tableau17[[#This Row],[Total général]],"")</f>
        <v>8.8408644400785857E-2</v>
      </c>
      <c r="IU33" s="26">
        <f>IFERROR(Tableau17[[#This Row],[LRN]]/Tableau17[[#This Row],[Total général]],"")</f>
        <v>0.12180746561886051</v>
      </c>
      <c r="IV33" s="26">
        <f>IFERROR(Tableau17[[#This Row],[LUG]]/Tableau17[[#This Row],[Total général]],"")</f>
        <v>0.2593320235756385</v>
      </c>
      <c r="IW33" s="26">
        <f>IFERROR(Tableau17[[#This Row],[LVEC]]/Tableau17[[#This Row],[Total général]],"")</f>
        <v>0.14145383104125736</v>
      </c>
      <c r="IX33" s="26">
        <f>IFERROR(Tableau17[[#This Row],[2008-T1-LCMD]]/Tableau17[[#This Row],[2008-T1-TOTAL]],"")</f>
        <v>0.10841836734693877</v>
      </c>
      <c r="IY33" s="26">
        <f>IFERROR(Tableau17[[#This Row],[2008-T1-LDVD]]/Tableau17[[#This Row],[2008-T1-TOTAL]],"")</f>
        <v>0</v>
      </c>
      <c r="IZ33" s="26">
        <f>IFERROR(Tableau17[[#This Row],[2008-T1-LEXD]]/Tableau17[[#This Row],[2008-T1-TOTAL]],"")</f>
        <v>0</v>
      </c>
      <c r="JA33" s="26">
        <f>IFERROR(Tableau17[[#This Row],[2008-T1-LEXG]]/Tableau17[[#This Row],[2008-T1-TOTAL]],"")</f>
        <v>5.7397959183673471E-2</v>
      </c>
      <c r="JB33" s="26">
        <f>IFERROR(Tableau17[[#This Row],[2008-T1-LFN]]/Tableau17[[#This Row],[2008-T1-TOTAL]],"")</f>
        <v>7.1428571428571425E-2</v>
      </c>
      <c r="JC33" s="26">
        <f>IFERROR(Tableau17[[#This Row],[2008-T1-LMAJ]]/Tableau17[[#This Row],[2008-T1-TOTAL]],"")</f>
        <v>0.51147959183673475</v>
      </c>
      <c r="JD33" s="26">
        <f>IFERROR(Tableau17[[#This Row],[2008-T1-LUG]]/Tableau17[[#This Row],[2008-T1-TOTAL]],"")</f>
        <v>0.25127551020408162</v>
      </c>
      <c r="JE33" s="26" t="str">
        <f>IFERROR(Tableau17[[#This Row],[2008-T2-LFN]]/Tableau17[[#This Row],[2008-T2-TOTAL]],"")</f>
        <v/>
      </c>
      <c r="JF33" s="26" t="str">
        <f>IFERROR(Tableau17[[#This Row],[2008-T2-LGC]]/Tableau17[[#This Row],[2008-T2-TOTAL]],"")</f>
        <v/>
      </c>
      <c r="JG33" s="26" t="str">
        <f>IFERROR(Tableau17[[#This Row],[2008-T2-LMAJ]]/Tableau17[[#This Row],[2008-T2-TOTAL]],"")</f>
        <v/>
      </c>
      <c r="JH33" s="26" t="str">
        <f>IFERROR(Tableau17[[#This Row],[2008-T2-LUG]]/Tableau17[[#This Row],[2008-T2-TOTAL]],"")</f>
        <v/>
      </c>
      <c r="JI33" s="26">
        <f>IFERROR(Tableau17[[#This Row],[2014-T1-LDIV]]/Tableau17[[#This Row],[2014-T1-TOTAL]],"")</f>
        <v>0</v>
      </c>
      <c r="JJ33" s="26">
        <f>IFERROR(Tableau17[[#This Row],[2014-T1-LDVD]]/Tableau17[[#This Row],[2014-T1-TOTAL]],"")</f>
        <v>0</v>
      </c>
      <c r="JK33" s="26">
        <f>IFERROR(Tableau17[[#This Row],[2014-T1-LDVG]]/Tableau17[[#This Row],[2014-T1-TOTAL]],"")</f>
        <v>8.192457737321196E-2</v>
      </c>
      <c r="JL33" s="26">
        <f>IFERROR(Tableau17[[#This Row],[2014-T1-LEXG]]/Tableau17[[#This Row],[2014-T1-TOTAL]],"")</f>
        <v>0</v>
      </c>
      <c r="JM33" s="26">
        <f>IFERROR(Tableau17[[#This Row],[2014-T1-LFG]]/Tableau17[[#This Row],[2014-T1-TOTAL]],"")</f>
        <v>7.0221066319895969E-2</v>
      </c>
      <c r="JN33" s="26">
        <f>IFERROR(Tableau17[[#This Row],[2014-T1-LFN]]/Tableau17[[#This Row],[2014-T1-TOTAL]],"")</f>
        <v>0.17555266579973991</v>
      </c>
      <c r="JO33" s="26">
        <f>IFERROR(Tableau17[[#This Row],[2014-T1-LUD]]/Tableau17[[#This Row],[2014-T1-TOTAL]],"")</f>
        <v>0.48114434330299088</v>
      </c>
      <c r="JP33" s="26">
        <f>IFERROR(Tableau17[[#This Row],[2014-T1-LUG]]/Tableau17[[#This Row],[2014-T1-TOTAL]],"")</f>
        <v>0.19115734720416125</v>
      </c>
      <c r="JQ33" s="26" t="str">
        <f>IFERROR(Tableau17[[#This Row],[2014-T2-LFN]]/Tableau17[[#This Row],[2014-T2-TOTAL]],"")</f>
        <v/>
      </c>
      <c r="JR33" s="26" t="str">
        <f>IFERROR(Tableau17[[#This Row],[2014-T2-LUD]]/Tableau17[[#This Row],[2014-T2-TOTAL]],"")</f>
        <v/>
      </c>
      <c r="JS33" s="26" t="str">
        <f>IFERROR(Tableau17[[#This Row],[2014-T2-LUG]]/Tableau17[[#This Row],[2014-T2-TOTAL]],"")</f>
        <v/>
      </c>
      <c r="JT33" s="26">
        <f>IFERROR(Tableau17[[#This Row],[2015-T1-BC-DIV]]/Tableau17[[#This Row],[2015-T1-TOTAL]],"")</f>
        <v>0</v>
      </c>
      <c r="JU33" s="26">
        <f>IFERROR(Tableau17[[#This Row],[2015-T1-BC-DLF]]/Tableau17[[#This Row],[2015-T1-TOTAL]],"")</f>
        <v>3.4591194968553458E-2</v>
      </c>
      <c r="JV33" s="26">
        <f>IFERROR(Tableau17[[#This Row],[2015-T1-BC-DVD]]/Tableau17[[#This Row],[2015-T1-TOTAL]],"")</f>
        <v>0</v>
      </c>
      <c r="JW33" s="26">
        <f>IFERROR(Tableau17[[#This Row],[2015-T1-BC-DVG]]/Tableau17[[#This Row],[2015-T1-TOTAL]],"")</f>
        <v>0</v>
      </c>
      <c r="JX33" s="26">
        <f>IFERROR(Tableau17[[#This Row],[2015-T1-BC-FG]]/Tableau17[[#This Row],[2015-T1-TOTAL]],"")</f>
        <v>0.10849056603773585</v>
      </c>
      <c r="JY33" s="26">
        <f>IFERROR(Tableau17[[#This Row],[2015-T1-BC-FN]]/Tableau17[[#This Row],[2015-T1-TOTAL]],"")</f>
        <v>0.27672955974842767</v>
      </c>
      <c r="JZ33" s="26">
        <f>IFERROR(Tableau17[[#This Row],[2015-T1-BC-MDM]]/Tableau17[[#This Row],[2015-T1-TOTAL]],"")</f>
        <v>0</v>
      </c>
      <c r="KA33" s="26">
        <f>IFERROR(Tableau17[[#This Row],[2015-T1-BC-RDG]]/Tableau17[[#This Row],[2015-T1-TOTAL]],"")</f>
        <v>0</v>
      </c>
      <c r="KB33" s="26">
        <f>IFERROR(Tableau17[[#This Row],[2015-T1-BC-SOC]]/Tableau17[[#This Row],[2015-T1-TOTAL]],"")</f>
        <v>0</v>
      </c>
      <c r="KC33" s="26">
        <f>IFERROR(Tableau17[[#This Row],[2015-T1-BC-UD]]/Tableau17[[#This Row],[2015-T1-TOTAL]],"")</f>
        <v>0.37578616352201261</v>
      </c>
      <c r="KD33" s="26">
        <f>IFERROR(Tableau17[[#This Row],[2015-T1-BC-UG]]/Tableau17[[#This Row],[2015-T1-TOTAL]],"")</f>
        <v>0</v>
      </c>
      <c r="KE33" s="26">
        <f>IFERROR(Tableau17[[#This Row],[2015-T1-BC-VEC]]/Tableau17[[#This Row],[2015-T1-TOTAL]],"")</f>
        <v>0.20440251572327045</v>
      </c>
      <c r="KF33" s="26">
        <f>IFERROR(Tableau17[[#This Row],[2015-T2-BC-DVG]]/Tableau17[[#This Row],[2015-T2-TOTAL]],"")</f>
        <v>0</v>
      </c>
      <c r="KG33" s="26">
        <f>IFERROR(Tableau17[[#This Row],[2015-T2-BC-FN]]/Tableau17[[#This Row],[2015-T2-TOTAL]],"")</f>
        <v>0.30191972076788831</v>
      </c>
      <c r="KH33" s="26">
        <f>IFERROR(Tableau17[[#This Row],[2015-T2-BC-SOC]]/Tableau17[[#This Row],[2015-T2-TOTAL]],"")</f>
        <v>0</v>
      </c>
      <c r="KI33" s="26">
        <f>IFERROR(Tableau17[[#This Row],[2015-T2-BC-UD]]/Tableau17[[#This Row],[2015-T2-TOTAL]],"")</f>
        <v>0.69808027923211169</v>
      </c>
      <c r="KJ33" s="26">
        <f>IFERROR(Tableau17[[#This Row],[2015-T2-BC-UG]]/Tableau17[[#This Row],[2015-T2-TOTAL]],"")</f>
        <v>0</v>
      </c>
      <c r="KK33" s="26">
        <f>IFERROR(Tableau17[[#This Row],[2017 (L)-T1-COM]]/Tableau17[[#This Row],[2017 (L)-T1-TOTAL]],"")</f>
        <v>3.0303030303030304E-2</v>
      </c>
      <c r="KL33" s="26">
        <f>IFERROR(Tableau17[[#This Row],[2017 (L)-T1-DIV]]/Tableau17[[#This Row],[2017 (L)-T1-TOTAL]],"")</f>
        <v>5.772005772005772E-3</v>
      </c>
      <c r="KM33" s="26">
        <f>IFERROR(Tableau17[[#This Row],[2017 (L)-T1-DLF]]/Tableau17[[#This Row],[2017 (L)-T1-TOTAL]],"")</f>
        <v>2.3088023088023088E-2</v>
      </c>
      <c r="KN33" s="26">
        <f>IFERROR(Tableau17[[#This Row],[2017 (L)-T1-DVD]]/Tableau17[[#This Row],[2017 (L)-T1-TOTAL]],"")</f>
        <v>0</v>
      </c>
      <c r="KO33" s="26">
        <f>IFERROR(Tableau17[[#This Row],[2017 (L)-T1-DVG]]/Tableau17[[#This Row],[2017 (L)-T1-TOTAL]],"")</f>
        <v>0</v>
      </c>
      <c r="KP33" s="26">
        <f>IFERROR(Tableau17[[#This Row],[2017 (L)-T1-ECO]]/Tableau17[[#This Row],[2017 (L)-T1-TOTAL]],"")</f>
        <v>7.3593073593073599E-2</v>
      </c>
      <c r="KQ33" s="26">
        <f>IFERROR(Tableau17[[#This Row],[2017 (L)-T1-EXD]]/Tableau17[[#This Row],[2017 (L)-T1-TOTAL]],"")</f>
        <v>1.443001443001443E-3</v>
      </c>
      <c r="KR33" s="26">
        <f>IFERROR(Tableau17[[#This Row],[2017 (L)-T1-EXG]]/Tableau17[[#This Row],[2017 (L)-T1-TOTAL]],"")</f>
        <v>0</v>
      </c>
      <c r="KS33" s="26">
        <f>IFERROR(Tableau17[[#This Row],[2017 (L)-T1-FI]]/Tableau17[[#This Row],[2017 (L)-T1-TOTAL]],"")</f>
        <v>0.10245310245310245</v>
      </c>
      <c r="KT33" s="26">
        <f>IFERROR(Tableau17[[#This Row],[2017 (L)-T1-FN]]/Tableau17[[#This Row],[2017 (L)-T1-TOTAL]],"")</f>
        <v>0.1240981240981241</v>
      </c>
      <c r="KU33" s="26">
        <f>IFERROR(Tableau17[[#This Row],[2017 (L)-T1-LR]]/Tableau17[[#This Row],[2017 (L)-T1-TOTAL]],"")</f>
        <v>0.22510822510822512</v>
      </c>
      <c r="KV33" s="26">
        <f>IFERROR(Tableau17[[#This Row],[2017 (L)-T1-MDM]]/Tableau17[[#This Row],[2017 (L)-T1-TOTAL]],"")</f>
        <v>0</v>
      </c>
      <c r="KW33" s="26">
        <f>IFERROR(Tableau17[[#This Row],[2017 (L)-T1-RDG]]/Tableau17[[#This Row],[2017 (L)-T1-TOTAL]],"")</f>
        <v>0</v>
      </c>
      <c r="KX33" s="26">
        <f>IFERROR(Tableau17[[#This Row],[2017 (L)-T1-REG]]/Tableau17[[#This Row],[2017 (L)-T1-TOTAL]],"")</f>
        <v>1.443001443001443E-3</v>
      </c>
      <c r="KY33" s="26">
        <f>IFERROR(Tableau17[[#This Row],[2017 (L)-T1-REM]]/Tableau17[[#This Row],[2017 (L)-T1-TOTAL]],"")</f>
        <v>0.38528138528138528</v>
      </c>
      <c r="KZ33" s="26">
        <f>IFERROR(Tableau17[[#This Row],[2017 (L)-T1-SOC]]/Tableau17[[#This Row],[2017 (L)-T1-TOTAL]],"")</f>
        <v>2.7417027417027416E-2</v>
      </c>
      <c r="LA33" s="26">
        <f>IFERROR(Tableau17[[#This Row],[2017 (L)-T1-UDI]]/Tableau17[[#This Row],[2017 (L)-T1-TOTAL]],"")</f>
        <v>0</v>
      </c>
      <c r="LB33" s="26">
        <f>IFERROR(Tableau17[[#This Row],[2017 (L)-T2-FI]]/Tableau17[[#This Row],[2017 (L)-T2-TOTAL]],"")</f>
        <v>0</v>
      </c>
      <c r="LC33" s="26">
        <f>IFERROR(Tableau17[[#This Row],[2017 (L)-T2-FN]]/Tableau17[[#This Row],[2017 (L)-T2-TOTAL]],"")</f>
        <v>0</v>
      </c>
      <c r="LD33" s="26">
        <f>IFERROR(Tableau17[[#This Row],[2017 (L)-T2-LR]]/Tableau17[[#This Row],[2017 (L)-T2-TOTAL]],"")</f>
        <v>0.42743538767395628</v>
      </c>
      <c r="LE33" s="26">
        <f>IFERROR(Tableau17[[#This Row],[2017 (L)-T2-MDM]]/Tableau17[[#This Row],[2017 (L)-T2-TOTAL]],"")</f>
        <v>0</v>
      </c>
      <c r="LF33" s="26">
        <f>IFERROR(Tableau17[[#This Row],[2017 (L)-T2-REM]]/Tableau17[[#This Row],[2017 (L)-T2-TOTAL]],"")</f>
        <v>0.57256461232604372</v>
      </c>
      <c r="LG33" s="26">
        <f>IFERROR(Tableau17[[#This Row],[2017-T1-ARTHAUD Nathalie]]/Tableau17[[#This Row],[2017-T1-TOTAL]],"")</f>
        <v>2.9556650246305421E-3</v>
      </c>
      <c r="LH33" s="26">
        <f>IFERROR(Tableau17[[#This Row],[2017-T1-ASSELINEAU Fran]]/Tableau17[[#This Row],[2017-T1-TOTAL]],"")</f>
        <v>6.8965517241379309E-3</v>
      </c>
      <c r="LI33" s="26">
        <f>IFERROR(Tableau17[[#This Row],[2017-T1-CHEMINADE Jacques]]/Tableau17[[#This Row],[2017-T1-TOTAL]],"")</f>
        <v>0</v>
      </c>
      <c r="LJ33" s="26">
        <f>IFERROR(Tableau17[[#This Row],[2017-T1-DUPONT-AIGNAN Nicolas]]/Tableau17[[#This Row],[2017-T1-TOTAL]],"")</f>
        <v>3.5467980295566505E-2</v>
      </c>
      <c r="LK33" s="26">
        <f>IFERROR(Tableau17[[#This Row],[2017-T1-FILLON Fran]]/Tableau17[[#This Row],[2017-T1-TOTAL]],"")</f>
        <v>0.29753694581280787</v>
      </c>
      <c r="LL33" s="26">
        <f>IFERROR(Tableau17[[#This Row],[2017-T1-HAMON Beno]]/Tableau17[[#This Row],[2017-T1-TOTAL]],"")</f>
        <v>5.7142857142857141E-2</v>
      </c>
      <c r="LM33" s="26">
        <f>IFERROR(Tableau17[[#This Row],[2017-T1-LASSALLE Jean]]/Tableau17[[#This Row],[2017-T1-TOTAL]],"")</f>
        <v>6.8965517241379309E-3</v>
      </c>
      <c r="LN33" s="26">
        <f>IFERROR(Tableau17[[#This Row],[2017-T1-LE PEN Marine]]/Tableau17[[#This Row],[2017-T1-TOTAL]],"")</f>
        <v>0.15467980295566502</v>
      </c>
      <c r="LO33" s="26">
        <f>IFERROR(Tableau17[[#This Row],[2017-T1-M Jean-Luc]]/Tableau17[[#This Row],[2017-T1-TOTAL]],"")</f>
        <v>0.17044334975369457</v>
      </c>
      <c r="LP33" s="26">
        <f>IFERROR(Tableau17[[#This Row],[2017-T1-MACRON Emmanuel]]/Tableau17[[#This Row],[2017-T1-TOTAL]],"")</f>
        <v>0.26403940886699506</v>
      </c>
      <c r="LQ33" s="26">
        <f>IFERROR(Tableau17[[#This Row],[2017-T1-POUTOU Philippe]]/Tableau17[[#This Row],[2017-T1-TOTAL]],"")</f>
        <v>3.9408866995073889E-3</v>
      </c>
      <c r="LR33" s="26">
        <f>IFERROR(Tableau17[[#This Row],[2017-T2-LE PEN Marine]]/Tableau17[[#This Row],[2017-T2-TOTAL]],"")</f>
        <v>0.27679623085983512</v>
      </c>
      <c r="LS33" s="26">
        <f>IFERROR(Tableau17[[#This Row],[2017-T2-MACRON Emmanuel]]/Tableau17[[#This Row],[2017-T2-TOTAL]],"")</f>
        <v>0.72320376914016493</v>
      </c>
      <c r="LT33" s="26">
        <f>IFERROR(Tableau17[[#This Row],[2019-T1-ALEXANDRE Audric]]/Tableau17[[#This Row],[2019-T1-TOTAL]],"")</f>
        <v>0</v>
      </c>
      <c r="LU33" s="26">
        <f>IFERROR(Tableau17[[#This Row],[2019-T1-ARTHAUD Nathalie]]/Tableau17[[#This Row],[2019-T1-TOTAL]],"")</f>
        <v>5.6258790436005627E-3</v>
      </c>
      <c r="LV33" s="26">
        <f>IFERROR(Tableau17[[#This Row],[2019-T1-ASSELINEAU François]]/Tableau17[[#This Row],[2019-T1-TOTAL]],"")</f>
        <v>4.2194092827004216E-3</v>
      </c>
      <c r="LW33" s="26">
        <f>IFERROR(Tableau17[[#This Row],[2019-T1-AUBRY Manon]]/Tableau17[[#This Row],[2019-T1-TOTAL]],"")</f>
        <v>2.9535864978902954E-2</v>
      </c>
      <c r="LX33" s="26">
        <f>IFERROR(Tableau17[[#This Row],[2019-T1-AZERGUI Nagib]]/Tableau17[[#This Row],[2019-T1-TOTAL]],"")</f>
        <v>0</v>
      </c>
      <c r="LY33" s="26">
        <f>IFERROR(Tableau17[[#This Row],[2019-T1-BARDELLA Jordan]]/Tableau17[[#This Row],[2019-T1-TOTAL]],"")</f>
        <v>0.1631504922644163</v>
      </c>
      <c r="LZ33" s="26">
        <f>IFERROR(Tableau17[[#This Row],[2019-T1-BELLAMY François-Xavier]]/Tableau17[[#This Row],[2019-T1-TOTAL]],"")</f>
        <v>0.12236286919831224</v>
      </c>
      <c r="MA33" s="26">
        <f>IFERROR(Tableau17[[#This Row],[2019-T1-BIDOU Olivier]]/Tableau17[[#This Row],[2019-T1-TOTAL]],"")</f>
        <v>4.2194092827004216E-3</v>
      </c>
      <c r="MB33" s="26">
        <f>IFERROR(Tableau17[[#This Row],[2019-T1-BOURG Dominique]]/Tableau17[[#This Row],[2019-T1-TOTAL]],"")</f>
        <v>2.8129395218002812E-2</v>
      </c>
      <c r="MC33" s="26">
        <f>IFERROR(Tableau17[[#This Row],[2019-T1-BROSSAT Ian]]/Tableau17[[#This Row],[2019-T1-TOTAL]],"")</f>
        <v>3.3755274261603373E-2</v>
      </c>
      <c r="MD33" s="26">
        <f>IFERROR(Tableau17[[#This Row],[2019-T1-CAILLAUD Sophie]]/Tableau17[[#This Row],[2019-T1-TOTAL]],"")</f>
        <v>0</v>
      </c>
      <c r="ME33" s="26">
        <f>IFERROR(Tableau17[[#This Row],[2019-T1-CAMUS Renaud]]/Tableau17[[#This Row],[2019-T1-TOTAL]],"")</f>
        <v>0</v>
      </c>
      <c r="MF33" s="26">
        <f>IFERROR(Tableau17[[#This Row],[2019-T1-CHALENÇON Christophe]]/Tableau17[[#This Row],[2019-T1-TOTAL]],"")</f>
        <v>0</v>
      </c>
      <c r="MG33" s="26">
        <f>IFERROR(Tableau17[[#This Row],[2019-T1-CORBET Cathy Denise Ginette]]/Tableau17[[#This Row],[2019-T1-TOTAL]],"")</f>
        <v>0</v>
      </c>
      <c r="MH33" s="26">
        <f>IFERROR(Tableau17[[#This Row],[2019-T1-DE PREVOISIN Robert]]/Tableau17[[#This Row],[2019-T1-TOTAL]],"")</f>
        <v>0</v>
      </c>
      <c r="MI33" s="26">
        <f>IFERROR(Tableau17[[#This Row],[2019-T1-DELFEL Thérèse]]/Tableau17[[#This Row],[2019-T1-TOTAL]],"")</f>
        <v>0</v>
      </c>
      <c r="MJ33" s="26">
        <f>IFERROR(Tableau17[[#This Row],[2019-T1-DIEUMEGARD Pierre]]/Tableau17[[#This Row],[2019-T1-TOTAL]],"")</f>
        <v>0</v>
      </c>
      <c r="MK33" s="26">
        <f>IFERROR(Tableau17[[#This Row],[2019-T1-DUPONT-AIGNAN Nicolas]]/Tableau17[[#This Row],[2019-T1-TOTAL]],"")</f>
        <v>2.1097046413502109E-2</v>
      </c>
      <c r="ML33" s="26">
        <f>IFERROR(Tableau17[[#This Row],[2019-T1-GERNIGON Yves]]/Tableau17[[#This Row],[2019-T1-TOTAL]],"")</f>
        <v>0</v>
      </c>
      <c r="MM33" s="26">
        <f>IFERROR(Tableau17[[#This Row],[2019-T1-GLUCKSMANN Raphaël]]/Tableau17[[#This Row],[2019-T1-TOTAL]],"")</f>
        <v>7.7355836849507739E-2</v>
      </c>
      <c r="MN33" s="26">
        <f>IFERROR(Tableau17[[#This Row],[2019-T1-HAMON Benoît]]/Tableau17[[#This Row],[2019-T1-TOTAL]],"")</f>
        <v>2.2503516174402251E-2</v>
      </c>
      <c r="MO33" s="26">
        <f>IFERROR(Tableau17[[#This Row],[2019-T1-HELGEN Gilles]]/Tableau17[[#This Row],[2019-T1-TOTAL]],"")</f>
        <v>0</v>
      </c>
      <c r="MP33" s="26">
        <f>IFERROR(Tableau17[[#This Row],[2019-T1-JADOT Yannick]]/Tableau17[[#This Row],[2019-T1-TOTAL]],"")</f>
        <v>0.19690576652601968</v>
      </c>
      <c r="MQ33" s="26">
        <f>IFERROR(Tableau17[[#This Row],[2019-T1-LAGARDE Jean-Christophe]]/Tableau17[[#This Row],[2019-T1-TOTAL]],"")</f>
        <v>1.4064697609001406E-2</v>
      </c>
      <c r="MR33" s="26">
        <f>IFERROR(Tableau17[[#This Row],[2019-T1-LALANNE Francis]]/Tableau17[[#This Row],[2019-T1-TOTAL]],"")</f>
        <v>5.6258790436005627E-3</v>
      </c>
      <c r="MS33" s="26">
        <f>IFERROR(Tableau17[[#This Row],[2019-T1-LOISEAU Nathalie]]/Tableau17[[#This Row],[2019-T1-TOTAL]],"")</f>
        <v>0.27144866385372712</v>
      </c>
      <c r="MT33" s="26">
        <f>IFERROR(Tableau17[[#This Row],[2019-T1-MARIE Florie]]/Tableau17[[#This Row],[2019-T1-TOTAL]],"")</f>
        <v>0</v>
      </c>
      <c r="MU33" s="26">
        <f>IFERROR(Tableau17[[#This Row],[2008-T1-MACROEXTRDROITE]]/Tableau17[[#This Row],[2008-T1-MACROTOTALE]],"")</f>
        <v>7.1428571428571425E-2</v>
      </c>
      <c r="MV33" s="26">
        <f>IFERROR(Tableau17[[#This Row],[2008-T1-MACRODROITE]]/Tableau17[[#This Row],[2008-T1-MACROTOTALE]],"")</f>
        <v>0.61989795918367352</v>
      </c>
      <c r="MW33" s="26">
        <f>IFERROR(Tableau17[[#This Row],[2008-T1-MACROCENTRE]]/Tableau17[[#This Row],[2008-T1-MACROTOTALE]],"")</f>
        <v>0</v>
      </c>
      <c r="MX33" s="26">
        <f>IFERROR(Tableau17[[#This Row],[2008-T1-MACROGAUCHE]]/Tableau17[[#This Row],[2008-T1-MACROTOTALE]],"")</f>
        <v>0.30867346938775508</v>
      </c>
      <c r="MY33" s="26">
        <f>IFERROR(Tableau17[[#This Row],[2008-T1-MACROAUTRE]]/Tableau17[[#This Row],[2008-T1-MACROTOTALE]],"")</f>
        <v>0</v>
      </c>
      <c r="MZ33" s="26" t="str">
        <f>IFERROR(Tableau17[[#This Row],[2008-T2-MACROEXTRDROITE]]/Tableau17[[#This Row],[2008-T2-MACROTOTALE]],"")</f>
        <v/>
      </c>
      <c r="NA33" s="26" t="str">
        <f>IFERROR(Tableau17[[#This Row],[2008-T2-MACRODROITE]]/Tableau17[[#This Row],[2008-T2-MACROTOTALE]],"")</f>
        <v/>
      </c>
      <c r="NB33" s="26" t="str">
        <f>IFERROR(Tableau17[[#This Row],[2008-T2-MACROCENTRE]]/Tableau17[[#This Row],[2008-T2-MACROTOTALE]],"")</f>
        <v/>
      </c>
      <c r="NC33" s="26" t="str">
        <f>IFERROR(Tableau17[[#This Row],[2008-T2-MACROGAUCHE]]/Tableau17[[#This Row],[2008-T2-MACROTOTALE]],"")</f>
        <v/>
      </c>
      <c r="ND33" s="26" t="str">
        <f>IFERROR(Tableau17[[#This Row],[2008-T2-MACROAUTRE]]/Tableau17[[#This Row],[2008-T2-MACROTOTALE]],"")</f>
        <v/>
      </c>
      <c r="NE33" s="26">
        <f>IFERROR(Tableau17[[#This Row],[2014-T1-MACROEXTRDROITE]]/Tableau17[[#This Row],[2014-T1-MACROTOTALE]],"")</f>
        <v>0.17555266579973991</v>
      </c>
      <c r="NF33" s="26">
        <f>IFERROR(Tableau17[[#This Row],[2014-T1-MACRODROITE]]/Tableau17[[#This Row],[2014-T1-MACROTOTALE]],"")</f>
        <v>0.48114434330299088</v>
      </c>
      <c r="NG33" s="26">
        <f>IFERROR(Tableau17[[#This Row],[2014-T1-MACROCENTRE]]/Tableau17[[#This Row],[2014-T1-MACROTOTALE]],"")</f>
        <v>0</v>
      </c>
      <c r="NH33" s="26">
        <f>IFERROR(Tableau17[[#This Row],[2014-T1-MACROGAUCHE]]/Tableau17[[#This Row],[2014-T1-MACROTOTALE]],"")</f>
        <v>0.34330299089726918</v>
      </c>
      <c r="NI33" s="26">
        <f>IFERROR(Tableau17[[#This Row],[2014-T1-MACROAUTRE]]/Tableau17[[#This Row],[2014-T1-MACROTOTALE]],"")</f>
        <v>0</v>
      </c>
      <c r="NJ33" s="26" t="str">
        <f>IFERROR(Tableau17[[#This Row],[2014-T2-MACROEXTRDROITE]]/Tableau17[[#This Row],[2014-T2-MACROTOTALE]],"")</f>
        <v/>
      </c>
      <c r="NK33" s="26" t="str">
        <f>IFERROR(Tableau17[[#This Row],[2014-T2-MACRODROITE]]/Tableau17[[#This Row],[2014-T2-MACROTOTALE]],"")</f>
        <v/>
      </c>
      <c r="NL33" s="26" t="str">
        <f>IFERROR(Tableau17[[#This Row],[2014-T2-MACROCENTRE]]/Tableau17[[#This Row],[2014-T2-MACROTOTALE]],"")</f>
        <v/>
      </c>
      <c r="NM33" s="26" t="str">
        <f>IFERROR(Tableau17[[#This Row],[2014-T2-MACROGAUCHE]]/Tableau17[[#This Row],[2014-T2-MACROTOTALE]],"")</f>
        <v/>
      </c>
      <c r="NN33" s="26" t="str">
        <f>IFERROR(Tableau17[[#This Row],[2014-T2-MACROAUTRE]]/Tableau17[[#This Row],[2014-T2-MACROTOTALE]],"")</f>
        <v/>
      </c>
      <c r="NO33" s="26">
        <f>IFERROR( Tableau17[[#This Row],[2015-T1-MACROEXTRDROITE]]/Tableau17[[#This Row],[2015-T1-MACROTOTALE]],"")</f>
        <v>0.31132075471698112</v>
      </c>
      <c r="NP33" s="26">
        <f>IFERROR(Tableau17[[#This Row],[2015-T1-MACRODROITE]]/Tableau17[[#This Row],[2015-T1-MACROTOTALE]],"")</f>
        <v>0.37578616352201261</v>
      </c>
      <c r="NQ33" s="26">
        <f>IFERROR(Tableau17[[#This Row],[2015-T1-MACROCENTRE]]/Tableau17[[#This Row],[2015-T1-MACROTOTALE]],"")</f>
        <v>0</v>
      </c>
      <c r="NR33" s="26">
        <f>IFERROR(Tableau17[[#This Row],[2015-T1-MACROGAUCHE]]/Tableau17[[#This Row],[2015-T1-MACROTOTALE]],"")</f>
        <v>0.31289308176100628</v>
      </c>
      <c r="NS33" s="26">
        <f>IFERROR(Tableau17[[#This Row],[2015-T1-MACROAUTRE]]/Tableau17[[#This Row],[2015-T1-MACROTOTALE]],"")</f>
        <v>0</v>
      </c>
      <c r="NT33" s="26">
        <f>IFERROR(Tableau17[[#This Row],[2015-T2-MACROEXTRDROITE]]/Tableau17[[#This Row],[2015-T2-MACROTOTALE]],"")</f>
        <v>0.30191972076788831</v>
      </c>
      <c r="NU33" s="26">
        <f>IFERROR(Tableau17[[#This Row],[2015-T2-MACRODROITE]]/Tableau17[[#This Row],[2015-T2-MACROTOTALE]],"")</f>
        <v>0.69808027923211169</v>
      </c>
      <c r="NV33" s="26">
        <f>IFERROR(Tableau17[[#This Row],[2015-T2-MACROCENTRE]]/Tableau17[[#This Row],[2015-T2-MACROTOTALE]],"")</f>
        <v>0</v>
      </c>
      <c r="NW33" s="26">
        <f>IFERROR(Tableau17[[#This Row],[2015-T2-MACROGAUCHE]]/Tableau17[[#This Row],[2015-T2-MACROTOTALE]],"")</f>
        <v>0</v>
      </c>
      <c r="NX33" s="26">
        <f>IFERROR(Tableau17[[#This Row],[2015-T2-MACROAUTRE]]/Tableau17[[#This Row],[2015-T2-MACROTOTALE]],"")</f>
        <v>0</v>
      </c>
      <c r="NY33" s="26">
        <f>IFERROR(Tableau17[[#This Row],[2017-T1-MACROEXTRDROITE]]/Tableau17[[#This Row],[2017-T1-MACROTOTALE]],"")</f>
        <v>0.19704433497536947</v>
      </c>
      <c r="NZ33" s="26">
        <f>IFERROR(Tableau17[[#This Row],[2017-T1-MACRODROITE]]/Tableau17[[#This Row],[2017-T1-MACROTOTALE]],"")</f>
        <v>0.29753694581280787</v>
      </c>
      <c r="OA33" s="26">
        <f>IFERROR(Tableau17[[#This Row],[2017-T1-MACROCENTRE]]/Tableau17[[#This Row],[2017-T1-MACROTOTALE]],"")</f>
        <v>0.26403940886699506</v>
      </c>
      <c r="OB33" s="26">
        <f>IFERROR(Tableau17[[#This Row],[2017-T1-MACROGAUCHE]]/Tableau17[[#This Row],[2017-T1-MACROTOTALE]],"")</f>
        <v>0.23448275862068965</v>
      </c>
      <c r="OC33" s="26">
        <f>IFERROR(Tableau17[[#This Row],[2017-T1-MACROAUTRE]]/Tableau17[[#This Row],[2017-T1-MACROTOTALE]],"")</f>
        <v>6.8965517241379309E-3</v>
      </c>
      <c r="OD33" s="26">
        <f>IFERROR(Tableau17[[#This Row],[2017-T2-MACROEXTRDROITE]]/Tableau17[[#This Row],[2017-T2-MACROTOTALE]],"")</f>
        <v>0.27679623085983512</v>
      </c>
      <c r="OE33" s="26">
        <f>IFERROR(Tableau17[[#This Row],[2017-T2-MACRODROITE]]/Tableau17[[#This Row],[2017-T2-MACROTOTALE]],"")</f>
        <v>0</v>
      </c>
      <c r="OF33" s="26">
        <f>IFERROR(Tableau17[[#This Row],[2017-T2-MACROCENTRE]]/Tableau17[[#This Row],[2017-T2-MACROTOTALE]],"")</f>
        <v>0.72320376914016493</v>
      </c>
      <c r="OG33" s="26">
        <f>IFERROR(Tableau17[[#This Row],[2017-T2-MACROGAUCHE]]/Tableau17[[#This Row],[2017-T2-MACROTOTALE]],"")</f>
        <v>0</v>
      </c>
      <c r="OH33" s="26">
        <f>IFERROR(Tableau17[[#This Row],[2017-T2-MACROAUTRE]]/Tableau17[[#This Row],[2017-T2-MACROTOTALE]],"")</f>
        <v>0</v>
      </c>
      <c r="OI33" s="26">
        <f>IFERROR(Tableau17[[#This Row],[2019-T1-MACROEXTRDROITE]]/Tableau17[[#This Row],[2019-T1-MACROTOTALE]],"")</f>
        <v>0.1875</v>
      </c>
      <c r="OJ33" s="26">
        <f>IFERROR(Tableau17[[#This Row],[2019-T1-MACRODROITE]]/Tableau17[[#This Row],[2019-T1-MACROTOTALE]],"")</f>
        <v>0.13472222222222222</v>
      </c>
      <c r="OK33" s="26">
        <f>IFERROR(Tableau17[[#This Row],[2019-T1-MACROCENTRE]]/Tableau17[[#This Row],[2019-T1-MACROTOTALE]],"")</f>
        <v>0.26805555555555555</v>
      </c>
      <c r="OL33" s="26">
        <f>IFERROR(Tableau17[[#This Row],[2019-T1-MACROGAUCHE]]/Tableau17[[#This Row],[2019-T1-MACROTOTALE]],"")</f>
        <v>0.3611111111111111</v>
      </c>
      <c r="OM33" s="26">
        <f>IFERROR(Tableau17[[#This Row],[2019-T1-MACROAUTRE]]/Tableau17[[#This Row],[2019-T1-MACROTOTALE]],"")</f>
        <v>4.8611111111111112E-2</v>
      </c>
      <c r="ON33" s="26">
        <f>IFERROR(Tableau17[[#This Row],[2020-T1-MACROEXTRDROITE]]/Tableau17[[#This Row],[2020-T1-MACROTOTALE]],"")</f>
        <v>0.12180746561886051</v>
      </c>
      <c r="OO33" s="26">
        <f>IFERROR(Tableau17[[#This Row],[2020-T1-MACRODROITE]]/Tableau17[[#This Row],[2020-T1-MACROTOTALE]],"")</f>
        <v>0.37721021611001965</v>
      </c>
      <c r="OP33" s="26">
        <f>IFERROR(Tableau17[[#This Row],[2020-T1-MACROCENTRE]]/Tableau17[[#This Row],[2020-T1-MACROTOTALE]],"")</f>
        <v>8.8408644400785857E-2</v>
      </c>
      <c r="OQ33" s="26">
        <f>IFERROR(Tableau17[[#This Row],[2020-T1-MACROGAUCHE]]/Tableau17[[#This Row],[2020-T1-MACROTOTALE]],"")</f>
        <v>0.412573673870334</v>
      </c>
      <c r="OR33" s="26">
        <f>IFERROR(Tableau17[[#This Row],[2020-T1-MACROAUTRE]]/Tableau17[[#This Row],[2020-T1-MACROTOTALE]],"")</f>
        <v>0</v>
      </c>
      <c r="OS33" s="26">
        <f>IFERROR(Tableau17[[#This Row],[2017 (L)-T1-MACROEXTRDROITE]]/Tableau17[[#This Row],[2017 (L)-T1-MACROTOTALE]],"")</f>
        <v>0.14862914862914864</v>
      </c>
      <c r="OT33" s="26">
        <f>IFERROR(Tableau17[[#This Row],[2017 (L)-T1-MACRODROITE]]/Tableau17[[#This Row],[2017 (L)-T1-MACROTOTALE]],"")</f>
        <v>0.22510822510822512</v>
      </c>
      <c r="OU33" s="26">
        <f>IFERROR(Tableau17[[#This Row],[2017 (L)-T1-MACROCENTRE]]/Tableau17[[#This Row],[2017 (L)-T1-MACROTOTALE]],"")</f>
        <v>0.38528138528138528</v>
      </c>
      <c r="OV33" s="26">
        <f>IFERROR(Tableau17[[#This Row],[2017 (L)-T1-MACROGAUCHE]]/Tableau17[[#This Row],[2017 (L)-T1-MACROTOTALE]],"")</f>
        <v>0.23376623376623376</v>
      </c>
      <c r="OW33" s="26">
        <f>IFERROR(Tableau17[[#This Row],[2017 (L)-T1-MACROAUTRE]]/Tableau17[[#This Row],[2017 (L)-T1-MACROTOTALE]],"")</f>
        <v>7.215007215007215E-3</v>
      </c>
      <c r="OX33" s="26">
        <f>IFERROR(Tableau17[[#This Row],[2017 (L)-T2-MACROEXTRDROITE]]/Tableau17[[#This Row],[2017 (L)-T2-MACROTOTALE]],"")</f>
        <v>0</v>
      </c>
      <c r="OY33" s="26">
        <f>IFERROR(Tableau17[[#This Row],[2017 (L)-T2-MACRODROITE]]/Tableau17[[#This Row],[2017 (L)-T2-MACROTOTALE]],"")</f>
        <v>0.42743538767395628</v>
      </c>
      <c r="OZ33" s="26">
        <f>IFERROR(Tableau17[[#This Row],[2017 (L)-T2-MACROCENTRE]]/Tableau17[[#This Row],[2017 (L)-T2-MACROTOTALE]],"")</f>
        <v>0.57256461232604372</v>
      </c>
      <c r="PA33" s="26">
        <f>IFERROR(Tableau17[[#This Row],[2017 (L)-T2-MACROGAUCHE]]/Tableau17[[#This Row],[2017 (L)-T2-MACROTOTALE]],"")</f>
        <v>0</v>
      </c>
      <c r="PB33" s="26">
        <f>IFERROR(Tableau17[[#This Row],[2017 (L)-T2-MACROAUTRE]]/Tableau17[[#This Row],[2017 (L)-T2-MACROTOTALE]],"")</f>
        <v>0</v>
      </c>
      <c r="PC33" s="26">
        <f>IFERROR(Tableau17[[#This Row],[2008_T1_PROCUS]]/Tableau17[[#This Row],[2008_T1_INSCRITS]],0)</f>
        <v>1.0620915032679739E-2</v>
      </c>
      <c r="PD33" s="26">
        <f>IFERROR(Tableau17[[#This Row],[2008_T2_PROCUS]]/Tableau17[[#This Row],[2008_T2_INSCRITS]],0)</f>
        <v>0</v>
      </c>
      <c r="PE33" s="26">
        <f>Tableau17[[#This Row],[2014_T1_PROCUS]]/Tableau17[[#This Row],[2014_T1_INSCRITS]]</f>
        <v>2.3400936037441498E-2</v>
      </c>
      <c r="PF33" s="26">
        <f>IFERROR(Tableau17[[#This Row],[2014_T2_PROCUS]]/Tableau17[[#This Row],[2014_T2_INSCRITS]],0)</f>
        <v>0</v>
      </c>
    </row>
    <row r="34" spans="1:422" hidden="1" x14ac:dyDescent="0.2">
      <c r="A34" s="1">
        <v>4</v>
      </c>
      <c r="B34" s="1" t="s">
        <v>362</v>
      </c>
      <c r="C34" s="1" t="s">
        <v>363</v>
      </c>
      <c r="D34" s="1" t="s">
        <v>364</v>
      </c>
      <c r="E34" s="1">
        <v>850</v>
      </c>
      <c r="F34" s="1">
        <v>5.3938319999999997</v>
      </c>
      <c r="G34" s="1">
        <v>43.255741</v>
      </c>
      <c r="H34" s="3">
        <v>1377</v>
      </c>
      <c r="I34" s="3">
        <v>364</v>
      </c>
      <c r="L34" s="1">
        <v>43</v>
      </c>
      <c r="M34" s="1">
        <v>8</v>
      </c>
      <c r="P34" s="1">
        <v>128</v>
      </c>
      <c r="Q34" s="1">
        <v>52</v>
      </c>
      <c r="R34" s="1">
        <v>101</v>
      </c>
      <c r="S34" s="1">
        <v>76</v>
      </c>
      <c r="T34" s="1">
        <v>52</v>
      </c>
      <c r="U34" s="1">
        <v>460</v>
      </c>
      <c r="V34" s="1">
        <v>1159</v>
      </c>
      <c r="W34" s="1">
        <v>703</v>
      </c>
      <c r="X34" s="1">
        <v>27</v>
      </c>
      <c r="Y34" s="2">
        <v>0.60655738000000003</v>
      </c>
      <c r="AB34" s="1">
        <v>0</v>
      </c>
      <c r="AD34" s="1">
        <v>1377</v>
      </c>
      <c r="AE34" s="1">
        <v>471</v>
      </c>
      <c r="AF34" s="2">
        <v>0.34204793</v>
      </c>
      <c r="AG34" s="1">
        <f t="shared" si="0"/>
        <v>364</v>
      </c>
      <c r="AH34" s="1">
        <v>1128</v>
      </c>
      <c r="AI34" s="1">
        <v>708</v>
      </c>
      <c r="AJ34" s="1">
        <v>15</v>
      </c>
      <c r="AK34" s="2">
        <v>0.62765957000000006</v>
      </c>
      <c r="AN34" s="1">
        <v>0</v>
      </c>
      <c r="AP34" s="1">
        <v>1278</v>
      </c>
      <c r="AQ34" s="1">
        <v>631</v>
      </c>
      <c r="AR34" s="2">
        <v>0.49374022000000001</v>
      </c>
      <c r="AS34" s="1">
        <v>1278</v>
      </c>
      <c r="AT34" s="1">
        <v>612</v>
      </c>
      <c r="AU34" s="2">
        <v>0.47887323999999998</v>
      </c>
      <c r="AV34" s="1">
        <v>1302</v>
      </c>
      <c r="AW34" s="1">
        <v>627</v>
      </c>
      <c r="AX34" s="2">
        <v>0.48156682000000001</v>
      </c>
      <c r="AY34" s="1">
        <v>1302</v>
      </c>
      <c r="AZ34" s="1">
        <v>483</v>
      </c>
      <c r="BA34" s="2">
        <v>0.37096773999999999</v>
      </c>
      <c r="BB34" s="1">
        <v>1301</v>
      </c>
      <c r="BC34" s="1">
        <v>1062</v>
      </c>
      <c r="BD34" s="2">
        <v>0.81629516000000002</v>
      </c>
      <c r="BE34" s="1">
        <v>1301</v>
      </c>
      <c r="BF34" s="1">
        <v>973</v>
      </c>
      <c r="BG34" s="2">
        <v>0.74788624000000004</v>
      </c>
      <c r="BH34" s="1">
        <v>1345</v>
      </c>
      <c r="BI34" s="1">
        <v>711</v>
      </c>
      <c r="BJ34" s="2">
        <v>0.52862454000000003</v>
      </c>
      <c r="BK34" s="1">
        <v>51</v>
      </c>
      <c r="BN34" s="1">
        <v>21</v>
      </c>
      <c r="BO34" s="1">
        <v>40</v>
      </c>
      <c r="BP34" s="1">
        <v>342</v>
      </c>
      <c r="BQ34" s="1">
        <v>237</v>
      </c>
      <c r="BR34" s="1">
        <v>691</v>
      </c>
      <c r="BZ34" s="1">
        <v>38</v>
      </c>
      <c r="CB34" s="1">
        <v>41</v>
      </c>
      <c r="CC34" s="1">
        <v>133</v>
      </c>
      <c r="CD34" s="1">
        <v>312</v>
      </c>
      <c r="CE34" s="1">
        <v>166</v>
      </c>
      <c r="CF34" s="1">
        <v>690</v>
      </c>
      <c r="CL34" s="1">
        <v>22</v>
      </c>
      <c r="CO34" s="1">
        <v>84</v>
      </c>
      <c r="CP34" s="1">
        <v>210</v>
      </c>
      <c r="CT34" s="1">
        <v>184</v>
      </c>
      <c r="CV34" s="1">
        <v>102</v>
      </c>
      <c r="CW34" s="1">
        <v>602</v>
      </c>
      <c r="CY34" s="1">
        <v>221</v>
      </c>
      <c r="DA34" s="1">
        <v>337</v>
      </c>
      <c r="DC34" s="1">
        <v>558</v>
      </c>
      <c r="DD34" s="1">
        <v>15</v>
      </c>
      <c r="DE34" s="1">
        <v>4</v>
      </c>
      <c r="DF34" s="1">
        <v>9</v>
      </c>
      <c r="DI34" s="1">
        <v>34</v>
      </c>
      <c r="DJ34" s="1">
        <v>4</v>
      </c>
      <c r="DK34" s="1">
        <v>3</v>
      </c>
      <c r="DL34" s="1">
        <v>75</v>
      </c>
      <c r="DM34" s="1">
        <v>86</v>
      </c>
      <c r="DN34" s="1">
        <v>140</v>
      </c>
      <c r="DQ34" s="1">
        <v>2</v>
      </c>
      <c r="DR34" s="1">
        <v>227</v>
      </c>
      <c r="DS34" s="1">
        <v>16</v>
      </c>
      <c r="DU34" s="1">
        <v>615</v>
      </c>
      <c r="DX34" s="1">
        <v>191</v>
      </c>
      <c r="DZ34" s="1">
        <v>265</v>
      </c>
      <c r="EA34" s="1">
        <v>456</v>
      </c>
      <c r="EB34" s="1">
        <v>2</v>
      </c>
      <c r="EC34" s="1">
        <v>13</v>
      </c>
      <c r="ED34" s="1">
        <v>2</v>
      </c>
      <c r="EE34" s="1">
        <v>47</v>
      </c>
      <c r="EF34" s="1">
        <v>246</v>
      </c>
      <c r="EG34" s="1">
        <v>50</v>
      </c>
      <c r="EH34" s="1">
        <v>8</v>
      </c>
      <c r="EI34" s="1">
        <v>250</v>
      </c>
      <c r="EJ34" s="1">
        <v>169</v>
      </c>
      <c r="EK34" s="1">
        <v>248</v>
      </c>
      <c r="EL34" s="1">
        <v>2</v>
      </c>
      <c r="EM34" s="1">
        <v>1037</v>
      </c>
      <c r="EN34" s="1">
        <v>313</v>
      </c>
      <c r="EO34" s="1">
        <v>585</v>
      </c>
      <c r="EP34" s="1">
        <v>898</v>
      </c>
      <c r="EQ34" s="1">
        <v>0</v>
      </c>
      <c r="ER34" s="1">
        <v>1</v>
      </c>
      <c r="ES34" s="1">
        <v>5</v>
      </c>
      <c r="ET34" s="1">
        <v>30</v>
      </c>
      <c r="EU34" s="1">
        <v>2</v>
      </c>
      <c r="EV34" s="1">
        <v>175</v>
      </c>
      <c r="EW34" s="1">
        <v>67</v>
      </c>
      <c r="EX34" s="1">
        <v>2</v>
      </c>
      <c r="EY34" s="1">
        <v>14</v>
      </c>
      <c r="EZ34" s="1">
        <v>23</v>
      </c>
      <c r="FA34" s="1">
        <v>0</v>
      </c>
      <c r="FB34" s="1">
        <v>0</v>
      </c>
      <c r="FC34" s="1">
        <v>0</v>
      </c>
      <c r="FD34" s="1">
        <v>0</v>
      </c>
      <c r="FE34" s="1">
        <v>0</v>
      </c>
      <c r="FF34" s="1">
        <v>0</v>
      </c>
      <c r="FG34" s="1">
        <v>0</v>
      </c>
      <c r="FH34" s="1">
        <v>22</v>
      </c>
      <c r="FI34" s="1">
        <v>0</v>
      </c>
      <c r="FJ34" s="1">
        <v>33</v>
      </c>
      <c r="FK34" s="1">
        <v>13</v>
      </c>
      <c r="FL34" s="1">
        <v>0</v>
      </c>
      <c r="FM34" s="1">
        <v>93</v>
      </c>
      <c r="FN34" s="1">
        <v>16</v>
      </c>
      <c r="FO34" s="1">
        <v>3</v>
      </c>
      <c r="FP34" s="1">
        <v>187</v>
      </c>
      <c r="FQ34" s="1">
        <v>1</v>
      </c>
      <c r="FR34" s="1">
        <f>SUM(Tableau17[[#This Row],[2019-T1-ALEXANDRE Audric]:[2019-T1-MARIE Florie]])</f>
        <v>687</v>
      </c>
      <c r="FS34" s="1">
        <v>40</v>
      </c>
      <c r="FT34" s="1">
        <v>393</v>
      </c>
      <c r="FU34" s="1">
        <v>0</v>
      </c>
      <c r="FV34" s="1">
        <v>258</v>
      </c>
      <c r="FW34" s="1">
        <v>0</v>
      </c>
      <c r="FX34" s="1">
        <v>691</v>
      </c>
      <c r="GD34" s="1">
        <v>0</v>
      </c>
      <c r="GE34" s="1">
        <v>133</v>
      </c>
      <c r="GF34" s="1">
        <v>312</v>
      </c>
      <c r="GG34" s="1">
        <v>0</v>
      </c>
      <c r="GH34" s="1">
        <v>245</v>
      </c>
      <c r="GI34" s="1">
        <v>0</v>
      </c>
      <c r="GJ34" s="1">
        <v>690</v>
      </c>
      <c r="GP34" s="1">
        <v>0</v>
      </c>
      <c r="GQ34" s="1">
        <v>232</v>
      </c>
      <c r="GR34" s="1">
        <v>184</v>
      </c>
      <c r="GS34" s="1">
        <v>0</v>
      </c>
      <c r="GT34" s="1">
        <v>186</v>
      </c>
      <c r="GU34" s="1">
        <v>0</v>
      </c>
      <c r="GV34" s="1">
        <v>602</v>
      </c>
      <c r="GW34" s="1">
        <v>221</v>
      </c>
      <c r="GX34" s="1">
        <v>337</v>
      </c>
      <c r="GY34" s="1">
        <v>0</v>
      </c>
      <c r="GZ34" s="1">
        <v>0</v>
      </c>
      <c r="HA34" s="1">
        <v>0</v>
      </c>
      <c r="HB34" s="1">
        <v>558</v>
      </c>
      <c r="HC34" s="1">
        <v>312</v>
      </c>
      <c r="HD34" s="1">
        <v>246</v>
      </c>
      <c r="HE34" s="1">
        <v>248</v>
      </c>
      <c r="HF34" s="1">
        <v>223</v>
      </c>
      <c r="HG34" s="1">
        <v>8</v>
      </c>
      <c r="HH34" s="1">
        <v>1037</v>
      </c>
      <c r="HI34" s="1">
        <v>313</v>
      </c>
      <c r="HJ34" s="1">
        <v>0</v>
      </c>
      <c r="HK34" s="1">
        <v>585</v>
      </c>
      <c r="HL34" s="1">
        <v>0</v>
      </c>
      <c r="HM34" s="1">
        <v>0</v>
      </c>
      <c r="HN34" s="1">
        <v>898</v>
      </c>
      <c r="HO34" s="1">
        <v>204</v>
      </c>
      <c r="HP34" s="1">
        <v>83</v>
      </c>
      <c r="HQ34" s="1">
        <v>187</v>
      </c>
      <c r="HR34" s="1">
        <v>193</v>
      </c>
      <c r="HS34" s="1">
        <v>29</v>
      </c>
      <c r="HT34" s="1">
        <v>696</v>
      </c>
      <c r="HU34" s="1">
        <v>101</v>
      </c>
      <c r="HV34" s="1">
        <v>171</v>
      </c>
      <c r="HW34" s="1">
        <v>52</v>
      </c>
      <c r="HX34" s="1">
        <v>136</v>
      </c>
      <c r="HY34" s="1">
        <v>0</v>
      </c>
      <c r="HZ34" s="1">
        <v>460</v>
      </c>
      <c r="IA34" s="1">
        <v>99</v>
      </c>
      <c r="IB34" s="1">
        <v>140</v>
      </c>
      <c r="IC34" s="1">
        <v>227</v>
      </c>
      <c r="ID34" s="1">
        <v>143</v>
      </c>
      <c r="IE34" s="1">
        <v>6</v>
      </c>
      <c r="IF34" s="1">
        <v>615</v>
      </c>
      <c r="IG34" s="1">
        <v>0</v>
      </c>
      <c r="IH34" s="1">
        <v>191</v>
      </c>
      <c r="II34" s="1">
        <v>265</v>
      </c>
      <c r="IJ34" s="1">
        <v>0</v>
      </c>
      <c r="IK34" s="1">
        <v>0</v>
      </c>
      <c r="IL34" s="1">
        <v>456</v>
      </c>
      <c r="IM34" s="26">
        <f>IFERROR(Tableau17[[#This Row],[LDIV]]/Tableau17[[#This Row],[Total général]],"")</f>
        <v>0</v>
      </c>
      <c r="IN34" s="26">
        <f>IFERROR(Tableau17[[#This Row],[LDVC]]/Tableau17[[#This Row],[Total général]],"")</f>
        <v>0</v>
      </c>
      <c r="IO34" s="26">
        <f>IFERROR(Tableau17[[#This Row],[LDVD]]/Tableau17[[#This Row],[Total général]],"")</f>
        <v>9.3478260869565219E-2</v>
      </c>
      <c r="IP34" s="26">
        <f>IFERROR(Tableau17[[#This Row],[LDVG]]/Tableau17[[#This Row],[Total général]],"")</f>
        <v>1.7391304347826087E-2</v>
      </c>
      <c r="IQ34" s="26">
        <f>IFERROR(Tableau17[[#This Row],[LEXD]]/Tableau17[[#This Row],[Total général]],"")</f>
        <v>0</v>
      </c>
      <c r="IR34" s="26">
        <f>IFERROR(Tableau17[[#This Row],[LEXG]]/Tableau17[[#This Row],[Total général]],"")</f>
        <v>0</v>
      </c>
      <c r="IS34" s="26">
        <f>IFERROR(Tableau17[[#This Row],[LLR]]/Tableau17[[#This Row],[Total général]],"")</f>
        <v>0.27826086956521739</v>
      </c>
      <c r="IT34" s="26">
        <f>IFERROR(Tableau17[[#This Row],[LREM]]/Tableau17[[#This Row],[Total général]],"")</f>
        <v>0.11304347826086956</v>
      </c>
      <c r="IU34" s="26">
        <f>IFERROR(Tableau17[[#This Row],[LRN]]/Tableau17[[#This Row],[Total général]],"")</f>
        <v>0.21956521739130436</v>
      </c>
      <c r="IV34" s="26">
        <f>IFERROR(Tableau17[[#This Row],[LUG]]/Tableau17[[#This Row],[Total général]],"")</f>
        <v>0.16521739130434782</v>
      </c>
      <c r="IW34" s="26">
        <f>IFERROR(Tableau17[[#This Row],[LVEC]]/Tableau17[[#This Row],[Total général]],"")</f>
        <v>0.11304347826086956</v>
      </c>
      <c r="IX34" s="26">
        <f>IFERROR(Tableau17[[#This Row],[2008-T1-LCMD]]/Tableau17[[#This Row],[2008-T1-TOTAL]],"")</f>
        <v>7.3806078147612156E-2</v>
      </c>
      <c r="IY34" s="26">
        <f>IFERROR(Tableau17[[#This Row],[2008-T1-LDVD]]/Tableau17[[#This Row],[2008-T1-TOTAL]],"")</f>
        <v>0</v>
      </c>
      <c r="IZ34" s="26">
        <f>IFERROR(Tableau17[[#This Row],[2008-T1-LEXD]]/Tableau17[[#This Row],[2008-T1-TOTAL]],"")</f>
        <v>0</v>
      </c>
      <c r="JA34" s="26">
        <f>IFERROR(Tableau17[[#This Row],[2008-T1-LEXG]]/Tableau17[[#This Row],[2008-T1-TOTAL]],"")</f>
        <v>3.0390738060781478E-2</v>
      </c>
      <c r="JB34" s="26">
        <f>IFERROR(Tableau17[[#This Row],[2008-T1-LFN]]/Tableau17[[#This Row],[2008-T1-TOTAL]],"")</f>
        <v>5.7887120115774238E-2</v>
      </c>
      <c r="JC34" s="26">
        <f>IFERROR(Tableau17[[#This Row],[2008-T1-LMAJ]]/Tableau17[[#This Row],[2008-T1-TOTAL]],"")</f>
        <v>0.49493487698986977</v>
      </c>
      <c r="JD34" s="26">
        <f>IFERROR(Tableau17[[#This Row],[2008-T1-LUG]]/Tableau17[[#This Row],[2008-T1-TOTAL]],"")</f>
        <v>0.34298118668596239</v>
      </c>
      <c r="JE34" s="26" t="str">
        <f>IFERROR(Tableau17[[#This Row],[2008-T2-LFN]]/Tableau17[[#This Row],[2008-T2-TOTAL]],"")</f>
        <v/>
      </c>
      <c r="JF34" s="26" t="str">
        <f>IFERROR(Tableau17[[#This Row],[2008-T2-LGC]]/Tableau17[[#This Row],[2008-T2-TOTAL]],"")</f>
        <v/>
      </c>
      <c r="JG34" s="26" t="str">
        <f>IFERROR(Tableau17[[#This Row],[2008-T2-LMAJ]]/Tableau17[[#This Row],[2008-T2-TOTAL]],"")</f>
        <v/>
      </c>
      <c r="JH34" s="26" t="str">
        <f>IFERROR(Tableau17[[#This Row],[2008-T2-LUG]]/Tableau17[[#This Row],[2008-T2-TOTAL]],"")</f>
        <v/>
      </c>
      <c r="JI34" s="26">
        <f>IFERROR(Tableau17[[#This Row],[2014-T1-LDIV]]/Tableau17[[#This Row],[2014-T1-TOTAL]],"")</f>
        <v>0</v>
      </c>
      <c r="JJ34" s="26">
        <f>IFERROR(Tableau17[[#This Row],[2014-T1-LDVD]]/Tableau17[[#This Row],[2014-T1-TOTAL]],"")</f>
        <v>0</v>
      </c>
      <c r="JK34" s="26">
        <f>IFERROR(Tableau17[[#This Row],[2014-T1-LDVG]]/Tableau17[[#This Row],[2014-T1-TOTAL]],"")</f>
        <v>5.5072463768115941E-2</v>
      </c>
      <c r="JL34" s="26">
        <f>IFERROR(Tableau17[[#This Row],[2014-T1-LEXG]]/Tableau17[[#This Row],[2014-T1-TOTAL]],"")</f>
        <v>0</v>
      </c>
      <c r="JM34" s="26">
        <f>IFERROR(Tableau17[[#This Row],[2014-T1-LFG]]/Tableau17[[#This Row],[2014-T1-TOTAL]],"")</f>
        <v>5.9420289855072465E-2</v>
      </c>
      <c r="JN34" s="26">
        <f>IFERROR(Tableau17[[#This Row],[2014-T1-LFN]]/Tableau17[[#This Row],[2014-T1-TOTAL]],"")</f>
        <v>0.1927536231884058</v>
      </c>
      <c r="JO34" s="26">
        <f>IFERROR(Tableau17[[#This Row],[2014-T1-LUD]]/Tableau17[[#This Row],[2014-T1-TOTAL]],"")</f>
        <v>0.45217391304347826</v>
      </c>
      <c r="JP34" s="26">
        <f>IFERROR(Tableau17[[#This Row],[2014-T1-LUG]]/Tableau17[[#This Row],[2014-T1-TOTAL]],"")</f>
        <v>0.24057971014492754</v>
      </c>
      <c r="JQ34" s="26" t="str">
        <f>IFERROR(Tableau17[[#This Row],[2014-T2-LFN]]/Tableau17[[#This Row],[2014-T2-TOTAL]],"")</f>
        <v/>
      </c>
      <c r="JR34" s="26" t="str">
        <f>IFERROR(Tableau17[[#This Row],[2014-T2-LUD]]/Tableau17[[#This Row],[2014-T2-TOTAL]],"")</f>
        <v/>
      </c>
      <c r="JS34" s="26" t="str">
        <f>IFERROR(Tableau17[[#This Row],[2014-T2-LUG]]/Tableau17[[#This Row],[2014-T2-TOTAL]],"")</f>
        <v/>
      </c>
      <c r="JT34" s="26">
        <f>IFERROR(Tableau17[[#This Row],[2015-T1-BC-DIV]]/Tableau17[[#This Row],[2015-T1-TOTAL]],"")</f>
        <v>0</v>
      </c>
      <c r="JU34" s="26">
        <f>IFERROR(Tableau17[[#This Row],[2015-T1-BC-DLF]]/Tableau17[[#This Row],[2015-T1-TOTAL]],"")</f>
        <v>3.6544850498338874E-2</v>
      </c>
      <c r="JV34" s="26">
        <f>IFERROR(Tableau17[[#This Row],[2015-T1-BC-DVD]]/Tableau17[[#This Row],[2015-T1-TOTAL]],"")</f>
        <v>0</v>
      </c>
      <c r="JW34" s="26">
        <f>IFERROR(Tableau17[[#This Row],[2015-T1-BC-DVG]]/Tableau17[[#This Row],[2015-T1-TOTAL]],"")</f>
        <v>0</v>
      </c>
      <c r="JX34" s="26">
        <f>IFERROR(Tableau17[[#This Row],[2015-T1-BC-FG]]/Tableau17[[#This Row],[2015-T1-TOTAL]],"")</f>
        <v>0.13953488372093023</v>
      </c>
      <c r="JY34" s="26">
        <f>IFERROR(Tableau17[[#This Row],[2015-T1-BC-FN]]/Tableau17[[#This Row],[2015-T1-TOTAL]],"")</f>
        <v>0.34883720930232559</v>
      </c>
      <c r="JZ34" s="26">
        <f>IFERROR(Tableau17[[#This Row],[2015-T1-BC-MDM]]/Tableau17[[#This Row],[2015-T1-TOTAL]],"")</f>
        <v>0</v>
      </c>
      <c r="KA34" s="26">
        <f>IFERROR(Tableau17[[#This Row],[2015-T1-BC-RDG]]/Tableau17[[#This Row],[2015-T1-TOTAL]],"")</f>
        <v>0</v>
      </c>
      <c r="KB34" s="26">
        <f>IFERROR(Tableau17[[#This Row],[2015-T1-BC-SOC]]/Tableau17[[#This Row],[2015-T1-TOTAL]],"")</f>
        <v>0</v>
      </c>
      <c r="KC34" s="26">
        <f>IFERROR(Tableau17[[#This Row],[2015-T1-BC-UD]]/Tableau17[[#This Row],[2015-T1-TOTAL]],"")</f>
        <v>0.30564784053156147</v>
      </c>
      <c r="KD34" s="26">
        <f>IFERROR(Tableau17[[#This Row],[2015-T1-BC-UG]]/Tableau17[[#This Row],[2015-T1-TOTAL]],"")</f>
        <v>0</v>
      </c>
      <c r="KE34" s="26">
        <f>IFERROR(Tableau17[[#This Row],[2015-T1-BC-VEC]]/Tableau17[[#This Row],[2015-T1-TOTAL]],"")</f>
        <v>0.16943521594684385</v>
      </c>
      <c r="KF34" s="26">
        <f>IFERROR(Tableau17[[#This Row],[2015-T2-BC-DVG]]/Tableau17[[#This Row],[2015-T2-TOTAL]],"")</f>
        <v>0</v>
      </c>
      <c r="KG34" s="26">
        <f>IFERROR(Tableau17[[#This Row],[2015-T2-BC-FN]]/Tableau17[[#This Row],[2015-T2-TOTAL]],"")</f>
        <v>0.39605734767025091</v>
      </c>
      <c r="KH34" s="26">
        <f>IFERROR(Tableau17[[#This Row],[2015-T2-BC-SOC]]/Tableau17[[#This Row],[2015-T2-TOTAL]],"")</f>
        <v>0</v>
      </c>
      <c r="KI34" s="26">
        <f>IFERROR(Tableau17[[#This Row],[2015-T2-BC-UD]]/Tableau17[[#This Row],[2015-T2-TOTAL]],"")</f>
        <v>0.60394265232974909</v>
      </c>
      <c r="KJ34" s="26">
        <f>IFERROR(Tableau17[[#This Row],[2015-T2-BC-UG]]/Tableau17[[#This Row],[2015-T2-TOTAL]],"")</f>
        <v>0</v>
      </c>
      <c r="KK34" s="26">
        <f>IFERROR(Tableau17[[#This Row],[2017 (L)-T1-COM]]/Tableau17[[#This Row],[2017 (L)-T1-TOTAL]],"")</f>
        <v>2.4390243902439025E-2</v>
      </c>
      <c r="KL34" s="26">
        <f>IFERROR(Tableau17[[#This Row],[2017 (L)-T1-DIV]]/Tableau17[[#This Row],[2017 (L)-T1-TOTAL]],"")</f>
        <v>6.5040650406504065E-3</v>
      </c>
      <c r="KM34" s="26">
        <f>IFERROR(Tableau17[[#This Row],[2017 (L)-T1-DLF]]/Tableau17[[#This Row],[2017 (L)-T1-TOTAL]],"")</f>
        <v>1.4634146341463415E-2</v>
      </c>
      <c r="KN34" s="26">
        <f>IFERROR(Tableau17[[#This Row],[2017 (L)-T1-DVD]]/Tableau17[[#This Row],[2017 (L)-T1-TOTAL]],"")</f>
        <v>0</v>
      </c>
      <c r="KO34" s="26">
        <f>IFERROR(Tableau17[[#This Row],[2017 (L)-T1-DVG]]/Tableau17[[#This Row],[2017 (L)-T1-TOTAL]],"")</f>
        <v>0</v>
      </c>
      <c r="KP34" s="26">
        <f>IFERROR(Tableau17[[#This Row],[2017 (L)-T1-ECO]]/Tableau17[[#This Row],[2017 (L)-T1-TOTAL]],"")</f>
        <v>5.5284552845528454E-2</v>
      </c>
      <c r="KQ34" s="26">
        <f>IFERROR(Tableau17[[#This Row],[2017 (L)-T1-EXD]]/Tableau17[[#This Row],[2017 (L)-T1-TOTAL]],"")</f>
        <v>6.5040650406504065E-3</v>
      </c>
      <c r="KR34" s="26">
        <f>IFERROR(Tableau17[[#This Row],[2017 (L)-T1-EXG]]/Tableau17[[#This Row],[2017 (L)-T1-TOTAL]],"")</f>
        <v>4.8780487804878049E-3</v>
      </c>
      <c r="KS34" s="26">
        <f>IFERROR(Tableau17[[#This Row],[2017 (L)-T1-FI]]/Tableau17[[#This Row],[2017 (L)-T1-TOTAL]],"")</f>
        <v>0.12195121951219512</v>
      </c>
      <c r="KT34" s="26">
        <f>IFERROR(Tableau17[[#This Row],[2017 (L)-T1-FN]]/Tableau17[[#This Row],[2017 (L)-T1-TOTAL]],"")</f>
        <v>0.13983739837398373</v>
      </c>
      <c r="KU34" s="26">
        <f>IFERROR(Tableau17[[#This Row],[2017 (L)-T1-LR]]/Tableau17[[#This Row],[2017 (L)-T1-TOTAL]],"")</f>
        <v>0.22764227642276422</v>
      </c>
      <c r="KV34" s="26">
        <f>IFERROR(Tableau17[[#This Row],[2017 (L)-T1-MDM]]/Tableau17[[#This Row],[2017 (L)-T1-TOTAL]],"")</f>
        <v>0</v>
      </c>
      <c r="KW34" s="26">
        <f>IFERROR(Tableau17[[#This Row],[2017 (L)-T1-RDG]]/Tableau17[[#This Row],[2017 (L)-T1-TOTAL]],"")</f>
        <v>0</v>
      </c>
      <c r="KX34" s="26">
        <f>IFERROR(Tableau17[[#This Row],[2017 (L)-T1-REG]]/Tableau17[[#This Row],[2017 (L)-T1-TOTAL]],"")</f>
        <v>3.2520325203252032E-3</v>
      </c>
      <c r="KY34" s="26">
        <f>IFERROR(Tableau17[[#This Row],[2017 (L)-T1-REM]]/Tableau17[[#This Row],[2017 (L)-T1-TOTAL]],"")</f>
        <v>0.36910569105691055</v>
      </c>
      <c r="KZ34" s="26">
        <f>IFERROR(Tableau17[[#This Row],[2017 (L)-T1-SOC]]/Tableau17[[#This Row],[2017 (L)-T1-TOTAL]],"")</f>
        <v>2.6016260162601626E-2</v>
      </c>
      <c r="LA34" s="26">
        <f>IFERROR(Tableau17[[#This Row],[2017 (L)-T1-UDI]]/Tableau17[[#This Row],[2017 (L)-T1-TOTAL]],"")</f>
        <v>0</v>
      </c>
      <c r="LB34" s="26">
        <f>IFERROR(Tableau17[[#This Row],[2017 (L)-T2-FI]]/Tableau17[[#This Row],[2017 (L)-T2-TOTAL]],"")</f>
        <v>0</v>
      </c>
      <c r="LC34" s="26">
        <f>IFERROR(Tableau17[[#This Row],[2017 (L)-T2-FN]]/Tableau17[[#This Row],[2017 (L)-T2-TOTAL]],"")</f>
        <v>0</v>
      </c>
      <c r="LD34" s="26">
        <f>IFERROR(Tableau17[[#This Row],[2017 (L)-T2-LR]]/Tableau17[[#This Row],[2017 (L)-T2-TOTAL]],"")</f>
        <v>0.41885964912280704</v>
      </c>
      <c r="LE34" s="26">
        <f>IFERROR(Tableau17[[#This Row],[2017 (L)-T2-MDM]]/Tableau17[[#This Row],[2017 (L)-T2-TOTAL]],"")</f>
        <v>0</v>
      </c>
      <c r="LF34" s="26">
        <f>IFERROR(Tableau17[[#This Row],[2017 (L)-T2-REM]]/Tableau17[[#This Row],[2017 (L)-T2-TOTAL]],"")</f>
        <v>0.58114035087719296</v>
      </c>
      <c r="LG34" s="26">
        <f>IFERROR(Tableau17[[#This Row],[2017-T1-ARTHAUD Nathalie]]/Tableau17[[#This Row],[2017-T1-TOTAL]],"")</f>
        <v>1.9286403085824494E-3</v>
      </c>
      <c r="LH34" s="26">
        <f>IFERROR(Tableau17[[#This Row],[2017-T1-ASSELINEAU Fran]]/Tableau17[[#This Row],[2017-T1-TOTAL]],"")</f>
        <v>1.253616200578592E-2</v>
      </c>
      <c r="LI34" s="26">
        <f>IFERROR(Tableau17[[#This Row],[2017-T1-CHEMINADE Jacques]]/Tableau17[[#This Row],[2017-T1-TOTAL]],"")</f>
        <v>1.9286403085824494E-3</v>
      </c>
      <c r="LJ34" s="26">
        <f>IFERROR(Tableau17[[#This Row],[2017-T1-DUPONT-AIGNAN Nicolas]]/Tableau17[[#This Row],[2017-T1-TOTAL]],"")</f>
        <v>4.5323047251687558E-2</v>
      </c>
      <c r="LK34" s="26">
        <f>IFERROR(Tableau17[[#This Row],[2017-T1-FILLON Fran]]/Tableau17[[#This Row],[2017-T1-TOTAL]],"")</f>
        <v>0.23722275795564127</v>
      </c>
      <c r="LL34" s="26">
        <f>IFERROR(Tableau17[[#This Row],[2017-T1-HAMON Beno]]/Tableau17[[#This Row],[2017-T1-TOTAL]],"")</f>
        <v>4.8216007714561235E-2</v>
      </c>
      <c r="LM34" s="26">
        <f>IFERROR(Tableau17[[#This Row],[2017-T1-LASSALLE Jean]]/Tableau17[[#This Row],[2017-T1-TOTAL]],"")</f>
        <v>7.7145612343297977E-3</v>
      </c>
      <c r="LN34" s="26">
        <f>IFERROR(Tableau17[[#This Row],[2017-T1-LE PEN Marine]]/Tableau17[[#This Row],[2017-T1-TOTAL]],"")</f>
        <v>0.24108003857280616</v>
      </c>
      <c r="LO34" s="26">
        <f>IFERROR(Tableau17[[#This Row],[2017-T1-M Jean-Luc]]/Tableau17[[#This Row],[2017-T1-TOTAL]],"")</f>
        <v>0.16297010607521698</v>
      </c>
      <c r="LP34" s="26">
        <f>IFERROR(Tableau17[[#This Row],[2017-T1-MACRON Emmanuel]]/Tableau17[[#This Row],[2017-T1-TOTAL]],"")</f>
        <v>0.23915139826422371</v>
      </c>
      <c r="LQ34" s="26">
        <f>IFERROR(Tableau17[[#This Row],[2017-T1-POUTOU Philippe]]/Tableau17[[#This Row],[2017-T1-TOTAL]],"")</f>
        <v>1.9286403085824494E-3</v>
      </c>
      <c r="LR34" s="26">
        <f>IFERROR(Tableau17[[#This Row],[2017-T2-LE PEN Marine]]/Tableau17[[#This Row],[2017-T2-TOTAL]],"")</f>
        <v>0.34855233853006684</v>
      </c>
      <c r="LS34" s="26">
        <f>IFERROR(Tableau17[[#This Row],[2017-T2-MACRON Emmanuel]]/Tableau17[[#This Row],[2017-T2-TOTAL]],"")</f>
        <v>0.65144766146993316</v>
      </c>
      <c r="LT34" s="26">
        <f>IFERROR(Tableau17[[#This Row],[2019-T1-ALEXANDRE Audric]]/Tableau17[[#This Row],[2019-T1-TOTAL]],"")</f>
        <v>0</v>
      </c>
      <c r="LU34" s="26">
        <f>IFERROR(Tableau17[[#This Row],[2019-T1-ARTHAUD Nathalie]]/Tableau17[[#This Row],[2019-T1-TOTAL]],"")</f>
        <v>1.455604075691412E-3</v>
      </c>
      <c r="LV34" s="26">
        <f>IFERROR(Tableau17[[#This Row],[2019-T1-ASSELINEAU François]]/Tableau17[[#This Row],[2019-T1-TOTAL]],"")</f>
        <v>7.2780203784570596E-3</v>
      </c>
      <c r="LW34" s="26">
        <f>IFERROR(Tableau17[[#This Row],[2019-T1-AUBRY Manon]]/Tableau17[[#This Row],[2019-T1-TOTAL]],"")</f>
        <v>4.3668122270742356E-2</v>
      </c>
      <c r="LX34" s="26">
        <f>IFERROR(Tableau17[[#This Row],[2019-T1-AZERGUI Nagib]]/Tableau17[[#This Row],[2019-T1-TOTAL]],"")</f>
        <v>2.911208151382824E-3</v>
      </c>
      <c r="LY34" s="26">
        <f>IFERROR(Tableau17[[#This Row],[2019-T1-BARDELLA Jordan]]/Tableau17[[#This Row],[2019-T1-TOTAL]],"")</f>
        <v>0.25473071324599711</v>
      </c>
      <c r="LZ34" s="26">
        <f>IFERROR(Tableau17[[#This Row],[2019-T1-BELLAMY François-Xavier]]/Tableau17[[#This Row],[2019-T1-TOTAL]],"")</f>
        <v>9.75254730713246E-2</v>
      </c>
      <c r="MA34" s="26">
        <f>IFERROR(Tableau17[[#This Row],[2019-T1-BIDOU Olivier]]/Tableau17[[#This Row],[2019-T1-TOTAL]],"")</f>
        <v>2.911208151382824E-3</v>
      </c>
      <c r="MB34" s="26">
        <f>IFERROR(Tableau17[[#This Row],[2019-T1-BOURG Dominique]]/Tableau17[[#This Row],[2019-T1-TOTAL]],"")</f>
        <v>2.0378457059679767E-2</v>
      </c>
      <c r="MC34" s="26">
        <f>IFERROR(Tableau17[[#This Row],[2019-T1-BROSSAT Ian]]/Tableau17[[#This Row],[2019-T1-TOTAL]],"")</f>
        <v>3.3478893740902474E-2</v>
      </c>
      <c r="MD34" s="26">
        <f>IFERROR(Tableau17[[#This Row],[2019-T1-CAILLAUD Sophie]]/Tableau17[[#This Row],[2019-T1-TOTAL]],"")</f>
        <v>0</v>
      </c>
      <c r="ME34" s="26">
        <f>IFERROR(Tableau17[[#This Row],[2019-T1-CAMUS Renaud]]/Tableau17[[#This Row],[2019-T1-TOTAL]],"")</f>
        <v>0</v>
      </c>
      <c r="MF34" s="26">
        <f>IFERROR(Tableau17[[#This Row],[2019-T1-CHALENÇON Christophe]]/Tableau17[[#This Row],[2019-T1-TOTAL]],"")</f>
        <v>0</v>
      </c>
      <c r="MG34" s="26">
        <f>IFERROR(Tableau17[[#This Row],[2019-T1-CORBET Cathy Denise Ginette]]/Tableau17[[#This Row],[2019-T1-TOTAL]],"")</f>
        <v>0</v>
      </c>
      <c r="MH34" s="26">
        <f>IFERROR(Tableau17[[#This Row],[2019-T1-DE PREVOISIN Robert]]/Tableau17[[#This Row],[2019-T1-TOTAL]],"")</f>
        <v>0</v>
      </c>
      <c r="MI34" s="26">
        <f>IFERROR(Tableau17[[#This Row],[2019-T1-DELFEL Thérèse]]/Tableau17[[#This Row],[2019-T1-TOTAL]],"")</f>
        <v>0</v>
      </c>
      <c r="MJ34" s="26">
        <f>IFERROR(Tableau17[[#This Row],[2019-T1-DIEUMEGARD Pierre]]/Tableau17[[#This Row],[2019-T1-TOTAL]],"")</f>
        <v>0</v>
      </c>
      <c r="MK34" s="26">
        <f>IFERROR(Tableau17[[#This Row],[2019-T1-DUPONT-AIGNAN Nicolas]]/Tableau17[[#This Row],[2019-T1-TOTAL]],"")</f>
        <v>3.2023289665211063E-2</v>
      </c>
      <c r="ML34" s="26">
        <f>IFERROR(Tableau17[[#This Row],[2019-T1-GERNIGON Yves]]/Tableau17[[#This Row],[2019-T1-TOTAL]],"")</f>
        <v>0</v>
      </c>
      <c r="MM34" s="26">
        <f>IFERROR(Tableau17[[#This Row],[2019-T1-GLUCKSMANN Raphaël]]/Tableau17[[#This Row],[2019-T1-TOTAL]],"")</f>
        <v>4.8034934497816595E-2</v>
      </c>
      <c r="MN34" s="26">
        <f>IFERROR(Tableau17[[#This Row],[2019-T1-HAMON Benoît]]/Tableau17[[#This Row],[2019-T1-TOTAL]],"")</f>
        <v>1.8922852983988356E-2</v>
      </c>
      <c r="MO34" s="26">
        <f>IFERROR(Tableau17[[#This Row],[2019-T1-HELGEN Gilles]]/Tableau17[[#This Row],[2019-T1-TOTAL]],"")</f>
        <v>0</v>
      </c>
      <c r="MP34" s="26">
        <f>IFERROR(Tableau17[[#This Row],[2019-T1-JADOT Yannick]]/Tableau17[[#This Row],[2019-T1-TOTAL]],"")</f>
        <v>0.13537117903930132</v>
      </c>
      <c r="MQ34" s="26">
        <f>IFERROR(Tableau17[[#This Row],[2019-T1-LAGARDE Jean-Christophe]]/Tableau17[[#This Row],[2019-T1-TOTAL]],"")</f>
        <v>2.3289665211062592E-2</v>
      </c>
      <c r="MR34" s="26">
        <f>IFERROR(Tableau17[[#This Row],[2019-T1-LALANNE Francis]]/Tableau17[[#This Row],[2019-T1-TOTAL]],"")</f>
        <v>4.3668122270742356E-3</v>
      </c>
      <c r="MS34" s="26">
        <f>IFERROR(Tableau17[[#This Row],[2019-T1-LOISEAU Nathalie]]/Tableau17[[#This Row],[2019-T1-TOTAL]],"")</f>
        <v>0.27219796215429404</v>
      </c>
      <c r="MT34" s="26">
        <f>IFERROR(Tableau17[[#This Row],[2019-T1-MARIE Florie]]/Tableau17[[#This Row],[2019-T1-TOTAL]],"")</f>
        <v>1.455604075691412E-3</v>
      </c>
      <c r="MU34" s="26">
        <f>IFERROR(Tableau17[[#This Row],[2008-T1-MACROEXTRDROITE]]/Tableau17[[#This Row],[2008-T1-MACROTOTALE]],"")</f>
        <v>5.7887120115774238E-2</v>
      </c>
      <c r="MV34" s="26">
        <f>IFERROR(Tableau17[[#This Row],[2008-T1-MACRODROITE]]/Tableau17[[#This Row],[2008-T1-MACROTOTALE]],"")</f>
        <v>0.56874095513748191</v>
      </c>
      <c r="MW34" s="26">
        <f>IFERROR(Tableau17[[#This Row],[2008-T1-MACROCENTRE]]/Tableau17[[#This Row],[2008-T1-MACROTOTALE]],"")</f>
        <v>0</v>
      </c>
      <c r="MX34" s="26">
        <f>IFERROR(Tableau17[[#This Row],[2008-T1-MACROGAUCHE]]/Tableau17[[#This Row],[2008-T1-MACROTOTALE]],"")</f>
        <v>0.37337192474674386</v>
      </c>
      <c r="MY34" s="26">
        <f>IFERROR(Tableau17[[#This Row],[2008-T1-MACROAUTRE]]/Tableau17[[#This Row],[2008-T1-MACROTOTALE]],"")</f>
        <v>0</v>
      </c>
      <c r="MZ34" s="26" t="str">
        <f>IFERROR(Tableau17[[#This Row],[2008-T2-MACROEXTRDROITE]]/Tableau17[[#This Row],[2008-T2-MACROTOTALE]],"")</f>
        <v/>
      </c>
      <c r="NA34" s="26" t="str">
        <f>IFERROR(Tableau17[[#This Row],[2008-T2-MACRODROITE]]/Tableau17[[#This Row],[2008-T2-MACROTOTALE]],"")</f>
        <v/>
      </c>
      <c r="NB34" s="26" t="str">
        <f>IFERROR(Tableau17[[#This Row],[2008-T2-MACROCENTRE]]/Tableau17[[#This Row],[2008-T2-MACROTOTALE]],"")</f>
        <v/>
      </c>
      <c r="NC34" s="26" t="str">
        <f>IFERROR(Tableau17[[#This Row],[2008-T2-MACROGAUCHE]]/Tableau17[[#This Row],[2008-T2-MACROTOTALE]],"")</f>
        <v/>
      </c>
      <c r="ND34" s="26" t="str">
        <f>IFERROR(Tableau17[[#This Row],[2008-T2-MACROAUTRE]]/Tableau17[[#This Row],[2008-T2-MACROTOTALE]],"")</f>
        <v/>
      </c>
      <c r="NE34" s="26">
        <f>IFERROR(Tableau17[[#This Row],[2014-T1-MACROEXTRDROITE]]/Tableau17[[#This Row],[2014-T1-MACROTOTALE]],"")</f>
        <v>0.1927536231884058</v>
      </c>
      <c r="NF34" s="26">
        <f>IFERROR(Tableau17[[#This Row],[2014-T1-MACRODROITE]]/Tableau17[[#This Row],[2014-T1-MACROTOTALE]],"")</f>
        <v>0.45217391304347826</v>
      </c>
      <c r="NG34" s="26">
        <f>IFERROR(Tableau17[[#This Row],[2014-T1-MACROCENTRE]]/Tableau17[[#This Row],[2014-T1-MACROTOTALE]],"")</f>
        <v>0</v>
      </c>
      <c r="NH34" s="26">
        <f>IFERROR(Tableau17[[#This Row],[2014-T1-MACROGAUCHE]]/Tableau17[[#This Row],[2014-T1-MACROTOTALE]],"")</f>
        <v>0.35507246376811596</v>
      </c>
      <c r="NI34" s="26">
        <f>IFERROR(Tableau17[[#This Row],[2014-T1-MACROAUTRE]]/Tableau17[[#This Row],[2014-T1-MACROTOTALE]],"")</f>
        <v>0</v>
      </c>
      <c r="NJ34" s="26" t="str">
        <f>IFERROR(Tableau17[[#This Row],[2014-T2-MACROEXTRDROITE]]/Tableau17[[#This Row],[2014-T2-MACROTOTALE]],"")</f>
        <v/>
      </c>
      <c r="NK34" s="26" t="str">
        <f>IFERROR(Tableau17[[#This Row],[2014-T2-MACRODROITE]]/Tableau17[[#This Row],[2014-T2-MACROTOTALE]],"")</f>
        <v/>
      </c>
      <c r="NL34" s="26" t="str">
        <f>IFERROR(Tableau17[[#This Row],[2014-T2-MACROCENTRE]]/Tableau17[[#This Row],[2014-T2-MACROTOTALE]],"")</f>
        <v/>
      </c>
      <c r="NM34" s="26" t="str">
        <f>IFERROR(Tableau17[[#This Row],[2014-T2-MACROGAUCHE]]/Tableau17[[#This Row],[2014-T2-MACROTOTALE]],"")</f>
        <v/>
      </c>
      <c r="NN34" s="26" t="str">
        <f>IFERROR(Tableau17[[#This Row],[2014-T2-MACROAUTRE]]/Tableau17[[#This Row],[2014-T2-MACROTOTALE]],"")</f>
        <v/>
      </c>
      <c r="NO34" s="26">
        <f>IFERROR( Tableau17[[#This Row],[2015-T1-MACROEXTRDROITE]]/Tableau17[[#This Row],[2015-T1-MACROTOTALE]],"")</f>
        <v>0.38538205980066448</v>
      </c>
      <c r="NP34" s="26">
        <f>IFERROR(Tableau17[[#This Row],[2015-T1-MACRODROITE]]/Tableau17[[#This Row],[2015-T1-MACROTOTALE]],"")</f>
        <v>0.30564784053156147</v>
      </c>
      <c r="NQ34" s="26">
        <f>IFERROR(Tableau17[[#This Row],[2015-T1-MACROCENTRE]]/Tableau17[[#This Row],[2015-T1-MACROTOTALE]],"")</f>
        <v>0</v>
      </c>
      <c r="NR34" s="26">
        <f>IFERROR(Tableau17[[#This Row],[2015-T1-MACROGAUCHE]]/Tableau17[[#This Row],[2015-T1-MACROTOTALE]],"")</f>
        <v>0.30897009966777411</v>
      </c>
      <c r="NS34" s="26">
        <f>IFERROR(Tableau17[[#This Row],[2015-T1-MACROAUTRE]]/Tableau17[[#This Row],[2015-T1-MACROTOTALE]],"")</f>
        <v>0</v>
      </c>
      <c r="NT34" s="26">
        <f>IFERROR(Tableau17[[#This Row],[2015-T2-MACROEXTRDROITE]]/Tableau17[[#This Row],[2015-T2-MACROTOTALE]],"")</f>
        <v>0.39605734767025091</v>
      </c>
      <c r="NU34" s="26">
        <f>IFERROR(Tableau17[[#This Row],[2015-T2-MACRODROITE]]/Tableau17[[#This Row],[2015-T2-MACROTOTALE]],"")</f>
        <v>0.60394265232974909</v>
      </c>
      <c r="NV34" s="26">
        <f>IFERROR(Tableau17[[#This Row],[2015-T2-MACROCENTRE]]/Tableau17[[#This Row],[2015-T2-MACROTOTALE]],"")</f>
        <v>0</v>
      </c>
      <c r="NW34" s="26">
        <f>IFERROR(Tableau17[[#This Row],[2015-T2-MACROGAUCHE]]/Tableau17[[#This Row],[2015-T2-MACROTOTALE]],"")</f>
        <v>0</v>
      </c>
      <c r="NX34" s="26">
        <f>IFERROR(Tableau17[[#This Row],[2015-T2-MACROAUTRE]]/Tableau17[[#This Row],[2015-T2-MACROTOTALE]],"")</f>
        <v>0</v>
      </c>
      <c r="NY34" s="26">
        <f>IFERROR(Tableau17[[#This Row],[2017-T1-MACROEXTRDROITE]]/Tableau17[[#This Row],[2017-T1-MACROTOTALE]],"")</f>
        <v>0.30086788813886212</v>
      </c>
      <c r="NZ34" s="26">
        <f>IFERROR(Tableau17[[#This Row],[2017-T1-MACRODROITE]]/Tableau17[[#This Row],[2017-T1-MACROTOTALE]],"")</f>
        <v>0.23722275795564127</v>
      </c>
      <c r="OA34" s="26">
        <f>IFERROR(Tableau17[[#This Row],[2017-T1-MACROCENTRE]]/Tableau17[[#This Row],[2017-T1-MACROTOTALE]],"")</f>
        <v>0.23915139826422371</v>
      </c>
      <c r="OB34" s="26">
        <f>IFERROR(Tableau17[[#This Row],[2017-T1-MACROGAUCHE]]/Tableau17[[#This Row],[2017-T1-MACROTOTALE]],"")</f>
        <v>0.21504339440694312</v>
      </c>
      <c r="OC34" s="26">
        <f>IFERROR(Tableau17[[#This Row],[2017-T1-MACROAUTRE]]/Tableau17[[#This Row],[2017-T1-MACROTOTALE]],"")</f>
        <v>7.7145612343297977E-3</v>
      </c>
      <c r="OD34" s="26">
        <f>IFERROR(Tableau17[[#This Row],[2017-T2-MACROEXTRDROITE]]/Tableau17[[#This Row],[2017-T2-MACROTOTALE]],"")</f>
        <v>0.34855233853006684</v>
      </c>
      <c r="OE34" s="26">
        <f>IFERROR(Tableau17[[#This Row],[2017-T2-MACRODROITE]]/Tableau17[[#This Row],[2017-T2-MACROTOTALE]],"")</f>
        <v>0</v>
      </c>
      <c r="OF34" s="26">
        <f>IFERROR(Tableau17[[#This Row],[2017-T2-MACROCENTRE]]/Tableau17[[#This Row],[2017-T2-MACROTOTALE]],"")</f>
        <v>0.65144766146993316</v>
      </c>
      <c r="OG34" s="26">
        <f>IFERROR(Tableau17[[#This Row],[2017-T2-MACROGAUCHE]]/Tableau17[[#This Row],[2017-T2-MACROTOTALE]],"")</f>
        <v>0</v>
      </c>
      <c r="OH34" s="26">
        <f>IFERROR(Tableau17[[#This Row],[2017-T2-MACROAUTRE]]/Tableau17[[#This Row],[2017-T2-MACROTOTALE]],"")</f>
        <v>0</v>
      </c>
      <c r="OI34" s="26">
        <f>IFERROR(Tableau17[[#This Row],[2019-T1-MACROEXTRDROITE]]/Tableau17[[#This Row],[2019-T1-MACROTOTALE]],"")</f>
        <v>0.29310344827586204</v>
      </c>
      <c r="OJ34" s="26">
        <f>IFERROR(Tableau17[[#This Row],[2019-T1-MACRODROITE]]/Tableau17[[#This Row],[2019-T1-MACROTOTALE]],"")</f>
        <v>0.11925287356321838</v>
      </c>
      <c r="OK34" s="26">
        <f>IFERROR(Tableau17[[#This Row],[2019-T1-MACROCENTRE]]/Tableau17[[#This Row],[2019-T1-MACROTOTALE]],"")</f>
        <v>0.26867816091954022</v>
      </c>
      <c r="OL34" s="26">
        <f>IFERROR(Tableau17[[#This Row],[2019-T1-MACROGAUCHE]]/Tableau17[[#This Row],[2019-T1-MACROTOTALE]],"")</f>
        <v>0.27729885057471265</v>
      </c>
      <c r="OM34" s="26">
        <f>IFERROR(Tableau17[[#This Row],[2019-T1-MACROAUTRE]]/Tableau17[[#This Row],[2019-T1-MACROTOTALE]],"")</f>
        <v>4.1666666666666664E-2</v>
      </c>
      <c r="ON34" s="26">
        <f>IFERROR(Tableau17[[#This Row],[2020-T1-MACROEXTRDROITE]]/Tableau17[[#This Row],[2020-T1-MACROTOTALE]],"")</f>
        <v>0.21956521739130436</v>
      </c>
      <c r="OO34" s="26">
        <f>IFERROR(Tableau17[[#This Row],[2020-T1-MACRODROITE]]/Tableau17[[#This Row],[2020-T1-MACROTOTALE]],"")</f>
        <v>0.37173913043478263</v>
      </c>
      <c r="OP34" s="26">
        <f>IFERROR(Tableau17[[#This Row],[2020-T1-MACROCENTRE]]/Tableau17[[#This Row],[2020-T1-MACROTOTALE]],"")</f>
        <v>0.11304347826086956</v>
      </c>
      <c r="OQ34" s="26">
        <f>IFERROR(Tableau17[[#This Row],[2020-T1-MACROGAUCHE]]/Tableau17[[#This Row],[2020-T1-MACROTOTALE]],"")</f>
        <v>0.29565217391304349</v>
      </c>
      <c r="OR34" s="26">
        <f>IFERROR(Tableau17[[#This Row],[2020-T1-MACROAUTRE]]/Tableau17[[#This Row],[2020-T1-MACROTOTALE]],"")</f>
        <v>0</v>
      </c>
      <c r="OS34" s="26">
        <f>IFERROR(Tableau17[[#This Row],[2017 (L)-T1-MACROEXTRDROITE]]/Tableau17[[#This Row],[2017 (L)-T1-MACROTOTALE]],"")</f>
        <v>0.16097560975609757</v>
      </c>
      <c r="OT34" s="26">
        <f>IFERROR(Tableau17[[#This Row],[2017 (L)-T1-MACRODROITE]]/Tableau17[[#This Row],[2017 (L)-T1-MACROTOTALE]],"")</f>
        <v>0.22764227642276422</v>
      </c>
      <c r="OU34" s="26">
        <f>IFERROR(Tableau17[[#This Row],[2017 (L)-T1-MACROCENTRE]]/Tableau17[[#This Row],[2017 (L)-T1-MACROTOTALE]],"")</f>
        <v>0.36910569105691055</v>
      </c>
      <c r="OV34" s="26">
        <f>IFERROR(Tableau17[[#This Row],[2017 (L)-T1-MACROGAUCHE]]/Tableau17[[#This Row],[2017 (L)-T1-MACROTOTALE]],"")</f>
        <v>0.23252032520325203</v>
      </c>
      <c r="OW34" s="26">
        <f>IFERROR(Tableau17[[#This Row],[2017 (L)-T1-MACROAUTRE]]/Tableau17[[#This Row],[2017 (L)-T1-MACROTOTALE]],"")</f>
        <v>9.7560975609756097E-3</v>
      </c>
      <c r="OX34" s="26">
        <f>IFERROR(Tableau17[[#This Row],[2017 (L)-T2-MACROEXTRDROITE]]/Tableau17[[#This Row],[2017 (L)-T2-MACROTOTALE]],"")</f>
        <v>0</v>
      </c>
      <c r="OY34" s="26">
        <f>IFERROR(Tableau17[[#This Row],[2017 (L)-T2-MACRODROITE]]/Tableau17[[#This Row],[2017 (L)-T2-MACROTOTALE]],"")</f>
        <v>0.41885964912280704</v>
      </c>
      <c r="OZ34" s="26">
        <f>IFERROR(Tableau17[[#This Row],[2017 (L)-T2-MACROCENTRE]]/Tableau17[[#This Row],[2017 (L)-T2-MACROTOTALE]],"")</f>
        <v>0.58114035087719296</v>
      </c>
      <c r="PA34" s="26">
        <f>IFERROR(Tableau17[[#This Row],[2017 (L)-T2-MACROGAUCHE]]/Tableau17[[#This Row],[2017 (L)-T2-MACROTOTALE]],"")</f>
        <v>0</v>
      </c>
      <c r="PB34" s="26">
        <f>IFERROR(Tableau17[[#This Row],[2017 (L)-T2-MACROAUTRE]]/Tableau17[[#This Row],[2017 (L)-T2-MACROTOTALE]],"")</f>
        <v>0</v>
      </c>
      <c r="PC34" s="26">
        <f>IFERROR(Tableau17[[#This Row],[2008_T1_PROCUS]]/Tableau17[[#This Row],[2008_T1_INSCRITS]],0)</f>
        <v>1.3297872340425532E-2</v>
      </c>
      <c r="PD34" s="26">
        <f>IFERROR(Tableau17[[#This Row],[2008_T2_PROCUS]]/Tableau17[[#This Row],[2008_T2_INSCRITS]],0)</f>
        <v>0</v>
      </c>
      <c r="PE34" s="26">
        <f>Tableau17[[#This Row],[2014_T1_PROCUS]]/Tableau17[[#This Row],[2014_T1_INSCRITS]]</f>
        <v>2.3295944779982744E-2</v>
      </c>
      <c r="PF34" s="26">
        <f>IFERROR(Tableau17[[#This Row],[2014_T2_PROCUS]]/Tableau17[[#This Row],[2014_T2_INSCRITS]],0)</f>
        <v>0</v>
      </c>
    </row>
    <row r="35" spans="1:422" hidden="1" x14ac:dyDescent="0.2">
      <c r="A35" s="1">
        <v>4</v>
      </c>
      <c r="B35" s="1" t="s">
        <v>353</v>
      </c>
      <c r="C35" s="1" t="s">
        <v>357</v>
      </c>
      <c r="D35" s="1" t="s">
        <v>357</v>
      </c>
      <c r="E35" s="1">
        <v>809</v>
      </c>
      <c r="F35" s="1">
        <v>5.3875520000000003</v>
      </c>
      <c r="G35" s="1">
        <v>43.265473999999998</v>
      </c>
      <c r="H35" s="3">
        <v>1219</v>
      </c>
      <c r="I35" s="3">
        <v>293</v>
      </c>
      <c r="L35" s="1">
        <v>46</v>
      </c>
      <c r="M35" s="1">
        <v>12</v>
      </c>
      <c r="P35" s="1">
        <v>184</v>
      </c>
      <c r="Q35" s="1">
        <v>95</v>
      </c>
      <c r="R35" s="1">
        <v>57</v>
      </c>
      <c r="S35" s="1">
        <v>52</v>
      </c>
      <c r="T35" s="1">
        <v>31</v>
      </c>
      <c r="U35" s="1">
        <v>477</v>
      </c>
      <c r="V35" s="1">
        <v>1163</v>
      </c>
      <c r="W35" s="1">
        <v>737</v>
      </c>
      <c r="X35" s="1">
        <v>27</v>
      </c>
      <c r="Y35" s="2">
        <v>0.63370592999999997</v>
      </c>
      <c r="AB35" s="1">
        <v>0</v>
      </c>
      <c r="AD35" s="1">
        <v>1219</v>
      </c>
      <c r="AE35" s="1">
        <v>479</v>
      </c>
      <c r="AF35" s="2">
        <v>0.39294504000000002</v>
      </c>
      <c r="AG35" s="1">
        <f t="shared" si="0"/>
        <v>293</v>
      </c>
      <c r="AH35" s="1">
        <v>1108</v>
      </c>
      <c r="AI35" s="1">
        <v>732</v>
      </c>
      <c r="AJ35" s="1">
        <v>36</v>
      </c>
      <c r="AK35" s="2">
        <v>0.66064982000000005</v>
      </c>
      <c r="AN35" s="1">
        <v>0</v>
      </c>
      <c r="AP35" s="1">
        <v>1190</v>
      </c>
      <c r="AQ35" s="1">
        <v>639</v>
      </c>
      <c r="AR35" s="2">
        <v>0.53697479000000004</v>
      </c>
      <c r="AS35" s="1">
        <v>1189</v>
      </c>
      <c r="AT35" s="1">
        <v>640</v>
      </c>
      <c r="AU35" s="2">
        <v>0.53826744999999998</v>
      </c>
      <c r="AV35" s="1">
        <v>1258</v>
      </c>
      <c r="AW35" s="1">
        <v>706</v>
      </c>
      <c r="AX35" s="2">
        <v>0.56120826999999995</v>
      </c>
      <c r="AY35" s="1">
        <v>1258</v>
      </c>
      <c r="AZ35" s="1">
        <v>639</v>
      </c>
      <c r="BA35" s="2">
        <v>0.50794912999999997</v>
      </c>
      <c r="BB35" s="1">
        <v>1256</v>
      </c>
      <c r="BC35" s="1">
        <v>1052</v>
      </c>
      <c r="BD35" s="2">
        <v>0.83757961999999997</v>
      </c>
      <c r="BE35" s="1">
        <v>1256</v>
      </c>
      <c r="BF35" s="1">
        <v>925</v>
      </c>
      <c r="BG35" s="2">
        <v>0.73646497</v>
      </c>
      <c r="BH35" s="1">
        <v>1218</v>
      </c>
      <c r="BI35" s="1">
        <v>721</v>
      </c>
      <c r="BJ35" s="2">
        <v>0.59195401999999997</v>
      </c>
      <c r="BK35" s="1">
        <v>42</v>
      </c>
      <c r="BN35" s="1">
        <v>10</v>
      </c>
      <c r="BO35" s="1">
        <v>26</v>
      </c>
      <c r="BP35" s="1">
        <v>488</v>
      </c>
      <c r="BQ35" s="1">
        <v>140</v>
      </c>
      <c r="BR35" s="1">
        <v>706</v>
      </c>
      <c r="BZ35" s="1">
        <v>24</v>
      </c>
      <c r="CB35" s="1">
        <v>19</v>
      </c>
      <c r="CC35" s="1">
        <v>66</v>
      </c>
      <c r="CD35" s="1">
        <v>507</v>
      </c>
      <c r="CE35" s="1">
        <v>109</v>
      </c>
      <c r="CF35" s="1">
        <v>725</v>
      </c>
      <c r="CM35" s="1">
        <v>2</v>
      </c>
      <c r="CN35" s="1">
        <v>36</v>
      </c>
      <c r="CO35" s="1">
        <v>56</v>
      </c>
      <c r="CP35" s="1">
        <v>101</v>
      </c>
      <c r="CQ35" s="1">
        <v>43</v>
      </c>
      <c r="CT35" s="1">
        <v>385</v>
      </c>
      <c r="CW35" s="1">
        <v>623</v>
      </c>
      <c r="CY35" s="1">
        <v>98</v>
      </c>
      <c r="DA35" s="1">
        <v>510</v>
      </c>
      <c r="DC35" s="1">
        <v>608</v>
      </c>
      <c r="DD35" s="1">
        <v>8</v>
      </c>
      <c r="DE35" s="1">
        <v>0</v>
      </c>
      <c r="DF35" s="1">
        <v>3</v>
      </c>
      <c r="DI35" s="1">
        <v>24</v>
      </c>
      <c r="DJ35" s="1">
        <v>4</v>
      </c>
      <c r="DK35" s="1">
        <v>1</v>
      </c>
      <c r="DL35" s="1">
        <v>31</v>
      </c>
      <c r="DM35" s="1">
        <v>49</v>
      </c>
      <c r="DN35" s="1">
        <v>271</v>
      </c>
      <c r="DQ35" s="1">
        <v>0</v>
      </c>
      <c r="DR35" s="1">
        <v>295</v>
      </c>
      <c r="DS35" s="1">
        <v>19</v>
      </c>
      <c r="DU35" s="1">
        <v>705</v>
      </c>
      <c r="DX35" s="1">
        <v>316</v>
      </c>
      <c r="DZ35" s="1">
        <v>303</v>
      </c>
      <c r="EA35" s="1">
        <v>619</v>
      </c>
      <c r="EB35" s="1">
        <v>2</v>
      </c>
      <c r="EC35" s="1">
        <v>1</v>
      </c>
      <c r="ED35" s="1">
        <v>2</v>
      </c>
      <c r="EE35" s="1">
        <v>23</v>
      </c>
      <c r="EF35" s="1">
        <v>581</v>
      </c>
      <c r="EG35" s="1">
        <v>33</v>
      </c>
      <c r="EH35" s="1">
        <v>0</v>
      </c>
      <c r="EI35" s="1">
        <v>95</v>
      </c>
      <c r="EJ35" s="1">
        <v>68</v>
      </c>
      <c r="EK35" s="1">
        <v>237</v>
      </c>
      <c r="EL35" s="1">
        <v>3</v>
      </c>
      <c r="EM35" s="1">
        <v>1045</v>
      </c>
      <c r="EN35" s="1">
        <v>180</v>
      </c>
      <c r="EO35" s="1">
        <v>657</v>
      </c>
      <c r="EP35" s="1">
        <v>837</v>
      </c>
      <c r="EQ35" s="1">
        <v>0</v>
      </c>
      <c r="ER35" s="1">
        <v>1</v>
      </c>
      <c r="ES35" s="1">
        <v>5</v>
      </c>
      <c r="ET35" s="1">
        <v>9</v>
      </c>
      <c r="EU35" s="1">
        <v>0</v>
      </c>
      <c r="EV35" s="1">
        <v>108</v>
      </c>
      <c r="EW35" s="1">
        <v>125</v>
      </c>
      <c r="EX35" s="1">
        <v>0</v>
      </c>
      <c r="EY35" s="1">
        <v>11</v>
      </c>
      <c r="EZ35" s="1">
        <v>8</v>
      </c>
      <c r="FA35" s="1">
        <v>1</v>
      </c>
      <c r="FB35" s="1">
        <v>0</v>
      </c>
      <c r="FC35" s="1">
        <v>0</v>
      </c>
      <c r="FD35" s="1">
        <v>0</v>
      </c>
      <c r="FE35" s="1">
        <v>0</v>
      </c>
      <c r="FF35" s="1">
        <v>0</v>
      </c>
      <c r="FG35" s="1">
        <v>1</v>
      </c>
      <c r="FH35" s="1">
        <v>8</v>
      </c>
      <c r="FI35" s="1">
        <v>0</v>
      </c>
      <c r="FJ35" s="1">
        <v>25</v>
      </c>
      <c r="FK35" s="1">
        <v>6</v>
      </c>
      <c r="FL35" s="1">
        <v>0</v>
      </c>
      <c r="FM35" s="1">
        <v>76</v>
      </c>
      <c r="FN35" s="1">
        <v>17</v>
      </c>
      <c r="FO35" s="1">
        <v>1</v>
      </c>
      <c r="FP35" s="1">
        <v>304</v>
      </c>
      <c r="FQ35" s="1">
        <v>0</v>
      </c>
      <c r="FR35" s="1">
        <f>SUM(Tableau17[[#This Row],[2019-T1-ALEXANDRE Audric]:[2019-T1-MARIE Florie]])</f>
        <v>706</v>
      </c>
      <c r="FS35" s="1">
        <v>26</v>
      </c>
      <c r="FT35" s="1">
        <v>530</v>
      </c>
      <c r="FU35" s="1">
        <v>0</v>
      </c>
      <c r="FV35" s="1">
        <v>150</v>
      </c>
      <c r="FW35" s="1">
        <v>0</v>
      </c>
      <c r="FX35" s="1">
        <v>706</v>
      </c>
      <c r="GD35" s="1">
        <v>0</v>
      </c>
      <c r="GE35" s="1">
        <v>66</v>
      </c>
      <c r="GF35" s="1">
        <v>507</v>
      </c>
      <c r="GG35" s="1">
        <v>0</v>
      </c>
      <c r="GH35" s="1">
        <v>152</v>
      </c>
      <c r="GI35" s="1">
        <v>0</v>
      </c>
      <c r="GJ35" s="1">
        <v>725</v>
      </c>
      <c r="GP35" s="1">
        <v>0</v>
      </c>
      <c r="GQ35" s="1">
        <v>101</v>
      </c>
      <c r="GR35" s="1">
        <v>387</v>
      </c>
      <c r="GS35" s="1">
        <v>43</v>
      </c>
      <c r="GT35" s="1">
        <v>92</v>
      </c>
      <c r="GU35" s="1">
        <v>0</v>
      </c>
      <c r="GV35" s="1">
        <v>623</v>
      </c>
      <c r="GW35" s="1">
        <v>98</v>
      </c>
      <c r="GX35" s="1">
        <v>510</v>
      </c>
      <c r="GY35" s="1">
        <v>0</v>
      </c>
      <c r="GZ35" s="1">
        <v>0</v>
      </c>
      <c r="HA35" s="1">
        <v>0</v>
      </c>
      <c r="HB35" s="1">
        <v>608</v>
      </c>
      <c r="HC35" s="1">
        <v>121</v>
      </c>
      <c r="HD35" s="1">
        <v>581</v>
      </c>
      <c r="HE35" s="1">
        <v>237</v>
      </c>
      <c r="HF35" s="1">
        <v>106</v>
      </c>
      <c r="HG35" s="1">
        <v>0</v>
      </c>
      <c r="HH35" s="1">
        <v>1045</v>
      </c>
      <c r="HI35" s="1">
        <v>180</v>
      </c>
      <c r="HJ35" s="1">
        <v>0</v>
      </c>
      <c r="HK35" s="1">
        <v>657</v>
      </c>
      <c r="HL35" s="1">
        <v>0</v>
      </c>
      <c r="HM35" s="1">
        <v>0</v>
      </c>
      <c r="HN35" s="1">
        <v>837</v>
      </c>
      <c r="HO35" s="1">
        <v>123</v>
      </c>
      <c r="HP35" s="1">
        <v>142</v>
      </c>
      <c r="HQ35" s="1">
        <v>304</v>
      </c>
      <c r="HR35" s="1">
        <v>125</v>
      </c>
      <c r="HS35" s="1">
        <v>19</v>
      </c>
      <c r="HT35" s="1">
        <v>713</v>
      </c>
      <c r="HU35" s="1">
        <v>57</v>
      </c>
      <c r="HV35" s="1">
        <v>230</v>
      </c>
      <c r="HW35" s="1">
        <v>95</v>
      </c>
      <c r="HX35" s="1">
        <v>95</v>
      </c>
      <c r="HY35" s="1">
        <v>0</v>
      </c>
      <c r="HZ35" s="1">
        <v>477</v>
      </c>
      <c r="IA35" s="1">
        <v>56</v>
      </c>
      <c r="IB35" s="1">
        <v>271</v>
      </c>
      <c r="IC35" s="1">
        <v>295</v>
      </c>
      <c r="ID35" s="1">
        <v>83</v>
      </c>
      <c r="IE35" s="1">
        <v>0</v>
      </c>
      <c r="IF35" s="1">
        <v>705</v>
      </c>
      <c r="IG35" s="1">
        <v>0</v>
      </c>
      <c r="IH35" s="1">
        <v>316</v>
      </c>
      <c r="II35" s="1">
        <v>303</v>
      </c>
      <c r="IJ35" s="1">
        <v>0</v>
      </c>
      <c r="IK35" s="1">
        <v>0</v>
      </c>
      <c r="IL35" s="1">
        <v>619</v>
      </c>
      <c r="IM35" s="26">
        <f>IFERROR(Tableau17[[#This Row],[LDIV]]/Tableau17[[#This Row],[Total général]],"")</f>
        <v>0</v>
      </c>
      <c r="IN35" s="26">
        <f>IFERROR(Tableau17[[#This Row],[LDVC]]/Tableau17[[#This Row],[Total général]],"")</f>
        <v>0</v>
      </c>
      <c r="IO35" s="26">
        <f>IFERROR(Tableau17[[#This Row],[LDVD]]/Tableau17[[#This Row],[Total général]],"")</f>
        <v>9.6436058700209645E-2</v>
      </c>
      <c r="IP35" s="26">
        <f>IFERROR(Tableau17[[#This Row],[LDVG]]/Tableau17[[#This Row],[Total général]],"")</f>
        <v>2.5157232704402517E-2</v>
      </c>
      <c r="IQ35" s="26">
        <f>IFERROR(Tableau17[[#This Row],[LEXD]]/Tableau17[[#This Row],[Total général]],"")</f>
        <v>0</v>
      </c>
      <c r="IR35" s="26">
        <f>IFERROR(Tableau17[[#This Row],[LEXG]]/Tableau17[[#This Row],[Total général]],"")</f>
        <v>0</v>
      </c>
      <c r="IS35" s="26">
        <f>IFERROR(Tableau17[[#This Row],[LLR]]/Tableau17[[#This Row],[Total général]],"")</f>
        <v>0.38574423480083858</v>
      </c>
      <c r="IT35" s="26">
        <f>IFERROR(Tableau17[[#This Row],[LREM]]/Tableau17[[#This Row],[Total général]],"")</f>
        <v>0.19916142557651992</v>
      </c>
      <c r="IU35" s="26">
        <f>IFERROR(Tableau17[[#This Row],[LRN]]/Tableau17[[#This Row],[Total général]],"")</f>
        <v>0.11949685534591195</v>
      </c>
      <c r="IV35" s="26">
        <f>IFERROR(Tableau17[[#This Row],[LUG]]/Tableau17[[#This Row],[Total général]],"")</f>
        <v>0.1090146750524109</v>
      </c>
      <c r="IW35" s="26">
        <f>IFERROR(Tableau17[[#This Row],[LVEC]]/Tableau17[[#This Row],[Total général]],"")</f>
        <v>6.4989517819706494E-2</v>
      </c>
      <c r="IX35" s="26">
        <f>IFERROR(Tableau17[[#This Row],[2008-T1-LCMD]]/Tableau17[[#This Row],[2008-T1-TOTAL]],"")</f>
        <v>5.9490084985835696E-2</v>
      </c>
      <c r="IY35" s="26">
        <f>IFERROR(Tableau17[[#This Row],[2008-T1-LDVD]]/Tableau17[[#This Row],[2008-T1-TOTAL]],"")</f>
        <v>0</v>
      </c>
      <c r="IZ35" s="26">
        <f>IFERROR(Tableau17[[#This Row],[2008-T1-LEXD]]/Tableau17[[#This Row],[2008-T1-TOTAL]],"")</f>
        <v>0</v>
      </c>
      <c r="JA35" s="26">
        <f>IFERROR(Tableau17[[#This Row],[2008-T1-LEXG]]/Tableau17[[#This Row],[2008-T1-TOTAL]],"")</f>
        <v>1.4164305949008499E-2</v>
      </c>
      <c r="JB35" s="26">
        <f>IFERROR(Tableau17[[#This Row],[2008-T1-LFN]]/Tableau17[[#This Row],[2008-T1-TOTAL]],"")</f>
        <v>3.6827195467422094E-2</v>
      </c>
      <c r="JC35" s="26">
        <f>IFERROR(Tableau17[[#This Row],[2008-T1-LMAJ]]/Tableau17[[#This Row],[2008-T1-TOTAL]],"")</f>
        <v>0.69121813031161472</v>
      </c>
      <c r="JD35" s="26">
        <f>IFERROR(Tableau17[[#This Row],[2008-T1-LUG]]/Tableau17[[#This Row],[2008-T1-TOTAL]],"")</f>
        <v>0.19830028328611898</v>
      </c>
      <c r="JE35" s="26" t="str">
        <f>IFERROR(Tableau17[[#This Row],[2008-T2-LFN]]/Tableau17[[#This Row],[2008-T2-TOTAL]],"")</f>
        <v/>
      </c>
      <c r="JF35" s="26" t="str">
        <f>IFERROR(Tableau17[[#This Row],[2008-T2-LGC]]/Tableau17[[#This Row],[2008-T2-TOTAL]],"")</f>
        <v/>
      </c>
      <c r="JG35" s="26" t="str">
        <f>IFERROR(Tableau17[[#This Row],[2008-T2-LMAJ]]/Tableau17[[#This Row],[2008-T2-TOTAL]],"")</f>
        <v/>
      </c>
      <c r="JH35" s="26" t="str">
        <f>IFERROR(Tableau17[[#This Row],[2008-T2-LUG]]/Tableau17[[#This Row],[2008-T2-TOTAL]],"")</f>
        <v/>
      </c>
      <c r="JI35" s="26">
        <f>IFERROR(Tableau17[[#This Row],[2014-T1-LDIV]]/Tableau17[[#This Row],[2014-T1-TOTAL]],"")</f>
        <v>0</v>
      </c>
      <c r="JJ35" s="26">
        <f>IFERROR(Tableau17[[#This Row],[2014-T1-LDVD]]/Tableau17[[#This Row],[2014-T1-TOTAL]],"")</f>
        <v>0</v>
      </c>
      <c r="JK35" s="26">
        <f>IFERROR(Tableau17[[#This Row],[2014-T1-LDVG]]/Tableau17[[#This Row],[2014-T1-TOTAL]],"")</f>
        <v>3.310344827586207E-2</v>
      </c>
      <c r="JL35" s="26">
        <f>IFERROR(Tableau17[[#This Row],[2014-T1-LEXG]]/Tableau17[[#This Row],[2014-T1-TOTAL]],"")</f>
        <v>0</v>
      </c>
      <c r="JM35" s="26">
        <f>IFERROR(Tableau17[[#This Row],[2014-T1-LFG]]/Tableau17[[#This Row],[2014-T1-TOTAL]],"")</f>
        <v>2.6206896551724139E-2</v>
      </c>
      <c r="JN35" s="26">
        <f>IFERROR(Tableau17[[#This Row],[2014-T1-LFN]]/Tableau17[[#This Row],[2014-T1-TOTAL]],"")</f>
        <v>9.1034482758620694E-2</v>
      </c>
      <c r="JO35" s="26">
        <f>IFERROR(Tableau17[[#This Row],[2014-T1-LUD]]/Tableau17[[#This Row],[2014-T1-TOTAL]],"")</f>
        <v>0.69931034482758625</v>
      </c>
      <c r="JP35" s="26">
        <f>IFERROR(Tableau17[[#This Row],[2014-T1-LUG]]/Tableau17[[#This Row],[2014-T1-TOTAL]],"")</f>
        <v>0.1503448275862069</v>
      </c>
      <c r="JQ35" s="26" t="str">
        <f>IFERROR(Tableau17[[#This Row],[2014-T2-LFN]]/Tableau17[[#This Row],[2014-T2-TOTAL]],"")</f>
        <v/>
      </c>
      <c r="JR35" s="26" t="str">
        <f>IFERROR(Tableau17[[#This Row],[2014-T2-LUD]]/Tableau17[[#This Row],[2014-T2-TOTAL]],"")</f>
        <v/>
      </c>
      <c r="JS35" s="26" t="str">
        <f>IFERROR(Tableau17[[#This Row],[2014-T2-LUG]]/Tableau17[[#This Row],[2014-T2-TOTAL]],"")</f>
        <v/>
      </c>
      <c r="JT35" s="26">
        <f>IFERROR(Tableau17[[#This Row],[2015-T1-BC-DIV]]/Tableau17[[#This Row],[2015-T1-TOTAL]],"")</f>
        <v>0</v>
      </c>
      <c r="JU35" s="26">
        <f>IFERROR(Tableau17[[#This Row],[2015-T1-BC-DLF]]/Tableau17[[#This Row],[2015-T1-TOTAL]],"")</f>
        <v>0</v>
      </c>
      <c r="JV35" s="26">
        <f>IFERROR(Tableau17[[#This Row],[2015-T1-BC-DVD]]/Tableau17[[#This Row],[2015-T1-TOTAL]],"")</f>
        <v>3.2102728731942215E-3</v>
      </c>
      <c r="JW35" s="26">
        <f>IFERROR(Tableau17[[#This Row],[2015-T1-BC-DVG]]/Tableau17[[#This Row],[2015-T1-TOTAL]],"")</f>
        <v>5.7784911717495988E-2</v>
      </c>
      <c r="JX35" s="26">
        <f>IFERROR(Tableau17[[#This Row],[2015-T1-BC-FG]]/Tableau17[[#This Row],[2015-T1-TOTAL]],"")</f>
        <v>8.98876404494382E-2</v>
      </c>
      <c r="JY35" s="26">
        <f>IFERROR(Tableau17[[#This Row],[2015-T1-BC-FN]]/Tableau17[[#This Row],[2015-T1-TOTAL]],"")</f>
        <v>0.16211878009630817</v>
      </c>
      <c r="JZ35" s="26">
        <f>IFERROR(Tableau17[[#This Row],[2015-T1-BC-MDM]]/Tableau17[[#This Row],[2015-T1-TOTAL]],"")</f>
        <v>6.9020866773675763E-2</v>
      </c>
      <c r="KA35" s="26">
        <f>IFERROR(Tableau17[[#This Row],[2015-T1-BC-RDG]]/Tableau17[[#This Row],[2015-T1-TOTAL]],"")</f>
        <v>0</v>
      </c>
      <c r="KB35" s="26">
        <f>IFERROR(Tableau17[[#This Row],[2015-T1-BC-SOC]]/Tableau17[[#This Row],[2015-T1-TOTAL]],"")</f>
        <v>0</v>
      </c>
      <c r="KC35" s="26">
        <f>IFERROR(Tableau17[[#This Row],[2015-T1-BC-UD]]/Tableau17[[#This Row],[2015-T1-TOTAL]],"")</f>
        <v>0.6179775280898876</v>
      </c>
      <c r="KD35" s="26">
        <f>IFERROR(Tableau17[[#This Row],[2015-T1-BC-UG]]/Tableau17[[#This Row],[2015-T1-TOTAL]],"")</f>
        <v>0</v>
      </c>
      <c r="KE35" s="26">
        <f>IFERROR(Tableau17[[#This Row],[2015-T1-BC-VEC]]/Tableau17[[#This Row],[2015-T1-TOTAL]],"")</f>
        <v>0</v>
      </c>
      <c r="KF35" s="26">
        <f>IFERROR(Tableau17[[#This Row],[2015-T2-BC-DVG]]/Tableau17[[#This Row],[2015-T2-TOTAL]],"")</f>
        <v>0</v>
      </c>
      <c r="KG35" s="26">
        <f>IFERROR(Tableau17[[#This Row],[2015-T2-BC-FN]]/Tableau17[[#This Row],[2015-T2-TOTAL]],"")</f>
        <v>0.16118421052631579</v>
      </c>
      <c r="KH35" s="26">
        <f>IFERROR(Tableau17[[#This Row],[2015-T2-BC-SOC]]/Tableau17[[#This Row],[2015-T2-TOTAL]],"")</f>
        <v>0</v>
      </c>
      <c r="KI35" s="26">
        <f>IFERROR(Tableau17[[#This Row],[2015-T2-BC-UD]]/Tableau17[[#This Row],[2015-T2-TOTAL]],"")</f>
        <v>0.83881578947368418</v>
      </c>
      <c r="KJ35" s="26">
        <f>IFERROR(Tableau17[[#This Row],[2015-T2-BC-UG]]/Tableau17[[#This Row],[2015-T2-TOTAL]],"")</f>
        <v>0</v>
      </c>
      <c r="KK35" s="26">
        <f>IFERROR(Tableau17[[#This Row],[2017 (L)-T1-COM]]/Tableau17[[#This Row],[2017 (L)-T1-TOTAL]],"")</f>
        <v>1.1347517730496455E-2</v>
      </c>
      <c r="KL35" s="26">
        <f>IFERROR(Tableau17[[#This Row],[2017 (L)-T1-DIV]]/Tableau17[[#This Row],[2017 (L)-T1-TOTAL]],"")</f>
        <v>0</v>
      </c>
      <c r="KM35" s="26">
        <f>IFERROR(Tableau17[[#This Row],[2017 (L)-T1-DLF]]/Tableau17[[#This Row],[2017 (L)-T1-TOTAL]],"")</f>
        <v>4.2553191489361703E-3</v>
      </c>
      <c r="KN35" s="26">
        <f>IFERROR(Tableau17[[#This Row],[2017 (L)-T1-DVD]]/Tableau17[[#This Row],[2017 (L)-T1-TOTAL]],"")</f>
        <v>0</v>
      </c>
      <c r="KO35" s="26">
        <f>IFERROR(Tableau17[[#This Row],[2017 (L)-T1-DVG]]/Tableau17[[#This Row],[2017 (L)-T1-TOTAL]],"")</f>
        <v>0</v>
      </c>
      <c r="KP35" s="26">
        <f>IFERROR(Tableau17[[#This Row],[2017 (L)-T1-ECO]]/Tableau17[[#This Row],[2017 (L)-T1-TOTAL]],"")</f>
        <v>3.4042553191489362E-2</v>
      </c>
      <c r="KQ35" s="26">
        <f>IFERROR(Tableau17[[#This Row],[2017 (L)-T1-EXD]]/Tableau17[[#This Row],[2017 (L)-T1-TOTAL]],"")</f>
        <v>5.6737588652482273E-3</v>
      </c>
      <c r="KR35" s="26">
        <f>IFERROR(Tableau17[[#This Row],[2017 (L)-T1-EXG]]/Tableau17[[#This Row],[2017 (L)-T1-TOTAL]],"")</f>
        <v>1.4184397163120568E-3</v>
      </c>
      <c r="KS35" s="26">
        <f>IFERROR(Tableau17[[#This Row],[2017 (L)-T1-FI]]/Tableau17[[#This Row],[2017 (L)-T1-TOTAL]],"")</f>
        <v>4.397163120567376E-2</v>
      </c>
      <c r="KT35" s="26">
        <f>IFERROR(Tableau17[[#This Row],[2017 (L)-T1-FN]]/Tableau17[[#This Row],[2017 (L)-T1-TOTAL]],"")</f>
        <v>6.9503546099290783E-2</v>
      </c>
      <c r="KU35" s="26">
        <f>IFERROR(Tableau17[[#This Row],[2017 (L)-T1-LR]]/Tableau17[[#This Row],[2017 (L)-T1-TOTAL]],"")</f>
        <v>0.38439716312056738</v>
      </c>
      <c r="KV35" s="26">
        <f>IFERROR(Tableau17[[#This Row],[2017 (L)-T1-MDM]]/Tableau17[[#This Row],[2017 (L)-T1-TOTAL]],"")</f>
        <v>0</v>
      </c>
      <c r="KW35" s="26">
        <f>IFERROR(Tableau17[[#This Row],[2017 (L)-T1-RDG]]/Tableau17[[#This Row],[2017 (L)-T1-TOTAL]],"")</f>
        <v>0</v>
      </c>
      <c r="KX35" s="26">
        <f>IFERROR(Tableau17[[#This Row],[2017 (L)-T1-REG]]/Tableau17[[#This Row],[2017 (L)-T1-TOTAL]],"")</f>
        <v>0</v>
      </c>
      <c r="KY35" s="26">
        <f>IFERROR(Tableau17[[#This Row],[2017 (L)-T1-REM]]/Tableau17[[#This Row],[2017 (L)-T1-TOTAL]],"")</f>
        <v>0.41843971631205673</v>
      </c>
      <c r="KZ35" s="26">
        <f>IFERROR(Tableau17[[#This Row],[2017 (L)-T1-SOC]]/Tableau17[[#This Row],[2017 (L)-T1-TOTAL]],"")</f>
        <v>2.6950354609929079E-2</v>
      </c>
      <c r="LA35" s="26">
        <f>IFERROR(Tableau17[[#This Row],[2017 (L)-T1-UDI]]/Tableau17[[#This Row],[2017 (L)-T1-TOTAL]],"")</f>
        <v>0</v>
      </c>
      <c r="LB35" s="26">
        <f>IFERROR(Tableau17[[#This Row],[2017 (L)-T2-FI]]/Tableau17[[#This Row],[2017 (L)-T2-TOTAL]],"")</f>
        <v>0</v>
      </c>
      <c r="LC35" s="26">
        <f>IFERROR(Tableau17[[#This Row],[2017 (L)-T2-FN]]/Tableau17[[#This Row],[2017 (L)-T2-TOTAL]],"")</f>
        <v>0</v>
      </c>
      <c r="LD35" s="26">
        <f>IFERROR(Tableau17[[#This Row],[2017 (L)-T2-LR]]/Tableau17[[#This Row],[2017 (L)-T2-TOTAL]],"")</f>
        <v>0.51050080775444262</v>
      </c>
      <c r="LE35" s="26">
        <f>IFERROR(Tableau17[[#This Row],[2017 (L)-T2-MDM]]/Tableau17[[#This Row],[2017 (L)-T2-TOTAL]],"")</f>
        <v>0</v>
      </c>
      <c r="LF35" s="26">
        <f>IFERROR(Tableau17[[#This Row],[2017 (L)-T2-REM]]/Tableau17[[#This Row],[2017 (L)-T2-TOTAL]],"")</f>
        <v>0.48949919224555732</v>
      </c>
      <c r="LG35" s="26">
        <f>IFERROR(Tableau17[[#This Row],[2017-T1-ARTHAUD Nathalie]]/Tableau17[[#This Row],[2017-T1-TOTAL]],"")</f>
        <v>1.9138755980861245E-3</v>
      </c>
      <c r="LH35" s="26">
        <f>IFERROR(Tableau17[[#This Row],[2017-T1-ASSELINEAU Fran]]/Tableau17[[#This Row],[2017-T1-TOTAL]],"")</f>
        <v>9.5693779904306223E-4</v>
      </c>
      <c r="LI35" s="26">
        <f>IFERROR(Tableau17[[#This Row],[2017-T1-CHEMINADE Jacques]]/Tableau17[[#This Row],[2017-T1-TOTAL]],"")</f>
        <v>1.9138755980861245E-3</v>
      </c>
      <c r="LJ35" s="26">
        <f>IFERROR(Tableau17[[#This Row],[2017-T1-DUPONT-AIGNAN Nicolas]]/Tableau17[[#This Row],[2017-T1-TOTAL]],"")</f>
        <v>2.200956937799043E-2</v>
      </c>
      <c r="LK35" s="26">
        <f>IFERROR(Tableau17[[#This Row],[2017-T1-FILLON Fran]]/Tableau17[[#This Row],[2017-T1-TOTAL]],"")</f>
        <v>0.55598086124401913</v>
      </c>
      <c r="LL35" s="26">
        <f>IFERROR(Tableau17[[#This Row],[2017-T1-HAMON Beno]]/Tableau17[[#This Row],[2017-T1-TOTAL]],"")</f>
        <v>3.1578947368421054E-2</v>
      </c>
      <c r="LM35" s="26">
        <f>IFERROR(Tableau17[[#This Row],[2017-T1-LASSALLE Jean]]/Tableau17[[#This Row],[2017-T1-TOTAL]],"")</f>
        <v>0</v>
      </c>
      <c r="LN35" s="26">
        <f>IFERROR(Tableau17[[#This Row],[2017-T1-LE PEN Marine]]/Tableau17[[#This Row],[2017-T1-TOTAL]],"")</f>
        <v>9.0909090909090912E-2</v>
      </c>
      <c r="LO35" s="26">
        <f>IFERROR(Tableau17[[#This Row],[2017-T1-M Jean-Luc]]/Tableau17[[#This Row],[2017-T1-TOTAL]],"")</f>
        <v>6.5071770334928225E-2</v>
      </c>
      <c r="LP35" s="26">
        <f>IFERROR(Tableau17[[#This Row],[2017-T1-MACRON Emmanuel]]/Tableau17[[#This Row],[2017-T1-TOTAL]],"")</f>
        <v>0.22679425837320574</v>
      </c>
      <c r="LQ35" s="26">
        <f>IFERROR(Tableau17[[#This Row],[2017-T1-POUTOU Philippe]]/Tableau17[[#This Row],[2017-T1-TOTAL]],"")</f>
        <v>2.8708133971291866E-3</v>
      </c>
      <c r="LR35" s="26">
        <f>IFERROR(Tableau17[[#This Row],[2017-T2-LE PEN Marine]]/Tableau17[[#This Row],[2017-T2-TOTAL]],"")</f>
        <v>0.21505376344086022</v>
      </c>
      <c r="LS35" s="26">
        <f>IFERROR(Tableau17[[#This Row],[2017-T2-MACRON Emmanuel]]/Tableau17[[#This Row],[2017-T2-TOTAL]],"")</f>
        <v>0.78494623655913975</v>
      </c>
      <c r="LT35" s="26">
        <f>IFERROR(Tableau17[[#This Row],[2019-T1-ALEXANDRE Audric]]/Tableau17[[#This Row],[2019-T1-TOTAL]],"")</f>
        <v>0</v>
      </c>
      <c r="LU35" s="26">
        <f>IFERROR(Tableau17[[#This Row],[2019-T1-ARTHAUD Nathalie]]/Tableau17[[#This Row],[2019-T1-TOTAL]],"")</f>
        <v>1.4164305949008499E-3</v>
      </c>
      <c r="LV35" s="26">
        <f>IFERROR(Tableau17[[#This Row],[2019-T1-ASSELINEAU François]]/Tableau17[[#This Row],[2019-T1-TOTAL]],"")</f>
        <v>7.0821529745042494E-3</v>
      </c>
      <c r="LW35" s="26">
        <f>IFERROR(Tableau17[[#This Row],[2019-T1-AUBRY Manon]]/Tableau17[[#This Row],[2019-T1-TOTAL]],"")</f>
        <v>1.2747875354107648E-2</v>
      </c>
      <c r="LX35" s="26">
        <f>IFERROR(Tableau17[[#This Row],[2019-T1-AZERGUI Nagib]]/Tableau17[[#This Row],[2019-T1-TOTAL]],"")</f>
        <v>0</v>
      </c>
      <c r="LY35" s="26">
        <f>IFERROR(Tableau17[[#This Row],[2019-T1-BARDELLA Jordan]]/Tableau17[[#This Row],[2019-T1-TOTAL]],"")</f>
        <v>0.15297450424929179</v>
      </c>
      <c r="LZ35" s="26">
        <f>IFERROR(Tableau17[[#This Row],[2019-T1-BELLAMY François-Xavier]]/Tableau17[[#This Row],[2019-T1-TOTAL]],"")</f>
        <v>0.17705382436260622</v>
      </c>
      <c r="MA35" s="26">
        <f>IFERROR(Tableau17[[#This Row],[2019-T1-BIDOU Olivier]]/Tableau17[[#This Row],[2019-T1-TOTAL]],"")</f>
        <v>0</v>
      </c>
      <c r="MB35" s="26">
        <f>IFERROR(Tableau17[[#This Row],[2019-T1-BOURG Dominique]]/Tableau17[[#This Row],[2019-T1-TOTAL]],"")</f>
        <v>1.5580736543909348E-2</v>
      </c>
      <c r="MC35" s="26">
        <f>IFERROR(Tableau17[[#This Row],[2019-T1-BROSSAT Ian]]/Tableau17[[#This Row],[2019-T1-TOTAL]],"")</f>
        <v>1.1331444759206799E-2</v>
      </c>
      <c r="MD35" s="26">
        <f>IFERROR(Tableau17[[#This Row],[2019-T1-CAILLAUD Sophie]]/Tableau17[[#This Row],[2019-T1-TOTAL]],"")</f>
        <v>1.4164305949008499E-3</v>
      </c>
      <c r="ME35" s="26">
        <f>IFERROR(Tableau17[[#This Row],[2019-T1-CAMUS Renaud]]/Tableau17[[#This Row],[2019-T1-TOTAL]],"")</f>
        <v>0</v>
      </c>
      <c r="MF35" s="26">
        <f>IFERROR(Tableau17[[#This Row],[2019-T1-CHALENÇON Christophe]]/Tableau17[[#This Row],[2019-T1-TOTAL]],"")</f>
        <v>0</v>
      </c>
      <c r="MG35" s="26">
        <f>IFERROR(Tableau17[[#This Row],[2019-T1-CORBET Cathy Denise Ginette]]/Tableau17[[#This Row],[2019-T1-TOTAL]],"")</f>
        <v>0</v>
      </c>
      <c r="MH35" s="26">
        <f>IFERROR(Tableau17[[#This Row],[2019-T1-DE PREVOISIN Robert]]/Tableau17[[#This Row],[2019-T1-TOTAL]],"")</f>
        <v>0</v>
      </c>
      <c r="MI35" s="26">
        <f>IFERROR(Tableau17[[#This Row],[2019-T1-DELFEL Thérèse]]/Tableau17[[#This Row],[2019-T1-TOTAL]],"")</f>
        <v>0</v>
      </c>
      <c r="MJ35" s="26">
        <f>IFERROR(Tableau17[[#This Row],[2019-T1-DIEUMEGARD Pierre]]/Tableau17[[#This Row],[2019-T1-TOTAL]],"")</f>
        <v>1.4164305949008499E-3</v>
      </c>
      <c r="MK35" s="26">
        <f>IFERROR(Tableau17[[#This Row],[2019-T1-DUPONT-AIGNAN Nicolas]]/Tableau17[[#This Row],[2019-T1-TOTAL]],"")</f>
        <v>1.1331444759206799E-2</v>
      </c>
      <c r="ML35" s="26">
        <f>IFERROR(Tableau17[[#This Row],[2019-T1-GERNIGON Yves]]/Tableau17[[#This Row],[2019-T1-TOTAL]],"")</f>
        <v>0</v>
      </c>
      <c r="MM35" s="26">
        <f>IFERROR(Tableau17[[#This Row],[2019-T1-GLUCKSMANN Raphaël]]/Tableau17[[#This Row],[2019-T1-TOTAL]],"")</f>
        <v>3.5410764872521247E-2</v>
      </c>
      <c r="MN35" s="26">
        <f>IFERROR(Tableau17[[#This Row],[2019-T1-HAMON Benoît]]/Tableau17[[#This Row],[2019-T1-TOTAL]],"")</f>
        <v>8.4985835694051E-3</v>
      </c>
      <c r="MO35" s="26">
        <f>IFERROR(Tableau17[[#This Row],[2019-T1-HELGEN Gilles]]/Tableau17[[#This Row],[2019-T1-TOTAL]],"")</f>
        <v>0</v>
      </c>
      <c r="MP35" s="26">
        <f>IFERROR(Tableau17[[#This Row],[2019-T1-JADOT Yannick]]/Tableau17[[#This Row],[2019-T1-TOTAL]],"")</f>
        <v>0.10764872521246459</v>
      </c>
      <c r="MQ35" s="26">
        <f>IFERROR(Tableau17[[#This Row],[2019-T1-LAGARDE Jean-Christophe]]/Tableau17[[#This Row],[2019-T1-TOTAL]],"")</f>
        <v>2.4079320113314446E-2</v>
      </c>
      <c r="MR35" s="26">
        <f>IFERROR(Tableau17[[#This Row],[2019-T1-LALANNE Francis]]/Tableau17[[#This Row],[2019-T1-TOTAL]],"")</f>
        <v>1.4164305949008499E-3</v>
      </c>
      <c r="MS35" s="26">
        <f>IFERROR(Tableau17[[#This Row],[2019-T1-LOISEAU Nathalie]]/Tableau17[[#This Row],[2019-T1-TOTAL]],"")</f>
        <v>0.43059490084985835</v>
      </c>
      <c r="MT35" s="26">
        <f>IFERROR(Tableau17[[#This Row],[2019-T1-MARIE Florie]]/Tableau17[[#This Row],[2019-T1-TOTAL]],"")</f>
        <v>0</v>
      </c>
      <c r="MU35" s="26">
        <f>IFERROR(Tableau17[[#This Row],[2008-T1-MACROEXTRDROITE]]/Tableau17[[#This Row],[2008-T1-MACROTOTALE]],"")</f>
        <v>3.6827195467422094E-2</v>
      </c>
      <c r="MV35" s="26">
        <f>IFERROR(Tableau17[[#This Row],[2008-T1-MACRODROITE]]/Tableau17[[#This Row],[2008-T1-MACROTOTALE]],"")</f>
        <v>0.75070821529745047</v>
      </c>
      <c r="MW35" s="26">
        <f>IFERROR(Tableau17[[#This Row],[2008-T1-MACROCENTRE]]/Tableau17[[#This Row],[2008-T1-MACROTOTALE]],"")</f>
        <v>0</v>
      </c>
      <c r="MX35" s="26">
        <f>IFERROR(Tableau17[[#This Row],[2008-T1-MACROGAUCHE]]/Tableau17[[#This Row],[2008-T1-MACROTOTALE]],"")</f>
        <v>0.21246458923512748</v>
      </c>
      <c r="MY35" s="26">
        <f>IFERROR(Tableau17[[#This Row],[2008-T1-MACROAUTRE]]/Tableau17[[#This Row],[2008-T1-MACROTOTALE]],"")</f>
        <v>0</v>
      </c>
      <c r="MZ35" s="26" t="str">
        <f>IFERROR(Tableau17[[#This Row],[2008-T2-MACROEXTRDROITE]]/Tableau17[[#This Row],[2008-T2-MACROTOTALE]],"")</f>
        <v/>
      </c>
      <c r="NA35" s="26" t="str">
        <f>IFERROR(Tableau17[[#This Row],[2008-T2-MACRODROITE]]/Tableau17[[#This Row],[2008-T2-MACROTOTALE]],"")</f>
        <v/>
      </c>
      <c r="NB35" s="26" t="str">
        <f>IFERROR(Tableau17[[#This Row],[2008-T2-MACROCENTRE]]/Tableau17[[#This Row],[2008-T2-MACROTOTALE]],"")</f>
        <v/>
      </c>
      <c r="NC35" s="26" t="str">
        <f>IFERROR(Tableau17[[#This Row],[2008-T2-MACROGAUCHE]]/Tableau17[[#This Row],[2008-T2-MACROTOTALE]],"")</f>
        <v/>
      </c>
      <c r="ND35" s="26" t="str">
        <f>IFERROR(Tableau17[[#This Row],[2008-T2-MACROAUTRE]]/Tableau17[[#This Row],[2008-T2-MACROTOTALE]],"")</f>
        <v/>
      </c>
      <c r="NE35" s="26">
        <f>IFERROR(Tableau17[[#This Row],[2014-T1-MACROEXTRDROITE]]/Tableau17[[#This Row],[2014-T1-MACROTOTALE]],"")</f>
        <v>9.1034482758620694E-2</v>
      </c>
      <c r="NF35" s="26">
        <f>IFERROR(Tableau17[[#This Row],[2014-T1-MACRODROITE]]/Tableau17[[#This Row],[2014-T1-MACROTOTALE]],"")</f>
        <v>0.69931034482758625</v>
      </c>
      <c r="NG35" s="26">
        <f>IFERROR(Tableau17[[#This Row],[2014-T1-MACROCENTRE]]/Tableau17[[#This Row],[2014-T1-MACROTOTALE]],"")</f>
        <v>0</v>
      </c>
      <c r="NH35" s="26">
        <f>IFERROR(Tableau17[[#This Row],[2014-T1-MACROGAUCHE]]/Tableau17[[#This Row],[2014-T1-MACROTOTALE]],"")</f>
        <v>0.20965517241379311</v>
      </c>
      <c r="NI35" s="26">
        <f>IFERROR(Tableau17[[#This Row],[2014-T1-MACROAUTRE]]/Tableau17[[#This Row],[2014-T1-MACROTOTALE]],"")</f>
        <v>0</v>
      </c>
      <c r="NJ35" s="26" t="str">
        <f>IFERROR(Tableau17[[#This Row],[2014-T2-MACROEXTRDROITE]]/Tableau17[[#This Row],[2014-T2-MACROTOTALE]],"")</f>
        <v/>
      </c>
      <c r="NK35" s="26" t="str">
        <f>IFERROR(Tableau17[[#This Row],[2014-T2-MACRODROITE]]/Tableau17[[#This Row],[2014-T2-MACROTOTALE]],"")</f>
        <v/>
      </c>
      <c r="NL35" s="26" t="str">
        <f>IFERROR(Tableau17[[#This Row],[2014-T2-MACROCENTRE]]/Tableau17[[#This Row],[2014-T2-MACROTOTALE]],"")</f>
        <v/>
      </c>
      <c r="NM35" s="26" t="str">
        <f>IFERROR(Tableau17[[#This Row],[2014-T2-MACROGAUCHE]]/Tableau17[[#This Row],[2014-T2-MACROTOTALE]],"")</f>
        <v/>
      </c>
      <c r="NN35" s="26" t="str">
        <f>IFERROR(Tableau17[[#This Row],[2014-T2-MACROAUTRE]]/Tableau17[[#This Row],[2014-T2-MACROTOTALE]],"")</f>
        <v/>
      </c>
      <c r="NO35" s="26">
        <f>IFERROR( Tableau17[[#This Row],[2015-T1-MACROEXTRDROITE]]/Tableau17[[#This Row],[2015-T1-MACROTOTALE]],"")</f>
        <v>0.16211878009630817</v>
      </c>
      <c r="NP35" s="26">
        <f>IFERROR(Tableau17[[#This Row],[2015-T1-MACRODROITE]]/Tableau17[[#This Row],[2015-T1-MACROTOTALE]],"")</f>
        <v>0.6211878009630819</v>
      </c>
      <c r="NQ35" s="26">
        <f>IFERROR(Tableau17[[#This Row],[2015-T1-MACROCENTRE]]/Tableau17[[#This Row],[2015-T1-MACROTOTALE]],"")</f>
        <v>6.9020866773675763E-2</v>
      </c>
      <c r="NR35" s="26">
        <f>IFERROR(Tableau17[[#This Row],[2015-T1-MACROGAUCHE]]/Tableau17[[#This Row],[2015-T1-MACROTOTALE]],"")</f>
        <v>0.1476725521669342</v>
      </c>
      <c r="NS35" s="26">
        <f>IFERROR(Tableau17[[#This Row],[2015-T1-MACROAUTRE]]/Tableau17[[#This Row],[2015-T1-MACROTOTALE]],"")</f>
        <v>0</v>
      </c>
      <c r="NT35" s="26">
        <f>IFERROR(Tableau17[[#This Row],[2015-T2-MACROEXTRDROITE]]/Tableau17[[#This Row],[2015-T2-MACROTOTALE]],"")</f>
        <v>0.16118421052631579</v>
      </c>
      <c r="NU35" s="26">
        <f>IFERROR(Tableau17[[#This Row],[2015-T2-MACRODROITE]]/Tableau17[[#This Row],[2015-T2-MACROTOTALE]],"")</f>
        <v>0.83881578947368418</v>
      </c>
      <c r="NV35" s="26">
        <f>IFERROR(Tableau17[[#This Row],[2015-T2-MACROCENTRE]]/Tableau17[[#This Row],[2015-T2-MACROTOTALE]],"")</f>
        <v>0</v>
      </c>
      <c r="NW35" s="26">
        <f>IFERROR(Tableau17[[#This Row],[2015-T2-MACROGAUCHE]]/Tableau17[[#This Row],[2015-T2-MACROTOTALE]],"")</f>
        <v>0</v>
      </c>
      <c r="NX35" s="26">
        <f>IFERROR(Tableau17[[#This Row],[2015-T2-MACROAUTRE]]/Tableau17[[#This Row],[2015-T2-MACROTOTALE]],"")</f>
        <v>0</v>
      </c>
      <c r="NY35" s="26">
        <f>IFERROR(Tableau17[[#This Row],[2017-T1-MACROEXTRDROITE]]/Tableau17[[#This Row],[2017-T1-MACROTOTALE]],"")</f>
        <v>0.11578947368421053</v>
      </c>
      <c r="NZ35" s="26">
        <f>IFERROR(Tableau17[[#This Row],[2017-T1-MACRODROITE]]/Tableau17[[#This Row],[2017-T1-MACROTOTALE]],"")</f>
        <v>0.55598086124401913</v>
      </c>
      <c r="OA35" s="26">
        <f>IFERROR(Tableau17[[#This Row],[2017-T1-MACROCENTRE]]/Tableau17[[#This Row],[2017-T1-MACROTOTALE]],"")</f>
        <v>0.22679425837320574</v>
      </c>
      <c r="OB35" s="26">
        <f>IFERROR(Tableau17[[#This Row],[2017-T1-MACROGAUCHE]]/Tableau17[[#This Row],[2017-T1-MACROTOTALE]],"")</f>
        <v>0.10143540669856459</v>
      </c>
      <c r="OC35" s="26">
        <f>IFERROR(Tableau17[[#This Row],[2017-T1-MACROAUTRE]]/Tableau17[[#This Row],[2017-T1-MACROTOTALE]],"")</f>
        <v>0</v>
      </c>
      <c r="OD35" s="26">
        <f>IFERROR(Tableau17[[#This Row],[2017-T2-MACROEXTRDROITE]]/Tableau17[[#This Row],[2017-T2-MACROTOTALE]],"")</f>
        <v>0.21505376344086022</v>
      </c>
      <c r="OE35" s="26">
        <f>IFERROR(Tableau17[[#This Row],[2017-T2-MACRODROITE]]/Tableau17[[#This Row],[2017-T2-MACROTOTALE]],"")</f>
        <v>0</v>
      </c>
      <c r="OF35" s="26">
        <f>IFERROR(Tableau17[[#This Row],[2017-T2-MACROCENTRE]]/Tableau17[[#This Row],[2017-T2-MACROTOTALE]],"")</f>
        <v>0.78494623655913975</v>
      </c>
      <c r="OG35" s="26">
        <f>IFERROR(Tableau17[[#This Row],[2017-T2-MACROGAUCHE]]/Tableau17[[#This Row],[2017-T2-MACROTOTALE]],"")</f>
        <v>0</v>
      </c>
      <c r="OH35" s="26">
        <f>IFERROR(Tableau17[[#This Row],[2017-T2-MACROAUTRE]]/Tableau17[[#This Row],[2017-T2-MACROTOTALE]],"")</f>
        <v>0</v>
      </c>
      <c r="OI35" s="26">
        <f>IFERROR(Tableau17[[#This Row],[2019-T1-MACROEXTRDROITE]]/Tableau17[[#This Row],[2019-T1-MACROTOTALE]],"")</f>
        <v>0.17251051893408134</v>
      </c>
      <c r="OJ35" s="26">
        <f>IFERROR(Tableau17[[#This Row],[2019-T1-MACRODROITE]]/Tableau17[[#This Row],[2019-T1-MACROTOTALE]],"")</f>
        <v>0.19915848527349228</v>
      </c>
      <c r="OK35" s="26">
        <f>IFERROR(Tableau17[[#This Row],[2019-T1-MACROCENTRE]]/Tableau17[[#This Row],[2019-T1-MACROTOTALE]],"")</f>
        <v>0.42636746143057502</v>
      </c>
      <c r="OL35" s="26">
        <f>IFERROR(Tableau17[[#This Row],[2019-T1-MACROGAUCHE]]/Tableau17[[#This Row],[2019-T1-MACROTOTALE]],"")</f>
        <v>0.17531556802244039</v>
      </c>
      <c r="OM35" s="26">
        <f>IFERROR(Tableau17[[#This Row],[2019-T1-MACROAUTRE]]/Tableau17[[#This Row],[2019-T1-MACROTOTALE]],"")</f>
        <v>2.6647966339410939E-2</v>
      </c>
      <c r="ON35" s="26">
        <f>IFERROR(Tableau17[[#This Row],[2020-T1-MACROEXTRDROITE]]/Tableau17[[#This Row],[2020-T1-MACROTOTALE]],"")</f>
        <v>0.11949685534591195</v>
      </c>
      <c r="OO35" s="26">
        <f>IFERROR(Tableau17[[#This Row],[2020-T1-MACRODROITE]]/Tableau17[[#This Row],[2020-T1-MACROTOTALE]],"")</f>
        <v>0.48218029350104824</v>
      </c>
      <c r="OP35" s="26">
        <f>IFERROR(Tableau17[[#This Row],[2020-T1-MACROCENTRE]]/Tableau17[[#This Row],[2020-T1-MACROTOTALE]],"")</f>
        <v>0.19916142557651992</v>
      </c>
      <c r="OQ35" s="26">
        <f>IFERROR(Tableau17[[#This Row],[2020-T1-MACROGAUCHE]]/Tableau17[[#This Row],[2020-T1-MACROTOTALE]],"")</f>
        <v>0.19916142557651992</v>
      </c>
      <c r="OR35" s="26">
        <f>IFERROR(Tableau17[[#This Row],[2020-T1-MACROAUTRE]]/Tableau17[[#This Row],[2020-T1-MACROTOTALE]],"")</f>
        <v>0</v>
      </c>
      <c r="OS35" s="26">
        <f>IFERROR(Tableau17[[#This Row],[2017 (L)-T1-MACROEXTRDROITE]]/Tableau17[[#This Row],[2017 (L)-T1-MACROTOTALE]],"")</f>
        <v>7.9432624113475181E-2</v>
      </c>
      <c r="OT35" s="26">
        <f>IFERROR(Tableau17[[#This Row],[2017 (L)-T1-MACRODROITE]]/Tableau17[[#This Row],[2017 (L)-T1-MACROTOTALE]],"")</f>
        <v>0.38439716312056738</v>
      </c>
      <c r="OU35" s="26">
        <f>IFERROR(Tableau17[[#This Row],[2017 (L)-T1-MACROCENTRE]]/Tableau17[[#This Row],[2017 (L)-T1-MACROTOTALE]],"")</f>
        <v>0.41843971631205673</v>
      </c>
      <c r="OV35" s="26">
        <f>IFERROR(Tableau17[[#This Row],[2017 (L)-T1-MACROGAUCHE]]/Tableau17[[#This Row],[2017 (L)-T1-MACROTOTALE]],"")</f>
        <v>0.11773049645390071</v>
      </c>
      <c r="OW35" s="26">
        <f>IFERROR(Tableau17[[#This Row],[2017 (L)-T1-MACROAUTRE]]/Tableau17[[#This Row],[2017 (L)-T1-MACROTOTALE]],"")</f>
        <v>0</v>
      </c>
      <c r="OX35" s="26">
        <f>IFERROR(Tableau17[[#This Row],[2017 (L)-T2-MACROEXTRDROITE]]/Tableau17[[#This Row],[2017 (L)-T2-MACROTOTALE]],"")</f>
        <v>0</v>
      </c>
      <c r="OY35" s="26">
        <f>IFERROR(Tableau17[[#This Row],[2017 (L)-T2-MACRODROITE]]/Tableau17[[#This Row],[2017 (L)-T2-MACROTOTALE]],"")</f>
        <v>0.51050080775444262</v>
      </c>
      <c r="OZ35" s="26">
        <f>IFERROR(Tableau17[[#This Row],[2017 (L)-T2-MACROCENTRE]]/Tableau17[[#This Row],[2017 (L)-T2-MACROTOTALE]],"")</f>
        <v>0.48949919224555732</v>
      </c>
      <c r="PA35" s="26">
        <f>IFERROR(Tableau17[[#This Row],[2017 (L)-T2-MACROGAUCHE]]/Tableau17[[#This Row],[2017 (L)-T2-MACROTOTALE]],"")</f>
        <v>0</v>
      </c>
      <c r="PB35" s="26">
        <f>IFERROR(Tableau17[[#This Row],[2017 (L)-T2-MACROAUTRE]]/Tableau17[[#This Row],[2017 (L)-T2-MACROTOTALE]],"")</f>
        <v>0</v>
      </c>
      <c r="PC35" s="26">
        <f>IFERROR(Tableau17[[#This Row],[2008_T1_PROCUS]]/Tableau17[[#This Row],[2008_T1_INSCRITS]],0)</f>
        <v>3.2490974729241874E-2</v>
      </c>
      <c r="PD35" s="26">
        <f>IFERROR(Tableau17[[#This Row],[2008_T2_PROCUS]]/Tableau17[[#This Row],[2008_T2_INSCRITS]],0)</f>
        <v>0</v>
      </c>
      <c r="PE35" s="26">
        <f>Tableau17[[#This Row],[2014_T1_PROCUS]]/Tableau17[[#This Row],[2014_T1_INSCRITS]]</f>
        <v>2.3215821152192607E-2</v>
      </c>
      <c r="PF35" s="26">
        <f>IFERROR(Tableau17[[#This Row],[2014_T2_PROCUS]]/Tableau17[[#This Row],[2014_T2_INSCRITS]],0)</f>
        <v>0</v>
      </c>
    </row>
    <row r="36" spans="1:422" hidden="1" x14ac:dyDescent="0.2">
      <c r="A36" s="1">
        <v>1</v>
      </c>
      <c r="B36" s="1" t="s">
        <v>243</v>
      </c>
      <c r="C36" s="1" t="s">
        <v>336</v>
      </c>
      <c r="D36" s="1" t="s">
        <v>336</v>
      </c>
      <c r="E36" s="1">
        <v>701</v>
      </c>
      <c r="F36" s="1">
        <v>5.369637</v>
      </c>
      <c r="G36" s="1">
        <v>43.292167999999997</v>
      </c>
      <c r="H36" s="3">
        <v>877</v>
      </c>
      <c r="I36" s="3">
        <v>146</v>
      </c>
      <c r="L36" s="1">
        <v>15</v>
      </c>
      <c r="M36" s="1">
        <v>11</v>
      </c>
      <c r="N36" s="1">
        <v>1</v>
      </c>
      <c r="P36" s="1">
        <v>97</v>
      </c>
      <c r="Q36" s="1">
        <v>31</v>
      </c>
      <c r="R36" s="1">
        <v>42</v>
      </c>
      <c r="S36" s="1">
        <v>116</v>
      </c>
      <c r="T36" s="1">
        <v>35</v>
      </c>
      <c r="U36" s="1">
        <v>348</v>
      </c>
      <c r="V36" s="1">
        <v>838</v>
      </c>
      <c r="W36" s="1">
        <v>479</v>
      </c>
      <c r="X36" s="1">
        <v>19</v>
      </c>
      <c r="Y36" s="2">
        <v>0.57159905</v>
      </c>
      <c r="Z36" s="1">
        <v>838</v>
      </c>
      <c r="AA36" s="1">
        <v>493</v>
      </c>
      <c r="AB36" s="1">
        <v>13</v>
      </c>
      <c r="AC36" s="2">
        <v>0.58830548999999999</v>
      </c>
      <c r="AD36" s="1">
        <v>877</v>
      </c>
      <c r="AE36" s="1">
        <v>355</v>
      </c>
      <c r="AF36" s="2">
        <v>0.40478904999999998</v>
      </c>
      <c r="AG36" s="1">
        <f t="shared" si="0"/>
        <v>146</v>
      </c>
      <c r="AH36" s="1">
        <v>842</v>
      </c>
      <c r="AI36" s="1">
        <v>474</v>
      </c>
      <c r="AJ36" s="1">
        <v>20</v>
      </c>
      <c r="AK36" s="2">
        <v>0.56294537</v>
      </c>
      <c r="AL36" s="1">
        <v>841</v>
      </c>
      <c r="AM36" s="1">
        <v>573</v>
      </c>
      <c r="AN36" s="1">
        <v>12</v>
      </c>
      <c r="AO36" s="2">
        <v>0.68133175000000001</v>
      </c>
      <c r="AP36" s="1">
        <v>849</v>
      </c>
      <c r="AQ36" s="1">
        <v>393</v>
      </c>
      <c r="AR36" s="2">
        <v>0.46289753</v>
      </c>
      <c r="AS36" s="1">
        <v>849</v>
      </c>
      <c r="AT36" s="1">
        <v>391</v>
      </c>
      <c r="AU36" s="2">
        <v>0.46054181</v>
      </c>
      <c r="AV36" s="1">
        <v>863</v>
      </c>
      <c r="AW36" s="1">
        <v>451</v>
      </c>
      <c r="AX36" s="2">
        <v>0.52259560000000005</v>
      </c>
      <c r="AY36" s="1">
        <v>863</v>
      </c>
      <c r="AZ36" s="1">
        <v>382</v>
      </c>
      <c r="BA36" s="2">
        <v>0.44264195000000001</v>
      </c>
      <c r="BB36" s="1">
        <v>864</v>
      </c>
      <c r="BC36" s="1">
        <v>665</v>
      </c>
      <c r="BD36" s="2">
        <v>0.76967593000000001</v>
      </c>
      <c r="BE36" s="1">
        <v>864</v>
      </c>
      <c r="BF36" s="1">
        <v>633</v>
      </c>
      <c r="BG36" s="2">
        <v>0.73263889000000004</v>
      </c>
      <c r="BH36" s="1">
        <v>846</v>
      </c>
      <c r="BI36" s="1">
        <v>440</v>
      </c>
      <c r="BJ36" s="2">
        <v>0.52009455999999998</v>
      </c>
      <c r="BK36" s="1">
        <v>22</v>
      </c>
      <c r="BL36" s="1">
        <v>2</v>
      </c>
      <c r="BN36" s="1">
        <v>18</v>
      </c>
      <c r="BO36" s="1">
        <v>20</v>
      </c>
      <c r="BP36" s="1">
        <v>224</v>
      </c>
      <c r="BQ36" s="1">
        <v>178</v>
      </c>
      <c r="BR36" s="1">
        <v>464</v>
      </c>
      <c r="BT36" s="1">
        <v>246</v>
      </c>
      <c r="BU36" s="1">
        <v>304</v>
      </c>
      <c r="BW36" s="1">
        <v>550</v>
      </c>
      <c r="BX36" s="1">
        <v>5</v>
      </c>
      <c r="BZ36" s="1">
        <v>18</v>
      </c>
      <c r="CA36" s="1">
        <v>3</v>
      </c>
      <c r="CB36" s="1">
        <v>41</v>
      </c>
      <c r="CC36" s="1">
        <v>84</v>
      </c>
      <c r="CD36" s="1">
        <v>196</v>
      </c>
      <c r="CE36" s="1">
        <v>122</v>
      </c>
      <c r="CF36" s="1">
        <v>469</v>
      </c>
      <c r="CG36" s="1">
        <v>75</v>
      </c>
      <c r="CH36" s="1">
        <v>225</v>
      </c>
      <c r="CI36" s="1">
        <v>179</v>
      </c>
      <c r="CJ36" s="1">
        <v>479</v>
      </c>
      <c r="CL36" s="1">
        <v>13</v>
      </c>
      <c r="CM36" s="1">
        <v>5</v>
      </c>
      <c r="CO36" s="1">
        <v>52</v>
      </c>
      <c r="CP36" s="1">
        <v>83</v>
      </c>
      <c r="CQ36" s="1">
        <v>18</v>
      </c>
      <c r="CT36" s="1">
        <v>136</v>
      </c>
      <c r="CU36" s="1">
        <v>72</v>
      </c>
      <c r="CW36" s="1">
        <v>379</v>
      </c>
      <c r="CY36" s="1">
        <v>105</v>
      </c>
      <c r="DA36" s="1">
        <v>242</v>
      </c>
      <c r="DC36" s="1">
        <v>347</v>
      </c>
      <c r="DD36" s="1">
        <v>23</v>
      </c>
      <c r="DE36" s="1">
        <v>4</v>
      </c>
      <c r="DF36" s="1">
        <v>7</v>
      </c>
      <c r="DI36" s="1">
        <v>24</v>
      </c>
      <c r="DJ36" s="1">
        <v>8</v>
      </c>
      <c r="DK36" s="1">
        <v>1</v>
      </c>
      <c r="DL36" s="1">
        <v>74</v>
      </c>
      <c r="DM36" s="1">
        <v>38</v>
      </c>
      <c r="DN36" s="1">
        <v>95</v>
      </c>
      <c r="DQ36" s="1">
        <v>1</v>
      </c>
      <c r="DR36" s="1">
        <v>155</v>
      </c>
      <c r="DS36" s="1">
        <v>15</v>
      </c>
      <c r="DU36" s="1">
        <v>445</v>
      </c>
      <c r="DX36" s="1">
        <v>143</v>
      </c>
      <c r="DZ36" s="1">
        <v>204</v>
      </c>
      <c r="EA36" s="1">
        <v>347</v>
      </c>
      <c r="EB36" s="1">
        <v>2</v>
      </c>
      <c r="EC36" s="1">
        <v>2</v>
      </c>
      <c r="ED36" s="1">
        <v>2</v>
      </c>
      <c r="EE36" s="1">
        <v>18</v>
      </c>
      <c r="EF36" s="1">
        <v>184</v>
      </c>
      <c r="EG36" s="1">
        <v>31</v>
      </c>
      <c r="EH36" s="1">
        <v>6</v>
      </c>
      <c r="EI36" s="1">
        <v>94</v>
      </c>
      <c r="EJ36" s="1">
        <v>158</v>
      </c>
      <c r="EK36" s="1">
        <v>157</v>
      </c>
      <c r="EL36" s="1">
        <v>4</v>
      </c>
      <c r="EM36" s="1">
        <v>658</v>
      </c>
      <c r="EN36" s="1">
        <v>146</v>
      </c>
      <c r="EO36" s="1">
        <v>417</v>
      </c>
      <c r="EP36" s="1">
        <v>563</v>
      </c>
      <c r="EQ36" s="1">
        <v>0</v>
      </c>
      <c r="ER36" s="1">
        <v>2</v>
      </c>
      <c r="ES36" s="1">
        <v>5</v>
      </c>
      <c r="ET36" s="1">
        <v>31</v>
      </c>
      <c r="EU36" s="1">
        <v>1</v>
      </c>
      <c r="EV36" s="1">
        <v>84</v>
      </c>
      <c r="EW36" s="1">
        <v>46</v>
      </c>
      <c r="EX36" s="1">
        <v>1</v>
      </c>
      <c r="EY36" s="1">
        <v>1</v>
      </c>
      <c r="EZ36" s="1">
        <v>21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7</v>
      </c>
      <c r="FI36" s="1">
        <v>0</v>
      </c>
      <c r="FJ36" s="1">
        <v>21</v>
      </c>
      <c r="FK36" s="1">
        <v>11</v>
      </c>
      <c r="FL36" s="1">
        <v>0</v>
      </c>
      <c r="FM36" s="1">
        <v>64</v>
      </c>
      <c r="FN36" s="1">
        <v>3</v>
      </c>
      <c r="FO36" s="1">
        <v>4</v>
      </c>
      <c r="FP36" s="1">
        <v>125</v>
      </c>
      <c r="FQ36" s="1">
        <v>0</v>
      </c>
      <c r="FR36" s="1">
        <f>SUM(Tableau17[[#This Row],[2019-T1-ALEXANDRE Audric]:[2019-T1-MARIE Florie]])</f>
        <v>427</v>
      </c>
      <c r="FS36" s="1">
        <v>20</v>
      </c>
      <c r="FT36" s="1">
        <v>248</v>
      </c>
      <c r="FU36" s="1">
        <v>0</v>
      </c>
      <c r="FV36" s="1">
        <v>196</v>
      </c>
      <c r="FW36" s="1">
        <v>0</v>
      </c>
      <c r="FX36" s="1">
        <v>464</v>
      </c>
      <c r="FY36" s="1">
        <v>0</v>
      </c>
      <c r="FZ36" s="1">
        <v>304</v>
      </c>
      <c r="GA36" s="1">
        <v>0</v>
      </c>
      <c r="GB36" s="1">
        <v>246</v>
      </c>
      <c r="GC36" s="1">
        <v>0</v>
      </c>
      <c r="GD36" s="1">
        <v>550</v>
      </c>
      <c r="GE36" s="1">
        <v>84</v>
      </c>
      <c r="GF36" s="1">
        <v>196</v>
      </c>
      <c r="GG36" s="1">
        <v>5</v>
      </c>
      <c r="GH36" s="1">
        <v>184</v>
      </c>
      <c r="GI36" s="1">
        <v>0</v>
      </c>
      <c r="GJ36" s="1">
        <v>469</v>
      </c>
      <c r="GK36" s="1">
        <v>75</v>
      </c>
      <c r="GL36" s="1">
        <v>225</v>
      </c>
      <c r="GM36" s="1">
        <v>0</v>
      </c>
      <c r="GN36" s="1">
        <v>179</v>
      </c>
      <c r="GO36" s="1">
        <v>0</v>
      </c>
      <c r="GP36" s="1">
        <v>479</v>
      </c>
      <c r="GQ36" s="1">
        <v>96</v>
      </c>
      <c r="GR36" s="1">
        <v>141</v>
      </c>
      <c r="GS36" s="1">
        <v>18</v>
      </c>
      <c r="GT36" s="1">
        <v>124</v>
      </c>
      <c r="GU36" s="1">
        <v>0</v>
      </c>
      <c r="GV36" s="1">
        <v>379</v>
      </c>
      <c r="GW36" s="1">
        <v>105</v>
      </c>
      <c r="GX36" s="1">
        <v>242</v>
      </c>
      <c r="GY36" s="1">
        <v>0</v>
      </c>
      <c r="GZ36" s="1">
        <v>0</v>
      </c>
      <c r="HA36" s="1">
        <v>0</v>
      </c>
      <c r="HB36" s="1">
        <v>347</v>
      </c>
      <c r="HC36" s="1">
        <v>116</v>
      </c>
      <c r="HD36" s="1">
        <v>184</v>
      </c>
      <c r="HE36" s="1">
        <v>157</v>
      </c>
      <c r="HF36" s="1">
        <v>195</v>
      </c>
      <c r="HG36" s="1">
        <v>6</v>
      </c>
      <c r="HH36" s="1">
        <v>658</v>
      </c>
      <c r="HI36" s="1">
        <v>146</v>
      </c>
      <c r="HJ36" s="1">
        <v>0</v>
      </c>
      <c r="HK36" s="1">
        <v>417</v>
      </c>
      <c r="HL36" s="1">
        <v>0</v>
      </c>
      <c r="HM36" s="1">
        <v>0</v>
      </c>
      <c r="HN36" s="1">
        <v>563</v>
      </c>
      <c r="HO36" s="1">
        <v>100</v>
      </c>
      <c r="HP36" s="1">
        <v>49</v>
      </c>
      <c r="HQ36" s="1">
        <v>125</v>
      </c>
      <c r="HR36" s="1">
        <v>150</v>
      </c>
      <c r="HS36" s="1">
        <v>12</v>
      </c>
      <c r="HT36" s="1">
        <v>436</v>
      </c>
      <c r="HU36" s="1">
        <v>43</v>
      </c>
      <c r="HV36" s="1">
        <v>112</v>
      </c>
      <c r="HW36" s="1">
        <v>31</v>
      </c>
      <c r="HX36" s="1">
        <v>162</v>
      </c>
      <c r="HY36" s="1">
        <v>0</v>
      </c>
      <c r="HZ36" s="1">
        <v>348</v>
      </c>
      <c r="IA36" s="1">
        <v>53</v>
      </c>
      <c r="IB36" s="1">
        <v>95</v>
      </c>
      <c r="IC36" s="1">
        <v>155</v>
      </c>
      <c r="ID36" s="1">
        <v>137</v>
      </c>
      <c r="IE36" s="1">
        <v>5</v>
      </c>
      <c r="IF36" s="1">
        <v>445</v>
      </c>
      <c r="IG36" s="1">
        <v>0</v>
      </c>
      <c r="IH36" s="1">
        <v>143</v>
      </c>
      <c r="II36" s="1">
        <v>204</v>
      </c>
      <c r="IJ36" s="1">
        <v>0</v>
      </c>
      <c r="IK36" s="1">
        <v>0</v>
      </c>
      <c r="IL36" s="1">
        <v>347</v>
      </c>
      <c r="IM36" s="26">
        <f>IFERROR(Tableau17[[#This Row],[LDIV]]/Tableau17[[#This Row],[Total général]],"")</f>
        <v>0</v>
      </c>
      <c r="IN36" s="26">
        <f>IFERROR(Tableau17[[#This Row],[LDVC]]/Tableau17[[#This Row],[Total général]],"")</f>
        <v>0</v>
      </c>
      <c r="IO36" s="26">
        <f>IFERROR(Tableau17[[#This Row],[LDVD]]/Tableau17[[#This Row],[Total général]],"")</f>
        <v>4.3103448275862072E-2</v>
      </c>
      <c r="IP36" s="26">
        <f>IFERROR(Tableau17[[#This Row],[LDVG]]/Tableau17[[#This Row],[Total général]],"")</f>
        <v>3.1609195402298854E-2</v>
      </c>
      <c r="IQ36" s="26">
        <f>IFERROR(Tableau17[[#This Row],[LEXD]]/Tableau17[[#This Row],[Total général]],"")</f>
        <v>2.8735632183908046E-3</v>
      </c>
      <c r="IR36" s="26">
        <f>IFERROR(Tableau17[[#This Row],[LEXG]]/Tableau17[[#This Row],[Total général]],"")</f>
        <v>0</v>
      </c>
      <c r="IS36" s="26">
        <f>IFERROR(Tableau17[[#This Row],[LLR]]/Tableau17[[#This Row],[Total général]],"")</f>
        <v>0.27873563218390807</v>
      </c>
      <c r="IT36" s="26">
        <f>IFERROR(Tableau17[[#This Row],[LREM]]/Tableau17[[#This Row],[Total général]],"")</f>
        <v>8.9080459770114945E-2</v>
      </c>
      <c r="IU36" s="26">
        <f>IFERROR(Tableau17[[#This Row],[LRN]]/Tableau17[[#This Row],[Total général]],"")</f>
        <v>0.1206896551724138</v>
      </c>
      <c r="IV36" s="26">
        <f>IFERROR(Tableau17[[#This Row],[LUG]]/Tableau17[[#This Row],[Total général]],"")</f>
        <v>0.33333333333333331</v>
      </c>
      <c r="IW36" s="26">
        <f>IFERROR(Tableau17[[#This Row],[LVEC]]/Tableau17[[#This Row],[Total général]],"")</f>
        <v>0.10057471264367816</v>
      </c>
      <c r="IX36" s="26">
        <f>IFERROR(Tableau17[[#This Row],[2008-T1-LCMD]]/Tableau17[[#This Row],[2008-T1-TOTAL]],"")</f>
        <v>4.7413793103448273E-2</v>
      </c>
      <c r="IY36" s="26">
        <f>IFERROR(Tableau17[[#This Row],[2008-T1-LDVD]]/Tableau17[[#This Row],[2008-T1-TOTAL]],"")</f>
        <v>4.3103448275862068E-3</v>
      </c>
      <c r="IZ36" s="26">
        <f>IFERROR(Tableau17[[#This Row],[2008-T1-LEXD]]/Tableau17[[#This Row],[2008-T1-TOTAL]],"")</f>
        <v>0</v>
      </c>
      <c r="JA36" s="26">
        <f>IFERROR(Tableau17[[#This Row],[2008-T1-LEXG]]/Tableau17[[#This Row],[2008-T1-TOTAL]],"")</f>
        <v>3.8793103448275863E-2</v>
      </c>
      <c r="JB36" s="26">
        <f>IFERROR(Tableau17[[#This Row],[2008-T1-LFN]]/Tableau17[[#This Row],[2008-T1-TOTAL]],"")</f>
        <v>4.3103448275862072E-2</v>
      </c>
      <c r="JC36" s="26">
        <f>IFERROR(Tableau17[[#This Row],[2008-T1-LMAJ]]/Tableau17[[#This Row],[2008-T1-TOTAL]],"")</f>
        <v>0.48275862068965519</v>
      </c>
      <c r="JD36" s="26">
        <f>IFERROR(Tableau17[[#This Row],[2008-T1-LUG]]/Tableau17[[#This Row],[2008-T1-TOTAL]],"")</f>
        <v>0.38362068965517243</v>
      </c>
      <c r="JE36" s="26">
        <f>IFERROR(Tableau17[[#This Row],[2008-T2-LFN]]/Tableau17[[#This Row],[2008-T2-TOTAL]],"")</f>
        <v>0</v>
      </c>
      <c r="JF36" s="26">
        <f>IFERROR(Tableau17[[#This Row],[2008-T2-LGC]]/Tableau17[[#This Row],[2008-T2-TOTAL]],"")</f>
        <v>0.44727272727272727</v>
      </c>
      <c r="JG36" s="26">
        <f>IFERROR(Tableau17[[#This Row],[2008-T2-LMAJ]]/Tableau17[[#This Row],[2008-T2-TOTAL]],"")</f>
        <v>0.55272727272727273</v>
      </c>
      <c r="JH36" s="26">
        <f>IFERROR(Tableau17[[#This Row],[2008-T2-LUG]]/Tableau17[[#This Row],[2008-T2-TOTAL]],"")</f>
        <v>0</v>
      </c>
      <c r="JI36" s="26">
        <f>IFERROR(Tableau17[[#This Row],[2014-T1-LDIV]]/Tableau17[[#This Row],[2014-T1-TOTAL]],"")</f>
        <v>1.0660980810234541E-2</v>
      </c>
      <c r="JJ36" s="26">
        <f>IFERROR(Tableau17[[#This Row],[2014-T1-LDVD]]/Tableau17[[#This Row],[2014-T1-TOTAL]],"")</f>
        <v>0</v>
      </c>
      <c r="JK36" s="26">
        <f>IFERROR(Tableau17[[#This Row],[2014-T1-LDVG]]/Tableau17[[#This Row],[2014-T1-TOTAL]],"")</f>
        <v>3.8379530916844352E-2</v>
      </c>
      <c r="JL36" s="26">
        <f>IFERROR(Tableau17[[#This Row],[2014-T1-LEXG]]/Tableau17[[#This Row],[2014-T1-TOTAL]],"")</f>
        <v>6.3965884861407248E-3</v>
      </c>
      <c r="JM36" s="26">
        <f>IFERROR(Tableau17[[#This Row],[2014-T1-LFG]]/Tableau17[[#This Row],[2014-T1-TOTAL]],"")</f>
        <v>8.7420042643923238E-2</v>
      </c>
      <c r="JN36" s="26">
        <f>IFERROR(Tableau17[[#This Row],[2014-T1-LFN]]/Tableau17[[#This Row],[2014-T1-TOTAL]],"")</f>
        <v>0.17910447761194029</v>
      </c>
      <c r="JO36" s="26">
        <f>IFERROR(Tableau17[[#This Row],[2014-T1-LUD]]/Tableau17[[#This Row],[2014-T1-TOTAL]],"")</f>
        <v>0.41791044776119401</v>
      </c>
      <c r="JP36" s="26">
        <f>IFERROR(Tableau17[[#This Row],[2014-T1-LUG]]/Tableau17[[#This Row],[2014-T1-TOTAL]],"")</f>
        <v>0.26012793176972282</v>
      </c>
      <c r="JQ36" s="26">
        <f>IFERROR(Tableau17[[#This Row],[2014-T2-LFN]]/Tableau17[[#This Row],[2014-T2-TOTAL]],"")</f>
        <v>0.15657620041753653</v>
      </c>
      <c r="JR36" s="26">
        <f>IFERROR(Tableau17[[#This Row],[2014-T2-LUD]]/Tableau17[[#This Row],[2014-T2-TOTAL]],"")</f>
        <v>0.46972860125260962</v>
      </c>
      <c r="JS36" s="26">
        <f>IFERROR(Tableau17[[#This Row],[2014-T2-LUG]]/Tableau17[[#This Row],[2014-T2-TOTAL]],"")</f>
        <v>0.37369519832985387</v>
      </c>
      <c r="JT36" s="26">
        <f>IFERROR(Tableau17[[#This Row],[2015-T1-BC-DIV]]/Tableau17[[#This Row],[2015-T1-TOTAL]],"")</f>
        <v>0</v>
      </c>
      <c r="JU36" s="26">
        <f>IFERROR(Tableau17[[#This Row],[2015-T1-BC-DLF]]/Tableau17[[#This Row],[2015-T1-TOTAL]],"")</f>
        <v>3.430079155672823E-2</v>
      </c>
      <c r="JV36" s="26">
        <f>IFERROR(Tableau17[[#This Row],[2015-T1-BC-DVD]]/Tableau17[[#This Row],[2015-T1-TOTAL]],"")</f>
        <v>1.3192612137203167E-2</v>
      </c>
      <c r="JW36" s="26">
        <f>IFERROR(Tableau17[[#This Row],[2015-T1-BC-DVG]]/Tableau17[[#This Row],[2015-T1-TOTAL]],"")</f>
        <v>0</v>
      </c>
      <c r="JX36" s="26">
        <f>IFERROR(Tableau17[[#This Row],[2015-T1-BC-FG]]/Tableau17[[#This Row],[2015-T1-TOTAL]],"")</f>
        <v>0.13720316622691292</v>
      </c>
      <c r="JY36" s="26">
        <f>IFERROR(Tableau17[[#This Row],[2015-T1-BC-FN]]/Tableau17[[#This Row],[2015-T1-TOTAL]],"")</f>
        <v>0.21899736147757257</v>
      </c>
      <c r="JZ36" s="26">
        <f>IFERROR(Tableau17[[#This Row],[2015-T1-BC-MDM]]/Tableau17[[#This Row],[2015-T1-TOTAL]],"")</f>
        <v>4.7493403693931395E-2</v>
      </c>
      <c r="KA36" s="26">
        <f>IFERROR(Tableau17[[#This Row],[2015-T1-BC-RDG]]/Tableau17[[#This Row],[2015-T1-TOTAL]],"")</f>
        <v>0</v>
      </c>
      <c r="KB36" s="26">
        <f>IFERROR(Tableau17[[#This Row],[2015-T1-BC-SOC]]/Tableau17[[#This Row],[2015-T1-TOTAL]],"")</f>
        <v>0</v>
      </c>
      <c r="KC36" s="26">
        <f>IFERROR(Tableau17[[#This Row],[2015-T1-BC-UD]]/Tableau17[[#This Row],[2015-T1-TOTAL]],"")</f>
        <v>0.35883905013192613</v>
      </c>
      <c r="KD36" s="26">
        <f>IFERROR(Tableau17[[#This Row],[2015-T1-BC-UG]]/Tableau17[[#This Row],[2015-T1-TOTAL]],"")</f>
        <v>0.18997361477572558</v>
      </c>
      <c r="KE36" s="26">
        <f>IFERROR(Tableau17[[#This Row],[2015-T1-BC-VEC]]/Tableau17[[#This Row],[2015-T1-TOTAL]],"")</f>
        <v>0</v>
      </c>
      <c r="KF36" s="26">
        <f>IFERROR(Tableau17[[#This Row],[2015-T2-BC-DVG]]/Tableau17[[#This Row],[2015-T2-TOTAL]],"")</f>
        <v>0</v>
      </c>
      <c r="KG36" s="26">
        <f>IFERROR(Tableau17[[#This Row],[2015-T2-BC-FN]]/Tableau17[[#This Row],[2015-T2-TOTAL]],"")</f>
        <v>0.30259365994236309</v>
      </c>
      <c r="KH36" s="26">
        <f>IFERROR(Tableau17[[#This Row],[2015-T2-BC-SOC]]/Tableau17[[#This Row],[2015-T2-TOTAL]],"")</f>
        <v>0</v>
      </c>
      <c r="KI36" s="26">
        <f>IFERROR(Tableau17[[#This Row],[2015-T2-BC-UD]]/Tableau17[[#This Row],[2015-T2-TOTAL]],"")</f>
        <v>0.69740634005763691</v>
      </c>
      <c r="KJ36" s="26">
        <f>IFERROR(Tableau17[[#This Row],[2015-T2-BC-UG]]/Tableau17[[#This Row],[2015-T2-TOTAL]],"")</f>
        <v>0</v>
      </c>
      <c r="KK36" s="26">
        <f>IFERROR(Tableau17[[#This Row],[2017 (L)-T1-COM]]/Tableau17[[#This Row],[2017 (L)-T1-TOTAL]],"")</f>
        <v>5.1685393258426963E-2</v>
      </c>
      <c r="KL36" s="26">
        <f>IFERROR(Tableau17[[#This Row],[2017 (L)-T1-DIV]]/Tableau17[[#This Row],[2017 (L)-T1-TOTAL]],"")</f>
        <v>8.988764044943821E-3</v>
      </c>
      <c r="KM36" s="26">
        <f>IFERROR(Tableau17[[#This Row],[2017 (L)-T1-DLF]]/Tableau17[[#This Row],[2017 (L)-T1-TOTAL]],"")</f>
        <v>1.5730337078651686E-2</v>
      </c>
      <c r="KN36" s="26">
        <f>IFERROR(Tableau17[[#This Row],[2017 (L)-T1-DVD]]/Tableau17[[#This Row],[2017 (L)-T1-TOTAL]],"")</f>
        <v>0</v>
      </c>
      <c r="KO36" s="26">
        <f>IFERROR(Tableau17[[#This Row],[2017 (L)-T1-DVG]]/Tableau17[[#This Row],[2017 (L)-T1-TOTAL]],"")</f>
        <v>0</v>
      </c>
      <c r="KP36" s="26">
        <f>IFERROR(Tableau17[[#This Row],[2017 (L)-T1-ECO]]/Tableau17[[#This Row],[2017 (L)-T1-TOTAL]],"")</f>
        <v>5.3932584269662923E-2</v>
      </c>
      <c r="KQ36" s="26">
        <f>IFERROR(Tableau17[[#This Row],[2017 (L)-T1-EXD]]/Tableau17[[#This Row],[2017 (L)-T1-TOTAL]],"")</f>
        <v>1.7977528089887642E-2</v>
      </c>
      <c r="KR36" s="26">
        <f>IFERROR(Tableau17[[#This Row],[2017 (L)-T1-EXG]]/Tableau17[[#This Row],[2017 (L)-T1-TOTAL]],"")</f>
        <v>2.2471910112359553E-3</v>
      </c>
      <c r="KS36" s="26">
        <f>IFERROR(Tableau17[[#This Row],[2017 (L)-T1-FI]]/Tableau17[[#This Row],[2017 (L)-T1-TOTAL]],"")</f>
        <v>0.16629213483146069</v>
      </c>
      <c r="KT36" s="26">
        <f>IFERROR(Tableau17[[#This Row],[2017 (L)-T1-FN]]/Tableau17[[#This Row],[2017 (L)-T1-TOTAL]],"")</f>
        <v>8.5393258426966295E-2</v>
      </c>
      <c r="KU36" s="26">
        <f>IFERROR(Tableau17[[#This Row],[2017 (L)-T1-LR]]/Tableau17[[#This Row],[2017 (L)-T1-TOTAL]],"")</f>
        <v>0.21348314606741572</v>
      </c>
      <c r="KV36" s="26">
        <f>IFERROR(Tableau17[[#This Row],[2017 (L)-T1-MDM]]/Tableau17[[#This Row],[2017 (L)-T1-TOTAL]],"")</f>
        <v>0</v>
      </c>
      <c r="KW36" s="26">
        <f>IFERROR(Tableau17[[#This Row],[2017 (L)-T1-RDG]]/Tableau17[[#This Row],[2017 (L)-T1-TOTAL]],"")</f>
        <v>0</v>
      </c>
      <c r="KX36" s="26">
        <f>IFERROR(Tableau17[[#This Row],[2017 (L)-T1-REG]]/Tableau17[[#This Row],[2017 (L)-T1-TOTAL]],"")</f>
        <v>2.2471910112359553E-3</v>
      </c>
      <c r="KY36" s="26">
        <f>IFERROR(Tableau17[[#This Row],[2017 (L)-T1-REM]]/Tableau17[[#This Row],[2017 (L)-T1-TOTAL]],"")</f>
        <v>0.34831460674157305</v>
      </c>
      <c r="KZ36" s="26">
        <f>IFERROR(Tableau17[[#This Row],[2017 (L)-T1-SOC]]/Tableau17[[#This Row],[2017 (L)-T1-TOTAL]],"")</f>
        <v>3.3707865168539325E-2</v>
      </c>
      <c r="LA36" s="26">
        <f>IFERROR(Tableau17[[#This Row],[2017 (L)-T1-UDI]]/Tableau17[[#This Row],[2017 (L)-T1-TOTAL]],"")</f>
        <v>0</v>
      </c>
      <c r="LB36" s="26">
        <f>IFERROR(Tableau17[[#This Row],[2017 (L)-T2-FI]]/Tableau17[[#This Row],[2017 (L)-T2-TOTAL]],"")</f>
        <v>0</v>
      </c>
      <c r="LC36" s="26">
        <f>IFERROR(Tableau17[[#This Row],[2017 (L)-T2-FN]]/Tableau17[[#This Row],[2017 (L)-T2-TOTAL]],"")</f>
        <v>0</v>
      </c>
      <c r="LD36" s="26">
        <f>IFERROR(Tableau17[[#This Row],[2017 (L)-T2-LR]]/Tableau17[[#This Row],[2017 (L)-T2-TOTAL]],"")</f>
        <v>0.41210374639769454</v>
      </c>
      <c r="LE36" s="26">
        <f>IFERROR(Tableau17[[#This Row],[2017 (L)-T2-MDM]]/Tableau17[[#This Row],[2017 (L)-T2-TOTAL]],"")</f>
        <v>0</v>
      </c>
      <c r="LF36" s="26">
        <f>IFERROR(Tableau17[[#This Row],[2017 (L)-T2-REM]]/Tableau17[[#This Row],[2017 (L)-T2-TOTAL]],"")</f>
        <v>0.58789625360230546</v>
      </c>
      <c r="LG36" s="26">
        <f>IFERROR(Tableau17[[#This Row],[2017-T1-ARTHAUD Nathalie]]/Tableau17[[#This Row],[2017-T1-TOTAL]],"")</f>
        <v>3.0395136778115501E-3</v>
      </c>
      <c r="LH36" s="26">
        <f>IFERROR(Tableau17[[#This Row],[2017-T1-ASSELINEAU Fran]]/Tableau17[[#This Row],[2017-T1-TOTAL]],"")</f>
        <v>3.0395136778115501E-3</v>
      </c>
      <c r="LI36" s="26">
        <f>IFERROR(Tableau17[[#This Row],[2017-T1-CHEMINADE Jacques]]/Tableau17[[#This Row],[2017-T1-TOTAL]],"")</f>
        <v>3.0395136778115501E-3</v>
      </c>
      <c r="LJ36" s="26">
        <f>IFERROR(Tableau17[[#This Row],[2017-T1-DUPONT-AIGNAN Nicolas]]/Tableau17[[#This Row],[2017-T1-TOTAL]],"")</f>
        <v>2.7355623100303952E-2</v>
      </c>
      <c r="LK36" s="26">
        <f>IFERROR(Tableau17[[#This Row],[2017-T1-FILLON Fran]]/Tableau17[[#This Row],[2017-T1-TOTAL]],"")</f>
        <v>0.2796352583586626</v>
      </c>
      <c r="LL36" s="26">
        <f>IFERROR(Tableau17[[#This Row],[2017-T1-HAMON Beno]]/Tableau17[[#This Row],[2017-T1-TOTAL]],"")</f>
        <v>4.7112462006079027E-2</v>
      </c>
      <c r="LM36" s="26">
        <f>IFERROR(Tableau17[[#This Row],[2017-T1-LASSALLE Jean]]/Tableau17[[#This Row],[2017-T1-TOTAL]],"")</f>
        <v>9.11854103343465E-3</v>
      </c>
      <c r="LN36" s="26">
        <f>IFERROR(Tableau17[[#This Row],[2017-T1-LE PEN Marine]]/Tableau17[[#This Row],[2017-T1-TOTAL]],"")</f>
        <v>0.14285714285714285</v>
      </c>
      <c r="LO36" s="26">
        <f>IFERROR(Tableau17[[#This Row],[2017-T1-M Jean-Luc]]/Tableau17[[#This Row],[2017-T1-TOTAL]],"")</f>
        <v>0.24012158054711247</v>
      </c>
      <c r="LP36" s="26">
        <f>IFERROR(Tableau17[[#This Row],[2017-T1-MACRON Emmanuel]]/Tableau17[[#This Row],[2017-T1-TOTAL]],"")</f>
        <v>0.23860182370820668</v>
      </c>
      <c r="LQ36" s="26">
        <f>IFERROR(Tableau17[[#This Row],[2017-T1-POUTOU Philippe]]/Tableau17[[#This Row],[2017-T1-TOTAL]],"")</f>
        <v>6.0790273556231003E-3</v>
      </c>
      <c r="LR36" s="26">
        <f>IFERROR(Tableau17[[#This Row],[2017-T2-LE PEN Marine]]/Tableau17[[#This Row],[2017-T2-TOTAL]],"")</f>
        <v>0.25932504440497334</v>
      </c>
      <c r="LS36" s="26">
        <f>IFERROR(Tableau17[[#This Row],[2017-T2-MACRON Emmanuel]]/Tableau17[[#This Row],[2017-T2-TOTAL]],"")</f>
        <v>0.74067495559502661</v>
      </c>
      <c r="LT36" s="26">
        <f>IFERROR(Tableau17[[#This Row],[2019-T1-ALEXANDRE Audric]]/Tableau17[[#This Row],[2019-T1-TOTAL]],"")</f>
        <v>0</v>
      </c>
      <c r="LU36" s="26">
        <f>IFERROR(Tableau17[[#This Row],[2019-T1-ARTHAUD Nathalie]]/Tableau17[[#This Row],[2019-T1-TOTAL]],"")</f>
        <v>4.6838407494145199E-3</v>
      </c>
      <c r="LV36" s="26">
        <f>IFERROR(Tableau17[[#This Row],[2019-T1-ASSELINEAU François]]/Tableau17[[#This Row],[2019-T1-TOTAL]],"")</f>
        <v>1.1709601873536301E-2</v>
      </c>
      <c r="LW36" s="26">
        <f>IFERROR(Tableau17[[#This Row],[2019-T1-AUBRY Manon]]/Tableau17[[#This Row],[2019-T1-TOTAL]],"")</f>
        <v>7.2599531615925056E-2</v>
      </c>
      <c r="LX36" s="26">
        <f>IFERROR(Tableau17[[#This Row],[2019-T1-AZERGUI Nagib]]/Tableau17[[#This Row],[2019-T1-TOTAL]],"")</f>
        <v>2.34192037470726E-3</v>
      </c>
      <c r="LY36" s="26">
        <f>IFERROR(Tableau17[[#This Row],[2019-T1-BARDELLA Jordan]]/Tableau17[[#This Row],[2019-T1-TOTAL]],"")</f>
        <v>0.19672131147540983</v>
      </c>
      <c r="LZ36" s="26">
        <f>IFERROR(Tableau17[[#This Row],[2019-T1-BELLAMY François-Xavier]]/Tableau17[[#This Row],[2019-T1-TOTAL]],"")</f>
        <v>0.10772833723653395</v>
      </c>
      <c r="MA36" s="26">
        <f>IFERROR(Tableau17[[#This Row],[2019-T1-BIDOU Olivier]]/Tableau17[[#This Row],[2019-T1-TOTAL]],"")</f>
        <v>2.34192037470726E-3</v>
      </c>
      <c r="MB36" s="26">
        <f>IFERROR(Tableau17[[#This Row],[2019-T1-BOURG Dominique]]/Tableau17[[#This Row],[2019-T1-TOTAL]],"")</f>
        <v>2.34192037470726E-3</v>
      </c>
      <c r="MC36" s="26">
        <f>IFERROR(Tableau17[[#This Row],[2019-T1-BROSSAT Ian]]/Tableau17[[#This Row],[2019-T1-TOTAL]],"")</f>
        <v>4.9180327868852458E-2</v>
      </c>
      <c r="MD36" s="26">
        <f>IFERROR(Tableau17[[#This Row],[2019-T1-CAILLAUD Sophie]]/Tableau17[[#This Row],[2019-T1-TOTAL]],"")</f>
        <v>0</v>
      </c>
      <c r="ME36" s="26">
        <f>IFERROR(Tableau17[[#This Row],[2019-T1-CAMUS Renaud]]/Tableau17[[#This Row],[2019-T1-TOTAL]],"")</f>
        <v>0</v>
      </c>
      <c r="MF36" s="26">
        <f>IFERROR(Tableau17[[#This Row],[2019-T1-CHALENÇON Christophe]]/Tableau17[[#This Row],[2019-T1-TOTAL]],"")</f>
        <v>0</v>
      </c>
      <c r="MG36" s="26">
        <f>IFERROR(Tableau17[[#This Row],[2019-T1-CORBET Cathy Denise Ginette]]/Tableau17[[#This Row],[2019-T1-TOTAL]],"")</f>
        <v>0</v>
      </c>
      <c r="MH36" s="26">
        <f>IFERROR(Tableau17[[#This Row],[2019-T1-DE PREVOISIN Robert]]/Tableau17[[#This Row],[2019-T1-TOTAL]],"")</f>
        <v>0</v>
      </c>
      <c r="MI36" s="26">
        <f>IFERROR(Tableau17[[#This Row],[2019-T1-DELFEL Thérèse]]/Tableau17[[#This Row],[2019-T1-TOTAL]],"")</f>
        <v>0</v>
      </c>
      <c r="MJ36" s="26">
        <f>IFERROR(Tableau17[[#This Row],[2019-T1-DIEUMEGARD Pierre]]/Tableau17[[#This Row],[2019-T1-TOTAL]],"")</f>
        <v>0</v>
      </c>
      <c r="MK36" s="26">
        <f>IFERROR(Tableau17[[#This Row],[2019-T1-DUPONT-AIGNAN Nicolas]]/Tableau17[[#This Row],[2019-T1-TOTAL]],"")</f>
        <v>1.6393442622950821E-2</v>
      </c>
      <c r="ML36" s="26">
        <f>IFERROR(Tableau17[[#This Row],[2019-T1-GERNIGON Yves]]/Tableau17[[#This Row],[2019-T1-TOTAL]],"")</f>
        <v>0</v>
      </c>
      <c r="MM36" s="26">
        <f>IFERROR(Tableau17[[#This Row],[2019-T1-GLUCKSMANN Raphaël]]/Tableau17[[#This Row],[2019-T1-TOTAL]],"")</f>
        <v>4.9180327868852458E-2</v>
      </c>
      <c r="MN36" s="26">
        <f>IFERROR(Tableau17[[#This Row],[2019-T1-HAMON Benoît]]/Tableau17[[#This Row],[2019-T1-TOTAL]],"")</f>
        <v>2.576112412177986E-2</v>
      </c>
      <c r="MO36" s="26">
        <f>IFERROR(Tableau17[[#This Row],[2019-T1-HELGEN Gilles]]/Tableau17[[#This Row],[2019-T1-TOTAL]],"")</f>
        <v>0</v>
      </c>
      <c r="MP36" s="26">
        <f>IFERROR(Tableau17[[#This Row],[2019-T1-JADOT Yannick]]/Tableau17[[#This Row],[2019-T1-TOTAL]],"")</f>
        <v>0.14988290398126464</v>
      </c>
      <c r="MQ36" s="26">
        <f>IFERROR(Tableau17[[#This Row],[2019-T1-LAGARDE Jean-Christophe]]/Tableau17[[#This Row],[2019-T1-TOTAL]],"")</f>
        <v>7.0257611241217799E-3</v>
      </c>
      <c r="MR36" s="26">
        <f>IFERROR(Tableau17[[#This Row],[2019-T1-LALANNE Francis]]/Tableau17[[#This Row],[2019-T1-TOTAL]],"")</f>
        <v>9.3676814988290398E-3</v>
      </c>
      <c r="MS36" s="26">
        <f>IFERROR(Tableau17[[#This Row],[2019-T1-LOISEAU Nathalie]]/Tableau17[[#This Row],[2019-T1-TOTAL]],"")</f>
        <v>0.29274004683840749</v>
      </c>
      <c r="MT36" s="26">
        <f>IFERROR(Tableau17[[#This Row],[2019-T1-MARIE Florie]]/Tableau17[[#This Row],[2019-T1-TOTAL]],"")</f>
        <v>0</v>
      </c>
      <c r="MU36" s="26">
        <f>IFERROR(Tableau17[[#This Row],[2008-T1-MACROEXTRDROITE]]/Tableau17[[#This Row],[2008-T1-MACROTOTALE]],"")</f>
        <v>4.3103448275862072E-2</v>
      </c>
      <c r="MV36" s="26">
        <f>IFERROR(Tableau17[[#This Row],[2008-T1-MACRODROITE]]/Tableau17[[#This Row],[2008-T1-MACROTOTALE]],"")</f>
        <v>0.53448275862068961</v>
      </c>
      <c r="MW36" s="26">
        <f>IFERROR(Tableau17[[#This Row],[2008-T1-MACROCENTRE]]/Tableau17[[#This Row],[2008-T1-MACROTOTALE]],"")</f>
        <v>0</v>
      </c>
      <c r="MX36" s="26">
        <f>IFERROR(Tableau17[[#This Row],[2008-T1-MACROGAUCHE]]/Tableau17[[#This Row],[2008-T1-MACROTOTALE]],"")</f>
        <v>0.42241379310344829</v>
      </c>
      <c r="MY36" s="26">
        <f>IFERROR(Tableau17[[#This Row],[2008-T1-MACROAUTRE]]/Tableau17[[#This Row],[2008-T1-MACROTOTALE]],"")</f>
        <v>0</v>
      </c>
      <c r="MZ36" s="26">
        <f>IFERROR(Tableau17[[#This Row],[2008-T2-MACROEXTRDROITE]]/Tableau17[[#This Row],[2008-T2-MACROTOTALE]],"")</f>
        <v>0</v>
      </c>
      <c r="NA36" s="26">
        <f>IFERROR(Tableau17[[#This Row],[2008-T2-MACRODROITE]]/Tableau17[[#This Row],[2008-T2-MACROTOTALE]],"")</f>
        <v>0.55272727272727273</v>
      </c>
      <c r="NB36" s="26">
        <f>IFERROR(Tableau17[[#This Row],[2008-T2-MACROCENTRE]]/Tableau17[[#This Row],[2008-T2-MACROTOTALE]],"")</f>
        <v>0</v>
      </c>
      <c r="NC36" s="26">
        <f>IFERROR(Tableau17[[#This Row],[2008-T2-MACROGAUCHE]]/Tableau17[[#This Row],[2008-T2-MACROTOTALE]],"")</f>
        <v>0.44727272727272727</v>
      </c>
      <c r="ND36" s="26">
        <f>IFERROR(Tableau17[[#This Row],[2008-T2-MACROAUTRE]]/Tableau17[[#This Row],[2008-T2-MACROTOTALE]],"")</f>
        <v>0</v>
      </c>
      <c r="NE36" s="26">
        <f>IFERROR(Tableau17[[#This Row],[2014-T1-MACROEXTRDROITE]]/Tableau17[[#This Row],[2014-T1-MACROTOTALE]],"")</f>
        <v>0.17910447761194029</v>
      </c>
      <c r="NF36" s="26">
        <f>IFERROR(Tableau17[[#This Row],[2014-T1-MACRODROITE]]/Tableau17[[#This Row],[2014-T1-MACROTOTALE]],"")</f>
        <v>0.41791044776119401</v>
      </c>
      <c r="NG36" s="26">
        <f>IFERROR(Tableau17[[#This Row],[2014-T1-MACROCENTRE]]/Tableau17[[#This Row],[2014-T1-MACROTOTALE]],"")</f>
        <v>1.0660980810234541E-2</v>
      </c>
      <c r="NH36" s="26">
        <f>IFERROR(Tableau17[[#This Row],[2014-T1-MACROGAUCHE]]/Tableau17[[#This Row],[2014-T1-MACROTOTALE]],"")</f>
        <v>0.39232409381663114</v>
      </c>
      <c r="NI36" s="26">
        <f>IFERROR(Tableau17[[#This Row],[2014-T1-MACROAUTRE]]/Tableau17[[#This Row],[2014-T1-MACROTOTALE]],"")</f>
        <v>0</v>
      </c>
      <c r="NJ36" s="26">
        <f>IFERROR(Tableau17[[#This Row],[2014-T2-MACROEXTRDROITE]]/Tableau17[[#This Row],[2014-T2-MACROTOTALE]],"")</f>
        <v>0.15657620041753653</v>
      </c>
      <c r="NK36" s="26">
        <f>IFERROR(Tableau17[[#This Row],[2014-T2-MACRODROITE]]/Tableau17[[#This Row],[2014-T2-MACROTOTALE]],"")</f>
        <v>0.46972860125260962</v>
      </c>
      <c r="NL36" s="26">
        <f>IFERROR(Tableau17[[#This Row],[2014-T2-MACROCENTRE]]/Tableau17[[#This Row],[2014-T2-MACROTOTALE]],"")</f>
        <v>0</v>
      </c>
      <c r="NM36" s="26">
        <f>IFERROR(Tableau17[[#This Row],[2014-T2-MACROGAUCHE]]/Tableau17[[#This Row],[2014-T2-MACROTOTALE]],"")</f>
        <v>0.37369519832985387</v>
      </c>
      <c r="NN36" s="26">
        <f>IFERROR(Tableau17[[#This Row],[2014-T2-MACROAUTRE]]/Tableau17[[#This Row],[2014-T2-MACROTOTALE]],"")</f>
        <v>0</v>
      </c>
      <c r="NO36" s="26">
        <f>IFERROR( Tableau17[[#This Row],[2015-T1-MACROEXTRDROITE]]/Tableau17[[#This Row],[2015-T1-MACROTOTALE]],"")</f>
        <v>0.25329815303430081</v>
      </c>
      <c r="NP36" s="26">
        <f>IFERROR(Tableau17[[#This Row],[2015-T1-MACRODROITE]]/Tableau17[[#This Row],[2015-T1-MACROTOTALE]],"")</f>
        <v>0.37203166226912932</v>
      </c>
      <c r="NQ36" s="26">
        <f>IFERROR(Tableau17[[#This Row],[2015-T1-MACROCENTRE]]/Tableau17[[#This Row],[2015-T1-MACROTOTALE]],"")</f>
        <v>4.7493403693931395E-2</v>
      </c>
      <c r="NR36" s="26">
        <f>IFERROR(Tableau17[[#This Row],[2015-T1-MACROGAUCHE]]/Tableau17[[#This Row],[2015-T1-MACROTOTALE]],"")</f>
        <v>0.32717678100263853</v>
      </c>
      <c r="NS36" s="26">
        <f>IFERROR(Tableau17[[#This Row],[2015-T1-MACROAUTRE]]/Tableau17[[#This Row],[2015-T1-MACROTOTALE]],"")</f>
        <v>0</v>
      </c>
      <c r="NT36" s="26">
        <f>IFERROR(Tableau17[[#This Row],[2015-T2-MACROEXTRDROITE]]/Tableau17[[#This Row],[2015-T2-MACROTOTALE]],"")</f>
        <v>0.30259365994236309</v>
      </c>
      <c r="NU36" s="26">
        <f>IFERROR(Tableau17[[#This Row],[2015-T2-MACRODROITE]]/Tableau17[[#This Row],[2015-T2-MACROTOTALE]],"")</f>
        <v>0.69740634005763691</v>
      </c>
      <c r="NV36" s="26">
        <f>IFERROR(Tableau17[[#This Row],[2015-T2-MACROCENTRE]]/Tableau17[[#This Row],[2015-T2-MACROTOTALE]],"")</f>
        <v>0</v>
      </c>
      <c r="NW36" s="26">
        <f>IFERROR(Tableau17[[#This Row],[2015-T2-MACROGAUCHE]]/Tableau17[[#This Row],[2015-T2-MACROTOTALE]],"")</f>
        <v>0</v>
      </c>
      <c r="NX36" s="26">
        <f>IFERROR(Tableau17[[#This Row],[2015-T2-MACROAUTRE]]/Tableau17[[#This Row],[2015-T2-MACROTOTALE]],"")</f>
        <v>0</v>
      </c>
      <c r="NY36" s="26">
        <f>IFERROR(Tableau17[[#This Row],[2017-T1-MACROEXTRDROITE]]/Tableau17[[#This Row],[2017-T1-MACROTOTALE]],"")</f>
        <v>0.17629179331306991</v>
      </c>
      <c r="NZ36" s="26">
        <f>IFERROR(Tableau17[[#This Row],[2017-T1-MACRODROITE]]/Tableau17[[#This Row],[2017-T1-MACROTOTALE]],"")</f>
        <v>0.2796352583586626</v>
      </c>
      <c r="OA36" s="26">
        <f>IFERROR(Tableau17[[#This Row],[2017-T1-MACROCENTRE]]/Tableau17[[#This Row],[2017-T1-MACROTOTALE]],"")</f>
        <v>0.23860182370820668</v>
      </c>
      <c r="OB36" s="26">
        <f>IFERROR(Tableau17[[#This Row],[2017-T1-MACROGAUCHE]]/Tableau17[[#This Row],[2017-T1-MACROTOTALE]],"")</f>
        <v>0.29635258358662614</v>
      </c>
      <c r="OC36" s="26">
        <f>IFERROR(Tableau17[[#This Row],[2017-T1-MACROAUTRE]]/Tableau17[[#This Row],[2017-T1-MACROTOTALE]],"")</f>
        <v>9.11854103343465E-3</v>
      </c>
      <c r="OD36" s="26">
        <f>IFERROR(Tableau17[[#This Row],[2017-T2-MACROEXTRDROITE]]/Tableau17[[#This Row],[2017-T2-MACROTOTALE]],"")</f>
        <v>0.25932504440497334</v>
      </c>
      <c r="OE36" s="26">
        <f>IFERROR(Tableau17[[#This Row],[2017-T2-MACRODROITE]]/Tableau17[[#This Row],[2017-T2-MACROTOTALE]],"")</f>
        <v>0</v>
      </c>
      <c r="OF36" s="26">
        <f>IFERROR(Tableau17[[#This Row],[2017-T2-MACROCENTRE]]/Tableau17[[#This Row],[2017-T2-MACROTOTALE]],"")</f>
        <v>0.74067495559502661</v>
      </c>
      <c r="OG36" s="26">
        <f>IFERROR(Tableau17[[#This Row],[2017-T2-MACROGAUCHE]]/Tableau17[[#This Row],[2017-T2-MACROTOTALE]],"")</f>
        <v>0</v>
      </c>
      <c r="OH36" s="26">
        <f>IFERROR(Tableau17[[#This Row],[2017-T2-MACROAUTRE]]/Tableau17[[#This Row],[2017-T2-MACROTOTALE]],"")</f>
        <v>0</v>
      </c>
      <c r="OI36" s="26">
        <f>IFERROR(Tableau17[[#This Row],[2019-T1-MACROEXTRDROITE]]/Tableau17[[#This Row],[2019-T1-MACROTOTALE]],"")</f>
        <v>0.22935779816513763</v>
      </c>
      <c r="OJ36" s="26">
        <f>IFERROR(Tableau17[[#This Row],[2019-T1-MACRODROITE]]/Tableau17[[#This Row],[2019-T1-MACROTOTALE]],"")</f>
        <v>0.11238532110091744</v>
      </c>
      <c r="OK36" s="26">
        <f>IFERROR(Tableau17[[#This Row],[2019-T1-MACROCENTRE]]/Tableau17[[#This Row],[2019-T1-MACROTOTALE]],"")</f>
        <v>0.28669724770642202</v>
      </c>
      <c r="OL36" s="26">
        <f>IFERROR(Tableau17[[#This Row],[2019-T1-MACROGAUCHE]]/Tableau17[[#This Row],[2019-T1-MACROTOTALE]],"")</f>
        <v>0.34403669724770641</v>
      </c>
      <c r="OM36" s="26">
        <f>IFERROR(Tableau17[[#This Row],[2019-T1-MACROAUTRE]]/Tableau17[[#This Row],[2019-T1-MACROTOTALE]],"")</f>
        <v>2.7522935779816515E-2</v>
      </c>
      <c r="ON36" s="26">
        <f>IFERROR(Tableau17[[#This Row],[2020-T1-MACROEXTRDROITE]]/Tableau17[[#This Row],[2020-T1-MACROTOTALE]],"")</f>
        <v>0.1235632183908046</v>
      </c>
      <c r="OO36" s="26">
        <f>IFERROR(Tableau17[[#This Row],[2020-T1-MACRODROITE]]/Tableau17[[#This Row],[2020-T1-MACROTOTALE]],"")</f>
        <v>0.32183908045977011</v>
      </c>
      <c r="OP36" s="26">
        <f>IFERROR(Tableau17[[#This Row],[2020-T1-MACROCENTRE]]/Tableau17[[#This Row],[2020-T1-MACROTOTALE]],"")</f>
        <v>8.9080459770114945E-2</v>
      </c>
      <c r="OQ36" s="26">
        <f>IFERROR(Tableau17[[#This Row],[2020-T1-MACROGAUCHE]]/Tableau17[[#This Row],[2020-T1-MACROTOTALE]],"")</f>
        <v>0.46551724137931033</v>
      </c>
      <c r="OR36" s="26">
        <f>IFERROR(Tableau17[[#This Row],[2020-T1-MACROAUTRE]]/Tableau17[[#This Row],[2020-T1-MACROTOTALE]],"")</f>
        <v>0</v>
      </c>
      <c r="OS36" s="26">
        <f>IFERROR(Tableau17[[#This Row],[2017 (L)-T1-MACROEXTRDROITE]]/Tableau17[[#This Row],[2017 (L)-T1-MACROTOTALE]],"")</f>
        <v>0.11910112359550562</v>
      </c>
      <c r="OT36" s="26">
        <f>IFERROR(Tableau17[[#This Row],[2017 (L)-T1-MACRODROITE]]/Tableau17[[#This Row],[2017 (L)-T1-MACROTOTALE]],"")</f>
        <v>0.21348314606741572</v>
      </c>
      <c r="OU36" s="26">
        <f>IFERROR(Tableau17[[#This Row],[2017 (L)-T1-MACROCENTRE]]/Tableau17[[#This Row],[2017 (L)-T1-MACROTOTALE]],"")</f>
        <v>0.34831460674157305</v>
      </c>
      <c r="OV36" s="26">
        <f>IFERROR(Tableau17[[#This Row],[2017 (L)-T1-MACROGAUCHE]]/Tableau17[[#This Row],[2017 (L)-T1-MACROTOTALE]],"")</f>
        <v>0.30786516853932583</v>
      </c>
      <c r="OW36" s="26">
        <f>IFERROR(Tableau17[[#This Row],[2017 (L)-T1-MACROAUTRE]]/Tableau17[[#This Row],[2017 (L)-T1-MACROTOTALE]],"")</f>
        <v>1.1235955056179775E-2</v>
      </c>
      <c r="OX36" s="26">
        <f>IFERROR(Tableau17[[#This Row],[2017 (L)-T2-MACROEXTRDROITE]]/Tableau17[[#This Row],[2017 (L)-T2-MACROTOTALE]],"")</f>
        <v>0</v>
      </c>
      <c r="OY36" s="26">
        <f>IFERROR(Tableau17[[#This Row],[2017 (L)-T2-MACRODROITE]]/Tableau17[[#This Row],[2017 (L)-T2-MACROTOTALE]],"")</f>
        <v>0.41210374639769454</v>
      </c>
      <c r="OZ36" s="26">
        <f>IFERROR(Tableau17[[#This Row],[2017 (L)-T2-MACROCENTRE]]/Tableau17[[#This Row],[2017 (L)-T2-MACROTOTALE]],"")</f>
        <v>0.58789625360230546</v>
      </c>
      <c r="PA36" s="26">
        <f>IFERROR(Tableau17[[#This Row],[2017 (L)-T2-MACROGAUCHE]]/Tableau17[[#This Row],[2017 (L)-T2-MACROTOTALE]],"")</f>
        <v>0</v>
      </c>
      <c r="PB36" s="26">
        <f>IFERROR(Tableau17[[#This Row],[2017 (L)-T2-MACROAUTRE]]/Tableau17[[#This Row],[2017 (L)-T2-MACROTOTALE]],"")</f>
        <v>0</v>
      </c>
      <c r="PC36" s="26">
        <f>IFERROR(Tableau17[[#This Row],[2008_T1_PROCUS]]/Tableau17[[#This Row],[2008_T1_INSCRITS]],0)</f>
        <v>2.3752969121140142E-2</v>
      </c>
      <c r="PD36" s="26">
        <f>IFERROR(Tableau17[[#This Row],[2008_T2_PROCUS]]/Tableau17[[#This Row],[2008_T2_INSCRITS]],0)</f>
        <v>1.4268727705112961E-2</v>
      </c>
      <c r="PE36" s="26">
        <f>Tableau17[[#This Row],[2014_T1_PROCUS]]/Tableau17[[#This Row],[2014_T1_INSCRITS]]</f>
        <v>2.2673031026252982E-2</v>
      </c>
      <c r="PF36" s="26">
        <f>IFERROR(Tableau17[[#This Row],[2014_T2_PROCUS]]/Tableau17[[#This Row],[2014_T2_INSCRITS]],0)</f>
        <v>1.5513126491646777E-2</v>
      </c>
    </row>
    <row r="37" spans="1:422" x14ac:dyDescent="0.2">
      <c r="A37" s="1">
        <v>3</v>
      </c>
      <c r="B37" s="1" t="s">
        <v>252</v>
      </c>
      <c r="C37" s="1" t="s">
        <v>300</v>
      </c>
      <c r="D37" s="1" t="s">
        <v>300</v>
      </c>
      <c r="E37" s="1">
        <v>452</v>
      </c>
      <c r="F37" s="1">
        <v>5.3968150000000001</v>
      </c>
      <c r="G37" s="1">
        <v>43.302528000000002</v>
      </c>
      <c r="H37" s="3">
        <v>1037</v>
      </c>
      <c r="I37" s="3">
        <v>185</v>
      </c>
      <c r="L37" s="1">
        <v>81</v>
      </c>
      <c r="M37" s="1">
        <v>11</v>
      </c>
      <c r="O37" s="1">
        <v>1</v>
      </c>
      <c r="P37" s="1">
        <v>36</v>
      </c>
      <c r="Q37" s="1">
        <v>32</v>
      </c>
      <c r="R37" s="1">
        <v>39</v>
      </c>
      <c r="S37" s="1">
        <v>211</v>
      </c>
      <c r="T37" s="1">
        <v>41</v>
      </c>
      <c r="U37" s="1">
        <v>452</v>
      </c>
      <c r="V37" s="1">
        <v>1063</v>
      </c>
      <c r="W37" s="1">
        <v>662</v>
      </c>
      <c r="X37" s="1">
        <v>24</v>
      </c>
      <c r="Y37" s="2">
        <v>0.62276575999999995</v>
      </c>
      <c r="Z37" s="1">
        <v>1062</v>
      </c>
      <c r="AA37" s="1">
        <v>684</v>
      </c>
      <c r="AB37" s="1">
        <v>23</v>
      </c>
      <c r="AC37" s="2">
        <v>0.64406779999999997</v>
      </c>
      <c r="AD37" s="1">
        <v>1037</v>
      </c>
      <c r="AE37" s="1">
        <v>460</v>
      </c>
      <c r="AF37" s="2">
        <v>0.44358726999999998</v>
      </c>
      <c r="AG37" s="1">
        <f t="shared" si="0"/>
        <v>185</v>
      </c>
      <c r="AH37" s="1">
        <v>1034</v>
      </c>
      <c r="AI37" s="1">
        <v>660</v>
      </c>
      <c r="AJ37" s="1">
        <v>14</v>
      </c>
      <c r="AK37" s="2">
        <v>0.63829787000000004</v>
      </c>
      <c r="AL37" s="1">
        <v>1034</v>
      </c>
      <c r="AM37" s="1">
        <v>701</v>
      </c>
      <c r="AN37" s="1">
        <v>23</v>
      </c>
      <c r="AO37" s="2">
        <v>0.67794971000000004</v>
      </c>
      <c r="AP37" s="1">
        <v>1064</v>
      </c>
      <c r="AQ37" s="1">
        <v>549</v>
      </c>
      <c r="AR37" s="2">
        <v>0.51597744000000001</v>
      </c>
      <c r="AS37" s="1">
        <v>1063</v>
      </c>
      <c r="AT37" s="1">
        <v>555</v>
      </c>
      <c r="AU37" s="2">
        <v>0.52210723999999997</v>
      </c>
      <c r="AV37" s="1">
        <v>1035</v>
      </c>
      <c r="AW37" s="1">
        <v>563</v>
      </c>
      <c r="AX37" s="2">
        <v>0.54396135000000001</v>
      </c>
      <c r="AY37" s="1">
        <v>1035</v>
      </c>
      <c r="AZ37" s="1">
        <v>464</v>
      </c>
      <c r="BA37" s="2">
        <v>0.44830917999999997</v>
      </c>
      <c r="BB37" s="1">
        <v>1034</v>
      </c>
      <c r="BC37" s="1">
        <v>813</v>
      </c>
      <c r="BD37" s="2">
        <v>0.78626691999999998</v>
      </c>
      <c r="BE37" s="1">
        <v>1034</v>
      </c>
      <c r="BF37" s="1">
        <v>756</v>
      </c>
      <c r="BG37" s="2">
        <v>0.73114120000000005</v>
      </c>
      <c r="BH37" s="1">
        <v>1025</v>
      </c>
      <c r="BI37" s="1">
        <v>559</v>
      </c>
      <c r="BJ37" s="2">
        <v>0.54536585000000004</v>
      </c>
      <c r="BK37" s="1">
        <v>45</v>
      </c>
      <c r="BL37" s="1">
        <v>5</v>
      </c>
      <c r="BM37" s="1">
        <v>3</v>
      </c>
      <c r="BN37" s="1">
        <v>42</v>
      </c>
      <c r="BO37" s="1">
        <v>35</v>
      </c>
      <c r="BP37" s="1">
        <v>290</v>
      </c>
      <c r="BQ37" s="1">
        <v>228</v>
      </c>
      <c r="BR37" s="1">
        <v>648</v>
      </c>
      <c r="BT37" s="1">
        <v>313</v>
      </c>
      <c r="BU37" s="1">
        <v>372</v>
      </c>
      <c r="BW37" s="1">
        <v>685</v>
      </c>
      <c r="BX37" s="1">
        <v>9</v>
      </c>
      <c r="BY37" s="1">
        <v>4</v>
      </c>
      <c r="BZ37" s="1">
        <v>45</v>
      </c>
      <c r="CB37" s="1">
        <v>45</v>
      </c>
      <c r="CC37" s="1">
        <v>73</v>
      </c>
      <c r="CD37" s="1">
        <v>281</v>
      </c>
      <c r="CE37" s="1">
        <v>192</v>
      </c>
      <c r="CF37" s="1">
        <v>649</v>
      </c>
      <c r="CG37" s="1">
        <v>69</v>
      </c>
      <c r="CH37" s="1">
        <v>338</v>
      </c>
      <c r="CI37" s="1">
        <v>263</v>
      </c>
      <c r="CJ37" s="1">
        <v>670</v>
      </c>
      <c r="CK37" s="1">
        <v>18</v>
      </c>
      <c r="CL37" s="1">
        <v>7</v>
      </c>
      <c r="CM37" s="1">
        <v>8</v>
      </c>
      <c r="CN37" s="1">
        <v>33</v>
      </c>
      <c r="CO37" s="1">
        <v>49</v>
      </c>
      <c r="CP37" s="1">
        <v>116</v>
      </c>
      <c r="CQ37" s="1">
        <v>19</v>
      </c>
      <c r="CT37" s="1">
        <v>143</v>
      </c>
      <c r="CU37" s="1">
        <v>143</v>
      </c>
      <c r="CW37" s="1">
        <v>536</v>
      </c>
      <c r="CY37" s="1">
        <v>182</v>
      </c>
      <c r="DB37" s="1">
        <v>326</v>
      </c>
      <c r="DC37" s="1">
        <v>508</v>
      </c>
      <c r="DD37" s="1">
        <v>15</v>
      </c>
      <c r="DE37" s="1">
        <v>4</v>
      </c>
      <c r="DF37" s="1">
        <v>2</v>
      </c>
      <c r="DG37" s="1">
        <v>17</v>
      </c>
      <c r="DH37" s="1">
        <v>0</v>
      </c>
      <c r="DI37" s="1">
        <v>54</v>
      </c>
      <c r="DK37" s="1">
        <v>3</v>
      </c>
      <c r="DL37" s="1">
        <v>122</v>
      </c>
      <c r="DN37" s="1">
        <v>80</v>
      </c>
      <c r="DP37" s="1">
        <v>7</v>
      </c>
      <c r="DQ37" s="1">
        <v>2</v>
      </c>
      <c r="DR37" s="1">
        <v>190</v>
      </c>
      <c r="DU37" s="1">
        <v>496</v>
      </c>
      <c r="DV37" s="1">
        <v>227</v>
      </c>
      <c r="DZ37" s="1">
        <v>212</v>
      </c>
      <c r="EA37" s="1">
        <v>439</v>
      </c>
      <c r="EB37" s="1">
        <v>5</v>
      </c>
      <c r="EC37" s="1">
        <v>5</v>
      </c>
      <c r="ED37" s="1">
        <v>3</v>
      </c>
      <c r="EE37" s="1">
        <v>16</v>
      </c>
      <c r="EF37" s="1">
        <v>164</v>
      </c>
      <c r="EG37" s="1">
        <v>80</v>
      </c>
      <c r="EH37" s="1">
        <v>5</v>
      </c>
      <c r="EI37" s="1">
        <v>117</v>
      </c>
      <c r="EJ37" s="1">
        <v>200</v>
      </c>
      <c r="EK37" s="1">
        <v>202</v>
      </c>
      <c r="EL37" s="1">
        <v>4</v>
      </c>
      <c r="EM37" s="1">
        <v>801</v>
      </c>
      <c r="EN37" s="1">
        <v>168</v>
      </c>
      <c r="EO37" s="1">
        <v>517</v>
      </c>
      <c r="EP37" s="1">
        <v>685</v>
      </c>
      <c r="EQ37" s="1">
        <v>0</v>
      </c>
      <c r="ER37" s="1">
        <v>4</v>
      </c>
      <c r="ES37" s="1">
        <v>6</v>
      </c>
      <c r="ET37" s="1">
        <v>50</v>
      </c>
      <c r="EU37" s="1">
        <v>2</v>
      </c>
      <c r="EV37" s="1">
        <v>87</v>
      </c>
      <c r="EW37" s="1">
        <v>28</v>
      </c>
      <c r="EX37" s="1">
        <v>1</v>
      </c>
      <c r="EY37" s="1">
        <v>8</v>
      </c>
      <c r="EZ37" s="1">
        <v>20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1</v>
      </c>
      <c r="FG37" s="1">
        <v>3</v>
      </c>
      <c r="FH37" s="1">
        <v>9</v>
      </c>
      <c r="FI37" s="1">
        <v>0</v>
      </c>
      <c r="FJ37" s="1">
        <v>44</v>
      </c>
      <c r="FK37" s="1">
        <v>34</v>
      </c>
      <c r="FL37" s="1">
        <v>0</v>
      </c>
      <c r="FM37" s="1">
        <v>117</v>
      </c>
      <c r="FN37" s="1">
        <v>4</v>
      </c>
      <c r="FO37" s="1">
        <v>0</v>
      </c>
      <c r="FP37" s="1">
        <v>121</v>
      </c>
      <c r="FQ37" s="1">
        <v>1</v>
      </c>
      <c r="FR37" s="1">
        <f>SUM(Tableau17[[#This Row],[2019-T1-ALEXANDRE Audric]:[2019-T1-MARIE Florie]])</f>
        <v>540</v>
      </c>
      <c r="FS37" s="1">
        <v>38</v>
      </c>
      <c r="FT37" s="1">
        <v>340</v>
      </c>
      <c r="FU37" s="1">
        <v>0</v>
      </c>
      <c r="FV37" s="1">
        <v>270</v>
      </c>
      <c r="FW37" s="1">
        <v>0</v>
      </c>
      <c r="FX37" s="1">
        <v>648</v>
      </c>
      <c r="FY37" s="1">
        <v>0</v>
      </c>
      <c r="FZ37" s="1">
        <v>372</v>
      </c>
      <c r="GA37" s="1">
        <v>0</v>
      </c>
      <c r="GB37" s="1">
        <v>313</v>
      </c>
      <c r="GC37" s="1">
        <v>0</v>
      </c>
      <c r="GD37" s="1">
        <v>685</v>
      </c>
      <c r="GE37" s="1">
        <v>73</v>
      </c>
      <c r="GF37" s="1">
        <v>285</v>
      </c>
      <c r="GG37" s="1">
        <v>9</v>
      </c>
      <c r="GH37" s="1">
        <v>282</v>
      </c>
      <c r="GI37" s="1">
        <v>0</v>
      </c>
      <c r="GJ37" s="1">
        <v>649</v>
      </c>
      <c r="GK37" s="1">
        <v>69</v>
      </c>
      <c r="GL37" s="1">
        <v>338</v>
      </c>
      <c r="GM37" s="1">
        <v>0</v>
      </c>
      <c r="GN37" s="1">
        <v>263</v>
      </c>
      <c r="GO37" s="1">
        <v>0</v>
      </c>
      <c r="GP37" s="1">
        <v>670</v>
      </c>
      <c r="GQ37" s="1">
        <v>123</v>
      </c>
      <c r="GR37" s="1">
        <v>151</v>
      </c>
      <c r="GS37" s="1">
        <v>19</v>
      </c>
      <c r="GT37" s="1">
        <v>225</v>
      </c>
      <c r="GU37" s="1">
        <v>18</v>
      </c>
      <c r="GV37" s="1">
        <v>536</v>
      </c>
      <c r="GW37" s="1">
        <v>182</v>
      </c>
      <c r="GX37" s="1">
        <v>0</v>
      </c>
      <c r="GY37" s="1">
        <v>0</v>
      </c>
      <c r="GZ37" s="1">
        <v>326</v>
      </c>
      <c r="HA37" s="1">
        <v>0</v>
      </c>
      <c r="HB37" s="1">
        <v>508</v>
      </c>
      <c r="HC37" s="1">
        <v>141</v>
      </c>
      <c r="HD37" s="1">
        <v>164</v>
      </c>
      <c r="HE37" s="1">
        <v>202</v>
      </c>
      <c r="HF37" s="1">
        <v>289</v>
      </c>
      <c r="HG37" s="1">
        <v>5</v>
      </c>
      <c r="HH37" s="1">
        <v>801</v>
      </c>
      <c r="HI37" s="1">
        <v>168</v>
      </c>
      <c r="HJ37" s="1">
        <v>0</v>
      </c>
      <c r="HK37" s="1">
        <v>517</v>
      </c>
      <c r="HL37" s="1">
        <v>0</v>
      </c>
      <c r="HM37" s="1">
        <v>0</v>
      </c>
      <c r="HN37" s="1">
        <v>685</v>
      </c>
      <c r="HO37" s="1">
        <v>103</v>
      </c>
      <c r="HP37" s="1">
        <v>32</v>
      </c>
      <c r="HQ37" s="1">
        <v>121</v>
      </c>
      <c r="HR37" s="1">
        <v>269</v>
      </c>
      <c r="HS37" s="1">
        <v>22</v>
      </c>
      <c r="HT37" s="1">
        <v>547</v>
      </c>
      <c r="HU37" s="1">
        <v>39</v>
      </c>
      <c r="HV37" s="1">
        <v>117</v>
      </c>
      <c r="HW37" s="1">
        <v>32</v>
      </c>
      <c r="HX37" s="1">
        <v>264</v>
      </c>
      <c r="HY37" s="1">
        <v>0</v>
      </c>
      <c r="HZ37" s="1">
        <v>452</v>
      </c>
      <c r="IA37" s="1">
        <v>2</v>
      </c>
      <c r="IB37" s="1">
        <v>97</v>
      </c>
      <c r="IC37" s="1">
        <v>190</v>
      </c>
      <c r="ID37" s="1">
        <v>201</v>
      </c>
      <c r="IE37" s="1">
        <v>6</v>
      </c>
      <c r="IF37" s="1">
        <v>496</v>
      </c>
      <c r="IG37" s="1">
        <v>0</v>
      </c>
      <c r="IH37" s="1">
        <v>0</v>
      </c>
      <c r="II37" s="1">
        <v>212</v>
      </c>
      <c r="IJ37" s="1">
        <v>227</v>
      </c>
      <c r="IK37" s="1">
        <v>0</v>
      </c>
      <c r="IL37" s="1">
        <v>439</v>
      </c>
      <c r="IM37" s="26">
        <f>IFERROR(Tableau17[[#This Row],[LDIV]]/Tableau17[[#This Row],[Total général]],"")</f>
        <v>0</v>
      </c>
      <c r="IN37" s="26">
        <f>IFERROR(Tableau17[[#This Row],[LDVC]]/Tableau17[[#This Row],[Total général]],"")</f>
        <v>0</v>
      </c>
      <c r="IO37" s="26">
        <f>IFERROR(Tableau17[[#This Row],[LDVD]]/Tableau17[[#This Row],[Total général]],"")</f>
        <v>0.17920353982300885</v>
      </c>
      <c r="IP37" s="26">
        <f>IFERROR(Tableau17[[#This Row],[LDVG]]/Tableau17[[#This Row],[Total général]],"")</f>
        <v>2.4336283185840708E-2</v>
      </c>
      <c r="IQ37" s="26">
        <f>IFERROR(Tableau17[[#This Row],[LEXD]]/Tableau17[[#This Row],[Total général]],"")</f>
        <v>0</v>
      </c>
      <c r="IR37" s="26">
        <f>IFERROR(Tableau17[[#This Row],[LEXG]]/Tableau17[[#This Row],[Total général]],"")</f>
        <v>2.2123893805309734E-3</v>
      </c>
      <c r="IS37" s="26">
        <f>IFERROR(Tableau17[[#This Row],[LLR]]/Tableau17[[#This Row],[Total général]],"")</f>
        <v>7.9646017699115043E-2</v>
      </c>
      <c r="IT37" s="26">
        <f>IFERROR(Tableau17[[#This Row],[LREM]]/Tableau17[[#This Row],[Total général]],"")</f>
        <v>7.0796460176991149E-2</v>
      </c>
      <c r="IU37" s="26">
        <f>IFERROR(Tableau17[[#This Row],[LRN]]/Tableau17[[#This Row],[Total général]],"")</f>
        <v>8.628318584070796E-2</v>
      </c>
      <c r="IV37" s="26">
        <f>IFERROR(Tableau17[[#This Row],[LUG]]/Tableau17[[#This Row],[Total général]],"")</f>
        <v>0.4668141592920354</v>
      </c>
      <c r="IW37" s="26">
        <f>IFERROR(Tableau17[[#This Row],[LVEC]]/Tableau17[[#This Row],[Total général]],"")</f>
        <v>9.0707964601769914E-2</v>
      </c>
      <c r="IX37" s="26">
        <f>IFERROR(Tableau17[[#This Row],[2008-T1-LCMD]]/Tableau17[[#This Row],[2008-T1-TOTAL]],"")</f>
        <v>6.9444444444444448E-2</v>
      </c>
      <c r="IY37" s="26">
        <f>IFERROR(Tableau17[[#This Row],[2008-T1-LDVD]]/Tableau17[[#This Row],[2008-T1-TOTAL]],"")</f>
        <v>7.716049382716049E-3</v>
      </c>
      <c r="IZ37" s="26">
        <f>IFERROR(Tableau17[[#This Row],[2008-T1-LEXD]]/Tableau17[[#This Row],[2008-T1-TOTAL]],"")</f>
        <v>4.6296296296296294E-3</v>
      </c>
      <c r="JA37" s="26">
        <f>IFERROR(Tableau17[[#This Row],[2008-T1-LEXG]]/Tableau17[[#This Row],[2008-T1-TOTAL]],"")</f>
        <v>6.4814814814814811E-2</v>
      </c>
      <c r="JB37" s="26">
        <f>IFERROR(Tableau17[[#This Row],[2008-T1-LFN]]/Tableau17[[#This Row],[2008-T1-TOTAL]],"")</f>
        <v>5.4012345679012343E-2</v>
      </c>
      <c r="JC37" s="26">
        <f>IFERROR(Tableau17[[#This Row],[2008-T1-LMAJ]]/Tableau17[[#This Row],[2008-T1-TOTAL]],"")</f>
        <v>0.44753086419753085</v>
      </c>
      <c r="JD37" s="26">
        <f>IFERROR(Tableau17[[#This Row],[2008-T1-LUG]]/Tableau17[[#This Row],[2008-T1-TOTAL]],"")</f>
        <v>0.35185185185185186</v>
      </c>
      <c r="JE37" s="26">
        <f>IFERROR(Tableau17[[#This Row],[2008-T2-LFN]]/Tableau17[[#This Row],[2008-T2-TOTAL]],"")</f>
        <v>0</v>
      </c>
      <c r="JF37" s="26">
        <f>IFERROR(Tableau17[[#This Row],[2008-T2-LGC]]/Tableau17[[#This Row],[2008-T2-TOTAL]],"")</f>
        <v>0.45693430656934308</v>
      </c>
      <c r="JG37" s="26">
        <f>IFERROR(Tableau17[[#This Row],[2008-T2-LMAJ]]/Tableau17[[#This Row],[2008-T2-TOTAL]],"")</f>
        <v>0.54306569343065692</v>
      </c>
      <c r="JH37" s="26">
        <f>IFERROR(Tableau17[[#This Row],[2008-T2-LUG]]/Tableau17[[#This Row],[2008-T2-TOTAL]],"")</f>
        <v>0</v>
      </c>
      <c r="JI37" s="26">
        <f>IFERROR(Tableau17[[#This Row],[2014-T1-LDIV]]/Tableau17[[#This Row],[2014-T1-TOTAL]],"")</f>
        <v>1.386748844375963E-2</v>
      </c>
      <c r="JJ37" s="26">
        <f>IFERROR(Tableau17[[#This Row],[2014-T1-LDVD]]/Tableau17[[#This Row],[2014-T1-TOTAL]],"")</f>
        <v>6.1633281972265025E-3</v>
      </c>
      <c r="JK37" s="26">
        <f>IFERROR(Tableau17[[#This Row],[2014-T1-LDVG]]/Tableau17[[#This Row],[2014-T1-TOTAL]],"")</f>
        <v>6.9337442218798145E-2</v>
      </c>
      <c r="JL37" s="26">
        <f>IFERROR(Tableau17[[#This Row],[2014-T1-LEXG]]/Tableau17[[#This Row],[2014-T1-TOTAL]],"")</f>
        <v>0</v>
      </c>
      <c r="JM37" s="26">
        <f>IFERROR(Tableau17[[#This Row],[2014-T1-LFG]]/Tableau17[[#This Row],[2014-T1-TOTAL]],"")</f>
        <v>6.9337442218798145E-2</v>
      </c>
      <c r="JN37" s="26">
        <f>IFERROR(Tableau17[[#This Row],[2014-T1-LFN]]/Tableau17[[#This Row],[2014-T1-TOTAL]],"")</f>
        <v>0.11248073959938366</v>
      </c>
      <c r="JO37" s="26">
        <f>IFERROR(Tableau17[[#This Row],[2014-T1-LUD]]/Tableau17[[#This Row],[2014-T1-TOTAL]],"")</f>
        <v>0.43297380585516176</v>
      </c>
      <c r="JP37" s="26">
        <f>IFERROR(Tableau17[[#This Row],[2014-T1-LUG]]/Tableau17[[#This Row],[2014-T1-TOTAL]],"")</f>
        <v>0.29583975346687214</v>
      </c>
      <c r="JQ37" s="26">
        <f>IFERROR(Tableau17[[#This Row],[2014-T2-LFN]]/Tableau17[[#This Row],[2014-T2-TOTAL]],"")</f>
        <v>0.10298507462686567</v>
      </c>
      <c r="JR37" s="26">
        <f>IFERROR(Tableau17[[#This Row],[2014-T2-LUD]]/Tableau17[[#This Row],[2014-T2-TOTAL]],"")</f>
        <v>0.5044776119402985</v>
      </c>
      <c r="JS37" s="26">
        <f>IFERROR(Tableau17[[#This Row],[2014-T2-LUG]]/Tableau17[[#This Row],[2014-T2-TOTAL]],"")</f>
        <v>0.39253731343283582</v>
      </c>
      <c r="JT37" s="26">
        <f>IFERROR(Tableau17[[#This Row],[2015-T1-BC-DIV]]/Tableau17[[#This Row],[2015-T1-TOTAL]],"")</f>
        <v>3.3582089552238806E-2</v>
      </c>
      <c r="JU37" s="26">
        <f>IFERROR(Tableau17[[#This Row],[2015-T1-BC-DLF]]/Tableau17[[#This Row],[2015-T1-TOTAL]],"")</f>
        <v>1.3059701492537313E-2</v>
      </c>
      <c r="JV37" s="26">
        <f>IFERROR(Tableau17[[#This Row],[2015-T1-BC-DVD]]/Tableau17[[#This Row],[2015-T1-TOTAL]],"")</f>
        <v>1.4925373134328358E-2</v>
      </c>
      <c r="JW37" s="26">
        <f>IFERROR(Tableau17[[#This Row],[2015-T1-BC-DVG]]/Tableau17[[#This Row],[2015-T1-TOTAL]],"")</f>
        <v>6.1567164179104475E-2</v>
      </c>
      <c r="JX37" s="26">
        <f>IFERROR(Tableau17[[#This Row],[2015-T1-BC-FG]]/Tableau17[[#This Row],[2015-T1-TOTAL]],"")</f>
        <v>9.1417910447761194E-2</v>
      </c>
      <c r="JY37" s="26">
        <f>IFERROR(Tableau17[[#This Row],[2015-T1-BC-FN]]/Tableau17[[#This Row],[2015-T1-TOTAL]],"")</f>
        <v>0.21641791044776118</v>
      </c>
      <c r="JZ37" s="26">
        <f>IFERROR(Tableau17[[#This Row],[2015-T1-BC-MDM]]/Tableau17[[#This Row],[2015-T1-TOTAL]],"")</f>
        <v>3.5447761194029849E-2</v>
      </c>
      <c r="KA37" s="26">
        <f>IFERROR(Tableau17[[#This Row],[2015-T1-BC-RDG]]/Tableau17[[#This Row],[2015-T1-TOTAL]],"")</f>
        <v>0</v>
      </c>
      <c r="KB37" s="26">
        <f>IFERROR(Tableau17[[#This Row],[2015-T1-BC-SOC]]/Tableau17[[#This Row],[2015-T1-TOTAL]],"")</f>
        <v>0</v>
      </c>
      <c r="KC37" s="26">
        <f>IFERROR(Tableau17[[#This Row],[2015-T1-BC-UD]]/Tableau17[[#This Row],[2015-T1-TOTAL]],"")</f>
        <v>0.26679104477611942</v>
      </c>
      <c r="KD37" s="26">
        <f>IFERROR(Tableau17[[#This Row],[2015-T1-BC-UG]]/Tableau17[[#This Row],[2015-T1-TOTAL]],"")</f>
        <v>0.26679104477611942</v>
      </c>
      <c r="KE37" s="26">
        <f>IFERROR(Tableau17[[#This Row],[2015-T1-BC-VEC]]/Tableau17[[#This Row],[2015-T1-TOTAL]],"")</f>
        <v>0</v>
      </c>
      <c r="KF37" s="26">
        <f>IFERROR(Tableau17[[#This Row],[2015-T2-BC-DVG]]/Tableau17[[#This Row],[2015-T2-TOTAL]],"")</f>
        <v>0</v>
      </c>
      <c r="KG37" s="26">
        <f>IFERROR(Tableau17[[#This Row],[2015-T2-BC-FN]]/Tableau17[[#This Row],[2015-T2-TOTAL]],"")</f>
        <v>0.35826771653543305</v>
      </c>
      <c r="KH37" s="26">
        <f>IFERROR(Tableau17[[#This Row],[2015-T2-BC-SOC]]/Tableau17[[#This Row],[2015-T2-TOTAL]],"")</f>
        <v>0</v>
      </c>
      <c r="KI37" s="26">
        <f>IFERROR(Tableau17[[#This Row],[2015-T2-BC-UD]]/Tableau17[[#This Row],[2015-T2-TOTAL]],"")</f>
        <v>0</v>
      </c>
      <c r="KJ37" s="26">
        <f>IFERROR(Tableau17[[#This Row],[2015-T2-BC-UG]]/Tableau17[[#This Row],[2015-T2-TOTAL]],"")</f>
        <v>0.6417322834645669</v>
      </c>
      <c r="KK37" s="26">
        <f>IFERROR(Tableau17[[#This Row],[2017 (L)-T1-COM]]/Tableau17[[#This Row],[2017 (L)-T1-TOTAL]],"")</f>
        <v>3.0241935483870969E-2</v>
      </c>
      <c r="KL37" s="26">
        <f>IFERROR(Tableau17[[#This Row],[2017 (L)-T1-DIV]]/Tableau17[[#This Row],[2017 (L)-T1-TOTAL]],"")</f>
        <v>8.0645161290322578E-3</v>
      </c>
      <c r="KM37" s="26">
        <f>IFERROR(Tableau17[[#This Row],[2017 (L)-T1-DLF]]/Tableau17[[#This Row],[2017 (L)-T1-TOTAL]],"")</f>
        <v>4.0322580645161289E-3</v>
      </c>
      <c r="KN37" s="26">
        <f>IFERROR(Tableau17[[#This Row],[2017 (L)-T1-DVD]]/Tableau17[[#This Row],[2017 (L)-T1-TOTAL]],"")</f>
        <v>3.4274193548387094E-2</v>
      </c>
      <c r="KO37" s="26">
        <f>IFERROR(Tableau17[[#This Row],[2017 (L)-T1-DVG]]/Tableau17[[#This Row],[2017 (L)-T1-TOTAL]],"")</f>
        <v>0</v>
      </c>
      <c r="KP37" s="26">
        <f>IFERROR(Tableau17[[#This Row],[2017 (L)-T1-ECO]]/Tableau17[[#This Row],[2017 (L)-T1-TOTAL]],"")</f>
        <v>0.10887096774193548</v>
      </c>
      <c r="KQ37" s="26">
        <f>IFERROR(Tableau17[[#This Row],[2017 (L)-T1-EXD]]/Tableau17[[#This Row],[2017 (L)-T1-TOTAL]],"")</f>
        <v>0</v>
      </c>
      <c r="KR37" s="26">
        <f>IFERROR(Tableau17[[#This Row],[2017 (L)-T1-EXG]]/Tableau17[[#This Row],[2017 (L)-T1-TOTAL]],"")</f>
        <v>6.0483870967741934E-3</v>
      </c>
      <c r="KS37" s="26">
        <f>IFERROR(Tableau17[[#This Row],[2017 (L)-T1-FI]]/Tableau17[[#This Row],[2017 (L)-T1-TOTAL]],"")</f>
        <v>0.24596774193548387</v>
      </c>
      <c r="KT37" s="26">
        <f>IFERROR(Tableau17[[#This Row],[2017 (L)-T1-FN]]/Tableau17[[#This Row],[2017 (L)-T1-TOTAL]],"")</f>
        <v>0</v>
      </c>
      <c r="KU37" s="26">
        <f>IFERROR(Tableau17[[#This Row],[2017 (L)-T1-LR]]/Tableau17[[#This Row],[2017 (L)-T1-TOTAL]],"")</f>
        <v>0.16129032258064516</v>
      </c>
      <c r="KV37" s="26">
        <f>IFERROR(Tableau17[[#This Row],[2017 (L)-T1-MDM]]/Tableau17[[#This Row],[2017 (L)-T1-TOTAL]],"")</f>
        <v>0</v>
      </c>
      <c r="KW37" s="26">
        <f>IFERROR(Tableau17[[#This Row],[2017 (L)-T1-RDG]]/Tableau17[[#This Row],[2017 (L)-T1-TOTAL]],"")</f>
        <v>1.4112903225806451E-2</v>
      </c>
      <c r="KX37" s="26">
        <f>IFERROR(Tableau17[[#This Row],[2017 (L)-T1-REG]]/Tableau17[[#This Row],[2017 (L)-T1-TOTAL]],"")</f>
        <v>4.0322580645161289E-3</v>
      </c>
      <c r="KY37" s="26">
        <f>IFERROR(Tableau17[[#This Row],[2017 (L)-T1-REM]]/Tableau17[[#This Row],[2017 (L)-T1-TOTAL]],"")</f>
        <v>0.38306451612903225</v>
      </c>
      <c r="KZ37" s="26">
        <f>IFERROR(Tableau17[[#This Row],[2017 (L)-T1-SOC]]/Tableau17[[#This Row],[2017 (L)-T1-TOTAL]],"")</f>
        <v>0</v>
      </c>
      <c r="LA37" s="26">
        <f>IFERROR(Tableau17[[#This Row],[2017 (L)-T1-UDI]]/Tableau17[[#This Row],[2017 (L)-T1-TOTAL]],"")</f>
        <v>0</v>
      </c>
      <c r="LB37" s="26">
        <f>IFERROR(Tableau17[[#This Row],[2017 (L)-T2-FI]]/Tableau17[[#This Row],[2017 (L)-T2-TOTAL]],"")</f>
        <v>0.51708428246013671</v>
      </c>
      <c r="LC37" s="26">
        <f>IFERROR(Tableau17[[#This Row],[2017 (L)-T2-FN]]/Tableau17[[#This Row],[2017 (L)-T2-TOTAL]],"")</f>
        <v>0</v>
      </c>
      <c r="LD37" s="26">
        <f>IFERROR(Tableau17[[#This Row],[2017 (L)-T2-LR]]/Tableau17[[#This Row],[2017 (L)-T2-TOTAL]],"")</f>
        <v>0</v>
      </c>
      <c r="LE37" s="26">
        <f>IFERROR(Tableau17[[#This Row],[2017 (L)-T2-MDM]]/Tableau17[[#This Row],[2017 (L)-T2-TOTAL]],"")</f>
        <v>0</v>
      </c>
      <c r="LF37" s="26">
        <f>IFERROR(Tableau17[[#This Row],[2017 (L)-T2-REM]]/Tableau17[[#This Row],[2017 (L)-T2-TOTAL]],"")</f>
        <v>0.48291571753986334</v>
      </c>
      <c r="LG37" s="26">
        <f>IFERROR(Tableau17[[#This Row],[2017-T1-ARTHAUD Nathalie]]/Tableau17[[#This Row],[2017-T1-TOTAL]],"")</f>
        <v>6.2421972534332081E-3</v>
      </c>
      <c r="LH37" s="26">
        <f>IFERROR(Tableau17[[#This Row],[2017-T1-ASSELINEAU Fran]]/Tableau17[[#This Row],[2017-T1-TOTAL]],"")</f>
        <v>6.2421972534332081E-3</v>
      </c>
      <c r="LI37" s="26">
        <f>IFERROR(Tableau17[[#This Row],[2017-T1-CHEMINADE Jacques]]/Tableau17[[#This Row],[2017-T1-TOTAL]],"")</f>
        <v>3.7453183520599251E-3</v>
      </c>
      <c r="LJ37" s="26">
        <f>IFERROR(Tableau17[[#This Row],[2017-T1-DUPONT-AIGNAN Nicolas]]/Tableau17[[#This Row],[2017-T1-TOTAL]],"")</f>
        <v>1.9975031210986267E-2</v>
      </c>
      <c r="LK37" s="26">
        <f>IFERROR(Tableau17[[#This Row],[2017-T1-FILLON Fran]]/Tableau17[[#This Row],[2017-T1-TOTAL]],"")</f>
        <v>0.20474406991260924</v>
      </c>
      <c r="LL37" s="26">
        <f>IFERROR(Tableau17[[#This Row],[2017-T1-HAMON Beno]]/Tableau17[[#This Row],[2017-T1-TOTAL]],"")</f>
        <v>9.987515605493133E-2</v>
      </c>
      <c r="LM37" s="26">
        <f>IFERROR(Tableau17[[#This Row],[2017-T1-LASSALLE Jean]]/Tableau17[[#This Row],[2017-T1-TOTAL]],"")</f>
        <v>6.2421972534332081E-3</v>
      </c>
      <c r="LN37" s="26">
        <f>IFERROR(Tableau17[[#This Row],[2017-T1-LE PEN Marine]]/Tableau17[[#This Row],[2017-T1-TOTAL]],"")</f>
        <v>0.14606741573033707</v>
      </c>
      <c r="LO37" s="26">
        <f>IFERROR(Tableau17[[#This Row],[2017-T1-M Jean-Luc]]/Tableau17[[#This Row],[2017-T1-TOTAL]],"")</f>
        <v>0.24968789013732834</v>
      </c>
      <c r="LP37" s="26">
        <f>IFERROR(Tableau17[[#This Row],[2017-T1-MACRON Emmanuel]]/Tableau17[[#This Row],[2017-T1-TOTAL]],"")</f>
        <v>0.25218476903870163</v>
      </c>
      <c r="LQ37" s="26">
        <f>IFERROR(Tableau17[[#This Row],[2017-T1-POUTOU Philippe]]/Tableau17[[#This Row],[2017-T1-TOTAL]],"")</f>
        <v>4.9937578027465668E-3</v>
      </c>
      <c r="LR37" s="26">
        <f>IFERROR(Tableau17[[#This Row],[2017-T2-LE PEN Marine]]/Tableau17[[#This Row],[2017-T2-TOTAL]],"")</f>
        <v>0.24525547445255474</v>
      </c>
      <c r="LS37" s="26">
        <f>IFERROR(Tableau17[[#This Row],[2017-T2-MACRON Emmanuel]]/Tableau17[[#This Row],[2017-T2-TOTAL]],"")</f>
        <v>0.75474452554744531</v>
      </c>
      <c r="LT37" s="26">
        <f>IFERROR(Tableau17[[#This Row],[2019-T1-ALEXANDRE Audric]]/Tableau17[[#This Row],[2019-T1-TOTAL]],"")</f>
        <v>0</v>
      </c>
      <c r="LU37" s="26">
        <f>IFERROR(Tableau17[[#This Row],[2019-T1-ARTHAUD Nathalie]]/Tableau17[[#This Row],[2019-T1-TOTAL]],"")</f>
        <v>7.4074074074074077E-3</v>
      </c>
      <c r="LV37" s="26">
        <f>IFERROR(Tableau17[[#This Row],[2019-T1-ASSELINEAU François]]/Tableau17[[#This Row],[2019-T1-TOTAL]],"")</f>
        <v>1.1111111111111112E-2</v>
      </c>
      <c r="LW37" s="26">
        <f>IFERROR(Tableau17[[#This Row],[2019-T1-AUBRY Manon]]/Tableau17[[#This Row],[2019-T1-TOTAL]],"")</f>
        <v>9.2592592592592587E-2</v>
      </c>
      <c r="LX37" s="26">
        <f>IFERROR(Tableau17[[#This Row],[2019-T1-AZERGUI Nagib]]/Tableau17[[#This Row],[2019-T1-TOTAL]],"")</f>
        <v>3.7037037037037038E-3</v>
      </c>
      <c r="LY37" s="26">
        <f>IFERROR(Tableau17[[#This Row],[2019-T1-BARDELLA Jordan]]/Tableau17[[#This Row],[2019-T1-TOTAL]],"")</f>
        <v>0.16111111111111112</v>
      </c>
      <c r="LZ37" s="26">
        <f>IFERROR(Tableau17[[#This Row],[2019-T1-BELLAMY François-Xavier]]/Tableau17[[#This Row],[2019-T1-TOTAL]],"")</f>
        <v>5.185185185185185E-2</v>
      </c>
      <c r="MA37" s="26">
        <f>IFERROR(Tableau17[[#This Row],[2019-T1-BIDOU Olivier]]/Tableau17[[#This Row],[2019-T1-TOTAL]],"")</f>
        <v>1.8518518518518519E-3</v>
      </c>
      <c r="MB37" s="26">
        <f>IFERROR(Tableau17[[#This Row],[2019-T1-BOURG Dominique]]/Tableau17[[#This Row],[2019-T1-TOTAL]],"")</f>
        <v>1.4814814814814815E-2</v>
      </c>
      <c r="MC37" s="26">
        <f>IFERROR(Tableau17[[#This Row],[2019-T1-BROSSAT Ian]]/Tableau17[[#This Row],[2019-T1-TOTAL]],"")</f>
        <v>3.7037037037037035E-2</v>
      </c>
      <c r="MD37" s="26">
        <f>IFERROR(Tableau17[[#This Row],[2019-T1-CAILLAUD Sophie]]/Tableau17[[#This Row],[2019-T1-TOTAL]],"")</f>
        <v>0</v>
      </c>
      <c r="ME37" s="26">
        <f>IFERROR(Tableau17[[#This Row],[2019-T1-CAMUS Renaud]]/Tableau17[[#This Row],[2019-T1-TOTAL]],"")</f>
        <v>0</v>
      </c>
      <c r="MF37" s="26">
        <f>IFERROR(Tableau17[[#This Row],[2019-T1-CHALENÇON Christophe]]/Tableau17[[#This Row],[2019-T1-TOTAL]],"")</f>
        <v>0</v>
      </c>
      <c r="MG37" s="26">
        <f>IFERROR(Tableau17[[#This Row],[2019-T1-CORBET Cathy Denise Ginette]]/Tableau17[[#This Row],[2019-T1-TOTAL]],"")</f>
        <v>0</v>
      </c>
      <c r="MH37" s="26">
        <f>IFERROR(Tableau17[[#This Row],[2019-T1-DE PREVOISIN Robert]]/Tableau17[[#This Row],[2019-T1-TOTAL]],"")</f>
        <v>0</v>
      </c>
      <c r="MI37" s="26">
        <f>IFERROR(Tableau17[[#This Row],[2019-T1-DELFEL Thérèse]]/Tableau17[[#This Row],[2019-T1-TOTAL]],"")</f>
        <v>1.8518518518518519E-3</v>
      </c>
      <c r="MJ37" s="26">
        <f>IFERROR(Tableau17[[#This Row],[2019-T1-DIEUMEGARD Pierre]]/Tableau17[[#This Row],[2019-T1-TOTAL]],"")</f>
        <v>5.5555555555555558E-3</v>
      </c>
      <c r="MK37" s="26">
        <f>IFERROR(Tableau17[[#This Row],[2019-T1-DUPONT-AIGNAN Nicolas]]/Tableau17[[#This Row],[2019-T1-TOTAL]],"")</f>
        <v>1.6666666666666666E-2</v>
      </c>
      <c r="ML37" s="26">
        <f>IFERROR(Tableau17[[#This Row],[2019-T1-GERNIGON Yves]]/Tableau17[[#This Row],[2019-T1-TOTAL]],"")</f>
        <v>0</v>
      </c>
      <c r="MM37" s="26">
        <f>IFERROR(Tableau17[[#This Row],[2019-T1-GLUCKSMANN Raphaël]]/Tableau17[[#This Row],[2019-T1-TOTAL]],"")</f>
        <v>8.1481481481481488E-2</v>
      </c>
      <c r="MN37" s="26">
        <f>IFERROR(Tableau17[[#This Row],[2019-T1-HAMON Benoît]]/Tableau17[[#This Row],[2019-T1-TOTAL]],"")</f>
        <v>6.2962962962962957E-2</v>
      </c>
      <c r="MO37" s="26">
        <f>IFERROR(Tableau17[[#This Row],[2019-T1-HELGEN Gilles]]/Tableau17[[#This Row],[2019-T1-TOTAL]],"")</f>
        <v>0</v>
      </c>
      <c r="MP37" s="26">
        <f>IFERROR(Tableau17[[#This Row],[2019-T1-JADOT Yannick]]/Tableau17[[#This Row],[2019-T1-TOTAL]],"")</f>
        <v>0.21666666666666667</v>
      </c>
      <c r="MQ37" s="26">
        <f>IFERROR(Tableau17[[#This Row],[2019-T1-LAGARDE Jean-Christophe]]/Tableau17[[#This Row],[2019-T1-TOTAL]],"")</f>
        <v>7.4074074074074077E-3</v>
      </c>
      <c r="MR37" s="26">
        <f>IFERROR(Tableau17[[#This Row],[2019-T1-LALANNE Francis]]/Tableau17[[#This Row],[2019-T1-TOTAL]],"")</f>
        <v>0</v>
      </c>
      <c r="MS37" s="26">
        <f>IFERROR(Tableau17[[#This Row],[2019-T1-LOISEAU Nathalie]]/Tableau17[[#This Row],[2019-T1-TOTAL]],"")</f>
        <v>0.22407407407407406</v>
      </c>
      <c r="MT37" s="26">
        <f>IFERROR(Tableau17[[#This Row],[2019-T1-MARIE Florie]]/Tableau17[[#This Row],[2019-T1-TOTAL]],"")</f>
        <v>1.8518518518518519E-3</v>
      </c>
      <c r="MU37" s="26">
        <f>IFERROR(Tableau17[[#This Row],[2008-T1-MACROEXTRDROITE]]/Tableau17[[#This Row],[2008-T1-MACROTOTALE]],"")</f>
        <v>5.8641975308641972E-2</v>
      </c>
      <c r="MV37" s="26">
        <f>IFERROR(Tableau17[[#This Row],[2008-T1-MACRODROITE]]/Tableau17[[#This Row],[2008-T1-MACROTOTALE]],"")</f>
        <v>0.52469135802469136</v>
      </c>
      <c r="MW37" s="26">
        <f>IFERROR(Tableau17[[#This Row],[2008-T1-MACROCENTRE]]/Tableau17[[#This Row],[2008-T1-MACROTOTALE]],"")</f>
        <v>0</v>
      </c>
      <c r="MX37" s="26">
        <f>IFERROR(Tableau17[[#This Row],[2008-T1-MACROGAUCHE]]/Tableau17[[#This Row],[2008-T1-MACROTOTALE]],"")</f>
        <v>0.41666666666666669</v>
      </c>
      <c r="MY37" s="26">
        <f>IFERROR(Tableau17[[#This Row],[2008-T1-MACROAUTRE]]/Tableau17[[#This Row],[2008-T1-MACROTOTALE]],"")</f>
        <v>0</v>
      </c>
      <c r="MZ37" s="26">
        <f>IFERROR(Tableau17[[#This Row],[2008-T2-MACROEXTRDROITE]]/Tableau17[[#This Row],[2008-T2-MACROTOTALE]],"")</f>
        <v>0</v>
      </c>
      <c r="NA37" s="26">
        <f>IFERROR(Tableau17[[#This Row],[2008-T2-MACRODROITE]]/Tableau17[[#This Row],[2008-T2-MACROTOTALE]],"")</f>
        <v>0.54306569343065692</v>
      </c>
      <c r="NB37" s="26">
        <f>IFERROR(Tableau17[[#This Row],[2008-T2-MACROCENTRE]]/Tableau17[[#This Row],[2008-T2-MACROTOTALE]],"")</f>
        <v>0</v>
      </c>
      <c r="NC37" s="26">
        <f>IFERROR(Tableau17[[#This Row],[2008-T2-MACROGAUCHE]]/Tableau17[[#This Row],[2008-T2-MACROTOTALE]],"")</f>
        <v>0.45693430656934308</v>
      </c>
      <c r="ND37" s="26">
        <f>IFERROR(Tableau17[[#This Row],[2008-T2-MACROAUTRE]]/Tableau17[[#This Row],[2008-T2-MACROTOTALE]],"")</f>
        <v>0</v>
      </c>
      <c r="NE37" s="26">
        <f>IFERROR(Tableau17[[#This Row],[2014-T1-MACROEXTRDROITE]]/Tableau17[[#This Row],[2014-T1-MACROTOTALE]],"")</f>
        <v>0.11248073959938366</v>
      </c>
      <c r="NF37" s="26">
        <f>IFERROR(Tableau17[[#This Row],[2014-T1-MACRODROITE]]/Tableau17[[#This Row],[2014-T1-MACROTOTALE]],"")</f>
        <v>0.4391371340523883</v>
      </c>
      <c r="NG37" s="26">
        <f>IFERROR(Tableau17[[#This Row],[2014-T1-MACROCENTRE]]/Tableau17[[#This Row],[2014-T1-MACROTOTALE]],"")</f>
        <v>1.386748844375963E-2</v>
      </c>
      <c r="NH37" s="26">
        <f>IFERROR(Tableau17[[#This Row],[2014-T1-MACROGAUCHE]]/Tableau17[[#This Row],[2014-T1-MACROTOTALE]],"")</f>
        <v>0.43451463790446843</v>
      </c>
      <c r="NI37" s="26">
        <f>IFERROR(Tableau17[[#This Row],[2014-T1-MACROAUTRE]]/Tableau17[[#This Row],[2014-T1-MACROTOTALE]],"")</f>
        <v>0</v>
      </c>
      <c r="NJ37" s="26">
        <f>IFERROR(Tableau17[[#This Row],[2014-T2-MACROEXTRDROITE]]/Tableau17[[#This Row],[2014-T2-MACROTOTALE]],"")</f>
        <v>0.10298507462686567</v>
      </c>
      <c r="NK37" s="26">
        <f>IFERROR(Tableau17[[#This Row],[2014-T2-MACRODROITE]]/Tableau17[[#This Row],[2014-T2-MACROTOTALE]],"")</f>
        <v>0.5044776119402985</v>
      </c>
      <c r="NL37" s="26">
        <f>IFERROR(Tableau17[[#This Row],[2014-T2-MACROCENTRE]]/Tableau17[[#This Row],[2014-T2-MACROTOTALE]],"")</f>
        <v>0</v>
      </c>
      <c r="NM37" s="26">
        <f>IFERROR(Tableau17[[#This Row],[2014-T2-MACROGAUCHE]]/Tableau17[[#This Row],[2014-T2-MACROTOTALE]],"")</f>
        <v>0.39253731343283582</v>
      </c>
      <c r="NN37" s="26">
        <f>IFERROR(Tableau17[[#This Row],[2014-T2-MACROAUTRE]]/Tableau17[[#This Row],[2014-T2-MACROTOTALE]],"")</f>
        <v>0</v>
      </c>
      <c r="NO37" s="26">
        <f>IFERROR( Tableau17[[#This Row],[2015-T1-MACROEXTRDROITE]]/Tableau17[[#This Row],[2015-T1-MACROTOTALE]],"")</f>
        <v>0.2294776119402985</v>
      </c>
      <c r="NP37" s="26">
        <f>IFERROR(Tableau17[[#This Row],[2015-T1-MACRODROITE]]/Tableau17[[#This Row],[2015-T1-MACROTOTALE]],"")</f>
        <v>0.28171641791044777</v>
      </c>
      <c r="NQ37" s="26">
        <f>IFERROR(Tableau17[[#This Row],[2015-T1-MACROCENTRE]]/Tableau17[[#This Row],[2015-T1-MACROTOTALE]],"")</f>
        <v>3.5447761194029849E-2</v>
      </c>
      <c r="NR37" s="26">
        <f>IFERROR(Tableau17[[#This Row],[2015-T1-MACROGAUCHE]]/Tableau17[[#This Row],[2015-T1-MACROTOTALE]],"")</f>
        <v>0.41977611940298509</v>
      </c>
      <c r="NS37" s="26">
        <f>IFERROR(Tableau17[[#This Row],[2015-T1-MACROAUTRE]]/Tableau17[[#This Row],[2015-T1-MACROTOTALE]],"")</f>
        <v>3.3582089552238806E-2</v>
      </c>
      <c r="NT37" s="26">
        <f>IFERROR(Tableau17[[#This Row],[2015-T2-MACROEXTRDROITE]]/Tableau17[[#This Row],[2015-T2-MACROTOTALE]],"")</f>
        <v>0.35826771653543305</v>
      </c>
      <c r="NU37" s="26">
        <f>IFERROR(Tableau17[[#This Row],[2015-T2-MACRODROITE]]/Tableau17[[#This Row],[2015-T2-MACROTOTALE]],"")</f>
        <v>0</v>
      </c>
      <c r="NV37" s="26">
        <f>IFERROR(Tableau17[[#This Row],[2015-T2-MACROCENTRE]]/Tableau17[[#This Row],[2015-T2-MACROTOTALE]],"")</f>
        <v>0</v>
      </c>
      <c r="NW37" s="26">
        <f>IFERROR(Tableau17[[#This Row],[2015-T2-MACROGAUCHE]]/Tableau17[[#This Row],[2015-T2-MACROTOTALE]],"")</f>
        <v>0.6417322834645669</v>
      </c>
      <c r="NX37" s="26">
        <f>IFERROR(Tableau17[[#This Row],[2015-T2-MACROAUTRE]]/Tableau17[[#This Row],[2015-T2-MACROTOTALE]],"")</f>
        <v>0</v>
      </c>
      <c r="NY37" s="26">
        <f>IFERROR(Tableau17[[#This Row],[2017-T1-MACROEXTRDROITE]]/Tableau17[[#This Row],[2017-T1-MACROTOTALE]],"")</f>
        <v>0.17602996254681649</v>
      </c>
      <c r="NZ37" s="26">
        <f>IFERROR(Tableau17[[#This Row],[2017-T1-MACRODROITE]]/Tableau17[[#This Row],[2017-T1-MACROTOTALE]],"")</f>
        <v>0.20474406991260924</v>
      </c>
      <c r="OA37" s="26">
        <f>IFERROR(Tableau17[[#This Row],[2017-T1-MACROCENTRE]]/Tableau17[[#This Row],[2017-T1-MACROTOTALE]],"")</f>
        <v>0.25218476903870163</v>
      </c>
      <c r="OB37" s="26">
        <f>IFERROR(Tableau17[[#This Row],[2017-T1-MACROGAUCHE]]/Tableau17[[#This Row],[2017-T1-MACROTOTALE]],"")</f>
        <v>0.36079900124843944</v>
      </c>
      <c r="OC37" s="26">
        <f>IFERROR(Tableau17[[#This Row],[2017-T1-MACROAUTRE]]/Tableau17[[#This Row],[2017-T1-MACROTOTALE]],"")</f>
        <v>6.2421972534332081E-3</v>
      </c>
      <c r="OD37" s="26">
        <f>IFERROR(Tableau17[[#This Row],[2017-T2-MACROEXTRDROITE]]/Tableau17[[#This Row],[2017-T2-MACROTOTALE]],"")</f>
        <v>0.24525547445255474</v>
      </c>
      <c r="OE37" s="26">
        <f>IFERROR(Tableau17[[#This Row],[2017-T2-MACRODROITE]]/Tableau17[[#This Row],[2017-T2-MACROTOTALE]],"")</f>
        <v>0</v>
      </c>
      <c r="OF37" s="26">
        <f>IFERROR(Tableau17[[#This Row],[2017-T2-MACROCENTRE]]/Tableau17[[#This Row],[2017-T2-MACROTOTALE]],"")</f>
        <v>0.75474452554744531</v>
      </c>
      <c r="OG37" s="26">
        <f>IFERROR(Tableau17[[#This Row],[2017-T2-MACROGAUCHE]]/Tableau17[[#This Row],[2017-T2-MACROTOTALE]],"")</f>
        <v>0</v>
      </c>
      <c r="OH37" s="26">
        <f>IFERROR(Tableau17[[#This Row],[2017-T2-MACROAUTRE]]/Tableau17[[#This Row],[2017-T2-MACROTOTALE]],"")</f>
        <v>0</v>
      </c>
      <c r="OI37" s="26">
        <f>IFERROR(Tableau17[[#This Row],[2019-T1-MACROEXTRDROITE]]/Tableau17[[#This Row],[2019-T1-MACROTOTALE]],"")</f>
        <v>0.1882998171846435</v>
      </c>
      <c r="OJ37" s="26">
        <f>IFERROR(Tableau17[[#This Row],[2019-T1-MACRODROITE]]/Tableau17[[#This Row],[2019-T1-MACROTOTALE]],"")</f>
        <v>5.850091407678245E-2</v>
      </c>
      <c r="OK37" s="26">
        <f>IFERROR(Tableau17[[#This Row],[2019-T1-MACROCENTRE]]/Tableau17[[#This Row],[2019-T1-MACROTOTALE]],"")</f>
        <v>0.22120658135283364</v>
      </c>
      <c r="OL37" s="26">
        <f>IFERROR(Tableau17[[#This Row],[2019-T1-MACROGAUCHE]]/Tableau17[[#This Row],[2019-T1-MACROTOTALE]],"")</f>
        <v>0.49177330895795246</v>
      </c>
      <c r="OM37" s="26">
        <f>IFERROR(Tableau17[[#This Row],[2019-T1-MACROAUTRE]]/Tableau17[[#This Row],[2019-T1-MACROTOTALE]],"")</f>
        <v>4.0219378427787937E-2</v>
      </c>
      <c r="ON37" s="26">
        <f>IFERROR(Tableau17[[#This Row],[2020-T1-MACROEXTRDROITE]]/Tableau17[[#This Row],[2020-T1-MACROTOTALE]],"")</f>
        <v>8.628318584070796E-2</v>
      </c>
      <c r="OO37" s="26">
        <f>IFERROR(Tableau17[[#This Row],[2020-T1-MACRODROITE]]/Tableau17[[#This Row],[2020-T1-MACROTOTALE]],"")</f>
        <v>0.25884955752212391</v>
      </c>
      <c r="OP37" s="26">
        <f>IFERROR(Tableau17[[#This Row],[2020-T1-MACROCENTRE]]/Tableau17[[#This Row],[2020-T1-MACROTOTALE]],"")</f>
        <v>7.0796460176991149E-2</v>
      </c>
      <c r="OQ37" s="26">
        <f>IFERROR(Tableau17[[#This Row],[2020-T1-MACROGAUCHE]]/Tableau17[[#This Row],[2020-T1-MACROTOTALE]],"")</f>
        <v>0.58407079646017701</v>
      </c>
      <c r="OR37" s="26">
        <f>IFERROR(Tableau17[[#This Row],[2020-T1-MACROAUTRE]]/Tableau17[[#This Row],[2020-T1-MACROTOTALE]],"")</f>
        <v>0</v>
      </c>
      <c r="OS37" s="26">
        <f>IFERROR(Tableau17[[#This Row],[2017 (L)-T1-MACROEXTRDROITE]]/Tableau17[[#This Row],[2017 (L)-T1-MACROTOTALE]],"")</f>
        <v>4.0322580645161289E-3</v>
      </c>
      <c r="OT37" s="26">
        <f>IFERROR(Tableau17[[#This Row],[2017 (L)-T1-MACRODROITE]]/Tableau17[[#This Row],[2017 (L)-T1-MACROTOTALE]],"")</f>
        <v>0.19556451612903225</v>
      </c>
      <c r="OU37" s="26">
        <f>IFERROR(Tableau17[[#This Row],[2017 (L)-T1-MACROCENTRE]]/Tableau17[[#This Row],[2017 (L)-T1-MACROTOTALE]],"")</f>
        <v>0.38306451612903225</v>
      </c>
      <c r="OV37" s="26">
        <f>IFERROR(Tableau17[[#This Row],[2017 (L)-T1-MACROGAUCHE]]/Tableau17[[#This Row],[2017 (L)-T1-MACROTOTALE]],"")</f>
        <v>0.40524193548387094</v>
      </c>
      <c r="OW37" s="26">
        <f>IFERROR(Tableau17[[#This Row],[2017 (L)-T1-MACROAUTRE]]/Tableau17[[#This Row],[2017 (L)-T1-MACROTOTALE]],"")</f>
        <v>1.2096774193548387E-2</v>
      </c>
      <c r="OX37" s="26">
        <f>IFERROR(Tableau17[[#This Row],[2017 (L)-T2-MACROEXTRDROITE]]/Tableau17[[#This Row],[2017 (L)-T2-MACROTOTALE]],"")</f>
        <v>0</v>
      </c>
      <c r="OY37" s="26">
        <f>IFERROR(Tableau17[[#This Row],[2017 (L)-T2-MACRODROITE]]/Tableau17[[#This Row],[2017 (L)-T2-MACROTOTALE]],"")</f>
        <v>0</v>
      </c>
      <c r="OZ37" s="26">
        <f>IFERROR(Tableau17[[#This Row],[2017 (L)-T2-MACROCENTRE]]/Tableau17[[#This Row],[2017 (L)-T2-MACROTOTALE]],"")</f>
        <v>0.48291571753986334</v>
      </c>
      <c r="PA37" s="26">
        <f>IFERROR(Tableau17[[#This Row],[2017 (L)-T2-MACROGAUCHE]]/Tableau17[[#This Row],[2017 (L)-T2-MACROTOTALE]],"")</f>
        <v>0.51708428246013671</v>
      </c>
      <c r="PB37" s="26">
        <f>IFERROR(Tableau17[[#This Row],[2017 (L)-T2-MACROAUTRE]]/Tableau17[[#This Row],[2017 (L)-T2-MACROTOTALE]],"")</f>
        <v>0</v>
      </c>
      <c r="PC37" s="26">
        <f>IFERROR(Tableau17[[#This Row],[2008_T1_PROCUS]]/Tableau17[[#This Row],[2008_T1_INSCRITS]],0)</f>
        <v>1.3539651837524178E-2</v>
      </c>
      <c r="PD37" s="26">
        <f>IFERROR(Tableau17[[#This Row],[2008_T2_PROCUS]]/Tableau17[[#This Row],[2008_T2_INSCRITS]],0)</f>
        <v>2.2243713733075435E-2</v>
      </c>
      <c r="PE37" s="26">
        <f>Tableau17[[#This Row],[2014_T1_PROCUS]]/Tableau17[[#This Row],[2014_T1_INSCRITS]]</f>
        <v>2.2577610536218252E-2</v>
      </c>
      <c r="PF37" s="26">
        <f>IFERROR(Tableau17[[#This Row],[2014_T2_PROCUS]]/Tableau17[[#This Row],[2014_T2_INSCRITS]],0)</f>
        <v>2.1657250470809793E-2</v>
      </c>
    </row>
    <row r="38" spans="1:422" hidden="1" x14ac:dyDescent="0.2">
      <c r="A38" s="1">
        <v>4</v>
      </c>
      <c r="B38" s="1" t="s">
        <v>353</v>
      </c>
      <c r="C38" s="1" t="s">
        <v>361</v>
      </c>
      <c r="D38" s="1" t="s">
        <v>361</v>
      </c>
      <c r="E38" s="1">
        <v>833</v>
      </c>
      <c r="F38" s="1">
        <v>5.3813709999999997</v>
      </c>
      <c r="G38" s="1">
        <v>43.276153000000001</v>
      </c>
      <c r="H38" s="3">
        <v>785</v>
      </c>
      <c r="I38" s="3">
        <v>124</v>
      </c>
      <c r="L38" s="1">
        <v>30</v>
      </c>
      <c r="M38" s="1">
        <v>5</v>
      </c>
      <c r="P38" s="1">
        <v>136</v>
      </c>
      <c r="Q38" s="1">
        <v>78</v>
      </c>
      <c r="R38" s="1">
        <v>22</v>
      </c>
      <c r="S38" s="1">
        <v>29</v>
      </c>
      <c r="T38" s="1">
        <v>35</v>
      </c>
      <c r="U38" s="1">
        <v>335</v>
      </c>
      <c r="V38" s="1">
        <v>760</v>
      </c>
      <c r="W38" s="1">
        <v>448</v>
      </c>
      <c r="X38" s="1">
        <v>17</v>
      </c>
      <c r="Y38" s="2">
        <v>0.58947368</v>
      </c>
      <c r="AB38" s="1">
        <v>0</v>
      </c>
      <c r="AD38" s="1">
        <v>785</v>
      </c>
      <c r="AE38" s="1">
        <v>338</v>
      </c>
      <c r="AF38" s="2">
        <v>0.43057325000000002</v>
      </c>
      <c r="AG38" s="1">
        <f t="shared" si="0"/>
        <v>124</v>
      </c>
      <c r="AH38" s="1">
        <v>741</v>
      </c>
      <c r="AI38" s="1">
        <v>441</v>
      </c>
      <c r="AJ38" s="1">
        <v>21</v>
      </c>
      <c r="AK38" s="2">
        <v>0.5951417</v>
      </c>
      <c r="AN38" s="1">
        <v>0</v>
      </c>
      <c r="AP38" s="1">
        <v>737</v>
      </c>
      <c r="AQ38" s="1">
        <v>334</v>
      </c>
      <c r="AR38" s="2">
        <v>0.4531886</v>
      </c>
      <c r="AS38" s="1">
        <v>737</v>
      </c>
      <c r="AT38" s="1">
        <v>353</v>
      </c>
      <c r="AU38" s="2">
        <v>0.47896878999999998</v>
      </c>
      <c r="AV38" s="1">
        <v>761</v>
      </c>
      <c r="AW38" s="1">
        <v>437</v>
      </c>
      <c r="AX38" s="2">
        <v>0.57424441999999998</v>
      </c>
      <c r="AY38" s="1">
        <v>761</v>
      </c>
      <c r="AZ38" s="1">
        <v>388</v>
      </c>
      <c r="BA38" s="2">
        <v>0.50985544999999999</v>
      </c>
      <c r="BB38" s="1">
        <v>762</v>
      </c>
      <c r="BC38" s="1">
        <v>640</v>
      </c>
      <c r="BD38" s="2">
        <v>0.83989501</v>
      </c>
      <c r="BE38" s="1">
        <v>762</v>
      </c>
      <c r="BF38" s="1">
        <v>596</v>
      </c>
      <c r="BG38" s="2">
        <v>0.78215223</v>
      </c>
      <c r="BH38" s="1">
        <v>751</v>
      </c>
      <c r="BI38" s="1">
        <v>422</v>
      </c>
      <c r="BJ38" s="2">
        <v>0.56191743999999999</v>
      </c>
      <c r="BK38" s="1">
        <v>27</v>
      </c>
      <c r="BN38" s="1">
        <v>8</v>
      </c>
      <c r="BO38" s="1">
        <v>13</v>
      </c>
      <c r="BP38" s="1">
        <v>324</v>
      </c>
      <c r="BQ38" s="1">
        <v>66</v>
      </c>
      <c r="BR38" s="1">
        <v>438</v>
      </c>
      <c r="BZ38" s="1">
        <v>26</v>
      </c>
      <c r="CB38" s="1">
        <v>6</v>
      </c>
      <c r="CC38" s="1">
        <v>46</v>
      </c>
      <c r="CD38" s="1">
        <v>301</v>
      </c>
      <c r="CE38" s="1">
        <v>57</v>
      </c>
      <c r="CF38" s="1">
        <v>436</v>
      </c>
      <c r="CM38" s="1">
        <v>1</v>
      </c>
      <c r="CN38" s="1">
        <v>14</v>
      </c>
      <c r="CO38" s="1">
        <v>14</v>
      </c>
      <c r="CP38" s="1">
        <v>54</v>
      </c>
      <c r="CQ38" s="1">
        <v>26</v>
      </c>
      <c r="CT38" s="1">
        <v>216</v>
      </c>
      <c r="CW38" s="1">
        <v>325</v>
      </c>
      <c r="CY38" s="1">
        <v>48</v>
      </c>
      <c r="DA38" s="1">
        <v>291</v>
      </c>
      <c r="DC38" s="1">
        <v>339</v>
      </c>
      <c r="DD38" s="1">
        <v>7</v>
      </c>
      <c r="DE38" s="1">
        <v>1</v>
      </c>
      <c r="DF38" s="1">
        <v>2</v>
      </c>
      <c r="DI38" s="1">
        <v>12</v>
      </c>
      <c r="DJ38" s="1">
        <v>1</v>
      </c>
      <c r="DK38" s="1">
        <v>0</v>
      </c>
      <c r="DL38" s="1">
        <v>17</v>
      </c>
      <c r="DM38" s="1">
        <v>19</v>
      </c>
      <c r="DN38" s="1">
        <v>142</v>
      </c>
      <c r="DQ38" s="1">
        <v>1</v>
      </c>
      <c r="DR38" s="1">
        <v>217</v>
      </c>
      <c r="DS38" s="1">
        <v>17</v>
      </c>
      <c r="DU38" s="1">
        <v>436</v>
      </c>
      <c r="DX38" s="1">
        <v>154</v>
      </c>
      <c r="DZ38" s="1">
        <v>218</v>
      </c>
      <c r="EA38" s="1">
        <v>372</v>
      </c>
      <c r="EB38" s="1">
        <v>0</v>
      </c>
      <c r="EC38" s="1">
        <v>3</v>
      </c>
      <c r="ED38" s="1">
        <v>1</v>
      </c>
      <c r="EE38" s="1">
        <v>14</v>
      </c>
      <c r="EF38" s="1">
        <v>343</v>
      </c>
      <c r="EG38" s="1">
        <v>14</v>
      </c>
      <c r="EH38" s="1">
        <v>2</v>
      </c>
      <c r="EI38" s="1">
        <v>38</v>
      </c>
      <c r="EJ38" s="1">
        <v>35</v>
      </c>
      <c r="EK38" s="1">
        <v>178</v>
      </c>
      <c r="EL38" s="1">
        <v>6</v>
      </c>
      <c r="EM38" s="1">
        <v>634</v>
      </c>
      <c r="EN38" s="1">
        <v>94</v>
      </c>
      <c r="EO38" s="1">
        <v>463</v>
      </c>
      <c r="EP38" s="1">
        <v>557</v>
      </c>
      <c r="EQ38" s="1">
        <v>0</v>
      </c>
      <c r="ER38" s="1">
        <v>2</v>
      </c>
      <c r="ES38" s="1">
        <v>2</v>
      </c>
      <c r="ET38" s="1">
        <v>6</v>
      </c>
      <c r="EU38" s="1">
        <v>0</v>
      </c>
      <c r="EV38" s="1">
        <v>43</v>
      </c>
      <c r="EW38" s="1">
        <v>85</v>
      </c>
      <c r="EX38" s="1">
        <v>0</v>
      </c>
      <c r="EY38" s="1">
        <v>4</v>
      </c>
      <c r="EZ38" s="1">
        <v>10</v>
      </c>
      <c r="FA38" s="1">
        <v>0</v>
      </c>
      <c r="FB38" s="1">
        <v>0</v>
      </c>
      <c r="FC38" s="1">
        <v>0</v>
      </c>
      <c r="FD38" s="1">
        <v>0</v>
      </c>
      <c r="FE38" s="1">
        <v>0</v>
      </c>
      <c r="FF38" s="1">
        <v>0</v>
      </c>
      <c r="FG38" s="1">
        <v>0</v>
      </c>
      <c r="FH38" s="1">
        <v>2</v>
      </c>
      <c r="FI38" s="1">
        <v>0</v>
      </c>
      <c r="FJ38" s="1">
        <v>19</v>
      </c>
      <c r="FK38" s="1">
        <v>1</v>
      </c>
      <c r="FL38" s="1">
        <v>0</v>
      </c>
      <c r="FM38" s="1">
        <v>42</v>
      </c>
      <c r="FN38" s="1">
        <v>6</v>
      </c>
      <c r="FO38" s="1">
        <v>0</v>
      </c>
      <c r="FP38" s="1">
        <v>196</v>
      </c>
      <c r="FQ38" s="1">
        <v>0</v>
      </c>
      <c r="FR38" s="1">
        <f>SUM(Tableau17[[#This Row],[2019-T1-ALEXANDRE Audric]:[2019-T1-MARIE Florie]])</f>
        <v>418</v>
      </c>
      <c r="FS38" s="1">
        <v>13</v>
      </c>
      <c r="FT38" s="1">
        <v>351</v>
      </c>
      <c r="FU38" s="1">
        <v>0</v>
      </c>
      <c r="FV38" s="1">
        <v>74</v>
      </c>
      <c r="FW38" s="1">
        <v>0</v>
      </c>
      <c r="FX38" s="1">
        <v>438</v>
      </c>
      <c r="GD38" s="1">
        <v>0</v>
      </c>
      <c r="GE38" s="1">
        <v>46</v>
      </c>
      <c r="GF38" s="1">
        <v>301</v>
      </c>
      <c r="GG38" s="1">
        <v>0</v>
      </c>
      <c r="GH38" s="1">
        <v>89</v>
      </c>
      <c r="GI38" s="1">
        <v>0</v>
      </c>
      <c r="GJ38" s="1">
        <v>436</v>
      </c>
      <c r="GP38" s="1">
        <v>0</v>
      </c>
      <c r="GQ38" s="1">
        <v>54</v>
      </c>
      <c r="GR38" s="1">
        <v>217</v>
      </c>
      <c r="GS38" s="1">
        <v>26</v>
      </c>
      <c r="GT38" s="1">
        <v>28</v>
      </c>
      <c r="GU38" s="1">
        <v>0</v>
      </c>
      <c r="GV38" s="1">
        <v>325</v>
      </c>
      <c r="GW38" s="1">
        <v>48</v>
      </c>
      <c r="GX38" s="1">
        <v>291</v>
      </c>
      <c r="GY38" s="1">
        <v>0</v>
      </c>
      <c r="GZ38" s="1">
        <v>0</v>
      </c>
      <c r="HA38" s="1">
        <v>0</v>
      </c>
      <c r="HB38" s="1">
        <v>339</v>
      </c>
      <c r="HC38" s="1">
        <v>56</v>
      </c>
      <c r="HD38" s="1">
        <v>343</v>
      </c>
      <c r="HE38" s="1">
        <v>178</v>
      </c>
      <c r="HF38" s="1">
        <v>55</v>
      </c>
      <c r="HG38" s="1">
        <v>2</v>
      </c>
      <c r="HH38" s="1">
        <v>634</v>
      </c>
      <c r="HI38" s="1">
        <v>94</v>
      </c>
      <c r="HJ38" s="1">
        <v>0</v>
      </c>
      <c r="HK38" s="1">
        <v>463</v>
      </c>
      <c r="HL38" s="1">
        <v>0</v>
      </c>
      <c r="HM38" s="1">
        <v>0</v>
      </c>
      <c r="HN38" s="1">
        <v>557</v>
      </c>
      <c r="HO38" s="1">
        <v>47</v>
      </c>
      <c r="HP38" s="1">
        <v>91</v>
      </c>
      <c r="HQ38" s="1">
        <v>196</v>
      </c>
      <c r="HR38" s="1">
        <v>80</v>
      </c>
      <c r="HS38" s="1">
        <v>4</v>
      </c>
      <c r="HT38" s="1">
        <v>418</v>
      </c>
      <c r="HU38" s="1">
        <v>22</v>
      </c>
      <c r="HV38" s="1">
        <v>166</v>
      </c>
      <c r="HW38" s="1">
        <v>78</v>
      </c>
      <c r="HX38" s="1">
        <v>69</v>
      </c>
      <c r="HY38" s="1">
        <v>0</v>
      </c>
      <c r="HZ38" s="1">
        <v>335</v>
      </c>
      <c r="IA38" s="1">
        <v>22</v>
      </c>
      <c r="IB38" s="1">
        <v>142</v>
      </c>
      <c r="IC38" s="1">
        <v>217</v>
      </c>
      <c r="ID38" s="1">
        <v>53</v>
      </c>
      <c r="IE38" s="1">
        <v>2</v>
      </c>
      <c r="IF38" s="1">
        <v>436</v>
      </c>
      <c r="IG38" s="1">
        <v>0</v>
      </c>
      <c r="IH38" s="1">
        <v>154</v>
      </c>
      <c r="II38" s="1">
        <v>218</v>
      </c>
      <c r="IJ38" s="1">
        <v>0</v>
      </c>
      <c r="IK38" s="1">
        <v>0</v>
      </c>
      <c r="IL38" s="1">
        <v>372</v>
      </c>
      <c r="IM38" s="26">
        <f>IFERROR(Tableau17[[#This Row],[LDIV]]/Tableau17[[#This Row],[Total général]],"")</f>
        <v>0</v>
      </c>
      <c r="IN38" s="26">
        <f>IFERROR(Tableau17[[#This Row],[LDVC]]/Tableau17[[#This Row],[Total général]],"")</f>
        <v>0</v>
      </c>
      <c r="IO38" s="26">
        <f>IFERROR(Tableau17[[#This Row],[LDVD]]/Tableau17[[#This Row],[Total général]],"")</f>
        <v>8.9552238805970144E-2</v>
      </c>
      <c r="IP38" s="26">
        <f>IFERROR(Tableau17[[#This Row],[LDVG]]/Tableau17[[#This Row],[Total général]],"")</f>
        <v>1.4925373134328358E-2</v>
      </c>
      <c r="IQ38" s="26">
        <f>IFERROR(Tableau17[[#This Row],[LEXD]]/Tableau17[[#This Row],[Total général]],"")</f>
        <v>0</v>
      </c>
      <c r="IR38" s="26">
        <f>IFERROR(Tableau17[[#This Row],[LEXG]]/Tableau17[[#This Row],[Total général]],"")</f>
        <v>0</v>
      </c>
      <c r="IS38" s="26">
        <f>IFERROR(Tableau17[[#This Row],[LLR]]/Tableau17[[#This Row],[Total général]],"")</f>
        <v>0.40597014925373132</v>
      </c>
      <c r="IT38" s="26">
        <f>IFERROR(Tableau17[[#This Row],[LREM]]/Tableau17[[#This Row],[Total général]],"")</f>
        <v>0.23283582089552238</v>
      </c>
      <c r="IU38" s="26">
        <f>IFERROR(Tableau17[[#This Row],[LRN]]/Tableau17[[#This Row],[Total général]],"")</f>
        <v>6.5671641791044774E-2</v>
      </c>
      <c r="IV38" s="26">
        <f>IFERROR(Tableau17[[#This Row],[LUG]]/Tableau17[[#This Row],[Total général]],"")</f>
        <v>8.6567164179104483E-2</v>
      </c>
      <c r="IW38" s="26">
        <f>IFERROR(Tableau17[[#This Row],[LVEC]]/Tableau17[[#This Row],[Total général]],"")</f>
        <v>0.1044776119402985</v>
      </c>
      <c r="IX38" s="26">
        <f>IFERROR(Tableau17[[#This Row],[2008-T1-LCMD]]/Tableau17[[#This Row],[2008-T1-TOTAL]],"")</f>
        <v>6.1643835616438353E-2</v>
      </c>
      <c r="IY38" s="26">
        <f>IFERROR(Tableau17[[#This Row],[2008-T1-LDVD]]/Tableau17[[#This Row],[2008-T1-TOTAL]],"")</f>
        <v>0</v>
      </c>
      <c r="IZ38" s="26">
        <f>IFERROR(Tableau17[[#This Row],[2008-T1-LEXD]]/Tableau17[[#This Row],[2008-T1-TOTAL]],"")</f>
        <v>0</v>
      </c>
      <c r="JA38" s="26">
        <f>IFERROR(Tableau17[[#This Row],[2008-T1-LEXG]]/Tableau17[[#This Row],[2008-T1-TOTAL]],"")</f>
        <v>1.8264840182648401E-2</v>
      </c>
      <c r="JB38" s="26">
        <f>IFERROR(Tableau17[[#This Row],[2008-T1-LFN]]/Tableau17[[#This Row],[2008-T1-TOTAL]],"")</f>
        <v>2.9680365296803651E-2</v>
      </c>
      <c r="JC38" s="26">
        <f>IFERROR(Tableau17[[#This Row],[2008-T1-LMAJ]]/Tableau17[[#This Row],[2008-T1-TOTAL]],"")</f>
        <v>0.73972602739726023</v>
      </c>
      <c r="JD38" s="26">
        <f>IFERROR(Tableau17[[#This Row],[2008-T1-LUG]]/Tableau17[[#This Row],[2008-T1-TOTAL]],"")</f>
        <v>0.15068493150684931</v>
      </c>
      <c r="JE38" s="26" t="str">
        <f>IFERROR(Tableau17[[#This Row],[2008-T2-LFN]]/Tableau17[[#This Row],[2008-T2-TOTAL]],"")</f>
        <v/>
      </c>
      <c r="JF38" s="26" t="str">
        <f>IFERROR(Tableau17[[#This Row],[2008-T2-LGC]]/Tableau17[[#This Row],[2008-T2-TOTAL]],"")</f>
        <v/>
      </c>
      <c r="JG38" s="26" t="str">
        <f>IFERROR(Tableau17[[#This Row],[2008-T2-LMAJ]]/Tableau17[[#This Row],[2008-T2-TOTAL]],"")</f>
        <v/>
      </c>
      <c r="JH38" s="26" t="str">
        <f>IFERROR(Tableau17[[#This Row],[2008-T2-LUG]]/Tableau17[[#This Row],[2008-T2-TOTAL]],"")</f>
        <v/>
      </c>
      <c r="JI38" s="26">
        <f>IFERROR(Tableau17[[#This Row],[2014-T1-LDIV]]/Tableau17[[#This Row],[2014-T1-TOTAL]],"")</f>
        <v>0</v>
      </c>
      <c r="JJ38" s="26">
        <f>IFERROR(Tableau17[[#This Row],[2014-T1-LDVD]]/Tableau17[[#This Row],[2014-T1-TOTAL]],"")</f>
        <v>0</v>
      </c>
      <c r="JK38" s="26">
        <f>IFERROR(Tableau17[[#This Row],[2014-T1-LDVG]]/Tableau17[[#This Row],[2014-T1-TOTAL]],"")</f>
        <v>5.9633027522935783E-2</v>
      </c>
      <c r="JL38" s="26">
        <f>IFERROR(Tableau17[[#This Row],[2014-T1-LEXG]]/Tableau17[[#This Row],[2014-T1-TOTAL]],"")</f>
        <v>0</v>
      </c>
      <c r="JM38" s="26">
        <f>IFERROR(Tableau17[[#This Row],[2014-T1-LFG]]/Tableau17[[#This Row],[2014-T1-TOTAL]],"")</f>
        <v>1.3761467889908258E-2</v>
      </c>
      <c r="JN38" s="26">
        <f>IFERROR(Tableau17[[#This Row],[2014-T1-LFN]]/Tableau17[[#This Row],[2014-T1-TOTAL]],"")</f>
        <v>0.10550458715596331</v>
      </c>
      <c r="JO38" s="26">
        <f>IFERROR(Tableau17[[#This Row],[2014-T1-LUD]]/Tableau17[[#This Row],[2014-T1-TOTAL]],"")</f>
        <v>0.69036697247706424</v>
      </c>
      <c r="JP38" s="26">
        <f>IFERROR(Tableau17[[#This Row],[2014-T1-LUG]]/Tableau17[[#This Row],[2014-T1-TOTAL]],"")</f>
        <v>0.13073394495412843</v>
      </c>
      <c r="JQ38" s="26" t="str">
        <f>IFERROR(Tableau17[[#This Row],[2014-T2-LFN]]/Tableau17[[#This Row],[2014-T2-TOTAL]],"")</f>
        <v/>
      </c>
      <c r="JR38" s="26" t="str">
        <f>IFERROR(Tableau17[[#This Row],[2014-T2-LUD]]/Tableau17[[#This Row],[2014-T2-TOTAL]],"")</f>
        <v/>
      </c>
      <c r="JS38" s="26" t="str">
        <f>IFERROR(Tableau17[[#This Row],[2014-T2-LUG]]/Tableau17[[#This Row],[2014-T2-TOTAL]],"")</f>
        <v/>
      </c>
      <c r="JT38" s="26">
        <f>IFERROR(Tableau17[[#This Row],[2015-T1-BC-DIV]]/Tableau17[[#This Row],[2015-T1-TOTAL]],"")</f>
        <v>0</v>
      </c>
      <c r="JU38" s="26">
        <f>IFERROR(Tableau17[[#This Row],[2015-T1-BC-DLF]]/Tableau17[[#This Row],[2015-T1-TOTAL]],"")</f>
        <v>0</v>
      </c>
      <c r="JV38" s="26">
        <f>IFERROR(Tableau17[[#This Row],[2015-T1-BC-DVD]]/Tableau17[[#This Row],[2015-T1-TOTAL]],"")</f>
        <v>3.0769230769230769E-3</v>
      </c>
      <c r="JW38" s="26">
        <f>IFERROR(Tableau17[[#This Row],[2015-T1-BC-DVG]]/Tableau17[[#This Row],[2015-T1-TOTAL]],"")</f>
        <v>4.3076923076923075E-2</v>
      </c>
      <c r="JX38" s="26">
        <f>IFERROR(Tableau17[[#This Row],[2015-T1-BC-FG]]/Tableau17[[#This Row],[2015-T1-TOTAL]],"")</f>
        <v>4.3076923076923075E-2</v>
      </c>
      <c r="JY38" s="26">
        <f>IFERROR(Tableau17[[#This Row],[2015-T1-BC-FN]]/Tableau17[[#This Row],[2015-T1-TOTAL]],"")</f>
        <v>0.16615384615384615</v>
      </c>
      <c r="JZ38" s="26">
        <f>IFERROR(Tableau17[[#This Row],[2015-T1-BC-MDM]]/Tableau17[[#This Row],[2015-T1-TOTAL]],"")</f>
        <v>0.08</v>
      </c>
      <c r="KA38" s="26">
        <f>IFERROR(Tableau17[[#This Row],[2015-T1-BC-RDG]]/Tableau17[[#This Row],[2015-T1-TOTAL]],"")</f>
        <v>0</v>
      </c>
      <c r="KB38" s="26">
        <f>IFERROR(Tableau17[[#This Row],[2015-T1-BC-SOC]]/Tableau17[[#This Row],[2015-T1-TOTAL]],"")</f>
        <v>0</v>
      </c>
      <c r="KC38" s="26">
        <f>IFERROR(Tableau17[[#This Row],[2015-T1-BC-UD]]/Tableau17[[#This Row],[2015-T1-TOTAL]],"")</f>
        <v>0.66461538461538461</v>
      </c>
      <c r="KD38" s="26">
        <f>IFERROR(Tableau17[[#This Row],[2015-T1-BC-UG]]/Tableau17[[#This Row],[2015-T1-TOTAL]],"")</f>
        <v>0</v>
      </c>
      <c r="KE38" s="26">
        <f>IFERROR(Tableau17[[#This Row],[2015-T1-BC-VEC]]/Tableau17[[#This Row],[2015-T1-TOTAL]],"")</f>
        <v>0</v>
      </c>
      <c r="KF38" s="26">
        <f>IFERROR(Tableau17[[#This Row],[2015-T2-BC-DVG]]/Tableau17[[#This Row],[2015-T2-TOTAL]],"")</f>
        <v>0</v>
      </c>
      <c r="KG38" s="26">
        <f>IFERROR(Tableau17[[#This Row],[2015-T2-BC-FN]]/Tableau17[[#This Row],[2015-T2-TOTAL]],"")</f>
        <v>0.1415929203539823</v>
      </c>
      <c r="KH38" s="26">
        <f>IFERROR(Tableau17[[#This Row],[2015-T2-BC-SOC]]/Tableau17[[#This Row],[2015-T2-TOTAL]],"")</f>
        <v>0</v>
      </c>
      <c r="KI38" s="26">
        <f>IFERROR(Tableau17[[#This Row],[2015-T2-BC-UD]]/Tableau17[[#This Row],[2015-T2-TOTAL]],"")</f>
        <v>0.8584070796460177</v>
      </c>
      <c r="KJ38" s="26">
        <f>IFERROR(Tableau17[[#This Row],[2015-T2-BC-UG]]/Tableau17[[#This Row],[2015-T2-TOTAL]],"")</f>
        <v>0</v>
      </c>
      <c r="KK38" s="26">
        <f>IFERROR(Tableau17[[#This Row],[2017 (L)-T1-COM]]/Tableau17[[#This Row],[2017 (L)-T1-TOTAL]],"")</f>
        <v>1.6055045871559634E-2</v>
      </c>
      <c r="KL38" s="26">
        <f>IFERROR(Tableau17[[#This Row],[2017 (L)-T1-DIV]]/Tableau17[[#This Row],[2017 (L)-T1-TOTAL]],"")</f>
        <v>2.2935779816513763E-3</v>
      </c>
      <c r="KM38" s="26">
        <f>IFERROR(Tableau17[[#This Row],[2017 (L)-T1-DLF]]/Tableau17[[#This Row],[2017 (L)-T1-TOTAL]],"")</f>
        <v>4.5871559633027525E-3</v>
      </c>
      <c r="KN38" s="26">
        <f>IFERROR(Tableau17[[#This Row],[2017 (L)-T1-DVD]]/Tableau17[[#This Row],[2017 (L)-T1-TOTAL]],"")</f>
        <v>0</v>
      </c>
      <c r="KO38" s="26">
        <f>IFERROR(Tableau17[[#This Row],[2017 (L)-T1-DVG]]/Tableau17[[#This Row],[2017 (L)-T1-TOTAL]],"")</f>
        <v>0</v>
      </c>
      <c r="KP38" s="26">
        <f>IFERROR(Tableau17[[#This Row],[2017 (L)-T1-ECO]]/Tableau17[[#This Row],[2017 (L)-T1-TOTAL]],"")</f>
        <v>2.7522935779816515E-2</v>
      </c>
      <c r="KQ38" s="26">
        <f>IFERROR(Tableau17[[#This Row],[2017 (L)-T1-EXD]]/Tableau17[[#This Row],[2017 (L)-T1-TOTAL]],"")</f>
        <v>2.2935779816513763E-3</v>
      </c>
      <c r="KR38" s="26">
        <f>IFERROR(Tableau17[[#This Row],[2017 (L)-T1-EXG]]/Tableau17[[#This Row],[2017 (L)-T1-TOTAL]],"")</f>
        <v>0</v>
      </c>
      <c r="KS38" s="26">
        <f>IFERROR(Tableau17[[#This Row],[2017 (L)-T1-FI]]/Tableau17[[#This Row],[2017 (L)-T1-TOTAL]],"")</f>
        <v>3.8990825688073397E-2</v>
      </c>
      <c r="KT38" s="26">
        <f>IFERROR(Tableau17[[#This Row],[2017 (L)-T1-FN]]/Tableau17[[#This Row],[2017 (L)-T1-TOTAL]],"")</f>
        <v>4.3577981651376149E-2</v>
      </c>
      <c r="KU38" s="26">
        <f>IFERROR(Tableau17[[#This Row],[2017 (L)-T1-LR]]/Tableau17[[#This Row],[2017 (L)-T1-TOTAL]],"")</f>
        <v>0.3256880733944954</v>
      </c>
      <c r="KV38" s="26">
        <f>IFERROR(Tableau17[[#This Row],[2017 (L)-T1-MDM]]/Tableau17[[#This Row],[2017 (L)-T1-TOTAL]],"")</f>
        <v>0</v>
      </c>
      <c r="KW38" s="26">
        <f>IFERROR(Tableau17[[#This Row],[2017 (L)-T1-RDG]]/Tableau17[[#This Row],[2017 (L)-T1-TOTAL]],"")</f>
        <v>0</v>
      </c>
      <c r="KX38" s="26">
        <f>IFERROR(Tableau17[[#This Row],[2017 (L)-T1-REG]]/Tableau17[[#This Row],[2017 (L)-T1-TOTAL]],"")</f>
        <v>2.2935779816513763E-3</v>
      </c>
      <c r="KY38" s="26">
        <f>IFERROR(Tableau17[[#This Row],[2017 (L)-T1-REM]]/Tableau17[[#This Row],[2017 (L)-T1-TOTAL]],"")</f>
        <v>0.49770642201834864</v>
      </c>
      <c r="KZ38" s="26">
        <f>IFERROR(Tableau17[[#This Row],[2017 (L)-T1-SOC]]/Tableau17[[#This Row],[2017 (L)-T1-TOTAL]],"")</f>
        <v>3.8990825688073397E-2</v>
      </c>
      <c r="LA38" s="26">
        <f>IFERROR(Tableau17[[#This Row],[2017 (L)-T1-UDI]]/Tableau17[[#This Row],[2017 (L)-T1-TOTAL]],"")</f>
        <v>0</v>
      </c>
      <c r="LB38" s="26">
        <f>IFERROR(Tableau17[[#This Row],[2017 (L)-T2-FI]]/Tableau17[[#This Row],[2017 (L)-T2-TOTAL]],"")</f>
        <v>0</v>
      </c>
      <c r="LC38" s="26">
        <f>IFERROR(Tableau17[[#This Row],[2017 (L)-T2-FN]]/Tableau17[[#This Row],[2017 (L)-T2-TOTAL]],"")</f>
        <v>0</v>
      </c>
      <c r="LD38" s="26">
        <f>IFERROR(Tableau17[[#This Row],[2017 (L)-T2-LR]]/Tableau17[[#This Row],[2017 (L)-T2-TOTAL]],"")</f>
        <v>0.41397849462365593</v>
      </c>
      <c r="LE38" s="26">
        <f>IFERROR(Tableau17[[#This Row],[2017 (L)-T2-MDM]]/Tableau17[[#This Row],[2017 (L)-T2-TOTAL]],"")</f>
        <v>0</v>
      </c>
      <c r="LF38" s="26">
        <f>IFERROR(Tableau17[[#This Row],[2017 (L)-T2-REM]]/Tableau17[[#This Row],[2017 (L)-T2-TOTAL]],"")</f>
        <v>0.58602150537634412</v>
      </c>
      <c r="LG38" s="26">
        <f>IFERROR(Tableau17[[#This Row],[2017-T1-ARTHAUD Nathalie]]/Tableau17[[#This Row],[2017-T1-TOTAL]],"")</f>
        <v>0</v>
      </c>
      <c r="LH38" s="26">
        <f>IFERROR(Tableau17[[#This Row],[2017-T1-ASSELINEAU Fran]]/Tableau17[[#This Row],[2017-T1-TOTAL]],"")</f>
        <v>4.7318611987381704E-3</v>
      </c>
      <c r="LI38" s="26">
        <f>IFERROR(Tableau17[[#This Row],[2017-T1-CHEMINADE Jacques]]/Tableau17[[#This Row],[2017-T1-TOTAL]],"")</f>
        <v>1.5772870662460567E-3</v>
      </c>
      <c r="LJ38" s="26">
        <f>IFERROR(Tableau17[[#This Row],[2017-T1-DUPONT-AIGNAN Nicolas]]/Tableau17[[#This Row],[2017-T1-TOTAL]],"")</f>
        <v>2.2082018927444796E-2</v>
      </c>
      <c r="LK38" s="26">
        <f>IFERROR(Tableau17[[#This Row],[2017-T1-FILLON Fran]]/Tableau17[[#This Row],[2017-T1-TOTAL]],"")</f>
        <v>0.54100946372239744</v>
      </c>
      <c r="LL38" s="26">
        <f>IFERROR(Tableau17[[#This Row],[2017-T1-HAMON Beno]]/Tableau17[[#This Row],[2017-T1-TOTAL]],"")</f>
        <v>2.2082018927444796E-2</v>
      </c>
      <c r="LM38" s="26">
        <f>IFERROR(Tableau17[[#This Row],[2017-T1-LASSALLE Jean]]/Tableau17[[#This Row],[2017-T1-TOTAL]],"")</f>
        <v>3.1545741324921135E-3</v>
      </c>
      <c r="LN38" s="26">
        <f>IFERROR(Tableau17[[#This Row],[2017-T1-LE PEN Marine]]/Tableau17[[#This Row],[2017-T1-TOTAL]],"")</f>
        <v>5.993690851735016E-2</v>
      </c>
      <c r="LO38" s="26">
        <f>IFERROR(Tableau17[[#This Row],[2017-T1-M Jean-Luc]]/Tableau17[[#This Row],[2017-T1-TOTAL]],"")</f>
        <v>5.5205047318611984E-2</v>
      </c>
      <c r="LP38" s="26">
        <f>IFERROR(Tableau17[[#This Row],[2017-T1-MACRON Emmanuel]]/Tableau17[[#This Row],[2017-T1-TOTAL]],"")</f>
        <v>0.28075709779179808</v>
      </c>
      <c r="LQ38" s="26">
        <f>IFERROR(Tableau17[[#This Row],[2017-T1-POUTOU Philippe]]/Tableau17[[#This Row],[2017-T1-TOTAL]],"")</f>
        <v>9.4637223974763408E-3</v>
      </c>
      <c r="LR38" s="26">
        <f>IFERROR(Tableau17[[#This Row],[2017-T2-LE PEN Marine]]/Tableau17[[#This Row],[2017-T2-TOTAL]],"")</f>
        <v>0.16876122082585279</v>
      </c>
      <c r="LS38" s="26">
        <f>IFERROR(Tableau17[[#This Row],[2017-T2-MACRON Emmanuel]]/Tableau17[[#This Row],[2017-T2-TOTAL]],"")</f>
        <v>0.83123877917414724</v>
      </c>
      <c r="LT38" s="26">
        <f>IFERROR(Tableau17[[#This Row],[2019-T1-ALEXANDRE Audric]]/Tableau17[[#This Row],[2019-T1-TOTAL]],"")</f>
        <v>0</v>
      </c>
      <c r="LU38" s="26">
        <f>IFERROR(Tableau17[[#This Row],[2019-T1-ARTHAUD Nathalie]]/Tableau17[[#This Row],[2019-T1-TOTAL]],"")</f>
        <v>4.7846889952153108E-3</v>
      </c>
      <c r="LV38" s="26">
        <f>IFERROR(Tableau17[[#This Row],[2019-T1-ASSELINEAU François]]/Tableau17[[#This Row],[2019-T1-TOTAL]],"")</f>
        <v>4.7846889952153108E-3</v>
      </c>
      <c r="LW38" s="26">
        <f>IFERROR(Tableau17[[#This Row],[2019-T1-AUBRY Manon]]/Tableau17[[#This Row],[2019-T1-TOTAL]],"")</f>
        <v>1.4354066985645933E-2</v>
      </c>
      <c r="LX38" s="26">
        <f>IFERROR(Tableau17[[#This Row],[2019-T1-AZERGUI Nagib]]/Tableau17[[#This Row],[2019-T1-TOTAL]],"")</f>
        <v>0</v>
      </c>
      <c r="LY38" s="26">
        <f>IFERROR(Tableau17[[#This Row],[2019-T1-BARDELLA Jordan]]/Tableau17[[#This Row],[2019-T1-TOTAL]],"")</f>
        <v>0.10287081339712918</v>
      </c>
      <c r="LZ38" s="26">
        <f>IFERROR(Tableau17[[#This Row],[2019-T1-BELLAMY François-Xavier]]/Tableau17[[#This Row],[2019-T1-TOTAL]],"")</f>
        <v>0.20334928229665072</v>
      </c>
      <c r="MA38" s="26">
        <f>IFERROR(Tableau17[[#This Row],[2019-T1-BIDOU Olivier]]/Tableau17[[#This Row],[2019-T1-TOTAL]],"")</f>
        <v>0</v>
      </c>
      <c r="MB38" s="26">
        <f>IFERROR(Tableau17[[#This Row],[2019-T1-BOURG Dominique]]/Tableau17[[#This Row],[2019-T1-TOTAL]],"")</f>
        <v>9.5693779904306216E-3</v>
      </c>
      <c r="MC38" s="26">
        <f>IFERROR(Tableau17[[#This Row],[2019-T1-BROSSAT Ian]]/Tableau17[[#This Row],[2019-T1-TOTAL]],"")</f>
        <v>2.3923444976076555E-2</v>
      </c>
      <c r="MD38" s="26">
        <f>IFERROR(Tableau17[[#This Row],[2019-T1-CAILLAUD Sophie]]/Tableau17[[#This Row],[2019-T1-TOTAL]],"")</f>
        <v>0</v>
      </c>
      <c r="ME38" s="26">
        <f>IFERROR(Tableau17[[#This Row],[2019-T1-CAMUS Renaud]]/Tableau17[[#This Row],[2019-T1-TOTAL]],"")</f>
        <v>0</v>
      </c>
      <c r="MF38" s="26">
        <f>IFERROR(Tableau17[[#This Row],[2019-T1-CHALENÇON Christophe]]/Tableau17[[#This Row],[2019-T1-TOTAL]],"")</f>
        <v>0</v>
      </c>
      <c r="MG38" s="26">
        <f>IFERROR(Tableau17[[#This Row],[2019-T1-CORBET Cathy Denise Ginette]]/Tableau17[[#This Row],[2019-T1-TOTAL]],"")</f>
        <v>0</v>
      </c>
      <c r="MH38" s="26">
        <f>IFERROR(Tableau17[[#This Row],[2019-T1-DE PREVOISIN Robert]]/Tableau17[[#This Row],[2019-T1-TOTAL]],"")</f>
        <v>0</v>
      </c>
      <c r="MI38" s="26">
        <f>IFERROR(Tableau17[[#This Row],[2019-T1-DELFEL Thérèse]]/Tableau17[[#This Row],[2019-T1-TOTAL]],"")</f>
        <v>0</v>
      </c>
      <c r="MJ38" s="26">
        <f>IFERROR(Tableau17[[#This Row],[2019-T1-DIEUMEGARD Pierre]]/Tableau17[[#This Row],[2019-T1-TOTAL]],"")</f>
        <v>0</v>
      </c>
      <c r="MK38" s="26">
        <f>IFERROR(Tableau17[[#This Row],[2019-T1-DUPONT-AIGNAN Nicolas]]/Tableau17[[#This Row],[2019-T1-TOTAL]],"")</f>
        <v>4.7846889952153108E-3</v>
      </c>
      <c r="ML38" s="26">
        <f>IFERROR(Tableau17[[#This Row],[2019-T1-GERNIGON Yves]]/Tableau17[[#This Row],[2019-T1-TOTAL]],"")</f>
        <v>0</v>
      </c>
      <c r="MM38" s="26">
        <f>IFERROR(Tableau17[[#This Row],[2019-T1-GLUCKSMANN Raphaël]]/Tableau17[[#This Row],[2019-T1-TOTAL]],"")</f>
        <v>4.5454545454545456E-2</v>
      </c>
      <c r="MN38" s="26">
        <f>IFERROR(Tableau17[[#This Row],[2019-T1-HAMON Benoît]]/Tableau17[[#This Row],[2019-T1-TOTAL]],"")</f>
        <v>2.3923444976076554E-3</v>
      </c>
      <c r="MO38" s="26">
        <f>IFERROR(Tableau17[[#This Row],[2019-T1-HELGEN Gilles]]/Tableau17[[#This Row],[2019-T1-TOTAL]],"")</f>
        <v>0</v>
      </c>
      <c r="MP38" s="26">
        <f>IFERROR(Tableau17[[#This Row],[2019-T1-JADOT Yannick]]/Tableau17[[#This Row],[2019-T1-TOTAL]],"")</f>
        <v>0.10047846889952153</v>
      </c>
      <c r="MQ38" s="26">
        <f>IFERROR(Tableau17[[#This Row],[2019-T1-LAGARDE Jean-Christophe]]/Tableau17[[#This Row],[2019-T1-TOTAL]],"")</f>
        <v>1.4354066985645933E-2</v>
      </c>
      <c r="MR38" s="26">
        <f>IFERROR(Tableau17[[#This Row],[2019-T1-LALANNE Francis]]/Tableau17[[#This Row],[2019-T1-TOTAL]],"")</f>
        <v>0</v>
      </c>
      <c r="MS38" s="26">
        <f>IFERROR(Tableau17[[#This Row],[2019-T1-LOISEAU Nathalie]]/Tableau17[[#This Row],[2019-T1-TOTAL]],"")</f>
        <v>0.46889952153110048</v>
      </c>
      <c r="MT38" s="26">
        <f>IFERROR(Tableau17[[#This Row],[2019-T1-MARIE Florie]]/Tableau17[[#This Row],[2019-T1-TOTAL]],"")</f>
        <v>0</v>
      </c>
      <c r="MU38" s="26">
        <f>IFERROR(Tableau17[[#This Row],[2008-T1-MACROEXTRDROITE]]/Tableau17[[#This Row],[2008-T1-MACROTOTALE]],"")</f>
        <v>2.9680365296803651E-2</v>
      </c>
      <c r="MV38" s="26">
        <f>IFERROR(Tableau17[[#This Row],[2008-T1-MACRODROITE]]/Tableau17[[#This Row],[2008-T1-MACROTOTALE]],"")</f>
        <v>0.80136986301369861</v>
      </c>
      <c r="MW38" s="26">
        <f>IFERROR(Tableau17[[#This Row],[2008-T1-MACROCENTRE]]/Tableau17[[#This Row],[2008-T1-MACROTOTALE]],"")</f>
        <v>0</v>
      </c>
      <c r="MX38" s="26">
        <f>IFERROR(Tableau17[[#This Row],[2008-T1-MACROGAUCHE]]/Tableau17[[#This Row],[2008-T1-MACROTOTALE]],"")</f>
        <v>0.16894977168949771</v>
      </c>
      <c r="MY38" s="26">
        <f>IFERROR(Tableau17[[#This Row],[2008-T1-MACROAUTRE]]/Tableau17[[#This Row],[2008-T1-MACROTOTALE]],"")</f>
        <v>0</v>
      </c>
      <c r="MZ38" s="26" t="str">
        <f>IFERROR(Tableau17[[#This Row],[2008-T2-MACROEXTRDROITE]]/Tableau17[[#This Row],[2008-T2-MACROTOTALE]],"")</f>
        <v/>
      </c>
      <c r="NA38" s="26" t="str">
        <f>IFERROR(Tableau17[[#This Row],[2008-T2-MACRODROITE]]/Tableau17[[#This Row],[2008-T2-MACROTOTALE]],"")</f>
        <v/>
      </c>
      <c r="NB38" s="26" t="str">
        <f>IFERROR(Tableau17[[#This Row],[2008-T2-MACROCENTRE]]/Tableau17[[#This Row],[2008-T2-MACROTOTALE]],"")</f>
        <v/>
      </c>
      <c r="NC38" s="26" t="str">
        <f>IFERROR(Tableau17[[#This Row],[2008-T2-MACROGAUCHE]]/Tableau17[[#This Row],[2008-T2-MACROTOTALE]],"")</f>
        <v/>
      </c>
      <c r="ND38" s="26" t="str">
        <f>IFERROR(Tableau17[[#This Row],[2008-T2-MACROAUTRE]]/Tableau17[[#This Row],[2008-T2-MACROTOTALE]],"")</f>
        <v/>
      </c>
      <c r="NE38" s="26">
        <f>IFERROR(Tableau17[[#This Row],[2014-T1-MACROEXTRDROITE]]/Tableau17[[#This Row],[2014-T1-MACROTOTALE]],"")</f>
        <v>0.10550458715596331</v>
      </c>
      <c r="NF38" s="26">
        <f>IFERROR(Tableau17[[#This Row],[2014-T1-MACRODROITE]]/Tableau17[[#This Row],[2014-T1-MACROTOTALE]],"")</f>
        <v>0.69036697247706424</v>
      </c>
      <c r="NG38" s="26">
        <f>IFERROR(Tableau17[[#This Row],[2014-T1-MACROCENTRE]]/Tableau17[[#This Row],[2014-T1-MACROTOTALE]],"")</f>
        <v>0</v>
      </c>
      <c r="NH38" s="26">
        <f>IFERROR(Tableau17[[#This Row],[2014-T1-MACROGAUCHE]]/Tableau17[[#This Row],[2014-T1-MACROTOTALE]],"")</f>
        <v>0.20412844036697247</v>
      </c>
      <c r="NI38" s="26">
        <f>IFERROR(Tableau17[[#This Row],[2014-T1-MACROAUTRE]]/Tableau17[[#This Row],[2014-T1-MACROTOTALE]],"")</f>
        <v>0</v>
      </c>
      <c r="NJ38" s="26" t="str">
        <f>IFERROR(Tableau17[[#This Row],[2014-T2-MACROEXTRDROITE]]/Tableau17[[#This Row],[2014-T2-MACROTOTALE]],"")</f>
        <v/>
      </c>
      <c r="NK38" s="26" t="str">
        <f>IFERROR(Tableau17[[#This Row],[2014-T2-MACRODROITE]]/Tableau17[[#This Row],[2014-T2-MACROTOTALE]],"")</f>
        <v/>
      </c>
      <c r="NL38" s="26" t="str">
        <f>IFERROR(Tableau17[[#This Row],[2014-T2-MACROCENTRE]]/Tableau17[[#This Row],[2014-T2-MACROTOTALE]],"")</f>
        <v/>
      </c>
      <c r="NM38" s="26" t="str">
        <f>IFERROR(Tableau17[[#This Row],[2014-T2-MACROGAUCHE]]/Tableau17[[#This Row],[2014-T2-MACROTOTALE]],"")</f>
        <v/>
      </c>
      <c r="NN38" s="26" t="str">
        <f>IFERROR(Tableau17[[#This Row],[2014-T2-MACROAUTRE]]/Tableau17[[#This Row],[2014-T2-MACROTOTALE]],"")</f>
        <v/>
      </c>
      <c r="NO38" s="26">
        <f>IFERROR( Tableau17[[#This Row],[2015-T1-MACROEXTRDROITE]]/Tableau17[[#This Row],[2015-T1-MACROTOTALE]],"")</f>
        <v>0.16615384615384615</v>
      </c>
      <c r="NP38" s="26">
        <f>IFERROR(Tableau17[[#This Row],[2015-T1-MACRODROITE]]/Tableau17[[#This Row],[2015-T1-MACROTOTALE]],"")</f>
        <v>0.6676923076923077</v>
      </c>
      <c r="NQ38" s="26">
        <f>IFERROR(Tableau17[[#This Row],[2015-T1-MACROCENTRE]]/Tableau17[[#This Row],[2015-T1-MACROTOTALE]],"")</f>
        <v>0.08</v>
      </c>
      <c r="NR38" s="26">
        <f>IFERROR(Tableau17[[#This Row],[2015-T1-MACROGAUCHE]]/Tableau17[[#This Row],[2015-T1-MACROTOTALE]],"")</f>
        <v>8.615384615384615E-2</v>
      </c>
      <c r="NS38" s="26">
        <f>IFERROR(Tableau17[[#This Row],[2015-T1-MACROAUTRE]]/Tableau17[[#This Row],[2015-T1-MACROTOTALE]],"")</f>
        <v>0</v>
      </c>
      <c r="NT38" s="26">
        <f>IFERROR(Tableau17[[#This Row],[2015-T2-MACROEXTRDROITE]]/Tableau17[[#This Row],[2015-T2-MACROTOTALE]],"")</f>
        <v>0.1415929203539823</v>
      </c>
      <c r="NU38" s="26">
        <f>IFERROR(Tableau17[[#This Row],[2015-T2-MACRODROITE]]/Tableau17[[#This Row],[2015-T2-MACROTOTALE]],"")</f>
        <v>0.8584070796460177</v>
      </c>
      <c r="NV38" s="26">
        <f>IFERROR(Tableau17[[#This Row],[2015-T2-MACROCENTRE]]/Tableau17[[#This Row],[2015-T2-MACROTOTALE]],"")</f>
        <v>0</v>
      </c>
      <c r="NW38" s="26">
        <f>IFERROR(Tableau17[[#This Row],[2015-T2-MACROGAUCHE]]/Tableau17[[#This Row],[2015-T2-MACROTOTALE]],"")</f>
        <v>0</v>
      </c>
      <c r="NX38" s="26">
        <f>IFERROR(Tableau17[[#This Row],[2015-T2-MACROAUTRE]]/Tableau17[[#This Row],[2015-T2-MACROTOTALE]],"")</f>
        <v>0</v>
      </c>
      <c r="NY38" s="26">
        <f>IFERROR(Tableau17[[#This Row],[2017-T1-MACROEXTRDROITE]]/Tableau17[[#This Row],[2017-T1-MACROTOTALE]],"")</f>
        <v>8.8328075709779186E-2</v>
      </c>
      <c r="NZ38" s="26">
        <f>IFERROR(Tableau17[[#This Row],[2017-T1-MACRODROITE]]/Tableau17[[#This Row],[2017-T1-MACROTOTALE]],"")</f>
        <v>0.54100946372239744</v>
      </c>
      <c r="OA38" s="26">
        <f>IFERROR(Tableau17[[#This Row],[2017-T1-MACROCENTRE]]/Tableau17[[#This Row],[2017-T1-MACROTOTALE]],"")</f>
        <v>0.28075709779179808</v>
      </c>
      <c r="OB38" s="26">
        <f>IFERROR(Tableau17[[#This Row],[2017-T1-MACROGAUCHE]]/Tableau17[[#This Row],[2017-T1-MACROTOTALE]],"")</f>
        <v>8.6750788643533125E-2</v>
      </c>
      <c r="OC38" s="26">
        <f>IFERROR(Tableau17[[#This Row],[2017-T1-MACROAUTRE]]/Tableau17[[#This Row],[2017-T1-MACROTOTALE]],"")</f>
        <v>3.1545741324921135E-3</v>
      </c>
      <c r="OD38" s="26">
        <f>IFERROR(Tableau17[[#This Row],[2017-T2-MACROEXTRDROITE]]/Tableau17[[#This Row],[2017-T2-MACROTOTALE]],"")</f>
        <v>0.16876122082585279</v>
      </c>
      <c r="OE38" s="26">
        <f>IFERROR(Tableau17[[#This Row],[2017-T2-MACRODROITE]]/Tableau17[[#This Row],[2017-T2-MACROTOTALE]],"")</f>
        <v>0</v>
      </c>
      <c r="OF38" s="26">
        <f>IFERROR(Tableau17[[#This Row],[2017-T2-MACROCENTRE]]/Tableau17[[#This Row],[2017-T2-MACROTOTALE]],"")</f>
        <v>0.83123877917414724</v>
      </c>
      <c r="OG38" s="26">
        <f>IFERROR(Tableau17[[#This Row],[2017-T2-MACROGAUCHE]]/Tableau17[[#This Row],[2017-T2-MACROTOTALE]],"")</f>
        <v>0</v>
      </c>
      <c r="OH38" s="26">
        <f>IFERROR(Tableau17[[#This Row],[2017-T2-MACROAUTRE]]/Tableau17[[#This Row],[2017-T2-MACROTOTALE]],"")</f>
        <v>0</v>
      </c>
      <c r="OI38" s="26">
        <f>IFERROR(Tableau17[[#This Row],[2019-T1-MACROEXTRDROITE]]/Tableau17[[#This Row],[2019-T1-MACROTOTALE]],"")</f>
        <v>0.11244019138755981</v>
      </c>
      <c r="OJ38" s="26">
        <f>IFERROR(Tableau17[[#This Row],[2019-T1-MACRODROITE]]/Tableau17[[#This Row],[2019-T1-MACROTOTALE]],"")</f>
        <v>0.21770334928229665</v>
      </c>
      <c r="OK38" s="26">
        <f>IFERROR(Tableau17[[#This Row],[2019-T1-MACROCENTRE]]/Tableau17[[#This Row],[2019-T1-MACROTOTALE]],"")</f>
        <v>0.46889952153110048</v>
      </c>
      <c r="OL38" s="26">
        <f>IFERROR(Tableau17[[#This Row],[2019-T1-MACROGAUCHE]]/Tableau17[[#This Row],[2019-T1-MACROTOTALE]],"")</f>
        <v>0.19138755980861244</v>
      </c>
      <c r="OM38" s="26">
        <f>IFERROR(Tableau17[[#This Row],[2019-T1-MACROAUTRE]]/Tableau17[[#This Row],[2019-T1-MACROTOTALE]],"")</f>
        <v>9.5693779904306216E-3</v>
      </c>
      <c r="ON38" s="26">
        <f>IFERROR(Tableau17[[#This Row],[2020-T1-MACROEXTRDROITE]]/Tableau17[[#This Row],[2020-T1-MACROTOTALE]],"")</f>
        <v>6.5671641791044774E-2</v>
      </c>
      <c r="OO38" s="26">
        <f>IFERROR(Tableau17[[#This Row],[2020-T1-MACRODROITE]]/Tableau17[[#This Row],[2020-T1-MACROTOTALE]],"")</f>
        <v>0.4955223880597015</v>
      </c>
      <c r="OP38" s="26">
        <f>IFERROR(Tableau17[[#This Row],[2020-T1-MACROCENTRE]]/Tableau17[[#This Row],[2020-T1-MACROTOTALE]],"")</f>
        <v>0.23283582089552238</v>
      </c>
      <c r="OQ38" s="26">
        <f>IFERROR(Tableau17[[#This Row],[2020-T1-MACROGAUCHE]]/Tableau17[[#This Row],[2020-T1-MACROTOTALE]],"")</f>
        <v>0.20597014925373133</v>
      </c>
      <c r="OR38" s="26">
        <f>IFERROR(Tableau17[[#This Row],[2020-T1-MACROAUTRE]]/Tableau17[[#This Row],[2020-T1-MACROTOTALE]],"")</f>
        <v>0</v>
      </c>
      <c r="OS38" s="26">
        <f>IFERROR(Tableau17[[#This Row],[2017 (L)-T1-MACROEXTRDROITE]]/Tableau17[[#This Row],[2017 (L)-T1-MACROTOTALE]],"")</f>
        <v>5.0458715596330278E-2</v>
      </c>
      <c r="OT38" s="26">
        <f>IFERROR(Tableau17[[#This Row],[2017 (L)-T1-MACRODROITE]]/Tableau17[[#This Row],[2017 (L)-T1-MACROTOTALE]],"")</f>
        <v>0.3256880733944954</v>
      </c>
      <c r="OU38" s="26">
        <f>IFERROR(Tableau17[[#This Row],[2017 (L)-T1-MACROCENTRE]]/Tableau17[[#This Row],[2017 (L)-T1-MACROTOTALE]],"")</f>
        <v>0.49770642201834864</v>
      </c>
      <c r="OV38" s="26">
        <f>IFERROR(Tableau17[[#This Row],[2017 (L)-T1-MACROGAUCHE]]/Tableau17[[#This Row],[2017 (L)-T1-MACROTOTALE]],"")</f>
        <v>0.12155963302752294</v>
      </c>
      <c r="OW38" s="26">
        <f>IFERROR(Tableau17[[#This Row],[2017 (L)-T1-MACROAUTRE]]/Tableau17[[#This Row],[2017 (L)-T1-MACROTOTALE]],"")</f>
        <v>4.5871559633027525E-3</v>
      </c>
      <c r="OX38" s="26">
        <f>IFERROR(Tableau17[[#This Row],[2017 (L)-T2-MACROEXTRDROITE]]/Tableau17[[#This Row],[2017 (L)-T2-MACROTOTALE]],"")</f>
        <v>0</v>
      </c>
      <c r="OY38" s="26">
        <f>IFERROR(Tableau17[[#This Row],[2017 (L)-T2-MACRODROITE]]/Tableau17[[#This Row],[2017 (L)-T2-MACROTOTALE]],"")</f>
        <v>0.41397849462365593</v>
      </c>
      <c r="OZ38" s="26">
        <f>IFERROR(Tableau17[[#This Row],[2017 (L)-T2-MACROCENTRE]]/Tableau17[[#This Row],[2017 (L)-T2-MACROTOTALE]],"")</f>
        <v>0.58602150537634412</v>
      </c>
      <c r="PA38" s="26">
        <f>IFERROR(Tableau17[[#This Row],[2017 (L)-T2-MACROGAUCHE]]/Tableau17[[#This Row],[2017 (L)-T2-MACROTOTALE]],"")</f>
        <v>0</v>
      </c>
      <c r="PB38" s="26">
        <f>IFERROR(Tableau17[[#This Row],[2017 (L)-T2-MACROAUTRE]]/Tableau17[[#This Row],[2017 (L)-T2-MACROTOTALE]],"")</f>
        <v>0</v>
      </c>
      <c r="PC38" s="26">
        <f>IFERROR(Tableau17[[#This Row],[2008_T1_PROCUS]]/Tableau17[[#This Row],[2008_T1_INSCRITS]],0)</f>
        <v>2.8340080971659919E-2</v>
      </c>
      <c r="PD38" s="26">
        <f>IFERROR(Tableau17[[#This Row],[2008_T2_PROCUS]]/Tableau17[[#This Row],[2008_T2_INSCRITS]],0)</f>
        <v>0</v>
      </c>
      <c r="PE38" s="26">
        <f>Tableau17[[#This Row],[2014_T1_PROCUS]]/Tableau17[[#This Row],[2014_T1_INSCRITS]]</f>
        <v>2.2368421052631579E-2</v>
      </c>
      <c r="PF38" s="26">
        <f>IFERROR(Tableau17[[#This Row],[2014_T2_PROCUS]]/Tableau17[[#This Row],[2014_T2_INSCRITS]],0)</f>
        <v>0</v>
      </c>
    </row>
    <row r="39" spans="1:422" hidden="1" x14ac:dyDescent="0.2">
      <c r="A39" s="1">
        <v>1</v>
      </c>
      <c r="B39" s="1" t="s">
        <v>252</v>
      </c>
      <c r="C39" s="1" t="s">
        <v>254</v>
      </c>
      <c r="D39" s="1" t="s">
        <v>254</v>
      </c>
      <c r="E39" s="1">
        <v>184</v>
      </c>
      <c r="F39" s="1">
        <v>5.3868790000000004</v>
      </c>
      <c r="G39" s="1">
        <v>43.300055999999998</v>
      </c>
      <c r="H39" s="3">
        <v>1341</v>
      </c>
      <c r="I39" s="3">
        <v>91</v>
      </c>
      <c r="L39" s="1">
        <v>15</v>
      </c>
      <c r="M39" s="1">
        <v>15</v>
      </c>
      <c r="N39" s="1">
        <v>1</v>
      </c>
      <c r="P39" s="1">
        <v>41</v>
      </c>
      <c r="Q39" s="1">
        <v>20</v>
      </c>
      <c r="R39" s="1">
        <v>26</v>
      </c>
      <c r="S39" s="1">
        <v>363</v>
      </c>
      <c r="T39" s="1">
        <v>69</v>
      </c>
      <c r="U39" s="1">
        <v>550</v>
      </c>
      <c r="V39" s="1">
        <v>1228</v>
      </c>
      <c r="W39" s="1">
        <v>594</v>
      </c>
      <c r="X39" s="1">
        <v>27</v>
      </c>
      <c r="Y39" s="2">
        <v>0.48371335999999998</v>
      </c>
      <c r="Z39" s="1">
        <v>1228</v>
      </c>
      <c r="AA39" s="1">
        <v>654</v>
      </c>
      <c r="AB39" s="1">
        <v>18</v>
      </c>
      <c r="AC39" s="2">
        <v>0.53257328999999998</v>
      </c>
      <c r="AD39" s="1">
        <v>1341</v>
      </c>
      <c r="AE39" s="1">
        <v>557</v>
      </c>
      <c r="AF39" s="2">
        <v>0.41536167000000002</v>
      </c>
      <c r="AG39" s="1">
        <f t="shared" si="0"/>
        <v>91</v>
      </c>
      <c r="AH39" s="1">
        <v>1230</v>
      </c>
      <c r="AI39" s="1">
        <v>657</v>
      </c>
      <c r="AJ39" s="1">
        <v>23</v>
      </c>
      <c r="AK39" s="2">
        <v>0.53414634000000005</v>
      </c>
      <c r="AL39" s="1">
        <v>1229</v>
      </c>
      <c r="AM39" s="1">
        <v>711</v>
      </c>
      <c r="AN39" s="1">
        <v>16</v>
      </c>
      <c r="AO39" s="2">
        <v>0.57851912000000005</v>
      </c>
      <c r="AP39" s="1">
        <v>1201</v>
      </c>
      <c r="AQ39" s="1">
        <v>505</v>
      </c>
      <c r="AR39" s="2">
        <v>0.42048292999999998</v>
      </c>
      <c r="AS39" s="1">
        <v>1201</v>
      </c>
      <c r="AT39" s="1">
        <v>555</v>
      </c>
      <c r="AU39" s="2">
        <v>0.4621149</v>
      </c>
      <c r="AV39" s="1">
        <v>1235</v>
      </c>
      <c r="AW39" s="1">
        <v>572</v>
      </c>
      <c r="AX39" s="2">
        <v>0.46315789000000002</v>
      </c>
      <c r="AY39" s="1">
        <v>1235</v>
      </c>
      <c r="AZ39" s="1">
        <v>524</v>
      </c>
      <c r="BA39" s="2">
        <v>0.42429149999999999</v>
      </c>
      <c r="BB39" s="1">
        <v>1231</v>
      </c>
      <c r="BC39" s="1">
        <v>918</v>
      </c>
      <c r="BD39" s="2">
        <v>0.74573517</v>
      </c>
      <c r="BE39" s="1">
        <v>1231</v>
      </c>
      <c r="BF39" s="1">
        <v>829</v>
      </c>
      <c r="BG39" s="2">
        <v>0.67343622999999997</v>
      </c>
      <c r="BH39" s="1">
        <v>1259</v>
      </c>
      <c r="BI39" s="1">
        <v>589</v>
      </c>
      <c r="BJ39" s="2">
        <v>0.46783161000000001</v>
      </c>
      <c r="BK39" s="1">
        <v>35</v>
      </c>
      <c r="BL39" s="1">
        <v>0</v>
      </c>
      <c r="BN39" s="1">
        <v>111</v>
      </c>
      <c r="BO39" s="1">
        <v>44</v>
      </c>
      <c r="BP39" s="1">
        <v>177</v>
      </c>
      <c r="BQ39" s="1">
        <v>272</v>
      </c>
      <c r="BR39" s="1">
        <v>639</v>
      </c>
      <c r="BT39" s="1">
        <v>441</v>
      </c>
      <c r="BU39" s="1">
        <v>250</v>
      </c>
      <c r="BW39" s="1">
        <v>691</v>
      </c>
      <c r="BX39" s="1">
        <v>18</v>
      </c>
      <c r="BZ39" s="1">
        <v>69</v>
      </c>
      <c r="CA39" s="1">
        <v>5</v>
      </c>
      <c r="CB39" s="1">
        <v>71</v>
      </c>
      <c r="CC39" s="1">
        <v>72</v>
      </c>
      <c r="CD39" s="1">
        <v>139</v>
      </c>
      <c r="CE39" s="1">
        <v>204</v>
      </c>
      <c r="CF39" s="1">
        <v>578</v>
      </c>
      <c r="CG39" s="1">
        <v>78</v>
      </c>
      <c r="CH39" s="1">
        <v>179</v>
      </c>
      <c r="CI39" s="1">
        <v>373</v>
      </c>
      <c r="CJ39" s="1">
        <v>630</v>
      </c>
      <c r="CK39" s="1">
        <v>16</v>
      </c>
      <c r="CL39" s="1">
        <v>4</v>
      </c>
      <c r="CM39" s="1">
        <v>4</v>
      </c>
      <c r="CN39" s="1">
        <v>28</v>
      </c>
      <c r="CO39" s="1">
        <v>98</v>
      </c>
      <c r="CP39" s="1">
        <v>76</v>
      </c>
      <c r="CQ39" s="1">
        <v>19</v>
      </c>
      <c r="CT39" s="1">
        <v>81</v>
      </c>
      <c r="CU39" s="1">
        <v>169</v>
      </c>
      <c r="CW39" s="1">
        <v>495</v>
      </c>
      <c r="CY39" s="1">
        <v>137</v>
      </c>
      <c r="DB39" s="1">
        <v>393</v>
      </c>
      <c r="DC39" s="1">
        <v>530</v>
      </c>
      <c r="DE39" s="1">
        <v>21</v>
      </c>
      <c r="DF39" s="1">
        <v>2</v>
      </c>
      <c r="DG39" s="1">
        <v>0</v>
      </c>
      <c r="DH39" s="1">
        <v>10</v>
      </c>
      <c r="DI39" s="1">
        <v>6</v>
      </c>
      <c r="DJ39" s="1">
        <v>1</v>
      </c>
      <c r="DK39" s="1">
        <v>2</v>
      </c>
      <c r="DL39" s="1">
        <v>250</v>
      </c>
      <c r="DM39" s="1">
        <v>39</v>
      </c>
      <c r="DN39" s="1">
        <v>36</v>
      </c>
      <c r="DQ39" s="1">
        <v>3</v>
      </c>
      <c r="DR39" s="1">
        <v>120</v>
      </c>
      <c r="DS39" s="1">
        <v>79</v>
      </c>
      <c r="DU39" s="1">
        <v>569</v>
      </c>
      <c r="DV39" s="1">
        <v>326</v>
      </c>
      <c r="DZ39" s="1">
        <v>174</v>
      </c>
      <c r="EA39" s="1">
        <v>500</v>
      </c>
      <c r="EB39" s="1">
        <v>3</v>
      </c>
      <c r="EC39" s="1">
        <v>5</v>
      </c>
      <c r="ED39" s="1">
        <v>2</v>
      </c>
      <c r="EE39" s="1">
        <v>12</v>
      </c>
      <c r="EF39" s="1">
        <v>99</v>
      </c>
      <c r="EG39" s="1">
        <v>126</v>
      </c>
      <c r="EH39" s="1">
        <v>2</v>
      </c>
      <c r="EI39" s="1">
        <v>87</v>
      </c>
      <c r="EJ39" s="1">
        <v>388</v>
      </c>
      <c r="EK39" s="1">
        <v>178</v>
      </c>
      <c r="EL39" s="1">
        <v>8</v>
      </c>
      <c r="EM39" s="1">
        <v>910</v>
      </c>
      <c r="EN39" s="1">
        <v>124</v>
      </c>
      <c r="EO39" s="1">
        <v>643</v>
      </c>
      <c r="EP39" s="1">
        <v>767</v>
      </c>
      <c r="EQ39" s="1">
        <v>0</v>
      </c>
      <c r="ER39" s="1">
        <v>4</v>
      </c>
      <c r="ES39" s="1">
        <v>4</v>
      </c>
      <c r="ET39" s="1">
        <v>93</v>
      </c>
      <c r="EU39" s="1">
        <v>4</v>
      </c>
      <c r="EV39" s="1">
        <v>48</v>
      </c>
      <c r="EW39" s="1">
        <v>20</v>
      </c>
      <c r="EX39" s="1">
        <v>1</v>
      </c>
      <c r="EY39" s="1">
        <v>4</v>
      </c>
      <c r="EZ39" s="1">
        <v>36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7</v>
      </c>
      <c r="FI39" s="1">
        <v>0</v>
      </c>
      <c r="FJ39" s="1">
        <v>45</v>
      </c>
      <c r="FK39" s="1">
        <v>41</v>
      </c>
      <c r="FL39" s="1">
        <v>0</v>
      </c>
      <c r="FM39" s="1">
        <v>179</v>
      </c>
      <c r="FN39" s="1">
        <v>3</v>
      </c>
      <c r="FO39" s="1">
        <v>2</v>
      </c>
      <c r="FP39" s="1">
        <v>75</v>
      </c>
      <c r="FQ39" s="1">
        <v>2</v>
      </c>
      <c r="FR39" s="1">
        <f>SUM(Tableau17[[#This Row],[2019-T1-ALEXANDRE Audric]:[2019-T1-MARIE Florie]])</f>
        <v>568</v>
      </c>
      <c r="FS39" s="1">
        <v>44</v>
      </c>
      <c r="FT39" s="1">
        <v>212</v>
      </c>
      <c r="FU39" s="1">
        <v>0</v>
      </c>
      <c r="FV39" s="1">
        <v>383</v>
      </c>
      <c r="FW39" s="1">
        <v>0</v>
      </c>
      <c r="FX39" s="1">
        <v>639</v>
      </c>
      <c r="FY39" s="1">
        <v>0</v>
      </c>
      <c r="FZ39" s="1">
        <v>250</v>
      </c>
      <c r="GA39" s="1">
        <v>0</v>
      </c>
      <c r="GB39" s="1">
        <v>441</v>
      </c>
      <c r="GC39" s="1">
        <v>0</v>
      </c>
      <c r="GD39" s="1">
        <v>691</v>
      </c>
      <c r="GE39" s="1">
        <v>72</v>
      </c>
      <c r="GF39" s="1">
        <v>139</v>
      </c>
      <c r="GG39" s="1">
        <v>18</v>
      </c>
      <c r="GH39" s="1">
        <v>349</v>
      </c>
      <c r="GI39" s="1">
        <v>0</v>
      </c>
      <c r="GJ39" s="1">
        <v>578</v>
      </c>
      <c r="GK39" s="1">
        <v>78</v>
      </c>
      <c r="GL39" s="1">
        <v>179</v>
      </c>
      <c r="GM39" s="1">
        <v>0</v>
      </c>
      <c r="GN39" s="1">
        <v>373</v>
      </c>
      <c r="GO39" s="1">
        <v>0</v>
      </c>
      <c r="GP39" s="1">
        <v>630</v>
      </c>
      <c r="GQ39" s="1">
        <v>80</v>
      </c>
      <c r="GR39" s="1">
        <v>85</v>
      </c>
      <c r="GS39" s="1">
        <v>19</v>
      </c>
      <c r="GT39" s="1">
        <v>295</v>
      </c>
      <c r="GU39" s="1">
        <v>16</v>
      </c>
      <c r="GV39" s="1">
        <v>495</v>
      </c>
      <c r="GW39" s="1">
        <v>137</v>
      </c>
      <c r="GX39" s="1">
        <v>0</v>
      </c>
      <c r="GY39" s="1">
        <v>0</v>
      </c>
      <c r="GZ39" s="1">
        <v>393</v>
      </c>
      <c r="HA39" s="1">
        <v>0</v>
      </c>
      <c r="HB39" s="1">
        <v>530</v>
      </c>
      <c r="HC39" s="1">
        <v>106</v>
      </c>
      <c r="HD39" s="1">
        <v>99</v>
      </c>
      <c r="HE39" s="1">
        <v>178</v>
      </c>
      <c r="HF39" s="1">
        <v>525</v>
      </c>
      <c r="HG39" s="1">
        <v>2</v>
      </c>
      <c r="HH39" s="1">
        <v>910</v>
      </c>
      <c r="HI39" s="1">
        <v>124</v>
      </c>
      <c r="HJ39" s="1">
        <v>0</v>
      </c>
      <c r="HK39" s="1">
        <v>643</v>
      </c>
      <c r="HL39" s="1">
        <v>0</v>
      </c>
      <c r="HM39" s="1">
        <v>0</v>
      </c>
      <c r="HN39" s="1">
        <v>767</v>
      </c>
      <c r="HO39" s="1">
        <v>61</v>
      </c>
      <c r="HP39" s="1">
        <v>23</v>
      </c>
      <c r="HQ39" s="1">
        <v>75</v>
      </c>
      <c r="HR39" s="1">
        <v>398</v>
      </c>
      <c r="HS39" s="1">
        <v>21</v>
      </c>
      <c r="HT39" s="1">
        <v>578</v>
      </c>
      <c r="HU39" s="1">
        <v>27</v>
      </c>
      <c r="HV39" s="1">
        <v>56</v>
      </c>
      <c r="HW39" s="1">
        <v>20</v>
      </c>
      <c r="HX39" s="1">
        <v>447</v>
      </c>
      <c r="HY39" s="1">
        <v>0</v>
      </c>
      <c r="HZ39" s="1">
        <v>550</v>
      </c>
      <c r="IA39" s="1">
        <v>42</v>
      </c>
      <c r="IB39" s="1">
        <v>36</v>
      </c>
      <c r="IC39" s="1">
        <v>120</v>
      </c>
      <c r="ID39" s="1">
        <v>347</v>
      </c>
      <c r="IE39" s="1">
        <v>24</v>
      </c>
      <c r="IF39" s="1">
        <v>569</v>
      </c>
      <c r="IG39" s="1">
        <v>0</v>
      </c>
      <c r="IH39" s="1">
        <v>0</v>
      </c>
      <c r="II39" s="1">
        <v>174</v>
      </c>
      <c r="IJ39" s="1">
        <v>326</v>
      </c>
      <c r="IK39" s="1">
        <v>0</v>
      </c>
      <c r="IL39" s="1">
        <v>500</v>
      </c>
      <c r="IM39" s="26">
        <f>IFERROR(Tableau17[[#This Row],[LDIV]]/Tableau17[[#This Row],[Total général]],"")</f>
        <v>0</v>
      </c>
      <c r="IN39" s="26">
        <f>IFERROR(Tableau17[[#This Row],[LDVC]]/Tableau17[[#This Row],[Total général]],"")</f>
        <v>0</v>
      </c>
      <c r="IO39" s="26">
        <f>IFERROR(Tableau17[[#This Row],[LDVD]]/Tableau17[[#This Row],[Total général]],"")</f>
        <v>2.7272727272727271E-2</v>
      </c>
      <c r="IP39" s="26">
        <f>IFERROR(Tableau17[[#This Row],[LDVG]]/Tableau17[[#This Row],[Total général]],"")</f>
        <v>2.7272727272727271E-2</v>
      </c>
      <c r="IQ39" s="26">
        <f>IFERROR(Tableau17[[#This Row],[LEXD]]/Tableau17[[#This Row],[Total général]],"")</f>
        <v>1.8181818181818182E-3</v>
      </c>
      <c r="IR39" s="26">
        <f>IFERROR(Tableau17[[#This Row],[LEXG]]/Tableau17[[#This Row],[Total général]],"")</f>
        <v>0</v>
      </c>
      <c r="IS39" s="26">
        <f>IFERROR(Tableau17[[#This Row],[LLR]]/Tableau17[[#This Row],[Total général]],"")</f>
        <v>7.454545454545454E-2</v>
      </c>
      <c r="IT39" s="26">
        <f>IFERROR(Tableau17[[#This Row],[LREM]]/Tableau17[[#This Row],[Total général]],"")</f>
        <v>3.6363636363636362E-2</v>
      </c>
      <c r="IU39" s="26">
        <f>IFERROR(Tableau17[[#This Row],[LRN]]/Tableau17[[#This Row],[Total général]],"")</f>
        <v>4.7272727272727272E-2</v>
      </c>
      <c r="IV39" s="26">
        <f>IFERROR(Tableau17[[#This Row],[LUG]]/Tableau17[[#This Row],[Total général]],"")</f>
        <v>0.66</v>
      </c>
      <c r="IW39" s="26">
        <f>IFERROR(Tableau17[[#This Row],[LVEC]]/Tableau17[[#This Row],[Total général]],"")</f>
        <v>0.12545454545454546</v>
      </c>
      <c r="IX39" s="26">
        <f>IFERROR(Tableau17[[#This Row],[2008-T1-LCMD]]/Tableau17[[#This Row],[2008-T1-TOTAL]],"")</f>
        <v>5.4773082942097026E-2</v>
      </c>
      <c r="IY39" s="26">
        <f>IFERROR(Tableau17[[#This Row],[2008-T1-LDVD]]/Tableau17[[#This Row],[2008-T1-TOTAL]],"")</f>
        <v>0</v>
      </c>
      <c r="IZ39" s="26">
        <f>IFERROR(Tableau17[[#This Row],[2008-T1-LEXD]]/Tableau17[[#This Row],[2008-T1-TOTAL]],"")</f>
        <v>0</v>
      </c>
      <c r="JA39" s="26">
        <f>IFERROR(Tableau17[[#This Row],[2008-T1-LEXG]]/Tableau17[[#This Row],[2008-T1-TOTAL]],"")</f>
        <v>0.17370892018779344</v>
      </c>
      <c r="JB39" s="26">
        <f>IFERROR(Tableau17[[#This Row],[2008-T1-LFN]]/Tableau17[[#This Row],[2008-T1-TOTAL]],"")</f>
        <v>6.8857589984350542E-2</v>
      </c>
      <c r="JC39" s="26">
        <f>IFERROR(Tableau17[[#This Row],[2008-T1-LMAJ]]/Tableau17[[#This Row],[2008-T1-TOTAL]],"")</f>
        <v>0.27699530516431925</v>
      </c>
      <c r="JD39" s="26">
        <f>IFERROR(Tableau17[[#This Row],[2008-T1-LUG]]/Tableau17[[#This Row],[2008-T1-TOTAL]],"")</f>
        <v>0.42566510172143973</v>
      </c>
      <c r="JE39" s="26">
        <f>IFERROR(Tableau17[[#This Row],[2008-T2-LFN]]/Tableau17[[#This Row],[2008-T2-TOTAL]],"")</f>
        <v>0</v>
      </c>
      <c r="JF39" s="26">
        <f>IFERROR(Tableau17[[#This Row],[2008-T2-LGC]]/Tableau17[[#This Row],[2008-T2-TOTAL]],"")</f>
        <v>0.63820549927641101</v>
      </c>
      <c r="JG39" s="26">
        <f>IFERROR(Tableau17[[#This Row],[2008-T2-LMAJ]]/Tableau17[[#This Row],[2008-T2-TOTAL]],"")</f>
        <v>0.36179450072358899</v>
      </c>
      <c r="JH39" s="26">
        <f>IFERROR(Tableau17[[#This Row],[2008-T2-LUG]]/Tableau17[[#This Row],[2008-T2-TOTAL]],"")</f>
        <v>0</v>
      </c>
      <c r="JI39" s="26">
        <f>IFERROR(Tableau17[[#This Row],[2014-T1-LDIV]]/Tableau17[[#This Row],[2014-T1-TOTAL]],"")</f>
        <v>3.1141868512110725E-2</v>
      </c>
      <c r="JJ39" s="26">
        <f>IFERROR(Tableau17[[#This Row],[2014-T1-LDVD]]/Tableau17[[#This Row],[2014-T1-TOTAL]],"")</f>
        <v>0</v>
      </c>
      <c r="JK39" s="26">
        <f>IFERROR(Tableau17[[#This Row],[2014-T1-LDVG]]/Tableau17[[#This Row],[2014-T1-TOTAL]],"")</f>
        <v>0.11937716262975778</v>
      </c>
      <c r="JL39" s="26">
        <f>IFERROR(Tableau17[[#This Row],[2014-T1-LEXG]]/Tableau17[[#This Row],[2014-T1-TOTAL]],"")</f>
        <v>8.6505190311418692E-3</v>
      </c>
      <c r="JM39" s="26">
        <f>IFERROR(Tableau17[[#This Row],[2014-T1-LFG]]/Tableau17[[#This Row],[2014-T1-TOTAL]],"")</f>
        <v>0.12283737024221453</v>
      </c>
      <c r="JN39" s="26">
        <f>IFERROR(Tableau17[[#This Row],[2014-T1-LFN]]/Tableau17[[#This Row],[2014-T1-TOTAL]],"")</f>
        <v>0.1245674740484429</v>
      </c>
      <c r="JO39" s="26">
        <f>IFERROR(Tableau17[[#This Row],[2014-T1-LUD]]/Tableau17[[#This Row],[2014-T1-TOTAL]],"")</f>
        <v>0.24048442906574394</v>
      </c>
      <c r="JP39" s="26">
        <f>IFERROR(Tableau17[[#This Row],[2014-T1-LUG]]/Tableau17[[#This Row],[2014-T1-TOTAL]],"")</f>
        <v>0.35294117647058826</v>
      </c>
      <c r="JQ39" s="26">
        <f>IFERROR(Tableau17[[#This Row],[2014-T2-LFN]]/Tableau17[[#This Row],[2014-T2-TOTAL]],"")</f>
        <v>0.12380952380952381</v>
      </c>
      <c r="JR39" s="26">
        <f>IFERROR(Tableau17[[#This Row],[2014-T2-LUD]]/Tableau17[[#This Row],[2014-T2-TOTAL]],"")</f>
        <v>0.28412698412698412</v>
      </c>
      <c r="JS39" s="26">
        <f>IFERROR(Tableau17[[#This Row],[2014-T2-LUG]]/Tableau17[[#This Row],[2014-T2-TOTAL]],"")</f>
        <v>0.59206349206349207</v>
      </c>
      <c r="JT39" s="26">
        <f>IFERROR(Tableau17[[#This Row],[2015-T1-BC-DIV]]/Tableau17[[#This Row],[2015-T1-TOTAL]],"")</f>
        <v>3.2323232323232323E-2</v>
      </c>
      <c r="JU39" s="26">
        <f>IFERROR(Tableau17[[#This Row],[2015-T1-BC-DLF]]/Tableau17[[#This Row],[2015-T1-TOTAL]],"")</f>
        <v>8.0808080808080808E-3</v>
      </c>
      <c r="JV39" s="26">
        <f>IFERROR(Tableau17[[#This Row],[2015-T1-BC-DVD]]/Tableau17[[#This Row],[2015-T1-TOTAL]],"")</f>
        <v>8.0808080808080808E-3</v>
      </c>
      <c r="JW39" s="26">
        <f>IFERROR(Tableau17[[#This Row],[2015-T1-BC-DVG]]/Tableau17[[#This Row],[2015-T1-TOTAL]],"")</f>
        <v>5.6565656565656569E-2</v>
      </c>
      <c r="JX39" s="26">
        <f>IFERROR(Tableau17[[#This Row],[2015-T1-BC-FG]]/Tableau17[[#This Row],[2015-T1-TOTAL]],"")</f>
        <v>0.19797979797979798</v>
      </c>
      <c r="JY39" s="26">
        <f>IFERROR(Tableau17[[#This Row],[2015-T1-BC-FN]]/Tableau17[[#This Row],[2015-T1-TOTAL]],"")</f>
        <v>0.15353535353535352</v>
      </c>
      <c r="JZ39" s="26">
        <f>IFERROR(Tableau17[[#This Row],[2015-T1-BC-MDM]]/Tableau17[[#This Row],[2015-T1-TOTAL]],"")</f>
        <v>3.8383838383838381E-2</v>
      </c>
      <c r="KA39" s="26">
        <f>IFERROR(Tableau17[[#This Row],[2015-T1-BC-RDG]]/Tableau17[[#This Row],[2015-T1-TOTAL]],"")</f>
        <v>0</v>
      </c>
      <c r="KB39" s="26">
        <f>IFERROR(Tableau17[[#This Row],[2015-T1-BC-SOC]]/Tableau17[[#This Row],[2015-T1-TOTAL]],"")</f>
        <v>0</v>
      </c>
      <c r="KC39" s="26">
        <f>IFERROR(Tableau17[[#This Row],[2015-T1-BC-UD]]/Tableau17[[#This Row],[2015-T1-TOTAL]],"")</f>
        <v>0.16363636363636364</v>
      </c>
      <c r="KD39" s="26">
        <f>IFERROR(Tableau17[[#This Row],[2015-T1-BC-UG]]/Tableau17[[#This Row],[2015-T1-TOTAL]],"")</f>
        <v>0.34141414141414139</v>
      </c>
      <c r="KE39" s="26">
        <f>IFERROR(Tableau17[[#This Row],[2015-T1-BC-VEC]]/Tableau17[[#This Row],[2015-T1-TOTAL]],"")</f>
        <v>0</v>
      </c>
      <c r="KF39" s="26">
        <f>IFERROR(Tableau17[[#This Row],[2015-T2-BC-DVG]]/Tableau17[[#This Row],[2015-T2-TOTAL]],"")</f>
        <v>0</v>
      </c>
      <c r="KG39" s="26">
        <f>IFERROR(Tableau17[[#This Row],[2015-T2-BC-FN]]/Tableau17[[#This Row],[2015-T2-TOTAL]],"")</f>
        <v>0.25849056603773585</v>
      </c>
      <c r="KH39" s="26">
        <f>IFERROR(Tableau17[[#This Row],[2015-T2-BC-SOC]]/Tableau17[[#This Row],[2015-T2-TOTAL]],"")</f>
        <v>0</v>
      </c>
      <c r="KI39" s="26">
        <f>IFERROR(Tableau17[[#This Row],[2015-T2-BC-UD]]/Tableau17[[#This Row],[2015-T2-TOTAL]],"")</f>
        <v>0</v>
      </c>
      <c r="KJ39" s="26">
        <f>IFERROR(Tableau17[[#This Row],[2015-T2-BC-UG]]/Tableau17[[#This Row],[2015-T2-TOTAL]],"")</f>
        <v>0.7415094339622641</v>
      </c>
      <c r="KK39" s="26">
        <f>IFERROR(Tableau17[[#This Row],[2017 (L)-T1-COM]]/Tableau17[[#This Row],[2017 (L)-T1-TOTAL]],"")</f>
        <v>0</v>
      </c>
      <c r="KL39" s="26">
        <f>IFERROR(Tableau17[[#This Row],[2017 (L)-T1-DIV]]/Tableau17[[#This Row],[2017 (L)-T1-TOTAL]],"")</f>
        <v>3.6906854130052721E-2</v>
      </c>
      <c r="KM39" s="26">
        <f>IFERROR(Tableau17[[#This Row],[2017 (L)-T1-DLF]]/Tableau17[[#This Row],[2017 (L)-T1-TOTAL]],"")</f>
        <v>3.5149384885764497E-3</v>
      </c>
      <c r="KN39" s="26">
        <f>IFERROR(Tableau17[[#This Row],[2017 (L)-T1-DVD]]/Tableau17[[#This Row],[2017 (L)-T1-TOTAL]],"")</f>
        <v>0</v>
      </c>
      <c r="KO39" s="26">
        <f>IFERROR(Tableau17[[#This Row],[2017 (L)-T1-DVG]]/Tableau17[[#This Row],[2017 (L)-T1-TOTAL]],"")</f>
        <v>1.7574692442882251E-2</v>
      </c>
      <c r="KP39" s="26">
        <f>IFERROR(Tableau17[[#This Row],[2017 (L)-T1-ECO]]/Tableau17[[#This Row],[2017 (L)-T1-TOTAL]],"")</f>
        <v>1.054481546572935E-2</v>
      </c>
      <c r="KQ39" s="26">
        <f>IFERROR(Tableau17[[#This Row],[2017 (L)-T1-EXD]]/Tableau17[[#This Row],[2017 (L)-T1-TOTAL]],"")</f>
        <v>1.7574692442882249E-3</v>
      </c>
      <c r="KR39" s="26">
        <f>IFERROR(Tableau17[[#This Row],[2017 (L)-T1-EXG]]/Tableau17[[#This Row],[2017 (L)-T1-TOTAL]],"")</f>
        <v>3.5149384885764497E-3</v>
      </c>
      <c r="KS39" s="26">
        <f>IFERROR(Tableau17[[#This Row],[2017 (L)-T1-FI]]/Tableau17[[#This Row],[2017 (L)-T1-TOTAL]],"")</f>
        <v>0.43936731107205623</v>
      </c>
      <c r="KT39" s="26">
        <f>IFERROR(Tableau17[[#This Row],[2017 (L)-T1-FN]]/Tableau17[[#This Row],[2017 (L)-T1-TOTAL]],"")</f>
        <v>6.8541300527240778E-2</v>
      </c>
      <c r="KU39" s="26">
        <f>IFERROR(Tableau17[[#This Row],[2017 (L)-T1-LR]]/Tableau17[[#This Row],[2017 (L)-T1-TOTAL]],"")</f>
        <v>6.32688927943761E-2</v>
      </c>
      <c r="KV39" s="26">
        <f>IFERROR(Tableau17[[#This Row],[2017 (L)-T1-MDM]]/Tableau17[[#This Row],[2017 (L)-T1-TOTAL]],"")</f>
        <v>0</v>
      </c>
      <c r="KW39" s="26">
        <f>IFERROR(Tableau17[[#This Row],[2017 (L)-T1-RDG]]/Tableau17[[#This Row],[2017 (L)-T1-TOTAL]],"")</f>
        <v>0</v>
      </c>
      <c r="KX39" s="26">
        <f>IFERROR(Tableau17[[#This Row],[2017 (L)-T1-REG]]/Tableau17[[#This Row],[2017 (L)-T1-TOTAL]],"")</f>
        <v>5.272407732864675E-3</v>
      </c>
      <c r="KY39" s="26">
        <f>IFERROR(Tableau17[[#This Row],[2017 (L)-T1-REM]]/Tableau17[[#This Row],[2017 (L)-T1-TOTAL]],"")</f>
        <v>0.210896309314587</v>
      </c>
      <c r="KZ39" s="26">
        <f>IFERROR(Tableau17[[#This Row],[2017 (L)-T1-SOC]]/Tableau17[[#This Row],[2017 (L)-T1-TOTAL]],"")</f>
        <v>0.13884007029876977</v>
      </c>
      <c r="LA39" s="26">
        <f>IFERROR(Tableau17[[#This Row],[2017 (L)-T1-UDI]]/Tableau17[[#This Row],[2017 (L)-T1-TOTAL]],"")</f>
        <v>0</v>
      </c>
      <c r="LB39" s="26">
        <f>IFERROR(Tableau17[[#This Row],[2017 (L)-T2-FI]]/Tableau17[[#This Row],[2017 (L)-T2-TOTAL]],"")</f>
        <v>0.65200000000000002</v>
      </c>
      <c r="LC39" s="26">
        <f>IFERROR(Tableau17[[#This Row],[2017 (L)-T2-FN]]/Tableau17[[#This Row],[2017 (L)-T2-TOTAL]],"")</f>
        <v>0</v>
      </c>
      <c r="LD39" s="26">
        <f>IFERROR(Tableau17[[#This Row],[2017 (L)-T2-LR]]/Tableau17[[#This Row],[2017 (L)-T2-TOTAL]],"")</f>
        <v>0</v>
      </c>
      <c r="LE39" s="26">
        <f>IFERROR(Tableau17[[#This Row],[2017 (L)-T2-MDM]]/Tableau17[[#This Row],[2017 (L)-T2-TOTAL]],"")</f>
        <v>0</v>
      </c>
      <c r="LF39" s="26">
        <f>IFERROR(Tableau17[[#This Row],[2017 (L)-T2-REM]]/Tableau17[[#This Row],[2017 (L)-T2-TOTAL]],"")</f>
        <v>0.34799999999999998</v>
      </c>
      <c r="LG39" s="26">
        <f>IFERROR(Tableau17[[#This Row],[2017-T1-ARTHAUD Nathalie]]/Tableau17[[#This Row],[2017-T1-TOTAL]],"")</f>
        <v>3.2967032967032967E-3</v>
      </c>
      <c r="LH39" s="26">
        <f>IFERROR(Tableau17[[#This Row],[2017-T1-ASSELINEAU Fran]]/Tableau17[[#This Row],[2017-T1-TOTAL]],"")</f>
        <v>5.4945054945054949E-3</v>
      </c>
      <c r="LI39" s="26">
        <f>IFERROR(Tableau17[[#This Row],[2017-T1-CHEMINADE Jacques]]/Tableau17[[#This Row],[2017-T1-TOTAL]],"")</f>
        <v>2.1978021978021978E-3</v>
      </c>
      <c r="LJ39" s="26">
        <f>IFERROR(Tableau17[[#This Row],[2017-T1-DUPONT-AIGNAN Nicolas]]/Tableau17[[#This Row],[2017-T1-TOTAL]],"")</f>
        <v>1.3186813186813187E-2</v>
      </c>
      <c r="LK39" s="26">
        <f>IFERROR(Tableau17[[#This Row],[2017-T1-FILLON Fran]]/Tableau17[[#This Row],[2017-T1-TOTAL]],"")</f>
        <v>0.10879120879120879</v>
      </c>
      <c r="LL39" s="26">
        <f>IFERROR(Tableau17[[#This Row],[2017-T1-HAMON Beno]]/Tableau17[[#This Row],[2017-T1-TOTAL]],"")</f>
        <v>0.13846153846153847</v>
      </c>
      <c r="LM39" s="26">
        <f>IFERROR(Tableau17[[#This Row],[2017-T1-LASSALLE Jean]]/Tableau17[[#This Row],[2017-T1-TOTAL]],"")</f>
        <v>2.1978021978021978E-3</v>
      </c>
      <c r="LN39" s="26">
        <f>IFERROR(Tableau17[[#This Row],[2017-T1-LE PEN Marine]]/Tableau17[[#This Row],[2017-T1-TOTAL]],"")</f>
        <v>9.5604395604395598E-2</v>
      </c>
      <c r="LO39" s="26">
        <f>IFERROR(Tableau17[[#This Row],[2017-T1-M Jean-Luc]]/Tableau17[[#This Row],[2017-T1-TOTAL]],"")</f>
        <v>0.42637362637362636</v>
      </c>
      <c r="LP39" s="26">
        <f>IFERROR(Tableau17[[#This Row],[2017-T1-MACRON Emmanuel]]/Tableau17[[#This Row],[2017-T1-TOTAL]],"")</f>
        <v>0.1956043956043956</v>
      </c>
      <c r="LQ39" s="26">
        <f>IFERROR(Tableau17[[#This Row],[2017-T1-POUTOU Philippe]]/Tableau17[[#This Row],[2017-T1-TOTAL]],"")</f>
        <v>8.7912087912087912E-3</v>
      </c>
      <c r="LR39" s="26">
        <f>IFERROR(Tableau17[[#This Row],[2017-T2-LE PEN Marine]]/Tableau17[[#This Row],[2017-T2-TOTAL]],"")</f>
        <v>0.16166883963494133</v>
      </c>
      <c r="LS39" s="26">
        <f>IFERROR(Tableau17[[#This Row],[2017-T2-MACRON Emmanuel]]/Tableau17[[#This Row],[2017-T2-TOTAL]],"")</f>
        <v>0.83833116036505873</v>
      </c>
      <c r="LT39" s="26">
        <f>IFERROR(Tableau17[[#This Row],[2019-T1-ALEXANDRE Audric]]/Tableau17[[#This Row],[2019-T1-TOTAL]],"")</f>
        <v>0</v>
      </c>
      <c r="LU39" s="26">
        <f>IFERROR(Tableau17[[#This Row],[2019-T1-ARTHAUD Nathalie]]/Tableau17[[#This Row],[2019-T1-TOTAL]],"")</f>
        <v>7.0422535211267607E-3</v>
      </c>
      <c r="LV39" s="26">
        <f>IFERROR(Tableau17[[#This Row],[2019-T1-ASSELINEAU François]]/Tableau17[[#This Row],[2019-T1-TOTAL]],"")</f>
        <v>7.0422535211267607E-3</v>
      </c>
      <c r="LW39" s="26">
        <f>IFERROR(Tableau17[[#This Row],[2019-T1-AUBRY Manon]]/Tableau17[[#This Row],[2019-T1-TOTAL]],"")</f>
        <v>0.16373239436619719</v>
      </c>
      <c r="LX39" s="26">
        <f>IFERROR(Tableau17[[#This Row],[2019-T1-AZERGUI Nagib]]/Tableau17[[#This Row],[2019-T1-TOTAL]],"")</f>
        <v>7.0422535211267607E-3</v>
      </c>
      <c r="LY39" s="26">
        <f>IFERROR(Tableau17[[#This Row],[2019-T1-BARDELLA Jordan]]/Tableau17[[#This Row],[2019-T1-TOTAL]],"")</f>
        <v>8.4507042253521125E-2</v>
      </c>
      <c r="LZ39" s="26">
        <f>IFERROR(Tableau17[[#This Row],[2019-T1-BELLAMY François-Xavier]]/Tableau17[[#This Row],[2019-T1-TOTAL]],"")</f>
        <v>3.5211267605633804E-2</v>
      </c>
      <c r="MA39" s="26">
        <f>IFERROR(Tableau17[[#This Row],[2019-T1-BIDOU Olivier]]/Tableau17[[#This Row],[2019-T1-TOTAL]],"")</f>
        <v>1.7605633802816902E-3</v>
      </c>
      <c r="MB39" s="26">
        <f>IFERROR(Tableau17[[#This Row],[2019-T1-BOURG Dominique]]/Tableau17[[#This Row],[2019-T1-TOTAL]],"")</f>
        <v>7.0422535211267607E-3</v>
      </c>
      <c r="MC39" s="26">
        <f>IFERROR(Tableau17[[#This Row],[2019-T1-BROSSAT Ian]]/Tableau17[[#This Row],[2019-T1-TOTAL]],"")</f>
        <v>6.3380281690140844E-2</v>
      </c>
      <c r="MD39" s="26">
        <f>IFERROR(Tableau17[[#This Row],[2019-T1-CAILLAUD Sophie]]/Tableau17[[#This Row],[2019-T1-TOTAL]],"")</f>
        <v>0</v>
      </c>
      <c r="ME39" s="26">
        <f>IFERROR(Tableau17[[#This Row],[2019-T1-CAMUS Renaud]]/Tableau17[[#This Row],[2019-T1-TOTAL]],"")</f>
        <v>0</v>
      </c>
      <c r="MF39" s="26">
        <f>IFERROR(Tableau17[[#This Row],[2019-T1-CHALENÇON Christophe]]/Tableau17[[#This Row],[2019-T1-TOTAL]],"")</f>
        <v>0</v>
      </c>
      <c r="MG39" s="26">
        <f>IFERROR(Tableau17[[#This Row],[2019-T1-CORBET Cathy Denise Ginette]]/Tableau17[[#This Row],[2019-T1-TOTAL]],"")</f>
        <v>0</v>
      </c>
      <c r="MH39" s="26">
        <f>IFERROR(Tableau17[[#This Row],[2019-T1-DE PREVOISIN Robert]]/Tableau17[[#This Row],[2019-T1-TOTAL]],"")</f>
        <v>0</v>
      </c>
      <c r="MI39" s="26">
        <f>IFERROR(Tableau17[[#This Row],[2019-T1-DELFEL Thérèse]]/Tableau17[[#This Row],[2019-T1-TOTAL]],"")</f>
        <v>0</v>
      </c>
      <c r="MJ39" s="26">
        <f>IFERROR(Tableau17[[#This Row],[2019-T1-DIEUMEGARD Pierre]]/Tableau17[[#This Row],[2019-T1-TOTAL]],"")</f>
        <v>0</v>
      </c>
      <c r="MK39" s="26">
        <f>IFERROR(Tableau17[[#This Row],[2019-T1-DUPONT-AIGNAN Nicolas]]/Tableau17[[#This Row],[2019-T1-TOTAL]],"")</f>
        <v>1.232394366197183E-2</v>
      </c>
      <c r="ML39" s="26">
        <f>IFERROR(Tableau17[[#This Row],[2019-T1-GERNIGON Yves]]/Tableau17[[#This Row],[2019-T1-TOTAL]],"")</f>
        <v>0</v>
      </c>
      <c r="MM39" s="26">
        <f>IFERROR(Tableau17[[#This Row],[2019-T1-GLUCKSMANN Raphaël]]/Tableau17[[#This Row],[2019-T1-TOTAL]],"")</f>
        <v>7.9225352112676062E-2</v>
      </c>
      <c r="MN39" s="26">
        <f>IFERROR(Tableau17[[#This Row],[2019-T1-HAMON Benoît]]/Tableau17[[#This Row],[2019-T1-TOTAL]],"")</f>
        <v>7.2183098591549297E-2</v>
      </c>
      <c r="MO39" s="26">
        <f>IFERROR(Tableau17[[#This Row],[2019-T1-HELGEN Gilles]]/Tableau17[[#This Row],[2019-T1-TOTAL]],"")</f>
        <v>0</v>
      </c>
      <c r="MP39" s="26">
        <f>IFERROR(Tableau17[[#This Row],[2019-T1-JADOT Yannick]]/Tableau17[[#This Row],[2019-T1-TOTAL]],"")</f>
        <v>0.31514084507042256</v>
      </c>
      <c r="MQ39" s="26">
        <f>IFERROR(Tableau17[[#This Row],[2019-T1-LAGARDE Jean-Christophe]]/Tableau17[[#This Row],[2019-T1-TOTAL]],"")</f>
        <v>5.2816901408450703E-3</v>
      </c>
      <c r="MR39" s="26">
        <f>IFERROR(Tableau17[[#This Row],[2019-T1-LALANNE Francis]]/Tableau17[[#This Row],[2019-T1-TOTAL]],"")</f>
        <v>3.5211267605633804E-3</v>
      </c>
      <c r="MS39" s="26">
        <f>IFERROR(Tableau17[[#This Row],[2019-T1-LOISEAU Nathalie]]/Tableau17[[#This Row],[2019-T1-TOTAL]],"")</f>
        <v>0.13204225352112675</v>
      </c>
      <c r="MT39" s="26">
        <f>IFERROR(Tableau17[[#This Row],[2019-T1-MARIE Florie]]/Tableau17[[#This Row],[2019-T1-TOTAL]],"")</f>
        <v>3.5211267605633804E-3</v>
      </c>
      <c r="MU39" s="26">
        <f>IFERROR(Tableau17[[#This Row],[2008-T1-MACROEXTRDROITE]]/Tableau17[[#This Row],[2008-T1-MACROTOTALE]],"")</f>
        <v>6.8857589984350542E-2</v>
      </c>
      <c r="MV39" s="26">
        <f>IFERROR(Tableau17[[#This Row],[2008-T1-MACRODROITE]]/Tableau17[[#This Row],[2008-T1-MACROTOTALE]],"")</f>
        <v>0.33176838810641629</v>
      </c>
      <c r="MW39" s="26">
        <f>IFERROR(Tableau17[[#This Row],[2008-T1-MACROCENTRE]]/Tableau17[[#This Row],[2008-T1-MACROTOTALE]],"")</f>
        <v>0</v>
      </c>
      <c r="MX39" s="26">
        <f>IFERROR(Tableau17[[#This Row],[2008-T1-MACROGAUCHE]]/Tableau17[[#This Row],[2008-T1-MACROTOTALE]],"")</f>
        <v>0.59937402190923317</v>
      </c>
      <c r="MY39" s="26">
        <f>IFERROR(Tableau17[[#This Row],[2008-T1-MACROAUTRE]]/Tableau17[[#This Row],[2008-T1-MACROTOTALE]],"")</f>
        <v>0</v>
      </c>
      <c r="MZ39" s="26">
        <f>IFERROR(Tableau17[[#This Row],[2008-T2-MACROEXTRDROITE]]/Tableau17[[#This Row],[2008-T2-MACROTOTALE]],"")</f>
        <v>0</v>
      </c>
      <c r="NA39" s="26">
        <f>IFERROR(Tableau17[[#This Row],[2008-T2-MACRODROITE]]/Tableau17[[#This Row],[2008-T2-MACROTOTALE]],"")</f>
        <v>0.36179450072358899</v>
      </c>
      <c r="NB39" s="26">
        <f>IFERROR(Tableau17[[#This Row],[2008-T2-MACROCENTRE]]/Tableau17[[#This Row],[2008-T2-MACROTOTALE]],"")</f>
        <v>0</v>
      </c>
      <c r="NC39" s="26">
        <f>IFERROR(Tableau17[[#This Row],[2008-T2-MACROGAUCHE]]/Tableau17[[#This Row],[2008-T2-MACROTOTALE]],"")</f>
        <v>0.63820549927641101</v>
      </c>
      <c r="ND39" s="26">
        <f>IFERROR(Tableau17[[#This Row],[2008-T2-MACROAUTRE]]/Tableau17[[#This Row],[2008-T2-MACROTOTALE]],"")</f>
        <v>0</v>
      </c>
      <c r="NE39" s="26">
        <f>IFERROR(Tableau17[[#This Row],[2014-T1-MACROEXTRDROITE]]/Tableau17[[#This Row],[2014-T1-MACROTOTALE]],"")</f>
        <v>0.1245674740484429</v>
      </c>
      <c r="NF39" s="26">
        <f>IFERROR(Tableau17[[#This Row],[2014-T1-MACRODROITE]]/Tableau17[[#This Row],[2014-T1-MACROTOTALE]],"")</f>
        <v>0.24048442906574394</v>
      </c>
      <c r="NG39" s="26">
        <f>IFERROR(Tableau17[[#This Row],[2014-T1-MACROCENTRE]]/Tableau17[[#This Row],[2014-T1-MACROTOTALE]],"")</f>
        <v>3.1141868512110725E-2</v>
      </c>
      <c r="NH39" s="26">
        <f>IFERROR(Tableau17[[#This Row],[2014-T1-MACROGAUCHE]]/Tableau17[[#This Row],[2014-T1-MACROTOTALE]],"")</f>
        <v>0.60380622837370246</v>
      </c>
      <c r="NI39" s="26">
        <f>IFERROR(Tableau17[[#This Row],[2014-T1-MACROAUTRE]]/Tableau17[[#This Row],[2014-T1-MACROTOTALE]],"")</f>
        <v>0</v>
      </c>
      <c r="NJ39" s="26">
        <f>IFERROR(Tableau17[[#This Row],[2014-T2-MACROEXTRDROITE]]/Tableau17[[#This Row],[2014-T2-MACROTOTALE]],"")</f>
        <v>0.12380952380952381</v>
      </c>
      <c r="NK39" s="26">
        <f>IFERROR(Tableau17[[#This Row],[2014-T2-MACRODROITE]]/Tableau17[[#This Row],[2014-T2-MACROTOTALE]],"")</f>
        <v>0.28412698412698412</v>
      </c>
      <c r="NL39" s="26">
        <f>IFERROR(Tableau17[[#This Row],[2014-T2-MACROCENTRE]]/Tableau17[[#This Row],[2014-T2-MACROTOTALE]],"")</f>
        <v>0</v>
      </c>
      <c r="NM39" s="26">
        <f>IFERROR(Tableau17[[#This Row],[2014-T2-MACROGAUCHE]]/Tableau17[[#This Row],[2014-T2-MACROTOTALE]],"")</f>
        <v>0.59206349206349207</v>
      </c>
      <c r="NN39" s="26">
        <f>IFERROR(Tableau17[[#This Row],[2014-T2-MACROAUTRE]]/Tableau17[[#This Row],[2014-T2-MACROTOTALE]],"")</f>
        <v>0</v>
      </c>
      <c r="NO39" s="26">
        <f>IFERROR( Tableau17[[#This Row],[2015-T1-MACROEXTRDROITE]]/Tableau17[[#This Row],[2015-T1-MACROTOTALE]],"")</f>
        <v>0.16161616161616163</v>
      </c>
      <c r="NP39" s="26">
        <f>IFERROR(Tableau17[[#This Row],[2015-T1-MACRODROITE]]/Tableau17[[#This Row],[2015-T1-MACROTOTALE]],"")</f>
        <v>0.17171717171717171</v>
      </c>
      <c r="NQ39" s="26">
        <f>IFERROR(Tableau17[[#This Row],[2015-T1-MACROCENTRE]]/Tableau17[[#This Row],[2015-T1-MACROTOTALE]],"")</f>
        <v>3.8383838383838381E-2</v>
      </c>
      <c r="NR39" s="26">
        <f>IFERROR(Tableau17[[#This Row],[2015-T1-MACROGAUCHE]]/Tableau17[[#This Row],[2015-T1-MACROTOTALE]],"")</f>
        <v>0.59595959595959591</v>
      </c>
      <c r="NS39" s="26">
        <f>IFERROR(Tableau17[[#This Row],[2015-T1-MACROAUTRE]]/Tableau17[[#This Row],[2015-T1-MACROTOTALE]],"")</f>
        <v>3.2323232323232323E-2</v>
      </c>
      <c r="NT39" s="26">
        <f>IFERROR(Tableau17[[#This Row],[2015-T2-MACROEXTRDROITE]]/Tableau17[[#This Row],[2015-T2-MACROTOTALE]],"")</f>
        <v>0.25849056603773585</v>
      </c>
      <c r="NU39" s="26">
        <f>IFERROR(Tableau17[[#This Row],[2015-T2-MACRODROITE]]/Tableau17[[#This Row],[2015-T2-MACROTOTALE]],"")</f>
        <v>0</v>
      </c>
      <c r="NV39" s="26">
        <f>IFERROR(Tableau17[[#This Row],[2015-T2-MACROCENTRE]]/Tableau17[[#This Row],[2015-T2-MACROTOTALE]],"")</f>
        <v>0</v>
      </c>
      <c r="NW39" s="26">
        <f>IFERROR(Tableau17[[#This Row],[2015-T2-MACROGAUCHE]]/Tableau17[[#This Row],[2015-T2-MACROTOTALE]],"")</f>
        <v>0.7415094339622641</v>
      </c>
      <c r="NX39" s="26">
        <f>IFERROR(Tableau17[[#This Row],[2015-T2-MACROAUTRE]]/Tableau17[[#This Row],[2015-T2-MACROTOTALE]],"")</f>
        <v>0</v>
      </c>
      <c r="NY39" s="26">
        <f>IFERROR(Tableau17[[#This Row],[2017-T1-MACROEXTRDROITE]]/Tableau17[[#This Row],[2017-T1-MACROTOTALE]],"")</f>
        <v>0.11648351648351649</v>
      </c>
      <c r="NZ39" s="26">
        <f>IFERROR(Tableau17[[#This Row],[2017-T1-MACRODROITE]]/Tableau17[[#This Row],[2017-T1-MACROTOTALE]],"")</f>
        <v>0.10879120879120879</v>
      </c>
      <c r="OA39" s="26">
        <f>IFERROR(Tableau17[[#This Row],[2017-T1-MACROCENTRE]]/Tableau17[[#This Row],[2017-T1-MACROTOTALE]],"")</f>
        <v>0.1956043956043956</v>
      </c>
      <c r="OB39" s="26">
        <f>IFERROR(Tableau17[[#This Row],[2017-T1-MACROGAUCHE]]/Tableau17[[#This Row],[2017-T1-MACROTOTALE]],"")</f>
        <v>0.57692307692307687</v>
      </c>
      <c r="OC39" s="26">
        <f>IFERROR(Tableau17[[#This Row],[2017-T1-MACROAUTRE]]/Tableau17[[#This Row],[2017-T1-MACROTOTALE]],"")</f>
        <v>2.1978021978021978E-3</v>
      </c>
      <c r="OD39" s="26">
        <f>IFERROR(Tableau17[[#This Row],[2017-T2-MACROEXTRDROITE]]/Tableau17[[#This Row],[2017-T2-MACROTOTALE]],"")</f>
        <v>0.16166883963494133</v>
      </c>
      <c r="OE39" s="26">
        <f>IFERROR(Tableau17[[#This Row],[2017-T2-MACRODROITE]]/Tableau17[[#This Row],[2017-T2-MACROTOTALE]],"")</f>
        <v>0</v>
      </c>
      <c r="OF39" s="26">
        <f>IFERROR(Tableau17[[#This Row],[2017-T2-MACROCENTRE]]/Tableau17[[#This Row],[2017-T2-MACROTOTALE]],"")</f>
        <v>0.83833116036505873</v>
      </c>
      <c r="OG39" s="26">
        <f>IFERROR(Tableau17[[#This Row],[2017-T2-MACROGAUCHE]]/Tableau17[[#This Row],[2017-T2-MACROTOTALE]],"")</f>
        <v>0</v>
      </c>
      <c r="OH39" s="26">
        <f>IFERROR(Tableau17[[#This Row],[2017-T2-MACROAUTRE]]/Tableau17[[#This Row],[2017-T2-MACROTOTALE]],"")</f>
        <v>0</v>
      </c>
      <c r="OI39" s="26">
        <f>IFERROR(Tableau17[[#This Row],[2019-T1-MACROEXTRDROITE]]/Tableau17[[#This Row],[2019-T1-MACROTOTALE]],"")</f>
        <v>0.10553633217993079</v>
      </c>
      <c r="OJ39" s="26">
        <f>IFERROR(Tableau17[[#This Row],[2019-T1-MACRODROITE]]/Tableau17[[#This Row],[2019-T1-MACROTOTALE]],"")</f>
        <v>3.9792387543252594E-2</v>
      </c>
      <c r="OK39" s="26">
        <f>IFERROR(Tableau17[[#This Row],[2019-T1-MACROCENTRE]]/Tableau17[[#This Row],[2019-T1-MACROTOTALE]],"")</f>
        <v>0.12975778546712802</v>
      </c>
      <c r="OL39" s="26">
        <f>IFERROR(Tableau17[[#This Row],[2019-T1-MACROGAUCHE]]/Tableau17[[#This Row],[2019-T1-MACROTOTALE]],"")</f>
        <v>0.68858131487889274</v>
      </c>
      <c r="OM39" s="26">
        <f>IFERROR(Tableau17[[#This Row],[2019-T1-MACROAUTRE]]/Tableau17[[#This Row],[2019-T1-MACROTOTALE]],"")</f>
        <v>3.6332179930795849E-2</v>
      </c>
      <c r="ON39" s="26">
        <f>IFERROR(Tableau17[[#This Row],[2020-T1-MACROEXTRDROITE]]/Tableau17[[#This Row],[2020-T1-MACROTOTALE]],"")</f>
        <v>4.9090909090909088E-2</v>
      </c>
      <c r="OO39" s="26">
        <f>IFERROR(Tableau17[[#This Row],[2020-T1-MACRODROITE]]/Tableau17[[#This Row],[2020-T1-MACROTOTALE]],"")</f>
        <v>0.10181818181818182</v>
      </c>
      <c r="OP39" s="26">
        <f>IFERROR(Tableau17[[#This Row],[2020-T1-MACROCENTRE]]/Tableau17[[#This Row],[2020-T1-MACROTOTALE]],"")</f>
        <v>3.6363636363636362E-2</v>
      </c>
      <c r="OQ39" s="26">
        <f>IFERROR(Tableau17[[#This Row],[2020-T1-MACROGAUCHE]]/Tableau17[[#This Row],[2020-T1-MACROTOTALE]],"")</f>
        <v>0.81272727272727274</v>
      </c>
      <c r="OR39" s="26">
        <f>IFERROR(Tableau17[[#This Row],[2020-T1-MACROAUTRE]]/Tableau17[[#This Row],[2020-T1-MACROTOTALE]],"")</f>
        <v>0</v>
      </c>
      <c r="OS39" s="26">
        <f>IFERROR(Tableau17[[#This Row],[2017 (L)-T1-MACROEXTRDROITE]]/Tableau17[[#This Row],[2017 (L)-T1-MACROTOTALE]],"")</f>
        <v>7.3813708260105443E-2</v>
      </c>
      <c r="OT39" s="26">
        <f>IFERROR(Tableau17[[#This Row],[2017 (L)-T1-MACRODROITE]]/Tableau17[[#This Row],[2017 (L)-T1-MACROTOTALE]],"")</f>
        <v>6.32688927943761E-2</v>
      </c>
      <c r="OU39" s="26">
        <f>IFERROR(Tableau17[[#This Row],[2017 (L)-T1-MACROCENTRE]]/Tableau17[[#This Row],[2017 (L)-T1-MACROTOTALE]],"")</f>
        <v>0.210896309314587</v>
      </c>
      <c r="OV39" s="26">
        <f>IFERROR(Tableau17[[#This Row],[2017 (L)-T1-MACROGAUCHE]]/Tableau17[[#This Row],[2017 (L)-T1-MACROTOTALE]],"")</f>
        <v>0.6098418277680141</v>
      </c>
      <c r="OW39" s="26">
        <f>IFERROR(Tableau17[[#This Row],[2017 (L)-T1-MACROAUTRE]]/Tableau17[[#This Row],[2017 (L)-T1-MACROTOTALE]],"")</f>
        <v>4.21792618629174E-2</v>
      </c>
      <c r="OX39" s="26">
        <f>IFERROR(Tableau17[[#This Row],[2017 (L)-T2-MACROEXTRDROITE]]/Tableau17[[#This Row],[2017 (L)-T2-MACROTOTALE]],"")</f>
        <v>0</v>
      </c>
      <c r="OY39" s="26">
        <f>IFERROR(Tableau17[[#This Row],[2017 (L)-T2-MACRODROITE]]/Tableau17[[#This Row],[2017 (L)-T2-MACROTOTALE]],"")</f>
        <v>0</v>
      </c>
      <c r="OZ39" s="26">
        <f>IFERROR(Tableau17[[#This Row],[2017 (L)-T2-MACROCENTRE]]/Tableau17[[#This Row],[2017 (L)-T2-MACROTOTALE]],"")</f>
        <v>0.34799999999999998</v>
      </c>
      <c r="PA39" s="26">
        <f>IFERROR(Tableau17[[#This Row],[2017 (L)-T2-MACROGAUCHE]]/Tableau17[[#This Row],[2017 (L)-T2-MACROTOTALE]],"")</f>
        <v>0.65200000000000002</v>
      </c>
      <c r="PB39" s="26">
        <f>IFERROR(Tableau17[[#This Row],[2017 (L)-T2-MACROAUTRE]]/Tableau17[[#This Row],[2017 (L)-T2-MACROTOTALE]],"")</f>
        <v>0</v>
      </c>
      <c r="PC39" s="26">
        <f>IFERROR(Tableau17[[#This Row],[2008_T1_PROCUS]]/Tableau17[[#This Row],[2008_T1_INSCRITS]],0)</f>
        <v>1.8699186991869919E-2</v>
      </c>
      <c r="PD39" s="26">
        <f>IFERROR(Tableau17[[#This Row],[2008_T2_PROCUS]]/Tableau17[[#This Row],[2008_T2_INSCRITS]],0)</f>
        <v>1.3018714401952807E-2</v>
      </c>
      <c r="PE39" s="26">
        <f>Tableau17[[#This Row],[2014_T1_PROCUS]]/Tableau17[[#This Row],[2014_T1_INSCRITS]]</f>
        <v>2.1986970684039087E-2</v>
      </c>
      <c r="PF39" s="26">
        <f>IFERROR(Tableau17[[#This Row],[2014_T2_PROCUS]]/Tableau17[[#This Row],[2014_T2_INSCRITS]],0)</f>
        <v>1.4657980456026058E-2</v>
      </c>
    </row>
    <row r="40" spans="1:422" x14ac:dyDescent="0.2">
      <c r="A40" s="1">
        <v>3</v>
      </c>
      <c r="B40" s="1" t="s">
        <v>305</v>
      </c>
      <c r="C40" s="1" t="s">
        <v>311</v>
      </c>
      <c r="D40" s="1" t="s">
        <v>311</v>
      </c>
      <c r="E40" s="1">
        <v>515</v>
      </c>
      <c r="F40" s="1">
        <v>5.3983429999999997</v>
      </c>
      <c r="G40" s="1">
        <v>43.295932999999998</v>
      </c>
      <c r="H40" s="3">
        <v>898</v>
      </c>
      <c r="I40" s="3">
        <v>183</v>
      </c>
      <c r="L40" s="1">
        <v>66</v>
      </c>
      <c r="M40" s="1">
        <v>5</v>
      </c>
      <c r="O40" s="1">
        <v>3</v>
      </c>
      <c r="P40" s="1">
        <v>33</v>
      </c>
      <c r="Q40" s="1">
        <v>24</v>
      </c>
      <c r="R40" s="1">
        <v>48</v>
      </c>
      <c r="S40" s="1">
        <v>100</v>
      </c>
      <c r="T40" s="1">
        <v>38</v>
      </c>
      <c r="U40" s="1">
        <v>317</v>
      </c>
      <c r="V40" s="1">
        <v>888</v>
      </c>
      <c r="W40" s="1">
        <v>499</v>
      </c>
      <c r="X40" s="1">
        <v>19</v>
      </c>
      <c r="Y40" s="2">
        <v>0.56193694000000005</v>
      </c>
      <c r="Z40" s="1">
        <v>888</v>
      </c>
      <c r="AA40" s="1">
        <v>526</v>
      </c>
      <c r="AB40" s="1">
        <v>11</v>
      </c>
      <c r="AC40" s="2">
        <v>0.59234233999999997</v>
      </c>
      <c r="AD40" s="1">
        <v>898</v>
      </c>
      <c r="AE40" s="1">
        <v>321</v>
      </c>
      <c r="AF40" s="2">
        <v>0.35746102000000002</v>
      </c>
      <c r="AG40" s="1">
        <f t="shared" si="0"/>
        <v>183</v>
      </c>
      <c r="AH40" s="1">
        <v>940</v>
      </c>
      <c r="AI40" s="1">
        <v>583</v>
      </c>
      <c r="AJ40" s="1">
        <v>14</v>
      </c>
      <c r="AK40" s="2">
        <v>0.62021276999999997</v>
      </c>
      <c r="AL40" s="1">
        <v>940</v>
      </c>
      <c r="AM40" s="1">
        <v>638</v>
      </c>
      <c r="AN40" s="1">
        <v>25</v>
      </c>
      <c r="AO40" s="2">
        <v>0.67872339999999998</v>
      </c>
      <c r="AP40" s="1">
        <v>868</v>
      </c>
      <c r="AQ40" s="1">
        <v>386</v>
      </c>
      <c r="AR40" s="2">
        <v>0.44470046000000002</v>
      </c>
      <c r="AS40" s="1">
        <v>868</v>
      </c>
      <c r="AT40" s="1">
        <v>391</v>
      </c>
      <c r="AU40" s="2">
        <v>0.45046082999999998</v>
      </c>
      <c r="AV40" s="1">
        <v>887</v>
      </c>
      <c r="AW40" s="1">
        <v>424</v>
      </c>
      <c r="AX40" s="2">
        <v>0.47801578</v>
      </c>
      <c r="AY40" s="1">
        <v>887</v>
      </c>
      <c r="AZ40" s="1">
        <v>340</v>
      </c>
      <c r="BA40" s="2">
        <v>0.38331453999999998</v>
      </c>
      <c r="BB40" s="1">
        <v>891</v>
      </c>
      <c r="BC40" s="1">
        <v>689</v>
      </c>
      <c r="BD40" s="2">
        <v>0.77328843999999997</v>
      </c>
      <c r="BE40" s="1">
        <v>889</v>
      </c>
      <c r="BF40" s="1">
        <v>640</v>
      </c>
      <c r="BG40" s="2">
        <v>0.71991000999999999</v>
      </c>
      <c r="BH40" s="1">
        <v>880</v>
      </c>
      <c r="BI40" s="1">
        <v>410</v>
      </c>
      <c r="BJ40" s="2">
        <v>0.46590909000000003</v>
      </c>
      <c r="BK40" s="1">
        <v>38</v>
      </c>
      <c r="BL40" s="1">
        <v>4</v>
      </c>
      <c r="BM40" s="1">
        <v>6</v>
      </c>
      <c r="BN40" s="1">
        <v>28</v>
      </c>
      <c r="BO40" s="1">
        <v>35</v>
      </c>
      <c r="BP40" s="1">
        <v>269</v>
      </c>
      <c r="BQ40" s="1">
        <v>193</v>
      </c>
      <c r="BR40" s="1">
        <v>573</v>
      </c>
      <c r="BT40" s="1">
        <v>261</v>
      </c>
      <c r="BU40" s="1">
        <v>364</v>
      </c>
      <c r="BW40" s="1">
        <v>625</v>
      </c>
      <c r="BX40" s="1">
        <v>11</v>
      </c>
      <c r="BY40" s="1">
        <v>1</v>
      </c>
      <c r="BZ40" s="1">
        <v>28</v>
      </c>
      <c r="CB40" s="1">
        <v>25</v>
      </c>
      <c r="CC40" s="1">
        <v>92</v>
      </c>
      <c r="CD40" s="1">
        <v>224</v>
      </c>
      <c r="CE40" s="1">
        <v>110</v>
      </c>
      <c r="CF40" s="1">
        <v>491</v>
      </c>
      <c r="CG40" s="1">
        <v>95</v>
      </c>
      <c r="CH40" s="1">
        <v>288</v>
      </c>
      <c r="CI40" s="1">
        <v>129</v>
      </c>
      <c r="CJ40" s="1">
        <v>512</v>
      </c>
      <c r="CK40" s="1">
        <v>8</v>
      </c>
      <c r="CO40" s="1">
        <v>30</v>
      </c>
      <c r="CP40" s="1">
        <v>130</v>
      </c>
      <c r="CR40" s="1">
        <v>9</v>
      </c>
      <c r="CT40" s="1">
        <v>111</v>
      </c>
      <c r="CU40" s="1">
        <v>82</v>
      </c>
      <c r="CW40" s="1">
        <v>370</v>
      </c>
      <c r="CY40" s="1">
        <v>136</v>
      </c>
      <c r="DA40" s="1">
        <v>210</v>
      </c>
      <c r="DC40" s="1">
        <v>346</v>
      </c>
      <c r="DD40" s="1">
        <v>7</v>
      </c>
      <c r="DE40" s="1">
        <v>3</v>
      </c>
      <c r="DF40" s="1">
        <v>10</v>
      </c>
      <c r="DG40" s="1">
        <v>13</v>
      </c>
      <c r="DH40" s="1">
        <v>1</v>
      </c>
      <c r="DI40" s="1">
        <v>36</v>
      </c>
      <c r="DK40" s="1">
        <v>4</v>
      </c>
      <c r="DL40" s="1">
        <v>83</v>
      </c>
      <c r="DN40" s="1">
        <v>75</v>
      </c>
      <c r="DP40" s="1">
        <v>10</v>
      </c>
      <c r="DQ40" s="1">
        <v>0</v>
      </c>
      <c r="DR40" s="1">
        <v>114</v>
      </c>
      <c r="DU40" s="1">
        <v>356</v>
      </c>
      <c r="DV40" s="1">
        <v>147</v>
      </c>
      <c r="DZ40" s="1">
        <v>173</v>
      </c>
      <c r="EA40" s="1">
        <v>320</v>
      </c>
      <c r="EB40" s="1">
        <v>2</v>
      </c>
      <c r="EC40" s="1">
        <v>5</v>
      </c>
      <c r="ED40" s="1">
        <v>1</v>
      </c>
      <c r="EE40" s="1">
        <v>21</v>
      </c>
      <c r="EF40" s="1">
        <v>141</v>
      </c>
      <c r="EG40" s="1">
        <v>54</v>
      </c>
      <c r="EH40" s="1">
        <v>6</v>
      </c>
      <c r="EI40" s="1">
        <v>155</v>
      </c>
      <c r="EJ40" s="1">
        <v>160</v>
      </c>
      <c r="EK40" s="1">
        <v>130</v>
      </c>
      <c r="EL40" s="1">
        <v>6</v>
      </c>
      <c r="EM40" s="1">
        <v>681</v>
      </c>
      <c r="EN40" s="1">
        <v>205</v>
      </c>
      <c r="EO40" s="1">
        <v>390</v>
      </c>
      <c r="EP40" s="1">
        <v>595</v>
      </c>
      <c r="EQ40" s="1">
        <v>0</v>
      </c>
      <c r="ER40" s="1">
        <v>0</v>
      </c>
      <c r="ES40" s="1">
        <v>4</v>
      </c>
      <c r="ET40" s="1">
        <v>33</v>
      </c>
      <c r="EU40" s="1">
        <v>0</v>
      </c>
      <c r="EV40" s="1">
        <v>84</v>
      </c>
      <c r="EW40" s="1">
        <v>34</v>
      </c>
      <c r="EX40" s="1">
        <v>0</v>
      </c>
      <c r="EY40" s="1">
        <v>8</v>
      </c>
      <c r="EZ40" s="1">
        <v>11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9</v>
      </c>
      <c r="FI40" s="1">
        <v>0</v>
      </c>
      <c r="FJ40" s="1">
        <v>27</v>
      </c>
      <c r="FK40" s="1">
        <v>16</v>
      </c>
      <c r="FL40" s="1">
        <v>0</v>
      </c>
      <c r="FM40" s="1">
        <v>67</v>
      </c>
      <c r="FN40" s="1">
        <v>9</v>
      </c>
      <c r="FO40" s="1">
        <v>4</v>
      </c>
      <c r="FP40" s="1">
        <v>86</v>
      </c>
      <c r="FQ40" s="1">
        <v>1</v>
      </c>
      <c r="FR40" s="1">
        <f>SUM(Tableau17[[#This Row],[2019-T1-ALEXANDRE Audric]:[2019-T1-MARIE Florie]])</f>
        <v>393</v>
      </c>
      <c r="FS40" s="1">
        <v>41</v>
      </c>
      <c r="FT40" s="1">
        <v>311</v>
      </c>
      <c r="FU40" s="1">
        <v>0</v>
      </c>
      <c r="FV40" s="1">
        <v>221</v>
      </c>
      <c r="FW40" s="1">
        <v>0</v>
      </c>
      <c r="FX40" s="1">
        <v>573</v>
      </c>
      <c r="FY40" s="1">
        <v>0</v>
      </c>
      <c r="FZ40" s="1">
        <v>364</v>
      </c>
      <c r="GA40" s="1">
        <v>0</v>
      </c>
      <c r="GB40" s="1">
        <v>261</v>
      </c>
      <c r="GC40" s="1">
        <v>0</v>
      </c>
      <c r="GD40" s="1">
        <v>625</v>
      </c>
      <c r="GE40" s="1">
        <v>92</v>
      </c>
      <c r="GF40" s="1">
        <v>225</v>
      </c>
      <c r="GG40" s="1">
        <v>11</v>
      </c>
      <c r="GH40" s="1">
        <v>163</v>
      </c>
      <c r="GI40" s="1">
        <v>0</v>
      </c>
      <c r="GJ40" s="1">
        <v>491</v>
      </c>
      <c r="GK40" s="1">
        <v>95</v>
      </c>
      <c r="GL40" s="1">
        <v>288</v>
      </c>
      <c r="GM40" s="1">
        <v>0</v>
      </c>
      <c r="GN40" s="1">
        <v>129</v>
      </c>
      <c r="GO40" s="1">
        <v>0</v>
      </c>
      <c r="GP40" s="1">
        <v>512</v>
      </c>
      <c r="GQ40" s="1">
        <v>130</v>
      </c>
      <c r="GR40" s="1">
        <v>111</v>
      </c>
      <c r="GS40" s="1">
        <v>0</v>
      </c>
      <c r="GT40" s="1">
        <v>121</v>
      </c>
      <c r="GU40" s="1">
        <v>8</v>
      </c>
      <c r="GV40" s="1">
        <v>370</v>
      </c>
      <c r="GW40" s="1">
        <v>136</v>
      </c>
      <c r="GX40" s="1">
        <v>210</v>
      </c>
      <c r="GY40" s="1">
        <v>0</v>
      </c>
      <c r="GZ40" s="1">
        <v>0</v>
      </c>
      <c r="HA40" s="1">
        <v>0</v>
      </c>
      <c r="HB40" s="1">
        <v>346</v>
      </c>
      <c r="HC40" s="1">
        <v>182</v>
      </c>
      <c r="HD40" s="1">
        <v>141</v>
      </c>
      <c r="HE40" s="1">
        <v>130</v>
      </c>
      <c r="HF40" s="1">
        <v>222</v>
      </c>
      <c r="HG40" s="1">
        <v>6</v>
      </c>
      <c r="HH40" s="1">
        <v>681</v>
      </c>
      <c r="HI40" s="1">
        <v>205</v>
      </c>
      <c r="HJ40" s="1">
        <v>0</v>
      </c>
      <c r="HK40" s="1">
        <v>390</v>
      </c>
      <c r="HL40" s="1">
        <v>0</v>
      </c>
      <c r="HM40" s="1">
        <v>0</v>
      </c>
      <c r="HN40" s="1">
        <v>595</v>
      </c>
      <c r="HO40" s="1">
        <v>98</v>
      </c>
      <c r="HP40" s="1">
        <v>43</v>
      </c>
      <c r="HQ40" s="1">
        <v>86</v>
      </c>
      <c r="HR40" s="1">
        <v>154</v>
      </c>
      <c r="HS40" s="1">
        <v>20</v>
      </c>
      <c r="HT40" s="1">
        <v>401</v>
      </c>
      <c r="HU40" s="1">
        <v>48</v>
      </c>
      <c r="HV40" s="1">
        <v>99</v>
      </c>
      <c r="HW40" s="1">
        <v>24</v>
      </c>
      <c r="HX40" s="1">
        <v>146</v>
      </c>
      <c r="HY40" s="1">
        <v>0</v>
      </c>
      <c r="HZ40" s="1">
        <v>317</v>
      </c>
      <c r="IA40" s="1">
        <v>10</v>
      </c>
      <c r="IB40" s="1">
        <v>88</v>
      </c>
      <c r="IC40" s="1">
        <v>114</v>
      </c>
      <c r="ID40" s="1">
        <v>141</v>
      </c>
      <c r="IE40" s="1">
        <v>3</v>
      </c>
      <c r="IF40" s="1">
        <v>356</v>
      </c>
      <c r="IG40" s="1">
        <v>0</v>
      </c>
      <c r="IH40" s="1">
        <v>0</v>
      </c>
      <c r="II40" s="1">
        <v>173</v>
      </c>
      <c r="IJ40" s="1">
        <v>147</v>
      </c>
      <c r="IK40" s="1">
        <v>0</v>
      </c>
      <c r="IL40" s="1">
        <v>320</v>
      </c>
      <c r="IM40" s="26">
        <f>IFERROR(Tableau17[[#This Row],[LDIV]]/Tableau17[[#This Row],[Total général]],"")</f>
        <v>0</v>
      </c>
      <c r="IN40" s="26">
        <f>IFERROR(Tableau17[[#This Row],[LDVC]]/Tableau17[[#This Row],[Total général]],"")</f>
        <v>0</v>
      </c>
      <c r="IO40" s="26">
        <f>IFERROR(Tableau17[[#This Row],[LDVD]]/Tableau17[[#This Row],[Total général]],"")</f>
        <v>0.20820189274447951</v>
      </c>
      <c r="IP40" s="26">
        <f>IFERROR(Tableau17[[#This Row],[LDVG]]/Tableau17[[#This Row],[Total général]],"")</f>
        <v>1.5772870662460567E-2</v>
      </c>
      <c r="IQ40" s="26">
        <f>IFERROR(Tableau17[[#This Row],[LEXD]]/Tableau17[[#This Row],[Total général]],"")</f>
        <v>0</v>
      </c>
      <c r="IR40" s="26">
        <f>IFERROR(Tableau17[[#This Row],[LEXG]]/Tableau17[[#This Row],[Total général]],"")</f>
        <v>9.4637223974763408E-3</v>
      </c>
      <c r="IS40" s="26">
        <f>IFERROR(Tableau17[[#This Row],[LLR]]/Tableau17[[#This Row],[Total général]],"")</f>
        <v>0.10410094637223975</v>
      </c>
      <c r="IT40" s="26">
        <f>IFERROR(Tableau17[[#This Row],[LREM]]/Tableau17[[#This Row],[Total général]],"")</f>
        <v>7.5709779179810727E-2</v>
      </c>
      <c r="IU40" s="26">
        <f>IFERROR(Tableau17[[#This Row],[LRN]]/Tableau17[[#This Row],[Total général]],"")</f>
        <v>0.15141955835962145</v>
      </c>
      <c r="IV40" s="26">
        <f>IFERROR(Tableau17[[#This Row],[LUG]]/Tableau17[[#This Row],[Total général]],"")</f>
        <v>0.31545741324921134</v>
      </c>
      <c r="IW40" s="26">
        <f>IFERROR(Tableau17[[#This Row],[LVEC]]/Tableau17[[#This Row],[Total général]],"")</f>
        <v>0.11987381703470032</v>
      </c>
      <c r="IX40" s="26">
        <f>IFERROR(Tableau17[[#This Row],[2008-T1-LCMD]]/Tableau17[[#This Row],[2008-T1-TOTAL]],"")</f>
        <v>6.6317626527050616E-2</v>
      </c>
      <c r="IY40" s="26">
        <f>IFERROR(Tableau17[[#This Row],[2008-T1-LDVD]]/Tableau17[[#This Row],[2008-T1-TOTAL]],"")</f>
        <v>6.9808027923211171E-3</v>
      </c>
      <c r="IZ40" s="26">
        <f>IFERROR(Tableau17[[#This Row],[2008-T1-LEXD]]/Tableau17[[#This Row],[2008-T1-TOTAL]],"")</f>
        <v>1.0471204188481676E-2</v>
      </c>
      <c r="JA40" s="26">
        <f>IFERROR(Tableau17[[#This Row],[2008-T1-LEXG]]/Tableau17[[#This Row],[2008-T1-TOTAL]],"")</f>
        <v>4.8865619546247817E-2</v>
      </c>
      <c r="JB40" s="26">
        <f>IFERROR(Tableau17[[#This Row],[2008-T1-LFN]]/Tableau17[[#This Row],[2008-T1-TOTAL]],"")</f>
        <v>6.1082024432809773E-2</v>
      </c>
      <c r="JC40" s="26">
        <f>IFERROR(Tableau17[[#This Row],[2008-T1-LMAJ]]/Tableau17[[#This Row],[2008-T1-TOTAL]],"")</f>
        <v>0.46945898778359513</v>
      </c>
      <c r="JD40" s="26">
        <f>IFERROR(Tableau17[[#This Row],[2008-T1-LUG]]/Tableau17[[#This Row],[2008-T1-TOTAL]],"")</f>
        <v>0.3368237347294939</v>
      </c>
      <c r="JE40" s="26">
        <f>IFERROR(Tableau17[[#This Row],[2008-T2-LFN]]/Tableau17[[#This Row],[2008-T2-TOTAL]],"")</f>
        <v>0</v>
      </c>
      <c r="JF40" s="26">
        <f>IFERROR(Tableau17[[#This Row],[2008-T2-LGC]]/Tableau17[[#This Row],[2008-T2-TOTAL]],"")</f>
        <v>0.41760000000000003</v>
      </c>
      <c r="JG40" s="26">
        <f>IFERROR(Tableau17[[#This Row],[2008-T2-LMAJ]]/Tableau17[[#This Row],[2008-T2-TOTAL]],"")</f>
        <v>0.58240000000000003</v>
      </c>
      <c r="JH40" s="26">
        <f>IFERROR(Tableau17[[#This Row],[2008-T2-LUG]]/Tableau17[[#This Row],[2008-T2-TOTAL]],"")</f>
        <v>0</v>
      </c>
      <c r="JI40" s="26">
        <f>IFERROR(Tableau17[[#This Row],[2014-T1-LDIV]]/Tableau17[[#This Row],[2014-T1-TOTAL]],"")</f>
        <v>2.2403258655804479E-2</v>
      </c>
      <c r="JJ40" s="26">
        <f>IFERROR(Tableau17[[#This Row],[2014-T1-LDVD]]/Tableau17[[#This Row],[2014-T1-TOTAL]],"")</f>
        <v>2.0366598778004071E-3</v>
      </c>
      <c r="JK40" s="26">
        <f>IFERROR(Tableau17[[#This Row],[2014-T1-LDVG]]/Tableau17[[#This Row],[2014-T1-TOTAL]],"")</f>
        <v>5.7026476578411409E-2</v>
      </c>
      <c r="JL40" s="26">
        <f>IFERROR(Tableau17[[#This Row],[2014-T1-LEXG]]/Tableau17[[#This Row],[2014-T1-TOTAL]],"")</f>
        <v>0</v>
      </c>
      <c r="JM40" s="26">
        <f>IFERROR(Tableau17[[#This Row],[2014-T1-LFG]]/Tableau17[[#This Row],[2014-T1-TOTAL]],"")</f>
        <v>5.0916496945010187E-2</v>
      </c>
      <c r="JN40" s="26">
        <f>IFERROR(Tableau17[[#This Row],[2014-T1-LFN]]/Tableau17[[#This Row],[2014-T1-TOTAL]],"")</f>
        <v>0.18737270875763748</v>
      </c>
      <c r="JO40" s="26">
        <f>IFERROR(Tableau17[[#This Row],[2014-T1-LUD]]/Tableau17[[#This Row],[2014-T1-TOTAL]],"")</f>
        <v>0.45621181262729127</v>
      </c>
      <c r="JP40" s="26">
        <f>IFERROR(Tableau17[[#This Row],[2014-T1-LUG]]/Tableau17[[#This Row],[2014-T1-TOTAL]],"")</f>
        <v>0.22403258655804481</v>
      </c>
      <c r="JQ40" s="26">
        <f>IFERROR(Tableau17[[#This Row],[2014-T2-LFN]]/Tableau17[[#This Row],[2014-T2-TOTAL]],"")</f>
        <v>0.185546875</v>
      </c>
      <c r="JR40" s="26">
        <f>IFERROR(Tableau17[[#This Row],[2014-T2-LUD]]/Tableau17[[#This Row],[2014-T2-TOTAL]],"")</f>
        <v>0.5625</v>
      </c>
      <c r="JS40" s="26">
        <f>IFERROR(Tableau17[[#This Row],[2014-T2-LUG]]/Tableau17[[#This Row],[2014-T2-TOTAL]],"")</f>
        <v>0.251953125</v>
      </c>
      <c r="JT40" s="26">
        <f>IFERROR(Tableau17[[#This Row],[2015-T1-BC-DIV]]/Tableau17[[#This Row],[2015-T1-TOTAL]],"")</f>
        <v>2.1621621621621623E-2</v>
      </c>
      <c r="JU40" s="26">
        <f>IFERROR(Tableau17[[#This Row],[2015-T1-BC-DLF]]/Tableau17[[#This Row],[2015-T1-TOTAL]],"")</f>
        <v>0</v>
      </c>
      <c r="JV40" s="26">
        <f>IFERROR(Tableau17[[#This Row],[2015-T1-BC-DVD]]/Tableau17[[#This Row],[2015-T1-TOTAL]],"")</f>
        <v>0</v>
      </c>
      <c r="JW40" s="26">
        <f>IFERROR(Tableau17[[#This Row],[2015-T1-BC-DVG]]/Tableau17[[#This Row],[2015-T1-TOTAL]],"")</f>
        <v>0</v>
      </c>
      <c r="JX40" s="26">
        <f>IFERROR(Tableau17[[#This Row],[2015-T1-BC-FG]]/Tableau17[[#This Row],[2015-T1-TOTAL]],"")</f>
        <v>8.1081081081081086E-2</v>
      </c>
      <c r="JY40" s="26">
        <f>IFERROR(Tableau17[[#This Row],[2015-T1-BC-FN]]/Tableau17[[#This Row],[2015-T1-TOTAL]],"")</f>
        <v>0.35135135135135137</v>
      </c>
      <c r="JZ40" s="26">
        <f>IFERROR(Tableau17[[#This Row],[2015-T1-BC-MDM]]/Tableau17[[#This Row],[2015-T1-TOTAL]],"")</f>
        <v>0</v>
      </c>
      <c r="KA40" s="26">
        <f>IFERROR(Tableau17[[#This Row],[2015-T1-BC-RDG]]/Tableau17[[#This Row],[2015-T1-TOTAL]],"")</f>
        <v>2.4324324324324326E-2</v>
      </c>
      <c r="KB40" s="26">
        <f>IFERROR(Tableau17[[#This Row],[2015-T1-BC-SOC]]/Tableau17[[#This Row],[2015-T1-TOTAL]],"")</f>
        <v>0</v>
      </c>
      <c r="KC40" s="26">
        <f>IFERROR(Tableau17[[#This Row],[2015-T1-BC-UD]]/Tableau17[[#This Row],[2015-T1-TOTAL]],"")</f>
        <v>0.3</v>
      </c>
      <c r="KD40" s="26">
        <f>IFERROR(Tableau17[[#This Row],[2015-T1-BC-UG]]/Tableau17[[#This Row],[2015-T1-TOTAL]],"")</f>
        <v>0.22162162162162163</v>
      </c>
      <c r="KE40" s="26">
        <f>IFERROR(Tableau17[[#This Row],[2015-T1-BC-VEC]]/Tableau17[[#This Row],[2015-T1-TOTAL]],"")</f>
        <v>0</v>
      </c>
      <c r="KF40" s="26">
        <f>IFERROR(Tableau17[[#This Row],[2015-T2-BC-DVG]]/Tableau17[[#This Row],[2015-T2-TOTAL]],"")</f>
        <v>0</v>
      </c>
      <c r="KG40" s="26">
        <f>IFERROR(Tableau17[[#This Row],[2015-T2-BC-FN]]/Tableau17[[#This Row],[2015-T2-TOTAL]],"")</f>
        <v>0.39306358381502893</v>
      </c>
      <c r="KH40" s="26">
        <f>IFERROR(Tableau17[[#This Row],[2015-T2-BC-SOC]]/Tableau17[[#This Row],[2015-T2-TOTAL]],"")</f>
        <v>0</v>
      </c>
      <c r="KI40" s="26">
        <f>IFERROR(Tableau17[[#This Row],[2015-T2-BC-UD]]/Tableau17[[#This Row],[2015-T2-TOTAL]],"")</f>
        <v>0.60693641618497107</v>
      </c>
      <c r="KJ40" s="26">
        <f>IFERROR(Tableau17[[#This Row],[2015-T2-BC-UG]]/Tableau17[[#This Row],[2015-T2-TOTAL]],"")</f>
        <v>0</v>
      </c>
      <c r="KK40" s="26">
        <f>IFERROR(Tableau17[[#This Row],[2017 (L)-T1-COM]]/Tableau17[[#This Row],[2017 (L)-T1-TOTAL]],"")</f>
        <v>1.9662921348314606E-2</v>
      </c>
      <c r="KL40" s="26">
        <f>IFERROR(Tableau17[[#This Row],[2017 (L)-T1-DIV]]/Tableau17[[#This Row],[2017 (L)-T1-TOTAL]],"")</f>
        <v>8.4269662921348312E-3</v>
      </c>
      <c r="KM40" s="26">
        <f>IFERROR(Tableau17[[#This Row],[2017 (L)-T1-DLF]]/Tableau17[[#This Row],[2017 (L)-T1-TOTAL]],"")</f>
        <v>2.8089887640449437E-2</v>
      </c>
      <c r="KN40" s="26">
        <f>IFERROR(Tableau17[[#This Row],[2017 (L)-T1-DVD]]/Tableau17[[#This Row],[2017 (L)-T1-TOTAL]],"")</f>
        <v>3.6516853932584269E-2</v>
      </c>
      <c r="KO40" s="26">
        <f>IFERROR(Tableau17[[#This Row],[2017 (L)-T1-DVG]]/Tableau17[[#This Row],[2017 (L)-T1-TOTAL]],"")</f>
        <v>2.8089887640449437E-3</v>
      </c>
      <c r="KP40" s="26">
        <f>IFERROR(Tableau17[[#This Row],[2017 (L)-T1-ECO]]/Tableau17[[#This Row],[2017 (L)-T1-TOTAL]],"")</f>
        <v>0.10112359550561797</v>
      </c>
      <c r="KQ40" s="26">
        <f>IFERROR(Tableau17[[#This Row],[2017 (L)-T1-EXD]]/Tableau17[[#This Row],[2017 (L)-T1-TOTAL]],"")</f>
        <v>0</v>
      </c>
      <c r="KR40" s="26">
        <f>IFERROR(Tableau17[[#This Row],[2017 (L)-T1-EXG]]/Tableau17[[#This Row],[2017 (L)-T1-TOTAL]],"")</f>
        <v>1.1235955056179775E-2</v>
      </c>
      <c r="KS40" s="26">
        <f>IFERROR(Tableau17[[#This Row],[2017 (L)-T1-FI]]/Tableau17[[#This Row],[2017 (L)-T1-TOTAL]],"")</f>
        <v>0.23314606741573032</v>
      </c>
      <c r="KT40" s="26">
        <f>IFERROR(Tableau17[[#This Row],[2017 (L)-T1-FN]]/Tableau17[[#This Row],[2017 (L)-T1-TOTAL]],"")</f>
        <v>0</v>
      </c>
      <c r="KU40" s="26">
        <f>IFERROR(Tableau17[[#This Row],[2017 (L)-T1-LR]]/Tableau17[[#This Row],[2017 (L)-T1-TOTAL]],"")</f>
        <v>0.21067415730337077</v>
      </c>
      <c r="KV40" s="26">
        <f>IFERROR(Tableau17[[#This Row],[2017 (L)-T1-MDM]]/Tableau17[[#This Row],[2017 (L)-T1-TOTAL]],"")</f>
        <v>0</v>
      </c>
      <c r="KW40" s="26">
        <f>IFERROR(Tableau17[[#This Row],[2017 (L)-T1-RDG]]/Tableau17[[#This Row],[2017 (L)-T1-TOTAL]],"")</f>
        <v>2.8089887640449437E-2</v>
      </c>
      <c r="KX40" s="26">
        <f>IFERROR(Tableau17[[#This Row],[2017 (L)-T1-REG]]/Tableau17[[#This Row],[2017 (L)-T1-TOTAL]],"")</f>
        <v>0</v>
      </c>
      <c r="KY40" s="26">
        <f>IFERROR(Tableau17[[#This Row],[2017 (L)-T1-REM]]/Tableau17[[#This Row],[2017 (L)-T1-TOTAL]],"")</f>
        <v>0.3202247191011236</v>
      </c>
      <c r="KZ40" s="26">
        <f>IFERROR(Tableau17[[#This Row],[2017 (L)-T1-SOC]]/Tableau17[[#This Row],[2017 (L)-T1-TOTAL]],"")</f>
        <v>0</v>
      </c>
      <c r="LA40" s="26">
        <f>IFERROR(Tableau17[[#This Row],[2017 (L)-T1-UDI]]/Tableau17[[#This Row],[2017 (L)-T1-TOTAL]],"")</f>
        <v>0</v>
      </c>
      <c r="LB40" s="26">
        <f>IFERROR(Tableau17[[#This Row],[2017 (L)-T2-FI]]/Tableau17[[#This Row],[2017 (L)-T2-TOTAL]],"")</f>
        <v>0.45937499999999998</v>
      </c>
      <c r="LC40" s="26">
        <f>IFERROR(Tableau17[[#This Row],[2017 (L)-T2-FN]]/Tableau17[[#This Row],[2017 (L)-T2-TOTAL]],"")</f>
        <v>0</v>
      </c>
      <c r="LD40" s="26">
        <f>IFERROR(Tableau17[[#This Row],[2017 (L)-T2-LR]]/Tableau17[[#This Row],[2017 (L)-T2-TOTAL]],"")</f>
        <v>0</v>
      </c>
      <c r="LE40" s="26">
        <f>IFERROR(Tableau17[[#This Row],[2017 (L)-T2-MDM]]/Tableau17[[#This Row],[2017 (L)-T2-TOTAL]],"")</f>
        <v>0</v>
      </c>
      <c r="LF40" s="26">
        <f>IFERROR(Tableau17[[#This Row],[2017 (L)-T2-REM]]/Tableau17[[#This Row],[2017 (L)-T2-TOTAL]],"")</f>
        <v>0.54062500000000002</v>
      </c>
      <c r="LG40" s="26">
        <f>IFERROR(Tableau17[[#This Row],[2017-T1-ARTHAUD Nathalie]]/Tableau17[[#This Row],[2017-T1-TOTAL]],"")</f>
        <v>2.936857562408223E-3</v>
      </c>
      <c r="LH40" s="26">
        <f>IFERROR(Tableau17[[#This Row],[2017-T1-ASSELINEAU Fran]]/Tableau17[[#This Row],[2017-T1-TOTAL]],"")</f>
        <v>7.3421439060205578E-3</v>
      </c>
      <c r="LI40" s="26">
        <f>IFERROR(Tableau17[[#This Row],[2017-T1-CHEMINADE Jacques]]/Tableau17[[#This Row],[2017-T1-TOTAL]],"")</f>
        <v>1.4684287812041115E-3</v>
      </c>
      <c r="LJ40" s="26">
        <f>IFERROR(Tableau17[[#This Row],[2017-T1-DUPONT-AIGNAN Nicolas]]/Tableau17[[#This Row],[2017-T1-TOTAL]],"")</f>
        <v>3.0837004405286344E-2</v>
      </c>
      <c r="LK40" s="26">
        <f>IFERROR(Tableau17[[#This Row],[2017-T1-FILLON Fran]]/Tableau17[[#This Row],[2017-T1-TOTAL]],"")</f>
        <v>0.20704845814977973</v>
      </c>
      <c r="LL40" s="26">
        <f>IFERROR(Tableau17[[#This Row],[2017-T1-HAMON Beno]]/Tableau17[[#This Row],[2017-T1-TOTAL]],"")</f>
        <v>7.9295154185022032E-2</v>
      </c>
      <c r="LM40" s="26">
        <f>IFERROR(Tableau17[[#This Row],[2017-T1-LASSALLE Jean]]/Tableau17[[#This Row],[2017-T1-TOTAL]],"")</f>
        <v>8.8105726872246704E-3</v>
      </c>
      <c r="LN40" s="26">
        <f>IFERROR(Tableau17[[#This Row],[2017-T1-LE PEN Marine]]/Tableau17[[#This Row],[2017-T1-TOTAL]],"")</f>
        <v>0.22760646108663729</v>
      </c>
      <c r="LO40" s="26">
        <f>IFERROR(Tableau17[[#This Row],[2017-T1-M Jean-Luc]]/Tableau17[[#This Row],[2017-T1-TOTAL]],"")</f>
        <v>0.23494860499265785</v>
      </c>
      <c r="LP40" s="26">
        <f>IFERROR(Tableau17[[#This Row],[2017-T1-MACRON Emmanuel]]/Tableau17[[#This Row],[2017-T1-TOTAL]],"")</f>
        <v>0.19089574155653452</v>
      </c>
      <c r="LQ40" s="26">
        <f>IFERROR(Tableau17[[#This Row],[2017-T1-POUTOU Philippe]]/Tableau17[[#This Row],[2017-T1-TOTAL]],"")</f>
        <v>8.8105726872246704E-3</v>
      </c>
      <c r="LR40" s="26">
        <f>IFERROR(Tableau17[[#This Row],[2017-T2-LE PEN Marine]]/Tableau17[[#This Row],[2017-T2-TOTAL]],"")</f>
        <v>0.34453781512605042</v>
      </c>
      <c r="LS40" s="26">
        <f>IFERROR(Tableau17[[#This Row],[2017-T2-MACRON Emmanuel]]/Tableau17[[#This Row],[2017-T2-TOTAL]],"")</f>
        <v>0.65546218487394958</v>
      </c>
      <c r="LT40" s="26">
        <f>IFERROR(Tableau17[[#This Row],[2019-T1-ALEXANDRE Audric]]/Tableau17[[#This Row],[2019-T1-TOTAL]],"")</f>
        <v>0</v>
      </c>
      <c r="LU40" s="26">
        <f>IFERROR(Tableau17[[#This Row],[2019-T1-ARTHAUD Nathalie]]/Tableau17[[#This Row],[2019-T1-TOTAL]],"")</f>
        <v>0</v>
      </c>
      <c r="LV40" s="26">
        <f>IFERROR(Tableau17[[#This Row],[2019-T1-ASSELINEAU François]]/Tableau17[[#This Row],[2019-T1-TOTAL]],"")</f>
        <v>1.0178117048346057E-2</v>
      </c>
      <c r="LW40" s="26">
        <f>IFERROR(Tableau17[[#This Row],[2019-T1-AUBRY Manon]]/Tableau17[[#This Row],[2019-T1-TOTAL]],"")</f>
        <v>8.3969465648854963E-2</v>
      </c>
      <c r="LX40" s="26">
        <f>IFERROR(Tableau17[[#This Row],[2019-T1-AZERGUI Nagib]]/Tableau17[[#This Row],[2019-T1-TOTAL]],"")</f>
        <v>0</v>
      </c>
      <c r="LY40" s="26">
        <f>IFERROR(Tableau17[[#This Row],[2019-T1-BARDELLA Jordan]]/Tableau17[[#This Row],[2019-T1-TOTAL]],"")</f>
        <v>0.21374045801526717</v>
      </c>
      <c r="LZ40" s="26">
        <f>IFERROR(Tableau17[[#This Row],[2019-T1-BELLAMY François-Xavier]]/Tableau17[[#This Row],[2019-T1-TOTAL]],"")</f>
        <v>8.6513994910941472E-2</v>
      </c>
      <c r="MA40" s="26">
        <f>IFERROR(Tableau17[[#This Row],[2019-T1-BIDOU Olivier]]/Tableau17[[#This Row],[2019-T1-TOTAL]],"")</f>
        <v>0</v>
      </c>
      <c r="MB40" s="26">
        <f>IFERROR(Tableau17[[#This Row],[2019-T1-BOURG Dominique]]/Tableau17[[#This Row],[2019-T1-TOTAL]],"")</f>
        <v>2.0356234096692113E-2</v>
      </c>
      <c r="MC40" s="26">
        <f>IFERROR(Tableau17[[#This Row],[2019-T1-BROSSAT Ian]]/Tableau17[[#This Row],[2019-T1-TOTAL]],"")</f>
        <v>2.7989821882951654E-2</v>
      </c>
      <c r="MD40" s="26">
        <f>IFERROR(Tableau17[[#This Row],[2019-T1-CAILLAUD Sophie]]/Tableau17[[#This Row],[2019-T1-TOTAL]],"")</f>
        <v>0</v>
      </c>
      <c r="ME40" s="26">
        <f>IFERROR(Tableau17[[#This Row],[2019-T1-CAMUS Renaud]]/Tableau17[[#This Row],[2019-T1-TOTAL]],"")</f>
        <v>0</v>
      </c>
      <c r="MF40" s="26">
        <f>IFERROR(Tableau17[[#This Row],[2019-T1-CHALENÇON Christophe]]/Tableau17[[#This Row],[2019-T1-TOTAL]],"")</f>
        <v>0</v>
      </c>
      <c r="MG40" s="26">
        <f>IFERROR(Tableau17[[#This Row],[2019-T1-CORBET Cathy Denise Ginette]]/Tableau17[[#This Row],[2019-T1-TOTAL]],"")</f>
        <v>0</v>
      </c>
      <c r="MH40" s="26">
        <f>IFERROR(Tableau17[[#This Row],[2019-T1-DE PREVOISIN Robert]]/Tableau17[[#This Row],[2019-T1-TOTAL]],"")</f>
        <v>0</v>
      </c>
      <c r="MI40" s="26">
        <f>IFERROR(Tableau17[[#This Row],[2019-T1-DELFEL Thérèse]]/Tableau17[[#This Row],[2019-T1-TOTAL]],"")</f>
        <v>0</v>
      </c>
      <c r="MJ40" s="26">
        <f>IFERROR(Tableau17[[#This Row],[2019-T1-DIEUMEGARD Pierre]]/Tableau17[[#This Row],[2019-T1-TOTAL]],"")</f>
        <v>0</v>
      </c>
      <c r="MK40" s="26">
        <f>IFERROR(Tableau17[[#This Row],[2019-T1-DUPONT-AIGNAN Nicolas]]/Tableau17[[#This Row],[2019-T1-TOTAL]],"")</f>
        <v>2.2900763358778626E-2</v>
      </c>
      <c r="ML40" s="26">
        <f>IFERROR(Tableau17[[#This Row],[2019-T1-GERNIGON Yves]]/Tableau17[[#This Row],[2019-T1-TOTAL]],"")</f>
        <v>0</v>
      </c>
      <c r="MM40" s="26">
        <f>IFERROR(Tableau17[[#This Row],[2019-T1-GLUCKSMANN Raphaël]]/Tableau17[[#This Row],[2019-T1-TOTAL]],"")</f>
        <v>6.8702290076335881E-2</v>
      </c>
      <c r="MN40" s="26">
        <f>IFERROR(Tableau17[[#This Row],[2019-T1-HAMON Benoît]]/Tableau17[[#This Row],[2019-T1-TOTAL]],"")</f>
        <v>4.0712468193384227E-2</v>
      </c>
      <c r="MO40" s="26">
        <f>IFERROR(Tableau17[[#This Row],[2019-T1-HELGEN Gilles]]/Tableau17[[#This Row],[2019-T1-TOTAL]],"")</f>
        <v>0</v>
      </c>
      <c r="MP40" s="26">
        <f>IFERROR(Tableau17[[#This Row],[2019-T1-JADOT Yannick]]/Tableau17[[#This Row],[2019-T1-TOTAL]],"")</f>
        <v>0.17048346055979643</v>
      </c>
      <c r="MQ40" s="26">
        <f>IFERROR(Tableau17[[#This Row],[2019-T1-LAGARDE Jean-Christophe]]/Tableau17[[#This Row],[2019-T1-TOTAL]],"")</f>
        <v>2.2900763358778626E-2</v>
      </c>
      <c r="MR40" s="26">
        <f>IFERROR(Tableau17[[#This Row],[2019-T1-LALANNE Francis]]/Tableau17[[#This Row],[2019-T1-TOTAL]],"")</f>
        <v>1.0178117048346057E-2</v>
      </c>
      <c r="MS40" s="26">
        <f>IFERROR(Tableau17[[#This Row],[2019-T1-LOISEAU Nathalie]]/Tableau17[[#This Row],[2019-T1-TOTAL]],"")</f>
        <v>0.21882951653944022</v>
      </c>
      <c r="MT40" s="26">
        <f>IFERROR(Tableau17[[#This Row],[2019-T1-MARIE Florie]]/Tableau17[[#This Row],[2019-T1-TOTAL]],"")</f>
        <v>2.5445292620865142E-3</v>
      </c>
      <c r="MU40" s="26">
        <f>IFERROR(Tableau17[[#This Row],[2008-T1-MACROEXTRDROITE]]/Tableau17[[#This Row],[2008-T1-MACROTOTALE]],"")</f>
        <v>7.1553228621291445E-2</v>
      </c>
      <c r="MV40" s="26">
        <f>IFERROR(Tableau17[[#This Row],[2008-T1-MACRODROITE]]/Tableau17[[#This Row],[2008-T1-MACROTOTALE]],"")</f>
        <v>0.54275741710296688</v>
      </c>
      <c r="MW40" s="26">
        <f>IFERROR(Tableau17[[#This Row],[2008-T1-MACROCENTRE]]/Tableau17[[#This Row],[2008-T1-MACROTOTALE]],"")</f>
        <v>0</v>
      </c>
      <c r="MX40" s="26">
        <f>IFERROR(Tableau17[[#This Row],[2008-T1-MACROGAUCHE]]/Tableau17[[#This Row],[2008-T1-MACROTOTALE]],"")</f>
        <v>0.38568935427574169</v>
      </c>
      <c r="MY40" s="26">
        <f>IFERROR(Tableau17[[#This Row],[2008-T1-MACROAUTRE]]/Tableau17[[#This Row],[2008-T1-MACROTOTALE]],"")</f>
        <v>0</v>
      </c>
      <c r="MZ40" s="26">
        <f>IFERROR(Tableau17[[#This Row],[2008-T2-MACROEXTRDROITE]]/Tableau17[[#This Row],[2008-T2-MACROTOTALE]],"")</f>
        <v>0</v>
      </c>
      <c r="NA40" s="26">
        <f>IFERROR(Tableau17[[#This Row],[2008-T2-MACRODROITE]]/Tableau17[[#This Row],[2008-T2-MACROTOTALE]],"")</f>
        <v>0.58240000000000003</v>
      </c>
      <c r="NB40" s="26">
        <f>IFERROR(Tableau17[[#This Row],[2008-T2-MACROCENTRE]]/Tableau17[[#This Row],[2008-T2-MACROTOTALE]],"")</f>
        <v>0</v>
      </c>
      <c r="NC40" s="26">
        <f>IFERROR(Tableau17[[#This Row],[2008-T2-MACROGAUCHE]]/Tableau17[[#This Row],[2008-T2-MACROTOTALE]],"")</f>
        <v>0.41760000000000003</v>
      </c>
      <c r="ND40" s="26">
        <f>IFERROR(Tableau17[[#This Row],[2008-T2-MACROAUTRE]]/Tableau17[[#This Row],[2008-T2-MACROTOTALE]],"")</f>
        <v>0</v>
      </c>
      <c r="NE40" s="26">
        <f>IFERROR(Tableau17[[#This Row],[2014-T1-MACROEXTRDROITE]]/Tableau17[[#This Row],[2014-T1-MACROTOTALE]],"")</f>
        <v>0.18737270875763748</v>
      </c>
      <c r="NF40" s="26">
        <f>IFERROR(Tableau17[[#This Row],[2014-T1-MACRODROITE]]/Tableau17[[#This Row],[2014-T1-MACROTOTALE]],"")</f>
        <v>0.45824847250509165</v>
      </c>
      <c r="NG40" s="26">
        <f>IFERROR(Tableau17[[#This Row],[2014-T1-MACROCENTRE]]/Tableau17[[#This Row],[2014-T1-MACROTOTALE]],"")</f>
        <v>2.2403258655804479E-2</v>
      </c>
      <c r="NH40" s="26">
        <f>IFERROR(Tableau17[[#This Row],[2014-T1-MACROGAUCHE]]/Tableau17[[#This Row],[2014-T1-MACROTOTALE]],"")</f>
        <v>0.33197556008146639</v>
      </c>
      <c r="NI40" s="26">
        <f>IFERROR(Tableau17[[#This Row],[2014-T1-MACROAUTRE]]/Tableau17[[#This Row],[2014-T1-MACROTOTALE]],"")</f>
        <v>0</v>
      </c>
      <c r="NJ40" s="26">
        <f>IFERROR(Tableau17[[#This Row],[2014-T2-MACROEXTRDROITE]]/Tableau17[[#This Row],[2014-T2-MACROTOTALE]],"")</f>
        <v>0.185546875</v>
      </c>
      <c r="NK40" s="26">
        <f>IFERROR(Tableau17[[#This Row],[2014-T2-MACRODROITE]]/Tableau17[[#This Row],[2014-T2-MACROTOTALE]],"")</f>
        <v>0.5625</v>
      </c>
      <c r="NL40" s="26">
        <f>IFERROR(Tableau17[[#This Row],[2014-T2-MACROCENTRE]]/Tableau17[[#This Row],[2014-T2-MACROTOTALE]],"")</f>
        <v>0</v>
      </c>
      <c r="NM40" s="26">
        <f>IFERROR(Tableau17[[#This Row],[2014-T2-MACROGAUCHE]]/Tableau17[[#This Row],[2014-T2-MACROTOTALE]],"")</f>
        <v>0.251953125</v>
      </c>
      <c r="NN40" s="26">
        <f>IFERROR(Tableau17[[#This Row],[2014-T2-MACROAUTRE]]/Tableau17[[#This Row],[2014-T2-MACROTOTALE]],"")</f>
        <v>0</v>
      </c>
      <c r="NO40" s="26">
        <f>IFERROR( Tableau17[[#This Row],[2015-T1-MACROEXTRDROITE]]/Tableau17[[#This Row],[2015-T1-MACROTOTALE]],"")</f>
        <v>0.35135135135135137</v>
      </c>
      <c r="NP40" s="26">
        <f>IFERROR(Tableau17[[#This Row],[2015-T1-MACRODROITE]]/Tableau17[[#This Row],[2015-T1-MACROTOTALE]],"")</f>
        <v>0.3</v>
      </c>
      <c r="NQ40" s="26">
        <f>IFERROR(Tableau17[[#This Row],[2015-T1-MACROCENTRE]]/Tableau17[[#This Row],[2015-T1-MACROTOTALE]],"")</f>
        <v>0</v>
      </c>
      <c r="NR40" s="26">
        <f>IFERROR(Tableau17[[#This Row],[2015-T1-MACROGAUCHE]]/Tableau17[[#This Row],[2015-T1-MACROTOTALE]],"")</f>
        <v>0.32702702702702702</v>
      </c>
      <c r="NS40" s="26">
        <f>IFERROR(Tableau17[[#This Row],[2015-T1-MACROAUTRE]]/Tableau17[[#This Row],[2015-T1-MACROTOTALE]],"")</f>
        <v>2.1621621621621623E-2</v>
      </c>
      <c r="NT40" s="26">
        <f>IFERROR(Tableau17[[#This Row],[2015-T2-MACROEXTRDROITE]]/Tableau17[[#This Row],[2015-T2-MACROTOTALE]],"")</f>
        <v>0.39306358381502893</v>
      </c>
      <c r="NU40" s="26">
        <f>IFERROR(Tableau17[[#This Row],[2015-T2-MACRODROITE]]/Tableau17[[#This Row],[2015-T2-MACROTOTALE]],"")</f>
        <v>0.60693641618497107</v>
      </c>
      <c r="NV40" s="26">
        <f>IFERROR(Tableau17[[#This Row],[2015-T2-MACROCENTRE]]/Tableau17[[#This Row],[2015-T2-MACROTOTALE]],"")</f>
        <v>0</v>
      </c>
      <c r="NW40" s="26">
        <f>IFERROR(Tableau17[[#This Row],[2015-T2-MACROGAUCHE]]/Tableau17[[#This Row],[2015-T2-MACROTOTALE]],"")</f>
        <v>0</v>
      </c>
      <c r="NX40" s="26">
        <f>IFERROR(Tableau17[[#This Row],[2015-T2-MACROAUTRE]]/Tableau17[[#This Row],[2015-T2-MACROTOTALE]],"")</f>
        <v>0</v>
      </c>
      <c r="NY40" s="26">
        <f>IFERROR(Tableau17[[#This Row],[2017-T1-MACROEXTRDROITE]]/Tableau17[[#This Row],[2017-T1-MACROTOTALE]],"")</f>
        <v>0.26725403817914833</v>
      </c>
      <c r="NZ40" s="26">
        <f>IFERROR(Tableau17[[#This Row],[2017-T1-MACRODROITE]]/Tableau17[[#This Row],[2017-T1-MACROTOTALE]],"")</f>
        <v>0.20704845814977973</v>
      </c>
      <c r="OA40" s="26">
        <f>IFERROR(Tableau17[[#This Row],[2017-T1-MACROCENTRE]]/Tableau17[[#This Row],[2017-T1-MACROTOTALE]],"")</f>
        <v>0.19089574155653452</v>
      </c>
      <c r="OB40" s="26">
        <f>IFERROR(Tableau17[[#This Row],[2017-T1-MACROGAUCHE]]/Tableau17[[#This Row],[2017-T1-MACROTOTALE]],"")</f>
        <v>0.32599118942731276</v>
      </c>
      <c r="OC40" s="26">
        <f>IFERROR(Tableau17[[#This Row],[2017-T1-MACROAUTRE]]/Tableau17[[#This Row],[2017-T1-MACROTOTALE]],"")</f>
        <v>8.8105726872246704E-3</v>
      </c>
      <c r="OD40" s="26">
        <f>IFERROR(Tableau17[[#This Row],[2017-T2-MACROEXTRDROITE]]/Tableau17[[#This Row],[2017-T2-MACROTOTALE]],"")</f>
        <v>0.34453781512605042</v>
      </c>
      <c r="OE40" s="26">
        <f>IFERROR(Tableau17[[#This Row],[2017-T2-MACRODROITE]]/Tableau17[[#This Row],[2017-T2-MACROTOTALE]],"")</f>
        <v>0</v>
      </c>
      <c r="OF40" s="26">
        <f>IFERROR(Tableau17[[#This Row],[2017-T2-MACROCENTRE]]/Tableau17[[#This Row],[2017-T2-MACROTOTALE]],"")</f>
        <v>0.65546218487394958</v>
      </c>
      <c r="OG40" s="26">
        <f>IFERROR(Tableau17[[#This Row],[2017-T2-MACROGAUCHE]]/Tableau17[[#This Row],[2017-T2-MACROTOTALE]],"")</f>
        <v>0</v>
      </c>
      <c r="OH40" s="26">
        <f>IFERROR(Tableau17[[#This Row],[2017-T2-MACROAUTRE]]/Tableau17[[#This Row],[2017-T2-MACROTOTALE]],"")</f>
        <v>0</v>
      </c>
      <c r="OI40" s="26">
        <f>IFERROR(Tableau17[[#This Row],[2019-T1-MACROEXTRDROITE]]/Tableau17[[#This Row],[2019-T1-MACROTOTALE]],"")</f>
        <v>0.24438902743142144</v>
      </c>
      <c r="OJ40" s="26">
        <f>IFERROR(Tableau17[[#This Row],[2019-T1-MACRODROITE]]/Tableau17[[#This Row],[2019-T1-MACROTOTALE]],"")</f>
        <v>0.10723192019950124</v>
      </c>
      <c r="OK40" s="26">
        <f>IFERROR(Tableau17[[#This Row],[2019-T1-MACROCENTRE]]/Tableau17[[#This Row],[2019-T1-MACROTOTALE]],"")</f>
        <v>0.21446384039900249</v>
      </c>
      <c r="OL40" s="26">
        <f>IFERROR(Tableau17[[#This Row],[2019-T1-MACROGAUCHE]]/Tableau17[[#This Row],[2019-T1-MACROTOTALE]],"")</f>
        <v>0.38403990024937656</v>
      </c>
      <c r="OM40" s="26">
        <f>IFERROR(Tableau17[[#This Row],[2019-T1-MACROAUTRE]]/Tableau17[[#This Row],[2019-T1-MACROTOTALE]],"")</f>
        <v>4.9875311720698257E-2</v>
      </c>
      <c r="ON40" s="26">
        <f>IFERROR(Tableau17[[#This Row],[2020-T1-MACROEXTRDROITE]]/Tableau17[[#This Row],[2020-T1-MACROTOTALE]],"")</f>
        <v>0.15141955835962145</v>
      </c>
      <c r="OO40" s="26">
        <f>IFERROR(Tableau17[[#This Row],[2020-T1-MACRODROITE]]/Tableau17[[#This Row],[2020-T1-MACROTOTALE]],"")</f>
        <v>0.31230283911671924</v>
      </c>
      <c r="OP40" s="26">
        <f>IFERROR(Tableau17[[#This Row],[2020-T1-MACROCENTRE]]/Tableau17[[#This Row],[2020-T1-MACROTOTALE]],"")</f>
        <v>7.5709779179810727E-2</v>
      </c>
      <c r="OQ40" s="26">
        <f>IFERROR(Tableau17[[#This Row],[2020-T1-MACROGAUCHE]]/Tableau17[[#This Row],[2020-T1-MACROTOTALE]],"")</f>
        <v>0.4605678233438486</v>
      </c>
      <c r="OR40" s="26">
        <f>IFERROR(Tableau17[[#This Row],[2020-T1-MACROAUTRE]]/Tableau17[[#This Row],[2020-T1-MACROTOTALE]],"")</f>
        <v>0</v>
      </c>
      <c r="OS40" s="26">
        <f>IFERROR(Tableau17[[#This Row],[2017 (L)-T1-MACROEXTRDROITE]]/Tableau17[[#This Row],[2017 (L)-T1-MACROTOTALE]],"")</f>
        <v>2.8089887640449437E-2</v>
      </c>
      <c r="OT40" s="26">
        <f>IFERROR(Tableau17[[#This Row],[2017 (L)-T1-MACRODROITE]]/Tableau17[[#This Row],[2017 (L)-T1-MACROTOTALE]],"")</f>
        <v>0.24719101123595505</v>
      </c>
      <c r="OU40" s="26">
        <f>IFERROR(Tableau17[[#This Row],[2017 (L)-T1-MACROCENTRE]]/Tableau17[[#This Row],[2017 (L)-T1-MACROTOTALE]],"")</f>
        <v>0.3202247191011236</v>
      </c>
      <c r="OV40" s="26">
        <f>IFERROR(Tableau17[[#This Row],[2017 (L)-T1-MACROGAUCHE]]/Tableau17[[#This Row],[2017 (L)-T1-MACROTOTALE]],"")</f>
        <v>0.3960674157303371</v>
      </c>
      <c r="OW40" s="26">
        <f>IFERROR(Tableau17[[#This Row],[2017 (L)-T1-MACROAUTRE]]/Tableau17[[#This Row],[2017 (L)-T1-MACROTOTALE]],"")</f>
        <v>8.4269662921348312E-3</v>
      </c>
      <c r="OX40" s="26">
        <f>IFERROR(Tableau17[[#This Row],[2017 (L)-T2-MACROEXTRDROITE]]/Tableau17[[#This Row],[2017 (L)-T2-MACROTOTALE]],"")</f>
        <v>0</v>
      </c>
      <c r="OY40" s="26">
        <f>IFERROR(Tableau17[[#This Row],[2017 (L)-T2-MACRODROITE]]/Tableau17[[#This Row],[2017 (L)-T2-MACROTOTALE]],"")</f>
        <v>0</v>
      </c>
      <c r="OZ40" s="26">
        <f>IFERROR(Tableau17[[#This Row],[2017 (L)-T2-MACROCENTRE]]/Tableau17[[#This Row],[2017 (L)-T2-MACROTOTALE]],"")</f>
        <v>0.54062500000000002</v>
      </c>
      <c r="PA40" s="26">
        <f>IFERROR(Tableau17[[#This Row],[2017 (L)-T2-MACROGAUCHE]]/Tableau17[[#This Row],[2017 (L)-T2-MACROTOTALE]],"")</f>
        <v>0.45937499999999998</v>
      </c>
      <c r="PB40" s="26">
        <f>IFERROR(Tableau17[[#This Row],[2017 (L)-T2-MACROAUTRE]]/Tableau17[[#This Row],[2017 (L)-T2-MACROTOTALE]],"")</f>
        <v>0</v>
      </c>
      <c r="PC40" s="26">
        <f>IFERROR(Tableau17[[#This Row],[2008_T1_PROCUS]]/Tableau17[[#This Row],[2008_T1_INSCRITS]],0)</f>
        <v>1.4893617021276596E-2</v>
      </c>
      <c r="PD40" s="26">
        <f>IFERROR(Tableau17[[#This Row],[2008_T2_PROCUS]]/Tableau17[[#This Row],[2008_T2_INSCRITS]],0)</f>
        <v>2.6595744680851064E-2</v>
      </c>
      <c r="PE40" s="26">
        <f>Tableau17[[#This Row],[2014_T1_PROCUS]]/Tableau17[[#This Row],[2014_T1_INSCRITS]]</f>
        <v>2.1396396396396396E-2</v>
      </c>
      <c r="PF40" s="26">
        <f>IFERROR(Tableau17[[#This Row],[2014_T2_PROCUS]]/Tableau17[[#This Row],[2014_T2_INSCRITS]],0)</f>
        <v>1.2387387387387387E-2</v>
      </c>
    </row>
    <row r="41" spans="1:422" hidden="1" x14ac:dyDescent="0.2">
      <c r="A41" s="1">
        <v>5</v>
      </c>
      <c r="B41" s="1" t="s">
        <v>378</v>
      </c>
      <c r="C41" s="1" t="s">
        <v>380</v>
      </c>
      <c r="D41" s="1" t="s">
        <v>380</v>
      </c>
      <c r="E41" s="1">
        <v>924</v>
      </c>
      <c r="F41" s="1">
        <v>5.4021480000000004</v>
      </c>
      <c r="G41" s="1">
        <v>43.265309999999999</v>
      </c>
      <c r="H41" s="3">
        <v>902</v>
      </c>
      <c r="I41" s="3">
        <v>278</v>
      </c>
      <c r="L41" s="1">
        <v>20</v>
      </c>
      <c r="M41" s="1">
        <v>9</v>
      </c>
      <c r="P41" s="1">
        <v>69</v>
      </c>
      <c r="Q41" s="1">
        <v>20</v>
      </c>
      <c r="R41" s="1">
        <v>50</v>
      </c>
      <c r="S41" s="1">
        <v>63</v>
      </c>
      <c r="T41" s="1">
        <v>28</v>
      </c>
      <c r="U41" s="1">
        <v>259</v>
      </c>
      <c r="V41" s="1">
        <v>797</v>
      </c>
      <c r="W41" s="1">
        <v>479</v>
      </c>
      <c r="X41" s="1">
        <v>17</v>
      </c>
      <c r="Y41" s="2">
        <v>0.60100376</v>
      </c>
      <c r="Z41" s="1">
        <v>797</v>
      </c>
      <c r="AA41" s="1">
        <v>500</v>
      </c>
      <c r="AB41" s="1">
        <v>10</v>
      </c>
      <c r="AC41" s="2">
        <v>0.62735257</v>
      </c>
      <c r="AD41" s="1">
        <v>902</v>
      </c>
      <c r="AE41" s="1">
        <v>264</v>
      </c>
      <c r="AF41" s="2">
        <v>0.29268293000000001</v>
      </c>
      <c r="AG41" s="1">
        <f t="shared" si="0"/>
        <v>278</v>
      </c>
      <c r="AH41" s="1">
        <v>719</v>
      </c>
      <c r="AI41" s="1">
        <v>458</v>
      </c>
      <c r="AJ41" s="1">
        <v>6</v>
      </c>
      <c r="AK41" s="2">
        <v>0.63699583000000004</v>
      </c>
      <c r="AL41" s="1">
        <v>719</v>
      </c>
      <c r="AM41" s="1">
        <v>469</v>
      </c>
      <c r="AN41" s="1">
        <v>9</v>
      </c>
      <c r="AO41" s="2">
        <v>0.65229484999999998</v>
      </c>
      <c r="AP41" s="1">
        <v>794</v>
      </c>
      <c r="AQ41" s="1">
        <v>367</v>
      </c>
      <c r="AR41" s="2">
        <v>0.46221662000000002</v>
      </c>
      <c r="AS41" s="1">
        <v>794</v>
      </c>
      <c r="AT41" s="1">
        <v>397</v>
      </c>
      <c r="AU41" s="2">
        <v>0.5</v>
      </c>
      <c r="AV41" s="1">
        <v>829</v>
      </c>
      <c r="AW41" s="1">
        <v>395</v>
      </c>
      <c r="AX41" s="2">
        <v>0.47647768000000001</v>
      </c>
      <c r="AY41" s="1">
        <v>829</v>
      </c>
      <c r="AZ41" s="1">
        <v>357</v>
      </c>
      <c r="BA41" s="2">
        <v>0.43063931999999999</v>
      </c>
      <c r="BB41" s="1">
        <v>831</v>
      </c>
      <c r="BC41" s="1">
        <v>652</v>
      </c>
      <c r="BD41" s="2">
        <v>0.78459687</v>
      </c>
      <c r="BE41" s="1">
        <v>831</v>
      </c>
      <c r="BF41" s="1">
        <v>607</v>
      </c>
      <c r="BG41" s="2">
        <v>0.73044525000000005</v>
      </c>
      <c r="BH41" s="1">
        <v>874</v>
      </c>
      <c r="BI41" s="1">
        <v>426</v>
      </c>
      <c r="BJ41" s="2">
        <v>0.48741419000000002</v>
      </c>
      <c r="BK41" s="1">
        <v>33</v>
      </c>
      <c r="BN41" s="1">
        <v>18</v>
      </c>
      <c r="BO41" s="1">
        <v>40</v>
      </c>
      <c r="BP41" s="1">
        <v>211</v>
      </c>
      <c r="BQ41" s="1">
        <v>148</v>
      </c>
      <c r="BR41" s="1">
        <v>450</v>
      </c>
      <c r="BT41" s="1">
        <v>182</v>
      </c>
      <c r="BU41" s="1">
        <v>269</v>
      </c>
      <c r="BW41" s="1">
        <v>451</v>
      </c>
      <c r="BX41" s="1">
        <v>9</v>
      </c>
      <c r="BZ41" s="1">
        <v>26</v>
      </c>
      <c r="CB41" s="1">
        <v>26</v>
      </c>
      <c r="CC41" s="1">
        <v>103</v>
      </c>
      <c r="CD41" s="1">
        <v>219</v>
      </c>
      <c r="CE41" s="1">
        <v>70</v>
      </c>
      <c r="CF41" s="1">
        <v>453</v>
      </c>
      <c r="CG41" s="1">
        <v>113</v>
      </c>
      <c r="CH41" s="1">
        <v>258</v>
      </c>
      <c r="CI41" s="1">
        <v>104</v>
      </c>
      <c r="CJ41" s="1">
        <v>475</v>
      </c>
      <c r="CM41" s="1">
        <v>4</v>
      </c>
      <c r="CN41" s="1">
        <v>17</v>
      </c>
      <c r="CO41" s="1">
        <v>70</v>
      </c>
      <c r="CP41" s="1">
        <v>115</v>
      </c>
      <c r="CQ41" s="1">
        <v>17</v>
      </c>
      <c r="CT41" s="1">
        <v>124</v>
      </c>
      <c r="CW41" s="1">
        <v>347</v>
      </c>
      <c r="CY41" s="1">
        <v>131</v>
      </c>
      <c r="DA41" s="1">
        <v>225</v>
      </c>
      <c r="DC41" s="1">
        <v>356</v>
      </c>
      <c r="DD41" s="1">
        <v>14</v>
      </c>
      <c r="DE41" s="1">
        <v>1</v>
      </c>
      <c r="DF41" s="1">
        <v>3</v>
      </c>
      <c r="DG41" s="1">
        <v>3</v>
      </c>
      <c r="DI41" s="1">
        <v>14</v>
      </c>
      <c r="DJ41" s="1">
        <v>4</v>
      </c>
      <c r="DK41" s="1">
        <v>1</v>
      </c>
      <c r="DL41" s="1">
        <v>50</v>
      </c>
      <c r="DM41" s="1">
        <v>66</v>
      </c>
      <c r="DN41" s="1">
        <v>102</v>
      </c>
      <c r="DO41" s="1">
        <v>125</v>
      </c>
      <c r="DP41" s="1">
        <v>2</v>
      </c>
      <c r="DU41" s="1">
        <v>385</v>
      </c>
      <c r="DX41" s="1">
        <v>176</v>
      </c>
      <c r="DY41" s="1">
        <v>148</v>
      </c>
      <c r="EA41" s="1">
        <v>324</v>
      </c>
      <c r="EB41" s="1">
        <v>2</v>
      </c>
      <c r="EC41" s="1">
        <v>7</v>
      </c>
      <c r="ED41" s="1">
        <v>1</v>
      </c>
      <c r="EE41" s="1">
        <v>26</v>
      </c>
      <c r="EF41" s="1">
        <v>160</v>
      </c>
      <c r="EG41" s="1">
        <v>19</v>
      </c>
      <c r="EH41" s="1">
        <v>6</v>
      </c>
      <c r="EI41" s="1">
        <v>140</v>
      </c>
      <c r="EJ41" s="1">
        <v>127</v>
      </c>
      <c r="EK41" s="1">
        <v>146</v>
      </c>
      <c r="EL41" s="1">
        <v>3</v>
      </c>
      <c r="EM41" s="1">
        <v>637</v>
      </c>
      <c r="EN41" s="1">
        <v>185</v>
      </c>
      <c r="EO41" s="1">
        <v>361</v>
      </c>
      <c r="EP41" s="1">
        <v>546</v>
      </c>
      <c r="EQ41" s="1">
        <v>0</v>
      </c>
      <c r="ER41" s="1">
        <v>0</v>
      </c>
      <c r="ES41" s="1">
        <v>3</v>
      </c>
      <c r="ET41" s="1">
        <v>27</v>
      </c>
      <c r="EU41" s="1">
        <v>0</v>
      </c>
      <c r="EV41" s="1">
        <v>94</v>
      </c>
      <c r="EW41" s="1">
        <v>46</v>
      </c>
      <c r="EX41" s="1">
        <v>2</v>
      </c>
      <c r="EY41" s="1">
        <v>9</v>
      </c>
      <c r="EZ41" s="1">
        <v>11</v>
      </c>
      <c r="FA41" s="1">
        <v>0</v>
      </c>
      <c r="FB41" s="1">
        <v>0</v>
      </c>
      <c r="FC41" s="1">
        <v>0</v>
      </c>
      <c r="FD41" s="1">
        <v>0</v>
      </c>
      <c r="FE41" s="1">
        <v>0</v>
      </c>
      <c r="FF41" s="1">
        <v>0</v>
      </c>
      <c r="FG41" s="1">
        <v>0</v>
      </c>
      <c r="FH41" s="1">
        <v>17</v>
      </c>
      <c r="FI41" s="1">
        <v>0</v>
      </c>
      <c r="FJ41" s="1">
        <v>31</v>
      </c>
      <c r="FK41" s="1">
        <v>8</v>
      </c>
      <c r="FL41" s="1">
        <v>0</v>
      </c>
      <c r="FM41" s="1">
        <v>49</v>
      </c>
      <c r="FN41" s="1">
        <v>9</v>
      </c>
      <c r="FO41" s="1">
        <v>0</v>
      </c>
      <c r="FP41" s="1">
        <v>100</v>
      </c>
      <c r="FQ41" s="1">
        <v>1</v>
      </c>
      <c r="FR41" s="1">
        <f>SUM(Tableau17[[#This Row],[2019-T1-ALEXANDRE Audric]:[2019-T1-MARIE Florie]])</f>
        <v>407</v>
      </c>
      <c r="FS41" s="1">
        <v>40</v>
      </c>
      <c r="FT41" s="1">
        <v>244</v>
      </c>
      <c r="FU41" s="1">
        <v>0</v>
      </c>
      <c r="FV41" s="1">
        <v>166</v>
      </c>
      <c r="FW41" s="1">
        <v>0</v>
      </c>
      <c r="FX41" s="1">
        <v>450</v>
      </c>
      <c r="FY41" s="1">
        <v>0</v>
      </c>
      <c r="FZ41" s="1">
        <v>269</v>
      </c>
      <c r="GA41" s="1">
        <v>0</v>
      </c>
      <c r="GB41" s="1">
        <v>182</v>
      </c>
      <c r="GC41" s="1">
        <v>0</v>
      </c>
      <c r="GD41" s="1">
        <v>451</v>
      </c>
      <c r="GE41" s="1">
        <v>103</v>
      </c>
      <c r="GF41" s="1">
        <v>219</v>
      </c>
      <c r="GG41" s="1">
        <v>9</v>
      </c>
      <c r="GH41" s="1">
        <v>122</v>
      </c>
      <c r="GI41" s="1">
        <v>0</v>
      </c>
      <c r="GJ41" s="1">
        <v>453</v>
      </c>
      <c r="GK41" s="1">
        <v>113</v>
      </c>
      <c r="GL41" s="1">
        <v>258</v>
      </c>
      <c r="GM41" s="1">
        <v>0</v>
      </c>
      <c r="GN41" s="1">
        <v>104</v>
      </c>
      <c r="GO41" s="1">
        <v>0</v>
      </c>
      <c r="GP41" s="1">
        <v>475</v>
      </c>
      <c r="GQ41" s="1">
        <v>115</v>
      </c>
      <c r="GR41" s="1">
        <v>128</v>
      </c>
      <c r="GS41" s="1">
        <v>17</v>
      </c>
      <c r="GT41" s="1">
        <v>87</v>
      </c>
      <c r="GU41" s="1">
        <v>0</v>
      </c>
      <c r="GV41" s="1">
        <v>347</v>
      </c>
      <c r="GW41" s="1">
        <v>131</v>
      </c>
      <c r="GX41" s="1">
        <v>225</v>
      </c>
      <c r="GY41" s="1">
        <v>0</v>
      </c>
      <c r="GZ41" s="1">
        <v>0</v>
      </c>
      <c r="HA41" s="1">
        <v>0</v>
      </c>
      <c r="HB41" s="1">
        <v>356</v>
      </c>
      <c r="HC41" s="1">
        <v>174</v>
      </c>
      <c r="HD41" s="1">
        <v>160</v>
      </c>
      <c r="HE41" s="1">
        <v>146</v>
      </c>
      <c r="HF41" s="1">
        <v>151</v>
      </c>
      <c r="HG41" s="1">
        <v>6</v>
      </c>
      <c r="HH41" s="1">
        <v>637</v>
      </c>
      <c r="HI41" s="1">
        <v>185</v>
      </c>
      <c r="HJ41" s="1">
        <v>0</v>
      </c>
      <c r="HK41" s="1">
        <v>361</v>
      </c>
      <c r="HL41" s="1">
        <v>0</v>
      </c>
      <c r="HM41" s="1">
        <v>0</v>
      </c>
      <c r="HN41" s="1">
        <v>546</v>
      </c>
      <c r="HO41" s="1">
        <v>116</v>
      </c>
      <c r="HP41" s="1">
        <v>55</v>
      </c>
      <c r="HQ41" s="1">
        <v>100</v>
      </c>
      <c r="HR41" s="1">
        <v>126</v>
      </c>
      <c r="HS41" s="1">
        <v>21</v>
      </c>
      <c r="HT41" s="1">
        <v>418</v>
      </c>
      <c r="HU41" s="1">
        <v>50</v>
      </c>
      <c r="HV41" s="1">
        <v>89</v>
      </c>
      <c r="HW41" s="1">
        <v>20</v>
      </c>
      <c r="HX41" s="1">
        <v>100</v>
      </c>
      <c r="HY41" s="1">
        <v>0</v>
      </c>
      <c r="HZ41" s="1">
        <v>259</v>
      </c>
      <c r="IA41" s="1">
        <v>73</v>
      </c>
      <c r="IB41" s="1">
        <v>105</v>
      </c>
      <c r="IC41" s="1">
        <v>125</v>
      </c>
      <c r="ID41" s="1">
        <v>81</v>
      </c>
      <c r="IE41" s="1">
        <v>1</v>
      </c>
      <c r="IF41" s="1">
        <v>385</v>
      </c>
      <c r="IG41" s="1">
        <v>0</v>
      </c>
      <c r="IH41" s="1">
        <v>176</v>
      </c>
      <c r="II41" s="1">
        <v>148</v>
      </c>
      <c r="IJ41" s="1">
        <v>0</v>
      </c>
      <c r="IK41" s="1">
        <v>0</v>
      </c>
      <c r="IL41" s="1">
        <v>324</v>
      </c>
      <c r="IM41" s="26">
        <f>IFERROR(Tableau17[[#This Row],[LDIV]]/Tableau17[[#This Row],[Total général]],"")</f>
        <v>0</v>
      </c>
      <c r="IN41" s="26">
        <f>IFERROR(Tableau17[[#This Row],[LDVC]]/Tableau17[[#This Row],[Total général]],"")</f>
        <v>0</v>
      </c>
      <c r="IO41" s="26">
        <f>IFERROR(Tableau17[[#This Row],[LDVD]]/Tableau17[[#This Row],[Total général]],"")</f>
        <v>7.7220077220077218E-2</v>
      </c>
      <c r="IP41" s="26">
        <f>IFERROR(Tableau17[[#This Row],[LDVG]]/Tableau17[[#This Row],[Total général]],"")</f>
        <v>3.4749034749034749E-2</v>
      </c>
      <c r="IQ41" s="26">
        <f>IFERROR(Tableau17[[#This Row],[LEXD]]/Tableau17[[#This Row],[Total général]],"")</f>
        <v>0</v>
      </c>
      <c r="IR41" s="26">
        <f>IFERROR(Tableau17[[#This Row],[LEXG]]/Tableau17[[#This Row],[Total général]],"")</f>
        <v>0</v>
      </c>
      <c r="IS41" s="26">
        <f>IFERROR(Tableau17[[#This Row],[LLR]]/Tableau17[[#This Row],[Total général]],"")</f>
        <v>0.26640926640926643</v>
      </c>
      <c r="IT41" s="26">
        <f>IFERROR(Tableau17[[#This Row],[LREM]]/Tableau17[[#This Row],[Total général]],"")</f>
        <v>7.7220077220077218E-2</v>
      </c>
      <c r="IU41" s="26">
        <f>IFERROR(Tableau17[[#This Row],[LRN]]/Tableau17[[#This Row],[Total général]],"")</f>
        <v>0.19305019305019305</v>
      </c>
      <c r="IV41" s="26">
        <f>IFERROR(Tableau17[[#This Row],[LUG]]/Tableau17[[#This Row],[Total général]],"")</f>
        <v>0.24324324324324326</v>
      </c>
      <c r="IW41" s="26">
        <f>IFERROR(Tableau17[[#This Row],[LVEC]]/Tableau17[[#This Row],[Total général]],"")</f>
        <v>0.10810810810810811</v>
      </c>
      <c r="IX41" s="26">
        <f>IFERROR(Tableau17[[#This Row],[2008-T1-LCMD]]/Tableau17[[#This Row],[2008-T1-TOTAL]],"")</f>
        <v>7.3333333333333334E-2</v>
      </c>
      <c r="IY41" s="26">
        <f>IFERROR(Tableau17[[#This Row],[2008-T1-LDVD]]/Tableau17[[#This Row],[2008-T1-TOTAL]],"")</f>
        <v>0</v>
      </c>
      <c r="IZ41" s="26">
        <f>IFERROR(Tableau17[[#This Row],[2008-T1-LEXD]]/Tableau17[[#This Row],[2008-T1-TOTAL]],"")</f>
        <v>0</v>
      </c>
      <c r="JA41" s="26">
        <f>IFERROR(Tableau17[[#This Row],[2008-T1-LEXG]]/Tableau17[[#This Row],[2008-T1-TOTAL]],"")</f>
        <v>0.04</v>
      </c>
      <c r="JB41" s="26">
        <f>IFERROR(Tableau17[[#This Row],[2008-T1-LFN]]/Tableau17[[#This Row],[2008-T1-TOTAL]],"")</f>
        <v>8.8888888888888892E-2</v>
      </c>
      <c r="JC41" s="26">
        <f>IFERROR(Tableau17[[#This Row],[2008-T1-LMAJ]]/Tableau17[[#This Row],[2008-T1-TOTAL]],"")</f>
        <v>0.46888888888888891</v>
      </c>
      <c r="JD41" s="26">
        <f>IFERROR(Tableau17[[#This Row],[2008-T1-LUG]]/Tableau17[[#This Row],[2008-T1-TOTAL]],"")</f>
        <v>0.3288888888888889</v>
      </c>
      <c r="JE41" s="26">
        <f>IFERROR(Tableau17[[#This Row],[2008-T2-LFN]]/Tableau17[[#This Row],[2008-T2-TOTAL]],"")</f>
        <v>0</v>
      </c>
      <c r="JF41" s="26">
        <f>IFERROR(Tableau17[[#This Row],[2008-T2-LGC]]/Tableau17[[#This Row],[2008-T2-TOTAL]],"")</f>
        <v>0.40354767184035478</v>
      </c>
      <c r="JG41" s="26">
        <f>IFERROR(Tableau17[[#This Row],[2008-T2-LMAJ]]/Tableau17[[#This Row],[2008-T2-TOTAL]],"")</f>
        <v>0.59645232815964522</v>
      </c>
      <c r="JH41" s="26">
        <f>IFERROR(Tableau17[[#This Row],[2008-T2-LUG]]/Tableau17[[#This Row],[2008-T2-TOTAL]],"")</f>
        <v>0</v>
      </c>
      <c r="JI41" s="26">
        <f>IFERROR(Tableau17[[#This Row],[2014-T1-LDIV]]/Tableau17[[#This Row],[2014-T1-TOTAL]],"")</f>
        <v>1.9867549668874173E-2</v>
      </c>
      <c r="JJ41" s="26">
        <f>IFERROR(Tableau17[[#This Row],[2014-T1-LDVD]]/Tableau17[[#This Row],[2014-T1-TOTAL]],"")</f>
        <v>0</v>
      </c>
      <c r="JK41" s="26">
        <f>IFERROR(Tableau17[[#This Row],[2014-T1-LDVG]]/Tableau17[[#This Row],[2014-T1-TOTAL]],"")</f>
        <v>5.7395143487858721E-2</v>
      </c>
      <c r="JL41" s="26">
        <f>IFERROR(Tableau17[[#This Row],[2014-T1-LEXG]]/Tableau17[[#This Row],[2014-T1-TOTAL]],"")</f>
        <v>0</v>
      </c>
      <c r="JM41" s="26">
        <f>IFERROR(Tableau17[[#This Row],[2014-T1-LFG]]/Tableau17[[#This Row],[2014-T1-TOTAL]],"")</f>
        <v>5.7395143487858721E-2</v>
      </c>
      <c r="JN41" s="26">
        <f>IFERROR(Tableau17[[#This Row],[2014-T1-LFN]]/Tableau17[[#This Row],[2014-T1-TOTAL]],"")</f>
        <v>0.22737306843267108</v>
      </c>
      <c r="JO41" s="26">
        <f>IFERROR(Tableau17[[#This Row],[2014-T1-LUD]]/Tableau17[[#This Row],[2014-T1-TOTAL]],"")</f>
        <v>0.48344370860927155</v>
      </c>
      <c r="JP41" s="26">
        <f>IFERROR(Tableau17[[#This Row],[2014-T1-LUG]]/Tableau17[[#This Row],[2014-T1-TOTAL]],"")</f>
        <v>0.1545253863134658</v>
      </c>
      <c r="JQ41" s="26">
        <f>IFERROR(Tableau17[[#This Row],[2014-T2-LFN]]/Tableau17[[#This Row],[2014-T2-TOTAL]],"")</f>
        <v>0.23789473684210527</v>
      </c>
      <c r="JR41" s="26">
        <f>IFERROR(Tableau17[[#This Row],[2014-T2-LUD]]/Tableau17[[#This Row],[2014-T2-TOTAL]],"")</f>
        <v>0.54315789473684206</v>
      </c>
      <c r="JS41" s="26">
        <f>IFERROR(Tableau17[[#This Row],[2014-T2-LUG]]/Tableau17[[#This Row],[2014-T2-TOTAL]],"")</f>
        <v>0.21894736842105264</v>
      </c>
      <c r="JT41" s="26">
        <f>IFERROR(Tableau17[[#This Row],[2015-T1-BC-DIV]]/Tableau17[[#This Row],[2015-T1-TOTAL]],"")</f>
        <v>0</v>
      </c>
      <c r="JU41" s="26">
        <f>IFERROR(Tableau17[[#This Row],[2015-T1-BC-DLF]]/Tableau17[[#This Row],[2015-T1-TOTAL]],"")</f>
        <v>0</v>
      </c>
      <c r="JV41" s="26">
        <f>IFERROR(Tableau17[[#This Row],[2015-T1-BC-DVD]]/Tableau17[[#This Row],[2015-T1-TOTAL]],"")</f>
        <v>1.1527377521613832E-2</v>
      </c>
      <c r="JW41" s="26">
        <f>IFERROR(Tableau17[[#This Row],[2015-T1-BC-DVG]]/Tableau17[[#This Row],[2015-T1-TOTAL]],"")</f>
        <v>4.8991354466858789E-2</v>
      </c>
      <c r="JX41" s="26">
        <f>IFERROR(Tableau17[[#This Row],[2015-T1-BC-FG]]/Tableau17[[#This Row],[2015-T1-TOTAL]],"")</f>
        <v>0.20172910662824209</v>
      </c>
      <c r="JY41" s="26">
        <f>IFERROR(Tableau17[[#This Row],[2015-T1-BC-FN]]/Tableau17[[#This Row],[2015-T1-TOTAL]],"")</f>
        <v>0.33141210374639768</v>
      </c>
      <c r="JZ41" s="26">
        <f>IFERROR(Tableau17[[#This Row],[2015-T1-BC-MDM]]/Tableau17[[#This Row],[2015-T1-TOTAL]],"")</f>
        <v>4.8991354466858789E-2</v>
      </c>
      <c r="KA41" s="26">
        <f>IFERROR(Tableau17[[#This Row],[2015-T1-BC-RDG]]/Tableau17[[#This Row],[2015-T1-TOTAL]],"")</f>
        <v>0</v>
      </c>
      <c r="KB41" s="26">
        <f>IFERROR(Tableau17[[#This Row],[2015-T1-BC-SOC]]/Tableau17[[#This Row],[2015-T1-TOTAL]],"")</f>
        <v>0</v>
      </c>
      <c r="KC41" s="26">
        <f>IFERROR(Tableau17[[#This Row],[2015-T1-BC-UD]]/Tableau17[[#This Row],[2015-T1-TOTAL]],"")</f>
        <v>0.35734870317002881</v>
      </c>
      <c r="KD41" s="26">
        <f>IFERROR(Tableau17[[#This Row],[2015-T1-BC-UG]]/Tableau17[[#This Row],[2015-T1-TOTAL]],"")</f>
        <v>0</v>
      </c>
      <c r="KE41" s="26">
        <f>IFERROR(Tableau17[[#This Row],[2015-T1-BC-VEC]]/Tableau17[[#This Row],[2015-T1-TOTAL]],"")</f>
        <v>0</v>
      </c>
      <c r="KF41" s="26">
        <f>IFERROR(Tableau17[[#This Row],[2015-T2-BC-DVG]]/Tableau17[[#This Row],[2015-T2-TOTAL]],"")</f>
        <v>0</v>
      </c>
      <c r="KG41" s="26">
        <f>IFERROR(Tableau17[[#This Row],[2015-T2-BC-FN]]/Tableau17[[#This Row],[2015-T2-TOTAL]],"")</f>
        <v>0.36797752808988765</v>
      </c>
      <c r="KH41" s="26">
        <f>IFERROR(Tableau17[[#This Row],[2015-T2-BC-SOC]]/Tableau17[[#This Row],[2015-T2-TOTAL]],"")</f>
        <v>0</v>
      </c>
      <c r="KI41" s="26">
        <f>IFERROR(Tableau17[[#This Row],[2015-T2-BC-UD]]/Tableau17[[#This Row],[2015-T2-TOTAL]],"")</f>
        <v>0.6320224719101124</v>
      </c>
      <c r="KJ41" s="26">
        <f>IFERROR(Tableau17[[#This Row],[2015-T2-BC-UG]]/Tableau17[[#This Row],[2015-T2-TOTAL]],"")</f>
        <v>0</v>
      </c>
      <c r="KK41" s="26">
        <f>IFERROR(Tableau17[[#This Row],[2017 (L)-T1-COM]]/Tableau17[[#This Row],[2017 (L)-T1-TOTAL]],"")</f>
        <v>3.6363636363636362E-2</v>
      </c>
      <c r="KL41" s="26">
        <f>IFERROR(Tableau17[[#This Row],[2017 (L)-T1-DIV]]/Tableau17[[#This Row],[2017 (L)-T1-TOTAL]],"")</f>
        <v>2.5974025974025974E-3</v>
      </c>
      <c r="KM41" s="26">
        <f>IFERROR(Tableau17[[#This Row],[2017 (L)-T1-DLF]]/Tableau17[[#This Row],[2017 (L)-T1-TOTAL]],"")</f>
        <v>7.7922077922077922E-3</v>
      </c>
      <c r="KN41" s="26">
        <f>IFERROR(Tableau17[[#This Row],[2017 (L)-T1-DVD]]/Tableau17[[#This Row],[2017 (L)-T1-TOTAL]],"")</f>
        <v>7.7922077922077922E-3</v>
      </c>
      <c r="KO41" s="26">
        <f>IFERROR(Tableau17[[#This Row],[2017 (L)-T1-DVG]]/Tableau17[[#This Row],[2017 (L)-T1-TOTAL]],"")</f>
        <v>0</v>
      </c>
      <c r="KP41" s="26">
        <f>IFERROR(Tableau17[[#This Row],[2017 (L)-T1-ECO]]/Tableau17[[#This Row],[2017 (L)-T1-TOTAL]],"")</f>
        <v>3.6363636363636362E-2</v>
      </c>
      <c r="KQ41" s="26">
        <f>IFERROR(Tableau17[[#This Row],[2017 (L)-T1-EXD]]/Tableau17[[#This Row],[2017 (L)-T1-TOTAL]],"")</f>
        <v>1.038961038961039E-2</v>
      </c>
      <c r="KR41" s="26">
        <f>IFERROR(Tableau17[[#This Row],[2017 (L)-T1-EXG]]/Tableau17[[#This Row],[2017 (L)-T1-TOTAL]],"")</f>
        <v>2.5974025974025974E-3</v>
      </c>
      <c r="KS41" s="26">
        <f>IFERROR(Tableau17[[#This Row],[2017 (L)-T1-FI]]/Tableau17[[#This Row],[2017 (L)-T1-TOTAL]],"")</f>
        <v>0.12987012987012986</v>
      </c>
      <c r="KT41" s="26">
        <f>IFERROR(Tableau17[[#This Row],[2017 (L)-T1-FN]]/Tableau17[[#This Row],[2017 (L)-T1-TOTAL]],"")</f>
        <v>0.17142857142857143</v>
      </c>
      <c r="KU41" s="26">
        <f>IFERROR(Tableau17[[#This Row],[2017 (L)-T1-LR]]/Tableau17[[#This Row],[2017 (L)-T1-TOTAL]],"")</f>
        <v>0.26493506493506491</v>
      </c>
      <c r="KV41" s="26">
        <f>IFERROR(Tableau17[[#This Row],[2017 (L)-T1-MDM]]/Tableau17[[#This Row],[2017 (L)-T1-TOTAL]],"")</f>
        <v>0.32467532467532467</v>
      </c>
      <c r="KW41" s="26">
        <f>IFERROR(Tableau17[[#This Row],[2017 (L)-T1-RDG]]/Tableau17[[#This Row],[2017 (L)-T1-TOTAL]],"")</f>
        <v>5.1948051948051948E-3</v>
      </c>
      <c r="KX41" s="26">
        <f>IFERROR(Tableau17[[#This Row],[2017 (L)-T1-REG]]/Tableau17[[#This Row],[2017 (L)-T1-TOTAL]],"")</f>
        <v>0</v>
      </c>
      <c r="KY41" s="26">
        <f>IFERROR(Tableau17[[#This Row],[2017 (L)-T1-REM]]/Tableau17[[#This Row],[2017 (L)-T1-TOTAL]],"")</f>
        <v>0</v>
      </c>
      <c r="KZ41" s="26">
        <f>IFERROR(Tableau17[[#This Row],[2017 (L)-T1-SOC]]/Tableau17[[#This Row],[2017 (L)-T1-TOTAL]],"")</f>
        <v>0</v>
      </c>
      <c r="LA41" s="26">
        <f>IFERROR(Tableau17[[#This Row],[2017 (L)-T1-UDI]]/Tableau17[[#This Row],[2017 (L)-T1-TOTAL]],"")</f>
        <v>0</v>
      </c>
      <c r="LB41" s="26">
        <f>IFERROR(Tableau17[[#This Row],[2017 (L)-T2-FI]]/Tableau17[[#This Row],[2017 (L)-T2-TOTAL]],"")</f>
        <v>0</v>
      </c>
      <c r="LC41" s="26">
        <f>IFERROR(Tableau17[[#This Row],[2017 (L)-T2-FN]]/Tableau17[[#This Row],[2017 (L)-T2-TOTAL]],"")</f>
        <v>0</v>
      </c>
      <c r="LD41" s="26">
        <f>IFERROR(Tableau17[[#This Row],[2017 (L)-T2-LR]]/Tableau17[[#This Row],[2017 (L)-T2-TOTAL]],"")</f>
        <v>0.54320987654320985</v>
      </c>
      <c r="LE41" s="26">
        <f>IFERROR(Tableau17[[#This Row],[2017 (L)-T2-MDM]]/Tableau17[[#This Row],[2017 (L)-T2-TOTAL]],"")</f>
        <v>0.4567901234567901</v>
      </c>
      <c r="LF41" s="26">
        <f>IFERROR(Tableau17[[#This Row],[2017 (L)-T2-REM]]/Tableau17[[#This Row],[2017 (L)-T2-TOTAL]],"")</f>
        <v>0</v>
      </c>
      <c r="LG41" s="26">
        <f>IFERROR(Tableau17[[#This Row],[2017-T1-ARTHAUD Nathalie]]/Tableau17[[#This Row],[2017-T1-TOTAL]],"")</f>
        <v>3.1397174254317113E-3</v>
      </c>
      <c r="LH41" s="26">
        <f>IFERROR(Tableau17[[#This Row],[2017-T1-ASSELINEAU Fran]]/Tableau17[[#This Row],[2017-T1-TOTAL]],"")</f>
        <v>1.098901098901099E-2</v>
      </c>
      <c r="LI41" s="26">
        <f>IFERROR(Tableau17[[#This Row],[2017-T1-CHEMINADE Jacques]]/Tableau17[[#This Row],[2017-T1-TOTAL]],"")</f>
        <v>1.5698587127158557E-3</v>
      </c>
      <c r="LJ41" s="26">
        <f>IFERROR(Tableau17[[#This Row],[2017-T1-DUPONT-AIGNAN Nicolas]]/Tableau17[[#This Row],[2017-T1-TOTAL]],"")</f>
        <v>4.0816326530612242E-2</v>
      </c>
      <c r="LK41" s="26">
        <f>IFERROR(Tableau17[[#This Row],[2017-T1-FILLON Fran]]/Tableau17[[#This Row],[2017-T1-TOTAL]],"")</f>
        <v>0.25117739403453687</v>
      </c>
      <c r="LL41" s="26">
        <f>IFERROR(Tableau17[[#This Row],[2017-T1-HAMON Beno]]/Tableau17[[#This Row],[2017-T1-TOTAL]],"")</f>
        <v>2.9827315541601257E-2</v>
      </c>
      <c r="LM41" s="26">
        <f>IFERROR(Tableau17[[#This Row],[2017-T1-LASSALLE Jean]]/Tableau17[[#This Row],[2017-T1-TOTAL]],"")</f>
        <v>9.4191522762951327E-3</v>
      </c>
      <c r="LN41" s="26">
        <f>IFERROR(Tableau17[[#This Row],[2017-T1-LE PEN Marine]]/Tableau17[[#This Row],[2017-T1-TOTAL]],"")</f>
        <v>0.21978021978021978</v>
      </c>
      <c r="LO41" s="26">
        <f>IFERROR(Tableau17[[#This Row],[2017-T1-M Jean-Luc]]/Tableau17[[#This Row],[2017-T1-TOTAL]],"")</f>
        <v>0.19937205651491366</v>
      </c>
      <c r="LP41" s="26">
        <f>IFERROR(Tableau17[[#This Row],[2017-T1-MACRON Emmanuel]]/Tableau17[[#This Row],[2017-T1-TOTAL]],"")</f>
        <v>0.22919937205651492</v>
      </c>
      <c r="LQ41" s="26">
        <f>IFERROR(Tableau17[[#This Row],[2017-T1-POUTOU Philippe]]/Tableau17[[#This Row],[2017-T1-TOTAL]],"")</f>
        <v>4.7095761381475663E-3</v>
      </c>
      <c r="LR41" s="26">
        <f>IFERROR(Tableau17[[#This Row],[2017-T2-LE PEN Marine]]/Tableau17[[#This Row],[2017-T2-TOTAL]],"")</f>
        <v>0.33882783882783885</v>
      </c>
      <c r="LS41" s="26">
        <f>IFERROR(Tableau17[[#This Row],[2017-T2-MACRON Emmanuel]]/Tableau17[[#This Row],[2017-T2-TOTAL]],"")</f>
        <v>0.66117216117216115</v>
      </c>
      <c r="LT41" s="26">
        <f>IFERROR(Tableau17[[#This Row],[2019-T1-ALEXANDRE Audric]]/Tableau17[[#This Row],[2019-T1-TOTAL]],"")</f>
        <v>0</v>
      </c>
      <c r="LU41" s="26">
        <f>IFERROR(Tableau17[[#This Row],[2019-T1-ARTHAUD Nathalie]]/Tableau17[[#This Row],[2019-T1-TOTAL]],"")</f>
        <v>0</v>
      </c>
      <c r="LV41" s="26">
        <f>IFERROR(Tableau17[[#This Row],[2019-T1-ASSELINEAU François]]/Tableau17[[#This Row],[2019-T1-TOTAL]],"")</f>
        <v>7.3710073710073713E-3</v>
      </c>
      <c r="LW41" s="26">
        <f>IFERROR(Tableau17[[#This Row],[2019-T1-AUBRY Manon]]/Tableau17[[#This Row],[2019-T1-TOTAL]],"")</f>
        <v>6.6339066339066333E-2</v>
      </c>
      <c r="LX41" s="26">
        <f>IFERROR(Tableau17[[#This Row],[2019-T1-AZERGUI Nagib]]/Tableau17[[#This Row],[2019-T1-TOTAL]],"")</f>
        <v>0</v>
      </c>
      <c r="LY41" s="26">
        <f>IFERROR(Tableau17[[#This Row],[2019-T1-BARDELLA Jordan]]/Tableau17[[#This Row],[2019-T1-TOTAL]],"")</f>
        <v>0.23095823095823095</v>
      </c>
      <c r="LZ41" s="26">
        <f>IFERROR(Tableau17[[#This Row],[2019-T1-BELLAMY François-Xavier]]/Tableau17[[#This Row],[2019-T1-TOTAL]],"")</f>
        <v>0.11302211302211303</v>
      </c>
      <c r="MA41" s="26">
        <f>IFERROR(Tableau17[[#This Row],[2019-T1-BIDOU Olivier]]/Tableau17[[#This Row],[2019-T1-TOTAL]],"")</f>
        <v>4.9140049140049139E-3</v>
      </c>
      <c r="MB41" s="26">
        <f>IFERROR(Tableau17[[#This Row],[2019-T1-BOURG Dominique]]/Tableau17[[#This Row],[2019-T1-TOTAL]],"")</f>
        <v>2.2113022113022112E-2</v>
      </c>
      <c r="MC41" s="26">
        <f>IFERROR(Tableau17[[#This Row],[2019-T1-BROSSAT Ian]]/Tableau17[[#This Row],[2019-T1-TOTAL]],"")</f>
        <v>2.7027027027027029E-2</v>
      </c>
      <c r="MD41" s="26">
        <f>IFERROR(Tableau17[[#This Row],[2019-T1-CAILLAUD Sophie]]/Tableau17[[#This Row],[2019-T1-TOTAL]],"")</f>
        <v>0</v>
      </c>
      <c r="ME41" s="26">
        <f>IFERROR(Tableau17[[#This Row],[2019-T1-CAMUS Renaud]]/Tableau17[[#This Row],[2019-T1-TOTAL]],"")</f>
        <v>0</v>
      </c>
      <c r="MF41" s="26">
        <f>IFERROR(Tableau17[[#This Row],[2019-T1-CHALENÇON Christophe]]/Tableau17[[#This Row],[2019-T1-TOTAL]],"")</f>
        <v>0</v>
      </c>
      <c r="MG41" s="26">
        <f>IFERROR(Tableau17[[#This Row],[2019-T1-CORBET Cathy Denise Ginette]]/Tableau17[[#This Row],[2019-T1-TOTAL]],"")</f>
        <v>0</v>
      </c>
      <c r="MH41" s="26">
        <f>IFERROR(Tableau17[[#This Row],[2019-T1-DE PREVOISIN Robert]]/Tableau17[[#This Row],[2019-T1-TOTAL]],"")</f>
        <v>0</v>
      </c>
      <c r="MI41" s="26">
        <f>IFERROR(Tableau17[[#This Row],[2019-T1-DELFEL Thérèse]]/Tableau17[[#This Row],[2019-T1-TOTAL]],"")</f>
        <v>0</v>
      </c>
      <c r="MJ41" s="26">
        <f>IFERROR(Tableau17[[#This Row],[2019-T1-DIEUMEGARD Pierre]]/Tableau17[[#This Row],[2019-T1-TOTAL]],"")</f>
        <v>0</v>
      </c>
      <c r="MK41" s="26">
        <f>IFERROR(Tableau17[[#This Row],[2019-T1-DUPONT-AIGNAN Nicolas]]/Tableau17[[#This Row],[2019-T1-TOTAL]],"")</f>
        <v>4.1769041769041768E-2</v>
      </c>
      <c r="ML41" s="26">
        <f>IFERROR(Tableau17[[#This Row],[2019-T1-GERNIGON Yves]]/Tableau17[[#This Row],[2019-T1-TOTAL]],"")</f>
        <v>0</v>
      </c>
      <c r="MM41" s="26">
        <f>IFERROR(Tableau17[[#This Row],[2019-T1-GLUCKSMANN Raphaël]]/Tableau17[[#This Row],[2019-T1-TOTAL]],"")</f>
        <v>7.6167076167076173E-2</v>
      </c>
      <c r="MN41" s="26">
        <f>IFERROR(Tableau17[[#This Row],[2019-T1-HAMON Benoît]]/Tableau17[[#This Row],[2019-T1-TOTAL]],"")</f>
        <v>1.9656019656019656E-2</v>
      </c>
      <c r="MO41" s="26">
        <f>IFERROR(Tableau17[[#This Row],[2019-T1-HELGEN Gilles]]/Tableau17[[#This Row],[2019-T1-TOTAL]],"")</f>
        <v>0</v>
      </c>
      <c r="MP41" s="26">
        <f>IFERROR(Tableau17[[#This Row],[2019-T1-JADOT Yannick]]/Tableau17[[#This Row],[2019-T1-TOTAL]],"")</f>
        <v>0.12039312039312039</v>
      </c>
      <c r="MQ41" s="26">
        <f>IFERROR(Tableau17[[#This Row],[2019-T1-LAGARDE Jean-Christophe]]/Tableau17[[#This Row],[2019-T1-TOTAL]],"")</f>
        <v>2.2113022113022112E-2</v>
      </c>
      <c r="MR41" s="26">
        <f>IFERROR(Tableau17[[#This Row],[2019-T1-LALANNE Francis]]/Tableau17[[#This Row],[2019-T1-TOTAL]],"")</f>
        <v>0</v>
      </c>
      <c r="MS41" s="26">
        <f>IFERROR(Tableau17[[#This Row],[2019-T1-LOISEAU Nathalie]]/Tableau17[[#This Row],[2019-T1-TOTAL]],"")</f>
        <v>0.24570024570024571</v>
      </c>
      <c r="MT41" s="26">
        <f>IFERROR(Tableau17[[#This Row],[2019-T1-MARIE Florie]]/Tableau17[[#This Row],[2019-T1-TOTAL]],"")</f>
        <v>2.4570024570024569E-3</v>
      </c>
      <c r="MU41" s="26">
        <f>IFERROR(Tableau17[[#This Row],[2008-T1-MACROEXTRDROITE]]/Tableau17[[#This Row],[2008-T1-MACROTOTALE]],"")</f>
        <v>8.8888888888888892E-2</v>
      </c>
      <c r="MV41" s="26">
        <f>IFERROR(Tableau17[[#This Row],[2008-T1-MACRODROITE]]/Tableau17[[#This Row],[2008-T1-MACROTOTALE]],"")</f>
        <v>0.54222222222222227</v>
      </c>
      <c r="MW41" s="26">
        <f>IFERROR(Tableau17[[#This Row],[2008-T1-MACROCENTRE]]/Tableau17[[#This Row],[2008-T1-MACROTOTALE]],"")</f>
        <v>0</v>
      </c>
      <c r="MX41" s="26">
        <f>IFERROR(Tableau17[[#This Row],[2008-T1-MACROGAUCHE]]/Tableau17[[#This Row],[2008-T1-MACROTOTALE]],"")</f>
        <v>0.36888888888888888</v>
      </c>
      <c r="MY41" s="26">
        <f>IFERROR(Tableau17[[#This Row],[2008-T1-MACROAUTRE]]/Tableau17[[#This Row],[2008-T1-MACROTOTALE]],"")</f>
        <v>0</v>
      </c>
      <c r="MZ41" s="26">
        <f>IFERROR(Tableau17[[#This Row],[2008-T2-MACROEXTRDROITE]]/Tableau17[[#This Row],[2008-T2-MACROTOTALE]],"")</f>
        <v>0</v>
      </c>
      <c r="NA41" s="26">
        <f>IFERROR(Tableau17[[#This Row],[2008-T2-MACRODROITE]]/Tableau17[[#This Row],[2008-T2-MACROTOTALE]],"")</f>
        <v>0.59645232815964522</v>
      </c>
      <c r="NB41" s="26">
        <f>IFERROR(Tableau17[[#This Row],[2008-T2-MACROCENTRE]]/Tableau17[[#This Row],[2008-T2-MACROTOTALE]],"")</f>
        <v>0</v>
      </c>
      <c r="NC41" s="26">
        <f>IFERROR(Tableau17[[#This Row],[2008-T2-MACROGAUCHE]]/Tableau17[[#This Row],[2008-T2-MACROTOTALE]],"")</f>
        <v>0.40354767184035478</v>
      </c>
      <c r="ND41" s="26">
        <f>IFERROR(Tableau17[[#This Row],[2008-T2-MACROAUTRE]]/Tableau17[[#This Row],[2008-T2-MACROTOTALE]],"")</f>
        <v>0</v>
      </c>
      <c r="NE41" s="26">
        <f>IFERROR(Tableau17[[#This Row],[2014-T1-MACROEXTRDROITE]]/Tableau17[[#This Row],[2014-T1-MACROTOTALE]],"")</f>
        <v>0.22737306843267108</v>
      </c>
      <c r="NF41" s="26">
        <f>IFERROR(Tableau17[[#This Row],[2014-T1-MACRODROITE]]/Tableau17[[#This Row],[2014-T1-MACROTOTALE]],"")</f>
        <v>0.48344370860927155</v>
      </c>
      <c r="NG41" s="26">
        <f>IFERROR(Tableau17[[#This Row],[2014-T1-MACROCENTRE]]/Tableau17[[#This Row],[2014-T1-MACROTOTALE]],"")</f>
        <v>1.9867549668874173E-2</v>
      </c>
      <c r="NH41" s="26">
        <f>IFERROR(Tableau17[[#This Row],[2014-T1-MACROGAUCHE]]/Tableau17[[#This Row],[2014-T1-MACROTOTALE]],"")</f>
        <v>0.26931567328918321</v>
      </c>
      <c r="NI41" s="26">
        <f>IFERROR(Tableau17[[#This Row],[2014-T1-MACROAUTRE]]/Tableau17[[#This Row],[2014-T1-MACROTOTALE]],"")</f>
        <v>0</v>
      </c>
      <c r="NJ41" s="26">
        <f>IFERROR(Tableau17[[#This Row],[2014-T2-MACROEXTRDROITE]]/Tableau17[[#This Row],[2014-T2-MACROTOTALE]],"")</f>
        <v>0.23789473684210527</v>
      </c>
      <c r="NK41" s="26">
        <f>IFERROR(Tableau17[[#This Row],[2014-T2-MACRODROITE]]/Tableau17[[#This Row],[2014-T2-MACROTOTALE]],"")</f>
        <v>0.54315789473684206</v>
      </c>
      <c r="NL41" s="26">
        <f>IFERROR(Tableau17[[#This Row],[2014-T2-MACROCENTRE]]/Tableau17[[#This Row],[2014-T2-MACROTOTALE]],"")</f>
        <v>0</v>
      </c>
      <c r="NM41" s="26">
        <f>IFERROR(Tableau17[[#This Row],[2014-T2-MACROGAUCHE]]/Tableau17[[#This Row],[2014-T2-MACROTOTALE]],"")</f>
        <v>0.21894736842105264</v>
      </c>
      <c r="NN41" s="26">
        <f>IFERROR(Tableau17[[#This Row],[2014-T2-MACROAUTRE]]/Tableau17[[#This Row],[2014-T2-MACROTOTALE]],"")</f>
        <v>0</v>
      </c>
      <c r="NO41" s="26">
        <f>IFERROR( Tableau17[[#This Row],[2015-T1-MACROEXTRDROITE]]/Tableau17[[#This Row],[2015-T1-MACROTOTALE]],"")</f>
        <v>0.33141210374639768</v>
      </c>
      <c r="NP41" s="26">
        <f>IFERROR(Tableau17[[#This Row],[2015-T1-MACRODROITE]]/Tableau17[[#This Row],[2015-T1-MACROTOTALE]],"")</f>
        <v>0.36887608069164263</v>
      </c>
      <c r="NQ41" s="26">
        <f>IFERROR(Tableau17[[#This Row],[2015-T1-MACROCENTRE]]/Tableau17[[#This Row],[2015-T1-MACROTOTALE]],"")</f>
        <v>4.8991354466858789E-2</v>
      </c>
      <c r="NR41" s="26">
        <f>IFERROR(Tableau17[[#This Row],[2015-T1-MACROGAUCHE]]/Tableau17[[#This Row],[2015-T1-MACROTOTALE]],"")</f>
        <v>0.25072046109510088</v>
      </c>
      <c r="NS41" s="26">
        <f>IFERROR(Tableau17[[#This Row],[2015-T1-MACROAUTRE]]/Tableau17[[#This Row],[2015-T1-MACROTOTALE]],"")</f>
        <v>0</v>
      </c>
      <c r="NT41" s="26">
        <f>IFERROR(Tableau17[[#This Row],[2015-T2-MACROEXTRDROITE]]/Tableau17[[#This Row],[2015-T2-MACROTOTALE]],"")</f>
        <v>0.36797752808988765</v>
      </c>
      <c r="NU41" s="26">
        <f>IFERROR(Tableau17[[#This Row],[2015-T2-MACRODROITE]]/Tableau17[[#This Row],[2015-T2-MACROTOTALE]],"")</f>
        <v>0.6320224719101124</v>
      </c>
      <c r="NV41" s="26">
        <f>IFERROR(Tableau17[[#This Row],[2015-T2-MACROCENTRE]]/Tableau17[[#This Row],[2015-T2-MACROTOTALE]],"")</f>
        <v>0</v>
      </c>
      <c r="NW41" s="26">
        <f>IFERROR(Tableau17[[#This Row],[2015-T2-MACROGAUCHE]]/Tableau17[[#This Row],[2015-T2-MACROTOTALE]],"")</f>
        <v>0</v>
      </c>
      <c r="NX41" s="26">
        <f>IFERROR(Tableau17[[#This Row],[2015-T2-MACROAUTRE]]/Tableau17[[#This Row],[2015-T2-MACROTOTALE]],"")</f>
        <v>0</v>
      </c>
      <c r="NY41" s="26">
        <f>IFERROR(Tableau17[[#This Row],[2017-T1-MACROEXTRDROITE]]/Tableau17[[#This Row],[2017-T1-MACROTOTALE]],"")</f>
        <v>0.27315541601255888</v>
      </c>
      <c r="NZ41" s="26">
        <f>IFERROR(Tableau17[[#This Row],[2017-T1-MACRODROITE]]/Tableau17[[#This Row],[2017-T1-MACROTOTALE]],"")</f>
        <v>0.25117739403453687</v>
      </c>
      <c r="OA41" s="26">
        <f>IFERROR(Tableau17[[#This Row],[2017-T1-MACROCENTRE]]/Tableau17[[#This Row],[2017-T1-MACROTOTALE]],"")</f>
        <v>0.22919937205651492</v>
      </c>
      <c r="OB41" s="26">
        <f>IFERROR(Tableau17[[#This Row],[2017-T1-MACROGAUCHE]]/Tableau17[[#This Row],[2017-T1-MACROTOTALE]],"")</f>
        <v>0.23704866562009419</v>
      </c>
      <c r="OC41" s="26">
        <f>IFERROR(Tableau17[[#This Row],[2017-T1-MACROAUTRE]]/Tableau17[[#This Row],[2017-T1-MACROTOTALE]],"")</f>
        <v>9.4191522762951327E-3</v>
      </c>
      <c r="OD41" s="26">
        <f>IFERROR(Tableau17[[#This Row],[2017-T2-MACROEXTRDROITE]]/Tableau17[[#This Row],[2017-T2-MACROTOTALE]],"")</f>
        <v>0.33882783882783885</v>
      </c>
      <c r="OE41" s="26">
        <f>IFERROR(Tableau17[[#This Row],[2017-T2-MACRODROITE]]/Tableau17[[#This Row],[2017-T2-MACROTOTALE]],"")</f>
        <v>0</v>
      </c>
      <c r="OF41" s="26">
        <f>IFERROR(Tableau17[[#This Row],[2017-T2-MACROCENTRE]]/Tableau17[[#This Row],[2017-T2-MACROTOTALE]],"")</f>
        <v>0.66117216117216115</v>
      </c>
      <c r="OG41" s="26">
        <f>IFERROR(Tableau17[[#This Row],[2017-T2-MACROGAUCHE]]/Tableau17[[#This Row],[2017-T2-MACROTOTALE]],"")</f>
        <v>0</v>
      </c>
      <c r="OH41" s="26">
        <f>IFERROR(Tableau17[[#This Row],[2017-T2-MACROAUTRE]]/Tableau17[[#This Row],[2017-T2-MACROTOTALE]],"")</f>
        <v>0</v>
      </c>
      <c r="OI41" s="26">
        <f>IFERROR(Tableau17[[#This Row],[2019-T1-MACROEXTRDROITE]]/Tableau17[[#This Row],[2019-T1-MACROTOTALE]],"")</f>
        <v>0.27751196172248804</v>
      </c>
      <c r="OJ41" s="26">
        <f>IFERROR(Tableau17[[#This Row],[2019-T1-MACRODROITE]]/Tableau17[[#This Row],[2019-T1-MACROTOTALE]],"")</f>
        <v>0.13157894736842105</v>
      </c>
      <c r="OK41" s="26">
        <f>IFERROR(Tableau17[[#This Row],[2019-T1-MACROCENTRE]]/Tableau17[[#This Row],[2019-T1-MACROTOTALE]],"")</f>
        <v>0.23923444976076555</v>
      </c>
      <c r="OL41" s="26">
        <f>IFERROR(Tableau17[[#This Row],[2019-T1-MACROGAUCHE]]/Tableau17[[#This Row],[2019-T1-MACROTOTALE]],"")</f>
        <v>0.30143540669856461</v>
      </c>
      <c r="OM41" s="26">
        <f>IFERROR(Tableau17[[#This Row],[2019-T1-MACROAUTRE]]/Tableau17[[#This Row],[2019-T1-MACROTOTALE]],"")</f>
        <v>5.0239234449760764E-2</v>
      </c>
      <c r="ON41" s="26">
        <f>IFERROR(Tableau17[[#This Row],[2020-T1-MACROEXTRDROITE]]/Tableau17[[#This Row],[2020-T1-MACROTOTALE]],"")</f>
        <v>0.19305019305019305</v>
      </c>
      <c r="OO41" s="26">
        <f>IFERROR(Tableau17[[#This Row],[2020-T1-MACRODROITE]]/Tableau17[[#This Row],[2020-T1-MACROTOTALE]],"")</f>
        <v>0.34362934362934361</v>
      </c>
      <c r="OP41" s="26">
        <f>IFERROR(Tableau17[[#This Row],[2020-T1-MACROCENTRE]]/Tableau17[[#This Row],[2020-T1-MACROTOTALE]],"")</f>
        <v>7.7220077220077218E-2</v>
      </c>
      <c r="OQ41" s="26">
        <f>IFERROR(Tableau17[[#This Row],[2020-T1-MACROGAUCHE]]/Tableau17[[#This Row],[2020-T1-MACROTOTALE]],"")</f>
        <v>0.38610038610038611</v>
      </c>
      <c r="OR41" s="26">
        <f>IFERROR(Tableau17[[#This Row],[2020-T1-MACROAUTRE]]/Tableau17[[#This Row],[2020-T1-MACROTOTALE]],"")</f>
        <v>0</v>
      </c>
      <c r="OS41" s="26">
        <f>IFERROR(Tableau17[[#This Row],[2017 (L)-T1-MACROEXTRDROITE]]/Tableau17[[#This Row],[2017 (L)-T1-MACROTOTALE]],"")</f>
        <v>0.18961038961038962</v>
      </c>
      <c r="OT41" s="26">
        <f>IFERROR(Tableau17[[#This Row],[2017 (L)-T1-MACRODROITE]]/Tableau17[[#This Row],[2017 (L)-T1-MACROTOTALE]],"")</f>
        <v>0.27272727272727271</v>
      </c>
      <c r="OU41" s="26">
        <f>IFERROR(Tableau17[[#This Row],[2017 (L)-T1-MACROCENTRE]]/Tableau17[[#This Row],[2017 (L)-T1-MACROTOTALE]],"")</f>
        <v>0.32467532467532467</v>
      </c>
      <c r="OV41" s="26">
        <f>IFERROR(Tableau17[[#This Row],[2017 (L)-T1-MACROGAUCHE]]/Tableau17[[#This Row],[2017 (L)-T1-MACROTOTALE]],"")</f>
        <v>0.21038961038961038</v>
      </c>
      <c r="OW41" s="26">
        <f>IFERROR(Tableau17[[#This Row],[2017 (L)-T1-MACROAUTRE]]/Tableau17[[#This Row],[2017 (L)-T1-MACROTOTALE]],"")</f>
        <v>2.5974025974025974E-3</v>
      </c>
      <c r="OX41" s="26">
        <f>IFERROR(Tableau17[[#This Row],[2017 (L)-T2-MACROEXTRDROITE]]/Tableau17[[#This Row],[2017 (L)-T2-MACROTOTALE]],"")</f>
        <v>0</v>
      </c>
      <c r="OY41" s="26">
        <f>IFERROR(Tableau17[[#This Row],[2017 (L)-T2-MACRODROITE]]/Tableau17[[#This Row],[2017 (L)-T2-MACROTOTALE]],"")</f>
        <v>0.54320987654320985</v>
      </c>
      <c r="OZ41" s="26">
        <f>IFERROR(Tableau17[[#This Row],[2017 (L)-T2-MACROCENTRE]]/Tableau17[[#This Row],[2017 (L)-T2-MACROTOTALE]],"")</f>
        <v>0.4567901234567901</v>
      </c>
      <c r="PA41" s="26">
        <f>IFERROR(Tableau17[[#This Row],[2017 (L)-T2-MACROGAUCHE]]/Tableau17[[#This Row],[2017 (L)-T2-MACROTOTALE]],"")</f>
        <v>0</v>
      </c>
      <c r="PB41" s="26">
        <f>IFERROR(Tableau17[[#This Row],[2017 (L)-T2-MACROAUTRE]]/Tableau17[[#This Row],[2017 (L)-T2-MACROTOTALE]],"")</f>
        <v>0</v>
      </c>
      <c r="PC41" s="26">
        <f>IFERROR(Tableau17[[#This Row],[2008_T1_PROCUS]]/Tableau17[[#This Row],[2008_T1_INSCRITS]],0)</f>
        <v>8.3449235048678721E-3</v>
      </c>
      <c r="PD41" s="26">
        <f>IFERROR(Tableau17[[#This Row],[2008_T2_PROCUS]]/Tableau17[[#This Row],[2008_T2_INSCRITS]],0)</f>
        <v>1.2517385257301807E-2</v>
      </c>
      <c r="PE41" s="26">
        <f>Tableau17[[#This Row],[2014_T1_PROCUS]]/Tableau17[[#This Row],[2014_T1_INSCRITS]]</f>
        <v>2.1329987452948559E-2</v>
      </c>
      <c r="PF41" s="26">
        <f>IFERROR(Tableau17[[#This Row],[2014_T2_PROCUS]]/Tableau17[[#This Row],[2014_T2_INSCRITS]],0)</f>
        <v>1.2547051442910916E-2</v>
      </c>
    </row>
    <row r="42" spans="1:422" hidden="1" x14ac:dyDescent="0.2">
      <c r="A42" s="1">
        <v>5</v>
      </c>
      <c r="B42" s="1" t="s">
        <v>381</v>
      </c>
      <c r="C42" s="1" t="s">
        <v>395</v>
      </c>
      <c r="D42" s="1" t="s">
        <v>395</v>
      </c>
      <c r="E42" s="1">
        <v>961</v>
      </c>
      <c r="F42" s="1">
        <v>5.4057829999999996</v>
      </c>
      <c r="G42" s="1">
        <v>43.25403</v>
      </c>
      <c r="H42" s="3">
        <v>845</v>
      </c>
      <c r="I42" s="3">
        <v>201</v>
      </c>
      <c r="L42" s="1">
        <v>33</v>
      </c>
      <c r="M42" s="1">
        <v>8</v>
      </c>
      <c r="P42" s="1">
        <v>92</v>
      </c>
      <c r="Q42" s="1">
        <v>28</v>
      </c>
      <c r="R42" s="1">
        <v>52</v>
      </c>
      <c r="S42" s="1">
        <v>30</v>
      </c>
      <c r="T42" s="1">
        <v>17</v>
      </c>
      <c r="U42" s="1">
        <v>260</v>
      </c>
      <c r="V42" s="1">
        <v>891</v>
      </c>
      <c r="W42" s="1">
        <v>498</v>
      </c>
      <c r="X42" s="1">
        <v>19</v>
      </c>
      <c r="Y42" s="2">
        <v>0.55892255999999996</v>
      </c>
      <c r="Z42" s="1">
        <v>891</v>
      </c>
      <c r="AA42" s="1">
        <v>523</v>
      </c>
      <c r="AB42" s="1">
        <v>17</v>
      </c>
      <c r="AC42" s="2">
        <v>0.58698092000000002</v>
      </c>
      <c r="AD42" s="1">
        <v>845</v>
      </c>
      <c r="AE42" s="1">
        <v>271</v>
      </c>
      <c r="AF42" s="2">
        <v>0.32071006000000002</v>
      </c>
      <c r="AG42" s="1">
        <f t="shared" si="0"/>
        <v>201</v>
      </c>
      <c r="AH42" s="1">
        <v>877</v>
      </c>
      <c r="AI42" s="1">
        <v>538</v>
      </c>
      <c r="AJ42" s="1">
        <v>34</v>
      </c>
      <c r="AK42" s="2">
        <v>0.61345495999999999</v>
      </c>
      <c r="AL42" s="1">
        <v>876</v>
      </c>
      <c r="AM42" s="1">
        <v>559</v>
      </c>
      <c r="AN42" s="1">
        <v>16</v>
      </c>
      <c r="AO42" s="2">
        <v>0.63812785000000005</v>
      </c>
      <c r="AP42" s="1">
        <v>851</v>
      </c>
      <c r="AQ42" s="1">
        <v>402</v>
      </c>
      <c r="AR42" s="2">
        <v>0.47238543</v>
      </c>
      <c r="AS42" s="1">
        <v>851</v>
      </c>
      <c r="AT42" s="1">
        <v>415</v>
      </c>
      <c r="AU42" s="2">
        <v>0.48766156999999999</v>
      </c>
      <c r="AV42" s="1">
        <v>840</v>
      </c>
      <c r="AW42" s="1">
        <v>405</v>
      </c>
      <c r="AX42" s="2">
        <v>0.48214286000000001</v>
      </c>
      <c r="AY42" s="1">
        <v>840</v>
      </c>
      <c r="AZ42" s="1">
        <v>347</v>
      </c>
      <c r="BA42" s="2">
        <v>0.41309523999999997</v>
      </c>
      <c r="BB42" s="1">
        <v>840</v>
      </c>
      <c r="BC42" s="1">
        <v>633</v>
      </c>
      <c r="BD42" s="2">
        <v>0.75357143000000004</v>
      </c>
      <c r="BE42" s="1">
        <v>840</v>
      </c>
      <c r="BF42" s="1">
        <v>582</v>
      </c>
      <c r="BG42" s="2">
        <v>0.69285713999999998</v>
      </c>
      <c r="BH42" s="1">
        <v>849</v>
      </c>
      <c r="BI42" s="1">
        <v>428</v>
      </c>
      <c r="BJ42" s="2">
        <v>0.50412250000000003</v>
      </c>
      <c r="BK42" s="1">
        <v>32</v>
      </c>
      <c r="BN42" s="1">
        <v>17</v>
      </c>
      <c r="BO42" s="1">
        <v>38</v>
      </c>
      <c r="BP42" s="1">
        <v>317</v>
      </c>
      <c r="BQ42" s="1">
        <v>124</v>
      </c>
      <c r="BR42" s="1">
        <v>528</v>
      </c>
      <c r="BT42" s="1">
        <v>177</v>
      </c>
      <c r="BU42" s="1">
        <v>365</v>
      </c>
      <c r="BW42" s="1">
        <v>542</v>
      </c>
      <c r="BX42" s="1">
        <v>8</v>
      </c>
      <c r="BZ42" s="1">
        <v>20</v>
      </c>
      <c r="CB42" s="1">
        <v>29</v>
      </c>
      <c r="CC42" s="1">
        <v>89</v>
      </c>
      <c r="CD42" s="1">
        <v>285</v>
      </c>
      <c r="CE42" s="1">
        <v>57</v>
      </c>
      <c r="CF42" s="1">
        <v>488</v>
      </c>
      <c r="CG42" s="1">
        <v>105</v>
      </c>
      <c r="CH42" s="1">
        <v>323</v>
      </c>
      <c r="CI42" s="1">
        <v>82</v>
      </c>
      <c r="CJ42" s="1">
        <v>510</v>
      </c>
      <c r="CL42" s="1">
        <v>16</v>
      </c>
      <c r="CO42" s="1">
        <v>33</v>
      </c>
      <c r="CP42" s="1">
        <v>128</v>
      </c>
      <c r="CT42" s="1">
        <v>181</v>
      </c>
      <c r="CV42" s="1">
        <v>30</v>
      </c>
      <c r="CW42" s="1">
        <v>388</v>
      </c>
      <c r="CY42" s="1">
        <v>125</v>
      </c>
      <c r="DA42" s="1">
        <v>266</v>
      </c>
      <c r="DC42" s="1">
        <v>391</v>
      </c>
      <c r="DD42" s="1">
        <v>9</v>
      </c>
      <c r="DE42" s="1">
        <v>1</v>
      </c>
      <c r="DF42" s="1">
        <v>1</v>
      </c>
      <c r="DG42" s="1">
        <v>0</v>
      </c>
      <c r="DI42" s="1">
        <v>21</v>
      </c>
      <c r="DJ42" s="1">
        <v>6</v>
      </c>
      <c r="DK42" s="1">
        <v>0</v>
      </c>
      <c r="DL42" s="1">
        <v>27</v>
      </c>
      <c r="DM42" s="1">
        <v>51</v>
      </c>
      <c r="DN42" s="1">
        <v>158</v>
      </c>
      <c r="DO42" s="1">
        <v>124</v>
      </c>
      <c r="DP42" s="1">
        <v>1</v>
      </c>
      <c r="DU42" s="1">
        <v>399</v>
      </c>
      <c r="DX42" s="1">
        <v>208</v>
      </c>
      <c r="DY42" s="1">
        <v>128</v>
      </c>
      <c r="EA42" s="1">
        <v>336</v>
      </c>
      <c r="EB42" s="1">
        <v>1</v>
      </c>
      <c r="EC42" s="1">
        <v>4</v>
      </c>
      <c r="ED42" s="1">
        <v>1</v>
      </c>
      <c r="EE42" s="1">
        <v>16</v>
      </c>
      <c r="EF42" s="1">
        <v>286</v>
      </c>
      <c r="EG42" s="1">
        <v>24</v>
      </c>
      <c r="EH42" s="1">
        <v>5</v>
      </c>
      <c r="EI42" s="1">
        <v>118</v>
      </c>
      <c r="EJ42" s="1">
        <v>65</v>
      </c>
      <c r="EK42" s="1">
        <v>103</v>
      </c>
      <c r="EL42" s="1">
        <v>3</v>
      </c>
      <c r="EM42" s="1">
        <v>626</v>
      </c>
      <c r="EN42" s="1">
        <v>185</v>
      </c>
      <c r="EO42" s="1">
        <v>340</v>
      </c>
      <c r="EP42" s="1">
        <v>525</v>
      </c>
      <c r="EQ42" s="1">
        <v>0</v>
      </c>
      <c r="ER42" s="1">
        <v>0</v>
      </c>
      <c r="ES42" s="1">
        <v>6</v>
      </c>
      <c r="ET42" s="1">
        <v>12</v>
      </c>
      <c r="EU42" s="1">
        <v>0</v>
      </c>
      <c r="EV42" s="1">
        <v>98</v>
      </c>
      <c r="EW42" s="1">
        <v>88</v>
      </c>
      <c r="EX42" s="1">
        <v>0</v>
      </c>
      <c r="EY42" s="1">
        <v>4</v>
      </c>
      <c r="EZ42" s="1">
        <v>7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10</v>
      </c>
      <c r="FI42" s="1">
        <v>0</v>
      </c>
      <c r="FJ42" s="1">
        <v>13</v>
      </c>
      <c r="FK42" s="1">
        <v>8</v>
      </c>
      <c r="FL42" s="1">
        <v>0</v>
      </c>
      <c r="FM42" s="1">
        <v>52</v>
      </c>
      <c r="FN42" s="1">
        <v>5</v>
      </c>
      <c r="FO42" s="1">
        <v>2</v>
      </c>
      <c r="FP42" s="1">
        <v>109</v>
      </c>
      <c r="FQ42" s="1">
        <v>0</v>
      </c>
      <c r="FR42" s="1">
        <f>SUM(Tableau17[[#This Row],[2019-T1-ALEXANDRE Audric]:[2019-T1-MARIE Florie]])</f>
        <v>414</v>
      </c>
      <c r="FS42" s="1">
        <v>38</v>
      </c>
      <c r="FT42" s="1">
        <v>349</v>
      </c>
      <c r="FU42" s="1">
        <v>0</v>
      </c>
      <c r="FV42" s="1">
        <v>141</v>
      </c>
      <c r="FW42" s="1">
        <v>0</v>
      </c>
      <c r="FX42" s="1">
        <v>528</v>
      </c>
      <c r="FY42" s="1">
        <v>0</v>
      </c>
      <c r="FZ42" s="1">
        <v>365</v>
      </c>
      <c r="GA42" s="1">
        <v>0</v>
      </c>
      <c r="GB42" s="1">
        <v>177</v>
      </c>
      <c r="GC42" s="1">
        <v>0</v>
      </c>
      <c r="GD42" s="1">
        <v>542</v>
      </c>
      <c r="GE42" s="1">
        <v>89</v>
      </c>
      <c r="GF42" s="1">
        <v>285</v>
      </c>
      <c r="GG42" s="1">
        <v>8</v>
      </c>
      <c r="GH42" s="1">
        <v>106</v>
      </c>
      <c r="GI42" s="1">
        <v>0</v>
      </c>
      <c r="GJ42" s="1">
        <v>488</v>
      </c>
      <c r="GK42" s="1">
        <v>105</v>
      </c>
      <c r="GL42" s="1">
        <v>323</v>
      </c>
      <c r="GM42" s="1">
        <v>0</v>
      </c>
      <c r="GN42" s="1">
        <v>82</v>
      </c>
      <c r="GO42" s="1">
        <v>0</v>
      </c>
      <c r="GP42" s="1">
        <v>510</v>
      </c>
      <c r="GQ42" s="1">
        <v>144</v>
      </c>
      <c r="GR42" s="1">
        <v>181</v>
      </c>
      <c r="GS42" s="1">
        <v>0</v>
      </c>
      <c r="GT42" s="1">
        <v>63</v>
      </c>
      <c r="GU42" s="1">
        <v>0</v>
      </c>
      <c r="GV42" s="1">
        <v>388</v>
      </c>
      <c r="GW42" s="1">
        <v>125</v>
      </c>
      <c r="GX42" s="1">
        <v>266</v>
      </c>
      <c r="GY42" s="1">
        <v>0</v>
      </c>
      <c r="GZ42" s="1">
        <v>0</v>
      </c>
      <c r="HA42" s="1">
        <v>0</v>
      </c>
      <c r="HB42" s="1">
        <v>391</v>
      </c>
      <c r="HC42" s="1">
        <v>139</v>
      </c>
      <c r="HD42" s="1">
        <v>286</v>
      </c>
      <c r="HE42" s="1">
        <v>103</v>
      </c>
      <c r="HF42" s="1">
        <v>93</v>
      </c>
      <c r="HG42" s="1">
        <v>5</v>
      </c>
      <c r="HH42" s="1">
        <v>626</v>
      </c>
      <c r="HI42" s="1">
        <v>185</v>
      </c>
      <c r="HJ42" s="1">
        <v>0</v>
      </c>
      <c r="HK42" s="1">
        <v>340</v>
      </c>
      <c r="HL42" s="1">
        <v>0</v>
      </c>
      <c r="HM42" s="1">
        <v>0</v>
      </c>
      <c r="HN42" s="1">
        <v>525</v>
      </c>
      <c r="HO42" s="1">
        <v>115</v>
      </c>
      <c r="HP42" s="1">
        <v>93</v>
      </c>
      <c r="HQ42" s="1">
        <v>109</v>
      </c>
      <c r="HR42" s="1">
        <v>92</v>
      </c>
      <c r="HS42" s="1">
        <v>11</v>
      </c>
      <c r="HT42" s="1">
        <v>420</v>
      </c>
      <c r="HU42" s="1">
        <v>52</v>
      </c>
      <c r="HV42" s="1">
        <v>125</v>
      </c>
      <c r="HW42" s="1">
        <v>28</v>
      </c>
      <c r="HX42" s="1">
        <v>55</v>
      </c>
      <c r="HY42" s="1">
        <v>0</v>
      </c>
      <c r="HZ42" s="1">
        <v>260</v>
      </c>
      <c r="IA42" s="1">
        <v>58</v>
      </c>
      <c r="IB42" s="1">
        <v>158</v>
      </c>
      <c r="IC42" s="1">
        <v>124</v>
      </c>
      <c r="ID42" s="1">
        <v>58</v>
      </c>
      <c r="IE42" s="1">
        <v>1</v>
      </c>
      <c r="IF42" s="1">
        <v>399</v>
      </c>
      <c r="IG42" s="1">
        <v>0</v>
      </c>
      <c r="IH42" s="1">
        <v>208</v>
      </c>
      <c r="II42" s="1">
        <v>128</v>
      </c>
      <c r="IJ42" s="1">
        <v>0</v>
      </c>
      <c r="IK42" s="1">
        <v>0</v>
      </c>
      <c r="IL42" s="1">
        <v>336</v>
      </c>
      <c r="IM42" s="26">
        <f>IFERROR(Tableau17[[#This Row],[LDIV]]/Tableau17[[#This Row],[Total général]],"")</f>
        <v>0</v>
      </c>
      <c r="IN42" s="26">
        <f>IFERROR(Tableau17[[#This Row],[LDVC]]/Tableau17[[#This Row],[Total général]],"")</f>
        <v>0</v>
      </c>
      <c r="IO42" s="26">
        <f>IFERROR(Tableau17[[#This Row],[LDVD]]/Tableau17[[#This Row],[Total général]],"")</f>
        <v>0.12692307692307692</v>
      </c>
      <c r="IP42" s="26">
        <f>IFERROR(Tableau17[[#This Row],[LDVG]]/Tableau17[[#This Row],[Total général]],"")</f>
        <v>3.0769230769230771E-2</v>
      </c>
      <c r="IQ42" s="26">
        <f>IFERROR(Tableau17[[#This Row],[LEXD]]/Tableau17[[#This Row],[Total général]],"")</f>
        <v>0</v>
      </c>
      <c r="IR42" s="26">
        <f>IFERROR(Tableau17[[#This Row],[LEXG]]/Tableau17[[#This Row],[Total général]],"")</f>
        <v>0</v>
      </c>
      <c r="IS42" s="26">
        <f>IFERROR(Tableau17[[#This Row],[LLR]]/Tableau17[[#This Row],[Total général]],"")</f>
        <v>0.35384615384615387</v>
      </c>
      <c r="IT42" s="26">
        <f>IFERROR(Tableau17[[#This Row],[LREM]]/Tableau17[[#This Row],[Total général]],"")</f>
        <v>0.1076923076923077</v>
      </c>
      <c r="IU42" s="26">
        <f>IFERROR(Tableau17[[#This Row],[LRN]]/Tableau17[[#This Row],[Total général]],"")</f>
        <v>0.2</v>
      </c>
      <c r="IV42" s="26">
        <f>IFERROR(Tableau17[[#This Row],[LUG]]/Tableau17[[#This Row],[Total général]],"")</f>
        <v>0.11538461538461539</v>
      </c>
      <c r="IW42" s="26">
        <f>IFERROR(Tableau17[[#This Row],[LVEC]]/Tableau17[[#This Row],[Total général]],"")</f>
        <v>6.5384615384615388E-2</v>
      </c>
      <c r="IX42" s="26">
        <f>IFERROR(Tableau17[[#This Row],[2008-T1-LCMD]]/Tableau17[[#This Row],[2008-T1-TOTAL]],"")</f>
        <v>6.0606060606060608E-2</v>
      </c>
      <c r="IY42" s="26">
        <f>IFERROR(Tableau17[[#This Row],[2008-T1-LDVD]]/Tableau17[[#This Row],[2008-T1-TOTAL]],"")</f>
        <v>0</v>
      </c>
      <c r="IZ42" s="26">
        <f>IFERROR(Tableau17[[#This Row],[2008-T1-LEXD]]/Tableau17[[#This Row],[2008-T1-TOTAL]],"")</f>
        <v>0</v>
      </c>
      <c r="JA42" s="26">
        <f>IFERROR(Tableau17[[#This Row],[2008-T1-LEXG]]/Tableau17[[#This Row],[2008-T1-TOTAL]],"")</f>
        <v>3.2196969696969696E-2</v>
      </c>
      <c r="JB42" s="26">
        <f>IFERROR(Tableau17[[#This Row],[2008-T1-LFN]]/Tableau17[[#This Row],[2008-T1-TOTAL]],"")</f>
        <v>7.1969696969696975E-2</v>
      </c>
      <c r="JC42" s="26">
        <f>IFERROR(Tableau17[[#This Row],[2008-T1-LMAJ]]/Tableau17[[#This Row],[2008-T1-TOTAL]],"")</f>
        <v>0.60037878787878785</v>
      </c>
      <c r="JD42" s="26">
        <f>IFERROR(Tableau17[[#This Row],[2008-T1-LUG]]/Tableau17[[#This Row],[2008-T1-TOTAL]],"")</f>
        <v>0.23484848484848486</v>
      </c>
      <c r="JE42" s="26">
        <f>IFERROR(Tableau17[[#This Row],[2008-T2-LFN]]/Tableau17[[#This Row],[2008-T2-TOTAL]],"")</f>
        <v>0</v>
      </c>
      <c r="JF42" s="26">
        <f>IFERROR(Tableau17[[#This Row],[2008-T2-LGC]]/Tableau17[[#This Row],[2008-T2-TOTAL]],"")</f>
        <v>0.32656826568265684</v>
      </c>
      <c r="JG42" s="26">
        <f>IFERROR(Tableau17[[#This Row],[2008-T2-LMAJ]]/Tableau17[[#This Row],[2008-T2-TOTAL]],"")</f>
        <v>0.67343173431734316</v>
      </c>
      <c r="JH42" s="26">
        <f>IFERROR(Tableau17[[#This Row],[2008-T2-LUG]]/Tableau17[[#This Row],[2008-T2-TOTAL]],"")</f>
        <v>0</v>
      </c>
      <c r="JI42" s="26">
        <f>IFERROR(Tableau17[[#This Row],[2014-T1-LDIV]]/Tableau17[[#This Row],[2014-T1-TOTAL]],"")</f>
        <v>1.6393442622950821E-2</v>
      </c>
      <c r="JJ42" s="26">
        <f>IFERROR(Tableau17[[#This Row],[2014-T1-LDVD]]/Tableau17[[#This Row],[2014-T1-TOTAL]],"")</f>
        <v>0</v>
      </c>
      <c r="JK42" s="26">
        <f>IFERROR(Tableau17[[#This Row],[2014-T1-LDVG]]/Tableau17[[#This Row],[2014-T1-TOTAL]],"")</f>
        <v>4.0983606557377046E-2</v>
      </c>
      <c r="JL42" s="26">
        <f>IFERROR(Tableau17[[#This Row],[2014-T1-LEXG]]/Tableau17[[#This Row],[2014-T1-TOTAL]],"")</f>
        <v>0</v>
      </c>
      <c r="JM42" s="26">
        <f>IFERROR(Tableau17[[#This Row],[2014-T1-LFG]]/Tableau17[[#This Row],[2014-T1-TOTAL]],"")</f>
        <v>5.9426229508196718E-2</v>
      </c>
      <c r="JN42" s="26">
        <f>IFERROR(Tableau17[[#This Row],[2014-T1-LFN]]/Tableau17[[#This Row],[2014-T1-TOTAL]],"")</f>
        <v>0.18237704918032788</v>
      </c>
      <c r="JO42" s="26">
        <f>IFERROR(Tableau17[[#This Row],[2014-T1-LUD]]/Tableau17[[#This Row],[2014-T1-TOTAL]],"")</f>
        <v>0.58401639344262291</v>
      </c>
      <c r="JP42" s="26">
        <f>IFERROR(Tableau17[[#This Row],[2014-T1-LUG]]/Tableau17[[#This Row],[2014-T1-TOTAL]],"")</f>
        <v>0.11680327868852459</v>
      </c>
      <c r="JQ42" s="26">
        <f>IFERROR(Tableau17[[#This Row],[2014-T2-LFN]]/Tableau17[[#This Row],[2014-T2-TOTAL]],"")</f>
        <v>0.20588235294117646</v>
      </c>
      <c r="JR42" s="26">
        <f>IFERROR(Tableau17[[#This Row],[2014-T2-LUD]]/Tableau17[[#This Row],[2014-T2-TOTAL]],"")</f>
        <v>0.6333333333333333</v>
      </c>
      <c r="JS42" s="26">
        <f>IFERROR(Tableau17[[#This Row],[2014-T2-LUG]]/Tableau17[[#This Row],[2014-T2-TOTAL]],"")</f>
        <v>0.16078431372549021</v>
      </c>
      <c r="JT42" s="26">
        <f>IFERROR(Tableau17[[#This Row],[2015-T1-BC-DIV]]/Tableau17[[#This Row],[2015-T1-TOTAL]],"")</f>
        <v>0</v>
      </c>
      <c r="JU42" s="26">
        <f>IFERROR(Tableau17[[#This Row],[2015-T1-BC-DLF]]/Tableau17[[#This Row],[2015-T1-TOTAL]],"")</f>
        <v>4.1237113402061855E-2</v>
      </c>
      <c r="JV42" s="26">
        <f>IFERROR(Tableau17[[#This Row],[2015-T1-BC-DVD]]/Tableau17[[#This Row],[2015-T1-TOTAL]],"")</f>
        <v>0</v>
      </c>
      <c r="JW42" s="26">
        <f>IFERROR(Tableau17[[#This Row],[2015-T1-BC-DVG]]/Tableau17[[#This Row],[2015-T1-TOTAL]],"")</f>
        <v>0</v>
      </c>
      <c r="JX42" s="26">
        <f>IFERROR(Tableau17[[#This Row],[2015-T1-BC-FG]]/Tableau17[[#This Row],[2015-T1-TOTAL]],"")</f>
        <v>8.505154639175258E-2</v>
      </c>
      <c r="JY42" s="26">
        <f>IFERROR(Tableau17[[#This Row],[2015-T1-BC-FN]]/Tableau17[[#This Row],[2015-T1-TOTAL]],"")</f>
        <v>0.32989690721649484</v>
      </c>
      <c r="JZ42" s="26">
        <f>IFERROR(Tableau17[[#This Row],[2015-T1-BC-MDM]]/Tableau17[[#This Row],[2015-T1-TOTAL]],"")</f>
        <v>0</v>
      </c>
      <c r="KA42" s="26">
        <f>IFERROR(Tableau17[[#This Row],[2015-T1-BC-RDG]]/Tableau17[[#This Row],[2015-T1-TOTAL]],"")</f>
        <v>0</v>
      </c>
      <c r="KB42" s="26">
        <f>IFERROR(Tableau17[[#This Row],[2015-T1-BC-SOC]]/Tableau17[[#This Row],[2015-T1-TOTAL]],"")</f>
        <v>0</v>
      </c>
      <c r="KC42" s="26">
        <f>IFERROR(Tableau17[[#This Row],[2015-T1-BC-UD]]/Tableau17[[#This Row],[2015-T1-TOTAL]],"")</f>
        <v>0.46649484536082475</v>
      </c>
      <c r="KD42" s="26">
        <f>IFERROR(Tableau17[[#This Row],[2015-T1-BC-UG]]/Tableau17[[#This Row],[2015-T1-TOTAL]],"")</f>
        <v>0</v>
      </c>
      <c r="KE42" s="26">
        <f>IFERROR(Tableau17[[#This Row],[2015-T1-BC-VEC]]/Tableau17[[#This Row],[2015-T1-TOTAL]],"")</f>
        <v>7.7319587628865982E-2</v>
      </c>
      <c r="KF42" s="26">
        <f>IFERROR(Tableau17[[#This Row],[2015-T2-BC-DVG]]/Tableau17[[#This Row],[2015-T2-TOTAL]],"")</f>
        <v>0</v>
      </c>
      <c r="KG42" s="26">
        <f>IFERROR(Tableau17[[#This Row],[2015-T2-BC-FN]]/Tableau17[[#This Row],[2015-T2-TOTAL]],"")</f>
        <v>0.31969309462915602</v>
      </c>
      <c r="KH42" s="26">
        <f>IFERROR(Tableau17[[#This Row],[2015-T2-BC-SOC]]/Tableau17[[#This Row],[2015-T2-TOTAL]],"")</f>
        <v>0</v>
      </c>
      <c r="KI42" s="26">
        <f>IFERROR(Tableau17[[#This Row],[2015-T2-BC-UD]]/Tableau17[[#This Row],[2015-T2-TOTAL]],"")</f>
        <v>0.68030690537084404</v>
      </c>
      <c r="KJ42" s="26">
        <f>IFERROR(Tableau17[[#This Row],[2015-T2-BC-UG]]/Tableau17[[#This Row],[2015-T2-TOTAL]],"")</f>
        <v>0</v>
      </c>
      <c r="KK42" s="26">
        <f>IFERROR(Tableau17[[#This Row],[2017 (L)-T1-COM]]/Tableau17[[#This Row],[2017 (L)-T1-TOTAL]],"")</f>
        <v>2.2556390977443608E-2</v>
      </c>
      <c r="KL42" s="26">
        <f>IFERROR(Tableau17[[#This Row],[2017 (L)-T1-DIV]]/Tableau17[[#This Row],[2017 (L)-T1-TOTAL]],"")</f>
        <v>2.5062656641604009E-3</v>
      </c>
      <c r="KM42" s="26">
        <f>IFERROR(Tableau17[[#This Row],[2017 (L)-T1-DLF]]/Tableau17[[#This Row],[2017 (L)-T1-TOTAL]],"")</f>
        <v>2.5062656641604009E-3</v>
      </c>
      <c r="KN42" s="26">
        <f>IFERROR(Tableau17[[#This Row],[2017 (L)-T1-DVD]]/Tableau17[[#This Row],[2017 (L)-T1-TOTAL]],"")</f>
        <v>0</v>
      </c>
      <c r="KO42" s="26">
        <f>IFERROR(Tableau17[[#This Row],[2017 (L)-T1-DVG]]/Tableau17[[#This Row],[2017 (L)-T1-TOTAL]],"")</f>
        <v>0</v>
      </c>
      <c r="KP42" s="26">
        <f>IFERROR(Tableau17[[#This Row],[2017 (L)-T1-ECO]]/Tableau17[[#This Row],[2017 (L)-T1-TOTAL]],"")</f>
        <v>5.2631578947368418E-2</v>
      </c>
      <c r="KQ42" s="26">
        <f>IFERROR(Tableau17[[#This Row],[2017 (L)-T1-EXD]]/Tableau17[[#This Row],[2017 (L)-T1-TOTAL]],"")</f>
        <v>1.5037593984962405E-2</v>
      </c>
      <c r="KR42" s="26">
        <f>IFERROR(Tableau17[[#This Row],[2017 (L)-T1-EXG]]/Tableau17[[#This Row],[2017 (L)-T1-TOTAL]],"")</f>
        <v>0</v>
      </c>
      <c r="KS42" s="26">
        <f>IFERROR(Tableau17[[#This Row],[2017 (L)-T1-FI]]/Tableau17[[#This Row],[2017 (L)-T1-TOTAL]],"")</f>
        <v>6.7669172932330823E-2</v>
      </c>
      <c r="KT42" s="26">
        <f>IFERROR(Tableau17[[#This Row],[2017 (L)-T1-FN]]/Tableau17[[#This Row],[2017 (L)-T1-TOTAL]],"")</f>
        <v>0.12781954887218044</v>
      </c>
      <c r="KU42" s="26">
        <f>IFERROR(Tableau17[[#This Row],[2017 (L)-T1-LR]]/Tableau17[[#This Row],[2017 (L)-T1-TOTAL]],"")</f>
        <v>0.39598997493734334</v>
      </c>
      <c r="KV42" s="26">
        <f>IFERROR(Tableau17[[#This Row],[2017 (L)-T1-MDM]]/Tableau17[[#This Row],[2017 (L)-T1-TOTAL]],"")</f>
        <v>0.31077694235588971</v>
      </c>
      <c r="KW42" s="26">
        <f>IFERROR(Tableau17[[#This Row],[2017 (L)-T1-RDG]]/Tableau17[[#This Row],[2017 (L)-T1-TOTAL]],"")</f>
        <v>2.5062656641604009E-3</v>
      </c>
      <c r="KX42" s="26">
        <f>IFERROR(Tableau17[[#This Row],[2017 (L)-T1-REG]]/Tableau17[[#This Row],[2017 (L)-T1-TOTAL]],"")</f>
        <v>0</v>
      </c>
      <c r="KY42" s="26">
        <f>IFERROR(Tableau17[[#This Row],[2017 (L)-T1-REM]]/Tableau17[[#This Row],[2017 (L)-T1-TOTAL]],"")</f>
        <v>0</v>
      </c>
      <c r="KZ42" s="26">
        <f>IFERROR(Tableau17[[#This Row],[2017 (L)-T1-SOC]]/Tableau17[[#This Row],[2017 (L)-T1-TOTAL]],"")</f>
        <v>0</v>
      </c>
      <c r="LA42" s="26">
        <f>IFERROR(Tableau17[[#This Row],[2017 (L)-T1-UDI]]/Tableau17[[#This Row],[2017 (L)-T1-TOTAL]],"")</f>
        <v>0</v>
      </c>
      <c r="LB42" s="26">
        <f>IFERROR(Tableau17[[#This Row],[2017 (L)-T2-FI]]/Tableau17[[#This Row],[2017 (L)-T2-TOTAL]],"")</f>
        <v>0</v>
      </c>
      <c r="LC42" s="26">
        <f>IFERROR(Tableau17[[#This Row],[2017 (L)-T2-FN]]/Tableau17[[#This Row],[2017 (L)-T2-TOTAL]],"")</f>
        <v>0</v>
      </c>
      <c r="LD42" s="26">
        <f>IFERROR(Tableau17[[#This Row],[2017 (L)-T2-LR]]/Tableau17[[#This Row],[2017 (L)-T2-TOTAL]],"")</f>
        <v>0.61904761904761907</v>
      </c>
      <c r="LE42" s="26">
        <f>IFERROR(Tableau17[[#This Row],[2017 (L)-T2-MDM]]/Tableau17[[#This Row],[2017 (L)-T2-TOTAL]],"")</f>
        <v>0.38095238095238093</v>
      </c>
      <c r="LF42" s="26">
        <f>IFERROR(Tableau17[[#This Row],[2017 (L)-T2-REM]]/Tableau17[[#This Row],[2017 (L)-T2-TOTAL]],"")</f>
        <v>0</v>
      </c>
      <c r="LG42" s="26">
        <f>IFERROR(Tableau17[[#This Row],[2017-T1-ARTHAUD Nathalie]]/Tableau17[[#This Row],[2017-T1-TOTAL]],"")</f>
        <v>1.5974440894568689E-3</v>
      </c>
      <c r="LH42" s="26">
        <f>IFERROR(Tableau17[[#This Row],[2017-T1-ASSELINEAU Fran]]/Tableau17[[#This Row],[2017-T1-TOTAL]],"")</f>
        <v>6.3897763578274758E-3</v>
      </c>
      <c r="LI42" s="26">
        <f>IFERROR(Tableau17[[#This Row],[2017-T1-CHEMINADE Jacques]]/Tableau17[[#This Row],[2017-T1-TOTAL]],"")</f>
        <v>1.5974440894568689E-3</v>
      </c>
      <c r="LJ42" s="26">
        <f>IFERROR(Tableau17[[#This Row],[2017-T1-DUPONT-AIGNAN Nicolas]]/Tableau17[[#This Row],[2017-T1-TOTAL]],"")</f>
        <v>2.5559105431309903E-2</v>
      </c>
      <c r="LK42" s="26">
        <f>IFERROR(Tableau17[[#This Row],[2017-T1-FILLON Fran]]/Tableau17[[#This Row],[2017-T1-TOTAL]],"")</f>
        <v>0.45686900958466453</v>
      </c>
      <c r="LL42" s="26">
        <f>IFERROR(Tableau17[[#This Row],[2017-T1-HAMON Beno]]/Tableau17[[#This Row],[2017-T1-TOTAL]],"")</f>
        <v>3.8338658146964855E-2</v>
      </c>
      <c r="LM42" s="26">
        <f>IFERROR(Tableau17[[#This Row],[2017-T1-LASSALLE Jean]]/Tableau17[[#This Row],[2017-T1-TOTAL]],"")</f>
        <v>7.9872204472843447E-3</v>
      </c>
      <c r="LN42" s="26">
        <f>IFERROR(Tableau17[[#This Row],[2017-T1-LE PEN Marine]]/Tableau17[[#This Row],[2017-T1-TOTAL]],"")</f>
        <v>0.18849840255591055</v>
      </c>
      <c r="LO42" s="26">
        <f>IFERROR(Tableau17[[#This Row],[2017-T1-M Jean-Luc]]/Tableau17[[#This Row],[2017-T1-TOTAL]],"")</f>
        <v>0.10383386581469649</v>
      </c>
      <c r="LP42" s="26">
        <f>IFERROR(Tableau17[[#This Row],[2017-T1-MACRON Emmanuel]]/Tableau17[[#This Row],[2017-T1-TOTAL]],"")</f>
        <v>0.16453674121405751</v>
      </c>
      <c r="LQ42" s="26">
        <f>IFERROR(Tableau17[[#This Row],[2017-T1-POUTOU Philippe]]/Tableau17[[#This Row],[2017-T1-TOTAL]],"")</f>
        <v>4.7923322683706068E-3</v>
      </c>
      <c r="LR42" s="26">
        <f>IFERROR(Tableau17[[#This Row],[2017-T2-LE PEN Marine]]/Tableau17[[#This Row],[2017-T2-TOTAL]],"")</f>
        <v>0.35238095238095241</v>
      </c>
      <c r="LS42" s="26">
        <f>IFERROR(Tableau17[[#This Row],[2017-T2-MACRON Emmanuel]]/Tableau17[[#This Row],[2017-T2-TOTAL]],"")</f>
        <v>0.64761904761904765</v>
      </c>
      <c r="LT42" s="26">
        <f>IFERROR(Tableau17[[#This Row],[2019-T1-ALEXANDRE Audric]]/Tableau17[[#This Row],[2019-T1-TOTAL]],"")</f>
        <v>0</v>
      </c>
      <c r="LU42" s="26">
        <f>IFERROR(Tableau17[[#This Row],[2019-T1-ARTHAUD Nathalie]]/Tableau17[[#This Row],[2019-T1-TOTAL]],"")</f>
        <v>0</v>
      </c>
      <c r="LV42" s="26">
        <f>IFERROR(Tableau17[[#This Row],[2019-T1-ASSELINEAU François]]/Tableau17[[#This Row],[2019-T1-TOTAL]],"")</f>
        <v>1.4492753623188406E-2</v>
      </c>
      <c r="LW42" s="26">
        <f>IFERROR(Tableau17[[#This Row],[2019-T1-AUBRY Manon]]/Tableau17[[#This Row],[2019-T1-TOTAL]],"")</f>
        <v>2.8985507246376812E-2</v>
      </c>
      <c r="LX42" s="26">
        <f>IFERROR(Tableau17[[#This Row],[2019-T1-AZERGUI Nagib]]/Tableau17[[#This Row],[2019-T1-TOTAL]],"")</f>
        <v>0</v>
      </c>
      <c r="LY42" s="26">
        <f>IFERROR(Tableau17[[#This Row],[2019-T1-BARDELLA Jordan]]/Tableau17[[#This Row],[2019-T1-TOTAL]],"")</f>
        <v>0.23671497584541062</v>
      </c>
      <c r="LZ42" s="26">
        <f>IFERROR(Tableau17[[#This Row],[2019-T1-BELLAMY François-Xavier]]/Tableau17[[#This Row],[2019-T1-TOTAL]],"")</f>
        <v>0.21256038647342995</v>
      </c>
      <c r="MA42" s="26">
        <f>IFERROR(Tableau17[[#This Row],[2019-T1-BIDOU Olivier]]/Tableau17[[#This Row],[2019-T1-TOTAL]],"")</f>
        <v>0</v>
      </c>
      <c r="MB42" s="26">
        <f>IFERROR(Tableau17[[#This Row],[2019-T1-BOURG Dominique]]/Tableau17[[#This Row],[2019-T1-TOTAL]],"")</f>
        <v>9.6618357487922701E-3</v>
      </c>
      <c r="MC42" s="26">
        <f>IFERROR(Tableau17[[#This Row],[2019-T1-BROSSAT Ian]]/Tableau17[[#This Row],[2019-T1-TOTAL]],"")</f>
        <v>1.6908212560386472E-2</v>
      </c>
      <c r="MD42" s="26">
        <f>IFERROR(Tableau17[[#This Row],[2019-T1-CAILLAUD Sophie]]/Tableau17[[#This Row],[2019-T1-TOTAL]],"")</f>
        <v>0</v>
      </c>
      <c r="ME42" s="26">
        <f>IFERROR(Tableau17[[#This Row],[2019-T1-CAMUS Renaud]]/Tableau17[[#This Row],[2019-T1-TOTAL]],"")</f>
        <v>0</v>
      </c>
      <c r="MF42" s="26">
        <f>IFERROR(Tableau17[[#This Row],[2019-T1-CHALENÇON Christophe]]/Tableau17[[#This Row],[2019-T1-TOTAL]],"")</f>
        <v>0</v>
      </c>
      <c r="MG42" s="26">
        <f>IFERROR(Tableau17[[#This Row],[2019-T1-CORBET Cathy Denise Ginette]]/Tableau17[[#This Row],[2019-T1-TOTAL]],"")</f>
        <v>0</v>
      </c>
      <c r="MH42" s="26">
        <f>IFERROR(Tableau17[[#This Row],[2019-T1-DE PREVOISIN Robert]]/Tableau17[[#This Row],[2019-T1-TOTAL]],"")</f>
        <v>0</v>
      </c>
      <c r="MI42" s="26">
        <f>IFERROR(Tableau17[[#This Row],[2019-T1-DELFEL Thérèse]]/Tableau17[[#This Row],[2019-T1-TOTAL]],"")</f>
        <v>0</v>
      </c>
      <c r="MJ42" s="26">
        <f>IFERROR(Tableau17[[#This Row],[2019-T1-DIEUMEGARD Pierre]]/Tableau17[[#This Row],[2019-T1-TOTAL]],"")</f>
        <v>0</v>
      </c>
      <c r="MK42" s="26">
        <f>IFERROR(Tableau17[[#This Row],[2019-T1-DUPONT-AIGNAN Nicolas]]/Tableau17[[#This Row],[2019-T1-TOTAL]],"")</f>
        <v>2.4154589371980676E-2</v>
      </c>
      <c r="ML42" s="26">
        <f>IFERROR(Tableau17[[#This Row],[2019-T1-GERNIGON Yves]]/Tableau17[[#This Row],[2019-T1-TOTAL]],"")</f>
        <v>0</v>
      </c>
      <c r="MM42" s="26">
        <f>IFERROR(Tableau17[[#This Row],[2019-T1-GLUCKSMANN Raphaël]]/Tableau17[[#This Row],[2019-T1-TOTAL]],"")</f>
        <v>3.140096618357488E-2</v>
      </c>
      <c r="MN42" s="26">
        <f>IFERROR(Tableau17[[#This Row],[2019-T1-HAMON Benoît]]/Tableau17[[#This Row],[2019-T1-TOTAL]],"")</f>
        <v>1.932367149758454E-2</v>
      </c>
      <c r="MO42" s="26">
        <f>IFERROR(Tableau17[[#This Row],[2019-T1-HELGEN Gilles]]/Tableau17[[#This Row],[2019-T1-TOTAL]],"")</f>
        <v>0</v>
      </c>
      <c r="MP42" s="26">
        <f>IFERROR(Tableau17[[#This Row],[2019-T1-JADOT Yannick]]/Tableau17[[#This Row],[2019-T1-TOTAL]],"")</f>
        <v>0.12560386473429952</v>
      </c>
      <c r="MQ42" s="26">
        <f>IFERROR(Tableau17[[#This Row],[2019-T1-LAGARDE Jean-Christophe]]/Tableau17[[#This Row],[2019-T1-TOTAL]],"")</f>
        <v>1.2077294685990338E-2</v>
      </c>
      <c r="MR42" s="26">
        <f>IFERROR(Tableau17[[#This Row],[2019-T1-LALANNE Francis]]/Tableau17[[#This Row],[2019-T1-TOTAL]],"")</f>
        <v>4.830917874396135E-3</v>
      </c>
      <c r="MS42" s="26">
        <f>IFERROR(Tableau17[[#This Row],[2019-T1-LOISEAU Nathalie]]/Tableau17[[#This Row],[2019-T1-TOTAL]],"")</f>
        <v>0.26328502415458938</v>
      </c>
      <c r="MT42" s="26">
        <f>IFERROR(Tableau17[[#This Row],[2019-T1-MARIE Florie]]/Tableau17[[#This Row],[2019-T1-TOTAL]],"")</f>
        <v>0</v>
      </c>
      <c r="MU42" s="26">
        <f>IFERROR(Tableau17[[#This Row],[2008-T1-MACROEXTRDROITE]]/Tableau17[[#This Row],[2008-T1-MACROTOTALE]],"")</f>
        <v>7.1969696969696975E-2</v>
      </c>
      <c r="MV42" s="26">
        <f>IFERROR(Tableau17[[#This Row],[2008-T1-MACRODROITE]]/Tableau17[[#This Row],[2008-T1-MACROTOTALE]],"")</f>
        <v>0.66098484848484851</v>
      </c>
      <c r="MW42" s="26">
        <f>IFERROR(Tableau17[[#This Row],[2008-T1-MACROCENTRE]]/Tableau17[[#This Row],[2008-T1-MACROTOTALE]],"")</f>
        <v>0</v>
      </c>
      <c r="MX42" s="26">
        <f>IFERROR(Tableau17[[#This Row],[2008-T1-MACROGAUCHE]]/Tableau17[[#This Row],[2008-T1-MACROTOTALE]],"")</f>
        <v>0.26704545454545453</v>
      </c>
      <c r="MY42" s="26">
        <f>IFERROR(Tableau17[[#This Row],[2008-T1-MACROAUTRE]]/Tableau17[[#This Row],[2008-T1-MACROTOTALE]],"")</f>
        <v>0</v>
      </c>
      <c r="MZ42" s="26">
        <f>IFERROR(Tableau17[[#This Row],[2008-T2-MACROEXTRDROITE]]/Tableau17[[#This Row],[2008-T2-MACROTOTALE]],"")</f>
        <v>0</v>
      </c>
      <c r="NA42" s="26">
        <f>IFERROR(Tableau17[[#This Row],[2008-T2-MACRODROITE]]/Tableau17[[#This Row],[2008-T2-MACROTOTALE]],"")</f>
        <v>0.67343173431734316</v>
      </c>
      <c r="NB42" s="26">
        <f>IFERROR(Tableau17[[#This Row],[2008-T2-MACROCENTRE]]/Tableau17[[#This Row],[2008-T2-MACROTOTALE]],"")</f>
        <v>0</v>
      </c>
      <c r="NC42" s="26">
        <f>IFERROR(Tableau17[[#This Row],[2008-T2-MACROGAUCHE]]/Tableau17[[#This Row],[2008-T2-MACROTOTALE]],"")</f>
        <v>0.32656826568265684</v>
      </c>
      <c r="ND42" s="26">
        <f>IFERROR(Tableau17[[#This Row],[2008-T2-MACROAUTRE]]/Tableau17[[#This Row],[2008-T2-MACROTOTALE]],"")</f>
        <v>0</v>
      </c>
      <c r="NE42" s="26">
        <f>IFERROR(Tableau17[[#This Row],[2014-T1-MACROEXTRDROITE]]/Tableau17[[#This Row],[2014-T1-MACROTOTALE]],"")</f>
        <v>0.18237704918032788</v>
      </c>
      <c r="NF42" s="26">
        <f>IFERROR(Tableau17[[#This Row],[2014-T1-MACRODROITE]]/Tableau17[[#This Row],[2014-T1-MACROTOTALE]],"")</f>
        <v>0.58401639344262291</v>
      </c>
      <c r="NG42" s="26">
        <f>IFERROR(Tableau17[[#This Row],[2014-T1-MACROCENTRE]]/Tableau17[[#This Row],[2014-T1-MACROTOTALE]],"")</f>
        <v>1.6393442622950821E-2</v>
      </c>
      <c r="NH42" s="26">
        <f>IFERROR(Tableau17[[#This Row],[2014-T1-MACROGAUCHE]]/Tableau17[[#This Row],[2014-T1-MACROTOTALE]],"")</f>
        <v>0.21721311475409835</v>
      </c>
      <c r="NI42" s="26">
        <f>IFERROR(Tableau17[[#This Row],[2014-T1-MACROAUTRE]]/Tableau17[[#This Row],[2014-T1-MACROTOTALE]],"")</f>
        <v>0</v>
      </c>
      <c r="NJ42" s="26">
        <f>IFERROR(Tableau17[[#This Row],[2014-T2-MACROEXTRDROITE]]/Tableau17[[#This Row],[2014-T2-MACROTOTALE]],"")</f>
        <v>0.20588235294117646</v>
      </c>
      <c r="NK42" s="26">
        <f>IFERROR(Tableau17[[#This Row],[2014-T2-MACRODROITE]]/Tableau17[[#This Row],[2014-T2-MACROTOTALE]],"")</f>
        <v>0.6333333333333333</v>
      </c>
      <c r="NL42" s="26">
        <f>IFERROR(Tableau17[[#This Row],[2014-T2-MACROCENTRE]]/Tableau17[[#This Row],[2014-T2-MACROTOTALE]],"")</f>
        <v>0</v>
      </c>
      <c r="NM42" s="26">
        <f>IFERROR(Tableau17[[#This Row],[2014-T2-MACROGAUCHE]]/Tableau17[[#This Row],[2014-T2-MACROTOTALE]],"")</f>
        <v>0.16078431372549021</v>
      </c>
      <c r="NN42" s="26">
        <f>IFERROR(Tableau17[[#This Row],[2014-T2-MACROAUTRE]]/Tableau17[[#This Row],[2014-T2-MACROTOTALE]],"")</f>
        <v>0</v>
      </c>
      <c r="NO42" s="26">
        <f>IFERROR( Tableau17[[#This Row],[2015-T1-MACROEXTRDROITE]]/Tableau17[[#This Row],[2015-T1-MACROTOTALE]],"")</f>
        <v>0.37113402061855671</v>
      </c>
      <c r="NP42" s="26">
        <f>IFERROR(Tableau17[[#This Row],[2015-T1-MACRODROITE]]/Tableau17[[#This Row],[2015-T1-MACROTOTALE]],"")</f>
        <v>0.46649484536082475</v>
      </c>
      <c r="NQ42" s="26">
        <f>IFERROR(Tableau17[[#This Row],[2015-T1-MACROCENTRE]]/Tableau17[[#This Row],[2015-T1-MACROTOTALE]],"")</f>
        <v>0</v>
      </c>
      <c r="NR42" s="26">
        <f>IFERROR(Tableau17[[#This Row],[2015-T1-MACROGAUCHE]]/Tableau17[[#This Row],[2015-T1-MACROTOTALE]],"")</f>
        <v>0.16237113402061856</v>
      </c>
      <c r="NS42" s="26">
        <f>IFERROR(Tableau17[[#This Row],[2015-T1-MACROAUTRE]]/Tableau17[[#This Row],[2015-T1-MACROTOTALE]],"")</f>
        <v>0</v>
      </c>
      <c r="NT42" s="26">
        <f>IFERROR(Tableau17[[#This Row],[2015-T2-MACROEXTRDROITE]]/Tableau17[[#This Row],[2015-T2-MACROTOTALE]],"")</f>
        <v>0.31969309462915602</v>
      </c>
      <c r="NU42" s="26">
        <f>IFERROR(Tableau17[[#This Row],[2015-T2-MACRODROITE]]/Tableau17[[#This Row],[2015-T2-MACROTOTALE]],"")</f>
        <v>0.68030690537084404</v>
      </c>
      <c r="NV42" s="26">
        <f>IFERROR(Tableau17[[#This Row],[2015-T2-MACROCENTRE]]/Tableau17[[#This Row],[2015-T2-MACROTOTALE]],"")</f>
        <v>0</v>
      </c>
      <c r="NW42" s="26">
        <f>IFERROR(Tableau17[[#This Row],[2015-T2-MACROGAUCHE]]/Tableau17[[#This Row],[2015-T2-MACROTOTALE]],"")</f>
        <v>0</v>
      </c>
      <c r="NX42" s="26">
        <f>IFERROR(Tableau17[[#This Row],[2015-T2-MACROAUTRE]]/Tableau17[[#This Row],[2015-T2-MACROTOTALE]],"")</f>
        <v>0</v>
      </c>
      <c r="NY42" s="26">
        <f>IFERROR(Tableau17[[#This Row],[2017-T1-MACROEXTRDROITE]]/Tableau17[[#This Row],[2017-T1-MACROTOTALE]],"")</f>
        <v>0.22204472843450479</v>
      </c>
      <c r="NZ42" s="26">
        <f>IFERROR(Tableau17[[#This Row],[2017-T1-MACRODROITE]]/Tableau17[[#This Row],[2017-T1-MACROTOTALE]],"")</f>
        <v>0.45686900958466453</v>
      </c>
      <c r="OA42" s="26">
        <f>IFERROR(Tableau17[[#This Row],[2017-T1-MACROCENTRE]]/Tableau17[[#This Row],[2017-T1-MACROTOTALE]],"")</f>
        <v>0.16453674121405751</v>
      </c>
      <c r="OB42" s="26">
        <f>IFERROR(Tableau17[[#This Row],[2017-T1-MACROGAUCHE]]/Tableau17[[#This Row],[2017-T1-MACROTOTALE]],"")</f>
        <v>0.1485623003194888</v>
      </c>
      <c r="OC42" s="26">
        <f>IFERROR(Tableau17[[#This Row],[2017-T1-MACROAUTRE]]/Tableau17[[#This Row],[2017-T1-MACROTOTALE]],"")</f>
        <v>7.9872204472843447E-3</v>
      </c>
      <c r="OD42" s="26">
        <f>IFERROR(Tableau17[[#This Row],[2017-T2-MACROEXTRDROITE]]/Tableau17[[#This Row],[2017-T2-MACROTOTALE]],"")</f>
        <v>0.35238095238095241</v>
      </c>
      <c r="OE42" s="26">
        <f>IFERROR(Tableau17[[#This Row],[2017-T2-MACRODROITE]]/Tableau17[[#This Row],[2017-T2-MACROTOTALE]],"")</f>
        <v>0</v>
      </c>
      <c r="OF42" s="26">
        <f>IFERROR(Tableau17[[#This Row],[2017-T2-MACROCENTRE]]/Tableau17[[#This Row],[2017-T2-MACROTOTALE]],"")</f>
        <v>0.64761904761904765</v>
      </c>
      <c r="OG42" s="26">
        <f>IFERROR(Tableau17[[#This Row],[2017-T2-MACROGAUCHE]]/Tableau17[[#This Row],[2017-T2-MACROTOTALE]],"")</f>
        <v>0</v>
      </c>
      <c r="OH42" s="26">
        <f>IFERROR(Tableau17[[#This Row],[2017-T2-MACROAUTRE]]/Tableau17[[#This Row],[2017-T2-MACROTOTALE]],"")</f>
        <v>0</v>
      </c>
      <c r="OI42" s="26">
        <f>IFERROR(Tableau17[[#This Row],[2019-T1-MACROEXTRDROITE]]/Tableau17[[#This Row],[2019-T1-MACROTOTALE]],"")</f>
        <v>0.27380952380952384</v>
      </c>
      <c r="OJ42" s="26">
        <f>IFERROR(Tableau17[[#This Row],[2019-T1-MACRODROITE]]/Tableau17[[#This Row],[2019-T1-MACROTOTALE]],"")</f>
        <v>0.22142857142857142</v>
      </c>
      <c r="OK42" s="26">
        <f>IFERROR(Tableau17[[#This Row],[2019-T1-MACROCENTRE]]/Tableau17[[#This Row],[2019-T1-MACROTOTALE]],"")</f>
        <v>0.25952380952380955</v>
      </c>
      <c r="OL42" s="26">
        <f>IFERROR(Tableau17[[#This Row],[2019-T1-MACROGAUCHE]]/Tableau17[[#This Row],[2019-T1-MACROTOTALE]],"")</f>
        <v>0.21904761904761905</v>
      </c>
      <c r="OM42" s="26">
        <f>IFERROR(Tableau17[[#This Row],[2019-T1-MACROAUTRE]]/Tableau17[[#This Row],[2019-T1-MACROTOTALE]],"")</f>
        <v>2.6190476190476191E-2</v>
      </c>
      <c r="ON42" s="26">
        <f>IFERROR(Tableau17[[#This Row],[2020-T1-MACROEXTRDROITE]]/Tableau17[[#This Row],[2020-T1-MACROTOTALE]],"")</f>
        <v>0.2</v>
      </c>
      <c r="OO42" s="26">
        <f>IFERROR(Tableau17[[#This Row],[2020-T1-MACRODROITE]]/Tableau17[[#This Row],[2020-T1-MACROTOTALE]],"")</f>
        <v>0.48076923076923078</v>
      </c>
      <c r="OP42" s="26">
        <f>IFERROR(Tableau17[[#This Row],[2020-T1-MACROCENTRE]]/Tableau17[[#This Row],[2020-T1-MACROTOTALE]],"")</f>
        <v>0.1076923076923077</v>
      </c>
      <c r="OQ42" s="26">
        <f>IFERROR(Tableau17[[#This Row],[2020-T1-MACROGAUCHE]]/Tableau17[[#This Row],[2020-T1-MACROTOTALE]],"")</f>
        <v>0.21153846153846154</v>
      </c>
      <c r="OR42" s="26">
        <f>IFERROR(Tableau17[[#This Row],[2020-T1-MACROAUTRE]]/Tableau17[[#This Row],[2020-T1-MACROTOTALE]],"")</f>
        <v>0</v>
      </c>
      <c r="OS42" s="26">
        <f>IFERROR(Tableau17[[#This Row],[2017 (L)-T1-MACROEXTRDROITE]]/Tableau17[[#This Row],[2017 (L)-T1-MACROTOTALE]],"")</f>
        <v>0.14536340852130325</v>
      </c>
      <c r="OT42" s="26">
        <f>IFERROR(Tableau17[[#This Row],[2017 (L)-T1-MACRODROITE]]/Tableau17[[#This Row],[2017 (L)-T1-MACROTOTALE]],"")</f>
        <v>0.39598997493734334</v>
      </c>
      <c r="OU42" s="26">
        <f>IFERROR(Tableau17[[#This Row],[2017 (L)-T1-MACROCENTRE]]/Tableau17[[#This Row],[2017 (L)-T1-MACROTOTALE]],"")</f>
        <v>0.31077694235588971</v>
      </c>
      <c r="OV42" s="26">
        <f>IFERROR(Tableau17[[#This Row],[2017 (L)-T1-MACROGAUCHE]]/Tableau17[[#This Row],[2017 (L)-T1-MACROTOTALE]],"")</f>
        <v>0.14536340852130325</v>
      </c>
      <c r="OW42" s="26">
        <f>IFERROR(Tableau17[[#This Row],[2017 (L)-T1-MACROAUTRE]]/Tableau17[[#This Row],[2017 (L)-T1-MACROTOTALE]],"")</f>
        <v>2.5062656641604009E-3</v>
      </c>
      <c r="OX42" s="26">
        <f>IFERROR(Tableau17[[#This Row],[2017 (L)-T2-MACROEXTRDROITE]]/Tableau17[[#This Row],[2017 (L)-T2-MACROTOTALE]],"")</f>
        <v>0</v>
      </c>
      <c r="OY42" s="26">
        <f>IFERROR(Tableau17[[#This Row],[2017 (L)-T2-MACRODROITE]]/Tableau17[[#This Row],[2017 (L)-T2-MACROTOTALE]],"")</f>
        <v>0.61904761904761907</v>
      </c>
      <c r="OZ42" s="26">
        <f>IFERROR(Tableau17[[#This Row],[2017 (L)-T2-MACROCENTRE]]/Tableau17[[#This Row],[2017 (L)-T2-MACROTOTALE]],"")</f>
        <v>0.38095238095238093</v>
      </c>
      <c r="PA42" s="26">
        <f>IFERROR(Tableau17[[#This Row],[2017 (L)-T2-MACROGAUCHE]]/Tableau17[[#This Row],[2017 (L)-T2-MACROTOTALE]],"")</f>
        <v>0</v>
      </c>
      <c r="PB42" s="26">
        <f>IFERROR(Tableau17[[#This Row],[2017 (L)-T2-MACROAUTRE]]/Tableau17[[#This Row],[2017 (L)-T2-MACROTOTALE]],"")</f>
        <v>0</v>
      </c>
      <c r="PC42" s="26">
        <f>IFERROR(Tableau17[[#This Row],[2008_T1_PROCUS]]/Tableau17[[#This Row],[2008_T1_INSCRITS]],0)</f>
        <v>3.8768529076396809E-2</v>
      </c>
      <c r="PD42" s="26">
        <f>IFERROR(Tableau17[[#This Row],[2008_T2_PROCUS]]/Tableau17[[#This Row],[2008_T2_INSCRITS]],0)</f>
        <v>1.8264840182648401E-2</v>
      </c>
      <c r="PE42" s="26">
        <f>Tableau17[[#This Row],[2014_T1_PROCUS]]/Tableau17[[#This Row],[2014_T1_INSCRITS]]</f>
        <v>2.1324354657687991E-2</v>
      </c>
      <c r="PF42" s="26">
        <f>IFERROR(Tableau17[[#This Row],[2014_T2_PROCUS]]/Tableau17[[#This Row],[2014_T2_INSCRITS]],0)</f>
        <v>1.9079685746352413E-2</v>
      </c>
    </row>
    <row r="43" spans="1:422" hidden="1" x14ac:dyDescent="0.2">
      <c r="A43" s="1">
        <v>1</v>
      </c>
      <c r="B43" s="1" t="s">
        <v>338</v>
      </c>
      <c r="C43" s="1" t="s">
        <v>339</v>
      </c>
      <c r="D43" s="1" t="s">
        <v>339</v>
      </c>
      <c r="E43" s="1">
        <v>753</v>
      </c>
      <c r="F43" s="1">
        <v>5.3556720000000002</v>
      </c>
      <c r="G43" s="1">
        <v>43.291457000000001</v>
      </c>
      <c r="H43" s="3">
        <v>1298</v>
      </c>
      <c r="I43" s="3">
        <v>289</v>
      </c>
      <c r="L43" s="1">
        <v>49</v>
      </c>
      <c r="M43" s="1">
        <v>7</v>
      </c>
      <c r="N43" s="1">
        <v>2</v>
      </c>
      <c r="P43" s="1">
        <v>169</v>
      </c>
      <c r="Q43" s="1">
        <v>30</v>
      </c>
      <c r="R43" s="1">
        <v>92</v>
      </c>
      <c r="S43" s="1">
        <v>86</v>
      </c>
      <c r="T43" s="1">
        <v>31</v>
      </c>
      <c r="U43" s="1">
        <v>466</v>
      </c>
      <c r="V43" s="1">
        <v>1130</v>
      </c>
      <c r="W43" s="1">
        <v>672</v>
      </c>
      <c r="X43" s="1">
        <v>24</v>
      </c>
      <c r="Y43" s="2">
        <v>0.59469026999999997</v>
      </c>
      <c r="Z43" s="1">
        <v>1130</v>
      </c>
      <c r="AA43" s="1">
        <v>712</v>
      </c>
      <c r="AB43" s="1">
        <v>30</v>
      </c>
      <c r="AC43" s="2">
        <v>0.63008850000000005</v>
      </c>
      <c r="AD43" s="1">
        <v>1298</v>
      </c>
      <c r="AE43" s="1">
        <v>482</v>
      </c>
      <c r="AF43" s="2">
        <v>0.37134052000000001</v>
      </c>
      <c r="AG43" s="1">
        <f t="shared" si="0"/>
        <v>289</v>
      </c>
      <c r="AH43" s="1">
        <v>1164</v>
      </c>
      <c r="AI43" s="1">
        <v>727</v>
      </c>
      <c r="AJ43" s="1">
        <v>21</v>
      </c>
      <c r="AK43" s="2">
        <v>0.62457045</v>
      </c>
      <c r="AL43" s="1">
        <v>1164</v>
      </c>
      <c r="AM43" s="1">
        <v>777</v>
      </c>
      <c r="AN43" s="1">
        <v>21</v>
      </c>
      <c r="AO43" s="2">
        <v>0.66752577000000002</v>
      </c>
      <c r="AP43" s="1">
        <v>1144</v>
      </c>
      <c r="AQ43" s="1">
        <v>565</v>
      </c>
      <c r="AR43" s="2">
        <v>0.49388112000000001</v>
      </c>
      <c r="AS43" s="1">
        <v>1144</v>
      </c>
      <c r="AT43" s="1">
        <v>577</v>
      </c>
      <c r="AU43" s="2">
        <v>0.50437063000000004</v>
      </c>
      <c r="AV43" s="1">
        <v>1259</v>
      </c>
      <c r="AW43" s="1">
        <v>600</v>
      </c>
      <c r="AX43" s="2">
        <v>0.47656871000000001</v>
      </c>
      <c r="AY43" s="1">
        <v>1258</v>
      </c>
      <c r="AZ43" s="1">
        <v>490</v>
      </c>
      <c r="BA43" s="2">
        <v>0.38950715000000002</v>
      </c>
      <c r="BB43" s="1">
        <v>1262</v>
      </c>
      <c r="BC43" s="1">
        <v>958</v>
      </c>
      <c r="BD43" s="2">
        <v>0.75911251999999996</v>
      </c>
      <c r="BE43" s="1">
        <v>1263</v>
      </c>
      <c r="BF43" s="1">
        <v>861</v>
      </c>
      <c r="BG43" s="2">
        <v>0.68171020999999998</v>
      </c>
      <c r="BH43" s="1">
        <v>1289</v>
      </c>
      <c r="BI43" s="1">
        <v>639</v>
      </c>
      <c r="BJ43" s="2">
        <v>0.49573313000000002</v>
      </c>
      <c r="BK43" s="1">
        <v>28</v>
      </c>
      <c r="BL43" s="1">
        <v>0</v>
      </c>
      <c r="BN43" s="1">
        <v>23</v>
      </c>
      <c r="BO43" s="1">
        <v>59</v>
      </c>
      <c r="BP43" s="1">
        <v>315</v>
      </c>
      <c r="BQ43" s="1">
        <v>280</v>
      </c>
      <c r="BR43" s="1">
        <v>705</v>
      </c>
      <c r="BT43" s="1">
        <v>352</v>
      </c>
      <c r="BU43" s="1">
        <v>411</v>
      </c>
      <c r="BW43" s="1">
        <v>763</v>
      </c>
      <c r="BX43" s="1">
        <v>6</v>
      </c>
      <c r="BZ43" s="1">
        <v>27</v>
      </c>
      <c r="CA43" s="1">
        <v>2</v>
      </c>
      <c r="CB43" s="1">
        <v>38</v>
      </c>
      <c r="CC43" s="1">
        <v>133</v>
      </c>
      <c r="CD43" s="1">
        <v>321</v>
      </c>
      <c r="CE43" s="1">
        <v>133</v>
      </c>
      <c r="CF43" s="1">
        <v>660</v>
      </c>
      <c r="CG43" s="1">
        <v>152</v>
      </c>
      <c r="CH43" s="1">
        <v>356</v>
      </c>
      <c r="CI43" s="1">
        <v>191</v>
      </c>
      <c r="CJ43" s="1">
        <v>699</v>
      </c>
      <c r="CL43" s="1">
        <v>5</v>
      </c>
      <c r="CM43" s="1">
        <v>11</v>
      </c>
      <c r="CO43" s="1">
        <v>45</v>
      </c>
      <c r="CP43" s="1">
        <v>188</v>
      </c>
      <c r="CQ43" s="1">
        <v>12</v>
      </c>
      <c r="CT43" s="1">
        <v>202</v>
      </c>
      <c r="CU43" s="1">
        <v>85</v>
      </c>
      <c r="CW43" s="1">
        <v>548</v>
      </c>
      <c r="CY43" s="1">
        <v>212</v>
      </c>
      <c r="DA43" s="1">
        <v>321</v>
      </c>
      <c r="DC43" s="1">
        <v>533</v>
      </c>
      <c r="DD43" s="1">
        <v>22</v>
      </c>
      <c r="DE43" s="1">
        <v>3</v>
      </c>
      <c r="DF43" s="1">
        <v>6</v>
      </c>
      <c r="DI43" s="1">
        <v>38</v>
      </c>
      <c r="DJ43" s="1">
        <v>5</v>
      </c>
      <c r="DK43" s="1">
        <v>3</v>
      </c>
      <c r="DL43" s="1">
        <v>60</v>
      </c>
      <c r="DM43" s="1">
        <v>116</v>
      </c>
      <c r="DN43" s="1">
        <v>151</v>
      </c>
      <c r="DQ43" s="1">
        <v>0</v>
      </c>
      <c r="DR43" s="1">
        <v>167</v>
      </c>
      <c r="DS43" s="1">
        <v>23</v>
      </c>
      <c r="DU43" s="1">
        <v>594</v>
      </c>
      <c r="DX43" s="1">
        <v>220</v>
      </c>
      <c r="DZ43" s="1">
        <v>213</v>
      </c>
      <c r="EA43" s="1">
        <v>433</v>
      </c>
      <c r="EB43" s="1">
        <v>1</v>
      </c>
      <c r="EC43" s="1">
        <v>7</v>
      </c>
      <c r="ED43" s="1">
        <v>1</v>
      </c>
      <c r="EE43" s="1">
        <v>35</v>
      </c>
      <c r="EF43" s="1">
        <v>212</v>
      </c>
      <c r="EG43" s="1">
        <v>52</v>
      </c>
      <c r="EH43" s="1">
        <v>6</v>
      </c>
      <c r="EI43" s="1">
        <v>255</v>
      </c>
      <c r="EJ43" s="1">
        <v>172</v>
      </c>
      <c r="EK43" s="1">
        <v>196</v>
      </c>
      <c r="EL43" s="1">
        <v>8</v>
      </c>
      <c r="EM43" s="1">
        <v>945</v>
      </c>
      <c r="EN43" s="1">
        <v>321</v>
      </c>
      <c r="EO43" s="1">
        <v>462</v>
      </c>
      <c r="EP43" s="1">
        <v>783</v>
      </c>
      <c r="EQ43" s="1">
        <v>0</v>
      </c>
      <c r="ER43" s="1">
        <v>2</v>
      </c>
      <c r="ES43" s="1">
        <v>7</v>
      </c>
      <c r="ET43" s="1">
        <v>41</v>
      </c>
      <c r="EU43" s="1">
        <v>4</v>
      </c>
      <c r="EV43" s="1">
        <v>194</v>
      </c>
      <c r="EW43" s="1">
        <v>77</v>
      </c>
      <c r="EX43" s="1">
        <v>0</v>
      </c>
      <c r="EY43" s="1">
        <v>5</v>
      </c>
      <c r="EZ43" s="1">
        <v>13</v>
      </c>
      <c r="FA43" s="1">
        <v>0</v>
      </c>
      <c r="FB43" s="1">
        <v>0</v>
      </c>
      <c r="FC43" s="1">
        <v>0</v>
      </c>
      <c r="FD43" s="1">
        <v>0</v>
      </c>
      <c r="FE43" s="1">
        <v>0</v>
      </c>
      <c r="FF43" s="1">
        <v>0</v>
      </c>
      <c r="FG43" s="1">
        <v>1</v>
      </c>
      <c r="FH43" s="1">
        <v>11</v>
      </c>
      <c r="FI43" s="1">
        <v>1</v>
      </c>
      <c r="FJ43" s="1">
        <v>36</v>
      </c>
      <c r="FK43" s="1">
        <v>12</v>
      </c>
      <c r="FL43" s="1">
        <v>0</v>
      </c>
      <c r="FM43" s="1">
        <v>69</v>
      </c>
      <c r="FN43" s="1">
        <v>8</v>
      </c>
      <c r="FO43" s="1">
        <v>5</v>
      </c>
      <c r="FP43" s="1">
        <v>122</v>
      </c>
      <c r="FQ43" s="1">
        <v>1</v>
      </c>
      <c r="FR43" s="1">
        <f>SUM(Tableau17[[#This Row],[2019-T1-ALEXANDRE Audric]:[2019-T1-MARIE Florie]])</f>
        <v>609</v>
      </c>
      <c r="FS43" s="1">
        <v>59</v>
      </c>
      <c r="FT43" s="1">
        <v>343</v>
      </c>
      <c r="FU43" s="1">
        <v>0</v>
      </c>
      <c r="FV43" s="1">
        <v>303</v>
      </c>
      <c r="FW43" s="1">
        <v>0</v>
      </c>
      <c r="FX43" s="1">
        <v>705</v>
      </c>
      <c r="FY43" s="1">
        <v>0</v>
      </c>
      <c r="FZ43" s="1">
        <v>411</v>
      </c>
      <c r="GA43" s="1">
        <v>0</v>
      </c>
      <c r="GB43" s="1">
        <v>352</v>
      </c>
      <c r="GC43" s="1">
        <v>0</v>
      </c>
      <c r="GD43" s="1">
        <v>763</v>
      </c>
      <c r="GE43" s="1">
        <v>133</v>
      </c>
      <c r="GF43" s="1">
        <v>321</v>
      </c>
      <c r="GG43" s="1">
        <v>6</v>
      </c>
      <c r="GH43" s="1">
        <v>200</v>
      </c>
      <c r="GI43" s="1">
        <v>0</v>
      </c>
      <c r="GJ43" s="1">
        <v>660</v>
      </c>
      <c r="GK43" s="1">
        <v>152</v>
      </c>
      <c r="GL43" s="1">
        <v>356</v>
      </c>
      <c r="GM43" s="1">
        <v>0</v>
      </c>
      <c r="GN43" s="1">
        <v>191</v>
      </c>
      <c r="GO43" s="1">
        <v>0</v>
      </c>
      <c r="GP43" s="1">
        <v>699</v>
      </c>
      <c r="GQ43" s="1">
        <v>193</v>
      </c>
      <c r="GR43" s="1">
        <v>213</v>
      </c>
      <c r="GS43" s="1">
        <v>12</v>
      </c>
      <c r="GT43" s="1">
        <v>130</v>
      </c>
      <c r="GU43" s="1">
        <v>0</v>
      </c>
      <c r="GV43" s="1">
        <v>548</v>
      </c>
      <c r="GW43" s="1">
        <v>212</v>
      </c>
      <c r="GX43" s="1">
        <v>321</v>
      </c>
      <c r="GY43" s="1">
        <v>0</v>
      </c>
      <c r="GZ43" s="1">
        <v>0</v>
      </c>
      <c r="HA43" s="1">
        <v>0</v>
      </c>
      <c r="HB43" s="1">
        <v>533</v>
      </c>
      <c r="HC43" s="1">
        <v>298</v>
      </c>
      <c r="HD43" s="1">
        <v>212</v>
      </c>
      <c r="HE43" s="1">
        <v>196</v>
      </c>
      <c r="HF43" s="1">
        <v>233</v>
      </c>
      <c r="HG43" s="1">
        <v>6</v>
      </c>
      <c r="HH43" s="1">
        <v>945</v>
      </c>
      <c r="HI43" s="1">
        <v>321</v>
      </c>
      <c r="HJ43" s="1">
        <v>0</v>
      </c>
      <c r="HK43" s="1">
        <v>462</v>
      </c>
      <c r="HL43" s="1">
        <v>0</v>
      </c>
      <c r="HM43" s="1">
        <v>0</v>
      </c>
      <c r="HN43" s="1">
        <v>783</v>
      </c>
      <c r="HO43" s="1">
        <v>212</v>
      </c>
      <c r="HP43" s="1">
        <v>85</v>
      </c>
      <c r="HQ43" s="1">
        <v>122</v>
      </c>
      <c r="HR43" s="1">
        <v>173</v>
      </c>
      <c r="HS43" s="1">
        <v>30</v>
      </c>
      <c r="HT43" s="1">
        <v>622</v>
      </c>
      <c r="HU43" s="1">
        <v>94</v>
      </c>
      <c r="HV43" s="1">
        <v>218</v>
      </c>
      <c r="HW43" s="1">
        <v>30</v>
      </c>
      <c r="HX43" s="1">
        <v>124</v>
      </c>
      <c r="HY43" s="1">
        <v>0</v>
      </c>
      <c r="HZ43" s="1">
        <v>466</v>
      </c>
      <c r="IA43" s="1">
        <v>127</v>
      </c>
      <c r="IB43" s="1">
        <v>151</v>
      </c>
      <c r="IC43" s="1">
        <v>167</v>
      </c>
      <c r="ID43" s="1">
        <v>146</v>
      </c>
      <c r="IE43" s="1">
        <v>3</v>
      </c>
      <c r="IF43" s="1">
        <v>594</v>
      </c>
      <c r="IG43" s="1">
        <v>0</v>
      </c>
      <c r="IH43" s="1">
        <v>220</v>
      </c>
      <c r="II43" s="1">
        <v>213</v>
      </c>
      <c r="IJ43" s="1">
        <v>0</v>
      </c>
      <c r="IK43" s="1">
        <v>0</v>
      </c>
      <c r="IL43" s="1">
        <v>433</v>
      </c>
      <c r="IM43" s="26">
        <f>IFERROR(Tableau17[[#This Row],[LDIV]]/Tableau17[[#This Row],[Total général]],"")</f>
        <v>0</v>
      </c>
      <c r="IN43" s="26">
        <f>IFERROR(Tableau17[[#This Row],[LDVC]]/Tableau17[[#This Row],[Total général]],"")</f>
        <v>0</v>
      </c>
      <c r="IO43" s="26">
        <f>IFERROR(Tableau17[[#This Row],[LDVD]]/Tableau17[[#This Row],[Total général]],"")</f>
        <v>0.10515021459227468</v>
      </c>
      <c r="IP43" s="26">
        <f>IFERROR(Tableau17[[#This Row],[LDVG]]/Tableau17[[#This Row],[Total général]],"")</f>
        <v>1.5021459227467811E-2</v>
      </c>
      <c r="IQ43" s="26">
        <f>IFERROR(Tableau17[[#This Row],[LEXD]]/Tableau17[[#This Row],[Total général]],"")</f>
        <v>4.2918454935622317E-3</v>
      </c>
      <c r="IR43" s="26">
        <f>IFERROR(Tableau17[[#This Row],[LEXG]]/Tableau17[[#This Row],[Total général]],"")</f>
        <v>0</v>
      </c>
      <c r="IS43" s="26">
        <f>IFERROR(Tableau17[[#This Row],[LLR]]/Tableau17[[#This Row],[Total général]],"")</f>
        <v>0.36266094420600858</v>
      </c>
      <c r="IT43" s="26">
        <f>IFERROR(Tableau17[[#This Row],[LREM]]/Tableau17[[#This Row],[Total général]],"")</f>
        <v>6.4377682403433473E-2</v>
      </c>
      <c r="IU43" s="26">
        <f>IFERROR(Tableau17[[#This Row],[LRN]]/Tableau17[[#This Row],[Total général]],"")</f>
        <v>0.19742489270386265</v>
      </c>
      <c r="IV43" s="26">
        <f>IFERROR(Tableau17[[#This Row],[LUG]]/Tableau17[[#This Row],[Total général]],"")</f>
        <v>0.18454935622317598</v>
      </c>
      <c r="IW43" s="26">
        <f>IFERROR(Tableau17[[#This Row],[LVEC]]/Tableau17[[#This Row],[Total général]],"")</f>
        <v>6.652360515021459E-2</v>
      </c>
      <c r="IX43" s="26">
        <f>IFERROR(Tableau17[[#This Row],[2008-T1-LCMD]]/Tableau17[[#This Row],[2008-T1-TOTAL]],"")</f>
        <v>3.971631205673759E-2</v>
      </c>
      <c r="IY43" s="26">
        <f>IFERROR(Tableau17[[#This Row],[2008-T1-LDVD]]/Tableau17[[#This Row],[2008-T1-TOTAL]],"")</f>
        <v>0</v>
      </c>
      <c r="IZ43" s="26">
        <f>IFERROR(Tableau17[[#This Row],[2008-T1-LEXD]]/Tableau17[[#This Row],[2008-T1-TOTAL]],"")</f>
        <v>0</v>
      </c>
      <c r="JA43" s="26">
        <f>IFERROR(Tableau17[[#This Row],[2008-T1-LEXG]]/Tableau17[[#This Row],[2008-T1-TOTAL]],"")</f>
        <v>3.2624113475177303E-2</v>
      </c>
      <c r="JB43" s="26">
        <f>IFERROR(Tableau17[[#This Row],[2008-T1-LFN]]/Tableau17[[#This Row],[2008-T1-TOTAL]],"")</f>
        <v>8.3687943262411343E-2</v>
      </c>
      <c r="JC43" s="26">
        <f>IFERROR(Tableau17[[#This Row],[2008-T1-LMAJ]]/Tableau17[[#This Row],[2008-T1-TOTAL]],"")</f>
        <v>0.44680851063829785</v>
      </c>
      <c r="JD43" s="26">
        <f>IFERROR(Tableau17[[#This Row],[2008-T1-LUG]]/Tableau17[[#This Row],[2008-T1-TOTAL]],"")</f>
        <v>0.3971631205673759</v>
      </c>
      <c r="JE43" s="26">
        <f>IFERROR(Tableau17[[#This Row],[2008-T2-LFN]]/Tableau17[[#This Row],[2008-T2-TOTAL]],"")</f>
        <v>0</v>
      </c>
      <c r="JF43" s="26">
        <f>IFERROR(Tableau17[[#This Row],[2008-T2-LGC]]/Tableau17[[#This Row],[2008-T2-TOTAL]],"")</f>
        <v>0.46133682830930539</v>
      </c>
      <c r="JG43" s="26">
        <f>IFERROR(Tableau17[[#This Row],[2008-T2-LMAJ]]/Tableau17[[#This Row],[2008-T2-TOTAL]],"")</f>
        <v>0.53866317169069466</v>
      </c>
      <c r="JH43" s="26">
        <f>IFERROR(Tableau17[[#This Row],[2008-T2-LUG]]/Tableau17[[#This Row],[2008-T2-TOTAL]],"")</f>
        <v>0</v>
      </c>
      <c r="JI43" s="26">
        <f>IFERROR(Tableau17[[#This Row],[2014-T1-LDIV]]/Tableau17[[#This Row],[2014-T1-TOTAL]],"")</f>
        <v>9.0909090909090905E-3</v>
      </c>
      <c r="JJ43" s="26">
        <f>IFERROR(Tableau17[[#This Row],[2014-T1-LDVD]]/Tableau17[[#This Row],[2014-T1-TOTAL]],"")</f>
        <v>0</v>
      </c>
      <c r="JK43" s="26">
        <f>IFERROR(Tableau17[[#This Row],[2014-T1-LDVG]]/Tableau17[[#This Row],[2014-T1-TOTAL]],"")</f>
        <v>4.0909090909090909E-2</v>
      </c>
      <c r="JL43" s="26">
        <f>IFERROR(Tableau17[[#This Row],[2014-T1-LEXG]]/Tableau17[[#This Row],[2014-T1-TOTAL]],"")</f>
        <v>3.0303030303030303E-3</v>
      </c>
      <c r="JM43" s="26">
        <f>IFERROR(Tableau17[[#This Row],[2014-T1-LFG]]/Tableau17[[#This Row],[2014-T1-TOTAL]],"")</f>
        <v>5.7575757575757579E-2</v>
      </c>
      <c r="JN43" s="26">
        <f>IFERROR(Tableau17[[#This Row],[2014-T1-LFN]]/Tableau17[[#This Row],[2014-T1-TOTAL]],"")</f>
        <v>0.20151515151515151</v>
      </c>
      <c r="JO43" s="26">
        <f>IFERROR(Tableau17[[#This Row],[2014-T1-LUD]]/Tableau17[[#This Row],[2014-T1-TOTAL]],"")</f>
        <v>0.48636363636363639</v>
      </c>
      <c r="JP43" s="26">
        <f>IFERROR(Tableau17[[#This Row],[2014-T1-LUG]]/Tableau17[[#This Row],[2014-T1-TOTAL]],"")</f>
        <v>0.20151515151515151</v>
      </c>
      <c r="JQ43" s="26">
        <f>IFERROR(Tableau17[[#This Row],[2014-T2-LFN]]/Tableau17[[#This Row],[2014-T2-TOTAL]],"")</f>
        <v>0.21745350500715308</v>
      </c>
      <c r="JR43" s="26">
        <f>IFERROR(Tableau17[[#This Row],[2014-T2-LUD]]/Tableau17[[#This Row],[2014-T2-TOTAL]],"")</f>
        <v>0.50929899856938488</v>
      </c>
      <c r="JS43" s="26">
        <f>IFERROR(Tableau17[[#This Row],[2014-T2-LUG]]/Tableau17[[#This Row],[2014-T2-TOTAL]],"")</f>
        <v>0.27324749642346208</v>
      </c>
      <c r="JT43" s="26">
        <f>IFERROR(Tableau17[[#This Row],[2015-T1-BC-DIV]]/Tableau17[[#This Row],[2015-T1-TOTAL]],"")</f>
        <v>0</v>
      </c>
      <c r="JU43" s="26">
        <f>IFERROR(Tableau17[[#This Row],[2015-T1-BC-DLF]]/Tableau17[[#This Row],[2015-T1-TOTAL]],"")</f>
        <v>9.1240875912408752E-3</v>
      </c>
      <c r="JV43" s="26">
        <f>IFERROR(Tableau17[[#This Row],[2015-T1-BC-DVD]]/Tableau17[[#This Row],[2015-T1-TOTAL]],"")</f>
        <v>2.0072992700729927E-2</v>
      </c>
      <c r="JW43" s="26">
        <f>IFERROR(Tableau17[[#This Row],[2015-T1-BC-DVG]]/Tableau17[[#This Row],[2015-T1-TOTAL]],"")</f>
        <v>0</v>
      </c>
      <c r="JX43" s="26">
        <f>IFERROR(Tableau17[[#This Row],[2015-T1-BC-FG]]/Tableau17[[#This Row],[2015-T1-TOTAL]],"")</f>
        <v>8.211678832116788E-2</v>
      </c>
      <c r="JY43" s="26">
        <f>IFERROR(Tableau17[[#This Row],[2015-T1-BC-FN]]/Tableau17[[#This Row],[2015-T1-TOTAL]],"")</f>
        <v>0.34306569343065696</v>
      </c>
      <c r="JZ43" s="26">
        <f>IFERROR(Tableau17[[#This Row],[2015-T1-BC-MDM]]/Tableau17[[#This Row],[2015-T1-TOTAL]],"")</f>
        <v>2.1897810218978103E-2</v>
      </c>
      <c r="KA43" s="26">
        <f>IFERROR(Tableau17[[#This Row],[2015-T1-BC-RDG]]/Tableau17[[#This Row],[2015-T1-TOTAL]],"")</f>
        <v>0</v>
      </c>
      <c r="KB43" s="26">
        <f>IFERROR(Tableau17[[#This Row],[2015-T1-BC-SOC]]/Tableau17[[#This Row],[2015-T1-TOTAL]],"")</f>
        <v>0</v>
      </c>
      <c r="KC43" s="26">
        <f>IFERROR(Tableau17[[#This Row],[2015-T1-BC-UD]]/Tableau17[[#This Row],[2015-T1-TOTAL]],"")</f>
        <v>0.36861313868613138</v>
      </c>
      <c r="KD43" s="26">
        <f>IFERROR(Tableau17[[#This Row],[2015-T1-BC-UG]]/Tableau17[[#This Row],[2015-T1-TOTAL]],"")</f>
        <v>0.1551094890510949</v>
      </c>
      <c r="KE43" s="26">
        <f>IFERROR(Tableau17[[#This Row],[2015-T1-BC-VEC]]/Tableau17[[#This Row],[2015-T1-TOTAL]],"")</f>
        <v>0</v>
      </c>
      <c r="KF43" s="26">
        <f>IFERROR(Tableau17[[#This Row],[2015-T2-BC-DVG]]/Tableau17[[#This Row],[2015-T2-TOTAL]],"")</f>
        <v>0</v>
      </c>
      <c r="KG43" s="26">
        <f>IFERROR(Tableau17[[#This Row],[2015-T2-BC-FN]]/Tableau17[[#This Row],[2015-T2-TOTAL]],"")</f>
        <v>0.39774859287054409</v>
      </c>
      <c r="KH43" s="26">
        <f>IFERROR(Tableau17[[#This Row],[2015-T2-BC-SOC]]/Tableau17[[#This Row],[2015-T2-TOTAL]],"")</f>
        <v>0</v>
      </c>
      <c r="KI43" s="26">
        <f>IFERROR(Tableau17[[#This Row],[2015-T2-BC-UD]]/Tableau17[[#This Row],[2015-T2-TOTAL]],"")</f>
        <v>0.60225140712945591</v>
      </c>
      <c r="KJ43" s="26">
        <f>IFERROR(Tableau17[[#This Row],[2015-T2-BC-UG]]/Tableau17[[#This Row],[2015-T2-TOTAL]],"")</f>
        <v>0</v>
      </c>
      <c r="KK43" s="26">
        <f>IFERROR(Tableau17[[#This Row],[2017 (L)-T1-COM]]/Tableau17[[#This Row],[2017 (L)-T1-TOTAL]],"")</f>
        <v>3.7037037037037035E-2</v>
      </c>
      <c r="KL43" s="26">
        <f>IFERROR(Tableau17[[#This Row],[2017 (L)-T1-DIV]]/Tableau17[[#This Row],[2017 (L)-T1-TOTAL]],"")</f>
        <v>5.0505050505050509E-3</v>
      </c>
      <c r="KM43" s="26">
        <f>IFERROR(Tableau17[[#This Row],[2017 (L)-T1-DLF]]/Tableau17[[#This Row],[2017 (L)-T1-TOTAL]],"")</f>
        <v>1.0101010101010102E-2</v>
      </c>
      <c r="KN43" s="26">
        <f>IFERROR(Tableau17[[#This Row],[2017 (L)-T1-DVD]]/Tableau17[[#This Row],[2017 (L)-T1-TOTAL]],"")</f>
        <v>0</v>
      </c>
      <c r="KO43" s="26">
        <f>IFERROR(Tableau17[[#This Row],[2017 (L)-T1-DVG]]/Tableau17[[#This Row],[2017 (L)-T1-TOTAL]],"")</f>
        <v>0</v>
      </c>
      <c r="KP43" s="26">
        <f>IFERROR(Tableau17[[#This Row],[2017 (L)-T1-ECO]]/Tableau17[[#This Row],[2017 (L)-T1-TOTAL]],"")</f>
        <v>6.3973063973063973E-2</v>
      </c>
      <c r="KQ43" s="26">
        <f>IFERROR(Tableau17[[#This Row],[2017 (L)-T1-EXD]]/Tableau17[[#This Row],[2017 (L)-T1-TOTAL]],"")</f>
        <v>8.4175084175084174E-3</v>
      </c>
      <c r="KR43" s="26">
        <f>IFERROR(Tableau17[[#This Row],[2017 (L)-T1-EXG]]/Tableau17[[#This Row],[2017 (L)-T1-TOTAL]],"")</f>
        <v>5.0505050505050509E-3</v>
      </c>
      <c r="KS43" s="26">
        <f>IFERROR(Tableau17[[#This Row],[2017 (L)-T1-FI]]/Tableau17[[#This Row],[2017 (L)-T1-TOTAL]],"")</f>
        <v>0.10101010101010101</v>
      </c>
      <c r="KT43" s="26">
        <f>IFERROR(Tableau17[[#This Row],[2017 (L)-T1-FN]]/Tableau17[[#This Row],[2017 (L)-T1-TOTAL]],"")</f>
        <v>0.19528619528619529</v>
      </c>
      <c r="KU43" s="26">
        <f>IFERROR(Tableau17[[#This Row],[2017 (L)-T1-LR]]/Tableau17[[#This Row],[2017 (L)-T1-TOTAL]],"")</f>
        <v>0.25420875420875422</v>
      </c>
      <c r="KV43" s="26">
        <f>IFERROR(Tableau17[[#This Row],[2017 (L)-T1-MDM]]/Tableau17[[#This Row],[2017 (L)-T1-TOTAL]],"")</f>
        <v>0</v>
      </c>
      <c r="KW43" s="26">
        <f>IFERROR(Tableau17[[#This Row],[2017 (L)-T1-RDG]]/Tableau17[[#This Row],[2017 (L)-T1-TOTAL]],"")</f>
        <v>0</v>
      </c>
      <c r="KX43" s="26">
        <f>IFERROR(Tableau17[[#This Row],[2017 (L)-T1-REG]]/Tableau17[[#This Row],[2017 (L)-T1-TOTAL]],"")</f>
        <v>0</v>
      </c>
      <c r="KY43" s="26">
        <f>IFERROR(Tableau17[[#This Row],[2017 (L)-T1-REM]]/Tableau17[[#This Row],[2017 (L)-T1-TOTAL]],"")</f>
        <v>0.28114478114478114</v>
      </c>
      <c r="KZ43" s="26">
        <f>IFERROR(Tableau17[[#This Row],[2017 (L)-T1-SOC]]/Tableau17[[#This Row],[2017 (L)-T1-TOTAL]],"")</f>
        <v>3.8720538720538718E-2</v>
      </c>
      <c r="LA43" s="26">
        <f>IFERROR(Tableau17[[#This Row],[2017 (L)-T1-UDI]]/Tableau17[[#This Row],[2017 (L)-T1-TOTAL]],"")</f>
        <v>0</v>
      </c>
      <c r="LB43" s="26">
        <f>IFERROR(Tableau17[[#This Row],[2017 (L)-T2-FI]]/Tableau17[[#This Row],[2017 (L)-T2-TOTAL]],"")</f>
        <v>0</v>
      </c>
      <c r="LC43" s="26">
        <f>IFERROR(Tableau17[[#This Row],[2017 (L)-T2-FN]]/Tableau17[[#This Row],[2017 (L)-T2-TOTAL]],"")</f>
        <v>0</v>
      </c>
      <c r="LD43" s="26">
        <f>IFERROR(Tableau17[[#This Row],[2017 (L)-T2-LR]]/Tableau17[[#This Row],[2017 (L)-T2-TOTAL]],"")</f>
        <v>0.5080831408775982</v>
      </c>
      <c r="LE43" s="26">
        <f>IFERROR(Tableau17[[#This Row],[2017 (L)-T2-MDM]]/Tableau17[[#This Row],[2017 (L)-T2-TOTAL]],"")</f>
        <v>0</v>
      </c>
      <c r="LF43" s="26">
        <f>IFERROR(Tableau17[[#This Row],[2017 (L)-T2-REM]]/Tableau17[[#This Row],[2017 (L)-T2-TOTAL]],"")</f>
        <v>0.49191685912240185</v>
      </c>
      <c r="LG43" s="26">
        <f>IFERROR(Tableau17[[#This Row],[2017-T1-ARTHAUD Nathalie]]/Tableau17[[#This Row],[2017-T1-TOTAL]],"")</f>
        <v>1.0582010582010583E-3</v>
      </c>
      <c r="LH43" s="26">
        <f>IFERROR(Tableau17[[#This Row],[2017-T1-ASSELINEAU Fran]]/Tableau17[[#This Row],[2017-T1-TOTAL]],"")</f>
        <v>7.4074074074074077E-3</v>
      </c>
      <c r="LI43" s="26">
        <f>IFERROR(Tableau17[[#This Row],[2017-T1-CHEMINADE Jacques]]/Tableau17[[#This Row],[2017-T1-TOTAL]],"")</f>
        <v>1.0582010582010583E-3</v>
      </c>
      <c r="LJ43" s="26">
        <f>IFERROR(Tableau17[[#This Row],[2017-T1-DUPONT-AIGNAN Nicolas]]/Tableau17[[#This Row],[2017-T1-TOTAL]],"")</f>
        <v>3.7037037037037035E-2</v>
      </c>
      <c r="LK43" s="26">
        <f>IFERROR(Tableau17[[#This Row],[2017-T1-FILLON Fran]]/Tableau17[[#This Row],[2017-T1-TOTAL]],"")</f>
        <v>0.22433862433862434</v>
      </c>
      <c r="LL43" s="26">
        <f>IFERROR(Tableau17[[#This Row],[2017-T1-HAMON Beno]]/Tableau17[[#This Row],[2017-T1-TOTAL]],"")</f>
        <v>5.5026455026455028E-2</v>
      </c>
      <c r="LM43" s="26">
        <f>IFERROR(Tableau17[[#This Row],[2017-T1-LASSALLE Jean]]/Tableau17[[#This Row],[2017-T1-TOTAL]],"")</f>
        <v>6.3492063492063492E-3</v>
      </c>
      <c r="LN43" s="26">
        <f>IFERROR(Tableau17[[#This Row],[2017-T1-LE PEN Marine]]/Tableau17[[#This Row],[2017-T1-TOTAL]],"")</f>
        <v>0.26984126984126983</v>
      </c>
      <c r="LO43" s="26">
        <f>IFERROR(Tableau17[[#This Row],[2017-T1-M Jean-Luc]]/Tableau17[[#This Row],[2017-T1-TOTAL]],"")</f>
        <v>0.18201058201058201</v>
      </c>
      <c r="LP43" s="26">
        <f>IFERROR(Tableau17[[#This Row],[2017-T1-MACRON Emmanuel]]/Tableau17[[#This Row],[2017-T1-TOTAL]],"")</f>
        <v>0.2074074074074074</v>
      </c>
      <c r="LQ43" s="26">
        <f>IFERROR(Tableau17[[#This Row],[2017-T1-POUTOU Philippe]]/Tableau17[[#This Row],[2017-T1-TOTAL]],"")</f>
        <v>8.4656084656084662E-3</v>
      </c>
      <c r="LR43" s="26">
        <f>IFERROR(Tableau17[[#This Row],[2017-T2-LE PEN Marine]]/Tableau17[[#This Row],[2017-T2-TOTAL]],"")</f>
        <v>0.40996168582375481</v>
      </c>
      <c r="LS43" s="26">
        <f>IFERROR(Tableau17[[#This Row],[2017-T2-MACRON Emmanuel]]/Tableau17[[#This Row],[2017-T2-TOTAL]],"")</f>
        <v>0.59003831417624519</v>
      </c>
      <c r="LT43" s="26">
        <f>IFERROR(Tableau17[[#This Row],[2019-T1-ALEXANDRE Audric]]/Tableau17[[#This Row],[2019-T1-TOTAL]],"")</f>
        <v>0</v>
      </c>
      <c r="LU43" s="26">
        <f>IFERROR(Tableau17[[#This Row],[2019-T1-ARTHAUD Nathalie]]/Tableau17[[#This Row],[2019-T1-TOTAL]],"")</f>
        <v>3.2840722495894909E-3</v>
      </c>
      <c r="LV43" s="26">
        <f>IFERROR(Tableau17[[#This Row],[2019-T1-ASSELINEAU François]]/Tableau17[[#This Row],[2019-T1-TOTAL]],"")</f>
        <v>1.1494252873563218E-2</v>
      </c>
      <c r="LW43" s="26">
        <f>IFERROR(Tableau17[[#This Row],[2019-T1-AUBRY Manon]]/Tableau17[[#This Row],[2019-T1-TOTAL]],"")</f>
        <v>6.7323481116584566E-2</v>
      </c>
      <c r="LX43" s="26">
        <f>IFERROR(Tableau17[[#This Row],[2019-T1-AZERGUI Nagib]]/Tableau17[[#This Row],[2019-T1-TOTAL]],"")</f>
        <v>6.5681444991789817E-3</v>
      </c>
      <c r="LY43" s="26">
        <f>IFERROR(Tableau17[[#This Row],[2019-T1-BARDELLA Jordan]]/Tableau17[[#This Row],[2019-T1-TOTAL]],"")</f>
        <v>0.31855500821018062</v>
      </c>
      <c r="LZ43" s="26">
        <f>IFERROR(Tableau17[[#This Row],[2019-T1-BELLAMY François-Xavier]]/Tableau17[[#This Row],[2019-T1-TOTAL]],"")</f>
        <v>0.12643678160919541</v>
      </c>
      <c r="MA43" s="26">
        <f>IFERROR(Tableau17[[#This Row],[2019-T1-BIDOU Olivier]]/Tableau17[[#This Row],[2019-T1-TOTAL]],"")</f>
        <v>0</v>
      </c>
      <c r="MB43" s="26">
        <f>IFERROR(Tableau17[[#This Row],[2019-T1-BOURG Dominique]]/Tableau17[[#This Row],[2019-T1-TOTAL]],"")</f>
        <v>8.2101806239737278E-3</v>
      </c>
      <c r="MC43" s="26">
        <f>IFERROR(Tableau17[[#This Row],[2019-T1-BROSSAT Ian]]/Tableau17[[#This Row],[2019-T1-TOTAL]],"")</f>
        <v>2.1346469622331693E-2</v>
      </c>
      <c r="MD43" s="26">
        <f>IFERROR(Tableau17[[#This Row],[2019-T1-CAILLAUD Sophie]]/Tableau17[[#This Row],[2019-T1-TOTAL]],"")</f>
        <v>0</v>
      </c>
      <c r="ME43" s="26">
        <f>IFERROR(Tableau17[[#This Row],[2019-T1-CAMUS Renaud]]/Tableau17[[#This Row],[2019-T1-TOTAL]],"")</f>
        <v>0</v>
      </c>
      <c r="MF43" s="26">
        <f>IFERROR(Tableau17[[#This Row],[2019-T1-CHALENÇON Christophe]]/Tableau17[[#This Row],[2019-T1-TOTAL]],"")</f>
        <v>0</v>
      </c>
      <c r="MG43" s="26">
        <f>IFERROR(Tableau17[[#This Row],[2019-T1-CORBET Cathy Denise Ginette]]/Tableau17[[#This Row],[2019-T1-TOTAL]],"")</f>
        <v>0</v>
      </c>
      <c r="MH43" s="26">
        <f>IFERROR(Tableau17[[#This Row],[2019-T1-DE PREVOISIN Robert]]/Tableau17[[#This Row],[2019-T1-TOTAL]],"")</f>
        <v>0</v>
      </c>
      <c r="MI43" s="26">
        <f>IFERROR(Tableau17[[#This Row],[2019-T1-DELFEL Thérèse]]/Tableau17[[#This Row],[2019-T1-TOTAL]],"")</f>
        <v>0</v>
      </c>
      <c r="MJ43" s="26">
        <f>IFERROR(Tableau17[[#This Row],[2019-T1-DIEUMEGARD Pierre]]/Tableau17[[#This Row],[2019-T1-TOTAL]],"")</f>
        <v>1.6420361247947454E-3</v>
      </c>
      <c r="MK43" s="26">
        <f>IFERROR(Tableau17[[#This Row],[2019-T1-DUPONT-AIGNAN Nicolas]]/Tableau17[[#This Row],[2019-T1-TOTAL]],"")</f>
        <v>1.8062397372742199E-2</v>
      </c>
      <c r="ML43" s="26">
        <f>IFERROR(Tableau17[[#This Row],[2019-T1-GERNIGON Yves]]/Tableau17[[#This Row],[2019-T1-TOTAL]],"")</f>
        <v>1.6420361247947454E-3</v>
      </c>
      <c r="MM43" s="26">
        <f>IFERROR(Tableau17[[#This Row],[2019-T1-GLUCKSMANN Raphaël]]/Tableau17[[#This Row],[2019-T1-TOTAL]],"")</f>
        <v>5.9113300492610835E-2</v>
      </c>
      <c r="MN43" s="26">
        <f>IFERROR(Tableau17[[#This Row],[2019-T1-HAMON Benoît]]/Tableau17[[#This Row],[2019-T1-TOTAL]],"")</f>
        <v>1.9704433497536946E-2</v>
      </c>
      <c r="MO43" s="26">
        <f>IFERROR(Tableau17[[#This Row],[2019-T1-HELGEN Gilles]]/Tableau17[[#This Row],[2019-T1-TOTAL]],"")</f>
        <v>0</v>
      </c>
      <c r="MP43" s="26">
        <f>IFERROR(Tableau17[[#This Row],[2019-T1-JADOT Yannick]]/Tableau17[[#This Row],[2019-T1-TOTAL]],"")</f>
        <v>0.11330049261083744</v>
      </c>
      <c r="MQ43" s="26">
        <f>IFERROR(Tableau17[[#This Row],[2019-T1-LAGARDE Jean-Christophe]]/Tableau17[[#This Row],[2019-T1-TOTAL]],"")</f>
        <v>1.3136288998357963E-2</v>
      </c>
      <c r="MR43" s="26">
        <f>IFERROR(Tableau17[[#This Row],[2019-T1-LALANNE Francis]]/Tableau17[[#This Row],[2019-T1-TOTAL]],"")</f>
        <v>8.2101806239737278E-3</v>
      </c>
      <c r="MS43" s="26">
        <f>IFERROR(Tableau17[[#This Row],[2019-T1-LOISEAU Nathalie]]/Tableau17[[#This Row],[2019-T1-TOTAL]],"")</f>
        <v>0.20032840722495895</v>
      </c>
      <c r="MT43" s="26">
        <f>IFERROR(Tableau17[[#This Row],[2019-T1-MARIE Florie]]/Tableau17[[#This Row],[2019-T1-TOTAL]],"")</f>
        <v>1.6420361247947454E-3</v>
      </c>
      <c r="MU43" s="26">
        <f>IFERROR(Tableau17[[#This Row],[2008-T1-MACROEXTRDROITE]]/Tableau17[[#This Row],[2008-T1-MACROTOTALE]],"")</f>
        <v>8.3687943262411343E-2</v>
      </c>
      <c r="MV43" s="26">
        <f>IFERROR(Tableau17[[#This Row],[2008-T1-MACRODROITE]]/Tableau17[[#This Row],[2008-T1-MACROTOTALE]],"")</f>
        <v>0.48652482269503544</v>
      </c>
      <c r="MW43" s="26">
        <f>IFERROR(Tableau17[[#This Row],[2008-T1-MACROCENTRE]]/Tableau17[[#This Row],[2008-T1-MACROTOTALE]],"")</f>
        <v>0</v>
      </c>
      <c r="MX43" s="26">
        <f>IFERROR(Tableau17[[#This Row],[2008-T1-MACROGAUCHE]]/Tableau17[[#This Row],[2008-T1-MACROTOTALE]],"")</f>
        <v>0.4297872340425532</v>
      </c>
      <c r="MY43" s="26">
        <f>IFERROR(Tableau17[[#This Row],[2008-T1-MACROAUTRE]]/Tableau17[[#This Row],[2008-T1-MACROTOTALE]],"")</f>
        <v>0</v>
      </c>
      <c r="MZ43" s="26">
        <f>IFERROR(Tableau17[[#This Row],[2008-T2-MACROEXTRDROITE]]/Tableau17[[#This Row],[2008-T2-MACROTOTALE]],"")</f>
        <v>0</v>
      </c>
      <c r="NA43" s="26">
        <f>IFERROR(Tableau17[[#This Row],[2008-T2-MACRODROITE]]/Tableau17[[#This Row],[2008-T2-MACROTOTALE]],"")</f>
        <v>0.53866317169069466</v>
      </c>
      <c r="NB43" s="26">
        <f>IFERROR(Tableau17[[#This Row],[2008-T2-MACROCENTRE]]/Tableau17[[#This Row],[2008-T2-MACROTOTALE]],"")</f>
        <v>0</v>
      </c>
      <c r="NC43" s="26">
        <f>IFERROR(Tableau17[[#This Row],[2008-T2-MACROGAUCHE]]/Tableau17[[#This Row],[2008-T2-MACROTOTALE]],"")</f>
        <v>0.46133682830930539</v>
      </c>
      <c r="ND43" s="26">
        <f>IFERROR(Tableau17[[#This Row],[2008-T2-MACROAUTRE]]/Tableau17[[#This Row],[2008-T2-MACROTOTALE]],"")</f>
        <v>0</v>
      </c>
      <c r="NE43" s="26">
        <f>IFERROR(Tableau17[[#This Row],[2014-T1-MACROEXTRDROITE]]/Tableau17[[#This Row],[2014-T1-MACROTOTALE]],"")</f>
        <v>0.20151515151515151</v>
      </c>
      <c r="NF43" s="26">
        <f>IFERROR(Tableau17[[#This Row],[2014-T1-MACRODROITE]]/Tableau17[[#This Row],[2014-T1-MACROTOTALE]],"")</f>
        <v>0.48636363636363639</v>
      </c>
      <c r="NG43" s="26">
        <f>IFERROR(Tableau17[[#This Row],[2014-T1-MACROCENTRE]]/Tableau17[[#This Row],[2014-T1-MACROTOTALE]],"")</f>
        <v>9.0909090909090905E-3</v>
      </c>
      <c r="NH43" s="26">
        <f>IFERROR(Tableau17[[#This Row],[2014-T1-MACROGAUCHE]]/Tableau17[[#This Row],[2014-T1-MACROTOTALE]],"")</f>
        <v>0.30303030303030304</v>
      </c>
      <c r="NI43" s="26">
        <f>IFERROR(Tableau17[[#This Row],[2014-T1-MACROAUTRE]]/Tableau17[[#This Row],[2014-T1-MACROTOTALE]],"")</f>
        <v>0</v>
      </c>
      <c r="NJ43" s="26">
        <f>IFERROR(Tableau17[[#This Row],[2014-T2-MACROEXTRDROITE]]/Tableau17[[#This Row],[2014-T2-MACROTOTALE]],"")</f>
        <v>0.21745350500715308</v>
      </c>
      <c r="NK43" s="26">
        <f>IFERROR(Tableau17[[#This Row],[2014-T2-MACRODROITE]]/Tableau17[[#This Row],[2014-T2-MACROTOTALE]],"")</f>
        <v>0.50929899856938488</v>
      </c>
      <c r="NL43" s="26">
        <f>IFERROR(Tableau17[[#This Row],[2014-T2-MACROCENTRE]]/Tableau17[[#This Row],[2014-T2-MACROTOTALE]],"")</f>
        <v>0</v>
      </c>
      <c r="NM43" s="26">
        <f>IFERROR(Tableau17[[#This Row],[2014-T2-MACROGAUCHE]]/Tableau17[[#This Row],[2014-T2-MACROTOTALE]],"")</f>
        <v>0.27324749642346208</v>
      </c>
      <c r="NN43" s="26">
        <f>IFERROR(Tableau17[[#This Row],[2014-T2-MACROAUTRE]]/Tableau17[[#This Row],[2014-T2-MACROTOTALE]],"")</f>
        <v>0</v>
      </c>
      <c r="NO43" s="26">
        <f>IFERROR( Tableau17[[#This Row],[2015-T1-MACROEXTRDROITE]]/Tableau17[[#This Row],[2015-T1-MACROTOTALE]],"")</f>
        <v>0.3521897810218978</v>
      </c>
      <c r="NP43" s="26">
        <f>IFERROR(Tableau17[[#This Row],[2015-T1-MACRODROITE]]/Tableau17[[#This Row],[2015-T1-MACROTOTALE]],"")</f>
        <v>0.38868613138686131</v>
      </c>
      <c r="NQ43" s="26">
        <f>IFERROR(Tableau17[[#This Row],[2015-T1-MACROCENTRE]]/Tableau17[[#This Row],[2015-T1-MACROTOTALE]],"")</f>
        <v>2.1897810218978103E-2</v>
      </c>
      <c r="NR43" s="26">
        <f>IFERROR(Tableau17[[#This Row],[2015-T1-MACROGAUCHE]]/Tableau17[[#This Row],[2015-T1-MACROTOTALE]],"")</f>
        <v>0.23722627737226276</v>
      </c>
      <c r="NS43" s="26">
        <f>IFERROR(Tableau17[[#This Row],[2015-T1-MACROAUTRE]]/Tableau17[[#This Row],[2015-T1-MACROTOTALE]],"")</f>
        <v>0</v>
      </c>
      <c r="NT43" s="26">
        <f>IFERROR(Tableau17[[#This Row],[2015-T2-MACROEXTRDROITE]]/Tableau17[[#This Row],[2015-T2-MACROTOTALE]],"")</f>
        <v>0.39774859287054409</v>
      </c>
      <c r="NU43" s="26">
        <f>IFERROR(Tableau17[[#This Row],[2015-T2-MACRODROITE]]/Tableau17[[#This Row],[2015-T2-MACROTOTALE]],"")</f>
        <v>0.60225140712945591</v>
      </c>
      <c r="NV43" s="26">
        <f>IFERROR(Tableau17[[#This Row],[2015-T2-MACROCENTRE]]/Tableau17[[#This Row],[2015-T2-MACROTOTALE]],"")</f>
        <v>0</v>
      </c>
      <c r="NW43" s="26">
        <f>IFERROR(Tableau17[[#This Row],[2015-T2-MACROGAUCHE]]/Tableau17[[#This Row],[2015-T2-MACROTOTALE]],"")</f>
        <v>0</v>
      </c>
      <c r="NX43" s="26">
        <f>IFERROR(Tableau17[[#This Row],[2015-T2-MACROAUTRE]]/Tableau17[[#This Row],[2015-T2-MACROTOTALE]],"")</f>
        <v>0</v>
      </c>
      <c r="NY43" s="26">
        <f>IFERROR(Tableau17[[#This Row],[2017-T1-MACROEXTRDROITE]]/Tableau17[[#This Row],[2017-T1-MACROTOTALE]],"")</f>
        <v>0.31534391534391537</v>
      </c>
      <c r="NZ43" s="26">
        <f>IFERROR(Tableau17[[#This Row],[2017-T1-MACRODROITE]]/Tableau17[[#This Row],[2017-T1-MACROTOTALE]],"")</f>
        <v>0.22433862433862434</v>
      </c>
      <c r="OA43" s="26">
        <f>IFERROR(Tableau17[[#This Row],[2017-T1-MACROCENTRE]]/Tableau17[[#This Row],[2017-T1-MACROTOTALE]],"")</f>
        <v>0.2074074074074074</v>
      </c>
      <c r="OB43" s="26">
        <f>IFERROR(Tableau17[[#This Row],[2017-T1-MACROGAUCHE]]/Tableau17[[#This Row],[2017-T1-MACROTOTALE]],"")</f>
        <v>0.24656084656084656</v>
      </c>
      <c r="OC43" s="26">
        <f>IFERROR(Tableau17[[#This Row],[2017-T1-MACROAUTRE]]/Tableau17[[#This Row],[2017-T1-MACROTOTALE]],"")</f>
        <v>6.3492063492063492E-3</v>
      </c>
      <c r="OD43" s="26">
        <f>IFERROR(Tableau17[[#This Row],[2017-T2-MACROEXTRDROITE]]/Tableau17[[#This Row],[2017-T2-MACROTOTALE]],"")</f>
        <v>0.40996168582375481</v>
      </c>
      <c r="OE43" s="26">
        <f>IFERROR(Tableau17[[#This Row],[2017-T2-MACRODROITE]]/Tableau17[[#This Row],[2017-T2-MACROTOTALE]],"")</f>
        <v>0</v>
      </c>
      <c r="OF43" s="26">
        <f>IFERROR(Tableau17[[#This Row],[2017-T2-MACROCENTRE]]/Tableau17[[#This Row],[2017-T2-MACROTOTALE]],"")</f>
        <v>0.59003831417624519</v>
      </c>
      <c r="OG43" s="26">
        <f>IFERROR(Tableau17[[#This Row],[2017-T2-MACROGAUCHE]]/Tableau17[[#This Row],[2017-T2-MACROTOTALE]],"")</f>
        <v>0</v>
      </c>
      <c r="OH43" s="26">
        <f>IFERROR(Tableau17[[#This Row],[2017-T2-MACROAUTRE]]/Tableau17[[#This Row],[2017-T2-MACROTOTALE]],"")</f>
        <v>0</v>
      </c>
      <c r="OI43" s="26">
        <f>IFERROR(Tableau17[[#This Row],[2019-T1-MACROEXTRDROITE]]/Tableau17[[#This Row],[2019-T1-MACROTOTALE]],"")</f>
        <v>0.34083601286173631</v>
      </c>
      <c r="OJ43" s="26">
        <f>IFERROR(Tableau17[[#This Row],[2019-T1-MACRODROITE]]/Tableau17[[#This Row],[2019-T1-MACROTOTALE]],"")</f>
        <v>0.13665594855305466</v>
      </c>
      <c r="OK43" s="26">
        <f>IFERROR(Tableau17[[#This Row],[2019-T1-MACROCENTRE]]/Tableau17[[#This Row],[2019-T1-MACROTOTALE]],"")</f>
        <v>0.19614147909967847</v>
      </c>
      <c r="OL43" s="26">
        <f>IFERROR(Tableau17[[#This Row],[2019-T1-MACROGAUCHE]]/Tableau17[[#This Row],[2019-T1-MACROTOTALE]],"")</f>
        <v>0.27813504823151125</v>
      </c>
      <c r="OM43" s="26">
        <f>IFERROR(Tableau17[[#This Row],[2019-T1-MACROAUTRE]]/Tableau17[[#This Row],[2019-T1-MACROTOTALE]],"")</f>
        <v>4.8231511254019289E-2</v>
      </c>
      <c r="ON43" s="26">
        <f>IFERROR(Tableau17[[#This Row],[2020-T1-MACROEXTRDROITE]]/Tableau17[[#This Row],[2020-T1-MACROTOTALE]],"")</f>
        <v>0.20171673819742489</v>
      </c>
      <c r="OO43" s="26">
        <f>IFERROR(Tableau17[[#This Row],[2020-T1-MACRODROITE]]/Tableau17[[#This Row],[2020-T1-MACROTOTALE]],"")</f>
        <v>0.46781115879828328</v>
      </c>
      <c r="OP43" s="26">
        <f>IFERROR(Tableau17[[#This Row],[2020-T1-MACROCENTRE]]/Tableau17[[#This Row],[2020-T1-MACROTOTALE]],"")</f>
        <v>6.4377682403433473E-2</v>
      </c>
      <c r="OQ43" s="26">
        <f>IFERROR(Tableau17[[#This Row],[2020-T1-MACROGAUCHE]]/Tableau17[[#This Row],[2020-T1-MACROTOTALE]],"")</f>
        <v>0.26609442060085836</v>
      </c>
      <c r="OR43" s="26">
        <f>IFERROR(Tableau17[[#This Row],[2020-T1-MACROAUTRE]]/Tableau17[[#This Row],[2020-T1-MACROTOTALE]],"")</f>
        <v>0</v>
      </c>
      <c r="OS43" s="26">
        <f>IFERROR(Tableau17[[#This Row],[2017 (L)-T1-MACROEXTRDROITE]]/Tableau17[[#This Row],[2017 (L)-T1-MACROTOTALE]],"")</f>
        <v>0.2138047138047138</v>
      </c>
      <c r="OT43" s="26">
        <f>IFERROR(Tableau17[[#This Row],[2017 (L)-T1-MACRODROITE]]/Tableau17[[#This Row],[2017 (L)-T1-MACROTOTALE]],"")</f>
        <v>0.25420875420875422</v>
      </c>
      <c r="OU43" s="26">
        <f>IFERROR(Tableau17[[#This Row],[2017 (L)-T1-MACROCENTRE]]/Tableau17[[#This Row],[2017 (L)-T1-MACROTOTALE]],"")</f>
        <v>0.28114478114478114</v>
      </c>
      <c r="OV43" s="26">
        <f>IFERROR(Tableau17[[#This Row],[2017 (L)-T1-MACROGAUCHE]]/Tableau17[[#This Row],[2017 (L)-T1-MACROTOTALE]],"")</f>
        <v>0.24579124579124578</v>
      </c>
      <c r="OW43" s="26">
        <f>IFERROR(Tableau17[[#This Row],[2017 (L)-T1-MACROAUTRE]]/Tableau17[[#This Row],[2017 (L)-T1-MACROTOTALE]],"")</f>
        <v>5.0505050505050509E-3</v>
      </c>
      <c r="OX43" s="26">
        <f>IFERROR(Tableau17[[#This Row],[2017 (L)-T2-MACROEXTRDROITE]]/Tableau17[[#This Row],[2017 (L)-T2-MACROTOTALE]],"")</f>
        <v>0</v>
      </c>
      <c r="OY43" s="26">
        <f>IFERROR(Tableau17[[#This Row],[2017 (L)-T2-MACRODROITE]]/Tableau17[[#This Row],[2017 (L)-T2-MACROTOTALE]],"")</f>
        <v>0.5080831408775982</v>
      </c>
      <c r="OZ43" s="26">
        <f>IFERROR(Tableau17[[#This Row],[2017 (L)-T2-MACROCENTRE]]/Tableau17[[#This Row],[2017 (L)-T2-MACROTOTALE]],"")</f>
        <v>0.49191685912240185</v>
      </c>
      <c r="PA43" s="26">
        <f>IFERROR(Tableau17[[#This Row],[2017 (L)-T2-MACROGAUCHE]]/Tableau17[[#This Row],[2017 (L)-T2-MACROTOTALE]],"")</f>
        <v>0</v>
      </c>
      <c r="PB43" s="26">
        <f>IFERROR(Tableau17[[#This Row],[2017 (L)-T2-MACROAUTRE]]/Tableau17[[#This Row],[2017 (L)-T2-MACROTOTALE]],"")</f>
        <v>0</v>
      </c>
      <c r="PC43" s="26">
        <f>IFERROR(Tableau17[[#This Row],[2008_T1_PROCUS]]/Tableau17[[#This Row],[2008_T1_INSCRITS]],0)</f>
        <v>1.804123711340206E-2</v>
      </c>
      <c r="PD43" s="26">
        <f>IFERROR(Tableau17[[#This Row],[2008_T2_PROCUS]]/Tableau17[[#This Row],[2008_T2_INSCRITS]],0)</f>
        <v>1.804123711340206E-2</v>
      </c>
      <c r="PE43" s="26">
        <f>Tableau17[[#This Row],[2014_T1_PROCUS]]/Tableau17[[#This Row],[2014_T1_INSCRITS]]</f>
        <v>2.1238938053097345E-2</v>
      </c>
      <c r="PF43" s="26">
        <f>IFERROR(Tableau17[[#This Row],[2014_T2_PROCUS]]/Tableau17[[#This Row],[2014_T2_INSCRITS]],0)</f>
        <v>2.6548672566371681E-2</v>
      </c>
    </row>
    <row r="44" spans="1:422" hidden="1" x14ac:dyDescent="0.2">
      <c r="A44" s="1">
        <v>6</v>
      </c>
      <c r="B44" s="1" t="s">
        <v>441</v>
      </c>
      <c r="C44" s="1" t="s">
        <v>465</v>
      </c>
      <c r="D44" s="1" t="s">
        <v>465</v>
      </c>
      <c r="E44" s="1">
        <v>1271</v>
      </c>
      <c r="F44" s="1">
        <v>5.4623499999999998</v>
      </c>
      <c r="G44" s="1">
        <v>43.314725000000003</v>
      </c>
      <c r="H44" s="3">
        <v>1229</v>
      </c>
      <c r="I44" s="3">
        <v>330</v>
      </c>
      <c r="K44" s="1">
        <v>7</v>
      </c>
      <c r="L44" s="1">
        <v>38</v>
      </c>
      <c r="M44" s="1">
        <v>6</v>
      </c>
      <c r="P44" s="1">
        <v>126</v>
      </c>
      <c r="Q44" s="1">
        <v>50</v>
      </c>
      <c r="R44" s="1">
        <v>73</v>
      </c>
      <c r="S44" s="1">
        <v>49</v>
      </c>
      <c r="T44" s="1">
        <v>28</v>
      </c>
      <c r="U44" s="1">
        <v>377</v>
      </c>
      <c r="V44" s="1">
        <v>1131</v>
      </c>
      <c r="W44" s="1">
        <v>660</v>
      </c>
      <c r="X44" s="1">
        <v>24</v>
      </c>
      <c r="Y44" s="2">
        <v>0.58355438000000004</v>
      </c>
      <c r="Z44" s="1">
        <v>1131</v>
      </c>
      <c r="AA44" s="1">
        <v>710</v>
      </c>
      <c r="AB44" s="1">
        <v>27</v>
      </c>
      <c r="AC44" s="2">
        <v>0.62776304000000005</v>
      </c>
      <c r="AD44" s="1">
        <v>1229</v>
      </c>
      <c r="AE44" s="1">
        <v>387</v>
      </c>
      <c r="AF44" s="2">
        <v>0.31489014999999998</v>
      </c>
      <c r="AG44" s="1">
        <f t="shared" si="0"/>
        <v>330</v>
      </c>
      <c r="AH44" s="1">
        <v>1062</v>
      </c>
      <c r="AI44" s="1">
        <v>641</v>
      </c>
      <c r="AJ44" s="1">
        <v>22</v>
      </c>
      <c r="AK44" s="2">
        <v>0.60357815000000004</v>
      </c>
      <c r="AL44" s="1">
        <v>1062</v>
      </c>
      <c r="AM44" s="1">
        <v>692</v>
      </c>
      <c r="AN44" s="1">
        <v>26</v>
      </c>
      <c r="AO44" s="2">
        <v>0.65160074999999995</v>
      </c>
      <c r="AP44" s="1">
        <v>1131</v>
      </c>
      <c r="AQ44" s="1">
        <v>563</v>
      </c>
      <c r="AR44" s="2">
        <v>0.49778957000000001</v>
      </c>
      <c r="AS44" s="1">
        <v>1131</v>
      </c>
      <c r="AT44" s="1">
        <v>607</v>
      </c>
      <c r="AU44" s="2">
        <v>0.53669319000000004</v>
      </c>
      <c r="AV44" s="1">
        <v>1188</v>
      </c>
      <c r="AW44" s="1">
        <v>592</v>
      </c>
      <c r="AX44" s="2">
        <v>0.4983165</v>
      </c>
      <c r="AY44" s="1">
        <v>1188</v>
      </c>
      <c r="AZ44" s="1">
        <v>542</v>
      </c>
      <c r="BA44" s="2">
        <v>0.45622896000000002</v>
      </c>
      <c r="BB44" s="1">
        <v>1186</v>
      </c>
      <c r="BC44" s="1">
        <v>975</v>
      </c>
      <c r="BD44" s="2">
        <v>0.82209105999999998</v>
      </c>
      <c r="BE44" s="1">
        <v>1186</v>
      </c>
      <c r="BF44" s="1">
        <v>906</v>
      </c>
      <c r="BG44" s="2">
        <v>0.76391231000000004</v>
      </c>
      <c r="BH44" s="1">
        <v>1215</v>
      </c>
      <c r="BI44" s="1">
        <v>625</v>
      </c>
      <c r="BJ44" s="2">
        <v>0.51440328999999996</v>
      </c>
      <c r="BK44" s="1">
        <v>43</v>
      </c>
      <c r="BM44" s="1">
        <v>6</v>
      </c>
      <c r="BN44" s="1">
        <v>16</v>
      </c>
      <c r="BO44" s="1">
        <v>56</v>
      </c>
      <c r="BP44" s="1">
        <v>332</v>
      </c>
      <c r="BQ44" s="1">
        <v>181</v>
      </c>
      <c r="BR44" s="1">
        <v>634</v>
      </c>
      <c r="BU44" s="1">
        <v>452</v>
      </c>
      <c r="BV44" s="1">
        <v>227</v>
      </c>
      <c r="BW44" s="1">
        <v>679</v>
      </c>
      <c r="BY44" s="1">
        <v>99</v>
      </c>
      <c r="BZ44" s="1">
        <v>10</v>
      </c>
      <c r="CB44" s="1">
        <v>29</v>
      </c>
      <c r="CC44" s="1">
        <v>164</v>
      </c>
      <c r="CD44" s="1">
        <v>244</v>
      </c>
      <c r="CE44" s="1">
        <v>100</v>
      </c>
      <c r="CF44" s="1">
        <v>646</v>
      </c>
      <c r="CG44" s="1">
        <v>194</v>
      </c>
      <c r="CH44" s="1">
        <v>371</v>
      </c>
      <c r="CI44" s="1">
        <v>126</v>
      </c>
      <c r="CJ44" s="1">
        <v>691</v>
      </c>
      <c r="CK44" s="1">
        <v>21</v>
      </c>
      <c r="CL44" s="1">
        <v>24</v>
      </c>
      <c r="CO44" s="1">
        <v>29</v>
      </c>
      <c r="CP44" s="1">
        <v>209</v>
      </c>
      <c r="CT44" s="1">
        <v>186</v>
      </c>
      <c r="CU44" s="1">
        <v>81</v>
      </c>
      <c r="CW44" s="1">
        <v>550</v>
      </c>
      <c r="CY44" s="1">
        <v>235</v>
      </c>
      <c r="DA44" s="1">
        <v>337</v>
      </c>
      <c r="DC44" s="1">
        <v>572</v>
      </c>
      <c r="DD44" s="1">
        <v>16</v>
      </c>
      <c r="DE44" s="1">
        <v>10</v>
      </c>
      <c r="DF44" s="1">
        <v>4</v>
      </c>
      <c r="DG44" s="1">
        <v>0</v>
      </c>
      <c r="DH44" s="1">
        <v>0</v>
      </c>
      <c r="DI44" s="1">
        <v>14</v>
      </c>
      <c r="DJ44" s="1">
        <v>1</v>
      </c>
      <c r="DK44" s="1">
        <v>0</v>
      </c>
      <c r="DL44" s="1">
        <v>42</v>
      </c>
      <c r="DM44" s="1">
        <v>103</v>
      </c>
      <c r="DN44" s="1">
        <v>156</v>
      </c>
      <c r="DP44" s="1">
        <v>5</v>
      </c>
      <c r="DR44" s="1">
        <v>231</v>
      </c>
      <c r="DS44" s="1">
        <v>5</v>
      </c>
      <c r="DU44" s="1">
        <v>587</v>
      </c>
      <c r="DX44" s="1">
        <v>250</v>
      </c>
      <c r="DZ44" s="1">
        <v>258</v>
      </c>
      <c r="EA44" s="1">
        <v>508</v>
      </c>
      <c r="EB44" s="1">
        <v>5</v>
      </c>
      <c r="EC44" s="1">
        <v>5</v>
      </c>
      <c r="ED44" s="1">
        <v>1</v>
      </c>
      <c r="EE44" s="1">
        <v>44</v>
      </c>
      <c r="EF44" s="1">
        <v>306</v>
      </c>
      <c r="EG44" s="1">
        <v>24</v>
      </c>
      <c r="EH44" s="1">
        <v>3</v>
      </c>
      <c r="EI44" s="1">
        <v>246</v>
      </c>
      <c r="EJ44" s="1">
        <v>124</v>
      </c>
      <c r="EK44" s="1">
        <v>199</v>
      </c>
      <c r="EL44" s="1">
        <v>4</v>
      </c>
      <c r="EM44" s="1">
        <v>961</v>
      </c>
      <c r="EN44" s="1">
        <v>348</v>
      </c>
      <c r="EO44" s="1">
        <v>463</v>
      </c>
      <c r="EP44" s="1">
        <v>811</v>
      </c>
      <c r="EQ44" s="1">
        <v>0</v>
      </c>
      <c r="ER44" s="1">
        <v>1</v>
      </c>
      <c r="ES44" s="1">
        <v>2</v>
      </c>
      <c r="ET44" s="1">
        <v>20</v>
      </c>
      <c r="EU44" s="1">
        <v>0</v>
      </c>
      <c r="EV44" s="1">
        <v>163</v>
      </c>
      <c r="EW44" s="1">
        <v>75</v>
      </c>
      <c r="EX44" s="1">
        <v>1</v>
      </c>
      <c r="EY44" s="1">
        <v>11</v>
      </c>
      <c r="EZ44" s="1">
        <v>14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28</v>
      </c>
      <c r="FI44" s="1">
        <v>1</v>
      </c>
      <c r="FJ44" s="1">
        <v>13</v>
      </c>
      <c r="FK44" s="1">
        <v>8</v>
      </c>
      <c r="FL44" s="1">
        <v>0</v>
      </c>
      <c r="FM44" s="1">
        <v>72</v>
      </c>
      <c r="FN44" s="1">
        <v>10</v>
      </c>
      <c r="FO44" s="1">
        <v>1</v>
      </c>
      <c r="FP44" s="1">
        <v>178</v>
      </c>
      <c r="FQ44" s="1">
        <v>1</v>
      </c>
      <c r="FR44" s="1">
        <f>SUM(Tableau17[[#This Row],[2019-T1-ALEXANDRE Audric]:[2019-T1-MARIE Florie]])</f>
        <v>599</v>
      </c>
      <c r="FS44" s="1">
        <v>62</v>
      </c>
      <c r="FT44" s="1">
        <v>375</v>
      </c>
      <c r="FU44" s="1">
        <v>0</v>
      </c>
      <c r="FV44" s="1">
        <v>197</v>
      </c>
      <c r="FW44" s="1">
        <v>0</v>
      </c>
      <c r="FX44" s="1">
        <v>634</v>
      </c>
      <c r="FY44" s="1">
        <v>0</v>
      </c>
      <c r="FZ44" s="1">
        <v>452</v>
      </c>
      <c r="GA44" s="1">
        <v>0</v>
      </c>
      <c r="GB44" s="1">
        <v>227</v>
      </c>
      <c r="GC44" s="1">
        <v>0</v>
      </c>
      <c r="GD44" s="1">
        <v>679</v>
      </c>
      <c r="GE44" s="1">
        <v>164</v>
      </c>
      <c r="GF44" s="1">
        <v>343</v>
      </c>
      <c r="GG44" s="1">
        <v>0</v>
      </c>
      <c r="GH44" s="1">
        <v>139</v>
      </c>
      <c r="GI44" s="1">
        <v>0</v>
      </c>
      <c r="GJ44" s="1">
        <v>646</v>
      </c>
      <c r="GK44" s="1">
        <v>194</v>
      </c>
      <c r="GL44" s="1">
        <v>371</v>
      </c>
      <c r="GM44" s="1">
        <v>0</v>
      </c>
      <c r="GN44" s="1">
        <v>126</v>
      </c>
      <c r="GO44" s="1">
        <v>0</v>
      </c>
      <c r="GP44" s="1">
        <v>691</v>
      </c>
      <c r="GQ44" s="1">
        <v>233</v>
      </c>
      <c r="GR44" s="1">
        <v>186</v>
      </c>
      <c r="GS44" s="1">
        <v>0</v>
      </c>
      <c r="GT44" s="1">
        <v>110</v>
      </c>
      <c r="GU44" s="1">
        <v>21</v>
      </c>
      <c r="GV44" s="1">
        <v>550</v>
      </c>
      <c r="GW44" s="1">
        <v>235</v>
      </c>
      <c r="GX44" s="1">
        <v>337</v>
      </c>
      <c r="GY44" s="1">
        <v>0</v>
      </c>
      <c r="GZ44" s="1">
        <v>0</v>
      </c>
      <c r="HA44" s="1">
        <v>0</v>
      </c>
      <c r="HB44" s="1">
        <v>572</v>
      </c>
      <c r="HC44" s="1">
        <v>296</v>
      </c>
      <c r="HD44" s="1">
        <v>306</v>
      </c>
      <c r="HE44" s="1">
        <v>199</v>
      </c>
      <c r="HF44" s="1">
        <v>157</v>
      </c>
      <c r="HG44" s="1">
        <v>3</v>
      </c>
      <c r="HH44" s="1">
        <v>961</v>
      </c>
      <c r="HI44" s="1">
        <v>348</v>
      </c>
      <c r="HJ44" s="1">
        <v>0</v>
      </c>
      <c r="HK44" s="1">
        <v>463</v>
      </c>
      <c r="HL44" s="1">
        <v>0</v>
      </c>
      <c r="HM44" s="1">
        <v>0</v>
      </c>
      <c r="HN44" s="1">
        <v>811</v>
      </c>
      <c r="HO44" s="1">
        <v>195</v>
      </c>
      <c r="HP44" s="1">
        <v>85</v>
      </c>
      <c r="HQ44" s="1">
        <v>178</v>
      </c>
      <c r="HR44" s="1">
        <v>128</v>
      </c>
      <c r="HS44" s="1">
        <v>28</v>
      </c>
      <c r="HT44" s="1">
        <v>614</v>
      </c>
      <c r="HU44" s="1">
        <v>73</v>
      </c>
      <c r="HV44" s="1">
        <v>164</v>
      </c>
      <c r="HW44" s="1">
        <v>57</v>
      </c>
      <c r="HX44" s="1">
        <v>83</v>
      </c>
      <c r="HY44" s="1">
        <v>0</v>
      </c>
      <c r="HZ44" s="1">
        <v>377</v>
      </c>
      <c r="IA44" s="1">
        <v>108</v>
      </c>
      <c r="IB44" s="1">
        <v>156</v>
      </c>
      <c r="IC44" s="1">
        <v>231</v>
      </c>
      <c r="ID44" s="1">
        <v>82</v>
      </c>
      <c r="IE44" s="1">
        <v>10</v>
      </c>
      <c r="IF44" s="1">
        <v>587</v>
      </c>
      <c r="IG44" s="1">
        <v>0</v>
      </c>
      <c r="IH44" s="1">
        <v>250</v>
      </c>
      <c r="II44" s="1">
        <v>258</v>
      </c>
      <c r="IJ44" s="1">
        <v>0</v>
      </c>
      <c r="IK44" s="1">
        <v>0</v>
      </c>
      <c r="IL44" s="1">
        <v>508</v>
      </c>
      <c r="IM44" s="26">
        <f>IFERROR(Tableau17[[#This Row],[LDIV]]/Tableau17[[#This Row],[Total général]],"")</f>
        <v>0</v>
      </c>
      <c r="IN44" s="26">
        <f>IFERROR(Tableau17[[#This Row],[LDVC]]/Tableau17[[#This Row],[Total général]],"")</f>
        <v>1.8567639257294429E-2</v>
      </c>
      <c r="IO44" s="26">
        <f>IFERROR(Tableau17[[#This Row],[LDVD]]/Tableau17[[#This Row],[Total général]],"")</f>
        <v>0.10079575596816977</v>
      </c>
      <c r="IP44" s="26">
        <f>IFERROR(Tableau17[[#This Row],[LDVG]]/Tableau17[[#This Row],[Total général]],"")</f>
        <v>1.5915119363395226E-2</v>
      </c>
      <c r="IQ44" s="26">
        <f>IFERROR(Tableau17[[#This Row],[LEXD]]/Tableau17[[#This Row],[Total général]],"")</f>
        <v>0</v>
      </c>
      <c r="IR44" s="26">
        <f>IFERROR(Tableau17[[#This Row],[LEXG]]/Tableau17[[#This Row],[Total général]],"")</f>
        <v>0</v>
      </c>
      <c r="IS44" s="26">
        <f>IFERROR(Tableau17[[#This Row],[LLR]]/Tableau17[[#This Row],[Total général]],"")</f>
        <v>0.33421750663129973</v>
      </c>
      <c r="IT44" s="26">
        <f>IFERROR(Tableau17[[#This Row],[LREM]]/Tableau17[[#This Row],[Total général]],"")</f>
        <v>0.13262599469496023</v>
      </c>
      <c r="IU44" s="26">
        <f>IFERROR(Tableau17[[#This Row],[LRN]]/Tableau17[[#This Row],[Total général]],"")</f>
        <v>0.19363395225464192</v>
      </c>
      <c r="IV44" s="26">
        <f>IFERROR(Tableau17[[#This Row],[LUG]]/Tableau17[[#This Row],[Total général]],"")</f>
        <v>0.129973474801061</v>
      </c>
      <c r="IW44" s="26">
        <f>IFERROR(Tableau17[[#This Row],[LVEC]]/Tableau17[[#This Row],[Total général]],"")</f>
        <v>7.4270557029177717E-2</v>
      </c>
      <c r="IX44" s="26">
        <f>IFERROR(Tableau17[[#This Row],[2008-T1-LCMD]]/Tableau17[[#This Row],[2008-T1-TOTAL]],"")</f>
        <v>6.7823343848580436E-2</v>
      </c>
      <c r="IY44" s="26">
        <f>IFERROR(Tableau17[[#This Row],[2008-T1-LDVD]]/Tableau17[[#This Row],[2008-T1-TOTAL]],"")</f>
        <v>0</v>
      </c>
      <c r="IZ44" s="26">
        <f>IFERROR(Tableau17[[#This Row],[2008-T1-LEXD]]/Tableau17[[#This Row],[2008-T1-TOTAL]],"")</f>
        <v>9.4637223974763408E-3</v>
      </c>
      <c r="JA44" s="26">
        <f>IFERROR(Tableau17[[#This Row],[2008-T1-LEXG]]/Tableau17[[#This Row],[2008-T1-TOTAL]],"")</f>
        <v>2.5236593059936908E-2</v>
      </c>
      <c r="JB44" s="26">
        <f>IFERROR(Tableau17[[#This Row],[2008-T1-LFN]]/Tableau17[[#This Row],[2008-T1-TOTAL]],"")</f>
        <v>8.8328075709779186E-2</v>
      </c>
      <c r="JC44" s="26">
        <f>IFERROR(Tableau17[[#This Row],[2008-T1-LMAJ]]/Tableau17[[#This Row],[2008-T1-TOTAL]],"")</f>
        <v>0.52365930599369082</v>
      </c>
      <c r="JD44" s="26">
        <f>IFERROR(Tableau17[[#This Row],[2008-T1-LUG]]/Tableau17[[#This Row],[2008-T1-TOTAL]],"")</f>
        <v>0.28548895899053628</v>
      </c>
      <c r="JE44" s="26">
        <f>IFERROR(Tableau17[[#This Row],[2008-T2-LFN]]/Tableau17[[#This Row],[2008-T2-TOTAL]],"")</f>
        <v>0</v>
      </c>
      <c r="JF44" s="26">
        <f>IFERROR(Tableau17[[#This Row],[2008-T2-LGC]]/Tableau17[[#This Row],[2008-T2-TOTAL]],"")</f>
        <v>0</v>
      </c>
      <c r="JG44" s="26">
        <f>IFERROR(Tableau17[[#This Row],[2008-T2-LMAJ]]/Tableau17[[#This Row],[2008-T2-TOTAL]],"")</f>
        <v>0.66568483063328421</v>
      </c>
      <c r="JH44" s="26">
        <f>IFERROR(Tableau17[[#This Row],[2008-T2-LUG]]/Tableau17[[#This Row],[2008-T2-TOTAL]],"")</f>
        <v>0.33431516936671574</v>
      </c>
      <c r="JI44" s="26">
        <f>IFERROR(Tableau17[[#This Row],[2014-T1-LDIV]]/Tableau17[[#This Row],[2014-T1-TOTAL]],"")</f>
        <v>0</v>
      </c>
      <c r="JJ44" s="26">
        <f>IFERROR(Tableau17[[#This Row],[2014-T1-LDVD]]/Tableau17[[#This Row],[2014-T1-TOTAL]],"")</f>
        <v>0.15325077399380804</v>
      </c>
      <c r="JK44" s="26">
        <f>IFERROR(Tableau17[[#This Row],[2014-T1-LDVG]]/Tableau17[[#This Row],[2014-T1-TOTAL]],"")</f>
        <v>1.5479876160990712E-2</v>
      </c>
      <c r="JL44" s="26">
        <f>IFERROR(Tableau17[[#This Row],[2014-T1-LEXG]]/Tableau17[[#This Row],[2014-T1-TOTAL]],"")</f>
        <v>0</v>
      </c>
      <c r="JM44" s="26">
        <f>IFERROR(Tableau17[[#This Row],[2014-T1-LFG]]/Tableau17[[#This Row],[2014-T1-TOTAL]],"")</f>
        <v>4.4891640866873063E-2</v>
      </c>
      <c r="JN44" s="26">
        <f>IFERROR(Tableau17[[#This Row],[2014-T1-LFN]]/Tableau17[[#This Row],[2014-T1-TOTAL]],"")</f>
        <v>0.25386996904024767</v>
      </c>
      <c r="JO44" s="26">
        <f>IFERROR(Tableau17[[#This Row],[2014-T1-LUD]]/Tableau17[[#This Row],[2014-T1-TOTAL]],"")</f>
        <v>0.37770897832817335</v>
      </c>
      <c r="JP44" s="26">
        <f>IFERROR(Tableau17[[#This Row],[2014-T1-LUG]]/Tableau17[[#This Row],[2014-T1-TOTAL]],"")</f>
        <v>0.15479876160990713</v>
      </c>
      <c r="JQ44" s="26">
        <f>IFERROR(Tableau17[[#This Row],[2014-T2-LFN]]/Tableau17[[#This Row],[2014-T2-TOTAL]],"")</f>
        <v>0.28075253256150506</v>
      </c>
      <c r="JR44" s="26">
        <f>IFERROR(Tableau17[[#This Row],[2014-T2-LUD]]/Tableau17[[#This Row],[2014-T2-TOTAL]],"")</f>
        <v>0.5369030390738061</v>
      </c>
      <c r="JS44" s="26">
        <f>IFERROR(Tableau17[[#This Row],[2014-T2-LUG]]/Tableau17[[#This Row],[2014-T2-TOTAL]],"")</f>
        <v>0.18234442836468887</v>
      </c>
      <c r="JT44" s="26">
        <f>IFERROR(Tableau17[[#This Row],[2015-T1-BC-DIV]]/Tableau17[[#This Row],[2015-T1-TOTAL]],"")</f>
        <v>3.8181818181818185E-2</v>
      </c>
      <c r="JU44" s="26">
        <f>IFERROR(Tableau17[[#This Row],[2015-T1-BC-DLF]]/Tableau17[[#This Row],[2015-T1-TOTAL]],"")</f>
        <v>4.363636363636364E-2</v>
      </c>
      <c r="JV44" s="26">
        <f>IFERROR(Tableau17[[#This Row],[2015-T1-BC-DVD]]/Tableau17[[#This Row],[2015-T1-TOTAL]],"")</f>
        <v>0</v>
      </c>
      <c r="JW44" s="26">
        <f>IFERROR(Tableau17[[#This Row],[2015-T1-BC-DVG]]/Tableau17[[#This Row],[2015-T1-TOTAL]],"")</f>
        <v>0</v>
      </c>
      <c r="JX44" s="26">
        <f>IFERROR(Tableau17[[#This Row],[2015-T1-BC-FG]]/Tableau17[[#This Row],[2015-T1-TOTAL]],"")</f>
        <v>5.2727272727272727E-2</v>
      </c>
      <c r="JY44" s="26">
        <f>IFERROR(Tableau17[[#This Row],[2015-T1-BC-FN]]/Tableau17[[#This Row],[2015-T1-TOTAL]],"")</f>
        <v>0.38</v>
      </c>
      <c r="JZ44" s="26">
        <f>IFERROR(Tableau17[[#This Row],[2015-T1-BC-MDM]]/Tableau17[[#This Row],[2015-T1-TOTAL]],"")</f>
        <v>0</v>
      </c>
      <c r="KA44" s="26">
        <f>IFERROR(Tableau17[[#This Row],[2015-T1-BC-RDG]]/Tableau17[[#This Row],[2015-T1-TOTAL]],"")</f>
        <v>0</v>
      </c>
      <c r="KB44" s="26">
        <f>IFERROR(Tableau17[[#This Row],[2015-T1-BC-SOC]]/Tableau17[[#This Row],[2015-T1-TOTAL]],"")</f>
        <v>0</v>
      </c>
      <c r="KC44" s="26">
        <f>IFERROR(Tableau17[[#This Row],[2015-T1-BC-UD]]/Tableau17[[#This Row],[2015-T1-TOTAL]],"")</f>
        <v>0.33818181818181819</v>
      </c>
      <c r="KD44" s="26">
        <f>IFERROR(Tableau17[[#This Row],[2015-T1-BC-UG]]/Tableau17[[#This Row],[2015-T1-TOTAL]],"")</f>
        <v>0.14727272727272728</v>
      </c>
      <c r="KE44" s="26">
        <f>IFERROR(Tableau17[[#This Row],[2015-T1-BC-VEC]]/Tableau17[[#This Row],[2015-T1-TOTAL]],"")</f>
        <v>0</v>
      </c>
      <c r="KF44" s="26">
        <f>IFERROR(Tableau17[[#This Row],[2015-T2-BC-DVG]]/Tableau17[[#This Row],[2015-T2-TOTAL]],"")</f>
        <v>0</v>
      </c>
      <c r="KG44" s="26">
        <f>IFERROR(Tableau17[[#This Row],[2015-T2-BC-FN]]/Tableau17[[#This Row],[2015-T2-TOTAL]],"")</f>
        <v>0.41083916083916083</v>
      </c>
      <c r="KH44" s="26">
        <f>IFERROR(Tableau17[[#This Row],[2015-T2-BC-SOC]]/Tableau17[[#This Row],[2015-T2-TOTAL]],"")</f>
        <v>0</v>
      </c>
      <c r="KI44" s="26">
        <f>IFERROR(Tableau17[[#This Row],[2015-T2-BC-UD]]/Tableau17[[#This Row],[2015-T2-TOTAL]],"")</f>
        <v>0.58916083916083917</v>
      </c>
      <c r="KJ44" s="26">
        <f>IFERROR(Tableau17[[#This Row],[2015-T2-BC-UG]]/Tableau17[[#This Row],[2015-T2-TOTAL]],"")</f>
        <v>0</v>
      </c>
      <c r="KK44" s="26">
        <f>IFERROR(Tableau17[[#This Row],[2017 (L)-T1-COM]]/Tableau17[[#This Row],[2017 (L)-T1-TOTAL]],"")</f>
        <v>2.7257240204429302E-2</v>
      </c>
      <c r="KL44" s="26">
        <f>IFERROR(Tableau17[[#This Row],[2017 (L)-T1-DIV]]/Tableau17[[#This Row],[2017 (L)-T1-TOTAL]],"")</f>
        <v>1.7035775127768313E-2</v>
      </c>
      <c r="KM44" s="26">
        <f>IFERROR(Tableau17[[#This Row],[2017 (L)-T1-DLF]]/Tableau17[[#This Row],[2017 (L)-T1-TOTAL]],"")</f>
        <v>6.8143100511073255E-3</v>
      </c>
      <c r="KN44" s="26">
        <f>IFERROR(Tableau17[[#This Row],[2017 (L)-T1-DVD]]/Tableau17[[#This Row],[2017 (L)-T1-TOTAL]],"")</f>
        <v>0</v>
      </c>
      <c r="KO44" s="26">
        <f>IFERROR(Tableau17[[#This Row],[2017 (L)-T1-DVG]]/Tableau17[[#This Row],[2017 (L)-T1-TOTAL]],"")</f>
        <v>0</v>
      </c>
      <c r="KP44" s="26">
        <f>IFERROR(Tableau17[[#This Row],[2017 (L)-T1-ECO]]/Tableau17[[#This Row],[2017 (L)-T1-TOTAL]],"")</f>
        <v>2.385008517887564E-2</v>
      </c>
      <c r="KQ44" s="26">
        <f>IFERROR(Tableau17[[#This Row],[2017 (L)-T1-EXD]]/Tableau17[[#This Row],[2017 (L)-T1-TOTAL]],"")</f>
        <v>1.7035775127768314E-3</v>
      </c>
      <c r="KR44" s="26">
        <f>IFERROR(Tableau17[[#This Row],[2017 (L)-T1-EXG]]/Tableau17[[#This Row],[2017 (L)-T1-TOTAL]],"")</f>
        <v>0</v>
      </c>
      <c r="KS44" s="26">
        <f>IFERROR(Tableau17[[#This Row],[2017 (L)-T1-FI]]/Tableau17[[#This Row],[2017 (L)-T1-TOTAL]],"")</f>
        <v>7.1550255536626917E-2</v>
      </c>
      <c r="KT44" s="26">
        <f>IFERROR(Tableau17[[#This Row],[2017 (L)-T1-FN]]/Tableau17[[#This Row],[2017 (L)-T1-TOTAL]],"")</f>
        <v>0.17546848381601363</v>
      </c>
      <c r="KU44" s="26">
        <f>IFERROR(Tableau17[[#This Row],[2017 (L)-T1-LR]]/Tableau17[[#This Row],[2017 (L)-T1-TOTAL]],"")</f>
        <v>0.26575809199318567</v>
      </c>
      <c r="KV44" s="26">
        <f>IFERROR(Tableau17[[#This Row],[2017 (L)-T1-MDM]]/Tableau17[[#This Row],[2017 (L)-T1-TOTAL]],"")</f>
        <v>0</v>
      </c>
      <c r="KW44" s="26">
        <f>IFERROR(Tableau17[[#This Row],[2017 (L)-T1-RDG]]/Tableau17[[#This Row],[2017 (L)-T1-TOTAL]],"")</f>
        <v>8.5178875638841564E-3</v>
      </c>
      <c r="KX44" s="26">
        <f>IFERROR(Tableau17[[#This Row],[2017 (L)-T1-REG]]/Tableau17[[#This Row],[2017 (L)-T1-TOTAL]],"")</f>
        <v>0</v>
      </c>
      <c r="KY44" s="26">
        <f>IFERROR(Tableau17[[#This Row],[2017 (L)-T1-REM]]/Tableau17[[#This Row],[2017 (L)-T1-TOTAL]],"")</f>
        <v>0.39352640545144801</v>
      </c>
      <c r="KZ44" s="26">
        <f>IFERROR(Tableau17[[#This Row],[2017 (L)-T1-SOC]]/Tableau17[[#This Row],[2017 (L)-T1-TOTAL]],"")</f>
        <v>8.5178875638841564E-3</v>
      </c>
      <c r="LA44" s="26">
        <f>IFERROR(Tableau17[[#This Row],[2017 (L)-T1-UDI]]/Tableau17[[#This Row],[2017 (L)-T1-TOTAL]],"")</f>
        <v>0</v>
      </c>
      <c r="LB44" s="26">
        <f>IFERROR(Tableau17[[#This Row],[2017 (L)-T2-FI]]/Tableau17[[#This Row],[2017 (L)-T2-TOTAL]],"")</f>
        <v>0</v>
      </c>
      <c r="LC44" s="26">
        <f>IFERROR(Tableau17[[#This Row],[2017 (L)-T2-FN]]/Tableau17[[#This Row],[2017 (L)-T2-TOTAL]],"")</f>
        <v>0</v>
      </c>
      <c r="LD44" s="26">
        <f>IFERROR(Tableau17[[#This Row],[2017 (L)-T2-LR]]/Tableau17[[#This Row],[2017 (L)-T2-TOTAL]],"")</f>
        <v>0.49212598425196852</v>
      </c>
      <c r="LE44" s="26">
        <f>IFERROR(Tableau17[[#This Row],[2017 (L)-T2-MDM]]/Tableau17[[#This Row],[2017 (L)-T2-TOTAL]],"")</f>
        <v>0</v>
      </c>
      <c r="LF44" s="26">
        <f>IFERROR(Tableau17[[#This Row],[2017 (L)-T2-REM]]/Tableau17[[#This Row],[2017 (L)-T2-TOTAL]],"")</f>
        <v>0.50787401574803148</v>
      </c>
      <c r="LG44" s="26">
        <f>IFERROR(Tableau17[[#This Row],[2017-T1-ARTHAUD Nathalie]]/Tableau17[[#This Row],[2017-T1-TOTAL]],"")</f>
        <v>5.2029136316337149E-3</v>
      </c>
      <c r="LH44" s="26">
        <f>IFERROR(Tableau17[[#This Row],[2017-T1-ASSELINEAU Fran]]/Tableau17[[#This Row],[2017-T1-TOTAL]],"")</f>
        <v>5.2029136316337149E-3</v>
      </c>
      <c r="LI44" s="26">
        <f>IFERROR(Tableau17[[#This Row],[2017-T1-CHEMINADE Jacques]]/Tableau17[[#This Row],[2017-T1-TOTAL]],"")</f>
        <v>1.0405827263267431E-3</v>
      </c>
      <c r="LJ44" s="26">
        <f>IFERROR(Tableau17[[#This Row],[2017-T1-DUPONT-AIGNAN Nicolas]]/Tableau17[[#This Row],[2017-T1-TOTAL]],"")</f>
        <v>4.5785639958376693E-2</v>
      </c>
      <c r="LK44" s="26">
        <f>IFERROR(Tableau17[[#This Row],[2017-T1-FILLON Fran]]/Tableau17[[#This Row],[2017-T1-TOTAL]],"")</f>
        <v>0.31841831425598333</v>
      </c>
      <c r="LL44" s="26">
        <f>IFERROR(Tableau17[[#This Row],[2017-T1-HAMON Beno]]/Tableau17[[#This Row],[2017-T1-TOTAL]],"")</f>
        <v>2.497398543184183E-2</v>
      </c>
      <c r="LM44" s="26">
        <f>IFERROR(Tableau17[[#This Row],[2017-T1-LASSALLE Jean]]/Tableau17[[#This Row],[2017-T1-TOTAL]],"")</f>
        <v>3.1217481789802288E-3</v>
      </c>
      <c r="LN44" s="26">
        <f>IFERROR(Tableau17[[#This Row],[2017-T1-LE PEN Marine]]/Tableau17[[#This Row],[2017-T1-TOTAL]],"")</f>
        <v>0.25598335067637878</v>
      </c>
      <c r="LO44" s="26">
        <f>IFERROR(Tableau17[[#This Row],[2017-T1-M Jean-Luc]]/Tableau17[[#This Row],[2017-T1-TOTAL]],"")</f>
        <v>0.12903225806451613</v>
      </c>
      <c r="LP44" s="26">
        <f>IFERROR(Tableau17[[#This Row],[2017-T1-MACRON Emmanuel]]/Tableau17[[#This Row],[2017-T1-TOTAL]],"")</f>
        <v>0.20707596253902186</v>
      </c>
      <c r="LQ44" s="26">
        <f>IFERROR(Tableau17[[#This Row],[2017-T1-POUTOU Philippe]]/Tableau17[[#This Row],[2017-T1-TOTAL]],"")</f>
        <v>4.1623309053069723E-3</v>
      </c>
      <c r="LR44" s="26">
        <f>IFERROR(Tableau17[[#This Row],[2017-T2-LE PEN Marine]]/Tableau17[[#This Row],[2017-T2-TOTAL]],"")</f>
        <v>0.42909987669543775</v>
      </c>
      <c r="LS44" s="26">
        <f>IFERROR(Tableau17[[#This Row],[2017-T2-MACRON Emmanuel]]/Tableau17[[#This Row],[2017-T2-TOTAL]],"")</f>
        <v>0.5709001233045623</v>
      </c>
      <c r="LT44" s="26">
        <f>IFERROR(Tableau17[[#This Row],[2019-T1-ALEXANDRE Audric]]/Tableau17[[#This Row],[2019-T1-TOTAL]],"")</f>
        <v>0</v>
      </c>
      <c r="LU44" s="26">
        <f>IFERROR(Tableau17[[#This Row],[2019-T1-ARTHAUD Nathalie]]/Tableau17[[#This Row],[2019-T1-TOTAL]],"")</f>
        <v>1.6694490818030051E-3</v>
      </c>
      <c r="LV44" s="26">
        <f>IFERROR(Tableau17[[#This Row],[2019-T1-ASSELINEAU François]]/Tableau17[[#This Row],[2019-T1-TOTAL]],"")</f>
        <v>3.3388981636060101E-3</v>
      </c>
      <c r="LW44" s="26">
        <f>IFERROR(Tableau17[[#This Row],[2019-T1-AUBRY Manon]]/Tableau17[[#This Row],[2019-T1-TOTAL]],"")</f>
        <v>3.3388981636060099E-2</v>
      </c>
      <c r="LX44" s="26">
        <f>IFERROR(Tableau17[[#This Row],[2019-T1-AZERGUI Nagib]]/Tableau17[[#This Row],[2019-T1-TOTAL]],"")</f>
        <v>0</v>
      </c>
      <c r="LY44" s="26">
        <f>IFERROR(Tableau17[[#This Row],[2019-T1-BARDELLA Jordan]]/Tableau17[[#This Row],[2019-T1-TOTAL]],"")</f>
        <v>0.27212020033388984</v>
      </c>
      <c r="LZ44" s="26">
        <f>IFERROR(Tableau17[[#This Row],[2019-T1-BELLAMY François-Xavier]]/Tableau17[[#This Row],[2019-T1-TOTAL]],"")</f>
        <v>0.12520868113522537</v>
      </c>
      <c r="MA44" s="26">
        <f>IFERROR(Tableau17[[#This Row],[2019-T1-BIDOU Olivier]]/Tableau17[[#This Row],[2019-T1-TOTAL]],"")</f>
        <v>1.6694490818030051E-3</v>
      </c>
      <c r="MB44" s="26">
        <f>IFERROR(Tableau17[[#This Row],[2019-T1-BOURG Dominique]]/Tableau17[[#This Row],[2019-T1-TOTAL]],"")</f>
        <v>1.8363939899833055E-2</v>
      </c>
      <c r="MC44" s="26">
        <f>IFERROR(Tableau17[[#This Row],[2019-T1-BROSSAT Ian]]/Tableau17[[#This Row],[2019-T1-TOTAL]],"")</f>
        <v>2.337228714524207E-2</v>
      </c>
      <c r="MD44" s="26">
        <f>IFERROR(Tableau17[[#This Row],[2019-T1-CAILLAUD Sophie]]/Tableau17[[#This Row],[2019-T1-TOTAL]],"")</f>
        <v>0</v>
      </c>
      <c r="ME44" s="26">
        <f>IFERROR(Tableau17[[#This Row],[2019-T1-CAMUS Renaud]]/Tableau17[[#This Row],[2019-T1-TOTAL]],"")</f>
        <v>0</v>
      </c>
      <c r="MF44" s="26">
        <f>IFERROR(Tableau17[[#This Row],[2019-T1-CHALENÇON Christophe]]/Tableau17[[#This Row],[2019-T1-TOTAL]],"")</f>
        <v>0</v>
      </c>
      <c r="MG44" s="26">
        <f>IFERROR(Tableau17[[#This Row],[2019-T1-CORBET Cathy Denise Ginette]]/Tableau17[[#This Row],[2019-T1-TOTAL]],"")</f>
        <v>0</v>
      </c>
      <c r="MH44" s="26">
        <f>IFERROR(Tableau17[[#This Row],[2019-T1-DE PREVOISIN Robert]]/Tableau17[[#This Row],[2019-T1-TOTAL]],"")</f>
        <v>0</v>
      </c>
      <c r="MI44" s="26">
        <f>IFERROR(Tableau17[[#This Row],[2019-T1-DELFEL Thérèse]]/Tableau17[[#This Row],[2019-T1-TOTAL]],"")</f>
        <v>0</v>
      </c>
      <c r="MJ44" s="26">
        <f>IFERROR(Tableau17[[#This Row],[2019-T1-DIEUMEGARD Pierre]]/Tableau17[[#This Row],[2019-T1-TOTAL]],"")</f>
        <v>0</v>
      </c>
      <c r="MK44" s="26">
        <f>IFERROR(Tableau17[[#This Row],[2019-T1-DUPONT-AIGNAN Nicolas]]/Tableau17[[#This Row],[2019-T1-TOTAL]],"")</f>
        <v>4.6744574290484141E-2</v>
      </c>
      <c r="ML44" s="26">
        <f>IFERROR(Tableau17[[#This Row],[2019-T1-GERNIGON Yves]]/Tableau17[[#This Row],[2019-T1-TOTAL]],"")</f>
        <v>1.6694490818030051E-3</v>
      </c>
      <c r="MM44" s="26">
        <f>IFERROR(Tableau17[[#This Row],[2019-T1-GLUCKSMANN Raphaël]]/Tableau17[[#This Row],[2019-T1-TOTAL]],"")</f>
        <v>2.1702838063439065E-2</v>
      </c>
      <c r="MN44" s="26">
        <f>IFERROR(Tableau17[[#This Row],[2019-T1-HAMON Benoît]]/Tableau17[[#This Row],[2019-T1-TOTAL]],"")</f>
        <v>1.335559265442404E-2</v>
      </c>
      <c r="MO44" s="26">
        <f>IFERROR(Tableau17[[#This Row],[2019-T1-HELGEN Gilles]]/Tableau17[[#This Row],[2019-T1-TOTAL]],"")</f>
        <v>0</v>
      </c>
      <c r="MP44" s="26">
        <f>IFERROR(Tableau17[[#This Row],[2019-T1-JADOT Yannick]]/Tableau17[[#This Row],[2019-T1-TOTAL]],"")</f>
        <v>0.12020033388981637</v>
      </c>
      <c r="MQ44" s="26">
        <f>IFERROR(Tableau17[[#This Row],[2019-T1-LAGARDE Jean-Christophe]]/Tableau17[[#This Row],[2019-T1-TOTAL]],"")</f>
        <v>1.6694490818030049E-2</v>
      </c>
      <c r="MR44" s="26">
        <f>IFERROR(Tableau17[[#This Row],[2019-T1-LALANNE Francis]]/Tableau17[[#This Row],[2019-T1-TOTAL]],"")</f>
        <v>1.6694490818030051E-3</v>
      </c>
      <c r="MS44" s="26">
        <f>IFERROR(Tableau17[[#This Row],[2019-T1-LOISEAU Nathalie]]/Tableau17[[#This Row],[2019-T1-TOTAL]],"")</f>
        <v>0.29716193656093487</v>
      </c>
      <c r="MT44" s="26">
        <f>IFERROR(Tableau17[[#This Row],[2019-T1-MARIE Florie]]/Tableau17[[#This Row],[2019-T1-TOTAL]],"")</f>
        <v>1.6694490818030051E-3</v>
      </c>
      <c r="MU44" s="26">
        <f>IFERROR(Tableau17[[#This Row],[2008-T1-MACROEXTRDROITE]]/Tableau17[[#This Row],[2008-T1-MACROTOTALE]],"")</f>
        <v>9.7791798107255523E-2</v>
      </c>
      <c r="MV44" s="26">
        <f>IFERROR(Tableau17[[#This Row],[2008-T1-MACRODROITE]]/Tableau17[[#This Row],[2008-T1-MACROTOTALE]],"")</f>
        <v>0.59148264984227128</v>
      </c>
      <c r="MW44" s="26">
        <f>IFERROR(Tableau17[[#This Row],[2008-T1-MACROCENTRE]]/Tableau17[[#This Row],[2008-T1-MACROTOTALE]],"")</f>
        <v>0</v>
      </c>
      <c r="MX44" s="26">
        <f>IFERROR(Tableau17[[#This Row],[2008-T1-MACROGAUCHE]]/Tableau17[[#This Row],[2008-T1-MACROTOTALE]],"")</f>
        <v>0.3107255520504732</v>
      </c>
      <c r="MY44" s="26">
        <f>IFERROR(Tableau17[[#This Row],[2008-T1-MACROAUTRE]]/Tableau17[[#This Row],[2008-T1-MACROTOTALE]],"")</f>
        <v>0</v>
      </c>
      <c r="MZ44" s="26">
        <f>IFERROR(Tableau17[[#This Row],[2008-T2-MACROEXTRDROITE]]/Tableau17[[#This Row],[2008-T2-MACROTOTALE]],"")</f>
        <v>0</v>
      </c>
      <c r="NA44" s="26">
        <f>IFERROR(Tableau17[[#This Row],[2008-T2-MACRODROITE]]/Tableau17[[#This Row],[2008-T2-MACROTOTALE]],"")</f>
        <v>0.66568483063328421</v>
      </c>
      <c r="NB44" s="26">
        <f>IFERROR(Tableau17[[#This Row],[2008-T2-MACROCENTRE]]/Tableau17[[#This Row],[2008-T2-MACROTOTALE]],"")</f>
        <v>0</v>
      </c>
      <c r="NC44" s="26">
        <f>IFERROR(Tableau17[[#This Row],[2008-T2-MACROGAUCHE]]/Tableau17[[#This Row],[2008-T2-MACROTOTALE]],"")</f>
        <v>0.33431516936671574</v>
      </c>
      <c r="ND44" s="26">
        <f>IFERROR(Tableau17[[#This Row],[2008-T2-MACROAUTRE]]/Tableau17[[#This Row],[2008-T2-MACROTOTALE]],"")</f>
        <v>0</v>
      </c>
      <c r="NE44" s="26">
        <f>IFERROR(Tableau17[[#This Row],[2014-T1-MACROEXTRDROITE]]/Tableau17[[#This Row],[2014-T1-MACROTOTALE]],"")</f>
        <v>0.25386996904024767</v>
      </c>
      <c r="NF44" s="26">
        <f>IFERROR(Tableau17[[#This Row],[2014-T1-MACRODROITE]]/Tableau17[[#This Row],[2014-T1-MACROTOTALE]],"")</f>
        <v>0.53095975232198145</v>
      </c>
      <c r="NG44" s="26">
        <f>IFERROR(Tableau17[[#This Row],[2014-T1-MACROCENTRE]]/Tableau17[[#This Row],[2014-T1-MACROTOTALE]],"")</f>
        <v>0</v>
      </c>
      <c r="NH44" s="26">
        <f>IFERROR(Tableau17[[#This Row],[2014-T1-MACROGAUCHE]]/Tableau17[[#This Row],[2014-T1-MACROTOTALE]],"")</f>
        <v>0.21517027863777088</v>
      </c>
      <c r="NI44" s="26">
        <f>IFERROR(Tableau17[[#This Row],[2014-T1-MACROAUTRE]]/Tableau17[[#This Row],[2014-T1-MACROTOTALE]],"")</f>
        <v>0</v>
      </c>
      <c r="NJ44" s="26">
        <f>IFERROR(Tableau17[[#This Row],[2014-T2-MACROEXTRDROITE]]/Tableau17[[#This Row],[2014-T2-MACROTOTALE]],"")</f>
        <v>0.28075253256150506</v>
      </c>
      <c r="NK44" s="26">
        <f>IFERROR(Tableau17[[#This Row],[2014-T2-MACRODROITE]]/Tableau17[[#This Row],[2014-T2-MACROTOTALE]],"")</f>
        <v>0.5369030390738061</v>
      </c>
      <c r="NL44" s="26">
        <f>IFERROR(Tableau17[[#This Row],[2014-T2-MACROCENTRE]]/Tableau17[[#This Row],[2014-T2-MACROTOTALE]],"")</f>
        <v>0</v>
      </c>
      <c r="NM44" s="26">
        <f>IFERROR(Tableau17[[#This Row],[2014-T2-MACROGAUCHE]]/Tableau17[[#This Row],[2014-T2-MACROTOTALE]],"")</f>
        <v>0.18234442836468887</v>
      </c>
      <c r="NN44" s="26">
        <f>IFERROR(Tableau17[[#This Row],[2014-T2-MACROAUTRE]]/Tableau17[[#This Row],[2014-T2-MACROTOTALE]],"")</f>
        <v>0</v>
      </c>
      <c r="NO44" s="26">
        <f>IFERROR( Tableau17[[#This Row],[2015-T1-MACROEXTRDROITE]]/Tableau17[[#This Row],[2015-T1-MACROTOTALE]],"")</f>
        <v>0.42363636363636364</v>
      </c>
      <c r="NP44" s="26">
        <f>IFERROR(Tableau17[[#This Row],[2015-T1-MACRODROITE]]/Tableau17[[#This Row],[2015-T1-MACROTOTALE]],"")</f>
        <v>0.33818181818181819</v>
      </c>
      <c r="NQ44" s="26">
        <f>IFERROR(Tableau17[[#This Row],[2015-T1-MACROCENTRE]]/Tableau17[[#This Row],[2015-T1-MACROTOTALE]],"")</f>
        <v>0</v>
      </c>
      <c r="NR44" s="26">
        <f>IFERROR(Tableau17[[#This Row],[2015-T1-MACROGAUCHE]]/Tableau17[[#This Row],[2015-T1-MACROTOTALE]],"")</f>
        <v>0.2</v>
      </c>
      <c r="NS44" s="26">
        <f>IFERROR(Tableau17[[#This Row],[2015-T1-MACROAUTRE]]/Tableau17[[#This Row],[2015-T1-MACROTOTALE]],"")</f>
        <v>3.8181818181818185E-2</v>
      </c>
      <c r="NT44" s="26">
        <f>IFERROR(Tableau17[[#This Row],[2015-T2-MACROEXTRDROITE]]/Tableau17[[#This Row],[2015-T2-MACROTOTALE]],"")</f>
        <v>0.41083916083916083</v>
      </c>
      <c r="NU44" s="26">
        <f>IFERROR(Tableau17[[#This Row],[2015-T2-MACRODROITE]]/Tableau17[[#This Row],[2015-T2-MACROTOTALE]],"")</f>
        <v>0.58916083916083917</v>
      </c>
      <c r="NV44" s="26">
        <f>IFERROR(Tableau17[[#This Row],[2015-T2-MACROCENTRE]]/Tableau17[[#This Row],[2015-T2-MACROTOTALE]],"")</f>
        <v>0</v>
      </c>
      <c r="NW44" s="26">
        <f>IFERROR(Tableau17[[#This Row],[2015-T2-MACROGAUCHE]]/Tableau17[[#This Row],[2015-T2-MACROTOTALE]],"")</f>
        <v>0</v>
      </c>
      <c r="NX44" s="26">
        <f>IFERROR(Tableau17[[#This Row],[2015-T2-MACROAUTRE]]/Tableau17[[#This Row],[2015-T2-MACROTOTALE]],"")</f>
        <v>0</v>
      </c>
      <c r="NY44" s="26">
        <f>IFERROR(Tableau17[[#This Row],[2017-T1-MACROEXTRDROITE]]/Tableau17[[#This Row],[2017-T1-MACROTOTALE]],"")</f>
        <v>0.30801248699271594</v>
      </c>
      <c r="NZ44" s="26">
        <f>IFERROR(Tableau17[[#This Row],[2017-T1-MACRODROITE]]/Tableau17[[#This Row],[2017-T1-MACROTOTALE]],"")</f>
        <v>0.31841831425598333</v>
      </c>
      <c r="OA44" s="26">
        <f>IFERROR(Tableau17[[#This Row],[2017-T1-MACROCENTRE]]/Tableau17[[#This Row],[2017-T1-MACROTOTALE]],"")</f>
        <v>0.20707596253902186</v>
      </c>
      <c r="OB44" s="26">
        <f>IFERROR(Tableau17[[#This Row],[2017-T1-MACROGAUCHE]]/Tableau17[[#This Row],[2017-T1-MACROTOTALE]],"")</f>
        <v>0.16337148803329865</v>
      </c>
      <c r="OC44" s="26">
        <f>IFERROR(Tableau17[[#This Row],[2017-T1-MACROAUTRE]]/Tableau17[[#This Row],[2017-T1-MACROTOTALE]],"")</f>
        <v>3.1217481789802288E-3</v>
      </c>
      <c r="OD44" s="26">
        <f>IFERROR(Tableau17[[#This Row],[2017-T2-MACROEXTRDROITE]]/Tableau17[[#This Row],[2017-T2-MACROTOTALE]],"")</f>
        <v>0.42909987669543775</v>
      </c>
      <c r="OE44" s="26">
        <f>IFERROR(Tableau17[[#This Row],[2017-T2-MACRODROITE]]/Tableau17[[#This Row],[2017-T2-MACROTOTALE]],"")</f>
        <v>0</v>
      </c>
      <c r="OF44" s="26">
        <f>IFERROR(Tableau17[[#This Row],[2017-T2-MACROCENTRE]]/Tableau17[[#This Row],[2017-T2-MACROTOTALE]],"")</f>
        <v>0.5709001233045623</v>
      </c>
      <c r="OG44" s="26">
        <f>IFERROR(Tableau17[[#This Row],[2017-T2-MACROGAUCHE]]/Tableau17[[#This Row],[2017-T2-MACROTOTALE]],"")</f>
        <v>0</v>
      </c>
      <c r="OH44" s="26">
        <f>IFERROR(Tableau17[[#This Row],[2017-T2-MACROAUTRE]]/Tableau17[[#This Row],[2017-T2-MACROTOTALE]],"")</f>
        <v>0</v>
      </c>
      <c r="OI44" s="26">
        <f>IFERROR(Tableau17[[#This Row],[2019-T1-MACROEXTRDROITE]]/Tableau17[[#This Row],[2019-T1-MACROTOTALE]],"")</f>
        <v>0.31758957654723124</v>
      </c>
      <c r="OJ44" s="26">
        <f>IFERROR(Tableau17[[#This Row],[2019-T1-MACRODROITE]]/Tableau17[[#This Row],[2019-T1-MACROTOTALE]],"")</f>
        <v>0.13843648208469056</v>
      </c>
      <c r="OK44" s="26">
        <f>IFERROR(Tableau17[[#This Row],[2019-T1-MACROCENTRE]]/Tableau17[[#This Row],[2019-T1-MACROTOTALE]],"")</f>
        <v>0.28990228013029318</v>
      </c>
      <c r="OL44" s="26">
        <f>IFERROR(Tableau17[[#This Row],[2019-T1-MACROGAUCHE]]/Tableau17[[#This Row],[2019-T1-MACROTOTALE]],"")</f>
        <v>0.20846905537459284</v>
      </c>
      <c r="OM44" s="26">
        <f>IFERROR(Tableau17[[#This Row],[2019-T1-MACROAUTRE]]/Tableau17[[#This Row],[2019-T1-MACROTOTALE]],"")</f>
        <v>4.5602605863192182E-2</v>
      </c>
      <c r="ON44" s="26">
        <f>IFERROR(Tableau17[[#This Row],[2020-T1-MACROEXTRDROITE]]/Tableau17[[#This Row],[2020-T1-MACROTOTALE]],"")</f>
        <v>0.19363395225464192</v>
      </c>
      <c r="OO44" s="26">
        <f>IFERROR(Tableau17[[#This Row],[2020-T1-MACRODROITE]]/Tableau17[[#This Row],[2020-T1-MACROTOTALE]],"")</f>
        <v>0.43501326259946949</v>
      </c>
      <c r="OP44" s="26">
        <f>IFERROR(Tableau17[[#This Row],[2020-T1-MACROCENTRE]]/Tableau17[[#This Row],[2020-T1-MACROTOTALE]],"")</f>
        <v>0.15119363395225463</v>
      </c>
      <c r="OQ44" s="26">
        <f>IFERROR(Tableau17[[#This Row],[2020-T1-MACROGAUCHE]]/Tableau17[[#This Row],[2020-T1-MACROTOTALE]],"")</f>
        <v>0.22015915119363394</v>
      </c>
      <c r="OR44" s="26">
        <f>IFERROR(Tableau17[[#This Row],[2020-T1-MACROAUTRE]]/Tableau17[[#This Row],[2020-T1-MACROTOTALE]],"")</f>
        <v>0</v>
      </c>
      <c r="OS44" s="26">
        <f>IFERROR(Tableau17[[#This Row],[2017 (L)-T1-MACROEXTRDROITE]]/Tableau17[[#This Row],[2017 (L)-T1-MACROTOTALE]],"")</f>
        <v>0.18398637137989779</v>
      </c>
      <c r="OT44" s="26">
        <f>IFERROR(Tableau17[[#This Row],[2017 (L)-T1-MACRODROITE]]/Tableau17[[#This Row],[2017 (L)-T1-MACROTOTALE]],"")</f>
        <v>0.26575809199318567</v>
      </c>
      <c r="OU44" s="26">
        <f>IFERROR(Tableau17[[#This Row],[2017 (L)-T1-MACROCENTRE]]/Tableau17[[#This Row],[2017 (L)-T1-MACROTOTALE]],"")</f>
        <v>0.39352640545144801</v>
      </c>
      <c r="OV44" s="26">
        <f>IFERROR(Tableau17[[#This Row],[2017 (L)-T1-MACROGAUCHE]]/Tableau17[[#This Row],[2017 (L)-T1-MACROTOTALE]],"")</f>
        <v>0.13969335604770017</v>
      </c>
      <c r="OW44" s="26">
        <f>IFERROR(Tableau17[[#This Row],[2017 (L)-T1-MACROAUTRE]]/Tableau17[[#This Row],[2017 (L)-T1-MACROTOTALE]],"")</f>
        <v>1.7035775127768313E-2</v>
      </c>
      <c r="OX44" s="26">
        <f>IFERROR(Tableau17[[#This Row],[2017 (L)-T2-MACROEXTRDROITE]]/Tableau17[[#This Row],[2017 (L)-T2-MACROTOTALE]],"")</f>
        <v>0</v>
      </c>
      <c r="OY44" s="26">
        <f>IFERROR(Tableau17[[#This Row],[2017 (L)-T2-MACRODROITE]]/Tableau17[[#This Row],[2017 (L)-T2-MACROTOTALE]],"")</f>
        <v>0.49212598425196852</v>
      </c>
      <c r="OZ44" s="26">
        <f>IFERROR(Tableau17[[#This Row],[2017 (L)-T2-MACROCENTRE]]/Tableau17[[#This Row],[2017 (L)-T2-MACROTOTALE]],"")</f>
        <v>0.50787401574803148</v>
      </c>
      <c r="PA44" s="26">
        <f>IFERROR(Tableau17[[#This Row],[2017 (L)-T2-MACROGAUCHE]]/Tableau17[[#This Row],[2017 (L)-T2-MACROTOTALE]],"")</f>
        <v>0</v>
      </c>
      <c r="PB44" s="26">
        <f>IFERROR(Tableau17[[#This Row],[2017 (L)-T2-MACROAUTRE]]/Tableau17[[#This Row],[2017 (L)-T2-MACROTOTALE]],"")</f>
        <v>0</v>
      </c>
      <c r="PC44" s="26">
        <f>IFERROR(Tableau17[[#This Row],[2008_T1_PROCUS]]/Tableau17[[#This Row],[2008_T1_INSCRITS]],0)</f>
        <v>2.0715630885122412E-2</v>
      </c>
      <c r="PD44" s="26">
        <f>IFERROR(Tableau17[[#This Row],[2008_T2_PROCUS]]/Tableau17[[#This Row],[2008_T2_INSCRITS]],0)</f>
        <v>2.4482109227871938E-2</v>
      </c>
      <c r="PE44" s="26">
        <f>Tableau17[[#This Row],[2014_T1_PROCUS]]/Tableau17[[#This Row],[2014_T1_INSCRITS]]</f>
        <v>2.1220159151193633E-2</v>
      </c>
      <c r="PF44" s="26">
        <f>IFERROR(Tableau17[[#This Row],[2014_T2_PROCUS]]/Tableau17[[#This Row],[2014_T2_INSCRITS]],0)</f>
        <v>2.3872679045092837E-2</v>
      </c>
    </row>
    <row r="45" spans="1:422" hidden="1" x14ac:dyDescent="0.2">
      <c r="A45" s="1">
        <v>1</v>
      </c>
      <c r="B45" s="1" t="s">
        <v>243</v>
      </c>
      <c r="C45" s="1" t="s">
        <v>247</v>
      </c>
      <c r="D45" s="1" t="s">
        <v>247</v>
      </c>
      <c r="E45" s="1">
        <v>125</v>
      </c>
      <c r="F45" s="1">
        <v>5.3723590000000003</v>
      </c>
      <c r="G45" s="1">
        <v>43.293478</v>
      </c>
      <c r="H45" s="3">
        <v>796</v>
      </c>
      <c r="I45" s="3">
        <v>137</v>
      </c>
      <c r="L45" s="1">
        <v>9</v>
      </c>
      <c r="M45" s="1">
        <v>7</v>
      </c>
      <c r="N45" s="1">
        <v>1</v>
      </c>
      <c r="P45" s="1">
        <v>59</v>
      </c>
      <c r="Q45" s="1">
        <v>47</v>
      </c>
      <c r="R45" s="1">
        <v>32</v>
      </c>
      <c r="S45" s="1">
        <v>111</v>
      </c>
      <c r="T45" s="1">
        <v>32</v>
      </c>
      <c r="U45" s="1">
        <v>298</v>
      </c>
      <c r="V45" s="1">
        <v>803</v>
      </c>
      <c r="W45" s="1">
        <v>449</v>
      </c>
      <c r="X45" s="1">
        <v>17</v>
      </c>
      <c r="Y45" s="2">
        <v>0.55915318000000003</v>
      </c>
      <c r="Z45" s="1">
        <v>803</v>
      </c>
      <c r="AA45" s="1">
        <v>469</v>
      </c>
      <c r="AB45" s="1">
        <v>17</v>
      </c>
      <c r="AC45" s="2">
        <v>0.58405978000000003</v>
      </c>
      <c r="AD45" s="1">
        <v>796</v>
      </c>
      <c r="AE45" s="1">
        <v>308</v>
      </c>
      <c r="AF45" s="2">
        <v>0.38693466999999998</v>
      </c>
      <c r="AG45" s="1">
        <f t="shared" si="0"/>
        <v>137</v>
      </c>
      <c r="AH45" s="1">
        <v>895</v>
      </c>
      <c r="AI45" s="1">
        <v>542</v>
      </c>
      <c r="AJ45" s="1">
        <v>12</v>
      </c>
      <c r="AK45" s="2">
        <v>0.60558659000000004</v>
      </c>
      <c r="AL45" s="1">
        <v>894</v>
      </c>
      <c r="AM45" s="1">
        <v>582</v>
      </c>
      <c r="AN45" s="1">
        <v>19</v>
      </c>
      <c r="AO45" s="2">
        <v>0.65100670999999999</v>
      </c>
      <c r="AP45" s="1">
        <v>803</v>
      </c>
      <c r="AQ45" s="1">
        <v>354</v>
      </c>
      <c r="AR45" s="2">
        <v>0.44084681999999997</v>
      </c>
      <c r="AS45" s="1">
        <v>803</v>
      </c>
      <c r="AT45" s="1">
        <v>369</v>
      </c>
      <c r="AU45" s="2">
        <v>0.45952676999999997</v>
      </c>
      <c r="AV45" s="1">
        <v>807</v>
      </c>
      <c r="AW45" s="1">
        <v>395</v>
      </c>
      <c r="AX45" s="2">
        <v>0.48946716000000001</v>
      </c>
      <c r="AY45" s="1">
        <v>807</v>
      </c>
      <c r="AZ45" s="1">
        <v>362</v>
      </c>
      <c r="BA45" s="2">
        <v>0.44857497000000002</v>
      </c>
      <c r="BB45" s="1">
        <v>808</v>
      </c>
      <c r="BC45" s="1">
        <v>619</v>
      </c>
      <c r="BD45" s="2">
        <v>0.76608911000000002</v>
      </c>
      <c r="BE45" s="1">
        <v>808</v>
      </c>
      <c r="BF45" s="1">
        <v>559</v>
      </c>
      <c r="BG45" s="2">
        <v>0.69183167999999995</v>
      </c>
      <c r="BH45" s="1">
        <v>786</v>
      </c>
      <c r="BI45" s="1">
        <v>389</v>
      </c>
      <c r="BJ45" s="2">
        <v>0.49491094000000002</v>
      </c>
      <c r="BK45" s="1">
        <v>37</v>
      </c>
      <c r="BL45" s="1">
        <v>1</v>
      </c>
      <c r="BN45" s="1">
        <v>35</v>
      </c>
      <c r="BO45" s="1">
        <v>20</v>
      </c>
      <c r="BP45" s="1">
        <v>221</v>
      </c>
      <c r="BQ45" s="1">
        <v>215</v>
      </c>
      <c r="BR45" s="1">
        <v>529</v>
      </c>
      <c r="BT45" s="1">
        <v>284</v>
      </c>
      <c r="BU45" s="1">
        <v>288</v>
      </c>
      <c r="BW45" s="1">
        <v>572</v>
      </c>
      <c r="BX45" s="1">
        <v>12</v>
      </c>
      <c r="BZ45" s="1">
        <v>32</v>
      </c>
      <c r="CA45" s="1">
        <v>0</v>
      </c>
      <c r="CB45" s="1">
        <v>48</v>
      </c>
      <c r="CC45" s="1">
        <v>50</v>
      </c>
      <c r="CD45" s="1">
        <v>166</v>
      </c>
      <c r="CE45" s="1">
        <v>131</v>
      </c>
      <c r="CF45" s="1">
        <v>439</v>
      </c>
      <c r="CG45" s="1">
        <v>48</v>
      </c>
      <c r="CH45" s="1">
        <v>206</v>
      </c>
      <c r="CI45" s="1">
        <v>196</v>
      </c>
      <c r="CJ45" s="1">
        <v>450</v>
      </c>
      <c r="CK45" s="1">
        <v>16</v>
      </c>
      <c r="CL45" s="1">
        <v>7</v>
      </c>
      <c r="CM45" s="1">
        <v>1</v>
      </c>
      <c r="CN45" s="1">
        <v>30</v>
      </c>
      <c r="CO45" s="1">
        <v>37</v>
      </c>
      <c r="CP45" s="1">
        <v>60</v>
      </c>
      <c r="CQ45" s="1">
        <v>11</v>
      </c>
      <c r="CT45" s="1">
        <v>94</v>
      </c>
      <c r="CU45" s="1">
        <v>88</v>
      </c>
      <c r="CW45" s="1">
        <v>344</v>
      </c>
      <c r="CY45" s="1">
        <v>102</v>
      </c>
      <c r="DB45" s="1">
        <v>213</v>
      </c>
      <c r="DC45" s="1">
        <v>315</v>
      </c>
      <c r="DE45" s="1">
        <v>8</v>
      </c>
      <c r="DF45" s="1">
        <v>4</v>
      </c>
      <c r="DG45" s="1">
        <v>0</v>
      </c>
      <c r="DH45" s="1">
        <v>5</v>
      </c>
      <c r="DI45" s="1">
        <v>4</v>
      </c>
      <c r="DJ45" s="1">
        <v>3</v>
      </c>
      <c r="DK45" s="1">
        <v>1</v>
      </c>
      <c r="DL45" s="1">
        <v>79</v>
      </c>
      <c r="DM45" s="1">
        <v>29</v>
      </c>
      <c r="DN45" s="1">
        <v>60</v>
      </c>
      <c r="DQ45" s="1">
        <v>1</v>
      </c>
      <c r="DR45" s="1">
        <v>157</v>
      </c>
      <c r="DS45" s="1">
        <v>37</v>
      </c>
      <c r="DU45" s="1">
        <v>388</v>
      </c>
      <c r="DV45" s="1">
        <v>122</v>
      </c>
      <c r="DZ45" s="1">
        <v>215</v>
      </c>
      <c r="EA45" s="1">
        <v>337</v>
      </c>
      <c r="EB45" s="1">
        <v>5</v>
      </c>
      <c r="EC45" s="1">
        <v>4</v>
      </c>
      <c r="ED45" s="1">
        <v>1</v>
      </c>
      <c r="EE45" s="1">
        <v>14</v>
      </c>
      <c r="EF45" s="1">
        <v>143</v>
      </c>
      <c r="EG45" s="1">
        <v>47</v>
      </c>
      <c r="EH45" s="1">
        <v>7</v>
      </c>
      <c r="EI45" s="1">
        <v>64</v>
      </c>
      <c r="EJ45" s="1">
        <v>140</v>
      </c>
      <c r="EK45" s="1">
        <v>175</v>
      </c>
      <c r="EL45" s="1">
        <v>13</v>
      </c>
      <c r="EM45" s="1">
        <v>613</v>
      </c>
      <c r="EN45" s="1">
        <v>75</v>
      </c>
      <c r="EO45" s="1">
        <v>443</v>
      </c>
      <c r="EP45" s="1">
        <v>518</v>
      </c>
      <c r="EQ45" s="1">
        <v>0</v>
      </c>
      <c r="ER45" s="1">
        <v>2</v>
      </c>
      <c r="ES45" s="1">
        <v>2</v>
      </c>
      <c r="ET45" s="1">
        <v>27</v>
      </c>
      <c r="EU45" s="1">
        <v>2</v>
      </c>
      <c r="EV45" s="1">
        <v>40</v>
      </c>
      <c r="EW45" s="1">
        <v>30</v>
      </c>
      <c r="EX45" s="1">
        <v>0</v>
      </c>
      <c r="EY45" s="1">
        <v>4</v>
      </c>
      <c r="EZ45" s="1">
        <v>12</v>
      </c>
      <c r="FA45" s="1">
        <v>0</v>
      </c>
      <c r="FB45" s="1">
        <v>0</v>
      </c>
      <c r="FC45" s="1">
        <v>0</v>
      </c>
      <c r="FD45" s="1">
        <v>0</v>
      </c>
      <c r="FE45" s="1">
        <v>0</v>
      </c>
      <c r="FF45" s="1">
        <v>0</v>
      </c>
      <c r="FG45" s="1">
        <v>2</v>
      </c>
      <c r="FH45" s="1">
        <v>2</v>
      </c>
      <c r="FI45" s="1">
        <v>1</v>
      </c>
      <c r="FJ45" s="1">
        <v>23</v>
      </c>
      <c r="FK45" s="1">
        <v>18</v>
      </c>
      <c r="FL45" s="1">
        <v>0</v>
      </c>
      <c r="FM45" s="1">
        <v>77</v>
      </c>
      <c r="FN45" s="1">
        <v>7</v>
      </c>
      <c r="FO45" s="1">
        <v>0</v>
      </c>
      <c r="FP45" s="1">
        <v>130</v>
      </c>
      <c r="FQ45" s="1">
        <v>0</v>
      </c>
      <c r="FR45" s="1">
        <f>SUM(Tableau17[[#This Row],[2019-T1-ALEXANDRE Audric]:[2019-T1-MARIE Florie]])</f>
        <v>379</v>
      </c>
      <c r="FS45" s="1">
        <v>20</v>
      </c>
      <c r="FT45" s="1">
        <v>259</v>
      </c>
      <c r="FU45" s="1">
        <v>0</v>
      </c>
      <c r="FV45" s="1">
        <v>250</v>
      </c>
      <c r="FW45" s="1">
        <v>0</v>
      </c>
      <c r="FX45" s="1">
        <v>529</v>
      </c>
      <c r="FY45" s="1">
        <v>0</v>
      </c>
      <c r="FZ45" s="1">
        <v>288</v>
      </c>
      <c r="GA45" s="1">
        <v>0</v>
      </c>
      <c r="GB45" s="1">
        <v>284</v>
      </c>
      <c r="GC45" s="1">
        <v>0</v>
      </c>
      <c r="GD45" s="1">
        <v>572</v>
      </c>
      <c r="GE45" s="1">
        <v>50</v>
      </c>
      <c r="GF45" s="1">
        <v>166</v>
      </c>
      <c r="GG45" s="1">
        <v>12</v>
      </c>
      <c r="GH45" s="1">
        <v>211</v>
      </c>
      <c r="GI45" s="1">
        <v>0</v>
      </c>
      <c r="GJ45" s="1">
        <v>439</v>
      </c>
      <c r="GK45" s="1">
        <v>48</v>
      </c>
      <c r="GL45" s="1">
        <v>206</v>
      </c>
      <c r="GM45" s="1">
        <v>0</v>
      </c>
      <c r="GN45" s="1">
        <v>196</v>
      </c>
      <c r="GO45" s="1">
        <v>0</v>
      </c>
      <c r="GP45" s="1">
        <v>450</v>
      </c>
      <c r="GQ45" s="1">
        <v>67</v>
      </c>
      <c r="GR45" s="1">
        <v>95</v>
      </c>
      <c r="GS45" s="1">
        <v>11</v>
      </c>
      <c r="GT45" s="1">
        <v>155</v>
      </c>
      <c r="GU45" s="1">
        <v>16</v>
      </c>
      <c r="GV45" s="1">
        <v>344</v>
      </c>
      <c r="GW45" s="1">
        <v>102</v>
      </c>
      <c r="GX45" s="1">
        <v>0</v>
      </c>
      <c r="GY45" s="1">
        <v>0</v>
      </c>
      <c r="GZ45" s="1">
        <v>213</v>
      </c>
      <c r="HA45" s="1">
        <v>0</v>
      </c>
      <c r="HB45" s="1">
        <v>315</v>
      </c>
      <c r="HC45" s="1">
        <v>83</v>
      </c>
      <c r="HD45" s="1">
        <v>143</v>
      </c>
      <c r="HE45" s="1">
        <v>175</v>
      </c>
      <c r="HF45" s="1">
        <v>205</v>
      </c>
      <c r="HG45" s="1">
        <v>7</v>
      </c>
      <c r="HH45" s="1">
        <v>613</v>
      </c>
      <c r="HI45" s="1">
        <v>75</v>
      </c>
      <c r="HJ45" s="1">
        <v>0</v>
      </c>
      <c r="HK45" s="1">
        <v>443</v>
      </c>
      <c r="HL45" s="1">
        <v>0</v>
      </c>
      <c r="HM45" s="1">
        <v>0</v>
      </c>
      <c r="HN45" s="1">
        <v>518</v>
      </c>
      <c r="HO45" s="1">
        <v>44</v>
      </c>
      <c r="HP45" s="1">
        <v>37</v>
      </c>
      <c r="HQ45" s="1">
        <v>130</v>
      </c>
      <c r="HR45" s="1">
        <v>159</v>
      </c>
      <c r="HS45" s="1">
        <v>11</v>
      </c>
      <c r="HT45" s="1">
        <v>381</v>
      </c>
      <c r="HU45" s="1">
        <v>33</v>
      </c>
      <c r="HV45" s="1">
        <v>68</v>
      </c>
      <c r="HW45" s="1">
        <v>47</v>
      </c>
      <c r="HX45" s="1">
        <v>150</v>
      </c>
      <c r="HY45" s="1">
        <v>0</v>
      </c>
      <c r="HZ45" s="1">
        <v>298</v>
      </c>
      <c r="IA45" s="1">
        <v>36</v>
      </c>
      <c r="IB45" s="1">
        <v>60</v>
      </c>
      <c r="IC45" s="1">
        <v>157</v>
      </c>
      <c r="ID45" s="1">
        <v>126</v>
      </c>
      <c r="IE45" s="1">
        <v>9</v>
      </c>
      <c r="IF45" s="1">
        <v>388</v>
      </c>
      <c r="IG45" s="1">
        <v>0</v>
      </c>
      <c r="IH45" s="1">
        <v>0</v>
      </c>
      <c r="II45" s="1">
        <v>215</v>
      </c>
      <c r="IJ45" s="1">
        <v>122</v>
      </c>
      <c r="IK45" s="1">
        <v>0</v>
      </c>
      <c r="IL45" s="1">
        <v>337</v>
      </c>
      <c r="IM45" s="26">
        <f>IFERROR(Tableau17[[#This Row],[LDIV]]/Tableau17[[#This Row],[Total général]],"")</f>
        <v>0</v>
      </c>
      <c r="IN45" s="26">
        <f>IFERROR(Tableau17[[#This Row],[LDVC]]/Tableau17[[#This Row],[Total général]],"")</f>
        <v>0</v>
      </c>
      <c r="IO45" s="26">
        <f>IFERROR(Tableau17[[#This Row],[LDVD]]/Tableau17[[#This Row],[Total général]],"")</f>
        <v>3.0201342281879196E-2</v>
      </c>
      <c r="IP45" s="26">
        <f>IFERROR(Tableau17[[#This Row],[LDVG]]/Tableau17[[#This Row],[Total général]],"")</f>
        <v>2.3489932885906041E-2</v>
      </c>
      <c r="IQ45" s="26">
        <f>IFERROR(Tableau17[[#This Row],[LEXD]]/Tableau17[[#This Row],[Total général]],"")</f>
        <v>3.3557046979865771E-3</v>
      </c>
      <c r="IR45" s="26">
        <f>IFERROR(Tableau17[[#This Row],[LEXG]]/Tableau17[[#This Row],[Total général]],"")</f>
        <v>0</v>
      </c>
      <c r="IS45" s="26">
        <f>IFERROR(Tableau17[[#This Row],[LLR]]/Tableau17[[#This Row],[Total général]],"")</f>
        <v>0.19798657718120805</v>
      </c>
      <c r="IT45" s="26">
        <f>IFERROR(Tableau17[[#This Row],[LREM]]/Tableau17[[#This Row],[Total général]],"")</f>
        <v>0.15771812080536912</v>
      </c>
      <c r="IU45" s="26">
        <f>IFERROR(Tableau17[[#This Row],[LRN]]/Tableau17[[#This Row],[Total général]],"")</f>
        <v>0.10738255033557047</v>
      </c>
      <c r="IV45" s="26">
        <f>IFERROR(Tableau17[[#This Row],[LUG]]/Tableau17[[#This Row],[Total général]],"")</f>
        <v>0.37248322147651008</v>
      </c>
      <c r="IW45" s="26">
        <f>IFERROR(Tableau17[[#This Row],[LVEC]]/Tableau17[[#This Row],[Total général]],"")</f>
        <v>0.10738255033557047</v>
      </c>
      <c r="IX45" s="26">
        <f>IFERROR(Tableau17[[#This Row],[2008-T1-LCMD]]/Tableau17[[#This Row],[2008-T1-TOTAL]],"")</f>
        <v>6.9943289224952743E-2</v>
      </c>
      <c r="IY45" s="26">
        <f>IFERROR(Tableau17[[#This Row],[2008-T1-LDVD]]/Tableau17[[#This Row],[2008-T1-TOTAL]],"")</f>
        <v>1.890359168241966E-3</v>
      </c>
      <c r="IZ45" s="26">
        <f>IFERROR(Tableau17[[#This Row],[2008-T1-LEXD]]/Tableau17[[#This Row],[2008-T1-TOTAL]],"")</f>
        <v>0</v>
      </c>
      <c r="JA45" s="26">
        <f>IFERROR(Tableau17[[#This Row],[2008-T1-LEXG]]/Tableau17[[#This Row],[2008-T1-TOTAL]],"")</f>
        <v>6.6162570888468802E-2</v>
      </c>
      <c r="JB45" s="26">
        <f>IFERROR(Tableau17[[#This Row],[2008-T1-LFN]]/Tableau17[[#This Row],[2008-T1-TOTAL]],"")</f>
        <v>3.780718336483932E-2</v>
      </c>
      <c r="JC45" s="26">
        <f>IFERROR(Tableau17[[#This Row],[2008-T1-LMAJ]]/Tableau17[[#This Row],[2008-T1-TOTAL]],"")</f>
        <v>0.41776937618147447</v>
      </c>
      <c r="JD45" s="26">
        <f>IFERROR(Tableau17[[#This Row],[2008-T1-LUG]]/Tableau17[[#This Row],[2008-T1-TOTAL]],"")</f>
        <v>0.40642722117202268</v>
      </c>
      <c r="JE45" s="26">
        <f>IFERROR(Tableau17[[#This Row],[2008-T2-LFN]]/Tableau17[[#This Row],[2008-T2-TOTAL]],"")</f>
        <v>0</v>
      </c>
      <c r="JF45" s="26">
        <f>IFERROR(Tableau17[[#This Row],[2008-T2-LGC]]/Tableau17[[#This Row],[2008-T2-TOTAL]],"")</f>
        <v>0.49650349650349651</v>
      </c>
      <c r="JG45" s="26">
        <f>IFERROR(Tableau17[[#This Row],[2008-T2-LMAJ]]/Tableau17[[#This Row],[2008-T2-TOTAL]],"")</f>
        <v>0.50349650349650354</v>
      </c>
      <c r="JH45" s="26">
        <f>IFERROR(Tableau17[[#This Row],[2008-T2-LUG]]/Tableau17[[#This Row],[2008-T2-TOTAL]],"")</f>
        <v>0</v>
      </c>
      <c r="JI45" s="26">
        <f>IFERROR(Tableau17[[#This Row],[2014-T1-LDIV]]/Tableau17[[#This Row],[2014-T1-TOTAL]],"")</f>
        <v>2.7334851936218679E-2</v>
      </c>
      <c r="JJ45" s="26">
        <f>IFERROR(Tableau17[[#This Row],[2014-T1-LDVD]]/Tableau17[[#This Row],[2014-T1-TOTAL]],"")</f>
        <v>0</v>
      </c>
      <c r="JK45" s="26">
        <f>IFERROR(Tableau17[[#This Row],[2014-T1-LDVG]]/Tableau17[[#This Row],[2014-T1-TOTAL]],"")</f>
        <v>7.289293849658314E-2</v>
      </c>
      <c r="JL45" s="26">
        <f>IFERROR(Tableau17[[#This Row],[2014-T1-LEXG]]/Tableau17[[#This Row],[2014-T1-TOTAL]],"")</f>
        <v>0</v>
      </c>
      <c r="JM45" s="26">
        <f>IFERROR(Tableau17[[#This Row],[2014-T1-LFG]]/Tableau17[[#This Row],[2014-T1-TOTAL]],"")</f>
        <v>0.10933940774487472</v>
      </c>
      <c r="JN45" s="26">
        <f>IFERROR(Tableau17[[#This Row],[2014-T1-LFN]]/Tableau17[[#This Row],[2014-T1-TOTAL]],"")</f>
        <v>0.11389521640091116</v>
      </c>
      <c r="JO45" s="26">
        <f>IFERROR(Tableau17[[#This Row],[2014-T1-LUD]]/Tableau17[[#This Row],[2014-T1-TOTAL]],"")</f>
        <v>0.37813211845102507</v>
      </c>
      <c r="JP45" s="26">
        <f>IFERROR(Tableau17[[#This Row],[2014-T1-LUG]]/Tableau17[[#This Row],[2014-T1-TOTAL]],"")</f>
        <v>0.29840546697038722</v>
      </c>
      <c r="JQ45" s="26">
        <f>IFERROR(Tableau17[[#This Row],[2014-T2-LFN]]/Tableau17[[#This Row],[2014-T2-TOTAL]],"")</f>
        <v>0.10666666666666667</v>
      </c>
      <c r="JR45" s="26">
        <f>IFERROR(Tableau17[[#This Row],[2014-T2-LUD]]/Tableau17[[#This Row],[2014-T2-TOTAL]],"")</f>
        <v>0.45777777777777778</v>
      </c>
      <c r="JS45" s="26">
        <f>IFERROR(Tableau17[[#This Row],[2014-T2-LUG]]/Tableau17[[#This Row],[2014-T2-TOTAL]],"")</f>
        <v>0.43555555555555553</v>
      </c>
      <c r="JT45" s="26">
        <f>IFERROR(Tableau17[[#This Row],[2015-T1-BC-DIV]]/Tableau17[[#This Row],[2015-T1-TOTAL]],"")</f>
        <v>4.6511627906976744E-2</v>
      </c>
      <c r="JU45" s="26">
        <f>IFERROR(Tableau17[[#This Row],[2015-T1-BC-DLF]]/Tableau17[[#This Row],[2015-T1-TOTAL]],"")</f>
        <v>2.0348837209302327E-2</v>
      </c>
      <c r="JV45" s="26">
        <f>IFERROR(Tableau17[[#This Row],[2015-T1-BC-DVD]]/Tableau17[[#This Row],[2015-T1-TOTAL]],"")</f>
        <v>2.9069767441860465E-3</v>
      </c>
      <c r="JW45" s="26">
        <f>IFERROR(Tableau17[[#This Row],[2015-T1-BC-DVG]]/Tableau17[[#This Row],[2015-T1-TOTAL]],"")</f>
        <v>8.7209302325581398E-2</v>
      </c>
      <c r="JX45" s="26">
        <f>IFERROR(Tableau17[[#This Row],[2015-T1-BC-FG]]/Tableau17[[#This Row],[2015-T1-TOTAL]],"")</f>
        <v>0.10755813953488372</v>
      </c>
      <c r="JY45" s="26">
        <f>IFERROR(Tableau17[[#This Row],[2015-T1-BC-FN]]/Tableau17[[#This Row],[2015-T1-TOTAL]],"")</f>
        <v>0.1744186046511628</v>
      </c>
      <c r="JZ45" s="26">
        <f>IFERROR(Tableau17[[#This Row],[2015-T1-BC-MDM]]/Tableau17[[#This Row],[2015-T1-TOTAL]],"")</f>
        <v>3.1976744186046513E-2</v>
      </c>
      <c r="KA45" s="26">
        <f>IFERROR(Tableau17[[#This Row],[2015-T1-BC-RDG]]/Tableau17[[#This Row],[2015-T1-TOTAL]],"")</f>
        <v>0</v>
      </c>
      <c r="KB45" s="26">
        <f>IFERROR(Tableau17[[#This Row],[2015-T1-BC-SOC]]/Tableau17[[#This Row],[2015-T1-TOTAL]],"")</f>
        <v>0</v>
      </c>
      <c r="KC45" s="26">
        <f>IFERROR(Tableau17[[#This Row],[2015-T1-BC-UD]]/Tableau17[[#This Row],[2015-T1-TOTAL]],"")</f>
        <v>0.27325581395348836</v>
      </c>
      <c r="KD45" s="26">
        <f>IFERROR(Tableau17[[#This Row],[2015-T1-BC-UG]]/Tableau17[[#This Row],[2015-T1-TOTAL]],"")</f>
        <v>0.2558139534883721</v>
      </c>
      <c r="KE45" s="26">
        <f>IFERROR(Tableau17[[#This Row],[2015-T1-BC-VEC]]/Tableau17[[#This Row],[2015-T1-TOTAL]],"")</f>
        <v>0</v>
      </c>
      <c r="KF45" s="26">
        <f>IFERROR(Tableau17[[#This Row],[2015-T2-BC-DVG]]/Tableau17[[#This Row],[2015-T2-TOTAL]],"")</f>
        <v>0</v>
      </c>
      <c r="KG45" s="26">
        <f>IFERROR(Tableau17[[#This Row],[2015-T2-BC-FN]]/Tableau17[[#This Row],[2015-T2-TOTAL]],"")</f>
        <v>0.32380952380952382</v>
      </c>
      <c r="KH45" s="26">
        <f>IFERROR(Tableau17[[#This Row],[2015-T2-BC-SOC]]/Tableau17[[#This Row],[2015-T2-TOTAL]],"")</f>
        <v>0</v>
      </c>
      <c r="KI45" s="26">
        <f>IFERROR(Tableau17[[#This Row],[2015-T2-BC-UD]]/Tableau17[[#This Row],[2015-T2-TOTAL]],"")</f>
        <v>0</v>
      </c>
      <c r="KJ45" s="26">
        <f>IFERROR(Tableau17[[#This Row],[2015-T2-BC-UG]]/Tableau17[[#This Row],[2015-T2-TOTAL]],"")</f>
        <v>0.67619047619047623</v>
      </c>
      <c r="KK45" s="26">
        <f>IFERROR(Tableau17[[#This Row],[2017 (L)-T1-COM]]/Tableau17[[#This Row],[2017 (L)-T1-TOTAL]],"")</f>
        <v>0</v>
      </c>
      <c r="KL45" s="26">
        <f>IFERROR(Tableau17[[#This Row],[2017 (L)-T1-DIV]]/Tableau17[[#This Row],[2017 (L)-T1-TOTAL]],"")</f>
        <v>2.0618556701030927E-2</v>
      </c>
      <c r="KM45" s="26">
        <f>IFERROR(Tableau17[[#This Row],[2017 (L)-T1-DLF]]/Tableau17[[#This Row],[2017 (L)-T1-TOTAL]],"")</f>
        <v>1.0309278350515464E-2</v>
      </c>
      <c r="KN45" s="26">
        <f>IFERROR(Tableau17[[#This Row],[2017 (L)-T1-DVD]]/Tableau17[[#This Row],[2017 (L)-T1-TOTAL]],"")</f>
        <v>0</v>
      </c>
      <c r="KO45" s="26">
        <f>IFERROR(Tableau17[[#This Row],[2017 (L)-T1-DVG]]/Tableau17[[#This Row],[2017 (L)-T1-TOTAL]],"")</f>
        <v>1.2886597938144329E-2</v>
      </c>
      <c r="KP45" s="26">
        <f>IFERROR(Tableau17[[#This Row],[2017 (L)-T1-ECO]]/Tableau17[[#This Row],[2017 (L)-T1-TOTAL]],"")</f>
        <v>1.0309278350515464E-2</v>
      </c>
      <c r="KQ45" s="26">
        <f>IFERROR(Tableau17[[#This Row],[2017 (L)-T1-EXD]]/Tableau17[[#This Row],[2017 (L)-T1-TOTAL]],"")</f>
        <v>7.7319587628865982E-3</v>
      </c>
      <c r="KR45" s="26">
        <f>IFERROR(Tableau17[[#This Row],[2017 (L)-T1-EXG]]/Tableau17[[#This Row],[2017 (L)-T1-TOTAL]],"")</f>
        <v>2.5773195876288659E-3</v>
      </c>
      <c r="KS45" s="26">
        <f>IFERROR(Tableau17[[#This Row],[2017 (L)-T1-FI]]/Tableau17[[#This Row],[2017 (L)-T1-TOTAL]],"")</f>
        <v>0.20360824742268041</v>
      </c>
      <c r="KT45" s="26">
        <f>IFERROR(Tableau17[[#This Row],[2017 (L)-T1-FN]]/Tableau17[[#This Row],[2017 (L)-T1-TOTAL]],"")</f>
        <v>7.4742268041237112E-2</v>
      </c>
      <c r="KU45" s="26">
        <f>IFERROR(Tableau17[[#This Row],[2017 (L)-T1-LR]]/Tableau17[[#This Row],[2017 (L)-T1-TOTAL]],"")</f>
        <v>0.15463917525773196</v>
      </c>
      <c r="KV45" s="26">
        <f>IFERROR(Tableau17[[#This Row],[2017 (L)-T1-MDM]]/Tableau17[[#This Row],[2017 (L)-T1-TOTAL]],"")</f>
        <v>0</v>
      </c>
      <c r="KW45" s="26">
        <f>IFERROR(Tableau17[[#This Row],[2017 (L)-T1-RDG]]/Tableau17[[#This Row],[2017 (L)-T1-TOTAL]],"")</f>
        <v>0</v>
      </c>
      <c r="KX45" s="26">
        <f>IFERROR(Tableau17[[#This Row],[2017 (L)-T1-REG]]/Tableau17[[#This Row],[2017 (L)-T1-TOTAL]],"")</f>
        <v>2.5773195876288659E-3</v>
      </c>
      <c r="KY45" s="26">
        <f>IFERROR(Tableau17[[#This Row],[2017 (L)-T1-REM]]/Tableau17[[#This Row],[2017 (L)-T1-TOTAL]],"")</f>
        <v>0.40463917525773196</v>
      </c>
      <c r="KZ45" s="26">
        <f>IFERROR(Tableau17[[#This Row],[2017 (L)-T1-SOC]]/Tableau17[[#This Row],[2017 (L)-T1-TOTAL]],"")</f>
        <v>9.5360824742268036E-2</v>
      </c>
      <c r="LA45" s="26">
        <f>IFERROR(Tableau17[[#This Row],[2017 (L)-T1-UDI]]/Tableau17[[#This Row],[2017 (L)-T1-TOTAL]],"")</f>
        <v>0</v>
      </c>
      <c r="LB45" s="26">
        <f>IFERROR(Tableau17[[#This Row],[2017 (L)-T2-FI]]/Tableau17[[#This Row],[2017 (L)-T2-TOTAL]],"")</f>
        <v>0.36201780415430268</v>
      </c>
      <c r="LC45" s="26">
        <f>IFERROR(Tableau17[[#This Row],[2017 (L)-T2-FN]]/Tableau17[[#This Row],[2017 (L)-T2-TOTAL]],"")</f>
        <v>0</v>
      </c>
      <c r="LD45" s="26">
        <f>IFERROR(Tableau17[[#This Row],[2017 (L)-T2-LR]]/Tableau17[[#This Row],[2017 (L)-T2-TOTAL]],"")</f>
        <v>0</v>
      </c>
      <c r="LE45" s="26">
        <f>IFERROR(Tableau17[[#This Row],[2017 (L)-T2-MDM]]/Tableau17[[#This Row],[2017 (L)-T2-TOTAL]],"")</f>
        <v>0</v>
      </c>
      <c r="LF45" s="26">
        <f>IFERROR(Tableau17[[#This Row],[2017 (L)-T2-REM]]/Tableau17[[#This Row],[2017 (L)-T2-TOTAL]],"")</f>
        <v>0.63798219584569738</v>
      </c>
      <c r="LG45" s="26">
        <f>IFERROR(Tableau17[[#This Row],[2017-T1-ARTHAUD Nathalie]]/Tableau17[[#This Row],[2017-T1-TOTAL]],"")</f>
        <v>8.1566068515497546E-3</v>
      </c>
      <c r="LH45" s="26">
        <f>IFERROR(Tableau17[[#This Row],[2017-T1-ASSELINEAU Fran]]/Tableau17[[#This Row],[2017-T1-TOTAL]],"")</f>
        <v>6.5252854812398045E-3</v>
      </c>
      <c r="LI45" s="26">
        <f>IFERROR(Tableau17[[#This Row],[2017-T1-CHEMINADE Jacques]]/Tableau17[[#This Row],[2017-T1-TOTAL]],"")</f>
        <v>1.6313213703099511E-3</v>
      </c>
      <c r="LJ45" s="26">
        <f>IFERROR(Tableau17[[#This Row],[2017-T1-DUPONT-AIGNAN Nicolas]]/Tableau17[[#This Row],[2017-T1-TOTAL]],"")</f>
        <v>2.2838499184339316E-2</v>
      </c>
      <c r="LK45" s="26">
        <f>IFERROR(Tableau17[[#This Row],[2017-T1-FILLON Fran]]/Tableau17[[#This Row],[2017-T1-TOTAL]],"")</f>
        <v>0.23327895595432299</v>
      </c>
      <c r="LL45" s="26">
        <f>IFERROR(Tableau17[[#This Row],[2017-T1-HAMON Beno]]/Tableau17[[#This Row],[2017-T1-TOTAL]],"")</f>
        <v>7.6672104404567704E-2</v>
      </c>
      <c r="LM45" s="26">
        <f>IFERROR(Tableau17[[#This Row],[2017-T1-LASSALLE Jean]]/Tableau17[[#This Row],[2017-T1-TOTAL]],"")</f>
        <v>1.1419249592169658E-2</v>
      </c>
      <c r="LN45" s="26">
        <f>IFERROR(Tableau17[[#This Row],[2017-T1-LE PEN Marine]]/Tableau17[[#This Row],[2017-T1-TOTAL]],"")</f>
        <v>0.10440456769983687</v>
      </c>
      <c r="LO45" s="26">
        <f>IFERROR(Tableau17[[#This Row],[2017-T1-M Jean-Luc]]/Tableau17[[#This Row],[2017-T1-TOTAL]],"")</f>
        <v>0.22838499184339314</v>
      </c>
      <c r="LP45" s="26">
        <f>IFERROR(Tableau17[[#This Row],[2017-T1-MACRON Emmanuel]]/Tableau17[[#This Row],[2017-T1-TOTAL]],"")</f>
        <v>0.28548123980424145</v>
      </c>
      <c r="LQ45" s="26">
        <f>IFERROR(Tableau17[[#This Row],[2017-T1-POUTOU Philippe]]/Tableau17[[#This Row],[2017-T1-TOTAL]],"")</f>
        <v>2.1207177814029365E-2</v>
      </c>
      <c r="LR45" s="26">
        <f>IFERROR(Tableau17[[#This Row],[2017-T2-LE PEN Marine]]/Tableau17[[#This Row],[2017-T2-TOTAL]],"")</f>
        <v>0.14478764478764478</v>
      </c>
      <c r="LS45" s="26">
        <f>IFERROR(Tableau17[[#This Row],[2017-T2-MACRON Emmanuel]]/Tableau17[[#This Row],[2017-T2-TOTAL]],"")</f>
        <v>0.85521235521235517</v>
      </c>
      <c r="LT45" s="26">
        <f>IFERROR(Tableau17[[#This Row],[2019-T1-ALEXANDRE Audric]]/Tableau17[[#This Row],[2019-T1-TOTAL]],"")</f>
        <v>0</v>
      </c>
      <c r="LU45" s="26">
        <f>IFERROR(Tableau17[[#This Row],[2019-T1-ARTHAUD Nathalie]]/Tableau17[[#This Row],[2019-T1-TOTAL]],"")</f>
        <v>5.2770448548812663E-3</v>
      </c>
      <c r="LV45" s="26">
        <f>IFERROR(Tableau17[[#This Row],[2019-T1-ASSELINEAU François]]/Tableau17[[#This Row],[2019-T1-TOTAL]],"")</f>
        <v>5.2770448548812663E-3</v>
      </c>
      <c r="LW45" s="26">
        <f>IFERROR(Tableau17[[#This Row],[2019-T1-AUBRY Manon]]/Tableau17[[#This Row],[2019-T1-TOTAL]],"")</f>
        <v>7.1240105540897103E-2</v>
      </c>
      <c r="LX45" s="26">
        <f>IFERROR(Tableau17[[#This Row],[2019-T1-AZERGUI Nagib]]/Tableau17[[#This Row],[2019-T1-TOTAL]],"")</f>
        <v>5.2770448548812663E-3</v>
      </c>
      <c r="LY45" s="26">
        <f>IFERROR(Tableau17[[#This Row],[2019-T1-BARDELLA Jordan]]/Tableau17[[#This Row],[2019-T1-TOTAL]],"")</f>
        <v>0.10554089709762533</v>
      </c>
      <c r="LZ45" s="26">
        <f>IFERROR(Tableau17[[#This Row],[2019-T1-BELLAMY François-Xavier]]/Tableau17[[#This Row],[2019-T1-TOTAL]],"")</f>
        <v>7.9155672823219003E-2</v>
      </c>
      <c r="MA45" s="26">
        <f>IFERROR(Tableau17[[#This Row],[2019-T1-BIDOU Olivier]]/Tableau17[[#This Row],[2019-T1-TOTAL]],"")</f>
        <v>0</v>
      </c>
      <c r="MB45" s="26">
        <f>IFERROR(Tableau17[[#This Row],[2019-T1-BOURG Dominique]]/Tableau17[[#This Row],[2019-T1-TOTAL]],"")</f>
        <v>1.0554089709762533E-2</v>
      </c>
      <c r="MC45" s="26">
        <f>IFERROR(Tableau17[[#This Row],[2019-T1-BROSSAT Ian]]/Tableau17[[#This Row],[2019-T1-TOTAL]],"")</f>
        <v>3.1662269129287601E-2</v>
      </c>
      <c r="MD45" s="26">
        <f>IFERROR(Tableau17[[#This Row],[2019-T1-CAILLAUD Sophie]]/Tableau17[[#This Row],[2019-T1-TOTAL]],"")</f>
        <v>0</v>
      </c>
      <c r="ME45" s="26">
        <f>IFERROR(Tableau17[[#This Row],[2019-T1-CAMUS Renaud]]/Tableau17[[#This Row],[2019-T1-TOTAL]],"")</f>
        <v>0</v>
      </c>
      <c r="MF45" s="26">
        <f>IFERROR(Tableau17[[#This Row],[2019-T1-CHALENÇON Christophe]]/Tableau17[[#This Row],[2019-T1-TOTAL]],"")</f>
        <v>0</v>
      </c>
      <c r="MG45" s="26">
        <f>IFERROR(Tableau17[[#This Row],[2019-T1-CORBET Cathy Denise Ginette]]/Tableau17[[#This Row],[2019-T1-TOTAL]],"")</f>
        <v>0</v>
      </c>
      <c r="MH45" s="26">
        <f>IFERROR(Tableau17[[#This Row],[2019-T1-DE PREVOISIN Robert]]/Tableau17[[#This Row],[2019-T1-TOTAL]],"")</f>
        <v>0</v>
      </c>
      <c r="MI45" s="26">
        <f>IFERROR(Tableau17[[#This Row],[2019-T1-DELFEL Thérèse]]/Tableau17[[#This Row],[2019-T1-TOTAL]],"")</f>
        <v>0</v>
      </c>
      <c r="MJ45" s="26">
        <f>IFERROR(Tableau17[[#This Row],[2019-T1-DIEUMEGARD Pierre]]/Tableau17[[#This Row],[2019-T1-TOTAL]],"")</f>
        <v>5.2770448548812663E-3</v>
      </c>
      <c r="MK45" s="26">
        <f>IFERROR(Tableau17[[#This Row],[2019-T1-DUPONT-AIGNAN Nicolas]]/Tableau17[[#This Row],[2019-T1-TOTAL]],"")</f>
        <v>5.2770448548812663E-3</v>
      </c>
      <c r="ML45" s="26">
        <f>IFERROR(Tableau17[[#This Row],[2019-T1-GERNIGON Yves]]/Tableau17[[#This Row],[2019-T1-TOTAL]],"")</f>
        <v>2.6385224274406332E-3</v>
      </c>
      <c r="MM45" s="26">
        <f>IFERROR(Tableau17[[#This Row],[2019-T1-GLUCKSMANN Raphaël]]/Tableau17[[#This Row],[2019-T1-TOTAL]],"")</f>
        <v>6.0686015831134567E-2</v>
      </c>
      <c r="MN45" s="26">
        <f>IFERROR(Tableau17[[#This Row],[2019-T1-HAMON Benoît]]/Tableau17[[#This Row],[2019-T1-TOTAL]],"")</f>
        <v>4.7493403693931395E-2</v>
      </c>
      <c r="MO45" s="26">
        <f>IFERROR(Tableau17[[#This Row],[2019-T1-HELGEN Gilles]]/Tableau17[[#This Row],[2019-T1-TOTAL]],"")</f>
        <v>0</v>
      </c>
      <c r="MP45" s="26">
        <f>IFERROR(Tableau17[[#This Row],[2019-T1-JADOT Yannick]]/Tableau17[[#This Row],[2019-T1-TOTAL]],"")</f>
        <v>0.20316622691292877</v>
      </c>
      <c r="MQ45" s="26">
        <f>IFERROR(Tableau17[[#This Row],[2019-T1-LAGARDE Jean-Christophe]]/Tableau17[[#This Row],[2019-T1-TOTAL]],"")</f>
        <v>1.8469656992084433E-2</v>
      </c>
      <c r="MR45" s="26">
        <f>IFERROR(Tableau17[[#This Row],[2019-T1-LALANNE Francis]]/Tableau17[[#This Row],[2019-T1-TOTAL]],"")</f>
        <v>0</v>
      </c>
      <c r="MS45" s="26">
        <f>IFERROR(Tableau17[[#This Row],[2019-T1-LOISEAU Nathalie]]/Tableau17[[#This Row],[2019-T1-TOTAL]],"")</f>
        <v>0.34300791556728233</v>
      </c>
      <c r="MT45" s="26">
        <f>IFERROR(Tableau17[[#This Row],[2019-T1-MARIE Florie]]/Tableau17[[#This Row],[2019-T1-TOTAL]],"")</f>
        <v>0</v>
      </c>
      <c r="MU45" s="26">
        <f>IFERROR(Tableau17[[#This Row],[2008-T1-MACROEXTRDROITE]]/Tableau17[[#This Row],[2008-T1-MACROTOTALE]],"")</f>
        <v>3.780718336483932E-2</v>
      </c>
      <c r="MV45" s="26">
        <f>IFERROR(Tableau17[[#This Row],[2008-T1-MACRODROITE]]/Tableau17[[#This Row],[2008-T1-MACROTOTALE]],"")</f>
        <v>0.4896030245746692</v>
      </c>
      <c r="MW45" s="26">
        <f>IFERROR(Tableau17[[#This Row],[2008-T1-MACROCENTRE]]/Tableau17[[#This Row],[2008-T1-MACROTOTALE]],"")</f>
        <v>0</v>
      </c>
      <c r="MX45" s="26">
        <f>IFERROR(Tableau17[[#This Row],[2008-T1-MACROGAUCHE]]/Tableau17[[#This Row],[2008-T1-MACROTOTALE]],"")</f>
        <v>0.47258979206049151</v>
      </c>
      <c r="MY45" s="26">
        <f>IFERROR(Tableau17[[#This Row],[2008-T1-MACROAUTRE]]/Tableau17[[#This Row],[2008-T1-MACROTOTALE]],"")</f>
        <v>0</v>
      </c>
      <c r="MZ45" s="26">
        <f>IFERROR(Tableau17[[#This Row],[2008-T2-MACROEXTRDROITE]]/Tableau17[[#This Row],[2008-T2-MACROTOTALE]],"")</f>
        <v>0</v>
      </c>
      <c r="NA45" s="26">
        <f>IFERROR(Tableau17[[#This Row],[2008-T2-MACRODROITE]]/Tableau17[[#This Row],[2008-T2-MACROTOTALE]],"")</f>
        <v>0.50349650349650354</v>
      </c>
      <c r="NB45" s="26">
        <f>IFERROR(Tableau17[[#This Row],[2008-T2-MACROCENTRE]]/Tableau17[[#This Row],[2008-T2-MACROTOTALE]],"")</f>
        <v>0</v>
      </c>
      <c r="NC45" s="26">
        <f>IFERROR(Tableau17[[#This Row],[2008-T2-MACROGAUCHE]]/Tableau17[[#This Row],[2008-T2-MACROTOTALE]],"")</f>
        <v>0.49650349650349651</v>
      </c>
      <c r="ND45" s="26">
        <f>IFERROR(Tableau17[[#This Row],[2008-T2-MACROAUTRE]]/Tableau17[[#This Row],[2008-T2-MACROTOTALE]],"")</f>
        <v>0</v>
      </c>
      <c r="NE45" s="26">
        <f>IFERROR(Tableau17[[#This Row],[2014-T1-MACROEXTRDROITE]]/Tableau17[[#This Row],[2014-T1-MACROTOTALE]],"")</f>
        <v>0.11389521640091116</v>
      </c>
      <c r="NF45" s="26">
        <f>IFERROR(Tableau17[[#This Row],[2014-T1-MACRODROITE]]/Tableau17[[#This Row],[2014-T1-MACROTOTALE]],"")</f>
        <v>0.37813211845102507</v>
      </c>
      <c r="NG45" s="26">
        <f>IFERROR(Tableau17[[#This Row],[2014-T1-MACROCENTRE]]/Tableau17[[#This Row],[2014-T1-MACROTOTALE]],"")</f>
        <v>2.7334851936218679E-2</v>
      </c>
      <c r="NH45" s="26">
        <f>IFERROR(Tableau17[[#This Row],[2014-T1-MACROGAUCHE]]/Tableau17[[#This Row],[2014-T1-MACROTOTALE]],"")</f>
        <v>0.48063781321184512</v>
      </c>
      <c r="NI45" s="26">
        <f>IFERROR(Tableau17[[#This Row],[2014-T1-MACROAUTRE]]/Tableau17[[#This Row],[2014-T1-MACROTOTALE]],"")</f>
        <v>0</v>
      </c>
      <c r="NJ45" s="26">
        <f>IFERROR(Tableau17[[#This Row],[2014-T2-MACROEXTRDROITE]]/Tableau17[[#This Row],[2014-T2-MACROTOTALE]],"")</f>
        <v>0.10666666666666667</v>
      </c>
      <c r="NK45" s="26">
        <f>IFERROR(Tableau17[[#This Row],[2014-T2-MACRODROITE]]/Tableau17[[#This Row],[2014-T2-MACROTOTALE]],"")</f>
        <v>0.45777777777777778</v>
      </c>
      <c r="NL45" s="26">
        <f>IFERROR(Tableau17[[#This Row],[2014-T2-MACROCENTRE]]/Tableau17[[#This Row],[2014-T2-MACROTOTALE]],"")</f>
        <v>0</v>
      </c>
      <c r="NM45" s="26">
        <f>IFERROR(Tableau17[[#This Row],[2014-T2-MACROGAUCHE]]/Tableau17[[#This Row],[2014-T2-MACROTOTALE]],"")</f>
        <v>0.43555555555555553</v>
      </c>
      <c r="NN45" s="26">
        <f>IFERROR(Tableau17[[#This Row],[2014-T2-MACROAUTRE]]/Tableau17[[#This Row],[2014-T2-MACROTOTALE]],"")</f>
        <v>0</v>
      </c>
      <c r="NO45" s="26">
        <f>IFERROR( Tableau17[[#This Row],[2015-T1-MACROEXTRDROITE]]/Tableau17[[#This Row],[2015-T1-MACROTOTALE]],"")</f>
        <v>0.19476744186046513</v>
      </c>
      <c r="NP45" s="26">
        <f>IFERROR(Tableau17[[#This Row],[2015-T1-MACRODROITE]]/Tableau17[[#This Row],[2015-T1-MACROTOTALE]],"")</f>
        <v>0.27616279069767441</v>
      </c>
      <c r="NQ45" s="26">
        <f>IFERROR(Tableau17[[#This Row],[2015-T1-MACROCENTRE]]/Tableau17[[#This Row],[2015-T1-MACROTOTALE]],"")</f>
        <v>3.1976744186046513E-2</v>
      </c>
      <c r="NR45" s="26">
        <f>IFERROR(Tableau17[[#This Row],[2015-T1-MACROGAUCHE]]/Tableau17[[#This Row],[2015-T1-MACROTOTALE]],"")</f>
        <v>0.45058139534883723</v>
      </c>
      <c r="NS45" s="26">
        <f>IFERROR(Tableau17[[#This Row],[2015-T1-MACROAUTRE]]/Tableau17[[#This Row],[2015-T1-MACROTOTALE]],"")</f>
        <v>4.6511627906976744E-2</v>
      </c>
      <c r="NT45" s="26">
        <f>IFERROR(Tableau17[[#This Row],[2015-T2-MACROEXTRDROITE]]/Tableau17[[#This Row],[2015-T2-MACROTOTALE]],"")</f>
        <v>0.32380952380952382</v>
      </c>
      <c r="NU45" s="26">
        <f>IFERROR(Tableau17[[#This Row],[2015-T2-MACRODROITE]]/Tableau17[[#This Row],[2015-T2-MACROTOTALE]],"")</f>
        <v>0</v>
      </c>
      <c r="NV45" s="26">
        <f>IFERROR(Tableau17[[#This Row],[2015-T2-MACROCENTRE]]/Tableau17[[#This Row],[2015-T2-MACROTOTALE]],"")</f>
        <v>0</v>
      </c>
      <c r="NW45" s="26">
        <f>IFERROR(Tableau17[[#This Row],[2015-T2-MACROGAUCHE]]/Tableau17[[#This Row],[2015-T2-MACROTOTALE]],"")</f>
        <v>0.67619047619047623</v>
      </c>
      <c r="NX45" s="26">
        <f>IFERROR(Tableau17[[#This Row],[2015-T2-MACROAUTRE]]/Tableau17[[#This Row],[2015-T2-MACROTOTALE]],"")</f>
        <v>0</v>
      </c>
      <c r="NY45" s="26">
        <f>IFERROR(Tableau17[[#This Row],[2017-T1-MACROEXTRDROITE]]/Tableau17[[#This Row],[2017-T1-MACROTOTALE]],"")</f>
        <v>0.13539967373572595</v>
      </c>
      <c r="NZ45" s="26">
        <f>IFERROR(Tableau17[[#This Row],[2017-T1-MACRODROITE]]/Tableau17[[#This Row],[2017-T1-MACROTOTALE]],"")</f>
        <v>0.23327895595432299</v>
      </c>
      <c r="OA45" s="26">
        <f>IFERROR(Tableau17[[#This Row],[2017-T1-MACROCENTRE]]/Tableau17[[#This Row],[2017-T1-MACROTOTALE]],"")</f>
        <v>0.28548123980424145</v>
      </c>
      <c r="OB45" s="26">
        <f>IFERROR(Tableau17[[#This Row],[2017-T1-MACROGAUCHE]]/Tableau17[[#This Row],[2017-T1-MACROTOTALE]],"")</f>
        <v>0.33442088091353994</v>
      </c>
      <c r="OC45" s="26">
        <f>IFERROR(Tableau17[[#This Row],[2017-T1-MACROAUTRE]]/Tableau17[[#This Row],[2017-T1-MACROTOTALE]],"")</f>
        <v>1.1419249592169658E-2</v>
      </c>
      <c r="OD45" s="26">
        <f>IFERROR(Tableau17[[#This Row],[2017-T2-MACROEXTRDROITE]]/Tableau17[[#This Row],[2017-T2-MACROTOTALE]],"")</f>
        <v>0.14478764478764478</v>
      </c>
      <c r="OE45" s="26">
        <f>IFERROR(Tableau17[[#This Row],[2017-T2-MACRODROITE]]/Tableau17[[#This Row],[2017-T2-MACROTOTALE]],"")</f>
        <v>0</v>
      </c>
      <c r="OF45" s="26">
        <f>IFERROR(Tableau17[[#This Row],[2017-T2-MACROCENTRE]]/Tableau17[[#This Row],[2017-T2-MACROTOTALE]],"")</f>
        <v>0.85521235521235517</v>
      </c>
      <c r="OG45" s="26">
        <f>IFERROR(Tableau17[[#This Row],[2017-T2-MACROGAUCHE]]/Tableau17[[#This Row],[2017-T2-MACROTOTALE]],"")</f>
        <v>0</v>
      </c>
      <c r="OH45" s="26">
        <f>IFERROR(Tableau17[[#This Row],[2017-T2-MACROAUTRE]]/Tableau17[[#This Row],[2017-T2-MACROTOTALE]],"")</f>
        <v>0</v>
      </c>
      <c r="OI45" s="26">
        <f>IFERROR(Tableau17[[#This Row],[2019-T1-MACROEXTRDROITE]]/Tableau17[[#This Row],[2019-T1-MACROTOTALE]],"")</f>
        <v>0.11548556430446194</v>
      </c>
      <c r="OJ45" s="26">
        <f>IFERROR(Tableau17[[#This Row],[2019-T1-MACRODROITE]]/Tableau17[[#This Row],[2019-T1-MACROTOTALE]],"")</f>
        <v>9.711286089238845E-2</v>
      </c>
      <c r="OK45" s="26">
        <f>IFERROR(Tableau17[[#This Row],[2019-T1-MACROCENTRE]]/Tableau17[[#This Row],[2019-T1-MACROTOTALE]],"")</f>
        <v>0.34120734908136485</v>
      </c>
      <c r="OL45" s="26">
        <f>IFERROR(Tableau17[[#This Row],[2019-T1-MACROGAUCHE]]/Tableau17[[#This Row],[2019-T1-MACROTOTALE]],"")</f>
        <v>0.41732283464566927</v>
      </c>
      <c r="OM45" s="26">
        <f>IFERROR(Tableau17[[#This Row],[2019-T1-MACROAUTRE]]/Tableau17[[#This Row],[2019-T1-MACROTOTALE]],"")</f>
        <v>2.8871391076115485E-2</v>
      </c>
      <c r="ON45" s="26">
        <f>IFERROR(Tableau17[[#This Row],[2020-T1-MACROEXTRDROITE]]/Tableau17[[#This Row],[2020-T1-MACROTOTALE]],"")</f>
        <v>0.11073825503355705</v>
      </c>
      <c r="OO45" s="26">
        <f>IFERROR(Tableau17[[#This Row],[2020-T1-MACRODROITE]]/Tableau17[[#This Row],[2020-T1-MACROTOTALE]],"")</f>
        <v>0.22818791946308725</v>
      </c>
      <c r="OP45" s="26">
        <f>IFERROR(Tableau17[[#This Row],[2020-T1-MACROCENTRE]]/Tableau17[[#This Row],[2020-T1-MACROTOTALE]],"")</f>
        <v>0.15771812080536912</v>
      </c>
      <c r="OQ45" s="26">
        <f>IFERROR(Tableau17[[#This Row],[2020-T1-MACROGAUCHE]]/Tableau17[[#This Row],[2020-T1-MACROTOTALE]],"")</f>
        <v>0.50335570469798663</v>
      </c>
      <c r="OR45" s="26">
        <f>IFERROR(Tableau17[[#This Row],[2020-T1-MACROAUTRE]]/Tableau17[[#This Row],[2020-T1-MACROTOTALE]],"")</f>
        <v>0</v>
      </c>
      <c r="OS45" s="26">
        <f>IFERROR(Tableau17[[#This Row],[2017 (L)-T1-MACROEXTRDROITE]]/Tableau17[[#This Row],[2017 (L)-T1-MACROTOTALE]],"")</f>
        <v>9.2783505154639179E-2</v>
      </c>
      <c r="OT45" s="26">
        <f>IFERROR(Tableau17[[#This Row],[2017 (L)-T1-MACRODROITE]]/Tableau17[[#This Row],[2017 (L)-T1-MACROTOTALE]],"")</f>
        <v>0.15463917525773196</v>
      </c>
      <c r="OU45" s="26">
        <f>IFERROR(Tableau17[[#This Row],[2017 (L)-T1-MACROCENTRE]]/Tableau17[[#This Row],[2017 (L)-T1-MACROTOTALE]],"")</f>
        <v>0.40463917525773196</v>
      </c>
      <c r="OV45" s="26">
        <f>IFERROR(Tableau17[[#This Row],[2017 (L)-T1-MACROGAUCHE]]/Tableau17[[#This Row],[2017 (L)-T1-MACROTOTALE]],"")</f>
        <v>0.32474226804123713</v>
      </c>
      <c r="OW45" s="26">
        <f>IFERROR(Tableau17[[#This Row],[2017 (L)-T1-MACROAUTRE]]/Tableau17[[#This Row],[2017 (L)-T1-MACROTOTALE]],"")</f>
        <v>2.3195876288659795E-2</v>
      </c>
      <c r="OX45" s="26">
        <f>IFERROR(Tableau17[[#This Row],[2017 (L)-T2-MACROEXTRDROITE]]/Tableau17[[#This Row],[2017 (L)-T2-MACROTOTALE]],"")</f>
        <v>0</v>
      </c>
      <c r="OY45" s="26">
        <f>IFERROR(Tableau17[[#This Row],[2017 (L)-T2-MACRODROITE]]/Tableau17[[#This Row],[2017 (L)-T2-MACROTOTALE]],"")</f>
        <v>0</v>
      </c>
      <c r="OZ45" s="26">
        <f>IFERROR(Tableau17[[#This Row],[2017 (L)-T2-MACROCENTRE]]/Tableau17[[#This Row],[2017 (L)-T2-MACROTOTALE]],"")</f>
        <v>0.63798219584569738</v>
      </c>
      <c r="PA45" s="26">
        <f>IFERROR(Tableau17[[#This Row],[2017 (L)-T2-MACROGAUCHE]]/Tableau17[[#This Row],[2017 (L)-T2-MACROTOTALE]],"")</f>
        <v>0.36201780415430268</v>
      </c>
      <c r="PB45" s="26">
        <f>IFERROR(Tableau17[[#This Row],[2017 (L)-T2-MACROAUTRE]]/Tableau17[[#This Row],[2017 (L)-T2-MACROTOTALE]],"")</f>
        <v>0</v>
      </c>
      <c r="PC45" s="26">
        <f>IFERROR(Tableau17[[#This Row],[2008_T1_PROCUS]]/Tableau17[[#This Row],[2008_T1_INSCRITS]],0)</f>
        <v>1.3407821229050279E-2</v>
      </c>
      <c r="PD45" s="26">
        <f>IFERROR(Tableau17[[#This Row],[2008_T2_PROCUS]]/Tableau17[[#This Row],[2008_T2_INSCRITS]],0)</f>
        <v>2.1252796420581657E-2</v>
      </c>
      <c r="PE45" s="26">
        <f>Tableau17[[#This Row],[2014_T1_PROCUS]]/Tableau17[[#This Row],[2014_T1_INSCRITS]]</f>
        <v>2.1170610211706103E-2</v>
      </c>
      <c r="PF45" s="26">
        <f>IFERROR(Tableau17[[#This Row],[2014_T2_PROCUS]]/Tableau17[[#This Row],[2014_T2_INSCRITS]],0)</f>
        <v>2.1170610211706103E-2</v>
      </c>
    </row>
    <row r="46" spans="1:422" hidden="1" x14ac:dyDescent="0.2">
      <c r="A46" s="1">
        <v>2</v>
      </c>
      <c r="B46" s="1" t="s">
        <v>250</v>
      </c>
      <c r="C46" s="1" t="s">
        <v>261</v>
      </c>
      <c r="D46" s="1" t="s">
        <v>262</v>
      </c>
      <c r="E46" s="1">
        <v>237</v>
      </c>
      <c r="H46" s="3"/>
      <c r="I46" s="3"/>
      <c r="V46" s="1">
        <v>378</v>
      </c>
      <c r="W46" s="1">
        <v>195</v>
      </c>
      <c r="X46" s="1">
        <v>8</v>
      </c>
      <c r="Y46" s="2">
        <v>0.51587302000000002</v>
      </c>
      <c r="Z46" s="1">
        <v>378</v>
      </c>
      <c r="AA46" s="1">
        <v>221</v>
      </c>
      <c r="AB46" s="1">
        <v>5</v>
      </c>
      <c r="AC46" s="2">
        <v>0.58465608000000002</v>
      </c>
      <c r="AG46" s="1">
        <f t="shared" si="0"/>
        <v>0</v>
      </c>
      <c r="AH46" s="1">
        <v>468</v>
      </c>
      <c r="AI46" s="1">
        <v>253</v>
      </c>
      <c r="AJ46" s="1">
        <v>4</v>
      </c>
      <c r="AK46" s="2">
        <v>0.54059829000000004</v>
      </c>
      <c r="AN46" s="1">
        <v>0</v>
      </c>
      <c r="BK46" s="1">
        <v>7</v>
      </c>
      <c r="BN46" s="1">
        <v>6</v>
      </c>
      <c r="BO46" s="1">
        <v>12</v>
      </c>
      <c r="BP46" s="1">
        <v>66</v>
      </c>
      <c r="BQ46" s="1">
        <v>157</v>
      </c>
      <c r="BR46" s="1">
        <v>248</v>
      </c>
      <c r="BX46" s="1">
        <v>10</v>
      </c>
      <c r="BZ46" s="1">
        <v>54</v>
      </c>
      <c r="CA46" s="1">
        <v>2</v>
      </c>
      <c r="CB46" s="1">
        <v>8</v>
      </c>
      <c r="CC46" s="1">
        <v>27</v>
      </c>
      <c r="CD46" s="1">
        <v>54</v>
      </c>
      <c r="CE46" s="1">
        <v>34</v>
      </c>
      <c r="CF46" s="1">
        <v>189</v>
      </c>
      <c r="CG46" s="1">
        <v>28</v>
      </c>
      <c r="CH46" s="1">
        <v>114</v>
      </c>
      <c r="CI46" s="1">
        <v>71</v>
      </c>
      <c r="CJ46" s="1">
        <v>213</v>
      </c>
      <c r="FR46" s="1">
        <f>SUM(Tableau17[[#This Row],[2019-T1-ALEXANDRE Audric]:[2019-T1-MARIE Florie]])</f>
        <v>0</v>
      </c>
      <c r="FS46" s="1">
        <v>12</v>
      </c>
      <c r="FT46" s="1">
        <v>73</v>
      </c>
      <c r="FU46" s="1">
        <v>0</v>
      </c>
      <c r="FV46" s="1">
        <v>163</v>
      </c>
      <c r="FW46" s="1">
        <v>0</v>
      </c>
      <c r="FX46" s="1">
        <v>248</v>
      </c>
      <c r="GD46" s="1">
        <v>0</v>
      </c>
      <c r="GE46" s="1">
        <v>27</v>
      </c>
      <c r="GF46" s="1">
        <v>102</v>
      </c>
      <c r="GG46" s="1">
        <v>10</v>
      </c>
      <c r="GH46" s="1">
        <v>50</v>
      </c>
      <c r="GI46" s="1">
        <v>0</v>
      </c>
      <c r="GJ46" s="1">
        <v>189</v>
      </c>
      <c r="GK46" s="1">
        <v>28</v>
      </c>
      <c r="GL46" s="1">
        <v>114</v>
      </c>
      <c r="GM46" s="1">
        <v>0</v>
      </c>
      <c r="GN46" s="1">
        <v>71</v>
      </c>
      <c r="GO46" s="1">
        <v>0</v>
      </c>
      <c r="GP46" s="1">
        <v>213</v>
      </c>
      <c r="GV46" s="1">
        <v>0</v>
      </c>
      <c r="HB46" s="1">
        <v>0</v>
      </c>
      <c r="HH46" s="1">
        <v>0</v>
      </c>
      <c r="HN46" s="1">
        <v>0</v>
      </c>
      <c r="HT46" s="1">
        <v>0</v>
      </c>
      <c r="HZ46" s="1">
        <v>0</v>
      </c>
      <c r="IF46" s="1">
        <v>0</v>
      </c>
      <c r="IL46" s="1">
        <v>0</v>
      </c>
      <c r="IM46" s="26" t="str">
        <f>IFERROR(Tableau17[[#This Row],[LDIV]]/Tableau17[[#This Row],[Total général]],"")</f>
        <v/>
      </c>
      <c r="IN46" s="26" t="str">
        <f>IFERROR(Tableau17[[#This Row],[LDVC]]/Tableau17[[#This Row],[Total général]],"")</f>
        <v/>
      </c>
      <c r="IO46" s="26" t="str">
        <f>IFERROR(Tableau17[[#This Row],[LDVD]]/Tableau17[[#This Row],[Total général]],"")</f>
        <v/>
      </c>
      <c r="IP46" s="26" t="str">
        <f>IFERROR(Tableau17[[#This Row],[LDVG]]/Tableau17[[#This Row],[Total général]],"")</f>
        <v/>
      </c>
      <c r="IQ46" s="26" t="str">
        <f>IFERROR(Tableau17[[#This Row],[LEXD]]/Tableau17[[#This Row],[Total général]],"")</f>
        <v/>
      </c>
      <c r="IR46" s="26" t="str">
        <f>IFERROR(Tableau17[[#This Row],[LEXG]]/Tableau17[[#This Row],[Total général]],"")</f>
        <v/>
      </c>
      <c r="IS46" s="26" t="str">
        <f>IFERROR(Tableau17[[#This Row],[LLR]]/Tableau17[[#This Row],[Total général]],"")</f>
        <v/>
      </c>
      <c r="IT46" s="26" t="str">
        <f>IFERROR(Tableau17[[#This Row],[LREM]]/Tableau17[[#This Row],[Total général]],"")</f>
        <v/>
      </c>
      <c r="IU46" s="26" t="str">
        <f>IFERROR(Tableau17[[#This Row],[LRN]]/Tableau17[[#This Row],[Total général]],"")</f>
        <v/>
      </c>
      <c r="IV46" s="26" t="str">
        <f>IFERROR(Tableau17[[#This Row],[LUG]]/Tableau17[[#This Row],[Total général]],"")</f>
        <v/>
      </c>
      <c r="IW46" s="26" t="str">
        <f>IFERROR(Tableau17[[#This Row],[LVEC]]/Tableau17[[#This Row],[Total général]],"")</f>
        <v/>
      </c>
      <c r="IX46" s="26">
        <f>IFERROR(Tableau17[[#This Row],[2008-T1-LCMD]]/Tableau17[[#This Row],[2008-T1-TOTAL]],"")</f>
        <v>2.8225806451612902E-2</v>
      </c>
      <c r="IY46" s="26">
        <f>IFERROR(Tableau17[[#This Row],[2008-T1-LDVD]]/Tableau17[[#This Row],[2008-T1-TOTAL]],"")</f>
        <v>0</v>
      </c>
      <c r="IZ46" s="26">
        <f>IFERROR(Tableau17[[#This Row],[2008-T1-LEXD]]/Tableau17[[#This Row],[2008-T1-TOTAL]],"")</f>
        <v>0</v>
      </c>
      <c r="JA46" s="26">
        <f>IFERROR(Tableau17[[#This Row],[2008-T1-LEXG]]/Tableau17[[#This Row],[2008-T1-TOTAL]],"")</f>
        <v>2.4193548387096774E-2</v>
      </c>
      <c r="JB46" s="26">
        <f>IFERROR(Tableau17[[#This Row],[2008-T1-LFN]]/Tableau17[[#This Row],[2008-T1-TOTAL]],"")</f>
        <v>4.8387096774193547E-2</v>
      </c>
      <c r="JC46" s="26">
        <f>IFERROR(Tableau17[[#This Row],[2008-T1-LMAJ]]/Tableau17[[#This Row],[2008-T1-TOTAL]],"")</f>
        <v>0.2661290322580645</v>
      </c>
      <c r="JD46" s="26">
        <f>IFERROR(Tableau17[[#This Row],[2008-T1-LUG]]/Tableau17[[#This Row],[2008-T1-TOTAL]],"")</f>
        <v>0.63306451612903225</v>
      </c>
      <c r="JE46" s="26" t="str">
        <f>IFERROR(Tableau17[[#This Row],[2008-T2-LFN]]/Tableau17[[#This Row],[2008-T2-TOTAL]],"")</f>
        <v/>
      </c>
      <c r="JF46" s="26" t="str">
        <f>IFERROR(Tableau17[[#This Row],[2008-T2-LGC]]/Tableau17[[#This Row],[2008-T2-TOTAL]],"")</f>
        <v/>
      </c>
      <c r="JG46" s="26" t="str">
        <f>IFERROR(Tableau17[[#This Row],[2008-T2-LMAJ]]/Tableau17[[#This Row],[2008-T2-TOTAL]],"")</f>
        <v/>
      </c>
      <c r="JH46" s="26" t="str">
        <f>IFERROR(Tableau17[[#This Row],[2008-T2-LUG]]/Tableau17[[#This Row],[2008-T2-TOTAL]],"")</f>
        <v/>
      </c>
      <c r="JI46" s="26">
        <f>IFERROR(Tableau17[[#This Row],[2014-T1-LDIV]]/Tableau17[[#This Row],[2014-T1-TOTAL]],"")</f>
        <v>5.2910052910052907E-2</v>
      </c>
      <c r="JJ46" s="26">
        <f>IFERROR(Tableau17[[#This Row],[2014-T1-LDVD]]/Tableau17[[#This Row],[2014-T1-TOTAL]],"")</f>
        <v>0</v>
      </c>
      <c r="JK46" s="26">
        <f>IFERROR(Tableau17[[#This Row],[2014-T1-LDVG]]/Tableau17[[#This Row],[2014-T1-TOTAL]],"")</f>
        <v>0.2857142857142857</v>
      </c>
      <c r="JL46" s="26">
        <f>IFERROR(Tableau17[[#This Row],[2014-T1-LEXG]]/Tableau17[[#This Row],[2014-T1-TOTAL]],"")</f>
        <v>1.0582010582010581E-2</v>
      </c>
      <c r="JM46" s="26">
        <f>IFERROR(Tableau17[[#This Row],[2014-T1-LFG]]/Tableau17[[#This Row],[2014-T1-TOTAL]],"")</f>
        <v>4.2328042328042326E-2</v>
      </c>
      <c r="JN46" s="26">
        <f>IFERROR(Tableau17[[#This Row],[2014-T1-LFN]]/Tableau17[[#This Row],[2014-T1-TOTAL]],"")</f>
        <v>0.14285714285714285</v>
      </c>
      <c r="JO46" s="26">
        <f>IFERROR(Tableau17[[#This Row],[2014-T1-LUD]]/Tableau17[[#This Row],[2014-T1-TOTAL]],"")</f>
        <v>0.2857142857142857</v>
      </c>
      <c r="JP46" s="26">
        <f>IFERROR(Tableau17[[#This Row],[2014-T1-LUG]]/Tableau17[[#This Row],[2014-T1-TOTAL]],"")</f>
        <v>0.17989417989417988</v>
      </c>
      <c r="JQ46" s="26">
        <f>IFERROR(Tableau17[[#This Row],[2014-T2-LFN]]/Tableau17[[#This Row],[2014-T2-TOTAL]],"")</f>
        <v>0.13145539906103287</v>
      </c>
      <c r="JR46" s="26">
        <f>IFERROR(Tableau17[[#This Row],[2014-T2-LUD]]/Tableau17[[#This Row],[2014-T2-TOTAL]],"")</f>
        <v>0.53521126760563376</v>
      </c>
      <c r="JS46" s="26">
        <f>IFERROR(Tableau17[[#This Row],[2014-T2-LUG]]/Tableau17[[#This Row],[2014-T2-TOTAL]],"")</f>
        <v>0.33333333333333331</v>
      </c>
      <c r="JT46" s="26" t="str">
        <f>IFERROR(Tableau17[[#This Row],[2015-T1-BC-DIV]]/Tableau17[[#This Row],[2015-T1-TOTAL]],"")</f>
        <v/>
      </c>
      <c r="JU46" s="26" t="str">
        <f>IFERROR(Tableau17[[#This Row],[2015-T1-BC-DLF]]/Tableau17[[#This Row],[2015-T1-TOTAL]],"")</f>
        <v/>
      </c>
      <c r="JV46" s="26" t="str">
        <f>IFERROR(Tableau17[[#This Row],[2015-T1-BC-DVD]]/Tableau17[[#This Row],[2015-T1-TOTAL]],"")</f>
        <v/>
      </c>
      <c r="JW46" s="26" t="str">
        <f>IFERROR(Tableau17[[#This Row],[2015-T1-BC-DVG]]/Tableau17[[#This Row],[2015-T1-TOTAL]],"")</f>
        <v/>
      </c>
      <c r="JX46" s="26" t="str">
        <f>IFERROR(Tableau17[[#This Row],[2015-T1-BC-FG]]/Tableau17[[#This Row],[2015-T1-TOTAL]],"")</f>
        <v/>
      </c>
      <c r="JY46" s="26" t="str">
        <f>IFERROR(Tableau17[[#This Row],[2015-T1-BC-FN]]/Tableau17[[#This Row],[2015-T1-TOTAL]],"")</f>
        <v/>
      </c>
      <c r="JZ46" s="26" t="str">
        <f>IFERROR(Tableau17[[#This Row],[2015-T1-BC-MDM]]/Tableau17[[#This Row],[2015-T1-TOTAL]],"")</f>
        <v/>
      </c>
      <c r="KA46" s="26" t="str">
        <f>IFERROR(Tableau17[[#This Row],[2015-T1-BC-RDG]]/Tableau17[[#This Row],[2015-T1-TOTAL]],"")</f>
        <v/>
      </c>
      <c r="KB46" s="26" t="str">
        <f>IFERROR(Tableau17[[#This Row],[2015-T1-BC-SOC]]/Tableau17[[#This Row],[2015-T1-TOTAL]],"")</f>
        <v/>
      </c>
      <c r="KC46" s="26" t="str">
        <f>IFERROR(Tableau17[[#This Row],[2015-T1-BC-UD]]/Tableau17[[#This Row],[2015-T1-TOTAL]],"")</f>
        <v/>
      </c>
      <c r="KD46" s="26" t="str">
        <f>IFERROR(Tableau17[[#This Row],[2015-T1-BC-UG]]/Tableau17[[#This Row],[2015-T1-TOTAL]],"")</f>
        <v/>
      </c>
      <c r="KE46" s="26" t="str">
        <f>IFERROR(Tableau17[[#This Row],[2015-T1-BC-VEC]]/Tableau17[[#This Row],[2015-T1-TOTAL]],"")</f>
        <v/>
      </c>
      <c r="KF46" s="26" t="str">
        <f>IFERROR(Tableau17[[#This Row],[2015-T2-BC-DVG]]/Tableau17[[#This Row],[2015-T2-TOTAL]],"")</f>
        <v/>
      </c>
      <c r="KG46" s="26" t="str">
        <f>IFERROR(Tableau17[[#This Row],[2015-T2-BC-FN]]/Tableau17[[#This Row],[2015-T2-TOTAL]],"")</f>
        <v/>
      </c>
      <c r="KH46" s="26" t="str">
        <f>IFERROR(Tableau17[[#This Row],[2015-T2-BC-SOC]]/Tableau17[[#This Row],[2015-T2-TOTAL]],"")</f>
        <v/>
      </c>
      <c r="KI46" s="26" t="str">
        <f>IFERROR(Tableau17[[#This Row],[2015-T2-BC-UD]]/Tableau17[[#This Row],[2015-T2-TOTAL]],"")</f>
        <v/>
      </c>
      <c r="KJ46" s="26" t="str">
        <f>IFERROR(Tableau17[[#This Row],[2015-T2-BC-UG]]/Tableau17[[#This Row],[2015-T2-TOTAL]],"")</f>
        <v/>
      </c>
      <c r="KK46" s="26" t="str">
        <f>IFERROR(Tableau17[[#This Row],[2017 (L)-T1-COM]]/Tableau17[[#This Row],[2017 (L)-T1-TOTAL]],"")</f>
        <v/>
      </c>
      <c r="KL46" s="26" t="str">
        <f>IFERROR(Tableau17[[#This Row],[2017 (L)-T1-DIV]]/Tableau17[[#This Row],[2017 (L)-T1-TOTAL]],"")</f>
        <v/>
      </c>
      <c r="KM46" s="26" t="str">
        <f>IFERROR(Tableau17[[#This Row],[2017 (L)-T1-DLF]]/Tableau17[[#This Row],[2017 (L)-T1-TOTAL]],"")</f>
        <v/>
      </c>
      <c r="KN46" s="26" t="str">
        <f>IFERROR(Tableau17[[#This Row],[2017 (L)-T1-DVD]]/Tableau17[[#This Row],[2017 (L)-T1-TOTAL]],"")</f>
        <v/>
      </c>
      <c r="KO46" s="26" t="str">
        <f>IFERROR(Tableau17[[#This Row],[2017 (L)-T1-DVG]]/Tableau17[[#This Row],[2017 (L)-T1-TOTAL]],"")</f>
        <v/>
      </c>
      <c r="KP46" s="26" t="str">
        <f>IFERROR(Tableau17[[#This Row],[2017 (L)-T1-ECO]]/Tableau17[[#This Row],[2017 (L)-T1-TOTAL]],"")</f>
        <v/>
      </c>
      <c r="KQ46" s="26" t="str">
        <f>IFERROR(Tableau17[[#This Row],[2017 (L)-T1-EXD]]/Tableau17[[#This Row],[2017 (L)-T1-TOTAL]],"")</f>
        <v/>
      </c>
      <c r="KR46" s="26" t="str">
        <f>IFERROR(Tableau17[[#This Row],[2017 (L)-T1-EXG]]/Tableau17[[#This Row],[2017 (L)-T1-TOTAL]],"")</f>
        <v/>
      </c>
      <c r="KS46" s="26" t="str">
        <f>IFERROR(Tableau17[[#This Row],[2017 (L)-T1-FI]]/Tableau17[[#This Row],[2017 (L)-T1-TOTAL]],"")</f>
        <v/>
      </c>
      <c r="KT46" s="26" t="str">
        <f>IFERROR(Tableau17[[#This Row],[2017 (L)-T1-FN]]/Tableau17[[#This Row],[2017 (L)-T1-TOTAL]],"")</f>
        <v/>
      </c>
      <c r="KU46" s="26" t="str">
        <f>IFERROR(Tableau17[[#This Row],[2017 (L)-T1-LR]]/Tableau17[[#This Row],[2017 (L)-T1-TOTAL]],"")</f>
        <v/>
      </c>
      <c r="KV46" s="26" t="str">
        <f>IFERROR(Tableau17[[#This Row],[2017 (L)-T1-MDM]]/Tableau17[[#This Row],[2017 (L)-T1-TOTAL]],"")</f>
        <v/>
      </c>
      <c r="KW46" s="26" t="str">
        <f>IFERROR(Tableau17[[#This Row],[2017 (L)-T1-RDG]]/Tableau17[[#This Row],[2017 (L)-T1-TOTAL]],"")</f>
        <v/>
      </c>
      <c r="KX46" s="26" t="str">
        <f>IFERROR(Tableau17[[#This Row],[2017 (L)-T1-REG]]/Tableau17[[#This Row],[2017 (L)-T1-TOTAL]],"")</f>
        <v/>
      </c>
      <c r="KY46" s="26" t="str">
        <f>IFERROR(Tableau17[[#This Row],[2017 (L)-T1-REM]]/Tableau17[[#This Row],[2017 (L)-T1-TOTAL]],"")</f>
        <v/>
      </c>
      <c r="KZ46" s="26" t="str">
        <f>IFERROR(Tableau17[[#This Row],[2017 (L)-T1-SOC]]/Tableau17[[#This Row],[2017 (L)-T1-TOTAL]],"")</f>
        <v/>
      </c>
      <c r="LA46" s="26" t="str">
        <f>IFERROR(Tableau17[[#This Row],[2017 (L)-T1-UDI]]/Tableau17[[#This Row],[2017 (L)-T1-TOTAL]],"")</f>
        <v/>
      </c>
      <c r="LB46" s="26" t="str">
        <f>IFERROR(Tableau17[[#This Row],[2017 (L)-T2-FI]]/Tableau17[[#This Row],[2017 (L)-T2-TOTAL]],"")</f>
        <v/>
      </c>
      <c r="LC46" s="26" t="str">
        <f>IFERROR(Tableau17[[#This Row],[2017 (L)-T2-FN]]/Tableau17[[#This Row],[2017 (L)-T2-TOTAL]],"")</f>
        <v/>
      </c>
      <c r="LD46" s="26" t="str">
        <f>IFERROR(Tableau17[[#This Row],[2017 (L)-T2-LR]]/Tableau17[[#This Row],[2017 (L)-T2-TOTAL]],"")</f>
        <v/>
      </c>
      <c r="LE46" s="26" t="str">
        <f>IFERROR(Tableau17[[#This Row],[2017 (L)-T2-MDM]]/Tableau17[[#This Row],[2017 (L)-T2-TOTAL]],"")</f>
        <v/>
      </c>
      <c r="LF46" s="26" t="str">
        <f>IFERROR(Tableau17[[#This Row],[2017 (L)-T2-REM]]/Tableau17[[#This Row],[2017 (L)-T2-TOTAL]],"")</f>
        <v/>
      </c>
      <c r="LG46" s="26" t="str">
        <f>IFERROR(Tableau17[[#This Row],[2017-T1-ARTHAUD Nathalie]]/Tableau17[[#This Row],[2017-T1-TOTAL]],"")</f>
        <v/>
      </c>
      <c r="LH46" s="26" t="str">
        <f>IFERROR(Tableau17[[#This Row],[2017-T1-ASSELINEAU Fran]]/Tableau17[[#This Row],[2017-T1-TOTAL]],"")</f>
        <v/>
      </c>
      <c r="LI46" s="26" t="str">
        <f>IFERROR(Tableau17[[#This Row],[2017-T1-CHEMINADE Jacques]]/Tableau17[[#This Row],[2017-T1-TOTAL]],"")</f>
        <v/>
      </c>
      <c r="LJ46" s="26" t="str">
        <f>IFERROR(Tableau17[[#This Row],[2017-T1-DUPONT-AIGNAN Nicolas]]/Tableau17[[#This Row],[2017-T1-TOTAL]],"")</f>
        <v/>
      </c>
      <c r="LK46" s="26" t="str">
        <f>IFERROR(Tableau17[[#This Row],[2017-T1-FILLON Fran]]/Tableau17[[#This Row],[2017-T1-TOTAL]],"")</f>
        <v/>
      </c>
      <c r="LL46" s="26" t="str">
        <f>IFERROR(Tableau17[[#This Row],[2017-T1-HAMON Beno]]/Tableau17[[#This Row],[2017-T1-TOTAL]],"")</f>
        <v/>
      </c>
      <c r="LM46" s="26" t="str">
        <f>IFERROR(Tableau17[[#This Row],[2017-T1-LASSALLE Jean]]/Tableau17[[#This Row],[2017-T1-TOTAL]],"")</f>
        <v/>
      </c>
      <c r="LN46" s="26" t="str">
        <f>IFERROR(Tableau17[[#This Row],[2017-T1-LE PEN Marine]]/Tableau17[[#This Row],[2017-T1-TOTAL]],"")</f>
        <v/>
      </c>
      <c r="LO46" s="26" t="str">
        <f>IFERROR(Tableau17[[#This Row],[2017-T1-M Jean-Luc]]/Tableau17[[#This Row],[2017-T1-TOTAL]],"")</f>
        <v/>
      </c>
      <c r="LP46" s="26" t="str">
        <f>IFERROR(Tableau17[[#This Row],[2017-T1-MACRON Emmanuel]]/Tableau17[[#This Row],[2017-T1-TOTAL]],"")</f>
        <v/>
      </c>
      <c r="LQ46" s="26" t="str">
        <f>IFERROR(Tableau17[[#This Row],[2017-T1-POUTOU Philippe]]/Tableau17[[#This Row],[2017-T1-TOTAL]],"")</f>
        <v/>
      </c>
      <c r="LR46" s="26" t="str">
        <f>IFERROR(Tableau17[[#This Row],[2017-T2-LE PEN Marine]]/Tableau17[[#This Row],[2017-T2-TOTAL]],"")</f>
        <v/>
      </c>
      <c r="LS46" s="26" t="str">
        <f>IFERROR(Tableau17[[#This Row],[2017-T2-MACRON Emmanuel]]/Tableau17[[#This Row],[2017-T2-TOTAL]],"")</f>
        <v/>
      </c>
      <c r="LT46" s="26" t="str">
        <f>IFERROR(Tableau17[[#This Row],[2019-T1-ALEXANDRE Audric]]/Tableau17[[#This Row],[2019-T1-TOTAL]],"")</f>
        <v/>
      </c>
      <c r="LU46" s="26" t="str">
        <f>IFERROR(Tableau17[[#This Row],[2019-T1-ARTHAUD Nathalie]]/Tableau17[[#This Row],[2019-T1-TOTAL]],"")</f>
        <v/>
      </c>
      <c r="LV46" s="26" t="str">
        <f>IFERROR(Tableau17[[#This Row],[2019-T1-ASSELINEAU François]]/Tableau17[[#This Row],[2019-T1-TOTAL]],"")</f>
        <v/>
      </c>
      <c r="LW46" s="26" t="str">
        <f>IFERROR(Tableau17[[#This Row],[2019-T1-AUBRY Manon]]/Tableau17[[#This Row],[2019-T1-TOTAL]],"")</f>
        <v/>
      </c>
      <c r="LX46" s="26" t="str">
        <f>IFERROR(Tableau17[[#This Row],[2019-T1-AZERGUI Nagib]]/Tableau17[[#This Row],[2019-T1-TOTAL]],"")</f>
        <v/>
      </c>
      <c r="LY46" s="26" t="str">
        <f>IFERROR(Tableau17[[#This Row],[2019-T1-BARDELLA Jordan]]/Tableau17[[#This Row],[2019-T1-TOTAL]],"")</f>
        <v/>
      </c>
      <c r="LZ46" s="26" t="str">
        <f>IFERROR(Tableau17[[#This Row],[2019-T1-BELLAMY François-Xavier]]/Tableau17[[#This Row],[2019-T1-TOTAL]],"")</f>
        <v/>
      </c>
      <c r="MA46" s="26" t="str">
        <f>IFERROR(Tableau17[[#This Row],[2019-T1-BIDOU Olivier]]/Tableau17[[#This Row],[2019-T1-TOTAL]],"")</f>
        <v/>
      </c>
      <c r="MB46" s="26" t="str">
        <f>IFERROR(Tableau17[[#This Row],[2019-T1-BOURG Dominique]]/Tableau17[[#This Row],[2019-T1-TOTAL]],"")</f>
        <v/>
      </c>
      <c r="MC46" s="26" t="str">
        <f>IFERROR(Tableau17[[#This Row],[2019-T1-BROSSAT Ian]]/Tableau17[[#This Row],[2019-T1-TOTAL]],"")</f>
        <v/>
      </c>
      <c r="MD46" s="26" t="str">
        <f>IFERROR(Tableau17[[#This Row],[2019-T1-CAILLAUD Sophie]]/Tableau17[[#This Row],[2019-T1-TOTAL]],"")</f>
        <v/>
      </c>
      <c r="ME46" s="26" t="str">
        <f>IFERROR(Tableau17[[#This Row],[2019-T1-CAMUS Renaud]]/Tableau17[[#This Row],[2019-T1-TOTAL]],"")</f>
        <v/>
      </c>
      <c r="MF46" s="26" t="str">
        <f>IFERROR(Tableau17[[#This Row],[2019-T1-CHALENÇON Christophe]]/Tableau17[[#This Row],[2019-T1-TOTAL]],"")</f>
        <v/>
      </c>
      <c r="MG46" s="26" t="str">
        <f>IFERROR(Tableau17[[#This Row],[2019-T1-CORBET Cathy Denise Ginette]]/Tableau17[[#This Row],[2019-T1-TOTAL]],"")</f>
        <v/>
      </c>
      <c r="MH46" s="26" t="str">
        <f>IFERROR(Tableau17[[#This Row],[2019-T1-DE PREVOISIN Robert]]/Tableau17[[#This Row],[2019-T1-TOTAL]],"")</f>
        <v/>
      </c>
      <c r="MI46" s="26" t="str">
        <f>IFERROR(Tableau17[[#This Row],[2019-T1-DELFEL Thérèse]]/Tableau17[[#This Row],[2019-T1-TOTAL]],"")</f>
        <v/>
      </c>
      <c r="MJ46" s="26" t="str">
        <f>IFERROR(Tableau17[[#This Row],[2019-T1-DIEUMEGARD Pierre]]/Tableau17[[#This Row],[2019-T1-TOTAL]],"")</f>
        <v/>
      </c>
      <c r="MK46" s="26" t="str">
        <f>IFERROR(Tableau17[[#This Row],[2019-T1-DUPONT-AIGNAN Nicolas]]/Tableau17[[#This Row],[2019-T1-TOTAL]],"")</f>
        <v/>
      </c>
      <c r="ML46" s="26" t="str">
        <f>IFERROR(Tableau17[[#This Row],[2019-T1-GERNIGON Yves]]/Tableau17[[#This Row],[2019-T1-TOTAL]],"")</f>
        <v/>
      </c>
      <c r="MM46" s="26" t="str">
        <f>IFERROR(Tableau17[[#This Row],[2019-T1-GLUCKSMANN Raphaël]]/Tableau17[[#This Row],[2019-T1-TOTAL]],"")</f>
        <v/>
      </c>
      <c r="MN46" s="26" t="str">
        <f>IFERROR(Tableau17[[#This Row],[2019-T1-HAMON Benoît]]/Tableau17[[#This Row],[2019-T1-TOTAL]],"")</f>
        <v/>
      </c>
      <c r="MO46" s="26" t="str">
        <f>IFERROR(Tableau17[[#This Row],[2019-T1-HELGEN Gilles]]/Tableau17[[#This Row],[2019-T1-TOTAL]],"")</f>
        <v/>
      </c>
      <c r="MP46" s="26" t="str">
        <f>IFERROR(Tableau17[[#This Row],[2019-T1-JADOT Yannick]]/Tableau17[[#This Row],[2019-T1-TOTAL]],"")</f>
        <v/>
      </c>
      <c r="MQ46" s="26" t="str">
        <f>IFERROR(Tableau17[[#This Row],[2019-T1-LAGARDE Jean-Christophe]]/Tableau17[[#This Row],[2019-T1-TOTAL]],"")</f>
        <v/>
      </c>
      <c r="MR46" s="26" t="str">
        <f>IFERROR(Tableau17[[#This Row],[2019-T1-LALANNE Francis]]/Tableau17[[#This Row],[2019-T1-TOTAL]],"")</f>
        <v/>
      </c>
      <c r="MS46" s="26" t="str">
        <f>IFERROR(Tableau17[[#This Row],[2019-T1-LOISEAU Nathalie]]/Tableau17[[#This Row],[2019-T1-TOTAL]],"")</f>
        <v/>
      </c>
      <c r="MT46" s="26" t="str">
        <f>IFERROR(Tableau17[[#This Row],[2019-T1-MARIE Florie]]/Tableau17[[#This Row],[2019-T1-TOTAL]],"")</f>
        <v/>
      </c>
      <c r="MU46" s="26">
        <f>IFERROR(Tableau17[[#This Row],[2008-T1-MACROEXTRDROITE]]/Tableau17[[#This Row],[2008-T1-MACROTOTALE]],"")</f>
        <v>4.8387096774193547E-2</v>
      </c>
      <c r="MV46" s="26">
        <f>IFERROR(Tableau17[[#This Row],[2008-T1-MACRODROITE]]/Tableau17[[#This Row],[2008-T1-MACROTOTALE]],"")</f>
        <v>0.29435483870967744</v>
      </c>
      <c r="MW46" s="26">
        <f>IFERROR(Tableau17[[#This Row],[2008-T1-MACROCENTRE]]/Tableau17[[#This Row],[2008-T1-MACROTOTALE]],"")</f>
        <v>0</v>
      </c>
      <c r="MX46" s="26">
        <f>IFERROR(Tableau17[[#This Row],[2008-T1-MACROGAUCHE]]/Tableau17[[#This Row],[2008-T1-MACROTOTALE]],"")</f>
        <v>0.657258064516129</v>
      </c>
      <c r="MY46" s="26">
        <f>IFERROR(Tableau17[[#This Row],[2008-T1-MACROAUTRE]]/Tableau17[[#This Row],[2008-T1-MACROTOTALE]],"")</f>
        <v>0</v>
      </c>
      <c r="MZ46" s="26" t="str">
        <f>IFERROR(Tableau17[[#This Row],[2008-T2-MACROEXTRDROITE]]/Tableau17[[#This Row],[2008-T2-MACROTOTALE]],"")</f>
        <v/>
      </c>
      <c r="NA46" s="26" t="str">
        <f>IFERROR(Tableau17[[#This Row],[2008-T2-MACRODROITE]]/Tableau17[[#This Row],[2008-T2-MACROTOTALE]],"")</f>
        <v/>
      </c>
      <c r="NB46" s="26" t="str">
        <f>IFERROR(Tableau17[[#This Row],[2008-T2-MACROCENTRE]]/Tableau17[[#This Row],[2008-T2-MACROTOTALE]],"")</f>
        <v/>
      </c>
      <c r="NC46" s="26" t="str">
        <f>IFERROR(Tableau17[[#This Row],[2008-T2-MACROGAUCHE]]/Tableau17[[#This Row],[2008-T2-MACROTOTALE]],"")</f>
        <v/>
      </c>
      <c r="ND46" s="26" t="str">
        <f>IFERROR(Tableau17[[#This Row],[2008-T2-MACROAUTRE]]/Tableau17[[#This Row],[2008-T2-MACROTOTALE]],"")</f>
        <v/>
      </c>
      <c r="NE46" s="26">
        <f>IFERROR(Tableau17[[#This Row],[2014-T1-MACROEXTRDROITE]]/Tableau17[[#This Row],[2014-T1-MACROTOTALE]],"")</f>
        <v>0.14285714285714285</v>
      </c>
      <c r="NF46" s="26">
        <f>IFERROR(Tableau17[[#This Row],[2014-T1-MACRODROITE]]/Tableau17[[#This Row],[2014-T1-MACROTOTALE]],"")</f>
        <v>0.53968253968253965</v>
      </c>
      <c r="NG46" s="26">
        <f>IFERROR(Tableau17[[#This Row],[2014-T1-MACROCENTRE]]/Tableau17[[#This Row],[2014-T1-MACROTOTALE]],"")</f>
        <v>5.2910052910052907E-2</v>
      </c>
      <c r="NH46" s="26">
        <f>IFERROR(Tableau17[[#This Row],[2014-T1-MACROGAUCHE]]/Tableau17[[#This Row],[2014-T1-MACROTOTALE]],"")</f>
        <v>0.26455026455026454</v>
      </c>
      <c r="NI46" s="26">
        <f>IFERROR(Tableau17[[#This Row],[2014-T1-MACROAUTRE]]/Tableau17[[#This Row],[2014-T1-MACROTOTALE]],"")</f>
        <v>0</v>
      </c>
      <c r="NJ46" s="26">
        <f>IFERROR(Tableau17[[#This Row],[2014-T2-MACROEXTRDROITE]]/Tableau17[[#This Row],[2014-T2-MACROTOTALE]],"")</f>
        <v>0.13145539906103287</v>
      </c>
      <c r="NK46" s="26">
        <f>IFERROR(Tableau17[[#This Row],[2014-T2-MACRODROITE]]/Tableau17[[#This Row],[2014-T2-MACROTOTALE]],"")</f>
        <v>0.53521126760563376</v>
      </c>
      <c r="NL46" s="26">
        <f>IFERROR(Tableau17[[#This Row],[2014-T2-MACROCENTRE]]/Tableau17[[#This Row],[2014-T2-MACROTOTALE]],"")</f>
        <v>0</v>
      </c>
      <c r="NM46" s="26">
        <f>IFERROR(Tableau17[[#This Row],[2014-T2-MACROGAUCHE]]/Tableau17[[#This Row],[2014-T2-MACROTOTALE]],"")</f>
        <v>0.33333333333333331</v>
      </c>
      <c r="NN46" s="26">
        <f>IFERROR(Tableau17[[#This Row],[2014-T2-MACROAUTRE]]/Tableau17[[#This Row],[2014-T2-MACROTOTALE]],"")</f>
        <v>0</v>
      </c>
      <c r="NO46" s="26" t="str">
        <f>IFERROR( Tableau17[[#This Row],[2015-T1-MACROEXTRDROITE]]/Tableau17[[#This Row],[2015-T1-MACROTOTALE]],"")</f>
        <v/>
      </c>
      <c r="NP46" s="26" t="str">
        <f>IFERROR(Tableau17[[#This Row],[2015-T1-MACRODROITE]]/Tableau17[[#This Row],[2015-T1-MACROTOTALE]],"")</f>
        <v/>
      </c>
      <c r="NQ46" s="26" t="str">
        <f>IFERROR(Tableau17[[#This Row],[2015-T1-MACROCENTRE]]/Tableau17[[#This Row],[2015-T1-MACROTOTALE]],"")</f>
        <v/>
      </c>
      <c r="NR46" s="26" t="str">
        <f>IFERROR(Tableau17[[#This Row],[2015-T1-MACROGAUCHE]]/Tableau17[[#This Row],[2015-T1-MACROTOTALE]],"")</f>
        <v/>
      </c>
      <c r="NS46" s="26" t="str">
        <f>IFERROR(Tableau17[[#This Row],[2015-T1-MACROAUTRE]]/Tableau17[[#This Row],[2015-T1-MACROTOTALE]],"")</f>
        <v/>
      </c>
      <c r="NT46" s="26" t="str">
        <f>IFERROR(Tableau17[[#This Row],[2015-T2-MACROEXTRDROITE]]/Tableau17[[#This Row],[2015-T2-MACROTOTALE]],"")</f>
        <v/>
      </c>
      <c r="NU46" s="26" t="str">
        <f>IFERROR(Tableau17[[#This Row],[2015-T2-MACRODROITE]]/Tableau17[[#This Row],[2015-T2-MACROTOTALE]],"")</f>
        <v/>
      </c>
      <c r="NV46" s="26" t="str">
        <f>IFERROR(Tableau17[[#This Row],[2015-T2-MACROCENTRE]]/Tableau17[[#This Row],[2015-T2-MACROTOTALE]],"")</f>
        <v/>
      </c>
      <c r="NW46" s="26" t="str">
        <f>IFERROR(Tableau17[[#This Row],[2015-T2-MACROGAUCHE]]/Tableau17[[#This Row],[2015-T2-MACROTOTALE]],"")</f>
        <v/>
      </c>
      <c r="NX46" s="26" t="str">
        <f>IFERROR(Tableau17[[#This Row],[2015-T2-MACROAUTRE]]/Tableau17[[#This Row],[2015-T2-MACROTOTALE]],"")</f>
        <v/>
      </c>
      <c r="NY46" s="26" t="str">
        <f>IFERROR(Tableau17[[#This Row],[2017-T1-MACROEXTRDROITE]]/Tableau17[[#This Row],[2017-T1-MACROTOTALE]],"")</f>
        <v/>
      </c>
      <c r="NZ46" s="26" t="str">
        <f>IFERROR(Tableau17[[#This Row],[2017-T1-MACRODROITE]]/Tableau17[[#This Row],[2017-T1-MACROTOTALE]],"")</f>
        <v/>
      </c>
      <c r="OA46" s="26" t="str">
        <f>IFERROR(Tableau17[[#This Row],[2017-T1-MACROCENTRE]]/Tableau17[[#This Row],[2017-T1-MACROTOTALE]],"")</f>
        <v/>
      </c>
      <c r="OB46" s="26" t="str">
        <f>IFERROR(Tableau17[[#This Row],[2017-T1-MACROGAUCHE]]/Tableau17[[#This Row],[2017-T1-MACROTOTALE]],"")</f>
        <v/>
      </c>
      <c r="OC46" s="26" t="str">
        <f>IFERROR(Tableau17[[#This Row],[2017-T1-MACROAUTRE]]/Tableau17[[#This Row],[2017-T1-MACROTOTALE]],"")</f>
        <v/>
      </c>
      <c r="OD46" s="26" t="str">
        <f>IFERROR(Tableau17[[#This Row],[2017-T2-MACROEXTRDROITE]]/Tableau17[[#This Row],[2017-T2-MACROTOTALE]],"")</f>
        <v/>
      </c>
      <c r="OE46" s="26" t="str">
        <f>IFERROR(Tableau17[[#This Row],[2017-T2-MACRODROITE]]/Tableau17[[#This Row],[2017-T2-MACROTOTALE]],"")</f>
        <v/>
      </c>
      <c r="OF46" s="26" t="str">
        <f>IFERROR(Tableau17[[#This Row],[2017-T2-MACROCENTRE]]/Tableau17[[#This Row],[2017-T2-MACROTOTALE]],"")</f>
        <v/>
      </c>
      <c r="OG46" s="26" t="str">
        <f>IFERROR(Tableau17[[#This Row],[2017-T2-MACROGAUCHE]]/Tableau17[[#This Row],[2017-T2-MACROTOTALE]],"")</f>
        <v/>
      </c>
      <c r="OH46" s="26" t="str">
        <f>IFERROR(Tableau17[[#This Row],[2017-T2-MACROAUTRE]]/Tableau17[[#This Row],[2017-T2-MACROTOTALE]],"")</f>
        <v/>
      </c>
      <c r="OI46" s="26" t="str">
        <f>IFERROR(Tableau17[[#This Row],[2019-T1-MACROEXTRDROITE]]/Tableau17[[#This Row],[2019-T1-MACROTOTALE]],"")</f>
        <v/>
      </c>
      <c r="OJ46" s="26" t="str">
        <f>IFERROR(Tableau17[[#This Row],[2019-T1-MACRODROITE]]/Tableau17[[#This Row],[2019-T1-MACROTOTALE]],"")</f>
        <v/>
      </c>
      <c r="OK46" s="26" t="str">
        <f>IFERROR(Tableau17[[#This Row],[2019-T1-MACROCENTRE]]/Tableau17[[#This Row],[2019-T1-MACROTOTALE]],"")</f>
        <v/>
      </c>
      <c r="OL46" s="26" t="str">
        <f>IFERROR(Tableau17[[#This Row],[2019-T1-MACROGAUCHE]]/Tableau17[[#This Row],[2019-T1-MACROTOTALE]],"")</f>
        <v/>
      </c>
      <c r="OM46" s="26" t="str">
        <f>IFERROR(Tableau17[[#This Row],[2019-T1-MACROAUTRE]]/Tableau17[[#This Row],[2019-T1-MACROTOTALE]],"")</f>
        <v/>
      </c>
      <c r="ON46" s="26" t="str">
        <f>IFERROR(Tableau17[[#This Row],[2020-T1-MACROEXTRDROITE]]/Tableau17[[#This Row],[2020-T1-MACROTOTALE]],"")</f>
        <v/>
      </c>
      <c r="OO46" s="26" t="str">
        <f>IFERROR(Tableau17[[#This Row],[2020-T1-MACRODROITE]]/Tableau17[[#This Row],[2020-T1-MACROTOTALE]],"")</f>
        <v/>
      </c>
      <c r="OP46" s="26" t="str">
        <f>IFERROR(Tableau17[[#This Row],[2020-T1-MACROCENTRE]]/Tableau17[[#This Row],[2020-T1-MACROTOTALE]],"")</f>
        <v/>
      </c>
      <c r="OQ46" s="26" t="str">
        <f>IFERROR(Tableau17[[#This Row],[2020-T1-MACROGAUCHE]]/Tableau17[[#This Row],[2020-T1-MACROTOTALE]],"")</f>
        <v/>
      </c>
      <c r="OR46" s="26" t="str">
        <f>IFERROR(Tableau17[[#This Row],[2020-T1-MACROAUTRE]]/Tableau17[[#This Row],[2020-T1-MACROTOTALE]],"")</f>
        <v/>
      </c>
      <c r="OS46" s="26" t="str">
        <f>IFERROR(Tableau17[[#This Row],[2017 (L)-T1-MACROEXTRDROITE]]/Tableau17[[#This Row],[2017 (L)-T1-MACROTOTALE]],"")</f>
        <v/>
      </c>
      <c r="OT46" s="26" t="str">
        <f>IFERROR(Tableau17[[#This Row],[2017 (L)-T1-MACRODROITE]]/Tableau17[[#This Row],[2017 (L)-T1-MACROTOTALE]],"")</f>
        <v/>
      </c>
      <c r="OU46" s="26" t="str">
        <f>IFERROR(Tableau17[[#This Row],[2017 (L)-T1-MACROCENTRE]]/Tableau17[[#This Row],[2017 (L)-T1-MACROTOTALE]],"")</f>
        <v/>
      </c>
      <c r="OV46" s="26" t="str">
        <f>IFERROR(Tableau17[[#This Row],[2017 (L)-T1-MACROGAUCHE]]/Tableau17[[#This Row],[2017 (L)-T1-MACROTOTALE]],"")</f>
        <v/>
      </c>
      <c r="OW46" s="26" t="str">
        <f>IFERROR(Tableau17[[#This Row],[2017 (L)-T1-MACROAUTRE]]/Tableau17[[#This Row],[2017 (L)-T1-MACROTOTALE]],"")</f>
        <v/>
      </c>
      <c r="OX46" s="26" t="str">
        <f>IFERROR(Tableau17[[#This Row],[2017 (L)-T2-MACROEXTRDROITE]]/Tableau17[[#This Row],[2017 (L)-T2-MACROTOTALE]],"")</f>
        <v/>
      </c>
      <c r="OY46" s="26" t="str">
        <f>IFERROR(Tableau17[[#This Row],[2017 (L)-T2-MACRODROITE]]/Tableau17[[#This Row],[2017 (L)-T2-MACROTOTALE]],"")</f>
        <v/>
      </c>
      <c r="OZ46" s="26" t="str">
        <f>IFERROR(Tableau17[[#This Row],[2017 (L)-T2-MACROCENTRE]]/Tableau17[[#This Row],[2017 (L)-T2-MACROTOTALE]],"")</f>
        <v/>
      </c>
      <c r="PA46" s="26" t="str">
        <f>IFERROR(Tableau17[[#This Row],[2017 (L)-T2-MACROGAUCHE]]/Tableau17[[#This Row],[2017 (L)-T2-MACROTOTALE]],"")</f>
        <v/>
      </c>
      <c r="PB46" s="26" t="str">
        <f>IFERROR(Tableau17[[#This Row],[2017 (L)-T2-MACROAUTRE]]/Tableau17[[#This Row],[2017 (L)-T2-MACROTOTALE]],"")</f>
        <v/>
      </c>
      <c r="PC46" s="26">
        <f>IFERROR(Tableau17[[#This Row],[2008_T1_PROCUS]]/Tableau17[[#This Row],[2008_T1_INSCRITS]],0)</f>
        <v>8.5470085470085479E-3</v>
      </c>
      <c r="PD46" s="26">
        <f>IFERROR(Tableau17[[#This Row],[2008_T2_PROCUS]]/Tableau17[[#This Row],[2008_T2_INSCRITS]],0)</f>
        <v>0</v>
      </c>
      <c r="PE46" s="26">
        <f>Tableau17[[#This Row],[2014_T1_PROCUS]]/Tableau17[[#This Row],[2014_T1_INSCRITS]]</f>
        <v>2.1164021164021163E-2</v>
      </c>
      <c r="PF46" s="26">
        <f>IFERROR(Tableau17[[#This Row],[2014_T2_PROCUS]]/Tableau17[[#This Row],[2014_T2_INSCRITS]],0)</f>
        <v>1.3227513227513227E-2</v>
      </c>
    </row>
    <row r="47" spans="1:422" hidden="1" x14ac:dyDescent="0.2">
      <c r="A47" s="1">
        <v>8</v>
      </c>
      <c r="B47" s="1" t="s">
        <v>528</v>
      </c>
      <c r="C47" s="1" t="s">
        <v>552</v>
      </c>
      <c r="D47" s="1" t="s">
        <v>552</v>
      </c>
      <c r="E47" s="1">
        <v>1610</v>
      </c>
      <c r="F47" s="1">
        <v>5.3208859999999998</v>
      </c>
      <c r="G47" s="1">
        <v>43.362524000000001</v>
      </c>
      <c r="H47" s="3">
        <v>822</v>
      </c>
      <c r="I47" s="3">
        <v>122</v>
      </c>
      <c r="L47" s="1">
        <v>8</v>
      </c>
      <c r="M47" s="1">
        <v>48</v>
      </c>
      <c r="O47" s="1">
        <v>3</v>
      </c>
      <c r="P47" s="1">
        <v>36</v>
      </c>
      <c r="Q47" s="1">
        <v>21</v>
      </c>
      <c r="R47" s="1">
        <v>73</v>
      </c>
      <c r="S47" s="1">
        <v>132</v>
      </c>
      <c r="T47" s="1">
        <v>26</v>
      </c>
      <c r="U47" s="1">
        <v>347</v>
      </c>
      <c r="V47" s="1">
        <v>866</v>
      </c>
      <c r="W47" s="1">
        <v>498</v>
      </c>
      <c r="X47" s="1">
        <v>18</v>
      </c>
      <c r="Y47" s="2">
        <v>0.57505773999999998</v>
      </c>
      <c r="Z47" s="1">
        <v>866</v>
      </c>
      <c r="AA47" s="1">
        <v>534</v>
      </c>
      <c r="AB47" s="1">
        <v>12</v>
      </c>
      <c r="AC47" s="2">
        <v>0.61662817999999997</v>
      </c>
      <c r="AD47" s="1">
        <v>822</v>
      </c>
      <c r="AE47" s="1">
        <v>350</v>
      </c>
      <c r="AF47" s="2">
        <v>0.42579075</v>
      </c>
      <c r="AG47" s="1">
        <f t="shared" si="0"/>
        <v>122</v>
      </c>
      <c r="AH47" s="1">
        <v>830</v>
      </c>
      <c r="AI47" s="1">
        <v>516</v>
      </c>
      <c r="AJ47" s="1">
        <v>13</v>
      </c>
      <c r="AK47" s="2">
        <v>0.62168674999999995</v>
      </c>
      <c r="AN47" s="1">
        <v>0</v>
      </c>
      <c r="AP47" s="1">
        <v>856</v>
      </c>
      <c r="AQ47" s="1">
        <v>449</v>
      </c>
      <c r="AR47" s="2">
        <v>0.52453271000000001</v>
      </c>
      <c r="AS47" s="1">
        <v>856</v>
      </c>
      <c r="AT47" s="1">
        <v>483</v>
      </c>
      <c r="AU47" s="2">
        <v>0.56425234000000002</v>
      </c>
      <c r="AV47" s="1">
        <v>854</v>
      </c>
      <c r="AW47" s="1">
        <v>422</v>
      </c>
      <c r="AX47" s="2">
        <v>0.49414520000000001</v>
      </c>
      <c r="AY47" s="1">
        <v>854</v>
      </c>
      <c r="AZ47" s="1">
        <v>343</v>
      </c>
      <c r="BA47" s="2">
        <v>0.40163934000000001</v>
      </c>
      <c r="BB47" s="1">
        <v>853</v>
      </c>
      <c r="BC47" s="1">
        <v>638</v>
      </c>
      <c r="BD47" s="2">
        <v>0.74794841999999995</v>
      </c>
      <c r="BE47" s="1">
        <v>852</v>
      </c>
      <c r="BF47" s="1">
        <v>599</v>
      </c>
      <c r="BG47" s="2">
        <v>0.70305163999999998</v>
      </c>
      <c r="BH47" s="1">
        <v>825</v>
      </c>
      <c r="BI47" s="1">
        <v>428</v>
      </c>
      <c r="BJ47" s="2">
        <v>0.51878787999999998</v>
      </c>
      <c r="BK47" s="1">
        <v>15</v>
      </c>
      <c r="BN47" s="1">
        <v>50</v>
      </c>
      <c r="BO47" s="1">
        <v>57</v>
      </c>
      <c r="BP47" s="1">
        <v>118</v>
      </c>
      <c r="BQ47" s="1">
        <v>254</v>
      </c>
      <c r="BR47" s="1">
        <v>494</v>
      </c>
      <c r="BZ47" s="1">
        <v>35</v>
      </c>
      <c r="CA47" s="1">
        <v>11</v>
      </c>
      <c r="CB47" s="1">
        <v>88</v>
      </c>
      <c r="CC47" s="1">
        <v>114</v>
      </c>
      <c r="CD47" s="1">
        <v>106</v>
      </c>
      <c r="CE47" s="1">
        <v>133</v>
      </c>
      <c r="CF47" s="1">
        <v>487</v>
      </c>
      <c r="CG47" s="1">
        <v>143</v>
      </c>
      <c r="CH47" s="1">
        <v>113</v>
      </c>
      <c r="CI47" s="1">
        <v>258</v>
      </c>
      <c r="CJ47" s="1">
        <v>514</v>
      </c>
      <c r="CL47" s="1">
        <v>9</v>
      </c>
      <c r="CN47" s="1">
        <v>139</v>
      </c>
      <c r="CP47" s="1">
        <v>142</v>
      </c>
      <c r="CS47" s="1">
        <v>89</v>
      </c>
      <c r="CT47" s="1">
        <v>46</v>
      </c>
      <c r="CW47" s="1">
        <v>425</v>
      </c>
      <c r="CY47" s="1">
        <v>193</v>
      </c>
      <c r="CZ47" s="1">
        <v>235</v>
      </c>
      <c r="DC47" s="1">
        <v>428</v>
      </c>
      <c r="DD47" s="1">
        <v>58</v>
      </c>
      <c r="DE47" s="1">
        <v>1</v>
      </c>
      <c r="DF47" s="1">
        <v>6</v>
      </c>
      <c r="DH47" s="1">
        <v>1</v>
      </c>
      <c r="DI47" s="1">
        <v>20</v>
      </c>
      <c r="DK47" s="1">
        <v>7</v>
      </c>
      <c r="DL47" s="1">
        <v>69</v>
      </c>
      <c r="DM47" s="1">
        <v>74</v>
      </c>
      <c r="DR47" s="1">
        <v>85</v>
      </c>
      <c r="DS47" s="1">
        <v>71</v>
      </c>
      <c r="DT47" s="1">
        <v>24</v>
      </c>
      <c r="DU47" s="1">
        <v>416</v>
      </c>
      <c r="DW47" s="1">
        <v>133</v>
      </c>
      <c r="DZ47" s="1">
        <v>183</v>
      </c>
      <c r="EA47" s="1">
        <v>316</v>
      </c>
      <c r="EB47" s="1">
        <v>6</v>
      </c>
      <c r="EC47" s="1">
        <v>7</v>
      </c>
      <c r="ED47" s="1">
        <v>0</v>
      </c>
      <c r="EE47" s="1">
        <v>12</v>
      </c>
      <c r="EF47" s="1">
        <v>69</v>
      </c>
      <c r="EG47" s="1">
        <v>41</v>
      </c>
      <c r="EH47" s="1">
        <v>4</v>
      </c>
      <c r="EI47" s="1">
        <v>163</v>
      </c>
      <c r="EJ47" s="1">
        <v>230</v>
      </c>
      <c r="EK47" s="1">
        <v>91</v>
      </c>
      <c r="EL47" s="1">
        <v>5</v>
      </c>
      <c r="EM47" s="1">
        <v>628</v>
      </c>
      <c r="EN47" s="1">
        <v>221</v>
      </c>
      <c r="EO47" s="1">
        <v>314</v>
      </c>
      <c r="EP47" s="1">
        <v>535</v>
      </c>
      <c r="EQ47" s="1">
        <v>0</v>
      </c>
      <c r="ER47" s="1">
        <v>3</v>
      </c>
      <c r="ES47" s="1">
        <v>6</v>
      </c>
      <c r="ET47" s="1">
        <v>50</v>
      </c>
      <c r="EU47" s="1">
        <v>3</v>
      </c>
      <c r="EV47" s="1">
        <v>123</v>
      </c>
      <c r="EW47" s="1">
        <v>16</v>
      </c>
      <c r="EX47" s="1">
        <v>0</v>
      </c>
      <c r="EY47" s="1">
        <v>7</v>
      </c>
      <c r="EZ47" s="1">
        <v>27</v>
      </c>
      <c r="FA47" s="1">
        <v>0</v>
      </c>
      <c r="FB47" s="1">
        <v>0</v>
      </c>
      <c r="FC47" s="1">
        <v>0</v>
      </c>
      <c r="FD47" s="1">
        <v>0</v>
      </c>
      <c r="FE47" s="1">
        <v>0</v>
      </c>
      <c r="FF47" s="1">
        <v>0</v>
      </c>
      <c r="FG47" s="1">
        <v>1</v>
      </c>
      <c r="FH47" s="1">
        <v>10</v>
      </c>
      <c r="FI47" s="1">
        <v>0</v>
      </c>
      <c r="FJ47" s="1">
        <v>23</v>
      </c>
      <c r="FK47" s="1">
        <v>17</v>
      </c>
      <c r="FL47" s="1">
        <v>0</v>
      </c>
      <c r="FM47" s="1">
        <v>57</v>
      </c>
      <c r="FN47" s="1">
        <v>1</v>
      </c>
      <c r="FO47" s="1">
        <v>4</v>
      </c>
      <c r="FP47" s="1">
        <v>58</v>
      </c>
      <c r="FQ47" s="1">
        <v>1</v>
      </c>
      <c r="FR47" s="1">
        <f>SUM(Tableau17[[#This Row],[2019-T1-ALEXANDRE Audric]:[2019-T1-MARIE Florie]])</f>
        <v>407</v>
      </c>
      <c r="FS47" s="1">
        <v>57</v>
      </c>
      <c r="FT47" s="1">
        <v>133</v>
      </c>
      <c r="FU47" s="1">
        <v>0</v>
      </c>
      <c r="FV47" s="1">
        <v>304</v>
      </c>
      <c r="FW47" s="1">
        <v>0</v>
      </c>
      <c r="FX47" s="1">
        <v>494</v>
      </c>
      <c r="GD47" s="1">
        <v>0</v>
      </c>
      <c r="GE47" s="1">
        <v>114</v>
      </c>
      <c r="GF47" s="1">
        <v>106</v>
      </c>
      <c r="GG47" s="1">
        <v>0</v>
      </c>
      <c r="GH47" s="1">
        <v>267</v>
      </c>
      <c r="GI47" s="1">
        <v>0</v>
      </c>
      <c r="GJ47" s="1">
        <v>487</v>
      </c>
      <c r="GK47" s="1">
        <v>143</v>
      </c>
      <c r="GL47" s="1">
        <v>113</v>
      </c>
      <c r="GM47" s="1">
        <v>0</v>
      </c>
      <c r="GN47" s="1">
        <v>258</v>
      </c>
      <c r="GO47" s="1">
        <v>0</v>
      </c>
      <c r="GP47" s="1">
        <v>514</v>
      </c>
      <c r="GQ47" s="1">
        <v>151</v>
      </c>
      <c r="GR47" s="1">
        <v>46</v>
      </c>
      <c r="GS47" s="1">
        <v>0</v>
      </c>
      <c r="GT47" s="1">
        <v>228</v>
      </c>
      <c r="GU47" s="1">
        <v>0</v>
      </c>
      <c r="GV47" s="1">
        <v>425</v>
      </c>
      <c r="GW47" s="1">
        <v>193</v>
      </c>
      <c r="GX47" s="1">
        <v>0</v>
      </c>
      <c r="GY47" s="1">
        <v>0</v>
      </c>
      <c r="GZ47" s="1">
        <v>235</v>
      </c>
      <c r="HA47" s="1">
        <v>0</v>
      </c>
      <c r="HB47" s="1">
        <v>428</v>
      </c>
      <c r="HC47" s="1">
        <v>182</v>
      </c>
      <c r="HD47" s="1">
        <v>69</v>
      </c>
      <c r="HE47" s="1">
        <v>91</v>
      </c>
      <c r="HF47" s="1">
        <v>282</v>
      </c>
      <c r="HG47" s="1">
        <v>4</v>
      </c>
      <c r="HH47" s="1">
        <v>628</v>
      </c>
      <c r="HI47" s="1">
        <v>221</v>
      </c>
      <c r="HJ47" s="1">
        <v>0</v>
      </c>
      <c r="HK47" s="1">
        <v>314</v>
      </c>
      <c r="HL47" s="1">
        <v>0</v>
      </c>
      <c r="HM47" s="1">
        <v>0</v>
      </c>
      <c r="HN47" s="1">
        <v>535</v>
      </c>
      <c r="HO47" s="1">
        <v>141</v>
      </c>
      <c r="HP47" s="1">
        <v>17</v>
      </c>
      <c r="HQ47" s="1">
        <v>58</v>
      </c>
      <c r="HR47" s="1">
        <v>177</v>
      </c>
      <c r="HS47" s="1">
        <v>20</v>
      </c>
      <c r="HT47" s="1">
        <v>413</v>
      </c>
      <c r="HU47" s="1">
        <v>73</v>
      </c>
      <c r="HV47" s="1">
        <v>44</v>
      </c>
      <c r="HW47" s="1">
        <v>21</v>
      </c>
      <c r="HX47" s="1">
        <v>209</v>
      </c>
      <c r="HY47" s="1">
        <v>0</v>
      </c>
      <c r="HZ47" s="1">
        <v>347</v>
      </c>
      <c r="IA47" s="1">
        <v>80</v>
      </c>
      <c r="IB47" s="1">
        <v>24</v>
      </c>
      <c r="IC47" s="1">
        <v>85</v>
      </c>
      <c r="ID47" s="1">
        <v>226</v>
      </c>
      <c r="IE47" s="1">
        <v>1</v>
      </c>
      <c r="IF47" s="1">
        <v>416</v>
      </c>
      <c r="IG47" s="1">
        <v>133</v>
      </c>
      <c r="IH47" s="1">
        <v>0</v>
      </c>
      <c r="II47" s="1">
        <v>183</v>
      </c>
      <c r="IJ47" s="1">
        <v>0</v>
      </c>
      <c r="IK47" s="1">
        <v>0</v>
      </c>
      <c r="IL47" s="1">
        <v>316</v>
      </c>
      <c r="IM47" s="26">
        <f>IFERROR(Tableau17[[#This Row],[LDIV]]/Tableau17[[#This Row],[Total général]],"")</f>
        <v>0</v>
      </c>
      <c r="IN47" s="26">
        <f>IFERROR(Tableau17[[#This Row],[LDVC]]/Tableau17[[#This Row],[Total général]],"")</f>
        <v>0</v>
      </c>
      <c r="IO47" s="26">
        <f>IFERROR(Tableau17[[#This Row],[LDVD]]/Tableau17[[#This Row],[Total général]],"")</f>
        <v>2.3054755043227664E-2</v>
      </c>
      <c r="IP47" s="26">
        <f>IFERROR(Tableau17[[#This Row],[LDVG]]/Tableau17[[#This Row],[Total général]],"")</f>
        <v>0.13832853025936601</v>
      </c>
      <c r="IQ47" s="26">
        <f>IFERROR(Tableau17[[#This Row],[LEXD]]/Tableau17[[#This Row],[Total général]],"")</f>
        <v>0</v>
      </c>
      <c r="IR47" s="26">
        <f>IFERROR(Tableau17[[#This Row],[LEXG]]/Tableau17[[#This Row],[Total général]],"")</f>
        <v>8.6455331412103754E-3</v>
      </c>
      <c r="IS47" s="26">
        <f>IFERROR(Tableau17[[#This Row],[LLR]]/Tableau17[[#This Row],[Total général]],"")</f>
        <v>0.1037463976945245</v>
      </c>
      <c r="IT47" s="26">
        <f>IFERROR(Tableau17[[#This Row],[LREM]]/Tableau17[[#This Row],[Total général]],"")</f>
        <v>6.0518731988472622E-2</v>
      </c>
      <c r="IU47" s="26">
        <f>IFERROR(Tableau17[[#This Row],[LRN]]/Tableau17[[#This Row],[Total général]],"")</f>
        <v>0.21037463976945245</v>
      </c>
      <c r="IV47" s="26">
        <f>IFERROR(Tableau17[[#This Row],[LUG]]/Tableau17[[#This Row],[Total général]],"")</f>
        <v>0.3804034582132565</v>
      </c>
      <c r="IW47" s="26">
        <f>IFERROR(Tableau17[[#This Row],[LVEC]]/Tableau17[[#This Row],[Total général]],"")</f>
        <v>7.492795389048991E-2</v>
      </c>
      <c r="IX47" s="26">
        <f>IFERROR(Tableau17[[#This Row],[2008-T1-LCMD]]/Tableau17[[#This Row],[2008-T1-TOTAL]],"")</f>
        <v>3.0364372469635626E-2</v>
      </c>
      <c r="IY47" s="26">
        <f>IFERROR(Tableau17[[#This Row],[2008-T1-LDVD]]/Tableau17[[#This Row],[2008-T1-TOTAL]],"")</f>
        <v>0</v>
      </c>
      <c r="IZ47" s="26">
        <f>IFERROR(Tableau17[[#This Row],[2008-T1-LEXD]]/Tableau17[[#This Row],[2008-T1-TOTAL]],"")</f>
        <v>0</v>
      </c>
      <c r="JA47" s="26">
        <f>IFERROR(Tableau17[[#This Row],[2008-T1-LEXG]]/Tableau17[[#This Row],[2008-T1-TOTAL]],"")</f>
        <v>0.10121457489878542</v>
      </c>
      <c r="JB47" s="26">
        <f>IFERROR(Tableau17[[#This Row],[2008-T1-LFN]]/Tableau17[[#This Row],[2008-T1-TOTAL]],"")</f>
        <v>0.11538461538461539</v>
      </c>
      <c r="JC47" s="26">
        <f>IFERROR(Tableau17[[#This Row],[2008-T1-LMAJ]]/Tableau17[[#This Row],[2008-T1-TOTAL]],"")</f>
        <v>0.23886639676113361</v>
      </c>
      <c r="JD47" s="26">
        <f>IFERROR(Tableau17[[#This Row],[2008-T1-LUG]]/Tableau17[[#This Row],[2008-T1-TOTAL]],"")</f>
        <v>0.51417004048582993</v>
      </c>
      <c r="JE47" s="26" t="str">
        <f>IFERROR(Tableau17[[#This Row],[2008-T2-LFN]]/Tableau17[[#This Row],[2008-T2-TOTAL]],"")</f>
        <v/>
      </c>
      <c r="JF47" s="26" t="str">
        <f>IFERROR(Tableau17[[#This Row],[2008-T2-LGC]]/Tableau17[[#This Row],[2008-T2-TOTAL]],"")</f>
        <v/>
      </c>
      <c r="JG47" s="26" t="str">
        <f>IFERROR(Tableau17[[#This Row],[2008-T2-LMAJ]]/Tableau17[[#This Row],[2008-T2-TOTAL]],"")</f>
        <v/>
      </c>
      <c r="JH47" s="26" t="str">
        <f>IFERROR(Tableau17[[#This Row],[2008-T2-LUG]]/Tableau17[[#This Row],[2008-T2-TOTAL]],"")</f>
        <v/>
      </c>
      <c r="JI47" s="26">
        <f>IFERROR(Tableau17[[#This Row],[2014-T1-LDIV]]/Tableau17[[#This Row],[2014-T1-TOTAL]],"")</f>
        <v>0</v>
      </c>
      <c r="JJ47" s="26">
        <f>IFERROR(Tableau17[[#This Row],[2014-T1-LDVD]]/Tableau17[[#This Row],[2014-T1-TOTAL]],"")</f>
        <v>0</v>
      </c>
      <c r="JK47" s="26">
        <f>IFERROR(Tableau17[[#This Row],[2014-T1-LDVG]]/Tableau17[[#This Row],[2014-T1-TOTAL]],"")</f>
        <v>7.1868583162217656E-2</v>
      </c>
      <c r="JL47" s="26">
        <f>IFERROR(Tableau17[[#This Row],[2014-T1-LEXG]]/Tableau17[[#This Row],[2014-T1-TOTAL]],"")</f>
        <v>2.2587268993839837E-2</v>
      </c>
      <c r="JM47" s="26">
        <f>IFERROR(Tableau17[[#This Row],[2014-T1-LFG]]/Tableau17[[#This Row],[2014-T1-TOTAL]],"")</f>
        <v>0.1806981519507187</v>
      </c>
      <c r="JN47" s="26">
        <f>IFERROR(Tableau17[[#This Row],[2014-T1-LFN]]/Tableau17[[#This Row],[2014-T1-TOTAL]],"")</f>
        <v>0.23408624229979466</v>
      </c>
      <c r="JO47" s="26">
        <f>IFERROR(Tableau17[[#This Row],[2014-T1-LUD]]/Tableau17[[#This Row],[2014-T1-TOTAL]],"")</f>
        <v>0.21765913757700206</v>
      </c>
      <c r="JP47" s="26">
        <f>IFERROR(Tableau17[[#This Row],[2014-T1-LUG]]/Tableau17[[#This Row],[2014-T1-TOTAL]],"")</f>
        <v>0.2731006160164271</v>
      </c>
      <c r="JQ47" s="26">
        <f>IFERROR(Tableau17[[#This Row],[2014-T2-LFN]]/Tableau17[[#This Row],[2014-T2-TOTAL]],"")</f>
        <v>0.27821011673151752</v>
      </c>
      <c r="JR47" s="26">
        <f>IFERROR(Tableau17[[#This Row],[2014-T2-LUD]]/Tableau17[[#This Row],[2014-T2-TOTAL]],"")</f>
        <v>0.21984435797665369</v>
      </c>
      <c r="JS47" s="26">
        <f>IFERROR(Tableau17[[#This Row],[2014-T2-LUG]]/Tableau17[[#This Row],[2014-T2-TOTAL]],"")</f>
        <v>0.50194552529182879</v>
      </c>
      <c r="JT47" s="26">
        <f>IFERROR(Tableau17[[#This Row],[2015-T1-BC-DIV]]/Tableau17[[#This Row],[2015-T1-TOTAL]],"")</f>
        <v>0</v>
      </c>
      <c r="JU47" s="26">
        <f>IFERROR(Tableau17[[#This Row],[2015-T1-BC-DLF]]/Tableau17[[#This Row],[2015-T1-TOTAL]],"")</f>
        <v>2.1176470588235293E-2</v>
      </c>
      <c r="JV47" s="26">
        <f>IFERROR(Tableau17[[#This Row],[2015-T1-BC-DVD]]/Tableau17[[#This Row],[2015-T1-TOTAL]],"")</f>
        <v>0</v>
      </c>
      <c r="JW47" s="26">
        <f>IFERROR(Tableau17[[#This Row],[2015-T1-BC-DVG]]/Tableau17[[#This Row],[2015-T1-TOTAL]],"")</f>
        <v>0.32705882352941179</v>
      </c>
      <c r="JX47" s="26">
        <f>IFERROR(Tableau17[[#This Row],[2015-T1-BC-FG]]/Tableau17[[#This Row],[2015-T1-TOTAL]],"")</f>
        <v>0</v>
      </c>
      <c r="JY47" s="26">
        <f>IFERROR(Tableau17[[#This Row],[2015-T1-BC-FN]]/Tableau17[[#This Row],[2015-T1-TOTAL]],"")</f>
        <v>0.33411764705882352</v>
      </c>
      <c r="JZ47" s="26">
        <f>IFERROR(Tableau17[[#This Row],[2015-T1-BC-MDM]]/Tableau17[[#This Row],[2015-T1-TOTAL]],"")</f>
        <v>0</v>
      </c>
      <c r="KA47" s="26">
        <f>IFERROR(Tableau17[[#This Row],[2015-T1-BC-RDG]]/Tableau17[[#This Row],[2015-T1-TOTAL]],"")</f>
        <v>0</v>
      </c>
      <c r="KB47" s="26">
        <f>IFERROR(Tableau17[[#This Row],[2015-T1-BC-SOC]]/Tableau17[[#This Row],[2015-T1-TOTAL]],"")</f>
        <v>0.20941176470588235</v>
      </c>
      <c r="KC47" s="26">
        <f>IFERROR(Tableau17[[#This Row],[2015-T1-BC-UD]]/Tableau17[[#This Row],[2015-T1-TOTAL]],"")</f>
        <v>0.10823529411764705</v>
      </c>
      <c r="KD47" s="26">
        <f>IFERROR(Tableau17[[#This Row],[2015-T1-BC-UG]]/Tableau17[[#This Row],[2015-T1-TOTAL]],"")</f>
        <v>0</v>
      </c>
      <c r="KE47" s="26">
        <f>IFERROR(Tableau17[[#This Row],[2015-T1-BC-VEC]]/Tableau17[[#This Row],[2015-T1-TOTAL]],"")</f>
        <v>0</v>
      </c>
      <c r="KF47" s="26">
        <f>IFERROR(Tableau17[[#This Row],[2015-T2-BC-DVG]]/Tableau17[[#This Row],[2015-T2-TOTAL]],"")</f>
        <v>0</v>
      </c>
      <c r="KG47" s="26">
        <f>IFERROR(Tableau17[[#This Row],[2015-T2-BC-FN]]/Tableau17[[#This Row],[2015-T2-TOTAL]],"")</f>
        <v>0.45093457943925236</v>
      </c>
      <c r="KH47" s="26">
        <f>IFERROR(Tableau17[[#This Row],[2015-T2-BC-SOC]]/Tableau17[[#This Row],[2015-T2-TOTAL]],"")</f>
        <v>0.5490654205607477</v>
      </c>
      <c r="KI47" s="26">
        <f>IFERROR(Tableau17[[#This Row],[2015-T2-BC-UD]]/Tableau17[[#This Row],[2015-T2-TOTAL]],"")</f>
        <v>0</v>
      </c>
      <c r="KJ47" s="26">
        <f>IFERROR(Tableau17[[#This Row],[2015-T2-BC-UG]]/Tableau17[[#This Row],[2015-T2-TOTAL]],"")</f>
        <v>0</v>
      </c>
      <c r="KK47" s="26">
        <f>IFERROR(Tableau17[[#This Row],[2017 (L)-T1-COM]]/Tableau17[[#This Row],[2017 (L)-T1-TOTAL]],"")</f>
        <v>0.13942307692307693</v>
      </c>
      <c r="KL47" s="26">
        <f>IFERROR(Tableau17[[#This Row],[2017 (L)-T1-DIV]]/Tableau17[[#This Row],[2017 (L)-T1-TOTAL]],"")</f>
        <v>2.403846153846154E-3</v>
      </c>
      <c r="KM47" s="26">
        <f>IFERROR(Tableau17[[#This Row],[2017 (L)-T1-DLF]]/Tableau17[[#This Row],[2017 (L)-T1-TOTAL]],"")</f>
        <v>1.4423076923076924E-2</v>
      </c>
      <c r="KN47" s="26">
        <f>IFERROR(Tableau17[[#This Row],[2017 (L)-T1-DVD]]/Tableau17[[#This Row],[2017 (L)-T1-TOTAL]],"")</f>
        <v>0</v>
      </c>
      <c r="KO47" s="26">
        <f>IFERROR(Tableau17[[#This Row],[2017 (L)-T1-DVG]]/Tableau17[[#This Row],[2017 (L)-T1-TOTAL]],"")</f>
        <v>2.403846153846154E-3</v>
      </c>
      <c r="KP47" s="26">
        <f>IFERROR(Tableau17[[#This Row],[2017 (L)-T1-ECO]]/Tableau17[[#This Row],[2017 (L)-T1-TOTAL]],"")</f>
        <v>4.807692307692308E-2</v>
      </c>
      <c r="KQ47" s="26">
        <f>IFERROR(Tableau17[[#This Row],[2017 (L)-T1-EXD]]/Tableau17[[#This Row],[2017 (L)-T1-TOTAL]],"")</f>
        <v>0</v>
      </c>
      <c r="KR47" s="26">
        <f>IFERROR(Tableau17[[#This Row],[2017 (L)-T1-EXG]]/Tableau17[[#This Row],[2017 (L)-T1-TOTAL]],"")</f>
        <v>1.6826923076923076E-2</v>
      </c>
      <c r="KS47" s="26">
        <f>IFERROR(Tableau17[[#This Row],[2017 (L)-T1-FI]]/Tableau17[[#This Row],[2017 (L)-T1-TOTAL]],"")</f>
        <v>0.16586538461538461</v>
      </c>
      <c r="KT47" s="26">
        <f>IFERROR(Tableau17[[#This Row],[2017 (L)-T1-FN]]/Tableau17[[#This Row],[2017 (L)-T1-TOTAL]],"")</f>
        <v>0.17788461538461539</v>
      </c>
      <c r="KU47" s="26">
        <f>IFERROR(Tableau17[[#This Row],[2017 (L)-T1-LR]]/Tableau17[[#This Row],[2017 (L)-T1-TOTAL]],"")</f>
        <v>0</v>
      </c>
      <c r="KV47" s="26">
        <f>IFERROR(Tableau17[[#This Row],[2017 (L)-T1-MDM]]/Tableau17[[#This Row],[2017 (L)-T1-TOTAL]],"")</f>
        <v>0</v>
      </c>
      <c r="KW47" s="26">
        <f>IFERROR(Tableau17[[#This Row],[2017 (L)-T1-RDG]]/Tableau17[[#This Row],[2017 (L)-T1-TOTAL]],"")</f>
        <v>0</v>
      </c>
      <c r="KX47" s="26">
        <f>IFERROR(Tableau17[[#This Row],[2017 (L)-T1-REG]]/Tableau17[[#This Row],[2017 (L)-T1-TOTAL]],"")</f>
        <v>0</v>
      </c>
      <c r="KY47" s="26">
        <f>IFERROR(Tableau17[[#This Row],[2017 (L)-T1-REM]]/Tableau17[[#This Row],[2017 (L)-T1-TOTAL]],"")</f>
        <v>0.20432692307692307</v>
      </c>
      <c r="KZ47" s="26">
        <f>IFERROR(Tableau17[[#This Row],[2017 (L)-T1-SOC]]/Tableau17[[#This Row],[2017 (L)-T1-TOTAL]],"")</f>
        <v>0.17067307692307693</v>
      </c>
      <c r="LA47" s="26">
        <f>IFERROR(Tableau17[[#This Row],[2017 (L)-T1-UDI]]/Tableau17[[#This Row],[2017 (L)-T1-TOTAL]],"")</f>
        <v>5.7692307692307696E-2</v>
      </c>
      <c r="LB47" s="26">
        <f>IFERROR(Tableau17[[#This Row],[2017 (L)-T2-FI]]/Tableau17[[#This Row],[2017 (L)-T2-TOTAL]],"")</f>
        <v>0</v>
      </c>
      <c r="LC47" s="26">
        <f>IFERROR(Tableau17[[#This Row],[2017 (L)-T2-FN]]/Tableau17[[#This Row],[2017 (L)-T2-TOTAL]],"")</f>
        <v>0.42088607594936711</v>
      </c>
      <c r="LD47" s="26">
        <f>IFERROR(Tableau17[[#This Row],[2017 (L)-T2-LR]]/Tableau17[[#This Row],[2017 (L)-T2-TOTAL]],"")</f>
        <v>0</v>
      </c>
      <c r="LE47" s="26">
        <f>IFERROR(Tableau17[[#This Row],[2017 (L)-T2-MDM]]/Tableau17[[#This Row],[2017 (L)-T2-TOTAL]],"")</f>
        <v>0</v>
      </c>
      <c r="LF47" s="26">
        <f>IFERROR(Tableau17[[#This Row],[2017 (L)-T2-REM]]/Tableau17[[#This Row],[2017 (L)-T2-TOTAL]],"")</f>
        <v>0.57911392405063289</v>
      </c>
      <c r="LG47" s="26">
        <f>IFERROR(Tableau17[[#This Row],[2017-T1-ARTHAUD Nathalie]]/Tableau17[[#This Row],[2017-T1-TOTAL]],"")</f>
        <v>9.5541401273885346E-3</v>
      </c>
      <c r="LH47" s="26">
        <f>IFERROR(Tableau17[[#This Row],[2017-T1-ASSELINEAU Fran]]/Tableau17[[#This Row],[2017-T1-TOTAL]],"")</f>
        <v>1.1146496815286623E-2</v>
      </c>
      <c r="LI47" s="26">
        <f>IFERROR(Tableau17[[#This Row],[2017-T1-CHEMINADE Jacques]]/Tableau17[[#This Row],[2017-T1-TOTAL]],"")</f>
        <v>0</v>
      </c>
      <c r="LJ47" s="26">
        <f>IFERROR(Tableau17[[#This Row],[2017-T1-DUPONT-AIGNAN Nicolas]]/Tableau17[[#This Row],[2017-T1-TOTAL]],"")</f>
        <v>1.9108280254777069E-2</v>
      </c>
      <c r="LK47" s="26">
        <f>IFERROR(Tableau17[[#This Row],[2017-T1-FILLON Fran]]/Tableau17[[#This Row],[2017-T1-TOTAL]],"")</f>
        <v>0.10987261146496816</v>
      </c>
      <c r="LL47" s="26">
        <f>IFERROR(Tableau17[[#This Row],[2017-T1-HAMON Beno]]/Tableau17[[#This Row],[2017-T1-TOTAL]],"")</f>
        <v>6.5286624203821655E-2</v>
      </c>
      <c r="LM47" s="26">
        <f>IFERROR(Tableau17[[#This Row],[2017-T1-LASSALLE Jean]]/Tableau17[[#This Row],[2017-T1-TOTAL]],"")</f>
        <v>6.369426751592357E-3</v>
      </c>
      <c r="LN47" s="26">
        <f>IFERROR(Tableau17[[#This Row],[2017-T1-LE PEN Marine]]/Tableau17[[#This Row],[2017-T1-TOTAL]],"")</f>
        <v>0.25955414012738853</v>
      </c>
      <c r="LO47" s="26">
        <f>IFERROR(Tableau17[[#This Row],[2017-T1-M Jean-Luc]]/Tableau17[[#This Row],[2017-T1-TOTAL]],"")</f>
        <v>0.36624203821656048</v>
      </c>
      <c r="LP47" s="26">
        <f>IFERROR(Tableau17[[#This Row],[2017-T1-MACRON Emmanuel]]/Tableau17[[#This Row],[2017-T1-TOTAL]],"")</f>
        <v>0.14490445859872611</v>
      </c>
      <c r="LQ47" s="26">
        <f>IFERROR(Tableau17[[#This Row],[2017-T1-POUTOU Philippe]]/Tableau17[[#This Row],[2017-T1-TOTAL]],"")</f>
        <v>7.9617834394904458E-3</v>
      </c>
      <c r="LR47" s="26">
        <f>IFERROR(Tableau17[[#This Row],[2017-T2-LE PEN Marine]]/Tableau17[[#This Row],[2017-T2-TOTAL]],"")</f>
        <v>0.41308411214953272</v>
      </c>
      <c r="LS47" s="26">
        <f>IFERROR(Tableau17[[#This Row],[2017-T2-MACRON Emmanuel]]/Tableau17[[#This Row],[2017-T2-TOTAL]],"")</f>
        <v>0.58691588785046733</v>
      </c>
      <c r="LT47" s="26">
        <f>IFERROR(Tableau17[[#This Row],[2019-T1-ALEXANDRE Audric]]/Tableau17[[#This Row],[2019-T1-TOTAL]],"")</f>
        <v>0</v>
      </c>
      <c r="LU47" s="26">
        <f>IFERROR(Tableau17[[#This Row],[2019-T1-ARTHAUD Nathalie]]/Tableau17[[#This Row],[2019-T1-TOTAL]],"")</f>
        <v>7.3710073710073713E-3</v>
      </c>
      <c r="LV47" s="26">
        <f>IFERROR(Tableau17[[#This Row],[2019-T1-ASSELINEAU François]]/Tableau17[[#This Row],[2019-T1-TOTAL]],"")</f>
        <v>1.4742014742014743E-2</v>
      </c>
      <c r="LW47" s="26">
        <f>IFERROR(Tableau17[[#This Row],[2019-T1-AUBRY Manon]]/Tableau17[[#This Row],[2019-T1-TOTAL]],"")</f>
        <v>0.12285012285012285</v>
      </c>
      <c r="LX47" s="26">
        <f>IFERROR(Tableau17[[#This Row],[2019-T1-AZERGUI Nagib]]/Tableau17[[#This Row],[2019-T1-TOTAL]],"")</f>
        <v>7.3710073710073713E-3</v>
      </c>
      <c r="LY47" s="26">
        <f>IFERROR(Tableau17[[#This Row],[2019-T1-BARDELLA Jordan]]/Tableau17[[#This Row],[2019-T1-TOTAL]],"")</f>
        <v>0.30221130221130221</v>
      </c>
      <c r="LZ47" s="26">
        <f>IFERROR(Tableau17[[#This Row],[2019-T1-BELLAMY François-Xavier]]/Tableau17[[#This Row],[2019-T1-TOTAL]],"")</f>
        <v>3.9312039312039311E-2</v>
      </c>
      <c r="MA47" s="26">
        <f>IFERROR(Tableau17[[#This Row],[2019-T1-BIDOU Olivier]]/Tableau17[[#This Row],[2019-T1-TOTAL]],"")</f>
        <v>0</v>
      </c>
      <c r="MB47" s="26">
        <f>IFERROR(Tableau17[[#This Row],[2019-T1-BOURG Dominique]]/Tableau17[[#This Row],[2019-T1-TOTAL]],"")</f>
        <v>1.7199017199017199E-2</v>
      </c>
      <c r="MC47" s="26">
        <f>IFERROR(Tableau17[[#This Row],[2019-T1-BROSSAT Ian]]/Tableau17[[#This Row],[2019-T1-TOTAL]],"")</f>
        <v>6.6339066339066333E-2</v>
      </c>
      <c r="MD47" s="26">
        <f>IFERROR(Tableau17[[#This Row],[2019-T1-CAILLAUD Sophie]]/Tableau17[[#This Row],[2019-T1-TOTAL]],"")</f>
        <v>0</v>
      </c>
      <c r="ME47" s="26">
        <f>IFERROR(Tableau17[[#This Row],[2019-T1-CAMUS Renaud]]/Tableau17[[#This Row],[2019-T1-TOTAL]],"")</f>
        <v>0</v>
      </c>
      <c r="MF47" s="26">
        <f>IFERROR(Tableau17[[#This Row],[2019-T1-CHALENÇON Christophe]]/Tableau17[[#This Row],[2019-T1-TOTAL]],"")</f>
        <v>0</v>
      </c>
      <c r="MG47" s="26">
        <f>IFERROR(Tableau17[[#This Row],[2019-T1-CORBET Cathy Denise Ginette]]/Tableau17[[#This Row],[2019-T1-TOTAL]],"")</f>
        <v>0</v>
      </c>
      <c r="MH47" s="26">
        <f>IFERROR(Tableau17[[#This Row],[2019-T1-DE PREVOISIN Robert]]/Tableau17[[#This Row],[2019-T1-TOTAL]],"")</f>
        <v>0</v>
      </c>
      <c r="MI47" s="26">
        <f>IFERROR(Tableau17[[#This Row],[2019-T1-DELFEL Thérèse]]/Tableau17[[#This Row],[2019-T1-TOTAL]],"")</f>
        <v>0</v>
      </c>
      <c r="MJ47" s="26">
        <f>IFERROR(Tableau17[[#This Row],[2019-T1-DIEUMEGARD Pierre]]/Tableau17[[#This Row],[2019-T1-TOTAL]],"")</f>
        <v>2.4570024570024569E-3</v>
      </c>
      <c r="MK47" s="26">
        <f>IFERROR(Tableau17[[#This Row],[2019-T1-DUPONT-AIGNAN Nicolas]]/Tableau17[[#This Row],[2019-T1-TOTAL]],"")</f>
        <v>2.4570024570024569E-2</v>
      </c>
      <c r="ML47" s="26">
        <f>IFERROR(Tableau17[[#This Row],[2019-T1-GERNIGON Yves]]/Tableau17[[#This Row],[2019-T1-TOTAL]],"")</f>
        <v>0</v>
      </c>
      <c r="MM47" s="26">
        <f>IFERROR(Tableau17[[#This Row],[2019-T1-GLUCKSMANN Raphaël]]/Tableau17[[#This Row],[2019-T1-TOTAL]],"")</f>
        <v>5.6511056511056514E-2</v>
      </c>
      <c r="MN47" s="26">
        <f>IFERROR(Tableau17[[#This Row],[2019-T1-HAMON Benoît]]/Tableau17[[#This Row],[2019-T1-TOTAL]],"")</f>
        <v>4.1769041769041768E-2</v>
      </c>
      <c r="MO47" s="26">
        <f>IFERROR(Tableau17[[#This Row],[2019-T1-HELGEN Gilles]]/Tableau17[[#This Row],[2019-T1-TOTAL]],"")</f>
        <v>0</v>
      </c>
      <c r="MP47" s="26">
        <f>IFERROR(Tableau17[[#This Row],[2019-T1-JADOT Yannick]]/Tableau17[[#This Row],[2019-T1-TOTAL]],"")</f>
        <v>0.14004914004914004</v>
      </c>
      <c r="MQ47" s="26">
        <f>IFERROR(Tableau17[[#This Row],[2019-T1-LAGARDE Jean-Christophe]]/Tableau17[[#This Row],[2019-T1-TOTAL]],"")</f>
        <v>2.4570024570024569E-3</v>
      </c>
      <c r="MR47" s="26">
        <f>IFERROR(Tableau17[[#This Row],[2019-T1-LALANNE Francis]]/Tableau17[[#This Row],[2019-T1-TOTAL]],"")</f>
        <v>9.8280098280098278E-3</v>
      </c>
      <c r="MS47" s="26">
        <f>IFERROR(Tableau17[[#This Row],[2019-T1-LOISEAU Nathalie]]/Tableau17[[#This Row],[2019-T1-TOTAL]],"")</f>
        <v>0.14250614250614252</v>
      </c>
      <c r="MT47" s="26">
        <f>IFERROR(Tableau17[[#This Row],[2019-T1-MARIE Florie]]/Tableau17[[#This Row],[2019-T1-TOTAL]],"")</f>
        <v>2.4570024570024569E-3</v>
      </c>
      <c r="MU47" s="26">
        <f>IFERROR(Tableau17[[#This Row],[2008-T1-MACROEXTRDROITE]]/Tableau17[[#This Row],[2008-T1-MACROTOTALE]],"")</f>
        <v>0.11538461538461539</v>
      </c>
      <c r="MV47" s="26">
        <f>IFERROR(Tableau17[[#This Row],[2008-T1-MACRODROITE]]/Tableau17[[#This Row],[2008-T1-MACROTOTALE]],"")</f>
        <v>0.26923076923076922</v>
      </c>
      <c r="MW47" s="26">
        <f>IFERROR(Tableau17[[#This Row],[2008-T1-MACROCENTRE]]/Tableau17[[#This Row],[2008-T1-MACROTOTALE]],"")</f>
        <v>0</v>
      </c>
      <c r="MX47" s="26">
        <f>IFERROR(Tableau17[[#This Row],[2008-T1-MACROGAUCHE]]/Tableau17[[#This Row],[2008-T1-MACROTOTALE]],"")</f>
        <v>0.61538461538461542</v>
      </c>
      <c r="MY47" s="26">
        <f>IFERROR(Tableau17[[#This Row],[2008-T1-MACROAUTRE]]/Tableau17[[#This Row],[2008-T1-MACROTOTALE]],"")</f>
        <v>0</v>
      </c>
      <c r="MZ47" s="26" t="str">
        <f>IFERROR(Tableau17[[#This Row],[2008-T2-MACROEXTRDROITE]]/Tableau17[[#This Row],[2008-T2-MACROTOTALE]],"")</f>
        <v/>
      </c>
      <c r="NA47" s="26" t="str">
        <f>IFERROR(Tableau17[[#This Row],[2008-T2-MACRODROITE]]/Tableau17[[#This Row],[2008-T2-MACROTOTALE]],"")</f>
        <v/>
      </c>
      <c r="NB47" s="26" t="str">
        <f>IFERROR(Tableau17[[#This Row],[2008-T2-MACROCENTRE]]/Tableau17[[#This Row],[2008-T2-MACROTOTALE]],"")</f>
        <v/>
      </c>
      <c r="NC47" s="26" t="str">
        <f>IFERROR(Tableau17[[#This Row],[2008-T2-MACROGAUCHE]]/Tableau17[[#This Row],[2008-T2-MACROTOTALE]],"")</f>
        <v/>
      </c>
      <c r="ND47" s="26" t="str">
        <f>IFERROR(Tableau17[[#This Row],[2008-T2-MACROAUTRE]]/Tableau17[[#This Row],[2008-T2-MACROTOTALE]],"")</f>
        <v/>
      </c>
      <c r="NE47" s="26">
        <f>IFERROR(Tableau17[[#This Row],[2014-T1-MACROEXTRDROITE]]/Tableau17[[#This Row],[2014-T1-MACROTOTALE]],"")</f>
        <v>0.23408624229979466</v>
      </c>
      <c r="NF47" s="26">
        <f>IFERROR(Tableau17[[#This Row],[2014-T1-MACRODROITE]]/Tableau17[[#This Row],[2014-T1-MACROTOTALE]],"")</f>
        <v>0.21765913757700206</v>
      </c>
      <c r="NG47" s="26">
        <f>IFERROR(Tableau17[[#This Row],[2014-T1-MACROCENTRE]]/Tableau17[[#This Row],[2014-T1-MACROTOTALE]],"")</f>
        <v>0</v>
      </c>
      <c r="NH47" s="26">
        <f>IFERROR(Tableau17[[#This Row],[2014-T1-MACROGAUCHE]]/Tableau17[[#This Row],[2014-T1-MACROTOTALE]],"")</f>
        <v>0.54825462012320325</v>
      </c>
      <c r="NI47" s="26">
        <f>IFERROR(Tableau17[[#This Row],[2014-T1-MACROAUTRE]]/Tableau17[[#This Row],[2014-T1-MACROTOTALE]],"")</f>
        <v>0</v>
      </c>
      <c r="NJ47" s="26">
        <f>IFERROR(Tableau17[[#This Row],[2014-T2-MACROEXTRDROITE]]/Tableau17[[#This Row],[2014-T2-MACROTOTALE]],"")</f>
        <v>0.27821011673151752</v>
      </c>
      <c r="NK47" s="26">
        <f>IFERROR(Tableau17[[#This Row],[2014-T2-MACRODROITE]]/Tableau17[[#This Row],[2014-T2-MACROTOTALE]],"")</f>
        <v>0.21984435797665369</v>
      </c>
      <c r="NL47" s="26">
        <f>IFERROR(Tableau17[[#This Row],[2014-T2-MACROCENTRE]]/Tableau17[[#This Row],[2014-T2-MACROTOTALE]],"")</f>
        <v>0</v>
      </c>
      <c r="NM47" s="26">
        <f>IFERROR(Tableau17[[#This Row],[2014-T2-MACROGAUCHE]]/Tableau17[[#This Row],[2014-T2-MACROTOTALE]],"")</f>
        <v>0.50194552529182879</v>
      </c>
      <c r="NN47" s="26">
        <f>IFERROR(Tableau17[[#This Row],[2014-T2-MACROAUTRE]]/Tableau17[[#This Row],[2014-T2-MACROTOTALE]],"")</f>
        <v>0</v>
      </c>
      <c r="NO47" s="26">
        <f>IFERROR( Tableau17[[#This Row],[2015-T1-MACROEXTRDROITE]]/Tableau17[[#This Row],[2015-T1-MACROTOTALE]],"")</f>
        <v>0.35529411764705882</v>
      </c>
      <c r="NP47" s="26">
        <f>IFERROR(Tableau17[[#This Row],[2015-T1-MACRODROITE]]/Tableau17[[#This Row],[2015-T1-MACROTOTALE]],"")</f>
        <v>0.10823529411764705</v>
      </c>
      <c r="NQ47" s="26">
        <f>IFERROR(Tableau17[[#This Row],[2015-T1-MACROCENTRE]]/Tableau17[[#This Row],[2015-T1-MACROTOTALE]],"")</f>
        <v>0</v>
      </c>
      <c r="NR47" s="26">
        <f>IFERROR(Tableau17[[#This Row],[2015-T1-MACROGAUCHE]]/Tableau17[[#This Row],[2015-T1-MACROTOTALE]],"")</f>
        <v>0.53647058823529414</v>
      </c>
      <c r="NS47" s="26">
        <f>IFERROR(Tableau17[[#This Row],[2015-T1-MACROAUTRE]]/Tableau17[[#This Row],[2015-T1-MACROTOTALE]],"")</f>
        <v>0</v>
      </c>
      <c r="NT47" s="26">
        <f>IFERROR(Tableau17[[#This Row],[2015-T2-MACROEXTRDROITE]]/Tableau17[[#This Row],[2015-T2-MACROTOTALE]],"")</f>
        <v>0.45093457943925236</v>
      </c>
      <c r="NU47" s="26">
        <f>IFERROR(Tableau17[[#This Row],[2015-T2-MACRODROITE]]/Tableau17[[#This Row],[2015-T2-MACROTOTALE]],"")</f>
        <v>0</v>
      </c>
      <c r="NV47" s="26">
        <f>IFERROR(Tableau17[[#This Row],[2015-T2-MACROCENTRE]]/Tableau17[[#This Row],[2015-T2-MACROTOTALE]],"")</f>
        <v>0</v>
      </c>
      <c r="NW47" s="26">
        <f>IFERROR(Tableau17[[#This Row],[2015-T2-MACROGAUCHE]]/Tableau17[[#This Row],[2015-T2-MACROTOTALE]],"")</f>
        <v>0.5490654205607477</v>
      </c>
      <c r="NX47" s="26">
        <f>IFERROR(Tableau17[[#This Row],[2015-T2-MACROAUTRE]]/Tableau17[[#This Row],[2015-T2-MACROTOTALE]],"")</f>
        <v>0</v>
      </c>
      <c r="NY47" s="26">
        <f>IFERROR(Tableau17[[#This Row],[2017-T1-MACROEXTRDROITE]]/Tableau17[[#This Row],[2017-T1-MACROTOTALE]],"")</f>
        <v>0.28980891719745222</v>
      </c>
      <c r="NZ47" s="26">
        <f>IFERROR(Tableau17[[#This Row],[2017-T1-MACRODROITE]]/Tableau17[[#This Row],[2017-T1-MACROTOTALE]],"")</f>
        <v>0.10987261146496816</v>
      </c>
      <c r="OA47" s="26">
        <f>IFERROR(Tableau17[[#This Row],[2017-T1-MACROCENTRE]]/Tableau17[[#This Row],[2017-T1-MACROTOTALE]],"")</f>
        <v>0.14490445859872611</v>
      </c>
      <c r="OB47" s="26">
        <f>IFERROR(Tableau17[[#This Row],[2017-T1-MACROGAUCHE]]/Tableau17[[#This Row],[2017-T1-MACROTOTALE]],"")</f>
        <v>0.44904458598726116</v>
      </c>
      <c r="OC47" s="26">
        <f>IFERROR(Tableau17[[#This Row],[2017-T1-MACROAUTRE]]/Tableau17[[#This Row],[2017-T1-MACROTOTALE]],"")</f>
        <v>6.369426751592357E-3</v>
      </c>
      <c r="OD47" s="26">
        <f>IFERROR(Tableau17[[#This Row],[2017-T2-MACROEXTRDROITE]]/Tableau17[[#This Row],[2017-T2-MACROTOTALE]],"")</f>
        <v>0.41308411214953272</v>
      </c>
      <c r="OE47" s="26">
        <f>IFERROR(Tableau17[[#This Row],[2017-T2-MACRODROITE]]/Tableau17[[#This Row],[2017-T2-MACROTOTALE]],"")</f>
        <v>0</v>
      </c>
      <c r="OF47" s="26">
        <f>IFERROR(Tableau17[[#This Row],[2017-T2-MACROCENTRE]]/Tableau17[[#This Row],[2017-T2-MACROTOTALE]],"")</f>
        <v>0.58691588785046733</v>
      </c>
      <c r="OG47" s="26">
        <f>IFERROR(Tableau17[[#This Row],[2017-T2-MACROGAUCHE]]/Tableau17[[#This Row],[2017-T2-MACROTOTALE]],"")</f>
        <v>0</v>
      </c>
      <c r="OH47" s="26">
        <f>IFERROR(Tableau17[[#This Row],[2017-T2-MACROAUTRE]]/Tableau17[[#This Row],[2017-T2-MACROTOTALE]],"")</f>
        <v>0</v>
      </c>
      <c r="OI47" s="26">
        <f>IFERROR(Tableau17[[#This Row],[2019-T1-MACROEXTRDROITE]]/Tableau17[[#This Row],[2019-T1-MACROTOTALE]],"")</f>
        <v>0.34140435835351091</v>
      </c>
      <c r="OJ47" s="26">
        <f>IFERROR(Tableau17[[#This Row],[2019-T1-MACRODROITE]]/Tableau17[[#This Row],[2019-T1-MACROTOTALE]],"")</f>
        <v>4.1162227602905568E-2</v>
      </c>
      <c r="OK47" s="26">
        <f>IFERROR(Tableau17[[#This Row],[2019-T1-MACROCENTRE]]/Tableau17[[#This Row],[2019-T1-MACROTOTALE]],"")</f>
        <v>0.14043583535108958</v>
      </c>
      <c r="OL47" s="26">
        <f>IFERROR(Tableau17[[#This Row],[2019-T1-MACROGAUCHE]]/Tableau17[[#This Row],[2019-T1-MACROTOTALE]],"")</f>
        <v>0.42857142857142855</v>
      </c>
      <c r="OM47" s="26">
        <f>IFERROR(Tableau17[[#This Row],[2019-T1-MACROAUTRE]]/Tableau17[[#This Row],[2019-T1-MACROTOTALE]],"")</f>
        <v>4.8426150121065374E-2</v>
      </c>
      <c r="ON47" s="26">
        <f>IFERROR(Tableau17[[#This Row],[2020-T1-MACROEXTRDROITE]]/Tableau17[[#This Row],[2020-T1-MACROTOTALE]],"")</f>
        <v>0.21037463976945245</v>
      </c>
      <c r="OO47" s="26">
        <f>IFERROR(Tableau17[[#This Row],[2020-T1-MACRODROITE]]/Tableau17[[#This Row],[2020-T1-MACROTOTALE]],"")</f>
        <v>0.12680115273775217</v>
      </c>
      <c r="OP47" s="26">
        <f>IFERROR(Tableau17[[#This Row],[2020-T1-MACROCENTRE]]/Tableau17[[#This Row],[2020-T1-MACROTOTALE]],"")</f>
        <v>6.0518731988472622E-2</v>
      </c>
      <c r="OQ47" s="26">
        <f>IFERROR(Tableau17[[#This Row],[2020-T1-MACROGAUCHE]]/Tableau17[[#This Row],[2020-T1-MACROTOTALE]],"")</f>
        <v>0.60230547550432278</v>
      </c>
      <c r="OR47" s="26">
        <f>IFERROR(Tableau17[[#This Row],[2020-T1-MACROAUTRE]]/Tableau17[[#This Row],[2020-T1-MACROTOTALE]],"")</f>
        <v>0</v>
      </c>
      <c r="OS47" s="26">
        <f>IFERROR(Tableau17[[#This Row],[2017 (L)-T1-MACROEXTRDROITE]]/Tableau17[[#This Row],[2017 (L)-T1-MACROTOTALE]],"")</f>
        <v>0.19230769230769232</v>
      </c>
      <c r="OT47" s="26">
        <f>IFERROR(Tableau17[[#This Row],[2017 (L)-T1-MACRODROITE]]/Tableau17[[#This Row],[2017 (L)-T1-MACROTOTALE]],"")</f>
        <v>5.7692307692307696E-2</v>
      </c>
      <c r="OU47" s="26">
        <f>IFERROR(Tableau17[[#This Row],[2017 (L)-T1-MACROCENTRE]]/Tableau17[[#This Row],[2017 (L)-T1-MACROTOTALE]],"")</f>
        <v>0.20432692307692307</v>
      </c>
      <c r="OV47" s="26">
        <f>IFERROR(Tableau17[[#This Row],[2017 (L)-T1-MACROGAUCHE]]/Tableau17[[#This Row],[2017 (L)-T1-MACROTOTALE]],"")</f>
        <v>0.54326923076923073</v>
      </c>
      <c r="OW47" s="26">
        <f>IFERROR(Tableau17[[#This Row],[2017 (L)-T1-MACROAUTRE]]/Tableau17[[#This Row],[2017 (L)-T1-MACROTOTALE]],"")</f>
        <v>2.403846153846154E-3</v>
      </c>
      <c r="OX47" s="26">
        <f>IFERROR(Tableau17[[#This Row],[2017 (L)-T2-MACROEXTRDROITE]]/Tableau17[[#This Row],[2017 (L)-T2-MACROTOTALE]],"")</f>
        <v>0.42088607594936711</v>
      </c>
      <c r="OY47" s="26">
        <f>IFERROR(Tableau17[[#This Row],[2017 (L)-T2-MACRODROITE]]/Tableau17[[#This Row],[2017 (L)-T2-MACROTOTALE]],"")</f>
        <v>0</v>
      </c>
      <c r="OZ47" s="26">
        <f>IFERROR(Tableau17[[#This Row],[2017 (L)-T2-MACROCENTRE]]/Tableau17[[#This Row],[2017 (L)-T2-MACROTOTALE]],"")</f>
        <v>0.57911392405063289</v>
      </c>
      <c r="PA47" s="26">
        <f>IFERROR(Tableau17[[#This Row],[2017 (L)-T2-MACROGAUCHE]]/Tableau17[[#This Row],[2017 (L)-T2-MACROTOTALE]],"")</f>
        <v>0</v>
      </c>
      <c r="PB47" s="26">
        <f>IFERROR(Tableau17[[#This Row],[2017 (L)-T2-MACROAUTRE]]/Tableau17[[#This Row],[2017 (L)-T2-MACROTOTALE]],"")</f>
        <v>0</v>
      </c>
      <c r="PC47" s="26">
        <f>IFERROR(Tableau17[[#This Row],[2008_T1_PROCUS]]/Tableau17[[#This Row],[2008_T1_INSCRITS]],0)</f>
        <v>1.566265060240964E-2</v>
      </c>
      <c r="PD47" s="26">
        <f>IFERROR(Tableau17[[#This Row],[2008_T2_PROCUS]]/Tableau17[[#This Row],[2008_T2_INSCRITS]],0)</f>
        <v>0</v>
      </c>
      <c r="PE47" s="26">
        <f>Tableau17[[#This Row],[2014_T1_PROCUS]]/Tableau17[[#This Row],[2014_T1_INSCRITS]]</f>
        <v>2.0785219399538105E-2</v>
      </c>
      <c r="PF47" s="26">
        <f>IFERROR(Tableau17[[#This Row],[2014_T2_PROCUS]]/Tableau17[[#This Row],[2014_T2_INSCRITS]],0)</f>
        <v>1.3856812933025405E-2</v>
      </c>
    </row>
    <row r="48" spans="1:422" hidden="1" x14ac:dyDescent="0.2">
      <c r="A48" s="1">
        <v>4</v>
      </c>
      <c r="B48" s="1" t="s">
        <v>362</v>
      </c>
      <c r="C48" s="1" t="s">
        <v>371</v>
      </c>
      <c r="D48" s="1" t="s">
        <v>371</v>
      </c>
      <c r="E48" s="1">
        <v>864</v>
      </c>
      <c r="F48" s="1">
        <v>5.3817849999999998</v>
      </c>
      <c r="G48" s="1">
        <v>43.249343000000003</v>
      </c>
      <c r="H48" s="3">
        <v>1344</v>
      </c>
      <c r="I48" s="3">
        <v>353</v>
      </c>
      <c r="L48" s="1">
        <v>37</v>
      </c>
      <c r="M48" s="1">
        <v>9</v>
      </c>
      <c r="P48" s="1">
        <v>106</v>
      </c>
      <c r="Q48" s="1">
        <v>48</v>
      </c>
      <c r="R48" s="1">
        <v>75</v>
      </c>
      <c r="S48" s="1">
        <v>90</v>
      </c>
      <c r="T48" s="1">
        <v>72</v>
      </c>
      <c r="U48" s="1">
        <v>437</v>
      </c>
      <c r="V48" s="1">
        <v>1310</v>
      </c>
      <c r="W48" s="1">
        <v>777</v>
      </c>
      <c r="X48" s="1">
        <v>27</v>
      </c>
      <c r="Y48" s="2">
        <v>0.59312977</v>
      </c>
      <c r="AB48" s="1">
        <v>0</v>
      </c>
      <c r="AD48" s="1">
        <v>1344</v>
      </c>
      <c r="AE48" s="1">
        <v>444</v>
      </c>
      <c r="AF48" s="2">
        <v>0.33035713999999999</v>
      </c>
      <c r="AG48" s="1">
        <f t="shared" si="0"/>
        <v>353</v>
      </c>
      <c r="AH48" s="1">
        <v>1246</v>
      </c>
      <c r="AI48" s="1">
        <v>709</v>
      </c>
      <c r="AJ48" s="1">
        <v>13</v>
      </c>
      <c r="AK48" s="2">
        <v>0.56902087000000001</v>
      </c>
      <c r="AN48" s="1">
        <v>0</v>
      </c>
      <c r="AP48" s="1">
        <v>1333</v>
      </c>
      <c r="AQ48" s="1">
        <v>632</v>
      </c>
      <c r="AR48" s="2">
        <v>0.47411852999999998</v>
      </c>
      <c r="AS48" s="1">
        <v>1333</v>
      </c>
      <c r="AT48" s="1">
        <v>667</v>
      </c>
      <c r="AU48" s="2">
        <v>0.50037509000000002</v>
      </c>
      <c r="AV48" s="1">
        <v>1330</v>
      </c>
      <c r="AW48" s="1">
        <v>633</v>
      </c>
      <c r="AX48" s="2">
        <v>0.47593985</v>
      </c>
      <c r="AY48" s="1">
        <v>1330</v>
      </c>
      <c r="AZ48" s="1">
        <v>537</v>
      </c>
      <c r="BA48" s="2">
        <v>0.40375939999999999</v>
      </c>
      <c r="BB48" s="1">
        <v>1331</v>
      </c>
      <c r="BC48" s="1">
        <v>1094</v>
      </c>
      <c r="BD48" s="2">
        <v>0.82193839000000002</v>
      </c>
      <c r="BE48" s="1">
        <v>1331</v>
      </c>
      <c r="BF48" s="1">
        <v>1003</v>
      </c>
      <c r="BG48" s="2">
        <v>0.75356875000000001</v>
      </c>
      <c r="BH48" s="1">
        <v>1346</v>
      </c>
      <c r="BI48" s="1">
        <v>662</v>
      </c>
      <c r="BJ48" s="2">
        <v>0.49182764000000001</v>
      </c>
      <c r="BK48" s="1">
        <v>53</v>
      </c>
      <c r="BN48" s="1">
        <v>28</v>
      </c>
      <c r="BO48" s="1">
        <v>58</v>
      </c>
      <c r="BP48" s="1">
        <v>383</v>
      </c>
      <c r="BQ48" s="1">
        <v>168</v>
      </c>
      <c r="BR48" s="1">
        <v>690</v>
      </c>
      <c r="BZ48" s="1">
        <v>53</v>
      </c>
      <c r="CB48" s="1">
        <v>42</v>
      </c>
      <c r="CC48" s="1">
        <v>188</v>
      </c>
      <c r="CD48" s="1">
        <v>354</v>
      </c>
      <c r="CE48" s="1">
        <v>119</v>
      </c>
      <c r="CF48" s="1">
        <v>756</v>
      </c>
      <c r="CL48" s="1">
        <v>18</v>
      </c>
      <c r="CO48" s="1">
        <v>79</v>
      </c>
      <c r="CP48" s="1">
        <v>214</v>
      </c>
      <c r="CT48" s="1">
        <v>193</v>
      </c>
      <c r="CV48" s="1">
        <v>90</v>
      </c>
      <c r="CW48" s="1">
        <v>594</v>
      </c>
      <c r="CY48" s="1">
        <v>252</v>
      </c>
      <c r="DA48" s="1">
        <v>352</v>
      </c>
      <c r="DC48" s="1">
        <v>604</v>
      </c>
      <c r="DD48" s="1">
        <v>12</v>
      </c>
      <c r="DE48" s="1">
        <v>4</v>
      </c>
      <c r="DF48" s="1">
        <v>11</v>
      </c>
      <c r="DI48" s="1">
        <v>41</v>
      </c>
      <c r="DJ48" s="1">
        <v>6</v>
      </c>
      <c r="DK48" s="1">
        <v>1</v>
      </c>
      <c r="DL48" s="1">
        <v>58</v>
      </c>
      <c r="DM48" s="1">
        <v>109</v>
      </c>
      <c r="DN48" s="1">
        <v>120</v>
      </c>
      <c r="DQ48" s="1">
        <v>4</v>
      </c>
      <c r="DR48" s="1">
        <v>236</v>
      </c>
      <c r="DS48" s="1">
        <v>21</v>
      </c>
      <c r="DU48" s="1">
        <v>623</v>
      </c>
      <c r="DX48" s="1">
        <v>189</v>
      </c>
      <c r="DZ48" s="1">
        <v>302</v>
      </c>
      <c r="EA48" s="1">
        <v>491</v>
      </c>
      <c r="EB48" s="1">
        <v>4</v>
      </c>
      <c r="EC48" s="1">
        <v>13</v>
      </c>
      <c r="ED48" s="1">
        <v>3</v>
      </c>
      <c r="EE48" s="1">
        <v>29</v>
      </c>
      <c r="EF48" s="1">
        <v>279</v>
      </c>
      <c r="EG48" s="1">
        <v>57</v>
      </c>
      <c r="EH48" s="1">
        <v>6</v>
      </c>
      <c r="EI48" s="1">
        <v>252</v>
      </c>
      <c r="EJ48" s="1">
        <v>179</v>
      </c>
      <c r="EK48" s="1">
        <v>252</v>
      </c>
      <c r="EL48" s="1">
        <v>4</v>
      </c>
      <c r="EM48" s="1">
        <v>1078</v>
      </c>
      <c r="EN48" s="1">
        <v>330</v>
      </c>
      <c r="EO48" s="1">
        <v>560</v>
      </c>
      <c r="EP48" s="1">
        <v>890</v>
      </c>
      <c r="EQ48" s="1">
        <v>0</v>
      </c>
      <c r="ER48" s="1">
        <v>1</v>
      </c>
      <c r="ES48" s="1">
        <v>5</v>
      </c>
      <c r="ET48" s="1">
        <v>25</v>
      </c>
      <c r="EU48" s="1">
        <v>1</v>
      </c>
      <c r="EV48" s="1">
        <v>159</v>
      </c>
      <c r="EW48" s="1">
        <v>61</v>
      </c>
      <c r="EX48" s="1">
        <v>1</v>
      </c>
      <c r="EY48" s="1">
        <v>10</v>
      </c>
      <c r="EZ48" s="1">
        <v>18</v>
      </c>
      <c r="FA48" s="1">
        <v>0</v>
      </c>
      <c r="FB48" s="1">
        <v>0</v>
      </c>
      <c r="FC48" s="1">
        <v>0</v>
      </c>
      <c r="FD48" s="1">
        <v>0</v>
      </c>
      <c r="FE48" s="1">
        <v>0</v>
      </c>
      <c r="FF48" s="1">
        <v>0</v>
      </c>
      <c r="FG48" s="1">
        <v>0</v>
      </c>
      <c r="FH48" s="1">
        <v>14</v>
      </c>
      <c r="FI48" s="1">
        <v>1</v>
      </c>
      <c r="FJ48" s="1">
        <v>31</v>
      </c>
      <c r="FK48" s="1">
        <v>12</v>
      </c>
      <c r="FL48" s="1">
        <v>0</v>
      </c>
      <c r="FM48" s="1">
        <v>111</v>
      </c>
      <c r="FN48" s="1">
        <v>12</v>
      </c>
      <c r="FO48" s="1">
        <v>1</v>
      </c>
      <c r="FP48" s="1">
        <v>178</v>
      </c>
      <c r="FQ48" s="1">
        <v>1</v>
      </c>
      <c r="FR48" s="1">
        <f>SUM(Tableau17[[#This Row],[2019-T1-ALEXANDRE Audric]:[2019-T1-MARIE Florie]])</f>
        <v>642</v>
      </c>
      <c r="FS48" s="1">
        <v>58</v>
      </c>
      <c r="FT48" s="1">
        <v>436</v>
      </c>
      <c r="FU48" s="1">
        <v>0</v>
      </c>
      <c r="FV48" s="1">
        <v>196</v>
      </c>
      <c r="FW48" s="1">
        <v>0</v>
      </c>
      <c r="FX48" s="1">
        <v>690</v>
      </c>
      <c r="GD48" s="1">
        <v>0</v>
      </c>
      <c r="GE48" s="1">
        <v>188</v>
      </c>
      <c r="GF48" s="1">
        <v>354</v>
      </c>
      <c r="GG48" s="1">
        <v>0</v>
      </c>
      <c r="GH48" s="1">
        <v>214</v>
      </c>
      <c r="GI48" s="1">
        <v>0</v>
      </c>
      <c r="GJ48" s="1">
        <v>756</v>
      </c>
      <c r="GP48" s="1">
        <v>0</v>
      </c>
      <c r="GQ48" s="1">
        <v>232</v>
      </c>
      <c r="GR48" s="1">
        <v>193</v>
      </c>
      <c r="GS48" s="1">
        <v>0</v>
      </c>
      <c r="GT48" s="1">
        <v>169</v>
      </c>
      <c r="GU48" s="1">
        <v>0</v>
      </c>
      <c r="GV48" s="1">
        <v>594</v>
      </c>
      <c r="GW48" s="1">
        <v>252</v>
      </c>
      <c r="GX48" s="1">
        <v>352</v>
      </c>
      <c r="GY48" s="1">
        <v>0</v>
      </c>
      <c r="GZ48" s="1">
        <v>0</v>
      </c>
      <c r="HA48" s="1">
        <v>0</v>
      </c>
      <c r="HB48" s="1">
        <v>604</v>
      </c>
      <c r="HC48" s="1">
        <v>297</v>
      </c>
      <c r="HD48" s="1">
        <v>279</v>
      </c>
      <c r="HE48" s="1">
        <v>252</v>
      </c>
      <c r="HF48" s="1">
        <v>244</v>
      </c>
      <c r="HG48" s="1">
        <v>6</v>
      </c>
      <c r="HH48" s="1">
        <v>1078</v>
      </c>
      <c r="HI48" s="1">
        <v>330</v>
      </c>
      <c r="HJ48" s="1">
        <v>0</v>
      </c>
      <c r="HK48" s="1">
        <v>560</v>
      </c>
      <c r="HL48" s="1">
        <v>0</v>
      </c>
      <c r="HM48" s="1">
        <v>0</v>
      </c>
      <c r="HN48" s="1">
        <v>890</v>
      </c>
      <c r="HO48" s="1">
        <v>181</v>
      </c>
      <c r="HP48" s="1">
        <v>73</v>
      </c>
      <c r="HQ48" s="1">
        <v>178</v>
      </c>
      <c r="HR48" s="1">
        <v>198</v>
      </c>
      <c r="HS48" s="1">
        <v>24</v>
      </c>
      <c r="HT48" s="1">
        <v>654</v>
      </c>
      <c r="HU48" s="1">
        <v>75</v>
      </c>
      <c r="HV48" s="1">
        <v>143</v>
      </c>
      <c r="HW48" s="1">
        <v>48</v>
      </c>
      <c r="HX48" s="1">
        <v>171</v>
      </c>
      <c r="HY48" s="1">
        <v>0</v>
      </c>
      <c r="HZ48" s="1">
        <v>437</v>
      </c>
      <c r="IA48" s="1">
        <v>126</v>
      </c>
      <c r="IB48" s="1">
        <v>120</v>
      </c>
      <c r="IC48" s="1">
        <v>236</v>
      </c>
      <c r="ID48" s="1">
        <v>133</v>
      </c>
      <c r="IE48" s="1">
        <v>8</v>
      </c>
      <c r="IF48" s="1">
        <v>623</v>
      </c>
      <c r="IG48" s="1">
        <v>0</v>
      </c>
      <c r="IH48" s="1">
        <v>189</v>
      </c>
      <c r="II48" s="1">
        <v>302</v>
      </c>
      <c r="IJ48" s="1">
        <v>0</v>
      </c>
      <c r="IK48" s="1">
        <v>0</v>
      </c>
      <c r="IL48" s="1">
        <v>491</v>
      </c>
      <c r="IM48" s="26">
        <f>IFERROR(Tableau17[[#This Row],[LDIV]]/Tableau17[[#This Row],[Total général]],"")</f>
        <v>0</v>
      </c>
      <c r="IN48" s="26">
        <f>IFERROR(Tableau17[[#This Row],[LDVC]]/Tableau17[[#This Row],[Total général]],"")</f>
        <v>0</v>
      </c>
      <c r="IO48" s="26">
        <f>IFERROR(Tableau17[[#This Row],[LDVD]]/Tableau17[[#This Row],[Total général]],"")</f>
        <v>8.4668192219679639E-2</v>
      </c>
      <c r="IP48" s="26">
        <f>IFERROR(Tableau17[[#This Row],[LDVG]]/Tableau17[[#This Row],[Total général]],"")</f>
        <v>2.0594965675057208E-2</v>
      </c>
      <c r="IQ48" s="26">
        <f>IFERROR(Tableau17[[#This Row],[LEXD]]/Tableau17[[#This Row],[Total général]],"")</f>
        <v>0</v>
      </c>
      <c r="IR48" s="26">
        <f>IFERROR(Tableau17[[#This Row],[LEXG]]/Tableau17[[#This Row],[Total général]],"")</f>
        <v>0</v>
      </c>
      <c r="IS48" s="26">
        <f>IFERROR(Tableau17[[#This Row],[LLR]]/Tableau17[[#This Row],[Total général]],"")</f>
        <v>0.24256292906178489</v>
      </c>
      <c r="IT48" s="26">
        <f>IFERROR(Tableau17[[#This Row],[LREM]]/Tableau17[[#This Row],[Total général]],"")</f>
        <v>0.10983981693363844</v>
      </c>
      <c r="IU48" s="26">
        <f>IFERROR(Tableau17[[#This Row],[LRN]]/Tableau17[[#This Row],[Total général]],"")</f>
        <v>0.17162471395881007</v>
      </c>
      <c r="IV48" s="26">
        <f>IFERROR(Tableau17[[#This Row],[LUG]]/Tableau17[[#This Row],[Total général]],"")</f>
        <v>0.20594965675057209</v>
      </c>
      <c r="IW48" s="26">
        <f>IFERROR(Tableau17[[#This Row],[LVEC]]/Tableau17[[#This Row],[Total général]],"")</f>
        <v>0.16475972540045766</v>
      </c>
      <c r="IX48" s="26">
        <f>IFERROR(Tableau17[[#This Row],[2008-T1-LCMD]]/Tableau17[[#This Row],[2008-T1-TOTAL]],"")</f>
        <v>7.6811594202898556E-2</v>
      </c>
      <c r="IY48" s="26">
        <f>IFERROR(Tableau17[[#This Row],[2008-T1-LDVD]]/Tableau17[[#This Row],[2008-T1-TOTAL]],"")</f>
        <v>0</v>
      </c>
      <c r="IZ48" s="26">
        <f>IFERROR(Tableau17[[#This Row],[2008-T1-LEXD]]/Tableau17[[#This Row],[2008-T1-TOTAL]],"")</f>
        <v>0</v>
      </c>
      <c r="JA48" s="26">
        <f>IFERROR(Tableau17[[#This Row],[2008-T1-LEXG]]/Tableau17[[#This Row],[2008-T1-TOTAL]],"")</f>
        <v>4.0579710144927533E-2</v>
      </c>
      <c r="JB48" s="26">
        <f>IFERROR(Tableau17[[#This Row],[2008-T1-LFN]]/Tableau17[[#This Row],[2008-T1-TOTAL]],"")</f>
        <v>8.4057971014492749E-2</v>
      </c>
      <c r="JC48" s="26">
        <f>IFERROR(Tableau17[[#This Row],[2008-T1-LMAJ]]/Tableau17[[#This Row],[2008-T1-TOTAL]],"")</f>
        <v>0.55507246376811592</v>
      </c>
      <c r="JD48" s="26">
        <f>IFERROR(Tableau17[[#This Row],[2008-T1-LUG]]/Tableau17[[#This Row],[2008-T1-TOTAL]],"")</f>
        <v>0.24347826086956523</v>
      </c>
      <c r="JE48" s="26" t="str">
        <f>IFERROR(Tableau17[[#This Row],[2008-T2-LFN]]/Tableau17[[#This Row],[2008-T2-TOTAL]],"")</f>
        <v/>
      </c>
      <c r="JF48" s="26" t="str">
        <f>IFERROR(Tableau17[[#This Row],[2008-T2-LGC]]/Tableau17[[#This Row],[2008-T2-TOTAL]],"")</f>
        <v/>
      </c>
      <c r="JG48" s="26" t="str">
        <f>IFERROR(Tableau17[[#This Row],[2008-T2-LMAJ]]/Tableau17[[#This Row],[2008-T2-TOTAL]],"")</f>
        <v/>
      </c>
      <c r="JH48" s="26" t="str">
        <f>IFERROR(Tableau17[[#This Row],[2008-T2-LUG]]/Tableau17[[#This Row],[2008-T2-TOTAL]],"")</f>
        <v/>
      </c>
      <c r="JI48" s="26">
        <f>IFERROR(Tableau17[[#This Row],[2014-T1-LDIV]]/Tableau17[[#This Row],[2014-T1-TOTAL]],"")</f>
        <v>0</v>
      </c>
      <c r="JJ48" s="26">
        <f>IFERROR(Tableau17[[#This Row],[2014-T1-LDVD]]/Tableau17[[#This Row],[2014-T1-TOTAL]],"")</f>
        <v>0</v>
      </c>
      <c r="JK48" s="26">
        <f>IFERROR(Tableau17[[#This Row],[2014-T1-LDVG]]/Tableau17[[#This Row],[2014-T1-TOTAL]],"")</f>
        <v>7.0105820105820102E-2</v>
      </c>
      <c r="JL48" s="26">
        <f>IFERROR(Tableau17[[#This Row],[2014-T1-LEXG]]/Tableau17[[#This Row],[2014-T1-TOTAL]],"")</f>
        <v>0</v>
      </c>
      <c r="JM48" s="26">
        <f>IFERROR(Tableau17[[#This Row],[2014-T1-LFG]]/Tableau17[[#This Row],[2014-T1-TOTAL]],"")</f>
        <v>5.5555555555555552E-2</v>
      </c>
      <c r="JN48" s="26">
        <f>IFERROR(Tableau17[[#This Row],[2014-T1-LFN]]/Tableau17[[#This Row],[2014-T1-TOTAL]],"")</f>
        <v>0.24867724867724866</v>
      </c>
      <c r="JO48" s="26">
        <f>IFERROR(Tableau17[[#This Row],[2014-T1-LUD]]/Tableau17[[#This Row],[2014-T1-TOTAL]],"")</f>
        <v>0.46825396825396826</v>
      </c>
      <c r="JP48" s="26">
        <f>IFERROR(Tableau17[[#This Row],[2014-T1-LUG]]/Tableau17[[#This Row],[2014-T1-TOTAL]],"")</f>
        <v>0.15740740740740741</v>
      </c>
      <c r="JQ48" s="26" t="str">
        <f>IFERROR(Tableau17[[#This Row],[2014-T2-LFN]]/Tableau17[[#This Row],[2014-T2-TOTAL]],"")</f>
        <v/>
      </c>
      <c r="JR48" s="26" t="str">
        <f>IFERROR(Tableau17[[#This Row],[2014-T2-LUD]]/Tableau17[[#This Row],[2014-T2-TOTAL]],"")</f>
        <v/>
      </c>
      <c r="JS48" s="26" t="str">
        <f>IFERROR(Tableau17[[#This Row],[2014-T2-LUG]]/Tableau17[[#This Row],[2014-T2-TOTAL]],"")</f>
        <v/>
      </c>
      <c r="JT48" s="26">
        <f>IFERROR(Tableau17[[#This Row],[2015-T1-BC-DIV]]/Tableau17[[#This Row],[2015-T1-TOTAL]],"")</f>
        <v>0</v>
      </c>
      <c r="JU48" s="26">
        <f>IFERROR(Tableau17[[#This Row],[2015-T1-BC-DLF]]/Tableau17[[#This Row],[2015-T1-TOTAL]],"")</f>
        <v>3.0303030303030304E-2</v>
      </c>
      <c r="JV48" s="26">
        <f>IFERROR(Tableau17[[#This Row],[2015-T1-BC-DVD]]/Tableau17[[#This Row],[2015-T1-TOTAL]],"")</f>
        <v>0</v>
      </c>
      <c r="JW48" s="26">
        <f>IFERROR(Tableau17[[#This Row],[2015-T1-BC-DVG]]/Tableau17[[#This Row],[2015-T1-TOTAL]],"")</f>
        <v>0</v>
      </c>
      <c r="JX48" s="26">
        <f>IFERROR(Tableau17[[#This Row],[2015-T1-BC-FG]]/Tableau17[[#This Row],[2015-T1-TOTAL]],"")</f>
        <v>0.132996632996633</v>
      </c>
      <c r="JY48" s="26">
        <f>IFERROR(Tableau17[[#This Row],[2015-T1-BC-FN]]/Tableau17[[#This Row],[2015-T1-TOTAL]],"")</f>
        <v>0.36026936026936029</v>
      </c>
      <c r="JZ48" s="26">
        <f>IFERROR(Tableau17[[#This Row],[2015-T1-BC-MDM]]/Tableau17[[#This Row],[2015-T1-TOTAL]],"")</f>
        <v>0</v>
      </c>
      <c r="KA48" s="26">
        <f>IFERROR(Tableau17[[#This Row],[2015-T1-BC-RDG]]/Tableau17[[#This Row],[2015-T1-TOTAL]],"")</f>
        <v>0</v>
      </c>
      <c r="KB48" s="26">
        <f>IFERROR(Tableau17[[#This Row],[2015-T1-BC-SOC]]/Tableau17[[#This Row],[2015-T1-TOTAL]],"")</f>
        <v>0</v>
      </c>
      <c r="KC48" s="26">
        <f>IFERROR(Tableau17[[#This Row],[2015-T1-BC-UD]]/Tableau17[[#This Row],[2015-T1-TOTAL]],"")</f>
        <v>0.32491582491582494</v>
      </c>
      <c r="KD48" s="26">
        <f>IFERROR(Tableau17[[#This Row],[2015-T1-BC-UG]]/Tableau17[[#This Row],[2015-T1-TOTAL]],"")</f>
        <v>0</v>
      </c>
      <c r="KE48" s="26">
        <f>IFERROR(Tableau17[[#This Row],[2015-T1-BC-VEC]]/Tableau17[[#This Row],[2015-T1-TOTAL]],"")</f>
        <v>0.15151515151515152</v>
      </c>
      <c r="KF48" s="26">
        <f>IFERROR(Tableau17[[#This Row],[2015-T2-BC-DVG]]/Tableau17[[#This Row],[2015-T2-TOTAL]],"")</f>
        <v>0</v>
      </c>
      <c r="KG48" s="26">
        <f>IFERROR(Tableau17[[#This Row],[2015-T2-BC-FN]]/Tableau17[[#This Row],[2015-T2-TOTAL]],"")</f>
        <v>0.41721854304635764</v>
      </c>
      <c r="KH48" s="26">
        <f>IFERROR(Tableau17[[#This Row],[2015-T2-BC-SOC]]/Tableau17[[#This Row],[2015-T2-TOTAL]],"")</f>
        <v>0</v>
      </c>
      <c r="KI48" s="26">
        <f>IFERROR(Tableau17[[#This Row],[2015-T2-BC-UD]]/Tableau17[[#This Row],[2015-T2-TOTAL]],"")</f>
        <v>0.58278145695364236</v>
      </c>
      <c r="KJ48" s="26">
        <f>IFERROR(Tableau17[[#This Row],[2015-T2-BC-UG]]/Tableau17[[#This Row],[2015-T2-TOTAL]],"")</f>
        <v>0</v>
      </c>
      <c r="KK48" s="26">
        <f>IFERROR(Tableau17[[#This Row],[2017 (L)-T1-COM]]/Tableau17[[#This Row],[2017 (L)-T1-TOTAL]],"")</f>
        <v>1.9261637239165328E-2</v>
      </c>
      <c r="KL48" s="26">
        <f>IFERROR(Tableau17[[#This Row],[2017 (L)-T1-DIV]]/Tableau17[[#This Row],[2017 (L)-T1-TOTAL]],"")</f>
        <v>6.420545746388443E-3</v>
      </c>
      <c r="KM48" s="26">
        <f>IFERROR(Tableau17[[#This Row],[2017 (L)-T1-DLF]]/Tableau17[[#This Row],[2017 (L)-T1-TOTAL]],"")</f>
        <v>1.7656500802568219E-2</v>
      </c>
      <c r="KN48" s="26">
        <f>IFERROR(Tableau17[[#This Row],[2017 (L)-T1-DVD]]/Tableau17[[#This Row],[2017 (L)-T1-TOTAL]],"")</f>
        <v>0</v>
      </c>
      <c r="KO48" s="26">
        <f>IFERROR(Tableau17[[#This Row],[2017 (L)-T1-DVG]]/Tableau17[[#This Row],[2017 (L)-T1-TOTAL]],"")</f>
        <v>0</v>
      </c>
      <c r="KP48" s="26">
        <f>IFERROR(Tableau17[[#This Row],[2017 (L)-T1-ECO]]/Tableau17[[#This Row],[2017 (L)-T1-TOTAL]],"")</f>
        <v>6.5810593900481537E-2</v>
      </c>
      <c r="KQ48" s="26">
        <f>IFERROR(Tableau17[[#This Row],[2017 (L)-T1-EXD]]/Tableau17[[#This Row],[2017 (L)-T1-TOTAL]],"")</f>
        <v>9.630818619582664E-3</v>
      </c>
      <c r="KR48" s="26">
        <f>IFERROR(Tableau17[[#This Row],[2017 (L)-T1-EXG]]/Tableau17[[#This Row],[2017 (L)-T1-TOTAL]],"")</f>
        <v>1.6051364365971107E-3</v>
      </c>
      <c r="KS48" s="26">
        <f>IFERROR(Tableau17[[#This Row],[2017 (L)-T1-FI]]/Tableau17[[#This Row],[2017 (L)-T1-TOTAL]],"")</f>
        <v>9.3097913322632425E-2</v>
      </c>
      <c r="KT48" s="26">
        <f>IFERROR(Tableau17[[#This Row],[2017 (L)-T1-FN]]/Tableau17[[#This Row],[2017 (L)-T1-TOTAL]],"")</f>
        <v>0.17495987158908508</v>
      </c>
      <c r="KU48" s="26">
        <f>IFERROR(Tableau17[[#This Row],[2017 (L)-T1-LR]]/Tableau17[[#This Row],[2017 (L)-T1-TOTAL]],"")</f>
        <v>0.1926163723916533</v>
      </c>
      <c r="KV48" s="26">
        <f>IFERROR(Tableau17[[#This Row],[2017 (L)-T1-MDM]]/Tableau17[[#This Row],[2017 (L)-T1-TOTAL]],"")</f>
        <v>0</v>
      </c>
      <c r="KW48" s="26">
        <f>IFERROR(Tableau17[[#This Row],[2017 (L)-T1-RDG]]/Tableau17[[#This Row],[2017 (L)-T1-TOTAL]],"")</f>
        <v>0</v>
      </c>
      <c r="KX48" s="26">
        <f>IFERROR(Tableau17[[#This Row],[2017 (L)-T1-REG]]/Tableau17[[#This Row],[2017 (L)-T1-TOTAL]],"")</f>
        <v>6.420545746388443E-3</v>
      </c>
      <c r="KY48" s="26">
        <f>IFERROR(Tableau17[[#This Row],[2017 (L)-T1-REM]]/Tableau17[[#This Row],[2017 (L)-T1-TOTAL]],"")</f>
        <v>0.37881219903691815</v>
      </c>
      <c r="KZ48" s="26">
        <f>IFERROR(Tableau17[[#This Row],[2017 (L)-T1-SOC]]/Tableau17[[#This Row],[2017 (L)-T1-TOTAL]],"")</f>
        <v>3.3707865168539325E-2</v>
      </c>
      <c r="LA48" s="26">
        <f>IFERROR(Tableau17[[#This Row],[2017 (L)-T1-UDI]]/Tableau17[[#This Row],[2017 (L)-T1-TOTAL]],"")</f>
        <v>0</v>
      </c>
      <c r="LB48" s="26">
        <f>IFERROR(Tableau17[[#This Row],[2017 (L)-T2-FI]]/Tableau17[[#This Row],[2017 (L)-T2-TOTAL]],"")</f>
        <v>0</v>
      </c>
      <c r="LC48" s="26">
        <f>IFERROR(Tableau17[[#This Row],[2017 (L)-T2-FN]]/Tableau17[[#This Row],[2017 (L)-T2-TOTAL]],"")</f>
        <v>0</v>
      </c>
      <c r="LD48" s="26">
        <f>IFERROR(Tableau17[[#This Row],[2017 (L)-T2-LR]]/Tableau17[[#This Row],[2017 (L)-T2-TOTAL]],"")</f>
        <v>0.38492871690427699</v>
      </c>
      <c r="LE48" s="26">
        <f>IFERROR(Tableau17[[#This Row],[2017 (L)-T2-MDM]]/Tableau17[[#This Row],[2017 (L)-T2-TOTAL]],"")</f>
        <v>0</v>
      </c>
      <c r="LF48" s="26">
        <f>IFERROR(Tableau17[[#This Row],[2017 (L)-T2-REM]]/Tableau17[[#This Row],[2017 (L)-T2-TOTAL]],"")</f>
        <v>0.61507128309572301</v>
      </c>
      <c r="LG48" s="26">
        <f>IFERROR(Tableau17[[#This Row],[2017-T1-ARTHAUD Nathalie]]/Tableau17[[#This Row],[2017-T1-TOTAL]],"")</f>
        <v>3.7105751391465678E-3</v>
      </c>
      <c r="LH48" s="26">
        <f>IFERROR(Tableau17[[#This Row],[2017-T1-ASSELINEAU Fran]]/Tableau17[[#This Row],[2017-T1-TOTAL]],"")</f>
        <v>1.2059369202226345E-2</v>
      </c>
      <c r="LI48" s="26">
        <f>IFERROR(Tableau17[[#This Row],[2017-T1-CHEMINADE Jacques]]/Tableau17[[#This Row],[2017-T1-TOTAL]],"")</f>
        <v>2.7829313543599257E-3</v>
      </c>
      <c r="LJ48" s="26">
        <f>IFERROR(Tableau17[[#This Row],[2017-T1-DUPONT-AIGNAN Nicolas]]/Tableau17[[#This Row],[2017-T1-TOTAL]],"")</f>
        <v>2.6901669758812616E-2</v>
      </c>
      <c r="LK48" s="26">
        <f>IFERROR(Tableau17[[#This Row],[2017-T1-FILLON Fran]]/Tableau17[[#This Row],[2017-T1-TOTAL]],"")</f>
        <v>0.25881261595547311</v>
      </c>
      <c r="LL48" s="26">
        <f>IFERROR(Tableau17[[#This Row],[2017-T1-HAMON Beno]]/Tableau17[[#This Row],[2017-T1-TOTAL]],"")</f>
        <v>5.2875695732838589E-2</v>
      </c>
      <c r="LM48" s="26">
        <f>IFERROR(Tableau17[[#This Row],[2017-T1-LASSALLE Jean]]/Tableau17[[#This Row],[2017-T1-TOTAL]],"")</f>
        <v>5.5658627087198514E-3</v>
      </c>
      <c r="LN48" s="26">
        <f>IFERROR(Tableau17[[#This Row],[2017-T1-LE PEN Marine]]/Tableau17[[#This Row],[2017-T1-TOTAL]],"")</f>
        <v>0.23376623376623376</v>
      </c>
      <c r="LO48" s="26">
        <f>IFERROR(Tableau17[[#This Row],[2017-T1-M Jean-Luc]]/Tableau17[[#This Row],[2017-T1-TOTAL]],"")</f>
        <v>0.16604823747680891</v>
      </c>
      <c r="LP48" s="26">
        <f>IFERROR(Tableau17[[#This Row],[2017-T1-MACRON Emmanuel]]/Tableau17[[#This Row],[2017-T1-TOTAL]],"")</f>
        <v>0.23376623376623376</v>
      </c>
      <c r="LQ48" s="26">
        <f>IFERROR(Tableau17[[#This Row],[2017-T1-POUTOU Philippe]]/Tableau17[[#This Row],[2017-T1-TOTAL]],"")</f>
        <v>3.7105751391465678E-3</v>
      </c>
      <c r="LR48" s="26">
        <f>IFERROR(Tableau17[[#This Row],[2017-T2-LE PEN Marine]]/Tableau17[[#This Row],[2017-T2-TOTAL]],"")</f>
        <v>0.3707865168539326</v>
      </c>
      <c r="LS48" s="26">
        <f>IFERROR(Tableau17[[#This Row],[2017-T2-MACRON Emmanuel]]/Tableau17[[#This Row],[2017-T2-TOTAL]],"")</f>
        <v>0.6292134831460674</v>
      </c>
      <c r="LT48" s="26">
        <f>IFERROR(Tableau17[[#This Row],[2019-T1-ALEXANDRE Audric]]/Tableau17[[#This Row],[2019-T1-TOTAL]],"")</f>
        <v>0</v>
      </c>
      <c r="LU48" s="26">
        <f>IFERROR(Tableau17[[#This Row],[2019-T1-ARTHAUD Nathalie]]/Tableau17[[#This Row],[2019-T1-TOTAL]],"")</f>
        <v>1.557632398753894E-3</v>
      </c>
      <c r="LV48" s="26">
        <f>IFERROR(Tableau17[[#This Row],[2019-T1-ASSELINEAU François]]/Tableau17[[#This Row],[2019-T1-TOTAL]],"")</f>
        <v>7.7881619937694704E-3</v>
      </c>
      <c r="LW48" s="26">
        <f>IFERROR(Tableau17[[#This Row],[2019-T1-AUBRY Manon]]/Tableau17[[#This Row],[2019-T1-TOTAL]],"")</f>
        <v>3.8940809968847349E-2</v>
      </c>
      <c r="LX48" s="26">
        <f>IFERROR(Tableau17[[#This Row],[2019-T1-AZERGUI Nagib]]/Tableau17[[#This Row],[2019-T1-TOTAL]],"")</f>
        <v>1.557632398753894E-3</v>
      </c>
      <c r="LY48" s="26">
        <f>IFERROR(Tableau17[[#This Row],[2019-T1-BARDELLA Jordan]]/Tableau17[[#This Row],[2019-T1-TOTAL]],"")</f>
        <v>0.24766355140186916</v>
      </c>
      <c r="LZ48" s="26">
        <f>IFERROR(Tableau17[[#This Row],[2019-T1-BELLAMY François-Xavier]]/Tableau17[[#This Row],[2019-T1-TOTAL]],"")</f>
        <v>9.5015576323987536E-2</v>
      </c>
      <c r="MA48" s="26">
        <f>IFERROR(Tableau17[[#This Row],[2019-T1-BIDOU Olivier]]/Tableau17[[#This Row],[2019-T1-TOTAL]],"")</f>
        <v>1.557632398753894E-3</v>
      </c>
      <c r="MB48" s="26">
        <f>IFERROR(Tableau17[[#This Row],[2019-T1-BOURG Dominique]]/Tableau17[[#This Row],[2019-T1-TOTAL]],"")</f>
        <v>1.5576323987538941E-2</v>
      </c>
      <c r="MC48" s="26">
        <f>IFERROR(Tableau17[[#This Row],[2019-T1-BROSSAT Ian]]/Tableau17[[#This Row],[2019-T1-TOTAL]],"")</f>
        <v>2.8037383177570093E-2</v>
      </c>
      <c r="MD48" s="26">
        <f>IFERROR(Tableau17[[#This Row],[2019-T1-CAILLAUD Sophie]]/Tableau17[[#This Row],[2019-T1-TOTAL]],"")</f>
        <v>0</v>
      </c>
      <c r="ME48" s="26">
        <f>IFERROR(Tableau17[[#This Row],[2019-T1-CAMUS Renaud]]/Tableau17[[#This Row],[2019-T1-TOTAL]],"")</f>
        <v>0</v>
      </c>
      <c r="MF48" s="26">
        <f>IFERROR(Tableau17[[#This Row],[2019-T1-CHALENÇON Christophe]]/Tableau17[[#This Row],[2019-T1-TOTAL]],"")</f>
        <v>0</v>
      </c>
      <c r="MG48" s="26">
        <f>IFERROR(Tableau17[[#This Row],[2019-T1-CORBET Cathy Denise Ginette]]/Tableau17[[#This Row],[2019-T1-TOTAL]],"")</f>
        <v>0</v>
      </c>
      <c r="MH48" s="26">
        <f>IFERROR(Tableau17[[#This Row],[2019-T1-DE PREVOISIN Robert]]/Tableau17[[#This Row],[2019-T1-TOTAL]],"")</f>
        <v>0</v>
      </c>
      <c r="MI48" s="26">
        <f>IFERROR(Tableau17[[#This Row],[2019-T1-DELFEL Thérèse]]/Tableau17[[#This Row],[2019-T1-TOTAL]],"")</f>
        <v>0</v>
      </c>
      <c r="MJ48" s="26">
        <f>IFERROR(Tableau17[[#This Row],[2019-T1-DIEUMEGARD Pierre]]/Tableau17[[#This Row],[2019-T1-TOTAL]],"")</f>
        <v>0</v>
      </c>
      <c r="MK48" s="26">
        <f>IFERROR(Tableau17[[#This Row],[2019-T1-DUPONT-AIGNAN Nicolas]]/Tableau17[[#This Row],[2019-T1-TOTAL]],"")</f>
        <v>2.1806853582554516E-2</v>
      </c>
      <c r="ML48" s="26">
        <f>IFERROR(Tableau17[[#This Row],[2019-T1-GERNIGON Yves]]/Tableau17[[#This Row],[2019-T1-TOTAL]],"")</f>
        <v>1.557632398753894E-3</v>
      </c>
      <c r="MM48" s="26">
        <f>IFERROR(Tableau17[[#This Row],[2019-T1-GLUCKSMANN Raphaël]]/Tableau17[[#This Row],[2019-T1-TOTAL]],"")</f>
        <v>4.8286604361370715E-2</v>
      </c>
      <c r="MN48" s="26">
        <f>IFERROR(Tableau17[[#This Row],[2019-T1-HAMON Benoît]]/Tableau17[[#This Row],[2019-T1-TOTAL]],"")</f>
        <v>1.8691588785046728E-2</v>
      </c>
      <c r="MO48" s="26">
        <f>IFERROR(Tableau17[[#This Row],[2019-T1-HELGEN Gilles]]/Tableau17[[#This Row],[2019-T1-TOTAL]],"")</f>
        <v>0</v>
      </c>
      <c r="MP48" s="26">
        <f>IFERROR(Tableau17[[#This Row],[2019-T1-JADOT Yannick]]/Tableau17[[#This Row],[2019-T1-TOTAL]],"")</f>
        <v>0.17289719626168223</v>
      </c>
      <c r="MQ48" s="26">
        <f>IFERROR(Tableau17[[#This Row],[2019-T1-LAGARDE Jean-Christophe]]/Tableau17[[#This Row],[2019-T1-TOTAL]],"")</f>
        <v>1.8691588785046728E-2</v>
      </c>
      <c r="MR48" s="26">
        <f>IFERROR(Tableau17[[#This Row],[2019-T1-LALANNE Francis]]/Tableau17[[#This Row],[2019-T1-TOTAL]],"")</f>
        <v>1.557632398753894E-3</v>
      </c>
      <c r="MS48" s="26">
        <f>IFERROR(Tableau17[[#This Row],[2019-T1-LOISEAU Nathalie]]/Tableau17[[#This Row],[2019-T1-TOTAL]],"")</f>
        <v>0.27725856697819312</v>
      </c>
      <c r="MT48" s="26">
        <f>IFERROR(Tableau17[[#This Row],[2019-T1-MARIE Florie]]/Tableau17[[#This Row],[2019-T1-TOTAL]],"")</f>
        <v>1.557632398753894E-3</v>
      </c>
      <c r="MU48" s="26">
        <f>IFERROR(Tableau17[[#This Row],[2008-T1-MACROEXTRDROITE]]/Tableau17[[#This Row],[2008-T1-MACROTOTALE]],"")</f>
        <v>8.4057971014492749E-2</v>
      </c>
      <c r="MV48" s="26">
        <f>IFERROR(Tableau17[[#This Row],[2008-T1-MACRODROITE]]/Tableau17[[#This Row],[2008-T1-MACROTOTALE]],"")</f>
        <v>0.63188405797101455</v>
      </c>
      <c r="MW48" s="26">
        <f>IFERROR(Tableau17[[#This Row],[2008-T1-MACROCENTRE]]/Tableau17[[#This Row],[2008-T1-MACROTOTALE]],"")</f>
        <v>0</v>
      </c>
      <c r="MX48" s="26">
        <f>IFERROR(Tableau17[[#This Row],[2008-T1-MACROGAUCHE]]/Tableau17[[#This Row],[2008-T1-MACROTOTALE]],"")</f>
        <v>0.28405797101449276</v>
      </c>
      <c r="MY48" s="26">
        <f>IFERROR(Tableau17[[#This Row],[2008-T1-MACROAUTRE]]/Tableau17[[#This Row],[2008-T1-MACROTOTALE]],"")</f>
        <v>0</v>
      </c>
      <c r="MZ48" s="26" t="str">
        <f>IFERROR(Tableau17[[#This Row],[2008-T2-MACROEXTRDROITE]]/Tableau17[[#This Row],[2008-T2-MACROTOTALE]],"")</f>
        <v/>
      </c>
      <c r="NA48" s="26" t="str">
        <f>IFERROR(Tableau17[[#This Row],[2008-T2-MACRODROITE]]/Tableau17[[#This Row],[2008-T2-MACROTOTALE]],"")</f>
        <v/>
      </c>
      <c r="NB48" s="26" t="str">
        <f>IFERROR(Tableau17[[#This Row],[2008-T2-MACROCENTRE]]/Tableau17[[#This Row],[2008-T2-MACROTOTALE]],"")</f>
        <v/>
      </c>
      <c r="NC48" s="26" t="str">
        <f>IFERROR(Tableau17[[#This Row],[2008-T2-MACROGAUCHE]]/Tableau17[[#This Row],[2008-T2-MACROTOTALE]],"")</f>
        <v/>
      </c>
      <c r="ND48" s="26" t="str">
        <f>IFERROR(Tableau17[[#This Row],[2008-T2-MACROAUTRE]]/Tableau17[[#This Row],[2008-T2-MACROTOTALE]],"")</f>
        <v/>
      </c>
      <c r="NE48" s="26">
        <f>IFERROR(Tableau17[[#This Row],[2014-T1-MACROEXTRDROITE]]/Tableau17[[#This Row],[2014-T1-MACROTOTALE]],"")</f>
        <v>0.24867724867724866</v>
      </c>
      <c r="NF48" s="26">
        <f>IFERROR(Tableau17[[#This Row],[2014-T1-MACRODROITE]]/Tableau17[[#This Row],[2014-T1-MACROTOTALE]],"")</f>
        <v>0.46825396825396826</v>
      </c>
      <c r="NG48" s="26">
        <f>IFERROR(Tableau17[[#This Row],[2014-T1-MACROCENTRE]]/Tableau17[[#This Row],[2014-T1-MACROTOTALE]],"")</f>
        <v>0</v>
      </c>
      <c r="NH48" s="26">
        <f>IFERROR(Tableau17[[#This Row],[2014-T1-MACROGAUCHE]]/Tableau17[[#This Row],[2014-T1-MACROTOTALE]],"")</f>
        <v>0.28306878306878308</v>
      </c>
      <c r="NI48" s="26">
        <f>IFERROR(Tableau17[[#This Row],[2014-T1-MACROAUTRE]]/Tableau17[[#This Row],[2014-T1-MACROTOTALE]],"")</f>
        <v>0</v>
      </c>
      <c r="NJ48" s="26" t="str">
        <f>IFERROR(Tableau17[[#This Row],[2014-T2-MACROEXTRDROITE]]/Tableau17[[#This Row],[2014-T2-MACROTOTALE]],"")</f>
        <v/>
      </c>
      <c r="NK48" s="26" t="str">
        <f>IFERROR(Tableau17[[#This Row],[2014-T2-MACRODROITE]]/Tableau17[[#This Row],[2014-T2-MACROTOTALE]],"")</f>
        <v/>
      </c>
      <c r="NL48" s="26" t="str">
        <f>IFERROR(Tableau17[[#This Row],[2014-T2-MACROCENTRE]]/Tableau17[[#This Row],[2014-T2-MACROTOTALE]],"")</f>
        <v/>
      </c>
      <c r="NM48" s="26" t="str">
        <f>IFERROR(Tableau17[[#This Row],[2014-T2-MACROGAUCHE]]/Tableau17[[#This Row],[2014-T2-MACROTOTALE]],"")</f>
        <v/>
      </c>
      <c r="NN48" s="26" t="str">
        <f>IFERROR(Tableau17[[#This Row],[2014-T2-MACROAUTRE]]/Tableau17[[#This Row],[2014-T2-MACROTOTALE]],"")</f>
        <v/>
      </c>
      <c r="NO48" s="26">
        <f>IFERROR( Tableau17[[#This Row],[2015-T1-MACROEXTRDROITE]]/Tableau17[[#This Row],[2015-T1-MACROTOTALE]],"")</f>
        <v>0.39057239057239057</v>
      </c>
      <c r="NP48" s="26">
        <f>IFERROR(Tableau17[[#This Row],[2015-T1-MACRODROITE]]/Tableau17[[#This Row],[2015-T1-MACROTOTALE]],"")</f>
        <v>0.32491582491582494</v>
      </c>
      <c r="NQ48" s="26">
        <f>IFERROR(Tableau17[[#This Row],[2015-T1-MACROCENTRE]]/Tableau17[[#This Row],[2015-T1-MACROTOTALE]],"")</f>
        <v>0</v>
      </c>
      <c r="NR48" s="26">
        <f>IFERROR(Tableau17[[#This Row],[2015-T1-MACROGAUCHE]]/Tableau17[[#This Row],[2015-T1-MACROTOTALE]],"")</f>
        <v>0.28451178451178449</v>
      </c>
      <c r="NS48" s="26">
        <f>IFERROR(Tableau17[[#This Row],[2015-T1-MACROAUTRE]]/Tableau17[[#This Row],[2015-T1-MACROTOTALE]],"")</f>
        <v>0</v>
      </c>
      <c r="NT48" s="26">
        <f>IFERROR(Tableau17[[#This Row],[2015-T2-MACROEXTRDROITE]]/Tableau17[[#This Row],[2015-T2-MACROTOTALE]],"")</f>
        <v>0.41721854304635764</v>
      </c>
      <c r="NU48" s="26">
        <f>IFERROR(Tableau17[[#This Row],[2015-T2-MACRODROITE]]/Tableau17[[#This Row],[2015-T2-MACROTOTALE]],"")</f>
        <v>0.58278145695364236</v>
      </c>
      <c r="NV48" s="26">
        <f>IFERROR(Tableau17[[#This Row],[2015-T2-MACROCENTRE]]/Tableau17[[#This Row],[2015-T2-MACROTOTALE]],"")</f>
        <v>0</v>
      </c>
      <c r="NW48" s="26">
        <f>IFERROR(Tableau17[[#This Row],[2015-T2-MACROGAUCHE]]/Tableau17[[#This Row],[2015-T2-MACROTOTALE]],"")</f>
        <v>0</v>
      </c>
      <c r="NX48" s="26">
        <f>IFERROR(Tableau17[[#This Row],[2015-T2-MACROAUTRE]]/Tableau17[[#This Row],[2015-T2-MACROTOTALE]],"")</f>
        <v>0</v>
      </c>
      <c r="NY48" s="26">
        <f>IFERROR(Tableau17[[#This Row],[2017-T1-MACROEXTRDROITE]]/Tableau17[[#This Row],[2017-T1-MACROTOTALE]],"")</f>
        <v>0.27551020408163263</v>
      </c>
      <c r="NZ48" s="26">
        <f>IFERROR(Tableau17[[#This Row],[2017-T1-MACRODROITE]]/Tableau17[[#This Row],[2017-T1-MACROTOTALE]],"")</f>
        <v>0.25881261595547311</v>
      </c>
      <c r="OA48" s="26">
        <f>IFERROR(Tableau17[[#This Row],[2017-T1-MACROCENTRE]]/Tableau17[[#This Row],[2017-T1-MACROTOTALE]],"")</f>
        <v>0.23376623376623376</v>
      </c>
      <c r="OB48" s="26">
        <f>IFERROR(Tableau17[[#This Row],[2017-T1-MACROGAUCHE]]/Tableau17[[#This Row],[2017-T1-MACROTOTALE]],"")</f>
        <v>0.22634508348794063</v>
      </c>
      <c r="OC48" s="26">
        <f>IFERROR(Tableau17[[#This Row],[2017-T1-MACROAUTRE]]/Tableau17[[#This Row],[2017-T1-MACROTOTALE]],"")</f>
        <v>5.5658627087198514E-3</v>
      </c>
      <c r="OD48" s="26">
        <f>IFERROR(Tableau17[[#This Row],[2017-T2-MACROEXTRDROITE]]/Tableau17[[#This Row],[2017-T2-MACROTOTALE]],"")</f>
        <v>0.3707865168539326</v>
      </c>
      <c r="OE48" s="26">
        <f>IFERROR(Tableau17[[#This Row],[2017-T2-MACRODROITE]]/Tableau17[[#This Row],[2017-T2-MACROTOTALE]],"")</f>
        <v>0</v>
      </c>
      <c r="OF48" s="26">
        <f>IFERROR(Tableau17[[#This Row],[2017-T2-MACROCENTRE]]/Tableau17[[#This Row],[2017-T2-MACROTOTALE]],"")</f>
        <v>0.6292134831460674</v>
      </c>
      <c r="OG48" s="26">
        <f>IFERROR(Tableau17[[#This Row],[2017-T2-MACROGAUCHE]]/Tableau17[[#This Row],[2017-T2-MACROTOTALE]],"")</f>
        <v>0</v>
      </c>
      <c r="OH48" s="26">
        <f>IFERROR(Tableau17[[#This Row],[2017-T2-MACROAUTRE]]/Tableau17[[#This Row],[2017-T2-MACROTOTALE]],"")</f>
        <v>0</v>
      </c>
      <c r="OI48" s="26">
        <f>IFERROR(Tableau17[[#This Row],[2019-T1-MACROEXTRDROITE]]/Tableau17[[#This Row],[2019-T1-MACROTOTALE]],"")</f>
        <v>0.27675840978593275</v>
      </c>
      <c r="OJ48" s="26">
        <f>IFERROR(Tableau17[[#This Row],[2019-T1-MACRODROITE]]/Tableau17[[#This Row],[2019-T1-MACROTOTALE]],"")</f>
        <v>0.11162079510703364</v>
      </c>
      <c r="OK48" s="26">
        <f>IFERROR(Tableau17[[#This Row],[2019-T1-MACROCENTRE]]/Tableau17[[#This Row],[2019-T1-MACROTOTALE]],"")</f>
        <v>0.27217125382262997</v>
      </c>
      <c r="OL48" s="26">
        <f>IFERROR(Tableau17[[#This Row],[2019-T1-MACROGAUCHE]]/Tableau17[[#This Row],[2019-T1-MACROTOTALE]],"")</f>
        <v>0.30275229357798167</v>
      </c>
      <c r="OM48" s="26">
        <f>IFERROR(Tableau17[[#This Row],[2019-T1-MACROAUTRE]]/Tableau17[[#This Row],[2019-T1-MACROTOTALE]],"")</f>
        <v>3.669724770642202E-2</v>
      </c>
      <c r="ON48" s="26">
        <f>IFERROR(Tableau17[[#This Row],[2020-T1-MACROEXTRDROITE]]/Tableau17[[#This Row],[2020-T1-MACROTOTALE]],"")</f>
        <v>0.17162471395881007</v>
      </c>
      <c r="OO48" s="26">
        <f>IFERROR(Tableau17[[#This Row],[2020-T1-MACRODROITE]]/Tableau17[[#This Row],[2020-T1-MACROTOTALE]],"")</f>
        <v>0.32723112128146453</v>
      </c>
      <c r="OP48" s="26">
        <f>IFERROR(Tableau17[[#This Row],[2020-T1-MACROCENTRE]]/Tableau17[[#This Row],[2020-T1-MACROTOTALE]],"")</f>
        <v>0.10983981693363844</v>
      </c>
      <c r="OQ48" s="26">
        <f>IFERROR(Tableau17[[#This Row],[2020-T1-MACROGAUCHE]]/Tableau17[[#This Row],[2020-T1-MACROTOTALE]],"")</f>
        <v>0.39130434782608697</v>
      </c>
      <c r="OR48" s="26">
        <f>IFERROR(Tableau17[[#This Row],[2020-T1-MACROAUTRE]]/Tableau17[[#This Row],[2020-T1-MACROTOTALE]],"")</f>
        <v>0</v>
      </c>
      <c r="OS48" s="26">
        <f>IFERROR(Tableau17[[#This Row],[2017 (L)-T1-MACROEXTRDROITE]]/Tableau17[[#This Row],[2017 (L)-T1-MACROTOTALE]],"")</f>
        <v>0.20224719101123595</v>
      </c>
      <c r="OT48" s="26">
        <f>IFERROR(Tableau17[[#This Row],[2017 (L)-T1-MACRODROITE]]/Tableau17[[#This Row],[2017 (L)-T1-MACROTOTALE]],"")</f>
        <v>0.1926163723916533</v>
      </c>
      <c r="OU48" s="26">
        <f>IFERROR(Tableau17[[#This Row],[2017 (L)-T1-MACROCENTRE]]/Tableau17[[#This Row],[2017 (L)-T1-MACROTOTALE]],"")</f>
        <v>0.37881219903691815</v>
      </c>
      <c r="OV48" s="26">
        <f>IFERROR(Tableau17[[#This Row],[2017 (L)-T1-MACROGAUCHE]]/Tableau17[[#This Row],[2017 (L)-T1-MACROTOTALE]],"")</f>
        <v>0.21348314606741572</v>
      </c>
      <c r="OW48" s="26">
        <f>IFERROR(Tableau17[[#This Row],[2017 (L)-T1-MACROAUTRE]]/Tableau17[[#This Row],[2017 (L)-T1-MACROTOTALE]],"")</f>
        <v>1.2841091492776886E-2</v>
      </c>
      <c r="OX48" s="26">
        <f>IFERROR(Tableau17[[#This Row],[2017 (L)-T2-MACROEXTRDROITE]]/Tableau17[[#This Row],[2017 (L)-T2-MACROTOTALE]],"")</f>
        <v>0</v>
      </c>
      <c r="OY48" s="26">
        <f>IFERROR(Tableau17[[#This Row],[2017 (L)-T2-MACRODROITE]]/Tableau17[[#This Row],[2017 (L)-T2-MACROTOTALE]],"")</f>
        <v>0.38492871690427699</v>
      </c>
      <c r="OZ48" s="26">
        <f>IFERROR(Tableau17[[#This Row],[2017 (L)-T2-MACROCENTRE]]/Tableau17[[#This Row],[2017 (L)-T2-MACROTOTALE]],"")</f>
        <v>0.61507128309572301</v>
      </c>
      <c r="PA48" s="26">
        <f>IFERROR(Tableau17[[#This Row],[2017 (L)-T2-MACROGAUCHE]]/Tableau17[[#This Row],[2017 (L)-T2-MACROTOTALE]],"")</f>
        <v>0</v>
      </c>
      <c r="PB48" s="26">
        <f>IFERROR(Tableau17[[#This Row],[2017 (L)-T2-MACROAUTRE]]/Tableau17[[#This Row],[2017 (L)-T2-MACROTOTALE]],"")</f>
        <v>0</v>
      </c>
      <c r="PC48" s="26">
        <f>IFERROR(Tableau17[[#This Row],[2008_T1_PROCUS]]/Tableau17[[#This Row],[2008_T1_INSCRITS]],0)</f>
        <v>1.043338683788122E-2</v>
      </c>
      <c r="PD48" s="26">
        <f>IFERROR(Tableau17[[#This Row],[2008_T2_PROCUS]]/Tableau17[[#This Row],[2008_T2_INSCRITS]],0)</f>
        <v>0</v>
      </c>
      <c r="PE48" s="26">
        <f>Tableau17[[#This Row],[2014_T1_PROCUS]]/Tableau17[[#This Row],[2014_T1_INSCRITS]]</f>
        <v>2.0610687022900764E-2</v>
      </c>
      <c r="PF48" s="26">
        <f>IFERROR(Tableau17[[#This Row],[2014_T2_PROCUS]]/Tableau17[[#This Row],[2014_T2_INSCRITS]],0)</f>
        <v>0</v>
      </c>
    </row>
    <row r="49" spans="1:422" hidden="1" x14ac:dyDescent="0.2">
      <c r="A49" s="1">
        <v>6</v>
      </c>
      <c r="B49" s="1" t="s">
        <v>448</v>
      </c>
      <c r="C49" s="1" t="s">
        <v>459</v>
      </c>
      <c r="D49" s="1" t="s">
        <v>459</v>
      </c>
      <c r="E49" s="1">
        <v>1242</v>
      </c>
      <c r="F49" s="1">
        <v>5.4276499999999999</v>
      </c>
      <c r="G49" s="1">
        <v>43.317765999999999</v>
      </c>
      <c r="H49" s="3">
        <v>1317</v>
      </c>
      <c r="I49" s="3">
        <v>316</v>
      </c>
      <c r="K49" s="1">
        <v>5</v>
      </c>
      <c r="L49" s="1">
        <v>70</v>
      </c>
      <c r="M49" s="1">
        <v>5</v>
      </c>
      <c r="P49" s="1">
        <v>151</v>
      </c>
      <c r="Q49" s="1">
        <v>45</v>
      </c>
      <c r="R49" s="1">
        <v>102</v>
      </c>
      <c r="S49" s="1">
        <v>70</v>
      </c>
      <c r="T49" s="1">
        <v>50</v>
      </c>
      <c r="U49" s="1">
        <v>498</v>
      </c>
      <c r="V49" s="1">
        <v>1270</v>
      </c>
      <c r="W49" s="1">
        <v>792</v>
      </c>
      <c r="X49" s="1">
        <v>26</v>
      </c>
      <c r="Y49" s="2">
        <v>0.62362205000000004</v>
      </c>
      <c r="Z49" s="1">
        <v>1270</v>
      </c>
      <c r="AA49" s="1">
        <v>820</v>
      </c>
      <c r="AB49" s="1">
        <v>29</v>
      </c>
      <c r="AC49" s="2">
        <v>0.64566928999999995</v>
      </c>
      <c r="AD49" s="1">
        <v>1317</v>
      </c>
      <c r="AE49" s="1">
        <v>505</v>
      </c>
      <c r="AF49" s="2">
        <v>0.38344722999999997</v>
      </c>
      <c r="AG49" s="1">
        <f t="shared" si="0"/>
        <v>316</v>
      </c>
      <c r="AH49" s="1">
        <v>1263</v>
      </c>
      <c r="AI49" s="1">
        <v>821</v>
      </c>
      <c r="AJ49" s="1">
        <v>22</v>
      </c>
      <c r="AK49" s="2">
        <v>0.65003959</v>
      </c>
      <c r="AL49" s="1">
        <v>1262</v>
      </c>
      <c r="AM49" s="1">
        <v>929</v>
      </c>
      <c r="AN49" s="1">
        <v>31</v>
      </c>
      <c r="AO49" s="2">
        <v>0.73613311999999997</v>
      </c>
      <c r="AP49" s="1">
        <v>1272</v>
      </c>
      <c r="AQ49" s="1">
        <v>669</v>
      </c>
      <c r="AR49" s="2">
        <v>0.52594339999999995</v>
      </c>
      <c r="AS49" s="1">
        <v>1272</v>
      </c>
      <c r="AT49" s="1">
        <v>719</v>
      </c>
      <c r="AU49" s="2">
        <v>0.56525157000000004</v>
      </c>
      <c r="AV49" s="1">
        <v>1272</v>
      </c>
      <c r="AW49" s="1">
        <v>673</v>
      </c>
      <c r="AX49" s="2">
        <v>0.52908805000000003</v>
      </c>
      <c r="AY49" s="1">
        <v>1272</v>
      </c>
      <c r="AZ49" s="1">
        <v>592</v>
      </c>
      <c r="BA49" s="2">
        <v>0.46540881000000001</v>
      </c>
      <c r="BB49" s="1">
        <v>1272</v>
      </c>
      <c r="BC49" s="1">
        <v>1073</v>
      </c>
      <c r="BD49" s="2">
        <v>0.84355345999999998</v>
      </c>
      <c r="BE49" s="1">
        <v>1271</v>
      </c>
      <c r="BF49" s="1">
        <v>980</v>
      </c>
      <c r="BG49" s="2">
        <v>0.77104642000000001</v>
      </c>
      <c r="BH49" s="1">
        <v>1319</v>
      </c>
      <c r="BI49" s="1">
        <v>725</v>
      </c>
      <c r="BJ49" s="2">
        <v>0.54965883000000004</v>
      </c>
      <c r="BK49" s="1">
        <v>64</v>
      </c>
      <c r="BM49" s="1">
        <v>4</v>
      </c>
      <c r="BN49" s="1">
        <v>41</v>
      </c>
      <c r="BO49" s="1">
        <v>56</v>
      </c>
      <c r="BP49" s="1">
        <v>433</v>
      </c>
      <c r="BQ49" s="1">
        <v>210</v>
      </c>
      <c r="BR49" s="1">
        <v>808</v>
      </c>
      <c r="BU49" s="1">
        <v>591</v>
      </c>
      <c r="BV49" s="1">
        <v>315</v>
      </c>
      <c r="BW49" s="1">
        <v>906</v>
      </c>
      <c r="BY49" s="1">
        <v>74</v>
      </c>
      <c r="BZ49" s="1">
        <v>24</v>
      </c>
      <c r="CB49" s="1">
        <v>40</v>
      </c>
      <c r="CC49" s="1">
        <v>158</v>
      </c>
      <c r="CD49" s="1">
        <v>371</v>
      </c>
      <c r="CE49" s="1">
        <v>107</v>
      </c>
      <c r="CF49" s="1">
        <v>774</v>
      </c>
      <c r="CG49" s="1">
        <v>201</v>
      </c>
      <c r="CH49" s="1">
        <v>433</v>
      </c>
      <c r="CI49" s="1">
        <v>167</v>
      </c>
      <c r="CJ49" s="1">
        <v>801</v>
      </c>
      <c r="CK49" s="1">
        <v>24</v>
      </c>
      <c r="CL49" s="1">
        <v>21</v>
      </c>
      <c r="CO49" s="1">
        <v>41</v>
      </c>
      <c r="CP49" s="1">
        <v>217</v>
      </c>
      <c r="CT49" s="1">
        <v>233</v>
      </c>
      <c r="CU49" s="1">
        <v>111</v>
      </c>
      <c r="CW49" s="1">
        <v>647</v>
      </c>
      <c r="CY49" s="1">
        <v>235</v>
      </c>
      <c r="DA49" s="1">
        <v>418</v>
      </c>
      <c r="DC49" s="1">
        <v>653</v>
      </c>
      <c r="DE49" s="1">
        <v>6</v>
      </c>
      <c r="DF49" s="1">
        <v>5</v>
      </c>
      <c r="DH49" s="1">
        <v>2</v>
      </c>
      <c r="DI49" s="1">
        <v>23</v>
      </c>
      <c r="DJ49" s="1">
        <v>7</v>
      </c>
      <c r="DK49" s="1">
        <v>8</v>
      </c>
      <c r="DL49" s="1">
        <v>59</v>
      </c>
      <c r="DM49" s="1">
        <v>129</v>
      </c>
      <c r="DN49" s="1">
        <v>165</v>
      </c>
      <c r="DQ49" s="1">
        <v>1</v>
      </c>
      <c r="DR49" s="1">
        <v>242</v>
      </c>
      <c r="DS49" s="1">
        <v>21</v>
      </c>
      <c r="DU49" s="1">
        <v>668</v>
      </c>
      <c r="DW49" s="1">
        <v>200</v>
      </c>
      <c r="DZ49" s="1">
        <v>333</v>
      </c>
      <c r="EA49" s="1">
        <v>533</v>
      </c>
      <c r="EB49" s="1">
        <v>1</v>
      </c>
      <c r="EC49" s="1">
        <v>16</v>
      </c>
      <c r="ED49" s="1">
        <v>2</v>
      </c>
      <c r="EE49" s="1">
        <v>39</v>
      </c>
      <c r="EF49" s="1">
        <v>358</v>
      </c>
      <c r="EG49" s="1">
        <v>43</v>
      </c>
      <c r="EH49" s="1">
        <v>3</v>
      </c>
      <c r="EI49" s="1">
        <v>219</v>
      </c>
      <c r="EJ49" s="1">
        <v>146</v>
      </c>
      <c r="EK49" s="1">
        <v>230</v>
      </c>
      <c r="EL49" s="1">
        <v>8</v>
      </c>
      <c r="EM49" s="1">
        <v>1065</v>
      </c>
      <c r="EN49" s="1">
        <v>325</v>
      </c>
      <c r="EO49" s="1">
        <v>536</v>
      </c>
      <c r="EP49" s="1">
        <v>861</v>
      </c>
      <c r="EQ49" s="1">
        <v>0</v>
      </c>
      <c r="ER49" s="1">
        <v>2</v>
      </c>
      <c r="ES49" s="1">
        <v>15</v>
      </c>
      <c r="ET49" s="1">
        <v>15</v>
      </c>
      <c r="EU49" s="1">
        <v>0</v>
      </c>
      <c r="EV49" s="1">
        <v>148</v>
      </c>
      <c r="EW49" s="1">
        <v>95</v>
      </c>
      <c r="EX49" s="1">
        <v>1</v>
      </c>
      <c r="EY49" s="1">
        <v>11</v>
      </c>
      <c r="EZ49" s="1">
        <v>22</v>
      </c>
      <c r="FA49" s="1">
        <v>1</v>
      </c>
      <c r="FB49" s="1">
        <v>0</v>
      </c>
      <c r="FC49" s="1">
        <v>0</v>
      </c>
      <c r="FD49" s="1">
        <v>0</v>
      </c>
      <c r="FE49" s="1">
        <v>0</v>
      </c>
      <c r="FF49" s="1">
        <v>0</v>
      </c>
      <c r="FG49" s="1">
        <v>0</v>
      </c>
      <c r="FH49" s="1">
        <v>27</v>
      </c>
      <c r="FI49" s="1">
        <v>1</v>
      </c>
      <c r="FJ49" s="1">
        <v>32</v>
      </c>
      <c r="FK49" s="1">
        <v>11</v>
      </c>
      <c r="FL49" s="1">
        <v>0</v>
      </c>
      <c r="FM49" s="1">
        <v>120</v>
      </c>
      <c r="FN49" s="1">
        <v>8</v>
      </c>
      <c r="FO49" s="1">
        <v>1</v>
      </c>
      <c r="FP49" s="1">
        <v>187</v>
      </c>
      <c r="FQ49" s="1">
        <v>3</v>
      </c>
      <c r="FR49" s="1">
        <f>SUM(Tableau17[[#This Row],[2019-T1-ALEXANDRE Audric]:[2019-T1-MARIE Florie]])</f>
        <v>700</v>
      </c>
      <c r="FS49" s="1">
        <v>60</v>
      </c>
      <c r="FT49" s="1">
        <v>497</v>
      </c>
      <c r="FU49" s="1">
        <v>0</v>
      </c>
      <c r="FV49" s="1">
        <v>251</v>
      </c>
      <c r="FW49" s="1">
        <v>0</v>
      </c>
      <c r="FX49" s="1">
        <v>808</v>
      </c>
      <c r="FY49" s="1">
        <v>0</v>
      </c>
      <c r="FZ49" s="1">
        <v>591</v>
      </c>
      <c r="GA49" s="1">
        <v>0</v>
      </c>
      <c r="GB49" s="1">
        <v>315</v>
      </c>
      <c r="GC49" s="1">
        <v>0</v>
      </c>
      <c r="GD49" s="1">
        <v>906</v>
      </c>
      <c r="GE49" s="1">
        <v>158</v>
      </c>
      <c r="GF49" s="1">
        <v>445</v>
      </c>
      <c r="GG49" s="1">
        <v>0</v>
      </c>
      <c r="GH49" s="1">
        <v>171</v>
      </c>
      <c r="GI49" s="1">
        <v>0</v>
      </c>
      <c r="GJ49" s="1">
        <v>774</v>
      </c>
      <c r="GK49" s="1">
        <v>201</v>
      </c>
      <c r="GL49" s="1">
        <v>433</v>
      </c>
      <c r="GM49" s="1">
        <v>0</v>
      </c>
      <c r="GN49" s="1">
        <v>167</v>
      </c>
      <c r="GO49" s="1">
        <v>0</v>
      </c>
      <c r="GP49" s="1">
        <v>801</v>
      </c>
      <c r="GQ49" s="1">
        <v>238</v>
      </c>
      <c r="GR49" s="1">
        <v>233</v>
      </c>
      <c r="GS49" s="1">
        <v>0</v>
      </c>
      <c r="GT49" s="1">
        <v>152</v>
      </c>
      <c r="GU49" s="1">
        <v>24</v>
      </c>
      <c r="GV49" s="1">
        <v>647</v>
      </c>
      <c r="GW49" s="1">
        <v>235</v>
      </c>
      <c r="GX49" s="1">
        <v>418</v>
      </c>
      <c r="GY49" s="1">
        <v>0</v>
      </c>
      <c r="GZ49" s="1">
        <v>0</v>
      </c>
      <c r="HA49" s="1">
        <v>0</v>
      </c>
      <c r="HB49" s="1">
        <v>653</v>
      </c>
      <c r="HC49" s="1">
        <v>276</v>
      </c>
      <c r="HD49" s="1">
        <v>358</v>
      </c>
      <c r="HE49" s="1">
        <v>230</v>
      </c>
      <c r="HF49" s="1">
        <v>198</v>
      </c>
      <c r="HG49" s="1">
        <v>3</v>
      </c>
      <c r="HH49" s="1">
        <v>1065</v>
      </c>
      <c r="HI49" s="1">
        <v>325</v>
      </c>
      <c r="HJ49" s="1">
        <v>0</v>
      </c>
      <c r="HK49" s="1">
        <v>536</v>
      </c>
      <c r="HL49" s="1">
        <v>0</v>
      </c>
      <c r="HM49" s="1">
        <v>0</v>
      </c>
      <c r="HN49" s="1">
        <v>861</v>
      </c>
      <c r="HO49" s="1">
        <v>193</v>
      </c>
      <c r="HP49" s="1">
        <v>103</v>
      </c>
      <c r="HQ49" s="1">
        <v>187</v>
      </c>
      <c r="HR49" s="1">
        <v>202</v>
      </c>
      <c r="HS49" s="1">
        <v>24</v>
      </c>
      <c r="HT49" s="1">
        <v>709</v>
      </c>
      <c r="HU49" s="1">
        <v>102</v>
      </c>
      <c r="HV49" s="1">
        <v>221</v>
      </c>
      <c r="HW49" s="1">
        <v>50</v>
      </c>
      <c r="HX49" s="1">
        <v>125</v>
      </c>
      <c r="HY49" s="1">
        <v>0</v>
      </c>
      <c r="HZ49" s="1">
        <v>498</v>
      </c>
      <c r="IA49" s="1">
        <v>141</v>
      </c>
      <c r="IB49" s="1">
        <v>165</v>
      </c>
      <c r="IC49" s="1">
        <v>242</v>
      </c>
      <c r="ID49" s="1">
        <v>113</v>
      </c>
      <c r="IE49" s="1">
        <v>7</v>
      </c>
      <c r="IF49" s="1">
        <v>668</v>
      </c>
      <c r="IG49" s="1">
        <v>200</v>
      </c>
      <c r="IH49" s="1">
        <v>0</v>
      </c>
      <c r="II49" s="1">
        <v>333</v>
      </c>
      <c r="IJ49" s="1">
        <v>0</v>
      </c>
      <c r="IK49" s="1">
        <v>0</v>
      </c>
      <c r="IL49" s="1">
        <v>533</v>
      </c>
      <c r="IM49" s="26">
        <f>IFERROR(Tableau17[[#This Row],[LDIV]]/Tableau17[[#This Row],[Total général]],"")</f>
        <v>0</v>
      </c>
      <c r="IN49" s="26">
        <f>IFERROR(Tableau17[[#This Row],[LDVC]]/Tableau17[[#This Row],[Total général]],"")</f>
        <v>1.0040160642570281E-2</v>
      </c>
      <c r="IO49" s="26">
        <f>IFERROR(Tableau17[[#This Row],[LDVD]]/Tableau17[[#This Row],[Total général]],"")</f>
        <v>0.14056224899598393</v>
      </c>
      <c r="IP49" s="26">
        <f>IFERROR(Tableau17[[#This Row],[LDVG]]/Tableau17[[#This Row],[Total général]],"")</f>
        <v>1.0040160642570281E-2</v>
      </c>
      <c r="IQ49" s="26">
        <f>IFERROR(Tableau17[[#This Row],[LEXD]]/Tableau17[[#This Row],[Total général]],"")</f>
        <v>0</v>
      </c>
      <c r="IR49" s="26">
        <f>IFERROR(Tableau17[[#This Row],[LEXG]]/Tableau17[[#This Row],[Total général]],"")</f>
        <v>0</v>
      </c>
      <c r="IS49" s="26">
        <f>IFERROR(Tableau17[[#This Row],[LLR]]/Tableau17[[#This Row],[Total général]],"")</f>
        <v>0.30321285140562249</v>
      </c>
      <c r="IT49" s="26">
        <f>IFERROR(Tableau17[[#This Row],[LREM]]/Tableau17[[#This Row],[Total général]],"")</f>
        <v>9.036144578313253E-2</v>
      </c>
      <c r="IU49" s="26">
        <f>IFERROR(Tableau17[[#This Row],[LRN]]/Tableau17[[#This Row],[Total général]],"")</f>
        <v>0.20481927710843373</v>
      </c>
      <c r="IV49" s="26">
        <f>IFERROR(Tableau17[[#This Row],[LUG]]/Tableau17[[#This Row],[Total général]],"")</f>
        <v>0.14056224899598393</v>
      </c>
      <c r="IW49" s="26">
        <f>IFERROR(Tableau17[[#This Row],[LVEC]]/Tableau17[[#This Row],[Total général]],"")</f>
        <v>0.10040160642570281</v>
      </c>
      <c r="IX49" s="26">
        <f>IFERROR(Tableau17[[#This Row],[2008-T1-LCMD]]/Tableau17[[#This Row],[2008-T1-TOTAL]],"")</f>
        <v>7.9207920792079209E-2</v>
      </c>
      <c r="IY49" s="26">
        <f>IFERROR(Tableau17[[#This Row],[2008-T1-LDVD]]/Tableau17[[#This Row],[2008-T1-TOTAL]],"")</f>
        <v>0</v>
      </c>
      <c r="IZ49" s="26">
        <f>IFERROR(Tableau17[[#This Row],[2008-T1-LEXD]]/Tableau17[[#This Row],[2008-T1-TOTAL]],"")</f>
        <v>4.9504950495049506E-3</v>
      </c>
      <c r="JA49" s="26">
        <f>IFERROR(Tableau17[[#This Row],[2008-T1-LEXG]]/Tableau17[[#This Row],[2008-T1-TOTAL]],"")</f>
        <v>5.0742574257425746E-2</v>
      </c>
      <c r="JB49" s="26">
        <f>IFERROR(Tableau17[[#This Row],[2008-T1-LFN]]/Tableau17[[#This Row],[2008-T1-TOTAL]],"")</f>
        <v>6.9306930693069313E-2</v>
      </c>
      <c r="JC49" s="26">
        <f>IFERROR(Tableau17[[#This Row],[2008-T1-LMAJ]]/Tableau17[[#This Row],[2008-T1-TOTAL]],"")</f>
        <v>0.53589108910891092</v>
      </c>
      <c r="JD49" s="26">
        <f>IFERROR(Tableau17[[#This Row],[2008-T1-LUG]]/Tableau17[[#This Row],[2008-T1-TOTAL]],"")</f>
        <v>0.25990099009900991</v>
      </c>
      <c r="JE49" s="26">
        <f>IFERROR(Tableau17[[#This Row],[2008-T2-LFN]]/Tableau17[[#This Row],[2008-T2-TOTAL]],"")</f>
        <v>0</v>
      </c>
      <c r="JF49" s="26">
        <f>IFERROR(Tableau17[[#This Row],[2008-T2-LGC]]/Tableau17[[#This Row],[2008-T2-TOTAL]],"")</f>
        <v>0</v>
      </c>
      <c r="JG49" s="26">
        <f>IFERROR(Tableau17[[#This Row],[2008-T2-LMAJ]]/Tableau17[[#This Row],[2008-T2-TOTAL]],"")</f>
        <v>0.65231788079470199</v>
      </c>
      <c r="JH49" s="26">
        <f>IFERROR(Tableau17[[#This Row],[2008-T2-LUG]]/Tableau17[[#This Row],[2008-T2-TOTAL]],"")</f>
        <v>0.34768211920529801</v>
      </c>
      <c r="JI49" s="26">
        <f>IFERROR(Tableau17[[#This Row],[2014-T1-LDIV]]/Tableau17[[#This Row],[2014-T1-TOTAL]],"")</f>
        <v>0</v>
      </c>
      <c r="JJ49" s="26">
        <f>IFERROR(Tableau17[[#This Row],[2014-T1-LDVD]]/Tableau17[[#This Row],[2014-T1-TOTAL]],"")</f>
        <v>9.5607235142118857E-2</v>
      </c>
      <c r="JK49" s="26">
        <f>IFERROR(Tableau17[[#This Row],[2014-T1-LDVG]]/Tableau17[[#This Row],[2014-T1-TOTAL]],"")</f>
        <v>3.1007751937984496E-2</v>
      </c>
      <c r="JL49" s="26">
        <f>IFERROR(Tableau17[[#This Row],[2014-T1-LEXG]]/Tableau17[[#This Row],[2014-T1-TOTAL]],"")</f>
        <v>0</v>
      </c>
      <c r="JM49" s="26">
        <f>IFERROR(Tableau17[[#This Row],[2014-T1-LFG]]/Tableau17[[#This Row],[2014-T1-TOTAL]],"")</f>
        <v>5.1679586563307491E-2</v>
      </c>
      <c r="JN49" s="26">
        <f>IFERROR(Tableau17[[#This Row],[2014-T1-LFN]]/Tableau17[[#This Row],[2014-T1-TOTAL]],"")</f>
        <v>0.20413436692506459</v>
      </c>
      <c r="JO49" s="26">
        <f>IFERROR(Tableau17[[#This Row],[2014-T1-LUD]]/Tableau17[[#This Row],[2014-T1-TOTAL]],"")</f>
        <v>0.47932816537467698</v>
      </c>
      <c r="JP49" s="26">
        <f>IFERROR(Tableau17[[#This Row],[2014-T1-LUG]]/Tableau17[[#This Row],[2014-T1-TOTAL]],"")</f>
        <v>0.13824289405684753</v>
      </c>
      <c r="JQ49" s="26">
        <f>IFERROR(Tableau17[[#This Row],[2014-T2-LFN]]/Tableau17[[#This Row],[2014-T2-TOTAL]],"")</f>
        <v>0.25093632958801498</v>
      </c>
      <c r="JR49" s="26">
        <f>IFERROR(Tableau17[[#This Row],[2014-T2-LUD]]/Tableau17[[#This Row],[2014-T2-TOTAL]],"")</f>
        <v>0.54057428214731584</v>
      </c>
      <c r="JS49" s="26">
        <f>IFERROR(Tableau17[[#This Row],[2014-T2-LUG]]/Tableau17[[#This Row],[2014-T2-TOTAL]],"")</f>
        <v>0.20848938826466917</v>
      </c>
      <c r="JT49" s="26">
        <f>IFERROR(Tableau17[[#This Row],[2015-T1-BC-DIV]]/Tableau17[[#This Row],[2015-T1-TOTAL]],"")</f>
        <v>3.7094281298299843E-2</v>
      </c>
      <c r="JU49" s="26">
        <f>IFERROR(Tableau17[[#This Row],[2015-T1-BC-DLF]]/Tableau17[[#This Row],[2015-T1-TOTAL]],"")</f>
        <v>3.2457496136012363E-2</v>
      </c>
      <c r="JV49" s="26">
        <f>IFERROR(Tableau17[[#This Row],[2015-T1-BC-DVD]]/Tableau17[[#This Row],[2015-T1-TOTAL]],"")</f>
        <v>0</v>
      </c>
      <c r="JW49" s="26">
        <f>IFERROR(Tableau17[[#This Row],[2015-T1-BC-DVG]]/Tableau17[[#This Row],[2015-T1-TOTAL]],"")</f>
        <v>0</v>
      </c>
      <c r="JX49" s="26">
        <f>IFERROR(Tableau17[[#This Row],[2015-T1-BC-FG]]/Tableau17[[#This Row],[2015-T1-TOTAL]],"")</f>
        <v>6.3369397217928905E-2</v>
      </c>
      <c r="JY49" s="26">
        <f>IFERROR(Tableau17[[#This Row],[2015-T1-BC-FN]]/Tableau17[[#This Row],[2015-T1-TOTAL]],"")</f>
        <v>0.33539412673879443</v>
      </c>
      <c r="JZ49" s="26">
        <f>IFERROR(Tableau17[[#This Row],[2015-T1-BC-MDM]]/Tableau17[[#This Row],[2015-T1-TOTAL]],"")</f>
        <v>0</v>
      </c>
      <c r="KA49" s="26">
        <f>IFERROR(Tableau17[[#This Row],[2015-T1-BC-RDG]]/Tableau17[[#This Row],[2015-T1-TOTAL]],"")</f>
        <v>0</v>
      </c>
      <c r="KB49" s="26">
        <f>IFERROR(Tableau17[[#This Row],[2015-T1-BC-SOC]]/Tableau17[[#This Row],[2015-T1-TOTAL]],"")</f>
        <v>0</v>
      </c>
      <c r="KC49" s="26">
        <f>IFERROR(Tableau17[[#This Row],[2015-T1-BC-UD]]/Tableau17[[#This Row],[2015-T1-TOTAL]],"")</f>
        <v>0.36012364760432769</v>
      </c>
      <c r="KD49" s="26">
        <f>IFERROR(Tableau17[[#This Row],[2015-T1-BC-UG]]/Tableau17[[#This Row],[2015-T1-TOTAL]],"")</f>
        <v>0.17156105100463678</v>
      </c>
      <c r="KE49" s="26">
        <f>IFERROR(Tableau17[[#This Row],[2015-T1-BC-VEC]]/Tableau17[[#This Row],[2015-T1-TOTAL]],"")</f>
        <v>0</v>
      </c>
      <c r="KF49" s="26">
        <f>IFERROR(Tableau17[[#This Row],[2015-T2-BC-DVG]]/Tableau17[[#This Row],[2015-T2-TOTAL]],"")</f>
        <v>0</v>
      </c>
      <c r="KG49" s="26">
        <f>IFERROR(Tableau17[[#This Row],[2015-T2-BC-FN]]/Tableau17[[#This Row],[2015-T2-TOTAL]],"")</f>
        <v>0.35987748851454826</v>
      </c>
      <c r="KH49" s="26">
        <f>IFERROR(Tableau17[[#This Row],[2015-T2-BC-SOC]]/Tableau17[[#This Row],[2015-T2-TOTAL]],"")</f>
        <v>0</v>
      </c>
      <c r="KI49" s="26">
        <f>IFERROR(Tableau17[[#This Row],[2015-T2-BC-UD]]/Tableau17[[#This Row],[2015-T2-TOTAL]],"")</f>
        <v>0.64012251148545174</v>
      </c>
      <c r="KJ49" s="26">
        <f>IFERROR(Tableau17[[#This Row],[2015-T2-BC-UG]]/Tableau17[[#This Row],[2015-T2-TOTAL]],"")</f>
        <v>0</v>
      </c>
      <c r="KK49" s="26">
        <f>IFERROR(Tableau17[[#This Row],[2017 (L)-T1-COM]]/Tableau17[[#This Row],[2017 (L)-T1-TOTAL]],"")</f>
        <v>0</v>
      </c>
      <c r="KL49" s="26">
        <f>IFERROR(Tableau17[[#This Row],[2017 (L)-T1-DIV]]/Tableau17[[#This Row],[2017 (L)-T1-TOTAL]],"")</f>
        <v>8.9820359281437123E-3</v>
      </c>
      <c r="KM49" s="26">
        <f>IFERROR(Tableau17[[#This Row],[2017 (L)-T1-DLF]]/Tableau17[[#This Row],[2017 (L)-T1-TOTAL]],"")</f>
        <v>7.4850299401197605E-3</v>
      </c>
      <c r="KN49" s="26">
        <f>IFERROR(Tableau17[[#This Row],[2017 (L)-T1-DVD]]/Tableau17[[#This Row],[2017 (L)-T1-TOTAL]],"")</f>
        <v>0</v>
      </c>
      <c r="KO49" s="26">
        <f>IFERROR(Tableau17[[#This Row],[2017 (L)-T1-DVG]]/Tableau17[[#This Row],[2017 (L)-T1-TOTAL]],"")</f>
        <v>2.9940119760479044E-3</v>
      </c>
      <c r="KP49" s="26">
        <f>IFERROR(Tableau17[[#This Row],[2017 (L)-T1-ECO]]/Tableau17[[#This Row],[2017 (L)-T1-TOTAL]],"")</f>
        <v>3.4431137724550899E-2</v>
      </c>
      <c r="KQ49" s="26">
        <f>IFERROR(Tableau17[[#This Row],[2017 (L)-T1-EXD]]/Tableau17[[#This Row],[2017 (L)-T1-TOTAL]],"")</f>
        <v>1.0479041916167664E-2</v>
      </c>
      <c r="KR49" s="26">
        <f>IFERROR(Tableau17[[#This Row],[2017 (L)-T1-EXG]]/Tableau17[[#This Row],[2017 (L)-T1-TOTAL]],"")</f>
        <v>1.1976047904191617E-2</v>
      </c>
      <c r="KS49" s="26">
        <f>IFERROR(Tableau17[[#This Row],[2017 (L)-T1-FI]]/Tableau17[[#This Row],[2017 (L)-T1-TOTAL]],"")</f>
        <v>8.8323353293413176E-2</v>
      </c>
      <c r="KT49" s="26">
        <f>IFERROR(Tableau17[[#This Row],[2017 (L)-T1-FN]]/Tableau17[[#This Row],[2017 (L)-T1-TOTAL]],"")</f>
        <v>0.19311377245508982</v>
      </c>
      <c r="KU49" s="26">
        <f>IFERROR(Tableau17[[#This Row],[2017 (L)-T1-LR]]/Tableau17[[#This Row],[2017 (L)-T1-TOTAL]],"")</f>
        <v>0.2470059880239521</v>
      </c>
      <c r="KV49" s="26">
        <f>IFERROR(Tableau17[[#This Row],[2017 (L)-T1-MDM]]/Tableau17[[#This Row],[2017 (L)-T1-TOTAL]],"")</f>
        <v>0</v>
      </c>
      <c r="KW49" s="26">
        <f>IFERROR(Tableau17[[#This Row],[2017 (L)-T1-RDG]]/Tableau17[[#This Row],[2017 (L)-T1-TOTAL]],"")</f>
        <v>0</v>
      </c>
      <c r="KX49" s="26">
        <f>IFERROR(Tableau17[[#This Row],[2017 (L)-T1-REG]]/Tableau17[[#This Row],[2017 (L)-T1-TOTAL]],"")</f>
        <v>1.4970059880239522E-3</v>
      </c>
      <c r="KY49" s="26">
        <f>IFERROR(Tableau17[[#This Row],[2017 (L)-T1-REM]]/Tableau17[[#This Row],[2017 (L)-T1-TOTAL]],"")</f>
        <v>0.36227544910179643</v>
      </c>
      <c r="KZ49" s="26">
        <f>IFERROR(Tableau17[[#This Row],[2017 (L)-T1-SOC]]/Tableau17[[#This Row],[2017 (L)-T1-TOTAL]],"")</f>
        <v>3.1437125748502992E-2</v>
      </c>
      <c r="LA49" s="26">
        <f>IFERROR(Tableau17[[#This Row],[2017 (L)-T1-UDI]]/Tableau17[[#This Row],[2017 (L)-T1-TOTAL]],"")</f>
        <v>0</v>
      </c>
      <c r="LB49" s="26">
        <f>IFERROR(Tableau17[[#This Row],[2017 (L)-T2-FI]]/Tableau17[[#This Row],[2017 (L)-T2-TOTAL]],"")</f>
        <v>0</v>
      </c>
      <c r="LC49" s="26">
        <f>IFERROR(Tableau17[[#This Row],[2017 (L)-T2-FN]]/Tableau17[[#This Row],[2017 (L)-T2-TOTAL]],"")</f>
        <v>0.37523452157598497</v>
      </c>
      <c r="LD49" s="26">
        <f>IFERROR(Tableau17[[#This Row],[2017 (L)-T2-LR]]/Tableau17[[#This Row],[2017 (L)-T2-TOTAL]],"")</f>
        <v>0</v>
      </c>
      <c r="LE49" s="26">
        <f>IFERROR(Tableau17[[#This Row],[2017 (L)-T2-MDM]]/Tableau17[[#This Row],[2017 (L)-T2-TOTAL]],"")</f>
        <v>0</v>
      </c>
      <c r="LF49" s="26">
        <f>IFERROR(Tableau17[[#This Row],[2017 (L)-T2-REM]]/Tableau17[[#This Row],[2017 (L)-T2-TOTAL]],"")</f>
        <v>0.62476547842401498</v>
      </c>
      <c r="LG49" s="26">
        <f>IFERROR(Tableau17[[#This Row],[2017-T1-ARTHAUD Nathalie]]/Tableau17[[#This Row],[2017-T1-TOTAL]],"")</f>
        <v>9.3896713615023472E-4</v>
      </c>
      <c r="LH49" s="26">
        <f>IFERROR(Tableau17[[#This Row],[2017-T1-ASSELINEAU Fran]]/Tableau17[[#This Row],[2017-T1-TOTAL]],"")</f>
        <v>1.5023474178403756E-2</v>
      </c>
      <c r="LI49" s="26">
        <f>IFERROR(Tableau17[[#This Row],[2017-T1-CHEMINADE Jacques]]/Tableau17[[#This Row],[2017-T1-TOTAL]],"")</f>
        <v>1.8779342723004694E-3</v>
      </c>
      <c r="LJ49" s="26">
        <f>IFERROR(Tableau17[[#This Row],[2017-T1-DUPONT-AIGNAN Nicolas]]/Tableau17[[#This Row],[2017-T1-TOTAL]],"")</f>
        <v>3.6619718309859155E-2</v>
      </c>
      <c r="LK49" s="26">
        <f>IFERROR(Tableau17[[#This Row],[2017-T1-FILLON Fran]]/Tableau17[[#This Row],[2017-T1-TOTAL]],"")</f>
        <v>0.33615023474178402</v>
      </c>
      <c r="LL49" s="26">
        <f>IFERROR(Tableau17[[#This Row],[2017-T1-HAMON Beno]]/Tableau17[[#This Row],[2017-T1-TOTAL]],"")</f>
        <v>4.0375586854460091E-2</v>
      </c>
      <c r="LM49" s="26">
        <f>IFERROR(Tableau17[[#This Row],[2017-T1-LASSALLE Jean]]/Tableau17[[#This Row],[2017-T1-TOTAL]],"")</f>
        <v>2.8169014084507044E-3</v>
      </c>
      <c r="LN49" s="26">
        <f>IFERROR(Tableau17[[#This Row],[2017-T1-LE PEN Marine]]/Tableau17[[#This Row],[2017-T1-TOTAL]],"")</f>
        <v>0.20563380281690141</v>
      </c>
      <c r="LO49" s="26">
        <f>IFERROR(Tableau17[[#This Row],[2017-T1-M Jean-Luc]]/Tableau17[[#This Row],[2017-T1-TOTAL]],"")</f>
        <v>0.13708920187793427</v>
      </c>
      <c r="LP49" s="26">
        <f>IFERROR(Tableau17[[#This Row],[2017-T1-MACRON Emmanuel]]/Tableau17[[#This Row],[2017-T1-TOTAL]],"")</f>
        <v>0.215962441314554</v>
      </c>
      <c r="LQ49" s="26">
        <f>IFERROR(Tableau17[[#This Row],[2017-T1-POUTOU Philippe]]/Tableau17[[#This Row],[2017-T1-TOTAL]],"")</f>
        <v>7.5117370892018778E-3</v>
      </c>
      <c r="LR49" s="26">
        <f>IFERROR(Tableau17[[#This Row],[2017-T2-LE PEN Marine]]/Tableau17[[#This Row],[2017-T2-TOTAL]],"")</f>
        <v>0.37746806039488967</v>
      </c>
      <c r="LS49" s="26">
        <f>IFERROR(Tableau17[[#This Row],[2017-T2-MACRON Emmanuel]]/Tableau17[[#This Row],[2017-T2-TOTAL]],"")</f>
        <v>0.62253193960511033</v>
      </c>
      <c r="LT49" s="26">
        <f>IFERROR(Tableau17[[#This Row],[2019-T1-ALEXANDRE Audric]]/Tableau17[[#This Row],[2019-T1-TOTAL]],"")</f>
        <v>0</v>
      </c>
      <c r="LU49" s="26">
        <f>IFERROR(Tableau17[[#This Row],[2019-T1-ARTHAUD Nathalie]]/Tableau17[[#This Row],[2019-T1-TOTAL]],"")</f>
        <v>2.8571428571428571E-3</v>
      </c>
      <c r="LV49" s="26">
        <f>IFERROR(Tableau17[[#This Row],[2019-T1-ASSELINEAU François]]/Tableau17[[#This Row],[2019-T1-TOTAL]],"")</f>
        <v>2.1428571428571429E-2</v>
      </c>
      <c r="LW49" s="26">
        <f>IFERROR(Tableau17[[#This Row],[2019-T1-AUBRY Manon]]/Tableau17[[#This Row],[2019-T1-TOTAL]],"")</f>
        <v>2.1428571428571429E-2</v>
      </c>
      <c r="LX49" s="26">
        <f>IFERROR(Tableau17[[#This Row],[2019-T1-AZERGUI Nagib]]/Tableau17[[#This Row],[2019-T1-TOTAL]],"")</f>
        <v>0</v>
      </c>
      <c r="LY49" s="26">
        <f>IFERROR(Tableau17[[#This Row],[2019-T1-BARDELLA Jordan]]/Tableau17[[#This Row],[2019-T1-TOTAL]],"")</f>
        <v>0.21142857142857144</v>
      </c>
      <c r="LZ49" s="26">
        <f>IFERROR(Tableau17[[#This Row],[2019-T1-BELLAMY François-Xavier]]/Tableau17[[#This Row],[2019-T1-TOTAL]],"")</f>
        <v>0.1357142857142857</v>
      </c>
      <c r="MA49" s="26">
        <f>IFERROR(Tableau17[[#This Row],[2019-T1-BIDOU Olivier]]/Tableau17[[#This Row],[2019-T1-TOTAL]],"")</f>
        <v>1.4285714285714286E-3</v>
      </c>
      <c r="MB49" s="26">
        <f>IFERROR(Tableau17[[#This Row],[2019-T1-BOURG Dominique]]/Tableau17[[#This Row],[2019-T1-TOTAL]],"")</f>
        <v>1.5714285714285715E-2</v>
      </c>
      <c r="MC49" s="26">
        <f>IFERROR(Tableau17[[#This Row],[2019-T1-BROSSAT Ian]]/Tableau17[[#This Row],[2019-T1-TOTAL]],"")</f>
        <v>3.1428571428571431E-2</v>
      </c>
      <c r="MD49" s="26">
        <f>IFERROR(Tableau17[[#This Row],[2019-T1-CAILLAUD Sophie]]/Tableau17[[#This Row],[2019-T1-TOTAL]],"")</f>
        <v>1.4285714285714286E-3</v>
      </c>
      <c r="ME49" s="26">
        <f>IFERROR(Tableau17[[#This Row],[2019-T1-CAMUS Renaud]]/Tableau17[[#This Row],[2019-T1-TOTAL]],"")</f>
        <v>0</v>
      </c>
      <c r="MF49" s="26">
        <f>IFERROR(Tableau17[[#This Row],[2019-T1-CHALENÇON Christophe]]/Tableau17[[#This Row],[2019-T1-TOTAL]],"")</f>
        <v>0</v>
      </c>
      <c r="MG49" s="26">
        <f>IFERROR(Tableau17[[#This Row],[2019-T1-CORBET Cathy Denise Ginette]]/Tableau17[[#This Row],[2019-T1-TOTAL]],"")</f>
        <v>0</v>
      </c>
      <c r="MH49" s="26">
        <f>IFERROR(Tableau17[[#This Row],[2019-T1-DE PREVOISIN Robert]]/Tableau17[[#This Row],[2019-T1-TOTAL]],"")</f>
        <v>0</v>
      </c>
      <c r="MI49" s="26">
        <f>IFERROR(Tableau17[[#This Row],[2019-T1-DELFEL Thérèse]]/Tableau17[[#This Row],[2019-T1-TOTAL]],"")</f>
        <v>0</v>
      </c>
      <c r="MJ49" s="26">
        <f>IFERROR(Tableau17[[#This Row],[2019-T1-DIEUMEGARD Pierre]]/Tableau17[[#This Row],[2019-T1-TOTAL]],"")</f>
        <v>0</v>
      </c>
      <c r="MK49" s="26">
        <f>IFERROR(Tableau17[[#This Row],[2019-T1-DUPONT-AIGNAN Nicolas]]/Tableau17[[#This Row],[2019-T1-TOTAL]],"")</f>
        <v>3.8571428571428569E-2</v>
      </c>
      <c r="ML49" s="26">
        <f>IFERROR(Tableau17[[#This Row],[2019-T1-GERNIGON Yves]]/Tableau17[[#This Row],[2019-T1-TOTAL]],"")</f>
        <v>1.4285714285714286E-3</v>
      </c>
      <c r="MM49" s="26">
        <f>IFERROR(Tableau17[[#This Row],[2019-T1-GLUCKSMANN Raphaël]]/Tableau17[[#This Row],[2019-T1-TOTAL]],"")</f>
        <v>4.5714285714285714E-2</v>
      </c>
      <c r="MN49" s="26">
        <f>IFERROR(Tableau17[[#This Row],[2019-T1-HAMON Benoît]]/Tableau17[[#This Row],[2019-T1-TOTAL]],"")</f>
        <v>1.5714285714285715E-2</v>
      </c>
      <c r="MO49" s="26">
        <f>IFERROR(Tableau17[[#This Row],[2019-T1-HELGEN Gilles]]/Tableau17[[#This Row],[2019-T1-TOTAL]],"")</f>
        <v>0</v>
      </c>
      <c r="MP49" s="26">
        <f>IFERROR(Tableau17[[#This Row],[2019-T1-JADOT Yannick]]/Tableau17[[#This Row],[2019-T1-TOTAL]],"")</f>
        <v>0.17142857142857143</v>
      </c>
      <c r="MQ49" s="26">
        <f>IFERROR(Tableau17[[#This Row],[2019-T1-LAGARDE Jean-Christophe]]/Tableau17[[#This Row],[2019-T1-TOTAL]],"")</f>
        <v>1.1428571428571429E-2</v>
      </c>
      <c r="MR49" s="26">
        <f>IFERROR(Tableau17[[#This Row],[2019-T1-LALANNE Francis]]/Tableau17[[#This Row],[2019-T1-TOTAL]],"")</f>
        <v>1.4285714285714286E-3</v>
      </c>
      <c r="MS49" s="26">
        <f>IFERROR(Tableau17[[#This Row],[2019-T1-LOISEAU Nathalie]]/Tableau17[[#This Row],[2019-T1-TOTAL]],"")</f>
        <v>0.26714285714285713</v>
      </c>
      <c r="MT49" s="26">
        <f>IFERROR(Tableau17[[#This Row],[2019-T1-MARIE Florie]]/Tableau17[[#This Row],[2019-T1-TOTAL]],"")</f>
        <v>4.2857142857142859E-3</v>
      </c>
      <c r="MU49" s="26">
        <f>IFERROR(Tableau17[[#This Row],[2008-T1-MACROEXTRDROITE]]/Tableau17[[#This Row],[2008-T1-MACROTOTALE]],"")</f>
        <v>7.4257425742574254E-2</v>
      </c>
      <c r="MV49" s="26">
        <f>IFERROR(Tableau17[[#This Row],[2008-T1-MACRODROITE]]/Tableau17[[#This Row],[2008-T1-MACROTOTALE]],"")</f>
        <v>0.61509900990099009</v>
      </c>
      <c r="MW49" s="26">
        <f>IFERROR(Tableau17[[#This Row],[2008-T1-MACROCENTRE]]/Tableau17[[#This Row],[2008-T1-MACROTOTALE]],"")</f>
        <v>0</v>
      </c>
      <c r="MX49" s="26">
        <f>IFERROR(Tableau17[[#This Row],[2008-T1-MACROGAUCHE]]/Tableau17[[#This Row],[2008-T1-MACROTOTALE]],"")</f>
        <v>0.31064356435643564</v>
      </c>
      <c r="MY49" s="26">
        <f>IFERROR(Tableau17[[#This Row],[2008-T1-MACROAUTRE]]/Tableau17[[#This Row],[2008-T1-MACROTOTALE]],"")</f>
        <v>0</v>
      </c>
      <c r="MZ49" s="26">
        <f>IFERROR(Tableau17[[#This Row],[2008-T2-MACROEXTRDROITE]]/Tableau17[[#This Row],[2008-T2-MACROTOTALE]],"")</f>
        <v>0</v>
      </c>
      <c r="NA49" s="26">
        <f>IFERROR(Tableau17[[#This Row],[2008-T2-MACRODROITE]]/Tableau17[[#This Row],[2008-T2-MACROTOTALE]],"")</f>
        <v>0.65231788079470199</v>
      </c>
      <c r="NB49" s="26">
        <f>IFERROR(Tableau17[[#This Row],[2008-T2-MACROCENTRE]]/Tableau17[[#This Row],[2008-T2-MACROTOTALE]],"")</f>
        <v>0</v>
      </c>
      <c r="NC49" s="26">
        <f>IFERROR(Tableau17[[#This Row],[2008-T2-MACROGAUCHE]]/Tableau17[[#This Row],[2008-T2-MACROTOTALE]],"")</f>
        <v>0.34768211920529801</v>
      </c>
      <c r="ND49" s="26">
        <f>IFERROR(Tableau17[[#This Row],[2008-T2-MACROAUTRE]]/Tableau17[[#This Row],[2008-T2-MACROTOTALE]],"")</f>
        <v>0</v>
      </c>
      <c r="NE49" s="26">
        <f>IFERROR(Tableau17[[#This Row],[2014-T1-MACROEXTRDROITE]]/Tableau17[[#This Row],[2014-T1-MACROTOTALE]],"")</f>
        <v>0.20413436692506459</v>
      </c>
      <c r="NF49" s="26">
        <f>IFERROR(Tableau17[[#This Row],[2014-T1-MACRODROITE]]/Tableau17[[#This Row],[2014-T1-MACROTOTALE]],"")</f>
        <v>0.57493540051679581</v>
      </c>
      <c r="NG49" s="26">
        <f>IFERROR(Tableau17[[#This Row],[2014-T1-MACROCENTRE]]/Tableau17[[#This Row],[2014-T1-MACROTOTALE]],"")</f>
        <v>0</v>
      </c>
      <c r="NH49" s="26">
        <f>IFERROR(Tableau17[[#This Row],[2014-T1-MACROGAUCHE]]/Tableau17[[#This Row],[2014-T1-MACROTOTALE]],"")</f>
        <v>0.22093023255813954</v>
      </c>
      <c r="NI49" s="26">
        <f>IFERROR(Tableau17[[#This Row],[2014-T1-MACROAUTRE]]/Tableau17[[#This Row],[2014-T1-MACROTOTALE]],"")</f>
        <v>0</v>
      </c>
      <c r="NJ49" s="26">
        <f>IFERROR(Tableau17[[#This Row],[2014-T2-MACROEXTRDROITE]]/Tableau17[[#This Row],[2014-T2-MACROTOTALE]],"")</f>
        <v>0.25093632958801498</v>
      </c>
      <c r="NK49" s="26">
        <f>IFERROR(Tableau17[[#This Row],[2014-T2-MACRODROITE]]/Tableau17[[#This Row],[2014-T2-MACROTOTALE]],"")</f>
        <v>0.54057428214731584</v>
      </c>
      <c r="NL49" s="26">
        <f>IFERROR(Tableau17[[#This Row],[2014-T2-MACROCENTRE]]/Tableau17[[#This Row],[2014-T2-MACROTOTALE]],"")</f>
        <v>0</v>
      </c>
      <c r="NM49" s="26">
        <f>IFERROR(Tableau17[[#This Row],[2014-T2-MACROGAUCHE]]/Tableau17[[#This Row],[2014-T2-MACROTOTALE]],"")</f>
        <v>0.20848938826466917</v>
      </c>
      <c r="NN49" s="26">
        <f>IFERROR(Tableau17[[#This Row],[2014-T2-MACROAUTRE]]/Tableau17[[#This Row],[2014-T2-MACROTOTALE]],"")</f>
        <v>0</v>
      </c>
      <c r="NO49" s="26">
        <f>IFERROR( Tableau17[[#This Row],[2015-T1-MACROEXTRDROITE]]/Tableau17[[#This Row],[2015-T1-MACROTOTALE]],"")</f>
        <v>0.36785162287480683</v>
      </c>
      <c r="NP49" s="26">
        <f>IFERROR(Tableau17[[#This Row],[2015-T1-MACRODROITE]]/Tableau17[[#This Row],[2015-T1-MACROTOTALE]],"")</f>
        <v>0.36012364760432769</v>
      </c>
      <c r="NQ49" s="26">
        <f>IFERROR(Tableau17[[#This Row],[2015-T1-MACROCENTRE]]/Tableau17[[#This Row],[2015-T1-MACROTOTALE]],"")</f>
        <v>0</v>
      </c>
      <c r="NR49" s="26">
        <f>IFERROR(Tableau17[[#This Row],[2015-T1-MACROGAUCHE]]/Tableau17[[#This Row],[2015-T1-MACROTOTALE]],"")</f>
        <v>0.23493044822256567</v>
      </c>
      <c r="NS49" s="26">
        <f>IFERROR(Tableau17[[#This Row],[2015-T1-MACROAUTRE]]/Tableau17[[#This Row],[2015-T1-MACROTOTALE]],"")</f>
        <v>3.7094281298299843E-2</v>
      </c>
      <c r="NT49" s="26">
        <f>IFERROR(Tableau17[[#This Row],[2015-T2-MACROEXTRDROITE]]/Tableau17[[#This Row],[2015-T2-MACROTOTALE]],"")</f>
        <v>0.35987748851454826</v>
      </c>
      <c r="NU49" s="26">
        <f>IFERROR(Tableau17[[#This Row],[2015-T2-MACRODROITE]]/Tableau17[[#This Row],[2015-T2-MACROTOTALE]],"")</f>
        <v>0.64012251148545174</v>
      </c>
      <c r="NV49" s="26">
        <f>IFERROR(Tableau17[[#This Row],[2015-T2-MACROCENTRE]]/Tableau17[[#This Row],[2015-T2-MACROTOTALE]],"")</f>
        <v>0</v>
      </c>
      <c r="NW49" s="26">
        <f>IFERROR(Tableau17[[#This Row],[2015-T2-MACROGAUCHE]]/Tableau17[[#This Row],[2015-T2-MACROTOTALE]],"")</f>
        <v>0</v>
      </c>
      <c r="NX49" s="26">
        <f>IFERROR(Tableau17[[#This Row],[2015-T2-MACROAUTRE]]/Tableau17[[#This Row],[2015-T2-MACROTOTALE]],"")</f>
        <v>0</v>
      </c>
      <c r="NY49" s="26">
        <f>IFERROR(Tableau17[[#This Row],[2017-T1-MACROEXTRDROITE]]/Tableau17[[#This Row],[2017-T1-MACROTOTALE]],"")</f>
        <v>0.25915492957746478</v>
      </c>
      <c r="NZ49" s="26">
        <f>IFERROR(Tableau17[[#This Row],[2017-T1-MACRODROITE]]/Tableau17[[#This Row],[2017-T1-MACROTOTALE]],"")</f>
        <v>0.33615023474178402</v>
      </c>
      <c r="OA49" s="26">
        <f>IFERROR(Tableau17[[#This Row],[2017-T1-MACROCENTRE]]/Tableau17[[#This Row],[2017-T1-MACROTOTALE]],"")</f>
        <v>0.215962441314554</v>
      </c>
      <c r="OB49" s="26">
        <f>IFERROR(Tableau17[[#This Row],[2017-T1-MACROGAUCHE]]/Tableau17[[#This Row],[2017-T1-MACROTOTALE]],"")</f>
        <v>0.18591549295774648</v>
      </c>
      <c r="OC49" s="26">
        <f>IFERROR(Tableau17[[#This Row],[2017-T1-MACROAUTRE]]/Tableau17[[#This Row],[2017-T1-MACROTOTALE]],"")</f>
        <v>2.8169014084507044E-3</v>
      </c>
      <c r="OD49" s="26">
        <f>IFERROR(Tableau17[[#This Row],[2017-T2-MACROEXTRDROITE]]/Tableau17[[#This Row],[2017-T2-MACROTOTALE]],"")</f>
        <v>0.37746806039488967</v>
      </c>
      <c r="OE49" s="26">
        <f>IFERROR(Tableau17[[#This Row],[2017-T2-MACRODROITE]]/Tableau17[[#This Row],[2017-T2-MACROTOTALE]],"")</f>
        <v>0</v>
      </c>
      <c r="OF49" s="26">
        <f>IFERROR(Tableau17[[#This Row],[2017-T2-MACROCENTRE]]/Tableau17[[#This Row],[2017-T2-MACROTOTALE]],"")</f>
        <v>0.62253193960511033</v>
      </c>
      <c r="OG49" s="26">
        <f>IFERROR(Tableau17[[#This Row],[2017-T2-MACROGAUCHE]]/Tableau17[[#This Row],[2017-T2-MACROTOTALE]],"")</f>
        <v>0</v>
      </c>
      <c r="OH49" s="26">
        <f>IFERROR(Tableau17[[#This Row],[2017-T2-MACROAUTRE]]/Tableau17[[#This Row],[2017-T2-MACROTOTALE]],"")</f>
        <v>0</v>
      </c>
      <c r="OI49" s="26">
        <f>IFERROR(Tableau17[[#This Row],[2019-T1-MACROEXTRDROITE]]/Tableau17[[#This Row],[2019-T1-MACROTOTALE]],"")</f>
        <v>0.27221438645980256</v>
      </c>
      <c r="OJ49" s="26">
        <f>IFERROR(Tableau17[[#This Row],[2019-T1-MACRODROITE]]/Tableau17[[#This Row],[2019-T1-MACROTOTALE]],"")</f>
        <v>0.14527503526093088</v>
      </c>
      <c r="OK49" s="26">
        <f>IFERROR(Tableau17[[#This Row],[2019-T1-MACROCENTRE]]/Tableau17[[#This Row],[2019-T1-MACROTOTALE]],"")</f>
        <v>0.26375176304654441</v>
      </c>
      <c r="OL49" s="26">
        <f>IFERROR(Tableau17[[#This Row],[2019-T1-MACROGAUCHE]]/Tableau17[[#This Row],[2019-T1-MACROTOTALE]],"")</f>
        <v>0.28490832157968971</v>
      </c>
      <c r="OM49" s="26">
        <f>IFERROR(Tableau17[[#This Row],[2019-T1-MACROAUTRE]]/Tableau17[[#This Row],[2019-T1-MACROTOTALE]],"")</f>
        <v>3.3850493653032443E-2</v>
      </c>
      <c r="ON49" s="26">
        <f>IFERROR(Tableau17[[#This Row],[2020-T1-MACROEXTRDROITE]]/Tableau17[[#This Row],[2020-T1-MACROTOTALE]],"")</f>
        <v>0.20481927710843373</v>
      </c>
      <c r="OO49" s="26">
        <f>IFERROR(Tableau17[[#This Row],[2020-T1-MACRODROITE]]/Tableau17[[#This Row],[2020-T1-MACROTOTALE]],"")</f>
        <v>0.44377510040160645</v>
      </c>
      <c r="OP49" s="26">
        <f>IFERROR(Tableau17[[#This Row],[2020-T1-MACROCENTRE]]/Tableau17[[#This Row],[2020-T1-MACROTOTALE]],"")</f>
        <v>0.10040160642570281</v>
      </c>
      <c r="OQ49" s="26">
        <f>IFERROR(Tableau17[[#This Row],[2020-T1-MACROGAUCHE]]/Tableau17[[#This Row],[2020-T1-MACROTOTALE]],"")</f>
        <v>0.25100401606425704</v>
      </c>
      <c r="OR49" s="26">
        <f>IFERROR(Tableau17[[#This Row],[2020-T1-MACROAUTRE]]/Tableau17[[#This Row],[2020-T1-MACROTOTALE]],"")</f>
        <v>0</v>
      </c>
      <c r="OS49" s="26">
        <f>IFERROR(Tableau17[[#This Row],[2017 (L)-T1-MACROEXTRDROITE]]/Tableau17[[#This Row],[2017 (L)-T1-MACROTOTALE]],"")</f>
        <v>0.21107784431137724</v>
      </c>
      <c r="OT49" s="26">
        <f>IFERROR(Tableau17[[#This Row],[2017 (L)-T1-MACRODROITE]]/Tableau17[[#This Row],[2017 (L)-T1-MACROTOTALE]],"")</f>
        <v>0.2470059880239521</v>
      </c>
      <c r="OU49" s="26">
        <f>IFERROR(Tableau17[[#This Row],[2017 (L)-T1-MACROCENTRE]]/Tableau17[[#This Row],[2017 (L)-T1-MACROTOTALE]],"")</f>
        <v>0.36227544910179643</v>
      </c>
      <c r="OV49" s="26">
        <f>IFERROR(Tableau17[[#This Row],[2017 (L)-T1-MACROGAUCHE]]/Tableau17[[#This Row],[2017 (L)-T1-MACROTOTALE]],"")</f>
        <v>0.16916167664670659</v>
      </c>
      <c r="OW49" s="26">
        <f>IFERROR(Tableau17[[#This Row],[2017 (L)-T1-MACROAUTRE]]/Tableau17[[#This Row],[2017 (L)-T1-MACROTOTALE]],"")</f>
        <v>1.0479041916167664E-2</v>
      </c>
      <c r="OX49" s="26">
        <f>IFERROR(Tableau17[[#This Row],[2017 (L)-T2-MACROEXTRDROITE]]/Tableau17[[#This Row],[2017 (L)-T2-MACROTOTALE]],"")</f>
        <v>0.37523452157598497</v>
      </c>
      <c r="OY49" s="26">
        <f>IFERROR(Tableau17[[#This Row],[2017 (L)-T2-MACRODROITE]]/Tableau17[[#This Row],[2017 (L)-T2-MACROTOTALE]],"")</f>
        <v>0</v>
      </c>
      <c r="OZ49" s="26">
        <f>IFERROR(Tableau17[[#This Row],[2017 (L)-T2-MACROCENTRE]]/Tableau17[[#This Row],[2017 (L)-T2-MACROTOTALE]],"")</f>
        <v>0.62476547842401498</v>
      </c>
      <c r="PA49" s="26">
        <f>IFERROR(Tableau17[[#This Row],[2017 (L)-T2-MACROGAUCHE]]/Tableau17[[#This Row],[2017 (L)-T2-MACROTOTALE]],"")</f>
        <v>0</v>
      </c>
      <c r="PB49" s="26">
        <f>IFERROR(Tableau17[[#This Row],[2017 (L)-T2-MACROAUTRE]]/Tableau17[[#This Row],[2017 (L)-T2-MACROTOTALE]],"")</f>
        <v>0</v>
      </c>
      <c r="PC49" s="26">
        <f>IFERROR(Tableau17[[#This Row],[2008_T1_PROCUS]]/Tableau17[[#This Row],[2008_T1_INSCRITS]],0)</f>
        <v>1.7418844022169439E-2</v>
      </c>
      <c r="PD49" s="26">
        <f>IFERROR(Tableau17[[#This Row],[2008_T2_PROCUS]]/Tableau17[[#This Row],[2008_T2_INSCRITS]],0)</f>
        <v>2.456418383518225E-2</v>
      </c>
      <c r="PE49" s="26">
        <f>Tableau17[[#This Row],[2014_T1_PROCUS]]/Tableau17[[#This Row],[2014_T1_INSCRITS]]</f>
        <v>2.0472440944881889E-2</v>
      </c>
      <c r="PF49" s="26">
        <f>IFERROR(Tableau17[[#This Row],[2014_T2_PROCUS]]/Tableau17[[#This Row],[2014_T2_INSCRITS]],0)</f>
        <v>2.2834645669291338E-2</v>
      </c>
    </row>
    <row r="50" spans="1:422" hidden="1" x14ac:dyDescent="0.2">
      <c r="A50" s="1">
        <v>1</v>
      </c>
      <c r="B50" s="1" t="s">
        <v>338</v>
      </c>
      <c r="C50" s="1" t="s">
        <v>346</v>
      </c>
      <c r="D50" s="1" t="s">
        <v>346</v>
      </c>
      <c r="E50" s="1">
        <v>769</v>
      </c>
      <c r="F50" s="1">
        <v>5.3522629999999998</v>
      </c>
      <c r="G50" s="1">
        <v>43.282955999999999</v>
      </c>
      <c r="H50" s="3">
        <v>723</v>
      </c>
      <c r="I50" s="3">
        <v>132</v>
      </c>
      <c r="L50" s="1">
        <v>20</v>
      </c>
      <c r="M50" s="1">
        <v>4</v>
      </c>
      <c r="N50" s="1">
        <v>3</v>
      </c>
      <c r="P50" s="1">
        <v>65</v>
      </c>
      <c r="Q50" s="1">
        <v>39</v>
      </c>
      <c r="R50" s="1">
        <v>36</v>
      </c>
      <c r="S50" s="1">
        <v>116</v>
      </c>
      <c r="T50" s="1">
        <v>35</v>
      </c>
      <c r="U50" s="1">
        <v>318</v>
      </c>
      <c r="V50" s="1">
        <v>734</v>
      </c>
      <c r="W50" s="1">
        <v>463</v>
      </c>
      <c r="X50" s="1">
        <v>15</v>
      </c>
      <c r="Y50" s="2">
        <v>0.63079019000000003</v>
      </c>
      <c r="Z50" s="1">
        <v>734</v>
      </c>
      <c r="AA50" s="1">
        <v>487</v>
      </c>
      <c r="AB50" s="1">
        <v>15</v>
      </c>
      <c r="AC50" s="2">
        <v>0.66348773999999999</v>
      </c>
      <c r="AD50" s="1">
        <v>723</v>
      </c>
      <c r="AE50" s="1">
        <v>324</v>
      </c>
      <c r="AF50" s="2">
        <v>0.44813278000000001</v>
      </c>
      <c r="AG50" s="1">
        <f t="shared" si="0"/>
        <v>132</v>
      </c>
      <c r="AH50" s="1">
        <v>754</v>
      </c>
      <c r="AI50" s="1">
        <v>497</v>
      </c>
      <c r="AJ50" s="1">
        <v>13</v>
      </c>
      <c r="AK50" s="2">
        <v>0.65915119</v>
      </c>
      <c r="AL50" s="1">
        <v>754</v>
      </c>
      <c r="AM50" s="1">
        <v>531</v>
      </c>
      <c r="AN50" s="1">
        <v>26</v>
      </c>
      <c r="AO50" s="2">
        <v>0.70424403000000002</v>
      </c>
      <c r="AP50" s="1">
        <v>739</v>
      </c>
      <c r="AQ50" s="1">
        <v>394</v>
      </c>
      <c r="AR50" s="2">
        <v>0.53315290999999998</v>
      </c>
      <c r="AS50" s="1">
        <v>739</v>
      </c>
      <c r="AT50" s="1">
        <v>394</v>
      </c>
      <c r="AU50" s="2">
        <v>0.53315290999999998</v>
      </c>
      <c r="AV50" s="1">
        <v>699</v>
      </c>
      <c r="AW50" s="1">
        <v>406</v>
      </c>
      <c r="AX50" s="2">
        <v>0.58082975999999997</v>
      </c>
      <c r="AY50" s="1">
        <v>698</v>
      </c>
      <c r="AZ50" s="1">
        <v>354</v>
      </c>
      <c r="BA50" s="2">
        <v>0.50716331999999997</v>
      </c>
      <c r="BB50" s="1">
        <v>701</v>
      </c>
      <c r="BC50" s="1">
        <v>588</v>
      </c>
      <c r="BD50" s="2">
        <v>0.83880171000000003</v>
      </c>
      <c r="BE50" s="1">
        <v>701</v>
      </c>
      <c r="BF50" s="1">
        <v>541</v>
      </c>
      <c r="BG50" s="2">
        <v>0.77175464000000005</v>
      </c>
      <c r="BH50" s="1">
        <v>705</v>
      </c>
      <c r="BI50" s="1">
        <v>455</v>
      </c>
      <c r="BJ50" s="2">
        <v>0.64539007000000004</v>
      </c>
      <c r="BK50" s="1">
        <v>39</v>
      </c>
      <c r="BL50" s="1">
        <v>1</v>
      </c>
      <c r="BN50" s="1">
        <v>32</v>
      </c>
      <c r="BO50" s="1">
        <v>39</v>
      </c>
      <c r="BP50" s="1">
        <v>232</v>
      </c>
      <c r="BQ50" s="1">
        <v>139</v>
      </c>
      <c r="BR50" s="1">
        <v>482</v>
      </c>
      <c r="BT50" s="1">
        <v>216</v>
      </c>
      <c r="BU50" s="1">
        <v>293</v>
      </c>
      <c r="BW50" s="1">
        <v>509</v>
      </c>
      <c r="BX50" s="1">
        <v>17</v>
      </c>
      <c r="BZ50" s="1">
        <v>38</v>
      </c>
      <c r="CA50" s="1">
        <v>0</v>
      </c>
      <c r="CB50" s="1">
        <v>53</v>
      </c>
      <c r="CC50" s="1">
        <v>72</v>
      </c>
      <c r="CD50" s="1">
        <v>176</v>
      </c>
      <c r="CE50" s="1">
        <v>98</v>
      </c>
      <c r="CF50" s="1">
        <v>454</v>
      </c>
      <c r="CG50" s="1">
        <v>64</v>
      </c>
      <c r="CH50" s="1">
        <v>229</v>
      </c>
      <c r="CI50" s="1">
        <v>169</v>
      </c>
      <c r="CJ50" s="1">
        <v>462</v>
      </c>
      <c r="CL50" s="1">
        <v>4</v>
      </c>
      <c r="CM50" s="1">
        <v>8</v>
      </c>
      <c r="CO50" s="1">
        <v>48</v>
      </c>
      <c r="CP50" s="1">
        <v>74</v>
      </c>
      <c r="CQ50" s="1">
        <v>17</v>
      </c>
      <c r="CT50" s="1">
        <v>133</v>
      </c>
      <c r="CU50" s="1">
        <v>95</v>
      </c>
      <c r="CW50" s="1">
        <v>379</v>
      </c>
      <c r="CY50" s="1">
        <v>82</v>
      </c>
      <c r="DA50" s="1">
        <v>264</v>
      </c>
      <c r="DC50" s="1">
        <v>346</v>
      </c>
      <c r="DD50" s="1">
        <v>17</v>
      </c>
      <c r="DE50" s="1">
        <v>0</v>
      </c>
      <c r="DF50" s="1">
        <v>3</v>
      </c>
      <c r="DI50" s="1">
        <v>33</v>
      </c>
      <c r="DJ50" s="1">
        <v>6</v>
      </c>
      <c r="DK50" s="1">
        <v>2</v>
      </c>
      <c r="DL50" s="1">
        <v>42</v>
      </c>
      <c r="DM50" s="1">
        <v>51</v>
      </c>
      <c r="DN50" s="1">
        <v>90</v>
      </c>
      <c r="DQ50" s="1">
        <v>0</v>
      </c>
      <c r="DR50" s="1">
        <v>139</v>
      </c>
      <c r="DS50" s="1">
        <v>18</v>
      </c>
      <c r="DU50" s="1">
        <v>401</v>
      </c>
      <c r="DX50" s="1">
        <v>138</v>
      </c>
      <c r="DZ50" s="1">
        <v>177</v>
      </c>
      <c r="EA50" s="1">
        <v>315</v>
      </c>
      <c r="EB50" s="1">
        <v>0</v>
      </c>
      <c r="EC50" s="1">
        <v>3</v>
      </c>
      <c r="ED50" s="1">
        <v>3</v>
      </c>
      <c r="EE50" s="1">
        <v>6</v>
      </c>
      <c r="EF50" s="1">
        <v>170</v>
      </c>
      <c r="EG50" s="1">
        <v>33</v>
      </c>
      <c r="EH50" s="1">
        <v>8</v>
      </c>
      <c r="EI50" s="1">
        <v>81</v>
      </c>
      <c r="EJ50" s="1">
        <v>118</v>
      </c>
      <c r="EK50" s="1">
        <v>149</v>
      </c>
      <c r="EL50" s="1">
        <v>5</v>
      </c>
      <c r="EM50" s="1">
        <v>576</v>
      </c>
      <c r="EN50" s="1">
        <v>128</v>
      </c>
      <c r="EO50" s="1">
        <v>359</v>
      </c>
      <c r="EP50" s="1">
        <v>487</v>
      </c>
      <c r="EQ50" s="1">
        <v>0</v>
      </c>
      <c r="ER50" s="1">
        <v>0</v>
      </c>
      <c r="ES50" s="1">
        <v>2</v>
      </c>
      <c r="ET50" s="1">
        <v>27</v>
      </c>
      <c r="EU50" s="1">
        <v>1</v>
      </c>
      <c r="EV50" s="1">
        <v>72</v>
      </c>
      <c r="EW50" s="1">
        <v>39</v>
      </c>
      <c r="EX50" s="1">
        <v>1</v>
      </c>
      <c r="EY50" s="1">
        <v>5</v>
      </c>
      <c r="EZ50" s="1">
        <v>14</v>
      </c>
      <c r="FA50" s="1">
        <v>0</v>
      </c>
      <c r="FB50" s="1">
        <v>0</v>
      </c>
      <c r="FC50" s="1">
        <v>0</v>
      </c>
      <c r="FD50" s="1">
        <v>0</v>
      </c>
      <c r="FE50" s="1">
        <v>0</v>
      </c>
      <c r="FF50" s="1">
        <v>0</v>
      </c>
      <c r="FG50" s="1">
        <v>0</v>
      </c>
      <c r="FH50" s="1">
        <v>5</v>
      </c>
      <c r="FI50" s="1">
        <v>0</v>
      </c>
      <c r="FJ50" s="1">
        <v>27</v>
      </c>
      <c r="FK50" s="1">
        <v>12</v>
      </c>
      <c r="FL50" s="1">
        <v>0</v>
      </c>
      <c r="FM50" s="1">
        <v>104</v>
      </c>
      <c r="FN50" s="1">
        <v>8</v>
      </c>
      <c r="FO50" s="1">
        <v>0</v>
      </c>
      <c r="FP50" s="1">
        <v>131</v>
      </c>
      <c r="FQ50" s="1">
        <v>1</v>
      </c>
      <c r="FR50" s="1">
        <f>SUM(Tableau17[[#This Row],[2019-T1-ALEXANDRE Audric]:[2019-T1-MARIE Florie]])</f>
        <v>449</v>
      </c>
      <c r="FS50" s="1">
        <v>39</v>
      </c>
      <c r="FT50" s="1">
        <v>272</v>
      </c>
      <c r="FU50" s="1">
        <v>0</v>
      </c>
      <c r="FV50" s="1">
        <v>171</v>
      </c>
      <c r="FW50" s="1">
        <v>0</v>
      </c>
      <c r="FX50" s="1">
        <v>482</v>
      </c>
      <c r="FY50" s="1">
        <v>0</v>
      </c>
      <c r="FZ50" s="1">
        <v>293</v>
      </c>
      <c r="GA50" s="1">
        <v>0</v>
      </c>
      <c r="GB50" s="1">
        <v>216</v>
      </c>
      <c r="GC50" s="1">
        <v>0</v>
      </c>
      <c r="GD50" s="1">
        <v>509</v>
      </c>
      <c r="GE50" s="1">
        <v>72</v>
      </c>
      <c r="GF50" s="1">
        <v>176</v>
      </c>
      <c r="GG50" s="1">
        <v>17</v>
      </c>
      <c r="GH50" s="1">
        <v>189</v>
      </c>
      <c r="GI50" s="1">
        <v>0</v>
      </c>
      <c r="GJ50" s="1">
        <v>454</v>
      </c>
      <c r="GK50" s="1">
        <v>64</v>
      </c>
      <c r="GL50" s="1">
        <v>229</v>
      </c>
      <c r="GM50" s="1">
        <v>0</v>
      </c>
      <c r="GN50" s="1">
        <v>169</v>
      </c>
      <c r="GO50" s="1">
        <v>0</v>
      </c>
      <c r="GP50" s="1">
        <v>462</v>
      </c>
      <c r="GQ50" s="1">
        <v>78</v>
      </c>
      <c r="GR50" s="1">
        <v>141</v>
      </c>
      <c r="GS50" s="1">
        <v>17</v>
      </c>
      <c r="GT50" s="1">
        <v>143</v>
      </c>
      <c r="GU50" s="1">
        <v>0</v>
      </c>
      <c r="GV50" s="1">
        <v>379</v>
      </c>
      <c r="GW50" s="1">
        <v>82</v>
      </c>
      <c r="GX50" s="1">
        <v>264</v>
      </c>
      <c r="GY50" s="1">
        <v>0</v>
      </c>
      <c r="GZ50" s="1">
        <v>0</v>
      </c>
      <c r="HA50" s="1">
        <v>0</v>
      </c>
      <c r="HB50" s="1">
        <v>346</v>
      </c>
      <c r="HC50" s="1">
        <v>93</v>
      </c>
      <c r="HD50" s="1">
        <v>170</v>
      </c>
      <c r="HE50" s="1">
        <v>149</v>
      </c>
      <c r="HF50" s="1">
        <v>156</v>
      </c>
      <c r="HG50" s="1">
        <v>8</v>
      </c>
      <c r="HH50" s="1">
        <v>576</v>
      </c>
      <c r="HI50" s="1">
        <v>128</v>
      </c>
      <c r="HJ50" s="1">
        <v>0</v>
      </c>
      <c r="HK50" s="1">
        <v>359</v>
      </c>
      <c r="HL50" s="1">
        <v>0</v>
      </c>
      <c r="HM50" s="1">
        <v>0</v>
      </c>
      <c r="HN50" s="1">
        <v>487</v>
      </c>
      <c r="HO50" s="1">
        <v>81</v>
      </c>
      <c r="HP50" s="1">
        <v>47</v>
      </c>
      <c r="HQ50" s="1">
        <v>131</v>
      </c>
      <c r="HR50" s="1">
        <v>184</v>
      </c>
      <c r="HS50" s="1">
        <v>10</v>
      </c>
      <c r="HT50" s="1">
        <v>453</v>
      </c>
      <c r="HU50" s="1">
        <v>39</v>
      </c>
      <c r="HV50" s="1">
        <v>85</v>
      </c>
      <c r="HW50" s="1">
        <v>39</v>
      </c>
      <c r="HX50" s="1">
        <v>155</v>
      </c>
      <c r="HY50" s="1">
        <v>0</v>
      </c>
      <c r="HZ50" s="1">
        <v>318</v>
      </c>
      <c r="IA50" s="1">
        <v>60</v>
      </c>
      <c r="IB50" s="1">
        <v>90</v>
      </c>
      <c r="IC50" s="1">
        <v>139</v>
      </c>
      <c r="ID50" s="1">
        <v>112</v>
      </c>
      <c r="IE50" s="1">
        <v>0</v>
      </c>
      <c r="IF50" s="1">
        <v>401</v>
      </c>
      <c r="IG50" s="1">
        <v>0</v>
      </c>
      <c r="IH50" s="1">
        <v>138</v>
      </c>
      <c r="II50" s="1">
        <v>177</v>
      </c>
      <c r="IJ50" s="1">
        <v>0</v>
      </c>
      <c r="IK50" s="1">
        <v>0</v>
      </c>
      <c r="IL50" s="1">
        <v>315</v>
      </c>
      <c r="IM50" s="26">
        <f>IFERROR(Tableau17[[#This Row],[LDIV]]/Tableau17[[#This Row],[Total général]],"")</f>
        <v>0</v>
      </c>
      <c r="IN50" s="26">
        <f>IFERROR(Tableau17[[#This Row],[LDVC]]/Tableau17[[#This Row],[Total général]],"")</f>
        <v>0</v>
      </c>
      <c r="IO50" s="26">
        <f>IFERROR(Tableau17[[#This Row],[LDVD]]/Tableau17[[#This Row],[Total général]],"")</f>
        <v>6.2893081761006289E-2</v>
      </c>
      <c r="IP50" s="26">
        <f>IFERROR(Tableau17[[#This Row],[LDVG]]/Tableau17[[#This Row],[Total général]],"")</f>
        <v>1.2578616352201259E-2</v>
      </c>
      <c r="IQ50" s="26">
        <f>IFERROR(Tableau17[[#This Row],[LEXD]]/Tableau17[[#This Row],[Total général]],"")</f>
        <v>9.433962264150943E-3</v>
      </c>
      <c r="IR50" s="26">
        <f>IFERROR(Tableau17[[#This Row],[LEXG]]/Tableau17[[#This Row],[Total général]],"")</f>
        <v>0</v>
      </c>
      <c r="IS50" s="26">
        <f>IFERROR(Tableau17[[#This Row],[LLR]]/Tableau17[[#This Row],[Total général]],"")</f>
        <v>0.20440251572327045</v>
      </c>
      <c r="IT50" s="26">
        <f>IFERROR(Tableau17[[#This Row],[LREM]]/Tableau17[[#This Row],[Total général]],"")</f>
        <v>0.12264150943396226</v>
      </c>
      <c r="IU50" s="26">
        <f>IFERROR(Tableau17[[#This Row],[LRN]]/Tableau17[[#This Row],[Total général]],"")</f>
        <v>0.11320754716981132</v>
      </c>
      <c r="IV50" s="26">
        <f>IFERROR(Tableau17[[#This Row],[LUG]]/Tableau17[[#This Row],[Total général]],"")</f>
        <v>0.36477987421383645</v>
      </c>
      <c r="IW50" s="26">
        <f>IFERROR(Tableau17[[#This Row],[LVEC]]/Tableau17[[#This Row],[Total général]],"")</f>
        <v>0.11006289308176101</v>
      </c>
      <c r="IX50" s="26">
        <f>IFERROR(Tableau17[[#This Row],[2008-T1-LCMD]]/Tableau17[[#This Row],[2008-T1-TOTAL]],"")</f>
        <v>8.0912863070539423E-2</v>
      </c>
      <c r="IY50" s="26">
        <f>IFERROR(Tableau17[[#This Row],[2008-T1-LDVD]]/Tableau17[[#This Row],[2008-T1-TOTAL]],"")</f>
        <v>2.0746887966804979E-3</v>
      </c>
      <c r="IZ50" s="26">
        <f>IFERROR(Tableau17[[#This Row],[2008-T1-LEXD]]/Tableau17[[#This Row],[2008-T1-TOTAL]],"")</f>
        <v>0</v>
      </c>
      <c r="JA50" s="26">
        <f>IFERROR(Tableau17[[#This Row],[2008-T1-LEXG]]/Tableau17[[#This Row],[2008-T1-TOTAL]],"")</f>
        <v>6.6390041493775934E-2</v>
      </c>
      <c r="JB50" s="26">
        <f>IFERROR(Tableau17[[#This Row],[2008-T1-LFN]]/Tableau17[[#This Row],[2008-T1-TOTAL]],"")</f>
        <v>8.0912863070539423E-2</v>
      </c>
      <c r="JC50" s="26">
        <f>IFERROR(Tableau17[[#This Row],[2008-T1-LMAJ]]/Tableau17[[#This Row],[2008-T1-TOTAL]],"")</f>
        <v>0.48132780082987553</v>
      </c>
      <c r="JD50" s="26">
        <f>IFERROR(Tableau17[[#This Row],[2008-T1-LUG]]/Tableau17[[#This Row],[2008-T1-TOTAL]],"")</f>
        <v>0.28838174273858919</v>
      </c>
      <c r="JE50" s="26">
        <f>IFERROR(Tableau17[[#This Row],[2008-T2-LFN]]/Tableau17[[#This Row],[2008-T2-TOTAL]],"")</f>
        <v>0</v>
      </c>
      <c r="JF50" s="26">
        <f>IFERROR(Tableau17[[#This Row],[2008-T2-LGC]]/Tableau17[[#This Row],[2008-T2-TOTAL]],"")</f>
        <v>0.42436149312377208</v>
      </c>
      <c r="JG50" s="26">
        <f>IFERROR(Tableau17[[#This Row],[2008-T2-LMAJ]]/Tableau17[[#This Row],[2008-T2-TOTAL]],"")</f>
        <v>0.57563850687622786</v>
      </c>
      <c r="JH50" s="26">
        <f>IFERROR(Tableau17[[#This Row],[2008-T2-LUG]]/Tableau17[[#This Row],[2008-T2-TOTAL]],"")</f>
        <v>0</v>
      </c>
      <c r="JI50" s="26">
        <f>IFERROR(Tableau17[[#This Row],[2014-T1-LDIV]]/Tableau17[[#This Row],[2014-T1-TOTAL]],"")</f>
        <v>3.7444933920704845E-2</v>
      </c>
      <c r="JJ50" s="26">
        <f>IFERROR(Tableau17[[#This Row],[2014-T1-LDVD]]/Tableau17[[#This Row],[2014-T1-TOTAL]],"")</f>
        <v>0</v>
      </c>
      <c r="JK50" s="26">
        <f>IFERROR(Tableau17[[#This Row],[2014-T1-LDVG]]/Tableau17[[#This Row],[2014-T1-TOTAL]],"")</f>
        <v>8.3700440528634359E-2</v>
      </c>
      <c r="JL50" s="26">
        <f>IFERROR(Tableau17[[#This Row],[2014-T1-LEXG]]/Tableau17[[#This Row],[2014-T1-TOTAL]],"")</f>
        <v>0</v>
      </c>
      <c r="JM50" s="26">
        <f>IFERROR(Tableau17[[#This Row],[2014-T1-LFG]]/Tableau17[[#This Row],[2014-T1-TOTAL]],"")</f>
        <v>0.11674008810572688</v>
      </c>
      <c r="JN50" s="26">
        <f>IFERROR(Tableau17[[#This Row],[2014-T1-LFN]]/Tableau17[[#This Row],[2014-T1-TOTAL]],"")</f>
        <v>0.15859030837004406</v>
      </c>
      <c r="JO50" s="26">
        <f>IFERROR(Tableau17[[#This Row],[2014-T1-LUD]]/Tableau17[[#This Row],[2014-T1-TOTAL]],"")</f>
        <v>0.38766519823788548</v>
      </c>
      <c r="JP50" s="26">
        <f>IFERROR(Tableau17[[#This Row],[2014-T1-LUG]]/Tableau17[[#This Row],[2014-T1-TOTAL]],"")</f>
        <v>0.21585903083700442</v>
      </c>
      <c r="JQ50" s="26">
        <f>IFERROR(Tableau17[[#This Row],[2014-T2-LFN]]/Tableau17[[#This Row],[2014-T2-TOTAL]],"")</f>
        <v>0.13852813852813853</v>
      </c>
      <c r="JR50" s="26">
        <f>IFERROR(Tableau17[[#This Row],[2014-T2-LUD]]/Tableau17[[#This Row],[2014-T2-TOTAL]],"")</f>
        <v>0.49567099567099565</v>
      </c>
      <c r="JS50" s="26">
        <f>IFERROR(Tableau17[[#This Row],[2014-T2-LUG]]/Tableau17[[#This Row],[2014-T2-TOTAL]],"")</f>
        <v>0.36580086580086579</v>
      </c>
      <c r="JT50" s="26">
        <f>IFERROR(Tableau17[[#This Row],[2015-T1-BC-DIV]]/Tableau17[[#This Row],[2015-T1-TOTAL]],"")</f>
        <v>0</v>
      </c>
      <c r="JU50" s="26">
        <f>IFERROR(Tableau17[[#This Row],[2015-T1-BC-DLF]]/Tableau17[[#This Row],[2015-T1-TOTAL]],"")</f>
        <v>1.0554089709762533E-2</v>
      </c>
      <c r="JV50" s="26">
        <f>IFERROR(Tableau17[[#This Row],[2015-T1-BC-DVD]]/Tableau17[[#This Row],[2015-T1-TOTAL]],"")</f>
        <v>2.1108179419525065E-2</v>
      </c>
      <c r="JW50" s="26">
        <f>IFERROR(Tableau17[[#This Row],[2015-T1-BC-DVG]]/Tableau17[[#This Row],[2015-T1-TOTAL]],"")</f>
        <v>0</v>
      </c>
      <c r="JX50" s="26">
        <f>IFERROR(Tableau17[[#This Row],[2015-T1-BC-FG]]/Tableau17[[#This Row],[2015-T1-TOTAL]],"")</f>
        <v>0.12664907651715041</v>
      </c>
      <c r="JY50" s="26">
        <f>IFERROR(Tableau17[[#This Row],[2015-T1-BC-FN]]/Tableau17[[#This Row],[2015-T1-TOTAL]],"")</f>
        <v>0.19525065963060687</v>
      </c>
      <c r="JZ50" s="26">
        <f>IFERROR(Tableau17[[#This Row],[2015-T1-BC-MDM]]/Tableau17[[#This Row],[2015-T1-TOTAL]],"")</f>
        <v>4.4854881266490766E-2</v>
      </c>
      <c r="KA50" s="26">
        <f>IFERROR(Tableau17[[#This Row],[2015-T1-BC-RDG]]/Tableau17[[#This Row],[2015-T1-TOTAL]],"")</f>
        <v>0</v>
      </c>
      <c r="KB50" s="26">
        <f>IFERROR(Tableau17[[#This Row],[2015-T1-BC-SOC]]/Tableau17[[#This Row],[2015-T1-TOTAL]],"")</f>
        <v>0</v>
      </c>
      <c r="KC50" s="26">
        <f>IFERROR(Tableau17[[#This Row],[2015-T1-BC-UD]]/Tableau17[[#This Row],[2015-T1-TOTAL]],"")</f>
        <v>0.35092348284960423</v>
      </c>
      <c r="KD50" s="26">
        <f>IFERROR(Tableau17[[#This Row],[2015-T1-BC-UG]]/Tableau17[[#This Row],[2015-T1-TOTAL]],"")</f>
        <v>0.25065963060686014</v>
      </c>
      <c r="KE50" s="26">
        <f>IFERROR(Tableau17[[#This Row],[2015-T1-BC-VEC]]/Tableau17[[#This Row],[2015-T1-TOTAL]],"")</f>
        <v>0</v>
      </c>
      <c r="KF50" s="26">
        <f>IFERROR(Tableau17[[#This Row],[2015-T2-BC-DVG]]/Tableau17[[#This Row],[2015-T2-TOTAL]],"")</f>
        <v>0</v>
      </c>
      <c r="KG50" s="26">
        <f>IFERROR(Tableau17[[#This Row],[2015-T2-BC-FN]]/Tableau17[[#This Row],[2015-T2-TOTAL]],"")</f>
        <v>0.23699421965317918</v>
      </c>
      <c r="KH50" s="26">
        <f>IFERROR(Tableau17[[#This Row],[2015-T2-BC-SOC]]/Tableau17[[#This Row],[2015-T2-TOTAL]],"")</f>
        <v>0</v>
      </c>
      <c r="KI50" s="26">
        <f>IFERROR(Tableau17[[#This Row],[2015-T2-BC-UD]]/Tableau17[[#This Row],[2015-T2-TOTAL]],"")</f>
        <v>0.76300578034682076</v>
      </c>
      <c r="KJ50" s="26">
        <f>IFERROR(Tableau17[[#This Row],[2015-T2-BC-UG]]/Tableau17[[#This Row],[2015-T2-TOTAL]],"")</f>
        <v>0</v>
      </c>
      <c r="KK50" s="26">
        <f>IFERROR(Tableau17[[#This Row],[2017 (L)-T1-COM]]/Tableau17[[#This Row],[2017 (L)-T1-TOTAL]],"")</f>
        <v>4.2394014962593519E-2</v>
      </c>
      <c r="KL50" s="26">
        <f>IFERROR(Tableau17[[#This Row],[2017 (L)-T1-DIV]]/Tableau17[[#This Row],[2017 (L)-T1-TOTAL]],"")</f>
        <v>0</v>
      </c>
      <c r="KM50" s="26">
        <f>IFERROR(Tableau17[[#This Row],[2017 (L)-T1-DLF]]/Tableau17[[#This Row],[2017 (L)-T1-TOTAL]],"")</f>
        <v>7.481296758104738E-3</v>
      </c>
      <c r="KN50" s="26">
        <f>IFERROR(Tableau17[[#This Row],[2017 (L)-T1-DVD]]/Tableau17[[#This Row],[2017 (L)-T1-TOTAL]],"")</f>
        <v>0</v>
      </c>
      <c r="KO50" s="26">
        <f>IFERROR(Tableau17[[#This Row],[2017 (L)-T1-DVG]]/Tableau17[[#This Row],[2017 (L)-T1-TOTAL]],"")</f>
        <v>0</v>
      </c>
      <c r="KP50" s="26">
        <f>IFERROR(Tableau17[[#This Row],[2017 (L)-T1-ECO]]/Tableau17[[#This Row],[2017 (L)-T1-TOTAL]],"")</f>
        <v>8.2294264339152115E-2</v>
      </c>
      <c r="KQ50" s="26">
        <f>IFERROR(Tableau17[[#This Row],[2017 (L)-T1-EXD]]/Tableau17[[#This Row],[2017 (L)-T1-TOTAL]],"")</f>
        <v>1.4962593516209476E-2</v>
      </c>
      <c r="KR50" s="26">
        <f>IFERROR(Tableau17[[#This Row],[2017 (L)-T1-EXG]]/Tableau17[[#This Row],[2017 (L)-T1-TOTAL]],"")</f>
        <v>4.9875311720698253E-3</v>
      </c>
      <c r="KS50" s="26">
        <f>IFERROR(Tableau17[[#This Row],[2017 (L)-T1-FI]]/Tableau17[[#This Row],[2017 (L)-T1-TOTAL]],"")</f>
        <v>0.10473815461346633</v>
      </c>
      <c r="KT50" s="26">
        <f>IFERROR(Tableau17[[#This Row],[2017 (L)-T1-FN]]/Tableau17[[#This Row],[2017 (L)-T1-TOTAL]],"")</f>
        <v>0.12718204488778054</v>
      </c>
      <c r="KU50" s="26">
        <f>IFERROR(Tableau17[[#This Row],[2017 (L)-T1-LR]]/Tableau17[[#This Row],[2017 (L)-T1-TOTAL]],"")</f>
        <v>0.22443890274314215</v>
      </c>
      <c r="KV50" s="26">
        <f>IFERROR(Tableau17[[#This Row],[2017 (L)-T1-MDM]]/Tableau17[[#This Row],[2017 (L)-T1-TOTAL]],"")</f>
        <v>0</v>
      </c>
      <c r="KW50" s="26">
        <f>IFERROR(Tableau17[[#This Row],[2017 (L)-T1-RDG]]/Tableau17[[#This Row],[2017 (L)-T1-TOTAL]],"")</f>
        <v>0</v>
      </c>
      <c r="KX50" s="26">
        <f>IFERROR(Tableau17[[#This Row],[2017 (L)-T1-REG]]/Tableau17[[#This Row],[2017 (L)-T1-TOTAL]],"")</f>
        <v>0</v>
      </c>
      <c r="KY50" s="26">
        <f>IFERROR(Tableau17[[#This Row],[2017 (L)-T1-REM]]/Tableau17[[#This Row],[2017 (L)-T1-TOTAL]],"")</f>
        <v>0.34663341645885287</v>
      </c>
      <c r="KZ50" s="26">
        <f>IFERROR(Tableau17[[#This Row],[2017 (L)-T1-SOC]]/Tableau17[[#This Row],[2017 (L)-T1-TOTAL]],"")</f>
        <v>4.488778054862843E-2</v>
      </c>
      <c r="LA50" s="26">
        <f>IFERROR(Tableau17[[#This Row],[2017 (L)-T1-UDI]]/Tableau17[[#This Row],[2017 (L)-T1-TOTAL]],"")</f>
        <v>0</v>
      </c>
      <c r="LB50" s="26">
        <f>IFERROR(Tableau17[[#This Row],[2017 (L)-T2-FI]]/Tableau17[[#This Row],[2017 (L)-T2-TOTAL]],"")</f>
        <v>0</v>
      </c>
      <c r="LC50" s="26">
        <f>IFERROR(Tableau17[[#This Row],[2017 (L)-T2-FN]]/Tableau17[[#This Row],[2017 (L)-T2-TOTAL]],"")</f>
        <v>0</v>
      </c>
      <c r="LD50" s="26">
        <f>IFERROR(Tableau17[[#This Row],[2017 (L)-T2-LR]]/Tableau17[[#This Row],[2017 (L)-T2-TOTAL]],"")</f>
        <v>0.43809523809523809</v>
      </c>
      <c r="LE50" s="26">
        <f>IFERROR(Tableau17[[#This Row],[2017 (L)-T2-MDM]]/Tableau17[[#This Row],[2017 (L)-T2-TOTAL]],"")</f>
        <v>0</v>
      </c>
      <c r="LF50" s="26">
        <f>IFERROR(Tableau17[[#This Row],[2017 (L)-T2-REM]]/Tableau17[[#This Row],[2017 (L)-T2-TOTAL]],"")</f>
        <v>0.56190476190476191</v>
      </c>
      <c r="LG50" s="26">
        <f>IFERROR(Tableau17[[#This Row],[2017-T1-ARTHAUD Nathalie]]/Tableau17[[#This Row],[2017-T1-TOTAL]],"")</f>
        <v>0</v>
      </c>
      <c r="LH50" s="26">
        <f>IFERROR(Tableau17[[#This Row],[2017-T1-ASSELINEAU Fran]]/Tableau17[[#This Row],[2017-T1-TOTAL]],"")</f>
        <v>5.208333333333333E-3</v>
      </c>
      <c r="LI50" s="26">
        <f>IFERROR(Tableau17[[#This Row],[2017-T1-CHEMINADE Jacques]]/Tableau17[[#This Row],[2017-T1-TOTAL]],"")</f>
        <v>5.208333333333333E-3</v>
      </c>
      <c r="LJ50" s="26">
        <f>IFERROR(Tableau17[[#This Row],[2017-T1-DUPONT-AIGNAN Nicolas]]/Tableau17[[#This Row],[2017-T1-TOTAL]],"")</f>
        <v>1.0416666666666666E-2</v>
      </c>
      <c r="LK50" s="26">
        <f>IFERROR(Tableau17[[#This Row],[2017-T1-FILLON Fran]]/Tableau17[[#This Row],[2017-T1-TOTAL]],"")</f>
        <v>0.2951388888888889</v>
      </c>
      <c r="LL50" s="26">
        <f>IFERROR(Tableau17[[#This Row],[2017-T1-HAMON Beno]]/Tableau17[[#This Row],[2017-T1-TOTAL]],"")</f>
        <v>5.7291666666666664E-2</v>
      </c>
      <c r="LM50" s="26">
        <f>IFERROR(Tableau17[[#This Row],[2017-T1-LASSALLE Jean]]/Tableau17[[#This Row],[2017-T1-TOTAL]],"")</f>
        <v>1.3888888888888888E-2</v>
      </c>
      <c r="LN50" s="26">
        <f>IFERROR(Tableau17[[#This Row],[2017-T1-LE PEN Marine]]/Tableau17[[#This Row],[2017-T1-TOTAL]],"")</f>
        <v>0.140625</v>
      </c>
      <c r="LO50" s="26">
        <f>IFERROR(Tableau17[[#This Row],[2017-T1-M Jean-Luc]]/Tableau17[[#This Row],[2017-T1-TOTAL]],"")</f>
        <v>0.2048611111111111</v>
      </c>
      <c r="LP50" s="26">
        <f>IFERROR(Tableau17[[#This Row],[2017-T1-MACRON Emmanuel]]/Tableau17[[#This Row],[2017-T1-TOTAL]],"")</f>
        <v>0.25868055555555558</v>
      </c>
      <c r="LQ50" s="26">
        <f>IFERROR(Tableau17[[#This Row],[2017-T1-POUTOU Philippe]]/Tableau17[[#This Row],[2017-T1-TOTAL]],"")</f>
        <v>8.6805555555555559E-3</v>
      </c>
      <c r="LR50" s="26">
        <f>IFERROR(Tableau17[[#This Row],[2017-T2-LE PEN Marine]]/Tableau17[[#This Row],[2017-T2-TOTAL]],"")</f>
        <v>0.26283367556468173</v>
      </c>
      <c r="LS50" s="26">
        <f>IFERROR(Tableau17[[#This Row],[2017-T2-MACRON Emmanuel]]/Tableau17[[#This Row],[2017-T2-TOTAL]],"")</f>
        <v>0.73716632443531827</v>
      </c>
      <c r="LT50" s="26">
        <f>IFERROR(Tableau17[[#This Row],[2019-T1-ALEXANDRE Audric]]/Tableau17[[#This Row],[2019-T1-TOTAL]],"")</f>
        <v>0</v>
      </c>
      <c r="LU50" s="26">
        <f>IFERROR(Tableau17[[#This Row],[2019-T1-ARTHAUD Nathalie]]/Tableau17[[#This Row],[2019-T1-TOTAL]],"")</f>
        <v>0</v>
      </c>
      <c r="LV50" s="26">
        <f>IFERROR(Tableau17[[#This Row],[2019-T1-ASSELINEAU François]]/Tableau17[[#This Row],[2019-T1-TOTAL]],"")</f>
        <v>4.4543429844097994E-3</v>
      </c>
      <c r="LW50" s="26">
        <f>IFERROR(Tableau17[[#This Row],[2019-T1-AUBRY Manon]]/Tableau17[[#This Row],[2019-T1-TOTAL]],"")</f>
        <v>6.0133630289532294E-2</v>
      </c>
      <c r="LX50" s="26">
        <f>IFERROR(Tableau17[[#This Row],[2019-T1-AZERGUI Nagib]]/Tableau17[[#This Row],[2019-T1-TOTAL]],"")</f>
        <v>2.2271714922048997E-3</v>
      </c>
      <c r="LY50" s="26">
        <f>IFERROR(Tableau17[[#This Row],[2019-T1-BARDELLA Jordan]]/Tableau17[[#This Row],[2019-T1-TOTAL]],"")</f>
        <v>0.16035634743875279</v>
      </c>
      <c r="LZ50" s="26">
        <f>IFERROR(Tableau17[[#This Row],[2019-T1-BELLAMY François-Xavier]]/Tableau17[[#This Row],[2019-T1-TOTAL]],"")</f>
        <v>8.6859688195991089E-2</v>
      </c>
      <c r="MA50" s="26">
        <f>IFERROR(Tableau17[[#This Row],[2019-T1-BIDOU Olivier]]/Tableau17[[#This Row],[2019-T1-TOTAL]],"")</f>
        <v>2.2271714922048997E-3</v>
      </c>
      <c r="MB50" s="26">
        <f>IFERROR(Tableau17[[#This Row],[2019-T1-BOURG Dominique]]/Tableau17[[#This Row],[2019-T1-TOTAL]],"")</f>
        <v>1.1135857461024499E-2</v>
      </c>
      <c r="MC50" s="26">
        <f>IFERROR(Tableau17[[#This Row],[2019-T1-BROSSAT Ian]]/Tableau17[[#This Row],[2019-T1-TOTAL]],"")</f>
        <v>3.1180400890868598E-2</v>
      </c>
      <c r="MD50" s="26">
        <f>IFERROR(Tableau17[[#This Row],[2019-T1-CAILLAUD Sophie]]/Tableau17[[#This Row],[2019-T1-TOTAL]],"")</f>
        <v>0</v>
      </c>
      <c r="ME50" s="26">
        <f>IFERROR(Tableau17[[#This Row],[2019-T1-CAMUS Renaud]]/Tableau17[[#This Row],[2019-T1-TOTAL]],"")</f>
        <v>0</v>
      </c>
      <c r="MF50" s="26">
        <f>IFERROR(Tableau17[[#This Row],[2019-T1-CHALENÇON Christophe]]/Tableau17[[#This Row],[2019-T1-TOTAL]],"")</f>
        <v>0</v>
      </c>
      <c r="MG50" s="26">
        <f>IFERROR(Tableau17[[#This Row],[2019-T1-CORBET Cathy Denise Ginette]]/Tableau17[[#This Row],[2019-T1-TOTAL]],"")</f>
        <v>0</v>
      </c>
      <c r="MH50" s="26">
        <f>IFERROR(Tableau17[[#This Row],[2019-T1-DE PREVOISIN Robert]]/Tableau17[[#This Row],[2019-T1-TOTAL]],"")</f>
        <v>0</v>
      </c>
      <c r="MI50" s="26">
        <f>IFERROR(Tableau17[[#This Row],[2019-T1-DELFEL Thérèse]]/Tableau17[[#This Row],[2019-T1-TOTAL]],"")</f>
        <v>0</v>
      </c>
      <c r="MJ50" s="26">
        <f>IFERROR(Tableau17[[#This Row],[2019-T1-DIEUMEGARD Pierre]]/Tableau17[[#This Row],[2019-T1-TOTAL]],"")</f>
        <v>0</v>
      </c>
      <c r="MK50" s="26">
        <f>IFERROR(Tableau17[[#This Row],[2019-T1-DUPONT-AIGNAN Nicolas]]/Tableau17[[#This Row],[2019-T1-TOTAL]],"")</f>
        <v>1.1135857461024499E-2</v>
      </c>
      <c r="ML50" s="26">
        <f>IFERROR(Tableau17[[#This Row],[2019-T1-GERNIGON Yves]]/Tableau17[[#This Row],[2019-T1-TOTAL]],"")</f>
        <v>0</v>
      </c>
      <c r="MM50" s="26">
        <f>IFERROR(Tableau17[[#This Row],[2019-T1-GLUCKSMANN Raphaël]]/Tableau17[[#This Row],[2019-T1-TOTAL]],"")</f>
        <v>6.0133630289532294E-2</v>
      </c>
      <c r="MN50" s="26">
        <f>IFERROR(Tableau17[[#This Row],[2019-T1-HAMON Benoît]]/Tableau17[[#This Row],[2019-T1-TOTAL]],"")</f>
        <v>2.6726057906458798E-2</v>
      </c>
      <c r="MO50" s="26">
        <f>IFERROR(Tableau17[[#This Row],[2019-T1-HELGEN Gilles]]/Tableau17[[#This Row],[2019-T1-TOTAL]],"")</f>
        <v>0</v>
      </c>
      <c r="MP50" s="26">
        <f>IFERROR(Tableau17[[#This Row],[2019-T1-JADOT Yannick]]/Tableau17[[#This Row],[2019-T1-TOTAL]],"")</f>
        <v>0.23162583518930957</v>
      </c>
      <c r="MQ50" s="26">
        <f>IFERROR(Tableau17[[#This Row],[2019-T1-LAGARDE Jean-Christophe]]/Tableau17[[#This Row],[2019-T1-TOTAL]],"")</f>
        <v>1.7817371937639197E-2</v>
      </c>
      <c r="MR50" s="26">
        <f>IFERROR(Tableau17[[#This Row],[2019-T1-LALANNE Francis]]/Tableau17[[#This Row],[2019-T1-TOTAL]],"")</f>
        <v>0</v>
      </c>
      <c r="MS50" s="26">
        <f>IFERROR(Tableau17[[#This Row],[2019-T1-LOISEAU Nathalie]]/Tableau17[[#This Row],[2019-T1-TOTAL]],"")</f>
        <v>0.29175946547884185</v>
      </c>
      <c r="MT50" s="26">
        <f>IFERROR(Tableau17[[#This Row],[2019-T1-MARIE Florie]]/Tableau17[[#This Row],[2019-T1-TOTAL]],"")</f>
        <v>2.2271714922048997E-3</v>
      </c>
      <c r="MU50" s="26">
        <f>IFERROR(Tableau17[[#This Row],[2008-T1-MACROEXTRDROITE]]/Tableau17[[#This Row],[2008-T1-MACROTOTALE]],"")</f>
        <v>8.0912863070539423E-2</v>
      </c>
      <c r="MV50" s="26">
        <f>IFERROR(Tableau17[[#This Row],[2008-T1-MACRODROITE]]/Tableau17[[#This Row],[2008-T1-MACROTOTALE]],"")</f>
        <v>0.56431535269709543</v>
      </c>
      <c r="MW50" s="26">
        <f>IFERROR(Tableau17[[#This Row],[2008-T1-MACROCENTRE]]/Tableau17[[#This Row],[2008-T1-MACROTOTALE]],"")</f>
        <v>0</v>
      </c>
      <c r="MX50" s="26">
        <f>IFERROR(Tableau17[[#This Row],[2008-T1-MACROGAUCHE]]/Tableau17[[#This Row],[2008-T1-MACROTOTALE]],"")</f>
        <v>0.35477178423236516</v>
      </c>
      <c r="MY50" s="26">
        <f>IFERROR(Tableau17[[#This Row],[2008-T1-MACROAUTRE]]/Tableau17[[#This Row],[2008-T1-MACROTOTALE]],"")</f>
        <v>0</v>
      </c>
      <c r="MZ50" s="26">
        <f>IFERROR(Tableau17[[#This Row],[2008-T2-MACROEXTRDROITE]]/Tableau17[[#This Row],[2008-T2-MACROTOTALE]],"")</f>
        <v>0</v>
      </c>
      <c r="NA50" s="26">
        <f>IFERROR(Tableau17[[#This Row],[2008-T2-MACRODROITE]]/Tableau17[[#This Row],[2008-T2-MACROTOTALE]],"")</f>
        <v>0.57563850687622786</v>
      </c>
      <c r="NB50" s="26">
        <f>IFERROR(Tableau17[[#This Row],[2008-T2-MACROCENTRE]]/Tableau17[[#This Row],[2008-T2-MACROTOTALE]],"")</f>
        <v>0</v>
      </c>
      <c r="NC50" s="26">
        <f>IFERROR(Tableau17[[#This Row],[2008-T2-MACROGAUCHE]]/Tableau17[[#This Row],[2008-T2-MACROTOTALE]],"")</f>
        <v>0.42436149312377208</v>
      </c>
      <c r="ND50" s="26">
        <f>IFERROR(Tableau17[[#This Row],[2008-T2-MACROAUTRE]]/Tableau17[[#This Row],[2008-T2-MACROTOTALE]],"")</f>
        <v>0</v>
      </c>
      <c r="NE50" s="26">
        <f>IFERROR(Tableau17[[#This Row],[2014-T1-MACROEXTRDROITE]]/Tableau17[[#This Row],[2014-T1-MACROTOTALE]],"")</f>
        <v>0.15859030837004406</v>
      </c>
      <c r="NF50" s="26">
        <f>IFERROR(Tableau17[[#This Row],[2014-T1-MACRODROITE]]/Tableau17[[#This Row],[2014-T1-MACROTOTALE]],"")</f>
        <v>0.38766519823788548</v>
      </c>
      <c r="NG50" s="26">
        <f>IFERROR(Tableau17[[#This Row],[2014-T1-MACROCENTRE]]/Tableau17[[#This Row],[2014-T1-MACROTOTALE]],"")</f>
        <v>3.7444933920704845E-2</v>
      </c>
      <c r="NH50" s="26">
        <f>IFERROR(Tableau17[[#This Row],[2014-T1-MACROGAUCHE]]/Tableau17[[#This Row],[2014-T1-MACROTOTALE]],"")</f>
        <v>0.41629955947136565</v>
      </c>
      <c r="NI50" s="26">
        <f>IFERROR(Tableau17[[#This Row],[2014-T1-MACROAUTRE]]/Tableau17[[#This Row],[2014-T1-MACROTOTALE]],"")</f>
        <v>0</v>
      </c>
      <c r="NJ50" s="26">
        <f>IFERROR(Tableau17[[#This Row],[2014-T2-MACROEXTRDROITE]]/Tableau17[[#This Row],[2014-T2-MACROTOTALE]],"")</f>
        <v>0.13852813852813853</v>
      </c>
      <c r="NK50" s="26">
        <f>IFERROR(Tableau17[[#This Row],[2014-T2-MACRODROITE]]/Tableau17[[#This Row],[2014-T2-MACROTOTALE]],"")</f>
        <v>0.49567099567099565</v>
      </c>
      <c r="NL50" s="26">
        <f>IFERROR(Tableau17[[#This Row],[2014-T2-MACROCENTRE]]/Tableau17[[#This Row],[2014-T2-MACROTOTALE]],"")</f>
        <v>0</v>
      </c>
      <c r="NM50" s="26">
        <f>IFERROR(Tableau17[[#This Row],[2014-T2-MACROGAUCHE]]/Tableau17[[#This Row],[2014-T2-MACROTOTALE]],"")</f>
        <v>0.36580086580086579</v>
      </c>
      <c r="NN50" s="26">
        <f>IFERROR(Tableau17[[#This Row],[2014-T2-MACROAUTRE]]/Tableau17[[#This Row],[2014-T2-MACROTOTALE]],"")</f>
        <v>0</v>
      </c>
      <c r="NO50" s="26">
        <f>IFERROR( Tableau17[[#This Row],[2015-T1-MACROEXTRDROITE]]/Tableau17[[#This Row],[2015-T1-MACROTOTALE]],"")</f>
        <v>0.20580474934036938</v>
      </c>
      <c r="NP50" s="26">
        <f>IFERROR(Tableau17[[#This Row],[2015-T1-MACRODROITE]]/Tableau17[[#This Row],[2015-T1-MACROTOTALE]],"")</f>
        <v>0.37203166226912932</v>
      </c>
      <c r="NQ50" s="26">
        <f>IFERROR(Tableau17[[#This Row],[2015-T1-MACROCENTRE]]/Tableau17[[#This Row],[2015-T1-MACROTOTALE]],"")</f>
        <v>4.4854881266490766E-2</v>
      </c>
      <c r="NR50" s="26">
        <f>IFERROR(Tableau17[[#This Row],[2015-T1-MACROGAUCHE]]/Tableau17[[#This Row],[2015-T1-MACROTOTALE]],"")</f>
        <v>0.37730870712401055</v>
      </c>
      <c r="NS50" s="26">
        <f>IFERROR(Tableau17[[#This Row],[2015-T1-MACROAUTRE]]/Tableau17[[#This Row],[2015-T1-MACROTOTALE]],"")</f>
        <v>0</v>
      </c>
      <c r="NT50" s="26">
        <f>IFERROR(Tableau17[[#This Row],[2015-T2-MACROEXTRDROITE]]/Tableau17[[#This Row],[2015-T2-MACROTOTALE]],"")</f>
        <v>0.23699421965317918</v>
      </c>
      <c r="NU50" s="26">
        <f>IFERROR(Tableau17[[#This Row],[2015-T2-MACRODROITE]]/Tableau17[[#This Row],[2015-T2-MACROTOTALE]],"")</f>
        <v>0.76300578034682076</v>
      </c>
      <c r="NV50" s="26">
        <f>IFERROR(Tableau17[[#This Row],[2015-T2-MACROCENTRE]]/Tableau17[[#This Row],[2015-T2-MACROTOTALE]],"")</f>
        <v>0</v>
      </c>
      <c r="NW50" s="26">
        <f>IFERROR(Tableau17[[#This Row],[2015-T2-MACROGAUCHE]]/Tableau17[[#This Row],[2015-T2-MACROTOTALE]],"")</f>
        <v>0</v>
      </c>
      <c r="NX50" s="26">
        <f>IFERROR(Tableau17[[#This Row],[2015-T2-MACROAUTRE]]/Tableau17[[#This Row],[2015-T2-MACROTOTALE]],"")</f>
        <v>0</v>
      </c>
      <c r="NY50" s="26">
        <f>IFERROR(Tableau17[[#This Row],[2017-T1-MACROEXTRDROITE]]/Tableau17[[#This Row],[2017-T1-MACROTOTALE]],"")</f>
        <v>0.16145833333333334</v>
      </c>
      <c r="NZ50" s="26">
        <f>IFERROR(Tableau17[[#This Row],[2017-T1-MACRODROITE]]/Tableau17[[#This Row],[2017-T1-MACROTOTALE]],"")</f>
        <v>0.2951388888888889</v>
      </c>
      <c r="OA50" s="26">
        <f>IFERROR(Tableau17[[#This Row],[2017-T1-MACROCENTRE]]/Tableau17[[#This Row],[2017-T1-MACROTOTALE]],"")</f>
        <v>0.25868055555555558</v>
      </c>
      <c r="OB50" s="26">
        <f>IFERROR(Tableau17[[#This Row],[2017-T1-MACROGAUCHE]]/Tableau17[[#This Row],[2017-T1-MACROTOTALE]],"")</f>
        <v>0.27083333333333331</v>
      </c>
      <c r="OC50" s="26">
        <f>IFERROR(Tableau17[[#This Row],[2017-T1-MACROAUTRE]]/Tableau17[[#This Row],[2017-T1-MACROTOTALE]],"")</f>
        <v>1.3888888888888888E-2</v>
      </c>
      <c r="OD50" s="26">
        <f>IFERROR(Tableau17[[#This Row],[2017-T2-MACROEXTRDROITE]]/Tableau17[[#This Row],[2017-T2-MACROTOTALE]],"")</f>
        <v>0.26283367556468173</v>
      </c>
      <c r="OE50" s="26">
        <f>IFERROR(Tableau17[[#This Row],[2017-T2-MACRODROITE]]/Tableau17[[#This Row],[2017-T2-MACROTOTALE]],"")</f>
        <v>0</v>
      </c>
      <c r="OF50" s="26">
        <f>IFERROR(Tableau17[[#This Row],[2017-T2-MACROCENTRE]]/Tableau17[[#This Row],[2017-T2-MACROTOTALE]],"")</f>
        <v>0.73716632443531827</v>
      </c>
      <c r="OG50" s="26">
        <f>IFERROR(Tableau17[[#This Row],[2017-T2-MACROGAUCHE]]/Tableau17[[#This Row],[2017-T2-MACROTOTALE]],"")</f>
        <v>0</v>
      </c>
      <c r="OH50" s="26">
        <f>IFERROR(Tableau17[[#This Row],[2017-T2-MACROAUTRE]]/Tableau17[[#This Row],[2017-T2-MACROTOTALE]],"")</f>
        <v>0</v>
      </c>
      <c r="OI50" s="26">
        <f>IFERROR(Tableau17[[#This Row],[2019-T1-MACROEXTRDROITE]]/Tableau17[[#This Row],[2019-T1-MACROTOTALE]],"")</f>
        <v>0.17880794701986755</v>
      </c>
      <c r="OJ50" s="26">
        <f>IFERROR(Tableau17[[#This Row],[2019-T1-MACRODROITE]]/Tableau17[[#This Row],[2019-T1-MACROTOTALE]],"")</f>
        <v>0.10375275938189846</v>
      </c>
      <c r="OK50" s="26">
        <f>IFERROR(Tableau17[[#This Row],[2019-T1-MACROCENTRE]]/Tableau17[[#This Row],[2019-T1-MACROTOTALE]],"")</f>
        <v>0.28918322295805737</v>
      </c>
      <c r="OL50" s="26">
        <f>IFERROR(Tableau17[[#This Row],[2019-T1-MACROGAUCHE]]/Tableau17[[#This Row],[2019-T1-MACROTOTALE]],"")</f>
        <v>0.40618101545253865</v>
      </c>
      <c r="OM50" s="26">
        <f>IFERROR(Tableau17[[#This Row],[2019-T1-MACROAUTRE]]/Tableau17[[#This Row],[2019-T1-MACROTOTALE]],"")</f>
        <v>2.2075055187637971E-2</v>
      </c>
      <c r="ON50" s="26">
        <f>IFERROR(Tableau17[[#This Row],[2020-T1-MACROEXTRDROITE]]/Tableau17[[#This Row],[2020-T1-MACROTOTALE]],"")</f>
        <v>0.12264150943396226</v>
      </c>
      <c r="OO50" s="26">
        <f>IFERROR(Tableau17[[#This Row],[2020-T1-MACRODROITE]]/Tableau17[[#This Row],[2020-T1-MACROTOTALE]],"")</f>
        <v>0.26729559748427673</v>
      </c>
      <c r="OP50" s="26">
        <f>IFERROR(Tableau17[[#This Row],[2020-T1-MACROCENTRE]]/Tableau17[[#This Row],[2020-T1-MACROTOTALE]],"")</f>
        <v>0.12264150943396226</v>
      </c>
      <c r="OQ50" s="26">
        <f>IFERROR(Tableau17[[#This Row],[2020-T1-MACROGAUCHE]]/Tableau17[[#This Row],[2020-T1-MACROTOTALE]],"")</f>
        <v>0.48742138364779874</v>
      </c>
      <c r="OR50" s="26">
        <f>IFERROR(Tableau17[[#This Row],[2020-T1-MACROAUTRE]]/Tableau17[[#This Row],[2020-T1-MACROTOTALE]],"")</f>
        <v>0</v>
      </c>
      <c r="OS50" s="26">
        <f>IFERROR(Tableau17[[#This Row],[2017 (L)-T1-MACROEXTRDROITE]]/Tableau17[[#This Row],[2017 (L)-T1-MACROTOTALE]],"")</f>
        <v>0.14962593516209477</v>
      </c>
      <c r="OT50" s="26">
        <f>IFERROR(Tableau17[[#This Row],[2017 (L)-T1-MACRODROITE]]/Tableau17[[#This Row],[2017 (L)-T1-MACROTOTALE]],"")</f>
        <v>0.22443890274314215</v>
      </c>
      <c r="OU50" s="26">
        <f>IFERROR(Tableau17[[#This Row],[2017 (L)-T1-MACROCENTRE]]/Tableau17[[#This Row],[2017 (L)-T1-MACROTOTALE]],"")</f>
        <v>0.34663341645885287</v>
      </c>
      <c r="OV50" s="26">
        <f>IFERROR(Tableau17[[#This Row],[2017 (L)-T1-MACROGAUCHE]]/Tableau17[[#This Row],[2017 (L)-T1-MACROTOTALE]],"")</f>
        <v>0.2793017456359102</v>
      </c>
      <c r="OW50" s="26">
        <f>IFERROR(Tableau17[[#This Row],[2017 (L)-T1-MACROAUTRE]]/Tableau17[[#This Row],[2017 (L)-T1-MACROTOTALE]],"")</f>
        <v>0</v>
      </c>
      <c r="OX50" s="26">
        <f>IFERROR(Tableau17[[#This Row],[2017 (L)-T2-MACROEXTRDROITE]]/Tableau17[[#This Row],[2017 (L)-T2-MACROTOTALE]],"")</f>
        <v>0</v>
      </c>
      <c r="OY50" s="26">
        <f>IFERROR(Tableau17[[#This Row],[2017 (L)-T2-MACRODROITE]]/Tableau17[[#This Row],[2017 (L)-T2-MACROTOTALE]],"")</f>
        <v>0.43809523809523809</v>
      </c>
      <c r="OZ50" s="26">
        <f>IFERROR(Tableau17[[#This Row],[2017 (L)-T2-MACROCENTRE]]/Tableau17[[#This Row],[2017 (L)-T2-MACROTOTALE]],"")</f>
        <v>0.56190476190476191</v>
      </c>
      <c r="PA50" s="26">
        <f>IFERROR(Tableau17[[#This Row],[2017 (L)-T2-MACROGAUCHE]]/Tableau17[[#This Row],[2017 (L)-T2-MACROTOTALE]],"")</f>
        <v>0</v>
      </c>
      <c r="PB50" s="26">
        <f>IFERROR(Tableau17[[#This Row],[2017 (L)-T2-MACROAUTRE]]/Tableau17[[#This Row],[2017 (L)-T2-MACROTOTALE]],"")</f>
        <v>0</v>
      </c>
      <c r="PC50" s="26">
        <f>IFERROR(Tableau17[[#This Row],[2008_T1_PROCUS]]/Tableau17[[#This Row],[2008_T1_INSCRITS]],0)</f>
        <v>1.7241379310344827E-2</v>
      </c>
      <c r="PD50" s="26">
        <f>IFERROR(Tableau17[[#This Row],[2008_T2_PROCUS]]/Tableau17[[#This Row],[2008_T2_INSCRITS]],0)</f>
        <v>3.4482758620689655E-2</v>
      </c>
      <c r="PE50" s="26">
        <f>Tableau17[[#This Row],[2014_T1_PROCUS]]/Tableau17[[#This Row],[2014_T1_INSCRITS]]</f>
        <v>2.0435967302452316E-2</v>
      </c>
      <c r="PF50" s="26">
        <f>IFERROR(Tableau17[[#This Row],[2014_T2_PROCUS]]/Tableau17[[#This Row],[2014_T2_INSCRITS]],0)</f>
        <v>2.0435967302452316E-2</v>
      </c>
    </row>
    <row r="51" spans="1:422" hidden="1" x14ac:dyDescent="0.2">
      <c r="A51" s="1">
        <v>4</v>
      </c>
      <c r="B51" s="1" t="s">
        <v>353</v>
      </c>
      <c r="C51" s="1" t="s">
        <v>355</v>
      </c>
      <c r="D51" s="1" t="s">
        <v>355</v>
      </c>
      <c r="E51" s="1">
        <v>807</v>
      </c>
      <c r="F51" s="1">
        <v>5.3868220000000004</v>
      </c>
      <c r="G51" s="1">
        <v>43.272280000000002</v>
      </c>
      <c r="H51" s="3">
        <v>1146</v>
      </c>
      <c r="I51" s="3">
        <v>253</v>
      </c>
      <c r="L51" s="1">
        <v>43</v>
      </c>
      <c r="M51" s="1">
        <v>2</v>
      </c>
      <c r="P51" s="1">
        <v>193</v>
      </c>
      <c r="Q51" s="1">
        <v>74</v>
      </c>
      <c r="R51" s="1">
        <v>47</v>
      </c>
      <c r="S51" s="1">
        <v>43</v>
      </c>
      <c r="T51" s="1">
        <v>27</v>
      </c>
      <c r="U51" s="1">
        <v>429</v>
      </c>
      <c r="V51" s="1">
        <v>1226</v>
      </c>
      <c r="W51" s="1">
        <v>735</v>
      </c>
      <c r="X51" s="1">
        <v>25</v>
      </c>
      <c r="Y51" s="2">
        <v>0.5995106</v>
      </c>
      <c r="AB51" s="1">
        <v>0</v>
      </c>
      <c r="AD51" s="1">
        <v>1146</v>
      </c>
      <c r="AE51" s="1">
        <v>434</v>
      </c>
      <c r="AF51" s="2">
        <v>0.37870854999999998</v>
      </c>
      <c r="AG51" s="1">
        <f t="shared" si="0"/>
        <v>253</v>
      </c>
      <c r="AH51" s="1">
        <v>1241</v>
      </c>
      <c r="AI51" s="1">
        <v>793</v>
      </c>
      <c r="AJ51" s="1">
        <v>28</v>
      </c>
      <c r="AK51" s="2">
        <v>0.63900080999999997</v>
      </c>
      <c r="AN51" s="1">
        <v>0</v>
      </c>
      <c r="AP51" s="1">
        <v>1179</v>
      </c>
      <c r="AQ51" s="1">
        <v>581</v>
      </c>
      <c r="AR51" s="2">
        <v>0.49279050000000002</v>
      </c>
      <c r="AS51" s="1">
        <v>1178</v>
      </c>
      <c r="AT51" s="1">
        <v>591</v>
      </c>
      <c r="AU51" s="2">
        <v>0.50169779000000003</v>
      </c>
      <c r="AV51" s="1">
        <v>1170</v>
      </c>
      <c r="AW51" s="1">
        <v>585</v>
      </c>
      <c r="AX51" s="2">
        <v>0.5</v>
      </c>
      <c r="AY51" s="1">
        <v>1169</v>
      </c>
      <c r="AZ51" s="1">
        <v>529</v>
      </c>
      <c r="BA51" s="2">
        <v>0.45252352000000001</v>
      </c>
      <c r="BB51" s="1">
        <v>1167</v>
      </c>
      <c r="BC51" s="1">
        <v>943</v>
      </c>
      <c r="BD51" s="2">
        <v>0.80805484000000005</v>
      </c>
      <c r="BE51" s="1">
        <v>1167</v>
      </c>
      <c r="BF51" s="1">
        <v>855</v>
      </c>
      <c r="BG51" s="2">
        <v>0.73264781000000001</v>
      </c>
      <c r="BH51" s="1">
        <v>1132</v>
      </c>
      <c r="BI51" s="1">
        <v>606</v>
      </c>
      <c r="BJ51" s="2">
        <v>0.53533569000000003</v>
      </c>
      <c r="BK51" s="1">
        <v>41</v>
      </c>
      <c r="BN51" s="1">
        <v>16</v>
      </c>
      <c r="BO51" s="1">
        <v>25</v>
      </c>
      <c r="BP51" s="1">
        <v>560</v>
      </c>
      <c r="BQ51" s="1">
        <v>137</v>
      </c>
      <c r="BR51" s="1">
        <v>779</v>
      </c>
      <c r="BZ51" s="1">
        <v>30</v>
      </c>
      <c r="CB51" s="1">
        <v>21</v>
      </c>
      <c r="CC51" s="1">
        <v>102</v>
      </c>
      <c r="CD51" s="1">
        <v>480</v>
      </c>
      <c r="CE51" s="1">
        <v>87</v>
      </c>
      <c r="CF51" s="1">
        <v>720</v>
      </c>
      <c r="CL51" s="1">
        <v>12</v>
      </c>
      <c r="CM51" s="1">
        <v>13</v>
      </c>
      <c r="CO51" s="1">
        <v>15</v>
      </c>
      <c r="CP51" s="1">
        <v>121</v>
      </c>
      <c r="CQ51" s="1">
        <v>30</v>
      </c>
      <c r="CT51" s="1">
        <v>310</v>
      </c>
      <c r="CU51" s="1">
        <v>63</v>
      </c>
      <c r="CW51" s="1">
        <v>564</v>
      </c>
      <c r="CY51" s="1">
        <v>132</v>
      </c>
      <c r="DA51" s="1">
        <v>424</v>
      </c>
      <c r="DC51" s="1">
        <v>556</v>
      </c>
      <c r="DD51" s="1">
        <v>4</v>
      </c>
      <c r="DE51" s="1">
        <v>4</v>
      </c>
      <c r="DF51" s="1">
        <v>4</v>
      </c>
      <c r="DI51" s="1">
        <v>21</v>
      </c>
      <c r="DJ51" s="1">
        <v>1</v>
      </c>
      <c r="DK51" s="1">
        <v>2</v>
      </c>
      <c r="DL51" s="1">
        <v>28</v>
      </c>
      <c r="DM51" s="1">
        <v>41</v>
      </c>
      <c r="DN51" s="1">
        <v>252</v>
      </c>
      <c r="DQ51" s="1">
        <v>2</v>
      </c>
      <c r="DR51" s="1">
        <v>208</v>
      </c>
      <c r="DS51" s="1">
        <v>13</v>
      </c>
      <c r="DU51" s="1">
        <v>580</v>
      </c>
      <c r="DX51" s="1">
        <v>279</v>
      </c>
      <c r="DZ51" s="1">
        <v>227</v>
      </c>
      <c r="EA51" s="1">
        <v>506</v>
      </c>
      <c r="EB51" s="1">
        <v>4</v>
      </c>
      <c r="EC51" s="1">
        <v>9</v>
      </c>
      <c r="ED51" s="1">
        <v>1</v>
      </c>
      <c r="EE51" s="1">
        <v>19</v>
      </c>
      <c r="EF51" s="1">
        <v>498</v>
      </c>
      <c r="EG51" s="1">
        <v>30</v>
      </c>
      <c r="EH51" s="1">
        <v>8</v>
      </c>
      <c r="EI51" s="1">
        <v>85</v>
      </c>
      <c r="EJ51" s="1">
        <v>73</v>
      </c>
      <c r="EK51" s="1">
        <v>207</v>
      </c>
      <c r="EL51" s="1">
        <v>3</v>
      </c>
      <c r="EM51" s="1">
        <v>937</v>
      </c>
      <c r="EN51" s="1">
        <v>176</v>
      </c>
      <c r="EO51" s="1">
        <v>603</v>
      </c>
      <c r="EP51" s="1">
        <v>779</v>
      </c>
      <c r="EQ51" s="1">
        <v>1</v>
      </c>
      <c r="ER51" s="1">
        <v>2</v>
      </c>
      <c r="ES51" s="1">
        <v>7</v>
      </c>
      <c r="ET51" s="1">
        <v>8</v>
      </c>
      <c r="EU51" s="1">
        <v>2</v>
      </c>
      <c r="EV51" s="1">
        <v>101</v>
      </c>
      <c r="EW51" s="1">
        <v>118</v>
      </c>
      <c r="EX51" s="1">
        <v>2</v>
      </c>
      <c r="EY51" s="1">
        <v>7</v>
      </c>
      <c r="EZ51" s="1">
        <v>8</v>
      </c>
      <c r="FA51" s="1">
        <v>0</v>
      </c>
      <c r="FB51" s="1">
        <v>0</v>
      </c>
      <c r="FC51" s="1">
        <v>0</v>
      </c>
      <c r="FD51" s="1">
        <v>0</v>
      </c>
      <c r="FE51" s="1">
        <v>0</v>
      </c>
      <c r="FF51" s="1">
        <v>0</v>
      </c>
      <c r="FG51" s="1">
        <v>0</v>
      </c>
      <c r="FH51" s="1">
        <v>11</v>
      </c>
      <c r="FI51" s="1">
        <v>1</v>
      </c>
      <c r="FJ51" s="1">
        <v>25</v>
      </c>
      <c r="FK51" s="1">
        <v>13</v>
      </c>
      <c r="FL51" s="1">
        <v>0</v>
      </c>
      <c r="FM51" s="1">
        <v>44</v>
      </c>
      <c r="FN51" s="1">
        <v>15</v>
      </c>
      <c r="FO51" s="1">
        <v>1</v>
      </c>
      <c r="FP51" s="1">
        <v>215</v>
      </c>
      <c r="FQ51" s="1">
        <v>2</v>
      </c>
      <c r="FR51" s="1">
        <f>SUM(Tableau17[[#This Row],[2019-T1-ALEXANDRE Audric]:[2019-T1-MARIE Florie]])</f>
        <v>583</v>
      </c>
      <c r="FS51" s="1">
        <v>25</v>
      </c>
      <c r="FT51" s="1">
        <v>601</v>
      </c>
      <c r="FU51" s="1">
        <v>0</v>
      </c>
      <c r="FV51" s="1">
        <v>153</v>
      </c>
      <c r="FW51" s="1">
        <v>0</v>
      </c>
      <c r="FX51" s="1">
        <v>779</v>
      </c>
      <c r="GD51" s="1">
        <v>0</v>
      </c>
      <c r="GE51" s="1">
        <v>102</v>
      </c>
      <c r="GF51" s="1">
        <v>480</v>
      </c>
      <c r="GG51" s="1">
        <v>0</v>
      </c>
      <c r="GH51" s="1">
        <v>138</v>
      </c>
      <c r="GI51" s="1">
        <v>0</v>
      </c>
      <c r="GJ51" s="1">
        <v>720</v>
      </c>
      <c r="GP51" s="1">
        <v>0</v>
      </c>
      <c r="GQ51" s="1">
        <v>133</v>
      </c>
      <c r="GR51" s="1">
        <v>323</v>
      </c>
      <c r="GS51" s="1">
        <v>30</v>
      </c>
      <c r="GT51" s="1">
        <v>78</v>
      </c>
      <c r="GU51" s="1">
        <v>0</v>
      </c>
      <c r="GV51" s="1">
        <v>564</v>
      </c>
      <c r="GW51" s="1">
        <v>132</v>
      </c>
      <c r="GX51" s="1">
        <v>424</v>
      </c>
      <c r="GY51" s="1">
        <v>0</v>
      </c>
      <c r="GZ51" s="1">
        <v>0</v>
      </c>
      <c r="HA51" s="1">
        <v>0</v>
      </c>
      <c r="HB51" s="1">
        <v>556</v>
      </c>
      <c r="HC51" s="1">
        <v>114</v>
      </c>
      <c r="HD51" s="1">
        <v>498</v>
      </c>
      <c r="HE51" s="1">
        <v>207</v>
      </c>
      <c r="HF51" s="1">
        <v>110</v>
      </c>
      <c r="HG51" s="1">
        <v>8</v>
      </c>
      <c r="HH51" s="1">
        <v>937</v>
      </c>
      <c r="HI51" s="1">
        <v>176</v>
      </c>
      <c r="HJ51" s="1">
        <v>0</v>
      </c>
      <c r="HK51" s="1">
        <v>603</v>
      </c>
      <c r="HL51" s="1">
        <v>0</v>
      </c>
      <c r="HM51" s="1">
        <v>0</v>
      </c>
      <c r="HN51" s="1">
        <v>779</v>
      </c>
      <c r="HO51" s="1">
        <v>120</v>
      </c>
      <c r="HP51" s="1">
        <v>133</v>
      </c>
      <c r="HQ51" s="1">
        <v>215</v>
      </c>
      <c r="HR51" s="1">
        <v>100</v>
      </c>
      <c r="HS51" s="1">
        <v>31</v>
      </c>
      <c r="HT51" s="1">
        <v>599</v>
      </c>
      <c r="HU51" s="1">
        <v>47</v>
      </c>
      <c r="HV51" s="1">
        <v>236</v>
      </c>
      <c r="HW51" s="1">
        <v>74</v>
      </c>
      <c r="HX51" s="1">
        <v>72</v>
      </c>
      <c r="HY51" s="1">
        <v>0</v>
      </c>
      <c r="HZ51" s="1">
        <v>429</v>
      </c>
      <c r="IA51" s="1">
        <v>46</v>
      </c>
      <c r="IB51" s="1">
        <v>252</v>
      </c>
      <c r="IC51" s="1">
        <v>208</v>
      </c>
      <c r="ID51" s="1">
        <v>68</v>
      </c>
      <c r="IE51" s="1">
        <v>6</v>
      </c>
      <c r="IF51" s="1">
        <v>580</v>
      </c>
      <c r="IG51" s="1">
        <v>0</v>
      </c>
      <c r="IH51" s="1">
        <v>279</v>
      </c>
      <c r="II51" s="1">
        <v>227</v>
      </c>
      <c r="IJ51" s="1">
        <v>0</v>
      </c>
      <c r="IK51" s="1">
        <v>0</v>
      </c>
      <c r="IL51" s="1">
        <v>506</v>
      </c>
      <c r="IM51" s="26">
        <f>IFERROR(Tableau17[[#This Row],[LDIV]]/Tableau17[[#This Row],[Total général]],"")</f>
        <v>0</v>
      </c>
      <c r="IN51" s="26">
        <f>IFERROR(Tableau17[[#This Row],[LDVC]]/Tableau17[[#This Row],[Total général]],"")</f>
        <v>0</v>
      </c>
      <c r="IO51" s="26">
        <f>IFERROR(Tableau17[[#This Row],[LDVD]]/Tableau17[[#This Row],[Total général]],"")</f>
        <v>0.10023310023310024</v>
      </c>
      <c r="IP51" s="26">
        <f>IFERROR(Tableau17[[#This Row],[LDVG]]/Tableau17[[#This Row],[Total général]],"")</f>
        <v>4.662004662004662E-3</v>
      </c>
      <c r="IQ51" s="26">
        <f>IFERROR(Tableau17[[#This Row],[LEXD]]/Tableau17[[#This Row],[Total général]],"")</f>
        <v>0</v>
      </c>
      <c r="IR51" s="26">
        <f>IFERROR(Tableau17[[#This Row],[LEXG]]/Tableau17[[#This Row],[Total général]],"")</f>
        <v>0</v>
      </c>
      <c r="IS51" s="26">
        <f>IFERROR(Tableau17[[#This Row],[LLR]]/Tableau17[[#This Row],[Total général]],"")</f>
        <v>0.44988344988344986</v>
      </c>
      <c r="IT51" s="26">
        <f>IFERROR(Tableau17[[#This Row],[LREM]]/Tableau17[[#This Row],[Total général]],"")</f>
        <v>0.17249417249417248</v>
      </c>
      <c r="IU51" s="26">
        <f>IFERROR(Tableau17[[#This Row],[LRN]]/Tableau17[[#This Row],[Total général]],"")</f>
        <v>0.10955710955710955</v>
      </c>
      <c r="IV51" s="26">
        <f>IFERROR(Tableau17[[#This Row],[LUG]]/Tableau17[[#This Row],[Total général]],"")</f>
        <v>0.10023310023310024</v>
      </c>
      <c r="IW51" s="26">
        <f>IFERROR(Tableau17[[#This Row],[LVEC]]/Tableau17[[#This Row],[Total général]],"")</f>
        <v>6.2937062937062943E-2</v>
      </c>
      <c r="IX51" s="26">
        <f>IFERROR(Tableau17[[#This Row],[2008-T1-LCMD]]/Tableau17[[#This Row],[2008-T1-TOTAL]],"")</f>
        <v>5.2631578947368418E-2</v>
      </c>
      <c r="IY51" s="26">
        <f>IFERROR(Tableau17[[#This Row],[2008-T1-LDVD]]/Tableau17[[#This Row],[2008-T1-TOTAL]],"")</f>
        <v>0</v>
      </c>
      <c r="IZ51" s="26">
        <f>IFERROR(Tableau17[[#This Row],[2008-T1-LEXD]]/Tableau17[[#This Row],[2008-T1-TOTAL]],"")</f>
        <v>0</v>
      </c>
      <c r="JA51" s="26">
        <f>IFERROR(Tableau17[[#This Row],[2008-T1-LEXG]]/Tableau17[[#This Row],[2008-T1-TOTAL]],"")</f>
        <v>2.0539152759948651E-2</v>
      </c>
      <c r="JB51" s="26">
        <f>IFERROR(Tableau17[[#This Row],[2008-T1-LFN]]/Tableau17[[#This Row],[2008-T1-TOTAL]],"")</f>
        <v>3.2092426187419767E-2</v>
      </c>
      <c r="JC51" s="26">
        <f>IFERROR(Tableau17[[#This Row],[2008-T1-LMAJ]]/Tableau17[[#This Row],[2008-T1-TOTAL]],"")</f>
        <v>0.71887034659820281</v>
      </c>
      <c r="JD51" s="26">
        <f>IFERROR(Tableau17[[#This Row],[2008-T1-LUG]]/Tableau17[[#This Row],[2008-T1-TOTAL]],"")</f>
        <v>0.17586649550706032</v>
      </c>
      <c r="JE51" s="26" t="str">
        <f>IFERROR(Tableau17[[#This Row],[2008-T2-LFN]]/Tableau17[[#This Row],[2008-T2-TOTAL]],"")</f>
        <v/>
      </c>
      <c r="JF51" s="26" t="str">
        <f>IFERROR(Tableau17[[#This Row],[2008-T2-LGC]]/Tableau17[[#This Row],[2008-T2-TOTAL]],"")</f>
        <v/>
      </c>
      <c r="JG51" s="26" t="str">
        <f>IFERROR(Tableau17[[#This Row],[2008-T2-LMAJ]]/Tableau17[[#This Row],[2008-T2-TOTAL]],"")</f>
        <v/>
      </c>
      <c r="JH51" s="26" t="str">
        <f>IFERROR(Tableau17[[#This Row],[2008-T2-LUG]]/Tableau17[[#This Row],[2008-T2-TOTAL]],"")</f>
        <v/>
      </c>
      <c r="JI51" s="26">
        <f>IFERROR(Tableau17[[#This Row],[2014-T1-LDIV]]/Tableau17[[#This Row],[2014-T1-TOTAL]],"")</f>
        <v>0</v>
      </c>
      <c r="JJ51" s="26">
        <f>IFERROR(Tableau17[[#This Row],[2014-T1-LDVD]]/Tableau17[[#This Row],[2014-T1-TOTAL]],"")</f>
        <v>0</v>
      </c>
      <c r="JK51" s="26">
        <f>IFERROR(Tableau17[[#This Row],[2014-T1-LDVG]]/Tableau17[[#This Row],[2014-T1-TOTAL]],"")</f>
        <v>4.1666666666666664E-2</v>
      </c>
      <c r="JL51" s="26">
        <f>IFERROR(Tableau17[[#This Row],[2014-T1-LEXG]]/Tableau17[[#This Row],[2014-T1-TOTAL]],"")</f>
        <v>0</v>
      </c>
      <c r="JM51" s="26">
        <f>IFERROR(Tableau17[[#This Row],[2014-T1-LFG]]/Tableau17[[#This Row],[2014-T1-TOTAL]],"")</f>
        <v>2.9166666666666667E-2</v>
      </c>
      <c r="JN51" s="26">
        <f>IFERROR(Tableau17[[#This Row],[2014-T1-LFN]]/Tableau17[[#This Row],[2014-T1-TOTAL]],"")</f>
        <v>0.14166666666666666</v>
      </c>
      <c r="JO51" s="26">
        <f>IFERROR(Tableau17[[#This Row],[2014-T1-LUD]]/Tableau17[[#This Row],[2014-T1-TOTAL]],"")</f>
        <v>0.66666666666666663</v>
      </c>
      <c r="JP51" s="26">
        <f>IFERROR(Tableau17[[#This Row],[2014-T1-LUG]]/Tableau17[[#This Row],[2014-T1-TOTAL]],"")</f>
        <v>0.12083333333333333</v>
      </c>
      <c r="JQ51" s="26" t="str">
        <f>IFERROR(Tableau17[[#This Row],[2014-T2-LFN]]/Tableau17[[#This Row],[2014-T2-TOTAL]],"")</f>
        <v/>
      </c>
      <c r="JR51" s="26" t="str">
        <f>IFERROR(Tableau17[[#This Row],[2014-T2-LUD]]/Tableau17[[#This Row],[2014-T2-TOTAL]],"")</f>
        <v/>
      </c>
      <c r="JS51" s="26" t="str">
        <f>IFERROR(Tableau17[[#This Row],[2014-T2-LUG]]/Tableau17[[#This Row],[2014-T2-TOTAL]],"")</f>
        <v/>
      </c>
      <c r="JT51" s="26">
        <f>IFERROR(Tableau17[[#This Row],[2015-T1-BC-DIV]]/Tableau17[[#This Row],[2015-T1-TOTAL]],"")</f>
        <v>0</v>
      </c>
      <c r="JU51" s="26">
        <f>IFERROR(Tableau17[[#This Row],[2015-T1-BC-DLF]]/Tableau17[[#This Row],[2015-T1-TOTAL]],"")</f>
        <v>2.1276595744680851E-2</v>
      </c>
      <c r="JV51" s="26">
        <f>IFERROR(Tableau17[[#This Row],[2015-T1-BC-DVD]]/Tableau17[[#This Row],[2015-T1-TOTAL]],"")</f>
        <v>2.3049645390070921E-2</v>
      </c>
      <c r="JW51" s="26">
        <f>IFERROR(Tableau17[[#This Row],[2015-T1-BC-DVG]]/Tableau17[[#This Row],[2015-T1-TOTAL]],"")</f>
        <v>0</v>
      </c>
      <c r="JX51" s="26">
        <f>IFERROR(Tableau17[[#This Row],[2015-T1-BC-FG]]/Tableau17[[#This Row],[2015-T1-TOTAL]],"")</f>
        <v>2.6595744680851064E-2</v>
      </c>
      <c r="JY51" s="26">
        <f>IFERROR(Tableau17[[#This Row],[2015-T1-BC-FN]]/Tableau17[[#This Row],[2015-T1-TOTAL]],"")</f>
        <v>0.21453900709219859</v>
      </c>
      <c r="JZ51" s="26">
        <f>IFERROR(Tableau17[[#This Row],[2015-T1-BC-MDM]]/Tableau17[[#This Row],[2015-T1-TOTAL]],"")</f>
        <v>5.3191489361702128E-2</v>
      </c>
      <c r="KA51" s="26">
        <f>IFERROR(Tableau17[[#This Row],[2015-T1-BC-RDG]]/Tableau17[[#This Row],[2015-T1-TOTAL]],"")</f>
        <v>0</v>
      </c>
      <c r="KB51" s="26">
        <f>IFERROR(Tableau17[[#This Row],[2015-T1-BC-SOC]]/Tableau17[[#This Row],[2015-T1-TOTAL]],"")</f>
        <v>0</v>
      </c>
      <c r="KC51" s="26">
        <f>IFERROR(Tableau17[[#This Row],[2015-T1-BC-UD]]/Tableau17[[#This Row],[2015-T1-TOTAL]],"")</f>
        <v>0.54964539007092195</v>
      </c>
      <c r="KD51" s="26">
        <f>IFERROR(Tableau17[[#This Row],[2015-T1-BC-UG]]/Tableau17[[#This Row],[2015-T1-TOTAL]],"")</f>
        <v>0.11170212765957446</v>
      </c>
      <c r="KE51" s="26">
        <f>IFERROR(Tableau17[[#This Row],[2015-T1-BC-VEC]]/Tableau17[[#This Row],[2015-T1-TOTAL]],"")</f>
        <v>0</v>
      </c>
      <c r="KF51" s="26">
        <f>IFERROR(Tableau17[[#This Row],[2015-T2-BC-DVG]]/Tableau17[[#This Row],[2015-T2-TOTAL]],"")</f>
        <v>0</v>
      </c>
      <c r="KG51" s="26">
        <f>IFERROR(Tableau17[[#This Row],[2015-T2-BC-FN]]/Tableau17[[#This Row],[2015-T2-TOTAL]],"")</f>
        <v>0.23741007194244604</v>
      </c>
      <c r="KH51" s="26">
        <f>IFERROR(Tableau17[[#This Row],[2015-T2-BC-SOC]]/Tableau17[[#This Row],[2015-T2-TOTAL]],"")</f>
        <v>0</v>
      </c>
      <c r="KI51" s="26">
        <f>IFERROR(Tableau17[[#This Row],[2015-T2-BC-UD]]/Tableau17[[#This Row],[2015-T2-TOTAL]],"")</f>
        <v>0.76258992805755399</v>
      </c>
      <c r="KJ51" s="26">
        <f>IFERROR(Tableau17[[#This Row],[2015-T2-BC-UG]]/Tableau17[[#This Row],[2015-T2-TOTAL]],"")</f>
        <v>0</v>
      </c>
      <c r="KK51" s="26">
        <f>IFERROR(Tableau17[[#This Row],[2017 (L)-T1-COM]]/Tableau17[[#This Row],[2017 (L)-T1-TOTAL]],"")</f>
        <v>6.8965517241379309E-3</v>
      </c>
      <c r="KL51" s="26">
        <f>IFERROR(Tableau17[[#This Row],[2017 (L)-T1-DIV]]/Tableau17[[#This Row],[2017 (L)-T1-TOTAL]],"")</f>
        <v>6.8965517241379309E-3</v>
      </c>
      <c r="KM51" s="26">
        <f>IFERROR(Tableau17[[#This Row],[2017 (L)-T1-DLF]]/Tableau17[[#This Row],[2017 (L)-T1-TOTAL]],"")</f>
        <v>6.8965517241379309E-3</v>
      </c>
      <c r="KN51" s="26">
        <f>IFERROR(Tableau17[[#This Row],[2017 (L)-T1-DVD]]/Tableau17[[#This Row],[2017 (L)-T1-TOTAL]],"")</f>
        <v>0</v>
      </c>
      <c r="KO51" s="26">
        <f>IFERROR(Tableau17[[#This Row],[2017 (L)-T1-DVG]]/Tableau17[[#This Row],[2017 (L)-T1-TOTAL]],"")</f>
        <v>0</v>
      </c>
      <c r="KP51" s="26">
        <f>IFERROR(Tableau17[[#This Row],[2017 (L)-T1-ECO]]/Tableau17[[#This Row],[2017 (L)-T1-TOTAL]],"")</f>
        <v>3.6206896551724141E-2</v>
      </c>
      <c r="KQ51" s="26">
        <f>IFERROR(Tableau17[[#This Row],[2017 (L)-T1-EXD]]/Tableau17[[#This Row],[2017 (L)-T1-TOTAL]],"")</f>
        <v>1.7241379310344827E-3</v>
      </c>
      <c r="KR51" s="26">
        <f>IFERROR(Tableau17[[#This Row],[2017 (L)-T1-EXG]]/Tableau17[[#This Row],[2017 (L)-T1-TOTAL]],"")</f>
        <v>3.4482758620689655E-3</v>
      </c>
      <c r="KS51" s="26">
        <f>IFERROR(Tableau17[[#This Row],[2017 (L)-T1-FI]]/Tableau17[[#This Row],[2017 (L)-T1-TOTAL]],"")</f>
        <v>4.8275862068965517E-2</v>
      </c>
      <c r="KT51" s="26">
        <f>IFERROR(Tableau17[[#This Row],[2017 (L)-T1-FN]]/Tableau17[[#This Row],[2017 (L)-T1-TOTAL]],"")</f>
        <v>7.0689655172413796E-2</v>
      </c>
      <c r="KU51" s="26">
        <f>IFERROR(Tableau17[[#This Row],[2017 (L)-T1-LR]]/Tableau17[[#This Row],[2017 (L)-T1-TOTAL]],"")</f>
        <v>0.43448275862068964</v>
      </c>
      <c r="KV51" s="26">
        <f>IFERROR(Tableau17[[#This Row],[2017 (L)-T1-MDM]]/Tableau17[[#This Row],[2017 (L)-T1-TOTAL]],"")</f>
        <v>0</v>
      </c>
      <c r="KW51" s="26">
        <f>IFERROR(Tableau17[[#This Row],[2017 (L)-T1-RDG]]/Tableau17[[#This Row],[2017 (L)-T1-TOTAL]],"")</f>
        <v>0</v>
      </c>
      <c r="KX51" s="26">
        <f>IFERROR(Tableau17[[#This Row],[2017 (L)-T1-REG]]/Tableau17[[#This Row],[2017 (L)-T1-TOTAL]],"")</f>
        <v>3.4482758620689655E-3</v>
      </c>
      <c r="KY51" s="26">
        <f>IFERROR(Tableau17[[#This Row],[2017 (L)-T1-REM]]/Tableau17[[#This Row],[2017 (L)-T1-TOTAL]],"")</f>
        <v>0.35862068965517241</v>
      </c>
      <c r="KZ51" s="26">
        <f>IFERROR(Tableau17[[#This Row],[2017 (L)-T1-SOC]]/Tableau17[[#This Row],[2017 (L)-T1-TOTAL]],"")</f>
        <v>2.2413793103448276E-2</v>
      </c>
      <c r="LA51" s="26">
        <f>IFERROR(Tableau17[[#This Row],[2017 (L)-T1-UDI]]/Tableau17[[#This Row],[2017 (L)-T1-TOTAL]],"")</f>
        <v>0</v>
      </c>
      <c r="LB51" s="26">
        <f>IFERROR(Tableau17[[#This Row],[2017 (L)-T2-FI]]/Tableau17[[#This Row],[2017 (L)-T2-TOTAL]],"")</f>
        <v>0</v>
      </c>
      <c r="LC51" s="26">
        <f>IFERROR(Tableau17[[#This Row],[2017 (L)-T2-FN]]/Tableau17[[#This Row],[2017 (L)-T2-TOTAL]],"")</f>
        <v>0</v>
      </c>
      <c r="LD51" s="26">
        <f>IFERROR(Tableau17[[#This Row],[2017 (L)-T2-LR]]/Tableau17[[#This Row],[2017 (L)-T2-TOTAL]],"")</f>
        <v>0.5513833992094862</v>
      </c>
      <c r="LE51" s="26">
        <f>IFERROR(Tableau17[[#This Row],[2017 (L)-T2-MDM]]/Tableau17[[#This Row],[2017 (L)-T2-TOTAL]],"")</f>
        <v>0</v>
      </c>
      <c r="LF51" s="26">
        <f>IFERROR(Tableau17[[#This Row],[2017 (L)-T2-REM]]/Tableau17[[#This Row],[2017 (L)-T2-TOTAL]],"")</f>
        <v>0.44861660079051385</v>
      </c>
      <c r="LG51" s="26">
        <f>IFERROR(Tableau17[[#This Row],[2017-T1-ARTHAUD Nathalie]]/Tableau17[[#This Row],[2017-T1-TOTAL]],"")</f>
        <v>4.2689434364994666E-3</v>
      </c>
      <c r="LH51" s="26">
        <f>IFERROR(Tableau17[[#This Row],[2017-T1-ASSELINEAU Fran]]/Tableau17[[#This Row],[2017-T1-TOTAL]],"")</f>
        <v>9.6051227321237997E-3</v>
      </c>
      <c r="LI51" s="26">
        <f>IFERROR(Tableau17[[#This Row],[2017-T1-CHEMINADE Jacques]]/Tableau17[[#This Row],[2017-T1-TOTAL]],"")</f>
        <v>1.0672358591248667E-3</v>
      </c>
      <c r="LJ51" s="26">
        <f>IFERROR(Tableau17[[#This Row],[2017-T1-DUPONT-AIGNAN Nicolas]]/Tableau17[[#This Row],[2017-T1-TOTAL]],"")</f>
        <v>2.0277481323372464E-2</v>
      </c>
      <c r="LK51" s="26">
        <f>IFERROR(Tableau17[[#This Row],[2017-T1-FILLON Fran]]/Tableau17[[#This Row],[2017-T1-TOTAL]],"")</f>
        <v>0.5314834578441836</v>
      </c>
      <c r="LL51" s="26">
        <f>IFERROR(Tableau17[[#This Row],[2017-T1-HAMON Beno]]/Tableau17[[#This Row],[2017-T1-TOTAL]],"")</f>
        <v>3.2017075773745997E-2</v>
      </c>
      <c r="LM51" s="26">
        <f>IFERROR(Tableau17[[#This Row],[2017-T1-LASSALLE Jean]]/Tableau17[[#This Row],[2017-T1-TOTAL]],"")</f>
        <v>8.5378868729989333E-3</v>
      </c>
      <c r="LN51" s="26">
        <f>IFERROR(Tableau17[[#This Row],[2017-T1-LE PEN Marine]]/Tableau17[[#This Row],[2017-T1-TOTAL]],"")</f>
        <v>9.0715048025613657E-2</v>
      </c>
      <c r="LO51" s="26">
        <f>IFERROR(Tableau17[[#This Row],[2017-T1-M Jean-Luc]]/Tableau17[[#This Row],[2017-T1-TOTAL]],"")</f>
        <v>7.7908217716115266E-2</v>
      </c>
      <c r="LP51" s="26">
        <f>IFERROR(Tableau17[[#This Row],[2017-T1-MACRON Emmanuel]]/Tableau17[[#This Row],[2017-T1-TOTAL]],"")</f>
        <v>0.22091782283884739</v>
      </c>
      <c r="LQ51" s="26">
        <f>IFERROR(Tableau17[[#This Row],[2017-T1-POUTOU Philippe]]/Tableau17[[#This Row],[2017-T1-TOTAL]],"")</f>
        <v>3.2017075773745998E-3</v>
      </c>
      <c r="LR51" s="26">
        <f>IFERROR(Tableau17[[#This Row],[2017-T2-LE PEN Marine]]/Tableau17[[#This Row],[2017-T2-TOTAL]],"")</f>
        <v>0.22593068035943517</v>
      </c>
      <c r="LS51" s="26">
        <f>IFERROR(Tableau17[[#This Row],[2017-T2-MACRON Emmanuel]]/Tableau17[[#This Row],[2017-T2-TOTAL]],"")</f>
        <v>0.7740693196405648</v>
      </c>
      <c r="LT51" s="26">
        <f>IFERROR(Tableau17[[#This Row],[2019-T1-ALEXANDRE Audric]]/Tableau17[[#This Row],[2019-T1-TOTAL]],"")</f>
        <v>1.7152658662092624E-3</v>
      </c>
      <c r="LU51" s="26">
        <f>IFERROR(Tableau17[[#This Row],[2019-T1-ARTHAUD Nathalie]]/Tableau17[[#This Row],[2019-T1-TOTAL]],"")</f>
        <v>3.4305317324185248E-3</v>
      </c>
      <c r="LV51" s="26">
        <f>IFERROR(Tableau17[[#This Row],[2019-T1-ASSELINEAU François]]/Tableau17[[#This Row],[2019-T1-TOTAL]],"")</f>
        <v>1.2006861063464836E-2</v>
      </c>
      <c r="LW51" s="26">
        <f>IFERROR(Tableau17[[#This Row],[2019-T1-AUBRY Manon]]/Tableau17[[#This Row],[2019-T1-TOTAL]],"")</f>
        <v>1.3722126929674099E-2</v>
      </c>
      <c r="LX51" s="26">
        <f>IFERROR(Tableau17[[#This Row],[2019-T1-AZERGUI Nagib]]/Tableau17[[#This Row],[2019-T1-TOTAL]],"")</f>
        <v>3.4305317324185248E-3</v>
      </c>
      <c r="LY51" s="26">
        <f>IFERROR(Tableau17[[#This Row],[2019-T1-BARDELLA Jordan]]/Tableau17[[#This Row],[2019-T1-TOTAL]],"")</f>
        <v>0.1732418524871355</v>
      </c>
      <c r="LZ51" s="26">
        <f>IFERROR(Tableau17[[#This Row],[2019-T1-BELLAMY François-Xavier]]/Tableau17[[#This Row],[2019-T1-TOTAL]],"")</f>
        <v>0.20240137221269297</v>
      </c>
      <c r="MA51" s="26">
        <f>IFERROR(Tableau17[[#This Row],[2019-T1-BIDOU Olivier]]/Tableau17[[#This Row],[2019-T1-TOTAL]],"")</f>
        <v>3.4305317324185248E-3</v>
      </c>
      <c r="MB51" s="26">
        <f>IFERROR(Tableau17[[#This Row],[2019-T1-BOURG Dominique]]/Tableau17[[#This Row],[2019-T1-TOTAL]],"")</f>
        <v>1.2006861063464836E-2</v>
      </c>
      <c r="MC51" s="26">
        <f>IFERROR(Tableau17[[#This Row],[2019-T1-BROSSAT Ian]]/Tableau17[[#This Row],[2019-T1-TOTAL]],"")</f>
        <v>1.3722126929674099E-2</v>
      </c>
      <c r="MD51" s="26">
        <f>IFERROR(Tableau17[[#This Row],[2019-T1-CAILLAUD Sophie]]/Tableau17[[#This Row],[2019-T1-TOTAL]],"")</f>
        <v>0</v>
      </c>
      <c r="ME51" s="26">
        <f>IFERROR(Tableau17[[#This Row],[2019-T1-CAMUS Renaud]]/Tableau17[[#This Row],[2019-T1-TOTAL]],"")</f>
        <v>0</v>
      </c>
      <c r="MF51" s="26">
        <f>IFERROR(Tableau17[[#This Row],[2019-T1-CHALENÇON Christophe]]/Tableau17[[#This Row],[2019-T1-TOTAL]],"")</f>
        <v>0</v>
      </c>
      <c r="MG51" s="26">
        <f>IFERROR(Tableau17[[#This Row],[2019-T1-CORBET Cathy Denise Ginette]]/Tableau17[[#This Row],[2019-T1-TOTAL]],"")</f>
        <v>0</v>
      </c>
      <c r="MH51" s="26">
        <f>IFERROR(Tableau17[[#This Row],[2019-T1-DE PREVOISIN Robert]]/Tableau17[[#This Row],[2019-T1-TOTAL]],"")</f>
        <v>0</v>
      </c>
      <c r="MI51" s="26">
        <f>IFERROR(Tableau17[[#This Row],[2019-T1-DELFEL Thérèse]]/Tableau17[[#This Row],[2019-T1-TOTAL]],"")</f>
        <v>0</v>
      </c>
      <c r="MJ51" s="26">
        <f>IFERROR(Tableau17[[#This Row],[2019-T1-DIEUMEGARD Pierre]]/Tableau17[[#This Row],[2019-T1-TOTAL]],"")</f>
        <v>0</v>
      </c>
      <c r="MK51" s="26">
        <f>IFERROR(Tableau17[[#This Row],[2019-T1-DUPONT-AIGNAN Nicolas]]/Tableau17[[#This Row],[2019-T1-TOTAL]],"")</f>
        <v>1.8867924528301886E-2</v>
      </c>
      <c r="ML51" s="26">
        <f>IFERROR(Tableau17[[#This Row],[2019-T1-GERNIGON Yves]]/Tableau17[[#This Row],[2019-T1-TOTAL]],"")</f>
        <v>1.7152658662092624E-3</v>
      </c>
      <c r="MM51" s="26">
        <f>IFERROR(Tableau17[[#This Row],[2019-T1-GLUCKSMANN Raphaël]]/Tableau17[[#This Row],[2019-T1-TOTAL]],"")</f>
        <v>4.2881646655231559E-2</v>
      </c>
      <c r="MN51" s="26">
        <f>IFERROR(Tableau17[[#This Row],[2019-T1-HAMON Benoît]]/Tableau17[[#This Row],[2019-T1-TOTAL]],"")</f>
        <v>2.2298456260720412E-2</v>
      </c>
      <c r="MO51" s="26">
        <f>IFERROR(Tableau17[[#This Row],[2019-T1-HELGEN Gilles]]/Tableau17[[#This Row],[2019-T1-TOTAL]],"")</f>
        <v>0</v>
      </c>
      <c r="MP51" s="26">
        <f>IFERROR(Tableau17[[#This Row],[2019-T1-JADOT Yannick]]/Tableau17[[#This Row],[2019-T1-TOTAL]],"")</f>
        <v>7.5471698113207544E-2</v>
      </c>
      <c r="MQ51" s="26">
        <f>IFERROR(Tableau17[[#This Row],[2019-T1-LAGARDE Jean-Christophe]]/Tableau17[[#This Row],[2019-T1-TOTAL]],"")</f>
        <v>2.5728987993138937E-2</v>
      </c>
      <c r="MR51" s="26">
        <f>IFERROR(Tableau17[[#This Row],[2019-T1-LALANNE Francis]]/Tableau17[[#This Row],[2019-T1-TOTAL]],"")</f>
        <v>1.7152658662092624E-3</v>
      </c>
      <c r="MS51" s="26">
        <f>IFERROR(Tableau17[[#This Row],[2019-T1-LOISEAU Nathalie]]/Tableau17[[#This Row],[2019-T1-TOTAL]],"")</f>
        <v>0.36878216123499141</v>
      </c>
      <c r="MT51" s="26">
        <f>IFERROR(Tableau17[[#This Row],[2019-T1-MARIE Florie]]/Tableau17[[#This Row],[2019-T1-TOTAL]],"")</f>
        <v>3.4305317324185248E-3</v>
      </c>
      <c r="MU51" s="26">
        <f>IFERROR(Tableau17[[#This Row],[2008-T1-MACROEXTRDROITE]]/Tableau17[[#This Row],[2008-T1-MACROTOTALE]],"")</f>
        <v>3.2092426187419767E-2</v>
      </c>
      <c r="MV51" s="26">
        <f>IFERROR(Tableau17[[#This Row],[2008-T1-MACRODROITE]]/Tableau17[[#This Row],[2008-T1-MACROTOTALE]],"")</f>
        <v>0.77150192554557129</v>
      </c>
      <c r="MW51" s="26">
        <f>IFERROR(Tableau17[[#This Row],[2008-T1-MACROCENTRE]]/Tableau17[[#This Row],[2008-T1-MACROTOTALE]],"")</f>
        <v>0</v>
      </c>
      <c r="MX51" s="26">
        <f>IFERROR(Tableau17[[#This Row],[2008-T1-MACROGAUCHE]]/Tableau17[[#This Row],[2008-T1-MACROTOTALE]],"")</f>
        <v>0.19640564826700899</v>
      </c>
      <c r="MY51" s="26">
        <f>IFERROR(Tableau17[[#This Row],[2008-T1-MACROAUTRE]]/Tableau17[[#This Row],[2008-T1-MACROTOTALE]],"")</f>
        <v>0</v>
      </c>
      <c r="MZ51" s="26" t="str">
        <f>IFERROR(Tableau17[[#This Row],[2008-T2-MACROEXTRDROITE]]/Tableau17[[#This Row],[2008-T2-MACROTOTALE]],"")</f>
        <v/>
      </c>
      <c r="NA51" s="26" t="str">
        <f>IFERROR(Tableau17[[#This Row],[2008-T2-MACRODROITE]]/Tableau17[[#This Row],[2008-T2-MACROTOTALE]],"")</f>
        <v/>
      </c>
      <c r="NB51" s="26" t="str">
        <f>IFERROR(Tableau17[[#This Row],[2008-T2-MACROCENTRE]]/Tableau17[[#This Row],[2008-T2-MACROTOTALE]],"")</f>
        <v/>
      </c>
      <c r="NC51" s="26" t="str">
        <f>IFERROR(Tableau17[[#This Row],[2008-T2-MACROGAUCHE]]/Tableau17[[#This Row],[2008-T2-MACROTOTALE]],"")</f>
        <v/>
      </c>
      <c r="ND51" s="26" t="str">
        <f>IFERROR(Tableau17[[#This Row],[2008-T2-MACROAUTRE]]/Tableau17[[#This Row],[2008-T2-MACROTOTALE]],"")</f>
        <v/>
      </c>
      <c r="NE51" s="26">
        <f>IFERROR(Tableau17[[#This Row],[2014-T1-MACROEXTRDROITE]]/Tableau17[[#This Row],[2014-T1-MACROTOTALE]],"")</f>
        <v>0.14166666666666666</v>
      </c>
      <c r="NF51" s="26">
        <f>IFERROR(Tableau17[[#This Row],[2014-T1-MACRODROITE]]/Tableau17[[#This Row],[2014-T1-MACROTOTALE]],"")</f>
        <v>0.66666666666666663</v>
      </c>
      <c r="NG51" s="26">
        <f>IFERROR(Tableau17[[#This Row],[2014-T1-MACROCENTRE]]/Tableau17[[#This Row],[2014-T1-MACROTOTALE]],"")</f>
        <v>0</v>
      </c>
      <c r="NH51" s="26">
        <f>IFERROR(Tableau17[[#This Row],[2014-T1-MACROGAUCHE]]/Tableau17[[#This Row],[2014-T1-MACROTOTALE]],"")</f>
        <v>0.19166666666666668</v>
      </c>
      <c r="NI51" s="26">
        <f>IFERROR(Tableau17[[#This Row],[2014-T1-MACROAUTRE]]/Tableau17[[#This Row],[2014-T1-MACROTOTALE]],"")</f>
        <v>0</v>
      </c>
      <c r="NJ51" s="26" t="str">
        <f>IFERROR(Tableau17[[#This Row],[2014-T2-MACROEXTRDROITE]]/Tableau17[[#This Row],[2014-T2-MACROTOTALE]],"")</f>
        <v/>
      </c>
      <c r="NK51" s="26" t="str">
        <f>IFERROR(Tableau17[[#This Row],[2014-T2-MACRODROITE]]/Tableau17[[#This Row],[2014-T2-MACROTOTALE]],"")</f>
        <v/>
      </c>
      <c r="NL51" s="26" t="str">
        <f>IFERROR(Tableau17[[#This Row],[2014-T2-MACROCENTRE]]/Tableau17[[#This Row],[2014-T2-MACROTOTALE]],"")</f>
        <v/>
      </c>
      <c r="NM51" s="26" t="str">
        <f>IFERROR(Tableau17[[#This Row],[2014-T2-MACROGAUCHE]]/Tableau17[[#This Row],[2014-T2-MACROTOTALE]],"")</f>
        <v/>
      </c>
      <c r="NN51" s="26" t="str">
        <f>IFERROR(Tableau17[[#This Row],[2014-T2-MACROAUTRE]]/Tableau17[[#This Row],[2014-T2-MACROTOTALE]],"")</f>
        <v/>
      </c>
      <c r="NO51" s="26">
        <f>IFERROR( Tableau17[[#This Row],[2015-T1-MACROEXTRDROITE]]/Tableau17[[#This Row],[2015-T1-MACROTOTALE]],"")</f>
        <v>0.23581560283687944</v>
      </c>
      <c r="NP51" s="26">
        <f>IFERROR(Tableau17[[#This Row],[2015-T1-MACRODROITE]]/Tableau17[[#This Row],[2015-T1-MACROTOTALE]],"")</f>
        <v>0.57269503546099287</v>
      </c>
      <c r="NQ51" s="26">
        <f>IFERROR(Tableau17[[#This Row],[2015-T1-MACROCENTRE]]/Tableau17[[#This Row],[2015-T1-MACROTOTALE]],"")</f>
        <v>5.3191489361702128E-2</v>
      </c>
      <c r="NR51" s="26">
        <f>IFERROR(Tableau17[[#This Row],[2015-T1-MACROGAUCHE]]/Tableau17[[#This Row],[2015-T1-MACROTOTALE]],"")</f>
        <v>0.13829787234042554</v>
      </c>
      <c r="NS51" s="26">
        <f>IFERROR(Tableau17[[#This Row],[2015-T1-MACROAUTRE]]/Tableau17[[#This Row],[2015-T1-MACROTOTALE]],"")</f>
        <v>0</v>
      </c>
      <c r="NT51" s="26">
        <f>IFERROR(Tableau17[[#This Row],[2015-T2-MACROEXTRDROITE]]/Tableau17[[#This Row],[2015-T2-MACROTOTALE]],"")</f>
        <v>0.23741007194244604</v>
      </c>
      <c r="NU51" s="26">
        <f>IFERROR(Tableau17[[#This Row],[2015-T2-MACRODROITE]]/Tableau17[[#This Row],[2015-T2-MACROTOTALE]],"")</f>
        <v>0.76258992805755399</v>
      </c>
      <c r="NV51" s="26">
        <f>IFERROR(Tableau17[[#This Row],[2015-T2-MACROCENTRE]]/Tableau17[[#This Row],[2015-T2-MACROTOTALE]],"")</f>
        <v>0</v>
      </c>
      <c r="NW51" s="26">
        <f>IFERROR(Tableau17[[#This Row],[2015-T2-MACROGAUCHE]]/Tableau17[[#This Row],[2015-T2-MACROTOTALE]],"")</f>
        <v>0</v>
      </c>
      <c r="NX51" s="26">
        <f>IFERROR(Tableau17[[#This Row],[2015-T2-MACROAUTRE]]/Tableau17[[#This Row],[2015-T2-MACROTOTALE]],"")</f>
        <v>0</v>
      </c>
      <c r="NY51" s="26">
        <f>IFERROR(Tableau17[[#This Row],[2017-T1-MACROEXTRDROITE]]/Tableau17[[#This Row],[2017-T1-MACROTOTALE]],"")</f>
        <v>0.12166488794023479</v>
      </c>
      <c r="NZ51" s="26">
        <f>IFERROR(Tableau17[[#This Row],[2017-T1-MACRODROITE]]/Tableau17[[#This Row],[2017-T1-MACROTOTALE]],"")</f>
        <v>0.5314834578441836</v>
      </c>
      <c r="OA51" s="26">
        <f>IFERROR(Tableau17[[#This Row],[2017-T1-MACROCENTRE]]/Tableau17[[#This Row],[2017-T1-MACROTOTALE]],"")</f>
        <v>0.22091782283884739</v>
      </c>
      <c r="OB51" s="26">
        <f>IFERROR(Tableau17[[#This Row],[2017-T1-MACROGAUCHE]]/Tableau17[[#This Row],[2017-T1-MACROTOTALE]],"")</f>
        <v>0.11739594450373532</v>
      </c>
      <c r="OC51" s="26">
        <f>IFERROR(Tableau17[[#This Row],[2017-T1-MACROAUTRE]]/Tableau17[[#This Row],[2017-T1-MACROTOTALE]],"")</f>
        <v>8.5378868729989333E-3</v>
      </c>
      <c r="OD51" s="26">
        <f>IFERROR(Tableau17[[#This Row],[2017-T2-MACROEXTRDROITE]]/Tableau17[[#This Row],[2017-T2-MACROTOTALE]],"")</f>
        <v>0.22593068035943517</v>
      </c>
      <c r="OE51" s="26">
        <f>IFERROR(Tableau17[[#This Row],[2017-T2-MACRODROITE]]/Tableau17[[#This Row],[2017-T2-MACROTOTALE]],"")</f>
        <v>0</v>
      </c>
      <c r="OF51" s="26">
        <f>IFERROR(Tableau17[[#This Row],[2017-T2-MACROCENTRE]]/Tableau17[[#This Row],[2017-T2-MACROTOTALE]],"")</f>
        <v>0.7740693196405648</v>
      </c>
      <c r="OG51" s="26">
        <f>IFERROR(Tableau17[[#This Row],[2017-T2-MACROGAUCHE]]/Tableau17[[#This Row],[2017-T2-MACROTOTALE]],"")</f>
        <v>0</v>
      </c>
      <c r="OH51" s="26">
        <f>IFERROR(Tableau17[[#This Row],[2017-T2-MACROAUTRE]]/Tableau17[[#This Row],[2017-T2-MACROTOTALE]],"")</f>
        <v>0</v>
      </c>
      <c r="OI51" s="26">
        <f>IFERROR(Tableau17[[#This Row],[2019-T1-MACROEXTRDROITE]]/Tableau17[[#This Row],[2019-T1-MACROTOTALE]],"")</f>
        <v>0.20033388981636061</v>
      </c>
      <c r="OJ51" s="26">
        <f>IFERROR(Tableau17[[#This Row],[2019-T1-MACRODROITE]]/Tableau17[[#This Row],[2019-T1-MACROTOTALE]],"")</f>
        <v>0.22203672787979967</v>
      </c>
      <c r="OK51" s="26">
        <f>IFERROR(Tableau17[[#This Row],[2019-T1-MACROCENTRE]]/Tableau17[[#This Row],[2019-T1-MACROTOTALE]],"")</f>
        <v>0.35893155258764609</v>
      </c>
      <c r="OL51" s="26">
        <f>IFERROR(Tableau17[[#This Row],[2019-T1-MACROGAUCHE]]/Tableau17[[#This Row],[2019-T1-MACROTOTALE]],"")</f>
        <v>0.1669449081803005</v>
      </c>
      <c r="OM51" s="26">
        <f>IFERROR(Tableau17[[#This Row],[2019-T1-MACROAUTRE]]/Tableau17[[#This Row],[2019-T1-MACROTOTALE]],"")</f>
        <v>5.1752921535893157E-2</v>
      </c>
      <c r="ON51" s="26">
        <f>IFERROR(Tableau17[[#This Row],[2020-T1-MACROEXTRDROITE]]/Tableau17[[#This Row],[2020-T1-MACROTOTALE]],"")</f>
        <v>0.10955710955710955</v>
      </c>
      <c r="OO51" s="26">
        <f>IFERROR(Tableau17[[#This Row],[2020-T1-MACRODROITE]]/Tableau17[[#This Row],[2020-T1-MACROTOTALE]],"")</f>
        <v>0.55011655011655014</v>
      </c>
      <c r="OP51" s="26">
        <f>IFERROR(Tableau17[[#This Row],[2020-T1-MACROCENTRE]]/Tableau17[[#This Row],[2020-T1-MACROTOTALE]],"")</f>
        <v>0.17249417249417248</v>
      </c>
      <c r="OQ51" s="26">
        <f>IFERROR(Tableau17[[#This Row],[2020-T1-MACROGAUCHE]]/Tableau17[[#This Row],[2020-T1-MACROTOTALE]],"")</f>
        <v>0.16783216783216784</v>
      </c>
      <c r="OR51" s="26">
        <f>IFERROR(Tableau17[[#This Row],[2020-T1-MACROAUTRE]]/Tableau17[[#This Row],[2020-T1-MACROTOTALE]],"")</f>
        <v>0</v>
      </c>
      <c r="OS51" s="26">
        <f>IFERROR(Tableau17[[#This Row],[2017 (L)-T1-MACROEXTRDROITE]]/Tableau17[[#This Row],[2017 (L)-T1-MACROTOTALE]],"")</f>
        <v>7.9310344827586213E-2</v>
      </c>
      <c r="OT51" s="26">
        <f>IFERROR(Tableau17[[#This Row],[2017 (L)-T1-MACRODROITE]]/Tableau17[[#This Row],[2017 (L)-T1-MACROTOTALE]],"")</f>
        <v>0.43448275862068964</v>
      </c>
      <c r="OU51" s="26">
        <f>IFERROR(Tableau17[[#This Row],[2017 (L)-T1-MACROCENTRE]]/Tableau17[[#This Row],[2017 (L)-T1-MACROTOTALE]],"")</f>
        <v>0.35862068965517241</v>
      </c>
      <c r="OV51" s="26">
        <f>IFERROR(Tableau17[[#This Row],[2017 (L)-T1-MACROGAUCHE]]/Tableau17[[#This Row],[2017 (L)-T1-MACROTOTALE]],"")</f>
        <v>0.11724137931034483</v>
      </c>
      <c r="OW51" s="26">
        <f>IFERROR(Tableau17[[#This Row],[2017 (L)-T1-MACROAUTRE]]/Tableau17[[#This Row],[2017 (L)-T1-MACROTOTALE]],"")</f>
        <v>1.0344827586206896E-2</v>
      </c>
      <c r="OX51" s="26">
        <f>IFERROR(Tableau17[[#This Row],[2017 (L)-T2-MACROEXTRDROITE]]/Tableau17[[#This Row],[2017 (L)-T2-MACROTOTALE]],"")</f>
        <v>0</v>
      </c>
      <c r="OY51" s="26">
        <f>IFERROR(Tableau17[[#This Row],[2017 (L)-T2-MACRODROITE]]/Tableau17[[#This Row],[2017 (L)-T2-MACROTOTALE]],"")</f>
        <v>0.5513833992094862</v>
      </c>
      <c r="OZ51" s="26">
        <f>IFERROR(Tableau17[[#This Row],[2017 (L)-T2-MACROCENTRE]]/Tableau17[[#This Row],[2017 (L)-T2-MACROTOTALE]],"")</f>
        <v>0.44861660079051385</v>
      </c>
      <c r="PA51" s="26">
        <f>IFERROR(Tableau17[[#This Row],[2017 (L)-T2-MACROGAUCHE]]/Tableau17[[#This Row],[2017 (L)-T2-MACROTOTALE]],"")</f>
        <v>0</v>
      </c>
      <c r="PB51" s="26">
        <f>IFERROR(Tableau17[[#This Row],[2017 (L)-T2-MACROAUTRE]]/Tableau17[[#This Row],[2017 (L)-T2-MACROTOTALE]],"")</f>
        <v>0</v>
      </c>
      <c r="PC51" s="26">
        <f>IFERROR(Tableau17[[#This Row],[2008_T1_PROCUS]]/Tableau17[[#This Row],[2008_T1_INSCRITS]],0)</f>
        <v>2.2562449637389202E-2</v>
      </c>
      <c r="PD51" s="26">
        <f>IFERROR(Tableau17[[#This Row],[2008_T2_PROCUS]]/Tableau17[[#This Row],[2008_T2_INSCRITS]],0)</f>
        <v>0</v>
      </c>
      <c r="PE51" s="26">
        <f>Tableau17[[#This Row],[2014_T1_PROCUS]]/Tableau17[[#This Row],[2014_T1_INSCRITS]]</f>
        <v>2.0391517128874388E-2</v>
      </c>
      <c r="PF51" s="26">
        <f>IFERROR(Tableau17[[#This Row],[2014_T2_PROCUS]]/Tableau17[[#This Row],[2014_T2_INSCRITS]],0)</f>
        <v>0</v>
      </c>
    </row>
    <row r="52" spans="1:422" hidden="1" x14ac:dyDescent="0.2">
      <c r="A52" s="1">
        <v>1</v>
      </c>
      <c r="B52" s="1" t="s">
        <v>252</v>
      </c>
      <c r="C52" s="1" t="s">
        <v>253</v>
      </c>
      <c r="D52" s="1" t="s">
        <v>253</v>
      </c>
      <c r="E52" s="1">
        <v>182</v>
      </c>
      <c r="F52" s="1">
        <v>5.3851000000000004</v>
      </c>
      <c r="G52" s="1">
        <v>43.302211</v>
      </c>
      <c r="H52" s="3">
        <v>881</v>
      </c>
      <c r="I52" s="3">
        <v>32</v>
      </c>
      <c r="L52" s="1">
        <v>21</v>
      </c>
      <c r="M52" s="1">
        <v>16</v>
      </c>
      <c r="N52" s="1">
        <v>1</v>
      </c>
      <c r="P52" s="1">
        <v>34</v>
      </c>
      <c r="Q52" s="1">
        <v>12</v>
      </c>
      <c r="R52" s="1">
        <v>26</v>
      </c>
      <c r="S52" s="1">
        <v>270</v>
      </c>
      <c r="T52" s="1">
        <v>45</v>
      </c>
      <c r="U52" s="1">
        <v>425</v>
      </c>
      <c r="V52" s="1">
        <v>837</v>
      </c>
      <c r="W52" s="1">
        <v>440</v>
      </c>
      <c r="X52" s="1">
        <v>17</v>
      </c>
      <c r="Y52" s="2">
        <v>0.52568698000000003</v>
      </c>
      <c r="Z52" s="1">
        <v>837</v>
      </c>
      <c r="AA52" s="1">
        <v>499</v>
      </c>
      <c r="AB52" s="1">
        <v>25</v>
      </c>
      <c r="AC52" s="2">
        <v>0.59617682000000005</v>
      </c>
      <c r="AD52" s="1">
        <v>881</v>
      </c>
      <c r="AE52" s="1">
        <v>431</v>
      </c>
      <c r="AF52" s="2">
        <v>0.48921680000000001</v>
      </c>
      <c r="AG52" s="1">
        <f t="shared" si="0"/>
        <v>32</v>
      </c>
      <c r="AH52" s="1">
        <v>806</v>
      </c>
      <c r="AI52" s="1">
        <v>492</v>
      </c>
      <c r="AJ52" s="1">
        <v>13</v>
      </c>
      <c r="AK52" s="2">
        <v>0.61042183999999999</v>
      </c>
      <c r="AL52" s="1">
        <v>806</v>
      </c>
      <c r="AM52" s="1">
        <v>551</v>
      </c>
      <c r="AN52" s="1">
        <v>18</v>
      </c>
      <c r="AO52" s="2">
        <v>0.68362283000000001</v>
      </c>
      <c r="AP52" s="1">
        <v>800</v>
      </c>
      <c r="AQ52" s="1">
        <v>352</v>
      </c>
      <c r="AR52" s="2">
        <v>0.44</v>
      </c>
      <c r="AS52" s="1">
        <v>800</v>
      </c>
      <c r="AT52" s="1">
        <v>365</v>
      </c>
      <c r="AU52" s="2">
        <v>0.45624999999999999</v>
      </c>
      <c r="AV52" s="1">
        <v>801</v>
      </c>
      <c r="AW52" s="1">
        <v>424</v>
      </c>
      <c r="AX52" s="2">
        <v>0.52933832999999997</v>
      </c>
      <c r="AY52" s="1">
        <v>801</v>
      </c>
      <c r="AZ52" s="1">
        <v>374</v>
      </c>
      <c r="BA52" s="2">
        <v>0.46691634999999998</v>
      </c>
      <c r="BB52" s="1">
        <v>801</v>
      </c>
      <c r="BC52" s="1">
        <v>642</v>
      </c>
      <c r="BD52" s="2">
        <v>0.80149813000000003</v>
      </c>
      <c r="BE52" s="1">
        <v>801</v>
      </c>
      <c r="BF52" s="1">
        <v>562</v>
      </c>
      <c r="BG52" s="2">
        <v>0.70162296999999996</v>
      </c>
      <c r="BH52" s="1">
        <v>830</v>
      </c>
      <c r="BI52" s="1">
        <v>427</v>
      </c>
      <c r="BJ52" s="2">
        <v>0.51445783</v>
      </c>
      <c r="BK52" s="1">
        <v>41</v>
      </c>
      <c r="BL52" s="1">
        <v>1</v>
      </c>
      <c r="BN52" s="1">
        <v>69</v>
      </c>
      <c r="BO52" s="1">
        <v>22</v>
      </c>
      <c r="BP52" s="1">
        <v>158</v>
      </c>
      <c r="BQ52" s="1">
        <v>188</v>
      </c>
      <c r="BR52" s="1">
        <v>479</v>
      </c>
      <c r="BT52" s="1">
        <v>310</v>
      </c>
      <c r="BU52" s="1">
        <v>226</v>
      </c>
      <c r="BW52" s="1">
        <v>536</v>
      </c>
      <c r="BX52" s="1">
        <v>19</v>
      </c>
      <c r="BZ52" s="1">
        <v>44</v>
      </c>
      <c r="CA52" s="1">
        <v>0</v>
      </c>
      <c r="CB52" s="1">
        <v>61</v>
      </c>
      <c r="CC52" s="1">
        <v>43</v>
      </c>
      <c r="CD52" s="1">
        <v>117</v>
      </c>
      <c r="CE52" s="1">
        <v>144</v>
      </c>
      <c r="CF52" s="1">
        <v>428</v>
      </c>
      <c r="CG52" s="1">
        <v>46</v>
      </c>
      <c r="CH52" s="1">
        <v>157</v>
      </c>
      <c r="CI52" s="1">
        <v>280</v>
      </c>
      <c r="CJ52" s="1">
        <v>483</v>
      </c>
      <c r="CK52" s="1">
        <v>11</v>
      </c>
      <c r="CL52" s="1">
        <v>2</v>
      </c>
      <c r="CM52" s="1">
        <v>5</v>
      </c>
      <c r="CN52" s="1">
        <v>26</v>
      </c>
      <c r="CO52" s="1">
        <v>57</v>
      </c>
      <c r="CP52" s="1">
        <v>54</v>
      </c>
      <c r="CQ52" s="1">
        <v>15</v>
      </c>
      <c r="CT52" s="1">
        <v>60</v>
      </c>
      <c r="CU52" s="1">
        <v>114</v>
      </c>
      <c r="CW52" s="1">
        <v>344</v>
      </c>
      <c r="CY52" s="1">
        <v>81</v>
      </c>
      <c r="DB52" s="1">
        <v>255</v>
      </c>
      <c r="DC52" s="1">
        <v>336</v>
      </c>
      <c r="DE52" s="1">
        <v>11</v>
      </c>
      <c r="DF52" s="1">
        <v>1</v>
      </c>
      <c r="DG52" s="1">
        <v>0</v>
      </c>
      <c r="DH52" s="1">
        <v>7</v>
      </c>
      <c r="DI52" s="1">
        <v>4</v>
      </c>
      <c r="DJ52" s="1">
        <v>1</v>
      </c>
      <c r="DK52" s="1">
        <v>2</v>
      </c>
      <c r="DL52" s="1">
        <v>175</v>
      </c>
      <c r="DM52" s="1">
        <v>27</v>
      </c>
      <c r="DN52" s="1">
        <v>38</v>
      </c>
      <c r="DQ52" s="1">
        <v>0</v>
      </c>
      <c r="DR52" s="1">
        <v>85</v>
      </c>
      <c r="DS52" s="1">
        <v>66</v>
      </c>
      <c r="DU52" s="1">
        <v>417</v>
      </c>
      <c r="DV52" s="1">
        <v>219</v>
      </c>
      <c r="DZ52" s="1">
        <v>130</v>
      </c>
      <c r="EA52" s="1">
        <v>349</v>
      </c>
      <c r="EB52" s="1">
        <v>3</v>
      </c>
      <c r="EC52" s="1">
        <v>6</v>
      </c>
      <c r="ED52" s="1">
        <v>2</v>
      </c>
      <c r="EE52" s="1">
        <v>6</v>
      </c>
      <c r="EF52" s="1">
        <v>96</v>
      </c>
      <c r="EG52" s="1">
        <v>69</v>
      </c>
      <c r="EH52" s="1">
        <v>6</v>
      </c>
      <c r="EI52" s="1">
        <v>48</v>
      </c>
      <c r="EJ52" s="1">
        <v>266</v>
      </c>
      <c r="EK52" s="1">
        <v>126</v>
      </c>
      <c r="EL52" s="1">
        <v>5</v>
      </c>
      <c r="EM52" s="1">
        <v>633</v>
      </c>
      <c r="EN52" s="1">
        <v>78</v>
      </c>
      <c r="EO52" s="1">
        <v>417</v>
      </c>
      <c r="EP52" s="1">
        <v>495</v>
      </c>
      <c r="EQ52" s="1">
        <v>0</v>
      </c>
      <c r="ER52" s="1">
        <v>0</v>
      </c>
      <c r="ES52" s="1">
        <v>3</v>
      </c>
      <c r="ET52" s="1">
        <v>71</v>
      </c>
      <c r="EU52" s="1">
        <v>1</v>
      </c>
      <c r="EV52" s="1">
        <v>38</v>
      </c>
      <c r="EW52" s="1">
        <v>28</v>
      </c>
      <c r="EX52" s="1">
        <v>1</v>
      </c>
      <c r="EY52" s="1">
        <v>5</v>
      </c>
      <c r="EZ52" s="1">
        <v>28</v>
      </c>
      <c r="FA52" s="1">
        <v>1</v>
      </c>
      <c r="FB52" s="1">
        <v>0</v>
      </c>
      <c r="FC52" s="1">
        <v>0</v>
      </c>
      <c r="FD52" s="1">
        <v>0</v>
      </c>
      <c r="FE52" s="1">
        <v>0</v>
      </c>
      <c r="FF52" s="1">
        <v>0</v>
      </c>
      <c r="FG52" s="1">
        <v>0</v>
      </c>
      <c r="FH52" s="1">
        <v>6</v>
      </c>
      <c r="FI52" s="1">
        <v>1</v>
      </c>
      <c r="FJ52" s="1">
        <v>37</v>
      </c>
      <c r="FK52" s="1">
        <v>22</v>
      </c>
      <c r="FL52" s="1">
        <v>0</v>
      </c>
      <c r="FM52" s="1">
        <v>109</v>
      </c>
      <c r="FN52" s="1">
        <v>2</v>
      </c>
      <c r="FO52" s="1">
        <v>1</v>
      </c>
      <c r="FP52" s="1">
        <v>63</v>
      </c>
      <c r="FQ52" s="1">
        <v>1</v>
      </c>
      <c r="FR52" s="1">
        <f>SUM(Tableau17[[#This Row],[2019-T1-ALEXANDRE Audric]:[2019-T1-MARIE Florie]])</f>
        <v>418</v>
      </c>
      <c r="FS52" s="1">
        <v>22</v>
      </c>
      <c r="FT52" s="1">
        <v>200</v>
      </c>
      <c r="FU52" s="1">
        <v>0</v>
      </c>
      <c r="FV52" s="1">
        <v>257</v>
      </c>
      <c r="FW52" s="1">
        <v>0</v>
      </c>
      <c r="FX52" s="1">
        <v>479</v>
      </c>
      <c r="FY52" s="1">
        <v>0</v>
      </c>
      <c r="FZ52" s="1">
        <v>226</v>
      </c>
      <c r="GA52" s="1">
        <v>0</v>
      </c>
      <c r="GB52" s="1">
        <v>310</v>
      </c>
      <c r="GC52" s="1">
        <v>0</v>
      </c>
      <c r="GD52" s="1">
        <v>536</v>
      </c>
      <c r="GE52" s="1">
        <v>43</v>
      </c>
      <c r="GF52" s="1">
        <v>117</v>
      </c>
      <c r="GG52" s="1">
        <v>19</v>
      </c>
      <c r="GH52" s="1">
        <v>249</v>
      </c>
      <c r="GI52" s="1">
        <v>0</v>
      </c>
      <c r="GJ52" s="1">
        <v>428</v>
      </c>
      <c r="GK52" s="1">
        <v>46</v>
      </c>
      <c r="GL52" s="1">
        <v>157</v>
      </c>
      <c r="GM52" s="1">
        <v>0</v>
      </c>
      <c r="GN52" s="1">
        <v>280</v>
      </c>
      <c r="GO52" s="1">
        <v>0</v>
      </c>
      <c r="GP52" s="1">
        <v>483</v>
      </c>
      <c r="GQ52" s="1">
        <v>56</v>
      </c>
      <c r="GR52" s="1">
        <v>65</v>
      </c>
      <c r="GS52" s="1">
        <v>15</v>
      </c>
      <c r="GT52" s="1">
        <v>197</v>
      </c>
      <c r="GU52" s="1">
        <v>11</v>
      </c>
      <c r="GV52" s="1">
        <v>344</v>
      </c>
      <c r="GW52" s="1">
        <v>81</v>
      </c>
      <c r="GX52" s="1">
        <v>0</v>
      </c>
      <c r="GY52" s="1">
        <v>0</v>
      </c>
      <c r="GZ52" s="1">
        <v>255</v>
      </c>
      <c r="HA52" s="1">
        <v>0</v>
      </c>
      <c r="HB52" s="1">
        <v>336</v>
      </c>
      <c r="HC52" s="1">
        <v>62</v>
      </c>
      <c r="HD52" s="1">
        <v>96</v>
      </c>
      <c r="HE52" s="1">
        <v>126</v>
      </c>
      <c r="HF52" s="1">
        <v>343</v>
      </c>
      <c r="HG52" s="1">
        <v>6</v>
      </c>
      <c r="HH52" s="1">
        <v>633</v>
      </c>
      <c r="HI52" s="1">
        <v>78</v>
      </c>
      <c r="HJ52" s="1">
        <v>0</v>
      </c>
      <c r="HK52" s="1">
        <v>417</v>
      </c>
      <c r="HL52" s="1">
        <v>0</v>
      </c>
      <c r="HM52" s="1">
        <v>0</v>
      </c>
      <c r="HN52" s="1">
        <v>495</v>
      </c>
      <c r="HO52" s="1">
        <v>47</v>
      </c>
      <c r="HP52" s="1">
        <v>30</v>
      </c>
      <c r="HQ52" s="1">
        <v>63</v>
      </c>
      <c r="HR52" s="1">
        <v>267</v>
      </c>
      <c r="HS52" s="1">
        <v>14</v>
      </c>
      <c r="HT52" s="1">
        <v>421</v>
      </c>
      <c r="HU52" s="1">
        <v>27</v>
      </c>
      <c r="HV52" s="1">
        <v>55</v>
      </c>
      <c r="HW52" s="1">
        <v>12</v>
      </c>
      <c r="HX52" s="1">
        <v>331</v>
      </c>
      <c r="HY52" s="1">
        <v>0</v>
      </c>
      <c r="HZ52" s="1">
        <v>425</v>
      </c>
      <c r="IA52" s="1">
        <v>29</v>
      </c>
      <c r="IB52" s="1">
        <v>38</v>
      </c>
      <c r="IC52" s="1">
        <v>85</v>
      </c>
      <c r="ID52" s="1">
        <v>254</v>
      </c>
      <c r="IE52" s="1">
        <v>11</v>
      </c>
      <c r="IF52" s="1">
        <v>417</v>
      </c>
      <c r="IG52" s="1">
        <v>0</v>
      </c>
      <c r="IH52" s="1">
        <v>0</v>
      </c>
      <c r="II52" s="1">
        <v>130</v>
      </c>
      <c r="IJ52" s="1">
        <v>219</v>
      </c>
      <c r="IK52" s="1">
        <v>0</v>
      </c>
      <c r="IL52" s="1">
        <v>349</v>
      </c>
      <c r="IM52" s="26">
        <f>IFERROR(Tableau17[[#This Row],[LDIV]]/Tableau17[[#This Row],[Total général]],"")</f>
        <v>0</v>
      </c>
      <c r="IN52" s="26">
        <f>IFERROR(Tableau17[[#This Row],[LDVC]]/Tableau17[[#This Row],[Total général]],"")</f>
        <v>0</v>
      </c>
      <c r="IO52" s="26">
        <f>IFERROR(Tableau17[[#This Row],[LDVD]]/Tableau17[[#This Row],[Total général]],"")</f>
        <v>4.9411764705882349E-2</v>
      </c>
      <c r="IP52" s="26">
        <f>IFERROR(Tableau17[[#This Row],[LDVG]]/Tableau17[[#This Row],[Total général]],"")</f>
        <v>3.7647058823529408E-2</v>
      </c>
      <c r="IQ52" s="26">
        <f>IFERROR(Tableau17[[#This Row],[LEXD]]/Tableau17[[#This Row],[Total général]],"")</f>
        <v>2.352941176470588E-3</v>
      </c>
      <c r="IR52" s="26">
        <f>IFERROR(Tableau17[[#This Row],[LEXG]]/Tableau17[[#This Row],[Total général]],"")</f>
        <v>0</v>
      </c>
      <c r="IS52" s="26">
        <f>IFERROR(Tableau17[[#This Row],[LLR]]/Tableau17[[#This Row],[Total général]],"")</f>
        <v>0.08</v>
      </c>
      <c r="IT52" s="26">
        <f>IFERROR(Tableau17[[#This Row],[LREM]]/Tableau17[[#This Row],[Total général]],"")</f>
        <v>2.823529411764706E-2</v>
      </c>
      <c r="IU52" s="26">
        <f>IFERROR(Tableau17[[#This Row],[LRN]]/Tableau17[[#This Row],[Total général]],"")</f>
        <v>6.1176470588235297E-2</v>
      </c>
      <c r="IV52" s="26">
        <f>IFERROR(Tableau17[[#This Row],[LUG]]/Tableau17[[#This Row],[Total général]],"")</f>
        <v>0.63529411764705879</v>
      </c>
      <c r="IW52" s="26">
        <f>IFERROR(Tableau17[[#This Row],[LVEC]]/Tableau17[[#This Row],[Total général]],"")</f>
        <v>0.10588235294117647</v>
      </c>
      <c r="IX52" s="26">
        <f>IFERROR(Tableau17[[#This Row],[2008-T1-LCMD]]/Tableau17[[#This Row],[2008-T1-TOTAL]],"")</f>
        <v>8.5594989561586635E-2</v>
      </c>
      <c r="IY52" s="26">
        <f>IFERROR(Tableau17[[#This Row],[2008-T1-LDVD]]/Tableau17[[#This Row],[2008-T1-TOTAL]],"")</f>
        <v>2.0876826722338203E-3</v>
      </c>
      <c r="IZ52" s="26">
        <f>IFERROR(Tableau17[[#This Row],[2008-T1-LEXD]]/Tableau17[[#This Row],[2008-T1-TOTAL]],"")</f>
        <v>0</v>
      </c>
      <c r="JA52" s="26">
        <f>IFERROR(Tableau17[[#This Row],[2008-T1-LEXG]]/Tableau17[[#This Row],[2008-T1-TOTAL]],"")</f>
        <v>0.1440501043841336</v>
      </c>
      <c r="JB52" s="26">
        <f>IFERROR(Tableau17[[#This Row],[2008-T1-LFN]]/Tableau17[[#This Row],[2008-T1-TOTAL]],"")</f>
        <v>4.5929018789144051E-2</v>
      </c>
      <c r="JC52" s="26">
        <f>IFERROR(Tableau17[[#This Row],[2008-T1-LMAJ]]/Tableau17[[#This Row],[2008-T1-TOTAL]],"")</f>
        <v>0.3298538622129436</v>
      </c>
      <c r="JD52" s="26">
        <f>IFERROR(Tableau17[[#This Row],[2008-T1-LUG]]/Tableau17[[#This Row],[2008-T1-TOTAL]],"")</f>
        <v>0.39248434237995827</v>
      </c>
      <c r="JE52" s="26">
        <f>IFERROR(Tableau17[[#This Row],[2008-T2-LFN]]/Tableau17[[#This Row],[2008-T2-TOTAL]],"")</f>
        <v>0</v>
      </c>
      <c r="JF52" s="26">
        <f>IFERROR(Tableau17[[#This Row],[2008-T2-LGC]]/Tableau17[[#This Row],[2008-T2-TOTAL]],"")</f>
        <v>0.57835820895522383</v>
      </c>
      <c r="JG52" s="26">
        <f>IFERROR(Tableau17[[#This Row],[2008-T2-LMAJ]]/Tableau17[[#This Row],[2008-T2-TOTAL]],"")</f>
        <v>0.42164179104477612</v>
      </c>
      <c r="JH52" s="26">
        <f>IFERROR(Tableau17[[#This Row],[2008-T2-LUG]]/Tableau17[[#This Row],[2008-T2-TOTAL]],"")</f>
        <v>0</v>
      </c>
      <c r="JI52" s="26">
        <f>IFERROR(Tableau17[[#This Row],[2014-T1-LDIV]]/Tableau17[[#This Row],[2014-T1-TOTAL]],"")</f>
        <v>4.4392523364485979E-2</v>
      </c>
      <c r="JJ52" s="26">
        <f>IFERROR(Tableau17[[#This Row],[2014-T1-LDVD]]/Tableau17[[#This Row],[2014-T1-TOTAL]],"")</f>
        <v>0</v>
      </c>
      <c r="JK52" s="26">
        <f>IFERROR(Tableau17[[#This Row],[2014-T1-LDVG]]/Tableau17[[#This Row],[2014-T1-TOTAL]],"")</f>
        <v>0.10280373831775701</v>
      </c>
      <c r="JL52" s="26">
        <f>IFERROR(Tableau17[[#This Row],[2014-T1-LEXG]]/Tableau17[[#This Row],[2014-T1-TOTAL]],"")</f>
        <v>0</v>
      </c>
      <c r="JM52" s="26">
        <f>IFERROR(Tableau17[[#This Row],[2014-T1-LFG]]/Tableau17[[#This Row],[2014-T1-TOTAL]],"")</f>
        <v>0.1425233644859813</v>
      </c>
      <c r="JN52" s="26">
        <f>IFERROR(Tableau17[[#This Row],[2014-T1-LFN]]/Tableau17[[#This Row],[2014-T1-TOTAL]],"")</f>
        <v>0.10046728971962617</v>
      </c>
      <c r="JO52" s="26">
        <f>IFERROR(Tableau17[[#This Row],[2014-T1-LUD]]/Tableau17[[#This Row],[2014-T1-TOTAL]],"")</f>
        <v>0.27336448598130841</v>
      </c>
      <c r="JP52" s="26">
        <f>IFERROR(Tableau17[[#This Row],[2014-T1-LUG]]/Tableau17[[#This Row],[2014-T1-TOTAL]],"")</f>
        <v>0.3364485981308411</v>
      </c>
      <c r="JQ52" s="26">
        <f>IFERROR(Tableau17[[#This Row],[2014-T2-LFN]]/Tableau17[[#This Row],[2014-T2-TOTAL]],"")</f>
        <v>9.5238095238095233E-2</v>
      </c>
      <c r="JR52" s="26">
        <f>IFERROR(Tableau17[[#This Row],[2014-T2-LUD]]/Tableau17[[#This Row],[2014-T2-TOTAL]],"")</f>
        <v>0.32505175983436851</v>
      </c>
      <c r="JS52" s="26">
        <f>IFERROR(Tableau17[[#This Row],[2014-T2-LUG]]/Tableau17[[#This Row],[2014-T2-TOTAL]],"")</f>
        <v>0.57971014492753625</v>
      </c>
      <c r="JT52" s="26">
        <f>IFERROR(Tableau17[[#This Row],[2015-T1-BC-DIV]]/Tableau17[[#This Row],[2015-T1-TOTAL]],"")</f>
        <v>3.1976744186046513E-2</v>
      </c>
      <c r="JU52" s="26">
        <f>IFERROR(Tableau17[[#This Row],[2015-T1-BC-DLF]]/Tableau17[[#This Row],[2015-T1-TOTAL]],"")</f>
        <v>5.8139534883720929E-3</v>
      </c>
      <c r="JV52" s="26">
        <f>IFERROR(Tableau17[[#This Row],[2015-T1-BC-DVD]]/Tableau17[[#This Row],[2015-T1-TOTAL]],"")</f>
        <v>1.4534883720930232E-2</v>
      </c>
      <c r="JW52" s="26">
        <f>IFERROR(Tableau17[[#This Row],[2015-T1-BC-DVG]]/Tableau17[[#This Row],[2015-T1-TOTAL]],"")</f>
        <v>7.5581395348837205E-2</v>
      </c>
      <c r="JX52" s="26">
        <f>IFERROR(Tableau17[[#This Row],[2015-T1-BC-FG]]/Tableau17[[#This Row],[2015-T1-TOTAL]],"")</f>
        <v>0.16569767441860464</v>
      </c>
      <c r="JY52" s="26">
        <f>IFERROR(Tableau17[[#This Row],[2015-T1-BC-FN]]/Tableau17[[#This Row],[2015-T1-TOTAL]],"")</f>
        <v>0.15697674418604651</v>
      </c>
      <c r="JZ52" s="26">
        <f>IFERROR(Tableau17[[#This Row],[2015-T1-BC-MDM]]/Tableau17[[#This Row],[2015-T1-TOTAL]],"")</f>
        <v>4.3604651162790699E-2</v>
      </c>
      <c r="KA52" s="26">
        <f>IFERROR(Tableau17[[#This Row],[2015-T1-BC-RDG]]/Tableau17[[#This Row],[2015-T1-TOTAL]],"")</f>
        <v>0</v>
      </c>
      <c r="KB52" s="26">
        <f>IFERROR(Tableau17[[#This Row],[2015-T1-BC-SOC]]/Tableau17[[#This Row],[2015-T1-TOTAL]],"")</f>
        <v>0</v>
      </c>
      <c r="KC52" s="26">
        <f>IFERROR(Tableau17[[#This Row],[2015-T1-BC-UD]]/Tableau17[[#This Row],[2015-T1-TOTAL]],"")</f>
        <v>0.1744186046511628</v>
      </c>
      <c r="KD52" s="26">
        <f>IFERROR(Tableau17[[#This Row],[2015-T1-BC-UG]]/Tableau17[[#This Row],[2015-T1-TOTAL]],"")</f>
        <v>0.33139534883720928</v>
      </c>
      <c r="KE52" s="26">
        <f>IFERROR(Tableau17[[#This Row],[2015-T1-BC-VEC]]/Tableau17[[#This Row],[2015-T1-TOTAL]],"")</f>
        <v>0</v>
      </c>
      <c r="KF52" s="26">
        <f>IFERROR(Tableau17[[#This Row],[2015-T2-BC-DVG]]/Tableau17[[#This Row],[2015-T2-TOTAL]],"")</f>
        <v>0</v>
      </c>
      <c r="KG52" s="26">
        <f>IFERROR(Tableau17[[#This Row],[2015-T2-BC-FN]]/Tableau17[[#This Row],[2015-T2-TOTAL]],"")</f>
        <v>0.24107142857142858</v>
      </c>
      <c r="KH52" s="26">
        <f>IFERROR(Tableau17[[#This Row],[2015-T2-BC-SOC]]/Tableau17[[#This Row],[2015-T2-TOTAL]],"")</f>
        <v>0</v>
      </c>
      <c r="KI52" s="26">
        <f>IFERROR(Tableau17[[#This Row],[2015-T2-BC-UD]]/Tableau17[[#This Row],[2015-T2-TOTAL]],"")</f>
        <v>0</v>
      </c>
      <c r="KJ52" s="26">
        <f>IFERROR(Tableau17[[#This Row],[2015-T2-BC-UG]]/Tableau17[[#This Row],[2015-T2-TOTAL]],"")</f>
        <v>0.7589285714285714</v>
      </c>
      <c r="KK52" s="26">
        <f>IFERROR(Tableau17[[#This Row],[2017 (L)-T1-COM]]/Tableau17[[#This Row],[2017 (L)-T1-TOTAL]],"")</f>
        <v>0</v>
      </c>
      <c r="KL52" s="26">
        <f>IFERROR(Tableau17[[#This Row],[2017 (L)-T1-DIV]]/Tableau17[[#This Row],[2017 (L)-T1-TOTAL]],"")</f>
        <v>2.6378896882494004E-2</v>
      </c>
      <c r="KM52" s="26">
        <f>IFERROR(Tableau17[[#This Row],[2017 (L)-T1-DLF]]/Tableau17[[#This Row],[2017 (L)-T1-TOTAL]],"")</f>
        <v>2.3980815347721821E-3</v>
      </c>
      <c r="KN52" s="26">
        <f>IFERROR(Tableau17[[#This Row],[2017 (L)-T1-DVD]]/Tableau17[[#This Row],[2017 (L)-T1-TOTAL]],"")</f>
        <v>0</v>
      </c>
      <c r="KO52" s="26">
        <f>IFERROR(Tableau17[[#This Row],[2017 (L)-T1-DVG]]/Tableau17[[#This Row],[2017 (L)-T1-TOTAL]],"")</f>
        <v>1.6786570743405275E-2</v>
      </c>
      <c r="KP52" s="26">
        <f>IFERROR(Tableau17[[#This Row],[2017 (L)-T1-ECO]]/Tableau17[[#This Row],[2017 (L)-T1-TOTAL]],"")</f>
        <v>9.5923261390887284E-3</v>
      </c>
      <c r="KQ52" s="26">
        <f>IFERROR(Tableau17[[#This Row],[2017 (L)-T1-EXD]]/Tableau17[[#This Row],[2017 (L)-T1-TOTAL]],"")</f>
        <v>2.3980815347721821E-3</v>
      </c>
      <c r="KR52" s="26">
        <f>IFERROR(Tableau17[[#This Row],[2017 (L)-T1-EXG]]/Tableau17[[#This Row],[2017 (L)-T1-TOTAL]],"")</f>
        <v>4.7961630695443642E-3</v>
      </c>
      <c r="KS52" s="26">
        <f>IFERROR(Tableau17[[#This Row],[2017 (L)-T1-FI]]/Tableau17[[#This Row],[2017 (L)-T1-TOTAL]],"")</f>
        <v>0.41966426858513189</v>
      </c>
      <c r="KT52" s="26">
        <f>IFERROR(Tableau17[[#This Row],[2017 (L)-T1-FN]]/Tableau17[[#This Row],[2017 (L)-T1-TOTAL]],"")</f>
        <v>6.4748201438848921E-2</v>
      </c>
      <c r="KU52" s="26">
        <f>IFERROR(Tableau17[[#This Row],[2017 (L)-T1-LR]]/Tableau17[[#This Row],[2017 (L)-T1-TOTAL]],"")</f>
        <v>9.1127098321342928E-2</v>
      </c>
      <c r="KV52" s="26">
        <f>IFERROR(Tableau17[[#This Row],[2017 (L)-T1-MDM]]/Tableau17[[#This Row],[2017 (L)-T1-TOTAL]],"")</f>
        <v>0</v>
      </c>
      <c r="KW52" s="26">
        <f>IFERROR(Tableau17[[#This Row],[2017 (L)-T1-RDG]]/Tableau17[[#This Row],[2017 (L)-T1-TOTAL]],"")</f>
        <v>0</v>
      </c>
      <c r="KX52" s="26">
        <f>IFERROR(Tableau17[[#This Row],[2017 (L)-T1-REG]]/Tableau17[[#This Row],[2017 (L)-T1-TOTAL]],"")</f>
        <v>0</v>
      </c>
      <c r="KY52" s="26">
        <f>IFERROR(Tableau17[[#This Row],[2017 (L)-T1-REM]]/Tableau17[[#This Row],[2017 (L)-T1-TOTAL]],"")</f>
        <v>0.2038369304556355</v>
      </c>
      <c r="KZ52" s="26">
        <f>IFERROR(Tableau17[[#This Row],[2017 (L)-T1-SOC]]/Tableau17[[#This Row],[2017 (L)-T1-TOTAL]],"")</f>
        <v>0.15827338129496402</v>
      </c>
      <c r="LA52" s="26">
        <f>IFERROR(Tableau17[[#This Row],[2017 (L)-T1-UDI]]/Tableau17[[#This Row],[2017 (L)-T1-TOTAL]],"")</f>
        <v>0</v>
      </c>
      <c r="LB52" s="26">
        <f>IFERROR(Tableau17[[#This Row],[2017 (L)-T2-FI]]/Tableau17[[#This Row],[2017 (L)-T2-TOTAL]],"")</f>
        <v>0.6275071633237822</v>
      </c>
      <c r="LC52" s="26">
        <f>IFERROR(Tableau17[[#This Row],[2017 (L)-T2-FN]]/Tableau17[[#This Row],[2017 (L)-T2-TOTAL]],"")</f>
        <v>0</v>
      </c>
      <c r="LD52" s="26">
        <f>IFERROR(Tableau17[[#This Row],[2017 (L)-T2-LR]]/Tableau17[[#This Row],[2017 (L)-T2-TOTAL]],"")</f>
        <v>0</v>
      </c>
      <c r="LE52" s="26">
        <f>IFERROR(Tableau17[[#This Row],[2017 (L)-T2-MDM]]/Tableau17[[#This Row],[2017 (L)-T2-TOTAL]],"")</f>
        <v>0</v>
      </c>
      <c r="LF52" s="26">
        <f>IFERROR(Tableau17[[#This Row],[2017 (L)-T2-REM]]/Tableau17[[#This Row],[2017 (L)-T2-TOTAL]],"")</f>
        <v>0.37249283667621774</v>
      </c>
      <c r="LG52" s="26">
        <f>IFERROR(Tableau17[[#This Row],[2017-T1-ARTHAUD Nathalie]]/Tableau17[[#This Row],[2017-T1-TOTAL]],"")</f>
        <v>4.7393364928909956E-3</v>
      </c>
      <c r="LH52" s="26">
        <f>IFERROR(Tableau17[[#This Row],[2017-T1-ASSELINEAU Fran]]/Tableau17[[#This Row],[2017-T1-TOTAL]],"")</f>
        <v>9.4786729857819912E-3</v>
      </c>
      <c r="LI52" s="26">
        <f>IFERROR(Tableau17[[#This Row],[2017-T1-CHEMINADE Jacques]]/Tableau17[[#This Row],[2017-T1-TOTAL]],"")</f>
        <v>3.1595576619273301E-3</v>
      </c>
      <c r="LJ52" s="26">
        <f>IFERROR(Tableau17[[#This Row],[2017-T1-DUPONT-AIGNAN Nicolas]]/Tableau17[[#This Row],[2017-T1-TOTAL]],"")</f>
        <v>9.4786729857819912E-3</v>
      </c>
      <c r="LK52" s="26">
        <f>IFERROR(Tableau17[[#This Row],[2017-T1-FILLON Fran]]/Tableau17[[#This Row],[2017-T1-TOTAL]],"")</f>
        <v>0.15165876777251186</v>
      </c>
      <c r="LL52" s="26">
        <f>IFERROR(Tableau17[[#This Row],[2017-T1-HAMON Beno]]/Tableau17[[#This Row],[2017-T1-TOTAL]],"")</f>
        <v>0.10900473933649289</v>
      </c>
      <c r="LM52" s="26">
        <f>IFERROR(Tableau17[[#This Row],[2017-T1-LASSALLE Jean]]/Tableau17[[#This Row],[2017-T1-TOTAL]],"")</f>
        <v>9.4786729857819912E-3</v>
      </c>
      <c r="LN52" s="26">
        <f>IFERROR(Tableau17[[#This Row],[2017-T1-LE PEN Marine]]/Tableau17[[#This Row],[2017-T1-TOTAL]],"")</f>
        <v>7.582938388625593E-2</v>
      </c>
      <c r="LO52" s="26">
        <f>IFERROR(Tableau17[[#This Row],[2017-T1-M Jean-Luc]]/Tableau17[[#This Row],[2017-T1-TOTAL]],"")</f>
        <v>0.42022116903633494</v>
      </c>
      <c r="LP52" s="26">
        <f>IFERROR(Tableau17[[#This Row],[2017-T1-MACRON Emmanuel]]/Tableau17[[#This Row],[2017-T1-TOTAL]],"")</f>
        <v>0.1990521327014218</v>
      </c>
      <c r="LQ52" s="26">
        <f>IFERROR(Tableau17[[#This Row],[2017-T1-POUTOU Philippe]]/Tableau17[[#This Row],[2017-T1-TOTAL]],"")</f>
        <v>7.8988941548183249E-3</v>
      </c>
      <c r="LR52" s="26">
        <f>IFERROR(Tableau17[[#This Row],[2017-T2-LE PEN Marine]]/Tableau17[[#This Row],[2017-T2-TOTAL]],"")</f>
        <v>0.15757575757575756</v>
      </c>
      <c r="LS52" s="26">
        <f>IFERROR(Tableau17[[#This Row],[2017-T2-MACRON Emmanuel]]/Tableau17[[#This Row],[2017-T2-TOTAL]],"")</f>
        <v>0.84242424242424241</v>
      </c>
      <c r="LT52" s="26">
        <f>IFERROR(Tableau17[[#This Row],[2019-T1-ALEXANDRE Audric]]/Tableau17[[#This Row],[2019-T1-TOTAL]],"")</f>
        <v>0</v>
      </c>
      <c r="LU52" s="26">
        <f>IFERROR(Tableau17[[#This Row],[2019-T1-ARTHAUD Nathalie]]/Tableau17[[#This Row],[2019-T1-TOTAL]],"")</f>
        <v>0</v>
      </c>
      <c r="LV52" s="26">
        <f>IFERROR(Tableau17[[#This Row],[2019-T1-ASSELINEAU François]]/Tableau17[[#This Row],[2019-T1-TOTAL]],"")</f>
        <v>7.1770334928229667E-3</v>
      </c>
      <c r="LW52" s="26">
        <f>IFERROR(Tableau17[[#This Row],[2019-T1-AUBRY Manon]]/Tableau17[[#This Row],[2019-T1-TOTAL]],"")</f>
        <v>0.16985645933014354</v>
      </c>
      <c r="LX52" s="26">
        <f>IFERROR(Tableau17[[#This Row],[2019-T1-AZERGUI Nagib]]/Tableau17[[#This Row],[2019-T1-TOTAL]],"")</f>
        <v>2.3923444976076554E-3</v>
      </c>
      <c r="LY52" s="26">
        <f>IFERROR(Tableau17[[#This Row],[2019-T1-BARDELLA Jordan]]/Tableau17[[#This Row],[2019-T1-TOTAL]],"")</f>
        <v>9.0909090909090912E-2</v>
      </c>
      <c r="LZ52" s="26">
        <f>IFERROR(Tableau17[[#This Row],[2019-T1-BELLAMY François-Xavier]]/Tableau17[[#This Row],[2019-T1-TOTAL]],"")</f>
        <v>6.6985645933014357E-2</v>
      </c>
      <c r="MA52" s="26">
        <f>IFERROR(Tableau17[[#This Row],[2019-T1-BIDOU Olivier]]/Tableau17[[#This Row],[2019-T1-TOTAL]],"")</f>
        <v>2.3923444976076554E-3</v>
      </c>
      <c r="MB52" s="26">
        <f>IFERROR(Tableau17[[#This Row],[2019-T1-BOURG Dominique]]/Tableau17[[#This Row],[2019-T1-TOTAL]],"")</f>
        <v>1.1961722488038277E-2</v>
      </c>
      <c r="MC52" s="26">
        <f>IFERROR(Tableau17[[#This Row],[2019-T1-BROSSAT Ian]]/Tableau17[[#This Row],[2019-T1-TOTAL]],"")</f>
        <v>6.6985645933014357E-2</v>
      </c>
      <c r="MD52" s="26">
        <f>IFERROR(Tableau17[[#This Row],[2019-T1-CAILLAUD Sophie]]/Tableau17[[#This Row],[2019-T1-TOTAL]],"")</f>
        <v>2.3923444976076554E-3</v>
      </c>
      <c r="ME52" s="26">
        <f>IFERROR(Tableau17[[#This Row],[2019-T1-CAMUS Renaud]]/Tableau17[[#This Row],[2019-T1-TOTAL]],"")</f>
        <v>0</v>
      </c>
      <c r="MF52" s="26">
        <f>IFERROR(Tableau17[[#This Row],[2019-T1-CHALENÇON Christophe]]/Tableau17[[#This Row],[2019-T1-TOTAL]],"")</f>
        <v>0</v>
      </c>
      <c r="MG52" s="26">
        <f>IFERROR(Tableau17[[#This Row],[2019-T1-CORBET Cathy Denise Ginette]]/Tableau17[[#This Row],[2019-T1-TOTAL]],"")</f>
        <v>0</v>
      </c>
      <c r="MH52" s="26">
        <f>IFERROR(Tableau17[[#This Row],[2019-T1-DE PREVOISIN Robert]]/Tableau17[[#This Row],[2019-T1-TOTAL]],"")</f>
        <v>0</v>
      </c>
      <c r="MI52" s="26">
        <f>IFERROR(Tableau17[[#This Row],[2019-T1-DELFEL Thérèse]]/Tableau17[[#This Row],[2019-T1-TOTAL]],"")</f>
        <v>0</v>
      </c>
      <c r="MJ52" s="26">
        <f>IFERROR(Tableau17[[#This Row],[2019-T1-DIEUMEGARD Pierre]]/Tableau17[[#This Row],[2019-T1-TOTAL]],"")</f>
        <v>0</v>
      </c>
      <c r="MK52" s="26">
        <f>IFERROR(Tableau17[[#This Row],[2019-T1-DUPONT-AIGNAN Nicolas]]/Tableau17[[#This Row],[2019-T1-TOTAL]],"")</f>
        <v>1.4354066985645933E-2</v>
      </c>
      <c r="ML52" s="26">
        <f>IFERROR(Tableau17[[#This Row],[2019-T1-GERNIGON Yves]]/Tableau17[[#This Row],[2019-T1-TOTAL]],"")</f>
        <v>2.3923444976076554E-3</v>
      </c>
      <c r="MM52" s="26">
        <f>IFERROR(Tableau17[[#This Row],[2019-T1-GLUCKSMANN Raphaël]]/Tableau17[[#This Row],[2019-T1-TOTAL]],"")</f>
        <v>8.8516746411483258E-2</v>
      </c>
      <c r="MN52" s="26">
        <f>IFERROR(Tableau17[[#This Row],[2019-T1-HAMON Benoît]]/Tableau17[[#This Row],[2019-T1-TOTAL]],"")</f>
        <v>5.2631578947368418E-2</v>
      </c>
      <c r="MO52" s="26">
        <f>IFERROR(Tableau17[[#This Row],[2019-T1-HELGEN Gilles]]/Tableau17[[#This Row],[2019-T1-TOTAL]],"")</f>
        <v>0</v>
      </c>
      <c r="MP52" s="26">
        <f>IFERROR(Tableau17[[#This Row],[2019-T1-JADOT Yannick]]/Tableau17[[#This Row],[2019-T1-TOTAL]],"")</f>
        <v>0.26076555023923442</v>
      </c>
      <c r="MQ52" s="26">
        <f>IFERROR(Tableau17[[#This Row],[2019-T1-LAGARDE Jean-Christophe]]/Tableau17[[#This Row],[2019-T1-TOTAL]],"")</f>
        <v>4.7846889952153108E-3</v>
      </c>
      <c r="MR52" s="26">
        <f>IFERROR(Tableau17[[#This Row],[2019-T1-LALANNE Francis]]/Tableau17[[#This Row],[2019-T1-TOTAL]],"")</f>
        <v>2.3923444976076554E-3</v>
      </c>
      <c r="MS52" s="26">
        <f>IFERROR(Tableau17[[#This Row],[2019-T1-LOISEAU Nathalie]]/Tableau17[[#This Row],[2019-T1-TOTAL]],"")</f>
        <v>0.15071770334928231</v>
      </c>
      <c r="MT52" s="26">
        <f>IFERROR(Tableau17[[#This Row],[2019-T1-MARIE Florie]]/Tableau17[[#This Row],[2019-T1-TOTAL]],"")</f>
        <v>2.3923444976076554E-3</v>
      </c>
      <c r="MU52" s="26">
        <f>IFERROR(Tableau17[[#This Row],[2008-T1-MACROEXTRDROITE]]/Tableau17[[#This Row],[2008-T1-MACROTOTALE]],"")</f>
        <v>4.5929018789144051E-2</v>
      </c>
      <c r="MV52" s="26">
        <f>IFERROR(Tableau17[[#This Row],[2008-T1-MACRODROITE]]/Tableau17[[#This Row],[2008-T1-MACROTOTALE]],"")</f>
        <v>0.41753653444676408</v>
      </c>
      <c r="MW52" s="26">
        <f>IFERROR(Tableau17[[#This Row],[2008-T1-MACROCENTRE]]/Tableau17[[#This Row],[2008-T1-MACROTOTALE]],"")</f>
        <v>0</v>
      </c>
      <c r="MX52" s="26">
        <f>IFERROR(Tableau17[[#This Row],[2008-T1-MACROGAUCHE]]/Tableau17[[#This Row],[2008-T1-MACROTOTALE]],"")</f>
        <v>0.5365344467640919</v>
      </c>
      <c r="MY52" s="26">
        <f>IFERROR(Tableau17[[#This Row],[2008-T1-MACROAUTRE]]/Tableau17[[#This Row],[2008-T1-MACROTOTALE]],"")</f>
        <v>0</v>
      </c>
      <c r="MZ52" s="26">
        <f>IFERROR(Tableau17[[#This Row],[2008-T2-MACROEXTRDROITE]]/Tableau17[[#This Row],[2008-T2-MACROTOTALE]],"")</f>
        <v>0</v>
      </c>
      <c r="NA52" s="26">
        <f>IFERROR(Tableau17[[#This Row],[2008-T2-MACRODROITE]]/Tableau17[[#This Row],[2008-T2-MACROTOTALE]],"")</f>
        <v>0.42164179104477612</v>
      </c>
      <c r="NB52" s="26">
        <f>IFERROR(Tableau17[[#This Row],[2008-T2-MACROCENTRE]]/Tableau17[[#This Row],[2008-T2-MACROTOTALE]],"")</f>
        <v>0</v>
      </c>
      <c r="NC52" s="26">
        <f>IFERROR(Tableau17[[#This Row],[2008-T2-MACROGAUCHE]]/Tableau17[[#This Row],[2008-T2-MACROTOTALE]],"")</f>
        <v>0.57835820895522383</v>
      </c>
      <c r="ND52" s="26">
        <f>IFERROR(Tableau17[[#This Row],[2008-T2-MACROAUTRE]]/Tableau17[[#This Row],[2008-T2-MACROTOTALE]],"")</f>
        <v>0</v>
      </c>
      <c r="NE52" s="26">
        <f>IFERROR(Tableau17[[#This Row],[2014-T1-MACROEXTRDROITE]]/Tableau17[[#This Row],[2014-T1-MACROTOTALE]],"")</f>
        <v>0.10046728971962617</v>
      </c>
      <c r="NF52" s="26">
        <f>IFERROR(Tableau17[[#This Row],[2014-T1-MACRODROITE]]/Tableau17[[#This Row],[2014-T1-MACROTOTALE]],"")</f>
        <v>0.27336448598130841</v>
      </c>
      <c r="NG52" s="26">
        <f>IFERROR(Tableau17[[#This Row],[2014-T1-MACROCENTRE]]/Tableau17[[#This Row],[2014-T1-MACROTOTALE]],"")</f>
        <v>4.4392523364485979E-2</v>
      </c>
      <c r="NH52" s="26">
        <f>IFERROR(Tableau17[[#This Row],[2014-T1-MACROGAUCHE]]/Tableau17[[#This Row],[2014-T1-MACROTOTALE]],"")</f>
        <v>0.58177570093457942</v>
      </c>
      <c r="NI52" s="26">
        <f>IFERROR(Tableau17[[#This Row],[2014-T1-MACROAUTRE]]/Tableau17[[#This Row],[2014-T1-MACROTOTALE]],"")</f>
        <v>0</v>
      </c>
      <c r="NJ52" s="26">
        <f>IFERROR(Tableau17[[#This Row],[2014-T2-MACROEXTRDROITE]]/Tableau17[[#This Row],[2014-T2-MACROTOTALE]],"")</f>
        <v>9.5238095238095233E-2</v>
      </c>
      <c r="NK52" s="26">
        <f>IFERROR(Tableau17[[#This Row],[2014-T2-MACRODROITE]]/Tableau17[[#This Row],[2014-T2-MACROTOTALE]],"")</f>
        <v>0.32505175983436851</v>
      </c>
      <c r="NL52" s="26">
        <f>IFERROR(Tableau17[[#This Row],[2014-T2-MACROCENTRE]]/Tableau17[[#This Row],[2014-T2-MACROTOTALE]],"")</f>
        <v>0</v>
      </c>
      <c r="NM52" s="26">
        <f>IFERROR(Tableau17[[#This Row],[2014-T2-MACROGAUCHE]]/Tableau17[[#This Row],[2014-T2-MACROTOTALE]],"")</f>
        <v>0.57971014492753625</v>
      </c>
      <c r="NN52" s="26">
        <f>IFERROR(Tableau17[[#This Row],[2014-T2-MACROAUTRE]]/Tableau17[[#This Row],[2014-T2-MACROTOTALE]],"")</f>
        <v>0</v>
      </c>
      <c r="NO52" s="26">
        <f>IFERROR( Tableau17[[#This Row],[2015-T1-MACROEXTRDROITE]]/Tableau17[[#This Row],[2015-T1-MACROTOTALE]],"")</f>
        <v>0.16279069767441862</v>
      </c>
      <c r="NP52" s="26">
        <f>IFERROR(Tableau17[[#This Row],[2015-T1-MACRODROITE]]/Tableau17[[#This Row],[2015-T1-MACROTOTALE]],"")</f>
        <v>0.18895348837209303</v>
      </c>
      <c r="NQ52" s="26">
        <f>IFERROR(Tableau17[[#This Row],[2015-T1-MACROCENTRE]]/Tableau17[[#This Row],[2015-T1-MACROTOTALE]],"")</f>
        <v>4.3604651162790699E-2</v>
      </c>
      <c r="NR52" s="26">
        <f>IFERROR(Tableau17[[#This Row],[2015-T1-MACROGAUCHE]]/Tableau17[[#This Row],[2015-T1-MACROTOTALE]],"")</f>
        <v>0.57267441860465118</v>
      </c>
      <c r="NS52" s="26">
        <f>IFERROR(Tableau17[[#This Row],[2015-T1-MACROAUTRE]]/Tableau17[[#This Row],[2015-T1-MACROTOTALE]],"")</f>
        <v>3.1976744186046513E-2</v>
      </c>
      <c r="NT52" s="26">
        <f>IFERROR(Tableau17[[#This Row],[2015-T2-MACROEXTRDROITE]]/Tableau17[[#This Row],[2015-T2-MACROTOTALE]],"")</f>
        <v>0.24107142857142858</v>
      </c>
      <c r="NU52" s="26">
        <f>IFERROR(Tableau17[[#This Row],[2015-T2-MACRODROITE]]/Tableau17[[#This Row],[2015-T2-MACROTOTALE]],"")</f>
        <v>0</v>
      </c>
      <c r="NV52" s="26">
        <f>IFERROR(Tableau17[[#This Row],[2015-T2-MACROCENTRE]]/Tableau17[[#This Row],[2015-T2-MACROTOTALE]],"")</f>
        <v>0</v>
      </c>
      <c r="NW52" s="26">
        <f>IFERROR(Tableau17[[#This Row],[2015-T2-MACROGAUCHE]]/Tableau17[[#This Row],[2015-T2-MACROTOTALE]],"")</f>
        <v>0.7589285714285714</v>
      </c>
      <c r="NX52" s="26">
        <f>IFERROR(Tableau17[[#This Row],[2015-T2-MACROAUTRE]]/Tableau17[[#This Row],[2015-T2-MACROTOTALE]],"")</f>
        <v>0</v>
      </c>
      <c r="NY52" s="26">
        <f>IFERROR(Tableau17[[#This Row],[2017-T1-MACROEXTRDROITE]]/Tableau17[[#This Row],[2017-T1-MACROTOTALE]],"")</f>
        <v>9.7946287519747238E-2</v>
      </c>
      <c r="NZ52" s="26">
        <f>IFERROR(Tableau17[[#This Row],[2017-T1-MACRODROITE]]/Tableau17[[#This Row],[2017-T1-MACROTOTALE]],"")</f>
        <v>0.15165876777251186</v>
      </c>
      <c r="OA52" s="26">
        <f>IFERROR(Tableau17[[#This Row],[2017-T1-MACROCENTRE]]/Tableau17[[#This Row],[2017-T1-MACROTOTALE]],"")</f>
        <v>0.1990521327014218</v>
      </c>
      <c r="OB52" s="26">
        <f>IFERROR(Tableau17[[#This Row],[2017-T1-MACROGAUCHE]]/Tableau17[[#This Row],[2017-T1-MACROTOTALE]],"")</f>
        <v>0.54186413902053709</v>
      </c>
      <c r="OC52" s="26">
        <f>IFERROR(Tableau17[[#This Row],[2017-T1-MACROAUTRE]]/Tableau17[[#This Row],[2017-T1-MACROTOTALE]],"")</f>
        <v>9.4786729857819912E-3</v>
      </c>
      <c r="OD52" s="26">
        <f>IFERROR(Tableau17[[#This Row],[2017-T2-MACROEXTRDROITE]]/Tableau17[[#This Row],[2017-T2-MACROTOTALE]],"")</f>
        <v>0.15757575757575756</v>
      </c>
      <c r="OE52" s="26">
        <f>IFERROR(Tableau17[[#This Row],[2017-T2-MACRODROITE]]/Tableau17[[#This Row],[2017-T2-MACROTOTALE]],"")</f>
        <v>0</v>
      </c>
      <c r="OF52" s="26">
        <f>IFERROR(Tableau17[[#This Row],[2017-T2-MACROCENTRE]]/Tableau17[[#This Row],[2017-T2-MACROTOTALE]],"")</f>
        <v>0.84242424242424241</v>
      </c>
      <c r="OG52" s="26">
        <f>IFERROR(Tableau17[[#This Row],[2017-T2-MACROGAUCHE]]/Tableau17[[#This Row],[2017-T2-MACROTOTALE]],"")</f>
        <v>0</v>
      </c>
      <c r="OH52" s="26">
        <f>IFERROR(Tableau17[[#This Row],[2017-T2-MACROAUTRE]]/Tableau17[[#This Row],[2017-T2-MACROTOTALE]],"")</f>
        <v>0</v>
      </c>
      <c r="OI52" s="26">
        <f>IFERROR(Tableau17[[#This Row],[2019-T1-MACROEXTRDROITE]]/Tableau17[[#This Row],[2019-T1-MACROTOTALE]],"")</f>
        <v>0.11163895486935867</v>
      </c>
      <c r="OJ52" s="26">
        <f>IFERROR(Tableau17[[#This Row],[2019-T1-MACRODROITE]]/Tableau17[[#This Row],[2019-T1-MACROTOTALE]],"")</f>
        <v>7.1258907363420429E-2</v>
      </c>
      <c r="OK52" s="26">
        <f>IFERROR(Tableau17[[#This Row],[2019-T1-MACROCENTRE]]/Tableau17[[#This Row],[2019-T1-MACROTOTALE]],"")</f>
        <v>0.1496437054631829</v>
      </c>
      <c r="OL52" s="26">
        <f>IFERROR(Tableau17[[#This Row],[2019-T1-MACROGAUCHE]]/Tableau17[[#This Row],[2019-T1-MACROTOTALE]],"")</f>
        <v>0.63420427553444181</v>
      </c>
      <c r="OM52" s="26">
        <f>IFERROR(Tableau17[[#This Row],[2019-T1-MACROAUTRE]]/Tableau17[[#This Row],[2019-T1-MACROTOTALE]],"")</f>
        <v>3.3254156769596199E-2</v>
      </c>
      <c r="ON52" s="26">
        <f>IFERROR(Tableau17[[#This Row],[2020-T1-MACROEXTRDROITE]]/Tableau17[[#This Row],[2020-T1-MACROTOTALE]],"")</f>
        <v>6.3529411764705876E-2</v>
      </c>
      <c r="OO52" s="26">
        <f>IFERROR(Tableau17[[#This Row],[2020-T1-MACRODROITE]]/Tableau17[[#This Row],[2020-T1-MACROTOTALE]],"")</f>
        <v>0.12941176470588237</v>
      </c>
      <c r="OP52" s="26">
        <f>IFERROR(Tableau17[[#This Row],[2020-T1-MACROCENTRE]]/Tableau17[[#This Row],[2020-T1-MACROTOTALE]],"")</f>
        <v>2.823529411764706E-2</v>
      </c>
      <c r="OQ52" s="26">
        <f>IFERROR(Tableau17[[#This Row],[2020-T1-MACROGAUCHE]]/Tableau17[[#This Row],[2020-T1-MACROTOTALE]],"")</f>
        <v>0.77882352941176469</v>
      </c>
      <c r="OR52" s="26">
        <f>IFERROR(Tableau17[[#This Row],[2020-T1-MACROAUTRE]]/Tableau17[[#This Row],[2020-T1-MACROTOTALE]],"")</f>
        <v>0</v>
      </c>
      <c r="OS52" s="26">
        <f>IFERROR(Tableau17[[#This Row],[2017 (L)-T1-MACROEXTRDROITE]]/Tableau17[[#This Row],[2017 (L)-T1-MACROTOTALE]],"")</f>
        <v>6.9544364508393283E-2</v>
      </c>
      <c r="OT52" s="26">
        <f>IFERROR(Tableau17[[#This Row],[2017 (L)-T1-MACRODROITE]]/Tableau17[[#This Row],[2017 (L)-T1-MACROTOTALE]],"")</f>
        <v>9.1127098321342928E-2</v>
      </c>
      <c r="OU52" s="26">
        <f>IFERROR(Tableau17[[#This Row],[2017 (L)-T1-MACROCENTRE]]/Tableau17[[#This Row],[2017 (L)-T1-MACROTOTALE]],"")</f>
        <v>0.2038369304556355</v>
      </c>
      <c r="OV52" s="26">
        <f>IFERROR(Tableau17[[#This Row],[2017 (L)-T1-MACROGAUCHE]]/Tableau17[[#This Row],[2017 (L)-T1-MACROTOTALE]],"")</f>
        <v>0.60911270983213428</v>
      </c>
      <c r="OW52" s="26">
        <f>IFERROR(Tableau17[[#This Row],[2017 (L)-T1-MACROAUTRE]]/Tableau17[[#This Row],[2017 (L)-T1-MACROTOTALE]],"")</f>
        <v>2.6378896882494004E-2</v>
      </c>
      <c r="OX52" s="26">
        <f>IFERROR(Tableau17[[#This Row],[2017 (L)-T2-MACROEXTRDROITE]]/Tableau17[[#This Row],[2017 (L)-T2-MACROTOTALE]],"")</f>
        <v>0</v>
      </c>
      <c r="OY52" s="26">
        <f>IFERROR(Tableau17[[#This Row],[2017 (L)-T2-MACRODROITE]]/Tableau17[[#This Row],[2017 (L)-T2-MACROTOTALE]],"")</f>
        <v>0</v>
      </c>
      <c r="OZ52" s="26">
        <f>IFERROR(Tableau17[[#This Row],[2017 (L)-T2-MACROCENTRE]]/Tableau17[[#This Row],[2017 (L)-T2-MACROTOTALE]],"")</f>
        <v>0.37249283667621774</v>
      </c>
      <c r="PA52" s="26">
        <f>IFERROR(Tableau17[[#This Row],[2017 (L)-T2-MACROGAUCHE]]/Tableau17[[#This Row],[2017 (L)-T2-MACROTOTALE]],"")</f>
        <v>0.6275071633237822</v>
      </c>
      <c r="PB52" s="26">
        <f>IFERROR(Tableau17[[#This Row],[2017 (L)-T2-MACROAUTRE]]/Tableau17[[#This Row],[2017 (L)-T2-MACROTOTALE]],"")</f>
        <v>0</v>
      </c>
      <c r="PC52" s="26">
        <f>IFERROR(Tableau17[[#This Row],[2008_T1_PROCUS]]/Tableau17[[#This Row],[2008_T1_INSCRITS]],0)</f>
        <v>1.6129032258064516E-2</v>
      </c>
      <c r="PD52" s="26">
        <f>IFERROR(Tableau17[[#This Row],[2008_T2_PROCUS]]/Tableau17[[#This Row],[2008_T2_INSCRITS]],0)</f>
        <v>2.2332506203473945E-2</v>
      </c>
      <c r="PE52" s="26">
        <f>Tableau17[[#This Row],[2014_T1_PROCUS]]/Tableau17[[#This Row],[2014_T1_INSCRITS]]</f>
        <v>2.0310633213859019E-2</v>
      </c>
      <c r="PF52" s="26">
        <f>IFERROR(Tableau17[[#This Row],[2014_T2_PROCUS]]/Tableau17[[#This Row],[2014_T2_INSCRITS]],0)</f>
        <v>2.986857825567503E-2</v>
      </c>
    </row>
    <row r="53" spans="1:422" hidden="1" x14ac:dyDescent="0.2">
      <c r="A53" s="1">
        <v>1</v>
      </c>
      <c r="B53" s="1" t="s">
        <v>243</v>
      </c>
      <c r="C53" s="1" t="s">
        <v>336</v>
      </c>
      <c r="D53" s="1" t="s">
        <v>336</v>
      </c>
      <c r="E53" s="1">
        <v>702</v>
      </c>
      <c r="F53" s="1">
        <v>5.369637</v>
      </c>
      <c r="G53" s="1">
        <v>43.292167999999997</v>
      </c>
      <c r="H53" s="3">
        <v>749</v>
      </c>
      <c r="I53" s="3">
        <v>126</v>
      </c>
      <c r="L53" s="1">
        <v>23</v>
      </c>
      <c r="M53" s="1">
        <v>7</v>
      </c>
      <c r="N53" s="1">
        <v>3</v>
      </c>
      <c r="P53" s="1">
        <v>75</v>
      </c>
      <c r="Q53" s="1">
        <v>31</v>
      </c>
      <c r="R53" s="1">
        <v>27</v>
      </c>
      <c r="S53" s="1">
        <v>80</v>
      </c>
      <c r="T53" s="1">
        <v>33</v>
      </c>
      <c r="U53" s="1">
        <v>279</v>
      </c>
      <c r="V53" s="1">
        <v>739</v>
      </c>
      <c r="W53" s="1">
        <v>410</v>
      </c>
      <c r="X53" s="1">
        <v>15</v>
      </c>
      <c r="Y53" s="2">
        <v>0.55480379000000002</v>
      </c>
      <c r="Z53" s="1">
        <v>739</v>
      </c>
      <c r="AA53" s="1">
        <v>440</v>
      </c>
      <c r="AB53" s="1">
        <v>17</v>
      </c>
      <c r="AC53" s="2">
        <v>0.59539918999999997</v>
      </c>
      <c r="AD53" s="1">
        <v>749</v>
      </c>
      <c r="AE53" s="1">
        <v>289</v>
      </c>
      <c r="AF53" s="2">
        <v>0.38584780000000002</v>
      </c>
      <c r="AG53" s="1">
        <f t="shared" si="0"/>
        <v>126</v>
      </c>
      <c r="AH53" s="1">
        <v>802</v>
      </c>
      <c r="AI53" s="1">
        <v>483</v>
      </c>
      <c r="AJ53" s="1">
        <v>21</v>
      </c>
      <c r="AK53" s="2">
        <v>0.60224438999999996</v>
      </c>
      <c r="AL53" s="1">
        <v>802</v>
      </c>
      <c r="AM53" s="1">
        <v>529</v>
      </c>
      <c r="AN53" s="1">
        <v>16</v>
      </c>
      <c r="AO53" s="2">
        <v>0.65960099999999999</v>
      </c>
      <c r="AP53" s="1">
        <v>736</v>
      </c>
      <c r="AQ53" s="1">
        <v>336</v>
      </c>
      <c r="AR53" s="2">
        <v>0.45652174000000001</v>
      </c>
      <c r="AS53" s="1">
        <v>736</v>
      </c>
      <c r="AT53" s="1">
        <v>358</v>
      </c>
      <c r="AU53" s="2">
        <v>0.48641304000000002</v>
      </c>
      <c r="AV53" s="1">
        <v>728</v>
      </c>
      <c r="AW53" s="1">
        <v>349</v>
      </c>
      <c r="AX53" s="2">
        <v>0.47939559999999998</v>
      </c>
      <c r="AY53" s="1">
        <v>728</v>
      </c>
      <c r="AZ53" s="1">
        <v>303</v>
      </c>
      <c r="BA53" s="2">
        <v>0.41620879</v>
      </c>
      <c r="BB53" s="1">
        <v>729</v>
      </c>
      <c r="BC53" s="1">
        <v>547</v>
      </c>
      <c r="BD53" s="2">
        <v>0.75034294000000001</v>
      </c>
      <c r="BE53" s="1">
        <v>728</v>
      </c>
      <c r="BF53" s="1">
        <v>497</v>
      </c>
      <c r="BG53" s="2">
        <v>0.68269230999999997</v>
      </c>
      <c r="BH53" s="1">
        <v>703</v>
      </c>
      <c r="BI53" s="1">
        <v>333</v>
      </c>
      <c r="BJ53" s="2">
        <v>0.47368420999999999</v>
      </c>
      <c r="BK53" s="1">
        <v>29</v>
      </c>
      <c r="BL53" s="1">
        <v>2</v>
      </c>
      <c r="BN53" s="1">
        <v>23</v>
      </c>
      <c r="BO53" s="1">
        <v>31</v>
      </c>
      <c r="BP53" s="1">
        <v>220</v>
      </c>
      <c r="BQ53" s="1">
        <v>166</v>
      </c>
      <c r="BR53" s="1">
        <v>471</v>
      </c>
      <c r="BT53" s="1">
        <v>233</v>
      </c>
      <c r="BU53" s="1">
        <v>279</v>
      </c>
      <c r="BW53" s="1">
        <v>512</v>
      </c>
      <c r="BX53" s="1">
        <v>5</v>
      </c>
      <c r="BZ53" s="1">
        <v>18</v>
      </c>
      <c r="CA53" s="1">
        <v>3</v>
      </c>
      <c r="CB53" s="1">
        <v>25</v>
      </c>
      <c r="CC53" s="1">
        <v>55</v>
      </c>
      <c r="CD53" s="1">
        <v>197</v>
      </c>
      <c r="CE53" s="1">
        <v>93</v>
      </c>
      <c r="CF53" s="1">
        <v>396</v>
      </c>
      <c r="CG53" s="1">
        <v>62</v>
      </c>
      <c r="CH53" s="1">
        <v>223</v>
      </c>
      <c r="CI53" s="1">
        <v>136</v>
      </c>
      <c r="CJ53" s="1">
        <v>421</v>
      </c>
      <c r="CL53" s="1">
        <v>2</v>
      </c>
      <c r="CM53" s="1">
        <v>14</v>
      </c>
      <c r="CO53" s="1">
        <v>28</v>
      </c>
      <c r="CP53" s="1">
        <v>75</v>
      </c>
      <c r="CQ53" s="1">
        <v>12</v>
      </c>
      <c r="CT53" s="1">
        <v>124</v>
      </c>
      <c r="CU53" s="1">
        <v>66</v>
      </c>
      <c r="CW53" s="1">
        <v>321</v>
      </c>
      <c r="CY53" s="1">
        <v>84</v>
      </c>
      <c r="DA53" s="1">
        <v>240</v>
      </c>
      <c r="DC53" s="1">
        <v>324</v>
      </c>
      <c r="DD53" s="1">
        <v>10</v>
      </c>
      <c r="DE53" s="1">
        <v>4</v>
      </c>
      <c r="DF53" s="1">
        <v>6</v>
      </c>
      <c r="DI53" s="1">
        <v>19</v>
      </c>
      <c r="DJ53" s="1">
        <v>2</v>
      </c>
      <c r="DK53" s="1">
        <v>1</v>
      </c>
      <c r="DL53" s="1">
        <v>42</v>
      </c>
      <c r="DM53" s="1">
        <v>33</v>
      </c>
      <c r="DN53" s="1">
        <v>92</v>
      </c>
      <c r="DQ53" s="1">
        <v>0</v>
      </c>
      <c r="DR53" s="1">
        <v>119</v>
      </c>
      <c r="DS53" s="1">
        <v>14</v>
      </c>
      <c r="DU53" s="1">
        <v>342</v>
      </c>
      <c r="DX53" s="1">
        <v>142</v>
      </c>
      <c r="DZ53" s="1">
        <v>131</v>
      </c>
      <c r="EA53" s="1">
        <v>273</v>
      </c>
      <c r="EB53" s="1">
        <v>1</v>
      </c>
      <c r="EC53" s="1">
        <v>10</v>
      </c>
      <c r="ED53" s="1">
        <v>0</v>
      </c>
      <c r="EE53" s="1">
        <v>15</v>
      </c>
      <c r="EF53" s="1">
        <v>147</v>
      </c>
      <c r="EG53" s="1">
        <v>43</v>
      </c>
      <c r="EH53" s="1">
        <v>6</v>
      </c>
      <c r="EI53" s="1">
        <v>89</v>
      </c>
      <c r="EJ53" s="1">
        <v>98</v>
      </c>
      <c r="EK53" s="1">
        <v>128</v>
      </c>
      <c r="EL53" s="1">
        <v>5</v>
      </c>
      <c r="EM53" s="1">
        <v>542</v>
      </c>
      <c r="EN53" s="1">
        <v>130</v>
      </c>
      <c r="EO53" s="1">
        <v>326</v>
      </c>
      <c r="EP53" s="1">
        <v>456</v>
      </c>
      <c r="EQ53" s="1">
        <v>0</v>
      </c>
      <c r="ER53" s="1">
        <v>1</v>
      </c>
      <c r="ES53" s="1">
        <v>3</v>
      </c>
      <c r="ET53" s="1">
        <v>18</v>
      </c>
      <c r="EU53" s="1">
        <v>0</v>
      </c>
      <c r="EV53" s="1">
        <v>74</v>
      </c>
      <c r="EW53" s="1">
        <v>25</v>
      </c>
      <c r="EX53" s="1">
        <v>0</v>
      </c>
      <c r="EY53" s="1">
        <v>3</v>
      </c>
      <c r="EZ53" s="1">
        <v>11</v>
      </c>
      <c r="FA53" s="1">
        <v>0</v>
      </c>
      <c r="FB53" s="1">
        <v>0</v>
      </c>
      <c r="FC53" s="1">
        <v>0</v>
      </c>
      <c r="FD53" s="1">
        <v>0</v>
      </c>
      <c r="FE53" s="1">
        <v>0</v>
      </c>
      <c r="FF53" s="1">
        <v>0</v>
      </c>
      <c r="FG53" s="1">
        <v>0</v>
      </c>
      <c r="FH53" s="1">
        <v>4</v>
      </c>
      <c r="FI53" s="1">
        <v>0</v>
      </c>
      <c r="FJ53" s="1">
        <v>30</v>
      </c>
      <c r="FK53" s="1">
        <v>10</v>
      </c>
      <c r="FL53" s="1">
        <v>0</v>
      </c>
      <c r="FM53" s="1">
        <v>48</v>
      </c>
      <c r="FN53" s="1">
        <v>5</v>
      </c>
      <c r="FO53" s="1">
        <v>1</v>
      </c>
      <c r="FP53" s="1">
        <v>83</v>
      </c>
      <c r="FQ53" s="1">
        <v>2</v>
      </c>
      <c r="FR53" s="1">
        <f>SUM(Tableau17[[#This Row],[2019-T1-ALEXANDRE Audric]:[2019-T1-MARIE Florie]])</f>
        <v>318</v>
      </c>
      <c r="FS53" s="1">
        <v>31</v>
      </c>
      <c r="FT53" s="1">
        <v>251</v>
      </c>
      <c r="FU53" s="1">
        <v>0</v>
      </c>
      <c r="FV53" s="1">
        <v>189</v>
      </c>
      <c r="FW53" s="1">
        <v>0</v>
      </c>
      <c r="FX53" s="1">
        <v>471</v>
      </c>
      <c r="FY53" s="1">
        <v>0</v>
      </c>
      <c r="FZ53" s="1">
        <v>279</v>
      </c>
      <c r="GA53" s="1">
        <v>0</v>
      </c>
      <c r="GB53" s="1">
        <v>233</v>
      </c>
      <c r="GC53" s="1">
        <v>0</v>
      </c>
      <c r="GD53" s="1">
        <v>512</v>
      </c>
      <c r="GE53" s="1">
        <v>55</v>
      </c>
      <c r="GF53" s="1">
        <v>197</v>
      </c>
      <c r="GG53" s="1">
        <v>5</v>
      </c>
      <c r="GH53" s="1">
        <v>139</v>
      </c>
      <c r="GI53" s="1">
        <v>0</v>
      </c>
      <c r="GJ53" s="1">
        <v>396</v>
      </c>
      <c r="GK53" s="1">
        <v>62</v>
      </c>
      <c r="GL53" s="1">
        <v>223</v>
      </c>
      <c r="GM53" s="1">
        <v>0</v>
      </c>
      <c r="GN53" s="1">
        <v>136</v>
      </c>
      <c r="GO53" s="1">
        <v>0</v>
      </c>
      <c r="GP53" s="1">
        <v>421</v>
      </c>
      <c r="GQ53" s="1">
        <v>77</v>
      </c>
      <c r="GR53" s="1">
        <v>138</v>
      </c>
      <c r="GS53" s="1">
        <v>12</v>
      </c>
      <c r="GT53" s="1">
        <v>94</v>
      </c>
      <c r="GU53" s="1">
        <v>0</v>
      </c>
      <c r="GV53" s="1">
        <v>321</v>
      </c>
      <c r="GW53" s="1">
        <v>84</v>
      </c>
      <c r="GX53" s="1">
        <v>240</v>
      </c>
      <c r="GY53" s="1">
        <v>0</v>
      </c>
      <c r="GZ53" s="1">
        <v>0</v>
      </c>
      <c r="HA53" s="1">
        <v>0</v>
      </c>
      <c r="HB53" s="1">
        <v>324</v>
      </c>
      <c r="HC53" s="1">
        <v>114</v>
      </c>
      <c r="HD53" s="1">
        <v>147</v>
      </c>
      <c r="HE53" s="1">
        <v>128</v>
      </c>
      <c r="HF53" s="1">
        <v>147</v>
      </c>
      <c r="HG53" s="1">
        <v>6</v>
      </c>
      <c r="HH53" s="1">
        <v>542</v>
      </c>
      <c r="HI53" s="1">
        <v>130</v>
      </c>
      <c r="HJ53" s="1">
        <v>0</v>
      </c>
      <c r="HK53" s="1">
        <v>326</v>
      </c>
      <c r="HL53" s="1">
        <v>0</v>
      </c>
      <c r="HM53" s="1">
        <v>0</v>
      </c>
      <c r="HN53" s="1">
        <v>456</v>
      </c>
      <c r="HO53" s="1">
        <v>83</v>
      </c>
      <c r="HP53" s="1">
        <v>30</v>
      </c>
      <c r="HQ53" s="1">
        <v>83</v>
      </c>
      <c r="HR53" s="1">
        <v>118</v>
      </c>
      <c r="HS53" s="1">
        <v>9</v>
      </c>
      <c r="HT53" s="1">
        <v>323</v>
      </c>
      <c r="HU53" s="1">
        <v>30</v>
      </c>
      <c r="HV53" s="1">
        <v>98</v>
      </c>
      <c r="HW53" s="1">
        <v>31</v>
      </c>
      <c r="HX53" s="1">
        <v>120</v>
      </c>
      <c r="HY53" s="1">
        <v>0</v>
      </c>
      <c r="HZ53" s="1">
        <v>279</v>
      </c>
      <c r="IA53" s="1">
        <v>41</v>
      </c>
      <c r="IB53" s="1">
        <v>92</v>
      </c>
      <c r="IC53" s="1">
        <v>119</v>
      </c>
      <c r="ID53" s="1">
        <v>86</v>
      </c>
      <c r="IE53" s="1">
        <v>4</v>
      </c>
      <c r="IF53" s="1">
        <v>342</v>
      </c>
      <c r="IG53" s="1">
        <v>0</v>
      </c>
      <c r="IH53" s="1">
        <v>142</v>
      </c>
      <c r="II53" s="1">
        <v>131</v>
      </c>
      <c r="IJ53" s="1">
        <v>0</v>
      </c>
      <c r="IK53" s="1">
        <v>0</v>
      </c>
      <c r="IL53" s="1">
        <v>273</v>
      </c>
      <c r="IM53" s="26">
        <f>IFERROR(Tableau17[[#This Row],[LDIV]]/Tableau17[[#This Row],[Total général]],"")</f>
        <v>0</v>
      </c>
      <c r="IN53" s="26">
        <f>IFERROR(Tableau17[[#This Row],[LDVC]]/Tableau17[[#This Row],[Total général]],"")</f>
        <v>0</v>
      </c>
      <c r="IO53" s="26">
        <f>IFERROR(Tableau17[[#This Row],[LDVD]]/Tableau17[[#This Row],[Total général]],"")</f>
        <v>8.2437275985663083E-2</v>
      </c>
      <c r="IP53" s="26">
        <f>IFERROR(Tableau17[[#This Row],[LDVG]]/Tableau17[[#This Row],[Total général]],"")</f>
        <v>2.5089605734767026E-2</v>
      </c>
      <c r="IQ53" s="26">
        <f>IFERROR(Tableau17[[#This Row],[LEXD]]/Tableau17[[#This Row],[Total général]],"")</f>
        <v>1.0752688172043012E-2</v>
      </c>
      <c r="IR53" s="26">
        <f>IFERROR(Tableau17[[#This Row],[LEXG]]/Tableau17[[#This Row],[Total général]],"")</f>
        <v>0</v>
      </c>
      <c r="IS53" s="26">
        <f>IFERROR(Tableau17[[#This Row],[LLR]]/Tableau17[[#This Row],[Total général]],"")</f>
        <v>0.26881720430107525</v>
      </c>
      <c r="IT53" s="26">
        <f>IFERROR(Tableau17[[#This Row],[LREM]]/Tableau17[[#This Row],[Total général]],"")</f>
        <v>0.1111111111111111</v>
      </c>
      <c r="IU53" s="26">
        <f>IFERROR(Tableau17[[#This Row],[LRN]]/Tableau17[[#This Row],[Total général]],"")</f>
        <v>9.6774193548387094E-2</v>
      </c>
      <c r="IV53" s="26">
        <f>IFERROR(Tableau17[[#This Row],[LUG]]/Tableau17[[#This Row],[Total général]],"")</f>
        <v>0.28673835125448027</v>
      </c>
      <c r="IW53" s="26">
        <f>IFERROR(Tableau17[[#This Row],[LVEC]]/Tableau17[[#This Row],[Total général]],"")</f>
        <v>0.11827956989247312</v>
      </c>
      <c r="IX53" s="26">
        <f>IFERROR(Tableau17[[#This Row],[2008-T1-LCMD]]/Tableau17[[#This Row],[2008-T1-TOTAL]],"")</f>
        <v>6.1571125265392782E-2</v>
      </c>
      <c r="IY53" s="26">
        <f>IFERROR(Tableau17[[#This Row],[2008-T1-LDVD]]/Tableau17[[#This Row],[2008-T1-TOTAL]],"")</f>
        <v>4.246284501061571E-3</v>
      </c>
      <c r="IZ53" s="26">
        <f>IFERROR(Tableau17[[#This Row],[2008-T1-LEXD]]/Tableau17[[#This Row],[2008-T1-TOTAL]],"")</f>
        <v>0</v>
      </c>
      <c r="JA53" s="26">
        <f>IFERROR(Tableau17[[#This Row],[2008-T1-LEXG]]/Tableau17[[#This Row],[2008-T1-TOTAL]],"")</f>
        <v>4.8832271762208071E-2</v>
      </c>
      <c r="JB53" s="26">
        <f>IFERROR(Tableau17[[#This Row],[2008-T1-LFN]]/Tableau17[[#This Row],[2008-T1-TOTAL]],"")</f>
        <v>6.5817409766454352E-2</v>
      </c>
      <c r="JC53" s="26">
        <f>IFERROR(Tableau17[[#This Row],[2008-T1-LMAJ]]/Tableau17[[#This Row],[2008-T1-TOTAL]],"")</f>
        <v>0.46709129511677283</v>
      </c>
      <c r="JD53" s="26">
        <f>IFERROR(Tableau17[[#This Row],[2008-T1-LUG]]/Tableau17[[#This Row],[2008-T1-TOTAL]],"")</f>
        <v>0.35244161358811038</v>
      </c>
      <c r="JE53" s="26">
        <f>IFERROR(Tableau17[[#This Row],[2008-T2-LFN]]/Tableau17[[#This Row],[2008-T2-TOTAL]],"")</f>
        <v>0</v>
      </c>
      <c r="JF53" s="26">
        <f>IFERROR(Tableau17[[#This Row],[2008-T2-LGC]]/Tableau17[[#This Row],[2008-T2-TOTAL]],"")</f>
        <v>0.455078125</v>
      </c>
      <c r="JG53" s="26">
        <f>IFERROR(Tableau17[[#This Row],[2008-T2-LMAJ]]/Tableau17[[#This Row],[2008-T2-TOTAL]],"")</f>
        <v>0.544921875</v>
      </c>
      <c r="JH53" s="26">
        <f>IFERROR(Tableau17[[#This Row],[2008-T2-LUG]]/Tableau17[[#This Row],[2008-T2-TOTAL]],"")</f>
        <v>0</v>
      </c>
      <c r="JI53" s="26">
        <f>IFERROR(Tableau17[[#This Row],[2014-T1-LDIV]]/Tableau17[[#This Row],[2014-T1-TOTAL]],"")</f>
        <v>1.2626262626262626E-2</v>
      </c>
      <c r="JJ53" s="26">
        <f>IFERROR(Tableau17[[#This Row],[2014-T1-LDVD]]/Tableau17[[#This Row],[2014-T1-TOTAL]],"")</f>
        <v>0</v>
      </c>
      <c r="JK53" s="26">
        <f>IFERROR(Tableau17[[#This Row],[2014-T1-LDVG]]/Tableau17[[#This Row],[2014-T1-TOTAL]],"")</f>
        <v>4.5454545454545456E-2</v>
      </c>
      <c r="JL53" s="26">
        <f>IFERROR(Tableau17[[#This Row],[2014-T1-LEXG]]/Tableau17[[#This Row],[2014-T1-TOTAL]],"")</f>
        <v>7.575757575757576E-3</v>
      </c>
      <c r="JM53" s="26">
        <f>IFERROR(Tableau17[[#This Row],[2014-T1-LFG]]/Tableau17[[#This Row],[2014-T1-TOTAL]],"")</f>
        <v>6.3131313131313135E-2</v>
      </c>
      <c r="JN53" s="26">
        <f>IFERROR(Tableau17[[#This Row],[2014-T1-LFN]]/Tableau17[[#This Row],[2014-T1-TOTAL]],"")</f>
        <v>0.1388888888888889</v>
      </c>
      <c r="JO53" s="26">
        <f>IFERROR(Tableau17[[#This Row],[2014-T1-LUD]]/Tableau17[[#This Row],[2014-T1-TOTAL]],"")</f>
        <v>0.49747474747474746</v>
      </c>
      <c r="JP53" s="26">
        <f>IFERROR(Tableau17[[#This Row],[2014-T1-LUG]]/Tableau17[[#This Row],[2014-T1-TOTAL]],"")</f>
        <v>0.23484848484848486</v>
      </c>
      <c r="JQ53" s="26">
        <f>IFERROR(Tableau17[[#This Row],[2014-T2-LFN]]/Tableau17[[#This Row],[2014-T2-TOTAL]],"")</f>
        <v>0.14726840855106887</v>
      </c>
      <c r="JR53" s="26">
        <f>IFERROR(Tableau17[[#This Row],[2014-T2-LUD]]/Tableau17[[#This Row],[2014-T2-TOTAL]],"")</f>
        <v>0.52969121140142517</v>
      </c>
      <c r="JS53" s="26">
        <f>IFERROR(Tableau17[[#This Row],[2014-T2-LUG]]/Tableau17[[#This Row],[2014-T2-TOTAL]],"")</f>
        <v>0.32304038004750596</v>
      </c>
      <c r="JT53" s="26">
        <f>IFERROR(Tableau17[[#This Row],[2015-T1-BC-DIV]]/Tableau17[[#This Row],[2015-T1-TOTAL]],"")</f>
        <v>0</v>
      </c>
      <c r="JU53" s="26">
        <f>IFERROR(Tableau17[[#This Row],[2015-T1-BC-DLF]]/Tableau17[[#This Row],[2015-T1-TOTAL]],"")</f>
        <v>6.2305295950155761E-3</v>
      </c>
      <c r="JV53" s="26">
        <f>IFERROR(Tableau17[[#This Row],[2015-T1-BC-DVD]]/Tableau17[[#This Row],[2015-T1-TOTAL]],"")</f>
        <v>4.3613707165109032E-2</v>
      </c>
      <c r="JW53" s="26">
        <f>IFERROR(Tableau17[[#This Row],[2015-T1-BC-DVG]]/Tableau17[[#This Row],[2015-T1-TOTAL]],"")</f>
        <v>0</v>
      </c>
      <c r="JX53" s="26">
        <f>IFERROR(Tableau17[[#This Row],[2015-T1-BC-FG]]/Tableau17[[#This Row],[2015-T1-TOTAL]],"")</f>
        <v>8.7227414330218064E-2</v>
      </c>
      <c r="JY53" s="26">
        <f>IFERROR(Tableau17[[#This Row],[2015-T1-BC-FN]]/Tableau17[[#This Row],[2015-T1-TOTAL]],"")</f>
        <v>0.23364485981308411</v>
      </c>
      <c r="JZ53" s="26">
        <f>IFERROR(Tableau17[[#This Row],[2015-T1-BC-MDM]]/Tableau17[[#This Row],[2015-T1-TOTAL]],"")</f>
        <v>3.7383177570093455E-2</v>
      </c>
      <c r="KA53" s="26">
        <f>IFERROR(Tableau17[[#This Row],[2015-T1-BC-RDG]]/Tableau17[[#This Row],[2015-T1-TOTAL]],"")</f>
        <v>0</v>
      </c>
      <c r="KB53" s="26">
        <f>IFERROR(Tableau17[[#This Row],[2015-T1-BC-SOC]]/Tableau17[[#This Row],[2015-T1-TOTAL]],"")</f>
        <v>0</v>
      </c>
      <c r="KC53" s="26">
        <f>IFERROR(Tableau17[[#This Row],[2015-T1-BC-UD]]/Tableau17[[#This Row],[2015-T1-TOTAL]],"")</f>
        <v>0.38629283489096572</v>
      </c>
      <c r="KD53" s="26">
        <f>IFERROR(Tableau17[[#This Row],[2015-T1-BC-UG]]/Tableau17[[#This Row],[2015-T1-TOTAL]],"")</f>
        <v>0.20560747663551401</v>
      </c>
      <c r="KE53" s="26">
        <f>IFERROR(Tableau17[[#This Row],[2015-T1-BC-VEC]]/Tableau17[[#This Row],[2015-T1-TOTAL]],"")</f>
        <v>0</v>
      </c>
      <c r="KF53" s="26">
        <f>IFERROR(Tableau17[[#This Row],[2015-T2-BC-DVG]]/Tableau17[[#This Row],[2015-T2-TOTAL]],"")</f>
        <v>0</v>
      </c>
      <c r="KG53" s="26">
        <f>IFERROR(Tableau17[[#This Row],[2015-T2-BC-FN]]/Tableau17[[#This Row],[2015-T2-TOTAL]],"")</f>
        <v>0.25925925925925924</v>
      </c>
      <c r="KH53" s="26">
        <f>IFERROR(Tableau17[[#This Row],[2015-T2-BC-SOC]]/Tableau17[[#This Row],[2015-T2-TOTAL]],"")</f>
        <v>0</v>
      </c>
      <c r="KI53" s="26">
        <f>IFERROR(Tableau17[[#This Row],[2015-T2-BC-UD]]/Tableau17[[#This Row],[2015-T2-TOTAL]],"")</f>
        <v>0.7407407407407407</v>
      </c>
      <c r="KJ53" s="26">
        <f>IFERROR(Tableau17[[#This Row],[2015-T2-BC-UG]]/Tableau17[[#This Row],[2015-T2-TOTAL]],"")</f>
        <v>0</v>
      </c>
      <c r="KK53" s="26">
        <f>IFERROR(Tableau17[[#This Row],[2017 (L)-T1-COM]]/Tableau17[[#This Row],[2017 (L)-T1-TOTAL]],"")</f>
        <v>2.9239766081871343E-2</v>
      </c>
      <c r="KL53" s="26">
        <f>IFERROR(Tableau17[[#This Row],[2017 (L)-T1-DIV]]/Tableau17[[#This Row],[2017 (L)-T1-TOTAL]],"")</f>
        <v>1.1695906432748537E-2</v>
      </c>
      <c r="KM53" s="26">
        <f>IFERROR(Tableau17[[#This Row],[2017 (L)-T1-DLF]]/Tableau17[[#This Row],[2017 (L)-T1-TOTAL]],"")</f>
        <v>1.7543859649122806E-2</v>
      </c>
      <c r="KN53" s="26">
        <f>IFERROR(Tableau17[[#This Row],[2017 (L)-T1-DVD]]/Tableau17[[#This Row],[2017 (L)-T1-TOTAL]],"")</f>
        <v>0</v>
      </c>
      <c r="KO53" s="26">
        <f>IFERROR(Tableau17[[#This Row],[2017 (L)-T1-DVG]]/Tableau17[[#This Row],[2017 (L)-T1-TOTAL]],"")</f>
        <v>0</v>
      </c>
      <c r="KP53" s="26">
        <f>IFERROR(Tableau17[[#This Row],[2017 (L)-T1-ECO]]/Tableau17[[#This Row],[2017 (L)-T1-TOTAL]],"")</f>
        <v>5.5555555555555552E-2</v>
      </c>
      <c r="KQ53" s="26">
        <f>IFERROR(Tableau17[[#This Row],[2017 (L)-T1-EXD]]/Tableau17[[#This Row],[2017 (L)-T1-TOTAL]],"")</f>
        <v>5.8479532163742687E-3</v>
      </c>
      <c r="KR53" s="26">
        <f>IFERROR(Tableau17[[#This Row],[2017 (L)-T1-EXG]]/Tableau17[[#This Row],[2017 (L)-T1-TOTAL]],"")</f>
        <v>2.9239766081871343E-3</v>
      </c>
      <c r="KS53" s="26">
        <f>IFERROR(Tableau17[[#This Row],[2017 (L)-T1-FI]]/Tableau17[[#This Row],[2017 (L)-T1-TOTAL]],"")</f>
        <v>0.12280701754385964</v>
      </c>
      <c r="KT53" s="26">
        <f>IFERROR(Tableau17[[#This Row],[2017 (L)-T1-FN]]/Tableau17[[#This Row],[2017 (L)-T1-TOTAL]],"")</f>
        <v>9.6491228070175433E-2</v>
      </c>
      <c r="KU53" s="26">
        <f>IFERROR(Tableau17[[#This Row],[2017 (L)-T1-LR]]/Tableau17[[#This Row],[2017 (L)-T1-TOTAL]],"")</f>
        <v>0.26900584795321636</v>
      </c>
      <c r="KV53" s="26">
        <f>IFERROR(Tableau17[[#This Row],[2017 (L)-T1-MDM]]/Tableau17[[#This Row],[2017 (L)-T1-TOTAL]],"")</f>
        <v>0</v>
      </c>
      <c r="KW53" s="26">
        <f>IFERROR(Tableau17[[#This Row],[2017 (L)-T1-RDG]]/Tableau17[[#This Row],[2017 (L)-T1-TOTAL]],"")</f>
        <v>0</v>
      </c>
      <c r="KX53" s="26">
        <f>IFERROR(Tableau17[[#This Row],[2017 (L)-T1-REG]]/Tableau17[[#This Row],[2017 (L)-T1-TOTAL]],"")</f>
        <v>0</v>
      </c>
      <c r="KY53" s="26">
        <f>IFERROR(Tableau17[[#This Row],[2017 (L)-T1-REM]]/Tableau17[[#This Row],[2017 (L)-T1-TOTAL]],"")</f>
        <v>0.34795321637426901</v>
      </c>
      <c r="KZ53" s="26">
        <f>IFERROR(Tableau17[[#This Row],[2017 (L)-T1-SOC]]/Tableau17[[#This Row],[2017 (L)-T1-TOTAL]],"")</f>
        <v>4.0935672514619881E-2</v>
      </c>
      <c r="LA53" s="26">
        <f>IFERROR(Tableau17[[#This Row],[2017 (L)-T1-UDI]]/Tableau17[[#This Row],[2017 (L)-T1-TOTAL]],"")</f>
        <v>0</v>
      </c>
      <c r="LB53" s="26">
        <f>IFERROR(Tableau17[[#This Row],[2017 (L)-T2-FI]]/Tableau17[[#This Row],[2017 (L)-T2-TOTAL]],"")</f>
        <v>0</v>
      </c>
      <c r="LC53" s="26">
        <f>IFERROR(Tableau17[[#This Row],[2017 (L)-T2-FN]]/Tableau17[[#This Row],[2017 (L)-T2-TOTAL]],"")</f>
        <v>0</v>
      </c>
      <c r="LD53" s="26">
        <f>IFERROR(Tableau17[[#This Row],[2017 (L)-T2-LR]]/Tableau17[[#This Row],[2017 (L)-T2-TOTAL]],"")</f>
        <v>0.52014652014652019</v>
      </c>
      <c r="LE53" s="26">
        <f>IFERROR(Tableau17[[#This Row],[2017 (L)-T2-MDM]]/Tableau17[[#This Row],[2017 (L)-T2-TOTAL]],"")</f>
        <v>0</v>
      </c>
      <c r="LF53" s="26">
        <f>IFERROR(Tableau17[[#This Row],[2017 (L)-T2-REM]]/Tableau17[[#This Row],[2017 (L)-T2-TOTAL]],"")</f>
        <v>0.47985347985347987</v>
      </c>
      <c r="LG53" s="26">
        <f>IFERROR(Tableau17[[#This Row],[2017-T1-ARTHAUD Nathalie]]/Tableau17[[#This Row],[2017-T1-TOTAL]],"")</f>
        <v>1.8450184501845018E-3</v>
      </c>
      <c r="LH53" s="26">
        <f>IFERROR(Tableau17[[#This Row],[2017-T1-ASSELINEAU Fran]]/Tableau17[[#This Row],[2017-T1-TOTAL]],"")</f>
        <v>1.8450184501845018E-2</v>
      </c>
      <c r="LI53" s="26">
        <f>IFERROR(Tableau17[[#This Row],[2017-T1-CHEMINADE Jacques]]/Tableau17[[#This Row],[2017-T1-TOTAL]],"")</f>
        <v>0</v>
      </c>
      <c r="LJ53" s="26">
        <f>IFERROR(Tableau17[[#This Row],[2017-T1-DUPONT-AIGNAN Nicolas]]/Tableau17[[#This Row],[2017-T1-TOTAL]],"")</f>
        <v>2.7675276752767528E-2</v>
      </c>
      <c r="LK53" s="26">
        <f>IFERROR(Tableau17[[#This Row],[2017-T1-FILLON Fran]]/Tableau17[[#This Row],[2017-T1-TOTAL]],"")</f>
        <v>0.27121771217712176</v>
      </c>
      <c r="LL53" s="26">
        <f>IFERROR(Tableau17[[#This Row],[2017-T1-HAMON Beno]]/Tableau17[[#This Row],[2017-T1-TOTAL]],"")</f>
        <v>7.9335793357933573E-2</v>
      </c>
      <c r="LM53" s="26">
        <f>IFERROR(Tableau17[[#This Row],[2017-T1-LASSALLE Jean]]/Tableau17[[#This Row],[2017-T1-TOTAL]],"")</f>
        <v>1.107011070110701E-2</v>
      </c>
      <c r="LN53" s="26">
        <f>IFERROR(Tableau17[[#This Row],[2017-T1-LE PEN Marine]]/Tableau17[[#This Row],[2017-T1-TOTAL]],"")</f>
        <v>0.16420664206642066</v>
      </c>
      <c r="LO53" s="26">
        <f>IFERROR(Tableau17[[#This Row],[2017-T1-M Jean-Luc]]/Tableau17[[#This Row],[2017-T1-TOTAL]],"")</f>
        <v>0.18081180811808117</v>
      </c>
      <c r="LP53" s="26">
        <f>IFERROR(Tableau17[[#This Row],[2017-T1-MACRON Emmanuel]]/Tableau17[[#This Row],[2017-T1-TOTAL]],"")</f>
        <v>0.23616236162361623</v>
      </c>
      <c r="LQ53" s="26">
        <f>IFERROR(Tableau17[[#This Row],[2017-T1-POUTOU Philippe]]/Tableau17[[#This Row],[2017-T1-TOTAL]],"")</f>
        <v>9.2250922509225092E-3</v>
      </c>
      <c r="LR53" s="26">
        <f>IFERROR(Tableau17[[#This Row],[2017-T2-LE PEN Marine]]/Tableau17[[#This Row],[2017-T2-TOTAL]],"")</f>
        <v>0.28508771929824561</v>
      </c>
      <c r="LS53" s="26">
        <f>IFERROR(Tableau17[[#This Row],[2017-T2-MACRON Emmanuel]]/Tableau17[[#This Row],[2017-T2-TOTAL]],"")</f>
        <v>0.71491228070175439</v>
      </c>
      <c r="LT53" s="26">
        <f>IFERROR(Tableau17[[#This Row],[2019-T1-ALEXANDRE Audric]]/Tableau17[[#This Row],[2019-T1-TOTAL]],"")</f>
        <v>0</v>
      </c>
      <c r="LU53" s="26">
        <f>IFERROR(Tableau17[[#This Row],[2019-T1-ARTHAUD Nathalie]]/Tableau17[[#This Row],[2019-T1-TOTAL]],"")</f>
        <v>3.1446540880503146E-3</v>
      </c>
      <c r="LV53" s="26">
        <f>IFERROR(Tableau17[[#This Row],[2019-T1-ASSELINEAU François]]/Tableau17[[#This Row],[2019-T1-TOTAL]],"")</f>
        <v>9.433962264150943E-3</v>
      </c>
      <c r="LW53" s="26">
        <f>IFERROR(Tableau17[[#This Row],[2019-T1-AUBRY Manon]]/Tableau17[[#This Row],[2019-T1-TOTAL]],"")</f>
        <v>5.6603773584905662E-2</v>
      </c>
      <c r="LX53" s="26">
        <f>IFERROR(Tableau17[[#This Row],[2019-T1-AZERGUI Nagib]]/Tableau17[[#This Row],[2019-T1-TOTAL]],"")</f>
        <v>0</v>
      </c>
      <c r="LY53" s="26">
        <f>IFERROR(Tableau17[[#This Row],[2019-T1-BARDELLA Jordan]]/Tableau17[[#This Row],[2019-T1-TOTAL]],"")</f>
        <v>0.23270440251572327</v>
      </c>
      <c r="LZ53" s="26">
        <f>IFERROR(Tableau17[[#This Row],[2019-T1-BELLAMY François-Xavier]]/Tableau17[[#This Row],[2019-T1-TOTAL]],"")</f>
        <v>7.8616352201257858E-2</v>
      </c>
      <c r="MA53" s="26">
        <f>IFERROR(Tableau17[[#This Row],[2019-T1-BIDOU Olivier]]/Tableau17[[#This Row],[2019-T1-TOTAL]],"")</f>
        <v>0</v>
      </c>
      <c r="MB53" s="26">
        <f>IFERROR(Tableau17[[#This Row],[2019-T1-BOURG Dominique]]/Tableau17[[#This Row],[2019-T1-TOTAL]],"")</f>
        <v>9.433962264150943E-3</v>
      </c>
      <c r="MC53" s="26">
        <f>IFERROR(Tableau17[[#This Row],[2019-T1-BROSSAT Ian]]/Tableau17[[#This Row],[2019-T1-TOTAL]],"")</f>
        <v>3.4591194968553458E-2</v>
      </c>
      <c r="MD53" s="26">
        <f>IFERROR(Tableau17[[#This Row],[2019-T1-CAILLAUD Sophie]]/Tableau17[[#This Row],[2019-T1-TOTAL]],"")</f>
        <v>0</v>
      </c>
      <c r="ME53" s="26">
        <f>IFERROR(Tableau17[[#This Row],[2019-T1-CAMUS Renaud]]/Tableau17[[#This Row],[2019-T1-TOTAL]],"")</f>
        <v>0</v>
      </c>
      <c r="MF53" s="26">
        <f>IFERROR(Tableau17[[#This Row],[2019-T1-CHALENÇON Christophe]]/Tableau17[[#This Row],[2019-T1-TOTAL]],"")</f>
        <v>0</v>
      </c>
      <c r="MG53" s="26">
        <f>IFERROR(Tableau17[[#This Row],[2019-T1-CORBET Cathy Denise Ginette]]/Tableau17[[#This Row],[2019-T1-TOTAL]],"")</f>
        <v>0</v>
      </c>
      <c r="MH53" s="26">
        <f>IFERROR(Tableau17[[#This Row],[2019-T1-DE PREVOISIN Robert]]/Tableau17[[#This Row],[2019-T1-TOTAL]],"")</f>
        <v>0</v>
      </c>
      <c r="MI53" s="26">
        <f>IFERROR(Tableau17[[#This Row],[2019-T1-DELFEL Thérèse]]/Tableau17[[#This Row],[2019-T1-TOTAL]],"")</f>
        <v>0</v>
      </c>
      <c r="MJ53" s="26">
        <f>IFERROR(Tableau17[[#This Row],[2019-T1-DIEUMEGARD Pierre]]/Tableau17[[#This Row],[2019-T1-TOTAL]],"")</f>
        <v>0</v>
      </c>
      <c r="MK53" s="26">
        <f>IFERROR(Tableau17[[#This Row],[2019-T1-DUPONT-AIGNAN Nicolas]]/Tableau17[[#This Row],[2019-T1-TOTAL]],"")</f>
        <v>1.2578616352201259E-2</v>
      </c>
      <c r="ML53" s="26">
        <f>IFERROR(Tableau17[[#This Row],[2019-T1-GERNIGON Yves]]/Tableau17[[#This Row],[2019-T1-TOTAL]],"")</f>
        <v>0</v>
      </c>
      <c r="MM53" s="26">
        <f>IFERROR(Tableau17[[#This Row],[2019-T1-GLUCKSMANN Raphaël]]/Tableau17[[#This Row],[2019-T1-TOTAL]],"")</f>
        <v>9.4339622641509441E-2</v>
      </c>
      <c r="MN53" s="26">
        <f>IFERROR(Tableau17[[#This Row],[2019-T1-HAMON Benoît]]/Tableau17[[#This Row],[2019-T1-TOTAL]],"")</f>
        <v>3.1446540880503145E-2</v>
      </c>
      <c r="MO53" s="26">
        <f>IFERROR(Tableau17[[#This Row],[2019-T1-HELGEN Gilles]]/Tableau17[[#This Row],[2019-T1-TOTAL]],"")</f>
        <v>0</v>
      </c>
      <c r="MP53" s="26">
        <f>IFERROR(Tableau17[[#This Row],[2019-T1-JADOT Yannick]]/Tableau17[[#This Row],[2019-T1-TOTAL]],"")</f>
        <v>0.15094339622641509</v>
      </c>
      <c r="MQ53" s="26">
        <f>IFERROR(Tableau17[[#This Row],[2019-T1-LAGARDE Jean-Christophe]]/Tableau17[[#This Row],[2019-T1-TOTAL]],"")</f>
        <v>1.5723270440251572E-2</v>
      </c>
      <c r="MR53" s="26">
        <f>IFERROR(Tableau17[[#This Row],[2019-T1-LALANNE Francis]]/Tableau17[[#This Row],[2019-T1-TOTAL]],"")</f>
        <v>3.1446540880503146E-3</v>
      </c>
      <c r="MS53" s="26">
        <f>IFERROR(Tableau17[[#This Row],[2019-T1-LOISEAU Nathalie]]/Tableau17[[#This Row],[2019-T1-TOTAL]],"")</f>
        <v>0.2610062893081761</v>
      </c>
      <c r="MT53" s="26">
        <f>IFERROR(Tableau17[[#This Row],[2019-T1-MARIE Florie]]/Tableau17[[#This Row],[2019-T1-TOTAL]],"")</f>
        <v>6.2893081761006293E-3</v>
      </c>
      <c r="MU53" s="26">
        <f>IFERROR(Tableau17[[#This Row],[2008-T1-MACROEXTRDROITE]]/Tableau17[[#This Row],[2008-T1-MACROTOTALE]],"")</f>
        <v>6.5817409766454352E-2</v>
      </c>
      <c r="MV53" s="26">
        <f>IFERROR(Tableau17[[#This Row],[2008-T1-MACRODROITE]]/Tableau17[[#This Row],[2008-T1-MACROTOTALE]],"")</f>
        <v>0.53290870488322717</v>
      </c>
      <c r="MW53" s="26">
        <f>IFERROR(Tableau17[[#This Row],[2008-T1-MACROCENTRE]]/Tableau17[[#This Row],[2008-T1-MACROTOTALE]],"")</f>
        <v>0</v>
      </c>
      <c r="MX53" s="26">
        <f>IFERROR(Tableau17[[#This Row],[2008-T1-MACROGAUCHE]]/Tableau17[[#This Row],[2008-T1-MACROTOTALE]],"")</f>
        <v>0.40127388535031849</v>
      </c>
      <c r="MY53" s="26">
        <f>IFERROR(Tableau17[[#This Row],[2008-T1-MACROAUTRE]]/Tableau17[[#This Row],[2008-T1-MACROTOTALE]],"")</f>
        <v>0</v>
      </c>
      <c r="MZ53" s="26">
        <f>IFERROR(Tableau17[[#This Row],[2008-T2-MACROEXTRDROITE]]/Tableau17[[#This Row],[2008-T2-MACROTOTALE]],"")</f>
        <v>0</v>
      </c>
      <c r="NA53" s="26">
        <f>IFERROR(Tableau17[[#This Row],[2008-T2-MACRODROITE]]/Tableau17[[#This Row],[2008-T2-MACROTOTALE]],"")</f>
        <v>0.544921875</v>
      </c>
      <c r="NB53" s="26">
        <f>IFERROR(Tableau17[[#This Row],[2008-T2-MACROCENTRE]]/Tableau17[[#This Row],[2008-T2-MACROTOTALE]],"")</f>
        <v>0</v>
      </c>
      <c r="NC53" s="26">
        <f>IFERROR(Tableau17[[#This Row],[2008-T2-MACROGAUCHE]]/Tableau17[[#This Row],[2008-T2-MACROTOTALE]],"")</f>
        <v>0.455078125</v>
      </c>
      <c r="ND53" s="26">
        <f>IFERROR(Tableau17[[#This Row],[2008-T2-MACROAUTRE]]/Tableau17[[#This Row],[2008-T2-MACROTOTALE]],"")</f>
        <v>0</v>
      </c>
      <c r="NE53" s="26">
        <f>IFERROR(Tableau17[[#This Row],[2014-T1-MACROEXTRDROITE]]/Tableau17[[#This Row],[2014-T1-MACROTOTALE]],"")</f>
        <v>0.1388888888888889</v>
      </c>
      <c r="NF53" s="26">
        <f>IFERROR(Tableau17[[#This Row],[2014-T1-MACRODROITE]]/Tableau17[[#This Row],[2014-T1-MACROTOTALE]],"")</f>
        <v>0.49747474747474746</v>
      </c>
      <c r="NG53" s="26">
        <f>IFERROR(Tableau17[[#This Row],[2014-T1-MACROCENTRE]]/Tableau17[[#This Row],[2014-T1-MACROTOTALE]],"")</f>
        <v>1.2626262626262626E-2</v>
      </c>
      <c r="NH53" s="26">
        <f>IFERROR(Tableau17[[#This Row],[2014-T1-MACROGAUCHE]]/Tableau17[[#This Row],[2014-T1-MACROTOTALE]],"")</f>
        <v>0.35101010101010099</v>
      </c>
      <c r="NI53" s="26">
        <f>IFERROR(Tableau17[[#This Row],[2014-T1-MACROAUTRE]]/Tableau17[[#This Row],[2014-T1-MACROTOTALE]],"")</f>
        <v>0</v>
      </c>
      <c r="NJ53" s="26">
        <f>IFERROR(Tableau17[[#This Row],[2014-T2-MACROEXTRDROITE]]/Tableau17[[#This Row],[2014-T2-MACROTOTALE]],"")</f>
        <v>0.14726840855106887</v>
      </c>
      <c r="NK53" s="26">
        <f>IFERROR(Tableau17[[#This Row],[2014-T2-MACRODROITE]]/Tableau17[[#This Row],[2014-T2-MACROTOTALE]],"")</f>
        <v>0.52969121140142517</v>
      </c>
      <c r="NL53" s="26">
        <f>IFERROR(Tableau17[[#This Row],[2014-T2-MACROCENTRE]]/Tableau17[[#This Row],[2014-T2-MACROTOTALE]],"")</f>
        <v>0</v>
      </c>
      <c r="NM53" s="26">
        <f>IFERROR(Tableau17[[#This Row],[2014-T2-MACROGAUCHE]]/Tableau17[[#This Row],[2014-T2-MACROTOTALE]],"")</f>
        <v>0.32304038004750596</v>
      </c>
      <c r="NN53" s="26">
        <f>IFERROR(Tableau17[[#This Row],[2014-T2-MACROAUTRE]]/Tableau17[[#This Row],[2014-T2-MACROTOTALE]],"")</f>
        <v>0</v>
      </c>
      <c r="NO53" s="26">
        <f>IFERROR( Tableau17[[#This Row],[2015-T1-MACROEXTRDROITE]]/Tableau17[[#This Row],[2015-T1-MACROTOTALE]],"")</f>
        <v>0.23987538940809969</v>
      </c>
      <c r="NP53" s="26">
        <f>IFERROR(Tableau17[[#This Row],[2015-T1-MACRODROITE]]/Tableau17[[#This Row],[2015-T1-MACROTOTALE]],"")</f>
        <v>0.42990654205607476</v>
      </c>
      <c r="NQ53" s="26">
        <f>IFERROR(Tableau17[[#This Row],[2015-T1-MACROCENTRE]]/Tableau17[[#This Row],[2015-T1-MACROTOTALE]],"")</f>
        <v>3.7383177570093455E-2</v>
      </c>
      <c r="NR53" s="26">
        <f>IFERROR(Tableau17[[#This Row],[2015-T1-MACROGAUCHE]]/Tableau17[[#This Row],[2015-T1-MACROTOTALE]],"")</f>
        <v>0.29283489096573206</v>
      </c>
      <c r="NS53" s="26">
        <f>IFERROR(Tableau17[[#This Row],[2015-T1-MACROAUTRE]]/Tableau17[[#This Row],[2015-T1-MACROTOTALE]],"")</f>
        <v>0</v>
      </c>
      <c r="NT53" s="26">
        <f>IFERROR(Tableau17[[#This Row],[2015-T2-MACROEXTRDROITE]]/Tableau17[[#This Row],[2015-T2-MACROTOTALE]],"")</f>
        <v>0.25925925925925924</v>
      </c>
      <c r="NU53" s="26">
        <f>IFERROR(Tableau17[[#This Row],[2015-T2-MACRODROITE]]/Tableau17[[#This Row],[2015-T2-MACROTOTALE]],"")</f>
        <v>0.7407407407407407</v>
      </c>
      <c r="NV53" s="26">
        <f>IFERROR(Tableau17[[#This Row],[2015-T2-MACROCENTRE]]/Tableau17[[#This Row],[2015-T2-MACROTOTALE]],"")</f>
        <v>0</v>
      </c>
      <c r="NW53" s="26">
        <f>IFERROR(Tableau17[[#This Row],[2015-T2-MACROGAUCHE]]/Tableau17[[#This Row],[2015-T2-MACROTOTALE]],"")</f>
        <v>0</v>
      </c>
      <c r="NX53" s="26">
        <f>IFERROR(Tableau17[[#This Row],[2015-T2-MACROAUTRE]]/Tableau17[[#This Row],[2015-T2-MACROTOTALE]],"")</f>
        <v>0</v>
      </c>
      <c r="NY53" s="26">
        <f>IFERROR(Tableau17[[#This Row],[2017-T1-MACROEXTRDROITE]]/Tableau17[[#This Row],[2017-T1-MACROTOTALE]],"")</f>
        <v>0.21033210332103322</v>
      </c>
      <c r="NZ53" s="26">
        <f>IFERROR(Tableau17[[#This Row],[2017-T1-MACRODROITE]]/Tableau17[[#This Row],[2017-T1-MACROTOTALE]],"")</f>
        <v>0.27121771217712176</v>
      </c>
      <c r="OA53" s="26">
        <f>IFERROR(Tableau17[[#This Row],[2017-T1-MACROCENTRE]]/Tableau17[[#This Row],[2017-T1-MACROTOTALE]],"")</f>
        <v>0.23616236162361623</v>
      </c>
      <c r="OB53" s="26">
        <f>IFERROR(Tableau17[[#This Row],[2017-T1-MACROGAUCHE]]/Tableau17[[#This Row],[2017-T1-MACROTOTALE]],"")</f>
        <v>0.27121771217712176</v>
      </c>
      <c r="OC53" s="26">
        <f>IFERROR(Tableau17[[#This Row],[2017-T1-MACROAUTRE]]/Tableau17[[#This Row],[2017-T1-MACROTOTALE]],"")</f>
        <v>1.107011070110701E-2</v>
      </c>
      <c r="OD53" s="26">
        <f>IFERROR(Tableau17[[#This Row],[2017-T2-MACROEXTRDROITE]]/Tableau17[[#This Row],[2017-T2-MACROTOTALE]],"")</f>
        <v>0.28508771929824561</v>
      </c>
      <c r="OE53" s="26">
        <f>IFERROR(Tableau17[[#This Row],[2017-T2-MACRODROITE]]/Tableau17[[#This Row],[2017-T2-MACROTOTALE]],"")</f>
        <v>0</v>
      </c>
      <c r="OF53" s="26">
        <f>IFERROR(Tableau17[[#This Row],[2017-T2-MACROCENTRE]]/Tableau17[[#This Row],[2017-T2-MACROTOTALE]],"")</f>
        <v>0.71491228070175439</v>
      </c>
      <c r="OG53" s="26">
        <f>IFERROR(Tableau17[[#This Row],[2017-T2-MACROGAUCHE]]/Tableau17[[#This Row],[2017-T2-MACROTOTALE]],"")</f>
        <v>0</v>
      </c>
      <c r="OH53" s="26">
        <f>IFERROR(Tableau17[[#This Row],[2017-T2-MACROAUTRE]]/Tableau17[[#This Row],[2017-T2-MACROTOTALE]],"")</f>
        <v>0</v>
      </c>
      <c r="OI53" s="26">
        <f>IFERROR(Tableau17[[#This Row],[2019-T1-MACROEXTRDROITE]]/Tableau17[[#This Row],[2019-T1-MACROTOTALE]],"")</f>
        <v>0.25696594427244585</v>
      </c>
      <c r="OJ53" s="26">
        <f>IFERROR(Tableau17[[#This Row],[2019-T1-MACRODROITE]]/Tableau17[[#This Row],[2019-T1-MACROTOTALE]],"")</f>
        <v>9.2879256965944276E-2</v>
      </c>
      <c r="OK53" s="26">
        <f>IFERROR(Tableau17[[#This Row],[2019-T1-MACROCENTRE]]/Tableau17[[#This Row],[2019-T1-MACROTOTALE]],"")</f>
        <v>0.25696594427244585</v>
      </c>
      <c r="OL53" s="26">
        <f>IFERROR(Tableau17[[#This Row],[2019-T1-MACROGAUCHE]]/Tableau17[[#This Row],[2019-T1-MACROTOTALE]],"")</f>
        <v>0.3653250773993808</v>
      </c>
      <c r="OM53" s="26">
        <f>IFERROR(Tableau17[[#This Row],[2019-T1-MACROAUTRE]]/Tableau17[[#This Row],[2019-T1-MACROTOTALE]],"")</f>
        <v>2.7863777089783281E-2</v>
      </c>
      <c r="ON53" s="26">
        <f>IFERROR(Tableau17[[#This Row],[2020-T1-MACROEXTRDROITE]]/Tableau17[[#This Row],[2020-T1-MACROTOTALE]],"")</f>
        <v>0.10752688172043011</v>
      </c>
      <c r="OO53" s="26">
        <f>IFERROR(Tableau17[[#This Row],[2020-T1-MACRODROITE]]/Tableau17[[#This Row],[2020-T1-MACROTOTALE]],"")</f>
        <v>0.35125448028673834</v>
      </c>
      <c r="OP53" s="26">
        <f>IFERROR(Tableau17[[#This Row],[2020-T1-MACROCENTRE]]/Tableau17[[#This Row],[2020-T1-MACROTOTALE]],"")</f>
        <v>0.1111111111111111</v>
      </c>
      <c r="OQ53" s="26">
        <f>IFERROR(Tableau17[[#This Row],[2020-T1-MACROGAUCHE]]/Tableau17[[#This Row],[2020-T1-MACROTOTALE]],"")</f>
        <v>0.43010752688172044</v>
      </c>
      <c r="OR53" s="26">
        <f>IFERROR(Tableau17[[#This Row],[2020-T1-MACROAUTRE]]/Tableau17[[#This Row],[2020-T1-MACROTOTALE]],"")</f>
        <v>0</v>
      </c>
      <c r="OS53" s="26">
        <f>IFERROR(Tableau17[[#This Row],[2017 (L)-T1-MACROEXTRDROITE]]/Tableau17[[#This Row],[2017 (L)-T1-MACROTOTALE]],"")</f>
        <v>0.11988304093567251</v>
      </c>
      <c r="OT53" s="26">
        <f>IFERROR(Tableau17[[#This Row],[2017 (L)-T1-MACRODROITE]]/Tableau17[[#This Row],[2017 (L)-T1-MACROTOTALE]],"")</f>
        <v>0.26900584795321636</v>
      </c>
      <c r="OU53" s="26">
        <f>IFERROR(Tableau17[[#This Row],[2017 (L)-T1-MACROCENTRE]]/Tableau17[[#This Row],[2017 (L)-T1-MACROTOTALE]],"")</f>
        <v>0.34795321637426901</v>
      </c>
      <c r="OV53" s="26">
        <f>IFERROR(Tableau17[[#This Row],[2017 (L)-T1-MACROGAUCHE]]/Tableau17[[#This Row],[2017 (L)-T1-MACROTOTALE]],"")</f>
        <v>0.25146198830409355</v>
      </c>
      <c r="OW53" s="26">
        <f>IFERROR(Tableau17[[#This Row],[2017 (L)-T1-MACROAUTRE]]/Tableau17[[#This Row],[2017 (L)-T1-MACROTOTALE]],"")</f>
        <v>1.1695906432748537E-2</v>
      </c>
      <c r="OX53" s="26">
        <f>IFERROR(Tableau17[[#This Row],[2017 (L)-T2-MACROEXTRDROITE]]/Tableau17[[#This Row],[2017 (L)-T2-MACROTOTALE]],"")</f>
        <v>0</v>
      </c>
      <c r="OY53" s="26">
        <f>IFERROR(Tableau17[[#This Row],[2017 (L)-T2-MACRODROITE]]/Tableau17[[#This Row],[2017 (L)-T2-MACROTOTALE]],"")</f>
        <v>0.52014652014652019</v>
      </c>
      <c r="OZ53" s="26">
        <f>IFERROR(Tableau17[[#This Row],[2017 (L)-T2-MACROCENTRE]]/Tableau17[[#This Row],[2017 (L)-T2-MACROTOTALE]],"")</f>
        <v>0.47985347985347987</v>
      </c>
      <c r="PA53" s="26">
        <f>IFERROR(Tableau17[[#This Row],[2017 (L)-T2-MACROGAUCHE]]/Tableau17[[#This Row],[2017 (L)-T2-MACROTOTALE]],"")</f>
        <v>0</v>
      </c>
      <c r="PB53" s="26">
        <f>IFERROR(Tableau17[[#This Row],[2017 (L)-T2-MACROAUTRE]]/Tableau17[[#This Row],[2017 (L)-T2-MACROTOTALE]],"")</f>
        <v>0</v>
      </c>
      <c r="PC53" s="26">
        <f>IFERROR(Tableau17[[#This Row],[2008_T1_PROCUS]]/Tableau17[[#This Row],[2008_T1_INSCRITS]],0)</f>
        <v>2.6184538653366583E-2</v>
      </c>
      <c r="PD53" s="26">
        <f>IFERROR(Tableau17[[#This Row],[2008_T2_PROCUS]]/Tableau17[[#This Row],[2008_T2_INSCRITS]],0)</f>
        <v>1.9950124688279301E-2</v>
      </c>
      <c r="PE53" s="26">
        <f>Tableau17[[#This Row],[2014_T1_PROCUS]]/Tableau17[[#This Row],[2014_T1_INSCRITS]]</f>
        <v>2.0297699594046009E-2</v>
      </c>
      <c r="PF53" s="26">
        <f>IFERROR(Tableau17[[#This Row],[2014_T2_PROCUS]]/Tableau17[[#This Row],[2014_T2_INSCRITS]],0)</f>
        <v>2.3004059539918808E-2</v>
      </c>
    </row>
    <row r="54" spans="1:422" x14ac:dyDescent="0.2">
      <c r="A54" s="1">
        <v>3</v>
      </c>
      <c r="B54" s="1" t="s">
        <v>252</v>
      </c>
      <c r="C54" s="1" t="s">
        <v>287</v>
      </c>
      <c r="D54" s="1" t="s">
        <v>287</v>
      </c>
      <c r="E54" s="1">
        <v>402</v>
      </c>
      <c r="F54" s="1">
        <v>5.3987239999999996</v>
      </c>
      <c r="G54" s="1">
        <v>43.306671999999999</v>
      </c>
      <c r="H54" s="3">
        <v>1250</v>
      </c>
      <c r="I54" s="3">
        <v>219</v>
      </c>
      <c r="L54" s="1">
        <v>62</v>
      </c>
      <c r="M54" s="1">
        <v>13</v>
      </c>
      <c r="O54" s="1">
        <v>2</v>
      </c>
      <c r="P54" s="1">
        <v>37</v>
      </c>
      <c r="Q54" s="1">
        <v>28</v>
      </c>
      <c r="R54" s="1">
        <v>60</v>
      </c>
      <c r="S54" s="1">
        <v>291</v>
      </c>
      <c r="T54" s="1">
        <v>36</v>
      </c>
      <c r="U54" s="1">
        <v>529</v>
      </c>
      <c r="V54" s="1">
        <v>1189</v>
      </c>
      <c r="W54" s="1">
        <v>720</v>
      </c>
      <c r="X54" s="1">
        <v>24</v>
      </c>
      <c r="Y54" s="2">
        <v>0.60555088000000001</v>
      </c>
      <c r="Z54" s="1">
        <v>1189</v>
      </c>
      <c r="AA54" s="1">
        <v>753</v>
      </c>
      <c r="AB54" s="1">
        <v>26</v>
      </c>
      <c r="AC54" s="2">
        <v>0.63330529999999996</v>
      </c>
      <c r="AD54" s="1">
        <v>1250</v>
      </c>
      <c r="AE54" s="1">
        <v>537</v>
      </c>
      <c r="AF54" s="2">
        <v>0.42959999999999998</v>
      </c>
      <c r="AG54" s="1">
        <f t="shared" si="0"/>
        <v>219</v>
      </c>
      <c r="AH54" s="1">
        <v>1222</v>
      </c>
      <c r="AI54" s="1">
        <v>709</v>
      </c>
      <c r="AJ54" s="1">
        <v>13</v>
      </c>
      <c r="AK54" s="2">
        <v>0.58019639999999995</v>
      </c>
      <c r="AL54" s="1">
        <v>1222</v>
      </c>
      <c r="AM54" s="1">
        <v>792</v>
      </c>
      <c r="AN54" s="1">
        <v>23</v>
      </c>
      <c r="AO54" s="2">
        <v>0.64811783999999995</v>
      </c>
      <c r="AP54" s="1">
        <v>1194</v>
      </c>
      <c r="AQ54" s="1">
        <v>603</v>
      </c>
      <c r="AR54" s="2">
        <v>0.50502513000000004</v>
      </c>
      <c r="AS54" s="1">
        <v>1194</v>
      </c>
      <c r="AT54" s="1">
        <v>601</v>
      </c>
      <c r="AU54" s="2">
        <v>0.50335008000000003</v>
      </c>
      <c r="AV54" s="1">
        <v>1250</v>
      </c>
      <c r="AW54" s="1">
        <v>627</v>
      </c>
      <c r="AX54" s="2">
        <v>0.50160000000000005</v>
      </c>
      <c r="AY54" s="1">
        <v>1249</v>
      </c>
      <c r="AZ54" s="1">
        <v>539</v>
      </c>
      <c r="BA54" s="2">
        <v>0.43154524</v>
      </c>
      <c r="BB54" s="1">
        <v>1248</v>
      </c>
      <c r="BC54" s="1">
        <v>985</v>
      </c>
      <c r="BD54" s="2">
        <v>0.78926282000000003</v>
      </c>
      <c r="BE54" s="1">
        <v>1248</v>
      </c>
      <c r="BF54" s="1">
        <v>881</v>
      </c>
      <c r="BG54" s="2">
        <v>0.70592949000000005</v>
      </c>
      <c r="BH54" s="1">
        <v>1203</v>
      </c>
      <c r="BI54" s="1">
        <v>592</v>
      </c>
      <c r="BJ54" s="2">
        <v>0.49210308000000003</v>
      </c>
      <c r="BK54" s="1">
        <v>60</v>
      </c>
      <c r="BL54" s="1">
        <v>4</v>
      </c>
      <c r="BM54" s="1">
        <v>1</v>
      </c>
      <c r="BN54" s="1">
        <v>64</v>
      </c>
      <c r="BO54" s="1">
        <v>34</v>
      </c>
      <c r="BP54" s="1">
        <v>265</v>
      </c>
      <c r="BQ54" s="1">
        <v>269</v>
      </c>
      <c r="BR54" s="1">
        <v>697</v>
      </c>
      <c r="BT54" s="1">
        <v>391</v>
      </c>
      <c r="BU54" s="1">
        <v>378</v>
      </c>
      <c r="BW54" s="1">
        <v>769</v>
      </c>
      <c r="BX54" s="1">
        <v>9</v>
      </c>
      <c r="BY54" s="1">
        <v>7</v>
      </c>
      <c r="BZ54" s="1">
        <v>47</v>
      </c>
      <c r="CB54" s="1">
        <v>68</v>
      </c>
      <c r="CC54" s="1">
        <v>90</v>
      </c>
      <c r="CD54" s="1">
        <v>233</v>
      </c>
      <c r="CE54" s="1">
        <v>236</v>
      </c>
      <c r="CF54" s="1">
        <v>690</v>
      </c>
      <c r="CG54" s="1">
        <v>91</v>
      </c>
      <c r="CH54" s="1">
        <v>292</v>
      </c>
      <c r="CI54" s="1">
        <v>338</v>
      </c>
      <c r="CJ54" s="1">
        <v>721</v>
      </c>
      <c r="CK54" s="1">
        <v>22</v>
      </c>
      <c r="CL54" s="1">
        <v>8</v>
      </c>
      <c r="CM54" s="1">
        <v>5</v>
      </c>
      <c r="CN54" s="1">
        <v>36</v>
      </c>
      <c r="CO54" s="1">
        <v>74</v>
      </c>
      <c r="CP54" s="1">
        <v>133</v>
      </c>
      <c r="CQ54" s="1">
        <v>17</v>
      </c>
      <c r="CT54" s="1">
        <v>130</v>
      </c>
      <c r="CU54" s="1">
        <v>162</v>
      </c>
      <c r="CW54" s="1">
        <v>587</v>
      </c>
      <c r="CY54" s="1">
        <v>190</v>
      </c>
      <c r="DB54" s="1">
        <v>362</v>
      </c>
      <c r="DC54" s="1">
        <v>552</v>
      </c>
      <c r="DD54" s="1">
        <v>24</v>
      </c>
      <c r="DE54" s="1">
        <v>6</v>
      </c>
      <c r="DF54" s="1">
        <v>3</v>
      </c>
      <c r="DG54" s="1">
        <v>26</v>
      </c>
      <c r="DH54" s="1">
        <v>2</v>
      </c>
      <c r="DI54" s="1">
        <v>65</v>
      </c>
      <c r="DK54" s="1">
        <v>6</v>
      </c>
      <c r="DL54" s="1">
        <v>185</v>
      </c>
      <c r="DN54" s="1">
        <v>65</v>
      </c>
      <c r="DP54" s="1">
        <v>7</v>
      </c>
      <c r="DQ54" s="1">
        <v>1</v>
      </c>
      <c r="DR54" s="1">
        <v>168</v>
      </c>
      <c r="DU54" s="1">
        <v>558</v>
      </c>
      <c r="DV54" s="1">
        <v>298</v>
      </c>
      <c r="DZ54" s="1">
        <v>210</v>
      </c>
      <c r="EA54" s="1">
        <v>508</v>
      </c>
      <c r="EB54" s="1">
        <v>1</v>
      </c>
      <c r="EC54" s="1">
        <v>8</v>
      </c>
      <c r="ED54" s="1">
        <v>3</v>
      </c>
      <c r="EE54" s="1">
        <v>30</v>
      </c>
      <c r="EF54" s="1">
        <v>155</v>
      </c>
      <c r="EG54" s="1">
        <v>92</v>
      </c>
      <c r="EH54" s="1">
        <v>7</v>
      </c>
      <c r="EI54" s="1">
        <v>155</v>
      </c>
      <c r="EJ54" s="1">
        <v>324</v>
      </c>
      <c r="EK54" s="1">
        <v>193</v>
      </c>
      <c r="EL54" s="1">
        <v>6</v>
      </c>
      <c r="EM54" s="1">
        <v>974</v>
      </c>
      <c r="EN54" s="1">
        <v>195</v>
      </c>
      <c r="EO54" s="1">
        <v>605</v>
      </c>
      <c r="EP54" s="1">
        <v>800</v>
      </c>
      <c r="EQ54" s="1">
        <v>0</v>
      </c>
      <c r="ER54" s="1">
        <v>3</v>
      </c>
      <c r="ES54" s="1">
        <v>8</v>
      </c>
      <c r="ET54" s="1">
        <v>55</v>
      </c>
      <c r="EU54" s="1">
        <v>0</v>
      </c>
      <c r="EV54" s="1">
        <v>107</v>
      </c>
      <c r="EW54" s="1">
        <v>29</v>
      </c>
      <c r="EX54" s="1">
        <v>0</v>
      </c>
      <c r="EY54" s="1">
        <v>25</v>
      </c>
      <c r="EZ54" s="1">
        <v>27</v>
      </c>
      <c r="FA54" s="1">
        <v>1</v>
      </c>
      <c r="FB54" s="1">
        <v>0</v>
      </c>
      <c r="FC54" s="1">
        <v>0</v>
      </c>
      <c r="FD54" s="1">
        <v>0</v>
      </c>
      <c r="FE54" s="1">
        <v>0</v>
      </c>
      <c r="FF54" s="1">
        <v>0</v>
      </c>
      <c r="FG54" s="1">
        <v>2</v>
      </c>
      <c r="FH54" s="1">
        <v>7</v>
      </c>
      <c r="FI54" s="1">
        <v>0</v>
      </c>
      <c r="FJ54" s="1">
        <v>40</v>
      </c>
      <c r="FK54" s="1">
        <v>34</v>
      </c>
      <c r="FL54" s="1">
        <v>0</v>
      </c>
      <c r="FM54" s="1">
        <v>125</v>
      </c>
      <c r="FN54" s="1">
        <v>6</v>
      </c>
      <c r="FO54" s="1">
        <v>0</v>
      </c>
      <c r="FP54" s="1">
        <v>101</v>
      </c>
      <c r="FQ54" s="1">
        <v>1</v>
      </c>
      <c r="FR54" s="1">
        <f>SUM(Tableau17[[#This Row],[2019-T1-ALEXANDRE Audric]:[2019-T1-MARIE Florie]])</f>
        <v>571</v>
      </c>
      <c r="FS54" s="1">
        <v>35</v>
      </c>
      <c r="FT54" s="1">
        <v>329</v>
      </c>
      <c r="FU54" s="1">
        <v>0</v>
      </c>
      <c r="FV54" s="1">
        <v>333</v>
      </c>
      <c r="FW54" s="1">
        <v>0</v>
      </c>
      <c r="FX54" s="1">
        <v>697</v>
      </c>
      <c r="FY54" s="1">
        <v>0</v>
      </c>
      <c r="FZ54" s="1">
        <v>378</v>
      </c>
      <c r="GA54" s="1">
        <v>0</v>
      </c>
      <c r="GB54" s="1">
        <v>391</v>
      </c>
      <c r="GC54" s="1">
        <v>0</v>
      </c>
      <c r="GD54" s="1">
        <v>769</v>
      </c>
      <c r="GE54" s="1">
        <v>90</v>
      </c>
      <c r="GF54" s="1">
        <v>240</v>
      </c>
      <c r="GG54" s="1">
        <v>9</v>
      </c>
      <c r="GH54" s="1">
        <v>351</v>
      </c>
      <c r="GI54" s="1">
        <v>0</v>
      </c>
      <c r="GJ54" s="1">
        <v>690</v>
      </c>
      <c r="GK54" s="1">
        <v>91</v>
      </c>
      <c r="GL54" s="1">
        <v>292</v>
      </c>
      <c r="GM54" s="1">
        <v>0</v>
      </c>
      <c r="GN54" s="1">
        <v>338</v>
      </c>
      <c r="GO54" s="1">
        <v>0</v>
      </c>
      <c r="GP54" s="1">
        <v>721</v>
      </c>
      <c r="GQ54" s="1">
        <v>141</v>
      </c>
      <c r="GR54" s="1">
        <v>135</v>
      </c>
      <c r="GS54" s="1">
        <v>17</v>
      </c>
      <c r="GT54" s="1">
        <v>272</v>
      </c>
      <c r="GU54" s="1">
        <v>22</v>
      </c>
      <c r="GV54" s="1">
        <v>587</v>
      </c>
      <c r="GW54" s="1">
        <v>190</v>
      </c>
      <c r="GX54" s="1">
        <v>0</v>
      </c>
      <c r="GY54" s="1">
        <v>0</v>
      </c>
      <c r="GZ54" s="1">
        <v>362</v>
      </c>
      <c r="HA54" s="1">
        <v>0</v>
      </c>
      <c r="HB54" s="1">
        <v>552</v>
      </c>
      <c r="HC54" s="1">
        <v>196</v>
      </c>
      <c r="HD54" s="1">
        <v>155</v>
      </c>
      <c r="HE54" s="1">
        <v>193</v>
      </c>
      <c r="HF54" s="1">
        <v>423</v>
      </c>
      <c r="HG54" s="1">
        <v>7</v>
      </c>
      <c r="HH54" s="1">
        <v>974</v>
      </c>
      <c r="HI54" s="1">
        <v>195</v>
      </c>
      <c r="HJ54" s="1">
        <v>0</v>
      </c>
      <c r="HK54" s="1">
        <v>605</v>
      </c>
      <c r="HL54" s="1">
        <v>0</v>
      </c>
      <c r="HM54" s="1">
        <v>0</v>
      </c>
      <c r="HN54" s="1">
        <v>800</v>
      </c>
      <c r="HO54" s="1">
        <v>126</v>
      </c>
      <c r="HP54" s="1">
        <v>35</v>
      </c>
      <c r="HQ54" s="1">
        <v>101</v>
      </c>
      <c r="HR54" s="1">
        <v>284</v>
      </c>
      <c r="HS54" s="1">
        <v>34</v>
      </c>
      <c r="HT54" s="1">
        <v>580</v>
      </c>
      <c r="HU54" s="1">
        <v>60</v>
      </c>
      <c r="HV54" s="1">
        <v>99</v>
      </c>
      <c r="HW54" s="1">
        <v>28</v>
      </c>
      <c r="HX54" s="1">
        <v>342</v>
      </c>
      <c r="HY54" s="1">
        <v>0</v>
      </c>
      <c r="HZ54" s="1">
        <v>529</v>
      </c>
      <c r="IA54" s="1">
        <v>3</v>
      </c>
      <c r="IB54" s="1">
        <v>91</v>
      </c>
      <c r="IC54" s="1">
        <v>168</v>
      </c>
      <c r="ID54" s="1">
        <v>289</v>
      </c>
      <c r="IE54" s="1">
        <v>7</v>
      </c>
      <c r="IF54" s="1">
        <v>558</v>
      </c>
      <c r="IG54" s="1">
        <v>0</v>
      </c>
      <c r="IH54" s="1">
        <v>0</v>
      </c>
      <c r="II54" s="1">
        <v>210</v>
      </c>
      <c r="IJ54" s="1">
        <v>298</v>
      </c>
      <c r="IK54" s="1">
        <v>0</v>
      </c>
      <c r="IL54" s="1">
        <v>508</v>
      </c>
      <c r="IM54" s="26">
        <f>IFERROR(Tableau17[[#This Row],[LDIV]]/Tableau17[[#This Row],[Total général]],"")</f>
        <v>0</v>
      </c>
      <c r="IN54" s="26">
        <f>IFERROR(Tableau17[[#This Row],[LDVC]]/Tableau17[[#This Row],[Total général]],"")</f>
        <v>0</v>
      </c>
      <c r="IO54" s="26">
        <f>IFERROR(Tableau17[[#This Row],[LDVD]]/Tableau17[[#This Row],[Total général]],"")</f>
        <v>0.11720226843100189</v>
      </c>
      <c r="IP54" s="26">
        <f>IFERROR(Tableau17[[#This Row],[LDVG]]/Tableau17[[#This Row],[Total général]],"")</f>
        <v>2.4574669187145556E-2</v>
      </c>
      <c r="IQ54" s="26">
        <f>IFERROR(Tableau17[[#This Row],[LEXD]]/Tableau17[[#This Row],[Total général]],"")</f>
        <v>0</v>
      </c>
      <c r="IR54" s="26">
        <f>IFERROR(Tableau17[[#This Row],[LEXG]]/Tableau17[[#This Row],[Total général]],"")</f>
        <v>3.780718336483932E-3</v>
      </c>
      <c r="IS54" s="26">
        <f>IFERROR(Tableau17[[#This Row],[LLR]]/Tableau17[[#This Row],[Total général]],"")</f>
        <v>6.9943289224952743E-2</v>
      </c>
      <c r="IT54" s="26">
        <f>IFERROR(Tableau17[[#This Row],[LREM]]/Tableau17[[#This Row],[Total général]],"")</f>
        <v>5.2930056710775046E-2</v>
      </c>
      <c r="IU54" s="26">
        <f>IFERROR(Tableau17[[#This Row],[LRN]]/Tableau17[[#This Row],[Total général]],"")</f>
        <v>0.11342155009451796</v>
      </c>
      <c r="IV54" s="26">
        <f>IFERROR(Tableau17[[#This Row],[LUG]]/Tableau17[[#This Row],[Total général]],"")</f>
        <v>0.55009451795841213</v>
      </c>
      <c r="IW54" s="26">
        <f>IFERROR(Tableau17[[#This Row],[LVEC]]/Tableau17[[#This Row],[Total général]],"")</f>
        <v>6.8052930056710773E-2</v>
      </c>
      <c r="IX54" s="26">
        <f>IFERROR(Tableau17[[#This Row],[2008-T1-LCMD]]/Tableau17[[#This Row],[2008-T1-TOTAL]],"")</f>
        <v>8.608321377331421E-2</v>
      </c>
      <c r="IY54" s="26">
        <f>IFERROR(Tableau17[[#This Row],[2008-T1-LDVD]]/Tableau17[[#This Row],[2008-T1-TOTAL]],"")</f>
        <v>5.7388809182209472E-3</v>
      </c>
      <c r="IZ54" s="26">
        <f>IFERROR(Tableau17[[#This Row],[2008-T1-LEXD]]/Tableau17[[#This Row],[2008-T1-TOTAL]],"")</f>
        <v>1.4347202295552368E-3</v>
      </c>
      <c r="JA54" s="26">
        <f>IFERROR(Tableau17[[#This Row],[2008-T1-LEXG]]/Tableau17[[#This Row],[2008-T1-TOTAL]],"")</f>
        <v>9.1822094691535155E-2</v>
      </c>
      <c r="JB54" s="26">
        <f>IFERROR(Tableau17[[#This Row],[2008-T1-LFN]]/Tableau17[[#This Row],[2008-T1-TOTAL]],"")</f>
        <v>4.878048780487805E-2</v>
      </c>
      <c r="JC54" s="26">
        <f>IFERROR(Tableau17[[#This Row],[2008-T1-LMAJ]]/Tableau17[[#This Row],[2008-T1-TOTAL]],"")</f>
        <v>0.38020086083213772</v>
      </c>
      <c r="JD54" s="26">
        <f>IFERROR(Tableau17[[#This Row],[2008-T1-LUG]]/Tableau17[[#This Row],[2008-T1-TOTAL]],"")</f>
        <v>0.38593974175035867</v>
      </c>
      <c r="JE54" s="26">
        <f>IFERROR(Tableau17[[#This Row],[2008-T2-LFN]]/Tableau17[[#This Row],[2008-T2-TOTAL]],"")</f>
        <v>0</v>
      </c>
      <c r="JF54" s="26">
        <f>IFERROR(Tableau17[[#This Row],[2008-T2-LGC]]/Tableau17[[#This Row],[2008-T2-TOTAL]],"")</f>
        <v>0.50845253576072824</v>
      </c>
      <c r="JG54" s="26">
        <f>IFERROR(Tableau17[[#This Row],[2008-T2-LMAJ]]/Tableau17[[#This Row],[2008-T2-TOTAL]],"")</f>
        <v>0.49154746423927176</v>
      </c>
      <c r="JH54" s="26">
        <f>IFERROR(Tableau17[[#This Row],[2008-T2-LUG]]/Tableau17[[#This Row],[2008-T2-TOTAL]],"")</f>
        <v>0</v>
      </c>
      <c r="JI54" s="26">
        <f>IFERROR(Tableau17[[#This Row],[2014-T1-LDIV]]/Tableau17[[#This Row],[2014-T1-TOTAL]],"")</f>
        <v>1.3043478260869565E-2</v>
      </c>
      <c r="JJ54" s="26">
        <f>IFERROR(Tableau17[[#This Row],[2014-T1-LDVD]]/Tableau17[[#This Row],[2014-T1-TOTAL]],"")</f>
        <v>1.0144927536231883E-2</v>
      </c>
      <c r="JK54" s="26">
        <f>IFERROR(Tableau17[[#This Row],[2014-T1-LDVG]]/Tableau17[[#This Row],[2014-T1-TOTAL]],"")</f>
        <v>6.8115942028985507E-2</v>
      </c>
      <c r="JL54" s="26">
        <f>IFERROR(Tableau17[[#This Row],[2014-T1-LEXG]]/Tableau17[[#This Row],[2014-T1-TOTAL]],"")</f>
        <v>0</v>
      </c>
      <c r="JM54" s="26">
        <f>IFERROR(Tableau17[[#This Row],[2014-T1-LFG]]/Tableau17[[#This Row],[2014-T1-TOTAL]],"")</f>
        <v>9.8550724637681164E-2</v>
      </c>
      <c r="JN54" s="26">
        <f>IFERROR(Tableau17[[#This Row],[2014-T1-LFN]]/Tableau17[[#This Row],[2014-T1-TOTAL]],"")</f>
        <v>0.13043478260869565</v>
      </c>
      <c r="JO54" s="26">
        <f>IFERROR(Tableau17[[#This Row],[2014-T1-LUD]]/Tableau17[[#This Row],[2014-T1-TOTAL]],"")</f>
        <v>0.33768115942028987</v>
      </c>
      <c r="JP54" s="26">
        <f>IFERROR(Tableau17[[#This Row],[2014-T1-LUG]]/Tableau17[[#This Row],[2014-T1-TOTAL]],"")</f>
        <v>0.34202898550724636</v>
      </c>
      <c r="JQ54" s="26">
        <f>IFERROR(Tableau17[[#This Row],[2014-T2-LFN]]/Tableau17[[#This Row],[2014-T2-TOTAL]],"")</f>
        <v>0.12621359223300971</v>
      </c>
      <c r="JR54" s="26">
        <f>IFERROR(Tableau17[[#This Row],[2014-T2-LUD]]/Tableau17[[#This Row],[2014-T2-TOTAL]],"")</f>
        <v>0.40499306518723993</v>
      </c>
      <c r="JS54" s="26">
        <f>IFERROR(Tableau17[[#This Row],[2014-T2-LUG]]/Tableau17[[#This Row],[2014-T2-TOTAL]],"")</f>
        <v>0.46879334257975036</v>
      </c>
      <c r="JT54" s="26">
        <f>IFERROR(Tableau17[[#This Row],[2015-T1-BC-DIV]]/Tableau17[[#This Row],[2015-T1-TOTAL]],"")</f>
        <v>3.7478705281090291E-2</v>
      </c>
      <c r="JU54" s="26">
        <f>IFERROR(Tableau17[[#This Row],[2015-T1-BC-DLF]]/Tableau17[[#This Row],[2015-T1-TOTAL]],"")</f>
        <v>1.3628620102214651E-2</v>
      </c>
      <c r="JV54" s="26">
        <f>IFERROR(Tableau17[[#This Row],[2015-T1-BC-DVD]]/Tableau17[[#This Row],[2015-T1-TOTAL]],"")</f>
        <v>8.5178875638841564E-3</v>
      </c>
      <c r="JW54" s="26">
        <f>IFERROR(Tableau17[[#This Row],[2015-T1-BC-DVG]]/Tableau17[[#This Row],[2015-T1-TOTAL]],"")</f>
        <v>6.1328790459965928E-2</v>
      </c>
      <c r="JX54" s="26">
        <f>IFERROR(Tableau17[[#This Row],[2015-T1-BC-FG]]/Tableau17[[#This Row],[2015-T1-TOTAL]],"")</f>
        <v>0.12606473594548551</v>
      </c>
      <c r="JY54" s="26">
        <f>IFERROR(Tableau17[[#This Row],[2015-T1-BC-FN]]/Tableau17[[#This Row],[2015-T1-TOTAL]],"")</f>
        <v>0.22657580919931858</v>
      </c>
      <c r="JZ54" s="26">
        <f>IFERROR(Tableau17[[#This Row],[2015-T1-BC-MDM]]/Tableau17[[#This Row],[2015-T1-TOTAL]],"")</f>
        <v>2.8960817717206135E-2</v>
      </c>
      <c r="KA54" s="26">
        <f>IFERROR(Tableau17[[#This Row],[2015-T1-BC-RDG]]/Tableau17[[#This Row],[2015-T1-TOTAL]],"")</f>
        <v>0</v>
      </c>
      <c r="KB54" s="26">
        <f>IFERROR(Tableau17[[#This Row],[2015-T1-BC-SOC]]/Tableau17[[#This Row],[2015-T1-TOTAL]],"")</f>
        <v>0</v>
      </c>
      <c r="KC54" s="26">
        <f>IFERROR(Tableau17[[#This Row],[2015-T1-BC-UD]]/Tableau17[[#This Row],[2015-T1-TOTAL]],"")</f>
        <v>0.22146507666098808</v>
      </c>
      <c r="KD54" s="26">
        <f>IFERROR(Tableau17[[#This Row],[2015-T1-BC-UG]]/Tableau17[[#This Row],[2015-T1-TOTAL]],"")</f>
        <v>0.27597955706984667</v>
      </c>
      <c r="KE54" s="26">
        <f>IFERROR(Tableau17[[#This Row],[2015-T1-BC-VEC]]/Tableau17[[#This Row],[2015-T1-TOTAL]],"")</f>
        <v>0</v>
      </c>
      <c r="KF54" s="26">
        <f>IFERROR(Tableau17[[#This Row],[2015-T2-BC-DVG]]/Tableau17[[#This Row],[2015-T2-TOTAL]],"")</f>
        <v>0</v>
      </c>
      <c r="KG54" s="26">
        <f>IFERROR(Tableau17[[#This Row],[2015-T2-BC-FN]]/Tableau17[[#This Row],[2015-T2-TOTAL]],"")</f>
        <v>0.34420289855072461</v>
      </c>
      <c r="KH54" s="26">
        <f>IFERROR(Tableau17[[#This Row],[2015-T2-BC-SOC]]/Tableau17[[#This Row],[2015-T2-TOTAL]],"")</f>
        <v>0</v>
      </c>
      <c r="KI54" s="26">
        <f>IFERROR(Tableau17[[#This Row],[2015-T2-BC-UD]]/Tableau17[[#This Row],[2015-T2-TOTAL]],"")</f>
        <v>0</v>
      </c>
      <c r="KJ54" s="26">
        <f>IFERROR(Tableau17[[#This Row],[2015-T2-BC-UG]]/Tableau17[[#This Row],[2015-T2-TOTAL]],"")</f>
        <v>0.65579710144927539</v>
      </c>
      <c r="KK54" s="26">
        <f>IFERROR(Tableau17[[#This Row],[2017 (L)-T1-COM]]/Tableau17[[#This Row],[2017 (L)-T1-TOTAL]],"")</f>
        <v>4.3010752688172046E-2</v>
      </c>
      <c r="KL54" s="26">
        <f>IFERROR(Tableau17[[#This Row],[2017 (L)-T1-DIV]]/Tableau17[[#This Row],[2017 (L)-T1-TOTAL]],"")</f>
        <v>1.0752688172043012E-2</v>
      </c>
      <c r="KM54" s="26">
        <f>IFERROR(Tableau17[[#This Row],[2017 (L)-T1-DLF]]/Tableau17[[#This Row],[2017 (L)-T1-TOTAL]],"")</f>
        <v>5.3763440860215058E-3</v>
      </c>
      <c r="KN54" s="26">
        <f>IFERROR(Tableau17[[#This Row],[2017 (L)-T1-DVD]]/Tableau17[[#This Row],[2017 (L)-T1-TOTAL]],"")</f>
        <v>4.6594982078853049E-2</v>
      </c>
      <c r="KO54" s="26">
        <f>IFERROR(Tableau17[[#This Row],[2017 (L)-T1-DVG]]/Tableau17[[#This Row],[2017 (L)-T1-TOTAL]],"")</f>
        <v>3.5842293906810036E-3</v>
      </c>
      <c r="KP54" s="26">
        <f>IFERROR(Tableau17[[#This Row],[2017 (L)-T1-ECO]]/Tableau17[[#This Row],[2017 (L)-T1-TOTAL]],"")</f>
        <v>0.11648745519713262</v>
      </c>
      <c r="KQ54" s="26">
        <f>IFERROR(Tableau17[[#This Row],[2017 (L)-T1-EXD]]/Tableau17[[#This Row],[2017 (L)-T1-TOTAL]],"")</f>
        <v>0</v>
      </c>
      <c r="KR54" s="26">
        <f>IFERROR(Tableau17[[#This Row],[2017 (L)-T1-EXG]]/Tableau17[[#This Row],[2017 (L)-T1-TOTAL]],"")</f>
        <v>1.0752688172043012E-2</v>
      </c>
      <c r="KS54" s="26">
        <f>IFERROR(Tableau17[[#This Row],[2017 (L)-T1-FI]]/Tableau17[[#This Row],[2017 (L)-T1-TOTAL]],"")</f>
        <v>0.33154121863799285</v>
      </c>
      <c r="KT54" s="26">
        <f>IFERROR(Tableau17[[#This Row],[2017 (L)-T1-FN]]/Tableau17[[#This Row],[2017 (L)-T1-TOTAL]],"")</f>
        <v>0</v>
      </c>
      <c r="KU54" s="26">
        <f>IFERROR(Tableau17[[#This Row],[2017 (L)-T1-LR]]/Tableau17[[#This Row],[2017 (L)-T1-TOTAL]],"")</f>
        <v>0.11648745519713262</v>
      </c>
      <c r="KV54" s="26">
        <f>IFERROR(Tableau17[[#This Row],[2017 (L)-T1-MDM]]/Tableau17[[#This Row],[2017 (L)-T1-TOTAL]],"")</f>
        <v>0</v>
      </c>
      <c r="KW54" s="26">
        <f>IFERROR(Tableau17[[#This Row],[2017 (L)-T1-RDG]]/Tableau17[[#This Row],[2017 (L)-T1-TOTAL]],"")</f>
        <v>1.2544802867383513E-2</v>
      </c>
      <c r="KX54" s="26">
        <f>IFERROR(Tableau17[[#This Row],[2017 (L)-T1-REG]]/Tableau17[[#This Row],[2017 (L)-T1-TOTAL]],"")</f>
        <v>1.7921146953405018E-3</v>
      </c>
      <c r="KY54" s="26">
        <f>IFERROR(Tableau17[[#This Row],[2017 (L)-T1-REM]]/Tableau17[[#This Row],[2017 (L)-T1-TOTAL]],"")</f>
        <v>0.30107526881720431</v>
      </c>
      <c r="KZ54" s="26">
        <f>IFERROR(Tableau17[[#This Row],[2017 (L)-T1-SOC]]/Tableau17[[#This Row],[2017 (L)-T1-TOTAL]],"")</f>
        <v>0</v>
      </c>
      <c r="LA54" s="26">
        <f>IFERROR(Tableau17[[#This Row],[2017 (L)-T1-UDI]]/Tableau17[[#This Row],[2017 (L)-T1-TOTAL]],"")</f>
        <v>0</v>
      </c>
      <c r="LB54" s="26">
        <f>IFERROR(Tableau17[[#This Row],[2017 (L)-T2-FI]]/Tableau17[[#This Row],[2017 (L)-T2-TOTAL]],"")</f>
        <v>0.58661417322834641</v>
      </c>
      <c r="LC54" s="26">
        <f>IFERROR(Tableau17[[#This Row],[2017 (L)-T2-FN]]/Tableau17[[#This Row],[2017 (L)-T2-TOTAL]],"")</f>
        <v>0</v>
      </c>
      <c r="LD54" s="26">
        <f>IFERROR(Tableau17[[#This Row],[2017 (L)-T2-LR]]/Tableau17[[#This Row],[2017 (L)-T2-TOTAL]],"")</f>
        <v>0</v>
      </c>
      <c r="LE54" s="26">
        <f>IFERROR(Tableau17[[#This Row],[2017 (L)-T2-MDM]]/Tableau17[[#This Row],[2017 (L)-T2-TOTAL]],"")</f>
        <v>0</v>
      </c>
      <c r="LF54" s="26">
        <f>IFERROR(Tableau17[[#This Row],[2017 (L)-T2-REM]]/Tableau17[[#This Row],[2017 (L)-T2-TOTAL]],"")</f>
        <v>0.41338582677165353</v>
      </c>
      <c r="LG54" s="26">
        <f>IFERROR(Tableau17[[#This Row],[2017-T1-ARTHAUD Nathalie]]/Tableau17[[#This Row],[2017-T1-TOTAL]],"")</f>
        <v>1.026694045174538E-3</v>
      </c>
      <c r="LH54" s="26">
        <f>IFERROR(Tableau17[[#This Row],[2017-T1-ASSELINEAU Fran]]/Tableau17[[#This Row],[2017-T1-TOTAL]],"")</f>
        <v>8.2135523613963042E-3</v>
      </c>
      <c r="LI54" s="26">
        <f>IFERROR(Tableau17[[#This Row],[2017-T1-CHEMINADE Jacques]]/Tableau17[[#This Row],[2017-T1-TOTAL]],"")</f>
        <v>3.0800821355236141E-3</v>
      </c>
      <c r="LJ54" s="26">
        <f>IFERROR(Tableau17[[#This Row],[2017-T1-DUPONT-AIGNAN Nicolas]]/Tableau17[[#This Row],[2017-T1-TOTAL]],"")</f>
        <v>3.0800821355236138E-2</v>
      </c>
      <c r="LK54" s="26">
        <f>IFERROR(Tableau17[[#This Row],[2017-T1-FILLON Fran]]/Tableau17[[#This Row],[2017-T1-TOTAL]],"")</f>
        <v>0.15913757700205339</v>
      </c>
      <c r="LL54" s="26">
        <f>IFERROR(Tableau17[[#This Row],[2017-T1-HAMON Beno]]/Tableau17[[#This Row],[2017-T1-TOTAL]],"")</f>
        <v>9.4455852156057493E-2</v>
      </c>
      <c r="LM54" s="26">
        <f>IFERROR(Tableau17[[#This Row],[2017-T1-LASSALLE Jean]]/Tableau17[[#This Row],[2017-T1-TOTAL]],"")</f>
        <v>7.1868583162217657E-3</v>
      </c>
      <c r="LN54" s="26">
        <f>IFERROR(Tableau17[[#This Row],[2017-T1-LE PEN Marine]]/Tableau17[[#This Row],[2017-T1-TOTAL]],"")</f>
        <v>0.15913757700205339</v>
      </c>
      <c r="LO54" s="26">
        <f>IFERROR(Tableau17[[#This Row],[2017-T1-M Jean-Luc]]/Tableau17[[#This Row],[2017-T1-TOTAL]],"")</f>
        <v>0.3326488706365503</v>
      </c>
      <c r="LP54" s="26">
        <f>IFERROR(Tableau17[[#This Row],[2017-T1-MACRON Emmanuel]]/Tableau17[[#This Row],[2017-T1-TOTAL]],"")</f>
        <v>0.19815195071868583</v>
      </c>
      <c r="LQ54" s="26">
        <f>IFERROR(Tableau17[[#This Row],[2017-T1-POUTOU Philippe]]/Tableau17[[#This Row],[2017-T1-TOTAL]],"")</f>
        <v>6.1601642710472282E-3</v>
      </c>
      <c r="LR54" s="26">
        <f>IFERROR(Tableau17[[#This Row],[2017-T2-LE PEN Marine]]/Tableau17[[#This Row],[2017-T2-TOTAL]],"")</f>
        <v>0.24374999999999999</v>
      </c>
      <c r="LS54" s="26">
        <f>IFERROR(Tableau17[[#This Row],[2017-T2-MACRON Emmanuel]]/Tableau17[[#This Row],[2017-T2-TOTAL]],"")</f>
        <v>0.75624999999999998</v>
      </c>
      <c r="LT54" s="26">
        <f>IFERROR(Tableau17[[#This Row],[2019-T1-ALEXANDRE Audric]]/Tableau17[[#This Row],[2019-T1-TOTAL]],"")</f>
        <v>0</v>
      </c>
      <c r="LU54" s="26">
        <f>IFERROR(Tableau17[[#This Row],[2019-T1-ARTHAUD Nathalie]]/Tableau17[[#This Row],[2019-T1-TOTAL]],"")</f>
        <v>5.2539404553415062E-3</v>
      </c>
      <c r="LV54" s="26">
        <f>IFERROR(Tableau17[[#This Row],[2019-T1-ASSELINEAU François]]/Tableau17[[#This Row],[2019-T1-TOTAL]],"")</f>
        <v>1.4010507880910683E-2</v>
      </c>
      <c r="LW54" s="26">
        <f>IFERROR(Tableau17[[#This Row],[2019-T1-AUBRY Manon]]/Tableau17[[#This Row],[2019-T1-TOTAL]],"")</f>
        <v>9.6322241681260939E-2</v>
      </c>
      <c r="LX54" s="26">
        <f>IFERROR(Tableau17[[#This Row],[2019-T1-AZERGUI Nagib]]/Tableau17[[#This Row],[2019-T1-TOTAL]],"")</f>
        <v>0</v>
      </c>
      <c r="LY54" s="26">
        <f>IFERROR(Tableau17[[#This Row],[2019-T1-BARDELLA Jordan]]/Tableau17[[#This Row],[2019-T1-TOTAL]],"")</f>
        <v>0.18739054290718038</v>
      </c>
      <c r="LZ54" s="26">
        <f>IFERROR(Tableau17[[#This Row],[2019-T1-BELLAMY François-Xavier]]/Tableau17[[#This Row],[2019-T1-TOTAL]],"")</f>
        <v>5.0788091068301226E-2</v>
      </c>
      <c r="MA54" s="26">
        <f>IFERROR(Tableau17[[#This Row],[2019-T1-BIDOU Olivier]]/Tableau17[[#This Row],[2019-T1-TOTAL]],"")</f>
        <v>0</v>
      </c>
      <c r="MB54" s="26">
        <f>IFERROR(Tableau17[[#This Row],[2019-T1-BOURG Dominique]]/Tableau17[[#This Row],[2019-T1-TOTAL]],"")</f>
        <v>4.3782837127845885E-2</v>
      </c>
      <c r="MC54" s="26">
        <f>IFERROR(Tableau17[[#This Row],[2019-T1-BROSSAT Ian]]/Tableau17[[#This Row],[2019-T1-TOTAL]],"")</f>
        <v>4.7285464098073555E-2</v>
      </c>
      <c r="MD54" s="26">
        <f>IFERROR(Tableau17[[#This Row],[2019-T1-CAILLAUD Sophie]]/Tableau17[[#This Row],[2019-T1-TOTAL]],"")</f>
        <v>1.7513134851138354E-3</v>
      </c>
      <c r="ME54" s="26">
        <f>IFERROR(Tableau17[[#This Row],[2019-T1-CAMUS Renaud]]/Tableau17[[#This Row],[2019-T1-TOTAL]],"")</f>
        <v>0</v>
      </c>
      <c r="MF54" s="26">
        <f>IFERROR(Tableau17[[#This Row],[2019-T1-CHALENÇON Christophe]]/Tableau17[[#This Row],[2019-T1-TOTAL]],"")</f>
        <v>0</v>
      </c>
      <c r="MG54" s="26">
        <f>IFERROR(Tableau17[[#This Row],[2019-T1-CORBET Cathy Denise Ginette]]/Tableau17[[#This Row],[2019-T1-TOTAL]],"")</f>
        <v>0</v>
      </c>
      <c r="MH54" s="26">
        <f>IFERROR(Tableau17[[#This Row],[2019-T1-DE PREVOISIN Robert]]/Tableau17[[#This Row],[2019-T1-TOTAL]],"")</f>
        <v>0</v>
      </c>
      <c r="MI54" s="26">
        <f>IFERROR(Tableau17[[#This Row],[2019-T1-DELFEL Thérèse]]/Tableau17[[#This Row],[2019-T1-TOTAL]],"")</f>
        <v>0</v>
      </c>
      <c r="MJ54" s="26">
        <f>IFERROR(Tableau17[[#This Row],[2019-T1-DIEUMEGARD Pierre]]/Tableau17[[#This Row],[2019-T1-TOTAL]],"")</f>
        <v>3.5026269702276708E-3</v>
      </c>
      <c r="MK54" s="26">
        <f>IFERROR(Tableau17[[#This Row],[2019-T1-DUPONT-AIGNAN Nicolas]]/Tableau17[[#This Row],[2019-T1-TOTAL]],"")</f>
        <v>1.2259194395796848E-2</v>
      </c>
      <c r="ML54" s="26">
        <f>IFERROR(Tableau17[[#This Row],[2019-T1-GERNIGON Yves]]/Tableau17[[#This Row],[2019-T1-TOTAL]],"")</f>
        <v>0</v>
      </c>
      <c r="MM54" s="26">
        <f>IFERROR(Tableau17[[#This Row],[2019-T1-GLUCKSMANN Raphaël]]/Tableau17[[#This Row],[2019-T1-TOTAL]],"")</f>
        <v>7.0052539404553416E-2</v>
      </c>
      <c r="MN54" s="26">
        <f>IFERROR(Tableau17[[#This Row],[2019-T1-HAMON Benoît]]/Tableau17[[#This Row],[2019-T1-TOTAL]],"")</f>
        <v>5.9544658493870403E-2</v>
      </c>
      <c r="MO54" s="26">
        <f>IFERROR(Tableau17[[#This Row],[2019-T1-HELGEN Gilles]]/Tableau17[[#This Row],[2019-T1-TOTAL]],"")</f>
        <v>0</v>
      </c>
      <c r="MP54" s="26">
        <f>IFERROR(Tableau17[[#This Row],[2019-T1-JADOT Yannick]]/Tableau17[[#This Row],[2019-T1-TOTAL]],"")</f>
        <v>0.21891418563922943</v>
      </c>
      <c r="MQ54" s="26">
        <f>IFERROR(Tableau17[[#This Row],[2019-T1-LAGARDE Jean-Christophe]]/Tableau17[[#This Row],[2019-T1-TOTAL]],"")</f>
        <v>1.0507880910683012E-2</v>
      </c>
      <c r="MR54" s="26">
        <f>IFERROR(Tableau17[[#This Row],[2019-T1-LALANNE Francis]]/Tableau17[[#This Row],[2019-T1-TOTAL]],"")</f>
        <v>0</v>
      </c>
      <c r="MS54" s="26">
        <f>IFERROR(Tableau17[[#This Row],[2019-T1-LOISEAU Nathalie]]/Tableau17[[#This Row],[2019-T1-TOTAL]],"")</f>
        <v>0.17688266199649738</v>
      </c>
      <c r="MT54" s="26">
        <f>IFERROR(Tableau17[[#This Row],[2019-T1-MARIE Florie]]/Tableau17[[#This Row],[2019-T1-TOTAL]],"")</f>
        <v>1.7513134851138354E-3</v>
      </c>
      <c r="MU54" s="26">
        <f>IFERROR(Tableau17[[#This Row],[2008-T1-MACROEXTRDROITE]]/Tableau17[[#This Row],[2008-T1-MACROTOTALE]],"")</f>
        <v>5.0215208034433287E-2</v>
      </c>
      <c r="MV54" s="26">
        <f>IFERROR(Tableau17[[#This Row],[2008-T1-MACRODROITE]]/Tableau17[[#This Row],[2008-T1-MACROTOTALE]],"")</f>
        <v>0.4720229555236729</v>
      </c>
      <c r="MW54" s="26">
        <f>IFERROR(Tableau17[[#This Row],[2008-T1-MACROCENTRE]]/Tableau17[[#This Row],[2008-T1-MACROTOTALE]],"")</f>
        <v>0</v>
      </c>
      <c r="MX54" s="26">
        <f>IFERROR(Tableau17[[#This Row],[2008-T1-MACROGAUCHE]]/Tableau17[[#This Row],[2008-T1-MACROTOTALE]],"")</f>
        <v>0.47776183644189385</v>
      </c>
      <c r="MY54" s="26">
        <f>IFERROR(Tableau17[[#This Row],[2008-T1-MACROAUTRE]]/Tableau17[[#This Row],[2008-T1-MACROTOTALE]],"")</f>
        <v>0</v>
      </c>
      <c r="MZ54" s="26">
        <f>IFERROR(Tableau17[[#This Row],[2008-T2-MACROEXTRDROITE]]/Tableau17[[#This Row],[2008-T2-MACROTOTALE]],"")</f>
        <v>0</v>
      </c>
      <c r="NA54" s="26">
        <f>IFERROR(Tableau17[[#This Row],[2008-T2-MACRODROITE]]/Tableau17[[#This Row],[2008-T2-MACROTOTALE]],"")</f>
        <v>0.49154746423927176</v>
      </c>
      <c r="NB54" s="26">
        <f>IFERROR(Tableau17[[#This Row],[2008-T2-MACROCENTRE]]/Tableau17[[#This Row],[2008-T2-MACROTOTALE]],"")</f>
        <v>0</v>
      </c>
      <c r="NC54" s="26">
        <f>IFERROR(Tableau17[[#This Row],[2008-T2-MACROGAUCHE]]/Tableau17[[#This Row],[2008-T2-MACROTOTALE]],"")</f>
        <v>0.50845253576072824</v>
      </c>
      <c r="ND54" s="26">
        <f>IFERROR(Tableau17[[#This Row],[2008-T2-MACROAUTRE]]/Tableau17[[#This Row],[2008-T2-MACROTOTALE]],"")</f>
        <v>0</v>
      </c>
      <c r="NE54" s="26">
        <f>IFERROR(Tableau17[[#This Row],[2014-T1-MACROEXTRDROITE]]/Tableau17[[#This Row],[2014-T1-MACROTOTALE]],"")</f>
        <v>0.13043478260869565</v>
      </c>
      <c r="NF54" s="26">
        <f>IFERROR(Tableau17[[#This Row],[2014-T1-MACRODROITE]]/Tableau17[[#This Row],[2014-T1-MACROTOTALE]],"")</f>
        <v>0.34782608695652173</v>
      </c>
      <c r="NG54" s="26">
        <f>IFERROR(Tableau17[[#This Row],[2014-T1-MACROCENTRE]]/Tableau17[[#This Row],[2014-T1-MACROTOTALE]],"")</f>
        <v>1.3043478260869565E-2</v>
      </c>
      <c r="NH54" s="26">
        <f>IFERROR(Tableau17[[#This Row],[2014-T1-MACROGAUCHE]]/Tableau17[[#This Row],[2014-T1-MACROTOTALE]],"")</f>
        <v>0.50869565217391299</v>
      </c>
      <c r="NI54" s="26">
        <f>IFERROR(Tableau17[[#This Row],[2014-T1-MACROAUTRE]]/Tableau17[[#This Row],[2014-T1-MACROTOTALE]],"")</f>
        <v>0</v>
      </c>
      <c r="NJ54" s="26">
        <f>IFERROR(Tableau17[[#This Row],[2014-T2-MACROEXTRDROITE]]/Tableau17[[#This Row],[2014-T2-MACROTOTALE]],"")</f>
        <v>0.12621359223300971</v>
      </c>
      <c r="NK54" s="26">
        <f>IFERROR(Tableau17[[#This Row],[2014-T2-MACRODROITE]]/Tableau17[[#This Row],[2014-T2-MACROTOTALE]],"")</f>
        <v>0.40499306518723993</v>
      </c>
      <c r="NL54" s="26">
        <f>IFERROR(Tableau17[[#This Row],[2014-T2-MACROCENTRE]]/Tableau17[[#This Row],[2014-T2-MACROTOTALE]],"")</f>
        <v>0</v>
      </c>
      <c r="NM54" s="26">
        <f>IFERROR(Tableau17[[#This Row],[2014-T2-MACROGAUCHE]]/Tableau17[[#This Row],[2014-T2-MACROTOTALE]],"")</f>
        <v>0.46879334257975036</v>
      </c>
      <c r="NN54" s="26">
        <f>IFERROR(Tableau17[[#This Row],[2014-T2-MACROAUTRE]]/Tableau17[[#This Row],[2014-T2-MACROTOTALE]],"")</f>
        <v>0</v>
      </c>
      <c r="NO54" s="26">
        <f>IFERROR( Tableau17[[#This Row],[2015-T1-MACROEXTRDROITE]]/Tableau17[[#This Row],[2015-T1-MACROTOTALE]],"")</f>
        <v>0.24020442930153321</v>
      </c>
      <c r="NP54" s="26">
        <f>IFERROR(Tableau17[[#This Row],[2015-T1-MACRODROITE]]/Tableau17[[#This Row],[2015-T1-MACROTOTALE]],"")</f>
        <v>0.22998296422487224</v>
      </c>
      <c r="NQ54" s="26">
        <f>IFERROR(Tableau17[[#This Row],[2015-T1-MACROCENTRE]]/Tableau17[[#This Row],[2015-T1-MACROTOTALE]],"")</f>
        <v>2.8960817717206135E-2</v>
      </c>
      <c r="NR54" s="26">
        <f>IFERROR(Tableau17[[#This Row],[2015-T1-MACROGAUCHE]]/Tableau17[[#This Row],[2015-T1-MACROTOTALE]],"")</f>
        <v>0.46337308347529815</v>
      </c>
      <c r="NS54" s="26">
        <f>IFERROR(Tableau17[[#This Row],[2015-T1-MACROAUTRE]]/Tableau17[[#This Row],[2015-T1-MACROTOTALE]],"")</f>
        <v>3.7478705281090291E-2</v>
      </c>
      <c r="NT54" s="26">
        <f>IFERROR(Tableau17[[#This Row],[2015-T2-MACROEXTRDROITE]]/Tableau17[[#This Row],[2015-T2-MACROTOTALE]],"")</f>
        <v>0.34420289855072461</v>
      </c>
      <c r="NU54" s="26">
        <f>IFERROR(Tableau17[[#This Row],[2015-T2-MACRODROITE]]/Tableau17[[#This Row],[2015-T2-MACROTOTALE]],"")</f>
        <v>0</v>
      </c>
      <c r="NV54" s="26">
        <f>IFERROR(Tableau17[[#This Row],[2015-T2-MACROCENTRE]]/Tableau17[[#This Row],[2015-T2-MACROTOTALE]],"")</f>
        <v>0</v>
      </c>
      <c r="NW54" s="26">
        <f>IFERROR(Tableau17[[#This Row],[2015-T2-MACROGAUCHE]]/Tableau17[[#This Row],[2015-T2-MACROTOTALE]],"")</f>
        <v>0.65579710144927539</v>
      </c>
      <c r="NX54" s="26">
        <f>IFERROR(Tableau17[[#This Row],[2015-T2-MACROAUTRE]]/Tableau17[[#This Row],[2015-T2-MACROTOTALE]],"")</f>
        <v>0</v>
      </c>
      <c r="NY54" s="26">
        <f>IFERROR(Tableau17[[#This Row],[2017-T1-MACROEXTRDROITE]]/Tableau17[[#This Row],[2017-T1-MACROTOTALE]],"")</f>
        <v>0.20123203285420946</v>
      </c>
      <c r="NZ54" s="26">
        <f>IFERROR(Tableau17[[#This Row],[2017-T1-MACRODROITE]]/Tableau17[[#This Row],[2017-T1-MACROTOTALE]],"")</f>
        <v>0.15913757700205339</v>
      </c>
      <c r="OA54" s="26">
        <f>IFERROR(Tableau17[[#This Row],[2017-T1-MACROCENTRE]]/Tableau17[[#This Row],[2017-T1-MACROTOTALE]],"")</f>
        <v>0.19815195071868583</v>
      </c>
      <c r="OB54" s="26">
        <f>IFERROR(Tableau17[[#This Row],[2017-T1-MACROGAUCHE]]/Tableau17[[#This Row],[2017-T1-MACROTOTALE]],"")</f>
        <v>0.43429158110882959</v>
      </c>
      <c r="OC54" s="26">
        <f>IFERROR(Tableau17[[#This Row],[2017-T1-MACROAUTRE]]/Tableau17[[#This Row],[2017-T1-MACROTOTALE]],"")</f>
        <v>7.1868583162217657E-3</v>
      </c>
      <c r="OD54" s="26">
        <f>IFERROR(Tableau17[[#This Row],[2017-T2-MACROEXTRDROITE]]/Tableau17[[#This Row],[2017-T2-MACROTOTALE]],"")</f>
        <v>0.24374999999999999</v>
      </c>
      <c r="OE54" s="26">
        <f>IFERROR(Tableau17[[#This Row],[2017-T2-MACRODROITE]]/Tableau17[[#This Row],[2017-T2-MACROTOTALE]],"")</f>
        <v>0</v>
      </c>
      <c r="OF54" s="26">
        <f>IFERROR(Tableau17[[#This Row],[2017-T2-MACROCENTRE]]/Tableau17[[#This Row],[2017-T2-MACROTOTALE]],"")</f>
        <v>0.75624999999999998</v>
      </c>
      <c r="OG54" s="26">
        <f>IFERROR(Tableau17[[#This Row],[2017-T2-MACROGAUCHE]]/Tableau17[[#This Row],[2017-T2-MACROTOTALE]],"")</f>
        <v>0</v>
      </c>
      <c r="OH54" s="26">
        <f>IFERROR(Tableau17[[#This Row],[2017-T2-MACROAUTRE]]/Tableau17[[#This Row],[2017-T2-MACROTOTALE]],"")</f>
        <v>0</v>
      </c>
      <c r="OI54" s="26">
        <f>IFERROR(Tableau17[[#This Row],[2019-T1-MACROEXTRDROITE]]/Tableau17[[#This Row],[2019-T1-MACROTOTALE]],"")</f>
        <v>0.21724137931034482</v>
      </c>
      <c r="OJ54" s="26">
        <f>IFERROR(Tableau17[[#This Row],[2019-T1-MACRODROITE]]/Tableau17[[#This Row],[2019-T1-MACROTOTALE]],"")</f>
        <v>6.0344827586206899E-2</v>
      </c>
      <c r="OK54" s="26">
        <f>IFERROR(Tableau17[[#This Row],[2019-T1-MACROCENTRE]]/Tableau17[[#This Row],[2019-T1-MACROTOTALE]],"")</f>
        <v>0.17413793103448275</v>
      </c>
      <c r="OL54" s="26">
        <f>IFERROR(Tableau17[[#This Row],[2019-T1-MACROGAUCHE]]/Tableau17[[#This Row],[2019-T1-MACROTOTALE]],"")</f>
        <v>0.48965517241379308</v>
      </c>
      <c r="OM54" s="26">
        <f>IFERROR(Tableau17[[#This Row],[2019-T1-MACROAUTRE]]/Tableau17[[#This Row],[2019-T1-MACROTOTALE]],"")</f>
        <v>5.8620689655172413E-2</v>
      </c>
      <c r="ON54" s="26">
        <f>IFERROR(Tableau17[[#This Row],[2020-T1-MACROEXTRDROITE]]/Tableau17[[#This Row],[2020-T1-MACROTOTALE]],"")</f>
        <v>0.11342155009451796</v>
      </c>
      <c r="OO54" s="26">
        <f>IFERROR(Tableau17[[#This Row],[2020-T1-MACRODROITE]]/Tableau17[[#This Row],[2020-T1-MACROTOTALE]],"")</f>
        <v>0.18714555765595464</v>
      </c>
      <c r="OP54" s="26">
        <f>IFERROR(Tableau17[[#This Row],[2020-T1-MACROCENTRE]]/Tableau17[[#This Row],[2020-T1-MACROTOTALE]],"")</f>
        <v>5.2930056710775046E-2</v>
      </c>
      <c r="OQ54" s="26">
        <f>IFERROR(Tableau17[[#This Row],[2020-T1-MACROGAUCHE]]/Tableau17[[#This Row],[2020-T1-MACROTOTALE]],"")</f>
        <v>0.64650283553875232</v>
      </c>
      <c r="OR54" s="26">
        <f>IFERROR(Tableau17[[#This Row],[2020-T1-MACROAUTRE]]/Tableau17[[#This Row],[2020-T1-MACROTOTALE]],"")</f>
        <v>0</v>
      </c>
      <c r="OS54" s="26">
        <f>IFERROR(Tableau17[[#This Row],[2017 (L)-T1-MACROEXTRDROITE]]/Tableau17[[#This Row],[2017 (L)-T1-MACROTOTALE]],"")</f>
        <v>5.3763440860215058E-3</v>
      </c>
      <c r="OT54" s="26">
        <f>IFERROR(Tableau17[[#This Row],[2017 (L)-T1-MACRODROITE]]/Tableau17[[#This Row],[2017 (L)-T1-MACROTOTALE]],"")</f>
        <v>0.16308243727598568</v>
      </c>
      <c r="OU54" s="26">
        <f>IFERROR(Tableau17[[#This Row],[2017 (L)-T1-MACROCENTRE]]/Tableau17[[#This Row],[2017 (L)-T1-MACROTOTALE]],"")</f>
        <v>0.30107526881720431</v>
      </c>
      <c r="OV54" s="26">
        <f>IFERROR(Tableau17[[#This Row],[2017 (L)-T1-MACROGAUCHE]]/Tableau17[[#This Row],[2017 (L)-T1-MACROTOTALE]],"")</f>
        <v>0.51792114695340496</v>
      </c>
      <c r="OW54" s="26">
        <f>IFERROR(Tableau17[[#This Row],[2017 (L)-T1-MACROAUTRE]]/Tableau17[[#This Row],[2017 (L)-T1-MACROTOTALE]],"")</f>
        <v>1.2544802867383513E-2</v>
      </c>
      <c r="OX54" s="26">
        <f>IFERROR(Tableau17[[#This Row],[2017 (L)-T2-MACROEXTRDROITE]]/Tableau17[[#This Row],[2017 (L)-T2-MACROTOTALE]],"")</f>
        <v>0</v>
      </c>
      <c r="OY54" s="26">
        <f>IFERROR(Tableau17[[#This Row],[2017 (L)-T2-MACRODROITE]]/Tableau17[[#This Row],[2017 (L)-T2-MACROTOTALE]],"")</f>
        <v>0</v>
      </c>
      <c r="OZ54" s="26">
        <f>IFERROR(Tableau17[[#This Row],[2017 (L)-T2-MACROCENTRE]]/Tableau17[[#This Row],[2017 (L)-T2-MACROTOTALE]],"")</f>
        <v>0.41338582677165353</v>
      </c>
      <c r="PA54" s="26">
        <f>IFERROR(Tableau17[[#This Row],[2017 (L)-T2-MACROGAUCHE]]/Tableau17[[#This Row],[2017 (L)-T2-MACROTOTALE]],"")</f>
        <v>0.58661417322834641</v>
      </c>
      <c r="PB54" s="26">
        <f>IFERROR(Tableau17[[#This Row],[2017 (L)-T2-MACROAUTRE]]/Tableau17[[#This Row],[2017 (L)-T2-MACROTOTALE]],"")</f>
        <v>0</v>
      </c>
      <c r="PC54" s="26">
        <f>IFERROR(Tableau17[[#This Row],[2008_T1_PROCUS]]/Tableau17[[#This Row],[2008_T1_INSCRITS]],0)</f>
        <v>1.0638297872340425E-2</v>
      </c>
      <c r="PD54" s="26">
        <f>IFERROR(Tableau17[[#This Row],[2008_T2_PROCUS]]/Tableau17[[#This Row],[2008_T2_INSCRITS]],0)</f>
        <v>1.8821603927986905E-2</v>
      </c>
      <c r="PE54" s="26">
        <f>Tableau17[[#This Row],[2014_T1_PROCUS]]/Tableau17[[#This Row],[2014_T1_INSCRITS]]</f>
        <v>2.0185029436501262E-2</v>
      </c>
      <c r="PF54" s="26">
        <f>IFERROR(Tableau17[[#This Row],[2014_T2_PROCUS]]/Tableau17[[#This Row],[2014_T2_INSCRITS]],0)</f>
        <v>2.1867115222876366E-2</v>
      </c>
    </row>
    <row r="55" spans="1:422" x14ac:dyDescent="0.2">
      <c r="A55" s="1">
        <v>3</v>
      </c>
      <c r="B55" s="1" t="s">
        <v>252</v>
      </c>
      <c r="C55" s="1" t="s">
        <v>300</v>
      </c>
      <c r="D55" s="1" t="s">
        <v>300</v>
      </c>
      <c r="E55" s="1">
        <v>453</v>
      </c>
      <c r="F55" s="1">
        <v>5.3968150000000001</v>
      </c>
      <c r="G55" s="1">
        <v>43.302528000000002</v>
      </c>
      <c r="H55" s="3">
        <v>859</v>
      </c>
      <c r="I55" s="3">
        <v>186</v>
      </c>
      <c r="L55" s="1">
        <v>89</v>
      </c>
      <c r="M55" s="1">
        <v>11</v>
      </c>
      <c r="O55" s="1">
        <v>4</v>
      </c>
      <c r="P55" s="1">
        <v>41</v>
      </c>
      <c r="Q55" s="1">
        <v>22</v>
      </c>
      <c r="R55" s="1">
        <v>37</v>
      </c>
      <c r="S55" s="1">
        <v>141</v>
      </c>
      <c r="T55" s="1">
        <v>32</v>
      </c>
      <c r="U55" s="1">
        <v>377</v>
      </c>
      <c r="V55" s="1">
        <v>845</v>
      </c>
      <c r="W55" s="1">
        <v>559</v>
      </c>
      <c r="X55" s="1">
        <v>17</v>
      </c>
      <c r="Y55" s="2">
        <v>0.66153846000000005</v>
      </c>
      <c r="Z55" s="1">
        <v>846</v>
      </c>
      <c r="AA55" s="1">
        <v>576</v>
      </c>
      <c r="AB55" s="1">
        <v>16</v>
      </c>
      <c r="AC55" s="2">
        <v>0.68085105999999995</v>
      </c>
      <c r="AD55" s="1">
        <v>859</v>
      </c>
      <c r="AE55" s="1">
        <v>382</v>
      </c>
      <c r="AF55" s="2">
        <v>0.44470314</v>
      </c>
      <c r="AG55" s="1">
        <f t="shared" si="0"/>
        <v>186</v>
      </c>
      <c r="AH55" s="1">
        <v>898</v>
      </c>
      <c r="AI55" s="1">
        <v>588</v>
      </c>
      <c r="AJ55" s="1">
        <v>17</v>
      </c>
      <c r="AK55" s="2">
        <v>0.65478842000000004</v>
      </c>
      <c r="AL55" s="1">
        <v>898</v>
      </c>
      <c r="AM55" s="1">
        <v>629</v>
      </c>
      <c r="AN55" s="1">
        <v>23</v>
      </c>
      <c r="AO55" s="2">
        <v>0.70044543000000004</v>
      </c>
      <c r="AP55" s="1">
        <v>813</v>
      </c>
      <c r="AQ55" s="1">
        <v>439</v>
      </c>
      <c r="AR55" s="2">
        <v>0.53997539999999999</v>
      </c>
      <c r="AS55" s="1">
        <v>813</v>
      </c>
      <c r="AT55" s="1">
        <v>455</v>
      </c>
      <c r="AU55" s="2">
        <v>0.55965560000000003</v>
      </c>
      <c r="AV55" s="1">
        <v>849</v>
      </c>
      <c r="AW55" s="1">
        <v>489</v>
      </c>
      <c r="AX55" s="2">
        <v>0.57597173000000002</v>
      </c>
      <c r="AY55" s="1">
        <v>849</v>
      </c>
      <c r="AZ55" s="1">
        <v>402</v>
      </c>
      <c r="BA55" s="2">
        <v>0.47349823000000002</v>
      </c>
      <c r="BB55" s="1">
        <v>850</v>
      </c>
      <c r="BC55" s="1">
        <v>686</v>
      </c>
      <c r="BD55" s="2">
        <v>0.80705881999999995</v>
      </c>
      <c r="BE55" s="1">
        <v>850</v>
      </c>
      <c r="BF55" s="1">
        <v>628</v>
      </c>
      <c r="BG55" s="2">
        <v>0.73882353000000001</v>
      </c>
      <c r="BH55" s="1">
        <v>849</v>
      </c>
      <c r="BI55" s="1">
        <v>486</v>
      </c>
      <c r="BJ55" s="2">
        <v>0.57243816000000003</v>
      </c>
      <c r="BK55" s="1">
        <v>31</v>
      </c>
      <c r="BL55" s="1">
        <v>2</v>
      </c>
      <c r="BM55" s="1">
        <v>9</v>
      </c>
      <c r="BN55" s="1">
        <v>37</v>
      </c>
      <c r="BO55" s="1">
        <v>35</v>
      </c>
      <c r="BP55" s="1">
        <v>265</v>
      </c>
      <c r="BQ55" s="1">
        <v>196</v>
      </c>
      <c r="BR55" s="1">
        <v>575</v>
      </c>
      <c r="BT55" s="1">
        <v>260</v>
      </c>
      <c r="BU55" s="1">
        <v>349</v>
      </c>
      <c r="BW55" s="1">
        <v>609</v>
      </c>
      <c r="BX55" s="1">
        <v>6</v>
      </c>
      <c r="BY55" s="1">
        <v>1</v>
      </c>
      <c r="BZ55" s="1">
        <v>32</v>
      </c>
      <c r="CB55" s="1">
        <v>37</v>
      </c>
      <c r="CC55" s="1">
        <v>90</v>
      </c>
      <c r="CD55" s="1">
        <v>260</v>
      </c>
      <c r="CE55" s="1">
        <v>125</v>
      </c>
      <c r="CF55" s="1">
        <v>551</v>
      </c>
      <c r="CG55" s="1">
        <v>91</v>
      </c>
      <c r="CH55" s="1">
        <v>288</v>
      </c>
      <c r="CI55" s="1">
        <v>181</v>
      </c>
      <c r="CJ55" s="1">
        <v>560</v>
      </c>
      <c r="CK55" s="1">
        <v>9</v>
      </c>
      <c r="CL55" s="1">
        <v>7</v>
      </c>
      <c r="CM55" s="1">
        <v>4</v>
      </c>
      <c r="CN55" s="1">
        <v>18</v>
      </c>
      <c r="CO55" s="1">
        <v>42</v>
      </c>
      <c r="CP55" s="1">
        <v>100</v>
      </c>
      <c r="CQ55" s="1">
        <v>10</v>
      </c>
      <c r="CT55" s="1">
        <v>144</v>
      </c>
      <c r="CU55" s="1">
        <v>95</v>
      </c>
      <c r="CW55" s="1">
        <v>429</v>
      </c>
      <c r="CY55" s="1">
        <v>154</v>
      </c>
      <c r="DB55" s="1">
        <v>240</v>
      </c>
      <c r="DC55" s="1">
        <v>394</v>
      </c>
      <c r="DD55" s="1">
        <v>12</v>
      </c>
      <c r="DE55" s="1">
        <v>2</v>
      </c>
      <c r="DF55" s="1">
        <v>6</v>
      </c>
      <c r="DG55" s="1">
        <v>9</v>
      </c>
      <c r="DH55" s="1">
        <v>1</v>
      </c>
      <c r="DI55" s="1">
        <v>35</v>
      </c>
      <c r="DK55" s="1">
        <v>4</v>
      </c>
      <c r="DL55" s="1">
        <v>85</v>
      </c>
      <c r="DN55" s="1">
        <v>106</v>
      </c>
      <c r="DP55" s="1">
        <v>13</v>
      </c>
      <c r="DQ55" s="1">
        <v>0</v>
      </c>
      <c r="DR55" s="1">
        <v>153</v>
      </c>
      <c r="DU55" s="1">
        <v>426</v>
      </c>
      <c r="DV55" s="1">
        <v>148</v>
      </c>
      <c r="DZ55" s="1">
        <v>211</v>
      </c>
      <c r="EA55" s="1">
        <v>359</v>
      </c>
      <c r="EB55" s="1">
        <v>2</v>
      </c>
      <c r="EC55" s="1">
        <v>3</v>
      </c>
      <c r="ED55" s="1">
        <v>3</v>
      </c>
      <c r="EE55" s="1">
        <v>26</v>
      </c>
      <c r="EF55" s="1">
        <v>184</v>
      </c>
      <c r="EG55" s="1">
        <v>54</v>
      </c>
      <c r="EH55" s="1">
        <v>4</v>
      </c>
      <c r="EI55" s="1">
        <v>111</v>
      </c>
      <c r="EJ55" s="1">
        <v>142</v>
      </c>
      <c r="EK55" s="1">
        <v>146</v>
      </c>
      <c r="EL55" s="1">
        <v>6</v>
      </c>
      <c r="EM55" s="1">
        <v>681</v>
      </c>
      <c r="EN55" s="1">
        <v>146</v>
      </c>
      <c r="EO55" s="1">
        <v>417</v>
      </c>
      <c r="EP55" s="1">
        <v>563</v>
      </c>
      <c r="EQ55" s="1">
        <v>0</v>
      </c>
      <c r="ER55" s="1">
        <v>2</v>
      </c>
      <c r="ES55" s="1">
        <v>3</v>
      </c>
      <c r="ET55" s="1">
        <v>41</v>
      </c>
      <c r="EU55" s="1">
        <v>1</v>
      </c>
      <c r="EV55" s="1">
        <v>81</v>
      </c>
      <c r="EW55" s="1">
        <v>53</v>
      </c>
      <c r="EX55" s="1">
        <v>0</v>
      </c>
      <c r="EY55" s="1">
        <v>8</v>
      </c>
      <c r="EZ55" s="1">
        <v>11</v>
      </c>
      <c r="FA55" s="1">
        <v>0</v>
      </c>
      <c r="FB55" s="1">
        <v>0</v>
      </c>
      <c r="FC55" s="1">
        <v>0</v>
      </c>
      <c r="FD55" s="1">
        <v>0</v>
      </c>
      <c r="FE55" s="1">
        <v>0</v>
      </c>
      <c r="FF55" s="1">
        <v>0</v>
      </c>
      <c r="FG55" s="1">
        <v>0</v>
      </c>
      <c r="FH55" s="1">
        <v>12</v>
      </c>
      <c r="FI55" s="1">
        <v>0</v>
      </c>
      <c r="FJ55" s="1">
        <v>38</v>
      </c>
      <c r="FK55" s="1">
        <v>20</v>
      </c>
      <c r="FL55" s="1">
        <v>0</v>
      </c>
      <c r="FM55" s="1">
        <v>83</v>
      </c>
      <c r="FN55" s="1">
        <v>7</v>
      </c>
      <c r="FO55" s="1">
        <v>2</v>
      </c>
      <c r="FP55" s="1">
        <v>107</v>
      </c>
      <c r="FQ55" s="1">
        <v>1</v>
      </c>
      <c r="FR55" s="1">
        <f>SUM(Tableau17[[#This Row],[2019-T1-ALEXANDRE Audric]:[2019-T1-MARIE Florie]])</f>
        <v>470</v>
      </c>
      <c r="FS55" s="1">
        <v>44</v>
      </c>
      <c r="FT55" s="1">
        <v>298</v>
      </c>
      <c r="FU55" s="1">
        <v>0</v>
      </c>
      <c r="FV55" s="1">
        <v>233</v>
      </c>
      <c r="FW55" s="1">
        <v>0</v>
      </c>
      <c r="FX55" s="1">
        <v>575</v>
      </c>
      <c r="FY55" s="1">
        <v>0</v>
      </c>
      <c r="FZ55" s="1">
        <v>349</v>
      </c>
      <c r="GA55" s="1">
        <v>0</v>
      </c>
      <c r="GB55" s="1">
        <v>260</v>
      </c>
      <c r="GC55" s="1">
        <v>0</v>
      </c>
      <c r="GD55" s="1">
        <v>609</v>
      </c>
      <c r="GE55" s="1">
        <v>90</v>
      </c>
      <c r="GF55" s="1">
        <v>261</v>
      </c>
      <c r="GG55" s="1">
        <v>6</v>
      </c>
      <c r="GH55" s="1">
        <v>194</v>
      </c>
      <c r="GI55" s="1">
        <v>0</v>
      </c>
      <c r="GJ55" s="1">
        <v>551</v>
      </c>
      <c r="GK55" s="1">
        <v>91</v>
      </c>
      <c r="GL55" s="1">
        <v>288</v>
      </c>
      <c r="GM55" s="1">
        <v>0</v>
      </c>
      <c r="GN55" s="1">
        <v>181</v>
      </c>
      <c r="GO55" s="1">
        <v>0</v>
      </c>
      <c r="GP55" s="1">
        <v>560</v>
      </c>
      <c r="GQ55" s="1">
        <v>107</v>
      </c>
      <c r="GR55" s="1">
        <v>148</v>
      </c>
      <c r="GS55" s="1">
        <v>10</v>
      </c>
      <c r="GT55" s="1">
        <v>155</v>
      </c>
      <c r="GU55" s="1">
        <v>9</v>
      </c>
      <c r="GV55" s="1">
        <v>429</v>
      </c>
      <c r="GW55" s="1">
        <v>154</v>
      </c>
      <c r="GX55" s="1">
        <v>0</v>
      </c>
      <c r="GY55" s="1">
        <v>0</v>
      </c>
      <c r="GZ55" s="1">
        <v>240</v>
      </c>
      <c r="HA55" s="1">
        <v>0</v>
      </c>
      <c r="HB55" s="1">
        <v>394</v>
      </c>
      <c r="HC55" s="1">
        <v>143</v>
      </c>
      <c r="HD55" s="1">
        <v>184</v>
      </c>
      <c r="HE55" s="1">
        <v>146</v>
      </c>
      <c r="HF55" s="1">
        <v>204</v>
      </c>
      <c r="HG55" s="1">
        <v>4</v>
      </c>
      <c r="HH55" s="1">
        <v>681</v>
      </c>
      <c r="HI55" s="1">
        <v>146</v>
      </c>
      <c r="HJ55" s="1">
        <v>0</v>
      </c>
      <c r="HK55" s="1">
        <v>417</v>
      </c>
      <c r="HL55" s="1">
        <v>0</v>
      </c>
      <c r="HM55" s="1">
        <v>0</v>
      </c>
      <c r="HN55" s="1">
        <v>563</v>
      </c>
      <c r="HO55" s="1">
        <v>97</v>
      </c>
      <c r="HP55" s="1">
        <v>60</v>
      </c>
      <c r="HQ55" s="1">
        <v>107</v>
      </c>
      <c r="HR55" s="1">
        <v>195</v>
      </c>
      <c r="HS55" s="1">
        <v>16</v>
      </c>
      <c r="HT55" s="1">
        <v>475</v>
      </c>
      <c r="HU55" s="1">
        <v>37</v>
      </c>
      <c r="HV55" s="1">
        <v>130</v>
      </c>
      <c r="HW55" s="1">
        <v>22</v>
      </c>
      <c r="HX55" s="1">
        <v>188</v>
      </c>
      <c r="HY55" s="1">
        <v>0</v>
      </c>
      <c r="HZ55" s="1">
        <v>377</v>
      </c>
      <c r="IA55" s="1">
        <v>6</v>
      </c>
      <c r="IB55" s="1">
        <v>115</v>
      </c>
      <c r="IC55" s="1">
        <v>153</v>
      </c>
      <c r="ID55" s="1">
        <v>150</v>
      </c>
      <c r="IE55" s="1">
        <v>2</v>
      </c>
      <c r="IF55" s="1">
        <v>426</v>
      </c>
      <c r="IG55" s="1">
        <v>0</v>
      </c>
      <c r="IH55" s="1">
        <v>0</v>
      </c>
      <c r="II55" s="1">
        <v>211</v>
      </c>
      <c r="IJ55" s="1">
        <v>148</v>
      </c>
      <c r="IK55" s="1">
        <v>0</v>
      </c>
      <c r="IL55" s="1">
        <v>359</v>
      </c>
      <c r="IM55" s="26">
        <f>IFERROR(Tableau17[[#This Row],[LDIV]]/Tableau17[[#This Row],[Total général]],"")</f>
        <v>0</v>
      </c>
      <c r="IN55" s="26">
        <f>IFERROR(Tableau17[[#This Row],[LDVC]]/Tableau17[[#This Row],[Total général]],"")</f>
        <v>0</v>
      </c>
      <c r="IO55" s="26">
        <f>IFERROR(Tableau17[[#This Row],[LDVD]]/Tableau17[[#This Row],[Total général]],"")</f>
        <v>0.23607427055702918</v>
      </c>
      <c r="IP55" s="26">
        <f>IFERROR(Tableau17[[#This Row],[LDVG]]/Tableau17[[#This Row],[Total général]],"")</f>
        <v>2.9177718832891247E-2</v>
      </c>
      <c r="IQ55" s="26">
        <f>IFERROR(Tableau17[[#This Row],[LEXD]]/Tableau17[[#This Row],[Total général]],"")</f>
        <v>0</v>
      </c>
      <c r="IR55" s="26">
        <f>IFERROR(Tableau17[[#This Row],[LEXG]]/Tableau17[[#This Row],[Total général]],"")</f>
        <v>1.0610079575596816E-2</v>
      </c>
      <c r="IS55" s="26">
        <f>IFERROR(Tableau17[[#This Row],[LLR]]/Tableau17[[#This Row],[Total général]],"")</f>
        <v>0.10875331564986737</v>
      </c>
      <c r="IT55" s="26">
        <f>IFERROR(Tableau17[[#This Row],[LREM]]/Tableau17[[#This Row],[Total général]],"")</f>
        <v>5.8355437665782495E-2</v>
      </c>
      <c r="IU55" s="26">
        <f>IFERROR(Tableau17[[#This Row],[LRN]]/Tableau17[[#This Row],[Total général]],"")</f>
        <v>9.8143236074270557E-2</v>
      </c>
      <c r="IV55" s="26">
        <f>IFERROR(Tableau17[[#This Row],[LUG]]/Tableau17[[#This Row],[Total général]],"")</f>
        <v>0.37400530503978779</v>
      </c>
      <c r="IW55" s="26">
        <f>IFERROR(Tableau17[[#This Row],[LVEC]]/Tableau17[[#This Row],[Total général]],"")</f>
        <v>8.4880636604774531E-2</v>
      </c>
      <c r="IX55" s="26">
        <f>IFERROR(Tableau17[[#This Row],[2008-T1-LCMD]]/Tableau17[[#This Row],[2008-T1-TOTAL]],"")</f>
        <v>5.3913043478260869E-2</v>
      </c>
      <c r="IY55" s="26">
        <f>IFERROR(Tableau17[[#This Row],[2008-T1-LDVD]]/Tableau17[[#This Row],[2008-T1-TOTAL]],"")</f>
        <v>3.4782608695652175E-3</v>
      </c>
      <c r="IZ55" s="26">
        <f>IFERROR(Tableau17[[#This Row],[2008-T1-LEXD]]/Tableau17[[#This Row],[2008-T1-TOTAL]],"")</f>
        <v>1.5652173913043479E-2</v>
      </c>
      <c r="JA55" s="26">
        <f>IFERROR(Tableau17[[#This Row],[2008-T1-LEXG]]/Tableau17[[#This Row],[2008-T1-TOTAL]],"")</f>
        <v>6.4347826086956522E-2</v>
      </c>
      <c r="JB55" s="26">
        <f>IFERROR(Tableau17[[#This Row],[2008-T1-LFN]]/Tableau17[[#This Row],[2008-T1-TOTAL]],"")</f>
        <v>6.0869565217391307E-2</v>
      </c>
      <c r="JC55" s="26">
        <f>IFERROR(Tableau17[[#This Row],[2008-T1-LMAJ]]/Tableau17[[#This Row],[2008-T1-TOTAL]],"")</f>
        <v>0.46086956521739131</v>
      </c>
      <c r="JD55" s="26">
        <f>IFERROR(Tableau17[[#This Row],[2008-T1-LUG]]/Tableau17[[#This Row],[2008-T1-TOTAL]],"")</f>
        <v>0.34086956521739131</v>
      </c>
      <c r="JE55" s="26">
        <f>IFERROR(Tableau17[[#This Row],[2008-T2-LFN]]/Tableau17[[#This Row],[2008-T2-TOTAL]],"")</f>
        <v>0</v>
      </c>
      <c r="JF55" s="26">
        <f>IFERROR(Tableau17[[#This Row],[2008-T2-LGC]]/Tableau17[[#This Row],[2008-T2-TOTAL]],"")</f>
        <v>0.4269293924466338</v>
      </c>
      <c r="JG55" s="26">
        <f>IFERROR(Tableau17[[#This Row],[2008-T2-LMAJ]]/Tableau17[[#This Row],[2008-T2-TOTAL]],"")</f>
        <v>0.57307060755336614</v>
      </c>
      <c r="JH55" s="26">
        <f>IFERROR(Tableau17[[#This Row],[2008-T2-LUG]]/Tableau17[[#This Row],[2008-T2-TOTAL]],"")</f>
        <v>0</v>
      </c>
      <c r="JI55" s="26">
        <f>IFERROR(Tableau17[[#This Row],[2014-T1-LDIV]]/Tableau17[[#This Row],[2014-T1-TOTAL]],"")</f>
        <v>1.0889292196007259E-2</v>
      </c>
      <c r="JJ55" s="26">
        <f>IFERROR(Tableau17[[#This Row],[2014-T1-LDVD]]/Tableau17[[#This Row],[2014-T1-TOTAL]],"")</f>
        <v>1.8148820326678765E-3</v>
      </c>
      <c r="JK55" s="26">
        <f>IFERROR(Tableau17[[#This Row],[2014-T1-LDVG]]/Tableau17[[#This Row],[2014-T1-TOTAL]],"")</f>
        <v>5.8076225045372049E-2</v>
      </c>
      <c r="JL55" s="26">
        <f>IFERROR(Tableau17[[#This Row],[2014-T1-LEXG]]/Tableau17[[#This Row],[2014-T1-TOTAL]],"")</f>
        <v>0</v>
      </c>
      <c r="JM55" s="26">
        <f>IFERROR(Tableau17[[#This Row],[2014-T1-LFG]]/Tableau17[[#This Row],[2014-T1-TOTAL]],"")</f>
        <v>6.7150635208711437E-2</v>
      </c>
      <c r="JN55" s="26">
        <f>IFERROR(Tableau17[[#This Row],[2014-T1-LFN]]/Tableau17[[#This Row],[2014-T1-TOTAL]],"")</f>
        <v>0.16333938294010888</v>
      </c>
      <c r="JO55" s="26">
        <f>IFERROR(Tableau17[[#This Row],[2014-T1-LUD]]/Tableau17[[#This Row],[2014-T1-TOTAL]],"")</f>
        <v>0.47186932849364793</v>
      </c>
      <c r="JP55" s="26">
        <f>IFERROR(Tableau17[[#This Row],[2014-T1-LUG]]/Tableau17[[#This Row],[2014-T1-TOTAL]],"")</f>
        <v>0.22686025408348456</v>
      </c>
      <c r="JQ55" s="26">
        <f>IFERROR(Tableau17[[#This Row],[2014-T2-LFN]]/Tableau17[[#This Row],[2014-T2-TOTAL]],"")</f>
        <v>0.16250000000000001</v>
      </c>
      <c r="JR55" s="26">
        <f>IFERROR(Tableau17[[#This Row],[2014-T2-LUD]]/Tableau17[[#This Row],[2014-T2-TOTAL]],"")</f>
        <v>0.51428571428571423</v>
      </c>
      <c r="JS55" s="26">
        <f>IFERROR(Tableau17[[#This Row],[2014-T2-LUG]]/Tableau17[[#This Row],[2014-T2-TOTAL]],"")</f>
        <v>0.32321428571428573</v>
      </c>
      <c r="JT55" s="26">
        <f>IFERROR(Tableau17[[#This Row],[2015-T1-BC-DIV]]/Tableau17[[#This Row],[2015-T1-TOTAL]],"")</f>
        <v>2.097902097902098E-2</v>
      </c>
      <c r="JU55" s="26">
        <f>IFERROR(Tableau17[[#This Row],[2015-T1-BC-DLF]]/Tableau17[[#This Row],[2015-T1-TOTAL]],"")</f>
        <v>1.6317016317016316E-2</v>
      </c>
      <c r="JV55" s="26">
        <f>IFERROR(Tableau17[[#This Row],[2015-T1-BC-DVD]]/Tableau17[[#This Row],[2015-T1-TOTAL]],"")</f>
        <v>9.324009324009324E-3</v>
      </c>
      <c r="JW55" s="26">
        <f>IFERROR(Tableau17[[#This Row],[2015-T1-BC-DVG]]/Tableau17[[#This Row],[2015-T1-TOTAL]],"")</f>
        <v>4.195804195804196E-2</v>
      </c>
      <c r="JX55" s="26">
        <f>IFERROR(Tableau17[[#This Row],[2015-T1-BC-FG]]/Tableau17[[#This Row],[2015-T1-TOTAL]],"")</f>
        <v>9.7902097902097904E-2</v>
      </c>
      <c r="JY55" s="26">
        <f>IFERROR(Tableau17[[#This Row],[2015-T1-BC-FN]]/Tableau17[[#This Row],[2015-T1-TOTAL]],"")</f>
        <v>0.23310023310023309</v>
      </c>
      <c r="JZ55" s="26">
        <f>IFERROR(Tableau17[[#This Row],[2015-T1-BC-MDM]]/Tableau17[[#This Row],[2015-T1-TOTAL]],"")</f>
        <v>2.3310023310023312E-2</v>
      </c>
      <c r="KA55" s="26">
        <f>IFERROR(Tableau17[[#This Row],[2015-T1-BC-RDG]]/Tableau17[[#This Row],[2015-T1-TOTAL]],"")</f>
        <v>0</v>
      </c>
      <c r="KB55" s="26">
        <f>IFERROR(Tableau17[[#This Row],[2015-T1-BC-SOC]]/Tableau17[[#This Row],[2015-T1-TOTAL]],"")</f>
        <v>0</v>
      </c>
      <c r="KC55" s="26">
        <f>IFERROR(Tableau17[[#This Row],[2015-T1-BC-UD]]/Tableau17[[#This Row],[2015-T1-TOTAL]],"")</f>
        <v>0.33566433566433568</v>
      </c>
      <c r="KD55" s="26">
        <f>IFERROR(Tableau17[[#This Row],[2015-T1-BC-UG]]/Tableau17[[#This Row],[2015-T1-TOTAL]],"")</f>
        <v>0.22144522144522144</v>
      </c>
      <c r="KE55" s="26">
        <f>IFERROR(Tableau17[[#This Row],[2015-T1-BC-VEC]]/Tableau17[[#This Row],[2015-T1-TOTAL]],"")</f>
        <v>0</v>
      </c>
      <c r="KF55" s="26">
        <f>IFERROR(Tableau17[[#This Row],[2015-T2-BC-DVG]]/Tableau17[[#This Row],[2015-T2-TOTAL]],"")</f>
        <v>0</v>
      </c>
      <c r="KG55" s="26">
        <f>IFERROR(Tableau17[[#This Row],[2015-T2-BC-FN]]/Tableau17[[#This Row],[2015-T2-TOTAL]],"")</f>
        <v>0.39086294416243655</v>
      </c>
      <c r="KH55" s="26">
        <f>IFERROR(Tableau17[[#This Row],[2015-T2-BC-SOC]]/Tableau17[[#This Row],[2015-T2-TOTAL]],"")</f>
        <v>0</v>
      </c>
      <c r="KI55" s="26">
        <f>IFERROR(Tableau17[[#This Row],[2015-T2-BC-UD]]/Tableau17[[#This Row],[2015-T2-TOTAL]],"")</f>
        <v>0</v>
      </c>
      <c r="KJ55" s="26">
        <f>IFERROR(Tableau17[[#This Row],[2015-T2-BC-UG]]/Tableau17[[#This Row],[2015-T2-TOTAL]],"")</f>
        <v>0.6091370558375635</v>
      </c>
      <c r="KK55" s="26">
        <f>IFERROR(Tableau17[[#This Row],[2017 (L)-T1-COM]]/Tableau17[[#This Row],[2017 (L)-T1-TOTAL]],"")</f>
        <v>2.8169014084507043E-2</v>
      </c>
      <c r="KL55" s="26">
        <f>IFERROR(Tableau17[[#This Row],[2017 (L)-T1-DIV]]/Tableau17[[#This Row],[2017 (L)-T1-TOTAL]],"")</f>
        <v>4.6948356807511738E-3</v>
      </c>
      <c r="KM55" s="26">
        <f>IFERROR(Tableau17[[#This Row],[2017 (L)-T1-DLF]]/Tableau17[[#This Row],[2017 (L)-T1-TOTAL]],"")</f>
        <v>1.4084507042253521E-2</v>
      </c>
      <c r="KN55" s="26">
        <f>IFERROR(Tableau17[[#This Row],[2017 (L)-T1-DVD]]/Tableau17[[#This Row],[2017 (L)-T1-TOTAL]],"")</f>
        <v>2.1126760563380281E-2</v>
      </c>
      <c r="KO55" s="26">
        <f>IFERROR(Tableau17[[#This Row],[2017 (L)-T1-DVG]]/Tableau17[[#This Row],[2017 (L)-T1-TOTAL]],"")</f>
        <v>2.3474178403755869E-3</v>
      </c>
      <c r="KP55" s="26">
        <f>IFERROR(Tableau17[[#This Row],[2017 (L)-T1-ECO]]/Tableau17[[#This Row],[2017 (L)-T1-TOTAL]],"")</f>
        <v>8.2159624413145546E-2</v>
      </c>
      <c r="KQ55" s="26">
        <f>IFERROR(Tableau17[[#This Row],[2017 (L)-T1-EXD]]/Tableau17[[#This Row],[2017 (L)-T1-TOTAL]],"")</f>
        <v>0</v>
      </c>
      <c r="KR55" s="26">
        <f>IFERROR(Tableau17[[#This Row],[2017 (L)-T1-EXG]]/Tableau17[[#This Row],[2017 (L)-T1-TOTAL]],"")</f>
        <v>9.3896713615023476E-3</v>
      </c>
      <c r="KS55" s="26">
        <f>IFERROR(Tableau17[[#This Row],[2017 (L)-T1-FI]]/Tableau17[[#This Row],[2017 (L)-T1-TOTAL]],"")</f>
        <v>0.19953051643192488</v>
      </c>
      <c r="KT55" s="26">
        <f>IFERROR(Tableau17[[#This Row],[2017 (L)-T1-FN]]/Tableau17[[#This Row],[2017 (L)-T1-TOTAL]],"")</f>
        <v>0</v>
      </c>
      <c r="KU55" s="26">
        <f>IFERROR(Tableau17[[#This Row],[2017 (L)-T1-LR]]/Tableau17[[#This Row],[2017 (L)-T1-TOTAL]],"")</f>
        <v>0.24882629107981222</v>
      </c>
      <c r="KV55" s="26">
        <f>IFERROR(Tableau17[[#This Row],[2017 (L)-T1-MDM]]/Tableau17[[#This Row],[2017 (L)-T1-TOTAL]],"")</f>
        <v>0</v>
      </c>
      <c r="KW55" s="26">
        <f>IFERROR(Tableau17[[#This Row],[2017 (L)-T1-RDG]]/Tableau17[[#This Row],[2017 (L)-T1-TOTAL]],"")</f>
        <v>3.0516431924882629E-2</v>
      </c>
      <c r="KX55" s="26">
        <f>IFERROR(Tableau17[[#This Row],[2017 (L)-T1-REG]]/Tableau17[[#This Row],[2017 (L)-T1-TOTAL]],"")</f>
        <v>0</v>
      </c>
      <c r="KY55" s="26">
        <f>IFERROR(Tableau17[[#This Row],[2017 (L)-T1-REM]]/Tableau17[[#This Row],[2017 (L)-T1-TOTAL]],"")</f>
        <v>0.35915492957746481</v>
      </c>
      <c r="KZ55" s="26">
        <f>IFERROR(Tableau17[[#This Row],[2017 (L)-T1-SOC]]/Tableau17[[#This Row],[2017 (L)-T1-TOTAL]],"")</f>
        <v>0</v>
      </c>
      <c r="LA55" s="26">
        <f>IFERROR(Tableau17[[#This Row],[2017 (L)-T1-UDI]]/Tableau17[[#This Row],[2017 (L)-T1-TOTAL]],"")</f>
        <v>0</v>
      </c>
      <c r="LB55" s="26">
        <f>IFERROR(Tableau17[[#This Row],[2017 (L)-T2-FI]]/Tableau17[[#This Row],[2017 (L)-T2-TOTAL]],"")</f>
        <v>0.41225626740947074</v>
      </c>
      <c r="LC55" s="26">
        <f>IFERROR(Tableau17[[#This Row],[2017 (L)-T2-FN]]/Tableau17[[#This Row],[2017 (L)-T2-TOTAL]],"")</f>
        <v>0</v>
      </c>
      <c r="LD55" s="26">
        <f>IFERROR(Tableau17[[#This Row],[2017 (L)-T2-LR]]/Tableau17[[#This Row],[2017 (L)-T2-TOTAL]],"")</f>
        <v>0</v>
      </c>
      <c r="LE55" s="26">
        <f>IFERROR(Tableau17[[#This Row],[2017 (L)-T2-MDM]]/Tableau17[[#This Row],[2017 (L)-T2-TOTAL]],"")</f>
        <v>0</v>
      </c>
      <c r="LF55" s="26">
        <f>IFERROR(Tableau17[[#This Row],[2017 (L)-T2-REM]]/Tableau17[[#This Row],[2017 (L)-T2-TOTAL]],"")</f>
        <v>0.58774373259052926</v>
      </c>
      <c r="LG55" s="26">
        <f>IFERROR(Tableau17[[#This Row],[2017-T1-ARTHAUD Nathalie]]/Tableau17[[#This Row],[2017-T1-TOTAL]],"")</f>
        <v>2.936857562408223E-3</v>
      </c>
      <c r="LH55" s="26">
        <f>IFERROR(Tableau17[[#This Row],[2017-T1-ASSELINEAU Fran]]/Tableau17[[#This Row],[2017-T1-TOTAL]],"")</f>
        <v>4.4052863436123352E-3</v>
      </c>
      <c r="LI55" s="26">
        <f>IFERROR(Tableau17[[#This Row],[2017-T1-CHEMINADE Jacques]]/Tableau17[[#This Row],[2017-T1-TOTAL]],"")</f>
        <v>4.4052863436123352E-3</v>
      </c>
      <c r="LJ55" s="26">
        <f>IFERROR(Tableau17[[#This Row],[2017-T1-DUPONT-AIGNAN Nicolas]]/Tableau17[[#This Row],[2017-T1-TOTAL]],"")</f>
        <v>3.81791483113069E-2</v>
      </c>
      <c r="LK55" s="26">
        <f>IFERROR(Tableau17[[#This Row],[2017-T1-FILLON Fran]]/Tableau17[[#This Row],[2017-T1-TOTAL]],"")</f>
        <v>0.27019089574155652</v>
      </c>
      <c r="LL55" s="26">
        <f>IFERROR(Tableau17[[#This Row],[2017-T1-HAMON Beno]]/Tableau17[[#This Row],[2017-T1-TOTAL]],"")</f>
        <v>7.9295154185022032E-2</v>
      </c>
      <c r="LM55" s="26">
        <f>IFERROR(Tableau17[[#This Row],[2017-T1-LASSALLE Jean]]/Tableau17[[#This Row],[2017-T1-TOTAL]],"")</f>
        <v>5.8737151248164461E-3</v>
      </c>
      <c r="LN55" s="26">
        <f>IFERROR(Tableau17[[#This Row],[2017-T1-LE PEN Marine]]/Tableau17[[#This Row],[2017-T1-TOTAL]],"")</f>
        <v>0.16299559471365638</v>
      </c>
      <c r="LO55" s="26">
        <f>IFERROR(Tableau17[[#This Row],[2017-T1-M Jean-Luc]]/Tableau17[[#This Row],[2017-T1-TOTAL]],"")</f>
        <v>0.20851688693098386</v>
      </c>
      <c r="LP55" s="26">
        <f>IFERROR(Tableau17[[#This Row],[2017-T1-MACRON Emmanuel]]/Tableau17[[#This Row],[2017-T1-TOTAL]],"")</f>
        <v>0.21439060205580029</v>
      </c>
      <c r="LQ55" s="26">
        <f>IFERROR(Tableau17[[#This Row],[2017-T1-POUTOU Philippe]]/Tableau17[[#This Row],[2017-T1-TOTAL]],"")</f>
        <v>8.8105726872246704E-3</v>
      </c>
      <c r="LR55" s="26">
        <f>IFERROR(Tableau17[[#This Row],[2017-T2-LE PEN Marine]]/Tableau17[[#This Row],[2017-T2-TOTAL]],"")</f>
        <v>0.25932504440497334</v>
      </c>
      <c r="LS55" s="26">
        <f>IFERROR(Tableau17[[#This Row],[2017-T2-MACRON Emmanuel]]/Tableau17[[#This Row],[2017-T2-TOTAL]],"")</f>
        <v>0.74067495559502661</v>
      </c>
      <c r="LT55" s="26">
        <f>IFERROR(Tableau17[[#This Row],[2019-T1-ALEXANDRE Audric]]/Tableau17[[#This Row],[2019-T1-TOTAL]],"")</f>
        <v>0</v>
      </c>
      <c r="LU55" s="26">
        <f>IFERROR(Tableau17[[#This Row],[2019-T1-ARTHAUD Nathalie]]/Tableau17[[#This Row],[2019-T1-TOTAL]],"")</f>
        <v>4.2553191489361703E-3</v>
      </c>
      <c r="LV55" s="26">
        <f>IFERROR(Tableau17[[#This Row],[2019-T1-ASSELINEAU François]]/Tableau17[[#This Row],[2019-T1-TOTAL]],"")</f>
        <v>6.382978723404255E-3</v>
      </c>
      <c r="LW55" s="26">
        <f>IFERROR(Tableau17[[#This Row],[2019-T1-AUBRY Manon]]/Tableau17[[#This Row],[2019-T1-TOTAL]],"")</f>
        <v>8.723404255319149E-2</v>
      </c>
      <c r="LX55" s="26">
        <f>IFERROR(Tableau17[[#This Row],[2019-T1-AZERGUI Nagib]]/Tableau17[[#This Row],[2019-T1-TOTAL]],"")</f>
        <v>2.1276595744680851E-3</v>
      </c>
      <c r="LY55" s="26">
        <f>IFERROR(Tableau17[[#This Row],[2019-T1-BARDELLA Jordan]]/Tableau17[[#This Row],[2019-T1-TOTAL]],"")</f>
        <v>0.17234042553191489</v>
      </c>
      <c r="LZ55" s="26">
        <f>IFERROR(Tableau17[[#This Row],[2019-T1-BELLAMY François-Xavier]]/Tableau17[[#This Row],[2019-T1-TOTAL]],"")</f>
        <v>0.11276595744680851</v>
      </c>
      <c r="MA55" s="26">
        <f>IFERROR(Tableau17[[#This Row],[2019-T1-BIDOU Olivier]]/Tableau17[[#This Row],[2019-T1-TOTAL]],"")</f>
        <v>0</v>
      </c>
      <c r="MB55" s="26">
        <f>IFERROR(Tableau17[[#This Row],[2019-T1-BOURG Dominique]]/Tableau17[[#This Row],[2019-T1-TOTAL]],"")</f>
        <v>1.7021276595744681E-2</v>
      </c>
      <c r="MC55" s="26">
        <f>IFERROR(Tableau17[[#This Row],[2019-T1-BROSSAT Ian]]/Tableau17[[#This Row],[2019-T1-TOTAL]],"")</f>
        <v>2.3404255319148935E-2</v>
      </c>
      <c r="MD55" s="26">
        <f>IFERROR(Tableau17[[#This Row],[2019-T1-CAILLAUD Sophie]]/Tableau17[[#This Row],[2019-T1-TOTAL]],"")</f>
        <v>0</v>
      </c>
      <c r="ME55" s="26">
        <f>IFERROR(Tableau17[[#This Row],[2019-T1-CAMUS Renaud]]/Tableau17[[#This Row],[2019-T1-TOTAL]],"")</f>
        <v>0</v>
      </c>
      <c r="MF55" s="26">
        <f>IFERROR(Tableau17[[#This Row],[2019-T1-CHALENÇON Christophe]]/Tableau17[[#This Row],[2019-T1-TOTAL]],"")</f>
        <v>0</v>
      </c>
      <c r="MG55" s="26">
        <f>IFERROR(Tableau17[[#This Row],[2019-T1-CORBET Cathy Denise Ginette]]/Tableau17[[#This Row],[2019-T1-TOTAL]],"")</f>
        <v>0</v>
      </c>
      <c r="MH55" s="26">
        <f>IFERROR(Tableau17[[#This Row],[2019-T1-DE PREVOISIN Robert]]/Tableau17[[#This Row],[2019-T1-TOTAL]],"")</f>
        <v>0</v>
      </c>
      <c r="MI55" s="26">
        <f>IFERROR(Tableau17[[#This Row],[2019-T1-DELFEL Thérèse]]/Tableau17[[#This Row],[2019-T1-TOTAL]],"")</f>
        <v>0</v>
      </c>
      <c r="MJ55" s="26">
        <f>IFERROR(Tableau17[[#This Row],[2019-T1-DIEUMEGARD Pierre]]/Tableau17[[#This Row],[2019-T1-TOTAL]],"")</f>
        <v>0</v>
      </c>
      <c r="MK55" s="26">
        <f>IFERROR(Tableau17[[#This Row],[2019-T1-DUPONT-AIGNAN Nicolas]]/Tableau17[[#This Row],[2019-T1-TOTAL]],"")</f>
        <v>2.553191489361702E-2</v>
      </c>
      <c r="ML55" s="26">
        <f>IFERROR(Tableau17[[#This Row],[2019-T1-GERNIGON Yves]]/Tableau17[[#This Row],[2019-T1-TOTAL]],"")</f>
        <v>0</v>
      </c>
      <c r="MM55" s="26">
        <f>IFERROR(Tableau17[[#This Row],[2019-T1-GLUCKSMANN Raphaël]]/Tableau17[[#This Row],[2019-T1-TOTAL]],"")</f>
        <v>8.085106382978724E-2</v>
      </c>
      <c r="MN55" s="26">
        <f>IFERROR(Tableau17[[#This Row],[2019-T1-HAMON Benoît]]/Tableau17[[#This Row],[2019-T1-TOTAL]],"")</f>
        <v>4.2553191489361701E-2</v>
      </c>
      <c r="MO55" s="26">
        <f>IFERROR(Tableau17[[#This Row],[2019-T1-HELGEN Gilles]]/Tableau17[[#This Row],[2019-T1-TOTAL]],"")</f>
        <v>0</v>
      </c>
      <c r="MP55" s="26">
        <f>IFERROR(Tableau17[[#This Row],[2019-T1-JADOT Yannick]]/Tableau17[[#This Row],[2019-T1-TOTAL]],"")</f>
        <v>0.17659574468085107</v>
      </c>
      <c r="MQ55" s="26">
        <f>IFERROR(Tableau17[[#This Row],[2019-T1-LAGARDE Jean-Christophe]]/Tableau17[[#This Row],[2019-T1-TOTAL]],"")</f>
        <v>1.4893617021276596E-2</v>
      </c>
      <c r="MR55" s="26">
        <f>IFERROR(Tableau17[[#This Row],[2019-T1-LALANNE Francis]]/Tableau17[[#This Row],[2019-T1-TOTAL]],"")</f>
        <v>4.2553191489361703E-3</v>
      </c>
      <c r="MS55" s="26">
        <f>IFERROR(Tableau17[[#This Row],[2019-T1-LOISEAU Nathalie]]/Tableau17[[#This Row],[2019-T1-TOTAL]],"")</f>
        <v>0.2276595744680851</v>
      </c>
      <c r="MT55" s="26">
        <f>IFERROR(Tableau17[[#This Row],[2019-T1-MARIE Florie]]/Tableau17[[#This Row],[2019-T1-TOTAL]],"")</f>
        <v>2.1276595744680851E-3</v>
      </c>
      <c r="MU55" s="26">
        <f>IFERROR(Tableau17[[#This Row],[2008-T1-MACROEXTRDROITE]]/Tableau17[[#This Row],[2008-T1-MACROTOTALE]],"")</f>
        <v>7.6521739130434779E-2</v>
      </c>
      <c r="MV55" s="26">
        <f>IFERROR(Tableau17[[#This Row],[2008-T1-MACRODROITE]]/Tableau17[[#This Row],[2008-T1-MACROTOTALE]],"")</f>
        <v>0.51826086956521744</v>
      </c>
      <c r="MW55" s="26">
        <f>IFERROR(Tableau17[[#This Row],[2008-T1-MACROCENTRE]]/Tableau17[[#This Row],[2008-T1-MACROTOTALE]],"")</f>
        <v>0</v>
      </c>
      <c r="MX55" s="26">
        <f>IFERROR(Tableau17[[#This Row],[2008-T1-MACROGAUCHE]]/Tableau17[[#This Row],[2008-T1-MACROTOTALE]],"")</f>
        <v>0.40521739130434781</v>
      </c>
      <c r="MY55" s="26">
        <f>IFERROR(Tableau17[[#This Row],[2008-T1-MACROAUTRE]]/Tableau17[[#This Row],[2008-T1-MACROTOTALE]],"")</f>
        <v>0</v>
      </c>
      <c r="MZ55" s="26">
        <f>IFERROR(Tableau17[[#This Row],[2008-T2-MACROEXTRDROITE]]/Tableau17[[#This Row],[2008-T2-MACROTOTALE]],"")</f>
        <v>0</v>
      </c>
      <c r="NA55" s="26">
        <f>IFERROR(Tableau17[[#This Row],[2008-T2-MACRODROITE]]/Tableau17[[#This Row],[2008-T2-MACROTOTALE]],"")</f>
        <v>0.57307060755336614</v>
      </c>
      <c r="NB55" s="26">
        <f>IFERROR(Tableau17[[#This Row],[2008-T2-MACROCENTRE]]/Tableau17[[#This Row],[2008-T2-MACROTOTALE]],"")</f>
        <v>0</v>
      </c>
      <c r="NC55" s="26">
        <f>IFERROR(Tableau17[[#This Row],[2008-T2-MACROGAUCHE]]/Tableau17[[#This Row],[2008-T2-MACROTOTALE]],"")</f>
        <v>0.4269293924466338</v>
      </c>
      <c r="ND55" s="26">
        <f>IFERROR(Tableau17[[#This Row],[2008-T2-MACROAUTRE]]/Tableau17[[#This Row],[2008-T2-MACROTOTALE]],"")</f>
        <v>0</v>
      </c>
      <c r="NE55" s="26">
        <f>IFERROR(Tableau17[[#This Row],[2014-T1-MACROEXTRDROITE]]/Tableau17[[#This Row],[2014-T1-MACROTOTALE]],"")</f>
        <v>0.16333938294010888</v>
      </c>
      <c r="NF55" s="26">
        <f>IFERROR(Tableau17[[#This Row],[2014-T1-MACRODROITE]]/Tableau17[[#This Row],[2014-T1-MACROTOTALE]],"")</f>
        <v>0.47368421052631576</v>
      </c>
      <c r="NG55" s="26">
        <f>IFERROR(Tableau17[[#This Row],[2014-T1-MACROCENTRE]]/Tableau17[[#This Row],[2014-T1-MACROTOTALE]],"")</f>
        <v>1.0889292196007259E-2</v>
      </c>
      <c r="NH55" s="26">
        <f>IFERROR(Tableau17[[#This Row],[2014-T1-MACROGAUCHE]]/Tableau17[[#This Row],[2014-T1-MACROTOTALE]],"")</f>
        <v>0.35208711433756806</v>
      </c>
      <c r="NI55" s="26">
        <f>IFERROR(Tableau17[[#This Row],[2014-T1-MACROAUTRE]]/Tableau17[[#This Row],[2014-T1-MACROTOTALE]],"")</f>
        <v>0</v>
      </c>
      <c r="NJ55" s="26">
        <f>IFERROR(Tableau17[[#This Row],[2014-T2-MACROEXTRDROITE]]/Tableau17[[#This Row],[2014-T2-MACROTOTALE]],"")</f>
        <v>0.16250000000000001</v>
      </c>
      <c r="NK55" s="26">
        <f>IFERROR(Tableau17[[#This Row],[2014-T2-MACRODROITE]]/Tableau17[[#This Row],[2014-T2-MACROTOTALE]],"")</f>
        <v>0.51428571428571423</v>
      </c>
      <c r="NL55" s="26">
        <f>IFERROR(Tableau17[[#This Row],[2014-T2-MACROCENTRE]]/Tableau17[[#This Row],[2014-T2-MACROTOTALE]],"")</f>
        <v>0</v>
      </c>
      <c r="NM55" s="26">
        <f>IFERROR(Tableau17[[#This Row],[2014-T2-MACROGAUCHE]]/Tableau17[[#This Row],[2014-T2-MACROTOTALE]],"")</f>
        <v>0.32321428571428573</v>
      </c>
      <c r="NN55" s="26">
        <f>IFERROR(Tableau17[[#This Row],[2014-T2-MACROAUTRE]]/Tableau17[[#This Row],[2014-T2-MACROTOTALE]],"")</f>
        <v>0</v>
      </c>
      <c r="NO55" s="26">
        <f>IFERROR( Tableau17[[#This Row],[2015-T1-MACROEXTRDROITE]]/Tableau17[[#This Row],[2015-T1-MACROTOTALE]],"")</f>
        <v>0.24941724941724941</v>
      </c>
      <c r="NP55" s="26">
        <f>IFERROR(Tableau17[[#This Row],[2015-T1-MACRODROITE]]/Tableau17[[#This Row],[2015-T1-MACROTOTALE]],"")</f>
        <v>0.34498834498834496</v>
      </c>
      <c r="NQ55" s="26">
        <f>IFERROR(Tableau17[[#This Row],[2015-T1-MACROCENTRE]]/Tableau17[[#This Row],[2015-T1-MACROTOTALE]],"")</f>
        <v>2.3310023310023312E-2</v>
      </c>
      <c r="NR55" s="26">
        <f>IFERROR(Tableau17[[#This Row],[2015-T1-MACROGAUCHE]]/Tableau17[[#This Row],[2015-T1-MACROTOTALE]],"")</f>
        <v>0.36130536130536128</v>
      </c>
      <c r="NS55" s="26">
        <f>IFERROR(Tableau17[[#This Row],[2015-T1-MACROAUTRE]]/Tableau17[[#This Row],[2015-T1-MACROTOTALE]],"")</f>
        <v>2.097902097902098E-2</v>
      </c>
      <c r="NT55" s="26">
        <f>IFERROR(Tableau17[[#This Row],[2015-T2-MACROEXTRDROITE]]/Tableau17[[#This Row],[2015-T2-MACROTOTALE]],"")</f>
        <v>0.39086294416243655</v>
      </c>
      <c r="NU55" s="26">
        <f>IFERROR(Tableau17[[#This Row],[2015-T2-MACRODROITE]]/Tableau17[[#This Row],[2015-T2-MACROTOTALE]],"")</f>
        <v>0</v>
      </c>
      <c r="NV55" s="26">
        <f>IFERROR(Tableau17[[#This Row],[2015-T2-MACROCENTRE]]/Tableau17[[#This Row],[2015-T2-MACROTOTALE]],"")</f>
        <v>0</v>
      </c>
      <c r="NW55" s="26">
        <f>IFERROR(Tableau17[[#This Row],[2015-T2-MACROGAUCHE]]/Tableau17[[#This Row],[2015-T2-MACROTOTALE]],"")</f>
        <v>0.6091370558375635</v>
      </c>
      <c r="NX55" s="26">
        <f>IFERROR(Tableau17[[#This Row],[2015-T2-MACROAUTRE]]/Tableau17[[#This Row],[2015-T2-MACROTOTALE]],"")</f>
        <v>0</v>
      </c>
      <c r="NY55" s="26">
        <f>IFERROR(Tableau17[[#This Row],[2017-T1-MACROEXTRDROITE]]/Tableau17[[#This Row],[2017-T1-MACROTOTALE]],"")</f>
        <v>0.20998531571218795</v>
      </c>
      <c r="NZ55" s="26">
        <f>IFERROR(Tableau17[[#This Row],[2017-T1-MACRODROITE]]/Tableau17[[#This Row],[2017-T1-MACROTOTALE]],"")</f>
        <v>0.27019089574155652</v>
      </c>
      <c r="OA55" s="26">
        <f>IFERROR(Tableau17[[#This Row],[2017-T1-MACROCENTRE]]/Tableau17[[#This Row],[2017-T1-MACROTOTALE]],"")</f>
        <v>0.21439060205580029</v>
      </c>
      <c r="OB55" s="26">
        <f>IFERROR(Tableau17[[#This Row],[2017-T1-MACROGAUCHE]]/Tableau17[[#This Row],[2017-T1-MACROTOTALE]],"")</f>
        <v>0.29955947136563876</v>
      </c>
      <c r="OC55" s="26">
        <f>IFERROR(Tableau17[[#This Row],[2017-T1-MACROAUTRE]]/Tableau17[[#This Row],[2017-T1-MACROTOTALE]],"")</f>
        <v>5.8737151248164461E-3</v>
      </c>
      <c r="OD55" s="26">
        <f>IFERROR(Tableau17[[#This Row],[2017-T2-MACROEXTRDROITE]]/Tableau17[[#This Row],[2017-T2-MACROTOTALE]],"")</f>
        <v>0.25932504440497334</v>
      </c>
      <c r="OE55" s="26">
        <f>IFERROR(Tableau17[[#This Row],[2017-T2-MACRODROITE]]/Tableau17[[#This Row],[2017-T2-MACROTOTALE]],"")</f>
        <v>0</v>
      </c>
      <c r="OF55" s="26">
        <f>IFERROR(Tableau17[[#This Row],[2017-T2-MACROCENTRE]]/Tableau17[[#This Row],[2017-T2-MACROTOTALE]],"")</f>
        <v>0.74067495559502661</v>
      </c>
      <c r="OG55" s="26">
        <f>IFERROR(Tableau17[[#This Row],[2017-T2-MACROGAUCHE]]/Tableau17[[#This Row],[2017-T2-MACROTOTALE]],"")</f>
        <v>0</v>
      </c>
      <c r="OH55" s="26">
        <f>IFERROR(Tableau17[[#This Row],[2017-T2-MACROAUTRE]]/Tableau17[[#This Row],[2017-T2-MACROTOTALE]],"")</f>
        <v>0</v>
      </c>
      <c r="OI55" s="26">
        <f>IFERROR(Tableau17[[#This Row],[2019-T1-MACROEXTRDROITE]]/Tableau17[[#This Row],[2019-T1-MACROTOTALE]],"")</f>
        <v>0.20421052631578948</v>
      </c>
      <c r="OJ55" s="26">
        <f>IFERROR(Tableau17[[#This Row],[2019-T1-MACRODROITE]]/Tableau17[[#This Row],[2019-T1-MACROTOTALE]],"")</f>
        <v>0.12631578947368421</v>
      </c>
      <c r="OK55" s="26">
        <f>IFERROR(Tableau17[[#This Row],[2019-T1-MACROCENTRE]]/Tableau17[[#This Row],[2019-T1-MACROTOTALE]],"")</f>
        <v>0.22526315789473683</v>
      </c>
      <c r="OL55" s="26">
        <f>IFERROR(Tableau17[[#This Row],[2019-T1-MACROGAUCHE]]/Tableau17[[#This Row],[2019-T1-MACROTOTALE]],"")</f>
        <v>0.41052631578947368</v>
      </c>
      <c r="OM55" s="26">
        <f>IFERROR(Tableau17[[#This Row],[2019-T1-MACROAUTRE]]/Tableau17[[#This Row],[2019-T1-MACROTOTALE]],"")</f>
        <v>3.3684210526315789E-2</v>
      </c>
      <c r="ON55" s="26">
        <f>IFERROR(Tableau17[[#This Row],[2020-T1-MACROEXTRDROITE]]/Tableau17[[#This Row],[2020-T1-MACROTOTALE]],"")</f>
        <v>9.8143236074270557E-2</v>
      </c>
      <c r="OO55" s="26">
        <f>IFERROR(Tableau17[[#This Row],[2020-T1-MACRODROITE]]/Tableau17[[#This Row],[2020-T1-MACROTOTALE]],"")</f>
        <v>0.34482758620689657</v>
      </c>
      <c r="OP55" s="26">
        <f>IFERROR(Tableau17[[#This Row],[2020-T1-MACROCENTRE]]/Tableau17[[#This Row],[2020-T1-MACROTOTALE]],"")</f>
        <v>5.8355437665782495E-2</v>
      </c>
      <c r="OQ55" s="26">
        <f>IFERROR(Tableau17[[#This Row],[2020-T1-MACROGAUCHE]]/Tableau17[[#This Row],[2020-T1-MACROTOTALE]],"")</f>
        <v>0.49867374005305037</v>
      </c>
      <c r="OR55" s="26">
        <f>IFERROR(Tableau17[[#This Row],[2020-T1-MACROAUTRE]]/Tableau17[[#This Row],[2020-T1-MACROTOTALE]],"")</f>
        <v>0</v>
      </c>
      <c r="OS55" s="26">
        <f>IFERROR(Tableau17[[#This Row],[2017 (L)-T1-MACROEXTRDROITE]]/Tableau17[[#This Row],[2017 (L)-T1-MACROTOTALE]],"")</f>
        <v>1.4084507042253521E-2</v>
      </c>
      <c r="OT55" s="26">
        <f>IFERROR(Tableau17[[#This Row],[2017 (L)-T1-MACRODROITE]]/Tableau17[[#This Row],[2017 (L)-T1-MACROTOTALE]],"")</f>
        <v>0.2699530516431925</v>
      </c>
      <c r="OU55" s="26">
        <f>IFERROR(Tableau17[[#This Row],[2017 (L)-T1-MACROCENTRE]]/Tableau17[[#This Row],[2017 (L)-T1-MACROTOTALE]],"")</f>
        <v>0.35915492957746481</v>
      </c>
      <c r="OV55" s="26">
        <f>IFERROR(Tableau17[[#This Row],[2017 (L)-T1-MACROGAUCHE]]/Tableau17[[#This Row],[2017 (L)-T1-MACROTOTALE]],"")</f>
        <v>0.352112676056338</v>
      </c>
      <c r="OW55" s="26">
        <f>IFERROR(Tableau17[[#This Row],[2017 (L)-T1-MACROAUTRE]]/Tableau17[[#This Row],[2017 (L)-T1-MACROTOTALE]],"")</f>
        <v>4.6948356807511738E-3</v>
      </c>
      <c r="OX55" s="26">
        <f>IFERROR(Tableau17[[#This Row],[2017 (L)-T2-MACROEXTRDROITE]]/Tableau17[[#This Row],[2017 (L)-T2-MACROTOTALE]],"")</f>
        <v>0</v>
      </c>
      <c r="OY55" s="26">
        <f>IFERROR(Tableau17[[#This Row],[2017 (L)-T2-MACRODROITE]]/Tableau17[[#This Row],[2017 (L)-T2-MACROTOTALE]],"")</f>
        <v>0</v>
      </c>
      <c r="OZ55" s="26">
        <f>IFERROR(Tableau17[[#This Row],[2017 (L)-T2-MACROCENTRE]]/Tableau17[[#This Row],[2017 (L)-T2-MACROTOTALE]],"")</f>
        <v>0.58774373259052926</v>
      </c>
      <c r="PA55" s="26">
        <f>IFERROR(Tableau17[[#This Row],[2017 (L)-T2-MACROGAUCHE]]/Tableau17[[#This Row],[2017 (L)-T2-MACROTOTALE]],"")</f>
        <v>0.41225626740947074</v>
      </c>
      <c r="PB55" s="26">
        <f>IFERROR(Tableau17[[#This Row],[2017 (L)-T2-MACROAUTRE]]/Tableau17[[#This Row],[2017 (L)-T2-MACROTOTALE]],"")</f>
        <v>0</v>
      </c>
      <c r="PC55" s="26">
        <f>IFERROR(Tableau17[[#This Row],[2008_T1_PROCUS]]/Tableau17[[#This Row],[2008_T1_INSCRITS]],0)</f>
        <v>1.8930957683741648E-2</v>
      </c>
      <c r="PD55" s="26">
        <f>IFERROR(Tableau17[[#This Row],[2008_T2_PROCUS]]/Tableau17[[#This Row],[2008_T2_INSCRITS]],0)</f>
        <v>2.5612472160356347E-2</v>
      </c>
      <c r="PE55" s="26">
        <f>Tableau17[[#This Row],[2014_T1_PROCUS]]/Tableau17[[#This Row],[2014_T1_INSCRITS]]</f>
        <v>2.0118343195266272E-2</v>
      </c>
      <c r="PF55" s="26">
        <f>IFERROR(Tableau17[[#This Row],[2014_T2_PROCUS]]/Tableau17[[#This Row],[2014_T2_INSCRITS]],0)</f>
        <v>1.8912529550827423E-2</v>
      </c>
    </row>
    <row r="56" spans="1:422" hidden="1" x14ac:dyDescent="0.2">
      <c r="A56" s="1">
        <v>1</v>
      </c>
      <c r="B56" s="1" t="s">
        <v>243</v>
      </c>
      <c r="C56" s="1" t="s">
        <v>339</v>
      </c>
      <c r="D56" s="1" t="s">
        <v>339</v>
      </c>
      <c r="E56" s="1">
        <v>752</v>
      </c>
      <c r="F56" s="1">
        <v>5.3556720000000002</v>
      </c>
      <c r="G56" s="1">
        <v>43.291457000000001</v>
      </c>
      <c r="H56" s="3">
        <v>703</v>
      </c>
      <c r="I56" s="3">
        <v>145</v>
      </c>
      <c r="L56" s="1">
        <v>11</v>
      </c>
      <c r="M56" s="1">
        <v>10</v>
      </c>
      <c r="N56" s="1">
        <v>2</v>
      </c>
      <c r="P56" s="1">
        <v>64</v>
      </c>
      <c r="Q56" s="1">
        <v>24</v>
      </c>
      <c r="R56" s="1">
        <v>47</v>
      </c>
      <c r="S56" s="1">
        <v>61</v>
      </c>
      <c r="T56" s="1">
        <v>34</v>
      </c>
      <c r="U56" s="1">
        <v>253</v>
      </c>
      <c r="V56" s="1">
        <v>754</v>
      </c>
      <c r="W56" s="1">
        <v>432</v>
      </c>
      <c r="X56" s="1">
        <v>15</v>
      </c>
      <c r="Y56" s="2">
        <v>0.57294429999999996</v>
      </c>
      <c r="Z56" s="1">
        <v>754</v>
      </c>
      <c r="AA56" s="1">
        <v>471</v>
      </c>
      <c r="AB56" s="1">
        <v>21</v>
      </c>
      <c r="AC56" s="2">
        <v>0.62466843999999999</v>
      </c>
      <c r="AD56" s="1">
        <v>703</v>
      </c>
      <c r="AE56" s="1">
        <v>257</v>
      </c>
      <c r="AF56" s="2">
        <v>0.36557610000000001</v>
      </c>
      <c r="AG56" s="1">
        <f t="shared" si="0"/>
        <v>145</v>
      </c>
      <c r="AH56" s="1">
        <v>763</v>
      </c>
      <c r="AI56" s="1">
        <v>456</v>
      </c>
      <c r="AJ56" s="1">
        <v>14</v>
      </c>
      <c r="AK56" s="2">
        <v>0.59764088999999998</v>
      </c>
      <c r="AL56" s="1">
        <v>763</v>
      </c>
      <c r="AM56" s="1">
        <v>491</v>
      </c>
      <c r="AN56" s="1">
        <v>20</v>
      </c>
      <c r="AO56" s="2">
        <v>0.64351245000000001</v>
      </c>
      <c r="AP56" s="1">
        <v>764</v>
      </c>
      <c r="AQ56" s="1">
        <v>351</v>
      </c>
      <c r="AR56" s="2">
        <v>0.45942408000000001</v>
      </c>
      <c r="AS56" s="1">
        <v>764</v>
      </c>
      <c r="AT56" s="1">
        <v>336</v>
      </c>
      <c r="AU56" s="2">
        <v>0.43979057999999999</v>
      </c>
      <c r="AV56" s="1">
        <v>743</v>
      </c>
      <c r="AW56" s="1">
        <v>369</v>
      </c>
      <c r="AX56" s="2">
        <v>0.49663526000000002</v>
      </c>
      <c r="AY56" s="1">
        <v>743</v>
      </c>
      <c r="AZ56" s="1">
        <v>308</v>
      </c>
      <c r="BA56" s="2">
        <v>0.41453567000000002</v>
      </c>
      <c r="BB56" s="1">
        <v>744</v>
      </c>
      <c r="BC56" s="1">
        <v>579</v>
      </c>
      <c r="BD56" s="2">
        <v>0.77822581000000002</v>
      </c>
      <c r="BE56" s="1">
        <v>744</v>
      </c>
      <c r="BF56" s="1">
        <v>533</v>
      </c>
      <c r="BG56" s="2">
        <v>0.71639785</v>
      </c>
      <c r="BH56" s="1">
        <v>684</v>
      </c>
      <c r="BI56" s="1">
        <v>329</v>
      </c>
      <c r="BJ56" s="2">
        <v>0.48099415000000001</v>
      </c>
      <c r="BK56" s="1">
        <v>27</v>
      </c>
      <c r="BL56" s="1">
        <v>0</v>
      </c>
      <c r="BN56" s="1">
        <v>15</v>
      </c>
      <c r="BO56" s="1">
        <v>49</v>
      </c>
      <c r="BP56" s="1">
        <v>204</v>
      </c>
      <c r="BQ56" s="1">
        <v>147</v>
      </c>
      <c r="BR56" s="1">
        <v>442</v>
      </c>
      <c r="BT56" s="1">
        <v>193</v>
      </c>
      <c r="BU56" s="1">
        <v>277</v>
      </c>
      <c r="BW56" s="1">
        <v>470</v>
      </c>
      <c r="BX56" s="1">
        <v>13</v>
      </c>
      <c r="BZ56" s="1">
        <v>25</v>
      </c>
      <c r="CA56" s="1">
        <v>1</v>
      </c>
      <c r="CB56" s="1">
        <v>18</v>
      </c>
      <c r="CC56" s="1">
        <v>118</v>
      </c>
      <c r="CD56" s="1">
        <v>166</v>
      </c>
      <c r="CE56" s="1">
        <v>78</v>
      </c>
      <c r="CF56" s="1">
        <v>419</v>
      </c>
      <c r="CG56" s="1">
        <v>118</v>
      </c>
      <c r="CH56" s="1">
        <v>216</v>
      </c>
      <c r="CI56" s="1">
        <v>116</v>
      </c>
      <c r="CJ56" s="1">
        <v>450</v>
      </c>
      <c r="CL56" s="1">
        <v>5</v>
      </c>
      <c r="CM56" s="1">
        <v>4</v>
      </c>
      <c r="CO56" s="1">
        <v>25</v>
      </c>
      <c r="CP56" s="1">
        <v>128</v>
      </c>
      <c r="CQ56" s="1">
        <v>24</v>
      </c>
      <c r="CT56" s="1">
        <v>93</v>
      </c>
      <c r="CU56" s="1">
        <v>61</v>
      </c>
      <c r="CW56" s="1">
        <v>340</v>
      </c>
      <c r="CY56" s="1">
        <v>137</v>
      </c>
      <c r="DA56" s="1">
        <v>172</v>
      </c>
      <c r="DC56" s="1">
        <v>309</v>
      </c>
      <c r="DD56" s="1">
        <v>7</v>
      </c>
      <c r="DE56" s="1">
        <v>2</v>
      </c>
      <c r="DF56" s="1">
        <v>7</v>
      </c>
      <c r="DI56" s="1">
        <v>22</v>
      </c>
      <c r="DJ56" s="1">
        <v>5</v>
      </c>
      <c r="DK56" s="1">
        <v>2</v>
      </c>
      <c r="DL56" s="1">
        <v>51</v>
      </c>
      <c r="DM56" s="1">
        <v>76</v>
      </c>
      <c r="DN56" s="1">
        <v>64</v>
      </c>
      <c r="DQ56" s="1">
        <v>1</v>
      </c>
      <c r="DR56" s="1">
        <v>125</v>
      </c>
      <c r="DS56" s="1">
        <v>5</v>
      </c>
      <c r="DU56" s="1">
        <v>367</v>
      </c>
      <c r="DX56" s="1">
        <v>129</v>
      </c>
      <c r="DZ56" s="1">
        <v>152</v>
      </c>
      <c r="EA56" s="1">
        <v>281</v>
      </c>
      <c r="EB56" s="1">
        <v>1</v>
      </c>
      <c r="EC56" s="1">
        <v>8</v>
      </c>
      <c r="ED56" s="1">
        <v>0</v>
      </c>
      <c r="EE56" s="1">
        <v>24</v>
      </c>
      <c r="EF56" s="1">
        <v>118</v>
      </c>
      <c r="EG56" s="1">
        <v>22</v>
      </c>
      <c r="EH56" s="1">
        <v>6</v>
      </c>
      <c r="EI56" s="1">
        <v>141</v>
      </c>
      <c r="EJ56" s="1">
        <v>125</v>
      </c>
      <c r="EK56" s="1">
        <v>113</v>
      </c>
      <c r="EL56" s="1">
        <v>8</v>
      </c>
      <c r="EM56" s="1">
        <v>566</v>
      </c>
      <c r="EN56" s="1">
        <v>199</v>
      </c>
      <c r="EO56" s="1">
        <v>266</v>
      </c>
      <c r="EP56" s="1">
        <v>465</v>
      </c>
      <c r="EQ56" s="1">
        <v>0</v>
      </c>
      <c r="ER56" s="1">
        <v>2</v>
      </c>
      <c r="ES56" s="1">
        <v>1</v>
      </c>
      <c r="ET56" s="1">
        <v>25</v>
      </c>
      <c r="EU56" s="1">
        <v>1</v>
      </c>
      <c r="EV56" s="1">
        <v>84</v>
      </c>
      <c r="EW56" s="1">
        <v>28</v>
      </c>
      <c r="EX56" s="1">
        <v>0</v>
      </c>
      <c r="EY56" s="1">
        <v>7</v>
      </c>
      <c r="EZ56" s="1">
        <v>6</v>
      </c>
      <c r="FA56" s="1">
        <v>0</v>
      </c>
      <c r="FB56" s="1">
        <v>0</v>
      </c>
      <c r="FC56" s="1">
        <v>0</v>
      </c>
      <c r="FD56" s="1">
        <v>0</v>
      </c>
      <c r="FE56" s="1">
        <v>0</v>
      </c>
      <c r="FF56" s="1">
        <v>0</v>
      </c>
      <c r="FG56" s="1">
        <v>0</v>
      </c>
      <c r="FH56" s="1">
        <v>10</v>
      </c>
      <c r="FI56" s="1">
        <v>0</v>
      </c>
      <c r="FJ56" s="1">
        <v>19</v>
      </c>
      <c r="FK56" s="1">
        <v>7</v>
      </c>
      <c r="FL56" s="1">
        <v>0</v>
      </c>
      <c r="FM56" s="1">
        <v>38</v>
      </c>
      <c r="FN56" s="1">
        <v>2</v>
      </c>
      <c r="FO56" s="1">
        <v>5</v>
      </c>
      <c r="FP56" s="1">
        <v>77</v>
      </c>
      <c r="FQ56" s="1">
        <v>0</v>
      </c>
      <c r="FR56" s="1">
        <f>SUM(Tableau17[[#This Row],[2019-T1-ALEXANDRE Audric]:[2019-T1-MARIE Florie]])</f>
        <v>312</v>
      </c>
      <c r="FS56" s="1">
        <v>49</v>
      </c>
      <c r="FT56" s="1">
        <v>231</v>
      </c>
      <c r="FU56" s="1">
        <v>0</v>
      </c>
      <c r="FV56" s="1">
        <v>162</v>
      </c>
      <c r="FW56" s="1">
        <v>0</v>
      </c>
      <c r="FX56" s="1">
        <v>442</v>
      </c>
      <c r="FY56" s="1">
        <v>0</v>
      </c>
      <c r="FZ56" s="1">
        <v>277</v>
      </c>
      <c r="GA56" s="1">
        <v>0</v>
      </c>
      <c r="GB56" s="1">
        <v>193</v>
      </c>
      <c r="GC56" s="1">
        <v>0</v>
      </c>
      <c r="GD56" s="1">
        <v>470</v>
      </c>
      <c r="GE56" s="1">
        <v>118</v>
      </c>
      <c r="GF56" s="1">
        <v>166</v>
      </c>
      <c r="GG56" s="1">
        <v>13</v>
      </c>
      <c r="GH56" s="1">
        <v>122</v>
      </c>
      <c r="GI56" s="1">
        <v>0</v>
      </c>
      <c r="GJ56" s="1">
        <v>419</v>
      </c>
      <c r="GK56" s="1">
        <v>118</v>
      </c>
      <c r="GL56" s="1">
        <v>216</v>
      </c>
      <c r="GM56" s="1">
        <v>0</v>
      </c>
      <c r="GN56" s="1">
        <v>116</v>
      </c>
      <c r="GO56" s="1">
        <v>0</v>
      </c>
      <c r="GP56" s="1">
        <v>450</v>
      </c>
      <c r="GQ56" s="1">
        <v>133</v>
      </c>
      <c r="GR56" s="1">
        <v>97</v>
      </c>
      <c r="GS56" s="1">
        <v>24</v>
      </c>
      <c r="GT56" s="1">
        <v>86</v>
      </c>
      <c r="GU56" s="1">
        <v>0</v>
      </c>
      <c r="GV56" s="1">
        <v>340</v>
      </c>
      <c r="GW56" s="1">
        <v>137</v>
      </c>
      <c r="GX56" s="1">
        <v>172</v>
      </c>
      <c r="GY56" s="1">
        <v>0</v>
      </c>
      <c r="GZ56" s="1">
        <v>0</v>
      </c>
      <c r="HA56" s="1">
        <v>0</v>
      </c>
      <c r="HB56" s="1">
        <v>309</v>
      </c>
      <c r="HC56" s="1">
        <v>173</v>
      </c>
      <c r="HD56" s="1">
        <v>118</v>
      </c>
      <c r="HE56" s="1">
        <v>113</v>
      </c>
      <c r="HF56" s="1">
        <v>156</v>
      </c>
      <c r="HG56" s="1">
        <v>6</v>
      </c>
      <c r="HH56" s="1">
        <v>566</v>
      </c>
      <c r="HI56" s="1">
        <v>199</v>
      </c>
      <c r="HJ56" s="1">
        <v>0</v>
      </c>
      <c r="HK56" s="1">
        <v>266</v>
      </c>
      <c r="HL56" s="1">
        <v>0</v>
      </c>
      <c r="HM56" s="1">
        <v>0</v>
      </c>
      <c r="HN56" s="1">
        <v>465</v>
      </c>
      <c r="HO56" s="1">
        <v>99</v>
      </c>
      <c r="HP56" s="1">
        <v>30</v>
      </c>
      <c r="HQ56" s="1">
        <v>77</v>
      </c>
      <c r="HR56" s="1">
        <v>97</v>
      </c>
      <c r="HS56" s="1">
        <v>21</v>
      </c>
      <c r="HT56" s="1">
        <v>324</v>
      </c>
      <c r="HU56" s="1">
        <v>49</v>
      </c>
      <c r="HV56" s="1">
        <v>75</v>
      </c>
      <c r="HW56" s="1">
        <v>24</v>
      </c>
      <c r="HX56" s="1">
        <v>105</v>
      </c>
      <c r="HY56" s="1">
        <v>0</v>
      </c>
      <c r="HZ56" s="1">
        <v>253</v>
      </c>
      <c r="IA56" s="1">
        <v>88</v>
      </c>
      <c r="IB56" s="1">
        <v>64</v>
      </c>
      <c r="IC56" s="1">
        <v>125</v>
      </c>
      <c r="ID56" s="1">
        <v>87</v>
      </c>
      <c r="IE56" s="1">
        <v>3</v>
      </c>
      <c r="IF56" s="1">
        <v>367</v>
      </c>
      <c r="IG56" s="1">
        <v>0</v>
      </c>
      <c r="IH56" s="1">
        <v>129</v>
      </c>
      <c r="II56" s="1">
        <v>152</v>
      </c>
      <c r="IJ56" s="1">
        <v>0</v>
      </c>
      <c r="IK56" s="1">
        <v>0</v>
      </c>
      <c r="IL56" s="1">
        <v>281</v>
      </c>
      <c r="IM56" s="26">
        <f>IFERROR(Tableau17[[#This Row],[LDIV]]/Tableau17[[#This Row],[Total général]],"")</f>
        <v>0</v>
      </c>
      <c r="IN56" s="26">
        <f>IFERROR(Tableau17[[#This Row],[LDVC]]/Tableau17[[#This Row],[Total général]],"")</f>
        <v>0</v>
      </c>
      <c r="IO56" s="26">
        <f>IFERROR(Tableau17[[#This Row],[LDVD]]/Tableau17[[#This Row],[Total général]],"")</f>
        <v>4.3478260869565216E-2</v>
      </c>
      <c r="IP56" s="26">
        <f>IFERROR(Tableau17[[#This Row],[LDVG]]/Tableau17[[#This Row],[Total général]],"")</f>
        <v>3.9525691699604744E-2</v>
      </c>
      <c r="IQ56" s="26">
        <f>IFERROR(Tableau17[[#This Row],[LEXD]]/Tableau17[[#This Row],[Total général]],"")</f>
        <v>7.9051383399209481E-3</v>
      </c>
      <c r="IR56" s="26">
        <f>IFERROR(Tableau17[[#This Row],[LEXG]]/Tableau17[[#This Row],[Total général]],"")</f>
        <v>0</v>
      </c>
      <c r="IS56" s="26">
        <f>IFERROR(Tableau17[[#This Row],[LLR]]/Tableau17[[#This Row],[Total général]],"")</f>
        <v>0.25296442687747034</v>
      </c>
      <c r="IT56" s="26">
        <f>IFERROR(Tableau17[[#This Row],[LREM]]/Tableau17[[#This Row],[Total général]],"")</f>
        <v>9.4861660079051377E-2</v>
      </c>
      <c r="IU56" s="26">
        <f>IFERROR(Tableau17[[#This Row],[LRN]]/Tableau17[[#This Row],[Total général]],"")</f>
        <v>0.1857707509881423</v>
      </c>
      <c r="IV56" s="26">
        <f>IFERROR(Tableau17[[#This Row],[LUG]]/Tableau17[[#This Row],[Total général]],"")</f>
        <v>0.24110671936758893</v>
      </c>
      <c r="IW56" s="26">
        <f>IFERROR(Tableau17[[#This Row],[LVEC]]/Tableau17[[#This Row],[Total général]],"")</f>
        <v>0.13438735177865613</v>
      </c>
      <c r="IX56" s="26">
        <f>IFERROR(Tableau17[[#This Row],[2008-T1-LCMD]]/Tableau17[[#This Row],[2008-T1-TOTAL]],"")</f>
        <v>6.1085972850678731E-2</v>
      </c>
      <c r="IY56" s="26">
        <f>IFERROR(Tableau17[[#This Row],[2008-T1-LDVD]]/Tableau17[[#This Row],[2008-T1-TOTAL]],"")</f>
        <v>0</v>
      </c>
      <c r="IZ56" s="26">
        <f>IFERROR(Tableau17[[#This Row],[2008-T1-LEXD]]/Tableau17[[#This Row],[2008-T1-TOTAL]],"")</f>
        <v>0</v>
      </c>
      <c r="JA56" s="26">
        <f>IFERROR(Tableau17[[#This Row],[2008-T1-LEXG]]/Tableau17[[#This Row],[2008-T1-TOTAL]],"")</f>
        <v>3.3936651583710405E-2</v>
      </c>
      <c r="JB56" s="26">
        <f>IFERROR(Tableau17[[#This Row],[2008-T1-LFN]]/Tableau17[[#This Row],[2008-T1-TOTAL]],"")</f>
        <v>0.11085972850678733</v>
      </c>
      <c r="JC56" s="26">
        <f>IFERROR(Tableau17[[#This Row],[2008-T1-LMAJ]]/Tableau17[[#This Row],[2008-T1-TOTAL]],"")</f>
        <v>0.46153846153846156</v>
      </c>
      <c r="JD56" s="26">
        <f>IFERROR(Tableau17[[#This Row],[2008-T1-LUG]]/Tableau17[[#This Row],[2008-T1-TOTAL]],"")</f>
        <v>0.33257918552036198</v>
      </c>
      <c r="JE56" s="26">
        <f>IFERROR(Tableau17[[#This Row],[2008-T2-LFN]]/Tableau17[[#This Row],[2008-T2-TOTAL]],"")</f>
        <v>0</v>
      </c>
      <c r="JF56" s="26">
        <f>IFERROR(Tableau17[[#This Row],[2008-T2-LGC]]/Tableau17[[#This Row],[2008-T2-TOTAL]],"")</f>
        <v>0.41063829787234041</v>
      </c>
      <c r="JG56" s="26">
        <f>IFERROR(Tableau17[[#This Row],[2008-T2-LMAJ]]/Tableau17[[#This Row],[2008-T2-TOTAL]],"")</f>
        <v>0.58936170212765959</v>
      </c>
      <c r="JH56" s="26">
        <f>IFERROR(Tableau17[[#This Row],[2008-T2-LUG]]/Tableau17[[#This Row],[2008-T2-TOTAL]],"")</f>
        <v>0</v>
      </c>
      <c r="JI56" s="26">
        <f>IFERROR(Tableau17[[#This Row],[2014-T1-LDIV]]/Tableau17[[#This Row],[2014-T1-TOTAL]],"")</f>
        <v>3.1026252983293555E-2</v>
      </c>
      <c r="JJ56" s="26">
        <f>IFERROR(Tableau17[[#This Row],[2014-T1-LDVD]]/Tableau17[[#This Row],[2014-T1-TOTAL]],"")</f>
        <v>0</v>
      </c>
      <c r="JK56" s="26">
        <f>IFERROR(Tableau17[[#This Row],[2014-T1-LDVG]]/Tableau17[[#This Row],[2014-T1-TOTAL]],"")</f>
        <v>5.9665871121718374E-2</v>
      </c>
      <c r="JL56" s="26">
        <f>IFERROR(Tableau17[[#This Row],[2014-T1-LEXG]]/Tableau17[[#This Row],[2014-T1-TOTAL]],"")</f>
        <v>2.3866348448687352E-3</v>
      </c>
      <c r="JM56" s="26">
        <f>IFERROR(Tableau17[[#This Row],[2014-T1-LFG]]/Tableau17[[#This Row],[2014-T1-TOTAL]],"")</f>
        <v>4.2959427207637228E-2</v>
      </c>
      <c r="JN56" s="26">
        <f>IFERROR(Tableau17[[#This Row],[2014-T1-LFN]]/Tableau17[[#This Row],[2014-T1-TOTAL]],"")</f>
        <v>0.28162291169451076</v>
      </c>
      <c r="JO56" s="26">
        <f>IFERROR(Tableau17[[#This Row],[2014-T1-LUD]]/Tableau17[[#This Row],[2014-T1-TOTAL]],"")</f>
        <v>0.39618138424821003</v>
      </c>
      <c r="JP56" s="26">
        <f>IFERROR(Tableau17[[#This Row],[2014-T1-LUG]]/Tableau17[[#This Row],[2014-T1-TOTAL]],"")</f>
        <v>0.18615751789976134</v>
      </c>
      <c r="JQ56" s="26">
        <f>IFERROR(Tableau17[[#This Row],[2014-T2-LFN]]/Tableau17[[#This Row],[2014-T2-TOTAL]],"")</f>
        <v>0.26222222222222225</v>
      </c>
      <c r="JR56" s="26">
        <f>IFERROR(Tableau17[[#This Row],[2014-T2-LUD]]/Tableau17[[#This Row],[2014-T2-TOTAL]],"")</f>
        <v>0.48</v>
      </c>
      <c r="JS56" s="26">
        <f>IFERROR(Tableau17[[#This Row],[2014-T2-LUG]]/Tableau17[[#This Row],[2014-T2-TOTAL]],"")</f>
        <v>0.25777777777777777</v>
      </c>
      <c r="JT56" s="26">
        <f>IFERROR(Tableau17[[#This Row],[2015-T1-BC-DIV]]/Tableau17[[#This Row],[2015-T1-TOTAL]],"")</f>
        <v>0</v>
      </c>
      <c r="JU56" s="26">
        <f>IFERROR(Tableau17[[#This Row],[2015-T1-BC-DLF]]/Tableau17[[#This Row],[2015-T1-TOTAL]],"")</f>
        <v>1.4705882352941176E-2</v>
      </c>
      <c r="JV56" s="26">
        <f>IFERROR(Tableau17[[#This Row],[2015-T1-BC-DVD]]/Tableau17[[#This Row],[2015-T1-TOTAL]],"")</f>
        <v>1.1764705882352941E-2</v>
      </c>
      <c r="JW56" s="26">
        <f>IFERROR(Tableau17[[#This Row],[2015-T1-BC-DVG]]/Tableau17[[#This Row],[2015-T1-TOTAL]],"")</f>
        <v>0</v>
      </c>
      <c r="JX56" s="26">
        <f>IFERROR(Tableau17[[#This Row],[2015-T1-BC-FG]]/Tableau17[[#This Row],[2015-T1-TOTAL]],"")</f>
        <v>7.3529411764705885E-2</v>
      </c>
      <c r="JY56" s="26">
        <f>IFERROR(Tableau17[[#This Row],[2015-T1-BC-FN]]/Tableau17[[#This Row],[2015-T1-TOTAL]],"")</f>
        <v>0.37647058823529411</v>
      </c>
      <c r="JZ56" s="26">
        <f>IFERROR(Tableau17[[#This Row],[2015-T1-BC-MDM]]/Tableau17[[#This Row],[2015-T1-TOTAL]],"")</f>
        <v>7.0588235294117646E-2</v>
      </c>
      <c r="KA56" s="26">
        <f>IFERROR(Tableau17[[#This Row],[2015-T1-BC-RDG]]/Tableau17[[#This Row],[2015-T1-TOTAL]],"")</f>
        <v>0</v>
      </c>
      <c r="KB56" s="26">
        <f>IFERROR(Tableau17[[#This Row],[2015-T1-BC-SOC]]/Tableau17[[#This Row],[2015-T1-TOTAL]],"")</f>
        <v>0</v>
      </c>
      <c r="KC56" s="26">
        <f>IFERROR(Tableau17[[#This Row],[2015-T1-BC-UD]]/Tableau17[[#This Row],[2015-T1-TOTAL]],"")</f>
        <v>0.27352941176470591</v>
      </c>
      <c r="KD56" s="26">
        <f>IFERROR(Tableau17[[#This Row],[2015-T1-BC-UG]]/Tableau17[[#This Row],[2015-T1-TOTAL]],"")</f>
        <v>0.17941176470588235</v>
      </c>
      <c r="KE56" s="26">
        <f>IFERROR(Tableau17[[#This Row],[2015-T1-BC-VEC]]/Tableau17[[#This Row],[2015-T1-TOTAL]],"")</f>
        <v>0</v>
      </c>
      <c r="KF56" s="26">
        <f>IFERROR(Tableau17[[#This Row],[2015-T2-BC-DVG]]/Tableau17[[#This Row],[2015-T2-TOTAL]],"")</f>
        <v>0</v>
      </c>
      <c r="KG56" s="26">
        <f>IFERROR(Tableau17[[#This Row],[2015-T2-BC-FN]]/Tableau17[[#This Row],[2015-T2-TOTAL]],"")</f>
        <v>0.44336569579288027</v>
      </c>
      <c r="KH56" s="26">
        <f>IFERROR(Tableau17[[#This Row],[2015-T2-BC-SOC]]/Tableau17[[#This Row],[2015-T2-TOTAL]],"")</f>
        <v>0</v>
      </c>
      <c r="KI56" s="26">
        <f>IFERROR(Tableau17[[#This Row],[2015-T2-BC-UD]]/Tableau17[[#This Row],[2015-T2-TOTAL]],"")</f>
        <v>0.55663430420711979</v>
      </c>
      <c r="KJ56" s="26">
        <f>IFERROR(Tableau17[[#This Row],[2015-T2-BC-UG]]/Tableau17[[#This Row],[2015-T2-TOTAL]],"")</f>
        <v>0</v>
      </c>
      <c r="KK56" s="26">
        <f>IFERROR(Tableau17[[#This Row],[2017 (L)-T1-COM]]/Tableau17[[#This Row],[2017 (L)-T1-TOTAL]],"")</f>
        <v>1.9073569482288829E-2</v>
      </c>
      <c r="KL56" s="26">
        <f>IFERROR(Tableau17[[#This Row],[2017 (L)-T1-DIV]]/Tableau17[[#This Row],[2017 (L)-T1-TOTAL]],"")</f>
        <v>5.4495912806539508E-3</v>
      </c>
      <c r="KM56" s="26">
        <f>IFERROR(Tableau17[[#This Row],[2017 (L)-T1-DLF]]/Tableau17[[#This Row],[2017 (L)-T1-TOTAL]],"")</f>
        <v>1.9073569482288829E-2</v>
      </c>
      <c r="KN56" s="26">
        <f>IFERROR(Tableau17[[#This Row],[2017 (L)-T1-DVD]]/Tableau17[[#This Row],[2017 (L)-T1-TOTAL]],"")</f>
        <v>0</v>
      </c>
      <c r="KO56" s="26">
        <f>IFERROR(Tableau17[[#This Row],[2017 (L)-T1-DVG]]/Tableau17[[#This Row],[2017 (L)-T1-TOTAL]],"")</f>
        <v>0</v>
      </c>
      <c r="KP56" s="26">
        <f>IFERROR(Tableau17[[#This Row],[2017 (L)-T1-ECO]]/Tableau17[[#This Row],[2017 (L)-T1-TOTAL]],"")</f>
        <v>5.9945504087193457E-2</v>
      </c>
      <c r="KQ56" s="26">
        <f>IFERROR(Tableau17[[#This Row],[2017 (L)-T1-EXD]]/Tableau17[[#This Row],[2017 (L)-T1-TOTAL]],"")</f>
        <v>1.3623978201634877E-2</v>
      </c>
      <c r="KR56" s="26">
        <f>IFERROR(Tableau17[[#This Row],[2017 (L)-T1-EXG]]/Tableau17[[#This Row],[2017 (L)-T1-TOTAL]],"")</f>
        <v>5.4495912806539508E-3</v>
      </c>
      <c r="KS56" s="26">
        <f>IFERROR(Tableau17[[#This Row],[2017 (L)-T1-FI]]/Tableau17[[#This Row],[2017 (L)-T1-TOTAL]],"")</f>
        <v>0.13896457765667575</v>
      </c>
      <c r="KT56" s="26">
        <f>IFERROR(Tableau17[[#This Row],[2017 (L)-T1-FN]]/Tableau17[[#This Row],[2017 (L)-T1-TOTAL]],"")</f>
        <v>0.20708446866485014</v>
      </c>
      <c r="KU56" s="26">
        <f>IFERROR(Tableau17[[#This Row],[2017 (L)-T1-LR]]/Tableau17[[#This Row],[2017 (L)-T1-TOTAL]],"")</f>
        <v>0.17438692098092642</v>
      </c>
      <c r="KV56" s="26">
        <f>IFERROR(Tableau17[[#This Row],[2017 (L)-T1-MDM]]/Tableau17[[#This Row],[2017 (L)-T1-TOTAL]],"")</f>
        <v>0</v>
      </c>
      <c r="KW56" s="26">
        <f>IFERROR(Tableau17[[#This Row],[2017 (L)-T1-RDG]]/Tableau17[[#This Row],[2017 (L)-T1-TOTAL]],"")</f>
        <v>0</v>
      </c>
      <c r="KX56" s="26">
        <f>IFERROR(Tableau17[[#This Row],[2017 (L)-T1-REG]]/Tableau17[[#This Row],[2017 (L)-T1-TOTAL]],"")</f>
        <v>2.7247956403269754E-3</v>
      </c>
      <c r="KY56" s="26">
        <f>IFERROR(Tableau17[[#This Row],[2017 (L)-T1-REM]]/Tableau17[[#This Row],[2017 (L)-T1-TOTAL]],"")</f>
        <v>0.34059945504087191</v>
      </c>
      <c r="KZ56" s="26">
        <f>IFERROR(Tableau17[[#This Row],[2017 (L)-T1-SOC]]/Tableau17[[#This Row],[2017 (L)-T1-TOTAL]],"")</f>
        <v>1.3623978201634877E-2</v>
      </c>
      <c r="LA56" s="26">
        <f>IFERROR(Tableau17[[#This Row],[2017 (L)-T1-UDI]]/Tableau17[[#This Row],[2017 (L)-T1-TOTAL]],"")</f>
        <v>0</v>
      </c>
      <c r="LB56" s="26">
        <f>IFERROR(Tableau17[[#This Row],[2017 (L)-T2-FI]]/Tableau17[[#This Row],[2017 (L)-T2-TOTAL]],"")</f>
        <v>0</v>
      </c>
      <c r="LC56" s="26">
        <f>IFERROR(Tableau17[[#This Row],[2017 (L)-T2-FN]]/Tableau17[[#This Row],[2017 (L)-T2-TOTAL]],"")</f>
        <v>0</v>
      </c>
      <c r="LD56" s="26">
        <f>IFERROR(Tableau17[[#This Row],[2017 (L)-T2-LR]]/Tableau17[[#This Row],[2017 (L)-T2-TOTAL]],"")</f>
        <v>0.45907473309608543</v>
      </c>
      <c r="LE56" s="26">
        <f>IFERROR(Tableau17[[#This Row],[2017 (L)-T2-MDM]]/Tableau17[[#This Row],[2017 (L)-T2-TOTAL]],"")</f>
        <v>0</v>
      </c>
      <c r="LF56" s="26">
        <f>IFERROR(Tableau17[[#This Row],[2017 (L)-T2-REM]]/Tableau17[[#This Row],[2017 (L)-T2-TOTAL]],"")</f>
        <v>0.54092526690391463</v>
      </c>
      <c r="LG56" s="26">
        <f>IFERROR(Tableau17[[#This Row],[2017-T1-ARTHAUD Nathalie]]/Tableau17[[#This Row],[2017-T1-TOTAL]],"")</f>
        <v>1.7667844522968198E-3</v>
      </c>
      <c r="LH56" s="26">
        <f>IFERROR(Tableau17[[#This Row],[2017-T1-ASSELINEAU Fran]]/Tableau17[[#This Row],[2017-T1-TOTAL]],"")</f>
        <v>1.4134275618374558E-2</v>
      </c>
      <c r="LI56" s="26">
        <f>IFERROR(Tableau17[[#This Row],[2017-T1-CHEMINADE Jacques]]/Tableau17[[#This Row],[2017-T1-TOTAL]],"")</f>
        <v>0</v>
      </c>
      <c r="LJ56" s="26">
        <f>IFERROR(Tableau17[[#This Row],[2017-T1-DUPONT-AIGNAN Nicolas]]/Tableau17[[#This Row],[2017-T1-TOTAL]],"")</f>
        <v>4.2402826855123678E-2</v>
      </c>
      <c r="LK56" s="26">
        <f>IFERROR(Tableau17[[#This Row],[2017-T1-FILLON Fran]]/Tableau17[[#This Row],[2017-T1-TOTAL]],"")</f>
        <v>0.20848056537102475</v>
      </c>
      <c r="LL56" s="26">
        <f>IFERROR(Tableau17[[#This Row],[2017-T1-HAMON Beno]]/Tableau17[[#This Row],[2017-T1-TOTAL]],"")</f>
        <v>3.8869257950530034E-2</v>
      </c>
      <c r="LM56" s="26">
        <f>IFERROR(Tableau17[[#This Row],[2017-T1-LASSALLE Jean]]/Tableau17[[#This Row],[2017-T1-TOTAL]],"")</f>
        <v>1.0600706713780919E-2</v>
      </c>
      <c r="LN56" s="26">
        <f>IFERROR(Tableau17[[#This Row],[2017-T1-LE PEN Marine]]/Tableau17[[#This Row],[2017-T1-TOTAL]],"")</f>
        <v>0.24911660777385158</v>
      </c>
      <c r="LO56" s="26">
        <f>IFERROR(Tableau17[[#This Row],[2017-T1-M Jean-Luc]]/Tableau17[[#This Row],[2017-T1-TOTAL]],"")</f>
        <v>0.22084805653710246</v>
      </c>
      <c r="LP56" s="26">
        <f>IFERROR(Tableau17[[#This Row],[2017-T1-MACRON Emmanuel]]/Tableau17[[#This Row],[2017-T1-TOTAL]],"")</f>
        <v>0.19964664310954064</v>
      </c>
      <c r="LQ56" s="26">
        <f>IFERROR(Tableau17[[#This Row],[2017-T1-POUTOU Philippe]]/Tableau17[[#This Row],[2017-T1-TOTAL]],"")</f>
        <v>1.4134275618374558E-2</v>
      </c>
      <c r="LR56" s="26">
        <f>IFERROR(Tableau17[[#This Row],[2017-T2-LE PEN Marine]]/Tableau17[[#This Row],[2017-T2-TOTAL]],"")</f>
        <v>0.42795698924731185</v>
      </c>
      <c r="LS56" s="26">
        <f>IFERROR(Tableau17[[#This Row],[2017-T2-MACRON Emmanuel]]/Tableau17[[#This Row],[2017-T2-TOTAL]],"")</f>
        <v>0.57204301075268815</v>
      </c>
      <c r="LT56" s="26">
        <f>IFERROR(Tableau17[[#This Row],[2019-T1-ALEXANDRE Audric]]/Tableau17[[#This Row],[2019-T1-TOTAL]],"")</f>
        <v>0</v>
      </c>
      <c r="LU56" s="26">
        <f>IFERROR(Tableau17[[#This Row],[2019-T1-ARTHAUD Nathalie]]/Tableau17[[#This Row],[2019-T1-TOTAL]],"")</f>
        <v>6.41025641025641E-3</v>
      </c>
      <c r="LV56" s="26">
        <f>IFERROR(Tableau17[[#This Row],[2019-T1-ASSELINEAU François]]/Tableau17[[#This Row],[2019-T1-TOTAL]],"")</f>
        <v>3.205128205128205E-3</v>
      </c>
      <c r="LW56" s="26">
        <f>IFERROR(Tableau17[[#This Row],[2019-T1-AUBRY Manon]]/Tableau17[[#This Row],[2019-T1-TOTAL]],"")</f>
        <v>8.0128205128205135E-2</v>
      </c>
      <c r="LX56" s="26">
        <f>IFERROR(Tableau17[[#This Row],[2019-T1-AZERGUI Nagib]]/Tableau17[[#This Row],[2019-T1-TOTAL]],"")</f>
        <v>3.205128205128205E-3</v>
      </c>
      <c r="LY56" s="26">
        <f>IFERROR(Tableau17[[#This Row],[2019-T1-BARDELLA Jordan]]/Tableau17[[#This Row],[2019-T1-TOTAL]],"")</f>
        <v>0.26923076923076922</v>
      </c>
      <c r="LZ56" s="26">
        <f>IFERROR(Tableau17[[#This Row],[2019-T1-BELLAMY François-Xavier]]/Tableau17[[#This Row],[2019-T1-TOTAL]],"")</f>
        <v>8.9743589743589744E-2</v>
      </c>
      <c r="MA56" s="26">
        <f>IFERROR(Tableau17[[#This Row],[2019-T1-BIDOU Olivier]]/Tableau17[[#This Row],[2019-T1-TOTAL]],"")</f>
        <v>0</v>
      </c>
      <c r="MB56" s="26">
        <f>IFERROR(Tableau17[[#This Row],[2019-T1-BOURG Dominique]]/Tableau17[[#This Row],[2019-T1-TOTAL]],"")</f>
        <v>2.2435897435897436E-2</v>
      </c>
      <c r="MC56" s="26">
        <f>IFERROR(Tableau17[[#This Row],[2019-T1-BROSSAT Ian]]/Tableau17[[#This Row],[2019-T1-TOTAL]],"")</f>
        <v>1.9230769230769232E-2</v>
      </c>
      <c r="MD56" s="26">
        <f>IFERROR(Tableau17[[#This Row],[2019-T1-CAILLAUD Sophie]]/Tableau17[[#This Row],[2019-T1-TOTAL]],"")</f>
        <v>0</v>
      </c>
      <c r="ME56" s="26">
        <f>IFERROR(Tableau17[[#This Row],[2019-T1-CAMUS Renaud]]/Tableau17[[#This Row],[2019-T1-TOTAL]],"")</f>
        <v>0</v>
      </c>
      <c r="MF56" s="26">
        <f>IFERROR(Tableau17[[#This Row],[2019-T1-CHALENÇON Christophe]]/Tableau17[[#This Row],[2019-T1-TOTAL]],"")</f>
        <v>0</v>
      </c>
      <c r="MG56" s="26">
        <f>IFERROR(Tableau17[[#This Row],[2019-T1-CORBET Cathy Denise Ginette]]/Tableau17[[#This Row],[2019-T1-TOTAL]],"")</f>
        <v>0</v>
      </c>
      <c r="MH56" s="26">
        <f>IFERROR(Tableau17[[#This Row],[2019-T1-DE PREVOISIN Robert]]/Tableau17[[#This Row],[2019-T1-TOTAL]],"")</f>
        <v>0</v>
      </c>
      <c r="MI56" s="26">
        <f>IFERROR(Tableau17[[#This Row],[2019-T1-DELFEL Thérèse]]/Tableau17[[#This Row],[2019-T1-TOTAL]],"")</f>
        <v>0</v>
      </c>
      <c r="MJ56" s="26">
        <f>IFERROR(Tableau17[[#This Row],[2019-T1-DIEUMEGARD Pierre]]/Tableau17[[#This Row],[2019-T1-TOTAL]],"")</f>
        <v>0</v>
      </c>
      <c r="MK56" s="26">
        <f>IFERROR(Tableau17[[#This Row],[2019-T1-DUPONT-AIGNAN Nicolas]]/Tableau17[[#This Row],[2019-T1-TOTAL]],"")</f>
        <v>3.2051282051282048E-2</v>
      </c>
      <c r="ML56" s="26">
        <f>IFERROR(Tableau17[[#This Row],[2019-T1-GERNIGON Yves]]/Tableau17[[#This Row],[2019-T1-TOTAL]],"")</f>
        <v>0</v>
      </c>
      <c r="MM56" s="26">
        <f>IFERROR(Tableau17[[#This Row],[2019-T1-GLUCKSMANN Raphaël]]/Tableau17[[#This Row],[2019-T1-TOTAL]],"")</f>
        <v>6.0897435897435896E-2</v>
      </c>
      <c r="MN56" s="26">
        <f>IFERROR(Tableau17[[#This Row],[2019-T1-HAMON Benoît]]/Tableau17[[#This Row],[2019-T1-TOTAL]],"")</f>
        <v>2.2435897435897436E-2</v>
      </c>
      <c r="MO56" s="26">
        <f>IFERROR(Tableau17[[#This Row],[2019-T1-HELGEN Gilles]]/Tableau17[[#This Row],[2019-T1-TOTAL]],"")</f>
        <v>0</v>
      </c>
      <c r="MP56" s="26">
        <f>IFERROR(Tableau17[[#This Row],[2019-T1-JADOT Yannick]]/Tableau17[[#This Row],[2019-T1-TOTAL]],"")</f>
        <v>0.12179487179487179</v>
      </c>
      <c r="MQ56" s="26">
        <f>IFERROR(Tableau17[[#This Row],[2019-T1-LAGARDE Jean-Christophe]]/Tableau17[[#This Row],[2019-T1-TOTAL]],"")</f>
        <v>6.41025641025641E-3</v>
      </c>
      <c r="MR56" s="26">
        <f>IFERROR(Tableau17[[#This Row],[2019-T1-LALANNE Francis]]/Tableau17[[#This Row],[2019-T1-TOTAL]],"")</f>
        <v>1.6025641025641024E-2</v>
      </c>
      <c r="MS56" s="26">
        <f>IFERROR(Tableau17[[#This Row],[2019-T1-LOISEAU Nathalie]]/Tableau17[[#This Row],[2019-T1-TOTAL]],"")</f>
        <v>0.24679487179487181</v>
      </c>
      <c r="MT56" s="26">
        <f>IFERROR(Tableau17[[#This Row],[2019-T1-MARIE Florie]]/Tableau17[[#This Row],[2019-T1-TOTAL]],"")</f>
        <v>0</v>
      </c>
      <c r="MU56" s="26">
        <f>IFERROR(Tableau17[[#This Row],[2008-T1-MACROEXTRDROITE]]/Tableau17[[#This Row],[2008-T1-MACROTOTALE]],"")</f>
        <v>0.11085972850678733</v>
      </c>
      <c r="MV56" s="26">
        <f>IFERROR(Tableau17[[#This Row],[2008-T1-MACRODROITE]]/Tableau17[[#This Row],[2008-T1-MACROTOTALE]],"")</f>
        <v>0.5226244343891403</v>
      </c>
      <c r="MW56" s="26">
        <f>IFERROR(Tableau17[[#This Row],[2008-T1-MACROCENTRE]]/Tableau17[[#This Row],[2008-T1-MACROTOTALE]],"")</f>
        <v>0</v>
      </c>
      <c r="MX56" s="26">
        <f>IFERROR(Tableau17[[#This Row],[2008-T1-MACROGAUCHE]]/Tableau17[[#This Row],[2008-T1-MACROTOTALE]],"")</f>
        <v>0.36651583710407237</v>
      </c>
      <c r="MY56" s="26">
        <f>IFERROR(Tableau17[[#This Row],[2008-T1-MACROAUTRE]]/Tableau17[[#This Row],[2008-T1-MACROTOTALE]],"")</f>
        <v>0</v>
      </c>
      <c r="MZ56" s="26">
        <f>IFERROR(Tableau17[[#This Row],[2008-T2-MACROEXTRDROITE]]/Tableau17[[#This Row],[2008-T2-MACROTOTALE]],"")</f>
        <v>0</v>
      </c>
      <c r="NA56" s="26">
        <f>IFERROR(Tableau17[[#This Row],[2008-T2-MACRODROITE]]/Tableau17[[#This Row],[2008-T2-MACROTOTALE]],"")</f>
        <v>0.58936170212765959</v>
      </c>
      <c r="NB56" s="26">
        <f>IFERROR(Tableau17[[#This Row],[2008-T2-MACROCENTRE]]/Tableau17[[#This Row],[2008-T2-MACROTOTALE]],"")</f>
        <v>0</v>
      </c>
      <c r="NC56" s="26">
        <f>IFERROR(Tableau17[[#This Row],[2008-T2-MACROGAUCHE]]/Tableau17[[#This Row],[2008-T2-MACROTOTALE]],"")</f>
        <v>0.41063829787234041</v>
      </c>
      <c r="ND56" s="26">
        <f>IFERROR(Tableau17[[#This Row],[2008-T2-MACROAUTRE]]/Tableau17[[#This Row],[2008-T2-MACROTOTALE]],"")</f>
        <v>0</v>
      </c>
      <c r="NE56" s="26">
        <f>IFERROR(Tableau17[[#This Row],[2014-T1-MACROEXTRDROITE]]/Tableau17[[#This Row],[2014-T1-MACROTOTALE]],"")</f>
        <v>0.28162291169451076</v>
      </c>
      <c r="NF56" s="26">
        <f>IFERROR(Tableau17[[#This Row],[2014-T1-MACRODROITE]]/Tableau17[[#This Row],[2014-T1-MACROTOTALE]],"")</f>
        <v>0.39618138424821003</v>
      </c>
      <c r="NG56" s="26">
        <f>IFERROR(Tableau17[[#This Row],[2014-T1-MACROCENTRE]]/Tableau17[[#This Row],[2014-T1-MACROTOTALE]],"")</f>
        <v>3.1026252983293555E-2</v>
      </c>
      <c r="NH56" s="26">
        <f>IFERROR(Tableau17[[#This Row],[2014-T1-MACROGAUCHE]]/Tableau17[[#This Row],[2014-T1-MACROTOTALE]],"")</f>
        <v>0.29116945107398567</v>
      </c>
      <c r="NI56" s="26">
        <f>IFERROR(Tableau17[[#This Row],[2014-T1-MACROAUTRE]]/Tableau17[[#This Row],[2014-T1-MACROTOTALE]],"")</f>
        <v>0</v>
      </c>
      <c r="NJ56" s="26">
        <f>IFERROR(Tableau17[[#This Row],[2014-T2-MACROEXTRDROITE]]/Tableau17[[#This Row],[2014-T2-MACROTOTALE]],"")</f>
        <v>0.26222222222222225</v>
      </c>
      <c r="NK56" s="26">
        <f>IFERROR(Tableau17[[#This Row],[2014-T2-MACRODROITE]]/Tableau17[[#This Row],[2014-T2-MACROTOTALE]],"")</f>
        <v>0.48</v>
      </c>
      <c r="NL56" s="26">
        <f>IFERROR(Tableau17[[#This Row],[2014-T2-MACROCENTRE]]/Tableau17[[#This Row],[2014-T2-MACROTOTALE]],"")</f>
        <v>0</v>
      </c>
      <c r="NM56" s="26">
        <f>IFERROR(Tableau17[[#This Row],[2014-T2-MACROGAUCHE]]/Tableau17[[#This Row],[2014-T2-MACROTOTALE]],"")</f>
        <v>0.25777777777777777</v>
      </c>
      <c r="NN56" s="26">
        <f>IFERROR(Tableau17[[#This Row],[2014-T2-MACROAUTRE]]/Tableau17[[#This Row],[2014-T2-MACROTOTALE]],"")</f>
        <v>0</v>
      </c>
      <c r="NO56" s="26">
        <f>IFERROR( Tableau17[[#This Row],[2015-T1-MACROEXTRDROITE]]/Tableau17[[#This Row],[2015-T1-MACROTOTALE]],"")</f>
        <v>0.39117647058823529</v>
      </c>
      <c r="NP56" s="26">
        <f>IFERROR(Tableau17[[#This Row],[2015-T1-MACRODROITE]]/Tableau17[[#This Row],[2015-T1-MACROTOTALE]],"")</f>
        <v>0.28529411764705881</v>
      </c>
      <c r="NQ56" s="26">
        <f>IFERROR(Tableau17[[#This Row],[2015-T1-MACROCENTRE]]/Tableau17[[#This Row],[2015-T1-MACROTOTALE]],"")</f>
        <v>7.0588235294117646E-2</v>
      </c>
      <c r="NR56" s="26">
        <f>IFERROR(Tableau17[[#This Row],[2015-T1-MACROGAUCHE]]/Tableau17[[#This Row],[2015-T1-MACROTOTALE]],"")</f>
        <v>0.25294117647058822</v>
      </c>
      <c r="NS56" s="26">
        <f>IFERROR(Tableau17[[#This Row],[2015-T1-MACROAUTRE]]/Tableau17[[#This Row],[2015-T1-MACROTOTALE]],"")</f>
        <v>0</v>
      </c>
      <c r="NT56" s="26">
        <f>IFERROR(Tableau17[[#This Row],[2015-T2-MACROEXTRDROITE]]/Tableau17[[#This Row],[2015-T2-MACROTOTALE]],"")</f>
        <v>0.44336569579288027</v>
      </c>
      <c r="NU56" s="26">
        <f>IFERROR(Tableau17[[#This Row],[2015-T2-MACRODROITE]]/Tableau17[[#This Row],[2015-T2-MACROTOTALE]],"")</f>
        <v>0.55663430420711979</v>
      </c>
      <c r="NV56" s="26">
        <f>IFERROR(Tableau17[[#This Row],[2015-T2-MACROCENTRE]]/Tableau17[[#This Row],[2015-T2-MACROTOTALE]],"")</f>
        <v>0</v>
      </c>
      <c r="NW56" s="26">
        <f>IFERROR(Tableau17[[#This Row],[2015-T2-MACROGAUCHE]]/Tableau17[[#This Row],[2015-T2-MACROTOTALE]],"")</f>
        <v>0</v>
      </c>
      <c r="NX56" s="26">
        <f>IFERROR(Tableau17[[#This Row],[2015-T2-MACROAUTRE]]/Tableau17[[#This Row],[2015-T2-MACROTOTALE]],"")</f>
        <v>0</v>
      </c>
      <c r="NY56" s="26">
        <f>IFERROR(Tableau17[[#This Row],[2017-T1-MACROEXTRDROITE]]/Tableau17[[#This Row],[2017-T1-MACROTOTALE]],"")</f>
        <v>0.30565371024734983</v>
      </c>
      <c r="NZ56" s="26">
        <f>IFERROR(Tableau17[[#This Row],[2017-T1-MACRODROITE]]/Tableau17[[#This Row],[2017-T1-MACROTOTALE]],"")</f>
        <v>0.20848056537102475</v>
      </c>
      <c r="OA56" s="26">
        <f>IFERROR(Tableau17[[#This Row],[2017-T1-MACROCENTRE]]/Tableau17[[#This Row],[2017-T1-MACROTOTALE]],"")</f>
        <v>0.19964664310954064</v>
      </c>
      <c r="OB56" s="26">
        <f>IFERROR(Tableau17[[#This Row],[2017-T1-MACROGAUCHE]]/Tableau17[[#This Row],[2017-T1-MACROTOTALE]],"")</f>
        <v>0.2756183745583039</v>
      </c>
      <c r="OC56" s="26">
        <f>IFERROR(Tableau17[[#This Row],[2017-T1-MACROAUTRE]]/Tableau17[[#This Row],[2017-T1-MACROTOTALE]],"")</f>
        <v>1.0600706713780919E-2</v>
      </c>
      <c r="OD56" s="26">
        <f>IFERROR(Tableau17[[#This Row],[2017-T2-MACROEXTRDROITE]]/Tableau17[[#This Row],[2017-T2-MACROTOTALE]],"")</f>
        <v>0.42795698924731185</v>
      </c>
      <c r="OE56" s="26">
        <f>IFERROR(Tableau17[[#This Row],[2017-T2-MACRODROITE]]/Tableau17[[#This Row],[2017-T2-MACROTOTALE]],"")</f>
        <v>0</v>
      </c>
      <c r="OF56" s="26">
        <f>IFERROR(Tableau17[[#This Row],[2017-T2-MACROCENTRE]]/Tableau17[[#This Row],[2017-T2-MACROTOTALE]],"")</f>
        <v>0.57204301075268815</v>
      </c>
      <c r="OG56" s="26">
        <f>IFERROR(Tableau17[[#This Row],[2017-T2-MACROGAUCHE]]/Tableau17[[#This Row],[2017-T2-MACROTOTALE]],"")</f>
        <v>0</v>
      </c>
      <c r="OH56" s="26">
        <f>IFERROR(Tableau17[[#This Row],[2017-T2-MACROAUTRE]]/Tableau17[[#This Row],[2017-T2-MACROTOTALE]],"")</f>
        <v>0</v>
      </c>
      <c r="OI56" s="26">
        <f>IFERROR(Tableau17[[#This Row],[2019-T1-MACROEXTRDROITE]]/Tableau17[[#This Row],[2019-T1-MACROTOTALE]],"")</f>
        <v>0.30555555555555558</v>
      </c>
      <c r="OJ56" s="26">
        <f>IFERROR(Tableau17[[#This Row],[2019-T1-MACRODROITE]]/Tableau17[[#This Row],[2019-T1-MACROTOTALE]],"")</f>
        <v>9.2592592592592587E-2</v>
      </c>
      <c r="OK56" s="26">
        <f>IFERROR(Tableau17[[#This Row],[2019-T1-MACROCENTRE]]/Tableau17[[#This Row],[2019-T1-MACROTOTALE]],"")</f>
        <v>0.23765432098765432</v>
      </c>
      <c r="OL56" s="26">
        <f>IFERROR(Tableau17[[#This Row],[2019-T1-MACROGAUCHE]]/Tableau17[[#This Row],[2019-T1-MACROTOTALE]],"")</f>
        <v>0.29938271604938271</v>
      </c>
      <c r="OM56" s="26">
        <f>IFERROR(Tableau17[[#This Row],[2019-T1-MACROAUTRE]]/Tableau17[[#This Row],[2019-T1-MACROTOTALE]],"")</f>
        <v>6.4814814814814811E-2</v>
      </c>
      <c r="ON56" s="26">
        <f>IFERROR(Tableau17[[#This Row],[2020-T1-MACROEXTRDROITE]]/Tableau17[[#This Row],[2020-T1-MACROTOTALE]],"")</f>
        <v>0.19367588932806323</v>
      </c>
      <c r="OO56" s="26">
        <f>IFERROR(Tableau17[[#This Row],[2020-T1-MACRODROITE]]/Tableau17[[#This Row],[2020-T1-MACROTOTALE]],"")</f>
        <v>0.29644268774703558</v>
      </c>
      <c r="OP56" s="26">
        <f>IFERROR(Tableau17[[#This Row],[2020-T1-MACROCENTRE]]/Tableau17[[#This Row],[2020-T1-MACROTOTALE]],"")</f>
        <v>9.4861660079051377E-2</v>
      </c>
      <c r="OQ56" s="26">
        <f>IFERROR(Tableau17[[#This Row],[2020-T1-MACROGAUCHE]]/Tableau17[[#This Row],[2020-T1-MACROTOTALE]],"")</f>
        <v>0.41501976284584979</v>
      </c>
      <c r="OR56" s="26">
        <f>IFERROR(Tableau17[[#This Row],[2020-T1-MACROAUTRE]]/Tableau17[[#This Row],[2020-T1-MACROTOTALE]],"")</f>
        <v>0</v>
      </c>
      <c r="OS56" s="26">
        <f>IFERROR(Tableau17[[#This Row],[2017 (L)-T1-MACROEXTRDROITE]]/Tableau17[[#This Row],[2017 (L)-T1-MACROTOTALE]],"")</f>
        <v>0.23978201634877383</v>
      </c>
      <c r="OT56" s="26">
        <f>IFERROR(Tableau17[[#This Row],[2017 (L)-T1-MACRODROITE]]/Tableau17[[#This Row],[2017 (L)-T1-MACROTOTALE]],"")</f>
        <v>0.17438692098092642</v>
      </c>
      <c r="OU56" s="26">
        <f>IFERROR(Tableau17[[#This Row],[2017 (L)-T1-MACROCENTRE]]/Tableau17[[#This Row],[2017 (L)-T1-MACROTOTALE]],"")</f>
        <v>0.34059945504087191</v>
      </c>
      <c r="OV56" s="26">
        <f>IFERROR(Tableau17[[#This Row],[2017 (L)-T1-MACROGAUCHE]]/Tableau17[[#This Row],[2017 (L)-T1-MACROTOTALE]],"")</f>
        <v>0.23705722070844687</v>
      </c>
      <c r="OW56" s="26">
        <f>IFERROR(Tableau17[[#This Row],[2017 (L)-T1-MACROAUTRE]]/Tableau17[[#This Row],[2017 (L)-T1-MACROTOTALE]],"")</f>
        <v>8.1743869209809257E-3</v>
      </c>
      <c r="OX56" s="26">
        <f>IFERROR(Tableau17[[#This Row],[2017 (L)-T2-MACROEXTRDROITE]]/Tableau17[[#This Row],[2017 (L)-T2-MACROTOTALE]],"")</f>
        <v>0</v>
      </c>
      <c r="OY56" s="26">
        <f>IFERROR(Tableau17[[#This Row],[2017 (L)-T2-MACRODROITE]]/Tableau17[[#This Row],[2017 (L)-T2-MACROTOTALE]],"")</f>
        <v>0.45907473309608543</v>
      </c>
      <c r="OZ56" s="26">
        <f>IFERROR(Tableau17[[#This Row],[2017 (L)-T2-MACROCENTRE]]/Tableau17[[#This Row],[2017 (L)-T2-MACROTOTALE]],"")</f>
        <v>0.54092526690391463</v>
      </c>
      <c r="PA56" s="26">
        <f>IFERROR(Tableau17[[#This Row],[2017 (L)-T2-MACROGAUCHE]]/Tableau17[[#This Row],[2017 (L)-T2-MACROTOTALE]],"")</f>
        <v>0</v>
      </c>
      <c r="PB56" s="26">
        <f>IFERROR(Tableau17[[#This Row],[2017 (L)-T2-MACROAUTRE]]/Tableau17[[#This Row],[2017 (L)-T2-MACROTOTALE]],"")</f>
        <v>0</v>
      </c>
      <c r="PC56" s="26">
        <f>IFERROR(Tableau17[[#This Row],[2008_T1_PROCUS]]/Tableau17[[#This Row],[2008_T1_INSCRITS]],0)</f>
        <v>1.834862385321101E-2</v>
      </c>
      <c r="PD56" s="26">
        <f>IFERROR(Tableau17[[#This Row],[2008_T2_PROCUS]]/Tableau17[[#This Row],[2008_T2_INSCRITS]],0)</f>
        <v>2.621231979030144E-2</v>
      </c>
      <c r="PE56" s="26">
        <f>Tableau17[[#This Row],[2014_T1_PROCUS]]/Tableau17[[#This Row],[2014_T1_INSCRITS]]</f>
        <v>1.9893899204244031E-2</v>
      </c>
      <c r="PF56" s="26">
        <f>IFERROR(Tableau17[[#This Row],[2014_T2_PROCUS]]/Tableau17[[#This Row],[2014_T2_INSCRITS]],0)</f>
        <v>2.7851458885941646E-2</v>
      </c>
    </row>
    <row r="57" spans="1:422" hidden="1" x14ac:dyDescent="0.2">
      <c r="A57" s="1">
        <v>4</v>
      </c>
      <c r="B57" s="1" t="s">
        <v>362</v>
      </c>
      <c r="C57" s="1" t="s">
        <v>363</v>
      </c>
      <c r="D57" s="1" t="s">
        <v>366</v>
      </c>
      <c r="E57" s="1">
        <v>853</v>
      </c>
      <c r="F57" s="1">
        <v>5.3932440000000001</v>
      </c>
      <c r="G57" s="1">
        <v>43.256191000000001</v>
      </c>
      <c r="H57" s="3">
        <v>763</v>
      </c>
      <c r="I57" s="3">
        <v>174</v>
      </c>
      <c r="L57" s="1">
        <v>29</v>
      </c>
      <c r="M57" s="1">
        <v>2</v>
      </c>
      <c r="P57" s="1">
        <v>80</v>
      </c>
      <c r="Q57" s="1">
        <v>19</v>
      </c>
      <c r="R57" s="1">
        <v>44</v>
      </c>
      <c r="S57" s="1">
        <v>45</v>
      </c>
      <c r="T57" s="1">
        <v>35</v>
      </c>
      <c r="U57" s="1">
        <v>254</v>
      </c>
      <c r="V57" s="1">
        <v>907</v>
      </c>
      <c r="W57" s="1">
        <v>515</v>
      </c>
      <c r="X57" s="1">
        <v>18</v>
      </c>
      <c r="Y57" s="2">
        <v>0.56780595</v>
      </c>
      <c r="AB57" s="1">
        <v>0</v>
      </c>
      <c r="AD57" s="1">
        <v>763</v>
      </c>
      <c r="AE57" s="1">
        <v>259</v>
      </c>
      <c r="AF57" s="2">
        <v>0.33944953999999999</v>
      </c>
      <c r="AG57" s="1">
        <f t="shared" si="0"/>
        <v>174</v>
      </c>
      <c r="AH57" s="1">
        <v>945</v>
      </c>
      <c r="AI57" s="1">
        <v>573</v>
      </c>
      <c r="AJ57" s="1">
        <v>16</v>
      </c>
      <c r="AK57" s="2">
        <v>0.60634920999999997</v>
      </c>
      <c r="AN57" s="1">
        <v>0</v>
      </c>
      <c r="AP57" s="1">
        <v>733</v>
      </c>
      <c r="AQ57" s="1">
        <v>375</v>
      </c>
      <c r="AR57" s="2">
        <v>0.51159617999999996</v>
      </c>
      <c r="AS57" s="1">
        <v>732</v>
      </c>
      <c r="AT57" s="1">
        <v>344</v>
      </c>
      <c r="AU57" s="2">
        <v>0.46994535999999998</v>
      </c>
      <c r="AV57" s="1">
        <v>766</v>
      </c>
      <c r="AW57" s="1">
        <v>394</v>
      </c>
      <c r="AX57" s="2">
        <v>0.51436031000000004</v>
      </c>
      <c r="AY57" s="1">
        <v>765</v>
      </c>
      <c r="AZ57" s="1">
        <v>314</v>
      </c>
      <c r="BA57" s="2">
        <v>0.41045752000000002</v>
      </c>
      <c r="BB57" s="1">
        <v>767</v>
      </c>
      <c r="BC57" s="1">
        <v>612</v>
      </c>
      <c r="BD57" s="2">
        <v>0.79791394999999998</v>
      </c>
      <c r="BE57" s="1">
        <v>767</v>
      </c>
      <c r="BF57" s="1">
        <v>545</v>
      </c>
      <c r="BG57" s="2">
        <v>0.71056063000000003</v>
      </c>
      <c r="BH57" s="1">
        <v>747</v>
      </c>
      <c r="BI57" s="1">
        <v>392</v>
      </c>
      <c r="BJ57" s="2">
        <v>0.52476573000000004</v>
      </c>
      <c r="BK57" s="1">
        <v>22</v>
      </c>
      <c r="BN57" s="1">
        <v>22</v>
      </c>
      <c r="BO57" s="1">
        <v>35</v>
      </c>
      <c r="BP57" s="1">
        <v>345</v>
      </c>
      <c r="BQ57" s="1">
        <v>139</v>
      </c>
      <c r="BR57" s="1">
        <v>563</v>
      </c>
      <c r="BZ57" s="1">
        <v>23</v>
      </c>
      <c r="CB57" s="1">
        <v>27</v>
      </c>
      <c r="CC57" s="1">
        <v>98</v>
      </c>
      <c r="CD57" s="1">
        <v>273</v>
      </c>
      <c r="CE57" s="1">
        <v>78</v>
      </c>
      <c r="CF57" s="1">
        <v>499</v>
      </c>
      <c r="CM57" s="1">
        <v>6</v>
      </c>
      <c r="CN57" s="1">
        <v>16</v>
      </c>
      <c r="CO57" s="1">
        <v>61</v>
      </c>
      <c r="CP57" s="1">
        <v>92</v>
      </c>
      <c r="CQ57" s="1">
        <v>32</v>
      </c>
      <c r="CT57" s="1">
        <v>155</v>
      </c>
      <c r="CW57" s="1">
        <v>362</v>
      </c>
      <c r="CY57" s="1">
        <v>92</v>
      </c>
      <c r="DA57" s="1">
        <v>220</v>
      </c>
      <c r="DC57" s="1">
        <v>312</v>
      </c>
      <c r="DD57" s="1">
        <v>7</v>
      </c>
      <c r="DE57" s="1">
        <v>3</v>
      </c>
      <c r="DF57" s="1">
        <v>3</v>
      </c>
      <c r="DI57" s="1">
        <v>15</v>
      </c>
      <c r="DJ57" s="1">
        <v>1</v>
      </c>
      <c r="DK57" s="1">
        <v>1</v>
      </c>
      <c r="DL57" s="1">
        <v>48</v>
      </c>
      <c r="DM57" s="1">
        <v>47</v>
      </c>
      <c r="DN57" s="1">
        <v>96</v>
      </c>
      <c r="DQ57" s="1">
        <v>0</v>
      </c>
      <c r="DR57" s="1">
        <v>148</v>
      </c>
      <c r="DS57" s="1">
        <v>18</v>
      </c>
      <c r="DU57" s="1">
        <v>387</v>
      </c>
      <c r="DX57" s="1">
        <v>129</v>
      </c>
      <c r="DZ57" s="1">
        <v>154</v>
      </c>
      <c r="EA57" s="1">
        <v>283</v>
      </c>
      <c r="EB57" s="1">
        <v>4</v>
      </c>
      <c r="EC57" s="1">
        <v>5</v>
      </c>
      <c r="ED57" s="1">
        <v>1</v>
      </c>
      <c r="EE57" s="1">
        <v>17</v>
      </c>
      <c r="EF57" s="1">
        <v>227</v>
      </c>
      <c r="EG57" s="1">
        <v>31</v>
      </c>
      <c r="EH57" s="1">
        <v>5</v>
      </c>
      <c r="EI57" s="1">
        <v>86</v>
      </c>
      <c r="EJ57" s="1">
        <v>86</v>
      </c>
      <c r="EK57" s="1">
        <v>137</v>
      </c>
      <c r="EL57" s="1">
        <v>3</v>
      </c>
      <c r="EM57" s="1">
        <v>602</v>
      </c>
      <c r="EN57" s="1">
        <v>152</v>
      </c>
      <c r="EO57" s="1">
        <v>327</v>
      </c>
      <c r="EP57" s="1">
        <v>479</v>
      </c>
      <c r="EQ57" s="1">
        <v>0</v>
      </c>
      <c r="ER57" s="1">
        <v>0</v>
      </c>
      <c r="ES57" s="1">
        <v>3</v>
      </c>
      <c r="ET57" s="1">
        <v>14</v>
      </c>
      <c r="EU57" s="1">
        <v>0</v>
      </c>
      <c r="EV57" s="1">
        <v>74</v>
      </c>
      <c r="EW57" s="1">
        <v>41</v>
      </c>
      <c r="EX57" s="1">
        <v>0</v>
      </c>
      <c r="EY57" s="1">
        <v>7</v>
      </c>
      <c r="EZ57" s="1">
        <v>12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0</v>
      </c>
      <c r="FH57" s="1">
        <v>16</v>
      </c>
      <c r="FI57" s="1">
        <v>0</v>
      </c>
      <c r="FJ57" s="1">
        <v>22</v>
      </c>
      <c r="FK57" s="1">
        <v>12</v>
      </c>
      <c r="FL57" s="1">
        <v>0</v>
      </c>
      <c r="FM57" s="1">
        <v>47</v>
      </c>
      <c r="FN57" s="1">
        <v>7</v>
      </c>
      <c r="FO57" s="1">
        <v>1</v>
      </c>
      <c r="FP57" s="1">
        <v>117</v>
      </c>
      <c r="FQ57" s="1">
        <v>1</v>
      </c>
      <c r="FR57" s="1">
        <f>SUM(Tableau17[[#This Row],[2019-T1-ALEXANDRE Audric]:[2019-T1-MARIE Florie]])</f>
        <v>374</v>
      </c>
      <c r="FS57" s="1">
        <v>35</v>
      </c>
      <c r="FT57" s="1">
        <v>367</v>
      </c>
      <c r="FU57" s="1">
        <v>0</v>
      </c>
      <c r="FV57" s="1">
        <v>161</v>
      </c>
      <c r="FW57" s="1">
        <v>0</v>
      </c>
      <c r="FX57" s="1">
        <v>563</v>
      </c>
      <c r="GD57" s="1">
        <v>0</v>
      </c>
      <c r="GE57" s="1">
        <v>98</v>
      </c>
      <c r="GF57" s="1">
        <v>273</v>
      </c>
      <c r="GG57" s="1">
        <v>0</v>
      </c>
      <c r="GH57" s="1">
        <v>128</v>
      </c>
      <c r="GI57" s="1">
        <v>0</v>
      </c>
      <c r="GJ57" s="1">
        <v>499</v>
      </c>
      <c r="GP57" s="1">
        <v>0</v>
      </c>
      <c r="GQ57" s="1">
        <v>92</v>
      </c>
      <c r="GR57" s="1">
        <v>161</v>
      </c>
      <c r="GS57" s="1">
        <v>32</v>
      </c>
      <c r="GT57" s="1">
        <v>77</v>
      </c>
      <c r="GU57" s="1">
        <v>0</v>
      </c>
      <c r="GV57" s="1">
        <v>362</v>
      </c>
      <c r="GW57" s="1">
        <v>92</v>
      </c>
      <c r="GX57" s="1">
        <v>220</v>
      </c>
      <c r="GY57" s="1">
        <v>0</v>
      </c>
      <c r="GZ57" s="1">
        <v>0</v>
      </c>
      <c r="HA57" s="1">
        <v>0</v>
      </c>
      <c r="HB57" s="1">
        <v>312</v>
      </c>
      <c r="HC57" s="1">
        <v>109</v>
      </c>
      <c r="HD57" s="1">
        <v>227</v>
      </c>
      <c r="HE57" s="1">
        <v>137</v>
      </c>
      <c r="HF57" s="1">
        <v>124</v>
      </c>
      <c r="HG57" s="1">
        <v>5</v>
      </c>
      <c r="HH57" s="1">
        <v>602</v>
      </c>
      <c r="HI57" s="1">
        <v>152</v>
      </c>
      <c r="HJ57" s="1">
        <v>0</v>
      </c>
      <c r="HK57" s="1">
        <v>327</v>
      </c>
      <c r="HL57" s="1">
        <v>0</v>
      </c>
      <c r="HM57" s="1">
        <v>0</v>
      </c>
      <c r="HN57" s="1">
        <v>479</v>
      </c>
      <c r="HO57" s="1">
        <v>96</v>
      </c>
      <c r="HP57" s="1">
        <v>48</v>
      </c>
      <c r="HQ57" s="1">
        <v>117</v>
      </c>
      <c r="HR57" s="1">
        <v>107</v>
      </c>
      <c r="HS57" s="1">
        <v>13</v>
      </c>
      <c r="HT57" s="1">
        <v>381</v>
      </c>
      <c r="HU57" s="1">
        <v>44</v>
      </c>
      <c r="HV57" s="1">
        <v>109</v>
      </c>
      <c r="HW57" s="1">
        <v>19</v>
      </c>
      <c r="HX57" s="1">
        <v>82</v>
      </c>
      <c r="HY57" s="1">
        <v>0</v>
      </c>
      <c r="HZ57" s="1">
        <v>254</v>
      </c>
      <c r="IA57" s="1">
        <v>51</v>
      </c>
      <c r="IB57" s="1">
        <v>96</v>
      </c>
      <c r="IC57" s="1">
        <v>148</v>
      </c>
      <c r="ID57" s="1">
        <v>89</v>
      </c>
      <c r="IE57" s="1">
        <v>3</v>
      </c>
      <c r="IF57" s="1">
        <v>387</v>
      </c>
      <c r="IG57" s="1">
        <v>0</v>
      </c>
      <c r="IH57" s="1">
        <v>129</v>
      </c>
      <c r="II57" s="1">
        <v>154</v>
      </c>
      <c r="IJ57" s="1">
        <v>0</v>
      </c>
      <c r="IK57" s="1">
        <v>0</v>
      </c>
      <c r="IL57" s="1">
        <v>283</v>
      </c>
      <c r="IM57" s="26">
        <f>IFERROR(Tableau17[[#This Row],[LDIV]]/Tableau17[[#This Row],[Total général]],"")</f>
        <v>0</v>
      </c>
      <c r="IN57" s="26">
        <f>IFERROR(Tableau17[[#This Row],[LDVC]]/Tableau17[[#This Row],[Total général]],"")</f>
        <v>0</v>
      </c>
      <c r="IO57" s="26">
        <f>IFERROR(Tableau17[[#This Row],[LDVD]]/Tableau17[[#This Row],[Total général]],"")</f>
        <v>0.1141732283464567</v>
      </c>
      <c r="IP57" s="26">
        <f>IFERROR(Tableau17[[#This Row],[LDVG]]/Tableau17[[#This Row],[Total général]],"")</f>
        <v>7.874015748031496E-3</v>
      </c>
      <c r="IQ57" s="26">
        <f>IFERROR(Tableau17[[#This Row],[LEXD]]/Tableau17[[#This Row],[Total général]],"")</f>
        <v>0</v>
      </c>
      <c r="IR57" s="26">
        <f>IFERROR(Tableau17[[#This Row],[LEXG]]/Tableau17[[#This Row],[Total général]],"")</f>
        <v>0</v>
      </c>
      <c r="IS57" s="26">
        <f>IFERROR(Tableau17[[#This Row],[LLR]]/Tableau17[[#This Row],[Total général]],"")</f>
        <v>0.31496062992125984</v>
      </c>
      <c r="IT57" s="26">
        <f>IFERROR(Tableau17[[#This Row],[LREM]]/Tableau17[[#This Row],[Total général]],"")</f>
        <v>7.4803149606299218E-2</v>
      </c>
      <c r="IU57" s="26">
        <f>IFERROR(Tableau17[[#This Row],[LRN]]/Tableau17[[#This Row],[Total général]],"")</f>
        <v>0.17322834645669291</v>
      </c>
      <c r="IV57" s="26">
        <f>IFERROR(Tableau17[[#This Row],[LUG]]/Tableau17[[#This Row],[Total général]],"")</f>
        <v>0.17716535433070865</v>
      </c>
      <c r="IW57" s="26">
        <f>IFERROR(Tableau17[[#This Row],[LVEC]]/Tableau17[[#This Row],[Total général]],"")</f>
        <v>0.13779527559055119</v>
      </c>
      <c r="IX57" s="26">
        <f>IFERROR(Tableau17[[#This Row],[2008-T1-LCMD]]/Tableau17[[#This Row],[2008-T1-TOTAL]],"")</f>
        <v>3.9076376554174071E-2</v>
      </c>
      <c r="IY57" s="26">
        <f>IFERROR(Tableau17[[#This Row],[2008-T1-LDVD]]/Tableau17[[#This Row],[2008-T1-TOTAL]],"")</f>
        <v>0</v>
      </c>
      <c r="IZ57" s="26">
        <f>IFERROR(Tableau17[[#This Row],[2008-T1-LEXD]]/Tableau17[[#This Row],[2008-T1-TOTAL]],"")</f>
        <v>0</v>
      </c>
      <c r="JA57" s="26">
        <f>IFERROR(Tableau17[[#This Row],[2008-T1-LEXG]]/Tableau17[[#This Row],[2008-T1-TOTAL]],"")</f>
        <v>3.9076376554174071E-2</v>
      </c>
      <c r="JB57" s="26">
        <f>IFERROR(Tableau17[[#This Row],[2008-T1-LFN]]/Tableau17[[#This Row],[2008-T1-TOTAL]],"")</f>
        <v>6.216696269982238E-2</v>
      </c>
      <c r="JC57" s="26">
        <f>IFERROR(Tableau17[[#This Row],[2008-T1-LMAJ]]/Tableau17[[#This Row],[2008-T1-TOTAL]],"")</f>
        <v>0.61278863232682057</v>
      </c>
      <c r="JD57" s="26">
        <f>IFERROR(Tableau17[[#This Row],[2008-T1-LUG]]/Tableau17[[#This Row],[2008-T1-TOTAL]],"")</f>
        <v>0.24689165186500889</v>
      </c>
      <c r="JE57" s="26" t="str">
        <f>IFERROR(Tableau17[[#This Row],[2008-T2-LFN]]/Tableau17[[#This Row],[2008-T2-TOTAL]],"")</f>
        <v/>
      </c>
      <c r="JF57" s="26" t="str">
        <f>IFERROR(Tableau17[[#This Row],[2008-T2-LGC]]/Tableau17[[#This Row],[2008-T2-TOTAL]],"")</f>
        <v/>
      </c>
      <c r="JG57" s="26" t="str">
        <f>IFERROR(Tableau17[[#This Row],[2008-T2-LMAJ]]/Tableau17[[#This Row],[2008-T2-TOTAL]],"")</f>
        <v/>
      </c>
      <c r="JH57" s="26" t="str">
        <f>IFERROR(Tableau17[[#This Row],[2008-T2-LUG]]/Tableau17[[#This Row],[2008-T2-TOTAL]],"")</f>
        <v/>
      </c>
      <c r="JI57" s="26">
        <f>IFERROR(Tableau17[[#This Row],[2014-T1-LDIV]]/Tableau17[[#This Row],[2014-T1-TOTAL]],"")</f>
        <v>0</v>
      </c>
      <c r="JJ57" s="26">
        <f>IFERROR(Tableau17[[#This Row],[2014-T1-LDVD]]/Tableau17[[#This Row],[2014-T1-TOTAL]],"")</f>
        <v>0</v>
      </c>
      <c r="JK57" s="26">
        <f>IFERROR(Tableau17[[#This Row],[2014-T1-LDVG]]/Tableau17[[#This Row],[2014-T1-TOTAL]],"")</f>
        <v>4.6092184368737472E-2</v>
      </c>
      <c r="JL57" s="26">
        <f>IFERROR(Tableau17[[#This Row],[2014-T1-LEXG]]/Tableau17[[#This Row],[2014-T1-TOTAL]],"")</f>
        <v>0</v>
      </c>
      <c r="JM57" s="26">
        <f>IFERROR(Tableau17[[#This Row],[2014-T1-LFG]]/Tableau17[[#This Row],[2014-T1-TOTAL]],"")</f>
        <v>5.410821643286573E-2</v>
      </c>
      <c r="JN57" s="26">
        <f>IFERROR(Tableau17[[#This Row],[2014-T1-LFN]]/Tableau17[[#This Row],[2014-T1-TOTAL]],"")</f>
        <v>0.19639278557114229</v>
      </c>
      <c r="JO57" s="26">
        <f>IFERROR(Tableau17[[#This Row],[2014-T1-LUD]]/Tableau17[[#This Row],[2014-T1-TOTAL]],"")</f>
        <v>0.5470941883767535</v>
      </c>
      <c r="JP57" s="26">
        <f>IFERROR(Tableau17[[#This Row],[2014-T1-LUG]]/Tableau17[[#This Row],[2014-T1-TOTAL]],"")</f>
        <v>0.15631262525050099</v>
      </c>
      <c r="JQ57" s="26" t="str">
        <f>IFERROR(Tableau17[[#This Row],[2014-T2-LFN]]/Tableau17[[#This Row],[2014-T2-TOTAL]],"")</f>
        <v/>
      </c>
      <c r="JR57" s="26" t="str">
        <f>IFERROR(Tableau17[[#This Row],[2014-T2-LUD]]/Tableau17[[#This Row],[2014-T2-TOTAL]],"")</f>
        <v/>
      </c>
      <c r="JS57" s="26" t="str">
        <f>IFERROR(Tableau17[[#This Row],[2014-T2-LUG]]/Tableau17[[#This Row],[2014-T2-TOTAL]],"")</f>
        <v/>
      </c>
      <c r="JT57" s="26">
        <f>IFERROR(Tableau17[[#This Row],[2015-T1-BC-DIV]]/Tableau17[[#This Row],[2015-T1-TOTAL]],"")</f>
        <v>0</v>
      </c>
      <c r="JU57" s="26">
        <f>IFERROR(Tableau17[[#This Row],[2015-T1-BC-DLF]]/Tableau17[[#This Row],[2015-T1-TOTAL]],"")</f>
        <v>0</v>
      </c>
      <c r="JV57" s="26">
        <f>IFERROR(Tableau17[[#This Row],[2015-T1-BC-DVD]]/Tableau17[[#This Row],[2015-T1-TOTAL]],"")</f>
        <v>1.6574585635359115E-2</v>
      </c>
      <c r="JW57" s="26">
        <f>IFERROR(Tableau17[[#This Row],[2015-T1-BC-DVG]]/Tableau17[[#This Row],[2015-T1-TOTAL]],"")</f>
        <v>4.4198895027624308E-2</v>
      </c>
      <c r="JX57" s="26">
        <f>IFERROR(Tableau17[[#This Row],[2015-T1-BC-FG]]/Tableau17[[#This Row],[2015-T1-TOTAL]],"")</f>
        <v>0.16850828729281769</v>
      </c>
      <c r="JY57" s="26">
        <f>IFERROR(Tableau17[[#This Row],[2015-T1-BC-FN]]/Tableau17[[#This Row],[2015-T1-TOTAL]],"")</f>
        <v>0.2541436464088398</v>
      </c>
      <c r="JZ57" s="26">
        <f>IFERROR(Tableau17[[#This Row],[2015-T1-BC-MDM]]/Tableau17[[#This Row],[2015-T1-TOTAL]],"")</f>
        <v>8.8397790055248615E-2</v>
      </c>
      <c r="KA57" s="26">
        <f>IFERROR(Tableau17[[#This Row],[2015-T1-BC-RDG]]/Tableau17[[#This Row],[2015-T1-TOTAL]],"")</f>
        <v>0</v>
      </c>
      <c r="KB57" s="26">
        <f>IFERROR(Tableau17[[#This Row],[2015-T1-BC-SOC]]/Tableau17[[#This Row],[2015-T1-TOTAL]],"")</f>
        <v>0</v>
      </c>
      <c r="KC57" s="26">
        <f>IFERROR(Tableau17[[#This Row],[2015-T1-BC-UD]]/Tableau17[[#This Row],[2015-T1-TOTAL]],"")</f>
        <v>0.42817679558011051</v>
      </c>
      <c r="KD57" s="26">
        <f>IFERROR(Tableau17[[#This Row],[2015-T1-BC-UG]]/Tableau17[[#This Row],[2015-T1-TOTAL]],"")</f>
        <v>0</v>
      </c>
      <c r="KE57" s="26">
        <f>IFERROR(Tableau17[[#This Row],[2015-T1-BC-VEC]]/Tableau17[[#This Row],[2015-T1-TOTAL]],"")</f>
        <v>0</v>
      </c>
      <c r="KF57" s="26">
        <f>IFERROR(Tableau17[[#This Row],[2015-T2-BC-DVG]]/Tableau17[[#This Row],[2015-T2-TOTAL]],"")</f>
        <v>0</v>
      </c>
      <c r="KG57" s="26">
        <f>IFERROR(Tableau17[[#This Row],[2015-T2-BC-FN]]/Tableau17[[#This Row],[2015-T2-TOTAL]],"")</f>
        <v>0.29487179487179488</v>
      </c>
      <c r="KH57" s="26">
        <f>IFERROR(Tableau17[[#This Row],[2015-T2-BC-SOC]]/Tableau17[[#This Row],[2015-T2-TOTAL]],"")</f>
        <v>0</v>
      </c>
      <c r="KI57" s="26">
        <f>IFERROR(Tableau17[[#This Row],[2015-T2-BC-UD]]/Tableau17[[#This Row],[2015-T2-TOTAL]],"")</f>
        <v>0.70512820512820518</v>
      </c>
      <c r="KJ57" s="26">
        <f>IFERROR(Tableau17[[#This Row],[2015-T2-BC-UG]]/Tableau17[[#This Row],[2015-T2-TOTAL]],"")</f>
        <v>0</v>
      </c>
      <c r="KK57" s="26">
        <f>IFERROR(Tableau17[[#This Row],[2017 (L)-T1-COM]]/Tableau17[[#This Row],[2017 (L)-T1-TOTAL]],"")</f>
        <v>1.8087855297157621E-2</v>
      </c>
      <c r="KL57" s="26">
        <f>IFERROR(Tableau17[[#This Row],[2017 (L)-T1-DIV]]/Tableau17[[#This Row],[2017 (L)-T1-TOTAL]],"")</f>
        <v>7.7519379844961239E-3</v>
      </c>
      <c r="KM57" s="26">
        <f>IFERROR(Tableau17[[#This Row],[2017 (L)-T1-DLF]]/Tableau17[[#This Row],[2017 (L)-T1-TOTAL]],"")</f>
        <v>7.7519379844961239E-3</v>
      </c>
      <c r="KN57" s="26">
        <f>IFERROR(Tableau17[[#This Row],[2017 (L)-T1-DVD]]/Tableau17[[#This Row],[2017 (L)-T1-TOTAL]],"")</f>
        <v>0</v>
      </c>
      <c r="KO57" s="26">
        <f>IFERROR(Tableau17[[#This Row],[2017 (L)-T1-DVG]]/Tableau17[[#This Row],[2017 (L)-T1-TOTAL]],"")</f>
        <v>0</v>
      </c>
      <c r="KP57" s="26">
        <f>IFERROR(Tableau17[[#This Row],[2017 (L)-T1-ECO]]/Tableau17[[#This Row],[2017 (L)-T1-TOTAL]],"")</f>
        <v>3.875968992248062E-2</v>
      </c>
      <c r="KQ57" s="26">
        <f>IFERROR(Tableau17[[#This Row],[2017 (L)-T1-EXD]]/Tableau17[[#This Row],[2017 (L)-T1-TOTAL]],"")</f>
        <v>2.5839793281653748E-3</v>
      </c>
      <c r="KR57" s="26">
        <f>IFERROR(Tableau17[[#This Row],[2017 (L)-T1-EXG]]/Tableau17[[#This Row],[2017 (L)-T1-TOTAL]],"")</f>
        <v>2.5839793281653748E-3</v>
      </c>
      <c r="KS57" s="26">
        <f>IFERROR(Tableau17[[#This Row],[2017 (L)-T1-FI]]/Tableau17[[#This Row],[2017 (L)-T1-TOTAL]],"")</f>
        <v>0.12403100775193798</v>
      </c>
      <c r="KT57" s="26">
        <f>IFERROR(Tableau17[[#This Row],[2017 (L)-T1-FN]]/Tableau17[[#This Row],[2017 (L)-T1-TOTAL]],"")</f>
        <v>0.12144702842377261</v>
      </c>
      <c r="KU57" s="26">
        <f>IFERROR(Tableau17[[#This Row],[2017 (L)-T1-LR]]/Tableau17[[#This Row],[2017 (L)-T1-TOTAL]],"")</f>
        <v>0.24806201550387597</v>
      </c>
      <c r="KV57" s="26">
        <f>IFERROR(Tableau17[[#This Row],[2017 (L)-T1-MDM]]/Tableau17[[#This Row],[2017 (L)-T1-TOTAL]],"")</f>
        <v>0</v>
      </c>
      <c r="KW57" s="26">
        <f>IFERROR(Tableau17[[#This Row],[2017 (L)-T1-RDG]]/Tableau17[[#This Row],[2017 (L)-T1-TOTAL]],"")</f>
        <v>0</v>
      </c>
      <c r="KX57" s="26">
        <f>IFERROR(Tableau17[[#This Row],[2017 (L)-T1-REG]]/Tableau17[[#This Row],[2017 (L)-T1-TOTAL]],"")</f>
        <v>0</v>
      </c>
      <c r="KY57" s="26">
        <f>IFERROR(Tableau17[[#This Row],[2017 (L)-T1-REM]]/Tableau17[[#This Row],[2017 (L)-T1-TOTAL]],"")</f>
        <v>0.38242894056847543</v>
      </c>
      <c r="KZ57" s="26">
        <f>IFERROR(Tableau17[[#This Row],[2017 (L)-T1-SOC]]/Tableau17[[#This Row],[2017 (L)-T1-TOTAL]],"")</f>
        <v>4.6511627906976744E-2</v>
      </c>
      <c r="LA57" s="26">
        <f>IFERROR(Tableau17[[#This Row],[2017 (L)-T1-UDI]]/Tableau17[[#This Row],[2017 (L)-T1-TOTAL]],"")</f>
        <v>0</v>
      </c>
      <c r="LB57" s="26">
        <f>IFERROR(Tableau17[[#This Row],[2017 (L)-T2-FI]]/Tableau17[[#This Row],[2017 (L)-T2-TOTAL]],"")</f>
        <v>0</v>
      </c>
      <c r="LC57" s="26">
        <f>IFERROR(Tableau17[[#This Row],[2017 (L)-T2-FN]]/Tableau17[[#This Row],[2017 (L)-T2-TOTAL]],"")</f>
        <v>0</v>
      </c>
      <c r="LD57" s="26">
        <f>IFERROR(Tableau17[[#This Row],[2017 (L)-T2-LR]]/Tableau17[[#This Row],[2017 (L)-T2-TOTAL]],"")</f>
        <v>0.45583038869257952</v>
      </c>
      <c r="LE57" s="26">
        <f>IFERROR(Tableau17[[#This Row],[2017 (L)-T2-MDM]]/Tableau17[[#This Row],[2017 (L)-T2-TOTAL]],"")</f>
        <v>0</v>
      </c>
      <c r="LF57" s="26">
        <f>IFERROR(Tableau17[[#This Row],[2017 (L)-T2-REM]]/Tableau17[[#This Row],[2017 (L)-T2-TOTAL]],"")</f>
        <v>0.54416961130742048</v>
      </c>
      <c r="LG57" s="26">
        <f>IFERROR(Tableau17[[#This Row],[2017-T1-ARTHAUD Nathalie]]/Tableau17[[#This Row],[2017-T1-TOTAL]],"")</f>
        <v>6.6445182724252493E-3</v>
      </c>
      <c r="LH57" s="26">
        <f>IFERROR(Tableau17[[#This Row],[2017-T1-ASSELINEAU Fran]]/Tableau17[[#This Row],[2017-T1-TOTAL]],"")</f>
        <v>8.3056478405315621E-3</v>
      </c>
      <c r="LI57" s="26">
        <f>IFERROR(Tableau17[[#This Row],[2017-T1-CHEMINADE Jacques]]/Tableau17[[#This Row],[2017-T1-TOTAL]],"")</f>
        <v>1.6611295681063123E-3</v>
      </c>
      <c r="LJ57" s="26">
        <f>IFERROR(Tableau17[[#This Row],[2017-T1-DUPONT-AIGNAN Nicolas]]/Tableau17[[#This Row],[2017-T1-TOTAL]],"")</f>
        <v>2.823920265780731E-2</v>
      </c>
      <c r="LK57" s="26">
        <f>IFERROR(Tableau17[[#This Row],[2017-T1-FILLON Fran]]/Tableau17[[#This Row],[2017-T1-TOTAL]],"")</f>
        <v>0.37707641196013292</v>
      </c>
      <c r="LL57" s="26">
        <f>IFERROR(Tableau17[[#This Row],[2017-T1-HAMON Beno]]/Tableau17[[#This Row],[2017-T1-TOTAL]],"")</f>
        <v>5.1495016611295678E-2</v>
      </c>
      <c r="LM57" s="26">
        <f>IFERROR(Tableau17[[#This Row],[2017-T1-LASSALLE Jean]]/Tableau17[[#This Row],[2017-T1-TOTAL]],"")</f>
        <v>8.3056478405315621E-3</v>
      </c>
      <c r="LN57" s="26">
        <f>IFERROR(Tableau17[[#This Row],[2017-T1-LE PEN Marine]]/Tableau17[[#This Row],[2017-T1-TOTAL]],"")</f>
        <v>0.14285714285714285</v>
      </c>
      <c r="LO57" s="26">
        <f>IFERROR(Tableau17[[#This Row],[2017-T1-M Jean-Luc]]/Tableau17[[#This Row],[2017-T1-TOTAL]],"")</f>
        <v>0.14285714285714285</v>
      </c>
      <c r="LP57" s="26">
        <f>IFERROR(Tableau17[[#This Row],[2017-T1-MACRON Emmanuel]]/Tableau17[[#This Row],[2017-T1-TOTAL]],"")</f>
        <v>0.22757475083056478</v>
      </c>
      <c r="LQ57" s="26">
        <f>IFERROR(Tableau17[[#This Row],[2017-T1-POUTOU Philippe]]/Tableau17[[#This Row],[2017-T1-TOTAL]],"")</f>
        <v>4.9833887043189366E-3</v>
      </c>
      <c r="LR57" s="26">
        <f>IFERROR(Tableau17[[#This Row],[2017-T2-LE PEN Marine]]/Tableau17[[#This Row],[2017-T2-TOTAL]],"")</f>
        <v>0.31732776617954073</v>
      </c>
      <c r="LS57" s="26">
        <f>IFERROR(Tableau17[[#This Row],[2017-T2-MACRON Emmanuel]]/Tableau17[[#This Row],[2017-T2-TOTAL]],"")</f>
        <v>0.68267223382045927</v>
      </c>
      <c r="LT57" s="26">
        <f>IFERROR(Tableau17[[#This Row],[2019-T1-ALEXANDRE Audric]]/Tableau17[[#This Row],[2019-T1-TOTAL]],"")</f>
        <v>0</v>
      </c>
      <c r="LU57" s="26">
        <f>IFERROR(Tableau17[[#This Row],[2019-T1-ARTHAUD Nathalie]]/Tableau17[[#This Row],[2019-T1-TOTAL]],"")</f>
        <v>0</v>
      </c>
      <c r="LV57" s="26">
        <f>IFERROR(Tableau17[[#This Row],[2019-T1-ASSELINEAU François]]/Tableau17[[#This Row],[2019-T1-TOTAL]],"")</f>
        <v>8.0213903743315516E-3</v>
      </c>
      <c r="LW57" s="26">
        <f>IFERROR(Tableau17[[#This Row],[2019-T1-AUBRY Manon]]/Tableau17[[#This Row],[2019-T1-TOTAL]],"")</f>
        <v>3.7433155080213901E-2</v>
      </c>
      <c r="LX57" s="26">
        <f>IFERROR(Tableau17[[#This Row],[2019-T1-AZERGUI Nagib]]/Tableau17[[#This Row],[2019-T1-TOTAL]],"")</f>
        <v>0</v>
      </c>
      <c r="LY57" s="26">
        <f>IFERROR(Tableau17[[#This Row],[2019-T1-BARDELLA Jordan]]/Tableau17[[#This Row],[2019-T1-TOTAL]],"")</f>
        <v>0.19786096256684493</v>
      </c>
      <c r="LZ57" s="26">
        <f>IFERROR(Tableau17[[#This Row],[2019-T1-BELLAMY François-Xavier]]/Tableau17[[#This Row],[2019-T1-TOTAL]],"")</f>
        <v>0.10962566844919786</v>
      </c>
      <c r="MA57" s="26">
        <f>IFERROR(Tableau17[[#This Row],[2019-T1-BIDOU Olivier]]/Tableau17[[#This Row],[2019-T1-TOTAL]],"")</f>
        <v>0</v>
      </c>
      <c r="MB57" s="26">
        <f>IFERROR(Tableau17[[#This Row],[2019-T1-BOURG Dominique]]/Tableau17[[#This Row],[2019-T1-TOTAL]],"")</f>
        <v>1.871657754010695E-2</v>
      </c>
      <c r="MC57" s="26">
        <f>IFERROR(Tableau17[[#This Row],[2019-T1-BROSSAT Ian]]/Tableau17[[#This Row],[2019-T1-TOTAL]],"")</f>
        <v>3.2085561497326207E-2</v>
      </c>
      <c r="MD57" s="26">
        <f>IFERROR(Tableau17[[#This Row],[2019-T1-CAILLAUD Sophie]]/Tableau17[[#This Row],[2019-T1-TOTAL]],"")</f>
        <v>0</v>
      </c>
      <c r="ME57" s="26">
        <f>IFERROR(Tableau17[[#This Row],[2019-T1-CAMUS Renaud]]/Tableau17[[#This Row],[2019-T1-TOTAL]],"")</f>
        <v>0</v>
      </c>
      <c r="MF57" s="26">
        <f>IFERROR(Tableau17[[#This Row],[2019-T1-CHALENÇON Christophe]]/Tableau17[[#This Row],[2019-T1-TOTAL]],"")</f>
        <v>0</v>
      </c>
      <c r="MG57" s="26">
        <f>IFERROR(Tableau17[[#This Row],[2019-T1-CORBET Cathy Denise Ginette]]/Tableau17[[#This Row],[2019-T1-TOTAL]],"")</f>
        <v>0</v>
      </c>
      <c r="MH57" s="26">
        <f>IFERROR(Tableau17[[#This Row],[2019-T1-DE PREVOISIN Robert]]/Tableau17[[#This Row],[2019-T1-TOTAL]],"")</f>
        <v>0</v>
      </c>
      <c r="MI57" s="26">
        <f>IFERROR(Tableau17[[#This Row],[2019-T1-DELFEL Thérèse]]/Tableau17[[#This Row],[2019-T1-TOTAL]],"")</f>
        <v>0</v>
      </c>
      <c r="MJ57" s="26">
        <f>IFERROR(Tableau17[[#This Row],[2019-T1-DIEUMEGARD Pierre]]/Tableau17[[#This Row],[2019-T1-TOTAL]],"")</f>
        <v>0</v>
      </c>
      <c r="MK57" s="26">
        <f>IFERROR(Tableau17[[#This Row],[2019-T1-DUPONT-AIGNAN Nicolas]]/Tableau17[[#This Row],[2019-T1-TOTAL]],"")</f>
        <v>4.2780748663101602E-2</v>
      </c>
      <c r="ML57" s="26">
        <f>IFERROR(Tableau17[[#This Row],[2019-T1-GERNIGON Yves]]/Tableau17[[#This Row],[2019-T1-TOTAL]],"")</f>
        <v>0</v>
      </c>
      <c r="MM57" s="26">
        <f>IFERROR(Tableau17[[#This Row],[2019-T1-GLUCKSMANN Raphaël]]/Tableau17[[#This Row],[2019-T1-TOTAL]],"")</f>
        <v>5.8823529411764705E-2</v>
      </c>
      <c r="MN57" s="26">
        <f>IFERROR(Tableau17[[#This Row],[2019-T1-HAMON Benoît]]/Tableau17[[#This Row],[2019-T1-TOTAL]],"")</f>
        <v>3.2085561497326207E-2</v>
      </c>
      <c r="MO57" s="26">
        <f>IFERROR(Tableau17[[#This Row],[2019-T1-HELGEN Gilles]]/Tableau17[[#This Row],[2019-T1-TOTAL]],"")</f>
        <v>0</v>
      </c>
      <c r="MP57" s="26">
        <f>IFERROR(Tableau17[[#This Row],[2019-T1-JADOT Yannick]]/Tableau17[[#This Row],[2019-T1-TOTAL]],"")</f>
        <v>0.12566844919786097</v>
      </c>
      <c r="MQ57" s="26">
        <f>IFERROR(Tableau17[[#This Row],[2019-T1-LAGARDE Jean-Christophe]]/Tableau17[[#This Row],[2019-T1-TOTAL]],"")</f>
        <v>1.871657754010695E-2</v>
      </c>
      <c r="MR57" s="26">
        <f>IFERROR(Tableau17[[#This Row],[2019-T1-LALANNE Francis]]/Tableau17[[#This Row],[2019-T1-TOTAL]],"")</f>
        <v>2.6737967914438501E-3</v>
      </c>
      <c r="MS57" s="26">
        <f>IFERROR(Tableau17[[#This Row],[2019-T1-LOISEAU Nathalie]]/Tableau17[[#This Row],[2019-T1-TOTAL]],"")</f>
        <v>0.31283422459893045</v>
      </c>
      <c r="MT57" s="26">
        <f>IFERROR(Tableau17[[#This Row],[2019-T1-MARIE Florie]]/Tableau17[[#This Row],[2019-T1-TOTAL]],"")</f>
        <v>2.6737967914438501E-3</v>
      </c>
      <c r="MU57" s="26">
        <f>IFERROR(Tableau17[[#This Row],[2008-T1-MACROEXTRDROITE]]/Tableau17[[#This Row],[2008-T1-MACROTOTALE]],"")</f>
        <v>6.216696269982238E-2</v>
      </c>
      <c r="MV57" s="26">
        <f>IFERROR(Tableau17[[#This Row],[2008-T1-MACRODROITE]]/Tableau17[[#This Row],[2008-T1-MACROTOTALE]],"")</f>
        <v>0.65186500888099463</v>
      </c>
      <c r="MW57" s="26">
        <f>IFERROR(Tableau17[[#This Row],[2008-T1-MACROCENTRE]]/Tableau17[[#This Row],[2008-T1-MACROTOTALE]],"")</f>
        <v>0</v>
      </c>
      <c r="MX57" s="26">
        <f>IFERROR(Tableau17[[#This Row],[2008-T1-MACROGAUCHE]]/Tableau17[[#This Row],[2008-T1-MACROTOTALE]],"")</f>
        <v>0.28596802841918295</v>
      </c>
      <c r="MY57" s="26">
        <f>IFERROR(Tableau17[[#This Row],[2008-T1-MACROAUTRE]]/Tableau17[[#This Row],[2008-T1-MACROTOTALE]],"")</f>
        <v>0</v>
      </c>
      <c r="MZ57" s="26" t="str">
        <f>IFERROR(Tableau17[[#This Row],[2008-T2-MACROEXTRDROITE]]/Tableau17[[#This Row],[2008-T2-MACROTOTALE]],"")</f>
        <v/>
      </c>
      <c r="NA57" s="26" t="str">
        <f>IFERROR(Tableau17[[#This Row],[2008-T2-MACRODROITE]]/Tableau17[[#This Row],[2008-T2-MACROTOTALE]],"")</f>
        <v/>
      </c>
      <c r="NB57" s="26" t="str">
        <f>IFERROR(Tableau17[[#This Row],[2008-T2-MACROCENTRE]]/Tableau17[[#This Row],[2008-T2-MACROTOTALE]],"")</f>
        <v/>
      </c>
      <c r="NC57" s="26" t="str">
        <f>IFERROR(Tableau17[[#This Row],[2008-T2-MACROGAUCHE]]/Tableau17[[#This Row],[2008-T2-MACROTOTALE]],"")</f>
        <v/>
      </c>
      <c r="ND57" s="26" t="str">
        <f>IFERROR(Tableau17[[#This Row],[2008-T2-MACROAUTRE]]/Tableau17[[#This Row],[2008-T2-MACROTOTALE]],"")</f>
        <v/>
      </c>
      <c r="NE57" s="26">
        <f>IFERROR(Tableau17[[#This Row],[2014-T1-MACROEXTRDROITE]]/Tableau17[[#This Row],[2014-T1-MACROTOTALE]],"")</f>
        <v>0.19639278557114229</v>
      </c>
      <c r="NF57" s="26">
        <f>IFERROR(Tableau17[[#This Row],[2014-T1-MACRODROITE]]/Tableau17[[#This Row],[2014-T1-MACROTOTALE]],"")</f>
        <v>0.5470941883767535</v>
      </c>
      <c r="NG57" s="26">
        <f>IFERROR(Tableau17[[#This Row],[2014-T1-MACROCENTRE]]/Tableau17[[#This Row],[2014-T1-MACROTOTALE]],"")</f>
        <v>0</v>
      </c>
      <c r="NH57" s="26">
        <f>IFERROR(Tableau17[[#This Row],[2014-T1-MACROGAUCHE]]/Tableau17[[#This Row],[2014-T1-MACROTOTALE]],"")</f>
        <v>0.25651302605210419</v>
      </c>
      <c r="NI57" s="26">
        <f>IFERROR(Tableau17[[#This Row],[2014-T1-MACROAUTRE]]/Tableau17[[#This Row],[2014-T1-MACROTOTALE]],"")</f>
        <v>0</v>
      </c>
      <c r="NJ57" s="26" t="str">
        <f>IFERROR(Tableau17[[#This Row],[2014-T2-MACROEXTRDROITE]]/Tableau17[[#This Row],[2014-T2-MACROTOTALE]],"")</f>
        <v/>
      </c>
      <c r="NK57" s="26" t="str">
        <f>IFERROR(Tableau17[[#This Row],[2014-T2-MACRODROITE]]/Tableau17[[#This Row],[2014-T2-MACROTOTALE]],"")</f>
        <v/>
      </c>
      <c r="NL57" s="26" t="str">
        <f>IFERROR(Tableau17[[#This Row],[2014-T2-MACROCENTRE]]/Tableau17[[#This Row],[2014-T2-MACROTOTALE]],"")</f>
        <v/>
      </c>
      <c r="NM57" s="26" t="str">
        <f>IFERROR(Tableau17[[#This Row],[2014-T2-MACROGAUCHE]]/Tableau17[[#This Row],[2014-T2-MACROTOTALE]],"")</f>
        <v/>
      </c>
      <c r="NN57" s="26" t="str">
        <f>IFERROR(Tableau17[[#This Row],[2014-T2-MACROAUTRE]]/Tableau17[[#This Row],[2014-T2-MACROTOTALE]],"")</f>
        <v/>
      </c>
      <c r="NO57" s="26">
        <f>IFERROR( Tableau17[[#This Row],[2015-T1-MACROEXTRDROITE]]/Tableau17[[#This Row],[2015-T1-MACROTOTALE]],"")</f>
        <v>0.2541436464088398</v>
      </c>
      <c r="NP57" s="26">
        <f>IFERROR(Tableau17[[#This Row],[2015-T1-MACRODROITE]]/Tableau17[[#This Row],[2015-T1-MACROTOTALE]],"")</f>
        <v>0.44475138121546959</v>
      </c>
      <c r="NQ57" s="26">
        <f>IFERROR(Tableau17[[#This Row],[2015-T1-MACROCENTRE]]/Tableau17[[#This Row],[2015-T1-MACROTOTALE]],"")</f>
        <v>8.8397790055248615E-2</v>
      </c>
      <c r="NR57" s="26">
        <f>IFERROR(Tableau17[[#This Row],[2015-T1-MACROGAUCHE]]/Tableau17[[#This Row],[2015-T1-MACROTOTALE]],"")</f>
        <v>0.212707182320442</v>
      </c>
      <c r="NS57" s="26">
        <f>IFERROR(Tableau17[[#This Row],[2015-T1-MACROAUTRE]]/Tableau17[[#This Row],[2015-T1-MACROTOTALE]],"")</f>
        <v>0</v>
      </c>
      <c r="NT57" s="26">
        <f>IFERROR(Tableau17[[#This Row],[2015-T2-MACROEXTRDROITE]]/Tableau17[[#This Row],[2015-T2-MACROTOTALE]],"")</f>
        <v>0.29487179487179488</v>
      </c>
      <c r="NU57" s="26">
        <f>IFERROR(Tableau17[[#This Row],[2015-T2-MACRODROITE]]/Tableau17[[#This Row],[2015-T2-MACROTOTALE]],"")</f>
        <v>0.70512820512820518</v>
      </c>
      <c r="NV57" s="26">
        <f>IFERROR(Tableau17[[#This Row],[2015-T2-MACROCENTRE]]/Tableau17[[#This Row],[2015-T2-MACROTOTALE]],"")</f>
        <v>0</v>
      </c>
      <c r="NW57" s="26">
        <f>IFERROR(Tableau17[[#This Row],[2015-T2-MACROGAUCHE]]/Tableau17[[#This Row],[2015-T2-MACROTOTALE]],"")</f>
        <v>0</v>
      </c>
      <c r="NX57" s="26">
        <f>IFERROR(Tableau17[[#This Row],[2015-T2-MACROAUTRE]]/Tableau17[[#This Row],[2015-T2-MACROTOTALE]],"")</f>
        <v>0</v>
      </c>
      <c r="NY57" s="26">
        <f>IFERROR(Tableau17[[#This Row],[2017-T1-MACROEXTRDROITE]]/Tableau17[[#This Row],[2017-T1-MACROTOTALE]],"")</f>
        <v>0.18106312292358803</v>
      </c>
      <c r="NZ57" s="26">
        <f>IFERROR(Tableau17[[#This Row],[2017-T1-MACRODROITE]]/Tableau17[[#This Row],[2017-T1-MACROTOTALE]],"")</f>
        <v>0.37707641196013292</v>
      </c>
      <c r="OA57" s="26">
        <f>IFERROR(Tableau17[[#This Row],[2017-T1-MACROCENTRE]]/Tableau17[[#This Row],[2017-T1-MACROTOTALE]],"")</f>
        <v>0.22757475083056478</v>
      </c>
      <c r="OB57" s="26">
        <f>IFERROR(Tableau17[[#This Row],[2017-T1-MACROGAUCHE]]/Tableau17[[#This Row],[2017-T1-MACROTOTALE]],"")</f>
        <v>0.20598006644518271</v>
      </c>
      <c r="OC57" s="26">
        <f>IFERROR(Tableau17[[#This Row],[2017-T1-MACROAUTRE]]/Tableau17[[#This Row],[2017-T1-MACROTOTALE]],"")</f>
        <v>8.3056478405315621E-3</v>
      </c>
      <c r="OD57" s="26">
        <f>IFERROR(Tableau17[[#This Row],[2017-T2-MACROEXTRDROITE]]/Tableau17[[#This Row],[2017-T2-MACROTOTALE]],"")</f>
        <v>0.31732776617954073</v>
      </c>
      <c r="OE57" s="26">
        <f>IFERROR(Tableau17[[#This Row],[2017-T2-MACRODROITE]]/Tableau17[[#This Row],[2017-T2-MACROTOTALE]],"")</f>
        <v>0</v>
      </c>
      <c r="OF57" s="26">
        <f>IFERROR(Tableau17[[#This Row],[2017-T2-MACROCENTRE]]/Tableau17[[#This Row],[2017-T2-MACROTOTALE]],"")</f>
        <v>0.68267223382045927</v>
      </c>
      <c r="OG57" s="26">
        <f>IFERROR(Tableau17[[#This Row],[2017-T2-MACROGAUCHE]]/Tableau17[[#This Row],[2017-T2-MACROTOTALE]],"")</f>
        <v>0</v>
      </c>
      <c r="OH57" s="26">
        <f>IFERROR(Tableau17[[#This Row],[2017-T2-MACROAUTRE]]/Tableau17[[#This Row],[2017-T2-MACROTOTALE]],"")</f>
        <v>0</v>
      </c>
      <c r="OI57" s="26">
        <f>IFERROR(Tableau17[[#This Row],[2019-T1-MACROEXTRDROITE]]/Tableau17[[#This Row],[2019-T1-MACROTOTALE]],"")</f>
        <v>0.25196850393700787</v>
      </c>
      <c r="OJ57" s="26">
        <f>IFERROR(Tableau17[[#This Row],[2019-T1-MACRODROITE]]/Tableau17[[#This Row],[2019-T1-MACROTOTALE]],"")</f>
        <v>0.12598425196850394</v>
      </c>
      <c r="OK57" s="26">
        <f>IFERROR(Tableau17[[#This Row],[2019-T1-MACROCENTRE]]/Tableau17[[#This Row],[2019-T1-MACROTOTALE]],"")</f>
        <v>0.30708661417322836</v>
      </c>
      <c r="OL57" s="26">
        <f>IFERROR(Tableau17[[#This Row],[2019-T1-MACROGAUCHE]]/Tableau17[[#This Row],[2019-T1-MACROTOTALE]],"")</f>
        <v>0.28083989501312334</v>
      </c>
      <c r="OM57" s="26">
        <f>IFERROR(Tableau17[[#This Row],[2019-T1-MACROAUTRE]]/Tableau17[[#This Row],[2019-T1-MACROTOTALE]],"")</f>
        <v>3.4120734908136482E-2</v>
      </c>
      <c r="ON57" s="26">
        <f>IFERROR(Tableau17[[#This Row],[2020-T1-MACROEXTRDROITE]]/Tableau17[[#This Row],[2020-T1-MACROTOTALE]],"")</f>
        <v>0.17322834645669291</v>
      </c>
      <c r="OO57" s="26">
        <f>IFERROR(Tableau17[[#This Row],[2020-T1-MACRODROITE]]/Tableau17[[#This Row],[2020-T1-MACROTOTALE]],"")</f>
        <v>0.42913385826771655</v>
      </c>
      <c r="OP57" s="26">
        <f>IFERROR(Tableau17[[#This Row],[2020-T1-MACROCENTRE]]/Tableau17[[#This Row],[2020-T1-MACROTOTALE]],"")</f>
        <v>7.4803149606299218E-2</v>
      </c>
      <c r="OQ57" s="26">
        <f>IFERROR(Tableau17[[#This Row],[2020-T1-MACROGAUCHE]]/Tableau17[[#This Row],[2020-T1-MACROTOTALE]],"")</f>
        <v>0.32283464566929132</v>
      </c>
      <c r="OR57" s="26">
        <f>IFERROR(Tableau17[[#This Row],[2020-T1-MACROAUTRE]]/Tableau17[[#This Row],[2020-T1-MACROTOTALE]],"")</f>
        <v>0</v>
      </c>
      <c r="OS57" s="26">
        <f>IFERROR(Tableau17[[#This Row],[2017 (L)-T1-MACROEXTRDROITE]]/Tableau17[[#This Row],[2017 (L)-T1-MACROTOTALE]],"")</f>
        <v>0.13178294573643412</v>
      </c>
      <c r="OT57" s="26">
        <f>IFERROR(Tableau17[[#This Row],[2017 (L)-T1-MACRODROITE]]/Tableau17[[#This Row],[2017 (L)-T1-MACROTOTALE]],"")</f>
        <v>0.24806201550387597</v>
      </c>
      <c r="OU57" s="26">
        <f>IFERROR(Tableau17[[#This Row],[2017 (L)-T1-MACROCENTRE]]/Tableau17[[#This Row],[2017 (L)-T1-MACROTOTALE]],"")</f>
        <v>0.38242894056847543</v>
      </c>
      <c r="OV57" s="26">
        <f>IFERROR(Tableau17[[#This Row],[2017 (L)-T1-MACROGAUCHE]]/Tableau17[[#This Row],[2017 (L)-T1-MACROTOTALE]],"")</f>
        <v>0.22997416020671835</v>
      </c>
      <c r="OW57" s="26">
        <f>IFERROR(Tableau17[[#This Row],[2017 (L)-T1-MACROAUTRE]]/Tableau17[[#This Row],[2017 (L)-T1-MACROTOTALE]],"")</f>
        <v>7.7519379844961239E-3</v>
      </c>
      <c r="OX57" s="26">
        <f>IFERROR(Tableau17[[#This Row],[2017 (L)-T2-MACROEXTRDROITE]]/Tableau17[[#This Row],[2017 (L)-T2-MACROTOTALE]],"")</f>
        <v>0</v>
      </c>
      <c r="OY57" s="26">
        <f>IFERROR(Tableau17[[#This Row],[2017 (L)-T2-MACRODROITE]]/Tableau17[[#This Row],[2017 (L)-T2-MACROTOTALE]],"")</f>
        <v>0.45583038869257952</v>
      </c>
      <c r="OZ57" s="26">
        <f>IFERROR(Tableau17[[#This Row],[2017 (L)-T2-MACROCENTRE]]/Tableau17[[#This Row],[2017 (L)-T2-MACROTOTALE]],"")</f>
        <v>0.54416961130742048</v>
      </c>
      <c r="PA57" s="26">
        <f>IFERROR(Tableau17[[#This Row],[2017 (L)-T2-MACROGAUCHE]]/Tableau17[[#This Row],[2017 (L)-T2-MACROTOTALE]],"")</f>
        <v>0</v>
      </c>
      <c r="PB57" s="26">
        <f>IFERROR(Tableau17[[#This Row],[2017 (L)-T2-MACROAUTRE]]/Tableau17[[#This Row],[2017 (L)-T2-MACROTOTALE]],"")</f>
        <v>0</v>
      </c>
      <c r="PC57" s="26">
        <f>IFERROR(Tableau17[[#This Row],[2008_T1_PROCUS]]/Tableau17[[#This Row],[2008_T1_INSCRITS]],0)</f>
        <v>1.6931216931216932E-2</v>
      </c>
      <c r="PD57" s="26">
        <f>IFERROR(Tableau17[[#This Row],[2008_T2_PROCUS]]/Tableau17[[#This Row],[2008_T2_INSCRITS]],0)</f>
        <v>0</v>
      </c>
      <c r="PE57" s="26">
        <f>Tableau17[[#This Row],[2014_T1_PROCUS]]/Tableau17[[#This Row],[2014_T1_INSCRITS]]</f>
        <v>1.9845644983461964E-2</v>
      </c>
      <c r="PF57" s="26">
        <f>IFERROR(Tableau17[[#This Row],[2014_T2_PROCUS]]/Tableau17[[#This Row],[2014_T2_INSCRITS]],0)</f>
        <v>0</v>
      </c>
    </row>
    <row r="58" spans="1:422" hidden="1" x14ac:dyDescent="0.2">
      <c r="A58" s="1">
        <v>4</v>
      </c>
      <c r="B58" s="1" t="s">
        <v>353</v>
      </c>
      <c r="C58" s="1" t="s">
        <v>361</v>
      </c>
      <c r="D58" s="1" t="s">
        <v>361</v>
      </c>
      <c r="E58" s="1">
        <v>836</v>
      </c>
      <c r="F58" s="1">
        <v>5.3813709999999997</v>
      </c>
      <c r="G58" s="1">
        <v>43.276153000000001</v>
      </c>
      <c r="H58" s="3">
        <v>667</v>
      </c>
      <c r="I58" s="3">
        <v>165</v>
      </c>
      <c r="L58" s="1">
        <v>27</v>
      </c>
      <c r="M58" s="1">
        <v>3</v>
      </c>
      <c r="P58" s="1">
        <v>98</v>
      </c>
      <c r="Q58" s="1">
        <v>39</v>
      </c>
      <c r="R58" s="1">
        <v>21</v>
      </c>
      <c r="S58" s="1">
        <v>25</v>
      </c>
      <c r="T58" s="1">
        <v>25</v>
      </c>
      <c r="U58" s="1">
        <v>238</v>
      </c>
      <c r="V58" s="1">
        <v>658</v>
      </c>
      <c r="W58" s="1">
        <v>400</v>
      </c>
      <c r="X58" s="1">
        <v>13</v>
      </c>
      <c r="Y58" s="2">
        <v>0.60790274</v>
      </c>
      <c r="AB58" s="1">
        <v>0</v>
      </c>
      <c r="AD58" s="1">
        <v>667</v>
      </c>
      <c r="AE58" s="1">
        <v>240</v>
      </c>
      <c r="AF58" s="2">
        <v>0.35982008999999998</v>
      </c>
      <c r="AG58" s="1">
        <f t="shared" si="0"/>
        <v>165</v>
      </c>
      <c r="AH58" s="1">
        <v>706</v>
      </c>
      <c r="AI58" s="1">
        <v>444</v>
      </c>
      <c r="AJ58" s="1">
        <v>14</v>
      </c>
      <c r="AK58" s="2">
        <v>0.62889518</v>
      </c>
      <c r="AN58" s="1">
        <v>0</v>
      </c>
      <c r="AP58" s="1">
        <v>667</v>
      </c>
      <c r="AQ58" s="1">
        <v>341</v>
      </c>
      <c r="AR58" s="2">
        <v>0.51124438000000005</v>
      </c>
      <c r="AS58" s="1">
        <v>667</v>
      </c>
      <c r="AT58" s="1">
        <v>335</v>
      </c>
      <c r="AU58" s="2">
        <v>0.50224888000000001</v>
      </c>
      <c r="AV58" s="1">
        <v>675</v>
      </c>
      <c r="AW58" s="1">
        <v>360</v>
      </c>
      <c r="AX58" s="2">
        <v>0.53333333000000005</v>
      </c>
      <c r="AY58" s="1">
        <v>675</v>
      </c>
      <c r="AZ58" s="1">
        <v>338</v>
      </c>
      <c r="BA58" s="2">
        <v>0.50074074000000002</v>
      </c>
      <c r="BB58" s="1">
        <v>671</v>
      </c>
      <c r="BC58" s="1">
        <v>576</v>
      </c>
      <c r="BD58" s="2">
        <v>0.85842026999999999</v>
      </c>
      <c r="BE58" s="1">
        <v>671</v>
      </c>
      <c r="BF58" s="1">
        <v>515</v>
      </c>
      <c r="BG58" s="2">
        <v>0.76751117999999996</v>
      </c>
      <c r="BH58" s="1">
        <v>643</v>
      </c>
      <c r="BI58" s="1">
        <v>377</v>
      </c>
      <c r="BJ58" s="2">
        <v>0.58631414999999998</v>
      </c>
      <c r="BK58" s="1">
        <v>42</v>
      </c>
      <c r="BN58" s="1">
        <v>12</v>
      </c>
      <c r="BO58" s="1">
        <v>24</v>
      </c>
      <c r="BP58" s="1">
        <v>273</v>
      </c>
      <c r="BQ58" s="1">
        <v>81</v>
      </c>
      <c r="BR58" s="1">
        <v>432</v>
      </c>
      <c r="BZ58" s="1">
        <v>26</v>
      </c>
      <c r="CB58" s="1">
        <v>9</v>
      </c>
      <c r="CC58" s="1">
        <v>36</v>
      </c>
      <c r="CD58" s="1">
        <v>254</v>
      </c>
      <c r="CE58" s="1">
        <v>70</v>
      </c>
      <c r="CF58" s="1">
        <v>395</v>
      </c>
      <c r="CM58" s="1">
        <v>4</v>
      </c>
      <c r="CN58" s="1">
        <v>17</v>
      </c>
      <c r="CO58" s="1">
        <v>26</v>
      </c>
      <c r="CP58" s="1">
        <v>68</v>
      </c>
      <c r="CQ58" s="1">
        <v>38</v>
      </c>
      <c r="CT58" s="1">
        <v>180</v>
      </c>
      <c r="CW58" s="1">
        <v>333</v>
      </c>
      <c r="CY58" s="1">
        <v>53</v>
      </c>
      <c r="DA58" s="1">
        <v>263</v>
      </c>
      <c r="DC58" s="1">
        <v>316</v>
      </c>
      <c r="DD58" s="1">
        <v>0</v>
      </c>
      <c r="DE58" s="1">
        <v>2</v>
      </c>
      <c r="DF58" s="1">
        <v>3</v>
      </c>
      <c r="DI58" s="1">
        <v>14</v>
      </c>
      <c r="DJ58" s="1">
        <v>2</v>
      </c>
      <c r="DK58" s="1">
        <v>1</v>
      </c>
      <c r="DL58" s="1">
        <v>20</v>
      </c>
      <c r="DM58" s="1">
        <v>18</v>
      </c>
      <c r="DN58" s="1">
        <v>128</v>
      </c>
      <c r="DQ58" s="1">
        <v>0</v>
      </c>
      <c r="DR58" s="1">
        <v>153</v>
      </c>
      <c r="DS58" s="1">
        <v>18</v>
      </c>
      <c r="DU58" s="1">
        <v>359</v>
      </c>
      <c r="DX58" s="1">
        <v>165</v>
      </c>
      <c r="DZ58" s="1">
        <v>166</v>
      </c>
      <c r="EA58" s="1">
        <v>331</v>
      </c>
      <c r="EB58" s="1">
        <v>0</v>
      </c>
      <c r="EC58" s="1">
        <v>3</v>
      </c>
      <c r="ED58" s="1">
        <v>1</v>
      </c>
      <c r="EE58" s="1">
        <v>16</v>
      </c>
      <c r="EF58" s="1">
        <v>294</v>
      </c>
      <c r="EG58" s="1">
        <v>14</v>
      </c>
      <c r="EH58" s="1">
        <v>5</v>
      </c>
      <c r="EI58" s="1">
        <v>46</v>
      </c>
      <c r="EJ58" s="1">
        <v>46</v>
      </c>
      <c r="EK58" s="1">
        <v>146</v>
      </c>
      <c r="EL58" s="1">
        <v>2</v>
      </c>
      <c r="EM58" s="1">
        <v>573</v>
      </c>
      <c r="EN58" s="1">
        <v>90</v>
      </c>
      <c r="EO58" s="1">
        <v>383</v>
      </c>
      <c r="EP58" s="1">
        <v>473</v>
      </c>
      <c r="EQ58" s="1">
        <v>0</v>
      </c>
      <c r="ER58" s="1">
        <v>0</v>
      </c>
      <c r="ES58" s="1">
        <v>2</v>
      </c>
      <c r="ET58" s="1">
        <v>12</v>
      </c>
      <c r="EU58" s="1">
        <v>0</v>
      </c>
      <c r="EV58" s="1">
        <v>58</v>
      </c>
      <c r="EW58" s="1">
        <v>69</v>
      </c>
      <c r="EX58" s="1">
        <v>3</v>
      </c>
      <c r="EY58" s="1">
        <v>4</v>
      </c>
      <c r="EZ58" s="1">
        <v>5</v>
      </c>
      <c r="FA58" s="1">
        <v>0</v>
      </c>
      <c r="FB58" s="1">
        <v>0</v>
      </c>
      <c r="FC58" s="1">
        <v>0</v>
      </c>
      <c r="FD58" s="1">
        <v>0</v>
      </c>
      <c r="FE58" s="1">
        <v>0</v>
      </c>
      <c r="FF58" s="1">
        <v>0</v>
      </c>
      <c r="FG58" s="1">
        <v>0</v>
      </c>
      <c r="FH58" s="1">
        <v>4</v>
      </c>
      <c r="FI58" s="1">
        <v>0</v>
      </c>
      <c r="FJ58" s="1">
        <v>10</v>
      </c>
      <c r="FK58" s="1">
        <v>5</v>
      </c>
      <c r="FL58" s="1">
        <v>0</v>
      </c>
      <c r="FM58" s="1">
        <v>41</v>
      </c>
      <c r="FN58" s="1">
        <v>9</v>
      </c>
      <c r="FO58" s="1">
        <v>2</v>
      </c>
      <c r="FP58" s="1">
        <v>139</v>
      </c>
      <c r="FQ58" s="1">
        <v>0</v>
      </c>
      <c r="FR58" s="1">
        <f>SUM(Tableau17[[#This Row],[2019-T1-ALEXANDRE Audric]:[2019-T1-MARIE Florie]])</f>
        <v>363</v>
      </c>
      <c r="FS58" s="1">
        <v>24</v>
      </c>
      <c r="FT58" s="1">
        <v>315</v>
      </c>
      <c r="FU58" s="1">
        <v>0</v>
      </c>
      <c r="FV58" s="1">
        <v>93</v>
      </c>
      <c r="FW58" s="1">
        <v>0</v>
      </c>
      <c r="FX58" s="1">
        <v>432</v>
      </c>
      <c r="GD58" s="1">
        <v>0</v>
      </c>
      <c r="GE58" s="1">
        <v>36</v>
      </c>
      <c r="GF58" s="1">
        <v>254</v>
      </c>
      <c r="GG58" s="1">
        <v>0</v>
      </c>
      <c r="GH58" s="1">
        <v>105</v>
      </c>
      <c r="GI58" s="1">
        <v>0</v>
      </c>
      <c r="GJ58" s="1">
        <v>395</v>
      </c>
      <c r="GP58" s="1">
        <v>0</v>
      </c>
      <c r="GQ58" s="1">
        <v>68</v>
      </c>
      <c r="GR58" s="1">
        <v>184</v>
      </c>
      <c r="GS58" s="1">
        <v>38</v>
      </c>
      <c r="GT58" s="1">
        <v>43</v>
      </c>
      <c r="GU58" s="1">
        <v>0</v>
      </c>
      <c r="GV58" s="1">
        <v>333</v>
      </c>
      <c r="GW58" s="1">
        <v>53</v>
      </c>
      <c r="GX58" s="1">
        <v>263</v>
      </c>
      <c r="GY58" s="1">
        <v>0</v>
      </c>
      <c r="GZ58" s="1">
        <v>0</v>
      </c>
      <c r="HA58" s="1">
        <v>0</v>
      </c>
      <c r="HB58" s="1">
        <v>316</v>
      </c>
      <c r="HC58" s="1">
        <v>66</v>
      </c>
      <c r="HD58" s="1">
        <v>294</v>
      </c>
      <c r="HE58" s="1">
        <v>146</v>
      </c>
      <c r="HF58" s="1">
        <v>62</v>
      </c>
      <c r="HG58" s="1">
        <v>5</v>
      </c>
      <c r="HH58" s="1">
        <v>573</v>
      </c>
      <c r="HI58" s="1">
        <v>90</v>
      </c>
      <c r="HJ58" s="1">
        <v>0</v>
      </c>
      <c r="HK58" s="1">
        <v>383</v>
      </c>
      <c r="HL58" s="1">
        <v>0</v>
      </c>
      <c r="HM58" s="1">
        <v>0</v>
      </c>
      <c r="HN58" s="1">
        <v>473</v>
      </c>
      <c r="HO58" s="1">
        <v>66</v>
      </c>
      <c r="HP58" s="1">
        <v>78</v>
      </c>
      <c r="HQ58" s="1">
        <v>139</v>
      </c>
      <c r="HR58" s="1">
        <v>73</v>
      </c>
      <c r="HS58" s="1">
        <v>15</v>
      </c>
      <c r="HT58" s="1">
        <v>371</v>
      </c>
      <c r="HU58" s="1">
        <v>21</v>
      </c>
      <c r="HV58" s="1">
        <v>125</v>
      </c>
      <c r="HW58" s="1">
        <v>39</v>
      </c>
      <c r="HX58" s="1">
        <v>53</v>
      </c>
      <c r="HY58" s="1">
        <v>0</v>
      </c>
      <c r="HZ58" s="1">
        <v>238</v>
      </c>
      <c r="IA58" s="1">
        <v>23</v>
      </c>
      <c r="IB58" s="1">
        <v>128</v>
      </c>
      <c r="IC58" s="1">
        <v>153</v>
      </c>
      <c r="ID58" s="1">
        <v>53</v>
      </c>
      <c r="IE58" s="1">
        <v>2</v>
      </c>
      <c r="IF58" s="1">
        <v>359</v>
      </c>
      <c r="IG58" s="1">
        <v>0</v>
      </c>
      <c r="IH58" s="1">
        <v>165</v>
      </c>
      <c r="II58" s="1">
        <v>166</v>
      </c>
      <c r="IJ58" s="1">
        <v>0</v>
      </c>
      <c r="IK58" s="1">
        <v>0</v>
      </c>
      <c r="IL58" s="1">
        <v>331</v>
      </c>
      <c r="IM58" s="26">
        <f>IFERROR(Tableau17[[#This Row],[LDIV]]/Tableau17[[#This Row],[Total général]],"")</f>
        <v>0</v>
      </c>
      <c r="IN58" s="26">
        <f>IFERROR(Tableau17[[#This Row],[LDVC]]/Tableau17[[#This Row],[Total général]],"")</f>
        <v>0</v>
      </c>
      <c r="IO58" s="26">
        <f>IFERROR(Tableau17[[#This Row],[LDVD]]/Tableau17[[#This Row],[Total général]],"")</f>
        <v>0.1134453781512605</v>
      </c>
      <c r="IP58" s="26">
        <f>IFERROR(Tableau17[[#This Row],[LDVG]]/Tableau17[[#This Row],[Total général]],"")</f>
        <v>1.2605042016806723E-2</v>
      </c>
      <c r="IQ58" s="26">
        <f>IFERROR(Tableau17[[#This Row],[LEXD]]/Tableau17[[#This Row],[Total général]],"")</f>
        <v>0</v>
      </c>
      <c r="IR58" s="26">
        <f>IFERROR(Tableau17[[#This Row],[LEXG]]/Tableau17[[#This Row],[Total général]],"")</f>
        <v>0</v>
      </c>
      <c r="IS58" s="26">
        <f>IFERROR(Tableau17[[#This Row],[LLR]]/Tableau17[[#This Row],[Total général]],"")</f>
        <v>0.41176470588235292</v>
      </c>
      <c r="IT58" s="26">
        <f>IFERROR(Tableau17[[#This Row],[LREM]]/Tableau17[[#This Row],[Total général]],"")</f>
        <v>0.1638655462184874</v>
      </c>
      <c r="IU58" s="26">
        <f>IFERROR(Tableau17[[#This Row],[LRN]]/Tableau17[[#This Row],[Total général]],"")</f>
        <v>8.8235294117647065E-2</v>
      </c>
      <c r="IV58" s="26">
        <f>IFERROR(Tableau17[[#This Row],[LUG]]/Tableau17[[#This Row],[Total général]],"")</f>
        <v>0.10504201680672269</v>
      </c>
      <c r="IW58" s="26">
        <f>IFERROR(Tableau17[[#This Row],[LVEC]]/Tableau17[[#This Row],[Total général]],"")</f>
        <v>0.10504201680672269</v>
      </c>
      <c r="IX58" s="26">
        <f>IFERROR(Tableau17[[#This Row],[2008-T1-LCMD]]/Tableau17[[#This Row],[2008-T1-TOTAL]],"")</f>
        <v>9.7222222222222224E-2</v>
      </c>
      <c r="IY58" s="26">
        <f>IFERROR(Tableau17[[#This Row],[2008-T1-LDVD]]/Tableau17[[#This Row],[2008-T1-TOTAL]],"")</f>
        <v>0</v>
      </c>
      <c r="IZ58" s="26">
        <f>IFERROR(Tableau17[[#This Row],[2008-T1-LEXD]]/Tableau17[[#This Row],[2008-T1-TOTAL]],"")</f>
        <v>0</v>
      </c>
      <c r="JA58" s="26">
        <f>IFERROR(Tableau17[[#This Row],[2008-T1-LEXG]]/Tableau17[[#This Row],[2008-T1-TOTAL]],"")</f>
        <v>2.7777777777777776E-2</v>
      </c>
      <c r="JB58" s="26">
        <f>IFERROR(Tableau17[[#This Row],[2008-T1-LFN]]/Tableau17[[#This Row],[2008-T1-TOTAL]],"")</f>
        <v>5.5555555555555552E-2</v>
      </c>
      <c r="JC58" s="26">
        <f>IFERROR(Tableau17[[#This Row],[2008-T1-LMAJ]]/Tableau17[[#This Row],[2008-T1-TOTAL]],"")</f>
        <v>0.63194444444444442</v>
      </c>
      <c r="JD58" s="26">
        <f>IFERROR(Tableau17[[#This Row],[2008-T1-LUG]]/Tableau17[[#This Row],[2008-T1-TOTAL]],"")</f>
        <v>0.1875</v>
      </c>
      <c r="JE58" s="26" t="str">
        <f>IFERROR(Tableau17[[#This Row],[2008-T2-LFN]]/Tableau17[[#This Row],[2008-T2-TOTAL]],"")</f>
        <v/>
      </c>
      <c r="JF58" s="26" t="str">
        <f>IFERROR(Tableau17[[#This Row],[2008-T2-LGC]]/Tableau17[[#This Row],[2008-T2-TOTAL]],"")</f>
        <v/>
      </c>
      <c r="JG58" s="26" t="str">
        <f>IFERROR(Tableau17[[#This Row],[2008-T2-LMAJ]]/Tableau17[[#This Row],[2008-T2-TOTAL]],"")</f>
        <v/>
      </c>
      <c r="JH58" s="26" t="str">
        <f>IFERROR(Tableau17[[#This Row],[2008-T2-LUG]]/Tableau17[[#This Row],[2008-T2-TOTAL]],"")</f>
        <v/>
      </c>
      <c r="JI58" s="26">
        <f>IFERROR(Tableau17[[#This Row],[2014-T1-LDIV]]/Tableau17[[#This Row],[2014-T1-TOTAL]],"")</f>
        <v>0</v>
      </c>
      <c r="JJ58" s="26">
        <f>IFERROR(Tableau17[[#This Row],[2014-T1-LDVD]]/Tableau17[[#This Row],[2014-T1-TOTAL]],"")</f>
        <v>0</v>
      </c>
      <c r="JK58" s="26">
        <f>IFERROR(Tableau17[[#This Row],[2014-T1-LDVG]]/Tableau17[[#This Row],[2014-T1-TOTAL]],"")</f>
        <v>6.5822784810126586E-2</v>
      </c>
      <c r="JL58" s="26">
        <f>IFERROR(Tableau17[[#This Row],[2014-T1-LEXG]]/Tableau17[[#This Row],[2014-T1-TOTAL]],"")</f>
        <v>0</v>
      </c>
      <c r="JM58" s="26">
        <f>IFERROR(Tableau17[[#This Row],[2014-T1-LFG]]/Tableau17[[#This Row],[2014-T1-TOTAL]],"")</f>
        <v>2.2784810126582278E-2</v>
      </c>
      <c r="JN58" s="26">
        <f>IFERROR(Tableau17[[#This Row],[2014-T1-LFN]]/Tableau17[[#This Row],[2014-T1-TOTAL]],"")</f>
        <v>9.1139240506329114E-2</v>
      </c>
      <c r="JO58" s="26">
        <f>IFERROR(Tableau17[[#This Row],[2014-T1-LUD]]/Tableau17[[#This Row],[2014-T1-TOTAL]],"")</f>
        <v>0.64303797468354429</v>
      </c>
      <c r="JP58" s="26">
        <f>IFERROR(Tableau17[[#This Row],[2014-T1-LUG]]/Tableau17[[#This Row],[2014-T1-TOTAL]],"")</f>
        <v>0.17721518987341772</v>
      </c>
      <c r="JQ58" s="26" t="str">
        <f>IFERROR(Tableau17[[#This Row],[2014-T2-LFN]]/Tableau17[[#This Row],[2014-T2-TOTAL]],"")</f>
        <v/>
      </c>
      <c r="JR58" s="26" t="str">
        <f>IFERROR(Tableau17[[#This Row],[2014-T2-LUD]]/Tableau17[[#This Row],[2014-T2-TOTAL]],"")</f>
        <v/>
      </c>
      <c r="JS58" s="26" t="str">
        <f>IFERROR(Tableau17[[#This Row],[2014-T2-LUG]]/Tableau17[[#This Row],[2014-T2-TOTAL]],"")</f>
        <v/>
      </c>
      <c r="JT58" s="26">
        <f>IFERROR(Tableau17[[#This Row],[2015-T1-BC-DIV]]/Tableau17[[#This Row],[2015-T1-TOTAL]],"")</f>
        <v>0</v>
      </c>
      <c r="JU58" s="26">
        <f>IFERROR(Tableau17[[#This Row],[2015-T1-BC-DLF]]/Tableau17[[#This Row],[2015-T1-TOTAL]],"")</f>
        <v>0</v>
      </c>
      <c r="JV58" s="26">
        <f>IFERROR(Tableau17[[#This Row],[2015-T1-BC-DVD]]/Tableau17[[#This Row],[2015-T1-TOTAL]],"")</f>
        <v>1.2012012012012012E-2</v>
      </c>
      <c r="JW58" s="26">
        <f>IFERROR(Tableau17[[#This Row],[2015-T1-BC-DVG]]/Tableau17[[#This Row],[2015-T1-TOTAL]],"")</f>
        <v>5.1051051051051052E-2</v>
      </c>
      <c r="JX58" s="26">
        <f>IFERROR(Tableau17[[#This Row],[2015-T1-BC-FG]]/Tableau17[[#This Row],[2015-T1-TOTAL]],"")</f>
        <v>7.8078078078078081E-2</v>
      </c>
      <c r="JY58" s="26">
        <f>IFERROR(Tableau17[[#This Row],[2015-T1-BC-FN]]/Tableau17[[#This Row],[2015-T1-TOTAL]],"")</f>
        <v>0.20420420420420421</v>
      </c>
      <c r="JZ58" s="26">
        <f>IFERROR(Tableau17[[#This Row],[2015-T1-BC-MDM]]/Tableau17[[#This Row],[2015-T1-TOTAL]],"")</f>
        <v>0.11411411411411411</v>
      </c>
      <c r="KA58" s="26">
        <f>IFERROR(Tableau17[[#This Row],[2015-T1-BC-RDG]]/Tableau17[[#This Row],[2015-T1-TOTAL]],"")</f>
        <v>0</v>
      </c>
      <c r="KB58" s="26">
        <f>IFERROR(Tableau17[[#This Row],[2015-T1-BC-SOC]]/Tableau17[[#This Row],[2015-T1-TOTAL]],"")</f>
        <v>0</v>
      </c>
      <c r="KC58" s="26">
        <f>IFERROR(Tableau17[[#This Row],[2015-T1-BC-UD]]/Tableau17[[#This Row],[2015-T1-TOTAL]],"")</f>
        <v>0.54054054054054057</v>
      </c>
      <c r="KD58" s="26">
        <f>IFERROR(Tableau17[[#This Row],[2015-T1-BC-UG]]/Tableau17[[#This Row],[2015-T1-TOTAL]],"")</f>
        <v>0</v>
      </c>
      <c r="KE58" s="26">
        <f>IFERROR(Tableau17[[#This Row],[2015-T1-BC-VEC]]/Tableau17[[#This Row],[2015-T1-TOTAL]],"")</f>
        <v>0</v>
      </c>
      <c r="KF58" s="26">
        <f>IFERROR(Tableau17[[#This Row],[2015-T2-BC-DVG]]/Tableau17[[#This Row],[2015-T2-TOTAL]],"")</f>
        <v>0</v>
      </c>
      <c r="KG58" s="26">
        <f>IFERROR(Tableau17[[#This Row],[2015-T2-BC-FN]]/Tableau17[[#This Row],[2015-T2-TOTAL]],"")</f>
        <v>0.16772151898734178</v>
      </c>
      <c r="KH58" s="26">
        <f>IFERROR(Tableau17[[#This Row],[2015-T2-BC-SOC]]/Tableau17[[#This Row],[2015-T2-TOTAL]],"")</f>
        <v>0</v>
      </c>
      <c r="KI58" s="26">
        <f>IFERROR(Tableau17[[#This Row],[2015-T2-BC-UD]]/Tableau17[[#This Row],[2015-T2-TOTAL]],"")</f>
        <v>0.83227848101265822</v>
      </c>
      <c r="KJ58" s="26">
        <f>IFERROR(Tableau17[[#This Row],[2015-T2-BC-UG]]/Tableau17[[#This Row],[2015-T2-TOTAL]],"")</f>
        <v>0</v>
      </c>
      <c r="KK58" s="26">
        <f>IFERROR(Tableau17[[#This Row],[2017 (L)-T1-COM]]/Tableau17[[#This Row],[2017 (L)-T1-TOTAL]],"")</f>
        <v>0</v>
      </c>
      <c r="KL58" s="26">
        <f>IFERROR(Tableau17[[#This Row],[2017 (L)-T1-DIV]]/Tableau17[[#This Row],[2017 (L)-T1-TOTAL]],"")</f>
        <v>5.5710306406685237E-3</v>
      </c>
      <c r="KM58" s="26">
        <f>IFERROR(Tableau17[[#This Row],[2017 (L)-T1-DLF]]/Tableau17[[#This Row],[2017 (L)-T1-TOTAL]],"")</f>
        <v>8.356545961002786E-3</v>
      </c>
      <c r="KN58" s="26">
        <f>IFERROR(Tableau17[[#This Row],[2017 (L)-T1-DVD]]/Tableau17[[#This Row],[2017 (L)-T1-TOTAL]],"")</f>
        <v>0</v>
      </c>
      <c r="KO58" s="26">
        <f>IFERROR(Tableau17[[#This Row],[2017 (L)-T1-DVG]]/Tableau17[[#This Row],[2017 (L)-T1-TOTAL]],"")</f>
        <v>0</v>
      </c>
      <c r="KP58" s="26">
        <f>IFERROR(Tableau17[[#This Row],[2017 (L)-T1-ECO]]/Tableau17[[#This Row],[2017 (L)-T1-TOTAL]],"")</f>
        <v>3.8997214484679667E-2</v>
      </c>
      <c r="KQ58" s="26">
        <f>IFERROR(Tableau17[[#This Row],[2017 (L)-T1-EXD]]/Tableau17[[#This Row],[2017 (L)-T1-TOTAL]],"")</f>
        <v>5.5710306406685237E-3</v>
      </c>
      <c r="KR58" s="26">
        <f>IFERROR(Tableau17[[#This Row],[2017 (L)-T1-EXG]]/Tableau17[[#This Row],[2017 (L)-T1-TOTAL]],"")</f>
        <v>2.7855153203342618E-3</v>
      </c>
      <c r="KS58" s="26">
        <f>IFERROR(Tableau17[[#This Row],[2017 (L)-T1-FI]]/Tableau17[[#This Row],[2017 (L)-T1-TOTAL]],"")</f>
        <v>5.5710306406685235E-2</v>
      </c>
      <c r="KT58" s="26">
        <f>IFERROR(Tableau17[[#This Row],[2017 (L)-T1-FN]]/Tableau17[[#This Row],[2017 (L)-T1-TOTAL]],"")</f>
        <v>5.0139275766016712E-2</v>
      </c>
      <c r="KU58" s="26">
        <f>IFERROR(Tableau17[[#This Row],[2017 (L)-T1-LR]]/Tableau17[[#This Row],[2017 (L)-T1-TOTAL]],"")</f>
        <v>0.35654596100278552</v>
      </c>
      <c r="KV58" s="26">
        <f>IFERROR(Tableau17[[#This Row],[2017 (L)-T1-MDM]]/Tableau17[[#This Row],[2017 (L)-T1-TOTAL]],"")</f>
        <v>0</v>
      </c>
      <c r="KW58" s="26">
        <f>IFERROR(Tableau17[[#This Row],[2017 (L)-T1-RDG]]/Tableau17[[#This Row],[2017 (L)-T1-TOTAL]],"")</f>
        <v>0</v>
      </c>
      <c r="KX58" s="26">
        <f>IFERROR(Tableau17[[#This Row],[2017 (L)-T1-REG]]/Tableau17[[#This Row],[2017 (L)-T1-TOTAL]],"")</f>
        <v>0</v>
      </c>
      <c r="KY58" s="26">
        <f>IFERROR(Tableau17[[#This Row],[2017 (L)-T1-REM]]/Tableau17[[#This Row],[2017 (L)-T1-TOTAL]],"")</f>
        <v>0.42618384401114207</v>
      </c>
      <c r="KZ58" s="26">
        <f>IFERROR(Tableau17[[#This Row],[2017 (L)-T1-SOC]]/Tableau17[[#This Row],[2017 (L)-T1-TOTAL]],"")</f>
        <v>5.0139275766016712E-2</v>
      </c>
      <c r="LA58" s="26">
        <f>IFERROR(Tableau17[[#This Row],[2017 (L)-T1-UDI]]/Tableau17[[#This Row],[2017 (L)-T1-TOTAL]],"")</f>
        <v>0</v>
      </c>
      <c r="LB58" s="26">
        <f>IFERROR(Tableau17[[#This Row],[2017 (L)-T2-FI]]/Tableau17[[#This Row],[2017 (L)-T2-TOTAL]],"")</f>
        <v>0</v>
      </c>
      <c r="LC58" s="26">
        <f>IFERROR(Tableau17[[#This Row],[2017 (L)-T2-FN]]/Tableau17[[#This Row],[2017 (L)-T2-TOTAL]],"")</f>
        <v>0</v>
      </c>
      <c r="LD58" s="26">
        <f>IFERROR(Tableau17[[#This Row],[2017 (L)-T2-LR]]/Tableau17[[#This Row],[2017 (L)-T2-TOTAL]],"")</f>
        <v>0.49848942598187312</v>
      </c>
      <c r="LE58" s="26">
        <f>IFERROR(Tableau17[[#This Row],[2017 (L)-T2-MDM]]/Tableau17[[#This Row],[2017 (L)-T2-TOTAL]],"")</f>
        <v>0</v>
      </c>
      <c r="LF58" s="26">
        <f>IFERROR(Tableau17[[#This Row],[2017 (L)-T2-REM]]/Tableau17[[#This Row],[2017 (L)-T2-TOTAL]],"")</f>
        <v>0.50151057401812693</v>
      </c>
      <c r="LG58" s="26">
        <f>IFERROR(Tableau17[[#This Row],[2017-T1-ARTHAUD Nathalie]]/Tableau17[[#This Row],[2017-T1-TOTAL]],"")</f>
        <v>0</v>
      </c>
      <c r="LH58" s="26">
        <f>IFERROR(Tableau17[[#This Row],[2017-T1-ASSELINEAU Fran]]/Tableau17[[#This Row],[2017-T1-TOTAL]],"")</f>
        <v>5.235602094240838E-3</v>
      </c>
      <c r="LI58" s="26">
        <f>IFERROR(Tableau17[[#This Row],[2017-T1-CHEMINADE Jacques]]/Tableau17[[#This Row],[2017-T1-TOTAL]],"")</f>
        <v>1.7452006980802793E-3</v>
      </c>
      <c r="LJ58" s="26">
        <f>IFERROR(Tableau17[[#This Row],[2017-T1-DUPONT-AIGNAN Nicolas]]/Tableau17[[#This Row],[2017-T1-TOTAL]],"")</f>
        <v>2.7923211169284468E-2</v>
      </c>
      <c r="LK58" s="26">
        <f>IFERROR(Tableau17[[#This Row],[2017-T1-FILLON Fran]]/Tableau17[[#This Row],[2017-T1-TOTAL]],"")</f>
        <v>0.51308900523560208</v>
      </c>
      <c r="LL58" s="26">
        <f>IFERROR(Tableau17[[#This Row],[2017-T1-HAMON Beno]]/Tableau17[[#This Row],[2017-T1-TOTAL]],"")</f>
        <v>2.4432809773123908E-2</v>
      </c>
      <c r="LM58" s="26">
        <f>IFERROR(Tableau17[[#This Row],[2017-T1-LASSALLE Jean]]/Tableau17[[#This Row],[2017-T1-TOTAL]],"")</f>
        <v>8.7260034904013961E-3</v>
      </c>
      <c r="LN58" s="26">
        <f>IFERROR(Tableau17[[#This Row],[2017-T1-LE PEN Marine]]/Tableau17[[#This Row],[2017-T1-TOTAL]],"")</f>
        <v>8.0279232111692841E-2</v>
      </c>
      <c r="LO58" s="26">
        <f>IFERROR(Tableau17[[#This Row],[2017-T1-M Jean-Luc]]/Tableau17[[#This Row],[2017-T1-TOTAL]],"")</f>
        <v>8.0279232111692841E-2</v>
      </c>
      <c r="LP58" s="26">
        <f>IFERROR(Tableau17[[#This Row],[2017-T1-MACRON Emmanuel]]/Tableau17[[#This Row],[2017-T1-TOTAL]],"")</f>
        <v>0.25479930191972078</v>
      </c>
      <c r="LQ58" s="26">
        <f>IFERROR(Tableau17[[#This Row],[2017-T1-POUTOU Philippe]]/Tableau17[[#This Row],[2017-T1-TOTAL]],"")</f>
        <v>3.4904013961605585E-3</v>
      </c>
      <c r="LR58" s="26">
        <f>IFERROR(Tableau17[[#This Row],[2017-T2-LE PEN Marine]]/Tableau17[[#This Row],[2017-T2-TOTAL]],"")</f>
        <v>0.19027484143763213</v>
      </c>
      <c r="LS58" s="26">
        <f>IFERROR(Tableau17[[#This Row],[2017-T2-MACRON Emmanuel]]/Tableau17[[#This Row],[2017-T2-TOTAL]],"")</f>
        <v>0.80972515856236782</v>
      </c>
      <c r="LT58" s="26">
        <f>IFERROR(Tableau17[[#This Row],[2019-T1-ALEXANDRE Audric]]/Tableau17[[#This Row],[2019-T1-TOTAL]],"")</f>
        <v>0</v>
      </c>
      <c r="LU58" s="26">
        <f>IFERROR(Tableau17[[#This Row],[2019-T1-ARTHAUD Nathalie]]/Tableau17[[#This Row],[2019-T1-TOTAL]],"")</f>
        <v>0</v>
      </c>
      <c r="LV58" s="26">
        <f>IFERROR(Tableau17[[#This Row],[2019-T1-ASSELINEAU François]]/Tableau17[[#This Row],[2019-T1-TOTAL]],"")</f>
        <v>5.5096418732782371E-3</v>
      </c>
      <c r="LW58" s="26">
        <f>IFERROR(Tableau17[[#This Row],[2019-T1-AUBRY Manon]]/Tableau17[[#This Row],[2019-T1-TOTAL]],"")</f>
        <v>3.3057851239669422E-2</v>
      </c>
      <c r="LX58" s="26">
        <f>IFERROR(Tableau17[[#This Row],[2019-T1-AZERGUI Nagib]]/Tableau17[[#This Row],[2019-T1-TOTAL]],"")</f>
        <v>0</v>
      </c>
      <c r="LY58" s="26">
        <f>IFERROR(Tableau17[[#This Row],[2019-T1-BARDELLA Jordan]]/Tableau17[[#This Row],[2019-T1-TOTAL]],"")</f>
        <v>0.15977961432506887</v>
      </c>
      <c r="LZ58" s="26">
        <f>IFERROR(Tableau17[[#This Row],[2019-T1-BELLAMY François-Xavier]]/Tableau17[[#This Row],[2019-T1-TOTAL]],"")</f>
        <v>0.19008264462809918</v>
      </c>
      <c r="MA58" s="26">
        <f>IFERROR(Tableau17[[#This Row],[2019-T1-BIDOU Olivier]]/Tableau17[[#This Row],[2019-T1-TOTAL]],"")</f>
        <v>8.2644628099173556E-3</v>
      </c>
      <c r="MB58" s="26">
        <f>IFERROR(Tableau17[[#This Row],[2019-T1-BOURG Dominique]]/Tableau17[[#This Row],[2019-T1-TOTAL]],"")</f>
        <v>1.1019283746556474E-2</v>
      </c>
      <c r="MC58" s="26">
        <f>IFERROR(Tableau17[[#This Row],[2019-T1-BROSSAT Ian]]/Tableau17[[#This Row],[2019-T1-TOTAL]],"")</f>
        <v>1.3774104683195593E-2</v>
      </c>
      <c r="MD58" s="26">
        <f>IFERROR(Tableau17[[#This Row],[2019-T1-CAILLAUD Sophie]]/Tableau17[[#This Row],[2019-T1-TOTAL]],"")</f>
        <v>0</v>
      </c>
      <c r="ME58" s="26">
        <f>IFERROR(Tableau17[[#This Row],[2019-T1-CAMUS Renaud]]/Tableau17[[#This Row],[2019-T1-TOTAL]],"")</f>
        <v>0</v>
      </c>
      <c r="MF58" s="26">
        <f>IFERROR(Tableau17[[#This Row],[2019-T1-CHALENÇON Christophe]]/Tableau17[[#This Row],[2019-T1-TOTAL]],"")</f>
        <v>0</v>
      </c>
      <c r="MG58" s="26">
        <f>IFERROR(Tableau17[[#This Row],[2019-T1-CORBET Cathy Denise Ginette]]/Tableau17[[#This Row],[2019-T1-TOTAL]],"")</f>
        <v>0</v>
      </c>
      <c r="MH58" s="26">
        <f>IFERROR(Tableau17[[#This Row],[2019-T1-DE PREVOISIN Robert]]/Tableau17[[#This Row],[2019-T1-TOTAL]],"")</f>
        <v>0</v>
      </c>
      <c r="MI58" s="26">
        <f>IFERROR(Tableau17[[#This Row],[2019-T1-DELFEL Thérèse]]/Tableau17[[#This Row],[2019-T1-TOTAL]],"")</f>
        <v>0</v>
      </c>
      <c r="MJ58" s="26">
        <f>IFERROR(Tableau17[[#This Row],[2019-T1-DIEUMEGARD Pierre]]/Tableau17[[#This Row],[2019-T1-TOTAL]],"")</f>
        <v>0</v>
      </c>
      <c r="MK58" s="26">
        <f>IFERROR(Tableau17[[#This Row],[2019-T1-DUPONT-AIGNAN Nicolas]]/Tableau17[[#This Row],[2019-T1-TOTAL]],"")</f>
        <v>1.1019283746556474E-2</v>
      </c>
      <c r="ML58" s="26">
        <f>IFERROR(Tableau17[[#This Row],[2019-T1-GERNIGON Yves]]/Tableau17[[#This Row],[2019-T1-TOTAL]],"")</f>
        <v>0</v>
      </c>
      <c r="MM58" s="26">
        <f>IFERROR(Tableau17[[#This Row],[2019-T1-GLUCKSMANN Raphaël]]/Tableau17[[#This Row],[2019-T1-TOTAL]],"")</f>
        <v>2.7548209366391185E-2</v>
      </c>
      <c r="MN58" s="26">
        <f>IFERROR(Tableau17[[#This Row],[2019-T1-HAMON Benoît]]/Tableau17[[#This Row],[2019-T1-TOTAL]],"")</f>
        <v>1.3774104683195593E-2</v>
      </c>
      <c r="MO58" s="26">
        <f>IFERROR(Tableau17[[#This Row],[2019-T1-HELGEN Gilles]]/Tableau17[[#This Row],[2019-T1-TOTAL]],"")</f>
        <v>0</v>
      </c>
      <c r="MP58" s="26">
        <f>IFERROR(Tableau17[[#This Row],[2019-T1-JADOT Yannick]]/Tableau17[[#This Row],[2019-T1-TOTAL]],"")</f>
        <v>0.11294765840220386</v>
      </c>
      <c r="MQ58" s="26">
        <f>IFERROR(Tableau17[[#This Row],[2019-T1-LAGARDE Jean-Christophe]]/Tableau17[[#This Row],[2019-T1-TOTAL]],"")</f>
        <v>2.4793388429752067E-2</v>
      </c>
      <c r="MR58" s="26">
        <f>IFERROR(Tableau17[[#This Row],[2019-T1-LALANNE Francis]]/Tableau17[[#This Row],[2019-T1-TOTAL]],"")</f>
        <v>5.5096418732782371E-3</v>
      </c>
      <c r="MS58" s="26">
        <f>IFERROR(Tableau17[[#This Row],[2019-T1-LOISEAU Nathalie]]/Tableau17[[#This Row],[2019-T1-TOTAL]],"")</f>
        <v>0.38292011019283745</v>
      </c>
      <c r="MT58" s="26">
        <f>IFERROR(Tableau17[[#This Row],[2019-T1-MARIE Florie]]/Tableau17[[#This Row],[2019-T1-TOTAL]],"")</f>
        <v>0</v>
      </c>
      <c r="MU58" s="26">
        <f>IFERROR(Tableau17[[#This Row],[2008-T1-MACROEXTRDROITE]]/Tableau17[[#This Row],[2008-T1-MACROTOTALE]],"")</f>
        <v>5.5555555555555552E-2</v>
      </c>
      <c r="MV58" s="26">
        <f>IFERROR(Tableau17[[#This Row],[2008-T1-MACRODROITE]]/Tableau17[[#This Row],[2008-T1-MACROTOTALE]],"")</f>
        <v>0.72916666666666663</v>
      </c>
      <c r="MW58" s="26">
        <f>IFERROR(Tableau17[[#This Row],[2008-T1-MACROCENTRE]]/Tableau17[[#This Row],[2008-T1-MACROTOTALE]],"")</f>
        <v>0</v>
      </c>
      <c r="MX58" s="26">
        <f>IFERROR(Tableau17[[#This Row],[2008-T1-MACROGAUCHE]]/Tableau17[[#This Row],[2008-T1-MACROTOTALE]],"")</f>
        <v>0.21527777777777779</v>
      </c>
      <c r="MY58" s="26">
        <f>IFERROR(Tableau17[[#This Row],[2008-T1-MACROAUTRE]]/Tableau17[[#This Row],[2008-T1-MACROTOTALE]],"")</f>
        <v>0</v>
      </c>
      <c r="MZ58" s="26" t="str">
        <f>IFERROR(Tableau17[[#This Row],[2008-T2-MACROEXTRDROITE]]/Tableau17[[#This Row],[2008-T2-MACROTOTALE]],"")</f>
        <v/>
      </c>
      <c r="NA58" s="26" t="str">
        <f>IFERROR(Tableau17[[#This Row],[2008-T2-MACRODROITE]]/Tableau17[[#This Row],[2008-T2-MACROTOTALE]],"")</f>
        <v/>
      </c>
      <c r="NB58" s="26" t="str">
        <f>IFERROR(Tableau17[[#This Row],[2008-T2-MACROCENTRE]]/Tableau17[[#This Row],[2008-T2-MACROTOTALE]],"")</f>
        <v/>
      </c>
      <c r="NC58" s="26" t="str">
        <f>IFERROR(Tableau17[[#This Row],[2008-T2-MACROGAUCHE]]/Tableau17[[#This Row],[2008-T2-MACROTOTALE]],"")</f>
        <v/>
      </c>
      <c r="ND58" s="26" t="str">
        <f>IFERROR(Tableau17[[#This Row],[2008-T2-MACROAUTRE]]/Tableau17[[#This Row],[2008-T2-MACROTOTALE]],"")</f>
        <v/>
      </c>
      <c r="NE58" s="26">
        <f>IFERROR(Tableau17[[#This Row],[2014-T1-MACROEXTRDROITE]]/Tableau17[[#This Row],[2014-T1-MACROTOTALE]],"")</f>
        <v>9.1139240506329114E-2</v>
      </c>
      <c r="NF58" s="26">
        <f>IFERROR(Tableau17[[#This Row],[2014-T1-MACRODROITE]]/Tableau17[[#This Row],[2014-T1-MACROTOTALE]],"")</f>
        <v>0.64303797468354429</v>
      </c>
      <c r="NG58" s="26">
        <f>IFERROR(Tableau17[[#This Row],[2014-T1-MACROCENTRE]]/Tableau17[[#This Row],[2014-T1-MACROTOTALE]],"")</f>
        <v>0</v>
      </c>
      <c r="NH58" s="26">
        <f>IFERROR(Tableau17[[#This Row],[2014-T1-MACROGAUCHE]]/Tableau17[[#This Row],[2014-T1-MACROTOTALE]],"")</f>
        <v>0.26582278481012656</v>
      </c>
      <c r="NI58" s="26">
        <f>IFERROR(Tableau17[[#This Row],[2014-T1-MACROAUTRE]]/Tableau17[[#This Row],[2014-T1-MACROTOTALE]],"")</f>
        <v>0</v>
      </c>
      <c r="NJ58" s="26" t="str">
        <f>IFERROR(Tableau17[[#This Row],[2014-T2-MACROEXTRDROITE]]/Tableau17[[#This Row],[2014-T2-MACROTOTALE]],"")</f>
        <v/>
      </c>
      <c r="NK58" s="26" t="str">
        <f>IFERROR(Tableau17[[#This Row],[2014-T2-MACRODROITE]]/Tableau17[[#This Row],[2014-T2-MACROTOTALE]],"")</f>
        <v/>
      </c>
      <c r="NL58" s="26" t="str">
        <f>IFERROR(Tableau17[[#This Row],[2014-T2-MACROCENTRE]]/Tableau17[[#This Row],[2014-T2-MACROTOTALE]],"")</f>
        <v/>
      </c>
      <c r="NM58" s="26" t="str">
        <f>IFERROR(Tableau17[[#This Row],[2014-T2-MACROGAUCHE]]/Tableau17[[#This Row],[2014-T2-MACROTOTALE]],"")</f>
        <v/>
      </c>
      <c r="NN58" s="26" t="str">
        <f>IFERROR(Tableau17[[#This Row],[2014-T2-MACROAUTRE]]/Tableau17[[#This Row],[2014-T2-MACROTOTALE]],"")</f>
        <v/>
      </c>
      <c r="NO58" s="26">
        <f>IFERROR( Tableau17[[#This Row],[2015-T1-MACROEXTRDROITE]]/Tableau17[[#This Row],[2015-T1-MACROTOTALE]],"")</f>
        <v>0.20420420420420421</v>
      </c>
      <c r="NP58" s="26">
        <f>IFERROR(Tableau17[[#This Row],[2015-T1-MACRODROITE]]/Tableau17[[#This Row],[2015-T1-MACROTOTALE]],"")</f>
        <v>0.55255255255255253</v>
      </c>
      <c r="NQ58" s="26">
        <f>IFERROR(Tableau17[[#This Row],[2015-T1-MACROCENTRE]]/Tableau17[[#This Row],[2015-T1-MACROTOTALE]],"")</f>
        <v>0.11411411411411411</v>
      </c>
      <c r="NR58" s="26">
        <f>IFERROR(Tableau17[[#This Row],[2015-T1-MACROGAUCHE]]/Tableau17[[#This Row],[2015-T1-MACROTOTALE]],"")</f>
        <v>0.12912912912912913</v>
      </c>
      <c r="NS58" s="26">
        <f>IFERROR(Tableau17[[#This Row],[2015-T1-MACROAUTRE]]/Tableau17[[#This Row],[2015-T1-MACROTOTALE]],"")</f>
        <v>0</v>
      </c>
      <c r="NT58" s="26">
        <f>IFERROR(Tableau17[[#This Row],[2015-T2-MACROEXTRDROITE]]/Tableau17[[#This Row],[2015-T2-MACROTOTALE]],"")</f>
        <v>0.16772151898734178</v>
      </c>
      <c r="NU58" s="26">
        <f>IFERROR(Tableau17[[#This Row],[2015-T2-MACRODROITE]]/Tableau17[[#This Row],[2015-T2-MACROTOTALE]],"")</f>
        <v>0.83227848101265822</v>
      </c>
      <c r="NV58" s="26">
        <f>IFERROR(Tableau17[[#This Row],[2015-T2-MACROCENTRE]]/Tableau17[[#This Row],[2015-T2-MACROTOTALE]],"")</f>
        <v>0</v>
      </c>
      <c r="NW58" s="26">
        <f>IFERROR(Tableau17[[#This Row],[2015-T2-MACROGAUCHE]]/Tableau17[[#This Row],[2015-T2-MACROTOTALE]],"")</f>
        <v>0</v>
      </c>
      <c r="NX58" s="26">
        <f>IFERROR(Tableau17[[#This Row],[2015-T2-MACROAUTRE]]/Tableau17[[#This Row],[2015-T2-MACROTOTALE]],"")</f>
        <v>0</v>
      </c>
      <c r="NY58" s="26">
        <f>IFERROR(Tableau17[[#This Row],[2017-T1-MACROEXTRDROITE]]/Tableau17[[#This Row],[2017-T1-MACROTOTALE]],"")</f>
        <v>0.11518324607329843</v>
      </c>
      <c r="NZ58" s="26">
        <f>IFERROR(Tableau17[[#This Row],[2017-T1-MACRODROITE]]/Tableau17[[#This Row],[2017-T1-MACROTOTALE]],"")</f>
        <v>0.51308900523560208</v>
      </c>
      <c r="OA58" s="26">
        <f>IFERROR(Tableau17[[#This Row],[2017-T1-MACROCENTRE]]/Tableau17[[#This Row],[2017-T1-MACROTOTALE]],"")</f>
        <v>0.25479930191972078</v>
      </c>
      <c r="OB58" s="26">
        <f>IFERROR(Tableau17[[#This Row],[2017-T1-MACROGAUCHE]]/Tableau17[[#This Row],[2017-T1-MACROTOTALE]],"")</f>
        <v>0.10820244328097731</v>
      </c>
      <c r="OC58" s="26">
        <f>IFERROR(Tableau17[[#This Row],[2017-T1-MACROAUTRE]]/Tableau17[[#This Row],[2017-T1-MACROTOTALE]],"")</f>
        <v>8.7260034904013961E-3</v>
      </c>
      <c r="OD58" s="26">
        <f>IFERROR(Tableau17[[#This Row],[2017-T2-MACROEXTRDROITE]]/Tableau17[[#This Row],[2017-T2-MACROTOTALE]],"")</f>
        <v>0.19027484143763213</v>
      </c>
      <c r="OE58" s="26">
        <f>IFERROR(Tableau17[[#This Row],[2017-T2-MACRODROITE]]/Tableau17[[#This Row],[2017-T2-MACROTOTALE]],"")</f>
        <v>0</v>
      </c>
      <c r="OF58" s="26">
        <f>IFERROR(Tableau17[[#This Row],[2017-T2-MACROCENTRE]]/Tableau17[[#This Row],[2017-T2-MACROTOTALE]],"")</f>
        <v>0.80972515856236782</v>
      </c>
      <c r="OG58" s="26">
        <f>IFERROR(Tableau17[[#This Row],[2017-T2-MACROGAUCHE]]/Tableau17[[#This Row],[2017-T2-MACROTOTALE]],"")</f>
        <v>0</v>
      </c>
      <c r="OH58" s="26">
        <f>IFERROR(Tableau17[[#This Row],[2017-T2-MACROAUTRE]]/Tableau17[[#This Row],[2017-T2-MACROTOTALE]],"")</f>
        <v>0</v>
      </c>
      <c r="OI58" s="26">
        <f>IFERROR(Tableau17[[#This Row],[2019-T1-MACROEXTRDROITE]]/Tableau17[[#This Row],[2019-T1-MACROTOTALE]],"")</f>
        <v>0.17789757412398921</v>
      </c>
      <c r="OJ58" s="26">
        <f>IFERROR(Tableau17[[#This Row],[2019-T1-MACRODROITE]]/Tableau17[[#This Row],[2019-T1-MACROTOTALE]],"")</f>
        <v>0.21024258760107817</v>
      </c>
      <c r="OK58" s="26">
        <f>IFERROR(Tableau17[[#This Row],[2019-T1-MACROCENTRE]]/Tableau17[[#This Row],[2019-T1-MACROTOTALE]],"")</f>
        <v>0.3746630727762803</v>
      </c>
      <c r="OL58" s="26">
        <f>IFERROR(Tableau17[[#This Row],[2019-T1-MACROGAUCHE]]/Tableau17[[#This Row],[2019-T1-MACROTOTALE]],"")</f>
        <v>0.19676549865229109</v>
      </c>
      <c r="OM58" s="26">
        <f>IFERROR(Tableau17[[#This Row],[2019-T1-MACROAUTRE]]/Tableau17[[#This Row],[2019-T1-MACROTOTALE]],"")</f>
        <v>4.0431266846361183E-2</v>
      </c>
      <c r="ON58" s="26">
        <f>IFERROR(Tableau17[[#This Row],[2020-T1-MACROEXTRDROITE]]/Tableau17[[#This Row],[2020-T1-MACROTOTALE]],"")</f>
        <v>8.8235294117647065E-2</v>
      </c>
      <c r="OO58" s="26">
        <f>IFERROR(Tableau17[[#This Row],[2020-T1-MACRODROITE]]/Tableau17[[#This Row],[2020-T1-MACROTOTALE]],"")</f>
        <v>0.52521008403361347</v>
      </c>
      <c r="OP58" s="26">
        <f>IFERROR(Tableau17[[#This Row],[2020-T1-MACROCENTRE]]/Tableau17[[#This Row],[2020-T1-MACROTOTALE]],"")</f>
        <v>0.1638655462184874</v>
      </c>
      <c r="OQ58" s="26">
        <f>IFERROR(Tableau17[[#This Row],[2020-T1-MACROGAUCHE]]/Tableau17[[#This Row],[2020-T1-MACROTOTALE]],"")</f>
        <v>0.22268907563025211</v>
      </c>
      <c r="OR58" s="26">
        <f>IFERROR(Tableau17[[#This Row],[2020-T1-MACROAUTRE]]/Tableau17[[#This Row],[2020-T1-MACROTOTALE]],"")</f>
        <v>0</v>
      </c>
      <c r="OS58" s="26">
        <f>IFERROR(Tableau17[[#This Row],[2017 (L)-T1-MACROEXTRDROITE]]/Tableau17[[#This Row],[2017 (L)-T1-MACROTOTALE]],"")</f>
        <v>6.4066852367688026E-2</v>
      </c>
      <c r="OT58" s="26">
        <f>IFERROR(Tableau17[[#This Row],[2017 (L)-T1-MACRODROITE]]/Tableau17[[#This Row],[2017 (L)-T1-MACROTOTALE]],"")</f>
        <v>0.35654596100278552</v>
      </c>
      <c r="OU58" s="26">
        <f>IFERROR(Tableau17[[#This Row],[2017 (L)-T1-MACROCENTRE]]/Tableau17[[#This Row],[2017 (L)-T1-MACROTOTALE]],"")</f>
        <v>0.42618384401114207</v>
      </c>
      <c r="OV58" s="26">
        <f>IFERROR(Tableau17[[#This Row],[2017 (L)-T1-MACROGAUCHE]]/Tableau17[[#This Row],[2017 (L)-T1-MACROTOTALE]],"")</f>
        <v>0.14763231197771587</v>
      </c>
      <c r="OW58" s="26">
        <f>IFERROR(Tableau17[[#This Row],[2017 (L)-T1-MACROAUTRE]]/Tableau17[[#This Row],[2017 (L)-T1-MACROTOTALE]],"")</f>
        <v>5.5710306406685237E-3</v>
      </c>
      <c r="OX58" s="26">
        <f>IFERROR(Tableau17[[#This Row],[2017 (L)-T2-MACROEXTRDROITE]]/Tableau17[[#This Row],[2017 (L)-T2-MACROTOTALE]],"")</f>
        <v>0</v>
      </c>
      <c r="OY58" s="26">
        <f>IFERROR(Tableau17[[#This Row],[2017 (L)-T2-MACRODROITE]]/Tableau17[[#This Row],[2017 (L)-T2-MACROTOTALE]],"")</f>
        <v>0.49848942598187312</v>
      </c>
      <c r="OZ58" s="26">
        <f>IFERROR(Tableau17[[#This Row],[2017 (L)-T2-MACROCENTRE]]/Tableau17[[#This Row],[2017 (L)-T2-MACROTOTALE]],"")</f>
        <v>0.50151057401812693</v>
      </c>
      <c r="PA58" s="26">
        <f>IFERROR(Tableau17[[#This Row],[2017 (L)-T2-MACROGAUCHE]]/Tableau17[[#This Row],[2017 (L)-T2-MACROTOTALE]],"")</f>
        <v>0</v>
      </c>
      <c r="PB58" s="26">
        <f>IFERROR(Tableau17[[#This Row],[2017 (L)-T2-MACROAUTRE]]/Tableau17[[#This Row],[2017 (L)-T2-MACROTOTALE]],"")</f>
        <v>0</v>
      </c>
      <c r="PC58" s="26">
        <f>IFERROR(Tableau17[[#This Row],[2008_T1_PROCUS]]/Tableau17[[#This Row],[2008_T1_INSCRITS]],0)</f>
        <v>1.9830028328611898E-2</v>
      </c>
      <c r="PD58" s="26">
        <f>IFERROR(Tableau17[[#This Row],[2008_T2_PROCUS]]/Tableau17[[#This Row],[2008_T2_INSCRITS]],0)</f>
        <v>0</v>
      </c>
      <c r="PE58" s="26">
        <f>Tableau17[[#This Row],[2014_T1_PROCUS]]/Tableau17[[#This Row],[2014_T1_INSCRITS]]</f>
        <v>1.9756838905775075E-2</v>
      </c>
      <c r="PF58" s="26">
        <f>IFERROR(Tableau17[[#This Row],[2014_T2_PROCUS]]/Tableau17[[#This Row],[2014_T2_INSCRITS]],0)</f>
        <v>0</v>
      </c>
    </row>
    <row r="59" spans="1:422" hidden="1" x14ac:dyDescent="0.2">
      <c r="A59" s="1">
        <v>1</v>
      </c>
      <c r="B59" s="1" t="s">
        <v>243</v>
      </c>
      <c r="C59" s="1" t="s">
        <v>339</v>
      </c>
      <c r="D59" s="1" t="s">
        <v>339</v>
      </c>
      <c r="E59" s="1">
        <v>755</v>
      </c>
      <c r="F59" s="1">
        <v>5.3556720000000002</v>
      </c>
      <c r="G59" s="1">
        <v>43.291457000000001</v>
      </c>
      <c r="H59" s="3">
        <v>874</v>
      </c>
      <c r="I59" s="3">
        <v>210</v>
      </c>
      <c r="L59" s="1">
        <v>38</v>
      </c>
      <c r="M59" s="1">
        <v>7</v>
      </c>
      <c r="N59" s="1">
        <v>5</v>
      </c>
      <c r="P59" s="1">
        <v>91</v>
      </c>
      <c r="Q59" s="1">
        <v>21</v>
      </c>
      <c r="R59" s="1">
        <v>77</v>
      </c>
      <c r="S59" s="1">
        <v>61</v>
      </c>
      <c r="T59" s="1">
        <v>29</v>
      </c>
      <c r="U59" s="1">
        <v>329</v>
      </c>
      <c r="V59" s="1">
        <v>861</v>
      </c>
      <c r="W59" s="1">
        <v>539</v>
      </c>
      <c r="X59" s="1">
        <v>17</v>
      </c>
      <c r="Y59" s="2">
        <v>0.62601625999999999</v>
      </c>
      <c r="Z59" s="1">
        <v>861</v>
      </c>
      <c r="AA59" s="1">
        <v>561</v>
      </c>
      <c r="AB59" s="1">
        <v>18</v>
      </c>
      <c r="AC59" s="2">
        <v>0.65156793999999996</v>
      </c>
      <c r="AD59" s="1">
        <v>874</v>
      </c>
      <c r="AE59" s="1">
        <v>337</v>
      </c>
      <c r="AF59" s="2">
        <v>0.38558352000000001</v>
      </c>
      <c r="AG59" s="1">
        <f t="shared" si="0"/>
        <v>210</v>
      </c>
      <c r="AH59" s="1">
        <v>864</v>
      </c>
      <c r="AI59" s="1">
        <v>529</v>
      </c>
      <c r="AJ59" s="1">
        <v>14</v>
      </c>
      <c r="AK59" s="2">
        <v>0.61226851999999998</v>
      </c>
      <c r="AL59" s="1">
        <v>864</v>
      </c>
      <c r="AM59" s="1">
        <v>564</v>
      </c>
      <c r="AN59" s="1">
        <v>16</v>
      </c>
      <c r="AO59" s="2">
        <v>0.65277777999999997</v>
      </c>
      <c r="AP59" s="1">
        <v>872</v>
      </c>
      <c r="AQ59" s="1">
        <v>432</v>
      </c>
      <c r="AR59" s="2">
        <v>0.49541284000000002</v>
      </c>
      <c r="AS59" s="1">
        <v>872</v>
      </c>
      <c r="AT59" s="1">
        <v>422</v>
      </c>
      <c r="AU59" s="2">
        <v>0.48394494999999998</v>
      </c>
      <c r="AV59" s="1">
        <v>873</v>
      </c>
      <c r="AW59" s="1">
        <v>416</v>
      </c>
      <c r="AX59" s="2">
        <v>0.47651775000000002</v>
      </c>
      <c r="AY59" s="1">
        <v>873</v>
      </c>
      <c r="AZ59" s="1">
        <v>355</v>
      </c>
      <c r="BA59" s="2">
        <v>0.40664376000000002</v>
      </c>
      <c r="BB59" s="1">
        <v>873</v>
      </c>
      <c r="BC59" s="1">
        <v>667</v>
      </c>
      <c r="BD59" s="2">
        <v>0.76403206999999995</v>
      </c>
      <c r="BE59" s="1">
        <v>873</v>
      </c>
      <c r="BF59" s="1">
        <v>638</v>
      </c>
      <c r="BG59" s="2">
        <v>0.73081328999999995</v>
      </c>
      <c r="BH59" s="1">
        <v>865</v>
      </c>
      <c r="BI59" s="1">
        <v>431</v>
      </c>
      <c r="BJ59" s="2">
        <v>0.49826589999999998</v>
      </c>
      <c r="BK59" s="1">
        <v>17</v>
      </c>
      <c r="BL59" s="1">
        <v>1</v>
      </c>
      <c r="BN59" s="1">
        <v>10</v>
      </c>
      <c r="BO59" s="1">
        <v>44</v>
      </c>
      <c r="BP59" s="1">
        <v>260</v>
      </c>
      <c r="BQ59" s="1">
        <v>183</v>
      </c>
      <c r="BR59" s="1">
        <v>515</v>
      </c>
      <c r="BT59" s="1">
        <v>235</v>
      </c>
      <c r="BU59" s="1">
        <v>312</v>
      </c>
      <c r="BW59" s="1">
        <v>547</v>
      </c>
      <c r="BX59" s="1">
        <v>14</v>
      </c>
      <c r="BZ59" s="1">
        <v>33</v>
      </c>
      <c r="CA59" s="1">
        <v>4</v>
      </c>
      <c r="CB59" s="1">
        <v>34</v>
      </c>
      <c r="CC59" s="1">
        <v>99</v>
      </c>
      <c r="CD59" s="1">
        <v>248</v>
      </c>
      <c r="CE59" s="1">
        <v>99</v>
      </c>
      <c r="CF59" s="1">
        <v>531</v>
      </c>
      <c r="CG59" s="1">
        <v>99</v>
      </c>
      <c r="CH59" s="1">
        <v>305</v>
      </c>
      <c r="CI59" s="1">
        <v>137</v>
      </c>
      <c r="CJ59" s="1">
        <v>541</v>
      </c>
      <c r="CL59" s="1">
        <v>9</v>
      </c>
      <c r="CM59" s="1">
        <v>9</v>
      </c>
      <c r="CO59" s="1">
        <v>35</v>
      </c>
      <c r="CP59" s="1">
        <v>135</v>
      </c>
      <c r="CQ59" s="1">
        <v>11</v>
      </c>
      <c r="CT59" s="1">
        <v>138</v>
      </c>
      <c r="CU59" s="1">
        <v>79</v>
      </c>
      <c r="CW59" s="1">
        <v>416</v>
      </c>
      <c r="CY59" s="1">
        <v>135</v>
      </c>
      <c r="DA59" s="1">
        <v>239</v>
      </c>
      <c r="DC59" s="1">
        <v>374</v>
      </c>
      <c r="DD59" s="1">
        <v>6</v>
      </c>
      <c r="DE59" s="1">
        <v>0</v>
      </c>
      <c r="DF59" s="1">
        <v>6</v>
      </c>
      <c r="DI59" s="1">
        <v>19</v>
      </c>
      <c r="DJ59" s="1">
        <v>4</v>
      </c>
      <c r="DK59" s="1">
        <v>0</v>
      </c>
      <c r="DL59" s="1">
        <v>57</v>
      </c>
      <c r="DM59" s="1">
        <v>90</v>
      </c>
      <c r="DN59" s="1">
        <v>93</v>
      </c>
      <c r="DQ59" s="1">
        <v>0</v>
      </c>
      <c r="DR59" s="1">
        <v>120</v>
      </c>
      <c r="DS59" s="1">
        <v>11</v>
      </c>
      <c r="DU59" s="1">
        <v>406</v>
      </c>
      <c r="DX59" s="1">
        <v>162</v>
      </c>
      <c r="DZ59" s="1">
        <v>148</v>
      </c>
      <c r="EA59" s="1">
        <v>310</v>
      </c>
      <c r="EB59" s="1">
        <v>0</v>
      </c>
      <c r="EC59" s="1">
        <v>3</v>
      </c>
      <c r="ED59" s="1">
        <v>3</v>
      </c>
      <c r="EE59" s="1">
        <v>24</v>
      </c>
      <c r="EF59" s="1">
        <v>142</v>
      </c>
      <c r="EG59" s="1">
        <v>33</v>
      </c>
      <c r="EH59" s="1">
        <v>3</v>
      </c>
      <c r="EI59" s="1">
        <v>194</v>
      </c>
      <c r="EJ59" s="1">
        <v>124</v>
      </c>
      <c r="EK59" s="1">
        <v>126</v>
      </c>
      <c r="EL59" s="1">
        <v>3</v>
      </c>
      <c r="EM59" s="1">
        <v>655</v>
      </c>
      <c r="EN59" s="1">
        <v>256</v>
      </c>
      <c r="EO59" s="1">
        <v>331</v>
      </c>
      <c r="EP59" s="1">
        <v>587</v>
      </c>
      <c r="EQ59" s="1">
        <v>0</v>
      </c>
      <c r="ER59" s="1">
        <v>3</v>
      </c>
      <c r="ES59" s="1">
        <v>6</v>
      </c>
      <c r="ET59" s="1">
        <v>33</v>
      </c>
      <c r="EU59" s="1">
        <v>0</v>
      </c>
      <c r="EV59" s="1">
        <v>142</v>
      </c>
      <c r="EW59" s="1">
        <v>38</v>
      </c>
      <c r="EX59" s="1">
        <v>0</v>
      </c>
      <c r="EY59" s="1">
        <v>6</v>
      </c>
      <c r="EZ59" s="1">
        <v>15</v>
      </c>
      <c r="FA59" s="1">
        <v>0</v>
      </c>
      <c r="FB59" s="1">
        <v>0</v>
      </c>
      <c r="FC59" s="1">
        <v>0</v>
      </c>
      <c r="FD59" s="1">
        <v>0</v>
      </c>
      <c r="FE59" s="1">
        <v>0</v>
      </c>
      <c r="FF59" s="1">
        <v>0</v>
      </c>
      <c r="FG59" s="1">
        <v>0</v>
      </c>
      <c r="FH59" s="1">
        <v>8</v>
      </c>
      <c r="FI59" s="1">
        <v>0</v>
      </c>
      <c r="FJ59" s="1">
        <v>24</v>
      </c>
      <c r="FK59" s="1">
        <v>6</v>
      </c>
      <c r="FL59" s="1">
        <v>0</v>
      </c>
      <c r="FM59" s="1">
        <v>43</v>
      </c>
      <c r="FN59" s="1">
        <v>9</v>
      </c>
      <c r="FO59" s="1">
        <v>1</v>
      </c>
      <c r="FP59" s="1">
        <v>81</v>
      </c>
      <c r="FQ59" s="1">
        <v>2</v>
      </c>
      <c r="FR59" s="1">
        <f>SUM(Tableau17[[#This Row],[2019-T1-ALEXANDRE Audric]:[2019-T1-MARIE Florie]])</f>
        <v>417</v>
      </c>
      <c r="FS59" s="1">
        <v>44</v>
      </c>
      <c r="FT59" s="1">
        <v>278</v>
      </c>
      <c r="FU59" s="1">
        <v>0</v>
      </c>
      <c r="FV59" s="1">
        <v>193</v>
      </c>
      <c r="FW59" s="1">
        <v>0</v>
      </c>
      <c r="FX59" s="1">
        <v>515</v>
      </c>
      <c r="FY59" s="1">
        <v>0</v>
      </c>
      <c r="FZ59" s="1">
        <v>312</v>
      </c>
      <c r="GA59" s="1">
        <v>0</v>
      </c>
      <c r="GB59" s="1">
        <v>235</v>
      </c>
      <c r="GC59" s="1">
        <v>0</v>
      </c>
      <c r="GD59" s="1">
        <v>547</v>
      </c>
      <c r="GE59" s="1">
        <v>99</v>
      </c>
      <c r="GF59" s="1">
        <v>248</v>
      </c>
      <c r="GG59" s="1">
        <v>14</v>
      </c>
      <c r="GH59" s="1">
        <v>170</v>
      </c>
      <c r="GI59" s="1">
        <v>0</v>
      </c>
      <c r="GJ59" s="1">
        <v>531</v>
      </c>
      <c r="GK59" s="1">
        <v>99</v>
      </c>
      <c r="GL59" s="1">
        <v>305</v>
      </c>
      <c r="GM59" s="1">
        <v>0</v>
      </c>
      <c r="GN59" s="1">
        <v>137</v>
      </c>
      <c r="GO59" s="1">
        <v>0</v>
      </c>
      <c r="GP59" s="1">
        <v>541</v>
      </c>
      <c r="GQ59" s="1">
        <v>144</v>
      </c>
      <c r="GR59" s="1">
        <v>147</v>
      </c>
      <c r="GS59" s="1">
        <v>11</v>
      </c>
      <c r="GT59" s="1">
        <v>114</v>
      </c>
      <c r="GU59" s="1">
        <v>0</v>
      </c>
      <c r="GV59" s="1">
        <v>416</v>
      </c>
      <c r="GW59" s="1">
        <v>135</v>
      </c>
      <c r="GX59" s="1">
        <v>239</v>
      </c>
      <c r="GY59" s="1">
        <v>0</v>
      </c>
      <c r="GZ59" s="1">
        <v>0</v>
      </c>
      <c r="HA59" s="1">
        <v>0</v>
      </c>
      <c r="HB59" s="1">
        <v>374</v>
      </c>
      <c r="HC59" s="1">
        <v>224</v>
      </c>
      <c r="HD59" s="1">
        <v>142</v>
      </c>
      <c r="HE59" s="1">
        <v>126</v>
      </c>
      <c r="HF59" s="1">
        <v>160</v>
      </c>
      <c r="HG59" s="1">
        <v>3</v>
      </c>
      <c r="HH59" s="1">
        <v>655</v>
      </c>
      <c r="HI59" s="1">
        <v>256</v>
      </c>
      <c r="HJ59" s="1">
        <v>0</v>
      </c>
      <c r="HK59" s="1">
        <v>331</v>
      </c>
      <c r="HL59" s="1">
        <v>0</v>
      </c>
      <c r="HM59" s="1">
        <v>0</v>
      </c>
      <c r="HN59" s="1">
        <v>587</v>
      </c>
      <c r="HO59" s="1">
        <v>157</v>
      </c>
      <c r="HP59" s="1">
        <v>47</v>
      </c>
      <c r="HQ59" s="1">
        <v>81</v>
      </c>
      <c r="HR59" s="1">
        <v>124</v>
      </c>
      <c r="HS59" s="1">
        <v>17</v>
      </c>
      <c r="HT59" s="1">
        <v>426</v>
      </c>
      <c r="HU59" s="1">
        <v>82</v>
      </c>
      <c r="HV59" s="1">
        <v>129</v>
      </c>
      <c r="HW59" s="1">
        <v>21</v>
      </c>
      <c r="HX59" s="1">
        <v>97</v>
      </c>
      <c r="HY59" s="1">
        <v>0</v>
      </c>
      <c r="HZ59" s="1">
        <v>329</v>
      </c>
      <c r="IA59" s="1">
        <v>100</v>
      </c>
      <c r="IB59" s="1">
        <v>93</v>
      </c>
      <c r="IC59" s="1">
        <v>120</v>
      </c>
      <c r="ID59" s="1">
        <v>93</v>
      </c>
      <c r="IE59" s="1">
        <v>0</v>
      </c>
      <c r="IF59" s="1">
        <v>406</v>
      </c>
      <c r="IG59" s="1">
        <v>0</v>
      </c>
      <c r="IH59" s="1">
        <v>162</v>
      </c>
      <c r="II59" s="1">
        <v>148</v>
      </c>
      <c r="IJ59" s="1">
        <v>0</v>
      </c>
      <c r="IK59" s="1">
        <v>0</v>
      </c>
      <c r="IL59" s="1">
        <v>310</v>
      </c>
      <c r="IM59" s="26">
        <f>IFERROR(Tableau17[[#This Row],[LDIV]]/Tableau17[[#This Row],[Total général]],"")</f>
        <v>0</v>
      </c>
      <c r="IN59" s="26">
        <f>IFERROR(Tableau17[[#This Row],[LDVC]]/Tableau17[[#This Row],[Total général]],"")</f>
        <v>0</v>
      </c>
      <c r="IO59" s="26">
        <f>IFERROR(Tableau17[[#This Row],[LDVD]]/Tableau17[[#This Row],[Total général]],"")</f>
        <v>0.11550151975683891</v>
      </c>
      <c r="IP59" s="26">
        <f>IFERROR(Tableau17[[#This Row],[LDVG]]/Tableau17[[#This Row],[Total général]],"")</f>
        <v>2.1276595744680851E-2</v>
      </c>
      <c r="IQ59" s="26">
        <f>IFERROR(Tableau17[[#This Row],[LEXD]]/Tableau17[[#This Row],[Total général]],"")</f>
        <v>1.5197568389057751E-2</v>
      </c>
      <c r="IR59" s="26">
        <f>IFERROR(Tableau17[[#This Row],[LEXG]]/Tableau17[[#This Row],[Total général]],"")</f>
        <v>0</v>
      </c>
      <c r="IS59" s="26">
        <f>IFERROR(Tableau17[[#This Row],[LLR]]/Tableau17[[#This Row],[Total général]],"")</f>
        <v>0.27659574468085107</v>
      </c>
      <c r="IT59" s="26">
        <f>IFERROR(Tableau17[[#This Row],[LREM]]/Tableau17[[#This Row],[Total général]],"")</f>
        <v>6.3829787234042548E-2</v>
      </c>
      <c r="IU59" s="26">
        <f>IFERROR(Tableau17[[#This Row],[LRN]]/Tableau17[[#This Row],[Total général]],"")</f>
        <v>0.23404255319148937</v>
      </c>
      <c r="IV59" s="26">
        <f>IFERROR(Tableau17[[#This Row],[LUG]]/Tableau17[[#This Row],[Total général]],"")</f>
        <v>0.18541033434650456</v>
      </c>
      <c r="IW59" s="26">
        <f>IFERROR(Tableau17[[#This Row],[LVEC]]/Tableau17[[#This Row],[Total général]],"")</f>
        <v>8.8145896656534953E-2</v>
      </c>
      <c r="IX59" s="26">
        <f>IFERROR(Tableau17[[#This Row],[2008-T1-LCMD]]/Tableau17[[#This Row],[2008-T1-TOTAL]],"")</f>
        <v>3.3009708737864081E-2</v>
      </c>
      <c r="IY59" s="26">
        <f>IFERROR(Tableau17[[#This Row],[2008-T1-LDVD]]/Tableau17[[#This Row],[2008-T1-TOTAL]],"")</f>
        <v>1.9417475728155339E-3</v>
      </c>
      <c r="IZ59" s="26">
        <f>IFERROR(Tableau17[[#This Row],[2008-T1-LEXD]]/Tableau17[[#This Row],[2008-T1-TOTAL]],"")</f>
        <v>0</v>
      </c>
      <c r="JA59" s="26">
        <f>IFERROR(Tableau17[[#This Row],[2008-T1-LEXG]]/Tableau17[[#This Row],[2008-T1-TOTAL]],"")</f>
        <v>1.9417475728155338E-2</v>
      </c>
      <c r="JB59" s="26">
        <f>IFERROR(Tableau17[[#This Row],[2008-T1-LFN]]/Tableau17[[#This Row],[2008-T1-TOTAL]],"")</f>
        <v>8.5436893203883493E-2</v>
      </c>
      <c r="JC59" s="26">
        <f>IFERROR(Tableau17[[#This Row],[2008-T1-LMAJ]]/Tableau17[[#This Row],[2008-T1-TOTAL]],"")</f>
        <v>0.50485436893203883</v>
      </c>
      <c r="JD59" s="26">
        <f>IFERROR(Tableau17[[#This Row],[2008-T1-LUG]]/Tableau17[[#This Row],[2008-T1-TOTAL]],"")</f>
        <v>0.35533980582524272</v>
      </c>
      <c r="JE59" s="26">
        <f>IFERROR(Tableau17[[#This Row],[2008-T2-LFN]]/Tableau17[[#This Row],[2008-T2-TOTAL]],"")</f>
        <v>0</v>
      </c>
      <c r="JF59" s="26">
        <f>IFERROR(Tableau17[[#This Row],[2008-T2-LGC]]/Tableau17[[#This Row],[2008-T2-TOTAL]],"")</f>
        <v>0.42961608775137111</v>
      </c>
      <c r="JG59" s="26">
        <f>IFERROR(Tableau17[[#This Row],[2008-T2-LMAJ]]/Tableau17[[#This Row],[2008-T2-TOTAL]],"")</f>
        <v>0.57038391224862883</v>
      </c>
      <c r="JH59" s="26">
        <f>IFERROR(Tableau17[[#This Row],[2008-T2-LUG]]/Tableau17[[#This Row],[2008-T2-TOTAL]],"")</f>
        <v>0</v>
      </c>
      <c r="JI59" s="26">
        <f>IFERROR(Tableau17[[#This Row],[2014-T1-LDIV]]/Tableau17[[#This Row],[2014-T1-TOTAL]],"")</f>
        <v>2.6365348399246705E-2</v>
      </c>
      <c r="JJ59" s="26">
        <f>IFERROR(Tableau17[[#This Row],[2014-T1-LDVD]]/Tableau17[[#This Row],[2014-T1-TOTAL]],"")</f>
        <v>0</v>
      </c>
      <c r="JK59" s="26">
        <f>IFERROR(Tableau17[[#This Row],[2014-T1-LDVG]]/Tableau17[[#This Row],[2014-T1-TOTAL]],"")</f>
        <v>6.2146892655367235E-2</v>
      </c>
      <c r="JL59" s="26">
        <f>IFERROR(Tableau17[[#This Row],[2014-T1-LEXG]]/Tableau17[[#This Row],[2014-T1-TOTAL]],"")</f>
        <v>7.5329566854990581E-3</v>
      </c>
      <c r="JM59" s="26">
        <f>IFERROR(Tableau17[[#This Row],[2014-T1-LFG]]/Tableau17[[#This Row],[2014-T1-TOTAL]],"")</f>
        <v>6.4030131826741998E-2</v>
      </c>
      <c r="JN59" s="26">
        <f>IFERROR(Tableau17[[#This Row],[2014-T1-LFN]]/Tableau17[[#This Row],[2014-T1-TOTAL]],"")</f>
        <v>0.1864406779661017</v>
      </c>
      <c r="JO59" s="26">
        <f>IFERROR(Tableau17[[#This Row],[2014-T1-LUD]]/Tableau17[[#This Row],[2014-T1-TOTAL]],"")</f>
        <v>0.46704331450094161</v>
      </c>
      <c r="JP59" s="26">
        <f>IFERROR(Tableau17[[#This Row],[2014-T1-LUG]]/Tableau17[[#This Row],[2014-T1-TOTAL]],"")</f>
        <v>0.1864406779661017</v>
      </c>
      <c r="JQ59" s="26">
        <f>IFERROR(Tableau17[[#This Row],[2014-T2-LFN]]/Tableau17[[#This Row],[2014-T2-TOTAL]],"")</f>
        <v>0.18299445471349354</v>
      </c>
      <c r="JR59" s="26">
        <f>IFERROR(Tableau17[[#This Row],[2014-T2-LUD]]/Tableau17[[#This Row],[2014-T2-TOTAL]],"")</f>
        <v>0.56377079482439929</v>
      </c>
      <c r="JS59" s="26">
        <f>IFERROR(Tableau17[[#This Row],[2014-T2-LUG]]/Tableau17[[#This Row],[2014-T2-TOTAL]],"")</f>
        <v>0.25323475046210719</v>
      </c>
      <c r="JT59" s="26">
        <f>IFERROR(Tableau17[[#This Row],[2015-T1-BC-DIV]]/Tableau17[[#This Row],[2015-T1-TOTAL]],"")</f>
        <v>0</v>
      </c>
      <c r="JU59" s="26">
        <f>IFERROR(Tableau17[[#This Row],[2015-T1-BC-DLF]]/Tableau17[[#This Row],[2015-T1-TOTAL]],"")</f>
        <v>2.1634615384615384E-2</v>
      </c>
      <c r="JV59" s="26">
        <f>IFERROR(Tableau17[[#This Row],[2015-T1-BC-DVD]]/Tableau17[[#This Row],[2015-T1-TOTAL]],"")</f>
        <v>2.1634615384615384E-2</v>
      </c>
      <c r="JW59" s="26">
        <f>IFERROR(Tableau17[[#This Row],[2015-T1-BC-DVG]]/Tableau17[[#This Row],[2015-T1-TOTAL]],"")</f>
        <v>0</v>
      </c>
      <c r="JX59" s="26">
        <f>IFERROR(Tableau17[[#This Row],[2015-T1-BC-FG]]/Tableau17[[#This Row],[2015-T1-TOTAL]],"")</f>
        <v>8.4134615384615391E-2</v>
      </c>
      <c r="JY59" s="26">
        <f>IFERROR(Tableau17[[#This Row],[2015-T1-BC-FN]]/Tableau17[[#This Row],[2015-T1-TOTAL]],"")</f>
        <v>0.32451923076923078</v>
      </c>
      <c r="JZ59" s="26">
        <f>IFERROR(Tableau17[[#This Row],[2015-T1-BC-MDM]]/Tableau17[[#This Row],[2015-T1-TOTAL]],"")</f>
        <v>2.6442307692307692E-2</v>
      </c>
      <c r="KA59" s="26">
        <f>IFERROR(Tableau17[[#This Row],[2015-T1-BC-RDG]]/Tableau17[[#This Row],[2015-T1-TOTAL]],"")</f>
        <v>0</v>
      </c>
      <c r="KB59" s="26">
        <f>IFERROR(Tableau17[[#This Row],[2015-T1-BC-SOC]]/Tableau17[[#This Row],[2015-T1-TOTAL]],"")</f>
        <v>0</v>
      </c>
      <c r="KC59" s="26">
        <f>IFERROR(Tableau17[[#This Row],[2015-T1-BC-UD]]/Tableau17[[#This Row],[2015-T1-TOTAL]],"")</f>
        <v>0.33173076923076922</v>
      </c>
      <c r="KD59" s="26">
        <f>IFERROR(Tableau17[[#This Row],[2015-T1-BC-UG]]/Tableau17[[#This Row],[2015-T1-TOTAL]],"")</f>
        <v>0.18990384615384615</v>
      </c>
      <c r="KE59" s="26">
        <f>IFERROR(Tableau17[[#This Row],[2015-T1-BC-VEC]]/Tableau17[[#This Row],[2015-T1-TOTAL]],"")</f>
        <v>0</v>
      </c>
      <c r="KF59" s="26">
        <f>IFERROR(Tableau17[[#This Row],[2015-T2-BC-DVG]]/Tableau17[[#This Row],[2015-T2-TOTAL]],"")</f>
        <v>0</v>
      </c>
      <c r="KG59" s="26">
        <f>IFERROR(Tableau17[[#This Row],[2015-T2-BC-FN]]/Tableau17[[#This Row],[2015-T2-TOTAL]],"")</f>
        <v>0.36096256684491979</v>
      </c>
      <c r="KH59" s="26">
        <f>IFERROR(Tableau17[[#This Row],[2015-T2-BC-SOC]]/Tableau17[[#This Row],[2015-T2-TOTAL]],"")</f>
        <v>0</v>
      </c>
      <c r="KI59" s="26">
        <f>IFERROR(Tableau17[[#This Row],[2015-T2-BC-UD]]/Tableau17[[#This Row],[2015-T2-TOTAL]],"")</f>
        <v>0.63903743315508021</v>
      </c>
      <c r="KJ59" s="26">
        <f>IFERROR(Tableau17[[#This Row],[2015-T2-BC-UG]]/Tableau17[[#This Row],[2015-T2-TOTAL]],"")</f>
        <v>0</v>
      </c>
      <c r="KK59" s="26">
        <f>IFERROR(Tableau17[[#This Row],[2017 (L)-T1-COM]]/Tableau17[[#This Row],[2017 (L)-T1-TOTAL]],"")</f>
        <v>1.4778325123152709E-2</v>
      </c>
      <c r="KL59" s="26">
        <f>IFERROR(Tableau17[[#This Row],[2017 (L)-T1-DIV]]/Tableau17[[#This Row],[2017 (L)-T1-TOTAL]],"")</f>
        <v>0</v>
      </c>
      <c r="KM59" s="26">
        <f>IFERROR(Tableau17[[#This Row],[2017 (L)-T1-DLF]]/Tableau17[[#This Row],[2017 (L)-T1-TOTAL]],"")</f>
        <v>1.4778325123152709E-2</v>
      </c>
      <c r="KN59" s="26">
        <f>IFERROR(Tableau17[[#This Row],[2017 (L)-T1-DVD]]/Tableau17[[#This Row],[2017 (L)-T1-TOTAL]],"")</f>
        <v>0</v>
      </c>
      <c r="KO59" s="26">
        <f>IFERROR(Tableau17[[#This Row],[2017 (L)-T1-DVG]]/Tableau17[[#This Row],[2017 (L)-T1-TOTAL]],"")</f>
        <v>0</v>
      </c>
      <c r="KP59" s="26">
        <f>IFERROR(Tableau17[[#This Row],[2017 (L)-T1-ECO]]/Tableau17[[#This Row],[2017 (L)-T1-TOTAL]],"")</f>
        <v>4.6798029556650245E-2</v>
      </c>
      <c r="KQ59" s="26">
        <f>IFERROR(Tableau17[[#This Row],[2017 (L)-T1-EXD]]/Tableau17[[#This Row],[2017 (L)-T1-TOTAL]],"")</f>
        <v>9.852216748768473E-3</v>
      </c>
      <c r="KR59" s="26">
        <f>IFERROR(Tableau17[[#This Row],[2017 (L)-T1-EXG]]/Tableau17[[#This Row],[2017 (L)-T1-TOTAL]],"")</f>
        <v>0</v>
      </c>
      <c r="KS59" s="26">
        <f>IFERROR(Tableau17[[#This Row],[2017 (L)-T1-FI]]/Tableau17[[#This Row],[2017 (L)-T1-TOTAL]],"")</f>
        <v>0.14039408866995073</v>
      </c>
      <c r="KT59" s="26">
        <f>IFERROR(Tableau17[[#This Row],[2017 (L)-T1-FN]]/Tableau17[[#This Row],[2017 (L)-T1-TOTAL]],"")</f>
        <v>0.22167487684729065</v>
      </c>
      <c r="KU59" s="26">
        <f>IFERROR(Tableau17[[#This Row],[2017 (L)-T1-LR]]/Tableau17[[#This Row],[2017 (L)-T1-TOTAL]],"")</f>
        <v>0.22906403940886699</v>
      </c>
      <c r="KV59" s="26">
        <f>IFERROR(Tableau17[[#This Row],[2017 (L)-T1-MDM]]/Tableau17[[#This Row],[2017 (L)-T1-TOTAL]],"")</f>
        <v>0</v>
      </c>
      <c r="KW59" s="26">
        <f>IFERROR(Tableau17[[#This Row],[2017 (L)-T1-RDG]]/Tableau17[[#This Row],[2017 (L)-T1-TOTAL]],"")</f>
        <v>0</v>
      </c>
      <c r="KX59" s="26">
        <f>IFERROR(Tableau17[[#This Row],[2017 (L)-T1-REG]]/Tableau17[[#This Row],[2017 (L)-T1-TOTAL]],"")</f>
        <v>0</v>
      </c>
      <c r="KY59" s="26">
        <f>IFERROR(Tableau17[[#This Row],[2017 (L)-T1-REM]]/Tableau17[[#This Row],[2017 (L)-T1-TOTAL]],"")</f>
        <v>0.29556650246305421</v>
      </c>
      <c r="KZ59" s="26">
        <f>IFERROR(Tableau17[[#This Row],[2017 (L)-T1-SOC]]/Tableau17[[#This Row],[2017 (L)-T1-TOTAL]],"")</f>
        <v>2.7093596059113302E-2</v>
      </c>
      <c r="LA59" s="26">
        <f>IFERROR(Tableau17[[#This Row],[2017 (L)-T1-UDI]]/Tableau17[[#This Row],[2017 (L)-T1-TOTAL]],"")</f>
        <v>0</v>
      </c>
      <c r="LB59" s="26">
        <f>IFERROR(Tableau17[[#This Row],[2017 (L)-T2-FI]]/Tableau17[[#This Row],[2017 (L)-T2-TOTAL]],"")</f>
        <v>0</v>
      </c>
      <c r="LC59" s="26">
        <f>IFERROR(Tableau17[[#This Row],[2017 (L)-T2-FN]]/Tableau17[[#This Row],[2017 (L)-T2-TOTAL]],"")</f>
        <v>0</v>
      </c>
      <c r="LD59" s="26">
        <f>IFERROR(Tableau17[[#This Row],[2017 (L)-T2-LR]]/Tableau17[[#This Row],[2017 (L)-T2-TOTAL]],"")</f>
        <v>0.52258064516129032</v>
      </c>
      <c r="LE59" s="26">
        <f>IFERROR(Tableau17[[#This Row],[2017 (L)-T2-MDM]]/Tableau17[[#This Row],[2017 (L)-T2-TOTAL]],"")</f>
        <v>0</v>
      </c>
      <c r="LF59" s="26">
        <f>IFERROR(Tableau17[[#This Row],[2017 (L)-T2-REM]]/Tableau17[[#This Row],[2017 (L)-T2-TOTAL]],"")</f>
        <v>0.47741935483870968</v>
      </c>
      <c r="LG59" s="26">
        <f>IFERROR(Tableau17[[#This Row],[2017-T1-ARTHAUD Nathalie]]/Tableau17[[#This Row],[2017-T1-TOTAL]],"")</f>
        <v>0</v>
      </c>
      <c r="LH59" s="26">
        <f>IFERROR(Tableau17[[#This Row],[2017-T1-ASSELINEAU Fran]]/Tableau17[[#This Row],[2017-T1-TOTAL]],"")</f>
        <v>4.5801526717557254E-3</v>
      </c>
      <c r="LI59" s="26">
        <f>IFERROR(Tableau17[[#This Row],[2017-T1-CHEMINADE Jacques]]/Tableau17[[#This Row],[2017-T1-TOTAL]],"")</f>
        <v>4.5801526717557254E-3</v>
      </c>
      <c r="LJ59" s="26">
        <f>IFERROR(Tableau17[[#This Row],[2017-T1-DUPONT-AIGNAN Nicolas]]/Tableau17[[#This Row],[2017-T1-TOTAL]],"")</f>
        <v>3.6641221374045803E-2</v>
      </c>
      <c r="LK59" s="26">
        <f>IFERROR(Tableau17[[#This Row],[2017-T1-FILLON Fran]]/Tableau17[[#This Row],[2017-T1-TOTAL]],"")</f>
        <v>0.21679389312977099</v>
      </c>
      <c r="LL59" s="26">
        <f>IFERROR(Tableau17[[#This Row],[2017-T1-HAMON Beno]]/Tableau17[[#This Row],[2017-T1-TOTAL]],"")</f>
        <v>5.0381679389312976E-2</v>
      </c>
      <c r="LM59" s="26">
        <f>IFERROR(Tableau17[[#This Row],[2017-T1-LASSALLE Jean]]/Tableau17[[#This Row],[2017-T1-TOTAL]],"")</f>
        <v>4.5801526717557254E-3</v>
      </c>
      <c r="LN59" s="26">
        <f>IFERROR(Tableau17[[#This Row],[2017-T1-LE PEN Marine]]/Tableau17[[#This Row],[2017-T1-TOTAL]],"")</f>
        <v>0.29618320610687021</v>
      </c>
      <c r="LO59" s="26">
        <f>IFERROR(Tableau17[[#This Row],[2017-T1-M Jean-Luc]]/Tableau17[[#This Row],[2017-T1-TOTAL]],"")</f>
        <v>0.18931297709923664</v>
      </c>
      <c r="LP59" s="26">
        <f>IFERROR(Tableau17[[#This Row],[2017-T1-MACRON Emmanuel]]/Tableau17[[#This Row],[2017-T1-TOTAL]],"")</f>
        <v>0.19236641221374046</v>
      </c>
      <c r="LQ59" s="26">
        <f>IFERROR(Tableau17[[#This Row],[2017-T1-POUTOU Philippe]]/Tableau17[[#This Row],[2017-T1-TOTAL]],"")</f>
        <v>4.5801526717557254E-3</v>
      </c>
      <c r="LR59" s="26">
        <f>IFERROR(Tableau17[[#This Row],[2017-T2-LE PEN Marine]]/Tableau17[[#This Row],[2017-T2-TOTAL]],"")</f>
        <v>0.43611584327086883</v>
      </c>
      <c r="LS59" s="26">
        <f>IFERROR(Tableau17[[#This Row],[2017-T2-MACRON Emmanuel]]/Tableau17[[#This Row],[2017-T2-TOTAL]],"")</f>
        <v>0.56388415672913117</v>
      </c>
      <c r="LT59" s="26">
        <f>IFERROR(Tableau17[[#This Row],[2019-T1-ALEXANDRE Audric]]/Tableau17[[#This Row],[2019-T1-TOTAL]],"")</f>
        <v>0</v>
      </c>
      <c r="LU59" s="26">
        <f>IFERROR(Tableau17[[#This Row],[2019-T1-ARTHAUD Nathalie]]/Tableau17[[#This Row],[2019-T1-TOTAL]],"")</f>
        <v>7.1942446043165471E-3</v>
      </c>
      <c r="LV59" s="26">
        <f>IFERROR(Tableau17[[#This Row],[2019-T1-ASSELINEAU François]]/Tableau17[[#This Row],[2019-T1-TOTAL]],"")</f>
        <v>1.4388489208633094E-2</v>
      </c>
      <c r="LW59" s="26">
        <f>IFERROR(Tableau17[[#This Row],[2019-T1-AUBRY Manon]]/Tableau17[[#This Row],[2019-T1-TOTAL]],"")</f>
        <v>7.9136690647482008E-2</v>
      </c>
      <c r="LX59" s="26">
        <f>IFERROR(Tableau17[[#This Row],[2019-T1-AZERGUI Nagib]]/Tableau17[[#This Row],[2019-T1-TOTAL]],"")</f>
        <v>0</v>
      </c>
      <c r="LY59" s="26">
        <f>IFERROR(Tableau17[[#This Row],[2019-T1-BARDELLA Jordan]]/Tableau17[[#This Row],[2019-T1-TOTAL]],"")</f>
        <v>0.34052757793764987</v>
      </c>
      <c r="LZ59" s="26">
        <f>IFERROR(Tableau17[[#This Row],[2019-T1-BELLAMY François-Xavier]]/Tableau17[[#This Row],[2019-T1-TOTAL]],"")</f>
        <v>9.1127098321342928E-2</v>
      </c>
      <c r="MA59" s="26">
        <f>IFERROR(Tableau17[[#This Row],[2019-T1-BIDOU Olivier]]/Tableau17[[#This Row],[2019-T1-TOTAL]],"")</f>
        <v>0</v>
      </c>
      <c r="MB59" s="26">
        <f>IFERROR(Tableau17[[#This Row],[2019-T1-BOURG Dominique]]/Tableau17[[#This Row],[2019-T1-TOTAL]],"")</f>
        <v>1.4388489208633094E-2</v>
      </c>
      <c r="MC59" s="26">
        <f>IFERROR(Tableau17[[#This Row],[2019-T1-BROSSAT Ian]]/Tableau17[[#This Row],[2019-T1-TOTAL]],"")</f>
        <v>3.5971223021582732E-2</v>
      </c>
      <c r="MD59" s="26">
        <f>IFERROR(Tableau17[[#This Row],[2019-T1-CAILLAUD Sophie]]/Tableau17[[#This Row],[2019-T1-TOTAL]],"")</f>
        <v>0</v>
      </c>
      <c r="ME59" s="26">
        <f>IFERROR(Tableau17[[#This Row],[2019-T1-CAMUS Renaud]]/Tableau17[[#This Row],[2019-T1-TOTAL]],"")</f>
        <v>0</v>
      </c>
      <c r="MF59" s="26">
        <f>IFERROR(Tableau17[[#This Row],[2019-T1-CHALENÇON Christophe]]/Tableau17[[#This Row],[2019-T1-TOTAL]],"")</f>
        <v>0</v>
      </c>
      <c r="MG59" s="26">
        <f>IFERROR(Tableau17[[#This Row],[2019-T1-CORBET Cathy Denise Ginette]]/Tableau17[[#This Row],[2019-T1-TOTAL]],"")</f>
        <v>0</v>
      </c>
      <c r="MH59" s="26">
        <f>IFERROR(Tableau17[[#This Row],[2019-T1-DE PREVOISIN Robert]]/Tableau17[[#This Row],[2019-T1-TOTAL]],"")</f>
        <v>0</v>
      </c>
      <c r="MI59" s="26">
        <f>IFERROR(Tableau17[[#This Row],[2019-T1-DELFEL Thérèse]]/Tableau17[[#This Row],[2019-T1-TOTAL]],"")</f>
        <v>0</v>
      </c>
      <c r="MJ59" s="26">
        <f>IFERROR(Tableau17[[#This Row],[2019-T1-DIEUMEGARD Pierre]]/Tableau17[[#This Row],[2019-T1-TOTAL]],"")</f>
        <v>0</v>
      </c>
      <c r="MK59" s="26">
        <f>IFERROR(Tableau17[[#This Row],[2019-T1-DUPONT-AIGNAN Nicolas]]/Tableau17[[#This Row],[2019-T1-TOTAL]],"")</f>
        <v>1.9184652278177457E-2</v>
      </c>
      <c r="ML59" s="26">
        <f>IFERROR(Tableau17[[#This Row],[2019-T1-GERNIGON Yves]]/Tableau17[[#This Row],[2019-T1-TOTAL]],"")</f>
        <v>0</v>
      </c>
      <c r="MM59" s="26">
        <f>IFERROR(Tableau17[[#This Row],[2019-T1-GLUCKSMANN Raphaël]]/Tableau17[[#This Row],[2019-T1-TOTAL]],"")</f>
        <v>5.7553956834532377E-2</v>
      </c>
      <c r="MN59" s="26">
        <f>IFERROR(Tableau17[[#This Row],[2019-T1-HAMON Benoît]]/Tableau17[[#This Row],[2019-T1-TOTAL]],"")</f>
        <v>1.4388489208633094E-2</v>
      </c>
      <c r="MO59" s="26">
        <f>IFERROR(Tableau17[[#This Row],[2019-T1-HELGEN Gilles]]/Tableau17[[#This Row],[2019-T1-TOTAL]],"")</f>
        <v>0</v>
      </c>
      <c r="MP59" s="26">
        <f>IFERROR(Tableau17[[#This Row],[2019-T1-JADOT Yannick]]/Tableau17[[#This Row],[2019-T1-TOTAL]],"")</f>
        <v>0.10311750599520383</v>
      </c>
      <c r="MQ59" s="26">
        <f>IFERROR(Tableau17[[#This Row],[2019-T1-LAGARDE Jean-Christophe]]/Tableau17[[#This Row],[2019-T1-TOTAL]],"")</f>
        <v>2.1582733812949641E-2</v>
      </c>
      <c r="MR59" s="26">
        <f>IFERROR(Tableau17[[#This Row],[2019-T1-LALANNE Francis]]/Tableau17[[#This Row],[2019-T1-TOTAL]],"")</f>
        <v>2.3980815347721821E-3</v>
      </c>
      <c r="MS59" s="26">
        <f>IFERROR(Tableau17[[#This Row],[2019-T1-LOISEAU Nathalie]]/Tableau17[[#This Row],[2019-T1-TOTAL]],"")</f>
        <v>0.19424460431654678</v>
      </c>
      <c r="MT59" s="26">
        <f>IFERROR(Tableau17[[#This Row],[2019-T1-MARIE Florie]]/Tableau17[[#This Row],[2019-T1-TOTAL]],"")</f>
        <v>4.7961630695443642E-3</v>
      </c>
      <c r="MU59" s="26">
        <f>IFERROR(Tableau17[[#This Row],[2008-T1-MACROEXTRDROITE]]/Tableau17[[#This Row],[2008-T1-MACROTOTALE]],"")</f>
        <v>8.5436893203883493E-2</v>
      </c>
      <c r="MV59" s="26">
        <f>IFERROR(Tableau17[[#This Row],[2008-T1-MACRODROITE]]/Tableau17[[#This Row],[2008-T1-MACROTOTALE]],"")</f>
        <v>0.53980582524271847</v>
      </c>
      <c r="MW59" s="26">
        <f>IFERROR(Tableau17[[#This Row],[2008-T1-MACROCENTRE]]/Tableau17[[#This Row],[2008-T1-MACROTOTALE]],"")</f>
        <v>0</v>
      </c>
      <c r="MX59" s="26">
        <f>IFERROR(Tableau17[[#This Row],[2008-T1-MACROGAUCHE]]/Tableau17[[#This Row],[2008-T1-MACROTOTALE]],"")</f>
        <v>0.37475728155339805</v>
      </c>
      <c r="MY59" s="26">
        <f>IFERROR(Tableau17[[#This Row],[2008-T1-MACROAUTRE]]/Tableau17[[#This Row],[2008-T1-MACROTOTALE]],"")</f>
        <v>0</v>
      </c>
      <c r="MZ59" s="26">
        <f>IFERROR(Tableau17[[#This Row],[2008-T2-MACROEXTRDROITE]]/Tableau17[[#This Row],[2008-T2-MACROTOTALE]],"")</f>
        <v>0</v>
      </c>
      <c r="NA59" s="26">
        <f>IFERROR(Tableau17[[#This Row],[2008-T2-MACRODROITE]]/Tableau17[[#This Row],[2008-T2-MACROTOTALE]],"")</f>
        <v>0.57038391224862883</v>
      </c>
      <c r="NB59" s="26">
        <f>IFERROR(Tableau17[[#This Row],[2008-T2-MACROCENTRE]]/Tableau17[[#This Row],[2008-T2-MACROTOTALE]],"")</f>
        <v>0</v>
      </c>
      <c r="NC59" s="26">
        <f>IFERROR(Tableau17[[#This Row],[2008-T2-MACROGAUCHE]]/Tableau17[[#This Row],[2008-T2-MACROTOTALE]],"")</f>
        <v>0.42961608775137111</v>
      </c>
      <c r="ND59" s="26">
        <f>IFERROR(Tableau17[[#This Row],[2008-T2-MACROAUTRE]]/Tableau17[[#This Row],[2008-T2-MACROTOTALE]],"")</f>
        <v>0</v>
      </c>
      <c r="NE59" s="26">
        <f>IFERROR(Tableau17[[#This Row],[2014-T1-MACROEXTRDROITE]]/Tableau17[[#This Row],[2014-T1-MACROTOTALE]],"")</f>
        <v>0.1864406779661017</v>
      </c>
      <c r="NF59" s="26">
        <f>IFERROR(Tableau17[[#This Row],[2014-T1-MACRODROITE]]/Tableau17[[#This Row],[2014-T1-MACROTOTALE]],"")</f>
        <v>0.46704331450094161</v>
      </c>
      <c r="NG59" s="26">
        <f>IFERROR(Tableau17[[#This Row],[2014-T1-MACROCENTRE]]/Tableau17[[#This Row],[2014-T1-MACROTOTALE]],"")</f>
        <v>2.6365348399246705E-2</v>
      </c>
      <c r="NH59" s="26">
        <f>IFERROR(Tableau17[[#This Row],[2014-T1-MACROGAUCHE]]/Tableau17[[#This Row],[2014-T1-MACROTOTALE]],"")</f>
        <v>0.32015065913370999</v>
      </c>
      <c r="NI59" s="26">
        <f>IFERROR(Tableau17[[#This Row],[2014-T1-MACROAUTRE]]/Tableau17[[#This Row],[2014-T1-MACROTOTALE]],"")</f>
        <v>0</v>
      </c>
      <c r="NJ59" s="26">
        <f>IFERROR(Tableau17[[#This Row],[2014-T2-MACROEXTRDROITE]]/Tableau17[[#This Row],[2014-T2-MACROTOTALE]],"")</f>
        <v>0.18299445471349354</v>
      </c>
      <c r="NK59" s="26">
        <f>IFERROR(Tableau17[[#This Row],[2014-T2-MACRODROITE]]/Tableau17[[#This Row],[2014-T2-MACROTOTALE]],"")</f>
        <v>0.56377079482439929</v>
      </c>
      <c r="NL59" s="26">
        <f>IFERROR(Tableau17[[#This Row],[2014-T2-MACROCENTRE]]/Tableau17[[#This Row],[2014-T2-MACROTOTALE]],"")</f>
        <v>0</v>
      </c>
      <c r="NM59" s="26">
        <f>IFERROR(Tableau17[[#This Row],[2014-T2-MACROGAUCHE]]/Tableau17[[#This Row],[2014-T2-MACROTOTALE]],"")</f>
        <v>0.25323475046210719</v>
      </c>
      <c r="NN59" s="26">
        <f>IFERROR(Tableau17[[#This Row],[2014-T2-MACROAUTRE]]/Tableau17[[#This Row],[2014-T2-MACROTOTALE]],"")</f>
        <v>0</v>
      </c>
      <c r="NO59" s="26">
        <f>IFERROR( Tableau17[[#This Row],[2015-T1-MACROEXTRDROITE]]/Tableau17[[#This Row],[2015-T1-MACROTOTALE]],"")</f>
        <v>0.34615384615384615</v>
      </c>
      <c r="NP59" s="26">
        <f>IFERROR(Tableau17[[#This Row],[2015-T1-MACRODROITE]]/Tableau17[[#This Row],[2015-T1-MACROTOTALE]],"")</f>
        <v>0.35336538461538464</v>
      </c>
      <c r="NQ59" s="26">
        <f>IFERROR(Tableau17[[#This Row],[2015-T1-MACROCENTRE]]/Tableau17[[#This Row],[2015-T1-MACROTOTALE]],"")</f>
        <v>2.6442307692307692E-2</v>
      </c>
      <c r="NR59" s="26">
        <f>IFERROR(Tableau17[[#This Row],[2015-T1-MACROGAUCHE]]/Tableau17[[#This Row],[2015-T1-MACROTOTALE]],"")</f>
        <v>0.27403846153846156</v>
      </c>
      <c r="NS59" s="26">
        <f>IFERROR(Tableau17[[#This Row],[2015-T1-MACROAUTRE]]/Tableau17[[#This Row],[2015-T1-MACROTOTALE]],"")</f>
        <v>0</v>
      </c>
      <c r="NT59" s="26">
        <f>IFERROR(Tableau17[[#This Row],[2015-T2-MACROEXTRDROITE]]/Tableau17[[#This Row],[2015-T2-MACROTOTALE]],"")</f>
        <v>0.36096256684491979</v>
      </c>
      <c r="NU59" s="26">
        <f>IFERROR(Tableau17[[#This Row],[2015-T2-MACRODROITE]]/Tableau17[[#This Row],[2015-T2-MACROTOTALE]],"")</f>
        <v>0.63903743315508021</v>
      </c>
      <c r="NV59" s="26">
        <f>IFERROR(Tableau17[[#This Row],[2015-T2-MACROCENTRE]]/Tableau17[[#This Row],[2015-T2-MACROTOTALE]],"")</f>
        <v>0</v>
      </c>
      <c r="NW59" s="26">
        <f>IFERROR(Tableau17[[#This Row],[2015-T2-MACROGAUCHE]]/Tableau17[[#This Row],[2015-T2-MACROTOTALE]],"")</f>
        <v>0</v>
      </c>
      <c r="NX59" s="26">
        <f>IFERROR(Tableau17[[#This Row],[2015-T2-MACROAUTRE]]/Tableau17[[#This Row],[2015-T2-MACROTOTALE]],"")</f>
        <v>0</v>
      </c>
      <c r="NY59" s="26">
        <f>IFERROR(Tableau17[[#This Row],[2017-T1-MACROEXTRDROITE]]/Tableau17[[#This Row],[2017-T1-MACROTOTALE]],"")</f>
        <v>0.34198473282442748</v>
      </c>
      <c r="NZ59" s="26">
        <f>IFERROR(Tableau17[[#This Row],[2017-T1-MACRODROITE]]/Tableau17[[#This Row],[2017-T1-MACROTOTALE]],"")</f>
        <v>0.21679389312977099</v>
      </c>
      <c r="OA59" s="26">
        <f>IFERROR(Tableau17[[#This Row],[2017-T1-MACROCENTRE]]/Tableau17[[#This Row],[2017-T1-MACROTOTALE]],"")</f>
        <v>0.19236641221374046</v>
      </c>
      <c r="OB59" s="26">
        <f>IFERROR(Tableau17[[#This Row],[2017-T1-MACROGAUCHE]]/Tableau17[[#This Row],[2017-T1-MACROTOTALE]],"")</f>
        <v>0.24427480916030533</v>
      </c>
      <c r="OC59" s="26">
        <f>IFERROR(Tableau17[[#This Row],[2017-T1-MACROAUTRE]]/Tableau17[[#This Row],[2017-T1-MACROTOTALE]],"")</f>
        <v>4.5801526717557254E-3</v>
      </c>
      <c r="OD59" s="26">
        <f>IFERROR(Tableau17[[#This Row],[2017-T2-MACROEXTRDROITE]]/Tableau17[[#This Row],[2017-T2-MACROTOTALE]],"")</f>
        <v>0.43611584327086883</v>
      </c>
      <c r="OE59" s="26">
        <f>IFERROR(Tableau17[[#This Row],[2017-T2-MACRODROITE]]/Tableau17[[#This Row],[2017-T2-MACROTOTALE]],"")</f>
        <v>0</v>
      </c>
      <c r="OF59" s="26">
        <f>IFERROR(Tableau17[[#This Row],[2017-T2-MACROCENTRE]]/Tableau17[[#This Row],[2017-T2-MACROTOTALE]],"")</f>
        <v>0.56388415672913117</v>
      </c>
      <c r="OG59" s="26">
        <f>IFERROR(Tableau17[[#This Row],[2017-T2-MACROGAUCHE]]/Tableau17[[#This Row],[2017-T2-MACROTOTALE]],"")</f>
        <v>0</v>
      </c>
      <c r="OH59" s="26">
        <f>IFERROR(Tableau17[[#This Row],[2017-T2-MACROAUTRE]]/Tableau17[[#This Row],[2017-T2-MACROTOTALE]],"")</f>
        <v>0</v>
      </c>
      <c r="OI59" s="26">
        <f>IFERROR(Tableau17[[#This Row],[2019-T1-MACROEXTRDROITE]]/Tableau17[[#This Row],[2019-T1-MACROTOTALE]],"")</f>
        <v>0.36854460093896713</v>
      </c>
      <c r="OJ59" s="26">
        <f>IFERROR(Tableau17[[#This Row],[2019-T1-MACRODROITE]]/Tableau17[[#This Row],[2019-T1-MACROTOTALE]],"")</f>
        <v>0.11032863849765258</v>
      </c>
      <c r="OK59" s="26">
        <f>IFERROR(Tableau17[[#This Row],[2019-T1-MACROCENTRE]]/Tableau17[[#This Row],[2019-T1-MACROTOTALE]],"")</f>
        <v>0.19014084507042253</v>
      </c>
      <c r="OL59" s="26">
        <f>IFERROR(Tableau17[[#This Row],[2019-T1-MACROGAUCHE]]/Tableau17[[#This Row],[2019-T1-MACROTOTALE]],"")</f>
        <v>0.29107981220657275</v>
      </c>
      <c r="OM59" s="26">
        <f>IFERROR(Tableau17[[#This Row],[2019-T1-MACROAUTRE]]/Tableau17[[#This Row],[2019-T1-MACROTOTALE]],"")</f>
        <v>3.9906103286384977E-2</v>
      </c>
      <c r="ON59" s="26">
        <f>IFERROR(Tableau17[[#This Row],[2020-T1-MACROEXTRDROITE]]/Tableau17[[#This Row],[2020-T1-MACROTOTALE]],"")</f>
        <v>0.24924012158054712</v>
      </c>
      <c r="OO59" s="26">
        <f>IFERROR(Tableau17[[#This Row],[2020-T1-MACRODROITE]]/Tableau17[[#This Row],[2020-T1-MACROTOTALE]],"")</f>
        <v>0.39209726443769</v>
      </c>
      <c r="OP59" s="26">
        <f>IFERROR(Tableau17[[#This Row],[2020-T1-MACROCENTRE]]/Tableau17[[#This Row],[2020-T1-MACROTOTALE]],"")</f>
        <v>6.3829787234042548E-2</v>
      </c>
      <c r="OQ59" s="26">
        <f>IFERROR(Tableau17[[#This Row],[2020-T1-MACROGAUCHE]]/Tableau17[[#This Row],[2020-T1-MACROTOTALE]],"")</f>
        <v>0.29483282674772038</v>
      </c>
      <c r="OR59" s="26">
        <f>IFERROR(Tableau17[[#This Row],[2020-T1-MACROAUTRE]]/Tableau17[[#This Row],[2020-T1-MACROTOTALE]],"")</f>
        <v>0</v>
      </c>
      <c r="OS59" s="26">
        <f>IFERROR(Tableau17[[#This Row],[2017 (L)-T1-MACROEXTRDROITE]]/Tableau17[[#This Row],[2017 (L)-T1-MACROTOTALE]],"")</f>
        <v>0.24630541871921183</v>
      </c>
      <c r="OT59" s="26">
        <f>IFERROR(Tableau17[[#This Row],[2017 (L)-T1-MACRODROITE]]/Tableau17[[#This Row],[2017 (L)-T1-MACROTOTALE]],"")</f>
        <v>0.22906403940886699</v>
      </c>
      <c r="OU59" s="26">
        <f>IFERROR(Tableau17[[#This Row],[2017 (L)-T1-MACROCENTRE]]/Tableau17[[#This Row],[2017 (L)-T1-MACROTOTALE]],"")</f>
        <v>0.29556650246305421</v>
      </c>
      <c r="OV59" s="26">
        <f>IFERROR(Tableau17[[#This Row],[2017 (L)-T1-MACROGAUCHE]]/Tableau17[[#This Row],[2017 (L)-T1-MACROTOTALE]],"")</f>
        <v>0.22906403940886699</v>
      </c>
      <c r="OW59" s="26">
        <f>IFERROR(Tableau17[[#This Row],[2017 (L)-T1-MACROAUTRE]]/Tableau17[[#This Row],[2017 (L)-T1-MACROTOTALE]],"")</f>
        <v>0</v>
      </c>
      <c r="OX59" s="26">
        <f>IFERROR(Tableau17[[#This Row],[2017 (L)-T2-MACROEXTRDROITE]]/Tableau17[[#This Row],[2017 (L)-T2-MACROTOTALE]],"")</f>
        <v>0</v>
      </c>
      <c r="OY59" s="26">
        <f>IFERROR(Tableau17[[#This Row],[2017 (L)-T2-MACRODROITE]]/Tableau17[[#This Row],[2017 (L)-T2-MACROTOTALE]],"")</f>
        <v>0.52258064516129032</v>
      </c>
      <c r="OZ59" s="26">
        <f>IFERROR(Tableau17[[#This Row],[2017 (L)-T2-MACROCENTRE]]/Tableau17[[#This Row],[2017 (L)-T2-MACROTOTALE]],"")</f>
        <v>0.47741935483870968</v>
      </c>
      <c r="PA59" s="26">
        <f>IFERROR(Tableau17[[#This Row],[2017 (L)-T2-MACROGAUCHE]]/Tableau17[[#This Row],[2017 (L)-T2-MACROTOTALE]],"")</f>
        <v>0</v>
      </c>
      <c r="PB59" s="26">
        <f>IFERROR(Tableau17[[#This Row],[2017 (L)-T2-MACROAUTRE]]/Tableau17[[#This Row],[2017 (L)-T2-MACROTOTALE]],"")</f>
        <v>0</v>
      </c>
      <c r="PC59" s="26">
        <f>IFERROR(Tableau17[[#This Row],[2008_T1_PROCUS]]/Tableau17[[#This Row],[2008_T1_INSCRITS]],0)</f>
        <v>1.6203703703703703E-2</v>
      </c>
      <c r="PD59" s="26">
        <f>IFERROR(Tableau17[[#This Row],[2008_T2_PROCUS]]/Tableau17[[#This Row],[2008_T2_INSCRITS]],0)</f>
        <v>1.8518518518518517E-2</v>
      </c>
      <c r="PE59" s="26">
        <f>Tableau17[[#This Row],[2014_T1_PROCUS]]/Tableau17[[#This Row],[2014_T1_INSCRITS]]</f>
        <v>1.9744483159117306E-2</v>
      </c>
      <c r="PF59" s="26">
        <f>IFERROR(Tableau17[[#This Row],[2014_T2_PROCUS]]/Tableau17[[#This Row],[2014_T2_INSCRITS]],0)</f>
        <v>2.0905923344947737E-2</v>
      </c>
    </row>
    <row r="60" spans="1:422" hidden="1" x14ac:dyDescent="0.2">
      <c r="A60" s="1">
        <v>6</v>
      </c>
      <c r="B60" s="1" t="s">
        <v>441</v>
      </c>
      <c r="C60" s="1" t="s">
        <v>462</v>
      </c>
      <c r="D60" s="1" t="s">
        <v>462</v>
      </c>
      <c r="E60" s="1">
        <v>1264</v>
      </c>
      <c r="F60" s="1">
        <v>5.4473700000000003</v>
      </c>
      <c r="G60" s="1">
        <v>43.313175000000001</v>
      </c>
      <c r="H60" s="3">
        <v>982</v>
      </c>
      <c r="I60" s="3">
        <v>299</v>
      </c>
      <c r="K60" s="1">
        <v>4</v>
      </c>
      <c r="L60" s="1">
        <v>13</v>
      </c>
      <c r="M60" s="1">
        <v>5</v>
      </c>
      <c r="P60" s="1">
        <v>78</v>
      </c>
      <c r="Q60" s="1">
        <v>22</v>
      </c>
      <c r="R60" s="1">
        <v>71</v>
      </c>
      <c r="S60" s="1">
        <v>47</v>
      </c>
      <c r="T60" s="1">
        <v>17</v>
      </c>
      <c r="U60" s="1">
        <v>257</v>
      </c>
      <c r="V60" s="1">
        <v>1017</v>
      </c>
      <c r="W60" s="1">
        <v>582</v>
      </c>
      <c r="X60" s="1">
        <v>20</v>
      </c>
      <c r="Y60" s="2">
        <v>0.57227139000000005</v>
      </c>
      <c r="Z60" s="1">
        <v>1017</v>
      </c>
      <c r="AA60" s="1">
        <v>613</v>
      </c>
      <c r="AB60" s="1">
        <v>10</v>
      </c>
      <c r="AC60" s="2">
        <v>0.60275319999999999</v>
      </c>
      <c r="AD60" s="1">
        <v>982</v>
      </c>
      <c r="AE60" s="1">
        <v>262</v>
      </c>
      <c r="AF60" s="2">
        <v>0.26680243999999997</v>
      </c>
      <c r="AG60" s="1">
        <f t="shared" si="0"/>
        <v>299</v>
      </c>
      <c r="AH60" s="1">
        <v>972</v>
      </c>
      <c r="AI60" s="1">
        <v>527</v>
      </c>
      <c r="AJ60" s="1">
        <v>7</v>
      </c>
      <c r="AK60" s="2">
        <v>0.54218107000000004</v>
      </c>
      <c r="AL60" s="1">
        <v>972</v>
      </c>
      <c r="AM60" s="1">
        <v>596</v>
      </c>
      <c r="AN60" s="1">
        <v>7</v>
      </c>
      <c r="AO60" s="2">
        <v>0.61316872</v>
      </c>
      <c r="AP60" s="1">
        <v>1028</v>
      </c>
      <c r="AQ60" s="1">
        <v>488</v>
      </c>
      <c r="AR60" s="2">
        <v>0.47470816999999998</v>
      </c>
      <c r="AS60" s="1">
        <v>1028</v>
      </c>
      <c r="AT60" s="1">
        <v>478</v>
      </c>
      <c r="AU60" s="2">
        <v>0.46498054</v>
      </c>
      <c r="AV60" s="1">
        <v>1031</v>
      </c>
      <c r="AW60" s="1">
        <v>458</v>
      </c>
      <c r="AX60" s="2">
        <v>0.44422889999999998</v>
      </c>
      <c r="AY60" s="1">
        <v>1031</v>
      </c>
      <c r="AZ60" s="1">
        <v>381</v>
      </c>
      <c r="BA60" s="2">
        <v>0.36954413000000003</v>
      </c>
      <c r="BB60" s="1">
        <v>1032</v>
      </c>
      <c r="BC60" s="1">
        <v>815</v>
      </c>
      <c r="BD60" s="2">
        <v>0.78972867999999996</v>
      </c>
      <c r="BE60" s="1">
        <v>1032</v>
      </c>
      <c r="BF60" s="1">
        <v>740</v>
      </c>
      <c r="BG60" s="2">
        <v>0.71705426000000005</v>
      </c>
      <c r="BH60" s="1">
        <v>975</v>
      </c>
      <c r="BI60" s="1">
        <v>454</v>
      </c>
      <c r="BJ60" s="2">
        <v>0.46564103000000001</v>
      </c>
      <c r="BK60" s="1">
        <v>27</v>
      </c>
      <c r="BM60" s="1">
        <v>2</v>
      </c>
      <c r="BN60" s="1">
        <v>23</v>
      </c>
      <c r="BO60" s="1">
        <v>64</v>
      </c>
      <c r="BP60" s="1">
        <v>226</v>
      </c>
      <c r="BQ60" s="1">
        <v>172</v>
      </c>
      <c r="BR60" s="1">
        <v>514</v>
      </c>
      <c r="BU60" s="1">
        <v>332</v>
      </c>
      <c r="BV60" s="1">
        <v>250</v>
      </c>
      <c r="BW60" s="1">
        <v>582</v>
      </c>
      <c r="BY60" s="1">
        <v>80</v>
      </c>
      <c r="BZ60" s="1">
        <v>12</v>
      </c>
      <c r="CB60" s="1">
        <v>40</v>
      </c>
      <c r="CC60" s="1">
        <v>134</v>
      </c>
      <c r="CD60" s="1">
        <v>201</v>
      </c>
      <c r="CE60" s="1">
        <v>93</v>
      </c>
      <c r="CF60" s="1">
        <v>560</v>
      </c>
      <c r="CG60" s="1">
        <v>158</v>
      </c>
      <c r="CH60" s="1">
        <v>296</v>
      </c>
      <c r="CI60" s="1">
        <v>134</v>
      </c>
      <c r="CJ60" s="1">
        <v>588</v>
      </c>
      <c r="CK60" s="1">
        <v>22</v>
      </c>
      <c r="CL60" s="1">
        <v>16</v>
      </c>
      <c r="CO60" s="1">
        <v>38</v>
      </c>
      <c r="CP60" s="1">
        <v>174</v>
      </c>
      <c r="CT60" s="1">
        <v>140</v>
      </c>
      <c r="CU60" s="1">
        <v>80</v>
      </c>
      <c r="CW60" s="1">
        <v>470</v>
      </c>
      <c r="CY60" s="1">
        <v>184</v>
      </c>
      <c r="DA60" s="1">
        <v>250</v>
      </c>
      <c r="DC60" s="1">
        <v>434</v>
      </c>
      <c r="DD60" s="1">
        <v>16</v>
      </c>
      <c r="DE60" s="1">
        <v>2</v>
      </c>
      <c r="DF60" s="1">
        <v>10</v>
      </c>
      <c r="DG60" s="1">
        <v>4</v>
      </c>
      <c r="DH60" s="1">
        <v>0</v>
      </c>
      <c r="DI60" s="1">
        <v>13</v>
      </c>
      <c r="DJ60" s="1">
        <v>2</v>
      </c>
      <c r="DK60" s="1">
        <v>3</v>
      </c>
      <c r="DL60" s="1">
        <v>62</v>
      </c>
      <c r="DM60" s="1">
        <v>80</v>
      </c>
      <c r="DN60" s="1">
        <v>116</v>
      </c>
      <c r="DP60" s="1">
        <v>1</v>
      </c>
      <c r="DR60" s="1">
        <v>139</v>
      </c>
      <c r="DS60" s="1">
        <v>4</v>
      </c>
      <c r="DU60" s="1">
        <v>452</v>
      </c>
      <c r="DX60" s="1">
        <v>192</v>
      </c>
      <c r="DZ60" s="1">
        <v>156</v>
      </c>
      <c r="EA60" s="1">
        <v>348</v>
      </c>
      <c r="EB60" s="1">
        <v>3</v>
      </c>
      <c r="EC60" s="1">
        <v>4</v>
      </c>
      <c r="ED60" s="1">
        <v>0</v>
      </c>
      <c r="EE60" s="1">
        <v>31</v>
      </c>
      <c r="EF60" s="1">
        <v>199</v>
      </c>
      <c r="EG60" s="1">
        <v>32</v>
      </c>
      <c r="EH60" s="1">
        <v>7</v>
      </c>
      <c r="EI60" s="1">
        <v>251</v>
      </c>
      <c r="EJ60" s="1">
        <v>123</v>
      </c>
      <c r="EK60" s="1">
        <v>149</v>
      </c>
      <c r="EL60" s="1">
        <v>3</v>
      </c>
      <c r="EM60" s="1">
        <v>802</v>
      </c>
      <c r="EN60" s="1">
        <v>295</v>
      </c>
      <c r="EO60" s="1">
        <v>366</v>
      </c>
      <c r="EP60" s="1">
        <v>661</v>
      </c>
      <c r="EQ60" s="1">
        <v>0</v>
      </c>
      <c r="ER60" s="1">
        <v>2</v>
      </c>
      <c r="ES60" s="1">
        <v>5</v>
      </c>
      <c r="ET60" s="1">
        <v>19</v>
      </c>
      <c r="EU60" s="1">
        <v>0</v>
      </c>
      <c r="EV60" s="1">
        <v>144</v>
      </c>
      <c r="EW60" s="1">
        <v>52</v>
      </c>
      <c r="EX60" s="1">
        <v>0</v>
      </c>
      <c r="EY60" s="1">
        <v>7</v>
      </c>
      <c r="EZ60" s="1">
        <v>7</v>
      </c>
      <c r="FA60" s="1">
        <v>0</v>
      </c>
      <c r="FB60" s="1">
        <v>0</v>
      </c>
      <c r="FC60" s="1">
        <v>0</v>
      </c>
      <c r="FD60" s="1">
        <v>0</v>
      </c>
      <c r="FE60" s="1">
        <v>0</v>
      </c>
      <c r="FF60" s="1">
        <v>1</v>
      </c>
      <c r="FG60" s="1">
        <v>0</v>
      </c>
      <c r="FH60" s="1">
        <v>12</v>
      </c>
      <c r="FI60" s="1">
        <v>0</v>
      </c>
      <c r="FJ60" s="1">
        <v>14</v>
      </c>
      <c r="FK60" s="1">
        <v>11</v>
      </c>
      <c r="FL60" s="1">
        <v>0</v>
      </c>
      <c r="FM60" s="1">
        <v>55</v>
      </c>
      <c r="FN60" s="1">
        <v>8</v>
      </c>
      <c r="FO60" s="1">
        <v>1</v>
      </c>
      <c r="FP60" s="1">
        <v>102</v>
      </c>
      <c r="FQ60" s="1">
        <v>1</v>
      </c>
      <c r="FR60" s="1">
        <f>SUM(Tableau17[[#This Row],[2019-T1-ALEXANDRE Audric]:[2019-T1-MARIE Florie]])</f>
        <v>441</v>
      </c>
      <c r="FS60" s="1">
        <v>66</v>
      </c>
      <c r="FT60" s="1">
        <v>253</v>
      </c>
      <c r="FU60" s="1">
        <v>0</v>
      </c>
      <c r="FV60" s="1">
        <v>195</v>
      </c>
      <c r="FW60" s="1">
        <v>0</v>
      </c>
      <c r="FX60" s="1">
        <v>514</v>
      </c>
      <c r="FY60" s="1">
        <v>0</v>
      </c>
      <c r="FZ60" s="1">
        <v>332</v>
      </c>
      <c r="GA60" s="1">
        <v>0</v>
      </c>
      <c r="GB60" s="1">
        <v>250</v>
      </c>
      <c r="GC60" s="1">
        <v>0</v>
      </c>
      <c r="GD60" s="1">
        <v>582</v>
      </c>
      <c r="GE60" s="1">
        <v>134</v>
      </c>
      <c r="GF60" s="1">
        <v>281</v>
      </c>
      <c r="GG60" s="1">
        <v>0</v>
      </c>
      <c r="GH60" s="1">
        <v>145</v>
      </c>
      <c r="GI60" s="1">
        <v>0</v>
      </c>
      <c r="GJ60" s="1">
        <v>560</v>
      </c>
      <c r="GK60" s="1">
        <v>158</v>
      </c>
      <c r="GL60" s="1">
        <v>296</v>
      </c>
      <c r="GM60" s="1">
        <v>0</v>
      </c>
      <c r="GN60" s="1">
        <v>134</v>
      </c>
      <c r="GO60" s="1">
        <v>0</v>
      </c>
      <c r="GP60" s="1">
        <v>588</v>
      </c>
      <c r="GQ60" s="1">
        <v>190</v>
      </c>
      <c r="GR60" s="1">
        <v>140</v>
      </c>
      <c r="GS60" s="1">
        <v>0</v>
      </c>
      <c r="GT60" s="1">
        <v>118</v>
      </c>
      <c r="GU60" s="1">
        <v>22</v>
      </c>
      <c r="GV60" s="1">
        <v>470</v>
      </c>
      <c r="GW60" s="1">
        <v>184</v>
      </c>
      <c r="GX60" s="1">
        <v>250</v>
      </c>
      <c r="GY60" s="1">
        <v>0</v>
      </c>
      <c r="GZ60" s="1">
        <v>0</v>
      </c>
      <c r="HA60" s="1">
        <v>0</v>
      </c>
      <c r="HB60" s="1">
        <v>434</v>
      </c>
      <c r="HC60" s="1">
        <v>286</v>
      </c>
      <c r="HD60" s="1">
        <v>199</v>
      </c>
      <c r="HE60" s="1">
        <v>149</v>
      </c>
      <c r="HF60" s="1">
        <v>161</v>
      </c>
      <c r="HG60" s="1">
        <v>7</v>
      </c>
      <c r="HH60" s="1">
        <v>802</v>
      </c>
      <c r="HI60" s="1">
        <v>295</v>
      </c>
      <c r="HJ60" s="1">
        <v>0</v>
      </c>
      <c r="HK60" s="1">
        <v>366</v>
      </c>
      <c r="HL60" s="1">
        <v>0</v>
      </c>
      <c r="HM60" s="1">
        <v>0</v>
      </c>
      <c r="HN60" s="1">
        <v>661</v>
      </c>
      <c r="HO60" s="1">
        <v>162</v>
      </c>
      <c r="HP60" s="1">
        <v>60</v>
      </c>
      <c r="HQ60" s="1">
        <v>102</v>
      </c>
      <c r="HR60" s="1">
        <v>108</v>
      </c>
      <c r="HS60" s="1">
        <v>15</v>
      </c>
      <c r="HT60" s="1">
        <v>447</v>
      </c>
      <c r="HU60" s="1">
        <v>71</v>
      </c>
      <c r="HV60" s="1">
        <v>91</v>
      </c>
      <c r="HW60" s="1">
        <v>26</v>
      </c>
      <c r="HX60" s="1">
        <v>69</v>
      </c>
      <c r="HY60" s="1">
        <v>0</v>
      </c>
      <c r="HZ60" s="1">
        <v>257</v>
      </c>
      <c r="IA60" s="1">
        <v>92</v>
      </c>
      <c r="IB60" s="1">
        <v>120</v>
      </c>
      <c r="IC60" s="1">
        <v>139</v>
      </c>
      <c r="ID60" s="1">
        <v>99</v>
      </c>
      <c r="IE60" s="1">
        <v>2</v>
      </c>
      <c r="IF60" s="1">
        <v>452</v>
      </c>
      <c r="IG60" s="1">
        <v>0</v>
      </c>
      <c r="IH60" s="1">
        <v>192</v>
      </c>
      <c r="II60" s="1">
        <v>156</v>
      </c>
      <c r="IJ60" s="1">
        <v>0</v>
      </c>
      <c r="IK60" s="1">
        <v>0</v>
      </c>
      <c r="IL60" s="1">
        <v>348</v>
      </c>
      <c r="IM60" s="26">
        <f>IFERROR(Tableau17[[#This Row],[LDIV]]/Tableau17[[#This Row],[Total général]],"")</f>
        <v>0</v>
      </c>
      <c r="IN60" s="26">
        <f>IFERROR(Tableau17[[#This Row],[LDVC]]/Tableau17[[#This Row],[Total général]],"")</f>
        <v>1.556420233463035E-2</v>
      </c>
      <c r="IO60" s="26">
        <f>IFERROR(Tableau17[[#This Row],[LDVD]]/Tableau17[[#This Row],[Total général]],"")</f>
        <v>5.0583657587548639E-2</v>
      </c>
      <c r="IP60" s="26">
        <f>IFERROR(Tableau17[[#This Row],[LDVG]]/Tableau17[[#This Row],[Total général]],"")</f>
        <v>1.9455252918287938E-2</v>
      </c>
      <c r="IQ60" s="26">
        <f>IFERROR(Tableau17[[#This Row],[LEXD]]/Tableau17[[#This Row],[Total général]],"")</f>
        <v>0</v>
      </c>
      <c r="IR60" s="26">
        <f>IFERROR(Tableau17[[#This Row],[LEXG]]/Tableau17[[#This Row],[Total général]],"")</f>
        <v>0</v>
      </c>
      <c r="IS60" s="26">
        <f>IFERROR(Tableau17[[#This Row],[LLR]]/Tableau17[[#This Row],[Total général]],"")</f>
        <v>0.30350194552529181</v>
      </c>
      <c r="IT60" s="26">
        <f>IFERROR(Tableau17[[#This Row],[LREM]]/Tableau17[[#This Row],[Total général]],"")</f>
        <v>8.5603112840466927E-2</v>
      </c>
      <c r="IU60" s="26">
        <f>IFERROR(Tableau17[[#This Row],[LRN]]/Tableau17[[#This Row],[Total général]],"")</f>
        <v>0.27626459143968873</v>
      </c>
      <c r="IV60" s="26">
        <f>IFERROR(Tableau17[[#This Row],[LUG]]/Tableau17[[#This Row],[Total général]],"")</f>
        <v>0.1828793774319066</v>
      </c>
      <c r="IW60" s="26">
        <f>IFERROR(Tableau17[[#This Row],[LVEC]]/Tableau17[[#This Row],[Total général]],"")</f>
        <v>6.6147859922178989E-2</v>
      </c>
      <c r="IX60" s="26">
        <f>IFERROR(Tableau17[[#This Row],[2008-T1-LCMD]]/Tableau17[[#This Row],[2008-T1-TOTAL]],"")</f>
        <v>5.2529182879377433E-2</v>
      </c>
      <c r="IY60" s="26">
        <f>IFERROR(Tableau17[[#This Row],[2008-T1-LDVD]]/Tableau17[[#This Row],[2008-T1-TOTAL]],"")</f>
        <v>0</v>
      </c>
      <c r="IZ60" s="26">
        <f>IFERROR(Tableau17[[#This Row],[2008-T1-LEXD]]/Tableau17[[#This Row],[2008-T1-TOTAL]],"")</f>
        <v>3.8910505836575876E-3</v>
      </c>
      <c r="JA60" s="26">
        <f>IFERROR(Tableau17[[#This Row],[2008-T1-LEXG]]/Tableau17[[#This Row],[2008-T1-TOTAL]],"")</f>
        <v>4.4747081712062257E-2</v>
      </c>
      <c r="JB60" s="26">
        <f>IFERROR(Tableau17[[#This Row],[2008-T1-LFN]]/Tableau17[[#This Row],[2008-T1-TOTAL]],"")</f>
        <v>0.1245136186770428</v>
      </c>
      <c r="JC60" s="26">
        <f>IFERROR(Tableau17[[#This Row],[2008-T1-LMAJ]]/Tableau17[[#This Row],[2008-T1-TOTAL]],"")</f>
        <v>0.43968871595330739</v>
      </c>
      <c r="JD60" s="26">
        <f>IFERROR(Tableau17[[#This Row],[2008-T1-LUG]]/Tableau17[[#This Row],[2008-T1-TOTAL]],"")</f>
        <v>0.33463035019455251</v>
      </c>
      <c r="JE60" s="26">
        <f>IFERROR(Tableau17[[#This Row],[2008-T2-LFN]]/Tableau17[[#This Row],[2008-T2-TOTAL]],"")</f>
        <v>0</v>
      </c>
      <c r="JF60" s="26">
        <f>IFERROR(Tableau17[[#This Row],[2008-T2-LGC]]/Tableau17[[#This Row],[2008-T2-TOTAL]],"")</f>
        <v>0</v>
      </c>
      <c r="JG60" s="26">
        <f>IFERROR(Tableau17[[#This Row],[2008-T2-LMAJ]]/Tableau17[[#This Row],[2008-T2-TOTAL]],"")</f>
        <v>0.57044673539518898</v>
      </c>
      <c r="JH60" s="26">
        <f>IFERROR(Tableau17[[#This Row],[2008-T2-LUG]]/Tableau17[[#This Row],[2008-T2-TOTAL]],"")</f>
        <v>0.42955326460481097</v>
      </c>
      <c r="JI60" s="26">
        <f>IFERROR(Tableau17[[#This Row],[2014-T1-LDIV]]/Tableau17[[#This Row],[2014-T1-TOTAL]],"")</f>
        <v>0</v>
      </c>
      <c r="JJ60" s="26">
        <f>IFERROR(Tableau17[[#This Row],[2014-T1-LDVD]]/Tableau17[[#This Row],[2014-T1-TOTAL]],"")</f>
        <v>0.14285714285714285</v>
      </c>
      <c r="JK60" s="26">
        <f>IFERROR(Tableau17[[#This Row],[2014-T1-LDVG]]/Tableau17[[#This Row],[2014-T1-TOTAL]],"")</f>
        <v>2.1428571428571429E-2</v>
      </c>
      <c r="JL60" s="26">
        <f>IFERROR(Tableau17[[#This Row],[2014-T1-LEXG]]/Tableau17[[#This Row],[2014-T1-TOTAL]],"")</f>
        <v>0</v>
      </c>
      <c r="JM60" s="26">
        <f>IFERROR(Tableau17[[#This Row],[2014-T1-LFG]]/Tableau17[[#This Row],[2014-T1-TOTAL]],"")</f>
        <v>7.1428571428571425E-2</v>
      </c>
      <c r="JN60" s="26">
        <f>IFERROR(Tableau17[[#This Row],[2014-T1-LFN]]/Tableau17[[#This Row],[2014-T1-TOTAL]],"")</f>
        <v>0.2392857142857143</v>
      </c>
      <c r="JO60" s="26">
        <f>IFERROR(Tableau17[[#This Row],[2014-T1-LUD]]/Tableau17[[#This Row],[2014-T1-TOTAL]],"")</f>
        <v>0.35892857142857143</v>
      </c>
      <c r="JP60" s="26">
        <f>IFERROR(Tableau17[[#This Row],[2014-T1-LUG]]/Tableau17[[#This Row],[2014-T1-TOTAL]],"")</f>
        <v>0.16607142857142856</v>
      </c>
      <c r="JQ60" s="26">
        <f>IFERROR(Tableau17[[#This Row],[2014-T2-LFN]]/Tableau17[[#This Row],[2014-T2-TOTAL]],"")</f>
        <v>0.2687074829931973</v>
      </c>
      <c r="JR60" s="26">
        <f>IFERROR(Tableau17[[#This Row],[2014-T2-LUD]]/Tableau17[[#This Row],[2014-T2-TOTAL]],"")</f>
        <v>0.50340136054421769</v>
      </c>
      <c r="JS60" s="26">
        <f>IFERROR(Tableau17[[#This Row],[2014-T2-LUG]]/Tableau17[[#This Row],[2014-T2-TOTAL]],"")</f>
        <v>0.22789115646258504</v>
      </c>
      <c r="JT60" s="26">
        <f>IFERROR(Tableau17[[#This Row],[2015-T1-BC-DIV]]/Tableau17[[#This Row],[2015-T1-TOTAL]],"")</f>
        <v>4.6808510638297871E-2</v>
      </c>
      <c r="JU60" s="26">
        <f>IFERROR(Tableau17[[#This Row],[2015-T1-BC-DLF]]/Tableau17[[#This Row],[2015-T1-TOTAL]],"")</f>
        <v>3.4042553191489362E-2</v>
      </c>
      <c r="JV60" s="26">
        <f>IFERROR(Tableau17[[#This Row],[2015-T1-BC-DVD]]/Tableau17[[#This Row],[2015-T1-TOTAL]],"")</f>
        <v>0</v>
      </c>
      <c r="JW60" s="26">
        <f>IFERROR(Tableau17[[#This Row],[2015-T1-BC-DVG]]/Tableau17[[#This Row],[2015-T1-TOTAL]],"")</f>
        <v>0</v>
      </c>
      <c r="JX60" s="26">
        <f>IFERROR(Tableau17[[#This Row],[2015-T1-BC-FG]]/Tableau17[[#This Row],[2015-T1-TOTAL]],"")</f>
        <v>8.085106382978724E-2</v>
      </c>
      <c r="JY60" s="26">
        <f>IFERROR(Tableau17[[#This Row],[2015-T1-BC-FN]]/Tableau17[[#This Row],[2015-T1-TOTAL]],"")</f>
        <v>0.37021276595744679</v>
      </c>
      <c r="JZ60" s="26">
        <f>IFERROR(Tableau17[[#This Row],[2015-T1-BC-MDM]]/Tableau17[[#This Row],[2015-T1-TOTAL]],"")</f>
        <v>0</v>
      </c>
      <c r="KA60" s="26">
        <f>IFERROR(Tableau17[[#This Row],[2015-T1-BC-RDG]]/Tableau17[[#This Row],[2015-T1-TOTAL]],"")</f>
        <v>0</v>
      </c>
      <c r="KB60" s="26">
        <f>IFERROR(Tableau17[[#This Row],[2015-T1-BC-SOC]]/Tableau17[[#This Row],[2015-T1-TOTAL]],"")</f>
        <v>0</v>
      </c>
      <c r="KC60" s="26">
        <f>IFERROR(Tableau17[[#This Row],[2015-T1-BC-UD]]/Tableau17[[#This Row],[2015-T1-TOTAL]],"")</f>
        <v>0.2978723404255319</v>
      </c>
      <c r="KD60" s="26">
        <f>IFERROR(Tableau17[[#This Row],[2015-T1-BC-UG]]/Tableau17[[#This Row],[2015-T1-TOTAL]],"")</f>
        <v>0.1702127659574468</v>
      </c>
      <c r="KE60" s="26">
        <f>IFERROR(Tableau17[[#This Row],[2015-T1-BC-VEC]]/Tableau17[[#This Row],[2015-T1-TOTAL]],"")</f>
        <v>0</v>
      </c>
      <c r="KF60" s="26">
        <f>IFERROR(Tableau17[[#This Row],[2015-T2-BC-DVG]]/Tableau17[[#This Row],[2015-T2-TOTAL]],"")</f>
        <v>0</v>
      </c>
      <c r="KG60" s="26">
        <f>IFERROR(Tableau17[[#This Row],[2015-T2-BC-FN]]/Tableau17[[#This Row],[2015-T2-TOTAL]],"")</f>
        <v>0.42396313364055299</v>
      </c>
      <c r="KH60" s="26">
        <f>IFERROR(Tableau17[[#This Row],[2015-T2-BC-SOC]]/Tableau17[[#This Row],[2015-T2-TOTAL]],"")</f>
        <v>0</v>
      </c>
      <c r="KI60" s="26">
        <f>IFERROR(Tableau17[[#This Row],[2015-T2-BC-UD]]/Tableau17[[#This Row],[2015-T2-TOTAL]],"")</f>
        <v>0.57603686635944695</v>
      </c>
      <c r="KJ60" s="26">
        <f>IFERROR(Tableau17[[#This Row],[2015-T2-BC-UG]]/Tableau17[[#This Row],[2015-T2-TOTAL]],"")</f>
        <v>0</v>
      </c>
      <c r="KK60" s="26">
        <f>IFERROR(Tableau17[[#This Row],[2017 (L)-T1-COM]]/Tableau17[[#This Row],[2017 (L)-T1-TOTAL]],"")</f>
        <v>3.5398230088495575E-2</v>
      </c>
      <c r="KL60" s="26">
        <f>IFERROR(Tableau17[[#This Row],[2017 (L)-T1-DIV]]/Tableau17[[#This Row],[2017 (L)-T1-TOTAL]],"")</f>
        <v>4.4247787610619468E-3</v>
      </c>
      <c r="KM60" s="26">
        <f>IFERROR(Tableau17[[#This Row],[2017 (L)-T1-DLF]]/Tableau17[[#This Row],[2017 (L)-T1-TOTAL]],"")</f>
        <v>2.2123893805309734E-2</v>
      </c>
      <c r="KN60" s="26">
        <f>IFERROR(Tableau17[[#This Row],[2017 (L)-T1-DVD]]/Tableau17[[#This Row],[2017 (L)-T1-TOTAL]],"")</f>
        <v>8.8495575221238937E-3</v>
      </c>
      <c r="KO60" s="26">
        <f>IFERROR(Tableau17[[#This Row],[2017 (L)-T1-DVG]]/Tableau17[[#This Row],[2017 (L)-T1-TOTAL]],"")</f>
        <v>0</v>
      </c>
      <c r="KP60" s="26">
        <f>IFERROR(Tableau17[[#This Row],[2017 (L)-T1-ECO]]/Tableau17[[#This Row],[2017 (L)-T1-TOTAL]],"")</f>
        <v>2.8761061946902654E-2</v>
      </c>
      <c r="KQ60" s="26">
        <f>IFERROR(Tableau17[[#This Row],[2017 (L)-T1-EXD]]/Tableau17[[#This Row],[2017 (L)-T1-TOTAL]],"")</f>
        <v>4.4247787610619468E-3</v>
      </c>
      <c r="KR60" s="26">
        <f>IFERROR(Tableau17[[#This Row],[2017 (L)-T1-EXG]]/Tableau17[[#This Row],[2017 (L)-T1-TOTAL]],"")</f>
        <v>6.6371681415929203E-3</v>
      </c>
      <c r="KS60" s="26">
        <f>IFERROR(Tableau17[[#This Row],[2017 (L)-T1-FI]]/Tableau17[[#This Row],[2017 (L)-T1-TOTAL]],"")</f>
        <v>0.13716814159292035</v>
      </c>
      <c r="KT60" s="26">
        <f>IFERROR(Tableau17[[#This Row],[2017 (L)-T1-FN]]/Tableau17[[#This Row],[2017 (L)-T1-TOTAL]],"")</f>
        <v>0.17699115044247787</v>
      </c>
      <c r="KU60" s="26">
        <f>IFERROR(Tableau17[[#This Row],[2017 (L)-T1-LR]]/Tableau17[[#This Row],[2017 (L)-T1-TOTAL]],"")</f>
        <v>0.25663716814159293</v>
      </c>
      <c r="KV60" s="26">
        <f>IFERROR(Tableau17[[#This Row],[2017 (L)-T1-MDM]]/Tableau17[[#This Row],[2017 (L)-T1-TOTAL]],"")</f>
        <v>0</v>
      </c>
      <c r="KW60" s="26">
        <f>IFERROR(Tableau17[[#This Row],[2017 (L)-T1-RDG]]/Tableau17[[#This Row],[2017 (L)-T1-TOTAL]],"")</f>
        <v>2.2123893805309734E-3</v>
      </c>
      <c r="KX60" s="26">
        <f>IFERROR(Tableau17[[#This Row],[2017 (L)-T1-REG]]/Tableau17[[#This Row],[2017 (L)-T1-TOTAL]],"")</f>
        <v>0</v>
      </c>
      <c r="KY60" s="26">
        <f>IFERROR(Tableau17[[#This Row],[2017 (L)-T1-REM]]/Tableau17[[#This Row],[2017 (L)-T1-TOTAL]],"")</f>
        <v>0.30752212389380529</v>
      </c>
      <c r="KZ60" s="26">
        <f>IFERROR(Tableau17[[#This Row],[2017 (L)-T1-SOC]]/Tableau17[[#This Row],[2017 (L)-T1-TOTAL]],"")</f>
        <v>8.8495575221238937E-3</v>
      </c>
      <c r="LA60" s="26">
        <f>IFERROR(Tableau17[[#This Row],[2017 (L)-T1-UDI]]/Tableau17[[#This Row],[2017 (L)-T1-TOTAL]],"")</f>
        <v>0</v>
      </c>
      <c r="LB60" s="26">
        <f>IFERROR(Tableau17[[#This Row],[2017 (L)-T2-FI]]/Tableau17[[#This Row],[2017 (L)-T2-TOTAL]],"")</f>
        <v>0</v>
      </c>
      <c r="LC60" s="26">
        <f>IFERROR(Tableau17[[#This Row],[2017 (L)-T2-FN]]/Tableau17[[#This Row],[2017 (L)-T2-TOTAL]],"")</f>
        <v>0</v>
      </c>
      <c r="LD60" s="26">
        <f>IFERROR(Tableau17[[#This Row],[2017 (L)-T2-LR]]/Tableau17[[#This Row],[2017 (L)-T2-TOTAL]],"")</f>
        <v>0.55172413793103448</v>
      </c>
      <c r="LE60" s="26">
        <f>IFERROR(Tableau17[[#This Row],[2017 (L)-T2-MDM]]/Tableau17[[#This Row],[2017 (L)-T2-TOTAL]],"")</f>
        <v>0</v>
      </c>
      <c r="LF60" s="26">
        <f>IFERROR(Tableau17[[#This Row],[2017 (L)-T2-REM]]/Tableau17[[#This Row],[2017 (L)-T2-TOTAL]],"")</f>
        <v>0.44827586206896552</v>
      </c>
      <c r="LG60" s="26">
        <f>IFERROR(Tableau17[[#This Row],[2017-T1-ARTHAUD Nathalie]]/Tableau17[[#This Row],[2017-T1-TOTAL]],"")</f>
        <v>3.740648379052369E-3</v>
      </c>
      <c r="LH60" s="26">
        <f>IFERROR(Tableau17[[#This Row],[2017-T1-ASSELINEAU Fran]]/Tableau17[[#This Row],[2017-T1-TOTAL]],"")</f>
        <v>4.9875311720698253E-3</v>
      </c>
      <c r="LI60" s="26">
        <f>IFERROR(Tableau17[[#This Row],[2017-T1-CHEMINADE Jacques]]/Tableau17[[#This Row],[2017-T1-TOTAL]],"")</f>
        <v>0</v>
      </c>
      <c r="LJ60" s="26">
        <f>IFERROR(Tableau17[[#This Row],[2017-T1-DUPONT-AIGNAN Nicolas]]/Tableau17[[#This Row],[2017-T1-TOTAL]],"")</f>
        <v>3.8653366583541147E-2</v>
      </c>
      <c r="LK60" s="26">
        <f>IFERROR(Tableau17[[#This Row],[2017-T1-FILLON Fran]]/Tableau17[[#This Row],[2017-T1-TOTAL]],"")</f>
        <v>0.24812967581047382</v>
      </c>
      <c r="LL60" s="26">
        <f>IFERROR(Tableau17[[#This Row],[2017-T1-HAMON Beno]]/Tableau17[[#This Row],[2017-T1-TOTAL]],"")</f>
        <v>3.9900249376558602E-2</v>
      </c>
      <c r="LM60" s="26">
        <f>IFERROR(Tableau17[[#This Row],[2017-T1-LASSALLE Jean]]/Tableau17[[#This Row],[2017-T1-TOTAL]],"")</f>
        <v>8.7281795511221939E-3</v>
      </c>
      <c r="LN60" s="26">
        <f>IFERROR(Tableau17[[#This Row],[2017-T1-LE PEN Marine]]/Tableau17[[#This Row],[2017-T1-TOTAL]],"")</f>
        <v>0.31296758104738154</v>
      </c>
      <c r="LO60" s="26">
        <f>IFERROR(Tableau17[[#This Row],[2017-T1-M Jean-Luc]]/Tableau17[[#This Row],[2017-T1-TOTAL]],"")</f>
        <v>0.15336658354114713</v>
      </c>
      <c r="LP60" s="26">
        <f>IFERROR(Tableau17[[#This Row],[2017-T1-MACRON Emmanuel]]/Tableau17[[#This Row],[2017-T1-TOTAL]],"")</f>
        <v>0.185785536159601</v>
      </c>
      <c r="LQ60" s="26">
        <f>IFERROR(Tableau17[[#This Row],[2017-T1-POUTOU Philippe]]/Tableau17[[#This Row],[2017-T1-TOTAL]],"")</f>
        <v>3.740648379052369E-3</v>
      </c>
      <c r="LR60" s="26">
        <f>IFERROR(Tableau17[[#This Row],[2017-T2-LE PEN Marine]]/Tableau17[[#This Row],[2017-T2-TOTAL]],"")</f>
        <v>0.44629349470499241</v>
      </c>
      <c r="LS60" s="26">
        <f>IFERROR(Tableau17[[#This Row],[2017-T2-MACRON Emmanuel]]/Tableau17[[#This Row],[2017-T2-TOTAL]],"")</f>
        <v>0.55370650529500753</v>
      </c>
      <c r="LT60" s="26">
        <f>IFERROR(Tableau17[[#This Row],[2019-T1-ALEXANDRE Audric]]/Tableau17[[#This Row],[2019-T1-TOTAL]],"")</f>
        <v>0</v>
      </c>
      <c r="LU60" s="26">
        <f>IFERROR(Tableau17[[#This Row],[2019-T1-ARTHAUD Nathalie]]/Tableau17[[#This Row],[2019-T1-TOTAL]],"")</f>
        <v>4.5351473922902496E-3</v>
      </c>
      <c r="LV60" s="26">
        <f>IFERROR(Tableau17[[#This Row],[2019-T1-ASSELINEAU François]]/Tableau17[[#This Row],[2019-T1-TOTAL]],"")</f>
        <v>1.1337868480725623E-2</v>
      </c>
      <c r="LW60" s="26">
        <f>IFERROR(Tableau17[[#This Row],[2019-T1-AUBRY Manon]]/Tableau17[[#This Row],[2019-T1-TOTAL]],"")</f>
        <v>4.3083900226757371E-2</v>
      </c>
      <c r="LX60" s="26">
        <f>IFERROR(Tableau17[[#This Row],[2019-T1-AZERGUI Nagib]]/Tableau17[[#This Row],[2019-T1-TOTAL]],"")</f>
        <v>0</v>
      </c>
      <c r="LY60" s="26">
        <f>IFERROR(Tableau17[[#This Row],[2019-T1-BARDELLA Jordan]]/Tableau17[[#This Row],[2019-T1-TOTAL]],"")</f>
        <v>0.32653061224489793</v>
      </c>
      <c r="LZ60" s="26">
        <f>IFERROR(Tableau17[[#This Row],[2019-T1-BELLAMY François-Xavier]]/Tableau17[[#This Row],[2019-T1-TOTAL]],"")</f>
        <v>0.11791383219954649</v>
      </c>
      <c r="MA60" s="26">
        <f>IFERROR(Tableau17[[#This Row],[2019-T1-BIDOU Olivier]]/Tableau17[[#This Row],[2019-T1-TOTAL]],"")</f>
        <v>0</v>
      </c>
      <c r="MB60" s="26">
        <f>IFERROR(Tableau17[[#This Row],[2019-T1-BOURG Dominique]]/Tableau17[[#This Row],[2019-T1-TOTAL]],"")</f>
        <v>1.5873015873015872E-2</v>
      </c>
      <c r="MC60" s="26">
        <f>IFERROR(Tableau17[[#This Row],[2019-T1-BROSSAT Ian]]/Tableau17[[#This Row],[2019-T1-TOTAL]],"")</f>
        <v>1.5873015873015872E-2</v>
      </c>
      <c r="MD60" s="26">
        <f>IFERROR(Tableau17[[#This Row],[2019-T1-CAILLAUD Sophie]]/Tableau17[[#This Row],[2019-T1-TOTAL]],"")</f>
        <v>0</v>
      </c>
      <c r="ME60" s="26">
        <f>IFERROR(Tableau17[[#This Row],[2019-T1-CAMUS Renaud]]/Tableau17[[#This Row],[2019-T1-TOTAL]],"")</f>
        <v>0</v>
      </c>
      <c r="MF60" s="26">
        <f>IFERROR(Tableau17[[#This Row],[2019-T1-CHALENÇON Christophe]]/Tableau17[[#This Row],[2019-T1-TOTAL]],"")</f>
        <v>0</v>
      </c>
      <c r="MG60" s="26">
        <f>IFERROR(Tableau17[[#This Row],[2019-T1-CORBET Cathy Denise Ginette]]/Tableau17[[#This Row],[2019-T1-TOTAL]],"")</f>
        <v>0</v>
      </c>
      <c r="MH60" s="26">
        <f>IFERROR(Tableau17[[#This Row],[2019-T1-DE PREVOISIN Robert]]/Tableau17[[#This Row],[2019-T1-TOTAL]],"")</f>
        <v>0</v>
      </c>
      <c r="MI60" s="26">
        <f>IFERROR(Tableau17[[#This Row],[2019-T1-DELFEL Thérèse]]/Tableau17[[#This Row],[2019-T1-TOTAL]],"")</f>
        <v>2.2675736961451248E-3</v>
      </c>
      <c r="MJ60" s="26">
        <f>IFERROR(Tableau17[[#This Row],[2019-T1-DIEUMEGARD Pierre]]/Tableau17[[#This Row],[2019-T1-TOTAL]],"")</f>
        <v>0</v>
      </c>
      <c r="MK60" s="26">
        <f>IFERROR(Tableau17[[#This Row],[2019-T1-DUPONT-AIGNAN Nicolas]]/Tableau17[[#This Row],[2019-T1-TOTAL]],"")</f>
        <v>2.7210884353741496E-2</v>
      </c>
      <c r="ML60" s="26">
        <f>IFERROR(Tableau17[[#This Row],[2019-T1-GERNIGON Yves]]/Tableau17[[#This Row],[2019-T1-TOTAL]],"")</f>
        <v>0</v>
      </c>
      <c r="MM60" s="26">
        <f>IFERROR(Tableau17[[#This Row],[2019-T1-GLUCKSMANN Raphaël]]/Tableau17[[#This Row],[2019-T1-TOTAL]],"")</f>
        <v>3.1746031746031744E-2</v>
      </c>
      <c r="MN60" s="26">
        <f>IFERROR(Tableau17[[#This Row],[2019-T1-HAMON Benoît]]/Tableau17[[#This Row],[2019-T1-TOTAL]],"")</f>
        <v>2.4943310657596373E-2</v>
      </c>
      <c r="MO60" s="26">
        <f>IFERROR(Tableau17[[#This Row],[2019-T1-HELGEN Gilles]]/Tableau17[[#This Row],[2019-T1-TOTAL]],"")</f>
        <v>0</v>
      </c>
      <c r="MP60" s="26">
        <f>IFERROR(Tableau17[[#This Row],[2019-T1-JADOT Yannick]]/Tableau17[[#This Row],[2019-T1-TOTAL]],"")</f>
        <v>0.12471655328798185</v>
      </c>
      <c r="MQ60" s="26">
        <f>IFERROR(Tableau17[[#This Row],[2019-T1-LAGARDE Jean-Christophe]]/Tableau17[[#This Row],[2019-T1-TOTAL]],"")</f>
        <v>1.8140589569160998E-2</v>
      </c>
      <c r="MR60" s="26">
        <f>IFERROR(Tableau17[[#This Row],[2019-T1-LALANNE Francis]]/Tableau17[[#This Row],[2019-T1-TOTAL]],"")</f>
        <v>2.2675736961451248E-3</v>
      </c>
      <c r="MS60" s="26">
        <f>IFERROR(Tableau17[[#This Row],[2019-T1-LOISEAU Nathalie]]/Tableau17[[#This Row],[2019-T1-TOTAL]],"")</f>
        <v>0.23129251700680273</v>
      </c>
      <c r="MT60" s="26">
        <f>IFERROR(Tableau17[[#This Row],[2019-T1-MARIE Florie]]/Tableau17[[#This Row],[2019-T1-TOTAL]],"")</f>
        <v>2.2675736961451248E-3</v>
      </c>
      <c r="MU60" s="26">
        <f>IFERROR(Tableau17[[#This Row],[2008-T1-MACROEXTRDROITE]]/Tableau17[[#This Row],[2008-T1-MACROTOTALE]],"")</f>
        <v>0.12840466926070038</v>
      </c>
      <c r="MV60" s="26">
        <f>IFERROR(Tableau17[[#This Row],[2008-T1-MACRODROITE]]/Tableau17[[#This Row],[2008-T1-MACROTOTALE]],"")</f>
        <v>0.49221789883268485</v>
      </c>
      <c r="MW60" s="26">
        <f>IFERROR(Tableau17[[#This Row],[2008-T1-MACROCENTRE]]/Tableau17[[#This Row],[2008-T1-MACROTOTALE]],"")</f>
        <v>0</v>
      </c>
      <c r="MX60" s="26">
        <f>IFERROR(Tableau17[[#This Row],[2008-T1-MACROGAUCHE]]/Tableau17[[#This Row],[2008-T1-MACROTOTALE]],"")</f>
        <v>0.37937743190661477</v>
      </c>
      <c r="MY60" s="26">
        <f>IFERROR(Tableau17[[#This Row],[2008-T1-MACROAUTRE]]/Tableau17[[#This Row],[2008-T1-MACROTOTALE]],"")</f>
        <v>0</v>
      </c>
      <c r="MZ60" s="26">
        <f>IFERROR(Tableau17[[#This Row],[2008-T2-MACROEXTRDROITE]]/Tableau17[[#This Row],[2008-T2-MACROTOTALE]],"")</f>
        <v>0</v>
      </c>
      <c r="NA60" s="26">
        <f>IFERROR(Tableau17[[#This Row],[2008-T2-MACRODROITE]]/Tableau17[[#This Row],[2008-T2-MACROTOTALE]],"")</f>
        <v>0.57044673539518898</v>
      </c>
      <c r="NB60" s="26">
        <f>IFERROR(Tableau17[[#This Row],[2008-T2-MACROCENTRE]]/Tableau17[[#This Row],[2008-T2-MACROTOTALE]],"")</f>
        <v>0</v>
      </c>
      <c r="NC60" s="26">
        <f>IFERROR(Tableau17[[#This Row],[2008-T2-MACROGAUCHE]]/Tableau17[[#This Row],[2008-T2-MACROTOTALE]],"")</f>
        <v>0.42955326460481097</v>
      </c>
      <c r="ND60" s="26">
        <f>IFERROR(Tableau17[[#This Row],[2008-T2-MACROAUTRE]]/Tableau17[[#This Row],[2008-T2-MACROTOTALE]],"")</f>
        <v>0</v>
      </c>
      <c r="NE60" s="26">
        <f>IFERROR(Tableau17[[#This Row],[2014-T1-MACROEXTRDROITE]]/Tableau17[[#This Row],[2014-T1-MACROTOTALE]],"")</f>
        <v>0.2392857142857143</v>
      </c>
      <c r="NF60" s="26">
        <f>IFERROR(Tableau17[[#This Row],[2014-T1-MACRODROITE]]/Tableau17[[#This Row],[2014-T1-MACROTOTALE]],"")</f>
        <v>0.50178571428571428</v>
      </c>
      <c r="NG60" s="26">
        <f>IFERROR(Tableau17[[#This Row],[2014-T1-MACROCENTRE]]/Tableau17[[#This Row],[2014-T1-MACROTOTALE]],"")</f>
        <v>0</v>
      </c>
      <c r="NH60" s="26">
        <f>IFERROR(Tableau17[[#This Row],[2014-T1-MACROGAUCHE]]/Tableau17[[#This Row],[2014-T1-MACROTOTALE]],"")</f>
        <v>0.25892857142857145</v>
      </c>
      <c r="NI60" s="26">
        <f>IFERROR(Tableau17[[#This Row],[2014-T1-MACROAUTRE]]/Tableau17[[#This Row],[2014-T1-MACROTOTALE]],"")</f>
        <v>0</v>
      </c>
      <c r="NJ60" s="26">
        <f>IFERROR(Tableau17[[#This Row],[2014-T2-MACROEXTRDROITE]]/Tableau17[[#This Row],[2014-T2-MACROTOTALE]],"")</f>
        <v>0.2687074829931973</v>
      </c>
      <c r="NK60" s="26">
        <f>IFERROR(Tableau17[[#This Row],[2014-T2-MACRODROITE]]/Tableau17[[#This Row],[2014-T2-MACROTOTALE]],"")</f>
        <v>0.50340136054421769</v>
      </c>
      <c r="NL60" s="26">
        <f>IFERROR(Tableau17[[#This Row],[2014-T2-MACROCENTRE]]/Tableau17[[#This Row],[2014-T2-MACROTOTALE]],"")</f>
        <v>0</v>
      </c>
      <c r="NM60" s="26">
        <f>IFERROR(Tableau17[[#This Row],[2014-T2-MACROGAUCHE]]/Tableau17[[#This Row],[2014-T2-MACROTOTALE]],"")</f>
        <v>0.22789115646258504</v>
      </c>
      <c r="NN60" s="26">
        <f>IFERROR(Tableau17[[#This Row],[2014-T2-MACROAUTRE]]/Tableau17[[#This Row],[2014-T2-MACROTOTALE]],"")</f>
        <v>0</v>
      </c>
      <c r="NO60" s="26">
        <f>IFERROR( Tableau17[[#This Row],[2015-T1-MACROEXTRDROITE]]/Tableau17[[#This Row],[2015-T1-MACROTOTALE]],"")</f>
        <v>0.40425531914893614</v>
      </c>
      <c r="NP60" s="26">
        <f>IFERROR(Tableau17[[#This Row],[2015-T1-MACRODROITE]]/Tableau17[[#This Row],[2015-T1-MACROTOTALE]],"")</f>
        <v>0.2978723404255319</v>
      </c>
      <c r="NQ60" s="26">
        <f>IFERROR(Tableau17[[#This Row],[2015-T1-MACROCENTRE]]/Tableau17[[#This Row],[2015-T1-MACROTOTALE]],"")</f>
        <v>0</v>
      </c>
      <c r="NR60" s="26">
        <f>IFERROR(Tableau17[[#This Row],[2015-T1-MACROGAUCHE]]/Tableau17[[#This Row],[2015-T1-MACROTOTALE]],"")</f>
        <v>0.25106382978723402</v>
      </c>
      <c r="NS60" s="26">
        <f>IFERROR(Tableau17[[#This Row],[2015-T1-MACROAUTRE]]/Tableau17[[#This Row],[2015-T1-MACROTOTALE]],"")</f>
        <v>4.6808510638297871E-2</v>
      </c>
      <c r="NT60" s="26">
        <f>IFERROR(Tableau17[[#This Row],[2015-T2-MACROEXTRDROITE]]/Tableau17[[#This Row],[2015-T2-MACROTOTALE]],"")</f>
        <v>0.42396313364055299</v>
      </c>
      <c r="NU60" s="26">
        <f>IFERROR(Tableau17[[#This Row],[2015-T2-MACRODROITE]]/Tableau17[[#This Row],[2015-T2-MACROTOTALE]],"")</f>
        <v>0.57603686635944695</v>
      </c>
      <c r="NV60" s="26">
        <f>IFERROR(Tableau17[[#This Row],[2015-T2-MACROCENTRE]]/Tableau17[[#This Row],[2015-T2-MACROTOTALE]],"")</f>
        <v>0</v>
      </c>
      <c r="NW60" s="26">
        <f>IFERROR(Tableau17[[#This Row],[2015-T2-MACROGAUCHE]]/Tableau17[[#This Row],[2015-T2-MACROTOTALE]],"")</f>
        <v>0</v>
      </c>
      <c r="NX60" s="26">
        <f>IFERROR(Tableau17[[#This Row],[2015-T2-MACROAUTRE]]/Tableau17[[#This Row],[2015-T2-MACROTOTALE]],"")</f>
        <v>0</v>
      </c>
      <c r="NY60" s="26">
        <f>IFERROR(Tableau17[[#This Row],[2017-T1-MACROEXTRDROITE]]/Tableau17[[#This Row],[2017-T1-MACROTOTALE]],"")</f>
        <v>0.35660847880299251</v>
      </c>
      <c r="NZ60" s="26">
        <f>IFERROR(Tableau17[[#This Row],[2017-T1-MACRODROITE]]/Tableau17[[#This Row],[2017-T1-MACROTOTALE]],"")</f>
        <v>0.24812967581047382</v>
      </c>
      <c r="OA60" s="26">
        <f>IFERROR(Tableau17[[#This Row],[2017-T1-MACROCENTRE]]/Tableau17[[#This Row],[2017-T1-MACROTOTALE]],"")</f>
        <v>0.185785536159601</v>
      </c>
      <c r="OB60" s="26">
        <f>IFERROR(Tableau17[[#This Row],[2017-T1-MACROGAUCHE]]/Tableau17[[#This Row],[2017-T1-MACROTOTALE]],"")</f>
        <v>0.20074812967581046</v>
      </c>
      <c r="OC60" s="26">
        <f>IFERROR(Tableau17[[#This Row],[2017-T1-MACROAUTRE]]/Tableau17[[#This Row],[2017-T1-MACROTOTALE]],"")</f>
        <v>8.7281795511221939E-3</v>
      </c>
      <c r="OD60" s="26">
        <f>IFERROR(Tableau17[[#This Row],[2017-T2-MACROEXTRDROITE]]/Tableau17[[#This Row],[2017-T2-MACROTOTALE]],"")</f>
        <v>0.44629349470499241</v>
      </c>
      <c r="OE60" s="26">
        <f>IFERROR(Tableau17[[#This Row],[2017-T2-MACRODROITE]]/Tableau17[[#This Row],[2017-T2-MACROTOTALE]],"")</f>
        <v>0</v>
      </c>
      <c r="OF60" s="26">
        <f>IFERROR(Tableau17[[#This Row],[2017-T2-MACROCENTRE]]/Tableau17[[#This Row],[2017-T2-MACROTOTALE]],"")</f>
        <v>0.55370650529500753</v>
      </c>
      <c r="OG60" s="26">
        <f>IFERROR(Tableau17[[#This Row],[2017-T2-MACROGAUCHE]]/Tableau17[[#This Row],[2017-T2-MACROTOTALE]],"")</f>
        <v>0</v>
      </c>
      <c r="OH60" s="26">
        <f>IFERROR(Tableau17[[#This Row],[2017-T2-MACROAUTRE]]/Tableau17[[#This Row],[2017-T2-MACROTOTALE]],"")</f>
        <v>0</v>
      </c>
      <c r="OI60" s="26">
        <f>IFERROR(Tableau17[[#This Row],[2019-T1-MACROEXTRDROITE]]/Tableau17[[#This Row],[2019-T1-MACROTOTALE]],"")</f>
        <v>0.36241610738255031</v>
      </c>
      <c r="OJ60" s="26">
        <f>IFERROR(Tableau17[[#This Row],[2019-T1-MACRODROITE]]/Tableau17[[#This Row],[2019-T1-MACROTOTALE]],"")</f>
        <v>0.13422818791946309</v>
      </c>
      <c r="OK60" s="26">
        <f>IFERROR(Tableau17[[#This Row],[2019-T1-MACROCENTRE]]/Tableau17[[#This Row],[2019-T1-MACROTOTALE]],"")</f>
        <v>0.22818791946308725</v>
      </c>
      <c r="OL60" s="26">
        <f>IFERROR(Tableau17[[#This Row],[2019-T1-MACROGAUCHE]]/Tableau17[[#This Row],[2019-T1-MACROTOTALE]],"")</f>
        <v>0.24161073825503357</v>
      </c>
      <c r="OM60" s="26">
        <f>IFERROR(Tableau17[[#This Row],[2019-T1-MACROAUTRE]]/Tableau17[[#This Row],[2019-T1-MACROTOTALE]],"")</f>
        <v>3.3557046979865772E-2</v>
      </c>
      <c r="ON60" s="26">
        <f>IFERROR(Tableau17[[#This Row],[2020-T1-MACROEXTRDROITE]]/Tableau17[[#This Row],[2020-T1-MACROTOTALE]],"")</f>
        <v>0.27626459143968873</v>
      </c>
      <c r="OO60" s="26">
        <f>IFERROR(Tableau17[[#This Row],[2020-T1-MACRODROITE]]/Tableau17[[#This Row],[2020-T1-MACROTOTALE]],"")</f>
        <v>0.35408560311284049</v>
      </c>
      <c r="OP60" s="26">
        <f>IFERROR(Tableau17[[#This Row],[2020-T1-MACROCENTRE]]/Tableau17[[#This Row],[2020-T1-MACROTOTALE]],"")</f>
        <v>0.10116731517509728</v>
      </c>
      <c r="OQ60" s="26">
        <f>IFERROR(Tableau17[[#This Row],[2020-T1-MACROGAUCHE]]/Tableau17[[#This Row],[2020-T1-MACROTOTALE]],"")</f>
        <v>0.26848249027237353</v>
      </c>
      <c r="OR60" s="26">
        <f>IFERROR(Tableau17[[#This Row],[2020-T1-MACROAUTRE]]/Tableau17[[#This Row],[2020-T1-MACROTOTALE]],"")</f>
        <v>0</v>
      </c>
      <c r="OS60" s="26">
        <f>IFERROR(Tableau17[[#This Row],[2017 (L)-T1-MACROEXTRDROITE]]/Tableau17[[#This Row],[2017 (L)-T1-MACROTOTALE]],"")</f>
        <v>0.20353982300884957</v>
      </c>
      <c r="OT60" s="26">
        <f>IFERROR(Tableau17[[#This Row],[2017 (L)-T1-MACRODROITE]]/Tableau17[[#This Row],[2017 (L)-T1-MACROTOTALE]],"")</f>
        <v>0.26548672566371684</v>
      </c>
      <c r="OU60" s="26">
        <f>IFERROR(Tableau17[[#This Row],[2017 (L)-T1-MACROCENTRE]]/Tableau17[[#This Row],[2017 (L)-T1-MACROTOTALE]],"")</f>
        <v>0.30752212389380529</v>
      </c>
      <c r="OV60" s="26">
        <f>IFERROR(Tableau17[[#This Row],[2017 (L)-T1-MACROGAUCHE]]/Tableau17[[#This Row],[2017 (L)-T1-MACROTOTALE]],"")</f>
        <v>0.21902654867256638</v>
      </c>
      <c r="OW60" s="26">
        <f>IFERROR(Tableau17[[#This Row],[2017 (L)-T1-MACROAUTRE]]/Tableau17[[#This Row],[2017 (L)-T1-MACROTOTALE]],"")</f>
        <v>4.4247787610619468E-3</v>
      </c>
      <c r="OX60" s="26">
        <f>IFERROR(Tableau17[[#This Row],[2017 (L)-T2-MACROEXTRDROITE]]/Tableau17[[#This Row],[2017 (L)-T2-MACROTOTALE]],"")</f>
        <v>0</v>
      </c>
      <c r="OY60" s="26">
        <f>IFERROR(Tableau17[[#This Row],[2017 (L)-T2-MACRODROITE]]/Tableau17[[#This Row],[2017 (L)-T2-MACROTOTALE]],"")</f>
        <v>0.55172413793103448</v>
      </c>
      <c r="OZ60" s="26">
        <f>IFERROR(Tableau17[[#This Row],[2017 (L)-T2-MACROCENTRE]]/Tableau17[[#This Row],[2017 (L)-T2-MACROTOTALE]],"")</f>
        <v>0.44827586206896552</v>
      </c>
      <c r="PA60" s="26">
        <f>IFERROR(Tableau17[[#This Row],[2017 (L)-T2-MACROGAUCHE]]/Tableau17[[#This Row],[2017 (L)-T2-MACROTOTALE]],"")</f>
        <v>0</v>
      </c>
      <c r="PB60" s="26">
        <f>IFERROR(Tableau17[[#This Row],[2017 (L)-T2-MACROAUTRE]]/Tableau17[[#This Row],[2017 (L)-T2-MACROTOTALE]],"")</f>
        <v>0</v>
      </c>
      <c r="PC60" s="26">
        <f>IFERROR(Tableau17[[#This Row],[2008_T1_PROCUS]]/Tableau17[[#This Row],[2008_T1_INSCRITS]],0)</f>
        <v>7.2016460905349796E-3</v>
      </c>
      <c r="PD60" s="26">
        <f>IFERROR(Tableau17[[#This Row],[2008_T2_PROCUS]]/Tableau17[[#This Row],[2008_T2_INSCRITS]],0)</f>
        <v>7.2016460905349796E-3</v>
      </c>
      <c r="PE60" s="26">
        <f>Tableau17[[#This Row],[2014_T1_PROCUS]]/Tableau17[[#This Row],[2014_T1_INSCRITS]]</f>
        <v>1.966568338249754E-2</v>
      </c>
      <c r="PF60" s="26">
        <f>IFERROR(Tableau17[[#This Row],[2014_T2_PROCUS]]/Tableau17[[#This Row],[2014_T2_INSCRITS]],0)</f>
        <v>9.8328416912487702E-3</v>
      </c>
    </row>
    <row r="61" spans="1:422" hidden="1" x14ac:dyDescent="0.2">
      <c r="A61" s="1">
        <v>5</v>
      </c>
      <c r="B61" s="1" t="s">
        <v>378</v>
      </c>
      <c r="C61" s="1" t="s">
        <v>399</v>
      </c>
      <c r="D61" s="1" t="s">
        <v>399</v>
      </c>
      <c r="E61" s="1">
        <v>965</v>
      </c>
      <c r="F61" s="1">
        <v>5.4205550000000002</v>
      </c>
      <c r="G61" s="1">
        <v>43.254085000000003</v>
      </c>
      <c r="H61" s="3">
        <v>1065</v>
      </c>
      <c r="I61" s="3">
        <v>298</v>
      </c>
      <c r="L61" s="1">
        <v>36</v>
      </c>
      <c r="M61" s="1">
        <v>14</v>
      </c>
      <c r="P61" s="1">
        <v>124</v>
      </c>
      <c r="Q61" s="1">
        <v>32</v>
      </c>
      <c r="R61" s="1">
        <v>82</v>
      </c>
      <c r="S61" s="1">
        <v>53</v>
      </c>
      <c r="T61" s="1">
        <v>52</v>
      </c>
      <c r="U61" s="1">
        <v>393</v>
      </c>
      <c r="V61" s="1">
        <v>1327</v>
      </c>
      <c r="W61" s="1">
        <v>873</v>
      </c>
      <c r="X61" s="1">
        <v>26</v>
      </c>
      <c r="Y61" s="2">
        <v>0.65787490999999998</v>
      </c>
      <c r="Z61" s="1">
        <v>1327</v>
      </c>
      <c r="AA61" s="1">
        <v>882</v>
      </c>
      <c r="AB61" s="1">
        <v>25</v>
      </c>
      <c r="AC61" s="2">
        <v>0.66465711999999999</v>
      </c>
      <c r="AD61" s="1">
        <v>1065</v>
      </c>
      <c r="AE61" s="1">
        <v>402</v>
      </c>
      <c r="AF61" s="2">
        <v>0.37746478999999999</v>
      </c>
      <c r="AG61" s="1">
        <f t="shared" si="0"/>
        <v>298</v>
      </c>
      <c r="AH61" s="1">
        <v>1264</v>
      </c>
      <c r="AI61" s="1">
        <v>803</v>
      </c>
      <c r="AJ61" s="1">
        <v>17</v>
      </c>
      <c r="AK61" s="2">
        <v>0.63528481000000003</v>
      </c>
      <c r="AL61" s="1">
        <v>1264</v>
      </c>
      <c r="AM61" s="1">
        <v>823</v>
      </c>
      <c r="AN61" s="1">
        <v>21</v>
      </c>
      <c r="AO61" s="2">
        <v>0.65110758999999996</v>
      </c>
      <c r="AP61" s="1">
        <v>975</v>
      </c>
      <c r="AQ61" s="1">
        <v>511</v>
      </c>
      <c r="AR61" s="2">
        <v>0.52410256</v>
      </c>
      <c r="AS61" s="1">
        <v>975</v>
      </c>
      <c r="AT61" s="1">
        <v>528</v>
      </c>
      <c r="AU61" s="2">
        <v>0.54153846000000005</v>
      </c>
      <c r="AV61" s="1">
        <v>1029</v>
      </c>
      <c r="AW61" s="1">
        <v>573</v>
      </c>
      <c r="AX61" s="2">
        <v>0.55685130999999999</v>
      </c>
      <c r="AY61" s="1">
        <v>1029</v>
      </c>
      <c r="AZ61" s="1">
        <v>490</v>
      </c>
      <c r="BA61" s="2">
        <v>0.47619048000000003</v>
      </c>
      <c r="BB61" s="1">
        <v>1030</v>
      </c>
      <c r="BC61" s="1">
        <v>855</v>
      </c>
      <c r="BD61" s="2">
        <v>0.83009708999999998</v>
      </c>
      <c r="BE61" s="1">
        <v>1030</v>
      </c>
      <c r="BF61" s="1">
        <v>789</v>
      </c>
      <c r="BG61" s="2">
        <v>0.76601942000000001</v>
      </c>
      <c r="BH61" s="1">
        <v>1043</v>
      </c>
      <c r="BI61" s="1">
        <v>576</v>
      </c>
      <c r="BJ61" s="2">
        <v>0.55225312000000004</v>
      </c>
      <c r="BK61" s="1">
        <v>40</v>
      </c>
      <c r="BN61" s="1">
        <v>15</v>
      </c>
      <c r="BO61" s="1">
        <v>64</v>
      </c>
      <c r="BP61" s="1">
        <v>477</v>
      </c>
      <c r="BQ61" s="1">
        <v>192</v>
      </c>
      <c r="BR61" s="1">
        <v>788</v>
      </c>
      <c r="BT61" s="1">
        <v>254</v>
      </c>
      <c r="BU61" s="1">
        <v>549</v>
      </c>
      <c r="BW61" s="1">
        <v>803</v>
      </c>
      <c r="BX61" s="1">
        <v>12</v>
      </c>
      <c r="BZ61" s="1">
        <v>34</v>
      </c>
      <c r="CB61" s="1">
        <v>52</v>
      </c>
      <c r="CC61" s="1">
        <v>201</v>
      </c>
      <c r="CD61" s="1">
        <v>455</v>
      </c>
      <c r="CE61" s="1">
        <v>82</v>
      </c>
      <c r="CF61" s="1">
        <v>836</v>
      </c>
      <c r="CG61" s="1">
        <v>222</v>
      </c>
      <c r="CH61" s="1">
        <v>507</v>
      </c>
      <c r="CI61" s="1">
        <v>102</v>
      </c>
      <c r="CJ61" s="1">
        <v>831</v>
      </c>
      <c r="CL61" s="1">
        <v>14</v>
      </c>
      <c r="CO61" s="1">
        <v>46</v>
      </c>
      <c r="CP61" s="1">
        <v>159</v>
      </c>
      <c r="CT61" s="1">
        <v>218</v>
      </c>
      <c r="CV61" s="1">
        <v>56</v>
      </c>
      <c r="CW61" s="1">
        <v>493</v>
      </c>
      <c r="CY61" s="1">
        <v>165</v>
      </c>
      <c r="DA61" s="1">
        <v>322</v>
      </c>
      <c r="DC61" s="1">
        <v>487</v>
      </c>
      <c r="DD61" s="1">
        <v>13</v>
      </c>
      <c r="DE61" s="1">
        <v>3</v>
      </c>
      <c r="DF61" s="1">
        <v>2</v>
      </c>
      <c r="DG61" s="1">
        <v>1</v>
      </c>
      <c r="DI61" s="1">
        <v>28</v>
      </c>
      <c r="DJ61" s="1">
        <v>3</v>
      </c>
      <c r="DK61" s="1">
        <v>0</v>
      </c>
      <c r="DL61" s="1">
        <v>50</v>
      </c>
      <c r="DM61" s="1">
        <v>80</v>
      </c>
      <c r="DN61" s="1">
        <v>161</v>
      </c>
      <c r="DO61" s="1">
        <v>227</v>
      </c>
      <c r="DP61" s="1">
        <v>3</v>
      </c>
      <c r="DU61" s="1">
        <v>571</v>
      </c>
      <c r="DX61" s="1">
        <v>229</v>
      </c>
      <c r="DY61" s="1">
        <v>234</v>
      </c>
      <c r="EA61" s="1">
        <v>463</v>
      </c>
      <c r="EB61" s="1">
        <v>0</v>
      </c>
      <c r="EC61" s="1">
        <v>6</v>
      </c>
      <c r="ED61" s="1">
        <v>3</v>
      </c>
      <c r="EE61" s="1">
        <v>17</v>
      </c>
      <c r="EF61" s="1">
        <v>290</v>
      </c>
      <c r="EG61" s="1">
        <v>34</v>
      </c>
      <c r="EH61" s="1">
        <v>5</v>
      </c>
      <c r="EI61" s="1">
        <v>158</v>
      </c>
      <c r="EJ61" s="1">
        <v>112</v>
      </c>
      <c r="EK61" s="1">
        <v>219</v>
      </c>
      <c r="EL61" s="1">
        <v>1</v>
      </c>
      <c r="EM61" s="1">
        <v>845</v>
      </c>
      <c r="EN61" s="1">
        <v>220</v>
      </c>
      <c r="EO61" s="1">
        <v>482</v>
      </c>
      <c r="EP61" s="1">
        <v>702</v>
      </c>
      <c r="EQ61" s="1">
        <v>0</v>
      </c>
      <c r="ER61" s="1">
        <v>0</v>
      </c>
      <c r="ES61" s="1">
        <v>8</v>
      </c>
      <c r="ET61" s="1">
        <v>24</v>
      </c>
      <c r="EU61" s="1">
        <v>2</v>
      </c>
      <c r="EV61" s="1">
        <v>125</v>
      </c>
      <c r="EW61" s="1">
        <v>59</v>
      </c>
      <c r="EX61" s="1">
        <v>1</v>
      </c>
      <c r="EY61" s="1">
        <v>14</v>
      </c>
      <c r="EZ61" s="1">
        <v>8</v>
      </c>
      <c r="FA61" s="1">
        <v>0</v>
      </c>
      <c r="FB61" s="1">
        <v>0</v>
      </c>
      <c r="FC61" s="1">
        <v>0</v>
      </c>
      <c r="FD61" s="1">
        <v>0</v>
      </c>
      <c r="FE61" s="1">
        <v>0</v>
      </c>
      <c r="FF61" s="1">
        <v>2</v>
      </c>
      <c r="FG61" s="1">
        <v>0</v>
      </c>
      <c r="FH61" s="1">
        <v>11</v>
      </c>
      <c r="FI61" s="1">
        <v>0</v>
      </c>
      <c r="FJ61" s="1">
        <v>20</v>
      </c>
      <c r="FK61" s="1">
        <v>8</v>
      </c>
      <c r="FL61" s="1">
        <v>0</v>
      </c>
      <c r="FM61" s="1">
        <v>65</v>
      </c>
      <c r="FN61" s="1">
        <v>19</v>
      </c>
      <c r="FO61" s="1">
        <v>0</v>
      </c>
      <c r="FP61" s="1">
        <v>181</v>
      </c>
      <c r="FQ61" s="1">
        <v>2</v>
      </c>
      <c r="FR61" s="1">
        <f>SUM(Tableau17[[#This Row],[2019-T1-ALEXANDRE Audric]:[2019-T1-MARIE Florie]])</f>
        <v>549</v>
      </c>
      <c r="FS61" s="1">
        <v>64</v>
      </c>
      <c r="FT61" s="1">
        <v>517</v>
      </c>
      <c r="FU61" s="1">
        <v>0</v>
      </c>
      <c r="FV61" s="1">
        <v>207</v>
      </c>
      <c r="FW61" s="1">
        <v>0</v>
      </c>
      <c r="FX61" s="1">
        <v>788</v>
      </c>
      <c r="FY61" s="1">
        <v>0</v>
      </c>
      <c r="FZ61" s="1">
        <v>549</v>
      </c>
      <c r="GA61" s="1">
        <v>0</v>
      </c>
      <c r="GB61" s="1">
        <v>254</v>
      </c>
      <c r="GC61" s="1">
        <v>0</v>
      </c>
      <c r="GD61" s="1">
        <v>803</v>
      </c>
      <c r="GE61" s="1">
        <v>201</v>
      </c>
      <c r="GF61" s="1">
        <v>455</v>
      </c>
      <c r="GG61" s="1">
        <v>12</v>
      </c>
      <c r="GH61" s="1">
        <v>168</v>
      </c>
      <c r="GI61" s="1">
        <v>0</v>
      </c>
      <c r="GJ61" s="1">
        <v>836</v>
      </c>
      <c r="GK61" s="1">
        <v>222</v>
      </c>
      <c r="GL61" s="1">
        <v>507</v>
      </c>
      <c r="GM61" s="1">
        <v>0</v>
      </c>
      <c r="GN61" s="1">
        <v>102</v>
      </c>
      <c r="GO61" s="1">
        <v>0</v>
      </c>
      <c r="GP61" s="1">
        <v>831</v>
      </c>
      <c r="GQ61" s="1">
        <v>173</v>
      </c>
      <c r="GR61" s="1">
        <v>218</v>
      </c>
      <c r="GS61" s="1">
        <v>0</v>
      </c>
      <c r="GT61" s="1">
        <v>102</v>
      </c>
      <c r="GU61" s="1">
        <v>0</v>
      </c>
      <c r="GV61" s="1">
        <v>493</v>
      </c>
      <c r="GW61" s="1">
        <v>165</v>
      </c>
      <c r="GX61" s="1">
        <v>322</v>
      </c>
      <c r="GY61" s="1">
        <v>0</v>
      </c>
      <c r="GZ61" s="1">
        <v>0</v>
      </c>
      <c r="HA61" s="1">
        <v>0</v>
      </c>
      <c r="HB61" s="1">
        <v>487</v>
      </c>
      <c r="HC61" s="1">
        <v>184</v>
      </c>
      <c r="HD61" s="1">
        <v>290</v>
      </c>
      <c r="HE61" s="1">
        <v>219</v>
      </c>
      <c r="HF61" s="1">
        <v>147</v>
      </c>
      <c r="HG61" s="1">
        <v>5</v>
      </c>
      <c r="HH61" s="1">
        <v>845</v>
      </c>
      <c r="HI61" s="1">
        <v>220</v>
      </c>
      <c r="HJ61" s="1">
        <v>0</v>
      </c>
      <c r="HK61" s="1">
        <v>482</v>
      </c>
      <c r="HL61" s="1">
        <v>0</v>
      </c>
      <c r="HM61" s="1">
        <v>0</v>
      </c>
      <c r="HN61" s="1">
        <v>702</v>
      </c>
      <c r="HO61" s="1">
        <v>148</v>
      </c>
      <c r="HP61" s="1">
        <v>78</v>
      </c>
      <c r="HQ61" s="1">
        <v>181</v>
      </c>
      <c r="HR61" s="1">
        <v>125</v>
      </c>
      <c r="HS61" s="1">
        <v>28</v>
      </c>
      <c r="HT61" s="1">
        <v>560</v>
      </c>
      <c r="HU61" s="1">
        <v>82</v>
      </c>
      <c r="HV61" s="1">
        <v>160</v>
      </c>
      <c r="HW61" s="1">
        <v>32</v>
      </c>
      <c r="HX61" s="1">
        <v>119</v>
      </c>
      <c r="HY61" s="1">
        <v>0</v>
      </c>
      <c r="HZ61" s="1">
        <v>393</v>
      </c>
      <c r="IA61" s="1">
        <v>85</v>
      </c>
      <c r="IB61" s="1">
        <v>162</v>
      </c>
      <c r="IC61" s="1">
        <v>227</v>
      </c>
      <c r="ID61" s="1">
        <v>94</v>
      </c>
      <c r="IE61" s="1">
        <v>3</v>
      </c>
      <c r="IF61" s="1">
        <v>571</v>
      </c>
      <c r="IG61" s="1">
        <v>0</v>
      </c>
      <c r="IH61" s="1">
        <v>229</v>
      </c>
      <c r="II61" s="1">
        <v>234</v>
      </c>
      <c r="IJ61" s="1">
        <v>0</v>
      </c>
      <c r="IK61" s="1">
        <v>0</v>
      </c>
      <c r="IL61" s="1">
        <v>463</v>
      </c>
      <c r="IM61" s="26">
        <f>IFERROR(Tableau17[[#This Row],[LDIV]]/Tableau17[[#This Row],[Total général]],"")</f>
        <v>0</v>
      </c>
      <c r="IN61" s="26">
        <f>IFERROR(Tableau17[[#This Row],[LDVC]]/Tableau17[[#This Row],[Total général]],"")</f>
        <v>0</v>
      </c>
      <c r="IO61" s="26">
        <f>IFERROR(Tableau17[[#This Row],[LDVD]]/Tableau17[[#This Row],[Total général]],"")</f>
        <v>9.1603053435114504E-2</v>
      </c>
      <c r="IP61" s="26">
        <f>IFERROR(Tableau17[[#This Row],[LDVG]]/Tableau17[[#This Row],[Total général]],"")</f>
        <v>3.5623409669211195E-2</v>
      </c>
      <c r="IQ61" s="26">
        <f>IFERROR(Tableau17[[#This Row],[LEXD]]/Tableau17[[#This Row],[Total général]],"")</f>
        <v>0</v>
      </c>
      <c r="IR61" s="26">
        <f>IFERROR(Tableau17[[#This Row],[LEXG]]/Tableau17[[#This Row],[Total général]],"")</f>
        <v>0</v>
      </c>
      <c r="IS61" s="26">
        <f>IFERROR(Tableau17[[#This Row],[LLR]]/Tableau17[[#This Row],[Total général]],"")</f>
        <v>0.31552162849872772</v>
      </c>
      <c r="IT61" s="26">
        <f>IFERROR(Tableau17[[#This Row],[LREM]]/Tableau17[[#This Row],[Total général]],"")</f>
        <v>8.1424936386768454E-2</v>
      </c>
      <c r="IU61" s="26">
        <f>IFERROR(Tableau17[[#This Row],[LRN]]/Tableau17[[#This Row],[Total général]],"")</f>
        <v>0.20865139949109415</v>
      </c>
      <c r="IV61" s="26">
        <f>IFERROR(Tableau17[[#This Row],[LUG]]/Tableau17[[#This Row],[Total général]],"")</f>
        <v>0.13486005089058525</v>
      </c>
      <c r="IW61" s="26">
        <f>IFERROR(Tableau17[[#This Row],[LVEC]]/Tableau17[[#This Row],[Total général]],"")</f>
        <v>0.13231552162849872</v>
      </c>
      <c r="IX61" s="26">
        <f>IFERROR(Tableau17[[#This Row],[2008-T1-LCMD]]/Tableau17[[#This Row],[2008-T1-TOTAL]],"")</f>
        <v>5.0761421319796954E-2</v>
      </c>
      <c r="IY61" s="26">
        <f>IFERROR(Tableau17[[#This Row],[2008-T1-LDVD]]/Tableau17[[#This Row],[2008-T1-TOTAL]],"")</f>
        <v>0</v>
      </c>
      <c r="IZ61" s="26">
        <f>IFERROR(Tableau17[[#This Row],[2008-T1-LEXD]]/Tableau17[[#This Row],[2008-T1-TOTAL]],"")</f>
        <v>0</v>
      </c>
      <c r="JA61" s="26">
        <f>IFERROR(Tableau17[[#This Row],[2008-T1-LEXG]]/Tableau17[[#This Row],[2008-T1-TOTAL]],"")</f>
        <v>1.9035532994923859E-2</v>
      </c>
      <c r="JB61" s="26">
        <f>IFERROR(Tableau17[[#This Row],[2008-T1-LFN]]/Tableau17[[#This Row],[2008-T1-TOTAL]],"")</f>
        <v>8.1218274111675121E-2</v>
      </c>
      <c r="JC61" s="26">
        <f>IFERROR(Tableau17[[#This Row],[2008-T1-LMAJ]]/Tableau17[[#This Row],[2008-T1-TOTAL]],"")</f>
        <v>0.60532994923857864</v>
      </c>
      <c r="JD61" s="26">
        <f>IFERROR(Tableau17[[#This Row],[2008-T1-LUG]]/Tableau17[[#This Row],[2008-T1-TOTAL]],"")</f>
        <v>0.24365482233502539</v>
      </c>
      <c r="JE61" s="26">
        <f>IFERROR(Tableau17[[#This Row],[2008-T2-LFN]]/Tableau17[[#This Row],[2008-T2-TOTAL]],"")</f>
        <v>0</v>
      </c>
      <c r="JF61" s="26">
        <f>IFERROR(Tableau17[[#This Row],[2008-T2-LGC]]/Tableau17[[#This Row],[2008-T2-TOTAL]],"")</f>
        <v>0.31631382316313822</v>
      </c>
      <c r="JG61" s="26">
        <f>IFERROR(Tableau17[[#This Row],[2008-T2-LMAJ]]/Tableau17[[#This Row],[2008-T2-TOTAL]],"")</f>
        <v>0.68368617683686173</v>
      </c>
      <c r="JH61" s="26">
        <f>IFERROR(Tableau17[[#This Row],[2008-T2-LUG]]/Tableau17[[#This Row],[2008-T2-TOTAL]],"")</f>
        <v>0</v>
      </c>
      <c r="JI61" s="26">
        <f>IFERROR(Tableau17[[#This Row],[2014-T1-LDIV]]/Tableau17[[#This Row],[2014-T1-TOTAL]],"")</f>
        <v>1.4354066985645933E-2</v>
      </c>
      <c r="JJ61" s="26">
        <f>IFERROR(Tableau17[[#This Row],[2014-T1-LDVD]]/Tableau17[[#This Row],[2014-T1-TOTAL]],"")</f>
        <v>0</v>
      </c>
      <c r="JK61" s="26">
        <f>IFERROR(Tableau17[[#This Row],[2014-T1-LDVG]]/Tableau17[[#This Row],[2014-T1-TOTAL]],"")</f>
        <v>4.0669856459330141E-2</v>
      </c>
      <c r="JL61" s="26">
        <f>IFERROR(Tableau17[[#This Row],[2014-T1-LEXG]]/Tableau17[[#This Row],[2014-T1-TOTAL]],"")</f>
        <v>0</v>
      </c>
      <c r="JM61" s="26">
        <f>IFERROR(Tableau17[[#This Row],[2014-T1-LFG]]/Tableau17[[#This Row],[2014-T1-TOTAL]],"")</f>
        <v>6.2200956937799042E-2</v>
      </c>
      <c r="JN61" s="26">
        <f>IFERROR(Tableau17[[#This Row],[2014-T1-LFN]]/Tableau17[[#This Row],[2014-T1-TOTAL]],"")</f>
        <v>0.24043062200956938</v>
      </c>
      <c r="JO61" s="26">
        <f>IFERROR(Tableau17[[#This Row],[2014-T1-LUD]]/Tableau17[[#This Row],[2014-T1-TOTAL]],"")</f>
        <v>0.54425837320574166</v>
      </c>
      <c r="JP61" s="26">
        <f>IFERROR(Tableau17[[#This Row],[2014-T1-LUG]]/Tableau17[[#This Row],[2014-T1-TOTAL]],"")</f>
        <v>9.8086124401913874E-2</v>
      </c>
      <c r="JQ61" s="26">
        <f>IFERROR(Tableau17[[#This Row],[2014-T2-LFN]]/Tableau17[[#This Row],[2014-T2-TOTAL]],"")</f>
        <v>0.26714801444043323</v>
      </c>
      <c r="JR61" s="26">
        <f>IFERROR(Tableau17[[#This Row],[2014-T2-LUD]]/Tableau17[[#This Row],[2014-T2-TOTAL]],"")</f>
        <v>0.61010830324909748</v>
      </c>
      <c r="JS61" s="26">
        <f>IFERROR(Tableau17[[#This Row],[2014-T2-LUG]]/Tableau17[[#This Row],[2014-T2-TOTAL]],"")</f>
        <v>0.12274368231046931</v>
      </c>
      <c r="JT61" s="26">
        <f>IFERROR(Tableau17[[#This Row],[2015-T1-BC-DIV]]/Tableau17[[#This Row],[2015-T1-TOTAL]],"")</f>
        <v>0</v>
      </c>
      <c r="JU61" s="26">
        <f>IFERROR(Tableau17[[#This Row],[2015-T1-BC-DLF]]/Tableau17[[#This Row],[2015-T1-TOTAL]],"")</f>
        <v>2.8397565922920892E-2</v>
      </c>
      <c r="JV61" s="26">
        <f>IFERROR(Tableau17[[#This Row],[2015-T1-BC-DVD]]/Tableau17[[#This Row],[2015-T1-TOTAL]],"")</f>
        <v>0</v>
      </c>
      <c r="JW61" s="26">
        <f>IFERROR(Tableau17[[#This Row],[2015-T1-BC-DVG]]/Tableau17[[#This Row],[2015-T1-TOTAL]],"")</f>
        <v>0</v>
      </c>
      <c r="JX61" s="26">
        <f>IFERROR(Tableau17[[#This Row],[2015-T1-BC-FG]]/Tableau17[[#This Row],[2015-T1-TOTAL]],"")</f>
        <v>9.330628803245436E-2</v>
      </c>
      <c r="JY61" s="26">
        <f>IFERROR(Tableau17[[#This Row],[2015-T1-BC-FN]]/Tableau17[[#This Row],[2015-T1-TOTAL]],"")</f>
        <v>0.3225152129817444</v>
      </c>
      <c r="JZ61" s="26">
        <f>IFERROR(Tableau17[[#This Row],[2015-T1-BC-MDM]]/Tableau17[[#This Row],[2015-T1-TOTAL]],"")</f>
        <v>0</v>
      </c>
      <c r="KA61" s="26">
        <f>IFERROR(Tableau17[[#This Row],[2015-T1-BC-RDG]]/Tableau17[[#This Row],[2015-T1-TOTAL]],"")</f>
        <v>0</v>
      </c>
      <c r="KB61" s="26">
        <f>IFERROR(Tableau17[[#This Row],[2015-T1-BC-SOC]]/Tableau17[[#This Row],[2015-T1-TOTAL]],"")</f>
        <v>0</v>
      </c>
      <c r="KC61" s="26">
        <f>IFERROR(Tableau17[[#This Row],[2015-T1-BC-UD]]/Tableau17[[#This Row],[2015-T1-TOTAL]],"")</f>
        <v>0.44219066937119678</v>
      </c>
      <c r="KD61" s="26">
        <f>IFERROR(Tableau17[[#This Row],[2015-T1-BC-UG]]/Tableau17[[#This Row],[2015-T1-TOTAL]],"")</f>
        <v>0</v>
      </c>
      <c r="KE61" s="26">
        <f>IFERROR(Tableau17[[#This Row],[2015-T1-BC-VEC]]/Tableau17[[#This Row],[2015-T1-TOTAL]],"")</f>
        <v>0.11359026369168357</v>
      </c>
      <c r="KF61" s="26">
        <f>IFERROR(Tableau17[[#This Row],[2015-T2-BC-DVG]]/Tableau17[[#This Row],[2015-T2-TOTAL]],"")</f>
        <v>0</v>
      </c>
      <c r="KG61" s="26">
        <f>IFERROR(Tableau17[[#This Row],[2015-T2-BC-FN]]/Tableau17[[#This Row],[2015-T2-TOTAL]],"")</f>
        <v>0.33880903490759756</v>
      </c>
      <c r="KH61" s="26">
        <f>IFERROR(Tableau17[[#This Row],[2015-T2-BC-SOC]]/Tableau17[[#This Row],[2015-T2-TOTAL]],"")</f>
        <v>0</v>
      </c>
      <c r="KI61" s="26">
        <f>IFERROR(Tableau17[[#This Row],[2015-T2-BC-UD]]/Tableau17[[#This Row],[2015-T2-TOTAL]],"")</f>
        <v>0.66119096509240249</v>
      </c>
      <c r="KJ61" s="26">
        <f>IFERROR(Tableau17[[#This Row],[2015-T2-BC-UG]]/Tableau17[[#This Row],[2015-T2-TOTAL]],"")</f>
        <v>0</v>
      </c>
      <c r="KK61" s="26">
        <f>IFERROR(Tableau17[[#This Row],[2017 (L)-T1-COM]]/Tableau17[[#This Row],[2017 (L)-T1-TOTAL]],"")</f>
        <v>2.276707530647986E-2</v>
      </c>
      <c r="KL61" s="26">
        <f>IFERROR(Tableau17[[#This Row],[2017 (L)-T1-DIV]]/Tableau17[[#This Row],[2017 (L)-T1-TOTAL]],"")</f>
        <v>5.2539404553415062E-3</v>
      </c>
      <c r="KM61" s="26">
        <f>IFERROR(Tableau17[[#This Row],[2017 (L)-T1-DLF]]/Tableau17[[#This Row],[2017 (L)-T1-TOTAL]],"")</f>
        <v>3.5026269702276708E-3</v>
      </c>
      <c r="KN61" s="26">
        <f>IFERROR(Tableau17[[#This Row],[2017 (L)-T1-DVD]]/Tableau17[[#This Row],[2017 (L)-T1-TOTAL]],"")</f>
        <v>1.7513134851138354E-3</v>
      </c>
      <c r="KO61" s="26">
        <f>IFERROR(Tableau17[[#This Row],[2017 (L)-T1-DVG]]/Tableau17[[#This Row],[2017 (L)-T1-TOTAL]],"")</f>
        <v>0</v>
      </c>
      <c r="KP61" s="26">
        <f>IFERROR(Tableau17[[#This Row],[2017 (L)-T1-ECO]]/Tableau17[[#This Row],[2017 (L)-T1-TOTAL]],"")</f>
        <v>4.9036777583187391E-2</v>
      </c>
      <c r="KQ61" s="26">
        <f>IFERROR(Tableau17[[#This Row],[2017 (L)-T1-EXD]]/Tableau17[[#This Row],[2017 (L)-T1-TOTAL]],"")</f>
        <v>5.2539404553415062E-3</v>
      </c>
      <c r="KR61" s="26">
        <f>IFERROR(Tableau17[[#This Row],[2017 (L)-T1-EXG]]/Tableau17[[#This Row],[2017 (L)-T1-TOTAL]],"")</f>
        <v>0</v>
      </c>
      <c r="KS61" s="26">
        <f>IFERROR(Tableau17[[#This Row],[2017 (L)-T1-FI]]/Tableau17[[#This Row],[2017 (L)-T1-TOTAL]],"")</f>
        <v>8.7565674255691769E-2</v>
      </c>
      <c r="KT61" s="26">
        <f>IFERROR(Tableau17[[#This Row],[2017 (L)-T1-FN]]/Tableau17[[#This Row],[2017 (L)-T1-TOTAL]],"")</f>
        <v>0.14010507880910683</v>
      </c>
      <c r="KU61" s="26">
        <f>IFERROR(Tableau17[[#This Row],[2017 (L)-T1-LR]]/Tableau17[[#This Row],[2017 (L)-T1-TOTAL]],"")</f>
        <v>0.28196147110332748</v>
      </c>
      <c r="KV61" s="26">
        <f>IFERROR(Tableau17[[#This Row],[2017 (L)-T1-MDM]]/Tableau17[[#This Row],[2017 (L)-T1-TOTAL]],"")</f>
        <v>0.39754816112084063</v>
      </c>
      <c r="KW61" s="26">
        <f>IFERROR(Tableau17[[#This Row],[2017 (L)-T1-RDG]]/Tableau17[[#This Row],[2017 (L)-T1-TOTAL]],"")</f>
        <v>5.2539404553415062E-3</v>
      </c>
      <c r="KX61" s="26">
        <f>IFERROR(Tableau17[[#This Row],[2017 (L)-T1-REG]]/Tableau17[[#This Row],[2017 (L)-T1-TOTAL]],"")</f>
        <v>0</v>
      </c>
      <c r="KY61" s="26">
        <f>IFERROR(Tableau17[[#This Row],[2017 (L)-T1-REM]]/Tableau17[[#This Row],[2017 (L)-T1-TOTAL]],"")</f>
        <v>0</v>
      </c>
      <c r="KZ61" s="26">
        <f>IFERROR(Tableau17[[#This Row],[2017 (L)-T1-SOC]]/Tableau17[[#This Row],[2017 (L)-T1-TOTAL]],"")</f>
        <v>0</v>
      </c>
      <c r="LA61" s="26">
        <f>IFERROR(Tableau17[[#This Row],[2017 (L)-T1-UDI]]/Tableau17[[#This Row],[2017 (L)-T1-TOTAL]],"")</f>
        <v>0</v>
      </c>
      <c r="LB61" s="26">
        <f>IFERROR(Tableau17[[#This Row],[2017 (L)-T2-FI]]/Tableau17[[#This Row],[2017 (L)-T2-TOTAL]],"")</f>
        <v>0</v>
      </c>
      <c r="LC61" s="26">
        <f>IFERROR(Tableau17[[#This Row],[2017 (L)-T2-FN]]/Tableau17[[#This Row],[2017 (L)-T2-TOTAL]],"")</f>
        <v>0</v>
      </c>
      <c r="LD61" s="26">
        <f>IFERROR(Tableau17[[#This Row],[2017 (L)-T2-LR]]/Tableau17[[#This Row],[2017 (L)-T2-TOTAL]],"")</f>
        <v>0.49460043196544279</v>
      </c>
      <c r="LE61" s="26">
        <f>IFERROR(Tableau17[[#This Row],[2017 (L)-T2-MDM]]/Tableau17[[#This Row],[2017 (L)-T2-TOTAL]],"")</f>
        <v>0.50539956803455721</v>
      </c>
      <c r="LF61" s="26">
        <f>IFERROR(Tableau17[[#This Row],[2017 (L)-T2-REM]]/Tableau17[[#This Row],[2017 (L)-T2-TOTAL]],"")</f>
        <v>0</v>
      </c>
      <c r="LG61" s="26">
        <f>IFERROR(Tableau17[[#This Row],[2017-T1-ARTHAUD Nathalie]]/Tableau17[[#This Row],[2017-T1-TOTAL]],"")</f>
        <v>0</v>
      </c>
      <c r="LH61" s="26">
        <f>IFERROR(Tableau17[[#This Row],[2017-T1-ASSELINEAU Fran]]/Tableau17[[#This Row],[2017-T1-TOTAL]],"")</f>
        <v>7.100591715976331E-3</v>
      </c>
      <c r="LI61" s="26">
        <f>IFERROR(Tableau17[[#This Row],[2017-T1-CHEMINADE Jacques]]/Tableau17[[#This Row],[2017-T1-TOTAL]],"")</f>
        <v>3.5502958579881655E-3</v>
      </c>
      <c r="LJ61" s="26">
        <f>IFERROR(Tableau17[[#This Row],[2017-T1-DUPONT-AIGNAN Nicolas]]/Tableau17[[#This Row],[2017-T1-TOTAL]],"")</f>
        <v>2.0118343195266272E-2</v>
      </c>
      <c r="LK61" s="26">
        <f>IFERROR(Tableau17[[#This Row],[2017-T1-FILLON Fran]]/Tableau17[[#This Row],[2017-T1-TOTAL]],"")</f>
        <v>0.34319526627218933</v>
      </c>
      <c r="LL61" s="26">
        <f>IFERROR(Tableau17[[#This Row],[2017-T1-HAMON Beno]]/Tableau17[[#This Row],[2017-T1-TOTAL]],"")</f>
        <v>4.0236686390532544E-2</v>
      </c>
      <c r="LM61" s="26">
        <f>IFERROR(Tableau17[[#This Row],[2017-T1-LASSALLE Jean]]/Tableau17[[#This Row],[2017-T1-TOTAL]],"")</f>
        <v>5.9171597633136093E-3</v>
      </c>
      <c r="LN61" s="26">
        <f>IFERROR(Tableau17[[#This Row],[2017-T1-LE PEN Marine]]/Tableau17[[#This Row],[2017-T1-TOTAL]],"")</f>
        <v>0.18698224852071005</v>
      </c>
      <c r="LO61" s="26">
        <f>IFERROR(Tableau17[[#This Row],[2017-T1-M Jean-Luc]]/Tableau17[[#This Row],[2017-T1-TOTAL]],"")</f>
        <v>0.13254437869822486</v>
      </c>
      <c r="LP61" s="26">
        <f>IFERROR(Tableau17[[#This Row],[2017-T1-MACRON Emmanuel]]/Tableau17[[#This Row],[2017-T1-TOTAL]],"")</f>
        <v>0.25917159763313607</v>
      </c>
      <c r="LQ61" s="26">
        <f>IFERROR(Tableau17[[#This Row],[2017-T1-POUTOU Philippe]]/Tableau17[[#This Row],[2017-T1-TOTAL]],"")</f>
        <v>1.1834319526627219E-3</v>
      </c>
      <c r="LR61" s="26">
        <f>IFERROR(Tableau17[[#This Row],[2017-T2-LE PEN Marine]]/Tableau17[[#This Row],[2017-T2-TOTAL]],"")</f>
        <v>0.31339031339031337</v>
      </c>
      <c r="LS61" s="26">
        <f>IFERROR(Tableau17[[#This Row],[2017-T2-MACRON Emmanuel]]/Tableau17[[#This Row],[2017-T2-TOTAL]],"")</f>
        <v>0.68660968660968658</v>
      </c>
      <c r="LT61" s="26">
        <f>IFERROR(Tableau17[[#This Row],[2019-T1-ALEXANDRE Audric]]/Tableau17[[#This Row],[2019-T1-TOTAL]],"")</f>
        <v>0</v>
      </c>
      <c r="LU61" s="26">
        <f>IFERROR(Tableau17[[#This Row],[2019-T1-ARTHAUD Nathalie]]/Tableau17[[#This Row],[2019-T1-TOTAL]],"")</f>
        <v>0</v>
      </c>
      <c r="LV61" s="26">
        <f>IFERROR(Tableau17[[#This Row],[2019-T1-ASSELINEAU François]]/Tableau17[[#This Row],[2019-T1-TOTAL]],"")</f>
        <v>1.4571948998178506E-2</v>
      </c>
      <c r="LW61" s="26">
        <f>IFERROR(Tableau17[[#This Row],[2019-T1-AUBRY Manon]]/Tableau17[[#This Row],[2019-T1-TOTAL]],"")</f>
        <v>4.3715846994535519E-2</v>
      </c>
      <c r="LX61" s="26">
        <f>IFERROR(Tableau17[[#This Row],[2019-T1-AZERGUI Nagib]]/Tableau17[[#This Row],[2019-T1-TOTAL]],"")</f>
        <v>3.6429872495446266E-3</v>
      </c>
      <c r="LY61" s="26">
        <f>IFERROR(Tableau17[[#This Row],[2019-T1-BARDELLA Jordan]]/Tableau17[[#This Row],[2019-T1-TOTAL]],"")</f>
        <v>0.22768670309653916</v>
      </c>
      <c r="LZ61" s="26">
        <f>IFERROR(Tableau17[[#This Row],[2019-T1-BELLAMY François-Xavier]]/Tableau17[[#This Row],[2019-T1-TOTAL]],"")</f>
        <v>0.10746812386156648</v>
      </c>
      <c r="MA61" s="26">
        <f>IFERROR(Tableau17[[#This Row],[2019-T1-BIDOU Olivier]]/Tableau17[[#This Row],[2019-T1-TOTAL]],"")</f>
        <v>1.8214936247723133E-3</v>
      </c>
      <c r="MB61" s="26">
        <f>IFERROR(Tableau17[[#This Row],[2019-T1-BOURG Dominique]]/Tableau17[[#This Row],[2019-T1-TOTAL]],"")</f>
        <v>2.5500910746812388E-2</v>
      </c>
      <c r="MC61" s="26">
        <f>IFERROR(Tableau17[[#This Row],[2019-T1-BROSSAT Ian]]/Tableau17[[#This Row],[2019-T1-TOTAL]],"")</f>
        <v>1.4571948998178506E-2</v>
      </c>
      <c r="MD61" s="26">
        <f>IFERROR(Tableau17[[#This Row],[2019-T1-CAILLAUD Sophie]]/Tableau17[[#This Row],[2019-T1-TOTAL]],"")</f>
        <v>0</v>
      </c>
      <c r="ME61" s="26">
        <f>IFERROR(Tableau17[[#This Row],[2019-T1-CAMUS Renaud]]/Tableau17[[#This Row],[2019-T1-TOTAL]],"")</f>
        <v>0</v>
      </c>
      <c r="MF61" s="26">
        <f>IFERROR(Tableau17[[#This Row],[2019-T1-CHALENÇON Christophe]]/Tableau17[[#This Row],[2019-T1-TOTAL]],"")</f>
        <v>0</v>
      </c>
      <c r="MG61" s="26">
        <f>IFERROR(Tableau17[[#This Row],[2019-T1-CORBET Cathy Denise Ginette]]/Tableau17[[#This Row],[2019-T1-TOTAL]],"")</f>
        <v>0</v>
      </c>
      <c r="MH61" s="26">
        <f>IFERROR(Tableau17[[#This Row],[2019-T1-DE PREVOISIN Robert]]/Tableau17[[#This Row],[2019-T1-TOTAL]],"")</f>
        <v>0</v>
      </c>
      <c r="MI61" s="26">
        <f>IFERROR(Tableau17[[#This Row],[2019-T1-DELFEL Thérèse]]/Tableau17[[#This Row],[2019-T1-TOTAL]],"")</f>
        <v>3.6429872495446266E-3</v>
      </c>
      <c r="MJ61" s="26">
        <f>IFERROR(Tableau17[[#This Row],[2019-T1-DIEUMEGARD Pierre]]/Tableau17[[#This Row],[2019-T1-TOTAL]],"")</f>
        <v>0</v>
      </c>
      <c r="MK61" s="26">
        <f>IFERROR(Tableau17[[#This Row],[2019-T1-DUPONT-AIGNAN Nicolas]]/Tableau17[[#This Row],[2019-T1-TOTAL]],"")</f>
        <v>2.0036429872495445E-2</v>
      </c>
      <c r="ML61" s="26">
        <f>IFERROR(Tableau17[[#This Row],[2019-T1-GERNIGON Yves]]/Tableau17[[#This Row],[2019-T1-TOTAL]],"")</f>
        <v>0</v>
      </c>
      <c r="MM61" s="26">
        <f>IFERROR(Tableau17[[#This Row],[2019-T1-GLUCKSMANN Raphaël]]/Tableau17[[#This Row],[2019-T1-TOTAL]],"")</f>
        <v>3.6429872495446269E-2</v>
      </c>
      <c r="MN61" s="26">
        <f>IFERROR(Tableau17[[#This Row],[2019-T1-HAMON Benoît]]/Tableau17[[#This Row],[2019-T1-TOTAL]],"")</f>
        <v>1.4571948998178506E-2</v>
      </c>
      <c r="MO61" s="26">
        <f>IFERROR(Tableau17[[#This Row],[2019-T1-HELGEN Gilles]]/Tableau17[[#This Row],[2019-T1-TOTAL]],"")</f>
        <v>0</v>
      </c>
      <c r="MP61" s="26">
        <f>IFERROR(Tableau17[[#This Row],[2019-T1-JADOT Yannick]]/Tableau17[[#This Row],[2019-T1-TOTAL]],"")</f>
        <v>0.11839708561020036</v>
      </c>
      <c r="MQ61" s="26">
        <f>IFERROR(Tableau17[[#This Row],[2019-T1-LAGARDE Jean-Christophe]]/Tableau17[[#This Row],[2019-T1-TOTAL]],"")</f>
        <v>3.4608378870673952E-2</v>
      </c>
      <c r="MR61" s="26">
        <f>IFERROR(Tableau17[[#This Row],[2019-T1-LALANNE Francis]]/Tableau17[[#This Row],[2019-T1-TOTAL]],"")</f>
        <v>0</v>
      </c>
      <c r="MS61" s="26">
        <f>IFERROR(Tableau17[[#This Row],[2019-T1-LOISEAU Nathalie]]/Tableau17[[#This Row],[2019-T1-TOTAL]],"")</f>
        <v>0.32969034608378872</v>
      </c>
      <c r="MT61" s="26">
        <f>IFERROR(Tableau17[[#This Row],[2019-T1-MARIE Florie]]/Tableau17[[#This Row],[2019-T1-TOTAL]],"")</f>
        <v>3.6429872495446266E-3</v>
      </c>
      <c r="MU61" s="26">
        <f>IFERROR(Tableau17[[#This Row],[2008-T1-MACROEXTRDROITE]]/Tableau17[[#This Row],[2008-T1-MACROTOTALE]],"")</f>
        <v>8.1218274111675121E-2</v>
      </c>
      <c r="MV61" s="26">
        <f>IFERROR(Tableau17[[#This Row],[2008-T1-MACRODROITE]]/Tableau17[[#This Row],[2008-T1-MACROTOTALE]],"")</f>
        <v>0.65609137055837563</v>
      </c>
      <c r="MW61" s="26">
        <f>IFERROR(Tableau17[[#This Row],[2008-T1-MACROCENTRE]]/Tableau17[[#This Row],[2008-T1-MACROTOTALE]],"")</f>
        <v>0</v>
      </c>
      <c r="MX61" s="26">
        <f>IFERROR(Tableau17[[#This Row],[2008-T1-MACROGAUCHE]]/Tableau17[[#This Row],[2008-T1-MACROTOTALE]],"")</f>
        <v>0.26269035532994922</v>
      </c>
      <c r="MY61" s="26">
        <f>IFERROR(Tableau17[[#This Row],[2008-T1-MACROAUTRE]]/Tableau17[[#This Row],[2008-T1-MACROTOTALE]],"")</f>
        <v>0</v>
      </c>
      <c r="MZ61" s="26">
        <f>IFERROR(Tableau17[[#This Row],[2008-T2-MACROEXTRDROITE]]/Tableau17[[#This Row],[2008-T2-MACROTOTALE]],"")</f>
        <v>0</v>
      </c>
      <c r="NA61" s="26">
        <f>IFERROR(Tableau17[[#This Row],[2008-T2-MACRODROITE]]/Tableau17[[#This Row],[2008-T2-MACROTOTALE]],"")</f>
        <v>0.68368617683686173</v>
      </c>
      <c r="NB61" s="26">
        <f>IFERROR(Tableau17[[#This Row],[2008-T2-MACROCENTRE]]/Tableau17[[#This Row],[2008-T2-MACROTOTALE]],"")</f>
        <v>0</v>
      </c>
      <c r="NC61" s="26">
        <f>IFERROR(Tableau17[[#This Row],[2008-T2-MACROGAUCHE]]/Tableau17[[#This Row],[2008-T2-MACROTOTALE]],"")</f>
        <v>0.31631382316313822</v>
      </c>
      <c r="ND61" s="26">
        <f>IFERROR(Tableau17[[#This Row],[2008-T2-MACROAUTRE]]/Tableau17[[#This Row],[2008-T2-MACROTOTALE]],"")</f>
        <v>0</v>
      </c>
      <c r="NE61" s="26">
        <f>IFERROR(Tableau17[[#This Row],[2014-T1-MACROEXTRDROITE]]/Tableau17[[#This Row],[2014-T1-MACROTOTALE]],"")</f>
        <v>0.24043062200956938</v>
      </c>
      <c r="NF61" s="26">
        <f>IFERROR(Tableau17[[#This Row],[2014-T1-MACRODROITE]]/Tableau17[[#This Row],[2014-T1-MACROTOTALE]],"")</f>
        <v>0.54425837320574166</v>
      </c>
      <c r="NG61" s="26">
        <f>IFERROR(Tableau17[[#This Row],[2014-T1-MACROCENTRE]]/Tableau17[[#This Row],[2014-T1-MACROTOTALE]],"")</f>
        <v>1.4354066985645933E-2</v>
      </c>
      <c r="NH61" s="26">
        <f>IFERROR(Tableau17[[#This Row],[2014-T1-MACROGAUCHE]]/Tableau17[[#This Row],[2014-T1-MACROTOTALE]],"")</f>
        <v>0.20095693779904306</v>
      </c>
      <c r="NI61" s="26">
        <f>IFERROR(Tableau17[[#This Row],[2014-T1-MACROAUTRE]]/Tableau17[[#This Row],[2014-T1-MACROTOTALE]],"")</f>
        <v>0</v>
      </c>
      <c r="NJ61" s="26">
        <f>IFERROR(Tableau17[[#This Row],[2014-T2-MACROEXTRDROITE]]/Tableau17[[#This Row],[2014-T2-MACROTOTALE]],"")</f>
        <v>0.26714801444043323</v>
      </c>
      <c r="NK61" s="26">
        <f>IFERROR(Tableau17[[#This Row],[2014-T2-MACRODROITE]]/Tableau17[[#This Row],[2014-T2-MACROTOTALE]],"")</f>
        <v>0.61010830324909748</v>
      </c>
      <c r="NL61" s="26">
        <f>IFERROR(Tableau17[[#This Row],[2014-T2-MACROCENTRE]]/Tableau17[[#This Row],[2014-T2-MACROTOTALE]],"")</f>
        <v>0</v>
      </c>
      <c r="NM61" s="26">
        <f>IFERROR(Tableau17[[#This Row],[2014-T2-MACROGAUCHE]]/Tableau17[[#This Row],[2014-T2-MACROTOTALE]],"")</f>
        <v>0.12274368231046931</v>
      </c>
      <c r="NN61" s="26">
        <f>IFERROR(Tableau17[[#This Row],[2014-T2-MACROAUTRE]]/Tableau17[[#This Row],[2014-T2-MACROTOTALE]],"")</f>
        <v>0</v>
      </c>
      <c r="NO61" s="26">
        <f>IFERROR( Tableau17[[#This Row],[2015-T1-MACROEXTRDROITE]]/Tableau17[[#This Row],[2015-T1-MACROTOTALE]],"")</f>
        <v>0.35091277890466532</v>
      </c>
      <c r="NP61" s="26">
        <f>IFERROR(Tableau17[[#This Row],[2015-T1-MACRODROITE]]/Tableau17[[#This Row],[2015-T1-MACROTOTALE]],"")</f>
        <v>0.44219066937119678</v>
      </c>
      <c r="NQ61" s="26">
        <f>IFERROR(Tableau17[[#This Row],[2015-T1-MACROCENTRE]]/Tableau17[[#This Row],[2015-T1-MACROTOTALE]],"")</f>
        <v>0</v>
      </c>
      <c r="NR61" s="26">
        <f>IFERROR(Tableau17[[#This Row],[2015-T1-MACROGAUCHE]]/Tableau17[[#This Row],[2015-T1-MACROTOTALE]],"")</f>
        <v>0.20689655172413793</v>
      </c>
      <c r="NS61" s="26">
        <f>IFERROR(Tableau17[[#This Row],[2015-T1-MACROAUTRE]]/Tableau17[[#This Row],[2015-T1-MACROTOTALE]],"")</f>
        <v>0</v>
      </c>
      <c r="NT61" s="26">
        <f>IFERROR(Tableau17[[#This Row],[2015-T2-MACROEXTRDROITE]]/Tableau17[[#This Row],[2015-T2-MACROTOTALE]],"")</f>
        <v>0.33880903490759756</v>
      </c>
      <c r="NU61" s="26">
        <f>IFERROR(Tableau17[[#This Row],[2015-T2-MACRODROITE]]/Tableau17[[#This Row],[2015-T2-MACROTOTALE]],"")</f>
        <v>0.66119096509240249</v>
      </c>
      <c r="NV61" s="26">
        <f>IFERROR(Tableau17[[#This Row],[2015-T2-MACROCENTRE]]/Tableau17[[#This Row],[2015-T2-MACROTOTALE]],"")</f>
        <v>0</v>
      </c>
      <c r="NW61" s="26">
        <f>IFERROR(Tableau17[[#This Row],[2015-T2-MACROGAUCHE]]/Tableau17[[#This Row],[2015-T2-MACROTOTALE]],"")</f>
        <v>0</v>
      </c>
      <c r="NX61" s="26">
        <f>IFERROR(Tableau17[[#This Row],[2015-T2-MACROAUTRE]]/Tableau17[[#This Row],[2015-T2-MACROTOTALE]],"")</f>
        <v>0</v>
      </c>
      <c r="NY61" s="26">
        <f>IFERROR(Tableau17[[#This Row],[2017-T1-MACROEXTRDROITE]]/Tableau17[[#This Row],[2017-T1-MACROTOTALE]],"")</f>
        <v>0.21775147928994082</v>
      </c>
      <c r="NZ61" s="26">
        <f>IFERROR(Tableau17[[#This Row],[2017-T1-MACRODROITE]]/Tableau17[[#This Row],[2017-T1-MACROTOTALE]],"")</f>
        <v>0.34319526627218933</v>
      </c>
      <c r="OA61" s="26">
        <f>IFERROR(Tableau17[[#This Row],[2017-T1-MACROCENTRE]]/Tableau17[[#This Row],[2017-T1-MACROTOTALE]],"")</f>
        <v>0.25917159763313607</v>
      </c>
      <c r="OB61" s="26">
        <f>IFERROR(Tableau17[[#This Row],[2017-T1-MACROGAUCHE]]/Tableau17[[#This Row],[2017-T1-MACROTOTALE]],"")</f>
        <v>0.17396449704142011</v>
      </c>
      <c r="OC61" s="26">
        <f>IFERROR(Tableau17[[#This Row],[2017-T1-MACROAUTRE]]/Tableau17[[#This Row],[2017-T1-MACROTOTALE]],"")</f>
        <v>5.9171597633136093E-3</v>
      </c>
      <c r="OD61" s="26">
        <f>IFERROR(Tableau17[[#This Row],[2017-T2-MACROEXTRDROITE]]/Tableau17[[#This Row],[2017-T2-MACROTOTALE]],"")</f>
        <v>0.31339031339031337</v>
      </c>
      <c r="OE61" s="26">
        <f>IFERROR(Tableau17[[#This Row],[2017-T2-MACRODROITE]]/Tableau17[[#This Row],[2017-T2-MACROTOTALE]],"")</f>
        <v>0</v>
      </c>
      <c r="OF61" s="26">
        <f>IFERROR(Tableau17[[#This Row],[2017-T2-MACROCENTRE]]/Tableau17[[#This Row],[2017-T2-MACROTOTALE]],"")</f>
        <v>0.68660968660968658</v>
      </c>
      <c r="OG61" s="26">
        <f>IFERROR(Tableau17[[#This Row],[2017-T2-MACROGAUCHE]]/Tableau17[[#This Row],[2017-T2-MACROTOTALE]],"")</f>
        <v>0</v>
      </c>
      <c r="OH61" s="26">
        <f>IFERROR(Tableau17[[#This Row],[2017-T2-MACROAUTRE]]/Tableau17[[#This Row],[2017-T2-MACROTOTALE]],"")</f>
        <v>0</v>
      </c>
      <c r="OI61" s="26">
        <f>IFERROR(Tableau17[[#This Row],[2019-T1-MACROEXTRDROITE]]/Tableau17[[#This Row],[2019-T1-MACROTOTALE]],"")</f>
        <v>0.26428571428571429</v>
      </c>
      <c r="OJ61" s="26">
        <f>IFERROR(Tableau17[[#This Row],[2019-T1-MACRODROITE]]/Tableau17[[#This Row],[2019-T1-MACROTOTALE]],"")</f>
        <v>0.13928571428571429</v>
      </c>
      <c r="OK61" s="26">
        <f>IFERROR(Tableau17[[#This Row],[2019-T1-MACROCENTRE]]/Tableau17[[#This Row],[2019-T1-MACROTOTALE]],"")</f>
        <v>0.32321428571428573</v>
      </c>
      <c r="OL61" s="26">
        <f>IFERROR(Tableau17[[#This Row],[2019-T1-MACROGAUCHE]]/Tableau17[[#This Row],[2019-T1-MACROTOTALE]],"")</f>
        <v>0.22321428571428573</v>
      </c>
      <c r="OM61" s="26">
        <f>IFERROR(Tableau17[[#This Row],[2019-T1-MACROAUTRE]]/Tableau17[[#This Row],[2019-T1-MACROTOTALE]],"")</f>
        <v>0.05</v>
      </c>
      <c r="ON61" s="26">
        <f>IFERROR(Tableau17[[#This Row],[2020-T1-MACROEXTRDROITE]]/Tableau17[[#This Row],[2020-T1-MACROTOTALE]],"")</f>
        <v>0.20865139949109415</v>
      </c>
      <c r="OO61" s="26">
        <f>IFERROR(Tableau17[[#This Row],[2020-T1-MACRODROITE]]/Tableau17[[#This Row],[2020-T1-MACROTOTALE]],"")</f>
        <v>0.40712468193384221</v>
      </c>
      <c r="OP61" s="26">
        <f>IFERROR(Tableau17[[#This Row],[2020-T1-MACROCENTRE]]/Tableau17[[#This Row],[2020-T1-MACROTOTALE]],"")</f>
        <v>8.1424936386768454E-2</v>
      </c>
      <c r="OQ61" s="26">
        <f>IFERROR(Tableau17[[#This Row],[2020-T1-MACROGAUCHE]]/Tableau17[[#This Row],[2020-T1-MACROTOTALE]],"")</f>
        <v>0.30279898218829515</v>
      </c>
      <c r="OR61" s="26">
        <f>IFERROR(Tableau17[[#This Row],[2020-T1-MACROAUTRE]]/Tableau17[[#This Row],[2020-T1-MACROTOTALE]],"")</f>
        <v>0</v>
      </c>
      <c r="OS61" s="26">
        <f>IFERROR(Tableau17[[#This Row],[2017 (L)-T1-MACROEXTRDROITE]]/Tableau17[[#This Row],[2017 (L)-T1-MACROTOTALE]],"")</f>
        <v>0.14886164623467601</v>
      </c>
      <c r="OT61" s="26">
        <f>IFERROR(Tableau17[[#This Row],[2017 (L)-T1-MACRODROITE]]/Tableau17[[#This Row],[2017 (L)-T1-MACROTOTALE]],"")</f>
        <v>0.28371278458844135</v>
      </c>
      <c r="OU61" s="26">
        <f>IFERROR(Tableau17[[#This Row],[2017 (L)-T1-MACROCENTRE]]/Tableau17[[#This Row],[2017 (L)-T1-MACROTOTALE]],"")</f>
        <v>0.39754816112084063</v>
      </c>
      <c r="OV61" s="26">
        <f>IFERROR(Tableau17[[#This Row],[2017 (L)-T1-MACROGAUCHE]]/Tableau17[[#This Row],[2017 (L)-T1-MACROTOTALE]],"")</f>
        <v>0.16462346760070051</v>
      </c>
      <c r="OW61" s="26">
        <f>IFERROR(Tableau17[[#This Row],[2017 (L)-T1-MACROAUTRE]]/Tableau17[[#This Row],[2017 (L)-T1-MACROTOTALE]],"")</f>
        <v>5.2539404553415062E-3</v>
      </c>
      <c r="OX61" s="26">
        <f>IFERROR(Tableau17[[#This Row],[2017 (L)-T2-MACROEXTRDROITE]]/Tableau17[[#This Row],[2017 (L)-T2-MACROTOTALE]],"")</f>
        <v>0</v>
      </c>
      <c r="OY61" s="26">
        <f>IFERROR(Tableau17[[#This Row],[2017 (L)-T2-MACRODROITE]]/Tableau17[[#This Row],[2017 (L)-T2-MACROTOTALE]],"")</f>
        <v>0.49460043196544279</v>
      </c>
      <c r="OZ61" s="26">
        <f>IFERROR(Tableau17[[#This Row],[2017 (L)-T2-MACROCENTRE]]/Tableau17[[#This Row],[2017 (L)-T2-MACROTOTALE]],"")</f>
        <v>0.50539956803455721</v>
      </c>
      <c r="PA61" s="26">
        <f>IFERROR(Tableau17[[#This Row],[2017 (L)-T2-MACROGAUCHE]]/Tableau17[[#This Row],[2017 (L)-T2-MACROTOTALE]],"")</f>
        <v>0</v>
      </c>
      <c r="PB61" s="26">
        <f>IFERROR(Tableau17[[#This Row],[2017 (L)-T2-MACROAUTRE]]/Tableau17[[#This Row],[2017 (L)-T2-MACROTOTALE]],"")</f>
        <v>0</v>
      </c>
      <c r="PC61" s="26">
        <f>IFERROR(Tableau17[[#This Row],[2008_T1_PROCUS]]/Tableau17[[#This Row],[2008_T1_INSCRITS]],0)</f>
        <v>1.3449367088607595E-2</v>
      </c>
      <c r="PD61" s="26">
        <f>IFERROR(Tableau17[[#This Row],[2008_T2_PROCUS]]/Tableau17[[#This Row],[2008_T2_INSCRITS]],0)</f>
        <v>1.661392405063291E-2</v>
      </c>
      <c r="PE61" s="26">
        <f>Tableau17[[#This Row],[2014_T1_PROCUS]]/Tableau17[[#This Row],[2014_T1_INSCRITS]]</f>
        <v>1.9593067068575734E-2</v>
      </c>
      <c r="PF61" s="26">
        <f>IFERROR(Tableau17[[#This Row],[2014_T2_PROCUS]]/Tableau17[[#This Row],[2014_T2_INSCRITS]],0)</f>
        <v>1.8839487565938208E-2</v>
      </c>
    </row>
    <row r="62" spans="1:422" hidden="1" x14ac:dyDescent="0.2">
      <c r="A62" s="1">
        <v>4</v>
      </c>
      <c r="B62" s="1" t="s">
        <v>312</v>
      </c>
      <c r="C62" s="1" t="s">
        <v>324</v>
      </c>
      <c r="D62" s="1" t="s">
        <v>324</v>
      </c>
      <c r="E62" s="1">
        <v>608</v>
      </c>
      <c r="F62" s="1">
        <v>5.377116</v>
      </c>
      <c r="G62" s="1">
        <v>43.287263000000003</v>
      </c>
      <c r="H62" s="3">
        <v>716</v>
      </c>
      <c r="I62" s="3">
        <v>83</v>
      </c>
      <c r="L62" s="1">
        <v>23</v>
      </c>
      <c r="M62" s="1">
        <v>7</v>
      </c>
      <c r="P62" s="1">
        <v>59</v>
      </c>
      <c r="Q62" s="1">
        <v>50</v>
      </c>
      <c r="R62" s="1">
        <v>29</v>
      </c>
      <c r="S62" s="1">
        <v>96</v>
      </c>
      <c r="T62" s="1">
        <v>34</v>
      </c>
      <c r="U62" s="1">
        <v>298</v>
      </c>
      <c r="V62" s="1">
        <v>1279</v>
      </c>
      <c r="W62" s="1">
        <v>681</v>
      </c>
      <c r="X62" s="1">
        <v>25</v>
      </c>
      <c r="Y62" s="2">
        <v>0.53244722</v>
      </c>
      <c r="AB62" s="1">
        <v>0</v>
      </c>
      <c r="AD62" s="1">
        <v>716</v>
      </c>
      <c r="AE62" s="1">
        <v>298</v>
      </c>
      <c r="AF62" s="2">
        <v>0.41620111999999998</v>
      </c>
      <c r="AG62" s="1">
        <f t="shared" si="0"/>
        <v>83</v>
      </c>
      <c r="AH62" s="1">
        <v>1278</v>
      </c>
      <c r="AI62" s="1">
        <v>749</v>
      </c>
      <c r="AJ62" s="1">
        <v>26</v>
      </c>
      <c r="AK62" s="2">
        <v>0.58607198999999999</v>
      </c>
      <c r="AN62" s="1">
        <v>0</v>
      </c>
      <c r="AP62" s="1">
        <v>710</v>
      </c>
      <c r="AQ62" s="1">
        <v>297</v>
      </c>
      <c r="AR62" s="2">
        <v>0.41830985999999998</v>
      </c>
      <c r="AS62" s="1">
        <v>710</v>
      </c>
      <c r="AT62" s="1">
        <v>294</v>
      </c>
      <c r="AU62" s="2">
        <v>0.41408451000000002</v>
      </c>
      <c r="AV62" s="1">
        <v>727</v>
      </c>
      <c r="AW62" s="1">
        <v>400</v>
      </c>
      <c r="AX62" s="2">
        <v>0.55020632999999997</v>
      </c>
      <c r="AY62" s="1">
        <v>727</v>
      </c>
      <c r="AZ62" s="1">
        <v>316</v>
      </c>
      <c r="BA62" s="2">
        <v>0.43466300000000002</v>
      </c>
      <c r="BB62" s="1">
        <v>727</v>
      </c>
      <c r="BC62" s="1">
        <v>581</v>
      </c>
      <c r="BD62" s="2">
        <v>0.79917468999999997</v>
      </c>
      <c r="BE62" s="1">
        <v>726</v>
      </c>
      <c r="BF62" s="1">
        <v>539</v>
      </c>
      <c r="BG62" s="2">
        <v>0.74242423999999996</v>
      </c>
      <c r="BH62" s="1">
        <v>693</v>
      </c>
      <c r="BI62" s="1">
        <v>363</v>
      </c>
      <c r="BJ62" s="2">
        <v>0.52380952000000003</v>
      </c>
      <c r="BK62" s="1">
        <v>66</v>
      </c>
      <c r="BN62" s="1">
        <v>32</v>
      </c>
      <c r="BO62" s="1">
        <v>40</v>
      </c>
      <c r="BP62" s="1">
        <v>341</v>
      </c>
      <c r="BQ62" s="1">
        <v>263</v>
      </c>
      <c r="BR62" s="1">
        <v>742</v>
      </c>
      <c r="BZ62" s="1">
        <v>69</v>
      </c>
      <c r="CB62" s="1">
        <v>40</v>
      </c>
      <c r="CC62" s="1">
        <v>70</v>
      </c>
      <c r="CD62" s="1">
        <v>313</v>
      </c>
      <c r="CE62" s="1">
        <v>174</v>
      </c>
      <c r="CF62" s="1">
        <v>666</v>
      </c>
      <c r="CK62" s="1">
        <v>1</v>
      </c>
      <c r="CO62" s="1">
        <v>29</v>
      </c>
      <c r="CP62" s="1">
        <v>38</v>
      </c>
      <c r="CR62" s="1">
        <v>10</v>
      </c>
      <c r="CT62" s="1">
        <v>108</v>
      </c>
      <c r="CU62" s="1">
        <v>102</v>
      </c>
      <c r="CW62" s="1">
        <v>288</v>
      </c>
      <c r="CY62" s="1">
        <v>53</v>
      </c>
      <c r="DA62" s="1">
        <v>212</v>
      </c>
      <c r="DC62" s="1">
        <v>265</v>
      </c>
      <c r="DD62" s="1">
        <v>4</v>
      </c>
      <c r="DE62" s="1">
        <v>2</v>
      </c>
      <c r="DF62" s="1">
        <v>3</v>
      </c>
      <c r="DG62" s="1">
        <v>14</v>
      </c>
      <c r="DH62" s="1">
        <v>1</v>
      </c>
      <c r="DI62" s="1">
        <v>39</v>
      </c>
      <c r="DK62" s="1">
        <v>3</v>
      </c>
      <c r="DL62" s="1">
        <v>59</v>
      </c>
      <c r="DN62" s="1">
        <v>94</v>
      </c>
      <c r="DP62" s="1">
        <v>9</v>
      </c>
      <c r="DQ62" s="1">
        <v>0</v>
      </c>
      <c r="DR62" s="1">
        <v>148</v>
      </c>
      <c r="DU62" s="1">
        <v>376</v>
      </c>
      <c r="DV62" s="1">
        <v>101</v>
      </c>
      <c r="DZ62" s="1">
        <v>192</v>
      </c>
      <c r="EA62" s="1">
        <v>293</v>
      </c>
      <c r="EB62" s="1">
        <v>1</v>
      </c>
      <c r="EC62" s="1">
        <v>1</v>
      </c>
      <c r="ED62" s="1">
        <v>0</v>
      </c>
      <c r="EE62" s="1">
        <v>11</v>
      </c>
      <c r="EF62" s="1">
        <v>176</v>
      </c>
      <c r="EG62" s="1">
        <v>53</v>
      </c>
      <c r="EH62" s="1">
        <v>6</v>
      </c>
      <c r="EI62" s="1">
        <v>37</v>
      </c>
      <c r="EJ62" s="1">
        <v>121</v>
      </c>
      <c r="EK62" s="1">
        <v>166</v>
      </c>
      <c r="EL62" s="1">
        <v>1</v>
      </c>
      <c r="EM62" s="1">
        <v>573</v>
      </c>
      <c r="EN62" s="1">
        <v>82</v>
      </c>
      <c r="EO62" s="1">
        <v>417</v>
      </c>
      <c r="EP62" s="1">
        <v>499</v>
      </c>
      <c r="EQ62" s="1">
        <v>0</v>
      </c>
      <c r="ER62" s="1">
        <v>1</v>
      </c>
      <c r="ES62" s="1">
        <v>3</v>
      </c>
      <c r="ET62" s="1">
        <v>14</v>
      </c>
      <c r="EU62" s="1">
        <v>1</v>
      </c>
      <c r="EV62" s="1">
        <v>39</v>
      </c>
      <c r="EW62" s="1">
        <v>48</v>
      </c>
      <c r="EX62" s="1">
        <v>1</v>
      </c>
      <c r="EY62" s="1">
        <v>7</v>
      </c>
      <c r="EZ62" s="1">
        <v>7</v>
      </c>
      <c r="FA62" s="1">
        <v>0</v>
      </c>
      <c r="FB62" s="1">
        <v>0</v>
      </c>
      <c r="FC62" s="1">
        <v>0</v>
      </c>
      <c r="FD62" s="1">
        <v>0</v>
      </c>
      <c r="FE62" s="1">
        <v>0</v>
      </c>
      <c r="FF62" s="1">
        <v>0</v>
      </c>
      <c r="FG62" s="1">
        <v>0</v>
      </c>
      <c r="FH62" s="1">
        <v>3</v>
      </c>
      <c r="FI62" s="1">
        <v>0</v>
      </c>
      <c r="FJ62" s="1">
        <v>20</v>
      </c>
      <c r="FK62" s="1">
        <v>11</v>
      </c>
      <c r="FL62" s="1">
        <v>0</v>
      </c>
      <c r="FM62" s="1">
        <v>84</v>
      </c>
      <c r="FN62" s="1">
        <v>3</v>
      </c>
      <c r="FO62" s="1">
        <v>0</v>
      </c>
      <c r="FP62" s="1">
        <v>112</v>
      </c>
      <c r="FQ62" s="1">
        <v>1</v>
      </c>
      <c r="FR62" s="1">
        <f>SUM(Tableau17[[#This Row],[2019-T1-ALEXANDRE Audric]:[2019-T1-MARIE Florie]])</f>
        <v>355</v>
      </c>
      <c r="FS62" s="1">
        <v>40</v>
      </c>
      <c r="FT62" s="1">
        <v>407</v>
      </c>
      <c r="FU62" s="1">
        <v>0</v>
      </c>
      <c r="FV62" s="1">
        <v>295</v>
      </c>
      <c r="FW62" s="1">
        <v>0</v>
      </c>
      <c r="FX62" s="1">
        <v>742</v>
      </c>
      <c r="GD62" s="1">
        <v>0</v>
      </c>
      <c r="GE62" s="1">
        <v>70</v>
      </c>
      <c r="GF62" s="1">
        <v>313</v>
      </c>
      <c r="GG62" s="1">
        <v>0</v>
      </c>
      <c r="GH62" s="1">
        <v>283</v>
      </c>
      <c r="GI62" s="1">
        <v>0</v>
      </c>
      <c r="GJ62" s="1">
        <v>666</v>
      </c>
      <c r="GP62" s="1">
        <v>0</v>
      </c>
      <c r="GQ62" s="1">
        <v>38</v>
      </c>
      <c r="GR62" s="1">
        <v>108</v>
      </c>
      <c r="GS62" s="1">
        <v>0</v>
      </c>
      <c r="GT62" s="1">
        <v>141</v>
      </c>
      <c r="GU62" s="1">
        <v>1</v>
      </c>
      <c r="GV62" s="1">
        <v>288</v>
      </c>
      <c r="GW62" s="1">
        <v>53</v>
      </c>
      <c r="GX62" s="1">
        <v>212</v>
      </c>
      <c r="GY62" s="1">
        <v>0</v>
      </c>
      <c r="GZ62" s="1">
        <v>0</v>
      </c>
      <c r="HA62" s="1">
        <v>0</v>
      </c>
      <c r="HB62" s="1">
        <v>265</v>
      </c>
      <c r="HC62" s="1">
        <v>49</v>
      </c>
      <c r="HD62" s="1">
        <v>176</v>
      </c>
      <c r="HE62" s="1">
        <v>166</v>
      </c>
      <c r="HF62" s="1">
        <v>176</v>
      </c>
      <c r="HG62" s="1">
        <v>6</v>
      </c>
      <c r="HH62" s="1">
        <v>573</v>
      </c>
      <c r="HI62" s="1">
        <v>82</v>
      </c>
      <c r="HJ62" s="1">
        <v>0</v>
      </c>
      <c r="HK62" s="1">
        <v>417</v>
      </c>
      <c r="HL62" s="1">
        <v>0</v>
      </c>
      <c r="HM62" s="1">
        <v>0</v>
      </c>
      <c r="HN62" s="1">
        <v>499</v>
      </c>
      <c r="HO62" s="1">
        <v>45</v>
      </c>
      <c r="HP62" s="1">
        <v>51</v>
      </c>
      <c r="HQ62" s="1">
        <v>112</v>
      </c>
      <c r="HR62" s="1">
        <v>137</v>
      </c>
      <c r="HS62" s="1">
        <v>10</v>
      </c>
      <c r="HT62" s="1">
        <v>355</v>
      </c>
      <c r="HU62" s="1">
        <v>29</v>
      </c>
      <c r="HV62" s="1">
        <v>82</v>
      </c>
      <c r="HW62" s="1">
        <v>50</v>
      </c>
      <c r="HX62" s="1">
        <v>137</v>
      </c>
      <c r="HY62" s="1">
        <v>0</v>
      </c>
      <c r="HZ62" s="1">
        <v>298</v>
      </c>
      <c r="IA62" s="1">
        <v>3</v>
      </c>
      <c r="IB62" s="1">
        <v>108</v>
      </c>
      <c r="IC62" s="1">
        <v>148</v>
      </c>
      <c r="ID62" s="1">
        <v>115</v>
      </c>
      <c r="IE62" s="1">
        <v>2</v>
      </c>
      <c r="IF62" s="1">
        <v>376</v>
      </c>
      <c r="IG62" s="1">
        <v>0</v>
      </c>
      <c r="IH62" s="1">
        <v>0</v>
      </c>
      <c r="II62" s="1">
        <v>192</v>
      </c>
      <c r="IJ62" s="1">
        <v>101</v>
      </c>
      <c r="IK62" s="1">
        <v>0</v>
      </c>
      <c r="IL62" s="1">
        <v>293</v>
      </c>
      <c r="IM62" s="26">
        <f>IFERROR(Tableau17[[#This Row],[LDIV]]/Tableau17[[#This Row],[Total général]],"")</f>
        <v>0</v>
      </c>
      <c r="IN62" s="26">
        <f>IFERROR(Tableau17[[#This Row],[LDVC]]/Tableau17[[#This Row],[Total général]],"")</f>
        <v>0</v>
      </c>
      <c r="IO62" s="26">
        <f>IFERROR(Tableau17[[#This Row],[LDVD]]/Tableau17[[#This Row],[Total général]],"")</f>
        <v>7.7181208053691275E-2</v>
      </c>
      <c r="IP62" s="26">
        <f>IFERROR(Tableau17[[#This Row],[LDVG]]/Tableau17[[#This Row],[Total général]],"")</f>
        <v>2.3489932885906041E-2</v>
      </c>
      <c r="IQ62" s="26">
        <f>IFERROR(Tableau17[[#This Row],[LEXD]]/Tableau17[[#This Row],[Total général]],"")</f>
        <v>0</v>
      </c>
      <c r="IR62" s="26">
        <f>IFERROR(Tableau17[[#This Row],[LEXG]]/Tableau17[[#This Row],[Total général]],"")</f>
        <v>0</v>
      </c>
      <c r="IS62" s="26">
        <f>IFERROR(Tableau17[[#This Row],[LLR]]/Tableau17[[#This Row],[Total général]],"")</f>
        <v>0.19798657718120805</v>
      </c>
      <c r="IT62" s="26">
        <f>IFERROR(Tableau17[[#This Row],[LREM]]/Tableau17[[#This Row],[Total général]],"")</f>
        <v>0.16778523489932887</v>
      </c>
      <c r="IU62" s="26">
        <f>IFERROR(Tableau17[[#This Row],[LRN]]/Tableau17[[#This Row],[Total général]],"")</f>
        <v>9.7315436241610737E-2</v>
      </c>
      <c r="IV62" s="26">
        <f>IFERROR(Tableau17[[#This Row],[LUG]]/Tableau17[[#This Row],[Total général]],"")</f>
        <v>0.32214765100671139</v>
      </c>
      <c r="IW62" s="26">
        <f>IFERROR(Tableau17[[#This Row],[LVEC]]/Tableau17[[#This Row],[Total général]],"")</f>
        <v>0.11409395973154363</v>
      </c>
      <c r="IX62" s="26">
        <f>IFERROR(Tableau17[[#This Row],[2008-T1-LCMD]]/Tableau17[[#This Row],[2008-T1-TOTAL]],"")</f>
        <v>8.8948787061994605E-2</v>
      </c>
      <c r="IY62" s="26">
        <f>IFERROR(Tableau17[[#This Row],[2008-T1-LDVD]]/Tableau17[[#This Row],[2008-T1-TOTAL]],"")</f>
        <v>0</v>
      </c>
      <c r="IZ62" s="26">
        <f>IFERROR(Tableau17[[#This Row],[2008-T1-LEXD]]/Tableau17[[#This Row],[2008-T1-TOTAL]],"")</f>
        <v>0</v>
      </c>
      <c r="JA62" s="26">
        <f>IFERROR(Tableau17[[#This Row],[2008-T1-LEXG]]/Tableau17[[#This Row],[2008-T1-TOTAL]],"")</f>
        <v>4.3126684636118601E-2</v>
      </c>
      <c r="JB62" s="26">
        <f>IFERROR(Tableau17[[#This Row],[2008-T1-LFN]]/Tableau17[[#This Row],[2008-T1-TOTAL]],"")</f>
        <v>5.3908355795148251E-2</v>
      </c>
      <c r="JC62" s="26">
        <f>IFERROR(Tableau17[[#This Row],[2008-T1-LMAJ]]/Tableau17[[#This Row],[2008-T1-TOTAL]],"")</f>
        <v>0.45956873315363883</v>
      </c>
      <c r="JD62" s="26">
        <f>IFERROR(Tableau17[[#This Row],[2008-T1-LUG]]/Tableau17[[#This Row],[2008-T1-TOTAL]],"")</f>
        <v>0.35444743935309975</v>
      </c>
      <c r="JE62" s="26" t="str">
        <f>IFERROR(Tableau17[[#This Row],[2008-T2-LFN]]/Tableau17[[#This Row],[2008-T2-TOTAL]],"")</f>
        <v/>
      </c>
      <c r="JF62" s="26" t="str">
        <f>IFERROR(Tableau17[[#This Row],[2008-T2-LGC]]/Tableau17[[#This Row],[2008-T2-TOTAL]],"")</f>
        <v/>
      </c>
      <c r="JG62" s="26" t="str">
        <f>IFERROR(Tableau17[[#This Row],[2008-T2-LMAJ]]/Tableau17[[#This Row],[2008-T2-TOTAL]],"")</f>
        <v/>
      </c>
      <c r="JH62" s="26" t="str">
        <f>IFERROR(Tableau17[[#This Row],[2008-T2-LUG]]/Tableau17[[#This Row],[2008-T2-TOTAL]],"")</f>
        <v/>
      </c>
      <c r="JI62" s="26">
        <f>IFERROR(Tableau17[[#This Row],[2014-T1-LDIV]]/Tableau17[[#This Row],[2014-T1-TOTAL]],"")</f>
        <v>0</v>
      </c>
      <c r="JJ62" s="26">
        <f>IFERROR(Tableau17[[#This Row],[2014-T1-LDVD]]/Tableau17[[#This Row],[2014-T1-TOTAL]],"")</f>
        <v>0</v>
      </c>
      <c r="JK62" s="26">
        <f>IFERROR(Tableau17[[#This Row],[2014-T1-LDVG]]/Tableau17[[#This Row],[2014-T1-TOTAL]],"")</f>
        <v>0.1036036036036036</v>
      </c>
      <c r="JL62" s="26">
        <f>IFERROR(Tableau17[[#This Row],[2014-T1-LEXG]]/Tableau17[[#This Row],[2014-T1-TOTAL]],"")</f>
        <v>0</v>
      </c>
      <c r="JM62" s="26">
        <f>IFERROR(Tableau17[[#This Row],[2014-T1-LFG]]/Tableau17[[#This Row],[2014-T1-TOTAL]],"")</f>
        <v>6.006006006006006E-2</v>
      </c>
      <c r="JN62" s="26">
        <f>IFERROR(Tableau17[[#This Row],[2014-T1-LFN]]/Tableau17[[#This Row],[2014-T1-TOTAL]],"")</f>
        <v>0.10510510510510511</v>
      </c>
      <c r="JO62" s="26">
        <f>IFERROR(Tableau17[[#This Row],[2014-T1-LUD]]/Tableau17[[#This Row],[2014-T1-TOTAL]],"")</f>
        <v>0.46996996996996998</v>
      </c>
      <c r="JP62" s="26">
        <f>IFERROR(Tableau17[[#This Row],[2014-T1-LUG]]/Tableau17[[#This Row],[2014-T1-TOTAL]],"")</f>
        <v>0.26126126126126126</v>
      </c>
      <c r="JQ62" s="26" t="str">
        <f>IFERROR(Tableau17[[#This Row],[2014-T2-LFN]]/Tableau17[[#This Row],[2014-T2-TOTAL]],"")</f>
        <v/>
      </c>
      <c r="JR62" s="26" t="str">
        <f>IFERROR(Tableau17[[#This Row],[2014-T2-LUD]]/Tableau17[[#This Row],[2014-T2-TOTAL]],"")</f>
        <v/>
      </c>
      <c r="JS62" s="26" t="str">
        <f>IFERROR(Tableau17[[#This Row],[2014-T2-LUG]]/Tableau17[[#This Row],[2014-T2-TOTAL]],"")</f>
        <v/>
      </c>
      <c r="JT62" s="26">
        <f>IFERROR(Tableau17[[#This Row],[2015-T1-BC-DIV]]/Tableau17[[#This Row],[2015-T1-TOTAL]],"")</f>
        <v>3.472222222222222E-3</v>
      </c>
      <c r="JU62" s="26">
        <f>IFERROR(Tableau17[[#This Row],[2015-T1-BC-DLF]]/Tableau17[[#This Row],[2015-T1-TOTAL]],"")</f>
        <v>0</v>
      </c>
      <c r="JV62" s="26">
        <f>IFERROR(Tableau17[[#This Row],[2015-T1-BC-DVD]]/Tableau17[[#This Row],[2015-T1-TOTAL]],"")</f>
        <v>0</v>
      </c>
      <c r="JW62" s="26">
        <f>IFERROR(Tableau17[[#This Row],[2015-T1-BC-DVG]]/Tableau17[[#This Row],[2015-T1-TOTAL]],"")</f>
        <v>0</v>
      </c>
      <c r="JX62" s="26">
        <f>IFERROR(Tableau17[[#This Row],[2015-T1-BC-FG]]/Tableau17[[#This Row],[2015-T1-TOTAL]],"")</f>
        <v>0.10069444444444445</v>
      </c>
      <c r="JY62" s="26">
        <f>IFERROR(Tableau17[[#This Row],[2015-T1-BC-FN]]/Tableau17[[#This Row],[2015-T1-TOTAL]],"")</f>
        <v>0.13194444444444445</v>
      </c>
      <c r="JZ62" s="26">
        <f>IFERROR(Tableau17[[#This Row],[2015-T1-BC-MDM]]/Tableau17[[#This Row],[2015-T1-TOTAL]],"")</f>
        <v>0</v>
      </c>
      <c r="KA62" s="26">
        <f>IFERROR(Tableau17[[#This Row],[2015-T1-BC-RDG]]/Tableau17[[#This Row],[2015-T1-TOTAL]],"")</f>
        <v>3.4722222222222224E-2</v>
      </c>
      <c r="KB62" s="26">
        <f>IFERROR(Tableau17[[#This Row],[2015-T1-BC-SOC]]/Tableau17[[#This Row],[2015-T1-TOTAL]],"")</f>
        <v>0</v>
      </c>
      <c r="KC62" s="26">
        <f>IFERROR(Tableau17[[#This Row],[2015-T1-BC-UD]]/Tableau17[[#This Row],[2015-T1-TOTAL]],"")</f>
        <v>0.375</v>
      </c>
      <c r="KD62" s="26">
        <f>IFERROR(Tableau17[[#This Row],[2015-T1-BC-UG]]/Tableau17[[#This Row],[2015-T1-TOTAL]],"")</f>
        <v>0.35416666666666669</v>
      </c>
      <c r="KE62" s="26">
        <f>IFERROR(Tableau17[[#This Row],[2015-T1-BC-VEC]]/Tableau17[[#This Row],[2015-T1-TOTAL]],"")</f>
        <v>0</v>
      </c>
      <c r="KF62" s="26">
        <f>IFERROR(Tableau17[[#This Row],[2015-T2-BC-DVG]]/Tableau17[[#This Row],[2015-T2-TOTAL]],"")</f>
        <v>0</v>
      </c>
      <c r="KG62" s="26">
        <f>IFERROR(Tableau17[[#This Row],[2015-T2-BC-FN]]/Tableau17[[#This Row],[2015-T2-TOTAL]],"")</f>
        <v>0.2</v>
      </c>
      <c r="KH62" s="26">
        <f>IFERROR(Tableau17[[#This Row],[2015-T2-BC-SOC]]/Tableau17[[#This Row],[2015-T2-TOTAL]],"")</f>
        <v>0</v>
      </c>
      <c r="KI62" s="26">
        <f>IFERROR(Tableau17[[#This Row],[2015-T2-BC-UD]]/Tableau17[[#This Row],[2015-T2-TOTAL]],"")</f>
        <v>0.8</v>
      </c>
      <c r="KJ62" s="26">
        <f>IFERROR(Tableau17[[#This Row],[2015-T2-BC-UG]]/Tableau17[[#This Row],[2015-T2-TOTAL]],"")</f>
        <v>0</v>
      </c>
      <c r="KK62" s="26">
        <f>IFERROR(Tableau17[[#This Row],[2017 (L)-T1-COM]]/Tableau17[[#This Row],[2017 (L)-T1-TOTAL]],"")</f>
        <v>1.0638297872340425E-2</v>
      </c>
      <c r="KL62" s="26">
        <f>IFERROR(Tableau17[[#This Row],[2017 (L)-T1-DIV]]/Tableau17[[#This Row],[2017 (L)-T1-TOTAL]],"")</f>
        <v>5.3191489361702126E-3</v>
      </c>
      <c r="KM62" s="26">
        <f>IFERROR(Tableau17[[#This Row],[2017 (L)-T1-DLF]]/Tableau17[[#This Row],[2017 (L)-T1-TOTAL]],"")</f>
        <v>7.9787234042553185E-3</v>
      </c>
      <c r="KN62" s="26">
        <f>IFERROR(Tableau17[[#This Row],[2017 (L)-T1-DVD]]/Tableau17[[#This Row],[2017 (L)-T1-TOTAL]],"")</f>
        <v>3.7234042553191488E-2</v>
      </c>
      <c r="KO62" s="26">
        <f>IFERROR(Tableau17[[#This Row],[2017 (L)-T1-DVG]]/Tableau17[[#This Row],[2017 (L)-T1-TOTAL]],"")</f>
        <v>2.6595744680851063E-3</v>
      </c>
      <c r="KP62" s="26">
        <f>IFERROR(Tableau17[[#This Row],[2017 (L)-T1-ECO]]/Tableau17[[#This Row],[2017 (L)-T1-TOTAL]],"")</f>
        <v>0.10372340425531915</v>
      </c>
      <c r="KQ62" s="26">
        <f>IFERROR(Tableau17[[#This Row],[2017 (L)-T1-EXD]]/Tableau17[[#This Row],[2017 (L)-T1-TOTAL]],"")</f>
        <v>0</v>
      </c>
      <c r="KR62" s="26">
        <f>IFERROR(Tableau17[[#This Row],[2017 (L)-T1-EXG]]/Tableau17[[#This Row],[2017 (L)-T1-TOTAL]],"")</f>
        <v>7.9787234042553185E-3</v>
      </c>
      <c r="KS62" s="26">
        <f>IFERROR(Tableau17[[#This Row],[2017 (L)-T1-FI]]/Tableau17[[#This Row],[2017 (L)-T1-TOTAL]],"")</f>
        <v>0.15691489361702127</v>
      </c>
      <c r="KT62" s="26">
        <f>IFERROR(Tableau17[[#This Row],[2017 (L)-T1-FN]]/Tableau17[[#This Row],[2017 (L)-T1-TOTAL]],"")</f>
        <v>0</v>
      </c>
      <c r="KU62" s="26">
        <f>IFERROR(Tableau17[[#This Row],[2017 (L)-T1-LR]]/Tableau17[[#This Row],[2017 (L)-T1-TOTAL]],"")</f>
        <v>0.25</v>
      </c>
      <c r="KV62" s="26">
        <f>IFERROR(Tableau17[[#This Row],[2017 (L)-T1-MDM]]/Tableau17[[#This Row],[2017 (L)-T1-TOTAL]],"")</f>
        <v>0</v>
      </c>
      <c r="KW62" s="26">
        <f>IFERROR(Tableau17[[#This Row],[2017 (L)-T1-RDG]]/Tableau17[[#This Row],[2017 (L)-T1-TOTAL]],"")</f>
        <v>2.3936170212765957E-2</v>
      </c>
      <c r="KX62" s="26">
        <f>IFERROR(Tableau17[[#This Row],[2017 (L)-T1-REG]]/Tableau17[[#This Row],[2017 (L)-T1-TOTAL]],"")</f>
        <v>0</v>
      </c>
      <c r="KY62" s="26">
        <f>IFERROR(Tableau17[[#This Row],[2017 (L)-T1-REM]]/Tableau17[[#This Row],[2017 (L)-T1-TOTAL]],"")</f>
        <v>0.39361702127659576</v>
      </c>
      <c r="KZ62" s="26">
        <f>IFERROR(Tableau17[[#This Row],[2017 (L)-T1-SOC]]/Tableau17[[#This Row],[2017 (L)-T1-TOTAL]],"")</f>
        <v>0</v>
      </c>
      <c r="LA62" s="26">
        <f>IFERROR(Tableau17[[#This Row],[2017 (L)-T1-UDI]]/Tableau17[[#This Row],[2017 (L)-T1-TOTAL]],"")</f>
        <v>0</v>
      </c>
      <c r="LB62" s="26">
        <f>IFERROR(Tableau17[[#This Row],[2017 (L)-T2-FI]]/Tableau17[[#This Row],[2017 (L)-T2-TOTAL]],"")</f>
        <v>0.34470989761092152</v>
      </c>
      <c r="LC62" s="26">
        <f>IFERROR(Tableau17[[#This Row],[2017 (L)-T2-FN]]/Tableau17[[#This Row],[2017 (L)-T2-TOTAL]],"")</f>
        <v>0</v>
      </c>
      <c r="LD62" s="26">
        <f>IFERROR(Tableau17[[#This Row],[2017 (L)-T2-LR]]/Tableau17[[#This Row],[2017 (L)-T2-TOTAL]],"")</f>
        <v>0</v>
      </c>
      <c r="LE62" s="26">
        <f>IFERROR(Tableau17[[#This Row],[2017 (L)-T2-MDM]]/Tableau17[[#This Row],[2017 (L)-T2-TOTAL]],"")</f>
        <v>0</v>
      </c>
      <c r="LF62" s="26">
        <f>IFERROR(Tableau17[[#This Row],[2017 (L)-T2-REM]]/Tableau17[[#This Row],[2017 (L)-T2-TOTAL]],"")</f>
        <v>0.65529010238907848</v>
      </c>
      <c r="LG62" s="26">
        <f>IFERROR(Tableau17[[#This Row],[2017-T1-ARTHAUD Nathalie]]/Tableau17[[#This Row],[2017-T1-TOTAL]],"")</f>
        <v>1.7452006980802793E-3</v>
      </c>
      <c r="LH62" s="26">
        <f>IFERROR(Tableau17[[#This Row],[2017-T1-ASSELINEAU Fran]]/Tableau17[[#This Row],[2017-T1-TOTAL]],"")</f>
        <v>1.7452006980802793E-3</v>
      </c>
      <c r="LI62" s="26">
        <f>IFERROR(Tableau17[[#This Row],[2017-T1-CHEMINADE Jacques]]/Tableau17[[#This Row],[2017-T1-TOTAL]],"")</f>
        <v>0</v>
      </c>
      <c r="LJ62" s="26">
        <f>IFERROR(Tableau17[[#This Row],[2017-T1-DUPONT-AIGNAN Nicolas]]/Tableau17[[#This Row],[2017-T1-TOTAL]],"")</f>
        <v>1.9197207678883072E-2</v>
      </c>
      <c r="LK62" s="26">
        <f>IFERROR(Tableau17[[#This Row],[2017-T1-FILLON Fran]]/Tableau17[[#This Row],[2017-T1-TOTAL]],"")</f>
        <v>0.30715532286212915</v>
      </c>
      <c r="LL62" s="26">
        <f>IFERROR(Tableau17[[#This Row],[2017-T1-HAMON Beno]]/Tableau17[[#This Row],[2017-T1-TOTAL]],"")</f>
        <v>9.2495636998254804E-2</v>
      </c>
      <c r="LM62" s="26">
        <f>IFERROR(Tableau17[[#This Row],[2017-T1-LASSALLE Jean]]/Tableau17[[#This Row],[2017-T1-TOTAL]],"")</f>
        <v>1.0471204188481676E-2</v>
      </c>
      <c r="LN62" s="26">
        <f>IFERROR(Tableau17[[#This Row],[2017-T1-LE PEN Marine]]/Tableau17[[#This Row],[2017-T1-TOTAL]],"")</f>
        <v>6.4572425828970326E-2</v>
      </c>
      <c r="LO62" s="26">
        <f>IFERROR(Tableau17[[#This Row],[2017-T1-M Jean-Luc]]/Tableau17[[#This Row],[2017-T1-TOTAL]],"")</f>
        <v>0.2111692844677138</v>
      </c>
      <c r="LP62" s="26">
        <f>IFERROR(Tableau17[[#This Row],[2017-T1-MACRON Emmanuel]]/Tableau17[[#This Row],[2017-T1-TOTAL]],"")</f>
        <v>0.28970331588132636</v>
      </c>
      <c r="LQ62" s="26">
        <f>IFERROR(Tableau17[[#This Row],[2017-T1-POUTOU Philippe]]/Tableau17[[#This Row],[2017-T1-TOTAL]],"")</f>
        <v>1.7452006980802793E-3</v>
      </c>
      <c r="LR62" s="26">
        <f>IFERROR(Tableau17[[#This Row],[2017-T2-LE PEN Marine]]/Tableau17[[#This Row],[2017-T2-TOTAL]],"")</f>
        <v>0.16432865731462926</v>
      </c>
      <c r="LS62" s="26">
        <f>IFERROR(Tableau17[[#This Row],[2017-T2-MACRON Emmanuel]]/Tableau17[[#This Row],[2017-T2-TOTAL]],"")</f>
        <v>0.83567134268537069</v>
      </c>
      <c r="LT62" s="26">
        <f>IFERROR(Tableau17[[#This Row],[2019-T1-ALEXANDRE Audric]]/Tableau17[[#This Row],[2019-T1-TOTAL]],"")</f>
        <v>0</v>
      </c>
      <c r="LU62" s="26">
        <f>IFERROR(Tableau17[[#This Row],[2019-T1-ARTHAUD Nathalie]]/Tableau17[[#This Row],[2019-T1-TOTAL]],"")</f>
        <v>2.8169014084507044E-3</v>
      </c>
      <c r="LV62" s="26">
        <f>IFERROR(Tableau17[[#This Row],[2019-T1-ASSELINEAU François]]/Tableau17[[#This Row],[2019-T1-TOTAL]],"")</f>
        <v>8.4507042253521118E-3</v>
      </c>
      <c r="LW62" s="26">
        <f>IFERROR(Tableau17[[#This Row],[2019-T1-AUBRY Manon]]/Tableau17[[#This Row],[2019-T1-TOTAL]],"")</f>
        <v>3.9436619718309862E-2</v>
      </c>
      <c r="LX62" s="26">
        <f>IFERROR(Tableau17[[#This Row],[2019-T1-AZERGUI Nagib]]/Tableau17[[#This Row],[2019-T1-TOTAL]],"")</f>
        <v>2.8169014084507044E-3</v>
      </c>
      <c r="LY62" s="26">
        <f>IFERROR(Tableau17[[#This Row],[2019-T1-BARDELLA Jordan]]/Tableau17[[#This Row],[2019-T1-TOTAL]],"")</f>
        <v>0.10985915492957747</v>
      </c>
      <c r="LZ62" s="26">
        <f>IFERROR(Tableau17[[#This Row],[2019-T1-BELLAMY François-Xavier]]/Tableau17[[#This Row],[2019-T1-TOTAL]],"")</f>
        <v>0.13521126760563379</v>
      </c>
      <c r="MA62" s="26">
        <f>IFERROR(Tableau17[[#This Row],[2019-T1-BIDOU Olivier]]/Tableau17[[#This Row],[2019-T1-TOTAL]],"")</f>
        <v>2.8169014084507044E-3</v>
      </c>
      <c r="MB62" s="26">
        <f>IFERROR(Tableau17[[#This Row],[2019-T1-BOURG Dominique]]/Tableau17[[#This Row],[2019-T1-TOTAL]],"")</f>
        <v>1.9718309859154931E-2</v>
      </c>
      <c r="MC62" s="26">
        <f>IFERROR(Tableau17[[#This Row],[2019-T1-BROSSAT Ian]]/Tableau17[[#This Row],[2019-T1-TOTAL]],"")</f>
        <v>1.9718309859154931E-2</v>
      </c>
      <c r="MD62" s="26">
        <f>IFERROR(Tableau17[[#This Row],[2019-T1-CAILLAUD Sophie]]/Tableau17[[#This Row],[2019-T1-TOTAL]],"")</f>
        <v>0</v>
      </c>
      <c r="ME62" s="26">
        <f>IFERROR(Tableau17[[#This Row],[2019-T1-CAMUS Renaud]]/Tableau17[[#This Row],[2019-T1-TOTAL]],"")</f>
        <v>0</v>
      </c>
      <c r="MF62" s="26">
        <f>IFERROR(Tableau17[[#This Row],[2019-T1-CHALENÇON Christophe]]/Tableau17[[#This Row],[2019-T1-TOTAL]],"")</f>
        <v>0</v>
      </c>
      <c r="MG62" s="26">
        <f>IFERROR(Tableau17[[#This Row],[2019-T1-CORBET Cathy Denise Ginette]]/Tableau17[[#This Row],[2019-T1-TOTAL]],"")</f>
        <v>0</v>
      </c>
      <c r="MH62" s="26">
        <f>IFERROR(Tableau17[[#This Row],[2019-T1-DE PREVOISIN Robert]]/Tableau17[[#This Row],[2019-T1-TOTAL]],"")</f>
        <v>0</v>
      </c>
      <c r="MI62" s="26">
        <f>IFERROR(Tableau17[[#This Row],[2019-T1-DELFEL Thérèse]]/Tableau17[[#This Row],[2019-T1-TOTAL]],"")</f>
        <v>0</v>
      </c>
      <c r="MJ62" s="26">
        <f>IFERROR(Tableau17[[#This Row],[2019-T1-DIEUMEGARD Pierre]]/Tableau17[[#This Row],[2019-T1-TOTAL]],"")</f>
        <v>0</v>
      </c>
      <c r="MK62" s="26">
        <f>IFERROR(Tableau17[[#This Row],[2019-T1-DUPONT-AIGNAN Nicolas]]/Tableau17[[#This Row],[2019-T1-TOTAL]],"")</f>
        <v>8.4507042253521118E-3</v>
      </c>
      <c r="ML62" s="26">
        <f>IFERROR(Tableau17[[#This Row],[2019-T1-GERNIGON Yves]]/Tableau17[[#This Row],[2019-T1-TOTAL]],"")</f>
        <v>0</v>
      </c>
      <c r="MM62" s="26">
        <f>IFERROR(Tableau17[[#This Row],[2019-T1-GLUCKSMANN Raphaël]]/Tableau17[[#This Row],[2019-T1-TOTAL]],"")</f>
        <v>5.6338028169014086E-2</v>
      </c>
      <c r="MN62" s="26">
        <f>IFERROR(Tableau17[[#This Row],[2019-T1-HAMON Benoît]]/Tableau17[[#This Row],[2019-T1-TOTAL]],"")</f>
        <v>3.0985915492957747E-2</v>
      </c>
      <c r="MO62" s="26">
        <f>IFERROR(Tableau17[[#This Row],[2019-T1-HELGEN Gilles]]/Tableau17[[#This Row],[2019-T1-TOTAL]],"")</f>
        <v>0</v>
      </c>
      <c r="MP62" s="26">
        <f>IFERROR(Tableau17[[#This Row],[2019-T1-JADOT Yannick]]/Tableau17[[#This Row],[2019-T1-TOTAL]],"")</f>
        <v>0.23661971830985915</v>
      </c>
      <c r="MQ62" s="26">
        <f>IFERROR(Tableau17[[#This Row],[2019-T1-LAGARDE Jean-Christophe]]/Tableau17[[#This Row],[2019-T1-TOTAL]],"")</f>
        <v>8.4507042253521118E-3</v>
      </c>
      <c r="MR62" s="26">
        <f>IFERROR(Tableau17[[#This Row],[2019-T1-LALANNE Francis]]/Tableau17[[#This Row],[2019-T1-TOTAL]],"")</f>
        <v>0</v>
      </c>
      <c r="MS62" s="26">
        <f>IFERROR(Tableau17[[#This Row],[2019-T1-LOISEAU Nathalie]]/Tableau17[[#This Row],[2019-T1-TOTAL]],"")</f>
        <v>0.3154929577464789</v>
      </c>
      <c r="MT62" s="26">
        <f>IFERROR(Tableau17[[#This Row],[2019-T1-MARIE Florie]]/Tableau17[[#This Row],[2019-T1-TOTAL]],"")</f>
        <v>2.8169014084507044E-3</v>
      </c>
      <c r="MU62" s="26">
        <f>IFERROR(Tableau17[[#This Row],[2008-T1-MACROEXTRDROITE]]/Tableau17[[#This Row],[2008-T1-MACROTOTALE]],"")</f>
        <v>5.3908355795148251E-2</v>
      </c>
      <c r="MV62" s="26">
        <f>IFERROR(Tableau17[[#This Row],[2008-T1-MACRODROITE]]/Tableau17[[#This Row],[2008-T1-MACROTOTALE]],"")</f>
        <v>0.54851752021563338</v>
      </c>
      <c r="MW62" s="26">
        <f>IFERROR(Tableau17[[#This Row],[2008-T1-MACROCENTRE]]/Tableau17[[#This Row],[2008-T1-MACROTOTALE]],"")</f>
        <v>0</v>
      </c>
      <c r="MX62" s="26">
        <f>IFERROR(Tableau17[[#This Row],[2008-T1-MACROGAUCHE]]/Tableau17[[#This Row],[2008-T1-MACROTOTALE]],"")</f>
        <v>0.39757412398921832</v>
      </c>
      <c r="MY62" s="26">
        <f>IFERROR(Tableau17[[#This Row],[2008-T1-MACROAUTRE]]/Tableau17[[#This Row],[2008-T1-MACROTOTALE]],"")</f>
        <v>0</v>
      </c>
      <c r="MZ62" s="26" t="str">
        <f>IFERROR(Tableau17[[#This Row],[2008-T2-MACROEXTRDROITE]]/Tableau17[[#This Row],[2008-T2-MACROTOTALE]],"")</f>
        <v/>
      </c>
      <c r="NA62" s="26" t="str">
        <f>IFERROR(Tableau17[[#This Row],[2008-T2-MACRODROITE]]/Tableau17[[#This Row],[2008-T2-MACROTOTALE]],"")</f>
        <v/>
      </c>
      <c r="NB62" s="26" t="str">
        <f>IFERROR(Tableau17[[#This Row],[2008-T2-MACROCENTRE]]/Tableau17[[#This Row],[2008-T2-MACROTOTALE]],"")</f>
        <v/>
      </c>
      <c r="NC62" s="26" t="str">
        <f>IFERROR(Tableau17[[#This Row],[2008-T2-MACROGAUCHE]]/Tableau17[[#This Row],[2008-T2-MACROTOTALE]],"")</f>
        <v/>
      </c>
      <c r="ND62" s="26" t="str">
        <f>IFERROR(Tableau17[[#This Row],[2008-T2-MACROAUTRE]]/Tableau17[[#This Row],[2008-T2-MACROTOTALE]],"")</f>
        <v/>
      </c>
      <c r="NE62" s="26">
        <f>IFERROR(Tableau17[[#This Row],[2014-T1-MACROEXTRDROITE]]/Tableau17[[#This Row],[2014-T1-MACROTOTALE]],"")</f>
        <v>0.10510510510510511</v>
      </c>
      <c r="NF62" s="26">
        <f>IFERROR(Tableau17[[#This Row],[2014-T1-MACRODROITE]]/Tableau17[[#This Row],[2014-T1-MACROTOTALE]],"")</f>
        <v>0.46996996996996998</v>
      </c>
      <c r="NG62" s="26">
        <f>IFERROR(Tableau17[[#This Row],[2014-T1-MACROCENTRE]]/Tableau17[[#This Row],[2014-T1-MACROTOTALE]],"")</f>
        <v>0</v>
      </c>
      <c r="NH62" s="26">
        <f>IFERROR(Tableau17[[#This Row],[2014-T1-MACROGAUCHE]]/Tableau17[[#This Row],[2014-T1-MACROTOTALE]],"")</f>
        <v>0.42492492492492495</v>
      </c>
      <c r="NI62" s="26">
        <f>IFERROR(Tableau17[[#This Row],[2014-T1-MACROAUTRE]]/Tableau17[[#This Row],[2014-T1-MACROTOTALE]],"")</f>
        <v>0</v>
      </c>
      <c r="NJ62" s="26" t="str">
        <f>IFERROR(Tableau17[[#This Row],[2014-T2-MACROEXTRDROITE]]/Tableau17[[#This Row],[2014-T2-MACROTOTALE]],"")</f>
        <v/>
      </c>
      <c r="NK62" s="26" t="str">
        <f>IFERROR(Tableau17[[#This Row],[2014-T2-MACRODROITE]]/Tableau17[[#This Row],[2014-T2-MACROTOTALE]],"")</f>
        <v/>
      </c>
      <c r="NL62" s="26" t="str">
        <f>IFERROR(Tableau17[[#This Row],[2014-T2-MACROCENTRE]]/Tableau17[[#This Row],[2014-T2-MACROTOTALE]],"")</f>
        <v/>
      </c>
      <c r="NM62" s="26" t="str">
        <f>IFERROR(Tableau17[[#This Row],[2014-T2-MACROGAUCHE]]/Tableau17[[#This Row],[2014-T2-MACROTOTALE]],"")</f>
        <v/>
      </c>
      <c r="NN62" s="26" t="str">
        <f>IFERROR(Tableau17[[#This Row],[2014-T2-MACROAUTRE]]/Tableau17[[#This Row],[2014-T2-MACROTOTALE]],"")</f>
        <v/>
      </c>
      <c r="NO62" s="26">
        <f>IFERROR( Tableau17[[#This Row],[2015-T1-MACROEXTRDROITE]]/Tableau17[[#This Row],[2015-T1-MACROTOTALE]],"")</f>
        <v>0.13194444444444445</v>
      </c>
      <c r="NP62" s="26">
        <f>IFERROR(Tableau17[[#This Row],[2015-T1-MACRODROITE]]/Tableau17[[#This Row],[2015-T1-MACROTOTALE]],"")</f>
        <v>0.375</v>
      </c>
      <c r="NQ62" s="26">
        <f>IFERROR(Tableau17[[#This Row],[2015-T1-MACROCENTRE]]/Tableau17[[#This Row],[2015-T1-MACROTOTALE]],"")</f>
        <v>0</v>
      </c>
      <c r="NR62" s="26">
        <f>IFERROR(Tableau17[[#This Row],[2015-T1-MACROGAUCHE]]/Tableau17[[#This Row],[2015-T1-MACROTOTALE]],"")</f>
        <v>0.48958333333333331</v>
      </c>
      <c r="NS62" s="26">
        <f>IFERROR(Tableau17[[#This Row],[2015-T1-MACROAUTRE]]/Tableau17[[#This Row],[2015-T1-MACROTOTALE]],"")</f>
        <v>3.472222222222222E-3</v>
      </c>
      <c r="NT62" s="26">
        <f>IFERROR(Tableau17[[#This Row],[2015-T2-MACROEXTRDROITE]]/Tableau17[[#This Row],[2015-T2-MACROTOTALE]],"")</f>
        <v>0.2</v>
      </c>
      <c r="NU62" s="26">
        <f>IFERROR(Tableau17[[#This Row],[2015-T2-MACRODROITE]]/Tableau17[[#This Row],[2015-T2-MACROTOTALE]],"")</f>
        <v>0.8</v>
      </c>
      <c r="NV62" s="26">
        <f>IFERROR(Tableau17[[#This Row],[2015-T2-MACROCENTRE]]/Tableau17[[#This Row],[2015-T2-MACROTOTALE]],"")</f>
        <v>0</v>
      </c>
      <c r="NW62" s="26">
        <f>IFERROR(Tableau17[[#This Row],[2015-T2-MACROGAUCHE]]/Tableau17[[#This Row],[2015-T2-MACROTOTALE]],"")</f>
        <v>0</v>
      </c>
      <c r="NX62" s="26">
        <f>IFERROR(Tableau17[[#This Row],[2015-T2-MACROAUTRE]]/Tableau17[[#This Row],[2015-T2-MACROTOTALE]],"")</f>
        <v>0</v>
      </c>
      <c r="NY62" s="26">
        <f>IFERROR(Tableau17[[#This Row],[2017-T1-MACROEXTRDROITE]]/Tableau17[[#This Row],[2017-T1-MACROTOTALE]],"")</f>
        <v>8.5514834205933685E-2</v>
      </c>
      <c r="NZ62" s="26">
        <f>IFERROR(Tableau17[[#This Row],[2017-T1-MACRODROITE]]/Tableau17[[#This Row],[2017-T1-MACROTOTALE]],"")</f>
        <v>0.30715532286212915</v>
      </c>
      <c r="OA62" s="26">
        <f>IFERROR(Tableau17[[#This Row],[2017-T1-MACROCENTRE]]/Tableau17[[#This Row],[2017-T1-MACROTOTALE]],"")</f>
        <v>0.28970331588132636</v>
      </c>
      <c r="OB62" s="26">
        <f>IFERROR(Tableau17[[#This Row],[2017-T1-MACROGAUCHE]]/Tableau17[[#This Row],[2017-T1-MACROTOTALE]],"")</f>
        <v>0.30715532286212915</v>
      </c>
      <c r="OC62" s="26">
        <f>IFERROR(Tableau17[[#This Row],[2017-T1-MACROAUTRE]]/Tableau17[[#This Row],[2017-T1-MACROTOTALE]],"")</f>
        <v>1.0471204188481676E-2</v>
      </c>
      <c r="OD62" s="26">
        <f>IFERROR(Tableau17[[#This Row],[2017-T2-MACROEXTRDROITE]]/Tableau17[[#This Row],[2017-T2-MACROTOTALE]],"")</f>
        <v>0.16432865731462926</v>
      </c>
      <c r="OE62" s="26">
        <f>IFERROR(Tableau17[[#This Row],[2017-T2-MACRODROITE]]/Tableau17[[#This Row],[2017-T2-MACROTOTALE]],"")</f>
        <v>0</v>
      </c>
      <c r="OF62" s="26">
        <f>IFERROR(Tableau17[[#This Row],[2017-T2-MACROCENTRE]]/Tableau17[[#This Row],[2017-T2-MACROTOTALE]],"")</f>
        <v>0.83567134268537069</v>
      </c>
      <c r="OG62" s="26">
        <f>IFERROR(Tableau17[[#This Row],[2017-T2-MACROGAUCHE]]/Tableau17[[#This Row],[2017-T2-MACROTOTALE]],"")</f>
        <v>0</v>
      </c>
      <c r="OH62" s="26">
        <f>IFERROR(Tableau17[[#This Row],[2017-T2-MACROAUTRE]]/Tableau17[[#This Row],[2017-T2-MACROTOTALE]],"")</f>
        <v>0</v>
      </c>
      <c r="OI62" s="26">
        <f>IFERROR(Tableau17[[#This Row],[2019-T1-MACROEXTRDROITE]]/Tableau17[[#This Row],[2019-T1-MACROTOTALE]],"")</f>
        <v>0.12676056338028169</v>
      </c>
      <c r="OJ62" s="26">
        <f>IFERROR(Tableau17[[#This Row],[2019-T1-MACRODROITE]]/Tableau17[[#This Row],[2019-T1-MACROTOTALE]],"")</f>
        <v>0.14366197183098592</v>
      </c>
      <c r="OK62" s="26">
        <f>IFERROR(Tableau17[[#This Row],[2019-T1-MACROCENTRE]]/Tableau17[[#This Row],[2019-T1-MACROTOTALE]],"")</f>
        <v>0.3154929577464789</v>
      </c>
      <c r="OL62" s="26">
        <f>IFERROR(Tableau17[[#This Row],[2019-T1-MACROGAUCHE]]/Tableau17[[#This Row],[2019-T1-MACROTOTALE]],"")</f>
        <v>0.38591549295774646</v>
      </c>
      <c r="OM62" s="26">
        <f>IFERROR(Tableau17[[#This Row],[2019-T1-MACROAUTRE]]/Tableau17[[#This Row],[2019-T1-MACROTOTALE]],"")</f>
        <v>2.8169014084507043E-2</v>
      </c>
      <c r="ON62" s="26">
        <f>IFERROR(Tableau17[[#This Row],[2020-T1-MACROEXTRDROITE]]/Tableau17[[#This Row],[2020-T1-MACROTOTALE]],"")</f>
        <v>9.7315436241610737E-2</v>
      </c>
      <c r="OO62" s="26">
        <f>IFERROR(Tableau17[[#This Row],[2020-T1-MACRODROITE]]/Tableau17[[#This Row],[2020-T1-MACROTOTALE]],"")</f>
        <v>0.27516778523489932</v>
      </c>
      <c r="OP62" s="26">
        <f>IFERROR(Tableau17[[#This Row],[2020-T1-MACROCENTRE]]/Tableau17[[#This Row],[2020-T1-MACROTOTALE]],"")</f>
        <v>0.16778523489932887</v>
      </c>
      <c r="OQ62" s="26">
        <f>IFERROR(Tableau17[[#This Row],[2020-T1-MACROGAUCHE]]/Tableau17[[#This Row],[2020-T1-MACROTOTALE]],"")</f>
        <v>0.45973154362416108</v>
      </c>
      <c r="OR62" s="26">
        <f>IFERROR(Tableau17[[#This Row],[2020-T1-MACROAUTRE]]/Tableau17[[#This Row],[2020-T1-MACROTOTALE]],"")</f>
        <v>0</v>
      </c>
      <c r="OS62" s="26">
        <f>IFERROR(Tableau17[[#This Row],[2017 (L)-T1-MACROEXTRDROITE]]/Tableau17[[#This Row],[2017 (L)-T1-MACROTOTALE]],"")</f>
        <v>7.9787234042553185E-3</v>
      </c>
      <c r="OT62" s="26">
        <f>IFERROR(Tableau17[[#This Row],[2017 (L)-T1-MACRODROITE]]/Tableau17[[#This Row],[2017 (L)-T1-MACROTOTALE]],"")</f>
        <v>0.28723404255319152</v>
      </c>
      <c r="OU62" s="26">
        <f>IFERROR(Tableau17[[#This Row],[2017 (L)-T1-MACROCENTRE]]/Tableau17[[#This Row],[2017 (L)-T1-MACROTOTALE]],"")</f>
        <v>0.39361702127659576</v>
      </c>
      <c r="OV62" s="26">
        <f>IFERROR(Tableau17[[#This Row],[2017 (L)-T1-MACROGAUCHE]]/Tableau17[[#This Row],[2017 (L)-T1-MACROTOTALE]],"")</f>
        <v>0.30585106382978722</v>
      </c>
      <c r="OW62" s="26">
        <f>IFERROR(Tableau17[[#This Row],[2017 (L)-T1-MACROAUTRE]]/Tableau17[[#This Row],[2017 (L)-T1-MACROTOTALE]],"")</f>
        <v>5.3191489361702126E-3</v>
      </c>
      <c r="OX62" s="26">
        <f>IFERROR(Tableau17[[#This Row],[2017 (L)-T2-MACROEXTRDROITE]]/Tableau17[[#This Row],[2017 (L)-T2-MACROTOTALE]],"")</f>
        <v>0</v>
      </c>
      <c r="OY62" s="26">
        <f>IFERROR(Tableau17[[#This Row],[2017 (L)-T2-MACRODROITE]]/Tableau17[[#This Row],[2017 (L)-T2-MACROTOTALE]],"")</f>
        <v>0</v>
      </c>
      <c r="OZ62" s="26">
        <f>IFERROR(Tableau17[[#This Row],[2017 (L)-T2-MACROCENTRE]]/Tableau17[[#This Row],[2017 (L)-T2-MACROTOTALE]],"")</f>
        <v>0.65529010238907848</v>
      </c>
      <c r="PA62" s="26">
        <f>IFERROR(Tableau17[[#This Row],[2017 (L)-T2-MACROGAUCHE]]/Tableau17[[#This Row],[2017 (L)-T2-MACROTOTALE]],"")</f>
        <v>0.34470989761092152</v>
      </c>
      <c r="PB62" s="26">
        <f>IFERROR(Tableau17[[#This Row],[2017 (L)-T2-MACROAUTRE]]/Tableau17[[#This Row],[2017 (L)-T2-MACROTOTALE]],"")</f>
        <v>0</v>
      </c>
      <c r="PC62" s="26">
        <f>IFERROR(Tableau17[[#This Row],[2008_T1_PROCUS]]/Tableau17[[#This Row],[2008_T1_INSCRITS]],0)</f>
        <v>2.0344287949921751E-2</v>
      </c>
      <c r="PD62" s="26">
        <f>IFERROR(Tableau17[[#This Row],[2008_T2_PROCUS]]/Tableau17[[#This Row],[2008_T2_INSCRITS]],0)</f>
        <v>0</v>
      </c>
      <c r="PE62" s="26">
        <f>Tableau17[[#This Row],[2014_T1_PROCUS]]/Tableau17[[#This Row],[2014_T1_INSCRITS]]</f>
        <v>1.9546520719311962E-2</v>
      </c>
      <c r="PF62" s="26">
        <f>IFERROR(Tableau17[[#This Row],[2014_T2_PROCUS]]/Tableau17[[#This Row],[2014_T2_INSCRITS]],0)</f>
        <v>0</v>
      </c>
    </row>
    <row r="63" spans="1:422" hidden="1" x14ac:dyDescent="0.2">
      <c r="A63" s="1">
        <v>4</v>
      </c>
      <c r="B63" s="1" t="s">
        <v>362</v>
      </c>
      <c r="C63" s="1" t="s">
        <v>369</v>
      </c>
      <c r="D63" s="1" t="s">
        <v>369</v>
      </c>
      <c r="E63" s="1">
        <v>861</v>
      </c>
      <c r="F63" s="1">
        <v>5.3874219999999999</v>
      </c>
      <c r="G63" s="1">
        <v>43.246260999999997</v>
      </c>
      <c r="H63" s="3">
        <v>1249</v>
      </c>
      <c r="I63" s="3">
        <v>273</v>
      </c>
      <c r="L63" s="1">
        <v>41</v>
      </c>
      <c r="M63" s="1">
        <v>5</v>
      </c>
      <c r="P63" s="1">
        <v>151</v>
      </c>
      <c r="Q63" s="1">
        <v>41</v>
      </c>
      <c r="R63" s="1">
        <v>57</v>
      </c>
      <c r="S63" s="1">
        <v>76</v>
      </c>
      <c r="T63" s="1">
        <v>71</v>
      </c>
      <c r="U63" s="1">
        <v>442</v>
      </c>
      <c r="V63" s="1">
        <v>931</v>
      </c>
      <c r="W63" s="1">
        <v>541</v>
      </c>
      <c r="X63" s="1">
        <v>18</v>
      </c>
      <c r="Y63" s="2">
        <v>0.58109560000000005</v>
      </c>
      <c r="AB63" s="1">
        <v>0</v>
      </c>
      <c r="AD63" s="1">
        <v>1249</v>
      </c>
      <c r="AE63" s="1">
        <v>452</v>
      </c>
      <c r="AF63" s="2">
        <v>0.36188951000000003</v>
      </c>
      <c r="AG63" s="1">
        <f t="shared" si="0"/>
        <v>273</v>
      </c>
      <c r="AH63" s="1">
        <v>906</v>
      </c>
      <c r="AI63" s="1">
        <v>565</v>
      </c>
      <c r="AJ63" s="1">
        <v>22</v>
      </c>
      <c r="AK63" s="2">
        <v>0.62362030999999996</v>
      </c>
      <c r="AN63" s="1">
        <v>0</v>
      </c>
      <c r="AP63" s="1">
        <v>1257</v>
      </c>
      <c r="AQ63" s="1">
        <v>595</v>
      </c>
      <c r="AR63" s="2">
        <v>0.47334924</v>
      </c>
      <c r="AS63" s="1">
        <v>1256</v>
      </c>
      <c r="AT63" s="1">
        <v>615</v>
      </c>
      <c r="AU63" s="2">
        <v>0.48964967999999998</v>
      </c>
      <c r="AV63" s="1">
        <v>1272</v>
      </c>
      <c r="AW63" s="1">
        <v>600</v>
      </c>
      <c r="AX63" s="2">
        <v>0.47169811</v>
      </c>
      <c r="AY63" s="1">
        <v>1272</v>
      </c>
      <c r="AZ63" s="1">
        <v>510</v>
      </c>
      <c r="BA63" s="2">
        <v>0.40094340000000001</v>
      </c>
      <c r="BB63" s="1">
        <v>1272</v>
      </c>
      <c r="BC63" s="1">
        <v>1027</v>
      </c>
      <c r="BD63" s="2">
        <v>0.80738993999999997</v>
      </c>
      <c r="BE63" s="1">
        <v>1272</v>
      </c>
      <c r="BF63" s="1">
        <v>952</v>
      </c>
      <c r="BG63" s="2">
        <v>0.74842766999999999</v>
      </c>
      <c r="BH63" s="1">
        <v>1246</v>
      </c>
      <c r="BI63" s="1">
        <v>620</v>
      </c>
      <c r="BJ63" s="2">
        <v>0.49759229999999999</v>
      </c>
      <c r="BK63" s="1">
        <v>47</v>
      </c>
      <c r="BN63" s="1">
        <v>24</v>
      </c>
      <c r="BO63" s="1">
        <v>37</v>
      </c>
      <c r="BP63" s="1">
        <v>280</v>
      </c>
      <c r="BQ63" s="1">
        <v>169</v>
      </c>
      <c r="BR63" s="1">
        <v>557</v>
      </c>
      <c r="BZ63" s="1">
        <v>33</v>
      </c>
      <c r="CB63" s="1">
        <v>30</v>
      </c>
      <c r="CC63" s="1">
        <v>117</v>
      </c>
      <c r="CD63" s="1">
        <v>251</v>
      </c>
      <c r="CE63" s="1">
        <v>91</v>
      </c>
      <c r="CF63" s="1">
        <v>522</v>
      </c>
      <c r="CL63" s="1">
        <v>15</v>
      </c>
      <c r="CO63" s="1">
        <v>75</v>
      </c>
      <c r="CP63" s="1">
        <v>198</v>
      </c>
      <c r="CT63" s="1">
        <v>212</v>
      </c>
      <c r="CV63" s="1">
        <v>79</v>
      </c>
      <c r="CW63" s="1">
        <v>579</v>
      </c>
      <c r="CY63" s="1">
        <v>208</v>
      </c>
      <c r="DA63" s="1">
        <v>348</v>
      </c>
      <c r="DC63" s="1">
        <v>556</v>
      </c>
      <c r="DD63" s="1">
        <v>16</v>
      </c>
      <c r="DE63" s="1">
        <v>7</v>
      </c>
      <c r="DF63" s="1">
        <v>13</v>
      </c>
      <c r="DI63" s="1">
        <v>35</v>
      </c>
      <c r="DJ63" s="1">
        <v>2</v>
      </c>
      <c r="DK63" s="1">
        <v>3</v>
      </c>
      <c r="DL63" s="1">
        <v>53</v>
      </c>
      <c r="DM63" s="1">
        <v>94</v>
      </c>
      <c r="DN63" s="1">
        <v>133</v>
      </c>
      <c r="DQ63" s="1">
        <v>4</v>
      </c>
      <c r="DR63" s="1">
        <v>219</v>
      </c>
      <c r="DS63" s="1">
        <v>16</v>
      </c>
      <c r="DU63" s="1">
        <v>595</v>
      </c>
      <c r="DX63" s="1">
        <v>207</v>
      </c>
      <c r="DZ63" s="1">
        <v>266</v>
      </c>
      <c r="EA63" s="1">
        <v>473</v>
      </c>
      <c r="EB63" s="1">
        <v>1</v>
      </c>
      <c r="EC63" s="1">
        <v>12</v>
      </c>
      <c r="ED63" s="1">
        <v>0</v>
      </c>
      <c r="EE63" s="1">
        <v>41</v>
      </c>
      <c r="EF63" s="1">
        <v>293</v>
      </c>
      <c r="EG63" s="1">
        <v>42</v>
      </c>
      <c r="EH63" s="1">
        <v>5</v>
      </c>
      <c r="EI63" s="1">
        <v>208</v>
      </c>
      <c r="EJ63" s="1">
        <v>173</v>
      </c>
      <c r="EK63" s="1">
        <v>231</v>
      </c>
      <c r="EL63" s="1">
        <v>4</v>
      </c>
      <c r="EM63" s="1">
        <v>1010</v>
      </c>
      <c r="EN63" s="1">
        <v>272</v>
      </c>
      <c r="EO63" s="1">
        <v>589</v>
      </c>
      <c r="EP63" s="1">
        <v>861</v>
      </c>
      <c r="EQ63" s="1">
        <v>0</v>
      </c>
      <c r="ER63" s="1">
        <v>1</v>
      </c>
      <c r="ES63" s="1">
        <v>5</v>
      </c>
      <c r="ET63" s="1">
        <v>27</v>
      </c>
      <c r="EU63" s="1">
        <v>2</v>
      </c>
      <c r="EV63" s="1">
        <v>136</v>
      </c>
      <c r="EW63" s="1">
        <v>67</v>
      </c>
      <c r="EX63" s="1">
        <v>1</v>
      </c>
      <c r="EY63" s="1">
        <v>11</v>
      </c>
      <c r="EZ63" s="1">
        <v>17</v>
      </c>
      <c r="FA63" s="1">
        <v>0</v>
      </c>
      <c r="FB63" s="1">
        <v>0</v>
      </c>
      <c r="FC63" s="1">
        <v>0</v>
      </c>
      <c r="FD63" s="1">
        <v>0</v>
      </c>
      <c r="FE63" s="1">
        <v>0</v>
      </c>
      <c r="FF63" s="1">
        <v>0</v>
      </c>
      <c r="FG63" s="1">
        <v>2</v>
      </c>
      <c r="FH63" s="1">
        <v>14</v>
      </c>
      <c r="FI63" s="1">
        <v>0</v>
      </c>
      <c r="FJ63" s="1">
        <v>36</v>
      </c>
      <c r="FK63" s="1">
        <v>10</v>
      </c>
      <c r="FL63" s="1">
        <v>0</v>
      </c>
      <c r="FM63" s="1">
        <v>89</v>
      </c>
      <c r="FN63" s="1">
        <v>22</v>
      </c>
      <c r="FO63" s="1">
        <v>2</v>
      </c>
      <c r="FP63" s="1">
        <v>159</v>
      </c>
      <c r="FQ63" s="1">
        <v>0</v>
      </c>
      <c r="FR63" s="1">
        <f>SUM(Tableau17[[#This Row],[2019-T1-ALEXANDRE Audric]:[2019-T1-MARIE Florie]])</f>
        <v>601</v>
      </c>
      <c r="FS63" s="1">
        <v>37</v>
      </c>
      <c r="FT63" s="1">
        <v>327</v>
      </c>
      <c r="FU63" s="1">
        <v>0</v>
      </c>
      <c r="FV63" s="1">
        <v>193</v>
      </c>
      <c r="FW63" s="1">
        <v>0</v>
      </c>
      <c r="FX63" s="1">
        <v>557</v>
      </c>
      <c r="GD63" s="1">
        <v>0</v>
      </c>
      <c r="GE63" s="1">
        <v>117</v>
      </c>
      <c r="GF63" s="1">
        <v>251</v>
      </c>
      <c r="GG63" s="1">
        <v>0</v>
      </c>
      <c r="GH63" s="1">
        <v>154</v>
      </c>
      <c r="GI63" s="1">
        <v>0</v>
      </c>
      <c r="GJ63" s="1">
        <v>522</v>
      </c>
      <c r="GP63" s="1">
        <v>0</v>
      </c>
      <c r="GQ63" s="1">
        <v>213</v>
      </c>
      <c r="GR63" s="1">
        <v>212</v>
      </c>
      <c r="GS63" s="1">
        <v>0</v>
      </c>
      <c r="GT63" s="1">
        <v>154</v>
      </c>
      <c r="GU63" s="1">
        <v>0</v>
      </c>
      <c r="GV63" s="1">
        <v>579</v>
      </c>
      <c r="GW63" s="1">
        <v>208</v>
      </c>
      <c r="GX63" s="1">
        <v>348</v>
      </c>
      <c r="GY63" s="1">
        <v>0</v>
      </c>
      <c r="GZ63" s="1">
        <v>0</v>
      </c>
      <c r="HA63" s="1">
        <v>0</v>
      </c>
      <c r="HB63" s="1">
        <v>556</v>
      </c>
      <c r="HC63" s="1">
        <v>261</v>
      </c>
      <c r="HD63" s="1">
        <v>293</v>
      </c>
      <c r="HE63" s="1">
        <v>231</v>
      </c>
      <c r="HF63" s="1">
        <v>220</v>
      </c>
      <c r="HG63" s="1">
        <v>5</v>
      </c>
      <c r="HH63" s="1">
        <v>1010</v>
      </c>
      <c r="HI63" s="1">
        <v>272</v>
      </c>
      <c r="HJ63" s="1">
        <v>0</v>
      </c>
      <c r="HK63" s="1">
        <v>589</v>
      </c>
      <c r="HL63" s="1">
        <v>0</v>
      </c>
      <c r="HM63" s="1">
        <v>0</v>
      </c>
      <c r="HN63" s="1">
        <v>861</v>
      </c>
      <c r="HO63" s="1">
        <v>156</v>
      </c>
      <c r="HP63" s="1">
        <v>89</v>
      </c>
      <c r="HQ63" s="1">
        <v>159</v>
      </c>
      <c r="HR63" s="1">
        <v>180</v>
      </c>
      <c r="HS63" s="1">
        <v>28</v>
      </c>
      <c r="HT63" s="1">
        <v>612</v>
      </c>
      <c r="HU63" s="1">
        <v>57</v>
      </c>
      <c r="HV63" s="1">
        <v>192</v>
      </c>
      <c r="HW63" s="1">
        <v>41</v>
      </c>
      <c r="HX63" s="1">
        <v>152</v>
      </c>
      <c r="HY63" s="1">
        <v>0</v>
      </c>
      <c r="HZ63" s="1">
        <v>442</v>
      </c>
      <c r="IA63" s="1">
        <v>109</v>
      </c>
      <c r="IB63" s="1">
        <v>133</v>
      </c>
      <c r="IC63" s="1">
        <v>219</v>
      </c>
      <c r="ID63" s="1">
        <v>123</v>
      </c>
      <c r="IE63" s="1">
        <v>11</v>
      </c>
      <c r="IF63" s="1">
        <v>595</v>
      </c>
      <c r="IG63" s="1">
        <v>0</v>
      </c>
      <c r="IH63" s="1">
        <v>207</v>
      </c>
      <c r="II63" s="1">
        <v>266</v>
      </c>
      <c r="IJ63" s="1">
        <v>0</v>
      </c>
      <c r="IK63" s="1">
        <v>0</v>
      </c>
      <c r="IL63" s="1">
        <v>473</v>
      </c>
      <c r="IM63" s="26">
        <f>IFERROR(Tableau17[[#This Row],[LDIV]]/Tableau17[[#This Row],[Total général]],"")</f>
        <v>0</v>
      </c>
      <c r="IN63" s="26">
        <f>IFERROR(Tableau17[[#This Row],[LDVC]]/Tableau17[[#This Row],[Total général]],"")</f>
        <v>0</v>
      </c>
      <c r="IO63" s="26">
        <f>IFERROR(Tableau17[[#This Row],[LDVD]]/Tableau17[[#This Row],[Total général]],"")</f>
        <v>9.2760180995475117E-2</v>
      </c>
      <c r="IP63" s="26">
        <f>IFERROR(Tableau17[[#This Row],[LDVG]]/Tableau17[[#This Row],[Total général]],"")</f>
        <v>1.1312217194570135E-2</v>
      </c>
      <c r="IQ63" s="26">
        <f>IFERROR(Tableau17[[#This Row],[LEXD]]/Tableau17[[#This Row],[Total général]],"")</f>
        <v>0</v>
      </c>
      <c r="IR63" s="26">
        <f>IFERROR(Tableau17[[#This Row],[LEXG]]/Tableau17[[#This Row],[Total général]],"")</f>
        <v>0</v>
      </c>
      <c r="IS63" s="26">
        <f>IFERROR(Tableau17[[#This Row],[LLR]]/Tableau17[[#This Row],[Total général]],"")</f>
        <v>0.34162895927601811</v>
      </c>
      <c r="IT63" s="26">
        <f>IFERROR(Tableau17[[#This Row],[LREM]]/Tableau17[[#This Row],[Total général]],"")</f>
        <v>9.2760180995475117E-2</v>
      </c>
      <c r="IU63" s="26">
        <f>IFERROR(Tableau17[[#This Row],[LRN]]/Tableau17[[#This Row],[Total général]],"")</f>
        <v>0.12895927601809956</v>
      </c>
      <c r="IV63" s="26">
        <f>IFERROR(Tableau17[[#This Row],[LUG]]/Tableau17[[#This Row],[Total général]],"")</f>
        <v>0.17194570135746606</v>
      </c>
      <c r="IW63" s="26">
        <f>IFERROR(Tableau17[[#This Row],[LVEC]]/Tableau17[[#This Row],[Total général]],"")</f>
        <v>0.16063348416289594</v>
      </c>
      <c r="IX63" s="26">
        <f>IFERROR(Tableau17[[#This Row],[2008-T1-LCMD]]/Tableau17[[#This Row],[2008-T1-TOTAL]],"")</f>
        <v>8.4380610412926396E-2</v>
      </c>
      <c r="IY63" s="26">
        <f>IFERROR(Tableau17[[#This Row],[2008-T1-LDVD]]/Tableau17[[#This Row],[2008-T1-TOTAL]],"")</f>
        <v>0</v>
      </c>
      <c r="IZ63" s="26">
        <f>IFERROR(Tableau17[[#This Row],[2008-T1-LEXD]]/Tableau17[[#This Row],[2008-T1-TOTAL]],"")</f>
        <v>0</v>
      </c>
      <c r="JA63" s="26">
        <f>IFERROR(Tableau17[[#This Row],[2008-T1-LEXG]]/Tableau17[[#This Row],[2008-T1-TOTAL]],"")</f>
        <v>4.3087971274685818E-2</v>
      </c>
      <c r="JB63" s="26">
        <f>IFERROR(Tableau17[[#This Row],[2008-T1-LFN]]/Tableau17[[#This Row],[2008-T1-TOTAL]],"")</f>
        <v>6.6427289048473961E-2</v>
      </c>
      <c r="JC63" s="26">
        <f>IFERROR(Tableau17[[#This Row],[2008-T1-LMAJ]]/Tableau17[[#This Row],[2008-T1-TOTAL]],"")</f>
        <v>0.50269299820466784</v>
      </c>
      <c r="JD63" s="26">
        <f>IFERROR(Tableau17[[#This Row],[2008-T1-LUG]]/Tableau17[[#This Row],[2008-T1-TOTAL]],"")</f>
        <v>0.30341113105924594</v>
      </c>
      <c r="JE63" s="26" t="str">
        <f>IFERROR(Tableau17[[#This Row],[2008-T2-LFN]]/Tableau17[[#This Row],[2008-T2-TOTAL]],"")</f>
        <v/>
      </c>
      <c r="JF63" s="26" t="str">
        <f>IFERROR(Tableau17[[#This Row],[2008-T2-LGC]]/Tableau17[[#This Row],[2008-T2-TOTAL]],"")</f>
        <v/>
      </c>
      <c r="JG63" s="26" t="str">
        <f>IFERROR(Tableau17[[#This Row],[2008-T2-LMAJ]]/Tableau17[[#This Row],[2008-T2-TOTAL]],"")</f>
        <v/>
      </c>
      <c r="JH63" s="26" t="str">
        <f>IFERROR(Tableau17[[#This Row],[2008-T2-LUG]]/Tableau17[[#This Row],[2008-T2-TOTAL]],"")</f>
        <v/>
      </c>
      <c r="JI63" s="26">
        <f>IFERROR(Tableau17[[#This Row],[2014-T1-LDIV]]/Tableau17[[#This Row],[2014-T1-TOTAL]],"")</f>
        <v>0</v>
      </c>
      <c r="JJ63" s="26">
        <f>IFERROR(Tableau17[[#This Row],[2014-T1-LDVD]]/Tableau17[[#This Row],[2014-T1-TOTAL]],"")</f>
        <v>0</v>
      </c>
      <c r="JK63" s="26">
        <f>IFERROR(Tableau17[[#This Row],[2014-T1-LDVG]]/Tableau17[[#This Row],[2014-T1-TOTAL]],"")</f>
        <v>6.3218390804597707E-2</v>
      </c>
      <c r="JL63" s="26">
        <f>IFERROR(Tableau17[[#This Row],[2014-T1-LEXG]]/Tableau17[[#This Row],[2014-T1-TOTAL]],"")</f>
        <v>0</v>
      </c>
      <c r="JM63" s="26">
        <f>IFERROR(Tableau17[[#This Row],[2014-T1-LFG]]/Tableau17[[#This Row],[2014-T1-TOTAL]],"")</f>
        <v>5.7471264367816091E-2</v>
      </c>
      <c r="JN63" s="26">
        <f>IFERROR(Tableau17[[#This Row],[2014-T1-LFN]]/Tableau17[[#This Row],[2014-T1-TOTAL]],"")</f>
        <v>0.22413793103448276</v>
      </c>
      <c r="JO63" s="26">
        <f>IFERROR(Tableau17[[#This Row],[2014-T1-LUD]]/Tableau17[[#This Row],[2014-T1-TOTAL]],"")</f>
        <v>0.48084291187739464</v>
      </c>
      <c r="JP63" s="26">
        <f>IFERROR(Tableau17[[#This Row],[2014-T1-LUG]]/Tableau17[[#This Row],[2014-T1-TOTAL]],"")</f>
        <v>0.17432950191570881</v>
      </c>
      <c r="JQ63" s="26" t="str">
        <f>IFERROR(Tableau17[[#This Row],[2014-T2-LFN]]/Tableau17[[#This Row],[2014-T2-TOTAL]],"")</f>
        <v/>
      </c>
      <c r="JR63" s="26" t="str">
        <f>IFERROR(Tableau17[[#This Row],[2014-T2-LUD]]/Tableau17[[#This Row],[2014-T2-TOTAL]],"")</f>
        <v/>
      </c>
      <c r="JS63" s="26" t="str">
        <f>IFERROR(Tableau17[[#This Row],[2014-T2-LUG]]/Tableau17[[#This Row],[2014-T2-TOTAL]],"")</f>
        <v/>
      </c>
      <c r="JT63" s="26">
        <f>IFERROR(Tableau17[[#This Row],[2015-T1-BC-DIV]]/Tableau17[[#This Row],[2015-T1-TOTAL]],"")</f>
        <v>0</v>
      </c>
      <c r="JU63" s="26">
        <f>IFERROR(Tableau17[[#This Row],[2015-T1-BC-DLF]]/Tableau17[[#This Row],[2015-T1-TOTAL]],"")</f>
        <v>2.5906735751295335E-2</v>
      </c>
      <c r="JV63" s="26">
        <f>IFERROR(Tableau17[[#This Row],[2015-T1-BC-DVD]]/Tableau17[[#This Row],[2015-T1-TOTAL]],"")</f>
        <v>0</v>
      </c>
      <c r="JW63" s="26">
        <f>IFERROR(Tableau17[[#This Row],[2015-T1-BC-DVG]]/Tableau17[[#This Row],[2015-T1-TOTAL]],"")</f>
        <v>0</v>
      </c>
      <c r="JX63" s="26">
        <f>IFERROR(Tableau17[[#This Row],[2015-T1-BC-FG]]/Tableau17[[#This Row],[2015-T1-TOTAL]],"")</f>
        <v>0.12953367875647667</v>
      </c>
      <c r="JY63" s="26">
        <f>IFERROR(Tableau17[[#This Row],[2015-T1-BC-FN]]/Tableau17[[#This Row],[2015-T1-TOTAL]],"")</f>
        <v>0.34196891191709844</v>
      </c>
      <c r="JZ63" s="26">
        <f>IFERROR(Tableau17[[#This Row],[2015-T1-BC-MDM]]/Tableau17[[#This Row],[2015-T1-TOTAL]],"")</f>
        <v>0</v>
      </c>
      <c r="KA63" s="26">
        <f>IFERROR(Tableau17[[#This Row],[2015-T1-BC-RDG]]/Tableau17[[#This Row],[2015-T1-TOTAL]],"")</f>
        <v>0</v>
      </c>
      <c r="KB63" s="26">
        <f>IFERROR(Tableau17[[#This Row],[2015-T1-BC-SOC]]/Tableau17[[#This Row],[2015-T1-TOTAL]],"")</f>
        <v>0</v>
      </c>
      <c r="KC63" s="26">
        <f>IFERROR(Tableau17[[#This Row],[2015-T1-BC-UD]]/Tableau17[[#This Row],[2015-T1-TOTAL]],"")</f>
        <v>0.36614853195164077</v>
      </c>
      <c r="KD63" s="26">
        <f>IFERROR(Tableau17[[#This Row],[2015-T1-BC-UG]]/Tableau17[[#This Row],[2015-T1-TOTAL]],"")</f>
        <v>0</v>
      </c>
      <c r="KE63" s="26">
        <f>IFERROR(Tableau17[[#This Row],[2015-T1-BC-VEC]]/Tableau17[[#This Row],[2015-T1-TOTAL]],"")</f>
        <v>0.13644214162348878</v>
      </c>
      <c r="KF63" s="26">
        <f>IFERROR(Tableau17[[#This Row],[2015-T2-BC-DVG]]/Tableau17[[#This Row],[2015-T2-TOTAL]],"")</f>
        <v>0</v>
      </c>
      <c r="KG63" s="26">
        <f>IFERROR(Tableau17[[#This Row],[2015-T2-BC-FN]]/Tableau17[[#This Row],[2015-T2-TOTAL]],"")</f>
        <v>0.37410071942446044</v>
      </c>
      <c r="KH63" s="26">
        <f>IFERROR(Tableau17[[#This Row],[2015-T2-BC-SOC]]/Tableau17[[#This Row],[2015-T2-TOTAL]],"")</f>
        <v>0</v>
      </c>
      <c r="KI63" s="26">
        <f>IFERROR(Tableau17[[#This Row],[2015-T2-BC-UD]]/Tableau17[[#This Row],[2015-T2-TOTAL]],"")</f>
        <v>0.62589928057553956</v>
      </c>
      <c r="KJ63" s="26">
        <f>IFERROR(Tableau17[[#This Row],[2015-T2-BC-UG]]/Tableau17[[#This Row],[2015-T2-TOTAL]],"")</f>
        <v>0</v>
      </c>
      <c r="KK63" s="26">
        <f>IFERROR(Tableau17[[#This Row],[2017 (L)-T1-COM]]/Tableau17[[#This Row],[2017 (L)-T1-TOTAL]],"")</f>
        <v>2.689075630252101E-2</v>
      </c>
      <c r="KL63" s="26">
        <f>IFERROR(Tableau17[[#This Row],[2017 (L)-T1-DIV]]/Tableau17[[#This Row],[2017 (L)-T1-TOTAL]],"")</f>
        <v>1.1764705882352941E-2</v>
      </c>
      <c r="KM63" s="26">
        <f>IFERROR(Tableau17[[#This Row],[2017 (L)-T1-DLF]]/Tableau17[[#This Row],[2017 (L)-T1-TOTAL]],"")</f>
        <v>2.1848739495798318E-2</v>
      </c>
      <c r="KN63" s="26">
        <f>IFERROR(Tableau17[[#This Row],[2017 (L)-T1-DVD]]/Tableau17[[#This Row],[2017 (L)-T1-TOTAL]],"")</f>
        <v>0</v>
      </c>
      <c r="KO63" s="26">
        <f>IFERROR(Tableau17[[#This Row],[2017 (L)-T1-DVG]]/Tableau17[[#This Row],[2017 (L)-T1-TOTAL]],"")</f>
        <v>0</v>
      </c>
      <c r="KP63" s="26">
        <f>IFERROR(Tableau17[[#This Row],[2017 (L)-T1-ECO]]/Tableau17[[#This Row],[2017 (L)-T1-TOTAL]],"")</f>
        <v>5.8823529411764705E-2</v>
      </c>
      <c r="KQ63" s="26">
        <f>IFERROR(Tableau17[[#This Row],[2017 (L)-T1-EXD]]/Tableau17[[#This Row],[2017 (L)-T1-TOTAL]],"")</f>
        <v>3.3613445378151263E-3</v>
      </c>
      <c r="KR63" s="26">
        <f>IFERROR(Tableau17[[#This Row],[2017 (L)-T1-EXG]]/Tableau17[[#This Row],[2017 (L)-T1-TOTAL]],"")</f>
        <v>5.0420168067226894E-3</v>
      </c>
      <c r="KS63" s="26">
        <f>IFERROR(Tableau17[[#This Row],[2017 (L)-T1-FI]]/Tableau17[[#This Row],[2017 (L)-T1-TOTAL]],"")</f>
        <v>8.9075630252100843E-2</v>
      </c>
      <c r="KT63" s="26">
        <f>IFERROR(Tableau17[[#This Row],[2017 (L)-T1-FN]]/Tableau17[[#This Row],[2017 (L)-T1-TOTAL]],"")</f>
        <v>0.15798319327731092</v>
      </c>
      <c r="KU63" s="26">
        <f>IFERROR(Tableau17[[#This Row],[2017 (L)-T1-LR]]/Tableau17[[#This Row],[2017 (L)-T1-TOTAL]],"")</f>
        <v>0.22352941176470589</v>
      </c>
      <c r="KV63" s="26">
        <f>IFERROR(Tableau17[[#This Row],[2017 (L)-T1-MDM]]/Tableau17[[#This Row],[2017 (L)-T1-TOTAL]],"")</f>
        <v>0</v>
      </c>
      <c r="KW63" s="26">
        <f>IFERROR(Tableau17[[#This Row],[2017 (L)-T1-RDG]]/Tableau17[[#This Row],[2017 (L)-T1-TOTAL]],"")</f>
        <v>0</v>
      </c>
      <c r="KX63" s="26">
        <f>IFERROR(Tableau17[[#This Row],[2017 (L)-T1-REG]]/Tableau17[[#This Row],[2017 (L)-T1-TOTAL]],"")</f>
        <v>6.7226890756302525E-3</v>
      </c>
      <c r="KY63" s="26">
        <f>IFERROR(Tableau17[[#This Row],[2017 (L)-T1-REM]]/Tableau17[[#This Row],[2017 (L)-T1-TOTAL]],"")</f>
        <v>0.36806722689075633</v>
      </c>
      <c r="KZ63" s="26">
        <f>IFERROR(Tableau17[[#This Row],[2017 (L)-T1-SOC]]/Tableau17[[#This Row],[2017 (L)-T1-TOTAL]],"")</f>
        <v>2.689075630252101E-2</v>
      </c>
      <c r="LA63" s="26">
        <f>IFERROR(Tableau17[[#This Row],[2017 (L)-T1-UDI]]/Tableau17[[#This Row],[2017 (L)-T1-TOTAL]],"")</f>
        <v>0</v>
      </c>
      <c r="LB63" s="26">
        <f>IFERROR(Tableau17[[#This Row],[2017 (L)-T2-FI]]/Tableau17[[#This Row],[2017 (L)-T2-TOTAL]],"")</f>
        <v>0</v>
      </c>
      <c r="LC63" s="26">
        <f>IFERROR(Tableau17[[#This Row],[2017 (L)-T2-FN]]/Tableau17[[#This Row],[2017 (L)-T2-TOTAL]],"")</f>
        <v>0</v>
      </c>
      <c r="LD63" s="26">
        <f>IFERROR(Tableau17[[#This Row],[2017 (L)-T2-LR]]/Tableau17[[#This Row],[2017 (L)-T2-TOTAL]],"")</f>
        <v>0.43763213530655393</v>
      </c>
      <c r="LE63" s="26">
        <f>IFERROR(Tableau17[[#This Row],[2017 (L)-T2-MDM]]/Tableau17[[#This Row],[2017 (L)-T2-TOTAL]],"")</f>
        <v>0</v>
      </c>
      <c r="LF63" s="26">
        <f>IFERROR(Tableau17[[#This Row],[2017 (L)-T2-REM]]/Tableau17[[#This Row],[2017 (L)-T2-TOTAL]],"")</f>
        <v>0.56236786469344613</v>
      </c>
      <c r="LG63" s="26">
        <f>IFERROR(Tableau17[[#This Row],[2017-T1-ARTHAUD Nathalie]]/Tableau17[[#This Row],[2017-T1-TOTAL]],"")</f>
        <v>9.9009900990099011E-4</v>
      </c>
      <c r="LH63" s="26">
        <f>IFERROR(Tableau17[[#This Row],[2017-T1-ASSELINEAU Fran]]/Tableau17[[#This Row],[2017-T1-TOTAL]],"")</f>
        <v>1.1881188118811881E-2</v>
      </c>
      <c r="LI63" s="26">
        <f>IFERROR(Tableau17[[#This Row],[2017-T1-CHEMINADE Jacques]]/Tableau17[[#This Row],[2017-T1-TOTAL]],"")</f>
        <v>0</v>
      </c>
      <c r="LJ63" s="26">
        <f>IFERROR(Tableau17[[#This Row],[2017-T1-DUPONT-AIGNAN Nicolas]]/Tableau17[[#This Row],[2017-T1-TOTAL]],"")</f>
        <v>4.0594059405940595E-2</v>
      </c>
      <c r="LK63" s="26">
        <f>IFERROR(Tableau17[[#This Row],[2017-T1-FILLON Fran]]/Tableau17[[#This Row],[2017-T1-TOTAL]],"")</f>
        <v>0.29009900990099008</v>
      </c>
      <c r="LL63" s="26">
        <f>IFERROR(Tableau17[[#This Row],[2017-T1-HAMON Beno]]/Tableau17[[#This Row],[2017-T1-TOTAL]],"")</f>
        <v>4.1584158415841586E-2</v>
      </c>
      <c r="LM63" s="26">
        <f>IFERROR(Tableau17[[#This Row],[2017-T1-LASSALLE Jean]]/Tableau17[[#This Row],[2017-T1-TOTAL]],"")</f>
        <v>4.9504950495049506E-3</v>
      </c>
      <c r="LN63" s="26">
        <f>IFERROR(Tableau17[[#This Row],[2017-T1-LE PEN Marine]]/Tableau17[[#This Row],[2017-T1-TOTAL]],"")</f>
        <v>0.20594059405940593</v>
      </c>
      <c r="LO63" s="26">
        <f>IFERROR(Tableau17[[#This Row],[2017-T1-M Jean-Luc]]/Tableau17[[#This Row],[2017-T1-TOTAL]],"")</f>
        <v>0.1712871287128713</v>
      </c>
      <c r="LP63" s="26">
        <f>IFERROR(Tableau17[[#This Row],[2017-T1-MACRON Emmanuel]]/Tableau17[[#This Row],[2017-T1-TOTAL]],"")</f>
        <v>0.22871287128712872</v>
      </c>
      <c r="LQ63" s="26">
        <f>IFERROR(Tableau17[[#This Row],[2017-T1-POUTOU Philippe]]/Tableau17[[#This Row],[2017-T1-TOTAL]],"")</f>
        <v>3.9603960396039604E-3</v>
      </c>
      <c r="LR63" s="26">
        <f>IFERROR(Tableau17[[#This Row],[2017-T2-LE PEN Marine]]/Tableau17[[#This Row],[2017-T2-TOTAL]],"")</f>
        <v>0.3159117305458769</v>
      </c>
      <c r="LS63" s="26">
        <f>IFERROR(Tableau17[[#This Row],[2017-T2-MACRON Emmanuel]]/Tableau17[[#This Row],[2017-T2-TOTAL]],"")</f>
        <v>0.68408826945412315</v>
      </c>
      <c r="LT63" s="26">
        <f>IFERROR(Tableau17[[#This Row],[2019-T1-ALEXANDRE Audric]]/Tableau17[[#This Row],[2019-T1-TOTAL]],"")</f>
        <v>0</v>
      </c>
      <c r="LU63" s="26">
        <f>IFERROR(Tableau17[[#This Row],[2019-T1-ARTHAUD Nathalie]]/Tableau17[[#This Row],[2019-T1-TOTAL]],"")</f>
        <v>1.6638935108153079E-3</v>
      </c>
      <c r="LV63" s="26">
        <f>IFERROR(Tableau17[[#This Row],[2019-T1-ASSELINEAU François]]/Tableau17[[#This Row],[2019-T1-TOTAL]],"")</f>
        <v>8.3194675540765387E-3</v>
      </c>
      <c r="LW63" s="26">
        <f>IFERROR(Tableau17[[#This Row],[2019-T1-AUBRY Manon]]/Tableau17[[#This Row],[2019-T1-TOTAL]],"")</f>
        <v>4.4925124792013313E-2</v>
      </c>
      <c r="LX63" s="26">
        <f>IFERROR(Tableau17[[#This Row],[2019-T1-AZERGUI Nagib]]/Tableau17[[#This Row],[2019-T1-TOTAL]],"")</f>
        <v>3.3277870216306157E-3</v>
      </c>
      <c r="LY63" s="26">
        <f>IFERROR(Tableau17[[#This Row],[2019-T1-BARDELLA Jordan]]/Tableau17[[#This Row],[2019-T1-TOTAL]],"")</f>
        <v>0.22628951747088186</v>
      </c>
      <c r="LZ63" s="26">
        <f>IFERROR(Tableau17[[#This Row],[2019-T1-BELLAMY François-Xavier]]/Tableau17[[#This Row],[2019-T1-TOTAL]],"")</f>
        <v>0.11148086522462562</v>
      </c>
      <c r="MA63" s="26">
        <f>IFERROR(Tableau17[[#This Row],[2019-T1-BIDOU Olivier]]/Tableau17[[#This Row],[2019-T1-TOTAL]],"")</f>
        <v>1.6638935108153079E-3</v>
      </c>
      <c r="MB63" s="26">
        <f>IFERROR(Tableau17[[#This Row],[2019-T1-BOURG Dominique]]/Tableau17[[#This Row],[2019-T1-TOTAL]],"")</f>
        <v>1.8302828618968387E-2</v>
      </c>
      <c r="MC63" s="26">
        <f>IFERROR(Tableau17[[#This Row],[2019-T1-BROSSAT Ian]]/Tableau17[[#This Row],[2019-T1-TOTAL]],"")</f>
        <v>2.8286189683860232E-2</v>
      </c>
      <c r="MD63" s="26">
        <f>IFERROR(Tableau17[[#This Row],[2019-T1-CAILLAUD Sophie]]/Tableau17[[#This Row],[2019-T1-TOTAL]],"")</f>
        <v>0</v>
      </c>
      <c r="ME63" s="26">
        <f>IFERROR(Tableau17[[#This Row],[2019-T1-CAMUS Renaud]]/Tableau17[[#This Row],[2019-T1-TOTAL]],"")</f>
        <v>0</v>
      </c>
      <c r="MF63" s="26">
        <f>IFERROR(Tableau17[[#This Row],[2019-T1-CHALENÇON Christophe]]/Tableau17[[#This Row],[2019-T1-TOTAL]],"")</f>
        <v>0</v>
      </c>
      <c r="MG63" s="26">
        <f>IFERROR(Tableau17[[#This Row],[2019-T1-CORBET Cathy Denise Ginette]]/Tableau17[[#This Row],[2019-T1-TOTAL]],"")</f>
        <v>0</v>
      </c>
      <c r="MH63" s="26">
        <f>IFERROR(Tableau17[[#This Row],[2019-T1-DE PREVOISIN Robert]]/Tableau17[[#This Row],[2019-T1-TOTAL]],"")</f>
        <v>0</v>
      </c>
      <c r="MI63" s="26">
        <f>IFERROR(Tableau17[[#This Row],[2019-T1-DELFEL Thérèse]]/Tableau17[[#This Row],[2019-T1-TOTAL]],"")</f>
        <v>0</v>
      </c>
      <c r="MJ63" s="26">
        <f>IFERROR(Tableau17[[#This Row],[2019-T1-DIEUMEGARD Pierre]]/Tableau17[[#This Row],[2019-T1-TOTAL]],"")</f>
        <v>3.3277870216306157E-3</v>
      </c>
      <c r="MK63" s="26">
        <f>IFERROR(Tableau17[[#This Row],[2019-T1-DUPONT-AIGNAN Nicolas]]/Tableau17[[#This Row],[2019-T1-TOTAL]],"")</f>
        <v>2.329450915141431E-2</v>
      </c>
      <c r="ML63" s="26">
        <f>IFERROR(Tableau17[[#This Row],[2019-T1-GERNIGON Yves]]/Tableau17[[#This Row],[2019-T1-TOTAL]],"")</f>
        <v>0</v>
      </c>
      <c r="MM63" s="26">
        <f>IFERROR(Tableau17[[#This Row],[2019-T1-GLUCKSMANN Raphaël]]/Tableau17[[#This Row],[2019-T1-TOTAL]],"")</f>
        <v>5.9900166389351084E-2</v>
      </c>
      <c r="MN63" s="26">
        <f>IFERROR(Tableau17[[#This Row],[2019-T1-HAMON Benoît]]/Tableau17[[#This Row],[2019-T1-TOTAL]],"")</f>
        <v>1.6638935108153077E-2</v>
      </c>
      <c r="MO63" s="26">
        <f>IFERROR(Tableau17[[#This Row],[2019-T1-HELGEN Gilles]]/Tableau17[[#This Row],[2019-T1-TOTAL]],"")</f>
        <v>0</v>
      </c>
      <c r="MP63" s="26">
        <f>IFERROR(Tableau17[[#This Row],[2019-T1-JADOT Yannick]]/Tableau17[[#This Row],[2019-T1-TOTAL]],"")</f>
        <v>0.1480865224625624</v>
      </c>
      <c r="MQ63" s="26">
        <f>IFERROR(Tableau17[[#This Row],[2019-T1-LAGARDE Jean-Christophe]]/Tableau17[[#This Row],[2019-T1-TOTAL]],"")</f>
        <v>3.6605657237936774E-2</v>
      </c>
      <c r="MR63" s="26">
        <f>IFERROR(Tableau17[[#This Row],[2019-T1-LALANNE Francis]]/Tableau17[[#This Row],[2019-T1-TOTAL]],"")</f>
        <v>3.3277870216306157E-3</v>
      </c>
      <c r="MS63" s="26">
        <f>IFERROR(Tableau17[[#This Row],[2019-T1-LOISEAU Nathalie]]/Tableau17[[#This Row],[2019-T1-TOTAL]],"")</f>
        <v>0.26455906821963393</v>
      </c>
      <c r="MT63" s="26">
        <f>IFERROR(Tableau17[[#This Row],[2019-T1-MARIE Florie]]/Tableau17[[#This Row],[2019-T1-TOTAL]],"")</f>
        <v>0</v>
      </c>
      <c r="MU63" s="26">
        <f>IFERROR(Tableau17[[#This Row],[2008-T1-MACROEXTRDROITE]]/Tableau17[[#This Row],[2008-T1-MACROTOTALE]],"")</f>
        <v>6.6427289048473961E-2</v>
      </c>
      <c r="MV63" s="26">
        <f>IFERROR(Tableau17[[#This Row],[2008-T1-MACRODROITE]]/Tableau17[[#This Row],[2008-T1-MACROTOTALE]],"")</f>
        <v>0.58707360861759428</v>
      </c>
      <c r="MW63" s="26">
        <f>IFERROR(Tableau17[[#This Row],[2008-T1-MACROCENTRE]]/Tableau17[[#This Row],[2008-T1-MACROTOTALE]],"")</f>
        <v>0</v>
      </c>
      <c r="MX63" s="26">
        <f>IFERROR(Tableau17[[#This Row],[2008-T1-MACROGAUCHE]]/Tableau17[[#This Row],[2008-T1-MACROTOTALE]],"")</f>
        <v>0.34649910233393177</v>
      </c>
      <c r="MY63" s="26">
        <f>IFERROR(Tableau17[[#This Row],[2008-T1-MACROAUTRE]]/Tableau17[[#This Row],[2008-T1-MACROTOTALE]],"")</f>
        <v>0</v>
      </c>
      <c r="MZ63" s="26" t="str">
        <f>IFERROR(Tableau17[[#This Row],[2008-T2-MACROEXTRDROITE]]/Tableau17[[#This Row],[2008-T2-MACROTOTALE]],"")</f>
        <v/>
      </c>
      <c r="NA63" s="26" t="str">
        <f>IFERROR(Tableau17[[#This Row],[2008-T2-MACRODROITE]]/Tableau17[[#This Row],[2008-T2-MACROTOTALE]],"")</f>
        <v/>
      </c>
      <c r="NB63" s="26" t="str">
        <f>IFERROR(Tableau17[[#This Row],[2008-T2-MACROCENTRE]]/Tableau17[[#This Row],[2008-T2-MACROTOTALE]],"")</f>
        <v/>
      </c>
      <c r="NC63" s="26" t="str">
        <f>IFERROR(Tableau17[[#This Row],[2008-T2-MACROGAUCHE]]/Tableau17[[#This Row],[2008-T2-MACROTOTALE]],"")</f>
        <v/>
      </c>
      <c r="ND63" s="26" t="str">
        <f>IFERROR(Tableau17[[#This Row],[2008-T2-MACROAUTRE]]/Tableau17[[#This Row],[2008-T2-MACROTOTALE]],"")</f>
        <v/>
      </c>
      <c r="NE63" s="26">
        <f>IFERROR(Tableau17[[#This Row],[2014-T1-MACROEXTRDROITE]]/Tableau17[[#This Row],[2014-T1-MACROTOTALE]],"")</f>
        <v>0.22413793103448276</v>
      </c>
      <c r="NF63" s="26">
        <f>IFERROR(Tableau17[[#This Row],[2014-T1-MACRODROITE]]/Tableau17[[#This Row],[2014-T1-MACROTOTALE]],"")</f>
        <v>0.48084291187739464</v>
      </c>
      <c r="NG63" s="26">
        <f>IFERROR(Tableau17[[#This Row],[2014-T1-MACROCENTRE]]/Tableau17[[#This Row],[2014-T1-MACROTOTALE]],"")</f>
        <v>0</v>
      </c>
      <c r="NH63" s="26">
        <f>IFERROR(Tableau17[[#This Row],[2014-T1-MACROGAUCHE]]/Tableau17[[#This Row],[2014-T1-MACROTOTALE]],"")</f>
        <v>0.2950191570881226</v>
      </c>
      <c r="NI63" s="26">
        <f>IFERROR(Tableau17[[#This Row],[2014-T1-MACROAUTRE]]/Tableau17[[#This Row],[2014-T1-MACROTOTALE]],"")</f>
        <v>0</v>
      </c>
      <c r="NJ63" s="26" t="str">
        <f>IFERROR(Tableau17[[#This Row],[2014-T2-MACROEXTRDROITE]]/Tableau17[[#This Row],[2014-T2-MACROTOTALE]],"")</f>
        <v/>
      </c>
      <c r="NK63" s="26" t="str">
        <f>IFERROR(Tableau17[[#This Row],[2014-T2-MACRODROITE]]/Tableau17[[#This Row],[2014-T2-MACROTOTALE]],"")</f>
        <v/>
      </c>
      <c r="NL63" s="26" t="str">
        <f>IFERROR(Tableau17[[#This Row],[2014-T2-MACROCENTRE]]/Tableau17[[#This Row],[2014-T2-MACROTOTALE]],"")</f>
        <v/>
      </c>
      <c r="NM63" s="26" t="str">
        <f>IFERROR(Tableau17[[#This Row],[2014-T2-MACROGAUCHE]]/Tableau17[[#This Row],[2014-T2-MACROTOTALE]],"")</f>
        <v/>
      </c>
      <c r="NN63" s="26" t="str">
        <f>IFERROR(Tableau17[[#This Row],[2014-T2-MACROAUTRE]]/Tableau17[[#This Row],[2014-T2-MACROTOTALE]],"")</f>
        <v/>
      </c>
      <c r="NO63" s="26">
        <f>IFERROR( Tableau17[[#This Row],[2015-T1-MACROEXTRDROITE]]/Tableau17[[#This Row],[2015-T1-MACROTOTALE]],"")</f>
        <v>0.36787564766839376</v>
      </c>
      <c r="NP63" s="26">
        <f>IFERROR(Tableau17[[#This Row],[2015-T1-MACRODROITE]]/Tableau17[[#This Row],[2015-T1-MACROTOTALE]],"")</f>
        <v>0.36614853195164077</v>
      </c>
      <c r="NQ63" s="26">
        <f>IFERROR(Tableau17[[#This Row],[2015-T1-MACROCENTRE]]/Tableau17[[#This Row],[2015-T1-MACROTOTALE]],"")</f>
        <v>0</v>
      </c>
      <c r="NR63" s="26">
        <f>IFERROR(Tableau17[[#This Row],[2015-T1-MACROGAUCHE]]/Tableau17[[#This Row],[2015-T1-MACROTOTALE]],"")</f>
        <v>0.26597582037996548</v>
      </c>
      <c r="NS63" s="26">
        <f>IFERROR(Tableau17[[#This Row],[2015-T1-MACROAUTRE]]/Tableau17[[#This Row],[2015-T1-MACROTOTALE]],"")</f>
        <v>0</v>
      </c>
      <c r="NT63" s="26">
        <f>IFERROR(Tableau17[[#This Row],[2015-T2-MACROEXTRDROITE]]/Tableau17[[#This Row],[2015-T2-MACROTOTALE]],"")</f>
        <v>0.37410071942446044</v>
      </c>
      <c r="NU63" s="26">
        <f>IFERROR(Tableau17[[#This Row],[2015-T2-MACRODROITE]]/Tableau17[[#This Row],[2015-T2-MACROTOTALE]],"")</f>
        <v>0.62589928057553956</v>
      </c>
      <c r="NV63" s="26">
        <f>IFERROR(Tableau17[[#This Row],[2015-T2-MACROCENTRE]]/Tableau17[[#This Row],[2015-T2-MACROTOTALE]],"")</f>
        <v>0</v>
      </c>
      <c r="NW63" s="26">
        <f>IFERROR(Tableau17[[#This Row],[2015-T2-MACROGAUCHE]]/Tableau17[[#This Row],[2015-T2-MACROTOTALE]],"")</f>
        <v>0</v>
      </c>
      <c r="NX63" s="26">
        <f>IFERROR(Tableau17[[#This Row],[2015-T2-MACROAUTRE]]/Tableau17[[#This Row],[2015-T2-MACROTOTALE]],"")</f>
        <v>0</v>
      </c>
      <c r="NY63" s="26">
        <f>IFERROR(Tableau17[[#This Row],[2017-T1-MACROEXTRDROITE]]/Tableau17[[#This Row],[2017-T1-MACROTOTALE]],"")</f>
        <v>0.25841584158415842</v>
      </c>
      <c r="NZ63" s="26">
        <f>IFERROR(Tableau17[[#This Row],[2017-T1-MACRODROITE]]/Tableau17[[#This Row],[2017-T1-MACROTOTALE]],"")</f>
        <v>0.29009900990099008</v>
      </c>
      <c r="OA63" s="26">
        <f>IFERROR(Tableau17[[#This Row],[2017-T1-MACROCENTRE]]/Tableau17[[#This Row],[2017-T1-MACROTOTALE]],"")</f>
        <v>0.22871287128712872</v>
      </c>
      <c r="OB63" s="26">
        <f>IFERROR(Tableau17[[#This Row],[2017-T1-MACROGAUCHE]]/Tableau17[[#This Row],[2017-T1-MACROTOTALE]],"")</f>
        <v>0.21782178217821782</v>
      </c>
      <c r="OC63" s="26">
        <f>IFERROR(Tableau17[[#This Row],[2017-T1-MACROAUTRE]]/Tableau17[[#This Row],[2017-T1-MACROTOTALE]],"")</f>
        <v>4.9504950495049506E-3</v>
      </c>
      <c r="OD63" s="26">
        <f>IFERROR(Tableau17[[#This Row],[2017-T2-MACROEXTRDROITE]]/Tableau17[[#This Row],[2017-T2-MACROTOTALE]],"")</f>
        <v>0.3159117305458769</v>
      </c>
      <c r="OE63" s="26">
        <f>IFERROR(Tableau17[[#This Row],[2017-T2-MACRODROITE]]/Tableau17[[#This Row],[2017-T2-MACROTOTALE]],"")</f>
        <v>0</v>
      </c>
      <c r="OF63" s="26">
        <f>IFERROR(Tableau17[[#This Row],[2017-T2-MACROCENTRE]]/Tableau17[[#This Row],[2017-T2-MACROTOTALE]],"")</f>
        <v>0.68408826945412315</v>
      </c>
      <c r="OG63" s="26">
        <f>IFERROR(Tableau17[[#This Row],[2017-T2-MACROGAUCHE]]/Tableau17[[#This Row],[2017-T2-MACROTOTALE]],"")</f>
        <v>0</v>
      </c>
      <c r="OH63" s="26">
        <f>IFERROR(Tableau17[[#This Row],[2017-T2-MACROAUTRE]]/Tableau17[[#This Row],[2017-T2-MACROTOTALE]],"")</f>
        <v>0</v>
      </c>
      <c r="OI63" s="26">
        <f>IFERROR(Tableau17[[#This Row],[2019-T1-MACROEXTRDROITE]]/Tableau17[[#This Row],[2019-T1-MACROTOTALE]],"")</f>
        <v>0.25490196078431371</v>
      </c>
      <c r="OJ63" s="26">
        <f>IFERROR(Tableau17[[#This Row],[2019-T1-MACRODROITE]]/Tableau17[[#This Row],[2019-T1-MACROTOTALE]],"")</f>
        <v>0.1454248366013072</v>
      </c>
      <c r="OK63" s="26">
        <f>IFERROR(Tableau17[[#This Row],[2019-T1-MACROCENTRE]]/Tableau17[[#This Row],[2019-T1-MACROTOTALE]],"")</f>
        <v>0.25980392156862747</v>
      </c>
      <c r="OL63" s="26">
        <f>IFERROR(Tableau17[[#This Row],[2019-T1-MACROGAUCHE]]/Tableau17[[#This Row],[2019-T1-MACROTOTALE]],"")</f>
        <v>0.29411764705882354</v>
      </c>
      <c r="OM63" s="26">
        <f>IFERROR(Tableau17[[#This Row],[2019-T1-MACROAUTRE]]/Tableau17[[#This Row],[2019-T1-MACROTOTALE]],"")</f>
        <v>4.5751633986928102E-2</v>
      </c>
      <c r="ON63" s="26">
        <f>IFERROR(Tableau17[[#This Row],[2020-T1-MACROEXTRDROITE]]/Tableau17[[#This Row],[2020-T1-MACROTOTALE]],"")</f>
        <v>0.12895927601809956</v>
      </c>
      <c r="OO63" s="26">
        <f>IFERROR(Tableau17[[#This Row],[2020-T1-MACRODROITE]]/Tableau17[[#This Row],[2020-T1-MACROTOTALE]],"")</f>
        <v>0.43438914027149322</v>
      </c>
      <c r="OP63" s="26">
        <f>IFERROR(Tableau17[[#This Row],[2020-T1-MACROCENTRE]]/Tableau17[[#This Row],[2020-T1-MACROTOTALE]],"")</f>
        <v>9.2760180995475117E-2</v>
      </c>
      <c r="OQ63" s="26">
        <f>IFERROR(Tableau17[[#This Row],[2020-T1-MACROGAUCHE]]/Tableau17[[#This Row],[2020-T1-MACROTOTALE]],"")</f>
        <v>0.34389140271493213</v>
      </c>
      <c r="OR63" s="26">
        <f>IFERROR(Tableau17[[#This Row],[2020-T1-MACROAUTRE]]/Tableau17[[#This Row],[2020-T1-MACROTOTALE]],"")</f>
        <v>0</v>
      </c>
      <c r="OS63" s="26">
        <f>IFERROR(Tableau17[[#This Row],[2017 (L)-T1-MACROEXTRDROITE]]/Tableau17[[#This Row],[2017 (L)-T1-MACROTOTALE]],"")</f>
        <v>0.18319327731092436</v>
      </c>
      <c r="OT63" s="26">
        <f>IFERROR(Tableau17[[#This Row],[2017 (L)-T1-MACRODROITE]]/Tableau17[[#This Row],[2017 (L)-T1-MACROTOTALE]],"")</f>
        <v>0.22352941176470589</v>
      </c>
      <c r="OU63" s="26">
        <f>IFERROR(Tableau17[[#This Row],[2017 (L)-T1-MACROCENTRE]]/Tableau17[[#This Row],[2017 (L)-T1-MACROTOTALE]],"")</f>
        <v>0.36806722689075633</v>
      </c>
      <c r="OV63" s="26">
        <f>IFERROR(Tableau17[[#This Row],[2017 (L)-T1-MACROGAUCHE]]/Tableau17[[#This Row],[2017 (L)-T1-MACROTOTALE]],"")</f>
        <v>0.20672268907563024</v>
      </c>
      <c r="OW63" s="26">
        <f>IFERROR(Tableau17[[#This Row],[2017 (L)-T1-MACROAUTRE]]/Tableau17[[#This Row],[2017 (L)-T1-MACROTOTALE]],"")</f>
        <v>1.8487394957983194E-2</v>
      </c>
      <c r="OX63" s="26">
        <f>IFERROR(Tableau17[[#This Row],[2017 (L)-T2-MACROEXTRDROITE]]/Tableau17[[#This Row],[2017 (L)-T2-MACROTOTALE]],"")</f>
        <v>0</v>
      </c>
      <c r="OY63" s="26">
        <f>IFERROR(Tableau17[[#This Row],[2017 (L)-T2-MACRODROITE]]/Tableau17[[#This Row],[2017 (L)-T2-MACROTOTALE]],"")</f>
        <v>0.43763213530655393</v>
      </c>
      <c r="OZ63" s="26">
        <f>IFERROR(Tableau17[[#This Row],[2017 (L)-T2-MACROCENTRE]]/Tableau17[[#This Row],[2017 (L)-T2-MACROTOTALE]],"")</f>
        <v>0.56236786469344613</v>
      </c>
      <c r="PA63" s="26">
        <f>IFERROR(Tableau17[[#This Row],[2017 (L)-T2-MACROGAUCHE]]/Tableau17[[#This Row],[2017 (L)-T2-MACROTOTALE]],"")</f>
        <v>0</v>
      </c>
      <c r="PB63" s="26">
        <f>IFERROR(Tableau17[[#This Row],[2017 (L)-T2-MACROAUTRE]]/Tableau17[[#This Row],[2017 (L)-T2-MACROTOTALE]],"")</f>
        <v>0</v>
      </c>
      <c r="PC63" s="26">
        <f>IFERROR(Tableau17[[#This Row],[2008_T1_PROCUS]]/Tableau17[[#This Row],[2008_T1_INSCRITS]],0)</f>
        <v>2.4282560706401765E-2</v>
      </c>
      <c r="PD63" s="26">
        <f>IFERROR(Tableau17[[#This Row],[2008_T2_PROCUS]]/Tableau17[[#This Row],[2008_T2_INSCRITS]],0)</f>
        <v>0</v>
      </c>
      <c r="PE63" s="26">
        <f>Tableau17[[#This Row],[2014_T1_PROCUS]]/Tableau17[[#This Row],[2014_T1_INSCRITS]]</f>
        <v>1.9334049409237379E-2</v>
      </c>
      <c r="PF63" s="26">
        <f>IFERROR(Tableau17[[#This Row],[2014_T2_PROCUS]]/Tableau17[[#This Row],[2014_T2_INSCRITS]],0)</f>
        <v>0</v>
      </c>
    </row>
    <row r="64" spans="1:422" hidden="1" x14ac:dyDescent="0.2">
      <c r="A64" s="1">
        <v>4</v>
      </c>
      <c r="B64" s="1" t="s">
        <v>353</v>
      </c>
      <c r="C64" s="1" t="s">
        <v>354</v>
      </c>
      <c r="D64" s="1" t="s">
        <v>354</v>
      </c>
      <c r="E64" s="1">
        <v>804</v>
      </c>
      <c r="F64" s="1">
        <v>5.3868739999999997</v>
      </c>
      <c r="G64" s="1">
        <v>43.272722999999999</v>
      </c>
      <c r="H64" s="3">
        <v>1224</v>
      </c>
      <c r="I64" s="3">
        <v>233</v>
      </c>
      <c r="L64" s="1">
        <v>33</v>
      </c>
      <c r="M64" s="1">
        <v>10</v>
      </c>
      <c r="P64" s="1">
        <v>154</v>
      </c>
      <c r="Q64" s="1">
        <v>72</v>
      </c>
      <c r="R64" s="1">
        <v>57</v>
      </c>
      <c r="S64" s="1">
        <v>46</v>
      </c>
      <c r="T64" s="1">
        <v>29</v>
      </c>
      <c r="U64" s="1">
        <v>401</v>
      </c>
      <c r="V64" s="1">
        <v>1244</v>
      </c>
      <c r="W64" s="1">
        <v>648</v>
      </c>
      <c r="X64" s="1">
        <v>24</v>
      </c>
      <c r="Y64" s="2">
        <v>0.52090031999999997</v>
      </c>
      <c r="AB64" s="1">
        <v>0</v>
      </c>
      <c r="AD64" s="1">
        <v>1224</v>
      </c>
      <c r="AE64" s="1">
        <v>404</v>
      </c>
      <c r="AF64" s="2">
        <v>0.33006535999999997</v>
      </c>
      <c r="AG64" s="1">
        <f t="shared" si="0"/>
        <v>233</v>
      </c>
      <c r="AH64" s="1">
        <v>1199</v>
      </c>
      <c r="AI64" s="1">
        <v>667</v>
      </c>
      <c r="AJ64" s="1">
        <v>18</v>
      </c>
      <c r="AK64" s="2">
        <v>0.55629691000000003</v>
      </c>
      <c r="AN64" s="1">
        <v>0</v>
      </c>
      <c r="AP64" s="1">
        <v>1201</v>
      </c>
      <c r="AQ64" s="1">
        <v>513</v>
      </c>
      <c r="AR64" s="2">
        <v>0.42714405</v>
      </c>
      <c r="AS64" s="1">
        <v>1201</v>
      </c>
      <c r="AT64" s="1">
        <v>527</v>
      </c>
      <c r="AU64" s="2">
        <v>0.438801</v>
      </c>
      <c r="AV64" s="1">
        <v>1242</v>
      </c>
      <c r="AW64" s="1">
        <v>594</v>
      </c>
      <c r="AX64" s="2">
        <v>0.47826087</v>
      </c>
      <c r="AY64" s="1">
        <v>1242</v>
      </c>
      <c r="AZ64" s="1">
        <v>534</v>
      </c>
      <c r="BA64" s="2">
        <v>0.42995169</v>
      </c>
      <c r="BB64" s="1">
        <v>1243</v>
      </c>
      <c r="BC64" s="1">
        <v>961</v>
      </c>
      <c r="BD64" s="2">
        <v>0.77312952999999995</v>
      </c>
      <c r="BE64" s="1">
        <v>1243</v>
      </c>
      <c r="BF64" s="1">
        <v>855</v>
      </c>
      <c r="BG64" s="2">
        <v>0.68785196999999998</v>
      </c>
      <c r="BH64" s="1">
        <v>1194</v>
      </c>
      <c r="BI64" s="1">
        <v>601</v>
      </c>
      <c r="BJ64" s="2">
        <v>0.50335008000000003</v>
      </c>
      <c r="BK64" s="1">
        <v>48</v>
      </c>
      <c r="BN64" s="1">
        <v>9</v>
      </c>
      <c r="BO64" s="1">
        <v>31</v>
      </c>
      <c r="BP64" s="1">
        <v>418</v>
      </c>
      <c r="BQ64" s="1">
        <v>149</v>
      </c>
      <c r="BR64" s="1">
        <v>655</v>
      </c>
      <c r="BZ64" s="1">
        <v>30</v>
      </c>
      <c r="CB64" s="1">
        <v>20</v>
      </c>
      <c r="CC64" s="1">
        <v>81</v>
      </c>
      <c r="CD64" s="1">
        <v>415</v>
      </c>
      <c r="CE64" s="1">
        <v>85</v>
      </c>
      <c r="CF64" s="1">
        <v>631</v>
      </c>
      <c r="CL64" s="1">
        <v>13</v>
      </c>
      <c r="CM64" s="1">
        <v>5</v>
      </c>
      <c r="CO64" s="1">
        <v>18</v>
      </c>
      <c r="CP64" s="1">
        <v>115</v>
      </c>
      <c r="CQ64" s="1">
        <v>19</v>
      </c>
      <c r="CT64" s="1">
        <v>255</v>
      </c>
      <c r="CU64" s="1">
        <v>81</v>
      </c>
      <c r="CW64" s="1">
        <v>506</v>
      </c>
      <c r="CY64" s="1">
        <v>119</v>
      </c>
      <c r="DA64" s="1">
        <v>381</v>
      </c>
      <c r="DC64" s="1">
        <v>500</v>
      </c>
      <c r="DD64" s="1">
        <v>7</v>
      </c>
      <c r="DE64" s="1">
        <v>4</v>
      </c>
      <c r="DF64" s="1">
        <v>6</v>
      </c>
      <c r="DI64" s="1">
        <v>20</v>
      </c>
      <c r="DJ64" s="1">
        <v>5</v>
      </c>
      <c r="DK64" s="1">
        <v>3</v>
      </c>
      <c r="DL64" s="1">
        <v>38</v>
      </c>
      <c r="DM64" s="1">
        <v>39</v>
      </c>
      <c r="DN64" s="1">
        <v>176</v>
      </c>
      <c r="DQ64" s="1">
        <v>2</v>
      </c>
      <c r="DR64" s="1">
        <v>259</v>
      </c>
      <c r="DS64" s="1">
        <v>28</v>
      </c>
      <c r="DU64" s="1">
        <v>587</v>
      </c>
      <c r="DX64" s="1">
        <v>236</v>
      </c>
      <c r="DZ64" s="1">
        <v>268</v>
      </c>
      <c r="EA64" s="1">
        <v>504</v>
      </c>
      <c r="EB64" s="1">
        <v>1</v>
      </c>
      <c r="EC64" s="1">
        <v>4</v>
      </c>
      <c r="ED64" s="1">
        <v>0</v>
      </c>
      <c r="EE64" s="1">
        <v>16</v>
      </c>
      <c r="EF64" s="1">
        <v>456</v>
      </c>
      <c r="EG64" s="1">
        <v>45</v>
      </c>
      <c r="EH64" s="1">
        <v>6</v>
      </c>
      <c r="EI64" s="1">
        <v>82</v>
      </c>
      <c r="EJ64" s="1">
        <v>78</v>
      </c>
      <c r="EK64" s="1">
        <v>255</v>
      </c>
      <c r="EL64" s="1">
        <v>1</v>
      </c>
      <c r="EM64" s="1">
        <v>944</v>
      </c>
      <c r="EN64" s="1">
        <v>153</v>
      </c>
      <c r="EO64" s="1">
        <v>632</v>
      </c>
      <c r="EP64" s="1">
        <v>785</v>
      </c>
      <c r="EQ64" s="1">
        <v>0</v>
      </c>
      <c r="ER64" s="1">
        <v>1</v>
      </c>
      <c r="ES64" s="1">
        <v>5</v>
      </c>
      <c r="ET64" s="1">
        <v>16</v>
      </c>
      <c r="EU64" s="1">
        <v>1</v>
      </c>
      <c r="EV64" s="1">
        <v>97</v>
      </c>
      <c r="EW64" s="1">
        <v>117</v>
      </c>
      <c r="EX64" s="1">
        <v>0</v>
      </c>
      <c r="EY64" s="1">
        <v>10</v>
      </c>
      <c r="EZ64" s="1">
        <v>6</v>
      </c>
      <c r="FA64" s="1">
        <v>0</v>
      </c>
      <c r="FB64" s="1">
        <v>1</v>
      </c>
      <c r="FC64" s="1">
        <v>0</v>
      </c>
      <c r="FD64" s="1">
        <v>0</v>
      </c>
      <c r="FE64" s="1">
        <v>0</v>
      </c>
      <c r="FF64" s="1">
        <v>0</v>
      </c>
      <c r="FG64" s="1">
        <v>0</v>
      </c>
      <c r="FH64" s="1">
        <v>6</v>
      </c>
      <c r="FI64" s="1">
        <v>0</v>
      </c>
      <c r="FJ64" s="1">
        <v>25</v>
      </c>
      <c r="FK64" s="1">
        <v>9</v>
      </c>
      <c r="FL64" s="1">
        <v>0</v>
      </c>
      <c r="FM64" s="1">
        <v>47</v>
      </c>
      <c r="FN64" s="1">
        <v>8</v>
      </c>
      <c r="FO64" s="1">
        <v>1</v>
      </c>
      <c r="FP64" s="1">
        <v>239</v>
      </c>
      <c r="FQ64" s="1">
        <v>2</v>
      </c>
      <c r="FR64" s="1">
        <f>SUM(Tableau17[[#This Row],[2019-T1-ALEXANDRE Audric]:[2019-T1-MARIE Florie]])</f>
        <v>591</v>
      </c>
      <c r="FS64" s="1">
        <v>31</v>
      </c>
      <c r="FT64" s="1">
        <v>466</v>
      </c>
      <c r="FU64" s="1">
        <v>0</v>
      </c>
      <c r="FV64" s="1">
        <v>158</v>
      </c>
      <c r="FW64" s="1">
        <v>0</v>
      </c>
      <c r="FX64" s="1">
        <v>655</v>
      </c>
      <c r="GD64" s="1">
        <v>0</v>
      </c>
      <c r="GE64" s="1">
        <v>81</v>
      </c>
      <c r="GF64" s="1">
        <v>415</v>
      </c>
      <c r="GG64" s="1">
        <v>0</v>
      </c>
      <c r="GH64" s="1">
        <v>135</v>
      </c>
      <c r="GI64" s="1">
        <v>0</v>
      </c>
      <c r="GJ64" s="1">
        <v>631</v>
      </c>
      <c r="GP64" s="1">
        <v>0</v>
      </c>
      <c r="GQ64" s="1">
        <v>128</v>
      </c>
      <c r="GR64" s="1">
        <v>260</v>
      </c>
      <c r="GS64" s="1">
        <v>19</v>
      </c>
      <c r="GT64" s="1">
        <v>99</v>
      </c>
      <c r="GU64" s="1">
        <v>0</v>
      </c>
      <c r="GV64" s="1">
        <v>506</v>
      </c>
      <c r="GW64" s="1">
        <v>119</v>
      </c>
      <c r="GX64" s="1">
        <v>381</v>
      </c>
      <c r="GY64" s="1">
        <v>0</v>
      </c>
      <c r="GZ64" s="1">
        <v>0</v>
      </c>
      <c r="HA64" s="1">
        <v>0</v>
      </c>
      <c r="HB64" s="1">
        <v>500</v>
      </c>
      <c r="HC64" s="1">
        <v>102</v>
      </c>
      <c r="HD64" s="1">
        <v>456</v>
      </c>
      <c r="HE64" s="1">
        <v>255</v>
      </c>
      <c r="HF64" s="1">
        <v>125</v>
      </c>
      <c r="HG64" s="1">
        <v>6</v>
      </c>
      <c r="HH64" s="1">
        <v>944</v>
      </c>
      <c r="HI64" s="1">
        <v>153</v>
      </c>
      <c r="HJ64" s="1">
        <v>0</v>
      </c>
      <c r="HK64" s="1">
        <v>632</v>
      </c>
      <c r="HL64" s="1">
        <v>0</v>
      </c>
      <c r="HM64" s="1">
        <v>0</v>
      </c>
      <c r="HN64" s="1">
        <v>785</v>
      </c>
      <c r="HO64" s="1">
        <v>109</v>
      </c>
      <c r="HP64" s="1">
        <v>125</v>
      </c>
      <c r="HQ64" s="1">
        <v>239</v>
      </c>
      <c r="HR64" s="1">
        <v>104</v>
      </c>
      <c r="HS64" s="1">
        <v>17</v>
      </c>
      <c r="HT64" s="1">
        <v>594</v>
      </c>
      <c r="HU64" s="1">
        <v>57</v>
      </c>
      <c r="HV64" s="1">
        <v>187</v>
      </c>
      <c r="HW64" s="1">
        <v>72</v>
      </c>
      <c r="HX64" s="1">
        <v>85</v>
      </c>
      <c r="HY64" s="1">
        <v>0</v>
      </c>
      <c r="HZ64" s="1">
        <v>401</v>
      </c>
      <c r="IA64" s="1">
        <v>50</v>
      </c>
      <c r="IB64" s="1">
        <v>176</v>
      </c>
      <c r="IC64" s="1">
        <v>259</v>
      </c>
      <c r="ID64" s="1">
        <v>96</v>
      </c>
      <c r="IE64" s="1">
        <v>6</v>
      </c>
      <c r="IF64" s="1">
        <v>587</v>
      </c>
      <c r="IG64" s="1">
        <v>0</v>
      </c>
      <c r="IH64" s="1">
        <v>236</v>
      </c>
      <c r="II64" s="1">
        <v>268</v>
      </c>
      <c r="IJ64" s="1">
        <v>0</v>
      </c>
      <c r="IK64" s="1">
        <v>0</v>
      </c>
      <c r="IL64" s="1">
        <v>504</v>
      </c>
      <c r="IM64" s="26">
        <f>IFERROR(Tableau17[[#This Row],[LDIV]]/Tableau17[[#This Row],[Total général]],"")</f>
        <v>0</v>
      </c>
      <c r="IN64" s="26">
        <f>IFERROR(Tableau17[[#This Row],[LDVC]]/Tableau17[[#This Row],[Total général]],"")</f>
        <v>0</v>
      </c>
      <c r="IO64" s="26">
        <f>IFERROR(Tableau17[[#This Row],[LDVD]]/Tableau17[[#This Row],[Total général]],"")</f>
        <v>8.2294264339152115E-2</v>
      </c>
      <c r="IP64" s="26">
        <f>IFERROR(Tableau17[[#This Row],[LDVG]]/Tableau17[[#This Row],[Total général]],"")</f>
        <v>2.4937655860349128E-2</v>
      </c>
      <c r="IQ64" s="26">
        <f>IFERROR(Tableau17[[#This Row],[LEXD]]/Tableau17[[#This Row],[Total général]],"")</f>
        <v>0</v>
      </c>
      <c r="IR64" s="26">
        <f>IFERROR(Tableau17[[#This Row],[LEXG]]/Tableau17[[#This Row],[Total général]],"")</f>
        <v>0</v>
      </c>
      <c r="IS64" s="26">
        <f>IFERROR(Tableau17[[#This Row],[LLR]]/Tableau17[[#This Row],[Total général]],"")</f>
        <v>0.38403990024937656</v>
      </c>
      <c r="IT64" s="26">
        <f>IFERROR(Tableau17[[#This Row],[LREM]]/Tableau17[[#This Row],[Total général]],"")</f>
        <v>0.17955112219451372</v>
      </c>
      <c r="IU64" s="26">
        <f>IFERROR(Tableau17[[#This Row],[LRN]]/Tableau17[[#This Row],[Total général]],"")</f>
        <v>0.14214463840399003</v>
      </c>
      <c r="IV64" s="26">
        <f>IFERROR(Tableau17[[#This Row],[LUG]]/Tableau17[[#This Row],[Total général]],"")</f>
        <v>0.11471321695760599</v>
      </c>
      <c r="IW64" s="26">
        <f>IFERROR(Tableau17[[#This Row],[LVEC]]/Tableau17[[#This Row],[Total général]],"")</f>
        <v>7.2319201995012475E-2</v>
      </c>
      <c r="IX64" s="26">
        <f>IFERROR(Tableau17[[#This Row],[2008-T1-LCMD]]/Tableau17[[#This Row],[2008-T1-TOTAL]],"")</f>
        <v>7.3282442748091606E-2</v>
      </c>
      <c r="IY64" s="26">
        <f>IFERROR(Tableau17[[#This Row],[2008-T1-LDVD]]/Tableau17[[#This Row],[2008-T1-TOTAL]],"")</f>
        <v>0</v>
      </c>
      <c r="IZ64" s="26">
        <f>IFERROR(Tableau17[[#This Row],[2008-T1-LEXD]]/Tableau17[[#This Row],[2008-T1-TOTAL]],"")</f>
        <v>0</v>
      </c>
      <c r="JA64" s="26">
        <f>IFERROR(Tableau17[[#This Row],[2008-T1-LEXG]]/Tableau17[[#This Row],[2008-T1-TOTAL]],"")</f>
        <v>1.3740458015267175E-2</v>
      </c>
      <c r="JB64" s="26">
        <f>IFERROR(Tableau17[[#This Row],[2008-T1-LFN]]/Tableau17[[#This Row],[2008-T1-TOTAL]],"")</f>
        <v>4.732824427480916E-2</v>
      </c>
      <c r="JC64" s="26">
        <f>IFERROR(Tableau17[[#This Row],[2008-T1-LMAJ]]/Tableau17[[#This Row],[2008-T1-TOTAL]],"")</f>
        <v>0.63816793893129775</v>
      </c>
      <c r="JD64" s="26">
        <f>IFERROR(Tableau17[[#This Row],[2008-T1-LUG]]/Tableau17[[#This Row],[2008-T1-TOTAL]],"")</f>
        <v>0.22748091603053436</v>
      </c>
      <c r="JE64" s="26" t="str">
        <f>IFERROR(Tableau17[[#This Row],[2008-T2-LFN]]/Tableau17[[#This Row],[2008-T2-TOTAL]],"")</f>
        <v/>
      </c>
      <c r="JF64" s="26" t="str">
        <f>IFERROR(Tableau17[[#This Row],[2008-T2-LGC]]/Tableau17[[#This Row],[2008-T2-TOTAL]],"")</f>
        <v/>
      </c>
      <c r="JG64" s="26" t="str">
        <f>IFERROR(Tableau17[[#This Row],[2008-T2-LMAJ]]/Tableau17[[#This Row],[2008-T2-TOTAL]],"")</f>
        <v/>
      </c>
      <c r="JH64" s="26" t="str">
        <f>IFERROR(Tableau17[[#This Row],[2008-T2-LUG]]/Tableau17[[#This Row],[2008-T2-TOTAL]],"")</f>
        <v/>
      </c>
      <c r="JI64" s="26">
        <f>IFERROR(Tableau17[[#This Row],[2014-T1-LDIV]]/Tableau17[[#This Row],[2014-T1-TOTAL]],"")</f>
        <v>0</v>
      </c>
      <c r="JJ64" s="26">
        <f>IFERROR(Tableau17[[#This Row],[2014-T1-LDVD]]/Tableau17[[#This Row],[2014-T1-TOTAL]],"")</f>
        <v>0</v>
      </c>
      <c r="JK64" s="26">
        <f>IFERROR(Tableau17[[#This Row],[2014-T1-LDVG]]/Tableau17[[#This Row],[2014-T1-TOTAL]],"")</f>
        <v>4.7543581616481777E-2</v>
      </c>
      <c r="JL64" s="26">
        <f>IFERROR(Tableau17[[#This Row],[2014-T1-LEXG]]/Tableau17[[#This Row],[2014-T1-TOTAL]],"")</f>
        <v>0</v>
      </c>
      <c r="JM64" s="26">
        <f>IFERROR(Tableau17[[#This Row],[2014-T1-LFG]]/Tableau17[[#This Row],[2014-T1-TOTAL]],"")</f>
        <v>3.1695721077654518E-2</v>
      </c>
      <c r="JN64" s="26">
        <f>IFERROR(Tableau17[[#This Row],[2014-T1-LFN]]/Tableau17[[#This Row],[2014-T1-TOTAL]],"")</f>
        <v>0.12836767036450078</v>
      </c>
      <c r="JO64" s="26">
        <f>IFERROR(Tableau17[[#This Row],[2014-T1-LUD]]/Tableau17[[#This Row],[2014-T1-TOTAL]],"")</f>
        <v>0.65768621236133118</v>
      </c>
      <c r="JP64" s="26">
        <f>IFERROR(Tableau17[[#This Row],[2014-T1-LUG]]/Tableau17[[#This Row],[2014-T1-TOTAL]],"")</f>
        <v>0.1347068145800317</v>
      </c>
      <c r="JQ64" s="26" t="str">
        <f>IFERROR(Tableau17[[#This Row],[2014-T2-LFN]]/Tableau17[[#This Row],[2014-T2-TOTAL]],"")</f>
        <v/>
      </c>
      <c r="JR64" s="26" t="str">
        <f>IFERROR(Tableau17[[#This Row],[2014-T2-LUD]]/Tableau17[[#This Row],[2014-T2-TOTAL]],"")</f>
        <v/>
      </c>
      <c r="JS64" s="26" t="str">
        <f>IFERROR(Tableau17[[#This Row],[2014-T2-LUG]]/Tableau17[[#This Row],[2014-T2-TOTAL]],"")</f>
        <v/>
      </c>
      <c r="JT64" s="26">
        <f>IFERROR(Tableau17[[#This Row],[2015-T1-BC-DIV]]/Tableau17[[#This Row],[2015-T1-TOTAL]],"")</f>
        <v>0</v>
      </c>
      <c r="JU64" s="26">
        <f>IFERROR(Tableau17[[#This Row],[2015-T1-BC-DLF]]/Tableau17[[#This Row],[2015-T1-TOTAL]],"")</f>
        <v>2.5691699604743084E-2</v>
      </c>
      <c r="JV64" s="26">
        <f>IFERROR(Tableau17[[#This Row],[2015-T1-BC-DVD]]/Tableau17[[#This Row],[2015-T1-TOTAL]],"")</f>
        <v>9.881422924901186E-3</v>
      </c>
      <c r="JW64" s="26">
        <f>IFERROR(Tableau17[[#This Row],[2015-T1-BC-DVG]]/Tableau17[[#This Row],[2015-T1-TOTAL]],"")</f>
        <v>0</v>
      </c>
      <c r="JX64" s="26">
        <f>IFERROR(Tableau17[[#This Row],[2015-T1-BC-FG]]/Tableau17[[#This Row],[2015-T1-TOTAL]],"")</f>
        <v>3.5573122529644272E-2</v>
      </c>
      <c r="JY64" s="26">
        <f>IFERROR(Tableau17[[#This Row],[2015-T1-BC-FN]]/Tableau17[[#This Row],[2015-T1-TOTAL]],"")</f>
        <v>0.22727272727272727</v>
      </c>
      <c r="JZ64" s="26">
        <f>IFERROR(Tableau17[[#This Row],[2015-T1-BC-MDM]]/Tableau17[[#This Row],[2015-T1-TOTAL]],"")</f>
        <v>3.7549407114624504E-2</v>
      </c>
      <c r="KA64" s="26">
        <f>IFERROR(Tableau17[[#This Row],[2015-T1-BC-RDG]]/Tableau17[[#This Row],[2015-T1-TOTAL]],"")</f>
        <v>0</v>
      </c>
      <c r="KB64" s="26">
        <f>IFERROR(Tableau17[[#This Row],[2015-T1-BC-SOC]]/Tableau17[[#This Row],[2015-T1-TOTAL]],"")</f>
        <v>0</v>
      </c>
      <c r="KC64" s="26">
        <f>IFERROR(Tableau17[[#This Row],[2015-T1-BC-UD]]/Tableau17[[#This Row],[2015-T1-TOTAL]],"")</f>
        <v>0.50395256916996045</v>
      </c>
      <c r="KD64" s="26">
        <f>IFERROR(Tableau17[[#This Row],[2015-T1-BC-UG]]/Tableau17[[#This Row],[2015-T1-TOTAL]],"")</f>
        <v>0.1600790513833992</v>
      </c>
      <c r="KE64" s="26">
        <f>IFERROR(Tableau17[[#This Row],[2015-T1-BC-VEC]]/Tableau17[[#This Row],[2015-T1-TOTAL]],"")</f>
        <v>0</v>
      </c>
      <c r="KF64" s="26">
        <f>IFERROR(Tableau17[[#This Row],[2015-T2-BC-DVG]]/Tableau17[[#This Row],[2015-T2-TOTAL]],"")</f>
        <v>0</v>
      </c>
      <c r="KG64" s="26">
        <f>IFERROR(Tableau17[[#This Row],[2015-T2-BC-FN]]/Tableau17[[#This Row],[2015-T2-TOTAL]],"")</f>
        <v>0.23799999999999999</v>
      </c>
      <c r="KH64" s="26">
        <f>IFERROR(Tableau17[[#This Row],[2015-T2-BC-SOC]]/Tableau17[[#This Row],[2015-T2-TOTAL]],"")</f>
        <v>0</v>
      </c>
      <c r="KI64" s="26">
        <f>IFERROR(Tableau17[[#This Row],[2015-T2-BC-UD]]/Tableau17[[#This Row],[2015-T2-TOTAL]],"")</f>
        <v>0.76200000000000001</v>
      </c>
      <c r="KJ64" s="26">
        <f>IFERROR(Tableau17[[#This Row],[2015-T2-BC-UG]]/Tableau17[[#This Row],[2015-T2-TOTAL]],"")</f>
        <v>0</v>
      </c>
      <c r="KK64" s="26">
        <f>IFERROR(Tableau17[[#This Row],[2017 (L)-T1-COM]]/Tableau17[[#This Row],[2017 (L)-T1-TOTAL]],"")</f>
        <v>1.192504258943782E-2</v>
      </c>
      <c r="KL64" s="26">
        <f>IFERROR(Tableau17[[#This Row],[2017 (L)-T1-DIV]]/Tableau17[[#This Row],[2017 (L)-T1-TOTAL]],"")</f>
        <v>6.8143100511073255E-3</v>
      </c>
      <c r="KM64" s="26">
        <f>IFERROR(Tableau17[[#This Row],[2017 (L)-T1-DLF]]/Tableau17[[#This Row],[2017 (L)-T1-TOTAL]],"")</f>
        <v>1.0221465076660987E-2</v>
      </c>
      <c r="KN64" s="26">
        <f>IFERROR(Tableau17[[#This Row],[2017 (L)-T1-DVD]]/Tableau17[[#This Row],[2017 (L)-T1-TOTAL]],"")</f>
        <v>0</v>
      </c>
      <c r="KO64" s="26">
        <f>IFERROR(Tableau17[[#This Row],[2017 (L)-T1-DVG]]/Tableau17[[#This Row],[2017 (L)-T1-TOTAL]],"")</f>
        <v>0</v>
      </c>
      <c r="KP64" s="26">
        <f>IFERROR(Tableau17[[#This Row],[2017 (L)-T1-ECO]]/Tableau17[[#This Row],[2017 (L)-T1-TOTAL]],"")</f>
        <v>3.4071550255536626E-2</v>
      </c>
      <c r="KQ64" s="26">
        <f>IFERROR(Tableau17[[#This Row],[2017 (L)-T1-EXD]]/Tableau17[[#This Row],[2017 (L)-T1-TOTAL]],"")</f>
        <v>8.5178875638841564E-3</v>
      </c>
      <c r="KR64" s="26">
        <f>IFERROR(Tableau17[[#This Row],[2017 (L)-T1-EXG]]/Tableau17[[#This Row],[2017 (L)-T1-TOTAL]],"")</f>
        <v>5.1107325383304937E-3</v>
      </c>
      <c r="KS64" s="26">
        <f>IFERROR(Tableau17[[#This Row],[2017 (L)-T1-FI]]/Tableau17[[#This Row],[2017 (L)-T1-TOTAL]],"")</f>
        <v>6.4735945485519586E-2</v>
      </c>
      <c r="KT64" s="26">
        <f>IFERROR(Tableau17[[#This Row],[2017 (L)-T1-FN]]/Tableau17[[#This Row],[2017 (L)-T1-TOTAL]],"")</f>
        <v>6.6439522998296419E-2</v>
      </c>
      <c r="KU64" s="26">
        <f>IFERROR(Tableau17[[#This Row],[2017 (L)-T1-LR]]/Tableau17[[#This Row],[2017 (L)-T1-TOTAL]],"")</f>
        <v>0.29982964224872233</v>
      </c>
      <c r="KV64" s="26">
        <f>IFERROR(Tableau17[[#This Row],[2017 (L)-T1-MDM]]/Tableau17[[#This Row],[2017 (L)-T1-TOTAL]],"")</f>
        <v>0</v>
      </c>
      <c r="KW64" s="26">
        <f>IFERROR(Tableau17[[#This Row],[2017 (L)-T1-RDG]]/Tableau17[[#This Row],[2017 (L)-T1-TOTAL]],"")</f>
        <v>0</v>
      </c>
      <c r="KX64" s="26">
        <f>IFERROR(Tableau17[[#This Row],[2017 (L)-T1-REG]]/Tableau17[[#This Row],[2017 (L)-T1-TOTAL]],"")</f>
        <v>3.4071550255536627E-3</v>
      </c>
      <c r="KY64" s="26">
        <f>IFERROR(Tableau17[[#This Row],[2017 (L)-T1-REM]]/Tableau17[[#This Row],[2017 (L)-T1-TOTAL]],"")</f>
        <v>0.44122657580919933</v>
      </c>
      <c r="KZ64" s="26">
        <f>IFERROR(Tableau17[[#This Row],[2017 (L)-T1-SOC]]/Tableau17[[#This Row],[2017 (L)-T1-TOTAL]],"")</f>
        <v>4.770017035775128E-2</v>
      </c>
      <c r="LA64" s="26">
        <f>IFERROR(Tableau17[[#This Row],[2017 (L)-T1-UDI]]/Tableau17[[#This Row],[2017 (L)-T1-TOTAL]],"")</f>
        <v>0</v>
      </c>
      <c r="LB64" s="26">
        <f>IFERROR(Tableau17[[#This Row],[2017 (L)-T2-FI]]/Tableau17[[#This Row],[2017 (L)-T2-TOTAL]],"")</f>
        <v>0</v>
      </c>
      <c r="LC64" s="26">
        <f>IFERROR(Tableau17[[#This Row],[2017 (L)-T2-FN]]/Tableau17[[#This Row],[2017 (L)-T2-TOTAL]],"")</f>
        <v>0</v>
      </c>
      <c r="LD64" s="26">
        <f>IFERROR(Tableau17[[#This Row],[2017 (L)-T2-LR]]/Tableau17[[#This Row],[2017 (L)-T2-TOTAL]],"")</f>
        <v>0.46825396825396826</v>
      </c>
      <c r="LE64" s="26">
        <f>IFERROR(Tableau17[[#This Row],[2017 (L)-T2-MDM]]/Tableau17[[#This Row],[2017 (L)-T2-TOTAL]],"")</f>
        <v>0</v>
      </c>
      <c r="LF64" s="26">
        <f>IFERROR(Tableau17[[#This Row],[2017 (L)-T2-REM]]/Tableau17[[#This Row],[2017 (L)-T2-TOTAL]],"")</f>
        <v>0.53174603174603174</v>
      </c>
      <c r="LG64" s="26">
        <f>IFERROR(Tableau17[[#This Row],[2017-T1-ARTHAUD Nathalie]]/Tableau17[[#This Row],[2017-T1-TOTAL]],"")</f>
        <v>1.0593220338983051E-3</v>
      </c>
      <c r="LH64" s="26">
        <f>IFERROR(Tableau17[[#This Row],[2017-T1-ASSELINEAU Fran]]/Tableau17[[#This Row],[2017-T1-TOTAL]],"")</f>
        <v>4.2372881355932203E-3</v>
      </c>
      <c r="LI64" s="26">
        <f>IFERROR(Tableau17[[#This Row],[2017-T1-CHEMINADE Jacques]]/Tableau17[[#This Row],[2017-T1-TOTAL]],"")</f>
        <v>0</v>
      </c>
      <c r="LJ64" s="26">
        <f>IFERROR(Tableau17[[#This Row],[2017-T1-DUPONT-AIGNAN Nicolas]]/Tableau17[[#This Row],[2017-T1-TOTAL]],"")</f>
        <v>1.6949152542372881E-2</v>
      </c>
      <c r="LK64" s="26">
        <f>IFERROR(Tableau17[[#This Row],[2017-T1-FILLON Fran]]/Tableau17[[#This Row],[2017-T1-TOTAL]],"")</f>
        <v>0.48305084745762711</v>
      </c>
      <c r="LL64" s="26">
        <f>IFERROR(Tableau17[[#This Row],[2017-T1-HAMON Beno]]/Tableau17[[#This Row],[2017-T1-TOTAL]],"")</f>
        <v>4.7669491525423727E-2</v>
      </c>
      <c r="LM64" s="26">
        <f>IFERROR(Tableau17[[#This Row],[2017-T1-LASSALLE Jean]]/Tableau17[[#This Row],[2017-T1-TOTAL]],"")</f>
        <v>6.3559322033898309E-3</v>
      </c>
      <c r="LN64" s="26">
        <f>IFERROR(Tableau17[[#This Row],[2017-T1-LE PEN Marine]]/Tableau17[[#This Row],[2017-T1-TOTAL]],"")</f>
        <v>8.6864406779661021E-2</v>
      </c>
      <c r="LO64" s="26">
        <f>IFERROR(Tableau17[[#This Row],[2017-T1-M Jean-Luc]]/Tableau17[[#This Row],[2017-T1-TOTAL]],"")</f>
        <v>8.2627118644067798E-2</v>
      </c>
      <c r="LP64" s="26">
        <f>IFERROR(Tableau17[[#This Row],[2017-T1-MACRON Emmanuel]]/Tableau17[[#This Row],[2017-T1-TOTAL]],"")</f>
        <v>0.2701271186440678</v>
      </c>
      <c r="LQ64" s="26">
        <f>IFERROR(Tableau17[[#This Row],[2017-T1-POUTOU Philippe]]/Tableau17[[#This Row],[2017-T1-TOTAL]],"")</f>
        <v>1.0593220338983051E-3</v>
      </c>
      <c r="LR64" s="26">
        <f>IFERROR(Tableau17[[#This Row],[2017-T2-LE PEN Marine]]/Tableau17[[#This Row],[2017-T2-TOTAL]],"")</f>
        <v>0.19490445859872613</v>
      </c>
      <c r="LS64" s="26">
        <f>IFERROR(Tableau17[[#This Row],[2017-T2-MACRON Emmanuel]]/Tableau17[[#This Row],[2017-T2-TOTAL]],"")</f>
        <v>0.80509554140127393</v>
      </c>
      <c r="LT64" s="26">
        <f>IFERROR(Tableau17[[#This Row],[2019-T1-ALEXANDRE Audric]]/Tableau17[[#This Row],[2019-T1-TOTAL]],"")</f>
        <v>0</v>
      </c>
      <c r="LU64" s="26">
        <f>IFERROR(Tableau17[[#This Row],[2019-T1-ARTHAUD Nathalie]]/Tableau17[[#This Row],[2019-T1-TOTAL]],"")</f>
        <v>1.6920473773265651E-3</v>
      </c>
      <c r="LV64" s="26">
        <f>IFERROR(Tableau17[[#This Row],[2019-T1-ASSELINEAU François]]/Tableau17[[#This Row],[2019-T1-TOTAL]],"")</f>
        <v>8.4602368866328256E-3</v>
      </c>
      <c r="LW64" s="26">
        <f>IFERROR(Tableau17[[#This Row],[2019-T1-AUBRY Manon]]/Tableau17[[#This Row],[2019-T1-TOTAL]],"")</f>
        <v>2.7072758037225041E-2</v>
      </c>
      <c r="LX64" s="26">
        <f>IFERROR(Tableau17[[#This Row],[2019-T1-AZERGUI Nagib]]/Tableau17[[#This Row],[2019-T1-TOTAL]],"")</f>
        <v>1.6920473773265651E-3</v>
      </c>
      <c r="LY64" s="26">
        <f>IFERROR(Tableau17[[#This Row],[2019-T1-BARDELLA Jordan]]/Tableau17[[#This Row],[2019-T1-TOTAL]],"")</f>
        <v>0.16412859560067683</v>
      </c>
      <c r="LZ64" s="26">
        <f>IFERROR(Tableau17[[#This Row],[2019-T1-BELLAMY François-Xavier]]/Tableau17[[#This Row],[2019-T1-TOTAL]],"")</f>
        <v>0.19796954314720813</v>
      </c>
      <c r="MA64" s="26">
        <f>IFERROR(Tableau17[[#This Row],[2019-T1-BIDOU Olivier]]/Tableau17[[#This Row],[2019-T1-TOTAL]],"")</f>
        <v>0</v>
      </c>
      <c r="MB64" s="26">
        <f>IFERROR(Tableau17[[#This Row],[2019-T1-BOURG Dominique]]/Tableau17[[#This Row],[2019-T1-TOTAL]],"")</f>
        <v>1.6920473773265651E-2</v>
      </c>
      <c r="MC64" s="26">
        <f>IFERROR(Tableau17[[#This Row],[2019-T1-BROSSAT Ian]]/Tableau17[[#This Row],[2019-T1-TOTAL]],"")</f>
        <v>1.015228426395939E-2</v>
      </c>
      <c r="MD64" s="26">
        <f>IFERROR(Tableau17[[#This Row],[2019-T1-CAILLAUD Sophie]]/Tableau17[[#This Row],[2019-T1-TOTAL]],"")</f>
        <v>0</v>
      </c>
      <c r="ME64" s="26">
        <f>IFERROR(Tableau17[[#This Row],[2019-T1-CAMUS Renaud]]/Tableau17[[#This Row],[2019-T1-TOTAL]],"")</f>
        <v>1.6920473773265651E-3</v>
      </c>
      <c r="MF64" s="26">
        <f>IFERROR(Tableau17[[#This Row],[2019-T1-CHALENÇON Christophe]]/Tableau17[[#This Row],[2019-T1-TOTAL]],"")</f>
        <v>0</v>
      </c>
      <c r="MG64" s="26">
        <f>IFERROR(Tableau17[[#This Row],[2019-T1-CORBET Cathy Denise Ginette]]/Tableau17[[#This Row],[2019-T1-TOTAL]],"")</f>
        <v>0</v>
      </c>
      <c r="MH64" s="26">
        <f>IFERROR(Tableau17[[#This Row],[2019-T1-DE PREVOISIN Robert]]/Tableau17[[#This Row],[2019-T1-TOTAL]],"")</f>
        <v>0</v>
      </c>
      <c r="MI64" s="26">
        <f>IFERROR(Tableau17[[#This Row],[2019-T1-DELFEL Thérèse]]/Tableau17[[#This Row],[2019-T1-TOTAL]],"")</f>
        <v>0</v>
      </c>
      <c r="MJ64" s="26">
        <f>IFERROR(Tableau17[[#This Row],[2019-T1-DIEUMEGARD Pierre]]/Tableau17[[#This Row],[2019-T1-TOTAL]],"")</f>
        <v>0</v>
      </c>
      <c r="MK64" s="26">
        <f>IFERROR(Tableau17[[#This Row],[2019-T1-DUPONT-AIGNAN Nicolas]]/Tableau17[[#This Row],[2019-T1-TOTAL]],"")</f>
        <v>1.015228426395939E-2</v>
      </c>
      <c r="ML64" s="26">
        <f>IFERROR(Tableau17[[#This Row],[2019-T1-GERNIGON Yves]]/Tableau17[[#This Row],[2019-T1-TOTAL]],"")</f>
        <v>0</v>
      </c>
      <c r="MM64" s="26">
        <f>IFERROR(Tableau17[[#This Row],[2019-T1-GLUCKSMANN Raphaël]]/Tableau17[[#This Row],[2019-T1-TOTAL]],"")</f>
        <v>4.2301184433164128E-2</v>
      </c>
      <c r="MN64" s="26">
        <f>IFERROR(Tableau17[[#This Row],[2019-T1-HAMON Benoît]]/Tableau17[[#This Row],[2019-T1-TOTAL]],"")</f>
        <v>1.5228426395939087E-2</v>
      </c>
      <c r="MO64" s="26">
        <f>IFERROR(Tableau17[[#This Row],[2019-T1-HELGEN Gilles]]/Tableau17[[#This Row],[2019-T1-TOTAL]],"")</f>
        <v>0</v>
      </c>
      <c r="MP64" s="26">
        <f>IFERROR(Tableau17[[#This Row],[2019-T1-JADOT Yannick]]/Tableau17[[#This Row],[2019-T1-TOTAL]],"")</f>
        <v>7.952622673434856E-2</v>
      </c>
      <c r="MQ64" s="26">
        <f>IFERROR(Tableau17[[#This Row],[2019-T1-LAGARDE Jean-Christophe]]/Tableau17[[#This Row],[2019-T1-TOTAL]],"")</f>
        <v>1.3536379018612521E-2</v>
      </c>
      <c r="MR64" s="26">
        <f>IFERROR(Tableau17[[#This Row],[2019-T1-LALANNE Francis]]/Tableau17[[#This Row],[2019-T1-TOTAL]],"")</f>
        <v>1.6920473773265651E-3</v>
      </c>
      <c r="MS64" s="26">
        <f>IFERROR(Tableau17[[#This Row],[2019-T1-LOISEAU Nathalie]]/Tableau17[[#This Row],[2019-T1-TOTAL]],"")</f>
        <v>0.40439932318104904</v>
      </c>
      <c r="MT64" s="26">
        <f>IFERROR(Tableau17[[#This Row],[2019-T1-MARIE Florie]]/Tableau17[[#This Row],[2019-T1-TOTAL]],"")</f>
        <v>3.3840947546531302E-3</v>
      </c>
      <c r="MU64" s="26">
        <f>IFERROR(Tableau17[[#This Row],[2008-T1-MACROEXTRDROITE]]/Tableau17[[#This Row],[2008-T1-MACROTOTALE]],"")</f>
        <v>4.732824427480916E-2</v>
      </c>
      <c r="MV64" s="26">
        <f>IFERROR(Tableau17[[#This Row],[2008-T1-MACRODROITE]]/Tableau17[[#This Row],[2008-T1-MACROTOTALE]],"")</f>
        <v>0.71145038167938934</v>
      </c>
      <c r="MW64" s="26">
        <f>IFERROR(Tableau17[[#This Row],[2008-T1-MACROCENTRE]]/Tableau17[[#This Row],[2008-T1-MACROTOTALE]],"")</f>
        <v>0</v>
      </c>
      <c r="MX64" s="26">
        <f>IFERROR(Tableau17[[#This Row],[2008-T1-MACROGAUCHE]]/Tableau17[[#This Row],[2008-T1-MACROTOTALE]],"")</f>
        <v>0.24122137404580152</v>
      </c>
      <c r="MY64" s="26">
        <f>IFERROR(Tableau17[[#This Row],[2008-T1-MACROAUTRE]]/Tableau17[[#This Row],[2008-T1-MACROTOTALE]],"")</f>
        <v>0</v>
      </c>
      <c r="MZ64" s="26" t="str">
        <f>IFERROR(Tableau17[[#This Row],[2008-T2-MACROEXTRDROITE]]/Tableau17[[#This Row],[2008-T2-MACROTOTALE]],"")</f>
        <v/>
      </c>
      <c r="NA64" s="26" t="str">
        <f>IFERROR(Tableau17[[#This Row],[2008-T2-MACRODROITE]]/Tableau17[[#This Row],[2008-T2-MACROTOTALE]],"")</f>
        <v/>
      </c>
      <c r="NB64" s="26" t="str">
        <f>IFERROR(Tableau17[[#This Row],[2008-T2-MACROCENTRE]]/Tableau17[[#This Row],[2008-T2-MACROTOTALE]],"")</f>
        <v/>
      </c>
      <c r="NC64" s="26" t="str">
        <f>IFERROR(Tableau17[[#This Row],[2008-T2-MACROGAUCHE]]/Tableau17[[#This Row],[2008-T2-MACROTOTALE]],"")</f>
        <v/>
      </c>
      <c r="ND64" s="26" t="str">
        <f>IFERROR(Tableau17[[#This Row],[2008-T2-MACROAUTRE]]/Tableau17[[#This Row],[2008-T2-MACROTOTALE]],"")</f>
        <v/>
      </c>
      <c r="NE64" s="26">
        <f>IFERROR(Tableau17[[#This Row],[2014-T1-MACROEXTRDROITE]]/Tableau17[[#This Row],[2014-T1-MACROTOTALE]],"")</f>
        <v>0.12836767036450078</v>
      </c>
      <c r="NF64" s="26">
        <f>IFERROR(Tableau17[[#This Row],[2014-T1-MACRODROITE]]/Tableau17[[#This Row],[2014-T1-MACROTOTALE]],"")</f>
        <v>0.65768621236133118</v>
      </c>
      <c r="NG64" s="26">
        <f>IFERROR(Tableau17[[#This Row],[2014-T1-MACROCENTRE]]/Tableau17[[#This Row],[2014-T1-MACROTOTALE]],"")</f>
        <v>0</v>
      </c>
      <c r="NH64" s="26">
        <f>IFERROR(Tableau17[[#This Row],[2014-T1-MACROGAUCHE]]/Tableau17[[#This Row],[2014-T1-MACROTOTALE]],"")</f>
        <v>0.21394611727416799</v>
      </c>
      <c r="NI64" s="26">
        <f>IFERROR(Tableau17[[#This Row],[2014-T1-MACROAUTRE]]/Tableau17[[#This Row],[2014-T1-MACROTOTALE]],"")</f>
        <v>0</v>
      </c>
      <c r="NJ64" s="26" t="str">
        <f>IFERROR(Tableau17[[#This Row],[2014-T2-MACROEXTRDROITE]]/Tableau17[[#This Row],[2014-T2-MACROTOTALE]],"")</f>
        <v/>
      </c>
      <c r="NK64" s="26" t="str">
        <f>IFERROR(Tableau17[[#This Row],[2014-T2-MACRODROITE]]/Tableau17[[#This Row],[2014-T2-MACROTOTALE]],"")</f>
        <v/>
      </c>
      <c r="NL64" s="26" t="str">
        <f>IFERROR(Tableau17[[#This Row],[2014-T2-MACROCENTRE]]/Tableau17[[#This Row],[2014-T2-MACROTOTALE]],"")</f>
        <v/>
      </c>
      <c r="NM64" s="26" t="str">
        <f>IFERROR(Tableau17[[#This Row],[2014-T2-MACROGAUCHE]]/Tableau17[[#This Row],[2014-T2-MACROTOTALE]],"")</f>
        <v/>
      </c>
      <c r="NN64" s="26" t="str">
        <f>IFERROR(Tableau17[[#This Row],[2014-T2-MACROAUTRE]]/Tableau17[[#This Row],[2014-T2-MACROTOTALE]],"")</f>
        <v/>
      </c>
      <c r="NO64" s="26">
        <f>IFERROR( Tableau17[[#This Row],[2015-T1-MACROEXTRDROITE]]/Tableau17[[#This Row],[2015-T1-MACROTOTALE]],"")</f>
        <v>0.25296442687747034</v>
      </c>
      <c r="NP64" s="26">
        <f>IFERROR(Tableau17[[#This Row],[2015-T1-MACRODROITE]]/Tableau17[[#This Row],[2015-T1-MACROTOTALE]],"")</f>
        <v>0.51383399209486169</v>
      </c>
      <c r="NQ64" s="26">
        <f>IFERROR(Tableau17[[#This Row],[2015-T1-MACROCENTRE]]/Tableau17[[#This Row],[2015-T1-MACROTOTALE]],"")</f>
        <v>3.7549407114624504E-2</v>
      </c>
      <c r="NR64" s="26">
        <f>IFERROR(Tableau17[[#This Row],[2015-T1-MACROGAUCHE]]/Tableau17[[#This Row],[2015-T1-MACROTOTALE]],"")</f>
        <v>0.19565217391304349</v>
      </c>
      <c r="NS64" s="26">
        <f>IFERROR(Tableau17[[#This Row],[2015-T1-MACROAUTRE]]/Tableau17[[#This Row],[2015-T1-MACROTOTALE]],"")</f>
        <v>0</v>
      </c>
      <c r="NT64" s="26">
        <f>IFERROR(Tableau17[[#This Row],[2015-T2-MACROEXTRDROITE]]/Tableau17[[#This Row],[2015-T2-MACROTOTALE]],"")</f>
        <v>0.23799999999999999</v>
      </c>
      <c r="NU64" s="26">
        <f>IFERROR(Tableau17[[#This Row],[2015-T2-MACRODROITE]]/Tableau17[[#This Row],[2015-T2-MACROTOTALE]],"")</f>
        <v>0.76200000000000001</v>
      </c>
      <c r="NV64" s="26">
        <f>IFERROR(Tableau17[[#This Row],[2015-T2-MACROCENTRE]]/Tableau17[[#This Row],[2015-T2-MACROTOTALE]],"")</f>
        <v>0</v>
      </c>
      <c r="NW64" s="26">
        <f>IFERROR(Tableau17[[#This Row],[2015-T2-MACROGAUCHE]]/Tableau17[[#This Row],[2015-T2-MACROTOTALE]],"")</f>
        <v>0</v>
      </c>
      <c r="NX64" s="26">
        <f>IFERROR(Tableau17[[#This Row],[2015-T2-MACROAUTRE]]/Tableau17[[#This Row],[2015-T2-MACROTOTALE]],"")</f>
        <v>0</v>
      </c>
      <c r="NY64" s="26">
        <f>IFERROR(Tableau17[[#This Row],[2017-T1-MACROEXTRDROITE]]/Tableau17[[#This Row],[2017-T1-MACROTOTALE]],"")</f>
        <v>0.10805084745762712</v>
      </c>
      <c r="NZ64" s="26">
        <f>IFERROR(Tableau17[[#This Row],[2017-T1-MACRODROITE]]/Tableau17[[#This Row],[2017-T1-MACROTOTALE]],"")</f>
        <v>0.48305084745762711</v>
      </c>
      <c r="OA64" s="26">
        <f>IFERROR(Tableau17[[#This Row],[2017-T1-MACROCENTRE]]/Tableau17[[#This Row],[2017-T1-MACROTOTALE]],"")</f>
        <v>0.2701271186440678</v>
      </c>
      <c r="OB64" s="26">
        <f>IFERROR(Tableau17[[#This Row],[2017-T1-MACROGAUCHE]]/Tableau17[[#This Row],[2017-T1-MACROTOTALE]],"")</f>
        <v>0.13241525423728814</v>
      </c>
      <c r="OC64" s="26">
        <f>IFERROR(Tableau17[[#This Row],[2017-T1-MACROAUTRE]]/Tableau17[[#This Row],[2017-T1-MACROTOTALE]],"")</f>
        <v>6.3559322033898309E-3</v>
      </c>
      <c r="OD64" s="26">
        <f>IFERROR(Tableau17[[#This Row],[2017-T2-MACROEXTRDROITE]]/Tableau17[[#This Row],[2017-T2-MACROTOTALE]],"")</f>
        <v>0.19490445859872613</v>
      </c>
      <c r="OE64" s="26">
        <f>IFERROR(Tableau17[[#This Row],[2017-T2-MACRODROITE]]/Tableau17[[#This Row],[2017-T2-MACROTOTALE]],"")</f>
        <v>0</v>
      </c>
      <c r="OF64" s="26">
        <f>IFERROR(Tableau17[[#This Row],[2017-T2-MACROCENTRE]]/Tableau17[[#This Row],[2017-T2-MACROTOTALE]],"")</f>
        <v>0.80509554140127393</v>
      </c>
      <c r="OG64" s="26">
        <f>IFERROR(Tableau17[[#This Row],[2017-T2-MACROGAUCHE]]/Tableau17[[#This Row],[2017-T2-MACROTOTALE]],"")</f>
        <v>0</v>
      </c>
      <c r="OH64" s="26">
        <f>IFERROR(Tableau17[[#This Row],[2017-T2-MACROAUTRE]]/Tableau17[[#This Row],[2017-T2-MACROTOTALE]],"")</f>
        <v>0</v>
      </c>
      <c r="OI64" s="26">
        <f>IFERROR(Tableau17[[#This Row],[2019-T1-MACROEXTRDROITE]]/Tableau17[[#This Row],[2019-T1-MACROTOTALE]],"")</f>
        <v>0.1835016835016835</v>
      </c>
      <c r="OJ64" s="26">
        <f>IFERROR(Tableau17[[#This Row],[2019-T1-MACRODROITE]]/Tableau17[[#This Row],[2019-T1-MACROTOTALE]],"")</f>
        <v>0.21043771043771045</v>
      </c>
      <c r="OK64" s="26">
        <f>IFERROR(Tableau17[[#This Row],[2019-T1-MACROCENTRE]]/Tableau17[[#This Row],[2019-T1-MACROTOTALE]],"")</f>
        <v>0.40235690235690236</v>
      </c>
      <c r="OL64" s="26">
        <f>IFERROR(Tableau17[[#This Row],[2019-T1-MACROGAUCHE]]/Tableau17[[#This Row],[2019-T1-MACROTOTALE]],"")</f>
        <v>0.17508417508417509</v>
      </c>
      <c r="OM64" s="26">
        <f>IFERROR(Tableau17[[#This Row],[2019-T1-MACROAUTRE]]/Tableau17[[#This Row],[2019-T1-MACROTOTALE]],"")</f>
        <v>2.8619528619528621E-2</v>
      </c>
      <c r="ON64" s="26">
        <f>IFERROR(Tableau17[[#This Row],[2020-T1-MACROEXTRDROITE]]/Tableau17[[#This Row],[2020-T1-MACROTOTALE]],"")</f>
        <v>0.14214463840399003</v>
      </c>
      <c r="OO64" s="26">
        <f>IFERROR(Tableau17[[#This Row],[2020-T1-MACRODROITE]]/Tableau17[[#This Row],[2020-T1-MACROTOTALE]],"")</f>
        <v>0.46633416458852867</v>
      </c>
      <c r="OP64" s="26">
        <f>IFERROR(Tableau17[[#This Row],[2020-T1-MACROCENTRE]]/Tableau17[[#This Row],[2020-T1-MACROTOTALE]],"")</f>
        <v>0.17955112219451372</v>
      </c>
      <c r="OQ64" s="26">
        <f>IFERROR(Tableau17[[#This Row],[2020-T1-MACROGAUCHE]]/Tableau17[[#This Row],[2020-T1-MACROTOTALE]],"")</f>
        <v>0.21197007481296759</v>
      </c>
      <c r="OR64" s="26">
        <f>IFERROR(Tableau17[[#This Row],[2020-T1-MACROAUTRE]]/Tableau17[[#This Row],[2020-T1-MACROTOTALE]],"")</f>
        <v>0</v>
      </c>
      <c r="OS64" s="26">
        <f>IFERROR(Tableau17[[#This Row],[2017 (L)-T1-MACROEXTRDROITE]]/Tableau17[[#This Row],[2017 (L)-T1-MACROTOTALE]],"")</f>
        <v>8.5178875638841564E-2</v>
      </c>
      <c r="OT64" s="26">
        <f>IFERROR(Tableau17[[#This Row],[2017 (L)-T1-MACRODROITE]]/Tableau17[[#This Row],[2017 (L)-T1-MACROTOTALE]],"")</f>
        <v>0.29982964224872233</v>
      </c>
      <c r="OU64" s="26">
        <f>IFERROR(Tableau17[[#This Row],[2017 (L)-T1-MACROCENTRE]]/Tableau17[[#This Row],[2017 (L)-T1-MACROTOTALE]],"")</f>
        <v>0.44122657580919933</v>
      </c>
      <c r="OV64" s="26">
        <f>IFERROR(Tableau17[[#This Row],[2017 (L)-T1-MACROGAUCHE]]/Tableau17[[#This Row],[2017 (L)-T1-MACROTOTALE]],"")</f>
        <v>0.1635434412265758</v>
      </c>
      <c r="OW64" s="26">
        <f>IFERROR(Tableau17[[#This Row],[2017 (L)-T1-MACROAUTRE]]/Tableau17[[#This Row],[2017 (L)-T1-MACROTOTALE]],"")</f>
        <v>1.0221465076660987E-2</v>
      </c>
      <c r="OX64" s="26">
        <f>IFERROR(Tableau17[[#This Row],[2017 (L)-T2-MACROEXTRDROITE]]/Tableau17[[#This Row],[2017 (L)-T2-MACROTOTALE]],"")</f>
        <v>0</v>
      </c>
      <c r="OY64" s="26">
        <f>IFERROR(Tableau17[[#This Row],[2017 (L)-T2-MACRODROITE]]/Tableau17[[#This Row],[2017 (L)-T2-MACROTOTALE]],"")</f>
        <v>0.46825396825396826</v>
      </c>
      <c r="OZ64" s="26">
        <f>IFERROR(Tableau17[[#This Row],[2017 (L)-T2-MACROCENTRE]]/Tableau17[[#This Row],[2017 (L)-T2-MACROTOTALE]],"")</f>
        <v>0.53174603174603174</v>
      </c>
      <c r="PA64" s="26">
        <f>IFERROR(Tableau17[[#This Row],[2017 (L)-T2-MACROGAUCHE]]/Tableau17[[#This Row],[2017 (L)-T2-MACROTOTALE]],"")</f>
        <v>0</v>
      </c>
      <c r="PB64" s="26">
        <f>IFERROR(Tableau17[[#This Row],[2017 (L)-T2-MACROAUTRE]]/Tableau17[[#This Row],[2017 (L)-T2-MACROTOTALE]],"")</f>
        <v>0</v>
      </c>
      <c r="PC64" s="26">
        <f>IFERROR(Tableau17[[#This Row],[2008_T1_PROCUS]]/Tableau17[[#This Row],[2008_T1_INSCRITS]],0)</f>
        <v>1.5012510425354461E-2</v>
      </c>
      <c r="PD64" s="26">
        <f>IFERROR(Tableau17[[#This Row],[2008_T2_PROCUS]]/Tableau17[[#This Row],[2008_T2_INSCRITS]],0)</f>
        <v>0</v>
      </c>
      <c r="PE64" s="26">
        <f>Tableau17[[#This Row],[2014_T1_PROCUS]]/Tableau17[[#This Row],[2014_T1_INSCRITS]]</f>
        <v>1.9292604501607719E-2</v>
      </c>
      <c r="PF64" s="26">
        <f>IFERROR(Tableau17[[#This Row],[2014_T2_PROCUS]]/Tableau17[[#This Row],[2014_T2_INSCRITS]],0)</f>
        <v>0</v>
      </c>
    </row>
    <row r="65" spans="1:422" hidden="1" x14ac:dyDescent="0.2">
      <c r="A65" s="1">
        <v>4</v>
      </c>
      <c r="B65" s="1" t="s">
        <v>326</v>
      </c>
      <c r="C65" s="1" t="s">
        <v>325</v>
      </c>
      <c r="D65" s="1" t="s">
        <v>325</v>
      </c>
      <c r="E65" s="1">
        <v>622</v>
      </c>
      <c r="F65" s="1">
        <v>5.3796379999999999</v>
      </c>
      <c r="G65" s="1">
        <v>43.284193000000002</v>
      </c>
      <c r="H65" s="3">
        <v>1170</v>
      </c>
      <c r="I65" s="3">
        <v>172</v>
      </c>
      <c r="L65" s="1">
        <v>33</v>
      </c>
      <c r="M65" s="1">
        <v>10</v>
      </c>
      <c r="P65" s="1">
        <v>117</v>
      </c>
      <c r="Q65" s="1">
        <v>50</v>
      </c>
      <c r="R65" s="1">
        <v>46</v>
      </c>
      <c r="S65" s="1">
        <v>119</v>
      </c>
      <c r="T65" s="1">
        <v>63</v>
      </c>
      <c r="U65" s="1">
        <v>438</v>
      </c>
      <c r="V65" s="1">
        <v>1151</v>
      </c>
      <c r="W65" s="1">
        <v>606</v>
      </c>
      <c r="X65" s="1">
        <v>22</v>
      </c>
      <c r="Y65" s="2">
        <v>0.52649869999999999</v>
      </c>
      <c r="AB65" s="1">
        <v>0</v>
      </c>
      <c r="AD65" s="1">
        <v>1170</v>
      </c>
      <c r="AE65" s="1">
        <v>444</v>
      </c>
      <c r="AF65" s="2">
        <v>0.37948717999999998</v>
      </c>
      <c r="AG65" s="1">
        <f t="shared" si="0"/>
        <v>172</v>
      </c>
      <c r="AH65" s="1">
        <v>1149</v>
      </c>
      <c r="AI65" s="1">
        <v>678</v>
      </c>
      <c r="AJ65" s="1">
        <v>13</v>
      </c>
      <c r="AK65" s="2">
        <v>0.59007832999999998</v>
      </c>
      <c r="AN65" s="1">
        <v>0</v>
      </c>
      <c r="AP65" s="1">
        <v>1139</v>
      </c>
      <c r="AQ65" s="1">
        <v>486</v>
      </c>
      <c r="AR65" s="2">
        <v>0.42669008000000003</v>
      </c>
      <c r="AS65" s="1">
        <v>1137</v>
      </c>
      <c r="AT65" s="1">
        <v>468</v>
      </c>
      <c r="AU65" s="2">
        <v>0.41160950000000002</v>
      </c>
      <c r="AV65" s="1">
        <v>1196</v>
      </c>
      <c r="AW65" s="1">
        <v>591</v>
      </c>
      <c r="AX65" s="2">
        <v>0.49414715999999997</v>
      </c>
      <c r="AY65" s="1">
        <v>1196</v>
      </c>
      <c r="AZ65" s="1">
        <v>458</v>
      </c>
      <c r="BA65" s="2">
        <v>0.38294314000000002</v>
      </c>
      <c r="BB65" s="1">
        <v>1192</v>
      </c>
      <c r="BC65" s="1">
        <v>966</v>
      </c>
      <c r="BD65" s="2">
        <v>0.81040268000000004</v>
      </c>
      <c r="BE65" s="1">
        <v>1192</v>
      </c>
      <c r="BF65" s="1">
        <v>836</v>
      </c>
      <c r="BG65" s="2">
        <v>0.70134227999999998</v>
      </c>
      <c r="BH65" s="1">
        <v>1145</v>
      </c>
      <c r="BI65" s="1">
        <v>573</v>
      </c>
      <c r="BJ65" s="2">
        <v>0.50043667999999997</v>
      </c>
      <c r="BK65" s="1">
        <v>58</v>
      </c>
      <c r="BN65" s="1">
        <v>29</v>
      </c>
      <c r="BO65" s="1">
        <v>39</v>
      </c>
      <c r="BP65" s="1">
        <v>312</v>
      </c>
      <c r="BQ65" s="1">
        <v>224</v>
      </c>
      <c r="BR65" s="1">
        <v>662</v>
      </c>
      <c r="BZ65" s="1">
        <v>48</v>
      </c>
      <c r="CB65" s="1">
        <v>42</v>
      </c>
      <c r="CC65" s="1">
        <v>72</v>
      </c>
      <c r="CD65" s="1">
        <v>288</v>
      </c>
      <c r="CE65" s="1">
        <v>140</v>
      </c>
      <c r="CF65" s="1">
        <v>590</v>
      </c>
      <c r="CL65" s="1">
        <v>2</v>
      </c>
      <c r="CM65" s="1">
        <v>9</v>
      </c>
      <c r="CO65" s="1">
        <v>45</v>
      </c>
      <c r="CP65" s="1">
        <v>106</v>
      </c>
      <c r="CQ65" s="1">
        <v>28</v>
      </c>
      <c r="CT65" s="1">
        <v>168</v>
      </c>
      <c r="CU65" s="1">
        <v>116</v>
      </c>
      <c r="CW65" s="1">
        <v>474</v>
      </c>
      <c r="CY65" s="1">
        <v>112</v>
      </c>
      <c r="DA65" s="1">
        <v>319</v>
      </c>
      <c r="DC65" s="1">
        <v>431</v>
      </c>
      <c r="DD65" s="1">
        <v>16</v>
      </c>
      <c r="DE65" s="1">
        <v>6</v>
      </c>
      <c r="DF65" s="1">
        <v>4</v>
      </c>
      <c r="DG65" s="1">
        <v>14</v>
      </c>
      <c r="DH65" s="1">
        <v>1</v>
      </c>
      <c r="DI65" s="1">
        <v>36</v>
      </c>
      <c r="DK65" s="1">
        <v>3</v>
      </c>
      <c r="DL65" s="1">
        <v>85</v>
      </c>
      <c r="DN65" s="1">
        <v>129</v>
      </c>
      <c r="DP65" s="1">
        <v>6</v>
      </c>
      <c r="DQ65" s="1">
        <v>2</v>
      </c>
      <c r="DR65" s="1">
        <v>210</v>
      </c>
      <c r="DU65" s="1">
        <v>512</v>
      </c>
      <c r="DV65" s="1">
        <v>146</v>
      </c>
      <c r="DZ65" s="1">
        <v>264</v>
      </c>
      <c r="EA65" s="1">
        <v>410</v>
      </c>
      <c r="EB65" s="1">
        <v>1</v>
      </c>
      <c r="EC65" s="1">
        <v>8</v>
      </c>
      <c r="ED65" s="1">
        <v>1</v>
      </c>
      <c r="EE65" s="1">
        <v>15</v>
      </c>
      <c r="EF65" s="1">
        <v>284</v>
      </c>
      <c r="EG65" s="1">
        <v>50</v>
      </c>
      <c r="EH65" s="1">
        <v>6</v>
      </c>
      <c r="EI65" s="1">
        <v>119</v>
      </c>
      <c r="EJ65" s="1">
        <v>235</v>
      </c>
      <c r="EK65" s="1">
        <v>235</v>
      </c>
      <c r="EL65" s="1">
        <v>2</v>
      </c>
      <c r="EM65" s="1">
        <v>956</v>
      </c>
      <c r="EN65" s="1">
        <v>185</v>
      </c>
      <c r="EO65" s="1">
        <v>578</v>
      </c>
      <c r="EP65" s="1">
        <v>763</v>
      </c>
      <c r="EQ65" s="1">
        <v>0</v>
      </c>
      <c r="ER65" s="1">
        <v>3</v>
      </c>
      <c r="ES65" s="1">
        <v>3</v>
      </c>
      <c r="ET65" s="1">
        <v>39</v>
      </c>
      <c r="EU65" s="1">
        <v>0</v>
      </c>
      <c r="EV65" s="1">
        <v>77</v>
      </c>
      <c r="EW65" s="1">
        <v>71</v>
      </c>
      <c r="EX65" s="1">
        <v>1</v>
      </c>
      <c r="EY65" s="1">
        <v>15</v>
      </c>
      <c r="EZ65" s="1">
        <v>22</v>
      </c>
      <c r="FA65" s="1">
        <v>0</v>
      </c>
      <c r="FB65" s="1">
        <v>0</v>
      </c>
      <c r="FC65" s="1">
        <v>0</v>
      </c>
      <c r="FD65" s="1">
        <v>0</v>
      </c>
      <c r="FE65" s="1">
        <v>0</v>
      </c>
      <c r="FF65" s="1">
        <v>0</v>
      </c>
      <c r="FG65" s="1">
        <v>0</v>
      </c>
      <c r="FH65" s="1">
        <v>8</v>
      </c>
      <c r="FI65" s="1">
        <v>0</v>
      </c>
      <c r="FJ65" s="1">
        <v>35</v>
      </c>
      <c r="FK65" s="1">
        <v>16</v>
      </c>
      <c r="FL65" s="1">
        <v>0</v>
      </c>
      <c r="FM65" s="1">
        <v>94</v>
      </c>
      <c r="FN65" s="1">
        <v>7</v>
      </c>
      <c r="FO65" s="1">
        <v>0</v>
      </c>
      <c r="FP65" s="1">
        <v>161</v>
      </c>
      <c r="FQ65" s="1">
        <v>3</v>
      </c>
      <c r="FR65" s="1">
        <f>SUM(Tableau17[[#This Row],[2019-T1-ALEXANDRE Audric]:[2019-T1-MARIE Florie]])</f>
        <v>555</v>
      </c>
      <c r="FS65" s="1">
        <v>39</v>
      </c>
      <c r="FT65" s="1">
        <v>370</v>
      </c>
      <c r="FU65" s="1">
        <v>0</v>
      </c>
      <c r="FV65" s="1">
        <v>253</v>
      </c>
      <c r="FW65" s="1">
        <v>0</v>
      </c>
      <c r="FX65" s="1">
        <v>662</v>
      </c>
      <c r="GD65" s="1">
        <v>0</v>
      </c>
      <c r="GE65" s="1">
        <v>72</v>
      </c>
      <c r="GF65" s="1">
        <v>288</v>
      </c>
      <c r="GG65" s="1">
        <v>0</v>
      </c>
      <c r="GH65" s="1">
        <v>230</v>
      </c>
      <c r="GI65" s="1">
        <v>0</v>
      </c>
      <c r="GJ65" s="1">
        <v>590</v>
      </c>
      <c r="GP65" s="1">
        <v>0</v>
      </c>
      <c r="GQ65" s="1">
        <v>108</v>
      </c>
      <c r="GR65" s="1">
        <v>177</v>
      </c>
      <c r="GS65" s="1">
        <v>28</v>
      </c>
      <c r="GT65" s="1">
        <v>161</v>
      </c>
      <c r="GU65" s="1">
        <v>0</v>
      </c>
      <c r="GV65" s="1">
        <v>474</v>
      </c>
      <c r="GW65" s="1">
        <v>112</v>
      </c>
      <c r="GX65" s="1">
        <v>319</v>
      </c>
      <c r="GY65" s="1">
        <v>0</v>
      </c>
      <c r="GZ65" s="1">
        <v>0</v>
      </c>
      <c r="HA65" s="1">
        <v>0</v>
      </c>
      <c r="HB65" s="1">
        <v>431</v>
      </c>
      <c r="HC65" s="1">
        <v>143</v>
      </c>
      <c r="HD65" s="1">
        <v>284</v>
      </c>
      <c r="HE65" s="1">
        <v>235</v>
      </c>
      <c r="HF65" s="1">
        <v>288</v>
      </c>
      <c r="HG65" s="1">
        <v>6</v>
      </c>
      <c r="HH65" s="1">
        <v>956</v>
      </c>
      <c r="HI65" s="1">
        <v>185</v>
      </c>
      <c r="HJ65" s="1">
        <v>0</v>
      </c>
      <c r="HK65" s="1">
        <v>578</v>
      </c>
      <c r="HL65" s="1">
        <v>0</v>
      </c>
      <c r="HM65" s="1">
        <v>0</v>
      </c>
      <c r="HN65" s="1">
        <v>763</v>
      </c>
      <c r="HO65" s="1">
        <v>90</v>
      </c>
      <c r="HP65" s="1">
        <v>78</v>
      </c>
      <c r="HQ65" s="1">
        <v>161</v>
      </c>
      <c r="HR65" s="1">
        <v>209</v>
      </c>
      <c r="HS65" s="1">
        <v>29</v>
      </c>
      <c r="HT65" s="1">
        <v>567</v>
      </c>
      <c r="HU65" s="1">
        <v>46</v>
      </c>
      <c r="HV65" s="1">
        <v>150</v>
      </c>
      <c r="HW65" s="1">
        <v>50</v>
      </c>
      <c r="HX65" s="1">
        <v>192</v>
      </c>
      <c r="HY65" s="1">
        <v>0</v>
      </c>
      <c r="HZ65" s="1">
        <v>438</v>
      </c>
      <c r="IA65" s="1">
        <v>4</v>
      </c>
      <c r="IB65" s="1">
        <v>143</v>
      </c>
      <c r="IC65" s="1">
        <v>210</v>
      </c>
      <c r="ID65" s="1">
        <v>147</v>
      </c>
      <c r="IE65" s="1">
        <v>8</v>
      </c>
      <c r="IF65" s="1">
        <v>512</v>
      </c>
      <c r="IG65" s="1">
        <v>0</v>
      </c>
      <c r="IH65" s="1">
        <v>0</v>
      </c>
      <c r="II65" s="1">
        <v>264</v>
      </c>
      <c r="IJ65" s="1">
        <v>146</v>
      </c>
      <c r="IK65" s="1">
        <v>0</v>
      </c>
      <c r="IL65" s="1">
        <v>410</v>
      </c>
      <c r="IM65" s="26">
        <f>IFERROR(Tableau17[[#This Row],[LDIV]]/Tableau17[[#This Row],[Total général]],"")</f>
        <v>0</v>
      </c>
      <c r="IN65" s="26">
        <f>IFERROR(Tableau17[[#This Row],[LDVC]]/Tableau17[[#This Row],[Total général]],"")</f>
        <v>0</v>
      </c>
      <c r="IO65" s="26">
        <f>IFERROR(Tableau17[[#This Row],[LDVD]]/Tableau17[[#This Row],[Total général]],"")</f>
        <v>7.5342465753424653E-2</v>
      </c>
      <c r="IP65" s="26">
        <f>IFERROR(Tableau17[[#This Row],[LDVG]]/Tableau17[[#This Row],[Total général]],"")</f>
        <v>2.2831050228310501E-2</v>
      </c>
      <c r="IQ65" s="26">
        <f>IFERROR(Tableau17[[#This Row],[LEXD]]/Tableau17[[#This Row],[Total général]],"")</f>
        <v>0</v>
      </c>
      <c r="IR65" s="26">
        <f>IFERROR(Tableau17[[#This Row],[LEXG]]/Tableau17[[#This Row],[Total général]],"")</f>
        <v>0</v>
      </c>
      <c r="IS65" s="26">
        <f>IFERROR(Tableau17[[#This Row],[LLR]]/Tableau17[[#This Row],[Total général]],"")</f>
        <v>0.26712328767123289</v>
      </c>
      <c r="IT65" s="26">
        <f>IFERROR(Tableau17[[#This Row],[LREM]]/Tableau17[[#This Row],[Total général]],"")</f>
        <v>0.11415525114155251</v>
      </c>
      <c r="IU65" s="26">
        <f>IFERROR(Tableau17[[#This Row],[LRN]]/Tableau17[[#This Row],[Total général]],"")</f>
        <v>0.1050228310502283</v>
      </c>
      <c r="IV65" s="26">
        <f>IFERROR(Tableau17[[#This Row],[LUG]]/Tableau17[[#This Row],[Total général]],"")</f>
        <v>0.27168949771689499</v>
      </c>
      <c r="IW65" s="26">
        <f>IFERROR(Tableau17[[#This Row],[LVEC]]/Tableau17[[#This Row],[Total général]],"")</f>
        <v>0.14383561643835616</v>
      </c>
      <c r="IX65" s="26">
        <f>IFERROR(Tableau17[[#This Row],[2008-T1-LCMD]]/Tableau17[[#This Row],[2008-T1-TOTAL]],"")</f>
        <v>8.7613293051359523E-2</v>
      </c>
      <c r="IY65" s="26">
        <f>IFERROR(Tableau17[[#This Row],[2008-T1-LDVD]]/Tableau17[[#This Row],[2008-T1-TOTAL]],"")</f>
        <v>0</v>
      </c>
      <c r="IZ65" s="26">
        <f>IFERROR(Tableau17[[#This Row],[2008-T1-LEXD]]/Tableau17[[#This Row],[2008-T1-TOTAL]],"")</f>
        <v>0</v>
      </c>
      <c r="JA65" s="26">
        <f>IFERROR(Tableau17[[#This Row],[2008-T1-LEXG]]/Tableau17[[#This Row],[2008-T1-TOTAL]],"")</f>
        <v>4.3806646525679761E-2</v>
      </c>
      <c r="JB65" s="26">
        <f>IFERROR(Tableau17[[#This Row],[2008-T1-LFN]]/Tableau17[[#This Row],[2008-T1-TOTAL]],"")</f>
        <v>5.8912386706948643E-2</v>
      </c>
      <c r="JC65" s="26">
        <f>IFERROR(Tableau17[[#This Row],[2008-T1-LMAJ]]/Tableau17[[#This Row],[2008-T1-TOTAL]],"")</f>
        <v>0.47129909365558914</v>
      </c>
      <c r="JD65" s="26">
        <f>IFERROR(Tableau17[[#This Row],[2008-T1-LUG]]/Tableau17[[#This Row],[2008-T1-TOTAL]],"")</f>
        <v>0.33836858006042297</v>
      </c>
      <c r="JE65" s="26" t="str">
        <f>IFERROR(Tableau17[[#This Row],[2008-T2-LFN]]/Tableau17[[#This Row],[2008-T2-TOTAL]],"")</f>
        <v/>
      </c>
      <c r="JF65" s="26" t="str">
        <f>IFERROR(Tableau17[[#This Row],[2008-T2-LGC]]/Tableau17[[#This Row],[2008-T2-TOTAL]],"")</f>
        <v/>
      </c>
      <c r="JG65" s="26" t="str">
        <f>IFERROR(Tableau17[[#This Row],[2008-T2-LMAJ]]/Tableau17[[#This Row],[2008-T2-TOTAL]],"")</f>
        <v/>
      </c>
      <c r="JH65" s="26" t="str">
        <f>IFERROR(Tableau17[[#This Row],[2008-T2-LUG]]/Tableau17[[#This Row],[2008-T2-TOTAL]],"")</f>
        <v/>
      </c>
      <c r="JI65" s="26">
        <f>IFERROR(Tableau17[[#This Row],[2014-T1-LDIV]]/Tableau17[[#This Row],[2014-T1-TOTAL]],"")</f>
        <v>0</v>
      </c>
      <c r="JJ65" s="26">
        <f>IFERROR(Tableau17[[#This Row],[2014-T1-LDVD]]/Tableau17[[#This Row],[2014-T1-TOTAL]],"")</f>
        <v>0</v>
      </c>
      <c r="JK65" s="26">
        <f>IFERROR(Tableau17[[#This Row],[2014-T1-LDVG]]/Tableau17[[#This Row],[2014-T1-TOTAL]],"")</f>
        <v>8.1355932203389825E-2</v>
      </c>
      <c r="JL65" s="26">
        <f>IFERROR(Tableau17[[#This Row],[2014-T1-LEXG]]/Tableau17[[#This Row],[2014-T1-TOTAL]],"")</f>
        <v>0</v>
      </c>
      <c r="JM65" s="26">
        <f>IFERROR(Tableau17[[#This Row],[2014-T1-LFG]]/Tableau17[[#This Row],[2014-T1-TOTAL]],"")</f>
        <v>7.1186440677966104E-2</v>
      </c>
      <c r="JN65" s="26">
        <f>IFERROR(Tableau17[[#This Row],[2014-T1-LFN]]/Tableau17[[#This Row],[2014-T1-TOTAL]],"")</f>
        <v>0.12203389830508475</v>
      </c>
      <c r="JO65" s="26">
        <f>IFERROR(Tableau17[[#This Row],[2014-T1-LUD]]/Tableau17[[#This Row],[2014-T1-TOTAL]],"")</f>
        <v>0.488135593220339</v>
      </c>
      <c r="JP65" s="26">
        <f>IFERROR(Tableau17[[#This Row],[2014-T1-LUG]]/Tableau17[[#This Row],[2014-T1-TOTAL]],"")</f>
        <v>0.23728813559322035</v>
      </c>
      <c r="JQ65" s="26" t="str">
        <f>IFERROR(Tableau17[[#This Row],[2014-T2-LFN]]/Tableau17[[#This Row],[2014-T2-TOTAL]],"")</f>
        <v/>
      </c>
      <c r="JR65" s="26" t="str">
        <f>IFERROR(Tableau17[[#This Row],[2014-T2-LUD]]/Tableau17[[#This Row],[2014-T2-TOTAL]],"")</f>
        <v/>
      </c>
      <c r="JS65" s="26" t="str">
        <f>IFERROR(Tableau17[[#This Row],[2014-T2-LUG]]/Tableau17[[#This Row],[2014-T2-TOTAL]],"")</f>
        <v/>
      </c>
      <c r="JT65" s="26">
        <f>IFERROR(Tableau17[[#This Row],[2015-T1-BC-DIV]]/Tableau17[[#This Row],[2015-T1-TOTAL]],"")</f>
        <v>0</v>
      </c>
      <c r="JU65" s="26">
        <f>IFERROR(Tableau17[[#This Row],[2015-T1-BC-DLF]]/Tableau17[[#This Row],[2015-T1-TOTAL]],"")</f>
        <v>4.2194092827004216E-3</v>
      </c>
      <c r="JV65" s="26">
        <f>IFERROR(Tableau17[[#This Row],[2015-T1-BC-DVD]]/Tableau17[[#This Row],[2015-T1-TOTAL]],"")</f>
        <v>1.8987341772151899E-2</v>
      </c>
      <c r="JW65" s="26">
        <f>IFERROR(Tableau17[[#This Row],[2015-T1-BC-DVG]]/Tableau17[[#This Row],[2015-T1-TOTAL]],"")</f>
        <v>0</v>
      </c>
      <c r="JX65" s="26">
        <f>IFERROR(Tableau17[[#This Row],[2015-T1-BC-FG]]/Tableau17[[#This Row],[2015-T1-TOTAL]],"")</f>
        <v>9.49367088607595E-2</v>
      </c>
      <c r="JY65" s="26">
        <f>IFERROR(Tableau17[[#This Row],[2015-T1-BC-FN]]/Tableau17[[#This Row],[2015-T1-TOTAL]],"")</f>
        <v>0.22362869198312235</v>
      </c>
      <c r="JZ65" s="26">
        <f>IFERROR(Tableau17[[#This Row],[2015-T1-BC-MDM]]/Tableau17[[#This Row],[2015-T1-TOTAL]],"")</f>
        <v>5.9071729957805907E-2</v>
      </c>
      <c r="KA65" s="26">
        <f>IFERROR(Tableau17[[#This Row],[2015-T1-BC-RDG]]/Tableau17[[#This Row],[2015-T1-TOTAL]],"")</f>
        <v>0</v>
      </c>
      <c r="KB65" s="26">
        <f>IFERROR(Tableau17[[#This Row],[2015-T1-BC-SOC]]/Tableau17[[#This Row],[2015-T1-TOTAL]],"")</f>
        <v>0</v>
      </c>
      <c r="KC65" s="26">
        <f>IFERROR(Tableau17[[#This Row],[2015-T1-BC-UD]]/Tableau17[[#This Row],[2015-T1-TOTAL]],"")</f>
        <v>0.35443037974683544</v>
      </c>
      <c r="KD65" s="26">
        <f>IFERROR(Tableau17[[#This Row],[2015-T1-BC-UG]]/Tableau17[[#This Row],[2015-T1-TOTAL]],"")</f>
        <v>0.24472573839662448</v>
      </c>
      <c r="KE65" s="26">
        <f>IFERROR(Tableau17[[#This Row],[2015-T1-BC-VEC]]/Tableau17[[#This Row],[2015-T1-TOTAL]],"")</f>
        <v>0</v>
      </c>
      <c r="KF65" s="26">
        <f>IFERROR(Tableau17[[#This Row],[2015-T2-BC-DVG]]/Tableau17[[#This Row],[2015-T2-TOTAL]],"")</f>
        <v>0</v>
      </c>
      <c r="KG65" s="26">
        <f>IFERROR(Tableau17[[#This Row],[2015-T2-BC-FN]]/Tableau17[[#This Row],[2015-T2-TOTAL]],"")</f>
        <v>0.25986078886310904</v>
      </c>
      <c r="KH65" s="26">
        <f>IFERROR(Tableau17[[#This Row],[2015-T2-BC-SOC]]/Tableau17[[#This Row],[2015-T2-TOTAL]],"")</f>
        <v>0</v>
      </c>
      <c r="KI65" s="26">
        <f>IFERROR(Tableau17[[#This Row],[2015-T2-BC-UD]]/Tableau17[[#This Row],[2015-T2-TOTAL]],"")</f>
        <v>0.74013921113689096</v>
      </c>
      <c r="KJ65" s="26">
        <f>IFERROR(Tableau17[[#This Row],[2015-T2-BC-UG]]/Tableau17[[#This Row],[2015-T2-TOTAL]],"")</f>
        <v>0</v>
      </c>
      <c r="KK65" s="26">
        <f>IFERROR(Tableau17[[#This Row],[2017 (L)-T1-COM]]/Tableau17[[#This Row],[2017 (L)-T1-TOTAL]],"")</f>
        <v>3.125E-2</v>
      </c>
      <c r="KL65" s="26">
        <f>IFERROR(Tableau17[[#This Row],[2017 (L)-T1-DIV]]/Tableau17[[#This Row],[2017 (L)-T1-TOTAL]],"")</f>
        <v>1.171875E-2</v>
      </c>
      <c r="KM65" s="26">
        <f>IFERROR(Tableau17[[#This Row],[2017 (L)-T1-DLF]]/Tableau17[[#This Row],[2017 (L)-T1-TOTAL]],"")</f>
        <v>7.8125E-3</v>
      </c>
      <c r="KN65" s="26">
        <f>IFERROR(Tableau17[[#This Row],[2017 (L)-T1-DVD]]/Tableau17[[#This Row],[2017 (L)-T1-TOTAL]],"")</f>
        <v>2.734375E-2</v>
      </c>
      <c r="KO65" s="26">
        <f>IFERROR(Tableau17[[#This Row],[2017 (L)-T1-DVG]]/Tableau17[[#This Row],[2017 (L)-T1-TOTAL]],"")</f>
        <v>1.953125E-3</v>
      </c>
      <c r="KP65" s="26">
        <f>IFERROR(Tableau17[[#This Row],[2017 (L)-T1-ECO]]/Tableau17[[#This Row],[2017 (L)-T1-TOTAL]],"")</f>
        <v>7.03125E-2</v>
      </c>
      <c r="KQ65" s="26">
        <f>IFERROR(Tableau17[[#This Row],[2017 (L)-T1-EXD]]/Tableau17[[#This Row],[2017 (L)-T1-TOTAL]],"")</f>
        <v>0</v>
      </c>
      <c r="KR65" s="26">
        <f>IFERROR(Tableau17[[#This Row],[2017 (L)-T1-EXG]]/Tableau17[[#This Row],[2017 (L)-T1-TOTAL]],"")</f>
        <v>5.859375E-3</v>
      </c>
      <c r="KS65" s="26">
        <f>IFERROR(Tableau17[[#This Row],[2017 (L)-T1-FI]]/Tableau17[[#This Row],[2017 (L)-T1-TOTAL]],"")</f>
        <v>0.166015625</v>
      </c>
      <c r="KT65" s="26">
        <f>IFERROR(Tableau17[[#This Row],[2017 (L)-T1-FN]]/Tableau17[[#This Row],[2017 (L)-T1-TOTAL]],"")</f>
        <v>0</v>
      </c>
      <c r="KU65" s="26">
        <f>IFERROR(Tableau17[[#This Row],[2017 (L)-T1-LR]]/Tableau17[[#This Row],[2017 (L)-T1-TOTAL]],"")</f>
        <v>0.251953125</v>
      </c>
      <c r="KV65" s="26">
        <f>IFERROR(Tableau17[[#This Row],[2017 (L)-T1-MDM]]/Tableau17[[#This Row],[2017 (L)-T1-TOTAL]],"")</f>
        <v>0</v>
      </c>
      <c r="KW65" s="26">
        <f>IFERROR(Tableau17[[#This Row],[2017 (L)-T1-RDG]]/Tableau17[[#This Row],[2017 (L)-T1-TOTAL]],"")</f>
        <v>1.171875E-2</v>
      </c>
      <c r="KX65" s="26">
        <f>IFERROR(Tableau17[[#This Row],[2017 (L)-T1-REG]]/Tableau17[[#This Row],[2017 (L)-T1-TOTAL]],"")</f>
        <v>3.90625E-3</v>
      </c>
      <c r="KY65" s="26">
        <f>IFERROR(Tableau17[[#This Row],[2017 (L)-T1-REM]]/Tableau17[[#This Row],[2017 (L)-T1-TOTAL]],"")</f>
        <v>0.41015625</v>
      </c>
      <c r="KZ65" s="26">
        <f>IFERROR(Tableau17[[#This Row],[2017 (L)-T1-SOC]]/Tableau17[[#This Row],[2017 (L)-T1-TOTAL]],"")</f>
        <v>0</v>
      </c>
      <c r="LA65" s="26">
        <f>IFERROR(Tableau17[[#This Row],[2017 (L)-T1-UDI]]/Tableau17[[#This Row],[2017 (L)-T1-TOTAL]],"")</f>
        <v>0</v>
      </c>
      <c r="LB65" s="26">
        <f>IFERROR(Tableau17[[#This Row],[2017 (L)-T2-FI]]/Tableau17[[#This Row],[2017 (L)-T2-TOTAL]],"")</f>
        <v>0.35609756097560974</v>
      </c>
      <c r="LC65" s="26">
        <f>IFERROR(Tableau17[[#This Row],[2017 (L)-T2-FN]]/Tableau17[[#This Row],[2017 (L)-T2-TOTAL]],"")</f>
        <v>0</v>
      </c>
      <c r="LD65" s="26">
        <f>IFERROR(Tableau17[[#This Row],[2017 (L)-T2-LR]]/Tableau17[[#This Row],[2017 (L)-T2-TOTAL]],"")</f>
        <v>0</v>
      </c>
      <c r="LE65" s="26">
        <f>IFERROR(Tableau17[[#This Row],[2017 (L)-T2-MDM]]/Tableau17[[#This Row],[2017 (L)-T2-TOTAL]],"")</f>
        <v>0</v>
      </c>
      <c r="LF65" s="26">
        <f>IFERROR(Tableau17[[#This Row],[2017 (L)-T2-REM]]/Tableau17[[#This Row],[2017 (L)-T2-TOTAL]],"")</f>
        <v>0.64390243902439026</v>
      </c>
      <c r="LG65" s="26">
        <f>IFERROR(Tableau17[[#This Row],[2017-T1-ARTHAUD Nathalie]]/Tableau17[[#This Row],[2017-T1-TOTAL]],"")</f>
        <v>1.0460251046025104E-3</v>
      </c>
      <c r="LH65" s="26">
        <f>IFERROR(Tableau17[[#This Row],[2017-T1-ASSELINEAU Fran]]/Tableau17[[#This Row],[2017-T1-TOTAL]],"")</f>
        <v>8.368200836820083E-3</v>
      </c>
      <c r="LI65" s="26">
        <f>IFERROR(Tableau17[[#This Row],[2017-T1-CHEMINADE Jacques]]/Tableau17[[#This Row],[2017-T1-TOTAL]],"")</f>
        <v>1.0460251046025104E-3</v>
      </c>
      <c r="LJ65" s="26">
        <f>IFERROR(Tableau17[[#This Row],[2017-T1-DUPONT-AIGNAN Nicolas]]/Tableau17[[#This Row],[2017-T1-TOTAL]],"")</f>
        <v>1.5690376569037656E-2</v>
      </c>
      <c r="LK65" s="26">
        <f>IFERROR(Tableau17[[#This Row],[2017-T1-FILLON Fran]]/Tableau17[[#This Row],[2017-T1-TOTAL]],"")</f>
        <v>0.29707112970711297</v>
      </c>
      <c r="LL65" s="26">
        <f>IFERROR(Tableau17[[#This Row],[2017-T1-HAMON Beno]]/Tableau17[[#This Row],[2017-T1-TOTAL]],"")</f>
        <v>5.2301255230125521E-2</v>
      </c>
      <c r="LM65" s="26">
        <f>IFERROR(Tableau17[[#This Row],[2017-T1-LASSALLE Jean]]/Tableau17[[#This Row],[2017-T1-TOTAL]],"")</f>
        <v>6.2761506276150627E-3</v>
      </c>
      <c r="LN65" s="26">
        <f>IFERROR(Tableau17[[#This Row],[2017-T1-LE PEN Marine]]/Tableau17[[#This Row],[2017-T1-TOTAL]],"")</f>
        <v>0.12447698744769875</v>
      </c>
      <c r="LO65" s="26">
        <f>IFERROR(Tableau17[[#This Row],[2017-T1-M Jean-Luc]]/Tableau17[[#This Row],[2017-T1-TOTAL]],"")</f>
        <v>0.24581589958158995</v>
      </c>
      <c r="LP65" s="26">
        <f>IFERROR(Tableau17[[#This Row],[2017-T1-MACRON Emmanuel]]/Tableau17[[#This Row],[2017-T1-TOTAL]],"")</f>
        <v>0.24581589958158995</v>
      </c>
      <c r="LQ65" s="26">
        <f>IFERROR(Tableau17[[#This Row],[2017-T1-POUTOU Philippe]]/Tableau17[[#This Row],[2017-T1-TOTAL]],"")</f>
        <v>2.0920502092050207E-3</v>
      </c>
      <c r="LR65" s="26">
        <f>IFERROR(Tableau17[[#This Row],[2017-T2-LE PEN Marine]]/Tableau17[[#This Row],[2017-T2-TOTAL]],"")</f>
        <v>0.24246395806028834</v>
      </c>
      <c r="LS65" s="26">
        <f>IFERROR(Tableau17[[#This Row],[2017-T2-MACRON Emmanuel]]/Tableau17[[#This Row],[2017-T2-TOTAL]],"")</f>
        <v>0.75753604193971169</v>
      </c>
      <c r="LT65" s="26">
        <f>IFERROR(Tableau17[[#This Row],[2019-T1-ALEXANDRE Audric]]/Tableau17[[#This Row],[2019-T1-TOTAL]],"")</f>
        <v>0</v>
      </c>
      <c r="LU65" s="26">
        <f>IFERROR(Tableau17[[#This Row],[2019-T1-ARTHAUD Nathalie]]/Tableau17[[#This Row],[2019-T1-TOTAL]],"")</f>
        <v>5.4054054054054057E-3</v>
      </c>
      <c r="LV65" s="26">
        <f>IFERROR(Tableau17[[#This Row],[2019-T1-ASSELINEAU François]]/Tableau17[[#This Row],[2019-T1-TOTAL]],"")</f>
        <v>5.4054054054054057E-3</v>
      </c>
      <c r="LW65" s="26">
        <f>IFERROR(Tableau17[[#This Row],[2019-T1-AUBRY Manon]]/Tableau17[[#This Row],[2019-T1-TOTAL]],"")</f>
        <v>7.0270270270270274E-2</v>
      </c>
      <c r="LX65" s="26">
        <f>IFERROR(Tableau17[[#This Row],[2019-T1-AZERGUI Nagib]]/Tableau17[[#This Row],[2019-T1-TOTAL]],"")</f>
        <v>0</v>
      </c>
      <c r="LY65" s="26">
        <f>IFERROR(Tableau17[[#This Row],[2019-T1-BARDELLA Jordan]]/Tableau17[[#This Row],[2019-T1-TOTAL]],"")</f>
        <v>0.13873873873873874</v>
      </c>
      <c r="LZ65" s="26">
        <f>IFERROR(Tableau17[[#This Row],[2019-T1-BELLAMY François-Xavier]]/Tableau17[[#This Row],[2019-T1-TOTAL]],"")</f>
        <v>0.12792792792792793</v>
      </c>
      <c r="MA65" s="26">
        <f>IFERROR(Tableau17[[#This Row],[2019-T1-BIDOU Olivier]]/Tableau17[[#This Row],[2019-T1-TOTAL]],"")</f>
        <v>1.8018018018018018E-3</v>
      </c>
      <c r="MB65" s="26">
        <f>IFERROR(Tableau17[[#This Row],[2019-T1-BOURG Dominique]]/Tableau17[[#This Row],[2019-T1-TOTAL]],"")</f>
        <v>2.7027027027027029E-2</v>
      </c>
      <c r="MC65" s="26">
        <f>IFERROR(Tableau17[[#This Row],[2019-T1-BROSSAT Ian]]/Tableau17[[#This Row],[2019-T1-TOTAL]],"")</f>
        <v>3.9639639639639637E-2</v>
      </c>
      <c r="MD65" s="26">
        <f>IFERROR(Tableau17[[#This Row],[2019-T1-CAILLAUD Sophie]]/Tableau17[[#This Row],[2019-T1-TOTAL]],"")</f>
        <v>0</v>
      </c>
      <c r="ME65" s="26">
        <f>IFERROR(Tableau17[[#This Row],[2019-T1-CAMUS Renaud]]/Tableau17[[#This Row],[2019-T1-TOTAL]],"")</f>
        <v>0</v>
      </c>
      <c r="MF65" s="26">
        <f>IFERROR(Tableau17[[#This Row],[2019-T1-CHALENÇON Christophe]]/Tableau17[[#This Row],[2019-T1-TOTAL]],"")</f>
        <v>0</v>
      </c>
      <c r="MG65" s="26">
        <f>IFERROR(Tableau17[[#This Row],[2019-T1-CORBET Cathy Denise Ginette]]/Tableau17[[#This Row],[2019-T1-TOTAL]],"")</f>
        <v>0</v>
      </c>
      <c r="MH65" s="26">
        <f>IFERROR(Tableau17[[#This Row],[2019-T1-DE PREVOISIN Robert]]/Tableau17[[#This Row],[2019-T1-TOTAL]],"")</f>
        <v>0</v>
      </c>
      <c r="MI65" s="26">
        <f>IFERROR(Tableau17[[#This Row],[2019-T1-DELFEL Thérèse]]/Tableau17[[#This Row],[2019-T1-TOTAL]],"")</f>
        <v>0</v>
      </c>
      <c r="MJ65" s="26">
        <f>IFERROR(Tableau17[[#This Row],[2019-T1-DIEUMEGARD Pierre]]/Tableau17[[#This Row],[2019-T1-TOTAL]],"")</f>
        <v>0</v>
      </c>
      <c r="MK65" s="26">
        <f>IFERROR(Tableau17[[#This Row],[2019-T1-DUPONT-AIGNAN Nicolas]]/Tableau17[[#This Row],[2019-T1-TOTAL]],"")</f>
        <v>1.4414414414414415E-2</v>
      </c>
      <c r="ML65" s="26">
        <f>IFERROR(Tableau17[[#This Row],[2019-T1-GERNIGON Yves]]/Tableau17[[#This Row],[2019-T1-TOTAL]],"")</f>
        <v>0</v>
      </c>
      <c r="MM65" s="26">
        <f>IFERROR(Tableau17[[#This Row],[2019-T1-GLUCKSMANN Raphaël]]/Tableau17[[#This Row],[2019-T1-TOTAL]],"")</f>
        <v>6.3063063063063057E-2</v>
      </c>
      <c r="MN65" s="26">
        <f>IFERROR(Tableau17[[#This Row],[2019-T1-HAMON Benoît]]/Tableau17[[#This Row],[2019-T1-TOTAL]],"")</f>
        <v>2.8828828828828829E-2</v>
      </c>
      <c r="MO65" s="26">
        <f>IFERROR(Tableau17[[#This Row],[2019-T1-HELGEN Gilles]]/Tableau17[[#This Row],[2019-T1-TOTAL]],"")</f>
        <v>0</v>
      </c>
      <c r="MP65" s="26">
        <f>IFERROR(Tableau17[[#This Row],[2019-T1-JADOT Yannick]]/Tableau17[[#This Row],[2019-T1-TOTAL]],"")</f>
        <v>0.16936936936936936</v>
      </c>
      <c r="MQ65" s="26">
        <f>IFERROR(Tableau17[[#This Row],[2019-T1-LAGARDE Jean-Christophe]]/Tableau17[[#This Row],[2019-T1-TOTAL]],"")</f>
        <v>1.2612612612612612E-2</v>
      </c>
      <c r="MR65" s="26">
        <f>IFERROR(Tableau17[[#This Row],[2019-T1-LALANNE Francis]]/Tableau17[[#This Row],[2019-T1-TOTAL]],"")</f>
        <v>0</v>
      </c>
      <c r="MS65" s="26">
        <f>IFERROR(Tableau17[[#This Row],[2019-T1-LOISEAU Nathalie]]/Tableau17[[#This Row],[2019-T1-TOTAL]],"")</f>
        <v>0.29009009009009007</v>
      </c>
      <c r="MT65" s="26">
        <f>IFERROR(Tableau17[[#This Row],[2019-T1-MARIE Florie]]/Tableau17[[#This Row],[2019-T1-TOTAL]],"")</f>
        <v>5.4054054054054057E-3</v>
      </c>
      <c r="MU65" s="26">
        <f>IFERROR(Tableau17[[#This Row],[2008-T1-MACROEXTRDROITE]]/Tableau17[[#This Row],[2008-T1-MACROTOTALE]],"")</f>
        <v>5.8912386706948643E-2</v>
      </c>
      <c r="MV65" s="26">
        <f>IFERROR(Tableau17[[#This Row],[2008-T1-MACRODROITE]]/Tableau17[[#This Row],[2008-T1-MACROTOTALE]],"")</f>
        <v>0.55891238670694865</v>
      </c>
      <c r="MW65" s="26">
        <f>IFERROR(Tableau17[[#This Row],[2008-T1-MACROCENTRE]]/Tableau17[[#This Row],[2008-T1-MACROTOTALE]],"")</f>
        <v>0</v>
      </c>
      <c r="MX65" s="26">
        <f>IFERROR(Tableau17[[#This Row],[2008-T1-MACROGAUCHE]]/Tableau17[[#This Row],[2008-T1-MACROTOTALE]],"")</f>
        <v>0.3821752265861027</v>
      </c>
      <c r="MY65" s="26">
        <f>IFERROR(Tableau17[[#This Row],[2008-T1-MACROAUTRE]]/Tableau17[[#This Row],[2008-T1-MACROTOTALE]],"")</f>
        <v>0</v>
      </c>
      <c r="MZ65" s="26" t="str">
        <f>IFERROR(Tableau17[[#This Row],[2008-T2-MACROEXTRDROITE]]/Tableau17[[#This Row],[2008-T2-MACROTOTALE]],"")</f>
        <v/>
      </c>
      <c r="NA65" s="26" t="str">
        <f>IFERROR(Tableau17[[#This Row],[2008-T2-MACRODROITE]]/Tableau17[[#This Row],[2008-T2-MACROTOTALE]],"")</f>
        <v/>
      </c>
      <c r="NB65" s="26" t="str">
        <f>IFERROR(Tableau17[[#This Row],[2008-T2-MACROCENTRE]]/Tableau17[[#This Row],[2008-T2-MACROTOTALE]],"")</f>
        <v/>
      </c>
      <c r="NC65" s="26" t="str">
        <f>IFERROR(Tableau17[[#This Row],[2008-T2-MACROGAUCHE]]/Tableau17[[#This Row],[2008-T2-MACROTOTALE]],"")</f>
        <v/>
      </c>
      <c r="ND65" s="26" t="str">
        <f>IFERROR(Tableau17[[#This Row],[2008-T2-MACROAUTRE]]/Tableau17[[#This Row],[2008-T2-MACROTOTALE]],"")</f>
        <v/>
      </c>
      <c r="NE65" s="26">
        <f>IFERROR(Tableau17[[#This Row],[2014-T1-MACROEXTRDROITE]]/Tableau17[[#This Row],[2014-T1-MACROTOTALE]],"")</f>
        <v>0.12203389830508475</v>
      </c>
      <c r="NF65" s="26">
        <f>IFERROR(Tableau17[[#This Row],[2014-T1-MACRODROITE]]/Tableau17[[#This Row],[2014-T1-MACROTOTALE]],"")</f>
        <v>0.488135593220339</v>
      </c>
      <c r="NG65" s="26">
        <f>IFERROR(Tableau17[[#This Row],[2014-T1-MACROCENTRE]]/Tableau17[[#This Row],[2014-T1-MACROTOTALE]],"")</f>
        <v>0</v>
      </c>
      <c r="NH65" s="26">
        <f>IFERROR(Tableau17[[#This Row],[2014-T1-MACROGAUCHE]]/Tableau17[[#This Row],[2014-T1-MACROTOTALE]],"")</f>
        <v>0.38983050847457629</v>
      </c>
      <c r="NI65" s="26">
        <f>IFERROR(Tableau17[[#This Row],[2014-T1-MACROAUTRE]]/Tableau17[[#This Row],[2014-T1-MACROTOTALE]],"")</f>
        <v>0</v>
      </c>
      <c r="NJ65" s="26" t="str">
        <f>IFERROR(Tableau17[[#This Row],[2014-T2-MACROEXTRDROITE]]/Tableau17[[#This Row],[2014-T2-MACROTOTALE]],"")</f>
        <v/>
      </c>
      <c r="NK65" s="26" t="str">
        <f>IFERROR(Tableau17[[#This Row],[2014-T2-MACRODROITE]]/Tableau17[[#This Row],[2014-T2-MACROTOTALE]],"")</f>
        <v/>
      </c>
      <c r="NL65" s="26" t="str">
        <f>IFERROR(Tableau17[[#This Row],[2014-T2-MACROCENTRE]]/Tableau17[[#This Row],[2014-T2-MACROTOTALE]],"")</f>
        <v/>
      </c>
      <c r="NM65" s="26" t="str">
        <f>IFERROR(Tableau17[[#This Row],[2014-T2-MACROGAUCHE]]/Tableau17[[#This Row],[2014-T2-MACROTOTALE]],"")</f>
        <v/>
      </c>
      <c r="NN65" s="26" t="str">
        <f>IFERROR(Tableau17[[#This Row],[2014-T2-MACROAUTRE]]/Tableau17[[#This Row],[2014-T2-MACROTOTALE]],"")</f>
        <v/>
      </c>
      <c r="NO65" s="26">
        <f>IFERROR( Tableau17[[#This Row],[2015-T1-MACROEXTRDROITE]]/Tableau17[[#This Row],[2015-T1-MACROTOTALE]],"")</f>
        <v>0.22784810126582278</v>
      </c>
      <c r="NP65" s="26">
        <f>IFERROR(Tableau17[[#This Row],[2015-T1-MACRODROITE]]/Tableau17[[#This Row],[2015-T1-MACROTOTALE]],"")</f>
        <v>0.37341772151898733</v>
      </c>
      <c r="NQ65" s="26">
        <f>IFERROR(Tableau17[[#This Row],[2015-T1-MACROCENTRE]]/Tableau17[[#This Row],[2015-T1-MACROTOTALE]],"")</f>
        <v>5.9071729957805907E-2</v>
      </c>
      <c r="NR65" s="26">
        <f>IFERROR(Tableau17[[#This Row],[2015-T1-MACROGAUCHE]]/Tableau17[[#This Row],[2015-T1-MACROTOTALE]],"")</f>
        <v>0.33966244725738398</v>
      </c>
      <c r="NS65" s="26">
        <f>IFERROR(Tableau17[[#This Row],[2015-T1-MACROAUTRE]]/Tableau17[[#This Row],[2015-T1-MACROTOTALE]],"")</f>
        <v>0</v>
      </c>
      <c r="NT65" s="26">
        <f>IFERROR(Tableau17[[#This Row],[2015-T2-MACROEXTRDROITE]]/Tableau17[[#This Row],[2015-T2-MACROTOTALE]],"")</f>
        <v>0.25986078886310904</v>
      </c>
      <c r="NU65" s="26">
        <f>IFERROR(Tableau17[[#This Row],[2015-T2-MACRODROITE]]/Tableau17[[#This Row],[2015-T2-MACROTOTALE]],"")</f>
        <v>0.74013921113689096</v>
      </c>
      <c r="NV65" s="26">
        <f>IFERROR(Tableau17[[#This Row],[2015-T2-MACROCENTRE]]/Tableau17[[#This Row],[2015-T2-MACROTOTALE]],"")</f>
        <v>0</v>
      </c>
      <c r="NW65" s="26">
        <f>IFERROR(Tableau17[[#This Row],[2015-T2-MACROGAUCHE]]/Tableau17[[#This Row],[2015-T2-MACROTOTALE]],"")</f>
        <v>0</v>
      </c>
      <c r="NX65" s="26">
        <f>IFERROR(Tableau17[[#This Row],[2015-T2-MACROAUTRE]]/Tableau17[[#This Row],[2015-T2-MACROTOTALE]],"")</f>
        <v>0</v>
      </c>
      <c r="NY65" s="26">
        <f>IFERROR(Tableau17[[#This Row],[2017-T1-MACROEXTRDROITE]]/Tableau17[[#This Row],[2017-T1-MACROTOTALE]],"")</f>
        <v>0.14958158995815898</v>
      </c>
      <c r="NZ65" s="26">
        <f>IFERROR(Tableau17[[#This Row],[2017-T1-MACRODROITE]]/Tableau17[[#This Row],[2017-T1-MACROTOTALE]],"")</f>
        <v>0.29707112970711297</v>
      </c>
      <c r="OA65" s="26">
        <f>IFERROR(Tableau17[[#This Row],[2017-T1-MACROCENTRE]]/Tableau17[[#This Row],[2017-T1-MACROTOTALE]],"")</f>
        <v>0.24581589958158995</v>
      </c>
      <c r="OB65" s="26">
        <f>IFERROR(Tableau17[[#This Row],[2017-T1-MACROGAUCHE]]/Tableau17[[#This Row],[2017-T1-MACROTOTALE]],"")</f>
        <v>0.30125523012552302</v>
      </c>
      <c r="OC65" s="26">
        <f>IFERROR(Tableau17[[#This Row],[2017-T1-MACROAUTRE]]/Tableau17[[#This Row],[2017-T1-MACROTOTALE]],"")</f>
        <v>6.2761506276150627E-3</v>
      </c>
      <c r="OD65" s="26">
        <f>IFERROR(Tableau17[[#This Row],[2017-T2-MACROEXTRDROITE]]/Tableau17[[#This Row],[2017-T2-MACROTOTALE]],"")</f>
        <v>0.24246395806028834</v>
      </c>
      <c r="OE65" s="26">
        <f>IFERROR(Tableau17[[#This Row],[2017-T2-MACRODROITE]]/Tableau17[[#This Row],[2017-T2-MACROTOTALE]],"")</f>
        <v>0</v>
      </c>
      <c r="OF65" s="26">
        <f>IFERROR(Tableau17[[#This Row],[2017-T2-MACROCENTRE]]/Tableau17[[#This Row],[2017-T2-MACROTOTALE]],"")</f>
        <v>0.75753604193971169</v>
      </c>
      <c r="OG65" s="26">
        <f>IFERROR(Tableau17[[#This Row],[2017-T2-MACROGAUCHE]]/Tableau17[[#This Row],[2017-T2-MACROTOTALE]],"")</f>
        <v>0</v>
      </c>
      <c r="OH65" s="26">
        <f>IFERROR(Tableau17[[#This Row],[2017-T2-MACROAUTRE]]/Tableau17[[#This Row],[2017-T2-MACROTOTALE]],"")</f>
        <v>0</v>
      </c>
      <c r="OI65" s="26">
        <f>IFERROR(Tableau17[[#This Row],[2019-T1-MACROEXTRDROITE]]/Tableau17[[#This Row],[2019-T1-MACROTOTALE]],"")</f>
        <v>0.15873015873015872</v>
      </c>
      <c r="OJ65" s="26">
        <f>IFERROR(Tableau17[[#This Row],[2019-T1-MACRODROITE]]/Tableau17[[#This Row],[2019-T1-MACROTOTALE]],"")</f>
        <v>0.13756613756613756</v>
      </c>
      <c r="OK65" s="26">
        <f>IFERROR(Tableau17[[#This Row],[2019-T1-MACROCENTRE]]/Tableau17[[#This Row],[2019-T1-MACROTOTALE]],"")</f>
        <v>0.2839506172839506</v>
      </c>
      <c r="OL65" s="26">
        <f>IFERROR(Tableau17[[#This Row],[2019-T1-MACROGAUCHE]]/Tableau17[[#This Row],[2019-T1-MACROTOTALE]],"")</f>
        <v>0.36860670194003525</v>
      </c>
      <c r="OM65" s="26">
        <f>IFERROR(Tableau17[[#This Row],[2019-T1-MACROAUTRE]]/Tableau17[[#This Row],[2019-T1-MACROTOTALE]],"")</f>
        <v>5.114638447971781E-2</v>
      </c>
      <c r="ON65" s="26">
        <f>IFERROR(Tableau17[[#This Row],[2020-T1-MACROEXTRDROITE]]/Tableau17[[#This Row],[2020-T1-MACROTOTALE]],"")</f>
        <v>0.1050228310502283</v>
      </c>
      <c r="OO65" s="26">
        <f>IFERROR(Tableau17[[#This Row],[2020-T1-MACRODROITE]]/Tableau17[[#This Row],[2020-T1-MACROTOTALE]],"")</f>
        <v>0.34246575342465752</v>
      </c>
      <c r="OP65" s="26">
        <f>IFERROR(Tableau17[[#This Row],[2020-T1-MACROCENTRE]]/Tableau17[[#This Row],[2020-T1-MACROTOTALE]],"")</f>
        <v>0.11415525114155251</v>
      </c>
      <c r="OQ65" s="26">
        <f>IFERROR(Tableau17[[#This Row],[2020-T1-MACROGAUCHE]]/Tableau17[[#This Row],[2020-T1-MACROTOTALE]],"")</f>
        <v>0.43835616438356162</v>
      </c>
      <c r="OR65" s="26">
        <f>IFERROR(Tableau17[[#This Row],[2020-T1-MACROAUTRE]]/Tableau17[[#This Row],[2020-T1-MACROTOTALE]],"")</f>
        <v>0</v>
      </c>
      <c r="OS65" s="26">
        <f>IFERROR(Tableau17[[#This Row],[2017 (L)-T1-MACROEXTRDROITE]]/Tableau17[[#This Row],[2017 (L)-T1-MACROTOTALE]],"")</f>
        <v>7.8125E-3</v>
      </c>
      <c r="OT65" s="26">
        <f>IFERROR(Tableau17[[#This Row],[2017 (L)-T1-MACRODROITE]]/Tableau17[[#This Row],[2017 (L)-T1-MACROTOTALE]],"")</f>
        <v>0.279296875</v>
      </c>
      <c r="OU65" s="26">
        <f>IFERROR(Tableau17[[#This Row],[2017 (L)-T1-MACROCENTRE]]/Tableau17[[#This Row],[2017 (L)-T1-MACROTOTALE]],"")</f>
        <v>0.41015625</v>
      </c>
      <c r="OV65" s="26">
        <f>IFERROR(Tableau17[[#This Row],[2017 (L)-T1-MACROGAUCHE]]/Tableau17[[#This Row],[2017 (L)-T1-MACROTOTALE]],"")</f>
        <v>0.287109375</v>
      </c>
      <c r="OW65" s="26">
        <f>IFERROR(Tableau17[[#This Row],[2017 (L)-T1-MACROAUTRE]]/Tableau17[[#This Row],[2017 (L)-T1-MACROTOTALE]],"")</f>
        <v>1.5625E-2</v>
      </c>
      <c r="OX65" s="26">
        <f>IFERROR(Tableau17[[#This Row],[2017 (L)-T2-MACROEXTRDROITE]]/Tableau17[[#This Row],[2017 (L)-T2-MACROTOTALE]],"")</f>
        <v>0</v>
      </c>
      <c r="OY65" s="26">
        <f>IFERROR(Tableau17[[#This Row],[2017 (L)-T2-MACRODROITE]]/Tableau17[[#This Row],[2017 (L)-T2-MACROTOTALE]],"")</f>
        <v>0</v>
      </c>
      <c r="OZ65" s="26">
        <f>IFERROR(Tableau17[[#This Row],[2017 (L)-T2-MACROCENTRE]]/Tableau17[[#This Row],[2017 (L)-T2-MACROTOTALE]],"")</f>
        <v>0.64390243902439026</v>
      </c>
      <c r="PA65" s="26">
        <f>IFERROR(Tableau17[[#This Row],[2017 (L)-T2-MACROGAUCHE]]/Tableau17[[#This Row],[2017 (L)-T2-MACROTOTALE]],"")</f>
        <v>0.35609756097560974</v>
      </c>
      <c r="PB65" s="26">
        <f>IFERROR(Tableau17[[#This Row],[2017 (L)-T2-MACROAUTRE]]/Tableau17[[#This Row],[2017 (L)-T2-MACROTOTALE]],"")</f>
        <v>0</v>
      </c>
      <c r="PC65" s="26">
        <f>IFERROR(Tableau17[[#This Row],[2008_T1_PROCUS]]/Tableau17[[#This Row],[2008_T1_INSCRITS]],0)</f>
        <v>1.1314186248912098E-2</v>
      </c>
      <c r="PD65" s="26">
        <f>IFERROR(Tableau17[[#This Row],[2008_T2_PROCUS]]/Tableau17[[#This Row],[2008_T2_INSCRITS]],0)</f>
        <v>0</v>
      </c>
      <c r="PE65" s="26">
        <f>Tableau17[[#This Row],[2014_T1_PROCUS]]/Tableau17[[#This Row],[2014_T1_INSCRITS]]</f>
        <v>1.9113814074717638E-2</v>
      </c>
      <c r="PF65" s="26">
        <f>IFERROR(Tableau17[[#This Row],[2014_T2_PROCUS]]/Tableau17[[#This Row],[2014_T2_INSCRITS]],0)</f>
        <v>0</v>
      </c>
    </row>
    <row r="66" spans="1:422" hidden="1" x14ac:dyDescent="0.2">
      <c r="A66" s="1">
        <v>1</v>
      </c>
      <c r="B66" s="1" t="s">
        <v>338</v>
      </c>
      <c r="C66" s="1" t="s">
        <v>345</v>
      </c>
      <c r="D66" s="1" t="s">
        <v>345</v>
      </c>
      <c r="E66" s="1">
        <v>775</v>
      </c>
      <c r="F66" s="1">
        <v>5.3577690000000002</v>
      </c>
      <c r="G66" s="1">
        <v>43.288803999999999</v>
      </c>
      <c r="H66" s="3">
        <v>511</v>
      </c>
      <c r="I66" s="3">
        <v>42</v>
      </c>
      <c r="L66" s="1">
        <v>23</v>
      </c>
      <c r="M66" s="1">
        <v>5</v>
      </c>
      <c r="N66" s="1">
        <v>2</v>
      </c>
      <c r="P66" s="1">
        <v>55</v>
      </c>
      <c r="Q66" s="1">
        <v>23</v>
      </c>
      <c r="R66" s="1">
        <v>22</v>
      </c>
      <c r="S66" s="1">
        <v>94</v>
      </c>
      <c r="T66" s="1">
        <v>20</v>
      </c>
      <c r="U66" s="1">
        <v>244</v>
      </c>
      <c r="V66" s="1">
        <v>525</v>
      </c>
      <c r="W66" s="1">
        <v>300</v>
      </c>
      <c r="X66" s="1">
        <v>10</v>
      </c>
      <c r="Y66" s="2">
        <v>0.57142857000000002</v>
      </c>
      <c r="Z66" s="1">
        <v>525</v>
      </c>
      <c r="AA66" s="1">
        <v>335</v>
      </c>
      <c r="AB66" s="1">
        <v>8</v>
      </c>
      <c r="AC66" s="2">
        <v>0.63809523999999995</v>
      </c>
      <c r="AD66" s="1">
        <v>511</v>
      </c>
      <c r="AE66" s="1">
        <v>250</v>
      </c>
      <c r="AF66" s="2">
        <v>0.48923678999999998</v>
      </c>
      <c r="AG66" s="1">
        <f t="shared" ref="AG66:AG129" si="1">INT((W66/V66)*AD66)-AE66</f>
        <v>42</v>
      </c>
      <c r="AH66" s="1">
        <v>548</v>
      </c>
      <c r="AI66" s="1">
        <v>316</v>
      </c>
      <c r="AJ66" s="1">
        <v>8</v>
      </c>
      <c r="AK66" s="2">
        <v>0.57664234000000003</v>
      </c>
      <c r="AL66" s="1">
        <v>548</v>
      </c>
      <c r="AM66" s="1">
        <v>374</v>
      </c>
      <c r="AN66" s="1">
        <v>11</v>
      </c>
      <c r="AO66" s="2">
        <v>0.68248175</v>
      </c>
      <c r="AP66" s="1">
        <v>528</v>
      </c>
      <c r="AQ66" s="1">
        <v>250</v>
      </c>
      <c r="AR66" s="2">
        <v>0.47348485000000001</v>
      </c>
      <c r="AS66" s="1">
        <v>528</v>
      </c>
      <c r="AT66" s="1">
        <v>262</v>
      </c>
      <c r="AU66" s="2">
        <v>0.49621211999999998</v>
      </c>
      <c r="AV66" s="1">
        <v>498</v>
      </c>
      <c r="AW66" s="1">
        <v>273</v>
      </c>
      <c r="AX66" s="2">
        <v>0.54819277</v>
      </c>
      <c r="AY66" s="1">
        <v>498</v>
      </c>
      <c r="AZ66" s="1">
        <v>221</v>
      </c>
      <c r="BA66" s="2">
        <v>0.44377509999999998</v>
      </c>
      <c r="BB66" s="1">
        <v>497</v>
      </c>
      <c r="BC66" s="1">
        <v>386</v>
      </c>
      <c r="BD66" s="2">
        <v>0.77665996000000004</v>
      </c>
      <c r="BE66" s="1">
        <v>497</v>
      </c>
      <c r="BF66" s="1">
        <v>358</v>
      </c>
      <c r="BG66" s="2">
        <v>0.72032193</v>
      </c>
      <c r="BH66" s="1">
        <v>485</v>
      </c>
      <c r="BI66" s="1">
        <v>259</v>
      </c>
      <c r="BJ66" s="2">
        <v>0.53402061999999995</v>
      </c>
      <c r="BK66" s="1">
        <v>13</v>
      </c>
      <c r="BL66" s="1">
        <v>2</v>
      </c>
      <c r="BN66" s="1">
        <v>20</v>
      </c>
      <c r="BO66" s="1">
        <v>13</v>
      </c>
      <c r="BP66" s="1">
        <v>141</v>
      </c>
      <c r="BQ66" s="1">
        <v>121</v>
      </c>
      <c r="BR66" s="1">
        <v>310</v>
      </c>
      <c r="BT66" s="1">
        <v>160</v>
      </c>
      <c r="BU66" s="1">
        <v>198</v>
      </c>
      <c r="BW66" s="1">
        <v>358</v>
      </c>
      <c r="BX66" s="1">
        <v>6</v>
      </c>
      <c r="BZ66" s="1">
        <v>14</v>
      </c>
      <c r="CA66" s="1">
        <v>0</v>
      </c>
      <c r="CB66" s="1">
        <v>10</v>
      </c>
      <c r="CC66" s="1">
        <v>31</v>
      </c>
      <c r="CD66" s="1">
        <v>139</v>
      </c>
      <c r="CE66" s="1">
        <v>94</v>
      </c>
      <c r="CF66" s="1">
        <v>294</v>
      </c>
      <c r="CG66" s="1">
        <v>38</v>
      </c>
      <c r="CH66" s="1">
        <v>165</v>
      </c>
      <c r="CI66" s="1">
        <v>124</v>
      </c>
      <c r="CJ66" s="1">
        <v>327</v>
      </c>
      <c r="CL66" s="1">
        <v>3</v>
      </c>
      <c r="CM66" s="1">
        <v>2</v>
      </c>
      <c r="CO66" s="1">
        <v>26</v>
      </c>
      <c r="CP66" s="1">
        <v>52</v>
      </c>
      <c r="CQ66" s="1">
        <v>3</v>
      </c>
      <c r="CT66" s="1">
        <v>95</v>
      </c>
      <c r="CU66" s="1">
        <v>60</v>
      </c>
      <c r="CW66" s="1">
        <v>241</v>
      </c>
      <c r="CY66" s="1">
        <v>59</v>
      </c>
      <c r="DA66" s="1">
        <v>168</v>
      </c>
      <c r="DC66" s="1">
        <v>227</v>
      </c>
      <c r="DD66" s="1">
        <v>4</v>
      </c>
      <c r="DE66" s="1">
        <v>0</v>
      </c>
      <c r="DF66" s="1">
        <v>3</v>
      </c>
      <c r="DI66" s="1">
        <v>31</v>
      </c>
      <c r="DJ66" s="1">
        <v>1</v>
      </c>
      <c r="DK66" s="1">
        <v>0</v>
      </c>
      <c r="DL66" s="1">
        <v>40</v>
      </c>
      <c r="DM66" s="1">
        <v>26</v>
      </c>
      <c r="DN66" s="1">
        <v>59</v>
      </c>
      <c r="DQ66" s="1">
        <v>1</v>
      </c>
      <c r="DR66" s="1">
        <v>98</v>
      </c>
      <c r="DS66" s="1">
        <v>8</v>
      </c>
      <c r="DU66" s="1">
        <v>271</v>
      </c>
      <c r="DX66" s="1">
        <v>87</v>
      </c>
      <c r="DZ66" s="1">
        <v>117</v>
      </c>
      <c r="EA66" s="1">
        <v>204</v>
      </c>
      <c r="EB66" s="1">
        <v>0</v>
      </c>
      <c r="EC66" s="1">
        <v>2</v>
      </c>
      <c r="ED66" s="1">
        <v>0</v>
      </c>
      <c r="EE66" s="1">
        <v>6</v>
      </c>
      <c r="EF66" s="1">
        <v>74</v>
      </c>
      <c r="EG66" s="1">
        <v>26</v>
      </c>
      <c r="EH66" s="1">
        <v>4</v>
      </c>
      <c r="EI66" s="1">
        <v>73</v>
      </c>
      <c r="EJ66" s="1">
        <v>77</v>
      </c>
      <c r="EK66" s="1">
        <v>118</v>
      </c>
      <c r="EL66" s="1">
        <v>3</v>
      </c>
      <c r="EM66" s="1">
        <v>383</v>
      </c>
      <c r="EN66" s="1">
        <v>78</v>
      </c>
      <c r="EO66" s="1">
        <v>248</v>
      </c>
      <c r="EP66" s="1">
        <v>326</v>
      </c>
      <c r="EQ66" s="1">
        <v>0</v>
      </c>
      <c r="ER66" s="1">
        <v>1</v>
      </c>
      <c r="ES66" s="1">
        <v>2</v>
      </c>
      <c r="ET66" s="1">
        <v>20</v>
      </c>
      <c r="EU66" s="1">
        <v>0</v>
      </c>
      <c r="EV66" s="1">
        <v>42</v>
      </c>
      <c r="EW66" s="1">
        <v>20</v>
      </c>
      <c r="EX66" s="1">
        <v>0</v>
      </c>
      <c r="EY66" s="1">
        <v>3</v>
      </c>
      <c r="EZ66" s="1">
        <v>4</v>
      </c>
      <c r="FA66" s="1">
        <v>0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4</v>
      </c>
      <c r="FI66" s="1">
        <v>0</v>
      </c>
      <c r="FJ66" s="1">
        <v>16</v>
      </c>
      <c r="FK66" s="1">
        <v>9</v>
      </c>
      <c r="FL66" s="1">
        <v>0</v>
      </c>
      <c r="FM66" s="1">
        <v>64</v>
      </c>
      <c r="FN66" s="1">
        <v>0</v>
      </c>
      <c r="FO66" s="1">
        <v>0</v>
      </c>
      <c r="FP66" s="1">
        <v>68</v>
      </c>
      <c r="FQ66" s="1">
        <v>0</v>
      </c>
      <c r="FR66" s="1">
        <f>SUM(Tableau17[[#This Row],[2019-T1-ALEXANDRE Audric]:[2019-T1-MARIE Florie]])</f>
        <v>253</v>
      </c>
      <c r="FS66" s="1">
        <v>13</v>
      </c>
      <c r="FT66" s="1">
        <v>156</v>
      </c>
      <c r="FU66" s="1">
        <v>0</v>
      </c>
      <c r="FV66" s="1">
        <v>141</v>
      </c>
      <c r="FW66" s="1">
        <v>0</v>
      </c>
      <c r="FX66" s="1">
        <v>310</v>
      </c>
      <c r="FY66" s="1">
        <v>0</v>
      </c>
      <c r="FZ66" s="1">
        <v>198</v>
      </c>
      <c r="GA66" s="1">
        <v>0</v>
      </c>
      <c r="GB66" s="1">
        <v>160</v>
      </c>
      <c r="GC66" s="1">
        <v>0</v>
      </c>
      <c r="GD66" s="1">
        <v>358</v>
      </c>
      <c r="GE66" s="1">
        <v>31</v>
      </c>
      <c r="GF66" s="1">
        <v>139</v>
      </c>
      <c r="GG66" s="1">
        <v>6</v>
      </c>
      <c r="GH66" s="1">
        <v>118</v>
      </c>
      <c r="GI66" s="1">
        <v>0</v>
      </c>
      <c r="GJ66" s="1">
        <v>294</v>
      </c>
      <c r="GK66" s="1">
        <v>38</v>
      </c>
      <c r="GL66" s="1">
        <v>165</v>
      </c>
      <c r="GM66" s="1">
        <v>0</v>
      </c>
      <c r="GN66" s="1">
        <v>124</v>
      </c>
      <c r="GO66" s="1">
        <v>0</v>
      </c>
      <c r="GP66" s="1">
        <v>327</v>
      </c>
      <c r="GQ66" s="1">
        <v>55</v>
      </c>
      <c r="GR66" s="1">
        <v>97</v>
      </c>
      <c r="GS66" s="1">
        <v>3</v>
      </c>
      <c r="GT66" s="1">
        <v>86</v>
      </c>
      <c r="GU66" s="1">
        <v>0</v>
      </c>
      <c r="GV66" s="1">
        <v>241</v>
      </c>
      <c r="GW66" s="1">
        <v>59</v>
      </c>
      <c r="GX66" s="1">
        <v>168</v>
      </c>
      <c r="GY66" s="1">
        <v>0</v>
      </c>
      <c r="GZ66" s="1">
        <v>0</v>
      </c>
      <c r="HA66" s="1">
        <v>0</v>
      </c>
      <c r="HB66" s="1">
        <v>227</v>
      </c>
      <c r="HC66" s="1">
        <v>81</v>
      </c>
      <c r="HD66" s="1">
        <v>74</v>
      </c>
      <c r="HE66" s="1">
        <v>118</v>
      </c>
      <c r="HF66" s="1">
        <v>106</v>
      </c>
      <c r="HG66" s="1">
        <v>4</v>
      </c>
      <c r="HH66" s="1">
        <v>383</v>
      </c>
      <c r="HI66" s="1">
        <v>78</v>
      </c>
      <c r="HJ66" s="1">
        <v>0</v>
      </c>
      <c r="HK66" s="1">
        <v>248</v>
      </c>
      <c r="HL66" s="1">
        <v>0</v>
      </c>
      <c r="HM66" s="1">
        <v>0</v>
      </c>
      <c r="HN66" s="1">
        <v>326</v>
      </c>
      <c r="HO66" s="1">
        <v>49</v>
      </c>
      <c r="HP66" s="1">
        <v>20</v>
      </c>
      <c r="HQ66" s="1">
        <v>68</v>
      </c>
      <c r="HR66" s="1">
        <v>114</v>
      </c>
      <c r="HS66" s="1">
        <v>5</v>
      </c>
      <c r="HT66" s="1">
        <v>256</v>
      </c>
      <c r="HU66" s="1">
        <v>24</v>
      </c>
      <c r="HV66" s="1">
        <v>78</v>
      </c>
      <c r="HW66" s="1">
        <v>23</v>
      </c>
      <c r="HX66" s="1">
        <v>119</v>
      </c>
      <c r="HY66" s="1">
        <v>0</v>
      </c>
      <c r="HZ66" s="1">
        <v>244</v>
      </c>
      <c r="IA66" s="1">
        <v>30</v>
      </c>
      <c r="IB66" s="1">
        <v>59</v>
      </c>
      <c r="IC66" s="1">
        <v>98</v>
      </c>
      <c r="ID66" s="1">
        <v>83</v>
      </c>
      <c r="IE66" s="1">
        <v>1</v>
      </c>
      <c r="IF66" s="1">
        <v>271</v>
      </c>
      <c r="IG66" s="1">
        <v>0</v>
      </c>
      <c r="IH66" s="1">
        <v>87</v>
      </c>
      <c r="II66" s="1">
        <v>117</v>
      </c>
      <c r="IJ66" s="1">
        <v>0</v>
      </c>
      <c r="IK66" s="1">
        <v>0</v>
      </c>
      <c r="IL66" s="1">
        <v>204</v>
      </c>
      <c r="IM66" s="26">
        <f>IFERROR(Tableau17[[#This Row],[LDIV]]/Tableau17[[#This Row],[Total général]],"")</f>
        <v>0</v>
      </c>
      <c r="IN66" s="26">
        <f>IFERROR(Tableau17[[#This Row],[LDVC]]/Tableau17[[#This Row],[Total général]],"")</f>
        <v>0</v>
      </c>
      <c r="IO66" s="26">
        <f>IFERROR(Tableau17[[#This Row],[LDVD]]/Tableau17[[#This Row],[Total général]],"")</f>
        <v>9.4262295081967207E-2</v>
      </c>
      <c r="IP66" s="26">
        <f>IFERROR(Tableau17[[#This Row],[LDVG]]/Tableau17[[#This Row],[Total général]],"")</f>
        <v>2.0491803278688523E-2</v>
      </c>
      <c r="IQ66" s="26">
        <f>IFERROR(Tableau17[[#This Row],[LEXD]]/Tableau17[[#This Row],[Total général]],"")</f>
        <v>8.1967213114754103E-3</v>
      </c>
      <c r="IR66" s="26">
        <f>IFERROR(Tableau17[[#This Row],[LEXG]]/Tableau17[[#This Row],[Total général]],"")</f>
        <v>0</v>
      </c>
      <c r="IS66" s="26">
        <f>IFERROR(Tableau17[[#This Row],[LLR]]/Tableau17[[#This Row],[Total général]],"")</f>
        <v>0.22540983606557377</v>
      </c>
      <c r="IT66" s="26">
        <f>IFERROR(Tableau17[[#This Row],[LREM]]/Tableau17[[#This Row],[Total général]],"")</f>
        <v>9.4262295081967207E-2</v>
      </c>
      <c r="IU66" s="26">
        <f>IFERROR(Tableau17[[#This Row],[LRN]]/Tableau17[[#This Row],[Total général]],"")</f>
        <v>9.0163934426229511E-2</v>
      </c>
      <c r="IV66" s="26">
        <f>IFERROR(Tableau17[[#This Row],[LUG]]/Tableau17[[#This Row],[Total général]],"")</f>
        <v>0.38524590163934425</v>
      </c>
      <c r="IW66" s="26">
        <f>IFERROR(Tableau17[[#This Row],[LVEC]]/Tableau17[[#This Row],[Total général]],"")</f>
        <v>8.1967213114754092E-2</v>
      </c>
      <c r="IX66" s="26">
        <f>IFERROR(Tableau17[[#This Row],[2008-T1-LCMD]]/Tableau17[[#This Row],[2008-T1-TOTAL]],"")</f>
        <v>4.1935483870967745E-2</v>
      </c>
      <c r="IY66" s="26">
        <f>IFERROR(Tableau17[[#This Row],[2008-T1-LDVD]]/Tableau17[[#This Row],[2008-T1-TOTAL]],"")</f>
        <v>6.4516129032258064E-3</v>
      </c>
      <c r="IZ66" s="26">
        <f>IFERROR(Tableau17[[#This Row],[2008-T1-LEXD]]/Tableau17[[#This Row],[2008-T1-TOTAL]],"")</f>
        <v>0</v>
      </c>
      <c r="JA66" s="26">
        <f>IFERROR(Tableau17[[#This Row],[2008-T1-LEXG]]/Tableau17[[#This Row],[2008-T1-TOTAL]],"")</f>
        <v>6.4516129032258063E-2</v>
      </c>
      <c r="JB66" s="26">
        <f>IFERROR(Tableau17[[#This Row],[2008-T1-LFN]]/Tableau17[[#This Row],[2008-T1-TOTAL]],"")</f>
        <v>4.1935483870967745E-2</v>
      </c>
      <c r="JC66" s="26">
        <f>IFERROR(Tableau17[[#This Row],[2008-T1-LMAJ]]/Tableau17[[#This Row],[2008-T1-TOTAL]],"")</f>
        <v>0.45483870967741935</v>
      </c>
      <c r="JD66" s="26">
        <f>IFERROR(Tableau17[[#This Row],[2008-T1-LUG]]/Tableau17[[#This Row],[2008-T1-TOTAL]],"")</f>
        <v>0.39032258064516129</v>
      </c>
      <c r="JE66" s="26">
        <f>IFERROR(Tableau17[[#This Row],[2008-T2-LFN]]/Tableau17[[#This Row],[2008-T2-TOTAL]],"")</f>
        <v>0</v>
      </c>
      <c r="JF66" s="26">
        <f>IFERROR(Tableau17[[#This Row],[2008-T2-LGC]]/Tableau17[[#This Row],[2008-T2-TOTAL]],"")</f>
        <v>0.44692737430167595</v>
      </c>
      <c r="JG66" s="26">
        <f>IFERROR(Tableau17[[#This Row],[2008-T2-LMAJ]]/Tableau17[[#This Row],[2008-T2-TOTAL]],"")</f>
        <v>0.55307262569832405</v>
      </c>
      <c r="JH66" s="26">
        <f>IFERROR(Tableau17[[#This Row],[2008-T2-LUG]]/Tableau17[[#This Row],[2008-T2-TOTAL]],"")</f>
        <v>0</v>
      </c>
      <c r="JI66" s="26">
        <f>IFERROR(Tableau17[[#This Row],[2014-T1-LDIV]]/Tableau17[[#This Row],[2014-T1-TOTAL]],"")</f>
        <v>2.0408163265306121E-2</v>
      </c>
      <c r="JJ66" s="26">
        <f>IFERROR(Tableau17[[#This Row],[2014-T1-LDVD]]/Tableau17[[#This Row],[2014-T1-TOTAL]],"")</f>
        <v>0</v>
      </c>
      <c r="JK66" s="26">
        <f>IFERROR(Tableau17[[#This Row],[2014-T1-LDVG]]/Tableau17[[#This Row],[2014-T1-TOTAL]],"")</f>
        <v>4.7619047619047616E-2</v>
      </c>
      <c r="JL66" s="26">
        <f>IFERROR(Tableau17[[#This Row],[2014-T1-LEXG]]/Tableau17[[#This Row],[2014-T1-TOTAL]],"")</f>
        <v>0</v>
      </c>
      <c r="JM66" s="26">
        <f>IFERROR(Tableau17[[#This Row],[2014-T1-LFG]]/Tableau17[[#This Row],[2014-T1-TOTAL]],"")</f>
        <v>3.4013605442176874E-2</v>
      </c>
      <c r="JN66" s="26">
        <f>IFERROR(Tableau17[[#This Row],[2014-T1-LFN]]/Tableau17[[#This Row],[2014-T1-TOTAL]],"")</f>
        <v>0.10544217687074831</v>
      </c>
      <c r="JO66" s="26">
        <f>IFERROR(Tableau17[[#This Row],[2014-T1-LUD]]/Tableau17[[#This Row],[2014-T1-TOTAL]],"")</f>
        <v>0.47278911564625853</v>
      </c>
      <c r="JP66" s="26">
        <f>IFERROR(Tableau17[[#This Row],[2014-T1-LUG]]/Tableau17[[#This Row],[2014-T1-TOTAL]],"")</f>
        <v>0.31972789115646261</v>
      </c>
      <c r="JQ66" s="26">
        <f>IFERROR(Tableau17[[#This Row],[2014-T2-LFN]]/Tableau17[[#This Row],[2014-T2-TOTAL]],"")</f>
        <v>0.11620795107033639</v>
      </c>
      <c r="JR66" s="26">
        <f>IFERROR(Tableau17[[#This Row],[2014-T2-LUD]]/Tableau17[[#This Row],[2014-T2-TOTAL]],"")</f>
        <v>0.50458715596330272</v>
      </c>
      <c r="JS66" s="26">
        <f>IFERROR(Tableau17[[#This Row],[2014-T2-LUG]]/Tableau17[[#This Row],[2014-T2-TOTAL]],"")</f>
        <v>0.37920489296636084</v>
      </c>
      <c r="JT66" s="26">
        <f>IFERROR(Tableau17[[#This Row],[2015-T1-BC-DIV]]/Tableau17[[#This Row],[2015-T1-TOTAL]],"")</f>
        <v>0</v>
      </c>
      <c r="JU66" s="26">
        <f>IFERROR(Tableau17[[#This Row],[2015-T1-BC-DLF]]/Tableau17[[#This Row],[2015-T1-TOTAL]],"")</f>
        <v>1.2448132780082987E-2</v>
      </c>
      <c r="JV66" s="26">
        <f>IFERROR(Tableau17[[#This Row],[2015-T1-BC-DVD]]/Tableau17[[#This Row],[2015-T1-TOTAL]],"")</f>
        <v>8.2987551867219917E-3</v>
      </c>
      <c r="JW66" s="26">
        <f>IFERROR(Tableau17[[#This Row],[2015-T1-BC-DVG]]/Tableau17[[#This Row],[2015-T1-TOTAL]],"")</f>
        <v>0</v>
      </c>
      <c r="JX66" s="26">
        <f>IFERROR(Tableau17[[#This Row],[2015-T1-BC-FG]]/Tableau17[[#This Row],[2015-T1-TOTAL]],"")</f>
        <v>0.1078838174273859</v>
      </c>
      <c r="JY66" s="26">
        <f>IFERROR(Tableau17[[#This Row],[2015-T1-BC-FN]]/Tableau17[[#This Row],[2015-T1-TOTAL]],"")</f>
        <v>0.21576763485477179</v>
      </c>
      <c r="JZ66" s="26">
        <f>IFERROR(Tableau17[[#This Row],[2015-T1-BC-MDM]]/Tableau17[[#This Row],[2015-T1-TOTAL]],"")</f>
        <v>1.2448132780082987E-2</v>
      </c>
      <c r="KA66" s="26">
        <f>IFERROR(Tableau17[[#This Row],[2015-T1-BC-RDG]]/Tableau17[[#This Row],[2015-T1-TOTAL]],"")</f>
        <v>0</v>
      </c>
      <c r="KB66" s="26">
        <f>IFERROR(Tableau17[[#This Row],[2015-T1-BC-SOC]]/Tableau17[[#This Row],[2015-T1-TOTAL]],"")</f>
        <v>0</v>
      </c>
      <c r="KC66" s="26">
        <f>IFERROR(Tableau17[[#This Row],[2015-T1-BC-UD]]/Tableau17[[#This Row],[2015-T1-TOTAL]],"")</f>
        <v>0.39419087136929459</v>
      </c>
      <c r="KD66" s="26">
        <f>IFERROR(Tableau17[[#This Row],[2015-T1-BC-UG]]/Tableau17[[#This Row],[2015-T1-TOTAL]],"")</f>
        <v>0.24896265560165975</v>
      </c>
      <c r="KE66" s="26">
        <f>IFERROR(Tableau17[[#This Row],[2015-T1-BC-VEC]]/Tableau17[[#This Row],[2015-T1-TOTAL]],"")</f>
        <v>0</v>
      </c>
      <c r="KF66" s="26">
        <f>IFERROR(Tableau17[[#This Row],[2015-T2-BC-DVG]]/Tableau17[[#This Row],[2015-T2-TOTAL]],"")</f>
        <v>0</v>
      </c>
      <c r="KG66" s="26">
        <f>IFERROR(Tableau17[[#This Row],[2015-T2-BC-FN]]/Tableau17[[#This Row],[2015-T2-TOTAL]],"")</f>
        <v>0.25991189427312777</v>
      </c>
      <c r="KH66" s="26">
        <f>IFERROR(Tableau17[[#This Row],[2015-T2-BC-SOC]]/Tableau17[[#This Row],[2015-T2-TOTAL]],"")</f>
        <v>0</v>
      </c>
      <c r="KI66" s="26">
        <f>IFERROR(Tableau17[[#This Row],[2015-T2-BC-UD]]/Tableau17[[#This Row],[2015-T2-TOTAL]],"")</f>
        <v>0.74008810572687223</v>
      </c>
      <c r="KJ66" s="26">
        <f>IFERROR(Tableau17[[#This Row],[2015-T2-BC-UG]]/Tableau17[[#This Row],[2015-T2-TOTAL]],"")</f>
        <v>0</v>
      </c>
      <c r="KK66" s="26">
        <f>IFERROR(Tableau17[[#This Row],[2017 (L)-T1-COM]]/Tableau17[[#This Row],[2017 (L)-T1-TOTAL]],"")</f>
        <v>1.4760147601476014E-2</v>
      </c>
      <c r="KL66" s="26">
        <f>IFERROR(Tableau17[[#This Row],[2017 (L)-T1-DIV]]/Tableau17[[#This Row],[2017 (L)-T1-TOTAL]],"")</f>
        <v>0</v>
      </c>
      <c r="KM66" s="26">
        <f>IFERROR(Tableau17[[#This Row],[2017 (L)-T1-DLF]]/Tableau17[[#This Row],[2017 (L)-T1-TOTAL]],"")</f>
        <v>1.107011070110701E-2</v>
      </c>
      <c r="KN66" s="26">
        <f>IFERROR(Tableau17[[#This Row],[2017 (L)-T1-DVD]]/Tableau17[[#This Row],[2017 (L)-T1-TOTAL]],"")</f>
        <v>0</v>
      </c>
      <c r="KO66" s="26">
        <f>IFERROR(Tableau17[[#This Row],[2017 (L)-T1-DVG]]/Tableau17[[#This Row],[2017 (L)-T1-TOTAL]],"")</f>
        <v>0</v>
      </c>
      <c r="KP66" s="26">
        <f>IFERROR(Tableau17[[#This Row],[2017 (L)-T1-ECO]]/Tableau17[[#This Row],[2017 (L)-T1-TOTAL]],"")</f>
        <v>0.11439114391143912</v>
      </c>
      <c r="KQ66" s="26">
        <f>IFERROR(Tableau17[[#This Row],[2017 (L)-T1-EXD]]/Tableau17[[#This Row],[2017 (L)-T1-TOTAL]],"")</f>
        <v>3.6900369003690036E-3</v>
      </c>
      <c r="KR66" s="26">
        <f>IFERROR(Tableau17[[#This Row],[2017 (L)-T1-EXG]]/Tableau17[[#This Row],[2017 (L)-T1-TOTAL]],"")</f>
        <v>0</v>
      </c>
      <c r="KS66" s="26">
        <f>IFERROR(Tableau17[[#This Row],[2017 (L)-T1-FI]]/Tableau17[[#This Row],[2017 (L)-T1-TOTAL]],"")</f>
        <v>0.14760147601476015</v>
      </c>
      <c r="KT66" s="26">
        <f>IFERROR(Tableau17[[#This Row],[2017 (L)-T1-FN]]/Tableau17[[#This Row],[2017 (L)-T1-TOTAL]],"")</f>
        <v>9.5940959409594101E-2</v>
      </c>
      <c r="KU66" s="26">
        <f>IFERROR(Tableau17[[#This Row],[2017 (L)-T1-LR]]/Tableau17[[#This Row],[2017 (L)-T1-TOTAL]],"")</f>
        <v>0.21771217712177121</v>
      </c>
      <c r="KV66" s="26">
        <f>IFERROR(Tableau17[[#This Row],[2017 (L)-T1-MDM]]/Tableau17[[#This Row],[2017 (L)-T1-TOTAL]],"")</f>
        <v>0</v>
      </c>
      <c r="KW66" s="26">
        <f>IFERROR(Tableau17[[#This Row],[2017 (L)-T1-RDG]]/Tableau17[[#This Row],[2017 (L)-T1-TOTAL]],"")</f>
        <v>0</v>
      </c>
      <c r="KX66" s="26">
        <f>IFERROR(Tableau17[[#This Row],[2017 (L)-T1-REG]]/Tableau17[[#This Row],[2017 (L)-T1-TOTAL]],"")</f>
        <v>3.6900369003690036E-3</v>
      </c>
      <c r="KY66" s="26">
        <f>IFERROR(Tableau17[[#This Row],[2017 (L)-T1-REM]]/Tableau17[[#This Row],[2017 (L)-T1-TOTAL]],"")</f>
        <v>0.36162361623616235</v>
      </c>
      <c r="KZ66" s="26">
        <f>IFERROR(Tableau17[[#This Row],[2017 (L)-T1-SOC]]/Tableau17[[#This Row],[2017 (L)-T1-TOTAL]],"")</f>
        <v>2.9520295202952029E-2</v>
      </c>
      <c r="LA66" s="26">
        <f>IFERROR(Tableau17[[#This Row],[2017 (L)-T1-UDI]]/Tableau17[[#This Row],[2017 (L)-T1-TOTAL]],"")</f>
        <v>0</v>
      </c>
      <c r="LB66" s="26">
        <f>IFERROR(Tableau17[[#This Row],[2017 (L)-T2-FI]]/Tableau17[[#This Row],[2017 (L)-T2-TOTAL]],"")</f>
        <v>0</v>
      </c>
      <c r="LC66" s="26">
        <f>IFERROR(Tableau17[[#This Row],[2017 (L)-T2-FN]]/Tableau17[[#This Row],[2017 (L)-T2-TOTAL]],"")</f>
        <v>0</v>
      </c>
      <c r="LD66" s="26">
        <f>IFERROR(Tableau17[[#This Row],[2017 (L)-T2-LR]]/Tableau17[[#This Row],[2017 (L)-T2-TOTAL]],"")</f>
        <v>0.4264705882352941</v>
      </c>
      <c r="LE66" s="26">
        <f>IFERROR(Tableau17[[#This Row],[2017 (L)-T2-MDM]]/Tableau17[[#This Row],[2017 (L)-T2-TOTAL]],"")</f>
        <v>0</v>
      </c>
      <c r="LF66" s="26">
        <f>IFERROR(Tableau17[[#This Row],[2017 (L)-T2-REM]]/Tableau17[[#This Row],[2017 (L)-T2-TOTAL]],"")</f>
        <v>0.57352941176470584</v>
      </c>
      <c r="LG66" s="26">
        <f>IFERROR(Tableau17[[#This Row],[2017-T1-ARTHAUD Nathalie]]/Tableau17[[#This Row],[2017-T1-TOTAL]],"")</f>
        <v>0</v>
      </c>
      <c r="LH66" s="26">
        <f>IFERROR(Tableau17[[#This Row],[2017-T1-ASSELINEAU Fran]]/Tableau17[[#This Row],[2017-T1-TOTAL]],"")</f>
        <v>5.2219321148825066E-3</v>
      </c>
      <c r="LI66" s="26">
        <f>IFERROR(Tableau17[[#This Row],[2017-T1-CHEMINADE Jacques]]/Tableau17[[#This Row],[2017-T1-TOTAL]],"")</f>
        <v>0</v>
      </c>
      <c r="LJ66" s="26">
        <f>IFERROR(Tableau17[[#This Row],[2017-T1-DUPONT-AIGNAN Nicolas]]/Tableau17[[#This Row],[2017-T1-TOTAL]],"")</f>
        <v>1.5665796344647518E-2</v>
      </c>
      <c r="LK66" s="26">
        <f>IFERROR(Tableau17[[#This Row],[2017-T1-FILLON Fran]]/Tableau17[[#This Row],[2017-T1-TOTAL]],"")</f>
        <v>0.19321148825065274</v>
      </c>
      <c r="LL66" s="26">
        <f>IFERROR(Tableau17[[#This Row],[2017-T1-HAMON Beno]]/Tableau17[[#This Row],[2017-T1-TOTAL]],"")</f>
        <v>6.7885117493472591E-2</v>
      </c>
      <c r="LM66" s="26">
        <f>IFERROR(Tableau17[[#This Row],[2017-T1-LASSALLE Jean]]/Tableau17[[#This Row],[2017-T1-TOTAL]],"")</f>
        <v>1.0443864229765013E-2</v>
      </c>
      <c r="LN66" s="26">
        <f>IFERROR(Tableau17[[#This Row],[2017-T1-LE PEN Marine]]/Tableau17[[#This Row],[2017-T1-TOTAL]],"")</f>
        <v>0.1906005221932115</v>
      </c>
      <c r="LO66" s="26">
        <f>IFERROR(Tableau17[[#This Row],[2017-T1-M Jean-Luc]]/Tableau17[[#This Row],[2017-T1-TOTAL]],"")</f>
        <v>0.20104438642297651</v>
      </c>
      <c r="LP66" s="26">
        <f>IFERROR(Tableau17[[#This Row],[2017-T1-MACRON Emmanuel]]/Tableau17[[#This Row],[2017-T1-TOTAL]],"")</f>
        <v>0.30809399477806787</v>
      </c>
      <c r="LQ66" s="26">
        <f>IFERROR(Tableau17[[#This Row],[2017-T1-POUTOU Philippe]]/Tableau17[[#This Row],[2017-T1-TOTAL]],"")</f>
        <v>7.832898172323759E-3</v>
      </c>
      <c r="LR66" s="26">
        <f>IFERROR(Tableau17[[#This Row],[2017-T2-LE PEN Marine]]/Tableau17[[#This Row],[2017-T2-TOTAL]],"")</f>
        <v>0.2392638036809816</v>
      </c>
      <c r="LS66" s="26">
        <f>IFERROR(Tableau17[[#This Row],[2017-T2-MACRON Emmanuel]]/Tableau17[[#This Row],[2017-T2-TOTAL]],"")</f>
        <v>0.76073619631901845</v>
      </c>
      <c r="LT66" s="26">
        <f>IFERROR(Tableau17[[#This Row],[2019-T1-ALEXANDRE Audric]]/Tableau17[[#This Row],[2019-T1-TOTAL]],"")</f>
        <v>0</v>
      </c>
      <c r="LU66" s="26">
        <f>IFERROR(Tableau17[[#This Row],[2019-T1-ARTHAUD Nathalie]]/Tableau17[[#This Row],[2019-T1-TOTAL]],"")</f>
        <v>3.952569169960474E-3</v>
      </c>
      <c r="LV66" s="26">
        <f>IFERROR(Tableau17[[#This Row],[2019-T1-ASSELINEAU François]]/Tableau17[[#This Row],[2019-T1-TOTAL]],"")</f>
        <v>7.9051383399209481E-3</v>
      </c>
      <c r="LW66" s="26">
        <f>IFERROR(Tableau17[[#This Row],[2019-T1-AUBRY Manon]]/Tableau17[[#This Row],[2019-T1-TOTAL]],"")</f>
        <v>7.9051383399209488E-2</v>
      </c>
      <c r="LX66" s="26">
        <f>IFERROR(Tableau17[[#This Row],[2019-T1-AZERGUI Nagib]]/Tableau17[[#This Row],[2019-T1-TOTAL]],"")</f>
        <v>0</v>
      </c>
      <c r="LY66" s="26">
        <f>IFERROR(Tableau17[[#This Row],[2019-T1-BARDELLA Jordan]]/Tableau17[[#This Row],[2019-T1-TOTAL]],"")</f>
        <v>0.16600790513833993</v>
      </c>
      <c r="LZ66" s="26">
        <f>IFERROR(Tableau17[[#This Row],[2019-T1-BELLAMY François-Xavier]]/Tableau17[[#This Row],[2019-T1-TOTAL]],"")</f>
        <v>7.9051383399209488E-2</v>
      </c>
      <c r="MA66" s="26">
        <f>IFERROR(Tableau17[[#This Row],[2019-T1-BIDOU Olivier]]/Tableau17[[#This Row],[2019-T1-TOTAL]],"")</f>
        <v>0</v>
      </c>
      <c r="MB66" s="26">
        <f>IFERROR(Tableau17[[#This Row],[2019-T1-BOURG Dominique]]/Tableau17[[#This Row],[2019-T1-TOTAL]],"")</f>
        <v>1.1857707509881422E-2</v>
      </c>
      <c r="MC66" s="26">
        <f>IFERROR(Tableau17[[#This Row],[2019-T1-BROSSAT Ian]]/Tableau17[[#This Row],[2019-T1-TOTAL]],"")</f>
        <v>1.5810276679841896E-2</v>
      </c>
      <c r="MD66" s="26">
        <f>IFERROR(Tableau17[[#This Row],[2019-T1-CAILLAUD Sophie]]/Tableau17[[#This Row],[2019-T1-TOTAL]],"")</f>
        <v>0</v>
      </c>
      <c r="ME66" s="26">
        <f>IFERROR(Tableau17[[#This Row],[2019-T1-CAMUS Renaud]]/Tableau17[[#This Row],[2019-T1-TOTAL]],"")</f>
        <v>0</v>
      </c>
      <c r="MF66" s="26">
        <f>IFERROR(Tableau17[[#This Row],[2019-T1-CHALENÇON Christophe]]/Tableau17[[#This Row],[2019-T1-TOTAL]],"")</f>
        <v>0</v>
      </c>
      <c r="MG66" s="26">
        <f>IFERROR(Tableau17[[#This Row],[2019-T1-CORBET Cathy Denise Ginette]]/Tableau17[[#This Row],[2019-T1-TOTAL]],"")</f>
        <v>0</v>
      </c>
      <c r="MH66" s="26">
        <f>IFERROR(Tableau17[[#This Row],[2019-T1-DE PREVOISIN Robert]]/Tableau17[[#This Row],[2019-T1-TOTAL]],"")</f>
        <v>0</v>
      </c>
      <c r="MI66" s="26">
        <f>IFERROR(Tableau17[[#This Row],[2019-T1-DELFEL Thérèse]]/Tableau17[[#This Row],[2019-T1-TOTAL]],"")</f>
        <v>0</v>
      </c>
      <c r="MJ66" s="26">
        <f>IFERROR(Tableau17[[#This Row],[2019-T1-DIEUMEGARD Pierre]]/Tableau17[[#This Row],[2019-T1-TOTAL]],"")</f>
        <v>0</v>
      </c>
      <c r="MK66" s="26">
        <f>IFERROR(Tableau17[[#This Row],[2019-T1-DUPONT-AIGNAN Nicolas]]/Tableau17[[#This Row],[2019-T1-TOTAL]],"")</f>
        <v>1.5810276679841896E-2</v>
      </c>
      <c r="ML66" s="26">
        <f>IFERROR(Tableau17[[#This Row],[2019-T1-GERNIGON Yves]]/Tableau17[[#This Row],[2019-T1-TOTAL]],"")</f>
        <v>0</v>
      </c>
      <c r="MM66" s="26">
        <f>IFERROR(Tableau17[[#This Row],[2019-T1-GLUCKSMANN Raphaël]]/Tableau17[[#This Row],[2019-T1-TOTAL]],"")</f>
        <v>6.3241106719367585E-2</v>
      </c>
      <c r="MN66" s="26">
        <f>IFERROR(Tableau17[[#This Row],[2019-T1-HAMON Benoît]]/Tableau17[[#This Row],[2019-T1-TOTAL]],"")</f>
        <v>3.5573122529644272E-2</v>
      </c>
      <c r="MO66" s="26">
        <f>IFERROR(Tableau17[[#This Row],[2019-T1-HELGEN Gilles]]/Tableau17[[#This Row],[2019-T1-TOTAL]],"")</f>
        <v>0</v>
      </c>
      <c r="MP66" s="26">
        <f>IFERROR(Tableau17[[#This Row],[2019-T1-JADOT Yannick]]/Tableau17[[#This Row],[2019-T1-TOTAL]],"")</f>
        <v>0.25296442687747034</v>
      </c>
      <c r="MQ66" s="26">
        <f>IFERROR(Tableau17[[#This Row],[2019-T1-LAGARDE Jean-Christophe]]/Tableau17[[#This Row],[2019-T1-TOTAL]],"")</f>
        <v>0</v>
      </c>
      <c r="MR66" s="26">
        <f>IFERROR(Tableau17[[#This Row],[2019-T1-LALANNE Francis]]/Tableau17[[#This Row],[2019-T1-TOTAL]],"")</f>
        <v>0</v>
      </c>
      <c r="MS66" s="26">
        <f>IFERROR(Tableau17[[#This Row],[2019-T1-LOISEAU Nathalie]]/Tableau17[[#This Row],[2019-T1-TOTAL]],"")</f>
        <v>0.26877470355731226</v>
      </c>
      <c r="MT66" s="26">
        <f>IFERROR(Tableau17[[#This Row],[2019-T1-MARIE Florie]]/Tableau17[[#This Row],[2019-T1-TOTAL]],"")</f>
        <v>0</v>
      </c>
      <c r="MU66" s="26">
        <f>IFERROR(Tableau17[[#This Row],[2008-T1-MACROEXTRDROITE]]/Tableau17[[#This Row],[2008-T1-MACROTOTALE]],"")</f>
        <v>4.1935483870967745E-2</v>
      </c>
      <c r="MV66" s="26">
        <f>IFERROR(Tableau17[[#This Row],[2008-T1-MACRODROITE]]/Tableau17[[#This Row],[2008-T1-MACROTOTALE]],"")</f>
        <v>0.50322580645161286</v>
      </c>
      <c r="MW66" s="26">
        <f>IFERROR(Tableau17[[#This Row],[2008-T1-MACROCENTRE]]/Tableau17[[#This Row],[2008-T1-MACROTOTALE]],"")</f>
        <v>0</v>
      </c>
      <c r="MX66" s="26">
        <f>IFERROR(Tableau17[[#This Row],[2008-T1-MACROGAUCHE]]/Tableau17[[#This Row],[2008-T1-MACROTOTALE]],"")</f>
        <v>0.45483870967741935</v>
      </c>
      <c r="MY66" s="26">
        <f>IFERROR(Tableau17[[#This Row],[2008-T1-MACROAUTRE]]/Tableau17[[#This Row],[2008-T1-MACROTOTALE]],"")</f>
        <v>0</v>
      </c>
      <c r="MZ66" s="26">
        <f>IFERROR(Tableau17[[#This Row],[2008-T2-MACROEXTRDROITE]]/Tableau17[[#This Row],[2008-T2-MACROTOTALE]],"")</f>
        <v>0</v>
      </c>
      <c r="NA66" s="26">
        <f>IFERROR(Tableau17[[#This Row],[2008-T2-MACRODROITE]]/Tableau17[[#This Row],[2008-T2-MACROTOTALE]],"")</f>
        <v>0.55307262569832405</v>
      </c>
      <c r="NB66" s="26">
        <f>IFERROR(Tableau17[[#This Row],[2008-T2-MACROCENTRE]]/Tableau17[[#This Row],[2008-T2-MACROTOTALE]],"")</f>
        <v>0</v>
      </c>
      <c r="NC66" s="26">
        <f>IFERROR(Tableau17[[#This Row],[2008-T2-MACROGAUCHE]]/Tableau17[[#This Row],[2008-T2-MACROTOTALE]],"")</f>
        <v>0.44692737430167595</v>
      </c>
      <c r="ND66" s="26">
        <f>IFERROR(Tableau17[[#This Row],[2008-T2-MACROAUTRE]]/Tableau17[[#This Row],[2008-T2-MACROTOTALE]],"")</f>
        <v>0</v>
      </c>
      <c r="NE66" s="26">
        <f>IFERROR(Tableau17[[#This Row],[2014-T1-MACROEXTRDROITE]]/Tableau17[[#This Row],[2014-T1-MACROTOTALE]],"")</f>
        <v>0.10544217687074831</v>
      </c>
      <c r="NF66" s="26">
        <f>IFERROR(Tableau17[[#This Row],[2014-T1-MACRODROITE]]/Tableau17[[#This Row],[2014-T1-MACROTOTALE]],"")</f>
        <v>0.47278911564625853</v>
      </c>
      <c r="NG66" s="26">
        <f>IFERROR(Tableau17[[#This Row],[2014-T1-MACROCENTRE]]/Tableau17[[#This Row],[2014-T1-MACROTOTALE]],"")</f>
        <v>2.0408163265306121E-2</v>
      </c>
      <c r="NH66" s="26">
        <f>IFERROR(Tableau17[[#This Row],[2014-T1-MACROGAUCHE]]/Tableau17[[#This Row],[2014-T1-MACROTOTALE]],"")</f>
        <v>0.40136054421768708</v>
      </c>
      <c r="NI66" s="26">
        <f>IFERROR(Tableau17[[#This Row],[2014-T1-MACROAUTRE]]/Tableau17[[#This Row],[2014-T1-MACROTOTALE]],"")</f>
        <v>0</v>
      </c>
      <c r="NJ66" s="26">
        <f>IFERROR(Tableau17[[#This Row],[2014-T2-MACROEXTRDROITE]]/Tableau17[[#This Row],[2014-T2-MACROTOTALE]],"")</f>
        <v>0.11620795107033639</v>
      </c>
      <c r="NK66" s="26">
        <f>IFERROR(Tableau17[[#This Row],[2014-T2-MACRODROITE]]/Tableau17[[#This Row],[2014-T2-MACROTOTALE]],"")</f>
        <v>0.50458715596330272</v>
      </c>
      <c r="NL66" s="26">
        <f>IFERROR(Tableau17[[#This Row],[2014-T2-MACROCENTRE]]/Tableau17[[#This Row],[2014-T2-MACROTOTALE]],"")</f>
        <v>0</v>
      </c>
      <c r="NM66" s="26">
        <f>IFERROR(Tableau17[[#This Row],[2014-T2-MACROGAUCHE]]/Tableau17[[#This Row],[2014-T2-MACROTOTALE]],"")</f>
        <v>0.37920489296636084</v>
      </c>
      <c r="NN66" s="26">
        <f>IFERROR(Tableau17[[#This Row],[2014-T2-MACROAUTRE]]/Tableau17[[#This Row],[2014-T2-MACROTOTALE]],"")</f>
        <v>0</v>
      </c>
      <c r="NO66" s="26">
        <f>IFERROR( Tableau17[[#This Row],[2015-T1-MACROEXTRDROITE]]/Tableau17[[#This Row],[2015-T1-MACROTOTALE]],"")</f>
        <v>0.22821576763485477</v>
      </c>
      <c r="NP66" s="26">
        <f>IFERROR(Tableau17[[#This Row],[2015-T1-MACRODROITE]]/Tableau17[[#This Row],[2015-T1-MACROTOTALE]],"")</f>
        <v>0.40248962655601661</v>
      </c>
      <c r="NQ66" s="26">
        <f>IFERROR(Tableau17[[#This Row],[2015-T1-MACROCENTRE]]/Tableau17[[#This Row],[2015-T1-MACROTOTALE]],"")</f>
        <v>1.2448132780082987E-2</v>
      </c>
      <c r="NR66" s="26">
        <f>IFERROR(Tableau17[[#This Row],[2015-T1-MACROGAUCHE]]/Tableau17[[#This Row],[2015-T1-MACROTOTALE]],"")</f>
        <v>0.35684647302904565</v>
      </c>
      <c r="NS66" s="26">
        <f>IFERROR(Tableau17[[#This Row],[2015-T1-MACROAUTRE]]/Tableau17[[#This Row],[2015-T1-MACROTOTALE]],"")</f>
        <v>0</v>
      </c>
      <c r="NT66" s="26">
        <f>IFERROR(Tableau17[[#This Row],[2015-T2-MACROEXTRDROITE]]/Tableau17[[#This Row],[2015-T2-MACROTOTALE]],"")</f>
        <v>0.25991189427312777</v>
      </c>
      <c r="NU66" s="26">
        <f>IFERROR(Tableau17[[#This Row],[2015-T2-MACRODROITE]]/Tableau17[[#This Row],[2015-T2-MACROTOTALE]],"")</f>
        <v>0.74008810572687223</v>
      </c>
      <c r="NV66" s="26">
        <f>IFERROR(Tableau17[[#This Row],[2015-T2-MACROCENTRE]]/Tableau17[[#This Row],[2015-T2-MACROTOTALE]],"")</f>
        <v>0</v>
      </c>
      <c r="NW66" s="26">
        <f>IFERROR(Tableau17[[#This Row],[2015-T2-MACROGAUCHE]]/Tableau17[[#This Row],[2015-T2-MACROTOTALE]],"")</f>
        <v>0</v>
      </c>
      <c r="NX66" s="26">
        <f>IFERROR(Tableau17[[#This Row],[2015-T2-MACROAUTRE]]/Tableau17[[#This Row],[2015-T2-MACROTOTALE]],"")</f>
        <v>0</v>
      </c>
      <c r="NY66" s="26">
        <f>IFERROR(Tableau17[[#This Row],[2017-T1-MACROEXTRDROITE]]/Tableau17[[#This Row],[2017-T1-MACROTOTALE]],"")</f>
        <v>0.21148825065274152</v>
      </c>
      <c r="NZ66" s="26">
        <f>IFERROR(Tableau17[[#This Row],[2017-T1-MACRODROITE]]/Tableau17[[#This Row],[2017-T1-MACROTOTALE]],"")</f>
        <v>0.19321148825065274</v>
      </c>
      <c r="OA66" s="26">
        <f>IFERROR(Tableau17[[#This Row],[2017-T1-MACROCENTRE]]/Tableau17[[#This Row],[2017-T1-MACROTOTALE]],"")</f>
        <v>0.30809399477806787</v>
      </c>
      <c r="OB66" s="26">
        <f>IFERROR(Tableau17[[#This Row],[2017-T1-MACROGAUCHE]]/Tableau17[[#This Row],[2017-T1-MACROTOTALE]],"")</f>
        <v>0.27676240208877284</v>
      </c>
      <c r="OC66" s="26">
        <f>IFERROR(Tableau17[[#This Row],[2017-T1-MACROAUTRE]]/Tableau17[[#This Row],[2017-T1-MACROTOTALE]],"")</f>
        <v>1.0443864229765013E-2</v>
      </c>
      <c r="OD66" s="26">
        <f>IFERROR(Tableau17[[#This Row],[2017-T2-MACROEXTRDROITE]]/Tableau17[[#This Row],[2017-T2-MACROTOTALE]],"")</f>
        <v>0.2392638036809816</v>
      </c>
      <c r="OE66" s="26">
        <f>IFERROR(Tableau17[[#This Row],[2017-T2-MACRODROITE]]/Tableau17[[#This Row],[2017-T2-MACROTOTALE]],"")</f>
        <v>0</v>
      </c>
      <c r="OF66" s="26">
        <f>IFERROR(Tableau17[[#This Row],[2017-T2-MACROCENTRE]]/Tableau17[[#This Row],[2017-T2-MACROTOTALE]],"")</f>
        <v>0.76073619631901845</v>
      </c>
      <c r="OG66" s="26">
        <f>IFERROR(Tableau17[[#This Row],[2017-T2-MACROGAUCHE]]/Tableau17[[#This Row],[2017-T2-MACROTOTALE]],"")</f>
        <v>0</v>
      </c>
      <c r="OH66" s="26">
        <f>IFERROR(Tableau17[[#This Row],[2017-T2-MACROAUTRE]]/Tableau17[[#This Row],[2017-T2-MACROTOTALE]],"")</f>
        <v>0</v>
      </c>
      <c r="OI66" s="26">
        <f>IFERROR(Tableau17[[#This Row],[2019-T1-MACROEXTRDROITE]]/Tableau17[[#This Row],[2019-T1-MACROTOTALE]],"")</f>
        <v>0.19140625</v>
      </c>
      <c r="OJ66" s="26">
        <f>IFERROR(Tableau17[[#This Row],[2019-T1-MACRODROITE]]/Tableau17[[#This Row],[2019-T1-MACROTOTALE]],"")</f>
        <v>7.8125E-2</v>
      </c>
      <c r="OK66" s="26">
        <f>IFERROR(Tableau17[[#This Row],[2019-T1-MACROCENTRE]]/Tableau17[[#This Row],[2019-T1-MACROTOTALE]],"")</f>
        <v>0.265625</v>
      </c>
      <c r="OL66" s="26">
        <f>IFERROR(Tableau17[[#This Row],[2019-T1-MACROGAUCHE]]/Tableau17[[#This Row],[2019-T1-MACROTOTALE]],"")</f>
        <v>0.4453125</v>
      </c>
      <c r="OM66" s="26">
        <f>IFERROR(Tableau17[[#This Row],[2019-T1-MACROAUTRE]]/Tableau17[[#This Row],[2019-T1-MACROTOTALE]],"")</f>
        <v>1.953125E-2</v>
      </c>
      <c r="ON66" s="26">
        <f>IFERROR(Tableau17[[#This Row],[2020-T1-MACROEXTRDROITE]]/Tableau17[[#This Row],[2020-T1-MACROTOTALE]],"")</f>
        <v>9.8360655737704916E-2</v>
      </c>
      <c r="OO66" s="26">
        <f>IFERROR(Tableau17[[#This Row],[2020-T1-MACRODROITE]]/Tableau17[[#This Row],[2020-T1-MACROTOTALE]],"")</f>
        <v>0.31967213114754101</v>
      </c>
      <c r="OP66" s="26">
        <f>IFERROR(Tableau17[[#This Row],[2020-T1-MACROCENTRE]]/Tableau17[[#This Row],[2020-T1-MACROTOTALE]],"")</f>
        <v>9.4262295081967207E-2</v>
      </c>
      <c r="OQ66" s="26">
        <f>IFERROR(Tableau17[[#This Row],[2020-T1-MACROGAUCHE]]/Tableau17[[#This Row],[2020-T1-MACROTOTALE]],"")</f>
        <v>0.48770491803278687</v>
      </c>
      <c r="OR66" s="26">
        <f>IFERROR(Tableau17[[#This Row],[2020-T1-MACROAUTRE]]/Tableau17[[#This Row],[2020-T1-MACROTOTALE]],"")</f>
        <v>0</v>
      </c>
      <c r="OS66" s="26">
        <f>IFERROR(Tableau17[[#This Row],[2017 (L)-T1-MACROEXTRDROITE]]/Tableau17[[#This Row],[2017 (L)-T1-MACROTOTALE]],"")</f>
        <v>0.11070110701107011</v>
      </c>
      <c r="OT66" s="26">
        <f>IFERROR(Tableau17[[#This Row],[2017 (L)-T1-MACRODROITE]]/Tableau17[[#This Row],[2017 (L)-T1-MACROTOTALE]],"")</f>
        <v>0.21771217712177121</v>
      </c>
      <c r="OU66" s="26">
        <f>IFERROR(Tableau17[[#This Row],[2017 (L)-T1-MACROCENTRE]]/Tableau17[[#This Row],[2017 (L)-T1-MACROTOTALE]],"")</f>
        <v>0.36162361623616235</v>
      </c>
      <c r="OV66" s="26">
        <f>IFERROR(Tableau17[[#This Row],[2017 (L)-T1-MACROGAUCHE]]/Tableau17[[#This Row],[2017 (L)-T1-MACROTOTALE]],"")</f>
        <v>0.30627306273062732</v>
      </c>
      <c r="OW66" s="26">
        <f>IFERROR(Tableau17[[#This Row],[2017 (L)-T1-MACROAUTRE]]/Tableau17[[#This Row],[2017 (L)-T1-MACROTOTALE]],"")</f>
        <v>3.6900369003690036E-3</v>
      </c>
      <c r="OX66" s="26">
        <f>IFERROR(Tableau17[[#This Row],[2017 (L)-T2-MACROEXTRDROITE]]/Tableau17[[#This Row],[2017 (L)-T2-MACROTOTALE]],"")</f>
        <v>0</v>
      </c>
      <c r="OY66" s="26">
        <f>IFERROR(Tableau17[[#This Row],[2017 (L)-T2-MACRODROITE]]/Tableau17[[#This Row],[2017 (L)-T2-MACROTOTALE]],"")</f>
        <v>0.4264705882352941</v>
      </c>
      <c r="OZ66" s="26">
        <f>IFERROR(Tableau17[[#This Row],[2017 (L)-T2-MACROCENTRE]]/Tableau17[[#This Row],[2017 (L)-T2-MACROTOTALE]],"")</f>
        <v>0.57352941176470584</v>
      </c>
      <c r="PA66" s="26">
        <f>IFERROR(Tableau17[[#This Row],[2017 (L)-T2-MACROGAUCHE]]/Tableau17[[#This Row],[2017 (L)-T2-MACROTOTALE]],"")</f>
        <v>0</v>
      </c>
      <c r="PB66" s="26">
        <f>IFERROR(Tableau17[[#This Row],[2017 (L)-T2-MACROAUTRE]]/Tableau17[[#This Row],[2017 (L)-T2-MACROTOTALE]],"")</f>
        <v>0</v>
      </c>
      <c r="PC66" s="26">
        <f>IFERROR(Tableau17[[#This Row],[2008_T1_PROCUS]]/Tableau17[[#This Row],[2008_T1_INSCRITS]],0)</f>
        <v>1.4598540145985401E-2</v>
      </c>
      <c r="PD66" s="26">
        <f>IFERROR(Tableau17[[#This Row],[2008_T2_PROCUS]]/Tableau17[[#This Row],[2008_T2_INSCRITS]],0)</f>
        <v>2.0072992700729927E-2</v>
      </c>
      <c r="PE66" s="26">
        <f>Tableau17[[#This Row],[2014_T1_PROCUS]]/Tableau17[[#This Row],[2014_T1_INSCRITS]]</f>
        <v>1.9047619047619049E-2</v>
      </c>
      <c r="PF66" s="26">
        <f>IFERROR(Tableau17[[#This Row],[2014_T2_PROCUS]]/Tableau17[[#This Row],[2014_T2_INSCRITS]],0)</f>
        <v>1.5238095238095238E-2</v>
      </c>
    </row>
    <row r="67" spans="1:422" hidden="1" x14ac:dyDescent="0.2">
      <c r="A67" s="1">
        <v>6</v>
      </c>
      <c r="B67" s="1" t="s">
        <v>448</v>
      </c>
      <c r="C67" s="1" t="s">
        <v>453</v>
      </c>
      <c r="D67" s="1" t="s">
        <v>458</v>
      </c>
      <c r="E67" s="1">
        <v>1231</v>
      </c>
      <c r="H67" s="3"/>
      <c r="I67" s="3"/>
      <c r="V67" s="1">
        <v>263</v>
      </c>
      <c r="W67" s="1">
        <v>156</v>
      </c>
      <c r="X67" s="1">
        <v>5</v>
      </c>
      <c r="Y67" s="2">
        <v>0.59315589000000002</v>
      </c>
      <c r="Z67" s="1">
        <v>263</v>
      </c>
      <c r="AA67" s="1">
        <v>166</v>
      </c>
      <c r="AB67" s="1">
        <v>3</v>
      </c>
      <c r="AC67" s="2">
        <v>0.63117871000000003</v>
      </c>
      <c r="AG67" s="1">
        <f t="shared" si="1"/>
        <v>0</v>
      </c>
      <c r="AJ67" s="1">
        <v>0</v>
      </c>
      <c r="AN67" s="1">
        <v>0</v>
      </c>
      <c r="BY67" s="1">
        <v>15</v>
      </c>
      <c r="BZ67" s="1">
        <v>3</v>
      </c>
      <c r="CB67" s="1">
        <v>11</v>
      </c>
      <c r="CC67" s="1">
        <v>49</v>
      </c>
      <c r="CD67" s="1">
        <v>48</v>
      </c>
      <c r="CE67" s="1">
        <v>25</v>
      </c>
      <c r="CF67" s="1">
        <v>151</v>
      </c>
      <c r="CG67" s="1">
        <v>49</v>
      </c>
      <c r="CH67" s="1">
        <v>67</v>
      </c>
      <c r="CI67" s="1">
        <v>47</v>
      </c>
      <c r="CJ67" s="1">
        <v>163</v>
      </c>
      <c r="FR67" s="1">
        <f>SUM(Tableau17[[#This Row],[2019-T1-ALEXANDRE Audric]:[2019-T1-MARIE Florie]])</f>
        <v>0</v>
      </c>
      <c r="FX67" s="1">
        <v>0</v>
      </c>
      <c r="GD67" s="1">
        <v>0</v>
      </c>
      <c r="GE67" s="1">
        <v>49</v>
      </c>
      <c r="GF67" s="1">
        <v>63</v>
      </c>
      <c r="GG67" s="1">
        <v>0</v>
      </c>
      <c r="GH67" s="1">
        <v>39</v>
      </c>
      <c r="GI67" s="1">
        <v>0</v>
      </c>
      <c r="GJ67" s="1">
        <v>151</v>
      </c>
      <c r="GK67" s="1">
        <v>49</v>
      </c>
      <c r="GL67" s="1">
        <v>67</v>
      </c>
      <c r="GM67" s="1">
        <v>0</v>
      </c>
      <c r="GN67" s="1">
        <v>47</v>
      </c>
      <c r="GO67" s="1">
        <v>0</v>
      </c>
      <c r="GP67" s="1">
        <v>163</v>
      </c>
      <c r="GV67" s="1">
        <v>0</v>
      </c>
      <c r="HB67" s="1">
        <v>0</v>
      </c>
      <c r="HH67" s="1">
        <v>0</v>
      </c>
      <c r="HN67" s="1">
        <v>0</v>
      </c>
      <c r="HT67" s="1">
        <v>0</v>
      </c>
      <c r="HZ67" s="1">
        <v>0</v>
      </c>
      <c r="IF67" s="1">
        <v>0</v>
      </c>
      <c r="IL67" s="1">
        <v>0</v>
      </c>
      <c r="IM67" s="26" t="str">
        <f>IFERROR(Tableau17[[#This Row],[LDIV]]/Tableau17[[#This Row],[Total général]],"")</f>
        <v/>
      </c>
      <c r="IN67" s="26" t="str">
        <f>IFERROR(Tableau17[[#This Row],[LDVC]]/Tableau17[[#This Row],[Total général]],"")</f>
        <v/>
      </c>
      <c r="IO67" s="26" t="str">
        <f>IFERROR(Tableau17[[#This Row],[LDVD]]/Tableau17[[#This Row],[Total général]],"")</f>
        <v/>
      </c>
      <c r="IP67" s="26" t="str">
        <f>IFERROR(Tableau17[[#This Row],[LDVG]]/Tableau17[[#This Row],[Total général]],"")</f>
        <v/>
      </c>
      <c r="IQ67" s="26" t="str">
        <f>IFERROR(Tableau17[[#This Row],[LEXD]]/Tableau17[[#This Row],[Total général]],"")</f>
        <v/>
      </c>
      <c r="IR67" s="26" t="str">
        <f>IFERROR(Tableau17[[#This Row],[LEXG]]/Tableau17[[#This Row],[Total général]],"")</f>
        <v/>
      </c>
      <c r="IS67" s="26" t="str">
        <f>IFERROR(Tableau17[[#This Row],[LLR]]/Tableau17[[#This Row],[Total général]],"")</f>
        <v/>
      </c>
      <c r="IT67" s="26" t="str">
        <f>IFERROR(Tableau17[[#This Row],[LREM]]/Tableau17[[#This Row],[Total général]],"")</f>
        <v/>
      </c>
      <c r="IU67" s="26" t="str">
        <f>IFERROR(Tableau17[[#This Row],[LRN]]/Tableau17[[#This Row],[Total général]],"")</f>
        <v/>
      </c>
      <c r="IV67" s="26" t="str">
        <f>IFERROR(Tableau17[[#This Row],[LUG]]/Tableau17[[#This Row],[Total général]],"")</f>
        <v/>
      </c>
      <c r="IW67" s="26" t="str">
        <f>IFERROR(Tableau17[[#This Row],[LVEC]]/Tableau17[[#This Row],[Total général]],"")</f>
        <v/>
      </c>
      <c r="IX67" s="26" t="str">
        <f>IFERROR(Tableau17[[#This Row],[2008-T1-LCMD]]/Tableau17[[#This Row],[2008-T1-TOTAL]],"")</f>
        <v/>
      </c>
      <c r="IY67" s="26" t="str">
        <f>IFERROR(Tableau17[[#This Row],[2008-T1-LDVD]]/Tableau17[[#This Row],[2008-T1-TOTAL]],"")</f>
        <v/>
      </c>
      <c r="IZ67" s="26" t="str">
        <f>IFERROR(Tableau17[[#This Row],[2008-T1-LEXD]]/Tableau17[[#This Row],[2008-T1-TOTAL]],"")</f>
        <v/>
      </c>
      <c r="JA67" s="26" t="str">
        <f>IFERROR(Tableau17[[#This Row],[2008-T1-LEXG]]/Tableau17[[#This Row],[2008-T1-TOTAL]],"")</f>
        <v/>
      </c>
      <c r="JB67" s="26" t="str">
        <f>IFERROR(Tableau17[[#This Row],[2008-T1-LFN]]/Tableau17[[#This Row],[2008-T1-TOTAL]],"")</f>
        <v/>
      </c>
      <c r="JC67" s="26" t="str">
        <f>IFERROR(Tableau17[[#This Row],[2008-T1-LMAJ]]/Tableau17[[#This Row],[2008-T1-TOTAL]],"")</f>
        <v/>
      </c>
      <c r="JD67" s="26" t="str">
        <f>IFERROR(Tableau17[[#This Row],[2008-T1-LUG]]/Tableau17[[#This Row],[2008-T1-TOTAL]],"")</f>
        <v/>
      </c>
      <c r="JE67" s="26" t="str">
        <f>IFERROR(Tableau17[[#This Row],[2008-T2-LFN]]/Tableau17[[#This Row],[2008-T2-TOTAL]],"")</f>
        <v/>
      </c>
      <c r="JF67" s="26" t="str">
        <f>IFERROR(Tableau17[[#This Row],[2008-T2-LGC]]/Tableau17[[#This Row],[2008-T2-TOTAL]],"")</f>
        <v/>
      </c>
      <c r="JG67" s="26" t="str">
        <f>IFERROR(Tableau17[[#This Row],[2008-T2-LMAJ]]/Tableau17[[#This Row],[2008-T2-TOTAL]],"")</f>
        <v/>
      </c>
      <c r="JH67" s="26" t="str">
        <f>IFERROR(Tableau17[[#This Row],[2008-T2-LUG]]/Tableau17[[#This Row],[2008-T2-TOTAL]],"")</f>
        <v/>
      </c>
      <c r="JI67" s="26">
        <f>IFERROR(Tableau17[[#This Row],[2014-T1-LDIV]]/Tableau17[[#This Row],[2014-T1-TOTAL]],"")</f>
        <v>0</v>
      </c>
      <c r="JJ67" s="26">
        <f>IFERROR(Tableau17[[#This Row],[2014-T1-LDVD]]/Tableau17[[#This Row],[2014-T1-TOTAL]],"")</f>
        <v>9.9337748344370855E-2</v>
      </c>
      <c r="JK67" s="26">
        <f>IFERROR(Tableau17[[#This Row],[2014-T1-LDVG]]/Tableau17[[#This Row],[2014-T1-TOTAL]],"")</f>
        <v>1.9867549668874173E-2</v>
      </c>
      <c r="JL67" s="26">
        <f>IFERROR(Tableau17[[#This Row],[2014-T1-LEXG]]/Tableau17[[#This Row],[2014-T1-TOTAL]],"")</f>
        <v>0</v>
      </c>
      <c r="JM67" s="26">
        <f>IFERROR(Tableau17[[#This Row],[2014-T1-LFG]]/Tableau17[[#This Row],[2014-T1-TOTAL]],"")</f>
        <v>7.2847682119205295E-2</v>
      </c>
      <c r="JN67" s="26">
        <f>IFERROR(Tableau17[[#This Row],[2014-T1-LFN]]/Tableau17[[#This Row],[2014-T1-TOTAL]],"")</f>
        <v>0.32450331125827814</v>
      </c>
      <c r="JO67" s="26">
        <f>IFERROR(Tableau17[[#This Row],[2014-T1-LUD]]/Tableau17[[#This Row],[2014-T1-TOTAL]],"")</f>
        <v>0.31788079470198677</v>
      </c>
      <c r="JP67" s="26">
        <f>IFERROR(Tableau17[[#This Row],[2014-T1-LUG]]/Tableau17[[#This Row],[2014-T1-TOTAL]],"")</f>
        <v>0.16556291390728478</v>
      </c>
      <c r="JQ67" s="26">
        <f>IFERROR(Tableau17[[#This Row],[2014-T2-LFN]]/Tableau17[[#This Row],[2014-T2-TOTAL]],"")</f>
        <v>0.30061349693251532</v>
      </c>
      <c r="JR67" s="26">
        <f>IFERROR(Tableau17[[#This Row],[2014-T2-LUD]]/Tableau17[[#This Row],[2014-T2-TOTAL]],"")</f>
        <v>0.41104294478527609</v>
      </c>
      <c r="JS67" s="26">
        <f>IFERROR(Tableau17[[#This Row],[2014-T2-LUG]]/Tableau17[[#This Row],[2014-T2-TOTAL]],"")</f>
        <v>0.28834355828220859</v>
      </c>
      <c r="JT67" s="26" t="str">
        <f>IFERROR(Tableau17[[#This Row],[2015-T1-BC-DIV]]/Tableau17[[#This Row],[2015-T1-TOTAL]],"")</f>
        <v/>
      </c>
      <c r="JU67" s="26" t="str">
        <f>IFERROR(Tableau17[[#This Row],[2015-T1-BC-DLF]]/Tableau17[[#This Row],[2015-T1-TOTAL]],"")</f>
        <v/>
      </c>
      <c r="JV67" s="26" t="str">
        <f>IFERROR(Tableau17[[#This Row],[2015-T1-BC-DVD]]/Tableau17[[#This Row],[2015-T1-TOTAL]],"")</f>
        <v/>
      </c>
      <c r="JW67" s="26" t="str">
        <f>IFERROR(Tableau17[[#This Row],[2015-T1-BC-DVG]]/Tableau17[[#This Row],[2015-T1-TOTAL]],"")</f>
        <v/>
      </c>
      <c r="JX67" s="26" t="str">
        <f>IFERROR(Tableau17[[#This Row],[2015-T1-BC-FG]]/Tableau17[[#This Row],[2015-T1-TOTAL]],"")</f>
        <v/>
      </c>
      <c r="JY67" s="26" t="str">
        <f>IFERROR(Tableau17[[#This Row],[2015-T1-BC-FN]]/Tableau17[[#This Row],[2015-T1-TOTAL]],"")</f>
        <v/>
      </c>
      <c r="JZ67" s="26" t="str">
        <f>IFERROR(Tableau17[[#This Row],[2015-T1-BC-MDM]]/Tableau17[[#This Row],[2015-T1-TOTAL]],"")</f>
        <v/>
      </c>
      <c r="KA67" s="26" t="str">
        <f>IFERROR(Tableau17[[#This Row],[2015-T1-BC-RDG]]/Tableau17[[#This Row],[2015-T1-TOTAL]],"")</f>
        <v/>
      </c>
      <c r="KB67" s="26" t="str">
        <f>IFERROR(Tableau17[[#This Row],[2015-T1-BC-SOC]]/Tableau17[[#This Row],[2015-T1-TOTAL]],"")</f>
        <v/>
      </c>
      <c r="KC67" s="26" t="str">
        <f>IFERROR(Tableau17[[#This Row],[2015-T1-BC-UD]]/Tableau17[[#This Row],[2015-T1-TOTAL]],"")</f>
        <v/>
      </c>
      <c r="KD67" s="26" t="str">
        <f>IFERROR(Tableau17[[#This Row],[2015-T1-BC-UG]]/Tableau17[[#This Row],[2015-T1-TOTAL]],"")</f>
        <v/>
      </c>
      <c r="KE67" s="26" t="str">
        <f>IFERROR(Tableau17[[#This Row],[2015-T1-BC-VEC]]/Tableau17[[#This Row],[2015-T1-TOTAL]],"")</f>
        <v/>
      </c>
      <c r="KF67" s="26" t="str">
        <f>IFERROR(Tableau17[[#This Row],[2015-T2-BC-DVG]]/Tableau17[[#This Row],[2015-T2-TOTAL]],"")</f>
        <v/>
      </c>
      <c r="KG67" s="26" t="str">
        <f>IFERROR(Tableau17[[#This Row],[2015-T2-BC-FN]]/Tableau17[[#This Row],[2015-T2-TOTAL]],"")</f>
        <v/>
      </c>
      <c r="KH67" s="26" t="str">
        <f>IFERROR(Tableau17[[#This Row],[2015-T2-BC-SOC]]/Tableau17[[#This Row],[2015-T2-TOTAL]],"")</f>
        <v/>
      </c>
      <c r="KI67" s="26" t="str">
        <f>IFERROR(Tableau17[[#This Row],[2015-T2-BC-UD]]/Tableau17[[#This Row],[2015-T2-TOTAL]],"")</f>
        <v/>
      </c>
      <c r="KJ67" s="26" t="str">
        <f>IFERROR(Tableau17[[#This Row],[2015-T2-BC-UG]]/Tableau17[[#This Row],[2015-T2-TOTAL]],"")</f>
        <v/>
      </c>
      <c r="KK67" s="26" t="str">
        <f>IFERROR(Tableau17[[#This Row],[2017 (L)-T1-COM]]/Tableau17[[#This Row],[2017 (L)-T1-TOTAL]],"")</f>
        <v/>
      </c>
      <c r="KL67" s="26" t="str">
        <f>IFERROR(Tableau17[[#This Row],[2017 (L)-T1-DIV]]/Tableau17[[#This Row],[2017 (L)-T1-TOTAL]],"")</f>
        <v/>
      </c>
      <c r="KM67" s="26" t="str">
        <f>IFERROR(Tableau17[[#This Row],[2017 (L)-T1-DLF]]/Tableau17[[#This Row],[2017 (L)-T1-TOTAL]],"")</f>
        <v/>
      </c>
      <c r="KN67" s="26" t="str">
        <f>IFERROR(Tableau17[[#This Row],[2017 (L)-T1-DVD]]/Tableau17[[#This Row],[2017 (L)-T1-TOTAL]],"")</f>
        <v/>
      </c>
      <c r="KO67" s="26" t="str">
        <f>IFERROR(Tableau17[[#This Row],[2017 (L)-T1-DVG]]/Tableau17[[#This Row],[2017 (L)-T1-TOTAL]],"")</f>
        <v/>
      </c>
      <c r="KP67" s="26" t="str">
        <f>IFERROR(Tableau17[[#This Row],[2017 (L)-T1-ECO]]/Tableau17[[#This Row],[2017 (L)-T1-TOTAL]],"")</f>
        <v/>
      </c>
      <c r="KQ67" s="26" t="str">
        <f>IFERROR(Tableau17[[#This Row],[2017 (L)-T1-EXD]]/Tableau17[[#This Row],[2017 (L)-T1-TOTAL]],"")</f>
        <v/>
      </c>
      <c r="KR67" s="26" t="str">
        <f>IFERROR(Tableau17[[#This Row],[2017 (L)-T1-EXG]]/Tableau17[[#This Row],[2017 (L)-T1-TOTAL]],"")</f>
        <v/>
      </c>
      <c r="KS67" s="26" t="str">
        <f>IFERROR(Tableau17[[#This Row],[2017 (L)-T1-FI]]/Tableau17[[#This Row],[2017 (L)-T1-TOTAL]],"")</f>
        <v/>
      </c>
      <c r="KT67" s="26" t="str">
        <f>IFERROR(Tableau17[[#This Row],[2017 (L)-T1-FN]]/Tableau17[[#This Row],[2017 (L)-T1-TOTAL]],"")</f>
        <v/>
      </c>
      <c r="KU67" s="26" t="str">
        <f>IFERROR(Tableau17[[#This Row],[2017 (L)-T1-LR]]/Tableau17[[#This Row],[2017 (L)-T1-TOTAL]],"")</f>
        <v/>
      </c>
      <c r="KV67" s="26" t="str">
        <f>IFERROR(Tableau17[[#This Row],[2017 (L)-T1-MDM]]/Tableau17[[#This Row],[2017 (L)-T1-TOTAL]],"")</f>
        <v/>
      </c>
      <c r="KW67" s="26" t="str">
        <f>IFERROR(Tableau17[[#This Row],[2017 (L)-T1-RDG]]/Tableau17[[#This Row],[2017 (L)-T1-TOTAL]],"")</f>
        <v/>
      </c>
      <c r="KX67" s="26" t="str">
        <f>IFERROR(Tableau17[[#This Row],[2017 (L)-T1-REG]]/Tableau17[[#This Row],[2017 (L)-T1-TOTAL]],"")</f>
        <v/>
      </c>
      <c r="KY67" s="26" t="str">
        <f>IFERROR(Tableau17[[#This Row],[2017 (L)-T1-REM]]/Tableau17[[#This Row],[2017 (L)-T1-TOTAL]],"")</f>
        <v/>
      </c>
      <c r="KZ67" s="26" t="str">
        <f>IFERROR(Tableau17[[#This Row],[2017 (L)-T1-SOC]]/Tableau17[[#This Row],[2017 (L)-T1-TOTAL]],"")</f>
        <v/>
      </c>
      <c r="LA67" s="26" t="str">
        <f>IFERROR(Tableau17[[#This Row],[2017 (L)-T1-UDI]]/Tableau17[[#This Row],[2017 (L)-T1-TOTAL]],"")</f>
        <v/>
      </c>
      <c r="LB67" s="26" t="str">
        <f>IFERROR(Tableau17[[#This Row],[2017 (L)-T2-FI]]/Tableau17[[#This Row],[2017 (L)-T2-TOTAL]],"")</f>
        <v/>
      </c>
      <c r="LC67" s="26" t="str">
        <f>IFERROR(Tableau17[[#This Row],[2017 (L)-T2-FN]]/Tableau17[[#This Row],[2017 (L)-T2-TOTAL]],"")</f>
        <v/>
      </c>
      <c r="LD67" s="26" t="str">
        <f>IFERROR(Tableau17[[#This Row],[2017 (L)-T2-LR]]/Tableau17[[#This Row],[2017 (L)-T2-TOTAL]],"")</f>
        <v/>
      </c>
      <c r="LE67" s="26" t="str">
        <f>IFERROR(Tableau17[[#This Row],[2017 (L)-T2-MDM]]/Tableau17[[#This Row],[2017 (L)-T2-TOTAL]],"")</f>
        <v/>
      </c>
      <c r="LF67" s="26" t="str">
        <f>IFERROR(Tableau17[[#This Row],[2017 (L)-T2-REM]]/Tableau17[[#This Row],[2017 (L)-T2-TOTAL]],"")</f>
        <v/>
      </c>
      <c r="LG67" s="26" t="str">
        <f>IFERROR(Tableau17[[#This Row],[2017-T1-ARTHAUD Nathalie]]/Tableau17[[#This Row],[2017-T1-TOTAL]],"")</f>
        <v/>
      </c>
      <c r="LH67" s="26" t="str">
        <f>IFERROR(Tableau17[[#This Row],[2017-T1-ASSELINEAU Fran]]/Tableau17[[#This Row],[2017-T1-TOTAL]],"")</f>
        <v/>
      </c>
      <c r="LI67" s="26" t="str">
        <f>IFERROR(Tableau17[[#This Row],[2017-T1-CHEMINADE Jacques]]/Tableau17[[#This Row],[2017-T1-TOTAL]],"")</f>
        <v/>
      </c>
      <c r="LJ67" s="26" t="str">
        <f>IFERROR(Tableau17[[#This Row],[2017-T1-DUPONT-AIGNAN Nicolas]]/Tableau17[[#This Row],[2017-T1-TOTAL]],"")</f>
        <v/>
      </c>
      <c r="LK67" s="26" t="str">
        <f>IFERROR(Tableau17[[#This Row],[2017-T1-FILLON Fran]]/Tableau17[[#This Row],[2017-T1-TOTAL]],"")</f>
        <v/>
      </c>
      <c r="LL67" s="26" t="str">
        <f>IFERROR(Tableau17[[#This Row],[2017-T1-HAMON Beno]]/Tableau17[[#This Row],[2017-T1-TOTAL]],"")</f>
        <v/>
      </c>
      <c r="LM67" s="26" t="str">
        <f>IFERROR(Tableau17[[#This Row],[2017-T1-LASSALLE Jean]]/Tableau17[[#This Row],[2017-T1-TOTAL]],"")</f>
        <v/>
      </c>
      <c r="LN67" s="26" t="str">
        <f>IFERROR(Tableau17[[#This Row],[2017-T1-LE PEN Marine]]/Tableau17[[#This Row],[2017-T1-TOTAL]],"")</f>
        <v/>
      </c>
      <c r="LO67" s="26" t="str">
        <f>IFERROR(Tableau17[[#This Row],[2017-T1-M Jean-Luc]]/Tableau17[[#This Row],[2017-T1-TOTAL]],"")</f>
        <v/>
      </c>
      <c r="LP67" s="26" t="str">
        <f>IFERROR(Tableau17[[#This Row],[2017-T1-MACRON Emmanuel]]/Tableau17[[#This Row],[2017-T1-TOTAL]],"")</f>
        <v/>
      </c>
      <c r="LQ67" s="26" t="str">
        <f>IFERROR(Tableau17[[#This Row],[2017-T1-POUTOU Philippe]]/Tableau17[[#This Row],[2017-T1-TOTAL]],"")</f>
        <v/>
      </c>
      <c r="LR67" s="26" t="str">
        <f>IFERROR(Tableau17[[#This Row],[2017-T2-LE PEN Marine]]/Tableau17[[#This Row],[2017-T2-TOTAL]],"")</f>
        <v/>
      </c>
      <c r="LS67" s="26" t="str">
        <f>IFERROR(Tableau17[[#This Row],[2017-T2-MACRON Emmanuel]]/Tableau17[[#This Row],[2017-T2-TOTAL]],"")</f>
        <v/>
      </c>
      <c r="LT67" s="26" t="str">
        <f>IFERROR(Tableau17[[#This Row],[2019-T1-ALEXANDRE Audric]]/Tableau17[[#This Row],[2019-T1-TOTAL]],"")</f>
        <v/>
      </c>
      <c r="LU67" s="26" t="str">
        <f>IFERROR(Tableau17[[#This Row],[2019-T1-ARTHAUD Nathalie]]/Tableau17[[#This Row],[2019-T1-TOTAL]],"")</f>
        <v/>
      </c>
      <c r="LV67" s="26" t="str">
        <f>IFERROR(Tableau17[[#This Row],[2019-T1-ASSELINEAU François]]/Tableau17[[#This Row],[2019-T1-TOTAL]],"")</f>
        <v/>
      </c>
      <c r="LW67" s="26" t="str">
        <f>IFERROR(Tableau17[[#This Row],[2019-T1-AUBRY Manon]]/Tableau17[[#This Row],[2019-T1-TOTAL]],"")</f>
        <v/>
      </c>
      <c r="LX67" s="26" t="str">
        <f>IFERROR(Tableau17[[#This Row],[2019-T1-AZERGUI Nagib]]/Tableau17[[#This Row],[2019-T1-TOTAL]],"")</f>
        <v/>
      </c>
      <c r="LY67" s="26" t="str">
        <f>IFERROR(Tableau17[[#This Row],[2019-T1-BARDELLA Jordan]]/Tableau17[[#This Row],[2019-T1-TOTAL]],"")</f>
        <v/>
      </c>
      <c r="LZ67" s="26" t="str">
        <f>IFERROR(Tableau17[[#This Row],[2019-T1-BELLAMY François-Xavier]]/Tableau17[[#This Row],[2019-T1-TOTAL]],"")</f>
        <v/>
      </c>
      <c r="MA67" s="26" t="str">
        <f>IFERROR(Tableau17[[#This Row],[2019-T1-BIDOU Olivier]]/Tableau17[[#This Row],[2019-T1-TOTAL]],"")</f>
        <v/>
      </c>
      <c r="MB67" s="26" t="str">
        <f>IFERROR(Tableau17[[#This Row],[2019-T1-BOURG Dominique]]/Tableau17[[#This Row],[2019-T1-TOTAL]],"")</f>
        <v/>
      </c>
      <c r="MC67" s="26" t="str">
        <f>IFERROR(Tableau17[[#This Row],[2019-T1-BROSSAT Ian]]/Tableau17[[#This Row],[2019-T1-TOTAL]],"")</f>
        <v/>
      </c>
      <c r="MD67" s="26" t="str">
        <f>IFERROR(Tableau17[[#This Row],[2019-T1-CAILLAUD Sophie]]/Tableau17[[#This Row],[2019-T1-TOTAL]],"")</f>
        <v/>
      </c>
      <c r="ME67" s="26" t="str">
        <f>IFERROR(Tableau17[[#This Row],[2019-T1-CAMUS Renaud]]/Tableau17[[#This Row],[2019-T1-TOTAL]],"")</f>
        <v/>
      </c>
      <c r="MF67" s="26" t="str">
        <f>IFERROR(Tableau17[[#This Row],[2019-T1-CHALENÇON Christophe]]/Tableau17[[#This Row],[2019-T1-TOTAL]],"")</f>
        <v/>
      </c>
      <c r="MG67" s="26" t="str">
        <f>IFERROR(Tableau17[[#This Row],[2019-T1-CORBET Cathy Denise Ginette]]/Tableau17[[#This Row],[2019-T1-TOTAL]],"")</f>
        <v/>
      </c>
      <c r="MH67" s="26" t="str">
        <f>IFERROR(Tableau17[[#This Row],[2019-T1-DE PREVOISIN Robert]]/Tableau17[[#This Row],[2019-T1-TOTAL]],"")</f>
        <v/>
      </c>
      <c r="MI67" s="26" t="str">
        <f>IFERROR(Tableau17[[#This Row],[2019-T1-DELFEL Thérèse]]/Tableau17[[#This Row],[2019-T1-TOTAL]],"")</f>
        <v/>
      </c>
      <c r="MJ67" s="26" t="str">
        <f>IFERROR(Tableau17[[#This Row],[2019-T1-DIEUMEGARD Pierre]]/Tableau17[[#This Row],[2019-T1-TOTAL]],"")</f>
        <v/>
      </c>
      <c r="MK67" s="26" t="str">
        <f>IFERROR(Tableau17[[#This Row],[2019-T1-DUPONT-AIGNAN Nicolas]]/Tableau17[[#This Row],[2019-T1-TOTAL]],"")</f>
        <v/>
      </c>
      <c r="ML67" s="26" t="str">
        <f>IFERROR(Tableau17[[#This Row],[2019-T1-GERNIGON Yves]]/Tableau17[[#This Row],[2019-T1-TOTAL]],"")</f>
        <v/>
      </c>
      <c r="MM67" s="26" t="str">
        <f>IFERROR(Tableau17[[#This Row],[2019-T1-GLUCKSMANN Raphaël]]/Tableau17[[#This Row],[2019-T1-TOTAL]],"")</f>
        <v/>
      </c>
      <c r="MN67" s="26" t="str">
        <f>IFERROR(Tableau17[[#This Row],[2019-T1-HAMON Benoît]]/Tableau17[[#This Row],[2019-T1-TOTAL]],"")</f>
        <v/>
      </c>
      <c r="MO67" s="26" t="str">
        <f>IFERROR(Tableau17[[#This Row],[2019-T1-HELGEN Gilles]]/Tableau17[[#This Row],[2019-T1-TOTAL]],"")</f>
        <v/>
      </c>
      <c r="MP67" s="26" t="str">
        <f>IFERROR(Tableau17[[#This Row],[2019-T1-JADOT Yannick]]/Tableau17[[#This Row],[2019-T1-TOTAL]],"")</f>
        <v/>
      </c>
      <c r="MQ67" s="26" t="str">
        <f>IFERROR(Tableau17[[#This Row],[2019-T1-LAGARDE Jean-Christophe]]/Tableau17[[#This Row],[2019-T1-TOTAL]],"")</f>
        <v/>
      </c>
      <c r="MR67" s="26" t="str">
        <f>IFERROR(Tableau17[[#This Row],[2019-T1-LALANNE Francis]]/Tableau17[[#This Row],[2019-T1-TOTAL]],"")</f>
        <v/>
      </c>
      <c r="MS67" s="26" t="str">
        <f>IFERROR(Tableau17[[#This Row],[2019-T1-LOISEAU Nathalie]]/Tableau17[[#This Row],[2019-T1-TOTAL]],"")</f>
        <v/>
      </c>
      <c r="MT67" s="26" t="str">
        <f>IFERROR(Tableau17[[#This Row],[2019-T1-MARIE Florie]]/Tableau17[[#This Row],[2019-T1-TOTAL]],"")</f>
        <v/>
      </c>
      <c r="MU67" s="26" t="str">
        <f>IFERROR(Tableau17[[#This Row],[2008-T1-MACROEXTRDROITE]]/Tableau17[[#This Row],[2008-T1-MACROTOTALE]],"")</f>
        <v/>
      </c>
      <c r="MV67" s="26" t="str">
        <f>IFERROR(Tableau17[[#This Row],[2008-T1-MACRODROITE]]/Tableau17[[#This Row],[2008-T1-MACROTOTALE]],"")</f>
        <v/>
      </c>
      <c r="MW67" s="26" t="str">
        <f>IFERROR(Tableau17[[#This Row],[2008-T1-MACROCENTRE]]/Tableau17[[#This Row],[2008-T1-MACROTOTALE]],"")</f>
        <v/>
      </c>
      <c r="MX67" s="26" t="str">
        <f>IFERROR(Tableau17[[#This Row],[2008-T1-MACROGAUCHE]]/Tableau17[[#This Row],[2008-T1-MACROTOTALE]],"")</f>
        <v/>
      </c>
      <c r="MY67" s="26" t="str">
        <f>IFERROR(Tableau17[[#This Row],[2008-T1-MACROAUTRE]]/Tableau17[[#This Row],[2008-T1-MACROTOTALE]],"")</f>
        <v/>
      </c>
      <c r="MZ67" s="26" t="str">
        <f>IFERROR(Tableau17[[#This Row],[2008-T2-MACROEXTRDROITE]]/Tableau17[[#This Row],[2008-T2-MACROTOTALE]],"")</f>
        <v/>
      </c>
      <c r="NA67" s="26" t="str">
        <f>IFERROR(Tableau17[[#This Row],[2008-T2-MACRODROITE]]/Tableau17[[#This Row],[2008-T2-MACROTOTALE]],"")</f>
        <v/>
      </c>
      <c r="NB67" s="26" t="str">
        <f>IFERROR(Tableau17[[#This Row],[2008-T2-MACROCENTRE]]/Tableau17[[#This Row],[2008-T2-MACROTOTALE]],"")</f>
        <v/>
      </c>
      <c r="NC67" s="26" t="str">
        <f>IFERROR(Tableau17[[#This Row],[2008-T2-MACROGAUCHE]]/Tableau17[[#This Row],[2008-T2-MACROTOTALE]],"")</f>
        <v/>
      </c>
      <c r="ND67" s="26" t="str">
        <f>IFERROR(Tableau17[[#This Row],[2008-T2-MACROAUTRE]]/Tableau17[[#This Row],[2008-T2-MACROTOTALE]],"")</f>
        <v/>
      </c>
      <c r="NE67" s="26">
        <f>IFERROR(Tableau17[[#This Row],[2014-T1-MACROEXTRDROITE]]/Tableau17[[#This Row],[2014-T1-MACROTOTALE]],"")</f>
        <v>0.32450331125827814</v>
      </c>
      <c r="NF67" s="26">
        <f>IFERROR(Tableau17[[#This Row],[2014-T1-MACRODROITE]]/Tableau17[[#This Row],[2014-T1-MACROTOTALE]],"")</f>
        <v>0.41721854304635764</v>
      </c>
      <c r="NG67" s="26">
        <f>IFERROR(Tableau17[[#This Row],[2014-T1-MACROCENTRE]]/Tableau17[[#This Row],[2014-T1-MACROTOTALE]],"")</f>
        <v>0</v>
      </c>
      <c r="NH67" s="26">
        <f>IFERROR(Tableau17[[#This Row],[2014-T1-MACROGAUCHE]]/Tableau17[[#This Row],[2014-T1-MACROTOTALE]],"")</f>
        <v>0.25827814569536423</v>
      </c>
      <c r="NI67" s="26">
        <f>IFERROR(Tableau17[[#This Row],[2014-T1-MACROAUTRE]]/Tableau17[[#This Row],[2014-T1-MACROTOTALE]],"")</f>
        <v>0</v>
      </c>
      <c r="NJ67" s="26">
        <f>IFERROR(Tableau17[[#This Row],[2014-T2-MACROEXTRDROITE]]/Tableau17[[#This Row],[2014-T2-MACROTOTALE]],"")</f>
        <v>0.30061349693251532</v>
      </c>
      <c r="NK67" s="26">
        <f>IFERROR(Tableau17[[#This Row],[2014-T2-MACRODROITE]]/Tableau17[[#This Row],[2014-T2-MACROTOTALE]],"")</f>
        <v>0.41104294478527609</v>
      </c>
      <c r="NL67" s="26">
        <f>IFERROR(Tableau17[[#This Row],[2014-T2-MACROCENTRE]]/Tableau17[[#This Row],[2014-T2-MACROTOTALE]],"")</f>
        <v>0</v>
      </c>
      <c r="NM67" s="26">
        <f>IFERROR(Tableau17[[#This Row],[2014-T2-MACROGAUCHE]]/Tableau17[[#This Row],[2014-T2-MACROTOTALE]],"")</f>
        <v>0.28834355828220859</v>
      </c>
      <c r="NN67" s="26">
        <f>IFERROR(Tableau17[[#This Row],[2014-T2-MACROAUTRE]]/Tableau17[[#This Row],[2014-T2-MACROTOTALE]],"")</f>
        <v>0</v>
      </c>
      <c r="NO67" s="26" t="str">
        <f>IFERROR( Tableau17[[#This Row],[2015-T1-MACROEXTRDROITE]]/Tableau17[[#This Row],[2015-T1-MACROTOTALE]],"")</f>
        <v/>
      </c>
      <c r="NP67" s="26" t="str">
        <f>IFERROR(Tableau17[[#This Row],[2015-T1-MACRODROITE]]/Tableau17[[#This Row],[2015-T1-MACROTOTALE]],"")</f>
        <v/>
      </c>
      <c r="NQ67" s="26" t="str">
        <f>IFERROR(Tableau17[[#This Row],[2015-T1-MACROCENTRE]]/Tableau17[[#This Row],[2015-T1-MACROTOTALE]],"")</f>
        <v/>
      </c>
      <c r="NR67" s="26" t="str">
        <f>IFERROR(Tableau17[[#This Row],[2015-T1-MACROGAUCHE]]/Tableau17[[#This Row],[2015-T1-MACROTOTALE]],"")</f>
        <v/>
      </c>
      <c r="NS67" s="26" t="str">
        <f>IFERROR(Tableau17[[#This Row],[2015-T1-MACROAUTRE]]/Tableau17[[#This Row],[2015-T1-MACROTOTALE]],"")</f>
        <v/>
      </c>
      <c r="NT67" s="26" t="str">
        <f>IFERROR(Tableau17[[#This Row],[2015-T2-MACROEXTRDROITE]]/Tableau17[[#This Row],[2015-T2-MACROTOTALE]],"")</f>
        <v/>
      </c>
      <c r="NU67" s="26" t="str">
        <f>IFERROR(Tableau17[[#This Row],[2015-T2-MACRODROITE]]/Tableau17[[#This Row],[2015-T2-MACROTOTALE]],"")</f>
        <v/>
      </c>
      <c r="NV67" s="26" t="str">
        <f>IFERROR(Tableau17[[#This Row],[2015-T2-MACROCENTRE]]/Tableau17[[#This Row],[2015-T2-MACROTOTALE]],"")</f>
        <v/>
      </c>
      <c r="NW67" s="26" t="str">
        <f>IFERROR(Tableau17[[#This Row],[2015-T2-MACROGAUCHE]]/Tableau17[[#This Row],[2015-T2-MACROTOTALE]],"")</f>
        <v/>
      </c>
      <c r="NX67" s="26" t="str">
        <f>IFERROR(Tableau17[[#This Row],[2015-T2-MACROAUTRE]]/Tableau17[[#This Row],[2015-T2-MACROTOTALE]],"")</f>
        <v/>
      </c>
      <c r="NY67" s="26" t="str">
        <f>IFERROR(Tableau17[[#This Row],[2017-T1-MACROEXTRDROITE]]/Tableau17[[#This Row],[2017-T1-MACROTOTALE]],"")</f>
        <v/>
      </c>
      <c r="NZ67" s="26" t="str">
        <f>IFERROR(Tableau17[[#This Row],[2017-T1-MACRODROITE]]/Tableau17[[#This Row],[2017-T1-MACROTOTALE]],"")</f>
        <v/>
      </c>
      <c r="OA67" s="26" t="str">
        <f>IFERROR(Tableau17[[#This Row],[2017-T1-MACROCENTRE]]/Tableau17[[#This Row],[2017-T1-MACROTOTALE]],"")</f>
        <v/>
      </c>
      <c r="OB67" s="26" t="str">
        <f>IFERROR(Tableau17[[#This Row],[2017-T1-MACROGAUCHE]]/Tableau17[[#This Row],[2017-T1-MACROTOTALE]],"")</f>
        <v/>
      </c>
      <c r="OC67" s="26" t="str">
        <f>IFERROR(Tableau17[[#This Row],[2017-T1-MACROAUTRE]]/Tableau17[[#This Row],[2017-T1-MACROTOTALE]],"")</f>
        <v/>
      </c>
      <c r="OD67" s="26" t="str">
        <f>IFERROR(Tableau17[[#This Row],[2017-T2-MACROEXTRDROITE]]/Tableau17[[#This Row],[2017-T2-MACROTOTALE]],"")</f>
        <v/>
      </c>
      <c r="OE67" s="26" t="str">
        <f>IFERROR(Tableau17[[#This Row],[2017-T2-MACRODROITE]]/Tableau17[[#This Row],[2017-T2-MACROTOTALE]],"")</f>
        <v/>
      </c>
      <c r="OF67" s="26" t="str">
        <f>IFERROR(Tableau17[[#This Row],[2017-T2-MACROCENTRE]]/Tableau17[[#This Row],[2017-T2-MACROTOTALE]],"")</f>
        <v/>
      </c>
      <c r="OG67" s="26" t="str">
        <f>IFERROR(Tableau17[[#This Row],[2017-T2-MACROGAUCHE]]/Tableau17[[#This Row],[2017-T2-MACROTOTALE]],"")</f>
        <v/>
      </c>
      <c r="OH67" s="26" t="str">
        <f>IFERROR(Tableau17[[#This Row],[2017-T2-MACROAUTRE]]/Tableau17[[#This Row],[2017-T2-MACROTOTALE]],"")</f>
        <v/>
      </c>
      <c r="OI67" s="26" t="str">
        <f>IFERROR(Tableau17[[#This Row],[2019-T1-MACROEXTRDROITE]]/Tableau17[[#This Row],[2019-T1-MACROTOTALE]],"")</f>
        <v/>
      </c>
      <c r="OJ67" s="26" t="str">
        <f>IFERROR(Tableau17[[#This Row],[2019-T1-MACRODROITE]]/Tableau17[[#This Row],[2019-T1-MACROTOTALE]],"")</f>
        <v/>
      </c>
      <c r="OK67" s="26" t="str">
        <f>IFERROR(Tableau17[[#This Row],[2019-T1-MACROCENTRE]]/Tableau17[[#This Row],[2019-T1-MACROTOTALE]],"")</f>
        <v/>
      </c>
      <c r="OL67" s="26" t="str">
        <f>IFERROR(Tableau17[[#This Row],[2019-T1-MACROGAUCHE]]/Tableau17[[#This Row],[2019-T1-MACROTOTALE]],"")</f>
        <v/>
      </c>
      <c r="OM67" s="26" t="str">
        <f>IFERROR(Tableau17[[#This Row],[2019-T1-MACROAUTRE]]/Tableau17[[#This Row],[2019-T1-MACROTOTALE]],"")</f>
        <v/>
      </c>
      <c r="ON67" s="26" t="str">
        <f>IFERROR(Tableau17[[#This Row],[2020-T1-MACROEXTRDROITE]]/Tableau17[[#This Row],[2020-T1-MACROTOTALE]],"")</f>
        <v/>
      </c>
      <c r="OO67" s="26" t="str">
        <f>IFERROR(Tableau17[[#This Row],[2020-T1-MACRODROITE]]/Tableau17[[#This Row],[2020-T1-MACROTOTALE]],"")</f>
        <v/>
      </c>
      <c r="OP67" s="26" t="str">
        <f>IFERROR(Tableau17[[#This Row],[2020-T1-MACROCENTRE]]/Tableau17[[#This Row],[2020-T1-MACROTOTALE]],"")</f>
        <v/>
      </c>
      <c r="OQ67" s="26" t="str">
        <f>IFERROR(Tableau17[[#This Row],[2020-T1-MACROGAUCHE]]/Tableau17[[#This Row],[2020-T1-MACROTOTALE]],"")</f>
        <v/>
      </c>
      <c r="OR67" s="26" t="str">
        <f>IFERROR(Tableau17[[#This Row],[2020-T1-MACROAUTRE]]/Tableau17[[#This Row],[2020-T1-MACROTOTALE]],"")</f>
        <v/>
      </c>
      <c r="OS67" s="26" t="str">
        <f>IFERROR(Tableau17[[#This Row],[2017 (L)-T1-MACROEXTRDROITE]]/Tableau17[[#This Row],[2017 (L)-T1-MACROTOTALE]],"")</f>
        <v/>
      </c>
      <c r="OT67" s="26" t="str">
        <f>IFERROR(Tableau17[[#This Row],[2017 (L)-T1-MACRODROITE]]/Tableau17[[#This Row],[2017 (L)-T1-MACROTOTALE]],"")</f>
        <v/>
      </c>
      <c r="OU67" s="26" t="str">
        <f>IFERROR(Tableau17[[#This Row],[2017 (L)-T1-MACROCENTRE]]/Tableau17[[#This Row],[2017 (L)-T1-MACROTOTALE]],"")</f>
        <v/>
      </c>
      <c r="OV67" s="26" t="str">
        <f>IFERROR(Tableau17[[#This Row],[2017 (L)-T1-MACROGAUCHE]]/Tableau17[[#This Row],[2017 (L)-T1-MACROTOTALE]],"")</f>
        <v/>
      </c>
      <c r="OW67" s="26" t="str">
        <f>IFERROR(Tableau17[[#This Row],[2017 (L)-T1-MACROAUTRE]]/Tableau17[[#This Row],[2017 (L)-T1-MACROTOTALE]],"")</f>
        <v/>
      </c>
      <c r="OX67" s="26" t="str">
        <f>IFERROR(Tableau17[[#This Row],[2017 (L)-T2-MACROEXTRDROITE]]/Tableau17[[#This Row],[2017 (L)-T2-MACROTOTALE]],"")</f>
        <v/>
      </c>
      <c r="OY67" s="26" t="str">
        <f>IFERROR(Tableau17[[#This Row],[2017 (L)-T2-MACRODROITE]]/Tableau17[[#This Row],[2017 (L)-T2-MACROTOTALE]],"")</f>
        <v/>
      </c>
      <c r="OZ67" s="26" t="str">
        <f>IFERROR(Tableau17[[#This Row],[2017 (L)-T2-MACROCENTRE]]/Tableau17[[#This Row],[2017 (L)-T2-MACROTOTALE]],"")</f>
        <v/>
      </c>
      <c r="PA67" s="26" t="str">
        <f>IFERROR(Tableau17[[#This Row],[2017 (L)-T2-MACROGAUCHE]]/Tableau17[[#This Row],[2017 (L)-T2-MACROTOTALE]],"")</f>
        <v/>
      </c>
      <c r="PB67" s="26" t="str">
        <f>IFERROR(Tableau17[[#This Row],[2017 (L)-T2-MACROAUTRE]]/Tableau17[[#This Row],[2017 (L)-T2-MACROTOTALE]],"")</f>
        <v/>
      </c>
      <c r="PC67" s="26">
        <f>IFERROR(Tableau17[[#This Row],[2008_T1_PROCUS]]/Tableau17[[#This Row],[2008_T1_INSCRITS]],0)</f>
        <v>0</v>
      </c>
      <c r="PD67" s="26">
        <f>IFERROR(Tableau17[[#This Row],[2008_T2_PROCUS]]/Tableau17[[#This Row],[2008_T2_INSCRITS]],0)</f>
        <v>0</v>
      </c>
      <c r="PE67" s="26">
        <f>Tableau17[[#This Row],[2014_T1_PROCUS]]/Tableau17[[#This Row],[2014_T1_INSCRITS]]</f>
        <v>1.9011406844106463E-2</v>
      </c>
      <c r="PF67" s="26">
        <f>IFERROR(Tableau17[[#This Row],[2014_T2_PROCUS]]/Tableau17[[#This Row],[2014_T2_INSCRITS]],0)</f>
        <v>1.1406844106463879E-2</v>
      </c>
    </row>
    <row r="68" spans="1:422" hidden="1" x14ac:dyDescent="0.2">
      <c r="A68" s="1">
        <v>4</v>
      </c>
      <c r="B68" s="1" t="s">
        <v>326</v>
      </c>
      <c r="C68" s="1" t="s">
        <v>352</v>
      </c>
      <c r="D68" s="1" t="s">
        <v>352</v>
      </c>
      <c r="E68" s="1">
        <v>832</v>
      </c>
      <c r="F68" s="1">
        <v>5.3818460000000004</v>
      </c>
      <c r="G68" s="1">
        <v>43.281137000000001</v>
      </c>
      <c r="H68" s="3">
        <v>1251</v>
      </c>
      <c r="I68" s="3">
        <v>275</v>
      </c>
      <c r="L68" s="1">
        <v>40</v>
      </c>
      <c r="M68" s="1">
        <v>5</v>
      </c>
      <c r="P68" s="1">
        <v>151</v>
      </c>
      <c r="Q68" s="1">
        <v>75</v>
      </c>
      <c r="R68" s="1">
        <v>54</v>
      </c>
      <c r="S68" s="1">
        <v>65</v>
      </c>
      <c r="T68" s="1">
        <v>60</v>
      </c>
      <c r="U68" s="1">
        <v>450</v>
      </c>
      <c r="V68" s="1">
        <v>1058</v>
      </c>
      <c r="W68" s="1">
        <v>620</v>
      </c>
      <c r="X68" s="1">
        <v>20</v>
      </c>
      <c r="Y68" s="2">
        <v>0.58601133999999999</v>
      </c>
      <c r="AB68" s="1">
        <v>0</v>
      </c>
      <c r="AD68" s="1">
        <v>1251</v>
      </c>
      <c r="AE68" s="1">
        <v>458</v>
      </c>
      <c r="AF68" s="2">
        <v>0.36610711000000001</v>
      </c>
      <c r="AG68" s="1">
        <f t="shared" si="1"/>
        <v>275</v>
      </c>
      <c r="AH68" s="1">
        <v>1049</v>
      </c>
      <c r="AI68" s="1">
        <v>615</v>
      </c>
      <c r="AJ68" s="1">
        <v>18</v>
      </c>
      <c r="AK68" s="2">
        <v>0.58627264000000001</v>
      </c>
      <c r="AN68" s="1">
        <v>0</v>
      </c>
      <c r="AP68" s="1">
        <v>1229</v>
      </c>
      <c r="AQ68" s="1">
        <v>551</v>
      </c>
      <c r="AR68" s="2">
        <v>0.44833198000000002</v>
      </c>
      <c r="AS68" s="1">
        <v>1229</v>
      </c>
      <c r="AT68" s="1">
        <v>578</v>
      </c>
      <c r="AU68" s="2">
        <v>0.47030105999999999</v>
      </c>
      <c r="AV68" s="1">
        <v>1252</v>
      </c>
      <c r="AW68" s="1">
        <v>580</v>
      </c>
      <c r="AX68" s="2">
        <v>0.46325878999999998</v>
      </c>
      <c r="AY68" s="1">
        <v>1252</v>
      </c>
      <c r="AZ68" s="1">
        <v>505</v>
      </c>
      <c r="BA68" s="2">
        <v>0.40335462999999999</v>
      </c>
      <c r="BB68" s="1">
        <v>1252</v>
      </c>
      <c r="BC68" s="1">
        <v>994</v>
      </c>
      <c r="BD68" s="2">
        <v>0.79392971000000001</v>
      </c>
      <c r="BE68" s="1">
        <v>1252</v>
      </c>
      <c r="BF68" s="1">
        <v>888</v>
      </c>
      <c r="BG68" s="2">
        <v>0.70926518000000005</v>
      </c>
      <c r="BH68" s="1">
        <v>1210</v>
      </c>
      <c r="BI68" s="1">
        <v>580</v>
      </c>
      <c r="BJ68" s="2">
        <v>0.47933883999999999</v>
      </c>
      <c r="BK68" s="1">
        <v>55</v>
      </c>
      <c r="BN68" s="1">
        <v>10</v>
      </c>
      <c r="BO68" s="1">
        <v>29</v>
      </c>
      <c r="BP68" s="1">
        <v>353</v>
      </c>
      <c r="BQ68" s="1">
        <v>153</v>
      </c>
      <c r="BR68" s="1">
        <v>600</v>
      </c>
      <c r="BZ68" s="1">
        <v>28</v>
      </c>
      <c r="CB68" s="1">
        <v>24</v>
      </c>
      <c r="CC68" s="1">
        <v>89</v>
      </c>
      <c r="CD68" s="1">
        <v>362</v>
      </c>
      <c r="CE68" s="1">
        <v>99</v>
      </c>
      <c r="CF68" s="1">
        <v>602</v>
      </c>
      <c r="CM68" s="1">
        <v>0</v>
      </c>
      <c r="CN68" s="1">
        <v>33</v>
      </c>
      <c r="CO68" s="1">
        <v>52</v>
      </c>
      <c r="CP68" s="1">
        <v>125</v>
      </c>
      <c r="CQ68" s="1">
        <v>57</v>
      </c>
      <c r="CT68" s="1">
        <v>261</v>
      </c>
      <c r="CW68" s="1">
        <v>528</v>
      </c>
      <c r="CY68" s="1">
        <v>128</v>
      </c>
      <c r="DA68" s="1">
        <v>425</v>
      </c>
      <c r="DC68" s="1">
        <v>553</v>
      </c>
      <c r="DD68" s="1">
        <v>7</v>
      </c>
      <c r="DE68" s="1">
        <v>3</v>
      </c>
      <c r="DF68" s="1">
        <v>6</v>
      </c>
      <c r="DI68" s="1">
        <v>33</v>
      </c>
      <c r="DJ68" s="1">
        <v>9</v>
      </c>
      <c r="DK68" s="1">
        <v>1</v>
      </c>
      <c r="DL68" s="1">
        <v>31</v>
      </c>
      <c r="DM68" s="1">
        <v>35</v>
      </c>
      <c r="DN68" s="1">
        <v>171</v>
      </c>
      <c r="DQ68" s="1">
        <v>1</v>
      </c>
      <c r="DR68" s="1">
        <v>253</v>
      </c>
      <c r="DS68" s="1">
        <v>27</v>
      </c>
      <c r="DU68" s="1">
        <v>577</v>
      </c>
      <c r="DX68" s="1">
        <v>204</v>
      </c>
      <c r="DZ68" s="1">
        <v>276</v>
      </c>
      <c r="EA68" s="1">
        <v>480</v>
      </c>
      <c r="EB68" s="1">
        <v>2</v>
      </c>
      <c r="EC68" s="1">
        <v>6</v>
      </c>
      <c r="ED68" s="1">
        <v>1</v>
      </c>
      <c r="EE68" s="1">
        <v>25</v>
      </c>
      <c r="EF68" s="1">
        <v>464</v>
      </c>
      <c r="EG68" s="1">
        <v>44</v>
      </c>
      <c r="EH68" s="1">
        <v>9</v>
      </c>
      <c r="EI68" s="1">
        <v>75</v>
      </c>
      <c r="EJ68" s="1">
        <v>98</v>
      </c>
      <c r="EK68" s="1">
        <v>253</v>
      </c>
      <c r="EL68" s="1">
        <v>3</v>
      </c>
      <c r="EM68" s="1">
        <v>980</v>
      </c>
      <c r="EN68" s="1">
        <v>163</v>
      </c>
      <c r="EO68" s="1">
        <v>645</v>
      </c>
      <c r="EP68" s="1">
        <v>808</v>
      </c>
      <c r="EQ68" s="1">
        <v>0</v>
      </c>
      <c r="ER68" s="1">
        <v>0</v>
      </c>
      <c r="ES68" s="1">
        <v>0</v>
      </c>
      <c r="ET68" s="1">
        <v>18</v>
      </c>
      <c r="EU68" s="1">
        <v>2</v>
      </c>
      <c r="EV68" s="1">
        <v>83</v>
      </c>
      <c r="EW68" s="1">
        <v>95</v>
      </c>
      <c r="EX68" s="1">
        <v>0</v>
      </c>
      <c r="EY68" s="1">
        <v>13</v>
      </c>
      <c r="EZ68" s="1">
        <v>7</v>
      </c>
      <c r="FA68" s="1">
        <v>1</v>
      </c>
      <c r="FB68" s="1">
        <v>1</v>
      </c>
      <c r="FC68" s="1">
        <v>0</v>
      </c>
      <c r="FD68" s="1">
        <v>0</v>
      </c>
      <c r="FE68" s="1">
        <v>0</v>
      </c>
      <c r="FF68" s="1">
        <v>0</v>
      </c>
      <c r="FG68" s="1">
        <v>1</v>
      </c>
      <c r="FH68" s="1">
        <v>8</v>
      </c>
      <c r="FI68" s="1">
        <v>0</v>
      </c>
      <c r="FJ68" s="1">
        <v>33</v>
      </c>
      <c r="FK68" s="1">
        <v>11</v>
      </c>
      <c r="FL68" s="1">
        <v>0</v>
      </c>
      <c r="FM68" s="1">
        <v>78</v>
      </c>
      <c r="FN68" s="1">
        <v>5</v>
      </c>
      <c r="FO68" s="1">
        <v>1</v>
      </c>
      <c r="FP68" s="1">
        <v>210</v>
      </c>
      <c r="FQ68" s="1">
        <v>1</v>
      </c>
      <c r="FR68" s="1">
        <f>SUM(Tableau17[[#This Row],[2019-T1-ALEXANDRE Audric]:[2019-T1-MARIE Florie]])</f>
        <v>568</v>
      </c>
      <c r="FS68" s="1">
        <v>29</v>
      </c>
      <c r="FT68" s="1">
        <v>408</v>
      </c>
      <c r="FU68" s="1">
        <v>0</v>
      </c>
      <c r="FV68" s="1">
        <v>163</v>
      </c>
      <c r="FW68" s="1">
        <v>0</v>
      </c>
      <c r="FX68" s="1">
        <v>600</v>
      </c>
      <c r="GD68" s="1">
        <v>0</v>
      </c>
      <c r="GE68" s="1">
        <v>89</v>
      </c>
      <c r="GF68" s="1">
        <v>362</v>
      </c>
      <c r="GG68" s="1">
        <v>0</v>
      </c>
      <c r="GH68" s="1">
        <v>151</v>
      </c>
      <c r="GI68" s="1">
        <v>0</v>
      </c>
      <c r="GJ68" s="1">
        <v>602</v>
      </c>
      <c r="GP68" s="1">
        <v>0</v>
      </c>
      <c r="GQ68" s="1">
        <v>125</v>
      </c>
      <c r="GR68" s="1">
        <v>261</v>
      </c>
      <c r="GS68" s="1">
        <v>57</v>
      </c>
      <c r="GT68" s="1">
        <v>85</v>
      </c>
      <c r="GU68" s="1">
        <v>0</v>
      </c>
      <c r="GV68" s="1">
        <v>528</v>
      </c>
      <c r="GW68" s="1">
        <v>128</v>
      </c>
      <c r="GX68" s="1">
        <v>425</v>
      </c>
      <c r="GY68" s="1">
        <v>0</v>
      </c>
      <c r="GZ68" s="1">
        <v>0</v>
      </c>
      <c r="HA68" s="1">
        <v>0</v>
      </c>
      <c r="HB68" s="1">
        <v>553</v>
      </c>
      <c r="HC68" s="1">
        <v>107</v>
      </c>
      <c r="HD68" s="1">
        <v>464</v>
      </c>
      <c r="HE68" s="1">
        <v>253</v>
      </c>
      <c r="HF68" s="1">
        <v>147</v>
      </c>
      <c r="HG68" s="1">
        <v>9</v>
      </c>
      <c r="HH68" s="1">
        <v>980</v>
      </c>
      <c r="HI68" s="1">
        <v>163</v>
      </c>
      <c r="HJ68" s="1">
        <v>0</v>
      </c>
      <c r="HK68" s="1">
        <v>645</v>
      </c>
      <c r="HL68" s="1">
        <v>0</v>
      </c>
      <c r="HM68" s="1">
        <v>0</v>
      </c>
      <c r="HN68" s="1">
        <v>808</v>
      </c>
      <c r="HO68" s="1">
        <v>95</v>
      </c>
      <c r="HP68" s="1">
        <v>100</v>
      </c>
      <c r="HQ68" s="1">
        <v>210</v>
      </c>
      <c r="HR68" s="1">
        <v>147</v>
      </c>
      <c r="HS68" s="1">
        <v>23</v>
      </c>
      <c r="HT68" s="1">
        <v>575</v>
      </c>
      <c r="HU68" s="1">
        <v>54</v>
      </c>
      <c r="HV68" s="1">
        <v>191</v>
      </c>
      <c r="HW68" s="1">
        <v>75</v>
      </c>
      <c r="HX68" s="1">
        <v>130</v>
      </c>
      <c r="HY68" s="1">
        <v>0</v>
      </c>
      <c r="HZ68" s="1">
        <v>450</v>
      </c>
      <c r="IA68" s="1">
        <v>50</v>
      </c>
      <c r="IB68" s="1">
        <v>171</v>
      </c>
      <c r="IC68" s="1">
        <v>253</v>
      </c>
      <c r="ID68" s="1">
        <v>99</v>
      </c>
      <c r="IE68" s="1">
        <v>4</v>
      </c>
      <c r="IF68" s="1">
        <v>577</v>
      </c>
      <c r="IG68" s="1">
        <v>0</v>
      </c>
      <c r="IH68" s="1">
        <v>204</v>
      </c>
      <c r="II68" s="1">
        <v>276</v>
      </c>
      <c r="IJ68" s="1">
        <v>0</v>
      </c>
      <c r="IK68" s="1">
        <v>0</v>
      </c>
      <c r="IL68" s="1">
        <v>480</v>
      </c>
      <c r="IM68" s="26">
        <f>IFERROR(Tableau17[[#This Row],[LDIV]]/Tableau17[[#This Row],[Total général]],"")</f>
        <v>0</v>
      </c>
      <c r="IN68" s="26">
        <f>IFERROR(Tableau17[[#This Row],[LDVC]]/Tableau17[[#This Row],[Total général]],"")</f>
        <v>0</v>
      </c>
      <c r="IO68" s="26">
        <f>IFERROR(Tableau17[[#This Row],[LDVD]]/Tableau17[[#This Row],[Total général]],"")</f>
        <v>8.8888888888888892E-2</v>
      </c>
      <c r="IP68" s="26">
        <f>IFERROR(Tableau17[[#This Row],[LDVG]]/Tableau17[[#This Row],[Total général]],"")</f>
        <v>1.1111111111111112E-2</v>
      </c>
      <c r="IQ68" s="26">
        <f>IFERROR(Tableau17[[#This Row],[LEXD]]/Tableau17[[#This Row],[Total général]],"")</f>
        <v>0</v>
      </c>
      <c r="IR68" s="26">
        <f>IFERROR(Tableau17[[#This Row],[LEXG]]/Tableau17[[#This Row],[Total général]],"")</f>
        <v>0</v>
      </c>
      <c r="IS68" s="26">
        <f>IFERROR(Tableau17[[#This Row],[LLR]]/Tableau17[[#This Row],[Total général]],"")</f>
        <v>0.33555555555555555</v>
      </c>
      <c r="IT68" s="26">
        <f>IFERROR(Tableau17[[#This Row],[LREM]]/Tableau17[[#This Row],[Total général]],"")</f>
        <v>0.16666666666666666</v>
      </c>
      <c r="IU68" s="26">
        <f>IFERROR(Tableau17[[#This Row],[LRN]]/Tableau17[[#This Row],[Total général]],"")</f>
        <v>0.12</v>
      </c>
      <c r="IV68" s="26">
        <f>IFERROR(Tableau17[[#This Row],[LUG]]/Tableau17[[#This Row],[Total général]],"")</f>
        <v>0.14444444444444443</v>
      </c>
      <c r="IW68" s="26">
        <f>IFERROR(Tableau17[[#This Row],[LVEC]]/Tableau17[[#This Row],[Total général]],"")</f>
        <v>0.13333333333333333</v>
      </c>
      <c r="IX68" s="26">
        <f>IFERROR(Tableau17[[#This Row],[2008-T1-LCMD]]/Tableau17[[#This Row],[2008-T1-TOTAL]],"")</f>
        <v>9.166666666666666E-2</v>
      </c>
      <c r="IY68" s="26">
        <f>IFERROR(Tableau17[[#This Row],[2008-T1-LDVD]]/Tableau17[[#This Row],[2008-T1-TOTAL]],"")</f>
        <v>0</v>
      </c>
      <c r="IZ68" s="26">
        <f>IFERROR(Tableau17[[#This Row],[2008-T1-LEXD]]/Tableau17[[#This Row],[2008-T1-TOTAL]],"")</f>
        <v>0</v>
      </c>
      <c r="JA68" s="26">
        <f>IFERROR(Tableau17[[#This Row],[2008-T1-LEXG]]/Tableau17[[#This Row],[2008-T1-TOTAL]],"")</f>
        <v>1.6666666666666666E-2</v>
      </c>
      <c r="JB68" s="26">
        <f>IFERROR(Tableau17[[#This Row],[2008-T1-LFN]]/Tableau17[[#This Row],[2008-T1-TOTAL]],"")</f>
        <v>4.8333333333333332E-2</v>
      </c>
      <c r="JC68" s="26">
        <f>IFERROR(Tableau17[[#This Row],[2008-T1-LMAJ]]/Tableau17[[#This Row],[2008-T1-TOTAL]],"")</f>
        <v>0.58833333333333337</v>
      </c>
      <c r="JD68" s="26">
        <f>IFERROR(Tableau17[[#This Row],[2008-T1-LUG]]/Tableau17[[#This Row],[2008-T1-TOTAL]],"")</f>
        <v>0.255</v>
      </c>
      <c r="JE68" s="26" t="str">
        <f>IFERROR(Tableau17[[#This Row],[2008-T2-LFN]]/Tableau17[[#This Row],[2008-T2-TOTAL]],"")</f>
        <v/>
      </c>
      <c r="JF68" s="26" t="str">
        <f>IFERROR(Tableau17[[#This Row],[2008-T2-LGC]]/Tableau17[[#This Row],[2008-T2-TOTAL]],"")</f>
        <v/>
      </c>
      <c r="JG68" s="26" t="str">
        <f>IFERROR(Tableau17[[#This Row],[2008-T2-LMAJ]]/Tableau17[[#This Row],[2008-T2-TOTAL]],"")</f>
        <v/>
      </c>
      <c r="JH68" s="26" t="str">
        <f>IFERROR(Tableau17[[#This Row],[2008-T2-LUG]]/Tableau17[[#This Row],[2008-T2-TOTAL]],"")</f>
        <v/>
      </c>
      <c r="JI68" s="26">
        <f>IFERROR(Tableau17[[#This Row],[2014-T1-LDIV]]/Tableau17[[#This Row],[2014-T1-TOTAL]],"")</f>
        <v>0</v>
      </c>
      <c r="JJ68" s="26">
        <f>IFERROR(Tableau17[[#This Row],[2014-T1-LDVD]]/Tableau17[[#This Row],[2014-T1-TOTAL]],"")</f>
        <v>0</v>
      </c>
      <c r="JK68" s="26">
        <f>IFERROR(Tableau17[[#This Row],[2014-T1-LDVG]]/Tableau17[[#This Row],[2014-T1-TOTAL]],"")</f>
        <v>4.6511627906976744E-2</v>
      </c>
      <c r="JL68" s="26">
        <f>IFERROR(Tableau17[[#This Row],[2014-T1-LEXG]]/Tableau17[[#This Row],[2014-T1-TOTAL]],"")</f>
        <v>0</v>
      </c>
      <c r="JM68" s="26">
        <f>IFERROR(Tableau17[[#This Row],[2014-T1-LFG]]/Tableau17[[#This Row],[2014-T1-TOTAL]],"")</f>
        <v>3.9867109634551492E-2</v>
      </c>
      <c r="JN68" s="26">
        <f>IFERROR(Tableau17[[#This Row],[2014-T1-LFN]]/Tableau17[[#This Row],[2014-T1-TOTAL]],"")</f>
        <v>0.14784053156146179</v>
      </c>
      <c r="JO68" s="26">
        <f>IFERROR(Tableau17[[#This Row],[2014-T1-LUD]]/Tableau17[[#This Row],[2014-T1-TOTAL]],"")</f>
        <v>0.6013289036544851</v>
      </c>
      <c r="JP68" s="26">
        <f>IFERROR(Tableau17[[#This Row],[2014-T1-LUG]]/Tableau17[[#This Row],[2014-T1-TOTAL]],"")</f>
        <v>0.16445182724252491</v>
      </c>
      <c r="JQ68" s="26" t="str">
        <f>IFERROR(Tableau17[[#This Row],[2014-T2-LFN]]/Tableau17[[#This Row],[2014-T2-TOTAL]],"")</f>
        <v/>
      </c>
      <c r="JR68" s="26" t="str">
        <f>IFERROR(Tableau17[[#This Row],[2014-T2-LUD]]/Tableau17[[#This Row],[2014-T2-TOTAL]],"")</f>
        <v/>
      </c>
      <c r="JS68" s="26" t="str">
        <f>IFERROR(Tableau17[[#This Row],[2014-T2-LUG]]/Tableau17[[#This Row],[2014-T2-TOTAL]],"")</f>
        <v/>
      </c>
      <c r="JT68" s="26">
        <f>IFERROR(Tableau17[[#This Row],[2015-T1-BC-DIV]]/Tableau17[[#This Row],[2015-T1-TOTAL]],"")</f>
        <v>0</v>
      </c>
      <c r="JU68" s="26">
        <f>IFERROR(Tableau17[[#This Row],[2015-T1-BC-DLF]]/Tableau17[[#This Row],[2015-T1-TOTAL]],"")</f>
        <v>0</v>
      </c>
      <c r="JV68" s="26">
        <f>IFERROR(Tableau17[[#This Row],[2015-T1-BC-DVD]]/Tableau17[[#This Row],[2015-T1-TOTAL]],"")</f>
        <v>0</v>
      </c>
      <c r="JW68" s="26">
        <f>IFERROR(Tableau17[[#This Row],[2015-T1-BC-DVG]]/Tableau17[[#This Row],[2015-T1-TOTAL]],"")</f>
        <v>6.25E-2</v>
      </c>
      <c r="JX68" s="26">
        <f>IFERROR(Tableau17[[#This Row],[2015-T1-BC-FG]]/Tableau17[[#This Row],[2015-T1-TOTAL]],"")</f>
        <v>9.8484848484848481E-2</v>
      </c>
      <c r="JY68" s="26">
        <f>IFERROR(Tableau17[[#This Row],[2015-T1-BC-FN]]/Tableau17[[#This Row],[2015-T1-TOTAL]],"")</f>
        <v>0.23674242424242425</v>
      </c>
      <c r="JZ68" s="26">
        <f>IFERROR(Tableau17[[#This Row],[2015-T1-BC-MDM]]/Tableau17[[#This Row],[2015-T1-TOTAL]],"")</f>
        <v>0.10795454545454546</v>
      </c>
      <c r="KA68" s="26">
        <f>IFERROR(Tableau17[[#This Row],[2015-T1-BC-RDG]]/Tableau17[[#This Row],[2015-T1-TOTAL]],"")</f>
        <v>0</v>
      </c>
      <c r="KB68" s="26">
        <f>IFERROR(Tableau17[[#This Row],[2015-T1-BC-SOC]]/Tableau17[[#This Row],[2015-T1-TOTAL]],"")</f>
        <v>0</v>
      </c>
      <c r="KC68" s="26">
        <f>IFERROR(Tableau17[[#This Row],[2015-T1-BC-UD]]/Tableau17[[#This Row],[2015-T1-TOTAL]],"")</f>
        <v>0.49431818181818182</v>
      </c>
      <c r="KD68" s="26">
        <f>IFERROR(Tableau17[[#This Row],[2015-T1-BC-UG]]/Tableau17[[#This Row],[2015-T1-TOTAL]],"")</f>
        <v>0</v>
      </c>
      <c r="KE68" s="26">
        <f>IFERROR(Tableau17[[#This Row],[2015-T1-BC-VEC]]/Tableau17[[#This Row],[2015-T1-TOTAL]],"")</f>
        <v>0</v>
      </c>
      <c r="KF68" s="26">
        <f>IFERROR(Tableau17[[#This Row],[2015-T2-BC-DVG]]/Tableau17[[#This Row],[2015-T2-TOTAL]],"")</f>
        <v>0</v>
      </c>
      <c r="KG68" s="26">
        <f>IFERROR(Tableau17[[#This Row],[2015-T2-BC-FN]]/Tableau17[[#This Row],[2015-T2-TOTAL]],"")</f>
        <v>0.23146473779385171</v>
      </c>
      <c r="KH68" s="26">
        <f>IFERROR(Tableau17[[#This Row],[2015-T2-BC-SOC]]/Tableau17[[#This Row],[2015-T2-TOTAL]],"")</f>
        <v>0</v>
      </c>
      <c r="KI68" s="26">
        <f>IFERROR(Tableau17[[#This Row],[2015-T2-BC-UD]]/Tableau17[[#This Row],[2015-T2-TOTAL]],"")</f>
        <v>0.76853526220614832</v>
      </c>
      <c r="KJ68" s="26">
        <f>IFERROR(Tableau17[[#This Row],[2015-T2-BC-UG]]/Tableau17[[#This Row],[2015-T2-TOTAL]],"")</f>
        <v>0</v>
      </c>
      <c r="KK68" s="26">
        <f>IFERROR(Tableau17[[#This Row],[2017 (L)-T1-COM]]/Tableau17[[#This Row],[2017 (L)-T1-TOTAL]],"")</f>
        <v>1.2131715771230503E-2</v>
      </c>
      <c r="KL68" s="26">
        <f>IFERROR(Tableau17[[#This Row],[2017 (L)-T1-DIV]]/Tableau17[[#This Row],[2017 (L)-T1-TOTAL]],"")</f>
        <v>5.1993067590987872E-3</v>
      </c>
      <c r="KM68" s="26">
        <f>IFERROR(Tableau17[[#This Row],[2017 (L)-T1-DLF]]/Tableau17[[#This Row],[2017 (L)-T1-TOTAL]],"")</f>
        <v>1.0398613518197574E-2</v>
      </c>
      <c r="KN68" s="26">
        <f>IFERROR(Tableau17[[#This Row],[2017 (L)-T1-DVD]]/Tableau17[[#This Row],[2017 (L)-T1-TOTAL]],"")</f>
        <v>0</v>
      </c>
      <c r="KO68" s="26">
        <f>IFERROR(Tableau17[[#This Row],[2017 (L)-T1-DVG]]/Tableau17[[#This Row],[2017 (L)-T1-TOTAL]],"")</f>
        <v>0</v>
      </c>
      <c r="KP68" s="26">
        <f>IFERROR(Tableau17[[#This Row],[2017 (L)-T1-ECO]]/Tableau17[[#This Row],[2017 (L)-T1-TOTAL]],"")</f>
        <v>5.7192374350086658E-2</v>
      </c>
      <c r="KQ68" s="26">
        <f>IFERROR(Tableau17[[#This Row],[2017 (L)-T1-EXD]]/Tableau17[[#This Row],[2017 (L)-T1-TOTAL]],"")</f>
        <v>1.5597920277296361E-2</v>
      </c>
      <c r="KR68" s="26">
        <f>IFERROR(Tableau17[[#This Row],[2017 (L)-T1-EXG]]/Tableau17[[#This Row],[2017 (L)-T1-TOTAL]],"")</f>
        <v>1.7331022530329288E-3</v>
      </c>
      <c r="KS68" s="26">
        <f>IFERROR(Tableau17[[#This Row],[2017 (L)-T1-FI]]/Tableau17[[#This Row],[2017 (L)-T1-TOTAL]],"")</f>
        <v>5.3726169844020795E-2</v>
      </c>
      <c r="KT68" s="26">
        <f>IFERROR(Tableau17[[#This Row],[2017 (L)-T1-FN]]/Tableau17[[#This Row],[2017 (L)-T1-TOTAL]],"")</f>
        <v>6.0658578856152515E-2</v>
      </c>
      <c r="KU68" s="26">
        <f>IFERROR(Tableau17[[#This Row],[2017 (L)-T1-LR]]/Tableau17[[#This Row],[2017 (L)-T1-TOTAL]],"")</f>
        <v>0.29636048526863085</v>
      </c>
      <c r="KV68" s="26">
        <f>IFERROR(Tableau17[[#This Row],[2017 (L)-T1-MDM]]/Tableau17[[#This Row],[2017 (L)-T1-TOTAL]],"")</f>
        <v>0</v>
      </c>
      <c r="KW68" s="26">
        <f>IFERROR(Tableau17[[#This Row],[2017 (L)-T1-RDG]]/Tableau17[[#This Row],[2017 (L)-T1-TOTAL]],"")</f>
        <v>0</v>
      </c>
      <c r="KX68" s="26">
        <f>IFERROR(Tableau17[[#This Row],[2017 (L)-T1-REG]]/Tableau17[[#This Row],[2017 (L)-T1-TOTAL]],"")</f>
        <v>1.7331022530329288E-3</v>
      </c>
      <c r="KY68" s="26">
        <f>IFERROR(Tableau17[[#This Row],[2017 (L)-T1-REM]]/Tableau17[[#This Row],[2017 (L)-T1-TOTAL]],"")</f>
        <v>0.43847487001733104</v>
      </c>
      <c r="KZ68" s="26">
        <f>IFERROR(Tableau17[[#This Row],[2017 (L)-T1-SOC]]/Tableau17[[#This Row],[2017 (L)-T1-TOTAL]],"")</f>
        <v>4.6793760831889082E-2</v>
      </c>
      <c r="LA68" s="26">
        <f>IFERROR(Tableau17[[#This Row],[2017 (L)-T1-UDI]]/Tableau17[[#This Row],[2017 (L)-T1-TOTAL]],"")</f>
        <v>0</v>
      </c>
      <c r="LB68" s="26">
        <f>IFERROR(Tableau17[[#This Row],[2017 (L)-T2-FI]]/Tableau17[[#This Row],[2017 (L)-T2-TOTAL]],"")</f>
        <v>0</v>
      </c>
      <c r="LC68" s="26">
        <f>IFERROR(Tableau17[[#This Row],[2017 (L)-T2-FN]]/Tableau17[[#This Row],[2017 (L)-T2-TOTAL]],"")</f>
        <v>0</v>
      </c>
      <c r="LD68" s="26">
        <f>IFERROR(Tableau17[[#This Row],[2017 (L)-T2-LR]]/Tableau17[[#This Row],[2017 (L)-T2-TOTAL]],"")</f>
        <v>0.42499999999999999</v>
      </c>
      <c r="LE68" s="26">
        <f>IFERROR(Tableau17[[#This Row],[2017 (L)-T2-MDM]]/Tableau17[[#This Row],[2017 (L)-T2-TOTAL]],"")</f>
        <v>0</v>
      </c>
      <c r="LF68" s="26">
        <f>IFERROR(Tableau17[[#This Row],[2017 (L)-T2-REM]]/Tableau17[[#This Row],[2017 (L)-T2-TOTAL]],"")</f>
        <v>0.57499999999999996</v>
      </c>
      <c r="LG68" s="26">
        <f>IFERROR(Tableau17[[#This Row],[2017-T1-ARTHAUD Nathalie]]/Tableau17[[#This Row],[2017-T1-TOTAL]],"")</f>
        <v>2.0408163265306124E-3</v>
      </c>
      <c r="LH68" s="26">
        <f>IFERROR(Tableau17[[#This Row],[2017-T1-ASSELINEAU Fran]]/Tableau17[[#This Row],[2017-T1-TOTAL]],"")</f>
        <v>6.1224489795918364E-3</v>
      </c>
      <c r="LI68" s="26">
        <f>IFERROR(Tableau17[[#This Row],[2017-T1-CHEMINADE Jacques]]/Tableau17[[#This Row],[2017-T1-TOTAL]],"")</f>
        <v>1.0204081632653062E-3</v>
      </c>
      <c r="LJ68" s="26">
        <f>IFERROR(Tableau17[[#This Row],[2017-T1-DUPONT-AIGNAN Nicolas]]/Tableau17[[#This Row],[2017-T1-TOTAL]],"")</f>
        <v>2.5510204081632654E-2</v>
      </c>
      <c r="LK68" s="26">
        <f>IFERROR(Tableau17[[#This Row],[2017-T1-FILLON Fran]]/Tableau17[[#This Row],[2017-T1-TOTAL]],"")</f>
        <v>0.47346938775510206</v>
      </c>
      <c r="LL68" s="26">
        <f>IFERROR(Tableau17[[#This Row],[2017-T1-HAMON Beno]]/Tableau17[[#This Row],[2017-T1-TOTAL]],"")</f>
        <v>4.4897959183673466E-2</v>
      </c>
      <c r="LM68" s="26">
        <f>IFERROR(Tableau17[[#This Row],[2017-T1-LASSALLE Jean]]/Tableau17[[#This Row],[2017-T1-TOTAL]],"")</f>
        <v>9.1836734693877559E-3</v>
      </c>
      <c r="LN68" s="26">
        <f>IFERROR(Tableau17[[#This Row],[2017-T1-LE PEN Marine]]/Tableau17[[#This Row],[2017-T1-TOTAL]],"")</f>
        <v>7.6530612244897961E-2</v>
      </c>
      <c r="LO68" s="26">
        <f>IFERROR(Tableau17[[#This Row],[2017-T1-M Jean-Luc]]/Tableau17[[#This Row],[2017-T1-TOTAL]],"")</f>
        <v>0.1</v>
      </c>
      <c r="LP68" s="26">
        <f>IFERROR(Tableau17[[#This Row],[2017-T1-MACRON Emmanuel]]/Tableau17[[#This Row],[2017-T1-TOTAL]],"")</f>
        <v>0.25816326530612244</v>
      </c>
      <c r="LQ68" s="26">
        <f>IFERROR(Tableau17[[#This Row],[2017-T1-POUTOU Philippe]]/Tableau17[[#This Row],[2017-T1-TOTAL]],"")</f>
        <v>3.0612244897959182E-3</v>
      </c>
      <c r="LR68" s="26">
        <f>IFERROR(Tableau17[[#This Row],[2017-T2-LE PEN Marine]]/Tableau17[[#This Row],[2017-T2-TOTAL]],"")</f>
        <v>0.20173267326732675</v>
      </c>
      <c r="LS68" s="26">
        <f>IFERROR(Tableau17[[#This Row],[2017-T2-MACRON Emmanuel]]/Tableau17[[#This Row],[2017-T2-TOTAL]],"")</f>
        <v>0.79826732673267331</v>
      </c>
      <c r="LT68" s="26">
        <f>IFERROR(Tableau17[[#This Row],[2019-T1-ALEXANDRE Audric]]/Tableau17[[#This Row],[2019-T1-TOTAL]],"")</f>
        <v>0</v>
      </c>
      <c r="LU68" s="26">
        <f>IFERROR(Tableau17[[#This Row],[2019-T1-ARTHAUD Nathalie]]/Tableau17[[#This Row],[2019-T1-TOTAL]],"")</f>
        <v>0</v>
      </c>
      <c r="LV68" s="26">
        <f>IFERROR(Tableau17[[#This Row],[2019-T1-ASSELINEAU François]]/Tableau17[[#This Row],[2019-T1-TOTAL]],"")</f>
        <v>0</v>
      </c>
      <c r="LW68" s="26">
        <f>IFERROR(Tableau17[[#This Row],[2019-T1-AUBRY Manon]]/Tableau17[[#This Row],[2019-T1-TOTAL]],"")</f>
        <v>3.1690140845070422E-2</v>
      </c>
      <c r="LX68" s="26">
        <f>IFERROR(Tableau17[[#This Row],[2019-T1-AZERGUI Nagib]]/Tableau17[[#This Row],[2019-T1-TOTAL]],"")</f>
        <v>3.5211267605633804E-3</v>
      </c>
      <c r="LY68" s="26">
        <f>IFERROR(Tableau17[[#This Row],[2019-T1-BARDELLA Jordan]]/Tableau17[[#This Row],[2019-T1-TOTAL]],"")</f>
        <v>0.14612676056338028</v>
      </c>
      <c r="LZ68" s="26">
        <f>IFERROR(Tableau17[[#This Row],[2019-T1-BELLAMY François-Xavier]]/Tableau17[[#This Row],[2019-T1-TOTAL]],"")</f>
        <v>0.16725352112676056</v>
      </c>
      <c r="MA68" s="26">
        <f>IFERROR(Tableau17[[#This Row],[2019-T1-BIDOU Olivier]]/Tableau17[[#This Row],[2019-T1-TOTAL]],"")</f>
        <v>0</v>
      </c>
      <c r="MB68" s="26">
        <f>IFERROR(Tableau17[[#This Row],[2019-T1-BOURG Dominique]]/Tableau17[[#This Row],[2019-T1-TOTAL]],"")</f>
        <v>2.2887323943661973E-2</v>
      </c>
      <c r="MC68" s="26">
        <f>IFERROR(Tableau17[[#This Row],[2019-T1-BROSSAT Ian]]/Tableau17[[#This Row],[2019-T1-TOTAL]],"")</f>
        <v>1.232394366197183E-2</v>
      </c>
      <c r="MD68" s="26">
        <f>IFERROR(Tableau17[[#This Row],[2019-T1-CAILLAUD Sophie]]/Tableau17[[#This Row],[2019-T1-TOTAL]],"")</f>
        <v>1.7605633802816902E-3</v>
      </c>
      <c r="ME68" s="26">
        <f>IFERROR(Tableau17[[#This Row],[2019-T1-CAMUS Renaud]]/Tableau17[[#This Row],[2019-T1-TOTAL]],"")</f>
        <v>1.7605633802816902E-3</v>
      </c>
      <c r="MF68" s="26">
        <f>IFERROR(Tableau17[[#This Row],[2019-T1-CHALENÇON Christophe]]/Tableau17[[#This Row],[2019-T1-TOTAL]],"")</f>
        <v>0</v>
      </c>
      <c r="MG68" s="26">
        <f>IFERROR(Tableau17[[#This Row],[2019-T1-CORBET Cathy Denise Ginette]]/Tableau17[[#This Row],[2019-T1-TOTAL]],"")</f>
        <v>0</v>
      </c>
      <c r="MH68" s="26">
        <f>IFERROR(Tableau17[[#This Row],[2019-T1-DE PREVOISIN Robert]]/Tableau17[[#This Row],[2019-T1-TOTAL]],"")</f>
        <v>0</v>
      </c>
      <c r="MI68" s="26">
        <f>IFERROR(Tableau17[[#This Row],[2019-T1-DELFEL Thérèse]]/Tableau17[[#This Row],[2019-T1-TOTAL]],"")</f>
        <v>0</v>
      </c>
      <c r="MJ68" s="26">
        <f>IFERROR(Tableau17[[#This Row],[2019-T1-DIEUMEGARD Pierre]]/Tableau17[[#This Row],[2019-T1-TOTAL]],"")</f>
        <v>1.7605633802816902E-3</v>
      </c>
      <c r="MK68" s="26">
        <f>IFERROR(Tableau17[[#This Row],[2019-T1-DUPONT-AIGNAN Nicolas]]/Tableau17[[#This Row],[2019-T1-TOTAL]],"")</f>
        <v>1.4084507042253521E-2</v>
      </c>
      <c r="ML68" s="26">
        <f>IFERROR(Tableau17[[#This Row],[2019-T1-GERNIGON Yves]]/Tableau17[[#This Row],[2019-T1-TOTAL]],"")</f>
        <v>0</v>
      </c>
      <c r="MM68" s="26">
        <f>IFERROR(Tableau17[[#This Row],[2019-T1-GLUCKSMANN Raphaël]]/Tableau17[[#This Row],[2019-T1-TOTAL]],"")</f>
        <v>5.8098591549295774E-2</v>
      </c>
      <c r="MN68" s="26">
        <f>IFERROR(Tableau17[[#This Row],[2019-T1-HAMON Benoît]]/Tableau17[[#This Row],[2019-T1-TOTAL]],"")</f>
        <v>1.936619718309859E-2</v>
      </c>
      <c r="MO68" s="26">
        <f>IFERROR(Tableau17[[#This Row],[2019-T1-HELGEN Gilles]]/Tableau17[[#This Row],[2019-T1-TOTAL]],"")</f>
        <v>0</v>
      </c>
      <c r="MP68" s="26">
        <f>IFERROR(Tableau17[[#This Row],[2019-T1-JADOT Yannick]]/Tableau17[[#This Row],[2019-T1-TOTAL]],"")</f>
        <v>0.13732394366197184</v>
      </c>
      <c r="MQ68" s="26">
        <f>IFERROR(Tableau17[[#This Row],[2019-T1-LAGARDE Jean-Christophe]]/Tableau17[[#This Row],[2019-T1-TOTAL]],"")</f>
        <v>8.8028169014084511E-3</v>
      </c>
      <c r="MR68" s="26">
        <f>IFERROR(Tableau17[[#This Row],[2019-T1-LALANNE Francis]]/Tableau17[[#This Row],[2019-T1-TOTAL]],"")</f>
        <v>1.7605633802816902E-3</v>
      </c>
      <c r="MS68" s="26">
        <f>IFERROR(Tableau17[[#This Row],[2019-T1-LOISEAU Nathalie]]/Tableau17[[#This Row],[2019-T1-TOTAL]],"")</f>
        <v>0.36971830985915494</v>
      </c>
      <c r="MT68" s="26">
        <f>IFERROR(Tableau17[[#This Row],[2019-T1-MARIE Florie]]/Tableau17[[#This Row],[2019-T1-TOTAL]],"")</f>
        <v>1.7605633802816902E-3</v>
      </c>
      <c r="MU68" s="26">
        <f>IFERROR(Tableau17[[#This Row],[2008-T1-MACROEXTRDROITE]]/Tableau17[[#This Row],[2008-T1-MACROTOTALE]],"")</f>
        <v>4.8333333333333332E-2</v>
      </c>
      <c r="MV68" s="26">
        <f>IFERROR(Tableau17[[#This Row],[2008-T1-MACRODROITE]]/Tableau17[[#This Row],[2008-T1-MACROTOTALE]],"")</f>
        <v>0.68</v>
      </c>
      <c r="MW68" s="26">
        <f>IFERROR(Tableau17[[#This Row],[2008-T1-MACROCENTRE]]/Tableau17[[#This Row],[2008-T1-MACROTOTALE]],"")</f>
        <v>0</v>
      </c>
      <c r="MX68" s="26">
        <f>IFERROR(Tableau17[[#This Row],[2008-T1-MACROGAUCHE]]/Tableau17[[#This Row],[2008-T1-MACROTOTALE]],"")</f>
        <v>0.27166666666666667</v>
      </c>
      <c r="MY68" s="26">
        <f>IFERROR(Tableau17[[#This Row],[2008-T1-MACROAUTRE]]/Tableau17[[#This Row],[2008-T1-MACROTOTALE]],"")</f>
        <v>0</v>
      </c>
      <c r="MZ68" s="26" t="str">
        <f>IFERROR(Tableau17[[#This Row],[2008-T2-MACROEXTRDROITE]]/Tableau17[[#This Row],[2008-T2-MACROTOTALE]],"")</f>
        <v/>
      </c>
      <c r="NA68" s="26" t="str">
        <f>IFERROR(Tableau17[[#This Row],[2008-T2-MACRODROITE]]/Tableau17[[#This Row],[2008-T2-MACROTOTALE]],"")</f>
        <v/>
      </c>
      <c r="NB68" s="26" t="str">
        <f>IFERROR(Tableau17[[#This Row],[2008-T2-MACROCENTRE]]/Tableau17[[#This Row],[2008-T2-MACROTOTALE]],"")</f>
        <v/>
      </c>
      <c r="NC68" s="26" t="str">
        <f>IFERROR(Tableau17[[#This Row],[2008-T2-MACROGAUCHE]]/Tableau17[[#This Row],[2008-T2-MACROTOTALE]],"")</f>
        <v/>
      </c>
      <c r="ND68" s="26" t="str">
        <f>IFERROR(Tableau17[[#This Row],[2008-T2-MACROAUTRE]]/Tableau17[[#This Row],[2008-T2-MACROTOTALE]],"")</f>
        <v/>
      </c>
      <c r="NE68" s="26">
        <f>IFERROR(Tableau17[[#This Row],[2014-T1-MACROEXTRDROITE]]/Tableau17[[#This Row],[2014-T1-MACROTOTALE]],"")</f>
        <v>0.14784053156146179</v>
      </c>
      <c r="NF68" s="26">
        <f>IFERROR(Tableau17[[#This Row],[2014-T1-MACRODROITE]]/Tableau17[[#This Row],[2014-T1-MACROTOTALE]],"")</f>
        <v>0.6013289036544851</v>
      </c>
      <c r="NG68" s="26">
        <f>IFERROR(Tableau17[[#This Row],[2014-T1-MACROCENTRE]]/Tableau17[[#This Row],[2014-T1-MACROTOTALE]],"")</f>
        <v>0</v>
      </c>
      <c r="NH68" s="26">
        <f>IFERROR(Tableau17[[#This Row],[2014-T1-MACROGAUCHE]]/Tableau17[[#This Row],[2014-T1-MACROTOTALE]],"")</f>
        <v>0.25083056478405313</v>
      </c>
      <c r="NI68" s="26">
        <f>IFERROR(Tableau17[[#This Row],[2014-T1-MACROAUTRE]]/Tableau17[[#This Row],[2014-T1-MACROTOTALE]],"")</f>
        <v>0</v>
      </c>
      <c r="NJ68" s="26" t="str">
        <f>IFERROR(Tableau17[[#This Row],[2014-T2-MACROEXTRDROITE]]/Tableau17[[#This Row],[2014-T2-MACROTOTALE]],"")</f>
        <v/>
      </c>
      <c r="NK68" s="26" t="str">
        <f>IFERROR(Tableau17[[#This Row],[2014-T2-MACRODROITE]]/Tableau17[[#This Row],[2014-T2-MACROTOTALE]],"")</f>
        <v/>
      </c>
      <c r="NL68" s="26" t="str">
        <f>IFERROR(Tableau17[[#This Row],[2014-T2-MACROCENTRE]]/Tableau17[[#This Row],[2014-T2-MACROTOTALE]],"")</f>
        <v/>
      </c>
      <c r="NM68" s="26" t="str">
        <f>IFERROR(Tableau17[[#This Row],[2014-T2-MACROGAUCHE]]/Tableau17[[#This Row],[2014-T2-MACROTOTALE]],"")</f>
        <v/>
      </c>
      <c r="NN68" s="26" t="str">
        <f>IFERROR(Tableau17[[#This Row],[2014-T2-MACROAUTRE]]/Tableau17[[#This Row],[2014-T2-MACROTOTALE]],"")</f>
        <v/>
      </c>
      <c r="NO68" s="26">
        <f>IFERROR( Tableau17[[#This Row],[2015-T1-MACROEXTRDROITE]]/Tableau17[[#This Row],[2015-T1-MACROTOTALE]],"")</f>
        <v>0.23674242424242425</v>
      </c>
      <c r="NP68" s="26">
        <f>IFERROR(Tableau17[[#This Row],[2015-T1-MACRODROITE]]/Tableau17[[#This Row],[2015-T1-MACROTOTALE]],"")</f>
        <v>0.49431818181818182</v>
      </c>
      <c r="NQ68" s="26">
        <f>IFERROR(Tableau17[[#This Row],[2015-T1-MACROCENTRE]]/Tableau17[[#This Row],[2015-T1-MACROTOTALE]],"")</f>
        <v>0.10795454545454546</v>
      </c>
      <c r="NR68" s="26">
        <f>IFERROR(Tableau17[[#This Row],[2015-T1-MACROGAUCHE]]/Tableau17[[#This Row],[2015-T1-MACROTOTALE]],"")</f>
        <v>0.16098484848484848</v>
      </c>
      <c r="NS68" s="26">
        <f>IFERROR(Tableau17[[#This Row],[2015-T1-MACROAUTRE]]/Tableau17[[#This Row],[2015-T1-MACROTOTALE]],"")</f>
        <v>0</v>
      </c>
      <c r="NT68" s="26">
        <f>IFERROR(Tableau17[[#This Row],[2015-T2-MACROEXTRDROITE]]/Tableau17[[#This Row],[2015-T2-MACROTOTALE]],"")</f>
        <v>0.23146473779385171</v>
      </c>
      <c r="NU68" s="26">
        <f>IFERROR(Tableau17[[#This Row],[2015-T2-MACRODROITE]]/Tableau17[[#This Row],[2015-T2-MACROTOTALE]],"")</f>
        <v>0.76853526220614832</v>
      </c>
      <c r="NV68" s="26">
        <f>IFERROR(Tableau17[[#This Row],[2015-T2-MACROCENTRE]]/Tableau17[[#This Row],[2015-T2-MACROTOTALE]],"")</f>
        <v>0</v>
      </c>
      <c r="NW68" s="26">
        <f>IFERROR(Tableau17[[#This Row],[2015-T2-MACROGAUCHE]]/Tableau17[[#This Row],[2015-T2-MACROTOTALE]],"")</f>
        <v>0</v>
      </c>
      <c r="NX68" s="26">
        <f>IFERROR(Tableau17[[#This Row],[2015-T2-MACROAUTRE]]/Tableau17[[#This Row],[2015-T2-MACROTOTALE]],"")</f>
        <v>0</v>
      </c>
      <c r="NY68" s="26">
        <f>IFERROR(Tableau17[[#This Row],[2017-T1-MACROEXTRDROITE]]/Tableau17[[#This Row],[2017-T1-MACROTOTALE]],"")</f>
        <v>0.10918367346938776</v>
      </c>
      <c r="NZ68" s="26">
        <f>IFERROR(Tableau17[[#This Row],[2017-T1-MACRODROITE]]/Tableau17[[#This Row],[2017-T1-MACROTOTALE]],"")</f>
        <v>0.47346938775510206</v>
      </c>
      <c r="OA68" s="26">
        <f>IFERROR(Tableau17[[#This Row],[2017-T1-MACROCENTRE]]/Tableau17[[#This Row],[2017-T1-MACROTOTALE]],"")</f>
        <v>0.25816326530612244</v>
      </c>
      <c r="OB68" s="26">
        <f>IFERROR(Tableau17[[#This Row],[2017-T1-MACROGAUCHE]]/Tableau17[[#This Row],[2017-T1-MACROTOTALE]],"")</f>
        <v>0.15</v>
      </c>
      <c r="OC68" s="26">
        <f>IFERROR(Tableau17[[#This Row],[2017-T1-MACROAUTRE]]/Tableau17[[#This Row],[2017-T1-MACROTOTALE]],"")</f>
        <v>9.1836734693877559E-3</v>
      </c>
      <c r="OD68" s="26">
        <f>IFERROR(Tableau17[[#This Row],[2017-T2-MACROEXTRDROITE]]/Tableau17[[#This Row],[2017-T2-MACROTOTALE]],"")</f>
        <v>0.20173267326732675</v>
      </c>
      <c r="OE68" s="26">
        <f>IFERROR(Tableau17[[#This Row],[2017-T2-MACRODROITE]]/Tableau17[[#This Row],[2017-T2-MACROTOTALE]],"")</f>
        <v>0</v>
      </c>
      <c r="OF68" s="26">
        <f>IFERROR(Tableau17[[#This Row],[2017-T2-MACROCENTRE]]/Tableau17[[#This Row],[2017-T2-MACROTOTALE]],"")</f>
        <v>0.79826732673267331</v>
      </c>
      <c r="OG68" s="26">
        <f>IFERROR(Tableau17[[#This Row],[2017-T2-MACROGAUCHE]]/Tableau17[[#This Row],[2017-T2-MACROTOTALE]],"")</f>
        <v>0</v>
      </c>
      <c r="OH68" s="26">
        <f>IFERROR(Tableau17[[#This Row],[2017-T2-MACROAUTRE]]/Tableau17[[#This Row],[2017-T2-MACROTOTALE]],"")</f>
        <v>0</v>
      </c>
      <c r="OI68" s="26">
        <f>IFERROR(Tableau17[[#This Row],[2019-T1-MACROEXTRDROITE]]/Tableau17[[#This Row],[2019-T1-MACROTOTALE]],"")</f>
        <v>0.16521739130434782</v>
      </c>
      <c r="OJ68" s="26">
        <f>IFERROR(Tableau17[[#This Row],[2019-T1-MACRODROITE]]/Tableau17[[#This Row],[2019-T1-MACROTOTALE]],"")</f>
        <v>0.17391304347826086</v>
      </c>
      <c r="OK68" s="26">
        <f>IFERROR(Tableau17[[#This Row],[2019-T1-MACROCENTRE]]/Tableau17[[#This Row],[2019-T1-MACROTOTALE]],"")</f>
        <v>0.36521739130434783</v>
      </c>
      <c r="OL68" s="26">
        <f>IFERROR(Tableau17[[#This Row],[2019-T1-MACROGAUCHE]]/Tableau17[[#This Row],[2019-T1-MACROTOTALE]],"")</f>
        <v>0.25565217391304346</v>
      </c>
      <c r="OM68" s="26">
        <f>IFERROR(Tableau17[[#This Row],[2019-T1-MACROAUTRE]]/Tableau17[[#This Row],[2019-T1-MACROTOTALE]],"")</f>
        <v>0.04</v>
      </c>
      <c r="ON68" s="26">
        <f>IFERROR(Tableau17[[#This Row],[2020-T1-MACROEXTRDROITE]]/Tableau17[[#This Row],[2020-T1-MACROTOTALE]],"")</f>
        <v>0.12</v>
      </c>
      <c r="OO68" s="26">
        <f>IFERROR(Tableau17[[#This Row],[2020-T1-MACRODROITE]]/Tableau17[[#This Row],[2020-T1-MACROTOTALE]],"")</f>
        <v>0.42444444444444446</v>
      </c>
      <c r="OP68" s="26">
        <f>IFERROR(Tableau17[[#This Row],[2020-T1-MACROCENTRE]]/Tableau17[[#This Row],[2020-T1-MACROTOTALE]],"")</f>
        <v>0.16666666666666666</v>
      </c>
      <c r="OQ68" s="26">
        <f>IFERROR(Tableau17[[#This Row],[2020-T1-MACROGAUCHE]]/Tableau17[[#This Row],[2020-T1-MACROTOTALE]],"")</f>
        <v>0.28888888888888886</v>
      </c>
      <c r="OR68" s="26">
        <f>IFERROR(Tableau17[[#This Row],[2020-T1-MACROAUTRE]]/Tableau17[[#This Row],[2020-T1-MACROTOTALE]],"")</f>
        <v>0</v>
      </c>
      <c r="OS68" s="26">
        <f>IFERROR(Tableau17[[#This Row],[2017 (L)-T1-MACROEXTRDROITE]]/Tableau17[[#This Row],[2017 (L)-T1-MACROTOTALE]],"")</f>
        <v>8.6655112651646451E-2</v>
      </c>
      <c r="OT68" s="26">
        <f>IFERROR(Tableau17[[#This Row],[2017 (L)-T1-MACRODROITE]]/Tableau17[[#This Row],[2017 (L)-T1-MACROTOTALE]],"")</f>
        <v>0.29636048526863085</v>
      </c>
      <c r="OU68" s="26">
        <f>IFERROR(Tableau17[[#This Row],[2017 (L)-T1-MACROCENTRE]]/Tableau17[[#This Row],[2017 (L)-T1-MACROTOTALE]],"")</f>
        <v>0.43847487001733104</v>
      </c>
      <c r="OV68" s="26">
        <f>IFERROR(Tableau17[[#This Row],[2017 (L)-T1-MACROGAUCHE]]/Tableau17[[#This Row],[2017 (L)-T1-MACROTOTALE]],"")</f>
        <v>0.17157712305025996</v>
      </c>
      <c r="OW68" s="26">
        <f>IFERROR(Tableau17[[#This Row],[2017 (L)-T1-MACROAUTRE]]/Tableau17[[#This Row],[2017 (L)-T1-MACROTOTALE]],"")</f>
        <v>6.9324090121317154E-3</v>
      </c>
      <c r="OX68" s="26">
        <f>IFERROR(Tableau17[[#This Row],[2017 (L)-T2-MACROEXTRDROITE]]/Tableau17[[#This Row],[2017 (L)-T2-MACROTOTALE]],"")</f>
        <v>0</v>
      </c>
      <c r="OY68" s="26">
        <f>IFERROR(Tableau17[[#This Row],[2017 (L)-T2-MACRODROITE]]/Tableau17[[#This Row],[2017 (L)-T2-MACROTOTALE]],"")</f>
        <v>0.42499999999999999</v>
      </c>
      <c r="OZ68" s="26">
        <f>IFERROR(Tableau17[[#This Row],[2017 (L)-T2-MACROCENTRE]]/Tableau17[[#This Row],[2017 (L)-T2-MACROTOTALE]],"")</f>
        <v>0.57499999999999996</v>
      </c>
      <c r="PA68" s="26">
        <f>IFERROR(Tableau17[[#This Row],[2017 (L)-T2-MACROGAUCHE]]/Tableau17[[#This Row],[2017 (L)-T2-MACROTOTALE]],"")</f>
        <v>0</v>
      </c>
      <c r="PB68" s="26">
        <f>IFERROR(Tableau17[[#This Row],[2017 (L)-T2-MACROAUTRE]]/Tableau17[[#This Row],[2017 (L)-T2-MACROTOTALE]],"")</f>
        <v>0</v>
      </c>
      <c r="PC68" s="26">
        <f>IFERROR(Tableau17[[#This Row],[2008_T1_PROCUS]]/Tableau17[[#This Row],[2008_T1_INSCRITS]],0)</f>
        <v>1.7159199237368923E-2</v>
      </c>
      <c r="PD68" s="26">
        <f>IFERROR(Tableau17[[#This Row],[2008_T2_PROCUS]]/Tableau17[[#This Row],[2008_T2_INSCRITS]],0)</f>
        <v>0</v>
      </c>
      <c r="PE68" s="26">
        <f>Tableau17[[#This Row],[2014_T1_PROCUS]]/Tableau17[[#This Row],[2014_T1_INSCRITS]]</f>
        <v>1.890359168241966E-2</v>
      </c>
      <c r="PF68" s="26">
        <f>IFERROR(Tableau17[[#This Row],[2014_T2_PROCUS]]/Tableau17[[#This Row],[2014_T2_INSCRITS]],0)</f>
        <v>0</v>
      </c>
    </row>
    <row r="69" spans="1:422" hidden="1" x14ac:dyDescent="0.2">
      <c r="A69" s="1">
        <v>4</v>
      </c>
      <c r="B69" s="1" t="s">
        <v>326</v>
      </c>
      <c r="C69" s="1" t="s">
        <v>352</v>
      </c>
      <c r="D69" s="1" t="s">
        <v>352</v>
      </c>
      <c r="E69" s="1">
        <v>831</v>
      </c>
      <c r="F69" s="1">
        <v>5.3818460000000004</v>
      </c>
      <c r="G69" s="1">
        <v>43.281137000000001</v>
      </c>
      <c r="H69" s="3">
        <v>851</v>
      </c>
      <c r="I69" s="3">
        <v>218</v>
      </c>
      <c r="L69" s="1">
        <v>20</v>
      </c>
      <c r="M69" s="1">
        <v>4</v>
      </c>
      <c r="P69" s="1">
        <v>89</v>
      </c>
      <c r="Q69" s="1">
        <v>33</v>
      </c>
      <c r="R69" s="1">
        <v>23</v>
      </c>
      <c r="S69" s="1">
        <v>57</v>
      </c>
      <c r="T69" s="1">
        <v>32</v>
      </c>
      <c r="U69" s="1">
        <v>258</v>
      </c>
      <c r="V69" s="1">
        <v>900</v>
      </c>
      <c r="W69" s="1">
        <v>507</v>
      </c>
      <c r="X69" s="1">
        <v>17</v>
      </c>
      <c r="Y69" s="2">
        <v>0.56333332999999997</v>
      </c>
      <c r="AB69" s="1">
        <v>0</v>
      </c>
      <c r="AD69" s="1">
        <v>851</v>
      </c>
      <c r="AE69" s="1">
        <v>261</v>
      </c>
      <c r="AF69" s="2">
        <v>0.30669800000000003</v>
      </c>
      <c r="AG69" s="1">
        <f t="shared" si="1"/>
        <v>218</v>
      </c>
      <c r="AH69" s="1">
        <v>907</v>
      </c>
      <c r="AI69" s="1">
        <v>527</v>
      </c>
      <c r="AJ69" s="1">
        <v>18</v>
      </c>
      <c r="AK69" s="2">
        <v>0.58103638000000002</v>
      </c>
      <c r="AN69" s="1">
        <v>0</v>
      </c>
      <c r="AP69" s="1">
        <v>897</v>
      </c>
      <c r="AQ69" s="1">
        <v>394</v>
      </c>
      <c r="AR69" s="2">
        <v>0.43924192000000001</v>
      </c>
      <c r="AS69" s="1">
        <v>897</v>
      </c>
      <c r="AT69" s="1">
        <v>410</v>
      </c>
      <c r="AU69" s="2">
        <v>0.45707914999999999</v>
      </c>
      <c r="AV69" s="1">
        <v>877</v>
      </c>
      <c r="AW69" s="1">
        <v>411</v>
      </c>
      <c r="AX69" s="2">
        <v>0.46864309999999998</v>
      </c>
      <c r="AY69" s="1">
        <v>877</v>
      </c>
      <c r="AZ69" s="1">
        <v>350</v>
      </c>
      <c r="BA69" s="2">
        <v>0.39908779999999999</v>
      </c>
      <c r="BB69" s="1">
        <v>881</v>
      </c>
      <c r="BC69" s="1">
        <v>687</v>
      </c>
      <c r="BD69" s="2">
        <v>0.77979569000000004</v>
      </c>
      <c r="BE69" s="1">
        <v>881</v>
      </c>
      <c r="BF69" s="1">
        <v>628</v>
      </c>
      <c r="BG69" s="2">
        <v>0.71282632999999995</v>
      </c>
      <c r="BH69" s="1">
        <v>824</v>
      </c>
      <c r="BI69" s="1">
        <v>405</v>
      </c>
      <c r="BJ69" s="2">
        <v>0.49150484999999999</v>
      </c>
      <c r="BK69" s="1">
        <v>36</v>
      </c>
      <c r="BN69" s="1">
        <v>19</v>
      </c>
      <c r="BO69" s="1">
        <v>26</v>
      </c>
      <c r="BP69" s="1">
        <v>299</v>
      </c>
      <c r="BQ69" s="1">
        <v>132</v>
      </c>
      <c r="BR69" s="1">
        <v>512</v>
      </c>
      <c r="BZ69" s="1">
        <v>29</v>
      </c>
      <c r="CB69" s="1">
        <v>14</v>
      </c>
      <c r="CC69" s="1">
        <v>85</v>
      </c>
      <c r="CD69" s="1">
        <v>291</v>
      </c>
      <c r="CE69" s="1">
        <v>76</v>
      </c>
      <c r="CF69" s="1">
        <v>495</v>
      </c>
      <c r="CM69" s="1">
        <v>3</v>
      </c>
      <c r="CN69" s="1">
        <v>30</v>
      </c>
      <c r="CO69" s="1">
        <v>36</v>
      </c>
      <c r="CP69" s="1">
        <v>89</v>
      </c>
      <c r="CQ69" s="1">
        <v>32</v>
      </c>
      <c r="CT69" s="1">
        <v>182</v>
      </c>
      <c r="CW69" s="1">
        <v>372</v>
      </c>
      <c r="CY69" s="1">
        <v>90</v>
      </c>
      <c r="DA69" s="1">
        <v>298</v>
      </c>
      <c r="DC69" s="1">
        <v>388</v>
      </c>
      <c r="DD69" s="1">
        <v>7</v>
      </c>
      <c r="DE69" s="1">
        <v>3</v>
      </c>
      <c r="DF69" s="1">
        <v>8</v>
      </c>
      <c r="DI69" s="1">
        <v>23</v>
      </c>
      <c r="DJ69" s="1">
        <v>2</v>
      </c>
      <c r="DK69" s="1">
        <v>1</v>
      </c>
      <c r="DL69" s="1">
        <v>16</v>
      </c>
      <c r="DM69" s="1">
        <v>44</v>
      </c>
      <c r="DN69" s="1">
        <v>125</v>
      </c>
      <c r="DQ69" s="1">
        <v>4</v>
      </c>
      <c r="DR69" s="1">
        <v>157</v>
      </c>
      <c r="DS69" s="1">
        <v>12</v>
      </c>
      <c r="DU69" s="1">
        <v>402</v>
      </c>
      <c r="DX69" s="1">
        <v>158</v>
      </c>
      <c r="DZ69" s="1">
        <v>179</v>
      </c>
      <c r="EA69" s="1">
        <v>337</v>
      </c>
      <c r="EB69" s="1">
        <v>1</v>
      </c>
      <c r="EC69" s="1">
        <v>5</v>
      </c>
      <c r="ED69" s="1">
        <v>2</v>
      </c>
      <c r="EE69" s="1">
        <v>19</v>
      </c>
      <c r="EF69" s="1">
        <v>282</v>
      </c>
      <c r="EG69" s="1">
        <v>31</v>
      </c>
      <c r="EH69" s="1">
        <v>5</v>
      </c>
      <c r="EI69" s="1">
        <v>84</v>
      </c>
      <c r="EJ69" s="1">
        <v>69</v>
      </c>
      <c r="EK69" s="1">
        <v>176</v>
      </c>
      <c r="EL69" s="1">
        <v>2</v>
      </c>
      <c r="EM69" s="1">
        <v>676</v>
      </c>
      <c r="EN69" s="1">
        <v>135</v>
      </c>
      <c r="EO69" s="1">
        <v>445</v>
      </c>
      <c r="EP69" s="1">
        <v>580</v>
      </c>
      <c r="EQ69" s="1">
        <v>0</v>
      </c>
      <c r="ER69" s="1">
        <v>0</v>
      </c>
      <c r="ES69" s="1">
        <v>1</v>
      </c>
      <c r="ET69" s="1">
        <v>9</v>
      </c>
      <c r="EU69" s="1">
        <v>1</v>
      </c>
      <c r="EV69" s="1">
        <v>68</v>
      </c>
      <c r="EW69" s="1">
        <v>76</v>
      </c>
      <c r="EX69" s="1">
        <v>0</v>
      </c>
      <c r="EY69" s="1">
        <v>7</v>
      </c>
      <c r="EZ69" s="1">
        <v>6</v>
      </c>
      <c r="FA69" s="1">
        <v>0</v>
      </c>
      <c r="FB69" s="1">
        <v>0</v>
      </c>
      <c r="FC69" s="1">
        <v>0</v>
      </c>
      <c r="FD69" s="1">
        <v>0</v>
      </c>
      <c r="FE69" s="1">
        <v>0</v>
      </c>
      <c r="FF69" s="1">
        <v>0</v>
      </c>
      <c r="FG69" s="1">
        <v>0</v>
      </c>
      <c r="FH69" s="1">
        <v>12</v>
      </c>
      <c r="FI69" s="1">
        <v>1</v>
      </c>
      <c r="FJ69" s="1">
        <v>35</v>
      </c>
      <c r="FK69" s="1">
        <v>4</v>
      </c>
      <c r="FL69" s="1">
        <v>0</v>
      </c>
      <c r="FM69" s="1">
        <v>59</v>
      </c>
      <c r="FN69" s="1">
        <v>4</v>
      </c>
      <c r="FO69" s="1">
        <v>0</v>
      </c>
      <c r="FP69" s="1">
        <v>114</v>
      </c>
      <c r="FQ69" s="1">
        <v>1</v>
      </c>
      <c r="FR69" s="1">
        <f>SUM(Tableau17[[#This Row],[2019-T1-ALEXANDRE Audric]:[2019-T1-MARIE Florie]])</f>
        <v>398</v>
      </c>
      <c r="FS69" s="1">
        <v>26</v>
      </c>
      <c r="FT69" s="1">
        <v>335</v>
      </c>
      <c r="FU69" s="1">
        <v>0</v>
      </c>
      <c r="FV69" s="1">
        <v>151</v>
      </c>
      <c r="FW69" s="1">
        <v>0</v>
      </c>
      <c r="FX69" s="1">
        <v>512</v>
      </c>
      <c r="GD69" s="1">
        <v>0</v>
      </c>
      <c r="GE69" s="1">
        <v>85</v>
      </c>
      <c r="GF69" s="1">
        <v>291</v>
      </c>
      <c r="GG69" s="1">
        <v>0</v>
      </c>
      <c r="GH69" s="1">
        <v>119</v>
      </c>
      <c r="GI69" s="1">
        <v>0</v>
      </c>
      <c r="GJ69" s="1">
        <v>495</v>
      </c>
      <c r="GP69" s="1">
        <v>0</v>
      </c>
      <c r="GQ69" s="1">
        <v>89</v>
      </c>
      <c r="GR69" s="1">
        <v>185</v>
      </c>
      <c r="GS69" s="1">
        <v>32</v>
      </c>
      <c r="GT69" s="1">
        <v>66</v>
      </c>
      <c r="GU69" s="1">
        <v>0</v>
      </c>
      <c r="GV69" s="1">
        <v>372</v>
      </c>
      <c r="GW69" s="1">
        <v>90</v>
      </c>
      <c r="GX69" s="1">
        <v>298</v>
      </c>
      <c r="GY69" s="1">
        <v>0</v>
      </c>
      <c r="GZ69" s="1">
        <v>0</v>
      </c>
      <c r="HA69" s="1">
        <v>0</v>
      </c>
      <c r="HB69" s="1">
        <v>388</v>
      </c>
      <c r="HC69" s="1">
        <v>110</v>
      </c>
      <c r="HD69" s="1">
        <v>282</v>
      </c>
      <c r="HE69" s="1">
        <v>176</v>
      </c>
      <c r="HF69" s="1">
        <v>103</v>
      </c>
      <c r="HG69" s="1">
        <v>5</v>
      </c>
      <c r="HH69" s="1">
        <v>676</v>
      </c>
      <c r="HI69" s="1">
        <v>135</v>
      </c>
      <c r="HJ69" s="1">
        <v>0</v>
      </c>
      <c r="HK69" s="1">
        <v>445</v>
      </c>
      <c r="HL69" s="1">
        <v>0</v>
      </c>
      <c r="HM69" s="1">
        <v>0</v>
      </c>
      <c r="HN69" s="1">
        <v>580</v>
      </c>
      <c r="HO69" s="1">
        <v>83</v>
      </c>
      <c r="HP69" s="1">
        <v>80</v>
      </c>
      <c r="HQ69" s="1">
        <v>114</v>
      </c>
      <c r="HR69" s="1">
        <v>113</v>
      </c>
      <c r="HS69" s="1">
        <v>13</v>
      </c>
      <c r="HT69" s="1">
        <v>403</v>
      </c>
      <c r="HU69" s="1">
        <v>23</v>
      </c>
      <c r="HV69" s="1">
        <v>109</v>
      </c>
      <c r="HW69" s="1">
        <v>33</v>
      </c>
      <c r="HX69" s="1">
        <v>93</v>
      </c>
      <c r="HY69" s="1">
        <v>0</v>
      </c>
      <c r="HZ69" s="1">
        <v>258</v>
      </c>
      <c r="IA69" s="1">
        <v>54</v>
      </c>
      <c r="IB69" s="1">
        <v>125</v>
      </c>
      <c r="IC69" s="1">
        <v>157</v>
      </c>
      <c r="ID69" s="1">
        <v>59</v>
      </c>
      <c r="IE69" s="1">
        <v>7</v>
      </c>
      <c r="IF69" s="1">
        <v>402</v>
      </c>
      <c r="IG69" s="1">
        <v>0</v>
      </c>
      <c r="IH69" s="1">
        <v>158</v>
      </c>
      <c r="II69" s="1">
        <v>179</v>
      </c>
      <c r="IJ69" s="1">
        <v>0</v>
      </c>
      <c r="IK69" s="1">
        <v>0</v>
      </c>
      <c r="IL69" s="1">
        <v>337</v>
      </c>
      <c r="IM69" s="26">
        <f>IFERROR(Tableau17[[#This Row],[LDIV]]/Tableau17[[#This Row],[Total général]],"")</f>
        <v>0</v>
      </c>
      <c r="IN69" s="26">
        <f>IFERROR(Tableau17[[#This Row],[LDVC]]/Tableau17[[#This Row],[Total général]],"")</f>
        <v>0</v>
      </c>
      <c r="IO69" s="26">
        <f>IFERROR(Tableau17[[#This Row],[LDVD]]/Tableau17[[#This Row],[Total général]],"")</f>
        <v>7.7519379844961239E-2</v>
      </c>
      <c r="IP69" s="26">
        <f>IFERROR(Tableau17[[#This Row],[LDVG]]/Tableau17[[#This Row],[Total général]],"")</f>
        <v>1.5503875968992248E-2</v>
      </c>
      <c r="IQ69" s="26">
        <f>IFERROR(Tableau17[[#This Row],[LEXD]]/Tableau17[[#This Row],[Total général]],"")</f>
        <v>0</v>
      </c>
      <c r="IR69" s="26">
        <f>IFERROR(Tableau17[[#This Row],[LEXG]]/Tableau17[[#This Row],[Total général]],"")</f>
        <v>0</v>
      </c>
      <c r="IS69" s="26">
        <f>IFERROR(Tableau17[[#This Row],[LLR]]/Tableau17[[#This Row],[Total général]],"")</f>
        <v>0.34496124031007752</v>
      </c>
      <c r="IT69" s="26">
        <f>IFERROR(Tableau17[[#This Row],[LREM]]/Tableau17[[#This Row],[Total général]],"")</f>
        <v>0.12790697674418605</v>
      </c>
      <c r="IU69" s="26">
        <f>IFERROR(Tableau17[[#This Row],[LRN]]/Tableau17[[#This Row],[Total général]],"")</f>
        <v>8.9147286821705432E-2</v>
      </c>
      <c r="IV69" s="26">
        <f>IFERROR(Tableau17[[#This Row],[LUG]]/Tableau17[[#This Row],[Total général]],"")</f>
        <v>0.22093023255813954</v>
      </c>
      <c r="IW69" s="26">
        <f>IFERROR(Tableau17[[#This Row],[LVEC]]/Tableau17[[#This Row],[Total général]],"")</f>
        <v>0.12403100775193798</v>
      </c>
      <c r="IX69" s="26">
        <f>IFERROR(Tableau17[[#This Row],[2008-T1-LCMD]]/Tableau17[[#This Row],[2008-T1-TOTAL]],"")</f>
        <v>7.03125E-2</v>
      </c>
      <c r="IY69" s="26">
        <f>IFERROR(Tableau17[[#This Row],[2008-T1-LDVD]]/Tableau17[[#This Row],[2008-T1-TOTAL]],"")</f>
        <v>0</v>
      </c>
      <c r="IZ69" s="26">
        <f>IFERROR(Tableau17[[#This Row],[2008-T1-LEXD]]/Tableau17[[#This Row],[2008-T1-TOTAL]],"")</f>
        <v>0</v>
      </c>
      <c r="JA69" s="26">
        <f>IFERROR(Tableau17[[#This Row],[2008-T1-LEXG]]/Tableau17[[#This Row],[2008-T1-TOTAL]],"")</f>
        <v>3.7109375E-2</v>
      </c>
      <c r="JB69" s="26">
        <f>IFERROR(Tableau17[[#This Row],[2008-T1-LFN]]/Tableau17[[#This Row],[2008-T1-TOTAL]],"")</f>
        <v>5.078125E-2</v>
      </c>
      <c r="JC69" s="26">
        <f>IFERROR(Tableau17[[#This Row],[2008-T1-LMAJ]]/Tableau17[[#This Row],[2008-T1-TOTAL]],"")</f>
        <v>0.583984375</v>
      </c>
      <c r="JD69" s="26">
        <f>IFERROR(Tableau17[[#This Row],[2008-T1-LUG]]/Tableau17[[#This Row],[2008-T1-TOTAL]],"")</f>
        <v>0.2578125</v>
      </c>
      <c r="JE69" s="26" t="str">
        <f>IFERROR(Tableau17[[#This Row],[2008-T2-LFN]]/Tableau17[[#This Row],[2008-T2-TOTAL]],"")</f>
        <v/>
      </c>
      <c r="JF69" s="26" t="str">
        <f>IFERROR(Tableau17[[#This Row],[2008-T2-LGC]]/Tableau17[[#This Row],[2008-T2-TOTAL]],"")</f>
        <v/>
      </c>
      <c r="JG69" s="26" t="str">
        <f>IFERROR(Tableau17[[#This Row],[2008-T2-LMAJ]]/Tableau17[[#This Row],[2008-T2-TOTAL]],"")</f>
        <v/>
      </c>
      <c r="JH69" s="26" t="str">
        <f>IFERROR(Tableau17[[#This Row],[2008-T2-LUG]]/Tableau17[[#This Row],[2008-T2-TOTAL]],"")</f>
        <v/>
      </c>
      <c r="JI69" s="26">
        <f>IFERROR(Tableau17[[#This Row],[2014-T1-LDIV]]/Tableau17[[#This Row],[2014-T1-TOTAL]],"")</f>
        <v>0</v>
      </c>
      <c r="JJ69" s="26">
        <f>IFERROR(Tableau17[[#This Row],[2014-T1-LDVD]]/Tableau17[[#This Row],[2014-T1-TOTAL]],"")</f>
        <v>0</v>
      </c>
      <c r="JK69" s="26">
        <f>IFERROR(Tableau17[[#This Row],[2014-T1-LDVG]]/Tableau17[[#This Row],[2014-T1-TOTAL]],"")</f>
        <v>5.8585858585858588E-2</v>
      </c>
      <c r="JL69" s="26">
        <f>IFERROR(Tableau17[[#This Row],[2014-T1-LEXG]]/Tableau17[[#This Row],[2014-T1-TOTAL]],"")</f>
        <v>0</v>
      </c>
      <c r="JM69" s="26">
        <f>IFERROR(Tableau17[[#This Row],[2014-T1-LFG]]/Tableau17[[#This Row],[2014-T1-TOTAL]],"")</f>
        <v>2.8282828282828285E-2</v>
      </c>
      <c r="JN69" s="26">
        <f>IFERROR(Tableau17[[#This Row],[2014-T1-LFN]]/Tableau17[[#This Row],[2014-T1-TOTAL]],"")</f>
        <v>0.17171717171717171</v>
      </c>
      <c r="JO69" s="26">
        <f>IFERROR(Tableau17[[#This Row],[2014-T1-LUD]]/Tableau17[[#This Row],[2014-T1-TOTAL]],"")</f>
        <v>0.58787878787878789</v>
      </c>
      <c r="JP69" s="26">
        <f>IFERROR(Tableau17[[#This Row],[2014-T1-LUG]]/Tableau17[[#This Row],[2014-T1-TOTAL]],"")</f>
        <v>0.15353535353535352</v>
      </c>
      <c r="JQ69" s="26" t="str">
        <f>IFERROR(Tableau17[[#This Row],[2014-T2-LFN]]/Tableau17[[#This Row],[2014-T2-TOTAL]],"")</f>
        <v/>
      </c>
      <c r="JR69" s="26" t="str">
        <f>IFERROR(Tableau17[[#This Row],[2014-T2-LUD]]/Tableau17[[#This Row],[2014-T2-TOTAL]],"")</f>
        <v/>
      </c>
      <c r="JS69" s="26" t="str">
        <f>IFERROR(Tableau17[[#This Row],[2014-T2-LUG]]/Tableau17[[#This Row],[2014-T2-TOTAL]],"")</f>
        <v/>
      </c>
      <c r="JT69" s="26">
        <f>IFERROR(Tableau17[[#This Row],[2015-T1-BC-DIV]]/Tableau17[[#This Row],[2015-T1-TOTAL]],"")</f>
        <v>0</v>
      </c>
      <c r="JU69" s="26">
        <f>IFERROR(Tableau17[[#This Row],[2015-T1-BC-DLF]]/Tableau17[[#This Row],[2015-T1-TOTAL]],"")</f>
        <v>0</v>
      </c>
      <c r="JV69" s="26">
        <f>IFERROR(Tableau17[[#This Row],[2015-T1-BC-DVD]]/Tableau17[[#This Row],[2015-T1-TOTAL]],"")</f>
        <v>8.0645161290322578E-3</v>
      </c>
      <c r="JW69" s="26">
        <f>IFERROR(Tableau17[[#This Row],[2015-T1-BC-DVG]]/Tableau17[[#This Row],[2015-T1-TOTAL]],"")</f>
        <v>8.0645161290322578E-2</v>
      </c>
      <c r="JX69" s="26">
        <f>IFERROR(Tableau17[[#This Row],[2015-T1-BC-FG]]/Tableau17[[#This Row],[2015-T1-TOTAL]],"")</f>
        <v>9.6774193548387094E-2</v>
      </c>
      <c r="JY69" s="26">
        <f>IFERROR(Tableau17[[#This Row],[2015-T1-BC-FN]]/Tableau17[[#This Row],[2015-T1-TOTAL]],"")</f>
        <v>0.239247311827957</v>
      </c>
      <c r="JZ69" s="26">
        <f>IFERROR(Tableau17[[#This Row],[2015-T1-BC-MDM]]/Tableau17[[#This Row],[2015-T1-TOTAL]],"")</f>
        <v>8.6021505376344093E-2</v>
      </c>
      <c r="KA69" s="26">
        <f>IFERROR(Tableau17[[#This Row],[2015-T1-BC-RDG]]/Tableau17[[#This Row],[2015-T1-TOTAL]],"")</f>
        <v>0</v>
      </c>
      <c r="KB69" s="26">
        <f>IFERROR(Tableau17[[#This Row],[2015-T1-BC-SOC]]/Tableau17[[#This Row],[2015-T1-TOTAL]],"")</f>
        <v>0</v>
      </c>
      <c r="KC69" s="26">
        <f>IFERROR(Tableau17[[#This Row],[2015-T1-BC-UD]]/Tableau17[[#This Row],[2015-T1-TOTAL]],"")</f>
        <v>0.489247311827957</v>
      </c>
      <c r="KD69" s="26">
        <f>IFERROR(Tableau17[[#This Row],[2015-T1-BC-UG]]/Tableau17[[#This Row],[2015-T1-TOTAL]],"")</f>
        <v>0</v>
      </c>
      <c r="KE69" s="26">
        <f>IFERROR(Tableau17[[#This Row],[2015-T1-BC-VEC]]/Tableau17[[#This Row],[2015-T1-TOTAL]],"")</f>
        <v>0</v>
      </c>
      <c r="KF69" s="26">
        <f>IFERROR(Tableau17[[#This Row],[2015-T2-BC-DVG]]/Tableau17[[#This Row],[2015-T2-TOTAL]],"")</f>
        <v>0</v>
      </c>
      <c r="KG69" s="26">
        <f>IFERROR(Tableau17[[#This Row],[2015-T2-BC-FN]]/Tableau17[[#This Row],[2015-T2-TOTAL]],"")</f>
        <v>0.23195876288659795</v>
      </c>
      <c r="KH69" s="26">
        <f>IFERROR(Tableau17[[#This Row],[2015-T2-BC-SOC]]/Tableau17[[#This Row],[2015-T2-TOTAL]],"")</f>
        <v>0</v>
      </c>
      <c r="KI69" s="26">
        <f>IFERROR(Tableau17[[#This Row],[2015-T2-BC-UD]]/Tableau17[[#This Row],[2015-T2-TOTAL]],"")</f>
        <v>0.76804123711340211</v>
      </c>
      <c r="KJ69" s="26">
        <f>IFERROR(Tableau17[[#This Row],[2015-T2-BC-UG]]/Tableau17[[#This Row],[2015-T2-TOTAL]],"")</f>
        <v>0</v>
      </c>
      <c r="KK69" s="26">
        <f>IFERROR(Tableau17[[#This Row],[2017 (L)-T1-COM]]/Tableau17[[#This Row],[2017 (L)-T1-TOTAL]],"")</f>
        <v>1.7412935323383085E-2</v>
      </c>
      <c r="KL69" s="26">
        <f>IFERROR(Tableau17[[#This Row],[2017 (L)-T1-DIV]]/Tableau17[[#This Row],[2017 (L)-T1-TOTAL]],"")</f>
        <v>7.462686567164179E-3</v>
      </c>
      <c r="KM69" s="26">
        <f>IFERROR(Tableau17[[#This Row],[2017 (L)-T1-DLF]]/Tableau17[[#This Row],[2017 (L)-T1-TOTAL]],"")</f>
        <v>1.9900497512437811E-2</v>
      </c>
      <c r="KN69" s="26">
        <f>IFERROR(Tableau17[[#This Row],[2017 (L)-T1-DVD]]/Tableau17[[#This Row],[2017 (L)-T1-TOTAL]],"")</f>
        <v>0</v>
      </c>
      <c r="KO69" s="26">
        <f>IFERROR(Tableau17[[#This Row],[2017 (L)-T1-DVG]]/Tableau17[[#This Row],[2017 (L)-T1-TOTAL]],"")</f>
        <v>0</v>
      </c>
      <c r="KP69" s="26">
        <f>IFERROR(Tableau17[[#This Row],[2017 (L)-T1-ECO]]/Tableau17[[#This Row],[2017 (L)-T1-TOTAL]],"")</f>
        <v>5.721393034825871E-2</v>
      </c>
      <c r="KQ69" s="26">
        <f>IFERROR(Tableau17[[#This Row],[2017 (L)-T1-EXD]]/Tableau17[[#This Row],[2017 (L)-T1-TOTAL]],"")</f>
        <v>4.9751243781094526E-3</v>
      </c>
      <c r="KR69" s="26">
        <f>IFERROR(Tableau17[[#This Row],[2017 (L)-T1-EXG]]/Tableau17[[#This Row],[2017 (L)-T1-TOTAL]],"")</f>
        <v>2.4875621890547263E-3</v>
      </c>
      <c r="KS69" s="26">
        <f>IFERROR(Tableau17[[#This Row],[2017 (L)-T1-FI]]/Tableau17[[#This Row],[2017 (L)-T1-TOTAL]],"")</f>
        <v>3.9800995024875621E-2</v>
      </c>
      <c r="KT69" s="26">
        <f>IFERROR(Tableau17[[#This Row],[2017 (L)-T1-FN]]/Tableau17[[#This Row],[2017 (L)-T1-TOTAL]],"")</f>
        <v>0.10945273631840796</v>
      </c>
      <c r="KU69" s="26">
        <f>IFERROR(Tableau17[[#This Row],[2017 (L)-T1-LR]]/Tableau17[[#This Row],[2017 (L)-T1-TOTAL]],"")</f>
        <v>0.31094527363184077</v>
      </c>
      <c r="KV69" s="26">
        <f>IFERROR(Tableau17[[#This Row],[2017 (L)-T1-MDM]]/Tableau17[[#This Row],[2017 (L)-T1-TOTAL]],"")</f>
        <v>0</v>
      </c>
      <c r="KW69" s="26">
        <f>IFERROR(Tableau17[[#This Row],[2017 (L)-T1-RDG]]/Tableau17[[#This Row],[2017 (L)-T1-TOTAL]],"")</f>
        <v>0</v>
      </c>
      <c r="KX69" s="26">
        <f>IFERROR(Tableau17[[#This Row],[2017 (L)-T1-REG]]/Tableau17[[#This Row],[2017 (L)-T1-TOTAL]],"")</f>
        <v>9.9502487562189053E-3</v>
      </c>
      <c r="KY69" s="26">
        <f>IFERROR(Tableau17[[#This Row],[2017 (L)-T1-REM]]/Tableau17[[#This Row],[2017 (L)-T1-TOTAL]],"")</f>
        <v>0.39054726368159204</v>
      </c>
      <c r="KZ69" s="26">
        <f>IFERROR(Tableau17[[#This Row],[2017 (L)-T1-SOC]]/Tableau17[[#This Row],[2017 (L)-T1-TOTAL]],"")</f>
        <v>2.9850746268656716E-2</v>
      </c>
      <c r="LA69" s="26">
        <f>IFERROR(Tableau17[[#This Row],[2017 (L)-T1-UDI]]/Tableau17[[#This Row],[2017 (L)-T1-TOTAL]],"")</f>
        <v>0</v>
      </c>
      <c r="LB69" s="26">
        <f>IFERROR(Tableau17[[#This Row],[2017 (L)-T2-FI]]/Tableau17[[#This Row],[2017 (L)-T2-TOTAL]],"")</f>
        <v>0</v>
      </c>
      <c r="LC69" s="26">
        <f>IFERROR(Tableau17[[#This Row],[2017 (L)-T2-FN]]/Tableau17[[#This Row],[2017 (L)-T2-TOTAL]],"")</f>
        <v>0</v>
      </c>
      <c r="LD69" s="26">
        <f>IFERROR(Tableau17[[#This Row],[2017 (L)-T2-LR]]/Tableau17[[#This Row],[2017 (L)-T2-TOTAL]],"")</f>
        <v>0.46884272997032639</v>
      </c>
      <c r="LE69" s="26">
        <f>IFERROR(Tableau17[[#This Row],[2017 (L)-T2-MDM]]/Tableau17[[#This Row],[2017 (L)-T2-TOTAL]],"")</f>
        <v>0</v>
      </c>
      <c r="LF69" s="26">
        <f>IFERROR(Tableau17[[#This Row],[2017 (L)-T2-REM]]/Tableau17[[#This Row],[2017 (L)-T2-TOTAL]],"")</f>
        <v>0.53115727002967361</v>
      </c>
      <c r="LG69" s="26">
        <f>IFERROR(Tableau17[[#This Row],[2017-T1-ARTHAUD Nathalie]]/Tableau17[[#This Row],[2017-T1-TOTAL]],"")</f>
        <v>1.4792899408284023E-3</v>
      </c>
      <c r="LH69" s="26">
        <f>IFERROR(Tableau17[[#This Row],[2017-T1-ASSELINEAU Fran]]/Tableau17[[#This Row],[2017-T1-TOTAL]],"")</f>
        <v>7.3964497041420114E-3</v>
      </c>
      <c r="LI69" s="26">
        <f>IFERROR(Tableau17[[#This Row],[2017-T1-CHEMINADE Jacques]]/Tableau17[[#This Row],[2017-T1-TOTAL]],"")</f>
        <v>2.9585798816568047E-3</v>
      </c>
      <c r="LJ69" s="26">
        <f>IFERROR(Tableau17[[#This Row],[2017-T1-DUPONT-AIGNAN Nicolas]]/Tableau17[[#This Row],[2017-T1-TOTAL]],"")</f>
        <v>2.8106508875739646E-2</v>
      </c>
      <c r="LK69" s="26">
        <f>IFERROR(Tableau17[[#This Row],[2017-T1-FILLON Fran]]/Tableau17[[#This Row],[2017-T1-TOTAL]],"")</f>
        <v>0.41715976331360949</v>
      </c>
      <c r="LL69" s="26">
        <f>IFERROR(Tableau17[[#This Row],[2017-T1-HAMON Beno]]/Tableau17[[#This Row],[2017-T1-TOTAL]],"")</f>
        <v>4.5857988165680472E-2</v>
      </c>
      <c r="LM69" s="26">
        <f>IFERROR(Tableau17[[#This Row],[2017-T1-LASSALLE Jean]]/Tableau17[[#This Row],[2017-T1-TOTAL]],"")</f>
        <v>7.3964497041420114E-3</v>
      </c>
      <c r="LN69" s="26">
        <f>IFERROR(Tableau17[[#This Row],[2017-T1-LE PEN Marine]]/Tableau17[[#This Row],[2017-T1-TOTAL]],"")</f>
        <v>0.1242603550295858</v>
      </c>
      <c r="LO69" s="26">
        <f>IFERROR(Tableau17[[#This Row],[2017-T1-M Jean-Luc]]/Tableau17[[#This Row],[2017-T1-TOTAL]],"")</f>
        <v>0.10207100591715976</v>
      </c>
      <c r="LP69" s="26">
        <f>IFERROR(Tableau17[[#This Row],[2017-T1-MACRON Emmanuel]]/Tableau17[[#This Row],[2017-T1-TOTAL]],"")</f>
        <v>0.26035502958579881</v>
      </c>
      <c r="LQ69" s="26">
        <f>IFERROR(Tableau17[[#This Row],[2017-T1-POUTOU Philippe]]/Tableau17[[#This Row],[2017-T1-TOTAL]],"")</f>
        <v>2.9585798816568047E-3</v>
      </c>
      <c r="LR69" s="26">
        <f>IFERROR(Tableau17[[#This Row],[2017-T2-LE PEN Marine]]/Tableau17[[#This Row],[2017-T2-TOTAL]],"")</f>
        <v>0.23275862068965517</v>
      </c>
      <c r="LS69" s="26">
        <f>IFERROR(Tableau17[[#This Row],[2017-T2-MACRON Emmanuel]]/Tableau17[[#This Row],[2017-T2-TOTAL]],"")</f>
        <v>0.76724137931034486</v>
      </c>
      <c r="LT69" s="26">
        <f>IFERROR(Tableau17[[#This Row],[2019-T1-ALEXANDRE Audric]]/Tableau17[[#This Row],[2019-T1-TOTAL]],"")</f>
        <v>0</v>
      </c>
      <c r="LU69" s="26">
        <f>IFERROR(Tableau17[[#This Row],[2019-T1-ARTHAUD Nathalie]]/Tableau17[[#This Row],[2019-T1-TOTAL]],"")</f>
        <v>0</v>
      </c>
      <c r="LV69" s="26">
        <f>IFERROR(Tableau17[[#This Row],[2019-T1-ASSELINEAU François]]/Tableau17[[#This Row],[2019-T1-TOTAL]],"")</f>
        <v>2.5125628140703518E-3</v>
      </c>
      <c r="LW69" s="26">
        <f>IFERROR(Tableau17[[#This Row],[2019-T1-AUBRY Manon]]/Tableau17[[#This Row],[2019-T1-TOTAL]],"")</f>
        <v>2.2613065326633167E-2</v>
      </c>
      <c r="LX69" s="26">
        <f>IFERROR(Tableau17[[#This Row],[2019-T1-AZERGUI Nagib]]/Tableau17[[#This Row],[2019-T1-TOTAL]],"")</f>
        <v>2.5125628140703518E-3</v>
      </c>
      <c r="LY69" s="26">
        <f>IFERROR(Tableau17[[#This Row],[2019-T1-BARDELLA Jordan]]/Tableau17[[#This Row],[2019-T1-TOTAL]],"")</f>
        <v>0.17085427135678391</v>
      </c>
      <c r="LZ69" s="26">
        <f>IFERROR(Tableau17[[#This Row],[2019-T1-BELLAMY François-Xavier]]/Tableau17[[#This Row],[2019-T1-TOTAL]],"")</f>
        <v>0.19095477386934673</v>
      </c>
      <c r="MA69" s="26">
        <f>IFERROR(Tableau17[[#This Row],[2019-T1-BIDOU Olivier]]/Tableau17[[#This Row],[2019-T1-TOTAL]],"")</f>
        <v>0</v>
      </c>
      <c r="MB69" s="26">
        <f>IFERROR(Tableau17[[#This Row],[2019-T1-BOURG Dominique]]/Tableau17[[#This Row],[2019-T1-TOTAL]],"")</f>
        <v>1.7587939698492462E-2</v>
      </c>
      <c r="MC69" s="26">
        <f>IFERROR(Tableau17[[#This Row],[2019-T1-BROSSAT Ian]]/Tableau17[[#This Row],[2019-T1-TOTAL]],"")</f>
        <v>1.507537688442211E-2</v>
      </c>
      <c r="MD69" s="26">
        <f>IFERROR(Tableau17[[#This Row],[2019-T1-CAILLAUD Sophie]]/Tableau17[[#This Row],[2019-T1-TOTAL]],"")</f>
        <v>0</v>
      </c>
      <c r="ME69" s="26">
        <f>IFERROR(Tableau17[[#This Row],[2019-T1-CAMUS Renaud]]/Tableau17[[#This Row],[2019-T1-TOTAL]],"")</f>
        <v>0</v>
      </c>
      <c r="MF69" s="26">
        <f>IFERROR(Tableau17[[#This Row],[2019-T1-CHALENÇON Christophe]]/Tableau17[[#This Row],[2019-T1-TOTAL]],"")</f>
        <v>0</v>
      </c>
      <c r="MG69" s="26">
        <f>IFERROR(Tableau17[[#This Row],[2019-T1-CORBET Cathy Denise Ginette]]/Tableau17[[#This Row],[2019-T1-TOTAL]],"")</f>
        <v>0</v>
      </c>
      <c r="MH69" s="26">
        <f>IFERROR(Tableau17[[#This Row],[2019-T1-DE PREVOISIN Robert]]/Tableau17[[#This Row],[2019-T1-TOTAL]],"")</f>
        <v>0</v>
      </c>
      <c r="MI69" s="26">
        <f>IFERROR(Tableau17[[#This Row],[2019-T1-DELFEL Thérèse]]/Tableau17[[#This Row],[2019-T1-TOTAL]],"")</f>
        <v>0</v>
      </c>
      <c r="MJ69" s="26">
        <f>IFERROR(Tableau17[[#This Row],[2019-T1-DIEUMEGARD Pierre]]/Tableau17[[#This Row],[2019-T1-TOTAL]],"")</f>
        <v>0</v>
      </c>
      <c r="MK69" s="26">
        <f>IFERROR(Tableau17[[#This Row],[2019-T1-DUPONT-AIGNAN Nicolas]]/Tableau17[[#This Row],[2019-T1-TOTAL]],"")</f>
        <v>3.015075376884422E-2</v>
      </c>
      <c r="ML69" s="26">
        <f>IFERROR(Tableau17[[#This Row],[2019-T1-GERNIGON Yves]]/Tableau17[[#This Row],[2019-T1-TOTAL]],"")</f>
        <v>2.5125628140703518E-3</v>
      </c>
      <c r="MM69" s="26">
        <f>IFERROR(Tableau17[[#This Row],[2019-T1-GLUCKSMANN Raphaël]]/Tableau17[[#This Row],[2019-T1-TOTAL]],"")</f>
        <v>8.7939698492462318E-2</v>
      </c>
      <c r="MN69" s="26">
        <f>IFERROR(Tableau17[[#This Row],[2019-T1-HAMON Benoît]]/Tableau17[[#This Row],[2019-T1-TOTAL]],"")</f>
        <v>1.0050251256281407E-2</v>
      </c>
      <c r="MO69" s="26">
        <f>IFERROR(Tableau17[[#This Row],[2019-T1-HELGEN Gilles]]/Tableau17[[#This Row],[2019-T1-TOTAL]],"")</f>
        <v>0</v>
      </c>
      <c r="MP69" s="26">
        <f>IFERROR(Tableau17[[#This Row],[2019-T1-JADOT Yannick]]/Tableau17[[#This Row],[2019-T1-TOTAL]],"")</f>
        <v>0.14824120603015076</v>
      </c>
      <c r="MQ69" s="26">
        <f>IFERROR(Tableau17[[#This Row],[2019-T1-LAGARDE Jean-Christophe]]/Tableau17[[#This Row],[2019-T1-TOTAL]],"")</f>
        <v>1.0050251256281407E-2</v>
      </c>
      <c r="MR69" s="26">
        <f>IFERROR(Tableau17[[#This Row],[2019-T1-LALANNE Francis]]/Tableau17[[#This Row],[2019-T1-TOTAL]],"")</f>
        <v>0</v>
      </c>
      <c r="MS69" s="26">
        <f>IFERROR(Tableau17[[#This Row],[2019-T1-LOISEAU Nathalie]]/Tableau17[[#This Row],[2019-T1-TOTAL]],"")</f>
        <v>0.28643216080402012</v>
      </c>
      <c r="MT69" s="26">
        <f>IFERROR(Tableau17[[#This Row],[2019-T1-MARIE Florie]]/Tableau17[[#This Row],[2019-T1-TOTAL]],"")</f>
        <v>2.5125628140703518E-3</v>
      </c>
      <c r="MU69" s="26">
        <f>IFERROR(Tableau17[[#This Row],[2008-T1-MACROEXTRDROITE]]/Tableau17[[#This Row],[2008-T1-MACROTOTALE]],"")</f>
        <v>5.078125E-2</v>
      </c>
      <c r="MV69" s="26">
        <f>IFERROR(Tableau17[[#This Row],[2008-T1-MACRODROITE]]/Tableau17[[#This Row],[2008-T1-MACROTOTALE]],"")</f>
        <v>0.654296875</v>
      </c>
      <c r="MW69" s="26">
        <f>IFERROR(Tableau17[[#This Row],[2008-T1-MACROCENTRE]]/Tableau17[[#This Row],[2008-T1-MACROTOTALE]],"")</f>
        <v>0</v>
      </c>
      <c r="MX69" s="26">
        <f>IFERROR(Tableau17[[#This Row],[2008-T1-MACROGAUCHE]]/Tableau17[[#This Row],[2008-T1-MACROTOTALE]],"")</f>
        <v>0.294921875</v>
      </c>
      <c r="MY69" s="26">
        <f>IFERROR(Tableau17[[#This Row],[2008-T1-MACROAUTRE]]/Tableau17[[#This Row],[2008-T1-MACROTOTALE]],"")</f>
        <v>0</v>
      </c>
      <c r="MZ69" s="26" t="str">
        <f>IFERROR(Tableau17[[#This Row],[2008-T2-MACROEXTRDROITE]]/Tableau17[[#This Row],[2008-T2-MACROTOTALE]],"")</f>
        <v/>
      </c>
      <c r="NA69" s="26" t="str">
        <f>IFERROR(Tableau17[[#This Row],[2008-T2-MACRODROITE]]/Tableau17[[#This Row],[2008-T2-MACROTOTALE]],"")</f>
        <v/>
      </c>
      <c r="NB69" s="26" t="str">
        <f>IFERROR(Tableau17[[#This Row],[2008-T2-MACROCENTRE]]/Tableau17[[#This Row],[2008-T2-MACROTOTALE]],"")</f>
        <v/>
      </c>
      <c r="NC69" s="26" t="str">
        <f>IFERROR(Tableau17[[#This Row],[2008-T2-MACROGAUCHE]]/Tableau17[[#This Row],[2008-T2-MACROTOTALE]],"")</f>
        <v/>
      </c>
      <c r="ND69" s="26" t="str">
        <f>IFERROR(Tableau17[[#This Row],[2008-T2-MACROAUTRE]]/Tableau17[[#This Row],[2008-T2-MACROTOTALE]],"")</f>
        <v/>
      </c>
      <c r="NE69" s="26">
        <f>IFERROR(Tableau17[[#This Row],[2014-T1-MACROEXTRDROITE]]/Tableau17[[#This Row],[2014-T1-MACROTOTALE]],"")</f>
        <v>0.17171717171717171</v>
      </c>
      <c r="NF69" s="26">
        <f>IFERROR(Tableau17[[#This Row],[2014-T1-MACRODROITE]]/Tableau17[[#This Row],[2014-T1-MACROTOTALE]],"")</f>
        <v>0.58787878787878789</v>
      </c>
      <c r="NG69" s="26">
        <f>IFERROR(Tableau17[[#This Row],[2014-T1-MACROCENTRE]]/Tableau17[[#This Row],[2014-T1-MACROTOTALE]],"")</f>
        <v>0</v>
      </c>
      <c r="NH69" s="26">
        <f>IFERROR(Tableau17[[#This Row],[2014-T1-MACROGAUCHE]]/Tableau17[[#This Row],[2014-T1-MACROTOTALE]],"")</f>
        <v>0.2404040404040404</v>
      </c>
      <c r="NI69" s="26">
        <f>IFERROR(Tableau17[[#This Row],[2014-T1-MACROAUTRE]]/Tableau17[[#This Row],[2014-T1-MACROTOTALE]],"")</f>
        <v>0</v>
      </c>
      <c r="NJ69" s="26" t="str">
        <f>IFERROR(Tableau17[[#This Row],[2014-T2-MACROEXTRDROITE]]/Tableau17[[#This Row],[2014-T2-MACROTOTALE]],"")</f>
        <v/>
      </c>
      <c r="NK69" s="26" t="str">
        <f>IFERROR(Tableau17[[#This Row],[2014-T2-MACRODROITE]]/Tableau17[[#This Row],[2014-T2-MACROTOTALE]],"")</f>
        <v/>
      </c>
      <c r="NL69" s="26" t="str">
        <f>IFERROR(Tableau17[[#This Row],[2014-T2-MACROCENTRE]]/Tableau17[[#This Row],[2014-T2-MACROTOTALE]],"")</f>
        <v/>
      </c>
      <c r="NM69" s="26" t="str">
        <f>IFERROR(Tableau17[[#This Row],[2014-T2-MACROGAUCHE]]/Tableau17[[#This Row],[2014-T2-MACROTOTALE]],"")</f>
        <v/>
      </c>
      <c r="NN69" s="26" t="str">
        <f>IFERROR(Tableau17[[#This Row],[2014-T2-MACROAUTRE]]/Tableau17[[#This Row],[2014-T2-MACROTOTALE]],"")</f>
        <v/>
      </c>
      <c r="NO69" s="26">
        <f>IFERROR( Tableau17[[#This Row],[2015-T1-MACROEXTRDROITE]]/Tableau17[[#This Row],[2015-T1-MACROTOTALE]],"")</f>
        <v>0.239247311827957</v>
      </c>
      <c r="NP69" s="26">
        <f>IFERROR(Tableau17[[#This Row],[2015-T1-MACRODROITE]]/Tableau17[[#This Row],[2015-T1-MACROTOTALE]],"")</f>
        <v>0.49731182795698925</v>
      </c>
      <c r="NQ69" s="26">
        <f>IFERROR(Tableau17[[#This Row],[2015-T1-MACROCENTRE]]/Tableau17[[#This Row],[2015-T1-MACROTOTALE]],"")</f>
        <v>8.6021505376344093E-2</v>
      </c>
      <c r="NR69" s="26">
        <f>IFERROR(Tableau17[[#This Row],[2015-T1-MACROGAUCHE]]/Tableau17[[#This Row],[2015-T1-MACROTOTALE]],"")</f>
        <v>0.17741935483870969</v>
      </c>
      <c r="NS69" s="26">
        <f>IFERROR(Tableau17[[#This Row],[2015-T1-MACROAUTRE]]/Tableau17[[#This Row],[2015-T1-MACROTOTALE]],"")</f>
        <v>0</v>
      </c>
      <c r="NT69" s="26">
        <f>IFERROR(Tableau17[[#This Row],[2015-T2-MACROEXTRDROITE]]/Tableau17[[#This Row],[2015-T2-MACROTOTALE]],"")</f>
        <v>0.23195876288659795</v>
      </c>
      <c r="NU69" s="26">
        <f>IFERROR(Tableau17[[#This Row],[2015-T2-MACRODROITE]]/Tableau17[[#This Row],[2015-T2-MACROTOTALE]],"")</f>
        <v>0.76804123711340211</v>
      </c>
      <c r="NV69" s="26">
        <f>IFERROR(Tableau17[[#This Row],[2015-T2-MACROCENTRE]]/Tableau17[[#This Row],[2015-T2-MACROTOTALE]],"")</f>
        <v>0</v>
      </c>
      <c r="NW69" s="26">
        <f>IFERROR(Tableau17[[#This Row],[2015-T2-MACROGAUCHE]]/Tableau17[[#This Row],[2015-T2-MACROTOTALE]],"")</f>
        <v>0</v>
      </c>
      <c r="NX69" s="26">
        <f>IFERROR(Tableau17[[#This Row],[2015-T2-MACROAUTRE]]/Tableau17[[#This Row],[2015-T2-MACROTOTALE]],"")</f>
        <v>0</v>
      </c>
      <c r="NY69" s="26">
        <f>IFERROR(Tableau17[[#This Row],[2017-T1-MACROEXTRDROITE]]/Tableau17[[#This Row],[2017-T1-MACROTOTALE]],"")</f>
        <v>0.16272189349112426</v>
      </c>
      <c r="NZ69" s="26">
        <f>IFERROR(Tableau17[[#This Row],[2017-T1-MACRODROITE]]/Tableau17[[#This Row],[2017-T1-MACROTOTALE]],"")</f>
        <v>0.41715976331360949</v>
      </c>
      <c r="OA69" s="26">
        <f>IFERROR(Tableau17[[#This Row],[2017-T1-MACROCENTRE]]/Tableau17[[#This Row],[2017-T1-MACROTOTALE]],"")</f>
        <v>0.26035502958579881</v>
      </c>
      <c r="OB69" s="26">
        <f>IFERROR(Tableau17[[#This Row],[2017-T1-MACROGAUCHE]]/Tableau17[[#This Row],[2017-T1-MACROTOTALE]],"")</f>
        <v>0.15236686390532544</v>
      </c>
      <c r="OC69" s="26">
        <f>IFERROR(Tableau17[[#This Row],[2017-T1-MACROAUTRE]]/Tableau17[[#This Row],[2017-T1-MACROTOTALE]],"")</f>
        <v>7.3964497041420114E-3</v>
      </c>
      <c r="OD69" s="26">
        <f>IFERROR(Tableau17[[#This Row],[2017-T2-MACROEXTRDROITE]]/Tableau17[[#This Row],[2017-T2-MACROTOTALE]],"")</f>
        <v>0.23275862068965517</v>
      </c>
      <c r="OE69" s="26">
        <f>IFERROR(Tableau17[[#This Row],[2017-T2-MACRODROITE]]/Tableau17[[#This Row],[2017-T2-MACROTOTALE]],"")</f>
        <v>0</v>
      </c>
      <c r="OF69" s="26">
        <f>IFERROR(Tableau17[[#This Row],[2017-T2-MACROCENTRE]]/Tableau17[[#This Row],[2017-T2-MACROTOTALE]],"")</f>
        <v>0.76724137931034486</v>
      </c>
      <c r="OG69" s="26">
        <f>IFERROR(Tableau17[[#This Row],[2017-T2-MACROGAUCHE]]/Tableau17[[#This Row],[2017-T2-MACROTOTALE]],"")</f>
        <v>0</v>
      </c>
      <c r="OH69" s="26">
        <f>IFERROR(Tableau17[[#This Row],[2017-T2-MACROAUTRE]]/Tableau17[[#This Row],[2017-T2-MACROTOTALE]],"")</f>
        <v>0</v>
      </c>
      <c r="OI69" s="26">
        <f>IFERROR(Tableau17[[#This Row],[2019-T1-MACROEXTRDROITE]]/Tableau17[[#This Row],[2019-T1-MACROTOTALE]],"")</f>
        <v>0.20595533498759305</v>
      </c>
      <c r="OJ69" s="26">
        <f>IFERROR(Tableau17[[#This Row],[2019-T1-MACRODROITE]]/Tableau17[[#This Row],[2019-T1-MACROTOTALE]],"")</f>
        <v>0.19851116625310175</v>
      </c>
      <c r="OK69" s="26">
        <f>IFERROR(Tableau17[[#This Row],[2019-T1-MACROCENTRE]]/Tableau17[[#This Row],[2019-T1-MACROTOTALE]],"")</f>
        <v>0.28287841191066998</v>
      </c>
      <c r="OL69" s="26">
        <f>IFERROR(Tableau17[[#This Row],[2019-T1-MACROGAUCHE]]/Tableau17[[#This Row],[2019-T1-MACROTOTALE]],"")</f>
        <v>0.28039702233250619</v>
      </c>
      <c r="OM69" s="26">
        <f>IFERROR(Tableau17[[#This Row],[2019-T1-MACROAUTRE]]/Tableau17[[#This Row],[2019-T1-MACROTOTALE]],"")</f>
        <v>3.2258064516129031E-2</v>
      </c>
      <c r="ON69" s="26">
        <f>IFERROR(Tableau17[[#This Row],[2020-T1-MACROEXTRDROITE]]/Tableau17[[#This Row],[2020-T1-MACROTOTALE]],"")</f>
        <v>8.9147286821705432E-2</v>
      </c>
      <c r="OO69" s="26">
        <f>IFERROR(Tableau17[[#This Row],[2020-T1-MACRODROITE]]/Tableau17[[#This Row],[2020-T1-MACROTOTALE]],"")</f>
        <v>0.42248062015503873</v>
      </c>
      <c r="OP69" s="26">
        <f>IFERROR(Tableau17[[#This Row],[2020-T1-MACROCENTRE]]/Tableau17[[#This Row],[2020-T1-MACROTOTALE]],"")</f>
        <v>0.12790697674418605</v>
      </c>
      <c r="OQ69" s="26">
        <f>IFERROR(Tableau17[[#This Row],[2020-T1-MACROGAUCHE]]/Tableau17[[#This Row],[2020-T1-MACROTOTALE]],"")</f>
        <v>0.36046511627906974</v>
      </c>
      <c r="OR69" s="26">
        <f>IFERROR(Tableau17[[#This Row],[2020-T1-MACROAUTRE]]/Tableau17[[#This Row],[2020-T1-MACROTOTALE]],"")</f>
        <v>0</v>
      </c>
      <c r="OS69" s="26">
        <f>IFERROR(Tableau17[[#This Row],[2017 (L)-T1-MACROEXTRDROITE]]/Tableau17[[#This Row],[2017 (L)-T1-MACROTOTALE]],"")</f>
        <v>0.13432835820895522</v>
      </c>
      <c r="OT69" s="26">
        <f>IFERROR(Tableau17[[#This Row],[2017 (L)-T1-MACRODROITE]]/Tableau17[[#This Row],[2017 (L)-T1-MACROTOTALE]],"")</f>
        <v>0.31094527363184077</v>
      </c>
      <c r="OU69" s="26">
        <f>IFERROR(Tableau17[[#This Row],[2017 (L)-T1-MACROCENTRE]]/Tableau17[[#This Row],[2017 (L)-T1-MACROTOTALE]],"")</f>
        <v>0.39054726368159204</v>
      </c>
      <c r="OV69" s="26">
        <f>IFERROR(Tableau17[[#This Row],[2017 (L)-T1-MACROGAUCHE]]/Tableau17[[#This Row],[2017 (L)-T1-MACROTOTALE]],"")</f>
        <v>0.14676616915422885</v>
      </c>
      <c r="OW69" s="26">
        <f>IFERROR(Tableau17[[#This Row],[2017 (L)-T1-MACROAUTRE]]/Tableau17[[#This Row],[2017 (L)-T1-MACROTOTALE]],"")</f>
        <v>1.7412935323383085E-2</v>
      </c>
      <c r="OX69" s="26">
        <f>IFERROR(Tableau17[[#This Row],[2017 (L)-T2-MACROEXTRDROITE]]/Tableau17[[#This Row],[2017 (L)-T2-MACROTOTALE]],"")</f>
        <v>0</v>
      </c>
      <c r="OY69" s="26">
        <f>IFERROR(Tableau17[[#This Row],[2017 (L)-T2-MACRODROITE]]/Tableau17[[#This Row],[2017 (L)-T2-MACROTOTALE]],"")</f>
        <v>0.46884272997032639</v>
      </c>
      <c r="OZ69" s="26">
        <f>IFERROR(Tableau17[[#This Row],[2017 (L)-T2-MACROCENTRE]]/Tableau17[[#This Row],[2017 (L)-T2-MACROTOTALE]],"")</f>
        <v>0.53115727002967361</v>
      </c>
      <c r="PA69" s="26">
        <f>IFERROR(Tableau17[[#This Row],[2017 (L)-T2-MACROGAUCHE]]/Tableau17[[#This Row],[2017 (L)-T2-MACROTOTALE]],"")</f>
        <v>0</v>
      </c>
      <c r="PB69" s="26">
        <f>IFERROR(Tableau17[[#This Row],[2017 (L)-T2-MACROAUTRE]]/Tableau17[[#This Row],[2017 (L)-T2-MACROTOTALE]],"")</f>
        <v>0</v>
      </c>
      <c r="PC69" s="26">
        <f>IFERROR(Tableau17[[#This Row],[2008_T1_PROCUS]]/Tableau17[[#This Row],[2008_T1_INSCRITS]],0)</f>
        <v>1.9845644983461964E-2</v>
      </c>
      <c r="PD69" s="26">
        <f>IFERROR(Tableau17[[#This Row],[2008_T2_PROCUS]]/Tableau17[[#This Row],[2008_T2_INSCRITS]],0)</f>
        <v>0</v>
      </c>
      <c r="PE69" s="26">
        <f>Tableau17[[#This Row],[2014_T1_PROCUS]]/Tableau17[[#This Row],[2014_T1_INSCRITS]]</f>
        <v>1.8888888888888889E-2</v>
      </c>
      <c r="PF69" s="26">
        <f>IFERROR(Tableau17[[#This Row],[2014_T2_PROCUS]]/Tableau17[[#This Row],[2014_T2_INSCRITS]],0)</f>
        <v>0</v>
      </c>
    </row>
    <row r="70" spans="1:422" hidden="1" x14ac:dyDescent="0.2">
      <c r="A70" s="1">
        <v>4</v>
      </c>
      <c r="B70" s="1" t="s">
        <v>353</v>
      </c>
      <c r="C70" s="1" t="s">
        <v>354</v>
      </c>
      <c r="D70" s="1" t="s">
        <v>354</v>
      </c>
      <c r="E70" s="1">
        <v>805</v>
      </c>
      <c r="F70" s="1">
        <v>5.3868739999999997</v>
      </c>
      <c r="G70" s="1">
        <v>43.272722999999999</v>
      </c>
      <c r="H70" s="3">
        <v>986</v>
      </c>
      <c r="I70" s="3">
        <v>166</v>
      </c>
      <c r="L70" s="1">
        <v>34</v>
      </c>
      <c r="M70" s="1">
        <v>5</v>
      </c>
      <c r="P70" s="1">
        <v>137</v>
      </c>
      <c r="Q70" s="1">
        <v>82</v>
      </c>
      <c r="R70" s="1">
        <v>41</v>
      </c>
      <c r="S70" s="1">
        <v>43</v>
      </c>
      <c r="T70" s="1">
        <v>26</v>
      </c>
      <c r="U70" s="1">
        <v>368</v>
      </c>
      <c r="V70" s="1">
        <v>960</v>
      </c>
      <c r="W70" s="1">
        <v>533</v>
      </c>
      <c r="X70" s="1">
        <v>18</v>
      </c>
      <c r="Y70" s="2">
        <v>0.55520833000000003</v>
      </c>
      <c r="AB70" s="1">
        <v>0</v>
      </c>
      <c r="AD70" s="1">
        <v>986</v>
      </c>
      <c r="AE70" s="1">
        <v>381</v>
      </c>
      <c r="AF70" s="2">
        <v>0.38640974</v>
      </c>
      <c r="AG70" s="1">
        <f t="shared" si="1"/>
        <v>166</v>
      </c>
      <c r="AH70" s="1">
        <v>954</v>
      </c>
      <c r="AI70" s="1">
        <v>570</v>
      </c>
      <c r="AJ70" s="1">
        <v>28</v>
      </c>
      <c r="AK70" s="2">
        <v>0.59748427999999998</v>
      </c>
      <c r="AN70" s="1">
        <v>0</v>
      </c>
      <c r="AP70" s="1">
        <v>983</v>
      </c>
      <c r="AQ70" s="1">
        <v>463</v>
      </c>
      <c r="AR70" s="2">
        <v>0.47100712</v>
      </c>
      <c r="AS70" s="1">
        <v>983</v>
      </c>
      <c r="AT70" s="1">
        <v>453</v>
      </c>
      <c r="AU70" s="2">
        <v>0.46083417999999998</v>
      </c>
      <c r="AV70" s="1">
        <v>982</v>
      </c>
      <c r="AW70" s="1">
        <v>484</v>
      </c>
      <c r="AX70" s="2">
        <v>0.49287168999999997</v>
      </c>
      <c r="AY70" s="1">
        <v>982</v>
      </c>
      <c r="AZ70" s="1">
        <v>463</v>
      </c>
      <c r="BA70" s="2">
        <v>0.47148676</v>
      </c>
      <c r="BB70" s="1">
        <v>980</v>
      </c>
      <c r="BC70" s="1">
        <v>771</v>
      </c>
      <c r="BD70" s="2">
        <v>0.78673468999999996</v>
      </c>
      <c r="BE70" s="1">
        <v>980</v>
      </c>
      <c r="BF70" s="1">
        <v>695</v>
      </c>
      <c r="BG70" s="2">
        <v>0.70918367000000004</v>
      </c>
      <c r="BH70" s="1">
        <v>967</v>
      </c>
      <c r="BI70" s="1">
        <v>521</v>
      </c>
      <c r="BJ70" s="2">
        <v>0.53877973000000001</v>
      </c>
      <c r="BK70" s="1">
        <v>35</v>
      </c>
      <c r="BN70" s="1">
        <v>15</v>
      </c>
      <c r="BO70" s="1">
        <v>34</v>
      </c>
      <c r="BP70" s="1">
        <v>381</v>
      </c>
      <c r="BQ70" s="1">
        <v>92</v>
      </c>
      <c r="BR70" s="1">
        <v>557</v>
      </c>
      <c r="BZ70" s="1">
        <v>17</v>
      </c>
      <c r="CB70" s="1">
        <v>16</v>
      </c>
      <c r="CC70" s="1">
        <v>69</v>
      </c>
      <c r="CD70" s="1">
        <v>350</v>
      </c>
      <c r="CE70" s="1">
        <v>64</v>
      </c>
      <c r="CF70" s="1">
        <v>516</v>
      </c>
      <c r="CL70" s="1">
        <v>12</v>
      </c>
      <c r="CM70" s="1">
        <v>5</v>
      </c>
      <c r="CO70" s="1">
        <v>14</v>
      </c>
      <c r="CP70" s="1">
        <v>81</v>
      </c>
      <c r="CQ70" s="1">
        <v>23</v>
      </c>
      <c r="CT70" s="1">
        <v>244</v>
      </c>
      <c r="CU70" s="1">
        <v>66</v>
      </c>
      <c r="CW70" s="1">
        <v>445</v>
      </c>
      <c r="CY70" s="1">
        <v>95</v>
      </c>
      <c r="DA70" s="1">
        <v>331</v>
      </c>
      <c r="DC70" s="1">
        <v>426</v>
      </c>
      <c r="DD70" s="1">
        <v>4</v>
      </c>
      <c r="DE70" s="1">
        <v>2</v>
      </c>
      <c r="DF70" s="1">
        <v>3</v>
      </c>
      <c r="DI70" s="1">
        <v>19</v>
      </c>
      <c r="DJ70" s="1">
        <v>3</v>
      </c>
      <c r="DK70" s="1">
        <v>1</v>
      </c>
      <c r="DL70" s="1">
        <v>25</v>
      </c>
      <c r="DM70" s="1">
        <v>31</v>
      </c>
      <c r="DN70" s="1">
        <v>173</v>
      </c>
      <c r="DQ70" s="1">
        <v>1</v>
      </c>
      <c r="DR70" s="1">
        <v>195</v>
      </c>
      <c r="DS70" s="1">
        <v>19</v>
      </c>
      <c r="DU70" s="1">
        <v>476</v>
      </c>
      <c r="DX70" s="1">
        <v>218</v>
      </c>
      <c r="DZ70" s="1">
        <v>221</v>
      </c>
      <c r="EA70" s="1">
        <v>439</v>
      </c>
      <c r="EB70" s="1">
        <v>0</v>
      </c>
      <c r="EC70" s="1">
        <v>5</v>
      </c>
      <c r="ED70" s="1">
        <v>2</v>
      </c>
      <c r="EE70" s="1">
        <v>13</v>
      </c>
      <c r="EF70" s="1">
        <v>421</v>
      </c>
      <c r="EG70" s="1">
        <v>22</v>
      </c>
      <c r="EH70" s="1">
        <v>2</v>
      </c>
      <c r="EI70" s="1">
        <v>56</v>
      </c>
      <c r="EJ70" s="1">
        <v>54</v>
      </c>
      <c r="EK70" s="1">
        <v>180</v>
      </c>
      <c r="EL70" s="1">
        <v>1</v>
      </c>
      <c r="EM70" s="1">
        <v>756</v>
      </c>
      <c r="EN70" s="1">
        <v>140</v>
      </c>
      <c r="EO70" s="1">
        <v>494</v>
      </c>
      <c r="EP70" s="1">
        <v>634</v>
      </c>
      <c r="EQ70" s="1">
        <v>0</v>
      </c>
      <c r="ER70" s="1">
        <v>0</v>
      </c>
      <c r="ES70" s="1">
        <v>2</v>
      </c>
      <c r="ET70" s="1">
        <v>12</v>
      </c>
      <c r="EU70" s="1">
        <v>1</v>
      </c>
      <c r="EV70" s="1">
        <v>71</v>
      </c>
      <c r="EW70" s="1">
        <v>109</v>
      </c>
      <c r="EX70" s="1">
        <v>1</v>
      </c>
      <c r="EY70" s="1">
        <v>5</v>
      </c>
      <c r="EZ70" s="1">
        <v>6</v>
      </c>
      <c r="FA70" s="1">
        <v>0</v>
      </c>
      <c r="FB70" s="1">
        <v>0</v>
      </c>
      <c r="FC70" s="1">
        <v>0</v>
      </c>
      <c r="FD70" s="1">
        <v>0</v>
      </c>
      <c r="FE70" s="1">
        <v>0</v>
      </c>
      <c r="FF70" s="1">
        <v>0</v>
      </c>
      <c r="FG70" s="1">
        <v>0</v>
      </c>
      <c r="FH70" s="1">
        <v>13</v>
      </c>
      <c r="FI70" s="1">
        <v>0</v>
      </c>
      <c r="FJ70" s="1">
        <v>18</v>
      </c>
      <c r="FK70" s="1">
        <v>7</v>
      </c>
      <c r="FL70" s="1">
        <v>0</v>
      </c>
      <c r="FM70" s="1">
        <v>68</v>
      </c>
      <c r="FN70" s="1">
        <v>9</v>
      </c>
      <c r="FO70" s="1">
        <v>0</v>
      </c>
      <c r="FP70" s="1">
        <v>187</v>
      </c>
      <c r="FQ70" s="1">
        <v>2</v>
      </c>
      <c r="FR70" s="1">
        <f>SUM(Tableau17[[#This Row],[2019-T1-ALEXANDRE Audric]:[2019-T1-MARIE Florie]])</f>
        <v>511</v>
      </c>
      <c r="FS70" s="1">
        <v>34</v>
      </c>
      <c r="FT70" s="1">
        <v>416</v>
      </c>
      <c r="FU70" s="1">
        <v>0</v>
      </c>
      <c r="FV70" s="1">
        <v>107</v>
      </c>
      <c r="FW70" s="1">
        <v>0</v>
      </c>
      <c r="FX70" s="1">
        <v>557</v>
      </c>
      <c r="GD70" s="1">
        <v>0</v>
      </c>
      <c r="GE70" s="1">
        <v>69</v>
      </c>
      <c r="GF70" s="1">
        <v>350</v>
      </c>
      <c r="GG70" s="1">
        <v>0</v>
      </c>
      <c r="GH70" s="1">
        <v>97</v>
      </c>
      <c r="GI70" s="1">
        <v>0</v>
      </c>
      <c r="GJ70" s="1">
        <v>516</v>
      </c>
      <c r="GP70" s="1">
        <v>0</v>
      </c>
      <c r="GQ70" s="1">
        <v>93</v>
      </c>
      <c r="GR70" s="1">
        <v>249</v>
      </c>
      <c r="GS70" s="1">
        <v>23</v>
      </c>
      <c r="GT70" s="1">
        <v>80</v>
      </c>
      <c r="GU70" s="1">
        <v>0</v>
      </c>
      <c r="GV70" s="1">
        <v>445</v>
      </c>
      <c r="GW70" s="1">
        <v>95</v>
      </c>
      <c r="GX70" s="1">
        <v>331</v>
      </c>
      <c r="GY70" s="1">
        <v>0</v>
      </c>
      <c r="GZ70" s="1">
        <v>0</v>
      </c>
      <c r="HA70" s="1">
        <v>0</v>
      </c>
      <c r="HB70" s="1">
        <v>426</v>
      </c>
      <c r="HC70" s="1">
        <v>76</v>
      </c>
      <c r="HD70" s="1">
        <v>421</v>
      </c>
      <c r="HE70" s="1">
        <v>180</v>
      </c>
      <c r="HF70" s="1">
        <v>77</v>
      </c>
      <c r="HG70" s="1">
        <v>2</v>
      </c>
      <c r="HH70" s="1">
        <v>756</v>
      </c>
      <c r="HI70" s="1">
        <v>140</v>
      </c>
      <c r="HJ70" s="1">
        <v>0</v>
      </c>
      <c r="HK70" s="1">
        <v>494</v>
      </c>
      <c r="HL70" s="1">
        <v>0</v>
      </c>
      <c r="HM70" s="1">
        <v>0</v>
      </c>
      <c r="HN70" s="1">
        <v>634</v>
      </c>
      <c r="HO70" s="1">
        <v>86</v>
      </c>
      <c r="HP70" s="1">
        <v>118</v>
      </c>
      <c r="HQ70" s="1">
        <v>187</v>
      </c>
      <c r="HR70" s="1">
        <v>111</v>
      </c>
      <c r="HS70" s="1">
        <v>12</v>
      </c>
      <c r="HT70" s="1">
        <v>514</v>
      </c>
      <c r="HU70" s="1">
        <v>41</v>
      </c>
      <c r="HV70" s="1">
        <v>171</v>
      </c>
      <c r="HW70" s="1">
        <v>82</v>
      </c>
      <c r="HX70" s="1">
        <v>74</v>
      </c>
      <c r="HY70" s="1">
        <v>0</v>
      </c>
      <c r="HZ70" s="1">
        <v>368</v>
      </c>
      <c r="IA70" s="1">
        <v>37</v>
      </c>
      <c r="IB70" s="1">
        <v>173</v>
      </c>
      <c r="IC70" s="1">
        <v>195</v>
      </c>
      <c r="ID70" s="1">
        <v>68</v>
      </c>
      <c r="IE70" s="1">
        <v>3</v>
      </c>
      <c r="IF70" s="1">
        <v>476</v>
      </c>
      <c r="IG70" s="1">
        <v>0</v>
      </c>
      <c r="IH70" s="1">
        <v>218</v>
      </c>
      <c r="II70" s="1">
        <v>221</v>
      </c>
      <c r="IJ70" s="1">
        <v>0</v>
      </c>
      <c r="IK70" s="1">
        <v>0</v>
      </c>
      <c r="IL70" s="1">
        <v>439</v>
      </c>
      <c r="IM70" s="26">
        <f>IFERROR(Tableau17[[#This Row],[LDIV]]/Tableau17[[#This Row],[Total général]],"")</f>
        <v>0</v>
      </c>
      <c r="IN70" s="26">
        <f>IFERROR(Tableau17[[#This Row],[LDVC]]/Tableau17[[#This Row],[Total général]],"")</f>
        <v>0</v>
      </c>
      <c r="IO70" s="26">
        <f>IFERROR(Tableau17[[#This Row],[LDVD]]/Tableau17[[#This Row],[Total général]],"")</f>
        <v>9.2391304347826081E-2</v>
      </c>
      <c r="IP70" s="26">
        <f>IFERROR(Tableau17[[#This Row],[LDVG]]/Tableau17[[#This Row],[Total général]],"")</f>
        <v>1.358695652173913E-2</v>
      </c>
      <c r="IQ70" s="26">
        <f>IFERROR(Tableau17[[#This Row],[LEXD]]/Tableau17[[#This Row],[Total général]],"")</f>
        <v>0</v>
      </c>
      <c r="IR70" s="26">
        <f>IFERROR(Tableau17[[#This Row],[LEXG]]/Tableau17[[#This Row],[Total général]],"")</f>
        <v>0</v>
      </c>
      <c r="IS70" s="26">
        <f>IFERROR(Tableau17[[#This Row],[LLR]]/Tableau17[[#This Row],[Total général]],"")</f>
        <v>0.37228260869565216</v>
      </c>
      <c r="IT70" s="26">
        <f>IFERROR(Tableau17[[#This Row],[LREM]]/Tableau17[[#This Row],[Total général]],"")</f>
        <v>0.22282608695652173</v>
      </c>
      <c r="IU70" s="26">
        <f>IFERROR(Tableau17[[#This Row],[LRN]]/Tableau17[[#This Row],[Total général]],"")</f>
        <v>0.11141304347826086</v>
      </c>
      <c r="IV70" s="26">
        <f>IFERROR(Tableau17[[#This Row],[LUG]]/Tableau17[[#This Row],[Total général]],"")</f>
        <v>0.11684782608695653</v>
      </c>
      <c r="IW70" s="26">
        <f>IFERROR(Tableau17[[#This Row],[LVEC]]/Tableau17[[#This Row],[Total général]],"")</f>
        <v>7.0652173913043473E-2</v>
      </c>
      <c r="IX70" s="26">
        <f>IFERROR(Tableau17[[#This Row],[2008-T1-LCMD]]/Tableau17[[#This Row],[2008-T1-TOTAL]],"")</f>
        <v>6.283662477558348E-2</v>
      </c>
      <c r="IY70" s="26">
        <f>IFERROR(Tableau17[[#This Row],[2008-T1-LDVD]]/Tableau17[[#This Row],[2008-T1-TOTAL]],"")</f>
        <v>0</v>
      </c>
      <c r="IZ70" s="26">
        <f>IFERROR(Tableau17[[#This Row],[2008-T1-LEXD]]/Tableau17[[#This Row],[2008-T1-TOTAL]],"")</f>
        <v>0</v>
      </c>
      <c r="JA70" s="26">
        <f>IFERROR(Tableau17[[#This Row],[2008-T1-LEXG]]/Tableau17[[#This Row],[2008-T1-TOTAL]],"")</f>
        <v>2.6929982046678635E-2</v>
      </c>
      <c r="JB70" s="26">
        <f>IFERROR(Tableau17[[#This Row],[2008-T1-LFN]]/Tableau17[[#This Row],[2008-T1-TOTAL]],"")</f>
        <v>6.1041292639138239E-2</v>
      </c>
      <c r="JC70" s="26">
        <f>IFERROR(Tableau17[[#This Row],[2008-T1-LMAJ]]/Tableau17[[#This Row],[2008-T1-TOTAL]],"")</f>
        <v>0.6840215439856373</v>
      </c>
      <c r="JD70" s="26">
        <f>IFERROR(Tableau17[[#This Row],[2008-T1-LUG]]/Tableau17[[#This Row],[2008-T1-TOTAL]],"")</f>
        <v>0.16517055655296231</v>
      </c>
      <c r="JE70" s="26" t="str">
        <f>IFERROR(Tableau17[[#This Row],[2008-T2-LFN]]/Tableau17[[#This Row],[2008-T2-TOTAL]],"")</f>
        <v/>
      </c>
      <c r="JF70" s="26" t="str">
        <f>IFERROR(Tableau17[[#This Row],[2008-T2-LGC]]/Tableau17[[#This Row],[2008-T2-TOTAL]],"")</f>
        <v/>
      </c>
      <c r="JG70" s="26" t="str">
        <f>IFERROR(Tableau17[[#This Row],[2008-T2-LMAJ]]/Tableau17[[#This Row],[2008-T2-TOTAL]],"")</f>
        <v/>
      </c>
      <c r="JH70" s="26" t="str">
        <f>IFERROR(Tableau17[[#This Row],[2008-T2-LUG]]/Tableau17[[#This Row],[2008-T2-TOTAL]],"")</f>
        <v/>
      </c>
      <c r="JI70" s="26">
        <f>IFERROR(Tableau17[[#This Row],[2014-T1-LDIV]]/Tableau17[[#This Row],[2014-T1-TOTAL]],"")</f>
        <v>0</v>
      </c>
      <c r="JJ70" s="26">
        <f>IFERROR(Tableau17[[#This Row],[2014-T1-LDVD]]/Tableau17[[#This Row],[2014-T1-TOTAL]],"")</f>
        <v>0</v>
      </c>
      <c r="JK70" s="26">
        <f>IFERROR(Tableau17[[#This Row],[2014-T1-LDVG]]/Tableau17[[#This Row],[2014-T1-TOTAL]],"")</f>
        <v>3.294573643410853E-2</v>
      </c>
      <c r="JL70" s="26">
        <f>IFERROR(Tableau17[[#This Row],[2014-T1-LEXG]]/Tableau17[[#This Row],[2014-T1-TOTAL]],"")</f>
        <v>0</v>
      </c>
      <c r="JM70" s="26">
        <f>IFERROR(Tableau17[[#This Row],[2014-T1-LFG]]/Tableau17[[#This Row],[2014-T1-TOTAL]],"")</f>
        <v>3.1007751937984496E-2</v>
      </c>
      <c r="JN70" s="26">
        <f>IFERROR(Tableau17[[#This Row],[2014-T1-LFN]]/Tableau17[[#This Row],[2014-T1-TOTAL]],"")</f>
        <v>0.13372093023255813</v>
      </c>
      <c r="JO70" s="26">
        <f>IFERROR(Tableau17[[#This Row],[2014-T1-LUD]]/Tableau17[[#This Row],[2014-T1-TOTAL]],"")</f>
        <v>0.67829457364341084</v>
      </c>
      <c r="JP70" s="26">
        <f>IFERROR(Tableau17[[#This Row],[2014-T1-LUG]]/Tableau17[[#This Row],[2014-T1-TOTAL]],"")</f>
        <v>0.12403100775193798</v>
      </c>
      <c r="JQ70" s="26" t="str">
        <f>IFERROR(Tableau17[[#This Row],[2014-T2-LFN]]/Tableau17[[#This Row],[2014-T2-TOTAL]],"")</f>
        <v/>
      </c>
      <c r="JR70" s="26" t="str">
        <f>IFERROR(Tableau17[[#This Row],[2014-T2-LUD]]/Tableau17[[#This Row],[2014-T2-TOTAL]],"")</f>
        <v/>
      </c>
      <c r="JS70" s="26" t="str">
        <f>IFERROR(Tableau17[[#This Row],[2014-T2-LUG]]/Tableau17[[#This Row],[2014-T2-TOTAL]],"")</f>
        <v/>
      </c>
      <c r="JT70" s="26">
        <f>IFERROR(Tableau17[[#This Row],[2015-T1-BC-DIV]]/Tableau17[[#This Row],[2015-T1-TOTAL]],"")</f>
        <v>0</v>
      </c>
      <c r="JU70" s="26">
        <f>IFERROR(Tableau17[[#This Row],[2015-T1-BC-DLF]]/Tableau17[[#This Row],[2015-T1-TOTAL]],"")</f>
        <v>2.6966292134831461E-2</v>
      </c>
      <c r="JV70" s="26">
        <f>IFERROR(Tableau17[[#This Row],[2015-T1-BC-DVD]]/Tableau17[[#This Row],[2015-T1-TOTAL]],"")</f>
        <v>1.1235955056179775E-2</v>
      </c>
      <c r="JW70" s="26">
        <f>IFERROR(Tableau17[[#This Row],[2015-T1-BC-DVG]]/Tableau17[[#This Row],[2015-T1-TOTAL]],"")</f>
        <v>0</v>
      </c>
      <c r="JX70" s="26">
        <f>IFERROR(Tableau17[[#This Row],[2015-T1-BC-FG]]/Tableau17[[#This Row],[2015-T1-TOTAL]],"")</f>
        <v>3.1460674157303373E-2</v>
      </c>
      <c r="JY70" s="26">
        <f>IFERROR(Tableau17[[#This Row],[2015-T1-BC-FN]]/Tableau17[[#This Row],[2015-T1-TOTAL]],"")</f>
        <v>0.18202247191011237</v>
      </c>
      <c r="JZ70" s="26">
        <f>IFERROR(Tableau17[[#This Row],[2015-T1-BC-MDM]]/Tableau17[[#This Row],[2015-T1-TOTAL]],"")</f>
        <v>5.1685393258426963E-2</v>
      </c>
      <c r="KA70" s="26">
        <f>IFERROR(Tableau17[[#This Row],[2015-T1-BC-RDG]]/Tableau17[[#This Row],[2015-T1-TOTAL]],"")</f>
        <v>0</v>
      </c>
      <c r="KB70" s="26">
        <f>IFERROR(Tableau17[[#This Row],[2015-T1-BC-SOC]]/Tableau17[[#This Row],[2015-T1-TOTAL]],"")</f>
        <v>0</v>
      </c>
      <c r="KC70" s="26">
        <f>IFERROR(Tableau17[[#This Row],[2015-T1-BC-UD]]/Tableau17[[#This Row],[2015-T1-TOTAL]],"")</f>
        <v>0.54831460674157306</v>
      </c>
      <c r="KD70" s="26">
        <f>IFERROR(Tableau17[[#This Row],[2015-T1-BC-UG]]/Tableau17[[#This Row],[2015-T1-TOTAL]],"")</f>
        <v>0.14831460674157304</v>
      </c>
      <c r="KE70" s="26">
        <f>IFERROR(Tableau17[[#This Row],[2015-T1-BC-VEC]]/Tableau17[[#This Row],[2015-T1-TOTAL]],"")</f>
        <v>0</v>
      </c>
      <c r="KF70" s="26">
        <f>IFERROR(Tableau17[[#This Row],[2015-T2-BC-DVG]]/Tableau17[[#This Row],[2015-T2-TOTAL]],"")</f>
        <v>0</v>
      </c>
      <c r="KG70" s="26">
        <f>IFERROR(Tableau17[[#This Row],[2015-T2-BC-FN]]/Tableau17[[#This Row],[2015-T2-TOTAL]],"")</f>
        <v>0.22300469483568075</v>
      </c>
      <c r="KH70" s="26">
        <f>IFERROR(Tableau17[[#This Row],[2015-T2-BC-SOC]]/Tableau17[[#This Row],[2015-T2-TOTAL]],"")</f>
        <v>0</v>
      </c>
      <c r="KI70" s="26">
        <f>IFERROR(Tableau17[[#This Row],[2015-T2-BC-UD]]/Tableau17[[#This Row],[2015-T2-TOTAL]],"")</f>
        <v>0.77699530516431925</v>
      </c>
      <c r="KJ70" s="26">
        <f>IFERROR(Tableau17[[#This Row],[2015-T2-BC-UG]]/Tableau17[[#This Row],[2015-T2-TOTAL]],"")</f>
        <v>0</v>
      </c>
      <c r="KK70" s="26">
        <f>IFERROR(Tableau17[[#This Row],[2017 (L)-T1-COM]]/Tableau17[[#This Row],[2017 (L)-T1-TOTAL]],"")</f>
        <v>8.4033613445378148E-3</v>
      </c>
      <c r="KL70" s="26">
        <f>IFERROR(Tableau17[[#This Row],[2017 (L)-T1-DIV]]/Tableau17[[#This Row],[2017 (L)-T1-TOTAL]],"")</f>
        <v>4.2016806722689074E-3</v>
      </c>
      <c r="KM70" s="26">
        <f>IFERROR(Tableau17[[#This Row],[2017 (L)-T1-DLF]]/Tableau17[[#This Row],[2017 (L)-T1-TOTAL]],"")</f>
        <v>6.3025210084033615E-3</v>
      </c>
      <c r="KN70" s="26">
        <f>IFERROR(Tableau17[[#This Row],[2017 (L)-T1-DVD]]/Tableau17[[#This Row],[2017 (L)-T1-TOTAL]],"")</f>
        <v>0</v>
      </c>
      <c r="KO70" s="26">
        <f>IFERROR(Tableau17[[#This Row],[2017 (L)-T1-DVG]]/Tableau17[[#This Row],[2017 (L)-T1-TOTAL]],"")</f>
        <v>0</v>
      </c>
      <c r="KP70" s="26">
        <f>IFERROR(Tableau17[[#This Row],[2017 (L)-T1-ECO]]/Tableau17[[#This Row],[2017 (L)-T1-TOTAL]],"")</f>
        <v>3.9915966386554619E-2</v>
      </c>
      <c r="KQ70" s="26">
        <f>IFERROR(Tableau17[[#This Row],[2017 (L)-T1-EXD]]/Tableau17[[#This Row],[2017 (L)-T1-TOTAL]],"")</f>
        <v>6.3025210084033615E-3</v>
      </c>
      <c r="KR70" s="26">
        <f>IFERROR(Tableau17[[#This Row],[2017 (L)-T1-EXG]]/Tableau17[[#This Row],[2017 (L)-T1-TOTAL]],"")</f>
        <v>2.1008403361344537E-3</v>
      </c>
      <c r="KS70" s="26">
        <f>IFERROR(Tableau17[[#This Row],[2017 (L)-T1-FI]]/Tableau17[[#This Row],[2017 (L)-T1-TOTAL]],"")</f>
        <v>5.2521008403361345E-2</v>
      </c>
      <c r="KT70" s="26">
        <f>IFERROR(Tableau17[[#This Row],[2017 (L)-T1-FN]]/Tableau17[[#This Row],[2017 (L)-T1-TOTAL]],"")</f>
        <v>6.5126050420168072E-2</v>
      </c>
      <c r="KU70" s="26">
        <f>IFERROR(Tableau17[[#This Row],[2017 (L)-T1-LR]]/Tableau17[[#This Row],[2017 (L)-T1-TOTAL]],"")</f>
        <v>0.36344537815126049</v>
      </c>
      <c r="KV70" s="26">
        <f>IFERROR(Tableau17[[#This Row],[2017 (L)-T1-MDM]]/Tableau17[[#This Row],[2017 (L)-T1-TOTAL]],"")</f>
        <v>0</v>
      </c>
      <c r="KW70" s="26">
        <f>IFERROR(Tableau17[[#This Row],[2017 (L)-T1-RDG]]/Tableau17[[#This Row],[2017 (L)-T1-TOTAL]],"")</f>
        <v>0</v>
      </c>
      <c r="KX70" s="26">
        <f>IFERROR(Tableau17[[#This Row],[2017 (L)-T1-REG]]/Tableau17[[#This Row],[2017 (L)-T1-TOTAL]],"")</f>
        <v>2.1008403361344537E-3</v>
      </c>
      <c r="KY70" s="26">
        <f>IFERROR(Tableau17[[#This Row],[2017 (L)-T1-REM]]/Tableau17[[#This Row],[2017 (L)-T1-TOTAL]],"")</f>
        <v>0.40966386554621848</v>
      </c>
      <c r="KZ70" s="26">
        <f>IFERROR(Tableau17[[#This Row],[2017 (L)-T1-SOC]]/Tableau17[[#This Row],[2017 (L)-T1-TOTAL]],"")</f>
        <v>3.9915966386554619E-2</v>
      </c>
      <c r="LA70" s="26">
        <f>IFERROR(Tableau17[[#This Row],[2017 (L)-T1-UDI]]/Tableau17[[#This Row],[2017 (L)-T1-TOTAL]],"")</f>
        <v>0</v>
      </c>
      <c r="LB70" s="26">
        <f>IFERROR(Tableau17[[#This Row],[2017 (L)-T2-FI]]/Tableau17[[#This Row],[2017 (L)-T2-TOTAL]],"")</f>
        <v>0</v>
      </c>
      <c r="LC70" s="26">
        <f>IFERROR(Tableau17[[#This Row],[2017 (L)-T2-FN]]/Tableau17[[#This Row],[2017 (L)-T2-TOTAL]],"")</f>
        <v>0</v>
      </c>
      <c r="LD70" s="26">
        <f>IFERROR(Tableau17[[#This Row],[2017 (L)-T2-LR]]/Tableau17[[#This Row],[2017 (L)-T2-TOTAL]],"")</f>
        <v>0.49658314350797267</v>
      </c>
      <c r="LE70" s="26">
        <f>IFERROR(Tableau17[[#This Row],[2017 (L)-T2-MDM]]/Tableau17[[#This Row],[2017 (L)-T2-TOTAL]],"")</f>
        <v>0</v>
      </c>
      <c r="LF70" s="26">
        <f>IFERROR(Tableau17[[#This Row],[2017 (L)-T2-REM]]/Tableau17[[#This Row],[2017 (L)-T2-TOTAL]],"")</f>
        <v>0.50341685649202739</v>
      </c>
      <c r="LG70" s="26">
        <f>IFERROR(Tableau17[[#This Row],[2017-T1-ARTHAUD Nathalie]]/Tableau17[[#This Row],[2017-T1-TOTAL]],"")</f>
        <v>0</v>
      </c>
      <c r="LH70" s="26">
        <f>IFERROR(Tableau17[[#This Row],[2017-T1-ASSELINEAU Fran]]/Tableau17[[#This Row],[2017-T1-TOTAL]],"")</f>
        <v>6.6137566137566134E-3</v>
      </c>
      <c r="LI70" s="26">
        <f>IFERROR(Tableau17[[#This Row],[2017-T1-CHEMINADE Jacques]]/Tableau17[[#This Row],[2017-T1-TOTAL]],"")</f>
        <v>2.6455026455026454E-3</v>
      </c>
      <c r="LJ70" s="26">
        <f>IFERROR(Tableau17[[#This Row],[2017-T1-DUPONT-AIGNAN Nicolas]]/Tableau17[[#This Row],[2017-T1-TOTAL]],"")</f>
        <v>1.7195767195767195E-2</v>
      </c>
      <c r="LK70" s="26">
        <f>IFERROR(Tableau17[[#This Row],[2017-T1-FILLON Fran]]/Tableau17[[#This Row],[2017-T1-TOTAL]],"")</f>
        <v>0.55687830687830686</v>
      </c>
      <c r="LL70" s="26">
        <f>IFERROR(Tableau17[[#This Row],[2017-T1-HAMON Beno]]/Tableau17[[#This Row],[2017-T1-TOTAL]],"")</f>
        <v>2.9100529100529099E-2</v>
      </c>
      <c r="LM70" s="26">
        <f>IFERROR(Tableau17[[#This Row],[2017-T1-LASSALLE Jean]]/Tableau17[[#This Row],[2017-T1-TOTAL]],"")</f>
        <v>2.6455026455026454E-3</v>
      </c>
      <c r="LN70" s="26">
        <f>IFERROR(Tableau17[[#This Row],[2017-T1-LE PEN Marine]]/Tableau17[[#This Row],[2017-T1-TOTAL]],"")</f>
        <v>7.407407407407407E-2</v>
      </c>
      <c r="LO70" s="26">
        <f>IFERROR(Tableau17[[#This Row],[2017-T1-M Jean-Luc]]/Tableau17[[#This Row],[2017-T1-TOTAL]],"")</f>
        <v>7.1428571428571425E-2</v>
      </c>
      <c r="LP70" s="26">
        <f>IFERROR(Tableau17[[#This Row],[2017-T1-MACRON Emmanuel]]/Tableau17[[#This Row],[2017-T1-TOTAL]],"")</f>
        <v>0.23809523809523808</v>
      </c>
      <c r="LQ70" s="26">
        <f>IFERROR(Tableau17[[#This Row],[2017-T1-POUTOU Philippe]]/Tableau17[[#This Row],[2017-T1-TOTAL]],"")</f>
        <v>1.3227513227513227E-3</v>
      </c>
      <c r="LR70" s="26">
        <f>IFERROR(Tableau17[[#This Row],[2017-T2-LE PEN Marine]]/Tableau17[[#This Row],[2017-T2-TOTAL]],"")</f>
        <v>0.22082018927444794</v>
      </c>
      <c r="LS70" s="26">
        <f>IFERROR(Tableau17[[#This Row],[2017-T2-MACRON Emmanuel]]/Tableau17[[#This Row],[2017-T2-TOTAL]],"")</f>
        <v>0.77917981072555209</v>
      </c>
      <c r="LT70" s="26">
        <f>IFERROR(Tableau17[[#This Row],[2019-T1-ALEXANDRE Audric]]/Tableau17[[#This Row],[2019-T1-TOTAL]],"")</f>
        <v>0</v>
      </c>
      <c r="LU70" s="26">
        <f>IFERROR(Tableau17[[#This Row],[2019-T1-ARTHAUD Nathalie]]/Tableau17[[#This Row],[2019-T1-TOTAL]],"")</f>
        <v>0</v>
      </c>
      <c r="LV70" s="26">
        <f>IFERROR(Tableau17[[#This Row],[2019-T1-ASSELINEAU François]]/Tableau17[[#This Row],[2019-T1-TOTAL]],"")</f>
        <v>3.9138943248532287E-3</v>
      </c>
      <c r="LW70" s="26">
        <f>IFERROR(Tableau17[[#This Row],[2019-T1-AUBRY Manon]]/Tableau17[[#This Row],[2019-T1-TOTAL]],"")</f>
        <v>2.3483365949119372E-2</v>
      </c>
      <c r="LX70" s="26">
        <f>IFERROR(Tableau17[[#This Row],[2019-T1-AZERGUI Nagib]]/Tableau17[[#This Row],[2019-T1-TOTAL]],"")</f>
        <v>1.9569471624266144E-3</v>
      </c>
      <c r="LY70" s="26">
        <f>IFERROR(Tableau17[[#This Row],[2019-T1-BARDELLA Jordan]]/Tableau17[[#This Row],[2019-T1-TOTAL]],"")</f>
        <v>0.13894324853228962</v>
      </c>
      <c r="LZ70" s="26">
        <f>IFERROR(Tableau17[[#This Row],[2019-T1-BELLAMY François-Xavier]]/Tableau17[[#This Row],[2019-T1-TOTAL]],"")</f>
        <v>0.21330724070450097</v>
      </c>
      <c r="MA70" s="26">
        <f>IFERROR(Tableau17[[#This Row],[2019-T1-BIDOU Olivier]]/Tableau17[[#This Row],[2019-T1-TOTAL]],"")</f>
        <v>1.9569471624266144E-3</v>
      </c>
      <c r="MB70" s="26">
        <f>IFERROR(Tableau17[[#This Row],[2019-T1-BOURG Dominique]]/Tableau17[[#This Row],[2019-T1-TOTAL]],"")</f>
        <v>9.7847358121330719E-3</v>
      </c>
      <c r="MC70" s="26">
        <f>IFERROR(Tableau17[[#This Row],[2019-T1-BROSSAT Ian]]/Tableau17[[#This Row],[2019-T1-TOTAL]],"")</f>
        <v>1.1741682974559686E-2</v>
      </c>
      <c r="MD70" s="26">
        <f>IFERROR(Tableau17[[#This Row],[2019-T1-CAILLAUD Sophie]]/Tableau17[[#This Row],[2019-T1-TOTAL]],"")</f>
        <v>0</v>
      </c>
      <c r="ME70" s="26">
        <f>IFERROR(Tableau17[[#This Row],[2019-T1-CAMUS Renaud]]/Tableau17[[#This Row],[2019-T1-TOTAL]],"")</f>
        <v>0</v>
      </c>
      <c r="MF70" s="26">
        <f>IFERROR(Tableau17[[#This Row],[2019-T1-CHALENÇON Christophe]]/Tableau17[[#This Row],[2019-T1-TOTAL]],"")</f>
        <v>0</v>
      </c>
      <c r="MG70" s="26">
        <f>IFERROR(Tableau17[[#This Row],[2019-T1-CORBET Cathy Denise Ginette]]/Tableau17[[#This Row],[2019-T1-TOTAL]],"")</f>
        <v>0</v>
      </c>
      <c r="MH70" s="26">
        <f>IFERROR(Tableau17[[#This Row],[2019-T1-DE PREVOISIN Robert]]/Tableau17[[#This Row],[2019-T1-TOTAL]],"")</f>
        <v>0</v>
      </c>
      <c r="MI70" s="26">
        <f>IFERROR(Tableau17[[#This Row],[2019-T1-DELFEL Thérèse]]/Tableau17[[#This Row],[2019-T1-TOTAL]],"")</f>
        <v>0</v>
      </c>
      <c r="MJ70" s="26">
        <f>IFERROR(Tableau17[[#This Row],[2019-T1-DIEUMEGARD Pierre]]/Tableau17[[#This Row],[2019-T1-TOTAL]],"")</f>
        <v>0</v>
      </c>
      <c r="MK70" s="26">
        <f>IFERROR(Tableau17[[#This Row],[2019-T1-DUPONT-AIGNAN Nicolas]]/Tableau17[[#This Row],[2019-T1-TOTAL]],"")</f>
        <v>2.5440313111545987E-2</v>
      </c>
      <c r="ML70" s="26">
        <f>IFERROR(Tableau17[[#This Row],[2019-T1-GERNIGON Yves]]/Tableau17[[#This Row],[2019-T1-TOTAL]],"")</f>
        <v>0</v>
      </c>
      <c r="MM70" s="26">
        <f>IFERROR(Tableau17[[#This Row],[2019-T1-GLUCKSMANN Raphaël]]/Tableau17[[#This Row],[2019-T1-TOTAL]],"")</f>
        <v>3.5225048923679059E-2</v>
      </c>
      <c r="MN70" s="26">
        <f>IFERROR(Tableau17[[#This Row],[2019-T1-HAMON Benoît]]/Tableau17[[#This Row],[2019-T1-TOTAL]],"")</f>
        <v>1.3698630136986301E-2</v>
      </c>
      <c r="MO70" s="26">
        <f>IFERROR(Tableau17[[#This Row],[2019-T1-HELGEN Gilles]]/Tableau17[[#This Row],[2019-T1-TOTAL]],"")</f>
        <v>0</v>
      </c>
      <c r="MP70" s="26">
        <f>IFERROR(Tableau17[[#This Row],[2019-T1-JADOT Yannick]]/Tableau17[[#This Row],[2019-T1-TOTAL]],"")</f>
        <v>0.13307240704500978</v>
      </c>
      <c r="MQ70" s="26">
        <f>IFERROR(Tableau17[[#This Row],[2019-T1-LAGARDE Jean-Christophe]]/Tableau17[[#This Row],[2019-T1-TOTAL]],"")</f>
        <v>1.7612524461839529E-2</v>
      </c>
      <c r="MR70" s="26">
        <f>IFERROR(Tableau17[[#This Row],[2019-T1-LALANNE Francis]]/Tableau17[[#This Row],[2019-T1-TOTAL]],"")</f>
        <v>0</v>
      </c>
      <c r="MS70" s="26">
        <f>IFERROR(Tableau17[[#This Row],[2019-T1-LOISEAU Nathalie]]/Tableau17[[#This Row],[2019-T1-TOTAL]],"")</f>
        <v>0.36594911937377689</v>
      </c>
      <c r="MT70" s="26">
        <f>IFERROR(Tableau17[[#This Row],[2019-T1-MARIE Florie]]/Tableau17[[#This Row],[2019-T1-TOTAL]],"")</f>
        <v>3.9138943248532287E-3</v>
      </c>
      <c r="MU70" s="26">
        <f>IFERROR(Tableau17[[#This Row],[2008-T1-MACROEXTRDROITE]]/Tableau17[[#This Row],[2008-T1-MACROTOTALE]],"")</f>
        <v>6.1041292639138239E-2</v>
      </c>
      <c r="MV70" s="26">
        <f>IFERROR(Tableau17[[#This Row],[2008-T1-MACRODROITE]]/Tableau17[[#This Row],[2008-T1-MACROTOTALE]],"")</f>
        <v>0.7468581687612208</v>
      </c>
      <c r="MW70" s="26">
        <f>IFERROR(Tableau17[[#This Row],[2008-T1-MACROCENTRE]]/Tableau17[[#This Row],[2008-T1-MACROTOTALE]],"")</f>
        <v>0</v>
      </c>
      <c r="MX70" s="26">
        <f>IFERROR(Tableau17[[#This Row],[2008-T1-MACROGAUCHE]]/Tableau17[[#This Row],[2008-T1-MACROTOTALE]],"")</f>
        <v>0.19210053859964094</v>
      </c>
      <c r="MY70" s="26">
        <f>IFERROR(Tableau17[[#This Row],[2008-T1-MACROAUTRE]]/Tableau17[[#This Row],[2008-T1-MACROTOTALE]],"")</f>
        <v>0</v>
      </c>
      <c r="MZ70" s="26" t="str">
        <f>IFERROR(Tableau17[[#This Row],[2008-T2-MACROEXTRDROITE]]/Tableau17[[#This Row],[2008-T2-MACROTOTALE]],"")</f>
        <v/>
      </c>
      <c r="NA70" s="26" t="str">
        <f>IFERROR(Tableau17[[#This Row],[2008-T2-MACRODROITE]]/Tableau17[[#This Row],[2008-T2-MACROTOTALE]],"")</f>
        <v/>
      </c>
      <c r="NB70" s="26" t="str">
        <f>IFERROR(Tableau17[[#This Row],[2008-T2-MACROCENTRE]]/Tableau17[[#This Row],[2008-T2-MACROTOTALE]],"")</f>
        <v/>
      </c>
      <c r="NC70" s="26" t="str">
        <f>IFERROR(Tableau17[[#This Row],[2008-T2-MACROGAUCHE]]/Tableau17[[#This Row],[2008-T2-MACROTOTALE]],"")</f>
        <v/>
      </c>
      <c r="ND70" s="26" t="str">
        <f>IFERROR(Tableau17[[#This Row],[2008-T2-MACROAUTRE]]/Tableau17[[#This Row],[2008-T2-MACROTOTALE]],"")</f>
        <v/>
      </c>
      <c r="NE70" s="26">
        <f>IFERROR(Tableau17[[#This Row],[2014-T1-MACROEXTRDROITE]]/Tableau17[[#This Row],[2014-T1-MACROTOTALE]],"")</f>
        <v>0.13372093023255813</v>
      </c>
      <c r="NF70" s="26">
        <f>IFERROR(Tableau17[[#This Row],[2014-T1-MACRODROITE]]/Tableau17[[#This Row],[2014-T1-MACROTOTALE]],"")</f>
        <v>0.67829457364341084</v>
      </c>
      <c r="NG70" s="26">
        <f>IFERROR(Tableau17[[#This Row],[2014-T1-MACROCENTRE]]/Tableau17[[#This Row],[2014-T1-MACROTOTALE]],"")</f>
        <v>0</v>
      </c>
      <c r="NH70" s="26">
        <f>IFERROR(Tableau17[[#This Row],[2014-T1-MACROGAUCHE]]/Tableau17[[#This Row],[2014-T1-MACROTOTALE]],"")</f>
        <v>0.18798449612403101</v>
      </c>
      <c r="NI70" s="26">
        <f>IFERROR(Tableau17[[#This Row],[2014-T1-MACROAUTRE]]/Tableau17[[#This Row],[2014-T1-MACROTOTALE]],"")</f>
        <v>0</v>
      </c>
      <c r="NJ70" s="26" t="str">
        <f>IFERROR(Tableau17[[#This Row],[2014-T2-MACROEXTRDROITE]]/Tableau17[[#This Row],[2014-T2-MACROTOTALE]],"")</f>
        <v/>
      </c>
      <c r="NK70" s="26" t="str">
        <f>IFERROR(Tableau17[[#This Row],[2014-T2-MACRODROITE]]/Tableau17[[#This Row],[2014-T2-MACROTOTALE]],"")</f>
        <v/>
      </c>
      <c r="NL70" s="26" t="str">
        <f>IFERROR(Tableau17[[#This Row],[2014-T2-MACROCENTRE]]/Tableau17[[#This Row],[2014-T2-MACROTOTALE]],"")</f>
        <v/>
      </c>
      <c r="NM70" s="26" t="str">
        <f>IFERROR(Tableau17[[#This Row],[2014-T2-MACROGAUCHE]]/Tableau17[[#This Row],[2014-T2-MACROTOTALE]],"")</f>
        <v/>
      </c>
      <c r="NN70" s="26" t="str">
        <f>IFERROR(Tableau17[[#This Row],[2014-T2-MACROAUTRE]]/Tableau17[[#This Row],[2014-T2-MACROTOTALE]],"")</f>
        <v/>
      </c>
      <c r="NO70" s="26">
        <f>IFERROR( Tableau17[[#This Row],[2015-T1-MACROEXTRDROITE]]/Tableau17[[#This Row],[2015-T1-MACROTOTALE]],"")</f>
        <v>0.20898876404494382</v>
      </c>
      <c r="NP70" s="26">
        <f>IFERROR(Tableau17[[#This Row],[2015-T1-MACRODROITE]]/Tableau17[[#This Row],[2015-T1-MACROTOTALE]],"")</f>
        <v>0.55955056179775275</v>
      </c>
      <c r="NQ70" s="26">
        <f>IFERROR(Tableau17[[#This Row],[2015-T1-MACROCENTRE]]/Tableau17[[#This Row],[2015-T1-MACROTOTALE]],"")</f>
        <v>5.1685393258426963E-2</v>
      </c>
      <c r="NR70" s="26">
        <f>IFERROR(Tableau17[[#This Row],[2015-T1-MACROGAUCHE]]/Tableau17[[#This Row],[2015-T1-MACROTOTALE]],"")</f>
        <v>0.1797752808988764</v>
      </c>
      <c r="NS70" s="26">
        <f>IFERROR(Tableau17[[#This Row],[2015-T1-MACROAUTRE]]/Tableau17[[#This Row],[2015-T1-MACROTOTALE]],"")</f>
        <v>0</v>
      </c>
      <c r="NT70" s="26">
        <f>IFERROR(Tableau17[[#This Row],[2015-T2-MACROEXTRDROITE]]/Tableau17[[#This Row],[2015-T2-MACROTOTALE]],"")</f>
        <v>0.22300469483568075</v>
      </c>
      <c r="NU70" s="26">
        <f>IFERROR(Tableau17[[#This Row],[2015-T2-MACRODROITE]]/Tableau17[[#This Row],[2015-T2-MACROTOTALE]],"")</f>
        <v>0.77699530516431925</v>
      </c>
      <c r="NV70" s="26">
        <f>IFERROR(Tableau17[[#This Row],[2015-T2-MACROCENTRE]]/Tableau17[[#This Row],[2015-T2-MACROTOTALE]],"")</f>
        <v>0</v>
      </c>
      <c r="NW70" s="26">
        <f>IFERROR(Tableau17[[#This Row],[2015-T2-MACROGAUCHE]]/Tableau17[[#This Row],[2015-T2-MACROTOTALE]],"")</f>
        <v>0</v>
      </c>
      <c r="NX70" s="26">
        <f>IFERROR(Tableau17[[#This Row],[2015-T2-MACROAUTRE]]/Tableau17[[#This Row],[2015-T2-MACROTOTALE]],"")</f>
        <v>0</v>
      </c>
      <c r="NY70" s="26">
        <f>IFERROR(Tableau17[[#This Row],[2017-T1-MACROEXTRDROITE]]/Tableau17[[#This Row],[2017-T1-MACROTOTALE]],"")</f>
        <v>0.10052910052910052</v>
      </c>
      <c r="NZ70" s="26">
        <f>IFERROR(Tableau17[[#This Row],[2017-T1-MACRODROITE]]/Tableau17[[#This Row],[2017-T1-MACROTOTALE]],"")</f>
        <v>0.55687830687830686</v>
      </c>
      <c r="OA70" s="26">
        <f>IFERROR(Tableau17[[#This Row],[2017-T1-MACROCENTRE]]/Tableau17[[#This Row],[2017-T1-MACROTOTALE]],"")</f>
        <v>0.23809523809523808</v>
      </c>
      <c r="OB70" s="26">
        <f>IFERROR(Tableau17[[#This Row],[2017-T1-MACROGAUCHE]]/Tableau17[[#This Row],[2017-T1-MACROTOTALE]],"")</f>
        <v>0.10185185185185185</v>
      </c>
      <c r="OC70" s="26">
        <f>IFERROR(Tableau17[[#This Row],[2017-T1-MACROAUTRE]]/Tableau17[[#This Row],[2017-T1-MACROTOTALE]],"")</f>
        <v>2.6455026455026454E-3</v>
      </c>
      <c r="OD70" s="26">
        <f>IFERROR(Tableau17[[#This Row],[2017-T2-MACROEXTRDROITE]]/Tableau17[[#This Row],[2017-T2-MACROTOTALE]],"")</f>
        <v>0.22082018927444794</v>
      </c>
      <c r="OE70" s="26">
        <f>IFERROR(Tableau17[[#This Row],[2017-T2-MACRODROITE]]/Tableau17[[#This Row],[2017-T2-MACROTOTALE]],"")</f>
        <v>0</v>
      </c>
      <c r="OF70" s="26">
        <f>IFERROR(Tableau17[[#This Row],[2017-T2-MACROCENTRE]]/Tableau17[[#This Row],[2017-T2-MACROTOTALE]],"")</f>
        <v>0.77917981072555209</v>
      </c>
      <c r="OG70" s="26">
        <f>IFERROR(Tableau17[[#This Row],[2017-T2-MACROGAUCHE]]/Tableau17[[#This Row],[2017-T2-MACROTOTALE]],"")</f>
        <v>0</v>
      </c>
      <c r="OH70" s="26">
        <f>IFERROR(Tableau17[[#This Row],[2017-T2-MACROAUTRE]]/Tableau17[[#This Row],[2017-T2-MACROTOTALE]],"")</f>
        <v>0</v>
      </c>
      <c r="OI70" s="26">
        <f>IFERROR(Tableau17[[#This Row],[2019-T1-MACROEXTRDROITE]]/Tableau17[[#This Row],[2019-T1-MACROTOTALE]],"")</f>
        <v>0.16731517509727625</v>
      </c>
      <c r="OJ70" s="26">
        <f>IFERROR(Tableau17[[#This Row],[2019-T1-MACRODROITE]]/Tableau17[[#This Row],[2019-T1-MACROTOTALE]],"")</f>
        <v>0.22957198443579765</v>
      </c>
      <c r="OK70" s="26">
        <f>IFERROR(Tableau17[[#This Row],[2019-T1-MACROCENTRE]]/Tableau17[[#This Row],[2019-T1-MACROTOTALE]],"")</f>
        <v>0.36381322957198442</v>
      </c>
      <c r="OL70" s="26">
        <f>IFERROR(Tableau17[[#This Row],[2019-T1-MACROGAUCHE]]/Tableau17[[#This Row],[2019-T1-MACROTOTALE]],"")</f>
        <v>0.21595330739299612</v>
      </c>
      <c r="OM70" s="26">
        <f>IFERROR(Tableau17[[#This Row],[2019-T1-MACROAUTRE]]/Tableau17[[#This Row],[2019-T1-MACROTOTALE]],"")</f>
        <v>2.3346303501945526E-2</v>
      </c>
      <c r="ON70" s="26">
        <f>IFERROR(Tableau17[[#This Row],[2020-T1-MACROEXTRDROITE]]/Tableau17[[#This Row],[2020-T1-MACROTOTALE]],"")</f>
        <v>0.11141304347826086</v>
      </c>
      <c r="OO70" s="26">
        <f>IFERROR(Tableau17[[#This Row],[2020-T1-MACRODROITE]]/Tableau17[[#This Row],[2020-T1-MACROTOTALE]],"")</f>
        <v>0.46467391304347827</v>
      </c>
      <c r="OP70" s="26">
        <f>IFERROR(Tableau17[[#This Row],[2020-T1-MACROCENTRE]]/Tableau17[[#This Row],[2020-T1-MACROTOTALE]],"")</f>
        <v>0.22282608695652173</v>
      </c>
      <c r="OQ70" s="26">
        <f>IFERROR(Tableau17[[#This Row],[2020-T1-MACROGAUCHE]]/Tableau17[[#This Row],[2020-T1-MACROTOTALE]],"")</f>
        <v>0.20108695652173914</v>
      </c>
      <c r="OR70" s="26">
        <f>IFERROR(Tableau17[[#This Row],[2020-T1-MACROAUTRE]]/Tableau17[[#This Row],[2020-T1-MACROTOTALE]],"")</f>
        <v>0</v>
      </c>
      <c r="OS70" s="26">
        <f>IFERROR(Tableau17[[#This Row],[2017 (L)-T1-MACROEXTRDROITE]]/Tableau17[[#This Row],[2017 (L)-T1-MACROTOTALE]],"")</f>
        <v>7.7731092436974791E-2</v>
      </c>
      <c r="OT70" s="26">
        <f>IFERROR(Tableau17[[#This Row],[2017 (L)-T1-MACRODROITE]]/Tableau17[[#This Row],[2017 (L)-T1-MACROTOTALE]],"")</f>
        <v>0.36344537815126049</v>
      </c>
      <c r="OU70" s="26">
        <f>IFERROR(Tableau17[[#This Row],[2017 (L)-T1-MACROCENTRE]]/Tableau17[[#This Row],[2017 (L)-T1-MACROTOTALE]],"")</f>
        <v>0.40966386554621848</v>
      </c>
      <c r="OV70" s="26">
        <f>IFERROR(Tableau17[[#This Row],[2017 (L)-T1-MACROGAUCHE]]/Tableau17[[#This Row],[2017 (L)-T1-MACROTOTALE]],"")</f>
        <v>0.14285714285714285</v>
      </c>
      <c r="OW70" s="26">
        <f>IFERROR(Tableau17[[#This Row],[2017 (L)-T1-MACROAUTRE]]/Tableau17[[#This Row],[2017 (L)-T1-MACROTOTALE]],"")</f>
        <v>6.3025210084033615E-3</v>
      </c>
      <c r="OX70" s="26">
        <f>IFERROR(Tableau17[[#This Row],[2017 (L)-T2-MACROEXTRDROITE]]/Tableau17[[#This Row],[2017 (L)-T2-MACROTOTALE]],"")</f>
        <v>0</v>
      </c>
      <c r="OY70" s="26">
        <f>IFERROR(Tableau17[[#This Row],[2017 (L)-T2-MACRODROITE]]/Tableau17[[#This Row],[2017 (L)-T2-MACROTOTALE]],"")</f>
        <v>0.49658314350797267</v>
      </c>
      <c r="OZ70" s="26">
        <f>IFERROR(Tableau17[[#This Row],[2017 (L)-T2-MACROCENTRE]]/Tableau17[[#This Row],[2017 (L)-T2-MACROTOTALE]],"")</f>
        <v>0.50341685649202739</v>
      </c>
      <c r="PA70" s="26">
        <f>IFERROR(Tableau17[[#This Row],[2017 (L)-T2-MACROGAUCHE]]/Tableau17[[#This Row],[2017 (L)-T2-MACROTOTALE]],"")</f>
        <v>0</v>
      </c>
      <c r="PB70" s="26">
        <f>IFERROR(Tableau17[[#This Row],[2017 (L)-T2-MACROAUTRE]]/Tableau17[[#This Row],[2017 (L)-T2-MACROTOTALE]],"")</f>
        <v>0</v>
      </c>
      <c r="PC70" s="26">
        <f>IFERROR(Tableau17[[#This Row],[2008_T1_PROCUS]]/Tableau17[[#This Row],[2008_T1_INSCRITS]],0)</f>
        <v>2.9350104821802937E-2</v>
      </c>
      <c r="PD70" s="26">
        <f>IFERROR(Tableau17[[#This Row],[2008_T2_PROCUS]]/Tableau17[[#This Row],[2008_T2_INSCRITS]],0)</f>
        <v>0</v>
      </c>
      <c r="PE70" s="26">
        <f>Tableau17[[#This Row],[2014_T1_PROCUS]]/Tableau17[[#This Row],[2014_T1_INSCRITS]]</f>
        <v>1.8749999999999999E-2</v>
      </c>
      <c r="PF70" s="26">
        <f>IFERROR(Tableau17[[#This Row],[2014_T2_PROCUS]]/Tableau17[[#This Row],[2014_T2_INSCRITS]],0)</f>
        <v>0</v>
      </c>
    </row>
    <row r="71" spans="1:422" hidden="1" x14ac:dyDescent="0.2">
      <c r="A71" s="1">
        <v>1</v>
      </c>
      <c r="B71" s="1" t="s">
        <v>338</v>
      </c>
      <c r="C71" s="1" t="s">
        <v>342</v>
      </c>
      <c r="D71" s="1" t="s">
        <v>342</v>
      </c>
      <c r="E71" s="1">
        <v>763</v>
      </c>
      <c r="F71" s="1">
        <v>5.3622620000000003</v>
      </c>
      <c r="G71" s="1">
        <v>43.284917999999998</v>
      </c>
      <c r="H71" s="3">
        <v>892</v>
      </c>
      <c r="I71" s="3">
        <v>134</v>
      </c>
      <c r="L71" s="1">
        <v>19</v>
      </c>
      <c r="M71" s="1">
        <v>5</v>
      </c>
      <c r="N71" s="1">
        <v>1</v>
      </c>
      <c r="P71" s="1">
        <v>118</v>
      </c>
      <c r="Q71" s="1">
        <v>46</v>
      </c>
      <c r="R71" s="1">
        <v>43</v>
      </c>
      <c r="S71" s="1">
        <v>152</v>
      </c>
      <c r="T71" s="1">
        <v>39</v>
      </c>
      <c r="U71" s="1">
        <v>423</v>
      </c>
      <c r="V71" s="1">
        <v>854</v>
      </c>
      <c r="W71" s="1">
        <v>543</v>
      </c>
      <c r="X71" s="1">
        <v>16</v>
      </c>
      <c r="Y71" s="2">
        <v>0.63583137999999995</v>
      </c>
      <c r="Z71" s="1">
        <v>854</v>
      </c>
      <c r="AA71" s="1">
        <v>573</v>
      </c>
      <c r="AB71" s="1">
        <v>26</v>
      </c>
      <c r="AC71" s="2">
        <v>0.67096018999999996</v>
      </c>
      <c r="AD71" s="1">
        <v>892</v>
      </c>
      <c r="AE71" s="1">
        <v>433</v>
      </c>
      <c r="AF71" s="2">
        <v>0.48542601000000002</v>
      </c>
      <c r="AG71" s="1">
        <f t="shared" si="1"/>
        <v>134</v>
      </c>
      <c r="AH71" s="1">
        <v>873</v>
      </c>
      <c r="AI71" s="1">
        <v>571</v>
      </c>
      <c r="AJ71" s="1">
        <v>16</v>
      </c>
      <c r="AK71" s="2">
        <v>0.65406644000000003</v>
      </c>
      <c r="AL71" s="1">
        <v>873</v>
      </c>
      <c r="AM71" s="1">
        <v>628</v>
      </c>
      <c r="AN71" s="1">
        <v>31</v>
      </c>
      <c r="AO71" s="2">
        <v>0.71935853000000005</v>
      </c>
      <c r="AP71" s="1">
        <v>854</v>
      </c>
      <c r="AQ71" s="1">
        <v>437</v>
      </c>
      <c r="AR71" s="2">
        <v>0.51170959999999999</v>
      </c>
      <c r="AS71" s="1">
        <v>854</v>
      </c>
      <c r="AT71" s="1">
        <v>429</v>
      </c>
      <c r="AU71" s="2">
        <v>0.50234192</v>
      </c>
      <c r="AV71" s="1">
        <v>907</v>
      </c>
      <c r="AW71" s="1">
        <v>490</v>
      </c>
      <c r="AX71" s="2">
        <v>0.54024256000000004</v>
      </c>
      <c r="AY71" s="1">
        <v>907</v>
      </c>
      <c r="AZ71" s="1">
        <v>404</v>
      </c>
      <c r="BA71" s="2">
        <v>0.44542448000000001</v>
      </c>
      <c r="BB71" s="1">
        <v>907</v>
      </c>
      <c r="BC71" s="1">
        <v>736</v>
      </c>
      <c r="BD71" s="2">
        <v>0.81146636999999999</v>
      </c>
      <c r="BE71" s="1">
        <v>907</v>
      </c>
      <c r="BF71" s="1">
        <v>683</v>
      </c>
      <c r="BG71" s="2">
        <v>0.75303196999999999</v>
      </c>
      <c r="BH71" s="1">
        <v>878</v>
      </c>
      <c r="BI71" s="1">
        <v>502</v>
      </c>
      <c r="BJ71" s="2">
        <v>0.57175399000000005</v>
      </c>
      <c r="BK71" s="1">
        <v>38</v>
      </c>
      <c r="BL71" s="1">
        <v>2</v>
      </c>
      <c r="BN71" s="1">
        <v>38</v>
      </c>
      <c r="BO71" s="1">
        <v>39</v>
      </c>
      <c r="BP71" s="1">
        <v>233</v>
      </c>
      <c r="BQ71" s="1">
        <v>207</v>
      </c>
      <c r="BR71" s="1">
        <v>557</v>
      </c>
      <c r="BT71" s="1">
        <v>292</v>
      </c>
      <c r="BU71" s="1">
        <v>314</v>
      </c>
      <c r="BW71" s="1">
        <v>606</v>
      </c>
      <c r="BX71" s="1">
        <v>17</v>
      </c>
      <c r="BZ71" s="1">
        <v>36</v>
      </c>
      <c r="CA71" s="1">
        <v>2</v>
      </c>
      <c r="CB71" s="1">
        <v>47</v>
      </c>
      <c r="CC71" s="1">
        <v>77</v>
      </c>
      <c r="CD71" s="1">
        <v>250</v>
      </c>
      <c r="CE71" s="1">
        <v>104</v>
      </c>
      <c r="CF71" s="1">
        <v>533</v>
      </c>
      <c r="CG71" s="1">
        <v>85</v>
      </c>
      <c r="CH71" s="1">
        <v>296</v>
      </c>
      <c r="CI71" s="1">
        <v>172</v>
      </c>
      <c r="CJ71" s="1">
        <v>553</v>
      </c>
      <c r="CL71" s="1">
        <v>6</v>
      </c>
      <c r="CM71" s="1">
        <v>4</v>
      </c>
      <c r="CO71" s="1">
        <v>45</v>
      </c>
      <c r="CP71" s="1">
        <v>97</v>
      </c>
      <c r="CQ71" s="1">
        <v>21</v>
      </c>
      <c r="CT71" s="1">
        <v>170</v>
      </c>
      <c r="CU71" s="1">
        <v>73</v>
      </c>
      <c r="CW71" s="1">
        <v>416</v>
      </c>
      <c r="CY71" s="1">
        <v>105</v>
      </c>
      <c r="DA71" s="1">
        <v>271</v>
      </c>
      <c r="DC71" s="1">
        <v>376</v>
      </c>
      <c r="DD71" s="1">
        <v>13</v>
      </c>
      <c r="DE71" s="1">
        <v>4</v>
      </c>
      <c r="DF71" s="1">
        <v>6</v>
      </c>
      <c r="DI71" s="1">
        <v>37</v>
      </c>
      <c r="DJ71" s="1">
        <v>1</v>
      </c>
      <c r="DK71" s="1">
        <v>3</v>
      </c>
      <c r="DL71" s="1">
        <v>65</v>
      </c>
      <c r="DM71" s="1">
        <v>44</v>
      </c>
      <c r="DN71" s="1">
        <v>106</v>
      </c>
      <c r="DQ71" s="1">
        <v>1</v>
      </c>
      <c r="DR71" s="1">
        <v>184</v>
      </c>
      <c r="DS71" s="1">
        <v>19</v>
      </c>
      <c r="DU71" s="1">
        <v>483</v>
      </c>
      <c r="DX71" s="1">
        <v>151</v>
      </c>
      <c r="DZ71" s="1">
        <v>220</v>
      </c>
      <c r="EA71" s="1">
        <v>371</v>
      </c>
      <c r="EB71" s="1">
        <v>4</v>
      </c>
      <c r="EC71" s="1">
        <v>6</v>
      </c>
      <c r="ED71" s="1">
        <v>1</v>
      </c>
      <c r="EE71" s="1">
        <v>31</v>
      </c>
      <c r="EF71" s="1">
        <v>174</v>
      </c>
      <c r="EG71" s="1">
        <v>45</v>
      </c>
      <c r="EH71" s="1">
        <v>8</v>
      </c>
      <c r="EI71" s="1">
        <v>130</v>
      </c>
      <c r="EJ71" s="1">
        <v>132</v>
      </c>
      <c r="EK71" s="1">
        <v>184</v>
      </c>
      <c r="EL71" s="1">
        <v>7</v>
      </c>
      <c r="EM71" s="1">
        <v>722</v>
      </c>
      <c r="EN71" s="1">
        <v>160</v>
      </c>
      <c r="EO71" s="1">
        <v>447</v>
      </c>
      <c r="EP71" s="1">
        <v>607</v>
      </c>
      <c r="EQ71" s="1">
        <v>0</v>
      </c>
      <c r="ER71" s="1">
        <v>3</v>
      </c>
      <c r="ES71" s="1">
        <v>11</v>
      </c>
      <c r="ET71" s="1">
        <v>21</v>
      </c>
      <c r="EU71" s="1">
        <v>0</v>
      </c>
      <c r="EV71" s="1">
        <v>81</v>
      </c>
      <c r="EW71" s="1">
        <v>43</v>
      </c>
      <c r="EX71" s="1">
        <v>1</v>
      </c>
      <c r="EY71" s="1">
        <v>5</v>
      </c>
      <c r="EZ71" s="1">
        <v>15</v>
      </c>
      <c r="FA71" s="1">
        <v>0</v>
      </c>
      <c r="FB71" s="1">
        <v>0</v>
      </c>
      <c r="FC71" s="1">
        <v>0</v>
      </c>
      <c r="FD71" s="1">
        <v>0</v>
      </c>
      <c r="FE71" s="1">
        <v>0</v>
      </c>
      <c r="FF71" s="1">
        <v>0</v>
      </c>
      <c r="FG71" s="1">
        <v>0</v>
      </c>
      <c r="FH71" s="1">
        <v>10</v>
      </c>
      <c r="FI71" s="1">
        <v>0</v>
      </c>
      <c r="FJ71" s="1">
        <v>27</v>
      </c>
      <c r="FK71" s="1">
        <v>14</v>
      </c>
      <c r="FL71" s="1">
        <v>0</v>
      </c>
      <c r="FM71" s="1">
        <v>115</v>
      </c>
      <c r="FN71" s="1">
        <v>7</v>
      </c>
      <c r="FO71" s="1">
        <v>1</v>
      </c>
      <c r="FP71" s="1">
        <v>131</v>
      </c>
      <c r="FQ71" s="1">
        <v>3</v>
      </c>
      <c r="FR71" s="1">
        <f>SUM(Tableau17[[#This Row],[2019-T1-ALEXANDRE Audric]:[2019-T1-MARIE Florie]])</f>
        <v>488</v>
      </c>
      <c r="FS71" s="1">
        <v>39</v>
      </c>
      <c r="FT71" s="1">
        <v>273</v>
      </c>
      <c r="FU71" s="1">
        <v>0</v>
      </c>
      <c r="FV71" s="1">
        <v>245</v>
      </c>
      <c r="FW71" s="1">
        <v>0</v>
      </c>
      <c r="FX71" s="1">
        <v>557</v>
      </c>
      <c r="FY71" s="1">
        <v>0</v>
      </c>
      <c r="FZ71" s="1">
        <v>314</v>
      </c>
      <c r="GA71" s="1">
        <v>0</v>
      </c>
      <c r="GB71" s="1">
        <v>292</v>
      </c>
      <c r="GC71" s="1">
        <v>0</v>
      </c>
      <c r="GD71" s="1">
        <v>606</v>
      </c>
      <c r="GE71" s="1">
        <v>77</v>
      </c>
      <c r="GF71" s="1">
        <v>250</v>
      </c>
      <c r="GG71" s="1">
        <v>17</v>
      </c>
      <c r="GH71" s="1">
        <v>189</v>
      </c>
      <c r="GI71" s="1">
        <v>0</v>
      </c>
      <c r="GJ71" s="1">
        <v>533</v>
      </c>
      <c r="GK71" s="1">
        <v>85</v>
      </c>
      <c r="GL71" s="1">
        <v>296</v>
      </c>
      <c r="GM71" s="1">
        <v>0</v>
      </c>
      <c r="GN71" s="1">
        <v>172</v>
      </c>
      <c r="GO71" s="1">
        <v>0</v>
      </c>
      <c r="GP71" s="1">
        <v>553</v>
      </c>
      <c r="GQ71" s="1">
        <v>103</v>
      </c>
      <c r="GR71" s="1">
        <v>174</v>
      </c>
      <c r="GS71" s="1">
        <v>21</v>
      </c>
      <c r="GT71" s="1">
        <v>118</v>
      </c>
      <c r="GU71" s="1">
        <v>0</v>
      </c>
      <c r="GV71" s="1">
        <v>416</v>
      </c>
      <c r="GW71" s="1">
        <v>105</v>
      </c>
      <c r="GX71" s="1">
        <v>271</v>
      </c>
      <c r="GY71" s="1">
        <v>0</v>
      </c>
      <c r="GZ71" s="1">
        <v>0</v>
      </c>
      <c r="HA71" s="1">
        <v>0</v>
      </c>
      <c r="HB71" s="1">
        <v>376</v>
      </c>
      <c r="HC71" s="1">
        <v>168</v>
      </c>
      <c r="HD71" s="1">
        <v>174</v>
      </c>
      <c r="HE71" s="1">
        <v>184</v>
      </c>
      <c r="HF71" s="1">
        <v>188</v>
      </c>
      <c r="HG71" s="1">
        <v>8</v>
      </c>
      <c r="HH71" s="1">
        <v>722</v>
      </c>
      <c r="HI71" s="1">
        <v>160</v>
      </c>
      <c r="HJ71" s="1">
        <v>0</v>
      </c>
      <c r="HK71" s="1">
        <v>447</v>
      </c>
      <c r="HL71" s="1">
        <v>0</v>
      </c>
      <c r="HM71" s="1">
        <v>0</v>
      </c>
      <c r="HN71" s="1">
        <v>607</v>
      </c>
      <c r="HO71" s="1">
        <v>105</v>
      </c>
      <c r="HP71" s="1">
        <v>50</v>
      </c>
      <c r="HQ71" s="1">
        <v>131</v>
      </c>
      <c r="HR71" s="1">
        <v>195</v>
      </c>
      <c r="HS71" s="1">
        <v>17</v>
      </c>
      <c r="HT71" s="1">
        <v>498</v>
      </c>
      <c r="HU71" s="1">
        <v>44</v>
      </c>
      <c r="HV71" s="1">
        <v>137</v>
      </c>
      <c r="HW71" s="1">
        <v>46</v>
      </c>
      <c r="HX71" s="1">
        <v>196</v>
      </c>
      <c r="HY71" s="1">
        <v>0</v>
      </c>
      <c r="HZ71" s="1">
        <v>423</v>
      </c>
      <c r="IA71" s="1">
        <v>51</v>
      </c>
      <c r="IB71" s="1">
        <v>106</v>
      </c>
      <c r="IC71" s="1">
        <v>184</v>
      </c>
      <c r="ID71" s="1">
        <v>137</v>
      </c>
      <c r="IE71" s="1">
        <v>5</v>
      </c>
      <c r="IF71" s="1">
        <v>483</v>
      </c>
      <c r="IG71" s="1">
        <v>0</v>
      </c>
      <c r="IH71" s="1">
        <v>151</v>
      </c>
      <c r="II71" s="1">
        <v>220</v>
      </c>
      <c r="IJ71" s="1">
        <v>0</v>
      </c>
      <c r="IK71" s="1">
        <v>0</v>
      </c>
      <c r="IL71" s="1">
        <v>371</v>
      </c>
      <c r="IM71" s="26">
        <f>IFERROR(Tableau17[[#This Row],[LDIV]]/Tableau17[[#This Row],[Total général]],"")</f>
        <v>0</v>
      </c>
      <c r="IN71" s="26">
        <f>IFERROR(Tableau17[[#This Row],[LDVC]]/Tableau17[[#This Row],[Total général]],"")</f>
        <v>0</v>
      </c>
      <c r="IO71" s="26">
        <f>IFERROR(Tableau17[[#This Row],[LDVD]]/Tableau17[[#This Row],[Total général]],"")</f>
        <v>4.4917257683215132E-2</v>
      </c>
      <c r="IP71" s="26">
        <f>IFERROR(Tableau17[[#This Row],[LDVG]]/Tableau17[[#This Row],[Total général]],"")</f>
        <v>1.1820330969267139E-2</v>
      </c>
      <c r="IQ71" s="26">
        <f>IFERROR(Tableau17[[#This Row],[LEXD]]/Tableau17[[#This Row],[Total général]],"")</f>
        <v>2.3640661938534278E-3</v>
      </c>
      <c r="IR71" s="26">
        <f>IFERROR(Tableau17[[#This Row],[LEXG]]/Tableau17[[#This Row],[Total général]],"")</f>
        <v>0</v>
      </c>
      <c r="IS71" s="26">
        <f>IFERROR(Tableau17[[#This Row],[LLR]]/Tableau17[[#This Row],[Total général]],"")</f>
        <v>0.27895981087470451</v>
      </c>
      <c r="IT71" s="26">
        <f>IFERROR(Tableau17[[#This Row],[LREM]]/Tableau17[[#This Row],[Total général]],"")</f>
        <v>0.10874704491725769</v>
      </c>
      <c r="IU71" s="26">
        <f>IFERROR(Tableau17[[#This Row],[LRN]]/Tableau17[[#This Row],[Total général]],"")</f>
        <v>0.10165484633569739</v>
      </c>
      <c r="IV71" s="26">
        <f>IFERROR(Tableau17[[#This Row],[LUG]]/Tableau17[[#This Row],[Total général]],"")</f>
        <v>0.35933806146572106</v>
      </c>
      <c r="IW71" s="26">
        <f>IFERROR(Tableau17[[#This Row],[LVEC]]/Tableau17[[#This Row],[Total général]],"")</f>
        <v>9.2198581560283682E-2</v>
      </c>
      <c r="IX71" s="26">
        <f>IFERROR(Tableau17[[#This Row],[2008-T1-LCMD]]/Tableau17[[#This Row],[2008-T1-TOTAL]],"")</f>
        <v>6.8222621184919216E-2</v>
      </c>
      <c r="IY71" s="26">
        <f>IFERROR(Tableau17[[#This Row],[2008-T1-LDVD]]/Tableau17[[#This Row],[2008-T1-TOTAL]],"")</f>
        <v>3.5906642728904849E-3</v>
      </c>
      <c r="IZ71" s="26">
        <f>IFERROR(Tableau17[[#This Row],[2008-T1-LEXD]]/Tableau17[[#This Row],[2008-T1-TOTAL]],"")</f>
        <v>0</v>
      </c>
      <c r="JA71" s="26">
        <f>IFERROR(Tableau17[[#This Row],[2008-T1-LEXG]]/Tableau17[[#This Row],[2008-T1-TOTAL]],"")</f>
        <v>6.8222621184919216E-2</v>
      </c>
      <c r="JB71" s="26">
        <f>IFERROR(Tableau17[[#This Row],[2008-T1-LFN]]/Tableau17[[#This Row],[2008-T1-TOTAL]],"")</f>
        <v>7.0017953321364457E-2</v>
      </c>
      <c r="JC71" s="26">
        <f>IFERROR(Tableau17[[#This Row],[2008-T1-LMAJ]]/Tableau17[[#This Row],[2008-T1-TOTAL]],"")</f>
        <v>0.41831238779174146</v>
      </c>
      <c r="JD71" s="26">
        <f>IFERROR(Tableau17[[#This Row],[2008-T1-LUG]]/Tableau17[[#This Row],[2008-T1-TOTAL]],"")</f>
        <v>0.37163375224416517</v>
      </c>
      <c r="JE71" s="26">
        <f>IFERROR(Tableau17[[#This Row],[2008-T2-LFN]]/Tableau17[[#This Row],[2008-T2-TOTAL]],"")</f>
        <v>0</v>
      </c>
      <c r="JF71" s="26">
        <f>IFERROR(Tableau17[[#This Row],[2008-T2-LGC]]/Tableau17[[#This Row],[2008-T2-TOTAL]],"")</f>
        <v>0.48184818481848185</v>
      </c>
      <c r="JG71" s="26">
        <f>IFERROR(Tableau17[[#This Row],[2008-T2-LMAJ]]/Tableau17[[#This Row],[2008-T2-TOTAL]],"")</f>
        <v>0.5181518151815182</v>
      </c>
      <c r="JH71" s="26">
        <f>IFERROR(Tableau17[[#This Row],[2008-T2-LUG]]/Tableau17[[#This Row],[2008-T2-TOTAL]],"")</f>
        <v>0</v>
      </c>
      <c r="JI71" s="26">
        <f>IFERROR(Tableau17[[#This Row],[2014-T1-LDIV]]/Tableau17[[#This Row],[2014-T1-TOTAL]],"")</f>
        <v>3.1894934333958722E-2</v>
      </c>
      <c r="JJ71" s="26">
        <f>IFERROR(Tableau17[[#This Row],[2014-T1-LDVD]]/Tableau17[[#This Row],[2014-T1-TOTAL]],"")</f>
        <v>0</v>
      </c>
      <c r="JK71" s="26">
        <f>IFERROR(Tableau17[[#This Row],[2014-T1-LDVG]]/Tableau17[[#This Row],[2014-T1-TOTAL]],"")</f>
        <v>6.7542213883677302E-2</v>
      </c>
      <c r="JL71" s="26">
        <f>IFERROR(Tableau17[[#This Row],[2014-T1-LEXG]]/Tableau17[[#This Row],[2014-T1-TOTAL]],"")</f>
        <v>3.7523452157598499E-3</v>
      </c>
      <c r="JM71" s="26">
        <f>IFERROR(Tableau17[[#This Row],[2014-T1-LFG]]/Tableau17[[#This Row],[2014-T1-TOTAL]],"")</f>
        <v>8.8180112570356475E-2</v>
      </c>
      <c r="JN71" s="26">
        <f>IFERROR(Tableau17[[#This Row],[2014-T1-LFN]]/Tableau17[[#This Row],[2014-T1-TOTAL]],"")</f>
        <v>0.14446529080675422</v>
      </c>
      <c r="JO71" s="26">
        <f>IFERROR(Tableau17[[#This Row],[2014-T1-LUD]]/Tableau17[[#This Row],[2014-T1-TOTAL]],"")</f>
        <v>0.46904315196998125</v>
      </c>
      <c r="JP71" s="26">
        <f>IFERROR(Tableau17[[#This Row],[2014-T1-LUG]]/Tableau17[[#This Row],[2014-T1-TOTAL]],"")</f>
        <v>0.1951219512195122</v>
      </c>
      <c r="JQ71" s="26">
        <f>IFERROR(Tableau17[[#This Row],[2014-T2-LFN]]/Tableau17[[#This Row],[2014-T2-TOTAL]],"")</f>
        <v>0.15370705244122965</v>
      </c>
      <c r="JR71" s="26">
        <f>IFERROR(Tableau17[[#This Row],[2014-T2-LUD]]/Tableau17[[#This Row],[2014-T2-TOTAL]],"")</f>
        <v>0.53526220614828213</v>
      </c>
      <c r="JS71" s="26">
        <f>IFERROR(Tableau17[[#This Row],[2014-T2-LUG]]/Tableau17[[#This Row],[2014-T2-TOTAL]],"")</f>
        <v>0.31103074141048825</v>
      </c>
      <c r="JT71" s="26">
        <f>IFERROR(Tableau17[[#This Row],[2015-T1-BC-DIV]]/Tableau17[[#This Row],[2015-T1-TOTAL]],"")</f>
        <v>0</v>
      </c>
      <c r="JU71" s="26">
        <f>IFERROR(Tableau17[[#This Row],[2015-T1-BC-DLF]]/Tableau17[[#This Row],[2015-T1-TOTAL]],"")</f>
        <v>1.4423076923076924E-2</v>
      </c>
      <c r="JV71" s="26">
        <f>IFERROR(Tableau17[[#This Row],[2015-T1-BC-DVD]]/Tableau17[[#This Row],[2015-T1-TOTAL]],"")</f>
        <v>9.6153846153846159E-3</v>
      </c>
      <c r="JW71" s="26">
        <f>IFERROR(Tableau17[[#This Row],[2015-T1-BC-DVG]]/Tableau17[[#This Row],[2015-T1-TOTAL]],"")</f>
        <v>0</v>
      </c>
      <c r="JX71" s="26">
        <f>IFERROR(Tableau17[[#This Row],[2015-T1-BC-FG]]/Tableau17[[#This Row],[2015-T1-TOTAL]],"")</f>
        <v>0.10817307692307693</v>
      </c>
      <c r="JY71" s="26">
        <f>IFERROR(Tableau17[[#This Row],[2015-T1-BC-FN]]/Tableau17[[#This Row],[2015-T1-TOTAL]],"")</f>
        <v>0.23317307692307693</v>
      </c>
      <c r="JZ71" s="26">
        <f>IFERROR(Tableau17[[#This Row],[2015-T1-BC-MDM]]/Tableau17[[#This Row],[2015-T1-TOTAL]],"")</f>
        <v>5.0480769230769232E-2</v>
      </c>
      <c r="KA71" s="26">
        <f>IFERROR(Tableau17[[#This Row],[2015-T1-BC-RDG]]/Tableau17[[#This Row],[2015-T1-TOTAL]],"")</f>
        <v>0</v>
      </c>
      <c r="KB71" s="26">
        <f>IFERROR(Tableau17[[#This Row],[2015-T1-BC-SOC]]/Tableau17[[#This Row],[2015-T1-TOTAL]],"")</f>
        <v>0</v>
      </c>
      <c r="KC71" s="26">
        <f>IFERROR(Tableau17[[#This Row],[2015-T1-BC-UD]]/Tableau17[[#This Row],[2015-T1-TOTAL]],"")</f>
        <v>0.40865384615384615</v>
      </c>
      <c r="KD71" s="26">
        <f>IFERROR(Tableau17[[#This Row],[2015-T1-BC-UG]]/Tableau17[[#This Row],[2015-T1-TOTAL]],"")</f>
        <v>0.17548076923076922</v>
      </c>
      <c r="KE71" s="26">
        <f>IFERROR(Tableau17[[#This Row],[2015-T1-BC-VEC]]/Tableau17[[#This Row],[2015-T1-TOTAL]],"")</f>
        <v>0</v>
      </c>
      <c r="KF71" s="26">
        <f>IFERROR(Tableau17[[#This Row],[2015-T2-BC-DVG]]/Tableau17[[#This Row],[2015-T2-TOTAL]],"")</f>
        <v>0</v>
      </c>
      <c r="KG71" s="26">
        <f>IFERROR(Tableau17[[#This Row],[2015-T2-BC-FN]]/Tableau17[[#This Row],[2015-T2-TOTAL]],"")</f>
        <v>0.27925531914893614</v>
      </c>
      <c r="KH71" s="26">
        <f>IFERROR(Tableau17[[#This Row],[2015-T2-BC-SOC]]/Tableau17[[#This Row],[2015-T2-TOTAL]],"")</f>
        <v>0</v>
      </c>
      <c r="KI71" s="26">
        <f>IFERROR(Tableau17[[#This Row],[2015-T2-BC-UD]]/Tableau17[[#This Row],[2015-T2-TOTAL]],"")</f>
        <v>0.7207446808510638</v>
      </c>
      <c r="KJ71" s="26">
        <f>IFERROR(Tableau17[[#This Row],[2015-T2-BC-UG]]/Tableau17[[#This Row],[2015-T2-TOTAL]],"")</f>
        <v>0</v>
      </c>
      <c r="KK71" s="26">
        <f>IFERROR(Tableau17[[#This Row],[2017 (L)-T1-COM]]/Tableau17[[#This Row],[2017 (L)-T1-TOTAL]],"")</f>
        <v>2.6915113871635612E-2</v>
      </c>
      <c r="KL71" s="26">
        <f>IFERROR(Tableau17[[#This Row],[2017 (L)-T1-DIV]]/Tableau17[[#This Row],[2017 (L)-T1-TOTAL]],"")</f>
        <v>8.2815734989648039E-3</v>
      </c>
      <c r="KM71" s="26">
        <f>IFERROR(Tableau17[[#This Row],[2017 (L)-T1-DLF]]/Tableau17[[#This Row],[2017 (L)-T1-TOTAL]],"")</f>
        <v>1.2422360248447204E-2</v>
      </c>
      <c r="KN71" s="26">
        <f>IFERROR(Tableau17[[#This Row],[2017 (L)-T1-DVD]]/Tableau17[[#This Row],[2017 (L)-T1-TOTAL]],"")</f>
        <v>0</v>
      </c>
      <c r="KO71" s="26">
        <f>IFERROR(Tableau17[[#This Row],[2017 (L)-T1-DVG]]/Tableau17[[#This Row],[2017 (L)-T1-TOTAL]],"")</f>
        <v>0</v>
      </c>
      <c r="KP71" s="26">
        <f>IFERROR(Tableau17[[#This Row],[2017 (L)-T1-ECO]]/Tableau17[[#This Row],[2017 (L)-T1-TOTAL]],"")</f>
        <v>7.6604554865424432E-2</v>
      </c>
      <c r="KQ71" s="26">
        <f>IFERROR(Tableau17[[#This Row],[2017 (L)-T1-EXD]]/Tableau17[[#This Row],[2017 (L)-T1-TOTAL]],"")</f>
        <v>2.070393374741201E-3</v>
      </c>
      <c r="KR71" s="26">
        <f>IFERROR(Tableau17[[#This Row],[2017 (L)-T1-EXG]]/Tableau17[[#This Row],[2017 (L)-T1-TOTAL]],"")</f>
        <v>6.2111801242236021E-3</v>
      </c>
      <c r="KS71" s="26">
        <f>IFERROR(Tableau17[[#This Row],[2017 (L)-T1-FI]]/Tableau17[[#This Row],[2017 (L)-T1-TOTAL]],"")</f>
        <v>0.13457556935817805</v>
      </c>
      <c r="KT71" s="26">
        <f>IFERROR(Tableau17[[#This Row],[2017 (L)-T1-FN]]/Tableau17[[#This Row],[2017 (L)-T1-TOTAL]],"")</f>
        <v>9.1097308488612833E-2</v>
      </c>
      <c r="KU71" s="26">
        <f>IFERROR(Tableau17[[#This Row],[2017 (L)-T1-LR]]/Tableau17[[#This Row],[2017 (L)-T1-TOTAL]],"")</f>
        <v>0.21946169772256729</v>
      </c>
      <c r="KV71" s="26">
        <f>IFERROR(Tableau17[[#This Row],[2017 (L)-T1-MDM]]/Tableau17[[#This Row],[2017 (L)-T1-TOTAL]],"")</f>
        <v>0</v>
      </c>
      <c r="KW71" s="26">
        <f>IFERROR(Tableau17[[#This Row],[2017 (L)-T1-RDG]]/Tableau17[[#This Row],[2017 (L)-T1-TOTAL]],"")</f>
        <v>0</v>
      </c>
      <c r="KX71" s="26">
        <f>IFERROR(Tableau17[[#This Row],[2017 (L)-T1-REG]]/Tableau17[[#This Row],[2017 (L)-T1-TOTAL]],"")</f>
        <v>2.070393374741201E-3</v>
      </c>
      <c r="KY71" s="26">
        <f>IFERROR(Tableau17[[#This Row],[2017 (L)-T1-REM]]/Tableau17[[#This Row],[2017 (L)-T1-TOTAL]],"")</f>
        <v>0.38095238095238093</v>
      </c>
      <c r="KZ71" s="26">
        <f>IFERROR(Tableau17[[#This Row],[2017 (L)-T1-SOC]]/Tableau17[[#This Row],[2017 (L)-T1-TOTAL]],"")</f>
        <v>3.9337474120082816E-2</v>
      </c>
      <c r="LA71" s="26">
        <f>IFERROR(Tableau17[[#This Row],[2017 (L)-T1-UDI]]/Tableau17[[#This Row],[2017 (L)-T1-TOTAL]],"")</f>
        <v>0</v>
      </c>
      <c r="LB71" s="26">
        <f>IFERROR(Tableau17[[#This Row],[2017 (L)-T2-FI]]/Tableau17[[#This Row],[2017 (L)-T2-TOTAL]],"")</f>
        <v>0</v>
      </c>
      <c r="LC71" s="26">
        <f>IFERROR(Tableau17[[#This Row],[2017 (L)-T2-FN]]/Tableau17[[#This Row],[2017 (L)-T2-TOTAL]],"")</f>
        <v>0</v>
      </c>
      <c r="LD71" s="26">
        <f>IFERROR(Tableau17[[#This Row],[2017 (L)-T2-LR]]/Tableau17[[#This Row],[2017 (L)-T2-TOTAL]],"")</f>
        <v>0.40700808625336926</v>
      </c>
      <c r="LE71" s="26">
        <f>IFERROR(Tableau17[[#This Row],[2017 (L)-T2-MDM]]/Tableau17[[#This Row],[2017 (L)-T2-TOTAL]],"")</f>
        <v>0</v>
      </c>
      <c r="LF71" s="26">
        <f>IFERROR(Tableau17[[#This Row],[2017 (L)-T2-REM]]/Tableau17[[#This Row],[2017 (L)-T2-TOTAL]],"")</f>
        <v>0.59299191374663074</v>
      </c>
      <c r="LG71" s="26">
        <f>IFERROR(Tableau17[[#This Row],[2017-T1-ARTHAUD Nathalie]]/Tableau17[[#This Row],[2017-T1-TOTAL]],"")</f>
        <v>5.5401662049861496E-3</v>
      </c>
      <c r="LH71" s="26">
        <f>IFERROR(Tableau17[[#This Row],[2017-T1-ASSELINEAU Fran]]/Tableau17[[#This Row],[2017-T1-TOTAL]],"")</f>
        <v>8.3102493074792248E-3</v>
      </c>
      <c r="LI71" s="26">
        <f>IFERROR(Tableau17[[#This Row],[2017-T1-CHEMINADE Jacques]]/Tableau17[[#This Row],[2017-T1-TOTAL]],"")</f>
        <v>1.3850415512465374E-3</v>
      </c>
      <c r="LJ71" s="26">
        <f>IFERROR(Tableau17[[#This Row],[2017-T1-DUPONT-AIGNAN Nicolas]]/Tableau17[[#This Row],[2017-T1-TOTAL]],"")</f>
        <v>4.2936288088642659E-2</v>
      </c>
      <c r="LK71" s="26">
        <f>IFERROR(Tableau17[[#This Row],[2017-T1-FILLON Fran]]/Tableau17[[#This Row],[2017-T1-TOTAL]],"")</f>
        <v>0.24099722991689751</v>
      </c>
      <c r="LL71" s="26">
        <f>IFERROR(Tableau17[[#This Row],[2017-T1-HAMON Beno]]/Tableau17[[#This Row],[2017-T1-TOTAL]],"")</f>
        <v>6.2326869806094184E-2</v>
      </c>
      <c r="LM71" s="26">
        <f>IFERROR(Tableau17[[#This Row],[2017-T1-LASSALLE Jean]]/Tableau17[[#This Row],[2017-T1-TOTAL]],"")</f>
        <v>1.1080332409972299E-2</v>
      </c>
      <c r="LN71" s="26">
        <f>IFERROR(Tableau17[[#This Row],[2017-T1-LE PEN Marine]]/Tableau17[[#This Row],[2017-T1-TOTAL]],"")</f>
        <v>0.18005540166204986</v>
      </c>
      <c r="LO71" s="26">
        <f>IFERROR(Tableau17[[#This Row],[2017-T1-M Jean-Luc]]/Tableau17[[#This Row],[2017-T1-TOTAL]],"")</f>
        <v>0.18282548476454294</v>
      </c>
      <c r="LP71" s="26">
        <f>IFERROR(Tableau17[[#This Row],[2017-T1-MACRON Emmanuel]]/Tableau17[[#This Row],[2017-T1-TOTAL]],"")</f>
        <v>0.25484764542936289</v>
      </c>
      <c r="LQ71" s="26">
        <f>IFERROR(Tableau17[[#This Row],[2017-T1-POUTOU Philippe]]/Tableau17[[#This Row],[2017-T1-TOTAL]],"")</f>
        <v>9.6952908587257611E-3</v>
      </c>
      <c r="LR71" s="26">
        <f>IFERROR(Tableau17[[#This Row],[2017-T2-LE PEN Marine]]/Tableau17[[#This Row],[2017-T2-TOTAL]],"")</f>
        <v>0.26359143327841844</v>
      </c>
      <c r="LS71" s="26">
        <f>IFERROR(Tableau17[[#This Row],[2017-T2-MACRON Emmanuel]]/Tableau17[[#This Row],[2017-T2-TOTAL]],"")</f>
        <v>0.7364085667215815</v>
      </c>
      <c r="LT71" s="26">
        <f>IFERROR(Tableau17[[#This Row],[2019-T1-ALEXANDRE Audric]]/Tableau17[[#This Row],[2019-T1-TOTAL]],"")</f>
        <v>0</v>
      </c>
      <c r="LU71" s="26">
        <f>IFERROR(Tableau17[[#This Row],[2019-T1-ARTHAUD Nathalie]]/Tableau17[[#This Row],[2019-T1-TOTAL]],"")</f>
        <v>6.1475409836065573E-3</v>
      </c>
      <c r="LV71" s="26">
        <f>IFERROR(Tableau17[[#This Row],[2019-T1-ASSELINEAU François]]/Tableau17[[#This Row],[2019-T1-TOTAL]],"")</f>
        <v>2.2540983606557378E-2</v>
      </c>
      <c r="LW71" s="26">
        <f>IFERROR(Tableau17[[#This Row],[2019-T1-AUBRY Manon]]/Tableau17[[#This Row],[2019-T1-TOTAL]],"")</f>
        <v>4.3032786885245901E-2</v>
      </c>
      <c r="LX71" s="26">
        <f>IFERROR(Tableau17[[#This Row],[2019-T1-AZERGUI Nagib]]/Tableau17[[#This Row],[2019-T1-TOTAL]],"")</f>
        <v>0</v>
      </c>
      <c r="LY71" s="26">
        <f>IFERROR(Tableau17[[#This Row],[2019-T1-BARDELLA Jordan]]/Tableau17[[#This Row],[2019-T1-TOTAL]],"")</f>
        <v>0.16598360655737704</v>
      </c>
      <c r="LZ71" s="26">
        <f>IFERROR(Tableau17[[#This Row],[2019-T1-BELLAMY François-Xavier]]/Tableau17[[#This Row],[2019-T1-TOTAL]],"")</f>
        <v>8.8114754098360656E-2</v>
      </c>
      <c r="MA71" s="26">
        <f>IFERROR(Tableau17[[#This Row],[2019-T1-BIDOU Olivier]]/Tableau17[[#This Row],[2019-T1-TOTAL]],"")</f>
        <v>2.0491803278688526E-3</v>
      </c>
      <c r="MB71" s="26">
        <f>IFERROR(Tableau17[[#This Row],[2019-T1-BOURG Dominique]]/Tableau17[[#This Row],[2019-T1-TOTAL]],"")</f>
        <v>1.0245901639344262E-2</v>
      </c>
      <c r="MC71" s="26">
        <f>IFERROR(Tableau17[[#This Row],[2019-T1-BROSSAT Ian]]/Tableau17[[#This Row],[2019-T1-TOTAL]],"")</f>
        <v>3.0737704918032786E-2</v>
      </c>
      <c r="MD71" s="26">
        <f>IFERROR(Tableau17[[#This Row],[2019-T1-CAILLAUD Sophie]]/Tableau17[[#This Row],[2019-T1-TOTAL]],"")</f>
        <v>0</v>
      </c>
      <c r="ME71" s="26">
        <f>IFERROR(Tableau17[[#This Row],[2019-T1-CAMUS Renaud]]/Tableau17[[#This Row],[2019-T1-TOTAL]],"")</f>
        <v>0</v>
      </c>
      <c r="MF71" s="26">
        <f>IFERROR(Tableau17[[#This Row],[2019-T1-CHALENÇON Christophe]]/Tableau17[[#This Row],[2019-T1-TOTAL]],"")</f>
        <v>0</v>
      </c>
      <c r="MG71" s="26">
        <f>IFERROR(Tableau17[[#This Row],[2019-T1-CORBET Cathy Denise Ginette]]/Tableau17[[#This Row],[2019-T1-TOTAL]],"")</f>
        <v>0</v>
      </c>
      <c r="MH71" s="26">
        <f>IFERROR(Tableau17[[#This Row],[2019-T1-DE PREVOISIN Robert]]/Tableau17[[#This Row],[2019-T1-TOTAL]],"")</f>
        <v>0</v>
      </c>
      <c r="MI71" s="26">
        <f>IFERROR(Tableau17[[#This Row],[2019-T1-DELFEL Thérèse]]/Tableau17[[#This Row],[2019-T1-TOTAL]],"")</f>
        <v>0</v>
      </c>
      <c r="MJ71" s="26">
        <f>IFERROR(Tableau17[[#This Row],[2019-T1-DIEUMEGARD Pierre]]/Tableau17[[#This Row],[2019-T1-TOTAL]],"")</f>
        <v>0</v>
      </c>
      <c r="MK71" s="26">
        <f>IFERROR(Tableau17[[#This Row],[2019-T1-DUPONT-AIGNAN Nicolas]]/Tableau17[[#This Row],[2019-T1-TOTAL]],"")</f>
        <v>2.0491803278688523E-2</v>
      </c>
      <c r="ML71" s="26">
        <f>IFERROR(Tableau17[[#This Row],[2019-T1-GERNIGON Yves]]/Tableau17[[#This Row],[2019-T1-TOTAL]],"")</f>
        <v>0</v>
      </c>
      <c r="MM71" s="26">
        <f>IFERROR(Tableau17[[#This Row],[2019-T1-GLUCKSMANN Raphaël]]/Tableau17[[#This Row],[2019-T1-TOTAL]],"")</f>
        <v>5.5327868852459015E-2</v>
      </c>
      <c r="MN71" s="26">
        <f>IFERROR(Tableau17[[#This Row],[2019-T1-HAMON Benoît]]/Tableau17[[#This Row],[2019-T1-TOTAL]],"")</f>
        <v>2.8688524590163935E-2</v>
      </c>
      <c r="MO71" s="26">
        <f>IFERROR(Tableau17[[#This Row],[2019-T1-HELGEN Gilles]]/Tableau17[[#This Row],[2019-T1-TOTAL]],"")</f>
        <v>0</v>
      </c>
      <c r="MP71" s="26">
        <f>IFERROR(Tableau17[[#This Row],[2019-T1-JADOT Yannick]]/Tableau17[[#This Row],[2019-T1-TOTAL]],"")</f>
        <v>0.23565573770491804</v>
      </c>
      <c r="MQ71" s="26">
        <f>IFERROR(Tableau17[[#This Row],[2019-T1-LAGARDE Jean-Christophe]]/Tableau17[[#This Row],[2019-T1-TOTAL]],"")</f>
        <v>1.4344262295081968E-2</v>
      </c>
      <c r="MR71" s="26">
        <f>IFERROR(Tableau17[[#This Row],[2019-T1-LALANNE Francis]]/Tableau17[[#This Row],[2019-T1-TOTAL]],"")</f>
        <v>2.0491803278688526E-3</v>
      </c>
      <c r="MS71" s="26">
        <f>IFERROR(Tableau17[[#This Row],[2019-T1-LOISEAU Nathalie]]/Tableau17[[#This Row],[2019-T1-TOTAL]],"")</f>
        <v>0.26844262295081966</v>
      </c>
      <c r="MT71" s="26">
        <f>IFERROR(Tableau17[[#This Row],[2019-T1-MARIE Florie]]/Tableau17[[#This Row],[2019-T1-TOTAL]],"")</f>
        <v>6.1475409836065573E-3</v>
      </c>
      <c r="MU71" s="26">
        <f>IFERROR(Tableau17[[#This Row],[2008-T1-MACROEXTRDROITE]]/Tableau17[[#This Row],[2008-T1-MACROTOTALE]],"")</f>
        <v>7.0017953321364457E-2</v>
      </c>
      <c r="MV71" s="26">
        <f>IFERROR(Tableau17[[#This Row],[2008-T1-MACRODROITE]]/Tableau17[[#This Row],[2008-T1-MACROTOTALE]],"")</f>
        <v>0.49012567324955114</v>
      </c>
      <c r="MW71" s="26">
        <f>IFERROR(Tableau17[[#This Row],[2008-T1-MACROCENTRE]]/Tableau17[[#This Row],[2008-T1-MACROTOTALE]],"")</f>
        <v>0</v>
      </c>
      <c r="MX71" s="26">
        <f>IFERROR(Tableau17[[#This Row],[2008-T1-MACROGAUCHE]]/Tableau17[[#This Row],[2008-T1-MACROTOTALE]],"")</f>
        <v>0.4398563734290844</v>
      </c>
      <c r="MY71" s="26">
        <f>IFERROR(Tableau17[[#This Row],[2008-T1-MACROAUTRE]]/Tableau17[[#This Row],[2008-T1-MACROTOTALE]],"")</f>
        <v>0</v>
      </c>
      <c r="MZ71" s="26">
        <f>IFERROR(Tableau17[[#This Row],[2008-T2-MACROEXTRDROITE]]/Tableau17[[#This Row],[2008-T2-MACROTOTALE]],"")</f>
        <v>0</v>
      </c>
      <c r="NA71" s="26">
        <f>IFERROR(Tableau17[[#This Row],[2008-T2-MACRODROITE]]/Tableau17[[#This Row],[2008-T2-MACROTOTALE]],"")</f>
        <v>0.5181518151815182</v>
      </c>
      <c r="NB71" s="26">
        <f>IFERROR(Tableau17[[#This Row],[2008-T2-MACROCENTRE]]/Tableau17[[#This Row],[2008-T2-MACROTOTALE]],"")</f>
        <v>0</v>
      </c>
      <c r="NC71" s="26">
        <f>IFERROR(Tableau17[[#This Row],[2008-T2-MACROGAUCHE]]/Tableau17[[#This Row],[2008-T2-MACROTOTALE]],"")</f>
        <v>0.48184818481848185</v>
      </c>
      <c r="ND71" s="26">
        <f>IFERROR(Tableau17[[#This Row],[2008-T2-MACROAUTRE]]/Tableau17[[#This Row],[2008-T2-MACROTOTALE]],"")</f>
        <v>0</v>
      </c>
      <c r="NE71" s="26">
        <f>IFERROR(Tableau17[[#This Row],[2014-T1-MACROEXTRDROITE]]/Tableau17[[#This Row],[2014-T1-MACROTOTALE]],"")</f>
        <v>0.14446529080675422</v>
      </c>
      <c r="NF71" s="26">
        <f>IFERROR(Tableau17[[#This Row],[2014-T1-MACRODROITE]]/Tableau17[[#This Row],[2014-T1-MACROTOTALE]],"")</f>
        <v>0.46904315196998125</v>
      </c>
      <c r="NG71" s="26">
        <f>IFERROR(Tableau17[[#This Row],[2014-T1-MACROCENTRE]]/Tableau17[[#This Row],[2014-T1-MACROTOTALE]],"")</f>
        <v>3.1894934333958722E-2</v>
      </c>
      <c r="NH71" s="26">
        <f>IFERROR(Tableau17[[#This Row],[2014-T1-MACROGAUCHE]]/Tableau17[[#This Row],[2014-T1-MACROTOTALE]],"")</f>
        <v>0.35459662288930582</v>
      </c>
      <c r="NI71" s="26">
        <f>IFERROR(Tableau17[[#This Row],[2014-T1-MACROAUTRE]]/Tableau17[[#This Row],[2014-T1-MACROTOTALE]],"")</f>
        <v>0</v>
      </c>
      <c r="NJ71" s="26">
        <f>IFERROR(Tableau17[[#This Row],[2014-T2-MACROEXTRDROITE]]/Tableau17[[#This Row],[2014-T2-MACROTOTALE]],"")</f>
        <v>0.15370705244122965</v>
      </c>
      <c r="NK71" s="26">
        <f>IFERROR(Tableau17[[#This Row],[2014-T2-MACRODROITE]]/Tableau17[[#This Row],[2014-T2-MACROTOTALE]],"")</f>
        <v>0.53526220614828213</v>
      </c>
      <c r="NL71" s="26">
        <f>IFERROR(Tableau17[[#This Row],[2014-T2-MACROCENTRE]]/Tableau17[[#This Row],[2014-T2-MACROTOTALE]],"")</f>
        <v>0</v>
      </c>
      <c r="NM71" s="26">
        <f>IFERROR(Tableau17[[#This Row],[2014-T2-MACROGAUCHE]]/Tableau17[[#This Row],[2014-T2-MACROTOTALE]],"")</f>
        <v>0.31103074141048825</v>
      </c>
      <c r="NN71" s="26">
        <f>IFERROR(Tableau17[[#This Row],[2014-T2-MACROAUTRE]]/Tableau17[[#This Row],[2014-T2-MACROTOTALE]],"")</f>
        <v>0</v>
      </c>
      <c r="NO71" s="26">
        <f>IFERROR( Tableau17[[#This Row],[2015-T1-MACROEXTRDROITE]]/Tableau17[[#This Row],[2015-T1-MACROTOTALE]],"")</f>
        <v>0.24759615384615385</v>
      </c>
      <c r="NP71" s="26">
        <f>IFERROR(Tableau17[[#This Row],[2015-T1-MACRODROITE]]/Tableau17[[#This Row],[2015-T1-MACROTOTALE]],"")</f>
        <v>0.41826923076923078</v>
      </c>
      <c r="NQ71" s="26">
        <f>IFERROR(Tableau17[[#This Row],[2015-T1-MACROCENTRE]]/Tableau17[[#This Row],[2015-T1-MACROTOTALE]],"")</f>
        <v>5.0480769230769232E-2</v>
      </c>
      <c r="NR71" s="26">
        <f>IFERROR(Tableau17[[#This Row],[2015-T1-MACROGAUCHE]]/Tableau17[[#This Row],[2015-T1-MACROTOTALE]],"")</f>
        <v>0.28365384615384615</v>
      </c>
      <c r="NS71" s="26">
        <f>IFERROR(Tableau17[[#This Row],[2015-T1-MACROAUTRE]]/Tableau17[[#This Row],[2015-T1-MACROTOTALE]],"")</f>
        <v>0</v>
      </c>
      <c r="NT71" s="26">
        <f>IFERROR(Tableau17[[#This Row],[2015-T2-MACROEXTRDROITE]]/Tableau17[[#This Row],[2015-T2-MACROTOTALE]],"")</f>
        <v>0.27925531914893614</v>
      </c>
      <c r="NU71" s="26">
        <f>IFERROR(Tableau17[[#This Row],[2015-T2-MACRODROITE]]/Tableau17[[#This Row],[2015-T2-MACROTOTALE]],"")</f>
        <v>0.7207446808510638</v>
      </c>
      <c r="NV71" s="26">
        <f>IFERROR(Tableau17[[#This Row],[2015-T2-MACROCENTRE]]/Tableau17[[#This Row],[2015-T2-MACROTOTALE]],"")</f>
        <v>0</v>
      </c>
      <c r="NW71" s="26">
        <f>IFERROR(Tableau17[[#This Row],[2015-T2-MACROGAUCHE]]/Tableau17[[#This Row],[2015-T2-MACROTOTALE]],"")</f>
        <v>0</v>
      </c>
      <c r="NX71" s="26">
        <f>IFERROR(Tableau17[[#This Row],[2015-T2-MACROAUTRE]]/Tableau17[[#This Row],[2015-T2-MACROTOTALE]],"")</f>
        <v>0</v>
      </c>
      <c r="NY71" s="26">
        <f>IFERROR(Tableau17[[#This Row],[2017-T1-MACROEXTRDROITE]]/Tableau17[[#This Row],[2017-T1-MACROTOTALE]],"")</f>
        <v>0.23268698060941828</v>
      </c>
      <c r="NZ71" s="26">
        <f>IFERROR(Tableau17[[#This Row],[2017-T1-MACRODROITE]]/Tableau17[[#This Row],[2017-T1-MACROTOTALE]],"")</f>
        <v>0.24099722991689751</v>
      </c>
      <c r="OA71" s="26">
        <f>IFERROR(Tableau17[[#This Row],[2017-T1-MACROCENTRE]]/Tableau17[[#This Row],[2017-T1-MACROTOTALE]],"")</f>
        <v>0.25484764542936289</v>
      </c>
      <c r="OB71" s="26">
        <f>IFERROR(Tableau17[[#This Row],[2017-T1-MACROGAUCHE]]/Tableau17[[#This Row],[2017-T1-MACROTOTALE]],"")</f>
        <v>0.26038781163434904</v>
      </c>
      <c r="OC71" s="26">
        <f>IFERROR(Tableau17[[#This Row],[2017-T1-MACROAUTRE]]/Tableau17[[#This Row],[2017-T1-MACROTOTALE]],"")</f>
        <v>1.1080332409972299E-2</v>
      </c>
      <c r="OD71" s="26">
        <f>IFERROR(Tableau17[[#This Row],[2017-T2-MACROEXTRDROITE]]/Tableau17[[#This Row],[2017-T2-MACROTOTALE]],"")</f>
        <v>0.26359143327841844</v>
      </c>
      <c r="OE71" s="26">
        <f>IFERROR(Tableau17[[#This Row],[2017-T2-MACRODROITE]]/Tableau17[[#This Row],[2017-T2-MACROTOTALE]],"")</f>
        <v>0</v>
      </c>
      <c r="OF71" s="26">
        <f>IFERROR(Tableau17[[#This Row],[2017-T2-MACROCENTRE]]/Tableau17[[#This Row],[2017-T2-MACROTOTALE]],"")</f>
        <v>0.7364085667215815</v>
      </c>
      <c r="OG71" s="26">
        <f>IFERROR(Tableau17[[#This Row],[2017-T2-MACROGAUCHE]]/Tableau17[[#This Row],[2017-T2-MACROTOTALE]],"")</f>
        <v>0</v>
      </c>
      <c r="OH71" s="26">
        <f>IFERROR(Tableau17[[#This Row],[2017-T2-MACROAUTRE]]/Tableau17[[#This Row],[2017-T2-MACROTOTALE]],"")</f>
        <v>0</v>
      </c>
      <c r="OI71" s="26">
        <f>IFERROR(Tableau17[[#This Row],[2019-T1-MACROEXTRDROITE]]/Tableau17[[#This Row],[2019-T1-MACROTOTALE]],"")</f>
        <v>0.21084337349397592</v>
      </c>
      <c r="OJ71" s="26">
        <f>IFERROR(Tableau17[[#This Row],[2019-T1-MACRODROITE]]/Tableau17[[#This Row],[2019-T1-MACROTOTALE]],"")</f>
        <v>0.10040160642570281</v>
      </c>
      <c r="OK71" s="26">
        <f>IFERROR(Tableau17[[#This Row],[2019-T1-MACROCENTRE]]/Tableau17[[#This Row],[2019-T1-MACROTOTALE]],"")</f>
        <v>0.26305220883534136</v>
      </c>
      <c r="OL71" s="26">
        <f>IFERROR(Tableau17[[#This Row],[2019-T1-MACROGAUCHE]]/Tableau17[[#This Row],[2019-T1-MACROTOTALE]],"")</f>
        <v>0.39156626506024095</v>
      </c>
      <c r="OM71" s="26">
        <f>IFERROR(Tableau17[[#This Row],[2019-T1-MACROAUTRE]]/Tableau17[[#This Row],[2019-T1-MACROTOTALE]],"")</f>
        <v>3.4136546184738957E-2</v>
      </c>
      <c r="ON71" s="26">
        <f>IFERROR(Tableau17[[#This Row],[2020-T1-MACROEXTRDROITE]]/Tableau17[[#This Row],[2020-T1-MACROTOTALE]],"")</f>
        <v>0.10401891252955082</v>
      </c>
      <c r="OO71" s="26">
        <f>IFERROR(Tableau17[[#This Row],[2020-T1-MACRODROITE]]/Tableau17[[#This Row],[2020-T1-MACROTOTALE]],"")</f>
        <v>0.32387706855791965</v>
      </c>
      <c r="OP71" s="26">
        <f>IFERROR(Tableau17[[#This Row],[2020-T1-MACROCENTRE]]/Tableau17[[#This Row],[2020-T1-MACROTOTALE]],"")</f>
        <v>0.10874704491725769</v>
      </c>
      <c r="OQ71" s="26">
        <f>IFERROR(Tableau17[[#This Row],[2020-T1-MACROGAUCHE]]/Tableau17[[#This Row],[2020-T1-MACROTOTALE]],"")</f>
        <v>0.46335697399527187</v>
      </c>
      <c r="OR71" s="26">
        <f>IFERROR(Tableau17[[#This Row],[2020-T1-MACROAUTRE]]/Tableau17[[#This Row],[2020-T1-MACROTOTALE]],"")</f>
        <v>0</v>
      </c>
      <c r="OS71" s="26">
        <f>IFERROR(Tableau17[[#This Row],[2017 (L)-T1-MACROEXTRDROITE]]/Tableau17[[#This Row],[2017 (L)-T1-MACROTOTALE]],"")</f>
        <v>0.10559006211180125</v>
      </c>
      <c r="OT71" s="26">
        <f>IFERROR(Tableau17[[#This Row],[2017 (L)-T1-MACRODROITE]]/Tableau17[[#This Row],[2017 (L)-T1-MACROTOTALE]],"")</f>
        <v>0.21946169772256729</v>
      </c>
      <c r="OU71" s="26">
        <f>IFERROR(Tableau17[[#This Row],[2017 (L)-T1-MACROCENTRE]]/Tableau17[[#This Row],[2017 (L)-T1-MACROTOTALE]],"")</f>
        <v>0.38095238095238093</v>
      </c>
      <c r="OV71" s="26">
        <f>IFERROR(Tableau17[[#This Row],[2017 (L)-T1-MACROGAUCHE]]/Tableau17[[#This Row],[2017 (L)-T1-MACROTOTALE]],"")</f>
        <v>0.28364389233954451</v>
      </c>
      <c r="OW71" s="26">
        <f>IFERROR(Tableau17[[#This Row],[2017 (L)-T1-MACROAUTRE]]/Tableau17[[#This Row],[2017 (L)-T1-MACROTOTALE]],"")</f>
        <v>1.0351966873706004E-2</v>
      </c>
      <c r="OX71" s="26">
        <f>IFERROR(Tableau17[[#This Row],[2017 (L)-T2-MACROEXTRDROITE]]/Tableau17[[#This Row],[2017 (L)-T2-MACROTOTALE]],"")</f>
        <v>0</v>
      </c>
      <c r="OY71" s="26">
        <f>IFERROR(Tableau17[[#This Row],[2017 (L)-T2-MACRODROITE]]/Tableau17[[#This Row],[2017 (L)-T2-MACROTOTALE]],"")</f>
        <v>0.40700808625336926</v>
      </c>
      <c r="OZ71" s="26">
        <f>IFERROR(Tableau17[[#This Row],[2017 (L)-T2-MACROCENTRE]]/Tableau17[[#This Row],[2017 (L)-T2-MACROTOTALE]],"")</f>
        <v>0.59299191374663074</v>
      </c>
      <c r="PA71" s="26">
        <f>IFERROR(Tableau17[[#This Row],[2017 (L)-T2-MACROGAUCHE]]/Tableau17[[#This Row],[2017 (L)-T2-MACROTOTALE]],"")</f>
        <v>0</v>
      </c>
      <c r="PB71" s="26">
        <f>IFERROR(Tableau17[[#This Row],[2017 (L)-T2-MACROAUTRE]]/Tableau17[[#This Row],[2017 (L)-T2-MACROTOTALE]],"")</f>
        <v>0</v>
      </c>
      <c r="PC71" s="26">
        <f>IFERROR(Tableau17[[#This Row],[2008_T1_PROCUS]]/Tableau17[[#This Row],[2008_T1_INSCRITS]],0)</f>
        <v>1.8327605956471937E-2</v>
      </c>
      <c r="PD71" s="26">
        <f>IFERROR(Tableau17[[#This Row],[2008_T2_PROCUS]]/Tableau17[[#This Row],[2008_T2_INSCRITS]],0)</f>
        <v>3.5509736540664374E-2</v>
      </c>
      <c r="PE71" s="26">
        <f>Tableau17[[#This Row],[2014_T1_PROCUS]]/Tableau17[[#This Row],[2014_T1_INSCRITS]]</f>
        <v>1.873536299765808E-2</v>
      </c>
      <c r="PF71" s="26">
        <f>IFERROR(Tableau17[[#This Row],[2014_T2_PROCUS]]/Tableau17[[#This Row],[2014_T2_INSCRITS]],0)</f>
        <v>3.0444964871194378E-2</v>
      </c>
    </row>
    <row r="72" spans="1:422" hidden="1" x14ac:dyDescent="0.2">
      <c r="A72" s="1">
        <v>4</v>
      </c>
      <c r="B72" s="1" t="s">
        <v>362</v>
      </c>
      <c r="C72" s="1" t="s">
        <v>373</v>
      </c>
      <c r="D72" s="1" t="s">
        <v>373</v>
      </c>
      <c r="E72" s="1">
        <v>866</v>
      </c>
      <c r="F72" s="1">
        <v>5.3710110000000002</v>
      </c>
      <c r="G72" s="1">
        <v>43.242607</v>
      </c>
      <c r="H72" s="3">
        <v>1367</v>
      </c>
      <c r="I72" s="3">
        <v>243</v>
      </c>
      <c r="L72" s="1">
        <v>53</v>
      </c>
      <c r="M72" s="1">
        <v>8</v>
      </c>
      <c r="P72" s="1">
        <v>128</v>
      </c>
      <c r="Q72" s="1">
        <v>69</v>
      </c>
      <c r="R72" s="1">
        <v>86</v>
      </c>
      <c r="S72" s="1">
        <v>135</v>
      </c>
      <c r="T72" s="1">
        <v>64</v>
      </c>
      <c r="U72" s="1">
        <v>543</v>
      </c>
      <c r="V72" s="1">
        <v>1281</v>
      </c>
      <c r="W72" s="1">
        <v>744</v>
      </c>
      <c r="X72" s="1">
        <v>24</v>
      </c>
      <c r="Y72" s="2">
        <v>0.58079625000000001</v>
      </c>
      <c r="AB72" s="1">
        <v>0</v>
      </c>
      <c r="AD72" s="1">
        <v>1367</v>
      </c>
      <c r="AE72" s="1">
        <v>550</v>
      </c>
      <c r="AF72" s="2">
        <v>0.40234089000000001</v>
      </c>
      <c r="AG72" s="1">
        <f t="shared" si="1"/>
        <v>243</v>
      </c>
      <c r="AH72" s="1">
        <v>1304</v>
      </c>
      <c r="AI72" s="1">
        <v>810</v>
      </c>
      <c r="AJ72" s="1">
        <v>17</v>
      </c>
      <c r="AK72" s="2">
        <v>0.62116563999999996</v>
      </c>
      <c r="AN72" s="1">
        <v>0</v>
      </c>
      <c r="AP72" s="1">
        <v>1281</v>
      </c>
      <c r="AQ72" s="1">
        <v>638</v>
      </c>
      <c r="AR72" s="2">
        <v>0.4980484</v>
      </c>
      <c r="AS72" s="1">
        <v>1281</v>
      </c>
      <c r="AT72" s="1">
        <v>600</v>
      </c>
      <c r="AU72" s="2">
        <v>0.46838406999999999</v>
      </c>
      <c r="AV72" s="1">
        <v>1306</v>
      </c>
      <c r="AW72" s="1">
        <v>708</v>
      </c>
      <c r="AX72" s="2">
        <v>0.54211332000000001</v>
      </c>
      <c r="AY72" s="1">
        <v>1306</v>
      </c>
      <c r="AZ72" s="1">
        <v>540</v>
      </c>
      <c r="BA72" s="2">
        <v>0.41347625999999998</v>
      </c>
      <c r="BB72" s="1">
        <v>1303</v>
      </c>
      <c r="BC72" s="1">
        <v>1078</v>
      </c>
      <c r="BD72" s="2">
        <v>0.82732156999999995</v>
      </c>
      <c r="BE72" s="1">
        <v>1303</v>
      </c>
      <c r="BF72" s="1">
        <v>995</v>
      </c>
      <c r="BG72" s="2">
        <v>0.76362240999999997</v>
      </c>
      <c r="BH72" s="1">
        <v>1363</v>
      </c>
      <c r="BI72" s="1">
        <v>793</v>
      </c>
      <c r="BJ72" s="2">
        <v>0.58180483999999999</v>
      </c>
      <c r="BK72" s="1">
        <v>74</v>
      </c>
      <c r="BN72" s="1">
        <v>38</v>
      </c>
      <c r="BO72" s="1">
        <v>60</v>
      </c>
      <c r="BP72" s="1">
        <v>420</v>
      </c>
      <c r="BQ72" s="1">
        <v>202</v>
      </c>
      <c r="BR72" s="1">
        <v>794</v>
      </c>
      <c r="BZ72" s="1">
        <v>45</v>
      </c>
      <c r="CB72" s="1">
        <v>53</v>
      </c>
      <c r="CC72" s="1">
        <v>142</v>
      </c>
      <c r="CD72" s="1">
        <v>357</v>
      </c>
      <c r="CE72" s="1">
        <v>112</v>
      </c>
      <c r="CF72" s="1">
        <v>709</v>
      </c>
      <c r="CL72" s="1">
        <v>23</v>
      </c>
      <c r="CO72" s="1">
        <v>73</v>
      </c>
      <c r="CP72" s="1">
        <v>175</v>
      </c>
      <c r="CT72" s="1">
        <v>238</v>
      </c>
      <c r="CV72" s="1">
        <v>97</v>
      </c>
      <c r="CW72" s="1">
        <v>606</v>
      </c>
      <c r="CY72" s="1">
        <v>177</v>
      </c>
      <c r="DA72" s="1">
        <v>355</v>
      </c>
      <c r="DC72" s="1">
        <v>532</v>
      </c>
      <c r="DD72" s="1">
        <v>24</v>
      </c>
      <c r="DE72" s="1">
        <v>3</v>
      </c>
      <c r="DF72" s="1">
        <v>16</v>
      </c>
      <c r="DI72" s="1">
        <v>51</v>
      </c>
      <c r="DJ72" s="1">
        <v>3</v>
      </c>
      <c r="DK72" s="1">
        <v>2</v>
      </c>
      <c r="DL72" s="1">
        <v>73</v>
      </c>
      <c r="DM72" s="1">
        <v>91</v>
      </c>
      <c r="DN72" s="1">
        <v>135</v>
      </c>
      <c r="DQ72" s="1">
        <v>1</v>
      </c>
      <c r="DR72" s="1">
        <v>279</v>
      </c>
      <c r="DS72" s="1">
        <v>21</v>
      </c>
      <c r="DU72" s="1">
        <v>699</v>
      </c>
      <c r="DX72" s="1">
        <v>181</v>
      </c>
      <c r="DZ72" s="1">
        <v>312</v>
      </c>
      <c r="EA72" s="1">
        <v>493</v>
      </c>
      <c r="EB72" s="1">
        <v>1</v>
      </c>
      <c r="EC72" s="1">
        <v>8</v>
      </c>
      <c r="ED72" s="1">
        <v>1</v>
      </c>
      <c r="EE72" s="1">
        <v>28</v>
      </c>
      <c r="EF72" s="1">
        <v>330</v>
      </c>
      <c r="EG72" s="1">
        <v>54</v>
      </c>
      <c r="EH72" s="1">
        <v>11</v>
      </c>
      <c r="EI72" s="1">
        <v>177</v>
      </c>
      <c r="EJ72" s="1">
        <v>195</v>
      </c>
      <c r="EK72" s="1">
        <v>260</v>
      </c>
      <c r="EL72" s="1">
        <v>0</v>
      </c>
      <c r="EM72" s="1">
        <v>1065</v>
      </c>
      <c r="EN72" s="1">
        <v>241</v>
      </c>
      <c r="EO72" s="1">
        <v>644</v>
      </c>
      <c r="EP72" s="1">
        <v>885</v>
      </c>
      <c r="EQ72" s="1">
        <v>1</v>
      </c>
      <c r="ER72" s="1">
        <v>5</v>
      </c>
      <c r="ES72" s="1">
        <v>7</v>
      </c>
      <c r="ET72" s="1">
        <v>42</v>
      </c>
      <c r="EU72" s="1">
        <v>1</v>
      </c>
      <c r="EV72" s="1">
        <v>158</v>
      </c>
      <c r="EW72" s="1">
        <v>73</v>
      </c>
      <c r="EX72" s="1">
        <v>1</v>
      </c>
      <c r="EY72" s="1">
        <v>13</v>
      </c>
      <c r="EZ72" s="1">
        <v>22</v>
      </c>
      <c r="FA72" s="1">
        <v>0</v>
      </c>
      <c r="FB72" s="1">
        <v>0</v>
      </c>
      <c r="FC72" s="1">
        <v>0</v>
      </c>
      <c r="FD72" s="1">
        <v>0</v>
      </c>
      <c r="FE72" s="1">
        <v>0</v>
      </c>
      <c r="FF72" s="1">
        <v>0</v>
      </c>
      <c r="FG72" s="1">
        <v>0</v>
      </c>
      <c r="FH72" s="1">
        <v>20</v>
      </c>
      <c r="FI72" s="1">
        <v>0</v>
      </c>
      <c r="FJ72" s="1">
        <v>38</v>
      </c>
      <c r="FK72" s="1">
        <v>21</v>
      </c>
      <c r="FL72" s="1">
        <v>0</v>
      </c>
      <c r="FM72" s="1">
        <v>138</v>
      </c>
      <c r="FN72" s="1">
        <v>15</v>
      </c>
      <c r="FO72" s="1">
        <v>2</v>
      </c>
      <c r="FP72" s="1">
        <v>207</v>
      </c>
      <c r="FQ72" s="1">
        <v>0</v>
      </c>
      <c r="FR72" s="1">
        <f>SUM(Tableau17[[#This Row],[2019-T1-ALEXANDRE Audric]:[2019-T1-MARIE Florie]])</f>
        <v>764</v>
      </c>
      <c r="FS72" s="1">
        <v>60</v>
      </c>
      <c r="FT72" s="1">
        <v>494</v>
      </c>
      <c r="FU72" s="1">
        <v>0</v>
      </c>
      <c r="FV72" s="1">
        <v>240</v>
      </c>
      <c r="FW72" s="1">
        <v>0</v>
      </c>
      <c r="FX72" s="1">
        <v>794</v>
      </c>
      <c r="GD72" s="1">
        <v>0</v>
      </c>
      <c r="GE72" s="1">
        <v>142</v>
      </c>
      <c r="GF72" s="1">
        <v>357</v>
      </c>
      <c r="GG72" s="1">
        <v>0</v>
      </c>
      <c r="GH72" s="1">
        <v>210</v>
      </c>
      <c r="GI72" s="1">
        <v>0</v>
      </c>
      <c r="GJ72" s="1">
        <v>709</v>
      </c>
      <c r="GP72" s="1">
        <v>0</v>
      </c>
      <c r="GQ72" s="1">
        <v>198</v>
      </c>
      <c r="GR72" s="1">
        <v>238</v>
      </c>
      <c r="GS72" s="1">
        <v>0</v>
      </c>
      <c r="GT72" s="1">
        <v>170</v>
      </c>
      <c r="GU72" s="1">
        <v>0</v>
      </c>
      <c r="GV72" s="1">
        <v>606</v>
      </c>
      <c r="GW72" s="1">
        <v>177</v>
      </c>
      <c r="GX72" s="1">
        <v>355</v>
      </c>
      <c r="GY72" s="1">
        <v>0</v>
      </c>
      <c r="GZ72" s="1">
        <v>0</v>
      </c>
      <c r="HA72" s="1">
        <v>0</v>
      </c>
      <c r="HB72" s="1">
        <v>532</v>
      </c>
      <c r="HC72" s="1">
        <v>214</v>
      </c>
      <c r="HD72" s="1">
        <v>330</v>
      </c>
      <c r="HE72" s="1">
        <v>260</v>
      </c>
      <c r="HF72" s="1">
        <v>250</v>
      </c>
      <c r="HG72" s="1">
        <v>11</v>
      </c>
      <c r="HH72" s="1">
        <v>1065</v>
      </c>
      <c r="HI72" s="1">
        <v>241</v>
      </c>
      <c r="HJ72" s="1">
        <v>0</v>
      </c>
      <c r="HK72" s="1">
        <v>644</v>
      </c>
      <c r="HL72" s="1">
        <v>0</v>
      </c>
      <c r="HM72" s="1">
        <v>0</v>
      </c>
      <c r="HN72" s="1">
        <v>885</v>
      </c>
      <c r="HO72" s="1">
        <v>188</v>
      </c>
      <c r="HP72" s="1">
        <v>88</v>
      </c>
      <c r="HQ72" s="1">
        <v>207</v>
      </c>
      <c r="HR72" s="1">
        <v>266</v>
      </c>
      <c r="HS72" s="1">
        <v>34</v>
      </c>
      <c r="HT72" s="1">
        <v>783</v>
      </c>
      <c r="HU72" s="1">
        <v>86</v>
      </c>
      <c r="HV72" s="1">
        <v>181</v>
      </c>
      <c r="HW72" s="1">
        <v>69</v>
      </c>
      <c r="HX72" s="1">
        <v>207</v>
      </c>
      <c r="HY72" s="1">
        <v>0</v>
      </c>
      <c r="HZ72" s="1">
        <v>543</v>
      </c>
      <c r="IA72" s="1">
        <v>110</v>
      </c>
      <c r="IB72" s="1">
        <v>135</v>
      </c>
      <c r="IC72" s="1">
        <v>279</v>
      </c>
      <c r="ID72" s="1">
        <v>171</v>
      </c>
      <c r="IE72" s="1">
        <v>4</v>
      </c>
      <c r="IF72" s="1">
        <v>699</v>
      </c>
      <c r="IG72" s="1">
        <v>0</v>
      </c>
      <c r="IH72" s="1">
        <v>181</v>
      </c>
      <c r="II72" s="1">
        <v>312</v>
      </c>
      <c r="IJ72" s="1">
        <v>0</v>
      </c>
      <c r="IK72" s="1">
        <v>0</v>
      </c>
      <c r="IL72" s="1">
        <v>493</v>
      </c>
      <c r="IM72" s="26">
        <f>IFERROR(Tableau17[[#This Row],[LDIV]]/Tableau17[[#This Row],[Total général]],"")</f>
        <v>0</v>
      </c>
      <c r="IN72" s="26">
        <f>IFERROR(Tableau17[[#This Row],[LDVC]]/Tableau17[[#This Row],[Total général]],"")</f>
        <v>0</v>
      </c>
      <c r="IO72" s="26">
        <f>IFERROR(Tableau17[[#This Row],[LDVD]]/Tableau17[[#This Row],[Total général]],"")</f>
        <v>9.7605893186003684E-2</v>
      </c>
      <c r="IP72" s="26">
        <f>IFERROR(Tableau17[[#This Row],[LDVG]]/Tableau17[[#This Row],[Total général]],"")</f>
        <v>1.4732965009208104E-2</v>
      </c>
      <c r="IQ72" s="26">
        <f>IFERROR(Tableau17[[#This Row],[LEXD]]/Tableau17[[#This Row],[Total général]],"")</f>
        <v>0</v>
      </c>
      <c r="IR72" s="26">
        <f>IFERROR(Tableau17[[#This Row],[LEXG]]/Tableau17[[#This Row],[Total général]],"")</f>
        <v>0</v>
      </c>
      <c r="IS72" s="26">
        <f>IFERROR(Tableau17[[#This Row],[LLR]]/Tableau17[[#This Row],[Total général]],"")</f>
        <v>0.23572744014732966</v>
      </c>
      <c r="IT72" s="26">
        <f>IFERROR(Tableau17[[#This Row],[LREM]]/Tableau17[[#This Row],[Total général]],"")</f>
        <v>0.1270718232044199</v>
      </c>
      <c r="IU72" s="26">
        <f>IFERROR(Tableau17[[#This Row],[LRN]]/Tableau17[[#This Row],[Total général]],"")</f>
        <v>0.15837937384898712</v>
      </c>
      <c r="IV72" s="26">
        <f>IFERROR(Tableau17[[#This Row],[LUG]]/Tableau17[[#This Row],[Total général]],"")</f>
        <v>0.24861878453038674</v>
      </c>
      <c r="IW72" s="26">
        <f>IFERROR(Tableau17[[#This Row],[LVEC]]/Tableau17[[#This Row],[Total général]],"")</f>
        <v>0.11786372007366483</v>
      </c>
      <c r="IX72" s="26">
        <f>IFERROR(Tableau17[[#This Row],[2008-T1-LCMD]]/Tableau17[[#This Row],[2008-T1-TOTAL]],"")</f>
        <v>9.3198992443324941E-2</v>
      </c>
      <c r="IY72" s="26">
        <f>IFERROR(Tableau17[[#This Row],[2008-T1-LDVD]]/Tableau17[[#This Row],[2008-T1-TOTAL]],"")</f>
        <v>0</v>
      </c>
      <c r="IZ72" s="26">
        <f>IFERROR(Tableau17[[#This Row],[2008-T1-LEXD]]/Tableau17[[#This Row],[2008-T1-TOTAL]],"")</f>
        <v>0</v>
      </c>
      <c r="JA72" s="26">
        <f>IFERROR(Tableau17[[#This Row],[2008-T1-LEXG]]/Tableau17[[#This Row],[2008-T1-TOTAL]],"")</f>
        <v>4.7858942065491183E-2</v>
      </c>
      <c r="JB72" s="26">
        <f>IFERROR(Tableau17[[#This Row],[2008-T1-LFN]]/Tableau17[[#This Row],[2008-T1-TOTAL]],"")</f>
        <v>7.5566750629722929E-2</v>
      </c>
      <c r="JC72" s="26">
        <f>IFERROR(Tableau17[[#This Row],[2008-T1-LMAJ]]/Tableau17[[#This Row],[2008-T1-TOTAL]],"")</f>
        <v>0.52896725440806047</v>
      </c>
      <c r="JD72" s="26">
        <f>IFERROR(Tableau17[[#This Row],[2008-T1-LUG]]/Tableau17[[#This Row],[2008-T1-TOTAL]],"")</f>
        <v>0.25440806045340053</v>
      </c>
      <c r="JE72" s="26" t="str">
        <f>IFERROR(Tableau17[[#This Row],[2008-T2-LFN]]/Tableau17[[#This Row],[2008-T2-TOTAL]],"")</f>
        <v/>
      </c>
      <c r="JF72" s="26" t="str">
        <f>IFERROR(Tableau17[[#This Row],[2008-T2-LGC]]/Tableau17[[#This Row],[2008-T2-TOTAL]],"")</f>
        <v/>
      </c>
      <c r="JG72" s="26" t="str">
        <f>IFERROR(Tableau17[[#This Row],[2008-T2-LMAJ]]/Tableau17[[#This Row],[2008-T2-TOTAL]],"")</f>
        <v/>
      </c>
      <c r="JH72" s="26" t="str">
        <f>IFERROR(Tableau17[[#This Row],[2008-T2-LUG]]/Tableau17[[#This Row],[2008-T2-TOTAL]],"")</f>
        <v/>
      </c>
      <c r="JI72" s="26">
        <f>IFERROR(Tableau17[[#This Row],[2014-T1-LDIV]]/Tableau17[[#This Row],[2014-T1-TOTAL]],"")</f>
        <v>0</v>
      </c>
      <c r="JJ72" s="26">
        <f>IFERROR(Tableau17[[#This Row],[2014-T1-LDVD]]/Tableau17[[#This Row],[2014-T1-TOTAL]],"")</f>
        <v>0</v>
      </c>
      <c r="JK72" s="26">
        <f>IFERROR(Tableau17[[#This Row],[2014-T1-LDVG]]/Tableau17[[#This Row],[2014-T1-TOTAL]],"")</f>
        <v>6.3469675599435824E-2</v>
      </c>
      <c r="JL72" s="26">
        <f>IFERROR(Tableau17[[#This Row],[2014-T1-LEXG]]/Tableau17[[#This Row],[2014-T1-TOTAL]],"")</f>
        <v>0</v>
      </c>
      <c r="JM72" s="26">
        <f>IFERROR(Tableau17[[#This Row],[2014-T1-LFG]]/Tableau17[[#This Row],[2014-T1-TOTAL]],"")</f>
        <v>7.4753173483779967E-2</v>
      </c>
      <c r="JN72" s="26">
        <f>IFERROR(Tableau17[[#This Row],[2014-T1-LFN]]/Tableau17[[#This Row],[2014-T1-TOTAL]],"")</f>
        <v>0.2002820874471086</v>
      </c>
      <c r="JO72" s="26">
        <f>IFERROR(Tableau17[[#This Row],[2014-T1-LUD]]/Tableau17[[#This Row],[2014-T1-TOTAL]],"")</f>
        <v>0.50352609308885754</v>
      </c>
      <c r="JP72" s="26">
        <f>IFERROR(Tableau17[[#This Row],[2014-T1-LUG]]/Tableau17[[#This Row],[2014-T1-TOTAL]],"")</f>
        <v>0.15796897038081806</v>
      </c>
      <c r="JQ72" s="26" t="str">
        <f>IFERROR(Tableau17[[#This Row],[2014-T2-LFN]]/Tableau17[[#This Row],[2014-T2-TOTAL]],"")</f>
        <v/>
      </c>
      <c r="JR72" s="26" t="str">
        <f>IFERROR(Tableau17[[#This Row],[2014-T2-LUD]]/Tableau17[[#This Row],[2014-T2-TOTAL]],"")</f>
        <v/>
      </c>
      <c r="JS72" s="26" t="str">
        <f>IFERROR(Tableau17[[#This Row],[2014-T2-LUG]]/Tableau17[[#This Row],[2014-T2-TOTAL]],"")</f>
        <v/>
      </c>
      <c r="JT72" s="26">
        <f>IFERROR(Tableau17[[#This Row],[2015-T1-BC-DIV]]/Tableau17[[#This Row],[2015-T1-TOTAL]],"")</f>
        <v>0</v>
      </c>
      <c r="JU72" s="26">
        <f>IFERROR(Tableau17[[#This Row],[2015-T1-BC-DLF]]/Tableau17[[#This Row],[2015-T1-TOTAL]],"")</f>
        <v>3.7953795379537955E-2</v>
      </c>
      <c r="JV72" s="26">
        <f>IFERROR(Tableau17[[#This Row],[2015-T1-BC-DVD]]/Tableau17[[#This Row],[2015-T1-TOTAL]],"")</f>
        <v>0</v>
      </c>
      <c r="JW72" s="26">
        <f>IFERROR(Tableau17[[#This Row],[2015-T1-BC-DVG]]/Tableau17[[#This Row],[2015-T1-TOTAL]],"")</f>
        <v>0</v>
      </c>
      <c r="JX72" s="26">
        <f>IFERROR(Tableau17[[#This Row],[2015-T1-BC-FG]]/Tableau17[[#This Row],[2015-T1-TOTAL]],"")</f>
        <v>0.12046204620462046</v>
      </c>
      <c r="JY72" s="26">
        <f>IFERROR(Tableau17[[#This Row],[2015-T1-BC-FN]]/Tableau17[[#This Row],[2015-T1-TOTAL]],"")</f>
        <v>0.28877887788778878</v>
      </c>
      <c r="JZ72" s="26">
        <f>IFERROR(Tableau17[[#This Row],[2015-T1-BC-MDM]]/Tableau17[[#This Row],[2015-T1-TOTAL]],"")</f>
        <v>0</v>
      </c>
      <c r="KA72" s="26">
        <f>IFERROR(Tableau17[[#This Row],[2015-T1-BC-RDG]]/Tableau17[[#This Row],[2015-T1-TOTAL]],"")</f>
        <v>0</v>
      </c>
      <c r="KB72" s="26">
        <f>IFERROR(Tableau17[[#This Row],[2015-T1-BC-SOC]]/Tableau17[[#This Row],[2015-T1-TOTAL]],"")</f>
        <v>0</v>
      </c>
      <c r="KC72" s="26">
        <f>IFERROR(Tableau17[[#This Row],[2015-T1-BC-UD]]/Tableau17[[#This Row],[2015-T1-TOTAL]],"")</f>
        <v>0.39273927392739272</v>
      </c>
      <c r="KD72" s="26">
        <f>IFERROR(Tableau17[[#This Row],[2015-T1-BC-UG]]/Tableau17[[#This Row],[2015-T1-TOTAL]],"")</f>
        <v>0</v>
      </c>
      <c r="KE72" s="26">
        <f>IFERROR(Tableau17[[#This Row],[2015-T1-BC-VEC]]/Tableau17[[#This Row],[2015-T1-TOTAL]],"")</f>
        <v>0.16006600660066006</v>
      </c>
      <c r="KF72" s="26">
        <f>IFERROR(Tableau17[[#This Row],[2015-T2-BC-DVG]]/Tableau17[[#This Row],[2015-T2-TOTAL]],"")</f>
        <v>0</v>
      </c>
      <c r="KG72" s="26">
        <f>IFERROR(Tableau17[[#This Row],[2015-T2-BC-FN]]/Tableau17[[#This Row],[2015-T2-TOTAL]],"")</f>
        <v>0.33270676691729323</v>
      </c>
      <c r="KH72" s="26">
        <f>IFERROR(Tableau17[[#This Row],[2015-T2-BC-SOC]]/Tableau17[[#This Row],[2015-T2-TOTAL]],"")</f>
        <v>0</v>
      </c>
      <c r="KI72" s="26">
        <f>IFERROR(Tableau17[[#This Row],[2015-T2-BC-UD]]/Tableau17[[#This Row],[2015-T2-TOTAL]],"")</f>
        <v>0.66729323308270672</v>
      </c>
      <c r="KJ72" s="26">
        <f>IFERROR(Tableau17[[#This Row],[2015-T2-BC-UG]]/Tableau17[[#This Row],[2015-T2-TOTAL]],"")</f>
        <v>0</v>
      </c>
      <c r="KK72" s="26">
        <f>IFERROR(Tableau17[[#This Row],[2017 (L)-T1-COM]]/Tableau17[[#This Row],[2017 (L)-T1-TOTAL]],"")</f>
        <v>3.4334763948497854E-2</v>
      </c>
      <c r="KL72" s="26">
        <f>IFERROR(Tableau17[[#This Row],[2017 (L)-T1-DIV]]/Tableau17[[#This Row],[2017 (L)-T1-TOTAL]],"")</f>
        <v>4.2918454935622317E-3</v>
      </c>
      <c r="KM72" s="26">
        <f>IFERROR(Tableau17[[#This Row],[2017 (L)-T1-DLF]]/Tableau17[[#This Row],[2017 (L)-T1-TOTAL]],"")</f>
        <v>2.2889842632331903E-2</v>
      </c>
      <c r="KN72" s="26">
        <f>IFERROR(Tableau17[[#This Row],[2017 (L)-T1-DVD]]/Tableau17[[#This Row],[2017 (L)-T1-TOTAL]],"")</f>
        <v>0</v>
      </c>
      <c r="KO72" s="26">
        <f>IFERROR(Tableau17[[#This Row],[2017 (L)-T1-DVG]]/Tableau17[[#This Row],[2017 (L)-T1-TOTAL]],"")</f>
        <v>0</v>
      </c>
      <c r="KP72" s="26">
        <f>IFERROR(Tableau17[[#This Row],[2017 (L)-T1-ECO]]/Tableau17[[#This Row],[2017 (L)-T1-TOTAL]],"")</f>
        <v>7.2961373390557943E-2</v>
      </c>
      <c r="KQ72" s="26">
        <f>IFERROR(Tableau17[[#This Row],[2017 (L)-T1-EXD]]/Tableau17[[#This Row],[2017 (L)-T1-TOTAL]],"")</f>
        <v>4.2918454935622317E-3</v>
      </c>
      <c r="KR72" s="26">
        <f>IFERROR(Tableau17[[#This Row],[2017 (L)-T1-EXG]]/Tableau17[[#This Row],[2017 (L)-T1-TOTAL]],"")</f>
        <v>2.8612303290414878E-3</v>
      </c>
      <c r="KS72" s="26">
        <f>IFERROR(Tableau17[[#This Row],[2017 (L)-T1-FI]]/Tableau17[[#This Row],[2017 (L)-T1-TOTAL]],"")</f>
        <v>0.1044349070100143</v>
      </c>
      <c r="KT72" s="26">
        <f>IFERROR(Tableau17[[#This Row],[2017 (L)-T1-FN]]/Tableau17[[#This Row],[2017 (L)-T1-TOTAL]],"")</f>
        <v>0.1301859799713877</v>
      </c>
      <c r="KU72" s="26">
        <f>IFERROR(Tableau17[[#This Row],[2017 (L)-T1-LR]]/Tableau17[[#This Row],[2017 (L)-T1-TOTAL]],"")</f>
        <v>0.19313304721030042</v>
      </c>
      <c r="KV72" s="26">
        <f>IFERROR(Tableau17[[#This Row],[2017 (L)-T1-MDM]]/Tableau17[[#This Row],[2017 (L)-T1-TOTAL]],"")</f>
        <v>0</v>
      </c>
      <c r="KW72" s="26">
        <f>IFERROR(Tableau17[[#This Row],[2017 (L)-T1-RDG]]/Tableau17[[#This Row],[2017 (L)-T1-TOTAL]],"")</f>
        <v>0</v>
      </c>
      <c r="KX72" s="26">
        <f>IFERROR(Tableau17[[#This Row],[2017 (L)-T1-REG]]/Tableau17[[#This Row],[2017 (L)-T1-TOTAL]],"")</f>
        <v>1.4306151645207439E-3</v>
      </c>
      <c r="KY72" s="26">
        <f>IFERROR(Tableau17[[#This Row],[2017 (L)-T1-REM]]/Tableau17[[#This Row],[2017 (L)-T1-TOTAL]],"")</f>
        <v>0.39914163090128757</v>
      </c>
      <c r="KZ72" s="26">
        <f>IFERROR(Tableau17[[#This Row],[2017 (L)-T1-SOC]]/Tableau17[[#This Row],[2017 (L)-T1-TOTAL]],"")</f>
        <v>3.0042918454935622E-2</v>
      </c>
      <c r="LA72" s="26">
        <f>IFERROR(Tableau17[[#This Row],[2017 (L)-T1-UDI]]/Tableau17[[#This Row],[2017 (L)-T1-TOTAL]],"")</f>
        <v>0</v>
      </c>
      <c r="LB72" s="26">
        <f>IFERROR(Tableau17[[#This Row],[2017 (L)-T2-FI]]/Tableau17[[#This Row],[2017 (L)-T2-TOTAL]],"")</f>
        <v>0</v>
      </c>
      <c r="LC72" s="26">
        <f>IFERROR(Tableau17[[#This Row],[2017 (L)-T2-FN]]/Tableau17[[#This Row],[2017 (L)-T2-TOTAL]],"")</f>
        <v>0</v>
      </c>
      <c r="LD72" s="26">
        <f>IFERROR(Tableau17[[#This Row],[2017 (L)-T2-LR]]/Tableau17[[#This Row],[2017 (L)-T2-TOTAL]],"")</f>
        <v>0.36713995943204869</v>
      </c>
      <c r="LE72" s="26">
        <f>IFERROR(Tableau17[[#This Row],[2017 (L)-T2-MDM]]/Tableau17[[#This Row],[2017 (L)-T2-TOTAL]],"")</f>
        <v>0</v>
      </c>
      <c r="LF72" s="26">
        <f>IFERROR(Tableau17[[#This Row],[2017 (L)-T2-REM]]/Tableau17[[#This Row],[2017 (L)-T2-TOTAL]],"")</f>
        <v>0.63286004056795131</v>
      </c>
      <c r="LG72" s="26">
        <f>IFERROR(Tableau17[[#This Row],[2017-T1-ARTHAUD Nathalie]]/Tableau17[[#This Row],[2017-T1-TOTAL]],"")</f>
        <v>9.3896713615023472E-4</v>
      </c>
      <c r="LH72" s="26">
        <f>IFERROR(Tableau17[[#This Row],[2017-T1-ASSELINEAU Fran]]/Tableau17[[#This Row],[2017-T1-TOTAL]],"")</f>
        <v>7.5117370892018778E-3</v>
      </c>
      <c r="LI72" s="26">
        <f>IFERROR(Tableau17[[#This Row],[2017-T1-CHEMINADE Jacques]]/Tableau17[[#This Row],[2017-T1-TOTAL]],"")</f>
        <v>9.3896713615023472E-4</v>
      </c>
      <c r="LJ72" s="26">
        <f>IFERROR(Tableau17[[#This Row],[2017-T1-DUPONT-AIGNAN Nicolas]]/Tableau17[[#This Row],[2017-T1-TOTAL]],"")</f>
        <v>2.6291079812206571E-2</v>
      </c>
      <c r="LK72" s="26">
        <f>IFERROR(Tableau17[[#This Row],[2017-T1-FILLON Fran]]/Tableau17[[#This Row],[2017-T1-TOTAL]],"")</f>
        <v>0.30985915492957744</v>
      </c>
      <c r="LL72" s="26">
        <f>IFERROR(Tableau17[[#This Row],[2017-T1-HAMON Beno]]/Tableau17[[#This Row],[2017-T1-TOTAL]],"")</f>
        <v>5.0704225352112678E-2</v>
      </c>
      <c r="LM72" s="26">
        <f>IFERROR(Tableau17[[#This Row],[2017-T1-LASSALLE Jean]]/Tableau17[[#This Row],[2017-T1-TOTAL]],"")</f>
        <v>1.0328638497652582E-2</v>
      </c>
      <c r="LN72" s="26">
        <f>IFERROR(Tableau17[[#This Row],[2017-T1-LE PEN Marine]]/Tableau17[[#This Row],[2017-T1-TOTAL]],"")</f>
        <v>0.16619718309859155</v>
      </c>
      <c r="LO72" s="26">
        <f>IFERROR(Tableau17[[#This Row],[2017-T1-M Jean-Luc]]/Tableau17[[#This Row],[2017-T1-TOTAL]],"")</f>
        <v>0.18309859154929578</v>
      </c>
      <c r="LP72" s="26">
        <f>IFERROR(Tableau17[[#This Row],[2017-T1-MACRON Emmanuel]]/Tableau17[[#This Row],[2017-T1-TOTAL]],"")</f>
        <v>0.24413145539906103</v>
      </c>
      <c r="LQ72" s="26">
        <f>IFERROR(Tableau17[[#This Row],[2017-T1-POUTOU Philippe]]/Tableau17[[#This Row],[2017-T1-TOTAL]],"")</f>
        <v>0</v>
      </c>
      <c r="LR72" s="26">
        <f>IFERROR(Tableau17[[#This Row],[2017-T2-LE PEN Marine]]/Tableau17[[#This Row],[2017-T2-TOTAL]],"")</f>
        <v>0.27231638418079096</v>
      </c>
      <c r="LS72" s="26">
        <f>IFERROR(Tableau17[[#This Row],[2017-T2-MACRON Emmanuel]]/Tableau17[[#This Row],[2017-T2-TOTAL]],"")</f>
        <v>0.72768361581920904</v>
      </c>
      <c r="LT72" s="26">
        <f>IFERROR(Tableau17[[#This Row],[2019-T1-ALEXANDRE Audric]]/Tableau17[[#This Row],[2019-T1-TOTAL]],"")</f>
        <v>1.3089005235602095E-3</v>
      </c>
      <c r="LU72" s="26">
        <f>IFERROR(Tableau17[[#This Row],[2019-T1-ARTHAUD Nathalie]]/Tableau17[[#This Row],[2019-T1-TOTAL]],"")</f>
        <v>6.5445026178010471E-3</v>
      </c>
      <c r="LV72" s="26">
        <f>IFERROR(Tableau17[[#This Row],[2019-T1-ASSELINEAU François]]/Tableau17[[#This Row],[2019-T1-TOTAL]],"")</f>
        <v>9.1623036649214652E-3</v>
      </c>
      <c r="LW72" s="26">
        <f>IFERROR(Tableau17[[#This Row],[2019-T1-AUBRY Manon]]/Tableau17[[#This Row],[2019-T1-TOTAL]],"")</f>
        <v>5.4973821989528798E-2</v>
      </c>
      <c r="LX72" s="26">
        <f>IFERROR(Tableau17[[#This Row],[2019-T1-AZERGUI Nagib]]/Tableau17[[#This Row],[2019-T1-TOTAL]],"")</f>
        <v>1.3089005235602095E-3</v>
      </c>
      <c r="LY72" s="26">
        <f>IFERROR(Tableau17[[#This Row],[2019-T1-BARDELLA Jordan]]/Tableau17[[#This Row],[2019-T1-TOTAL]],"")</f>
        <v>0.20680628272251309</v>
      </c>
      <c r="LZ72" s="26">
        <f>IFERROR(Tableau17[[#This Row],[2019-T1-BELLAMY François-Xavier]]/Tableau17[[#This Row],[2019-T1-TOTAL]],"")</f>
        <v>9.5549738219895292E-2</v>
      </c>
      <c r="MA72" s="26">
        <f>IFERROR(Tableau17[[#This Row],[2019-T1-BIDOU Olivier]]/Tableau17[[#This Row],[2019-T1-TOTAL]],"")</f>
        <v>1.3089005235602095E-3</v>
      </c>
      <c r="MB72" s="26">
        <f>IFERROR(Tableau17[[#This Row],[2019-T1-BOURG Dominique]]/Tableau17[[#This Row],[2019-T1-TOTAL]],"")</f>
        <v>1.7015706806282723E-2</v>
      </c>
      <c r="MC72" s="26">
        <f>IFERROR(Tableau17[[#This Row],[2019-T1-BROSSAT Ian]]/Tableau17[[#This Row],[2019-T1-TOTAL]],"")</f>
        <v>2.8795811518324606E-2</v>
      </c>
      <c r="MD72" s="26">
        <f>IFERROR(Tableau17[[#This Row],[2019-T1-CAILLAUD Sophie]]/Tableau17[[#This Row],[2019-T1-TOTAL]],"")</f>
        <v>0</v>
      </c>
      <c r="ME72" s="26">
        <f>IFERROR(Tableau17[[#This Row],[2019-T1-CAMUS Renaud]]/Tableau17[[#This Row],[2019-T1-TOTAL]],"")</f>
        <v>0</v>
      </c>
      <c r="MF72" s="26">
        <f>IFERROR(Tableau17[[#This Row],[2019-T1-CHALENÇON Christophe]]/Tableau17[[#This Row],[2019-T1-TOTAL]],"")</f>
        <v>0</v>
      </c>
      <c r="MG72" s="26">
        <f>IFERROR(Tableau17[[#This Row],[2019-T1-CORBET Cathy Denise Ginette]]/Tableau17[[#This Row],[2019-T1-TOTAL]],"")</f>
        <v>0</v>
      </c>
      <c r="MH72" s="26">
        <f>IFERROR(Tableau17[[#This Row],[2019-T1-DE PREVOISIN Robert]]/Tableau17[[#This Row],[2019-T1-TOTAL]],"")</f>
        <v>0</v>
      </c>
      <c r="MI72" s="26">
        <f>IFERROR(Tableau17[[#This Row],[2019-T1-DELFEL Thérèse]]/Tableau17[[#This Row],[2019-T1-TOTAL]],"")</f>
        <v>0</v>
      </c>
      <c r="MJ72" s="26">
        <f>IFERROR(Tableau17[[#This Row],[2019-T1-DIEUMEGARD Pierre]]/Tableau17[[#This Row],[2019-T1-TOTAL]],"")</f>
        <v>0</v>
      </c>
      <c r="MK72" s="26">
        <f>IFERROR(Tableau17[[#This Row],[2019-T1-DUPONT-AIGNAN Nicolas]]/Tableau17[[#This Row],[2019-T1-TOTAL]],"")</f>
        <v>2.6178010471204188E-2</v>
      </c>
      <c r="ML72" s="26">
        <f>IFERROR(Tableau17[[#This Row],[2019-T1-GERNIGON Yves]]/Tableau17[[#This Row],[2019-T1-TOTAL]],"")</f>
        <v>0</v>
      </c>
      <c r="MM72" s="26">
        <f>IFERROR(Tableau17[[#This Row],[2019-T1-GLUCKSMANN Raphaël]]/Tableau17[[#This Row],[2019-T1-TOTAL]],"")</f>
        <v>4.9738219895287955E-2</v>
      </c>
      <c r="MN72" s="26">
        <f>IFERROR(Tableau17[[#This Row],[2019-T1-HAMON Benoît]]/Tableau17[[#This Row],[2019-T1-TOTAL]],"")</f>
        <v>2.7486910994764399E-2</v>
      </c>
      <c r="MO72" s="26">
        <f>IFERROR(Tableau17[[#This Row],[2019-T1-HELGEN Gilles]]/Tableau17[[#This Row],[2019-T1-TOTAL]],"")</f>
        <v>0</v>
      </c>
      <c r="MP72" s="26">
        <f>IFERROR(Tableau17[[#This Row],[2019-T1-JADOT Yannick]]/Tableau17[[#This Row],[2019-T1-TOTAL]],"")</f>
        <v>0.1806282722513089</v>
      </c>
      <c r="MQ72" s="26">
        <f>IFERROR(Tableau17[[#This Row],[2019-T1-LAGARDE Jean-Christophe]]/Tableau17[[#This Row],[2019-T1-TOTAL]],"")</f>
        <v>1.9633507853403141E-2</v>
      </c>
      <c r="MR72" s="26">
        <f>IFERROR(Tableau17[[#This Row],[2019-T1-LALANNE Francis]]/Tableau17[[#This Row],[2019-T1-TOTAL]],"")</f>
        <v>2.617801047120419E-3</v>
      </c>
      <c r="MS72" s="26">
        <f>IFERROR(Tableau17[[#This Row],[2019-T1-LOISEAU Nathalie]]/Tableau17[[#This Row],[2019-T1-TOTAL]],"")</f>
        <v>0.27094240837696337</v>
      </c>
      <c r="MT72" s="26">
        <f>IFERROR(Tableau17[[#This Row],[2019-T1-MARIE Florie]]/Tableau17[[#This Row],[2019-T1-TOTAL]],"")</f>
        <v>0</v>
      </c>
      <c r="MU72" s="26">
        <f>IFERROR(Tableau17[[#This Row],[2008-T1-MACROEXTRDROITE]]/Tableau17[[#This Row],[2008-T1-MACROTOTALE]],"")</f>
        <v>7.5566750629722929E-2</v>
      </c>
      <c r="MV72" s="26">
        <f>IFERROR(Tableau17[[#This Row],[2008-T1-MACRODROITE]]/Tableau17[[#This Row],[2008-T1-MACROTOTALE]],"")</f>
        <v>0.62216624685138544</v>
      </c>
      <c r="MW72" s="26">
        <f>IFERROR(Tableau17[[#This Row],[2008-T1-MACROCENTRE]]/Tableau17[[#This Row],[2008-T1-MACROTOTALE]],"")</f>
        <v>0</v>
      </c>
      <c r="MX72" s="26">
        <f>IFERROR(Tableau17[[#This Row],[2008-T1-MACROGAUCHE]]/Tableau17[[#This Row],[2008-T1-MACROTOTALE]],"")</f>
        <v>0.30226700251889171</v>
      </c>
      <c r="MY72" s="26">
        <f>IFERROR(Tableau17[[#This Row],[2008-T1-MACROAUTRE]]/Tableau17[[#This Row],[2008-T1-MACROTOTALE]],"")</f>
        <v>0</v>
      </c>
      <c r="MZ72" s="26" t="str">
        <f>IFERROR(Tableau17[[#This Row],[2008-T2-MACROEXTRDROITE]]/Tableau17[[#This Row],[2008-T2-MACROTOTALE]],"")</f>
        <v/>
      </c>
      <c r="NA72" s="26" t="str">
        <f>IFERROR(Tableau17[[#This Row],[2008-T2-MACRODROITE]]/Tableau17[[#This Row],[2008-T2-MACROTOTALE]],"")</f>
        <v/>
      </c>
      <c r="NB72" s="26" t="str">
        <f>IFERROR(Tableau17[[#This Row],[2008-T2-MACROCENTRE]]/Tableau17[[#This Row],[2008-T2-MACROTOTALE]],"")</f>
        <v/>
      </c>
      <c r="NC72" s="26" t="str">
        <f>IFERROR(Tableau17[[#This Row],[2008-T2-MACROGAUCHE]]/Tableau17[[#This Row],[2008-T2-MACROTOTALE]],"")</f>
        <v/>
      </c>
      <c r="ND72" s="26" t="str">
        <f>IFERROR(Tableau17[[#This Row],[2008-T2-MACROAUTRE]]/Tableau17[[#This Row],[2008-T2-MACROTOTALE]],"")</f>
        <v/>
      </c>
      <c r="NE72" s="26">
        <f>IFERROR(Tableau17[[#This Row],[2014-T1-MACROEXTRDROITE]]/Tableau17[[#This Row],[2014-T1-MACROTOTALE]],"")</f>
        <v>0.2002820874471086</v>
      </c>
      <c r="NF72" s="26">
        <f>IFERROR(Tableau17[[#This Row],[2014-T1-MACRODROITE]]/Tableau17[[#This Row],[2014-T1-MACROTOTALE]],"")</f>
        <v>0.50352609308885754</v>
      </c>
      <c r="NG72" s="26">
        <f>IFERROR(Tableau17[[#This Row],[2014-T1-MACROCENTRE]]/Tableau17[[#This Row],[2014-T1-MACROTOTALE]],"")</f>
        <v>0</v>
      </c>
      <c r="NH72" s="26">
        <f>IFERROR(Tableau17[[#This Row],[2014-T1-MACROGAUCHE]]/Tableau17[[#This Row],[2014-T1-MACROTOTALE]],"")</f>
        <v>0.29619181946403383</v>
      </c>
      <c r="NI72" s="26">
        <f>IFERROR(Tableau17[[#This Row],[2014-T1-MACROAUTRE]]/Tableau17[[#This Row],[2014-T1-MACROTOTALE]],"")</f>
        <v>0</v>
      </c>
      <c r="NJ72" s="26" t="str">
        <f>IFERROR(Tableau17[[#This Row],[2014-T2-MACROEXTRDROITE]]/Tableau17[[#This Row],[2014-T2-MACROTOTALE]],"")</f>
        <v/>
      </c>
      <c r="NK72" s="26" t="str">
        <f>IFERROR(Tableau17[[#This Row],[2014-T2-MACRODROITE]]/Tableau17[[#This Row],[2014-T2-MACROTOTALE]],"")</f>
        <v/>
      </c>
      <c r="NL72" s="26" t="str">
        <f>IFERROR(Tableau17[[#This Row],[2014-T2-MACROCENTRE]]/Tableau17[[#This Row],[2014-T2-MACROTOTALE]],"")</f>
        <v/>
      </c>
      <c r="NM72" s="26" t="str">
        <f>IFERROR(Tableau17[[#This Row],[2014-T2-MACROGAUCHE]]/Tableau17[[#This Row],[2014-T2-MACROTOTALE]],"")</f>
        <v/>
      </c>
      <c r="NN72" s="26" t="str">
        <f>IFERROR(Tableau17[[#This Row],[2014-T2-MACROAUTRE]]/Tableau17[[#This Row],[2014-T2-MACROTOTALE]],"")</f>
        <v/>
      </c>
      <c r="NO72" s="26">
        <f>IFERROR( Tableau17[[#This Row],[2015-T1-MACROEXTRDROITE]]/Tableau17[[#This Row],[2015-T1-MACROTOTALE]],"")</f>
        <v>0.32673267326732675</v>
      </c>
      <c r="NP72" s="26">
        <f>IFERROR(Tableau17[[#This Row],[2015-T1-MACRODROITE]]/Tableau17[[#This Row],[2015-T1-MACROTOTALE]],"")</f>
        <v>0.39273927392739272</v>
      </c>
      <c r="NQ72" s="26">
        <f>IFERROR(Tableau17[[#This Row],[2015-T1-MACROCENTRE]]/Tableau17[[#This Row],[2015-T1-MACROTOTALE]],"")</f>
        <v>0</v>
      </c>
      <c r="NR72" s="26">
        <f>IFERROR(Tableau17[[#This Row],[2015-T1-MACROGAUCHE]]/Tableau17[[#This Row],[2015-T1-MACROTOTALE]],"")</f>
        <v>0.28052805280528054</v>
      </c>
      <c r="NS72" s="26">
        <f>IFERROR(Tableau17[[#This Row],[2015-T1-MACROAUTRE]]/Tableau17[[#This Row],[2015-T1-MACROTOTALE]],"")</f>
        <v>0</v>
      </c>
      <c r="NT72" s="26">
        <f>IFERROR(Tableau17[[#This Row],[2015-T2-MACROEXTRDROITE]]/Tableau17[[#This Row],[2015-T2-MACROTOTALE]],"")</f>
        <v>0.33270676691729323</v>
      </c>
      <c r="NU72" s="26">
        <f>IFERROR(Tableau17[[#This Row],[2015-T2-MACRODROITE]]/Tableau17[[#This Row],[2015-T2-MACROTOTALE]],"")</f>
        <v>0.66729323308270672</v>
      </c>
      <c r="NV72" s="26">
        <f>IFERROR(Tableau17[[#This Row],[2015-T2-MACROCENTRE]]/Tableau17[[#This Row],[2015-T2-MACROTOTALE]],"")</f>
        <v>0</v>
      </c>
      <c r="NW72" s="26">
        <f>IFERROR(Tableau17[[#This Row],[2015-T2-MACROGAUCHE]]/Tableau17[[#This Row],[2015-T2-MACROTOTALE]],"")</f>
        <v>0</v>
      </c>
      <c r="NX72" s="26">
        <f>IFERROR(Tableau17[[#This Row],[2015-T2-MACROAUTRE]]/Tableau17[[#This Row],[2015-T2-MACROTOTALE]],"")</f>
        <v>0</v>
      </c>
      <c r="NY72" s="26">
        <f>IFERROR(Tableau17[[#This Row],[2017-T1-MACROEXTRDROITE]]/Tableau17[[#This Row],[2017-T1-MACROTOTALE]],"")</f>
        <v>0.20093896713615023</v>
      </c>
      <c r="NZ72" s="26">
        <f>IFERROR(Tableau17[[#This Row],[2017-T1-MACRODROITE]]/Tableau17[[#This Row],[2017-T1-MACROTOTALE]],"")</f>
        <v>0.30985915492957744</v>
      </c>
      <c r="OA72" s="26">
        <f>IFERROR(Tableau17[[#This Row],[2017-T1-MACROCENTRE]]/Tableau17[[#This Row],[2017-T1-MACROTOTALE]],"")</f>
        <v>0.24413145539906103</v>
      </c>
      <c r="OB72" s="26">
        <f>IFERROR(Tableau17[[#This Row],[2017-T1-MACROGAUCHE]]/Tableau17[[#This Row],[2017-T1-MACROTOTALE]],"")</f>
        <v>0.23474178403755869</v>
      </c>
      <c r="OC72" s="26">
        <f>IFERROR(Tableau17[[#This Row],[2017-T1-MACROAUTRE]]/Tableau17[[#This Row],[2017-T1-MACROTOTALE]],"")</f>
        <v>1.0328638497652582E-2</v>
      </c>
      <c r="OD72" s="26">
        <f>IFERROR(Tableau17[[#This Row],[2017-T2-MACROEXTRDROITE]]/Tableau17[[#This Row],[2017-T2-MACROTOTALE]],"")</f>
        <v>0.27231638418079096</v>
      </c>
      <c r="OE72" s="26">
        <f>IFERROR(Tableau17[[#This Row],[2017-T2-MACRODROITE]]/Tableau17[[#This Row],[2017-T2-MACROTOTALE]],"")</f>
        <v>0</v>
      </c>
      <c r="OF72" s="26">
        <f>IFERROR(Tableau17[[#This Row],[2017-T2-MACROCENTRE]]/Tableau17[[#This Row],[2017-T2-MACROTOTALE]],"")</f>
        <v>0.72768361581920904</v>
      </c>
      <c r="OG72" s="26">
        <f>IFERROR(Tableau17[[#This Row],[2017-T2-MACROGAUCHE]]/Tableau17[[#This Row],[2017-T2-MACROTOTALE]],"")</f>
        <v>0</v>
      </c>
      <c r="OH72" s="26">
        <f>IFERROR(Tableau17[[#This Row],[2017-T2-MACROAUTRE]]/Tableau17[[#This Row],[2017-T2-MACROTOTALE]],"")</f>
        <v>0</v>
      </c>
      <c r="OI72" s="26">
        <f>IFERROR(Tableau17[[#This Row],[2019-T1-MACROEXTRDROITE]]/Tableau17[[#This Row],[2019-T1-MACROTOTALE]],"")</f>
        <v>0.24010217113665389</v>
      </c>
      <c r="OJ72" s="26">
        <f>IFERROR(Tableau17[[#This Row],[2019-T1-MACRODROITE]]/Tableau17[[#This Row],[2019-T1-MACROTOTALE]],"")</f>
        <v>0.1123882503192848</v>
      </c>
      <c r="OK72" s="26">
        <f>IFERROR(Tableau17[[#This Row],[2019-T1-MACROCENTRE]]/Tableau17[[#This Row],[2019-T1-MACROTOTALE]],"")</f>
        <v>0.26436781609195403</v>
      </c>
      <c r="OL72" s="26">
        <f>IFERROR(Tableau17[[#This Row],[2019-T1-MACROGAUCHE]]/Tableau17[[#This Row],[2019-T1-MACROTOTALE]],"")</f>
        <v>0.33971902937420179</v>
      </c>
      <c r="OM72" s="26">
        <f>IFERROR(Tableau17[[#This Row],[2019-T1-MACROAUTRE]]/Tableau17[[#This Row],[2019-T1-MACROTOTALE]],"")</f>
        <v>4.3422733077905493E-2</v>
      </c>
      <c r="ON72" s="26">
        <f>IFERROR(Tableau17[[#This Row],[2020-T1-MACROEXTRDROITE]]/Tableau17[[#This Row],[2020-T1-MACROTOTALE]],"")</f>
        <v>0.15837937384898712</v>
      </c>
      <c r="OO72" s="26">
        <f>IFERROR(Tableau17[[#This Row],[2020-T1-MACRODROITE]]/Tableau17[[#This Row],[2020-T1-MACROTOTALE]],"")</f>
        <v>0.33333333333333331</v>
      </c>
      <c r="OP72" s="26">
        <f>IFERROR(Tableau17[[#This Row],[2020-T1-MACROCENTRE]]/Tableau17[[#This Row],[2020-T1-MACROTOTALE]],"")</f>
        <v>0.1270718232044199</v>
      </c>
      <c r="OQ72" s="26">
        <f>IFERROR(Tableau17[[#This Row],[2020-T1-MACROGAUCHE]]/Tableau17[[#This Row],[2020-T1-MACROTOTALE]],"")</f>
        <v>0.38121546961325969</v>
      </c>
      <c r="OR72" s="26">
        <f>IFERROR(Tableau17[[#This Row],[2020-T1-MACROAUTRE]]/Tableau17[[#This Row],[2020-T1-MACROTOTALE]],"")</f>
        <v>0</v>
      </c>
      <c r="OS72" s="26">
        <f>IFERROR(Tableau17[[#This Row],[2017 (L)-T1-MACROEXTRDROITE]]/Tableau17[[#This Row],[2017 (L)-T1-MACROTOTALE]],"")</f>
        <v>0.15736766809728184</v>
      </c>
      <c r="OT72" s="26">
        <f>IFERROR(Tableau17[[#This Row],[2017 (L)-T1-MACRODROITE]]/Tableau17[[#This Row],[2017 (L)-T1-MACROTOTALE]],"")</f>
        <v>0.19313304721030042</v>
      </c>
      <c r="OU72" s="26">
        <f>IFERROR(Tableau17[[#This Row],[2017 (L)-T1-MACROCENTRE]]/Tableau17[[#This Row],[2017 (L)-T1-MACROTOTALE]],"")</f>
        <v>0.39914163090128757</v>
      </c>
      <c r="OV72" s="26">
        <f>IFERROR(Tableau17[[#This Row],[2017 (L)-T1-MACROGAUCHE]]/Tableau17[[#This Row],[2017 (L)-T1-MACROTOTALE]],"")</f>
        <v>0.24463519313304721</v>
      </c>
      <c r="OW72" s="26">
        <f>IFERROR(Tableau17[[#This Row],[2017 (L)-T1-MACROAUTRE]]/Tableau17[[#This Row],[2017 (L)-T1-MACROTOTALE]],"")</f>
        <v>5.7224606580829757E-3</v>
      </c>
      <c r="OX72" s="26">
        <f>IFERROR(Tableau17[[#This Row],[2017 (L)-T2-MACROEXTRDROITE]]/Tableau17[[#This Row],[2017 (L)-T2-MACROTOTALE]],"")</f>
        <v>0</v>
      </c>
      <c r="OY72" s="26">
        <f>IFERROR(Tableau17[[#This Row],[2017 (L)-T2-MACRODROITE]]/Tableau17[[#This Row],[2017 (L)-T2-MACROTOTALE]],"")</f>
        <v>0.36713995943204869</v>
      </c>
      <c r="OZ72" s="26">
        <f>IFERROR(Tableau17[[#This Row],[2017 (L)-T2-MACROCENTRE]]/Tableau17[[#This Row],[2017 (L)-T2-MACROTOTALE]],"")</f>
        <v>0.63286004056795131</v>
      </c>
      <c r="PA72" s="26">
        <f>IFERROR(Tableau17[[#This Row],[2017 (L)-T2-MACROGAUCHE]]/Tableau17[[#This Row],[2017 (L)-T2-MACROTOTALE]],"")</f>
        <v>0</v>
      </c>
      <c r="PB72" s="26">
        <f>IFERROR(Tableau17[[#This Row],[2017 (L)-T2-MACROAUTRE]]/Tableau17[[#This Row],[2017 (L)-T2-MACROTOTALE]],"")</f>
        <v>0</v>
      </c>
      <c r="PC72" s="26">
        <f>IFERROR(Tableau17[[#This Row],[2008_T1_PROCUS]]/Tableau17[[#This Row],[2008_T1_INSCRITS]],0)</f>
        <v>1.303680981595092E-2</v>
      </c>
      <c r="PD72" s="26">
        <f>IFERROR(Tableau17[[#This Row],[2008_T2_PROCUS]]/Tableau17[[#This Row],[2008_T2_INSCRITS]],0)</f>
        <v>0</v>
      </c>
      <c r="PE72" s="26">
        <f>Tableau17[[#This Row],[2014_T1_PROCUS]]/Tableau17[[#This Row],[2014_T1_INSCRITS]]</f>
        <v>1.873536299765808E-2</v>
      </c>
      <c r="PF72" s="26">
        <f>IFERROR(Tableau17[[#This Row],[2014_T2_PROCUS]]/Tableau17[[#This Row],[2014_T2_INSCRITS]],0)</f>
        <v>0</v>
      </c>
    </row>
    <row r="73" spans="1:422" hidden="1" x14ac:dyDescent="0.2">
      <c r="A73" s="1">
        <v>1</v>
      </c>
      <c r="B73" s="1" t="s">
        <v>338</v>
      </c>
      <c r="C73" s="1" t="s">
        <v>342</v>
      </c>
      <c r="D73" s="1" t="s">
        <v>342</v>
      </c>
      <c r="E73" s="1">
        <v>761</v>
      </c>
      <c r="F73" s="1">
        <v>5.3622620000000003</v>
      </c>
      <c r="G73" s="1">
        <v>43.284917999999998</v>
      </c>
      <c r="H73" s="3">
        <v>697</v>
      </c>
      <c r="I73" s="3">
        <v>116</v>
      </c>
      <c r="L73" s="1">
        <v>21</v>
      </c>
      <c r="M73" s="1">
        <v>5</v>
      </c>
      <c r="N73" s="1">
        <v>0</v>
      </c>
      <c r="P73" s="1">
        <v>79</v>
      </c>
      <c r="Q73" s="1">
        <v>27</v>
      </c>
      <c r="R73" s="1">
        <v>28</v>
      </c>
      <c r="S73" s="1">
        <v>90</v>
      </c>
      <c r="T73" s="1">
        <v>32</v>
      </c>
      <c r="U73" s="1">
        <v>282</v>
      </c>
      <c r="V73" s="1">
        <v>694</v>
      </c>
      <c r="W73" s="1">
        <v>402</v>
      </c>
      <c r="X73" s="1">
        <v>13</v>
      </c>
      <c r="Y73" s="2">
        <v>0.57925072</v>
      </c>
      <c r="Z73" s="1">
        <v>694</v>
      </c>
      <c r="AA73" s="1">
        <v>436</v>
      </c>
      <c r="AB73" s="1">
        <v>13</v>
      </c>
      <c r="AC73" s="2">
        <v>0.62824206999999999</v>
      </c>
      <c r="AD73" s="1">
        <v>697</v>
      </c>
      <c r="AE73" s="1">
        <v>287</v>
      </c>
      <c r="AF73" s="2">
        <v>0.41176470999999998</v>
      </c>
      <c r="AG73" s="1">
        <f t="shared" si="1"/>
        <v>116</v>
      </c>
      <c r="AH73" s="1">
        <v>728</v>
      </c>
      <c r="AI73" s="1">
        <v>448</v>
      </c>
      <c r="AJ73" s="1">
        <v>11</v>
      </c>
      <c r="AK73" s="2">
        <v>0.61538462000000005</v>
      </c>
      <c r="AL73" s="1">
        <v>727</v>
      </c>
      <c r="AM73" s="1">
        <v>487</v>
      </c>
      <c r="AN73" s="1">
        <v>16</v>
      </c>
      <c r="AO73" s="2">
        <v>0.66987620000000003</v>
      </c>
      <c r="AP73" s="1">
        <v>688</v>
      </c>
      <c r="AQ73" s="1">
        <v>331</v>
      </c>
      <c r="AR73" s="2">
        <v>0.48110465000000002</v>
      </c>
      <c r="AS73" s="1">
        <v>687</v>
      </c>
      <c r="AT73" s="1">
        <v>326</v>
      </c>
      <c r="AU73" s="2">
        <v>0.47452693000000001</v>
      </c>
      <c r="AV73" s="1">
        <v>707</v>
      </c>
      <c r="AW73" s="1">
        <v>340</v>
      </c>
      <c r="AX73" s="2">
        <v>0.48090523000000002</v>
      </c>
      <c r="AY73" s="1">
        <v>707</v>
      </c>
      <c r="AZ73" s="1">
        <v>259</v>
      </c>
      <c r="BA73" s="2">
        <v>0.36633663</v>
      </c>
      <c r="BB73" s="1">
        <v>709</v>
      </c>
      <c r="BC73" s="1">
        <v>552</v>
      </c>
      <c r="BD73" s="2">
        <v>0.77856135000000004</v>
      </c>
      <c r="BE73" s="1">
        <v>707</v>
      </c>
      <c r="BF73" s="1">
        <v>491</v>
      </c>
      <c r="BG73" s="2">
        <v>0.69448372999999997</v>
      </c>
      <c r="BH73" s="1">
        <v>677</v>
      </c>
      <c r="BI73" s="1">
        <v>333</v>
      </c>
      <c r="BJ73" s="2">
        <v>0.49187592000000002</v>
      </c>
      <c r="BK73" s="1">
        <v>28</v>
      </c>
      <c r="BL73" s="1">
        <v>1</v>
      </c>
      <c r="BN73" s="1">
        <v>19</v>
      </c>
      <c r="BO73" s="1">
        <v>36</v>
      </c>
      <c r="BP73" s="1">
        <v>160</v>
      </c>
      <c r="BQ73" s="1">
        <v>185</v>
      </c>
      <c r="BR73" s="1">
        <v>429</v>
      </c>
      <c r="BT73" s="1">
        <v>230</v>
      </c>
      <c r="BU73" s="1">
        <v>232</v>
      </c>
      <c r="BW73" s="1">
        <v>462</v>
      </c>
      <c r="BX73" s="1">
        <v>10</v>
      </c>
      <c r="BZ73" s="1">
        <v>15</v>
      </c>
      <c r="CA73" s="1">
        <v>3</v>
      </c>
      <c r="CB73" s="1">
        <v>29</v>
      </c>
      <c r="CC73" s="1">
        <v>90</v>
      </c>
      <c r="CD73" s="1">
        <v>155</v>
      </c>
      <c r="CE73" s="1">
        <v>91</v>
      </c>
      <c r="CF73" s="1">
        <v>393</v>
      </c>
      <c r="CG73" s="1">
        <v>95</v>
      </c>
      <c r="CH73" s="1">
        <v>196</v>
      </c>
      <c r="CI73" s="1">
        <v>132</v>
      </c>
      <c r="CJ73" s="1">
        <v>423</v>
      </c>
      <c r="CL73" s="1">
        <v>3</v>
      </c>
      <c r="CM73" s="1">
        <v>9</v>
      </c>
      <c r="CO73" s="1">
        <v>37</v>
      </c>
      <c r="CP73" s="1">
        <v>106</v>
      </c>
      <c r="CQ73" s="1">
        <v>14</v>
      </c>
      <c r="CT73" s="1">
        <v>75</v>
      </c>
      <c r="CU73" s="1">
        <v>75</v>
      </c>
      <c r="CW73" s="1">
        <v>319</v>
      </c>
      <c r="CY73" s="1">
        <v>125</v>
      </c>
      <c r="DA73" s="1">
        <v>174</v>
      </c>
      <c r="DC73" s="1">
        <v>299</v>
      </c>
      <c r="DD73" s="1">
        <v>17</v>
      </c>
      <c r="DE73" s="1">
        <v>1</v>
      </c>
      <c r="DF73" s="1">
        <v>4</v>
      </c>
      <c r="DI73" s="1">
        <v>31</v>
      </c>
      <c r="DJ73" s="1">
        <v>1</v>
      </c>
      <c r="DK73" s="1">
        <v>0</v>
      </c>
      <c r="DL73" s="1">
        <v>52</v>
      </c>
      <c r="DM73" s="1">
        <v>43</v>
      </c>
      <c r="DN73" s="1">
        <v>64</v>
      </c>
      <c r="DQ73" s="1">
        <v>3</v>
      </c>
      <c r="DR73" s="1">
        <v>109</v>
      </c>
      <c r="DS73" s="1">
        <v>8</v>
      </c>
      <c r="DU73" s="1">
        <v>333</v>
      </c>
      <c r="DX73" s="1">
        <v>116</v>
      </c>
      <c r="DZ73" s="1">
        <v>109</v>
      </c>
      <c r="EA73" s="1">
        <v>225</v>
      </c>
      <c r="EB73" s="1">
        <v>0</v>
      </c>
      <c r="EC73" s="1">
        <v>3</v>
      </c>
      <c r="ED73" s="1">
        <v>0</v>
      </c>
      <c r="EE73" s="1">
        <v>23</v>
      </c>
      <c r="EF73" s="1">
        <v>108</v>
      </c>
      <c r="EG73" s="1">
        <v>28</v>
      </c>
      <c r="EH73" s="1">
        <v>5</v>
      </c>
      <c r="EI73" s="1">
        <v>118</v>
      </c>
      <c r="EJ73" s="1">
        <v>128</v>
      </c>
      <c r="EK73" s="1">
        <v>121</v>
      </c>
      <c r="EL73" s="1">
        <v>7</v>
      </c>
      <c r="EM73" s="1">
        <v>541</v>
      </c>
      <c r="EN73" s="1">
        <v>148</v>
      </c>
      <c r="EO73" s="1">
        <v>290</v>
      </c>
      <c r="EP73" s="1">
        <v>438</v>
      </c>
      <c r="EQ73" s="1">
        <v>0</v>
      </c>
      <c r="ER73" s="1">
        <v>1</v>
      </c>
      <c r="ES73" s="1">
        <v>2</v>
      </c>
      <c r="ET73" s="1">
        <v>14</v>
      </c>
      <c r="EU73" s="1">
        <v>0</v>
      </c>
      <c r="EV73" s="1">
        <v>66</v>
      </c>
      <c r="EW73" s="1">
        <v>19</v>
      </c>
      <c r="EX73" s="1">
        <v>1</v>
      </c>
      <c r="EY73" s="1">
        <v>6</v>
      </c>
      <c r="EZ73" s="1">
        <v>14</v>
      </c>
      <c r="FA73" s="1">
        <v>0</v>
      </c>
      <c r="FB73" s="1">
        <v>0</v>
      </c>
      <c r="FC73" s="1">
        <v>0</v>
      </c>
      <c r="FD73" s="1">
        <v>0</v>
      </c>
      <c r="FE73" s="1">
        <v>0</v>
      </c>
      <c r="FF73" s="1">
        <v>0</v>
      </c>
      <c r="FG73" s="1">
        <v>0</v>
      </c>
      <c r="FH73" s="1">
        <v>7</v>
      </c>
      <c r="FI73" s="1">
        <v>0</v>
      </c>
      <c r="FJ73" s="1">
        <v>22</v>
      </c>
      <c r="FK73" s="1">
        <v>10</v>
      </c>
      <c r="FL73" s="1">
        <v>0</v>
      </c>
      <c r="FM73" s="1">
        <v>63</v>
      </c>
      <c r="FN73" s="1">
        <v>7</v>
      </c>
      <c r="FO73" s="1">
        <v>1</v>
      </c>
      <c r="FP73" s="1">
        <v>84</v>
      </c>
      <c r="FQ73" s="1">
        <v>1</v>
      </c>
      <c r="FR73" s="1">
        <f>SUM(Tableau17[[#This Row],[2019-T1-ALEXANDRE Audric]:[2019-T1-MARIE Florie]])</f>
        <v>318</v>
      </c>
      <c r="FS73" s="1">
        <v>36</v>
      </c>
      <c r="FT73" s="1">
        <v>189</v>
      </c>
      <c r="FU73" s="1">
        <v>0</v>
      </c>
      <c r="FV73" s="1">
        <v>204</v>
      </c>
      <c r="FW73" s="1">
        <v>0</v>
      </c>
      <c r="FX73" s="1">
        <v>429</v>
      </c>
      <c r="FY73" s="1">
        <v>0</v>
      </c>
      <c r="FZ73" s="1">
        <v>232</v>
      </c>
      <c r="GA73" s="1">
        <v>0</v>
      </c>
      <c r="GB73" s="1">
        <v>230</v>
      </c>
      <c r="GC73" s="1">
        <v>0</v>
      </c>
      <c r="GD73" s="1">
        <v>462</v>
      </c>
      <c r="GE73" s="1">
        <v>90</v>
      </c>
      <c r="GF73" s="1">
        <v>155</v>
      </c>
      <c r="GG73" s="1">
        <v>10</v>
      </c>
      <c r="GH73" s="1">
        <v>138</v>
      </c>
      <c r="GI73" s="1">
        <v>0</v>
      </c>
      <c r="GJ73" s="1">
        <v>393</v>
      </c>
      <c r="GK73" s="1">
        <v>95</v>
      </c>
      <c r="GL73" s="1">
        <v>196</v>
      </c>
      <c r="GM73" s="1">
        <v>0</v>
      </c>
      <c r="GN73" s="1">
        <v>132</v>
      </c>
      <c r="GO73" s="1">
        <v>0</v>
      </c>
      <c r="GP73" s="1">
        <v>423</v>
      </c>
      <c r="GQ73" s="1">
        <v>109</v>
      </c>
      <c r="GR73" s="1">
        <v>84</v>
      </c>
      <c r="GS73" s="1">
        <v>14</v>
      </c>
      <c r="GT73" s="1">
        <v>112</v>
      </c>
      <c r="GU73" s="1">
        <v>0</v>
      </c>
      <c r="GV73" s="1">
        <v>319</v>
      </c>
      <c r="GW73" s="1">
        <v>125</v>
      </c>
      <c r="GX73" s="1">
        <v>174</v>
      </c>
      <c r="GY73" s="1">
        <v>0</v>
      </c>
      <c r="GZ73" s="1">
        <v>0</v>
      </c>
      <c r="HA73" s="1">
        <v>0</v>
      </c>
      <c r="HB73" s="1">
        <v>299</v>
      </c>
      <c r="HC73" s="1">
        <v>144</v>
      </c>
      <c r="HD73" s="1">
        <v>108</v>
      </c>
      <c r="HE73" s="1">
        <v>121</v>
      </c>
      <c r="HF73" s="1">
        <v>163</v>
      </c>
      <c r="HG73" s="1">
        <v>5</v>
      </c>
      <c r="HH73" s="1">
        <v>541</v>
      </c>
      <c r="HI73" s="1">
        <v>148</v>
      </c>
      <c r="HJ73" s="1">
        <v>0</v>
      </c>
      <c r="HK73" s="1">
        <v>290</v>
      </c>
      <c r="HL73" s="1">
        <v>0</v>
      </c>
      <c r="HM73" s="1">
        <v>0</v>
      </c>
      <c r="HN73" s="1">
        <v>438</v>
      </c>
      <c r="HO73" s="1">
        <v>78</v>
      </c>
      <c r="HP73" s="1">
        <v>26</v>
      </c>
      <c r="HQ73" s="1">
        <v>84</v>
      </c>
      <c r="HR73" s="1">
        <v>124</v>
      </c>
      <c r="HS73" s="1">
        <v>13</v>
      </c>
      <c r="HT73" s="1">
        <v>325</v>
      </c>
      <c r="HU73" s="1">
        <v>28</v>
      </c>
      <c r="HV73" s="1">
        <v>100</v>
      </c>
      <c r="HW73" s="1">
        <v>27</v>
      </c>
      <c r="HX73" s="1">
        <v>127</v>
      </c>
      <c r="HY73" s="1">
        <v>0</v>
      </c>
      <c r="HZ73" s="1">
        <v>282</v>
      </c>
      <c r="IA73" s="1">
        <v>48</v>
      </c>
      <c r="IB73" s="1">
        <v>64</v>
      </c>
      <c r="IC73" s="1">
        <v>109</v>
      </c>
      <c r="ID73" s="1">
        <v>108</v>
      </c>
      <c r="IE73" s="1">
        <v>4</v>
      </c>
      <c r="IF73" s="1">
        <v>333</v>
      </c>
      <c r="IG73" s="1">
        <v>0</v>
      </c>
      <c r="IH73" s="1">
        <v>116</v>
      </c>
      <c r="II73" s="1">
        <v>109</v>
      </c>
      <c r="IJ73" s="1">
        <v>0</v>
      </c>
      <c r="IK73" s="1">
        <v>0</v>
      </c>
      <c r="IL73" s="1">
        <v>225</v>
      </c>
      <c r="IM73" s="26">
        <f>IFERROR(Tableau17[[#This Row],[LDIV]]/Tableau17[[#This Row],[Total général]],"")</f>
        <v>0</v>
      </c>
      <c r="IN73" s="26">
        <f>IFERROR(Tableau17[[#This Row],[LDVC]]/Tableau17[[#This Row],[Total général]],"")</f>
        <v>0</v>
      </c>
      <c r="IO73" s="26">
        <f>IFERROR(Tableau17[[#This Row],[LDVD]]/Tableau17[[#This Row],[Total général]],"")</f>
        <v>7.4468085106382975E-2</v>
      </c>
      <c r="IP73" s="26">
        <f>IFERROR(Tableau17[[#This Row],[LDVG]]/Tableau17[[#This Row],[Total général]],"")</f>
        <v>1.7730496453900711E-2</v>
      </c>
      <c r="IQ73" s="26">
        <f>IFERROR(Tableau17[[#This Row],[LEXD]]/Tableau17[[#This Row],[Total général]],"")</f>
        <v>0</v>
      </c>
      <c r="IR73" s="26">
        <f>IFERROR(Tableau17[[#This Row],[LEXG]]/Tableau17[[#This Row],[Total général]],"")</f>
        <v>0</v>
      </c>
      <c r="IS73" s="26">
        <f>IFERROR(Tableau17[[#This Row],[LLR]]/Tableau17[[#This Row],[Total général]],"")</f>
        <v>0.28014184397163122</v>
      </c>
      <c r="IT73" s="26">
        <f>IFERROR(Tableau17[[#This Row],[LREM]]/Tableau17[[#This Row],[Total général]],"")</f>
        <v>9.5744680851063829E-2</v>
      </c>
      <c r="IU73" s="26">
        <f>IFERROR(Tableau17[[#This Row],[LRN]]/Tableau17[[#This Row],[Total général]],"")</f>
        <v>9.9290780141843976E-2</v>
      </c>
      <c r="IV73" s="26">
        <f>IFERROR(Tableau17[[#This Row],[LUG]]/Tableau17[[#This Row],[Total général]],"")</f>
        <v>0.31914893617021278</v>
      </c>
      <c r="IW73" s="26">
        <f>IFERROR(Tableau17[[#This Row],[LVEC]]/Tableau17[[#This Row],[Total général]],"")</f>
        <v>0.11347517730496454</v>
      </c>
      <c r="IX73" s="26">
        <f>IFERROR(Tableau17[[#This Row],[2008-T1-LCMD]]/Tableau17[[#This Row],[2008-T1-TOTAL]],"")</f>
        <v>6.5268065268065265E-2</v>
      </c>
      <c r="IY73" s="26">
        <f>IFERROR(Tableau17[[#This Row],[2008-T1-LDVD]]/Tableau17[[#This Row],[2008-T1-TOTAL]],"")</f>
        <v>2.331002331002331E-3</v>
      </c>
      <c r="IZ73" s="26">
        <f>IFERROR(Tableau17[[#This Row],[2008-T1-LEXD]]/Tableau17[[#This Row],[2008-T1-TOTAL]],"")</f>
        <v>0</v>
      </c>
      <c r="JA73" s="26">
        <f>IFERROR(Tableau17[[#This Row],[2008-T1-LEXG]]/Tableau17[[#This Row],[2008-T1-TOTAL]],"")</f>
        <v>4.4289044289044288E-2</v>
      </c>
      <c r="JB73" s="26">
        <f>IFERROR(Tableau17[[#This Row],[2008-T1-LFN]]/Tableau17[[#This Row],[2008-T1-TOTAL]],"")</f>
        <v>8.3916083916083919E-2</v>
      </c>
      <c r="JC73" s="26">
        <f>IFERROR(Tableau17[[#This Row],[2008-T1-LMAJ]]/Tableau17[[#This Row],[2008-T1-TOTAL]],"")</f>
        <v>0.37296037296037299</v>
      </c>
      <c r="JD73" s="26">
        <f>IFERROR(Tableau17[[#This Row],[2008-T1-LUG]]/Tableau17[[#This Row],[2008-T1-TOTAL]],"")</f>
        <v>0.43123543123543123</v>
      </c>
      <c r="JE73" s="26">
        <f>IFERROR(Tableau17[[#This Row],[2008-T2-LFN]]/Tableau17[[#This Row],[2008-T2-TOTAL]],"")</f>
        <v>0</v>
      </c>
      <c r="JF73" s="26">
        <f>IFERROR(Tableau17[[#This Row],[2008-T2-LGC]]/Tableau17[[#This Row],[2008-T2-TOTAL]],"")</f>
        <v>0.49783549783549785</v>
      </c>
      <c r="JG73" s="26">
        <f>IFERROR(Tableau17[[#This Row],[2008-T2-LMAJ]]/Tableau17[[#This Row],[2008-T2-TOTAL]],"")</f>
        <v>0.50216450216450215</v>
      </c>
      <c r="JH73" s="26">
        <f>IFERROR(Tableau17[[#This Row],[2008-T2-LUG]]/Tableau17[[#This Row],[2008-T2-TOTAL]],"")</f>
        <v>0</v>
      </c>
      <c r="JI73" s="26">
        <f>IFERROR(Tableau17[[#This Row],[2014-T1-LDIV]]/Tableau17[[#This Row],[2014-T1-TOTAL]],"")</f>
        <v>2.5445292620865138E-2</v>
      </c>
      <c r="JJ73" s="26">
        <f>IFERROR(Tableau17[[#This Row],[2014-T1-LDVD]]/Tableau17[[#This Row],[2014-T1-TOTAL]],"")</f>
        <v>0</v>
      </c>
      <c r="JK73" s="26">
        <f>IFERROR(Tableau17[[#This Row],[2014-T1-LDVG]]/Tableau17[[#This Row],[2014-T1-TOTAL]],"")</f>
        <v>3.8167938931297711E-2</v>
      </c>
      <c r="JL73" s="26">
        <f>IFERROR(Tableau17[[#This Row],[2014-T1-LEXG]]/Tableau17[[#This Row],[2014-T1-TOTAL]],"")</f>
        <v>7.6335877862595417E-3</v>
      </c>
      <c r="JM73" s="26">
        <f>IFERROR(Tableau17[[#This Row],[2014-T1-LFG]]/Tableau17[[#This Row],[2014-T1-TOTAL]],"")</f>
        <v>7.3791348600508899E-2</v>
      </c>
      <c r="JN73" s="26">
        <f>IFERROR(Tableau17[[#This Row],[2014-T1-LFN]]/Tableau17[[#This Row],[2014-T1-TOTAL]],"")</f>
        <v>0.22900763358778625</v>
      </c>
      <c r="JO73" s="26">
        <f>IFERROR(Tableau17[[#This Row],[2014-T1-LUD]]/Tableau17[[#This Row],[2014-T1-TOTAL]],"")</f>
        <v>0.3944020356234097</v>
      </c>
      <c r="JP73" s="26">
        <f>IFERROR(Tableau17[[#This Row],[2014-T1-LUG]]/Tableau17[[#This Row],[2014-T1-TOTAL]],"")</f>
        <v>0.23155216284987276</v>
      </c>
      <c r="JQ73" s="26">
        <f>IFERROR(Tableau17[[#This Row],[2014-T2-LFN]]/Tableau17[[#This Row],[2014-T2-TOTAL]],"")</f>
        <v>0.22458628841607564</v>
      </c>
      <c r="JR73" s="26">
        <f>IFERROR(Tableau17[[#This Row],[2014-T2-LUD]]/Tableau17[[#This Row],[2014-T2-TOTAL]],"")</f>
        <v>0.46335697399527187</v>
      </c>
      <c r="JS73" s="26">
        <f>IFERROR(Tableau17[[#This Row],[2014-T2-LUG]]/Tableau17[[#This Row],[2014-T2-TOTAL]],"")</f>
        <v>0.31205673758865249</v>
      </c>
      <c r="JT73" s="26">
        <f>IFERROR(Tableau17[[#This Row],[2015-T1-BC-DIV]]/Tableau17[[#This Row],[2015-T1-TOTAL]],"")</f>
        <v>0</v>
      </c>
      <c r="JU73" s="26">
        <f>IFERROR(Tableau17[[#This Row],[2015-T1-BC-DLF]]/Tableau17[[#This Row],[2015-T1-TOTAL]],"")</f>
        <v>9.4043887147335428E-3</v>
      </c>
      <c r="JV73" s="26">
        <f>IFERROR(Tableau17[[#This Row],[2015-T1-BC-DVD]]/Tableau17[[#This Row],[2015-T1-TOTAL]],"")</f>
        <v>2.8213166144200628E-2</v>
      </c>
      <c r="JW73" s="26">
        <f>IFERROR(Tableau17[[#This Row],[2015-T1-BC-DVG]]/Tableau17[[#This Row],[2015-T1-TOTAL]],"")</f>
        <v>0</v>
      </c>
      <c r="JX73" s="26">
        <f>IFERROR(Tableau17[[#This Row],[2015-T1-BC-FG]]/Tableau17[[#This Row],[2015-T1-TOTAL]],"")</f>
        <v>0.11598746081504702</v>
      </c>
      <c r="JY73" s="26">
        <f>IFERROR(Tableau17[[#This Row],[2015-T1-BC-FN]]/Tableau17[[#This Row],[2015-T1-TOTAL]],"")</f>
        <v>0.33228840125391851</v>
      </c>
      <c r="JZ73" s="26">
        <f>IFERROR(Tableau17[[#This Row],[2015-T1-BC-MDM]]/Tableau17[[#This Row],[2015-T1-TOTAL]],"")</f>
        <v>4.3887147335423198E-2</v>
      </c>
      <c r="KA73" s="26">
        <f>IFERROR(Tableau17[[#This Row],[2015-T1-BC-RDG]]/Tableau17[[#This Row],[2015-T1-TOTAL]],"")</f>
        <v>0</v>
      </c>
      <c r="KB73" s="26">
        <f>IFERROR(Tableau17[[#This Row],[2015-T1-BC-SOC]]/Tableau17[[#This Row],[2015-T1-TOTAL]],"")</f>
        <v>0</v>
      </c>
      <c r="KC73" s="26">
        <f>IFERROR(Tableau17[[#This Row],[2015-T1-BC-UD]]/Tableau17[[#This Row],[2015-T1-TOTAL]],"")</f>
        <v>0.23510971786833856</v>
      </c>
      <c r="KD73" s="26">
        <f>IFERROR(Tableau17[[#This Row],[2015-T1-BC-UG]]/Tableau17[[#This Row],[2015-T1-TOTAL]],"")</f>
        <v>0.23510971786833856</v>
      </c>
      <c r="KE73" s="26">
        <f>IFERROR(Tableau17[[#This Row],[2015-T1-BC-VEC]]/Tableau17[[#This Row],[2015-T1-TOTAL]],"")</f>
        <v>0</v>
      </c>
      <c r="KF73" s="26">
        <f>IFERROR(Tableau17[[#This Row],[2015-T2-BC-DVG]]/Tableau17[[#This Row],[2015-T2-TOTAL]],"")</f>
        <v>0</v>
      </c>
      <c r="KG73" s="26">
        <f>IFERROR(Tableau17[[#This Row],[2015-T2-BC-FN]]/Tableau17[[#This Row],[2015-T2-TOTAL]],"")</f>
        <v>0.41806020066889632</v>
      </c>
      <c r="KH73" s="26">
        <f>IFERROR(Tableau17[[#This Row],[2015-T2-BC-SOC]]/Tableau17[[#This Row],[2015-T2-TOTAL]],"")</f>
        <v>0</v>
      </c>
      <c r="KI73" s="26">
        <f>IFERROR(Tableau17[[#This Row],[2015-T2-BC-UD]]/Tableau17[[#This Row],[2015-T2-TOTAL]],"")</f>
        <v>0.58193979933110362</v>
      </c>
      <c r="KJ73" s="26">
        <f>IFERROR(Tableau17[[#This Row],[2015-T2-BC-UG]]/Tableau17[[#This Row],[2015-T2-TOTAL]],"")</f>
        <v>0</v>
      </c>
      <c r="KK73" s="26">
        <f>IFERROR(Tableau17[[#This Row],[2017 (L)-T1-COM]]/Tableau17[[#This Row],[2017 (L)-T1-TOTAL]],"")</f>
        <v>5.1051051051051052E-2</v>
      </c>
      <c r="KL73" s="26">
        <f>IFERROR(Tableau17[[#This Row],[2017 (L)-T1-DIV]]/Tableau17[[#This Row],[2017 (L)-T1-TOTAL]],"")</f>
        <v>3.003003003003003E-3</v>
      </c>
      <c r="KM73" s="26">
        <f>IFERROR(Tableau17[[#This Row],[2017 (L)-T1-DLF]]/Tableau17[[#This Row],[2017 (L)-T1-TOTAL]],"")</f>
        <v>1.2012012012012012E-2</v>
      </c>
      <c r="KN73" s="26">
        <f>IFERROR(Tableau17[[#This Row],[2017 (L)-T1-DVD]]/Tableau17[[#This Row],[2017 (L)-T1-TOTAL]],"")</f>
        <v>0</v>
      </c>
      <c r="KO73" s="26">
        <f>IFERROR(Tableau17[[#This Row],[2017 (L)-T1-DVG]]/Tableau17[[#This Row],[2017 (L)-T1-TOTAL]],"")</f>
        <v>0</v>
      </c>
      <c r="KP73" s="26">
        <f>IFERROR(Tableau17[[#This Row],[2017 (L)-T1-ECO]]/Tableau17[[#This Row],[2017 (L)-T1-TOTAL]],"")</f>
        <v>9.3093093093093091E-2</v>
      </c>
      <c r="KQ73" s="26">
        <f>IFERROR(Tableau17[[#This Row],[2017 (L)-T1-EXD]]/Tableau17[[#This Row],[2017 (L)-T1-TOTAL]],"")</f>
        <v>3.003003003003003E-3</v>
      </c>
      <c r="KR73" s="26">
        <f>IFERROR(Tableau17[[#This Row],[2017 (L)-T1-EXG]]/Tableau17[[#This Row],[2017 (L)-T1-TOTAL]],"")</f>
        <v>0</v>
      </c>
      <c r="KS73" s="26">
        <f>IFERROR(Tableau17[[#This Row],[2017 (L)-T1-FI]]/Tableau17[[#This Row],[2017 (L)-T1-TOTAL]],"")</f>
        <v>0.15615615615615616</v>
      </c>
      <c r="KT73" s="26">
        <f>IFERROR(Tableau17[[#This Row],[2017 (L)-T1-FN]]/Tableau17[[#This Row],[2017 (L)-T1-TOTAL]],"")</f>
        <v>0.12912912912912913</v>
      </c>
      <c r="KU73" s="26">
        <f>IFERROR(Tableau17[[#This Row],[2017 (L)-T1-LR]]/Tableau17[[#This Row],[2017 (L)-T1-TOTAL]],"")</f>
        <v>0.19219219219219219</v>
      </c>
      <c r="KV73" s="26">
        <f>IFERROR(Tableau17[[#This Row],[2017 (L)-T1-MDM]]/Tableau17[[#This Row],[2017 (L)-T1-TOTAL]],"")</f>
        <v>0</v>
      </c>
      <c r="KW73" s="26">
        <f>IFERROR(Tableau17[[#This Row],[2017 (L)-T1-RDG]]/Tableau17[[#This Row],[2017 (L)-T1-TOTAL]],"")</f>
        <v>0</v>
      </c>
      <c r="KX73" s="26">
        <f>IFERROR(Tableau17[[#This Row],[2017 (L)-T1-REG]]/Tableau17[[#This Row],[2017 (L)-T1-TOTAL]],"")</f>
        <v>9.0090090090090089E-3</v>
      </c>
      <c r="KY73" s="26">
        <f>IFERROR(Tableau17[[#This Row],[2017 (L)-T1-REM]]/Tableau17[[#This Row],[2017 (L)-T1-TOTAL]],"")</f>
        <v>0.32732732732732733</v>
      </c>
      <c r="KZ73" s="26">
        <f>IFERROR(Tableau17[[#This Row],[2017 (L)-T1-SOC]]/Tableau17[[#This Row],[2017 (L)-T1-TOTAL]],"")</f>
        <v>2.4024024024024024E-2</v>
      </c>
      <c r="LA73" s="26">
        <f>IFERROR(Tableau17[[#This Row],[2017 (L)-T1-UDI]]/Tableau17[[#This Row],[2017 (L)-T1-TOTAL]],"")</f>
        <v>0</v>
      </c>
      <c r="LB73" s="26">
        <f>IFERROR(Tableau17[[#This Row],[2017 (L)-T2-FI]]/Tableau17[[#This Row],[2017 (L)-T2-TOTAL]],"")</f>
        <v>0</v>
      </c>
      <c r="LC73" s="26">
        <f>IFERROR(Tableau17[[#This Row],[2017 (L)-T2-FN]]/Tableau17[[#This Row],[2017 (L)-T2-TOTAL]],"")</f>
        <v>0</v>
      </c>
      <c r="LD73" s="26">
        <f>IFERROR(Tableau17[[#This Row],[2017 (L)-T2-LR]]/Tableau17[[#This Row],[2017 (L)-T2-TOTAL]],"")</f>
        <v>0.51555555555555554</v>
      </c>
      <c r="LE73" s="26">
        <f>IFERROR(Tableau17[[#This Row],[2017 (L)-T2-MDM]]/Tableau17[[#This Row],[2017 (L)-T2-TOTAL]],"")</f>
        <v>0</v>
      </c>
      <c r="LF73" s="26">
        <f>IFERROR(Tableau17[[#This Row],[2017 (L)-T2-REM]]/Tableau17[[#This Row],[2017 (L)-T2-TOTAL]],"")</f>
        <v>0.48444444444444446</v>
      </c>
      <c r="LG73" s="26">
        <f>IFERROR(Tableau17[[#This Row],[2017-T1-ARTHAUD Nathalie]]/Tableau17[[#This Row],[2017-T1-TOTAL]],"")</f>
        <v>0</v>
      </c>
      <c r="LH73" s="26">
        <f>IFERROR(Tableau17[[#This Row],[2017-T1-ASSELINEAU Fran]]/Tableau17[[#This Row],[2017-T1-TOTAL]],"")</f>
        <v>5.5452865064695009E-3</v>
      </c>
      <c r="LI73" s="26">
        <f>IFERROR(Tableau17[[#This Row],[2017-T1-CHEMINADE Jacques]]/Tableau17[[#This Row],[2017-T1-TOTAL]],"")</f>
        <v>0</v>
      </c>
      <c r="LJ73" s="26">
        <f>IFERROR(Tableau17[[#This Row],[2017-T1-DUPONT-AIGNAN Nicolas]]/Tableau17[[#This Row],[2017-T1-TOTAL]],"")</f>
        <v>4.2513863216266171E-2</v>
      </c>
      <c r="LK73" s="26">
        <f>IFERROR(Tableau17[[#This Row],[2017-T1-FILLON Fran]]/Tableau17[[#This Row],[2017-T1-TOTAL]],"")</f>
        <v>0.19963031423290203</v>
      </c>
      <c r="LL73" s="26">
        <f>IFERROR(Tableau17[[#This Row],[2017-T1-HAMON Beno]]/Tableau17[[#This Row],[2017-T1-TOTAL]],"")</f>
        <v>5.1756007393715345E-2</v>
      </c>
      <c r="LM73" s="26">
        <f>IFERROR(Tableau17[[#This Row],[2017-T1-LASSALLE Jean]]/Tableau17[[#This Row],[2017-T1-TOTAL]],"")</f>
        <v>9.242144177449169E-3</v>
      </c>
      <c r="LN73" s="26">
        <f>IFERROR(Tableau17[[#This Row],[2017-T1-LE PEN Marine]]/Tableau17[[#This Row],[2017-T1-TOTAL]],"")</f>
        <v>0.21811460258780038</v>
      </c>
      <c r="LO73" s="26">
        <f>IFERROR(Tableau17[[#This Row],[2017-T1-M Jean-Luc]]/Tableau17[[#This Row],[2017-T1-TOTAL]],"")</f>
        <v>0.2365988909426987</v>
      </c>
      <c r="LP73" s="26">
        <f>IFERROR(Tableau17[[#This Row],[2017-T1-MACRON Emmanuel]]/Tableau17[[#This Row],[2017-T1-TOTAL]],"")</f>
        <v>0.22365988909426987</v>
      </c>
      <c r="LQ73" s="26">
        <f>IFERROR(Tableau17[[#This Row],[2017-T1-POUTOU Philippe]]/Tableau17[[#This Row],[2017-T1-TOTAL]],"")</f>
        <v>1.2939001848428836E-2</v>
      </c>
      <c r="LR73" s="26">
        <f>IFERROR(Tableau17[[#This Row],[2017-T2-LE PEN Marine]]/Tableau17[[#This Row],[2017-T2-TOTAL]],"")</f>
        <v>0.33789954337899542</v>
      </c>
      <c r="LS73" s="26">
        <f>IFERROR(Tableau17[[#This Row],[2017-T2-MACRON Emmanuel]]/Tableau17[[#This Row],[2017-T2-TOTAL]],"")</f>
        <v>0.66210045662100458</v>
      </c>
      <c r="LT73" s="26">
        <f>IFERROR(Tableau17[[#This Row],[2019-T1-ALEXANDRE Audric]]/Tableau17[[#This Row],[2019-T1-TOTAL]],"")</f>
        <v>0</v>
      </c>
      <c r="LU73" s="26">
        <f>IFERROR(Tableau17[[#This Row],[2019-T1-ARTHAUD Nathalie]]/Tableau17[[#This Row],[2019-T1-TOTAL]],"")</f>
        <v>3.1446540880503146E-3</v>
      </c>
      <c r="LV73" s="26">
        <f>IFERROR(Tableau17[[#This Row],[2019-T1-ASSELINEAU François]]/Tableau17[[#This Row],[2019-T1-TOTAL]],"")</f>
        <v>6.2893081761006293E-3</v>
      </c>
      <c r="LW73" s="26">
        <f>IFERROR(Tableau17[[#This Row],[2019-T1-AUBRY Manon]]/Tableau17[[#This Row],[2019-T1-TOTAL]],"")</f>
        <v>4.40251572327044E-2</v>
      </c>
      <c r="LX73" s="26">
        <f>IFERROR(Tableau17[[#This Row],[2019-T1-AZERGUI Nagib]]/Tableau17[[#This Row],[2019-T1-TOTAL]],"")</f>
        <v>0</v>
      </c>
      <c r="LY73" s="26">
        <f>IFERROR(Tableau17[[#This Row],[2019-T1-BARDELLA Jordan]]/Tableau17[[#This Row],[2019-T1-TOTAL]],"")</f>
        <v>0.20754716981132076</v>
      </c>
      <c r="LZ73" s="26">
        <f>IFERROR(Tableau17[[#This Row],[2019-T1-BELLAMY François-Xavier]]/Tableau17[[#This Row],[2019-T1-TOTAL]],"")</f>
        <v>5.9748427672955975E-2</v>
      </c>
      <c r="MA73" s="26">
        <f>IFERROR(Tableau17[[#This Row],[2019-T1-BIDOU Olivier]]/Tableau17[[#This Row],[2019-T1-TOTAL]],"")</f>
        <v>3.1446540880503146E-3</v>
      </c>
      <c r="MB73" s="26">
        <f>IFERROR(Tableau17[[#This Row],[2019-T1-BOURG Dominique]]/Tableau17[[#This Row],[2019-T1-TOTAL]],"")</f>
        <v>1.8867924528301886E-2</v>
      </c>
      <c r="MC73" s="26">
        <f>IFERROR(Tableau17[[#This Row],[2019-T1-BROSSAT Ian]]/Tableau17[[#This Row],[2019-T1-TOTAL]],"")</f>
        <v>4.40251572327044E-2</v>
      </c>
      <c r="MD73" s="26">
        <f>IFERROR(Tableau17[[#This Row],[2019-T1-CAILLAUD Sophie]]/Tableau17[[#This Row],[2019-T1-TOTAL]],"")</f>
        <v>0</v>
      </c>
      <c r="ME73" s="26">
        <f>IFERROR(Tableau17[[#This Row],[2019-T1-CAMUS Renaud]]/Tableau17[[#This Row],[2019-T1-TOTAL]],"")</f>
        <v>0</v>
      </c>
      <c r="MF73" s="26">
        <f>IFERROR(Tableau17[[#This Row],[2019-T1-CHALENÇON Christophe]]/Tableau17[[#This Row],[2019-T1-TOTAL]],"")</f>
        <v>0</v>
      </c>
      <c r="MG73" s="26">
        <f>IFERROR(Tableau17[[#This Row],[2019-T1-CORBET Cathy Denise Ginette]]/Tableau17[[#This Row],[2019-T1-TOTAL]],"")</f>
        <v>0</v>
      </c>
      <c r="MH73" s="26">
        <f>IFERROR(Tableau17[[#This Row],[2019-T1-DE PREVOISIN Robert]]/Tableau17[[#This Row],[2019-T1-TOTAL]],"")</f>
        <v>0</v>
      </c>
      <c r="MI73" s="26">
        <f>IFERROR(Tableau17[[#This Row],[2019-T1-DELFEL Thérèse]]/Tableau17[[#This Row],[2019-T1-TOTAL]],"")</f>
        <v>0</v>
      </c>
      <c r="MJ73" s="26">
        <f>IFERROR(Tableau17[[#This Row],[2019-T1-DIEUMEGARD Pierre]]/Tableau17[[#This Row],[2019-T1-TOTAL]],"")</f>
        <v>0</v>
      </c>
      <c r="MK73" s="26">
        <f>IFERROR(Tableau17[[#This Row],[2019-T1-DUPONT-AIGNAN Nicolas]]/Tableau17[[#This Row],[2019-T1-TOTAL]],"")</f>
        <v>2.20125786163522E-2</v>
      </c>
      <c r="ML73" s="26">
        <f>IFERROR(Tableau17[[#This Row],[2019-T1-GERNIGON Yves]]/Tableau17[[#This Row],[2019-T1-TOTAL]],"")</f>
        <v>0</v>
      </c>
      <c r="MM73" s="26">
        <f>IFERROR(Tableau17[[#This Row],[2019-T1-GLUCKSMANN Raphaël]]/Tableau17[[#This Row],[2019-T1-TOTAL]],"")</f>
        <v>6.9182389937106917E-2</v>
      </c>
      <c r="MN73" s="26">
        <f>IFERROR(Tableau17[[#This Row],[2019-T1-HAMON Benoît]]/Tableau17[[#This Row],[2019-T1-TOTAL]],"")</f>
        <v>3.1446540880503145E-2</v>
      </c>
      <c r="MO73" s="26">
        <f>IFERROR(Tableau17[[#This Row],[2019-T1-HELGEN Gilles]]/Tableau17[[#This Row],[2019-T1-TOTAL]],"")</f>
        <v>0</v>
      </c>
      <c r="MP73" s="26">
        <f>IFERROR(Tableau17[[#This Row],[2019-T1-JADOT Yannick]]/Tableau17[[#This Row],[2019-T1-TOTAL]],"")</f>
        <v>0.19811320754716982</v>
      </c>
      <c r="MQ73" s="26">
        <f>IFERROR(Tableau17[[#This Row],[2019-T1-LAGARDE Jean-Christophe]]/Tableau17[[#This Row],[2019-T1-TOTAL]],"")</f>
        <v>2.20125786163522E-2</v>
      </c>
      <c r="MR73" s="26">
        <f>IFERROR(Tableau17[[#This Row],[2019-T1-LALANNE Francis]]/Tableau17[[#This Row],[2019-T1-TOTAL]],"")</f>
        <v>3.1446540880503146E-3</v>
      </c>
      <c r="MS73" s="26">
        <f>IFERROR(Tableau17[[#This Row],[2019-T1-LOISEAU Nathalie]]/Tableau17[[#This Row],[2019-T1-TOTAL]],"")</f>
        <v>0.26415094339622641</v>
      </c>
      <c r="MT73" s="26">
        <f>IFERROR(Tableau17[[#This Row],[2019-T1-MARIE Florie]]/Tableau17[[#This Row],[2019-T1-TOTAL]],"")</f>
        <v>3.1446540880503146E-3</v>
      </c>
      <c r="MU73" s="26">
        <f>IFERROR(Tableau17[[#This Row],[2008-T1-MACROEXTRDROITE]]/Tableau17[[#This Row],[2008-T1-MACROTOTALE]],"")</f>
        <v>8.3916083916083919E-2</v>
      </c>
      <c r="MV73" s="26">
        <f>IFERROR(Tableau17[[#This Row],[2008-T1-MACRODROITE]]/Tableau17[[#This Row],[2008-T1-MACROTOTALE]],"")</f>
        <v>0.44055944055944057</v>
      </c>
      <c r="MW73" s="26">
        <f>IFERROR(Tableau17[[#This Row],[2008-T1-MACROCENTRE]]/Tableau17[[#This Row],[2008-T1-MACROTOTALE]],"")</f>
        <v>0</v>
      </c>
      <c r="MX73" s="26">
        <f>IFERROR(Tableau17[[#This Row],[2008-T1-MACROGAUCHE]]/Tableau17[[#This Row],[2008-T1-MACROTOTALE]],"")</f>
        <v>0.47552447552447552</v>
      </c>
      <c r="MY73" s="26">
        <f>IFERROR(Tableau17[[#This Row],[2008-T1-MACROAUTRE]]/Tableau17[[#This Row],[2008-T1-MACROTOTALE]],"")</f>
        <v>0</v>
      </c>
      <c r="MZ73" s="26">
        <f>IFERROR(Tableau17[[#This Row],[2008-T2-MACROEXTRDROITE]]/Tableau17[[#This Row],[2008-T2-MACROTOTALE]],"")</f>
        <v>0</v>
      </c>
      <c r="NA73" s="26">
        <f>IFERROR(Tableau17[[#This Row],[2008-T2-MACRODROITE]]/Tableau17[[#This Row],[2008-T2-MACROTOTALE]],"")</f>
        <v>0.50216450216450215</v>
      </c>
      <c r="NB73" s="26">
        <f>IFERROR(Tableau17[[#This Row],[2008-T2-MACROCENTRE]]/Tableau17[[#This Row],[2008-T2-MACROTOTALE]],"")</f>
        <v>0</v>
      </c>
      <c r="NC73" s="26">
        <f>IFERROR(Tableau17[[#This Row],[2008-T2-MACROGAUCHE]]/Tableau17[[#This Row],[2008-T2-MACROTOTALE]],"")</f>
        <v>0.49783549783549785</v>
      </c>
      <c r="ND73" s="26">
        <f>IFERROR(Tableau17[[#This Row],[2008-T2-MACROAUTRE]]/Tableau17[[#This Row],[2008-T2-MACROTOTALE]],"")</f>
        <v>0</v>
      </c>
      <c r="NE73" s="26">
        <f>IFERROR(Tableau17[[#This Row],[2014-T1-MACROEXTRDROITE]]/Tableau17[[#This Row],[2014-T1-MACROTOTALE]],"")</f>
        <v>0.22900763358778625</v>
      </c>
      <c r="NF73" s="26">
        <f>IFERROR(Tableau17[[#This Row],[2014-T1-MACRODROITE]]/Tableau17[[#This Row],[2014-T1-MACROTOTALE]],"")</f>
        <v>0.3944020356234097</v>
      </c>
      <c r="NG73" s="26">
        <f>IFERROR(Tableau17[[#This Row],[2014-T1-MACROCENTRE]]/Tableau17[[#This Row],[2014-T1-MACROTOTALE]],"")</f>
        <v>2.5445292620865138E-2</v>
      </c>
      <c r="NH73" s="26">
        <f>IFERROR(Tableau17[[#This Row],[2014-T1-MACROGAUCHE]]/Tableau17[[#This Row],[2014-T1-MACROTOTALE]],"")</f>
        <v>0.35114503816793891</v>
      </c>
      <c r="NI73" s="26">
        <f>IFERROR(Tableau17[[#This Row],[2014-T1-MACROAUTRE]]/Tableau17[[#This Row],[2014-T1-MACROTOTALE]],"")</f>
        <v>0</v>
      </c>
      <c r="NJ73" s="26">
        <f>IFERROR(Tableau17[[#This Row],[2014-T2-MACROEXTRDROITE]]/Tableau17[[#This Row],[2014-T2-MACROTOTALE]],"")</f>
        <v>0.22458628841607564</v>
      </c>
      <c r="NK73" s="26">
        <f>IFERROR(Tableau17[[#This Row],[2014-T2-MACRODROITE]]/Tableau17[[#This Row],[2014-T2-MACROTOTALE]],"")</f>
        <v>0.46335697399527187</v>
      </c>
      <c r="NL73" s="26">
        <f>IFERROR(Tableau17[[#This Row],[2014-T2-MACROCENTRE]]/Tableau17[[#This Row],[2014-T2-MACROTOTALE]],"")</f>
        <v>0</v>
      </c>
      <c r="NM73" s="26">
        <f>IFERROR(Tableau17[[#This Row],[2014-T2-MACROGAUCHE]]/Tableau17[[#This Row],[2014-T2-MACROTOTALE]],"")</f>
        <v>0.31205673758865249</v>
      </c>
      <c r="NN73" s="26">
        <f>IFERROR(Tableau17[[#This Row],[2014-T2-MACROAUTRE]]/Tableau17[[#This Row],[2014-T2-MACROTOTALE]],"")</f>
        <v>0</v>
      </c>
      <c r="NO73" s="26">
        <f>IFERROR( Tableau17[[#This Row],[2015-T1-MACROEXTRDROITE]]/Tableau17[[#This Row],[2015-T1-MACROTOTALE]],"")</f>
        <v>0.34169278996865204</v>
      </c>
      <c r="NP73" s="26">
        <f>IFERROR(Tableau17[[#This Row],[2015-T1-MACRODROITE]]/Tableau17[[#This Row],[2015-T1-MACROTOTALE]],"")</f>
        <v>0.26332288401253917</v>
      </c>
      <c r="NQ73" s="26">
        <f>IFERROR(Tableau17[[#This Row],[2015-T1-MACROCENTRE]]/Tableau17[[#This Row],[2015-T1-MACROTOTALE]],"")</f>
        <v>4.3887147335423198E-2</v>
      </c>
      <c r="NR73" s="26">
        <f>IFERROR(Tableau17[[#This Row],[2015-T1-MACROGAUCHE]]/Tableau17[[#This Row],[2015-T1-MACROTOTALE]],"")</f>
        <v>0.35109717868338558</v>
      </c>
      <c r="NS73" s="26">
        <f>IFERROR(Tableau17[[#This Row],[2015-T1-MACROAUTRE]]/Tableau17[[#This Row],[2015-T1-MACROTOTALE]],"")</f>
        <v>0</v>
      </c>
      <c r="NT73" s="26">
        <f>IFERROR(Tableau17[[#This Row],[2015-T2-MACROEXTRDROITE]]/Tableau17[[#This Row],[2015-T2-MACROTOTALE]],"")</f>
        <v>0.41806020066889632</v>
      </c>
      <c r="NU73" s="26">
        <f>IFERROR(Tableau17[[#This Row],[2015-T2-MACRODROITE]]/Tableau17[[#This Row],[2015-T2-MACROTOTALE]],"")</f>
        <v>0.58193979933110362</v>
      </c>
      <c r="NV73" s="26">
        <f>IFERROR(Tableau17[[#This Row],[2015-T2-MACROCENTRE]]/Tableau17[[#This Row],[2015-T2-MACROTOTALE]],"")</f>
        <v>0</v>
      </c>
      <c r="NW73" s="26">
        <f>IFERROR(Tableau17[[#This Row],[2015-T2-MACROGAUCHE]]/Tableau17[[#This Row],[2015-T2-MACROTOTALE]],"")</f>
        <v>0</v>
      </c>
      <c r="NX73" s="26">
        <f>IFERROR(Tableau17[[#This Row],[2015-T2-MACROAUTRE]]/Tableau17[[#This Row],[2015-T2-MACROTOTALE]],"")</f>
        <v>0</v>
      </c>
      <c r="NY73" s="26">
        <f>IFERROR(Tableau17[[#This Row],[2017-T1-MACROEXTRDROITE]]/Tableau17[[#This Row],[2017-T1-MACROTOTALE]],"")</f>
        <v>0.26617375231053603</v>
      </c>
      <c r="NZ73" s="26">
        <f>IFERROR(Tableau17[[#This Row],[2017-T1-MACRODROITE]]/Tableau17[[#This Row],[2017-T1-MACROTOTALE]],"")</f>
        <v>0.19963031423290203</v>
      </c>
      <c r="OA73" s="26">
        <f>IFERROR(Tableau17[[#This Row],[2017-T1-MACROCENTRE]]/Tableau17[[#This Row],[2017-T1-MACROTOTALE]],"")</f>
        <v>0.22365988909426987</v>
      </c>
      <c r="OB73" s="26">
        <f>IFERROR(Tableau17[[#This Row],[2017-T1-MACROGAUCHE]]/Tableau17[[#This Row],[2017-T1-MACROTOTALE]],"")</f>
        <v>0.30129390018484287</v>
      </c>
      <c r="OC73" s="26">
        <f>IFERROR(Tableau17[[#This Row],[2017-T1-MACROAUTRE]]/Tableau17[[#This Row],[2017-T1-MACROTOTALE]],"")</f>
        <v>9.242144177449169E-3</v>
      </c>
      <c r="OD73" s="26">
        <f>IFERROR(Tableau17[[#This Row],[2017-T2-MACROEXTRDROITE]]/Tableau17[[#This Row],[2017-T2-MACROTOTALE]],"")</f>
        <v>0.33789954337899542</v>
      </c>
      <c r="OE73" s="26">
        <f>IFERROR(Tableau17[[#This Row],[2017-T2-MACRODROITE]]/Tableau17[[#This Row],[2017-T2-MACROTOTALE]],"")</f>
        <v>0</v>
      </c>
      <c r="OF73" s="26">
        <f>IFERROR(Tableau17[[#This Row],[2017-T2-MACROCENTRE]]/Tableau17[[#This Row],[2017-T2-MACROTOTALE]],"")</f>
        <v>0.66210045662100458</v>
      </c>
      <c r="OG73" s="26">
        <f>IFERROR(Tableau17[[#This Row],[2017-T2-MACROGAUCHE]]/Tableau17[[#This Row],[2017-T2-MACROTOTALE]],"")</f>
        <v>0</v>
      </c>
      <c r="OH73" s="26">
        <f>IFERROR(Tableau17[[#This Row],[2017-T2-MACROAUTRE]]/Tableau17[[#This Row],[2017-T2-MACROTOTALE]],"")</f>
        <v>0</v>
      </c>
      <c r="OI73" s="26">
        <f>IFERROR(Tableau17[[#This Row],[2019-T1-MACROEXTRDROITE]]/Tableau17[[#This Row],[2019-T1-MACROTOTALE]],"")</f>
        <v>0.24</v>
      </c>
      <c r="OJ73" s="26">
        <f>IFERROR(Tableau17[[#This Row],[2019-T1-MACRODROITE]]/Tableau17[[#This Row],[2019-T1-MACROTOTALE]],"")</f>
        <v>0.08</v>
      </c>
      <c r="OK73" s="26">
        <f>IFERROR(Tableau17[[#This Row],[2019-T1-MACROCENTRE]]/Tableau17[[#This Row],[2019-T1-MACROTOTALE]],"")</f>
        <v>0.25846153846153846</v>
      </c>
      <c r="OL73" s="26">
        <f>IFERROR(Tableau17[[#This Row],[2019-T1-MACROGAUCHE]]/Tableau17[[#This Row],[2019-T1-MACROTOTALE]],"")</f>
        <v>0.38153846153846155</v>
      </c>
      <c r="OM73" s="26">
        <f>IFERROR(Tableau17[[#This Row],[2019-T1-MACROAUTRE]]/Tableau17[[#This Row],[2019-T1-MACROTOTALE]],"")</f>
        <v>0.04</v>
      </c>
      <c r="ON73" s="26">
        <f>IFERROR(Tableau17[[#This Row],[2020-T1-MACROEXTRDROITE]]/Tableau17[[#This Row],[2020-T1-MACROTOTALE]],"")</f>
        <v>9.9290780141843976E-2</v>
      </c>
      <c r="OO73" s="26">
        <f>IFERROR(Tableau17[[#This Row],[2020-T1-MACRODROITE]]/Tableau17[[#This Row],[2020-T1-MACROTOTALE]],"")</f>
        <v>0.3546099290780142</v>
      </c>
      <c r="OP73" s="26">
        <f>IFERROR(Tableau17[[#This Row],[2020-T1-MACROCENTRE]]/Tableau17[[#This Row],[2020-T1-MACROTOTALE]],"")</f>
        <v>9.5744680851063829E-2</v>
      </c>
      <c r="OQ73" s="26">
        <f>IFERROR(Tableau17[[#This Row],[2020-T1-MACROGAUCHE]]/Tableau17[[#This Row],[2020-T1-MACROTOTALE]],"")</f>
        <v>0.450354609929078</v>
      </c>
      <c r="OR73" s="26">
        <f>IFERROR(Tableau17[[#This Row],[2020-T1-MACROAUTRE]]/Tableau17[[#This Row],[2020-T1-MACROTOTALE]],"")</f>
        <v>0</v>
      </c>
      <c r="OS73" s="26">
        <f>IFERROR(Tableau17[[#This Row],[2017 (L)-T1-MACROEXTRDROITE]]/Tableau17[[#This Row],[2017 (L)-T1-MACROTOTALE]],"")</f>
        <v>0.14414414414414414</v>
      </c>
      <c r="OT73" s="26">
        <f>IFERROR(Tableau17[[#This Row],[2017 (L)-T1-MACRODROITE]]/Tableau17[[#This Row],[2017 (L)-T1-MACROTOTALE]],"")</f>
        <v>0.19219219219219219</v>
      </c>
      <c r="OU73" s="26">
        <f>IFERROR(Tableau17[[#This Row],[2017 (L)-T1-MACROCENTRE]]/Tableau17[[#This Row],[2017 (L)-T1-MACROTOTALE]],"")</f>
        <v>0.32732732732732733</v>
      </c>
      <c r="OV73" s="26">
        <f>IFERROR(Tableau17[[#This Row],[2017 (L)-T1-MACROGAUCHE]]/Tableau17[[#This Row],[2017 (L)-T1-MACROTOTALE]],"")</f>
        <v>0.32432432432432434</v>
      </c>
      <c r="OW73" s="26">
        <f>IFERROR(Tableau17[[#This Row],[2017 (L)-T1-MACROAUTRE]]/Tableau17[[#This Row],[2017 (L)-T1-MACROTOTALE]],"")</f>
        <v>1.2012012012012012E-2</v>
      </c>
      <c r="OX73" s="26">
        <f>IFERROR(Tableau17[[#This Row],[2017 (L)-T2-MACROEXTRDROITE]]/Tableau17[[#This Row],[2017 (L)-T2-MACROTOTALE]],"")</f>
        <v>0</v>
      </c>
      <c r="OY73" s="26">
        <f>IFERROR(Tableau17[[#This Row],[2017 (L)-T2-MACRODROITE]]/Tableau17[[#This Row],[2017 (L)-T2-MACROTOTALE]],"")</f>
        <v>0.51555555555555554</v>
      </c>
      <c r="OZ73" s="26">
        <f>IFERROR(Tableau17[[#This Row],[2017 (L)-T2-MACROCENTRE]]/Tableau17[[#This Row],[2017 (L)-T2-MACROTOTALE]],"")</f>
        <v>0.48444444444444446</v>
      </c>
      <c r="PA73" s="26">
        <f>IFERROR(Tableau17[[#This Row],[2017 (L)-T2-MACROGAUCHE]]/Tableau17[[#This Row],[2017 (L)-T2-MACROTOTALE]],"")</f>
        <v>0</v>
      </c>
      <c r="PB73" s="26">
        <f>IFERROR(Tableau17[[#This Row],[2017 (L)-T2-MACROAUTRE]]/Tableau17[[#This Row],[2017 (L)-T2-MACROTOTALE]],"")</f>
        <v>0</v>
      </c>
      <c r="PC73" s="26">
        <f>IFERROR(Tableau17[[#This Row],[2008_T1_PROCUS]]/Tableau17[[#This Row],[2008_T1_INSCRITS]],0)</f>
        <v>1.510989010989011E-2</v>
      </c>
      <c r="PD73" s="26">
        <f>IFERROR(Tableau17[[#This Row],[2008_T2_PROCUS]]/Tableau17[[#This Row],[2008_T2_INSCRITS]],0)</f>
        <v>2.2008253094910592E-2</v>
      </c>
      <c r="PE73" s="26">
        <f>Tableau17[[#This Row],[2014_T1_PROCUS]]/Tableau17[[#This Row],[2014_T1_INSCRITS]]</f>
        <v>1.8731988472622477E-2</v>
      </c>
      <c r="PF73" s="26">
        <f>IFERROR(Tableau17[[#This Row],[2014_T2_PROCUS]]/Tableau17[[#This Row],[2014_T2_INSCRITS]],0)</f>
        <v>1.8731988472622477E-2</v>
      </c>
    </row>
    <row r="74" spans="1:422" x14ac:dyDescent="0.2">
      <c r="A74" s="1">
        <v>3</v>
      </c>
      <c r="B74" s="1" t="s">
        <v>305</v>
      </c>
      <c r="C74" s="1" t="s">
        <v>307</v>
      </c>
      <c r="D74" s="1" t="s">
        <v>307</v>
      </c>
      <c r="E74" s="1">
        <v>505</v>
      </c>
      <c r="F74" s="1">
        <v>5.3907439999999998</v>
      </c>
      <c r="G74" s="1">
        <v>43.293574999999997</v>
      </c>
      <c r="H74" s="3">
        <v>665</v>
      </c>
      <c r="I74" s="3">
        <v>107</v>
      </c>
      <c r="L74" s="1">
        <v>38</v>
      </c>
      <c r="M74" s="1">
        <v>5</v>
      </c>
      <c r="O74" s="1">
        <v>1</v>
      </c>
      <c r="P74" s="1">
        <v>12</v>
      </c>
      <c r="Q74" s="1">
        <v>10</v>
      </c>
      <c r="R74" s="1">
        <v>29</v>
      </c>
      <c r="S74" s="1">
        <v>165</v>
      </c>
      <c r="T74" s="1">
        <v>21</v>
      </c>
      <c r="U74" s="1">
        <v>281</v>
      </c>
      <c r="V74" s="1">
        <v>1140</v>
      </c>
      <c r="W74" s="1">
        <v>672</v>
      </c>
      <c r="X74" s="1">
        <v>21</v>
      </c>
      <c r="Y74" s="2">
        <v>0.58947368</v>
      </c>
      <c r="Z74" s="1">
        <v>1140</v>
      </c>
      <c r="AA74" s="1">
        <v>678</v>
      </c>
      <c r="AB74" s="1">
        <v>18</v>
      </c>
      <c r="AC74" s="2">
        <v>0.59473684000000004</v>
      </c>
      <c r="AD74" s="1">
        <v>665</v>
      </c>
      <c r="AE74" s="1">
        <v>285</v>
      </c>
      <c r="AF74" s="2">
        <v>0.42857142999999998</v>
      </c>
      <c r="AG74" s="1">
        <f t="shared" si="1"/>
        <v>107</v>
      </c>
      <c r="AH74" s="1">
        <v>1003</v>
      </c>
      <c r="AI74" s="1">
        <v>622</v>
      </c>
      <c r="AJ74" s="1">
        <v>22</v>
      </c>
      <c r="AK74" s="2">
        <v>0.62013958000000002</v>
      </c>
      <c r="AL74" s="1">
        <v>1003</v>
      </c>
      <c r="AM74" s="1">
        <v>670</v>
      </c>
      <c r="AN74" s="1">
        <v>15</v>
      </c>
      <c r="AO74" s="2">
        <v>0.66799600999999997</v>
      </c>
      <c r="AP74" s="1">
        <v>675</v>
      </c>
      <c r="AQ74" s="1">
        <v>337</v>
      </c>
      <c r="AR74" s="2">
        <v>0.49925925999999998</v>
      </c>
      <c r="AS74" s="1">
        <v>675</v>
      </c>
      <c r="AT74" s="1">
        <v>317</v>
      </c>
      <c r="AU74" s="2">
        <v>0.46962963000000002</v>
      </c>
      <c r="AV74" s="1">
        <v>690</v>
      </c>
      <c r="AW74" s="1">
        <v>375</v>
      </c>
      <c r="AX74" s="2">
        <v>0.54347825999999999</v>
      </c>
      <c r="AY74" s="1">
        <v>690</v>
      </c>
      <c r="AZ74" s="1">
        <v>313</v>
      </c>
      <c r="BA74" s="2">
        <v>0.45362319000000001</v>
      </c>
      <c r="BB74" s="1">
        <v>690</v>
      </c>
      <c r="BC74" s="1">
        <v>540</v>
      </c>
      <c r="BD74" s="2">
        <v>0.78260870000000005</v>
      </c>
      <c r="BE74" s="1">
        <v>689</v>
      </c>
      <c r="BF74" s="1">
        <v>486</v>
      </c>
      <c r="BG74" s="2">
        <v>0.7053701</v>
      </c>
      <c r="BH74" s="1">
        <v>645</v>
      </c>
      <c r="BI74" s="1">
        <v>347</v>
      </c>
      <c r="BJ74" s="2">
        <v>0.53798449999999998</v>
      </c>
      <c r="BK74" s="1">
        <v>49</v>
      </c>
      <c r="BL74" s="1">
        <v>3</v>
      </c>
      <c r="BM74" s="1">
        <v>6</v>
      </c>
      <c r="BN74" s="1">
        <v>65</v>
      </c>
      <c r="BO74" s="1">
        <v>44</v>
      </c>
      <c r="BP74" s="1">
        <v>180</v>
      </c>
      <c r="BQ74" s="1">
        <v>260</v>
      </c>
      <c r="BR74" s="1">
        <v>607</v>
      </c>
      <c r="BT74" s="1">
        <v>405</v>
      </c>
      <c r="BU74" s="1">
        <v>243</v>
      </c>
      <c r="BW74" s="1">
        <v>648</v>
      </c>
      <c r="BX74" s="1">
        <v>14</v>
      </c>
      <c r="BY74" s="1">
        <v>0</v>
      </c>
      <c r="BZ74" s="1">
        <v>35</v>
      </c>
      <c r="CB74" s="1">
        <v>89</v>
      </c>
      <c r="CC74" s="1">
        <v>95</v>
      </c>
      <c r="CD74" s="1">
        <v>194</v>
      </c>
      <c r="CE74" s="1">
        <v>223</v>
      </c>
      <c r="CF74" s="1">
        <v>650</v>
      </c>
      <c r="CG74" s="1">
        <v>91</v>
      </c>
      <c r="CH74" s="1">
        <v>241</v>
      </c>
      <c r="CI74" s="1">
        <v>315</v>
      </c>
      <c r="CJ74" s="1">
        <v>647</v>
      </c>
      <c r="CK74" s="1">
        <v>6</v>
      </c>
      <c r="CO74" s="1">
        <v>69</v>
      </c>
      <c r="CP74" s="1">
        <v>76</v>
      </c>
      <c r="CR74" s="1">
        <v>9</v>
      </c>
      <c r="CT74" s="1">
        <v>56</v>
      </c>
      <c r="CU74" s="1">
        <v>108</v>
      </c>
      <c r="CW74" s="1">
        <v>324</v>
      </c>
      <c r="CY74" s="1">
        <v>80</v>
      </c>
      <c r="DA74" s="1">
        <v>174</v>
      </c>
      <c r="DC74" s="1">
        <v>254</v>
      </c>
      <c r="DD74" s="1">
        <v>33</v>
      </c>
      <c r="DE74" s="1">
        <v>2</v>
      </c>
      <c r="DF74" s="1">
        <v>5</v>
      </c>
      <c r="DG74" s="1">
        <v>16</v>
      </c>
      <c r="DH74" s="1">
        <v>0</v>
      </c>
      <c r="DI74" s="1">
        <v>43</v>
      </c>
      <c r="DK74" s="1">
        <v>1</v>
      </c>
      <c r="DL74" s="1">
        <v>97</v>
      </c>
      <c r="DN74" s="1">
        <v>33</v>
      </c>
      <c r="DP74" s="1">
        <v>7</v>
      </c>
      <c r="DQ74" s="1">
        <v>0</v>
      </c>
      <c r="DR74" s="1">
        <v>90</v>
      </c>
      <c r="DU74" s="1">
        <v>327</v>
      </c>
      <c r="DV74" s="1">
        <v>187</v>
      </c>
      <c r="DZ74" s="1">
        <v>107</v>
      </c>
      <c r="EA74" s="1">
        <v>294</v>
      </c>
      <c r="EB74" s="1">
        <v>2</v>
      </c>
      <c r="EC74" s="1">
        <v>7</v>
      </c>
      <c r="ED74" s="1">
        <v>2</v>
      </c>
      <c r="EE74" s="1">
        <v>10</v>
      </c>
      <c r="EF74" s="1">
        <v>55</v>
      </c>
      <c r="EG74" s="1">
        <v>55</v>
      </c>
      <c r="EH74" s="1">
        <v>3</v>
      </c>
      <c r="EI74" s="1">
        <v>86</v>
      </c>
      <c r="EJ74" s="1">
        <v>194</v>
      </c>
      <c r="EK74" s="1">
        <v>111</v>
      </c>
      <c r="EL74" s="1">
        <v>5</v>
      </c>
      <c r="EM74" s="1">
        <v>530</v>
      </c>
      <c r="EN74" s="1">
        <v>111</v>
      </c>
      <c r="EO74" s="1">
        <v>329</v>
      </c>
      <c r="EP74" s="1">
        <v>440</v>
      </c>
      <c r="EQ74" s="1">
        <v>0</v>
      </c>
      <c r="ER74" s="1">
        <v>2</v>
      </c>
      <c r="ES74" s="1">
        <v>4</v>
      </c>
      <c r="ET74" s="1">
        <v>40</v>
      </c>
      <c r="EU74" s="1">
        <v>1</v>
      </c>
      <c r="EV74" s="1">
        <v>53</v>
      </c>
      <c r="EW74" s="1">
        <v>11</v>
      </c>
      <c r="EX74" s="1">
        <v>0</v>
      </c>
      <c r="EY74" s="1">
        <v>8</v>
      </c>
      <c r="EZ74" s="1">
        <v>26</v>
      </c>
      <c r="FA74" s="1">
        <v>0</v>
      </c>
      <c r="FB74" s="1">
        <v>0</v>
      </c>
      <c r="FC74" s="1">
        <v>0</v>
      </c>
      <c r="FD74" s="1">
        <v>0</v>
      </c>
      <c r="FE74" s="1">
        <v>0</v>
      </c>
      <c r="FF74" s="1">
        <v>0</v>
      </c>
      <c r="FG74" s="1">
        <v>0</v>
      </c>
      <c r="FH74" s="1">
        <v>4</v>
      </c>
      <c r="FI74" s="1">
        <v>1</v>
      </c>
      <c r="FJ74" s="1">
        <v>32</v>
      </c>
      <c r="FK74" s="1">
        <v>15</v>
      </c>
      <c r="FL74" s="1">
        <v>0</v>
      </c>
      <c r="FM74" s="1">
        <v>88</v>
      </c>
      <c r="FN74" s="1">
        <v>2</v>
      </c>
      <c r="FO74" s="1">
        <v>3</v>
      </c>
      <c r="FP74" s="1">
        <v>45</v>
      </c>
      <c r="FQ74" s="1">
        <v>1</v>
      </c>
      <c r="FR74" s="1">
        <f>SUM(Tableau17[[#This Row],[2019-T1-ALEXANDRE Audric]:[2019-T1-MARIE Florie]])</f>
        <v>336</v>
      </c>
      <c r="FS74" s="1">
        <v>50</v>
      </c>
      <c r="FT74" s="1">
        <v>232</v>
      </c>
      <c r="FU74" s="1">
        <v>0</v>
      </c>
      <c r="FV74" s="1">
        <v>325</v>
      </c>
      <c r="FW74" s="1">
        <v>0</v>
      </c>
      <c r="FX74" s="1">
        <v>607</v>
      </c>
      <c r="FY74" s="1">
        <v>0</v>
      </c>
      <c r="FZ74" s="1">
        <v>243</v>
      </c>
      <c r="GA74" s="1">
        <v>0</v>
      </c>
      <c r="GB74" s="1">
        <v>405</v>
      </c>
      <c r="GC74" s="1">
        <v>0</v>
      </c>
      <c r="GD74" s="1">
        <v>648</v>
      </c>
      <c r="GE74" s="1">
        <v>95</v>
      </c>
      <c r="GF74" s="1">
        <v>194</v>
      </c>
      <c r="GG74" s="1">
        <v>14</v>
      </c>
      <c r="GH74" s="1">
        <v>347</v>
      </c>
      <c r="GI74" s="1">
        <v>0</v>
      </c>
      <c r="GJ74" s="1">
        <v>650</v>
      </c>
      <c r="GK74" s="1">
        <v>91</v>
      </c>
      <c r="GL74" s="1">
        <v>241</v>
      </c>
      <c r="GM74" s="1">
        <v>0</v>
      </c>
      <c r="GN74" s="1">
        <v>315</v>
      </c>
      <c r="GO74" s="1">
        <v>0</v>
      </c>
      <c r="GP74" s="1">
        <v>647</v>
      </c>
      <c r="GQ74" s="1">
        <v>76</v>
      </c>
      <c r="GR74" s="1">
        <v>56</v>
      </c>
      <c r="GS74" s="1">
        <v>0</v>
      </c>
      <c r="GT74" s="1">
        <v>186</v>
      </c>
      <c r="GU74" s="1">
        <v>6</v>
      </c>
      <c r="GV74" s="1">
        <v>324</v>
      </c>
      <c r="GW74" s="1">
        <v>80</v>
      </c>
      <c r="GX74" s="1">
        <v>174</v>
      </c>
      <c r="GY74" s="1">
        <v>0</v>
      </c>
      <c r="GZ74" s="1">
        <v>0</v>
      </c>
      <c r="HA74" s="1">
        <v>0</v>
      </c>
      <c r="HB74" s="1">
        <v>254</v>
      </c>
      <c r="HC74" s="1">
        <v>105</v>
      </c>
      <c r="HD74" s="1">
        <v>55</v>
      </c>
      <c r="HE74" s="1">
        <v>111</v>
      </c>
      <c r="HF74" s="1">
        <v>256</v>
      </c>
      <c r="HG74" s="1">
        <v>3</v>
      </c>
      <c r="HH74" s="1">
        <v>530</v>
      </c>
      <c r="HI74" s="1">
        <v>111</v>
      </c>
      <c r="HJ74" s="1">
        <v>0</v>
      </c>
      <c r="HK74" s="1">
        <v>329</v>
      </c>
      <c r="HL74" s="1">
        <v>0</v>
      </c>
      <c r="HM74" s="1">
        <v>0</v>
      </c>
      <c r="HN74" s="1">
        <v>440</v>
      </c>
      <c r="HO74" s="1">
        <v>62</v>
      </c>
      <c r="HP74" s="1">
        <v>13</v>
      </c>
      <c r="HQ74" s="1">
        <v>45</v>
      </c>
      <c r="HR74" s="1">
        <v>203</v>
      </c>
      <c r="HS74" s="1">
        <v>21</v>
      </c>
      <c r="HT74" s="1">
        <v>344</v>
      </c>
      <c r="HU74" s="1">
        <v>29</v>
      </c>
      <c r="HV74" s="1">
        <v>50</v>
      </c>
      <c r="HW74" s="1">
        <v>10</v>
      </c>
      <c r="HX74" s="1">
        <v>192</v>
      </c>
      <c r="HY74" s="1">
        <v>0</v>
      </c>
      <c r="HZ74" s="1">
        <v>281</v>
      </c>
      <c r="IA74" s="1">
        <v>5</v>
      </c>
      <c r="IB74" s="1">
        <v>49</v>
      </c>
      <c r="IC74" s="1">
        <v>90</v>
      </c>
      <c r="ID74" s="1">
        <v>181</v>
      </c>
      <c r="IE74" s="1">
        <v>2</v>
      </c>
      <c r="IF74" s="1">
        <v>327</v>
      </c>
      <c r="IG74" s="1">
        <v>0</v>
      </c>
      <c r="IH74" s="1">
        <v>0</v>
      </c>
      <c r="II74" s="1">
        <v>107</v>
      </c>
      <c r="IJ74" s="1">
        <v>187</v>
      </c>
      <c r="IK74" s="1">
        <v>0</v>
      </c>
      <c r="IL74" s="1">
        <v>294</v>
      </c>
      <c r="IM74" s="26">
        <f>IFERROR(Tableau17[[#This Row],[LDIV]]/Tableau17[[#This Row],[Total général]],"")</f>
        <v>0</v>
      </c>
      <c r="IN74" s="26">
        <f>IFERROR(Tableau17[[#This Row],[LDVC]]/Tableau17[[#This Row],[Total général]],"")</f>
        <v>0</v>
      </c>
      <c r="IO74" s="26">
        <f>IFERROR(Tableau17[[#This Row],[LDVD]]/Tableau17[[#This Row],[Total général]],"")</f>
        <v>0.13523131672597866</v>
      </c>
      <c r="IP74" s="26">
        <f>IFERROR(Tableau17[[#This Row],[LDVG]]/Tableau17[[#This Row],[Total général]],"")</f>
        <v>1.7793594306049824E-2</v>
      </c>
      <c r="IQ74" s="26">
        <f>IFERROR(Tableau17[[#This Row],[LEXD]]/Tableau17[[#This Row],[Total général]],"")</f>
        <v>0</v>
      </c>
      <c r="IR74" s="26">
        <f>IFERROR(Tableau17[[#This Row],[LEXG]]/Tableau17[[#This Row],[Total général]],"")</f>
        <v>3.5587188612099642E-3</v>
      </c>
      <c r="IS74" s="26">
        <f>IFERROR(Tableau17[[#This Row],[LLR]]/Tableau17[[#This Row],[Total général]],"")</f>
        <v>4.2704626334519574E-2</v>
      </c>
      <c r="IT74" s="26">
        <f>IFERROR(Tableau17[[#This Row],[LREM]]/Tableau17[[#This Row],[Total général]],"")</f>
        <v>3.5587188612099648E-2</v>
      </c>
      <c r="IU74" s="26">
        <f>IFERROR(Tableau17[[#This Row],[LRN]]/Tableau17[[#This Row],[Total général]],"")</f>
        <v>0.10320284697508897</v>
      </c>
      <c r="IV74" s="26">
        <f>IFERROR(Tableau17[[#This Row],[LUG]]/Tableau17[[#This Row],[Total général]],"")</f>
        <v>0.58718861209964412</v>
      </c>
      <c r="IW74" s="26">
        <f>IFERROR(Tableau17[[#This Row],[LVEC]]/Tableau17[[#This Row],[Total général]],"")</f>
        <v>7.4733096085409248E-2</v>
      </c>
      <c r="IX74" s="26">
        <f>IFERROR(Tableau17[[#This Row],[2008-T1-LCMD]]/Tableau17[[#This Row],[2008-T1-TOTAL]],"")</f>
        <v>8.0724876441515644E-2</v>
      </c>
      <c r="IY74" s="26">
        <f>IFERROR(Tableau17[[#This Row],[2008-T1-LDVD]]/Tableau17[[#This Row],[2008-T1-TOTAL]],"")</f>
        <v>4.9423393739703456E-3</v>
      </c>
      <c r="IZ74" s="26">
        <f>IFERROR(Tableau17[[#This Row],[2008-T1-LEXD]]/Tableau17[[#This Row],[2008-T1-TOTAL]],"")</f>
        <v>9.8846787479406912E-3</v>
      </c>
      <c r="JA74" s="26">
        <f>IFERROR(Tableau17[[#This Row],[2008-T1-LEXG]]/Tableau17[[#This Row],[2008-T1-TOTAL]],"")</f>
        <v>0.1070840197693575</v>
      </c>
      <c r="JB74" s="26">
        <f>IFERROR(Tableau17[[#This Row],[2008-T1-LFN]]/Tableau17[[#This Row],[2008-T1-TOTAL]],"")</f>
        <v>7.248764415156507E-2</v>
      </c>
      <c r="JC74" s="26">
        <f>IFERROR(Tableau17[[#This Row],[2008-T1-LMAJ]]/Tableau17[[#This Row],[2008-T1-TOTAL]],"")</f>
        <v>0.29654036243822074</v>
      </c>
      <c r="JD74" s="26">
        <f>IFERROR(Tableau17[[#This Row],[2008-T1-LUG]]/Tableau17[[#This Row],[2008-T1-TOTAL]],"")</f>
        <v>0.42833607907742999</v>
      </c>
      <c r="JE74" s="26">
        <f>IFERROR(Tableau17[[#This Row],[2008-T2-LFN]]/Tableau17[[#This Row],[2008-T2-TOTAL]],"")</f>
        <v>0</v>
      </c>
      <c r="JF74" s="26">
        <f>IFERROR(Tableau17[[#This Row],[2008-T2-LGC]]/Tableau17[[#This Row],[2008-T2-TOTAL]],"")</f>
        <v>0.625</v>
      </c>
      <c r="JG74" s="26">
        <f>IFERROR(Tableau17[[#This Row],[2008-T2-LMAJ]]/Tableau17[[#This Row],[2008-T2-TOTAL]],"")</f>
        <v>0.375</v>
      </c>
      <c r="JH74" s="26">
        <f>IFERROR(Tableau17[[#This Row],[2008-T2-LUG]]/Tableau17[[#This Row],[2008-T2-TOTAL]],"")</f>
        <v>0</v>
      </c>
      <c r="JI74" s="26">
        <f>IFERROR(Tableau17[[#This Row],[2014-T1-LDIV]]/Tableau17[[#This Row],[2014-T1-TOTAL]],"")</f>
        <v>2.1538461538461538E-2</v>
      </c>
      <c r="JJ74" s="26">
        <f>IFERROR(Tableau17[[#This Row],[2014-T1-LDVD]]/Tableau17[[#This Row],[2014-T1-TOTAL]],"")</f>
        <v>0</v>
      </c>
      <c r="JK74" s="26">
        <f>IFERROR(Tableau17[[#This Row],[2014-T1-LDVG]]/Tableau17[[#This Row],[2014-T1-TOTAL]],"")</f>
        <v>5.3846153846153849E-2</v>
      </c>
      <c r="JL74" s="26">
        <f>IFERROR(Tableau17[[#This Row],[2014-T1-LEXG]]/Tableau17[[#This Row],[2014-T1-TOTAL]],"")</f>
        <v>0</v>
      </c>
      <c r="JM74" s="26">
        <f>IFERROR(Tableau17[[#This Row],[2014-T1-LFG]]/Tableau17[[#This Row],[2014-T1-TOTAL]],"")</f>
        <v>0.13692307692307693</v>
      </c>
      <c r="JN74" s="26">
        <f>IFERROR(Tableau17[[#This Row],[2014-T1-LFN]]/Tableau17[[#This Row],[2014-T1-TOTAL]],"")</f>
        <v>0.14615384615384616</v>
      </c>
      <c r="JO74" s="26">
        <f>IFERROR(Tableau17[[#This Row],[2014-T1-LUD]]/Tableau17[[#This Row],[2014-T1-TOTAL]],"")</f>
        <v>0.29846153846153844</v>
      </c>
      <c r="JP74" s="26">
        <f>IFERROR(Tableau17[[#This Row],[2014-T1-LUG]]/Tableau17[[#This Row],[2014-T1-TOTAL]],"")</f>
        <v>0.34307692307692306</v>
      </c>
      <c r="JQ74" s="26">
        <f>IFERROR(Tableau17[[#This Row],[2014-T2-LFN]]/Tableau17[[#This Row],[2014-T2-TOTAL]],"")</f>
        <v>0.14064914992272023</v>
      </c>
      <c r="JR74" s="26">
        <f>IFERROR(Tableau17[[#This Row],[2014-T2-LUD]]/Tableau17[[#This Row],[2014-T2-TOTAL]],"")</f>
        <v>0.37248840803709427</v>
      </c>
      <c r="JS74" s="26">
        <f>IFERROR(Tableau17[[#This Row],[2014-T2-LUG]]/Tableau17[[#This Row],[2014-T2-TOTAL]],"")</f>
        <v>0.48686244204018547</v>
      </c>
      <c r="JT74" s="26">
        <f>IFERROR(Tableau17[[#This Row],[2015-T1-BC-DIV]]/Tableau17[[#This Row],[2015-T1-TOTAL]],"")</f>
        <v>1.8518518518518517E-2</v>
      </c>
      <c r="JU74" s="26">
        <f>IFERROR(Tableau17[[#This Row],[2015-T1-BC-DLF]]/Tableau17[[#This Row],[2015-T1-TOTAL]],"")</f>
        <v>0</v>
      </c>
      <c r="JV74" s="26">
        <f>IFERROR(Tableau17[[#This Row],[2015-T1-BC-DVD]]/Tableau17[[#This Row],[2015-T1-TOTAL]],"")</f>
        <v>0</v>
      </c>
      <c r="JW74" s="26">
        <f>IFERROR(Tableau17[[#This Row],[2015-T1-BC-DVG]]/Tableau17[[#This Row],[2015-T1-TOTAL]],"")</f>
        <v>0</v>
      </c>
      <c r="JX74" s="26">
        <f>IFERROR(Tableau17[[#This Row],[2015-T1-BC-FG]]/Tableau17[[#This Row],[2015-T1-TOTAL]],"")</f>
        <v>0.21296296296296297</v>
      </c>
      <c r="JY74" s="26">
        <f>IFERROR(Tableau17[[#This Row],[2015-T1-BC-FN]]/Tableau17[[#This Row],[2015-T1-TOTAL]],"")</f>
        <v>0.23456790123456789</v>
      </c>
      <c r="JZ74" s="26">
        <f>IFERROR(Tableau17[[#This Row],[2015-T1-BC-MDM]]/Tableau17[[#This Row],[2015-T1-TOTAL]],"")</f>
        <v>0</v>
      </c>
      <c r="KA74" s="26">
        <f>IFERROR(Tableau17[[#This Row],[2015-T1-BC-RDG]]/Tableau17[[#This Row],[2015-T1-TOTAL]],"")</f>
        <v>2.7777777777777776E-2</v>
      </c>
      <c r="KB74" s="26">
        <f>IFERROR(Tableau17[[#This Row],[2015-T1-BC-SOC]]/Tableau17[[#This Row],[2015-T1-TOTAL]],"")</f>
        <v>0</v>
      </c>
      <c r="KC74" s="26">
        <f>IFERROR(Tableau17[[#This Row],[2015-T1-BC-UD]]/Tableau17[[#This Row],[2015-T1-TOTAL]],"")</f>
        <v>0.1728395061728395</v>
      </c>
      <c r="KD74" s="26">
        <f>IFERROR(Tableau17[[#This Row],[2015-T1-BC-UG]]/Tableau17[[#This Row],[2015-T1-TOTAL]],"")</f>
        <v>0.33333333333333331</v>
      </c>
      <c r="KE74" s="26">
        <f>IFERROR(Tableau17[[#This Row],[2015-T1-BC-VEC]]/Tableau17[[#This Row],[2015-T1-TOTAL]],"")</f>
        <v>0</v>
      </c>
      <c r="KF74" s="26">
        <f>IFERROR(Tableau17[[#This Row],[2015-T2-BC-DVG]]/Tableau17[[#This Row],[2015-T2-TOTAL]],"")</f>
        <v>0</v>
      </c>
      <c r="KG74" s="26">
        <f>IFERROR(Tableau17[[#This Row],[2015-T2-BC-FN]]/Tableau17[[#This Row],[2015-T2-TOTAL]],"")</f>
        <v>0.31496062992125984</v>
      </c>
      <c r="KH74" s="26">
        <f>IFERROR(Tableau17[[#This Row],[2015-T2-BC-SOC]]/Tableau17[[#This Row],[2015-T2-TOTAL]],"")</f>
        <v>0</v>
      </c>
      <c r="KI74" s="26">
        <f>IFERROR(Tableau17[[#This Row],[2015-T2-BC-UD]]/Tableau17[[#This Row],[2015-T2-TOTAL]],"")</f>
        <v>0.68503937007874016</v>
      </c>
      <c r="KJ74" s="26">
        <f>IFERROR(Tableau17[[#This Row],[2015-T2-BC-UG]]/Tableau17[[#This Row],[2015-T2-TOTAL]],"")</f>
        <v>0</v>
      </c>
      <c r="KK74" s="26">
        <f>IFERROR(Tableau17[[#This Row],[2017 (L)-T1-COM]]/Tableau17[[#This Row],[2017 (L)-T1-TOTAL]],"")</f>
        <v>0.10091743119266056</v>
      </c>
      <c r="KL74" s="26">
        <f>IFERROR(Tableau17[[#This Row],[2017 (L)-T1-DIV]]/Tableau17[[#This Row],[2017 (L)-T1-TOTAL]],"")</f>
        <v>6.1162079510703364E-3</v>
      </c>
      <c r="KM74" s="26">
        <f>IFERROR(Tableau17[[#This Row],[2017 (L)-T1-DLF]]/Tableau17[[#This Row],[2017 (L)-T1-TOTAL]],"")</f>
        <v>1.5290519877675841E-2</v>
      </c>
      <c r="KN74" s="26">
        <f>IFERROR(Tableau17[[#This Row],[2017 (L)-T1-DVD]]/Tableau17[[#This Row],[2017 (L)-T1-TOTAL]],"")</f>
        <v>4.8929663608562692E-2</v>
      </c>
      <c r="KO74" s="26">
        <f>IFERROR(Tableau17[[#This Row],[2017 (L)-T1-DVG]]/Tableau17[[#This Row],[2017 (L)-T1-TOTAL]],"")</f>
        <v>0</v>
      </c>
      <c r="KP74" s="26">
        <f>IFERROR(Tableau17[[#This Row],[2017 (L)-T1-ECO]]/Tableau17[[#This Row],[2017 (L)-T1-TOTAL]],"")</f>
        <v>0.13149847094801223</v>
      </c>
      <c r="KQ74" s="26">
        <f>IFERROR(Tableau17[[#This Row],[2017 (L)-T1-EXD]]/Tableau17[[#This Row],[2017 (L)-T1-TOTAL]],"")</f>
        <v>0</v>
      </c>
      <c r="KR74" s="26">
        <f>IFERROR(Tableau17[[#This Row],[2017 (L)-T1-EXG]]/Tableau17[[#This Row],[2017 (L)-T1-TOTAL]],"")</f>
        <v>3.0581039755351682E-3</v>
      </c>
      <c r="KS74" s="26">
        <f>IFERROR(Tableau17[[#This Row],[2017 (L)-T1-FI]]/Tableau17[[#This Row],[2017 (L)-T1-TOTAL]],"")</f>
        <v>0.29663608562691129</v>
      </c>
      <c r="KT74" s="26">
        <f>IFERROR(Tableau17[[#This Row],[2017 (L)-T1-FN]]/Tableau17[[#This Row],[2017 (L)-T1-TOTAL]],"")</f>
        <v>0</v>
      </c>
      <c r="KU74" s="26">
        <f>IFERROR(Tableau17[[#This Row],[2017 (L)-T1-LR]]/Tableau17[[#This Row],[2017 (L)-T1-TOTAL]],"")</f>
        <v>0.10091743119266056</v>
      </c>
      <c r="KV74" s="26">
        <f>IFERROR(Tableau17[[#This Row],[2017 (L)-T1-MDM]]/Tableau17[[#This Row],[2017 (L)-T1-TOTAL]],"")</f>
        <v>0</v>
      </c>
      <c r="KW74" s="26">
        <f>IFERROR(Tableau17[[#This Row],[2017 (L)-T1-RDG]]/Tableau17[[#This Row],[2017 (L)-T1-TOTAL]],"")</f>
        <v>2.1406727828746176E-2</v>
      </c>
      <c r="KX74" s="26">
        <f>IFERROR(Tableau17[[#This Row],[2017 (L)-T1-REG]]/Tableau17[[#This Row],[2017 (L)-T1-TOTAL]],"")</f>
        <v>0</v>
      </c>
      <c r="KY74" s="26">
        <f>IFERROR(Tableau17[[#This Row],[2017 (L)-T1-REM]]/Tableau17[[#This Row],[2017 (L)-T1-TOTAL]],"")</f>
        <v>0.27522935779816515</v>
      </c>
      <c r="KZ74" s="26">
        <f>IFERROR(Tableau17[[#This Row],[2017 (L)-T1-SOC]]/Tableau17[[#This Row],[2017 (L)-T1-TOTAL]],"")</f>
        <v>0</v>
      </c>
      <c r="LA74" s="26">
        <f>IFERROR(Tableau17[[#This Row],[2017 (L)-T1-UDI]]/Tableau17[[#This Row],[2017 (L)-T1-TOTAL]],"")</f>
        <v>0</v>
      </c>
      <c r="LB74" s="26">
        <f>IFERROR(Tableau17[[#This Row],[2017 (L)-T2-FI]]/Tableau17[[#This Row],[2017 (L)-T2-TOTAL]],"")</f>
        <v>0.63605442176870752</v>
      </c>
      <c r="LC74" s="26">
        <f>IFERROR(Tableau17[[#This Row],[2017 (L)-T2-FN]]/Tableau17[[#This Row],[2017 (L)-T2-TOTAL]],"")</f>
        <v>0</v>
      </c>
      <c r="LD74" s="26">
        <f>IFERROR(Tableau17[[#This Row],[2017 (L)-T2-LR]]/Tableau17[[#This Row],[2017 (L)-T2-TOTAL]],"")</f>
        <v>0</v>
      </c>
      <c r="LE74" s="26">
        <f>IFERROR(Tableau17[[#This Row],[2017 (L)-T2-MDM]]/Tableau17[[#This Row],[2017 (L)-T2-TOTAL]],"")</f>
        <v>0</v>
      </c>
      <c r="LF74" s="26">
        <f>IFERROR(Tableau17[[#This Row],[2017 (L)-T2-REM]]/Tableau17[[#This Row],[2017 (L)-T2-TOTAL]],"")</f>
        <v>0.36394557823129253</v>
      </c>
      <c r="LG74" s="26">
        <f>IFERROR(Tableau17[[#This Row],[2017-T1-ARTHAUD Nathalie]]/Tableau17[[#This Row],[2017-T1-TOTAL]],"")</f>
        <v>3.7735849056603774E-3</v>
      </c>
      <c r="LH74" s="26">
        <f>IFERROR(Tableau17[[#This Row],[2017-T1-ASSELINEAU Fran]]/Tableau17[[#This Row],[2017-T1-TOTAL]],"")</f>
        <v>1.3207547169811321E-2</v>
      </c>
      <c r="LI74" s="26">
        <f>IFERROR(Tableau17[[#This Row],[2017-T1-CHEMINADE Jacques]]/Tableau17[[#This Row],[2017-T1-TOTAL]],"")</f>
        <v>3.7735849056603774E-3</v>
      </c>
      <c r="LJ74" s="26">
        <f>IFERROR(Tableau17[[#This Row],[2017-T1-DUPONT-AIGNAN Nicolas]]/Tableau17[[#This Row],[2017-T1-TOTAL]],"")</f>
        <v>1.8867924528301886E-2</v>
      </c>
      <c r="LK74" s="26">
        <f>IFERROR(Tableau17[[#This Row],[2017-T1-FILLON Fran]]/Tableau17[[#This Row],[2017-T1-TOTAL]],"")</f>
        <v>0.10377358490566038</v>
      </c>
      <c r="LL74" s="26">
        <f>IFERROR(Tableau17[[#This Row],[2017-T1-HAMON Beno]]/Tableau17[[#This Row],[2017-T1-TOTAL]],"")</f>
        <v>0.10377358490566038</v>
      </c>
      <c r="LM74" s="26">
        <f>IFERROR(Tableau17[[#This Row],[2017-T1-LASSALLE Jean]]/Tableau17[[#This Row],[2017-T1-TOTAL]],"")</f>
        <v>5.6603773584905656E-3</v>
      </c>
      <c r="LN74" s="26">
        <f>IFERROR(Tableau17[[#This Row],[2017-T1-LE PEN Marine]]/Tableau17[[#This Row],[2017-T1-TOTAL]],"")</f>
        <v>0.16226415094339622</v>
      </c>
      <c r="LO74" s="26">
        <f>IFERROR(Tableau17[[#This Row],[2017-T1-M Jean-Luc]]/Tableau17[[#This Row],[2017-T1-TOTAL]],"")</f>
        <v>0.36603773584905658</v>
      </c>
      <c r="LP74" s="26">
        <f>IFERROR(Tableau17[[#This Row],[2017-T1-MACRON Emmanuel]]/Tableau17[[#This Row],[2017-T1-TOTAL]],"")</f>
        <v>0.20943396226415095</v>
      </c>
      <c r="LQ74" s="26">
        <f>IFERROR(Tableau17[[#This Row],[2017-T1-POUTOU Philippe]]/Tableau17[[#This Row],[2017-T1-TOTAL]],"")</f>
        <v>9.433962264150943E-3</v>
      </c>
      <c r="LR74" s="26">
        <f>IFERROR(Tableau17[[#This Row],[2017-T2-LE PEN Marine]]/Tableau17[[#This Row],[2017-T2-TOTAL]],"")</f>
        <v>0.25227272727272726</v>
      </c>
      <c r="LS74" s="26">
        <f>IFERROR(Tableau17[[#This Row],[2017-T2-MACRON Emmanuel]]/Tableau17[[#This Row],[2017-T2-TOTAL]],"")</f>
        <v>0.74772727272727268</v>
      </c>
      <c r="LT74" s="26">
        <f>IFERROR(Tableau17[[#This Row],[2019-T1-ALEXANDRE Audric]]/Tableau17[[#This Row],[2019-T1-TOTAL]],"")</f>
        <v>0</v>
      </c>
      <c r="LU74" s="26">
        <f>IFERROR(Tableau17[[#This Row],[2019-T1-ARTHAUD Nathalie]]/Tableau17[[#This Row],[2019-T1-TOTAL]],"")</f>
        <v>5.9523809523809521E-3</v>
      </c>
      <c r="LV74" s="26">
        <f>IFERROR(Tableau17[[#This Row],[2019-T1-ASSELINEAU François]]/Tableau17[[#This Row],[2019-T1-TOTAL]],"")</f>
        <v>1.1904761904761904E-2</v>
      </c>
      <c r="LW74" s="26">
        <f>IFERROR(Tableau17[[#This Row],[2019-T1-AUBRY Manon]]/Tableau17[[#This Row],[2019-T1-TOTAL]],"")</f>
        <v>0.11904761904761904</v>
      </c>
      <c r="LX74" s="26">
        <f>IFERROR(Tableau17[[#This Row],[2019-T1-AZERGUI Nagib]]/Tableau17[[#This Row],[2019-T1-TOTAL]],"")</f>
        <v>2.976190476190476E-3</v>
      </c>
      <c r="LY74" s="26">
        <f>IFERROR(Tableau17[[#This Row],[2019-T1-BARDELLA Jordan]]/Tableau17[[#This Row],[2019-T1-TOTAL]],"")</f>
        <v>0.15773809523809523</v>
      </c>
      <c r="LZ74" s="26">
        <f>IFERROR(Tableau17[[#This Row],[2019-T1-BELLAMY François-Xavier]]/Tableau17[[#This Row],[2019-T1-TOTAL]],"")</f>
        <v>3.273809523809524E-2</v>
      </c>
      <c r="MA74" s="26">
        <f>IFERROR(Tableau17[[#This Row],[2019-T1-BIDOU Olivier]]/Tableau17[[#This Row],[2019-T1-TOTAL]],"")</f>
        <v>0</v>
      </c>
      <c r="MB74" s="26">
        <f>IFERROR(Tableau17[[#This Row],[2019-T1-BOURG Dominique]]/Tableau17[[#This Row],[2019-T1-TOTAL]],"")</f>
        <v>2.3809523809523808E-2</v>
      </c>
      <c r="MC74" s="26">
        <f>IFERROR(Tableau17[[#This Row],[2019-T1-BROSSAT Ian]]/Tableau17[[#This Row],[2019-T1-TOTAL]],"")</f>
        <v>7.7380952380952384E-2</v>
      </c>
      <c r="MD74" s="26">
        <f>IFERROR(Tableau17[[#This Row],[2019-T1-CAILLAUD Sophie]]/Tableau17[[#This Row],[2019-T1-TOTAL]],"")</f>
        <v>0</v>
      </c>
      <c r="ME74" s="26">
        <f>IFERROR(Tableau17[[#This Row],[2019-T1-CAMUS Renaud]]/Tableau17[[#This Row],[2019-T1-TOTAL]],"")</f>
        <v>0</v>
      </c>
      <c r="MF74" s="26">
        <f>IFERROR(Tableau17[[#This Row],[2019-T1-CHALENÇON Christophe]]/Tableau17[[#This Row],[2019-T1-TOTAL]],"")</f>
        <v>0</v>
      </c>
      <c r="MG74" s="26">
        <f>IFERROR(Tableau17[[#This Row],[2019-T1-CORBET Cathy Denise Ginette]]/Tableau17[[#This Row],[2019-T1-TOTAL]],"")</f>
        <v>0</v>
      </c>
      <c r="MH74" s="26">
        <f>IFERROR(Tableau17[[#This Row],[2019-T1-DE PREVOISIN Robert]]/Tableau17[[#This Row],[2019-T1-TOTAL]],"")</f>
        <v>0</v>
      </c>
      <c r="MI74" s="26">
        <f>IFERROR(Tableau17[[#This Row],[2019-T1-DELFEL Thérèse]]/Tableau17[[#This Row],[2019-T1-TOTAL]],"")</f>
        <v>0</v>
      </c>
      <c r="MJ74" s="26">
        <f>IFERROR(Tableau17[[#This Row],[2019-T1-DIEUMEGARD Pierre]]/Tableau17[[#This Row],[2019-T1-TOTAL]],"")</f>
        <v>0</v>
      </c>
      <c r="MK74" s="26">
        <f>IFERROR(Tableau17[[#This Row],[2019-T1-DUPONT-AIGNAN Nicolas]]/Tableau17[[#This Row],[2019-T1-TOTAL]],"")</f>
        <v>1.1904761904761904E-2</v>
      </c>
      <c r="ML74" s="26">
        <f>IFERROR(Tableau17[[#This Row],[2019-T1-GERNIGON Yves]]/Tableau17[[#This Row],[2019-T1-TOTAL]],"")</f>
        <v>2.976190476190476E-3</v>
      </c>
      <c r="MM74" s="26">
        <f>IFERROR(Tableau17[[#This Row],[2019-T1-GLUCKSMANN Raphaël]]/Tableau17[[#This Row],[2019-T1-TOTAL]],"")</f>
        <v>9.5238095238095233E-2</v>
      </c>
      <c r="MN74" s="26">
        <f>IFERROR(Tableau17[[#This Row],[2019-T1-HAMON Benoît]]/Tableau17[[#This Row],[2019-T1-TOTAL]],"")</f>
        <v>4.4642857142857144E-2</v>
      </c>
      <c r="MO74" s="26">
        <f>IFERROR(Tableau17[[#This Row],[2019-T1-HELGEN Gilles]]/Tableau17[[#This Row],[2019-T1-TOTAL]],"")</f>
        <v>0</v>
      </c>
      <c r="MP74" s="26">
        <f>IFERROR(Tableau17[[#This Row],[2019-T1-JADOT Yannick]]/Tableau17[[#This Row],[2019-T1-TOTAL]],"")</f>
        <v>0.26190476190476192</v>
      </c>
      <c r="MQ74" s="26">
        <f>IFERROR(Tableau17[[#This Row],[2019-T1-LAGARDE Jean-Christophe]]/Tableau17[[#This Row],[2019-T1-TOTAL]],"")</f>
        <v>5.9523809523809521E-3</v>
      </c>
      <c r="MR74" s="26">
        <f>IFERROR(Tableau17[[#This Row],[2019-T1-LALANNE Francis]]/Tableau17[[#This Row],[2019-T1-TOTAL]],"")</f>
        <v>8.9285714285714281E-3</v>
      </c>
      <c r="MS74" s="26">
        <f>IFERROR(Tableau17[[#This Row],[2019-T1-LOISEAU Nathalie]]/Tableau17[[#This Row],[2019-T1-TOTAL]],"")</f>
        <v>0.13392857142857142</v>
      </c>
      <c r="MT74" s="26">
        <f>IFERROR(Tableau17[[#This Row],[2019-T1-MARIE Florie]]/Tableau17[[#This Row],[2019-T1-TOTAL]],"")</f>
        <v>2.976190476190476E-3</v>
      </c>
      <c r="MU74" s="26">
        <f>IFERROR(Tableau17[[#This Row],[2008-T1-MACROEXTRDROITE]]/Tableau17[[#This Row],[2008-T1-MACROTOTALE]],"")</f>
        <v>8.2372322899505759E-2</v>
      </c>
      <c r="MV74" s="26">
        <f>IFERROR(Tableau17[[#This Row],[2008-T1-MACRODROITE]]/Tableau17[[#This Row],[2008-T1-MACROTOTALE]],"")</f>
        <v>0.38220757825370677</v>
      </c>
      <c r="MW74" s="26">
        <f>IFERROR(Tableau17[[#This Row],[2008-T1-MACROCENTRE]]/Tableau17[[#This Row],[2008-T1-MACROTOTALE]],"")</f>
        <v>0</v>
      </c>
      <c r="MX74" s="26">
        <f>IFERROR(Tableau17[[#This Row],[2008-T1-MACROGAUCHE]]/Tableau17[[#This Row],[2008-T1-MACROTOTALE]],"")</f>
        <v>0.53542009884678743</v>
      </c>
      <c r="MY74" s="26">
        <f>IFERROR(Tableau17[[#This Row],[2008-T1-MACROAUTRE]]/Tableau17[[#This Row],[2008-T1-MACROTOTALE]],"")</f>
        <v>0</v>
      </c>
      <c r="MZ74" s="26">
        <f>IFERROR(Tableau17[[#This Row],[2008-T2-MACROEXTRDROITE]]/Tableau17[[#This Row],[2008-T2-MACROTOTALE]],"")</f>
        <v>0</v>
      </c>
      <c r="NA74" s="26">
        <f>IFERROR(Tableau17[[#This Row],[2008-T2-MACRODROITE]]/Tableau17[[#This Row],[2008-T2-MACROTOTALE]],"")</f>
        <v>0.375</v>
      </c>
      <c r="NB74" s="26">
        <f>IFERROR(Tableau17[[#This Row],[2008-T2-MACROCENTRE]]/Tableau17[[#This Row],[2008-T2-MACROTOTALE]],"")</f>
        <v>0</v>
      </c>
      <c r="NC74" s="26">
        <f>IFERROR(Tableau17[[#This Row],[2008-T2-MACROGAUCHE]]/Tableau17[[#This Row],[2008-T2-MACROTOTALE]],"")</f>
        <v>0.625</v>
      </c>
      <c r="ND74" s="26">
        <f>IFERROR(Tableau17[[#This Row],[2008-T2-MACROAUTRE]]/Tableau17[[#This Row],[2008-T2-MACROTOTALE]],"")</f>
        <v>0</v>
      </c>
      <c r="NE74" s="26">
        <f>IFERROR(Tableau17[[#This Row],[2014-T1-MACROEXTRDROITE]]/Tableau17[[#This Row],[2014-T1-MACROTOTALE]],"")</f>
        <v>0.14615384615384616</v>
      </c>
      <c r="NF74" s="26">
        <f>IFERROR(Tableau17[[#This Row],[2014-T1-MACRODROITE]]/Tableau17[[#This Row],[2014-T1-MACROTOTALE]],"")</f>
        <v>0.29846153846153844</v>
      </c>
      <c r="NG74" s="26">
        <f>IFERROR(Tableau17[[#This Row],[2014-T1-MACROCENTRE]]/Tableau17[[#This Row],[2014-T1-MACROTOTALE]],"")</f>
        <v>2.1538461538461538E-2</v>
      </c>
      <c r="NH74" s="26">
        <f>IFERROR(Tableau17[[#This Row],[2014-T1-MACROGAUCHE]]/Tableau17[[#This Row],[2014-T1-MACROTOTALE]],"")</f>
        <v>0.53384615384615386</v>
      </c>
      <c r="NI74" s="26">
        <f>IFERROR(Tableau17[[#This Row],[2014-T1-MACROAUTRE]]/Tableau17[[#This Row],[2014-T1-MACROTOTALE]],"")</f>
        <v>0</v>
      </c>
      <c r="NJ74" s="26">
        <f>IFERROR(Tableau17[[#This Row],[2014-T2-MACROEXTRDROITE]]/Tableau17[[#This Row],[2014-T2-MACROTOTALE]],"")</f>
        <v>0.14064914992272023</v>
      </c>
      <c r="NK74" s="26">
        <f>IFERROR(Tableau17[[#This Row],[2014-T2-MACRODROITE]]/Tableau17[[#This Row],[2014-T2-MACROTOTALE]],"")</f>
        <v>0.37248840803709427</v>
      </c>
      <c r="NL74" s="26">
        <f>IFERROR(Tableau17[[#This Row],[2014-T2-MACROCENTRE]]/Tableau17[[#This Row],[2014-T2-MACROTOTALE]],"")</f>
        <v>0</v>
      </c>
      <c r="NM74" s="26">
        <f>IFERROR(Tableau17[[#This Row],[2014-T2-MACROGAUCHE]]/Tableau17[[#This Row],[2014-T2-MACROTOTALE]],"")</f>
        <v>0.48686244204018547</v>
      </c>
      <c r="NN74" s="26">
        <f>IFERROR(Tableau17[[#This Row],[2014-T2-MACROAUTRE]]/Tableau17[[#This Row],[2014-T2-MACROTOTALE]],"")</f>
        <v>0</v>
      </c>
      <c r="NO74" s="26">
        <f>IFERROR( Tableau17[[#This Row],[2015-T1-MACROEXTRDROITE]]/Tableau17[[#This Row],[2015-T1-MACROTOTALE]],"")</f>
        <v>0.23456790123456789</v>
      </c>
      <c r="NP74" s="26">
        <f>IFERROR(Tableau17[[#This Row],[2015-T1-MACRODROITE]]/Tableau17[[#This Row],[2015-T1-MACROTOTALE]],"")</f>
        <v>0.1728395061728395</v>
      </c>
      <c r="NQ74" s="26">
        <f>IFERROR(Tableau17[[#This Row],[2015-T1-MACROCENTRE]]/Tableau17[[#This Row],[2015-T1-MACROTOTALE]],"")</f>
        <v>0</v>
      </c>
      <c r="NR74" s="26">
        <f>IFERROR(Tableau17[[#This Row],[2015-T1-MACROGAUCHE]]/Tableau17[[#This Row],[2015-T1-MACROTOTALE]],"")</f>
        <v>0.57407407407407407</v>
      </c>
      <c r="NS74" s="26">
        <f>IFERROR(Tableau17[[#This Row],[2015-T1-MACROAUTRE]]/Tableau17[[#This Row],[2015-T1-MACROTOTALE]],"")</f>
        <v>1.8518518518518517E-2</v>
      </c>
      <c r="NT74" s="26">
        <f>IFERROR(Tableau17[[#This Row],[2015-T2-MACROEXTRDROITE]]/Tableau17[[#This Row],[2015-T2-MACROTOTALE]],"")</f>
        <v>0.31496062992125984</v>
      </c>
      <c r="NU74" s="26">
        <f>IFERROR(Tableau17[[#This Row],[2015-T2-MACRODROITE]]/Tableau17[[#This Row],[2015-T2-MACROTOTALE]],"")</f>
        <v>0.68503937007874016</v>
      </c>
      <c r="NV74" s="26">
        <f>IFERROR(Tableau17[[#This Row],[2015-T2-MACROCENTRE]]/Tableau17[[#This Row],[2015-T2-MACROTOTALE]],"")</f>
        <v>0</v>
      </c>
      <c r="NW74" s="26">
        <f>IFERROR(Tableau17[[#This Row],[2015-T2-MACROGAUCHE]]/Tableau17[[#This Row],[2015-T2-MACROTOTALE]],"")</f>
        <v>0</v>
      </c>
      <c r="NX74" s="26">
        <f>IFERROR(Tableau17[[#This Row],[2015-T2-MACROAUTRE]]/Tableau17[[#This Row],[2015-T2-MACROTOTALE]],"")</f>
        <v>0</v>
      </c>
      <c r="NY74" s="26">
        <f>IFERROR(Tableau17[[#This Row],[2017-T1-MACROEXTRDROITE]]/Tableau17[[#This Row],[2017-T1-MACROTOTALE]],"")</f>
        <v>0.19811320754716982</v>
      </c>
      <c r="NZ74" s="26">
        <f>IFERROR(Tableau17[[#This Row],[2017-T1-MACRODROITE]]/Tableau17[[#This Row],[2017-T1-MACROTOTALE]],"")</f>
        <v>0.10377358490566038</v>
      </c>
      <c r="OA74" s="26">
        <f>IFERROR(Tableau17[[#This Row],[2017-T1-MACROCENTRE]]/Tableau17[[#This Row],[2017-T1-MACROTOTALE]],"")</f>
        <v>0.20943396226415095</v>
      </c>
      <c r="OB74" s="26">
        <f>IFERROR(Tableau17[[#This Row],[2017-T1-MACROGAUCHE]]/Tableau17[[#This Row],[2017-T1-MACROTOTALE]],"")</f>
        <v>0.48301886792452831</v>
      </c>
      <c r="OC74" s="26">
        <f>IFERROR(Tableau17[[#This Row],[2017-T1-MACROAUTRE]]/Tableau17[[#This Row],[2017-T1-MACROTOTALE]],"")</f>
        <v>5.6603773584905656E-3</v>
      </c>
      <c r="OD74" s="26">
        <f>IFERROR(Tableau17[[#This Row],[2017-T2-MACROEXTRDROITE]]/Tableau17[[#This Row],[2017-T2-MACROTOTALE]],"")</f>
        <v>0.25227272727272726</v>
      </c>
      <c r="OE74" s="26">
        <f>IFERROR(Tableau17[[#This Row],[2017-T2-MACRODROITE]]/Tableau17[[#This Row],[2017-T2-MACROTOTALE]],"")</f>
        <v>0</v>
      </c>
      <c r="OF74" s="26">
        <f>IFERROR(Tableau17[[#This Row],[2017-T2-MACROCENTRE]]/Tableau17[[#This Row],[2017-T2-MACROTOTALE]],"")</f>
        <v>0.74772727272727268</v>
      </c>
      <c r="OG74" s="26">
        <f>IFERROR(Tableau17[[#This Row],[2017-T2-MACROGAUCHE]]/Tableau17[[#This Row],[2017-T2-MACROTOTALE]],"")</f>
        <v>0</v>
      </c>
      <c r="OH74" s="26">
        <f>IFERROR(Tableau17[[#This Row],[2017-T2-MACROAUTRE]]/Tableau17[[#This Row],[2017-T2-MACROTOTALE]],"")</f>
        <v>0</v>
      </c>
      <c r="OI74" s="26">
        <f>IFERROR(Tableau17[[#This Row],[2019-T1-MACROEXTRDROITE]]/Tableau17[[#This Row],[2019-T1-MACROTOTALE]],"")</f>
        <v>0.18023255813953487</v>
      </c>
      <c r="OJ74" s="26">
        <f>IFERROR(Tableau17[[#This Row],[2019-T1-MACRODROITE]]/Tableau17[[#This Row],[2019-T1-MACROTOTALE]],"")</f>
        <v>3.7790697674418602E-2</v>
      </c>
      <c r="OK74" s="26">
        <f>IFERROR(Tableau17[[#This Row],[2019-T1-MACROCENTRE]]/Tableau17[[#This Row],[2019-T1-MACROTOTALE]],"")</f>
        <v>0.1308139534883721</v>
      </c>
      <c r="OL74" s="26">
        <f>IFERROR(Tableau17[[#This Row],[2019-T1-MACROGAUCHE]]/Tableau17[[#This Row],[2019-T1-MACROTOTALE]],"")</f>
        <v>0.59011627906976749</v>
      </c>
      <c r="OM74" s="26">
        <f>IFERROR(Tableau17[[#This Row],[2019-T1-MACROAUTRE]]/Tableau17[[#This Row],[2019-T1-MACROTOTALE]],"")</f>
        <v>6.1046511627906974E-2</v>
      </c>
      <c r="ON74" s="26">
        <f>IFERROR(Tableau17[[#This Row],[2020-T1-MACROEXTRDROITE]]/Tableau17[[#This Row],[2020-T1-MACROTOTALE]],"")</f>
        <v>0.10320284697508897</v>
      </c>
      <c r="OO74" s="26">
        <f>IFERROR(Tableau17[[#This Row],[2020-T1-MACRODROITE]]/Tableau17[[#This Row],[2020-T1-MACROTOTALE]],"")</f>
        <v>0.17793594306049823</v>
      </c>
      <c r="OP74" s="26">
        <f>IFERROR(Tableau17[[#This Row],[2020-T1-MACROCENTRE]]/Tableau17[[#This Row],[2020-T1-MACROTOTALE]],"")</f>
        <v>3.5587188612099648E-2</v>
      </c>
      <c r="OQ74" s="26">
        <f>IFERROR(Tableau17[[#This Row],[2020-T1-MACROGAUCHE]]/Tableau17[[#This Row],[2020-T1-MACROTOTALE]],"")</f>
        <v>0.68327402135231319</v>
      </c>
      <c r="OR74" s="26">
        <f>IFERROR(Tableau17[[#This Row],[2020-T1-MACROAUTRE]]/Tableau17[[#This Row],[2020-T1-MACROTOTALE]],"")</f>
        <v>0</v>
      </c>
      <c r="OS74" s="26">
        <f>IFERROR(Tableau17[[#This Row],[2017 (L)-T1-MACROEXTRDROITE]]/Tableau17[[#This Row],[2017 (L)-T1-MACROTOTALE]],"")</f>
        <v>1.5290519877675841E-2</v>
      </c>
      <c r="OT74" s="26">
        <f>IFERROR(Tableau17[[#This Row],[2017 (L)-T1-MACRODROITE]]/Tableau17[[#This Row],[2017 (L)-T1-MACROTOTALE]],"")</f>
        <v>0.14984709480122324</v>
      </c>
      <c r="OU74" s="26">
        <f>IFERROR(Tableau17[[#This Row],[2017 (L)-T1-MACROCENTRE]]/Tableau17[[#This Row],[2017 (L)-T1-MACROTOTALE]],"")</f>
        <v>0.27522935779816515</v>
      </c>
      <c r="OV74" s="26">
        <f>IFERROR(Tableau17[[#This Row],[2017 (L)-T1-MACROGAUCHE]]/Tableau17[[#This Row],[2017 (L)-T1-MACROTOTALE]],"")</f>
        <v>0.55351681957186549</v>
      </c>
      <c r="OW74" s="26">
        <f>IFERROR(Tableau17[[#This Row],[2017 (L)-T1-MACROAUTRE]]/Tableau17[[#This Row],[2017 (L)-T1-MACROTOTALE]],"")</f>
        <v>6.1162079510703364E-3</v>
      </c>
      <c r="OX74" s="26">
        <f>IFERROR(Tableau17[[#This Row],[2017 (L)-T2-MACROEXTRDROITE]]/Tableau17[[#This Row],[2017 (L)-T2-MACROTOTALE]],"")</f>
        <v>0</v>
      </c>
      <c r="OY74" s="26">
        <f>IFERROR(Tableau17[[#This Row],[2017 (L)-T2-MACRODROITE]]/Tableau17[[#This Row],[2017 (L)-T2-MACROTOTALE]],"")</f>
        <v>0</v>
      </c>
      <c r="OZ74" s="26">
        <f>IFERROR(Tableau17[[#This Row],[2017 (L)-T2-MACROCENTRE]]/Tableau17[[#This Row],[2017 (L)-T2-MACROTOTALE]],"")</f>
        <v>0.36394557823129253</v>
      </c>
      <c r="PA74" s="26">
        <f>IFERROR(Tableau17[[#This Row],[2017 (L)-T2-MACROGAUCHE]]/Tableau17[[#This Row],[2017 (L)-T2-MACROTOTALE]],"")</f>
        <v>0.63605442176870752</v>
      </c>
      <c r="PB74" s="26">
        <f>IFERROR(Tableau17[[#This Row],[2017 (L)-T2-MACROAUTRE]]/Tableau17[[#This Row],[2017 (L)-T2-MACROTOTALE]],"")</f>
        <v>0</v>
      </c>
      <c r="PC74" s="26">
        <f>IFERROR(Tableau17[[#This Row],[2008_T1_PROCUS]]/Tableau17[[#This Row],[2008_T1_INSCRITS]],0)</f>
        <v>2.1934197407776669E-2</v>
      </c>
      <c r="PD74" s="26">
        <f>IFERROR(Tableau17[[#This Row],[2008_T2_PROCUS]]/Tableau17[[#This Row],[2008_T2_INSCRITS]],0)</f>
        <v>1.4955134596211365E-2</v>
      </c>
      <c r="PE74" s="26">
        <f>Tableau17[[#This Row],[2014_T1_PROCUS]]/Tableau17[[#This Row],[2014_T1_INSCRITS]]</f>
        <v>1.8421052631578946E-2</v>
      </c>
      <c r="PF74" s="26">
        <f>IFERROR(Tableau17[[#This Row],[2014_T2_PROCUS]]/Tableau17[[#This Row],[2014_T2_INSCRITS]],0)</f>
        <v>1.5789473684210527E-2</v>
      </c>
    </row>
    <row r="75" spans="1:422" hidden="1" x14ac:dyDescent="0.2">
      <c r="A75" s="1">
        <v>4</v>
      </c>
      <c r="B75" s="1" t="s">
        <v>326</v>
      </c>
      <c r="C75" s="1" t="s">
        <v>359</v>
      </c>
      <c r="D75" s="1" t="s">
        <v>359</v>
      </c>
      <c r="E75" s="1">
        <v>815</v>
      </c>
      <c r="F75" s="1">
        <v>5.3935269999999997</v>
      </c>
      <c r="G75" s="1">
        <v>43.279448000000002</v>
      </c>
      <c r="H75" s="3">
        <v>1185</v>
      </c>
      <c r="I75" s="3">
        <v>283</v>
      </c>
      <c r="L75" s="1">
        <v>36</v>
      </c>
      <c r="M75" s="1">
        <v>8</v>
      </c>
      <c r="P75" s="1">
        <v>103</v>
      </c>
      <c r="Q75" s="1">
        <v>45</v>
      </c>
      <c r="R75" s="1">
        <v>60</v>
      </c>
      <c r="S75" s="1">
        <v>68</v>
      </c>
      <c r="T75" s="1">
        <v>45</v>
      </c>
      <c r="U75" s="1">
        <v>365</v>
      </c>
      <c r="V75" s="1">
        <v>1089</v>
      </c>
      <c r="W75" s="1">
        <v>604</v>
      </c>
      <c r="X75" s="1">
        <v>20</v>
      </c>
      <c r="Y75" s="2">
        <v>0.55463728000000001</v>
      </c>
      <c r="AB75" s="1">
        <v>0</v>
      </c>
      <c r="AD75" s="1">
        <v>1185</v>
      </c>
      <c r="AE75" s="1">
        <v>374</v>
      </c>
      <c r="AF75" s="2">
        <v>0.31561180999999999</v>
      </c>
      <c r="AG75" s="1">
        <f t="shared" si="1"/>
        <v>283</v>
      </c>
      <c r="AH75" s="1">
        <v>1147</v>
      </c>
      <c r="AI75" s="1">
        <v>644</v>
      </c>
      <c r="AJ75" s="1">
        <v>18</v>
      </c>
      <c r="AK75" s="2">
        <v>0.56146468999999999</v>
      </c>
      <c r="AN75" s="1">
        <v>0</v>
      </c>
      <c r="AP75" s="1">
        <v>1065</v>
      </c>
      <c r="AQ75" s="1">
        <v>490</v>
      </c>
      <c r="AR75" s="2">
        <v>0.4600939</v>
      </c>
      <c r="AS75" s="1">
        <v>1064</v>
      </c>
      <c r="AT75" s="1">
        <v>489</v>
      </c>
      <c r="AU75" s="2">
        <v>0.45958647000000002</v>
      </c>
      <c r="AV75" s="1">
        <v>1165</v>
      </c>
      <c r="AW75" s="1">
        <v>572</v>
      </c>
      <c r="AX75" s="2">
        <v>0.49098712</v>
      </c>
      <c r="AY75" s="1">
        <v>1163</v>
      </c>
      <c r="AZ75" s="1">
        <v>444</v>
      </c>
      <c r="BA75" s="2">
        <v>0.38177127999999999</v>
      </c>
      <c r="BB75" s="1">
        <v>1165</v>
      </c>
      <c r="BC75" s="1">
        <v>906</v>
      </c>
      <c r="BD75" s="2">
        <v>0.7776824</v>
      </c>
      <c r="BE75" s="1">
        <v>1166</v>
      </c>
      <c r="BF75" s="1">
        <v>829</v>
      </c>
      <c r="BG75" s="2">
        <v>0.71097770000000005</v>
      </c>
      <c r="BH75" s="1">
        <v>1136</v>
      </c>
      <c r="BI75" s="1">
        <v>554</v>
      </c>
      <c r="BJ75" s="2">
        <v>0.48767606000000002</v>
      </c>
      <c r="BK75" s="1">
        <v>47</v>
      </c>
      <c r="BN75" s="1">
        <v>20</v>
      </c>
      <c r="BO75" s="1">
        <v>34</v>
      </c>
      <c r="BP75" s="1">
        <v>358</v>
      </c>
      <c r="BQ75" s="1">
        <v>178</v>
      </c>
      <c r="BR75" s="1">
        <v>637</v>
      </c>
      <c r="BZ75" s="1">
        <v>30</v>
      </c>
      <c r="CB75" s="1">
        <v>25</v>
      </c>
      <c r="CC75" s="1">
        <v>122</v>
      </c>
      <c r="CD75" s="1">
        <v>307</v>
      </c>
      <c r="CE75" s="1">
        <v>103</v>
      </c>
      <c r="CF75" s="1">
        <v>587</v>
      </c>
      <c r="CL75" s="1">
        <v>10</v>
      </c>
      <c r="CM75" s="1">
        <v>8</v>
      </c>
      <c r="CO75" s="1">
        <v>20</v>
      </c>
      <c r="CP75" s="1">
        <v>121</v>
      </c>
      <c r="CQ75" s="1">
        <v>22</v>
      </c>
      <c r="CT75" s="1">
        <v>202</v>
      </c>
      <c r="CU75" s="1">
        <v>88</v>
      </c>
      <c r="CW75" s="1">
        <v>471</v>
      </c>
      <c r="CY75" s="1">
        <v>131</v>
      </c>
      <c r="DA75" s="1">
        <v>329</v>
      </c>
      <c r="DC75" s="1">
        <v>460</v>
      </c>
      <c r="DD75" s="1">
        <v>6</v>
      </c>
      <c r="DE75" s="1">
        <v>4</v>
      </c>
      <c r="DF75" s="1">
        <v>11</v>
      </c>
      <c r="DI75" s="1">
        <v>32</v>
      </c>
      <c r="DJ75" s="1">
        <v>0</v>
      </c>
      <c r="DK75" s="1">
        <v>2</v>
      </c>
      <c r="DL75" s="1">
        <v>50</v>
      </c>
      <c r="DM75" s="1">
        <v>81</v>
      </c>
      <c r="DN75" s="1">
        <v>146</v>
      </c>
      <c r="DQ75" s="1">
        <v>0</v>
      </c>
      <c r="DR75" s="1">
        <v>220</v>
      </c>
      <c r="DS75" s="1">
        <v>14</v>
      </c>
      <c r="DU75" s="1">
        <v>566</v>
      </c>
      <c r="DX75" s="1">
        <v>196</v>
      </c>
      <c r="DZ75" s="1">
        <v>218</v>
      </c>
      <c r="EA75" s="1">
        <v>414</v>
      </c>
      <c r="EB75" s="1">
        <v>1</v>
      </c>
      <c r="EC75" s="1">
        <v>10</v>
      </c>
      <c r="ED75" s="1">
        <v>2</v>
      </c>
      <c r="EE75" s="1">
        <v>44</v>
      </c>
      <c r="EF75" s="1">
        <v>308</v>
      </c>
      <c r="EG75" s="1">
        <v>35</v>
      </c>
      <c r="EH75" s="1">
        <v>2</v>
      </c>
      <c r="EI75" s="1">
        <v>136</v>
      </c>
      <c r="EJ75" s="1">
        <v>121</v>
      </c>
      <c r="EK75" s="1">
        <v>237</v>
      </c>
      <c r="EL75" s="1">
        <v>2</v>
      </c>
      <c r="EM75" s="1">
        <v>898</v>
      </c>
      <c r="EN75" s="1">
        <v>206</v>
      </c>
      <c r="EO75" s="1">
        <v>559</v>
      </c>
      <c r="EP75" s="1">
        <v>765</v>
      </c>
      <c r="EQ75" s="1">
        <v>1</v>
      </c>
      <c r="ER75" s="1">
        <v>0</v>
      </c>
      <c r="ES75" s="1">
        <v>9</v>
      </c>
      <c r="ET75" s="1">
        <v>17</v>
      </c>
      <c r="EU75" s="1">
        <v>3</v>
      </c>
      <c r="EV75" s="1">
        <v>116</v>
      </c>
      <c r="EW75" s="1">
        <v>89</v>
      </c>
      <c r="EX75" s="1">
        <v>0</v>
      </c>
      <c r="EY75" s="1">
        <v>8</v>
      </c>
      <c r="EZ75" s="1">
        <v>7</v>
      </c>
      <c r="FA75" s="1">
        <v>0</v>
      </c>
      <c r="FB75" s="1">
        <v>0</v>
      </c>
      <c r="FC75" s="1">
        <v>0</v>
      </c>
      <c r="FD75" s="1">
        <v>0</v>
      </c>
      <c r="FE75" s="1">
        <v>0</v>
      </c>
      <c r="FF75" s="1">
        <v>0</v>
      </c>
      <c r="FG75" s="1">
        <v>0</v>
      </c>
      <c r="FH75" s="1">
        <v>12</v>
      </c>
      <c r="FI75" s="1">
        <v>0</v>
      </c>
      <c r="FJ75" s="1">
        <v>34</v>
      </c>
      <c r="FK75" s="1">
        <v>4</v>
      </c>
      <c r="FL75" s="1">
        <v>0</v>
      </c>
      <c r="FM75" s="1">
        <v>70</v>
      </c>
      <c r="FN75" s="1">
        <v>7</v>
      </c>
      <c r="FO75" s="1">
        <v>0</v>
      </c>
      <c r="FP75" s="1">
        <v>153</v>
      </c>
      <c r="FQ75" s="1">
        <v>2</v>
      </c>
      <c r="FR75" s="1">
        <f>SUM(Tableau17[[#This Row],[2019-T1-ALEXANDRE Audric]:[2019-T1-MARIE Florie]])</f>
        <v>532</v>
      </c>
      <c r="FS75" s="1">
        <v>34</v>
      </c>
      <c r="FT75" s="1">
        <v>405</v>
      </c>
      <c r="FU75" s="1">
        <v>0</v>
      </c>
      <c r="FV75" s="1">
        <v>198</v>
      </c>
      <c r="FW75" s="1">
        <v>0</v>
      </c>
      <c r="FX75" s="1">
        <v>637</v>
      </c>
      <c r="GD75" s="1">
        <v>0</v>
      </c>
      <c r="GE75" s="1">
        <v>122</v>
      </c>
      <c r="GF75" s="1">
        <v>307</v>
      </c>
      <c r="GG75" s="1">
        <v>0</v>
      </c>
      <c r="GH75" s="1">
        <v>158</v>
      </c>
      <c r="GI75" s="1">
        <v>0</v>
      </c>
      <c r="GJ75" s="1">
        <v>587</v>
      </c>
      <c r="GP75" s="1">
        <v>0</v>
      </c>
      <c r="GQ75" s="1">
        <v>131</v>
      </c>
      <c r="GR75" s="1">
        <v>210</v>
      </c>
      <c r="GS75" s="1">
        <v>22</v>
      </c>
      <c r="GT75" s="1">
        <v>108</v>
      </c>
      <c r="GU75" s="1">
        <v>0</v>
      </c>
      <c r="GV75" s="1">
        <v>471</v>
      </c>
      <c r="GW75" s="1">
        <v>131</v>
      </c>
      <c r="GX75" s="1">
        <v>329</v>
      </c>
      <c r="GY75" s="1">
        <v>0</v>
      </c>
      <c r="GZ75" s="1">
        <v>0</v>
      </c>
      <c r="HA75" s="1">
        <v>0</v>
      </c>
      <c r="HB75" s="1">
        <v>460</v>
      </c>
      <c r="HC75" s="1">
        <v>192</v>
      </c>
      <c r="HD75" s="1">
        <v>308</v>
      </c>
      <c r="HE75" s="1">
        <v>237</v>
      </c>
      <c r="HF75" s="1">
        <v>159</v>
      </c>
      <c r="HG75" s="1">
        <v>2</v>
      </c>
      <c r="HH75" s="1">
        <v>898</v>
      </c>
      <c r="HI75" s="1">
        <v>206</v>
      </c>
      <c r="HJ75" s="1">
        <v>0</v>
      </c>
      <c r="HK75" s="1">
        <v>559</v>
      </c>
      <c r="HL75" s="1">
        <v>0</v>
      </c>
      <c r="HM75" s="1">
        <v>0</v>
      </c>
      <c r="HN75" s="1">
        <v>765</v>
      </c>
      <c r="HO75" s="1">
        <v>141</v>
      </c>
      <c r="HP75" s="1">
        <v>96</v>
      </c>
      <c r="HQ75" s="1">
        <v>153</v>
      </c>
      <c r="HR75" s="1">
        <v>132</v>
      </c>
      <c r="HS75" s="1">
        <v>28</v>
      </c>
      <c r="HT75" s="1">
        <v>550</v>
      </c>
      <c r="HU75" s="1">
        <v>60</v>
      </c>
      <c r="HV75" s="1">
        <v>139</v>
      </c>
      <c r="HW75" s="1">
        <v>45</v>
      </c>
      <c r="HX75" s="1">
        <v>121</v>
      </c>
      <c r="HY75" s="1">
        <v>0</v>
      </c>
      <c r="HZ75" s="1">
        <v>365</v>
      </c>
      <c r="IA75" s="1">
        <v>92</v>
      </c>
      <c r="IB75" s="1">
        <v>146</v>
      </c>
      <c r="IC75" s="1">
        <v>220</v>
      </c>
      <c r="ID75" s="1">
        <v>104</v>
      </c>
      <c r="IE75" s="1">
        <v>4</v>
      </c>
      <c r="IF75" s="1">
        <v>566</v>
      </c>
      <c r="IG75" s="1">
        <v>0</v>
      </c>
      <c r="IH75" s="1">
        <v>196</v>
      </c>
      <c r="II75" s="1">
        <v>218</v>
      </c>
      <c r="IJ75" s="1">
        <v>0</v>
      </c>
      <c r="IK75" s="1">
        <v>0</v>
      </c>
      <c r="IL75" s="1">
        <v>414</v>
      </c>
      <c r="IM75" s="26">
        <f>IFERROR(Tableau17[[#This Row],[LDIV]]/Tableau17[[#This Row],[Total général]],"")</f>
        <v>0</v>
      </c>
      <c r="IN75" s="26">
        <f>IFERROR(Tableau17[[#This Row],[LDVC]]/Tableau17[[#This Row],[Total général]],"")</f>
        <v>0</v>
      </c>
      <c r="IO75" s="26">
        <f>IFERROR(Tableau17[[#This Row],[LDVD]]/Tableau17[[#This Row],[Total général]],"")</f>
        <v>9.8630136986301367E-2</v>
      </c>
      <c r="IP75" s="26">
        <f>IFERROR(Tableau17[[#This Row],[LDVG]]/Tableau17[[#This Row],[Total général]],"")</f>
        <v>2.1917808219178082E-2</v>
      </c>
      <c r="IQ75" s="26">
        <f>IFERROR(Tableau17[[#This Row],[LEXD]]/Tableau17[[#This Row],[Total général]],"")</f>
        <v>0</v>
      </c>
      <c r="IR75" s="26">
        <f>IFERROR(Tableau17[[#This Row],[LEXG]]/Tableau17[[#This Row],[Total général]],"")</f>
        <v>0</v>
      </c>
      <c r="IS75" s="26">
        <f>IFERROR(Tableau17[[#This Row],[LLR]]/Tableau17[[#This Row],[Total général]],"")</f>
        <v>0.28219178082191781</v>
      </c>
      <c r="IT75" s="26">
        <f>IFERROR(Tableau17[[#This Row],[LREM]]/Tableau17[[#This Row],[Total général]],"")</f>
        <v>0.12328767123287671</v>
      </c>
      <c r="IU75" s="26">
        <f>IFERROR(Tableau17[[#This Row],[LRN]]/Tableau17[[#This Row],[Total général]],"")</f>
        <v>0.16438356164383561</v>
      </c>
      <c r="IV75" s="26">
        <f>IFERROR(Tableau17[[#This Row],[LUG]]/Tableau17[[#This Row],[Total général]],"")</f>
        <v>0.18630136986301371</v>
      </c>
      <c r="IW75" s="26">
        <f>IFERROR(Tableau17[[#This Row],[LVEC]]/Tableau17[[#This Row],[Total général]],"")</f>
        <v>0.12328767123287671</v>
      </c>
      <c r="IX75" s="26">
        <f>IFERROR(Tableau17[[#This Row],[2008-T1-LCMD]]/Tableau17[[#This Row],[2008-T1-TOTAL]],"")</f>
        <v>7.378335949764521E-2</v>
      </c>
      <c r="IY75" s="26">
        <f>IFERROR(Tableau17[[#This Row],[2008-T1-LDVD]]/Tableau17[[#This Row],[2008-T1-TOTAL]],"")</f>
        <v>0</v>
      </c>
      <c r="IZ75" s="26">
        <f>IFERROR(Tableau17[[#This Row],[2008-T1-LEXD]]/Tableau17[[#This Row],[2008-T1-TOTAL]],"")</f>
        <v>0</v>
      </c>
      <c r="JA75" s="26">
        <f>IFERROR(Tableau17[[#This Row],[2008-T1-LEXG]]/Tableau17[[#This Row],[2008-T1-TOTAL]],"")</f>
        <v>3.1397174254317109E-2</v>
      </c>
      <c r="JB75" s="26">
        <f>IFERROR(Tableau17[[#This Row],[2008-T1-LFN]]/Tableau17[[#This Row],[2008-T1-TOTAL]],"")</f>
        <v>5.3375196232339092E-2</v>
      </c>
      <c r="JC75" s="26">
        <f>IFERROR(Tableau17[[#This Row],[2008-T1-LMAJ]]/Tableau17[[#This Row],[2008-T1-TOTAL]],"")</f>
        <v>0.56200941915227631</v>
      </c>
      <c r="JD75" s="26">
        <f>IFERROR(Tableau17[[#This Row],[2008-T1-LUG]]/Tableau17[[#This Row],[2008-T1-TOTAL]],"")</f>
        <v>0.27943485086342229</v>
      </c>
      <c r="JE75" s="26" t="str">
        <f>IFERROR(Tableau17[[#This Row],[2008-T2-LFN]]/Tableau17[[#This Row],[2008-T2-TOTAL]],"")</f>
        <v/>
      </c>
      <c r="JF75" s="26" t="str">
        <f>IFERROR(Tableau17[[#This Row],[2008-T2-LGC]]/Tableau17[[#This Row],[2008-T2-TOTAL]],"")</f>
        <v/>
      </c>
      <c r="JG75" s="26" t="str">
        <f>IFERROR(Tableau17[[#This Row],[2008-T2-LMAJ]]/Tableau17[[#This Row],[2008-T2-TOTAL]],"")</f>
        <v/>
      </c>
      <c r="JH75" s="26" t="str">
        <f>IFERROR(Tableau17[[#This Row],[2008-T2-LUG]]/Tableau17[[#This Row],[2008-T2-TOTAL]],"")</f>
        <v/>
      </c>
      <c r="JI75" s="26">
        <f>IFERROR(Tableau17[[#This Row],[2014-T1-LDIV]]/Tableau17[[#This Row],[2014-T1-TOTAL]],"")</f>
        <v>0</v>
      </c>
      <c r="JJ75" s="26">
        <f>IFERROR(Tableau17[[#This Row],[2014-T1-LDVD]]/Tableau17[[#This Row],[2014-T1-TOTAL]],"")</f>
        <v>0</v>
      </c>
      <c r="JK75" s="26">
        <f>IFERROR(Tableau17[[#This Row],[2014-T1-LDVG]]/Tableau17[[#This Row],[2014-T1-TOTAL]],"")</f>
        <v>5.1107325383304938E-2</v>
      </c>
      <c r="JL75" s="26">
        <f>IFERROR(Tableau17[[#This Row],[2014-T1-LEXG]]/Tableau17[[#This Row],[2014-T1-TOTAL]],"")</f>
        <v>0</v>
      </c>
      <c r="JM75" s="26">
        <f>IFERROR(Tableau17[[#This Row],[2014-T1-LFG]]/Tableau17[[#This Row],[2014-T1-TOTAL]],"")</f>
        <v>4.2589437819420782E-2</v>
      </c>
      <c r="JN75" s="26">
        <f>IFERROR(Tableau17[[#This Row],[2014-T1-LFN]]/Tableau17[[#This Row],[2014-T1-TOTAL]],"")</f>
        <v>0.20783645655877342</v>
      </c>
      <c r="JO75" s="26">
        <f>IFERROR(Tableau17[[#This Row],[2014-T1-LUD]]/Tableau17[[#This Row],[2014-T1-TOTAL]],"")</f>
        <v>0.52299829642248719</v>
      </c>
      <c r="JP75" s="26">
        <f>IFERROR(Tableau17[[#This Row],[2014-T1-LUG]]/Tableau17[[#This Row],[2014-T1-TOTAL]],"")</f>
        <v>0.17546848381601363</v>
      </c>
      <c r="JQ75" s="26" t="str">
        <f>IFERROR(Tableau17[[#This Row],[2014-T2-LFN]]/Tableau17[[#This Row],[2014-T2-TOTAL]],"")</f>
        <v/>
      </c>
      <c r="JR75" s="26" t="str">
        <f>IFERROR(Tableau17[[#This Row],[2014-T2-LUD]]/Tableau17[[#This Row],[2014-T2-TOTAL]],"")</f>
        <v/>
      </c>
      <c r="JS75" s="26" t="str">
        <f>IFERROR(Tableau17[[#This Row],[2014-T2-LUG]]/Tableau17[[#This Row],[2014-T2-TOTAL]],"")</f>
        <v/>
      </c>
      <c r="JT75" s="26">
        <f>IFERROR(Tableau17[[#This Row],[2015-T1-BC-DIV]]/Tableau17[[#This Row],[2015-T1-TOTAL]],"")</f>
        <v>0</v>
      </c>
      <c r="JU75" s="26">
        <f>IFERROR(Tableau17[[#This Row],[2015-T1-BC-DLF]]/Tableau17[[#This Row],[2015-T1-TOTAL]],"")</f>
        <v>2.1231422505307854E-2</v>
      </c>
      <c r="JV75" s="26">
        <f>IFERROR(Tableau17[[#This Row],[2015-T1-BC-DVD]]/Tableau17[[#This Row],[2015-T1-TOTAL]],"")</f>
        <v>1.6985138004246284E-2</v>
      </c>
      <c r="JW75" s="26">
        <f>IFERROR(Tableau17[[#This Row],[2015-T1-BC-DVG]]/Tableau17[[#This Row],[2015-T1-TOTAL]],"")</f>
        <v>0</v>
      </c>
      <c r="JX75" s="26">
        <f>IFERROR(Tableau17[[#This Row],[2015-T1-BC-FG]]/Tableau17[[#This Row],[2015-T1-TOTAL]],"")</f>
        <v>4.2462845010615709E-2</v>
      </c>
      <c r="JY75" s="26">
        <f>IFERROR(Tableau17[[#This Row],[2015-T1-BC-FN]]/Tableau17[[#This Row],[2015-T1-TOTAL]],"")</f>
        <v>0.25690021231422505</v>
      </c>
      <c r="JZ75" s="26">
        <f>IFERROR(Tableau17[[#This Row],[2015-T1-BC-MDM]]/Tableau17[[#This Row],[2015-T1-TOTAL]],"")</f>
        <v>4.6709129511677279E-2</v>
      </c>
      <c r="KA75" s="26">
        <f>IFERROR(Tableau17[[#This Row],[2015-T1-BC-RDG]]/Tableau17[[#This Row],[2015-T1-TOTAL]],"")</f>
        <v>0</v>
      </c>
      <c r="KB75" s="26">
        <f>IFERROR(Tableau17[[#This Row],[2015-T1-BC-SOC]]/Tableau17[[#This Row],[2015-T1-TOTAL]],"")</f>
        <v>0</v>
      </c>
      <c r="KC75" s="26">
        <f>IFERROR(Tableau17[[#This Row],[2015-T1-BC-UD]]/Tableau17[[#This Row],[2015-T1-TOTAL]],"")</f>
        <v>0.4288747346072187</v>
      </c>
      <c r="KD75" s="26">
        <f>IFERROR(Tableau17[[#This Row],[2015-T1-BC-UG]]/Tableau17[[#This Row],[2015-T1-TOTAL]],"")</f>
        <v>0.18683651804670912</v>
      </c>
      <c r="KE75" s="26">
        <f>IFERROR(Tableau17[[#This Row],[2015-T1-BC-VEC]]/Tableau17[[#This Row],[2015-T1-TOTAL]],"")</f>
        <v>0</v>
      </c>
      <c r="KF75" s="26">
        <f>IFERROR(Tableau17[[#This Row],[2015-T2-BC-DVG]]/Tableau17[[#This Row],[2015-T2-TOTAL]],"")</f>
        <v>0</v>
      </c>
      <c r="KG75" s="26">
        <f>IFERROR(Tableau17[[#This Row],[2015-T2-BC-FN]]/Tableau17[[#This Row],[2015-T2-TOTAL]],"")</f>
        <v>0.2847826086956522</v>
      </c>
      <c r="KH75" s="26">
        <f>IFERROR(Tableau17[[#This Row],[2015-T2-BC-SOC]]/Tableau17[[#This Row],[2015-T2-TOTAL]],"")</f>
        <v>0</v>
      </c>
      <c r="KI75" s="26">
        <f>IFERROR(Tableau17[[#This Row],[2015-T2-BC-UD]]/Tableau17[[#This Row],[2015-T2-TOTAL]],"")</f>
        <v>0.7152173913043478</v>
      </c>
      <c r="KJ75" s="26">
        <f>IFERROR(Tableau17[[#This Row],[2015-T2-BC-UG]]/Tableau17[[#This Row],[2015-T2-TOTAL]],"")</f>
        <v>0</v>
      </c>
      <c r="KK75" s="26">
        <f>IFERROR(Tableau17[[#This Row],[2017 (L)-T1-COM]]/Tableau17[[#This Row],[2017 (L)-T1-TOTAL]],"")</f>
        <v>1.0600706713780919E-2</v>
      </c>
      <c r="KL75" s="26">
        <f>IFERROR(Tableau17[[#This Row],[2017 (L)-T1-DIV]]/Tableau17[[#This Row],[2017 (L)-T1-TOTAL]],"")</f>
        <v>7.0671378091872791E-3</v>
      </c>
      <c r="KM75" s="26">
        <f>IFERROR(Tableau17[[#This Row],[2017 (L)-T1-DLF]]/Tableau17[[#This Row],[2017 (L)-T1-TOTAL]],"")</f>
        <v>1.9434628975265017E-2</v>
      </c>
      <c r="KN75" s="26">
        <f>IFERROR(Tableau17[[#This Row],[2017 (L)-T1-DVD]]/Tableau17[[#This Row],[2017 (L)-T1-TOTAL]],"")</f>
        <v>0</v>
      </c>
      <c r="KO75" s="26">
        <f>IFERROR(Tableau17[[#This Row],[2017 (L)-T1-DVG]]/Tableau17[[#This Row],[2017 (L)-T1-TOTAL]],"")</f>
        <v>0</v>
      </c>
      <c r="KP75" s="26">
        <f>IFERROR(Tableau17[[#This Row],[2017 (L)-T1-ECO]]/Tableau17[[#This Row],[2017 (L)-T1-TOTAL]],"")</f>
        <v>5.6537102473498232E-2</v>
      </c>
      <c r="KQ75" s="26">
        <f>IFERROR(Tableau17[[#This Row],[2017 (L)-T1-EXD]]/Tableau17[[#This Row],[2017 (L)-T1-TOTAL]],"")</f>
        <v>0</v>
      </c>
      <c r="KR75" s="26">
        <f>IFERROR(Tableau17[[#This Row],[2017 (L)-T1-EXG]]/Tableau17[[#This Row],[2017 (L)-T1-TOTAL]],"")</f>
        <v>3.5335689045936395E-3</v>
      </c>
      <c r="KS75" s="26">
        <f>IFERROR(Tableau17[[#This Row],[2017 (L)-T1-FI]]/Tableau17[[#This Row],[2017 (L)-T1-TOTAL]],"")</f>
        <v>8.8339222614840993E-2</v>
      </c>
      <c r="KT75" s="26">
        <f>IFERROR(Tableau17[[#This Row],[2017 (L)-T1-FN]]/Tableau17[[#This Row],[2017 (L)-T1-TOTAL]],"")</f>
        <v>0.14310954063604239</v>
      </c>
      <c r="KU75" s="26">
        <f>IFERROR(Tableau17[[#This Row],[2017 (L)-T1-LR]]/Tableau17[[#This Row],[2017 (L)-T1-TOTAL]],"")</f>
        <v>0.25795053003533569</v>
      </c>
      <c r="KV75" s="26">
        <f>IFERROR(Tableau17[[#This Row],[2017 (L)-T1-MDM]]/Tableau17[[#This Row],[2017 (L)-T1-TOTAL]],"")</f>
        <v>0</v>
      </c>
      <c r="KW75" s="26">
        <f>IFERROR(Tableau17[[#This Row],[2017 (L)-T1-RDG]]/Tableau17[[#This Row],[2017 (L)-T1-TOTAL]],"")</f>
        <v>0</v>
      </c>
      <c r="KX75" s="26">
        <f>IFERROR(Tableau17[[#This Row],[2017 (L)-T1-REG]]/Tableau17[[#This Row],[2017 (L)-T1-TOTAL]],"")</f>
        <v>0</v>
      </c>
      <c r="KY75" s="26">
        <f>IFERROR(Tableau17[[#This Row],[2017 (L)-T1-REM]]/Tableau17[[#This Row],[2017 (L)-T1-TOTAL]],"")</f>
        <v>0.38869257950530034</v>
      </c>
      <c r="KZ75" s="26">
        <f>IFERROR(Tableau17[[#This Row],[2017 (L)-T1-SOC]]/Tableau17[[#This Row],[2017 (L)-T1-TOTAL]],"")</f>
        <v>2.4734982332155476E-2</v>
      </c>
      <c r="LA75" s="26">
        <f>IFERROR(Tableau17[[#This Row],[2017 (L)-T1-UDI]]/Tableau17[[#This Row],[2017 (L)-T1-TOTAL]],"")</f>
        <v>0</v>
      </c>
      <c r="LB75" s="26">
        <f>IFERROR(Tableau17[[#This Row],[2017 (L)-T2-FI]]/Tableau17[[#This Row],[2017 (L)-T2-TOTAL]],"")</f>
        <v>0</v>
      </c>
      <c r="LC75" s="26">
        <f>IFERROR(Tableau17[[#This Row],[2017 (L)-T2-FN]]/Tableau17[[#This Row],[2017 (L)-T2-TOTAL]],"")</f>
        <v>0</v>
      </c>
      <c r="LD75" s="26">
        <f>IFERROR(Tableau17[[#This Row],[2017 (L)-T2-LR]]/Tableau17[[#This Row],[2017 (L)-T2-TOTAL]],"")</f>
        <v>0.47342995169082125</v>
      </c>
      <c r="LE75" s="26">
        <f>IFERROR(Tableau17[[#This Row],[2017 (L)-T2-MDM]]/Tableau17[[#This Row],[2017 (L)-T2-TOTAL]],"")</f>
        <v>0</v>
      </c>
      <c r="LF75" s="26">
        <f>IFERROR(Tableau17[[#This Row],[2017 (L)-T2-REM]]/Tableau17[[#This Row],[2017 (L)-T2-TOTAL]],"")</f>
        <v>0.52657004830917875</v>
      </c>
      <c r="LG75" s="26">
        <f>IFERROR(Tableau17[[#This Row],[2017-T1-ARTHAUD Nathalie]]/Tableau17[[#This Row],[2017-T1-TOTAL]],"")</f>
        <v>1.1135857461024498E-3</v>
      </c>
      <c r="LH75" s="26">
        <f>IFERROR(Tableau17[[#This Row],[2017-T1-ASSELINEAU Fran]]/Tableau17[[#This Row],[2017-T1-TOTAL]],"")</f>
        <v>1.1135857461024499E-2</v>
      </c>
      <c r="LI75" s="26">
        <f>IFERROR(Tableau17[[#This Row],[2017-T1-CHEMINADE Jacques]]/Tableau17[[#This Row],[2017-T1-TOTAL]],"")</f>
        <v>2.2271714922048997E-3</v>
      </c>
      <c r="LJ75" s="26">
        <f>IFERROR(Tableau17[[#This Row],[2017-T1-DUPONT-AIGNAN Nicolas]]/Tableau17[[#This Row],[2017-T1-TOTAL]],"")</f>
        <v>4.8997772828507792E-2</v>
      </c>
      <c r="LK75" s="26">
        <f>IFERROR(Tableau17[[#This Row],[2017-T1-FILLON Fran]]/Tableau17[[#This Row],[2017-T1-TOTAL]],"")</f>
        <v>0.34298440979955458</v>
      </c>
      <c r="LL75" s="26">
        <f>IFERROR(Tableau17[[#This Row],[2017-T1-HAMON Beno]]/Tableau17[[#This Row],[2017-T1-TOTAL]],"")</f>
        <v>3.8975501113585748E-2</v>
      </c>
      <c r="LM75" s="26">
        <f>IFERROR(Tableau17[[#This Row],[2017-T1-LASSALLE Jean]]/Tableau17[[#This Row],[2017-T1-TOTAL]],"")</f>
        <v>2.2271714922048997E-3</v>
      </c>
      <c r="LN75" s="26">
        <f>IFERROR(Tableau17[[#This Row],[2017-T1-LE PEN Marine]]/Tableau17[[#This Row],[2017-T1-TOTAL]],"")</f>
        <v>0.15144766146993319</v>
      </c>
      <c r="LO75" s="26">
        <f>IFERROR(Tableau17[[#This Row],[2017-T1-M Jean-Luc]]/Tableau17[[#This Row],[2017-T1-TOTAL]],"")</f>
        <v>0.13474387527839643</v>
      </c>
      <c r="LP75" s="26">
        <f>IFERROR(Tableau17[[#This Row],[2017-T1-MACRON Emmanuel]]/Tableau17[[#This Row],[2017-T1-TOTAL]],"")</f>
        <v>0.2639198218262806</v>
      </c>
      <c r="LQ75" s="26">
        <f>IFERROR(Tableau17[[#This Row],[2017-T1-POUTOU Philippe]]/Tableau17[[#This Row],[2017-T1-TOTAL]],"")</f>
        <v>2.2271714922048997E-3</v>
      </c>
      <c r="LR75" s="26">
        <f>IFERROR(Tableau17[[#This Row],[2017-T2-LE PEN Marine]]/Tableau17[[#This Row],[2017-T2-TOTAL]],"")</f>
        <v>0.26928104575163397</v>
      </c>
      <c r="LS75" s="26">
        <f>IFERROR(Tableau17[[#This Row],[2017-T2-MACRON Emmanuel]]/Tableau17[[#This Row],[2017-T2-TOTAL]],"")</f>
        <v>0.73071895424836597</v>
      </c>
      <c r="LT75" s="26">
        <f>IFERROR(Tableau17[[#This Row],[2019-T1-ALEXANDRE Audric]]/Tableau17[[#This Row],[2019-T1-TOTAL]],"")</f>
        <v>1.8796992481203006E-3</v>
      </c>
      <c r="LU75" s="26">
        <f>IFERROR(Tableau17[[#This Row],[2019-T1-ARTHAUD Nathalie]]/Tableau17[[#This Row],[2019-T1-TOTAL]],"")</f>
        <v>0</v>
      </c>
      <c r="LV75" s="26">
        <f>IFERROR(Tableau17[[#This Row],[2019-T1-ASSELINEAU François]]/Tableau17[[#This Row],[2019-T1-TOTAL]],"")</f>
        <v>1.6917293233082706E-2</v>
      </c>
      <c r="LW75" s="26">
        <f>IFERROR(Tableau17[[#This Row],[2019-T1-AUBRY Manon]]/Tableau17[[#This Row],[2019-T1-TOTAL]],"")</f>
        <v>3.1954887218045111E-2</v>
      </c>
      <c r="LX75" s="26">
        <f>IFERROR(Tableau17[[#This Row],[2019-T1-AZERGUI Nagib]]/Tableau17[[#This Row],[2019-T1-TOTAL]],"")</f>
        <v>5.6390977443609019E-3</v>
      </c>
      <c r="LY75" s="26">
        <f>IFERROR(Tableau17[[#This Row],[2019-T1-BARDELLA Jordan]]/Tableau17[[#This Row],[2019-T1-TOTAL]],"")</f>
        <v>0.21804511278195488</v>
      </c>
      <c r="LZ75" s="26">
        <f>IFERROR(Tableau17[[#This Row],[2019-T1-BELLAMY François-Xavier]]/Tableau17[[#This Row],[2019-T1-TOTAL]],"")</f>
        <v>0.16729323308270677</v>
      </c>
      <c r="MA75" s="26">
        <f>IFERROR(Tableau17[[#This Row],[2019-T1-BIDOU Olivier]]/Tableau17[[#This Row],[2019-T1-TOTAL]],"")</f>
        <v>0</v>
      </c>
      <c r="MB75" s="26">
        <f>IFERROR(Tableau17[[#This Row],[2019-T1-BOURG Dominique]]/Tableau17[[#This Row],[2019-T1-TOTAL]],"")</f>
        <v>1.5037593984962405E-2</v>
      </c>
      <c r="MC75" s="26">
        <f>IFERROR(Tableau17[[#This Row],[2019-T1-BROSSAT Ian]]/Tableau17[[#This Row],[2019-T1-TOTAL]],"")</f>
        <v>1.3157894736842105E-2</v>
      </c>
      <c r="MD75" s="26">
        <f>IFERROR(Tableau17[[#This Row],[2019-T1-CAILLAUD Sophie]]/Tableau17[[#This Row],[2019-T1-TOTAL]],"")</f>
        <v>0</v>
      </c>
      <c r="ME75" s="26">
        <f>IFERROR(Tableau17[[#This Row],[2019-T1-CAMUS Renaud]]/Tableau17[[#This Row],[2019-T1-TOTAL]],"")</f>
        <v>0</v>
      </c>
      <c r="MF75" s="26">
        <f>IFERROR(Tableau17[[#This Row],[2019-T1-CHALENÇON Christophe]]/Tableau17[[#This Row],[2019-T1-TOTAL]],"")</f>
        <v>0</v>
      </c>
      <c r="MG75" s="26">
        <f>IFERROR(Tableau17[[#This Row],[2019-T1-CORBET Cathy Denise Ginette]]/Tableau17[[#This Row],[2019-T1-TOTAL]],"")</f>
        <v>0</v>
      </c>
      <c r="MH75" s="26">
        <f>IFERROR(Tableau17[[#This Row],[2019-T1-DE PREVOISIN Robert]]/Tableau17[[#This Row],[2019-T1-TOTAL]],"")</f>
        <v>0</v>
      </c>
      <c r="MI75" s="26">
        <f>IFERROR(Tableau17[[#This Row],[2019-T1-DELFEL Thérèse]]/Tableau17[[#This Row],[2019-T1-TOTAL]],"")</f>
        <v>0</v>
      </c>
      <c r="MJ75" s="26">
        <f>IFERROR(Tableau17[[#This Row],[2019-T1-DIEUMEGARD Pierre]]/Tableau17[[#This Row],[2019-T1-TOTAL]],"")</f>
        <v>0</v>
      </c>
      <c r="MK75" s="26">
        <f>IFERROR(Tableau17[[#This Row],[2019-T1-DUPONT-AIGNAN Nicolas]]/Tableau17[[#This Row],[2019-T1-TOTAL]],"")</f>
        <v>2.2556390977443608E-2</v>
      </c>
      <c r="ML75" s="26">
        <f>IFERROR(Tableau17[[#This Row],[2019-T1-GERNIGON Yves]]/Tableau17[[#This Row],[2019-T1-TOTAL]],"")</f>
        <v>0</v>
      </c>
      <c r="MM75" s="26">
        <f>IFERROR(Tableau17[[#This Row],[2019-T1-GLUCKSMANN Raphaël]]/Tableau17[[#This Row],[2019-T1-TOTAL]],"")</f>
        <v>6.3909774436090222E-2</v>
      </c>
      <c r="MN75" s="26">
        <f>IFERROR(Tableau17[[#This Row],[2019-T1-HAMON Benoît]]/Tableau17[[#This Row],[2019-T1-TOTAL]],"")</f>
        <v>7.5187969924812026E-3</v>
      </c>
      <c r="MO75" s="26">
        <f>IFERROR(Tableau17[[#This Row],[2019-T1-HELGEN Gilles]]/Tableau17[[#This Row],[2019-T1-TOTAL]],"")</f>
        <v>0</v>
      </c>
      <c r="MP75" s="26">
        <f>IFERROR(Tableau17[[#This Row],[2019-T1-JADOT Yannick]]/Tableau17[[#This Row],[2019-T1-TOTAL]],"")</f>
        <v>0.13157894736842105</v>
      </c>
      <c r="MQ75" s="26">
        <f>IFERROR(Tableau17[[#This Row],[2019-T1-LAGARDE Jean-Christophe]]/Tableau17[[#This Row],[2019-T1-TOTAL]],"")</f>
        <v>1.3157894736842105E-2</v>
      </c>
      <c r="MR75" s="26">
        <f>IFERROR(Tableau17[[#This Row],[2019-T1-LALANNE Francis]]/Tableau17[[#This Row],[2019-T1-TOTAL]],"")</f>
        <v>0</v>
      </c>
      <c r="MS75" s="26">
        <f>IFERROR(Tableau17[[#This Row],[2019-T1-LOISEAU Nathalie]]/Tableau17[[#This Row],[2019-T1-TOTAL]],"")</f>
        <v>0.28759398496240601</v>
      </c>
      <c r="MT75" s="26">
        <f>IFERROR(Tableau17[[#This Row],[2019-T1-MARIE Florie]]/Tableau17[[#This Row],[2019-T1-TOTAL]],"")</f>
        <v>3.7593984962406013E-3</v>
      </c>
      <c r="MU75" s="26">
        <f>IFERROR(Tableau17[[#This Row],[2008-T1-MACROEXTRDROITE]]/Tableau17[[#This Row],[2008-T1-MACROTOTALE]],"")</f>
        <v>5.3375196232339092E-2</v>
      </c>
      <c r="MV75" s="26">
        <f>IFERROR(Tableau17[[#This Row],[2008-T1-MACRODROITE]]/Tableau17[[#This Row],[2008-T1-MACROTOTALE]],"")</f>
        <v>0.63579277864992145</v>
      </c>
      <c r="MW75" s="26">
        <f>IFERROR(Tableau17[[#This Row],[2008-T1-MACROCENTRE]]/Tableau17[[#This Row],[2008-T1-MACROTOTALE]],"")</f>
        <v>0</v>
      </c>
      <c r="MX75" s="26">
        <f>IFERROR(Tableau17[[#This Row],[2008-T1-MACROGAUCHE]]/Tableau17[[#This Row],[2008-T1-MACROTOTALE]],"")</f>
        <v>0.31083202511773939</v>
      </c>
      <c r="MY75" s="26">
        <f>IFERROR(Tableau17[[#This Row],[2008-T1-MACROAUTRE]]/Tableau17[[#This Row],[2008-T1-MACROTOTALE]],"")</f>
        <v>0</v>
      </c>
      <c r="MZ75" s="26" t="str">
        <f>IFERROR(Tableau17[[#This Row],[2008-T2-MACROEXTRDROITE]]/Tableau17[[#This Row],[2008-T2-MACROTOTALE]],"")</f>
        <v/>
      </c>
      <c r="NA75" s="26" t="str">
        <f>IFERROR(Tableau17[[#This Row],[2008-T2-MACRODROITE]]/Tableau17[[#This Row],[2008-T2-MACROTOTALE]],"")</f>
        <v/>
      </c>
      <c r="NB75" s="26" t="str">
        <f>IFERROR(Tableau17[[#This Row],[2008-T2-MACROCENTRE]]/Tableau17[[#This Row],[2008-T2-MACROTOTALE]],"")</f>
        <v/>
      </c>
      <c r="NC75" s="26" t="str">
        <f>IFERROR(Tableau17[[#This Row],[2008-T2-MACROGAUCHE]]/Tableau17[[#This Row],[2008-T2-MACROTOTALE]],"")</f>
        <v/>
      </c>
      <c r="ND75" s="26" t="str">
        <f>IFERROR(Tableau17[[#This Row],[2008-T2-MACROAUTRE]]/Tableau17[[#This Row],[2008-T2-MACROTOTALE]],"")</f>
        <v/>
      </c>
      <c r="NE75" s="26">
        <f>IFERROR(Tableau17[[#This Row],[2014-T1-MACROEXTRDROITE]]/Tableau17[[#This Row],[2014-T1-MACROTOTALE]],"")</f>
        <v>0.20783645655877342</v>
      </c>
      <c r="NF75" s="26">
        <f>IFERROR(Tableau17[[#This Row],[2014-T1-MACRODROITE]]/Tableau17[[#This Row],[2014-T1-MACROTOTALE]],"")</f>
        <v>0.52299829642248719</v>
      </c>
      <c r="NG75" s="26">
        <f>IFERROR(Tableau17[[#This Row],[2014-T1-MACROCENTRE]]/Tableau17[[#This Row],[2014-T1-MACROTOTALE]],"")</f>
        <v>0</v>
      </c>
      <c r="NH75" s="26">
        <f>IFERROR(Tableau17[[#This Row],[2014-T1-MACROGAUCHE]]/Tableau17[[#This Row],[2014-T1-MACROTOTALE]],"")</f>
        <v>0.26916524701873934</v>
      </c>
      <c r="NI75" s="26">
        <f>IFERROR(Tableau17[[#This Row],[2014-T1-MACROAUTRE]]/Tableau17[[#This Row],[2014-T1-MACROTOTALE]],"")</f>
        <v>0</v>
      </c>
      <c r="NJ75" s="26" t="str">
        <f>IFERROR(Tableau17[[#This Row],[2014-T2-MACROEXTRDROITE]]/Tableau17[[#This Row],[2014-T2-MACROTOTALE]],"")</f>
        <v/>
      </c>
      <c r="NK75" s="26" t="str">
        <f>IFERROR(Tableau17[[#This Row],[2014-T2-MACRODROITE]]/Tableau17[[#This Row],[2014-T2-MACROTOTALE]],"")</f>
        <v/>
      </c>
      <c r="NL75" s="26" t="str">
        <f>IFERROR(Tableau17[[#This Row],[2014-T2-MACROCENTRE]]/Tableau17[[#This Row],[2014-T2-MACROTOTALE]],"")</f>
        <v/>
      </c>
      <c r="NM75" s="26" t="str">
        <f>IFERROR(Tableau17[[#This Row],[2014-T2-MACROGAUCHE]]/Tableau17[[#This Row],[2014-T2-MACROTOTALE]],"")</f>
        <v/>
      </c>
      <c r="NN75" s="26" t="str">
        <f>IFERROR(Tableau17[[#This Row],[2014-T2-MACROAUTRE]]/Tableau17[[#This Row],[2014-T2-MACROTOTALE]],"")</f>
        <v/>
      </c>
      <c r="NO75" s="26">
        <f>IFERROR( Tableau17[[#This Row],[2015-T1-MACROEXTRDROITE]]/Tableau17[[#This Row],[2015-T1-MACROTOTALE]],"")</f>
        <v>0.2781316348195329</v>
      </c>
      <c r="NP75" s="26">
        <f>IFERROR(Tableau17[[#This Row],[2015-T1-MACRODROITE]]/Tableau17[[#This Row],[2015-T1-MACROTOTALE]],"")</f>
        <v>0.44585987261146498</v>
      </c>
      <c r="NQ75" s="26">
        <f>IFERROR(Tableau17[[#This Row],[2015-T1-MACROCENTRE]]/Tableau17[[#This Row],[2015-T1-MACROTOTALE]],"")</f>
        <v>4.6709129511677279E-2</v>
      </c>
      <c r="NR75" s="26">
        <f>IFERROR(Tableau17[[#This Row],[2015-T1-MACROGAUCHE]]/Tableau17[[#This Row],[2015-T1-MACROTOTALE]],"")</f>
        <v>0.22929936305732485</v>
      </c>
      <c r="NS75" s="26">
        <f>IFERROR(Tableau17[[#This Row],[2015-T1-MACROAUTRE]]/Tableau17[[#This Row],[2015-T1-MACROTOTALE]],"")</f>
        <v>0</v>
      </c>
      <c r="NT75" s="26">
        <f>IFERROR(Tableau17[[#This Row],[2015-T2-MACROEXTRDROITE]]/Tableau17[[#This Row],[2015-T2-MACROTOTALE]],"")</f>
        <v>0.2847826086956522</v>
      </c>
      <c r="NU75" s="26">
        <f>IFERROR(Tableau17[[#This Row],[2015-T2-MACRODROITE]]/Tableau17[[#This Row],[2015-T2-MACROTOTALE]],"")</f>
        <v>0.7152173913043478</v>
      </c>
      <c r="NV75" s="26">
        <f>IFERROR(Tableau17[[#This Row],[2015-T2-MACROCENTRE]]/Tableau17[[#This Row],[2015-T2-MACROTOTALE]],"")</f>
        <v>0</v>
      </c>
      <c r="NW75" s="26">
        <f>IFERROR(Tableau17[[#This Row],[2015-T2-MACROGAUCHE]]/Tableau17[[#This Row],[2015-T2-MACROTOTALE]],"")</f>
        <v>0</v>
      </c>
      <c r="NX75" s="26">
        <f>IFERROR(Tableau17[[#This Row],[2015-T2-MACROAUTRE]]/Tableau17[[#This Row],[2015-T2-MACROTOTALE]],"")</f>
        <v>0</v>
      </c>
      <c r="NY75" s="26">
        <f>IFERROR(Tableau17[[#This Row],[2017-T1-MACROEXTRDROITE]]/Tableau17[[#This Row],[2017-T1-MACROTOTALE]],"")</f>
        <v>0.21380846325167038</v>
      </c>
      <c r="NZ75" s="26">
        <f>IFERROR(Tableau17[[#This Row],[2017-T1-MACRODROITE]]/Tableau17[[#This Row],[2017-T1-MACROTOTALE]],"")</f>
        <v>0.34298440979955458</v>
      </c>
      <c r="OA75" s="26">
        <f>IFERROR(Tableau17[[#This Row],[2017-T1-MACROCENTRE]]/Tableau17[[#This Row],[2017-T1-MACROTOTALE]],"")</f>
        <v>0.2639198218262806</v>
      </c>
      <c r="OB75" s="26">
        <f>IFERROR(Tableau17[[#This Row],[2017-T1-MACROGAUCHE]]/Tableau17[[#This Row],[2017-T1-MACROTOTALE]],"")</f>
        <v>0.17706013363028952</v>
      </c>
      <c r="OC75" s="26">
        <f>IFERROR(Tableau17[[#This Row],[2017-T1-MACROAUTRE]]/Tableau17[[#This Row],[2017-T1-MACROTOTALE]],"")</f>
        <v>2.2271714922048997E-3</v>
      </c>
      <c r="OD75" s="26">
        <f>IFERROR(Tableau17[[#This Row],[2017-T2-MACROEXTRDROITE]]/Tableau17[[#This Row],[2017-T2-MACROTOTALE]],"")</f>
        <v>0.26928104575163397</v>
      </c>
      <c r="OE75" s="26">
        <f>IFERROR(Tableau17[[#This Row],[2017-T2-MACRODROITE]]/Tableau17[[#This Row],[2017-T2-MACROTOTALE]],"")</f>
        <v>0</v>
      </c>
      <c r="OF75" s="26">
        <f>IFERROR(Tableau17[[#This Row],[2017-T2-MACROCENTRE]]/Tableau17[[#This Row],[2017-T2-MACROTOTALE]],"")</f>
        <v>0.73071895424836597</v>
      </c>
      <c r="OG75" s="26">
        <f>IFERROR(Tableau17[[#This Row],[2017-T2-MACROGAUCHE]]/Tableau17[[#This Row],[2017-T2-MACROTOTALE]],"")</f>
        <v>0</v>
      </c>
      <c r="OH75" s="26">
        <f>IFERROR(Tableau17[[#This Row],[2017-T2-MACROAUTRE]]/Tableau17[[#This Row],[2017-T2-MACROTOTALE]],"")</f>
        <v>0</v>
      </c>
      <c r="OI75" s="26">
        <f>IFERROR(Tableau17[[#This Row],[2019-T1-MACROEXTRDROITE]]/Tableau17[[#This Row],[2019-T1-MACROTOTALE]],"")</f>
        <v>0.25636363636363635</v>
      </c>
      <c r="OJ75" s="26">
        <f>IFERROR(Tableau17[[#This Row],[2019-T1-MACRODROITE]]/Tableau17[[#This Row],[2019-T1-MACROTOTALE]],"")</f>
        <v>0.17454545454545456</v>
      </c>
      <c r="OK75" s="26">
        <f>IFERROR(Tableau17[[#This Row],[2019-T1-MACROCENTRE]]/Tableau17[[#This Row],[2019-T1-MACROTOTALE]],"")</f>
        <v>0.2781818181818182</v>
      </c>
      <c r="OL75" s="26">
        <f>IFERROR(Tableau17[[#This Row],[2019-T1-MACROGAUCHE]]/Tableau17[[#This Row],[2019-T1-MACROTOTALE]],"")</f>
        <v>0.24</v>
      </c>
      <c r="OM75" s="26">
        <f>IFERROR(Tableau17[[#This Row],[2019-T1-MACROAUTRE]]/Tableau17[[#This Row],[2019-T1-MACROTOTALE]],"")</f>
        <v>5.0909090909090911E-2</v>
      </c>
      <c r="ON75" s="26">
        <f>IFERROR(Tableau17[[#This Row],[2020-T1-MACROEXTRDROITE]]/Tableau17[[#This Row],[2020-T1-MACROTOTALE]],"")</f>
        <v>0.16438356164383561</v>
      </c>
      <c r="OO75" s="26">
        <f>IFERROR(Tableau17[[#This Row],[2020-T1-MACRODROITE]]/Tableau17[[#This Row],[2020-T1-MACROTOTALE]],"")</f>
        <v>0.38082191780821917</v>
      </c>
      <c r="OP75" s="26">
        <f>IFERROR(Tableau17[[#This Row],[2020-T1-MACROCENTRE]]/Tableau17[[#This Row],[2020-T1-MACROTOTALE]],"")</f>
        <v>0.12328767123287671</v>
      </c>
      <c r="OQ75" s="26">
        <f>IFERROR(Tableau17[[#This Row],[2020-T1-MACROGAUCHE]]/Tableau17[[#This Row],[2020-T1-MACROTOTALE]],"")</f>
        <v>0.33150684931506852</v>
      </c>
      <c r="OR75" s="26">
        <f>IFERROR(Tableau17[[#This Row],[2020-T1-MACROAUTRE]]/Tableau17[[#This Row],[2020-T1-MACROTOTALE]],"")</f>
        <v>0</v>
      </c>
      <c r="OS75" s="26">
        <f>IFERROR(Tableau17[[#This Row],[2017 (L)-T1-MACROEXTRDROITE]]/Tableau17[[#This Row],[2017 (L)-T1-MACROTOTALE]],"")</f>
        <v>0.16254416961130741</v>
      </c>
      <c r="OT75" s="26">
        <f>IFERROR(Tableau17[[#This Row],[2017 (L)-T1-MACRODROITE]]/Tableau17[[#This Row],[2017 (L)-T1-MACROTOTALE]],"")</f>
        <v>0.25795053003533569</v>
      </c>
      <c r="OU75" s="26">
        <f>IFERROR(Tableau17[[#This Row],[2017 (L)-T1-MACROCENTRE]]/Tableau17[[#This Row],[2017 (L)-T1-MACROTOTALE]],"")</f>
        <v>0.38869257950530034</v>
      </c>
      <c r="OV75" s="26">
        <f>IFERROR(Tableau17[[#This Row],[2017 (L)-T1-MACROGAUCHE]]/Tableau17[[#This Row],[2017 (L)-T1-MACROTOTALE]],"")</f>
        <v>0.18374558303886926</v>
      </c>
      <c r="OW75" s="26">
        <f>IFERROR(Tableau17[[#This Row],[2017 (L)-T1-MACROAUTRE]]/Tableau17[[#This Row],[2017 (L)-T1-MACROTOTALE]],"")</f>
        <v>7.0671378091872791E-3</v>
      </c>
      <c r="OX75" s="26">
        <f>IFERROR(Tableau17[[#This Row],[2017 (L)-T2-MACROEXTRDROITE]]/Tableau17[[#This Row],[2017 (L)-T2-MACROTOTALE]],"")</f>
        <v>0</v>
      </c>
      <c r="OY75" s="26">
        <f>IFERROR(Tableau17[[#This Row],[2017 (L)-T2-MACRODROITE]]/Tableau17[[#This Row],[2017 (L)-T2-MACROTOTALE]],"")</f>
        <v>0.47342995169082125</v>
      </c>
      <c r="OZ75" s="26">
        <f>IFERROR(Tableau17[[#This Row],[2017 (L)-T2-MACROCENTRE]]/Tableau17[[#This Row],[2017 (L)-T2-MACROTOTALE]],"")</f>
        <v>0.52657004830917875</v>
      </c>
      <c r="PA75" s="26">
        <f>IFERROR(Tableau17[[#This Row],[2017 (L)-T2-MACROGAUCHE]]/Tableau17[[#This Row],[2017 (L)-T2-MACROTOTALE]],"")</f>
        <v>0</v>
      </c>
      <c r="PB75" s="26">
        <f>IFERROR(Tableau17[[#This Row],[2017 (L)-T2-MACROAUTRE]]/Tableau17[[#This Row],[2017 (L)-T2-MACROTOTALE]],"")</f>
        <v>0</v>
      </c>
      <c r="PC75" s="26">
        <f>IFERROR(Tableau17[[#This Row],[2008_T1_PROCUS]]/Tableau17[[#This Row],[2008_T1_INSCRITS]],0)</f>
        <v>1.5693112467306015E-2</v>
      </c>
      <c r="PD75" s="26">
        <f>IFERROR(Tableau17[[#This Row],[2008_T2_PROCUS]]/Tableau17[[#This Row],[2008_T2_INSCRITS]],0)</f>
        <v>0</v>
      </c>
      <c r="PE75" s="26">
        <f>Tableau17[[#This Row],[2014_T1_PROCUS]]/Tableau17[[#This Row],[2014_T1_INSCRITS]]</f>
        <v>1.8365472910927456E-2</v>
      </c>
      <c r="PF75" s="26">
        <f>IFERROR(Tableau17[[#This Row],[2014_T2_PROCUS]]/Tableau17[[#This Row],[2014_T2_INSCRITS]],0)</f>
        <v>0</v>
      </c>
    </row>
    <row r="76" spans="1:422" hidden="1" x14ac:dyDescent="0.2">
      <c r="A76" s="1">
        <v>4</v>
      </c>
      <c r="B76" s="1" t="s">
        <v>312</v>
      </c>
      <c r="C76" s="1" t="s">
        <v>322</v>
      </c>
      <c r="D76" s="1" t="s">
        <v>322</v>
      </c>
      <c r="E76" s="1">
        <v>603</v>
      </c>
      <c r="F76" s="1">
        <v>5.3848510000000003</v>
      </c>
      <c r="G76" s="1">
        <v>43.290891999999999</v>
      </c>
      <c r="H76" s="3">
        <v>1075</v>
      </c>
      <c r="I76" s="3">
        <v>133</v>
      </c>
      <c r="L76" s="1">
        <v>17</v>
      </c>
      <c r="M76" s="1">
        <v>13</v>
      </c>
      <c r="P76" s="1">
        <v>55</v>
      </c>
      <c r="Q76" s="1">
        <v>39</v>
      </c>
      <c r="R76" s="1">
        <v>30</v>
      </c>
      <c r="S76" s="1">
        <v>217</v>
      </c>
      <c r="T76" s="1">
        <v>41</v>
      </c>
      <c r="U76" s="1">
        <v>412</v>
      </c>
      <c r="V76" s="1">
        <v>1039</v>
      </c>
      <c r="W76" s="1">
        <v>538</v>
      </c>
      <c r="X76" s="1">
        <v>19</v>
      </c>
      <c r="Y76" s="2">
        <v>0.51780557999999999</v>
      </c>
      <c r="AB76" s="1">
        <v>0</v>
      </c>
      <c r="AD76" s="1">
        <v>1075</v>
      </c>
      <c r="AE76" s="1">
        <v>423</v>
      </c>
      <c r="AF76" s="2">
        <v>0.39348836999999998</v>
      </c>
      <c r="AG76" s="1">
        <f t="shared" si="1"/>
        <v>133</v>
      </c>
      <c r="AH76" s="1">
        <v>1062</v>
      </c>
      <c r="AI76" s="1">
        <v>604</v>
      </c>
      <c r="AJ76" s="1">
        <v>19</v>
      </c>
      <c r="AK76" s="2">
        <v>0.56873823000000001</v>
      </c>
      <c r="AN76" s="1">
        <v>0</v>
      </c>
      <c r="AP76" s="1">
        <v>1014</v>
      </c>
      <c r="AQ76" s="1">
        <v>427</v>
      </c>
      <c r="AR76" s="2">
        <v>0.42110454000000003</v>
      </c>
      <c r="AS76" s="1">
        <v>1014</v>
      </c>
      <c r="AT76" s="1">
        <v>378</v>
      </c>
      <c r="AU76" s="2">
        <v>0.37278106999999999</v>
      </c>
      <c r="AV76" s="1">
        <v>1017</v>
      </c>
      <c r="AW76" s="1">
        <v>487</v>
      </c>
      <c r="AX76" s="2">
        <v>0.47885939</v>
      </c>
      <c r="AY76" s="1">
        <v>1017</v>
      </c>
      <c r="AZ76" s="1">
        <v>420</v>
      </c>
      <c r="BA76" s="2">
        <v>0.41297935000000002</v>
      </c>
      <c r="BB76" s="1">
        <v>1019</v>
      </c>
      <c r="BC76" s="1">
        <v>799</v>
      </c>
      <c r="BD76" s="2">
        <v>0.78410206000000005</v>
      </c>
      <c r="BE76" s="1">
        <v>1019</v>
      </c>
      <c r="BF76" s="1">
        <v>703</v>
      </c>
      <c r="BG76" s="2">
        <v>0.68989204999999998</v>
      </c>
      <c r="BH76" s="1">
        <v>1017</v>
      </c>
      <c r="BI76" s="1">
        <v>456</v>
      </c>
      <c r="BJ76" s="2">
        <v>0.44837758</v>
      </c>
      <c r="BK76" s="1">
        <v>62</v>
      </c>
      <c r="BN76" s="1">
        <v>102</v>
      </c>
      <c r="BO76" s="1">
        <v>42</v>
      </c>
      <c r="BP76" s="1">
        <v>164</v>
      </c>
      <c r="BQ76" s="1">
        <v>225</v>
      </c>
      <c r="BR76" s="1">
        <v>595</v>
      </c>
      <c r="BZ76" s="1">
        <v>73</v>
      </c>
      <c r="CB76" s="1">
        <v>82</v>
      </c>
      <c r="CC76" s="1">
        <v>62</v>
      </c>
      <c r="CD76" s="1">
        <v>133</v>
      </c>
      <c r="CE76" s="1">
        <v>175</v>
      </c>
      <c r="CF76" s="1">
        <v>525</v>
      </c>
      <c r="CK76" s="1">
        <v>4</v>
      </c>
      <c r="CO76" s="1">
        <v>87</v>
      </c>
      <c r="CP76" s="1">
        <v>69</v>
      </c>
      <c r="CR76" s="1">
        <v>15</v>
      </c>
      <c r="CT76" s="1">
        <v>89</v>
      </c>
      <c r="CU76" s="1">
        <v>151</v>
      </c>
      <c r="CW76" s="1">
        <v>415</v>
      </c>
      <c r="CY76" s="1">
        <v>78</v>
      </c>
      <c r="DA76" s="1">
        <v>246</v>
      </c>
      <c r="DC76" s="1">
        <v>324</v>
      </c>
      <c r="DE76" s="1">
        <v>16</v>
      </c>
      <c r="DF76" s="1">
        <v>3</v>
      </c>
      <c r="DG76" s="1">
        <v>0</v>
      </c>
      <c r="DH76" s="1">
        <v>7</v>
      </c>
      <c r="DI76" s="1">
        <v>5</v>
      </c>
      <c r="DJ76" s="1">
        <v>4</v>
      </c>
      <c r="DK76" s="1">
        <v>6</v>
      </c>
      <c r="DL76" s="1">
        <v>154</v>
      </c>
      <c r="DM76" s="1">
        <v>44</v>
      </c>
      <c r="DN76" s="1">
        <v>46</v>
      </c>
      <c r="DQ76" s="1">
        <v>1</v>
      </c>
      <c r="DR76" s="1">
        <v>140</v>
      </c>
      <c r="DS76" s="1">
        <v>57</v>
      </c>
      <c r="DU76" s="1">
        <v>483</v>
      </c>
      <c r="DV76" s="1">
        <v>209</v>
      </c>
      <c r="DZ76" s="1">
        <v>182</v>
      </c>
      <c r="EA76" s="1">
        <v>391</v>
      </c>
      <c r="EB76" s="1">
        <v>1</v>
      </c>
      <c r="EC76" s="1">
        <v>8</v>
      </c>
      <c r="ED76" s="1">
        <v>2</v>
      </c>
      <c r="EE76" s="1">
        <v>17</v>
      </c>
      <c r="EF76" s="1">
        <v>119</v>
      </c>
      <c r="EG76" s="1">
        <v>88</v>
      </c>
      <c r="EH76" s="1">
        <v>4</v>
      </c>
      <c r="EI76" s="1">
        <v>64</v>
      </c>
      <c r="EJ76" s="1">
        <v>297</v>
      </c>
      <c r="EK76" s="1">
        <v>184</v>
      </c>
      <c r="EL76" s="1">
        <v>7</v>
      </c>
      <c r="EM76" s="1">
        <v>791</v>
      </c>
      <c r="EN76" s="1">
        <v>96</v>
      </c>
      <c r="EO76" s="1">
        <v>551</v>
      </c>
      <c r="EP76" s="1">
        <v>647</v>
      </c>
      <c r="EQ76" s="1">
        <v>0</v>
      </c>
      <c r="ER76" s="1">
        <v>1</v>
      </c>
      <c r="ES76" s="1">
        <v>4</v>
      </c>
      <c r="ET76" s="1">
        <v>53</v>
      </c>
      <c r="EU76" s="1">
        <v>5</v>
      </c>
      <c r="EV76" s="1">
        <v>45</v>
      </c>
      <c r="EW76" s="1">
        <v>18</v>
      </c>
      <c r="EX76" s="1">
        <v>0</v>
      </c>
      <c r="EY76" s="1">
        <v>8</v>
      </c>
      <c r="EZ76" s="1">
        <v>26</v>
      </c>
      <c r="FA76" s="1">
        <v>0</v>
      </c>
      <c r="FB76" s="1">
        <v>0</v>
      </c>
      <c r="FC76" s="1">
        <v>0</v>
      </c>
      <c r="FD76" s="1">
        <v>0</v>
      </c>
      <c r="FE76" s="1">
        <v>0</v>
      </c>
      <c r="FF76" s="1">
        <v>0</v>
      </c>
      <c r="FG76" s="1">
        <v>0</v>
      </c>
      <c r="FH76" s="1">
        <v>5</v>
      </c>
      <c r="FI76" s="1">
        <v>0</v>
      </c>
      <c r="FJ76" s="1">
        <v>38</v>
      </c>
      <c r="FK76" s="1">
        <v>30</v>
      </c>
      <c r="FL76" s="1">
        <v>0</v>
      </c>
      <c r="FM76" s="1">
        <v>115</v>
      </c>
      <c r="FN76" s="1">
        <v>3</v>
      </c>
      <c r="FO76" s="1">
        <v>2</v>
      </c>
      <c r="FP76" s="1">
        <v>88</v>
      </c>
      <c r="FQ76" s="1">
        <v>2</v>
      </c>
      <c r="FR76" s="1">
        <f>SUM(Tableau17[[#This Row],[2019-T1-ALEXANDRE Audric]:[2019-T1-MARIE Florie]])</f>
        <v>443</v>
      </c>
      <c r="FS76" s="1">
        <v>42</v>
      </c>
      <c r="FT76" s="1">
        <v>226</v>
      </c>
      <c r="FU76" s="1">
        <v>0</v>
      </c>
      <c r="FV76" s="1">
        <v>327</v>
      </c>
      <c r="FW76" s="1">
        <v>0</v>
      </c>
      <c r="FX76" s="1">
        <v>595</v>
      </c>
      <c r="GD76" s="1">
        <v>0</v>
      </c>
      <c r="GE76" s="1">
        <v>62</v>
      </c>
      <c r="GF76" s="1">
        <v>133</v>
      </c>
      <c r="GG76" s="1">
        <v>0</v>
      </c>
      <c r="GH76" s="1">
        <v>330</v>
      </c>
      <c r="GI76" s="1">
        <v>0</v>
      </c>
      <c r="GJ76" s="1">
        <v>525</v>
      </c>
      <c r="GP76" s="1">
        <v>0</v>
      </c>
      <c r="GQ76" s="1">
        <v>69</v>
      </c>
      <c r="GR76" s="1">
        <v>89</v>
      </c>
      <c r="GS76" s="1">
        <v>0</v>
      </c>
      <c r="GT76" s="1">
        <v>253</v>
      </c>
      <c r="GU76" s="1">
        <v>4</v>
      </c>
      <c r="GV76" s="1">
        <v>415</v>
      </c>
      <c r="GW76" s="1">
        <v>78</v>
      </c>
      <c r="GX76" s="1">
        <v>246</v>
      </c>
      <c r="GY76" s="1">
        <v>0</v>
      </c>
      <c r="GZ76" s="1">
        <v>0</v>
      </c>
      <c r="HA76" s="1">
        <v>0</v>
      </c>
      <c r="HB76" s="1">
        <v>324</v>
      </c>
      <c r="HC76" s="1">
        <v>91</v>
      </c>
      <c r="HD76" s="1">
        <v>119</v>
      </c>
      <c r="HE76" s="1">
        <v>184</v>
      </c>
      <c r="HF76" s="1">
        <v>393</v>
      </c>
      <c r="HG76" s="1">
        <v>4</v>
      </c>
      <c r="HH76" s="1">
        <v>791</v>
      </c>
      <c r="HI76" s="1">
        <v>96</v>
      </c>
      <c r="HJ76" s="1">
        <v>0</v>
      </c>
      <c r="HK76" s="1">
        <v>551</v>
      </c>
      <c r="HL76" s="1">
        <v>0</v>
      </c>
      <c r="HM76" s="1">
        <v>0</v>
      </c>
      <c r="HN76" s="1">
        <v>647</v>
      </c>
      <c r="HO76" s="1">
        <v>54</v>
      </c>
      <c r="HP76" s="1">
        <v>21</v>
      </c>
      <c r="HQ76" s="1">
        <v>88</v>
      </c>
      <c r="HR76" s="1">
        <v>263</v>
      </c>
      <c r="HS76" s="1">
        <v>19</v>
      </c>
      <c r="HT76" s="1">
        <v>445</v>
      </c>
      <c r="HU76" s="1">
        <v>30</v>
      </c>
      <c r="HV76" s="1">
        <v>72</v>
      </c>
      <c r="HW76" s="1">
        <v>39</v>
      </c>
      <c r="HX76" s="1">
        <v>271</v>
      </c>
      <c r="HY76" s="1">
        <v>0</v>
      </c>
      <c r="HZ76" s="1">
        <v>412</v>
      </c>
      <c r="IA76" s="1">
        <v>51</v>
      </c>
      <c r="IB76" s="1">
        <v>46</v>
      </c>
      <c r="IC76" s="1">
        <v>140</v>
      </c>
      <c r="ID76" s="1">
        <v>229</v>
      </c>
      <c r="IE76" s="1">
        <v>17</v>
      </c>
      <c r="IF76" s="1">
        <v>483</v>
      </c>
      <c r="IG76" s="1">
        <v>0</v>
      </c>
      <c r="IH76" s="1">
        <v>0</v>
      </c>
      <c r="II76" s="1">
        <v>182</v>
      </c>
      <c r="IJ76" s="1">
        <v>209</v>
      </c>
      <c r="IK76" s="1">
        <v>0</v>
      </c>
      <c r="IL76" s="1">
        <v>391</v>
      </c>
      <c r="IM76" s="26">
        <f>IFERROR(Tableau17[[#This Row],[LDIV]]/Tableau17[[#This Row],[Total général]],"")</f>
        <v>0</v>
      </c>
      <c r="IN76" s="26">
        <f>IFERROR(Tableau17[[#This Row],[LDVC]]/Tableau17[[#This Row],[Total général]],"")</f>
        <v>0</v>
      </c>
      <c r="IO76" s="26">
        <f>IFERROR(Tableau17[[#This Row],[LDVD]]/Tableau17[[#This Row],[Total général]],"")</f>
        <v>4.12621359223301E-2</v>
      </c>
      <c r="IP76" s="26">
        <f>IFERROR(Tableau17[[#This Row],[LDVG]]/Tableau17[[#This Row],[Total général]],"")</f>
        <v>3.1553398058252427E-2</v>
      </c>
      <c r="IQ76" s="26">
        <f>IFERROR(Tableau17[[#This Row],[LEXD]]/Tableau17[[#This Row],[Total général]],"")</f>
        <v>0</v>
      </c>
      <c r="IR76" s="26">
        <f>IFERROR(Tableau17[[#This Row],[LEXG]]/Tableau17[[#This Row],[Total général]],"")</f>
        <v>0</v>
      </c>
      <c r="IS76" s="26">
        <f>IFERROR(Tableau17[[#This Row],[LLR]]/Tableau17[[#This Row],[Total général]],"")</f>
        <v>0.13349514563106796</v>
      </c>
      <c r="IT76" s="26">
        <f>IFERROR(Tableau17[[#This Row],[LREM]]/Tableau17[[#This Row],[Total général]],"")</f>
        <v>9.4660194174757281E-2</v>
      </c>
      <c r="IU76" s="26">
        <f>IFERROR(Tableau17[[#This Row],[LRN]]/Tableau17[[#This Row],[Total général]],"")</f>
        <v>7.281553398058252E-2</v>
      </c>
      <c r="IV76" s="26">
        <f>IFERROR(Tableau17[[#This Row],[LUG]]/Tableau17[[#This Row],[Total général]],"")</f>
        <v>0.52669902912621358</v>
      </c>
      <c r="IW76" s="26">
        <f>IFERROR(Tableau17[[#This Row],[LVEC]]/Tableau17[[#This Row],[Total général]],"")</f>
        <v>9.9514563106796114E-2</v>
      </c>
      <c r="IX76" s="26">
        <f>IFERROR(Tableau17[[#This Row],[2008-T1-LCMD]]/Tableau17[[#This Row],[2008-T1-TOTAL]],"")</f>
        <v>0.10420168067226891</v>
      </c>
      <c r="IY76" s="26">
        <f>IFERROR(Tableau17[[#This Row],[2008-T1-LDVD]]/Tableau17[[#This Row],[2008-T1-TOTAL]],"")</f>
        <v>0</v>
      </c>
      <c r="IZ76" s="26">
        <f>IFERROR(Tableau17[[#This Row],[2008-T1-LEXD]]/Tableau17[[#This Row],[2008-T1-TOTAL]],"")</f>
        <v>0</v>
      </c>
      <c r="JA76" s="26">
        <f>IFERROR(Tableau17[[#This Row],[2008-T1-LEXG]]/Tableau17[[#This Row],[2008-T1-TOTAL]],"")</f>
        <v>0.17142857142857143</v>
      </c>
      <c r="JB76" s="26">
        <f>IFERROR(Tableau17[[#This Row],[2008-T1-LFN]]/Tableau17[[#This Row],[2008-T1-TOTAL]],"")</f>
        <v>7.0588235294117646E-2</v>
      </c>
      <c r="JC76" s="26">
        <f>IFERROR(Tableau17[[#This Row],[2008-T1-LMAJ]]/Tableau17[[#This Row],[2008-T1-TOTAL]],"")</f>
        <v>0.27563025210084036</v>
      </c>
      <c r="JD76" s="26">
        <f>IFERROR(Tableau17[[#This Row],[2008-T1-LUG]]/Tableau17[[#This Row],[2008-T1-TOTAL]],"")</f>
        <v>0.37815126050420167</v>
      </c>
      <c r="JE76" s="26" t="str">
        <f>IFERROR(Tableau17[[#This Row],[2008-T2-LFN]]/Tableau17[[#This Row],[2008-T2-TOTAL]],"")</f>
        <v/>
      </c>
      <c r="JF76" s="26" t="str">
        <f>IFERROR(Tableau17[[#This Row],[2008-T2-LGC]]/Tableau17[[#This Row],[2008-T2-TOTAL]],"")</f>
        <v/>
      </c>
      <c r="JG76" s="26" t="str">
        <f>IFERROR(Tableau17[[#This Row],[2008-T2-LMAJ]]/Tableau17[[#This Row],[2008-T2-TOTAL]],"")</f>
        <v/>
      </c>
      <c r="JH76" s="26" t="str">
        <f>IFERROR(Tableau17[[#This Row],[2008-T2-LUG]]/Tableau17[[#This Row],[2008-T2-TOTAL]],"")</f>
        <v/>
      </c>
      <c r="JI76" s="26">
        <f>IFERROR(Tableau17[[#This Row],[2014-T1-LDIV]]/Tableau17[[#This Row],[2014-T1-TOTAL]],"")</f>
        <v>0</v>
      </c>
      <c r="JJ76" s="26">
        <f>IFERROR(Tableau17[[#This Row],[2014-T1-LDVD]]/Tableau17[[#This Row],[2014-T1-TOTAL]],"")</f>
        <v>0</v>
      </c>
      <c r="JK76" s="26">
        <f>IFERROR(Tableau17[[#This Row],[2014-T1-LDVG]]/Tableau17[[#This Row],[2014-T1-TOTAL]],"")</f>
        <v>0.13904761904761906</v>
      </c>
      <c r="JL76" s="26">
        <f>IFERROR(Tableau17[[#This Row],[2014-T1-LEXG]]/Tableau17[[#This Row],[2014-T1-TOTAL]],"")</f>
        <v>0</v>
      </c>
      <c r="JM76" s="26">
        <f>IFERROR(Tableau17[[#This Row],[2014-T1-LFG]]/Tableau17[[#This Row],[2014-T1-TOTAL]],"")</f>
        <v>0.15619047619047619</v>
      </c>
      <c r="JN76" s="26">
        <f>IFERROR(Tableau17[[#This Row],[2014-T1-LFN]]/Tableau17[[#This Row],[2014-T1-TOTAL]],"")</f>
        <v>0.1180952380952381</v>
      </c>
      <c r="JO76" s="26">
        <f>IFERROR(Tableau17[[#This Row],[2014-T1-LUD]]/Tableau17[[#This Row],[2014-T1-TOTAL]],"")</f>
        <v>0.25333333333333335</v>
      </c>
      <c r="JP76" s="26">
        <f>IFERROR(Tableau17[[#This Row],[2014-T1-LUG]]/Tableau17[[#This Row],[2014-T1-TOTAL]],"")</f>
        <v>0.33333333333333331</v>
      </c>
      <c r="JQ76" s="26" t="str">
        <f>IFERROR(Tableau17[[#This Row],[2014-T2-LFN]]/Tableau17[[#This Row],[2014-T2-TOTAL]],"")</f>
        <v/>
      </c>
      <c r="JR76" s="26" t="str">
        <f>IFERROR(Tableau17[[#This Row],[2014-T2-LUD]]/Tableau17[[#This Row],[2014-T2-TOTAL]],"")</f>
        <v/>
      </c>
      <c r="JS76" s="26" t="str">
        <f>IFERROR(Tableau17[[#This Row],[2014-T2-LUG]]/Tableau17[[#This Row],[2014-T2-TOTAL]],"")</f>
        <v/>
      </c>
      <c r="JT76" s="26">
        <f>IFERROR(Tableau17[[#This Row],[2015-T1-BC-DIV]]/Tableau17[[#This Row],[2015-T1-TOTAL]],"")</f>
        <v>9.6385542168674707E-3</v>
      </c>
      <c r="JU76" s="26">
        <f>IFERROR(Tableau17[[#This Row],[2015-T1-BC-DLF]]/Tableau17[[#This Row],[2015-T1-TOTAL]],"")</f>
        <v>0</v>
      </c>
      <c r="JV76" s="26">
        <f>IFERROR(Tableau17[[#This Row],[2015-T1-BC-DVD]]/Tableau17[[#This Row],[2015-T1-TOTAL]],"")</f>
        <v>0</v>
      </c>
      <c r="JW76" s="26">
        <f>IFERROR(Tableau17[[#This Row],[2015-T1-BC-DVG]]/Tableau17[[#This Row],[2015-T1-TOTAL]],"")</f>
        <v>0</v>
      </c>
      <c r="JX76" s="26">
        <f>IFERROR(Tableau17[[#This Row],[2015-T1-BC-FG]]/Tableau17[[#This Row],[2015-T1-TOTAL]],"")</f>
        <v>0.20963855421686747</v>
      </c>
      <c r="JY76" s="26">
        <f>IFERROR(Tableau17[[#This Row],[2015-T1-BC-FN]]/Tableau17[[#This Row],[2015-T1-TOTAL]],"")</f>
        <v>0.16626506024096385</v>
      </c>
      <c r="JZ76" s="26">
        <f>IFERROR(Tableau17[[#This Row],[2015-T1-BC-MDM]]/Tableau17[[#This Row],[2015-T1-TOTAL]],"")</f>
        <v>0</v>
      </c>
      <c r="KA76" s="26">
        <f>IFERROR(Tableau17[[#This Row],[2015-T1-BC-RDG]]/Tableau17[[#This Row],[2015-T1-TOTAL]],"")</f>
        <v>3.614457831325301E-2</v>
      </c>
      <c r="KB76" s="26">
        <f>IFERROR(Tableau17[[#This Row],[2015-T1-BC-SOC]]/Tableau17[[#This Row],[2015-T1-TOTAL]],"")</f>
        <v>0</v>
      </c>
      <c r="KC76" s="26">
        <f>IFERROR(Tableau17[[#This Row],[2015-T1-BC-UD]]/Tableau17[[#This Row],[2015-T1-TOTAL]],"")</f>
        <v>0.21445783132530122</v>
      </c>
      <c r="KD76" s="26">
        <f>IFERROR(Tableau17[[#This Row],[2015-T1-BC-UG]]/Tableau17[[#This Row],[2015-T1-TOTAL]],"")</f>
        <v>0.363855421686747</v>
      </c>
      <c r="KE76" s="26">
        <f>IFERROR(Tableau17[[#This Row],[2015-T1-BC-VEC]]/Tableau17[[#This Row],[2015-T1-TOTAL]],"")</f>
        <v>0</v>
      </c>
      <c r="KF76" s="26">
        <f>IFERROR(Tableau17[[#This Row],[2015-T2-BC-DVG]]/Tableau17[[#This Row],[2015-T2-TOTAL]],"")</f>
        <v>0</v>
      </c>
      <c r="KG76" s="26">
        <f>IFERROR(Tableau17[[#This Row],[2015-T2-BC-FN]]/Tableau17[[#This Row],[2015-T2-TOTAL]],"")</f>
        <v>0.24074074074074073</v>
      </c>
      <c r="KH76" s="26">
        <f>IFERROR(Tableau17[[#This Row],[2015-T2-BC-SOC]]/Tableau17[[#This Row],[2015-T2-TOTAL]],"")</f>
        <v>0</v>
      </c>
      <c r="KI76" s="26">
        <f>IFERROR(Tableau17[[#This Row],[2015-T2-BC-UD]]/Tableau17[[#This Row],[2015-T2-TOTAL]],"")</f>
        <v>0.7592592592592593</v>
      </c>
      <c r="KJ76" s="26">
        <f>IFERROR(Tableau17[[#This Row],[2015-T2-BC-UG]]/Tableau17[[#This Row],[2015-T2-TOTAL]],"")</f>
        <v>0</v>
      </c>
      <c r="KK76" s="26">
        <f>IFERROR(Tableau17[[#This Row],[2017 (L)-T1-COM]]/Tableau17[[#This Row],[2017 (L)-T1-TOTAL]],"")</f>
        <v>0</v>
      </c>
      <c r="KL76" s="26">
        <f>IFERROR(Tableau17[[#This Row],[2017 (L)-T1-DIV]]/Tableau17[[#This Row],[2017 (L)-T1-TOTAL]],"")</f>
        <v>3.3126293995859216E-2</v>
      </c>
      <c r="KM76" s="26">
        <f>IFERROR(Tableau17[[#This Row],[2017 (L)-T1-DLF]]/Tableau17[[#This Row],[2017 (L)-T1-TOTAL]],"")</f>
        <v>6.2111801242236021E-3</v>
      </c>
      <c r="KN76" s="26">
        <f>IFERROR(Tableau17[[#This Row],[2017 (L)-T1-DVD]]/Tableau17[[#This Row],[2017 (L)-T1-TOTAL]],"")</f>
        <v>0</v>
      </c>
      <c r="KO76" s="26">
        <f>IFERROR(Tableau17[[#This Row],[2017 (L)-T1-DVG]]/Tableau17[[#This Row],[2017 (L)-T1-TOTAL]],"")</f>
        <v>1.4492753623188406E-2</v>
      </c>
      <c r="KP76" s="26">
        <f>IFERROR(Tableau17[[#This Row],[2017 (L)-T1-ECO]]/Tableau17[[#This Row],[2017 (L)-T1-TOTAL]],"")</f>
        <v>1.0351966873706004E-2</v>
      </c>
      <c r="KQ76" s="26">
        <f>IFERROR(Tableau17[[#This Row],[2017 (L)-T1-EXD]]/Tableau17[[#This Row],[2017 (L)-T1-TOTAL]],"")</f>
        <v>8.2815734989648039E-3</v>
      </c>
      <c r="KR76" s="26">
        <f>IFERROR(Tableau17[[#This Row],[2017 (L)-T1-EXG]]/Tableau17[[#This Row],[2017 (L)-T1-TOTAL]],"")</f>
        <v>1.2422360248447204E-2</v>
      </c>
      <c r="KS76" s="26">
        <f>IFERROR(Tableau17[[#This Row],[2017 (L)-T1-FI]]/Tableau17[[#This Row],[2017 (L)-T1-TOTAL]],"")</f>
        <v>0.3188405797101449</v>
      </c>
      <c r="KT76" s="26">
        <f>IFERROR(Tableau17[[#This Row],[2017 (L)-T1-FN]]/Tableau17[[#This Row],[2017 (L)-T1-TOTAL]],"")</f>
        <v>9.1097308488612833E-2</v>
      </c>
      <c r="KU76" s="26">
        <f>IFERROR(Tableau17[[#This Row],[2017 (L)-T1-LR]]/Tableau17[[#This Row],[2017 (L)-T1-TOTAL]],"")</f>
        <v>9.5238095238095233E-2</v>
      </c>
      <c r="KV76" s="26">
        <f>IFERROR(Tableau17[[#This Row],[2017 (L)-T1-MDM]]/Tableau17[[#This Row],[2017 (L)-T1-TOTAL]],"")</f>
        <v>0</v>
      </c>
      <c r="KW76" s="26">
        <f>IFERROR(Tableau17[[#This Row],[2017 (L)-T1-RDG]]/Tableau17[[#This Row],[2017 (L)-T1-TOTAL]],"")</f>
        <v>0</v>
      </c>
      <c r="KX76" s="26">
        <f>IFERROR(Tableau17[[#This Row],[2017 (L)-T1-REG]]/Tableau17[[#This Row],[2017 (L)-T1-TOTAL]],"")</f>
        <v>2.070393374741201E-3</v>
      </c>
      <c r="KY76" s="26">
        <f>IFERROR(Tableau17[[#This Row],[2017 (L)-T1-REM]]/Tableau17[[#This Row],[2017 (L)-T1-TOTAL]],"")</f>
        <v>0.28985507246376813</v>
      </c>
      <c r="KZ76" s="26">
        <f>IFERROR(Tableau17[[#This Row],[2017 (L)-T1-SOC]]/Tableau17[[#This Row],[2017 (L)-T1-TOTAL]],"")</f>
        <v>0.11801242236024845</v>
      </c>
      <c r="LA76" s="26">
        <f>IFERROR(Tableau17[[#This Row],[2017 (L)-T1-UDI]]/Tableau17[[#This Row],[2017 (L)-T1-TOTAL]],"")</f>
        <v>0</v>
      </c>
      <c r="LB76" s="26">
        <f>IFERROR(Tableau17[[#This Row],[2017 (L)-T2-FI]]/Tableau17[[#This Row],[2017 (L)-T2-TOTAL]],"")</f>
        <v>0.53452685421994883</v>
      </c>
      <c r="LC76" s="26">
        <f>IFERROR(Tableau17[[#This Row],[2017 (L)-T2-FN]]/Tableau17[[#This Row],[2017 (L)-T2-TOTAL]],"")</f>
        <v>0</v>
      </c>
      <c r="LD76" s="26">
        <f>IFERROR(Tableau17[[#This Row],[2017 (L)-T2-LR]]/Tableau17[[#This Row],[2017 (L)-T2-TOTAL]],"")</f>
        <v>0</v>
      </c>
      <c r="LE76" s="26">
        <f>IFERROR(Tableau17[[#This Row],[2017 (L)-T2-MDM]]/Tableau17[[#This Row],[2017 (L)-T2-TOTAL]],"")</f>
        <v>0</v>
      </c>
      <c r="LF76" s="26">
        <f>IFERROR(Tableau17[[#This Row],[2017 (L)-T2-REM]]/Tableau17[[#This Row],[2017 (L)-T2-TOTAL]],"")</f>
        <v>0.46547314578005117</v>
      </c>
      <c r="LG76" s="26">
        <f>IFERROR(Tableau17[[#This Row],[2017-T1-ARTHAUD Nathalie]]/Tableau17[[#This Row],[2017-T1-TOTAL]],"")</f>
        <v>1.2642225031605564E-3</v>
      </c>
      <c r="LH76" s="26">
        <f>IFERROR(Tableau17[[#This Row],[2017-T1-ASSELINEAU Fran]]/Tableau17[[#This Row],[2017-T1-TOTAL]],"")</f>
        <v>1.0113780025284451E-2</v>
      </c>
      <c r="LI76" s="26">
        <f>IFERROR(Tableau17[[#This Row],[2017-T1-CHEMINADE Jacques]]/Tableau17[[#This Row],[2017-T1-TOTAL]],"")</f>
        <v>2.5284450063211127E-3</v>
      </c>
      <c r="LJ76" s="26">
        <f>IFERROR(Tableau17[[#This Row],[2017-T1-DUPONT-AIGNAN Nicolas]]/Tableau17[[#This Row],[2017-T1-TOTAL]],"")</f>
        <v>2.1491782553729456E-2</v>
      </c>
      <c r="LK76" s="26">
        <f>IFERROR(Tableau17[[#This Row],[2017-T1-FILLON Fran]]/Tableau17[[#This Row],[2017-T1-TOTAL]],"")</f>
        <v>0.15044247787610621</v>
      </c>
      <c r="LL76" s="26">
        <f>IFERROR(Tableau17[[#This Row],[2017-T1-HAMON Beno]]/Tableau17[[#This Row],[2017-T1-TOTAL]],"")</f>
        <v>0.11125158027812895</v>
      </c>
      <c r="LM76" s="26">
        <f>IFERROR(Tableau17[[#This Row],[2017-T1-LASSALLE Jean]]/Tableau17[[#This Row],[2017-T1-TOTAL]],"")</f>
        <v>5.0568900126422255E-3</v>
      </c>
      <c r="LN76" s="26">
        <f>IFERROR(Tableau17[[#This Row],[2017-T1-LE PEN Marine]]/Tableau17[[#This Row],[2017-T1-TOTAL]],"")</f>
        <v>8.0910240202275607E-2</v>
      </c>
      <c r="LO76" s="26">
        <f>IFERROR(Tableau17[[#This Row],[2017-T1-M Jean-Luc]]/Tableau17[[#This Row],[2017-T1-TOTAL]],"")</f>
        <v>0.37547408343868521</v>
      </c>
      <c r="LP76" s="26">
        <f>IFERROR(Tableau17[[#This Row],[2017-T1-MACRON Emmanuel]]/Tableau17[[#This Row],[2017-T1-TOTAL]],"")</f>
        <v>0.23261694058154236</v>
      </c>
      <c r="LQ76" s="26">
        <f>IFERROR(Tableau17[[#This Row],[2017-T1-POUTOU Philippe]]/Tableau17[[#This Row],[2017-T1-TOTAL]],"")</f>
        <v>8.8495575221238937E-3</v>
      </c>
      <c r="LR76" s="26">
        <f>IFERROR(Tableau17[[#This Row],[2017-T2-LE PEN Marine]]/Tableau17[[#This Row],[2017-T2-TOTAL]],"")</f>
        <v>0.14837712519319937</v>
      </c>
      <c r="LS76" s="26">
        <f>IFERROR(Tableau17[[#This Row],[2017-T2-MACRON Emmanuel]]/Tableau17[[#This Row],[2017-T2-TOTAL]],"")</f>
        <v>0.85162287480680066</v>
      </c>
      <c r="LT76" s="26">
        <f>IFERROR(Tableau17[[#This Row],[2019-T1-ALEXANDRE Audric]]/Tableau17[[#This Row],[2019-T1-TOTAL]],"")</f>
        <v>0</v>
      </c>
      <c r="LU76" s="26">
        <f>IFERROR(Tableau17[[#This Row],[2019-T1-ARTHAUD Nathalie]]/Tableau17[[#This Row],[2019-T1-TOTAL]],"")</f>
        <v>2.257336343115124E-3</v>
      </c>
      <c r="LV76" s="26">
        <f>IFERROR(Tableau17[[#This Row],[2019-T1-ASSELINEAU François]]/Tableau17[[#This Row],[2019-T1-TOTAL]],"")</f>
        <v>9.0293453724604959E-3</v>
      </c>
      <c r="LW76" s="26">
        <f>IFERROR(Tableau17[[#This Row],[2019-T1-AUBRY Manon]]/Tableau17[[#This Row],[2019-T1-TOTAL]],"")</f>
        <v>0.11963882618510158</v>
      </c>
      <c r="LX76" s="26">
        <f>IFERROR(Tableau17[[#This Row],[2019-T1-AZERGUI Nagib]]/Tableau17[[#This Row],[2019-T1-TOTAL]],"")</f>
        <v>1.1286681715575621E-2</v>
      </c>
      <c r="LY76" s="26">
        <f>IFERROR(Tableau17[[#This Row],[2019-T1-BARDELLA Jordan]]/Tableau17[[#This Row],[2019-T1-TOTAL]],"")</f>
        <v>0.10158013544018059</v>
      </c>
      <c r="LZ76" s="26">
        <f>IFERROR(Tableau17[[#This Row],[2019-T1-BELLAMY François-Xavier]]/Tableau17[[#This Row],[2019-T1-TOTAL]],"")</f>
        <v>4.0632054176072234E-2</v>
      </c>
      <c r="MA76" s="26">
        <f>IFERROR(Tableau17[[#This Row],[2019-T1-BIDOU Olivier]]/Tableau17[[#This Row],[2019-T1-TOTAL]],"")</f>
        <v>0</v>
      </c>
      <c r="MB76" s="26">
        <f>IFERROR(Tableau17[[#This Row],[2019-T1-BOURG Dominique]]/Tableau17[[#This Row],[2019-T1-TOTAL]],"")</f>
        <v>1.8058690744920992E-2</v>
      </c>
      <c r="MC76" s="26">
        <f>IFERROR(Tableau17[[#This Row],[2019-T1-BROSSAT Ian]]/Tableau17[[#This Row],[2019-T1-TOTAL]],"")</f>
        <v>5.8690744920993229E-2</v>
      </c>
      <c r="MD76" s="26">
        <f>IFERROR(Tableau17[[#This Row],[2019-T1-CAILLAUD Sophie]]/Tableau17[[#This Row],[2019-T1-TOTAL]],"")</f>
        <v>0</v>
      </c>
      <c r="ME76" s="26">
        <f>IFERROR(Tableau17[[#This Row],[2019-T1-CAMUS Renaud]]/Tableau17[[#This Row],[2019-T1-TOTAL]],"")</f>
        <v>0</v>
      </c>
      <c r="MF76" s="26">
        <f>IFERROR(Tableau17[[#This Row],[2019-T1-CHALENÇON Christophe]]/Tableau17[[#This Row],[2019-T1-TOTAL]],"")</f>
        <v>0</v>
      </c>
      <c r="MG76" s="26">
        <f>IFERROR(Tableau17[[#This Row],[2019-T1-CORBET Cathy Denise Ginette]]/Tableau17[[#This Row],[2019-T1-TOTAL]],"")</f>
        <v>0</v>
      </c>
      <c r="MH76" s="26">
        <f>IFERROR(Tableau17[[#This Row],[2019-T1-DE PREVOISIN Robert]]/Tableau17[[#This Row],[2019-T1-TOTAL]],"")</f>
        <v>0</v>
      </c>
      <c r="MI76" s="26">
        <f>IFERROR(Tableau17[[#This Row],[2019-T1-DELFEL Thérèse]]/Tableau17[[#This Row],[2019-T1-TOTAL]],"")</f>
        <v>0</v>
      </c>
      <c r="MJ76" s="26">
        <f>IFERROR(Tableau17[[#This Row],[2019-T1-DIEUMEGARD Pierre]]/Tableau17[[#This Row],[2019-T1-TOTAL]],"")</f>
        <v>0</v>
      </c>
      <c r="MK76" s="26">
        <f>IFERROR(Tableau17[[#This Row],[2019-T1-DUPONT-AIGNAN Nicolas]]/Tableau17[[#This Row],[2019-T1-TOTAL]],"")</f>
        <v>1.1286681715575621E-2</v>
      </c>
      <c r="ML76" s="26">
        <f>IFERROR(Tableau17[[#This Row],[2019-T1-GERNIGON Yves]]/Tableau17[[#This Row],[2019-T1-TOTAL]],"")</f>
        <v>0</v>
      </c>
      <c r="MM76" s="26">
        <f>IFERROR(Tableau17[[#This Row],[2019-T1-GLUCKSMANN Raphaël]]/Tableau17[[#This Row],[2019-T1-TOTAL]],"")</f>
        <v>8.5778781038374718E-2</v>
      </c>
      <c r="MN76" s="26">
        <f>IFERROR(Tableau17[[#This Row],[2019-T1-HAMON Benoît]]/Tableau17[[#This Row],[2019-T1-TOTAL]],"")</f>
        <v>6.772009029345373E-2</v>
      </c>
      <c r="MO76" s="26">
        <f>IFERROR(Tableau17[[#This Row],[2019-T1-HELGEN Gilles]]/Tableau17[[#This Row],[2019-T1-TOTAL]],"")</f>
        <v>0</v>
      </c>
      <c r="MP76" s="26">
        <f>IFERROR(Tableau17[[#This Row],[2019-T1-JADOT Yannick]]/Tableau17[[#This Row],[2019-T1-TOTAL]],"")</f>
        <v>0.2595936794582393</v>
      </c>
      <c r="MQ76" s="26">
        <f>IFERROR(Tableau17[[#This Row],[2019-T1-LAGARDE Jean-Christophe]]/Tableau17[[#This Row],[2019-T1-TOTAL]],"")</f>
        <v>6.7720090293453723E-3</v>
      </c>
      <c r="MR76" s="26">
        <f>IFERROR(Tableau17[[#This Row],[2019-T1-LALANNE Francis]]/Tableau17[[#This Row],[2019-T1-TOTAL]],"")</f>
        <v>4.5146726862302479E-3</v>
      </c>
      <c r="MS76" s="26">
        <f>IFERROR(Tableau17[[#This Row],[2019-T1-LOISEAU Nathalie]]/Tableau17[[#This Row],[2019-T1-TOTAL]],"")</f>
        <v>0.19864559819413091</v>
      </c>
      <c r="MT76" s="26">
        <f>IFERROR(Tableau17[[#This Row],[2019-T1-MARIE Florie]]/Tableau17[[#This Row],[2019-T1-TOTAL]],"")</f>
        <v>4.5146726862302479E-3</v>
      </c>
      <c r="MU76" s="26">
        <f>IFERROR(Tableau17[[#This Row],[2008-T1-MACROEXTRDROITE]]/Tableau17[[#This Row],[2008-T1-MACROTOTALE]],"")</f>
        <v>7.0588235294117646E-2</v>
      </c>
      <c r="MV76" s="26">
        <f>IFERROR(Tableau17[[#This Row],[2008-T1-MACRODROITE]]/Tableau17[[#This Row],[2008-T1-MACROTOTALE]],"")</f>
        <v>0.37983193277310923</v>
      </c>
      <c r="MW76" s="26">
        <f>IFERROR(Tableau17[[#This Row],[2008-T1-MACROCENTRE]]/Tableau17[[#This Row],[2008-T1-MACROTOTALE]],"")</f>
        <v>0</v>
      </c>
      <c r="MX76" s="26">
        <f>IFERROR(Tableau17[[#This Row],[2008-T1-MACROGAUCHE]]/Tableau17[[#This Row],[2008-T1-MACROTOTALE]],"")</f>
        <v>0.54957983193277316</v>
      </c>
      <c r="MY76" s="26">
        <f>IFERROR(Tableau17[[#This Row],[2008-T1-MACROAUTRE]]/Tableau17[[#This Row],[2008-T1-MACROTOTALE]],"")</f>
        <v>0</v>
      </c>
      <c r="MZ76" s="26" t="str">
        <f>IFERROR(Tableau17[[#This Row],[2008-T2-MACROEXTRDROITE]]/Tableau17[[#This Row],[2008-T2-MACROTOTALE]],"")</f>
        <v/>
      </c>
      <c r="NA76" s="26" t="str">
        <f>IFERROR(Tableau17[[#This Row],[2008-T2-MACRODROITE]]/Tableau17[[#This Row],[2008-T2-MACROTOTALE]],"")</f>
        <v/>
      </c>
      <c r="NB76" s="26" t="str">
        <f>IFERROR(Tableau17[[#This Row],[2008-T2-MACROCENTRE]]/Tableau17[[#This Row],[2008-T2-MACROTOTALE]],"")</f>
        <v/>
      </c>
      <c r="NC76" s="26" t="str">
        <f>IFERROR(Tableau17[[#This Row],[2008-T2-MACROGAUCHE]]/Tableau17[[#This Row],[2008-T2-MACROTOTALE]],"")</f>
        <v/>
      </c>
      <c r="ND76" s="26" t="str">
        <f>IFERROR(Tableau17[[#This Row],[2008-T2-MACROAUTRE]]/Tableau17[[#This Row],[2008-T2-MACROTOTALE]],"")</f>
        <v/>
      </c>
      <c r="NE76" s="26">
        <f>IFERROR(Tableau17[[#This Row],[2014-T1-MACROEXTRDROITE]]/Tableau17[[#This Row],[2014-T1-MACROTOTALE]],"")</f>
        <v>0.1180952380952381</v>
      </c>
      <c r="NF76" s="26">
        <f>IFERROR(Tableau17[[#This Row],[2014-T1-MACRODROITE]]/Tableau17[[#This Row],[2014-T1-MACROTOTALE]],"")</f>
        <v>0.25333333333333335</v>
      </c>
      <c r="NG76" s="26">
        <f>IFERROR(Tableau17[[#This Row],[2014-T1-MACROCENTRE]]/Tableau17[[#This Row],[2014-T1-MACROTOTALE]],"")</f>
        <v>0</v>
      </c>
      <c r="NH76" s="26">
        <f>IFERROR(Tableau17[[#This Row],[2014-T1-MACROGAUCHE]]/Tableau17[[#This Row],[2014-T1-MACROTOTALE]],"")</f>
        <v>0.62857142857142856</v>
      </c>
      <c r="NI76" s="26">
        <f>IFERROR(Tableau17[[#This Row],[2014-T1-MACROAUTRE]]/Tableau17[[#This Row],[2014-T1-MACROTOTALE]],"")</f>
        <v>0</v>
      </c>
      <c r="NJ76" s="26" t="str">
        <f>IFERROR(Tableau17[[#This Row],[2014-T2-MACROEXTRDROITE]]/Tableau17[[#This Row],[2014-T2-MACROTOTALE]],"")</f>
        <v/>
      </c>
      <c r="NK76" s="26" t="str">
        <f>IFERROR(Tableau17[[#This Row],[2014-T2-MACRODROITE]]/Tableau17[[#This Row],[2014-T2-MACROTOTALE]],"")</f>
        <v/>
      </c>
      <c r="NL76" s="26" t="str">
        <f>IFERROR(Tableau17[[#This Row],[2014-T2-MACROCENTRE]]/Tableau17[[#This Row],[2014-T2-MACROTOTALE]],"")</f>
        <v/>
      </c>
      <c r="NM76" s="26" t="str">
        <f>IFERROR(Tableau17[[#This Row],[2014-T2-MACROGAUCHE]]/Tableau17[[#This Row],[2014-T2-MACROTOTALE]],"")</f>
        <v/>
      </c>
      <c r="NN76" s="26" t="str">
        <f>IFERROR(Tableau17[[#This Row],[2014-T2-MACROAUTRE]]/Tableau17[[#This Row],[2014-T2-MACROTOTALE]],"")</f>
        <v/>
      </c>
      <c r="NO76" s="26">
        <f>IFERROR( Tableau17[[#This Row],[2015-T1-MACROEXTRDROITE]]/Tableau17[[#This Row],[2015-T1-MACROTOTALE]],"")</f>
        <v>0.16626506024096385</v>
      </c>
      <c r="NP76" s="26">
        <f>IFERROR(Tableau17[[#This Row],[2015-T1-MACRODROITE]]/Tableau17[[#This Row],[2015-T1-MACROTOTALE]],"")</f>
        <v>0.21445783132530122</v>
      </c>
      <c r="NQ76" s="26">
        <f>IFERROR(Tableau17[[#This Row],[2015-T1-MACROCENTRE]]/Tableau17[[#This Row],[2015-T1-MACROTOTALE]],"")</f>
        <v>0</v>
      </c>
      <c r="NR76" s="26">
        <f>IFERROR(Tableau17[[#This Row],[2015-T1-MACROGAUCHE]]/Tableau17[[#This Row],[2015-T1-MACROTOTALE]],"")</f>
        <v>0.60963855421686752</v>
      </c>
      <c r="NS76" s="26">
        <f>IFERROR(Tableau17[[#This Row],[2015-T1-MACROAUTRE]]/Tableau17[[#This Row],[2015-T1-MACROTOTALE]],"")</f>
        <v>9.6385542168674707E-3</v>
      </c>
      <c r="NT76" s="26">
        <f>IFERROR(Tableau17[[#This Row],[2015-T2-MACROEXTRDROITE]]/Tableau17[[#This Row],[2015-T2-MACROTOTALE]],"")</f>
        <v>0.24074074074074073</v>
      </c>
      <c r="NU76" s="26">
        <f>IFERROR(Tableau17[[#This Row],[2015-T2-MACRODROITE]]/Tableau17[[#This Row],[2015-T2-MACROTOTALE]],"")</f>
        <v>0.7592592592592593</v>
      </c>
      <c r="NV76" s="26">
        <f>IFERROR(Tableau17[[#This Row],[2015-T2-MACROCENTRE]]/Tableau17[[#This Row],[2015-T2-MACROTOTALE]],"")</f>
        <v>0</v>
      </c>
      <c r="NW76" s="26">
        <f>IFERROR(Tableau17[[#This Row],[2015-T2-MACROGAUCHE]]/Tableau17[[#This Row],[2015-T2-MACROTOTALE]],"")</f>
        <v>0</v>
      </c>
      <c r="NX76" s="26">
        <f>IFERROR(Tableau17[[#This Row],[2015-T2-MACROAUTRE]]/Tableau17[[#This Row],[2015-T2-MACROTOTALE]],"")</f>
        <v>0</v>
      </c>
      <c r="NY76" s="26">
        <f>IFERROR(Tableau17[[#This Row],[2017-T1-MACROEXTRDROITE]]/Tableau17[[#This Row],[2017-T1-MACROTOTALE]],"")</f>
        <v>0.11504424778761062</v>
      </c>
      <c r="NZ76" s="26">
        <f>IFERROR(Tableau17[[#This Row],[2017-T1-MACRODROITE]]/Tableau17[[#This Row],[2017-T1-MACROTOTALE]],"")</f>
        <v>0.15044247787610621</v>
      </c>
      <c r="OA76" s="26">
        <f>IFERROR(Tableau17[[#This Row],[2017-T1-MACROCENTRE]]/Tableau17[[#This Row],[2017-T1-MACROTOTALE]],"")</f>
        <v>0.23261694058154236</v>
      </c>
      <c r="OB76" s="26">
        <f>IFERROR(Tableau17[[#This Row],[2017-T1-MACROGAUCHE]]/Tableau17[[#This Row],[2017-T1-MACROTOTALE]],"")</f>
        <v>0.4968394437420986</v>
      </c>
      <c r="OC76" s="26">
        <f>IFERROR(Tableau17[[#This Row],[2017-T1-MACROAUTRE]]/Tableau17[[#This Row],[2017-T1-MACROTOTALE]],"")</f>
        <v>5.0568900126422255E-3</v>
      </c>
      <c r="OD76" s="26">
        <f>IFERROR(Tableau17[[#This Row],[2017-T2-MACROEXTRDROITE]]/Tableau17[[#This Row],[2017-T2-MACROTOTALE]],"")</f>
        <v>0.14837712519319937</v>
      </c>
      <c r="OE76" s="26">
        <f>IFERROR(Tableau17[[#This Row],[2017-T2-MACRODROITE]]/Tableau17[[#This Row],[2017-T2-MACROTOTALE]],"")</f>
        <v>0</v>
      </c>
      <c r="OF76" s="26">
        <f>IFERROR(Tableau17[[#This Row],[2017-T2-MACROCENTRE]]/Tableau17[[#This Row],[2017-T2-MACROTOTALE]],"")</f>
        <v>0.85162287480680066</v>
      </c>
      <c r="OG76" s="26">
        <f>IFERROR(Tableau17[[#This Row],[2017-T2-MACROGAUCHE]]/Tableau17[[#This Row],[2017-T2-MACROTOTALE]],"")</f>
        <v>0</v>
      </c>
      <c r="OH76" s="26">
        <f>IFERROR(Tableau17[[#This Row],[2017-T2-MACROAUTRE]]/Tableau17[[#This Row],[2017-T2-MACROTOTALE]],"")</f>
        <v>0</v>
      </c>
      <c r="OI76" s="26">
        <f>IFERROR(Tableau17[[#This Row],[2019-T1-MACROEXTRDROITE]]/Tableau17[[#This Row],[2019-T1-MACROTOTALE]],"")</f>
        <v>0.12134831460674157</v>
      </c>
      <c r="OJ76" s="26">
        <f>IFERROR(Tableau17[[#This Row],[2019-T1-MACRODROITE]]/Tableau17[[#This Row],[2019-T1-MACROTOTALE]],"")</f>
        <v>4.7191011235955059E-2</v>
      </c>
      <c r="OK76" s="26">
        <f>IFERROR(Tableau17[[#This Row],[2019-T1-MACROCENTRE]]/Tableau17[[#This Row],[2019-T1-MACROTOTALE]],"")</f>
        <v>0.19775280898876405</v>
      </c>
      <c r="OL76" s="26">
        <f>IFERROR(Tableau17[[#This Row],[2019-T1-MACROGAUCHE]]/Tableau17[[#This Row],[2019-T1-MACROTOTALE]],"")</f>
        <v>0.59101123595505622</v>
      </c>
      <c r="OM76" s="26">
        <f>IFERROR(Tableau17[[#This Row],[2019-T1-MACROAUTRE]]/Tableau17[[#This Row],[2019-T1-MACROTOTALE]],"")</f>
        <v>4.2696629213483148E-2</v>
      </c>
      <c r="ON76" s="26">
        <f>IFERROR(Tableau17[[#This Row],[2020-T1-MACROEXTRDROITE]]/Tableau17[[#This Row],[2020-T1-MACROTOTALE]],"")</f>
        <v>7.281553398058252E-2</v>
      </c>
      <c r="OO76" s="26">
        <f>IFERROR(Tableau17[[#This Row],[2020-T1-MACRODROITE]]/Tableau17[[#This Row],[2020-T1-MACROTOTALE]],"")</f>
        <v>0.17475728155339806</v>
      </c>
      <c r="OP76" s="26">
        <f>IFERROR(Tableau17[[#This Row],[2020-T1-MACROCENTRE]]/Tableau17[[#This Row],[2020-T1-MACROTOTALE]],"")</f>
        <v>9.4660194174757281E-2</v>
      </c>
      <c r="OQ76" s="26">
        <f>IFERROR(Tableau17[[#This Row],[2020-T1-MACROGAUCHE]]/Tableau17[[#This Row],[2020-T1-MACROTOTALE]],"")</f>
        <v>0.65776699029126218</v>
      </c>
      <c r="OR76" s="26">
        <f>IFERROR(Tableau17[[#This Row],[2020-T1-MACROAUTRE]]/Tableau17[[#This Row],[2020-T1-MACROTOTALE]],"")</f>
        <v>0</v>
      </c>
      <c r="OS76" s="26">
        <f>IFERROR(Tableau17[[#This Row],[2017 (L)-T1-MACROEXTRDROITE]]/Tableau17[[#This Row],[2017 (L)-T1-MACROTOTALE]],"")</f>
        <v>0.10559006211180125</v>
      </c>
      <c r="OT76" s="26">
        <f>IFERROR(Tableau17[[#This Row],[2017 (L)-T1-MACRODROITE]]/Tableau17[[#This Row],[2017 (L)-T1-MACROTOTALE]],"")</f>
        <v>9.5238095238095233E-2</v>
      </c>
      <c r="OU76" s="26">
        <f>IFERROR(Tableau17[[#This Row],[2017 (L)-T1-MACROCENTRE]]/Tableau17[[#This Row],[2017 (L)-T1-MACROTOTALE]],"")</f>
        <v>0.28985507246376813</v>
      </c>
      <c r="OV76" s="26">
        <f>IFERROR(Tableau17[[#This Row],[2017 (L)-T1-MACROGAUCHE]]/Tableau17[[#This Row],[2017 (L)-T1-MACROTOTALE]],"")</f>
        <v>0.47412008281573498</v>
      </c>
      <c r="OW76" s="26">
        <f>IFERROR(Tableau17[[#This Row],[2017 (L)-T1-MACROAUTRE]]/Tableau17[[#This Row],[2017 (L)-T1-MACROTOTALE]],"")</f>
        <v>3.5196687370600416E-2</v>
      </c>
      <c r="OX76" s="26">
        <f>IFERROR(Tableau17[[#This Row],[2017 (L)-T2-MACROEXTRDROITE]]/Tableau17[[#This Row],[2017 (L)-T2-MACROTOTALE]],"")</f>
        <v>0</v>
      </c>
      <c r="OY76" s="26">
        <f>IFERROR(Tableau17[[#This Row],[2017 (L)-T2-MACRODROITE]]/Tableau17[[#This Row],[2017 (L)-T2-MACROTOTALE]],"")</f>
        <v>0</v>
      </c>
      <c r="OZ76" s="26">
        <f>IFERROR(Tableau17[[#This Row],[2017 (L)-T2-MACROCENTRE]]/Tableau17[[#This Row],[2017 (L)-T2-MACROTOTALE]],"")</f>
        <v>0.46547314578005117</v>
      </c>
      <c r="PA76" s="26">
        <f>IFERROR(Tableau17[[#This Row],[2017 (L)-T2-MACROGAUCHE]]/Tableau17[[#This Row],[2017 (L)-T2-MACROTOTALE]],"")</f>
        <v>0.53452685421994883</v>
      </c>
      <c r="PB76" s="26">
        <f>IFERROR(Tableau17[[#This Row],[2017 (L)-T2-MACROAUTRE]]/Tableau17[[#This Row],[2017 (L)-T2-MACROTOTALE]],"")</f>
        <v>0</v>
      </c>
      <c r="PC76" s="26">
        <f>IFERROR(Tableau17[[#This Row],[2008_T1_PROCUS]]/Tableau17[[#This Row],[2008_T1_INSCRITS]],0)</f>
        <v>1.7890772128060263E-2</v>
      </c>
      <c r="PD76" s="26">
        <f>IFERROR(Tableau17[[#This Row],[2008_T2_PROCUS]]/Tableau17[[#This Row],[2008_T2_INSCRITS]],0)</f>
        <v>0</v>
      </c>
      <c r="PE76" s="26">
        <f>Tableau17[[#This Row],[2014_T1_PROCUS]]/Tableau17[[#This Row],[2014_T1_INSCRITS]]</f>
        <v>1.8286814244465831E-2</v>
      </c>
      <c r="PF76" s="26">
        <f>IFERROR(Tableau17[[#This Row],[2014_T2_PROCUS]]/Tableau17[[#This Row],[2014_T2_INSCRITS]],0)</f>
        <v>0</v>
      </c>
    </row>
    <row r="77" spans="1:422" hidden="1" x14ac:dyDescent="0.2">
      <c r="A77" s="1">
        <v>8</v>
      </c>
      <c r="B77" s="1" t="s">
        <v>528</v>
      </c>
      <c r="C77" s="1" t="s">
        <v>535</v>
      </c>
      <c r="D77" s="1" t="s">
        <v>535</v>
      </c>
      <c r="E77" s="1">
        <v>1571</v>
      </c>
      <c r="F77" s="1">
        <v>5.358835</v>
      </c>
      <c r="G77" s="1">
        <v>43.357275999999999</v>
      </c>
      <c r="H77" s="3">
        <v>1222</v>
      </c>
      <c r="I77" s="3">
        <v>284</v>
      </c>
      <c r="L77" s="1">
        <v>26</v>
      </c>
      <c r="M77" s="1">
        <v>89</v>
      </c>
      <c r="O77" s="1">
        <v>7</v>
      </c>
      <c r="P77" s="1">
        <v>51</v>
      </c>
      <c r="Q77" s="1">
        <v>16</v>
      </c>
      <c r="R77" s="1">
        <v>78</v>
      </c>
      <c r="S77" s="1">
        <v>59</v>
      </c>
      <c r="T77" s="1">
        <v>20</v>
      </c>
      <c r="U77" s="1">
        <v>346</v>
      </c>
      <c r="V77" s="1">
        <v>1044</v>
      </c>
      <c r="W77" s="1">
        <v>549</v>
      </c>
      <c r="X77" s="1">
        <v>19</v>
      </c>
      <c r="Y77" s="2">
        <v>0.52586206999999996</v>
      </c>
      <c r="Z77" s="1">
        <v>1044</v>
      </c>
      <c r="AA77" s="1">
        <v>601</v>
      </c>
      <c r="AB77" s="1">
        <v>10</v>
      </c>
      <c r="AC77" s="2">
        <v>0.57567049999999997</v>
      </c>
      <c r="AD77" s="1">
        <v>1222</v>
      </c>
      <c r="AE77" s="1">
        <v>358</v>
      </c>
      <c r="AF77" s="2">
        <v>0.29296235999999998</v>
      </c>
      <c r="AG77" s="1">
        <f t="shared" si="1"/>
        <v>284</v>
      </c>
      <c r="AH77" s="1">
        <v>981</v>
      </c>
      <c r="AI77" s="1">
        <v>564</v>
      </c>
      <c r="AJ77" s="1">
        <v>20</v>
      </c>
      <c r="AK77" s="2">
        <v>0.57492354999999995</v>
      </c>
      <c r="AN77" s="1">
        <v>0</v>
      </c>
      <c r="AP77" s="1">
        <v>1063</v>
      </c>
      <c r="AQ77" s="1">
        <v>459</v>
      </c>
      <c r="AR77" s="2">
        <v>0.43179679999999998</v>
      </c>
      <c r="AS77" s="1">
        <v>1063</v>
      </c>
      <c r="AT77" s="1">
        <v>505</v>
      </c>
      <c r="AU77" s="2">
        <v>0.47507055999999998</v>
      </c>
      <c r="AV77" s="1">
        <v>1153</v>
      </c>
      <c r="AW77" s="1">
        <v>440</v>
      </c>
      <c r="AX77" s="2">
        <v>0.38161318</v>
      </c>
      <c r="AY77" s="1">
        <v>1152</v>
      </c>
      <c r="AZ77" s="1">
        <v>377</v>
      </c>
      <c r="BA77" s="2">
        <v>0.32725694</v>
      </c>
      <c r="BB77" s="1">
        <v>1152</v>
      </c>
      <c r="BC77" s="1">
        <v>833</v>
      </c>
      <c r="BD77" s="2">
        <v>0.72309027999999997</v>
      </c>
      <c r="BE77" s="1">
        <v>1151</v>
      </c>
      <c r="BF77" s="1">
        <v>749</v>
      </c>
      <c r="BG77" s="2">
        <v>0.65073848999999995</v>
      </c>
      <c r="BH77" s="1">
        <v>1227</v>
      </c>
      <c r="BI77" s="1">
        <v>500</v>
      </c>
      <c r="BJ77" s="2">
        <v>0.40749795999999999</v>
      </c>
      <c r="BK77" s="1">
        <v>13</v>
      </c>
      <c r="BN77" s="1">
        <v>31</v>
      </c>
      <c r="BO77" s="1">
        <v>82</v>
      </c>
      <c r="BP77" s="1">
        <v>193</v>
      </c>
      <c r="BQ77" s="1">
        <v>223</v>
      </c>
      <c r="BR77" s="1">
        <v>542</v>
      </c>
      <c r="BZ77" s="1">
        <v>26</v>
      </c>
      <c r="CA77" s="1">
        <v>52</v>
      </c>
      <c r="CB77" s="1">
        <v>2</v>
      </c>
      <c r="CC77" s="1">
        <v>161</v>
      </c>
      <c r="CD77" s="1">
        <v>142</v>
      </c>
      <c r="CE77" s="1">
        <v>147</v>
      </c>
      <c r="CF77" s="1">
        <v>530</v>
      </c>
      <c r="CG77" s="1">
        <v>195</v>
      </c>
      <c r="CH77" s="1">
        <v>168</v>
      </c>
      <c r="CI77" s="1">
        <v>215</v>
      </c>
      <c r="CJ77" s="1">
        <v>578</v>
      </c>
      <c r="CL77" s="1">
        <v>8</v>
      </c>
      <c r="CN77" s="1">
        <v>107</v>
      </c>
      <c r="CP77" s="1">
        <v>156</v>
      </c>
      <c r="CS77" s="1">
        <v>107</v>
      </c>
      <c r="CT77" s="1">
        <v>56</v>
      </c>
      <c r="CW77" s="1">
        <v>434</v>
      </c>
      <c r="CY77" s="1">
        <v>228</v>
      </c>
      <c r="CZ77" s="1">
        <v>229</v>
      </c>
      <c r="DC77" s="1">
        <v>457</v>
      </c>
      <c r="DD77" s="1">
        <v>38</v>
      </c>
      <c r="DE77" s="1">
        <v>1</v>
      </c>
      <c r="DF77" s="1">
        <v>4</v>
      </c>
      <c r="DH77" s="1">
        <v>8</v>
      </c>
      <c r="DI77" s="1">
        <v>19</v>
      </c>
      <c r="DK77" s="1">
        <v>4</v>
      </c>
      <c r="DL77" s="1">
        <v>69</v>
      </c>
      <c r="DM77" s="1">
        <v>111</v>
      </c>
      <c r="DR77" s="1">
        <v>74</v>
      </c>
      <c r="DS77" s="1">
        <v>80</v>
      </c>
      <c r="DT77" s="1">
        <v>19</v>
      </c>
      <c r="DU77" s="1">
        <v>427</v>
      </c>
      <c r="DW77" s="1">
        <v>191</v>
      </c>
      <c r="DZ77" s="1">
        <v>155</v>
      </c>
      <c r="EA77" s="1">
        <v>346</v>
      </c>
      <c r="EB77" s="1">
        <v>1</v>
      </c>
      <c r="EC77" s="1">
        <v>9</v>
      </c>
      <c r="ED77" s="1">
        <v>1</v>
      </c>
      <c r="EE77" s="1">
        <v>16</v>
      </c>
      <c r="EF77" s="1">
        <v>110</v>
      </c>
      <c r="EG77" s="1">
        <v>39</v>
      </c>
      <c r="EH77" s="1">
        <v>4</v>
      </c>
      <c r="EI77" s="1">
        <v>230</v>
      </c>
      <c r="EJ77" s="1">
        <v>272</v>
      </c>
      <c r="EK77" s="1">
        <v>125</v>
      </c>
      <c r="EL77" s="1">
        <v>9</v>
      </c>
      <c r="EM77" s="1">
        <v>816</v>
      </c>
      <c r="EN77" s="1">
        <v>286</v>
      </c>
      <c r="EO77" s="1">
        <v>406</v>
      </c>
      <c r="EP77" s="1">
        <v>692</v>
      </c>
      <c r="EQ77" s="1">
        <v>0</v>
      </c>
      <c r="ER77" s="1">
        <v>1</v>
      </c>
      <c r="ES77" s="1">
        <v>1</v>
      </c>
      <c r="ET77" s="1">
        <v>76</v>
      </c>
      <c r="EU77" s="1">
        <v>10</v>
      </c>
      <c r="EV77" s="1">
        <v>186</v>
      </c>
      <c r="EW77" s="1">
        <v>15</v>
      </c>
      <c r="EX77" s="1">
        <v>1</v>
      </c>
      <c r="EY77" s="1">
        <v>2</v>
      </c>
      <c r="EZ77" s="1">
        <v>16</v>
      </c>
      <c r="FA77" s="1">
        <v>0</v>
      </c>
      <c r="FB77" s="1">
        <v>0</v>
      </c>
      <c r="FC77" s="1">
        <v>0</v>
      </c>
      <c r="FD77" s="1">
        <v>0</v>
      </c>
      <c r="FE77" s="1">
        <v>0</v>
      </c>
      <c r="FF77" s="1">
        <v>0</v>
      </c>
      <c r="FG77" s="1">
        <v>1</v>
      </c>
      <c r="FH77" s="1">
        <v>8</v>
      </c>
      <c r="FI77" s="1">
        <v>0</v>
      </c>
      <c r="FJ77" s="1">
        <v>23</v>
      </c>
      <c r="FK77" s="1">
        <v>14</v>
      </c>
      <c r="FL77" s="1">
        <v>0</v>
      </c>
      <c r="FM77" s="1">
        <v>51</v>
      </c>
      <c r="FN77" s="1">
        <v>5</v>
      </c>
      <c r="FO77" s="1">
        <v>9</v>
      </c>
      <c r="FP77" s="1">
        <v>55</v>
      </c>
      <c r="FQ77" s="1">
        <v>1</v>
      </c>
      <c r="FR77" s="1">
        <f>SUM(Tableau17[[#This Row],[2019-T1-ALEXANDRE Audric]:[2019-T1-MARIE Florie]])</f>
        <v>475</v>
      </c>
      <c r="FS77" s="1">
        <v>82</v>
      </c>
      <c r="FT77" s="1">
        <v>206</v>
      </c>
      <c r="FU77" s="1">
        <v>0</v>
      </c>
      <c r="FV77" s="1">
        <v>254</v>
      </c>
      <c r="FW77" s="1">
        <v>0</v>
      </c>
      <c r="FX77" s="1">
        <v>542</v>
      </c>
      <c r="GD77" s="1">
        <v>0</v>
      </c>
      <c r="GE77" s="1">
        <v>161</v>
      </c>
      <c r="GF77" s="1">
        <v>142</v>
      </c>
      <c r="GG77" s="1">
        <v>0</v>
      </c>
      <c r="GH77" s="1">
        <v>227</v>
      </c>
      <c r="GI77" s="1">
        <v>0</v>
      </c>
      <c r="GJ77" s="1">
        <v>530</v>
      </c>
      <c r="GK77" s="1">
        <v>195</v>
      </c>
      <c r="GL77" s="1">
        <v>168</v>
      </c>
      <c r="GM77" s="1">
        <v>0</v>
      </c>
      <c r="GN77" s="1">
        <v>215</v>
      </c>
      <c r="GO77" s="1">
        <v>0</v>
      </c>
      <c r="GP77" s="1">
        <v>578</v>
      </c>
      <c r="GQ77" s="1">
        <v>164</v>
      </c>
      <c r="GR77" s="1">
        <v>56</v>
      </c>
      <c r="GS77" s="1">
        <v>0</v>
      </c>
      <c r="GT77" s="1">
        <v>214</v>
      </c>
      <c r="GU77" s="1">
        <v>0</v>
      </c>
      <c r="GV77" s="1">
        <v>434</v>
      </c>
      <c r="GW77" s="1">
        <v>228</v>
      </c>
      <c r="GX77" s="1">
        <v>0</v>
      </c>
      <c r="GY77" s="1">
        <v>0</v>
      </c>
      <c r="GZ77" s="1">
        <v>229</v>
      </c>
      <c r="HA77" s="1">
        <v>0</v>
      </c>
      <c r="HB77" s="1">
        <v>457</v>
      </c>
      <c r="HC77" s="1">
        <v>256</v>
      </c>
      <c r="HD77" s="1">
        <v>110</v>
      </c>
      <c r="HE77" s="1">
        <v>125</v>
      </c>
      <c r="HF77" s="1">
        <v>321</v>
      </c>
      <c r="HG77" s="1">
        <v>4</v>
      </c>
      <c r="HH77" s="1">
        <v>816</v>
      </c>
      <c r="HI77" s="1">
        <v>286</v>
      </c>
      <c r="HJ77" s="1">
        <v>0</v>
      </c>
      <c r="HK77" s="1">
        <v>406</v>
      </c>
      <c r="HL77" s="1">
        <v>0</v>
      </c>
      <c r="HM77" s="1">
        <v>0</v>
      </c>
      <c r="HN77" s="1">
        <v>692</v>
      </c>
      <c r="HO77" s="1">
        <v>196</v>
      </c>
      <c r="HP77" s="1">
        <v>20</v>
      </c>
      <c r="HQ77" s="1">
        <v>55</v>
      </c>
      <c r="HR77" s="1">
        <v>181</v>
      </c>
      <c r="HS77" s="1">
        <v>28</v>
      </c>
      <c r="HT77" s="1">
        <v>480</v>
      </c>
      <c r="HU77" s="1">
        <v>78</v>
      </c>
      <c r="HV77" s="1">
        <v>77</v>
      </c>
      <c r="HW77" s="1">
        <v>16</v>
      </c>
      <c r="HX77" s="1">
        <v>175</v>
      </c>
      <c r="HY77" s="1">
        <v>0</v>
      </c>
      <c r="HZ77" s="1">
        <v>346</v>
      </c>
      <c r="IA77" s="1">
        <v>115</v>
      </c>
      <c r="IB77" s="1">
        <v>19</v>
      </c>
      <c r="IC77" s="1">
        <v>74</v>
      </c>
      <c r="ID77" s="1">
        <v>218</v>
      </c>
      <c r="IE77" s="1">
        <v>1</v>
      </c>
      <c r="IF77" s="1">
        <v>427</v>
      </c>
      <c r="IG77" s="1">
        <v>191</v>
      </c>
      <c r="IH77" s="1">
        <v>0</v>
      </c>
      <c r="II77" s="1">
        <v>155</v>
      </c>
      <c r="IJ77" s="1">
        <v>0</v>
      </c>
      <c r="IK77" s="1">
        <v>0</v>
      </c>
      <c r="IL77" s="1">
        <v>346</v>
      </c>
      <c r="IM77" s="26">
        <f>IFERROR(Tableau17[[#This Row],[LDIV]]/Tableau17[[#This Row],[Total général]],"")</f>
        <v>0</v>
      </c>
      <c r="IN77" s="26">
        <f>IFERROR(Tableau17[[#This Row],[LDVC]]/Tableau17[[#This Row],[Total général]],"")</f>
        <v>0</v>
      </c>
      <c r="IO77" s="26">
        <f>IFERROR(Tableau17[[#This Row],[LDVD]]/Tableau17[[#This Row],[Total général]],"")</f>
        <v>7.5144508670520235E-2</v>
      </c>
      <c r="IP77" s="26">
        <f>IFERROR(Tableau17[[#This Row],[LDVG]]/Tableau17[[#This Row],[Total général]],"")</f>
        <v>0.25722543352601157</v>
      </c>
      <c r="IQ77" s="26">
        <f>IFERROR(Tableau17[[#This Row],[LEXD]]/Tableau17[[#This Row],[Total général]],"")</f>
        <v>0</v>
      </c>
      <c r="IR77" s="26">
        <f>IFERROR(Tableau17[[#This Row],[LEXG]]/Tableau17[[#This Row],[Total général]],"")</f>
        <v>2.023121387283237E-2</v>
      </c>
      <c r="IS77" s="26">
        <f>IFERROR(Tableau17[[#This Row],[LLR]]/Tableau17[[#This Row],[Total général]],"")</f>
        <v>0.14739884393063585</v>
      </c>
      <c r="IT77" s="26">
        <f>IFERROR(Tableau17[[#This Row],[LREM]]/Tableau17[[#This Row],[Total général]],"")</f>
        <v>4.6242774566473986E-2</v>
      </c>
      <c r="IU77" s="26">
        <f>IFERROR(Tableau17[[#This Row],[LRN]]/Tableau17[[#This Row],[Total général]],"")</f>
        <v>0.22543352601156069</v>
      </c>
      <c r="IV77" s="26">
        <f>IFERROR(Tableau17[[#This Row],[LUG]]/Tableau17[[#This Row],[Total général]],"")</f>
        <v>0.17052023121387283</v>
      </c>
      <c r="IW77" s="26">
        <f>IFERROR(Tableau17[[#This Row],[LVEC]]/Tableau17[[#This Row],[Total général]],"")</f>
        <v>5.7803468208092484E-2</v>
      </c>
      <c r="IX77" s="26">
        <f>IFERROR(Tableau17[[#This Row],[2008-T1-LCMD]]/Tableau17[[#This Row],[2008-T1-TOTAL]],"")</f>
        <v>2.3985239852398525E-2</v>
      </c>
      <c r="IY77" s="26">
        <f>IFERROR(Tableau17[[#This Row],[2008-T1-LDVD]]/Tableau17[[#This Row],[2008-T1-TOTAL]],"")</f>
        <v>0</v>
      </c>
      <c r="IZ77" s="26">
        <f>IFERROR(Tableau17[[#This Row],[2008-T1-LEXD]]/Tableau17[[#This Row],[2008-T1-TOTAL]],"")</f>
        <v>0</v>
      </c>
      <c r="JA77" s="26">
        <f>IFERROR(Tableau17[[#This Row],[2008-T1-LEXG]]/Tableau17[[#This Row],[2008-T1-TOTAL]],"")</f>
        <v>5.719557195571956E-2</v>
      </c>
      <c r="JB77" s="26">
        <f>IFERROR(Tableau17[[#This Row],[2008-T1-LFN]]/Tableau17[[#This Row],[2008-T1-TOTAL]],"")</f>
        <v>0.15129151291512916</v>
      </c>
      <c r="JC77" s="26">
        <f>IFERROR(Tableau17[[#This Row],[2008-T1-LMAJ]]/Tableau17[[#This Row],[2008-T1-TOTAL]],"")</f>
        <v>0.35608856088560886</v>
      </c>
      <c r="JD77" s="26">
        <f>IFERROR(Tableau17[[#This Row],[2008-T1-LUG]]/Tableau17[[#This Row],[2008-T1-TOTAL]],"")</f>
        <v>0.41143911439114389</v>
      </c>
      <c r="JE77" s="26" t="str">
        <f>IFERROR(Tableau17[[#This Row],[2008-T2-LFN]]/Tableau17[[#This Row],[2008-T2-TOTAL]],"")</f>
        <v/>
      </c>
      <c r="JF77" s="26" t="str">
        <f>IFERROR(Tableau17[[#This Row],[2008-T2-LGC]]/Tableau17[[#This Row],[2008-T2-TOTAL]],"")</f>
        <v/>
      </c>
      <c r="JG77" s="26" t="str">
        <f>IFERROR(Tableau17[[#This Row],[2008-T2-LMAJ]]/Tableau17[[#This Row],[2008-T2-TOTAL]],"")</f>
        <v/>
      </c>
      <c r="JH77" s="26" t="str">
        <f>IFERROR(Tableau17[[#This Row],[2008-T2-LUG]]/Tableau17[[#This Row],[2008-T2-TOTAL]],"")</f>
        <v/>
      </c>
      <c r="JI77" s="26">
        <f>IFERROR(Tableau17[[#This Row],[2014-T1-LDIV]]/Tableau17[[#This Row],[2014-T1-TOTAL]],"")</f>
        <v>0</v>
      </c>
      <c r="JJ77" s="26">
        <f>IFERROR(Tableau17[[#This Row],[2014-T1-LDVD]]/Tableau17[[#This Row],[2014-T1-TOTAL]],"")</f>
        <v>0</v>
      </c>
      <c r="JK77" s="26">
        <f>IFERROR(Tableau17[[#This Row],[2014-T1-LDVG]]/Tableau17[[#This Row],[2014-T1-TOTAL]],"")</f>
        <v>4.9056603773584909E-2</v>
      </c>
      <c r="JL77" s="26">
        <f>IFERROR(Tableau17[[#This Row],[2014-T1-LEXG]]/Tableau17[[#This Row],[2014-T1-TOTAL]],"")</f>
        <v>9.8113207547169817E-2</v>
      </c>
      <c r="JM77" s="26">
        <f>IFERROR(Tableau17[[#This Row],[2014-T1-LFG]]/Tableau17[[#This Row],[2014-T1-TOTAL]],"")</f>
        <v>3.7735849056603774E-3</v>
      </c>
      <c r="JN77" s="26">
        <f>IFERROR(Tableau17[[#This Row],[2014-T1-LFN]]/Tableau17[[#This Row],[2014-T1-TOTAL]],"")</f>
        <v>0.30377358490566037</v>
      </c>
      <c r="JO77" s="26">
        <f>IFERROR(Tableau17[[#This Row],[2014-T1-LUD]]/Tableau17[[#This Row],[2014-T1-TOTAL]],"")</f>
        <v>0.26792452830188679</v>
      </c>
      <c r="JP77" s="26">
        <f>IFERROR(Tableau17[[#This Row],[2014-T1-LUG]]/Tableau17[[#This Row],[2014-T1-TOTAL]],"")</f>
        <v>0.27735849056603773</v>
      </c>
      <c r="JQ77" s="26">
        <f>IFERROR(Tableau17[[#This Row],[2014-T2-LFN]]/Tableau17[[#This Row],[2014-T2-TOTAL]],"")</f>
        <v>0.33737024221453288</v>
      </c>
      <c r="JR77" s="26">
        <f>IFERROR(Tableau17[[#This Row],[2014-T2-LUD]]/Tableau17[[#This Row],[2014-T2-TOTAL]],"")</f>
        <v>0.29065743944636679</v>
      </c>
      <c r="JS77" s="26">
        <f>IFERROR(Tableau17[[#This Row],[2014-T2-LUG]]/Tableau17[[#This Row],[2014-T2-TOTAL]],"")</f>
        <v>0.37197231833910033</v>
      </c>
      <c r="JT77" s="26">
        <f>IFERROR(Tableau17[[#This Row],[2015-T1-BC-DIV]]/Tableau17[[#This Row],[2015-T1-TOTAL]],"")</f>
        <v>0</v>
      </c>
      <c r="JU77" s="26">
        <f>IFERROR(Tableau17[[#This Row],[2015-T1-BC-DLF]]/Tableau17[[#This Row],[2015-T1-TOTAL]],"")</f>
        <v>1.8433179723502304E-2</v>
      </c>
      <c r="JV77" s="26">
        <f>IFERROR(Tableau17[[#This Row],[2015-T1-BC-DVD]]/Tableau17[[#This Row],[2015-T1-TOTAL]],"")</f>
        <v>0</v>
      </c>
      <c r="JW77" s="26">
        <f>IFERROR(Tableau17[[#This Row],[2015-T1-BC-DVG]]/Tableau17[[#This Row],[2015-T1-TOTAL]],"")</f>
        <v>0.24654377880184331</v>
      </c>
      <c r="JX77" s="26">
        <f>IFERROR(Tableau17[[#This Row],[2015-T1-BC-FG]]/Tableau17[[#This Row],[2015-T1-TOTAL]],"")</f>
        <v>0</v>
      </c>
      <c r="JY77" s="26">
        <f>IFERROR(Tableau17[[#This Row],[2015-T1-BC-FN]]/Tableau17[[#This Row],[2015-T1-TOTAL]],"")</f>
        <v>0.35944700460829493</v>
      </c>
      <c r="JZ77" s="26">
        <f>IFERROR(Tableau17[[#This Row],[2015-T1-BC-MDM]]/Tableau17[[#This Row],[2015-T1-TOTAL]],"")</f>
        <v>0</v>
      </c>
      <c r="KA77" s="26">
        <f>IFERROR(Tableau17[[#This Row],[2015-T1-BC-RDG]]/Tableau17[[#This Row],[2015-T1-TOTAL]],"")</f>
        <v>0</v>
      </c>
      <c r="KB77" s="26">
        <f>IFERROR(Tableau17[[#This Row],[2015-T1-BC-SOC]]/Tableau17[[#This Row],[2015-T1-TOTAL]],"")</f>
        <v>0.24654377880184331</v>
      </c>
      <c r="KC77" s="26">
        <f>IFERROR(Tableau17[[#This Row],[2015-T1-BC-UD]]/Tableau17[[#This Row],[2015-T1-TOTAL]],"")</f>
        <v>0.12903225806451613</v>
      </c>
      <c r="KD77" s="26">
        <f>IFERROR(Tableau17[[#This Row],[2015-T1-BC-UG]]/Tableau17[[#This Row],[2015-T1-TOTAL]],"")</f>
        <v>0</v>
      </c>
      <c r="KE77" s="26">
        <f>IFERROR(Tableau17[[#This Row],[2015-T1-BC-VEC]]/Tableau17[[#This Row],[2015-T1-TOTAL]],"")</f>
        <v>0</v>
      </c>
      <c r="KF77" s="26">
        <f>IFERROR(Tableau17[[#This Row],[2015-T2-BC-DVG]]/Tableau17[[#This Row],[2015-T2-TOTAL]],"")</f>
        <v>0</v>
      </c>
      <c r="KG77" s="26">
        <f>IFERROR(Tableau17[[#This Row],[2015-T2-BC-FN]]/Tableau17[[#This Row],[2015-T2-TOTAL]],"")</f>
        <v>0.4989059080962801</v>
      </c>
      <c r="KH77" s="26">
        <f>IFERROR(Tableau17[[#This Row],[2015-T2-BC-SOC]]/Tableau17[[#This Row],[2015-T2-TOTAL]],"")</f>
        <v>0.5010940919037199</v>
      </c>
      <c r="KI77" s="26">
        <f>IFERROR(Tableau17[[#This Row],[2015-T2-BC-UD]]/Tableau17[[#This Row],[2015-T2-TOTAL]],"")</f>
        <v>0</v>
      </c>
      <c r="KJ77" s="26">
        <f>IFERROR(Tableau17[[#This Row],[2015-T2-BC-UG]]/Tableau17[[#This Row],[2015-T2-TOTAL]],"")</f>
        <v>0</v>
      </c>
      <c r="KK77" s="26">
        <f>IFERROR(Tableau17[[#This Row],[2017 (L)-T1-COM]]/Tableau17[[#This Row],[2017 (L)-T1-TOTAL]],"")</f>
        <v>8.899297423887588E-2</v>
      </c>
      <c r="KL77" s="26">
        <f>IFERROR(Tableau17[[#This Row],[2017 (L)-T1-DIV]]/Tableau17[[#This Row],[2017 (L)-T1-TOTAL]],"")</f>
        <v>2.34192037470726E-3</v>
      </c>
      <c r="KM77" s="26">
        <f>IFERROR(Tableau17[[#This Row],[2017 (L)-T1-DLF]]/Tableau17[[#This Row],[2017 (L)-T1-TOTAL]],"")</f>
        <v>9.3676814988290398E-3</v>
      </c>
      <c r="KN77" s="26">
        <f>IFERROR(Tableau17[[#This Row],[2017 (L)-T1-DVD]]/Tableau17[[#This Row],[2017 (L)-T1-TOTAL]],"")</f>
        <v>0</v>
      </c>
      <c r="KO77" s="26">
        <f>IFERROR(Tableau17[[#This Row],[2017 (L)-T1-DVG]]/Tableau17[[#This Row],[2017 (L)-T1-TOTAL]],"")</f>
        <v>1.873536299765808E-2</v>
      </c>
      <c r="KP77" s="26">
        <f>IFERROR(Tableau17[[#This Row],[2017 (L)-T1-ECO]]/Tableau17[[#This Row],[2017 (L)-T1-TOTAL]],"")</f>
        <v>4.449648711943794E-2</v>
      </c>
      <c r="KQ77" s="26">
        <f>IFERROR(Tableau17[[#This Row],[2017 (L)-T1-EXD]]/Tableau17[[#This Row],[2017 (L)-T1-TOTAL]],"")</f>
        <v>0</v>
      </c>
      <c r="KR77" s="26">
        <f>IFERROR(Tableau17[[#This Row],[2017 (L)-T1-EXG]]/Tableau17[[#This Row],[2017 (L)-T1-TOTAL]],"")</f>
        <v>9.3676814988290398E-3</v>
      </c>
      <c r="KS77" s="26">
        <f>IFERROR(Tableau17[[#This Row],[2017 (L)-T1-FI]]/Tableau17[[#This Row],[2017 (L)-T1-TOTAL]],"")</f>
        <v>0.16159250585480095</v>
      </c>
      <c r="KT77" s="26">
        <f>IFERROR(Tableau17[[#This Row],[2017 (L)-T1-FN]]/Tableau17[[#This Row],[2017 (L)-T1-TOTAL]],"")</f>
        <v>0.25995316159250587</v>
      </c>
      <c r="KU77" s="26">
        <f>IFERROR(Tableau17[[#This Row],[2017 (L)-T1-LR]]/Tableau17[[#This Row],[2017 (L)-T1-TOTAL]],"")</f>
        <v>0</v>
      </c>
      <c r="KV77" s="26">
        <f>IFERROR(Tableau17[[#This Row],[2017 (L)-T1-MDM]]/Tableau17[[#This Row],[2017 (L)-T1-TOTAL]],"")</f>
        <v>0</v>
      </c>
      <c r="KW77" s="26">
        <f>IFERROR(Tableau17[[#This Row],[2017 (L)-T1-RDG]]/Tableau17[[#This Row],[2017 (L)-T1-TOTAL]],"")</f>
        <v>0</v>
      </c>
      <c r="KX77" s="26">
        <f>IFERROR(Tableau17[[#This Row],[2017 (L)-T1-REG]]/Tableau17[[#This Row],[2017 (L)-T1-TOTAL]],"")</f>
        <v>0</v>
      </c>
      <c r="KY77" s="26">
        <f>IFERROR(Tableau17[[#This Row],[2017 (L)-T1-REM]]/Tableau17[[#This Row],[2017 (L)-T1-TOTAL]],"")</f>
        <v>0.17330210772833723</v>
      </c>
      <c r="KZ77" s="26">
        <f>IFERROR(Tableau17[[#This Row],[2017 (L)-T1-SOC]]/Tableau17[[#This Row],[2017 (L)-T1-TOTAL]],"")</f>
        <v>0.18735362997658081</v>
      </c>
      <c r="LA77" s="26">
        <f>IFERROR(Tableau17[[#This Row],[2017 (L)-T1-UDI]]/Tableau17[[#This Row],[2017 (L)-T1-TOTAL]],"")</f>
        <v>4.449648711943794E-2</v>
      </c>
      <c r="LB77" s="26">
        <f>IFERROR(Tableau17[[#This Row],[2017 (L)-T2-FI]]/Tableau17[[#This Row],[2017 (L)-T2-TOTAL]],"")</f>
        <v>0</v>
      </c>
      <c r="LC77" s="26">
        <f>IFERROR(Tableau17[[#This Row],[2017 (L)-T2-FN]]/Tableau17[[#This Row],[2017 (L)-T2-TOTAL]],"")</f>
        <v>0.55202312138728327</v>
      </c>
      <c r="LD77" s="26">
        <f>IFERROR(Tableau17[[#This Row],[2017 (L)-T2-LR]]/Tableau17[[#This Row],[2017 (L)-T2-TOTAL]],"")</f>
        <v>0</v>
      </c>
      <c r="LE77" s="26">
        <f>IFERROR(Tableau17[[#This Row],[2017 (L)-T2-MDM]]/Tableau17[[#This Row],[2017 (L)-T2-TOTAL]],"")</f>
        <v>0</v>
      </c>
      <c r="LF77" s="26">
        <f>IFERROR(Tableau17[[#This Row],[2017 (L)-T2-REM]]/Tableau17[[#This Row],[2017 (L)-T2-TOTAL]],"")</f>
        <v>0.44797687861271679</v>
      </c>
      <c r="LG77" s="26">
        <f>IFERROR(Tableau17[[#This Row],[2017-T1-ARTHAUD Nathalie]]/Tableau17[[#This Row],[2017-T1-TOTAL]],"")</f>
        <v>1.2254901960784314E-3</v>
      </c>
      <c r="LH77" s="26">
        <f>IFERROR(Tableau17[[#This Row],[2017-T1-ASSELINEAU Fran]]/Tableau17[[#This Row],[2017-T1-TOTAL]],"")</f>
        <v>1.1029411764705883E-2</v>
      </c>
      <c r="LI77" s="26">
        <f>IFERROR(Tableau17[[#This Row],[2017-T1-CHEMINADE Jacques]]/Tableau17[[#This Row],[2017-T1-TOTAL]],"")</f>
        <v>1.2254901960784314E-3</v>
      </c>
      <c r="LJ77" s="26">
        <f>IFERROR(Tableau17[[#This Row],[2017-T1-DUPONT-AIGNAN Nicolas]]/Tableau17[[#This Row],[2017-T1-TOTAL]],"")</f>
        <v>1.9607843137254902E-2</v>
      </c>
      <c r="LK77" s="26">
        <f>IFERROR(Tableau17[[#This Row],[2017-T1-FILLON Fran]]/Tableau17[[#This Row],[2017-T1-TOTAL]],"")</f>
        <v>0.13480392156862744</v>
      </c>
      <c r="LL77" s="26">
        <f>IFERROR(Tableau17[[#This Row],[2017-T1-HAMON Beno]]/Tableau17[[#This Row],[2017-T1-TOTAL]],"")</f>
        <v>4.779411764705882E-2</v>
      </c>
      <c r="LM77" s="26">
        <f>IFERROR(Tableau17[[#This Row],[2017-T1-LASSALLE Jean]]/Tableau17[[#This Row],[2017-T1-TOTAL]],"")</f>
        <v>4.9019607843137254E-3</v>
      </c>
      <c r="LN77" s="26">
        <f>IFERROR(Tableau17[[#This Row],[2017-T1-LE PEN Marine]]/Tableau17[[#This Row],[2017-T1-TOTAL]],"")</f>
        <v>0.28186274509803921</v>
      </c>
      <c r="LO77" s="26">
        <f>IFERROR(Tableau17[[#This Row],[2017-T1-M Jean-Luc]]/Tableau17[[#This Row],[2017-T1-TOTAL]],"")</f>
        <v>0.33333333333333331</v>
      </c>
      <c r="LP77" s="26">
        <f>IFERROR(Tableau17[[#This Row],[2017-T1-MACRON Emmanuel]]/Tableau17[[#This Row],[2017-T1-TOTAL]],"")</f>
        <v>0.15318627450980393</v>
      </c>
      <c r="LQ77" s="26">
        <f>IFERROR(Tableau17[[#This Row],[2017-T1-POUTOU Philippe]]/Tableau17[[#This Row],[2017-T1-TOTAL]],"")</f>
        <v>1.1029411764705883E-2</v>
      </c>
      <c r="LR77" s="26">
        <f>IFERROR(Tableau17[[#This Row],[2017-T2-LE PEN Marine]]/Tableau17[[#This Row],[2017-T2-TOTAL]],"")</f>
        <v>0.41329479768786126</v>
      </c>
      <c r="LS77" s="26">
        <f>IFERROR(Tableau17[[#This Row],[2017-T2-MACRON Emmanuel]]/Tableau17[[#This Row],[2017-T2-TOTAL]],"")</f>
        <v>0.58670520231213874</v>
      </c>
      <c r="LT77" s="26">
        <f>IFERROR(Tableau17[[#This Row],[2019-T1-ALEXANDRE Audric]]/Tableau17[[#This Row],[2019-T1-TOTAL]],"")</f>
        <v>0</v>
      </c>
      <c r="LU77" s="26">
        <f>IFERROR(Tableau17[[#This Row],[2019-T1-ARTHAUD Nathalie]]/Tableau17[[#This Row],[2019-T1-TOTAL]],"")</f>
        <v>2.1052631578947368E-3</v>
      </c>
      <c r="LV77" s="26">
        <f>IFERROR(Tableau17[[#This Row],[2019-T1-ASSELINEAU François]]/Tableau17[[#This Row],[2019-T1-TOTAL]],"")</f>
        <v>2.1052631578947368E-3</v>
      </c>
      <c r="LW77" s="26">
        <f>IFERROR(Tableau17[[#This Row],[2019-T1-AUBRY Manon]]/Tableau17[[#This Row],[2019-T1-TOTAL]],"")</f>
        <v>0.16</v>
      </c>
      <c r="LX77" s="26">
        <f>IFERROR(Tableau17[[#This Row],[2019-T1-AZERGUI Nagib]]/Tableau17[[#This Row],[2019-T1-TOTAL]],"")</f>
        <v>2.1052631578947368E-2</v>
      </c>
      <c r="LY77" s="26">
        <f>IFERROR(Tableau17[[#This Row],[2019-T1-BARDELLA Jordan]]/Tableau17[[#This Row],[2019-T1-TOTAL]],"")</f>
        <v>0.39157894736842103</v>
      </c>
      <c r="LZ77" s="26">
        <f>IFERROR(Tableau17[[#This Row],[2019-T1-BELLAMY François-Xavier]]/Tableau17[[#This Row],[2019-T1-TOTAL]],"")</f>
        <v>3.1578947368421054E-2</v>
      </c>
      <c r="MA77" s="26">
        <f>IFERROR(Tableau17[[#This Row],[2019-T1-BIDOU Olivier]]/Tableau17[[#This Row],[2019-T1-TOTAL]],"")</f>
        <v>2.1052631578947368E-3</v>
      </c>
      <c r="MB77" s="26">
        <f>IFERROR(Tableau17[[#This Row],[2019-T1-BOURG Dominique]]/Tableau17[[#This Row],[2019-T1-TOTAL]],"")</f>
        <v>4.2105263157894736E-3</v>
      </c>
      <c r="MC77" s="26">
        <f>IFERROR(Tableau17[[#This Row],[2019-T1-BROSSAT Ian]]/Tableau17[[#This Row],[2019-T1-TOTAL]],"")</f>
        <v>3.3684210526315789E-2</v>
      </c>
      <c r="MD77" s="26">
        <f>IFERROR(Tableau17[[#This Row],[2019-T1-CAILLAUD Sophie]]/Tableau17[[#This Row],[2019-T1-TOTAL]],"")</f>
        <v>0</v>
      </c>
      <c r="ME77" s="26">
        <f>IFERROR(Tableau17[[#This Row],[2019-T1-CAMUS Renaud]]/Tableau17[[#This Row],[2019-T1-TOTAL]],"")</f>
        <v>0</v>
      </c>
      <c r="MF77" s="26">
        <f>IFERROR(Tableau17[[#This Row],[2019-T1-CHALENÇON Christophe]]/Tableau17[[#This Row],[2019-T1-TOTAL]],"")</f>
        <v>0</v>
      </c>
      <c r="MG77" s="26">
        <f>IFERROR(Tableau17[[#This Row],[2019-T1-CORBET Cathy Denise Ginette]]/Tableau17[[#This Row],[2019-T1-TOTAL]],"")</f>
        <v>0</v>
      </c>
      <c r="MH77" s="26">
        <f>IFERROR(Tableau17[[#This Row],[2019-T1-DE PREVOISIN Robert]]/Tableau17[[#This Row],[2019-T1-TOTAL]],"")</f>
        <v>0</v>
      </c>
      <c r="MI77" s="26">
        <f>IFERROR(Tableau17[[#This Row],[2019-T1-DELFEL Thérèse]]/Tableau17[[#This Row],[2019-T1-TOTAL]],"")</f>
        <v>0</v>
      </c>
      <c r="MJ77" s="26">
        <f>IFERROR(Tableau17[[#This Row],[2019-T1-DIEUMEGARD Pierre]]/Tableau17[[#This Row],[2019-T1-TOTAL]],"")</f>
        <v>2.1052631578947368E-3</v>
      </c>
      <c r="MK77" s="26">
        <f>IFERROR(Tableau17[[#This Row],[2019-T1-DUPONT-AIGNAN Nicolas]]/Tableau17[[#This Row],[2019-T1-TOTAL]],"")</f>
        <v>1.6842105263157894E-2</v>
      </c>
      <c r="ML77" s="26">
        <f>IFERROR(Tableau17[[#This Row],[2019-T1-GERNIGON Yves]]/Tableau17[[#This Row],[2019-T1-TOTAL]],"")</f>
        <v>0</v>
      </c>
      <c r="MM77" s="26">
        <f>IFERROR(Tableau17[[#This Row],[2019-T1-GLUCKSMANN Raphaël]]/Tableau17[[#This Row],[2019-T1-TOTAL]],"")</f>
        <v>4.8421052631578948E-2</v>
      </c>
      <c r="MN77" s="26">
        <f>IFERROR(Tableau17[[#This Row],[2019-T1-HAMON Benoît]]/Tableau17[[#This Row],[2019-T1-TOTAL]],"")</f>
        <v>2.9473684210526315E-2</v>
      </c>
      <c r="MO77" s="26">
        <f>IFERROR(Tableau17[[#This Row],[2019-T1-HELGEN Gilles]]/Tableau17[[#This Row],[2019-T1-TOTAL]],"")</f>
        <v>0</v>
      </c>
      <c r="MP77" s="26">
        <f>IFERROR(Tableau17[[#This Row],[2019-T1-JADOT Yannick]]/Tableau17[[#This Row],[2019-T1-TOTAL]],"")</f>
        <v>0.10736842105263159</v>
      </c>
      <c r="MQ77" s="26">
        <f>IFERROR(Tableau17[[#This Row],[2019-T1-LAGARDE Jean-Christophe]]/Tableau17[[#This Row],[2019-T1-TOTAL]],"")</f>
        <v>1.0526315789473684E-2</v>
      </c>
      <c r="MR77" s="26">
        <f>IFERROR(Tableau17[[#This Row],[2019-T1-LALANNE Francis]]/Tableau17[[#This Row],[2019-T1-TOTAL]],"")</f>
        <v>1.8947368421052633E-2</v>
      </c>
      <c r="MS77" s="26">
        <f>IFERROR(Tableau17[[#This Row],[2019-T1-LOISEAU Nathalie]]/Tableau17[[#This Row],[2019-T1-TOTAL]],"")</f>
        <v>0.11578947368421053</v>
      </c>
      <c r="MT77" s="26">
        <f>IFERROR(Tableau17[[#This Row],[2019-T1-MARIE Florie]]/Tableau17[[#This Row],[2019-T1-TOTAL]],"")</f>
        <v>2.1052631578947368E-3</v>
      </c>
      <c r="MU77" s="26">
        <f>IFERROR(Tableau17[[#This Row],[2008-T1-MACROEXTRDROITE]]/Tableau17[[#This Row],[2008-T1-MACROTOTALE]],"")</f>
        <v>0.15129151291512916</v>
      </c>
      <c r="MV77" s="26">
        <f>IFERROR(Tableau17[[#This Row],[2008-T1-MACRODROITE]]/Tableau17[[#This Row],[2008-T1-MACROTOTALE]],"")</f>
        <v>0.38007380073800739</v>
      </c>
      <c r="MW77" s="26">
        <f>IFERROR(Tableau17[[#This Row],[2008-T1-MACROCENTRE]]/Tableau17[[#This Row],[2008-T1-MACROTOTALE]],"")</f>
        <v>0</v>
      </c>
      <c r="MX77" s="26">
        <f>IFERROR(Tableau17[[#This Row],[2008-T1-MACROGAUCHE]]/Tableau17[[#This Row],[2008-T1-MACROTOTALE]],"")</f>
        <v>0.46863468634686345</v>
      </c>
      <c r="MY77" s="26">
        <f>IFERROR(Tableau17[[#This Row],[2008-T1-MACROAUTRE]]/Tableau17[[#This Row],[2008-T1-MACROTOTALE]],"")</f>
        <v>0</v>
      </c>
      <c r="MZ77" s="26" t="str">
        <f>IFERROR(Tableau17[[#This Row],[2008-T2-MACROEXTRDROITE]]/Tableau17[[#This Row],[2008-T2-MACROTOTALE]],"")</f>
        <v/>
      </c>
      <c r="NA77" s="26" t="str">
        <f>IFERROR(Tableau17[[#This Row],[2008-T2-MACRODROITE]]/Tableau17[[#This Row],[2008-T2-MACROTOTALE]],"")</f>
        <v/>
      </c>
      <c r="NB77" s="26" t="str">
        <f>IFERROR(Tableau17[[#This Row],[2008-T2-MACROCENTRE]]/Tableau17[[#This Row],[2008-T2-MACROTOTALE]],"")</f>
        <v/>
      </c>
      <c r="NC77" s="26" t="str">
        <f>IFERROR(Tableau17[[#This Row],[2008-T2-MACROGAUCHE]]/Tableau17[[#This Row],[2008-T2-MACROTOTALE]],"")</f>
        <v/>
      </c>
      <c r="ND77" s="26" t="str">
        <f>IFERROR(Tableau17[[#This Row],[2008-T2-MACROAUTRE]]/Tableau17[[#This Row],[2008-T2-MACROTOTALE]],"")</f>
        <v/>
      </c>
      <c r="NE77" s="26">
        <f>IFERROR(Tableau17[[#This Row],[2014-T1-MACROEXTRDROITE]]/Tableau17[[#This Row],[2014-T1-MACROTOTALE]],"")</f>
        <v>0.30377358490566037</v>
      </c>
      <c r="NF77" s="26">
        <f>IFERROR(Tableau17[[#This Row],[2014-T1-MACRODROITE]]/Tableau17[[#This Row],[2014-T1-MACROTOTALE]],"")</f>
        <v>0.26792452830188679</v>
      </c>
      <c r="NG77" s="26">
        <f>IFERROR(Tableau17[[#This Row],[2014-T1-MACROCENTRE]]/Tableau17[[#This Row],[2014-T1-MACROTOTALE]],"")</f>
        <v>0</v>
      </c>
      <c r="NH77" s="26">
        <f>IFERROR(Tableau17[[#This Row],[2014-T1-MACROGAUCHE]]/Tableau17[[#This Row],[2014-T1-MACROTOTALE]],"")</f>
        <v>0.42830188679245285</v>
      </c>
      <c r="NI77" s="26">
        <f>IFERROR(Tableau17[[#This Row],[2014-T1-MACROAUTRE]]/Tableau17[[#This Row],[2014-T1-MACROTOTALE]],"")</f>
        <v>0</v>
      </c>
      <c r="NJ77" s="26">
        <f>IFERROR(Tableau17[[#This Row],[2014-T2-MACROEXTRDROITE]]/Tableau17[[#This Row],[2014-T2-MACROTOTALE]],"")</f>
        <v>0.33737024221453288</v>
      </c>
      <c r="NK77" s="26">
        <f>IFERROR(Tableau17[[#This Row],[2014-T2-MACRODROITE]]/Tableau17[[#This Row],[2014-T2-MACROTOTALE]],"")</f>
        <v>0.29065743944636679</v>
      </c>
      <c r="NL77" s="26">
        <f>IFERROR(Tableau17[[#This Row],[2014-T2-MACROCENTRE]]/Tableau17[[#This Row],[2014-T2-MACROTOTALE]],"")</f>
        <v>0</v>
      </c>
      <c r="NM77" s="26">
        <f>IFERROR(Tableau17[[#This Row],[2014-T2-MACROGAUCHE]]/Tableau17[[#This Row],[2014-T2-MACROTOTALE]],"")</f>
        <v>0.37197231833910033</v>
      </c>
      <c r="NN77" s="26">
        <f>IFERROR(Tableau17[[#This Row],[2014-T2-MACROAUTRE]]/Tableau17[[#This Row],[2014-T2-MACROTOTALE]],"")</f>
        <v>0</v>
      </c>
      <c r="NO77" s="26">
        <f>IFERROR( Tableau17[[#This Row],[2015-T1-MACROEXTRDROITE]]/Tableau17[[#This Row],[2015-T1-MACROTOTALE]],"")</f>
        <v>0.37788018433179721</v>
      </c>
      <c r="NP77" s="26">
        <f>IFERROR(Tableau17[[#This Row],[2015-T1-MACRODROITE]]/Tableau17[[#This Row],[2015-T1-MACROTOTALE]],"")</f>
        <v>0.12903225806451613</v>
      </c>
      <c r="NQ77" s="26">
        <f>IFERROR(Tableau17[[#This Row],[2015-T1-MACROCENTRE]]/Tableau17[[#This Row],[2015-T1-MACROTOTALE]],"")</f>
        <v>0</v>
      </c>
      <c r="NR77" s="26">
        <f>IFERROR(Tableau17[[#This Row],[2015-T1-MACROGAUCHE]]/Tableau17[[#This Row],[2015-T1-MACROTOTALE]],"")</f>
        <v>0.49308755760368661</v>
      </c>
      <c r="NS77" s="26">
        <f>IFERROR(Tableau17[[#This Row],[2015-T1-MACROAUTRE]]/Tableau17[[#This Row],[2015-T1-MACROTOTALE]],"")</f>
        <v>0</v>
      </c>
      <c r="NT77" s="26">
        <f>IFERROR(Tableau17[[#This Row],[2015-T2-MACROEXTRDROITE]]/Tableau17[[#This Row],[2015-T2-MACROTOTALE]],"")</f>
        <v>0.4989059080962801</v>
      </c>
      <c r="NU77" s="26">
        <f>IFERROR(Tableau17[[#This Row],[2015-T2-MACRODROITE]]/Tableau17[[#This Row],[2015-T2-MACROTOTALE]],"")</f>
        <v>0</v>
      </c>
      <c r="NV77" s="26">
        <f>IFERROR(Tableau17[[#This Row],[2015-T2-MACROCENTRE]]/Tableau17[[#This Row],[2015-T2-MACROTOTALE]],"")</f>
        <v>0</v>
      </c>
      <c r="NW77" s="26">
        <f>IFERROR(Tableau17[[#This Row],[2015-T2-MACROGAUCHE]]/Tableau17[[#This Row],[2015-T2-MACROTOTALE]],"")</f>
        <v>0.5010940919037199</v>
      </c>
      <c r="NX77" s="26">
        <f>IFERROR(Tableau17[[#This Row],[2015-T2-MACROAUTRE]]/Tableau17[[#This Row],[2015-T2-MACROTOTALE]],"")</f>
        <v>0</v>
      </c>
      <c r="NY77" s="26">
        <f>IFERROR(Tableau17[[#This Row],[2017-T1-MACROEXTRDROITE]]/Tableau17[[#This Row],[2017-T1-MACROTOTALE]],"")</f>
        <v>0.31372549019607843</v>
      </c>
      <c r="NZ77" s="26">
        <f>IFERROR(Tableau17[[#This Row],[2017-T1-MACRODROITE]]/Tableau17[[#This Row],[2017-T1-MACROTOTALE]],"")</f>
        <v>0.13480392156862744</v>
      </c>
      <c r="OA77" s="26">
        <f>IFERROR(Tableau17[[#This Row],[2017-T1-MACROCENTRE]]/Tableau17[[#This Row],[2017-T1-MACROTOTALE]],"")</f>
        <v>0.15318627450980393</v>
      </c>
      <c r="OB77" s="26">
        <f>IFERROR(Tableau17[[#This Row],[2017-T1-MACROGAUCHE]]/Tableau17[[#This Row],[2017-T1-MACROTOTALE]],"")</f>
        <v>0.39338235294117646</v>
      </c>
      <c r="OC77" s="26">
        <f>IFERROR(Tableau17[[#This Row],[2017-T1-MACROAUTRE]]/Tableau17[[#This Row],[2017-T1-MACROTOTALE]],"")</f>
        <v>4.9019607843137254E-3</v>
      </c>
      <c r="OD77" s="26">
        <f>IFERROR(Tableau17[[#This Row],[2017-T2-MACROEXTRDROITE]]/Tableau17[[#This Row],[2017-T2-MACROTOTALE]],"")</f>
        <v>0.41329479768786126</v>
      </c>
      <c r="OE77" s="26">
        <f>IFERROR(Tableau17[[#This Row],[2017-T2-MACRODROITE]]/Tableau17[[#This Row],[2017-T2-MACROTOTALE]],"")</f>
        <v>0</v>
      </c>
      <c r="OF77" s="26">
        <f>IFERROR(Tableau17[[#This Row],[2017-T2-MACROCENTRE]]/Tableau17[[#This Row],[2017-T2-MACROTOTALE]],"")</f>
        <v>0.58670520231213874</v>
      </c>
      <c r="OG77" s="26">
        <f>IFERROR(Tableau17[[#This Row],[2017-T2-MACROGAUCHE]]/Tableau17[[#This Row],[2017-T2-MACROTOTALE]],"")</f>
        <v>0</v>
      </c>
      <c r="OH77" s="26">
        <f>IFERROR(Tableau17[[#This Row],[2017-T2-MACROAUTRE]]/Tableau17[[#This Row],[2017-T2-MACROTOTALE]],"")</f>
        <v>0</v>
      </c>
      <c r="OI77" s="26">
        <f>IFERROR(Tableau17[[#This Row],[2019-T1-MACROEXTRDROITE]]/Tableau17[[#This Row],[2019-T1-MACROTOTALE]],"")</f>
        <v>0.40833333333333333</v>
      </c>
      <c r="OJ77" s="26">
        <f>IFERROR(Tableau17[[#This Row],[2019-T1-MACRODROITE]]/Tableau17[[#This Row],[2019-T1-MACROTOTALE]],"")</f>
        <v>4.1666666666666664E-2</v>
      </c>
      <c r="OK77" s="26">
        <f>IFERROR(Tableau17[[#This Row],[2019-T1-MACROCENTRE]]/Tableau17[[#This Row],[2019-T1-MACROTOTALE]],"")</f>
        <v>0.11458333333333333</v>
      </c>
      <c r="OL77" s="26">
        <f>IFERROR(Tableau17[[#This Row],[2019-T1-MACROGAUCHE]]/Tableau17[[#This Row],[2019-T1-MACROTOTALE]],"")</f>
        <v>0.37708333333333333</v>
      </c>
      <c r="OM77" s="26">
        <f>IFERROR(Tableau17[[#This Row],[2019-T1-MACROAUTRE]]/Tableau17[[#This Row],[2019-T1-MACROTOTALE]],"")</f>
        <v>5.8333333333333334E-2</v>
      </c>
      <c r="ON77" s="26">
        <f>IFERROR(Tableau17[[#This Row],[2020-T1-MACROEXTRDROITE]]/Tableau17[[#This Row],[2020-T1-MACROTOTALE]],"")</f>
        <v>0.22543352601156069</v>
      </c>
      <c r="OO77" s="26">
        <f>IFERROR(Tableau17[[#This Row],[2020-T1-MACRODROITE]]/Tableau17[[#This Row],[2020-T1-MACROTOTALE]],"")</f>
        <v>0.22254335260115607</v>
      </c>
      <c r="OP77" s="26">
        <f>IFERROR(Tableau17[[#This Row],[2020-T1-MACROCENTRE]]/Tableau17[[#This Row],[2020-T1-MACROTOTALE]],"")</f>
        <v>4.6242774566473986E-2</v>
      </c>
      <c r="OQ77" s="26">
        <f>IFERROR(Tableau17[[#This Row],[2020-T1-MACROGAUCHE]]/Tableau17[[#This Row],[2020-T1-MACROTOTALE]],"")</f>
        <v>0.5057803468208093</v>
      </c>
      <c r="OR77" s="26">
        <f>IFERROR(Tableau17[[#This Row],[2020-T1-MACROAUTRE]]/Tableau17[[#This Row],[2020-T1-MACROTOTALE]],"")</f>
        <v>0</v>
      </c>
      <c r="OS77" s="26">
        <f>IFERROR(Tableau17[[#This Row],[2017 (L)-T1-MACROEXTRDROITE]]/Tableau17[[#This Row],[2017 (L)-T1-MACROTOTALE]],"")</f>
        <v>0.26932084309133492</v>
      </c>
      <c r="OT77" s="26">
        <f>IFERROR(Tableau17[[#This Row],[2017 (L)-T1-MACRODROITE]]/Tableau17[[#This Row],[2017 (L)-T1-MACROTOTALE]],"")</f>
        <v>4.449648711943794E-2</v>
      </c>
      <c r="OU77" s="26">
        <f>IFERROR(Tableau17[[#This Row],[2017 (L)-T1-MACROCENTRE]]/Tableau17[[#This Row],[2017 (L)-T1-MACROTOTALE]],"")</f>
        <v>0.17330210772833723</v>
      </c>
      <c r="OV77" s="26">
        <f>IFERROR(Tableau17[[#This Row],[2017 (L)-T1-MACROGAUCHE]]/Tableau17[[#This Row],[2017 (L)-T1-MACROTOTALE]],"")</f>
        <v>0.51053864168618268</v>
      </c>
      <c r="OW77" s="26">
        <f>IFERROR(Tableau17[[#This Row],[2017 (L)-T1-MACROAUTRE]]/Tableau17[[#This Row],[2017 (L)-T1-MACROTOTALE]],"")</f>
        <v>2.34192037470726E-3</v>
      </c>
      <c r="OX77" s="26">
        <f>IFERROR(Tableau17[[#This Row],[2017 (L)-T2-MACROEXTRDROITE]]/Tableau17[[#This Row],[2017 (L)-T2-MACROTOTALE]],"")</f>
        <v>0.55202312138728327</v>
      </c>
      <c r="OY77" s="26">
        <f>IFERROR(Tableau17[[#This Row],[2017 (L)-T2-MACRODROITE]]/Tableau17[[#This Row],[2017 (L)-T2-MACROTOTALE]],"")</f>
        <v>0</v>
      </c>
      <c r="OZ77" s="26">
        <f>IFERROR(Tableau17[[#This Row],[2017 (L)-T2-MACROCENTRE]]/Tableau17[[#This Row],[2017 (L)-T2-MACROTOTALE]],"")</f>
        <v>0.44797687861271679</v>
      </c>
      <c r="PA77" s="26">
        <f>IFERROR(Tableau17[[#This Row],[2017 (L)-T2-MACROGAUCHE]]/Tableau17[[#This Row],[2017 (L)-T2-MACROTOTALE]],"")</f>
        <v>0</v>
      </c>
      <c r="PB77" s="26">
        <f>IFERROR(Tableau17[[#This Row],[2017 (L)-T2-MACROAUTRE]]/Tableau17[[#This Row],[2017 (L)-T2-MACROTOTALE]],"")</f>
        <v>0</v>
      </c>
      <c r="PC77" s="26">
        <f>IFERROR(Tableau17[[#This Row],[2008_T1_PROCUS]]/Tableau17[[#This Row],[2008_T1_INSCRITS]],0)</f>
        <v>2.0387359836901122E-2</v>
      </c>
      <c r="PD77" s="26">
        <f>IFERROR(Tableau17[[#This Row],[2008_T2_PROCUS]]/Tableau17[[#This Row],[2008_T2_INSCRITS]],0)</f>
        <v>0</v>
      </c>
      <c r="PE77" s="26">
        <f>Tableau17[[#This Row],[2014_T1_PROCUS]]/Tableau17[[#This Row],[2014_T1_INSCRITS]]</f>
        <v>1.8199233716475097E-2</v>
      </c>
      <c r="PF77" s="26">
        <f>IFERROR(Tableau17[[#This Row],[2014_T2_PROCUS]]/Tableau17[[#This Row],[2014_T2_INSCRITS]],0)</f>
        <v>9.5785440613026813E-3</v>
      </c>
    </row>
    <row r="78" spans="1:422" hidden="1" x14ac:dyDescent="0.2">
      <c r="A78" s="1">
        <v>4</v>
      </c>
      <c r="B78" s="1" t="s">
        <v>312</v>
      </c>
      <c r="C78" s="1" t="s">
        <v>325</v>
      </c>
      <c r="D78" s="1" t="s">
        <v>325</v>
      </c>
      <c r="E78" s="1">
        <v>609</v>
      </c>
      <c r="F78" s="1">
        <v>5.3796379999999999</v>
      </c>
      <c r="G78" s="1">
        <v>43.284193000000002</v>
      </c>
      <c r="H78" s="3">
        <v>1232</v>
      </c>
      <c r="I78" s="3">
        <v>114</v>
      </c>
      <c r="L78" s="1">
        <v>33</v>
      </c>
      <c r="M78" s="1">
        <v>8</v>
      </c>
      <c r="P78" s="1">
        <v>120</v>
      </c>
      <c r="Q78" s="1">
        <v>68</v>
      </c>
      <c r="R78" s="1">
        <v>54</v>
      </c>
      <c r="S78" s="1">
        <v>140</v>
      </c>
      <c r="T78" s="1">
        <v>66</v>
      </c>
      <c r="U78" s="1">
        <v>489</v>
      </c>
      <c r="V78" s="1">
        <v>991</v>
      </c>
      <c r="W78" s="1">
        <v>489</v>
      </c>
      <c r="X78" s="1">
        <v>18</v>
      </c>
      <c r="Y78" s="2">
        <v>0.49344096999999998</v>
      </c>
      <c r="AB78" s="1">
        <v>0</v>
      </c>
      <c r="AD78" s="1">
        <v>1232</v>
      </c>
      <c r="AE78" s="1">
        <v>493</v>
      </c>
      <c r="AF78" s="2">
        <v>0.40016234000000001</v>
      </c>
      <c r="AG78" s="1">
        <f t="shared" si="1"/>
        <v>114</v>
      </c>
      <c r="AH78" s="1">
        <v>1044</v>
      </c>
      <c r="AI78" s="1">
        <v>578</v>
      </c>
      <c r="AJ78" s="1">
        <v>21</v>
      </c>
      <c r="AK78" s="2">
        <v>0.55363985000000004</v>
      </c>
      <c r="AN78" s="1">
        <v>0</v>
      </c>
      <c r="AP78" s="1">
        <v>1178</v>
      </c>
      <c r="AQ78" s="1">
        <v>492</v>
      </c>
      <c r="AR78" s="2">
        <v>0.41765704999999997</v>
      </c>
      <c r="AS78" s="1">
        <v>1178</v>
      </c>
      <c r="AT78" s="1">
        <v>487</v>
      </c>
      <c r="AU78" s="2">
        <v>0.41341255999999998</v>
      </c>
      <c r="AV78" s="1">
        <v>1163</v>
      </c>
      <c r="AW78" s="1">
        <v>552</v>
      </c>
      <c r="AX78" s="2">
        <v>0.47463456999999998</v>
      </c>
      <c r="AY78" s="1">
        <v>1163</v>
      </c>
      <c r="AZ78" s="1">
        <v>435</v>
      </c>
      <c r="BA78" s="2">
        <v>0.37403267000000001</v>
      </c>
      <c r="BB78" s="1">
        <v>1160</v>
      </c>
      <c r="BC78" s="1">
        <v>881</v>
      </c>
      <c r="BD78" s="2">
        <v>0.75948276000000003</v>
      </c>
      <c r="BE78" s="1">
        <v>1160</v>
      </c>
      <c r="BF78" s="1">
        <v>775</v>
      </c>
      <c r="BG78" s="2">
        <v>0.66810345000000004</v>
      </c>
      <c r="BH78" s="1">
        <v>1165</v>
      </c>
      <c r="BI78" s="1">
        <v>556</v>
      </c>
      <c r="BJ78" s="2">
        <v>0.47725321999999998</v>
      </c>
      <c r="BK78" s="1">
        <v>53</v>
      </c>
      <c r="BN78" s="1">
        <v>43</v>
      </c>
      <c r="BO78" s="1">
        <v>30</v>
      </c>
      <c r="BP78" s="1">
        <v>267</v>
      </c>
      <c r="BQ78" s="1">
        <v>176</v>
      </c>
      <c r="BR78" s="1">
        <v>569</v>
      </c>
      <c r="BZ78" s="1">
        <v>38</v>
      </c>
      <c r="CB78" s="1">
        <v>33</v>
      </c>
      <c r="CC78" s="1">
        <v>62</v>
      </c>
      <c r="CD78" s="1">
        <v>233</v>
      </c>
      <c r="CE78" s="1">
        <v>116</v>
      </c>
      <c r="CF78" s="1">
        <v>482</v>
      </c>
      <c r="CK78" s="1">
        <v>3</v>
      </c>
      <c r="CO78" s="1">
        <v>53</v>
      </c>
      <c r="CP78" s="1">
        <v>88</v>
      </c>
      <c r="CR78" s="1">
        <v>19</v>
      </c>
      <c r="CT78" s="1">
        <v>182</v>
      </c>
      <c r="CU78" s="1">
        <v>118</v>
      </c>
      <c r="CW78" s="1">
        <v>463</v>
      </c>
      <c r="CY78" s="1">
        <v>107</v>
      </c>
      <c r="DA78" s="1">
        <v>322</v>
      </c>
      <c r="DC78" s="1">
        <v>429</v>
      </c>
      <c r="DD78" s="1">
        <v>8</v>
      </c>
      <c r="DE78" s="1">
        <v>1</v>
      </c>
      <c r="DF78" s="1">
        <v>9</v>
      </c>
      <c r="DG78" s="1">
        <v>19</v>
      </c>
      <c r="DH78" s="1">
        <v>4</v>
      </c>
      <c r="DI78" s="1">
        <v>44</v>
      </c>
      <c r="DK78" s="1">
        <v>2</v>
      </c>
      <c r="DL78" s="1">
        <v>89</v>
      </c>
      <c r="DN78" s="1">
        <v>112</v>
      </c>
      <c r="DP78" s="1">
        <v>6</v>
      </c>
      <c r="DQ78" s="1">
        <v>0</v>
      </c>
      <c r="DR78" s="1">
        <v>197</v>
      </c>
      <c r="DU78" s="1">
        <v>491</v>
      </c>
      <c r="DV78" s="1">
        <v>156</v>
      </c>
      <c r="DZ78" s="1">
        <v>238</v>
      </c>
      <c r="EA78" s="1">
        <v>394</v>
      </c>
      <c r="EB78" s="1">
        <v>4</v>
      </c>
      <c r="EC78" s="1">
        <v>3</v>
      </c>
      <c r="ED78" s="1">
        <v>2</v>
      </c>
      <c r="EE78" s="1">
        <v>32</v>
      </c>
      <c r="EF78" s="1">
        <v>264</v>
      </c>
      <c r="EG78" s="1">
        <v>70</v>
      </c>
      <c r="EH78" s="1">
        <v>10</v>
      </c>
      <c r="EI78" s="1">
        <v>76</v>
      </c>
      <c r="EJ78" s="1">
        <v>191</v>
      </c>
      <c r="EK78" s="1">
        <v>215</v>
      </c>
      <c r="EL78" s="1">
        <v>4</v>
      </c>
      <c r="EM78" s="1">
        <v>871</v>
      </c>
      <c r="EN78" s="1">
        <v>146</v>
      </c>
      <c r="EO78" s="1">
        <v>560</v>
      </c>
      <c r="EP78" s="1">
        <v>706</v>
      </c>
      <c r="EQ78" s="1">
        <v>0</v>
      </c>
      <c r="ER78" s="1">
        <v>0</v>
      </c>
      <c r="ES78" s="1">
        <v>4</v>
      </c>
      <c r="ET78" s="1">
        <v>25</v>
      </c>
      <c r="EU78" s="1">
        <v>4</v>
      </c>
      <c r="EV78" s="1">
        <v>72</v>
      </c>
      <c r="EW78" s="1">
        <v>70</v>
      </c>
      <c r="EX78" s="1">
        <v>0</v>
      </c>
      <c r="EY78" s="1">
        <v>16</v>
      </c>
      <c r="EZ78" s="1">
        <v>11</v>
      </c>
      <c r="FA78" s="1">
        <v>0</v>
      </c>
      <c r="FB78" s="1">
        <v>0</v>
      </c>
      <c r="FC78" s="1">
        <v>0</v>
      </c>
      <c r="FD78" s="1">
        <v>0</v>
      </c>
      <c r="FE78" s="1">
        <v>0</v>
      </c>
      <c r="FF78" s="1">
        <v>0</v>
      </c>
      <c r="FG78" s="1">
        <v>0</v>
      </c>
      <c r="FH78" s="1">
        <v>12</v>
      </c>
      <c r="FI78" s="1">
        <v>0</v>
      </c>
      <c r="FJ78" s="1">
        <v>32</v>
      </c>
      <c r="FK78" s="1">
        <v>16</v>
      </c>
      <c r="FL78" s="1">
        <v>0</v>
      </c>
      <c r="FM78" s="1">
        <v>108</v>
      </c>
      <c r="FN78" s="1">
        <v>15</v>
      </c>
      <c r="FO78" s="1">
        <v>0</v>
      </c>
      <c r="FP78" s="1">
        <v>147</v>
      </c>
      <c r="FQ78" s="1">
        <v>5</v>
      </c>
      <c r="FR78" s="1">
        <f>SUM(Tableau17[[#This Row],[2019-T1-ALEXANDRE Audric]:[2019-T1-MARIE Florie]])</f>
        <v>537</v>
      </c>
      <c r="FS78" s="1">
        <v>30</v>
      </c>
      <c r="FT78" s="1">
        <v>320</v>
      </c>
      <c r="FU78" s="1">
        <v>0</v>
      </c>
      <c r="FV78" s="1">
        <v>219</v>
      </c>
      <c r="FW78" s="1">
        <v>0</v>
      </c>
      <c r="FX78" s="1">
        <v>569</v>
      </c>
      <c r="GD78" s="1">
        <v>0</v>
      </c>
      <c r="GE78" s="1">
        <v>62</v>
      </c>
      <c r="GF78" s="1">
        <v>233</v>
      </c>
      <c r="GG78" s="1">
        <v>0</v>
      </c>
      <c r="GH78" s="1">
        <v>187</v>
      </c>
      <c r="GI78" s="1">
        <v>0</v>
      </c>
      <c r="GJ78" s="1">
        <v>482</v>
      </c>
      <c r="GP78" s="1">
        <v>0</v>
      </c>
      <c r="GQ78" s="1">
        <v>88</v>
      </c>
      <c r="GR78" s="1">
        <v>182</v>
      </c>
      <c r="GS78" s="1">
        <v>0</v>
      </c>
      <c r="GT78" s="1">
        <v>190</v>
      </c>
      <c r="GU78" s="1">
        <v>3</v>
      </c>
      <c r="GV78" s="1">
        <v>463</v>
      </c>
      <c r="GW78" s="1">
        <v>107</v>
      </c>
      <c r="GX78" s="1">
        <v>322</v>
      </c>
      <c r="GY78" s="1">
        <v>0</v>
      </c>
      <c r="GZ78" s="1">
        <v>0</v>
      </c>
      <c r="HA78" s="1">
        <v>0</v>
      </c>
      <c r="HB78" s="1">
        <v>429</v>
      </c>
      <c r="HC78" s="1">
        <v>113</v>
      </c>
      <c r="HD78" s="1">
        <v>264</v>
      </c>
      <c r="HE78" s="1">
        <v>215</v>
      </c>
      <c r="HF78" s="1">
        <v>269</v>
      </c>
      <c r="HG78" s="1">
        <v>10</v>
      </c>
      <c r="HH78" s="1">
        <v>871</v>
      </c>
      <c r="HI78" s="1">
        <v>146</v>
      </c>
      <c r="HJ78" s="1">
        <v>0</v>
      </c>
      <c r="HK78" s="1">
        <v>560</v>
      </c>
      <c r="HL78" s="1">
        <v>0</v>
      </c>
      <c r="HM78" s="1">
        <v>0</v>
      </c>
      <c r="HN78" s="1">
        <v>706</v>
      </c>
      <c r="HO78" s="1">
        <v>90</v>
      </c>
      <c r="HP78" s="1">
        <v>85</v>
      </c>
      <c r="HQ78" s="1">
        <v>147</v>
      </c>
      <c r="HR78" s="1">
        <v>192</v>
      </c>
      <c r="HS78" s="1">
        <v>35</v>
      </c>
      <c r="HT78" s="1">
        <v>549</v>
      </c>
      <c r="HU78" s="1">
        <v>54</v>
      </c>
      <c r="HV78" s="1">
        <v>153</v>
      </c>
      <c r="HW78" s="1">
        <v>68</v>
      </c>
      <c r="HX78" s="1">
        <v>214</v>
      </c>
      <c r="HY78" s="1">
        <v>0</v>
      </c>
      <c r="HZ78" s="1">
        <v>489</v>
      </c>
      <c r="IA78" s="1">
        <v>9</v>
      </c>
      <c r="IB78" s="1">
        <v>131</v>
      </c>
      <c r="IC78" s="1">
        <v>197</v>
      </c>
      <c r="ID78" s="1">
        <v>153</v>
      </c>
      <c r="IE78" s="1">
        <v>1</v>
      </c>
      <c r="IF78" s="1">
        <v>491</v>
      </c>
      <c r="IG78" s="1">
        <v>0</v>
      </c>
      <c r="IH78" s="1">
        <v>0</v>
      </c>
      <c r="II78" s="1">
        <v>238</v>
      </c>
      <c r="IJ78" s="1">
        <v>156</v>
      </c>
      <c r="IK78" s="1">
        <v>0</v>
      </c>
      <c r="IL78" s="1">
        <v>394</v>
      </c>
      <c r="IM78" s="26">
        <f>IFERROR(Tableau17[[#This Row],[LDIV]]/Tableau17[[#This Row],[Total général]],"")</f>
        <v>0</v>
      </c>
      <c r="IN78" s="26">
        <f>IFERROR(Tableau17[[#This Row],[LDVC]]/Tableau17[[#This Row],[Total général]],"")</f>
        <v>0</v>
      </c>
      <c r="IO78" s="26">
        <f>IFERROR(Tableau17[[#This Row],[LDVD]]/Tableau17[[#This Row],[Total général]],"")</f>
        <v>6.7484662576687116E-2</v>
      </c>
      <c r="IP78" s="26">
        <f>IFERROR(Tableau17[[#This Row],[LDVG]]/Tableau17[[#This Row],[Total général]],"")</f>
        <v>1.6359918200408999E-2</v>
      </c>
      <c r="IQ78" s="26">
        <f>IFERROR(Tableau17[[#This Row],[LEXD]]/Tableau17[[#This Row],[Total général]],"")</f>
        <v>0</v>
      </c>
      <c r="IR78" s="26">
        <f>IFERROR(Tableau17[[#This Row],[LEXG]]/Tableau17[[#This Row],[Total général]],"")</f>
        <v>0</v>
      </c>
      <c r="IS78" s="26">
        <f>IFERROR(Tableau17[[#This Row],[LLR]]/Tableau17[[#This Row],[Total général]],"")</f>
        <v>0.24539877300613497</v>
      </c>
      <c r="IT78" s="26">
        <f>IFERROR(Tableau17[[#This Row],[LREM]]/Tableau17[[#This Row],[Total général]],"")</f>
        <v>0.13905930470347649</v>
      </c>
      <c r="IU78" s="26">
        <f>IFERROR(Tableau17[[#This Row],[LRN]]/Tableau17[[#This Row],[Total général]],"")</f>
        <v>0.11042944785276074</v>
      </c>
      <c r="IV78" s="26">
        <f>IFERROR(Tableau17[[#This Row],[LUG]]/Tableau17[[#This Row],[Total général]],"")</f>
        <v>0.28629856850715746</v>
      </c>
      <c r="IW78" s="26">
        <f>IFERROR(Tableau17[[#This Row],[LVEC]]/Tableau17[[#This Row],[Total général]],"")</f>
        <v>0.13496932515337423</v>
      </c>
      <c r="IX78" s="26">
        <f>IFERROR(Tableau17[[#This Row],[2008-T1-LCMD]]/Tableau17[[#This Row],[2008-T1-TOTAL]],"")</f>
        <v>9.3145869947275917E-2</v>
      </c>
      <c r="IY78" s="26">
        <f>IFERROR(Tableau17[[#This Row],[2008-T1-LDVD]]/Tableau17[[#This Row],[2008-T1-TOTAL]],"")</f>
        <v>0</v>
      </c>
      <c r="IZ78" s="26">
        <f>IFERROR(Tableau17[[#This Row],[2008-T1-LEXD]]/Tableau17[[#This Row],[2008-T1-TOTAL]],"")</f>
        <v>0</v>
      </c>
      <c r="JA78" s="26">
        <f>IFERROR(Tableau17[[#This Row],[2008-T1-LEXG]]/Tableau17[[#This Row],[2008-T1-TOTAL]],"")</f>
        <v>7.5571177504393669E-2</v>
      </c>
      <c r="JB78" s="26">
        <f>IFERROR(Tableau17[[#This Row],[2008-T1-LFN]]/Tableau17[[#This Row],[2008-T1-TOTAL]],"")</f>
        <v>5.272407732864675E-2</v>
      </c>
      <c r="JC78" s="26">
        <f>IFERROR(Tableau17[[#This Row],[2008-T1-LMAJ]]/Tableau17[[#This Row],[2008-T1-TOTAL]],"")</f>
        <v>0.46924428822495606</v>
      </c>
      <c r="JD78" s="26">
        <f>IFERROR(Tableau17[[#This Row],[2008-T1-LUG]]/Tableau17[[#This Row],[2008-T1-TOTAL]],"")</f>
        <v>0.30931458699472758</v>
      </c>
      <c r="JE78" s="26" t="str">
        <f>IFERROR(Tableau17[[#This Row],[2008-T2-LFN]]/Tableau17[[#This Row],[2008-T2-TOTAL]],"")</f>
        <v/>
      </c>
      <c r="JF78" s="26" t="str">
        <f>IFERROR(Tableau17[[#This Row],[2008-T2-LGC]]/Tableau17[[#This Row],[2008-T2-TOTAL]],"")</f>
        <v/>
      </c>
      <c r="JG78" s="26" t="str">
        <f>IFERROR(Tableau17[[#This Row],[2008-T2-LMAJ]]/Tableau17[[#This Row],[2008-T2-TOTAL]],"")</f>
        <v/>
      </c>
      <c r="JH78" s="26" t="str">
        <f>IFERROR(Tableau17[[#This Row],[2008-T2-LUG]]/Tableau17[[#This Row],[2008-T2-TOTAL]],"")</f>
        <v/>
      </c>
      <c r="JI78" s="26">
        <f>IFERROR(Tableau17[[#This Row],[2014-T1-LDIV]]/Tableau17[[#This Row],[2014-T1-TOTAL]],"")</f>
        <v>0</v>
      </c>
      <c r="JJ78" s="26">
        <f>IFERROR(Tableau17[[#This Row],[2014-T1-LDVD]]/Tableau17[[#This Row],[2014-T1-TOTAL]],"")</f>
        <v>0</v>
      </c>
      <c r="JK78" s="26">
        <f>IFERROR(Tableau17[[#This Row],[2014-T1-LDVG]]/Tableau17[[#This Row],[2014-T1-TOTAL]],"")</f>
        <v>7.8838174273858919E-2</v>
      </c>
      <c r="JL78" s="26">
        <f>IFERROR(Tableau17[[#This Row],[2014-T1-LEXG]]/Tableau17[[#This Row],[2014-T1-TOTAL]],"")</f>
        <v>0</v>
      </c>
      <c r="JM78" s="26">
        <f>IFERROR(Tableau17[[#This Row],[2014-T1-LFG]]/Tableau17[[#This Row],[2014-T1-TOTAL]],"")</f>
        <v>6.8464730290456438E-2</v>
      </c>
      <c r="JN78" s="26">
        <f>IFERROR(Tableau17[[#This Row],[2014-T1-LFN]]/Tableau17[[#This Row],[2014-T1-TOTAL]],"")</f>
        <v>0.12863070539419086</v>
      </c>
      <c r="JO78" s="26">
        <f>IFERROR(Tableau17[[#This Row],[2014-T1-LUD]]/Tableau17[[#This Row],[2014-T1-TOTAL]],"")</f>
        <v>0.48340248962655602</v>
      </c>
      <c r="JP78" s="26">
        <f>IFERROR(Tableau17[[#This Row],[2014-T1-LUG]]/Tableau17[[#This Row],[2014-T1-TOTAL]],"")</f>
        <v>0.24066390041493776</v>
      </c>
      <c r="JQ78" s="26" t="str">
        <f>IFERROR(Tableau17[[#This Row],[2014-T2-LFN]]/Tableau17[[#This Row],[2014-T2-TOTAL]],"")</f>
        <v/>
      </c>
      <c r="JR78" s="26" t="str">
        <f>IFERROR(Tableau17[[#This Row],[2014-T2-LUD]]/Tableau17[[#This Row],[2014-T2-TOTAL]],"")</f>
        <v/>
      </c>
      <c r="JS78" s="26" t="str">
        <f>IFERROR(Tableau17[[#This Row],[2014-T2-LUG]]/Tableau17[[#This Row],[2014-T2-TOTAL]],"")</f>
        <v/>
      </c>
      <c r="JT78" s="26">
        <f>IFERROR(Tableau17[[#This Row],[2015-T1-BC-DIV]]/Tableau17[[#This Row],[2015-T1-TOTAL]],"")</f>
        <v>6.4794816414686825E-3</v>
      </c>
      <c r="JU78" s="26">
        <f>IFERROR(Tableau17[[#This Row],[2015-T1-BC-DLF]]/Tableau17[[#This Row],[2015-T1-TOTAL]],"")</f>
        <v>0</v>
      </c>
      <c r="JV78" s="26">
        <f>IFERROR(Tableau17[[#This Row],[2015-T1-BC-DVD]]/Tableau17[[#This Row],[2015-T1-TOTAL]],"")</f>
        <v>0</v>
      </c>
      <c r="JW78" s="26">
        <f>IFERROR(Tableau17[[#This Row],[2015-T1-BC-DVG]]/Tableau17[[#This Row],[2015-T1-TOTAL]],"")</f>
        <v>0</v>
      </c>
      <c r="JX78" s="26">
        <f>IFERROR(Tableau17[[#This Row],[2015-T1-BC-FG]]/Tableau17[[#This Row],[2015-T1-TOTAL]],"")</f>
        <v>0.11447084233261338</v>
      </c>
      <c r="JY78" s="26">
        <f>IFERROR(Tableau17[[#This Row],[2015-T1-BC-FN]]/Tableau17[[#This Row],[2015-T1-TOTAL]],"")</f>
        <v>0.19006479481641469</v>
      </c>
      <c r="JZ78" s="26">
        <f>IFERROR(Tableau17[[#This Row],[2015-T1-BC-MDM]]/Tableau17[[#This Row],[2015-T1-TOTAL]],"")</f>
        <v>0</v>
      </c>
      <c r="KA78" s="26">
        <f>IFERROR(Tableau17[[#This Row],[2015-T1-BC-RDG]]/Tableau17[[#This Row],[2015-T1-TOTAL]],"")</f>
        <v>4.1036717062634988E-2</v>
      </c>
      <c r="KB78" s="26">
        <f>IFERROR(Tableau17[[#This Row],[2015-T1-BC-SOC]]/Tableau17[[#This Row],[2015-T1-TOTAL]],"")</f>
        <v>0</v>
      </c>
      <c r="KC78" s="26">
        <f>IFERROR(Tableau17[[#This Row],[2015-T1-BC-UD]]/Tableau17[[#This Row],[2015-T1-TOTAL]],"")</f>
        <v>0.39308855291576672</v>
      </c>
      <c r="KD78" s="26">
        <f>IFERROR(Tableau17[[#This Row],[2015-T1-BC-UG]]/Tableau17[[#This Row],[2015-T1-TOTAL]],"")</f>
        <v>0.25485961123110151</v>
      </c>
      <c r="KE78" s="26">
        <f>IFERROR(Tableau17[[#This Row],[2015-T1-BC-VEC]]/Tableau17[[#This Row],[2015-T1-TOTAL]],"")</f>
        <v>0</v>
      </c>
      <c r="KF78" s="26">
        <f>IFERROR(Tableau17[[#This Row],[2015-T2-BC-DVG]]/Tableau17[[#This Row],[2015-T2-TOTAL]],"")</f>
        <v>0</v>
      </c>
      <c r="KG78" s="26">
        <f>IFERROR(Tableau17[[#This Row],[2015-T2-BC-FN]]/Tableau17[[#This Row],[2015-T2-TOTAL]],"")</f>
        <v>0.24941724941724941</v>
      </c>
      <c r="KH78" s="26">
        <f>IFERROR(Tableau17[[#This Row],[2015-T2-BC-SOC]]/Tableau17[[#This Row],[2015-T2-TOTAL]],"")</f>
        <v>0</v>
      </c>
      <c r="KI78" s="26">
        <f>IFERROR(Tableau17[[#This Row],[2015-T2-BC-UD]]/Tableau17[[#This Row],[2015-T2-TOTAL]],"")</f>
        <v>0.75058275058275059</v>
      </c>
      <c r="KJ78" s="26">
        <f>IFERROR(Tableau17[[#This Row],[2015-T2-BC-UG]]/Tableau17[[#This Row],[2015-T2-TOTAL]],"")</f>
        <v>0</v>
      </c>
      <c r="KK78" s="26">
        <f>IFERROR(Tableau17[[#This Row],[2017 (L)-T1-COM]]/Tableau17[[#This Row],[2017 (L)-T1-TOTAL]],"")</f>
        <v>1.6293279022403257E-2</v>
      </c>
      <c r="KL78" s="26">
        <f>IFERROR(Tableau17[[#This Row],[2017 (L)-T1-DIV]]/Tableau17[[#This Row],[2017 (L)-T1-TOTAL]],"")</f>
        <v>2.0366598778004071E-3</v>
      </c>
      <c r="KM78" s="26">
        <f>IFERROR(Tableau17[[#This Row],[2017 (L)-T1-DLF]]/Tableau17[[#This Row],[2017 (L)-T1-TOTAL]],"")</f>
        <v>1.8329938900203666E-2</v>
      </c>
      <c r="KN78" s="26">
        <f>IFERROR(Tableau17[[#This Row],[2017 (L)-T1-DVD]]/Tableau17[[#This Row],[2017 (L)-T1-TOTAL]],"")</f>
        <v>3.8696537678207736E-2</v>
      </c>
      <c r="KO78" s="26">
        <f>IFERROR(Tableau17[[#This Row],[2017 (L)-T1-DVG]]/Tableau17[[#This Row],[2017 (L)-T1-TOTAL]],"")</f>
        <v>8.1466395112016286E-3</v>
      </c>
      <c r="KP78" s="26">
        <f>IFERROR(Tableau17[[#This Row],[2017 (L)-T1-ECO]]/Tableau17[[#This Row],[2017 (L)-T1-TOTAL]],"")</f>
        <v>8.9613034623217916E-2</v>
      </c>
      <c r="KQ78" s="26">
        <f>IFERROR(Tableau17[[#This Row],[2017 (L)-T1-EXD]]/Tableau17[[#This Row],[2017 (L)-T1-TOTAL]],"")</f>
        <v>0</v>
      </c>
      <c r="KR78" s="26">
        <f>IFERROR(Tableau17[[#This Row],[2017 (L)-T1-EXG]]/Tableau17[[#This Row],[2017 (L)-T1-TOTAL]],"")</f>
        <v>4.0733197556008143E-3</v>
      </c>
      <c r="KS78" s="26">
        <f>IFERROR(Tableau17[[#This Row],[2017 (L)-T1-FI]]/Tableau17[[#This Row],[2017 (L)-T1-TOTAL]],"")</f>
        <v>0.18126272912423624</v>
      </c>
      <c r="KT78" s="26">
        <f>IFERROR(Tableau17[[#This Row],[2017 (L)-T1-FN]]/Tableau17[[#This Row],[2017 (L)-T1-TOTAL]],"")</f>
        <v>0</v>
      </c>
      <c r="KU78" s="26">
        <f>IFERROR(Tableau17[[#This Row],[2017 (L)-T1-LR]]/Tableau17[[#This Row],[2017 (L)-T1-TOTAL]],"")</f>
        <v>0.22810590631364563</v>
      </c>
      <c r="KV78" s="26">
        <f>IFERROR(Tableau17[[#This Row],[2017 (L)-T1-MDM]]/Tableau17[[#This Row],[2017 (L)-T1-TOTAL]],"")</f>
        <v>0</v>
      </c>
      <c r="KW78" s="26">
        <f>IFERROR(Tableau17[[#This Row],[2017 (L)-T1-RDG]]/Tableau17[[#This Row],[2017 (L)-T1-TOTAL]],"")</f>
        <v>1.2219959266802444E-2</v>
      </c>
      <c r="KX78" s="26">
        <f>IFERROR(Tableau17[[#This Row],[2017 (L)-T1-REG]]/Tableau17[[#This Row],[2017 (L)-T1-TOTAL]],"")</f>
        <v>0</v>
      </c>
      <c r="KY78" s="26">
        <f>IFERROR(Tableau17[[#This Row],[2017 (L)-T1-REM]]/Tableau17[[#This Row],[2017 (L)-T1-TOTAL]],"")</f>
        <v>0.40122199592668023</v>
      </c>
      <c r="KZ78" s="26">
        <f>IFERROR(Tableau17[[#This Row],[2017 (L)-T1-SOC]]/Tableau17[[#This Row],[2017 (L)-T1-TOTAL]],"")</f>
        <v>0</v>
      </c>
      <c r="LA78" s="26">
        <f>IFERROR(Tableau17[[#This Row],[2017 (L)-T1-UDI]]/Tableau17[[#This Row],[2017 (L)-T1-TOTAL]],"")</f>
        <v>0</v>
      </c>
      <c r="LB78" s="26">
        <f>IFERROR(Tableau17[[#This Row],[2017 (L)-T2-FI]]/Tableau17[[#This Row],[2017 (L)-T2-TOTAL]],"")</f>
        <v>0.39593908629441626</v>
      </c>
      <c r="LC78" s="26">
        <f>IFERROR(Tableau17[[#This Row],[2017 (L)-T2-FN]]/Tableau17[[#This Row],[2017 (L)-T2-TOTAL]],"")</f>
        <v>0</v>
      </c>
      <c r="LD78" s="26">
        <f>IFERROR(Tableau17[[#This Row],[2017 (L)-T2-LR]]/Tableau17[[#This Row],[2017 (L)-T2-TOTAL]],"")</f>
        <v>0</v>
      </c>
      <c r="LE78" s="26">
        <f>IFERROR(Tableau17[[#This Row],[2017 (L)-T2-MDM]]/Tableau17[[#This Row],[2017 (L)-T2-TOTAL]],"")</f>
        <v>0</v>
      </c>
      <c r="LF78" s="26">
        <f>IFERROR(Tableau17[[#This Row],[2017 (L)-T2-REM]]/Tableau17[[#This Row],[2017 (L)-T2-TOTAL]],"")</f>
        <v>0.60406091370558379</v>
      </c>
      <c r="LG78" s="26">
        <f>IFERROR(Tableau17[[#This Row],[2017-T1-ARTHAUD Nathalie]]/Tableau17[[#This Row],[2017-T1-TOTAL]],"")</f>
        <v>4.5924225028702642E-3</v>
      </c>
      <c r="LH78" s="26">
        <f>IFERROR(Tableau17[[#This Row],[2017-T1-ASSELINEAU Fran]]/Tableau17[[#This Row],[2017-T1-TOTAL]],"")</f>
        <v>3.4443168771526979E-3</v>
      </c>
      <c r="LI78" s="26">
        <f>IFERROR(Tableau17[[#This Row],[2017-T1-CHEMINADE Jacques]]/Tableau17[[#This Row],[2017-T1-TOTAL]],"")</f>
        <v>2.2962112514351321E-3</v>
      </c>
      <c r="LJ78" s="26">
        <f>IFERROR(Tableau17[[#This Row],[2017-T1-DUPONT-AIGNAN Nicolas]]/Tableau17[[#This Row],[2017-T1-TOTAL]],"")</f>
        <v>3.6739380022962113E-2</v>
      </c>
      <c r="LK78" s="26">
        <f>IFERROR(Tableau17[[#This Row],[2017-T1-FILLON Fran]]/Tableau17[[#This Row],[2017-T1-TOTAL]],"")</f>
        <v>0.30309988518943742</v>
      </c>
      <c r="LL78" s="26">
        <f>IFERROR(Tableau17[[#This Row],[2017-T1-HAMON Beno]]/Tableau17[[#This Row],[2017-T1-TOTAL]],"")</f>
        <v>8.0367393800229628E-2</v>
      </c>
      <c r="LM78" s="26">
        <f>IFERROR(Tableau17[[#This Row],[2017-T1-LASSALLE Jean]]/Tableau17[[#This Row],[2017-T1-TOTAL]],"")</f>
        <v>1.1481056257175661E-2</v>
      </c>
      <c r="LN78" s="26">
        <f>IFERROR(Tableau17[[#This Row],[2017-T1-LE PEN Marine]]/Tableau17[[#This Row],[2017-T1-TOTAL]],"")</f>
        <v>8.7256027554535015E-2</v>
      </c>
      <c r="LO78" s="26">
        <f>IFERROR(Tableau17[[#This Row],[2017-T1-M Jean-Luc]]/Tableau17[[#This Row],[2017-T1-TOTAL]],"")</f>
        <v>0.21928817451205512</v>
      </c>
      <c r="LP78" s="26">
        <f>IFERROR(Tableau17[[#This Row],[2017-T1-MACRON Emmanuel]]/Tableau17[[#This Row],[2017-T1-TOTAL]],"")</f>
        <v>0.2468427095292767</v>
      </c>
      <c r="LQ78" s="26">
        <f>IFERROR(Tableau17[[#This Row],[2017-T1-POUTOU Philippe]]/Tableau17[[#This Row],[2017-T1-TOTAL]],"")</f>
        <v>4.5924225028702642E-3</v>
      </c>
      <c r="LR78" s="26">
        <f>IFERROR(Tableau17[[#This Row],[2017-T2-LE PEN Marine]]/Tableau17[[#This Row],[2017-T2-TOTAL]],"")</f>
        <v>0.20679886685552407</v>
      </c>
      <c r="LS78" s="26">
        <f>IFERROR(Tableau17[[#This Row],[2017-T2-MACRON Emmanuel]]/Tableau17[[#This Row],[2017-T2-TOTAL]],"")</f>
        <v>0.79320113314447593</v>
      </c>
      <c r="LT78" s="26">
        <f>IFERROR(Tableau17[[#This Row],[2019-T1-ALEXANDRE Audric]]/Tableau17[[#This Row],[2019-T1-TOTAL]],"")</f>
        <v>0</v>
      </c>
      <c r="LU78" s="26">
        <f>IFERROR(Tableau17[[#This Row],[2019-T1-ARTHAUD Nathalie]]/Tableau17[[#This Row],[2019-T1-TOTAL]],"")</f>
        <v>0</v>
      </c>
      <c r="LV78" s="26">
        <f>IFERROR(Tableau17[[#This Row],[2019-T1-ASSELINEAU François]]/Tableau17[[#This Row],[2019-T1-TOTAL]],"")</f>
        <v>7.4487895716945996E-3</v>
      </c>
      <c r="LW78" s="26">
        <f>IFERROR(Tableau17[[#This Row],[2019-T1-AUBRY Manon]]/Tableau17[[#This Row],[2019-T1-TOTAL]],"")</f>
        <v>4.6554934823091247E-2</v>
      </c>
      <c r="LX78" s="26">
        <f>IFERROR(Tableau17[[#This Row],[2019-T1-AZERGUI Nagib]]/Tableau17[[#This Row],[2019-T1-TOTAL]],"")</f>
        <v>7.4487895716945996E-3</v>
      </c>
      <c r="LY78" s="26">
        <f>IFERROR(Tableau17[[#This Row],[2019-T1-BARDELLA Jordan]]/Tableau17[[#This Row],[2019-T1-TOTAL]],"")</f>
        <v>0.13407821229050279</v>
      </c>
      <c r="LZ78" s="26">
        <f>IFERROR(Tableau17[[#This Row],[2019-T1-BELLAMY François-Xavier]]/Tableau17[[#This Row],[2019-T1-TOTAL]],"")</f>
        <v>0.13035381750465549</v>
      </c>
      <c r="MA78" s="26">
        <f>IFERROR(Tableau17[[#This Row],[2019-T1-BIDOU Olivier]]/Tableau17[[#This Row],[2019-T1-TOTAL]],"")</f>
        <v>0</v>
      </c>
      <c r="MB78" s="26">
        <f>IFERROR(Tableau17[[#This Row],[2019-T1-BOURG Dominique]]/Tableau17[[#This Row],[2019-T1-TOTAL]],"")</f>
        <v>2.9795158286778398E-2</v>
      </c>
      <c r="MC78" s="26">
        <f>IFERROR(Tableau17[[#This Row],[2019-T1-BROSSAT Ian]]/Tableau17[[#This Row],[2019-T1-TOTAL]],"")</f>
        <v>2.0484171322160148E-2</v>
      </c>
      <c r="MD78" s="26">
        <f>IFERROR(Tableau17[[#This Row],[2019-T1-CAILLAUD Sophie]]/Tableau17[[#This Row],[2019-T1-TOTAL]],"")</f>
        <v>0</v>
      </c>
      <c r="ME78" s="26">
        <f>IFERROR(Tableau17[[#This Row],[2019-T1-CAMUS Renaud]]/Tableau17[[#This Row],[2019-T1-TOTAL]],"")</f>
        <v>0</v>
      </c>
      <c r="MF78" s="26">
        <f>IFERROR(Tableau17[[#This Row],[2019-T1-CHALENÇON Christophe]]/Tableau17[[#This Row],[2019-T1-TOTAL]],"")</f>
        <v>0</v>
      </c>
      <c r="MG78" s="26">
        <f>IFERROR(Tableau17[[#This Row],[2019-T1-CORBET Cathy Denise Ginette]]/Tableau17[[#This Row],[2019-T1-TOTAL]],"")</f>
        <v>0</v>
      </c>
      <c r="MH78" s="26">
        <f>IFERROR(Tableau17[[#This Row],[2019-T1-DE PREVOISIN Robert]]/Tableau17[[#This Row],[2019-T1-TOTAL]],"")</f>
        <v>0</v>
      </c>
      <c r="MI78" s="26">
        <f>IFERROR(Tableau17[[#This Row],[2019-T1-DELFEL Thérèse]]/Tableau17[[#This Row],[2019-T1-TOTAL]],"")</f>
        <v>0</v>
      </c>
      <c r="MJ78" s="26">
        <f>IFERROR(Tableau17[[#This Row],[2019-T1-DIEUMEGARD Pierre]]/Tableau17[[#This Row],[2019-T1-TOTAL]],"")</f>
        <v>0</v>
      </c>
      <c r="MK78" s="26">
        <f>IFERROR(Tableau17[[#This Row],[2019-T1-DUPONT-AIGNAN Nicolas]]/Tableau17[[#This Row],[2019-T1-TOTAL]],"")</f>
        <v>2.23463687150838E-2</v>
      </c>
      <c r="ML78" s="26">
        <f>IFERROR(Tableau17[[#This Row],[2019-T1-GERNIGON Yves]]/Tableau17[[#This Row],[2019-T1-TOTAL]],"")</f>
        <v>0</v>
      </c>
      <c r="MM78" s="26">
        <f>IFERROR(Tableau17[[#This Row],[2019-T1-GLUCKSMANN Raphaël]]/Tableau17[[#This Row],[2019-T1-TOTAL]],"")</f>
        <v>5.9590316573556797E-2</v>
      </c>
      <c r="MN78" s="26">
        <f>IFERROR(Tableau17[[#This Row],[2019-T1-HAMON Benoît]]/Tableau17[[#This Row],[2019-T1-TOTAL]],"")</f>
        <v>2.9795158286778398E-2</v>
      </c>
      <c r="MO78" s="26">
        <f>IFERROR(Tableau17[[#This Row],[2019-T1-HELGEN Gilles]]/Tableau17[[#This Row],[2019-T1-TOTAL]],"")</f>
        <v>0</v>
      </c>
      <c r="MP78" s="26">
        <f>IFERROR(Tableau17[[#This Row],[2019-T1-JADOT Yannick]]/Tableau17[[#This Row],[2019-T1-TOTAL]],"")</f>
        <v>0.2011173184357542</v>
      </c>
      <c r="MQ78" s="26">
        <f>IFERROR(Tableau17[[#This Row],[2019-T1-LAGARDE Jean-Christophe]]/Tableau17[[#This Row],[2019-T1-TOTAL]],"")</f>
        <v>2.7932960893854747E-2</v>
      </c>
      <c r="MR78" s="26">
        <f>IFERROR(Tableau17[[#This Row],[2019-T1-LALANNE Francis]]/Tableau17[[#This Row],[2019-T1-TOTAL]],"")</f>
        <v>0</v>
      </c>
      <c r="MS78" s="26">
        <f>IFERROR(Tableau17[[#This Row],[2019-T1-LOISEAU Nathalie]]/Tableau17[[#This Row],[2019-T1-TOTAL]],"")</f>
        <v>0.27374301675977653</v>
      </c>
      <c r="MT78" s="26">
        <f>IFERROR(Tableau17[[#This Row],[2019-T1-MARIE Florie]]/Tableau17[[#This Row],[2019-T1-TOTAL]],"")</f>
        <v>9.3109869646182501E-3</v>
      </c>
      <c r="MU78" s="26">
        <f>IFERROR(Tableau17[[#This Row],[2008-T1-MACROEXTRDROITE]]/Tableau17[[#This Row],[2008-T1-MACROTOTALE]],"")</f>
        <v>5.272407732864675E-2</v>
      </c>
      <c r="MV78" s="26">
        <f>IFERROR(Tableau17[[#This Row],[2008-T1-MACRODROITE]]/Tableau17[[#This Row],[2008-T1-MACROTOTALE]],"")</f>
        <v>0.56239015817223204</v>
      </c>
      <c r="MW78" s="26">
        <f>IFERROR(Tableau17[[#This Row],[2008-T1-MACROCENTRE]]/Tableau17[[#This Row],[2008-T1-MACROTOTALE]],"")</f>
        <v>0</v>
      </c>
      <c r="MX78" s="26">
        <f>IFERROR(Tableau17[[#This Row],[2008-T1-MACROGAUCHE]]/Tableau17[[#This Row],[2008-T1-MACROTOTALE]],"")</f>
        <v>0.38488576449912126</v>
      </c>
      <c r="MY78" s="26">
        <f>IFERROR(Tableau17[[#This Row],[2008-T1-MACROAUTRE]]/Tableau17[[#This Row],[2008-T1-MACROTOTALE]],"")</f>
        <v>0</v>
      </c>
      <c r="MZ78" s="26" t="str">
        <f>IFERROR(Tableau17[[#This Row],[2008-T2-MACROEXTRDROITE]]/Tableau17[[#This Row],[2008-T2-MACROTOTALE]],"")</f>
        <v/>
      </c>
      <c r="NA78" s="26" t="str">
        <f>IFERROR(Tableau17[[#This Row],[2008-T2-MACRODROITE]]/Tableau17[[#This Row],[2008-T2-MACROTOTALE]],"")</f>
        <v/>
      </c>
      <c r="NB78" s="26" t="str">
        <f>IFERROR(Tableau17[[#This Row],[2008-T2-MACROCENTRE]]/Tableau17[[#This Row],[2008-T2-MACROTOTALE]],"")</f>
        <v/>
      </c>
      <c r="NC78" s="26" t="str">
        <f>IFERROR(Tableau17[[#This Row],[2008-T2-MACROGAUCHE]]/Tableau17[[#This Row],[2008-T2-MACROTOTALE]],"")</f>
        <v/>
      </c>
      <c r="ND78" s="26" t="str">
        <f>IFERROR(Tableau17[[#This Row],[2008-T2-MACROAUTRE]]/Tableau17[[#This Row],[2008-T2-MACROTOTALE]],"")</f>
        <v/>
      </c>
      <c r="NE78" s="26">
        <f>IFERROR(Tableau17[[#This Row],[2014-T1-MACROEXTRDROITE]]/Tableau17[[#This Row],[2014-T1-MACROTOTALE]],"")</f>
        <v>0.12863070539419086</v>
      </c>
      <c r="NF78" s="26">
        <f>IFERROR(Tableau17[[#This Row],[2014-T1-MACRODROITE]]/Tableau17[[#This Row],[2014-T1-MACROTOTALE]],"")</f>
        <v>0.48340248962655602</v>
      </c>
      <c r="NG78" s="26">
        <f>IFERROR(Tableau17[[#This Row],[2014-T1-MACROCENTRE]]/Tableau17[[#This Row],[2014-T1-MACROTOTALE]],"")</f>
        <v>0</v>
      </c>
      <c r="NH78" s="26">
        <f>IFERROR(Tableau17[[#This Row],[2014-T1-MACROGAUCHE]]/Tableau17[[#This Row],[2014-T1-MACROTOTALE]],"")</f>
        <v>0.38796680497925312</v>
      </c>
      <c r="NI78" s="26">
        <f>IFERROR(Tableau17[[#This Row],[2014-T1-MACROAUTRE]]/Tableau17[[#This Row],[2014-T1-MACROTOTALE]],"")</f>
        <v>0</v>
      </c>
      <c r="NJ78" s="26" t="str">
        <f>IFERROR(Tableau17[[#This Row],[2014-T2-MACROEXTRDROITE]]/Tableau17[[#This Row],[2014-T2-MACROTOTALE]],"")</f>
        <v/>
      </c>
      <c r="NK78" s="26" t="str">
        <f>IFERROR(Tableau17[[#This Row],[2014-T2-MACRODROITE]]/Tableau17[[#This Row],[2014-T2-MACROTOTALE]],"")</f>
        <v/>
      </c>
      <c r="NL78" s="26" t="str">
        <f>IFERROR(Tableau17[[#This Row],[2014-T2-MACROCENTRE]]/Tableau17[[#This Row],[2014-T2-MACROTOTALE]],"")</f>
        <v/>
      </c>
      <c r="NM78" s="26" t="str">
        <f>IFERROR(Tableau17[[#This Row],[2014-T2-MACROGAUCHE]]/Tableau17[[#This Row],[2014-T2-MACROTOTALE]],"")</f>
        <v/>
      </c>
      <c r="NN78" s="26" t="str">
        <f>IFERROR(Tableau17[[#This Row],[2014-T2-MACROAUTRE]]/Tableau17[[#This Row],[2014-T2-MACROTOTALE]],"")</f>
        <v/>
      </c>
      <c r="NO78" s="26">
        <f>IFERROR( Tableau17[[#This Row],[2015-T1-MACROEXTRDROITE]]/Tableau17[[#This Row],[2015-T1-MACROTOTALE]],"")</f>
        <v>0.19006479481641469</v>
      </c>
      <c r="NP78" s="26">
        <f>IFERROR(Tableau17[[#This Row],[2015-T1-MACRODROITE]]/Tableau17[[#This Row],[2015-T1-MACROTOTALE]],"")</f>
        <v>0.39308855291576672</v>
      </c>
      <c r="NQ78" s="26">
        <f>IFERROR(Tableau17[[#This Row],[2015-T1-MACROCENTRE]]/Tableau17[[#This Row],[2015-T1-MACROTOTALE]],"")</f>
        <v>0</v>
      </c>
      <c r="NR78" s="26">
        <f>IFERROR(Tableau17[[#This Row],[2015-T1-MACROGAUCHE]]/Tableau17[[#This Row],[2015-T1-MACROTOTALE]],"")</f>
        <v>0.41036717062634992</v>
      </c>
      <c r="NS78" s="26">
        <f>IFERROR(Tableau17[[#This Row],[2015-T1-MACROAUTRE]]/Tableau17[[#This Row],[2015-T1-MACROTOTALE]],"")</f>
        <v>6.4794816414686825E-3</v>
      </c>
      <c r="NT78" s="26">
        <f>IFERROR(Tableau17[[#This Row],[2015-T2-MACROEXTRDROITE]]/Tableau17[[#This Row],[2015-T2-MACROTOTALE]],"")</f>
        <v>0.24941724941724941</v>
      </c>
      <c r="NU78" s="26">
        <f>IFERROR(Tableau17[[#This Row],[2015-T2-MACRODROITE]]/Tableau17[[#This Row],[2015-T2-MACROTOTALE]],"")</f>
        <v>0.75058275058275059</v>
      </c>
      <c r="NV78" s="26">
        <f>IFERROR(Tableau17[[#This Row],[2015-T2-MACROCENTRE]]/Tableau17[[#This Row],[2015-T2-MACROTOTALE]],"")</f>
        <v>0</v>
      </c>
      <c r="NW78" s="26">
        <f>IFERROR(Tableau17[[#This Row],[2015-T2-MACROGAUCHE]]/Tableau17[[#This Row],[2015-T2-MACROTOTALE]],"")</f>
        <v>0</v>
      </c>
      <c r="NX78" s="26">
        <f>IFERROR(Tableau17[[#This Row],[2015-T2-MACROAUTRE]]/Tableau17[[#This Row],[2015-T2-MACROTOTALE]],"")</f>
        <v>0</v>
      </c>
      <c r="NY78" s="26">
        <f>IFERROR(Tableau17[[#This Row],[2017-T1-MACROEXTRDROITE]]/Tableau17[[#This Row],[2017-T1-MACROTOTALE]],"")</f>
        <v>0.12973593570608496</v>
      </c>
      <c r="NZ78" s="26">
        <f>IFERROR(Tableau17[[#This Row],[2017-T1-MACRODROITE]]/Tableau17[[#This Row],[2017-T1-MACROTOTALE]],"")</f>
        <v>0.30309988518943742</v>
      </c>
      <c r="OA78" s="26">
        <f>IFERROR(Tableau17[[#This Row],[2017-T1-MACROCENTRE]]/Tableau17[[#This Row],[2017-T1-MACROTOTALE]],"")</f>
        <v>0.2468427095292767</v>
      </c>
      <c r="OB78" s="26">
        <f>IFERROR(Tableau17[[#This Row],[2017-T1-MACROGAUCHE]]/Tableau17[[#This Row],[2017-T1-MACROTOTALE]],"")</f>
        <v>0.30884041331802525</v>
      </c>
      <c r="OC78" s="26">
        <f>IFERROR(Tableau17[[#This Row],[2017-T1-MACROAUTRE]]/Tableau17[[#This Row],[2017-T1-MACROTOTALE]],"")</f>
        <v>1.1481056257175661E-2</v>
      </c>
      <c r="OD78" s="26">
        <f>IFERROR(Tableau17[[#This Row],[2017-T2-MACROEXTRDROITE]]/Tableau17[[#This Row],[2017-T2-MACROTOTALE]],"")</f>
        <v>0.20679886685552407</v>
      </c>
      <c r="OE78" s="26">
        <f>IFERROR(Tableau17[[#This Row],[2017-T2-MACRODROITE]]/Tableau17[[#This Row],[2017-T2-MACROTOTALE]],"")</f>
        <v>0</v>
      </c>
      <c r="OF78" s="26">
        <f>IFERROR(Tableau17[[#This Row],[2017-T2-MACROCENTRE]]/Tableau17[[#This Row],[2017-T2-MACROTOTALE]],"")</f>
        <v>0.79320113314447593</v>
      </c>
      <c r="OG78" s="26">
        <f>IFERROR(Tableau17[[#This Row],[2017-T2-MACROGAUCHE]]/Tableau17[[#This Row],[2017-T2-MACROTOTALE]],"")</f>
        <v>0</v>
      </c>
      <c r="OH78" s="26">
        <f>IFERROR(Tableau17[[#This Row],[2017-T2-MACROAUTRE]]/Tableau17[[#This Row],[2017-T2-MACROTOTALE]],"")</f>
        <v>0</v>
      </c>
      <c r="OI78" s="26">
        <f>IFERROR(Tableau17[[#This Row],[2019-T1-MACROEXTRDROITE]]/Tableau17[[#This Row],[2019-T1-MACROTOTALE]],"")</f>
        <v>0.16393442622950818</v>
      </c>
      <c r="OJ78" s="26">
        <f>IFERROR(Tableau17[[#This Row],[2019-T1-MACRODROITE]]/Tableau17[[#This Row],[2019-T1-MACROTOTALE]],"")</f>
        <v>0.15482695810564662</v>
      </c>
      <c r="OK78" s="26">
        <f>IFERROR(Tableau17[[#This Row],[2019-T1-MACROCENTRE]]/Tableau17[[#This Row],[2019-T1-MACROTOTALE]],"")</f>
        <v>0.26775956284153007</v>
      </c>
      <c r="OL78" s="26">
        <f>IFERROR(Tableau17[[#This Row],[2019-T1-MACROGAUCHE]]/Tableau17[[#This Row],[2019-T1-MACROTOTALE]],"")</f>
        <v>0.34972677595628415</v>
      </c>
      <c r="OM78" s="26">
        <f>IFERROR(Tableau17[[#This Row],[2019-T1-MACROAUTRE]]/Tableau17[[#This Row],[2019-T1-MACROTOTALE]],"")</f>
        <v>6.3752276867030971E-2</v>
      </c>
      <c r="ON78" s="26">
        <f>IFERROR(Tableau17[[#This Row],[2020-T1-MACROEXTRDROITE]]/Tableau17[[#This Row],[2020-T1-MACROTOTALE]],"")</f>
        <v>0.11042944785276074</v>
      </c>
      <c r="OO78" s="26">
        <f>IFERROR(Tableau17[[#This Row],[2020-T1-MACRODROITE]]/Tableau17[[#This Row],[2020-T1-MACROTOTALE]],"")</f>
        <v>0.31288343558282211</v>
      </c>
      <c r="OP78" s="26">
        <f>IFERROR(Tableau17[[#This Row],[2020-T1-MACROCENTRE]]/Tableau17[[#This Row],[2020-T1-MACROTOTALE]],"")</f>
        <v>0.13905930470347649</v>
      </c>
      <c r="OQ78" s="26">
        <f>IFERROR(Tableau17[[#This Row],[2020-T1-MACROGAUCHE]]/Tableau17[[#This Row],[2020-T1-MACROTOTALE]],"")</f>
        <v>0.43762781186094069</v>
      </c>
      <c r="OR78" s="26">
        <f>IFERROR(Tableau17[[#This Row],[2020-T1-MACROAUTRE]]/Tableau17[[#This Row],[2020-T1-MACROTOTALE]],"")</f>
        <v>0</v>
      </c>
      <c r="OS78" s="26">
        <f>IFERROR(Tableau17[[#This Row],[2017 (L)-T1-MACROEXTRDROITE]]/Tableau17[[#This Row],[2017 (L)-T1-MACROTOTALE]],"")</f>
        <v>1.8329938900203666E-2</v>
      </c>
      <c r="OT78" s="26">
        <f>IFERROR(Tableau17[[#This Row],[2017 (L)-T1-MACRODROITE]]/Tableau17[[#This Row],[2017 (L)-T1-MACROTOTALE]],"")</f>
        <v>0.26680244399185338</v>
      </c>
      <c r="OU78" s="26">
        <f>IFERROR(Tableau17[[#This Row],[2017 (L)-T1-MACROCENTRE]]/Tableau17[[#This Row],[2017 (L)-T1-MACROTOTALE]],"")</f>
        <v>0.40122199592668023</v>
      </c>
      <c r="OV78" s="26">
        <f>IFERROR(Tableau17[[#This Row],[2017 (L)-T1-MACROGAUCHE]]/Tableau17[[#This Row],[2017 (L)-T1-MACROTOTALE]],"")</f>
        <v>0.31160896130346233</v>
      </c>
      <c r="OW78" s="26">
        <f>IFERROR(Tableau17[[#This Row],[2017 (L)-T1-MACROAUTRE]]/Tableau17[[#This Row],[2017 (L)-T1-MACROTOTALE]],"")</f>
        <v>2.0366598778004071E-3</v>
      </c>
      <c r="OX78" s="26">
        <f>IFERROR(Tableau17[[#This Row],[2017 (L)-T2-MACROEXTRDROITE]]/Tableau17[[#This Row],[2017 (L)-T2-MACROTOTALE]],"")</f>
        <v>0</v>
      </c>
      <c r="OY78" s="26">
        <f>IFERROR(Tableau17[[#This Row],[2017 (L)-T2-MACRODROITE]]/Tableau17[[#This Row],[2017 (L)-T2-MACROTOTALE]],"")</f>
        <v>0</v>
      </c>
      <c r="OZ78" s="26">
        <f>IFERROR(Tableau17[[#This Row],[2017 (L)-T2-MACROCENTRE]]/Tableau17[[#This Row],[2017 (L)-T2-MACROTOTALE]],"")</f>
        <v>0.60406091370558379</v>
      </c>
      <c r="PA78" s="26">
        <f>IFERROR(Tableau17[[#This Row],[2017 (L)-T2-MACROGAUCHE]]/Tableau17[[#This Row],[2017 (L)-T2-MACROTOTALE]],"")</f>
        <v>0.39593908629441626</v>
      </c>
      <c r="PB78" s="26">
        <f>IFERROR(Tableau17[[#This Row],[2017 (L)-T2-MACROAUTRE]]/Tableau17[[#This Row],[2017 (L)-T2-MACROTOTALE]],"")</f>
        <v>0</v>
      </c>
      <c r="PC78" s="26">
        <f>IFERROR(Tableau17[[#This Row],[2008_T1_PROCUS]]/Tableau17[[#This Row],[2008_T1_INSCRITS]],0)</f>
        <v>2.0114942528735632E-2</v>
      </c>
      <c r="PD78" s="26">
        <f>IFERROR(Tableau17[[#This Row],[2008_T2_PROCUS]]/Tableau17[[#This Row],[2008_T2_INSCRITS]],0)</f>
        <v>0</v>
      </c>
      <c r="PE78" s="26">
        <f>Tableau17[[#This Row],[2014_T1_PROCUS]]/Tableau17[[#This Row],[2014_T1_INSCRITS]]</f>
        <v>1.8163471241170535E-2</v>
      </c>
      <c r="PF78" s="26">
        <f>IFERROR(Tableau17[[#This Row],[2014_T2_PROCUS]]/Tableau17[[#This Row],[2014_T2_INSCRITS]],0)</f>
        <v>0</v>
      </c>
    </row>
    <row r="79" spans="1:422" hidden="1" x14ac:dyDescent="0.2">
      <c r="A79" s="1">
        <v>5</v>
      </c>
      <c r="B79" s="1" t="s">
        <v>381</v>
      </c>
      <c r="C79" s="1" t="s">
        <v>382</v>
      </c>
      <c r="D79" s="1" t="s">
        <v>382</v>
      </c>
      <c r="E79" s="1">
        <v>925</v>
      </c>
      <c r="F79" s="1">
        <v>5.4039020000000004</v>
      </c>
      <c r="G79" s="1">
        <v>43.262689000000002</v>
      </c>
      <c r="H79" s="3">
        <v>812</v>
      </c>
      <c r="I79" s="3">
        <v>187</v>
      </c>
      <c r="L79" s="1">
        <v>11</v>
      </c>
      <c r="M79" s="1">
        <v>4</v>
      </c>
      <c r="P79" s="1">
        <v>72</v>
      </c>
      <c r="Q79" s="1">
        <v>21</v>
      </c>
      <c r="R79" s="1">
        <v>53</v>
      </c>
      <c r="S79" s="1">
        <v>49</v>
      </c>
      <c r="T79" s="1">
        <v>22</v>
      </c>
      <c r="U79" s="1">
        <v>232</v>
      </c>
      <c r="V79" s="1">
        <v>827</v>
      </c>
      <c r="W79" s="1">
        <v>433</v>
      </c>
      <c r="X79" s="1">
        <v>15</v>
      </c>
      <c r="Y79" s="2">
        <v>0.52357920000000002</v>
      </c>
      <c r="Z79" s="1">
        <v>827</v>
      </c>
      <c r="AA79" s="1">
        <v>457</v>
      </c>
      <c r="AB79" s="1">
        <v>10</v>
      </c>
      <c r="AC79" s="2">
        <v>0.55259976</v>
      </c>
      <c r="AD79" s="1">
        <v>812</v>
      </c>
      <c r="AE79" s="1">
        <v>238</v>
      </c>
      <c r="AF79" s="2">
        <v>0.29310344999999999</v>
      </c>
      <c r="AG79" s="1">
        <f t="shared" si="1"/>
        <v>187</v>
      </c>
      <c r="AH79" s="1">
        <v>849</v>
      </c>
      <c r="AI79" s="1">
        <v>479</v>
      </c>
      <c r="AJ79" s="1">
        <v>10</v>
      </c>
      <c r="AK79" s="2">
        <v>0.56419317000000002</v>
      </c>
      <c r="AL79" s="1">
        <v>849</v>
      </c>
      <c r="AM79" s="1">
        <v>501</v>
      </c>
      <c r="AN79" s="1">
        <v>7</v>
      </c>
      <c r="AO79" s="2">
        <v>0.59010600999999996</v>
      </c>
      <c r="AP79" s="1">
        <v>789</v>
      </c>
      <c r="AQ79" s="1">
        <v>339</v>
      </c>
      <c r="AR79" s="2">
        <v>0.42965778999999998</v>
      </c>
      <c r="AS79" s="1">
        <v>789</v>
      </c>
      <c r="AT79" s="1">
        <v>361</v>
      </c>
      <c r="AU79" s="2">
        <v>0.45754118999999999</v>
      </c>
      <c r="AV79" s="1">
        <v>784</v>
      </c>
      <c r="AW79" s="1">
        <v>382</v>
      </c>
      <c r="AX79" s="2">
        <v>0.48724489999999998</v>
      </c>
      <c r="AY79" s="1">
        <v>784</v>
      </c>
      <c r="AZ79" s="1">
        <v>326</v>
      </c>
      <c r="BA79" s="2">
        <v>0.41581633000000001</v>
      </c>
      <c r="BB79" s="1">
        <v>784</v>
      </c>
      <c r="BC79" s="1">
        <v>617</v>
      </c>
      <c r="BD79" s="2">
        <v>0.78698979999999996</v>
      </c>
      <c r="BE79" s="1">
        <v>784</v>
      </c>
      <c r="BF79" s="1">
        <v>575</v>
      </c>
      <c r="BG79" s="2">
        <v>0.73341836999999999</v>
      </c>
      <c r="BH79" s="1">
        <v>819</v>
      </c>
      <c r="BI79" s="1">
        <v>380</v>
      </c>
      <c r="BJ79" s="2">
        <v>0.46398045999999998</v>
      </c>
      <c r="BK79" s="1">
        <v>25</v>
      </c>
      <c r="BN79" s="1">
        <v>13</v>
      </c>
      <c r="BO79" s="1">
        <v>41</v>
      </c>
      <c r="BP79" s="1">
        <v>240</v>
      </c>
      <c r="BQ79" s="1">
        <v>141</v>
      </c>
      <c r="BR79" s="1">
        <v>460</v>
      </c>
      <c r="BT79" s="1">
        <v>180</v>
      </c>
      <c r="BU79" s="1">
        <v>311</v>
      </c>
      <c r="BW79" s="1">
        <v>491</v>
      </c>
      <c r="BX79" s="1">
        <v>2</v>
      </c>
      <c r="BZ79" s="1">
        <v>28</v>
      </c>
      <c r="CB79" s="1">
        <v>23</v>
      </c>
      <c r="CC79" s="1">
        <v>107</v>
      </c>
      <c r="CD79" s="1">
        <v>182</v>
      </c>
      <c r="CE79" s="1">
        <v>74</v>
      </c>
      <c r="CF79" s="1">
        <v>416</v>
      </c>
      <c r="CG79" s="1">
        <v>103</v>
      </c>
      <c r="CH79" s="1">
        <v>217</v>
      </c>
      <c r="CI79" s="1">
        <v>126</v>
      </c>
      <c r="CJ79" s="1">
        <v>446</v>
      </c>
      <c r="CM79" s="1">
        <v>10</v>
      </c>
      <c r="CN79" s="1">
        <v>25</v>
      </c>
      <c r="CO79" s="1">
        <v>55</v>
      </c>
      <c r="CP79" s="1">
        <v>112</v>
      </c>
      <c r="CQ79" s="1">
        <v>12</v>
      </c>
      <c r="CT79" s="1">
        <v>109</v>
      </c>
      <c r="CW79" s="1">
        <v>323</v>
      </c>
      <c r="CY79" s="1">
        <v>121</v>
      </c>
      <c r="DA79" s="1">
        <v>215</v>
      </c>
      <c r="DC79" s="1">
        <v>336</v>
      </c>
      <c r="DD79" s="1">
        <v>5</v>
      </c>
      <c r="DE79" s="1">
        <v>1</v>
      </c>
      <c r="DF79" s="1">
        <v>3</v>
      </c>
      <c r="DG79" s="1">
        <v>0</v>
      </c>
      <c r="DI79" s="1">
        <v>22</v>
      </c>
      <c r="DJ79" s="1">
        <v>2</v>
      </c>
      <c r="DK79" s="1">
        <v>1</v>
      </c>
      <c r="DL79" s="1">
        <v>65</v>
      </c>
      <c r="DM79" s="1">
        <v>52</v>
      </c>
      <c r="DN79" s="1">
        <v>94</v>
      </c>
      <c r="DO79" s="1">
        <v>128</v>
      </c>
      <c r="DP79" s="1">
        <v>1</v>
      </c>
      <c r="DU79" s="1">
        <v>374</v>
      </c>
      <c r="DX79" s="1">
        <v>137</v>
      </c>
      <c r="DY79" s="1">
        <v>155</v>
      </c>
      <c r="EA79" s="1">
        <v>292</v>
      </c>
      <c r="EB79" s="1">
        <v>2</v>
      </c>
      <c r="EC79" s="1">
        <v>2</v>
      </c>
      <c r="ED79" s="1">
        <v>1</v>
      </c>
      <c r="EE79" s="1">
        <v>18</v>
      </c>
      <c r="EF79" s="1">
        <v>138</v>
      </c>
      <c r="EG79" s="1">
        <v>29</v>
      </c>
      <c r="EH79" s="1">
        <v>4</v>
      </c>
      <c r="EI79" s="1">
        <v>126</v>
      </c>
      <c r="EJ79" s="1">
        <v>153</v>
      </c>
      <c r="EK79" s="1">
        <v>128</v>
      </c>
      <c r="EL79" s="1">
        <v>5</v>
      </c>
      <c r="EM79" s="1">
        <v>606</v>
      </c>
      <c r="EN79" s="1">
        <v>170</v>
      </c>
      <c r="EO79" s="1">
        <v>337</v>
      </c>
      <c r="EP79" s="1">
        <v>507</v>
      </c>
      <c r="EQ79" s="1">
        <v>0</v>
      </c>
      <c r="ER79" s="1">
        <v>2</v>
      </c>
      <c r="ES79" s="1">
        <v>3</v>
      </c>
      <c r="ET79" s="1">
        <v>21</v>
      </c>
      <c r="EU79" s="1">
        <v>0</v>
      </c>
      <c r="EV79" s="1">
        <v>97</v>
      </c>
      <c r="EW79" s="1">
        <v>47</v>
      </c>
      <c r="EX79" s="1">
        <v>0</v>
      </c>
      <c r="EY79" s="1">
        <v>11</v>
      </c>
      <c r="EZ79" s="1">
        <v>5</v>
      </c>
      <c r="FA79" s="1">
        <v>0</v>
      </c>
      <c r="FB79" s="1">
        <v>0</v>
      </c>
      <c r="FC79" s="1">
        <v>0</v>
      </c>
      <c r="FD79" s="1">
        <v>0</v>
      </c>
      <c r="FE79" s="1">
        <v>0</v>
      </c>
      <c r="FF79" s="1">
        <v>0</v>
      </c>
      <c r="FG79" s="1">
        <v>0</v>
      </c>
      <c r="FH79" s="1">
        <v>13</v>
      </c>
      <c r="FI79" s="1">
        <v>0</v>
      </c>
      <c r="FJ79" s="1">
        <v>14</v>
      </c>
      <c r="FK79" s="1">
        <v>14</v>
      </c>
      <c r="FL79" s="1">
        <v>0</v>
      </c>
      <c r="FM79" s="1">
        <v>55</v>
      </c>
      <c r="FN79" s="1">
        <v>7</v>
      </c>
      <c r="FO79" s="1">
        <v>2</v>
      </c>
      <c r="FP79" s="1">
        <v>75</v>
      </c>
      <c r="FQ79" s="1">
        <v>1</v>
      </c>
      <c r="FR79" s="1">
        <f>SUM(Tableau17[[#This Row],[2019-T1-ALEXANDRE Audric]:[2019-T1-MARIE Florie]])</f>
        <v>367</v>
      </c>
      <c r="FS79" s="1">
        <v>41</v>
      </c>
      <c r="FT79" s="1">
        <v>265</v>
      </c>
      <c r="FU79" s="1">
        <v>0</v>
      </c>
      <c r="FV79" s="1">
        <v>154</v>
      </c>
      <c r="FW79" s="1">
        <v>0</v>
      </c>
      <c r="FX79" s="1">
        <v>460</v>
      </c>
      <c r="FY79" s="1">
        <v>0</v>
      </c>
      <c r="FZ79" s="1">
        <v>311</v>
      </c>
      <c r="GA79" s="1">
        <v>0</v>
      </c>
      <c r="GB79" s="1">
        <v>180</v>
      </c>
      <c r="GC79" s="1">
        <v>0</v>
      </c>
      <c r="GD79" s="1">
        <v>491</v>
      </c>
      <c r="GE79" s="1">
        <v>107</v>
      </c>
      <c r="GF79" s="1">
        <v>182</v>
      </c>
      <c r="GG79" s="1">
        <v>2</v>
      </c>
      <c r="GH79" s="1">
        <v>125</v>
      </c>
      <c r="GI79" s="1">
        <v>0</v>
      </c>
      <c r="GJ79" s="1">
        <v>416</v>
      </c>
      <c r="GK79" s="1">
        <v>103</v>
      </c>
      <c r="GL79" s="1">
        <v>217</v>
      </c>
      <c r="GM79" s="1">
        <v>0</v>
      </c>
      <c r="GN79" s="1">
        <v>126</v>
      </c>
      <c r="GO79" s="1">
        <v>0</v>
      </c>
      <c r="GP79" s="1">
        <v>446</v>
      </c>
      <c r="GQ79" s="1">
        <v>112</v>
      </c>
      <c r="GR79" s="1">
        <v>119</v>
      </c>
      <c r="GS79" s="1">
        <v>12</v>
      </c>
      <c r="GT79" s="1">
        <v>80</v>
      </c>
      <c r="GU79" s="1">
        <v>0</v>
      </c>
      <c r="GV79" s="1">
        <v>323</v>
      </c>
      <c r="GW79" s="1">
        <v>121</v>
      </c>
      <c r="GX79" s="1">
        <v>215</v>
      </c>
      <c r="GY79" s="1">
        <v>0</v>
      </c>
      <c r="GZ79" s="1">
        <v>0</v>
      </c>
      <c r="HA79" s="1">
        <v>0</v>
      </c>
      <c r="HB79" s="1">
        <v>336</v>
      </c>
      <c r="HC79" s="1">
        <v>147</v>
      </c>
      <c r="HD79" s="1">
        <v>138</v>
      </c>
      <c r="HE79" s="1">
        <v>128</v>
      </c>
      <c r="HF79" s="1">
        <v>189</v>
      </c>
      <c r="HG79" s="1">
        <v>4</v>
      </c>
      <c r="HH79" s="1">
        <v>606</v>
      </c>
      <c r="HI79" s="1">
        <v>170</v>
      </c>
      <c r="HJ79" s="1">
        <v>0</v>
      </c>
      <c r="HK79" s="1">
        <v>337</v>
      </c>
      <c r="HL79" s="1">
        <v>0</v>
      </c>
      <c r="HM79" s="1">
        <v>0</v>
      </c>
      <c r="HN79" s="1">
        <v>507</v>
      </c>
      <c r="HO79" s="1">
        <v>118</v>
      </c>
      <c r="HP79" s="1">
        <v>54</v>
      </c>
      <c r="HQ79" s="1">
        <v>75</v>
      </c>
      <c r="HR79" s="1">
        <v>111</v>
      </c>
      <c r="HS79" s="1">
        <v>16</v>
      </c>
      <c r="HT79" s="1">
        <v>374</v>
      </c>
      <c r="HU79" s="1">
        <v>53</v>
      </c>
      <c r="HV79" s="1">
        <v>83</v>
      </c>
      <c r="HW79" s="1">
        <v>21</v>
      </c>
      <c r="HX79" s="1">
        <v>75</v>
      </c>
      <c r="HY79" s="1">
        <v>0</v>
      </c>
      <c r="HZ79" s="1">
        <v>232</v>
      </c>
      <c r="IA79" s="1">
        <v>57</v>
      </c>
      <c r="IB79" s="1">
        <v>94</v>
      </c>
      <c r="IC79" s="1">
        <v>128</v>
      </c>
      <c r="ID79" s="1">
        <v>94</v>
      </c>
      <c r="IE79" s="1">
        <v>1</v>
      </c>
      <c r="IF79" s="1">
        <v>374</v>
      </c>
      <c r="IG79" s="1">
        <v>0</v>
      </c>
      <c r="IH79" s="1">
        <v>137</v>
      </c>
      <c r="II79" s="1">
        <v>155</v>
      </c>
      <c r="IJ79" s="1">
        <v>0</v>
      </c>
      <c r="IK79" s="1">
        <v>0</v>
      </c>
      <c r="IL79" s="1">
        <v>292</v>
      </c>
      <c r="IM79" s="26">
        <f>IFERROR(Tableau17[[#This Row],[LDIV]]/Tableau17[[#This Row],[Total général]],"")</f>
        <v>0</v>
      </c>
      <c r="IN79" s="26">
        <f>IFERROR(Tableau17[[#This Row],[LDVC]]/Tableau17[[#This Row],[Total général]],"")</f>
        <v>0</v>
      </c>
      <c r="IO79" s="26">
        <f>IFERROR(Tableau17[[#This Row],[LDVD]]/Tableau17[[#This Row],[Total général]],"")</f>
        <v>4.7413793103448273E-2</v>
      </c>
      <c r="IP79" s="26">
        <f>IFERROR(Tableau17[[#This Row],[LDVG]]/Tableau17[[#This Row],[Total général]],"")</f>
        <v>1.7241379310344827E-2</v>
      </c>
      <c r="IQ79" s="26">
        <f>IFERROR(Tableau17[[#This Row],[LEXD]]/Tableau17[[#This Row],[Total général]],"")</f>
        <v>0</v>
      </c>
      <c r="IR79" s="26">
        <f>IFERROR(Tableau17[[#This Row],[LEXG]]/Tableau17[[#This Row],[Total général]],"")</f>
        <v>0</v>
      </c>
      <c r="IS79" s="26">
        <f>IFERROR(Tableau17[[#This Row],[LLR]]/Tableau17[[#This Row],[Total général]],"")</f>
        <v>0.31034482758620691</v>
      </c>
      <c r="IT79" s="26">
        <f>IFERROR(Tableau17[[#This Row],[LREM]]/Tableau17[[#This Row],[Total général]],"")</f>
        <v>9.0517241379310345E-2</v>
      </c>
      <c r="IU79" s="26">
        <f>IFERROR(Tableau17[[#This Row],[LRN]]/Tableau17[[#This Row],[Total général]],"")</f>
        <v>0.22844827586206898</v>
      </c>
      <c r="IV79" s="26">
        <f>IFERROR(Tableau17[[#This Row],[LUG]]/Tableau17[[#This Row],[Total général]],"")</f>
        <v>0.21120689655172414</v>
      </c>
      <c r="IW79" s="26">
        <f>IFERROR(Tableau17[[#This Row],[LVEC]]/Tableau17[[#This Row],[Total général]],"")</f>
        <v>9.4827586206896547E-2</v>
      </c>
      <c r="IX79" s="26">
        <f>IFERROR(Tableau17[[#This Row],[2008-T1-LCMD]]/Tableau17[[#This Row],[2008-T1-TOTAL]],"")</f>
        <v>5.434782608695652E-2</v>
      </c>
      <c r="IY79" s="26">
        <f>IFERROR(Tableau17[[#This Row],[2008-T1-LDVD]]/Tableau17[[#This Row],[2008-T1-TOTAL]],"")</f>
        <v>0</v>
      </c>
      <c r="IZ79" s="26">
        <f>IFERROR(Tableau17[[#This Row],[2008-T1-LEXD]]/Tableau17[[#This Row],[2008-T1-TOTAL]],"")</f>
        <v>0</v>
      </c>
      <c r="JA79" s="26">
        <f>IFERROR(Tableau17[[#This Row],[2008-T1-LEXG]]/Tableau17[[#This Row],[2008-T1-TOTAL]],"")</f>
        <v>2.8260869565217391E-2</v>
      </c>
      <c r="JB79" s="26">
        <f>IFERROR(Tableau17[[#This Row],[2008-T1-LFN]]/Tableau17[[#This Row],[2008-T1-TOTAL]],"")</f>
        <v>8.9130434782608695E-2</v>
      </c>
      <c r="JC79" s="26">
        <f>IFERROR(Tableau17[[#This Row],[2008-T1-LMAJ]]/Tableau17[[#This Row],[2008-T1-TOTAL]],"")</f>
        <v>0.52173913043478259</v>
      </c>
      <c r="JD79" s="26">
        <f>IFERROR(Tableau17[[#This Row],[2008-T1-LUG]]/Tableau17[[#This Row],[2008-T1-TOTAL]],"")</f>
        <v>0.30652173913043479</v>
      </c>
      <c r="JE79" s="26">
        <f>IFERROR(Tableau17[[#This Row],[2008-T2-LFN]]/Tableau17[[#This Row],[2008-T2-TOTAL]],"")</f>
        <v>0</v>
      </c>
      <c r="JF79" s="26">
        <f>IFERROR(Tableau17[[#This Row],[2008-T2-LGC]]/Tableau17[[#This Row],[2008-T2-TOTAL]],"")</f>
        <v>0.36659877800407331</v>
      </c>
      <c r="JG79" s="26">
        <f>IFERROR(Tableau17[[#This Row],[2008-T2-LMAJ]]/Tableau17[[#This Row],[2008-T2-TOTAL]],"")</f>
        <v>0.63340122199592663</v>
      </c>
      <c r="JH79" s="26">
        <f>IFERROR(Tableau17[[#This Row],[2008-T2-LUG]]/Tableau17[[#This Row],[2008-T2-TOTAL]],"")</f>
        <v>0</v>
      </c>
      <c r="JI79" s="26">
        <f>IFERROR(Tableau17[[#This Row],[2014-T1-LDIV]]/Tableau17[[#This Row],[2014-T1-TOTAL]],"")</f>
        <v>4.807692307692308E-3</v>
      </c>
      <c r="JJ79" s="26">
        <f>IFERROR(Tableau17[[#This Row],[2014-T1-LDVD]]/Tableau17[[#This Row],[2014-T1-TOTAL]],"")</f>
        <v>0</v>
      </c>
      <c r="JK79" s="26">
        <f>IFERROR(Tableau17[[#This Row],[2014-T1-LDVG]]/Tableau17[[#This Row],[2014-T1-TOTAL]],"")</f>
        <v>6.7307692307692304E-2</v>
      </c>
      <c r="JL79" s="26">
        <f>IFERROR(Tableau17[[#This Row],[2014-T1-LEXG]]/Tableau17[[#This Row],[2014-T1-TOTAL]],"")</f>
        <v>0</v>
      </c>
      <c r="JM79" s="26">
        <f>IFERROR(Tableau17[[#This Row],[2014-T1-LFG]]/Tableau17[[#This Row],[2014-T1-TOTAL]],"")</f>
        <v>5.5288461538461536E-2</v>
      </c>
      <c r="JN79" s="26">
        <f>IFERROR(Tableau17[[#This Row],[2014-T1-LFN]]/Tableau17[[#This Row],[2014-T1-TOTAL]],"")</f>
        <v>0.25721153846153844</v>
      </c>
      <c r="JO79" s="26">
        <f>IFERROR(Tableau17[[#This Row],[2014-T1-LUD]]/Tableau17[[#This Row],[2014-T1-TOTAL]],"")</f>
        <v>0.4375</v>
      </c>
      <c r="JP79" s="26">
        <f>IFERROR(Tableau17[[#This Row],[2014-T1-LUG]]/Tableau17[[#This Row],[2014-T1-TOTAL]],"")</f>
        <v>0.17788461538461539</v>
      </c>
      <c r="JQ79" s="26">
        <f>IFERROR(Tableau17[[#This Row],[2014-T2-LFN]]/Tableau17[[#This Row],[2014-T2-TOTAL]],"")</f>
        <v>0.23094170403587444</v>
      </c>
      <c r="JR79" s="26">
        <f>IFERROR(Tableau17[[#This Row],[2014-T2-LUD]]/Tableau17[[#This Row],[2014-T2-TOTAL]],"")</f>
        <v>0.48654708520179374</v>
      </c>
      <c r="JS79" s="26">
        <f>IFERROR(Tableau17[[#This Row],[2014-T2-LUG]]/Tableau17[[#This Row],[2014-T2-TOTAL]],"")</f>
        <v>0.28251121076233182</v>
      </c>
      <c r="JT79" s="26">
        <f>IFERROR(Tableau17[[#This Row],[2015-T1-BC-DIV]]/Tableau17[[#This Row],[2015-T1-TOTAL]],"")</f>
        <v>0</v>
      </c>
      <c r="JU79" s="26">
        <f>IFERROR(Tableau17[[#This Row],[2015-T1-BC-DLF]]/Tableau17[[#This Row],[2015-T1-TOTAL]],"")</f>
        <v>0</v>
      </c>
      <c r="JV79" s="26">
        <f>IFERROR(Tableau17[[#This Row],[2015-T1-BC-DVD]]/Tableau17[[#This Row],[2015-T1-TOTAL]],"")</f>
        <v>3.0959752321981424E-2</v>
      </c>
      <c r="JW79" s="26">
        <f>IFERROR(Tableau17[[#This Row],[2015-T1-BC-DVG]]/Tableau17[[#This Row],[2015-T1-TOTAL]],"")</f>
        <v>7.7399380804953566E-2</v>
      </c>
      <c r="JX79" s="26">
        <f>IFERROR(Tableau17[[#This Row],[2015-T1-BC-FG]]/Tableau17[[#This Row],[2015-T1-TOTAL]],"")</f>
        <v>0.17027863777089783</v>
      </c>
      <c r="JY79" s="26">
        <f>IFERROR(Tableau17[[#This Row],[2015-T1-BC-FN]]/Tableau17[[#This Row],[2015-T1-TOTAL]],"")</f>
        <v>0.34674922600619196</v>
      </c>
      <c r="JZ79" s="26">
        <f>IFERROR(Tableau17[[#This Row],[2015-T1-BC-MDM]]/Tableau17[[#This Row],[2015-T1-TOTAL]],"")</f>
        <v>3.7151702786377708E-2</v>
      </c>
      <c r="KA79" s="26">
        <f>IFERROR(Tableau17[[#This Row],[2015-T1-BC-RDG]]/Tableau17[[#This Row],[2015-T1-TOTAL]],"")</f>
        <v>0</v>
      </c>
      <c r="KB79" s="26">
        <f>IFERROR(Tableau17[[#This Row],[2015-T1-BC-SOC]]/Tableau17[[#This Row],[2015-T1-TOTAL]],"")</f>
        <v>0</v>
      </c>
      <c r="KC79" s="26">
        <f>IFERROR(Tableau17[[#This Row],[2015-T1-BC-UD]]/Tableau17[[#This Row],[2015-T1-TOTAL]],"")</f>
        <v>0.33746130030959753</v>
      </c>
      <c r="KD79" s="26">
        <f>IFERROR(Tableau17[[#This Row],[2015-T1-BC-UG]]/Tableau17[[#This Row],[2015-T1-TOTAL]],"")</f>
        <v>0</v>
      </c>
      <c r="KE79" s="26">
        <f>IFERROR(Tableau17[[#This Row],[2015-T1-BC-VEC]]/Tableau17[[#This Row],[2015-T1-TOTAL]],"")</f>
        <v>0</v>
      </c>
      <c r="KF79" s="26">
        <f>IFERROR(Tableau17[[#This Row],[2015-T2-BC-DVG]]/Tableau17[[#This Row],[2015-T2-TOTAL]],"")</f>
        <v>0</v>
      </c>
      <c r="KG79" s="26">
        <f>IFERROR(Tableau17[[#This Row],[2015-T2-BC-FN]]/Tableau17[[#This Row],[2015-T2-TOTAL]],"")</f>
        <v>0.36011904761904762</v>
      </c>
      <c r="KH79" s="26">
        <f>IFERROR(Tableau17[[#This Row],[2015-T2-BC-SOC]]/Tableau17[[#This Row],[2015-T2-TOTAL]],"")</f>
        <v>0</v>
      </c>
      <c r="KI79" s="26">
        <f>IFERROR(Tableau17[[#This Row],[2015-T2-BC-UD]]/Tableau17[[#This Row],[2015-T2-TOTAL]],"")</f>
        <v>0.63988095238095233</v>
      </c>
      <c r="KJ79" s="26">
        <f>IFERROR(Tableau17[[#This Row],[2015-T2-BC-UG]]/Tableau17[[#This Row],[2015-T2-TOTAL]],"")</f>
        <v>0</v>
      </c>
      <c r="KK79" s="26">
        <f>IFERROR(Tableau17[[#This Row],[2017 (L)-T1-COM]]/Tableau17[[#This Row],[2017 (L)-T1-TOTAL]],"")</f>
        <v>1.3368983957219251E-2</v>
      </c>
      <c r="KL79" s="26">
        <f>IFERROR(Tableau17[[#This Row],[2017 (L)-T1-DIV]]/Tableau17[[#This Row],[2017 (L)-T1-TOTAL]],"")</f>
        <v>2.6737967914438501E-3</v>
      </c>
      <c r="KM79" s="26">
        <f>IFERROR(Tableau17[[#This Row],[2017 (L)-T1-DLF]]/Tableau17[[#This Row],[2017 (L)-T1-TOTAL]],"")</f>
        <v>8.0213903743315516E-3</v>
      </c>
      <c r="KN79" s="26">
        <f>IFERROR(Tableau17[[#This Row],[2017 (L)-T1-DVD]]/Tableau17[[#This Row],[2017 (L)-T1-TOTAL]],"")</f>
        <v>0</v>
      </c>
      <c r="KO79" s="26">
        <f>IFERROR(Tableau17[[#This Row],[2017 (L)-T1-DVG]]/Tableau17[[#This Row],[2017 (L)-T1-TOTAL]],"")</f>
        <v>0</v>
      </c>
      <c r="KP79" s="26">
        <f>IFERROR(Tableau17[[#This Row],[2017 (L)-T1-ECO]]/Tableau17[[#This Row],[2017 (L)-T1-TOTAL]],"")</f>
        <v>5.8823529411764705E-2</v>
      </c>
      <c r="KQ79" s="26">
        <f>IFERROR(Tableau17[[#This Row],[2017 (L)-T1-EXD]]/Tableau17[[#This Row],[2017 (L)-T1-TOTAL]],"")</f>
        <v>5.3475935828877002E-3</v>
      </c>
      <c r="KR79" s="26">
        <f>IFERROR(Tableau17[[#This Row],[2017 (L)-T1-EXG]]/Tableau17[[#This Row],[2017 (L)-T1-TOTAL]],"")</f>
        <v>2.6737967914438501E-3</v>
      </c>
      <c r="KS79" s="26">
        <f>IFERROR(Tableau17[[#This Row],[2017 (L)-T1-FI]]/Tableau17[[#This Row],[2017 (L)-T1-TOTAL]],"")</f>
        <v>0.17379679144385027</v>
      </c>
      <c r="KT79" s="26">
        <f>IFERROR(Tableau17[[#This Row],[2017 (L)-T1-FN]]/Tableau17[[#This Row],[2017 (L)-T1-TOTAL]],"")</f>
        <v>0.13903743315508021</v>
      </c>
      <c r="KU79" s="26">
        <f>IFERROR(Tableau17[[#This Row],[2017 (L)-T1-LR]]/Tableau17[[#This Row],[2017 (L)-T1-TOTAL]],"")</f>
        <v>0.25133689839572193</v>
      </c>
      <c r="KV79" s="26">
        <f>IFERROR(Tableau17[[#This Row],[2017 (L)-T1-MDM]]/Tableau17[[#This Row],[2017 (L)-T1-TOTAL]],"")</f>
        <v>0.34224598930481281</v>
      </c>
      <c r="KW79" s="26">
        <f>IFERROR(Tableau17[[#This Row],[2017 (L)-T1-RDG]]/Tableau17[[#This Row],[2017 (L)-T1-TOTAL]],"")</f>
        <v>2.6737967914438501E-3</v>
      </c>
      <c r="KX79" s="26">
        <f>IFERROR(Tableau17[[#This Row],[2017 (L)-T1-REG]]/Tableau17[[#This Row],[2017 (L)-T1-TOTAL]],"")</f>
        <v>0</v>
      </c>
      <c r="KY79" s="26">
        <f>IFERROR(Tableau17[[#This Row],[2017 (L)-T1-REM]]/Tableau17[[#This Row],[2017 (L)-T1-TOTAL]],"")</f>
        <v>0</v>
      </c>
      <c r="KZ79" s="26">
        <f>IFERROR(Tableau17[[#This Row],[2017 (L)-T1-SOC]]/Tableau17[[#This Row],[2017 (L)-T1-TOTAL]],"")</f>
        <v>0</v>
      </c>
      <c r="LA79" s="26">
        <f>IFERROR(Tableau17[[#This Row],[2017 (L)-T1-UDI]]/Tableau17[[#This Row],[2017 (L)-T1-TOTAL]],"")</f>
        <v>0</v>
      </c>
      <c r="LB79" s="26">
        <f>IFERROR(Tableau17[[#This Row],[2017 (L)-T2-FI]]/Tableau17[[#This Row],[2017 (L)-T2-TOTAL]],"")</f>
        <v>0</v>
      </c>
      <c r="LC79" s="26">
        <f>IFERROR(Tableau17[[#This Row],[2017 (L)-T2-FN]]/Tableau17[[#This Row],[2017 (L)-T2-TOTAL]],"")</f>
        <v>0</v>
      </c>
      <c r="LD79" s="26">
        <f>IFERROR(Tableau17[[#This Row],[2017 (L)-T2-LR]]/Tableau17[[#This Row],[2017 (L)-T2-TOTAL]],"")</f>
        <v>0.46917808219178081</v>
      </c>
      <c r="LE79" s="26">
        <f>IFERROR(Tableau17[[#This Row],[2017 (L)-T2-MDM]]/Tableau17[[#This Row],[2017 (L)-T2-TOTAL]],"")</f>
        <v>0.53082191780821919</v>
      </c>
      <c r="LF79" s="26">
        <f>IFERROR(Tableau17[[#This Row],[2017 (L)-T2-REM]]/Tableau17[[#This Row],[2017 (L)-T2-TOTAL]],"")</f>
        <v>0</v>
      </c>
      <c r="LG79" s="26">
        <f>IFERROR(Tableau17[[#This Row],[2017-T1-ARTHAUD Nathalie]]/Tableau17[[#This Row],[2017-T1-TOTAL]],"")</f>
        <v>3.3003300330033004E-3</v>
      </c>
      <c r="LH79" s="26">
        <f>IFERROR(Tableau17[[#This Row],[2017-T1-ASSELINEAU Fran]]/Tableau17[[#This Row],[2017-T1-TOTAL]],"")</f>
        <v>3.3003300330033004E-3</v>
      </c>
      <c r="LI79" s="26">
        <f>IFERROR(Tableau17[[#This Row],[2017-T1-CHEMINADE Jacques]]/Tableau17[[#This Row],[2017-T1-TOTAL]],"")</f>
        <v>1.6501650165016502E-3</v>
      </c>
      <c r="LJ79" s="26">
        <f>IFERROR(Tableau17[[#This Row],[2017-T1-DUPONT-AIGNAN Nicolas]]/Tableau17[[#This Row],[2017-T1-TOTAL]],"")</f>
        <v>2.9702970297029702E-2</v>
      </c>
      <c r="LK79" s="26">
        <f>IFERROR(Tableau17[[#This Row],[2017-T1-FILLON Fran]]/Tableau17[[#This Row],[2017-T1-TOTAL]],"")</f>
        <v>0.22772277227722773</v>
      </c>
      <c r="LL79" s="26">
        <f>IFERROR(Tableau17[[#This Row],[2017-T1-HAMON Beno]]/Tableau17[[#This Row],[2017-T1-TOTAL]],"")</f>
        <v>4.7854785478547858E-2</v>
      </c>
      <c r="LM79" s="26">
        <f>IFERROR(Tableau17[[#This Row],[2017-T1-LASSALLE Jean]]/Tableau17[[#This Row],[2017-T1-TOTAL]],"")</f>
        <v>6.6006600660066007E-3</v>
      </c>
      <c r="LN79" s="26">
        <f>IFERROR(Tableau17[[#This Row],[2017-T1-LE PEN Marine]]/Tableau17[[#This Row],[2017-T1-TOTAL]],"")</f>
        <v>0.20792079207920791</v>
      </c>
      <c r="LO79" s="26">
        <f>IFERROR(Tableau17[[#This Row],[2017-T1-M Jean-Luc]]/Tableau17[[#This Row],[2017-T1-TOTAL]],"")</f>
        <v>0.25247524752475248</v>
      </c>
      <c r="LP79" s="26">
        <f>IFERROR(Tableau17[[#This Row],[2017-T1-MACRON Emmanuel]]/Tableau17[[#This Row],[2017-T1-TOTAL]],"")</f>
        <v>0.21122112211221122</v>
      </c>
      <c r="LQ79" s="26">
        <f>IFERROR(Tableau17[[#This Row],[2017-T1-POUTOU Philippe]]/Tableau17[[#This Row],[2017-T1-TOTAL]],"")</f>
        <v>8.2508250825082501E-3</v>
      </c>
      <c r="LR79" s="26">
        <f>IFERROR(Tableau17[[#This Row],[2017-T2-LE PEN Marine]]/Tableau17[[#This Row],[2017-T2-TOTAL]],"")</f>
        <v>0.33530571992110453</v>
      </c>
      <c r="LS79" s="26">
        <f>IFERROR(Tableau17[[#This Row],[2017-T2-MACRON Emmanuel]]/Tableau17[[#This Row],[2017-T2-TOTAL]],"")</f>
        <v>0.66469428007889542</v>
      </c>
      <c r="LT79" s="26">
        <f>IFERROR(Tableau17[[#This Row],[2019-T1-ALEXANDRE Audric]]/Tableau17[[#This Row],[2019-T1-TOTAL]],"")</f>
        <v>0</v>
      </c>
      <c r="LU79" s="26">
        <f>IFERROR(Tableau17[[#This Row],[2019-T1-ARTHAUD Nathalie]]/Tableau17[[#This Row],[2019-T1-TOTAL]],"")</f>
        <v>5.4495912806539508E-3</v>
      </c>
      <c r="LV79" s="26">
        <f>IFERROR(Tableau17[[#This Row],[2019-T1-ASSELINEAU François]]/Tableau17[[#This Row],[2019-T1-TOTAL]],"")</f>
        <v>8.1743869209809257E-3</v>
      </c>
      <c r="LW79" s="26">
        <f>IFERROR(Tableau17[[#This Row],[2019-T1-AUBRY Manon]]/Tableau17[[#This Row],[2019-T1-TOTAL]],"")</f>
        <v>5.7220708446866483E-2</v>
      </c>
      <c r="LX79" s="26">
        <f>IFERROR(Tableau17[[#This Row],[2019-T1-AZERGUI Nagib]]/Tableau17[[#This Row],[2019-T1-TOTAL]],"")</f>
        <v>0</v>
      </c>
      <c r="LY79" s="26">
        <f>IFERROR(Tableau17[[#This Row],[2019-T1-BARDELLA Jordan]]/Tableau17[[#This Row],[2019-T1-TOTAL]],"")</f>
        <v>0.26430517711171664</v>
      </c>
      <c r="LZ79" s="26">
        <f>IFERROR(Tableau17[[#This Row],[2019-T1-BELLAMY François-Xavier]]/Tableau17[[#This Row],[2019-T1-TOTAL]],"")</f>
        <v>0.12806539509536785</v>
      </c>
      <c r="MA79" s="26">
        <f>IFERROR(Tableau17[[#This Row],[2019-T1-BIDOU Olivier]]/Tableau17[[#This Row],[2019-T1-TOTAL]],"")</f>
        <v>0</v>
      </c>
      <c r="MB79" s="26">
        <f>IFERROR(Tableau17[[#This Row],[2019-T1-BOURG Dominique]]/Tableau17[[#This Row],[2019-T1-TOTAL]],"")</f>
        <v>2.9972752043596729E-2</v>
      </c>
      <c r="MC79" s="26">
        <f>IFERROR(Tableau17[[#This Row],[2019-T1-BROSSAT Ian]]/Tableau17[[#This Row],[2019-T1-TOTAL]],"")</f>
        <v>1.3623978201634877E-2</v>
      </c>
      <c r="MD79" s="26">
        <f>IFERROR(Tableau17[[#This Row],[2019-T1-CAILLAUD Sophie]]/Tableau17[[#This Row],[2019-T1-TOTAL]],"")</f>
        <v>0</v>
      </c>
      <c r="ME79" s="26">
        <f>IFERROR(Tableau17[[#This Row],[2019-T1-CAMUS Renaud]]/Tableau17[[#This Row],[2019-T1-TOTAL]],"")</f>
        <v>0</v>
      </c>
      <c r="MF79" s="26">
        <f>IFERROR(Tableau17[[#This Row],[2019-T1-CHALENÇON Christophe]]/Tableau17[[#This Row],[2019-T1-TOTAL]],"")</f>
        <v>0</v>
      </c>
      <c r="MG79" s="26">
        <f>IFERROR(Tableau17[[#This Row],[2019-T1-CORBET Cathy Denise Ginette]]/Tableau17[[#This Row],[2019-T1-TOTAL]],"")</f>
        <v>0</v>
      </c>
      <c r="MH79" s="26">
        <f>IFERROR(Tableau17[[#This Row],[2019-T1-DE PREVOISIN Robert]]/Tableau17[[#This Row],[2019-T1-TOTAL]],"")</f>
        <v>0</v>
      </c>
      <c r="MI79" s="26">
        <f>IFERROR(Tableau17[[#This Row],[2019-T1-DELFEL Thérèse]]/Tableau17[[#This Row],[2019-T1-TOTAL]],"")</f>
        <v>0</v>
      </c>
      <c r="MJ79" s="26">
        <f>IFERROR(Tableau17[[#This Row],[2019-T1-DIEUMEGARD Pierre]]/Tableau17[[#This Row],[2019-T1-TOTAL]],"")</f>
        <v>0</v>
      </c>
      <c r="MK79" s="26">
        <f>IFERROR(Tableau17[[#This Row],[2019-T1-DUPONT-AIGNAN Nicolas]]/Tableau17[[#This Row],[2019-T1-TOTAL]],"")</f>
        <v>3.5422343324250684E-2</v>
      </c>
      <c r="ML79" s="26">
        <f>IFERROR(Tableau17[[#This Row],[2019-T1-GERNIGON Yves]]/Tableau17[[#This Row],[2019-T1-TOTAL]],"")</f>
        <v>0</v>
      </c>
      <c r="MM79" s="26">
        <f>IFERROR(Tableau17[[#This Row],[2019-T1-GLUCKSMANN Raphaël]]/Tableau17[[#This Row],[2019-T1-TOTAL]],"")</f>
        <v>3.8147138964577658E-2</v>
      </c>
      <c r="MN79" s="26">
        <f>IFERROR(Tableau17[[#This Row],[2019-T1-HAMON Benoît]]/Tableau17[[#This Row],[2019-T1-TOTAL]],"")</f>
        <v>3.8147138964577658E-2</v>
      </c>
      <c r="MO79" s="26">
        <f>IFERROR(Tableau17[[#This Row],[2019-T1-HELGEN Gilles]]/Tableau17[[#This Row],[2019-T1-TOTAL]],"")</f>
        <v>0</v>
      </c>
      <c r="MP79" s="26">
        <f>IFERROR(Tableau17[[#This Row],[2019-T1-JADOT Yannick]]/Tableau17[[#This Row],[2019-T1-TOTAL]],"")</f>
        <v>0.14986376021798364</v>
      </c>
      <c r="MQ79" s="26">
        <f>IFERROR(Tableau17[[#This Row],[2019-T1-LAGARDE Jean-Christophe]]/Tableau17[[#This Row],[2019-T1-TOTAL]],"")</f>
        <v>1.9073569482288829E-2</v>
      </c>
      <c r="MR79" s="26">
        <f>IFERROR(Tableau17[[#This Row],[2019-T1-LALANNE Francis]]/Tableau17[[#This Row],[2019-T1-TOTAL]],"")</f>
        <v>5.4495912806539508E-3</v>
      </c>
      <c r="MS79" s="26">
        <f>IFERROR(Tableau17[[#This Row],[2019-T1-LOISEAU Nathalie]]/Tableau17[[#This Row],[2019-T1-TOTAL]],"")</f>
        <v>0.20435967302452315</v>
      </c>
      <c r="MT79" s="26">
        <f>IFERROR(Tableau17[[#This Row],[2019-T1-MARIE Florie]]/Tableau17[[#This Row],[2019-T1-TOTAL]],"")</f>
        <v>2.7247956403269754E-3</v>
      </c>
      <c r="MU79" s="26">
        <f>IFERROR(Tableau17[[#This Row],[2008-T1-MACROEXTRDROITE]]/Tableau17[[#This Row],[2008-T1-MACROTOTALE]],"")</f>
        <v>8.9130434782608695E-2</v>
      </c>
      <c r="MV79" s="26">
        <f>IFERROR(Tableau17[[#This Row],[2008-T1-MACRODROITE]]/Tableau17[[#This Row],[2008-T1-MACROTOTALE]],"")</f>
        <v>0.57608695652173914</v>
      </c>
      <c r="MW79" s="26">
        <f>IFERROR(Tableau17[[#This Row],[2008-T1-MACROCENTRE]]/Tableau17[[#This Row],[2008-T1-MACROTOTALE]],"")</f>
        <v>0</v>
      </c>
      <c r="MX79" s="26">
        <f>IFERROR(Tableau17[[#This Row],[2008-T1-MACROGAUCHE]]/Tableau17[[#This Row],[2008-T1-MACROTOTALE]],"")</f>
        <v>0.33478260869565218</v>
      </c>
      <c r="MY79" s="26">
        <f>IFERROR(Tableau17[[#This Row],[2008-T1-MACROAUTRE]]/Tableau17[[#This Row],[2008-T1-MACROTOTALE]],"")</f>
        <v>0</v>
      </c>
      <c r="MZ79" s="26">
        <f>IFERROR(Tableau17[[#This Row],[2008-T2-MACROEXTRDROITE]]/Tableau17[[#This Row],[2008-T2-MACROTOTALE]],"")</f>
        <v>0</v>
      </c>
      <c r="NA79" s="26">
        <f>IFERROR(Tableau17[[#This Row],[2008-T2-MACRODROITE]]/Tableau17[[#This Row],[2008-T2-MACROTOTALE]],"")</f>
        <v>0.63340122199592663</v>
      </c>
      <c r="NB79" s="26">
        <f>IFERROR(Tableau17[[#This Row],[2008-T2-MACROCENTRE]]/Tableau17[[#This Row],[2008-T2-MACROTOTALE]],"")</f>
        <v>0</v>
      </c>
      <c r="NC79" s="26">
        <f>IFERROR(Tableau17[[#This Row],[2008-T2-MACROGAUCHE]]/Tableau17[[#This Row],[2008-T2-MACROTOTALE]],"")</f>
        <v>0.36659877800407331</v>
      </c>
      <c r="ND79" s="26">
        <f>IFERROR(Tableau17[[#This Row],[2008-T2-MACROAUTRE]]/Tableau17[[#This Row],[2008-T2-MACROTOTALE]],"")</f>
        <v>0</v>
      </c>
      <c r="NE79" s="26">
        <f>IFERROR(Tableau17[[#This Row],[2014-T1-MACROEXTRDROITE]]/Tableau17[[#This Row],[2014-T1-MACROTOTALE]],"")</f>
        <v>0.25721153846153844</v>
      </c>
      <c r="NF79" s="26">
        <f>IFERROR(Tableau17[[#This Row],[2014-T1-MACRODROITE]]/Tableau17[[#This Row],[2014-T1-MACROTOTALE]],"")</f>
        <v>0.4375</v>
      </c>
      <c r="NG79" s="26">
        <f>IFERROR(Tableau17[[#This Row],[2014-T1-MACROCENTRE]]/Tableau17[[#This Row],[2014-T1-MACROTOTALE]],"")</f>
        <v>4.807692307692308E-3</v>
      </c>
      <c r="NH79" s="26">
        <f>IFERROR(Tableau17[[#This Row],[2014-T1-MACROGAUCHE]]/Tableau17[[#This Row],[2014-T1-MACROTOTALE]],"")</f>
        <v>0.30048076923076922</v>
      </c>
      <c r="NI79" s="26">
        <f>IFERROR(Tableau17[[#This Row],[2014-T1-MACROAUTRE]]/Tableau17[[#This Row],[2014-T1-MACROTOTALE]],"")</f>
        <v>0</v>
      </c>
      <c r="NJ79" s="26">
        <f>IFERROR(Tableau17[[#This Row],[2014-T2-MACROEXTRDROITE]]/Tableau17[[#This Row],[2014-T2-MACROTOTALE]],"")</f>
        <v>0.23094170403587444</v>
      </c>
      <c r="NK79" s="26">
        <f>IFERROR(Tableau17[[#This Row],[2014-T2-MACRODROITE]]/Tableau17[[#This Row],[2014-T2-MACROTOTALE]],"")</f>
        <v>0.48654708520179374</v>
      </c>
      <c r="NL79" s="26">
        <f>IFERROR(Tableau17[[#This Row],[2014-T2-MACROCENTRE]]/Tableau17[[#This Row],[2014-T2-MACROTOTALE]],"")</f>
        <v>0</v>
      </c>
      <c r="NM79" s="26">
        <f>IFERROR(Tableau17[[#This Row],[2014-T2-MACROGAUCHE]]/Tableau17[[#This Row],[2014-T2-MACROTOTALE]],"")</f>
        <v>0.28251121076233182</v>
      </c>
      <c r="NN79" s="26">
        <f>IFERROR(Tableau17[[#This Row],[2014-T2-MACROAUTRE]]/Tableau17[[#This Row],[2014-T2-MACROTOTALE]],"")</f>
        <v>0</v>
      </c>
      <c r="NO79" s="26">
        <f>IFERROR( Tableau17[[#This Row],[2015-T1-MACROEXTRDROITE]]/Tableau17[[#This Row],[2015-T1-MACROTOTALE]],"")</f>
        <v>0.34674922600619196</v>
      </c>
      <c r="NP79" s="26">
        <f>IFERROR(Tableau17[[#This Row],[2015-T1-MACRODROITE]]/Tableau17[[#This Row],[2015-T1-MACROTOTALE]],"")</f>
        <v>0.36842105263157893</v>
      </c>
      <c r="NQ79" s="26">
        <f>IFERROR(Tableau17[[#This Row],[2015-T1-MACROCENTRE]]/Tableau17[[#This Row],[2015-T1-MACROTOTALE]],"")</f>
        <v>3.7151702786377708E-2</v>
      </c>
      <c r="NR79" s="26">
        <f>IFERROR(Tableau17[[#This Row],[2015-T1-MACROGAUCHE]]/Tableau17[[#This Row],[2015-T1-MACROTOTALE]],"")</f>
        <v>0.24767801857585139</v>
      </c>
      <c r="NS79" s="26">
        <f>IFERROR(Tableau17[[#This Row],[2015-T1-MACROAUTRE]]/Tableau17[[#This Row],[2015-T1-MACROTOTALE]],"")</f>
        <v>0</v>
      </c>
      <c r="NT79" s="26">
        <f>IFERROR(Tableau17[[#This Row],[2015-T2-MACROEXTRDROITE]]/Tableau17[[#This Row],[2015-T2-MACROTOTALE]],"")</f>
        <v>0.36011904761904762</v>
      </c>
      <c r="NU79" s="26">
        <f>IFERROR(Tableau17[[#This Row],[2015-T2-MACRODROITE]]/Tableau17[[#This Row],[2015-T2-MACROTOTALE]],"")</f>
        <v>0.63988095238095233</v>
      </c>
      <c r="NV79" s="26">
        <f>IFERROR(Tableau17[[#This Row],[2015-T2-MACROCENTRE]]/Tableau17[[#This Row],[2015-T2-MACROTOTALE]],"")</f>
        <v>0</v>
      </c>
      <c r="NW79" s="26">
        <f>IFERROR(Tableau17[[#This Row],[2015-T2-MACROGAUCHE]]/Tableau17[[#This Row],[2015-T2-MACROTOTALE]],"")</f>
        <v>0</v>
      </c>
      <c r="NX79" s="26">
        <f>IFERROR(Tableau17[[#This Row],[2015-T2-MACROAUTRE]]/Tableau17[[#This Row],[2015-T2-MACROTOTALE]],"")</f>
        <v>0</v>
      </c>
      <c r="NY79" s="26">
        <f>IFERROR(Tableau17[[#This Row],[2017-T1-MACROEXTRDROITE]]/Tableau17[[#This Row],[2017-T1-MACROTOTALE]],"")</f>
        <v>0.24257425742574257</v>
      </c>
      <c r="NZ79" s="26">
        <f>IFERROR(Tableau17[[#This Row],[2017-T1-MACRODROITE]]/Tableau17[[#This Row],[2017-T1-MACROTOTALE]],"")</f>
        <v>0.22772277227722773</v>
      </c>
      <c r="OA79" s="26">
        <f>IFERROR(Tableau17[[#This Row],[2017-T1-MACROCENTRE]]/Tableau17[[#This Row],[2017-T1-MACROTOTALE]],"")</f>
        <v>0.21122112211221122</v>
      </c>
      <c r="OB79" s="26">
        <f>IFERROR(Tableau17[[#This Row],[2017-T1-MACROGAUCHE]]/Tableau17[[#This Row],[2017-T1-MACROTOTALE]],"")</f>
        <v>0.31188118811881188</v>
      </c>
      <c r="OC79" s="26">
        <f>IFERROR(Tableau17[[#This Row],[2017-T1-MACROAUTRE]]/Tableau17[[#This Row],[2017-T1-MACROTOTALE]],"")</f>
        <v>6.6006600660066007E-3</v>
      </c>
      <c r="OD79" s="26">
        <f>IFERROR(Tableau17[[#This Row],[2017-T2-MACROEXTRDROITE]]/Tableau17[[#This Row],[2017-T2-MACROTOTALE]],"")</f>
        <v>0.33530571992110453</v>
      </c>
      <c r="OE79" s="26">
        <f>IFERROR(Tableau17[[#This Row],[2017-T2-MACRODROITE]]/Tableau17[[#This Row],[2017-T2-MACROTOTALE]],"")</f>
        <v>0</v>
      </c>
      <c r="OF79" s="26">
        <f>IFERROR(Tableau17[[#This Row],[2017-T2-MACROCENTRE]]/Tableau17[[#This Row],[2017-T2-MACROTOTALE]],"")</f>
        <v>0.66469428007889542</v>
      </c>
      <c r="OG79" s="26">
        <f>IFERROR(Tableau17[[#This Row],[2017-T2-MACROGAUCHE]]/Tableau17[[#This Row],[2017-T2-MACROTOTALE]],"")</f>
        <v>0</v>
      </c>
      <c r="OH79" s="26">
        <f>IFERROR(Tableau17[[#This Row],[2017-T2-MACROAUTRE]]/Tableau17[[#This Row],[2017-T2-MACROTOTALE]],"")</f>
        <v>0</v>
      </c>
      <c r="OI79" s="26">
        <f>IFERROR(Tableau17[[#This Row],[2019-T1-MACROEXTRDROITE]]/Tableau17[[#This Row],[2019-T1-MACROTOTALE]],"")</f>
        <v>0.31550802139037432</v>
      </c>
      <c r="OJ79" s="26">
        <f>IFERROR(Tableau17[[#This Row],[2019-T1-MACRODROITE]]/Tableau17[[#This Row],[2019-T1-MACROTOTALE]],"")</f>
        <v>0.14438502673796791</v>
      </c>
      <c r="OK79" s="26">
        <f>IFERROR(Tableau17[[#This Row],[2019-T1-MACROCENTRE]]/Tableau17[[#This Row],[2019-T1-MACROTOTALE]],"")</f>
        <v>0.20053475935828877</v>
      </c>
      <c r="OL79" s="26">
        <f>IFERROR(Tableau17[[#This Row],[2019-T1-MACROGAUCHE]]/Tableau17[[#This Row],[2019-T1-MACROTOTALE]],"")</f>
        <v>0.2967914438502674</v>
      </c>
      <c r="OM79" s="26">
        <f>IFERROR(Tableau17[[#This Row],[2019-T1-MACROAUTRE]]/Tableau17[[#This Row],[2019-T1-MACROTOTALE]],"")</f>
        <v>4.2780748663101602E-2</v>
      </c>
      <c r="ON79" s="26">
        <f>IFERROR(Tableau17[[#This Row],[2020-T1-MACROEXTRDROITE]]/Tableau17[[#This Row],[2020-T1-MACROTOTALE]],"")</f>
        <v>0.22844827586206898</v>
      </c>
      <c r="OO79" s="26">
        <f>IFERROR(Tableau17[[#This Row],[2020-T1-MACRODROITE]]/Tableau17[[#This Row],[2020-T1-MACROTOTALE]],"")</f>
        <v>0.35775862068965519</v>
      </c>
      <c r="OP79" s="26">
        <f>IFERROR(Tableau17[[#This Row],[2020-T1-MACROCENTRE]]/Tableau17[[#This Row],[2020-T1-MACROTOTALE]],"")</f>
        <v>9.0517241379310345E-2</v>
      </c>
      <c r="OQ79" s="26">
        <f>IFERROR(Tableau17[[#This Row],[2020-T1-MACROGAUCHE]]/Tableau17[[#This Row],[2020-T1-MACROTOTALE]],"")</f>
        <v>0.32327586206896552</v>
      </c>
      <c r="OR79" s="26">
        <f>IFERROR(Tableau17[[#This Row],[2020-T1-MACROAUTRE]]/Tableau17[[#This Row],[2020-T1-MACROTOTALE]],"")</f>
        <v>0</v>
      </c>
      <c r="OS79" s="26">
        <f>IFERROR(Tableau17[[#This Row],[2017 (L)-T1-MACROEXTRDROITE]]/Tableau17[[#This Row],[2017 (L)-T1-MACROTOTALE]],"")</f>
        <v>0.15240641711229946</v>
      </c>
      <c r="OT79" s="26">
        <f>IFERROR(Tableau17[[#This Row],[2017 (L)-T1-MACRODROITE]]/Tableau17[[#This Row],[2017 (L)-T1-MACROTOTALE]],"")</f>
        <v>0.25133689839572193</v>
      </c>
      <c r="OU79" s="26">
        <f>IFERROR(Tableau17[[#This Row],[2017 (L)-T1-MACROCENTRE]]/Tableau17[[#This Row],[2017 (L)-T1-MACROTOTALE]],"")</f>
        <v>0.34224598930481281</v>
      </c>
      <c r="OV79" s="26">
        <f>IFERROR(Tableau17[[#This Row],[2017 (L)-T1-MACROGAUCHE]]/Tableau17[[#This Row],[2017 (L)-T1-MACROTOTALE]],"")</f>
        <v>0.25133689839572193</v>
      </c>
      <c r="OW79" s="26">
        <f>IFERROR(Tableau17[[#This Row],[2017 (L)-T1-MACROAUTRE]]/Tableau17[[#This Row],[2017 (L)-T1-MACROTOTALE]],"")</f>
        <v>2.6737967914438501E-3</v>
      </c>
      <c r="OX79" s="26">
        <f>IFERROR(Tableau17[[#This Row],[2017 (L)-T2-MACROEXTRDROITE]]/Tableau17[[#This Row],[2017 (L)-T2-MACROTOTALE]],"")</f>
        <v>0</v>
      </c>
      <c r="OY79" s="26">
        <f>IFERROR(Tableau17[[#This Row],[2017 (L)-T2-MACRODROITE]]/Tableau17[[#This Row],[2017 (L)-T2-MACROTOTALE]],"")</f>
        <v>0.46917808219178081</v>
      </c>
      <c r="OZ79" s="26">
        <f>IFERROR(Tableau17[[#This Row],[2017 (L)-T2-MACROCENTRE]]/Tableau17[[#This Row],[2017 (L)-T2-MACROTOTALE]],"")</f>
        <v>0.53082191780821919</v>
      </c>
      <c r="PA79" s="26">
        <f>IFERROR(Tableau17[[#This Row],[2017 (L)-T2-MACROGAUCHE]]/Tableau17[[#This Row],[2017 (L)-T2-MACROTOTALE]],"")</f>
        <v>0</v>
      </c>
      <c r="PB79" s="26">
        <f>IFERROR(Tableau17[[#This Row],[2017 (L)-T2-MACROAUTRE]]/Tableau17[[#This Row],[2017 (L)-T2-MACROTOTALE]],"")</f>
        <v>0</v>
      </c>
      <c r="PC79" s="26">
        <f>IFERROR(Tableau17[[#This Row],[2008_T1_PROCUS]]/Tableau17[[#This Row],[2008_T1_INSCRITS]],0)</f>
        <v>1.1778563015312132E-2</v>
      </c>
      <c r="PD79" s="26">
        <f>IFERROR(Tableau17[[#This Row],[2008_T2_PROCUS]]/Tableau17[[#This Row],[2008_T2_INSCRITS]],0)</f>
        <v>8.2449941107184919E-3</v>
      </c>
      <c r="PE79" s="26">
        <f>Tableau17[[#This Row],[2014_T1_PROCUS]]/Tableau17[[#This Row],[2014_T1_INSCRITS]]</f>
        <v>1.8137847642079808E-2</v>
      </c>
      <c r="PF79" s="26">
        <f>IFERROR(Tableau17[[#This Row],[2014_T2_PROCUS]]/Tableau17[[#This Row],[2014_T2_INSCRITS]],0)</f>
        <v>1.2091898428053204E-2</v>
      </c>
    </row>
    <row r="80" spans="1:422" hidden="1" x14ac:dyDescent="0.2">
      <c r="A80" s="1">
        <v>7</v>
      </c>
      <c r="B80" s="1" t="s">
        <v>469</v>
      </c>
      <c r="C80" s="1" t="s">
        <v>470</v>
      </c>
      <c r="D80" s="1" t="s">
        <v>470</v>
      </c>
      <c r="E80" s="1">
        <v>1301</v>
      </c>
      <c r="F80" s="1">
        <v>5.4051619999999998</v>
      </c>
      <c r="G80" s="1">
        <v>43.317374000000001</v>
      </c>
      <c r="H80" s="3">
        <v>647</v>
      </c>
      <c r="I80" s="3">
        <v>137</v>
      </c>
      <c r="J80" s="1">
        <v>0</v>
      </c>
      <c r="L80" s="1">
        <v>26</v>
      </c>
      <c r="M80" s="1">
        <v>8</v>
      </c>
      <c r="O80" s="1">
        <v>2</v>
      </c>
      <c r="P80" s="1">
        <v>39</v>
      </c>
      <c r="Q80" s="1">
        <v>13</v>
      </c>
      <c r="R80" s="1">
        <v>65</v>
      </c>
      <c r="S80" s="1">
        <v>36</v>
      </c>
      <c r="T80" s="1">
        <v>16</v>
      </c>
      <c r="U80" s="1">
        <v>205</v>
      </c>
      <c r="V80" s="1">
        <v>607</v>
      </c>
      <c r="W80" s="1">
        <v>323</v>
      </c>
      <c r="X80" s="1">
        <v>11</v>
      </c>
      <c r="Y80" s="2">
        <v>0.53212521000000002</v>
      </c>
      <c r="Z80" s="1">
        <v>607</v>
      </c>
      <c r="AA80" s="1">
        <v>367</v>
      </c>
      <c r="AB80" s="1">
        <v>9</v>
      </c>
      <c r="AC80" s="2">
        <v>0.60461284999999998</v>
      </c>
      <c r="AD80" s="1">
        <v>647</v>
      </c>
      <c r="AE80" s="1">
        <v>207</v>
      </c>
      <c r="AF80" s="2">
        <v>0.31993818000000002</v>
      </c>
      <c r="AG80" s="1">
        <f t="shared" si="1"/>
        <v>137</v>
      </c>
      <c r="AH80" s="1">
        <v>659</v>
      </c>
      <c r="AI80" s="1">
        <v>380</v>
      </c>
      <c r="AJ80" s="1">
        <v>6</v>
      </c>
      <c r="AK80" s="2">
        <v>0.57663125999999998</v>
      </c>
      <c r="AL80" s="1">
        <v>659</v>
      </c>
      <c r="AM80" s="1">
        <v>402</v>
      </c>
      <c r="AN80" s="1">
        <v>7</v>
      </c>
      <c r="AO80" s="2">
        <v>0.61001517000000005</v>
      </c>
      <c r="AP80" s="1">
        <v>605</v>
      </c>
      <c r="AQ80" s="1">
        <v>285</v>
      </c>
      <c r="AR80" s="2">
        <v>0.47107438000000001</v>
      </c>
      <c r="AS80" s="1">
        <v>605</v>
      </c>
      <c r="AT80" s="1">
        <v>302</v>
      </c>
      <c r="AU80" s="2">
        <v>0.49917355000000002</v>
      </c>
      <c r="AV80" s="1">
        <v>629</v>
      </c>
      <c r="AW80" s="1">
        <v>275</v>
      </c>
      <c r="AX80" s="2">
        <v>0.43720191000000003</v>
      </c>
      <c r="AY80" s="1">
        <v>629</v>
      </c>
      <c r="AZ80" s="1">
        <v>239</v>
      </c>
      <c r="BA80" s="2">
        <v>0.37996819999999998</v>
      </c>
      <c r="BB80" s="1">
        <v>631</v>
      </c>
      <c r="BC80" s="1">
        <v>463</v>
      </c>
      <c r="BD80" s="2">
        <v>0.73375594</v>
      </c>
      <c r="BE80" s="1">
        <v>630</v>
      </c>
      <c r="BF80" s="1">
        <v>450</v>
      </c>
      <c r="BG80" s="2">
        <v>0.71428570999999996</v>
      </c>
      <c r="BH80" s="1">
        <v>616</v>
      </c>
      <c r="BI80" s="1">
        <v>276</v>
      </c>
      <c r="BJ80" s="2">
        <v>0.44805194999999998</v>
      </c>
      <c r="BK80" s="1">
        <v>24</v>
      </c>
      <c r="BL80" s="1">
        <v>5</v>
      </c>
      <c r="BN80" s="1">
        <v>11</v>
      </c>
      <c r="BO80" s="1">
        <v>56</v>
      </c>
      <c r="BP80" s="1">
        <v>139</v>
      </c>
      <c r="BQ80" s="1">
        <v>135</v>
      </c>
      <c r="BR80" s="1">
        <v>370</v>
      </c>
      <c r="BS80" s="1">
        <v>41</v>
      </c>
      <c r="BU80" s="1">
        <v>175</v>
      </c>
      <c r="BV80" s="1">
        <v>177</v>
      </c>
      <c r="BW80" s="1">
        <v>393</v>
      </c>
      <c r="BZ80" s="1">
        <v>22</v>
      </c>
      <c r="CA80" s="1">
        <v>3</v>
      </c>
      <c r="CB80" s="1">
        <v>16</v>
      </c>
      <c r="CC80" s="1">
        <v>106</v>
      </c>
      <c r="CD80" s="1">
        <v>116</v>
      </c>
      <c r="CE80" s="1">
        <v>49</v>
      </c>
      <c r="CF80" s="1">
        <v>312</v>
      </c>
      <c r="CG80" s="1">
        <v>143</v>
      </c>
      <c r="CH80" s="1">
        <v>126</v>
      </c>
      <c r="CI80" s="1">
        <v>83</v>
      </c>
      <c r="CJ80" s="1">
        <v>352</v>
      </c>
      <c r="CN80" s="1">
        <v>10</v>
      </c>
      <c r="CO80" s="1">
        <v>17</v>
      </c>
      <c r="CP80" s="1">
        <v>126</v>
      </c>
      <c r="CT80" s="1">
        <v>62</v>
      </c>
      <c r="CU80" s="1">
        <v>51</v>
      </c>
      <c r="CW80" s="1">
        <v>266</v>
      </c>
      <c r="CY80" s="1">
        <v>161</v>
      </c>
      <c r="DB80" s="1">
        <v>109</v>
      </c>
      <c r="DC80" s="1">
        <v>270</v>
      </c>
      <c r="DE80" s="1">
        <v>2</v>
      </c>
      <c r="DF80" s="1">
        <v>3</v>
      </c>
      <c r="DH80" s="1">
        <v>4</v>
      </c>
      <c r="DI80" s="1">
        <v>10</v>
      </c>
      <c r="DJ80" s="1">
        <v>3</v>
      </c>
      <c r="DK80" s="1">
        <v>2</v>
      </c>
      <c r="DL80" s="1">
        <v>54</v>
      </c>
      <c r="DM80" s="1">
        <v>78</v>
      </c>
      <c r="DN80" s="1">
        <v>28</v>
      </c>
      <c r="DQ80" s="1">
        <v>1</v>
      </c>
      <c r="DR80" s="1">
        <v>71</v>
      </c>
      <c r="DS80" s="1">
        <v>12</v>
      </c>
      <c r="DU80" s="1">
        <v>268</v>
      </c>
      <c r="DW80" s="1">
        <v>110</v>
      </c>
      <c r="DZ80" s="1">
        <v>110</v>
      </c>
      <c r="EA80" s="1">
        <v>220</v>
      </c>
      <c r="EB80" s="1">
        <v>0</v>
      </c>
      <c r="EC80" s="1">
        <v>4</v>
      </c>
      <c r="ED80" s="1">
        <v>2</v>
      </c>
      <c r="EE80" s="1">
        <v>15</v>
      </c>
      <c r="EF80" s="1">
        <v>77</v>
      </c>
      <c r="EG80" s="1">
        <v>30</v>
      </c>
      <c r="EH80" s="1">
        <v>3</v>
      </c>
      <c r="EI80" s="1">
        <v>145</v>
      </c>
      <c r="EJ80" s="1">
        <v>97</v>
      </c>
      <c r="EK80" s="1">
        <v>79</v>
      </c>
      <c r="EL80" s="1">
        <v>3</v>
      </c>
      <c r="EM80" s="1">
        <v>455</v>
      </c>
      <c r="EN80" s="1">
        <v>174</v>
      </c>
      <c r="EO80" s="1">
        <v>232</v>
      </c>
      <c r="EP80" s="1">
        <v>406</v>
      </c>
      <c r="EQ80" s="1">
        <v>0</v>
      </c>
      <c r="ER80" s="1">
        <v>1</v>
      </c>
      <c r="ES80" s="1">
        <v>4</v>
      </c>
      <c r="ET80" s="1">
        <v>16</v>
      </c>
      <c r="EU80" s="1">
        <v>4</v>
      </c>
      <c r="EV80" s="1">
        <v>92</v>
      </c>
      <c r="EW80" s="1">
        <v>25</v>
      </c>
      <c r="EX80" s="1">
        <v>1</v>
      </c>
      <c r="EY80" s="1">
        <v>2</v>
      </c>
      <c r="EZ80" s="1">
        <v>7</v>
      </c>
      <c r="FA80" s="1">
        <v>0</v>
      </c>
      <c r="FB80" s="1">
        <v>0</v>
      </c>
      <c r="FC80" s="1">
        <v>0</v>
      </c>
      <c r="FD80" s="1">
        <v>0</v>
      </c>
      <c r="FE80" s="1">
        <v>0</v>
      </c>
      <c r="FF80" s="1">
        <v>0</v>
      </c>
      <c r="FG80" s="1">
        <v>2</v>
      </c>
      <c r="FH80" s="1">
        <v>8</v>
      </c>
      <c r="FI80" s="1">
        <v>0</v>
      </c>
      <c r="FJ80" s="1">
        <v>9</v>
      </c>
      <c r="FK80" s="1">
        <v>12</v>
      </c>
      <c r="FL80" s="1">
        <v>0</v>
      </c>
      <c r="FM80" s="1">
        <v>27</v>
      </c>
      <c r="FN80" s="1">
        <v>3</v>
      </c>
      <c r="FO80" s="1">
        <v>5</v>
      </c>
      <c r="FP80" s="1">
        <v>38</v>
      </c>
      <c r="FQ80" s="1">
        <v>1</v>
      </c>
      <c r="FR80" s="1">
        <f>SUM(Tableau17[[#This Row],[2019-T1-ALEXANDRE Audric]:[2019-T1-MARIE Florie]])</f>
        <v>257</v>
      </c>
      <c r="FS80" s="1">
        <v>56</v>
      </c>
      <c r="FT80" s="1">
        <v>168</v>
      </c>
      <c r="FU80" s="1">
        <v>0</v>
      </c>
      <c r="FV80" s="1">
        <v>146</v>
      </c>
      <c r="FW80" s="1">
        <v>0</v>
      </c>
      <c r="FX80" s="1">
        <v>370</v>
      </c>
      <c r="FY80" s="1">
        <v>41</v>
      </c>
      <c r="FZ80" s="1">
        <v>175</v>
      </c>
      <c r="GA80" s="1">
        <v>0</v>
      </c>
      <c r="GB80" s="1">
        <v>177</v>
      </c>
      <c r="GC80" s="1">
        <v>0</v>
      </c>
      <c r="GD80" s="1">
        <v>393</v>
      </c>
      <c r="GE80" s="1">
        <v>106</v>
      </c>
      <c r="GF80" s="1">
        <v>116</v>
      </c>
      <c r="GG80" s="1">
        <v>0</v>
      </c>
      <c r="GH80" s="1">
        <v>90</v>
      </c>
      <c r="GI80" s="1">
        <v>0</v>
      </c>
      <c r="GJ80" s="1">
        <v>312</v>
      </c>
      <c r="GK80" s="1">
        <v>143</v>
      </c>
      <c r="GL80" s="1">
        <v>126</v>
      </c>
      <c r="GM80" s="1">
        <v>0</v>
      </c>
      <c r="GN80" s="1">
        <v>83</v>
      </c>
      <c r="GO80" s="1">
        <v>0</v>
      </c>
      <c r="GP80" s="1">
        <v>352</v>
      </c>
      <c r="GQ80" s="1">
        <v>126</v>
      </c>
      <c r="GR80" s="1">
        <v>62</v>
      </c>
      <c r="GS80" s="1">
        <v>0</v>
      </c>
      <c r="GT80" s="1">
        <v>78</v>
      </c>
      <c r="GU80" s="1">
        <v>0</v>
      </c>
      <c r="GV80" s="1">
        <v>266</v>
      </c>
      <c r="GW80" s="1">
        <v>161</v>
      </c>
      <c r="GX80" s="1">
        <v>0</v>
      </c>
      <c r="GY80" s="1">
        <v>0</v>
      </c>
      <c r="GZ80" s="1">
        <v>109</v>
      </c>
      <c r="HA80" s="1">
        <v>0</v>
      </c>
      <c r="HB80" s="1">
        <v>270</v>
      </c>
      <c r="HC80" s="1">
        <v>166</v>
      </c>
      <c r="HD80" s="1">
        <v>77</v>
      </c>
      <c r="HE80" s="1">
        <v>79</v>
      </c>
      <c r="HF80" s="1">
        <v>130</v>
      </c>
      <c r="HG80" s="1">
        <v>3</v>
      </c>
      <c r="HH80" s="1">
        <v>455</v>
      </c>
      <c r="HI80" s="1">
        <v>174</v>
      </c>
      <c r="HJ80" s="1">
        <v>0</v>
      </c>
      <c r="HK80" s="1">
        <v>232</v>
      </c>
      <c r="HL80" s="1">
        <v>0</v>
      </c>
      <c r="HM80" s="1">
        <v>0</v>
      </c>
      <c r="HN80" s="1">
        <v>406</v>
      </c>
      <c r="HO80" s="1">
        <v>104</v>
      </c>
      <c r="HP80" s="1">
        <v>28</v>
      </c>
      <c r="HQ80" s="1">
        <v>38</v>
      </c>
      <c r="HR80" s="1">
        <v>72</v>
      </c>
      <c r="HS80" s="1">
        <v>25</v>
      </c>
      <c r="HT80" s="1">
        <v>267</v>
      </c>
      <c r="HU80" s="1">
        <v>65</v>
      </c>
      <c r="HV80" s="1">
        <v>65</v>
      </c>
      <c r="HW80" s="1">
        <v>13</v>
      </c>
      <c r="HX80" s="1">
        <v>62</v>
      </c>
      <c r="HY80" s="1">
        <v>0</v>
      </c>
      <c r="HZ80" s="1">
        <v>205</v>
      </c>
      <c r="IA80" s="1">
        <v>84</v>
      </c>
      <c r="IB80" s="1">
        <v>28</v>
      </c>
      <c r="IC80" s="1">
        <v>71</v>
      </c>
      <c r="ID80" s="1">
        <v>82</v>
      </c>
      <c r="IE80" s="1">
        <v>3</v>
      </c>
      <c r="IF80" s="1">
        <v>268</v>
      </c>
      <c r="IG80" s="1">
        <v>110</v>
      </c>
      <c r="IH80" s="1">
        <v>0</v>
      </c>
      <c r="II80" s="1">
        <v>110</v>
      </c>
      <c r="IJ80" s="1">
        <v>0</v>
      </c>
      <c r="IK80" s="1">
        <v>0</v>
      </c>
      <c r="IL80" s="1">
        <v>220</v>
      </c>
      <c r="IM80" s="26">
        <f>IFERROR(Tableau17[[#This Row],[LDIV]]/Tableau17[[#This Row],[Total général]],"")</f>
        <v>0</v>
      </c>
      <c r="IN80" s="26">
        <f>IFERROR(Tableau17[[#This Row],[LDVC]]/Tableau17[[#This Row],[Total général]],"")</f>
        <v>0</v>
      </c>
      <c r="IO80" s="26">
        <f>IFERROR(Tableau17[[#This Row],[LDVD]]/Tableau17[[#This Row],[Total général]],"")</f>
        <v>0.12682926829268293</v>
      </c>
      <c r="IP80" s="26">
        <f>IFERROR(Tableau17[[#This Row],[LDVG]]/Tableau17[[#This Row],[Total général]],"")</f>
        <v>3.9024390243902439E-2</v>
      </c>
      <c r="IQ80" s="26">
        <f>IFERROR(Tableau17[[#This Row],[LEXD]]/Tableau17[[#This Row],[Total général]],"")</f>
        <v>0</v>
      </c>
      <c r="IR80" s="26">
        <f>IFERROR(Tableau17[[#This Row],[LEXG]]/Tableau17[[#This Row],[Total général]],"")</f>
        <v>9.7560975609756097E-3</v>
      </c>
      <c r="IS80" s="26">
        <f>IFERROR(Tableau17[[#This Row],[LLR]]/Tableau17[[#This Row],[Total général]],"")</f>
        <v>0.19024390243902439</v>
      </c>
      <c r="IT80" s="26">
        <f>IFERROR(Tableau17[[#This Row],[LREM]]/Tableau17[[#This Row],[Total général]],"")</f>
        <v>6.3414634146341464E-2</v>
      </c>
      <c r="IU80" s="26">
        <f>IFERROR(Tableau17[[#This Row],[LRN]]/Tableau17[[#This Row],[Total général]],"")</f>
        <v>0.31707317073170732</v>
      </c>
      <c r="IV80" s="26">
        <f>IFERROR(Tableau17[[#This Row],[LUG]]/Tableau17[[#This Row],[Total général]],"")</f>
        <v>0.17560975609756097</v>
      </c>
      <c r="IW80" s="26">
        <f>IFERROR(Tableau17[[#This Row],[LVEC]]/Tableau17[[#This Row],[Total général]],"")</f>
        <v>7.8048780487804878E-2</v>
      </c>
      <c r="IX80" s="26">
        <f>IFERROR(Tableau17[[#This Row],[2008-T1-LCMD]]/Tableau17[[#This Row],[2008-T1-TOTAL]],"")</f>
        <v>6.4864864864864868E-2</v>
      </c>
      <c r="IY80" s="26">
        <f>IFERROR(Tableau17[[#This Row],[2008-T1-LDVD]]/Tableau17[[#This Row],[2008-T1-TOTAL]],"")</f>
        <v>1.3513513513513514E-2</v>
      </c>
      <c r="IZ80" s="26">
        <f>IFERROR(Tableau17[[#This Row],[2008-T1-LEXD]]/Tableau17[[#This Row],[2008-T1-TOTAL]],"")</f>
        <v>0</v>
      </c>
      <c r="JA80" s="26">
        <f>IFERROR(Tableau17[[#This Row],[2008-T1-LEXG]]/Tableau17[[#This Row],[2008-T1-TOTAL]],"")</f>
        <v>2.9729729729729731E-2</v>
      </c>
      <c r="JB80" s="26">
        <f>IFERROR(Tableau17[[#This Row],[2008-T1-LFN]]/Tableau17[[#This Row],[2008-T1-TOTAL]],"")</f>
        <v>0.15135135135135136</v>
      </c>
      <c r="JC80" s="26">
        <f>IFERROR(Tableau17[[#This Row],[2008-T1-LMAJ]]/Tableau17[[#This Row],[2008-T1-TOTAL]],"")</f>
        <v>0.37567567567567567</v>
      </c>
      <c r="JD80" s="26">
        <f>IFERROR(Tableau17[[#This Row],[2008-T1-LUG]]/Tableau17[[#This Row],[2008-T1-TOTAL]],"")</f>
        <v>0.36486486486486486</v>
      </c>
      <c r="JE80" s="26">
        <f>IFERROR(Tableau17[[#This Row],[2008-T2-LFN]]/Tableau17[[#This Row],[2008-T2-TOTAL]],"")</f>
        <v>0.10432569974554708</v>
      </c>
      <c r="JF80" s="26">
        <f>IFERROR(Tableau17[[#This Row],[2008-T2-LGC]]/Tableau17[[#This Row],[2008-T2-TOTAL]],"")</f>
        <v>0</v>
      </c>
      <c r="JG80" s="26">
        <f>IFERROR(Tableau17[[#This Row],[2008-T2-LMAJ]]/Tableau17[[#This Row],[2008-T2-TOTAL]],"")</f>
        <v>0.44529262086513993</v>
      </c>
      <c r="JH80" s="26">
        <f>IFERROR(Tableau17[[#This Row],[2008-T2-LUG]]/Tableau17[[#This Row],[2008-T2-TOTAL]],"")</f>
        <v>0.45038167938931295</v>
      </c>
      <c r="JI80" s="26">
        <f>IFERROR(Tableau17[[#This Row],[2014-T1-LDIV]]/Tableau17[[#This Row],[2014-T1-TOTAL]],"")</f>
        <v>0</v>
      </c>
      <c r="JJ80" s="26">
        <f>IFERROR(Tableau17[[#This Row],[2014-T1-LDVD]]/Tableau17[[#This Row],[2014-T1-TOTAL]],"")</f>
        <v>0</v>
      </c>
      <c r="JK80" s="26">
        <f>IFERROR(Tableau17[[#This Row],[2014-T1-LDVG]]/Tableau17[[#This Row],[2014-T1-TOTAL]],"")</f>
        <v>7.0512820512820512E-2</v>
      </c>
      <c r="JL80" s="26">
        <f>IFERROR(Tableau17[[#This Row],[2014-T1-LEXG]]/Tableau17[[#This Row],[2014-T1-TOTAL]],"")</f>
        <v>9.6153846153846159E-3</v>
      </c>
      <c r="JM80" s="26">
        <f>IFERROR(Tableau17[[#This Row],[2014-T1-LFG]]/Tableau17[[#This Row],[2014-T1-TOTAL]],"")</f>
        <v>5.128205128205128E-2</v>
      </c>
      <c r="JN80" s="26">
        <f>IFERROR(Tableau17[[#This Row],[2014-T1-LFN]]/Tableau17[[#This Row],[2014-T1-TOTAL]],"")</f>
        <v>0.33974358974358976</v>
      </c>
      <c r="JO80" s="26">
        <f>IFERROR(Tableau17[[#This Row],[2014-T1-LUD]]/Tableau17[[#This Row],[2014-T1-TOTAL]],"")</f>
        <v>0.37179487179487181</v>
      </c>
      <c r="JP80" s="26">
        <f>IFERROR(Tableau17[[#This Row],[2014-T1-LUG]]/Tableau17[[#This Row],[2014-T1-TOTAL]],"")</f>
        <v>0.15705128205128205</v>
      </c>
      <c r="JQ80" s="26">
        <f>IFERROR(Tableau17[[#This Row],[2014-T2-LFN]]/Tableau17[[#This Row],[2014-T2-TOTAL]],"")</f>
        <v>0.40625</v>
      </c>
      <c r="JR80" s="26">
        <f>IFERROR(Tableau17[[#This Row],[2014-T2-LUD]]/Tableau17[[#This Row],[2014-T2-TOTAL]],"")</f>
        <v>0.35795454545454547</v>
      </c>
      <c r="JS80" s="26">
        <f>IFERROR(Tableau17[[#This Row],[2014-T2-LUG]]/Tableau17[[#This Row],[2014-T2-TOTAL]],"")</f>
        <v>0.23579545454545456</v>
      </c>
      <c r="JT80" s="26">
        <f>IFERROR(Tableau17[[#This Row],[2015-T1-BC-DIV]]/Tableau17[[#This Row],[2015-T1-TOTAL]],"")</f>
        <v>0</v>
      </c>
      <c r="JU80" s="26">
        <f>IFERROR(Tableau17[[#This Row],[2015-T1-BC-DLF]]/Tableau17[[#This Row],[2015-T1-TOTAL]],"")</f>
        <v>0</v>
      </c>
      <c r="JV80" s="26">
        <f>IFERROR(Tableau17[[#This Row],[2015-T1-BC-DVD]]/Tableau17[[#This Row],[2015-T1-TOTAL]],"")</f>
        <v>0</v>
      </c>
      <c r="JW80" s="26">
        <f>IFERROR(Tableau17[[#This Row],[2015-T1-BC-DVG]]/Tableau17[[#This Row],[2015-T1-TOTAL]],"")</f>
        <v>3.7593984962406013E-2</v>
      </c>
      <c r="JX80" s="26">
        <f>IFERROR(Tableau17[[#This Row],[2015-T1-BC-FG]]/Tableau17[[#This Row],[2015-T1-TOTAL]],"")</f>
        <v>6.3909774436090222E-2</v>
      </c>
      <c r="JY80" s="26">
        <f>IFERROR(Tableau17[[#This Row],[2015-T1-BC-FN]]/Tableau17[[#This Row],[2015-T1-TOTAL]],"")</f>
        <v>0.47368421052631576</v>
      </c>
      <c r="JZ80" s="26">
        <f>IFERROR(Tableau17[[#This Row],[2015-T1-BC-MDM]]/Tableau17[[#This Row],[2015-T1-TOTAL]],"")</f>
        <v>0</v>
      </c>
      <c r="KA80" s="26">
        <f>IFERROR(Tableau17[[#This Row],[2015-T1-BC-RDG]]/Tableau17[[#This Row],[2015-T1-TOTAL]],"")</f>
        <v>0</v>
      </c>
      <c r="KB80" s="26">
        <f>IFERROR(Tableau17[[#This Row],[2015-T1-BC-SOC]]/Tableau17[[#This Row],[2015-T1-TOTAL]],"")</f>
        <v>0</v>
      </c>
      <c r="KC80" s="26">
        <f>IFERROR(Tableau17[[#This Row],[2015-T1-BC-UD]]/Tableau17[[#This Row],[2015-T1-TOTAL]],"")</f>
        <v>0.23308270676691728</v>
      </c>
      <c r="KD80" s="26">
        <f>IFERROR(Tableau17[[#This Row],[2015-T1-BC-UG]]/Tableau17[[#This Row],[2015-T1-TOTAL]],"")</f>
        <v>0.19172932330827067</v>
      </c>
      <c r="KE80" s="26">
        <f>IFERROR(Tableau17[[#This Row],[2015-T1-BC-VEC]]/Tableau17[[#This Row],[2015-T1-TOTAL]],"")</f>
        <v>0</v>
      </c>
      <c r="KF80" s="26">
        <f>IFERROR(Tableau17[[#This Row],[2015-T2-BC-DVG]]/Tableau17[[#This Row],[2015-T2-TOTAL]],"")</f>
        <v>0</v>
      </c>
      <c r="KG80" s="26">
        <f>IFERROR(Tableau17[[#This Row],[2015-T2-BC-FN]]/Tableau17[[#This Row],[2015-T2-TOTAL]],"")</f>
        <v>0.59629629629629632</v>
      </c>
      <c r="KH80" s="26">
        <f>IFERROR(Tableau17[[#This Row],[2015-T2-BC-SOC]]/Tableau17[[#This Row],[2015-T2-TOTAL]],"")</f>
        <v>0</v>
      </c>
      <c r="KI80" s="26">
        <f>IFERROR(Tableau17[[#This Row],[2015-T2-BC-UD]]/Tableau17[[#This Row],[2015-T2-TOTAL]],"")</f>
        <v>0</v>
      </c>
      <c r="KJ80" s="26">
        <f>IFERROR(Tableau17[[#This Row],[2015-T2-BC-UG]]/Tableau17[[#This Row],[2015-T2-TOTAL]],"")</f>
        <v>0.40370370370370373</v>
      </c>
      <c r="KK80" s="26">
        <f>IFERROR(Tableau17[[#This Row],[2017 (L)-T1-COM]]/Tableau17[[#This Row],[2017 (L)-T1-TOTAL]],"")</f>
        <v>0</v>
      </c>
      <c r="KL80" s="26">
        <f>IFERROR(Tableau17[[#This Row],[2017 (L)-T1-DIV]]/Tableau17[[#This Row],[2017 (L)-T1-TOTAL]],"")</f>
        <v>7.462686567164179E-3</v>
      </c>
      <c r="KM80" s="26">
        <f>IFERROR(Tableau17[[#This Row],[2017 (L)-T1-DLF]]/Tableau17[[#This Row],[2017 (L)-T1-TOTAL]],"")</f>
        <v>1.1194029850746268E-2</v>
      </c>
      <c r="KN80" s="26">
        <f>IFERROR(Tableau17[[#This Row],[2017 (L)-T1-DVD]]/Tableau17[[#This Row],[2017 (L)-T1-TOTAL]],"")</f>
        <v>0</v>
      </c>
      <c r="KO80" s="26">
        <f>IFERROR(Tableau17[[#This Row],[2017 (L)-T1-DVG]]/Tableau17[[#This Row],[2017 (L)-T1-TOTAL]],"")</f>
        <v>1.4925373134328358E-2</v>
      </c>
      <c r="KP80" s="26">
        <f>IFERROR(Tableau17[[#This Row],[2017 (L)-T1-ECO]]/Tableau17[[#This Row],[2017 (L)-T1-TOTAL]],"")</f>
        <v>3.7313432835820892E-2</v>
      </c>
      <c r="KQ80" s="26">
        <f>IFERROR(Tableau17[[#This Row],[2017 (L)-T1-EXD]]/Tableau17[[#This Row],[2017 (L)-T1-TOTAL]],"")</f>
        <v>1.1194029850746268E-2</v>
      </c>
      <c r="KR80" s="26">
        <f>IFERROR(Tableau17[[#This Row],[2017 (L)-T1-EXG]]/Tableau17[[#This Row],[2017 (L)-T1-TOTAL]],"")</f>
        <v>7.462686567164179E-3</v>
      </c>
      <c r="KS80" s="26">
        <f>IFERROR(Tableau17[[#This Row],[2017 (L)-T1-FI]]/Tableau17[[#This Row],[2017 (L)-T1-TOTAL]],"")</f>
        <v>0.20149253731343283</v>
      </c>
      <c r="KT80" s="26">
        <f>IFERROR(Tableau17[[#This Row],[2017 (L)-T1-FN]]/Tableau17[[#This Row],[2017 (L)-T1-TOTAL]],"")</f>
        <v>0.29104477611940299</v>
      </c>
      <c r="KU80" s="26">
        <f>IFERROR(Tableau17[[#This Row],[2017 (L)-T1-LR]]/Tableau17[[#This Row],[2017 (L)-T1-TOTAL]],"")</f>
        <v>0.1044776119402985</v>
      </c>
      <c r="KV80" s="26">
        <f>IFERROR(Tableau17[[#This Row],[2017 (L)-T1-MDM]]/Tableau17[[#This Row],[2017 (L)-T1-TOTAL]],"")</f>
        <v>0</v>
      </c>
      <c r="KW80" s="26">
        <f>IFERROR(Tableau17[[#This Row],[2017 (L)-T1-RDG]]/Tableau17[[#This Row],[2017 (L)-T1-TOTAL]],"")</f>
        <v>0</v>
      </c>
      <c r="KX80" s="26">
        <f>IFERROR(Tableau17[[#This Row],[2017 (L)-T1-REG]]/Tableau17[[#This Row],[2017 (L)-T1-TOTAL]],"")</f>
        <v>3.7313432835820895E-3</v>
      </c>
      <c r="KY80" s="26">
        <f>IFERROR(Tableau17[[#This Row],[2017 (L)-T1-REM]]/Tableau17[[#This Row],[2017 (L)-T1-TOTAL]],"")</f>
        <v>0.26492537313432835</v>
      </c>
      <c r="KZ80" s="26">
        <f>IFERROR(Tableau17[[#This Row],[2017 (L)-T1-SOC]]/Tableau17[[#This Row],[2017 (L)-T1-TOTAL]],"")</f>
        <v>4.4776119402985072E-2</v>
      </c>
      <c r="LA80" s="26">
        <f>IFERROR(Tableau17[[#This Row],[2017 (L)-T1-UDI]]/Tableau17[[#This Row],[2017 (L)-T1-TOTAL]],"")</f>
        <v>0</v>
      </c>
      <c r="LB80" s="26">
        <f>IFERROR(Tableau17[[#This Row],[2017 (L)-T2-FI]]/Tableau17[[#This Row],[2017 (L)-T2-TOTAL]],"")</f>
        <v>0</v>
      </c>
      <c r="LC80" s="26">
        <f>IFERROR(Tableau17[[#This Row],[2017 (L)-T2-FN]]/Tableau17[[#This Row],[2017 (L)-T2-TOTAL]],"")</f>
        <v>0.5</v>
      </c>
      <c r="LD80" s="26">
        <f>IFERROR(Tableau17[[#This Row],[2017 (L)-T2-LR]]/Tableau17[[#This Row],[2017 (L)-T2-TOTAL]],"")</f>
        <v>0</v>
      </c>
      <c r="LE80" s="26">
        <f>IFERROR(Tableau17[[#This Row],[2017 (L)-T2-MDM]]/Tableau17[[#This Row],[2017 (L)-T2-TOTAL]],"")</f>
        <v>0</v>
      </c>
      <c r="LF80" s="26">
        <f>IFERROR(Tableau17[[#This Row],[2017 (L)-T2-REM]]/Tableau17[[#This Row],[2017 (L)-T2-TOTAL]],"")</f>
        <v>0.5</v>
      </c>
      <c r="LG80" s="26">
        <f>IFERROR(Tableau17[[#This Row],[2017-T1-ARTHAUD Nathalie]]/Tableau17[[#This Row],[2017-T1-TOTAL]],"")</f>
        <v>0</v>
      </c>
      <c r="LH80" s="26">
        <f>IFERROR(Tableau17[[#This Row],[2017-T1-ASSELINEAU Fran]]/Tableau17[[#This Row],[2017-T1-TOTAL]],"")</f>
        <v>8.7912087912087912E-3</v>
      </c>
      <c r="LI80" s="26">
        <f>IFERROR(Tableau17[[#This Row],[2017-T1-CHEMINADE Jacques]]/Tableau17[[#This Row],[2017-T1-TOTAL]],"")</f>
        <v>4.3956043956043956E-3</v>
      </c>
      <c r="LJ80" s="26">
        <f>IFERROR(Tableau17[[#This Row],[2017-T1-DUPONT-AIGNAN Nicolas]]/Tableau17[[#This Row],[2017-T1-TOTAL]],"")</f>
        <v>3.2967032967032968E-2</v>
      </c>
      <c r="LK80" s="26">
        <f>IFERROR(Tableau17[[#This Row],[2017-T1-FILLON Fran]]/Tableau17[[#This Row],[2017-T1-TOTAL]],"")</f>
        <v>0.16923076923076924</v>
      </c>
      <c r="LL80" s="26">
        <f>IFERROR(Tableau17[[#This Row],[2017-T1-HAMON Beno]]/Tableau17[[#This Row],[2017-T1-TOTAL]],"")</f>
        <v>6.5934065934065936E-2</v>
      </c>
      <c r="LM80" s="26">
        <f>IFERROR(Tableau17[[#This Row],[2017-T1-LASSALLE Jean]]/Tableau17[[#This Row],[2017-T1-TOTAL]],"")</f>
        <v>6.5934065934065934E-3</v>
      </c>
      <c r="LN80" s="26">
        <f>IFERROR(Tableau17[[#This Row],[2017-T1-LE PEN Marine]]/Tableau17[[#This Row],[2017-T1-TOTAL]],"")</f>
        <v>0.31868131868131866</v>
      </c>
      <c r="LO80" s="26">
        <f>IFERROR(Tableau17[[#This Row],[2017-T1-M Jean-Luc]]/Tableau17[[#This Row],[2017-T1-TOTAL]],"")</f>
        <v>0.21318681318681318</v>
      </c>
      <c r="LP80" s="26">
        <f>IFERROR(Tableau17[[#This Row],[2017-T1-MACRON Emmanuel]]/Tableau17[[#This Row],[2017-T1-TOTAL]],"")</f>
        <v>0.17362637362637362</v>
      </c>
      <c r="LQ80" s="26">
        <f>IFERROR(Tableau17[[#This Row],[2017-T1-POUTOU Philippe]]/Tableau17[[#This Row],[2017-T1-TOTAL]],"")</f>
        <v>6.5934065934065934E-3</v>
      </c>
      <c r="LR80" s="26">
        <f>IFERROR(Tableau17[[#This Row],[2017-T2-LE PEN Marine]]/Tableau17[[#This Row],[2017-T2-TOTAL]],"")</f>
        <v>0.42857142857142855</v>
      </c>
      <c r="LS80" s="26">
        <f>IFERROR(Tableau17[[#This Row],[2017-T2-MACRON Emmanuel]]/Tableau17[[#This Row],[2017-T2-TOTAL]],"")</f>
        <v>0.5714285714285714</v>
      </c>
      <c r="LT80" s="26">
        <f>IFERROR(Tableau17[[#This Row],[2019-T1-ALEXANDRE Audric]]/Tableau17[[#This Row],[2019-T1-TOTAL]],"")</f>
        <v>0</v>
      </c>
      <c r="LU80" s="26">
        <f>IFERROR(Tableau17[[#This Row],[2019-T1-ARTHAUD Nathalie]]/Tableau17[[#This Row],[2019-T1-TOTAL]],"")</f>
        <v>3.8910505836575876E-3</v>
      </c>
      <c r="LV80" s="26">
        <f>IFERROR(Tableau17[[#This Row],[2019-T1-ASSELINEAU François]]/Tableau17[[#This Row],[2019-T1-TOTAL]],"")</f>
        <v>1.556420233463035E-2</v>
      </c>
      <c r="LW80" s="26">
        <f>IFERROR(Tableau17[[#This Row],[2019-T1-AUBRY Manon]]/Tableau17[[#This Row],[2019-T1-TOTAL]],"")</f>
        <v>6.2256809338521402E-2</v>
      </c>
      <c r="LX80" s="26">
        <f>IFERROR(Tableau17[[#This Row],[2019-T1-AZERGUI Nagib]]/Tableau17[[#This Row],[2019-T1-TOTAL]],"")</f>
        <v>1.556420233463035E-2</v>
      </c>
      <c r="LY80" s="26">
        <f>IFERROR(Tableau17[[#This Row],[2019-T1-BARDELLA Jordan]]/Tableau17[[#This Row],[2019-T1-TOTAL]],"")</f>
        <v>0.35797665369649806</v>
      </c>
      <c r="LZ80" s="26">
        <f>IFERROR(Tableau17[[#This Row],[2019-T1-BELLAMY François-Xavier]]/Tableau17[[#This Row],[2019-T1-TOTAL]],"")</f>
        <v>9.727626459143969E-2</v>
      </c>
      <c r="MA80" s="26">
        <f>IFERROR(Tableau17[[#This Row],[2019-T1-BIDOU Olivier]]/Tableau17[[#This Row],[2019-T1-TOTAL]],"")</f>
        <v>3.8910505836575876E-3</v>
      </c>
      <c r="MB80" s="26">
        <f>IFERROR(Tableau17[[#This Row],[2019-T1-BOURG Dominique]]/Tableau17[[#This Row],[2019-T1-TOTAL]],"")</f>
        <v>7.7821011673151752E-3</v>
      </c>
      <c r="MC80" s="26">
        <f>IFERROR(Tableau17[[#This Row],[2019-T1-BROSSAT Ian]]/Tableau17[[#This Row],[2019-T1-TOTAL]],"")</f>
        <v>2.7237354085603113E-2</v>
      </c>
      <c r="MD80" s="26">
        <f>IFERROR(Tableau17[[#This Row],[2019-T1-CAILLAUD Sophie]]/Tableau17[[#This Row],[2019-T1-TOTAL]],"")</f>
        <v>0</v>
      </c>
      <c r="ME80" s="26">
        <f>IFERROR(Tableau17[[#This Row],[2019-T1-CAMUS Renaud]]/Tableau17[[#This Row],[2019-T1-TOTAL]],"")</f>
        <v>0</v>
      </c>
      <c r="MF80" s="26">
        <f>IFERROR(Tableau17[[#This Row],[2019-T1-CHALENÇON Christophe]]/Tableau17[[#This Row],[2019-T1-TOTAL]],"")</f>
        <v>0</v>
      </c>
      <c r="MG80" s="26">
        <f>IFERROR(Tableau17[[#This Row],[2019-T1-CORBET Cathy Denise Ginette]]/Tableau17[[#This Row],[2019-T1-TOTAL]],"")</f>
        <v>0</v>
      </c>
      <c r="MH80" s="26">
        <f>IFERROR(Tableau17[[#This Row],[2019-T1-DE PREVOISIN Robert]]/Tableau17[[#This Row],[2019-T1-TOTAL]],"")</f>
        <v>0</v>
      </c>
      <c r="MI80" s="26">
        <f>IFERROR(Tableau17[[#This Row],[2019-T1-DELFEL Thérèse]]/Tableau17[[#This Row],[2019-T1-TOTAL]],"")</f>
        <v>0</v>
      </c>
      <c r="MJ80" s="26">
        <f>IFERROR(Tableau17[[#This Row],[2019-T1-DIEUMEGARD Pierre]]/Tableau17[[#This Row],[2019-T1-TOTAL]],"")</f>
        <v>7.7821011673151752E-3</v>
      </c>
      <c r="MK80" s="26">
        <f>IFERROR(Tableau17[[#This Row],[2019-T1-DUPONT-AIGNAN Nicolas]]/Tableau17[[#This Row],[2019-T1-TOTAL]],"")</f>
        <v>3.1128404669260701E-2</v>
      </c>
      <c r="ML80" s="26">
        <f>IFERROR(Tableau17[[#This Row],[2019-T1-GERNIGON Yves]]/Tableau17[[#This Row],[2019-T1-TOTAL]],"")</f>
        <v>0</v>
      </c>
      <c r="MM80" s="26">
        <f>IFERROR(Tableau17[[#This Row],[2019-T1-GLUCKSMANN Raphaël]]/Tableau17[[#This Row],[2019-T1-TOTAL]],"")</f>
        <v>3.5019455252918288E-2</v>
      </c>
      <c r="MN80" s="26">
        <f>IFERROR(Tableau17[[#This Row],[2019-T1-HAMON Benoît]]/Tableau17[[#This Row],[2019-T1-TOTAL]],"")</f>
        <v>4.6692607003891051E-2</v>
      </c>
      <c r="MO80" s="26">
        <f>IFERROR(Tableau17[[#This Row],[2019-T1-HELGEN Gilles]]/Tableau17[[#This Row],[2019-T1-TOTAL]],"")</f>
        <v>0</v>
      </c>
      <c r="MP80" s="26">
        <f>IFERROR(Tableau17[[#This Row],[2019-T1-JADOT Yannick]]/Tableau17[[#This Row],[2019-T1-TOTAL]],"")</f>
        <v>0.10505836575875487</v>
      </c>
      <c r="MQ80" s="26">
        <f>IFERROR(Tableau17[[#This Row],[2019-T1-LAGARDE Jean-Christophe]]/Tableau17[[#This Row],[2019-T1-TOTAL]],"")</f>
        <v>1.1673151750972763E-2</v>
      </c>
      <c r="MR80" s="26">
        <f>IFERROR(Tableau17[[#This Row],[2019-T1-LALANNE Francis]]/Tableau17[[#This Row],[2019-T1-TOTAL]],"")</f>
        <v>1.9455252918287938E-2</v>
      </c>
      <c r="MS80" s="26">
        <f>IFERROR(Tableau17[[#This Row],[2019-T1-LOISEAU Nathalie]]/Tableau17[[#This Row],[2019-T1-TOTAL]],"")</f>
        <v>0.14785992217898833</v>
      </c>
      <c r="MT80" s="26">
        <f>IFERROR(Tableau17[[#This Row],[2019-T1-MARIE Florie]]/Tableau17[[#This Row],[2019-T1-TOTAL]],"")</f>
        <v>3.8910505836575876E-3</v>
      </c>
      <c r="MU80" s="26">
        <f>IFERROR(Tableau17[[#This Row],[2008-T1-MACROEXTRDROITE]]/Tableau17[[#This Row],[2008-T1-MACROTOTALE]],"")</f>
        <v>0.15135135135135136</v>
      </c>
      <c r="MV80" s="26">
        <f>IFERROR(Tableau17[[#This Row],[2008-T1-MACRODROITE]]/Tableau17[[#This Row],[2008-T1-MACROTOTALE]],"")</f>
        <v>0.45405405405405408</v>
      </c>
      <c r="MW80" s="26">
        <f>IFERROR(Tableau17[[#This Row],[2008-T1-MACROCENTRE]]/Tableau17[[#This Row],[2008-T1-MACROTOTALE]],"")</f>
        <v>0</v>
      </c>
      <c r="MX80" s="26">
        <f>IFERROR(Tableau17[[#This Row],[2008-T1-MACROGAUCHE]]/Tableau17[[#This Row],[2008-T1-MACROTOTALE]],"")</f>
        <v>0.39459459459459462</v>
      </c>
      <c r="MY80" s="26">
        <f>IFERROR(Tableau17[[#This Row],[2008-T1-MACROAUTRE]]/Tableau17[[#This Row],[2008-T1-MACROTOTALE]],"")</f>
        <v>0</v>
      </c>
      <c r="MZ80" s="26">
        <f>IFERROR(Tableau17[[#This Row],[2008-T2-MACROEXTRDROITE]]/Tableau17[[#This Row],[2008-T2-MACROTOTALE]],"")</f>
        <v>0.10432569974554708</v>
      </c>
      <c r="NA80" s="26">
        <f>IFERROR(Tableau17[[#This Row],[2008-T2-MACRODROITE]]/Tableau17[[#This Row],[2008-T2-MACROTOTALE]],"")</f>
        <v>0.44529262086513993</v>
      </c>
      <c r="NB80" s="26">
        <f>IFERROR(Tableau17[[#This Row],[2008-T2-MACROCENTRE]]/Tableau17[[#This Row],[2008-T2-MACROTOTALE]],"")</f>
        <v>0</v>
      </c>
      <c r="NC80" s="26">
        <f>IFERROR(Tableau17[[#This Row],[2008-T2-MACROGAUCHE]]/Tableau17[[#This Row],[2008-T2-MACROTOTALE]],"")</f>
        <v>0.45038167938931295</v>
      </c>
      <c r="ND80" s="26">
        <f>IFERROR(Tableau17[[#This Row],[2008-T2-MACROAUTRE]]/Tableau17[[#This Row],[2008-T2-MACROTOTALE]],"")</f>
        <v>0</v>
      </c>
      <c r="NE80" s="26">
        <f>IFERROR(Tableau17[[#This Row],[2014-T1-MACROEXTRDROITE]]/Tableau17[[#This Row],[2014-T1-MACROTOTALE]],"")</f>
        <v>0.33974358974358976</v>
      </c>
      <c r="NF80" s="26">
        <f>IFERROR(Tableau17[[#This Row],[2014-T1-MACRODROITE]]/Tableau17[[#This Row],[2014-T1-MACROTOTALE]],"")</f>
        <v>0.37179487179487181</v>
      </c>
      <c r="NG80" s="26">
        <f>IFERROR(Tableau17[[#This Row],[2014-T1-MACROCENTRE]]/Tableau17[[#This Row],[2014-T1-MACROTOTALE]],"")</f>
        <v>0</v>
      </c>
      <c r="NH80" s="26">
        <f>IFERROR(Tableau17[[#This Row],[2014-T1-MACROGAUCHE]]/Tableau17[[#This Row],[2014-T1-MACROTOTALE]],"")</f>
        <v>0.28846153846153844</v>
      </c>
      <c r="NI80" s="26">
        <f>IFERROR(Tableau17[[#This Row],[2014-T1-MACROAUTRE]]/Tableau17[[#This Row],[2014-T1-MACROTOTALE]],"")</f>
        <v>0</v>
      </c>
      <c r="NJ80" s="26">
        <f>IFERROR(Tableau17[[#This Row],[2014-T2-MACROEXTRDROITE]]/Tableau17[[#This Row],[2014-T2-MACROTOTALE]],"")</f>
        <v>0.40625</v>
      </c>
      <c r="NK80" s="26">
        <f>IFERROR(Tableau17[[#This Row],[2014-T2-MACRODROITE]]/Tableau17[[#This Row],[2014-T2-MACROTOTALE]],"")</f>
        <v>0.35795454545454547</v>
      </c>
      <c r="NL80" s="26">
        <f>IFERROR(Tableau17[[#This Row],[2014-T2-MACROCENTRE]]/Tableau17[[#This Row],[2014-T2-MACROTOTALE]],"")</f>
        <v>0</v>
      </c>
      <c r="NM80" s="26">
        <f>IFERROR(Tableau17[[#This Row],[2014-T2-MACROGAUCHE]]/Tableau17[[#This Row],[2014-T2-MACROTOTALE]],"")</f>
        <v>0.23579545454545456</v>
      </c>
      <c r="NN80" s="26">
        <f>IFERROR(Tableau17[[#This Row],[2014-T2-MACROAUTRE]]/Tableau17[[#This Row],[2014-T2-MACROTOTALE]],"")</f>
        <v>0</v>
      </c>
      <c r="NO80" s="26">
        <f>IFERROR( Tableau17[[#This Row],[2015-T1-MACROEXTRDROITE]]/Tableau17[[#This Row],[2015-T1-MACROTOTALE]],"")</f>
        <v>0.47368421052631576</v>
      </c>
      <c r="NP80" s="26">
        <f>IFERROR(Tableau17[[#This Row],[2015-T1-MACRODROITE]]/Tableau17[[#This Row],[2015-T1-MACROTOTALE]],"")</f>
        <v>0.23308270676691728</v>
      </c>
      <c r="NQ80" s="26">
        <f>IFERROR(Tableau17[[#This Row],[2015-T1-MACROCENTRE]]/Tableau17[[#This Row],[2015-T1-MACROTOTALE]],"")</f>
        <v>0</v>
      </c>
      <c r="NR80" s="26">
        <f>IFERROR(Tableau17[[#This Row],[2015-T1-MACROGAUCHE]]/Tableau17[[#This Row],[2015-T1-MACROTOTALE]],"")</f>
        <v>0.2932330827067669</v>
      </c>
      <c r="NS80" s="26">
        <f>IFERROR(Tableau17[[#This Row],[2015-T1-MACROAUTRE]]/Tableau17[[#This Row],[2015-T1-MACROTOTALE]],"")</f>
        <v>0</v>
      </c>
      <c r="NT80" s="26">
        <f>IFERROR(Tableau17[[#This Row],[2015-T2-MACROEXTRDROITE]]/Tableau17[[#This Row],[2015-T2-MACROTOTALE]],"")</f>
        <v>0.59629629629629632</v>
      </c>
      <c r="NU80" s="26">
        <f>IFERROR(Tableau17[[#This Row],[2015-T2-MACRODROITE]]/Tableau17[[#This Row],[2015-T2-MACROTOTALE]],"")</f>
        <v>0</v>
      </c>
      <c r="NV80" s="26">
        <f>IFERROR(Tableau17[[#This Row],[2015-T2-MACROCENTRE]]/Tableau17[[#This Row],[2015-T2-MACROTOTALE]],"")</f>
        <v>0</v>
      </c>
      <c r="NW80" s="26">
        <f>IFERROR(Tableau17[[#This Row],[2015-T2-MACROGAUCHE]]/Tableau17[[#This Row],[2015-T2-MACROTOTALE]],"")</f>
        <v>0.40370370370370373</v>
      </c>
      <c r="NX80" s="26">
        <f>IFERROR(Tableau17[[#This Row],[2015-T2-MACROAUTRE]]/Tableau17[[#This Row],[2015-T2-MACROTOTALE]],"")</f>
        <v>0</v>
      </c>
      <c r="NY80" s="26">
        <f>IFERROR(Tableau17[[#This Row],[2017-T1-MACROEXTRDROITE]]/Tableau17[[#This Row],[2017-T1-MACROTOTALE]],"")</f>
        <v>0.36483516483516482</v>
      </c>
      <c r="NZ80" s="26">
        <f>IFERROR(Tableau17[[#This Row],[2017-T1-MACRODROITE]]/Tableau17[[#This Row],[2017-T1-MACROTOTALE]],"")</f>
        <v>0.16923076923076924</v>
      </c>
      <c r="OA80" s="26">
        <f>IFERROR(Tableau17[[#This Row],[2017-T1-MACROCENTRE]]/Tableau17[[#This Row],[2017-T1-MACROTOTALE]],"")</f>
        <v>0.17362637362637362</v>
      </c>
      <c r="OB80" s="26">
        <f>IFERROR(Tableau17[[#This Row],[2017-T1-MACROGAUCHE]]/Tableau17[[#This Row],[2017-T1-MACROTOTALE]],"")</f>
        <v>0.2857142857142857</v>
      </c>
      <c r="OC80" s="26">
        <f>IFERROR(Tableau17[[#This Row],[2017-T1-MACROAUTRE]]/Tableau17[[#This Row],[2017-T1-MACROTOTALE]],"")</f>
        <v>6.5934065934065934E-3</v>
      </c>
      <c r="OD80" s="26">
        <f>IFERROR(Tableau17[[#This Row],[2017-T2-MACROEXTRDROITE]]/Tableau17[[#This Row],[2017-T2-MACROTOTALE]],"")</f>
        <v>0.42857142857142855</v>
      </c>
      <c r="OE80" s="26">
        <f>IFERROR(Tableau17[[#This Row],[2017-T2-MACRODROITE]]/Tableau17[[#This Row],[2017-T2-MACROTOTALE]],"")</f>
        <v>0</v>
      </c>
      <c r="OF80" s="26">
        <f>IFERROR(Tableau17[[#This Row],[2017-T2-MACROCENTRE]]/Tableau17[[#This Row],[2017-T2-MACROTOTALE]],"")</f>
        <v>0.5714285714285714</v>
      </c>
      <c r="OG80" s="26">
        <f>IFERROR(Tableau17[[#This Row],[2017-T2-MACROGAUCHE]]/Tableau17[[#This Row],[2017-T2-MACROTOTALE]],"")</f>
        <v>0</v>
      </c>
      <c r="OH80" s="26">
        <f>IFERROR(Tableau17[[#This Row],[2017-T2-MACROAUTRE]]/Tableau17[[#This Row],[2017-T2-MACROTOTALE]],"")</f>
        <v>0</v>
      </c>
      <c r="OI80" s="26">
        <f>IFERROR(Tableau17[[#This Row],[2019-T1-MACROEXTRDROITE]]/Tableau17[[#This Row],[2019-T1-MACROTOTALE]],"")</f>
        <v>0.38951310861423222</v>
      </c>
      <c r="OJ80" s="26">
        <f>IFERROR(Tableau17[[#This Row],[2019-T1-MACRODROITE]]/Tableau17[[#This Row],[2019-T1-MACROTOTALE]],"")</f>
        <v>0.10486891385767791</v>
      </c>
      <c r="OK80" s="26">
        <f>IFERROR(Tableau17[[#This Row],[2019-T1-MACROCENTRE]]/Tableau17[[#This Row],[2019-T1-MACROTOTALE]],"")</f>
        <v>0.14232209737827714</v>
      </c>
      <c r="OL80" s="26">
        <f>IFERROR(Tableau17[[#This Row],[2019-T1-MACROGAUCHE]]/Tableau17[[#This Row],[2019-T1-MACROTOTALE]],"")</f>
        <v>0.2696629213483146</v>
      </c>
      <c r="OM80" s="26">
        <f>IFERROR(Tableau17[[#This Row],[2019-T1-MACROAUTRE]]/Tableau17[[#This Row],[2019-T1-MACROTOTALE]],"")</f>
        <v>9.3632958801498134E-2</v>
      </c>
      <c r="ON80" s="26">
        <f>IFERROR(Tableau17[[#This Row],[2020-T1-MACROEXTRDROITE]]/Tableau17[[#This Row],[2020-T1-MACROTOTALE]],"")</f>
        <v>0.31707317073170732</v>
      </c>
      <c r="OO80" s="26">
        <f>IFERROR(Tableau17[[#This Row],[2020-T1-MACRODROITE]]/Tableau17[[#This Row],[2020-T1-MACROTOTALE]],"")</f>
        <v>0.31707317073170732</v>
      </c>
      <c r="OP80" s="26">
        <f>IFERROR(Tableau17[[#This Row],[2020-T1-MACROCENTRE]]/Tableau17[[#This Row],[2020-T1-MACROTOTALE]],"")</f>
        <v>6.3414634146341464E-2</v>
      </c>
      <c r="OQ80" s="26">
        <f>IFERROR(Tableau17[[#This Row],[2020-T1-MACROGAUCHE]]/Tableau17[[#This Row],[2020-T1-MACROTOTALE]],"")</f>
        <v>0.30243902439024389</v>
      </c>
      <c r="OR80" s="26">
        <f>IFERROR(Tableau17[[#This Row],[2020-T1-MACROAUTRE]]/Tableau17[[#This Row],[2020-T1-MACROTOTALE]],"")</f>
        <v>0</v>
      </c>
      <c r="OS80" s="26">
        <f>IFERROR(Tableau17[[#This Row],[2017 (L)-T1-MACROEXTRDROITE]]/Tableau17[[#This Row],[2017 (L)-T1-MACROTOTALE]],"")</f>
        <v>0.31343283582089554</v>
      </c>
      <c r="OT80" s="26">
        <f>IFERROR(Tableau17[[#This Row],[2017 (L)-T1-MACRODROITE]]/Tableau17[[#This Row],[2017 (L)-T1-MACROTOTALE]],"")</f>
        <v>0.1044776119402985</v>
      </c>
      <c r="OU80" s="26">
        <f>IFERROR(Tableau17[[#This Row],[2017 (L)-T1-MACROCENTRE]]/Tableau17[[#This Row],[2017 (L)-T1-MACROTOTALE]],"")</f>
        <v>0.26492537313432835</v>
      </c>
      <c r="OV80" s="26">
        <f>IFERROR(Tableau17[[#This Row],[2017 (L)-T1-MACROGAUCHE]]/Tableau17[[#This Row],[2017 (L)-T1-MACROTOTALE]],"")</f>
        <v>0.30597014925373134</v>
      </c>
      <c r="OW80" s="26">
        <f>IFERROR(Tableau17[[#This Row],[2017 (L)-T1-MACROAUTRE]]/Tableau17[[#This Row],[2017 (L)-T1-MACROTOTALE]],"")</f>
        <v>1.1194029850746268E-2</v>
      </c>
      <c r="OX80" s="26">
        <f>IFERROR(Tableau17[[#This Row],[2017 (L)-T2-MACROEXTRDROITE]]/Tableau17[[#This Row],[2017 (L)-T2-MACROTOTALE]],"")</f>
        <v>0.5</v>
      </c>
      <c r="OY80" s="26">
        <f>IFERROR(Tableau17[[#This Row],[2017 (L)-T2-MACRODROITE]]/Tableau17[[#This Row],[2017 (L)-T2-MACROTOTALE]],"")</f>
        <v>0</v>
      </c>
      <c r="OZ80" s="26">
        <f>IFERROR(Tableau17[[#This Row],[2017 (L)-T2-MACROCENTRE]]/Tableau17[[#This Row],[2017 (L)-T2-MACROTOTALE]],"")</f>
        <v>0.5</v>
      </c>
      <c r="PA80" s="26">
        <f>IFERROR(Tableau17[[#This Row],[2017 (L)-T2-MACROGAUCHE]]/Tableau17[[#This Row],[2017 (L)-T2-MACROTOTALE]],"")</f>
        <v>0</v>
      </c>
      <c r="PB80" s="26">
        <f>IFERROR(Tableau17[[#This Row],[2017 (L)-T2-MACROAUTRE]]/Tableau17[[#This Row],[2017 (L)-T2-MACROTOTALE]],"")</f>
        <v>0</v>
      </c>
      <c r="PC80" s="26">
        <f>IFERROR(Tableau17[[#This Row],[2008_T1_PROCUS]]/Tableau17[[#This Row],[2008_T1_INSCRITS]],0)</f>
        <v>9.104704097116844E-3</v>
      </c>
      <c r="PD80" s="26">
        <f>IFERROR(Tableau17[[#This Row],[2008_T2_PROCUS]]/Tableau17[[#This Row],[2008_T2_INSCRITS]],0)</f>
        <v>1.0622154779969651E-2</v>
      </c>
      <c r="PE80" s="26">
        <f>Tableau17[[#This Row],[2014_T1_PROCUS]]/Tableau17[[#This Row],[2014_T1_INSCRITS]]</f>
        <v>1.8121911037891267E-2</v>
      </c>
      <c r="PF80" s="26">
        <f>IFERROR(Tableau17[[#This Row],[2014_T2_PROCUS]]/Tableau17[[#This Row],[2014_T2_INSCRITS]],0)</f>
        <v>1.4827018121911038E-2</v>
      </c>
    </row>
    <row r="81" spans="1:422" hidden="1" x14ac:dyDescent="0.2">
      <c r="A81" s="1">
        <v>4</v>
      </c>
      <c r="B81" s="1" t="s">
        <v>312</v>
      </c>
      <c r="C81" s="1" t="s">
        <v>330</v>
      </c>
      <c r="D81" s="1" t="s">
        <v>330</v>
      </c>
      <c r="E81" s="1">
        <v>651</v>
      </c>
      <c r="F81" s="1">
        <v>5.3869300000000004</v>
      </c>
      <c r="G81" s="1">
        <v>43.290877000000002</v>
      </c>
      <c r="H81" s="3">
        <v>1018</v>
      </c>
      <c r="I81" s="3">
        <v>93</v>
      </c>
      <c r="L81" s="1">
        <v>22</v>
      </c>
      <c r="M81" s="1">
        <v>5</v>
      </c>
      <c r="P81" s="1">
        <v>42</v>
      </c>
      <c r="Q81" s="1">
        <v>25</v>
      </c>
      <c r="R81" s="1">
        <v>53</v>
      </c>
      <c r="S81" s="1">
        <v>295</v>
      </c>
      <c r="T81" s="1">
        <v>59</v>
      </c>
      <c r="U81" s="1">
        <v>501</v>
      </c>
      <c r="V81" s="1">
        <v>998</v>
      </c>
      <c r="W81" s="1">
        <v>594</v>
      </c>
      <c r="X81" s="1">
        <v>18</v>
      </c>
      <c r="Y81" s="2">
        <v>0.59519038000000002</v>
      </c>
      <c r="AB81" s="1">
        <v>0</v>
      </c>
      <c r="AD81" s="1">
        <v>1018</v>
      </c>
      <c r="AE81" s="1">
        <v>512</v>
      </c>
      <c r="AF81" s="2">
        <v>0.50294695</v>
      </c>
      <c r="AG81" s="1">
        <f t="shared" si="1"/>
        <v>93</v>
      </c>
      <c r="AH81" s="1">
        <v>1024</v>
      </c>
      <c r="AI81" s="1">
        <v>645</v>
      </c>
      <c r="AJ81" s="1">
        <v>13</v>
      </c>
      <c r="AK81" s="2">
        <v>0.62988281000000002</v>
      </c>
      <c r="AN81" s="1">
        <v>0</v>
      </c>
      <c r="AP81" s="1">
        <v>973</v>
      </c>
      <c r="AQ81" s="1">
        <v>474</v>
      </c>
      <c r="AR81" s="2">
        <v>0.48715312999999999</v>
      </c>
      <c r="AS81" s="1">
        <v>973</v>
      </c>
      <c r="AT81" s="1">
        <v>435</v>
      </c>
      <c r="AU81" s="2">
        <v>0.44707090999999999</v>
      </c>
      <c r="AV81" s="1">
        <v>966</v>
      </c>
      <c r="AW81" s="1">
        <v>525</v>
      </c>
      <c r="AX81" s="2">
        <v>0.54347825999999999</v>
      </c>
      <c r="AY81" s="1">
        <v>966</v>
      </c>
      <c r="AZ81" s="1">
        <v>453</v>
      </c>
      <c r="BA81" s="2">
        <v>0.46894409999999997</v>
      </c>
      <c r="BB81" s="1">
        <v>966</v>
      </c>
      <c r="BC81" s="1">
        <v>755</v>
      </c>
      <c r="BD81" s="2">
        <v>0.78157350000000003</v>
      </c>
      <c r="BE81" s="1">
        <v>965</v>
      </c>
      <c r="BF81" s="1">
        <v>718</v>
      </c>
      <c r="BG81" s="2">
        <v>0.74404144999999999</v>
      </c>
      <c r="BH81" s="1">
        <v>928</v>
      </c>
      <c r="BI81" s="1">
        <v>517</v>
      </c>
      <c r="BJ81" s="2">
        <v>0.55711206999999996</v>
      </c>
      <c r="BK81" s="1">
        <v>69</v>
      </c>
      <c r="BN81" s="1">
        <v>92</v>
      </c>
      <c r="BO81" s="1">
        <v>48</v>
      </c>
      <c r="BP81" s="1">
        <v>198</v>
      </c>
      <c r="BQ81" s="1">
        <v>225</v>
      </c>
      <c r="BR81" s="1">
        <v>632</v>
      </c>
      <c r="BZ81" s="1">
        <v>68</v>
      </c>
      <c r="CB81" s="1">
        <v>92</v>
      </c>
      <c r="CC81" s="1">
        <v>97</v>
      </c>
      <c r="CD81" s="1">
        <v>152</v>
      </c>
      <c r="CE81" s="1">
        <v>172</v>
      </c>
      <c r="CF81" s="1">
        <v>581</v>
      </c>
      <c r="CK81" s="1">
        <v>4</v>
      </c>
      <c r="CO81" s="1">
        <v>90</v>
      </c>
      <c r="CP81" s="1">
        <v>96</v>
      </c>
      <c r="CR81" s="1">
        <v>13</v>
      </c>
      <c r="CT81" s="1">
        <v>99</v>
      </c>
      <c r="CU81" s="1">
        <v>158</v>
      </c>
      <c r="CW81" s="1">
        <v>460</v>
      </c>
      <c r="CY81" s="1">
        <v>110</v>
      </c>
      <c r="DA81" s="1">
        <v>257</v>
      </c>
      <c r="DC81" s="1">
        <v>367</v>
      </c>
      <c r="DE81" s="1">
        <v>7</v>
      </c>
      <c r="DF81" s="1">
        <v>3</v>
      </c>
      <c r="DG81" s="1">
        <v>0</v>
      </c>
      <c r="DH81" s="1">
        <v>6</v>
      </c>
      <c r="DI81" s="1">
        <v>12</v>
      </c>
      <c r="DJ81" s="1">
        <v>0</v>
      </c>
      <c r="DK81" s="1">
        <v>3</v>
      </c>
      <c r="DL81" s="1">
        <v>190</v>
      </c>
      <c r="DM81" s="1">
        <v>65</v>
      </c>
      <c r="DN81" s="1">
        <v>34</v>
      </c>
      <c r="DQ81" s="1">
        <v>1</v>
      </c>
      <c r="DR81" s="1">
        <v>135</v>
      </c>
      <c r="DS81" s="1">
        <v>59</v>
      </c>
      <c r="DU81" s="1">
        <v>515</v>
      </c>
      <c r="DV81" s="1">
        <v>257</v>
      </c>
      <c r="DZ81" s="1">
        <v>163</v>
      </c>
      <c r="EA81" s="1">
        <v>420</v>
      </c>
      <c r="EB81" s="1">
        <v>2</v>
      </c>
      <c r="EC81" s="1">
        <v>5</v>
      </c>
      <c r="ED81" s="1">
        <v>3</v>
      </c>
      <c r="EE81" s="1">
        <v>16</v>
      </c>
      <c r="EF81" s="1">
        <v>70</v>
      </c>
      <c r="EG81" s="1">
        <v>80</v>
      </c>
      <c r="EH81" s="1">
        <v>4</v>
      </c>
      <c r="EI81" s="1">
        <v>112</v>
      </c>
      <c r="EJ81" s="1">
        <v>281</v>
      </c>
      <c r="EK81" s="1">
        <v>154</v>
      </c>
      <c r="EL81" s="1">
        <v>13</v>
      </c>
      <c r="EM81" s="1">
        <v>740</v>
      </c>
      <c r="EN81" s="1">
        <v>147</v>
      </c>
      <c r="EO81" s="1">
        <v>497</v>
      </c>
      <c r="EP81" s="1">
        <v>644</v>
      </c>
      <c r="EQ81" s="1">
        <v>0</v>
      </c>
      <c r="ER81" s="1">
        <v>2</v>
      </c>
      <c r="ES81" s="1">
        <v>2</v>
      </c>
      <c r="ET81" s="1">
        <v>64</v>
      </c>
      <c r="EU81" s="1">
        <v>0</v>
      </c>
      <c r="EV81" s="1">
        <v>78</v>
      </c>
      <c r="EW81" s="1">
        <v>33</v>
      </c>
      <c r="EX81" s="1">
        <v>0</v>
      </c>
      <c r="EY81" s="1">
        <v>8</v>
      </c>
      <c r="EZ81" s="1">
        <v>26</v>
      </c>
      <c r="FA81" s="1">
        <v>0</v>
      </c>
      <c r="FB81" s="1">
        <v>0</v>
      </c>
      <c r="FC81" s="1">
        <v>1</v>
      </c>
      <c r="FD81" s="1">
        <v>0</v>
      </c>
      <c r="FE81" s="1">
        <v>0</v>
      </c>
      <c r="FF81" s="1">
        <v>0</v>
      </c>
      <c r="FG81" s="1">
        <v>2</v>
      </c>
      <c r="FH81" s="1">
        <v>5</v>
      </c>
      <c r="FI81" s="1">
        <v>0</v>
      </c>
      <c r="FJ81" s="1">
        <v>48</v>
      </c>
      <c r="FK81" s="1">
        <v>29</v>
      </c>
      <c r="FL81" s="1">
        <v>0</v>
      </c>
      <c r="FM81" s="1">
        <v>130</v>
      </c>
      <c r="FN81" s="1">
        <v>5</v>
      </c>
      <c r="FO81" s="1">
        <v>0</v>
      </c>
      <c r="FP81" s="1">
        <v>65</v>
      </c>
      <c r="FQ81" s="1">
        <v>1</v>
      </c>
      <c r="FR81" s="1">
        <f>SUM(Tableau17[[#This Row],[2019-T1-ALEXANDRE Audric]:[2019-T1-MARIE Florie]])</f>
        <v>499</v>
      </c>
      <c r="FS81" s="1">
        <v>48</v>
      </c>
      <c r="FT81" s="1">
        <v>267</v>
      </c>
      <c r="FU81" s="1">
        <v>0</v>
      </c>
      <c r="FV81" s="1">
        <v>317</v>
      </c>
      <c r="FW81" s="1">
        <v>0</v>
      </c>
      <c r="FX81" s="1">
        <v>632</v>
      </c>
      <c r="GD81" s="1">
        <v>0</v>
      </c>
      <c r="GE81" s="1">
        <v>97</v>
      </c>
      <c r="GF81" s="1">
        <v>152</v>
      </c>
      <c r="GG81" s="1">
        <v>0</v>
      </c>
      <c r="GH81" s="1">
        <v>332</v>
      </c>
      <c r="GI81" s="1">
        <v>0</v>
      </c>
      <c r="GJ81" s="1">
        <v>581</v>
      </c>
      <c r="GP81" s="1">
        <v>0</v>
      </c>
      <c r="GQ81" s="1">
        <v>96</v>
      </c>
      <c r="GR81" s="1">
        <v>99</v>
      </c>
      <c r="GS81" s="1">
        <v>0</v>
      </c>
      <c r="GT81" s="1">
        <v>261</v>
      </c>
      <c r="GU81" s="1">
        <v>4</v>
      </c>
      <c r="GV81" s="1">
        <v>460</v>
      </c>
      <c r="GW81" s="1">
        <v>110</v>
      </c>
      <c r="GX81" s="1">
        <v>257</v>
      </c>
      <c r="GY81" s="1">
        <v>0</v>
      </c>
      <c r="GZ81" s="1">
        <v>0</v>
      </c>
      <c r="HA81" s="1">
        <v>0</v>
      </c>
      <c r="HB81" s="1">
        <v>367</v>
      </c>
      <c r="HC81" s="1">
        <v>136</v>
      </c>
      <c r="HD81" s="1">
        <v>70</v>
      </c>
      <c r="HE81" s="1">
        <v>154</v>
      </c>
      <c r="HF81" s="1">
        <v>376</v>
      </c>
      <c r="HG81" s="1">
        <v>4</v>
      </c>
      <c r="HH81" s="1">
        <v>740</v>
      </c>
      <c r="HI81" s="1">
        <v>147</v>
      </c>
      <c r="HJ81" s="1">
        <v>0</v>
      </c>
      <c r="HK81" s="1">
        <v>497</v>
      </c>
      <c r="HL81" s="1">
        <v>0</v>
      </c>
      <c r="HM81" s="1">
        <v>0</v>
      </c>
      <c r="HN81" s="1">
        <v>644</v>
      </c>
      <c r="HO81" s="1">
        <v>88</v>
      </c>
      <c r="HP81" s="1">
        <v>38</v>
      </c>
      <c r="HQ81" s="1">
        <v>65</v>
      </c>
      <c r="HR81" s="1">
        <v>299</v>
      </c>
      <c r="HS81" s="1">
        <v>18</v>
      </c>
      <c r="HT81" s="1">
        <v>508</v>
      </c>
      <c r="HU81" s="1">
        <v>53</v>
      </c>
      <c r="HV81" s="1">
        <v>64</v>
      </c>
      <c r="HW81" s="1">
        <v>25</v>
      </c>
      <c r="HX81" s="1">
        <v>359</v>
      </c>
      <c r="HY81" s="1">
        <v>0</v>
      </c>
      <c r="HZ81" s="1">
        <v>501</v>
      </c>
      <c r="IA81" s="1">
        <v>68</v>
      </c>
      <c r="IB81" s="1">
        <v>34</v>
      </c>
      <c r="IC81" s="1">
        <v>135</v>
      </c>
      <c r="ID81" s="1">
        <v>270</v>
      </c>
      <c r="IE81" s="1">
        <v>8</v>
      </c>
      <c r="IF81" s="1">
        <v>515</v>
      </c>
      <c r="IG81" s="1">
        <v>0</v>
      </c>
      <c r="IH81" s="1">
        <v>0</v>
      </c>
      <c r="II81" s="1">
        <v>163</v>
      </c>
      <c r="IJ81" s="1">
        <v>257</v>
      </c>
      <c r="IK81" s="1">
        <v>0</v>
      </c>
      <c r="IL81" s="1">
        <v>420</v>
      </c>
      <c r="IM81" s="26">
        <f>IFERROR(Tableau17[[#This Row],[LDIV]]/Tableau17[[#This Row],[Total général]],"")</f>
        <v>0</v>
      </c>
      <c r="IN81" s="26">
        <f>IFERROR(Tableau17[[#This Row],[LDVC]]/Tableau17[[#This Row],[Total général]],"")</f>
        <v>0</v>
      </c>
      <c r="IO81" s="26">
        <f>IFERROR(Tableau17[[#This Row],[LDVD]]/Tableau17[[#This Row],[Total général]],"")</f>
        <v>4.3912175648702596E-2</v>
      </c>
      <c r="IP81" s="26">
        <f>IFERROR(Tableau17[[#This Row],[LDVG]]/Tableau17[[#This Row],[Total général]],"")</f>
        <v>9.9800399201596807E-3</v>
      </c>
      <c r="IQ81" s="26">
        <f>IFERROR(Tableau17[[#This Row],[LEXD]]/Tableau17[[#This Row],[Total général]],"")</f>
        <v>0</v>
      </c>
      <c r="IR81" s="26">
        <f>IFERROR(Tableau17[[#This Row],[LEXG]]/Tableau17[[#This Row],[Total général]],"")</f>
        <v>0</v>
      </c>
      <c r="IS81" s="26">
        <f>IFERROR(Tableau17[[#This Row],[LLR]]/Tableau17[[#This Row],[Total général]],"")</f>
        <v>8.3832335329341312E-2</v>
      </c>
      <c r="IT81" s="26">
        <f>IFERROR(Tableau17[[#This Row],[LREM]]/Tableau17[[#This Row],[Total général]],"")</f>
        <v>4.9900199600798403E-2</v>
      </c>
      <c r="IU81" s="26">
        <f>IFERROR(Tableau17[[#This Row],[LRN]]/Tableau17[[#This Row],[Total général]],"")</f>
        <v>0.10578842315369262</v>
      </c>
      <c r="IV81" s="26">
        <f>IFERROR(Tableau17[[#This Row],[LUG]]/Tableau17[[#This Row],[Total général]],"")</f>
        <v>0.58882235528942117</v>
      </c>
      <c r="IW81" s="26">
        <f>IFERROR(Tableau17[[#This Row],[LVEC]]/Tableau17[[#This Row],[Total général]],"")</f>
        <v>0.11776447105788423</v>
      </c>
      <c r="IX81" s="26">
        <f>IFERROR(Tableau17[[#This Row],[2008-T1-LCMD]]/Tableau17[[#This Row],[2008-T1-TOTAL]],"")</f>
        <v>0.10917721518987342</v>
      </c>
      <c r="IY81" s="26">
        <f>IFERROR(Tableau17[[#This Row],[2008-T1-LDVD]]/Tableau17[[#This Row],[2008-T1-TOTAL]],"")</f>
        <v>0</v>
      </c>
      <c r="IZ81" s="26">
        <f>IFERROR(Tableau17[[#This Row],[2008-T1-LEXD]]/Tableau17[[#This Row],[2008-T1-TOTAL]],"")</f>
        <v>0</v>
      </c>
      <c r="JA81" s="26">
        <f>IFERROR(Tableau17[[#This Row],[2008-T1-LEXG]]/Tableau17[[#This Row],[2008-T1-TOTAL]],"")</f>
        <v>0.14556962025316456</v>
      </c>
      <c r="JB81" s="26">
        <f>IFERROR(Tableau17[[#This Row],[2008-T1-LFN]]/Tableau17[[#This Row],[2008-T1-TOTAL]],"")</f>
        <v>7.5949367088607597E-2</v>
      </c>
      <c r="JC81" s="26">
        <f>IFERROR(Tableau17[[#This Row],[2008-T1-LMAJ]]/Tableau17[[#This Row],[2008-T1-TOTAL]],"")</f>
        <v>0.31329113924050633</v>
      </c>
      <c r="JD81" s="26">
        <f>IFERROR(Tableau17[[#This Row],[2008-T1-LUG]]/Tableau17[[#This Row],[2008-T1-TOTAL]],"")</f>
        <v>0.35601265822784811</v>
      </c>
      <c r="JE81" s="26" t="str">
        <f>IFERROR(Tableau17[[#This Row],[2008-T2-LFN]]/Tableau17[[#This Row],[2008-T2-TOTAL]],"")</f>
        <v/>
      </c>
      <c r="JF81" s="26" t="str">
        <f>IFERROR(Tableau17[[#This Row],[2008-T2-LGC]]/Tableau17[[#This Row],[2008-T2-TOTAL]],"")</f>
        <v/>
      </c>
      <c r="JG81" s="26" t="str">
        <f>IFERROR(Tableau17[[#This Row],[2008-T2-LMAJ]]/Tableau17[[#This Row],[2008-T2-TOTAL]],"")</f>
        <v/>
      </c>
      <c r="JH81" s="26" t="str">
        <f>IFERROR(Tableau17[[#This Row],[2008-T2-LUG]]/Tableau17[[#This Row],[2008-T2-TOTAL]],"")</f>
        <v/>
      </c>
      <c r="JI81" s="26">
        <f>IFERROR(Tableau17[[#This Row],[2014-T1-LDIV]]/Tableau17[[#This Row],[2014-T1-TOTAL]],"")</f>
        <v>0</v>
      </c>
      <c r="JJ81" s="26">
        <f>IFERROR(Tableau17[[#This Row],[2014-T1-LDVD]]/Tableau17[[#This Row],[2014-T1-TOTAL]],"")</f>
        <v>0</v>
      </c>
      <c r="JK81" s="26">
        <f>IFERROR(Tableau17[[#This Row],[2014-T1-LDVG]]/Tableau17[[#This Row],[2014-T1-TOTAL]],"")</f>
        <v>0.11703958691910499</v>
      </c>
      <c r="JL81" s="26">
        <f>IFERROR(Tableau17[[#This Row],[2014-T1-LEXG]]/Tableau17[[#This Row],[2014-T1-TOTAL]],"")</f>
        <v>0</v>
      </c>
      <c r="JM81" s="26">
        <f>IFERROR(Tableau17[[#This Row],[2014-T1-LFG]]/Tableau17[[#This Row],[2014-T1-TOTAL]],"")</f>
        <v>0.15834767641996558</v>
      </c>
      <c r="JN81" s="26">
        <f>IFERROR(Tableau17[[#This Row],[2014-T1-LFN]]/Tableau17[[#This Row],[2014-T1-TOTAL]],"")</f>
        <v>0.16695352839931152</v>
      </c>
      <c r="JO81" s="26">
        <f>IFERROR(Tableau17[[#This Row],[2014-T1-LUD]]/Tableau17[[#This Row],[2014-T1-TOTAL]],"")</f>
        <v>0.26161790017211706</v>
      </c>
      <c r="JP81" s="26">
        <f>IFERROR(Tableau17[[#This Row],[2014-T1-LUG]]/Tableau17[[#This Row],[2014-T1-TOTAL]],"")</f>
        <v>0.29604130808950085</v>
      </c>
      <c r="JQ81" s="26" t="str">
        <f>IFERROR(Tableau17[[#This Row],[2014-T2-LFN]]/Tableau17[[#This Row],[2014-T2-TOTAL]],"")</f>
        <v/>
      </c>
      <c r="JR81" s="26" t="str">
        <f>IFERROR(Tableau17[[#This Row],[2014-T2-LUD]]/Tableau17[[#This Row],[2014-T2-TOTAL]],"")</f>
        <v/>
      </c>
      <c r="JS81" s="26" t="str">
        <f>IFERROR(Tableau17[[#This Row],[2014-T2-LUG]]/Tableau17[[#This Row],[2014-T2-TOTAL]],"")</f>
        <v/>
      </c>
      <c r="JT81" s="26">
        <f>IFERROR(Tableau17[[#This Row],[2015-T1-BC-DIV]]/Tableau17[[#This Row],[2015-T1-TOTAL]],"")</f>
        <v>8.6956521739130436E-3</v>
      </c>
      <c r="JU81" s="26">
        <f>IFERROR(Tableau17[[#This Row],[2015-T1-BC-DLF]]/Tableau17[[#This Row],[2015-T1-TOTAL]],"")</f>
        <v>0</v>
      </c>
      <c r="JV81" s="26">
        <f>IFERROR(Tableau17[[#This Row],[2015-T1-BC-DVD]]/Tableau17[[#This Row],[2015-T1-TOTAL]],"")</f>
        <v>0</v>
      </c>
      <c r="JW81" s="26">
        <f>IFERROR(Tableau17[[#This Row],[2015-T1-BC-DVG]]/Tableau17[[#This Row],[2015-T1-TOTAL]],"")</f>
        <v>0</v>
      </c>
      <c r="JX81" s="26">
        <f>IFERROR(Tableau17[[#This Row],[2015-T1-BC-FG]]/Tableau17[[#This Row],[2015-T1-TOTAL]],"")</f>
        <v>0.19565217391304349</v>
      </c>
      <c r="JY81" s="26">
        <f>IFERROR(Tableau17[[#This Row],[2015-T1-BC-FN]]/Tableau17[[#This Row],[2015-T1-TOTAL]],"")</f>
        <v>0.20869565217391303</v>
      </c>
      <c r="JZ81" s="26">
        <f>IFERROR(Tableau17[[#This Row],[2015-T1-BC-MDM]]/Tableau17[[#This Row],[2015-T1-TOTAL]],"")</f>
        <v>0</v>
      </c>
      <c r="KA81" s="26">
        <f>IFERROR(Tableau17[[#This Row],[2015-T1-BC-RDG]]/Tableau17[[#This Row],[2015-T1-TOTAL]],"")</f>
        <v>2.8260869565217391E-2</v>
      </c>
      <c r="KB81" s="26">
        <f>IFERROR(Tableau17[[#This Row],[2015-T1-BC-SOC]]/Tableau17[[#This Row],[2015-T1-TOTAL]],"")</f>
        <v>0</v>
      </c>
      <c r="KC81" s="26">
        <f>IFERROR(Tableau17[[#This Row],[2015-T1-BC-UD]]/Tableau17[[#This Row],[2015-T1-TOTAL]],"")</f>
        <v>0.21521739130434783</v>
      </c>
      <c r="KD81" s="26">
        <f>IFERROR(Tableau17[[#This Row],[2015-T1-BC-UG]]/Tableau17[[#This Row],[2015-T1-TOTAL]],"")</f>
        <v>0.34347826086956523</v>
      </c>
      <c r="KE81" s="26">
        <f>IFERROR(Tableau17[[#This Row],[2015-T1-BC-VEC]]/Tableau17[[#This Row],[2015-T1-TOTAL]],"")</f>
        <v>0</v>
      </c>
      <c r="KF81" s="26">
        <f>IFERROR(Tableau17[[#This Row],[2015-T2-BC-DVG]]/Tableau17[[#This Row],[2015-T2-TOTAL]],"")</f>
        <v>0</v>
      </c>
      <c r="KG81" s="26">
        <f>IFERROR(Tableau17[[#This Row],[2015-T2-BC-FN]]/Tableau17[[#This Row],[2015-T2-TOTAL]],"")</f>
        <v>0.29972752043596729</v>
      </c>
      <c r="KH81" s="26">
        <f>IFERROR(Tableau17[[#This Row],[2015-T2-BC-SOC]]/Tableau17[[#This Row],[2015-T2-TOTAL]],"")</f>
        <v>0</v>
      </c>
      <c r="KI81" s="26">
        <f>IFERROR(Tableau17[[#This Row],[2015-T2-BC-UD]]/Tableau17[[#This Row],[2015-T2-TOTAL]],"")</f>
        <v>0.70027247956403271</v>
      </c>
      <c r="KJ81" s="26">
        <f>IFERROR(Tableau17[[#This Row],[2015-T2-BC-UG]]/Tableau17[[#This Row],[2015-T2-TOTAL]],"")</f>
        <v>0</v>
      </c>
      <c r="KK81" s="26">
        <f>IFERROR(Tableau17[[#This Row],[2017 (L)-T1-COM]]/Tableau17[[#This Row],[2017 (L)-T1-TOTAL]],"")</f>
        <v>0</v>
      </c>
      <c r="KL81" s="26">
        <f>IFERROR(Tableau17[[#This Row],[2017 (L)-T1-DIV]]/Tableau17[[#This Row],[2017 (L)-T1-TOTAL]],"")</f>
        <v>1.3592233009708738E-2</v>
      </c>
      <c r="KM81" s="26">
        <f>IFERROR(Tableau17[[#This Row],[2017 (L)-T1-DLF]]/Tableau17[[#This Row],[2017 (L)-T1-TOTAL]],"")</f>
        <v>5.8252427184466021E-3</v>
      </c>
      <c r="KN81" s="26">
        <f>IFERROR(Tableau17[[#This Row],[2017 (L)-T1-DVD]]/Tableau17[[#This Row],[2017 (L)-T1-TOTAL]],"")</f>
        <v>0</v>
      </c>
      <c r="KO81" s="26">
        <f>IFERROR(Tableau17[[#This Row],[2017 (L)-T1-DVG]]/Tableau17[[#This Row],[2017 (L)-T1-TOTAL]],"")</f>
        <v>1.1650485436893204E-2</v>
      </c>
      <c r="KP81" s="26">
        <f>IFERROR(Tableau17[[#This Row],[2017 (L)-T1-ECO]]/Tableau17[[#This Row],[2017 (L)-T1-TOTAL]],"")</f>
        <v>2.3300970873786409E-2</v>
      </c>
      <c r="KQ81" s="26">
        <f>IFERROR(Tableau17[[#This Row],[2017 (L)-T1-EXD]]/Tableau17[[#This Row],[2017 (L)-T1-TOTAL]],"")</f>
        <v>0</v>
      </c>
      <c r="KR81" s="26">
        <f>IFERROR(Tableau17[[#This Row],[2017 (L)-T1-EXG]]/Tableau17[[#This Row],[2017 (L)-T1-TOTAL]],"")</f>
        <v>5.8252427184466021E-3</v>
      </c>
      <c r="KS81" s="26">
        <f>IFERROR(Tableau17[[#This Row],[2017 (L)-T1-FI]]/Tableau17[[#This Row],[2017 (L)-T1-TOTAL]],"")</f>
        <v>0.36893203883495146</v>
      </c>
      <c r="KT81" s="26">
        <f>IFERROR(Tableau17[[#This Row],[2017 (L)-T1-FN]]/Tableau17[[#This Row],[2017 (L)-T1-TOTAL]],"")</f>
        <v>0.12621359223300971</v>
      </c>
      <c r="KU81" s="26">
        <f>IFERROR(Tableau17[[#This Row],[2017 (L)-T1-LR]]/Tableau17[[#This Row],[2017 (L)-T1-TOTAL]],"")</f>
        <v>6.6019417475728162E-2</v>
      </c>
      <c r="KV81" s="26">
        <f>IFERROR(Tableau17[[#This Row],[2017 (L)-T1-MDM]]/Tableau17[[#This Row],[2017 (L)-T1-TOTAL]],"")</f>
        <v>0</v>
      </c>
      <c r="KW81" s="26">
        <f>IFERROR(Tableau17[[#This Row],[2017 (L)-T1-RDG]]/Tableau17[[#This Row],[2017 (L)-T1-TOTAL]],"")</f>
        <v>0</v>
      </c>
      <c r="KX81" s="26">
        <f>IFERROR(Tableau17[[#This Row],[2017 (L)-T1-REG]]/Tableau17[[#This Row],[2017 (L)-T1-TOTAL]],"")</f>
        <v>1.9417475728155339E-3</v>
      </c>
      <c r="KY81" s="26">
        <f>IFERROR(Tableau17[[#This Row],[2017 (L)-T1-REM]]/Tableau17[[#This Row],[2017 (L)-T1-TOTAL]],"")</f>
        <v>0.26213592233009708</v>
      </c>
      <c r="KZ81" s="26">
        <f>IFERROR(Tableau17[[#This Row],[2017 (L)-T1-SOC]]/Tableau17[[#This Row],[2017 (L)-T1-TOTAL]],"")</f>
        <v>0.1145631067961165</v>
      </c>
      <c r="LA81" s="26">
        <f>IFERROR(Tableau17[[#This Row],[2017 (L)-T1-UDI]]/Tableau17[[#This Row],[2017 (L)-T1-TOTAL]],"")</f>
        <v>0</v>
      </c>
      <c r="LB81" s="26">
        <f>IFERROR(Tableau17[[#This Row],[2017 (L)-T2-FI]]/Tableau17[[#This Row],[2017 (L)-T2-TOTAL]],"")</f>
        <v>0.61190476190476195</v>
      </c>
      <c r="LC81" s="26">
        <f>IFERROR(Tableau17[[#This Row],[2017 (L)-T2-FN]]/Tableau17[[#This Row],[2017 (L)-T2-TOTAL]],"")</f>
        <v>0</v>
      </c>
      <c r="LD81" s="26">
        <f>IFERROR(Tableau17[[#This Row],[2017 (L)-T2-LR]]/Tableau17[[#This Row],[2017 (L)-T2-TOTAL]],"")</f>
        <v>0</v>
      </c>
      <c r="LE81" s="26">
        <f>IFERROR(Tableau17[[#This Row],[2017 (L)-T2-MDM]]/Tableau17[[#This Row],[2017 (L)-T2-TOTAL]],"")</f>
        <v>0</v>
      </c>
      <c r="LF81" s="26">
        <f>IFERROR(Tableau17[[#This Row],[2017 (L)-T2-REM]]/Tableau17[[#This Row],[2017 (L)-T2-TOTAL]],"")</f>
        <v>0.3880952380952381</v>
      </c>
      <c r="LG81" s="26">
        <f>IFERROR(Tableau17[[#This Row],[2017-T1-ARTHAUD Nathalie]]/Tableau17[[#This Row],[2017-T1-TOTAL]],"")</f>
        <v>2.7027027027027029E-3</v>
      </c>
      <c r="LH81" s="26">
        <f>IFERROR(Tableau17[[#This Row],[2017-T1-ASSELINEAU Fran]]/Tableau17[[#This Row],[2017-T1-TOTAL]],"")</f>
        <v>6.7567567567567571E-3</v>
      </c>
      <c r="LI81" s="26">
        <f>IFERROR(Tableau17[[#This Row],[2017-T1-CHEMINADE Jacques]]/Tableau17[[#This Row],[2017-T1-TOTAL]],"")</f>
        <v>4.0540540540540543E-3</v>
      </c>
      <c r="LJ81" s="26">
        <f>IFERROR(Tableau17[[#This Row],[2017-T1-DUPONT-AIGNAN Nicolas]]/Tableau17[[#This Row],[2017-T1-TOTAL]],"")</f>
        <v>2.1621621621621623E-2</v>
      </c>
      <c r="LK81" s="26">
        <f>IFERROR(Tableau17[[#This Row],[2017-T1-FILLON Fran]]/Tableau17[[#This Row],[2017-T1-TOTAL]],"")</f>
        <v>9.45945945945946E-2</v>
      </c>
      <c r="LL81" s="26">
        <f>IFERROR(Tableau17[[#This Row],[2017-T1-HAMON Beno]]/Tableau17[[#This Row],[2017-T1-TOTAL]],"")</f>
        <v>0.10810810810810811</v>
      </c>
      <c r="LM81" s="26">
        <f>IFERROR(Tableau17[[#This Row],[2017-T1-LASSALLE Jean]]/Tableau17[[#This Row],[2017-T1-TOTAL]],"")</f>
        <v>5.4054054054054057E-3</v>
      </c>
      <c r="LN81" s="26">
        <f>IFERROR(Tableau17[[#This Row],[2017-T1-LE PEN Marine]]/Tableau17[[#This Row],[2017-T1-TOTAL]],"")</f>
        <v>0.15135135135135136</v>
      </c>
      <c r="LO81" s="26">
        <f>IFERROR(Tableau17[[#This Row],[2017-T1-M Jean-Luc]]/Tableau17[[#This Row],[2017-T1-TOTAL]],"")</f>
        <v>0.37972972972972974</v>
      </c>
      <c r="LP81" s="26">
        <f>IFERROR(Tableau17[[#This Row],[2017-T1-MACRON Emmanuel]]/Tableau17[[#This Row],[2017-T1-TOTAL]],"")</f>
        <v>0.20810810810810812</v>
      </c>
      <c r="LQ81" s="26">
        <f>IFERROR(Tableau17[[#This Row],[2017-T1-POUTOU Philippe]]/Tableau17[[#This Row],[2017-T1-TOTAL]],"")</f>
        <v>1.7567567567567569E-2</v>
      </c>
      <c r="LR81" s="26">
        <f>IFERROR(Tableau17[[#This Row],[2017-T2-LE PEN Marine]]/Tableau17[[#This Row],[2017-T2-TOTAL]],"")</f>
        <v>0.22826086956521738</v>
      </c>
      <c r="LS81" s="26">
        <f>IFERROR(Tableau17[[#This Row],[2017-T2-MACRON Emmanuel]]/Tableau17[[#This Row],[2017-T2-TOTAL]],"")</f>
        <v>0.77173913043478259</v>
      </c>
      <c r="LT81" s="26">
        <f>IFERROR(Tableau17[[#This Row],[2019-T1-ALEXANDRE Audric]]/Tableau17[[#This Row],[2019-T1-TOTAL]],"")</f>
        <v>0</v>
      </c>
      <c r="LU81" s="26">
        <f>IFERROR(Tableau17[[#This Row],[2019-T1-ARTHAUD Nathalie]]/Tableau17[[#This Row],[2019-T1-TOTAL]],"")</f>
        <v>4.0080160320641279E-3</v>
      </c>
      <c r="LV81" s="26">
        <f>IFERROR(Tableau17[[#This Row],[2019-T1-ASSELINEAU François]]/Tableau17[[#This Row],[2019-T1-TOTAL]],"")</f>
        <v>4.0080160320641279E-3</v>
      </c>
      <c r="LW81" s="26">
        <f>IFERROR(Tableau17[[#This Row],[2019-T1-AUBRY Manon]]/Tableau17[[#This Row],[2019-T1-TOTAL]],"")</f>
        <v>0.12825651302605209</v>
      </c>
      <c r="LX81" s="26">
        <f>IFERROR(Tableau17[[#This Row],[2019-T1-AZERGUI Nagib]]/Tableau17[[#This Row],[2019-T1-TOTAL]],"")</f>
        <v>0</v>
      </c>
      <c r="LY81" s="26">
        <f>IFERROR(Tableau17[[#This Row],[2019-T1-BARDELLA Jordan]]/Tableau17[[#This Row],[2019-T1-TOTAL]],"")</f>
        <v>0.15631262525050099</v>
      </c>
      <c r="LZ81" s="26">
        <f>IFERROR(Tableau17[[#This Row],[2019-T1-BELLAMY François-Xavier]]/Tableau17[[#This Row],[2019-T1-TOTAL]],"")</f>
        <v>6.6132264529058113E-2</v>
      </c>
      <c r="MA81" s="26">
        <f>IFERROR(Tableau17[[#This Row],[2019-T1-BIDOU Olivier]]/Tableau17[[#This Row],[2019-T1-TOTAL]],"")</f>
        <v>0</v>
      </c>
      <c r="MB81" s="26">
        <f>IFERROR(Tableau17[[#This Row],[2019-T1-BOURG Dominique]]/Tableau17[[#This Row],[2019-T1-TOTAL]],"")</f>
        <v>1.6032064128256512E-2</v>
      </c>
      <c r="MC81" s="26">
        <f>IFERROR(Tableau17[[#This Row],[2019-T1-BROSSAT Ian]]/Tableau17[[#This Row],[2019-T1-TOTAL]],"")</f>
        <v>5.2104208416833664E-2</v>
      </c>
      <c r="MD81" s="26">
        <f>IFERROR(Tableau17[[#This Row],[2019-T1-CAILLAUD Sophie]]/Tableau17[[#This Row],[2019-T1-TOTAL]],"")</f>
        <v>0</v>
      </c>
      <c r="ME81" s="26">
        <f>IFERROR(Tableau17[[#This Row],[2019-T1-CAMUS Renaud]]/Tableau17[[#This Row],[2019-T1-TOTAL]],"")</f>
        <v>0</v>
      </c>
      <c r="MF81" s="26">
        <f>IFERROR(Tableau17[[#This Row],[2019-T1-CHALENÇON Christophe]]/Tableau17[[#This Row],[2019-T1-TOTAL]],"")</f>
        <v>2.004008016032064E-3</v>
      </c>
      <c r="MG81" s="26">
        <f>IFERROR(Tableau17[[#This Row],[2019-T1-CORBET Cathy Denise Ginette]]/Tableau17[[#This Row],[2019-T1-TOTAL]],"")</f>
        <v>0</v>
      </c>
      <c r="MH81" s="26">
        <f>IFERROR(Tableau17[[#This Row],[2019-T1-DE PREVOISIN Robert]]/Tableau17[[#This Row],[2019-T1-TOTAL]],"")</f>
        <v>0</v>
      </c>
      <c r="MI81" s="26">
        <f>IFERROR(Tableau17[[#This Row],[2019-T1-DELFEL Thérèse]]/Tableau17[[#This Row],[2019-T1-TOTAL]],"")</f>
        <v>0</v>
      </c>
      <c r="MJ81" s="26">
        <f>IFERROR(Tableau17[[#This Row],[2019-T1-DIEUMEGARD Pierre]]/Tableau17[[#This Row],[2019-T1-TOTAL]],"")</f>
        <v>4.0080160320641279E-3</v>
      </c>
      <c r="MK81" s="26">
        <f>IFERROR(Tableau17[[#This Row],[2019-T1-DUPONT-AIGNAN Nicolas]]/Tableau17[[#This Row],[2019-T1-TOTAL]],"")</f>
        <v>1.002004008016032E-2</v>
      </c>
      <c r="ML81" s="26">
        <f>IFERROR(Tableau17[[#This Row],[2019-T1-GERNIGON Yves]]/Tableau17[[#This Row],[2019-T1-TOTAL]],"")</f>
        <v>0</v>
      </c>
      <c r="MM81" s="26">
        <f>IFERROR(Tableau17[[#This Row],[2019-T1-GLUCKSMANN Raphaël]]/Tableau17[[#This Row],[2019-T1-TOTAL]],"")</f>
        <v>9.6192384769539077E-2</v>
      </c>
      <c r="MN81" s="26">
        <f>IFERROR(Tableau17[[#This Row],[2019-T1-HAMON Benoît]]/Tableau17[[#This Row],[2019-T1-TOTAL]],"")</f>
        <v>5.8116232464929862E-2</v>
      </c>
      <c r="MO81" s="26">
        <f>IFERROR(Tableau17[[#This Row],[2019-T1-HELGEN Gilles]]/Tableau17[[#This Row],[2019-T1-TOTAL]],"")</f>
        <v>0</v>
      </c>
      <c r="MP81" s="26">
        <f>IFERROR(Tableau17[[#This Row],[2019-T1-JADOT Yannick]]/Tableau17[[#This Row],[2019-T1-TOTAL]],"")</f>
        <v>0.26052104208416832</v>
      </c>
      <c r="MQ81" s="26">
        <f>IFERROR(Tableau17[[#This Row],[2019-T1-LAGARDE Jean-Christophe]]/Tableau17[[#This Row],[2019-T1-TOTAL]],"")</f>
        <v>1.002004008016032E-2</v>
      </c>
      <c r="MR81" s="26">
        <f>IFERROR(Tableau17[[#This Row],[2019-T1-LALANNE Francis]]/Tableau17[[#This Row],[2019-T1-TOTAL]],"")</f>
        <v>0</v>
      </c>
      <c r="MS81" s="26">
        <f>IFERROR(Tableau17[[#This Row],[2019-T1-LOISEAU Nathalie]]/Tableau17[[#This Row],[2019-T1-TOTAL]],"")</f>
        <v>0.13026052104208416</v>
      </c>
      <c r="MT81" s="26">
        <f>IFERROR(Tableau17[[#This Row],[2019-T1-MARIE Florie]]/Tableau17[[#This Row],[2019-T1-TOTAL]],"")</f>
        <v>2.004008016032064E-3</v>
      </c>
      <c r="MU81" s="26">
        <f>IFERROR(Tableau17[[#This Row],[2008-T1-MACROEXTRDROITE]]/Tableau17[[#This Row],[2008-T1-MACROTOTALE]],"")</f>
        <v>7.5949367088607597E-2</v>
      </c>
      <c r="MV81" s="26">
        <f>IFERROR(Tableau17[[#This Row],[2008-T1-MACRODROITE]]/Tableau17[[#This Row],[2008-T1-MACROTOTALE]],"")</f>
        <v>0.42246835443037972</v>
      </c>
      <c r="MW81" s="26">
        <f>IFERROR(Tableau17[[#This Row],[2008-T1-MACROCENTRE]]/Tableau17[[#This Row],[2008-T1-MACROTOTALE]],"")</f>
        <v>0</v>
      </c>
      <c r="MX81" s="26">
        <f>IFERROR(Tableau17[[#This Row],[2008-T1-MACROGAUCHE]]/Tableau17[[#This Row],[2008-T1-MACROTOTALE]],"")</f>
        <v>0.50158227848101267</v>
      </c>
      <c r="MY81" s="26">
        <f>IFERROR(Tableau17[[#This Row],[2008-T1-MACROAUTRE]]/Tableau17[[#This Row],[2008-T1-MACROTOTALE]],"")</f>
        <v>0</v>
      </c>
      <c r="MZ81" s="26" t="str">
        <f>IFERROR(Tableau17[[#This Row],[2008-T2-MACROEXTRDROITE]]/Tableau17[[#This Row],[2008-T2-MACROTOTALE]],"")</f>
        <v/>
      </c>
      <c r="NA81" s="26" t="str">
        <f>IFERROR(Tableau17[[#This Row],[2008-T2-MACRODROITE]]/Tableau17[[#This Row],[2008-T2-MACROTOTALE]],"")</f>
        <v/>
      </c>
      <c r="NB81" s="26" t="str">
        <f>IFERROR(Tableau17[[#This Row],[2008-T2-MACROCENTRE]]/Tableau17[[#This Row],[2008-T2-MACROTOTALE]],"")</f>
        <v/>
      </c>
      <c r="NC81" s="26" t="str">
        <f>IFERROR(Tableau17[[#This Row],[2008-T2-MACROGAUCHE]]/Tableau17[[#This Row],[2008-T2-MACROTOTALE]],"")</f>
        <v/>
      </c>
      <c r="ND81" s="26" t="str">
        <f>IFERROR(Tableau17[[#This Row],[2008-T2-MACROAUTRE]]/Tableau17[[#This Row],[2008-T2-MACROTOTALE]],"")</f>
        <v/>
      </c>
      <c r="NE81" s="26">
        <f>IFERROR(Tableau17[[#This Row],[2014-T1-MACROEXTRDROITE]]/Tableau17[[#This Row],[2014-T1-MACROTOTALE]],"")</f>
        <v>0.16695352839931152</v>
      </c>
      <c r="NF81" s="26">
        <f>IFERROR(Tableau17[[#This Row],[2014-T1-MACRODROITE]]/Tableau17[[#This Row],[2014-T1-MACROTOTALE]],"")</f>
        <v>0.26161790017211706</v>
      </c>
      <c r="NG81" s="26">
        <f>IFERROR(Tableau17[[#This Row],[2014-T1-MACROCENTRE]]/Tableau17[[#This Row],[2014-T1-MACROTOTALE]],"")</f>
        <v>0</v>
      </c>
      <c r="NH81" s="26">
        <f>IFERROR(Tableau17[[#This Row],[2014-T1-MACROGAUCHE]]/Tableau17[[#This Row],[2014-T1-MACROTOTALE]],"")</f>
        <v>0.5714285714285714</v>
      </c>
      <c r="NI81" s="26">
        <f>IFERROR(Tableau17[[#This Row],[2014-T1-MACROAUTRE]]/Tableau17[[#This Row],[2014-T1-MACROTOTALE]],"")</f>
        <v>0</v>
      </c>
      <c r="NJ81" s="26" t="str">
        <f>IFERROR(Tableau17[[#This Row],[2014-T2-MACROEXTRDROITE]]/Tableau17[[#This Row],[2014-T2-MACROTOTALE]],"")</f>
        <v/>
      </c>
      <c r="NK81" s="26" t="str">
        <f>IFERROR(Tableau17[[#This Row],[2014-T2-MACRODROITE]]/Tableau17[[#This Row],[2014-T2-MACROTOTALE]],"")</f>
        <v/>
      </c>
      <c r="NL81" s="26" t="str">
        <f>IFERROR(Tableau17[[#This Row],[2014-T2-MACROCENTRE]]/Tableau17[[#This Row],[2014-T2-MACROTOTALE]],"")</f>
        <v/>
      </c>
      <c r="NM81" s="26" t="str">
        <f>IFERROR(Tableau17[[#This Row],[2014-T2-MACROGAUCHE]]/Tableau17[[#This Row],[2014-T2-MACROTOTALE]],"")</f>
        <v/>
      </c>
      <c r="NN81" s="26" t="str">
        <f>IFERROR(Tableau17[[#This Row],[2014-T2-MACROAUTRE]]/Tableau17[[#This Row],[2014-T2-MACROTOTALE]],"")</f>
        <v/>
      </c>
      <c r="NO81" s="26">
        <f>IFERROR( Tableau17[[#This Row],[2015-T1-MACROEXTRDROITE]]/Tableau17[[#This Row],[2015-T1-MACROTOTALE]],"")</f>
        <v>0.20869565217391303</v>
      </c>
      <c r="NP81" s="26">
        <f>IFERROR(Tableau17[[#This Row],[2015-T1-MACRODROITE]]/Tableau17[[#This Row],[2015-T1-MACROTOTALE]],"")</f>
        <v>0.21521739130434783</v>
      </c>
      <c r="NQ81" s="26">
        <f>IFERROR(Tableau17[[#This Row],[2015-T1-MACROCENTRE]]/Tableau17[[#This Row],[2015-T1-MACROTOTALE]],"")</f>
        <v>0</v>
      </c>
      <c r="NR81" s="26">
        <f>IFERROR(Tableau17[[#This Row],[2015-T1-MACROGAUCHE]]/Tableau17[[#This Row],[2015-T1-MACROTOTALE]],"")</f>
        <v>0.56739130434782614</v>
      </c>
      <c r="NS81" s="26">
        <f>IFERROR(Tableau17[[#This Row],[2015-T1-MACROAUTRE]]/Tableau17[[#This Row],[2015-T1-MACROTOTALE]],"")</f>
        <v>8.6956521739130436E-3</v>
      </c>
      <c r="NT81" s="26">
        <f>IFERROR(Tableau17[[#This Row],[2015-T2-MACROEXTRDROITE]]/Tableau17[[#This Row],[2015-T2-MACROTOTALE]],"")</f>
        <v>0.29972752043596729</v>
      </c>
      <c r="NU81" s="26">
        <f>IFERROR(Tableau17[[#This Row],[2015-T2-MACRODROITE]]/Tableau17[[#This Row],[2015-T2-MACROTOTALE]],"")</f>
        <v>0.70027247956403271</v>
      </c>
      <c r="NV81" s="26">
        <f>IFERROR(Tableau17[[#This Row],[2015-T2-MACROCENTRE]]/Tableau17[[#This Row],[2015-T2-MACROTOTALE]],"")</f>
        <v>0</v>
      </c>
      <c r="NW81" s="26">
        <f>IFERROR(Tableau17[[#This Row],[2015-T2-MACROGAUCHE]]/Tableau17[[#This Row],[2015-T2-MACROTOTALE]],"")</f>
        <v>0</v>
      </c>
      <c r="NX81" s="26">
        <f>IFERROR(Tableau17[[#This Row],[2015-T2-MACROAUTRE]]/Tableau17[[#This Row],[2015-T2-MACROTOTALE]],"")</f>
        <v>0</v>
      </c>
      <c r="NY81" s="26">
        <f>IFERROR(Tableau17[[#This Row],[2017-T1-MACROEXTRDROITE]]/Tableau17[[#This Row],[2017-T1-MACROTOTALE]],"")</f>
        <v>0.18378378378378379</v>
      </c>
      <c r="NZ81" s="26">
        <f>IFERROR(Tableau17[[#This Row],[2017-T1-MACRODROITE]]/Tableau17[[#This Row],[2017-T1-MACROTOTALE]],"")</f>
        <v>9.45945945945946E-2</v>
      </c>
      <c r="OA81" s="26">
        <f>IFERROR(Tableau17[[#This Row],[2017-T1-MACROCENTRE]]/Tableau17[[#This Row],[2017-T1-MACROTOTALE]],"")</f>
        <v>0.20810810810810812</v>
      </c>
      <c r="OB81" s="26">
        <f>IFERROR(Tableau17[[#This Row],[2017-T1-MACROGAUCHE]]/Tableau17[[#This Row],[2017-T1-MACROTOTALE]],"")</f>
        <v>0.50810810810810814</v>
      </c>
      <c r="OC81" s="26">
        <f>IFERROR(Tableau17[[#This Row],[2017-T1-MACROAUTRE]]/Tableau17[[#This Row],[2017-T1-MACROTOTALE]],"")</f>
        <v>5.4054054054054057E-3</v>
      </c>
      <c r="OD81" s="26">
        <f>IFERROR(Tableau17[[#This Row],[2017-T2-MACROEXTRDROITE]]/Tableau17[[#This Row],[2017-T2-MACROTOTALE]],"")</f>
        <v>0.22826086956521738</v>
      </c>
      <c r="OE81" s="26">
        <f>IFERROR(Tableau17[[#This Row],[2017-T2-MACRODROITE]]/Tableau17[[#This Row],[2017-T2-MACROTOTALE]],"")</f>
        <v>0</v>
      </c>
      <c r="OF81" s="26">
        <f>IFERROR(Tableau17[[#This Row],[2017-T2-MACROCENTRE]]/Tableau17[[#This Row],[2017-T2-MACROTOTALE]],"")</f>
        <v>0.77173913043478259</v>
      </c>
      <c r="OG81" s="26">
        <f>IFERROR(Tableau17[[#This Row],[2017-T2-MACROGAUCHE]]/Tableau17[[#This Row],[2017-T2-MACROTOTALE]],"")</f>
        <v>0</v>
      </c>
      <c r="OH81" s="26">
        <f>IFERROR(Tableau17[[#This Row],[2017-T2-MACROAUTRE]]/Tableau17[[#This Row],[2017-T2-MACROTOTALE]],"")</f>
        <v>0</v>
      </c>
      <c r="OI81" s="26">
        <f>IFERROR(Tableau17[[#This Row],[2019-T1-MACROEXTRDROITE]]/Tableau17[[#This Row],[2019-T1-MACROTOTALE]],"")</f>
        <v>0.17322834645669291</v>
      </c>
      <c r="OJ81" s="26">
        <f>IFERROR(Tableau17[[#This Row],[2019-T1-MACRODROITE]]/Tableau17[[#This Row],[2019-T1-MACROTOTALE]],"")</f>
        <v>7.4803149606299218E-2</v>
      </c>
      <c r="OK81" s="26">
        <f>IFERROR(Tableau17[[#This Row],[2019-T1-MACROCENTRE]]/Tableau17[[#This Row],[2019-T1-MACROTOTALE]],"")</f>
        <v>0.12795275590551181</v>
      </c>
      <c r="OL81" s="26">
        <f>IFERROR(Tableau17[[#This Row],[2019-T1-MACROGAUCHE]]/Tableau17[[#This Row],[2019-T1-MACROTOTALE]],"")</f>
        <v>0.58858267716535428</v>
      </c>
      <c r="OM81" s="26">
        <f>IFERROR(Tableau17[[#This Row],[2019-T1-MACROAUTRE]]/Tableau17[[#This Row],[2019-T1-MACROTOTALE]],"")</f>
        <v>3.5433070866141732E-2</v>
      </c>
      <c r="ON81" s="26">
        <f>IFERROR(Tableau17[[#This Row],[2020-T1-MACROEXTRDROITE]]/Tableau17[[#This Row],[2020-T1-MACROTOTALE]],"")</f>
        <v>0.10578842315369262</v>
      </c>
      <c r="OO81" s="26">
        <f>IFERROR(Tableau17[[#This Row],[2020-T1-MACRODROITE]]/Tableau17[[#This Row],[2020-T1-MACROTOTALE]],"")</f>
        <v>0.1277445109780439</v>
      </c>
      <c r="OP81" s="26">
        <f>IFERROR(Tableau17[[#This Row],[2020-T1-MACROCENTRE]]/Tableau17[[#This Row],[2020-T1-MACROTOTALE]],"")</f>
        <v>4.9900199600798403E-2</v>
      </c>
      <c r="OQ81" s="26">
        <f>IFERROR(Tableau17[[#This Row],[2020-T1-MACROGAUCHE]]/Tableau17[[#This Row],[2020-T1-MACROTOTALE]],"")</f>
        <v>0.71656686626746502</v>
      </c>
      <c r="OR81" s="26">
        <f>IFERROR(Tableau17[[#This Row],[2020-T1-MACROAUTRE]]/Tableau17[[#This Row],[2020-T1-MACROTOTALE]],"")</f>
        <v>0</v>
      </c>
      <c r="OS81" s="26">
        <f>IFERROR(Tableau17[[#This Row],[2017 (L)-T1-MACROEXTRDROITE]]/Tableau17[[#This Row],[2017 (L)-T1-MACROTOTALE]],"")</f>
        <v>0.13203883495145632</v>
      </c>
      <c r="OT81" s="26">
        <f>IFERROR(Tableau17[[#This Row],[2017 (L)-T1-MACRODROITE]]/Tableau17[[#This Row],[2017 (L)-T1-MACROTOTALE]],"")</f>
        <v>6.6019417475728162E-2</v>
      </c>
      <c r="OU81" s="26">
        <f>IFERROR(Tableau17[[#This Row],[2017 (L)-T1-MACROCENTRE]]/Tableau17[[#This Row],[2017 (L)-T1-MACROTOTALE]],"")</f>
        <v>0.26213592233009708</v>
      </c>
      <c r="OV81" s="26">
        <f>IFERROR(Tableau17[[#This Row],[2017 (L)-T1-MACROGAUCHE]]/Tableau17[[#This Row],[2017 (L)-T1-MACROTOTALE]],"")</f>
        <v>0.52427184466019416</v>
      </c>
      <c r="OW81" s="26">
        <f>IFERROR(Tableau17[[#This Row],[2017 (L)-T1-MACROAUTRE]]/Tableau17[[#This Row],[2017 (L)-T1-MACROTOTALE]],"")</f>
        <v>1.5533980582524271E-2</v>
      </c>
      <c r="OX81" s="26">
        <f>IFERROR(Tableau17[[#This Row],[2017 (L)-T2-MACROEXTRDROITE]]/Tableau17[[#This Row],[2017 (L)-T2-MACROTOTALE]],"")</f>
        <v>0</v>
      </c>
      <c r="OY81" s="26">
        <f>IFERROR(Tableau17[[#This Row],[2017 (L)-T2-MACRODROITE]]/Tableau17[[#This Row],[2017 (L)-T2-MACROTOTALE]],"")</f>
        <v>0</v>
      </c>
      <c r="OZ81" s="26">
        <f>IFERROR(Tableau17[[#This Row],[2017 (L)-T2-MACROCENTRE]]/Tableau17[[#This Row],[2017 (L)-T2-MACROTOTALE]],"")</f>
        <v>0.3880952380952381</v>
      </c>
      <c r="PA81" s="26">
        <f>IFERROR(Tableau17[[#This Row],[2017 (L)-T2-MACROGAUCHE]]/Tableau17[[#This Row],[2017 (L)-T2-MACROTOTALE]],"")</f>
        <v>0.61190476190476195</v>
      </c>
      <c r="PB81" s="26">
        <f>IFERROR(Tableau17[[#This Row],[2017 (L)-T2-MACROAUTRE]]/Tableau17[[#This Row],[2017 (L)-T2-MACROTOTALE]],"")</f>
        <v>0</v>
      </c>
      <c r="PC81" s="26">
        <f>IFERROR(Tableau17[[#This Row],[2008_T1_PROCUS]]/Tableau17[[#This Row],[2008_T1_INSCRITS]],0)</f>
        <v>1.26953125E-2</v>
      </c>
      <c r="PD81" s="26">
        <f>IFERROR(Tableau17[[#This Row],[2008_T2_PROCUS]]/Tableau17[[#This Row],[2008_T2_INSCRITS]],0)</f>
        <v>0</v>
      </c>
      <c r="PE81" s="26">
        <f>Tableau17[[#This Row],[2014_T1_PROCUS]]/Tableau17[[#This Row],[2014_T1_INSCRITS]]</f>
        <v>1.8036072144288578E-2</v>
      </c>
      <c r="PF81" s="26">
        <f>IFERROR(Tableau17[[#This Row],[2014_T2_PROCUS]]/Tableau17[[#This Row],[2014_T2_INSCRITS]],0)</f>
        <v>0</v>
      </c>
    </row>
    <row r="82" spans="1:422" hidden="1" x14ac:dyDescent="0.2">
      <c r="A82" s="1">
        <v>8</v>
      </c>
      <c r="B82" s="1" t="s">
        <v>517</v>
      </c>
      <c r="C82" s="1" t="s">
        <v>534</v>
      </c>
      <c r="D82" s="1" t="s">
        <v>534</v>
      </c>
      <c r="E82" s="1">
        <v>1543</v>
      </c>
      <c r="F82" s="1">
        <v>5.3664639999999997</v>
      </c>
      <c r="G82" s="1">
        <v>43.355595999999998</v>
      </c>
      <c r="H82" s="3">
        <v>1136</v>
      </c>
      <c r="I82" s="3">
        <v>322</v>
      </c>
      <c r="L82" s="1">
        <v>22</v>
      </c>
      <c r="M82" s="1">
        <v>48</v>
      </c>
      <c r="O82" s="1">
        <v>2</v>
      </c>
      <c r="P82" s="1">
        <v>58</v>
      </c>
      <c r="Q82" s="1">
        <v>13</v>
      </c>
      <c r="R82" s="1">
        <v>130</v>
      </c>
      <c r="S82" s="1">
        <v>53</v>
      </c>
      <c r="T82" s="1">
        <v>13</v>
      </c>
      <c r="U82" s="1">
        <v>339</v>
      </c>
      <c r="V82" s="1">
        <v>1117</v>
      </c>
      <c r="W82" s="1">
        <v>660</v>
      </c>
      <c r="X82" s="1">
        <v>20</v>
      </c>
      <c r="Y82" s="2">
        <v>0.59086839999999996</v>
      </c>
      <c r="Z82" s="1">
        <v>1116</v>
      </c>
      <c r="AA82" s="1">
        <v>683</v>
      </c>
      <c r="AB82" s="1">
        <v>12</v>
      </c>
      <c r="AC82" s="2">
        <v>0.61200717000000004</v>
      </c>
      <c r="AD82" s="1">
        <v>1136</v>
      </c>
      <c r="AE82" s="1">
        <v>349</v>
      </c>
      <c r="AF82" s="2">
        <v>0.30721830999999999</v>
      </c>
      <c r="AG82" s="1">
        <f t="shared" si="1"/>
        <v>322</v>
      </c>
      <c r="AH82" s="1">
        <v>1097</v>
      </c>
      <c r="AI82" s="1">
        <v>671</v>
      </c>
      <c r="AJ82" s="1">
        <v>6</v>
      </c>
      <c r="AK82" s="2">
        <v>0.61166818999999994</v>
      </c>
      <c r="AN82" s="1">
        <v>0</v>
      </c>
      <c r="AP82" s="1">
        <v>1118</v>
      </c>
      <c r="AQ82" s="1">
        <v>543</v>
      </c>
      <c r="AR82" s="2">
        <v>0.48568873000000001</v>
      </c>
      <c r="AS82" s="1">
        <v>1117</v>
      </c>
      <c r="AT82" s="1">
        <v>559</v>
      </c>
      <c r="AU82" s="2">
        <v>0.50044763000000003</v>
      </c>
      <c r="AV82" s="1">
        <v>1136</v>
      </c>
      <c r="AW82" s="1">
        <v>485</v>
      </c>
      <c r="AX82" s="2">
        <v>0.42693661999999999</v>
      </c>
      <c r="AY82" s="1">
        <v>1136</v>
      </c>
      <c r="AZ82" s="1">
        <v>422</v>
      </c>
      <c r="BA82" s="2">
        <v>0.37147887000000002</v>
      </c>
      <c r="BB82" s="1">
        <v>1137</v>
      </c>
      <c r="BC82" s="1">
        <v>868</v>
      </c>
      <c r="BD82" s="2">
        <v>0.76341249</v>
      </c>
      <c r="BE82" s="1">
        <v>1136</v>
      </c>
      <c r="BF82" s="1">
        <v>790</v>
      </c>
      <c r="BG82" s="2">
        <v>0.69542254000000003</v>
      </c>
      <c r="BH82" s="1">
        <v>1139</v>
      </c>
      <c r="BI82" s="1">
        <v>506</v>
      </c>
      <c r="BJ82" s="2">
        <v>0.44424933999999999</v>
      </c>
      <c r="BK82" s="1">
        <v>14</v>
      </c>
      <c r="BN82" s="1">
        <v>38</v>
      </c>
      <c r="BO82" s="1">
        <v>117</v>
      </c>
      <c r="BP82" s="1">
        <v>234</v>
      </c>
      <c r="BQ82" s="1">
        <v>245</v>
      </c>
      <c r="BR82" s="1">
        <v>648</v>
      </c>
      <c r="BZ82" s="1">
        <v>27</v>
      </c>
      <c r="CA82" s="1">
        <v>6</v>
      </c>
      <c r="CB82" s="1">
        <v>69</v>
      </c>
      <c r="CC82" s="1">
        <v>240</v>
      </c>
      <c r="CD82" s="1">
        <v>186</v>
      </c>
      <c r="CE82" s="1">
        <v>107</v>
      </c>
      <c r="CF82" s="1">
        <v>635</v>
      </c>
      <c r="CG82" s="1">
        <v>279</v>
      </c>
      <c r="CH82" s="1">
        <v>202</v>
      </c>
      <c r="CI82" s="1">
        <v>183</v>
      </c>
      <c r="CJ82" s="1">
        <v>664</v>
      </c>
      <c r="CL82" s="1">
        <v>7</v>
      </c>
      <c r="CN82" s="1">
        <v>14</v>
      </c>
      <c r="CP82" s="1">
        <v>260</v>
      </c>
      <c r="CS82" s="1">
        <v>116</v>
      </c>
      <c r="CT82" s="1">
        <v>120</v>
      </c>
      <c r="CW82" s="1">
        <v>517</v>
      </c>
      <c r="CY82" s="1">
        <v>338</v>
      </c>
      <c r="CZ82" s="1">
        <v>180</v>
      </c>
      <c r="DC82" s="1">
        <v>518</v>
      </c>
      <c r="DD82" s="1">
        <v>42</v>
      </c>
      <c r="DE82" s="1">
        <v>4</v>
      </c>
      <c r="DF82" s="1">
        <v>16</v>
      </c>
      <c r="DH82" s="1">
        <v>3</v>
      </c>
      <c r="DI82" s="1">
        <v>13</v>
      </c>
      <c r="DK82" s="1">
        <v>3</v>
      </c>
      <c r="DL82" s="1">
        <v>46</v>
      </c>
      <c r="DM82" s="1">
        <v>166</v>
      </c>
      <c r="DR82" s="1">
        <v>97</v>
      </c>
      <c r="DS82" s="1">
        <v>64</v>
      </c>
      <c r="DT82" s="1">
        <v>28</v>
      </c>
      <c r="DU82" s="1">
        <v>482</v>
      </c>
      <c r="DW82" s="1">
        <v>219</v>
      </c>
      <c r="DZ82" s="1">
        <v>168</v>
      </c>
      <c r="EA82" s="1">
        <v>387</v>
      </c>
      <c r="EB82" s="1">
        <v>4</v>
      </c>
      <c r="EC82" s="1">
        <v>7</v>
      </c>
      <c r="ED82" s="1">
        <v>0</v>
      </c>
      <c r="EE82" s="1">
        <v>23</v>
      </c>
      <c r="EF82" s="1">
        <v>132</v>
      </c>
      <c r="EG82" s="1">
        <v>21</v>
      </c>
      <c r="EH82" s="1">
        <v>8</v>
      </c>
      <c r="EI82" s="1">
        <v>339</v>
      </c>
      <c r="EJ82" s="1">
        <v>184</v>
      </c>
      <c r="EK82" s="1">
        <v>123</v>
      </c>
      <c r="EL82" s="1">
        <v>11</v>
      </c>
      <c r="EM82" s="1">
        <v>852</v>
      </c>
      <c r="EN82" s="1">
        <v>382</v>
      </c>
      <c r="EO82" s="1">
        <v>332</v>
      </c>
      <c r="EP82" s="1">
        <v>714</v>
      </c>
      <c r="EQ82" s="1">
        <v>0</v>
      </c>
      <c r="ER82" s="1">
        <v>1</v>
      </c>
      <c r="ES82" s="1">
        <v>3</v>
      </c>
      <c r="ET82" s="1">
        <v>28</v>
      </c>
      <c r="EU82" s="1">
        <v>0</v>
      </c>
      <c r="EV82" s="1">
        <v>211</v>
      </c>
      <c r="EW82" s="1">
        <v>30</v>
      </c>
      <c r="EX82" s="1">
        <v>1</v>
      </c>
      <c r="EY82" s="1">
        <v>11</v>
      </c>
      <c r="EZ82" s="1">
        <v>34</v>
      </c>
      <c r="FA82" s="1">
        <v>0</v>
      </c>
      <c r="FB82" s="1">
        <v>0</v>
      </c>
      <c r="FC82" s="1">
        <v>0</v>
      </c>
      <c r="FD82" s="1">
        <v>0</v>
      </c>
      <c r="FE82" s="1">
        <v>0</v>
      </c>
      <c r="FF82" s="1">
        <v>0</v>
      </c>
      <c r="FG82" s="1">
        <v>0</v>
      </c>
      <c r="FH82" s="1">
        <v>14</v>
      </c>
      <c r="FI82" s="1">
        <v>0</v>
      </c>
      <c r="FJ82" s="1">
        <v>24</v>
      </c>
      <c r="FK82" s="1">
        <v>6</v>
      </c>
      <c r="FL82" s="1">
        <v>0</v>
      </c>
      <c r="FM82" s="1">
        <v>38</v>
      </c>
      <c r="FN82" s="1">
        <v>4</v>
      </c>
      <c r="FO82" s="1">
        <v>2</v>
      </c>
      <c r="FP82" s="1">
        <v>74</v>
      </c>
      <c r="FQ82" s="1">
        <v>0</v>
      </c>
      <c r="FR82" s="1">
        <f>SUM(Tableau17[[#This Row],[2019-T1-ALEXANDRE Audric]:[2019-T1-MARIE Florie]])</f>
        <v>481</v>
      </c>
      <c r="FS82" s="1">
        <v>117</v>
      </c>
      <c r="FT82" s="1">
        <v>248</v>
      </c>
      <c r="FU82" s="1">
        <v>0</v>
      </c>
      <c r="FV82" s="1">
        <v>283</v>
      </c>
      <c r="FW82" s="1">
        <v>0</v>
      </c>
      <c r="FX82" s="1">
        <v>648</v>
      </c>
      <c r="GD82" s="1">
        <v>0</v>
      </c>
      <c r="GE82" s="1">
        <v>240</v>
      </c>
      <c r="GF82" s="1">
        <v>186</v>
      </c>
      <c r="GG82" s="1">
        <v>0</v>
      </c>
      <c r="GH82" s="1">
        <v>209</v>
      </c>
      <c r="GI82" s="1">
        <v>0</v>
      </c>
      <c r="GJ82" s="1">
        <v>635</v>
      </c>
      <c r="GK82" s="1">
        <v>279</v>
      </c>
      <c r="GL82" s="1">
        <v>202</v>
      </c>
      <c r="GM82" s="1">
        <v>0</v>
      </c>
      <c r="GN82" s="1">
        <v>183</v>
      </c>
      <c r="GO82" s="1">
        <v>0</v>
      </c>
      <c r="GP82" s="1">
        <v>664</v>
      </c>
      <c r="GQ82" s="1">
        <v>267</v>
      </c>
      <c r="GR82" s="1">
        <v>120</v>
      </c>
      <c r="GS82" s="1">
        <v>0</v>
      </c>
      <c r="GT82" s="1">
        <v>130</v>
      </c>
      <c r="GU82" s="1">
        <v>0</v>
      </c>
      <c r="GV82" s="1">
        <v>517</v>
      </c>
      <c r="GW82" s="1">
        <v>338</v>
      </c>
      <c r="GX82" s="1">
        <v>0</v>
      </c>
      <c r="GY82" s="1">
        <v>0</v>
      </c>
      <c r="GZ82" s="1">
        <v>180</v>
      </c>
      <c r="HA82" s="1">
        <v>0</v>
      </c>
      <c r="HB82" s="1">
        <v>518</v>
      </c>
      <c r="HC82" s="1">
        <v>369</v>
      </c>
      <c r="HD82" s="1">
        <v>132</v>
      </c>
      <c r="HE82" s="1">
        <v>123</v>
      </c>
      <c r="HF82" s="1">
        <v>220</v>
      </c>
      <c r="HG82" s="1">
        <v>8</v>
      </c>
      <c r="HH82" s="1">
        <v>852</v>
      </c>
      <c r="HI82" s="1">
        <v>382</v>
      </c>
      <c r="HJ82" s="1">
        <v>0</v>
      </c>
      <c r="HK82" s="1">
        <v>332</v>
      </c>
      <c r="HL82" s="1">
        <v>0</v>
      </c>
      <c r="HM82" s="1">
        <v>0</v>
      </c>
      <c r="HN82" s="1">
        <v>714</v>
      </c>
      <c r="HO82" s="1">
        <v>236</v>
      </c>
      <c r="HP82" s="1">
        <v>34</v>
      </c>
      <c r="HQ82" s="1">
        <v>74</v>
      </c>
      <c r="HR82" s="1">
        <v>132</v>
      </c>
      <c r="HS82" s="1">
        <v>17</v>
      </c>
      <c r="HT82" s="1">
        <v>493</v>
      </c>
      <c r="HU82" s="1">
        <v>130</v>
      </c>
      <c r="HV82" s="1">
        <v>80</v>
      </c>
      <c r="HW82" s="1">
        <v>13</v>
      </c>
      <c r="HX82" s="1">
        <v>116</v>
      </c>
      <c r="HY82" s="1">
        <v>0</v>
      </c>
      <c r="HZ82" s="1">
        <v>339</v>
      </c>
      <c r="IA82" s="1">
        <v>182</v>
      </c>
      <c r="IB82" s="1">
        <v>28</v>
      </c>
      <c r="IC82" s="1">
        <v>97</v>
      </c>
      <c r="ID82" s="1">
        <v>171</v>
      </c>
      <c r="IE82" s="1">
        <v>4</v>
      </c>
      <c r="IF82" s="1">
        <v>482</v>
      </c>
      <c r="IG82" s="1">
        <v>219</v>
      </c>
      <c r="IH82" s="1">
        <v>0</v>
      </c>
      <c r="II82" s="1">
        <v>168</v>
      </c>
      <c r="IJ82" s="1">
        <v>0</v>
      </c>
      <c r="IK82" s="1">
        <v>0</v>
      </c>
      <c r="IL82" s="1">
        <v>387</v>
      </c>
      <c r="IM82" s="26">
        <f>IFERROR(Tableau17[[#This Row],[LDIV]]/Tableau17[[#This Row],[Total général]],"")</f>
        <v>0</v>
      </c>
      <c r="IN82" s="26">
        <f>IFERROR(Tableau17[[#This Row],[LDVC]]/Tableau17[[#This Row],[Total général]],"")</f>
        <v>0</v>
      </c>
      <c r="IO82" s="26">
        <f>IFERROR(Tableau17[[#This Row],[LDVD]]/Tableau17[[#This Row],[Total général]],"")</f>
        <v>6.4896755162241887E-2</v>
      </c>
      <c r="IP82" s="26">
        <f>IFERROR(Tableau17[[#This Row],[LDVG]]/Tableau17[[#This Row],[Total général]],"")</f>
        <v>0.1415929203539823</v>
      </c>
      <c r="IQ82" s="26">
        <f>IFERROR(Tableau17[[#This Row],[LEXD]]/Tableau17[[#This Row],[Total général]],"")</f>
        <v>0</v>
      </c>
      <c r="IR82" s="26">
        <f>IFERROR(Tableau17[[#This Row],[LEXG]]/Tableau17[[#This Row],[Total général]],"")</f>
        <v>5.8997050147492625E-3</v>
      </c>
      <c r="IS82" s="26">
        <f>IFERROR(Tableau17[[#This Row],[LLR]]/Tableau17[[#This Row],[Total général]],"")</f>
        <v>0.17109144542772861</v>
      </c>
      <c r="IT82" s="26">
        <f>IFERROR(Tableau17[[#This Row],[LREM]]/Tableau17[[#This Row],[Total général]],"")</f>
        <v>3.8348082595870206E-2</v>
      </c>
      <c r="IU82" s="26">
        <f>IFERROR(Tableau17[[#This Row],[LRN]]/Tableau17[[#This Row],[Total général]],"")</f>
        <v>0.38348082595870209</v>
      </c>
      <c r="IV82" s="26">
        <f>IFERROR(Tableau17[[#This Row],[LUG]]/Tableau17[[#This Row],[Total général]],"")</f>
        <v>0.15634218289085547</v>
      </c>
      <c r="IW82" s="26">
        <f>IFERROR(Tableau17[[#This Row],[LVEC]]/Tableau17[[#This Row],[Total général]],"")</f>
        <v>3.8348082595870206E-2</v>
      </c>
      <c r="IX82" s="26">
        <f>IFERROR(Tableau17[[#This Row],[2008-T1-LCMD]]/Tableau17[[#This Row],[2008-T1-TOTAL]],"")</f>
        <v>2.1604938271604937E-2</v>
      </c>
      <c r="IY82" s="26">
        <f>IFERROR(Tableau17[[#This Row],[2008-T1-LDVD]]/Tableau17[[#This Row],[2008-T1-TOTAL]],"")</f>
        <v>0</v>
      </c>
      <c r="IZ82" s="26">
        <f>IFERROR(Tableau17[[#This Row],[2008-T1-LEXD]]/Tableau17[[#This Row],[2008-T1-TOTAL]],"")</f>
        <v>0</v>
      </c>
      <c r="JA82" s="26">
        <f>IFERROR(Tableau17[[#This Row],[2008-T1-LEXG]]/Tableau17[[#This Row],[2008-T1-TOTAL]],"")</f>
        <v>5.8641975308641972E-2</v>
      </c>
      <c r="JB82" s="26">
        <f>IFERROR(Tableau17[[#This Row],[2008-T1-LFN]]/Tableau17[[#This Row],[2008-T1-TOTAL]],"")</f>
        <v>0.18055555555555555</v>
      </c>
      <c r="JC82" s="26">
        <f>IFERROR(Tableau17[[#This Row],[2008-T1-LMAJ]]/Tableau17[[#This Row],[2008-T1-TOTAL]],"")</f>
        <v>0.3611111111111111</v>
      </c>
      <c r="JD82" s="26">
        <f>IFERROR(Tableau17[[#This Row],[2008-T1-LUG]]/Tableau17[[#This Row],[2008-T1-TOTAL]],"")</f>
        <v>0.37808641975308643</v>
      </c>
      <c r="JE82" s="26" t="str">
        <f>IFERROR(Tableau17[[#This Row],[2008-T2-LFN]]/Tableau17[[#This Row],[2008-T2-TOTAL]],"")</f>
        <v/>
      </c>
      <c r="JF82" s="26" t="str">
        <f>IFERROR(Tableau17[[#This Row],[2008-T2-LGC]]/Tableau17[[#This Row],[2008-T2-TOTAL]],"")</f>
        <v/>
      </c>
      <c r="JG82" s="26" t="str">
        <f>IFERROR(Tableau17[[#This Row],[2008-T2-LMAJ]]/Tableau17[[#This Row],[2008-T2-TOTAL]],"")</f>
        <v/>
      </c>
      <c r="JH82" s="26" t="str">
        <f>IFERROR(Tableau17[[#This Row],[2008-T2-LUG]]/Tableau17[[#This Row],[2008-T2-TOTAL]],"")</f>
        <v/>
      </c>
      <c r="JI82" s="26">
        <f>IFERROR(Tableau17[[#This Row],[2014-T1-LDIV]]/Tableau17[[#This Row],[2014-T1-TOTAL]],"")</f>
        <v>0</v>
      </c>
      <c r="JJ82" s="26">
        <f>IFERROR(Tableau17[[#This Row],[2014-T1-LDVD]]/Tableau17[[#This Row],[2014-T1-TOTAL]],"")</f>
        <v>0</v>
      </c>
      <c r="JK82" s="26">
        <f>IFERROR(Tableau17[[#This Row],[2014-T1-LDVG]]/Tableau17[[#This Row],[2014-T1-TOTAL]],"")</f>
        <v>4.2519685039370078E-2</v>
      </c>
      <c r="JL82" s="26">
        <f>IFERROR(Tableau17[[#This Row],[2014-T1-LEXG]]/Tableau17[[#This Row],[2014-T1-TOTAL]],"")</f>
        <v>9.4488188976377951E-3</v>
      </c>
      <c r="JM82" s="26">
        <f>IFERROR(Tableau17[[#This Row],[2014-T1-LFG]]/Tableau17[[#This Row],[2014-T1-TOTAL]],"")</f>
        <v>0.10866141732283464</v>
      </c>
      <c r="JN82" s="26">
        <f>IFERROR(Tableau17[[#This Row],[2014-T1-LFN]]/Tableau17[[#This Row],[2014-T1-TOTAL]],"")</f>
        <v>0.37795275590551181</v>
      </c>
      <c r="JO82" s="26">
        <f>IFERROR(Tableau17[[#This Row],[2014-T1-LUD]]/Tableau17[[#This Row],[2014-T1-TOTAL]],"")</f>
        <v>0.29291338582677168</v>
      </c>
      <c r="JP82" s="26">
        <f>IFERROR(Tableau17[[#This Row],[2014-T1-LUG]]/Tableau17[[#This Row],[2014-T1-TOTAL]],"")</f>
        <v>0.16850393700787403</v>
      </c>
      <c r="JQ82" s="26">
        <f>IFERROR(Tableau17[[#This Row],[2014-T2-LFN]]/Tableau17[[#This Row],[2014-T2-TOTAL]],"")</f>
        <v>0.42018072289156627</v>
      </c>
      <c r="JR82" s="26">
        <f>IFERROR(Tableau17[[#This Row],[2014-T2-LUD]]/Tableau17[[#This Row],[2014-T2-TOTAL]],"")</f>
        <v>0.30421686746987953</v>
      </c>
      <c r="JS82" s="26">
        <f>IFERROR(Tableau17[[#This Row],[2014-T2-LUG]]/Tableau17[[#This Row],[2014-T2-TOTAL]],"")</f>
        <v>0.2756024096385542</v>
      </c>
      <c r="JT82" s="26">
        <f>IFERROR(Tableau17[[#This Row],[2015-T1-BC-DIV]]/Tableau17[[#This Row],[2015-T1-TOTAL]],"")</f>
        <v>0</v>
      </c>
      <c r="JU82" s="26">
        <f>IFERROR(Tableau17[[#This Row],[2015-T1-BC-DLF]]/Tableau17[[#This Row],[2015-T1-TOTAL]],"")</f>
        <v>1.3539651837524178E-2</v>
      </c>
      <c r="JV82" s="26">
        <f>IFERROR(Tableau17[[#This Row],[2015-T1-BC-DVD]]/Tableau17[[#This Row],[2015-T1-TOTAL]],"")</f>
        <v>0</v>
      </c>
      <c r="JW82" s="26">
        <f>IFERROR(Tableau17[[#This Row],[2015-T1-BC-DVG]]/Tableau17[[#This Row],[2015-T1-TOTAL]],"")</f>
        <v>2.7079303675048357E-2</v>
      </c>
      <c r="JX82" s="26">
        <f>IFERROR(Tableau17[[#This Row],[2015-T1-BC-FG]]/Tableau17[[#This Row],[2015-T1-TOTAL]],"")</f>
        <v>0</v>
      </c>
      <c r="JY82" s="26">
        <f>IFERROR(Tableau17[[#This Row],[2015-T1-BC-FN]]/Tableau17[[#This Row],[2015-T1-TOTAL]],"")</f>
        <v>0.50290135396518376</v>
      </c>
      <c r="JZ82" s="26">
        <f>IFERROR(Tableau17[[#This Row],[2015-T1-BC-MDM]]/Tableau17[[#This Row],[2015-T1-TOTAL]],"")</f>
        <v>0</v>
      </c>
      <c r="KA82" s="26">
        <f>IFERROR(Tableau17[[#This Row],[2015-T1-BC-RDG]]/Tableau17[[#This Row],[2015-T1-TOTAL]],"")</f>
        <v>0</v>
      </c>
      <c r="KB82" s="26">
        <f>IFERROR(Tableau17[[#This Row],[2015-T1-BC-SOC]]/Tableau17[[#This Row],[2015-T1-TOTAL]],"")</f>
        <v>0.22437137330754353</v>
      </c>
      <c r="KC82" s="26">
        <f>IFERROR(Tableau17[[#This Row],[2015-T1-BC-UD]]/Tableau17[[#This Row],[2015-T1-TOTAL]],"")</f>
        <v>0.23210831721470018</v>
      </c>
      <c r="KD82" s="26">
        <f>IFERROR(Tableau17[[#This Row],[2015-T1-BC-UG]]/Tableau17[[#This Row],[2015-T1-TOTAL]],"")</f>
        <v>0</v>
      </c>
      <c r="KE82" s="26">
        <f>IFERROR(Tableau17[[#This Row],[2015-T1-BC-VEC]]/Tableau17[[#This Row],[2015-T1-TOTAL]],"")</f>
        <v>0</v>
      </c>
      <c r="KF82" s="26">
        <f>IFERROR(Tableau17[[#This Row],[2015-T2-BC-DVG]]/Tableau17[[#This Row],[2015-T2-TOTAL]],"")</f>
        <v>0</v>
      </c>
      <c r="KG82" s="26">
        <f>IFERROR(Tableau17[[#This Row],[2015-T2-BC-FN]]/Tableau17[[#This Row],[2015-T2-TOTAL]],"")</f>
        <v>0.65250965250965254</v>
      </c>
      <c r="KH82" s="26">
        <f>IFERROR(Tableau17[[#This Row],[2015-T2-BC-SOC]]/Tableau17[[#This Row],[2015-T2-TOTAL]],"")</f>
        <v>0.34749034749034752</v>
      </c>
      <c r="KI82" s="26">
        <f>IFERROR(Tableau17[[#This Row],[2015-T2-BC-UD]]/Tableau17[[#This Row],[2015-T2-TOTAL]],"")</f>
        <v>0</v>
      </c>
      <c r="KJ82" s="26">
        <f>IFERROR(Tableau17[[#This Row],[2015-T2-BC-UG]]/Tableau17[[#This Row],[2015-T2-TOTAL]],"")</f>
        <v>0</v>
      </c>
      <c r="KK82" s="26">
        <f>IFERROR(Tableau17[[#This Row],[2017 (L)-T1-COM]]/Tableau17[[#This Row],[2017 (L)-T1-TOTAL]],"")</f>
        <v>8.7136929460580909E-2</v>
      </c>
      <c r="KL82" s="26">
        <f>IFERROR(Tableau17[[#This Row],[2017 (L)-T1-DIV]]/Tableau17[[#This Row],[2017 (L)-T1-TOTAL]],"")</f>
        <v>8.2987551867219917E-3</v>
      </c>
      <c r="KM82" s="26">
        <f>IFERROR(Tableau17[[#This Row],[2017 (L)-T1-DLF]]/Tableau17[[#This Row],[2017 (L)-T1-TOTAL]],"")</f>
        <v>3.3195020746887967E-2</v>
      </c>
      <c r="KN82" s="26">
        <f>IFERROR(Tableau17[[#This Row],[2017 (L)-T1-DVD]]/Tableau17[[#This Row],[2017 (L)-T1-TOTAL]],"")</f>
        <v>0</v>
      </c>
      <c r="KO82" s="26">
        <f>IFERROR(Tableau17[[#This Row],[2017 (L)-T1-DVG]]/Tableau17[[#This Row],[2017 (L)-T1-TOTAL]],"")</f>
        <v>6.2240663900414933E-3</v>
      </c>
      <c r="KP82" s="26">
        <f>IFERROR(Tableau17[[#This Row],[2017 (L)-T1-ECO]]/Tableau17[[#This Row],[2017 (L)-T1-TOTAL]],"")</f>
        <v>2.6970954356846474E-2</v>
      </c>
      <c r="KQ82" s="26">
        <f>IFERROR(Tableau17[[#This Row],[2017 (L)-T1-EXD]]/Tableau17[[#This Row],[2017 (L)-T1-TOTAL]],"")</f>
        <v>0</v>
      </c>
      <c r="KR82" s="26">
        <f>IFERROR(Tableau17[[#This Row],[2017 (L)-T1-EXG]]/Tableau17[[#This Row],[2017 (L)-T1-TOTAL]],"")</f>
        <v>6.2240663900414933E-3</v>
      </c>
      <c r="KS82" s="26">
        <f>IFERROR(Tableau17[[#This Row],[2017 (L)-T1-FI]]/Tableau17[[#This Row],[2017 (L)-T1-TOTAL]],"")</f>
        <v>9.5435684647302899E-2</v>
      </c>
      <c r="KT82" s="26">
        <f>IFERROR(Tableau17[[#This Row],[2017 (L)-T1-FN]]/Tableau17[[#This Row],[2017 (L)-T1-TOTAL]],"")</f>
        <v>0.34439834024896265</v>
      </c>
      <c r="KU82" s="26">
        <f>IFERROR(Tableau17[[#This Row],[2017 (L)-T1-LR]]/Tableau17[[#This Row],[2017 (L)-T1-TOTAL]],"")</f>
        <v>0</v>
      </c>
      <c r="KV82" s="26">
        <f>IFERROR(Tableau17[[#This Row],[2017 (L)-T1-MDM]]/Tableau17[[#This Row],[2017 (L)-T1-TOTAL]],"")</f>
        <v>0</v>
      </c>
      <c r="KW82" s="26">
        <f>IFERROR(Tableau17[[#This Row],[2017 (L)-T1-RDG]]/Tableau17[[#This Row],[2017 (L)-T1-TOTAL]],"")</f>
        <v>0</v>
      </c>
      <c r="KX82" s="26">
        <f>IFERROR(Tableau17[[#This Row],[2017 (L)-T1-REG]]/Tableau17[[#This Row],[2017 (L)-T1-TOTAL]],"")</f>
        <v>0</v>
      </c>
      <c r="KY82" s="26">
        <f>IFERROR(Tableau17[[#This Row],[2017 (L)-T1-REM]]/Tableau17[[#This Row],[2017 (L)-T1-TOTAL]],"")</f>
        <v>0.20124481327800831</v>
      </c>
      <c r="KZ82" s="26">
        <f>IFERROR(Tableau17[[#This Row],[2017 (L)-T1-SOC]]/Tableau17[[#This Row],[2017 (L)-T1-TOTAL]],"")</f>
        <v>0.13278008298755187</v>
      </c>
      <c r="LA82" s="26">
        <f>IFERROR(Tableau17[[#This Row],[2017 (L)-T1-UDI]]/Tableau17[[#This Row],[2017 (L)-T1-TOTAL]],"")</f>
        <v>5.8091286307053944E-2</v>
      </c>
      <c r="LB82" s="26">
        <f>IFERROR(Tableau17[[#This Row],[2017 (L)-T2-FI]]/Tableau17[[#This Row],[2017 (L)-T2-TOTAL]],"")</f>
        <v>0</v>
      </c>
      <c r="LC82" s="26">
        <f>IFERROR(Tableau17[[#This Row],[2017 (L)-T2-FN]]/Tableau17[[#This Row],[2017 (L)-T2-TOTAL]],"")</f>
        <v>0.56589147286821706</v>
      </c>
      <c r="LD82" s="26">
        <f>IFERROR(Tableau17[[#This Row],[2017 (L)-T2-LR]]/Tableau17[[#This Row],[2017 (L)-T2-TOTAL]],"")</f>
        <v>0</v>
      </c>
      <c r="LE82" s="26">
        <f>IFERROR(Tableau17[[#This Row],[2017 (L)-T2-MDM]]/Tableau17[[#This Row],[2017 (L)-T2-TOTAL]],"")</f>
        <v>0</v>
      </c>
      <c r="LF82" s="26">
        <f>IFERROR(Tableau17[[#This Row],[2017 (L)-T2-REM]]/Tableau17[[#This Row],[2017 (L)-T2-TOTAL]],"")</f>
        <v>0.43410852713178294</v>
      </c>
      <c r="LG82" s="26">
        <f>IFERROR(Tableau17[[#This Row],[2017-T1-ARTHAUD Nathalie]]/Tableau17[[#This Row],[2017-T1-TOTAL]],"")</f>
        <v>4.6948356807511738E-3</v>
      </c>
      <c r="LH82" s="26">
        <f>IFERROR(Tableau17[[#This Row],[2017-T1-ASSELINEAU Fran]]/Tableau17[[#This Row],[2017-T1-TOTAL]],"")</f>
        <v>8.2159624413145546E-3</v>
      </c>
      <c r="LI82" s="26">
        <f>IFERROR(Tableau17[[#This Row],[2017-T1-CHEMINADE Jacques]]/Tableau17[[#This Row],[2017-T1-TOTAL]],"")</f>
        <v>0</v>
      </c>
      <c r="LJ82" s="26">
        <f>IFERROR(Tableau17[[#This Row],[2017-T1-DUPONT-AIGNAN Nicolas]]/Tableau17[[#This Row],[2017-T1-TOTAL]],"")</f>
        <v>2.699530516431925E-2</v>
      </c>
      <c r="LK82" s="26">
        <f>IFERROR(Tableau17[[#This Row],[2017-T1-FILLON Fran]]/Tableau17[[#This Row],[2017-T1-TOTAL]],"")</f>
        <v>0.15492957746478872</v>
      </c>
      <c r="LL82" s="26">
        <f>IFERROR(Tableau17[[#This Row],[2017-T1-HAMON Beno]]/Tableau17[[#This Row],[2017-T1-TOTAL]],"")</f>
        <v>2.464788732394366E-2</v>
      </c>
      <c r="LM82" s="26">
        <f>IFERROR(Tableau17[[#This Row],[2017-T1-LASSALLE Jean]]/Tableau17[[#This Row],[2017-T1-TOTAL]],"")</f>
        <v>9.3896713615023476E-3</v>
      </c>
      <c r="LN82" s="26">
        <f>IFERROR(Tableau17[[#This Row],[2017-T1-LE PEN Marine]]/Tableau17[[#This Row],[2017-T1-TOTAL]],"")</f>
        <v>0.397887323943662</v>
      </c>
      <c r="LO82" s="26">
        <f>IFERROR(Tableau17[[#This Row],[2017-T1-M Jean-Luc]]/Tableau17[[#This Row],[2017-T1-TOTAL]],"")</f>
        <v>0.215962441314554</v>
      </c>
      <c r="LP82" s="26">
        <f>IFERROR(Tableau17[[#This Row],[2017-T1-MACRON Emmanuel]]/Tableau17[[#This Row],[2017-T1-TOTAL]],"")</f>
        <v>0.14436619718309859</v>
      </c>
      <c r="LQ82" s="26">
        <f>IFERROR(Tableau17[[#This Row],[2017-T1-POUTOU Philippe]]/Tableau17[[#This Row],[2017-T1-TOTAL]],"")</f>
        <v>1.2910798122065728E-2</v>
      </c>
      <c r="LR82" s="26">
        <f>IFERROR(Tableau17[[#This Row],[2017-T2-LE PEN Marine]]/Tableau17[[#This Row],[2017-T2-TOTAL]],"")</f>
        <v>0.53501400560224088</v>
      </c>
      <c r="LS82" s="26">
        <f>IFERROR(Tableau17[[#This Row],[2017-T2-MACRON Emmanuel]]/Tableau17[[#This Row],[2017-T2-TOTAL]],"")</f>
        <v>0.46498599439775912</v>
      </c>
      <c r="LT82" s="26">
        <f>IFERROR(Tableau17[[#This Row],[2019-T1-ALEXANDRE Audric]]/Tableau17[[#This Row],[2019-T1-TOTAL]],"")</f>
        <v>0</v>
      </c>
      <c r="LU82" s="26">
        <f>IFERROR(Tableau17[[#This Row],[2019-T1-ARTHAUD Nathalie]]/Tableau17[[#This Row],[2019-T1-TOTAL]],"")</f>
        <v>2.0790020790020791E-3</v>
      </c>
      <c r="LV82" s="26">
        <f>IFERROR(Tableau17[[#This Row],[2019-T1-ASSELINEAU François]]/Tableau17[[#This Row],[2019-T1-TOTAL]],"")</f>
        <v>6.2370062370062374E-3</v>
      </c>
      <c r="LW82" s="26">
        <f>IFERROR(Tableau17[[#This Row],[2019-T1-AUBRY Manon]]/Tableau17[[#This Row],[2019-T1-TOTAL]],"")</f>
        <v>5.8212058212058215E-2</v>
      </c>
      <c r="LX82" s="26">
        <f>IFERROR(Tableau17[[#This Row],[2019-T1-AZERGUI Nagib]]/Tableau17[[#This Row],[2019-T1-TOTAL]],"")</f>
        <v>0</v>
      </c>
      <c r="LY82" s="26">
        <f>IFERROR(Tableau17[[#This Row],[2019-T1-BARDELLA Jordan]]/Tableau17[[#This Row],[2019-T1-TOTAL]],"")</f>
        <v>0.43866943866943869</v>
      </c>
      <c r="LZ82" s="26">
        <f>IFERROR(Tableau17[[#This Row],[2019-T1-BELLAMY François-Xavier]]/Tableau17[[#This Row],[2019-T1-TOTAL]],"")</f>
        <v>6.2370062370062374E-2</v>
      </c>
      <c r="MA82" s="26">
        <f>IFERROR(Tableau17[[#This Row],[2019-T1-BIDOU Olivier]]/Tableau17[[#This Row],[2019-T1-TOTAL]],"")</f>
        <v>2.0790020790020791E-3</v>
      </c>
      <c r="MB82" s="26">
        <f>IFERROR(Tableau17[[#This Row],[2019-T1-BOURG Dominique]]/Tableau17[[#This Row],[2019-T1-TOTAL]],"")</f>
        <v>2.286902286902287E-2</v>
      </c>
      <c r="MC82" s="26">
        <f>IFERROR(Tableau17[[#This Row],[2019-T1-BROSSAT Ian]]/Tableau17[[#This Row],[2019-T1-TOTAL]],"")</f>
        <v>7.068607068607069E-2</v>
      </c>
      <c r="MD82" s="26">
        <f>IFERROR(Tableau17[[#This Row],[2019-T1-CAILLAUD Sophie]]/Tableau17[[#This Row],[2019-T1-TOTAL]],"")</f>
        <v>0</v>
      </c>
      <c r="ME82" s="26">
        <f>IFERROR(Tableau17[[#This Row],[2019-T1-CAMUS Renaud]]/Tableau17[[#This Row],[2019-T1-TOTAL]],"")</f>
        <v>0</v>
      </c>
      <c r="MF82" s="26">
        <f>IFERROR(Tableau17[[#This Row],[2019-T1-CHALENÇON Christophe]]/Tableau17[[#This Row],[2019-T1-TOTAL]],"")</f>
        <v>0</v>
      </c>
      <c r="MG82" s="26">
        <f>IFERROR(Tableau17[[#This Row],[2019-T1-CORBET Cathy Denise Ginette]]/Tableau17[[#This Row],[2019-T1-TOTAL]],"")</f>
        <v>0</v>
      </c>
      <c r="MH82" s="26">
        <f>IFERROR(Tableau17[[#This Row],[2019-T1-DE PREVOISIN Robert]]/Tableau17[[#This Row],[2019-T1-TOTAL]],"")</f>
        <v>0</v>
      </c>
      <c r="MI82" s="26">
        <f>IFERROR(Tableau17[[#This Row],[2019-T1-DELFEL Thérèse]]/Tableau17[[#This Row],[2019-T1-TOTAL]],"")</f>
        <v>0</v>
      </c>
      <c r="MJ82" s="26">
        <f>IFERROR(Tableau17[[#This Row],[2019-T1-DIEUMEGARD Pierre]]/Tableau17[[#This Row],[2019-T1-TOTAL]],"")</f>
        <v>0</v>
      </c>
      <c r="MK82" s="26">
        <f>IFERROR(Tableau17[[#This Row],[2019-T1-DUPONT-AIGNAN Nicolas]]/Tableau17[[#This Row],[2019-T1-TOTAL]],"")</f>
        <v>2.9106029106029108E-2</v>
      </c>
      <c r="ML82" s="26">
        <f>IFERROR(Tableau17[[#This Row],[2019-T1-GERNIGON Yves]]/Tableau17[[#This Row],[2019-T1-TOTAL]],"")</f>
        <v>0</v>
      </c>
      <c r="MM82" s="26">
        <f>IFERROR(Tableau17[[#This Row],[2019-T1-GLUCKSMANN Raphaël]]/Tableau17[[#This Row],[2019-T1-TOTAL]],"")</f>
        <v>4.9896049896049899E-2</v>
      </c>
      <c r="MN82" s="26">
        <f>IFERROR(Tableau17[[#This Row],[2019-T1-HAMON Benoît]]/Tableau17[[#This Row],[2019-T1-TOTAL]],"")</f>
        <v>1.2474012474012475E-2</v>
      </c>
      <c r="MO82" s="26">
        <f>IFERROR(Tableau17[[#This Row],[2019-T1-HELGEN Gilles]]/Tableau17[[#This Row],[2019-T1-TOTAL]],"")</f>
        <v>0</v>
      </c>
      <c r="MP82" s="26">
        <f>IFERROR(Tableau17[[#This Row],[2019-T1-JADOT Yannick]]/Tableau17[[#This Row],[2019-T1-TOTAL]],"")</f>
        <v>7.9002079002079006E-2</v>
      </c>
      <c r="MQ82" s="26">
        <f>IFERROR(Tableau17[[#This Row],[2019-T1-LAGARDE Jean-Christophe]]/Tableau17[[#This Row],[2019-T1-TOTAL]],"")</f>
        <v>8.3160083160083165E-3</v>
      </c>
      <c r="MR82" s="26">
        <f>IFERROR(Tableau17[[#This Row],[2019-T1-LALANNE Francis]]/Tableau17[[#This Row],[2019-T1-TOTAL]],"")</f>
        <v>4.1580041580041582E-3</v>
      </c>
      <c r="MS82" s="26">
        <f>IFERROR(Tableau17[[#This Row],[2019-T1-LOISEAU Nathalie]]/Tableau17[[#This Row],[2019-T1-TOTAL]],"")</f>
        <v>0.15384615384615385</v>
      </c>
      <c r="MT82" s="26">
        <f>IFERROR(Tableau17[[#This Row],[2019-T1-MARIE Florie]]/Tableau17[[#This Row],[2019-T1-TOTAL]],"")</f>
        <v>0</v>
      </c>
      <c r="MU82" s="26">
        <f>IFERROR(Tableau17[[#This Row],[2008-T1-MACROEXTRDROITE]]/Tableau17[[#This Row],[2008-T1-MACROTOTALE]],"")</f>
        <v>0.18055555555555555</v>
      </c>
      <c r="MV82" s="26">
        <f>IFERROR(Tableau17[[#This Row],[2008-T1-MACRODROITE]]/Tableau17[[#This Row],[2008-T1-MACROTOTALE]],"")</f>
        <v>0.38271604938271603</v>
      </c>
      <c r="MW82" s="26">
        <f>IFERROR(Tableau17[[#This Row],[2008-T1-MACROCENTRE]]/Tableau17[[#This Row],[2008-T1-MACROTOTALE]],"")</f>
        <v>0</v>
      </c>
      <c r="MX82" s="26">
        <f>IFERROR(Tableau17[[#This Row],[2008-T1-MACROGAUCHE]]/Tableau17[[#This Row],[2008-T1-MACROTOTALE]],"")</f>
        <v>0.43672839506172839</v>
      </c>
      <c r="MY82" s="26">
        <f>IFERROR(Tableau17[[#This Row],[2008-T1-MACROAUTRE]]/Tableau17[[#This Row],[2008-T1-MACROTOTALE]],"")</f>
        <v>0</v>
      </c>
      <c r="MZ82" s="26" t="str">
        <f>IFERROR(Tableau17[[#This Row],[2008-T2-MACROEXTRDROITE]]/Tableau17[[#This Row],[2008-T2-MACROTOTALE]],"")</f>
        <v/>
      </c>
      <c r="NA82" s="26" t="str">
        <f>IFERROR(Tableau17[[#This Row],[2008-T2-MACRODROITE]]/Tableau17[[#This Row],[2008-T2-MACROTOTALE]],"")</f>
        <v/>
      </c>
      <c r="NB82" s="26" t="str">
        <f>IFERROR(Tableau17[[#This Row],[2008-T2-MACROCENTRE]]/Tableau17[[#This Row],[2008-T2-MACROTOTALE]],"")</f>
        <v/>
      </c>
      <c r="NC82" s="26" t="str">
        <f>IFERROR(Tableau17[[#This Row],[2008-T2-MACROGAUCHE]]/Tableau17[[#This Row],[2008-T2-MACROTOTALE]],"")</f>
        <v/>
      </c>
      <c r="ND82" s="26" t="str">
        <f>IFERROR(Tableau17[[#This Row],[2008-T2-MACROAUTRE]]/Tableau17[[#This Row],[2008-T2-MACROTOTALE]],"")</f>
        <v/>
      </c>
      <c r="NE82" s="26">
        <f>IFERROR(Tableau17[[#This Row],[2014-T1-MACROEXTRDROITE]]/Tableau17[[#This Row],[2014-T1-MACROTOTALE]],"")</f>
        <v>0.37795275590551181</v>
      </c>
      <c r="NF82" s="26">
        <f>IFERROR(Tableau17[[#This Row],[2014-T1-MACRODROITE]]/Tableau17[[#This Row],[2014-T1-MACROTOTALE]],"")</f>
        <v>0.29291338582677168</v>
      </c>
      <c r="NG82" s="26">
        <f>IFERROR(Tableau17[[#This Row],[2014-T1-MACROCENTRE]]/Tableau17[[#This Row],[2014-T1-MACROTOTALE]],"")</f>
        <v>0</v>
      </c>
      <c r="NH82" s="26">
        <f>IFERROR(Tableau17[[#This Row],[2014-T1-MACROGAUCHE]]/Tableau17[[#This Row],[2014-T1-MACROTOTALE]],"")</f>
        <v>0.32913385826771652</v>
      </c>
      <c r="NI82" s="26">
        <f>IFERROR(Tableau17[[#This Row],[2014-T1-MACROAUTRE]]/Tableau17[[#This Row],[2014-T1-MACROTOTALE]],"")</f>
        <v>0</v>
      </c>
      <c r="NJ82" s="26">
        <f>IFERROR(Tableau17[[#This Row],[2014-T2-MACROEXTRDROITE]]/Tableau17[[#This Row],[2014-T2-MACROTOTALE]],"")</f>
        <v>0.42018072289156627</v>
      </c>
      <c r="NK82" s="26">
        <f>IFERROR(Tableau17[[#This Row],[2014-T2-MACRODROITE]]/Tableau17[[#This Row],[2014-T2-MACROTOTALE]],"")</f>
        <v>0.30421686746987953</v>
      </c>
      <c r="NL82" s="26">
        <f>IFERROR(Tableau17[[#This Row],[2014-T2-MACROCENTRE]]/Tableau17[[#This Row],[2014-T2-MACROTOTALE]],"")</f>
        <v>0</v>
      </c>
      <c r="NM82" s="26">
        <f>IFERROR(Tableau17[[#This Row],[2014-T2-MACROGAUCHE]]/Tableau17[[#This Row],[2014-T2-MACROTOTALE]],"")</f>
        <v>0.2756024096385542</v>
      </c>
      <c r="NN82" s="26">
        <f>IFERROR(Tableau17[[#This Row],[2014-T2-MACROAUTRE]]/Tableau17[[#This Row],[2014-T2-MACROTOTALE]],"")</f>
        <v>0</v>
      </c>
      <c r="NO82" s="26">
        <f>IFERROR( Tableau17[[#This Row],[2015-T1-MACROEXTRDROITE]]/Tableau17[[#This Row],[2015-T1-MACROTOTALE]],"")</f>
        <v>0.51644100580270791</v>
      </c>
      <c r="NP82" s="26">
        <f>IFERROR(Tableau17[[#This Row],[2015-T1-MACRODROITE]]/Tableau17[[#This Row],[2015-T1-MACROTOTALE]],"")</f>
        <v>0.23210831721470018</v>
      </c>
      <c r="NQ82" s="26">
        <f>IFERROR(Tableau17[[#This Row],[2015-T1-MACROCENTRE]]/Tableau17[[#This Row],[2015-T1-MACROTOTALE]],"")</f>
        <v>0</v>
      </c>
      <c r="NR82" s="26">
        <f>IFERROR(Tableau17[[#This Row],[2015-T1-MACROGAUCHE]]/Tableau17[[#This Row],[2015-T1-MACROTOTALE]],"")</f>
        <v>0.25145067698259188</v>
      </c>
      <c r="NS82" s="26">
        <f>IFERROR(Tableau17[[#This Row],[2015-T1-MACROAUTRE]]/Tableau17[[#This Row],[2015-T1-MACROTOTALE]],"")</f>
        <v>0</v>
      </c>
      <c r="NT82" s="26">
        <f>IFERROR(Tableau17[[#This Row],[2015-T2-MACROEXTRDROITE]]/Tableau17[[#This Row],[2015-T2-MACROTOTALE]],"")</f>
        <v>0.65250965250965254</v>
      </c>
      <c r="NU82" s="26">
        <f>IFERROR(Tableau17[[#This Row],[2015-T2-MACRODROITE]]/Tableau17[[#This Row],[2015-T2-MACROTOTALE]],"")</f>
        <v>0</v>
      </c>
      <c r="NV82" s="26">
        <f>IFERROR(Tableau17[[#This Row],[2015-T2-MACROCENTRE]]/Tableau17[[#This Row],[2015-T2-MACROTOTALE]],"")</f>
        <v>0</v>
      </c>
      <c r="NW82" s="26">
        <f>IFERROR(Tableau17[[#This Row],[2015-T2-MACROGAUCHE]]/Tableau17[[#This Row],[2015-T2-MACROTOTALE]],"")</f>
        <v>0.34749034749034752</v>
      </c>
      <c r="NX82" s="26">
        <f>IFERROR(Tableau17[[#This Row],[2015-T2-MACROAUTRE]]/Tableau17[[#This Row],[2015-T2-MACROTOTALE]],"")</f>
        <v>0</v>
      </c>
      <c r="NY82" s="26">
        <f>IFERROR(Tableau17[[#This Row],[2017-T1-MACROEXTRDROITE]]/Tableau17[[#This Row],[2017-T1-MACROTOTALE]],"")</f>
        <v>0.43309859154929575</v>
      </c>
      <c r="NZ82" s="26">
        <f>IFERROR(Tableau17[[#This Row],[2017-T1-MACRODROITE]]/Tableau17[[#This Row],[2017-T1-MACROTOTALE]],"")</f>
        <v>0.15492957746478872</v>
      </c>
      <c r="OA82" s="26">
        <f>IFERROR(Tableau17[[#This Row],[2017-T1-MACROCENTRE]]/Tableau17[[#This Row],[2017-T1-MACROTOTALE]],"")</f>
        <v>0.14436619718309859</v>
      </c>
      <c r="OB82" s="26">
        <f>IFERROR(Tableau17[[#This Row],[2017-T1-MACROGAUCHE]]/Tableau17[[#This Row],[2017-T1-MACROTOTALE]],"")</f>
        <v>0.25821596244131456</v>
      </c>
      <c r="OC82" s="26">
        <f>IFERROR(Tableau17[[#This Row],[2017-T1-MACROAUTRE]]/Tableau17[[#This Row],[2017-T1-MACROTOTALE]],"")</f>
        <v>9.3896713615023476E-3</v>
      </c>
      <c r="OD82" s="26">
        <f>IFERROR(Tableau17[[#This Row],[2017-T2-MACROEXTRDROITE]]/Tableau17[[#This Row],[2017-T2-MACROTOTALE]],"")</f>
        <v>0.53501400560224088</v>
      </c>
      <c r="OE82" s="26">
        <f>IFERROR(Tableau17[[#This Row],[2017-T2-MACRODROITE]]/Tableau17[[#This Row],[2017-T2-MACROTOTALE]],"")</f>
        <v>0</v>
      </c>
      <c r="OF82" s="26">
        <f>IFERROR(Tableau17[[#This Row],[2017-T2-MACROCENTRE]]/Tableau17[[#This Row],[2017-T2-MACROTOTALE]],"")</f>
        <v>0.46498599439775912</v>
      </c>
      <c r="OG82" s="26">
        <f>IFERROR(Tableau17[[#This Row],[2017-T2-MACROGAUCHE]]/Tableau17[[#This Row],[2017-T2-MACROTOTALE]],"")</f>
        <v>0</v>
      </c>
      <c r="OH82" s="26">
        <f>IFERROR(Tableau17[[#This Row],[2017-T2-MACROAUTRE]]/Tableau17[[#This Row],[2017-T2-MACROTOTALE]],"")</f>
        <v>0</v>
      </c>
      <c r="OI82" s="26">
        <f>IFERROR(Tableau17[[#This Row],[2019-T1-MACROEXTRDROITE]]/Tableau17[[#This Row],[2019-T1-MACROTOTALE]],"")</f>
        <v>0.47870182555780932</v>
      </c>
      <c r="OJ82" s="26">
        <f>IFERROR(Tableau17[[#This Row],[2019-T1-MACRODROITE]]/Tableau17[[#This Row],[2019-T1-MACROTOTALE]],"")</f>
        <v>6.8965517241379309E-2</v>
      </c>
      <c r="OK82" s="26">
        <f>IFERROR(Tableau17[[#This Row],[2019-T1-MACROCENTRE]]/Tableau17[[#This Row],[2019-T1-MACROTOTALE]],"")</f>
        <v>0.15010141987829614</v>
      </c>
      <c r="OL82" s="26">
        <f>IFERROR(Tableau17[[#This Row],[2019-T1-MACROGAUCHE]]/Tableau17[[#This Row],[2019-T1-MACROTOTALE]],"")</f>
        <v>0.26774847870182555</v>
      </c>
      <c r="OM82" s="26">
        <f>IFERROR(Tableau17[[#This Row],[2019-T1-MACROAUTRE]]/Tableau17[[#This Row],[2019-T1-MACROTOTALE]],"")</f>
        <v>3.4482758620689655E-2</v>
      </c>
      <c r="ON82" s="26">
        <f>IFERROR(Tableau17[[#This Row],[2020-T1-MACROEXTRDROITE]]/Tableau17[[#This Row],[2020-T1-MACROTOTALE]],"")</f>
        <v>0.38348082595870209</v>
      </c>
      <c r="OO82" s="26">
        <f>IFERROR(Tableau17[[#This Row],[2020-T1-MACRODROITE]]/Tableau17[[#This Row],[2020-T1-MACROTOTALE]],"")</f>
        <v>0.2359882005899705</v>
      </c>
      <c r="OP82" s="26">
        <f>IFERROR(Tableau17[[#This Row],[2020-T1-MACROCENTRE]]/Tableau17[[#This Row],[2020-T1-MACROTOTALE]],"")</f>
        <v>3.8348082595870206E-2</v>
      </c>
      <c r="OQ82" s="26">
        <f>IFERROR(Tableau17[[#This Row],[2020-T1-MACROGAUCHE]]/Tableau17[[#This Row],[2020-T1-MACROTOTALE]],"")</f>
        <v>0.34218289085545722</v>
      </c>
      <c r="OR82" s="26">
        <f>IFERROR(Tableau17[[#This Row],[2020-T1-MACROAUTRE]]/Tableau17[[#This Row],[2020-T1-MACROTOTALE]],"")</f>
        <v>0</v>
      </c>
      <c r="OS82" s="26">
        <f>IFERROR(Tableau17[[#This Row],[2017 (L)-T1-MACROEXTRDROITE]]/Tableau17[[#This Row],[2017 (L)-T1-MACROTOTALE]],"")</f>
        <v>0.37759336099585061</v>
      </c>
      <c r="OT82" s="26">
        <f>IFERROR(Tableau17[[#This Row],[2017 (L)-T1-MACRODROITE]]/Tableau17[[#This Row],[2017 (L)-T1-MACROTOTALE]],"")</f>
        <v>5.8091286307053944E-2</v>
      </c>
      <c r="OU82" s="26">
        <f>IFERROR(Tableau17[[#This Row],[2017 (L)-T1-MACROCENTRE]]/Tableau17[[#This Row],[2017 (L)-T1-MACROTOTALE]],"")</f>
        <v>0.20124481327800831</v>
      </c>
      <c r="OV82" s="26">
        <f>IFERROR(Tableau17[[#This Row],[2017 (L)-T1-MACROGAUCHE]]/Tableau17[[#This Row],[2017 (L)-T1-MACROTOTALE]],"")</f>
        <v>0.35477178423236516</v>
      </c>
      <c r="OW82" s="26">
        <f>IFERROR(Tableau17[[#This Row],[2017 (L)-T1-MACROAUTRE]]/Tableau17[[#This Row],[2017 (L)-T1-MACROTOTALE]],"")</f>
        <v>8.2987551867219917E-3</v>
      </c>
      <c r="OX82" s="26">
        <f>IFERROR(Tableau17[[#This Row],[2017 (L)-T2-MACROEXTRDROITE]]/Tableau17[[#This Row],[2017 (L)-T2-MACROTOTALE]],"")</f>
        <v>0.56589147286821706</v>
      </c>
      <c r="OY82" s="26">
        <f>IFERROR(Tableau17[[#This Row],[2017 (L)-T2-MACRODROITE]]/Tableau17[[#This Row],[2017 (L)-T2-MACROTOTALE]],"")</f>
        <v>0</v>
      </c>
      <c r="OZ82" s="26">
        <f>IFERROR(Tableau17[[#This Row],[2017 (L)-T2-MACROCENTRE]]/Tableau17[[#This Row],[2017 (L)-T2-MACROTOTALE]],"")</f>
        <v>0.43410852713178294</v>
      </c>
      <c r="PA82" s="26">
        <f>IFERROR(Tableau17[[#This Row],[2017 (L)-T2-MACROGAUCHE]]/Tableau17[[#This Row],[2017 (L)-T2-MACROTOTALE]],"")</f>
        <v>0</v>
      </c>
      <c r="PB82" s="26">
        <f>IFERROR(Tableau17[[#This Row],[2017 (L)-T2-MACROAUTRE]]/Tableau17[[#This Row],[2017 (L)-T2-MACROTOTALE]],"")</f>
        <v>0</v>
      </c>
      <c r="PC82" s="26">
        <f>IFERROR(Tableau17[[#This Row],[2008_T1_PROCUS]]/Tableau17[[#This Row],[2008_T1_INSCRITS]],0)</f>
        <v>5.4694621695533276E-3</v>
      </c>
      <c r="PD82" s="26">
        <f>IFERROR(Tableau17[[#This Row],[2008_T2_PROCUS]]/Tableau17[[#This Row],[2008_T2_INSCRITS]],0)</f>
        <v>0</v>
      </c>
      <c r="PE82" s="26">
        <f>Tableau17[[#This Row],[2014_T1_PROCUS]]/Tableau17[[#This Row],[2014_T1_INSCRITS]]</f>
        <v>1.7905102954341987E-2</v>
      </c>
      <c r="PF82" s="26">
        <f>IFERROR(Tableau17[[#This Row],[2014_T2_PROCUS]]/Tableau17[[#This Row],[2014_T2_INSCRITS]],0)</f>
        <v>1.0752688172043012E-2</v>
      </c>
    </row>
    <row r="83" spans="1:422" x14ac:dyDescent="0.2">
      <c r="A83" s="1">
        <v>3</v>
      </c>
      <c r="B83" s="1" t="s">
        <v>288</v>
      </c>
      <c r="C83" s="1" t="s">
        <v>302</v>
      </c>
      <c r="D83" s="1" t="s">
        <v>302</v>
      </c>
      <c r="E83" s="1">
        <v>473</v>
      </c>
      <c r="F83" s="1">
        <v>5.4039849999999996</v>
      </c>
      <c r="G83" s="1">
        <v>43.298011000000002</v>
      </c>
      <c r="H83" s="3">
        <v>1133</v>
      </c>
      <c r="I83" s="3">
        <v>293</v>
      </c>
      <c r="L83" s="1">
        <v>117</v>
      </c>
      <c r="M83" s="1">
        <v>17</v>
      </c>
      <c r="O83" s="1">
        <v>2</v>
      </c>
      <c r="P83" s="1">
        <v>58</v>
      </c>
      <c r="Q83" s="1">
        <v>18</v>
      </c>
      <c r="R83" s="1">
        <v>74</v>
      </c>
      <c r="S83" s="1">
        <v>62</v>
      </c>
      <c r="T83" s="1">
        <v>27</v>
      </c>
      <c r="U83" s="1">
        <v>375</v>
      </c>
      <c r="V83" s="1">
        <v>1123</v>
      </c>
      <c r="W83" s="1">
        <v>673</v>
      </c>
      <c r="X83" s="1">
        <v>20</v>
      </c>
      <c r="Y83" s="2">
        <v>0.59928762000000002</v>
      </c>
      <c r="Z83" s="1">
        <v>1123</v>
      </c>
      <c r="AA83" s="1">
        <v>696</v>
      </c>
      <c r="AB83" s="1">
        <v>11</v>
      </c>
      <c r="AC83" s="2">
        <v>0.61976847999999995</v>
      </c>
      <c r="AD83" s="1">
        <v>1133</v>
      </c>
      <c r="AE83" s="1">
        <v>385</v>
      </c>
      <c r="AF83" s="2">
        <v>0.33980582999999998</v>
      </c>
      <c r="AG83" s="1">
        <f t="shared" si="1"/>
        <v>293</v>
      </c>
      <c r="AH83" s="1">
        <v>1130</v>
      </c>
      <c r="AI83" s="1">
        <v>714</v>
      </c>
      <c r="AJ83" s="1">
        <v>4</v>
      </c>
      <c r="AK83" s="2">
        <v>0.63185840999999998</v>
      </c>
      <c r="AL83" s="1">
        <v>1130</v>
      </c>
      <c r="AM83" s="1">
        <v>772</v>
      </c>
      <c r="AN83" s="1">
        <v>6</v>
      </c>
      <c r="AO83" s="2">
        <v>0.68318584000000004</v>
      </c>
      <c r="AP83" s="1">
        <v>1121</v>
      </c>
      <c r="AQ83" s="1">
        <v>598</v>
      </c>
      <c r="AR83" s="2">
        <v>0.53345226999999995</v>
      </c>
      <c r="AS83" s="1">
        <v>1120</v>
      </c>
      <c r="AT83" s="1">
        <v>610</v>
      </c>
      <c r="AU83" s="2">
        <v>0.54464285999999995</v>
      </c>
      <c r="AV83" s="1">
        <v>1171</v>
      </c>
      <c r="AW83" s="1">
        <v>582</v>
      </c>
      <c r="AX83" s="2">
        <v>0.49701109999999998</v>
      </c>
      <c r="AY83" s="1">
        <v>1171</v>
      </c>
      <c r="AZ83" s="1">
        <v>455</v>
      </c>
      <c r="BA83" s="2">
        <v>0.38855678999999999</v>
      </c>
      <c r="BB83" s="1">
        <v>1174</v>
      </c>
      <c r="BC83" s="1">
        <v>915</v>
      </c>
      <c r="BD83" s="2">
        <v>0.77938671000000004</v>
      </c>
      <c r="BE83" s="1">
        <v>1173</v>
      </c>
      <c r="BF83" s="1">
        <v>867</v>
      </c>
      <c r="BG83" s="2">
        <v>0.73913043</v>
      </c>
      <c r="BH83" s="1">
        <v>1134</v>
      </c>
      <c r="BI83" s="1">
        <v>552</v>
      </c>
      <c r="BJ83" s="2">
        <v>0.48677249</v>
      </c>
      <c r="BK83" s="1">
        <v>37</v>
      </c>
      <c r="BL83" s="1">
        <v>6</v>
      </c>
      <c r="BM83" s="1">
        <v>12</v>
      </c>
      <c r="BN83" s="1">
        <v>21</v>
      </c>
      <c r="BO83" s="1">
        <v>48</v>
      </c>
      <c r="BP83" s="1">
        <v>341</v>
      </c>
      <c r="BQ83" s="1">
        <v>228</v>
      </c>
      <c r="BR83" s="1">
        <v>693</v>
      </c>
      <c r="BT83" s="1">
        <v>306</v>
      </c>
      <c r="BU83" s="1">
        <v>441</v>
      </c>
      <c r="BW83" s="1">
        <v>747</v>
      </c>
      <c r="BX83" s="1">
        <v>8</v>
      </c>
      <c r="BY83" s="1">
        <v>2</v>
      </c>
      <c r="BZ83" s="1">
        <v>38</v>
      </c>
      <c r="CB83" s="1">
        <v>26</v>
      </c>
      <c r="CC83" s="1">
        <v>162</v>
      </c>
      <c r="CD83" s="1">
        <v>302</v>
      </c>
      <c r="CE83" s="1">
        <v>115</v>
      </c>
      <c r="CF83" s="1">
        <v>653</v>
      </c>
      <c r="CG83" s="1">
        <v>178</v>
      </c>
      <c r="CH83" s="1">
        <v>346</v>
      </c>
      <c r="CI83" s="1">
        <v>156</v>
      </c>
      <c r="CJ83" s="1">
        <v>680</v>
      </c>
      <c r="CK83" s="1">
        <v>9</v>
      </c>
      <c r="CL83" s="1">
        <v>13</v>
      </c>
      <c r="CM83" s="1">
        <v>9</v>
      </c>
      <c r="CN83" s="1">
        <v>26</v>
      </c>
      <c r="CO83" s="1">
        <v>27</v>
      </c>
      <c r="CP83" s="1">
        <v>216</v>
      </c>
      <c r="CQ83" s="1">
        <v>22</v>
      </c>
      <c r="CT83" s="1">
        <v>164</v>
      </c>
      <c r="CU83" s="1">
        <v>95</v>
      </c>
      <c r="CW83" s="1">
        <v>581</v>
      </c>
      <c r="CY83" s="1">
        <v>293</v>
      </c>
      <c r="DB83" s="1">
        <v>262</v>
      </c>
      <c r="DC83" s="1">
        <v>555</v>
      </c>
      <c r="DD83" s="1">
        <v>10</v>
      </c>
      <c r="DE83" s="1">
        <v>10</v>
      </c>
      <c r="DF83" s="1">
        <v>3</v>
      </c>
      <c r="DG83" s="1">
        <v>20</v>
      </c>
      <c r="DH83" s="1">
        <v>3</v>
      </c>
      <c r="DI83" s="1">
        <v>34</v>
      </c>
      <c r="DK83" s="1">
        <v>2</v>
      </c>
      <c r="DL83" s="1">
        <v>110</v>
      </c>
      <c r="DN83" s="1">
        <v>110</v>
      </c>
      <c r="DP83" s="1">
        <v>10</v>
      </c>
      <c r="DQ83" s="1">
        <v>2</v>
      </c>
      <c r="DR83" s="1">
        <v>122</v>
      </c>
      <c r="DU83" s="1">
        <v>436</v>
      </c>
      <c r="DV83" s="1">
        <v>219</v>
      </c>
      <c r="DZ83" s="1">
        <v>187</v>
      </c>
      <c r="EA83" s="1">
        <v>406</v>
      </c>
      <c r="EB83" s="1">
        <v>5</v>
      </c>
      <c r="EC83" s="1">
        <v>11</v>
      </c>
      <c r="ED83" s="1">
        <v>1</v>
      </c>
      <c r="EE83" s="1">
        <v>19</v>
      </c>
      <c r="EF83" s="1">
        <v>165</v>
      </c>
      <c r="EG83" s="1">
        <v>49</v>
      </c>
      <c r="EH83" s="1">
        <v>10</v>
      </c>
      <c r="EI83" s="1">
        <v>246</v>
      </c>
      <c r="EJ83" s="1">
        <v>227</v>
      </c>
      <c r="EK83" s="1">
        <v>160</v>
      </c>
      <c r="EL83" s="1">
        <v>9</v>
      </c>
      <c r="EM83" s="1">
        <v>902</v>
      </c>
      <c r="EN83" s="1">
        <v>315</v>
      </c>
      <c r="EO83" s="1">
        <v>471</v>
      </c>
      <c r="EP83" s="1">
        <v>786</v>
      </c>
      <c r="EQ83" s="1">
        <v>0</v>
      </c>
      <c r="ER83" s="1">
        <v>3</v>
      </c>
      <c r="ES83" s="1">
        <v>9</v>
      </c>
      <c r="ET83" s="1">
        <v>47</v>
      </c>
      <c r="EU83" s="1">
        <v>1</v>
      </c>
      <c r="EV83" s="1">
        <v>163</v>
      </c>
      <c r="EW83" s="1">
        <v>49</v>
      </c>
      <c r="EX83" s="1">
        <v>1</v>
      </c>
      <c r="EY83" s="1">
        <v>14</v>
      </c>
      <c r="EZ83" s="1">
        <v>11</v>
      </c>
      <c r="FA83" s="1">
        <v>0</v>
      </c>
      <c r="FB83" s="1">
        <v>0</v>
      </c>
      <c r="FC83" s="1">
        <v>0</v>
      </c>
      <c r="FD83" s="1">
        <v>0</v>
      </c>
      <c r="FE83" s="1">
        <v>0</v>
      </c>
      <c r="FF83" s="1">
        <v>0</v>
      </c>
      <c r="FG83" s="1">
        <v>0</v>
      </c>
      <c r="FH83" s="1">
        <v>13</v>
      </c>
      <c r="FI83" s="1">
        <v>0</v>
      </c>
      <c r="FJ83" s="1">
        <v>22</v>
      </c>
      <c r="FK83" s="1">
        <v>16</v>
      </c>
      <c r="FL83" s="1">
        <v>0</v>
      </c>
      <c r="FM83" s="1">
        <v>66</v>
      </c>
      <c r="FN83" s="1">
        <v>6</v>
      </c>
      <c r="FO83" s="1">
        <v>1</v>
      </c>
      <c r="FP83" s="1">
        <v>101</v>
      </c>
      <c r="FQ83" s="1">
        <v>1</v>
      </c>
      <c r="FR83" s="1">
        <f>SUM(Tableau17[[#This Row],[2019-T1-ALEXANDRE Audric]:[2019-T1-MARIE Florie]])</f>
        <v>524</v>
      </c>
      <c r="FS83" s="1">
        <v>60</v>
      </c>
      <c r="FT83" s="1">
        <v>384</v>
      </c>
      <c r="FU83" s="1">
        <v>0</v>
      </c>
      <c r="FV83" s="1">
        <v>249</v>
      </c>
      <c r="FW83" s="1">
        <v>0</v>
      </c>
      <c r="FX83" s="1">
        <v>693</v>
      </c>
      <c r="FY83" s="1">
        <v>0</v>
      </c>
      <c r="FZ83" s="1">
        <v>441</v>
      </c>
      <c r="GA83" s="1">
        <v>0</v>
      </c>
      <c r="GB83" s="1">
        <v>306</v>
      </c>
      <c r="GC83" s="1">
        <v>0</v>
      </c>
      <c r="GD83" s="1">
        <v>747</v>
      </c>
      <c r="GE83" s="1">
        <v>162</v>
      </c>
      <c r="GF83" s="1">
        <v>304</v>
      </c>
      <c r="GG83" s="1">
        <v>8</v>
      </c>
      <c r="GH83" s="1">
        <v>179</v>
      </c>
      <c r="GI83" s="1">
        <v>0</v>
      </c>
      <c r="GJ83" s="1">
        <v>653</v>
      </c>
      <c r="GK83" s="1">
        <v>178</v>
      </c>
      <c r="GL83" s="1">
        <v>346</v>
      </c>
      <c r="GM83" s="1">
        <v>0</v>
      </c>
      <c r="GN83" s="1">
        <v>156</v>
      </c>
      <c r="GO83" s="1">
        <v>0</v>
      </c>
      <c r="GP83" s="1">
        <v>680</v>
      </c>
      <c r="GQ83" s="1">
        <v>229</v>
      </c>
      <c r="GR83" s="1">
        <v>173</v>
      </c>
      <c r="GS83" s="1">
        <v>22</v>
      </c>
      <c r="GT83" s="1">
        <v>148</v>
      </c>
      <c r="GU83" s="1">
        <v>9</v>
      </c>
      <c r="GV83" s="1">
        <v>581</v>
      </c>
      <c r="GW83" s="1">
        <v>293</v>
      </c>
      <c r="GX83" s="1">
        <v>0</v>
      </c>
      <c r="GY83" s="1">
        <v>0</v>
      </c>
      <c r="GZ83" s="1">
        <v>262</v>
      </c>
      <c r="HA83" s="1">
        <v>0</v>
      </c>
      <c r="HB83" s="1">
        <v>555</v>
      </c>
      <c r="HC83" s="1">
        <v>277</v>
      </c>
      <c r="HD83" s="1">
        <v>165</v>
      </c>
      <c r="HE83" s="1">
        <v>160</v>
      </c>
      <c r="HF83" s="1">
        <v>290</v>
      </c>
      <c r="HG83" s="1">
        <v>10</v>
      </c>
      <c r="HH83" s="1">
        <v>902</v>
      </c>
      <c r="HI83" s="1">
        <v>315</v>
      </c>
      <c r="HJ83" s="1">
        <v>0</v>
      </c>
      <c r="HK83" s="1">
        <v>471</v>
      </c>
      <c r="HL83" s="1">
        <v>0</v>
      </c>
      <c r="HM83" s="1">
        <v>0</v>
      </c>
      <c r="HN83" s="1">
        <v>786</v>
      </c>
      <c r="HO83" s="1">
        <v>188</v>
      </c>
      <c r="HP83" s="1">
        <v>55</v>
      </c>
      <c r="HQ83" s="1">
        <v>101</v>
      </c>
      <c r="HR83" s="1">
        <v>165</v>
      </c>
      <c r="HS83" s="1">
        <v>30</v>
      </c>
      <c r="HT83" s="1">
        <v>539</v>
      </c>
      <c r="HU83" s="1">
        <v>74</v>
      </c>
      <c r="HV83" s="1">
        <v>175</v>
      </c>
      <c r="HW83" s="1">
        <v>18</v>
      </c>
      <c r="HX83" s="1">
        <v>108</v>
      </c>
      <c r="HY83" s="1">
        <v>0</v>
      </c>
      <c r="HZ83" s="1">
        <v>375</v>
      </c>
      <c r="IA83" s="1">
        <v>3</v>
      </c>
      <c r="IB83" s="1">
        <v>130</v>
      </c>
      <c r="IC83" s="1">
        <v>122</v>
      </c>
      <c r="ID83" s="1">
        <v>169</v>
      </c>
      <c r="IE83" s="1">
        <v>12</v>
      </c>
      <c r="IF83" s="1">
        <v>436</v>
      </c>
      <c r="IG83" s="1">
        <v>0</v>
      </c>
      <c r="IH83" s="1">
        <v>0</v>
      </c>
      <c r="II83" s="1">
        <v>187</v>
      </c>
      <c r="IJ83" s="1">
        <v>219</v>
      </c>
      <c r="IK83" s="1">
        <v>0</v>
      </c>
      <c r="IL83" s="1">
        <v>406</v>
      </c>
      <c r="IM83" s="26">
        <f>IFERROR(Tableau17[[#This Row],[LDIV]]/Tableau17[[#This Row],[Total général]],"")</f>
        <v>0</v>
      </c>
      <c r="IN83" s="26">
        <f>IFERROR(Tableau17[[#This Row],[LDVC]]/Tableau17[[#This Row],[Total général]],"")</f>
        <v>0</v>
      </c>
      <c r="IO83" s="26">
        <f>IFERROR(Tableau17[[#This Row],[LDVD]]/Tableau17[[#This Row],[Total général]],"")</f>
        <v>0.312</v>
      </c>
      <c r="IP83" s="26">
        <f>IFERROR(Tableau17[[#This Row],[LDVG]]/Tableau17[[#This Row],[Total général]],"")</f>
        <v>4.5333333333333337E-2</v>
      </c>
      <c r="IQ83" s="26">
        <f>IFERROR(Tableau17[[#This Row],[LEXD]]/Tableau17[[#This Row],[Total général]],"")</f>
        <v>0</v>
      </c>
      <c r="IR83" s="26">
        <f>IFERROR(Tableau17[[#This Row],[LEXG]]/Tableau17[[#This Row],[Total général]],"")</f>
        <v>5.3333333333333332E-3</v>
      </c>
      <c r="IS83" s="26">
        <f>IFERROR(Tableau17[[#This Row],[LLR]]/Tableau17[[#This Row],[Total général]],"")</f>
        <v>0.15466666666666667</v>
      </c>
      <c r="IT83" s="26">
        <f>IFERROR(Tableau17[[#This Row],[LREM]]/Tableau17[[#This Row],[Total général]],"")</f>
        <v>4.8000000000000001E-2</v>
      </c>
      <c r="IU83" s="26">
        <f>IFERROR(Tableau17[[#This Row],[LRN]]/Tableau17[[#This Row],[Total général]],"")</f>
        <v>0.19733333333333333</v>
      </c>
      <c r="IV83" s="26">
        <f>IFERROR(Tableau17[[#This Row],[LUG]]/Tableau17[[#This Row],[Total général]],"")</f>
        <v>0.16533333333333333</v>
      </c>
      <c r="IW83" s="26">
        <f>IFERROR(Tableau17[[#This Row],[LVEC]]/Tableau17[[#This Row],[Total général]],"")</f>
        <v>7.1999999999999995E-2</v>
      </c>
      <c r="IX83" s="26">
        <f>IFERROR(Tableau17[[#This Row],[2008-T1-LCMD]]/Tableau17[[#This Row],[2008-T1-TOTAL]],"")</f>
        <v>5.3391053391053392E-2</v>
      </c>
      <c r="IY83" s="26">
        <f>IFERROR(Tableau17[[#This Row],[2008-T1-LDVD]]/Tableau17[[#This Row],[2008-T1-TOTAL]],"")</f>
        <v>8.658008658008658E-3</v>
      </c>
      <c r="IZ83" s="26">
        <f>IFERROR(Tableau17[[#This Row],[2008-T1-LEXD]]/Tableau17[[#This Row],[2008-T1-TOTAL]],"")</f>
        <v>1.7316017316017316E-2</v>
      </c>
      <c r="JA83" s="26">
        <f>IFERROR(Tableau17[[#This Row],[2008-T1-LEXG]]/Tableau17[[#This Row],[2008-T1-TOTAL]],"")</f>
        <v>3.0303030303030304E-2</v>
      </c>
      <c r="JB83" s="26">
        <f>IFERROR(Tableau17[[#This Row],[2008-T1-LFN]]/Tableau17[[#This Row],[2008-T1-TOTAL]],"")</f>
        <v>6.9264069264069264E-2</v>
      </c>
      <c r="JC83" s="26">
        <f>IFERROR(Tableau17[[#This Row],[2008-T1-LMAJ]]/Tableau17[[#This Row],[2008-T1-TOTAL]],"")</f>
        <v>0.49206349206349204</v>
      </c>
      <c r="JD83" s="26">
        <f>IFERROR(Tableau17[[#This Row],[2008-T1-LUG]]/Tableau17[[#This Row],[2008-T1-TOTAL]],"")</f>
        <v>0.32900432900432902</v>
      </c>
      <c r="JE83" s="26">
        <f>IFERROR(Tableau17[[#This Row],[2008-T2-LFN]]/Tableau17[[#This Row],[2008-T2-TOTAL]],"")</f>
        <v>0</v>
      </c>
      <c r="JF83" s="26">
        <f>IFERROR(Tableau17[[#This Row],[2008-T2-LGC]]/Tableau17[[#This Row],[2008-T2-TOTAL]],"")</f>
        <v>0.40963855421686746</v>
      </c>
      <c r="JG83" s="26">
        <f>IFERROR(Tableau17[[#This Row],[2008-T2-LMAJ]]/Tableau17[[#This Row],[2008-T2-TOTAL]],"")</f>
        <v>0.59036144578313254</v>
      </c>
      <c r="JH83" s="26">
        <f>IFERROR(Tableau17[[#This Row],[2008-T2-LUG]]/Tableau17[[#This Row],[2008-T2-TOTAL]],"")</f>
        <v>0</v>
      </c>
      <c r="JI83" s="26">
        <f>IFERROR(Tableau17[[#This Row],[2014-T1-LDIV]]/Tableau17[[#This Row],[2014-T1-TOTAL]],"")</f>
        <v>1.2251148545176111E-2</v>
      </c>
      <c r="JJ83" s="26">
        <f>IFERROR(Tableau17[[#This Row],[2014-T1-LDVD]]/Tableau17[[#This Row],[2014-T1-TOTAL]],"")</f>
        <v>3.0627871362940277E-3</v>
      </c>
      <c r="JK83" s="26">
        <f>IFERROR(Tableau17[[#This Row],[2014-T1-LDVG]]/Tableau17[[#This Row],[2014-T1-TOTAL]],"")</f>
        <v>5.8192955589586523E-2</v>
      </c>
      <c r="JL83" s="26">
        <f>IFERROR(Tableau17[[#This Row],[2014-T1-LEXG]]/Tableau17[[#This Row],[2014-T1-TOTAL]],"")</f>
        <v>0</v>
      </c>
      <c r="JM83" s="26">
        <f>IFERROR(Tableau17[[#This Row],[2014-T1-LFG]]/Tableau17[[#This Row],[2014-T1-TOTAL]],"")</f>
        <v>3.9816232771822356E-2</v>
      </c>
      <c r="JN83" s="26">
        <f>IFERROR(Tableau17[[#This Row],[2014-T1-LFN]]/Tableau17[[#This Row],[2014-T1-TOTAL]],"")</f>
        <v>0.24808575803981622</v>
      </c>
      <c r="JO83" s="26">
        <f>IFERROR(Tableau17[[#This Row],[2014-T1-LUD]]/Tableau17[[#This Row],[2014-T1-TOTAL]],"")</f>
        <v>0.46248085758039814</v>
      </c>
      <c r="JP83" s="26">
        <f>IFERROR(Tableau17[[#This Row],[2014-T1-LUG]]/Tableau17[[#This Row],[2014-T1-TOTAL]],"")</f>
        <v>0.17611026033690658</v>
      </c>
      <c r="JQ83" s="26">
        <f>IFERROR(Tableau17[[#This Row],[2014-T2-LFN]]/Tableau17[[#This Row],[2014-T2-TOTAL]],"")</f>
        <v>0.26176470588235295</v>
      </c>
      <c r="JR83" s="26">
        <f>IFERROR(Tableau17[[#This Row],[2014-T2-LUD]]/Tableau17[[#This Row],[2014-T2-TOTAL]],"")</f>
        <v>0.50882352941176467</v>
      </c>
      <c r="JS83" s="26">
        <f>IFERROR(Tableau17[[#This Row],[2014-T2-LUG]]/Tableau17[[#This Row],[2014-T2-TOTAL]],"")</f>
        <v>0.22941176470588234</v>
      </c>
      <c r="JT83" s="26">
        <f>IFERROR(Tableau17[[#This Row],[2015-T1-BC-DIV]]/Tableau17[[#This Row],[2015-T1-TOTAL]],"")</f>
        <v>1.549053356282272E-2</v>
      </c>
      <c r="JU83" s="26">
        <f>IFERROR(Tableau17[[#This Row],[2015-T1-BC-DLF]]/Tableau17[[#This Row],[2015-T1-TOTAL]],"")</f>
        <v>2.2375215146299483E-2</v>
      </c>
      <c r="JV83" s="26">
        <f>IFERROR(Tableau17[[#This Row],[2015-T1-BC-DVD]]/Tableau17[[#This Row],[2015-T1-TOTAL]],"")</f>
        <v>1.549053356282272E-2</v>
      </c>
      <c r="JW83" s="26">
        <f>IFERROR(Tableau17[[#This Row],[2015-T1-BC-DVG]]/Tableau17[[#This Row],[2015-T1-TOTAL]],"")</f>
        <v>4.4750430292598967E-2</v>
      </c>
      <c r="JX83" s="26">
        <f>IFERROR(Tableau17[[#This Row],[2015-T1-BC-FG]]/Tableau17[[#This Row],[2015-T1-TOTAL]],"")</f>
        <v>4.6471600688468159E-2</v>
      </c>
      <c r="JY83" s="26">
        <f>IFERROR(Tableau17[[#This Row],[2015-T1-BC-FN]]/Tableau17[[#This Row],[2015-T1-TOTAL]],"")</f>
        <v>0.37177280550774527</v>
      </c>
      <c r="JZ83" s="26">
        <f>IFERROR(Tableau17[[#This Row],[2015-T1-BC-MDM]]/Tableau17[[#This Row],[2015-T1-TOTAL]],"")</f>
        <v>3.7865748709122203E-2</v>
      </c>
      <c r="KA83" s="26">
        <f>IFERROR(Tableau17[[#This Row],[2015-T1-BC-RDG]]/Tableau17[[#This Row],[2015-T1-TOTAL]],"")</f>
        <v>0</v>
      </c>
      <c r="KB83" s="26">
        <f>IFERROR(Tableau17[[#This Row],[2015-T1-BC-SOC]]/Tableau17[[#This Row],[2015-T1-TOTAL]],"")</f>
        <v>0</v>
      </c>
      <c r="KC83" s="26">
        <f>IFERROR(Tableau17[[#This Row],[2015-T1-BC-UD]]/Tableau17[[#This Row],[2015-T1-TOTAL]],"")</f>
        <v>0.28227194492254731</v>
      </c>
      <c r="KD83" s="26">
        <f>IFERROR(Tableau17[[#This Row],[2015-T1-BC-UG]]/Tableau17[[#This Row],[2015-T1-TOTAL]],"")</f>
        <v>0.16351118760757316</v>
      </c>
      <c r="KE83" s="26">
        <f>IFERROR(Tableau17[[#This Row],[2015-T1-BC-VEC]]/Tableau17[[#This Row],[2015-T1-TOTAL]],"")</f>
        <v>0</v>
      </c>
      <c r="KF83" s="26">
        <f>IFERROR(Tableau17[[#This Row],[2015-T2-BC-DVG]]/Tableau17[[#This Row],[2015-T2-TOTAL]],"")</f>
        <v>0</v>
      </c>
      <c r="KG83" s="26">
        <f>IFERROR(Tableau17[[#This Row],[2015-T2-BC-FN]]/Tableau17[[#This Row],[2015-T2-TOTAL]],"")</f>
        <v>0.52792792792792798</v>
      </c>
      <c r="KH83" s="26">
        <f>IFERROR(Tableau17[[#This Row],[2015-T2-BC-SOC]]/Tableau17[[#This Row],[2015-T2-TOTAL]],"")</f>
        <v>0</v>
      </c>
      <c r="KI83" s="26">
        <f>IFERROR(Tableau17[[#This Row],[2015-T2-BC-UD]]/Tableau17[[#This Row],[2015-T2-TOTAL]],"")</f>
        <v>0</v>
      </c>
      <c r="KJ83" s="26">
        <f>IFERROR(Tableau17[[#This Row],[2015-T2-BC-UG]]/Tableau17[[#This Row],[2015-T2-TOTAL]],"")</f>
        <v>0.47207207207207208</v>
      </c>
      <c r="KK83" s="26">
        <f>IFERROR(Tableau17[[#This Row],[2017 (L)-T1-COM]]/Tableau17[[#This Row],[2017 (L)-T1-TOTAL]],"")</f>
        <v>2.2935779816513763E-2</v>
      </c>
      <c r="KL83" s="26">
        <f>IFERROR(Tableau17[[#This Row],[2017 (L)-T1-DIV]]/Tableau17[[#This Row],[2017 (L)-T1-TOTAL]],"")</f>
        <v>2.2935779816513763E-2</v>
      </c>
      <c r="KM83" s="26">
        <f>IFERROR(Tableau17[[#This Row],[2017 (L)-T1-DLF]]/Tableau17[[#This Row],[2017 (L)-T1-TOTAL]],"")</f>
        <v>6.8807339449541288E-3</v>
      </c>
      <c r="KN83" s="26">
        <f>IFERROR(Tableau17[[#This Row],[2017 (L)-T1-DVD]]/Tableau17[[#This Row],[2017 (L)-T1-TOTAL]],"")</f>
        <v>4.5871559633027525E-2</v>
      </c>
      <c r="KO83" s="26">
        <f>IFERROR(Tableau17[[#This Row],[2017 (L)-T1-DVG]]/Tableau17[[#This Row],[2017 (L)-T1-TOTAL]],"")</f>
        <v>6.8807339449541288E-3</v>
      </c>
      <c r="KP83" s="26">
        <f>IFERROR(Tableau17[[#This Row],[2017 (L)-T1-ECO]]/Tableau17[[#This Row],[2017 (L)-T1-TOTAL]],"")</f>
        <v>7.7981651376146793E-2</v>
      </c>
      <c r="KQ83" s="26">
        <f>IFERROR(Tableau17[[#This Row],[2017 (L)-T1-EXD]]/Tableau17[[#This Row],[2017 (L)-T1-TOTAL]],"")</f>
        <v>0</v>
      </c>
      <c r="KR83" s="26">
        <f>IFERROR(Tableau17[[#This Row],[2017 (L)-T1-EXG]]/Tableau17[[#This Row],[2017 (L)-T1-TOTAL]],"")</f>
        <v>4.5871559633027525E-3</v>
      </c>
      <c r="KS83" s="26">
        <f>IFERROR(Tableau17[[#This Row],[2017 (L)-T1-FI]]/Tableau17[[#This Row],[2017 (L)-T1-TOTAL]],"")</f>
        <v>0.25229357798165136</v>
      </c>
      <c r="KT83" s="26">
        <f>IFERROR(Tableau17[[#This Row],[2017 (L)-T1-FN]]/Tableau17[[#This Row],[2017 (L)-T1-TOTAL]],"")</f>
        <v>0</v>
      </c>
      <c r="KU83" s="26">
        <f>IFERROR(Tableau17[[#This Row],[2017 (L)-T1-LR]]/Tableau17[[#This Row],[2017 (L)-T1-TOTAL]],"")</f>
        <v>0.25229357798165136</v>
      </c>
      <c r="KV83" s="26">
        <f>IFERROR(Tableau17[[#This Row],[2017 (L)-T1-MDM]]/Tableau17[[#This Row],[2017 (L)-T1-TOTAL]],"")</f>
        <v>0</v>
      </c>
      <c r="KW83" s="26">
        <f>IFERROR(Tableau17[[#This Row],[2017 (L)-T1-RDG]]/Tableau17[[#This Row],[2017 (L)-T1-TOTAL]],"")</f>
        <v>2.2935779816513763E-2</v>
      </c>
      <c r="KX83" s="26">
        <f>IFERROR(Tableau17[[#This Row],[2017 (L)-T1-REG]]/Tableau17[[#This Row],[2017 (L)-T1-TOTAL]],"")</f>
        <v>4.5871559633027525E-3</v>
      </c>
      <c r="KY83" s="26">
        <f>IFERROR(Tableau17[[#This Row],[2017 (L)-T1-REM]]/Tableau17[[#This Row],[2017 (L)-T1-TOTAL]],"")</f>
        <v>0.27981651376146788</v>
      </c>
      <c r="KZ83" s="26">
        <f>IFERROR(Tableau17[[#This Row],[2017 (L)-T1-SOC]]/Tableau17[[#This Row],[2017 (L)-T1-TOTAL]],"")</f>
        <v>0</v>
      </c>
      <c r="LA83" s="26">
        <f>IFERROR(Tableau17[[#This Row],[2017 (L)-T1-UDI]]/Tableau17[[#This Row],[2017 (L)-T1-TOTAL]],"")</f>
        <v>0</v>
      </c>
      <c r="LB83" s="26">
        <f>IFERROR(Tableau17[[#This Row],[2017 (L)-T2-FI]]/Tableau17[[#This Row],[2017 (L)-T2-TOTAL]],"")</f>
        <v>0.53940886699507384</v>
      </c>
      <c r="LC83" s="26">
        <f>IFERROR(Tableau17[[#This Row],[2017 (L)-T2-FN]]/Tableau17[[#This Row],[2017 (L)-T2-TOTAL]],"")</f>
        <v>0</v>
      </c>
      <c r="LD83" s="26">
        <f>IFERROR(Tableau17[[#This Row],[2017 (L)-T2-LR]]/Tableau17[[#This Row],[2017 (L)-T2-TOTAL]],"")</f>
        <v>0</v>
      </c>
      <c r="LE83" s="26">
        <f>IFERROR(Tableau17[[#This Row],[2017 (L)-T2-MDM]]/Tableau17[[#This Row],[2017 (L)-T2-TOTAL]],"")</f>
        <v>0</v>
      </c>
      <c r="LF83" s="26">
        <f>IFERROR(Tableau17[[#This Row],[2017 (L)-T2-REM]]/Tableau17[[#This Row],[2017 (L)-T2-TOTAL]],"")</f>
        <v>0.4605911330049261</v>
      </c>
      <c r="LG83" s="26">
        <f>IFERROR(Tableau17[[#This Row],[2017-T1-ARTHAUD Nathalie]]/Tableau17[[#This Row],[2017-T1-TOTAL]],"")</f>
        <v>5.5432372505543242E-3</v>
      </c>
      <c r="LH83" s="26">
        <f>IFERROR(Tableau17[[#This Row],[2017-T1-ASSELINEAU Fran]]/Tableau17[[#This Row],[2017-T1-TOTAL]],"")</f>
        <v>1.2195121951219513E-2</v>
      </c>
      <c r="LI83" s="26">
        <f>IFERROR(Tableau17[[#This Row],[2017-T1-CHEMINADE Jacques]]/Tableau17[[#This Row],[2017-T1-TOTAL]],"")</f>
        <v>1.1086474501108647E-3</v>
      </c>
      <c r="LJ83" s="26">
        <f>IFERROR(Tableau17[[#This Row],[2017-T1-DUPONT-AIGNAN Nicolas]]/Tableau17[[#This Row],[2017-T1-TOTAL]],"")</f>
        <v>2.1064301552106431E-2</v>
      </c>
      <c r="LK83" s="26">
        <f>IFERROR(Tableau17[[#This Row],[2017-T1-FILLON Fran]]/Tableau17[[#This Row],[2017-T1-TOTAL]],"")</f>
        <v>0.18292682926829268</v>
      </c>
      <c r="LL83" s="26">
        <f>IFERROR(Tableau17[[#This Row],[2017-T1-HAMON Beno]]/Tableau17[[#This Row],[2017-T1-TOTAL]],"")</f>
        <v>5.432372505543237E-2</v>
      </c>
      <c r="LM83" s="26">
        <f>IFERROR(Tableau17[[#This Row],[2017-T1-LASSALLE Jean]]/Tableau17[[#This Row],[2017-T1-TOTAL]],"")</f>
        <v>1.1086474501108648E-2</v>
      </c>
      <c r="LN83" s="26">
        <f>IFERROR(Tableau17[[#This Row],[2017-T1-LE PEN Marine]]/Tableau17[[#This Row],[2017-T1-TOTAL]],"")</f>
        <v>0.27272727272727271</v>
      </c>
      <c r="LO83" s="26">
        <f>IFERROR(Tableau17[[#This Row],[2017-T1-M Jean-Luc]]/Tableau17[[#This Row],[2017-T1-TOTAL]],"")</f>
        <v>0.25166297117516628</v>
      </c>
      <c r="LP83" s="26">
        <f>IFERROR(Tableau17[[#This Row],[2017-T1-MACRON Emmanuel]]/Tableau17[[#This Row],[2017-T1-TOTAL]],"")</f>
        <v>0.17738359201773837</v>
      </c>
      <c r="LQ83" s="26">
        <f>IFERROR(Tableau17[[#This Row],[2017-T1-POUTOU Philippe]]/Tableau17[[#This Row],[2017-T1-TOTAL]],"")</f>
        <v>9.9778270509977823E-3</v>
      </c>
      <c r="LR83" s="26">
        <f>IFERROR(Tableau17[[#This Row],[2017-T2-LE PEN Marine]]/Tableau17[[#This Row],[2017-T2-TOTAL]],"")</f>
        <v>0.40076335877862596</v>
      </c>
      <c r="LS83" s="26">
        <f>IFERROR(Tableau17[[#This Row],[2017-T2-MACRON Emmanuel]]/Tableau17[[#This Row],[2017-T2-TOTAL]],"")</f>
        <v>0.5992366412213741</v>
      </c>
      <c r="LT83" s="26">
        <f>IFERROR(Tableau17[[#This Row],[2019-T1-ALEXANDRE Audric]]/Tableau17[[#This Row],[2019-T1-TOTAL]],"")</f>
        <v>0</v>
      </c>
      <c r="LU83" s="26">
        <f>IFERROR(Tableau17[[#This Row],[2019-T1-ARTHAUD Nathalie]]/Tableau17[[#This Row],[2019-T1-TOTAL]],"")</f>
        <v>5.7251908396946565E-3</v>
      </c>
      <c r="LV83" s="26">
        <f>IFERROR(Tableau17[[#This Row],[2019-T1-ASSELINEAU François]]/Tableau17[[#This Row],[2019-T1-TOTAL]],"")</f>
        <v>1.717557251908397E-2</v>
      </c>
      <c r="LW83" s="26">
        <f>IFERROR(Tableau17[[#This Row],[2019-T1-AUBRY Manon]]/Tableau17[[#This Row],[2019-T1-TOTAL]],"")</f>
        <v>8.9694656488549615E-2</v>
      </c>
      <c r="LX83" s="26">
        <f>IFERROR(Tableau17[[#This Row],[2019-T1-AZERGUI Nagib]]/Tableau17[[#This Row],[2019-T1-TOTAL]],"")</f>
        <v>1.9083969465648854E-3</v>
      </c>
      <c r="LY83" s="26">
        <f>IFERROR(Tableau17[[#This Row],[2019-T1-BARDELLA Jordan]]/Tableau17[[#This Row],[2019-T1-TOTAL]],"")</f>
        <v>0.31106870229007633</v>
      </c>
      <c r="LZ83" s="26">
        <f>IFERROR(Tableau17[[#This Row],[2019-T1-BELLAMY François-Xavier]]/Tableau17[[#This Row],[2019-T1-TOTAL]],"")</f>
        <v>9.3511450381679392E-2</v>
      </c>
      <c r="MA83" s="26">
        <f>IFERROR(Tableau17[[#This Row],[2019-T1-BIDOU Olivier]]/Tableau17[[#This Row],[2019-T1-TOTAL]],"")</f>
        <v>1.9083969465648854E-3</v>
      </c>
      <c r="MB83" s="26">
        <f>IFERROR(Tableau17[[#This Row],[2019-T1-BOURG Dominique]]/Tableau17[[#This Row],[2019-T1-TOTAL]],"")</f>
        <v>2.6717557251908396E-2</v>
      </c>
      <c r="MC83" s="26">
        <f>IFERROR(Tableau17[[#This Row],[2019-T1-BROSSAT Ian]]/Tableau17[[#This Row],[2019-T1-TOTAL]],"")</f>
        <v>2.0992366412213741E-2</v>
      </c>
      <c r="MD83" s="26">
        <f>IFERROR(Tableau17[[#This Row],[2019-T1-CAILLAUD Sophie]]/Tableau17[[#This Row],[2019-T1-TOTAL]],"")</f>
        <v>0</v>
      </c>
      <c r="ME83" s="26">
        <f>IFERROR(Tableau17[[#This Row],[2019-T1-CAMUS Renaud]]/Tableau17[[#This Row],[2019-T1-TOTAL]],"")</f>
        <v>0</v>
      </c>
      <c r="MF83" s="26">
        <f>IFERROR(Tableau17[[#This Row],[2019-T1-CHALENÇON Christophe]]/Tableau17[[#This Row],[2019-T1-TOTAL]],"")</f>
        <v>0</v>
      </c>
      <c r="MG83" s="26">
        <f>IFERROR(Tableau17[[#This Row],[2019-T1-CORBET Cathy Denise Ginette]]/Tableau17[[#This Row],[2019-T1-TOTAL]],"")</f>
        <v>0</v>
      </c>
      <c r="MH83" s="26">
        <f>IFERROR(Tableau17[[#This Row],[2019-T1-DE PREVOISIN Robert]]/Tableau17[[#This Row],[2019-T1-TOTAL]],"")</f>
        <v>0</v>
      </c>
      <c r="MI83" s="26">
        <f>IFERROR(Tableau17[[#This Row],[2019-T1-DELFEL Thérèse]]/Tableau17[[#This Row],[2019-T1-TOTAL]],"")</f>
        <v>0</v>
      </c>
      <c r="MJ83" s="26">
        <f>IFERROR(Tableau17[[#This Row],[2019-T1-DIEUMEGARD Pierre]]/Tableau17[[#This Row],[2019-T1-TOTAL]],"")</f>
        <v>0</v>
      </c>
      <c r="MK83" s="26">
        <f>IFERROR(Tableau17[[#This Row],[2019-T1-DUPONT-AIGNAN Nicolas]]/Tableau17[[#This Row],[2019-T1-TOTAL]],"")</f>
        <v>2.4809160305343511E-2</v>
      </c>
      <c r="ML83" s="26">
        <f>IFERROR(Tableau17[[#This Row],[2019-T1-GERNIGON Yves]]/Tableau17[[#This Row],[2019-T1-TOTAL]],"")</f>
        <v>0</v>
      </c>
      <c r="MM83" s="26">
        <f>IFERROR(Tableau17[[#This Row],[2019-T1-GLUCKSMANN Raphaël]]/Tableau17[[#This Row],[2019-T1-TOTAL]],"")</f>
        <v>4.1984732824427481E-2</v>
      </c>
      <c r="MN83" s="26">
        <f>IFERROR(Tableau17[[#This Row],[2019-T1-HAMON Benoît]]/Tableau17[[#This Row],[2019-T1-TOTAL]],"")</f>
        <v>3.0534351145038167E-2</v>
      </c>
      <c r="MO83" s="26">
        <f>IFERROR(Tableau17[[#This Row],[2019-T1-HELGEN Gilles]]/Tableau17[[#This Row],[2019-T1-TOTAL]],"")</f>
        <v>0</v>
      </c>
      <c r="MP83" s="26">
        <f>IFERROR(Tableau17[[#This Row],[2019-T1-JADOT Yannick]]/Tableau17[[#This Row],[2019-T1-TOTAL]],"")</f>
        <v>0.12595419847328243</v>
      </c>
      <c r="MQ83" s="26">
        <f>IFERROR(Tableau17[[#This Row],[2019-T1-LAGARDE Jean-Christophe]]/Tableau17[[#This Row],[2019-T1-TOTAL]],"")</f>
        <v>1.1450381679389313E-2</v>
      </c>
      <c r="MR83" s="26">
        <f>IFERROR(Tableau17[[#This Row],[2019-T1-LALANNE Francis]]/Tableau17[[#This Row],[2019-T1-TOTAL]],"")</f>
        <v>1.9083969465648854E-3</v>
      </c>
      <c r="MS83" s="26">
        <f>IFERROR(Tableau17[[#This Row],[2019-T1-LOISEAU Nathalie]]/Tableau17[[#This Row],[2019-T1-TOTAL]],"")</f>
        <v>0.19274809160305342</v>
      </c>
      <c r="MT83" s="26">
        <f>IFERROR(Tableau17[[#This Row],[2019-T1-MARIE Florie]]/Tableau17[[#This Row],[2019-T1-TOTAL]],"")</f>
        <v>1.9083969465648854E-3</v>
      </c>
      <c r="MU83" s="26">
        <f>IFERROR(Tableau17[[#This Row],[2008-T1-MACROEXTRDROITE]]/Tableau17[[#This Row],[2008-T1-MACROTOTALE]],"")</f>
        <v>8.6580086580086577E-2</v>
      </c>
      <c r="MV83" s="26">
        <f>IFERROR(Tableau17[[#This Row],[2008-T1-MACRODROITE]]/Tableau17[[#This Row],[2008-T1-MACROTOTALE]],"")</f>
        <v>0.55411255411255411</v>
      </c>
      <c r="MW83" s="26">
        <f>IFERROR(Tableau17[[#This Row],[2008-T1-MACROCENTRE]]/Tableau17[[#This Row],[2008-T1-MACROTOTALE]],"")</f>
        <v>0</v>
      </c>
      <c r="MX83" s="26">
        <f>IFERROR(Tableau17[[#This Row],[2008-T1-MACROGAUCHE]]/Tableau17[[#This Row],[2008-T1-MACROTOTALE]],"")</f>
        <v>0.3593073593073593</v>
      </c>
      <c r="MY83" s="26">
        <f>IFERROR(Tableau17[[#This Row],[2008-T1-MACROAUTRE]]/Tableau17[[#This Row],[2008-T1-MACROTOTALE]],"")</f>
        <v>0</v>
      </c>
      <c r="MZ83" s="26">
        <f>IFERROR(Tableau17[[#This Row],[2008-T2-MACROEXTRDROITE]]/Tableau17[[#This Row],[2008-T2-MACROTOTALE]],"")</f>
        <v>0</v>
      </c>
      <c r="NA83" s="26">
        <f>IFERROR(Tableau17[[#This Row],[2008-T2-MACRODROITE]]/Tableau17[[#This Row],[2008-T2-MACROTOTALE]],"")</f>
        <v>0.59036144578313254</v>
      </c>
      <c r="NB83" s="26">
        <f>IFERROR(Tableau17[[#This Row],[2008-T2-MACROCENTRE]]/Tableau17[[#This Row],[2008-T2-MACROTOTALE]],"")</f>
        <v>0</v>
      </c>
      <c r="NC83" s="26">
        <f>IFERROR(Tableau17[[#This Row],[2008-T2-MACROGAUCHE]]/Tableau17[[#This Row],[2008-T2-MACROTOTALE]],"")</f>
        <v>0.40963855421686746</v>
      </c>
      <c r="ND83" s="26">
        <f>IFERROR(Tableau17[[#This Row],[2008-T2-MACROAUTRE]]/Tableau17[[#This Row],[2008-T2-MACROTOTALE]],"")</f>
        <v>0</v>
      </c>
      <c r="NE83" s="26">
        <f>IFERROR(Tableau17[[#This Row],[2014-T1-MACROEXTRDROITE]]/Tableau17[[#This Row],[2014-T1-MACROTOTALE]],"")</f>
        <v>0.24808575803981622</v>
      </c>
      <c r="NF83" s="26">
        <f>IFERROR(Tableau17[[#This Row],[2014-T1-MACRODROITE]]/Tableau17[[#This Row],[2014-T1-MACROTOTALE]],"")</f>
        <v>0.46554364471669218</v>
      </c>
      <c r="NG83" s="26">
        <f>IFERROR(Tableau17[[#This Row],[2014-T1-MACROCENTRE]]/Tableau17[[#This Row],[2014-T1-MACROTOTALE]],"")</f>
        <v>1.2251148545176111E-2</v>
      </c>
      <c r="NH83" s="26">
        <f>IFERROR(Tableau17[[#This Row],[2014-T1-MACROGAUCHE]]/Tableau17[[#This Row],[2014-T1-MACROTOTALE]],"")</f>
        <v>0.27411944869831545</v>
      </c>
      <c r="NI83" s="26">
        <f>IFERROR(Tableau17[[#This Row],[2014-T1-MACROAUTRE]]/Tableau17[[#This Row],[2014-T1-MACROTOTALE]],"")</f>
        <v>0</v>
      </c>
      <c r="NJ83" s="26">
        <f>IFERROR(Tableau17[[#This Row],[2014-T2-MACROEXTRDROITE]]/Tableau17[[#This Row],[2014-T2-MACROTOTALE]],"")</f>
        <v>0.26176470588235295</v>
      </c>
      <c r="NK83" s="26">
        <f>IFERROR(Tableau17[[#This Row],[2014-T2-MACRODROITE]]/Tableau17[[#This Row],[2014-T2-MACROTOTALE]],"")</f>
        <v>0.50882352941176467</v>
      </c>
      <c r="NL83" s="26">
        <f>IFERROR(Tableau17[[#This Row],[2014-T2-MACROCENTRE]]/Tableau17[[#This Row],[2014-T2-MACROTOTALE]],"")</f>
        <v>0</v>
      </c>
      <c r="NM83" s="26">
        <f>IFERROR(Tableau17[[#This Row],[2014-T2-MACROGAUCHE]]/Tableau17[[#This Row],[2014-T2-MACROTOTALE]],"")</f>
        <v>0.22941176470588234</v>
      </c>
      <c r="NN83" s="26">
        <f>IFERROR(Tableau17[[#This Row],[2014-T2-MACROAUTRE]]/Tableau17[[#This Row],[2014-T2-MACROTOTALE]],"")</f>
        <v>0</v>
      </c>
      <c r="NO83" s="26">
        <f>IFERROR( Tableau17[[#This Row],[2015-T1-MACROEXTRDROITE]]/Tableau17[[#This Row],[2015-T1-MACROTOTALE]],"")</f>
        <v>0.39414802065404475</v>
      </c>
      <c r="NP83" s="26">
        <f>IFERROR(Tableau17[[#This Row],[2015-T1-MACRODROITE]]/Tableau17[[#This Row],[2015-T1-MACROTOTALE]],"")</f>
        <v>0.29776247848537007</v>
      </c>
      <c r="NQ83" s="26">
        <f>IFERROR(Tableau17[[#This Row],[2015-T1-MACROCENTRE]]/Tableau17[[#This Row],[2015-T1-MACROTOTALE]],"")</f>
        <v>3.7865748709122203E-2</v>
      </c>
      <c r="NR83" s="26">
        <f>IFERROR(Tableau17[[#This Row],[2015-T1-MACROGAUCHE]]/Tableau17[[#This Row],[2015-T1-MACROTOTALE]],"")</f>
        <v>0.25473321858864029</v>
      </c>
      <c r="NS83" s="26">
        <f>IFERROR(Tableau17[[#This Row],[2015-T1-MACROAUTRE]]/Tableau17[[#This Row],[2015-T1-MACROTOTALE]],"")</f>
        <v>1.549053356282272E-2</v>
      </c>
      <c r="NT83" s="26">
        <f>IFERROR(Tableau17[[#This Row],[2015-T2-MACROEXTRDROITE]]/Tableau17[[#This Row],[2015-T2-MACROTOTALE]],"")</f>
        <v>0.52792792792792798</v>
      </c>
      <c r="NU83" s="26">
        <f>IFERROR(Tableau17[[#This Row],[2015-T2-MACRODROITE]]/Tableau17[[#This Row],[2015-T2-MACROTOTALE]],"")</f>
        <v>0</v>
      </c>
      <c r="NV83" s="26">
        <f>IFERROR(Tableau17[[#This Row],[2015-T2-MACROCENTRE]]/Tableau17[[#This Row],[2015-T2-MACROTOTALE]],"")</f>
        <v>0</v>
      </c>
      <c r="NW83" s="26">
        <f>IFERROR(Tableau17[[#This Row],[2015-T2-MACROGAUCHE]]/Tableau17[[#This Row],[2015-T2-MACROTOTALE]],"")</f>
        <v>0.47207207207207208</v>
      </c>
      <c r="NX83" s="26">
        <f>IFERROR(Tableau17[[#This Row],[2015-T2-MACROAUTRE]]/Tableau17[[#This Row],[2015-T2-MACROTOTALE]],"")</f>
        <v>0</v>
      </c>
      <c r="NY83" s="26">
        <f>IFERROR(Tableau17[[#This Row],[2017-T1-MACROEXTRDROITE]]/Tableau17[[#This Row],[2017-T1-MACROTOTALE]],"")</f>
        <v>0.30709534368070951</v>
      </c>
      <c r="NZ83" s="26">
        <f>IFERROR(Tableau17[[#This Row],[2017-T1-MACRODROITE]]/Tableau17[[#This Row],[2017-T1-MACROTOTALE]],"")</f>
        <v>0.18292682926829268</v>
      </c>
      <c r="OA83" s="26">
        <f>IFERROR(Tableau17[[#This Row],[2017-T1-MACROCENTRE]]/Tableau17[[#This Row],[2017-T1-MACROTOTALE]],"")</f>
        <v>0.17738359201773837</v>
      </c>
      <c r="OB83" s="26">
        <f>IFERROR(Tableau17[[#This Row],[2017-T1-MACROGAUCHE]]/Tableau17[[#This Row],[2017-T1-MACROTOTALE]],"")</f>
        <v>0.3215077605321508</v>
      </c>
      <c r="OC83" s="26">
        <f>IFERROR(Tableau17[[#This Row],[2017-T1-MACROAUTRE]]/Tableau17[[#This Row],[2017-T1-MACROTOTALE]],"")</f>
        <v>1.1086474501108648E-2</v>
      </c>
      <c r="OD83" s="26">
        <f>IFERROR(Tableau17[[#This Row],[2017-T2-MACROEXTRDROITE]]/Tableau17[[#This Row],[2017-T2-MACROTOTALE]],"")</f>
        <v>0.40076335877862596</v>
      </c>
      <c r="OE83" s="26">
        <f>IFERROR(Tableau17[[#This Row],[2017-T2-MACRODROITE]]/Tableau17[[#This Row],[2017-T2-MACROTOTALE]],"")</f>
        <v>0</v>
      </c>
      <c r="OF83" s="26">
        <f>IFERROR(Tableau17[[#This Row],[2017-T2-MACROCENTRE]]/Tableau17[[#This Row],[2017-T2-MACROTOTALE]],"")</f>
        <v>0.5992366412213741</v>
      </c>
      <c r="OG83" s="26">
        <f>IFERROR(Tableau17[[#This Row],[2017-T2-MACROGAUCHE]]/Tableau17[[#This Row],[2017-T2-MACROTOTALE]],"")</f>
        <v>0</v>
      </c>
      <c r="OH83" s="26">
        <f>IFERROR(Tableau17[[#This Row],[2017-T2-MACROAUTRE]]/Tableau17[[#This Row],[2017-T2-MACROTOTALE]],"")</f>
        <v>0</v>
      </c>
      <c r="OI83" s="26">
        <f>IFERROR(Tableau17[[#This Row],[2019-T1-MACROEXTRDROITE]]/Tableau17[[#This Row],[2019-T1-MACROTOTALE]],"")</f>
        <v>0.34879406307977734</v>
      </c>
      <c r="OJ83" s="26">
        <f>IFERROR(Tableau17[[#This Row],[2019-T1-MACRODROITE]]/Tableau17[[#This Row],[2019-T1-MACROTOTALE]],"")</f>
        <v>0.10204081632653061</v>
      </c>
      <c r="OK83" s="26">
        <f>IFERROR(Tableau17[[#This Row],[2019-T1-MACROCENTRE]]/Tableau17[[#This Row],[2019-T1-MACROTOTALE]],"")</f>
        <v>0.18738404452690166</v>
      </c>
      <c r="OL83" s="26">
        <f>IFERROR(Tableau17[[#This Row],[2019-T1-MACROGAUCHE]]/Tableau17[[#This Row],[2019-T1-MACROTOTALE]],"")</f>
        <v>0.30612244897959184</v>
      </c>
      <c r="OM83" s="26">
        <f>IFERROR(Tableau17[[#This Row],[2019-T1-MACROAUTRE]]/Tableau17[[#This Row],[2019-T1-MACROTOTALE]],"")</f>
        <v>5.5658627087198514E-2</v>
      </c>
      <c r="ON83" s="26">
        <f>IFERROR(Tableau17[[#This Row],[2020-T1-MACROEXTRDROITE]]/Tableau17[[#This Row],[2020-T1-MACROTOTALE]],"")</f>
        <v>0.19733333333333333</v>
      </c>
      <c r="OO83" s="26">
        <f>IFERROR(Tableau17[[#This Row],[2020-T1-MACRODROITE]]/Tableau17[[#This Row],[2020-T1-MACROTOTALE]],"")</f>
        <v>0.46666666666666667</v>
      </c>
      <c r="OP83" s="26">
        <f>IFERROR(Tableau17[[#This Row],[2020-T1-MACROCENTRE]]/Tableau17[[#This Row],[2020-T1-MACROTOTALE]],"")</f>
        <v>4.8000000000000001E-2</v>
      </c>
      <c r="OQ83" s="26">
        <f>IFERROR(Tableau17[[#This Row],[2020-T1-MACROGAUCHE]]/Tableau17[[#This Row],[2020-T1-MACROTOTALE]],"")</f>
        <v>0.28799999999999998</v>
      </c>
      <c r="OR83" s="26">
        <f>IFERROR(Tableau17[[#This Row],[2020-T1-MACROAUTRE]]/Tableau17[[#This Row],[2020-T1-MACROTOTALE]],"")</f>
        <v>0</v>
      </c>
      <c r="OS83" s="26">
        <f>IFERROR(Tableau17[[#This Row],[2017 (L)-T1-MACROEXTRDROITE]]/Tableau17[[#This Row],[2017 (L)-T1-MACROTOTALE]],"")</f>
        <v>6.8807339449541288E-3</v>
      </c>
      <c r="OT83" s="26">
        <f>IFERROR(Tableau17[[#This Row],[2017 (L)-T1-MACRODROITE]]/Tableau17[[#This Row],[2017 (L)-T1-MACROTOTALE]],"")</f>
        <v>0.29816513761467889</v>
      </c>
      <c r="OU83" s="26">
        <f>IFERROR(Tableau17[[#This Row],[2017 (L)-T1-MACROCENTRE]]/Tableau17[[#This Row],[2017 (L)-T1-MACROTOTALE]],"")</f>
        <v>0.27981651376146788</v>
      </c>
      <c r="OV83" s="26">
        <f>IFERROR(Tableau17[[#This Row],[2017 (L)-T1-MACROGAUCHE]]/Tableau17[[#This Row],[2017 (L)-T1-MACROTOTALE]],"")</f>
        <v>0.38761467889908258</v>
      </c>
      <c r="OW83" s="26">
        <f>IFERROR(Tableau17[[#This Row],[2017 (L)-T1-MACROAUTRE]]/Tableau17[[#This Row],[2017 (L)-T1-MACROTOTALE]],"")</f>
        <v>2.7522935779816515E-2</v>
      </c>
      <c r="OX83" s="26">
        <f>IFERROR(Tableau17[[#This Row],[2017 (L)-T2-MACROEXTRDROITE]]/Tableau17[[#This Row],[2017 (L)-T2-MACROTOTALE]],"")</f>
        <v>0</v>
      </c>
      <c r="OY83" s="26">
        <f>IFERROR(Tableau17[[#This Row],[2017 (L)-T2-MACRODROITE]]/Tableau17[[#This Row],[2017 (L)-T2-MACROTOTALE]],"")</f>
        <v>0</v>
      </c>
      <c r="OZ83" s="26">
        <f>IFERROR(Tableau17[[#This Row],[2017 (L)-T2-MACROCENTRE]]/Tableau17[[#This Row],[2017 (L)-T2-MACROTOTALE]],"")</f>
        <v>0.4605911330049261</v>
      </c>
      <c r="PA83" s="26">
        <f>IFERROR(Tableau17[[#This Row],[2017 (L)-T2-MACROGAUCHE]]/Tableau17[[#This Row],[2017 (L)-T2-MACROTOTALE]],"")</f>
        <v>0.53940886699507384</v>
      </c>
      <c r="PB83" s="26">
        <f>IFERROR(Tableau17[[#This Row],[2017 (L)-T2-MACROAUTRE]]/Tableau17[[#This Row],[2017 (L)-T2-MACROTOTALE]],"")</f>
        <v>0</v>
      </c>
      <c r="PC83" s="26">
        <f>IFERROR(Tableau17[[#This Row],[2008_T1_PROCUS]]/Tableau17[[#This Row],[2008_T1_INSCRITS]],0)</f>
        <v>3.5398230088495575E-3</v>
      </c>
      <c r="PD83" s="26">
        <f>IFERROR(Tableau17[[#This Row],[2008_T2_PROCUS]]/Tableau17[[#This Row],[2008_T2_INSCRITS]],0)</f>
        <v>5.3097345132743362E-3</v>
      </c>
      <c r="PE83" s="26">
        <f>Tableau17[[#This Row],[2014_T1_PROCUS]]/Tableau17[[#This Row],[2014_T1_INSCRITS]]</f>
        <v>1.7809439002671415E-2</v>
      </c>
      <c r="PF83" s="26">
        <f>IFERROR(Tableau17[[#This Row],[2014_T2_PROCUS]]/Tableau17[[#This Row],[2014_T2_INSCRITS]],0)</f>
        <v>9.7951914514692786E-3</v>
      </c>
    </row>
    <row r="84" spans="1:422" hidden="1" x14ac:dyDescent="0.2">
      <c r="A84" s="1">
        <v>1</v>
      </c>
      <c r="B84" s="1" t="s">
        <v>243</v>
      </c>
      <c r="C84" s="1" t="s">
        <v>244</v>
      </c>
      <c r="D84" s="1" t="s">
        <v>244</v>
      </c>
      <c r="E84" s="1">
        <v>121</v>
      </c>
      <c r="F84" s="1">
        <v>5.3756199999999996</v>
      </c>
      <c r="G84" s="1">
        <v>43.295864999999999</v>
      </c>
      <c r="H84" s="3">
        <v>1097</v>
      </c>
      <c r="I84" s="3">
        <v>175</v>
      </c>
      <c r="L84" s="1">
        <v>19</v>
      </c>
      <c r="M84" s="1">
        <v>29</v>
      </c>
      <c r="N84" s="1">
        <v>1</v>
      </c>
      <c r="P84" s="1">
        <v>62</v>
      </c>
      <c r="Q84" s="1">
        <v>25</v>
      </c>
      <c r="R84" s="1">
        <v>29</v>
      </c>
      <c r="S84" s="1">
        <v>123</v>
      </c>
      <c r="T84" s="1">
        <v>41</v>
      </c>
      <c r="U84" s="1">
        <v>329</v>
      </c>
      <c r="V84" s="1">
        <v>1068</v>
      </c>
      <c r="W84" s="1">
        <v>497</v>
      </c>
      <c r="X84" s="1">
        <v>19</v>
      </c>
      <c r="Y84" s="2">
        <v>0.46535580999999998</v>
      </c>
      <c r="Z84" s="1">
        <v>1068</v>
      </c>
      <c r="AA84" s="1">
        <v>562</v>
      </c>
      <c r="AB84" s="1">
        <v>22</v>
      </c>
      <c r="AC84" s="2">
        <v>0.52621722999999998</v>
      </c>
      <c r="AD84" s="1">
        <v>1097</v>
      </c>
      <c r="AE84" s="1">
        <v>335</v>
      </c>
      <c r="AF84" s="2">
        <v>0.30537829999999999</v>
      </c>
      <c r="AG84" s="1">
        <f t="shared" si="1"/>
        <v>175</v>
      </c>
      <c r="AH84" s="1">
        <v>1084</v>
      </c>
      <c r="AI84" s="1">
        <v>583</v>
      </c>
      <c r="AJ84" s="1">
        <v>15</v>
      </c>
      <c r="AK84" s="2">
        <v>0.53782288</v>
      </c>
      <c r="AL84" s="1">
        <v>1084</v>
      </c>
      <c r="AM84" s="1">
        <v>641</v>
      </c>
      <c r="AN84" s="1">
        <v>15</v>
      </c>
      <c r="AO84" s="2">
        <v>0.59132841000000003</v>
      </c>
      <c r="AP84" s="1">
        <v>1059</v>
      </c>
      <c r="AQ84" s="1">
        <v>405</v>
      </c>
      <c r="AR84" s="2">
        <v>0.38243625999999997</v>
      </c>
      <c r="AS84" s="1">
        <v>1059</v>
      </c>
      <c r="AT84" s="1">
        <v>450</v>
      </c>
      <c r="AU84" s="2">
        <v>0.42492918000000002</v>
      </c>
      <c r="AV84" s="1">
        <v>1072</v>
      </c>
      <c r="AW84" s="1">
        <v>439</v>
      </c>
      <c r="AX84" s="2">
        <v>0.40951493</v>
      </c>
      <c r="AY84" s="1">
        <v>1072</v>
      </c>
      <c r="AZ84" s="1">
        <v>381</v>
      </c>
      <c r="BA84" s="2">
        <v>0.35541044999999999</v>
      </c>
      <c r="BB84" s="1">
        <v>1075</v>
      </c>
      <c r="BC84" s="1">
        <v>728</v>
      </c>
      <c r="BD84" s="2">
        <v>0.67720930000000001</v>
      </c>
      <c r="BE84" s="1">
        <v>1074</v>
      </c>
      <c r="BF84" s="1">
        <v>677</v>
      </c>
      <c r="BG84" s="2">
        <v>0.63035381999999995</v>
      </c>
      <c r="BH84" s="1">
        <v>1047</v>
      </c>
      <c r="BI84" s="1">
        <v>408</v>
      </c>
      <c r="BJ84" s="2">
        <v>0.38968480999999999</v>
      </c>
      <c r="BK84" s="1">
        <v>40</v>
      </c>
      <c r="BL84" s="1">
        <v>10</v>
      </c>
      <c r="BN84" s="1">
        <v>44</v>
      </c>
      <c r="BO84" s="1">
        <v>41</v>
      </c>
      <c r="BP84" s="1">
        <v>185</v>
      </c>
      <c r="BQ84" s="1">
        <v>253</v>
      </c>
      <c r="BR84" s="1">
        <v>573</v>
      </c>
      <c r="BT84" s="1">
        <v>368</v>
      </c>
      <c r="BU84" s="1">
        <v>254</v>
      </c>
      <c r="BW84" s="1">
        <v>622</v>
      </c>
      <c r="BX84" s="1">
        <v>16</v>
      </c>
      <c r="BZ84" s="1">
        <v>53</v>
      </c>
      <c r="CA84" s="1">
        <v>1</v>
      </c>
      <c r="CB84" s="1">
        <v>44</v>
      </c>
      <c r="CC84" s="1">
        <v>55</v>
      </c>
      <c r="CD84" s="1">
        <v>156</v>
      </c>
      <c r="CE84" s="1">
        <v>153</v>
      </c>
      <c r="CF84" s="1">
        <v>478</v>
      </c>
      <c r="CG84" s="1">
        <v>68</v>
      </c>
      <c r="CH84" s="1">
        <v>204</v>
      </c>
      <c r="CI84" s="1">
        <v>270</v>
      </c>
      <c r="CJ84" s="1">
        <v>542</v>
      </c>
      <c r="CK84" s="1">
        <v>17</v>
      </c>
      <c r="CL84" s="1">
        <v>8</v>
      </c>
      <c r="CM84" s="1">
        <v>6</v>
      </c>
      <c r="CN84" s="1">
        <v>26</v>
      </c>
      <c r="CO84" s="1">
        <v>52</v>
      </c>
      <c r="CP84" s="1">
        <v>69</v>
      </c>
      <c r="CQ84" s="1">
        <v>13</v>
      </c>
      <c r="CT84" s="1">
        <v>78</v>
      </c>
      <c r="CU84" s="1">
        <v>124</v>
      </c>
      <c r="CW84" s="1">
        <v>393</v>
      </c>
      <c r="CY84" s="1">
        <v>98</v>
      </c>
      <c r="DB84" s="1">
        <v>298</v>
      </c>
      <c r="DC84" s="1">
        <v>396</v>
      </c>
      <c r="DE84" s="1">
        <v>15</v>
      </c>
      <c r="DF84" s="1">
        <v>1</v>
      </c>
      <c r="DG84" s="1">
        <v>0</v>
      </c>
      <c r="DH84" s="1">
        <v>7</v>
      </c>
      <c r="DI84" s="1">
        <v>5</v>
      </c>
      <c r="DJ84" s="1">
        <v>3</v>
      </c>
      <c r="DK84" s="1">
        <v>1</v>
      </c>
      <c r="DL84" s="1">
        <v>134</v>
      </c>
      <c r="DM84" s="1">
        <v>29</v>
      </c>
      <c r="DN84" s="1">
        <v>41</v>
      </c>
      <c r="DQ84" s="1">
        <v>0</v>
      </c>
      <c r="DR84" s="1">
        <v>107</v>
      </c>
      <c r="DS84" s="1">
        <v>92</v>
      </c>
      <c r="DU84" s="1">
        <v>435</v>
      </c>
      <c r="DV84" s="1">
        <v>182</v>
      </c>
      <c r="DZ84" s="1">
        <v>172</v>
      </c>
      <c r="EA84" s="1">
        <v>354</v>
      </c>
      <c r="EB84" s="1">
        <v>2</v>
      </c>
      <c r="EC84" s="1">
        <v>10</v>
      </c>
      <c r="ED84" s="1">
        <v>3</v>
      </c>
      <c r="EE84" s="1">
        <v>12</v>
      </c>
      <c r="EF84" s="1">
        <v>109</v>
      </c>
      <c r="EG84" s="1">
        <v>62</v>
      </c>
      <c r="EH84" s="1">
        <v>6</v>
      </c>
      <c r="EI84" s="1">
        <v>71</v>
      </c>
      <c r="EJ84" s="1">
        <v>276</v>
      </c>
      <c r="EK84" s="1">
        <v>155</v>
      </c>
      <c r="EL84" s="1">
        <v>5</v>
      </c>
      <c r="EM84" s="1">
        <v>711</v>
      </c>
      <c r="EN84" s="1">
        <v>101</v>
      </c>
      <c r="EO84" s="1">
        <v>528</v>
      </c>
      <c r="EP84" s="1">
        <v>629</v>
      </c>
      <c r="EQ84" s="1">
        <v>0</v>
      </c>
      <c r="ER84" s="1">
        <v>2</v>
      </c>
      <c r="ES84" s="1">
        <v>2</v>
      </c>
      <c r="ET84" s="1">
        <v>57</v>
      </c>
      <c r="EU84" s="1">
        <v>3</v>
      </c>
      <c r="EV84" s="1">
        <v>50</v>
      </c>
      <c r="EW84" s="1">
        <v>25</v>
      </c>
      <c r="EX84" s="1">
        <v>0</v>
      </c>
      <c r="EY84" s="1">
        <v>14</v>
      </c>
      <c r="EZ84" s="1">
        <v>10</v>
      </c>
      <c r="FA84" s="1">
        <v>0</v>
      </c>
      <c r="FB84" s="1">
        <v>0</v>
      </c>
      <c r="FC84" s="1">
        <v>0</v>
      </c>
      <c r="FD84" s="1">
        <v>0</v>
      </c>
      <c r="FE84" s="1">
        <v>0</v>
      </c>
      <c r="FF84" s="1">
        <v>1</v>
      </c>
      <c r="FG84" s="1">
        <v>0</v>
      </c>
      <c r="FH84" s="1">
        <v>5</v>
      </c>
      <c r="FI84" s="1">
        <v>0</v>
      </c>
      <c r="FJ84" s="1">
        <v>29</v>
      </c>
      <c r="FK84" s="1">
        <v>25</v>
      </c>
      <c r="FL84" s="1">
        <v>0</v>
      </c>
      <c r="FM84" s="1">
        <v>79</v>
      </c>
      <c r="FN84" s="1">
        <v>4</v>
      </c>
      <c r="FO84" s="1">
        <v>3</v>
      </c>
      <c r="FP84" s="1">
        <v>88</v>
      </c>
      <c r="FQ84" s="1">
        <v>1</v>
      </c>
      <c r="FR84" s="1">
        <f>SUM(Tableau17[[#This Row],[2019-T1-ALEXANDRE Audric]:[2019-T1-MARIE Florie]])</f>
        <v>398</v>
      </c>
      <c r="FS84" s="1">
        <v>41</v>
      </c>
      <c r="FT84" s="1">
        <v>235</v>
      </c>
      <c r="FU84" s="1">
        <v>0</v>
      </c>
      <c r="FV84" s="1">
        <v>297</v>
      </c>
      <c r="FW84" s="1">
        <v>0</v>
      </c>
      <c r="FX84" s="1">
        <v>573</v>
      </c>
      <c r="FY84" s="1">
        <v>0</v>
      </c>
      <c r="FZ84" s="1">
        <v>254</v>
      </c>
      <c r="GA84" s="1">
        <v>0</v>
      </c>
      <c r="GB84" s="1">
        <v>368</v>
      </c>
      <c r="GC84" s="1">
        <v>0</v>
      </c>
      <c r="GD84" s="1">
        <v>622</v>
      </c>
      <c r="GE84" s="1">
        <v>55</v>
      </c>
      <c r="GF84" s="1">
        <v>156</v>
      </c>
      <c r="GG84" s="1">
        <v>16</v>
      </c>
      <c r="GH84" s="1">
        <v>251</v>
      </c>
      <c r="GI84" s="1">
        <v>0</v>
      </c>
      <c r="GJ84" s="1">
        <v>478</v>
      </c>
      <c r="GK84" s="1">
        <v>68</v>
      </c>
      <c r="GL84" s="1">
        <v>204</v>
      </c>
      <c r="GM84" s="1">
        <v>0</v>
      </c>
      <c r="GN84" s="1">
        <v>270</v>
      </c>
      <c r="GO84" s="1">
        <v>0</v>
      </c>
      <c r="GP84" s="1">
        <v>542</v>
      </c>
      <c r="GQ84" s="1">
        <v>77</v>
      </c>
      <c r="GR84" s="1">
        <v>84</v>
      </c>
      <c r="GS84" s="1">
        <v>13</v>
      </c>
      <c r="GT84" s="1">
        <v>202</v>
      </c>
      <c r="GU84" s="1">
        <v>17</v>
      </c>
      <c r="GV84" s="1">
        <v>393</v>
      </c>
      <c r="GW84" s="1">
        <v>98</v>
      </c>
      <c r="GX84" s="1">
        <v>0</v>
      </c>
      <c r="GY84" s="1">
        <v>0</v>
      </c>
      <c r="GZ84" s="1">
        <v>298</v>
      </c>
      <c r="HA84" s="1">
        <v>0</v>
      </c>
      <c r="HB84" s="1">
        <v>396</v>
      </c>
      <c r="HC84" s="1">
        <v>96</v>
      </c>
      <c r="HD84" s="1">
        <v>109</v>
      </c>
      <c r="HE84" s="1">
        <v>155</v>
      </c>
      <c r="HF84" s="1">
        <v>345</v>
      </c>
      <c r="HG84" s="1">
        <v>6</v>
      </c>
      <c r="HH84" s="1">
        <v>711</v>
      </c>
      <c r="HI84" s="1">
        <v>101</v>
      </c>
      <c r="HJ84" s="1">
        <v>0</v>
      </c>
      <c r="HK84" s="1">
        <v>528</v>
      </c>
      <c r="HL84" s="1">
        <v>0</v>
      </c>
      <c r="HM84" s="1">
        <v>0</v>
      </c>
      <c r="HN84" s="1">
        <v>629</v>
      </c>
      <c r="HO84" s="1">
        <v>59</v>
      </c>
      <c r="HP84" s="1">
        <v>29</v>
      </c>
      <c r="HQ84" s="1">
        <v>88</v>
      </c>
      <c r="HR84" s="1">
        <v>202</v>
      </c>
      <c r="HS84" s="1">
        <v>26</v>
      </c>
      <c r="HT84" s="1">
        <v>404</v>
      </c>
      <c r="HU84" s="1">
        <v>30</v>
      </c>
      <c r="HV84" s="1">
        <v>81</v>
      </c>
      <c r="HW84" s="1">
        <v>25</v>
      </c>
      <c r="HX84" s="1">
        <v>193</v>
      </c>
      <c r="HY84" s="1">
        <v>0</v>
      </c>
      <c r="HZ84" s="1">
        <v>329</v>
      </c>
      <c r="IA84" s="1">
        <v>33</v>
      </c>
      <c r="IB84" s="1">
        <v>41</v>
      </c>
      <c r="IC84" s="1">
        <v>107</v>
      </c>
      <c r="ID84" s="1">
        <v>239</v>
      </c>
      <c r="IE84" s="1">
        <v>15</v>
      </c>
      <c r="IF84" s="1">
        <v>435</v>
      </c>
      <c r="IG84" s="1">
        <v>0</v>
      </c>
      <c r="IH84" s="1">
        <v>0</v>
      </c>
      <c r="II84" s="1">
        <v>172</v>
      </c>
      <c r="IJ84" s="1">
        <v>182</v>
      </c>
      <c r="IK84" s="1">
        <v>0</v>
      </c>
      <c r="IL84" s="1">
        <v>354</v>
      </c>
      <c r="IM84" s="26">
        <f>IFERROR(Tableau17[[#This Row],[LDIV]]/Tableau17[[#This Row],[Total général]],"")</f>
        <v>0</v>
      </c>
      <c r="IN84" s="26">
        <f>IFERROR(Tableau17[[#This Row],[LDVC]]/Tableau17[[#This Row],[Total général]],"")</f>
        <v>0</v>
      </c>
      <c r="IO84" s="26">
        <f>IFERROR(Tableau17[[#This Row],[LDVD]]/Tableau17[[#This Row],[Total général]],"")</f>
        <v>5.7750759878419454E-2</v>
      </c>
      <c r="IP84" s="26">
        <f>IFERROR(Tableau17[[#This Row],[LDVG]]/Tableau17[[#This Row],[Total général]],"")</f>
        <v>8.8145896656534953E-2</v>
      </c>
      <c r="IQ84" s="26">
        <f>IFERROR(Tableau17[[#This Row],[LEXD]]/Tableau17[[#This Row],[Total général]],"")</f>
        <v>3.0395136778115501E-3</v>
      </c>
      <c r="IR84" s="26">
        <f>IFERROR(Tableau17[[#This Row],[LEXG]]/Tableau17[[#This Row],[Total général]],"")</f>
        <v>0</v>
      </c>
      <c r="IS84" s="26">
        <f>IFERROR(Tableau17[[#This Row],[LLR]]/Tableau17[[#This Row],[Total général]],"")</f>
        <v>0.18844984802431611</v>
      </c>
      <c r="IT84" s="26">
        <f>IFERROR(Tableau17[[#This Row],[LREM]]/Tableau17[[#This Row],[Total général]],"")</f>
        <v>7.598784194528875E-2</v>
      </c>
      <c r="IU84" s="26">
        <f>IFERROR(Tableau17[[#This Row],[LRN]]/Tableau17[[#This Row],[Total général]],"")</f>
        <v>8.8145896656534953E-2</v>
      </c>
      <c r="IV84" s="26">
        <f>IFERROR(Tableau17[[#This Row],[LUG]]/Tableau17[[#This Row],[Total général]],"")</f>
        <v>0.37386018237082069</v>
      </c>
      <c r="IW84" s="26">
        <f>IFERROR(Tableau17[[#This Row],[LVEC]]/Tableau17[[#This Row],[Total général]],"")</f>
        <v>0.12462006079027356</v>
      </c>
      <c r="IX84" s="26">
        <f>IFERROR(Tableau17[[#This Row],[2008-T1-LCMD]]/Tableau17[[#This Row],[2008-T1-TOTAL]],"")</f>
        <v>6.9808027923211169E-2</v>
      </c>
      <c r="IY84" s="26">
        <f>IFERROR(Tableau17[[#This Row],[2008-T1-LDVD]]/Tableau17[[#This Row],[2008-T1-TOTAL]],"")</f>
        <v>1.7452006980802792E-2</v>
      </c>
      <c r="IZ84" s="26">
        <f>IFERROR(Tableau17[[#This Row],[2008-T1-LEXD]]/Tableau17[[#This Row],[2008-T1-TOTAL]],"")</f>
        <v>0</v>
      </c>
      <c r="JA84" s="26">
        <f>IFERROR(Tableau17[[#This Row],[2008-T1-LEXG]]/Tableau17[[#This Row],[2008-T1-TOTAL]],"")</f>
        <v>7.6788830715532289E-2</v>
      </c>
      <c r="JB84" s="26">
        <f>IFERROR(Tableau17[[#This Row],[2008-T1-LFN]]/Tableau17[[#This Row],[2008-T1-TOTAL]],"")</f>
        <v>7.1553228621291445E-2</v>
      </c>
      <c r="JC84" s="26">
        <f>IFERROR(Tableau17[[#This Row],[2008-T1-LMAJ]]/Tableau17[[#This Row],[2008-T1-TOTAL]],"")</f>
        <v>0.32286212914485168</v>
      </c>
      <c r="JD84" s="26">
        <f>IFERROR(Tableau17[[#This Row],[2008-T1-LUG]]/Tableau17[[#This Row],[2008-T1-TOTAL]],"")</f>
        <v>0.44153577661431065</v>
      </c>
      <c r="JE84" s="26">
        <f>IFERROR(Tableau17[[#This Row],[2008-T2-LFN]]/Tableau17[[#This Row],[2008-T2-TOTAL]],"")</f>
        <v>0</v>
      </c>
      <c r="JF84" s="26">
        <f>IFERROR(Tableau17[[#This Row],[2008-T2-LGC]]/Tableau17[[#This Row],[2008-T2-TOTAL]],"")</f>
        <v>0.59163987138263663</v>
      </c>
      <c r="JG84" s="26">
        <f>IFERROR(Tableau17[[#This Row],[2008-T2-LMAJ]]/Tableau17[[#This Row],[2008-T2-TOTAL]],"")</f>
        <v>0.40836012861736337</v>
      </c>
      <c r="JH84" s="26">
        <f>IFERROR(Tableau17[[#This Row],[2008-T2-LUG]]/Tableau17[[#This Row],[2008-T2-TOTAL]],"")</f>
        <v>0</v>
      </c>
      <c r="JI84" s="26">
        <f>IFERROR(Tableau17[[#This Row],[2014-T1-LDIV]]/Tableau17[[#This Row],[2014-T1-TOTAL]],"")</f>
        <v>3.3472803347280332E-2</v>
      </c>
      <c r="JJ84" s="26">
        <f>IFERROR(Tableau17[[#This Row],[2014-T1-LDVD]]/Tableau17[[#This Row],[2014-T1-TOTAL]],"")</f>
        <v>0</v>
      </c>
      <c r="JK84" s="26">
        <f>IFERROR(Tableau17[[#This Row],[2014-T1-LDVG]]/Tableau17[[#This Row],[2014-T1-TOTAL]],"")</f>
        <v>0.11087866108786611</v>
      </c>
      <c r="JL84" s="26">
        <f>IFERROR(Tableau17[[#This Row],[2014-T1-LEXG]]/Tableau17[[#This Row],[2014-T1-TOTAL]],"")</f>
        <v>2.0920502092050207E-3</v>
      </c>
      <c r="JM84" s="26">
        <f>IFERROR(Tableau17[[#This Row],[2014-T1-LFG]]/Tableau17[[#This Row],[2014-T1-TOTAL]],"")</f>
        <v>9.2050209205020925E-2</v>
      </c>
      <c r="JN84" s="26">
        <f>IFERROR(Tableau17[[#This Row],[2014-T1-LFN]]/Tableau17[[#This Row],[2014-T1-TOTAL]],"")</f>
        <v>0.11506276150627615</v>
      </c>
      <c r="JO84" s="26">
        <f>IFERROR(Tableau17[[#This Row],[2014-T1-LUD]]/Tableau17[[#This Row],[2014-T1-TOTAL]],"")</f>
        <v>0.32635983263598328</v>
      </c>
      <c r="JP84" s="26">
        <f>IFERROR(Tableau17[[#This Row],[2014-T1-LUG]]/Tableau17[[#This Row],[2014-T1-TOTAL]],"")</f>
        <v>0.32008368200836818</v>
      </c>
      <c r="JQ84" s="26">
        <f>IFERROR(Tableau17[[#This Row],[2014-T2-LFN]]/Tableau17[[#This Row],[2014-T2-TOTAL]],"")</f>
        <v>0.12546125461254612</v>
      </c>
      <c r="JR84" s="26">
        <f>IFERROR(Tableau17[[#This Row],[2014-T2-LUD]]/Tableau17[[#This Row],[2014-T2-TOTAL]],"")</f>
        <v>0.37638376383763839</v>
      </c>
      <c r="JS84" s="26">
        <f>IFERROR(Tableau17[[#This Row],[2014-T2-LUG]]/Tableau17[[#This Row],[2014-T2-TOTAL]],"")</f>
        <v>0.49815498154981552</v>
      </c>
      <c r="JT84" s="26">
        <f>IFERROR(Tableau17[[#This Row],[2015-T1-BC-DIV]]/Tableau17[[#This Row],[2015-T1-TOTAL]],"")</f>
        <v>4.3256997455470736E-2</v>
      </c>
      <c r="JU84" s="26">
        <f>IFERROR(Tableau17[[#This Row],[2015-T1-BC-DLF]]/Tableau17[[#This Row],[2015-T1-TOTAL]],"")</f>
        <v>2.0356234096692113E-2</v>
      </c>
      <c r="JV84" s="26">
        <f>IFERROR(Tableau17[[#This Row],[2015-T1-BC-DVD]]/Tableau17[[#This Row],[2015-T1-TOTAL]],"")</f>
        <v>1.5267175572519083E-2</v>
      </c>
      <c r="JW84" s="26">
        <f>IFERROR(Tableau17[[#This Row],[2015-T1-BC-DVG]]/Tableau17[[#This Row],[2015-T1-TOTAL]],"")</f>
        <v>6.6157760814249358E-2</v>
      </c>
      <c r="JX84" s="26">
        <f>IFERROR(Tableau17[[#This Row],[2015-T1-BC-FG]]/Tableau17[[#This Row],[2015-T1-TOTAL]],"")</f>
        <v>0.13231552162849872</v>
      </c>
      <c r="JY84" s="26">
        <f>IFERROR(Tableau17[[#This Row],[2015-T1-BC-FN]]/Tableau17[[#This Row],[2015-T1-TOTAL]],"")</f>
        <v>0.17557251908396945</v>
      </c>
      <c r="JZ84" s="26">
        <f>IFERROR(Tableau17[[#This Row],[2015-T1-BC-MDM]]/Tableau17[[#This Row],[2015-T1-TOTAL]],"")</f>
        <v>3.3078880407124679E-2</v>
      </c>
      <c r="KA84" s="26">
        <f>IFERROR(Tableau17[[#This Row],[2015-T1-BC-RDG]]/Tableau17[[#This Row],[2015-T1-TOTAL]],"")</f>
        <v>0</v>
      </c>
      <c r="KB84" s="26">
        <f>IFERROR(Tableau17[[#This Row],[2015-T1-BC-SOC]]/Tableau17[[#This Row],[2015-T1-TOTAL]],"")</f>
        <v>0</v>
      </c>
      <c r="KC84" s="26">
        <f>IFERROR(Tableau17[[#This Row],[2015-T1-BC-UD]]/Tableau17[[#This Row],[2015-T1-TOTAL]],"")</f>
        <v>0.19847328244274809</v>
      </c>
      <c r="KD84" s="26">
        <f>IFERROR(Tableau17[[#This Row],[2015-T1-BC-UG]]/Tableau17[[#This Row],[2015-T1-TOTAL]],"")</f>
        <v>0.31552162849872772</v>
      </c>
      <c r="KE84" s="26">
        <f>IFERROR(Tableau17[[#This Row],[2015-T1-BC-VEC]]/Tableau17[[#This Row],[2015-T1-TOTAL]],"")</f>
        <v>0</v>
      </c>
      <c r="KF84" s="26">
        <f>IFERROR(Tableau17[[#This Row],[2015-T2-BC-DVG]]/Tableau17[[#This Row],[2015-T2-TOTAL]],"")</f>
        <v>0</v>
      </c>
      <c r="KG84" s="26">
        <f>IFERROR(Tableau17[[#This Row],[2015-T2-BC-FN]]/Tableau17[[#This Row],[2015-T2-TOTAL]],"")</f>
        <v>0.24747474747474749</v>
      </c>
      <c r="KH84" s="26">
        <f>IFERROR(Tableau17[[#This Row],[2015-T2-BC-SOC]]/Tableau17[[#This Row],[2015-T2-TOTAL]],"")</f>
        <v>0</v>
      </c>
      <c r="KI84" s="26">
        <f>IFERROR(Tableau17[[#This Row],[2015-T2-BC-UD]]/Tableau17[[#This Row],[2015-T2-TOTAL]],"")</f>
        <v>0</v>
      </c>
      <c r="KJ84" s="26">
        <f>IFERROR(Tableau17[[#This Row],[2015-T2-BC-UG]]/Tableau17[[#This Row],[2015-T2-TOTAL]],"")</f>
        <v>0.75252525252525249</v>
      </c>
      <c r="KK84" s="26">
        <f>IFERROR(Tableau17[[#This Row],[2017 (L)-T1-COM]]/Tableau17[[#This Row],[2017 (L)-T1-TOTAL]],"")</f>
        <v>0</v>
      </c>
      <c r="KL84" s="26">
        <f>IFERROR(Tableau17[[#This Row],[2017 (L)-T1-DIV]]/Tableau17[[#This Row],[2017 (L)-T1-TOTAL]],"")</f>
        <v>3.4482758620689655E-2</v>
      </c>
      <c r="KM84" s="26">
        <f>IFERROR(Tableau17[[#This Row],[2017 (L)-T1-DLF]]/Tableau17[[#This Row],[2017 (L)-T1-TOTAL]],"")</f>
        <v>2.2988505747126436E-3</v>
      </c>
      <c r="KN84" s="26">
        <f>IFERROR(Tableau17[[#This Row],[2017 (L)-T1-DVD]]/Tableau17[[#This Row],[2017 (L)-T1-TOTAL]],"")</f>
        <v>0</v>
      </c>
      <c r="KO84" s="26">
        <f>IFERROR(Tableau17[[#This Row],[2017 (L)-T1-DVG]]/Tableau17[[#This Row],[2017 (L)-T1-TOTAL]],"")</f>
        <v>1.6091954022988506E-2</v>
      </c>
      <c r="KP84" s="26">
        <f>IFERROR(Tableau17[[#This Row],[2017 (L)-T1-ECO]]/Tableau17[[#This Row],[2017 (L)-T1-TOTAL]],"")</f>
        <v>1.1494252873563218E-2</v>
      </c>
      <c r="KQ84" s="26">
        <f>IFERROR(Tableau17[[#This Row],[2017 (L)-T1-EXD]]/Tableau17[[#This Row],[2017 (L)-T1-TOTAL]],"")</f>
        <v>6.8965517241379309E-3</v>
      </c>
      <c r="KR84" s="26">
        <f>IFERROR(Tableau17[[#This Row],[2017 (L)-T1-EXG]]/Tableau17[[#This Row],[2017 (L)-T1-TOTAL]],"")</f>
        <v>2.2988505747126436E-3</v>
      </c>
      <c r="KS84" s="26">
        <f>IFERROR(Tableau17[[#This Row],[2017 (L)-T1-FI]]/Tableau17[[#This Row],[2017 (L)-T1-TOTAL]],"")</f>
        <v>0.30804597701149428</v>
      </c>
      <c r="KT84" s="26">
        <f>IFERROR(Tableau17[[#This Row],[2017 (L)-T1-FN]]/Tableau17[[#This Row],[2017 (L)-T1-TOTAL]],"")</f>
        <v>6.6666666666666666E-2</v>
      </c>
      <c r="KU84" s="26">
        <f>IFERROR(Tableau17[[#This Row],[2017 (L)-T1-LR]]/Tableau17[[#This Row],[2017 (L)-T1-TOTAL]],"")</f>
        <v>9.4252873563218389E-2</v>
      </c>
      <c r="KV84" s="26">
        <f>IFERROR(Tableau17[[#This Row],[2017 (L)-T1-MDM]]/Tableau17[[#This Row],[2017 (L)-T1-TOTAL]],"")</f>
        <v>0</v>
      </c>
      <c r="KW84" s="26">
        <f>IFERROR(Tableau17[[#This Row],[2017 (L)-T1-RDG]]/Tableau17[[#This Row],[2017 (L)-T1-TOTAL]],"")</f>
        <v>0</v>
      </c>
      <c r="KX84" s="26">
        <f>IFERROR(Tableau17[[#This Row],[2017 (L)-T1-REG]]/Tableau17[[#This Row],[2017 (L)-T1-TOTAL]],"")</f>
        <v>0</v>
      </c>
      <c r="KY84" s="26">
        <f>IFERROR(Tableau17[[#This Row],[2017 (L)-T1-REM]]/Tableau17[[#This Row],[2017 (L)-T1-TOTAL]],"")</f>
        <v>0.24597701149425288</v>
      </c>
      <c r="KZ84" s="26">
        <f>IFERROR(Tableau17[[#This Row],[2017 (L)-T1-SOC]]/Tableau17[[#This Row],[2017 (L)-T1-TOTAL]],"")</f>
        <v>0.21149425287356322</v>
      </c>
      <c r="LA84" s="26">
        <f>IFERROR(Tableau17[[#This Row],[2017 (L)-T1-UDI]]/Tableau17[[#This Row],[2017 (L)-T1-TOTAL]],"")</f>
        <v>0</v>
      </c>
      <c r="LB84" s="26">
        <f>IFERROR(Tableau17[[#This Row],[2017 (L)-T2-FI]]/Tableau17[[#This Row],[2017 (L)-T2-TOTAL]],"")</f>
        <v>0.51412429378531077</v>
      </c>
      <c r="LC84" s="26">
        <f>IFERROR(Tableau17[[#This Row],[2017 (L)-T2-FN]]/Tableau17[[#This Row],[2017 (L)-T2-TOTAL]],"")</f>
        <v>0</v>
      </c>
      <c r="LD84" s="26">
        <f>IFERROR(Tableau17[[#This Row],[2017 (L)-T2-LR]]/Tableau17[[#This Row],[2017 (L)-T2-TOTAL]],"")</f>
        <v>0</v>
      </c>
      <c r="LE84" s="26">
        <f>IFERROR(Tableau17[[#This Row],[2017 (L)-T2-MDM]]/Tableau17[[#This Row],[2017 (L)-T2-TOTAL]],"")</f>
        <v>0</v>
      </c>
      <c r="LF84" s="26">
        <f>IFERROR(Tableau17[[#This Row],[2017 (L)-T2-REM]]/Tableau17[[#This Row],[2017 (L)-T2-TOTAL]],"")</f>
        <v>0.48587570621468928</v>
      </c>
      <c r="LG84" s="26">
        <f>IFERROR(Tableau17[[#This Row],[2017-T1-ARTHAUD Nathalie]]/Tableau17[[#This Row],[2017-T1-TOTAL]],"")</f>
        <v>2.8129395218002813E-3</v>
      </c>
      <c r="LH84" s="26">
        <f>IFERROR(Tableau17[[#This Row],[2017-T1-ASSELINEAU Fran]]/Tableau17[[#This Row],[2017-T1-TOTAL]],"")</f>
        <v>1.4064697609001406E-2</v>
      </c>
      <c r="LI84" s="26">
        <f>IFERROR(Tableau17[[#This Row],[2017-T1-CHEMINADE Jacques]]/Tableau17[[#This Row],[2017-T1-TOTAL]],"")</f>
        <v>4.2194092827004216E-3</v>
      </c>
      <c r="LJ84" s="26">
        <f>IFERROR(Tableau17[[#This Row],[2017-T1-DUPONT-AIGNAN Nicolas]]/Tableau17[[#This Row],[2017-T1-TOTAL]],"")</f>
        <v>1.6877637130801686E-2</v>
      </c>
      <c r="LK84" s="26">
        <f>IFERROR(Tableau17[[#This Row],[2017-T1-FILLON Fran]]/Tableau17[[#This Row],[2017-T1-TOTAL]],"")</f>
        <v>0.15330520393811534</v>
      </c>
      <c r="LL84" s="26">
        <f>IFERROR(Tableau17[[#This Row],[2017-T1-HAMON Beno]]/Tableau17[[#This Row],[2017-T1-TOTAL]],"")</f>
        <v>8.7201125175808719E-2</v>
      </c>
      <c r="LM84" s="26">
        <f>IFERROR(Tableau17[[#This Row],[2017-T1-LASSALLE Jean]]/Tableau17[[#This Row],[2017-T1-TOTAL]],"")</f>
        <v>8.4388185654008432E-3</v>
      </c>
      <c r="LN84" s="26">
        <f>IFERROR(Tableau17[[#This Row],[2017-T1-LE PEN Marine]]/Tableau17[[#This Row],[2017-T1-TOTAL]],"")</f>
        <v>9.9859353023909983E-2</v>
      </c>
      <c r="LO84" s="26">
        <f>IFERROR(Tableau17[[#This Row],[2017-T1-M Jean-Luc]]/Tableau17[[#This Row],[2017-T1-TOTAL]],"")</f>
        <v>0.3881856540084388</v>
      </c>
      <c r="LP84" s="26">
        <f>IFERROR(Tableau17[[#This Row],[2017-T1-MACRON Emmanuel]]/Tableau17[[#This Row],[2017-T1-TOTAL]],"")</f>
        <v>0.21800281293952181</v>
      </c>
      <c r="LQ84" s="26">
        <f>IFERROR(Tableau17[[#This Row],[2017-T1-POUTOU Philippe]]/Tableau17[[#This Row],[2017-T1-TOTAL]],"")</f>
        <v>7.0323488045007029E-3</v>
      </c>
      <c r="LR84" s="26">
        <f>IFERROR(Tableau17[[#This Row],[2017-T2-LE PEN Marine]]/Tableau17[[#This Row],[2017-T2-TOTAL]],"")</f>
        <v>0.16057233704292528</v>
      </c>
      <c r="LS84" s="26">
        <f>IFERROR(Tableau17[[#This Row],[2017-T2-MACRON Emmanuel]]/Tableau17[[#This Row],[2017-T2-TOTAL]],"")</f>
        <v>0.83942766295707472</v>
      </c>
      <c r="LT84" s="26">
        <f>IFERROR(Tableau17[[#This Row],[2019-T1-ALEXANDRE Audric]]/Tableau17[[#This Row],[2019-T1-TOTAL]],"")</f>
        <v>0</v>
      </c>
      <c r="LU84" s="26">
        <f>IFERROR(Tableau17[[#This Row],[2019-T1-ARTHAUD Nathalie]]/Tableau17[[#This Row],[2019-T1-TOTAL]],"")</f>
        <v>5.0251256281407036E-3</v>
      </c>
      <c r="LV84" s="26">
        <f>IFERROR(Tableau17[[#This Row],[2019-T1-ASSELINEAU François]]/Tableau17[[#This Row],[2019-T1-TOTAL]],"")</f>
        <v>5.0251256281407036E-3</v>
      </c>
      <c r="LW84" s="26">
        <f>IFERROR(Tableau17[[#This Row],[2019-T1-AUBRY Manon]]/Tableau17[[#This Row],[2019-T1-TOTAL]],"")</f>
        <v>0.14321608040201006</v>
      </c>
      <c r="LX84" s="26">
        <f>IFERROR(Tableau17[[#This Row],[2019-T1-AZERGUI Nagib]]/Tableau17[[#This Row],[2019-T1-TOTAL]],"")</f>
        <v>7.537688442211055E-3</v>
      </c>
      <c r="LY84" s="26">
        <f>IFERROR(Tableau17[[#This Row],[2019-T1-BARDELLA Jordan]]/Tableau17[[#This Row],[2019-T1-TOTAL]],"")</f>
        <v>0.12562814070351758</v>
      </c>
      <c r="LZ84" s="26">
        <f>IFERROR(Tableau17[[#This Row],[2019-T1-BELLAMY François-Xavier]]/Tableau17[[#This Row],[2019-T1-TOTAL]],"")</f>
        <v>6.2814070351758788E-2</v>
      </c>
      <c r="MA84" s="26">
        <f>IFERROR(Tableau17[[#This Row],[2019-T1-BIDOU Olivier]]/Tableau17[[#This Row],[2019-T1-TOTAL]],"")</f>
        <v>0</v>
      </c>
      <c r="MB84" s="26">
        <f>IFERROR(Tableau17[[#This Row],[2019-T1-BOURG Dominique]]/Tableau17[[#This Row],[2019-T1-TOTAL]],"")</f>
        <v>3.5175879396984924E-2</v>
      </c>
      <c r="MC84" s="26">
        <f>IFERROR(Tableau17[[#This Row],[2019-T1-BROSSAT Ian]]/Tableau17[[#This Row],[2019-T1-TOTAL]],"")</f>
        <v>2.5125628140703519E-2</v>
      </c>
      <c r="MD84" s="26">
        <f>IFERROR(Tableau17[[#This Row],[2019-T1-CAILLAUD Sophie]]/Tableau17[[#This Row],[2019-T1-TOTAL]],"")</f>
        <v>0</v>
      </c>
      <c r="ME84" s="26">
        <f>IFERROR(Tableau17[[#This Row],[2019-T1-CAMUS Renaud]]/Tableau17[[#This Row],[2019-T1-TOTAL]],"")</f>
        <v>0</v>
      </c>
      <c r="MF84" s="26">
        <f>IFERROR(Tableau17[[#This Row],[2019-T1-CHALENÇON Christophe]]/Tableau17[[#This Row],[2019-T1-TOTAL]],"")</f>
        <v>0</v>
      </c>
      <c r="MG84" s="26">
        <f>IFERROR(Tableau17[[#This Row],[2019-T1-CORBET Cathy Denise Ginette]]/Tableau17[[#This Row],[2019-T1-TOTAL]],"")</f>
        <v>0</v>
      </c>
      <c r="MH84" s="26">
        <f>IFERROR(Tableau17[[#This Row],[2019-T1-DE PREVOISIN Robert]]/Tableau17[[#This Row],[2019-T1-TOTAL]],"")</f>
        <v>0</v>
      </c>
      <c r="MI84" s="26">
        <f>IFERROR(Tableau17[[#This Row],[2019-T1-DELFEL Thérèse]]/Tableau17[[#This Row],[2019-T1-TOTAL]],"")</f>
        <v>2.5125628140703518E-3</v>
      </c>
      <c r="MJ84" s="26">
        <f>IFERROR(Tableau17[[#This Row],[2019-T1-DIEUMEGARD Pierre]]/Tableau17[[#This Row],[2019-T1-TOTAL]],"")</f>
        <v>0</v>
      </c>
      <c r="MK84" s="26">
        <f>IFERROR(Tableau17[[#This Row],[2019-T1-DUPONT-AIGNAN Nicolas]]/Tableau17[[#This Row],[2019-T1-TOTAL]],"")</f>
        <v>1.2562814070351759E-2</v>
      </c>
      <c r="ML84" s="26">
        <f>IFERROR(Tableau17[[#This Row],[2019-T1-GERNIGON Yves]]/Tableau17[[#This Row],[2019-T1-TOTAL]],"")</f>
        <v>0</v>
      </c>
      <c r="MM84" s="26">
        <f>IFERROR(Tableau17[[#This Row],[2019-T1-GLUCKSMANN Raphaël]]/Tableau17[[#This Row],[2019-T1-TOTAL]],"")</f>
        <v>7.2864321608040197E-2</v>
      </c>
      <c r="MN84" s="26">
        <f>IFERROR(Tableau17[[#This Row],[2019-T1-HAMON Benoît]]/Tableau17[[#This Row],[2019-T1-TOTAL]],"")</f>
        <v>6.2814070351758788E-2</v>
      </c>
      <c r="MO84" s="26">
        <f>IFERROR(Tableau17[[#This Row],[2019-T1-HELGEN Gilles]]/Tableau17[[#This Row],[2019-T1-TOTAL]],"")</f>
        <v>0</v>
      </c>
      <c r="MP84" s="26">
        <f>IFERROR(Tableau17[[#This Row],[2019-T1-JADOT Yannick]]/Tableau17[[#This Row],[2019-T1-TOTAL]],"")</f>
        <v>0.19849246231155779</v>
      </c>
      <c r="MQ84" s="26">
        <f>IFERROR(Tableau17[[#This Row],[2019-T1-LAGARDE Jean-Christophe]]/Tableau17[[#This Row],[2019-T1-TOTAL]],"")</f>
        <v>1.0050251256281407E-2</v>
      </c>
      <c r="MR84" s="26">
        <f>IFERROR(Tableau17[[#This Row],[2019-T1-LALANNE Francis]]/Tableau17[[#This Row],[2019-T1-TOTAL]],"")</f>
        <v>7.537688442211055E-3</v>
      </c>
      <c r="MS84" s="26">
        <f>IFERROR(Tableau17[[#This Row],[2019-T1-LOISEAU Nathalie]]/Tableau17[[#This Row],[2019-T1-TOTAL]],"")</f>
        <v>0.22110552763819097</v>
      </c>
      <c r="MT84" s="26">
        <f>IFERROR(Tableau17[[#This Row],[2019-T1-MARIE Florie]]/Tableau17[[#This Row],[2019-T1-TOTAL]],"")</f>
        <v>2.5125628140703518E-3</v>
      </c>
      <c r="MU84" s="26">
        <f>IFERROR(Tableau17[[#This Row],[2008-T1-MACROEXTRDROITE]]/Tableau17[[#This Row],[2008-T1-MACROTOTALE]],"")</f>
        <v>7.1553228621291445E-2</v>
      </c>
      <c r="MV84" s="26">
        <f>IFERROR(Tableau17[[#This Row],[2008-T1-MACRODROITE]]/Tableau17[[#This Row],[2008-T1-MACROTOTALE]],"")</f>
        <v>0.41012216404886565</v>
      </c>
      <c r="MW84" s="26">
        <f>IFERROR(Tableau17[[#This Row],[2008-T1-MACROCENTRE]]/Tableau17[[#This Row],[2008-T1-MACROTOTALE]],"")</f>
        <v>0</v>
      </c>
      <c r="MX84" s="26">
        <f>IFERROR(Tableau17[[#This Row],[2008-T1-MACROGAUCHE]]/Tableau17[[#This Row],[2008-T1-MACROTOTALE]],"")</f>
        <v>0.51832460732984298</v>
      </c>
      <c r="MY84" s="26">
        <f>IFERROR(Tableau17[[#This Row],[2008-T1-MACROAUTRE]]/Tableau17[[#This Row],[2008-T1-MACROTOTALE]],"")</f>
        <v>0</v>
      </c>
      <c r="MZ84" s="26">
        <f>IFERROR(Tableau17[[#This Row],[2008-T2-MACROEXTRDROITE]]/Tableau17[[#This Row],[2008-T2-MACROTOTALE]],"")</f>
        <v>0</v>
      </c>
      <c r="NA84" s="26">
        <f>IFERROR(Tableau17[[#This Row],[2008-T2-MACRODROITE]]/Tableau17[[#This Row],[2008-T2-MACROTOTALE]],"")</f>
        <v>0.40836012861736337</v>
      </c>
      <c r="NB84" s="26">
        <f>IFERROR(Tableau17[[#This Row],[2008-T2-MACROCENTRE]]/Tableau17[[#This Row],[2008-T2-MACROTOTALE]],"")</f>
        <v>0</v>
      </c>
      <c r="NC84" s="26">
        <f>IFERROR(Tableau17[[#This Row],[2008-T2-MACROGAUCHE]]/Tableau17[[#This Row],[2008-T2-MACROTOTALE]],"")</f>
        <v>0.59163987138263663</v>
      </c>
      <c r="ND84" s="26">
        <f>IFERROR(Tableau17[[#This Row],[2008-T2-MACROAUTRE]]/Tableau17[[#This Row],[2008-T2-MACROTOTALE]],"")</f>
        <v>0</v>
      </c>
      <c r="NE84" s="26">
        <f>IFERROR(Tableau17[[#This Row],[2014-T1-MACROEXTRDROITE]]/Tableau17[[#This Row],[2014-T1-MACROTOTALE]],"")</f>
        <v>0.11506276150627615</v>
      </c>
      <c r="NF84" s="26">
        <f>IFERROR(Tableau17[[#This Row],[2014-T1-MACRODROITE]]/Tableau17[[#This Row],[2014-T1-MACROTOTALE]],"")</f>
        <v>0.32635983263598328</v>
      </c>
      <c r="NG84" s="26">
        <f>IFERROR(Tableau17[[#This Row],[2014-T1-MACROCENTRE]]/Tableau17[[#This Row],[2014-T1-MACROTOTALE]],"")</f>
        <v>3.3472803347280332E-2</v>
      </c>
      <c r="NH84" s="26">
        <f>IFERROR(Tableau17[[#This Row],[2014-T1-MACROGAUCHE]]/Tableau17[[#This Row],[2014-T1-MACROTOTALE]],"")</f>
        <v>0.52510460251046021</v>
      </c>
      <c r="NI84" s="26">
        <f>IFERROR(Tableau17[[#This Row],[2014-T1-MACROAUTRE]]/Tableau17[[#This Row],[2014-T1-MACROTOTALE]],"")</f>
        <v>0</v>
      </c>
      <c r="NJ84" s="26">
        <f>IFERROR(Tableau17[[#This Row],[2014-T2-MACROEXTRDROITE]]/Tableau17[[#This Row],[2014-T2-MACROTOTALE]],"")</f>
        <v>0.12546125461254612</v>
      </c>
      <c r="NK84" s="26">
        <f>IFERROR(Tableau17[[#This Row],[2014-T2-MACRODROITE]]/Tableau17[[#This Row],[2014-T2-MACROTOTALE]],"")</f>
        <v>0.37638376383763839</v>
      </c>
      <c r="NL84" s="26">
        <f>IFERROR(Tableau17[[#This Row],[2014-T2-MACROCENTRE]]/Tableau17[[#This Row],[2014-T2-MACROTOTALE]],"")</f>
        <v>0</v>
      </c>
      <c r="NM84" s="26">
        <f>IFERROR(Tableau17[[#This Row],[2014-T2-MACROGAUCHE]]/Tableau17[[#This Row],[2014-T2-MACROTOTALE]],"")</f>
        <v>0.49815498154981552</v>
      </c>
      <c r="NN84" s="26">
        <f>IFERROR(Tableau17[[#This Row],[2014-T2-MACROAUTRE]]/Tableau17[[#This Row],[2014-T2-MACROTOTALE]],"")</f>
        <v>0</v>
      </c>
      <c r="NO84" s="26">
        <f>IFERROR( Tableau17[[#This Row],[2015-T1-MACROEXTRDROITE]]/Tableau17[[#This Row],[2015-T1-MACROTOTALE]],"")</f>
        <v>0.19592875318066158</v>
      </c>
      <c r="NP84" s="26">
        <f>IFERROR(Tableau17[[#This Row],[2015-T1-MACRODROITE]]/Tableau17[[#This Row],[2015-T1-MACROTOTALE]],"")</f>
        <v>0.21374045801526717</v>
      </c>
      <c r="NQ84" s="26">
        <f>IFERROR(Tableau17[[#This Row],[2015-T1-MACROCENTRE]]/Tableau17[[#This Row],[2015-T1-MACROTOTALE]],"")</f>
        <v>3.3078880407124679E-2</v>
      </c>
      <c r="NR84" s="26">
        <f>IFERROR(Tableau17[[#This Row],[2015-T1-MACROGAUCHE]]/Tableau17[[#This Row],[2015-T1-MACROTOTALE]],"")</f>
        <v>0.51399491094147587</v>
      </c>
      <c r="NS84" s="26">
        <f>IFERROR(Tableau17[[#This Row],[2015-T1-MACROAUTRE]]/Tableau17[[#This Row],[2015-T1-MACROTOTALE]],"")</f>
        <v>4.3256997455470736E-2</v>
      </c>
      <c r="NT84" s="26">
        <f>IFERROR(Tableau17[[#This Row],[2015-T2-MACROEXTRDROITE]]/Tableau17[[#This Row],[2015-T2-MACROTOTALE]],"")</f>
        <v>0.24747474747474749</v>
      </c>
      <c r="NU84" s="26">
        <f>IFERROR(Tableau17[[#This Row],[2015-T2-MACRODROITE]]/Tableau17[[#This Row],[2015-T2-MACROTOTALE]],"")</f>
        <v>0</v>
      </c>
      <c r="NV84" s="26">
        <f>IFERROR(Tableau17[[#This Row],[2015-T2-MACROCENTRE]]/Tableau17[[#This Row],[2015-T2-MACROTOTALE]],"")</f>
        <v>0</v>
      </c>
      <c r="NW84" s="26">
        <f>IFERROR(Tableau17[[#This Row],[2015-T2-MACROGAUCHE]]/Tableau17[[#This Row],[2015-T2-MACROTOTALE]],"")</f>
        <v>0.75252525252525249</v>
      </c>
      <c r="NX84" s="26">
        <f>IFERROR(Tableau17[[#This Row],[2015-T2-MACROAUTRE]]/Tableau17[[#This Row],[2015-T2-MACROTOTALE]],"")</f>
        <v>0</v>
      </c>
      <c r="NY84" s="26">
        <f>IFERROR(Tableau17[[#This Row],[2017-T1-MACROEXTRDROITE]]/Tableau17[[#This Row],[2017-T1-MACROTOTALE]],"")</f>
        <v>0.13502109704641349</v>
      </c>
      <c r="NZ84" s="26">
        <f>IFERROR(Tableau17[[#This Row],[2017-T1-MACRODROITE]]/Tableau17[[#This Row],[2017-T1-MACROTOTALE]],"")</f>
        <v>0.15330520393811534</v>
      </c>
      <c r="OA84" s="26">
        <f>IFERROR(Tableau17[[#This Row],[2017-T1-MACROCENTRE]]/Tableau17[[#This Row],[2017-T1-MACROTOTALE]],"")</f>
        <v>0.21800281293952181</v>
      </c>
      <c r="OB84" s="26">
        <f>IFERROR(Tableau17[[#This Row],[2017-T1-MACROGAUCHE]]/Tableau17[[#This Row],[2017-T1-MACROTOTALE]],"")</f>
        <v>0.48523206751054854</v>
      </c>
      <c r="OC84" s="26">
        <f>IFERROR(Tableau17[[#This Row],[2017-T1-MACROAUTRE]]/Tableau17[[#This Row],[2017-T1-MACROTOTALE]],"")</f>
        <v>8.4388185654008432E-3</v>
      </c>
      <c r="OD84" s="26">
        <f>IFERROR(Tableau17[[#This Row],[2017-T2-MACROEXTRDROITE]]/Tableau17[[#This Row],[2017-T2-MACROTOTALE]],"")</f>
        <v>0.16057233704292528</v>
      </c>
      <c r="OE84" s="26">
        <f>IFERROR(Tableau17[[#This Row],[2017-T2-MACRODROITE]]/Tableau17[[#This Row],[2017-T2-MACROTOTALE]],"")</f>
        <v>0</v>
      </c>
      <c r="OF84" s="26">
        <f>IFERROR(Tableau17[[#This Row],[2017-T2-MACROCENTRE]]/Tableau17[[#This Row],[2017-T2-MACROTOTALE]],"")</f>
        <v>0.83942766295707472</v>
      </c>
      <c r="OG84" s="26">
        <f>IFERROR(Tableau17[[#This Row],[2017-T2-MACROGAUCHE]]/Tableau17[[#This Row],[2017-T2-MACROTOTALE]],"")</f>
        <v>0</v>
      </c>
      <c r="OH84" s="26">
        <f>IFERROR(Tableau17[[#This Row],[2017-T2-MACROAUTRE]]/Tableau17[[#This Row],[2017-T2-MACROTOTALE]],"")</f>
        <v>0</v>
      </c>
      <c r="OI84" s="26">
        <f>IFERROR(Tableau17[[#This Row],[2019-T1-MACROEXTRDROITE]]/Tableau17[[#This Row],[2019-T1-MACROTOTALE]],"")</f>
        <v>0.14603960396039603</v>
      </c>
      <c r="OJ84" s="26">
        <f>IFERROR(Tableau17[[#This Row],[2019-T1-MACRODROITE]]/Tableau17[[#This Row],[2019-T1-MACROTOTALE]],"")</f>
        <v>7.1782178217821777E-2</v>
      </c>
      <c r="OK84" s="26">
        <f>IFERROR(Tableau17[[#This Row],[2019-T1-MACROCENTRE]]/Tableau17[[#This Row],[2019-T1-MACROTOTALE]],"")</f>
        <v>0.21782178217821782</v>
      </c>
      <c r="OL84" s="26">
        <f>IFERROR(Tableau17[[#This Row],[2019-T1-MACROGAUCHE]]/Tableau17[[#This Row],[2019-T1-MACROTOTALE]],"")</f>
        <v>0.5</v>
      </c>
      <c r="OM84" s="26">
        <f>IFERROR(Tableau17[[#This Row],[2019-T1-MACROAUTRE]]/Tableau17[[#This Row],[2019-T1-MACROTOTALE]],"")</f>
        <v>6.4356435643564358E-2</v>
      </c>
      <c r="ON84" s="26">
        <f>IFERROR(Tableau17[[#This Row],[2020-T1-MACROEXTRDROITE]]/Tableau17[[#This Row],[2020-T1-MACROTOTALE]],"")</f>
        <v>9.1185410334346503E-2</v>
      </c>
      <c r="OO84" s="26">
        <f>IFERROR(Tableau17[[#This Row],[2020-T1-MACRODROITE]]/Tableau17[[#This Row],[2020-T1-MACROTOTALE]],"")</f>
        <v>0.24620060790273557</v>
      </c>
      <c r="OP84" s="26">
        <f>IFERROR(Tableau17[[#This Row],[2020-T1-MACROCENTRE]]/Tableau17[[#This Row],[2020-T1-MACROTOTALE]],"")</f>
        <v>7.598784194528875E-2</v>
      </c>
      <c r="OQ84" s="26">
        <f>IFERROR(Tableau17[[#This Row],[2020-T1-MACROGAUCHE]]/Tableau17[[#This Row],[2020-T1-MACROTOTALE]],"")</f>
        <v>0.58662613981762923</v>
      </c>
      <c r="OR84" s="26">
        <f>IFERROR(Tableau17[[#This Row],[2020-T1-MACROAUTRE]]/Tableau17[[#This Row],[2020-T1-MACROTOTALE]],"")</f>
        <v>0</v>
      </c>
      <c r="OS84" s="26">
        <f>IFERROR(Tableau17[[#This Row],[2017 (L)-T1-MACROEXTRDROITE]]/Tableau17[[#This Row],[2017 (L)-T1-MACROTOTALE]],"")</f>
        <v>7.586206896551724E-2</v>
      </c>
      <c r="OT84" s="26">
        <f>IFERROR(Tableau17[[#This Row],[2017 (L)-T1-MACRODROITE]]/Tableau17[[#This Row],[2017 (L)-T1-MACROTOTALE]],"")</f>
        <v>9.4252873563218389E-2</v>
      </c>
      <c r="OU84" s="26">
        <f>IFERROR(Tableau17[[#This Row],[2017 (L)-T1-MACROCENTRE]]/Tableau17[[#This Row],[2017 (L)-T1-MACROTOTALE]],"")</f>
        <v>0.24597701149425288</v>
      </c>
      <c r="OV84" s="26">
        <f>IFERROR(Tableau17[[#This Row],[2017 (L)-T1-MACROGAUCHE]]/Tableau17[[#This Row],[2017 (L)-T1-MACROTOTALE]],"")</f>
        <v>0.54942528735632179</v>
      </c>
      <c r="OW84" s="26">
        <f>IFERROR(Tableau17[[#This Row],[2017 (L)-T1-MACROAUTRE]]/Tableau17[[#This Row],[2017 (L)-T1-MACROTOTALE]],"")</f>
        <v>3.4482758620689655E-2</v>
      </c>
      <c r="OX84" s="26">
        <f>IFERROR(Tableau17[[#This Row],[2017 (L)-T2-MACROEXTRDROITE]]/Tableau17[[#This Row],[2017 (L)-T2-MACROTOTALE]],"")</f>
        <v>0</v>
      </c>
      <c r="OY84" s="26">
        <f>IFERROR(Tableau17[[#This Row],[2017 (L)-T2-MACRODROITE]]/Tableau17[[#This Row],[2017 (L)-T2-MACROTOTALE]],"")</f>
        <v>0</v>
      </c>
      <c r="OZ84" s="26">
        <f>IFERROR(Tableau17[[#This Row],[2017 (L)-T2-MACROCENTRE]]/Tableau17[[#This Row],[2017 (L)-T2-MACROTOTALE]],"")</f>
        <v>0.48587570621468928</v>
      </c>
      <c r="PA84" s="26">
        <f>IFERROR(Tableau17[[#This Row],[2017 (L)-T2-MACROGAUCHE]]/Tableau17[[#This Row],[2017 (L)-T2-MACROTOTALE]],"")</f>
        <v>0.51412429378531077</v>
      </c>
      <c r="PB84" s="26">
        <f>IFERROR(Tableau17[[#This Row],[2017 (L)-T2-MACROAUTRE]]/Tableau17[[#This Row],[2017 (L)-T2-MACROTOTALE]],"")</f>
        <v>0</v>
      </c>
      <c r="PC84" s="26">
        <f>IFERROR(Tableau17[[#This Row],[2008_T1_PROCUS]]/Tableau17[[#This Row],[2008_T1_INSCRITS]],0)</f>
        <v>1.3837638376383764E-2</v>
      </c>
      <c r="PD84" s="26">
        <f>IFERROR(Tableau17[[#This Row],[2008_T2_PROCUS]]/Tableau17[[#This Row],[2008_T2_INSCRITS]],0)</f>
        <v>1.3837638376383764E-2</v>
      </c>
      <c r="PE84" s="26">
        <f>Tableau17[[#This Row],[2014_T1_PROCUS]]/Tableau17[[#This Row],[2014_T1_INSCRITS]]</f>
        <v>1.7790262172284643E-2</v>
      </c>
      <c r="PF84" s="26">
        <f>IFERROR(Tableau17[[#This Row],[2014_T2_PROCUS]]/Tableau17[[#This Row],[2014_T2_INSCRITS]],0)</f>
        <v>2.0599250936329586E-2</v>
      </c>
    </row>
    <row r="85" spans="1:422" x14ac:dyDescent="0.2">
      <c r="A85" s="1">
        <v>3</v>
      </c>
      <c r="B85" s="1" t="s">
        <v>252</v>
      </c>
      <c r="C85" s="1" t="s">
        <v>301</v>
      </c>
      <c r="D85" s="1" t="s">
        <v>301</v>
      </c>
      <c r="E85" s="1">
        <v>456</v>
      </c>
      <c r="F85" s="1">
        <v>5.4001780000000004</v>
      </c>
      <c r="G85" s="1">
        <v>43.297668999999999</v>
      </c>
      <c r="H85" s="3">
        <v>953</v>
      </c>
      <c r="I85" s="3">
        <v>227</v>
      </c>
      <c r="L85" s="1">
        <v>105</v>
      </c>
      <c r="M85" s="1">
        <v>5</v>
      </c>
      <c r="O85" s="1">
        <v>0</v>
      </c>
      <c r="P85" s="1">
        <v>40</v>
      </c>
      <c r="Q85" s="1">
        <v>17</v>
      </c>
      <c r="R85" s="1">
        <v>49</v>
      </c>
      <c r="S85" s="1">
        <v>154</v>
      </c>
      <c r="T85" s="1">
        <v>25</v>
      </c>
      <c r="U85" s="1">
        <v>395</v>
      </c>
      <c r="V85" s="1">
        <v>960</v>
      </c>
      <c r="W85" s="1">
        <v>637</v>
      </c>
      <c r="X85" s="1">
        <v>17</v>
      </c>
      <c r="Y85" s="2">
        <v>0.66354166999999997</v>
      </c>
      <c r="Z85" s="1">
        <v>960</v>
      </c>
      <c r="AA85" s="1">
        <v>634</v>
      </c>
      <c r="AB85" s="1">
        <v>19</v>
      </c>
      <c r="AC85" s="2">
        <v>0.66041667000000004</v>
      </c>
      <c r="AD85" s="1">
        <v>953</v>
      </c>
      <c r="AE85" s="1">
        <v>405</v>
      </c>
      <c r="AF85" s="2">
        <v>0.42497376999999997</v>
      </c>
      <c r="AG85" s="1">
        <f t="shared" si="1"/>
        <v>227</v>
      </c>
      <c r="AH85" s="1">
        <v>946</v>
      </c>
      <c r="AI85" s="1">
        <v>635</v>
      </c>
      <c r="AJ85" s="1">
        <v>10</v>
      </c>
      <c r="AK85" s="2">
        <v>0.67124735999999996</v>
      </c>
      <c r="AL85" s="1">
        <v>946</v>
      </c>
      <c r="AM85" s="1">
        <v>660</v>
      </c>
      <c r="AN85" s="1">
        <v>37</v>
      </c>
      <c r="AO85" s="2">
        <v>0.69767442000000002</v>
      </c>
      <c r="AP85" s="1">
        <v>955</v>
      </c>
      <c r="AQ85" s="1">
        <v>480</v>
      </c>
      <c r="AR85" s="2">
        <v>0.5026178</v>
      </c>
      <c r="AS85" s="1">
        <v>955</v>
      </c>
      <c r="AT85" s="1">
        <v>478</v>
      </c>
      <c r="AU85" s="2">
        <v>0.50052355999999998</v>
      </c>
      <c r="AV85" s="1">
        <v>965</v>
      </c>
      <c r="AW85" s="1">
        <v>471</v>
      </c>
      <c r="AX85" s="2">
        <v>0.48808289999999999</v>
      </c>
      <c r="AY85" s="1">
        <v>965</v>
      </c>
      <c r="AZ85" s="1">
        <v>405</v>
      </c>
      <c r="BA85" s="2">
        <v>0.41968912000000003</v>
      </c>
      <c r="BB85" s="1">
        <v>965</v>
      </c>
      <c r="BC85" s="1">
        <v>749</v>
      </c>
      <c r="BD85" s="2">
        <v>0.77616580000000002</v>
      </c>
      <c r="BE85" s="1">
        <v>965</v>
      </c>
      <c r="BF85" s="1">
        <v>714</v>
      </c>
      <c r="BG85" s="2">
        <v>0.73989636999999997</v>
      </c>
      <c r="BH85" s="1">
        <v>925</v>
      </c>
      <c r="BI85" s="1">
        <v>487</v>
      </c>
      <c r="BJ85" s="2">
        <v>0.52648649000000003</v>
      </c>
      <c r="BK85" s="1">
        <v>36</v>
      </c>
      <c r="BL85" s="1">
        <v>1</v>
      </c>
      <c r="BM85" s="1">
        <v>2</v>
      </c>
      <c r="BN85" s="1">
        <v>40</v>
      </c>
      <c r="BO85" s="1">
        <v>48</v>
      </c>
      <c r="BP85" s="1">
        <v>296</v>
      </c>
      <c r="BQ85" s="1">
        <v>203</v>
      </c>
      <c r="BR85" s="1">
        <v>626</v>
      </c>
      <c r="BT85" s="1">
        <v>275</v>
      </c>
      <c r="BU85" s="1">
        <v>369</v>
      </c>
      <c r="BW85" s="1">
        <v>644</v>
      </c>
      <c r="BX85" s="1">
        <v>7</v>
      </c>
      <c r="BY85" s="1">
        <v>2</v>
      </c>
      <c r="BZ85" s="1">
        <v>41</v>
      </c>
      <c r="CB85" s="1">
        <v>38</v>
      </c>
      <c r="CC85" s="1">
        <v>89</v>
      </c>
      <c r="CD85" s="1">
        <v>302</v>
      </c>
      <c r="CE85" s="1">
        <v>147</v>
      </c>
      <c r="CF85" s="1">
        <v>626</v>
      </c>
      <c r="CG85" s="1">
        <v>87</v>
      </c>
      <c r="CH85" s="1">
        <v>336</v>
      </c>
      <c r="CI85" s="1">
        <v>187</v>
      </c>
      <c r="CJ85" s="1">
        <v>610</v>
      </c>
      <c r="CK85" s="1">
        <v>17</v>
      </c>
      <c r="CL85" s="1">
        <v>8</v>
      </c>
      <c r="CM85" s="1">
        <v>2</v>
      </c>
      <c r="CN85" s="1">
        <v>19</v>
      </c>
      <c r="CO85" s="1">
        <v>36</v>
      </c>
      <c r="CP85" s="1">
        <v>123</v>
      </c>
      <c r="CQ85" s="1">
        <v>19</v>
      </c>
      <c r="CT85" s="1">
        <v>137</v>
      </c>
      <c r="CU85" s="1">
        <v>96</v>
      </c>
      <c r="CW85" s="1">
        <v>457</v>
      </c>
      <c r="CY85" s="1">
        <v>196</v>
      </c>
      <c r="DB85" s="1">
        <v>229</v>
      </c>
      <c r="DC85" s="1">
        <v>425</v>
      </c>
      <c r="DD85" s="1">
        <v>20</v>
      </c>
      <c r="DE85" s="1">
        <v>2</v>
      </c>
      <c r="DF85" s="1">
        <v>3</v>
      </c>
      <c r="DG85" s="1">
        <v>13</v>
      </c>
      <c r="DH85" s="1">
        <v>2</v>
      </c>
      <c r="DI85" s="1">
        <v>42</v>
      </c>
      <c r="DK85" s="1">
        <v>4</v>
      </c>
      <c r="DL85" s="1">
        <v>83</v>
      </c>
      <c r="DN85" s="1">
        <v>103</v>
      </c>
      <c r="DP85" s="1">
        <v>9</v>
      </c>
      <c r="DQ85" s="1">
        <v>0</v>
      </c>
      <c r="DR85" s="1">
        <v>119</v>
      </c>
      <c r="DU85" s="1">
        <v>400</v>
      </c>
      <c r="DV85" s="1">
        <v>171</v>
      </c>
      <c r="DZ85" s="1">
        <v>202</v>
      </c>
      <c r="EA85" s="1">
        <v>373</v>
      </c>
      <c r="EB85" s="1">
        <v>4</v>
      </c>
      <c r="EC85" s="1">
        <v>4</v>
      </c>
      <c r="ED85" s="1">
        <v>2</v>
      </c>
      <c r="EE85" s="1">
        <v>26</v>
      </c>
      <c r="EF85" s="1">
        <v>172</v>
      </c>
      <c r="EG85" s="1">
        <v>55</v>
      </c>
      <c r="EH85" s="1">
        <v>6</v>
      </c>
      <c r="EI85" s="1">
        <v>135</v>
      </c>
      <c r="EJ85" s="1">
        <v>165</v>
      </c>
      <c r="EK85" s="1">
        <v>154</v>
      </c>
      <c r="EL85" s="1">
        <v>7</v>
      </c>
      <c r="EM85" s="1">
        <v>730</v>
      </c>
      <c r="EN85" s="1">
        <v>195</v>
      </c>
      <c r="EO85" s="1">
        <v>441</v>
      </c>
      <c r="EP85" s="1">
        <v>636</v>
      </c>
      <c r="EQ85" s="1">
        <v>0</v>
      </c>
      <c r="ER85" s="1">
        <v>1</v>
      </c>
      <c r="ES85" s="1">
        <v>5</v>
      </c>
      <c r="ET85" s="1">
        <v>44</v>
      </c>
      <c r="EU85" s="1">
        <v>0</v>
      </c>
      <c r="EV85" s="1">
        <v>99</v>
      </c>
      <c r="EW85" s="1">
        <v>40</v>
      </c>
      <c r="EX85" s="1">
        <v>0</v>
      </c>
      <c r="EY85" s="1">
        <v>8</v>
      </c>
      <c r="EZ85" s="1">
        <v>22</v>
      </c>
      <c r="FA85" s="1">
        <v>1</v>
      </c>
      <c r="FB85" s="1">
        <v>0</v>
      </c>
      <c r="FC85" s="1">
        <v>0</v>
      </c>
      <c r="FD85" s="1">
        <v>0</v>
      </c>
      <c r="FE85" s="1">
        <v>0</v>
      </c>
      <c r="FF85" s="1">
        <v>0</v>
      </c>
      <c r="FG85" s="1">
        <v>0</v>
      </c>
      <c r="FH85" s="1">
        <v>13</v>
      </c>
      <c r="FI85" s="1">
        <v>1</v>
      </c>
      <c r="FJ85" s="1">
        <v>32</v>
      </c>
      <c r="FK85" s="1">
        <v>16</v>
      </c>
      <c r="FL85" s="1">
        <v>0</v>
      </c>
      <c r="FM85" s="1">
        <v>80</v>
      </c>
      <c r="FN85" s="1">
        <v>7</v>
      </c>
      <c r="FO85" s="1">
        <v>1</v>
      </c>
      <c r="FP85" s="1">
        <v>93</v>
      </c>
      <c r="FQ85" s="1">
        <v>2</v>
      </c>
      <c r="FR85" s="1">
        <f>SUM(Tableau17[[#This Row],[2019-T1-ALEXANDRE Audric]:[2019-T1-MARIE Florie]])</f>
        <v>465</v>
      </c>
      <c r="FS85" s="1">
        <v>50</v>
      </c>
      <c r="FT85" s="1">
        <v>333</v>
      </c>
      <c r="FU85" s="1">
        <v>0</v>
      </c>
      <c r="FV85" s="1">
        <v>243</v>
      </c>
      <c r="FW85" s="1">
        <v>0</v>
      </c>
      <c r="FX85" s="1">
        <v>626</v>
      </c>
      <c r="FY85" s="1">
        <v>0</v>
      </c>
      <c r="FZ85" s="1">
        <v>369</v>
      </c>
      <c r="GA85" s="1">
        <v>0</v>
      </c>
      <c r="GB85" s="1">
        <v>275</v>
      </c>
      <c r="GC85" s="1">
        <v>0</v>
      </c>
      <c r="GD85" s="1">
        <v>644</v>
      </c>
      <c r="GE85" s="1">
        <v>89</v>
      </c>
      <c r="GF85" s="1">
        <v>304</v>
      </c>
      <c r="GG85" s="1">
        <v>7</v>
      </c>
      <c r="GH85" s="1">
        <v>226</v>
      </c>
      <c r="GI85" s="1">
        <v>0</v>
      </c>
      <c r="GJ85" s="1">
        <v>626</v>
      </c>
      <c r="GK85" s="1">
        <v>87</v>
      </c>
      <c r="GL85" s="1">
        <v>336</v>
      </c>
      <c r="GM85" s="1">
        <v>0</v>
      </c>
      <c r="GN85" s="1">
        <v>187</v>
      </c>
      <c r="GO85" s="1">
        <v>0</v>
      </c>
      <c r="GP85" s="1">
        <v>610</v>
      </c>
      <c r="GQ85" s="1">
        <v>131</v>
      </c>
      <c r="GR85" s="1">
        <v>139</v>
      </c>
      <c r="GS85" s="1">
        <v>19</v>
      </c>
      <c r="GT85" s="1">
        <v>151</v>
      </c>
      <c r="GU85" s="1">
        <v>17</v>
      </c>
      <c r="GV85" s="1">
        <v>457</v>
      </c>
      <c r="GW85" s="1">
        <v>196</v>
      </c>
      <c r="GX85" s="1">
        <v>0</v>
      </c>
      <c r="GY85" s="1">
        <v>0</v>
      </c>
      <c r="GZ85" s="1">
        <v>229</v>
      </c>
      <c r="HA85" s="1">
        <v>0</v>
      </c>
      <c r="HB85" s="1">
        <v>425</v>
      </c>
      <c r="HC85" s="1">
        <v>167</v>
      </c>
      <c r="HD85" s="1">
        <v>172</v>
      </c>
      <c r="HE85" s="1">
        <v>154</v>
      </c>
      <c r="HF85" s="1">
        <v>231</v>
      </c>
      <c r="HG85" s="1">
        <v>6</v>
      </c>
      <c r="HH85" s="1">
        <v>730</v>
      </c>
      <c r="HI85" s="1">
        <v>195</v>
      </c>
      <c r="HJ85" s="1">
        <v>0</v>
      </c>
      <c r="HK85" s="1">
        <v>441</v>
      </c>
      <c r="HL85" s="1">
        <v>0</v>
      </c>
      <c r="HM85" s="1">
        <v>0</v>
      </c>
      <c r="HN85" s="1">
        <v>636</v>
      </c>
      <c r="HO85" s="1">
        <v>117</v>
      </c>
      <c r="HP85" s="1">
        <v>47</v>
      </c>
      <c r="HQ85" s="1">
        <v>93</v>
      </c>
      <c r="HR85" s="1">
        <v>195</v>
      </c>
      <c r="HS85" s="1">
        <v>20</v>
      </c>
      <c r="HT85" s="1">
        <v>472</v>
      </c>
      <c r="HU85" s="1">
        <v>49</v>
      </c>
      <c r="HV85" s="1">
        <v>145</v>
      </c>
      <c r="HW85" s="1">
        <v>17</v>
      </c>
      <c r="HX85" s="1">
        <v>184</v>
      </c>
      <c r="HY85" s="1">
        <v>0</v>
      </c>
      <c r="HZ85" s="1">
        <v>395</v>
      </c>
      <c r="IA85" s="1">
        <v>3</v>
      </c>
      <c r="IB85" s="1">
        <v>116</v>
      </c>
      <c r="IC85" s="1">
        <v>119</v>
      </c>
      <c r="ID85" s="1">
        <v>160</v>
      </c>
      <c r="IE85" s="1">
        <v>2</v>
      </c>
      <c r="IF85" s="1">
        <v>400</v>
      </c>
      <c r="IG85" s="1">
        <v>0</v>
      </c>
      <c r="IH85" s="1">
        <v>0</v>
      </c>
      <c r="II85" s="1">
        <v>202</v>
      </c>
      <c r="IJ85" s="1">
        <v>171</v>
      </c>
      <c r="IK85" s="1">
        <v>0</v>
      </c>
      <c r="IL85" s="1">
        <v>373</v>
      </c>
      <c r="IM85" s="26">
        <f>IFERROR(Tableau17[[#This Row],[LDIV]]/Tableau17[[#This Row],[Total général]],"")</f>
        <v>0</v>
      </c>
      <c r="IN85" s="26">
        <f>IFERROR(Tableau17[[#This Row],[LDVC]]/Tableau17[[#This Row],[Total général]],"")</f>
        <v>0</v>
      </c>
      <c r="IO85" s="26">
        <f>IFERROR(Tableau17[[#This Row],[LDVD]]/Tableau17[[#This Row],[Total général]],"")</f>
        <v>0.26582278481012656</v>
      </c>
      <c r="IP85" s="26">
        <f>IFERROR(Tableau17[[#This Row],[LDVG]]/Tableau17[[#This Row],[Total général]],"")</f>
        <v>1.2658227848101266E-2</v>
      </c>
      <c r="IQ85" s="26">
        <f>IFERROR(Tableau17[[#This Row],[LEXD]]/Tableau17[[#This Row],[Total général]],"")</f>
        <v>0</v>
      </c>
      <c r="IR85" s="26">
        <f>IFERROR(Tableau17[[#This Row],[LEXG]]/Tableau17[[#This Row],[Total général]],"")</f>
        <v>0</v>
      </c>
      <c r="IS85" s="26">
        <f>IFERROR(Tableau17[[#This Row],[LLR]]/Tableau17[[#This Row],[Total général]],"")</f>
        <v>0.10126582278481013</v>
      </c>
      <c r="IT85" s="26">
        <f>IFERROR(Tableau17[[#This Row],[LREM]]/Tableau17[[#This Row],[Total général]],"")</f>
        <v>4.3037974683544304E-2</v>
      </c>
      <c r="IU85" s="26">
        <f>IFERROR(Tableau17[[#This Row],[LRN]]/Tableau17[[#This Row],[Total général]],"")</f>
        <v>0.1240506329113924</v>
      </c>
      <c r="IV85" s="26">
        <f>IFERROR(Tableau17[[#This Row],[LUG]]/Tableau17[[#This Row],[Total général]],"")</f>
        <v>0.38987341772151901</v>
      </c>
      <c r="IW85" s="26">
        <f>IFERROR(Tableau17[[#This Row],[LVEC]]/Tableau17[[#This Row],[Total général]],"")</f>
        <v>6.3291139240506333E-2</v>
      </c>
      <c r="IX85" s="26">
        <f>IFERROR(Tableau17[[#This Row],[2008-T1-LCMD]]/Tableau17[[#This Row],[2008-T1-TOTAL]],"")</f>
        <v>5.7507987220447282E-2</v>
      </c>
      <c r="IY85" s="26">
        <f>IFERROR(Tableau17[[#This Row],[2008-T1-LDVD]]/Tableau17[[#This Row],[2008-T1-TOTAL]],"")</f>
        <v>1.5974440894568689E-3</v>
      </c>
      <c r="IZ85" s="26">
        <f>IFERROR(Tableau17[[#This Row],[2008-T1-LEXD]]/Tableau17[[#This Row],[2008-T1-TOTAL]],"")</f>
        <v>3.1948881789137379E-3</v>
      </c>
      <c r="JA85" s="26">
        <f>IFERROR(Tableau17[[#This Row],[2008-T1-LEXG]]/Tableau17[[#This Row],[2008-T1-TOTAL]],"")</f>
        <v>6.3897763578274758E-2</v>
      </c>
      <c r="JB85" s="26">
        <f>IFERROR(Tableau17[[#This Row],[2008-T1-LFN]]/Tableau17[[#This Row],[2008-T1-TOTAL]],"")</f>
        <v>7.6677316293929709E-2</v>
      </c>
      <c r="JC85" s="26">
        <f>IFERROR(Tableau17[[#This Row],[2008-T1-LMAJ]]/Tableau17[[#This Row],[2008-T1-TOTAL]],"")</f>
        <v>0.47284345047923321</v>
      </c>
      <c r="JD85" s="26">
        <f>IFERROR(Tableau17[[#This Row],[2008-T1-LUG]]/Tableau17[[#This Row],[2008-T1-TOTAL]],"")</f>
        <v>0.3242811501597444</v>
      </c>
      <c r="JE85" s="26">
        <f>IFERROR(Tableau17[[#This Row],[2008-T2-LFN]]/Tableau17[[#This Row],[2008-T2-TOTAL]],"")</f>
        <v>0</v>
      </c>
      <c r="JF85" s="26">
        <f>IFERROR(Tableau17[[#This Row],[2008-T2-LGC]]/Tableau17[[#This Row],[2008-T2-TOTAL]],"")</f>
        <v>0.42701863354037267</v>
      </c>
      <c r="JG85" s="26">
        <f>IFERROR(Tableau17[[#This Row],[2008-T2-LMAJ]]/Tableau17[[#This Row],[2008-T2-TOTAL]],"")</f>
        <v>0.57298136645962738</v>
      </c>
      <c r="JH85" s="26">
        <f>IFERROR(Tableau17[[#This Row],[2008-T2-LUG]]/Tableau17[[#This Row],[2008-T2-TOTAL]],"")</f>
        <v>0</v>
      </c>
      <c r="JI85" s="26">
        <f>IFERROR(Tableau17[[#This Row],[2014-T1-LDIV]]/Tableau17[[#This Row],[2014-T1-TOTAL]],"")</f>
        <v>1.1182108626198083E-2</v>
      </c>
      <c r="JJ85" s="26">
        <f>IFERROR(Tableau17[[#This Row],[2014-T1-LDVD]]/Tableau17[[#This Row],[2014-T1-TOTAL]],"")</f>
        <v>3.1948881789137379E-3</v>
      </c>
      <c r="JK85" s="26">
        <f>IFERROR(Tableau17[[#This Row],[2014-T1-LDVG]]/Tableau17[[#This Row],[2014-T1-TOTAL]],"")</f>
        <v>6.5495207667731634E-2</v>
      </c>
      <c r="JL85" s="26">
        <f>IFERROR(Tableau17[[#This Row],[2014-T1-LEXG]]/Tableau17[[#This Row],[2014-T1-TOTAL]],"")</f>
        <v>0</v>
      </c>
      <c r="JM85" s="26">
        <f>IFERROR(Tableau17[[#This Row],[2014-T1-LFG]]/Tableau17[[#This Row],[2014-T1-TOTAL]],"")</f>
        <v>6.070287539936102E-2</v>
      </c>
      <c r="JN85" s="26">
        <f>IFERROR(Tableau17[[#This Row],[2014-T1-LFN]]/Tableau17[[#This Row],[2014-T1-TOTAL]],"")</f>
        <v>0.14217252396166133</v>
      </c>
      <c r="JO85" s="26">
        <f>IFERROR(Tableau17[[#This Row],[2014-T1-LUD]]/Tableau17[[#This Row],[2014-T1-TOTAL]],"")</f>
        <v>0.48242811501597443</v>
      </c>
      <c r="JP85" s="26">
        <f>IFERROR(Tableau17[[#This Row],[2014-T1-LUG]]/Tableau17[[#This Row],[2014-T1-TOTAL]],"")</f>
        <v>0.23482428115015974</v>
      </c>
      <c r="JQ85" s="26">
        <f>IFERROR(Tableau17[[#This Row],[2014-T2-LFN]]/Tableau17[[#This Row],[2014-T2-TOTAL]],"")</f>
        <v>0.14262295081967213</v>
      </c>
      <c r="JR85" s="26">
        <f>IFERROR(Tableau17[[#This Row],[2014-T2-LUD]]/Tableau17[[#This Row],[2014-T2-TOTAL]],"")</f>
        <v>0.55081967213114758</v>
      </c>
      <c r="JS85" s="26">
        <f>IFERROR(Tableau17[[#This Row],[2014-T2-LUG]]/Tableau17[[#This Row],[2014-T2-TOTAL]],"")</f>
        <v>0.30655737704918035</v>
      </c>
      <c r="JT85" s="26">
        <f>IFERROR(Tableau17[[#This Row],[2015-T1-BC-DIV]]/Tableau17[[#This Row],[2015-T1-TOTAL]],"")</f>
        <v>3.7199124726477024E-2</v>
      </c>
      <c r="JU85" s="26">
        <f>IFERROR(Tableau17[[#This Row],[2015-T1-BC-DLF]]/Tableau17[[#This Row],[2015-T1-TOTAL]],"")</f>
        <v>1.7505470459518599E-2</v>
      </c>
      <c r="JV85" s="26">
        <f>IFERROR(Tableau17[[#This Row],[2015-T1-BC-DVD]]/Tableau17[[#This Row],[2015-T1-TOTAL]],"")</f>
        <v>4.3763676148796497E-3</v>
      </c>
      <c r="JW85" s="26">
        <f>IFERROR(Tableau17[[#This Row],[2015-T1-BC-DVG]]/Tableau17[[#This Row],[2015-T1-TOTAL]],"")</f>
        <v>4.1575492341356671E-2</v>
      </c>
      <c r="JX85" s="26">
        <f>IFERROR(Tableau17[[#This Row],[2015-T1-BC-FG]]/Tableau17[[#This Row],[2015-T1-TOTAL]],"")</f>
        <v>7.8774617067833702E-2</v>
      </c>
      <c r="JY85" s="26">
        <f>IFERROR(Tableau17[[#This Row],[2015-T1-BC-FN]]/Tableau17[[#This Row],[2015-T1-TOTAL]],"")</f>
        <v>0.26914660831509846</v>
      </c>
      <c r="JZ85" s="26">
        <f>IFERROR(Tableau17[[#This Row],[2015-T1-BC-MDM]]/Tableau17[[#This Row],[2015-T1-TOTAL]],"")</f>
        <v>4.1575492341356671E-2</v>
      </c>
      <c r="KA85" s="26">
        <f>IFERROR(Tableau17[[#This Row],[2015-T1-BC-RDG]]/Tableau17[[#This Row],[2015-T1-TOTAL]],"")</f>
        <v>0</v>
      </c>
      <c r="KB85" s="26">
        <f>IFERROR(Tableau17[[#This Row],[2015-T1-BC-SOC]]/Tableau17[[#This Row],[2015-T1-TOTAL]],"")</f>
        <v>0</v>
      </c>
      <c r="KC85" s="26">
        <f>IFERROR(Tableau17[[#This Row],[2015-T1-BC-UD]]/Tableau17[[#This Row],[2015-T1-TOTAL]],"")</f>
        <v>0.29978118161925604</v>
      </c>
      <c r="KD85" s="26">
        <f>IFERROR(Tableau17[[#This Row],[2015-T1-BC-UG]]/Tableau17[[#This Row],[2015-T1-TOTAL]],"")</f>
        <v>0.21006564551422319</v>
      </c>
      <c r="KE85" s="26">
        <f>IFERROR(Tableau17[[#This Row],[2015-T1-BC-VEC]]/Tableau17[[#This Row],[2015-T1-TOTAL]],"")</f>
        <v>0</v>
      </c>
      <c r="KF85" s="26">
        <f>IFERROR(Tableau17[[#This Row],[2015-T2-BC-DVG]]/Tableau17[[#This Row],[2015-T2-TOTAL]],"")</f>
        <v>0</v>
      </c>
      <c r="KG85" s="26">
        <f>IFERROR(Tableau17[[#This Row],[2015-T2-BC-FN]]/Tableau17[[#This Row],[2015-T2-TOTAL]],"")</f>
        <v>0.4611764705882353</v>
      </c>
      <c r="KH85" s="26">
        <f>IFERROR(Tableau17[[#This Row],[2015-T2-BC-SOC]]/Tableau17[[#This Row],[2015-T2-TOTAL]],"")</f>
        <v>0</v>
      </c>
      <c r="KI85" s="26">
        <f>IFERROR(Tableau17[[#This Row],[2015-T2-BC-UD]]/Tableau17[[#This Row],[2015-T2-TOTAL]],"")</f>
        <v>0</v>
      </c>
      <c r="KJ85" s="26">
        <f>IFERROR(Tableau17[[#This Row],[2015-T2-BC-UG]]/Tableau17[[#This Row],[2015-T2-TOTAL]],"")</f>
        <v>0.5388235294117647</v>
      </c>
      <c r="KK85" s="26">
        <f>IFERROR(Tableau17[[#This Row],[2017 (L)-T1-COM]]/Tableau17[[#This Row],[2017 (L)-T1-TOTAL]],"")</f>
        <v>0.05</v>
      </c>
      <c r="KL85" s="26">
        <f>IFERROR(Tableau17[[#This Row],[2017 (L)-T1-DIV]]/Tableau17[[#This Row],[2017 (L)-T1-TOTAL]],"")</f>
        <v>5.0000000000000001E-3</v>
      </c>
      <c r="KM85" s="26">
        <f>IFERROR(Tableau17[[#This Row],[2017 (L)-T1-DLF]]/Tableau17[[#This Row],[2017 (L)-T1-TOTAL]],"")</f>
        <v>7.4999999999999997E-3</v>
      </c>
      <c r="KN85" s="26">
        <f>IFERROR(Tableau17[[#This Row],[2017 (L)-T1-DVD]]/Tableau17[[#This Row],[2017 (L)-T1-TOTAL]],"")</f>
        <v>3.2500000000000001E-2</v>
      </c>
      <c r="KO85" s="26">
        <f>IFERROR(Tableau17[[#This Row],[2017 (L)-T1-DVG]]/Tableau17[[#This Row],[2017 (L)-T1-TOTAL]],"")</f>
        <v>5.0000000000000001E-3</v>
      </c>
      <c r="KP85" s="26">
        <f>IFERROR(Tableau17[[#This Row],[2017 (L)-T1-ECO]]/Tableau17[[#This Row],[2017 (L)-T1-TOTAL]],"")</f>
        <v>0.105</v>
      </c>
      <c r="KQ85" s="26">
        <f>IFERROR(Tableau17[[#This Row],[2017 (L)-T1-EXD]]/Tableau17[[#This Row],[2017 (L)-T1-TOTAL]],"")</f>
        <v>0</v>
      </c>
      <c r="KR85" s="26">
        <f>IFERROR(Tableau17[[#This Row],[2017 (L)-T1-EXG]]/Tableau17[[#This Row],[2017 (L)-T1-TOTAL]],"")</f>
        <v>0.01</v>
      </c>
      <c r="KS85" s="26">
        <f>IFERROR(Tableau17[[#This Row],[2017 (L)-T1-FI]]/Tableau17[[#This Row],[2017 (L)-T1-TOTAL]],"")</f>
        <v>0.20749999999999999</v>
      </c>
      <c r="KT85" s="26">
        <f>IFERROR(Tableau17[[#This Row],[2017 (L)-T1-FN]]/Tableau17[[#This Row],[2017 (L)-T1-TOTAL]],"")</f>
        <v>0</v>
      </c>
      <c r="KU85" s="26">
        <f>IFERROR(Tableau17[[#This Row],[2017 (L)-T1-LR]]/Tableau17[[#This Row],[2017 (L)-T1-TOTAL]],"")</f>
        <v>0.25750000000000001</v>
      </c>
      <c r="KV85" s="26">
        <f>IFERROR(Tableau17[[#This Row],[2017 (L)-T1-MDM]]/Tableau17[[#This Row],[2017 (L)-T1-TOTAL]],"")</f>
        <v>0</v>
      </c>
      <c r="KW85" s="26">
        <f>IFERROR(Tableau17[[#This Row],[2017 (L)-T1-RDG]]/Tableau17[[#This Row],[2017 (L)-T1-TOTAL]],"")</f>
        <v>2.2499999999999999E-2</v>
      </c>
      <c r="KX85" s="26">
        <f>IFERROR(Tableau17[[#This Row],[2017 (L)-T1-REG]]/Tableau17[[#This Row],[2017 (L)-T1-TOTAL]],"")</f>
        <v>0</v>
      </c>
      <c r="KY85" s="26">
        <f>IFERROR(Tableau17[[#This Row],[2017 (L)-T1-REM]]/Tableau17[[#This Row],[2017 (L)-T1-TOTAL]],"")</f>
        <v>0.29749999999999999</v>
      </c>
      <c r="KZ85" s="26">
        <f>IFERROR(Tableau17[[#This Row],[2017 (L)-T1-SOC]]/Tableau17[[#This Row],[2017 (L)-T1-TOTAL]],"")</f>
        <v>0</v>
      </c>
      <c r="LA85" s="26">
        <f>IFERROR(Tableau17[[#This Row],[2017 (L)-T1-UDI]]/Tableau17[[#This Row],[2017 (L)-T1-TOTAL]],"")</f>
        <v>0</v>
      </c>
      <c r="LB85" s="26">
        <f>IFERROR(Tableau17[[#This Row],[2017 (L)-T2-FI]]/Tableau17[[#This Row],[2017 (L)-T2-TOTAL]],"")</f>
        <v>0.45844504021447718</v>
      </c>
      <c r="LC85" s="26">
        <f>IFERROR(Tableau17[[#This Row],[2017 (L)-T2-FN]]/Tableau17[[#This Row],[2017 (L)-T2-TOTAL]],"")</f>
        <v>0</v>
      </c>
      <c r="LD85" s="26">
        <f>IFERROR(Tableau17[[#This Row],[2017 (L)-T2-LR]]/Tableau17[[#This Row],[2017 (L)-T2-TOTAL]],"")</f>
        <v>0</v>
      </c>
      <c r="LE85" s="26">
        <f>IFERROR(Tableau17[[#This Row],[2017 (L)-T2-MDM]]/Tableau17[[#This Row],[2017 (L)-T2-TOTAL]],"")</f>
        <v>0</v>
      </c>
      <c r="LF85" s="26">
        <f>IFERROR(Tableau17[[#This Row],[2017 (L)-T2-REM]]/Tableau17[[#This Row],[2017 (L)-T2-TOTAL]],"")</f>
        <v>0.54155495978552282</v>
      </c>
      <c r="LG85" s="26">
        <f>IFERROR(Tableau17[[#This Row],[2017-T1-ARTHAUD Nathalie]]/Tableau17[[#This Row],[2017-T1-TOTAL]],"")</f>
        <v>5.4794520547945206E-3</v>
      </c>
      <c r="LH85" s="26">
        <f>IFERROR(Tableau17[[#This Row],[2017-T1-ASSELINEAU Fran]]/Tableau17[[#This Row],[2017-T1-TOTAL]],"")</f>
        <v>5.4794520547945206E-3</v>
      </c>
      <c r="LI85" s="26">
        <f>IFERROR(Tableau17[[#This Row],[2017-T1-CHEMINADE Jacques]]/Tableau17[[#This Row],[2017-T1-TOTAL]],"")</f>
        <v>2.7397260273972603E-3</v>
      </c>
      <c r="LJ85" s="26">
        <f>IFERROR(Tableau17[[#This Row],[2017-T1-DUPONT-AIGNAN Nicolas]]/Tableau17[[#This Row],[2017-T1-TOTAL]],"")</f>
        <v>3.5616438356164383E-2</v>
      </c>
      <c r="LK85" s="26">
        <f>IFERROR(Tableau17[[#This Row],[2017-T1-FILLON Fran]]/Tableau17[[#This Row],[2017-T1-TOTAL]],"")</f>
        <v>0.23561643835616439</v>
      </c>
      <c r="LL85" s="26">
        <f>IFERROR(Tableau17[[#This Row],[2017-T1-HAMON Beno]]/Tableau17[[#This Row],[2017-T1-TOTAL]],"")</f>
        <v>7.5342465753424653E-2</v>
      </c>
      <c r="LM85" s="26">
        <f>IFERROR(Tableau17[[#This Row],[2017-T1-LASSALLE Jean]]/Tableau17[[#This Row],[2017-T1-TOTAL]],"")</f>
        <v>8.21917808219178E-3</v>
      </c>
      <c r="LN85" s="26">
        <f>IFERROR(Tableau17[[#This Row],[2017-T1-LE PEN Marine]]/Tableau17[[#This Row],[2017-T1-TOTAL]],"")</f>
        <v>0.18493150684931506</v>
      </c>
      <c r="LO85" s="26">
        <f>IFERROR(Tableau17[[#This Row],[2017-T1-M Jean-Luc]]/Tableau17[[#This Row],[2017-T1-TOTAL]],"")</f>
        <v>0.22602739726027396</v>
      </c>
      <c r="LP85" s="26">
        <f>IFERROR(Tableau17[[#This Row],[2017-T1-MACRON Emmanuel]]/Tableau17[[#This Row],[2017-T1-TOTAL]],"")</f>
        <v>0.21095890410958903</v>
      </c>
      <c r="LQ85" s="26">
        <f>IFERROR(Tableau17[[#This Row],[2017-T1-POUTOU Philippe]]/Tableau17[[#This Row],[2017-T1-TOTAL]],"")</f>
        <v>9.5890410958904115E-3</v>
      </c>
      <c r="LR85" s="26">
        <f>IFERROR(Tableau17[[#This Row],[2017-T2-LE PEN Marine]]/Tableau17[[#This Row],[2017-T2-TOTAL]],"")</f>
        <v>0.30660377358490565</v>
      </c>
      <c r="LS85" s="26">
        <f>IFERROR(Tableau17[[#This Row],[2017-T2-MACRON Emmanuel]]/Tableau17[[#This Row],[2017-T2-TOTAL]],"")</f>
        <v>0.69339622641509435</v>
      </c>
      <c r="LT85" s="26">
        <f>IFERROR(Tableau17[[#This Row],[2019-T1-ALEXANDRE Audric]]/Tableau17[[#This Row],[2019-T1-TOTAL]],"")</f>
        <v>0</v>
      </c>
      <c r="LU85" s="26">
        <f>IFERROR(Tableau17[[#This Row],[2019-T1-ARTHAUD Nathalie]]/Tableau17[[#This Row],[2019-T1-TOTAL]],"")</f>
        <v>2.1505376344086021E-3</v>
      </c>
      <c r="LV85" s="26">
        <f>IFERROR(Tableau17[[#This Row],[2019-T1-ASSELINEAU François]]/Tableau17[[#This Row],[2019-T1-TOTAL]],"")</f>
        <v>1.0752688172043012E-2</v>
      </c>
      <c r="LW85" s="26">
        <f>IFERROR(Tableau17[[#This Row],[2019-T1-AUBRY Manon]]/Tableau17[[#This Row],[2019-T1-TOTAL]],"")</f>
        <v>9.4623655913978491E-2</v>
      </c>
      <c r="LX85" s="26">
        <f>IFERROR(Tableau17[[#This Row],[2019-T1-AZERGUI Nagib]]/Tableau17[[#This Row],[2019-T1-TOTAL]],"")</f>
        <v>0</v>
      </c>
      <c r="LY85" s="26">
        <f>IFERROR(Tableau17[[#This Row],[2019-T1-BARDELLA Jordan]]/Tableau17[[#This Row],[2019-T1-TOTAL]],"")</f>
        <v>0.2129032258064516</v>
      </c>
      <c r="LZ85" s="26">
        <f>IFERROR(Tableau17[[#This Row],[2019-T1-BELLAMY François-Xavier]]/Tableau17[[#This Row],[2019-T1-TOTAL]],"")</f>
        <v>8.6021505376344093E-2</v>
      </c>
      <c r="MA85" s="26">
        <f>IFERROR(Tableau17[[#This Row],[2019-T1-BIDOU Olivier]]/Tableau17[[#This Row],[2019-T1-TOTAL]],"")</f>
        <v>0</v>
      </c>
      <c r="MB85" s="26">
        <f>IFERROR(Tableau17[[#This Row],[2019-T1-BOURG Dominique]]/Tableau17[[#This Row],[2019-T1-TOTAL]],"")</f>
        <v>1.7204301075268817E-2</v>
      </c>
      <c r="MC85" s="26">
        <f>IFERROR(Tableau17[[#This Row],[2019-T1-BROSSAT Ian]]/Tableau17[[#This Row],[2019-T1-TOTAL]],"")</f>
        <v>4.7311827956989246E-2</v>
      </c>
      <c r="MD85" s="26">
        <f>IFERROR(Tableau17[[#This Row],[2019-T1-CAILLAUD Sophie]]/Tableau17[[#This Row],[2019-T1-TOTAL]],"")</f>
        <v>2.1505376344086021E-3</v>
      </c>
      <c r="ME85" s="26">
        <f>IFERROR(Tableau17[[#This Row],[2019-T1-CAMUS Renaud]]/Tableau17[[#This Row],[2019-T1-TOTAL]],"")</f>
        <v>0</v>
      </c>
      <c r="MF85" s="26">
        <f>IFERROR(Tableau17[[#This Row],[2019-T1-CHALENÇON Christophe]]/Tableau17[[#This Row],[2019-T1-TOTAL]],"")</f>
        <v>0</v>
      </c>
      <c r="MG85" s="26">
        <f>IFERROR(Tableau17[[#This Row],[2019-T1-CORBET Cathy Denise Ginette]]/Tableau17[[#This Row],[2019-T1-TOTAL]],"")</f>
        <v>0</v>
      </c>
      <c r="MH85" s="26">
        <f>IFERROR(Tableau17[[#This Row],[2019-T1-DE PREVOISIN Robert]]/Tableau17[[#This Row],[2019-T1-TOTAL]],"")</f>
        <v>0</v>
      </c>
      <c r="MI85" s="26">
        <f>IFERROR(Tableau17[[#This Row],[2019-T1-DELFEL Thérèse]]/Tableau17[[#This Row],[2019-T1-TOTAL]],"")</f>
        <v>0</v>
      </c>
      <c r="MJ85" s="26">
        <f>IFERROR(Tableau17[[#This Row],[2019-T1-DIEUMEGARD Pierre]]/Tableau17[[#This Row],[2019-T1-TOTAL]],"")</f>
        <v>0</v>
      </c>
      <c r="MK85" s="26">
        <f>IFERROR(Tableau17[[#This Row],[2019-T1-DUPONT-AIGNAN Nicolas]]/Tableau17[[#This Row],[2019-T1-TOTAL]],"")</f>
        <v>2.7956989247311829E-2</v>
      </c>
      <c r="ML85" s="26">
        <f>IFERROR(Tableau17[[#This Row],[2019-T1-GERNIGON Yves]]/Tableau17[[#This Row],[2019-T1-TOTAL]],"")</f>
        <v>2.1505376344086021E-3</v>
      </c>
      <c r="MM85" s="26">
        <f>IFERROR(Tableau17[[#This Row],[2019-T1-GLUCKSMANN Raphaël]]/Tableau17[[#This Row],[2019-T1-TOTAL]],"")</f>
        <v>6.8817204301075269E-2</v>
      </c>
      <c r="MN85" s="26">
        <f>IFERROR(Tableau17[[#This Row],[2019-T1-HAMON Benoît]]/Tableau17[[#This Row],[2019-T1-TOTAL]],"")</f>
        <v>3.4408602150537634E-2</v>
      </c>
      <c r="MO85" s="26">
        <f>IFERROR(Tableau17[[#This Row],[2019-T1-HELGEN Gilles]]/Tableau17[[#This Row],[2019-T1-TOTAL]],"")</f>
        <v>0</v>
      </c>
      <c r="MP85" s="26">
        <f>IFERROR(Tableau17[[#This Row],[2019-T1-JADOT Yannick]]/Tableau17[[#This Row],[2019-T1-TOTAL]],"")</f>
        <v>0.17204301075268819</v>
      </c>
      <c r="MQ85" s="26">
        <f>IFERROR(Tableau17[[#This Row],[2019-T1-LAGARDE Jean-Christophe]]/Tableau17[[#This Row],[2019-T1-TOTAL]],"")</f>
        <v>1.5053763440860216E-2</v>
      </c>
      <c r="MR85" s="26">
        <f>IFERROR(Tableau17[[#This Row],[2019-T1-LALANNE Francis]]/Tableau17[[#This Row],[2019-T1-TOTAL]],"")</f>
        <v>2.1505376344086021E-3</v>
      </c>
      <c r="MS85" s="26">
        <f>IFERROR(Tableau17[[#This Row],[2019-T1-LOISEAU Nathalie]]/Tableau17[[#This Row],[2019-T1-TOTAL]],"")</f>
        <v>0.2</v>
      </c>
      <c r="MT85" s="26">
        <f>IFERROR(Tableau17[[#This Row],[2019-T1-MARIE Florie]]/Tableau17[[#This Row],[2019-T1-TOTAL]],"")</f>
        <v>4.3010752688172043E-3</v>
      </c>
      <c r="MU85" s="26">
        <f>IFERROR(Tableau17[[#This Row],[2008-T1-MACROEXTRDROITE]]/Tableau17[[#This Row],[2008-T1-MACROTOTALE]],"")</f>
        <v>7.9872204472843447E-2</v>
      </c>
      <c r="MV85" s="26">
        <f>IFERROR(Tableau17[[#This Row],[2008-T1-MACRODROITE]]/Tableau17[[#This Row],[2008-T1-MACROTOTALE]],"")</f>
        <v>0.53194888178913735</v>
      </c>
      <c r="MW85" s="26">
        <f>IFERROR(Tableau17[[#This Row],[2008-T1-MACROCENTRE]]/Tableau17[[#This Row],[2008-T1-MACROTOTALE]],"")</f>
        <v>0</v>
      </c>
      <c r="MX85" s="26">
        <f>IFERROR(Tableau17[[#This Row],[2008-T1-MACROGAUCHE]]/Tableau17[[#This Row],[2008-T1-MACROTOTALE]],"")</f>
        <v>0.38817891373801916</v>
      </c>
      <c r="MY85" s="26">
        <f>IFERROR(Tableau17[[#This Row],[2008-T1-MACROAUTRE]]/Tableau17[[#This Row],[2008-T1-MACROTOTALE]],"")</f>
        <v>0</v>
      </c>
      <c r="MZ85" s="26">
        <f>IFERROR(Tableau17[[#This Row],[2008-T2-MACROEXTRDROITE]]/Tableau17[[#This Row],[2008-T2-MACROTOTALE]],"")</f>
        <v>0</v>
      </c>
      <c r="NA85" s="26">
        <f>IFERROR(Tableau17[[#This Row],[2008-T2-MACRODROITE]]/Tableau17[[#This Row],[2008-T2-MACROTOTALE]],"")</f>
        <v>0.57298136645962738</v>
      </c>
      <c r="NB85" s="26">
        <f>IFERROR(Tableau17[[#This Row],[2008-T2-MACROCENTRE]]/Tableau17[[#This Row],[2008-T2-MACROTOTALE]],"")</f>
        <v>0</v>
      </c>
      <c r="NC85" s="26">
        <f>IFERROR(Tableau17[[#This Row],[2008-T2-MACROGAUCHE]]/Tableau17[[#This Row],[2008-T2-MACROTOTALE]],"")</f>
        <v>0.42701863354037267</v>
      </c>
      <c r="ND85" s="26">
        <f>IFERROR(Tableau17[[#This Row],[2008-T2-MACROAUTRE]]/Tableau17[[#This Row],[2008-T2-MACROTOTALE]],"")</f>
        <v>0</v>
      </c>
      <c r="NE85" s="26">
        <f>IFERROR(Tableau17[[#This Row],[2014-T1-MACROEXTRDROITE]]/Tableau17[[#This Row],[2014-T1-MACROTOTALE]],"")</f>
        <v>0.14217252396166133</v>
      </c>
      <c r="NF85" s="26">
        <f>IFERROR(Tableau17[[#This Row],[2014-T1-MACRODROITE]]/Tableau17[[#This Row],[2014-T1-MACROTOTALE]],"")</f>
        <v>0.48562300319488816</v>
      </c>
      <c r="NG85" s="26">
        <f>IFERROR(Tableau17[[#This Row],[2014-T1-MACROCENTRE]]/Tableau17[[#This Row],[2014-T1-MACROTOTALE]],"")</f>
        <v>1.1182108626198083E-2</v>
      </c>
      <c r="NH85" s="26">
        <f>IFERROR(Tableau17[[#This Row],[2014-T1-MACROGAUCHE]]/Tableau17[[#This Row],[2014-T1-MACROTOTALE]],"")</f>
        <v>0.36102236421725242</v>
      </c>
      <c r="NI85" s="26">
        <f>IFERROR(Tableau17[[#This Row],[2014-T1-MACROAUTRE]]/Tableau17[[#This Row],[2014-T1-MACROTOTALE]],"")</f>
        <v>0</v>
      </c>
      <c r="NJ85" s="26">
        <f>IFERROR(Tableau17[[#This Row],[2014-T2-MACROEXTRDROITE]]/Tableau17[[#This Row],[2014-T2-MACROTOTALE]],"")</f>
        <v>0.14262295081967213</v>
      </c>
      <c r="NK85" s="26">
        <f>IFERROR(Tableau17[[#This Row],[2014-T2-MACRODROITE]]/Tableau17[[#This Row],[2014-T2-MACROTOTALE]],"")</f>
        <v>0.55081967213114758</v>
      </c>
      <c r="NL85" s="26">
        <f>IFERROR(Tableau17[[#This Row],[2014-T2-MACROCENTRE]]/Tableau17[[#This Row],[2014-T2-MACROTOTALE]],"")</f>
        <v>0</v>
      </c>
      <c r="NM85" s="26">
        <f>IFERROR(Tableau17[[#This Row],[2014-T2-MACROGAUCHE]]/Tableau17[[#This Row],[2014-T2-MACROTOTALE]],"")</f>
        <v>0.30655737704918035</v>
      </c>
      <c r="NN85" s="26">
        <f>IFERROR(Tableau17[[#This Row],[2014-T2-MACROAUTRE]]/Tableau17[[#This Row],[2014-T2-MACROTOTALE]],"")</f>
        <v>0</v>
      </c>
      <c r="NO85" s="26">
        <f>IFERROR( Tableau17[[#This Row],[2015-T1-MACROEXTRDROITE]]/Tableau17[[#This Row],[2015-T1-MACROTOTALE]],"")</f>
        <v>0.28665207877461707</v>
      </c>
      <c r="NP85" s="26">
        <f>IFERROR(Tableau17[[#This Row],[2015-T1-MACRODROITE]]/Tableau17[[#This Row],[2015-T1-MACROTOTALE]],"")</f>
        <v>0.30415754923413568</v>
      </c>
      <c r="NQ85" s="26">
        <f>IFERROR(Tableau17[[#This Row],[2015-T1-MACROCENTRE]]/Tableau17[[#This Row],[2015-T1-MACROTOTALE]],"")</f>
        <v>4.1575492341356671E-2</v>
      </c>
      <c r="NR85" s="26">
        <f>IFERROR(Tableau17[[#This Row],[2015-T1-MACROGAUCHE]]/Tableau17[[#This Row],[2015-T1-MACROTOTALE]],"")</f>
        <v>0.33041575492341357</v>
      </c>
      <c r="NS85" s="26">
        <f>IFERROR(Tableau17[[#This Row],[2015-T1-MACROAUTRE]]/Tableau17[[#This Row],[2015-T1-MACROTOTALE]],"")</f>
        <v>3.7199124726477024E-2</v>
      </c>
      <c r="NT85" s="26">
        <f>IFERROR(Tableau17[[#This Row],[2015-T2-MACROEXTRDROITE]]/Tableau17[[#This Row],[2015-T2-MACROTOTALE]],"")</f>
        <v>0.4611764705882353</v>
      </c>
      <c r="NU85" s="26">
        <f>IFERROR(Tableau17[[#This Row],[2015-T2-MACRODROITE]]/Tableau17[[#This Row],[2015-T2-MACROTOTALE]],"")</f>
        <v>0</v>
      </c>
      <c r="NV85" s="26">
        <f>IFERROR(Tableau17[[#This Row],[2015-T2-MACROCENTRE]]/Tableau17[[#This Row],[2015-T2-MACROTOTALE]],"")</f>
        <v>0</v>
      </c>
      <c r="NW85" s="26">
        <f>IFERROR(Tableau17[[#This Row],[2015-T2-MACROGAUCHE]]/Tableau17[[#This Row],[2015-T2-MACROTOTALE]],"")</f>
        <v>0.5388235294117647</v>
      </c>
      <c r="NX85" s="26">
        <f>IFERROR(Tableau17[[#This Row],[2015-T2-MACROAUTRE]]/Tableau17[[#This Row],[2015-T2-MACROTOTALE]],"")</f>
        <v>0</v>
      </c>
      <c r="NY85" s="26">
        <f>IFERROR(Tableau17[[#This Row],[2017-T1-MACROEXTRDROITE]]/Tableau17[[#This Row],[2017-T1-MACROTOTALE]],"")</f>
        <v>0.22876712328767124</v>
      </c>
      <c r="NZ85" s="26">
        <f>IFERROR(Tableau17[[#This Row],[2017-T1-MACRODROITE]]/Tableau17[[#This Row],[2017-T1-MACROTOTALE]],"")</f>
        <v>0.23561643835616439</v>
      </c>
      <c r="OA85" s="26">
        <f>IFERROR(Tableau17[[#This Row],[2017-T1-MACROCENTRE]]/Tableau17[[#This Row],[2017-T1-MACROTOTALE]],"")</f>
        <v>0.21095890410958903</v>
      </c>
      <c r="OB85" s="26">
        <f>IFERROR(Tableau17[[#This Row],[2017-T1-MACROGAUCHE]]/Tableau17[[#This Row],[2017-T1-MACROTOTALE]],"")</f>
        <v>0.31643835616438354</v>
      </c>
      <c r="OC85" s="26">
        <f>IFERROR(Tableau17[[#This Row],[2017-T1-MACROAUTRE]]/Tableau17[[#This Row],[2017-T1-MACROTOTALE]],"")</f>
        <v>8.21917808219178E-3</v>
      </c>
      <c r="OD85" s="26">
        <f>IFERROR(Tableau17[[#This Row],[2017-T2-MACROEXTRDROITE]]/Tableau17[[#This Row],[2017-T2-MACROTOTALE]],"")</f>
        <v>0.30660377358490565</v>
      </c>
      <c r="OE85" s="26">
        <f>IFERROR(Tableau17[[#This Row],[2017-T2-MACRODROITE]]/Tableau17[[#This Row],[2017-T2-MACROTOTALE]],"")</f>
        <v>0</v>
      </c>
      <c r="OF85" s="26">
        <f>IFERROR(Tableau17[[#This Row],[2017-T2-MACROCENTRE]]/Tableau17[[#This Row],[2017-T2-MACROTOTALE]],"")</f>
        <v>0.69339622641509435</v>
      </c>
      <c r="OG85" s="26">
        <f>IFERROR(Tableau17[[#This Row],[2017-T2-MACROGAUCHE]]/Tableau17[[#This Row],[2017-T2-MACROTOTALE]],"")</f>
        <v>0</v>
      </c>
      <c r="OH85" s="26">
        <f>IFERROR(Tableau17[[#This Row],[2017-T2-MACROAUTRE]]/Tableau17[[#This Row],[2017-T2-MACROTOTALE]],"")</f>
        <v>0</v>
      </c>
      <c r="OI85" s="26">
        <f>IFERROR(Tableau17[[#This Row],[2019-T1-MACROEXTRDROITE]]/Tableau17[[#This Row],[2019-T1-MACROTOTALE]],"")</f>
        <v>0.2478813559322034</v>
      </c>
      <c r="OJ85" s="26">
        <f>IFERROR(Tableau17[[#This Row],[2019-T1-MACRODROITE]]/Tableau17[[#This Row],[2019-T1-MACROTOTALE]],"")</f>
        <v>9.9576271186440676E-2</v>
      </c>
      <c r="OK85" s="26">
        <f>IFERROR(Tableau17[[#This Row],[2019-T1-MACROCENTRE]]/Tableau17[[#This Row],[2019-T1-MACROTOTALE]],"")</f>
        <v>0.19703389830508475</v>
      </c>
      <c r="OL85" s="26">
        <f>IFERROR(Tableau17[[#This Row],[2019-T1-MACROGAUCHE]]/Tableau17[[#This Row],[2019-T1-MACROTOTALE]],"")</f>
        <v>0.41313559322033899</v>
      </c>
      <c r="OM85" s="26">
        <f>IFERROR(Tableau17[[#This Row],[2019-T1-MACROAUTRE]]/Tableau17[[#This Row],[2019-T1-MACROTOTALE]],"")</f>
        <v>4.2372881355932202E-2</v>
      </c>
      <c r="ON85" s="26">
        <f>IFERROR(Tableau17[[#This Row],[2020-T1-MACROEXTRDROITE]]/Tableau17[[#This Row],[2020-T1-MACROTOTALE]],"")</f>
        <v>0.1240506329113924</v>
      </c>
      <c r="OO85" s="26">
        <f>IFERROR(Tableau17[[#This Row],[2020-T1-MACRODROITE]]/Tableau17[[#This Row],[2020-T1-MACROTOTALE]],"")</f>
        <v>0.36708860759493672</v>
      </c>
      <c r="OP85" s="26">
        <f>IFERROR(Tableau17[[#This Row],[2020-T1-MACROCENTRE]]/Tableau17[[#This Row],[2020-T1-MACROTOTALE]],"")</f>
        <v>4.3037974683544304E-2</v>
      </c>
      <c r="OQ85" s="26">
        <f>IFERROR(Tableau17[[#This Row],[2020-T1-MACROGAUCHE]]/Tableau17[[#This Row],[2020-T1-MACROTOTALE]],"")</f>
        <v>0.46582278481012657</v>
      </c>
      <c r="OR85" s="26">
        <f>IFERROR(Tableau17[[#This Row],[2020-T1-MACROAUTRE]]/Tableau17[[#This Row],[2020-T1-MACROTOTALE]],"")</f>
        <v>0</v>
      </c>
      <c r="OS85" s="26">
        <f>IFERROR(Tableau17[[#This Row],[2017 (L)-T1-MACROEXTRDROITE]]/Tableau17[[#This Row],[2017 (L)-T1-MACROTOTALE]],"")</f>
        <v>7.4999999999999997E-3</v>
      </c>
      <c r="OT85" s="26">
        <f>IFERROR(Tableau17[[#This Row],[2017 (L)-T1-MACRODROITE]]/Tableau17[[#This Row],[2017 (L)-T1-MACROTOTALE]],"")</f>
        <v>0.28999999999999998</v>
      </c>
      <c r="OU85" s="26">
        <f>IFERROR(Tableau17[[#This Row],[2017 (L)-T1-MACROCENTRE]]/Tableau17[[#This Row],[2017 (L)-T1-MACROTOTALE]],"")</f>
        <v>0.29749999999999999</v>
      </c>
      <c r="OV85" s="26">
        <f>IFERROR(Tableau17[[#This Row],[2017 (L)-T1-MACROGAUCHE]]/Tableau17[[#This Row],[2017 (L)-T1-MACROTOTALE]],"")</f>
        <v>0.4</v>
      </c>
      <c r="OW85" s="26">
        <f>IFERROR(Tableau17[[#This Row],[2017 (L)-T1-MACROAUTRE]]/Tableau17[[#This Row],[2017 (L)-T1-MACROTOTALE]],"")</f>
        <v>5.0000000000000001E-3</v>
      </c>
      <c r="OX85" s="26">
        <f>IFERROR(Tableau17[[#This Row],[2017 (L)-T2-MACROEXTRDROITE]]/Tableau17[[#This Row],[2017 (L)-T2-MACROTOTALE]],"")</f>
        <v>0</v>
      </c>
      <c r="OY85" s="26">
        <f>IFERROR(Tableau17[[#This Row],[2017 (L)-T2-MACRODROITE]]/Tableau17[[#This Row],[2017 (L)-T2-MACROTOTALE]],"")</f>
        <v>0</v>
      </c>
      <c r="OZ85" s="26">
        <f>IFERROR(Tableau17[[#This Row],[2017 (L)-T2-MACROCENTRE]]/Tableau17[[#This Row],[2017 (L)-T2-MACROTOTALE]],"")</f>
        <v>0.54155495978552282</v>
      </c>
      <c r="PA85" s="26">
        <f>IFERROR(Tableau17[[#This Row],[2017 (L)-T2-MACROGAUCHE]]/Tableau17[[#This Row],[2017 (L)-T2-MACROTOTALE]],"")</f>
        <v>0.45844504021447718</v>
      </c>
      <c r="PB85" s="26">
        <f>IFERROR(Tableau17[[#This Row],[2017 (L)-T2-MACROAUTRE]]/Tableau17[[#This Row],[2017 (L)-T2-MACROTOTALE]],"")</f>
        <v>0</v>
      </c>
      <c r="PC85" s="26">
        <f>IFERROR(Tableau17[[#This Row],[2008_T1_PROCUS]]/Tableau17[[#This Row],[2008_T1_INSCRITS]],0)</f>
        <v>1.0570824524312896E-2</v>
      </c>
      <c r="PD85" s="26">
        <f>IFERROR(Tableau17[[#This Row],[2008_T2_PROCUS]]/Tableau17[[#This Row],[2008_T2_INSCRITS]],0)</f>
        <v>3.9112050739957716E-2</v>
      </c>
      <c r="PE85" s="26">
        <f>Tableau17[[#This Row],[2014_T1_PROCUS]]/Tableau17[[#This Row],[2014_T1_INSCRITS]]</f>
        <v>1.7708333333333333E-2</v>
      </c>
      <c r="PF85" s="26">
        <f>IFERROR(Tableau17[[#This Row],[2014_T2_PROCUS]]/Tableau17[[#This Row],[2014_T2_INSCRITS]],0)</f>
        <v>1.9791666666666666E-2</v>
      </c>
    </row>
    <row r="86" spans="1:422" hidden="1" x14ac:dyDescent="0.2">
      <c r="A86" s="1">
        <v>4</v>
      </c>
      <c r="B86" s="1" t="s">
        <v>353</v>
      </c>
      <c r="C86" s="1" t="s">
        <v>365</v>
      </c>
      <c r="D86" s="1" t="s">
        <v>365</v>
      </c>
      <c r="E86" s="1">
        <v>851</v>
      </c>
      <c r="F86" s="1">
        <v>5.3925900000000002</v>
      </c>
      <c r="G86" s="1">
        <v>43.263629000000002</v>
      </c>
      <c r="H86" s="3">
        <v>963</v>
      </c>
      <c r="I86" s="3">
        <v>153</v>
      </c>
      <c r="L86" s="1">
        <v>35</v>
      </c>
      <c r="M86" s="1">
        <v>4</v>
      </c>
      <c r="P86" s="1">
        <v>61</v>
      </c>
      <c r="Q86" s="1">
        <v>59</v>
      </c>
      <c r="R86" s="1">
        <v>47</v>
      </c>
      <c r="S86" s="1">
        <v>153</v>
      </c>
      <c r="T86" s="1">
        <v>46</v>
      </c>
      <c r="U86" s="1">
        <v>405</v>
      </c>
      <c r="V86" s="1">
        <v>906</v>
      </c>
      <c r="W86" s="1">
        <v>536</v>
      </c>
      <c r="X86" s="1">
        <v>16</v>
      </c>
      <c r="Y86" s="2">
        <v>0.59161147999999997</v>
      </c>
      <c r="AB86" s="1">
        <v>0</v>
      </c>
      <c r="AD86" s="1">
        <v>963</v>
      </c>
      <c r="AE86" s="1">
        <v>416</v>
      </c>
      <c r="AF86" s="2">
        <v>0.43198339000000002</v>
      </c>
      <c r="AG86" s="1">
        <f t="shared" si="1"/>
        <v>153</v>
      </c>
      <c r="AH86" s="1">
        <v>831</v>
      </c>
      <c r="AI86" s="1">
        <v>510</v>
      </c>
      <c r="AJ86" s="1">
        <v>8</v>
      </c>
      <c r="AK86" s="2">
        <v>0.61371841000000005</v>
      </c>
      <c r="AN86" s="1">
        <v>0</v>
      </c>
      <c r="AP86" s="1">
        <v>895</v>
      </c>
      <c r="AQ86" s="1">
        <v>465</v>
      </c>
      <c r="AR86" s="2">
        <v>0.51955306999999995</v>
      </c>
      <c r="AS86" s="1">
        <v>895</v>
      </c>
      <c r="AT86" s="1">
        <v>433</v>
      </c>
      <c r="AU86" s="2">
        <v>0.48379887999999999</v>
      </c>
      <c r="AV86" s="1">
        <v>931</v>
      </c>
      <c r="AW86" s="1">
        <v>522</v>
      </c>
      <c r="AX86" s="2">
        <v>0.56068742999999999</v>
      </c>
      <c r="AY86" s="1">
        <v>931</v>
      </c>
      <c r="AZ86" s="1">
        <v>408</v>
      </c>
      <c r="BA86" s="2">
        <v>0.43823845</v>
      </c>
      <c r="BB86" s="1">
        <v>931</v>
      </c>
      <c r="BC86" s="1">
        <v>768</v>
      </c>
      <c r="BD86" s="2">
        <v>0.82491943999999995</v>
      </c>
      <c r="BE86" s="1">
        <v>931</v>
      </c>
      <c r="BF86" s="1">
        <v>717</v>
      </c>
      <c r="BG86" s="2">
        <v>0.77013962999999996</v>
      </c>
      <c r="BH86" s="1">
        <v>929</v>
      </c>
      <c r="BI86" s="1">
        <v>526</v>
      </c>
      <c r="BJ86" s="2">
        <v>0.56620022000000003</v>
      </c>
      <c r="BK86" s="1">
        <v>35</v>
      </c>
      <c r="BN86" s="1">
        <v>33</v>
      </c>
      <c r="BO86" s="1">
        <v>24</v>
      </c>
      <c r="BP86" s="1">
        <v>197</v>
      </c>
      <c r="BQ86" s="1">
        <v>202</v>
      </c>
      <c r="BR86" s="1">
        <v>491</v>
      </c>
      <c r="BZ86" s="1">
        <v>43</v>
      </c>
      <c r="CB86" s="1">
        <v>64</v>
      </c>
      <c r="CC86" s="1">
        <v>58</v>
      </c>
      <c r="CD86" s="1">
        <v>207</v>
      </c>
      <c r="CE86" s="1">
        <v>145</v>
      </c>
      <c r="CF86" s="1">
        <v>517</v>
      </c>
      <c r="CM86" s="1">
        <v>4</v>
      </c>
      <c r="CN86" s="1">
        <v>68</v>
      </c>
      <c r="CO86" s="1">
        <v>121</v>
      </c>
      <c r="CP86" s="1">
        <v>96</v>
      </c>
      <c r="CQ86" s="1">
        <v>36</v>
      </c>
      <c r="CT86" s="1">
        <v>121</v>
      </c>
      <c r="CW86" s="1">
        <v>446</v>
      </c>
      <c r="CY86" s="1">
        <v>92</v>
      </c>
      <c r="DA86" s="1">
        <v>265</v>
      </c>
      <c r="DC86" s="1">
        <v>357</v>
      </c>
      <c r="DD86" s="1">
        <v>41</v>
      </c>
      <c r="DE86" s="1">
        <v>3</v>
      </c>
      <c r="DF86" s="1">
        <v>13</v>
      </c>
      <c r="DI86" s="1">
        <v>35</v>
      </c>
      <c r="DJ86" s="1">
        <v>7</v>
      </c>
      <c r="DK86" s="1">
        <v>2</v>
      </c>
      <c r="DL86" s="1">
        <v>69</v>
      </c>
      <c r="DM86" s="1">
        <v>38</v>
      </c>
      <c r="DN86" s="1">
        <v>76</v>
      </c>
      <c r="DQ86" s="1">
        <v>1</v>
      </c>
      <c r="DR86" s="1">
        <v>204</v>
      </c>
      <c r="DS86" s="1">
        <v>23</v>
      </c>
      <c r="DU86" s="1">
        <v>512</v>
      </c>
      <c r="DX86" s="1">
        <v>113</v>
      </c>
      <c r="DZ86" s="1">
        <v>256</v>
      </c>
      <c r="EA86" s="1">
        <v>369</v>
      </c>
      <c r="EB86" s="1">
        <v>3</v>
      </c>
      <c r="EC86" s="1">
        <v>3</v>
      </c>
      <c r="ED86" s="1">
        <v>0</v>
      </c>
      <c r="EE86" s="1">
        <v>17</v>
      </c>
      <c r="EF86" s="1">
        <v>171</v>
      </c>
      <c r="EG86" s="1">
        <v>48</v>
      </c>
      <c r="EH86" s="1">
        <v>8</v>
      </c>
      <c r="EI86" s="1">
        <v>91</v>
      </c>
      <c r="EJ86" s="1">
        <v>179</v>
      </c>
      <c r="EK86" s="1">
        <v>234</v>
      </c>
      <c r="EL86" s="1">
        <v>6</v>
      </c>
      <c r="EM86" s="1">
        <v>760</v>
      </c>
      <c r="EN86" s="1">
        <v>128</v>
      </c>
      <c r="EO86" s="1">
        <v>524</v>
      </c>
      <c r="EP86" s="1">
        <v>652</v>
      </c>
      <c r="EQ86" s="1">
        <v>0</v>
      </c>
      <c r="ER86" s="1">
        <v>3</v>
      </c>
      <c r="ES86" s="1">
        <v>2</v>
      </c>
      <c r="ET86" s="1">
        <v>22</v>
      </c>
      <c r="EU86" s="1">
        <v>0</v>
      </c>
      <c r="EV86" s="1">
        <v>72</v>
      </c>
      <c r="EW86" s="1">
        <v>36</v>
      </c>
      <c r="EX86" s="1">
        <v>1</v>
      </c>
      <c r="EY86" s="1">
        <v>8</v>
      </c>
      <c r="EZ86" s="1">
        <v>30</v>
      </c>
      <c r="FA86" s="1">
        <v>0</v>
      </c>
      <c r="FB86" s="1">
        <v>0</v>
      </c>
      <c r="FC86" s="1">
        <v>0</v>
      </c>
      <c r="FD86" s="1">
        <v>0</v>
      </c>
      <c r="FE86" s="1">
        <v>0</v>
      </c>
      <c r="FF86" s="1">
        <v>0</v>
      </c>
      <c r="FG86" s="1">
        <v>0</v>
      </c>
      <c r="FH86" s="1">
        <v>12</v>
      </c>
      <c r="FI86" s="1">
        <v>0</v>
      </c>
      <c r="FJ86" s="1">
        <v>46</v>
      </c>
      <c r="FK86" s="1">
        <v>18</v>
      </c>
      <c r="FL86" s="1">
        <v>0</v>
      </c>
      <c r="FM86" s="1">
        <v>110</v>
      </c>
      <c r="FN86" s="1">
        <v>7</v>
      </c>
      <c r="FO86" s="1">
        <v>0</v>
      </c>
      <c r="FP86" s="1">
        <v>136</v>
      </c>
      <c r="FQ86" s="1">
        <v>1</v>
      </c>
      <c r="FR86" s="1">
        <f>SUM(Tableau17[[#This Row],[2019-T1-ALEXANDRE Audric]:[2019-T1-MARIE Florie]])</f>
        <v>504</v>
      </c>
      <c r="FS86" s="1">
        <v>24</v>
      </c>
      <c r="FT86" s="1">
        <v>232</v>
      </c>
      <c r="FU86" s="1">
        <v>0</v>
      </c>
      <c r="FV86" s="1">
        <v>235</v>
      </c>
      <c r="FW86" s="1">
        <v>0</v>
      </c>
      <c r="FX86" s="1">
        <v>491</v>
      </c>
      <c r="GD86" s="1">
        <v>0</v>
      </c>
      <c r="GE86" s="1">
        <v>58</v>
      </c>
      <c r="GF86" s="1">
        <v>207</v>
      </c>
      <c r="GG86" s="1">
        <v>0</v>
      </c>
      <c r="GH86" s="1">
        <v>252</v>
      </c>
      <c r="GI86" s="1">
        <v>0</v>
      </c>
      <c r="GJ86" s="1">
        <v>517</v>
      </c>
      <c r="GP86" s="1">
        <v>0</v>
      </c>
      <c r="GQ86" s="1">
        <v>96</v>
      </c>
      <c r="GR86" s="1">
        <v>125</v>
      </c>
      <c r="GS86" s="1">
        <v>36</v>
      </c>
      <c r="GT86" s="1">
        <v>189</v>
      </c>
      <c r="GU86" s="1">
        <v>0</v>
      </c>
      <c r="GV86" s="1">
        <v>446</v>
      </c>
      <c r="GW86" s="1">
        <v>92</v>
      </c>
      <c r="GX86" s="1">
        <v>265</v>
      </c>
      <c r="GY86" s="1">
        <v>0</v>
      </c>
      <c r="GZ86" s="1">
        <v>0</v>
      </c>
      <c r="HA86" s="1">
        <v>0</v>
      </c>
      <c r="HB86" s="1">
        <v>357</v>
      </c>
      <c r="HC86" s="1">
        <v>111</v>
      </c>
      <c r="HD86" s="1">
        <v>171</v>
      </c>
      <c r="HE86" s="1">
        <v>234</v>
      </c>
      <c r="HF86" s="1">
        <v>236</v>
      </c>
      <c r="HG86" s="1">
        <v>8</v>
      </c>
      <c r="HH86" s="1">
        <v>760</v>
      </c>
      <c r="HI86" s="1">
        <v>128</v>
      </c>
      <c r="HJ86" s="1">
        <v>0</v>
      </c>
      <c r="HK86" s="1">
        <v>524</v>
      </c>
      <c r="HL86" s="1">
        <v>0</v>
      </c>
      <c r="HM86" s="1">
        <v>0</v>
      </c>
      <c r="HN86" s="1">
        <v>652</v>
      </c>
      <c r="HO86" s="1">
        <v>87</v>
      </c>
      <c r="HP86" s="1">
        <v>43</v>
      </c>
      <c r="HQ86" s="1">
        <v>136</v>
      </c>
      <c r="HR86" s="1">
        <v>229</v>
      </c>
      <c r="HS86" s="1">
        <v>22</v>
      </c>
      <c r="HT86" s="1">
        <v>517</v>
      </c>
      <c r="HU86" s="1">
        <v>47</v>
      </c>
      <c r="HV86" s="1">
        <v>96</v>
      </c>
      <c r="HW86" s="1">
        <v>59</v>
      </c>
      <c r="HX86" s="1">
        <v>203</v>
      </c>
      <c r="HY86" s="1">
        <v>0</v>
      </c>
      <c r="HZ86" s="1">
        <v>405</v>
      </c>
      <c r="IA86" s="1">
        <v>58</v>
      </c>
      <c r="IB86" s="1">
        <v>76</v>
      </c>
      <c r="IC86" s="1">
        <v>204</v>
      </c>
      <c r="ID86" s="1">
        <v>170</v>
      </c>
      <c r="IE86" s="1">
        <v>4</v>
      </c>
      <c r="IF86" s="1">
        <v>512</v>
      </c>
      <c r="IG86" s="1">
        <v>0</v>
      </c>
      <c r="IH86" s="1">
        <v>113</v>
      </c>
      <c r="II86" s="1">
        <v>256</v>
      </c>
      <c r="IJ86" s="1">
        <v>0</v>
      </c>
      <c r="IK86" s="1">
        <v>0</v>
      </c>
      <c r="IL86" s="1">
        <v>369</v>
      </c>
      <c r="IM86" s="26">
        <f>IFERROR(Tableau17[[#This Row],[LDIV]]/Tableau17[[#This Row],[Total général]],"")</f>
        <v>0</v>
      </c>
      <c r="IN86" s="26">
        <f>IFERROR(Tableau17[[#This Row],[LDVC]]/Tableau17[[#This Row],[Total général]],"")</f>
        <v>0</v>
      </c>
      <c r="IO86" s="26">
        <f>IFERROR(Tableau17[[#This Row],[LDVD]]/Tableau17[[#This Row],[Total général]],"")</f>
        <v>8.6419753086419748E-2</v>
      </c>
      <c r="IP86" s="26">
        <f>IFERROR(Tableau17[[#This Row],[LDVG]]/Tableau17[[#This Row],[Total général]],"")</f>
        <v>9.876543209876543E-3</v>
      </c>
      <c r="IQ86" s="26">
        <f>IFERROR(Tableau17[[#This Row],[LEXD]]/Tableau17[[#This Row],[Total général]],"")</f>
        <v>0</v>
      </c>
      <c r="IR86" s="26">
        <f>IFERROR(Tableau17[[#This Row],[LEXG]]/Tableau17[[#This Row],[Total général]],"")</f>
        <v>0</v>
      </c>
      <c r="IS86" s="26">
        <f>IFERROR(Tableau17[[#This Row],[LLR]]/Tableau17[[#This Row],[Total général]],"")</f>
        <v>0.1506172839506173</v>
      </c>
      <c r="IT86" s="26">
        <f>IFERROR(Tableau17[[#This Row],[LREM]]/Tableau17[[#This Row],[Total général]],"")</f>
        <v>0.14567901234567901</v>
      </c>
      <c r="IU86" s="26">
        <f>IFERROR(Tableau17[[#This Row],[LRN]]/Tableau17[[#This Row],[Total général]],"")</f>
        <v>0.11604938271604938</v>
      </c>
      <c r="IV86" s="26">
        <f>IFERROR(Tableau17[[#This Row],[LUG]]/Tableau17[[#This Row],[Total général]],"")</f>
        <v>0.37777777777777777</v>
      </c>
      <c r="IW86" s="26">
        <f>IFERROR(Tableau17[[#This Row],[LVEC]]/Tableau17[[#This Row],[Total général]],"")</f>
        <v>0.11358024691358025</v>
      </c>
      <c r="IX86" s="26">
        <f>IFERROR(Tableau17[[#This Row],[2008-T1-LCMD]]/Tableau17[[#This Row],[2008-T1-TOTAL]],"")</f>
        <v>7.128309572301425E-2</v>
      </c>
      <c r="IY86" s="26">
        <f>IFERROR(Tableau17[[#This Row],[2008-T1-LDVD]]/Tableau17[[#This Row],[2008-T1-TOTAL]],"")</f>
        <v>0</v>
      </c>
      <c r="IZ86" s="26">
        <f>IFERROR(Tableau17[[#This Row],[2008-T1-LEXD]]/Tableau17[[#This Row],[2008-T1-TOTAL]],"")</f>
        <v>0</v>
      </c>
      <c r="JA86" s="26">
        <f>IFERROR(Tableau17[[#This Row],[2008-T1-LEXG]]/Tableau17[[#This Row],[2008-T1-TOTAL]],"")</f>
        <v>6.720977596741344E-2</v>
      </c>
      <c r="JB86" s="26">
        <f>IFERROR(Tableau17[[#This Row],[2008-T1-LFN]]/Tableau17[[#This Row],[2008-T1-TOTAL]],"")</f>
        <v>4.8879837067209775E-2</v>
      </c>
      <c r="JC86" s="26">
        <f>IFERROR(Tableau17[[#This Row],[2008-T1-LMAJ]]/Tableau17[[#This Row],[2008-T1-TOTAL]],"")</f>
        <v>0.40122199592668023</v>
      </c>
      <c r="JD86" s="26">
        <f>IFERROR(Tableau17[[#This Row],[2008-T1-LUG]]/Tableau17[[#This Row],[2008-T1-TOTAL]],"")</f>
        <v>0.41140529531568226</v>
      </c>
      <c r="JE86" s="26" t="str">
        <f>IFERROR(Tableau17[[#This Row],[2008-T2-LFN]]/Tableau17[[#This Row],[2008-T2-TOTAL]],"")</f>
        <v/>
      </c>
      <c r="JF86" s="26" t="str">
        <f>IFERROR(Tableau17[[#This Row],[2008-T2-LGC]]/Tableau17[[#This Row],[2008-T2-TOTAL]],"")</f>
        <v/>
      </c>
      <c r="JG86" s="26" t="str">
        <f>IFERROR(Tableau17[[#This Row],[2008-T2-LMAJ]]/Tableau17[[#This Row],[2008-T2-TOTAL]],"")</f>
        <v/>
      </c>
      <c r="JH86" s="26" t="str">
        <f>IFERROR(Tableau17[[#This Row],[2008-T2-LUG]]/Tableau17[[#This Row],[2008-T2-TOTAL]],"")</f>
        <v/>
      </c>
      <c r="JI86" s="26">
        <f>IFERROR(Tableau17[[#This Row],[2014-T1-LDIV]]/Tableau17[[#This Row],[2014-T1-TOTAL]],"")</f>
        <v>0</v>
      </c>
      <c r="JJ86" s="26">
        <f>IFERROR(Tableau17[[#This Row],[2014-T1-LDVD]]/Tableau17[[#This Row],[2014-T1-TOTAL]],"")</f>
        <v>0</v>
      </c>
      <c r="JK86" s="26">
        <f>IFERROR(Tableau17[[#This Row],[2014-T1-LDVG]]/Tableau17[[#This Row],[2014-T1-TOTAL]],"")</f>
        <v>8.3172147001934232E-2</v>
      </c>
      <c r="JL86" s="26">
        <f>IFERROR(Tableau17[[#This Row],[2014-T1-LEXG]]/Tableau17[[#This Row],[2014-T1-TOTAL]],"")</f>
        <v>0</v>
      </c>
      <c r="JM86" s="26">
        <f>IFERROR(Tableau17[[#This Row],[2014-T1-LFG]]/Tableau17[[#This Row],[2014-T1-TOTAL]],"")</f>
        <v>0.12379110251450677</v>
      </c>
      <c r="JN86" s="26">
        <f>IFERROR(Tableau17[[#This Row],[2014-T1-LFN]]/Tableau17[[#This Row],[2014-T1-TOTAL]],"")</f>
        <v>0.11218568665377177</v>
      </c>
      <c r="JO86" s="26">
        <f>IFERROR(Tableau17[[#This Row],[2014-T1-LUD]]/Tableau17[[#This Row],[2014-T1-TOTAL]],"")</f>
        <v>0.40038684719535783</v>
      </c>
      <c r="JP86" s="26">
        <f>IFERROR(Tableau17[[#This Row],[2014-T1-LUG]]/Tableau17[[#This Row],[2014-T1-TOTAL]],"")</f>
        <v>0.28046421663442939</v>
      </c>
      <c r="JQ86" s="26" t="str">
        <f>IFERROR(Tableau17[[#This Row],[2014-T2-LFN]]/Tableau17[[#This Row],[2014-T2-TOTAL]],"")</f>
        <v/>
      </c>
      <c r="JR86" s="26" t="str">
        <f>IFERROR(Tableau17[[#This Row],[2014-T2-LUD]]/Tableau17[[#This Row],[2014-T2-TOTAL]],"")</f>
        <v/>
      </c>
      <c r="JS86" s="26" t="str">
        <f>IFERROR(Tableau17[[#This Row],[2014-T2-LUG]]/Tableau17[[#This Row],[2014-T2-TOTAL]],"")</f>
        <v/>
      </c>
      <c r="JT86" s="26">
        <f>IFERROR(Tableau17[[#This Row],[2015-T1-BC-DIV]]/Tableau17[[#This Row],[2015-T1-TOTAL]],"")</f>
        <v>0</v>
      </c>
      <c r="JU86" s="26">
        <f>IFERROR(Tableau17[[#This Row],[2015-T1-BC-DLF]]/Tableau17[[#This Row],[2015-T1-TOTAL]],"")</f>
        <v>0</v>
      </c>
      <c r="JV86" s="26">
        <f>IFERROR(Tableau17[[#This Row],[2015-T1-BC-DVD]]/Tableau17[[#This Row],[2015-T1-TOTAL]],"")</f>
        <v>8.9686098654708519E-3</v>
      </c>
      <c r="JW86" s="26">
        <f>IFERROR(Tableau17[[#This Row],[2015-T1-BC-DVG]]/Tableau17[[#This Row],[2015-T1-TOTAL]],"")</f>
        <v>0.15246636771300448</v>
      </c>
      <c r="JX86" s="26">
        <f>IFERROR(Tableau17[[#This Row],[2015-T1-BC-FG]]/Tableau17[[#This Row],[2015-T1-TOTAL]],"")</f>
        <v>0.27130044843049328</v>
      </c>
      <c r="JY86" s="26">
        <f>IFERROR(Tableau17[[#This Row],[2015-T1-BC-FN]]/Tableau17[[#This Row],[2015-T1-TOTAL]],"")</f>
        <v>0.21524663677130046</v>
      </c>
      <c r="JZ86" s="26">
        <f>IFERROR(Tableau17[[#This Row],[2015-T1-BC-MDM]]/Tableau17[[#This Row],[2015-T1-TOTAL]],"")</f>
        <v>8.0717488789237665E-2</v>
      </c>
      <c r="KA86" s="26">
        <f>IFERROR(Tableau17[[#This Row],[2015-T1-BC-RDG]]/Tableau17[[#This Row],[2015-T1-TOTAL]],"")</f>
        <v>0</v>
      </c>
      <c r="KB86" s="26">
        <f>IFERROR(Tableau17[[#This Row],[2015-T1-BC-SOC]]/Tableau17[[#This Row],[2015-T1-TOTAL]],"")</f>
        <v>0</v>
      </c>
      <c r="KC86" s="26">
        <f>IFERROR(Tableau17[[#This Row],[2015-T1-BC-UD]]/Tableau17[[#This Row],[2015-T1-TOTAL]],"")</f>
        <v>0.27130044843049328</v>
      </c>
      <c r="KD86" s="26">
        <f>IFERROR(Tableau17[[#This Row],[2015-T1-BC-UG]]/Tableau17[[#This Row],[2015-T1-TOTAL]],"")</f>
        <v>0</v>
      </c>
      <c r="KE86" s="26">
        <f>IFERROR(Tableau17[[#This Row],[2015-T1-BC-VEC]]/Tableau17[[#This Row],[2015-T1-TOTAL]],"")</f>
        <v>0</v>
      </c>
      <c r="KF86" s="26">
        <f>IFERROR(Tableau17[[#This Row],[2015-T2-BC-DVG]]/Tableau17[[#This Row],[2015-T2-TOTAL]],"")</f>
        <v>0</v>
      </c>
      <c r="KG86" s="26">
        <f>IFERROR(Tableau17[[#This Row],[2015-T2-BC-FN]]/Tableau17[[#This Row],[2015-T2-TOTAL]],"")</f>
        <v>0.25770308123249297</v>
      </c>
      <c r="KH86" s="26">
        <f>IFERROR(Tableau17[[#This Row],[2015-T2-BC-SOC]]/Tableau17[[#This Row],[2015-T2-TOTAL]],"")</f>
        <v>0</v>
      </c>
      <c r="KI86" s="26">
        <f>IFERROR(Tableau17[[#This Row],[2015-T2-BC-UD]]/Tableau17[[#This Row],[2015-T2-TOTAL]],"")</f>
        <v>0.74229691876750703</v>
      </c>
      <c r="KJ86" s="26">
        <f>IFERROR(Tableau17[[#This Row],[2015-T2-BC-UG]]/Tableau17[[#This Row],[2015-T2-TOTAL]],"")</f>
        <v>0</v>
      </c>
      <c r="KK86" s="26">
        <f>IFERROR(Tableau17[[#This Row],[2017 (L)-T1-COM]]/Tableau17[[#This Row],[2017 (L)-T1-TOTAL]],"")</f>
        <v>8.0078125E-2</v>
      </c>
      <c r="KL86" s="26">
        <f>IFERROR(Tableau17[[#This Row],[2017 (L)-T1-DIV]]/Tableau17[[#This Row],[2017 (L)-T1-TOTAL]],"")</f>
        <v>5.859375E-3</v>
      </c>
      <c r="KM86" s="26">
        <f>IFERROR(Tableau17[[#This Row],[2017 (L)-T1-DLF]]/Tableau17[[#This Row],[2017 (L)-T1-TOTAL]],"")</f>
        <v>2.5390625E-2</v>
      </c>
      <c r="KN86" s="26">
        <f>IFERROR(Tableau17[[#This Row],[2017 (L)-T1-DVD]]/Tableau17[[#This Row],[2017 (L)-T1-TOTAL]],"")</f>
        <v>0</v>
      </c>
      <c r="KO86" s="26">
        <f>IFERROR(Tableau17[[#This Row],[2017 (L)-T1-DVG]]/Tableau17[[#This Row],[2017 (L)-T1-TOTAL]],"")</f>
        <v>0</v>
      </c>
      <c r="KP86" s="26">
        <f>IFERROR(Tableau17[[#This Row],[2017 (L)-T1-ECO]]/Tableau17[[#This Row],[2017 (L)-T1-TOTAL]],"")</f>
        <v>6.8359375E-2</v>
      </c>
      <c r="KQ86" s="26">
        <f>IFERROR(Tableau17[[#This Row],[2017 (L)-T1-EXD]]/Tableau17[[#This Row],[2017 (L)-T1-TOTAL]],"")</f>
        <v>1.3671875E-2</v>
      </c>
      <c r="KR86" s="26">
        <f>IFERROR(Tableau17[[#This Row],[2017 (L)-T1-EXG]]/Tableau17[[#This Row],[2017 (L)-T1-TOTAL]],"")</f>
        <v>3.90625E-3</v>
      </c>
      <c r="KS86" s="26">
        <f>IFERROR(Tableau17[[#This Row],[2017 (L)-T1-FI]]/Tableau17[[#This Row],[2017 (L)-T1-TOTAL]],"")</f>
        <v>0.134765625</v>
      </c>
      <c r="KT86" s="26">
        <f>IFERROR(Tableau17[[#This Row],[2017 (L)-T1-FN]]/Tableau17[[#This Row],[2017 (L)-T1-TOTAL]],"")</f>
        <v>7.421875E-2</v>
      </c>
      <c r="KU86" s="26">
        <f>IFERROR(Tableau17[[#This Row],[2017 (L)-T1-LR]]/Tableau17[[#This Row],[2017 (L)-T1-TOTAL]],"")</f>
        <v>0.1484375</v>
      </c>
      <c r="KV86" s="26">
        <f>IFERROR(Tableau17[[#This Row],[2017 (L)-T1-MDM]]/Tableau17[[#This Row],[2017 (L)-T1-TOTAL]],"")</f>
        <v>0</v>
      </c>
      <c r="KW86" s="26">
        <f>IFERROR(Tableau17[[#This Row],[2017 (L)-T1-RDG]]/Tableau17[[#This Row],[2017 (L)-T1-TOTAL]],"")</f>
        <v>0</v>
      </c>
      <c r="KX86" s="26">
        <f>IFERROR(Tableau17[[#This Row],[2017 (L)-T1-REG]]/Tableau17[[#This Row],[2017 (L)-T1-TOTAL]],"")</f>
        <v>1.953125E-3</v>
      </c>
      <c r="KY86" s="26">
        <f>IFERROR(Tableau17[[#This Row],[2017 (L)-T1-REM]]/Tableau17[[#This Row],[2017 (L)-T1-TOTAL]],"")</f>
        <v>0.3984375</v>
      </c>
      <c r="KZ86" s="26">
        <f>IFERROR(Tableau17[[#This Row],[2017 (L)-T1-SOC]]/Tableau17[[#This Row],[2017 (L)-T1-TOTAL]],"")</f>
        <v>4.4921875E-2</v>
      </c>
      <c r="LA86" s="26">
        <f>IFERROR(Tableau17[[#This Row],[2017 (L)-T1-UDI]]/Tableau17[[#This Row],[2017 (L)-T1-TOTAL]],"")</f>
        <v>0</v>
      </c>
      <c r="LB86" s="26">
        <f>IFERROR(Tableau17[[#This Row],[2017 (L)-T2-FI]]/Tableau17[[#This Row],[2017 (L)-T2-TOTAL]],"")</f>
        <v>0</v>
      </c>
      <c r="LC86" s="26">
        <f>IFERROR(Tableau17[[#This Row],[2017 (L)-T2-FN]]/Tableau17[[#This Row],[2017 (L)-T2-TOTAL]],"")</f>
        <v>0</v>
      </c>
      <c r="LD86" s="26">
        <f>IFERROR(Tableau17[[#This Row],[2017 (L)-T2-LR]]/Tableau17[[#This Row],[2017 (L)-T2-TOTAL]],"")</f>
        <v>0.30623306233062331</v>
      </c>
      <c r="LE86" s="26">
        <f>IFERROR(Tableau17[[#This Row],[2017 (L)-T2-MDM]]/Tableau17[[#This Row],[2017 (L)-T2-TOTAL]],"")</f>
        <v>0</v>
      </c>
      <c r="LF86" s="26">
        <f>IFERROR(Tableau17[[#This Row],[2017 (L)-T2-REM]]/Tableau17[[#This Row],[2017 (L)-T2-TOTAL]],"")</f>
        <v>0.69376693766937669</v>
      </c>
      <c r="LG86" s="26">
        <f>IFERROR(Tableau17[[#This Row],[2017-T1-ARTHAUD Nathalie]]/Tableau17[[#This Row],[2017-T1-TOTAL]],"")</f>
        <v>3.9473684210526317E-3</v>
      </c>
      <c r="LH86" s="26">
        <f>IFERROR(Tableau17[[#This Row],[2017-T1-ASSELINEAU Fran]]/Tableau17[[#This Row],[2017-T1-TOTAL]],"")</f>
        <v>3.9473684210526317E-3</v>
      </c>
      <c r="LI86" s="26">
        <f>IFERROR(Tableau17[[#This Row],[2017-T1-CHEMINADE Jacques]]/Tableau17[[#This Row],[2017-T1-TOTAL]],"")</f>
        <v>0</v>
      </c>
      <c r="LJ86" s="26">
        <f>IFERROR(Tableau17[[#This Row],[2017-T1-DUPONT-AIGNAN Nicolas]]/Tableau17[[#This Row],[2017-T1-TOTAL]],"")</f>
        <v>2.2368421052631579E-2</v>
      </c>
      <c r="LK86" s="26">
        <f>IFERROR(Tableau17[[#This Row],[2017-T1-FILLON Fran]]/Tableau17[[#This Row],[2017-T1-TOTAL]],"")</f>
        <v>0.22500000000000001</v>
      </c>
      <c r="LL86" s="26">
        <f>IFERROR(Tableau17[[#This Row],[2017-T1-HAMON Beno]]/Tableau17[[#This Row],[2017-T1-TOTAL]],"")</f>
        <v>6.3157894736842107E-2</v>
      </c>
      <c r="LM86" s="26">
        <f>IFERROR(Tableau17[[#This Row],[2017-T1-LASSALLE Jean]]/Tableau17[[#This Row],[2017-T1-TOTAL]],"")</f>
        <v>1.0526315789473684E-2</v>
      </c>
      <c r="LN86" s="26">
        <f>IFERROR(Tableau17[[#This Row],[2017-T1-LE PEN Marine]]/Tableau17[[#This Row],[2017-T1-TOTAL]],"")</f>
        <v>0.11973684210526316</v>
      </c>
      <c r="LO86" s="26">
        <f>IFERROR(Tableau17[[#This Row],[2017-T1-M Jean-Luc]]/Tableau17[[#This Row],[2017-T1-TOTAL]],"")</f>
        <v>0.23552631578947369</v>
      </c>
      <c r="LP86" s="26">
        <f>IFERROR(Tableau17[[#This Row],[2017-T1-MACRON Emmanuel]]/Tableau17[[#This Row],[2017-T1-TOTAL]],"")</f>
        <v>0.30789473684210528</v>
      </c>
      <c r="LQ86" s="26">
        <f>IFERROR(Tableau17[[#This Row],[2017-T1-POUTOU Philippe]]/Tableau17[[#This Row],[2017-T1-TOTAL]],"")</f>
        <v>7.8947368421052634E-3</v>
      </c>
      <c r="LR86" s="26">
        <f>IFERROR(Tableau17[[#This Row],[2017-T2-LE PEN Marine]]/Tableau17[[#This Row],[2017-T2-TOTAL]],"")</f>
        <v>0.19631901840490798</v>
      </c>
      <c r="LS86" s="26">
        <f>IFERROR(Tableau17[[#This Row],[2017-T2-MACRON Emmanuel]]/Tableau17[[#This Row],[2017-T2-TOTAL]],"")</f>
        <v>0.80368098159509205</v>
      </c>
      <c r="LT86" s="26">
        <f>IFERROR(Tableau17[[#This Row],[2019-T1-ALEXANDRE Audric]]/Tableau17[[#This Row],[2019-T1-TOTAL]],"")</f>
        <v>0</v>
      </c>
      <c r="LU86" s="26">
        <f>IFERROR(Tableau17[[#This Row],[2019-T1-ARTHAUD Nathalie]]/Tableau17[[#This Row],[2019-T1-TOTAL]],"")</f>
        <v>5.9523809523809521E-3</v>
      </c>
      <c r="LV86" s="26">
        <f>IFERROR(Tableau17[[#This Row],[2019-T1-ASSELINEAU François]]/Tableau17[[#This Row],[2019-T1-TOTAL]],"")</f>
        <v>3.968253968253968E-3</v>
      </c>
      <c r="LW86" s="26">
        <f>IFERROR(Tableau17[[#This Row],[2019-T1-AUBRY Manon]]/Tableau17[[#This Row],[2019-T1-TOTAL]],"")</f>
        <v>4.3650793650793648E-2</v>
      </c>
      <c r="LX86" s="26">
        <f>IFERROR(Tableau17[[#This Row],[2019-T1-AZERGUI Nagib]]/Tableau17[[#This Row],[2019-T1-TOTAL]],"")</f>
        <v>0</v>
      </c>
      <c r="LY86" s="26">
        <f>IFERROR(Tableau17[[#This Row],[2019-T1-BARDELLA Jordan]]/Tableau17[[#This Row],[2019-T1-TOTAL]],"")</f>
        <v>0.14285714285714285</v>
      </c>
      <c r="LZ86" s="26">
        <f>IFERROR(Tableau17[[#This Row],[2019-T1-BELLAMY François-Xavier]]/Tableau17[[#This Row],[2019-T1-TOTAL]],"")</f>
        <v>7.1428571428571425E-2</v>
      </c>
      <c r="MA86" s="26">
        <f>IFERROR(Tableau17[[#This Row],[2019-T1-BIDOU Olivier]]/Tableau17[[#This Row],[2019-T1-TOTAL]],"")</f>
        <v>1.984126984126984E-3</v>
      </c>
      <c r="MB86" s="26">
        <f>IFERROR(Tableau17[[#This Row],[2019-T1-BOURG Dominique]]/Tableau17[[#This Row],[2019-T1-TOTAL]],"")</f>
        <v>1.5873015873015872E-2</v>
      </c>
      <c r="MC86" s="26">
        <f>IFERROR(Tableau17[[#This Row],[2019-T1-BROSSAT Ian]]/Tableau17[[#This Row],[2019-T1-TOTAL]],"")</f>
        <v>5.9523809523809521E-2</v>
      </c>
      <c r="MD86" s="26">
        <f>IFERROR(Tableau17[[#This Row],[2019-T1-CAILLAUD Sophie]]/Tableau17[[#This Row],[2019-T1-TOTAL]],"")</f>
        <v>0</v>
      </c>
      <c r="ME86" s="26">
        <f>IFERROR(Tableau17[[#This Row],[2019-T1-CAMUS Renaud]]/Tableau17[[#This Row],[2019-T1-TOTAL]],"")</f>
        <v>0</v>
      </c>
      <c r="MF86" s="26">
        <f>IFERROR(Tableau17[[#This Row],[2019-T1-CHALENÇON Christophe]]/Tableau17[[#This Row],[2019-T1-TOTAL]],"")</f>
        <v>0</v>
      </c>
      <c r="MG86" s="26">
        <f>IFERROR(Tableau17[[#This Row],[2019-T1-CORBET Cathy Denise Ginette]]/Tableau17[[#This Row],[2019-T1-TOTAL]],"")</f>
        <v>0</v>
      </c>
      <c r="MH86" s="26">
        <f>IFERROR(Tableau17[[#This Row],[2019-T1-DE PREVOISIN Robert]]/Tableau17[[#This Row],[2019-T1-TOTAL]],"")</f>
        <v>0</v>
      </c>
      <c r="MI86" s="26">
        <f>IFERROR(Tableau17[[#This Row],[2019-T1-DELFEL Thérèse]]/Tableau17[[#This Row],[2019-T1-TOTAL]],"")</f>
        <v>0</v>
      </c>
      <c r="MJ86" s="26">
        <f>IFERROR(Tableau17[[#This Row],[2019-T1-DIEUMEGARD Pierre]]/Tableau17[[#This Row],[2019-T1-TOTAL]],"")</f>
        <v>0</v>
      </c>
      <c r="MK86" s="26">
        <f>IFERROR(Tableau17[[#This Row],[2019-T1-DUPONT-AIGNAN Nicolas]]/Tableau17[[#This Row],[2019-T1-TOTAL]],"")</f>
        <v>2.3809523809523808E-2</v>
      </c>
      <c r="ML86" s="26">
        <f>IFERROR(Tableau17[[#This Row],[2019-T1-GERNIGON Yves]]/Tableau17[[#This Row],[2019-T1-TOTAL]],"")</f>
        <v>0</v>
      </c>
      <c r="MM86" s="26">
        <f>IFERROR(Tableau17[[#This Row],[2019-T1-GLUCKSMANN Raphaël]]/Tableau17[[#This Row],[2019-T1-TOTAL]],"")</f>
        <v>9.1269841269841265E-2</v>
      </c>
      <c r="MN86" s="26">
        <f>IFERROR(Tableau17[[#This Row],[2019-T1-HAMON Benoît]]/Tableau17[[#This Row],[2019-T1-TOTAL]],"")</f>
        <v>3.5714285714285712E-2</v>
      </c>
      <c r="MO86" s="26">
        <f>IFERROR(Tableau17[[#This Row],[2019-T1-HELGEN Gilles]]/Tableau17[[#This Row],[2019-T1-TOTAL]],"")</f>
        <v>0</v>
      </c>
      <c r="MP86" s="26">
        <f>IFERROR(Tableau17[[#This Row],[2019-T1-JADOT Yannick]]/Tableau17[[#This Row],[2019-T1-TOTAL]],"")</f>
        <v>0.21825396825396826</v>
      </c>
      <c r="MQ86" s="26">
        <f>IFERROR(Tableau17[[#This Row],[2019-T1-LAGARDE Jean-Christophe]]/Tableau17[[#This Row],[2019-T1-TOTAL]],"")</f>
        <v>1.3888888888888888E-2</v>
      </c>
      <c r="MR86" s="26">
        <f>IFERROR(Tableau17[[#This Row],[2019-T1-LALANNE Francis]]/Tableau17[[#This Row],[2019-T1-TOTAL]],"")</f>
        <v>0</v>
      </c>
      <c r="MS86" s="26">
        <f>IFERROR(Tableau17[[#This Row],[2019-T1-LOISEAU Nathalie]]/Tableau17[[#This Row],[2019-T1-TOTAL]],"")</f>
        <v>0.26984126984126983</v>
      </c>
      <c r="MT86" s="26">
        <f>IFERROR(Tableau17[[#This Row],[2019-T1-MARIE Florie]]/Tableau17[[#This Row],[2019-T1-TOTAL]],"")</f>
        <v>1.984126984126984E-3</v>
      </c>
      <c r="MU86" s="26">
        <f>IFERROR(Tableau17[[#This Row],[2008-T1-MACROEXTRDROITE]]/Tableau17[[#This Row],[2008-T1-MACROTOTALE]],"")</f>
        <v>4.8879837067209775E-2</v>
      </c>
      <c r="MV86" s="26">
        <f>IFERROR(Tableau17[[#This Row],[2008-T1-MACRODROITE]]/Tableau17[[#This Row],[2008-T1-MACROTOTALE]],"")</f>
        <v>0.47250509164969451</v>
      </c>
      <c r="MW86" s="26">
        <f>IFERROR(Tableau17[[#This Row],[2008-T1-MACROCENTRE]]/Tableau17[[#This Row],[2008-T1-MACROTOTALE]],"")</f>
        <v>0</v>
      </c>
      <c r="MX86" s="26">
        <f>IFERROR(Tableau17[[#This Row],[2008-T1-MACROGAUCHE]]/Tableau17[[#This Row],[2008-T1-MACROTOTALE]],"")</f>
        <v>0.47861507128309572</v>
      </c>
      <c r="MY86" s="26">
        <f>IFERROR(Tableau17[[#This Row],[2008-T1-MACROAUTRE]]/Tableau17[[#This Row],[2008-T1-MACROTOTALE]],"")</f>
        <v>0</v>
      </c>
      <c r="MZ86" s="26" t="str">
        <f>IFERROR(Tableau17[[#This Row],[2008-T2-MACROEXTRDROITE]]/Tableau17[[#This Row],[2008-T2-MACROTOTALE]],"")</f>
        <v/>
      </c>
      <c r="NA86" s="26" t="str">
        <f>IFERROR(Tableau17[[#This Row],[2008-T2-MACRODROITE]]/Tableau17[[#This Row],[2008-T2-MACROTOTALE]],"")</f>
        <v/>
      </c>
      <c r="NB86" s="26" t="str">
        <f>IFERROR(Tableau17[[#This Row],[2008-T2-MACROCENTRE]]/Tableau17[[#This Row],[2008-T2-MACROTOTALE]],"")</f>
        <v/>
      </c>
      <c r="NC86" s="26" t="str">
        <f>IFERROR(Tableau17[[#This Row],[2008-T2-MACROGAUCHE]]/Tableau17[[#This Row],[2008-T2-MACROTOTALE]],"")</f>
        <v/>
      </c>
      <c r="ND86" s="26" t="str">
        <f>IFERROR(Tableau17[[#This Row],[2008-T2-MACROAUTRE]]/Tableau17[[#This Row],[2008-T2-MACROTOTALE]],"")</f>
        <v/>
      </c>
      <c r="NE86" s="26">
        <f>IFERROR(Tableau17[[#This Row],[2014-T1-MACROEXTRDROITE]]/Tableau17[[#This Row],[2014-T1-MACROTOTALE]],"")</f>
        <v>0.11218568665377177</v>
      </c>
      <c r="NF86" s="26">
        <f>IFERROR(Tableau17[[#This Row],[2014-T1-MACRODROITE]]/Tableau17[[#This Row],[2014-T1-MACROTOTALE]],"")</f>
        <v>0.40038684719535783</v>
      </c>
      <c r="NG86" s="26">
        <f>IFERROR(Tableau17[[#This Row],[2014-T1-MACROCENTRE]]/Tableau17[[#This Row],[2014-T1-MACROTOTALE]],"")</f>
        <v>0</v>
      </c>
      <c r="NH86" s="26">
        <f>IFERROR(Tableau17[[#This Row],[2014-T1-MACROGAUCHE]]/Tableau17[[#This Row],[2014-T1-MACROTOTALE]],"")</f>
        <v>0.4874274661508704</v>
      </c>
      <c r="NI86" s="26">
        <f>IFERROR(Tableau17[[#This Row],[2014-T1-MACROAUTRE]]/Tableau17[[#This Row],[2014-T1-MACROTOTALE]],"")</f>
        <v>0</v>
      </c>
      <c r="NJ86" s="26" t="str">
        <f>IFERROR(Tableau17[[#This Row],[2014-T2-MACROEXTRDROITE]]/Tableau17[[#This Row],[2014-T2-MACROTOTALE]],"")</f>
        <v/>
      </c>
      <c r="NK86" s="26" t="str">
        <f>IFERROR(Tableau17[[#This Row],[2014-T2-MACRODROITE]]/Tableau17[[#This Row],[2014-T2-MACROTOTALE]],"")</f>
        <v/>
      </c>
      <c r="NL86" s="26" t="str">
        <f>IFERROR(Tableau17[[#This Row],[2014-T2-MACROCENTRE]]/Tableau17[[#This Row],[2014-T2-MACROTOTALE]],"")</f>
        <v/>
      </c>
      <c r="NM86" s="26" t="str">
        <f>IFERROR(Tableau17[[#This Row],[2014-T2-MACROGAUCHE]]/Tableau17[[#This Row],[2014-T2-MACROTOTALE]],"")</f>
        <v/>
      </c>
      <c r="NN86" s="26" t="str">
        <f>IFERROR(Tableau17[[#This Row],[2014-T2-MACROAUTRE]]/Tableau17[[#This Row],[2014-T2-MACROTOTALE]],"")</f>
        <v/>
      </c>
      <c r="NO86" s="26">
        <f>IFERROR( Tableau17[[#This Row],[2015-T1-MACROEXTRDROITE]]/Tableau17[[#This Row],[2015-T1-MACROTOTALE]],"")</f>
        <v>0.21524663677130046</v>
      </c>
      <c r="NP86" s="26">
        <f>IFERROR(Tableau17[[#This Row],[2015-T1-MACRODROITE]]/Tableau17[[#This Row],[2015-T1-MACROTOTALE]],"")</f>
        <v>0.2802690582959641</v>
      </c>
      <c r="NQ86" s="26">
        <f>IFERROR(Tableau17[[#This Row],[2015-T1-MACROCENTRE]]/Tableau17[[#This Row],[2015-T1-MACROTOTALE]],"")</f>
        <v>8.0717488789237665E-2</v>
      </c>
      <c r="NR86" s="26">
        <f>IFERROR(Tableau17[[#This Row],[2015-T1-MACROGAUCHE]]/Tableau17[[#This Row],[2015-T1-MACROTOTALE]],"")</f>
        <v>0.42376681614349776</v>
      </c>
      <c r="NS86" s="26">
        <f>IFERROR(Tableau17[[#This Row],[2015-T1-MACROAUTRE]]/Tableau17[[#This Row],[2015-T1-MACROTOTALE]],"")</f>
        <v>0</v>
      </c>
      <c r="NT86" s="26">
        <f>IFERROR(Tableau17[[#This Row],[2015-T2-MACROEXTRDROITE]]/Tableau17[[#This Row],[2015-T2-MACROTOTALE]],"")</f>
        <v>0.25770308123249297</v>
      </c>
      <c r="NU86" s="26">
        <f>IFERROR(Tableau17[[#This Row],[2015-T2-MACRODROITE]]/Tableau17[[#This Row],[2015-T2-MACROTOTALE]],"")</f>
        <v>0.74229691876750703</v>
      </c>
      <c r="NV86" s="26">
        <f>IFERROR(Tableau17[[#This Row],[2015-T2-MACROCENTRE]]/Tableau17[[#This Row],[2015-T2-MACROTOTALE]],"")</f>
        <v>0</v>
      </c>
      <c r="NW86" s="26">
        <f>IFERROR(Tableau17[[#This Row],[2015-T2-MACROGAUCHE]]/Tableau17[[#This Row],[2015-T2-MACROTOTALE]],"")</f>
        <v>0</v>
      </c>
      <c r="NX86" s="26">
        <f>IFERROR(Tableau17[[#This Row],[2015-T2-MACROAUTRE]]/Tableau17[[#This Row],[2015-T2-MACROTOTALE]],"")</f>
        <v>0</v>
      </c>
      <c r="NY86" s="26">
        <f>IFERROR(Tableau17[[#This Row],[2017-T1-MACROEXTRDROITE]]/Tableau17[[#This Row],[2017-T1-MACROTOTALE]],"")</f>
        <v>0.14605263157894738</v>
      </c>
      <c r="NZ86" s="26">
        <f>IFERROR(Tableau17[[#This Row],[2017-T1-MACRODROITE]]/Tableau17[[#This Row],[2017-T1-MACROTOTALE]],"")</f>
        <v>0.22500000000000001</v>
      </c>
      <c r="OA86" s="26">
        <f>IFERROR(Tableau17[[#This Row],[2017-T1-MACROCENTRE]]/Tableau17[[#This Row],[2017-T1-MACROTOTALE]],"")</f>
        <v>0.30789473684210528</v>
      </c>
      <c r="OB86" s="26">
        <f>IFERROR(Tableau17[[#This Row],[2017-T1-MACROGAUCHE]]/Tableau17[[#This Row],[2017-T1-MACROTOTALE]],"")</f>
        <v>0.31052631578947371</v>
      </c>
      <c r="OC86" s="26">
        <f>IFERROR(Tableau17[[#This Row],[2017-T1-MACROAUTRE]]/Tableau17[[#This Row],[2017-T1-MACROTOTALE]],"")</f>
        <v>1.0526315789473684E-2</v>
      </c>
      <c r="OD86" s="26">
        <f>IFERROR(Tableau17[[#This Row],[2017-T2-MACROEXTRDROITE]]/Tableau17[[#This Row],[2017-T2-MACROTOTALE]],"")</f>
        <v>0.19631901840490798</v>
      </c>
      <c r="OE86" s="26">
        <f>IFERROR(Tableau17[[#This Row],[2017-T2-MACRODROITE]]/Tableau17[[#This Row],[2017-T2-MACROTOTALE]],"")</f>
        <v>0</v>
      </c>
      <c r="OF86" s="26">
        <f>IFERROR(Tableau17[[#This Row],[2017-T2-MACROCENTRE]]/Tableau17[[#This Row],[2017-T2-MACROTOTALE]],"")</f>
        <v>0.80368098159509205</v>
      </c>
      <c r="OG86" s="26">
        <f>IFERROR(Tableau17[[#This Row],[2017-T2-MACROGAUCHE]]/Tableau17[[#This Row],[2017-T2-MACROTOTALE]],"")</f>
        <v>0</v>
      </c>
      <c r="OH86" s="26">
        <f>IFERROR(Tableau17[[#This Row],[2017-T2-MACROAUTRE]]/Tableau17[[#This Row],[2017-T2-MACROTOTALE]],"")</f>
        <v>0</v>
      </c>
      <c r="OI86" s="26">
        <f>IFERROR(Tableau17[[#This Row],[2019-T1-MACROEXTRDROITE]]/Tableau17[[#This Row],[2019-T1-MACROTOTALE]],"")</f>
        <v>0.16827852998065765</v>
      </c>
      <c r="OJ86" s="26">
        <f>IFERROR(Tableau17[[#This Row],[2019-T1-MACRODROITE]]/Tableau17[[#This Row],[2019-T1-MACROTOTALE]],"")</f>
        <v>8.3172147001934232E-2</v>
      </c>
      <c r="OK86" s="26">
        <f>IFERROR(Tableau17[[#This Row],[2019-T1-MACROCENTRE]]/Tableau17[[#This Row],[2019-T1-MACROTOTALE]],"")</f>
        <v>0.26305609284332687</v>
      </c>
      <c r="OL86" s="26">
        <f>IFERROR(Tableau17[[#This Row],[2019-T1-MACROGAUCHE]]/Tableau17[[#This Row],[2019-T1-MACROTOTALE]],"")</f>
        <v>0.44294003868471954</v>
      </c>
      <c r="OM86" s="26">
        <f>IFERROR(Tableau17[[#This Row],[2019-T1-MACROAUTRE]]/Tableau17[[#This Row],[2019-T1-MACROTOTALE]],"")</f>
        <v>4.2553191489361701E-2</v>
      </c>
      <c r="ON86" s="26">
        <f>IFERROR(Tableau17[[#This Row],[2020-T1-MACROEXTRDROITE]]/Tableau17[[#This Row],[2020-T1-MACROTOTALE]],"")</f>
        <v>0.11604938271604938</v>
      </c>
      <c r="OO86" s="26">
        <f>IFERROR(Tableau17[[#This Row],[2020-T1-MACRODROITE]]/Tableau17[[#This Row],[2020-T1-MACROTOTALE]],"")</f>
        <v>0.23703703703703705</v>
      </c>
      <c r="OP86" s="26">
        <f>IFERROR(Tableau17[[#This Row],[2020-T1-MACROCENTRE]]/Tableau17[[#This Row],[2020-T1-MACROTOTALE]],"")</f>
        <v>0.14567901234567901</v>
      </c>
      <c r="OQ86" s="26">
        <f>IFERROR(Tableau17[[#This Row],[2020-T1-MACROGAUCHE]]/Tableau17[[#This Row],[2020-T1-MACROTOTALE]],"")</f>
        <v>0.50123456790123455</v>
      </c>
      <c r="OR86" s="26">
        <f>IFERROR(Tableau17[[#This Row],[2020-T1-MACROAUTRE]]/Tableau17[[#This Row],[2020-T1-MACROTOTALE]],"")</f>
        <v>0</v>
      </c>
      <c r="OS86" s="26">
        <f>IFERROR(Tableau17[[#This Row],[2017 (L)-T1-MACROEXTRDROITE]]/Tableau17[[#This Row],[2017 (L)-T1-MACROTOTALE]],"")</f>
        <v>0.11328125</v>
      </c>
      <c r="OT86" s="26">
        <f>IFERROR(Tableau17[[#This Row],[2017 (L)-T1-MACRODROITE]]/Tableau17[[#This Row],[2017 (L)-T1-MACROTOTALE]],"")</f>
        <v>0.1484375</v>
      </c>
      <c r="OU86" s="26">
        <f>IFERROR(Tableau17[[#This Row],[2017 (L)-T1-MACROCENTRE]]/Tableau17[[#This Row],[2017 (L)-T1-MACROTOTALE]],"")</f>
        <v>0.3984375</v>
      </c>
      <c r="OV86" s="26">
        <f>IFERROR(Tableau17[[#This Row],[2017 (L)-T1-MACROGAUCHE]]/Tableau17[[#This Row],[2017 (L)-T1-MACROTOTALE]],"")</f>
        <v>0.33203125</v>
      </c>
      <c r="OW86" s="26">
        <f>IFERROR(Tableau17[[#This Row],[2017 (L)-T1-MACROAUTRE]]/Tableau17[[#This Row],[2017 (L)-T1-MACROTOTALE]],"")</f>
        <v>7.8125E-3</v>
      </c>
      <c r="OX86" s="26">
        <f>IFERROR(Tableau17[[#This Row],[2017 (L)-T2-MACROEXTRDROITE]]/Tableau17[[#This Row],[2017 (L)-T2-MACROTOTALE]],"")</f>
        <v>0</v>
      </c>
      <c r="OY86" s="26">
        <f>IFERROR(Tableau17[[#This Row],[2017 (L)-T2-MACRODROITE]]/Tableau17[[#This Row],[2017 (L)-T2-MACROTOTALE]],"")</f>
        <v>0.30623306233062331</v>
      </c>
      <c r="OZ86" s="26">
        <f>IFERROR(Tableau17[[#This Row],[2017 (L)-T2-MACROCENTRE]]/Tableau17[[#This Row],[2017 (L)-T2-MACROTOTALE]],"")</f>
        <v>0.69376693766937669</v>
      </c>
      <c r="PA86" s="26">
        <f>IFERROR(Tableau17[[#This Row],[2017 (L)-T2-MACROGAUCHE]]/Tableau17[[#This Row],[2017 (L)-T2-MACROTOTALE]],"")</f>
        <v>0</v>
      </c>
      <c r="PB86" s="26">
        <f>IFERROR(Tableau17[[#This Row],[2017 (L)-T2-MACROAUTRE]]/Tableau17[[#This Row],[2017 (L)-T2-MACROTOTALE]],"")</f>
        <v>0</v>
      </c>
      <c r="PC86" s="26">
        <f>IFERROR(Tableau17[[#This Row],[2008_T1_PROCUS]]/Tableau17[[#This Row],[2008_T1_INSCRITS]],0)</f>
        <v>9.6269554753309269E-3</v>
      </c>
      <c r="PD86" s="26">
        <f>IFERROR(Tableau17[[#This Row],[2008_T2_PROCUS]]/Tableau17[[#This Row],[2008_T2_INSCRITS]],0)</f>
        <v>0</v>
      </c>
      <c r="PE86" s="26">
        <f>Tableau17[[#This Row],[2014_T1_PROCUS]]/Tableau17[[#This Row],[2014_T1_INSCRITS]]</f>
        <v>1.7660044150110375E-2</v>
      </c>
      <c r="PF86" s="26">
        <f>IFERROR(Tableau17[[#This Row],[2014_T2_PROCUS]]/Tableau17[[#This Row],[2014_T2_INSCRITS]],0)</f>
        <v>0</v>
      </c>
    </row>
    <row r="87" spans="1:422" x14ac:dyDescent="0.2">
      <c r="A87" s="1">
        <v>3</v>
      </c>
      <c r="B87" s="1" t="s">
        <v>252</v>
      </c>
      <c r="C87" s="1" t="s">
        <v>299</v>
      </c>
      <c r="D87" s="1" t="s">
        <v>299</v>
      </c>
      <c r="E87" s="1">
        <v>451</v>
      </c>
      <c r="F87" s="1">
        <v>5.3916579999999996</v>
      </c>
      <c r="G87" s="1">
        <v>43.300238999999998</v>
      </c>
      <c r="H87" s="3">
        <v>1079</v>
      </c>
      <c r="I87" s="3">
        <v>162</v>
      </c>
      <c r="L87" s="1">
        <v>58</v>
      </c>
      <c r="M87" s="1">
        <v>7</v>
      </c>
      <c r="O87" s="1">
        <v>3</v>
      </c>
      <c r="P87" s="1">
        <v>34</v>
      </c>
      <c r="Q87" s="1">
        <v>40</v>
      </c>
      <c r="R87" s="1">
        <v>38</v>
      </c>
      <c r="S87" s="1">
        <v>275</v>
      </c>
      <c r="T87" s="1">
        <v>38</v>
      </c>
      <c r="U87" s="1">
        <v>493</v>
      </c>
      <c r="V87" s="1">
        <v>1077</v>
      </c>
      <c r="W87" s="1">
        <v>666</v>
      </c>
      <c r="X87" s="1">
        <v>19</v>
      </c>
      <c r="Y87" s="2">
        <v>0.61838439999999995</v>
      </c>
      <c r="Z87" s="1">
        <v>1077</v>
      </c>
      <c r="AA87" s="1">
        <v>675</v>
      </c>
      <c r="AB87" s="1">
        <v>26</v>
      </c>
      <c r="AC87" s="2">
        <v>0.62674094999999996</v>
      </c>
      <c r="AD87" s="1">
        <v>1079</v>
      </c>
      <c r="AE87" s="1">
        <v>505</v>
      </c>
      <c r="AF87" s="2">
        <v>0.46802595000000002</v>
      </c>
      <c r="AG87" s="1">
        <f t="shared" si="1"/>
        <v>162</v>
      </c>
      <c r="AH87" s="1">
        <v>1010</v>
      </c>
      <c r="AI87" s="1">
        <v>646</v>
      </c>
      <c r="AJ87" s="1">
        <v>27</v>
      </c>
      <c r="AK87" s="2">
        <v>0.63960395999999997</v>
      </c>
      <c r="AL87" s="1">
        <v>1010</v>
      </c>
      <c r="AM87" s="1">
        <v>686</v>
      </c>
      <c r="AN87" s="1">
        <v>38</v>
      </c>
      <c r="AO87" s="2">
        <v>0.67920791999999997</v>
      </c>
      <c r="AP87" s="1">
        <v>1067</v>
      </c>
      <c r="AQ87" s="1">
        <v>534</v>
      </c>
      <c r="AR87" s="2">
        <v>0.50046860000000004</v>
      </c>
      <c r="AS87" s="1">
        <v>1067</v>
      </c>
      <c r="AT87" s="1">
        <v>558</v>
      </c>
      <c r="AU87" s="2">
        <v>0.52296156999999999</v>
      </c>
      <c r="AV87" s="1">
        <v>1046</v>
      </c>
      <c r="AW87" s="1">
        <v>561</v>
      </c>
      <c r="AX87" s="2">
        <v>0.53632886999999996</v>
      </c>
      <c r="AY87" s="1">
        <v>1046</v>
      </c>
      <c r="AZ87" s="1">
        <v>480</v>
      </c>
      <c r="BA87" s="2">
        <v>0.45889100999999999</v>
      </c>
      <c r="BB87" s="1">
        <v>1043</v>
      </c>
      <c r="BC87" s="1">
        <v>823</v>
      </c>
      <c r="BD87" s="2">
        <v>0.78906999</v>
      </c>
      <c r="BE87" s="1">
        <v>1043</v>
      </c>
      <c r="BF87" s="1">
        <v>750</v>
      </c>
      <c r="BG87" s="2">
        <v>0.71907958000000005</v>
      </c>
      <c r="BH87" s="1">
        <v>1032</v>
      </c>
      <c r="BI87" s="1">
        <v>585</v>
      </c>
      <c r="BJ87" s="2">
        <v>0.56686046999999995</v>
      </c>
      <c r="BK87" s="1">
        <v>66</v>
      </c>
      <c r="BL87" s="1">
        <v>2</v>
      </c>
      <c r="BM87" s="1">
        <v>2</v>
      </c>
      <c r="BN87" s="1">
        <v>70</v>
      </c>
      <c r="BO87" s="1">
        <v>29</v>
      </c>
      <c r="BP87" s="1">
        <v>224</v>
      </c>
      <c r="BQ87" s="1">
        <v>239</v>
      </c>
      <c r="BR87" s="1">
        <v>632</v>
      </c>
      <c r="BT87" s="1">
        <v>362</v>
      </c>
      <c r="BU87" s="1">
        <v>306</v>
      </c>
      <c r="BW87" s="1">
        <v>668</v>
      </c>
      <c r="BX87" s="1">
        <v>7</v>
      </c>
      <c r="BY87" s="1">
        <v>2</v>
      </c>
      <c r="BZ87" s="1">
        <v>53</v>
      </c>
      <c r="CB87" s="1">
        <v>70</v>
      </c>
      <c r="CC87" s="1">
        <v>80</v>
      </c>
      <c r="CD87" s="1">
        <v>232</v>
      </c>
      <c r="CE87" s="1">
        <v>208</v>
      </c>
      <c r="CF87" s="1">
        <v>652</v>
      </c>
      <c r="CG87" s="1">
        <v>88</v>
      </c>
      <c r="CH87" s="1">
        <v>262</v>
      </c>
      <c r="CI87" s="1">
        <v>293</v>
      </c>
      <c r="CJ87" s="1">
        <v>643</v>
      </c>
      <c r="CK87" s="1">
        <v>18</v>
      </c>
      <c r="CL87" s="1">
        <v>9</v>
      </c>
      <c r="CM87" s="1">
        <v>5</v>
      </c>
      <c r="CN87" s="1">
        <v>34</v>
      </c>
      <c r="CO87" s="1">
        <v>68</v>
      </c>
      <c r="CP87" s="1">
        <v>115</v>
      </c>
      <c r="CQ87" s="1">
        <v>16</v>
      </c>
      <c r="CT87" s="1">
        <v>102</v>
      </c>
      <c r="CU87" s="1">
        <v>153</v>
      </c>
      <c r="CW87" s="1">
        <v>520</v>
      </c>
      <c r="CY87" s="1">
        <v>174</v>
      </c>
      <c r="DB87" s="1">
        <v>344</v>
      </c>
      <c r="DC87" s="1">
        <v>518</v>
      </c>
      <c r="DD87" s="1">
        <v>19</v>
      </c>
      <c r="DE87" s="1">
        <v>3</v>
      </c>
      <c r="DF87" s="1">
        <v>2</v>
      </c>
      <c r="DG87" s="1">
        <v>27</v>
      </c>
      <c r="DH87" s="1">
        <v>3</v>
      </c>
      <c r="DI87" s="1">
        <v>65</v>
      </c>
      <c r="DK87" s="1">
        <v>5</v>
      </c>
      <c r="DL87" s="1">
        <v>152</v>
      </c>
      <c r="DN87" s="1">
        <v>64</v>
      </c>
      <c r="DP87" s="1">
        <v>1</v>
      </c>
      <c r="DQ87" s="1">
        <v>0</v>
      </c>
      <c r="DR87" s="1">
        <v>165</v>
      </c>
      <c r="DU87" s="1">
        <v>506</v>
      </c>
      <c r="DV87" s="1">
        <v>240</v>
      </c>
      <c r="DZ87" s="1">
        <v>202</v>
      </c>
      <c r="EA87" s="1">
        <v>442</v>
      </c>
      <c r="EB87" s="1">
        <v>3</v>
      </c>
      <c r="EC87" s="1">
        <v>5</v>
      </c>
      <c r="ED87" s="1">
        <v>1</v>
      </c>
      <c r="EE87" s="1">
        <v>14</v>
      </c>
      <c r="EF87" s="1">
        <v>141</v>
      </c>
      <c r="EG87" s="1">
        <v>68</v>
      </c>
      <c r="EH87" s="1">
        <v>8</v>
      </c>
      <c r="EI87" s="1">
        <v>107</v>
      </c>
      <c r="EJ87" s="1">
        <v>254</v>
      </c>
      <c r="EK87" s="1">
        <v>202</v>
      </c>
      <c r="EL87" s="1">
        <v>12</v>
      </c>
      <c r="EM87" s="1">
        <v>815</v>
      </c>
      <c r="EN87" s="1">
        <v>142</v>
      </c>
      <c r="EO87" s="1">
        <v>522</v>
      </c>
      <c r="EP87" s="1">
        <v>664</v>
      </c>
      <c r="EQ87" s="1">
        <v>0</v>
      </c>
      <c r="ER87" s="1">
        <v>2</v>
      </c>
      <c r="ES87" s="1">
        <v>7</v>
      </c>
      <c r="ET87" s="1">
        <v>55</v>
      </c>
      <c r="EU87" s="1">
        <v>1</v>
      </c>
      <c r="EV87" s="1">
        <v>84</v>
      </c>
      <c r="EW87" s="1">
        <v>36</v>
      </c>
      <c r="EX87" s="1">
        <v>2</v>
      </c>
      <c r="EY87" s="1">
        <v>6</v>
      </c>
      <c r="EZ87" s="1">
        <v>26</v>
      </c>
      <c r="FA87" s="1">
        <v>0</v>
      </c>
      <c r="FB87" s="1">
        <v>0</v>
      </c>
      <c r="FC87" s="1">
        <v>0</v>
      </c>
      <c r="FD87" s="1">
        <v>0</v>
      </c>
      <c r="FE87" s="1">
        <v>0</v>
      </c>
      <c r="FF87" s="1">
        <v>0</v>
      </c>
      <c r="FG87" s="1">
        <v>0</v>
      </c>
      <c r="FH87" s="1">
        <v>7</v>
      </c>
      <c r="FI87" s="1">
        <v>1</v>
      </c>
      <c r="FJ87" s="1">
        <v>34</v>
      </c>
      <c r="FK87" s="1">
        <v>26</v>
      </c>
      <c r="FL87" s="1">
        <v>0</v>
      </c>
      <c r="FM87" s="1">
        <v>144</v>
      </c>
      <c r="FN87" s="1">
        <v>6</v>
      </c>
      <c r="FO87" s="1">
        <v>1</v>
      </c>
      <c r="FP87" s="1">
        <v>117</v>
      </c>
      <c r="FQ87" s="1">
        <v>1</v>
      </c>
      <c r="FR87" s="1">
        <f>SUM(Tableau17[[#This Row],[2019-T1-ALEXANDRE Audric]:[2019-T1-MARIE Florie]])</f>
        <v>556</v>
      </c>
      <c r="FS87" s="1">
        <v>31</v>
      </c>
      <c r="FT87" s="1">
        <v>292</v>
      </c>
      <c r="FU87" s="1">
        <v>0</v>
      </c>
      <c r="FV87" s="1">
        <v>309</v>
      </c>
      <c r="FW87" s="1">
        <v>0</v>
      </c>
      <c r="FX87" s="1">
        <v>632</v>
      </c>
      <c r="FY87" s="1">
        <v>0</v>
      </c>
      <c r="FZ87" s="1">
        <v>306</v>
      </c>
      <c r="GA87" s="1">
        <v>0</v>
      </c>
      <c r="GB87" s="1">
        <v>362</v>
      </c>
      <c r="GC87" s="1">
        <v>0</v>
      </c>
      <c r="GD87" s="1">
        <v>668</v>
      </c>
      <c r="GE87" s="1">
        <v>80</v>
      </c>
      <c r="GF87" s="1">
        <v>234</v>
      </c>
      <c r="GG87" s="1">
        <v>7</v>
      </c>
      <c r="GH87" s="1">
        <v>331</v>
      </c>
      <c r="GI87" s="1">
        <v>0</v>
      </c>
      <c r="GJ87" s="1">
        <v>652</v>
      </c>
      <c r="GK87" s="1">
        <v>88</v>
      </c>
      <c r="GL87" s="1">
        <v>262</v>
      </c>
      <c r="GM87" s="1">
        <v>0</v>
      </c>
      <c r="GN87" s="1">
        <v>293</v>
      </c>
      <c r="GO87" s="1">
        <v>0</v>
      </c>
      <c r="GP87" s="1">
        <v>643</v>
      </c>
      <c r="GQ87" s="1">
        <v>124</v>
      </c>
      <c r="GR87" s="1">
        <v>107</v>
      </c>
      <c r="GS87" s="1">
        <v>16</v>
      </c>
      <c r="GT87" s="1">
        <v>255</v>
      </c>
      <c r="GU87" s="1">
        <v>18</v>
      </c>
      <c r="GV87" s="1">
        <v>520</v>
      </c>
      <c r="GW87" s="1">
        <v>174</v>
      </c>
      <c r="GX87" s="1">
        <v>0</v>
      </c>
      <c r="GY87" s="1">
        <v>0</v>
      </c>
      <c r="GZ87" s="1">
        <v>344</v>
      </c>
      <c r="HA87" s="1">
        <v>0</v>
      </c>
      <c r="HB87" s="1">
        <v>518</v>
      </c>
      <c r="HC87" s="1">
        <v>127</v>
      </c>
      <c r="HD87" s="1">
        <v>141</v>
      </c>
      <c r="HE87" s="1">
        <v>202</v>
      </c>
      <c r="HF87" s="1">
        <v>337</v>
      </c>
      <c r="HG87" s="1">
        <v>8</v>
      </c>
      <c r="HH87" s="1">
        <v>815</v>
      </c>
      <c r="HI87" s="1">
        <v>142</v>
      </c>
      <c r="HJ87" s="1">
        <v>0</v>
      </c>
      <c r="HK87" s="1">
        <v>522</v>
      </c>
      <c r="HL87" s="1">
        <v>0</v>
      </c>
      <c r="HM87" s="1">
        <v>0</v>
      </c>
      <c r="HN87" s="1">
        <v>664</v>
      </c>
      <c r="HO87" s="1">
        <v>104</v>
      </c>
      <c r="HP87" s="1">
        <v>42</v>
      </c>
      <c r="HQ87" s="1">
        <v>117</v>
      </c>
      <c r="HR87" s="1">
        <v>287</v>
      </c>
      <c r="HS87" s="1">
        <v>25</v>
      </c>
      <c r="HT87" s="1">
        <v>575</v>
      </c>
      <c r="HU87" s="1">
        <v>38</v>
      </c>
      <c r="HV87" s="1">
        <v>92</v>
      </c>
      <c r="HW87" s="1">
        <v>40</v>
      </c>
      <c r="HX87" s="1">
        <v>323</v>
      </c>
      <c r="HY87" s="1">
        <v>0</v>
      </c>
      <c r="HZ87" s="1">
        <v>493</v>
      </c>
      <c r="IA87" s="1">
        <v>2</v>
      </c>
      <c r="IB87" s="1">
        <v>91</v>
      </c>
      <c r="IC87" s="1">
        <v>165</v>
      </c>
      <c r="ID87" s="1">
        <v>245</v>
      </c>
      <c r="IE87" s="1">
        <v>3</v>
      </c>
      <c r="IF87" s="1">
        <v>506</v>
      </c>
      <c r="IG87" s="1">
        <v>0</v>
      </c>
      <c r="IH87" s="1">
        <v>0</v>
      </c>
      <c r="II87" s="1">
        <v>202</v>
      </c>
      <c r="IJ87" s="1">
        <v>240</v>
      </c>
      <c r="IK87" s="1">
        <v>0</v>
      </c>
      <c r="IL87" s="1">
        <v>442</v>
      </c>
      <c r="IM87" s="26">
        <f>IFERROR(Tableau17[[#This Row],[LDIV]]/Tableau17[[#This Row],[Total général]],"")</f>
        <v>0</v>
      </c>
      <c r="IN87" s="26">
        <f>IFERROR(Tableau17[[#This Row],[LDVC]]/Tableau17[[#This Row],[Total général]],"")</f>
        <v>0</v>
      </c>
      <c r="IO87" s="26">
        <f>IFERROR(Tableau17[[#This Row],[LDVD]]/Tableau17[[#This Row],[Total général]],"")</f>
        <v>0.11764705882352941</v>
      </c>
      <c r="IP87" s="26">
        <f>IFERROR(Tableau17[[#This Row],[LDVG]]/Tableau17[[#This Row],[Total général]],"")</f>
        <v>1.4198782961460446E-2</v>
      </c>
      <c r="IQ87" s="26">
        <f>IFERROR(Tableau17[[#This Row],[LEXD]]/Tableau17[[#This Row],[Total général]],"")</f>
        <v>0</v>
      </c>
      <c r="IR87" s="26">
        <f>IFERROR(Tableau17[[#This Row],[LEXG]]/Tableau17[[#This Row],[Total général]],"")</f>
        <v>6.0851926977687626E-3</v>
      </c>
      <c r="IS87" s="26">
        <f>IFERROR(Tableau17[[#This Row],[LLR]]/Tableau17[[#This Row],[Total général]],"")</f>
        <v>6.8965517241379309E-2</v>
      </c>
      <c r="IT87" s="26">
        <f>IFERROR(Tableau17[[#This Row],[LREM]]/Tableau17[[#This Row],[Total général]],"")</f>
        <v>8.1135902636916835E-2</v>
      </c>
      <c r="IU87" s="26">
        <f>IFERROR(Tableau17[[#This Row],[LRN]]/Tableau17[[#This Row],[Total général]],"")</f>
        <v>7.7079107505070993E-2</v>
      </c>
      <c r="IV87" s="26">
        <f>IFERROR(Tableau17[[#This Row],[LUG]]/Tableau17[[#This Row],[Total général]],"")</f>
        <v>0.55780933062880322</v>
      </c>
      <c r="IW87" s="26">
        <f>IFERROR(Tableau17[[#This Row],[LVEC]]/Tableau17[[#This Row],[Total général]],"")</f>
        <v>7.7079107505070993E-2</v>
      </c>
      <c r="IX87" s="26">
        <f>IFERROR(Tableau17[[#This Row],[2008-T1-LCMD]]/Tableau17[[#This Row],[2008-T1-TOTAL]],"")</f>
        <v>0.10443037974683544</v>
      </c>
      <c r="IY87" s="26">
        <f>IFERROR(Tableau17[[#This Row],[2008-T1-LDVD]]/Tableau17[[#This Row],[2008-T1-TOTAL]],"")</f>
        <v>3.1645569620253164E-3</v>
      </c>
      <c r="IZ87" s="26">
        <f>IFERROR(Tableau17[[#This Row],[2008-T1-LEXD]]/Tableau17[[#This Row],[2008-T1-TOTAL]],"")</f>
        <v>3.1645569620253164E-3</v>
      </c>
      <c r="JA87" s="26">
        <f>IFERROR(Tableau17[[#This Row],[2008-T1-LEXG]]/Tableau17[[#This Row],[2008-T1-TOTAL]],"")</f>
        <v>0.11075949367088607</v>
      </c>
      <c r="JB87" s="26">
        <f>IFERROR(Tableau17[[#This Row],[2008-T1-LFN]]/Tableau17[[#This Row],[2008-T1-TOTAL]],"")</f>
        <v>4.588607594936709E-2</v>
      </c>
      <c r="JC87" s="26">
        <f>IFERROR(Tableau17[[#This Row],[2008-T1-LMAJ]]/Tableau17[[#This Row],[2008-T1-TOTAL]],"")</f>
        <v>0.35443037974683544</v>
      </c>
      <c r="JD87" s="26">
        <f>IFERROR(Tableau17[[#This Row],[2008-T1-LUG]]/Tableau17[[#This Row],[2008-T1-TOTAL]],"")</f>
        <v>0.37816455696202533</v>
      </c>
      <c r="JE87" s="26">
        <f>IFERROR(Tableau17[[#This Row],[2008-T2-LFN]]/Tableau17[[#This Row],[2008-T2-TOTAL]],"")</f>
        <v>0</v>
      </c>
      <c r="JF87" s="26">
        <f>IFERROR(Tableau17[[#This Row],[2008-T2-LGC]]/Tableau17[[#This Row],[2008-T2-TOTAL]],"")</f>
        <v>0.54191616766467066</v>
      </c>
      <c r="JG87" s="26">
        <f>IFERROR(Tableau17[[#This Row],[2008-T2-LMAJ]]/Tableau17[[#This Row],[2008-T2-TOTAL]],"")</f>
        <v>0.45808383233532934</v>
      </c>
      <c r="JH87" s="26">
        <f>IFERROR(Tableau17[[#This Row],[2008-T2-LUG]]/Tableau17[[#This Row],[2008-T2-TOTAL]],"")</f>
        <v>0</v>
      </c>
      <c r="JI87" s="26">
        <f>IFERROR(Tableau17[[#This Row],[2014-T1-LDIV]]/Tableau17[[#This Row],[2014-T1-TOTAL]],"")</f>
        <v>1.0736196319018405E-2</v>
      </c>
      <c r="JJ87" s="26">
        <f>IFERROR(Tableau17[[#This Row],[2014-T1-LDVD]]/Tableau17[[#This Row],[2014-T1-TOTAL]],"")</f>
        <v>3.0674846625766872E-3</v>
      </c>
      <c r="JK87" s="26">
        <f>IFERROR(Tableau17[[#This Row],[2014-T1-LDVG]]/Tableau17[[#This Row],[2014-T1-TOTAL]],"")</f>
        <v>8.1288343558282211E-2</v>
      </c>
      <c r="JL87" s="26">
        <f>IFERROR(Tableau17[[#This Row],[2014-T1-LEXG]]/Tableau17[[#This Row],[2014-T1-TOTAL]],"")</f>
        <v>0</v>
      </c>
      <c r="JM87" s="26">
        <f>IFERROR(Tableau17[[#This Row],[2014-T1-LFG]]/Tableau17[[#This Row],[2014-T1-TOTAL]],"")</f>
        <v>0.10736196319018405</v>
      </c>
      <c r="JN87" s="26">
        <f>IFERROR(Tableau17[[#This Row],[2014-T1-LFN]]/Tableau17[[#This Row],[2014-T1-TOTAL]],"")</f>
        <v>0.12269938650306748</v>
      </c>
      <c r="JO87" s="26">
        <f>IFERROR(Tableau17[[#This Row],[2014-T1-LUD]]/Tableau17[[#This Row],[2014-T1-TOTAL]],"")</f>
        <v>0.35582822085889571</v>
      </c>
      <c r="JP87" s="26">
        <f>IFERROR(Tableau17[[#This Row],[2014-T1-LUG]]/Tableau17[[#This Row],[2014-T1-TOTAL]],"")</f>
        <v>0.31901840490797545</v>
      </c>
      <c r="JQ87" s="26">
        <f>IFERROR(Tableau17[[#This Row],[2014-T2-LFN]]/Tableau17[[#This Row],[2014-T2-TOTAL]],"")</f>
        <v>0.13685847589424571</v>
      </c>
      <c r="JR87" s="26">
        <f>IFERROR(Tableau17[[#This Row],[2014-T2-LUD]]/Tableau17[[#This Row],[2014-T2-TOTAL]],"")</f>
        <v>0.40746500777604977</v>
      </c>
      <c r="JS87" s="26">
        <f>IFERROR(Tableau17[[#This Row],[2014-T2-LUG]]/Tableau17[[#This Row],[2014-T2-TOTAL]],"")</f>
        <v>0.45567651632970452</v>
      </c>
      <c r="JT87" s="26">
        <f>IFERROR(Tableau17[[#This Row],[2015-T1-BC-DIV]]/Tableau17[[#This Row],[2015-T1-TOTAL]],"")</f>
        <v>3.4615384615384617E-2</v>
      </c>
      <c r="JU87" s="26">
        <f>IFERROR(Tableau17[[#This Row],[2015-T1-BC-DLF]]/Tableau17[[#This Row],[2015-T1-TOTAL]],"")</f>
        <v>1.7307692307692309E-2</v>
      </c>
      <c r="JV87" s="26">
        <f>IFERROR(Tableau17[[#This Row],[2015-T1-BC-DVD]]/Tableau17[[#This Row],[2015-T1-TOTAL]],"")</f>
        <v>9.6153846153846159E-3</v>
      </c>
      <c r="JW87" s="26">
        <f>IFERROR(Tableau17[[#This Row],[2015-T1-BC-DVG]]/Tableau17[[#This Row],[2015-T1-TOTAL]],"")</f>
        <v>6.5384615384615388E-2</v>
      </c>
      <c r="JX87" s="26">
        <f>IFERROR(Tableau17[[#This Row],[2015-T1-BC-FG]]/Tableau17[[#This Row],[2015-T1-TOTAL]],"")</f>
        <v>0.13076923076923078</v>
      </c>
      <c r="JY87" s="26">
        <f>IFERROR(Tableau17[[#This Row],[2015-T1-BC-FN]]/Tableau17[[#This Row],[2015-T1-TOTAL]],"")</f>
        <v>0.22115384615384615</v>
      </c>
      <c r="JZ87" s="26">
        <f>IFERROR(Tableau17[[#This Row],[2015-T1-BC-MDM]]/Tableau17[[#This Row],[2015-T1-TOTAL]],"")</f>
        <v>3.0769230769230771E-2</v>
      </c>
      <c r="KA87" s="26">
        <f>IFERROR(Tableau17[[#This Row],[2015-T1-BC-RDG]]/Tableau17[[#This Row],[2015-T1-TOTAL]],"")</f>
        <v>0</v>
      </c>
      <c r="KB87" s="26">
        <f>IFERROR(Tableau17[[#This Row],[2015-T1-BC-SOC]]/Tableau17[[#This Row],[2015-T1-TOTAL]],"")</f>
        <v>0</v>
      </c>
      <c r="KC87" s="26">
        <f>IFERROR(Tableau17[[#This Row],[2015-T1-BC-UD]]/Tableau17[[#This Row],[2015-T1-TOTAL]],"")</f>
        <v>0.19615384615384615</v>
      </c>
      <c r="KD87" s="26">
        <f>IFERROR(Tableau17[[#This Row],[2015-T1-BC-UG]]/Tableau17[[#This Row],[2015-T1-TOTAL]],"")</f>
        <v>0.29423076923076924</v>
      </c>
      <c r="KE87" s="26">
        <f>IFERROR(Tableau17[[#This Row],[2015-T1-BC-VEC]]/Tableau17[[#This Row],[2015-T1-TOTAL]],"")</f>
        <v>0</v>
      </c>
      <c r="KF87" s="26">
        <f>IFERROR(Tableau17[[#This Row],[2015-T2-BC-DVG]]/Tableau17[[#This Row],[2015-T2-TOTAL]],"")</f>
        <v>0</v>
      </c>
      <c r="KG87" s="26">
        <f>IFERROR(Tableau17[[#This Row],[2015-T2-BC-FN]]/Tableau17[[#This Row],[2015-T2-TOTAL]],"")</f>
        <v>0.3359073359073359</v>
      </c>
      <c r="KH87" s="26">
        <f>IFERROR(Tableau17[[#This Row],[2015-T2-BC-SOC]]/Tableau17[[#This Row],[2015-T2-TOTAL]],"")</f>
        <v>0</v>
      </c>
      <c r="KI87" s="26">
        <f>IFERROR(Tableau17[[#This Row],[2015-T2-BC-UD]]/Tableau17[[#This Row],[2015-T2-TOTAL]],"")</f>
        <v>0</v>
      </c>
      <c r="KJ87" s="26">
        <f>IFERROR(Tableau17[[#This Row],[2015-T2-BC-UG]]/Tableau17[[#This Row],[2015-T2-TOTAL]],"")</f>
        <v>0.6640926640926641</v>
      </c>
      <c r="KK87" s="26">
        <f>IFERROR(Tableau17[[#This Row],[2017 (L)-T1-COM]]/Tableau17[[#This Row],[2017 (L)-T1-TOTAL]],"")</f>
        <v>3.7549407114624504E-2</v>
      </c>
      <c r="KL87" s="26">
        <f>IFERROR(Tableau17[[#This Row],[2017 (L)-T1-DIV]]/Tableau17[[#This Row],[2017 (L)-T1-TOTAL]],"")</f>
        <v>5.9288537549407111E-3</v>
      </c>
      <c r="KM87" s="26">
        <f>IFERROR(Tableau17[[#This Row],[2017 (L)-T1-DLF]]/Tableau17[[#This Row],[2017 (L)-T1-TOTAL]],"")</f>
        <v>3.952569169960474E-3</v>
      </c>
      <c r="KN87" s="26">
        <f>IFERROR(Tableau17[[#This Row],[2017 (L)-T1-DVD]]/Tableau17[[#This Row],[2017 (L)-T1-TOTAL]],"")</f>
        <v>5.33596837944664E-2</v>
      </c>
      <c r="KO87" s="26">
        <f>IFERROR(Tableau17[[#This Row],[2017 (L)-T1-DVG]]/Tableau17[[#This Row],[2017 (L)-T1-TOTAL]],"")</f>
        <v>5.9288537549407111E-3</v>
      </c>
      <c r="KP87" s="26">
        <f>IFERROR(Tableau17[[#This Row],[2017 (L)-T1-ECO]]/Tableau17[[#This Row],[2017 (L)-T1-TOTAL]],"")</f>
        <v>0.12845849802371542</v>
      </c>
      <c r="KQ87" s="26">
        <f>IFERROR(Tableau17[[#This Row],[2017 (L)-T1-EXD]]/Tableau17[[#This Row],[2017 (L)-T1-TOTAL]],"")</f>
        <v>0</v>
      </c>
      <c r="KR87" s="26">
        <f>IFERROR(Tableau17[[#This Row],[2017 (L)-T1-EXG]]/Tableau17[[#This Row],[2017 (L)-T1-TOTAL]],"")</f>
        <v>9.881422924901186E-3</v>
      </c>
      <c r="KS87" s="26">
        <f>IFERROR(Tableau17[[#This Row],[2017 (L)-T1-FI]]/Tableau17[[#This Row],[2017 (L)-T1-TOTAL]],"")</f>
        <v>0.30039525691699603</v>
      </c>
      <c r="KT87" s="26">
        <f>IFERROR(Tableau17[[#This Row],[2017 (L)-T1-FN]]/Tableau17[[#This Row],[2017 (L)-T1-TOTAL]],"")</f>
        <v>0</v>
      </c>
      <c r="KU87" s="26">
        <f>IFERROR(Tableau17[[#This Row],[2017 (L)-T1-LR]]/Tableau17[[#This Row],[2017 (L)-T1-TOTAL]],"")</f>
        <v>0.12648221343873517</v>
      </c>
      <c r="KV87" s="26">
        <f>IFERROR(Tableau17[[#This Row],[2017 (L)-T1-MDM]]/Tableau17[[#This Row],[2017 (L)-T1-TOTAL]],"")</f>
        <v>0</v>
      </c>
      <c r="KW87" s="26">
        <f>IFERROR(Tableau17[[#This Row],[2017 (L)-T1-RDG]]/Tableau17[[#This Row],[2017 (L)-T1-TOTAL]],"")</f>
        <v>1.976284584980237E-3</v>
      </c>
      <c r="KX87" s="26">
        <f>IFERROR(Tableau17[[#This Row],[2017 (L)-T1-REG]]/Tableau17[[#This Row],[2017 (L)-T1-TOTAL]],"")</f>
        <v>0</v>
      </c>
      <c r="KY87" s="26">
        <f>IFERROR(Tableau17[[#This Row],[2017 (L)-T1-REM]]/Tableau17[[#This Row],[2017 (L)-T1-TOTAL]],"")</f>
        <v>0.32608695652173914</v>
      </c>
      <c r="KZ87" s="26">
        <f>IFERROR(Tableau17[[#This Row],[2017 (L)-T1-SOC]]/Tableau17[[#This Row],[2017 (L)-T1-TOTAL]],"")</f>
        <v>0</v>
      </c>
      <c r="LA87" s="26">
        <f>IFERROR(Tableau17[[#This Row],[2017 (L)-T1-UDI]]/Tableau17[[#This Row],[2017 (L)-T1-TOTAL]],"")</f>
        <v>0</v>
      </c>
      <c r="LB87" s="26">
        <f>IFERROR(Tableau17[[#This Row],[2017 (L)-T2-FI]]/Tableau17[[#This Row],[2017 (L)-T2-TOTAL]],"")</f>
        <v>0.54298642533936647</v>
      </c>
      <c r="LC87" s="26">
        <f>IFERROR(Tableau17[[#This Row],[2017 (L)-T2-FN]]/Tableau17[[#This Row],[2017 (L)-T2-TOTAL]],"")</f>
        <v>0</v>
      </c>
      <c r="LD87" s="26">
        <f>IFERROR(Tableau17[[#This Row],[2017 (L)-T2-LR]]/Tableau17[[#This Row],[2017 (L)-T2-TOTAL]],"")</f>
        <v>0</v>
      </c>
      <c r="LE87" s="26">
        <f>IFERROR(Tableau17[[#This Row],[2017 (L)-T2-MDM]]/Tableau17[[#This Row],[2017 (L)-T2-TOTAL]],"")</f>
        <v>0</v>
      </c>
      <c r="LF87" s="26">
        <f>IFERROR(Tableau17[[#This Row],[2017 (L)-T2-REM]]/Tableau17[[#This Row],[2017 (L)-T2-TOTAL]],"")</f>
        <v>0.45701357466063347</v>
      </c>
      <c r="LG87" s="26">
        <f>IFERROR(Tableau17[[#This Row],[2017-T1-ARTHAUD Nathalie]]/Tableau17[[#This Row],[2017-T1-TOTAL]],"")</f>
        <v>3.6809815950920245E-3</v>
      </c>
      <c r="LH87" s="26">
        <f>IFERROR(Tableau17[[#This Row],[2017-T1-ASSELINEAU Fran]]/Tableau17[[#This Row],[2017-T1-TOTAL]],"")</f>
        <v>6.1349693251533744E-3</v>
      </c>
      <c r="LI87" s="26">
        <f>IFERROR(Tableau17[[#This Row],[2017-T1-CHEMINADE Jacques]]/Tableau17[[#This Row],[2017-T1-TOTAL]],"")</f>
        <v>1.2269938650306749E-3</v>
      </c>
      <c r="LJ87" s="26">
        <f>IFERROR(Tableau17[[#This Row],[2017-T1-DUPONT-AIGNAN Nicolas]]/Tableau17[[#This Row],[2017-T1-TOTAL]],"")</f>
        <v>1.7177914110429449E-2</v>
      </c>
      <c r="LK87" s="26">
        <f>IFERROR(Tableau17[[#This Row],[2017-T1-FILLON Fran]]/Tableau17[[#This Row],[2017-T1-TOTAL]],"")</f>
        <v>0.17300613496932515</v>
      </c>
      <c r="LL87" s="26">
        <f>IFERROR(Tableau17[[#This Row],[2017-T1-HAMON Beno]]/Tableau17[[#This Row],[2017-T1-TOTAL]],"")</f>
        <v>8.3435582822085894E-2</v>
      </c>
      <c r="LM87" s="26">
        <f>IFERROR(Tableau17[[#This Row],[2017-T1-LASSALLE Jean]]/Tableau17[[#This Row],[2017-T1-TOTAL]],"")</f>
        <v>9.8159509202453993E-3</v>
      </c>
      <c r="LN87" s="26">
        <f>IFERROR(Tableau17[[#This Row],[2017-T1-LE PEN Marine]]/Tableau17[[#This Row],[2017-T1-TOTAL]],"")</f>
        <v>0.1312883435582822</v>
      </c>
      <c r="LO87" s="26">
        <f>IFERROR(Tableau17[[#This Row],[2017-T1-M Jean-Luc]]/Tableau17[[#This Row],[2017-T1-TOTAL]],"")</f>
        <v>0.31165644171779139</v>
      </c>
      <c r="LP87" s="26">
        <f>IFERROR(Tableau17[[#This Row],[2017-T1-MACRON Emmanuel]]/Tableau17[[#This Row],[2017-T1-TOTAL]],"")</f>
        <v>0.24785276073619633</v>
      </c>
      <c r="LQ87" s="26">
        <f>IFERROR(Tableau17[[#This Row],[2017-T1-POUTOU Philippe]]/Tableau17[[#This Row],[2017-T1-TOTAL]],"")</f>
        <v>1.4723926380368098E-2</v>
      </c>
      <c r="LR87" s="26">
        <f>IFERROR(Tableau17[[#This Row],[2017-T2-LE PEN Marine]]/Tableau17[[#This Row],[2017-T2-TOTAL]],"")</f>
        <v>0.21385542168674698</v>
      </c>
      <c r="LS87" s="26">
        <f>IFERROR(Tableau17[[#This Row],[2017-T2-MACRON Emmanuel]]/Tableau17[[#This Row],[2017-T2-TOTAL]],"")</f>
        <v>0.78614457831325302</v>
      </c>
      <c r="LT87" s="26">
        <f>IFERROR(Tableau17[[#This Row],[2019-T1-ALEXANDRE Audric]]/Tableau17[[#This Row],[2019-T1-TOTAL]],"")</f>
        <v>0</v>
      </c>
      <c r="LU87" s="26">
        <f>IFERROR(Tableau17[[#This Row],[2019-T1-ARTHAUD Nathalie]]/Tableau17[[#This Row],[2019-T1-TOTAL]],"")</f>
        <v>3.5971223021582736E-3</v>
      </c>
      <c r="LV87" s="26">
        <f>IFERROR(Tableau17[[#This Row],[2019-T1-ASSELINEAU François]]/Tableau17[[#This Row],[2019-T1-TOTAL]],"")</f>
        <v>1.2589928057553957E-2</v>
      </c>
      <c r="LW87" s="26">
        <f>IFERROR(Tableau17[[#This Row],[2019-T1-AUBRY Manon]]/Tableau17[[#This Row],[2019-T1-TOTAL]],"")</f>
        <v>9.8920863309352514E-2</v>
      </c>
      <c r="LX87" s="26">
        <f>IFERROR(Tableau17[[#This Row],[2019-T1-AZERGUI Nagib]]/Tableau17[[#This Row],[2019-T1-TOTAL]],"")</f>
        <v>1.7985611510791368E-3</v>
      </c>
      <c r="LY87" s="26">
        <f>IFERROR(Tableau17[[#This Row],[2019-T1-BARDELLA Jordan]]/Tableau17[[#This Row],[2019-T1-TOTAL]],"")</f>
        <v>0.15107913669064749</v>
      </c>
      <c r="LZ87" s="26">
        <f>IFERROR(Tableau17[[#This Row],[2019-T1-BELLAMY François-Xavier]]/Tableau17[[#This Row],[2019-T1-TOTAL]],"")</f>
        <v>6.4748201438848921E-2</v>
      </c>
      <c r="MA87" s="26">
        <f>IFERROR(Tableau17[[#This Row],[2019-T1-BIDOU Olivier]]/Tableau17[[#This Row],[2019-T1-TOTAL]],"")</f>
        <v>3.5971223021582736E-3</v>
      </c>
      <c r="MB87" s="26">
        <f>IFERROR(Tableau17[[#This Row],[2019-T1-BOURG Dominique]]/Tableau17[[#This Row],[2019-T1-TOTAL]],"")</f>
        <v>1.0791366906474821E-2</v>
      </c>
      <c r="MC87" s="26">
        <f>IFERROR(Tableau17[[#This Row],[2019-T1-BROSSAT Ian]]/Tableau17[[#This Row],[2019-T1-TOTAL]],"")</f>
        <v>4.6762589928057555E-2</v>
      </c>
      <c r="MD87" s="26">
        <f>IFERROR(Tableau17[[#This Row],[2019-T1-CAILLAUD Sophie]]/Tableau17[[#This Row],[2019-T1-TOTAL]],"")</f>
        <v>0</v>
      </c>
      <c r="ME87" s="26">
        <f>IFERROR(Tableau17[[#This Row],[2019-T1-CAMUS Renaud]]/Tableau17[[#This Row],[2019-T1-TOTAL]],"")</f>
        <v>0</v>
      </c>
      <c r="MF87" s="26">
        <f>IFERROR(Tableau17[[#This Row],[2019-T1-CHALENÇON Christophe]]/Tableau17[[#This Row],[2019-T1-TOTAL]],"")</f>
        <v>0</v>
      </c>
      <c r="MG87" s="26">
        <f>IFERROR(Tableau17[[#This Row],[2019-T1-CORBET Cathy Denise Ginette]]/Tableau17[[#This Row],[2019-T1-TOTAL]],"")</f>
        <v>0</v>
      </c>
      <c r="MH87" s="26">
        <f>IFERROR(Tableau17[[#This Row],[2019-T1-DE PREVOISIN Robert]]/Tableau17[[#This Row],[2019-T1-TOTAL]],"")</f>
        <v>0</v>
      </c>
      <c r="MI87" s="26">
        <f>IFERROR(Tableau17[[#This Row],[2019-T1-DELFEL Thérèse]]/Tableau17[[#This Row],[2019-T1-TOTAL]],"")</f>
        <v>0</v>
      </c>
      <c r="MJ87" s="26">
        <f>IFERROR(Tableau17[[#This Row],[2019-T1-DIEUMEGARD Pierre]]/Tableau17[[#This Row],[2019-T1-TOTAL]],"")</f>
        <v>0</v>
      </c>
      <c r="MK87" s="26">
        <f>IFERROR(Tableau17[[#This Row],[2019-T1-DUPONT-AIGNAN Nicolas]]/Tableau17[[#This Row],[2019-T1-TOTAL]],"")</f>
        <v>1.2589928057553957E-2</v>
      </c>
      <c r="ML87" s="26">
        <f>IFERROR(Tableau17[[#This Row],[2019-T1-GERNIGON Yves]]/Tableau17[[#This Row],[2019-T1-TOTAL]],"")</f>
        <v>1.7985611510791368E-3</v>
      </c>
      <c r="MM87" s="26">
        <f>IFERROR(Tableau17[[#This Row],[2019-T1-GLUCKSMANN Raphaël]]/Tableau17[[#This Row],[2019-T1-TOTAL]],"")</f>
        <v>6.1151079136690649E-2</v>
      </c>
      <c r="MN87" s="26">
        <f>IFERROR(Tableau17[[#This Row],[2019-T1-HAMON Benoît]]/Tableau17[[#This Row],[2019-T1-TOTAL]],"")</f>
        <v>4.6762589928057555E-2</v>
      </c>
      <c r="MO87" s="26">
        <f>IFERROR(Tableau17[[#This Row],[2019-T1-HELGEN Gilles]]/Tableau17[[#This Row],[2019-T1-TOTAL]],"")</f>
        <v>0</v>
      </c>
      <c r="MP87" s="26">
        <f>IFERROR(Tableau17[[#This Row],[2019-T1-JADOT Yannick]]/Tableau17[[#This Row],[2019-T1-TOTAL]],"")</f>
        <v>0.25899280575539568</v>
      </c>
      <c r="MQ87" s="26">
        <f>IFERROR(Tableau17[[#This Row],[2019-T1-LAGARDE Jean-Christophe]]/Tableau17[[#This Row],[2019-T1-TOTAL]],"")</f>
        <v>1.0791366906474821E-2</v>
      </c>
      <c r="MR87" s="26">
        <f>IFERROR(Tableau17[[#This Row],[2019-T1-LALANNE Francis]]/Tableau17[[#This Row],[2019-T1-TOTAL]],"")</f>
        <v>1.7985611510791368E-3</v>
      </c>
      <c r="MS87" s="26">
        <f>IFERROR(Tableau17[[#This Row],[2019-T1-LOISEAU Nathalie]]/Tableau17[[#This Row],[2019-T1-TOTAL]],"")</f>
        <v>0.21043165467625899</v>
      </c>
      <c r="MT87" s="26">
        <f>IFERROR(Tableau17[[#This Row],[2019-T1-MARIE Florie]]/Tableau17[[#This Row],[2019-T1-TOTAL]],"")</f>
        <v>1.7985611510791368E-3</v>
      </c>
      <c r="MU87" s="26">
        <f>IFERROR(Tableau17[[#This Row],[2008-T1-MACROEXTRDROITE]]/Tableau17[[#This Row],[2008-T1-MACROTOTALE]],"")</f>
        <v>4.9050632911392403E-2</v>
      </c>
      <c r="MV87" s="26">
        <f>IFERROR(Tableau17[[#This Row],[2008-T1-MACRODROITE]]/Tableau17[[#This Row],[2008-T1-MACROTOTALE]],"")</f>
        <v>0.46202531645569622</v>
      </c>
      <c r="MW87" s="26">
        <f>IFERROR(Tableau17[[#This Row],[2008-T1-MACROCENTRE]]/Tableau17[[#This Row],[2008-T1-MACROTOTALE]],"")</f>
        <v>0</v>
      </c>
      <c r="MX87" s="26">
        <f>IFERROR(Tableau17[[#This Row],[2008-T1-MACROGAUCHE]]/Tableau17[[#This Row],[2008-T1-MACROTOTALE]],"")</f>
        <v>0.48892405063291139</v>
      </c>
      <c r="MY87" s="26">
        <f>IFERROR(Tableau17[[#This Row],[2008-T1-MACROAUTRE]]/Tableau17[[#This Row],[2008-T1-MACROTOTALE]],"")</f>
        <v>0</v>
      </c>
      <c r="MZ87" s="26">
        <f>IFERROR(Tableau17[[#This Row],[2008-T2-MACROEXTRDROITE]]/Tableau17[[#This Row],[2008-T2-MACROTOTALE]],"")</f>
        <v>0</v>
      </c>
      <c r="NA87" s="26">
        <f>IFERROR(Tableau17[[#This Row],[2008-T2-MACRODROITE]]/Tableau17[[#This Row],[2008-T2-MACROTOTALE]],"")</f>
        <v>0.45808383233532934</v>
      </c>
      <c r="NB87" s="26">
        <f>IFERROR(Tableau17[[#This Row],[2008-T2-MACROCENTRE]]/Tableau17[[#This Row],[2008-T2-MACROTOTALE]],"")</f>
        <v>0</v>
      </c>
      <c r="NC87" s="26">
        <f>IFERROR(Tableau17[[#This Row],[2008-T2-MACROGAUCHE]]/Tableau17[[#This Row],[2008-T2-MACROTOTALE]],"")</f>
        <v>0.54191616766467066</v>
      </c>
      <c r="ND87" s="26">
        <f>IFERROR(Tableau17[[#This Row],[2008-T2-MACROAUTRE]]/Tableau17[[#This Row],[2008-T2-MACROTOTALE]],"")</f>
        <v>0</v>
      </c>
      <c r="NE87" s="26">
        <f>IFERROR(Tableau17[[#This Row],[2014-T1-MACROEXTRDROITE]]/Tableau17[[#This Row],[2014-T1-MACROTOTALE]],"")</f>
        <v>0.12269938650306748</v>
      </c>
      <c r="NF87" s="26">
        <f>IFERROR(Tableau17[[#This Row],[2014-T1-MACRODROITE]]/Tableau17[[#This Row],[2014-T1-MACROTOTALE]],"")</f>
        <v>0.35889570552147237</v>
      </c>
      <c r="NG87" s="26">
        <f>IFERROR(Tableau17[[#This Row],[2014-T1-MACROCENTRE]]/Tableau17[[#This Row],[2014-T1-MACROTOTALE]],"")</f>
        <v>1.0736196319018405E-2</v>
      </c>
      <c r="NH87" s="26">
        <f>IFERROR(Tableau17[[#This Row],[2014-T1-MACROGAUCHE]]/Tableau17[[#This Row],[2014-T1-MACROTOTALE]],"")</f>
        <v>0.50766871165644167</v>
      </c>
      <c r="NI87" s="26">
        <f>IFERROR(Tableau17[[#This Row],[2014-T1-MACROAUTRE]]/Tableau17[[#This Row],[2014-T1-MACROTOTALE]],"")</f>
        <v>0</v>
      </c>
      <c r="NJ87" s="26">
        <f>IFERROR(Tableau17[[#This Row],[2014-T2-MACROEXTRDROITE]]/Tableau17[[#This Row],[2014-T2-MACROTOTALE]],"")</f>
        <v>0.13685847589424571</v>
      </c>
      <c r="NK87" s="26">
        <f>IFERROR(Tableau17[[#This Row],[2014-T2-MACRODROITE]]/Tableau17[[#This Row],[2014-T2-MACROTOTALE]],"")</f>
        <v>0.40746500777604977</v>
      </c>
      <c r="NL87" s="26">
        <f>IFERROR(Tableau17[[#This Row],[2014-T2-MACROCENTRE]]/Tableau17[[#This Row],[2014-T2-MACROTOTALE]],"")</f>
        <v>0</v>
      </c>
      <c r="NM87" s="26">
        <f>IFERROR(Tableau17[[#This Row],[2014-T2-MACROGAUCHE]]/Tableau17[[#This Row],[2014-T2-MACROTOTALE]],"")</f>
        <v>0.45567651632970452</v>
      </c>
      <c r="NN87" s="26">
        <f>IFERROR(Tableau17[[#This Row],[2014-T2-MACROAUTRE]]/Tableau17[[#This Row],[2014-T2-MACROTOTALE]],"")</f>
        <v>0</v>
      </c>
      <c r="NO87" s="26">
        <f>IFERROR( Tableau17[[#This Row],[2015-T1-MACROEXTRDROITE]]/Tableau17[[#This Row],[2015-T1-MACROTOTALE]],"")</f>
        <v>0.23846153846153847</v>
      </c>
      <c r="NP87" s="26">
        <f>IFERROR(Tableau17[[#This Row],[2015-T1-MACRODROITE]]/Tableau17[[#This Row],[2015-T1-MACROTOTALE]],"")</f>
        <v>0.20576923076923076</v>
      </c>
      <c r="NQ87" s="26">
        <f>IFERROR(Tableau17[[#This Row],[2015-T1-MACROCENTRE]]/Tableau17[[#This Row],[2015-T1-MACROTOTALE]],"")</f>
        <v>3.0769230769230771E-2</v>
      </c>
      <c r="NR87" s="26">
        <f>IFERROR(Tableau17[[#This Row],[2015-T1-MACROGAUCHE]]/Tableau17[[#This Row],[2015-T1-MACROTOTALE]],"")</f>
        <v>0.49038461538461536</v>
      </c>
      <c r="NS87" s="26">
        <f>IFERROR(Tableau17[[#This Row],[2015-T1-MACROAUTRE]]/Tableau17[[#This Row],[2015-T1-MACROTOTALE]],"")</f>
        <v>3.4615384615384617E-2</v>
      </c>
      <c r="NT87" s="26">
        <f>IFERROR(Tableau17[[#This Row],[2015-T2-MACROEXTRDROITE]]/Tableau17[[#This Row],[2015-T2-MACROTOTALE]],"")</f>
        <v>0.3359073359073359</v>
      </c>
      <c r="NU87" s="26">
        <f>IFERROR(Tableau17[[#This Row],[2015-T2-MACRODROITE]]/Tableau17[[#This Row],[2015-T2-MACROTOTALE]],"")</f>
        <v>0</v>
      </c>
      <c r="NV87" s="26">
        <f>IFERROR(Tableau17[[#This Row],[2015-T2-MACROCENTRE]]/Tableau17[[#This Row],[2015-T2-MACROTOTALE]],"")</f>
        <v>0</v>
      </c>
      <c r="NW87" s="26">
        <f>IFERROR(Tableau17[[#This Row],[2015-T2-MACROGAUCHE]]/Tableau17[[#This Row],[2015-T2-MACROTOTALE]],"")</f>
        <v>0.6640926640926641</v>
      </c>
      <c r="NX87" s="26">
        <f>IFERROR(Tableau17[[#This Row],[2015-T2-MACROAUTRE]]/Tableau17[[#This Row],[2015-T2-MACROTOTALE]],"")</f>
        <v>0</v>
      </c>
      <c r="NY87" s="26">
        <f>IFERROR(Tableau17[[#This Row],[2017-T1-MACROEXTRDROITE]]/Tableau17[[#This Row],[2017-T1-MACROTOTALE]],"")</f>
        <v>0.15582822085889569</v>
      </c>
      <c r="NZ87" s="26">
        <f>IFERROR(Tableau17[[#This Row],[2017-T1-MACRODROITE]]/Tableau17[[#This Row],[2017-T1-MACROTOTALE]],"")</f>
        <v>0.17300613496932515</v>
      </c>
      <c r="OA87" s="26">
        <f>IFERROR(Tableau17[[#This Row],[2017-T1-MACROCENTRE]]/Tableau17[[#This Row],[2017-T1-MACROTOTALE]],"")</f>
        <v>0.24785276073619633</v>
      </c>
      <c r="OB87" s="26">
        <f>IFERROR(Tableau17[[#This Row],[2017-T1-MACROGAUCHE]]/Tableau17[[#This Row],[2017-T1-MACROTOTALE]],"")</f>
        <v>0.41349693251533742</v>
      </c>
      <c r="OC87" s="26">
        <f>IFERROR(Tableau17[[#This Row],[2017-T1-MACROAUTRE]]/Tableau17[[#This Row],[2017-T1-MACROTOTALE]],"")</f>
        <v>9.8159509202453993E-3</v>
      </c>
      <c r="OD87" s="26">
        <f>IFERROR(Tableau17[[#This Row],[2017-T2-MACROEXTRDROITE]]/Tableau17[[#This Row],[2017-T2-MACROTOTALE]],"")</f>
        <v>0.21385542168674698</v>
      </c>
      <c r="OE87" s="26">
        <f>IFERROR(Tableau17[[#This Row],[2017-T2-MACRODROITE]]/Tableau17[[#This Row],[2017-T2-MACROTOTALE]],"")</f>
        <v>0</v>
      </c>
      <c r="OF87" s="26">
        <f>IFERROR(Tableau17[[#This Row],[2017-T2-MACROCENTRE]]/Tableau17[[#This Row],[2017-T2-MACROTOTALE]],"")</f>
        <v>0.78614457831325302</v>
      </c>
      <c r="OG87" s="26">
        <f>IFERROR(Tableau17[[#This Row],[2017-T2-MACROGAUCHE]]/Tableau17[[#This Row],[2017-T2-MACROTOTALE]],"")</f>
        <v>0</v>
      </c>
      <c r="OH87" s="26">
        <f>IFERROR(Tableau17[[#This Row],[2017-T2-MACROAUTRE]]/Tableau17[[#This Row],[2017-T2-MACROTOTALE]],"")</f>
        <v>0</v>
      </c>
      <c r="OI87" s="26">
        <f>IFERROR(Tableau17[[#This Row],[2019-T1-MACROEXTRDROITE]]/Tableau17[[#This Row],[2019-T1-MACROTOTALE]],"")</f>
        <v>0.18086956521739131</v>
      </c>
      <c r="OJ87" s="26">
        <f>IFERROR(Tableau17[[#This Row],[2019-T1-MACRODROITE]]/Tableau17[[#This Row],[2019-T1-MACROTOTALE]],"")</f>
        <v>7.3043478260869571E-2</v>
      </c>
      <c r="OK87" s="26">
        <f>IFERROR(Tableau17[[#This Row],[2019-T1-MACROCENTRE]]/Tableau17[[#This Row],[2019-T1-MACROTOTALE]],"")</f>
        <v>0.20347826086956522</v>
      </c>
      <c r="OL87" s="26">
        <f>IFERROR(Tableau17[[#This Row],[2019-T1-MACROGAUCHE]]/Tableau17[[#This Row],[2019-T1-MACROTOTALE]],"")</f>
        <v>0.49913043478260871</v>
      </c>
      <c r="OM87" s="26">
        <f>IFERROR(Tableau17[[#This Row],[2019-T1-MACROAUTRE]]/Tableau17[[#This Row],[2019-T1-MACROTOTALE]],"")</f>
        <v>4.3478260869565216E-2</v>
      </c>
      <c r="ON87" s="26">
        <f>IFERROR(Tableau17[[#This Row],[2020-T1-MACROEXTRDROITE]]/Tableau17[[#This Row],[2020-T1-MACROTOTALE]],"")</f>
        <v>7.7079107505070993E-2</v>
      </c>
      <c r="OO87" s="26">
        <f>IFERROR(Tableau17[[#This Row],[2020-T1-MACRODROITE]]/Tableau17[[#This Row],[2020-T1-MACROTOTALE]],"")</f>
        <v>0.18661257606490872</v>
      </c>
      <c r="OP87" s="26">
        <f>IFERROR(Tableau17[[#This Row],[2020-T1-MACROCENTRE]]/Tableau17[[#This Row],[2020-T1-MACROTOTALE]],"")</f>
        <v>8.1135902636916835E-2</v>
      </c>
      <c r="OQ87" s="26">
        <f>IFERROR(Tableau17[[#This Row],[2020-T1-MACROGAUCHE]]/Tableau17[[#This Row],[2020-T1-MACROTOTALE]],"")</f>
        <v>0.65517241379310343</v>
      </c>
      <c r="OR87" s="26">
        <f>IFERROR(Tableau17[[#This Row],[2020-T1-MACROAUTRE]]/Tableau17[[#This Row],[2020-T1-MACROTOTALE]],"")</f>
        <v>0</v>
      </c>
      <c r="OS87" s="26">
        <f>IFERROR(Tableau17[[#This Row],[2017 (L)-T1-MACROEXTRDROITE]]/Tableau17[[#This Row],[2017 (L)-T1-MACROTOTALE]],"")</f>
        <v>3.952569169960474E-3</v>
      </c>
      <c r="OT87" s="26">
        <f>IFERROR(Tableau17[[#This Row],[2017 (L)-T1-MACRODROITE]]/Tableau17[[#This Row],[2017 (L)-T1-MACROTOTALE]],"")</f>
        <v>0.17984189723320157</v>
      </c>
      <c r="OU87" s="26">
        <f>IFERROR(Tableau17[[#This Row],[2017 (L)-T1-MACROCENTRE]]/Tableau17[[#This Row],[2017 (L)-T1-MACROTOTALE]],"")</f>
        <v>0.32608695652173914</v>
      </c>
      <c r="OV87" s="26">
        <f>IFERROR(Tableau17[[#This Row],[2017 (L)-T1-MACROGAUCHE]]/Tableau17[[#This Row],[2017 (L)-T1-MACROTOTALE]],"")</f>
        <v>0.48418972332015808</v>
      </c>
      <c r="OW87" s="26">
        <f>IFERROR(Tableau17[[#This Row],[2017 (L)-T1-MACROAUTRE]]/Tableau17[[#This Row],[2017 (L)-T1-MACROTOTALE]],"")</f>
        <v>5.9288537549407111E-3</v>
      </c>
      <c r="OX87" s="26">
        <f>IFERROR(Tableau17[[#This Row],[2017 (L)-T2-MACROEXTRDROITE]]/Tableau17[[#This Row],[2017 (L)-T2-MACROTOTALE]],"")</f>
        <v>0</v>
      </c>
      <c r="OY87" s="26">
        <f>IFERROR(Tableau17[[#This Row],[2017 (L)-T2-MACRODROITE]]/Tableau17[[#This Row],[2017 (L)-T2-MACROTOTALE]],"")</f>
        <v>0</v>
      </c>
      <c r="OZ87" s="26">
        <f>IFERROR(Tableau17[[#This Row],[2017 (L)-T2-MACROCENTRE]]/Tableau17[[#This Row],[2017 (L)-T2-MACROTOTALE]],"")</f>
        <v>0.45701357466063347</v>
      </c>
      <c r="PA87" s="26">
        <f>IFERROR(Tableau17[[#This Row],[2017 (L)-T2-MACROGAUCHE]]/Tableau17[[#This Row],[2017 (L)-T2-MACROTOTALE]],"")</f>
        <v>0.54298642533936647</v>
      </c>
      <c r="PB87" s="26">
        <f>IFERROR(Tableau17[[#This Row],[2017 (L)-T2-MACROAUTRE]]/Tableau17[[#This Row],[2017 (L)-T2-MACROTOTALE]],"")</f>
        <v>0</v>
      </c>
      <c r="PC87" s="26">
        <f>IFERROR(Tableau17[[#This Row],[2008_T1_PROCUS]]/Tableau17[[#This Row],[2008_T1_INSCRITS]],0)</f>
        <v>2.6732673267326732E-2</v>
      </c>
      <c r="PD87" s="26">
        <f>IFERROR(Tableau17[[#This Row],[2008_T2_PROCUS]]/Tableau17[[#This Row],[2008_T2_INSCRITS]],0)</f>
        <v>3.7623762376237622E-2</v>
      </c>
      <c r="PE87" s="26">
        <f>Tableau17[[#This Row],[2014_T1_PROCUS]]/Tableau17[[#This Row],[2014_T1_INSCRITS]]</f>
        <v>1.7641597028783658E-2</v>
      </c>
      <c r="PF87" s="26">
        <f>IFERROR(Tableau17[[#This Row],[2014_T2_PROCUS]]/Tableau17[[#This Row],[2014_T2_INSCRITS]],0)</f>
        <v>2.414113277623027E-2</v>
      </c>
    </row>
    <row r="88" spans="1:422" hidden="1" x14ac:dyDescent="0.2">
      <c r="A88" s="1">
        <v>4</v>
      </c>
      <c r="B88" s="1" t="s">
        <v>353</v>
      </c>
      <c r="C88" s="1" t="s">
        <v>354</v>
      </c>
      <c r="D88" s="1" t="s">
        <v>354</v>
      </c>
      <c r="E88" s="1">
        <v>803</v>
      </c>
      <c r="F88" s="1">
        <v>5.3868739999999997</v>
      </c>
      <c r="G88" s="1">
        <v>43.272722999999999</v>
      </c>
      <c r="H88" s="3">
        <v>1345</v>
      </c>
      <c r="I88" s="3">
        <v>305</v>
      </c>
      <c r="L88" s="1">
        <v>56</v>
      </c>
      <c r="M88" s="1">
        <v>9</v>
      </c>
      <c r="P88" s="1">
        <v>174</v>
      </c>
      <c r="Q88" s="1">
        <v>73</v>
      </c>
      <c r="R88" s="1">
        <v>40</v>
      </c>
      <c r="S88" s="1">
        <v>45</v>
      </c>
      <c r="T88" s="1">
        <v>41</v>
      </c>
      <c r="U88" s="1">
        <v>438</v>
      </c>
      <c r="V88" s="1">
        <v>1304</v>
      </c>
      <c r="W88" s="1">
        <v>730</v>
      </c>
      <c r="X88" s="1">
        <v>23</v>
      </c>
      <c r="Y88" s="2">
        <v>0.55981594999999995</v>
      </c>
      <c r="AB88" s="1">
        <v>0</v>
      </c>
      <c r="AD88" s="1">
        <v>1345</v>
      </c>
      <c r="AE88" s="1">
        <v>447</v>
      </c>
      <c r="AF88" s="2">
        <v>0.33234201000000002</v>
      </c>
      <c r="AG88" s="1">
        <f t="shared" si="1"/>
        <v>305</v>
      </c>
      <c r="AH88" s="1">
        <v>1348</v>
      </c>
      <c r="AI88" s="1">
        <v>772</v>
      </c>
      <c r="AJ88" s="1">
        <v>23</v>
      </c>
      <c r="AK88" s="2">
        <v>0.57270030000000005</v>
      </c>
      <c r="AN88" s="1">
        <v>0</v>
      </c>
      <c r="AP88" s="1">
        <v>1279</v>
      </c>
      <c r="AQ88" s="1">
        <v>577</v>
      </c>
      <c r="AR88" s="2">
        <v>0.45113370000000003</v>
      </c>
      <c r="AS88" s="1">
        <v>1279</v>
      </c>
      <c r="AT88" s="1">
        <v>615</v>
      </c>
      <c r="AU88" s="2">
        <v>0.48084441</v>
      </c>
      <c r="AV88" s="1">
        <v>1270</v>
      </c>
      <c r="AW88" s="1">
        <v>662</v>
      </c>
      <c r="AX88" s="2">
        <v>0.52125984000000003</v>
      </c>
      <c r="AY88" s="1">
        <v>1270</v>
      </c>
      <c r="AZ88" s="1">
        <v>576</v>
      </c>
      <c r="BA88" s="2">
        <v>0.45354330999999998</v>
      </c>
      <c r="BB88" s="1">
        <v>1274</v>
      </c>
      <c r="BC88" s="1">
        <v>1012</v>
      </c>
      <c r="BD88" s="2">
        <v>0.79434850999999995</v>
      </c>
      <c r="BE88" s="1">
        <v>1273</v>
      </c>
      <c r="BF88" s="1">
        <v>903</v>
      </c>
      <c r="BG88" s="2">
        <v>0.70934799999999998</v>
      </c>
      <c r="BH88" s="1">
        <v>1294</v>
      </c>
      <c r="BI88" s="1">
        <v>667</v>
      </c>
      <c r="BJ88" s="2">
        <v>0.51545595</v>
      </c>
      <c r="BK88" s="1">
        <v>43</v>
      </c>
      <c r="BN88" s="1">
        <v>11</v>
      </c>
      <c r="BO88" s="1">
        <v>35</v>
      </c>
      <c r="BP88" s="1">
        <v>528</v>
      </c>
      <c r="BQ88" s="1">
        <v>139</v>
      </c>
      <c r="BR88" s="1">
        <v>756</v>
      </c>
      <c r="BZ88" s="1">
        <v>19</v>
      </c>
      <c r="CB88" s="1">
        <v>15</v>
      </c>
      <c r="CC88" s="1">
        <v>110</v>
      </c>
      <c r="CD88" s="1">
        <v>470</v>
      </c>
      <c r="CE88" s="1">
        <v>91</v>
      </c>
      <c r="CF88" s="1">
        <v>705</v>
      </c>
      <c r="CL88" s="1">
        <v>8</v>
      </c>
      <c r="CM88" s="1">
        <v>7</v>
      </c>
      <c r="CO88" s="1">
        <v>17</v>
      </c>
      <c r="CP88" s="1">
        <v>108</v>
      </c>
      <c r="CQ88" s="1">
        <v>16</v>
      </c>
      <c r="CT88" s="1">
        <v>327</v>
      </c>
      <c r="CU88" s="1">
        <v>74</v>
      </c>
      <c r="CW88" s="1">
        <v>557</v>
      </c>
      <c r="CY88" s="1">
        <v>124</v>
      </c>
      <c r="DA88" s="1">
        <v>460</v>
      </c>
      <c r="DC88" s="1">
        <v>584</v>
      </c>
      <c r="DD88" s="1">
        <v>5</v>
      </c>
      <c r="DE88" s="1">
        <v>4</v>
      </c>
      <c r="DF88" s="1">
        <v>8</v>
      </c>
      <c r="DI88" s="1">
        <v>15</v>
      </c>
      <c r="DJ88" s="1">
        <v>6</v>
      </c>
      <c r="DK88" s="1">
        <v>2</v>
      </c>
      <c r="DL88" s="1">
        <v>32</v>
      </c>
      <c r="DM88" s="1">
        <v>32</v>
      </c>
      <c r="DN88" s="1">
        <v>283</v>
      </c>
      <c r="DQ88" s="1">
        <v>4</v>
      </c>
      <c r="DR88" s="1">
        <v>248</v>
      </c>
      <c r="DS88" s="1">
        <v>17</v>
      </c>
      <c r="DU88" s="1">
        <v>656</v>
      </c>
      <c r="DX88" s="1">
        <v>301</v>
      </c>
      <c r="DZ88" s="1">
        <v>247</v>
      </c>
      <c r="EA88" s="1">
        <v>548</v>
      </c>
      <c r="EB88" s="1">
        <v>2</v>
      </c>
      <c r="EC88" s="1">
        <v>5</v>
      </c>
      <c r="ED88" s="1">
        <v>0</v>
      </c>
      <c r="EE88" s="1">
        <v>24</v>
      </c>
      <c r="EF88" s="1">
        <v>574</v>
      </c>
      <c r="EG88" s="1">
        <v>20</v>
      </c>
      <c r="EH88" s="1">
        <v>2</v>
      </c>
      <c r="EI88" s="1">
        <v>74</v>
      </c>
      <c r="EJ88" s="1">
        <v>70</v>
      </c>
      <c r="EK88" s="1">
        <v>222</v>
      </c>
      <c r="EL88" s="1">
        <v>3</v>
      </c>
      <c r="EM88" s="1">
        <v>996</v>
      </c>
      <c r="EN88" s="1">
        <v>168</v>
      </c>
      <c r="EO88" s="1">
        <v>655</v>
      </c>
      <c r="EP88" s="1">
        <v>823</v>
      </c>
      <c r="EQ88" s="1">
        <v>0</v>
      </c>
      <c r="ER88" s="1">
        <v>2</v>
      </c>
      <c r="ES88" s="1">
        <v>9</v>
      </c>
      <c r="ET88" s="1">
        <v>21</v>
      </c>
      <c r="EU88" s="1">
        <v>1</v>
      </c>
      <c r="EV88" s="1">
        <v>85</v>
      </c>
      <c r="EW88" s="1">
        <v>150</v>
      </c>
      <c r="EX88" s="1">
        <v>5</v>
      </c>
      <c r="EY88" s="1">
        <v>8</v>
      </c>
      <c r="EZ88" s="1">
        <v>8</v>
      </c>
      <c r="FA88" s="1">
        <v>0</v>
      </c>
      <c r="FB88" s="1">
        <v>0</v>
      </c>
      <c r="FC88" s="1">
        <v>0</v>
      </c>
      <c r="FD88" s="1">
        <v>0</v>
      </c>
      <c r="FE88" s="1">
        <v>0</v>
      </c>
      <c r="FF88" s="1">
        <v>0</v>
      </c>
      <c r="FG88" s="1">
        <v>1</v>
      </c>
      <c r="FH88" s="1">
        <v>11</v>
      </c>
      <c r="FI88" s="1">
        <v>0</v>
      </c>
      <c r="FJ88" s="1">
        <v>24</v>
      </c>
      <c r="FK88" s="1">
        <v>7</v>
      </c>
      <c r="FL88" s="1">
        <v>0</v>
      </c>
      <c r="FM88" s="1">
        <v>60</v>
      </c>
      <c r="FN88" s="1">
        <v>13</v>
      </c>
      <c r="FO88" s="1">
        <v>0</v>
      </c>
      <c r="FP88" s="1">
        <v>248</v>
      </c>
      <c r="FQ88" s="1">
        <v>1</v>
      </c>
      <c r="FR88" s="1">
        <f>SUM(Tableau17[[#This Row],[2019-T1-ALEXANDRE Audric]:[2019-T1-MARIE Florie]])</f>
        <v>654</v>
      </c>
      <c r="FS88" s="1">
        <v>35</v>
      </c>
      <c r="FT88" s="1">
        <v>571</v>
      </c>
      <c r="FU88" s="1">
        <v>0</v>
      </c>
      <c r="FV88" s="1">
        <v>150</v>
      </c>
      <c r="FW88" s="1">
        <v>0</v>
      </c>
      <c r="FX88" s="1">
        <v>756</v>
      </c>
      <c r="GD88" s="1">
        <v>0</v>
      </c>
      <c r="GE88" s="1">
        <v>110</v>
      </c>
      <c r="GF88" s="1">
        <v>470</v>
      </c>
      <c r="GG88" s="1">
        <v>0</v>
      </c>
      <c r="GH88" s="1">
        <v>125</v>
      </c>
      <c r="GI88" s="1">
        <v>0</v>
      </c>
      <c r="GJ88" s="1">
        <v>705</v>
      </c>
      <c r="GP88" s="1">
        <v>0</v>
      </c>
      <c r="GQ88" s="1">
        <v>116</v>
      </c>
      <c r="GR88" s="1">
        <v>334</v>
      </c>
      <c r="GS88" s="1">
        <v>16</v>
      </c>
      <c r="GT88" s="1">
        <v>91</v>
      </c>
      <c r="GU88" s="1">
        <v>0</v>
      </c>
      <c r="GV88" s="1">
        <v>557</v>
      </c>
      <c r="GW88" s="1">
        <v>124</v>
      </c>
      <c r="GX88" s="1">
        <v>460</v>
      </c>
      <c r="GY88" s="1">
        <v>0</v>
      </c>
      <c r="GZ88" s="1">
        <v>0</v>
      </c>
      <c r="HA88" s="1">
        <v>0</v>
      </c>
      <c r="HB88" s="1">
        <v>584</v>
      </c>
      <c r="HC88" s="1">
        <v>103</v>
      </c>
      <c r="HD88" s="1">
        <v>574</v>
      </c>
      <c r="HE88" s="1">
        <v>222</v>
      </c>
      <c r="HF88" s="1">
        <v>95</v>
      </c>
      <c r="HG88" s="1">
        <v>2</v>
      </c>
      <c r="HH88" s="1">
        <v>996</v>
      </c>
      <c r="HI88" s="1">
        <v>168</v>
      </c>
      <c r="HJ88" s="1">
        <v>0</v>
      </c>
      <c r="HK88" s="1">
        <v>655</v>
      </c>
      <c r="HL88" s="1">
        <v>0</v>
      </c>
      <c r="HM88" s="1">
        <v>0</v>
      </c>
      <c r="HN88" s="1">
        <v>823</v>
      </c>
      <c r="HO88" s="1">
        <v>105</v>
      </c>
      <c r="HP88" s="1">
        <v>163</v>
      </c>
      <c r="HQ88" s="1">
        <v>248</v>
      </c>
      <c r="HR88" s="1">
        <v>122</v>
      </c>
      <c r="HS88" s="1">
        <v>23</v>
      </c>
      <c r="HT88" s="1">
        <v>661</v>
      </c>
      <c r="HU88" s="1">
        <v>40</v>
      </c>
      <c r="HV88" s="1">
        <v>230</v>
      </c>
      <c r="HW88" s="1">
        <v>73</v>
      </c>
      <c r="HX88" s="1">
        <v>95</v>
      </c>
      <c r="HY88" s="1">
        <v>0</v>
      </c>
      <c r="HZ88" s="1">
        <v>438</v>
      </c>
      <c r="IA88" s="1">
        <v>46</v>
      </c>
      <c r="IB88" s="1">
        <v>283</v>
      </c>
      <c r="IC88" s="1">
        <v>248</v>
      </c>
      <c r="ID88" s="1">
        <v>71</v>
      </c>
      <c r="IE88" s="1">
        <v>8</v>
      </c>
      <c r="IF88" s="1">
        <v>656</v>
      </c>
      <c r="IG88" s="1">
        <v>0</v>
      </c>
      <c r="IH88" s="1">
        <v>301</v>
      </c>
      <c r="II88" s="1">
        <v>247</v>
      </c>
      <c r="IJ88" s="1">
        <v>0</v>
      </c>
      <c r="IK88" s="1">
        <v>0</v>
      </c>
      <c r="IL88" s="1">
        <v>548</v>
      </c>
      <c r="IM88" s="26">
        <f>IFERROR(Tableau17[[#This Row],[LDIV]]/Tableau17[[#This Row],[Total général]],"")</f>
        <v>0</v>
      </c>
      <c r="IN88" s="26">
        <f>IFERROR(Tableau17[[#This Row],[LDVC]]/Tableau17[[#This Row],[Total général]],"")</f>
        <v>0</v>
      </c>
      <c r="IO88" s="26">
        <f>IFERROR(Tableau17[[#This Row],[LDVD]]/Tableau17[[#This Row],[Total général]],"")</f>
        <v>0.12785388127853881</v>
      </c>
      <c r="IP88" s="26">
        <f>IFERROR(Tableau17[[#This Row],[LDVG]]/Tableau17[[#This Row],[Total général]],"")</f>
        <v>2.0547945205479451E-2</v>
      </c>
      <c r="IQ88" s="26">
        <f>IFERROR(Tableau17[[#This Row],[LEXD]]/Tableau17[[#This Row],[Total général]],"")</f>
        <v>0</v>
      </c>
      <c r="IR88" s="26">
        <f>IFERROR(Tableau17[[#This Row],[LEXG]]/Tableau17[[#This Row],[Total général]],"")</f>
        <v>0</v>
      </c>
      <c r="IS88" s="26">
        <f>IFERROR(Tableau17[[#This Row],[LLR]]/Tableau17[[#This Row],[Total général]],"")</f>
        <v>0.39726027397260272</v>
      </c>
      <c r="IT88" s="26">
        <f>IFERROR(Tableau17[[#This Row],[LREM]]/Tableau17[[#This Row],[Total général]],"")</f>
        <v>0.16666666666666666</v>
      </c>
      <c r="IU88" s="26">
        <f>IFERROR(Tableau17[[#This Row],[LRN]]/Tableau17[[#This Row],[Total général]],"")</f>
        <v>9.1324200913242004E-2</v>
      </c>
      <c r="IV88" s="26">
        <f>IFERROR(Tableau17[[#This Row],[LUG]]/Tableau17[[#This Row],[Total général]],"")</f>
        <v>0.10273972602739725</v>
      </c>
      <c r="IW88" s="26">
        <f>IFERROR(Tableau17[[#This Row],[LVEC]]/Tableau17[[#This Row],[Total général]],"")</f>
        <v>9.3607305936073054E-2</v>
      </c>
      <c r="IX88" s="26">
        <f>IFERROR(Tableau17[[#This Row],[2008-T1-LCMD]]/Tableau17[[#This Row],[2008-T1-TOTAL]],"")</f>
        <v>5.6878306878306875E-2</v>
      </c>
      <c r="IY88" s="26">
        <f>IFERROR(Tableau17[[#This Row],[2008-T1-LDVD]]/Tableau17[[#This Row],[2008-T1-TOTAL]],"")</f>
        <v>0</v>
      </c>
      <c r="IZ88" s="26">
        <f>IFERROR(Tableau17[[#This Row],[2008-T1-LEXD]]/Tableau17[[#This Row],[2008-T1-TOTAL]],"")</f>
        <v>0</v>
      </c>
      <c r="JA88" s="26">
        <f>IFERROR(Tableau17[[#This Row],[2008-T1-LEXG]]/Tableau17[[#This Row],[2008-T1-TOTAL]],"")</f>
        <v>1.4550264550264549E-2</v>
      </c>
      <c r="JB88" s="26">
        <f>IFERROR(Tableau17[[#This Row],[2008-T1-LFN]]/Tableau17[[#This Row],[2008-T1-TOTAL]],"")</f>
        <v>4.6296296296296294E-2</v>
      </c>
      <c r="JC88" s="26">
        <f>IFERROR(Tableau17[[#This Row],[2008-T1-LMAJ]]/Tableau17[[#This Row],[2008-T1-TOTAL]],"")</f>
        <v>0.69841269841269837</v>
      </c>
      <c r="JD88" s="26">
        <f>IFERROR(Tableau17[[#This Row],[2008-T1-LUG]]/Tableau17[[#This Row],[2008-T1-TOTAL]],"")</f>
        <v>0.18386243386243387</v>
      </c>
      <c r="JE88" s="26" t="str">
        <f>IFERROR(Tableau17[[#This Row],[2008-T2-LFN]]/Tableau17[[#This Row],[2008-T2-TOTAL]],"")</f>
        <v/>
      </c>
      <c r="JF88" s="26" t="str">
        <f>IFERROR(Tableau17[[#This Row],[2008-T2-LGC]]/Tableau17[[#This Row],[2008-T2-TOTAL]],"")</f>
        <v/>
      </c>
      <c r="JG88" s="26" t="str">
        <f>IFERROR(Tableau17[[#This Row],[2008-T2-LMAJ]]/Tableau17[[#This Row],[2008-T2-TOTAL]],"")</f>
        <v/>
      </c>
      <c r="JH88" s="26" t="str">
        <f>IFERROR(Tableau17[[#This Row],[2008-T2-LUG]]/Tableau17[[#This Row],[2008-T2-TOTAL]],"")</f>
        <v/>
      </c>
      <c r="JI88" s="26">
        <f>IFERROR(Tableau17[[#This Row],[2014-T1-LDIV]]/Tableau17[[#This Row],[2014-T1-TOTAL]],"")</f>
        <v>0</v>
      </c>
      <c r="JJ88" s="26">
        <f>IFERROR(Tableau17[[#This Row],[2014-T1-LDVD]]/Tableau17[[#This Row],[2014-T1-TOTAL]],"")</f>
        <v>0</v>
      </c>
      <c r="JK88" s="26">
        <f>IFERROR(Tableau17[[#This Row],[2014-T1-LDVG]]/Tableau17[[#This Row],[2014-T1-TOTAL]],"")</f>
        <v>2.6950354609929079E-2</v>
      </c>
      <c r="JL88" s="26">
        <f>IFERROR(Tableau17[[#This Row],[2014-T1-LEXG]]/Tableau17[[#This Row],[2014-T1-TOTAL]],"")</f>
        <v>0</v>
      </c>
      <c r="JM88" s="26">
        <f>IFERROR(Tableau17[[#This Row],[2014-T1-LFG]]/Tableau17[[#This Row],[2014-T1-TOTAL]],"")</f>
        <v>2.1276595744680851E-2</v>
      </c>
      <c r="JN88" s="26">
        <f>IFERROR(Tableau17[[#This Row],[2014-T1-LFN]]/Tableau17[[#This Row],[2014-T1-TOTAL]],"")</f>
        <v>0.15602836879432624</v>
      </c>
      <c r="JO88" s="26">
        <f>IFERROR(Tableau17[[#This Row],[2014-T1-LUD]]/Tableau17[[#This Row],[2014-T1-TOTAL]],"")</f>
        <v>0.66666666666666663</v>
      </c>
      <c r="JP88" s="26">
        <f>IFERROR(Tableau17[[#This Row],[2014-T1-LUG]]/Tableau17[[#This Row],[2014-T1-TOTAL]],"")</f>
        <v>0.12907801418439716</v>
      </c>
      <c r="JQ88" s="26" t="str">
        <f>IFERROR(Tableau17[[#This Row],[2014-T2-LFN]]/Tableau17[[#This Row],[2014-T2-TOTAL]],"")</f>
        <v/>
      </c>
      <c r="JR88" s="26" t="str">
        <f>IFERROR(Tableau17[[#This Row],[2014-T2-LUD]]/Tableau17[[#This Row],[2014-T2-TOTAL]],"")</f>
        <v/>
      </c>
      <c r="JS88" s="26" t="str">
        <f>IFERROR(Tableau17[[#This Row],[2014-T2-LUG]]/Tableau17[[#This Row],[2014-T2-TOTAL]],"")</f>
        <v/>
      </c>
      <c r="JT88" s="26">
        <f>IFERROR(Tableau17[[#This Row],[2015-T1-BC-DIV]]/Tableau17[[#This Row],[2015-T1-TOTAL]],"")</f>
        <v>0</v>
      </c>
      <c r="JU88" s="26">
        <f>IFERROR(Tableau17[[#This Row],[2015-T1-BC-DLF]]/Tableau17[[#This Row],[2015-T1-TOTAL]],"")</f>
        <v>1.4362657091561939E-2</v>
      </c>
      <c r="JV88" s="26">
        <f>IFERROR(Tableau17[[#This Row],[2015-T1-BC-DVD]]/Tableau17[[#This Row],[2015-T1-TOTAL]],"")</f>
        <v>1.2567324955116697E-2</v>
      </c>
      <c r="JW88" s="26">
        <f>IFERROR(Tableau17[[#This Row],[2015-T1-BC-DVG]]/Tableau17[[#This Row],[2015-T1-TOTAL]],"")</f>
        <v>0</v>
      </c>
      <c r="JX88" s="26">
        <f>IFERROR(Tableau17[[#This Row],[2015-T1-BC-FG]]/Tableau17[[#This Row],[2015-T1-TOTAL]],"")</f>
        <v>3.052064631956912E-2</v>
      </c>
      <c r="JY88" s="26">
        <f>IFERROR(Tableau17[[#This Row],[2015-T1-BC-FN]]/Tableau17[[#This Row],[2015-T1-TOTAL]],"")</f>
        <v>0.19389587073608616</v>
      </c>
      <c r="JZ88" s="26">
        <f>IFERROR(Tableau17[[#This Row],[2015-T1-BC-MDM]]/Tableau17[[#This Row],[2015-T1-TOTAL]],"")</f>
        <v>2.8725314183123879E-2</v>
      </c>
      <c r="KA88" s="26">
        <f>IFERROR(Tableau17[[#This Row],[2015-T1-BC-RDG]]/Tableau17[[#This Row],[2015-T1-TOTAL]],"")</f>
        <v>0</v>
      </c>
      <c r="KB88" s="26">
        <f>IFERROR(Tableau17[[#This Row],[2015-T1-BC-SOC]]/Tableau17[[#This Row],[2015-T1-TOTAL]],"")</f>
        <v>0</v>
      </c>
      <c r="KC88" s="26">
        <f>IFERROR(Tableau17[[#This Row],[2015-T1-BC-UD]]/Tableau17[[#This Row],[2015-T1-TOTAL]],"")</f>
        <v>0.58707360861759428</v>
      </c>
      <c r="KD88" s="26">
        <f>IFERROR(Tableau17[[#This Row],[2015-T1-BC-UG]]/Tableau17[[#This Row],[2015-T1-TOTAL]],"")</f>
        <v>0.13285457809694792</v>
      </c>
      <c r="KE88" s="26">
        <f>IFERROR(Tableau17[[#This Row],[2015-T1-BC-VEC]]/Tableau17[[#This Row],[2015-T1-TOTAL]],"")</f>
        <v>0</v>
      </c>
      <c r="KF88" s="26">
        <f>IFERROR(Tableau17[[#This Row],[2015-T2-BC-DVG]]/Tableau17[[#This Row],[2015-T2-TOTAL]],"")</f>
        <v>0</v>
      </c>
      <c r="KG88" s="26">
        <f>IFERROR(Tableau17[[#This Row],[2015-T2-BC-FN]]/Tableau17[[#This Row],[2015-T2-TOTAL]],"")</f>
        <v>0.21232876712328766</v>
      </c>
      <c r="KH88" s="26">
        <f>IFERROR(Tableau17[[#This Row],[2015-T2-BC-SOC]]/Tableau17[[#This Row],[2015-T2-TOTAL]],"")</f>
        <v>0</v>
      </c>
      <c r="KI88" s="26">
        <f>IFERROR(Tableau17[[#This Row],[2015-T2-BC-UD]]/Tableau17[[#This Row],[2015-T2-TOTAL]],"")</f>
        <v>0.78767123287671237</v>
      </c>
      <c r="KJ88" s="26">
        <f>IFERROR(Tableau17[[#This Row],[2015-T2-BC-UG]]/Tableau17[[#This Row],[2015-T2-TOTAL]],"")</f>
        <v>0</v>
      </c>
      <c r="KK88" s="26">
        <f>IFERROR(Tableau17[[#This Row],[2017 (L)-T1-COM]]/Tableau17[[#This Row],[2017 (L)-T1-TOTAL]],"")</f>
        <v>7.621951219512195E-3</v>
      </c>
      <c r="KL88" s="26">
        <f>IFERROR(Tableau17[[#This Row],[2017 (L)-T1-DIV]]/Tableau17[[#This Row],[2017 (L)-T1-TOTAL]],"")</f>
        <v>6.0975609756097563E-3</v>
      </c>
      <c r="KM88" s="26">
        <f>IFERROR(Tableau17[[#This Row],[2017 (L)-T1-DLF]]/Tableau17[[#This Row],[2017 (L)-T1-TOTAL]],"")</f>
        <v>1.2195121951219513E-2</v>
      </c>
      <c r="KN88" s="26">
        <f>IFERROR(Tableau17[[#This Row],[2017 (L)-T1-DVD]]/Tableau17[[#This Row],[2017 (L)-T1-TOTAL]],"")</f>
        <v>0</v>
      </c>
      <c r="KO88" s="26">
        <f>IFERROR(Tableau17[[#This Row],[2017 (L)-T1-DVG]]/Tableau17[[#This Row],[2017 (L)-T1-TOTAL]],"")</f>
        <v>0</v>
      </c>
      <c r="KP88" s="26">
        <f>IFERROR(Tableau17[[#This Row],[2017 (L)-T1-ECO]]/Tableau17[[#This Row],[2017 (L)-T1-TOTAL]],"")</f>
        <v>2.2865853658536585E-2</v>
      </c>
      <c r="KQ88" s="26">
        <f>IFERROR(Tableau17[[#This Row],[2017 (L)-T1-EXD]]/Tableau17[[#This Row],[2017 (L)-T1-TOTAL]],"")</f>
        <v>9.1463414634146336E-3</v>
      </c>
      <c r="KR88" s="26">
        <f>IFERROR(Tableau17[[#This Row],[2017 (L)-T1-EXG]]/Tableau17[[#This Row],[2017 (L)-T1-TOTAL]],"")</f>
        <v>3.0487804878048782E-3</v>
      </c>
      <c r="KS88" s="26">
        <f>IFERROR(Tableau17[[#This Row],[2017 (L)-T1-FI]]/Tableau17[[#This Row],[2017 (L)-T1-TOTAL]],"")</f>
        <v>4.878048780487805E-2</v>
      </c>
      <c r="KT88" s="26">
        <f>IFERROR(Tableau17[[#This Row],[2017 (L)-T1-FN]]/Tableau17[[#This Row],[2017 (L)-T1-TOTAL]],"")</f>
        <v>4.878048780487805E-2</v>
      </c>
      <c r="KU88" s="26">
        <f>IFERROR(Tableau17[[#This Row],[2017 (L)-T1-LR]]/Tableau17[[#This Row],[2017 (L)-T1-TOTAL]],"")</f>
        <v>0.43140243902439024</v>
      </c>
      <c r="KV88" s="26">
        <f>IFERROR(Tableau17[[#This Row],[2017 (L)-T1-MDM]]/Tableau17[[#This Row],[2017 (L)-T1-TOTAL]],"")</f>
        <v>0</v>
      </c>
      <c r="KW88" s="26">
        <f>IFERROR(Tableau17[[#This Row],[2017 (L)-T1-RDG]]/Tableau17[[#This Row],[2017 (L)-T1-TOTAL]],"")</f>
        <v>0</v>
      </c>
      <c r="KX88" s="26">
        <f>IFERROR(Tableau17[[#This Row],[2017 (L)-T1-REG]]/Tableau17[[#This Row],[2017 (L)-T1-TOTAL]],"")</f>
        <v>6.0975609756097563E-3</v>
      </c>
      <c r="KY88" s="26">
        <f>IFERROR(Tableau17[[#This Row],[2017 (L)-T1-REM]]/Tableau17[[#This Row],[2017 (L)-T1-TOTAL]],"")</f>
        <v>0.37804878048780488</v>
      </c>
      <c r="KZ88" s="26">
        <f>IFERROR(Tableau17[[#This Row],[2017 (L)-T1-SOC]]/Tableau17[[#This Row],[2017 (L)-T1-TOTAL]],"")</f>
        <v>2.5914634146341462E-2</v>
      </c>
      <c r="LA88" s="26">
        <f>IFERROR(Tableau17[[#This Row],[2017 (L)-T1-UDI]]/Tableau17[[#This Row],[2017 (L)-T1-TOTAL]],"")</f>
        <v>0</v>
      </c>
      <c r="LB88" s="26">
        <f>IFERROR(Tableau17[[#This Row],[2017 (L)-T2-FI]]/Tableau17[[#This Row],[2017 (L)-T2-TOTAL]],"")</f>
        <v>0</v>
      </c>
      <c r="LC88" s="26">
        <f>IFERROR(Tableau17[[#This Row],[2017 (L)-T2-FN]]/Tableau17[[#This Row],[2017 (L)-T2-TOTAL]],"")</f>
        <v>0</v>
      </c>
      <c r="LD88" s="26">
        <f>IFERROR(Tableau17[[#This Row],[2017 (L)-T2-LR]]/Tableau17[[#This Row],[2017 (L)-T2-TOTAL]],"")</f>
        <v>0.5492700729927007</v>
      </c>
      <c r="LE88" s="26">
        <f>IFERROR(Tableau17[[#This Row],[2017 (L)-T2-MDM]]/Tableau17[[#This Row],[2017 (L)-T2-TOTAL]],"")</f>
        <v>0</v>
      </c>
      <c r="LF88" s="26">
        <f>IFERROR(Tableau17[[#This Row],[2017 (L)-T2-REM]]/Tableau17[[#This Row],[2017 (L)-T2-TOTAL]],"")</f>
        <v>0.45072992700729925</v>
      </c>
      <c r="LG88" s="26">
        <f>IFERROR(Tableau17[[#This Row],[2017-T1-ARTHAUD Nathalie]]/Tableau17[[#This Row],[2017-T1-TOTAL]],"")</f>
        <v>2.008032128514056E-3</v>
      </c>
      <c r="LH88" s="26">
        <f>IFERROR(Tableau17[[#This Row],[2017-T1-ASSELINEAU Fran]]/Tableau17[[#This Row],[2017-T1-TOTAL]],"")</f>
        <v>5.0200803212851405E-3</v>
      </c>
      <c r="LI88" s="26">
        <f>IFERROR(Tableau17[[#This Row],[2017-T1-CHEMINADE Jacques]]/Tableau17[[#This Row],[2017-T1-TOTAL]],"")</f>
        <v>0</v>
      </c>
      <c r="LJ88" s="26">
        <f>IFERROR(Tableau17[[#This Row],[2017-T1-DUPONT-AIGNAN Nicolas]]/Tableau17[[#This Row],[2017-T1-TOTAL]],"")</f>
        <v>2.4096385542168676E-2</v>
      </c>
      <c r="LK88" s="26">
        <f>IFERROR(Tableau17[[#This Row],[2017-T1-FILLON Fran]]/Tableau17[[#This Row],[2017-T1-TOTAL]],"")</f>
        <v>0.57630522088353409</v>
      </c>
      <c r="LL88" s="26">
        <f>IFERROR(Tableau17[[#This Row],[2017-T1-HAMON Beno]]/Tableau17[[#This Row],[2017-T1-TOTAL]],"")</f>
        <v>2.0080321285140562E-2</v>
      </c>
      <c r="LM88" s="26">
        <f>IFERROR(Tableau17[[#This Row],[2017-T1-LASSALLE Jean]]/Tableau17[[#This Row],[2017-T1-TOTAL]],"")</f>
        <v>2.008032128514056E-3</v>
      </c>
      <c r="LN88" s="26">
        <f>IFERROR(Tableau17[[#This Row],[2017-T1-LE PEN Marine]]/Tableau17[[#This Row],[2017-T1-TOTAL]],"")</f>
        <v>7.4297188755020074E-2</v>
      </c>
      <c r="LO88" s="26">
        <f>IFERROR(Tableau17[[#This Row],[2017-T1-M Jean-Luc]]/Tableau17[[#This Row],[2017-T1-TOTAL]],"")</f>
        <v>7.0281124497991967E-2</v>
      </c>
      <c r="LP88" s="26">
        <f>IFERROR(Tableau17[[#This Row],[2017-T1-MACRON Emmanuel]]/Tableau17[[#This Row],[2017-T1-TOTAL]],"")</f>
        <v>0.22289156626506024</v>
      </c>
      <c r="LQ88" s="26">
        <f>IFERROR(Tableau17[[#This Row],[2017-T1-POUTOU Philippe]]/Tableau17[[#This Row],[2017-T1-TOTAL]],"")</f>
        <v>3.0120481927710845E-3</v>
      </c>
      <c r="LR88" s="26">
        <f>IFERROR(Tableau17[[#This Row],[2017-T2-LE PEN Marine]]/Tableau17[[#This Row],[2017-T2-TOTAL]],"")</f>
        <v>0.20413122721749696</v>
      </c>
      <c r="LS88" s="26">
        <f>IFERROR(Tableau17[[#This Row],[2017-T2-MACRON Emmanuel]]/Tableau17[[#This Row],[2017-T2-TOTAL]],"")</f>
        <v>0.79586877278250301</v>
      </c>
      <c r="LT88" s="26">
        <f>IFERROR(Tableau17[[#This Row],[2019-T1-ALEXANDRE Audric]]/Tableau17[[#This Row],[2019-T1-TOTAL]],"")</f>
        <v>0</v>
      </c>
      <c r="LU88" s="26">
        <f>IFERROR(Tableau17[[#This Row],[2019-T1-ARTHAUD Nathalie]]/Tableau17[[#This Row],[2019-T1-TOTAL]],"")</f>
        <v>3.0581039755351682E-3</v>
      </c>
      <c r="LV88" s="26">
        <f>IFERROR(Tableau17[[#This Row],[2019-T1-ASSELINEAU François]]/Tableau17[[#This Row],[2019-T1-TOTAL]],"")</f>
        <v>1.3761467889908258E-2</v>
      </c>
      <c r="LW88" s="26">
        <f>IFERROR(Tableau17[[#This Row],[2019-T1-AUBRY Manon]]/Tableau17[[#This Row],[2019-T1-TOTAL]],"")</f>
        <v>3.2110091743119268E-2</v>
      </c>
      <c r="LX88" s="26">
        <f>IFERROR(Tableau17[[#This Row],[2019-T1-AZERGUI Nagib]]/Tableau17[[#This Row],[2019-T1-TOTAL]],"")</f>
        <v>1.5290519877675841E-3</v>
      </c>
      <c r="LY88" s="26">
        <f>IFERROR(Tableau17[[#This Row],[2019-T1-BARDELLA Jordan]]/Tableau17[[#This Row],[2019-T1-TOTAL]],"")</f>
        <v>0.12996941896024464</v>
      </c>
      <c r="LZ88" s="26">
        <f>IFERROR(Tableau17[[#This Row],[2019-T1-BELLAMY François-Xavier]]/Tableau17[[#This Row],[2019-T1-TOTAL]],"")</f>
        <v>0.22935779816513763</v>
      </c>
      <c r="MA88" s="26">
        <f>IFERROR(Tableau17[[#This Row],[2019-T1-BIDOU Olivier]]/Tableau17[[#This Row],[2019-T1-TOTAL]],"")</f>
        <v>7.6452599388379203E-3</v>
      </c>
      <c r="MB88" s="26">
        <f>IFERROR(Tableau17[[#This Row],[2019-T1-BOURG Dominique]]/Tableau17[[#This Row],[2019-T1-TOTAL]],"")</f>
        <v>1.2232415902140673E-2</v>
      </c>
      <c r="MC88" s="26">
        <f>IFERROR(Tableau17[[#This Row],[2019-T1-BROSSAT Ian]]/Tableau17[[#This Row],[2019-T1-TOTAL]],"")</f>
        <v>1.2232415902140673E-2</v>
      </c>
      <c r="MD88" s="26">
        <f>IFERROR(Tableau17[[#This Row],[2019-T1-CAILLAUD Sophie]]/Tableau17[[#This Row],[2019-T1-TOTAL]],"")</f>
        <v>0</v>
      </c>
      <c r="ME88" s="26">
        <f>IFERROR(Tableau17[[#This Row],[2019-T1-CAMUS Renaud]]/Tableau17[[#This Row],[2019-T1-TOTAL]],"")</f>
        <v>0</v>
      </c>
      <c r="MF88" s="26">
        <f>IFERROR(Tableau17[[#This Row],[2019-T1-CHALENÇON Christophe]]/Tableau17[[#This Row],[2019-T1-TOTAL]],"")</f>
        <v>0</v>
      </c>
      <c r="MG88" s="26">
        <f>IFERROR(Tableau17[[#This Row],[2019-T1-CORBET Cathy Denise Ginette]]/Tableau17[[#This Row],[2019-T1-TOTAL]],"")</f>
        <v>0</v>
      </c>
      <c r="MH88" s="26">
        <f>IFERROR(Tableau17[[#This Row],[2019-T1-DE PREVOISIN Robert]]/Tableau17[[#This Row],[2019-T1-TOTAL]],"")</f>
        <v>0</v>
      </c>
      <c r="MI88" s="26">
        <f>IFERROR(Tableau17[[#This Row],[2019-T1-DELFEL Thérèse]]/Tableau17[[#This Row],[2019-T1-TOTAL]],"")</f>
        <v>0</v>
      </c>
      <c r="MJ88" s="26">
        <f>IFERROR(Tableau17[[#This Row],[2019-T1-DIEUMEGARD Pierre]]/Tableau17[[#This Row],[2019-T1-TOTAL]],"")</f>
        <v>1.5290519877675841E-3</v>
      </c>
      <c r="MK88" s="26">
        <f>IFERROR(Tableau17[[#This Row],[2019-T1-DUPONT-AIGNAN Nicolas]]/Tableau17[[#This Row],[2019-T1-TOTAL]],"")</f>
        <v>1.6819571865443424E-2</v>
      </c>
      <c r="ML88" s="26">
        <f>IFERROR(Tableau17[[#This Row],[2019-T1-GERNIGON Yves]]/Tableau17[[#This Row],[2019-T1-TOTAL]],"")</f>
        <v>0</v>
      </c>
      <c r="MM88" s="26">
        <f>IFERROR(Tableau17[[#This Row],[2019-T1-GLUCKSMANN Raphaël]]/Tableau17[[#This Row],[2019-T1-TOTAL]],"")</f>
        <v>3.669724770642202E-2</v>
      </c>
      <c r="MN88" s="26">
        <f>IFERROR(Tableau17[[#This Row],[2019-T1-HAMON Benoît]]/Tableau17[[#This Row],[2019-T1-TOTAL]],"")</f>
        <v>1.0703363914373088E-2</v>
      </c>
      <c r="MO88" s="26">
        <f>IFERROR(Tableau17[[#This Row],[2019-T1-HELGEN Gilles]]/Tableau17[[#This Row],[2019-T1-TOTAL]],"")</f>
        <v>0</v>
      </c>
      <c r="MP88" s="26">
        <f>IFERROR(Tableau17[[#This Row],[2019-T1-JADOT Yannick]]/Tableau17[[#This Row],[2019-T1-TOTAL]],"")</f>
        <v>9.1743119266055051E-2</v>
      </c>
      <c r="MQ88" s="26">
        <f>IFERROR(Tableau17[[#This Row],[2019-T1-LAGARDE Jean-Christophe]]/Tableau17[[#This Row],[2019-T1-TOTAL]],"")</f>
        <v>1.9877675840978593E-2</v>
      </c>
      <c r="MR88" s="26">
        <f>IFERROR(Tableau17[[#This Row],[2019-T1-LALANNE Francis]]/Tableau17[[#This Row],[2019-T1-TOTAL]],"")</f>
        <v>0</v>
      </c>
      <c r="MS88" s="26">
        <f>IFERROR(Tableau17[[#This Row],[2019-T1-LOISEAU Nathalie]]/Tableau17[[#This Row],[2019-T1-TOTAL]],"")</f>
        <v>0.37920489296636084</v>
      </c>
      <c r="MT88" s="26">
        <f>IFERROR(Tableau17[[#This Row],[2019-T1-MARIE Florie]]/Tableau17[[#This Row],[2019-T1-TOTAL]],"")</f>
        <v>1.5290519877675841E-3</v>
      </c>
      <c r="MU88" s="26">
        <f>IFERROR(Tableau17[[#This Row],[2008-T1-MACROEXTRDROITE]]/Tableau17[[#This Row],[2008-T1-MACROTOTALE]],"")</f>
        <v>4.6296296296296294E-2</v>
      </c>
      <c r="MV88" s="26">
        <f>IFERROR(Tableau17[[#This Row],[2008-T1-MACRODROITE]]/Tableau17[[#This Row],[2008-T1-MACROTOTALE]],"")</f>
        <v>0.75529100529100535</v>
      </c>
      <c r="MW88" s="26">
        <f>IFERROR(Tableau17[[#This Row],[2008-T1-MACROCENTRE]]/Tableau17[[#This Row],[2008-T1-MACROTOTALE]],"")</f>
        <v>0</v>
      </c>
      <c r="MX88" s="26">
        <f>IFERROR(Tableau17[[#This Row],[2008-T1-MACROGAUCHE]]/Tableau17[[#This Row],[2008-T1-MACROTOTALE]],"")</f>
        <v>0.1984126984126984</v>
      </c>
      <c r="MY88" s="26">
        <f>IFERROR(Tableau17[[#This Row],[2008-T1-MACROAUTRE]]/Tableau17[[#This Row],[2008-T1-MACROTOTALE]],"")</f>
        <v>0</v>
      </c>
      <c r="MZ88" s="26" t="str">
        <f>IFERROR(Tableau17[[#This Row],[2008-T2-MACROEXTRDROITE]]/Tableau17[[#This Row],[2008-T2-MACROTOTALE]],"")</f>
        <v/>
      </c>
      <c r="NA88" s="26" t="str">
        <f>IFERROR(Tableau17[[#This Row],[2008-T2-MACRODROITE]]/Tableau17[[#This Row],[2008-T2-MACROTOTALE]],"")</f>
        <v/>
      </c>
      <c r="NB88" s="26" t="str">
        <f>IFERROR(Tableau17[[#This Row],[2008-T2-MACROCENTRE]]/Tableau17[[#This Row],[2008-T2-MACROTOTALE]],"")</f>
        <v/>
      </c>
      <c r="NC88" s="26" t="str">
        <f>IFERROR(Tableau17[[#This Row],[2008-T2-MACROGAUCHE]]/Tableau17[[#This Row],[2008-T2-MACROTOTALE]],"")</f>
        <v/>
      </c>
      <c r="ND88" s="26" t="str">
        <f>IFERROR(Tableau17[[#This Row],[2008-T2-MACROAUTRE]]/Tableau17[[#This Row],[2008-T2-MACROTOTALE]],"")</f>
        <v/>
      </c>
      <c r="NE88" s="26">
        <f>IFERROR(Tableau17[[#This Row],[2014-T1-MACROEXTRDROITE]]/Tableau17[[#This Row],[2014-T1-MACROTOTALE]],"")</f>
        <v>0.15602836879432624</v>
      </c>
      <c r="NF88" s="26">
        <f>IFERROR(Tableau17[[#This Row],[2014-T1-MACRODROITE]]/Tableau17[[#This Row],[2014-T1-MACROTOTALE]],"")</f>
        <v>0.66666666666666663</v>
      </c>
      <c r="NG88" s="26">
        <f>IFERROR(Tableau17[[#This Row],[2014-T1-MACROCENTRE]]/Tableau17[[#This Row],[2014-T1-MACROTOTALE]],"")</f>
        <v>0</v>
      </c>
      <c r="NH88" s="26">
        <f>IFERROR(Tableau17[[#This Row],[2014-T1-MACROGAUCHE]]/Tableau17[[#This Row],[2014-T1-MACROTOTALE]],"")</f>
        <v>0.1773049645390071</v>
      </c>
      <c r="NI88" s="26">
        <f>IFERROR(Tableau17[[#This Row],[2014-T1-MACROAUTRE]]/Tableau17[[#This Row],[2014-T1-MACROTOTALE]],"")</f>
        <v>0</v>
      </c>
      <c r="NJ88" s="26" t="str">
        <f>IFERROR(Tableau17[[#This Row],[2014-T2-MACROEXTRDROITE]]/Tableau17[[#This Row],[2014-T2-MACROTOTALE]],"")</f>
        <v/>
      </c>
      <c r="NK88" s="26" t="str">
        <f>IFERROR(Tableau17[[#This Row],[2014-T2-MACRODROITE]]/Tableau17[[#This Row],[2014-T2-MACROTOTALE]],"")</f>
        <v/>
      </c>
      <c r="NL88" s="26" t="str">
        <f>IFERROR(Tableau17[[#This Row],[2014-T2-MACROCENTRE]]/Tableau17[[#This Row],[2014-T2-MACROTOTALE]],"")</f>
        <v/>
      </c>
      <c r="NM88" s="26" t="str">
        <f>IFERROR(Tableau17[[#This Row],[2014-T2-MACROGAUCHE]]/Tableau17[[#This Row],[2014-T2-MACROTOTALE]],"")</f>
        <v/>
      </c>
      <c r="NN88" s="26" t="str">
        <f>IFERROR(Tableau17[[#This Row],[2014-T2-MACROAUTRE]]/Tableau17[[#This Row],[2014-T2-MACROTOTALE]],"")</f>
        <v/>
      </c>
      <c r="NO88" s="26">
        <f>IFERROR( Tableau17[[#This Row],[2015-T1-MACROEXTRDROITE]]/Tableau17[[#This Row],[2015-T1-MACROTOTALE]],"")</f>
        <v>0.20825852782764812</v>
      </c>
      <c r="NP88" s="26">
        <f>IFERROR(Tableau17[[#This Row],[2015-T1-MACRODROITE]]/Tableau17[[#This Row],[2015-T1-MACROTOTALE]],"")</f>
        <v>0.59964093357271098</v>
      </c>
      <c r="NQ88" s="26">
        <f>IFERROR(Tableau17[[#This Row],[2015-T1-MACROCENTRE]]/Tableau17[[#This Row],[2015-T1-MACROTOTALE]],"")</f>
        <v>2.8725314183123879E-2</v>
      </c>
      <c r="NR88" s="26">
        <f>IFERROR(Tableau17[[#This Row],[2015-T1-MACROGAUCHE]]/Tableau17[[#This Row],[2015-T1-MACROTOTALE]],"")</f>
        <v>0.16337522441651706</v>
      </c>
      <c r="NS88" s="26">
        <f>IFERROR(Tableau17[[#This Row],[2015-T1-MACROAUTRE]]/Tableau17[[#This Row],[2015-T1-MACROTOTALE]],"")</f>
        <v>0</v>
      </c>
      <c r="NT88" s="26">
        <f>IFERROR(Tableau17[[#This Row],[2015-T2-MACROEXTRDROITE]]/Tableau17[[#This Row],[2015-T2-MACROTOTALE]],"")</f>
        <v>0.21232876712328766</v>
      </c>
      <c r="NU88" s="26">
        <f>IFERROR(Tableau17[[#This Row],[2015-T2-MACRODROITE]]/Tableau17[[#This Row],[2015-T2-MACROTOTALE]],"")</f>
        <v>0.78767123287671237</v>
      </c>
      <c r="NV88" s="26">
        <f>IFERROR(Tableau17[[#This Row],[2015-T2-MACROCENTRE]]/Tableau17[[#This Row],[2015-T2-MACROTOTALE]],"")</f>
        <v>0</v>
      </c>
      <c r="NW88" s="26">
        <f>IFERROR(Tableau17[[#This Row],[2015-T2-MACROGAUCHE]]/Tableau17[[#This Row],[2015-T2-MACROTOTALE]],"")</f>
        <v>0</v>
      </c>
      <c r="NX88" s="26">
        <f>IFERROR(Tableau17[[#This Row],[2015-T2-MACROAUTRE]]/Tableau17[[#This Row],[2015-T2-MACROTOTALE]],"")</f>
        <v>0</v>
      </c>
      <c r="NY88" s="26">
        <f>IFERROR(Tableau17[[#This Row],[2017-T1-MACROEXTRDROITE]]/Tableau17[[#This Row],[2017-T1-MACROTOTALE]],"")</f>
        <v>0.10341365461847389</v>
      </c>
      <c r="NZ88" s="26">
        <f>IFERROR(Tableau17[[#This Row],[2017-T1-MACRODROITE]]/Tableau17[[#This Row],[2017-T1-MACROTOTALE]],"")</f>
        <v>0.57630522088353409</v>
      </c>
      <c r="OA88" s="26">
        <f>IFERROR(Tableau17[[#This Row],[2017-T1-MACROCENTRE]]/Tableau17[[#This Row],[2017-T1-MACROTOTALE]],"")</f>
        <v>0.22289156626506024</v>
      </c>
      <c r="OB88" s="26">
        <f>IFERROR(Tableau17[[#This Row],[2017-T1-MACROGAUCHE]]/Tableau17[[#This Row],[2017-T1-MACROTOTALE]],"")</f>
        <v>9.5381526104417677E-2</v>
      </c>
      <c r="OC88" s="26">
        <f>IFERROR(Tableau17[[#This Row],[2017-T1-MACROAUTRE]]/Tableau17[[#This Row],[2017-T1-MACROTOTALE]],"")</f>
        <v>2.008032128514056E-3</v>
      </c>
      <c r="OD88" s="26">
        <f>IFERROR(Tableau17[[#This Row],[2017-T2-MACROEXTRDROITE]]/Tableau17[[#This Row],[2017-T2-MACROTOTALE]],"")</f>
        <v>0.20413122721749696</v>
      </c>
      <c r="OE88" s="26">
        <f>IFERROR(Tableau17[[#This Row],[2017-T2-MACRODROITE]]/Tableau17[[#This Row],[2017-T2-MACROTOTALE]],"")</f>
        <v>0</v>
      </c>
      <c r="OF88" s="26">
        <f>IFERROR(Tableau17[[#This Row],[2017-T2-MACROCENTRE]]/Tableau17[[#This Row],[2017-T2-MACROTOTALE]],"")</f>
        <v>0.79586877278250301</v>
      </c>
      <c r="OG88" s="26">
        <f>IFERROR(Tableau17[[#This Row],[2017-T2-MACROGAUCHE]]/Tableau17[[#This Row],[2017-T2-MACROTOTALE]],"")</f>
        <v>0</v>
      </c>
      <c r="OH88" s="26">
        <f>IFERROR(Tableau17[[#This Row],[2017-T2-MACROAUTRE]]/Tableau17[[#This Row],[2017-T2-MACROTOTALE]],"")</f>
        <v>0</v>
      </c>
      <c r="OI88" s="26">
        <f>IFERROR(Tableau17[[#This Row],[2019-T1-MACROEXTRDROITE]]/Tableau17[[#This Row],[2019-T1-MACROTOTALE]],"")</f>
        <v>0.15885022692889561</v>
      </c>
      <c r="OJ88" s="26">
        <f>IFERROR(Tableau17[[#This Row],[2019-T1-MACRODROITE]]/Tableau17[[#This Row],[2019-T1-MACROTOTALE]],"")</f>
        <v>0.24659606656580937</v>
      </c>
      <c r="OK88" s="26">
        <f>IFERROR(Tableau17[[#This Row],[2019-T1-MACROCENTRE]]/Tableau17[[#This Row],[2019-T1-MACROTOTALE]],"")</f>
        <v>0.37518910741301059</v>
      </c>
      <c r="OL88" s="26">
        <f>IFERROR(Tableau17[[#This Row],[2019-T1-MACROGAUCHE]]/Tableau17[[#This Row],[2019-T1-MACROTOTALE]],"")</f>
        <v>0.18456883509833585</v>
      </c>
      <c r="OM88" s="26">
        <f>IFERROR(Tableau17[[#This Row],[2019-T1-MACROAUTRE]]/Tableau17[[#This Row],[2019-T1-MACROTOTALE]],"")</f>
        <v>3.4795763993948563E-2</v>
      </c>
      <c r="ON88" s="26">
        <f>IFERROR(Tableau17[[#This Row],[2020-T1-MACROEXTRDROITE]]/Tableau17[[#This Row],[2020-T1-MACROTOTALE]],"")</f>
        <v>9.1324200913242004E-2</v>
      </c>
      <c r="OO88" s="26">
        <f>IFERROR(Tableau17[[#This Row],[2020-T1-MACRODROITE]]/Tableau17[[#This Row],[2020-T1-MACROTOTALE]],"")</f>
        <v>0.52511415525114158</v>
      </c>
      <c r="OP88" s="26">
        <f>IFERROR(Tableau17[[#This Row],[2020-T1-MACROCENTRE]]/Tableau17[[#This Row],[2020-T1-MACROTOTALE]],"")</f>
        <v>0.16666666666666666</v>
      </c>
      <c r="OQ88" s="26">
        <f>IFERROR(Tableau17[[#This Row],[2020-T1-MACROGAUCHE]]/Tableau17[[#This Row],[2020-T1-MACROTOTALE]],"")</f>
        <v>0.21689497716894976</v>
      </c>
      <c r="OR88" s="26">
        <f>IFERROR(Tableau17[[#This Row],[2020-T1-MACROAUTRE]]/Tableau17[[#This Row],[2020-T1-MACROTOTALE]],"")</f>
        <v>0</v>
      </c>
      <c r="OS88" s="26">
        <f>IFERROR(Tableau17[[#This Row],[2017 (L)-T1-MACROEXTRDROITE]]/Tableau17[[#This Row],[2017 (L)-T1-MACROTOTALE]],"")</f>
        <v>7.0121951219512202E-2</v>
      </c>
      <c r="OT88" s="26">
        <f>IFERROR(Tableau17[[#This Row],[2017 (L)-T1-MACRODROITE]]/Tableau17[[#This Row],[2017 (L)-T1-MACROTOTALE]],"")</f>
        <v>0.43140243902439024</v>
      </c>
      <c r="OU88" s="26">
        <f>IFERROR(Tableau17[[#This Row],[2017 (L)-T1-MACROCENTRE]]/Tableau17[[#This Row],[2017 (L)-T1-MACROTOTALE]],"")</f>
        <v>0.37804878048780488</v>
      </c>
      <c r="OV88" s="26">
        <f>IFERROR(Tableau17[[#This Row],[2017 (L)-T1-MACROGAUCHE]]/Tableau17[[#This Row],[2017 (L)-T1-MACROTOTALE]],"")</f>
        <v>0.10823170731707317</v>
      </c>
      <c r="OW88" s="26">
        <f>IFERROR(Tableau17[[#This Row],[2017 (L)-T1-MACROAUTRE]]/Tableau17[[#This Row],[2017 (L)-T1-MACROTOTALE]],"")</f>
        <v>1.2195121951219513E-2</v>
      </c>
      <c r="OX88" s="26">
        <f>IFERROR(Tableau17[[#This Row],[2017 (L)-T2-MACROEXTRDROITE]]/Tableau17[[#This Row],[2017 (L)-T2-MACROTOTALE]],"")</f>
        <v>0</v>
      </c>
      <c r="OY88" s="26">
        <f>IFERROR(Tableau17[[#This Row],[2017 (L)-T2-MACRODROITE]]/Tableau17[[#This Row],[2017 (L)-T2-MACROTOTALE]],"")</f>
        <v>0.5492700729927007</v>
      </c>
      <c r="OZ88" s="26">
        <f>IFERROR(Tableau17[[#This Row],[2017 (L)-T2-MACROCENTRE]]/Tableau17[[#This Row],[2017 (L)-T2-MACROTOTALE]],"")</f>
        <v>0.45072992700729925</v>
      </c>
      <c r="PA88" s="26">
        <f>IFERROR(Tableau17[[#This Row],[2017 (L)-T2-MACROGAUCHE]]/Tableau17[[#This Row],[2017 (L)-T2-MACROTOTALE]],"")</f>
        <v>0</v>
      </c>
      <c r="PB88" s="26">
        <f>IFERROR(Tableau17[[#This Row],[2017 (L)-T2-MACROAUTRE]]/Tableau17[[#This Row],[2017 (L)-T2-MACROTOTALE]],"")</f>
        <v>0</v>
      </c>
      <c r="PC88" s="26">
        <f>IFERROR(Tableau17[[#This Row],[2008_T1_PROCUS]]/Tableau17[[#This Row],[2008_T1_INSCRITS]],0)</f>
        <v>1.7062314540059347E-2</v>
      </c>
      <c r="PD88" s="26">
        <f>IFERROR(Tableau17[[#This Row],[2008_T2_PROCUS]]/Tableau17[[#This Row],[2008_T2_INSCRITS]],0)</f>
        <v>0</v>
      </c>
      <c r="PE88" s="26">
        <f>Tableau17[[#This Row],[2014_T1_PROCUS]]/Tableau17[[#This Row],[2014_T1_INSCRITS]]</f>
        <v>1.763803680981595E-2</v>
      </c>
      <c r="PF88" s="26">
        <f>IFERROR(Tableau17[[#This Row],[2014_T2_PROCUS]]/Tableau17[[#This Row],[2014_T2_INSCRITS]],0)</f>
        <v>0</v>
      </c>
    </row>
    <row r="89" spans="1:422" hidden="1" x14ac:dyDescent="0.2">
      <c r="A89" s="1">
        <v>5</v>
      </c>
      <c r="B89" s="1" t="s">
        <v>381</v>
      </c>
      <c r="C89" s="1" t="s">
        <v>393</v>
      </c>
      <c r="D89" s="1" t="s">
        <v>393</v>
      </c>
      <c r="E89" s="1">
        <v>958</v>
      </c>
      <c r="F89" s="1">
        <v>5.4105109999999996</v>
      </c>
      <c r="G89" s="1">
        <v>43.235056</v>
      </c>
      <c r="H89" s="3">
        <v>865</v>
      </c>
      <c r="I89" s="3">
        <v>183</v>
      </c>
      <c r="L89" s="1">
        <v>31</v>
      </c>
      <c r="M89" s="1">
        <v>12</v>
      </c>
      <c r="P89" s="1">
        <v>70</v>
      </c>
      <c r="Q89" s="1">
        <v>32</v>
      </c>
      <c r="R89" s="1">
        <v>45</v>
      </c>
      <c r="S89" s="1">
        <v>83</v>
      </c>
      <c r="T89" s="1">
        <v>42</v>
      </c>
      <c r="U89" s="1">
        <v>315</v>
      </c>
      <c r="V89" s="1">
        <v>865</v>
      </c>
      <c r="W89" s="1">
        <v>506</v>
      </c>
      <c r="X89" s="1">
        <v>15</v>
      </c>
      <c r="Y89" s="2">
        <v>0.58497109999999997</v>
      </c>
      <c r="Z89" s="1">
        <v>865</v>
      </c>
      <c r="AA89" s="1">
        <v>523</v>
      </c>
      <c r="AB89" s="1">
        <v>19</v>
      </c>
      <c r="AC89" s="2">
        <v>0.60462428000000001</v>
      </c>
      <c r="AD89" s="1">
        <v>865</v>
      </c>
      <c r="AE89" s="1">
        <v>323</v>
      </c>
      <c r="AF89" s="2">
        <v>0.37341039999999998</v>
      </c>
      <c r="AG89" s="1">
        <f t="shared" si="1"/>
        <v>183</v>
      </c>
      <c r="AH89" s="1">
        <v>793</v>
      </c>
      <c r="AI89" s="1">
        <v>498</v>
      </c>
      <c r="AJ89" s="1">
        <v>29</v>
      </c>
      <c r="AK89" s="2">
        <v>0.62799495999999999</v>
      </c>
      <c r="AL89" s="1">
        <v>793</v>
      </c>
      <c r="AM89" s="1">
        <v>544</v>
      </c>
      <c r="AN89" s="1">
        <v>22</v>
      </c>
      <c r="AO89" s="2">
        <v>0.68600251999999995</v>
      </c>
      <c r="AP89" s="1">
        <v>892</v>
      </c>
      <c r="AQ89" s="1">
        <v>422</v>
      </c>
      <c r="AR89" s="2">
        <v>0.47309416999999998</v>
      </c>
      <c r="AS89" s="1">
        <v>892</v>
      </c>
      <c r="AT89" s="1">
        <v>448</v>
      </c>
      <c r="AU89" s="2">
        <v>0.50224215000000005</v>
      </c>
      <c r="AV89" s="1">
        <v>875</v>
      </c>
      <c r="AW89" s="1">
        <v>433</v>
      </c>
      <c r="AX89" s="2">
        <v>0.49485713999999997</v>
      </c>
      <c r="AY89" s="1">
        <v>875</v>
      </c>
      <c r="AZ89" s="1">
        <v>369</v>
      </c>
      <c r="BA89" s="2">
        <v>0.42171428999999999</v>
      </c>
      <c r="BB89" s="1">
        <v>877</v>
      </c>
      <c r="BC89" s="1">
        <v>707</v>
      </c>
      <c r="BD89" s="2">
        <v>0.80615734999999999</v>
      </c>
      <c r="BE89" s="1">
        <v>876</v>
      </c>
      <c r="BF89" s="1">
        <v>638</v>
      </c>
      <c r="BG89" s="2">
        <v>0.72831049999999997</v>
      </c>
      <c r="BH89" s="1">
        <v>872</v>
      </c>
      <c r="BI89" s="1">
        <v>451</v>
      </c>
      <c r="BJ89" s="2">
        <v>0.51720182999999997</v>
      </c>
      <c r="BK89" s="1">
        <v>24</v>
      </c>
      <c r="BN89" s="1">
        <v>15</v>
      </c>
      <c r="BO89" s="1">
        <v>29</v>
      </c>
      <c r="BP89" s="1">
        <v>261</v>
      </c>
      <c r="BQ89" s="1">
        <v>165</v>
      </c>
      <c r="BR89" s="1">
        <v>494</v>
      </c>
      <c r="BT89" s="1">
        <v>200</v>
      </c>
      <c r="BU89" s="1">
        <v>344</v>
      </c>
      <c r="BW89" s="1">
        <v>544</v>
      </c>
      <c r="BX89" s="1">
        <v>16</v>
      </c>
      <c r="BZ89" s="1">
        <v>31</v>
      </c>
      <c r="CB89" s="1">
        <v>38</v>
      </c>
      <c r="CC89" s="1">
        <v>88</v>
      </c>
      <c r="CD89" s="1">
        <v>214</v>
      </c>
      <c r="CE89" s="1">
        <v>96</v>
      </c>
      <c r="CF89" s="1">
        <v>483</v>
      </c>
      <c r="CG89" s="1">
        <v>105</v>
      </c>
      <c r="CH89" s="1">
        <v>249</v>
      </c>
      <c r="CI89" s="1">
        <v>157</v>
      </c>
      <c r="CJ89" s="1">
        <v>511</v>
      </c>
      <c r="CL89" s="1">
        <v>7</v>
      </c>
      <c r="CO89" s="1">
        <v>60</v>
      </c>
      <c r="CP89" s="1">
        <v>106</v>
      </c>
      <c r="CT89" s="1">
        <v>154</v>
      </c>
      <c r="CV89" s="1">
        <v>88</v>
      </c>
      <c r="CW89" s="1">
        <v>415</v>
      </c>
      <c r="CY89" s="1">
        <v>128</v>
      </c>
      <c r="DA89" s="1">
        <v>282</v>
      </c>
      <c r="DC89" s="1">
        <v>410</v>
      </c>
      <c r="DD89" s="1">
        <v>8</v>
      </c>
      <c r="DE89" s="1">
        <v>5</v>
      </c>
      <c r="DF89" s="1">
        <v>4</v>
      </c>
      <c r="DG89" s="1">
        <v>0</v>
      </c>
      <c r="DI89" s="1">
        <v>32</v>
      </c>
      <c r="DJ89" s="1">
        <v>4</v>
      </c>
      <c r="DK89" s="1">
        <v>2</v>
      </c>
      <c r="DL89" s="1">
        <v>51</v>
      </c>
      <c r="DM89" s="1">
        <v>53</v>
      </c>
      <c r="DN89" s="1">
        <v>109</v>
      </c>
      <c r="DO89" s="1">
        <v>162</v>
      </c>
      <c r="DP89" s="1">
        <v>1</v>
      </c>
      <c r="DU89" s="1">
        <v>431</v>
      </c>
      <c r="DX89" s="1">
        <v>153</v>
      </c>
      <c r="DY89" s="1">
        <v>183</v>
      </c>
      <c r="EA89" s="1">
        <v>336</v>
      </c>
      <c r="EB89" s="1">
        <v>1</v>
      </c>
      <c r="EC89" s="1">
        <v>7</v>
      </c>
      <c r="ED89" s="1">
        <v>1</v>
      </c>
      <c r="EE89" s="1">
        <v>18</v>
      </c>
      <c r="EF89" s="1">
        <v>205</v>
      </c>
      <c r="EG89" s="1">
        <v>50</v>
      </c>
      <c r="EH89" s="1">
        <v>10</v>
      </c>
      <c r="EI89" s="1">
        <v>141</v>
      </c>
      <c r="EJ89" s="1">
        <v>106</v>
      </c>
      <c r="EK89" s="1">
        <v>156</v>
      </c>
      <c r="EL89" s="1">
        <v>3</v>
      </c>
      <c r="EM89" s="1">
        <v>698</v>
      </c>
      <c r="EN89" s="1">
        <v>192</v>
      </c>
      <c r="EO89" s="1">
        <v>384</v>
      </c>
      <c r="EP89" s="1">
        <v>576</v>
      </c>
      <c r="EQ89" s="1">
        <v>0</v>
      </c>
      <c r="ER89" s="1">
        <v>0</v>
      </c>
      <c r="ES89" s="1">
        <v>7</v>
      </c>
      <c r="ET89" s="1">
        <v>20</v>
      </c>
      <c r="EU89" s="1">
        <v>1</v>
      </c>
      <c r="EV89" s="1">
        <v>89</v>
      </c>
      <c r="EW89" s="1">
        <v>42</v>
      </c>
      <c r="EX89" s="1">
        <v>0</v>
      </c>
      <c r="EY89" s="1">
        <v>14</v>
      </c>
      <c r="EZ89" s="1">
        <v>14</v>
      </c>
      <c r="FA89" s="1">
        <v>0</v>
      </c>
      <c r="FB89" s="1">
        <v>0</v>
      </c>
      <c r="FC89" s="1">
        <v>0</v>
      </c>
      <c r="FD89" s="1">
        <v>0</v>
      </c>
      <c r="FE89" s="1">
        <v>0</v>
      </c>
      <c r="FF89" s="1">
        <v>0</v>
      </c>
      <c r="FG89" s="1">
        <v>1</v>
      </c>
      <c r="FH89" s="1">
        <v>10</v>
      </c>
      <c r="FI89" s="1">
        <v>0</v>
      </c>
      <c r="FJ89" s="1">
        <v>30</v>
      </c>
      <c r="FK89" s="1">
        <v>15</v>
      </c>
      <c r="FL89" s="1">
        <v>0</v>
      </c>
      <c r="FM89" s="1">
        <v>64</v>
      </c>
      <c r="FN89" s="1">
        <v>7</v>
      </c>
      <c r="FO89" s="1">
        <v>4</v>
      </c>
      <c r="FP89" s="1">
        <v>121</v>
      </c>
      <c r="FQ89" s="1">
        <v>1</v>
      </c>
      <c r="FR89" s="1">
        <f>SUM(Tableau17[[#This Row],[2019-T1-ALEXANDRE Audric]:[2019-T1-MARIE Florie]])</f>
        <v>440</v>
      </c>
      <c r="FS89" s="1">
        <v>29</v>
      </c>
      <c r="FT89" s="1">
        <v>285</v>
      </c>
      <c r="FU89" s="1">
        <v>0</v>
      </c>
      <c r="FV89" s="1">
        <v>180</v>
      </c>
      <c r="FW89" s="1">
        <v>0</v>
      </c>
      <c r="FX89" s="1">
        <v>494</v>
      </c>
      <c r="FY89" s="1">
        <v>0</v>
      </c>
      <c r="FZ89" s="1">
        <v>344</v>
      </c>
      <c r="GA89" s="1">
        <v>0</v>
      </c>
      <c r="GB89" s="1">
        <v>200</v>
      </c>
      <c r="GC89" s="1">
        <v>0</v>
      </c>
      <c r="GD89" s="1">
        <v>544</v>
      </c>
      <c r="GE89" s="1">
        <v>88</v>
      </c>
      <c r="GF89" s="1">
        <v>214</v>
      </c>
      <c r="GG89" s="1">
        <v>16</v>
      </c>
      <c r="GH89" s="1">
        <v>165</v>
      </c>
      <c r="GI89" s="1">
        <v>0</v>
      </c>
      <c r="GJ89" s="1">
        <v>483</v>
      </c>
      <c r="GK89" s="1">
        <v>105</v>
      </c>
      <c r="GL89" s="1">
        <v>249</v>
      </c>
      <c r="GM89" s="1">
        <v>0</v>
      </c>
      <c r="GN89" s="1">
        <v>157</v>
      </c>
      <c r="GO89" s="1">
        <v>0</v>
      </c>
      <c r="GP89" s="1">
        <v>511</v>
      </c>
      <c r="GQ89" s="1">
        <v>113</v>
      </c>
      <c r="GR89" s="1">
        <v>154</v>
      </c>
      <c r="GS89" s="1">
        <v>0</v>
      </c>
      <c r="GT89" s="1">
        <v>148</v>
      </c>
      <c r="GU89" s="1">
        <v>0</v>
      </c>
      <c r="GV89" s="1">
        <v>415</v>
      </c>
      <c r="GW89" s="1">
        <v>128</v>
      </c>
      <c r="GX89" s="1">
        <v>282</v>
      </c>
      <c r="GY89" s="1">
        <v>0</v>
      </c>
      <c r="GZ89" s="1">
        <v>0</v>
      </c>
      <c r="HA89" s="1">
        <v>0</v>
      </c>
      <c r="HB89" s="1">
        <v>410</v>
      </c>
      <c r="HC89" s="1">
        <v>167</v>
      </c>
      <c r="HD89" s="1">
        <v>205</v>
      </c>
      <c r="HE89" s="1">
        <v>156</v>
      </c>
      <c r="HF89" s="1">
        <v>160</v>
      </c>
      <c r="HG89" s="1">
        <v>10</v>
      </c>
      <c r="HH89" s="1">
        <v>698</v>
      </c>
      <c r="HI89" s="1">
        <v>192</v>
      </c>
      <c r="HJ89" s="1">
        <v>0</v>
      </c>
      <c r="HK89" s="1">
        <v>384</v>
      </c>
      <c r="HL89" s="1">
        <v>0</v>
      </c>
      <c r="HM89" s="1">
        <v>0</v>
      </c>
      <c r="HN89" s="1">
        <v>576</v>
      </c>
      <c r="HO89" s="1">
        <v>107</v>
      </c>
      <c r="HP89" s="1">
        <v>49</v>
      </c>
      <c r="HQ89" s="1">
        <v>121</v>
      </c>
      <c r="HR89" s="1">
        <v>143</v>
      </c>
      <c r="HS89" s="1">
        <v>24</v>
      </c>
      <c r="HT89" s="1">
        <v>444</v>
      </c>
      <c r="HU89" s="1">
        <v>45</v>
      </c>
      <c r="HV89" s="1">
        <v>101</v>
      </c>
      <c r="HW89" s="1">
        <v>32</v>
      </c>
      <c r="HX89" s="1">
        <v>137</v>
      </c>
      <c r="HY89" s="1">
        <v>0</v>
      </c>
      <c r="HZ89" s="1">
        <v>315</v>
      </c>
      <c r="IA89" s="1">
        <v>61</v>
      </c>
      <c r="IB89" s="1">
        <v>109</v>
      </c>
      <c r="IC89" s="1">
        <v>162</v>
      </c>
      <c r="ID89" s="1">
        <v>94</v>
      </c>
      <c r="IE89" s="1">
        <v>5</v>
      </c>
      <c r="IF89" s="1">
        <v>431</v>
      </c>
      <c r="IG89" s="1">
        <v>0</v>
      </c>
      <c r="IH89" s="1">
        <v>153</v>
      </c>
      <c r="II89" s="1">
        <v>183</v>
      </c>
      <c r="IJ89" s="1">
        <v>0</v>
      </c>
      <c r="IK89" s="1">
        <v>0</v>
      </c>
      <c r="IL89" s="1">
        <v>336</v>
      </c>
      <c r="IM89" s="26">
        <f>IFERROR(Tableau17[[#This Row],[LDIV]]/Tableau17[[#This Row],[Total général]],"")</f>
        <v>0</v>
      </c>
      <c r="IN89" s="26">
        <f>IFERROR(Tableau17[[#This Row],[LDVC]]/Tableau17[[#This Row],[Total général]],"")</f>
        <v>0</v>
      </c>
      <c r="IO89" s="26">
        <f>IFERROR(Tableau17[[#This Row],[LDVD]]/Tableau17[[#This Row],[Total général]],"")</f>
        <v>9.841269841269841E-2</v>
      </c>
      <c r="IP89" s="26">
        <f>IFERROR(Tableau17[[#This Row],[LDVG]]/Tableau17[[#This Row],[Total général]],"")</f>
        <v>3.8095238095238099E-2</v>
      </c>
      <c r="IQ89" s="26">
        <f>IFERROR(Tableau17[[#This Row],[LEXD]]/Tableau17[[#This Row],[Total général]],"")</f>
        <v>0</v>
      </c>
      <c r="IR89" s="26">
        <f>IFERROR(Tableau17[[#This Row],[LEXG]]/Tableau17[[#This Row],[Total général]],"")</f>
        <v>0</v>
      </c>
      <c r="IS89" s="26">
        <f>IFERROR(Tableau17[[#This Row],[LLR]]/Tableau17[[#This Row],[Total général]],"")</f>
        <v>0.22222222222222221</v>
      </c>
      <c r="IT89" s="26">
        <f>IFERROR(Tableau17[[#This Row],[LREM]]/Tableau17[[#This Row],[Total général]],"")</f>
        <v>0.10158730158730159</v>
      </c>
      <c r="IU89" s="26">
        <f>IFERROR(Tableau17[[#This Row],[LRN]]/Tableau17[[#This Row],[Total général]],"")</f>
        <v>0.14285714285714285</v>
      </c>
      <c r="IV89" s="26">
        <f>IFERROR(Tableau17[[#This Row],[LUG]]/Tableau17[[#This Row],[Total général]],"")</f>
        <v>0.2634920634920635</v>
      </c>
      <c r="IW89" s="26">
        <f>IFERROR(Tableau17[[#This Row],[LVEC]]/Tableau17[[#This Row],[Total général]],"")</f>
        <v>0.13333333333333333</v>
      </c>
      <c r="IX89" s="26">
        <f>IFERROR(Tableau17[[#This Row],[2008-T1-LCMD]]/Tableau17[[#This Row],[2008-T1-TOTAL]],"")</f>
        <v>4.8582995951417005E-2</v>
      </c>
      <c r="IY89" s="26">
        <f>IFERROR(Tableau17[[#This Row],[2008-T1-LDVD]]/Tableau17[[#This Row],[2008-T1-TOTAL]],"")</f>
        <v>0</v>
      </c>
      <c r="IZ89" s="26">
        <f>IFERROR(Tableau17[[#This Row],[2008-T1-LEXD]]/Tableau17[[#This Row],[2008-T1-TOTAL]],"")</f>
        <v>0</v>
      </c>
      <c r="JA89" s="26">
        <f>IFERROR(Tableau17[[#This Row],[2008-T1-LEXG]]/Tableau17[[#This Row],[2008-T1-TOTAL]],"")</f>
        <v>3.0364372469635626E-2</v>
      </c>
      <c r="JB89" s="26">
        <f>IFERROR(Tableau17[[#This Row],[2008-T1-LFN]]/Tableau17[[#This Row],[2008-T1-TOTAL]],"")</f>
        <v>5.8704453441295545E-2</v>
      </c>
      <c r="JC89" s="26">
        <f>IFERROR(Tableau17[[#This Row],[2008-T1-LMAJ]]/Tableau17[[#This Row],[2008-T1-TOTAL]],"")</f>
        <v>0.52834008097165996</v>
      </c>
      <c r="JD89" s="26">
        <f>IFERROR(Tableau17[[#This Row],[2008-T1-LUG]]/Tableau17[[#This Row],[2008-T1-TOTAL]],"")</f>
        <v>0.33400809716599189</v>
      </c>
      <c r="JE89" s="26">
        <f>IFERROR(Tableau17[[#This Row],[2008-T2-LFN]]/Tableau17[[#This Row],[2008-T2-TOTAL]],"")</f>
        <v>0</v>
      </c>
      <c r="JF89" s="26">
        <f>IFERROR(Tableau17[[#This Row],[2008-T2-LGC]]/Tableau17[[#This Row],[2008-T2-TOTAL]],"")</f>
        <v>0.36764705882352944</v>
      </c>
      <c r="JG89" s="26">
        <f>IFERROR(Tableau17[[#This Row],[2008-T2-LMAJ]]/Tableau17[[#This Row],[2008-T2-TOTAL]],"")</f>
        <v>0.63235294117647056</v>
      </c>
      <c r="JH89" s="26">
        <f>IFERROR(Tableau17[[#This Row],[2008-T2-LUG]]/Tableau17[[#This Row],[2008-T2-TOTAL]],"")</f>
        <v>0</v>
      </c>
      <c r="JI89" s="26">
        <f>IFERROR(Tableau17[[#This Row],[2014-T1-LDIV]]/Tableau17[[#This Row],[2014-T1-TOTAL]],"")</f>
        <v>3.3126293995859216E-2</v>
      </c>
      <c r="JJ89" s="26">
        <f>IFERROR(Tableau17[[#This Row],[2014-T1-LDVD]]/Tableau17[[#This Row],[2014-T1-TOTAL]],"")</f>
        <v>0</v>
      </c>
      <c r="JK89" s="26">
        <f>IFERROR(Tableau17[[#This Row],[2014-T1-LDVG]]/Tableau17[[#This Row],[2014-T1-TOTAL]],"")</f>
        <v>6.4182194616977231E-2</v>
      </c>
      <c r="JL89" s="26">
        <f>IFERROR(Tableau17[[#This Row],[2014-T1-LEXG]]/Tableau17[[#This Row],[2014-T1-TOTAL]],"")</f>
        <v>0</v>
      </c>
      <c r="JM89" s="26">
        <f>IFERROR(Tableau17[[#This Row],[2014-T1-LFG]]/Tableau17[[#This Row],[2014-T1-TOTAL]],"")</f>
        <v>7.8674948240165632E-2</v>
      </c>
      <c r="JN89" s="26">
        <f>IFERROR(Tableau17[[#This Row],[2014-T1-LFN]]/Tableau17[[#This Row],[2014-T1-TOTAL]],"")</f>
        <v>0.18219461697722567</v>
      </c>
      <c r="JO89" s="26">
        <f>IFERROR(Tableau17[[#This Row],[2014-T1-LUD]]/Tableau17[[#This Row],[2014-T1-TOTAL]],"")</f>
        <v>0.44306418219461696</v>
      </c>
      <c r="JP89" s="26">
        <f>IFERROR(Tableau17[[#This Row],[2014-T1-LUG]]/Tableau17[[#This Row],[2014-T1-TOTAL]],"")</f>
        <v>0.19875776397515527</v>
      </c>
      <c r="JQ89" s="26">
        <f>IFERROR(Tableau17[[#This Row],[2014-T2-LFN]]/Tableau17[[#This Row],[2014-T2-TOTAL]],"")</f>
        <v>0.20547945205479451</v>
      </c>
      <c r="JR89" s="26">
        <f>IFERROR(Tableau17[[#This Row],[2014-T2-LUD]]/Tableau17[[#This Row],[2014-T2-TOTAL]],"")</f>
        <v>0.48727984344422698</v>
      </c>
      <c r="JS89" s="26">
        <f>IFERROR(Tableau17[[#This Row],[2014-T2-LUG]]/Tableau17[[#This Row],[2014-T2-TOTAL]],"")</f>
        <v>0.30724070450097846</v>
      </c>
      <c r="JT89" s="26">
        <f>IFERROR(Tableau17[[#This Row],[2015-T1-BC-DIV]]/Tableau17[[#This Row],[2015-T1-TOTAL]],"")</f>
        <v>0</v>
      </c>
      <c r="JU89" s="26">
        <f>IFERROR(Tableau17[[#This Row],[2015-T1-BC-DLF]]/Tableau17[[#This Row],[2015-T1-TOTAL]],"")</f>
        <v>1.6867469879518072E-2</v>
      </c>
      <c r="JV89" s="26">
        <f>IFERROR(Tableau17[[#This Row],[2015-T1-BC-DVD]]/Tableau17[[#This Row],[2015-T1-TOTAL]],"")</f>
        <v>0</v>
      </c>
      <c r="JW89" s="26">
        <f>IFERROR(Tableau17[[#This Row],[2015-T1-BC-DVG]]/Tableau17[[#This Row],[2015-T1-TOTAL]],"")</f>
        <v>0</v>
      </c>
      <c r="JX89" s="26">
        <f>IFERROR(Tableau17[[#This Row],[2015-T1-BC-FG]]/Tableau17[[#This Row],[2015-T1-TOTAL]],"")</f>
        <v>0.14457831325301204</v>
      </c>
      <c r="JY89" s="26">
        <f>IFERROR(Tableau17[[#This Row],[2015-T1-BC-FN]]/Tableau17[[#This Row],[2015-T1-TOTAL]],"")</f>
        <v>0.25542168674698795</v>
      </c>
      <c r="JZ89" s="26">
        <f>IFERROR(Tableau17[[#This Row],[2015-T1-BC-MDM]]/Tableau17[[#This Row],[2015-T1-TOTAL]],"")</f>
        <v>0</v>
      </c>
      <c r="KA89" s="26">
        <f>IFERROR(Tableau17[[#This Row],[2015-T1-BC-RDG]]/Tableau17[[#This Row],[2015-T1-TOTAL]],"")</f>
        <v>0</v>
      </c>
      <c r="KB89" s="26">
        <f>IFERROR(Tableau17[[#This Row],[2015-T1-BC-SOC]]/Tableau17[[#This Row],[2015-T1-TOTAL]],"")</f>
        <v>0</v>
      </c>
      <c r="KC89" s="26">
        <f>IFERROR(Tableau17[[#This Row],[2015-T1-BC-UD]]/Tableau17[[#This Row],[2015-T1-TOTAL]],"")</f>
        <v>0.37108433734939761</v>
      </c>
      <c r="KD89" s="26">
        <f>IFERROR(Tableau17[[#This Row],[2015-T1-BC-UG]]/Tableau17[[#This Row],[2015-T1-TOTAL]],"")</f>
        <v>0</v>
      </c>
      <c r="KE89" s="26">
        <f>IFERROR(Tableau17[[#This Row],[2015-T1-BC-VEC]]/Tableau17[[#This Row],[2015-T1-TOTAL]],"")</f>
        <v>0.21204819277108433</v>
      </c>
      <c r="KF89" s="26">
        <f>IFERROR(Tableau17[[#This Row],[2015-T2-BC-DVG]]/Tableau17[[#This Row],[2015-T2-TOTAL]],"")</f>
        <v>0</v>
      </c>
      <c r="KG89" s="26">
        <f>IFERROR(Tableau17[[#This Row],[2015-T2-BC-FN]]/Tableau17[[#This Row],[2015-T2-TOTAL]],"")</f>
        <v>0.31219512195121951</v>
      </c>
      <c r="KH89" s="26">
        <f>IFERROR(Tableau17[[#This Row],[2015-T2-BC-SOC]]/Tableau17[[#This Row],[2015-T2-TOTAL]],"")</f>
        <v>0</v>
      </c>
      <c r="KI89" s="26">
        <f>IFERROR(Tableau17[[#This Row],[2015-T2-BC-UD]]/Tableau17[[#This Row],[2015-T2-TOTAL]],"")</f>
        <v>0.68780487804878043</v>
      </c>
      <c r="KJ89" s="26">
        <f>IFERROR(Tableau17[[#This Row],[2015-T2-BC-UG]]/Tableau17[[#This Row],[2015-T2-TOTAL]],"")</f>
        <v>0</v>
      </c>
      <c r="KK89" s="26">
        <f>IFERROR(Tableau17[[#This Row],[2017 (L)-T1-COM]]/Tableau17[[#This Row],[2017 (L)-T1-TOTAL]],"")</f>
        <v>1.8561484918793503E-2</v>
      </c>
      <c r="KL89" s="26">
        <f>IFERROR(Tableau17[[#This Row],[2017 (L)-T1-DIV]]/Tableau17[[#This Row],[2017 (L)-T1-TOTAL]],"")</f>
        <v>1.1600928074245939E-2</v>
      </c>
      <c r="KM89" s="26">
        <f>IFERROR(Tableau17[[#This Row],[2017 (L)-T1-DLF]]/Tableau17[[#This Row],[2017 (L)-T1-TOTAL]],"")</f>
        <v>9.2807424593967514E-3</v>
      </c>
      <c r="KN89" s="26">
        <f>IFERROR(Tableau17[[#This Row],[2017 (L)-T1-DVD]]/Tableau17[[#This Row],[2017 (L)-T1-TOTAL]],"")</f>
        <v>0</v>
      </c>
      <c r="KO89" s="26">
        <f>IFERROR(Tableau17[[#This Row],[2017 (L)-T1-DVG]]/Tableau17[[#This Row],[2017 (L)-T1-TOTAL]],"")</f>
        <v>0</v>
      </c>
      <c r="KP89" s="26">
        <f>IFERROR(Tableau17[[#This Row],[2017 (L)-T1-ECO]]/Tableau17[[#This Row],[2017 (L)-T1-TOTAL]],"")</f>
        <v>7.4245939675174011E-2</v>
      </c>
      <c r="KQ89" s="26">
        <f>IFERROR(Tableau17[[#This Row],[2017 (L)-T1-EXD]]/Tableau17[[#This Row],[2017 (L)-T1-TOTAL]],"")</f>
        <v>9.2807424593967514E-3</v>
      </c>
      <c r="KR89" s="26">
        <f>IFERROR(Tableau17[[#This Row],[2017 (L)-T1-EXG]]/Tableau17[[#This Row],[2017 (L)-T1-TOTAL]],"")</f>
        <v>4.6403712296983757E-3</v>
      </c>
      <c r="KS89" s="26">
        <f>IFERROR(Tableau17[[#This Row],[2017 (L)-T1-FI]]/Tableau17[[#This Row],[2017 (L)-T1-TOTAL]],"")</f>
        <v>0.11832946635730858</v>
      </c>
      <c r="KT89" s="26">
        <f>IFERROR(Tableau17[[#This Row],[2017 (L)-T1-FN]]/Tableau17[[#This Row],[2017 (L)-T1-TOTAL]],"")</f>
        <v>0.12296983758700696</v>
      </c>
      <c r="KU89" s="26">
        <f>IFERROR(Tableau17[[#This Row],[2017 (L)-T1-LR]]/Tableau17[[#This Row],[2017 (L)-T1-TOTAL]],"")</f>
        <v>0.25290023201856149</v>
      </c>
      <c r="KV89" s="26">
        <f>IFERROR(Tableau17[[#This Row],[2017 (L)-T1-MDM]]/Tableau17[[#This Row],[2017 (L)-T1-TOTAL]],"")</f>
        <v>0.37587006960556846</v>
      </c>
      <c r="KW89" s="26">
        <f>IFERROR(Tableau17[[#This Row],[2017 (L)-T1-RDG]]/Tableau17[[#This Row],[2017 (L)-T1-TOTAL]],"")</f>
        <v>2.3201856148491878E-3</v>
      </c>
      <c r="KX89" s="26">
        <f>IFERROR(Tableau17[[#This Row],[2017 (L)-T1-REG]]/Tableau17[[#This Row],[2017 (L)-T1-TOTAL]],"")</f>
        <v>0</v>
      </c>
      <c r="KY89" s="26">
        <f>IFERROR(Tableau17[[#This Row],[2017 (L)-T1-REM]]/Tableau17[[#This Row],[2017 (L)-T1-TOTAL]],"")</f>
        <v>0</v>
      </c>
      <c r="KZ89" s="26">
        <f>IFERROR(Tableau17[[#This Row],[2017 (L)-T1-SOC]]/Tableau17[[#This Row],[2017 (L)-T1-TOTAL]],"")</f>
        <v>0</v>
      </c>
      <c r="LA89" s="26">
        <f>IFERROR(Tableau17[[#This Row],[2017 (L)-T1-UDI]]/Tableau17[[#This Row],[2017 (L)-T1-TOTAL]],"")</f>
        <v>0</v>
      </c>
      <c r="LB89" s="26">
        <f>IFERROR(Tableau17[[#This Row],[2017 (L)-T2-FI]]/Tableau17[[#This Row],[2017 (L)-T2-TOTAL]],"")</f>
        <v>0</v>
      </c>
      <c r="LC89" s="26">
        <f>IFERROR(Tableau17[[#This Row],[2017 (L)-T2-FN]]/Tableau17[[#This Row],[2017 (L)-T2-TOTAL]],"")</f>
        <v>0</v>
      </c>
      <c r="LD89" s="26">
        <f>IFERROR(Tableau17[[#This Row],[2017 (L)-T2-LR]]/Tableau17[[#This Row],[2017 (L)-T2-TOTAL]],"")</f>
        <v>0.45535714285714285</v>
      </c>
      <c r="LE89" s="26">
        <f>IFERROR(Tableau17[[#This Row],[2017 (L)-T2-MDM]]/Tableau17[[#This Row],[2017 (L)-T2-TOTAL]],"")</f>
        <v>0.5446428571428571</v>
      </c>
      <c r="LF89" s="26">
        <f>IFERROR(Tableau17[[#This Row],[2017 (L)-T2-REM]]/Tableau17[[#This Row],[2017 (L)-T2-TOTAL]],"")</f>
        <v>0</v>
      </c>
      <c r="LG89" s="26">
        <f>IFERROR(Tableau17[[#This Row],[2017-T1-ARTHAUD Nathalie]]/Tableau17[[#This Row],[2017-T1-TOTAL]],"")</f>
        <v>1.4326647564469914E-3</v>
      </c>
      <c r="LH89" s="26">
        <f>IFERROR(Tableau17[[#This Row],[2017-T1-ASSELINEAU Fran]]/Tableau17[[#This Row],[2017-T1-TOTAL]],"")</f>
        <v>1.0028653295128941E-2</v>
      </c>
      <c r="LI89" s="26">
        <f>IFERROR(Tableau17[[#This Row],[2017-T1-CHEMINADE Jacques]]/Tableau17[[#This Row],[2017-T1-TOTAL]],"")</f>
        <v>1.4326647564469914E-3</v>
      </c>
      <c r="LJ89" s="26">
        <f>IFERROR(Tableau17[[#This Row],[2017-T1-DUPONT-AIGNAN Nicolas]]/Tableau17[[#This Row],[2017-T1-TOTAL]],"")</f>
        <v>2.5787965616045846E-2</v>
      </c>
      <c r="LK89" s="26">
        <f>IFERROR(Tableau17[[#This Row],[2017-T1-FILLON Fran]]/Tableau17[[#This Row],[2017-T1-TOTAL]],"")</f>
        <v>0.29369627507163326</v>
      </c>
      <c r="LL89" s="26">
        <f>IFERROR(Tableau17[[#This Row],[2017-T1-HAMON Beno]]/Tableau17[[#This Row],[2017-T1-TOTAL]],"")</f>
        <v>7.1633237822349566E-2</v>
      </c>
      <c r="LM89" s="26">
        <f>IFERROR(Tableau17[[#This Row],[2017-T1-LASSALLE Jean]]/Tableau17[[#This Row],[2017-T1-TOTAL]],"")</f>
        <v>1.4326647564469915E-2</v>
      </c>
      <c r="LN89" s="26">
        <f>IFERROR(Tableau17[[#This Row],[2017-T1-LE PEN Marine]]/Tableau17[[#This Row],[2017-T1-TOTAL]],"")</f>
        <v>0.2020057306590258</v>
      </c>
      <c r="LO89" s="26">
        <f>IFERROR(Tableau17[[#This Row],[2017-T1-M Jean-Luc]]/Tableau17[[#This Row],[2017-T1-TOTAL]],"")</f>
        <v>0.15186246418338109</v>
      </c>
      <c r="LP89" s="26">
        <f>IFERROR(Tableau17[[#This Row],[2017-T1-MACRON Emmanuel]]/Tableau17[[#This Row],[2017-T1-TOTAL]],"")</f>
        <v>0.22349570200573066</v>
      </c>
      <c r="LQ89" s="26">
        <f>IFERROR(Tableau17[[#This Row],[2017-T1-POUTOU Philippe]]/Tableau17[[#This Row],[2017-T1-TOTAL]],"")</f>
        <v>4.2979942693409743E-3</v>
      </c>
      <c r="LR89" s="26">
        <f>IFERROR(Tableau17[[#This Row],[2017-T2-LE PEN Marine]]/Tableau17[[#This Row],[2017-T2-TOTAL]],"")</f>
        <v>0.33333333333333331</v>
      </c>
      <c r="LS89" s="26">
        <f>IFERROR(Tableau17[[#This Row],[2017-T2-MACRON Emmanuel]]/Tableau17[[#This Row],[2017-T2-TOTAL]],"")</f>
        <v>0.66666666666666663</v>
      </c>
      <c r="LT89" s="26">
        <f>IFERROR(Tableau17[[#This Row],[2019-T1-ALEXANDRE Audric]]/Tableau17[[#This Row],[2019-T1-TOTAL]],"")</f>
        <v>0</v>
      </c>
      <c r="LU89" s="26">
        <f>IFERROR(Tableau17[[#This Row],[2019-T1-ARTHAUD Nathalie]]/Tableau17[[#This Row],[2019-T1-TOTAL]],"")</f>
        <v>0</v>
      </c>
      <c r="LV89" s="26">
        <f>IFERROR(Tableau17[[#This Row],[2019-T1-ASSELINEAU François]]/Tableau17[[#This Row],[2019-T1-TOTAL]],"")</f>
        <v>1.5909090909090907E-2</v>
      </c>
      <c r="LW89" s="26">
        <f>IFERROR(Tableau17[[#This Row],[2019-T1-AUBRY Manon]]/Tableau17[[#This Row],[2019-T1-TOTAL]],"")</f>
        <v>4.5454545454545456E-2</v>
      </c>
      <c r="LX89" s="26">
        <f>IFERROR(Tableau17[[#This Row],[2019-T1-AZERGUI Nagib]]/Tableau17[[#This Row],[2019-T1-TOTAL]],"")</f>
        <v>2.2727272727272726E-3</v>
      </c>
      <c r="LY89" s="26">
        <f>IFERROR(Tableau17[[#This Row],[2019-T1-BARDELLA Jordan]]/Tableau17[[#This Row],[2019-T1-TOTAL]],"")</f>
        <v>0.20227272727272727</v>
      </c>
      <c r="LZ89" s="26">
        <f>IFERROR(Tableau17[[#This Row],[2019-T1-BELLAMY François-Xavier]]/Tableau17[[#This Row],[2019-T1-TOTAL]],"")</f>
        <v>9.5454545454545459E-2</v>
      </c>
      <c r="MA89" s="26">
        <f>IFERROR(Tableau17[[#This Row],[2019-T1-BIDOU Olivier]]/Tableau17[[#This Row],[2019-T1-TOTAL]],"")</f>
        <v>0</v>
      </c>
      <c r="MB89" s="26">
        <f>IFERROR(Tableau17[[#This Row],[2019-T1-BOURG Dominique]]/Tableau17[[#This Row],[2019-T1-TOTAL]],"")</f>
        <v>3.1818181818181815E-2</v>
      </c>
      <c r="MC89" s="26">
        <f>IFERROR(Tableau17[[#This Row],[2019-T1-BROSSAT Ian]]/Tableau17[[#This Row],[2019-T1-TOTAL]],"")</f>
        <v>3.1818181818181815E-2</v>
      </c>
      <c r="MD89" s="26">
        <f>IFERROR(Tableau17[[#This Row],[2019-T1-CAILLAUD Sophie]]/Tableau17[[#This Row],[2019-T1-TOTAL]],"")</f>
        <v>0</v>
      </c>
      <c r="ME89" s="26">
        <f>IFERROR(Tableau17[[#This Row],[2019-T1-CAMUS Renaud]]/Tableau17[[#This Row],[2019-T1-TOTAL]],"")</f>
        <v>0</v>
      </c>
      <c r="MF89" s="26">
        <f>IFERROR(Tableau17[[#This Row],[2019-T1-CHALENÇON Christophe]]/Tableau17[[#This Row],[2019-T1-TOTAL]],"")</f>
        <v>0</v>
      </c>
      <c r="MG89" s="26">
        <f>IFERROR(Tableau17[[#This Row],[2019-T1-CORBET Cathy Denise Ginette]]/Tableau17[[#This Row],[2019-T1-TOTAL]],"")</f>
        <v>0</v>
      </c>
      <c r="MH89" s="26">
        <f>IFERROR(Tableau17[[#This Row],[2019-T1-DE PREVOISIN Robert]]/Tableau17[[#This Row],[2019-T1-TOTAL]],"")</f>
        <v>0</v>
      </c>
      <c r="MI89" s="26">
        <f>IFERROR(Tableau17[[#This Row],[2019-T1-DELFEL Thérèse]]/Tableau17[[#This Row],[2019-T1-TOTAL]],"")</f>
        <v>0</v>
      </c>
      <c r="MJ89" s="26">
        <f>IFERROR(Tableau17[[#This Row],[2019-T1-DIEUMEGARD Pierre]]/Tableau17[[#This Row],[2019-T1-TOTAL]],"")</f>
        <v>2.2727272727272726E-3</v>
      </c>
      <c r="MK89" s="26">
        <f>IFERROR(Tableau17[[#This Row],[2019-T1-DUPONT-AIGNAN Nicolas]]/Tableau17[[#This Row],[2019-T1-TOTAL]],"")</f>
        <v>2.2727272727272728E-2</v>
      </c>
      <c r="ML89" s="26">
        <f>IFERROR(Tableau17[[#This Row],[2019-T1-GERNIGON Yves]]/Tableau17[[#This Row],[2019-T1-TOTAL]],"")</f>
        <v>0</v>
      </c>
      <c r="MM89" s="26">
        <f>IFERROR(Tableau17[[#This Row],[2019-T1-GLUCKSMANN Raphaël]]/Tableau17[[#This Row],[2019-T1-TOTAL]],"")</f>
        <v>6.8181818181818177E-2</v>
      </c>
      <c r="MN89" s="26">
        <f>IFERROR(Tableau17[[#This Row],[2019-T1-HAMON Benoît]]/Tableau17[[#This Row],[2019-T1-TOTAL]],"")</f>
        <v>3.4090909090909088E-2</v>
      </c>
      <c r="MO89" s="26">
        <f>IFERROR(Tableau17[[#This Row],[2019-T1-HELGEN Gilles]]/Tableau17[[#This Row],[2019-T1-TOTAL]],"")</f>
        <v>0</v>
      </c>
      <c r="MP89" s="26">
        <f>IFERROR(Tableau17[[#This Row],[2019-T1-JADOT Yannick]]/Tableau17[[#This Row],[2019-T1-TOTAL]],"")</f>
        <v>0.14545454545454545</v>
      </c>
      <c r="MQ89" s="26">
        <f>IFERROR(Tableau17[[#This Row],[2019-T1-LAGARDE Jean-Christophe]]/Tableau17[[#This Row],[2019-T1-TOTAL]],"")</f>
        <v>1.5909090909090907E-2</v>
      </c>
      <c r="MR89" s="26">
        <f>IFERROR(Tableau17[[#This Row],[2019-T1-LALANNE Francis]]/Tableau17[[#This Row],[2019-T1-TOTAL]],"")</f>
        <v>9.0909090909090905E-3</v>
      </c>
      <c r="MS89" s="26">
        <f>IFERROR(Tableau17[[#This Row],[2019-T1-LOISEAU Nathalie]]/Tableau17[[#This Row],[2019-T1-TOTAL]],"")</f>
        <v>0.27500000000000002</v>
      </c>
      <c r="MT89" s="26">
        <f>IFERROR(Tableau17[[#This Row],[2019-T1-MARIE Florie]]/Tableau17[[#This Row],[2019-T1-TOTAL]],"")</f>
        <v>2.2727272727272726E-3</v>
      </c>
      <c r="MU89" s="26">
        <f>IFERROR(Tableau17[[#This Row],[2008-T1-MACROEXTRDROITE]]/Tableau17[[#This Row],[2008-T1-MACROTOTALE]],"")</f>
        <v>5.8704453441295545E-2</v>
      </c>
      <c r="MV89" s="26">
        <f>IFERROR(Tableau17[[#This Row],[2008-T1-MACRODROITE]]/Tableau17[[#This Row],[2008-T1-MACROTOTALE]],"")</f>
        <v>0.57692307692307687</v>
      </c>
      <c r="MW89" s="26">
        <f>IFERROR(Tableau17[[#This Row],[2008-T1-MACROCENTRE]]/Tableau17[[#This Row],[2008-T1-MACROTOTALE]],"")</f>
        <v>0</v>
      </c>
      <c r="MX89" s="26">
        <f>IFERROR(Tableau17[[#This Row],[2008-T1-MACROGAUCHE]]/Tableau17[[#This Row],[2008-T1-MACROTOTALE]],"")</f>
        <v>0.36437246963562753</v>
      </c>
      <c r="MY89" s="26">
        <f>IFERROR(Tableau17[[#This Row],[2008-T1-MACROAUTRE]]/Tableau17[[#This Row],[2008-T1-MACROTOTALE]],"")</f>
        <v>0</v>
      </c>
      <c r="MZ89" s="26">
        <f>IFERROR(Tableau17[[#This Row],[2008-T2-MACROEXTRDROITE]]/Tableau17[[#This Row],[2008-T2-MACROTOTALE]],"")</f>
        <v>0</v>
      </c>
      <c r="NA89" s="26">
        <f>IFERROR(Tableau17[[#This Row],[2008-T2-MACRODROITE]]/Tableau17[[#This Row],[2008-T2-MACROTOTALE]],"")</f>
        <v>0.63235294117647056</v>
      </c>
      <c r="NB89" s="26">
        <f>IFERROR(Tableau17[[#This Row],[2008-T2-MACROCENTRE]]/Tableau17[[#This Row],[2008-T2-MACROTOTALE]],"")</f>
        <v>0</v>
      </c>
      <c r="NC89" s="26">
        <f>IFERROR(Tableau17[[#This Row],[2008-T2-MACROGAUCHE]]/Tableau17[[#This Row],[2008-T2-MACROTOTALE]],"")</f>
        <v>0.36764705882352944</v>
      </c>
      <c r="ND89" s="26">
        <f>IFERROR(Tableau17[[#This Row],[2008-T2-MACROAUTRE]]/Tableau17[[#This Row],[2008-T2-MACROTOTALE]],"")</f>
        <v>0</v>
      </c>
      <c r="NE89" s="26">
        <f>IFERROR(Tableau17[[#This Row],[2014-T1-MACROEXTRDROITE]]/Tableau17[[#This Row],[2014-T1-MACROTOTALE]],"")</f>
        <v>0.18219461697722567</v>
      </c>
      <c r="NF89" s="26">
        <f>IFERROR(Tableau17[[#This Row],[2014-T1-MACRODROITE]]/Tableau17[[#This Row],[2014-T1-MACROTOTALE]],"")</f>
        <v>0.44306418219461696</v>
      </c>
      <c r="NG89" s="26">
        <f>IFERROR(Tableau17[[#This Row],[2014-T1-MACROCENTRE]]/Tableau17[[#This Row],[2014-T1-MACROTOTALE]],"")</f>
        <v>3.3126293995859216E-2</v>
      </c>
      <c r="NH89" s="26">
        <f>IFERROR(Tableau17[[#This Row],[2014-T1-MACROGAUCHE]]/Tableau17[[#This Row],[2014-T1-MACROTOTALE]],"")</f>
        <v>0.34161490683229812</v>
      </c>
      <c r="NI89" s="26">
        <f>IFERROR(Tableau17[[#This Row],[2014-T1-MACROAUTRE]]/Tableau17[[#This Row],[2014-T1-MACROTOTALE]],"")</f>
        <v>0</v>
      </c>
      <c r="NJ89" s="26">
        <f>IFERROR(Tableau17[[#This Row],[2014-T2-MACROEXTRDROITE]]/Tableau17[[#This Row],[2014-T2-MACROTOTALE]],"")</f>
        <v>0.20547945205479451</v>
      </c>
      <c r="NK89" s="26">
        <f>IFERROR(Tableau17[[#This Row],[2014-T2-MACRODROITE]]/Tableau17[[#This Row],[2014-T2-MACROTOTALE]],"")</f>
        <v>0.48727984344422698</v>
      </c>
      <c r="NL89" s="26">
        <f>IFERROR(Tableau17[[#This Row],[2014-T2-MACROCENTRE]]/Tableau17[[#This Row],[2014-T2-MACROTOTALE]],"")</f>
        <v>0</v>
      </c>
      <c r="NM89" s="26">
        <f>IFERROR(Tableau17[[#This Row],[2014-T2-MACROGAUCHE]]/Tableau17[[#This Row],[2014-T2-MACROTOTALE]],"")</f>
        <v>0.30724070450097846</v>
      </c>
      <c r="NN89" s="26">
        <f>IFERROR(Tableau17[[#This Row],[2014-T2-MACROAUTRE]]/Tableau17[[#This Row],[2014-T2-MACROTOTALE]],"")</f>
        <v>0</v>
      </c>
      <c r="NO89" s="26">
        <f>IFERROR( Tableau17[[#This Row],[2015-T1-MACROEXTRDROITE]]/Tableau17[[#This Row],[2015-T1-MACROTOTALE]],"")</f>
        <v>0.27228915662650605</v>
      </c>
      <c r="NP89" s="26">
        <f>IFERROR(Tableau17[[#This Row],[2015-T1-MACRODROITE]]/Tableau17[[#This Row],[2015-T1-MACROTOTALE]],"")</f>
        <v>0.37108433734939761</v>
      </c>
      <c r="NQ89" s="26">
        <f>IFERROR(Tableau17[[#This Row],[2015-T1-MACROCENTRE]]/Tableau17[[#This Row],[2015-T1-MACROTOTALE]],"")</f>
        <v>0</v>
      </c>
      <c r="NR89" s="26">
        <f>IFERROR(Tableau17[[#This Row],[2015-T1-MACROGAUCHE]]/Tableau17[[#This Row],[2015-T1-MACROTOTALE]],"")</f>
        <v>0.3566265060240964</v>
      </c>
      <c r="NS89" s="26">
        <f>IFERROR(Tableau17[[#This Row],[2015-T1-MACROAUTRE]]/Tableau17[[#This Row],[2015-T1-MACROTOTALE]],"")</f>
        <v>0</v>
      </c>
      <c r="NT89" s="26">
        <f>IFERROR(Tableau17[[#This Row],[2015-T2-MACROEXTRDROITE]]/Tableau17[[#This Row],[2015-T2-MACROTOTALE]],"")</f>
        <v>0.31219512195121951</v>
      </c>
      <c r="NU89" s="26">
        <f>IFERROR(Tableau17[[#This Row],[2015-T2-MACRODROITE]]/Tableau17[[#This Row],[2015-T2-MACROTOTALE]],"")</f>
        <v>0.68780487804878043</v>
      </c>
      <c r="NV89" s="26">
        <f>IFERROR(Tableau17[[#This Row],[2015-T2-MACROCENTRE]]/Tableau17[[#This Row],[2015-T2-MACROTOTALE]],"")</f>
        <v>0</v>
      </c>
      <c r="NW89" s="26">
        <f>IFERROR(Tableau17[[#This Row],[2015-T2-MACROGAUCHE]]/Tableau17[[#This Row],[2015-T2-MACROTOTALE]],"")</f>
        <v>0</v>
      </c>
      <c r="NX89" s="26">
        <f>IFERROR(Tableau17[[#This Row],[2015-T2-MACROAUTRE]]/Tableau17[[#This Row],[2015-T2-MACROTOTALE]],"")</f>
        <v>0</v>
      </c>
      <c r="NY89" s="26">
        <f>IFERROR(Tableau17[[#This Row],[2017-T1-MACROEXTRDROITE]]/Tableau17[[#This Row],[2017-T1-MACROTOTALE]],"")</f>
        <v>0.23925501432664756</v>
      </c>
      <c r="NZ89" s="26">
        <f>IFERROR(Tableau17[[#This Row],[2017-T1-MACRODROITE]]/Tableau17[[#This Row],[2017-T1-MACROTOTALE]],"")</f>
        <v>0.29369627507163326</v>
      </c>
      <c r="OA89" s="26">
        <f>IFERROR(Tableau17[[#This Row],[2017-T1-MACROCENTRE]]/Tableau17[[#This Row],[2017-T1-MACROTOTALE]],"")</f>
        <v>0.22349570200573066</v>
      </c>
      <c r="OB89" s="26">
        <f>IFERROR(Tableau17[[#This Row],[2017-T1-MACROGAUCHE]]/Tableau17[[#This Row],[2017-T1-MACROTOTALE]],"")</f>
        <v>0.22922636103151864</v>
      </c>
      <c r="OC89" s="26">
        <f>IFERROR(Tableau17[[#This Row],[2017-T1-MACROAUTRE]]/Tableau17[[#This Row],[2017-T1-MACROTOTALE]],"")</f>
        <v>1.4326647564469915E-2</v>
      </c>
      <c r="OD89" s="26">
        <f>IFERROR(Tableau17[[#This Row],[2017-T2-MACROEXTRDROITE]]/Tableau17[[#This Row],[2017-T2-MACROTOTALE]],"")</f>
        <v>0.33333333333333331</v>
      </c>
      <c r="OE89" s="26">
        <f>IFERROR(Tableau17[[#This Row],[2017-T2-MACRODROITE]]/Tableau17[[#This Row],[2017-T2-MACROTOTALE]],"")</f>
        <v>0</v>
      </c>
      <c r="OF89" s="26">
        <f>IFERROR(Tableau17[[#This Row],[2017-T2-MACROCENTRE]]/Tableau17[[#This Row],[2017-T2-MACROTOTALE]],"")</f>
        <v>0.66666666666666663</v>
      </c>
      <c r="OG89" s="26">
        <f>IFERROR(Tableau17[[#This Row],[2017-T2-MACROGAUCHE]]/Tableau17[[#This Row],[2017-T2-MACROTOTALE]],"")</f>
        <v>0</v>
      </c>
      <c r="OH89" s="26">
        <f>IFERROR(Tableau17[[#This Row],[2017-T2-MACROAUTRE]]/Tableau17[[#This Row],[2017-T2-MACROTOTALE]],"")</f>
        <v>0</v>
      </c>
      <c r="OI89" s="26">
        <f>IFERROR(Tableau17[[#This Row],[2019-T1-MACROEXTRDROITE]]/Tableau17[[#This Row],[2019-T1-MACROTOTALE]],"")</f>
        <v>0.240990990990991</v>
      </c>
      <c r="OJ89" s="26">
        <f>IFERROR(Tableau17[[#This Row],[2019-T1-MACRODROITE]]/Tableau17[[#This Row],[2019-T1-MACROTOTALE]],"")</f>
        <v>0.11036036036036036</v>
      </c>
      <c r="OK89" s="26">
        <f>IFERROR(Tableau17[[#This Row],[2019-T1-MACROCENTRE]]/Tableau17[[#This Row],[2019-T1-MACROTOTALE]],"")</f>
        <v>0.27252252252252251</v>
      </c>
      <c r="OL89" s="26">
        <f>IFERROR(Tableau17[[#This Row],[2019-T1-MACROGAUCHE]]/Tableau17[[#This Row],[2019-T1-MACROTOTALE]],"")</f>
        <v>0.32207207207207206</v>
      </c>
      <c r="OM89" s="26">
        <f>IFERROR(Tableau17[[#This Row],[2019-T1-MACROAUTRE]]/Tableau17[[#This Row],[2019-T1-MACROTOTALE]],"")</f>
        <v>5.4054054054054057E-2</v>
      </c>
      <c r="ON89" s="26">
        <f>IFERROR(Tableau17[[#This Row],[2020-T1-MACROEXTRDROITE]]/Tableau17[[#This Row],[2020-T1-MACROTOTALE]],"")</f>
        <v>0.14285714285714285</v>
      </c>
      <c r="OO89" s="26">
        <f>IFERROR(Tableau17[[#This Row],[2020-T1-MACRODROITE]]/Tableau17[[#This Row],[2020-T1-MACROTOTALE]],"")</f>
        <v>0.32063492063492066</v>
      </c>
      <c r="OP89" s="26">
        <f>IFERROR(Tableau17[[#This Row],[2020-T1-MACROCENTRE]]/Tableau17[[#This Row],[2020-T1-MACROTOTALE]],"")</f>
        <v>0.10158730158730159</v>
      </c>
      <c r="OQ89" s="26">
        <f>IFERROR(Tableau17[[#This Row],[2020-T1-MACROGAUCHE]]/Tableau17[[#This Row],[2020-T1-MACROTOTALE]],"")</f>
        <v>0.43492063492063493</v>
      </c>
      <c r="OR89" s="26">
        <f>IFERROR(Tableau17[[#This Row],[2020-T1-MACROAUTRE]]/Tableau17[[#This Row],[2020-T1-MACROTOTALE]],"")</f>
        <v>0</v>
      </c>
      <c r="OS89" s="26">
        <f>IFERROR(Tableau17[[#This Row],[2017 (L)-T1-MACROEXTRDROITE]]/Tableau17[[#This Row],[2017 (L)-T1-MACROTOTALE]],"")</f>
        <v>0.14153132250580047</v>
      </c>
      <c r="OT89" s="26">
        <f>IFERROR(Tableau17[[#This Row],[2017 (L)-T1-MACRODROITE]]/Tableau17[[#This Row],[2017 (L)-T1-MACROTOTALE]],"")</f>
        <v>0.25290023201856149</v>
      </c>
      <c r="OU89" s="26">
        <f>IFERROR(Tableau17[[#This Row],[2017 (L)-T1-MACROCENTRE]]/Tableau17[[#This Row],[2017 (L)-T1-MACROTOTALE]],"")</f>
        <v>0.37587006960556846</v>
      </c>
      <c r="OV89" s="26">
        <f>IFERROR(Tableau17[[#This Row],[2017 (L)-T1-MACROGAUCHE]]/Tableau17[[#This Row],[2017 (L)-T1-MACROTOTALE]],"")</f>
        <v>0.21809744779582366</v>
      </c>
      <c r="OW89" s="26">
        <f>IFERROR(Tableau17[[#This Row],[2017 (L)-T1-MACROAUTRE]]/Tableau17[[#This Row],[2017 (L)-T1-MACROTOTALE]],"")</f>
        <v>1.1600928074245939E-2</v>
      </c>
      <c r="OX89" s="26">
        <f>IFERROR(Tableau17[[#This Row],[2017 (L)-T2-MACROEXTRDROITE]]/Tableau17[[#This Row],[2017 (L)-T2-MACROTOTALE]],"")</f>
        <v>0</v>
      </c>
      <c r="OY89" s="26">
        <f>IFERROR(Tableau17[[#This Row],[2017 (L)-T2-MACRODROITE]]/Tableau17[[#This Row],[2017 (L)-T2-MACROTOTALE]],"")</f>
        <v>0.45535714285714285</v>
      </c>
      <c r="OZ89" s="26">
        <f>IFERROR(Tableau17[[#This Row],[2017 (L)-T2-MACROCENTRE]]/Tableau17[[#This Row],[2017 (L)-T2-MACROTOTALE]],"")</f>
        <v>0.5446428571428571</v>
      </c>
      <c r="PA89" s="26">
        <f>IFERROR(Tableau17[[#This Row],[2017 (L)-T2-MACROGAUCHE]]/Tableau17[[#This Row],[2017 (L)-T2-MACROTOTALE]],"")</f>
        <v>0</v>
      </c>
      <c r="PB89" s="26">
        <f>IFERROR(Tableau17[[#This Row],[2017 (L)-T2-MACROAUTRE]]/Tableau17[[#This Row],[2017 (L)-T2-MACROTOTALE]],"")</f>
        <v>0</v>
      </c>
      <c r="PC89" s="26">
        <f>IFERROR(Tableau17[[#This Row],[2008_T1_PROCUS]]/Tableau17[[#This Row],[2008_T1_INSCRITS]],0)</f>
        <v>3.6569987389659518E-2</v>
      </c>
      <c r="PD89" s="26">
        <f>IFERROR(Tableau17[[#This Row],[2008_T2_PROCUS]]/Tableau17[[#This Row],[2008_T2_INSCRITS]],0)</f>
        <v>2.7742749054224466E-2</v>
      </c>
      <c r="PE89" s="26">
        <f>Tableau17[[#This Row],[2014_T1_PROCUS]]/Tableau17[[#This Row],[2014_T1_INSCRITS]]</f>
        <v>1.7341040462427744E-2</v>
      </c>
      <c r="PF89" s="26">
        <f>IFERROR(Tableau17[[#This Row],[2014_T2_PROCUS]]/Tableau17[[#This Row],[2014_T2_INSCRITS]],0)</f>
        <v>2.1965317919075144E-2</v>
      </c>
    </row>
    <row r="90" spans="1:422" hidden="1" x14ac:dyDescent="0.2">
      <c r="A90" s="1">
        <v>6</v>
      </c>
      <c r="B90" s="1" t="s">
        <v>441</v>
      </c>
      <c r="C90" s="1" t="s">
        <v>467</v>
      </c>
      <c r="D90" s="1" t="s">
        <v>467</v>
      </c>
      <c r="E90" s="1">
        <v>1284</v>
      </c>
      <c r="F90" s="1">
        <v>5.4381779999999997</v>
      </c>
      <c r="G90" s="1">
        <v>43.297913000000001</v>
      </c>
      <c r="H90" s="3">
        <v>1128</v>
      </c>
      <c r="I90" s="3">
        <v>269</v>
      </c>
      <c r="K90" s="1">
        <v>6</v>
      </c>
      <c r="L90" s="1">
        <v>39</v>
      </c>
      <c r="M90" s="1">
        <v>14</v>
      </c>
      <c r="P90" s="1">
        <v>85</v>
      </c>
      <c r="Q90" s="1">
        <v>25</v>
      </c>
      <c r="R90" s="1">
        <v>89</v>
      </c>
      <c r="S90" s="1">
        <v>65</v>
      </c>
      <c r="T90" s="1">
        <v>40</v>
      </c>
      <c r="U90" s="1">
        <v>363</v>
      </c>
      <c r="V90" s="1">
        <v>1327</v>
      </c>
      <c r="W90" s="1">
        <v>759</v>
      </c>
      <c r="X90" s="1">
        <v>23</v>
      </c>
      <c r="Y90" s="2">
        <v>0.57196683999999998</v>
      </c>
      <c r="Z90" s="1">
        <v>1327</v>
      </c>
      <c r="AA90" s="1">
        <v>810</v>
      </c>
      <c r="AB90" s="1">
        <v>13</v>
      </c>
      <c r="AC90" s="2">
        <v>0.61039940000000004</v>
      </c>
      <c r="AD90" s="1">
        <v>1128</v>
      </c>
      <c r="AE90" s="1">
        <v>376</v>
      </c>
      <c r="AF90" s="2">
        <v>0.33333332999999998</v>
      </c>
      <c r="AG90" s="1">
        <f t="shared" si="1"/>
        <v>269</v>
      </c>
      <c r="AH90" s="1">
        <v>1151</v>
      </c>
      <c r="AI90" s="1">
        <v>669</v>
      </c>
      <c r="AJ90" s="1">
        <v>25</v>
      </c>
      <c r="AK90" s="2">
        <v>0.58123371000000001</v>
      </c>
      <c r="AL90" s="1">
        <v>1151</v>
      </c>
      <c r="AM90" s="1">
        <v>747</v>
      </c>
      <c r="AN90" s="1">
        <v>14</v>
      </c>
      <c r="AO90" s="2">
        <v>0.64900086999999995</v>
      </c>
      <c r="AP90" s="1">
        <v>1081</v>
      </c>
      <c r="AQ90" s="1">
        <v>520</v>
      </c>
      <c r="AR90" s="2">
        <v>0.48103607999999998</v>
      </c>
      <c r="AS90" s="1">
        <v>1081</v>
      </c>
      <c r="AT90" s="1">
        <v>524</v>
      </c>
      <c r="AU90" s="2">
        <v>0.48473635999999998</v>
      </c>
      <c r="AV90" s="1">
        <v>1106</v>
      </c>
      <c r="AW90" s="1">
        <v>500</v>
      </c>
      <c r="AX90" s="2">
        <v>0.45207956999999999</v>
      </c>
      <c r="AY90" s="1">
        <v>1106</v>
      </c>
      <c r="AZ90" s="1">
        <v>414</v>
      </c>
      <c r="BA90" s="2">
        <v>0.37432188</v>
      </c>
      <c r="BB90" s="1">
        <v>1107</v>
      </c>
      <c r="BC90" s="1">
        <v>889</v>
      </c>
      <c r="BD90" s="2">
        <v>0.80307136000000001</v>
      </c>
      <c r="BE90" s="1">
        <v>1107</v>
      </c>
      <c r="BF90" s="1">
        <v>799</v>
      </c>
      <c r="BG90" s="2">
        <v>0.72177055000000001</v>
      </c>
      <c r="BH90" s="1">
        <v>1134</v>
      </c>
      <c r="BI90" s="1">
        <v>517</v>
      </c>
      <c r="BJ90" s="2">
        <v>0.45590828999999999</v>
      </c>
      <c r="BK90" s="1">
        <v>29</v>
      </c>
      <c r="BM90" s="1">
        <v>2</v>
      </c>
      <c r="BN90" s="1">
        <v>23</v>
      </c>
      <c r="BO90" s="1">
        <v>68</v>
      </c>
      <c r="BP90" s="1">
        <v>257</v>
      </c>
      <c r="BQ90" s="1">
        <v>273</v>
      </c>
      <c r="BR90" s="1">
        <v>652</v>
      </c>
      <c r="BU90" s="1">
        <v>373</v>
      </c>
      <c r="BV90" s="1">
        <v>355</v>
      </c>
      <c r="BW90" s="1">
        <v>728</v>
      </c>
      <c r="BY90" s="1">
        <v>63</v>
      </c>
      <c r="BZ90" s="1">
        <v>21</v>
      </c>
      <c r="CB90" s="1">
        <v>52</v>
      </c>
      <c r="CC90" s="1">
        <v>226</v>
      </c>
      <c r="CD90" s="1">
        <v>242</v>
      </c>
      <c r="CE90" s="1">
        <v>138</v>
      </c>
      <c r="CF90" s="1">
        <v>742</v>
      </c>
      <c r="CG90" s="1">
        <v>269</v>
      </c>
      <c r="CH90" s="1">
        <v>324</v>
      </c>
      <c r="CI90" s="1">
        <v>190</v>
      </c>
      <c r="CJ90" s="1">
        <v>783</v>
      </c>
      <c r="CK90" s="1">
        <v>14</v>
      </c>
      <c r="CL90" s="1">
        <v>14</v>
      </c>
      <c r="CO90" s="1">
        <v>44</v>
      </c>
      <c r="CP90" s="1">
        <v>189</v>
      </c>
      <c r="CT90" s="1">
        <v>120</v>
      </c>
      <c r="CU90" s="1">
        <v>104</v>
      </c>
      <c r="CW90" s="1">
        <v>485</v>
      </c>
      <c r="CY90" s="1">
        <v>197</v>
      </c>
      <c r="DA90" s="1">
        <v>260</v>
      </c>
      <c r="DC90" s="1">
        <v>457</v>
      </c>
      <c r="DD90" s="1">
        <v>16</v>
      </c>
      <c r="DE90" s="1">
        <v>7</v>
      </c>
      <c r="DF90" s="1">
        <v>10</v>
      </c>
      <c r="DG90" s="1">
        <v>4</v>
      </c>
      <c r="DH90" s="1">
        <v>1</v>
      </c>
      <c r="DI90" s="1">
        <v>18</v>
      </c>
      <c r="DJ90" s="1">
        <v>4</v>
      </c>
      <c r="DK90" s="1">
        <v>0</v>
      </c>
      <c r="DL90" s="1">
        <v>70</v>
      </c>
      <c r="DM90" s="1">
        <v>96</v>
      </c>
      <c r="DN90" s="1">
        <v>90</v>
      </c>
      <c r="DP90" s="1">
        <v>5</v>
      </c>
      <c r="DR90" s="1">
        <v>162</v>
      </c>
      <c r="DS90" s="1">
        <v>12</v>
      </c>
      <c r="DU90" s="1">
        <v>495</v>
      </c>
      <c r="DX90" s="1">
        <v>181</v>
      </c>
      <c r="DZ90" s="1">
        <v>189</v>
      </c>
      <c r="EA90" s="1">
        <v>370</v>
      </c>
      <c r="EB90" s="1">
        <v>1</v>
      </c>
      <c r="EC90" s="1">
        <v>5</v>
      </c>
      <c r="ED90" s="1">
        <v>1</v>
      </c>
      <c r="EE90" s="1">
        <v>46</v>
      </c>
      <c r="EF90" s="1">
        <v>178</v>
      </c>
      <c r="EG90" s="1">
        <v>39</v>
      </c>
      <c r="EH90" s="1">
        <v>3</v>
      </c>
      <c r="EI90" s="1">
        <v>265</v>
      </c>
      <c r="EJ90" s="1">
        <v>166</v>
      </c>
      <c r="EK90" s="1">
        <v>172</v>
      </c>
      <c r="EL90" s="1">
        <v>1</v>
      </c>
      <c r="EM90" s="1">
        <v>877</v>
      </c>
      <c r="EN90" s="1">
        <v>312</v>
      </c>
      <c r="EO90" s="1">
        <v>379</v>
      </c>
      <c r="EP90" s="1">
        <v>691</v>
      </c>
      <c r="EQ90" s="1">
        <v>0</v>
      </c>
      <c r="ER90" s="1">
        <v>0</v>
      </c>
      <c r="ES90" s="1">
        <v>8</v>
      </c>
      <c r="ET90" s="1">
        <v>27</v>
      </c>
      <c r="EU90" s="1">
        <v>7</v>
      </c>
      <c r="EV90" s="1">
        <v>159</v>
      </c>
      <c r="EW90" s="1">
        <v>42</v>
      </c>
      <c r="EX90" s="1">
        <v>0</v>
      </c>
      <c r="EY90" s="1">
        <v>12</v>
      </c>
      <c r="EZ90" s="1">
        <v>18</v>
      </c>
      <c r="FA90" s="1">
        <v>0</v>
      </c>
      <c r="FB90" s="1">
        <v>0</v>
      </c>
      <c r="FC90" s="1">
        <v>0</v>
      </c>
      <c r="FD90" s="1">
        <v>0</v>
      </c>
      <c r="FE90" s="1">
        <v>0</v>
      </c>
      <c r="FF90" s="1">
        <v>0</v>
      </c>
      <c r="FG90" s="1">
        <v>0</v>
      </c>
      <c r="FH90" s="1">
        <v>18</v>
      </c>
      <c r="FI90" s="1">
        <v>0</v>
      </c>
      <c r="FJ90" s="1">
        <v>22</v>
      </c>
      <c r="FK90" s="1">
        <v>15</v>
      </c>
      <c r="FL90" s="1">
        <v>0</v>
      </c>
      <c r="FM90" s="1">
        <v>56</v>
      </c>
      <c r="FN90" s="1">
        <v>11</v>
      </c>
      <c r="FO90" s="1">
        <v>2</v>
      </c>
      <c r="FP90" s="1">
        <v>92</v>
      </c>
      <c r="FQ90" s="1">
        <v>1</v>
      </c>
      <c r="FR90" s="1">
        <f>SUM(Tableau17[[#This Row],[2019-T1-ALEXANDRE Audric]:[2019-T1-MARIE Florie]])</f>
        <v>490</v>
      </c>
      <c r="FS90" s="1">
        <v>70</v>
      </c>
      <c r="FT90" s="1">
        <v>286</v>
      </c>
      <c r="FU90" s="1">
        <v>0</v>
      </c>
      <c r="FV90" s="1">
        <v>296</v>
      </c>
      <c r="FW90" s="1">
        <v>0</v>
      </c>
      <c r="FX90" s="1">
        <v>652</v>
      </c>
      <c r="FY90" s="1">
        <v>0</v>
      </c>
      <c r="FZ90" s="1">
        <v>373</v>
      </c>
      <c r="GA90" s="1">
        <v>0</v>
      </c>
      <c r="GB90" s="1">
        <v>355</v>
      </c>
      <c r="GC90" s="1">
        <v>0</v>
      </c>
      <c r="GD90" s="1">
        <v>728</v>
      </c>
      <c r="GE90" s="1">
        <v>226</v>
      </c>
      <c r="GF90" s="1">
        <v>305</v>
      </c>
      <c r="GG90" s="1">
        <v>0</v>
      </c>
      <c r="GH90" s="1">
        <v>211</v>
      </c>
      <c r="GI90" s="1">
        <v>0</v>
      </c>
      <c r="GJ90" s="1">
        <v>742</v>
      </c>
      <c r="GK90" s="1">
        <v>269</v>
      </c>
      <c r="GL90" s="1">
        <v>324</v>
      </c>
      <c r="GM90" s="1">
        <v>0</v>
      </c>
      <c r="GN90" s="1">
        <v>190</v>
      </c>
      <c r="GO90" s="1">
        <v>0</v>
      </c>
      <c r="GP90" s="1">
        <v>783</v>
      </c>
      <c r="GQ90" s="1">
        <v>203</v>
      </c>
      <c r="GR90" s="1">
        <v>120</v>
      </c>
      <c r="GS90" s="1">
        <v>0</v>
      </c>
      <c r="GT90" s="1">
        <v>148</v>
      </c>
      <c r="GU90" s="1">
        <v>14</v>
      </c>
      <c r="GV90" s="1">
        <v>485</v>
      </c>
      <c r="GW90" s="1">
        <v>197</v>
      </c>
      <c r="GX90" s="1">
        <v>260</v>
      </c>
      <c r="GY90" s="1">
        <v>0</v>
      </c>
      <c r="GZ90" s="1">
        <v>0</v>
      </c>
      <c r="HA90" s="1">
        <v>0</v>
      </c>
      <c r="HB90" s="1">
        <v>457</v>
      </c>
      <c r="HC90" s="1">
        <v>317</v>
      </c>
      <c r="HD90" s="1">
        <v>178</v>
      </c>
      <c r="HE90" s="1">
        <v>172</v>
      </c>
      <c r="HF90" s="1">
        <v>207</v>
      </c>
      <c r="HG90" s="1">
        <v>3</v>
      </c>
      <c r="HH90" s="1">
        <v>877</v>
      </c>
      <c r="HI90" s="1">
        <v>312</v>
      </c>
      <c r="HJ90" s="1">
        <v>0</v>
      </c>
      <c r="HK90" s="1">
        <v>379</v>
      </c>
      <c r="HL90" s="1">
        <v>0</v>
      </c>
      <c r="HM90" s="1">
        <v>0</v>
      </c>
      <c r="HN90" s="1">
        <v>691</v>
      </c>
      <c r="HO90" s="1">
        <v>187</v>
      </c>
      <c r="HP90" s="1">
        <v>53</v>
      </c>
      <c r="HQ90" s="1">
        <v>92</v>
      </c>
      <c r="HR90" s="1">
        <v>138</v>
      </c>
      <c r="HS90" s="1">
        <v>29</v>
      </c>
      <c r="HT90" s="1">
        <v>499</v>
      </c>
      <c r="HU90" s="1">
        <v>89</v>
      </c>
      <c r="HV90" s="1">
        <v>124</v>
      </c>
      <c r="HW90" s="1">
        <v>31</v>
      </c>
      <c r="HX90" s="1">
        <v>119</v>
      </c>
      <c r="HY90" s="1">
        <v>0</v>
      </c>
      <c r="HZ90" s="1">
        <v>363</v>
      </c>
      <c r="IA90" s="1">
        <v>110</v>
      </c>
      <c r="IB90" s="1">
        <v>94</v>
      </c>
      <c r="IC90" s="1">
        <v>162</v>
      </c>
      <c r="ID90" s="1">
        <v>122</v>
      </c>
      <c r="IE90" s="1">
        <v>7</v>
      </c>
      <c r="IF90" s="1">
        <v>495</v>
      </c>
      <c r="IG90" s="1">
        <v>0</v>
      </c>
      <c r="IH90" s="1">
        <v>181</v>
      </c>
      <c r="II90" s="1">
        <v>189</v>
      </c>
      <c r="IJ90" s="1">
        <v>0</v>
      </c>
      <c r="IK90" s="1">
        <v>0</v>
      </c>
      <c r="IL90" s="1">
        <v>370</v>
      </c>
      <c r="IM90" s="26">
        <f>IFERROR(Tableau17[[#This Row],[LDIV]]/Tableau17[[#This Row],[Total général]],"")</f>
        <v>0</v>
      </c>
      <c r="IN90" s="26">
        <f>IFERROR(Tableau17[[#This Row],[LDVC]]/Tableau17[[#This Row],[Total général]],"")</f>
        <v>1.6528925619834711E-2</v>
      </c>
      <c r="IO90" s="26">
        <f>IFERROR(Tableau17[[#This Row],[LDVD]]/Tableau17[[#This Row],[Total général]],"")</f>
        <v>0.10743801652892562</v>
      </c>
      <c r="IP90" s="26">
        <f>IFERROR(Tableau17[[#This Row],[LDVG]]/Tableau17[[#This Row],[Total général]],"")</f>
        <v>3.8567493112947659E-2</v>
      </c>
      <c r="IQ90" s="26">
        <f>IFERROR(Tableau17[[#This Row],[LEXD]]/Tableau17[[#This Row],[Total général]],"")</f>
        <v>0</v>
      </c>
      <c r="IR90" s="26">
        <f>IFERROR(Tableau17[[#This Row],[LEXG]]/Tableau17[[#This Row],[Total général]],"")</f>
        <v>0</v>
      </c>
      <c r="IS90" s="26">
        <f>IFERROR(Tableau17[[#This Row],[LLR]]/Tableau17[[#This Row],[Total général]],"")</f>
        <v>0.23415977961432508</v>
      </c>
      <c r="IT90" s="26">
        <f>IFERROR(Tableau17[[#This Row],[LREM]]/Tableau17[[#This Row],[Total général]],"")</f>
        <v>6.8870523415977963E-2</v>
      </c>
      <c r="IU90" s="26">
        <f>IFERROR(Tableau17[[#This Row],[LRN]]/Tableau17[[#This Row],[Total général]],"")</f>
        <v>0.24517906336088155</v>
      </c>
      <c r="IV90" s="26">
        <f>IFERROR(Tableau17[[#This Row],[LUG]]/Tableau17[[#This Row],[Total général]],"")</f>
        <v>0.1790633608815427</v>
      </c>
      <c r="IW90" s="26">
        <f>IFERROR(Tableau17[[#This Row],[LVEC]]/Tableau17[[#This Row],[Total général]],"")</f>
        <v>0.11019283746556474</v>
      </c>
      <c r="IX90" s="26">
        <f>IFERROR(Tableau17[[#This Row],[2008-T1-LCMD]]/Tableau17[[#This Row],[2008-T1-TOTAL]],"")</f>
        <v>4.4478527607361963E-2</v>
      </c>
      <c r="IY90" s="26">
        <f>IFERROR(Tableau17[[#This Row],[2008-T1-LDVD]]/Tableau17[[#This Row],[2008-T1-TOTAL]],"")</f>
        <v>0</v>
      </c>
      <c r="IZ90" s="26">
        <f>IFERROR(Tableau17[[#This Row],[2008-T1-LEXD]]/Tableau17[[#This Row],[2008-T1-TOTAL]],"")</f>
        <v>3.0674846625766872E-3</v>
      </c>
      <c r="JA90" s="26">
        <f>IFERROR(Tableau17[[#This Row],[2008-T1-LEXG]]/Tableau17[[#This Row],[2008-T1-TOTAL]],"")</f>
        <v>3.5276073619631899E-2</v>
      </c>
      <c r="JB90" s="26">
        <f>IFERROR(Tableau17[[#This Row],[2008-T1-LFN]]/Tableau17[[#This Row],[2008-T1-TOTAL]],"")</f>
        <v>0.10429447852760736</v>
      </c>
      <c r="JC90" s="26">
        <f>IFERROR(Tableau17[[#This Row],[2008-T1-LMAJ]]/Tableau17[[#This Row],[2008-T1-TOTAL]],"")</f>
        <v>0.39417177914110429</v>
      </c>
      <c r="JD90" s="26">
        <f>IFERROR(Tableau17[[#This Row],[2008-T1-LUG]]/Tableau17[[#This Row],[2008-T1-TOTAL]],"")</f>
        <v>0.41871165644171782</v>
      </c>
      <c r="JE90" s="26">
        <f>IFERROR(Tableau17[[#This Row],[2008-T2-LFN]]/Tableau17[[#This Row],[2008-T2-TOTAL]],"")</f>
        <v>0</v>
      </c>
      <c r="JF90" s="26">
        <f>IFERROR(Tableau17[[#This Row],[2008-T2-LGC]]/Tableau17[[#This Row],[2008-T2-TOTAL]],"")</f>
        <v>0</v>
      </c>
      <c r="JG90" s="26">
        <f>IFERROR(Tableau17[[#This Row],[2008-T2-LMAJ]]/Tableau17[[#This Row],[2008-T2-TOTAL]],"")</f>
        <v>0.51236263736263732</v>
      </c>
      <c r="JH90" s="26">
        <f>IFERROR(Tableau17[[#This Row],[2008-T2-LUG]]/Tableau17[[#This Row],[2008-T2-TOTAL]],"")</f>
        <v>0.48763736263736263</v>
      </c>
      <c r="JI90" s="26">
        <f>IFERROR(Tableau17[[#This Row],[2014-T1-LDIV]]/Tableau17[[#This Row],[2014-T1-TOTAL]],"")</f>
        <v>0</v>
      </c>
      <c r="JJ90" s="26">
        <f>IFERROR(Tableau17[[#This Row],[2014-T1-LDVD]]/Tableau17[[#This Row],[2014-T1-TOTAL]],"")</f>
        <v>8.4905660377358486E-2</v>
      </c>
      <c r="JK90" s="26">
        <f>IFERROR(Tableau17[[#This Row],[2014-T1-LDVG]]/Tableau17[[#This Row],[2014-T1-TOTAL]],"")</f>
        <v>2.8301886792452831E-2</v>
      </c>
      <c r="JL90" s="26">
        <f>IFERROR(Tableau17[[#This Row],[2014-T1-LEXG]]/Tableau17[[#This Row],[2014-T1-TOTAL]],"")</f>
        <v>0</v>
      </c>
      <c r="JM90" s="26">
        <f>IFERROR(Tableau17[[#This Row],[2014-T1-LFG]]/Tableau17[[#This Row],[2014-T1-TOTAL]],"")</f>
        <v>7.0080862533692723E-2</v>
      </c>
      <c r="JN90" s="26">
        <f>IFERROR(Tableau17[[#This Row],[2014-T1-LFN]]/Tableau17[[#This Row],[2014-T1-TOTAL]],"")</f>
        <v>0.30458221024258758</v>
      </c>
      <c r="JO90" s="26">
        <f>IFERROR(Tableau17[[#This Row],[2014-T1-LUD]]/Tableau17[[#This Row],[2014-T1-TOTAL]],"")</f>
        <v>0.32614555256064692</v>
      </c>
      <c r="JP90" s="26">
        <f>IFERROR(Tableau17[[#This Row],[2014-T1-LUG]]/Tableau17[[#This Row],[2014-T1-TOTAL]],"")</f>
        <v>0.18598382749326145</v>
      </c>
      <c r="JQ90" s="26">
        <f>IFERROR(Tableau17[[#This Row],[2014-T2-LFN]]/Tableau17[[#This Row],[2014-T2-TOTAL]],"")</f>
        <v>0.34355044699872284</v>
      </c>
      <c r="JR90" s="26">
        <f>IFERROR(Tableau17[[#This Row],[2014-T2-LUD]]/Tableau17[[#This Row],[2014-T2-TOTAL]],"")</f>
        <v>0.41379310344827586</v>
      </c>
      <c r="JS90" s="26">
        <f>IFERROR(Tableau17[[#This Row],[2014-T2-LUG]]/Tableau17[[#This Row],[2014-T2-TOTAL]],"")</f>
        <v>0.24265644955300128</v>
      </c>
      <c r="JT90" s="26">
        <f>IFERROR(Tableau17[[#This Row],[2015-T1-BC-DIV]]/Tableau17[[#This Row],[2015-T1-TOTAL]],"")</f>
        <v>2.88659793814433E-2</v>
      </c>
      <c r="JU90" s="26">
        <f>IFERROR(Tableau17[[#This Row],[2015-T1-BC-DLF]]/Tableau17[[#This Row],[2015-T1-TOTAL]],"")</f>
        <v>2.88659793814433E-2</v>
      </c>
      <c r="JV90" s="26">
        <f>IFERROR(Tableau17[[#This Row],[2015-T1-BC-DVD]]/Tableau17[[#This Row],[2015-T1-TOTAL]],"")</f>
        <v>0</v>
      </c>
      <c r="JW90" s="26">
        <f>IFERROR(Tableau17[[#This Row],[2015-T1-BC-DVG]]/Tableau17[[#This Row],[2015-T1-TOTAL]],"")</f>
        <v>0</v>
      </c>
      <c r="JX90" s="26">
        <f>IFERROR(Tableau17[[#This Row],[2015-T1-BC-FG]]/Tableau17[[#This Row],[2015-T1-TOTAL]],"")</f>
        <v>9.0721649484536079E-2</v>
      </c>
      <c r="JY90" s="26">
        <f>IFERROR(Tableau17[[#This Row],[2015-T1-BC-FN]]/Tableau17[[#This Row],[2015-T1-TOTAL]],"")</f>
        <v>0.38969072164948454</v>
      </c>
      <c r="JZ90" s="26">
        <f>IFERROR(Tableau17[[#This Row],[2015-T1-BC-MDM]]/Tableau17[[#This Row],[2015-T1-TOTAL]],"")</f>
        <v>0</v>
      </c>
      <c r="KA90" s="26">
        <f>IFERROR(Tableau17[[#This Row],[2015-T1-BC-RDG]]/Tableau17[[#This Row],[2015-T1-TOTAL]],"")</f>
        <v>0</v>
      </c>
      <c r="KB90" s="26">
        <f>IFERROR(Tableau17[[#This Row],[2015-T1-BC-SOC]]/Tableau17[[#This Row],[2015-T1-TOTAL]],"")</f>
        <v>0</v>
      </c>
      <c r="KC90" s="26">
        <f>IFERROR(Tableau17[[#This Row],[2015-T1-BC-UD]]/Tableau17[[#This Row],[2015-T1-TOTAL]],"")</f>
        <v>0.24742268041237114</v>
      </c>
      <c r="KD90" s="26">
        <f>IFERROR(Tableau17[[#This Row],[2015-T1-BC-UG]]/Tableau17[[#This Row],[2015-T1-TOTAL]],"")</f>
        <v>0.21443298969072164</v>
      </c>
      <c r="KE90" s="26">
        <f>IFERROR(Tableau17[[#This Row],[2015-T1-BC-VEC]]/Tableau17[[#This Row],[2015-T1-TOTAL]],"")</f>
        <v>0</v>
      </c>
      <c r="KF90" s="26">
        <f>IFERROR(Tableau17[[#This Row],[2015-T2-BC-DVG]]/Tableau17[[#This Row],[2015-T2-TOTAL]],"")</f>
        <v>0</v>
      </c>
      <c r="KG90" s="26">
        <f>IFERROR(Tableau17[[#This Row],[2015-T2-BC-FN]]/Tableau17[[#This Row],[2015-T2-TOTAL]],"")</f>
        <v>0.4310722100656455</v>
      </c>
      <c r="KH90" s="26">
        <f>IFERROR(Tableau17[[#This Row],[2015-T2-BC-SOC]]/Tableau17[[#This Row],[2015-T2-TOTAL]],"")</f>
        <v>0</v>
      </c>
      <c r="KI90" s="26">
        <f>IFERROR(Tableau17[[#This Row],[2015-T2-BC-UD]]/Tableau17[[#This Row],[2015-T2-TOTAL]],"")</f>
        <v>0.56892778993435444</v>
      </c>
      <c r="KJ90" s="26">
        <f>IFERROR(Tableau17[[#This Row],[2015-T2-BC-UG]]/Tableau17[[#This Row],[2015-T2-TOTAL]],"")</f>
        <v>0</v>
      </c>
      <c r="KK90" s="26">
        <f>IFERROR(Tableau17[[#This Row],[2017 (L)-T1-COM]]/Tableau17[[#This Row],[2017 (L)-T1-TOTAL]],"")</f>
        <v>3.2323232323232323E-2</v>
      </c>
      <c r="KL90" s="26">
        <f>IFERROR(Tableau17[[#This Row],[2017 (L)-T1-DIV]]/Tableau17[[#This Row],[2017 (L)-T1-TOTAL]],"")</f>
        <v>1.4141414141414142E-2</v>
      </c>
      <c r="KM90" s="26">
        <f>IFERROR(Tableau17[[#This Row],[2017 (L)-T1-DLF]]/Tableau17[[#This Row],[2017 (L)-T1-TOTAL]],"")</f>
        <v>2.0202020202020204E-2</v>
      </c>
      <c r="KN90" s="26">
        <f>IFERROR(Tableau17[[#This Row],[2017 (L)-T1-DVD]]/Tableau17[[#This Row],[2017 (L)-T1-TOTAL]],"")</f>
        <v>8.0808080808080808E-3</v>
      </c>
      <c r="KO90" s="26">
        <f>IFERROR(Tableau17[[#This Row],[2017 (L)-T1-DVG]]/Tableau17[[#This Row],[2017 (L)-T1-TOTAL]],"")</f>
        <v>2.0202020202020202E-3</v>
      </c>
      <c r="KP90" s="26">
        <f>IFERROR(Tableau17[[#This Row],[2017 (L)-T1-ECO]]/Tableau17[[#This Row],[2017 (L)-T1-TOTAL]],"")</f>
        <v>3.6363636363636362E-2</v>
      </c>
      <c r="KQ90" s="26">
        <f>IFERROR(Tableau17[[#This Row],[2017 (L)-T1-EXD]]/Tableau17[[#This Row],[2017 (L)-T1-TOTAL]],"")</f>
        <v>8.0808080808080808E-3</v>
      </c>
      <c r="KR90" s="26">
        <f>IFERROR(Tableau17[[#This Row],[2017 (L)-T1-EXG]]/Tableau17[[#This Row],[2017 (L)-T1-TOTAL]],"")</f>
        <v>0</v>
      </c>
      <c r="KS90" s="26">
        <f>IFERROR(Tableau17[[#This Row],[2017 (L)-T1-FI]]/Tableau17[[#This Row],[2017 (L)-T1-TOTAL]],"")</f>
        <v>0.14141414141414141</v>
      </c>
      <c r="KT90" s="26">
        <f>IFERROR(Tableau17[[#This Row],[2017 (L)-T1-FN]]/Tableau17[[#This Row],[2017 (L)-T1-TOTAL]],"")</f>
        <v>0.19393939393939394</v>
      </c>
      <c r="KU90" s="26">
        <f>IFERROR(Tableau17[[#This Row],[2017 (L)-T1-LR]]/Tableau17[[#This Row],[2017 (L)-T1-TOTAL]],"")</f>
        <v>0.18181818181818182</v>
      </c>
      <c r="KV90" s="26">
        <f>IFERROR(Tableau17[[#This Row],[2017 (L)-T1-MDM]]/Tableau17[[#This Row],[2017 (L)-T1-TOTAL]],"")</f>
        <v>0</v>
      </c>
      <c r="KW90" s="26">
        <f>IFERROR(Tableau17[[#This Row],[2017 (L)-T1-RDG]]/Tableau17[[#This Row],[2017 (L)-T1-TOTAL]],"")</f>
        <v>1.0101010101010102E-2</v>
      </c>
      <c r="KX90" s="26">
        <f>IFERROR(Tableau17[[#This Row],[2017 (L)-T1-REG]]/Tableau17[[#This Row],[2017 (L)-T1-TOTAL]],"")</f>
        <v>0</v>
      </c>
      <c r="KY90" s="26">
        <f>IFERROR(Tableau17[[#This Row],[2017 (L)-T1-REM]]/Tableau17[[#This Row],[2017 (L)-T1-TOTAL]],"")</f>
        <v>0.32727272727272727</v>
      </c>
      <c r="KZ90" s="26">
        <f>IFERROR(Tableau17[[#This Row],[2017 (L)-T1-SOC]]/Tableau17[[#This Row],[2017 (L)-T1-TOTAL]],"")</f>
        <v>2.4242424242424242E-2</v>
      </c>
      <c r="LA90" s="26">
        <f>IFERROR(Tableau17[[#This Row],[2017 (L)-T1-UDI]]/Tableau17[[#This Row],[2017 (L)-T1-TOTAL]],"")</f>
        <v>0</v>
      </c>
      <c r="LB90" s="26">
        <f>IFERROR(Tableau17[[#This Row],[2017 (L)-T2-FI]]/Tableau17[[#This Row],[2017 (L)-T2-TOTAL]],"")</f>
        <v>0</v>
      </c>
      <c r="LC90" s="26">
        <f>IFERROR(Tableau17[[#This Row],[2017 (L)-T2-FN]]/Tableau17[[#This Row],[2017 (L)-T2-TOTAL]],"")</f>
        <v>0</v>
      </c>
      <c r="LD90" s="26">
        <f>IFERROR(Tableau17[[#This Row],[2017 (L)-T2-LR]]/Tableau17[[#This Row],[2017 (L)-T2-TOTAL]],"")</f>
        <v>0.48918918918918919</v>
      </c>
      <c r="LE90" s="26">
        <f>IFERROR(Tableau17[[#This Row],[2017 (L)-T2-MDM]]/Tableau17[[#This Row],[2017 (L)-T2-TOTAL]],"")</f>
        <v>0</v>
      </c>
      <c r="LF90" s="26">
        <f>IFERROR(Tableau17[[#This Row],[2017 (L)-T2-REM]]/Tableau17[[#This Row],[2017 (L)-T2-TOTAL]],"")</f>
        <v>0.51081081081081081</v>
      </c>
      <c r="LG90" s="26">
        <f>IFERROR(Tableau17[[#This Row],[2017-T1-ARTHAUD Nathalie]]/Tableau17[[#This Row],[2017-T1-TOTAL]],"")</f>
        <v>1.1402508551881414E-3</v>
      </c>
      <c r="LH90" s="26">
        <f>IFERROR(Tableau17[[#This Row],[2017-T1-ASSELINEAU Fran]]/Tableau17[[#This Row],[2017-T1-TOTAL]],"")</f>
        <v>5.7012542759407071E-3</v>
      </c>
      <c r="LI90" s="26">
        <f>IFERROR(Tableau17[[#This Row],[2017-T1-CHEMINADE Jacques]]/Tableau17[[#This Row],[2017-T1-TOTAL]],"")</f>
        <v>1.1402508551881414E-3</v>
      </c>
      <c r="LJ90" s="26">
        <f>IFERROR(Tableau17[[#This Row],[2017-T1-DUPONT-AIGNAN Nicolas]]/Tableau17[[#This Row],[2017-T1-TOTAL]],"")</f>
        <v>5.2451539338654506E-2</v>
      </c>
      <c r="LK90" s="26">
        <f>IFERROR(Tableau17[[#This Row],[2017-T1-FILLON Fran]]/Tableau17[[#This Row],[2017-T1-TOTAL]],"")</f>
        <v>0.20296465222348917</v>
      </c>
      <c r="LL90" s="26">
        <f>IFERROR(Tableau17[[#This Row],[2017-T1-HAMON Beno]]/Tableau17[[#This Row],[2017-T1-TOTAL]],"")</f>
        <v>4.4469783352337512E-2</v>
      </c>
      <c r="LM90" s="26">
        <f>IFERROR(Tableau17[[#This Row],[2017-T1-LASSALLE Jean]]/Tableau17[[#This Row],[2017-T1-TOTAL]],"")</f>
        <v>3.4207525655644243E-3</v>
      </c>
      <c r="LN90" s="26">
        <f>IFERROR(Tableau17[[#This Row],[2017-T1-LE PEN Marine]]/Tableau17[[#This Row],[2017-T1-TOTAL]],"")</f>
        <v>0.30216647662485746</v>
      </c>
      <c r="LO90" s="26">
        <f>IFERROR(Tableau17[[#This Row],[2017-T1-M Jean-Luc]]/Tableau17[[#This Row],[2017-T1-TOTAL]],"")</f>
        <v>0.18928164196123148</v>
      </c>
      <c r="LP90" s="26">
        <f>IFERROR(Tableau17[[#This Row],[2017-T1-MACRON Emmanuel]]/Tableau17[[#This Row],[2017-T1-TOTAL]],"")</f>
        <v>0.19612314709236031</v>
      </c>
      <c r="LQ90" s="26">
        <f>IFERROR(Tableau17[[#This Row],[2017-T1-POUTOU Philippe]]/Tableau17[[#This Row],[2017-T1-TOTAL]],"")</f>
        <v>1.1402508551881414E-3</v>
      </c>
      <c r="LR90" s="26">
        <f>IFERROR(Tableau17[[#This Row],[2017-T2-LE PEN Marine]]/Tableau17[[#This Row],[2017-T2-TOTAL]],"")</f>
        <v>0.45151953690303909</v>
      </c>
      <c r="LS90" s="26">
        <f>IFERROR(Tableau17[[#This Row],[2017-T2-MACRON Emmanuel]]/Tableau17[[#This Row],[2017-T2-TOTAL]],"")</f>
        <v>0.54848046309696097</v>
      </c>
      <c r="LT90" s="26">
        <f>IFERROR(Tableau17[[#This Row],[2019-T1-ALEXANDRE Audric]]/Tableau17[[#This Row],[2019-T1-TOTAL]],"")</f>
        <v>0</v>
      </c>
      <c r="LU90" s="26">
        <f>IFERROR(Tableau17[[#This Row],[2019-T1-ARTHAUD Nathalie]]/Tableau17[[#This Row],[2019-T1-TOTAL]],"")</f>
        <v>0</v>
      </c>
      <c r="LV90" s="26">
        <f>IFERROR(Tableau17[[#This Row],[2019-T1-ASSELINEAU François]]/Tableau17[[#This Row],[2019-T1-TOTAL]],"")</f>
        <v>1.6326530612244899E-2</v>
      </c>
      <c r="LW90" s="26">
        <f>IFERROR(Tableau17[[#This Row],[2019-T1-AUBRY Manon]]/Tableau17[[#This Row],[2019-T1-TOTAL]],"")</f>
        <v>5.5102040816326532E-2</v>
      </c>
      <c r="LX90" s="26">
        <f>IFERROR(Tableau17[[#This Row],[2019-T1-AZERGUI Nagib]]/Tableau17[[#This Row],[2019-T1-TOTAL]],"")</f>
        <v>1.4285714285714285E-2</v>
      </c>
      <c r="LY90" s="26">
        <f>IFERROR(Tableau17[[#This Row],[2019-T1-BARDELLA Jordan]]/Tableau17[[#This Row],[2019-T1-TOTAL]],"")</f>
        <v>0.32448979591836735</v>
      </c>
      <c r="LZ90" s="26">
        <f>IFERROR(Tableau17[[#This Row],[2019-T1-BELLAMY François-Xavier]]/Tableau17[[#This Row],[2019-T1-TOTAL]],"")</f>
        <v>8.5714285714285715E-2</v>
      </c>
      <c r="MA90" s="26">
        <f>IFERROR(Tableau17[[#This Row],[2019-T1-BIDOU Olivier]]/Tableau17[[#This Row],[2019-T1-TOTAL]],"")</f>
        <v>0</v>
      </c>
      <c r="MB90" s="26">
        <f>IFERROR(Tableau17[[#This Row],[2019-T1-BOURG Dominique]]/Tableau17[[#This Row],[2019-T1-TOTAL]],"")</f>
        <v>2.4489795918367346E-2</v>
      </c>
      <c r="MC90" s="26">
        <f>IFERROR(Tableau17[[#This Row],[2019-T1-BROSSAT Ian]]/Tableau17[[#This Row],[2019-T1-TOTAL]],"")</f>
        <v>3.6734693877551024E-2</v>
      </c>
      <c r="MD90" s="26">
        <f>IFERROR(Tableau17[[#This Row],[2019-T1-CAILLAUD Sophie]]/Tableau17[[#This Row],[2019-T1-TOTAL]],"")</f>
        <v>0</v>
      </c>
      <c r="ME90" s="26">
        <f>IFERROR(Tableau17[[#This Row],[2019-T1-CAMUS Renaud]]/Tableau17[[#This Row],[2019-T1-TOTAL]],"")</f>
        <v>0</v>
      </c>
      <c r="MF90" s="26">
        <f>IFERROR(Tableau17[[#This Row],[2019-T1-CHALENÇON Christophe]]/Tableau17[[#This Row],[2019-T1-TOTAL]],"")</f>
        <v>0</v>
      </c>
      <c r="MG90" s="26">
        <f>IFERROR(Tableau17[[#This Row],[2019-T1-CORBET Cathy Denise Ginette]]/Tableau17[[#This Row],[2019-T1-TOTAL]],"")</f>
        <v>0</v>
      </c>
      <c r="MH90" s="26">
        <f>IFERROR(Tableau17[[#This Row],[2019-T1-DE PREVOISIN Robert]]/Tableau17[[#This Row],[2019-T1-TOTAL]],"")</f>
        <v>0</v>
      </c>
      <c r="MI90" s="26">
        <f>IFERROR(Tableau17[[#This Row],[2019-T1-DELFEL Thérèse]]/Tableau17[[#This Row],[2019-T1-TOTAL]],"")</f>
        <v>0</v>
      </c>
      <c r="MJ90" s="26">
        <f>IFERROR(Tableau17[[#This Row],[2019-T1-DIEUMEGARD Pierre]]/Tableau17[[#This Row],[2019-T1-TOTAL]],"")</f>
        <v>0</v>
      </c>
      <c r="MK90" s="26">
        <f>IFERROR(Tableau17[[#This Row],[2019-T1-DUPONT-AIGNAN Nicolas]]/Tableau17[[#This Row],[2019-T1-TOTAL]],"")</f>
        <v>3.6734693877551024E-2</v>
      </c>
      <c r="ML90" s="26">
        <f>IFERROR(Tableau17[[#This Row],[2019-T1-GERNIGON Yves]]/Tableau17[[#This Row],[2019-T1-TOTAL]],"")</f>
        <v>0</v>
      </c>
      <c r="MM90" s="26">
        <f>IFERROR(Tableau17[[#This Row],[2019-T1-GLUCKSMANN Raphaël]]/Tableau17[[#This Row],[2019-T1-TOTAL]],"")</f>
        <v>4.4897959183673466E-2</v>
      </c>
      <c r="MN90" s="26">
        <f>IFERROR(Tableau17[[#This Row],[2019-T1-HAMON Benoît]]/Tableau17[[#This Row],[2019-T1-TOTAL]],"")</f>
        <v>3.0612244897959183E-2</v>
      </c>
      <c r="MO90" s="26">
        <f>IFERROR(Tableau17[[#This Row],[2019-T1-HELGEN Gilles]]/Tableau17[[#This Row],[2019-T1-TOTAL]],"")</f>
        <v>0</v>
      </c>
      <c r="MP90" s="26">
        <f>IFERROR(Tableau17[[#This Row],[2019-T1-JADOT Yannick]]/Tableau17[[#This Row],[2019-T1-TOTAL]],"")</f>
        <v>0.11428571428571428</v>
      </c>
      <c r="MQ90" s="26">
        <f>IFERROR(Tableau17[[#This Row],[2019-T1-LAGARDE Jean-Christophe]]/Tableau17[[#This Row],[2019-T1-TOTAL]],"")</f>
        <v>2.2448979591836733E-2</v>
      </c>
      <c r="MR90" s="26">
        <f>IFERROR(Tableau17[[#This Row],[2019-T1-LALANNE Francis]]/Tableau17[[#This Row],[2019-T1-TOTAL]],"")</f>
        <v>4.0816326530612249E-3</v>
      </c>
      <c r="MS90" s="26">
        <f>IFERROR(Tableau17[[#This Row],[2019-T1-LOISEAU Nathalie]]/Tableau17[[#This Row],[2019-T1-TOTAL]],"")</f>
        <v>0.18775510204081633</v>
      </c>
      <c r="MT90" s="26">
        <f>IFERROR(Tableau17[[#This Row],[2019-T1-MARIE Florie]]/Tableau17[[#This Row],[2019-T1-TOTAL]],"")</f>
        <v>2.0408163265306124E-3</v>
      </c>
      <c r="MU90" s="26">
        <f>IFERROR(Tableau17[[#This Row],[2008-T1-MACROEXTRDROITE]]/Tableau17[[#This Row],[2008-T1-MACROTOTALE]],"")</f>
        <v>0.10736196319018405</v>
      </c>
      <c r="MV90" s="26">
        <f>IFERROR(Tableau17[[#This Row],[2008-T1-MACRODROITE]]/Tableau17[[#This Row],[2008-T1-MACROTOTALE]],"")</f>
        <v>0.43865030674846628</v>
      </c>
      <c r="MW90" s="26">
        <f>IFERROR(Tableau17[[#This Row],[2008-T1-MACROCENTRE]]/Tableau17[[#This Row],[2008-T1-MACROTOTALE]],"")</f>
        <v>0</v>
      </c>
      <c r="MX90" s="26">
        <f>IFERROR(Tableau17[[#This Row],[2008-T1-MACROGAUCHE]]/Tableau17[[#This Row],[2008-T1-MACROTOTALE]],"")</f>
        <v>0.45398773006134968</v>
      </c>
      <c r="MY90" s="26">
        <f>IFERROR(Tableau17[[#This Row],[2008-T1-MACROAUTRE]]/Tableau17[[#This Row],[2008-T1-MACROTOTALE]],"")</f>
        <v>0</v>
      </c>
      <c r="MZ90" s="26">
        <f>IFERROR(Tableau17[[#This Row],[2008-T2-MACROEXTRDROITE]]/Tableau17[[#This Row],[2008-T2-MACROTOTALE]],"")</f>
        <v>0</v>
      </c>
      <c r="NA90" s="26">
        <f>IFERROR(Tableau17[[#This Row],[2008-T2-MACRODROITE]]/Tableau17[[#This Row],[2008-T2-MACROTOTALE]],"")</f>
        <v>0.51236263736263732</v>
      </c>
      <c r="NB90" s="26">
        <f>IFERROR(Tableau17[[#This Row],[2008-T2-MACROCENTRE]]/Tableau17[[#This Row],[2008-T2-MACROTOTALE]],"")</f>
        <v>0</v>
      </c>
      <c r="NC90" s="26">
        <f>IFERROR(Tableau17[[#This Row],[2008-T2-MACROGAUCHE]]/Tableau17[[#This Row],[2008-T2-MACROTOTALE]],"")</f>
        <v>0.48763736263736263</v>
      </c>
      <c r="ND90" s="26">
        <f>IFERROR(Tableau17[[#This Row],[2008-T2-MACROAUTRE]]/Tableau17[[#This Row],[2008-T2-MACROTOTALE]],"")</f>
        <v>0</v>
      </c>
      <c r="NE90" s="26">
        <f>IFERROR(Tableau17[[#This Row],[2014-T1-MACROEXTRDROITE]]/Tableau17[[#This Row],[2014-T1-MACROTOTALE]],"")</f>
        <v>0.30458221024258758</v>
      </c>
      <c r="NF90" s="26">
        <f>IFERROR(Tableau17[[#This Row],[2014-T1-MACRODROITE]]/Tableau17[[#This Row],[2014-T1-MACROTOTALE]],"")</f>
        <v>0.41105121293800539</v>
      </c>
      <c r="NG90" s="26">
        <f>IFERROR(Tableau17[[#This Row],[2014-T1-MACROCENTRE]]/Tableau17[[#This Row],[2014-T1-MACROTOTALE]],"")</f>
        <v>0</v>
      </c>
      <c r="NH90" s="26">
        <f>IFERROR(Tableau17[[#This Row],[2014-T1-MACROGAUCHE]]/Tableau17[[#This Row],[2014-T1-MACROTOTALE]],"")</f>
        <v>0.28436657681940702</v>
      </c>
      <c r="NI90" s="26">
        <f>IFERROR(Tableau17[[#This Row],[2014-T1-MACROAUTRE]]/Tableau17[[#This Row],[2014-T1-MACROTOTALE]],"")</f>
        <v>0</v>
      </c>
      <c r="NJ90" s="26">
        <f>IFERROR(Tableau17[[#This Row],[2014-T2-MACROEXTRDROITE]]/Tableau17[[#This Row],[2014-T2-MACROTOTALE]],"")</f>
        <v>0.34355044699872284</v>
      </c>
      <c r="NK90" s="26">
        <f>IFERROR(Tableau17[[#This Row],[2014-T2-MACRODROITE]]/Tableau17[[#This Row],[2014-T2-MACROTOTALE]],"")</f>
        <v>0.41379310344827586</v>
      </c>
      <c r="NL90" s="26">
        <f>IFERROR(Tableau17[[#This Row],[2014-T2-MACROCENTRE]]/Tableau17[[#This Row],[2014-T2-MACROTOTALE]],"")</f>
        <v>0</v>
      </c>
      <c r="NM90" s="26">
        <f>IFERROR(Tableau17[[#This Row],[2014-T2-MACROGAUCHE]]/Tableau17[[#This Row],[2014-T2-MACROTOTALE]],"")</f>
        <v>0.24265644955300128</v>
      </c>
      <c r="NN90" s="26">
        <f>IFERROR(Tableau17[[#This Row],[2014-T2-MACROAUTRE]]/Tableau17[[#This Row],[2014-T2-MACROTOTALE]],"")</f>
        <v>0</v>
      </c>
      <c r="NO90" s="26">
        <f>IFERROR( Tableau17[[#This Row],[2015-T1-MACROEXTRDROITE]]/Tableau17[[#This Row],[2015-T1-MACROTOTALE]],"")</f>
        <v>0.41855670103092785</v>
      </c>
      <c r="NP90" s="26">
        <f>IFERROR(Tableau17[[#This Row],[2015-T1-MACRODROITE]]/Tableau17[[#This Row],[2015-T1-MACROTOTALE]],"")</f>
        <v>0.24742268041237114</v>
      </c>
      <c r="NQ90" s="26">
        <f>IFERROR(Tableau17[[#This Row],[2015-T1-MACROCENTRE]]/Tableau17[[#This Row],[2015-T1-MACROTOTALE]],"")</f>
        <v>0</v>
      </c>
      <c r="NR90" s="26">
        <f>IFERROR(Tableau17[[#This Row],[2015-T1-MACROGAUCHE]]/Tableau17[[#This Row],[2015-T1-MACROTOTALE]],"")</f>
        <v>0.30515463917525776</v>
      </c>
      <c r="NS90" s="26">
        <f>IFERROR(Tableau17[[#This Row],[2015-T1-MACROAUTRE]]/Tableau17[[#This Row],[2015-T1-MACROTOTALE]],"")</f>
        <v>2.88659793814433E-2</v>
      </c>
      <c r="NT90" s="26">
        <f>IFERROR(Tableau17[[#This Row],[2015-T2-MACROEXTRDROITE]]/Tableau17[[#This Row],[2015-T2-MACROTOTALE]],"")</f>
        <v>0.4310722100656455</v>
      </c>
      <c r="NU90" s="26">
        <f>IFERROR(Tableau17[[#This Row],[2015-T2-MACRODROITE]]/Tableau17[[#This Row],[2015-T2-MACROTOTALE]],"")</f>
        <v>0.56892778993435444</v>
      </c>
      <c r="NV90" s="26">
        <f>IFERROR(Tableau17[[#This Row],[2015-T2-MACROCENTRE]]/Tableau17[[#This Row],[2015-T2-MACROTOTALE]],"")</f>
        <v>0</v>
      </c>
      <c r="NW90" s="26">
        <f>IFERROR(Tableau17[[#This Row],[2015-T2-MACROGAUCHE]]/Tableau17[[#This Row],[2015-T2-MACROTOTALE]],"")</f>
        <v>0</v>
      </c>
      <c r="NX90" s="26">
        <f>IFERROR(Tableau17[[#This Row],[2015-T2-MACROAUTRE]]/Tableau17[[#This Row],[2015-T2-MACROTOTALE]],"")</f>
        <v>0</v>
      </c>
      <c r="NY90" s="26">
        <f>IFERROR(Tableau17[[#This Row],[2017-T1-MACROEXTRDROITE]]/Tableau17[[#This Row],[2017-T1-MACROTOTALE]],"")</f>
        <v>0.3614595210946408</v>
      </c>
      <c r="NZ90" s="26">
        <f>IFERROR(Tableau17[[#This Row],[2017-T1-MACRODROITE]]/Tableau17[[#This Row],[2017-T1-MACROTOTALE]],"")</f>
        <v>0.20296465222348917</v>
      </c>
      <c r="OA90" s="26">
        <f>IFERROR(Tableau17[[#This Row],[2017-T1-MACROCENTRE]]/Tableau17[[#This Row],[2017-T1-MACROTOTALE]],"")</f>
        <v>0.19612314709236031</v>
      </c>
      <c r="OB90" s="26">
        <f>IFERROR(Tableau17[[#This Row],[2017-T1-MACROGAUCHE]]/Tableau17[[#This Row],[2017-T1-MACROTOTALE]],"")</f>
        <v>0.23603192702394526</v>
      </c>
      <c r="OC90" s="26">
        <f>IFERROR(Tableau17[[#This Row],[2017-T1-MACROAUTRE]]/Tableau17[[#This Row],[2017-T1-MACROTOTALE]],"")</f>
        <v>3.4207525655644243E-3</v>
      </c>
      <c r="OD90" s="26">
        <f>IFERROR(Tableau17[[#This Row],[2017-T2-MACROEXTRDROITE]]/Tableau17[[#This Row],[2017-T2-MACROTOTALE]],"")</f>
        <v>0.45151953690303909</v>
      </c>
      <c r="OE90" s="26">
        <f>IFERROR(Tableau17[[#This Row],[2017-T2-MACRODROITE]]/Tableau17[[#This Row],[2017-T2-MACROTOTALE]],"")</f>
        <v>0</v>
      </c>
      <c r="OF90" s="26">
        <f>IFERROR(Tableau17[[#This Row],[2017-T2-MACROCENTRE]]/Tableau17[[#This Row],[2017-T2-MACROTOTALE]],"")</f>
        <v>0.54848046309696097</v>
      </c>
      <c r="OG90" s="26">
        <f>IFERROR(Tableau17[[#This Row],[2017-T2-MACROGAUCHE]]/Tableau17[[#This Row],[2017-T2-MACROTOTALE]],"")</f>
        <v>0</v>
      </c>
      <c r="OH90" s="26">
        <f>IFERROR(Tableau17[[#This Row],[2017-T2-MACROAUTRE]]/Tableau17[[#This Row],[2017-T2-MACROTOTALE]],"")</f>
        <v>0</v>
      </c>
      <c r="OI90" s="26">
        <f>IFERROR(Tableau17[[#This Row],[2019-T1-MACROEXTRDROITE]]/Tableau17[[#This Row],[2019-T1-MACROTOTALE]],"")</f>
        <v>0.37474949899799598</v>
      </c>
      <c r="OJ90" s="26">
        <f>IFERROR(Tableau17[[#This Row],[2019-T1-MACRODROITE]]/Tableau17[[#This Row],[2019-T1-MACROTOTALE]],"")</f>
        <v>0.10621242484969939</v>
      </c>
      <c r="OK90" s="26">
        <f>IFERROR(Tableau17[[#This Row],[2019-T1-MACROCENTRE]]/Tableau17[[#This Row],[2019-T1-MACROTOTALE]],"")</f>
        <v>0.18436873747494989</v>
      </c>
      <c r="OL90" s="26">
        <f>IFERROR(Tableau17[[#This Row],[2019-T1-MACROGAUCHE]]/Tableau17[[#This Row],[2019-T1-MACROTOTALE]],"")</f>
        <v>0.27655310621242485</v>
      </c>
      <c r="OM90" s="26">
        <f>IFERROR(Tableau17[[#This Row],[2019-T1-MACROAUTRE]]/Tableau17[[#This Row],[2019-T1-MACROTOTALE]],"")</f>
        <v>5.8116232464929862E-2</v>
      </c>
      <c r="ON90" s="26">
        <f>IFERROR(Tableau17[[#This Row],[2020-T1-MACROEXTRDROITE]]/Tableau17[[#This Row],[2020-T1-MACROTOTALE]],"")</f>
        <v>0.24517906336088155</v>
      </c>
      <c r="OO90" s="26">
        <f>IFERROR(Tableau17[[#This Row],[2020-T1-MACRODROITE]]/Tableau17[[#This Row],[2020-T1-MACROTOTALE]],"")</f>
        <v>0.3415977961432507</v>
      </c>
      <c r="OP90" s="26">
        <f>IFERROR(Tableau17[[#This Row],[2020-T1-MACROCENTRE]]/Tableau17[[#This Row],[2020-T1-MACROTOTALE]],"")</f>
        <v>8.5399449035812675E-2</v>
      </c>
      <c r="OQ90" s="26">
        <f>IFERROR(Tableau17[[#This Row],[2020-T1-MACROGAUCHE]]/Tableau17[[#This Row],[2020-T1-MACROTOTALE]],"")</f>
        <v>0.32782369146005508</v>
      </c>
      <c r="OR90" s="26">
        <f>IFERROR(Tableau17[[#This Row],[2020-T1-MACROAUTRE]]/Tableau17[[#This Row],[2020-T1-MACROTOTALE]],"")</f>
        <v>0</v>
      </c>
      <c r="OS90" s="26">
        <f>IFERROR(Tableau17[[#This Row],[2017 (L)-T1-MACROEXTRDROITE]]/Tableau17[[#This Row],[2017 (L)-T1-MACROTOTALE]],"")</f>
        <v>0.22222222222222221</v>
      </c>
      <c r="OT90" s="26">
        <f>IFERROR(Tableau17[[#This Row],[2017 (L)-T1-MACRODROITE]]/Tableau17[[#This Row],[2017 (L)-T1-MACROTOTALE]],"")</f>
        <v>0.1898989898989899</v>
      </c>
      <c r="OU90" s="26">
        <f>IFERROR(Tableau17[[#This Row],[2017 (L)-T1-MACROCENTRE]]/Tableau17[[#This Row],[2017 (L)-T1-MACROTOTALE]],"")</f>
        <v>0.32727272727272727</v>
      </c>
      <c r="OV90" s="26">
        <f>IFERROR(Tableau17[[#This Row],[2017 (L)-T1-MACROGAUCHE]]/Tableau17[[#This Row],[2017 (L)-T1-MACROTOTALE]],"")</f>
        <v>0.24646464646464647</v>
      </c>
      <c r="OW90" s="26">
        <f>IFERROR(Tableau17[[#This Row],[2017 (L)-T1-MACROAUTRE]]/Tableau17[[#This Row],[2017 (L)-T1-MACROTOTALE]],"")</f>
        <v>1.4141414141414142E-2</v>
      </c>
      <c r="OX90" s="26">
        <f>IFERROR(Tableau17[[#This Row],[2017 (L)-T2-MACROEXTRDROITE]]/Tableau17[[#This Row],[2017 (L)-T2-MACROTOTALE]],"")</f>
        <v>0</v>
      </c>
      <c r="OY90" s="26">
        <f>IFERROR(Tableau17[[#This Row],[2017 (L)-T2-MACRODROITE]]/Tableau17[[#This Row],[2017 (L)-T2-MACROTOTALE]],"")</f>
        <v>0.48918918918918919</v>
      </c>
      <c r="OZ90" s="26">
        <f>IFERROR(Tableau17[[#This Row],[2017 (L)-T2-MACROCENTRE]]/Tableau17[[#This Row],[2017 (L)-T2-MACROTOTALE]],"")</f>
        <v>0.51081081081081081</v>
      </c>
      <c r="PA90" s="26">
        <f>IFERROR(Tableau17[[#This Row],[2017 (L)-T2-MACROGAUCHE]]/Tableau17[[#This Row],[2017 (L)-T2-MACROTOTALE]],"")</f>
        <v>0</v>
      </c>
      <c r="PB90" s="26">
        <f>IFERROR(Tableau17[[#This Row],[2017 (L)-T2-MACROAUTRE]]/Tableau17[[#This Row],[2017 (L)-T2-MACROTOTALE]],"")</f>
        <v>0</v>
      </c>
      <c r="PC90" s="26">
        <f>IFERROR(Tableau17[[#This Row],[2008_T1_PROCUS]]/Tableau17[[#This Row],[2008_T1_INSCRITS]],0)</f>
        <v>2.1720243266724587E-2</v>
      </c>
      <c r="PD90" s="26">
        <f>IFERROR(Tableau17[[#This Row],[2008_T2_PROCUS]]/Tableau17[[#This Row],[2008_T2_INSCRITS]],0)</f>
        <v>1.216333622936577E-2</v>
      </c>
      <c r="PE90" s="26">
        <f>Tableau17[[#This Row],[2014_T1_PROCUS]]/Tableau17[[#This Row],[2014_T1_INSCRITS]]</f>
        <v>1.7332328560663149E-2</v>
      </c>
      <c r="PF90" s="26">
        <f>IFERROR(Tableau17[[#This Row],[2014_T2_PROCUS]]/Tableau17[[#This Row],[2014_T2_INSCRITS]],0)</f>
        <v>9.7965335342878671E-3</v>
      </c>
    </row>
    <row r="91" spans="1:422" hidden="1" x14ac:dyDescent="0.2">
      <c r="A91" s="1">
        <v>5</v>
      </c>
      <c r="B91" s="1" t="s">
        <v>378</v>
      </c>
      <c r="C91" s="1" t="s">
        <v>397</v>
      </c>
      <c r="D91" s="1" t="s">
        <v>397</v>
      </c>
      <c r="E91" s="1">
        <v>980</v>
      </c>
      <c r="F91" s="1">
        <v>5.421983</v>
      </c>
      <c r="G91" s="1">
        <v>43.260753999999999</v>
      </c>
      <c r="H91" s="3">
        <v>1366</v>
      </c>
      <c r="I91" s="3">
        <v>272</v>
      </c>
      <c r="L91" s="1">
        <v>85</v>
      </c>
      <c r="M91" s="1">
        <v>3</v>
      </c>
      <c r="P91" s="1">
        <v>167</v>
      </c>
      <c r="Q91" s="1">
        <v>71</v>
      </c>
      <c r="R91" s="1">
        <v>60</v>
      </c>
      <c r="S91" s="1">
        <v>85</v>
      </c>
      <c r="T91" s="1">
        <v>61</v>
      </c>
      <c r="U91" s="1">
        <v>532</v>
      </c>
      <c r="V91" s="1">
        <v>880</v>
      </c>
      <c r="W91" s="1">
        <v>524</v>
      </c>
      <c r="X91" s="1">
        <v>15</v>
      </c>
      <c r="Y91" s="2">
        <v>0.59545455000000003</v>
      </c>
      <c r="Z91" s="1">
        <v>880</v>
      </c>
      <c r="AA91" s="1">
        <v>542</v>
      </c>
      <c r="AB91" s="1">
        <v>11</v>
      </c>
      <c r="AC91" s="2">
        <v>0.61590909000000005</v>
      </c>
      <c r="AD91" s="1">
        <v>1366</v>
      </c>
      <c r="AE91" s="1">
        <v>541</v>
      </c>
      <c r="AF91" s="2">
        <v>0.39604685000000001</v>
      </c>
      <c r="AG91" s="1">
        <f t="shared" si="1"/>
        <v>272</v>
      </c>
      <c r="AH91" s="1">
        <v>802</v>
      </c>
      <c r="AI91" s="1">
        <v>528</v>
      </c>
      <c r="AJ91" s="1">
        <v>14</v>
      </c>
      <c r="AK91" s="2">
        <v>0.65835410999999999</v>
      </c>
      <c r="AL91" s="1">
        <v>802</v>
      </c>
      <c r="AM91" s="1">
        <v>548</v>
      </c>
      <c r="AN91" s="1">
        <v>16</v>
      </c>
      <c r="AO91" s="2">
        <v>0.68329176999999997</v>
      </c>
      <c r="AP91" s="1">
        <v>1302</v>
      </c>
      <c r="AQ91" s="1">
        <v>693</v>
      </c>
      <c r="AR91" s="2">
        <v>0.53225805999999998</v>
      </c>
      <c r="AS91" s="1">
        <v>1302</v>
      </c>
      <c r="AT91" s="1">
        <v>739</v>
      </c>
      <c r="AU91" s="2">
        <v>0.56758832999999997</v>
      </c>
      <c r="AV91" s="1">
        <v>1357</v>
      </c>
      <c r="AW91" s="1">
        <v>775</v>
      </c>
      <c r="AX91" s="2">
        <v>0.57111274999999995</v>
      </c>
      <c r="AY91" s="1">
        <v>1356</v>
      </c>
      <c r="AZ91" s="1">
        <v>728</v>
      </c>
      <c r="BA91" s="2">
        <v>0.53687315999999996</v>
      </c>
      <c r="BB91" s="1">
        <v>1355</v>
      </c>
      <c r="BC91" s="1">
        <v>1136</v>
      </c>
      <c r="BD91" s="2">
        <v>0.83837638000000003</v>
      </c>
      <c r="BE91" s="1">
        <v>1354</v>
      </c>
      <c r="BF91" s="1">
        <v>1023</v>
      </c>
      <c r="BG91" s="2">
        <v>0.75553914</v>
      </c>
      <c r="BH91" s="1">
        <v>1355</v>
      </c>
      <c r="BI91" s="1">
        <v>786</v>
      </c>
      <c r="BJ91" s="2">
        <v>0.58007379999999997</v>
      </c>
      <c r="BK91" s="1">
        <v>39</v>
      </c>
      <c r="BN91" s="1">
        <v>13</v>
      </c>
      <c r="BO91" s="1">
        <v>13</v>
      </c>
      <c r="BP91" s="1">
        <v>300</v>
      </c>
      <c r="BQ91" s="1">
        <v>157</v>
      </c>
      <c r="BR91" s="1">
        <v>522</v>
      </c>
      <c r="BT91" s="1">
        <v>183</v>
      </c>
      <c r="BU91" s="1">
        <v>355</v>
      </c>
      <c r="BW91" s="1">
        <v>538</v>
      </c>
      <c r="BX91" s="1">
        <v>12</v>
      </c>
      <c r="BZ91" s="1">
        <v>12</v>
      </c>
      <c r="CB91" s="1">
        <v>31</v>
      </c>
      <c r="CC91" s="1">
        <v>75</v>
      </c>
      <c r="CD91" s="1">
        <v>279</v>
      </c>
      <c r="CE91" s="1">
        <v>98</v>
      </c>
      <c r="CF91" s="1">
        <v>507</v>
      </c>
      <c r="CG91" s="1">
        <v>76</v>
      </c>
      <c r="CH91" s="1">
        <v>318</v>
      </c>
      <c r="CI91" s="1">
        <v>138</v>
      </c>
      <c r="CJ91" s="1">
        <v>532</v>
      </c>
      <c r="CL91" s="1">
        <v>20</v>
      </c>
      <c r="CO91" s="1">
        <v>59</v>
      </c>
      <c r="CP91" s="1">
        <v>148</v>
      </c>
      <c r="CT91" s="1">
        <v>344</v>
      </c>
      <c r="CV91" s="1">
        <v>98</v>
      </c>
      <c r="CW91" s="1">
        <v>669</v>
      </c>
      <c r="CY91" s="1">
        <v>152</v>
      </c>
      <c r="DA91" s="1">
        <v>533</v>
      </c>
      <c r="DC91" s="1">
        <v>685</v>
      </c>
      <c r="DD91" s="1">
        <v>21</v>
      </c>
      <c r="DE91" s="1">
        <v>2</v>
      </c>
      <c r="DF91" s="1">
        <v>7</v>
      </c>
      <c r="DG91" s="1">
        <v>1</v>
      </c>
      <c r="DI91" s="1">
        <v>43</v>
      </c>
      <c r="DJ91" s="1">
        <v>5</v>
      </c>
      <c r="DK91" s="1">
        <v>3</v>
      </c>
      <c r="DL91" s="1">
        <v>42</v>
      </c>
      <c r="DM91" s="1">
        <v>52</v>
      </c>
      <c r="DN91" s="1">
        <v>230</v>
      </c>
      <c r="DO91" s="1">
        <v>355</v>
      </c>
      <c r="DP91" s="1">
        <v>6</v>
      </c>
      <c r="DU91" s="1">
        <v>767</v>
      </c>
      <c r="DX91" s="1">
        <v>328</v>
      </c>
      <c r="DY91" s="1">
        <v>364</v>
      </c>
      <c r="EA91" s="1">
        <v>692</v>
      </c>
      <c r="EB91" s="1">
        <v>1</v>
      </c>
      <c r="EC91" s="1">
        <v>2</v>
      </c>
      <c r="ED91" s="1">
        <v>2</v>
      </c>
      <c r="EE91" s="1">
        <v>32</v>
      </c>
      <c r="EF91" s="1">
        <v>473</v>
      </c>
      <c r="EG91" s="1">
        <v>44</v>
      </c>
      <c r="EH91" s="1">
        <v>7</v>
      </c>
      <c r="EI91" s="1">
        <v>120</v>
      </c>
      <c r="EJ91" s="1">
        <v>118</v>
      </c>
      <c r="EK91" s="1">
        <v>315</v>
      </c>
      <c r="EL91" s="1">
        <v>8</v>
      </c>
      <c r="EM91" s="1">
        <v>1122</v>
      </c>
      <c r="EN91" s="1">
        <v>221</v>
      </c>
      <c r="EO91" s="1">
        <v>701</v>
      </c>
      <c r="EP91" s="1">
        <v>922</v>
      </c>
      <c r="EQ91" s="1">
        <v>0</v>
      </c>
      <c r="ER91" s="1">
        <v>0</v>
      </c>
      <c r="ES91" s="1">
        <v>2</v>
      </c>
      <c r="ET91" s="1">
        <v>20</v>
      </c>
      <c r="EU91" s="1">
        <v>2</v>
      </c>
      <c r="EV91" s="1">
        <v>118</v>
      </c>
      <c r="EW91" s="1">
        <v>106</v>
      </c>
      <c r="EX91" s="1">
        <v>0</v>
      </c>
      <c r="EY91" s="1">
        <v>13</v>
      </c>
      <c r="EZ91" s="1">
        <v>16</v>
      </c>
      <c r="FA91" s="1">
        <v>0</v>
      </c>
      <c r="FB91" s="1">
        <v>0</v>
      </c>
      <c r="FC91" s="1">
        <v>0</v>
      </c>
      <c r="FD91" s="1">
        <v>0</v>
      </c>
      <c r="FE91" s="1">
        <v>0</v>
      </c>
      <c r="FF91" s="1">
        <v>0</v>
      </c>
      <c r="FG91" s="1">
        <v>0</v>
      </c>
      <c r="FH91" s="1">
        <v>16</v>
      </c>
      <c r="FI91" s="1">
        <v>0</v>
      </c>
      <c r="FJ91" s="1">
        <v>35</v>
      </c>
      <c r="FK91" s="1">
        <v>9</v>
      </c>
      <c r="FL91" s="1">
        <v>0</v>
      </c>
      <c r="FM91" s="1">
        <v>119</v>
      </c>
      <c r="FN91" s="1">
        <v>19</v>
      </c>
      <c r="FO91" s="1">
        <v>1</v>
      </c>
      <c r="FP91" s="1">
        <v>291</v>
      </c>
      <c r="FQ91" s="1">
        <v>0</v>
      </c>
      <c r="FR91" s="1">
        <f>SUM(Tableau17[[#This Row],[2019-T1-ALEXANDRE Audric]:[2019-T1-MARIE Florie]])</f>
        <v>767</v>
      </c>
      <c r="FS91" s="1">
        <v>13</v>
      </c>
      <c r="FT91" s="1">
        <v>339</v>
      </c>
      <c r="FU91" s="1">
        <v>0</v>
      </c>
      <c r="FV91" s="1">
        <v>170</v>
      </c>
      <c r="FW91" s="1">
        <v>0</v>
      </c>
      <c r="FX91" s="1">
        <v>522</v>
      </c>
      <c r="FY91" s="1">
        <v>0</v>
      </c>
      <c r="FZ91" s="1">
        <v>355</v>
      </c>
      <c r="GA91" s="1">
        <v>0</v>
      </c>
      <c r="GB91" s="1">
        <v>183</v>
      </c>
      <c r="GC91" s="1">
        <v>0</v>
      </c>
      <c r="GD91" s="1">
        <v>538</v>
      </c>
      <c r="GE91" s="1">
        <v>75</v>
      </c>
      <c r="GF91" s="1">
        <v>279</v>
      </c>
      <c r="GG91" s="1">
        <v>12</v>
      </c>
      <c r="GH91" s="1">
        <v>141</v>
      </c>
      <c r="GI91" s="1">
        <v>0</v>
      </c>
      <c r="GJ91" s="1">
        <v>507</v>
      </c>
      <c r="GK91" s="1">
        <v>76</v>
      </c>
      <c r="GL91" s="1">
        <v>318</v>
      </c>
      <c r="GM91" s="1">
        <v>0</v>
      </c>
      <c r="GN91" s="1">
        <v>138</v>
      </c>
      <c r="GO91" s="1">
        <v>0</v>
      </c>
      <c r="GP91" s="1">
        <v>532</v>
      </c>
      <c r="GQ91" s="1">
        <v>168</v>
      </c>
      <c r="GR91" s="1">
        <v>344</v>
      </c>
      <c r="GS91" s="1">
        <v>0</v>
      </c>
      <c r="GT91" s="1">
        <v>157</v>
      </c>
      <c r="GU91" s="1">
        <v>0</v>
      </c>
      <c r="GV91" s="1">
        <v>669</v>
      </c>
      <c r="GW91" s="1">
        <v>152</v>
      </c>
      <c r="GX91" s="1">
        <v>533</v>
      </c>
      <c r="GY91" s="1">
        <v>0</v>
      </c>
      <c r="GZ91" s="1">
        <v>0</v>
      </c>
      <c r="HA91" s="1">
        <v>0</v>
      </c>
      <c r="HB91" s="1">
        <v>685</v>
      </c>
      <c r="HC91" s="1">
        <v>156</v>
      </c>
      <c r="HD91" s="1">
        <v>473</v>
      </c>
      <c r="HE91" s="1">
        <v>315</v>
      </c>
      <c r="HF91" s="1">
        <v>171</v>
      </c>
      <c r="HG91" s="1">
        <v>7</v>
      </c>
      <c r="HH91" s="1">
        <v>1122</v>
      </c>
      <c r="HI91" s="1">
        <v>221</v>
      </c>
      <c r="HJ91" s="1">
        <v>0</v>
      </c>
      <c r="HK91" s="1">
        <v>701</v>
      </c>
      <c r="HL91" s="1">
        <v>0</v>
      </c>
      <c r="HM91" s="1">
        <v>0</v>
      </c>
      <c r="HN91" s="1">
        <v>922</v>
      </c>
      <c r="HO91" s="1">
        <v>138</v>
      </c>
      <c r="HP91" s="1">
        <v>125</v>
      </c>
      <c r="HQ91" s="1">
        <v>291</v>
      </c>
      <c r="HR91" s="1">
        <v>199</v>
      </c>
      <c r="HS91" s="1">
        <v>23</v>
      </c>
      <c r="HT91" s="1">
        <v>776</v>
      </c>
      <c r="HU91" s="1">
        <v>60</v>
      </c>
      <c r="HV91" s="1">
        <v>252</v>
      </c>
      <c r="HW91" s="1">
        <v>71</v>
      </c>
      <c r="HX91" s="1">
        <v>149</v>
      </c>
      <c r="HY91" s="1">
        <v>0</v>
      </c>
      <c r="HZ91" s="1">
        <v>532</v>
      </c>
      <c r="IA91" s="1">
        <v>64</v>
      </c>
      <c r="IB91" s="1">
        <v>231</v>
      </c>
      <c r="IC91" s="1">
        <v>355</v>
      </c>
      <c r="ID91" s="1">
        <v>115</v>
      </c>
      <c r="IE91" s="1">
        <v>2</v>
      </c>
      <c r="IF91" s="1">
        <v>767</v>
      </c>
      <c r="IG91" s="1">
        <v>0</v>
      </c>
      <c r="IH91" s="1">
        <v>328</v>
      </c>
      <c r="II91" s="1">
        <v>364</v>
      </c>
      <c r="IJ91" s="1">
        <v>0</v>
      </c>
      <c r="IK91" s="1">
        <v>0</v>
      </c>
      <c r="IL91" s="1">
        <v>692</v>
      </c>
      <c r="IM91" s="26">
        <f>IFERROR(Tableau17[[#This Row],[LDIV]]/Tableau17[[#This Row],[Total général]],"")</f>
        <v>0</v>
      </c>
      <c r="IN91" s="26">
        <f>IFERROR(Tableau17[[#This Row],[LDVC]]/Tableau17[[#This Row],[Total général]],"")</f>
        <v>0</v>
      </c>
      <c r="IO91" s="26">
        <f>IFERROR(Tableau17[[#This Row],[LDVD]]/Tableau17[[#This Row],[Total général]],"")</f>
        <v>0.15977443609022557</v>
      </c>
      <c r="IP91" s="26">
        <f>IFERROR(Tableau17[[#This Row],[LDVG]]/Tableau17[[#This Row],[Total général]],"")</f>
        <v>5.6390977443609019E-3</v>
      </c>
      <c r="IQ91" s="26">
        <f>IFERROR(Tableau17[[#This Row],[LEXD]]/Tableau17[[#This Row],[Total général]],"")</f>
        <v>0</v>
      </c>
      <c r="IR91" s="26">
        <f>IFERROR(Tableau17[[#This Row],[LEXG]]/Tableau17[[#This Row],[Total général]],"")</f>
        <v>0</v>
      </c>
      <c r="IS91" s="26">
        <f>IFERROR(Tableau17[[#This Row],[LLR]]/Tableau17[[#This Row],[Total général]],"")</f>
        <v>0.31390977443609025</v>
      </c>
      <c r="IT91" s="26">
        <f>IFERROR(Tableau17[[#This Row],[LREM]]/Tableau17[[#This Row],[Total général]],"")</f>
        <v>0.13345864661654136</v>
      </c>
      <c r="IU91" s="26">
        <f>IFERROR(Tableau17[[#This Row],[LRN]]/Tableau17[[#This Row],[Total général]],"")</f>
        <v>0.11278195488721804</v>
      </c>
      <c r="IV91" s="26">
        <f>IFERROR(Tableau17[[#This Row],[LUG]]/Tableau17[[#This Row],[Total général]],"")</f>
        <v>0.15977443609022557</v>
      </c>
      <c r="IW91" s="26">
        <f>IFERROR(Tableau17[[#This Row],[LVEC]]/Tableau17[[#This Row],[Total général]],"")</f>
        <v>0.11466165413533834</v>
      </c>
      <c r="IX91" s="26">
        <f>IFERROR(Tableau17[[#This Row],[2008-T1-LCMD]]/Tableau17[[#This Row],[2008-T1-TOTAL]],"")</f>
        <v>7.4712643678160925E-2</v>
      </c>
      <c r="IY91" s="26">
        <f>IFERROR(Tableau17[[#This Row],[2008-T1-LDVD]]/Tableau17[[#This Row],[2008-T1-TOTAL]],"")</f>
        <v>0</v>
      </c>
      <c r="IZ91" s="26">
        <f>IFERROR(Tableau17[[#This Row],[2008-T1-LEXD]]/Tableau17[[#This Row],[2008-T1-TOTAL]],"")</f>
        <v>0</v>
      </c>
      <c r="JA91" s="26">
        <f>IFERROR(Tableau17[[#This Row],[2008-T1-LEXG]]/Tableau17[[#This Row],[2008-T1-TOTAL]],"")</f>
        <v>2.4904214559386972E-2</v>
      </c>
      <c r="JB91" s="26">
        <f>IFERROR(Tableau17[[#This Row],[2008-T1-LFN]]/Tableau17[[#This Row],[2008-T1-TOTAL]],"")</f>
        <v>2.4904214559386972E-2</v>
      </c>
      <c r="JC91" s="26">
        <f>IFERROR(Tableau17[[#This Row],[2008-T1-LMAJ]]/Tableau17[[#This Row],[2008-T1-TOTAL]],"")</f>
        <v>0.57471264367816088</v>
      </c>
      <c r="JD91" s="26">
        <f>IFERROR(Tableau17[[#This Row],[2008-T1-LUG]]/Tableau17[[#This Row],[2008-T1-TOTAL]],"")</f>
        <v>0.3007662835249042</v>
      </c>
      <c r="JE91" s="26">
        <f>IFERROR(Tableau17[[#This Row],[2008-T2-LFN]]/Tableau17[[#This Row],[2008-T2-TOTAL]],"")</f>
        <v>0</v>
      </c>
      <c r="JF91" s="26">
        <f>IFERROR(Tableau17[[#This Row],[2008-T2-LGC]]/Tableau17[[#This Row],[2008-T2-TOTAL]],"")</f>
        <v>0.34014869888475835</v>
      </c>
      <c r="JG91" s="26">
        <f>IFERROR(Tableau17[[#This Row],[2008-T2-LMAJ]]/Tableau17[[#This Row],[2008-T2-TOTAL]],"")</f>
        <v>0.6598513011152416</v>
      </c>
      <c r="JH91" s="26">
        <f>IFERROR(Tableau17[[#This Row],[2008-T2-LUG]]/Tableau17[[#This Row],[2008-T2-TOTAL]],"")</f>
        <v>0</v>
      </c>
      <c r="JI91" s="26">
        <f>IFERROR(Tableau17[[#This Row],[2014-T1-LDIV]]/Tableau17[[#This Row],[2014-T1-TOTAL]],"")</f>
        <v>2.3668639053254437E-2</v>
      </c>
      <c r="JJ91" s="26">
        <f>IFERROR(Tableau17[[#This Row],[2014-T1-LDVD]]/Tableau17[[#This Row],[2014-T1-TOTAL]],"")</f>
        <v>0</v>
      </c>
      <c r="JK91" s="26">
        <f>IFERROR(Tableau17[[#This Row],[2014-T1-LDVG]]/Tableau17[[#This Row],[2014-T1-TOTAL]],"")</f>
        <v>2.3668639053254437E-2</v>
      </c>
      <c r="JL91" s="26">
        <f>IFERROR(Tableau17[[#This Row],[2014-T1-LEXG]]/Tableau17[[#This Row],[2014-T1-TOTAL]],"")</f>
        <v>0</v>
      </c>
      <c r="JM91" s="26">
        <f>IFERROR(Tableau17[[#This Row],[2014-T1-LFG]]/Tableau17[[#This Row],[2014-T1-TOTAL]],"")</f>
        <v>6.1143984220907298E-2</v>
      </c>
      <c r="JN91" s="26">
        <f>IFERROR(Tableau17[[#This Row],[2014-T1-LFN]]/Tableau17[[#This Row],[2014-T1-TOTAL]],"")</f>
        <v>0.14792899408284024</v>
      </c>
      <c r="JO91" s="26">
        <f>IFERROR(Tableau17[[#This Row],[2014-T1-LUD]]/Tableau17[[#This Row],[2014-T1-TOTAL]],"")</f>
        <v>0.55029585798816572</v>
      </c>
      <c r="JP91" s="26">
        <f>IFERROR(Tableau17[[#This Row],[2014-T1-LUG]]/Tableau17[[#This Row],[2014-T1-TOTAL]],"")</f>
        <v>0.1932938856015779</v>
      </c>
      <c r="JQ91" s="26">
        <f>IFERROR(Tableau17[[#This Row],[2014-T2-LFN]]/Tableau17[[#This Row],[2014-T2-TOTAL]],"")</f>
        <v>0.14285714285714285</v>
      </c>
      <c r="JR91" s="26">
        <f>IFERROR(Tableau17[[#This Row],[2014-T2-LUD]]/Tableau17[[#This Row],[2014-T2-TOTAL]],"")</f>
        <v>0.59774436090225569</v>
      </c>
      <c r="JS91" s="26">
        <f>IFERROR(Tableau17[[#This Row],[2014-T2-LUG]]/Tableau17[[#This Row],[2014-T2-TOTAL]],"")</f>
        <v>0.25939849624060152</v>
      </c>
      <c r="JT91" s="26">
        <f>IFERROR(Tableau17[[#This Row],[2015-T1-BC-DIV]]/Tableau17[[#This Row],[2015-T1-TOTAL]],"")</f>
        <v>0</v>
      </c>
      <c r="JU91" s="26">
        <f>IFERROR(Tableau17[[#This Row],[2015-T1-BC-DLF]]/Tableau17[[#This Row],[2015-T1-TOTAL]],"")</f>
        <v>2.9895366218236172E-2</v>
      </c>
      <c r="JV91" s="26">
        <f>IFERROR(Tableau17[[#This Row],[2015-T1-BC-DVD]]/Tableau17[[#This Row],[2015-T1-TOTAL]],"")</f>
        <v>0</v>
      </c>
      <c r="JW91" s="26">
        <f>IFERROR(Tableau17[[#This Row],[2015-T1-BC-DVG]]/Tableau17[[#This Row],[2015-T1-TOTAL]],"")</f>
        <v>0</v>
      </c>
      <c r="JX91" s="26">
        <f>IFERROR(Tableau17[[#This Row],[2015-T1-BC-FG]]/Tableau17[[#This Row],[2015-T1-TOTAL]],"")</f>
        <v>8.8191330343796712E-2</v>
      </c>
      <c r="JY91" s="26">
        <f>IFERROR(Tableau17[[#This Row],[2015-T1-BC-FN]]/Tableau17[[#This Row],[2015-T1-TOTAL]],"")</f>
        <v>0.22122571001494767</v>
      </c>
      <c r="JZ91" s="26">
        <f>IFERROR(Tableau17[[#This Row],[2015-T1-BC-MDM]]/Tableau17[[#This Row],[2015-T1-TOTAL]],"")</f>
        <v>0</v>
      </c>
      <c r="KA91" s="26">
        <f>IFERROR(Tableau17[[#This Row],[2015-T1-BC-RDG]]/Tableau17[[#This Row],[2015-T1-TOTAL]],"")</f>
        <v>0</v>
      </c>
      <c r="KB91" s="26">
        <f>IFERROR(Tableau17[[#This Row],[2015-T1-BC-SOC]]/Tableau17[[#This Row],[2015-T1-TOTAL]],"")</f>
        <v>0</v>
      </c>
      <c r="KC91" s="26">
        <f>IFERROR(Tableau17[[#This Row],[2015-T1-BC-UD]]/Tableau17[[#This Row],[2015-T1-TOTAL]],"")</f>
        <v>0.51420029895366215</v>
      </c>
      <c r="KD91" s="26">
        <f>IFERROR(Tableau17[[#This Row],[2015-T1-BC-UG]]/Tableau17[[#This Row],[2015-T1-TOTAL]],"")</f>
        <v>0</v>
      </c>
      <c r="KE91" s="26">
        <f>IFERROR(Tableau17[[#This Row],[2015-T1-BC-VEC]]/Tableau17[[#This Row],[2015-T1-TOTAL]],"")</f>
        <v>0.14648729446935724</v>
      </c>
      <c r="KF91" s="26">
        <f>IFERROR(Tableau17[[#This Row],[2015-T2-BC-DVG]]/Tableau17[[#This Row],[2015-T2-TOTAL]],"")</f>
        <v>0</v>
      </c>
      <c r="KG91" s="26">
        <f>IFERROR(Tableau17[[#This Row],[2015-T2-BC-FN]]/Tableau17[[#This Row],[2015-T2-TOTAL]],"")</f>
        <v>0.22189781021897811</v>
      </c>
      <c r="KH91" s="26">
        <f>IFERROR(Tableau17[[#This Row],[2015-T2-BC-SOC]]/Tableau17[[#This Row],[2015-T2-TOTAL]],"")</f>
        <v>0</v>
      </c>
      <c r="KI91" s="26">
        <f>IFERROR(Tableau17[[#This Row],[2015-T2-BC-UD]]/Tableau17[[#This Row],[2015-T2-TOTAL]],"")</f>
        <v>0.77810218978102186</v>
      </c>
      <c r="KJ91" s="26">
        <f>IFERROR(Tableau17[[#This Row],[2015-T2-BC-UG]]/Tableau17[[#This Row],[2015-T2-TOTAL]],"")</f>
        <v>0</v>
      </c>
      <c r="KK91" s="26">
        <f>IFERROR(Tableau17[[#This Row],[2017 (L)-T1-COM]]/Tableau17[[#This Row],[2017 (L)-T1-TOTAL]],"")</f>
        <v>2.7379400260756193E-2</v>
      </c>
      <c r="KL91" s="26">
        <f>IFERROR(Tableau17[[#This Row],[2017 (L)-T1-DIV]]/Tableau17[[#This Row],[2017 (L)-T1-TOTAL]],"")</f>
        <v>2.6075619295958278E-3</v>
      </c>
      <c r="KM91" s="26">
        <f>IFERROR(Tableau17[[#This Row],[2017 (L)-T1-DLF]]/Tableau17[[#This Row],[2017 (L)-T1-TOTAL]],"")</f>
        <v>9.126466753585397E-3</v>
      </c>
      <c r="KN91" s="26">
        <f>IFERROR(Tableau17[[#This Row],[2017 (L)-T1-DVD]]/Tableau17[[#This Row],[2017 (L)-T1-TOTAL]],"")</f>
        <v>1.3037809647979139E-3</v>
      </c>
      <c r="KO91" s="26">
        <f>IFERROR(Tableau17[[#This Row],[2017 (L)-T1-DVG]]/Tableau17[[#This Row],[2017 (L)-T1-TOTAL]],"")</f>
        <v>0</v>
      </c>
      <c r="KP91" s="26">
        <f>IFERROR(Tableau17[[#This Row],[2017 (L)-T1-ECO]]/Tableau17[[#This Row],[2017 (L)-T1-TOTAL]],"")</f>
        <v>5.6062581486310298E-2</v>
      </c>
      <c r="KQ91" s="26">
        <f>IFERROR(Tableau17[[#This Row],[2017 (L)-T1-EXD]]/Tableau17[[#This Row],[2017 (L)-T1-TOTAL]],"")</f>
        <v>6.51890482398957E-3</v>
      </c>
      <c r="KR91" s="26">
        <f>IFERROR(Tableau17[[#This Row],[2017 (L)-T1-EXG]]/Tableau17[[#This Row],[2017 (L)-T1-TOTAL]],"")</f>
        <v>3.9113428943937422E-3</v>
      </c>
      <c r="KS91" s="26">
        <f>IFERROR(Tableau17[[#This Row],[2017 (L)-T1-FI]]/Tableau17[[#This Row],[2017 (L)-T1-TOTAL]],"")</f>
        <v>5.4758800521512385E-2</v>
      </c>
      <c r="KT91" s="26">
        <f>IFERROR(Tableau17[[#This Row],[2017 (L)-T1-FN]]/Tableau17[[#This Row],[2017 (L)-T1-TOTAL]],"")</f>
        <v>6.7796610169491525E-2</v>
      </c>
      <c r="KU91" s="26">
        <f>IFERROR(Tableau17[[#This Row],[2017 (L)-T1-LR]]/Tableau17[[#This Row],[2017 (L)-T1-TOTAL]],"")</f>
        <v>0.29986962190352023</v>
      </c>
      <c r="KV91" s="26">
        <f>IFERROR(Tableau17[[#This Row],[2017 (L)-T1-MDM]]/Tableau17[[#This Row],[2017 (L)-T1-TOTAL]],"")</f>
        <v>0.46284224250325945</v>
      </c>
      <c r="KW91" s="26">
        <f>IFERROR(Tableau17[[#This Row],[2017 (L)-T1-RDG]]/Tableau17[[#This Row],[2017 (L)-T1-TOTAL]],"")</f>
        <v>7.8226857887874843E-3</v>
      </c>
      <c r="KX91" s="26">
        <f>IFERROR(Tableau17[[#This Row],[2017 (L)-T1-REG]]/Tableau17[[#This Row],[2017 (L)-T1-TOTAL]],"")</f>
        <v>0</v>
      </c>
      <c r="KY91" s="26">
        <f>IFERROR(Tableau17[[#This Row],[2017 (L)-T1-REM]]/Tableau17[[#This Row],[2017 (L)-T1-TOTAL]],"")</f>
        <v>0</v>
      </c>
      <c r="KZ91" s="26">
        <f>IFERROR(Tableau17[[#This Row],[2017 (L)-T1-SOC]]/Tableau17[[#This Row],[2017 (L)-T1-TOTAL]],"")</f>
        <v>0</v>
      </c>
      <c r="LA91" s="26">
        <f>IFERROR(Tableau17[[#This Row],[2017 (L)-T1-UDI]]/Tableau17[[#This Row],[2017 (L)-T1-TOTAL]],"")</f>
        <v>0</v>
      </c>
      <c r="LB91" s="26">
        <f>IFERROR(Tableau17[[#This Row],[2017 (L)-T2-FI]]/Tableau17[[#This Row],[2017 (L)-T2-TOTAL]],"")</f>
        <v>0</v>
      </c>
      <c r="LC91" s="26">
        <f>IFERROR(Tableau17[[#This Row],[2017 (L)-T2-FN]]/Tableau17[[#This Row],[2017 (L)-T2-TOTAL]],"")</f>
        <v>0</v>
      </c>
      <c r="LD91" s="26">
        <f>IFERROR(Tableau17[[#This Row],[2017 (L)-T2-LR]]/Tableau17[[#This Row],[2017 (L)-T2-TOTAL]],"")</f>
        <v>0.47398843930635837</v>
      </c>
      <c r="LE91" s="26">
        <f>IFERROR(Tableau17[[#This Row],[2017 (L)-T2-MDM]]/Tableau17[[#This Row],[2017 (L)-T2-TOTAL]],"")</f>
        <v>0.52601156069364163</v>
      </c>
      <c r="LF91" s="26">
        <f>IFERROR(Tableau17[[#This Row],[2017 (L)-T2-REM]]/Tableau17[[#This Row],[2017 (L)-T2-TOTAL]],"")</f>
        <v>0</v>
      </c>
      <c r="LG91" s="26">
        <f>IFERROR(Tableau17[[#This Row],[2017-T1-ARTHAUD Nathalie]]/Tableau17[[#This Row],[2017-T1-TOTAL]],"")</f>
        <v>8.9126559714795004E-4</v>
      </c>
      <c r="LH91" s="26">
        <f>IFERROR(Tableau17[[#This Row],[2017-T1-ASSELINEAU Fran]]/Tableau17[[#This Row],[2017-T1-TOTAL]],"")</f>
        <v>1.7825311942959001E-3</v>
      </c>
      <c r="LI91" s="26">
        <f>IFERROR(Tableau17[[#This Row],[2017-T1-CHEMINADE Jacques]]/Tableau17[[#This Row],[2017-T1-TOTAL]],"")</f>
        <v>1.7825311942959001E-3</v>
      </c>
      <c r="LJ91" s="26">
        <f>IFERROR(Tableau17[[#This Row],[2017-T1-DUPONT-AIGNAN Nicolas]]/Tableau17[[#This Row],[2017-T1-TOTAL]],"")</f>
        <v>2.8520499108734401E-2</v>
      </c>
      <c r="LK91" s="26">
        <f>IFERROR(Tableau17[[#This Row],[2017-T1-FILLON Fran]]/Tableau17[[#This Row],[2017-T1-TOTAL]],"")</f>
        <v>0.42156862745098039</v>
      </c>
      <c r="LL91" s="26">
        <f>IFERROR(Tableau17[[#This Row],[2017-T1-HAMON Beno]]/Tableau17[[#This Row],[2017-T1-TOTAL]],"")</f>
        <v>3.9215686274509803E-2</v>
      </c>
      <c r="LM91" s="26">
        <f>IFERROR(Tableau17[[#This Row],[2017-T1-LASSALLE Jean]]/Tableau17[[#This Row],[2017-T1-TOTAL]],"")</f>
        <v>6.2388591800356507E-3</v>
      </c>
      <c r="LN91" s="26">
        <f>IFERROR(Tableau17[[#This Row],[2017-T1-LE PEN Marine]]/Tableau17[[#This Row],[2017-T1-TOTAL]],"")</f>
        <v>0.10695187165775401</v>
      </c>
      <c r="LO91" s="26">
        <f>IFERROR(Tableau17[[#This Row],[2017-T1-M Jean-Luc]]/Tableau17[[#This Row],[2017-T1-TOTAL]],"")</f>
        <v>0.10516934046345811</v>
      </c>
      <c r="LP91" s="26">
        <f>IFERROR(Tableau17[[#This Row],[2017-T1-MACRON Emmanuel]]/Tableau17[[#This Row],[2017-T1-TOTAL]],"")</f>
        <v>0.28074866310160429</v>
      </c>
      <c r="LQ91" s="26">
        <f>IFERROR(Tableau17[[#This Row],[2017-T1-POUTOU Philippe]]/Tableau17[[#This Row],[2017-T1-TOTAL]],"")</f>
        <v>7.1301247771836003E-3</v>
      </c>
      <c r="LR91" s="26">
        <f>IFERROR(Tableau17[[#This Row],[2017-T2-LE PEN Marine]]/Tableau17[[#This Row],[2017-T2-TOTAL]],"")</f>
        <v>0.23969631236442515</v>
      </c>
      <c r="LS91" s="26">
        <f>IFERROR(Tableau17[[#This Row],[2017-T2-MACRON Emmanuel]]/Tableau17[[#This Row],[2017-T2-TOTAL]],"")</f>
        <v>0.76030368763557488</v>
      </c>
      <c r="LT91" s="26">
        <f>IFERROR(Tableau17[[#This Row],[2019-T1-ALEXANDRE Audric]]/Tableau17[[#This Row],[2019-T1-TOTAL]],"")</f>
        <v>0</v>
      </c>
      <c r="LU91" s="26">
        <f>IFERROR(Tableau17[[#This Row],[2019-T1-ARTHAUD Nathalie]]/Tableau17[[#This Row],[2019-T1-TOTAL]],"")</f>
        <v>0</v>
      </c>
      <c r="LV91" s="26">
        <f>IFERROR(Tableau17[[#This Row],[2019-T1-ASSELINEAU François]]/Tableau17[[#This Row],[2019-T1-TOTAL]],"")</f>
        <v>2.6075619295958278E-3</v>
      </c>
      <c r="LW91" s="26">
        <f>IFERROR(Tableau17[[#This Row],[2019-T1-AUBRY Manon]]/Tableau17[[#This Row],[2019-T1-TOTAL]],"")</f>
        <v>2.607561929595828E-2</v>
      </c>
      <c r="LX91" s="26">
        <f>IFERROR(Tableau17[[#This Row],[2019-T1-AZERGUI Nagib]]/Tableau17[[#This Row],[2019-T1-TOTAL]],"")</f>
        <v>2.6075619295958278E-3</v>
      </c>
      <c r="LY91" s="26">
        <f>IFERROR(Tableau17[[#This Row],[2019-T1-BARDELLA Jordan]]/Tableau17[[#This Row],[2019-T1-TOTAL]],"")</f>
        <v>0.15384615384615385</v>
      </c>
      <c r="LZ91" s="26">
        <f>IFERROR(Tableau17[[#This Row],[2019-T1-BELLAMY François-Xavier]]/Tableau17[[#This Row],[2019-T1-TOTAL]],"")</f>
        <v>0.13820078226857888</v>
      </c>
      <c r="MA91" s="26">
        <f>IFERROR(Tableau17[[#This Row],[2019-T1-BIDOU Olivier]]/Tableau17[[#This Row],[2019-T1-TOTAL]],"")</f>
        <v>0</v>
      </c>
      <c r="MB91" s="26">
        <f>IFERROR(Tableau17[[#This Row],[2019-T1-BOURG Dominique]]/Tableau17[[#This Row],[2019-T1-TOTAL]],"")</f>
        <v>1.6949152542372881E-2</v>
      </c>
      <c r="MC91" s="26">
        <f>IFERROR(Tableau17[[#This Row],[2019-T1-BROSSAT Ian]]/Tableau17[[#This Row],[2019-T1-TOTAL]],"")</f>
        <v>2.0860495436766623E-2</v>
      </c>
      <c r="MD91" s="26">
        <f>IFERROR(Tableau17[[#This Row],[2019-T1-CAILLAUD Sophie]]/Tableau17[[#This Row],[2019-T1-TOTAL]],"")</f>
        <v>0</v>
      </c>
      <c r="ME91" s="26">
        <f>IFERROR(Tableau17[[#This Row],[2019-T1-CAMUS Renaud]]/Tableau17[[#This Row],[2019-T1-TOTAL]],"")</f>
        <v>0</v>
      </c>
      <c r="MF91" s="26">
        <f>IFERROR(Tableau17[[#This Row],[2019-T1-CHALENÇON Christophe]]/Tableau17[[#This Row],[2019-T1-TOTAL]],"")</f>
        <v>0</v>
      </c>
      <c r="MG91" s="26">
        <f>IFERROR(Tableau17[[#This Row],[2019-T1-CORBET Cathy Denise Ginette]]/Tableau17[[#This Row],[2019-T1-TOTAL]],"")</f>
        <v>0</v>
      </c>
      <c r="MH91" s="26">
        <f>IFERROR(Tableau17[[#This Row],[2019-T1-DE PREVOISIN Robert]]/Tableau17[[#This Row],[2019-T1-TOTAL]],"")</f>
        <v>0</v>
      </c>
      <c r="MI91" s="26">
        <f>IFERROR(Tableau17[[#This Row],[2019-T1-DELFEL Thérèse]]/Tableau17[[#This Row],[2019-T1-TOTAL]],"")</f>
        <v>0</v>
      </c>
      <c r="MJ91" s="26">
        <f>IFERROR(Tableau17[[#This Row],[2019-T1-DIEUMEGARD Pierre]]/Tableau17[[#This Row],[2019-T1-TOTAL]],"")</f>
        <v>0</v>
      </c>
      <c r="MK91" s="26">
        <f>IFERROR(Tableau17[[#This Row],[2019-T1-DUPONT-AIGNAN Nicolas]]/Tableau17[[#This Row],[2019-T1-TOTAL]],"")</f>
        <v>2.0860495436766623E-2</v>
      </c>
      <c r="ML91" s="26">
        <f>IFERROR(Tableau17[[#This Row],[2019-T1-GERNIGON Yves]]/Tableau17[[#This Row],[2019-T1-TOTAL]],"")</f>
        <v>0</v>
      </c>
      <c r="MM91" s="26">
        <f>IFERROR(Tableau17[[#This Row],[2019-T1-GLUCKSMANN Raphaël]]/Tableau17[[#This Row],[2019-T1-TOTAL]],"")</f>
        <v>4.563233376792699E-2</v>
      </c>
      <c r="MN91" s="26">
        <f>IFERROR(Tableau17[[#This Row],[2019-T1-HAMON Benoît]]/Tableau17[[#This Row],[2019-T1-TOTAL]],"")</f>
        <v>1.1734028683181226E-2</v>
      </c>
      <c r="MO91" s="26">
        <f>IFERROR(Tableau17[[#This Row],[2019-T1-HELGEN Gilles]]/Tableau17[[#This Row],[2019-T1-TOTAL]],"")</f>
        <v>0</v>
      </c>
      <c r="MP91" s="26">
        <f>IFERROR(Tableau17[[#This Row],[2019-T1-JADOT Yannick]]/Tableau17[[#This Row],[2019-T1-TOTAL]],"")</f>
        <v>0.15514993481095177</v>
      </c>
      <c r="MQ91" s="26">
        <f>IFERROR(Tableau17[[#This Row],[2019-T1-LAGARDE Jean-Christophe]]/Tableau17[[#This Row],[2019-T1-TOTAL]],"")</f>
        <v>2.4771838331160364E-2</v>
      </c>
      <c r="MR91" s="26">
        <f>IFERROR(Tableau17[[#This Row],[2019-T1-LALANNE Francis]]/Tableau17[[#This Row],[2019-T1-TOTAL]],"")</f>
        <v>1.3037809647979139E-3</v>
      </c>
      <c r="MS91" s="26">
        <f>IFERROR(Tableau17[[#This Row],[2019-T1-LOISEAU Nathalie]]/Tableau17[[#This Row],[2019-T1-TOTAL]],"")</f>
        <v>0.37940026075619299</v>
      </c>
      <c r="MT91" s="26">
        <f>IFERROR(Tableau17[[#This Row],[2019-T1-MARIE Florie]]/Tableau17[[#This Row],[2019-T1-TOTAL]],"")</f>
        <v>0</v>
      </c>
      <c r="MU91" s="26">
        <f>IFERROR(Tableau17[[#This Row],[2008-T1-MACROEXTRDROITE]]/Tableau17[[#This Row],[2008-T1-MACROTOTALE]],"")</f>
        <v>2.4904214559386972E-2</v>
      </c>
      <c r="MV91" s="26">
        <f>IFERROR(Tableau17[[#This Row],[2008-T1-MACRODROITE]]/Tableau17[[#This Row],[2008-T1-MACROTOTALE]],"")</f>
        <v>0.64942528735632188</v>
      </c>
      <c r="MW91" s="26">
        <f>IFERROR(Tableau17[[#This Row],[2008-T1-MACROCENTRE]]/Tableau17[[#This Row],[2008-T1-MACROTOTALE]],"")</f>
        <v>0</v>
      </c>
      <c r="MX91" s="26">
        <f>IFERROR(Tableau17[[#This Row],[2008-T1-MACROGAUCHE]]/Tableau17[[#This Row],[2008-T1-MACROTOTALE]],"")</f>
        <v>0.32567049808429116</v>
      </c>
      <c r="MY91" s="26">
        <f>IFERROR(Tableau17[[#This Row],[2008-T1-MACROAUTRE]]/Tableau17[[#This Row],[2008-T1-MACROTOTALE]],"")</f>
        <v>0</v>
      </c>
      <c r="MZ91" s="26">
        <f>IFERROR(Tableau17[[#This Row],[2008-T2-MACROEXTRDROITE]]/Tableau17[[#This Row],[2008-T2-MACROTOTALE]],"")</f>
        <v>0</v>
      </c>
      <c r="NA91" s="26">
        <f>IFERROR(Tableau17[[#This Row],[2008-T2-MACRODROITE]]/Tableau17[[#This Row],[2008-T2-MACROTOTALE]],"")</f>
        <v>0.6598513011152416</v>
      </c>
      <c r="NB91" s="26">
        <f>IFERROR(Tableau17[[#This Row],[2008-T2-MACROCENTRE]]/Tableau17[[#This Row],[2008-T2-MACROTOTALE]],"")</f>
        <v>0</v>
      </c>
      <c r="NC91" s="26">
        <f>IFERROR(Tableau17[[#This Row],[2008-T2-MACROGAUCHE]]/Tableau17[[#This Row],[2008-T2-MACROTOTALE]],"")</f>
        <v>0.34014869888475835</v>
      </c>
      <c r="ND91" s="26">
        <f>IFERROR(Tableau17[[#This Row],[2008-T2-MACROAUTRE]]/Tableau17[[#This Row],[2008-T2-MACROTOTALE]],"")</f>
        <v>0</v>
      </c>
      <c r="NE91" s="26">
        <f>IFERROR(Tableau17[[#This Row],[2014-T1-MACROEXTRDROITE]]/Tableau17[[#This Row],[2014-T1-MACROTOTALE]],"")</f>
        <v>0.14792899408284024</v>
      </c>
      <c r="NF91" s="26">
        <f>IFERROR(Tableau17[[#This Row],[2014-T1-MACRODROITE]]/Tableau17[[#This Row],[2014-T1-MACROTOTALE]],"")</f>
        <v>0.55029585798816572</v>
      </c>
      <c r="NG91" s="26">
        <f>IFERROR(Tableau17[[#This Row],[2014-T1-MACROCENTRE]]/Tableau17[[#This Row],[2014-T1-MACROTOTALE]],"")</f>
        <v>2.3668639053254437E-2</v>
      </c>
      <c r="NH91" s="26">
        <f>IFERROR(Tableau17[[#This Row],[2014-T1-MACROGAUCHE]]/Tableau17[[#This Row],[2014-T1-MACROTOTALE]],"")</f>
        <v>0.27810650887573962</v>
      </c>
      <c r="NI91" s="26">
        <f>IFERROR(Tableau17[[#This Row],[2014-T1-MACROAUTRE]]/Tableau17[[#This Row],[2014-T1-MACROTOTALE]],"")</f>
        <v>0</v>
      </c>
      <c r="NJ91" s="26">
        <f>IFERROR(Tableau17[[#This Row],[2014-T2-MACROEXTRDROITE]]/Tableau17[[#This Row],[2014-T2-MACROTOTALE]],"")</f>
        <v>0.14285714285714285</v>
      </c>
      <c r="NK91" s="26">
        <f>IFERROR(Tableau17[[#This Row],[2014-T2-MACRODROITE]]/Tableau17[[#This Row],[2014-T2-MACROTOTALE]],"")</f>
        <v>0.59774436090225569</v>
      </c>
      <c r="NL91" s="26">
        <f>IFERROR(Tableau17[[#This Row],[2014-T2-MACROCENTRE]]/Tableau17[[#This Row],[2014-T2-MACROTOTALE]],"")</f>
        <v>0</v>
      </c>
      <c r="NM91" s="26">
        <f>IFERROR(Tableau17[[#This Row],[2014-T2-MACROGAUCHE]]/Tableau17[[#This Row],[2014-T2-MACROTOTALE]],"")</f>
        <v>0.25939849624060152</v>
      </c>
      <c r="NN91" s="26">
        <f>IFERROR(Tableau17[[#This Row],[2014-T2-MACROAUTRE]]/Tableau17[[#This Row],[2014-T2-MACROTOTALE]],"")</f>
        <v>0</v>
      </c>
      <c r="NO91" s="26">
        <f>IFERROR( Tableau17[[#This Row],[2015-T1-MACROEXTRDROITE]]/Tableau17[[#This Row],[2015-T1-MACROTOTALE]],"")</f>
        <v>0.25112107623318386</v>
      </c>
      <c r="NP91" s="26">
        <f>IFERROR(Tableau17[[#This Row],[2015-T1-MACRODROITE]]/Tableau17[[#This Row],[2015-T1-MACROTOTALE]],"")</f>
        <v>0.51420029895366215</v>
      </c>
      <c r="NQ91" s="26">
        <f>IFERROR(Tableau17[[#This Row],[2015-T1-MACROCENTRE]]/Tableau17[[#This Row],[2015-T1-MACROTOTALE]],"")</f>
        <v>0</v>
      </c>
      <c r="NR91" s="26">
        <f>IFERROR(Tableau17[[#This Row],[2015-T1-MACROGAUCHE]]/Tableau17[[#This Row],[2015-T1-MACROTOTALE]],"")</f>
        <v>0.23467862481315396</v>
      </c>
      <c r="NS91" s="26">
        <f>IFERROR(Tableau17[[#This Row],[2015-T1-MACROAUTRE]]/Tableau17[[#This Row],[2015-T1-MACROTOTALE]],"")</f>
        <v>0</v>
      </c>
      <c r="NT91" s="26">
        <f>IFERROR(Tableau17[[#This Row],[2015-T2-MACROEXTRDROITE]]/Tableau17[[#This Row],[2015-T2-MACROTOTALE]],"")</f>
        <v>0.22189781021897811</v>
      </c>
      <c r="NU91" s="26">
        <f>IFERROR(Tableau17[[#This Row],[2015-T2-MACRODROITE]]/Tableau17[[#This Row],[2015-T2-MACROTOTALE]],"")</f>
        <v>0.77810218978102186</v>
      </c>
      <c r="NV91" s="26">
        <f>IFERROR(Tableau17[[#This Row],[2015-T2-MACROCENTRE]]/Tableau17[[#This Row],[2015-T2-MACROTOTALE]],"")</f>
        <v>0</v>
      </c>
      <c r="NW91" s="26">
        <f>IFERROR(Tableau17[[#This Row],[2015-T2-MACROGAUCHE]]/Tableau17[[#This Row],[2015-T2-MACROTOTALE]],"")</f>
        <v>0</v>
      </c>
      <c r="NX91" s="26">
        <f>IFERROR(Tableau17[[#This Row],[2015-T2-MACROAUTRE]]/Tableau17[[#This Row],[2015-T2-MACROTOTALE]],"")</f>
        <v>0</v>
      </c>
      <c r="NY91" s="26">
        <f>IFERROR(Tableau17[[#This Row],[2017-T1-MACROEXTRDROITE]]/Tableau17[[#This Row],[2017-T1-MACROTOTALE]],"")</f>
        <v>0.13903743315508021</v>
      </c>
      <c r="NZ91" s="26">
        <f>IFERROR(Tableau17[[#This Row],[2017-T1-MACRODROITE]]/Tableau17[[#This Row],[2017-T1-MACROTOTALE]],"")</f>
        <v>0.42156862745098039</v>
      </c>
      <c r="OA91" s="26">
        <f>IFERROR(Tableau17[[#This Row],[2017-T1-MACROCENTRE]]/Tableau17[[#This Row],[2017-T1-MACROTOTALE]],"")</f>
        <v>0.28074866310160429</v>
      </c>
      <c r="OB91" s="26">
        <f>IFERROR(Tableau17[[#This Row],[2017-T1-MACROGAUCHE]]/Tableau17[[#This Row],[2017-T1-MACROTOTALE]],"")</f>
        <v>0.15240641711229946</v>
      </c>
      <c r="OC91" s="26">
        <f>IFERROR(Tableau17[[#This Row],[2017-T1-MACROAUTRE]]/Tableau17[[#This Row],[2017-T1-MACROTOTALE]],"")</f>
        <v>6.2388591800356507E-3</v>
      </c>
      <c r="OD91" s="26">
        <f>IFERROR(Tableau17[[#This Row],[2017-T2-MACROEXTRDROITE]]/Tableau17[[#This Row],[2017-T2-MACROTOTALE]],"")</f>
        <v>0.23969631236442515</v>
      </c>
      <c r="OE91" s="26">
        <f>IFERROR(Tableau17[[#This Row],[2017-T2-MACRODROITE]]/Tableau17[[#This Row],[2017-T2-MACROTOTALE]],"")</f>
        <v>0</v>
      </c>
      <c r="OF91" s="26">
        <f>IFERROR(Tableau17[[#This Row],[2017-T2-MACROCENTRE]]/Tableau17[[#This Row],[2017-T2-MACROTOTALE]],"")</f>
        <v>0.76030368763557488</v>
      </c>
      <c r="OG91" s="26">
        <f>IFERROR(Tableau17[[#This Row],[2017-T2-MACROGAUCHE]]/Tableau17[[#This Row],[2017-T2-MACROTOTALE]],"")</f>
        <v>0</v>
      </c>
      <c r="OH91" s="26">
        <f>IFERROR(Tableau17[[#This Row],[2017-T2-MACROAUTRE]]/Tableau17[[#This Row],[2017-T2-MACROTOTALE]],"")</f>
        <v>0</v>
      </c>
      <c r="OI91" s="26">
        <f>IFERROR(Tableau17[[#This Row],[2019-T1-MACROEXTRDROITE]]/Tableau17[[#This Row],[2019-T1-MACROTOTALE]],"")</f>
        <v>0.17783505154639176</v>
      </c>
      <c r="OJ91" s="26">
        <f>IFERROR(Tableau17[[#This Row],[2019-T1-MACRODROITE]]/Tableau17[[#This Row],[2019-T1-MACROTOTALE]],"")</f>
        <v>0.16108247422680413</v>
      </c>
      <c r="OK91" s="26">
        <f>IFERROR(Tableau17[[#This Row],[2019-T1-MACROCENTRE]]/Tableau17[[#This Row],[2019-T1-MACROTOTALE]],"")</f>
        <v>0.375</v>
      </c>
      <c r="OL91" s="26">
        <f>IFERROR(Tableau17[[#This Row],[2019-T1-MACROGAUCHE]]/Tableau17[[#This Row],[2019-T1-MACROTOTALE]],"")</f>
        <v>0.25644329896907214</v>
      </c>
      <c r="OM91" s="26">
        <f>IFERROR(Tableau17[[#This Row],[2019-T1-MACROAUTRE]]/Tableau17[[#This Row],[2019-T1-MACROTOTALE]],"")</f>
        <v>2.9639175257731958E-2</v>
      </c>
      <c r="ON91" s="26">
        <f>IFERROR(Tableau17[[#This Row],[2020-T1-MACROEXTRDROITE]]/Tableau17[[#This Row],[2020-T1-MACROTOTALE]],"")</f>
        <v>0.11278195488721804</v>
      </c>
      <c r="OO91" s="26">
        <f>IFERROR(Tableau17[[#This Row],[2020-T1-MACRODROITE]]/Tableau17[[#This Row],[2020-T1-MACROTOTALE]],"")</f>
        <v>0.47368421052631576</v>
      </c>
      <c r="OP91" s="26">
        <f>IFERROR(Tableau17[[#This Row],[2020-T1-MACROCENTRE]]/Tableau17[[#This Row],[2020-T1-MACROTOTALE]],"")</f>
        <v>0.13345864661654136</v>
      </c>
      <c r="OQ91" s="26">
        <f>IFERROR(Tableau17[[#This Row],[2020-T1-MACROGAUCHE]]/Tableau17[[#This Row],[2020-T1-MACROTOTALE]],"")</f>
        <v>0.28007518796992481</v>
      </c>
      <c r="OR91" s="26">
        <f>IFERROR(Tableau17[[#This Row],[2020-T1-MACROAUTRE]]/Tableau17[[#This Row],[2020-T1-MACROTOTALE]],"")</f>
        <v>0</v>
      </c>
      <c r="OS91" s="26">
        <f>IFERROR(Tableau17[[#This Row],[2017 (L)-T1-MACROEXTRDROITE]]/Tableau17[[#This Row],[2017 (L)-T1-MACROTOTALE]],"")</f>
        <v>8.344198174706649E-2</v>
      </c>
      <c r="OT91" s="26">
        <f>IFERROR(Tableau17[[#This Row],[2017 (L)-T1-MACRODROITE]]/Tableau17[[#This Row],[2017 (L)-T1-MACROTOTALE]],"")</f>
        <v>0.30117340286831812</v>
      </c>
      <c r="OU91" s="26">
        <f>IFERROR(Tableau17[[#This Row],[2017 (L)-T1-MACROCENTRE]]/Tableau17[[#This Row],[2017 (L)-T1-MACROTOTALE]],"")</f>
        <v>0.46284224250325945</v>
      </c>
      <c r="OV91" s="26">
        <f>IFERROR(Tableau17[[#This Row],[2017 (L)-T1-MACROGAUCHE]]/Tableau17[[#This Row],[2017 (L)-T1-MACROTOTALE]],"")</f>
        <v>0.14993481095176012</v>
      </c>
      <c r="OW91" s="26">
        <f>IFERROR(Tableau17[[#This Row],[2017 (L)-T1-MACROAUTRE]]/Tableau17[[#This Row],[2017 (L)-T1-MACROTOTALE]],"")</f>
        <v>2.6075619295958278E-3</v>
      </c>
      <c r="OX91" s="26">
        <f>IFERROR(Tableau17[[#This Row],[2017 (L)-T2-MACROEXTRDROITE]]/Tableau17[[#This Row],[2017 (L)-T2-MACROTOTALE]],"")</f>
        <v>0</v>
      </c>
      <c r="OY91" s="26">
        <f>IFERROR(Tableau17[[#This Row],[2017 (L)-T2-MACRODROITE]]/Tableau17[[#This Row],[2017 (L)-T2-MACROTOTALE]],"")</f>
        <v>0.47398843930635837</v>
      </c>
      <c r="OZ91" s="26">
        <f>IFERROR(Tableau17[[#This Row],[2017 (L)-T2-MACROCENTRE]]/Tableau17[[#This Row],[2017 (L)-T2-MACROTOTALE]],"")</f>
        <v>0.52601156069364163</v>
      </c>
      <c r="PA91" s="26">
        <f>IFERROR(Tableau17[[#This Row],[2017 (L)-T2-MACROGAUCHE]]/Tableau17[[#This Row],[2017 (L)-T2-MACROTOTALE]],"")</f>
        <v>0</v>
      </c>
      <c r="PB91" s="26">
        <f>IFERROR(Tableau17[[#This Row],[2017 (L)-T2-MACROAUTRE]]/Tableau17[[#This Row],[2017 (L)-T2-MACROTOTALE]],"")</f>
        <v>0</v>
      </c>
      <c r="PC91" s="26">
        <f>IFERROR(Tableau17[[#This Row],[2008_T1_PROCUS]]/Tableau17[[#This Row],[2008_T1_INSCRITS]],0)</f>
        <v>1.7456359102244388E-2</v>
      </c>
      <c r="PD91" s="26">
        <f>IFERROR(Tableau17[[#This Row],[2008_T2_PROCUS]]/Tableau17[[#This Row],[2008_T2_INSCRITS]],0)</f>
        <v>1.9950124688279301E-2</v>
      </c>
      <c r="PE91" s="26">
        <f>Tableau17[[#This Row],[2014_T1_PROCUS]]/Tableau17[[#This Row],[2014_T1_INSCRITS]]</f>
        <v>1.7045454545454544E-2</v>
      </c>
      <c r="PF91" s="26">
        <f>IFERROR(Tableau17[[#This Row],[2014_T2_PROCUS]]/Tableau17[[#This Row],[2014_T2_INSCRITS]],0)</f>
        <v>1.2500000000000001E-2</v>
      </c>
    </row>
    <row r="92" spans="1:422" x14ac:dyDescent="0.2">
      <c r="A92" s="1">
        <v>3</v>
      </c>
      <c r="B92" s="1" t="s">
        <v>305</v>
      </c>
      <c r="C92" s="1" t="s">
        <v>308</v>
      </c>
      <c r="D92" s="1" t="s">
        <v>308</v>
      </c>
      <c r="E92" s="1">
        <v>508</v>
      </c>
      <c r="F92" s="1">
        <v>5.3913529999999996</v>
      </c>
      <c r="G92" s="1">
        <v>43.293931000000001</v>
      </c>
      <c r="H92" s="3">
        <v>1084</v>
      </c>
      <c r="I92" s="3">
        <v>184</v>
      </c>
      <c r="L92" s="1">
        <v>94</v>
      </c>
      <c r="M92" s="1">
        <v>18</v>
      </c>
      <c r="O92" s="1">
        <v>2</v>
      </c>
      <c r="P92" s="1">
        <v>28</v>
      </c>
      <c r="Q92" s="1">
        <v>17</v>
      </c>
      <c r="R92" s="1">
        <v>43</v>
      </c>
      <c r="S92" s="1">
        <v>194</v>
      </c>
      <c r="T92" s="1">
        <v>43</v>
      </c>
      <c r="U92" s="1">
        <v>439</v>
      </c>
      <c r="V92" s="1">
        <v>1020</v>
      </c>
      <c r="W92" s="1">
        <v>599</v>
      </c>
      <c r="X92" s="1">
        <v>17</v>
      </c>
      <c r="Y92" s="2">
        <v>0.58725490000000002</v>
      </c>
      <c r="Z92" s="1">
        <v>1020</v>
      </c>
      <c r="AA92" s="1">
        <v>636</v>
      </c>
      <c r="AB92" s="1">
        <v>17</v>
      </c>
      <c r="AC92" s="2">
        <v>0.62352940999999995</v>
      </c>
      <c r="AD92" s="1">
        <v>1084</v>
      </c>
      <c r="AE92" s="1">
        <v>452</v>
      </c>
      <c r="AF92" s="2">
        <v>0.41697416999999998</v>
      </c>
      <c r="AG92" s="1">
        <f t="shared" si="1"/>
        <v>184</v>
      </c>
      <c r="AH92" s="1">
        <v>1170</v>
      </c>
      <c r="AI92" s="1">
        <v>685</v>
      </c>
      <c r="AJ92" s="1">
        <v>9</v>
      </c>
      <c r="AK92" s="2">
        <v>0.58547009000000005</v>
      </c>
      <c r="AL92" s="1">
        <v>1170</v>
      </c>
      <c r="AM92" s="1">
        <v>739</v>
      </c>
      <c r="AN92" s="1">
        <v>9</v>
      </c>
      <c r="AO92" s="2">
        <v>0.63162392999999994</v>
      </c>
      <c r="AP92" s="1">
        <v>1025</v>
      </c>
      <c r="AQ92" s="1">
        <v>518</v>
      </c>
      <c r="AR92" s="2">
        <v>0.50536585000000001</v>
      </c>
      <c r="AS92" s="1">
        <v>1025</v>
      </c>
      <c r="AT92" s="1">
        <v>489</v>
      </c>
      <c r="AU92" s="2">
        <v>0.47707316999999999</v>
      </c>
      <c r="AV92" s="1">
        <v>1071</v>
      </c>
      <c r="AW92" s="1">
        <v>555</v>
      </c>
      <c r="AX92" s="2">
        <v>0.51820728000000005</v>
      </c>
      <c r="AY92" s="1">
        <v>1071</v>
      </c>
      <c r="AZ92" s="1">
        <v>458</v>
      </c>
      <c r="BA92" s="2">
        <v>0.42763772</v>
      </c>
      <c r="BB92" s="1">
        <v>1068</v>
      </c>
      <c r="BC92" s="1">
        <v>842</v>
      </c>
      <c r="BD92" s="2">
        <v>0.78838951000000002</v>
      </c>
      <c r="BE92" s="1">
        <v>1068</v>
      </c>
      <c r="BF92" s="1">
        <v>785</v>
      </c>
      <c r="BG92" s="2">
        <v>0.73501872999999995</v>
      </c>
      <c r="BH92" s="1">
        <v>1024</v>
      </c>
      <c r="BI92" s="1">
        <v>516</v>
      </c>
      <c r="BJ92" s="2">
        <v>0.50390625</v>
      </c>
      <c r="BK92" s="1">
        <v>46</v>
      </c>
      <c r="BL92" s="1">
        <v>3</v>
      </c>
      <c r="BM92" s="1">
        <v>4</v>
      </c>
      <c r="BN92" s="1">
        <v>61</v>
      </c>
      <c r="BO92" s="1">
        <v>34</v>
      </c>
      <c r="BP92" s="1">
        <v>224</v>
      </c>
      <c r="BQ92" s="1">
        <v>306</v>
      </c>
      <c r="BR92" s="1">
        <v>678</v>
      </c>
      <c r="BT92" s="1">
        <v>448</v>
      </c>
      <c r="BU92" s="1">
        <v>274</v>
      </c>
      <c r="BW92" s="1">
        <v>722</v>
      </c>
      <c r="BX92" s="1">
        <v>7</v>
      </c>
      <c r="BY92" s="1">
        <v>1</v>
      </c>
      <c r="BZ92" s="1">
        <v>34</v>
      </c>
      <c r="CB92" s="1">
        <v>65</v>
      </c>
      <c r="CC92" s="1">
        <v>78</v>
      </c>
      <c r="CD92" s="1">
        <v>225</v>
      </c>
      <c r="CE92" s="1">
        <v>167</v>
      </c>
      <c r="CF92" s="1">
        <v>577</v>
      </c>
      <c r="CG92" s="1">
        <v>85</v>
      </c>
      <c r="CH92" s="1">
        <v>253</v>
      </c>
      <c r="CI92" s="1">
        <v>270</v>
      </c>
      <c r="CJ92" s="1">
        <v>608</v>
      </c>
      <c r="CK92" s="1">
        <v>11</v>
      </c>
      <c r="CO92" s="1">
        <v>88</v>
      </c>
      <c r="CP92" s="1">
        <v>111</v>
      </c>
      <c r="CR92" s="1">
        <v>9</v>
      </c>
      <c r="CT92" s="1">
        <v>127</v>
      </c>
      <c r="CU92" s="1">
        <v>151</v>
      </c>
      <c r="CW92" s="1">
        <v>497</v>
      </c>
      <c r="CY92" s="1">
        <v>122</v>
      </c>
      <c r="DA92" s="1">
        <v>291</v>
      </c>
      <c r="DC92" s="1">
        <v>413</v>
      </c>
      <c r="DD92" s="1">
        <v>26</v>
      </c>
      <c r="DE92" s="1">
        <v>8</v>
      </c>
      <c r="DF92" s="1">
        <v>7</v>
      </c>
      <c r="DG92" s="1">
        <v>11</v>
      </c>
      <c r="DH92" s="1">
        <v>0</v>
      </c>
      <c r="DI92" s="1">
        <v>53</v>
      </c>
      <c r="DK92" s="1">
        <v>4</v>
      </c>
      <c r="DL92" s="1">
        <v>135</v>
      </c>
      <c r="DN92" s="1">
        <v>85</v>
      </c>
      <c r="DP92" s="1">
        <v>8</v>
      </c>
      <c r="DQ92" s="1">
        <v>1</v>
      </c>
      <c r="DR92" s="1">
        <v>151</v>
      </c>
      <c r="DU92" s="1">
        <v>489</v>
      </c>
      <c r="DV92" s="1">
        <v>250</v>
      </c>
      <c r="DZ92" s="1">
        <v>180</v>
      </c>
      <c r="EA92" s="1">
        <v>430</v>
      </c>
      <c r="EB92" s="1">
        <v>4</v>
      </c>
      <c r="EC92" s="1">
        <v>9</v>
      </c>
      <c r="ED92" s="1">
        <v>1</v>
      </c>
      <c r="EE92" s="1">
        <v>21</v>
      </c>
      <c r="EF92" s="1">
        <v>113</v>
      </c>
      <c r="EG92" s="1">
        <v>71</v>
      </c>
      <c r="EH92" s="1">
        <v>7</v>
      </c>
      <c r="EI92" s="1">
        <v>146</v>
      </c>
      <c r="EJ92" s="1">
        <v>289</v>
      </c>
      <c r="EK92" s="1">
        <v>165</v>
      </c>
      <c r="EL92" s="1">
        <v>4</v>
      </c>
      <c r="EM92" s="1">
        <v>830</v>
      </c>
      <c r="EN92" s="1">
        <v>194</v>
      </c>
      <c r="EO92" s="1">
        <v>514</v>
      </c>
      <c r="EP92" s="1">
        <v>708</v>
      </c>
      <c r="EQ92" s="1">
        <v>1</v>
      </c>
      <c r="ER92" s="1">
        <v>2</v>
      </c>
      <c r="ES92" s="1">
        <v>5</v>
      </c>
      <c r="ET92" s="1">
        <v>49</v>
      </c>
      <c r="EU92" s="1">
        <v>3</v>
      </c>
      <c r="EV92" s="1">
        <v>84</v>
      </c>
      <c r="EW92" s="1">
        <v>31</v>
      </c>
      <c r="EX92" s="1">
        <v>0</v>
      </c>
      <c r="EY92" s="1">
        <v>16</v>
      </c>
      <c r="EZ92" s="1">
        <v>35</v>
      </c>
      <c r="FA92" s="1">
        <v>0</v>
      </c>
      <c r="FB92" s="1">
        <v>0</v>
      </c>
      <c r="FC92" s="1">
        <v>0</v>
      </c>
      <c r="FD92" s="1">
        <v>0</v>
      </c>
      <c r="FE92" s="1">
        <v>0</v>
      </c>
      <c r="FF92" s="1">
        <v>0</v>
      </c>
      <c r="FG92" s="1">
        <v>0</v>
      </c>
      <c r="FH92" s="1">
        <v>10</v>
      </c>
      <c r="FI92" s="1">
        <v>0</v>
      </c>
      <c r="FJ92" s="1">
        <v>25</v>
      </c>
      <c r="FK92" s="1">
        <v>22</v>
      </c>
      <c r="FL92" s="1">
        <v>0</v>
      </c>
      <c r="FM92" s="1">
        <v>113</v>
      </c>
      <c r="FN92" s="1">
        <v>5</v>
      </c>
      <c r="FO92" s="1">
        <v>3</v>
      </c>
      <c r="FP92" s="1">
        <v>87</v>
      </c>
      <c r="FQ92" s="1">
        <v>1</v>
      </c>
      <c r="FR92" s="1">
        <f>SUM(Tableau17[[#This Row],[2019-T1-ALEXANDRE Audric]:[2019-T1-MARIE Florie]])</f>
        <v>492</v>
      </c>
      <c r="FS92" s="1">
        <v>38</v>
      </c>
      <c r="FT92" s="1">
        <v>273</v>
      </c>
      <c r="FU92" s="1">
        <v>0</v>
      </c>
      <c r="FV92" s="1">
        <v>367</v>
      </c>
      <c r="FW92" s="1">
        <v>0</v>
      </c>
      <c r="FX92" s="1">
        <v>678</v>
      </c>
      <c r="FY92" s="1">
        <v>0</v>
      </c>
      <c r="FZ92" s="1">
        <v>274</v>
      </c>
      <c r="GA92" s="1">
        <v>0</v>
      </c>
      <c r="GB92" s="1">
        <v>448</v>
      </c>
      <c r="GC92" s="1">
        <v>0</v>
      </c>
      <c r="GD92" s="1">
        <v>722</v>
      </c>
      <c r="GE92" s="1">
        <v>78</v>
      </c>
      <c r="GF92" s="1">
        <v>226</v>
      </c>
      <c r="GG92" s="1">
        <v>7</v>
      </c>
      <c r="GH92" s="1">
        <v>266</v>
      </c>
      <c r="GI92" s="1">
        <v>0</v>
      </c>
      <c r="GJ92" s="1">
        <v>577</v>
      </c>
      <c r="GK92" s="1">
        <v>85</v>
      </c>
      <c r="GL92" s="1">
        <v>253</v>
      </c>
      <c r="GM92" s="1">
        <v>0</v>
      </c>
      <c r="GN92" s="1">
        <v>270</v>
      </c>
      <c r="GO92" s="1">
        <v>0</v>
      </c>
      <c r="GP92" s="1">
        <v>608</v>
      </c>
      <c r="GQ92" s="1">
        <v>111</v>
      </c>
      <c r="GR92" s="1">
        <v>127</v>
      </c>
      <c r="GS92" s="1">
        <v>0</v>
      </c>
      <c r="GT92" s="1">
        <v>248</v>
      </c>
      <c r="GU92" s="1">
        <v>11</v>
      </c>
      <c r="GV92" s="1">
        <v>497</v>
      </c>
      <c r="GW92" s="1">
        <v>122</v>
      </c>
      <c r="GX92" s="1">
        <v>291</v>
      </c>
      <c r="GY92" s="1">
        <v>0</v>
      </c>
      <c r="GZ92" s="1">
        <v>0</v>
      </c>
      <c r="HA92" s="1">
        <v>0</v>
      </c>
      <c r="HB92" s="1">
        <v>413</v>
      </c>
      <c r="HC92" s="1">
        <v>177</v>
      </c>
      <c r="HD92" s="1">
        <v>113</v>
      </c>
      <c r="HE92" s="1">
        <v>165</v>
      </c>
      <c r="HF92" s="1">
        <v>368</v>
      </c>
      <c r="HG92" s="1">
        <v>7</v>
      </c>
      <c r="HH92" s="1">
        <v>830</v>
      </c>
      <c r="HI92" s="1">
        <v>194</v>
      </c>
      <c r="HJ92" s="1">
        <v>0</v>
      </c>
      <c r="HK92" s="1">
        <v>514</v>
      </c>
      <c r="HL92" s="1">
        <v>0</v>
      </c>
      <c r="HM92" s="1">
        <v>0</v>
      </c>
      <c r="HN92" s="1">
        <v>708</v>
      </c>
      <c r="HO92" s="1">
        <v>102</v>
      </c>
      <c r="HP92" s="1">
        <v>36</v>
      </c>
      <c r="HQ92" s="1">
        <v>87</v>
      </c>
      <c r="HR92" s="1">
        <v>246</v>
      </c>
      <c r="HS92" s="1">
        <v>36</v>
      </c>
      <c r="HT92" s="1">
        <v>507</v>
      </c>
      <c r="HU92" s="1">
        <v>43</v>
      </c>
      <c r="HV92" s="1">
        <v>122</v>
      </c>
      <c r="HW92" s="1">
        <v>17</v>
      </c>
      <c r="HX92" s="1">
        <v>257</v>
      </c>
      <c r="HY92" s="1">
        <v>0</v>
      </c>
      <c r="HZ92" s="1">
        <v>439</v>
      </c>
      <c r="IA92" s="1">
        <v>7</v>
      </c>
      <c r="IB92" s="1">
        <v>96</v>
      </c>
      <c r="IC92" s="1">
        <v>151</v>
      </c>
      <c r="ID92" s="1">
        <v>226</v>
      </c>
      <c r="IE92" s="1">
        <v>9</v>
      </c>
      <c r="IF92" s="1">
        <v>489</v>
      </c>
      <c r="IG92" s="1">
        <v>0</v>
      </c>
      <c r="IH92" s="1">
        <v>0</v>
      </c>
      <c r="II92" s="1">
        <v>180</v>
      </c>
      <c r="IJ92" s="1">
        <v>250</v>
      </c>
      <c r="IK92" s="1">
        <v>0</v>
      </c>
      <c r="IL92" s="1">
        <v>430</v>
      </c>
      <c r="IM92" s="26">
        <f>IFERROR(Tableau17[[#This Row],[LDIV]]/Tableau17[[#This Row],[Total général]],"")</f>
        <v>0</v>
      </c>
      <c r="IN92" s="26">
        <f>IFERROR(Tableau17[[#This Row],[LDVC]]/Tableau17[[#This Row],[Total général]],"")</f>
        <v>0</v>
      </c>
      <c r="IO92" s="26">
        <f>IFERROR(Tableau17[[#This Row],[LDVD]]/Tableau17[[#This Row],[Total général]],"")</f>
        <v>0.21412300683371299</v>
      </c>
      <c r="IP92" s="26">
        <f>IFERROR(Tableau17[[#This Row],[LDVG]]/Tableau17[[#This Row],[Total général]],"")</f>
        <v>4.1002277904328019E-2</v>
      </c>
      <c r="IQ92" s="26">
        <f>IFERROR(Tableau17[[#This Row],[LEXD]]/Tableau17[[#This Row],[Total général]],"")</f>
        <v>0</v>
      </c>
      <c r="IR92" s="26">
        <f>IFERROR(Tableau17[[#This Row],[LEXG]]/Tableau17[[#This Row],[Total général]],"")</f>
        <v>4.5558086560364463E-3</v>
      </c>
      <c r="IS92" s="26">
        <f>IFERROR(Tableau17[[#This Row],[LLR]]/Tableau17[[#This Row],[Total général]],"")</f>
        <v>6.3781321184510256E-2</v>
      </c>
      <c r="IT92" s="26">
        <f>IFERROR(Tableau17[[#This Row],[LREM]]/Tableau17[[#This Row],[Total général]],"")</f>
        <v>3.8724373576309798E-2</v>
      </c>
      <c r="IU92" s="26">
        <f>IFERROR(Tableau17[[#This Row],[LRN]]/Tableau17[[#This Row],[Total général]],"")</f>
        <v>9.7949886104783598E-2</v>
      </c>
      <c r="IV92" s="26">
        <f>IFERROR(Tableau17[[#This Row],[LUG]]/Tableau17[[#This Row],[Total général]],"")</f>
        <v>0.44191343963553531</v>
      </c>
      <c r="IW92" s="26">
        <f>IFERROR(Tableau17[[#This Row],[LVEC]]/Tableau17[[#This Row],[Total général]],"")</f>
        <v>9.7949886104783598E-2</v>
      </c>
      <c r="IX92" s="26">
        <f>IFERROR(Tableau17[[#This Row],[2008-T1-LCMD]]/Tableau17[[#This Row],[2008-T1-TOTAL]],"")</f>
        <v>6.7846607669616518E-2</v>
      </c>
      <c r="IY92" s="26">
        <f>IFERROR(Tableau17[[#This Row],[2008-T1-LDVD]]/Tableau17[[#This Row],[2008-T1-TOTAL]],"")</f>
        <v>4.4247787610619468E-3</v>
      </c>
      <c r="IZ92" s="26">
        <f>IFERROR(Tableau17[[#This Row],[2008-T1-LEXD]]/Tableau17[[#This Row],[2008-T1-TOTAL]],"")</f>
        <v>5.8997050147492625E-3</v>
      </c>
      <c r="JA92" s="26">
        <f>IFERROR(Tableau17[[#This Row],[2008-T1-LEXG]]/Tableau17[[#This Row],[2008-T1-TOTAL]],"")</f>
        <v>8.9970501474926259E-2</v>
      </c>
      <c r="JB92" s="26">
        <f>IFERROR(Tableau17[[#This Row],[2008-T1-LFN]]/Tableau17[[#This Row],[2008-T1-TOTAL]],"")</f>
        <v>5.0147492625368731E-2</v>
      </c>
      <c r="JC92" s="26">
        <f>IFERROR(Tableau17[[#This Row],[2008-T1-LMAJ]]/Tableau17[[#This Row],[2008-T1-TOTAL]],"")</f>
        <v>0.3303834808259587</v>
      </c>
      <c r="JD92" s="26">
        <f>IFERROR(Tableau17[[#This Row],[2008-T1-LUG]]/Tableau17[[#This Row],[2008-T1-TOTAL]],"")</f>
        <v>0.45132743362831856</v>
      </c>
      <c r="JE92" s="26">
        <f>IFERROR(Tableau17[[#This Row],[2008-T2-LFN]]/Tableau17[[#This Row],[2008-T2-TOTAL]],"")</f>
        <v>0</v>
      </c>
      <c r="JF92" s="26">
        <f>IFERROR(Tableau17[[#This Row],[2008-T2-LGC]]/Tableau17[[#This Row],[2008-T2-TOTAL]],"")</f>
        <v>0.62049861495844871</v>
      </c>
      <c r="JG92" s="26">
        <f>IFERROR(Tableau17[[#This Row],[2008-T2-LMAJ]]/Tableau17[[#This Row],[2008-T2-TOTAL]],"")</f>
        <v>0.37950138504155123</v>
      </c>
      <c r="JH92" s="26">
        <f>IFERROR(Tableau17[[#This Row],[2008-T2-LUG]]/Tableau17[[#This Row],[2008-T2-TOTAL]],"")</f>
        <v>0</v>
      </c>
      <c r="JI92" s="26">
        <f>IFERROR(Tableau17[[#This Row],[2014-T1-LDIV]]/Tableau17[[#This Row],[2014-T1-TOTAL]],"")</f>
        <v>1.2131715771230503E-2</v>
      </c>
      <c r="JJ92" s="26">
        <f>IFERROR(Tableau17[[#This Row],[2014-T1-LDVD]]/Tableau17[[#This Row],[2014-T1-TOTAL]],"")</f>
        <v>1.7331022530329288E-3</v>
      </c>
      <c r="JK92" s="26">
        <f>IFERROR(Tableau17[[#This Row],[2014-T1-LDVG]]/Tableau17[[#This Row],[2014-T1-TOTAL]],"")</f>
        <v>5.8925476603119586E-2</v>
      </c>
      <c r="JL92" s="26">
        <f>IFERROR(Tableau17[[#This Row],[2014-T1-LEXG]]/Tableau17[[#This Row],[2014-T1-TOTAL]],"")</f>
        <v>0</v>
      </c>
      <c r="JM92" s="26">
        <f>IFERROR(Tableau17[[#This Row],[2014-T1-LFG]]/Tableau17[[#This Row],[2014-T1-TOTAL]],"")</f>
        <v>0.11265164644714037</v>
      </c>
      <c r="JN92" s="26">
        <f>IFERROR(Tableau17[[#This Row],[2014-T1-LFN]]/Tableau17[[#This Row],[2014-T1-TOTAL]],"")</f>
        <v>0.13518197573656845</v>
      </c>
      <c r="JO92" s="26">
        <f>IFERROR(Tableau17[[#This Row],[2014-T1-LUD]]/Tableau17[[#This Row],[2014-T1-TOTAL]],"")</f>
        <v>0.389948006932409</v>
      </c>
      <c r="JP92" s="26">
        <f>IFERROR(Tableau17[[#This Row],[2014-T1-LUG]]/Tableau17[[#This Row],[2014-T1-TOTAL]],"")</f>
        <v>0.28942807625649913</v>
      </c>
      <c r="JQ92" s="26">
        <f>IFERROR(Tableau17[[#This Row],[2014-T2-LFN]]/Tableau17[[#This Row],[2014-T2-TOTAL]],"")</f>
        <v>0.13980263157894737</v>
      </c>
      <c r="JR92" s="26">
        <f>IFERROR(Tableau17[[#This Row],[2014-T2-LUD]]/Tableau17[[#This Row],[2014-T2-TOTAL]],"")</f>
        <v>0.41611842105263158</v>
      </c>
      <c r="JS92" s="26">
        <f>IFERROR(Tableau17[[#This Row],[2014-T2-LUG]]/Tableau17[[#This Row],[2014-T2-TOTAL]],"")</f>
        <v>0.44407894736842107</v>
      </c>
      <c r="JT92" s="26">
        <f>IFERROR(Tableau17[[#This Row],[2015-T1-BC-DIV]]/Tableau17[[#This Row],[2015-T1-TOTAL]],"")</f>
        <v>2.2132796780684104E-2</v>
      </c>
      <c r="JU92" s="26">
        <f>IFERROR(Tableau17[[#This Row],[2015-T1-BC-DLF]]/Tableau17[[#This Row],[2015-T1-TOTAL]],"")</f>
        <v>0</v>
      </c>
      <c r="JV92" s="26">
        <f>IFERROR(Tableau17[[#This Row],[2015-T1-BC-DVD]]/Tableau17[[#This Row],[2015-T1-TOTAL]],"")</f>
        <v>0</v>
      </c>
      <c r="JW92" s="26">
        <f>IFERROR(Tableau17[[#This Row],[2015-T1-BC-DVG]]/Tableau17[[#This Row],[2015-T1-TOTAL]],"")</f>
        <v>0</v>
      </c>
      <c r="JX92" s="26">
        <f>IFERROR(Tableau17[[#This Row],[2015-T1-BC-FG]]/Tableau17[[#This Row],[2015-T1-TOTAL]],"")</f>
        <v>0.17706237424547283</v>
      </c>
      <c r="JY92" s="26">
        <f>IFERROR(Tableau17[[#This Row],[2015-T1-BC-FN]]/Tableau17[[#This Row],[2015-T1-TOTAL]],"")</f>
        <v>0.22334004024144868</v>
      </c>
      <c r="JZ92" s="26">
        <f>IFERROR(Tableau17[[#This Row],[2015-T1-BC-MDM]]/Tableau17[[#This Row],[2015-T1-TOTAL]],"")</f>
        <v>0</v>
      </c>
      <c r="KA92" s="26">
        <f>IFERROR(Tableau17[[#This Row],[2015-T1-BC-RDG]]/Tableau17[[#This Row],[2015-T1-TOTAL]],"")</f>
        <v>1.8108651911468814E-2</v>
      </c>
      <c r="KB92" s="26">
        <f>IFERROR(Tableau17[[#This Row],[2015-T1-BC-SOC]]/Tableau17[[#This Row],[2015-T1-TOTAL]],"")</f>
        <v>0</v>
      </c>
      <c r="KC92" s="26">
        <f>IFERROR(Tableau17[[#This Row],[2015-T1-BC-UD]]/Tableau17[[#This Row],[2015-T1-TOTAL]],"")</f>
        <v>0.25553319919517103</v>
      </c>
      <c r="KD92" s="26">
        <f>IFERROR(Tableau17[[#This Row],[2015-T1-BC-UG]]/Tableau17[[#This Row],[2015-T1-TOTAL]],"")</f>
        <v>0.30382293762575452</v>
      </c>
      <c r="KE92" s="26">
        <f>IFERROR(Tableau17[[#This Row],[2015-T1-BC-VEC]]/Tableau17[[#This Row],[2015-T1-TOTAL]],"")</f>
        <v>0</v>
      </c>
      <c r="KF92" s="26">
        <f>IFERROR(Tableau17[[#This Row],[2015-T2-BC-DVG]]/Tableau17[[#This Row],[2015-T2-TOTAL]],"")</f>
        <v>0</v>
      </c>
      <c r="KG92" s="26">
        <f>IFERROR(Tableau17[[#This Row],[2015-T2-BC-FN]]/Tableau17[[#This Row],[2015-T2-TOTAL]],"")</f>
        <v>0.29539951573849876</v>
      </c>
      <c r="KH92" s="26">
        <f>IFERROR(Tableau17[[#This Row],[2015-T2-BC-SOC]]/Tableau17[[#This Row],[2015-T2-TOTAL]],"")</f>
        <v>0</v>
      </c>
      <c r="KI92" s="26">
        <f>IFERROR(Tableau17[[#This Row],[2015-T2-BC-UD]]/Tableau17[[#This Row],[2015-T2-TOTAL]],"")</f>
        <v>0.70460048426150124</v>
      </c>
      <c r="KJ92" s="26">
        <f>IFERROR(Tableau17[[#This Row],[2015-T2-BC-UG]]/Tableau17[[#This Row],[2015-T2-TOTAL]],"")</f>
        <v>0</v>
      </c>
      <c r="KK92" s="26">
        <f>IFERROR(Tableau17[[#This Row],[2017 (L)-T1-COM]]/Tableau17[[#This Row],[2017 (L)-T1-TOTAL]],"")</f>
        <v>5.3169734151329244E-2</v>
      </c>
      <c r="KL92" s="26">
        <f>IFERROR(Tableau17[[#This Row],[2017 (L)-T1-DIV]]/Tableau17[[#This Row],[2017 (L)-T1-TOTAL]],"")</f>
        <v>1.6359918200408999E-2</v>
      </c>
      <c r="KM92" s="26">
        <f>IFERROR(Tableau17[[#This Row],[2017 (L)-T1-DLF]]/Tableau17[[#This Row],[2017 (L)-T1-TOTAL]],"")</f>
        <v>1.4314928425357873E-2</v>
      </c>
      <c r="KN92" s="26">
        <f>IFERROR(Tableau17[[#This Row],[2017 (L)-T1-DVD]]/Tableau17[[#This Row],[2017 (L)-T1-TOTAL]],"")</f>
        <v>2.2494887525562373E-2</v>
      </c>
      <c r="KO92" s="26">
        <f>IFERROR(Tableau17[[#This Row],[2017 (L)-T1-DVG]]/Tableau17[[#This Row],[2017 (L)-T1-TOTAL]],"")</f>
        <v>0</v>
      </c>
      <c r="KP92" s="26">
        <f>IFERROR(Tableau17[[#This Row],[2017 (L)-T1-ECO]]/Tableau17[[#This Row],[2017 (L)-T1-TOTAL]],"")</f>
        <v>0.10838445807770961</v>
      </c>
      <c r="KQ92" s="26">
        <f>IFERROR(Tableau17[[#This Row],[2017 (L)-T1-EXD]]/Tableau17[[#This Row],[2017 (L)-T1-TOTAL]],"")</f>
        <v>0</v>
      </c>
      <c r="KR92" s="26">
        <f>IFERROR(Tableau17[[#This Row],[2017 (L)-T1-EXG]]/Tableau17[[#This Row],[2017 (L)-T1-TOTAL]],"")</f>
        <v>8.1799591002044997E-3</v>
      </c>
      <c r="KS92" s="26">
        <f>IFERROR(Tableau17[[#This Row],[2017 (L)-T1-FI]]/Tableau17[[#This Row],[2017 (L)-T1-TOTAL]],"")</f>
        <v>0.27607361963190186</v>
      </c>
      <c r="KT92" s="26">
        <f>IFERROR(Tableau17[[#This Row],[2017 (L)-T1-FN]]/Tableau17[[#This Row],[2017 (L)-T1-TOTAL]],"")</f>
        <v>0</v>
      </c>
      <c r="KU92" s="26">
        <f>IFERROR(Tableau17[[#This Row],[2017 (L)-T1-LR]]/Tableau17[[#This Row],[2017 (L)-T1-TOTAL]],"")</f>
        <v>0.17382413087934559</v>
      </c>
      <c r="KV92" s="26">
        <f>IFERROR(Tableau17[[#This Row],[2017 (L)-T1-MDM]]/Tableau17[[#This Row],[2017 (L)-T1-TOTAL]],"")</f>
        <v>0</v>
      </c>
      <c r="KW92" s="26">
        <f>IFERROR(Tableau17[[#This Row],[2017 (L)-T1-RDG]]/Tableau17[[#This Row],[2017 (L)-T1-TOTAL]],"")</f>
        <v>1.6359918200408999E-2</v>
      </c>
      <c r="KX92" s="26">
        <f>IFERROR(Tableau17[[#This Row],[2017 (L)-T1-REG]]/Tableau17[[#This Row],[2017 (L)-T1-TOTAL]],"")</f>
        <v>2.0449897750511249E-3</v>
      </c>
      <c r="KY92" s="26">
        <f>IFERROR(Tableau17[[#This Row],[2017 (L)-T1-REM]]/Tableau17[[#This Row],[2017 (L)-T1-TOTAL]],"")</f>
        <v>0.30879345603271985</v>
      </c>
      <c r="KZ92" s="26">
        <f>IFERROR(Tableau17[[#This Row],[2017 (L)-T1-SOC]]/Tableau17[[#This Row],[2017 (L)-T1-TOTAL]],"")</f>
        <v>0</v>
      </c>
      <c r="LA92" s="26">
        <f>IFERROR(Tableau17[[#This Row],[2017 (L)-T1-UDI]]/Tableau17[[#This Row],[2017 (L)-T1-TOTAL]],"")</f>
        <v>0</v>
      </c>
      <c r="LB92" s="26">
        <f>IFERROR(Tableau17[[#This Row],[2017 (L)-T2-FI]]/Tableau17[[#This Row],[2017 (L)-T2-TOTAL]],"")</f>
        <v>0.58139534883720934</v>
      </c>
      <c r="LC92" s="26">
        <f>IFERROR(Tableau17[[#This Row],[2017 (L)-T2-FN]]/Tableau17[[#This Row],[2017 (L)-T2-TOTAL]],"")</f>
        <v>0</v>
      </c>
      <c r="LD92" s="26">
        <f>IFERROR(Tableau17[[#This Row],[2017 (L)-T2-LR]]/Tableau17[[#This Row],[2017 (L)-T2-TOTAL]],"")</f>
        <v>0</v>
      </c>
      <c r="LE92" s="26">
        <f>IFERROR(Tableau17[[#This Row],[2017 (L)-T2-MDM]]/Tableau17[[#This Row],[2017 (L)-T2-TOTAL]],"")</f>
        <v>0</v>
      </c>
      <c r="LF92" s="26">
        <f>IFERROR(Tableau17[[#This Row],[2017 (L)-T2-REM]]/Tableau17[[#This Row],[2017 (L)-T2-TOTAL]],"")</f>
        <v>0.41860465116279072</v>
      </c>
      <c r="LG92" s="26">
        <f>IFERROR(Tableau17[[#This Row],[2017-T1-ARTHAUD Nathalie]]/Tableau17[[#This Row],[2017-T1-TOTAL]],"")</f>
        <v>4.8192771084337354E-3</v>
      </c>
      <c r="LH92" s="26">
        <f>IFERROR(Tableau17[[#This Row],[2017-T1-ASSELINEAU Fran]]/Tableau17[[#This Row],[2017-T1-TOTAL]],"")</f>
        <v>1.0843373493975903E-2</v>
      </c>
      <c r="LI92" s="26">
        <f>IFERROR(Tableau17[[#This Row],[2017-T1-CHEMINADE Jacques]]/Tableau17[[#This Row],[2017-T1-TOTAL]],"")</f>
        <v>1.2048192771084338E-3</v>
      </c>
      <c r="LJ92" s="26">
        <f>IFERROR(Tableau17[[#This Row],[2017-T1-DUPONT-AIGNAN Nicolas]]/Tableau17[[#This Row],[2017-T1-TOTAL]],"")</f>
        <v>2.5301204819277109E-2</v>
      </c>
      <c r="LK92" s="26">
        <f>IFERROR(Tableau17[[#This Row],[2017-T1-FILLON Fran]]/Tableau17[[#This Row],[2017-T1-TOTAL]],"")</f>
        <v>0.13614457831325302</v>
      </c>
      <c r="LL92" s="26">
        <f>IFERROR(Tableau17[[#This Row],[2017-T1-HAMON Beno]]/Tableau17[[#This Row],[2017-T1-TOTAL]],"")</f>
        <v>8.5542168674698799E-2</v>
      </c>
      <c r="LM92" s="26">
        <f>IFERROR(Tableau17[[#This Row],[2017-T1-LASSALLE Jean]]/Tableau17[[#This Row],[2017-T1-TOTAL]],"")</f>
        <v>8.4337349397590362E-3</v>
      </c>
      <c r="LN92" s="26">
        <f>IFERROR(Tableau17[[#This Row],[2017-T1-LE PEN Marine]]/Tableau17[[#This Row],[2017-T1-TOTAL]],"")</f>
        <v>0.17590361445783131</v>
      </c>
      <c r="LO92" s="26">
        <f>IFERROR(Tableau17[[#This Row],[2017-T1-M Jean-Luc]]/Tableau17[[#This Row],[2017-T1-TOTAL]],"")</f>
        <v>0.34819277108433733</v>
      </c>
      <c r="LP92" s="26">
        <f>IFERROR(Tableau17[[#This Row],[2017-T1-MACRON Emmanuel]]/Tableau17[[#This Row],[2017-T1-TOTAL]],"")</f>
        <v>0.19879518072289157</v>
      </c>
      <c r="LQ92" s="26">
        <f>IFERROR(Tableau17[[#This Row],[2017-T1-POUTOU Philippe]]/Tableau17[[#This Row],[2017-T1-TOTAL]],"")</f>
        <v>4.8192771084337354E-3</v>
      </c>
      <c r="LR92" s="26">
        <f>IFERROR(Tableau17[[#This Row],[2017-T2-LE PEN Marine]]/Tableau17[[#This Row],[2017-T2-TOTAL]],"")</f>
        <v>0.27401129943502822</v>
      </c>
      <c r="LS92" s="26">
        <f>IFERROR(Tableau17[[#This Row],[2017-T2-MACRON Emmanuel]]/Tableau17[[#This Row],[2017-T2-TOTAL]],"")</f>
        <v>0.72598870056497178</v>
      </c>
      <c r="LT92" s="26">
        <f>IFERROR(Tableau17[[#This Row],[2019-T1-ALEXANDRE Audric]]/Tableau17[[#This Row],[2019-T1-TOTAL]],"")</f>
        <v>2.0325203252032522E-3</v>
      </c>
      <c r="LU92" s="26">
        <f>IFERROR(Tableau17[[#This Row],[2019-T1-ARTHAUD Nathalie]]/Tableau17[[#This Row],[2019-T1-TOTAL]],"")</f>
        <v>4.0650406504065045E-3</v>
      </c>
      <c r="LV92" s="26">
        <f>IFERROR(Tableau17[[#This Row],[2019-T1-ASSELINEAU François]]/Tableau17[[#This Row],[2019-T1-TOTAL]],"")</f>
        <v>1.016260162601626E-2</v>
      </c>
      <c r="LW92" s="26">
        <f>IFERROR(Tableau17[[#This Row],[2019-T1-AUBRY Manon]]/Tableau17[[#This Row],[2019-T1-TOTAL]],"")</f>
        <v>9.959349593495935E-2</v>
      </c>
      <c r="LX92" s="26">
        <f>IFERROR(Tableau17[[#This Row],[2019-T1-AZERGUI Nagib]]/Tableau17[[#This Row],[2019-T1-TOTAL]],"")</f>
        <v>6.0975609756097563E-3</v>
      </c>
      <c r="LY92" s="26">
        <f>IFERROR(Tableau17[[#This Row],[2019-T1-BARDELLA Jordan]]/Tableau17[[#This Row],[2019-T1-TOTAL]],"")</f>
        <v>0.17073170731707318</v>
      </c>
      <c r="LZ92" s="26">
        <f>IFERROR(Tableau17[[#This Row],[2019-T1-BELLAMY François-Xavier]]/Tableau17[[#This Row],[2019-T1-TOTAL]],"")</f>
        <v>6.3008130081300809E-2</v>
      </c>
      <c r="MA92" s="26">
        <f>IFERROR(Tableau17[[#This Row],[2019-T1-BIDOU Olivier]]/Tableau17[[#This Row],[2019-T1-TOTAL]],"")</f>
        <v>0</v>
      </c>
      <c r="MB92" s="26">
        <f>IFERROR(Tableau17[[#This Row],[2019-T1-BOURG Dominique]]/Tableau17[[#This Row],[2019-T1-TOTAL]],"")</f>
        <v>3.2520325203252036E-2</v>
      </c>
      <c r="MC92" s="26">
        <f>IFERROR(Tableau17[[#This Row],[2019-T1-BROSSAT Ian]]/Tableau17[[#This Row],[2019-T1-TOTAL]],"")</f>
        <v>7.113821138211382E-2</v>
      </c>
      <c r="MD92" s="26">
        <f>IFERROR(Tableau17[[#This Row],[2019-T1-CAILLAUD Sophie]]/Tableau17[[#This Row],[2019-T1-TOTAL]],"")</f>
        <v>0</v>
      </c>
      <c r="ME92" s="26">
        <f>IFERROR(Tableau17[[#This Row],[2019-T1-CAMUS Renaud]]/Tableau17[[#This Row],[2019-T1-TOTAL]],"")</f>
        <v>0</v>
      </c>
      <c r="MF92" s="26">
        <f>IFERROR(Tableau17[[#This Row],[2019-T1-CHALENÇON Christophe]]/Tableau17[[#This Row],[2019-T1-TOTAL]],"")</f>
        <v>0</v>
      </c>
      <c r="MG92" s="26">
        <f>IFERROR(Tableau17[[#This Row],[2019-T1-CORBET Cathy Denise Ginette]]/Tableau17[[#This Row],[2019-T1-TOTAL]],"")</f>
        <v>0</v>
      </c>
      <c r="MH92" s="26">
        <f>IFERROR(Tableau17[[#This Row],[2019-T1-DE PREVOISIN Robert]]/Tableau17[[#This Row],[2019-T1-TOTAL]],"")</f>
        <v>0</v>
      </c>
      <c r="MI92" s="26">
        <f>IFERROR(Tableau17[[#This Row],[2019-T1-DELFEL Thérèse]]/Tableau17[[#This Row],[2019-T1-TOTAL]],"")</f>
        <v>0</v>
      </c>
      <c r="MJ92" s="26">
        <f>IFERROR(Tableau17[[#This Row],[2019-T1-DIEUMEGARD Pierre]]/Tableau17[[#This Row],[2019-T1-TOTAL]],"")</f>
        <v>0</v>
      </c>
      <c r="MK92" s="26">
        <f>IFERROR(Tableau17[[#This Row],[2019-T1-DUPONT-AIGNAN Nicolas]]/Tableau17[[#This Row],[2019-T1-TOTAL]],"")</f>
        <v>2.032520325203252E-2</v>
      </c>
      <c r="ML92" s="26">
        <f>IFERROR(Tableau17[[#This Row],[2019-T1-GERNIGON Yves]]/Tableau17[[#This Row],[2019-T1-TOTAL]],"")</f>
        <v>0</v>
      </c>
      <c r="MM92" s="26">
        <f>IFERROR(Tableau17[[#This Row],[2019-T1-GLUCKSMANN Raphaël]]/Tableau17[[#This Row],[2019-T1-TOTAL]],"")</f>
        <v>5.08130081300813E-2</v>
      </c>
      <c r="MN92" s="26">
        <f>IFERROR(Tableau17[[#This Row],[2019-T1-HAMON Benoît]]/Tableau17[[#This Row],[2019-T1-TOTAL]],"")</f>
        <v>4.4715447154471545E-2</v>
      </c>
      <c r="MO92" s="26">
        <f>IFERROR(Tableau17[[#This Row],[2019-T1-HELGEN Gilles]]/Tableau17[[#This Row],[2019-T1-TOTAL]],"")</f>
        <v>0</v>
      </c>
      <c r="MP92" s="26">
        <f>IFERROR(Tableau17[[#This Row],[2019-T1-JADOT Yannick]]/Tableau17[[#This Row],[2019-T1-TOTAL]],"")</f>
        <v>0.22967479674796748</v>
      </c>
      <c r="MQ92" s="26">
        <f>IFERROR(Tableau17[[#This Row],[2019-T1-LAGARDE Jean-Christophe]]/Tableau17[[#This Row],[2019-T1-TOTAL]],"")</f>
        <v>1.016260162601626E-2</v>
      </c>
      <c r="MR92" s="26">
        <f>IFERROR(Tableau17[[#This Row],[2019-T1-LALANNE Francis]]/Tableau17[[#This Row],[2019-T1-TOTAL]],"")</f>
        <v>6.0975609756097563E-3</v>
      </c>
      <c r="MS92" s="26">
        <f>IFERROR(Tableau17[[#This Row],[2019-T1-LOISEAU Nathalie]]/Tableau17[[#This Row],[2019-T1-TOTAL]],"")</f>
        <v>0.17682926829268292</v>
      </c>
      <c r="MT92" s="26">
        <f>IFERROR(Tableau17[[#This Row],[2019-T1-MARIE Florie]]/Tableau17[[#This Row],[2019-T1-TOTAL]],"")</f>
        <v>2.0325203252032522E-3</v>
      </c>
      <c r="MU92" s="26">
        <f>IFERROR(Tableau17[[#This Row],[2008-T1-MACROEXTRDROITE]]/Tableau17[[#This Row],[2008-T1-MACROTOTALE]],"")</f>
        <v>5.6047197640117993E-2</v>
      </c>
      <c r="MV92" s="26">
        <f>IFERROR(Tableau17[[#This Row],[2008-T1-MACRODROITE]]/Tableau17[[#This Row],[2008-T1-MACROTOTALE]],"")</f>
        <v>0.40265486725663718</v>
      </c>
      <c r="MW92" s="26">
        <f>IFERROR(Tableau17[[#This Row],[2008-T1-MACROCENTRE]]/Tableau17[[#This Row],[2008-T1-MACROTOTALE]],"")</f>
        <v>0</v>
      </c>
      <c r="MX92" s="26">
        <f>IFERROR(Tableau17[[#This Row],[2008-T1-MACROGAUCHE]]/Tableau17[[#This Row],[2008-T1-MACROTOTALE]],"")</f>
        <v>0.54129793510324486</v>
      </c>
      <c r="MY92" s="26">
        <f>IFERROR(Tableau17[[#This Row],[2008-T1-MACROAUTRE]]/Tableau17[[#This Row],[2008-T1-MACROTOTALE]],"")</f>
        <v>0</v>
      </c>
      <c r="MZ92" s="26">
        <f>IFERROR(Tableau17[[#This Row],[2008-T2-MACROEXTRDROITE]]/Tableau17[[#This Row],[2008-T2-MACROTOTALE]],"")</f>
        <v>0</v>
      </c>
      <c r="NA92" s="26">
        <f>IFERROR(Tableau17[[#This Row],[2008-T2-MACRODROITE]]/Tableau17[[#This Row],[2008-T2-MACROTOTALE]],"")</f>
        <v>0.37950138504155123</v>
      </c>
      <c r="NB92" s="26">
        <f>IFERROR(Tableau17[[#This Row],[2008-T2-MACROCENTRE]]/Tableau17[[#This Row],[2008-T2-MACROTOTALE]],"")</f>
        <v>0</v>
      </c>
      <c r="NC92" s="26">
        <f>IFERROR(Tableau17[[#This Row],[2008-T2-MACROGAUCHE]]/Tableau17[[#This Row],[2008-T2-MACROTOTALE]],"")</f>
        <v>0.62049861495844871</v>
      </c>
      <c r="ND92" s="26">
        <f>IFERROR(Tableau17[[#This Row],[2008-T2-MACROAUTRE]]/Tableau17[[#This Row],[2008-T2-MACROTOTALE]],"")</f>
        <v>0</v>
      </c>
      <c r="NE92" s="26">
        <f>IFERROR(Tableau17[[#This Row],[2014-T1-MACROEXTRDROITE]]/Tableau17[[#This Row],[2014-T1-MACROTOTALE]],"")</f>
        <v>0.13518197573656845</v>
      </c>
      <c r="NF92" s="26">
        <f>IFERROR(Tableau17[[#This Row],[2014-T1-MACRODROITE]]/Tableau17[[#This Row],[2014-T1-MACROTOTALE]],"")</f>
        <v>0.39168110918544197</v>
      </c>
      <c r="NG92" s="26">
        <f>IFERROR(Tableau17[[#This Row],[2014-T1-MACROCENTRE]]/Tableau17[[#This Row],[2014-T1-MACROTOTALE]],"")</f>
        <v>1.2131715771230503E-2</v>
      </c>
      <c r="NH92" s="26">
        <f>IFERROR(Tableau17[[#This Row],[2014-T1-MACROGAUCHE]]/Tableau17[[#This Row],[2014-T1-MACROTOTALE]],"")</f>
        <v>0.46100519930675909</v>
      </c>
      <c r="NI92" s="26">
        <f>IFERROR(Tableau17[[#This Row],[2014-T1-MACROAUTRE]]/Tableau17[[#This Row],[2014-T1-MACROTOTALE]],"")</f>
        <v>0</v>
      </c>
      <c r="NJ92" s="26">
        <f>IFERROR(Tableau17[[#This Row],[2014-T2-MACROEXTRDROITE]]/Tableau17[[#This Row],[2014-T2-MACROTOTALE]],"")</f>
        <v>0.13980263157894737</v>
      </c>
      <c r="NK92" s="26">
        <f>IFERROR(Tableau17[[#This Row],[2014-T2-MACRODROITE]]/Tableau17[[#This Row],[2014-T2-MACROTOTALE]],"")</f>
        <v>0.41611842105263158</v>
      </c>
      <c r="NL92" s="26">
        <f>IFERROR(Tableau17[[#This Row],[2014-T2-MACROCENTRE]]/Tableau17[[#This Row],[2014-T2-MACROTOTALE]],"")</f>
        <v>0</v>
      </c>
      <c r="NM92" s="26">
        <f>IFERROR(Tableau17[[#This Row],[2014-T2-MACROGAUCHE]]/Tableau17[[#This Row],[2014-T2-MACROTOTALE]],"")</f>
        <v>0.44407894736842107</v>
      </c>
      <c r="NN92" s="26">
        <f>IFERROR(Tableau17[[#This Row],[2014-T2-MACROAUTRE]]/Tableau17[[#This Row],[2014-T2-MACROTOTALE]],"")</f>
        <v>0</v>
      </c>
      <c r="NO92" s="26">
        <f>IFERROR( Tableau17[[#This Row],[2015-T1-MACROEXTRDROITE]]/Tableau17[[#This Row],[2015-T1-MACROTOTALE]],"")</f>
        <v>0.22334004024144868</v>
      </c>
      <c r="NP92" s="26">
        <f>IFERROR(Tableau17[[#This Row],[2015-T1-MACRODROITE]]/Tableau17[[#This Row],[2015-T1-MACROTOTALE]],"")</f>
        <v>0.25553319919517103</v>
      </c>
      <c r="NQ92" s="26">
        <f>IFERROR(Tableau17[[#This Row],[2015-T1-MACROCENTRE]]/Tableau17[[#This Row],[2015-T1-MACROTOTALE]],"")</f>
        <v>0</v>
      </c>
      <c r="NR92" s="26">
        <f>IFERROR(Tableau17[[#This Row],[2015-T1-MACROGAUCHE]]/Tableau17[[#This Row],[2015-T1-MACROTOTALE]],"")</f>
        <v>0.49899396378269617</v>
      </c>
      <c r="NS92" s="26">
        <f>IFERROR(Tableau17[[#This Row],[2015-T1-MACROAUTRE]]/Tableau17[[#This Row],[2015-T1-MACROTOTALE]],"")</f>
        <v>2.2132796780684104E-2</v>
      </c>
      <c r="NT92" s="26">
        <f>IFERROR(Tableau17[[#This Row],[2015-T2-MACROEXTRDROITE]]/Tableau17[[#This Row],[2015-T2-MACROTOTALE]],"")</f>
        <v>0.29539951573849876</v>
      </c>
      <c r="NU92" s="26">
        <f>IFERROR(Tableau17[[#This Row],[2015-T2-MACRODROITE]]/Tableau17[[#This Row],[2015-T2-MACROTOTALE]],"")</f>
        <v>0.70460048426150124</v>
      </c>
      <c r="NV92" s="26">
        <f>IFERROR(Tableau17[[#This Row],[2015-T2-MACROCENTRE]]/Tableau17[[#This Row],[2015-T2-MACROTOTALE]],"")</f>
        <v>0</v>
      </c>
      <c r="NW92" s="26">
        <f>IFERROR(Tableau17[[#This Row],[2015-T2-MACROGAUCHE]]/Tableau17[[#This Row],[2015-T2-MACROTOTALE]],"")</f>
        <v>0</v>
      </c>
      <c r="NX92" s="26">
        <f>IFERROR(Tableau17[[#This Row],[2015-T2-MACROAUTRE]]/Tableau17[[#This Row],[2015-T2-MACROTOTALE]],"")</f>
        <v>0</v>
      </c>
      <c r="NY92" s="26">
        <f>IFERROR(Tableau17[[#This Row],[2017-T1-MACROEXTRDROITE]]/Tableau17[[#This Row],[2017-T1-MACROTOTALE]],"")</f>
        <v>0.21325301204819277</v>
      </c>
      <c r="NZ92" s="26">
        <f>IFERROR(Tableau17[[#This Row],[2017-T1-MACRODROITE]]/Tableau17[[#This Row],[2017-T1-MACROTOTALE]],"")</f>
        <v>0.13614457831325302</v>
      </c>
      <c r="OA92" s="26">
        <f>IFERROR(Tableau17[[#This Row],[2017-T1-MACROCENTRE]]/Tableau17[[#This Row],[2017-T1-MACROTOTALE]],"")</f>
        <v>0.19879518072289157</v>
      </c>
      <c r="OB92" s="26">
        <f>IFERROR(Tableau17[[#This Row],[2017-T1-MACROGAUCHE]]/Tableau17[[#This Row],[2017-T1-MACROTOTALE]],"")</f>
        <v>0.44337349397590359</v>
      </c>
      <c r="OC92" s="26">
        <f>IFERROR(Tableau17[[#This Row],[2017-T1-MACROAUTRE]]/Tableau17[[#This Row],[2017-T1-MACROTOTALE]],"")</f>
        <v>8.4337349397590362E-3</v>
      </c>
      <c r="OD92" s="26">
        <f>IFERROR(Tableau17[[#This Row],[2017-T2-MACROEXTRDROITE]]/Tableau17[[#This Row],[2017-T2-MACROTOTALE]],"")</f>
        <v>0.27401129943502822</v>
      </c>
      <c r="OE92" s="26">
        <f>IFERROR(Tableau17[[#This Row],[2017-T2-MACRODROITE]]/Tableau17[[#This Row],[2017-T2-MACROTOTALE]],"")</f>
        <v>0</v>
      </c>
      <c r="OF92" s="26">
        <f>IFERROR(Tableau17[[#This Row],[2017-T2-MACROCENTRE]]/Tableau17[[#This Row],[2017-T2-MACROTOTALE]],"")</f>
        <v>0.72598870056497178</v>
      </c>
      <c r="OG92" s="26">
        <f>IFERROR(Tableau17[[#This Row],[2017-T2-MACROGAUCHE]]/Tableau17[[#This Row],[2017-T2-MACROTOTALE]],"")</f>
        <v>0</v>
      </c>
      <c r="OH92" s="26">
        <f>IFERROR(Tableau17[[#This Row],[2017-T2-MACROAUTRE]]/Tableau17[[#This Row],[2017-T2-MACROTOTALE]],"")</f>
        <v>0</v>
      </c>
      <c r="OI92" s="26">
        <f>IFERROR(Tableau17[[#This Row],[2019-T1-MACROEXTRDROITE]]/Tableau17[[#This Row],[2019-T1-MACROTOTALE]],"")</f>
        <v>0.20118343195266272</v>
      </c>
      <c r="OJ92" s="26">
        <f>IFERROR(Tableau17[[#This Row],[2019-T1-MACRODROITE]]/Tableau17[[#This Row],[2019-T1-MACROTOTALE]],"")</f>
        <v>7.1005917159763315E-2</v>
      </c>
      <c r="OK92" s="26">
        <f>IFERROR(Tableau17[[#This Row],[2019-T1-MACROCENTRE]]/Tableau17[[#This Row],[2019-T1-MACROTOTALE]],"")</f>
        <v>0.17159763313609466</v>
      </c>
      <c r="OL92" s="26">
        <f>IFERROR(Tableau17[[#This Row],[2019-T1-MACROGAUCHE]]/Tableau17[[#This Row],[2019-T1-MACROTOTALE]],"")</f>
        <v>0.48520710059171596</v>
      </c>
      <c r="OM92" s="26">
        <f>IFERROR(Tableau17[[#This Row],[2019-T1-MACROAUTRE]]/Tableau17[[#This Row],[2019-T1-MACROTOTALE]],"")</f>
        <v>7.1005917159763315E-2</v>
      </c>
      <c r="ON92" s="26">
        <f>IFERROR(Tableau17[[#This Row],[2020-T1-MACROEXTRDROITE]]/Tableau17[[#This Row],[2020-T1-MACROTOTALE]],"")</f>
        <v>9.7949886104783598E-2</v>
      </c>
      <c r="OO92" s="26">
        <f>IFERROR(Tableau17[[#This Row],[2020-T1-MACRODROITE]]/Tableau17[[#This Row],[2020-T1-MACROTOTALE]],"")</f>
        <v>0.27790432801822323</v>
      </c>
      <c r="OP92" s="26">
        <f>IFERROR(Tableau17[[#This Row],[2020-T1-MACROCENTRE]]/Tableau17[[#This Row],[2020-T1-MACROTOTALE]],"")</f>
        <v>3.8724373576309798E-2</v>
      </c>
      <c r="OQ92" s="26">
        <f>IFERROR(Tableau17[[#This Row],[2020-T1-MACROGAUCHE]]/Tableau17[[#This Row],[2020-T1-MACROTOTALE]],"")</f>
        <v>0.58542141230068334</v>
      </c>
      <c r="OR92" s="26">
        <f>IFERROR(Tableau17[[#This Row],[2020-T1-MACROAUTRE]]/Tableau17[[#This Row],[2020-T1-MACROTOTALE]],"")</f>
        <v>0</v>
      </c>
      <c r="OS92" s="26">
        <f>IFERROR(Tableau17[[#This Row],[2017 (L)-T1-MACROEXTRDROITE]]/Tableau17[[#This Row],[2017 (L)-T1-MACROTOTALE]],"")</f>
        <v>1.4314928425357873E-2</v>
      </c>
      <c r="OT92" s="26">
        <f>IFERROR(Tableau17[[#This Row],[2017 (L)-T1-MACRODROITE]]/Tableau17[[#This Row],[2017 (L)-T1-MACROTOTALE]],"")</f>
        <v>0.19631901840490798</v>
      </c>
      <c r="OU92" s="26">
        <f>IFERROR(Tableau17[[#This Row],[2017 (L)-T1-MACROCENTRE]]/Tableau17[[#This Row],[2017 (L)-T1-MACROTOTALE]],"")</f>
        <v>0.30879345603271985</v>
      </c>
      <c r="OV92" s="26">
        <f>IFERROR(Tableau17[[#This Row],[2017 (L)-T1-MACROGAUCHE]]/Tableau17[[#This Row],[2017 (L)-T1-MACROTOTALE]],"")</f>
        <v>0.46216768916155421</v>
      </c>
      <c r="OW92" s="26">
        <f>IFERROR(Tableau17[[#This Row],[2017 (L)-T1-MACROAUTRE]]/Tableau17[[#This Row],[2017 (L)-T1-MACROTOTALE]],"")</f>
        <v>1.8404907975460124E-2</v>
      </c>
      <c r="OX92" s="26">
        <f>IFERROR(Tableau17[[#This Row],[2017 (L)-T2-MACROEXTRDROITE]]/Tableau17[[#This Row],[2017 (L)-T2-MACROTOTALE]],"")</f>
        <v>0</v>
      </c>
      <c r="OY92" s="26">
        <f>IFERROR(Tableau17[[#This Row],[2017 (L)-T2-MACRODROITE]]/Tableau17[[#This Row],[2017 (L)-T2-MACROTOTALE]],"")</f>
        <v>0</v>
      </c>
      <c r="OZ92" s="26">
        <f>IFERROR(Tableau17[[#This Row],[2017 (L)-T2-MACROCENTRE]]/Tableau17[[#This Row],[2017 (L)-T2-MACROTOTALE]],"")</f>
        <v>0.41860465116279072</v>
      </c>
      <c r="PA92" s="26">
        <f>IFERROR(Tableau17[[#This Row],[2017 (L)-T2-MACROGAUCHE]]/Tableau17[[#This Row],[2017 (L)-T2-MACROTOTALE]],"")</f>
        <v>0.58139534883720934</v>
      </c>
      <c r="PB92" s="26">
        <f>IFERROR(Tableau17[[#This Row],[2017 (L)-T2-MACROAUTRE]]/Tableau17[[#This Row],[2017 (L)-T2-MACROTOTALE]],"")</f>
        <v>0</v>
      </c>
      <c r="PC92" s="26">
        <f>IFERROR(Tableau17[[#This Row],[2008_T1_PROCUS]]/Tableau17[[#This Row],[2008_T1_INSCRITS]],0)</f>
        <v>7.6923076923076927E-3</v>
      </c>
      <c r="PD92" s="26">
        <f>IFERROR(Tableau17[[#This Row],[2008_T2_PROCUS]]/Tableau17[[#This Row],[2008_T2_INSCRITS]],0)</f>
        <v>7.6923076923076927E-3</v>
      </c>
      <c r="PE92" s="26">
        <f>Tableau17[[#This Row],[2014_T1_PROCUS]]/Tableau17[[#This Row],[2014_T1_INSCRITS]]</f>
        <v>1.6666666666666666E-2</v>
      </c>
      <c r="PF92" s="26">
        <f>IFERROR(Tableau17[[#This Row],[2014_T2_PROCUS]]/Tableau17[[#This Row],[2014_T2_INSCRITS]],0)</f>
        <v>1.6666666666666666E-2</v>
      </c>
    </row>
    <row r="93" spans="1:422" hidden="1" x14ac:dyDescent="0.2">
      <c r="A93" s="1">
        <v>4</v>
      </c>
      <c r="B93" s="1" t="s">
        <v>362</v>
      </c>
      <c r="C93" s="1" t="s">
        <v>369</v>
      </c>
      <c r="D93" s="1" t="s">
        <v>369</v>
      </c>
      <c r="E93" s="1">
        <v>860</v>
      </c>
      <c r="F93" s="1">
        <v>5.3874219999999999</v>
      </c>
      <c r="G93" s="1">
        <v>43.246260999999997</v>
      </c>
      <c r="H93" s="3">
        <v>1279</v>
      </c>
      <c r="I93" s="3">
        <v>276</v>
      </c>
      <c r="L93" s="1">
        <v>55</v>
      </c>
      <c r="M93" s="1">
        <v>13</v>
      </c>
      <c r="P93" s="1">
        <v>132</v>
      </c>
      <c r="Q93" s="1">
        <v>42</v>
      </c>
      <c r="R93" s="1">
        <v>84</v>
      </c>
      <c r="S93" s="1">
        <v>59</v>
      </c>
      <c r="T93" s="1">
        <v>30</v>
      </c>
      <c r="U93" s="1">
        <v>415</v>
      </c>
      <c r="V93" s="1">
        <v>1441</v>
      </c>
      <c r="W93" s="1">
        <v>805</v>
      </c>
      <c r="X93" s="1">
        <v>24</v>
      </c>
      <c r="Y93" s="2">
        <v>0.55863982999999995</v>
      </c>
      <c r="AB93" s="1">
        <v>0</v>
      </c>
      <c r="AD93" s="1">
        <v>1279</v>
      </c>
      <c r="AE93" s="1">
        <v>438</v>
      </c>
      <c r="AF93" s="2">
        <v>0.34245503999999999</v>
      </c>
      <c r="AG93" s="1">
        <f t="shared" si="1"/>
        <v>276</v>
      </c>
      <c r="AH93" s="1">
        <v>1325</v>
      </c>
      <c r="AI93" s="1">
        <v>765</v>
      </c>
      <c r="AJ93" s="1">
        <v>16</v>
      </c>
      <c r="AK93" s="2">
        <v>0.57735848999999995</v>
      </c>
      <c r="AN93" s="1">
        <v>0</v>
      </c>
      <c r="AP93" s="1">
        <v>1227</v>
      </c>
      <c r="AQ93" s="1">
        <v>552</v>
      </c>
      <c r="AR93" s="2">
        <v>0.44987775000000002</v>
      </c>
      <c r="AS93" s="1">
        <v>1226</v>
      </c>
      <c r="AT93" s="1">
        <v>535</v>
      </c>
      <c r="AU93" s="2">
        <v>0.43637847000000002</v>
      </c>
      <c r="AV93" s="1">
        <v>1222</v>
      </c>
      <c r="AW93" s="1">
        <v>585</v>
      </c>
      <c r="AX93" s="2">
        <v>0.47872340000000002</v>
      </c>
      <c r="AY93" s="1">
        <v>1222</v>
      </c>
      <c r="AZ93" s="1">
        <v>452</v>
      </c>
      <c r="BA93" s="2">
        <v>0.36988543000000002</v>
      </c>
      <c r="BB93" s="1">
        <v>1219</v>
      </c>
      <c r="BC93" s="1">
        <v>961</v>
      </c>
      <c r="BD93" s="2">
        <v>0.78835111000000002</v>
      </c>
      <c r="BE93" s="1">
        <v>1218</v>
      </c>
      <c r="BF93" s="1">
        <v>880</v>
      </c>
      <c r="BG93" s="2">
        <v>0.72249589000000003</v>
      </c>
      <c r="BH93" s="1">
        <v>1278</v>
      </c>
      <c r="BI93" s="1">
        <v>648</v>
      </c>
      <c r="BJ93" s="2">
        <v>0.50704225000000003</v>
      </c>
      <c r="BK93" s="1">
        <v>54</v>
      </c>
      <c r="BN93" s="1">
        <v>33</v>
      </c>
      <c r="BO93" s="1">
        <v>46</v>
      </c>
      <c r="BP93" s="1">
        <v>389</v>
      </c>
      <c r="BQ93" s="1">
        <v>236</v>
      </c>
      <c r="BR93" s="1">
        <v>758</v>
      </c>
      <c r="BZ93" s="1">
        <v>31</v>
      </c>
      <c r="CB93" s="1">
        <v>54</v>
      </c>
      <c r="CC93" s="1">
        <v>199</v>
      </c>
      <c r="CD93" s="1">
        <v>359</v>
      </c>
      <c r="CE93" s="1">
        <v>148</v>
      </c>
      <c r="CF93" s="1">
        <v>791</v>
      </c>
      <c r="CL93" s="1">
        <v>15</v>
      </c>
      <c r="CO93" s="1">
        <v>68</v>
      </c>
      <c r="CP93" s="1">
        <v>215</v>
      </c>
      <c r="CT93" s="1">
        <v>165</v>
      </c>
      <c r="CV93" s="1">
        <v>70</v>
      </c>
      <c r="CW93" s="1">
        <v>533</v>
      </c>
      <c r="CY93" s="1">
        <v>222</v>
      </c>
      <c r="DA93" s="1">
        <v>260</v>
      </c>
      <c r="DC93" s="1">
        <v>482</v>
      </c>
      <c r="DD93" s="1">
        <v>21</v>
      </c>
      <c r="DE93" s="1">
        <v>7</v>
      </c>
      <c r="DF93" s="1">
        <v>10</v>
      </c>
      <c r="DI93" s="1">
        <v>33</v>
      </c>
      <c r="DJ93" s="1">
        <v>4</v>
      </c>
      <c r="DK93" s="1">
        <v>2</v>
      </c>
      <c r="DL93" s="1">
        <v>72</v>
      </c>
      <c r="DM93" s="1">
        <v>116</v>
      </c>
      <c r="DN93" s="1">
        <v>118</v>
      </c>
      <c r="DQ93" s="1">
        <v>3</v>
      </c>
      <c r="DR93" s="1">
        <v>178</v>
      </c>
      <c r="DS93" s="1">
        <v>13</v>
      </c>
      <c r="DU93" s="1">
        <v>577</v>
      </c>
      <c r="DX93" s="1">
        <v>199</v>
      </c>
      <c r="DZ93" s="1">
        <v>215</v>
      </c>
      <c r="EA93" s="1">
        <v>414</v>
      </c>
      <c r="EB93" s="1">
        <v>0</v>
      </c>
      <c r="EC93" s="1">
        <v>13</v>
      </c>
      <c r="ED93" s="1">
        <v>0</v>
      </c>
      <c r="EE93" s="1">
        <v>23</v>
      </c>
      <c r="EF93" s="1">
        <v>228</v>
      </c>
      <c r="EG93" s="1">
        <v>34</v>
      </c>
      <c r="EH93" s="1">
        <v>12</v>
      </c>
      <c r="EI93" s="1">
        <v>279</v>
      </c>
      <c r="EJ93" s="1">
        <v>169</v>
      </c>
      <c r="EK93" s="1">
        <v>185</v>
      </c>
      <c r="EL93" s="1">
        <v>5</v>
      </c>
      <c r="EM93" s="1">
        <v>948</v>
      </c>
      <c r="EN93" s="1">
        <v>361</v>
      </c>
      <c r="EO93" s="1">
        <v>426</v>
      </c>
      <c r="EP93" s="1">
        <v>787</v>
      </c>
      <c r="EQ93" s="1">
        <v>0</v>
      </c>
      <c r="ER93" s="1">
        <v>0</v>
      </c>
      <c r="ES93" s="1">
        <v>12</v>
      </c>
      <c r="ET93" s="1">
        <v>32</v>
      </c>
      <c r="EU93" s="1">
        <v>3</v>
      </c>
      <c r="EV93" s="1">
        <v>217</v>
      </c>
      <c r="EW93" s="1">
        <v>62</v>
      </c>
      <c r="EX93" s="1">
        <v>2</v>
      </c>
      <c r="EY93" s="1">
        <v>7</v>
      </c>
      <c r="EZ93" s="1">
        <v>24</v>
      </c>
      <c r="FA93" s="1">
        <v>0</v>
      </c>
      <c r="FB93" s="1">
        <v>0</v>
      </c>
      <c r="FC93" s="1">
        <v>0</v>
      </c>
      <c r="FD93" s="1">
        <v>0</v>
      </c>
      <c r="FE93" s="1">
        <v>0</v>
      </c>
      <c r="FF93" s="1">
        <v>0</v>
      </c>
      <c r="FG93" s="1">
        <v>1</v>
      </c>
      <c r="FH93" s="1">
        <v>23</v>
      </c>
      <c r="FI93" s="1">
        <v>0</v>
      </c>
      <c r="FJ93" s="1">
        <v>18</v>
      </c>
      <c r="FK93" s="1">
        <v>9</v>
      </c>
      <c r="FL93" s="1">
        <v>2</v>
      </c>
      <c r="FM93" s="1">
        <v>66</v>
      </c>
      <c r="FN93" s="1">
        <v>7</v>
      </c>
      <c r="FO93" s="1">
        <v>4</v>
      </c>
      <c r="FP93" s="1">
        <v>122</v>
      </c>
      <c r="FQ93" s="1">
        <v>0</v>
      </c>
      <c r="FR93" s="1">
        <f>SUM(Tableau17[[#This Row],[2019-T1-ALEXANDRE Audric]:[2019-T1-MARIE Florie]])</f>
        <v>611</v>
      </c>
      <c r="FS93" s="1">
        <v>46</v>
      </c>
      <c r="FT93" s="1">
        <v>443</v>
      </c>
      <c r="FU93" s="1">
        <v>0</v>
      </c>
      <c r="FV93" s="1">
        <v>269</v>
      </c>
      <c r="FW93" s="1">
        <v>0</v>
      </c>
      <c r="FX93" s="1">
        <v>758</v>
      </c>
      <c r="GD93" s="1">
        <v>0</v>
      </c>
      <c r="GE93" s="1">
        <v>199</v>
      </c>
      <c r="GF93" s="1">
        <v>359</v>
      </c>
      <c r="GG93" s="1">
        <v>0</v>
      </c>
      <c r="GH93" s="1">
        <v>233</v>
      </c>
      <c r="GI93" s="1">
        <v>0</v>
      </c>
      <c r="GJ93" s="1">
        <v>791</v>
      </c>
      <c r="GP93" s="1">
        <v>0</v>
      </c>
      <c r="GQ93" s="1">
        <v>230</v>
      </c>
      <c r="GR93" s="1">
        <v>165</v>
      </c>
      <c r="GS93" s="1">
        <v>0</v>
      </c>
      <c r="GT93" s="1">
        <v>138</v>
      </c>
      <c r="GU93" s="1">
        <v>0</v>
      </c>
      <c r="GV93" s="1">
        <v>533</v>
      </c>
      <c r="GW93" s="1">
        <v>222</v>
      </c>
      <c r="GX93" s="1">
        <v>260</v>
      </c>
      <c r="GY93" s="1">
        <v>0</v>
      </c>
      <c r="GZ93" s="1">
        <v>0</v>
      </c>
      <c r="HA93" s="1">
        <v>0</v>
      </c>
      <c r="HB93" s="1">
        <v>482</v>
      </c>
      <c r="HC93" s="1">
        <v>315</v>
      </c>
      <c r="HD93" s="1">
        <v>228</v>
      </c>
      <c r="HE93" s="1">
        <v>185</v>
      </c>
      <c r="HF93" s="1">
        <v>208</v>
      </c>
      <c r="HG93" s="1">
        <v>12</v>
      </c>
      <c r="HH93" s="1">
        <v>948</v>
      </c>
      <c r="HI93" s="1">
        <v>361</v>
      </c>
      <c r="HJ93" s="1">
        <v>0</v>
      </c>
      <c r="HK93" s="1">
        <v>426</v>
      </c>
      <c r="HL93" s="1">
        <v>0</v>
      </c>
      <c r="HM93" s="1">
        <v>0</v>
      </c>
      <c r="HN93" s="1">
        <v>787</v>
      </c>
      <c r="HO93" s="1">
        <v>255</v>
      </c>
      <c r="HP93" s="1">
        <v>69</v>
      </c>
      <c r="HQ93" s="1">
        <v>122</v>
      </c>
      <c r="HR93" s="1">
        <v>149</v>
      </c>
      <c r="HS93" s="1">
        <v>32</v>
      </c>
      <c r="HT93" s="1">
        <v>627</v>
      </c>
      <c r="HU93" s="1">
        <v>84</v>
      </c>
      <c r="HV93" s="1">
        <v>187</v>
      </c>
      <c r="HW93" s="1">
        <v>42</v>
      </c>
      <c r="HX93" s="1">
        <v>102</v>
      </c>
      <c r="HY93" s="1">
        <v>0</v>
      </c>
      <c r="HZ93" s="1">
        <v>415</v>
      </c>
      <c r="IA93" s="1">
        <v>130</v>
      </c>
      <c r="IB93" s="1">
        <v>118</v>
      </c>
      <c r="IC93" s="1">
        <v>178</v>
      </c>
      <c r="ID93" s="1">
        <v>141</v>
      </c>
      <c r="IE93" s="1">
        <v>10</v>
      </c>
      <c r="IF93" s="1">
        <v>577</v>
      </c>
      <c r="IG93" s="1">
        <v>0</v>
      </c>
      <c r="IH93" s="1">
        <v>199</v>
      </c>
      <c r="II93" s="1">
        <v>215</v>
      </c>
      <c r="IJ93" s="1">
        <v>0</v>
      </c>
      <c r="IK93" s="1">
        <v>0</v>
      </c>
      <c r="IL93" s="1">
        <v>414</v>
      </c>
      <c r="IM93" s="26">
        <f>IFERROR(Tableau17[[#This Row],[LDIV]]/Tableau17[[#This Row],[Total général]],"")</f>
        <v>0</v>
      </c>
      <c r="IN93" s="26">
        <f>IFERROR(Tableau17[[#This Row],[LDVC]]/Tableau17[[#This Row],[Total général]],"")</f>
        <v>0</v>
      </c>
      <c r="IO93" s="26">
        <f>IFERROR(Tableau17[[#This Row],[LDVD]]/Tableau17[[#This Row],[Total général]],"")</f>
        <v>0.13253012048192772</v>
      </c>
      <c r="IP93" s="26">
        <f>IFERROR(Tableau17[[#This Row],[LDVG]]/Tableau17[[#This Row],[Total général]],"")</f>
        <v>3.1325301204819279E-2</v>
      </c>
      <c r="IQ93" s="26">
        <f>IFERROR(Tableau17[[#This Row],[LEXD]]/Tableau17[[#This Row],[Total général]],"")</f>
        <v>0</v>
      </c>
      <c r="IR93" s="26">
        <f>IFERROR(Tableau17[[#This Row],[LEXG]]/Tableau17[[#This Row],[Total général]],"")</f>
        <v>0</v>
      </c>
      <c r="IS93" s="26">
        <f>IFERROR(Tableau17[[#This Row],[LLR]]/Tableau17[[#This Row],[Total général]],"")</f>
        <v>0.3180722891566265</v>
      </c>
      <c r="IT93" s="26">
        <f>IFERROR(Tableau17[[#This Row],[LREM]]/Tableau17[[#This Row],[Total général]],"")</f>
        <v>0.10120481927710843</v>
      </c>
      <c r="IU93" s="26">
        <f>IFERROR(Tableau17[[#This Row],[LRN]]/Tableau17[[#This Row],[Total général]],"")</f>
        <v>0.20240963855421687</v>
      </c>
      <c r="IV93" s="26">
        <f>IFERROR(Tableau17[[#This Row],[LUG]]/Tableau17[[#This Row],[Total général]],"")</f>
        <v>0.14216867469879518</v>
      </c>
      <c r="IW93" s="26">
        <f>IFERROR(Tableau17[[#This Row],[LVEC]]/Tableau17[[#This Row],[Total général]],"")</f>
        <v>7.2289156626506021E-2</v>
      </c>
      <c r="IX93" s="26">
        <f>IFERROR(Tableau17[[#This Row],[2008-T1-LCMD]]/Tableau17[[#This Row],[2008-T1-TOTAL]],"")</f>
        <v>7.1240105540897103E-2</v>
      </c>
      <c r="IY93" s="26">
        <f>IFERROR(Tableau17[[#This Row],[2008-T1-LDVD]]/Tableau17[[#This Row],[2008-T1-TOTAL]],"")</f>
        <v>0</v>
      </c>
      <c r="IZ93" s="26">
        <f>IFERROR(Tableau17[[#This Row],[2008-T1-LEXD]]/Tableau17[[#This Row],[2008-T1-TOTAL]],"")</f>
        <v>0</v>
      </c>
      <c r="JA93" s="26">
        <f>IFERROR(Tableau17[[#This Row],[2008-T1-LEXG]]/Tableau17[[#This Row],[2008-T1-TOTAL]],"")</f>
        <v>4.3535620052770452E-2</v>
      </c>
      <c r="JB93" s="26">
        <f>IFERROR(Tableau17[[#This Row],[2008-T1-LFN]]/Tableau17[[#This Row],[2008-T1-TOTAL]],"")</f>
        <v>6.0686015831134567E-2</v>
      </c>
      <c r="JC93" s="26">
        <f>IFERROR(Tableau17[[#This Row],[2008-T1-LMAJ]]/Tableau17[[#This Row],[2008-T1-TOTAL]],"")</f>
        <v>0.51319261213720313</v>
      </c>
      <c r="JD93" s="26">
        <f>IFERROR(Tableau17[[#This Row],[2008-T1-LUG]]/Tableau17[[#This Row],[2008-T1-TOTAL]],"")</f>
        <v>0.31134564643799473</v>
      </c>
      <c r="JE93" s="26" t="str">
        <f>IFERROR(Tableau17[[#This Row],[2008-T2-LFN]]/Tableau17[[#This Row],[2008-T2-TOTAL]],"")</f>
        <v/>
      </c>
      <c r="JF93" s="26" t="str">
        <f>IFERROR(Tableau17[[#This Row],[2008-T2-LGC]]/Tableau17[[#This Row],[2008-T2-TOTAL]],"")</f>
        <v/>
      </c>
      <c r="JG93" s="26" t="str">
        <f>IFERROR(Tableau17[[#This Row],[2008-T2-LMAJ]]/Tableau17[[#This Row],[2008-T2-TOTAL]],"")</f>
        <v/>
      </c>
      <c r="JH93" s="26" t="str">
        <f>IFERROR(Tableau17[[#This Row],[2008-T2-LUG]]/Tableau17[[#This Row],[2008-T2-TOTAL]],"")</f>
        <v/>
      </c>
      <c r="JI93" s="26">
        <f>IFERROR(Tableau17[[#This Row],[2014-T1-LDIV]]/Tableau17[[#This Row],[2014-T1-TOTAL]],"")</f>
        <v>0</v>
      </c>
      <c r="JJ93" s="26">
        <f>IFERROR(Tableau17[[#This Row],[2014-T1-LDVD]]/Tableau17[[#This Row],[2014-T1-TOTAL]],"")</f>
        <v>0</v>
      </c>
      <c r="JK93" s="26">
        <f>IFERROR(Tableau17[[#This Row],[2014-T1-LDVG]]/Tableau17[[#This Row],[2014-T1-TOTAL]],"")</f>
        <v>3.9190897597977246E-2</v>
      </c>
      <c r="JL93" s="26">
        <f>IFERROR(Tableau17[[#This Row],[2014-T1-LEXG]]/Tableau17[[#This Row],[2014-T1-TOTAL]],"")</f>
        <v>0</v>
      </c>
      <c r="JM93" s="26">
        <f>IFERROR(Tableau17[[#This Row],[2014-T1-LFG]]/Tableau17[[#This Row],[2014-T1-TOTAL]],"")</f>
        <v>6.8268015170670035E-2</v>
      </c>
      <c r="JN93" s="26">
        <f>IFERROR(Tableau17[[#This Row],[2014-T1-LFN]]/Tableau17[[#This Row],[2014-T1-TOTAL]],"")</f>
        <v>0.25158027812895067</v>
      </c>
      <c r="JO93" s="26">
        <f>IFERROR(Tableau17[[#This Row],[2014-T1-LUD]]/Tableau17[[#This Row],[2014-T1-TOTAL]],"")</f>
        <v>0.45385587863463972</v>
      </c>
      <c r="JP93" s="26">
        <f>IFERROR(Tableau17[[#This Row],[2014-T1-LUG]]/Tableau17[[#This Row],[2014-T1-TOTAL]],"")</f>
        <v>0.18710493046776233</v>
      </c>
      <c r="JQ93" s="26" t="str">
        <f>IFERROR(Tableau17[[#This Row],[2014-T2-LFN]]/Tableau17[[#This Row],[2014-T2-TOTAL]],"")</f>
        <v/>
      </c>
      <c r="JR93" s="26" t="str">
        <f>IFERROR(Tableau17[[#This Row],[2014-T2-LUD]]/Tableau17[[#This Row],[2014-T2-TOTAL]],"")</f>
        <v/>
      </c>
      <c r="JS93" s="26" t="str">
        <f>IFERROR(Tableau17[[#This Row],[2014-T2-LUG]]/Tableau17[[#This Row],[2014-T2-TOTAL]],"")</f>
        <v/>
      </c>
      <c r="JT93" s="26">
        <f>IFERROR(Tableau17[[#This Row],[2015-T1-BC-DIV]]/Tableau17[[#This Row],[2015-T1-TOTAL]],"")</f>
        <v>0</v>
      </c>
      <c r="JU93" s="26">
        <f>IFERROR(Tableau17[[#This Row],[2015-T1-BC-DLF]]/Tableau17[[#This Row],[2015-T1-TOTAL]],"")</f>
        <v>2.8142589118198873E-2</v>
      </c>
      <c r="JV93" s="26">
        <f>IFERROR(Tableau17[[#This Row],[2015-T1-BC-DVD]]/Tableau17[[#This Row],[2015-T1-TOTAL]],"")</f>
        <v>0</v>
      </c>
      <c r="JW93" s="26">
        <f>IFERROR(Tableau17[[#This Row],[2015-T1-BC-DVG]]/Tableau17[[#This Row],[2015-T1-TOTAL]],"")</f>
        <v>0</v>
      </c>
      <c r="JX93" s="26">
        <f>IFERROR(Tableau17[[#This Row],[2015-T1-BC-FG]]/Tableau17[[#This Row],[2015-T1-TOTAL]],"")</f>
        <v>0.12757973733583489</v>
      </c>
      <c r="JY93" s="26">
        <f>IFERROR(Tableau17[[#This Row],[2015-T1-BC-FN]]/Tableau17[[#This Row],[2015-T1-TOTAL]],"")</f>
        <v>0.40337711069418386</v>
      </c>
      <c r="JZ93" s="26">
        <f>IFERROR(Tableau17[[#This Row],[2015-T1-BC-MDM]]/Tableau17[[#This Row],[2015-T1-TOTAL]],"")</f>
        <v>0</v>
      </c>
      <c r="KA93" s="26">
        <f>IFERROR(Tableau17[[#This Row],[2015-T1-BC-RDG]]/Tableau17[[#This Row],[2015-T1-TOTAL]],"")</f>
        <v>0</v>
      </c>
      <c r="KB93" s="26">
        <f>IFERROR(Tableau17[[#This Row],[2015-T1-BC-SOC]]/Tableau17[[#This Row],[2015-T1-TOTAL]],"")</f>
        <v>0</v>
      </c>
      <c r="KC93" s="26">
        <f>IFERROR(Tableau17[[#This Row],[2015-T1-BC-UD]]/Tableau17[[#This Row],[2015-T1-TOTAL]],"")</f>
        <v>0.30956848030018763</v>
      </c>
      <c r="KD93" s="26">
        <f>IFERROR(Tableau17[[#This Row],[2015-T1-BC-UG]]/Tableau17[[#This Row],[2015-T1-TOTAL]],"")</f>
        <v>0</v>
      </c>
      <c r="KE93" s="26">
        <f>IFERROR(Tableau17[[#This Row],[2015-T1-BC-VEC]]/Tableau17[[#This Row],[2015-T1-TOTAL]],"")</f>
        <v>0.13133208255159476</v>
      </c>
      <c r="KF93" s="26">
        <f>IFERROR(Tableau17[[#This Row],[2015-T2-BC-DVG]]/Tableau17[[#This Row],[2015-T2-TOTAL]],"")</f>
        <v>0</v>
      </c>
      <c r="KG93" s="26">
        <f>IFERROR(Tableau17[[#This Row],[2015-T2-BC-FN]]/Tableau17[[#This Row],[2015-T2-TOTAL]],"")</f>
        <v>0.46058091286307051</v>
      </c>
      <c r="KH93" s="26">
        <f>IFERROR(Tableau17[[#This Row],[2015-T2-BC-SOC]]/Tableau17[[#This Row],[2015-T2-TOTAL]],"")</f>
        <v>0</v>
      </c>
      <c r="KI93" s="26">
        <f>IFERROR(Tableau17[[#This Row],[2015-T2-BC-UD]]/Tableau17[[#This Row],[2015-T2-TOTAL]],"")</f>
        <v>0.53941908713692943</v>
      </c>
      <c r="KJ93" s="26">
        <f>IFERROR(Tableau17[[#This Row],[2015-T2-BC-UG]]/Tableau17[[#This Row],[2015-T2-TOTAL]],"")</f>
        <v>0</v>
      </c>
      <c r="KK93" s="26">
        <f>IFERROR(Tableau17[[#This Row],[2017 (L)-T1-COM]]/Tableau17[[#This Row],[2017 (L)-T1-TOTAL]],"")</f>
        <v>3.6395147313691506E-2</v>
      </c>
      <c r="KL93" s="26">
        <f>IFERROR(Tableau17[[#This Row],[2017 (L)-T1-DIV]]/Tableau17[[#This Row],[2017 (L)-T1-TOTAL]],"")</f>
        <v>1.2131715771230503E-2</v>
      </c>
      <c r="KM93" s="26">
        <f>IFERROR(Tableau17[[#This Row],[2017 (L)-T1-DLF]]/Tableau17[[#This Row],[2017 (L)-T1-TOTAL]],"")</f>
        <v>1.7331022530329289E-2</v>
      </c>
      <c r="KN93" s="26">
        <f>IFERROR(Tableau17[[#This Row],[2017 (L)-T1-DVD]]/Tableau17[[#This Row],[2017 (L)-T1-TOTAL]],"")</f>
        <v>0</v>
      </c>
      <c r="KO93" s="26">
        <f>IFERROR(Tableau17[[#This Row],[2017 (L)-T1-DVG]]/Tableau17[[#This Row],[2017 (L)-T1-TOTAL]],"")</f>
        <v>0</v>
      </c>
      <c r="KP93" s="26">
        <f>IFERROR(Tableau17[[#This Row],[2017 (L)-T1-ECO]]/Tableau17[[#This Row],[2017 (L)-T1-TOTAL]],"")</f>
        <v>5.7192374350086658E-2</v>
      </c>
      <c r="KQ93" s="26">
        <f>IFERROR(Tableau17[[#This Row],[2017 (L)-T1-EXD]]/Tableau17[[#This Row],[2017 (L)-T1-TOTAL]],"")</f>
        <v>6.9324090121317154E-3</v>
      </c>
      <c r="KR93" s="26">
        <f>IFERROR(Tableau17[[#This Row],[2017 (L)-T1-EXG]]/Tableau17[[#This Row],[2017 (L)-T1-TOTAL]],"")</f>
        <v>3.4662045060658577E-3</v>
      </c>
      <c r="KS93" s="26">
        <f>IFERROR(Tableau17[[#This Row],[2017 (L)-T1-FI]]/Tableau17[[#This Row],[2017 (L)-T1-TOTAL]],"")</f>
        <v>0.12478336221837089</v>
      </c>
      <c r="KT93" s="26">
        <f>IFERROR(Tableau17[[#This Row],[2017 (L)-T1-FN]]/Tableau17[[#This Row],[2017 (L)-T1-TOTAL]],"")</f>
        <v>0.20103986135181975</v>
      </c>
      <c r="KU93" s="26">
        <f>IFERROR(Tableau17[[#This Row],[2017 (L)-T1-LR]]/Tableau17[[#This Row],[2017 (L)-T1-TOTAL]],"")</f>
        <v>0.20450606585788561</v>
      </c>
      <c r="KV93" s="26">
        <f>IFERROR(Tableau17[[#This Row],[2017 (L)-T1-MDM]]/Tableau17[[#This Row],[2017 (L)-T1-TOTAL]],"")</f>
        <v>0</v>
      </c>
      <c r="KW93" s="26">
        <f>IFERROR(Tableau17[[#This Row],[2017 (L)-T1-RDG]]/Tableau17[[#This Row],[2017 (L)-T1-TOTAL]],"")</f>
        <v>0</v>
      </c>
      <c r="KX93" s="26">
        <f>IFERROR(Tableau17[[#This Row],[2017 (L)-T1-REG]]/Tableau17[[#This Row],[2017 (L)-T1-TOTAL]],"")</f>
        <v>5.1993067590987872E-3</v>
      </c>
      <c r="KY93" s="26">
        <f>IFERROR(Tableau17[[#This Row],[2017 (L)-T1-REM]]/Tableau17[[#This Row],[2017 (L)-T1-TOTAL]],"")</f>
        <v>0.30849220103986136</v>
      </c>
      <c r="KZ93" s="26">
        <f>IFERROR(Tableau17[[#This Row],[2017 (L)-T1-SOC]]/Tableau17[[#This Row],[2017 (L)-T1-TOTAL]],"")</f>
        <v>2.2530329289428077E-2</v>
      </c>
      <c r="LA93" s="26">
        <f>IFERROR(Tableau17[[#This Row],[2017 (L)-T1-UDI]]/Tableau17[[#This Row],[2017 (L)-T1-TOTAL]],"")</f>
        <v>0</v>
      </c>
      <c r="LB93" s="26">
        <f>IFERROR(Tableau17[[#This Row],[2017 (L)-T2-FI]]/Tableau17[[#This Row],[2017 (L)-T2-TOTAL]],"")</f>
        <v>0</v>
      </c>
      <c r="LC93" s="26">
        <f>IFERROR(Tableau17[[#This Row],[2017 (L)-T2-FN]]/Tableau17[[#This Row],[2017 (L)-T2-TOTAL]],"")</f>
        <v>0</v>
      </c>
      <c r="LD93" s="26">
        <f>IFERROR(Tableau17[[#This Row],[2017 (L)-T2-LR]]/Tableau17[[#This Row],[2017 (L)-T2-TOTAL]],"")</f>
        <v>0.48067632850241548</v>
      </c>
      <c r="LE93" s="26">
        <f>IFERROR(Tableau17[[#This Row],[2017 (L)-T2-MDM]]/Tableau17[[#This Row],[2017 (L)-T2-TOTAL]],"")</f>
        <v>0</v>
      </c>
      <c r="LF93" s="26">
        <f>IFERROR(Tableau17[[#This Row],[2017 (L)-T2-REM]]/Tableau17[[#This Row],[2017 (L)-T2-TOTAL]],"")</f>
        <v>0.51932367149758452</v>
      </c>
      <c r="LG93" s="26">
        <f>IFERROR(Tableau17[[#This Row],[2017-T1-ARTHAUD Nathalie]]/Tableau17[[#This Row],[2017-T1-TOTAL]],"")</f>
        <v>0</v>
      </c>
      <c r="LH93" s="26">
        <f>IFERROR(Tableau17[[#This Row],[2017-T1-ASSELINEAU Fran]]/Tableau17[[#This Row],[2017-T1-TOTAL]],"")</f>
        <v>1.3713080168776372E-2</v>
      </c>
      <c r="LI93" s="26">
        <f>IFERROR(Tableau17[[#This Row],[2017-T1-CHEMINADE Jacques]]/Tableau17[[#This Row],[2017-T1-TOTAL]],"")</f>
        <v>0</v>
      </c>
      <c r="LJ93" s="26">
        <f>IFERROR(Tableau17[[#This Row],[2017-T1-DUPONT-AIGNAN Nicolas]]/Tableau17[[#This Row],[2017-T1-TOTAL]],"")</f>
        <v>2.4261603375527425E-2</v>
      </c>
      <c r="LK93" s="26">
        <f>IFERROR(Tableau17[[#This Row],[2017-T1-FILLON Fran]]/Tableau17[[#This Row],[2017-T1-TOTAL]],"")</f>
        <v>0.24050632911392406</v>
      </c>
      <c r="LL93" s="26">
        <f>IFERROR(Tableau17[[#This Row],[2017-T1-HAMON Beno]]/Tableau17[[#This Row],[2017-T1-TOTAL]],"")</f>
        <v>3.5864978902953586E-2</v>
      </c>
      <c r="LM93" s="26">
        <f>IFERROR(Tableau17[[#This Row],[2017-T1-LASSALLE Jean]]/Tableau17[[#This Row],[2017-T1-TOTAL]],"")</f>
        <v>1.2658227848101266E-2</v>
      </c>
      <c r="LN93" s="26">
        <f>IFERROR(Tableau17[[#This Row],[2017-T1-LE PEN Marine]]/Tableau17[[#This Row],[2017-T1-TOTAL]],"")</f>
        <v>0.29430379746835444</v>
      </c>
      <c r="LO93" s="26">
        <f>IFERROR(Tableau17[[#This Row],[2017-T1-M Jean-Luc]]/Tableau17[[#This Row],[2017-T1-TOTAL]],"")</f>
        <v>0.17827004219409281</v>
      </c>
      <c r="LP93" s="26">
        <f>IFERROR(Tableau17[[#This Row],[2017-T1-MACRON Emmanuel]]/Tableau17[[#This Row],[2017-T1-TOTAL]],"")</f>
        <v>0.19514767932489452</v>
      </c>
      <c r="LQ93" s="26">
        <f>IFERROR(Tableau17[[#This Row],[2017-T1-POUTOU Philippe]]/Tableau17[[#This Row],[2017-T1-TOTAL]],"")</f>
        <v>5.2742616033755272E-3</v>
      </c>
      <c r="LR93" s="26">
        <f>IFERROR(Tableau17[[#This Row],[2017-T2-LE PEN Marine]]/Tableau17[[#This Row],[2017-T2-TOTAL]],"")</f>
        <v>0.45870393900889456</v>
      </c>
      <c r="LS93" s="26">
        <f>IFERROR(Tableau17[[#This Row],[2017-T2-MACRON Emmanuel]]/Tableau17[[#This Row],[2017-T2-TOTAL]],"")</f>
        <v>0.5412960609911055</v>
      </c>
      <c r="LT93" s="26">
        <f>IFERROR(Tableau17[[#This Row],[2019-T1-ALEXANDRE Audric]]/Tableau17[[#This Row],[2019-T1-TOTAL]],"")</f>
        <v>0</v>
      </c>
      <c r="LU93" s="26">
        <f>IFERROR(Tableau17[[#This Row],[2019-T1-ARTHAUD Nathalie]]/Tableau17[[#This Row],[2019-T1-TOTAL]],"")</f>
        <v>0</v>
      </c>
      <c r="LV93" s="26">
        <f>IFERROR(Tableau17[[#This Row],[2019-T1-ASSELINEAU François]]/Tableau17[[#This Row],[2019-T1-TOTAL]],"")</f>
        <v>1.9639934533551555E-2</v>
      </c>
      <c r="LW93" s="26">
        <f>IFERROR(Tableau17[[#This Row],[2019-T1-AUBRY Manon]]/Tableau17[[#This Row],[2019-T1-TOTAL]],"")</f>
        <v>5.2373158756137482E-2</v>
      </c>
      <c r="LX93" s="26">
        <f>IFERROR(Tableau17[[#This Row],[2019-T1-AZERGUI Nagib]]/Tableau17[[#This Row],[2019-T1-TOTAL]],"")</f>
        <v>4.9099836333878887E-3</v>
      </c>
      <c r="LY93" s="26">
        <f>IFERROR(Tableau17[[#This Row],[2019-T1-BARDELLA Jordan]]/Tableau17[[#This Row],[2019-T1-TOTAL]],"")</f>
        <v>0.35515548281505727</v>
      </c>
      <c r="LZ93" s="26">
        <f>IFERROR(Tableau17[[#This Row],[2019-T1-BELLAMY François-Xavier]]/Tableau17[[#This Row],[2019-T1-TOTAL]],"")</f>
        <v>0.10147299509001637</v>
      </c>
      <c r="MA93" s="26">
        <f>IFERROR(Tableau17[[#This Row],[2019-T1-BIDOU Olivier]]/Tableau17[[#This Row],[2019-T1-TOTAL]],"")</f>
        <v>3.2733224222585926E-3</v>
      </c>
      <c r="MB93" s="26">
        <f>IFERROR(Tableau17[[#This Row],[2019-T1-BOURG Dominique]]/Tableau17[[#This Row],[2019-T1-TOTAL]],"")</f>
        <v>1.1456628477905073E-2</v>
      </c>
      <c r="MC93" s="26">
        <f>IFERROR(Tableau17[[#This Row],[2019-T1-BROSSAT Ian]]/Tableau17[[#This Row],[2019-T1-TOTAL]],"")</f>
        <v>3.927986906710311E-2</v>
      </c>
      <c r="MD93" s="26">
        <f>IFERROR(Tableau17[[#This Row],[2019-T1-CAILLAUD Sophie]]/Tableau17[[#This Row],[2019-T1-TOTAL]],"")</f>
        <v>0</v>
      </c>
      <c r="ME93" s="26">
        <f>IFERROR(Tableau17[[#This Row],[2019-T1-CAMUS Renaud]]/Tableau17[[#This Row],[2019-T1-TOTAL]],"")</f>
        <v>0</v>
      </c>
      <c r="MF93" s="26">
        <f>IFERROR(Tableau17[[#This Row],[2019-T1-CHALENÇON Christophe]]/Tableau17[[#This Row],[2019-T1-TOTAL]],"")</f>
        <v>0</v>
      </c>
      <c r="MG93" s="26">
        <f>IFERROR(Tableau17[[#This Row],[2019-T1-CORBET Cathy Denise Ginette]]/Tableau17[[#This Row],[2019-T1-TOTAL]],"")</f>
        <v>0</v>
      </c>
      <c r="MH93" s="26">
        <f>IFERROR(Tableau17[[#This Row],[2019-T1-DE PREVOISIN Robert]]/Tableau17[[#This Row],[2019-T1-TOTAL]],"")</f>
        <v>0</v>
      </c>
      <c r="MI93" s="26">
        <f>IFERROR(Tableau17[[#This Row],[2019-T1-DELFEL Thérèse]]/Tableau17[[#This Row],[2019-T1-TOTAL]],"")</f>
        <v>0</v>
      </c>
      <c r="MJ93" s="26">
        <f>IFERROR(Tableau17[[#This Row],[2019-T1-DIEUMEGARD Pierre]]/Tableau17[[#This Row],[2019-T1-TOTAL]],"")</f>
        <v>1.6366612111292963E-3</v>
      </c>
      <c r="MK93" s="26">
        <f>IFERROR(Tableau17[[#This Row],[2019-T1-DUPONT-AIGNAN Nicolas]]/Tableau17[[#This Row],[2019-T1-TOTAL]],"")</f>
        <v>3.7643207855973811E-2</v>
      </c>
      <c r="ML93" s="26">
        <f>IFERROR(Tableau17[[#This Row],[2019-T1-GERNIGON Yves]]/Tableau17[[#This Row],[2019-T1-TOTAL]],"")</f>
        <v>0</v>
      </c>
      <c r="MM93" s="26">
        <f>IFERROR(Tableau17[[#This Row],[2019-T1-GLUCKSMANN Raphaël]]/Tableau17[[#This Row],[2019-T1-TOTAL]],"")</f>
        <v>2.9459901800327332E-2</v>
      </c>
      <c r="MN93" s="26">
        <f>IFERROR(Tableau17[[#This Row],[2019-T1-HAMON Benoît]]/Tableau17[[#This Row],[2019-T1-TOTAL]],"")</f>
        <v>1.4729950900163666E-2</v>
      </c>
      <c r="MO93" s="26">
        <f>IFERROR(Tableau17[[#This Row],[2019-T1-HELGEN Gilles]]/Tableau17[[#This Row],[2019-T1-TOTAL]],"")</f>
        <v>3.2733224222585926E-3</v>
      </c>
      <c r="MP93" s="26">
        <f>IFERROR(Tableau17[[#This Row],[2019-T1-JADOT Yannick]]/Tableau17[[#This Row],[2019-T1-TOTAL]],"")</f>
        <v>0.10801963993453355</v>
      </c>
      <c r="MQ93" s="26">
        <f>IFERROR(Tableau17[[#This Row],[2019-T1-LAGARDE Jean-Christophe]]/Tableau17[[#This Row],[2019-T1-TOTAL]],"")</f>
        <v>1.1456628477905073E-2</v>
      </c>
      <c r="MR93" s="26">
        <f>IFERROR(Tableau17[[#This Row],[2019-T1-LALANNE Francis]]/Tableau17[[#This Row],[2019-T1-TOTAL]],"")</f>
        <v>6.5466448445171853E-3</v>
      </c>
      <c r="MS93" s="26">
        <f>IFERROR(Tableau17[[#This Row],[2019-T1-LOISEAU Nathalie]]/Tableau17[[#This Row],[2019-T1-TOTAL]],"")</f>
        <v>0.19967266775777415</v>
      </c>
      <c r="MT93" s="26">
        <f>IFERROR(Tableau17[[#This Row],[2019-T1-MARIE Florie]]/Tableau17[[#This Row],[2019-T1-TOTAL]],"")</f>
        <v>0</v>
      </c>
      <c r="MU93" s="26">
        <f>IFERROR(Tableau17[[#This Row],[2008-T1-MACROEXTRDROITE]]/Tableau17[[#This Row],[2008-T1-MACROTOTALE]],"")</f>
        <v>6.0686015831134567E-2</v>
      </c>
      <c r="MV93" s="26">
        <f>IFERROR(Tableau17[[#This Row],[2008-T1-MACRODROITE]]/Tableau17[[#This Row],[2008-T1-MACROTOTALE]],"")</f>
        <v>0.58443271767810023</v>
      </c>
      <c r="MW93" s="26">
        <f>IFERROR(Tableau17[[#This Row],[2008-T1-MACROCENTRE]]/Tableau17[[#This Row],[2008-T1-MACROTOTALE]],"")</f>
        <v>0</v>
      </c>
      <c r="MX93" s="26">
        <f>IFERROR(Tableau17[[#This Row],[2008-T1-MACROGAUCHE]]/Tableau17[[#This Row],[2008-T1-MACROTOTALE]],"")</f>
        <v>0.35488126649076518</v>
      </c>
      <c r="MY93" s="26">
        <f>IFERROR(Tableau17[[#This Row],[2008-T1-MACROAUTRE]]/Tableau17[[#This Row],[2008-T1-MACROTOTALE]],"")</f>
        <v>0</v>
      </c>
      <c r="MZ93" s="26" t="str">
        <f>IFERROR(Tableau17[[#This Row],[2008-T2-MACROEXTRDROITE]]/Tableau17[[#This Row],[2008-T2-MACROTOTALE]],"")</f>
        <v/>
      </c>
      <c r="NA93" s="26" t="str">
        <f>IFERROR(Tableau17[[#This Row],[2008-T2-MACRODROITE]]/Tableau17[[#This Row],[2008-T2-MACROTOTALE]],"")</f>
        <v/>
      </c>
      <c r="NB93" s="26" t="str">
        <f>IFERROR(Tableau17[[#This Row],[2008-T2-MACROCENTRE]]/Tableau17[[#This Row],[2008-T2-MACROTOTALE]],"")</f>
        <v/>
      </c>
      <c r="NC93" s="26" t="str">
        <f>IFERROR(Tableau17[[#This Row],[2008-T2-MACROGAUCHE]]/Tableau17[[#This Row],[2008-T2-MACROTOTALE]],"")</f>
        <v/>
      </c>
      <c r="ND93" s="26" t="str">
        <f>IFERROR(Tableau17[[#This Row],[2008-T2-MACROAUTRE]]/Tableau17[[#This Row],[2008-T2-MACROTOTALE]],"")</f>
        <v/>
      </c>
      <c r="NE93" s="26">
        <f>IFERROR(Tableau17[[#This Row],[2014-T1-MACROEXTRDROITE]]/Tableau17[[#This Row],[2014-T1-MACROTOTALE]],"")</f>
        <v>0.25158027812895067</v>
      </c>
      <c r="NF93" s="26">
        <f>IFERROR(Tableau17[[#This Row],[2014-T1-MACRODROITE]]/Tableau17[[#This Row],[2014-T1-MACROTOTALE]],"")</f>
        <v>0.45385587863463972</v>
      </c>
      <c r="NG93" s="26">
        <f>IFERROR(Tableau17[[#This Row],[2014-T1-MACROCENTRE]]/Tableau17[[#This Row],[2014-T1-MACROTOTALE]],"")</f>
        <v>0</v>
      </c>
      <c r="NH93" s="26">
        <f>IFERROR(Tableau17[[#This Row],[2014-T1-MACROGAUCHE]]/Tableau17[[#This Row],[2014-T1-MACROTOTALE]],"")</f>
        <v>0.29456384323640961</v>
      </c>
      <c r="NI93" s="26">
        <f>IFERROR(Tableau17[[#This Row],[2014-T1-MACROAUTRE]]/Tableau17[[#This Row],[2014-T1-MACROTOTALE]],"")</f>
        <v>0</v>
      </c>
      <c r="NJ93" s="26" t="str">
        <f>IFERROR(Tableau17[[#This Row],[2014-T2-MACROEXTRDROITE]]/Tableau17[[#This Row],[2014-T2-MACROTOTALE]],"")</f>
        <v/>
      </c>
      <c r="NK93" s="26" t="str">
        <f>IFERROR(Tableau17[[#This Row],[2014-T2-MACRODROITE]]/Tableau17[[#This Row],[2014-T2-MACROTOTALE]],"")</f>
        <v/>
      </c>
      <c r="NL93" s="26" t="str">
        <f>IFERROR(Tableau17[[#This Row],[2014-T2-MACROCENTRE]]/Tableau17[[#This Row],[2014-T2-MACROTOTALE]],"")</f>
        <v/>
      </c>
      <c r="NM93" s="26" t="str">
        <f>IFERROR(Tableau17[[#This Row],[2014-T2-MACROGAUCHE]]/Tableau17[[#This Row],[2014-T2-MACROTOTALE]],"")</f>
        <v/>
      </c>
      <c r="NN93" s="26" t="str">
        <f>IFERROR(Tableau17[[#This Row],[2014-T2-MACROAUTRE]]/Tableau17[[#This Row],[2014-T2-MACROTOTALE]],"")</f>
        <v/>
      </c>
      <c r="NO93" s="26">
        <f>IFERROR( Tableau17[[#This Row],[2015-T1-MACROEXTRDROITE]]/Tableau17[[#This Row],[2015-T1-MACROTOTALE]],"")</f>
        <v>0.43151969981238275</v>
      </c>
      <c r="NP93" s="26">
        <f>IFERROR(Tableau17[[#This Row],[2015-T1-MACRODROITE]]/Tableau17[[#This Row],[2015-T1-MACROTOTALE]],"")</f>
        <v>0.30956848030018763</v>
      </c>
      <c r="NQ93" s="26">
        <f>IFERROR(Tableau17[[#This Row],[2015-T1-MACROCENTRE]]/Tableau17[[#This Row],[2015-T1-MACROTOTALE]],"")</f>
        <v>0</v>
      </c>
      <c r="NR93" s="26">
        <f>IFERROR(Tableau17[[#This Row],[2015-T1-MACROGAUCHE]]/Tableau17[[#This Row],[2015-T1-MACROTOTALE]],"")</f>
        <v>0.25891181988742962</v>
      </c>
      <c r="NS93" s="26">
        <f>IFERROR(Tableau17[[#This Row],[2015-T1-MACROAUTRE]]/Tableau17[[#This Row],[2015-T1-MACROTOTALE]],"")</f>
        <v>0</v>
      </c>
      <c r="NT93" s="26">
        <f>IFERROR(Tableau17[[#This Row],[2015-T2-MACROEXTRDROITE]]/Tableau17[[#This Row],[2015-T2-MACROTOTALE]],"")</f>
        <v>0.46058091286307051</v>
      </c>
      <c r="NU93" s="26">
        <f>IFERROR(Tableau17[[#This Row],[2015-T2-MACRODROITE]]/Tableau17[[#This Row],[2015-T2-MACROTOTALE]],"")</f>
        <v>0.53941908713692943</v>
      </c>
      <c r="NV93" s="26">
        <f>IFERROR(Tableau17[[#This Row],[2015-T2-MACROCENTRE]]/Tableau17[[#This Row],[2015-T2-MACROTOTALE]],"")</f>
        <v>0</v>
      </c>
      <c r="NW93" s="26">
        <f>IFERROR(Tableau17[[#This Row],[2015-T2-MACROGAUCHE]]/Tableau17[[#This Row],[2015-T2-MACROTOTALE]],"")</f>
        <v>0</v>
      </c>
      <c r="NX93" s="26">
        <f>IFERROR(Tableau17[[#This Row],[2015-T2-MACROAUTRE]]/Tableau17[[#This Row],[2015-T2-MACROTOTALE]],"")</f>
        <v>0</v>
      </c>
      <c r="NY93" s="26">
        <f>IFERROR(Tableau17[[#This Row],[2017-T1-MACROEXTRDROITE]]/Tableau17[[#This Row],[2017-T1-MACROTOTALE]],"")</f>
        <v>0.33227848101265822</v>
      </c>
      <c r="NZ93" s="26">
        <f>IFERROR(Tableau17[[#This Row],[2017-T1-MACRODROITE]]/Tableau17[[#This Row],[2017-T1-MACROTOTALE]],"")</f>
        <v>0.24050632911392406</v>
      </c>
      <c r="OA93" s="26">
        <f>IFERROR(Tableau17[[#This Row],[2017-T1-MACROCENTRE]]/Tableau17[[#This Row],[2017-T1-MACROTOTALE]],"")</f>
        <v>0.19514767932489452</v>
      </c>
      <c r="OB93" s="26">
        <f>IFERROR(Tableau17[[#This Row],[2017-T1-MACROGAUCHE]]/Tableau17[[#This Row],[2017-T1-MACROTOTALE]],"")</f>
        <v>0.21940928270042195</v>
      </c>
      <c r="OC93" s="26">
        <f>IFERROR(Tableau17[[#This Row],[2017-T1-MACROAUTRE]]/Tableau17[[#This Row],[2017-T1-MACROTOTALE]],"")</f>
        <v>1.2658227848101266E-2</v>
      </c>
      <c r="OD93" s="26">
        <f>IFERROR(Tableau17[[#This Row],[2017-T2-MACROEXTRDROITE]]/Tableau17[[#This Row],[2017-T2-MACROTOTALE]],"")</f>
        <v>0.45870393900889456</v>
      </c>
      <c r="OE93" s="26">
        <f>IFERROR(Tableau17[[#This Row],[2017-T2-MACRODROITE]]/Tableau17[[#This Row],[2017-T2-MACROTOTALE]],"")</f>
        <v>0</v>
      </c>
      <c r="OF93" s="26">
        <f>IFERROR(Tableau17[[#This Row],[2017-T2-MACROCENTRE]]/Tableau17[[#This Row],[2017-T2-MACROTOTALE]],"")</f>
        <v>0.5412960609911055</v>
      </c>
      <c r="OG93" s="26">
        <f>IFERROR(Tableau17[[#This Row],[2017-T2-MACROGAUCHE]]/Tableau17[[#This Row],[2017-T2-MACROTOTALE]],"")</f>
        <v>0</v>
      </c>
      <c r="OH93" s="26">
        <f>IFERROR(Tableau17[[#This Row],[2017-T2-MACROAUTRE]]/Tableau17[[#This Row],[2017-T2-MACROTOTALE]],"")</f>
        <v>0</v>
      </c>
      <c r="OI93" s="26">
        <f>IFERROR(Tableau17[[#This Row],[2019-T1-MACROEXTRDROITE]]/Tableau17[[#This Row],[2019-T1-MACROTOTALE]],"")</f>
        <v>0.40669856459330145</v>
      </c>
      <c r="OJ93" s="26">
        <f>IFERROR(Tableau17[[#This Row],[2019-T1-MACRODROITE]]/Tableau17[[#This Row],[2019-T1-MACROTOTALE]],"")</f>
        <v>0.11004784688995216</v>
      </c>
      <c r="OK93" s="26">
        <f>IFERROR(Tableau17[[#This Row],[2019-T1-MACROCENTRE]]/Tableau17[[#This Row],[2019-T1-MACROTOTALE]],"")</f>
        <v>0.19457735247208932</v>
      </c>
      <c r="OL93" s="26">
        <f>IFERROR(Tableau17[[#This Row],[2019-T1-MACROGAUCHE]]/Tableau17[[#This Row],[2019-T1-MACROTOTALE]],"")</f>
        <v>0.23763955342902712</v>
      </c>
      <c r="OM93" s="26">
        <f>IFERROR(Tableau17[[#This Row],[2019-T1-MACROAUTRE]]/Tableau17[[#This Row],[2019-T1-MACROTOTALE]],"")</f>
        <v>5.1036682615629984E-2</v>
      </c>
      <c r="ON93" s="26">
        <f>IFERROR(Tableau17[[#This Row],[2020-T1-MACROEXTRDROITE]]/Tableau17[[#This Row],[2020-T1-MACROTOTALE]],"")</f>
        <v>0.20240963855421687</v>
      </c>
      <c r="OO93" s="26">
        <f>IFERROR(Tableau17[[#This Row],[2020-T1-MACRODROITE]]/Tableau17[[#This Row],[2020-T1-MACROTOTALE]],"")</f>
        <v>0.45060240963855419</v>
      </c>
      <c r="OP93" s="26">
        <f>IFERROR(Tableau17[[#This Row],[2020-T1-MACROCENTRE]]/Tableau17[[#This Row],[2020-T1-MACROTOTALE]],"")</f>
        <v>0.10120481927710843</v>
      </c>
      <c r="OQ93" s="26">
        <f>IFERROR(Tableau17[[#This Row],[2020-T1-MACROGAUCHE]]/Tableau17[[#This Row],[2020-T1-MACROTOTALE]],"")</f>
        <v>0.24578313253012049</v>
      </c>
      <c r="OR93" s="26">
        <f>IFERROR(Tableau17[[#This Row],[2020-T1-MACROAUTRE]]/Tableau17[[#This Row],[2020-T1-MACROTOTALE]],"")</f>
        <v>0</v>
      </c>
      <c r="OS93" s="26">
        <f>IFERROR(Tableau17[[#This Row],[2017 (L)-T1-MACROEXTRDROITE]]/Tableau17[[#This Row],[2017 (L)-T1-MACROTOTALE]],"")</f>
        <v>0.22530329289428075</v>
      </c>
      <c r="OT93" s="26">
        <f>IFERROR(Tableau17[[#This Row],[2017 (L)-T1-MACRODROITE]]/Tableau17[[#This Row],[2017 (L)-T1-MACROTOTALE]],"")</f>
        <v>0.20450606585788561</v>
      </c>
      <c r="OU93" s="26">
        <f>IFERROR(Tableau17[[#This Row],[2017 (L)-T1-MACROCENTRE]]/Tableau17[[#This Row],[2017 (L)-T1-MACROTOTALE]],"")</f>
        <v>0.30849220103986136</v>
      </c>
      <c r="OV93" s="26">
        <f>IFERROR(Tableau17[[#This Row],[2017 (L)-T1-MACROGAUCHE]]/Tableau17[[#This Row],[2017 (L)-T1-MACROTOTALE]],"")</f>
        <v>0.24436741767764297</v>
      </c>
      <c r="OW93" s="26">
        <f>IFERROR(Tableau17[[#This Row],[2017 (L)-T1-MACROAUTRE]]/Tableau17[[#This Row],[2017 (L)-T1-MACROTOTALE]],"")</f>
        <v>1.7331022530329289E-2</v>
      </c>
      <c r="OX93" s="26">
        <f>IFERROR(Tableau17[[#This Row],[2017 (L)-T2-MACROEXTRDROITE]]/Tableau17[[#This Row],[2017 (L)-T2-MACROTOTALE]],"")</f>
        <v>0</v>
      </c>
      <c r="OY93" s="26">
        <f>IFERROR(Tableau17[[#This Row],[2017 (L)-T2-MACRODROITE]]/Tableau17[[#This Row],[2017 (L)-T2-MACROTOTALE]],"")</f>
        <v>0.48067632850241548</v>
      </c>
      <c r="OZ93" s="26">
        <f>IFERROR(Tableau17[[#This Row],[2017 (L)-T2-MACROCENTRE]]/Tableau17[[#This Row],[2017 (L)-T2-MACROTOTALE]],"")</f>
        <v>0.51932367149758452</v>
      </c>
      <c r="PA93" s="26">
        <f>IFERROR(Tableau17[[#This Row],[2017 (L)-T2-MACROGAUCHE]]/Tableau17[[#This Row],[2017 (L)-T2-MACROTOTALE]],"")</f>
        <v>0</v>
      </c>
      <c r="PB93" s="26">
        <f>IFERROR(Tableau17[[#This Row],[2017 (L)-T2-MACROAUTRE]]/Tableau17[[#This Row],[2017 (L)-T2-MACROTOTALE]],"")</f>
        <v>0</v>
      </c>
      <c r="PC93" s="26">
        <f>IFERROR(Tableau17[[#This Row],[2008_T1_PROCUS]]/Tableau17[[#This Row],[2008_T1_INSCRITS]],0)</f>
        <v>1.2075471698113207E-2</v>
      </c>
      <c r="PD93" s="26">
        <f>IFERROR(Tableau17[[#This Row],[2008_T2_PROCUS]]/Tableau17[[#This Row],[2008_T2_INSCRITS]],0)</f>
        <v>0</v>
      </c>
      <c r="PE93" s="26">
        <f>Tableau17[[#This Row],[2014_T1_PROCUS]]/Tableau17[[#This Row],[2014_T1_INSCRITS]]</f>
        <v>1.6655100624566273E-2</v>
      </c>
      <c r="PF93" s="26">
        <f>IFERROR(Tableau17[[#This Row],[2014_T2_PROCUS]]/Tableau17[[#This Row],[2014_T2_INSCRITS]],0)</f>
        <v>0</v>
      </c>
    </row>
    <row r="94" spans="1:422" hidden="1" x14ac:dyDescent="0.2">
      <c r="A94" s="1">
        <v>4</v>
      </c>
      <c r="B94" s="1" t="s">
        <v>326</v>
      </c>
      <c r="C94" s="1" t="s">
        <v>334</v>
      </c>
      <c r="D94" s="1" t="s">
        <v>334</v>
      </c>
      <c r="E94" s="1">
        <v>672</v>
      </c>
      <c r="F94" s="1">
        <v>5.3742929999999998</v>
      </c>
      <c r="G94" s="1">
        <v>43.281934999999997</v>
      </c>
      <c r="H94" s="3">
        <v>1003</v>
      </c>
      <c r="I94" s="3">
        <v>204</v>
      </c>
      <c r="L94" s="1">
        <v>34</v>
      </c>
      <c r="M94" s="1">
        <v>9</v>
      </c>
      <c r="P94" s="1">
        <v>91</v>
      </c>
      <c r="Q94" s="1">
        <v>40</v>
      </c>
      <c r="R94" s="1">
        <v>55</v>
      </c>
      <c r="S94" s="1">
        <v>105</v>
      </c>
      <c r="T94" s="1">
        <v>59</v>
      </c>
      <c r="U94" s="1">
        <v>393</v>
      </c>
      <c r="V94" s="1">
        <v>965</v>
      </c>
      <c r="W94" s="1">
        <v>584</v>
      </c>
      <c r="X94" s="1">
        <v>16</v>
      </c>
      <c r="Y94" s="2">
        <v>0.60518134999999995</v>
      </c>
      <c r="AB94" s="1">
        <v>0</v>
      </c>
      <c r="AD94" s="1">
        <v>1003</v>
      </c>
      <c r="AE94" s="1">
        <v>402</v>
      </c>
      <c r="AF94" s="2">
        <v>0.40079761000000003</v>
      </c>
      <c r="AG94" s="1">
        <f t="shared" si="1"/>
        <v>204</v>
      </c>
      <c r="AH94" s="1">
        <v>979</v>
      </c>
      <c r="AI94" s="1">
        <v>601</v>
      </c>
      <c r="AJ94" s="1">
        <v>12</v>
      </c>
      <c r="AK94" s="2">
        <v>0.61389172999999997</v>
      </c>
      <c r="AN94" s="1">
        <v>0</v>
      </c>
      <c r="AP94" s="1">
        <v>953</v>
      </c>
      <c r="AQ94" s="1">
        <v>509</v>
      </c>
      <c r="AR94" s="2">
        <v>0.53410283000000003</v>
      </c>
      <c r="AS94" s="1">
        <v>953</v>
      </c>
      <c r="AT94" s="1">
        <v>473</v>
      </c>
      <c r="AU94" s="2">
        <v>0.49632738999999998</v>
      </c>
      <c r="AV94" s="1">
        <v>998</v>
      </c>
      <c r="AW94" s="1">
        <v>576</v>
      </c>
      <c r="AX94" s="2">
        <v>0.57715430999999995</v>
      </c>
      <c r="AY94" s="1">
        <v>998</v>
      </c>
      <c r="AZ94" s="1">
        <v>422</v>
      </c>
      <c r="BA94" s="2">
        <v>0.42284569</v>
      </c>
      <c r="BB94" s="1">
        <v>999</v>
      </c>
      <c r="BC94" s="1">
        <v>825</v>
      </c>
      <c r="BD94" s="2">
        <v>0.82582582999999998</v>
      </c>
      <c r="BE94" s="1">
        <v>999</v>
      </c>
      <c r="BF94" s="1">
        <v>750</v>
      </c>
      <c r="BG94" s="2">
        <v>0.75075075000000002</v>
      </c>
      <c r="BH94" s="1">
        <v>992</v>
      </c>
      <c r="BI94" s="1">
        <v>550</v>
      </c>
      <c r="BJ94" s="2">
        <v>0.55443547999999998</v>
      </c>
      <c r="BK94" s="1">
        <v>43</v>
      </c>
      <c r="BN94" s="1">
        <v>37</v>
      </c>
      <c r="BO94" s="1">
        <v>33</v>
      </c>
      <c r="BP94" s="1">
        <v>286</v>
      </c>
      <c r="BQ94" s="1">
        <v>193</v>
      </c>
      <c r="BR94" s="1">
        <v>592</v>
      </c>
      <c r="BZ94" s="1">
        <v>39</v>
      </c>
      <c r="CB94" s="1">
        <v>47</v>
      </c>
      <c r="CC94" s="1">
        <v>97</v>
      </c>
      <c r="CD94" s="1">
        <v>275</v>
      </c>
      <c r="CE94" s="1">
        <v>115</v>
      </c>
      <c r="CF94" s="1">
        <v>573</v>
      </c>
      <c r="CL94" s="1">
        <v>7</v>
      </c>
      <c r="CM94" s="1">
        <v>11</v>
      </c>
      <c r="CO94" s="1">
        <v>59</v>
      </c>
      <c r="CP94" s="1">
        <v>136</v>
      </c>
      <c r="CQ94" s="1">
        <v>23</v>
      </c>
      <c r="CT94" s="1">
        <v>174</v>
      </c>
      <c r="CU94" s="1">
        <v>87</v>
      </c>
      <c r="CW94" s="1">
        <v>497</v>
      </c>
      <c r="CY94" s="1">
        <v>133</v>
      </c>
      <c r="DA94" s="1">
        <v>298</v>
      </c>
      <c r="DC94" s="1">
        <v>431</v>
      </c>
      <c r="DD94" s="1">
        <v>17</v>
      </c>
      <c r="DE94" s="1">
        <v>5</v>
      </c>
      <c r="DF94" s="1">
        <v>6</v>
      </c>
      <c r="DG94" s="1">
        <v>16</v>
      </c>
      <c r="DH94" s="1">
        <v>2</v>
      </c>
      <c r="DI94" s="1">
        <v>42</v>
      </c>
      <c r="DK94" s="1">
        <v>2</v>
      </c>
      <c r="DL94" s="1">
        <v>63</v>
      </c>
      <c r="DN94" s="1">
        <v>176</v>
      </c>
      <c r="DP94" s="1">
        <v>5</v>
      </c>
      <c r="DQ94" s="1">
        <v>4</v>
      </c>
      <c r="DR94" s="1">
        <v>173</v>
      </c>
      <c r="DU94" s="1">
        <v>511</v>
      </c>
      <c r="DV94" s="1">
        <v>144</v>
      </c>
      <c r="DZ94" s="1">
        <v>231</v>
      </c>
      <c r="EA94" s="1">
        <v>375</v>
      </c>
      <c r="EB94" s="1">
        <v>5</v>
      </c>
      <c r="EC94" s="1">
        <v>7</v>
      </c>
      <c r="ED94" s="1">
        <v>1</v>
      </c>
      <c r="EE94" s="1">
        <v>33</v>
      </c>
      <c r="EF94" s="1">
        <v>226</v>
      </c>
      <c r="EG94" s="1">
        <v>51</v>
      </c>
      <c r="EH94" s="1">
        <v>5</v>
      </c>
      <c r="EI94" s="1">
        <v>144</v>
      </c>
      <c r="EJ94" s="1">
        <v>149</v>
      </c>
      <c r="EK94" s="1">
        <v>186</v>
      </c>
      <c r="EL94" s="1">
        <v>5</v>
      </c>
      <c r="EM94" s="1">
        <v>812</v>
      </c>
      <c r="EN94" s="1">
        <v>203</v>
      </c>
      <c r="EO94" s="1">
        <v>464</v>
      </c>
      <c r="EP94" s="1">
        <v>667</v>
      </c>
      <c r="EQ94" s="1">
        <v>0</v>
      </c>
      <c r="ER94" s="1">
        <v>2</v>
      </c>
      <c r="ES94" s="1">
        <v>12</v>
      </c>
      <c r="ET94" s="1">
        <v>22</v>
      </c>
      <c r="EU94" s="1">
        <v>0</v>
      </c>
      <c r="EV94" s="1">
        <v>111</v>
      </c>
      <c r="EW94" s="1">
        <v>55</v>
      </c>
      <c r="EX94" s="1">
        <v>1</v>
      </c>
      <c r="EY94" s="1">
        <v>12</v>
      </c>
      <c r="EZ94" s="1">
        <v>22</v>
      </c>
      <c r="FA94" s="1">
        <v>0</v>
      </c>
      <c r="FB94" s="1">
        <v>0</v>
      </c>
      <c r="FC94" s="1">
        <v>0</v>
      </c>
      <c r="FD94" s="1">
        <v>0</v>
      </c>
      <c r="FE94" s="1">
        <v>0</v>
      </c>
      <c r="FF94" s="1">
        <v>0</v>
      </c>
      <c r="FG94" s="1">
        <v>0</v>
      </c>
      <c r="FH94" s="1">
        <v>16</v>
      </c>
      <c r="FI94" s="1">
        <v>0</v>
      </c>
      <c r="FJ94" s="1">
        <v>30</v>
      </c>
      <c r="FK94" s="1">
        <v>13</v>
      </c>
      <c r="FL94" s="1">
        <v>0</v>
      </c>
      <c r="FM94" s="1">
        <v>96</v>
      </c>
      <c r="FN94" s="1">
        <v>12</v>
      </c>
      <c r="FO94" s="1">
        <v>1</v>
      </c>
      <c r="FP94" s="1">
        <v>113</v>
      </c>
      <c r="FQ94" s="1">
        <v>1</v>
      </c>
      <c r="FR94" s="1">
        <f>SUM(Tableau17[[#This Row],[2019-T1-ALEXANDRE Audric]:[2019-T1-MARIE Florie]])</f>
        <v>519</v>
      </c>
      <c r="FS94" s="1">
        <v>33</v>
      </c>
      <c r="FT94" s="1">
        <v>329</v>
      </c>
      <c r="FU94" s="1">
        <v>0</v>
      </c>
      <c r="FV94" s="1">
        <v>230</v>
      </c>
      <c r="FW94" s="1">
        <v>0</v>
      </c>
      <c r="FX94" s="1">
        <v>592</v>
      </c>
      <c r="GD94" s="1">
        <v>0</v>
      </c>
      <c r="GE94" s="1">
        <v>97</v>
      </c>
      <c r="GF94" s="1">
        <v>275</v>
      </c>
      <c r="GG94" s="1">
        <v>0</v>
      </c>
      <c r="GH94" s="1">
        <v>201</v>
      </c>
      <c r="GI94" s="1">
        <v>0</v>
      </c>
      <c r="GJ94" s="1">
        <v>573</v>
      </c>
      <c r="GP94" s="1">
        <v>0</v>
      </c>
      <c r="GQ94" s="1">
        <v>143</v>
      </c>
      <c r="GR94" s="1">
        <v>185</v>
      </c>
      <c r="GS94" s="1">
        <v>23</v>
      </c>
      <c r="GT94" s="1">
        <v>146</v>
      </c>
      <c r="GU94" s="1">
        <v>0</v>
      </c>
      <c r="GV94" s="1">
        <v>497</v>
      </c>
      <c r="GW94" s="1">
        <v>133</v>
      </c>
      <c r="GX94" s="1">
        <v>298</v>
      </c>
      <c r="GY94" s="1">
        <v>0</v>
      </c>
      <c r="GZ94" s="1">
        <v>0</v>
      </c>
      <c r="HA94" s="1">
        <v>0</v>
      </c>
      <c r="HB94" s="1">
        <v>431</v>
      </c>
      <c r="HC94" s="1">
        <v>185</v>
      </c>
      <c r="HD94" s="1">
        <v>226</v>
      </c>
      <c r="HE94" s="1">
        <v>186</v>
      </c>
      <c r="HF94" s="1">
        <v>210</v>
      </c>
      <c r="HG94" s="1">
        <v>5</v>
      </c>
      <c r="HH94" s="1">
        <v>812</v>
      </c>
      <c r="HI94" s="1">
        <v>203</v>
      </c>
      <c r="HJ94" s="1">
        <v>0</v>
      </c>
      <c r="HK94" s="1">
        <v>464</v>
      </c>
      <c r="HL94" s="1">
        <v>0</v>
      </c>
      <c r="HM94" s="1">
        <v>0</v>
      </c>
      <c r="HN94" s="1">
        <v>667</v>
      </c>
      <c r="HO94" s="1">
        <v>143</v>
      </c>
      <c r="HP94" s="1">
        <v>67</v>
      </c>
      <c r="HQ94" s="1">
        <v>113</v>
      </c>
      <c r="HR94" s="1">
        <v>185</v>
      </c>
      <c r="HS94" s="1">
        <v>27</v>
      </c>
      <c r="HT94" s="1">
        <v>535</v>
      </c>
      <c r="HU94" s="1">
        <v>55</v>
      </c>
      <c r="HV94" s="1">
        <v>125</v>
      </c>
      <c r="HW94" s="1">
        <v>40</v>
      </c>
      <c r="HX94" s="1">
        <v>173</v>
      </c>
      <c r="HY94" s="1">
        <v>0</v>
      </c>
      <c r="HZ94" s="1">
        <v>393</v>
      </c>
      <c r="IA94" s="1">
        <v>6</v>
      </c>
      <c r="IB94" s="1">
        <v>192</v>
      </c>
      <c r="IC94" s="1">
        <v>173</v>
      </c>
      <c r="ID94" s="1">
        <v>131</v>
      </c>
      <c r="IE94" s="1">
        <v>9</v>
      </c>
      <c r="IF94" s="1">
        <v>511</v>
      </c>
      <c r="IG94" s="1">
        <v>0</v>
      </c>
      <c r="IH94" s="1">
        <v>0</v>
      </c>
      <c r="II94" s="1">
        <v>231</v>
      </c>
      <c r="IJ94" s="1">
        <v>144</v>
      </c>
      <c r="IK94" s="1">
        <v>0</v>
      </c>
      <c r="IL94" s="1">
        <v>375</v>
      </c>
      <c r="IM94" s="26">
        <f>IFERROR(Tableau17[[#This Row],[LDIV]]/Tableau17[[#This Row],[Total général]],"")</f>
        <v>0</v>
      </c>
      <c r="IN94" s="26">
        <f>IFERROR(Tableau17[[#This Row],[LDVC]]/Tableau17[[#This Row],[Total général]],"")</f>
        <v>0</v>
      </c>
      <c r="IO94" s="26">
        <f>IFERROR(Tableau17[[#This Row],[LDVD]]/Tableau17[[#This Row],[Total général]],"")</f>
        <v>8.6513994910941472E-2</v>
      </c>
      <c r="IP94" s="26">
        <f>IFERROR(Tableau17[[#This Row],[LDVG]]/Tableau17[[#This Row],[Total général]],"")</f>
        <v>2.2900763358778626E-2</v>
      </c>
      <c r="IQ94" s="26">
        <f>IFERROR(Tableau17[[#This Row],[LEXD]]/Tableau17[[#This Row],[Total général]],"")</f>
        <v>0</v>
      </c>
      <c r="IR94" s="26">
        <f>IFERROR(Tableau17[[#This Row],[LEXG]]/Tableau17[[#This Row],[Total général]],"")</f>
        <v>0</v>
      </c>
      <c r="IS94" s="26">
        <f>IFERROR(Tableau17[[#This Row],[LLR]]/Tableau17[[#This Row],[Total général]],"")</f>
        <v>0.23155216284987276</v>
      </c>
      <c r="IT94" s="26">
        <f>IFERROR(Tableau17[[#This Row],[LREM]]/Tableau17[[#This Row],[Total général]],"")</f>
        <v>0.10178117048346055</v>
      </c>
      <c r="IU94" s="26">
        <f>IFERROR(Tableau17[[#This Row],[LRN]]/Tableau17[[#This Row],[Total général]],"")</f>
        <v>0.13994910941475827</v>
      </c>
      <c r="IV94" s="26">
        <f>IFERROR(Tableau17[[#This Row],[LUG]]/Tableau17[[#This Row],[Total général]],"")</f>
        <v>0.26717557251908397</v>
      </c>
      <c r="IW94" s="26">
        <f>IFERROR(Tableau17[[#This Row],[LVEC]]/Tableau17[[#This Row],[Total général]],"")</f>
        <v>0.15012722646310434</v>
      </c>
      <c r="IX94" s="26">
        <f>IFERROR(Tableau17[[#This Row],[2008-T1-LCMD]]/Tableau17[[#This Row],[2008-T1-TOTAL]],"")</f>
        <v>7.2635135135135129E-2</v>
      </c>
      <c r="IY94" s="26">
        <f>IFERROR(Tableau17[[#This Row],[2008-T1-LDVD]]/Tableau17[[#This Row],[2008-T1-TOTAL]],"")</f>
        <v>0</v>
      </c>
      <c r="IZ94" s="26">
        <f>IFERROR(Tableau17[[#This Row],[2008-T1-LEXD]]/Tableau17[[#This Row],[2008-T1-TOTAL]],"")</f>
        <v>0</v>
      </c>
      <c r="JA94" s="26">
        <f>IFERROR(Tableau17[[#This Row],[2008-T1-LEXG]]/Tableau17[[#This Row],[2008-T1-TOTAL]],"")</f>
        <v>6.25E-2</v>
      </c>
      <c r="JB94" s="26">
        <f>IFERROR(Tableau17[[#This Row],[2008-T1-LFN]]/Tableau17[[#This Row],[2008-T1-TOTAL]],"")</f>
        <v>5.5743243243243243E-2</v>
      </c>
      <c r="JC94" s="26">
        <f>IFERROR(Tableau17[[#This Row],[2008-T1-LMAJ]]/Tableau17[[#This Row],[2008-T1-TOTAL]],"")</f>
        <v>0.48310810810810811</v>
      </c>
      <c r="JD94" s="26">
        <f>IFERROR(Tableau17[[#This Row],[2008-T1-LUG]]/Tableau17[[#This Row],[2008-T1-TOTAL]],"")</f>
        <v>0.32601351351351349</v>
      </c>
      <c r="JE94" s="26" t="str">
        <f>IFERROR(Tableau17[[#This Row],[2008-T2-LFN]]/Tableau17[[#This Row],[2008-T2-TOTAL]],"")</f>
        <v/>
      </c>
      <c r="JF94" s="26" t="str">
        <f>IFERROR(Tableau17[[#This Row],[2008-T2-LGC]]/Tableau17[[#This Row],[2008-T2-TOTAL]],"")</f>
        <v/>
      </c>
      <c r="JG94" s="26" t="str">
        <f>IFERROR(Tableau17[[#This Row],[2008-T2-LMAJ]]/Tableau17[[#This Row],[2008-T2-TOTAL]],"")</f>
        <v/>
      </c>
      <c r="JH94" s="26" t="str">
        <f>IFERROR(Tableau17[[#This Row],[2008-T2-LUG]]/Tableau17[[#This Row],[2008-T2-TOTAL]],"")</f>
        <v/>
      </c>
      <c r="JI94" s="26">
        <f>IFERROR(Tableau17[[#This Row],[2014-T1-LDIV]]/Tableau17[[#This Row],[2014-T1-TOTAL]],"")</f>
        <v>0</v>
      </c>
      <c r="JJ94" s="26">
        <f>IFERROR(Tableau17[[#This Row],[2014-T1-LDVD]]/Tableau17[[#This Row],[2014-T1-TOTAL]],"")</f>
        <v>0</v>
      </c>
      <c r="JK94" s="26">
        <f>IFERROR(Tableau17[[#This Row],[2014-T1-LDVG]]/Tableau17[[#This Row],[2014-T1-TOTAL]],"")</f>
        <v>6.8062827225130892E-2</v>
      </c>
      <c r="JL94" s="26">
        <f>IFERROR(Tableau17[[#This Row],[2014-T1-LEXG]]/Tableau17[[#This Row],[2014-T1-TOTAL]],"")</f>
        <v>0</v>
      </c>
      <c r="JM94" s="26">
        <f>IFERROR(Tableau17[[#This Row],[2014-T1-LFG]]/Tableau17[[#This Row],[2014-T1-TOTAL]],"")</f>
        <v>8.2024432809773118E-2</v>
      </c>
      <c r="JN94" s="26">
        <f>IFERROR(Tableau17[[#This Row],[2014-T1-LFN]]/Tableau17[[#This Row],[2014-T1-TOTAL]],"")</f>
        <v>0.16928446771378708</v>
      </c>
      <c r="JO94" s="26">
        <f>IFERROR(Tableau17[[#This Row],[2014-T1-LUD]]/Tableau17[[#This Row],[2014-T1-TOTAL]],"")</f>
        <v>0.47993019197207681</v>
      </c>
      <c r="JP94" s="26">
        <f>IFERROR(Tableau17[[#This Row],[2014-T1-LUG]]/Tableau17[[#This Row],[2014-T1-TOTAL]],"")</f>
        <v>0.20069808027923211</v>
      </c>
      <c r="JQ94" s="26" t="str">
        <f>IFERROR(Tableau17[[#This Row],[2014-T2-LFN]]/Tableau17[[#This Row],[2014-T2-TOTAL]],"")</f>
        <v/>
      </c>
      <c r="JR94" s="26" t="str">
        <f>IFERROR(Tableau17[[#This Row],[2014-T2-LUD]]/Tableau17[[#This Row],[2014-T2-TOTAL]],"")</f>
        <v/>
      </c>
      <c r="JS94" s="26" t="str">
        <f>IFERROR(Tableau17[[#This Row],[2014-T2-LUG]]/Tableau17[[#This Row],[2014-T2-TOTAL]],"")</f>
        <v/>
      </c>
      <c r="JT94" s="26">
        <f>IFERROR(Tableau17[[#This Row],[2015-T1-BC-DIV]]/Tableau17[[#This Row],[2015-T1-TOTAL]],"")</f>
        <v>0</v>
      </c>
      <c r="JU94" s="26">
        <f>IFERROR(Tableau17[[#This Row],[2015-T1-BC-DLF]]/Tableau17[[#This Row],[2015-T1-TOTAL]],"")</f>
        <v>1.4084507042253521E-2</v>
      </c>
      <c r="JV94" s="26">
        <f>IFERROR(Tableau17[[#This Row],[2015-T1-BC-DVD]]/Tableau17[[#This Row],[2015-T1-TOTAL]],"")</f>
        <v>2.2132796780684104E-2</v>
      </c>
      <c r="JW94" s="26">
        <f>IFERROR(Tableau17[[#This Row],[2015-T1-BC-DVG]]/Tableau17[[#This Row],[2015-T1-TOTAL]],"")</f>
        <v>0</v>
      </c>
      <c r="JX94" s="26">
        <f>IFERROR(Tableau17[[#This Row],[2015-T1-BC-FG]]/Tableau17[[#This Row],[2015-T1-TOTAL]],"")</f>
        <v>0.11871227364185111</v>
      </c>
      <c r="JY94" s="26">
        <f>IFERROR(Tableau17[[#This Row],[2015-T1-BC-FN]]/Tableau17[[#This Row],[2015-T1-TOTAL]],"")</f>
        <v>0.27364185110663986</v>
      </c>
      <c r="JZ94" s="26">
        <f>IFERROR(Tableau17[[#This Row],[2015-T1-BC-MDM]]/Tableau17[[#This Row],[2015-T1-TOTAL]],"")</f>
        <v>4.6277665995975853E-2</v>
      </c>
      <c r="KA94" s="26">
        <f>IFERROR(Tableau17[[#This Row],[2015-T1-BC-RDG]]/Tableau17[[#This Row],[2015-T1-TOTAL]],"")</f>
        <v>0</v>
      </c>
      <c r="KB94" s="26">
        <f>IFERROR(Tableau17[[#This Row],[2015-T1-BC-SOC]]/Tableau17[[#This Row],[2015-T1-TOTAL]],"")</f>
        <v>0</v>
      </c>
      <c r="KC94" s="26">
        <f>IFERROR(Tableau17[[#This Row],[2015-T1-BC-UD]]/Tableau17[[#This Row],[2015-T1-TOTAL]],"")</f>
        <v>0.3501006036217304</v>
      </c>
      <c r="KD94" s="26">
        <f>IFERROR(Tableau17[[#This Row],[2015-T1-BC-UG]]/Tableau17[[#This Row],[2015-T1-TOTAL]],"")</f>
        <v>0.1750503018108652</v>
      </c>
      <c r="KE94" s="26">
        <f>IFERROR(Tableau17[[#This Row],[2015-T1-BC-VEC]]/Tableau17[[#This Row],[2015-T1-TOTAL]],"")</f>
        <v>0</v>
      </c>
      <c r="KF94" s="26">
        <f>IFERROR(Tableau17[[#This Row],[2015-T2-BC-DVG]]/Tableau17[[#This Row],[2015-T2-TOTAL]],"")</f>
        <v>0</v>
      </c>
      <c r="KG94" s="26">
        <f>IFERROR(Tableau17[[#This Row],[2015-T2-BC-FN]]/Tableau17[[#This Row],[2015-T2-TOTAL]],"")</f>
        <v>0.308584686774942</v>
      </c>
      <c r="KH94" s="26">
        <f>IFERROR(Tableau17[[#This Row],[2015-T2-BC-SOC]]/Tableau17[[#This Row],[2015-T2-TOTAL]],"")</f>
        <v>0</v>
      </c>
      <c r="KI94" s="26">
        <f>IFERROR(Tableau17[[#This Row],[2015-T2-BC-UD]]/Tableau17[[#This Row],[2015-T2-TOTAL]],"")</f>
        <v>0.691415313225058</v>
      </c>
      <c r="KJ94" s="26">
        <f>IFERROR(Tableau17[[#This Row],[2015-T2-BC-UG]]/Tableau17[[#This Row],[2015-T2-TOTAL]],"")</f>
        <v>0</v>
      </c>
      <c r="KK94" s="26">
        <f>IFERROR(Tableau17[[#This Row],[2017 (L)-T1-COM]]/Tableau17[[#This Row],[2017 (L)-T1-TOTAL]],"")</f>
        <v>3.3268101761252444E-2</v>
      </c>
      <c r="KL94" s="26">
        <f>IFERROR(Tableau17[[#This Row],[2017 (L)-T1-DIV]]/Tableau17[[#This Row],[2017 (L)-T1-TOTAL]],"")</f>
        <v>9.7847358121330719E-3</v>
      </c>
      <c r="KM94" s="26">
        <f>IFERROR(Tableau17[[#This Row],[2017 (L)-T1-DLF]]/Tableau17[[#This Row],[2017 (L)-T1-TOTAL]],"")</f>
        <v>1.1741682974559686E-2</v>
      </c>
      <c r="KN94" s="26">
        <f>IFERROR(Tableau17[[#This Row],[2017 (L)-T1-DVD]]/Tableau17[[#This Row],[2017 (L)-T1-TOTAL]],"")</f>
        <v>3.131115459882583E-2</v>
      </c>
      <c r="KO94" s="26">
        <f>IFERROR(Tableau17[[#This Row],[2017 (L)-T1-DVG]]/Tableau17[[#This Row],[2017 (L)-T1-TOTAL]],"")</f>
        <v>3.9138943248532287E-3</v>
      </c>
      <c r="KP94" s="26">
        <f>IFERROR(Tableau17[[#This Row],[2017 (L)-T1-ECO]]/Tableau17[[#This Row],[2017 (L)-T1-TOTAL]],"")</f>
        <v>8.2191780821917804E-2</v>
      </c>
      <c r="KQ94" s="26">
        <f>IFERROR(Tableau17[[#This Row],[2017 (L)-T1-EXD]]/Tableau17[[#This Row],[2017 (L)-T1-TOTAL]],"")</f>
        <v>0</v>
      </c>
      <c r="KR94" s="26">
        <f>IFERROR(Tableau17[[#This Row],[2017 (L)-T1-EXG]]/Tableau17[[#This Row],[2017 (L)-T1-TOTAL]],"")</f>
        <v>3.9138943248532287E-3</v>
      </c>
      <c r="KS94" s="26">
        <f>IFERROR(Tableau17[[#This Row],[2017 (L)-T1-FI]]/Tableau17[[#This Row],[2017 (L)-T1-TOTAL]],"")</f>
        <v>0.12328767123287671</v>
      </c>
      <c r="KT94" s="26">
        <f>IFERROR(Tableau17[[#This Row],[2017 (L)-T1-FN]]/Tableau17[[#This Row],[2017 (L)-T1-TOTAL]],"")</f>
        <v>0</v>
      </c>
      <c r="KU94" s="26">
        <f>IFERROR(Tableau17[[#This Row],[2017 (L)-T1-LR]]/Tableau17[[#This Row],[2017 (L)-T1-TOTAL]],"")</f>
        <v>0.34442270058708413</v>
      </c>
      <c r="KV94" s="26">
        <f>IFERROR(Tableau17[[#This Row],[2017 (L)-T1-MDM]]/Tableau17[[#This Row],[2017 (L)-T1-TOTAL]],"")</f>
        <v>0</v>
      </c>
      <c r="KW94" s="26">
        <f>IFERROR(Tableau17[[#This Row],[2017 (L)-T1-RDG]]/Tableau17[[#This Row],[2017 (L)-T1-TOTAL]],"")</f>
        <v>9.7847358121330719E-3</v>
      </c>
      <c r="KX94" s="26">
        <f>IFERROR(Tableau17[[#This Row],[2017 (L)-T1-REG]]/Tableau17[[#This Row],[2017 (L)-T1-TOTAL]],"")</f>
        <v>7.8277886497064575E-3</v>
      </c>
      <c r="KY94" s="26">
        <f>IFERROR(Tableau17[[#This Row],[2017 (L)-T1-REM]]/Tableau17[[#This Row],[2017 (L)-T1-TOTAL]],"")</f>
        <v>0.33855185909980429</v>
      </c>
      <c r="KZ94" s="26">
        <f>IFERROR(Tableau17[[#This Row],[2017 (L)-T1-SOC]]/Tableau17[[#This Row],[2017 (L)-T1-TOTAL]],"")</f>
        <v>0</v>
      </c>
      <c r="LA94" s="26">
        <f>IFERROR(Tableau17[[#This Row],[2017 (L)-T1-UDI]]/Tableau17[[#This Row],[2017 (L)-T1-TOTAL]],"")</f>
        <v>0</v>
      </c>
      <c r="LB94" s="26">
        <f>IFERROR(Tableau17[[#This Row],[2017 (L)-T2-FI]]/Tableau17[[#This Row],[2017 (L)-T2-TOTAL]],"")</f>
        <v>0.38400000000000001</v>
      </c>
      <c r="LC94" s="26">
        <f>IFERROR(Tableau17[[#This Row],[2017 (L)-T2-FN]]/Tableau17[[#This Row],[2017 (L)-T2-TOTAL]],"")</f>
        <v>0</v>
      </c>
      <c r="LD94" s="26">
        <f>IFERROR(Tableau17[[#This Row],[2017 (L)-T2-LR]]/Tableau17[[#This Row],[2017 (L)-T2-TOTAL]],"")</f>
        <v>0</v>
      </c>
      <c r="LE94" s="26">
        <f>IFERROR(Tableau17[[#This Row],[2017 (L)-T2-MDM]]/Tableau17[[#This Row],[2017 (L)-T2-TOTAL]],"")</f>
        <v>0</v>
      </c>
      <c r="LF94" s="26">
        <f>IFERROR(Tableau17[[#This Row],[2017 (L)-T2-REM]]/Tableau17[[#This Row],[2017 (L)-T2-TOTAL]],"")</f>
        <v>0.61599999999999999</v>
      </c>
      <c r="LG94" s="26">
        <f>IFERROR(Tableau17[[#This Row],[2017-T1-ARTHAUD Nathalie]]/Tableau17[[#This Row],[2017-T1-TOTAL]],"")</f>
        <v>6.1576354679802959E-3</v>
      </c>
      <c r="LH94" s="26">
        <f>IFERROR(Tableau17[[#This Row],[2017-T1-ASSELINEAU Fran]]/Tableau17[[#This Row],[2017-T1-TOTAL]],"")</f>
        <v>8.6206896551724137E-3</v>
      </c>
      <c r="LI94" s="26">
        <f>IFERROR(Tableau17[[#This Row],[2017-T1-CHEMINADE Jacques]]/Tableau17[[#This Row],[2017-T1-TOTAL]],"")</f>
        <v>1.2315270935960591E-3</v>
      </c>
      <c r="LJ94" s="26">
        <f>IFERROR(Tableau17[[#This Row],[2017-T1-DUPONT-AIGNAN Nicolas]]/Tableau17[[#This Row],[2017-T1-TOTAL]],"")</f>
        <v>4.064039408866995E-2</v>
      </c>
      <c r="LK94" s="26">
        <f>IFERROR(Tableau17[[#This Row],[2017-T1-FILLON Fran]]/Tableau17[[#This Row],[2017-T1-TOTAL]],"")</f>
        <v>0.27832512315270935</v>
      </c>
      <c r="LL94" s="26">
        <f>IFERROR(Tableau17[[#This Row],[2017-T1-HAMON Beno]]/Tableau17[[#This Row],[2017-T1-TOTAL]],"")</f>
        <v>6.2807881773399021E-2</v>
      </c>
      <c r="LM94" s="26">
        <f>IFERROR(Tableau17[[#This Row],[2017-T1-LASSALLE Jean]]/Tableau17[[#This Row],[2017-T1-TOTAL]],"")</f>
        <v>6.1576354679802959E-3</v>
      </c>
      <c r="LN94" s="26">
        <f>IFERROR(Tableau17[[#This Row],[2017-T1-LE PEN Marine]]/Tableau17[[#This Row],[2017-T1-TOTAL]],"")</f>
        <v>0.17733990147783252</v>
      </c>
      <c r="LO94" s="26">
        <f>IFERROR(Tableau17[[#This Row],[2017-T1-M Jean-Luc]]/Tableau17[[#This Row],[2017-T1-TOTAL]],"")</f>
        <v>0.18349753694581281</v>
      </c>
      <c r="LP94" s="26">
        <f>IFERROR(Tableau17[[#This Row],[2017-T1-MACRON Emmanuel]]/Tableau17[[#This Row],[2017-T1-TOTAL]],"")</f>
        <v>0.22906403940886699</v>
      </c>
      <c r="LQ94" s="26">
        <f>IFERROR(Tableau17[[#This Row],[2017-T1-POUTOU Philippe]]/Tableau17[[#This Row],[2017-T1-TOTAL]],"")</f>
        <v>6.1576354679802959E-3</v>
      </c>
      <c r="LR94" s="26">
        <f>IFERROR(Tableau17[[#This Row],[2017-T2-LE PEN Marine]]/Tableau17[[#This Row],[2017-T2-TOTAL]],"")</f>
        <v>0.30434782608695654</v>
      </c>
      <c r="LS94" s="26">
        <f>IFERROR(Tableau17[[#This Row],[2017-T2-MACRON Emmanuel]]/Tableau17[[#This Row],[2017-T2-TOTAL]],"")</f>
        <v>0.69565217391304346</v>
      </c>
      <c r="LT94" s="26">
        <f>IFERROR(Tableau17[[#This Row],[2019-T1-ALEXANDRE Audric]]/Tableau17[[#This Row],[2019-T1-TOTAL]],"")</f>
        <v>0</v>
      </c>
      <c r="LU94" s="26">
        <f>IFERROR(Tableau17[[#This Row],[2019-T1-ARTHAUD Nathalie]]/Tableau17[[#This Row],[2019-T1-TOTAL]],"")</f>
        <v>3.8535645472061657E-3</v>
      </c>
      <c r="LV94" s="26">
        <f>IFERROR(Tableau17[[#This Row],[2019-T1-ASSELINEAU François]]/Tableau17[[#This Row],[2019-T1-TOTAL]],"")</f>
        <v>2.3121387283236993E-2</v>
      </c>
      <c r="LW94" s="26">
        <f>IFERROR(Tableau17[[#This Row],[2019-T1-AUBRY Manon]]/Tableau17[[#This Row],[2019-T1-TOTAL]],"")</f>
        <v>4.238921001926782E-2</v>
      </c>
      <c r="LX94" s="26">
        <f>IFERROR(Tableau17[[#This Row],[2019-T1-AZERGUI Nagib]]/Tableau17[[#This Row],[2019-T1-TOTAL]],"")</f>
        <v>0</v>
      </c>
      <c r="LY94" s="26">
        <f>IFERROR(Tableau17[[#This Row],[2019-T1-BARDELLA Jordan]]/Tableau17[[#This Row],[2019-T1-TOTAL]],"")</f>
        <v>0.2138728323699422</v>
      </c>
      <c r="LZ94" s="26">
        <f>IFERROR(Tableau17[[#This Row],[2019-T1-BELLAMY François-Xavier]]/Tableau17[[#This Row],[2019-T1-TOTAL]],"")</f>
        <v>0.10597302504816955</v>
      </c>
      <c r="MA94" s="26">
        <f>IFERROR(Tableau17[[#This Row],[2019-T1-BIDOU Olivier]]/Tableau17[[#This Row],[2019-T1-TOTAL]],"")</f>
        <v>1.9267822736030828E-3</v>
      </c>
      <c r="MB94" s="26">
        <f>IFERROR(Tableau17[[#This Row],[2019-T1-BOURG Dominique]]/Tableau17[[#This Row],[2019-T1-TOTAL]],"")</f>
        <v>2.3121387283236993E-2</v>
      </c>
      <c r="MC94" s="26">
        <f>IFERROR(Tableau17[[#This Row],[2019-T1-BROSSAT Ian]]/Tableau17[[#This Row],[2019-T1-TOTAL]],"")</f>
        <v>4.238921001926782E-2</v>
      </c>
      <c r="MD94" s="26">
        <f>IFERROR(Tableau17[[#This Row],[2019-T1-CAILLAUD Sophie]]/Tableau17[[#This Row],[2019-T1-TOTAL]],"")</f>
        <v>0</v>
      </c>
      <c r="ME94" s="26">
        <f>IFERROR(Tableau17[[#This Row],[2019-T1-CAMUS Renaud]]/Tableau17[[#This Row],[2019-T1-TOTAL]],"")</f>
        <v>0</v>
      </c>
      <c r="MF94" s="26">
        <f>IFERROR(Tableau17[[#This Row],[2019-T1-CHALENÇON Christophe]]/Tableau17[[#This Row],[2019-T1-TOTAL]],"")</f>
        <v>0</v>
      </c>
      <c r="MG94" s="26">
        <f>IFERROR(Tableau17[[#This Row],[2019-T1-CORBET Cathy Denise Ginette]]/Tableau17[[#This Row],[2019-T1-TOTAL]],"")</f>
        <v>0</v>
      </c>
      <c r="MH94" s="26">
        <f>IFERROR(Tableau17[[#This Row],[2019-T1-DE PREVOISIN Robert]]/Tableau17[[#This Row],[2019-T1-TOTAL]],"")</f>
        <v>0</v>
      </c>
      <c r="MI94" s="26">
        <f>IFERROR(Tableau17[[#This Row],[2019-T1-DELFEL Thérèse]]/Tableau17[[#This Row],[2019-T1-TOTAL]],"")</f>
        <v>0</v>
      </c>
      <c r="MJ94" s="26">
        <f>IFERROR(Tableau17[[#This Row],[2019-T1-DIEUMEGARD Pierre]]/Tableau17[[#This Row],[2019-T1-TOTAL]],"")</f>
        <v>0</v>
      </c>
      <c r="MK94" s="26">
        <f>IFERROR(Tableau17[[#This Row],[2019-T1-DUPONT-AIGNAN Nicolas]]/Tableau17[[#This Row],[2019-T1-TOTAL]],"")</f>
        <v>3.0828516377649325E-2</v>
      </c>
      <c r="ML94" s="26">
        <f>IFERROR(Tableau17[[#This Row],[2019-T1-GERNIGON Yves]]/Tableau17[[#This Row],[2019-T1-TOTAL]],"")</f>
        <v>0</v>
      </c>
      <c r="MM94" s="26">
        <f>IFERROR(Tableau17[[#This Row],[2019-T1-GLUCKSMANN Raphaël]]/Tableau17[[#This Row],[2019-T1-TOTAL]],"")</f>
        <v>5.7803468208092484E-2</v>
      </c>
      <c r="MN94" s="26">
        <f>IFERROR(Tableau17[[#This Row],[2019-T1-HAMON Benoît]]/Tableau17[[#This Row],[2019-T1-TOTAL]],"")</f>
        <v>2.5048169556840076E-2</v>
      </c>
      <c r="MO94" s="26">
        <f>IFERROR(Tableau17[[#This Row],[2019-T1-HELGEN Gilles]]/Tableau17[[#This Row],[2019-T1-TOTAL]],"")</f>
        <v>0</v>
      </c>
      <c r="MP94" s="26">
        <f>IFERROR(Tableau17[[#This Row],[2019-T1-JADOT Yannick]]/Tableau17[[#This Row],[2019-T1-TOTAL]],"")</f>
        <v>0.18497109826589594</v>
      </c>
      <c r="MQ94" s="26">
        <f>IFERROR(Tableau17[[#This Row],[2019-T1-LAGARDE Jean-Christophe]]/Tableau17[[#This Row],[2019-T1-TOTAL]],"")</f>
        <v>2.3121387283236993E-2</v>
      </c>
      <c r="MR94" s="26">
        <f>IFERROR(Tableau17[[#This Row],[2019-T1-LALANNE Francis]]/Tableau17[[#This Row],[2019-T1-TOTAL]],"")</f>
        <v>1.9267822736030828E-3</v>
      </c>
      <c r="MS94" s="26">
        <f>IFERROR(Tableau17[[#This Row],[2019-T1-LOISEAU Nathalie]]/Tableau17[[#This Row],[2019-T1-TOTAL]],"")</f>
        <v>0.21772639691714837</v>
      </c>
      <c r="MT94" s="26">
        <f>IFERROR(Tableau17[[#This Row],[2019-T1-MARIE Florie]]/Tableau17[[#This Row],[2019-T1-TOTAL]],"")</f>
        <v>1.9267822736030828E-3</v>
      </c>
      <c r="MU94" s="26">
        <f>IFERROR(Tableau17[[#This Row],[2008-T1-MACROEXTRDROITE]]/Tableau17[[#This Row],[2008-T1-MACROTOTALE]],"")</f>
        <v>5.5743243243243243E-2</v>
      </c>
      <c r="MV94" s="26">
        <f>IFERROR(Tableau17[[#This Row],[2008-T1-MACRODROITE]]/Tableau17[[#This Row],[2008-T1-MACROTOTALE]],"")</f>
        <v>0.5557432432432432</v>
      </c>
      <c r="MW94" s="26">
        <f>IFERROR(Tableau17[[#This Row],[2008-T1-MACROCENTRE]]/Tableau17[[#This Row],[2008-T1-MACROTOTALE]],"")</f>
        <v>0</v>
      </c>
      <c r="MX94" s="26">
        <f>IFERROR(Tableau17[[#This Row],[2008-T1-MACROGAUCHE]]/Tableau17[[#This Row],[2008-T1-MACROTOTALE]],"")</f>
        <v>0.38851351351351349</v>
      </c>
      <c r="MY94" s="26">
        <f>IFERROR(Tableau17[[#This Row],[2008-T1-MACROAUTRE]]/Tableau17[[#This Row],[2008-T1-MACROTOTALE]],"")</f>
        <v>0</v>
      </c>
      <c r="MZ94" s="26" t="str">
        <f>IFERROR(Tableau17[[#This Row],[2008-T2-MACROEXTRDROITE]]/Tableau17[[#This Row],[2008-T2-MACROTOTALE]],"")</f>
        <v/>
      </c>
      <c r="NA94" s="26" t="str">
        <f>IFERROR(Tableau17[[#This Row],[2008-T2-MACRODROITE]]/Tableau17[[#This Row],[2008-T2-MACROTOTALE]],"")</f>
        <v/>
      </c>
      <c r="NB94" s="26" t="str">
        <f>IFERROR(Tableau17[[#This Row],[2008-T2-MACROCENTRE]]/Tableau17[[#This Row],[2008-T2-MACROTOTALE]],"")</f>
        <v/>
      </c>
      <c r="NC94" s="26" t="str">
        <f>IFERROR(Tableau17[[#This Row],[2008-T2-MACROGAUCHE]]/Tableau17[[#This Row],[2008-T2-MACROTOTALE]],"")</f>
        <v/>
      </c>
      <c r="ND94" s="26" t="str">
        <f>IFERROR(Tableau17[[#This Row],[2008-T2-MACROAUTRE]]/Tableau17[[#This Row],[2008-T2-MACROTOTALE]],"")</f>
        <v/>
      </c>
      <c r="NE94" s="26">
        <f>IFERROR(Tableau17[[#This Row],[2014-T1-MACROEXTRDROITE]]/Tableau17[[#This Row],[2014-T1-MACROTOTALE]],"")</f>
        <v>0.16928446771378708</v>
      </c>
      <c r="NF94" s="26">
        <f>IFERROR(Tableau17[[#This Row],[2014-T1-MACRODROITE]]/Tableau17[[#This Row],[2014-T1-MACROTOTALE]],"")</f>
        <v>0.47993019197207681</v>
      </c>
      <c r="NG94" s="26">
        <f>IFERROR(Tableau17[[#This Row],[2014-T1-MACROCENTRE]]/Tableau17[[#This Row],[2014-T1-MACROTOTALE]],"")</f>
        <v>0</v>
      </c>
      <c r="NH94" s="26">
        <f>IFERROR(Tableau17[[#This Row],[2014-T1-MACROGAUCHE]]/Tableau17[[#This Row],[2014-T1-MACROTOTALE]],"")</f>
        <v>0.35078534031413611</v>
      </c>
      <c r="NI94" s="26">
        <f>IFERROR(Tableau17[[#This Row],[2014-T1-MACROAUTRE]]/Tableau17[[#This Row],[2014-T1-MACROTOTALE]],"")</f>
        <v>0</v>
      </c>
      <c r="NJ94" s="26" t="str">
        <f>IFERROR(Tableau17[[#This Row],[2014-T2-MACROEXTRDROITE]]/Tableau17[[#This Row],[2014-T2-MACROTOTALE]],"")</f>
        <v/>
      </c>
      <c r="NK94" s="26" t="str">
        <f>IFERROR(Tableau17[[#This Row],[2014-T2-MACRODROITE]]/Tableau17[[#This Row],[2014-T2-MACROTOTALE]],"")</f>
        <v/>
      </c>
      <c r="NL94" s="26" t="str">
        <f>IFERROR(Tableau17[[#This Row],[2014-T2-MACROCENTRE]]/Tableau17[[#This Row],[2014-T2-MACROTOTALE]],"")</f>
        <v/>
      </c>
      <c r="NM94" s="26" t="str">
        <f>IFERROR(Tableau17[[#This Row],[2014-T2-MACROGAUCHE]]/Tableau17[[#This Row],[2014-T2-MACROTOTALE]],"")</f>
        <v/>
      </c>
      <c r="NN94" s="26" t="str">
        <f>IFERROR(Tableau17[[#This Row],[2014-T2-MACROAUTRE]]/Tableau17[[#This Row],[2014-T2-MACROTOTALE]],"")</f>
        <v/>
      </c>
      <c r="NO94" s="26">
        <f>IFERROR( Tableau17[[#This Row],[2015-T1-MACROEXTRDROITE]]/Tableau17[[#This Row],[2015-T1-MACROTOTALE]],"")</f>
        <v>0.28772635814889336</v>
      </c>
      <c r="NP94" s="26">
        <f>IFERROR(Tableau17[[#This Row],[2015-T1-MACRODROITE]]/Tableau17[[#This Row],[2015-T1-MACROTOTALE]],"")</f>
        <v>0.37223340040241448</v>
      </c>
      <c r="NQ94" s="26">
        <f>IFERROR(Tableau17[[#This Row],[2015-T1-MACROCENTRE]]/Tableau17[[#This Row],[2015-T1-MACROTOTALE]],"")</f>
        <v>4.6277665995975853E-2</v>
      </c>
      <c r="NR94" s="26">
        <f>IFERROR(Tableau17[[#This Row],[2015-T1-MACROGAUCHE]]/Tableau17[[#This Row],[2015-T1-MACROTOTALE]],"")</f>
        <v>0.29376257545271628</v>
      </c>
      <c r="NS94" s="26">
        <f>IFERROR(Tableau17[[#This Row],[2015-T1-MACROAUTRE]]/Tableau17[[#This Row],[2015-T1-MACROTOTALE]],"")</f>
        <v>0</v>
      </c>
      <c r="NT94" s="26">
        <f>IFERROR(Tableau17[[#This Row],[2015-T2-MACROEXTRDROITE]]/Tableau17[[#This Row],[2015-T2-MACROTOTALE]],"")</f>
        <v>0.308584686774942</v>
      </c>
      <c r="NU94" s="26">
        <f>IFERROR(Tableau17[[#This Row],[2015-T2-MACRODROITE]]/Tableau17[[#This Row],[2015-T2-MACROTOTALE]],"")</f>
        <v>0.691415313225058</v>
      </c>
      <c r="NV94" s="26">
        <f>IFERROR(Tableau17[[#This Row],[2015-T2-MACROCENTRE]]/Tableau17[[#This Row],[2015-T2-MACROTOTALE]],"")</f>
        <v>0</v>
      </c>
      <c r="NW94" s="26">
        <f>IFERROR(Tableau17[[#This Row],[2015-T2-MACROGAUCHE]]/Tableau17[[#This Row],[2015-T2-MACROTOTALE]],"")</f>
        <v>0</v>
      </c>
      <c r="NX94" s="26">
        <f>IFERROR(Tableau17[[#This Row],[2015-T2-MACROAUTRE]]/Tableau17[[#This Row],[2015-T2-MACROTOTALE]],"")</f>
        <v>0</v>
      </c>
      <c r="NY94" s="26">
        <f>IFERROR(Tableau17[[#This Row],[2017-T1-MACROEXTRDROITE]]/Tableau17[[#This Row],[2017-T1-MACROTOTALE]],"")</f>
        <v>0.22783251231527094</v>
      </c>
      <c r="NZ94" s="26">
        <f>IFERROR(Tableau17[[#This Row],[2017-T1-MACRODROITE]]/Tableau17[[#This Row],[2017-T1-MACROTOTALE]],"")</f>
        <v>0.27832512315270935</v>
      </c>
      <c r="OA94" s="26">
        <f>IFERROR(Tableau17[[#This Row],[2017-T1-MACROCENTRE]]/Tableau17[[#This Row],[2017-T1-MACROTOTALE]],"")</f>
        <v>0.22906403940886699</v>
      </c>
      <c r="OB94" s="26">
        <f>IFERROR(Tableau17[[#This Row],[2017-T1-MACROGAUCHE]]/Tableau17[[#This Row],[2017-T1-MACROTOTALE]],"")</f>
        <v>0.25862068965517243</v>
      </c>
      <c r="OC94" s="26">
        <f>IFERROR(Tableau17[[#This Row],[2017-T1-MACROAUTRE]]/Tableau17[[#This Row],[2017-T1-MACROTOTALE]],"")</f>
        <v>6.1576354679802959E-3</v>
      </c>
      <c r="OD94" s="26">
        <f>IFERROR(Tableau17[[#This Row],[2017-T2-MACROEXTRDROITE]]/Tableau17[[#This Row],[2017-T2-MACROTOTALE]],"")</f>
        <v>0.30434782608695654</v>
      </c>
      <c r="OE94" s="26">
        <f>IFERROR(Tableau17[[#This Row],[2017-T2-MACRODROITE]]/Tableau17[[#This Row],[2017-T2-MACROTOTALE]],"")</f>
        <v>0</v>
      </c>
      <c r="OF94" s="26">
        <f>IFERROR(Tableau17[[#This Row],[2017-T2-MACROCENTRE]]/Tableau17[[#This Row],[2017-T2-MACROTOTALE]],"")</f>
        <v>0.69565217391304346</v>
      </c>
      <c r="OG94" s="26">
        <f>IFERROR(Tableau17[[#This Row],[2017-T2-MACROGAUCHE]]/Tableau17[[#This Row],[2017-T2-MACROTOTALE]],"")</f>
        <v>0</v>
      </c>
      <c r="OH94" s="26">
        <f>IFERROR(Tableau17[[#This Row],[2017-T2-MACROAUTRE]]/Tableau17[[#This Row],[2017-T2-MACROTOTALE]],"")</f>
        <v>0</v>
      </c>
      <c r="OI94" s="26">
        <f>IFERROR(Tableau17[[#This Row],[2019-T1-MACROEXTRDROITE]]/Tableau17[[#This Row],[2019-T1-MACROTOTALE]],"")</f>
        <v>0.26728971962616821</v>
      </c>
      <c r="OJ94" s="26">
        <f>IFERROR(Tableau17[[#This Row],[2019-T1-MACRODROITE]]/Tableau17[[#This Row],[2019-T1-MACROTOTALE]],"")</f>
        <v>0.12523364485981309</v>
      </c>
      <c r="OK94" s="26">
        <f>IFERROR(Tableau17[[#This Row],[2019-T1-MACROCENTRE]]/Tableau17[[#This Row],[2019-T1-MACROTOTALE]],"")</f>
        <v>0.21121495327102804</v>
      </c>
      <c r="OL94" s="26">
        <f>IFERROR(Tableau17[[#This Row],[2019-T1-MACROGAUCHE]]/Tableau17[[#This Row],[2019-T1-MACROTOTALE]],"")</f>
        <v>0.34579439252336447</v>
      </c>
      <c r="OM94" s="26">
        <f>IFERROR(Tableau17[[#This Row],[2019-T1-MACROAUTRE]]/Tableau17[[#This Row],[2019-T1-MACROTOTALE]],"")</f>
        <v>5.046728971962617E-2</v>
      </c>
      <c r="ON94" s="26">
        <f>IFERROR(Tableau17[[#This Row],[2020-T1-MACROEXTRDROITE]]/Tableau17[[#This Row],[2020-T1-MACROTOTALE]],"")</f>
        <v>0.13994910941475827</v>
      </c>
      <c r="OO94" s="26">
        <f>IFERROR(Tableau17[[#This Row],[2020-T1-MACRODROITE]]/Tableau17[[#This Row],[2020-T1-MACROTOTALE]],"")</f>
        <v>0.31806615776081426</v>
      </c>
      <c r="OP94" s="26">
        <f>IFERROR(Tableau17[[#This Row],[2020-T1-MACROCENTRE]]/Tableau17[[#This Row],[2020-T1-MACROTOTALE]],"")</f>
        <v>0.10178117048346055</v>
      </c>
      <c r="OQ94" s="26">
        <f>IFERROR(Tableau17[[#This Row],[2020-T1-MACROGAUCHE]]/Tableau17[[#This Row],[2020-T1-MACROTOTALE]],"")</f>
        <v>0.44020356234096691</v>
      </c>
      <c r="OR94" s="26">
        <f>IFERROR(Tableau17[[#This Row],[2020-T1-MACROAUTRE]]/Tableau17[[#This Row],[2020-T1-MACROTOTALE]],"")</f>
        <v>0</v>
      </c>
      <c r="OS94" s="26">
        <f>IFERROR(Tableau17[[#This Row],[2017 (L)-T1-MACROEXTRDROITE]]/Tableau17[[#This Row],[2017 (L)-T1-MACROTOTALE]],"")</f>
        <v>1.1741682974559686E-2</v>
      </c>
      <c r="OT94" s="26">
        <f>IFERROR(Tableau17[[#This Row],[2017 (L)-T1-MACRODROITE]]/Tableau17[[#This Row],[2017 (L)-T1-MACROTOTALE]],"")</f>
        <v>0.37573385518590996</v>
      </c>
      <c r="OU94" s="26">
        <f>IFERROR(Tableau17[[#This Row],[2017 (L)-T1-MACROCENTRE]]/Tableau17[[#This Row],[2017 (L)-T1-MACROTOTALE]],"")</f>
        <v>0.33855185909980429</v>
      </c>
      <c r="OV94" s="26">
        <f>IFERROR(Tableau17[[#This Row],[2017 (L)-T1-MACROGAUCHE]]/Tableau17[[#This Row],[2017 (L)-T1-MACROTOTALE]],"")</f>
        <v>0.25636007827788648</v>
      </c>
      <c r="OW94" s="26">
        <f>IFERROR(Tableau17[[#This Row],[2017 (L)-T1-MACROAUTRE]]/Tableau17[[#This Row],[2017 (L)-T1-MACROTOTALE]],"")</f>
        <v>1.7612524461839529E-2</v>
      </c>
      <c r="OX94" s="26">
        <f>IFERROR(Tableau17[[#This Row],[2017 (L)-T2-MACROEXTRDROITE]]/Tableau17[[#This Row],[2017 (L)-T2-MACROTOTALE]],"")</f>
        <v>0</v>
      </c>
      <c r="OY94" s="26">
        <f>IFERROR(Tableau17[[#This Row],[2017 (L)-T2-MACRODROITE]]/Tableau17[[#This Row],[2017 (L)-T2-MACROTOTALE]],"")</f>
        <v>0</v>
      </c>
      <c r="OZ94" s="26">
        <f>IFERROR(Tableau17[[#This Row],[2017 (L)-T2-MACROCENTRE]]/Tableau17[[#This Row],[2017 (L)-T2-MACROTOTALE]],"")</f>
        <v>0.61599999999999999</v>
      </c>
      <c r="PA94" s="26">
        <f>IFERROR(Tableau17[[#This Row],[2017 (L)-T2-MACROGAUCHE]]/Tableau17[[#This Row],[2017 (L)-T2-MACROTOTALE]],"")</f>
        <v>0.38400000000000001</v>
      </c>
      <c r="PB94" s="26">
        <f>IFERROR(Tableau17[[#This Row],[2017 (L)-T2-MACROAUTRE]]/Tableau17[[#This Row],[2017 (L)-T2-MACROTOTALE]],"")</f>
        <v>0</v>
      </c>
      <c r="PC94" s="26">
        <f>IFERROR(Tableau17[[#This Row],[2008_T1_PROCUS]]/Tableau17[[#This Row],[2008_T1_INSCRITS]],0)</f>
        <v>1.2257405515832482E-2</v>
      </c>
      <c r="PD94" s="26">
        <f>IFERROR(Tableau17[[#This Row],[2008_T2_PROCUS]]/Tableau17[[#This Row],[2008_T2_INSCRITS]],0)</f>
        <v>0</v>
      </c>
      <c r="PE94" s="26">
        <f>Tableau17[[#This Row],[2014_T1_PROCUS]]/Tableau17[[#This Row],[2014_T1_INSCRITS]]</f>
        <v>1.6580310880829015E-2</v>
      </c>
      <c r="PF94" s="26">
        <f>IFERROR(Tableau17[[#This Row],[2014_T2_PROCUS]]/Tableau17[[#This Row],[2014_T2_INSCRITS]],0)</f>
        <v>0</v>
      </c>
    </row>
    <row r="95" spans="1:422" hidden="1" x14ac:dyDescent="0.2">
      <c r="A95" s="1">
        <v>4</v>
      </c>
      <c r="B95" s="1" t="s">
        <v>362</v>
      </c>
      <c r="C95" s="1" t="s">
        <v>377</v>
      </c>
      <c r="D95" s="1" t="s">
        <v>377</v>
      </c>
      <c r="E95" s="1">
        <v>873</v>
      </c>
      <c r="F95" s="1">
        <v>5.3913169999999999</v>
      </c>
      <c r="G95" s="1">
        <v>43.245939999999997</v>
      </c>
      <c r="H95" s="3">
        <v>1193</v>
      </c>
      <c r="I95" s="3">
        <v>276</v>
      </c>
      <c r="L95" s="1">
        <v>52</v>
      </c>
      <c r="M95" s="1">
        <v>8</v>
      </c>
      <c r="P95" s="1">
        <v>118</v>
      </c>
      <c r="Q95" s="1">
        <v>50</v>
      </c>
      <c r="R95" s="1">
        <v>73</v>
      </c>
      <c r="S95" s="1">
        <v>76</v>
      </c>
      <c r="T95" s="1">
        <v>49</v>
      </c>
      <c r="U95" s="1">
        <v>426</v>
      </c>
      <c r="V95" s="1">
        <v>792</v>
      </c>
      <c r="W95" s="1">
        <v>471</v>
      </c>
      <c r="X95" s="1">
        <v>13</v>
      </c>
      <c r="Y95" s="2">
        <v>0.59469696999999999</v>
      </c>
      <c r="AB95" s="1">
        <v>0</v>
      </c>
      <c r="AD95" s="1">
        <v>1193</v>
      </c>
      <c r="AE95" s="1">
        <v>433</v>
      </c>
      <c r="AF95" s="2">
        <v>0.36295053999999999</v>
      </c>
      <c r="AG95" s="1">
        <f t="shared" si="1"/>
        <v>276</v>
      </c>
      <c r="AH95" s="1">
        <v>801</v>
      </c>
      <c r="AI95" s="1">
        <v>514</v>
      </c>
      <c r="AJ95" s="1">
        <v>13</v>
      </c>
      <c r="AK95" s="2">
        <v>0.64169788000000005</v>
      </c>
      <c r="AN95" s="1">
        <v>0</v>
      </c>
      <c r="AP95" s="1">
        <v>1272</v>
      </c>
      <c r="AQ95" s="1">
        <v>654</v>
      </c>
      <c r="AR95" s="2">
        <v>0.51415093999999995</v>
      </c>
      <c r="AS95" s="1">
        <v>1272</v>
      </c>
      <c r="AT95" s="1">
        <v>642</v>
      </c>
      <c r="AU95" s="2">
        <v>0.50471697999999998</v>
      </c>
      <c r="AV95" s="1">
        <v>1247</v>
      </c>
      <c r="AW95" s="1">
        <v>682</v>
      </c>
      <c r="AX95" s="2">
        <v>0.54691259000000003</v>
      </c>
      <c r="AY95" s="1">
        <v>1247</v>
      </c>
      <c r="AZ95" s="1">
        <v>515</v>
      </c>
      <c r="BA95" s="2">
        <v>0.41299118000000001</v>
      </c>
      <c r="BB95" s="1">
        <v>1246</v>
      </c>
      <c r="BC95" s="1">
        <v>1015</v>
      </c>
      <c r="BD95" s="2">
        <v>0.81460674</v>
      </c>
      <c r="BE95" s="1">
        <v>1246</v>
      </c>
      <c r="BF95" s="1">
        <v>943</v>
      </c>
      <c r="BG95" s="2">
        <v>0.75682183000000003</v>
      </c>
      <c r="BH95" s="1">
        <v>1221</v>
      </c>
      <c r="BI95" s="1">
        <v>661</v>
      </c>
      <c r="BJ95" s="2">
        <v>0.54135953999999997</v>
      </c>
      <c r="BK95" s="1">
        <v>62</v>
      </c>
      <c r="BN95" s="1">
        <v>12</v>
      </c>
      <c r="BO95" s="1">
        <v>27</v>
      </c>
      <c r="BP95" s="1">
        <v>240</v>
      </c>
      <c r="BQ95" s="1">
        <v>167</v>
      </c>
      <c r="BR95" s="1">
        <v>508</v>
      </c>
      <c r="BZ95" s="1">
        <v>34</v>
      </c>
      <c r="CB95" s="1">
        <v>30</v>
      </c>
      <c r="CC95" s="1">
        <v>82</v>
      </c>
      <c r="CD95" s="1">
        <v>205</v>
      </c>
      <c r="CE95" s="1">
        <v>105</v>
      </c>
      <c r="CF95" s="1">
        <v>456</v>
      </c>
      <c r="CL95" s="1">
        <v>26</v>
      </c>
      <c r="CO95" s="1">
        <v>97</v>
      </c>
      <c r="CP95" s="1">
        <v>200</v>
      </c>
      <c r="CT95" s="1">
        <v>202</v>
      </c>
      <c r="CV95" s="1">
        <v>102</v>
      </c>
      <c r="CW95" s="1">
        <v>627</v>
      </c>
      <c r="CY95" s="1">
        <v>212</v>
      </c>
      <c r="DA95" s="1">
        <v>360</v>
      </c>
      <c r="DC95" s="1">
        <v>572</v>
      </c>
      <c r="DD95" s="1">
        <v>21</v>
      </c>
      <c r="DE95" s="1">
        <v>5</v>
      </c>
      <c r="DF95" s="1">
        <v>13</v>
      </c>
      <c r="DI95" s="1">
        <v>41</v>
      </c>
      <c r="DJ95" s="1">
        <v>4</v>
      </c>
      <c r="DK95" s="1">
        <v>0</v>
      </c>
      <c r="DL95" s="1">
        <v>78</v>
      </c>
      <c r="DM95" s="1">
        <v>104</v>
      </c>
      <c r="DN95" s="1">
        <v>136</v>
      </c>
      <c r="DQ95" s="1">
        <v>1</v>
      </c>
      <c r="DR95" s="1">
        <v>247</v>
      </c>
      <c r="DS95" s="1">
        <v>25</v>
      </c>
      <c r="DU95" s="1">
        <v>675</v>
      </c>
      <c r="DX95" s="1">
        <v>190</v>
      </c>
      <c r="DZ95" s="1">
        <v>285</v>
      </c>
      <c r="EA95" s="1">
        <v>475</v>
      </c>
      <c r="EB95" s="1">
        <v>1</v>
      </c>
      <c r="EC95" s="1">
        <v>11</v>
      </c>
      <c r="ED95" s="1">
        <v>0</v>
      </c>
      <c r="EE95" s="1">
        <v>41</v>
      </c>
      <c r="EF95" s="1">
        <v>263</v>
      </c>
      <c r="EG95" s="1">
        <v>35</v>
      </c>
      <c r="EH95" s="1">
        <v>11</v>
      </c>
      <c r="EI95" s="1">
        <v>222</v>
      </c>
      <c r="EJ95" s="1">
        <v>168</v>
      </c>
      <c r="EK95" s="1">
        <v>243</v>
      </c>
      <c r="EL95" s="1">
        <v>4</v>
      </c>
      <c r="EM95" s="1">
        <v>999</v>
      </c>
      <c r="EN95" s="1">
        <v>300</v>
      </c>
      <c r="EO95" s="1">
        <v>538</v>
      </c>
      <c r="EP95" s="1">
        <v>838</v>
      </c>
      <c r="EQ95" s="1">
        <v>0</v>
      </c>
      <c r="ER95" s="1">
        <v>3</v>
      </c>
      <c r="ES95" s="1">
        <v>8</v>
      </c>
      <c r="ET95" s="1">
        <v>32</v>
      </c>
      <c r="EU95" s="1">
        <v>0</v>
      </c>
      <c r="EV95" s="1">
        <v>157</v>
      </c>
      <c r="EW95" s="1">
        <v>52</v>
      </c>
      <c r="EX95" s="1">
        <v>0</v>
      </c>
      <c r="EY95" s="1">
        <v>14</v>
      </c>
      <c r="EZ95" s="1">
        <v>23</v>
      </c>
      <c r="FA95" s="1">
        <v>0</v>
      </c>
      <c r="FB95" s="1">
        <v>0</v>
      </c>
      <c r="FC95" s="1">
        <v>0</v>
      </c>
      <c r="FD95" s="1">
        <v>0</v>
      </c>
      <c r="FE95" s="1">
        <v>0</v>
      </c>
      <c r="FF95" s="1">
        <v>0</v>
      </c>
      <c r="FG95" s="1">
        <v>0</v>
      </c>
      <c r="FH95" s="1">
        <v>25</v>
      </c>
      <c r="FI95" s="1">
        <v>0</v>
      </c>
      <c r="FJ95" s="1">
        <v>19</v>
      </c>
      <c r="FK95" s="1">
        <v>14</v>
      </c>
      <c r="FL95" s="1">
        <v>0</v>
      </c>
      <c r="FM95" s="1">
        <v>85</v>
      </c>
      <c r="FN95" s="1">
        <v>7</v>
      </c>
      <c r="FO95" s="1">
        <v>0</v>
      </c>
      <c r="FP95" s="1">
        <v>195</v>
      </c>
      <c r="FQ95" s="1">
        <v>2</v>
      </c>
      <c r="FR95" s="1">
        <f>SUM(Tableau17[[#This Row],[2019-T1-ALEXANDRE Audric]:[2019-T1-MARIE Florie]])</f>
        <v>636</v>
      </c>
      <c r="FS95" s="1">
        <v>27</v>
      </c>
      <c r="FT95" s="1">
        <v>302</v>
      </c>
      <c r="FU95" s="1">
        <v>0</v>
      </c>
      <c r="FV95" s="1">
        <v>179</v>
      </c>
      <c r="FW95" s="1">
        <v>0</v>
      </c>
      <c r="FX95" s="1">
        <v>508</v>
      </c>
      <c r="GD95" s="1">
        <v>0</v>
      </c>
      <c r="GE95" s="1">
        <v>82</v>
      </c>
      <c r="GF95" s="1">
        <v>205</v>
      </c>
      <c r="GG95" s="1">
        <v>0</v>
      </c>
      <c r="GH95" s="1">
        <v>169</v>
      </c>
      <c r="GI95" s="1">
        <v>0</v>
      </c>
      <c r="GJ95" s="1">
        <v>456</v>
      </c>
      <c r="GP95" s="1">
        <v>0</v>
      </c>
      <c r="GQ95" s="1">
        <v>226</v>
      </c>
      <c r="GR95" s="1">
        <v>202</v>
      </c>
      <c r="GS95" s="1">
        <v>0</v>
      </c>
      <c r="GT95" s="1">
        <v>199</v>
      </c>
      <c r="GU95" s="1">
        <v>0</v>
      </c>
      <c r="GV95" s="1">
        <v>627</v>
      </c>
      <c r="GW95" s="1">
        <v>212</v>
      </c>
      <c r="GX95" s="1">
        <v>360</v>
      </c>
      <c r="GY95" s="1">
        <v>0</v>
      </c>
      <c r="GZ95" s="1">
        <v>0</v>
      </c>
      <c r="HA95" s="1">
        <v>0</v>
      </c>
      <c r="HB95" s="1">
        <v>572</v>
      </c>
      <c r="HC95" s="1">
        <v>274</v>
      </c>
      <c r="HD95" s="1">
        <v>263</v>
      </c>
      <c r="HE95" s="1">
        <v>243</v>
      </c>
      <c r="HF95" s="1">
        <v>208</v>
      </c>
      <c r="HG95" s="1">
        <v>11</v>
      </c>
      <c r="HH95" s="1">
        <v>999</v>
      </c>
      <c r="HI95" s="1">
        <v>300</v>
      </c>
      <c r="HJ95" s="1">
        <v>0</v>
      </c>
      <c r="HK95" s="1">
        <v>538</v>
      </c>
      <c r="HL95" s="1">
        <v>0</v>
      </c>
      <c r="HM95" s="1">
        <v>0</v>
      </c>
      <c r="HN95" s="1">
        <v>838</v>
      </c>
      <c r="HO95" s="1">
        <v>195</v>
      </c>
      <c r="HP95" s="1">
        <v>59</v>
      </c>
      <c r="HQ95" s="1">
        <v>195</v>
      </c>
      <c r="HR95" s="1">
        <v>176</v>
      </c>
      <c r="HS95" s="1">
        <v>26</v>
      </c>
      <c r="HT95" s="1">
        <v>651</v>
      </c>
      <c r="HU95" s="1">
        <v>73</v>
      </c>
      <c r="HV95" s="1">
        <v>170</v>
      </c>
      <c r="HW95" s="1">
        <v>50</v>
      </c>
      <c r="HX95" s="1">
        <v>133</v>
      </c>
      <c r="HY95" s="1">
        <v>0</v>
      </c>
      <c r="HZ95" s="1">
        <v>426</v>
      </c>
      <c r="IA95" s="1">
        <v>121</v>
      </c>
      <c r="IB95" s="1">
        <v>136</v>
      </c>
      <c r="IC95" s="1">
        <v>247</v>
      </c>
      <c r="ID95" s="1">
        <v>165</v>
      </c>
      <c r="IE95" s="1">
        <v>6</v>
      </c>
      <c r="IF95" s="1">
        <v>675</v>
      </c>
      <c r="IG95" s="1">
        <v>0</v>
      </c>
      <c r="IH95" s="1">
        <v>190</v>
      </c>
      <c r="II95" s="1">
        <v>285</v>
      </c>
      <c r="IJ95" s="1">
        <v>0</v>
      </c>
      <c r="IK95" s="1">
        <v>0</v>
      </c>
      <c r="IL95" s="1">
        <v>475</v>
      </c>
      <c r="IM95" s="26">
        <f>IFERROR(Tableau17[[#This Row],[LDIV]]/Tableau17[[#This Row],[Total général]],"")</f>
        <v>0</v>
      </c>
      <c r="IN95" s="26">
        <f>IFERROR(Tableau17[[#This Row],[LDVC]]/Tableau17[[#This Row],[Total général]],"")</f>
        <v>0</v>
      </c>
      <c r="IO95" s="26">
        <f>IFERROR(Tableau17[[#This Row],[LDVD]]/Tableau17[[#This Row],[Total général]],"")</f>
        <v>0.12206572769953052</v>
      </c>
      <c r="IP95" s="26">
        <f>IFERROR(Tableau17[[#This Row],[LDVG]]/Tableau17[[#This Row],[Total général]],"")</f>
        <v>1.8779342723004695E-2</v>
      </c>
      <c r="IQ95" s="26">
        <f>IFERROR(Tableau17[[#This Row],[LEXD]]/Tableau17[[#This Row],[Total général]],"")</f>
        <v>0</v>
      </c>
      <c r="IR95" s="26">
        <f>IFERROR(Tableau17[[#This Row],[LEXG]]/Tableau17[[#This Row],[Total général]],"")</f>
        <v>0</v>
      </c>
      <c r="IS95" s="26">
        <f>IFERROR(Tableau17[[#This Row],[LLR]]/Tableau17[[#This Row],[Total général]],"")</f>
        <v>0.27699530516431925</v>
      </c>
      <c r="IT95" s="26">
        <f>IFERROR(Tableau17[[#This Row],[LREM]]/Tableau17[[#This Row],[Total général]],"")</f>
        <v>0.11737089201877934</v>
      </c>
      <c r="IU95" s="26">
        <f>IFERROR(Tableau17[[#This Row],[LRN]]/Tableau17[[#This Row],[Total général]],"")</f>
        <v>0.17136150234741784</v>
      </c>
      <c r="IV95" s="26">
        <f>IFERROR(Tableau17[[#This Row],[LUG]]/Tableau17[[#This Row],[Total général]],"")</f>
        <v>0.17840375586854459</v>
      </c>
      <c r="IW95" s="26">
        <f>IFERROR(Tableau17[[#This Row],[LVEC]]/Tableau17[[#This Row],[Total général]],"")</f>
        <v>0.11502347417840375</v>
      </c>
      <c r="IX95" s="26">
        <f>IFERROR(Tableau17[[#This Row],[2008-T1-LCMD]]/Tableau17[[#This Row],[2008-T1-TOTAL]],"")</f>
        <v>0.12204724409448819</v>
      </c>
      <c r="IY95" s="26">
        <f>IFERROR(Tableau17[[#This Row],[2008-T1-LDVD]]/Tableau17[[#This Row],[2008-T1-TOTAL]],"")</f>
        <v>0</v>
      </c>
      <c r="IZ95" s="26">
        <f>IFERROR(Tableau17[[#This Row],[2008-T1-LEXD]]/Tableau17[[#This Row],[2008-T1-TOTAL]],"")</f>
        <v>0</v>
      </c>
      <c r="JA95" s="26">
        <f>IFERROR(Tableau17[[#This Row],[2008-T1-LEXG]]/Tableau17[[#This Row],[2008-T1-TOTAL]],"")</f>
        <v>2.3622047244094488E-2</v>
      </c>
      <c r="JB95" s="26">
        <f>IFERROR(Tableau17[[#This Row],[2008-T1-LFN]]/Tableau17[[#This Row],[2008-T1-TOTAL]],"")</f>
        <v>5.3149606299212601E-2</v>
      </c>
      <c r="JC95" s="26">
        <f>IFERROR(Tableau17[[#This Row],[2008-T1-LMAJ]]/Tableau17[[#This Row],[2008-T1-TOTAL]],"")</f>
        <v>0.47244094488188976</v>
      </c>
      <c r="JD95" s="26">
        <f>IFERROR(Tableau17[[#This Row],[2008-T1-LUG]]/Tableau17[[#This Row],[2008-T1-TOTAL]],"")</f>
        <v>0.32874015748031499</v>
      </c>
      <c r="JE95" s="26" t="str">
        <f>IFERROR(Tableau17[[#This Row],[2008-T2-LFN]]/Tableau17[[#This Row],[2008-T2-TOTAL]],"")</f>
        <v/>
      </c>
      <c r="JF95" s="26" t="str">
        <f>IFERROR(Tableau17[[#This Row],[2008-T2-LGC]]/Tableau17[[#This Row],[2008-T2-TOTAL]],"")</f>
        <v/>
      </c>
      <c r="JG95" s="26" t="str">
        <f>IFERROR(Tableau17[[#This Row],[2008-T2-LMAJ]]/Tableau17[[#This Row],[2008-T2-TOTAL]],"")</f>
        <v/>
      </c>
      <c r="JH95" s="26" t="str">
        <f>IFERROR(Tableau17[[#This Row],[2008-T2-LUG]]/Tableau17[[#This Row],[2008-T2-TOTAL]],"")</f>
        <v/>
      </c>
      <c r="JI95" s="26">
        <f>IFERROR(Tableau17[[#This Row],[2014-T1-LDIV]]/Tableau17[[#This Row],[2014-T1-TOTAL]],"")</f>
        <v>0</v>
      </c>
      <c r="JJ95" s="26">
        <f>IFERROR(Tableau17[[#This Row],[2014-T1-LDVD]]/Tableau17[[#This Row],[2014-T1-TOTAL]],"")</f>
        <v>0</v>
      </c>
      <c r="JK95" s="26">
        <f>IFERROR(Tableau17[[#This Row],[2014-T1-LDVG]]/Tableau17[[#This Row],[2014-T1-TOTAL]],"")</f>
        <v>7.4561403508771926E-2</v>
      </c>
      <c r="JL95" s="26">
        <f>IFERROR(Tableau17[[#This Row],[2014-T1-LEXG]]/Tableau17[[#This Row],[2014-T1-TOTAL]],"")</f>
        <v>0</v>
      </c>
      <c r="JM95" s="26">
        <f>IFERROR(Tableau17[[#This Row],[2014-T1-LFG]]/Tableau17[[#This Row],[2014-T1-TOTAL]],"")</f>
        <v>6.5789473684210523E-2</v>
      </c>
      <c r="JN95" s="26">
        <f>IFERROR(Tableau17[[#This Row],[2014-T1-LFN]]/Tableau17[[#This Row],[2014-T1-TOTAL]],"")</f>
        <v>0.17982456140350878</v>
      </c>
      <c r="JO95" s="26">
        <f>IFERROR(Tableau17[[#This Row],[2014-T1-LUD]]/Tableau17[[#This Row],[2014-T1-TOTAL]],"")</f>
        <v>0.44956140350877194</v>
      </c>
      <c r="JP95" s="26">
        <f>IFERROR(Tableau17[[#This Row],[2014-T1-LUG]]/Tableau17[[#This Row],[2014-T1-TOTAL]],"")</f>
        <v>0.23026315789473684</v>
      </c>
      <c r="JQ95" s="26" t="str">
        <f>IFERROR(Tableau17[[#This Row],[2014-T2-LFN]]/Tableau17[[#This Row],[2014-T2-TOTAL]],"")</f>
        <v/>
      </c>
      <c r="JR95" s="26" t="str">
        <f>IFERROR(Tableau17[[#This Row],[2014-T2-LUD]]/Tableau17[[#This Row],[2014-T2-TOTAL]],"")</f>
        <v/>
      </c>
      <c r="JS95" s="26" t="str">
        <f>IFERROR(Tableau17[[#This Row],[2014-T2-LUG]]/Tableau17[[#This Row],[2014-T2-TOTAL]],"")</f>
        <v/>
      </c>
      <c r="JT95" s="26">
        <f>IFERROR(Tableau17[[#This Row],[2015-T1-BC-DIV]]/Tableau17[[#This Row],[2015-T1-TOTAL]],"")</f>
        <v>0</v>
      </c>
      <c r="JU95" s="26">
        <f>IFERROR(Tableau17[[#This Row],[2015-T1-BC-DLF]]/Tableau17[[#This Row],[2015-T1-TOTAL]],"")</f>
        <v>4.1467304625199361E-2</v>
      </c>
      <c r="JV95" s="26">
        <f>IFERROR(Tableau17[[#This Row],[2015-T1-BC-DVD]]/Tableau17[[#This Row],[2015-T1-TOTAL]],"")</f>
        <v>0</v>
      </c>
      <c r="JW95" s="26">
        <f>IFERROR(Tableau17[[#This Row],[2015-T1-BC-DVG]]/Tableau17[[#This Row],[2015-T1-TOTAL]],"")</f>
        <v>0</v>
      </c>
      <c r="JX95" s="26">
        <f>IFERROR(Tableau17[[#This Row],[2015-T1-BC-FG]]/Tableau17[[#This Row],[2015-T1-TOTAL]],"")</f>
        <v>0.1547049441786284</v>
      </c>
      <c r="JY95" s="26">
        <f>IFERROR(Tableau17[[#This Row],[2015-T1-BC-FN]]/Tableau17[[#This Row],[2015-T1-TOTAL]],"")</f>
        <v>0.31897926634768742</v>
      </c>
      <c r="JZ95" s="26">
        <f>IFERROR(Tableau17[[#This Row],[2015-T1-BC-MDM]]/Tableau17[[#This Row],[2015-T1-TOTAL]],"")</f>
        <v>0</v>
      </c>
      <c r="KA95" s="26">
        <f>IFERROR(Tableau17[[#This Row],[2015-T1-BC-RDG]]/Tableau17[[#This Row],[2015-T1-TOTAL]],"")</f>
        <v>0</v>
      </c>
      <c r="KB95" s="26">
        <f>IFERROR(Tableau17[[#This Row],[2015-T1-BC-SOC]]/Tableau17[[#This Row],[2015-T1-TOTAL]],"")</f>
        <v>0</v>
      </c>
      <c r="KC95" s="26">
        <f>IFERROR(Tableau17[[#This Row],[2015-T1-BC-UD]]/Tableau17[[#This Row],[2015-T1-TOTAL]],"")</f>
        <v>0.32216905901116427</v>
      </c>
      <c r="KD95" s="26">
        <f>IFERROR(Tableau17[[#This Row],[2015-T1-BC-UG]]/Tableau17[[#This Row],[2015-T1-TOTAL]],"")</f>
        <v>0</v>
      </c>
      <c r="KE95" s="26">
        <f>IFERROR(Tableau17[[#This Row],[2015-T1-BC-VEC]]/Tableau17[[#This Row],[2015-T1-TOTAL]],"")</f>
        <v>0.16267942583732056</v>
      </c>
      <c r="KF95" s="26">
        <f>IFERROR(Tableau17[[#This Row],[2015-T2-BC-DVG]]/Tableau17[[#This Row],[2015-T2-TOTAL]],"")</f>
        <v>0</v>
      </c>
      <c r="KG95" s="26">
        <f>IFERROR(Tableau17[[#This Row],[2015-T2-BC-FN]]/Tableau17[[#This Row],[2015-T2-TOTAL]],"")</f>
        <v>0.37062937062937062</v>
      </c>
      <c r="KH95" s="26">
        <f>IFERROR(Tableau17[[#This Row],[2015-T2-BC-SOC]]/Tableau17[[#This Row],[2015-T2-TOTAL]],"")</f>
        <v>0</v>
      </c>
      <c r="KI95" s="26">
        <f>IFERROR(Tableau17[[#This Row],[2015-T2-BC-UD]]/Tableau17[[#This Row],[2015-T2-TOTAL]],"")</f>
        <v>0.62937062937062938</v>
      </c>
      <c r="KJ95" s="26">
        <f>IFERROR(Tableau17[[#This Row],[2015-T2-BC-UG]]/Tableau17[[#This Row],[2015-T2-TOTAL]],"")</f>
        <v>0</v>
      </c>
      <c r="KK95" s="26">
        <f>IFERROR(Tableau17[[#This Row],[2017 (L)-T1-COM]]/Tableau17[[#This Row],[2017 (L)-T1-TOTAL]],"")</f>
        <v>3.111111111111111E-2</v>
      </c>
      <c r="KL95" s="26">
        <f>IFERROR(Tableau17[[#This Row],[2017 (L)-T1-DIV]]/Tableau17[[#This Row],[2017 (L)-T1-TOTAL]],"")</f>
        <v>7.4074074074074077E-3</v>
      </c>
      <c r="KM95" s="26">
        <f>IFERROR(Tableau17[[#This Row],[2017 (L)-T1-DLF]]/Tableau17[[#This Row],[2017 (L)-T1-TOTAL]],"")</f>
        <v>1.9259259259259261E-2</v>
      </c>
      <c r="KN95" s="26">
        <f>IFERROR(Tableau17[[#This Row],[2017 (L)-T1-DVD]]/Tableau17[[#This Row],[2017 (L)-T1-TOTAL]],"")</f>
        <v>0</v>
      </c>
      <c r="KO95" s="26">
        <f>IFERROR(Tableau17[[#This Row],[2017 (L)-T1-DVG]]/Tableau17[[#This Row],[2017 (L)-T1-TOTAL]],"")</f>
        <v>0</v>
      </c>
      <c r="KP95" s="26">
        <f>IFERROR(Tableau17[[#This Row],[2017 (L)-T1-ECO]]/Tableau17[[#This Row],[2017 (L)-T1-TOTAL]],"")</f>
        <v>6.0740740740740741E-2</v>
      </c>
      <c r="KQ95" s="26">
        <f>IFERROR(Tableau17[[#This Row],[2017 (L)-T1-EXD]]/Tableau17[[#This Row],[2017 (L)-T1-TOTAL]],"")</f>
        <v>5.9259259259259256E-3</v>
      </c>
      <c r="KR95" s="26">
        <f>IFERROR(Tableau17[[#This Row],[2017 (L)-T1-EXG]]/Tableau17[[#This Row],[2017 (L)-T1-TOTAL]],"")</f>
        <v>0</v>
      </c>
      <c r="KS95" s="26">
        <f>IFERROR(Tableau17[[#This Row],[2017 (L)-T1-FI]]/Tableau17[[#This Row],[2017 (L)-T1-TOTAL]],"")</f>
        <v>0.11555555555555555</v>
      </c>
      <c r="KT95" s="26">
        <f>IFERROR(Tableau17[[#This Row],[2017 (L)-T1-FN]]/Tableau17[[#This Row],[2017 (L)-T1-TOTAL]],"")</f>
        <v>0.15407407407407409</v>
      </c>
      <c r="KU95" s="26">
        <f>IFERROR(Tableau17[[#This Row],[2017 (L)-T1-LR]]/Tableau17[[#This Row],[2017 (L)-T1-TOTAL]],"")</f>
        <v>0.20148148148148148</v>
      </c>
      <c r="KV95" s="26">
        <f>IFERROR(Tableau17[[#This Row],[2017 (L)-T1-MDM]]/Tableau17[[#This Row],[2017 (L)-T1-TOTAL]],"")</f>
        <v>0</v>
      </c>
      <c r="KW95" s="26">
        <f>IFERROR(Tableau17[[#This Row],[2017 (L)-T1-RDG]]/Tableau17[[#This Row],[2017 (L)-T1-TOTAL]],"")</f>
        <v>0</v>
      </c>
      <c r="KX95" s="26">
        <f>IFERROR(Tableau17[[#This Row],[2017 (L)-T1-REG]]/Tableau17[[#This Row],[2017 (L)-T1-TOTAL]],"")</f>
        <v>1.4814814814814814E-3</v>
      </c>
      <c r="KY95" s="26">
        <f>IFERROR(Tableau17[[#This Row],[2017 (L)-T1-REM]]/Tableau17[[#This Row],[2017 (L)-T1-TOTAL]],"")</f>
        <v>0.36592592592592593</v>
      </c>
      <c r="KZ95" s="26">
        <f>IFERROR(Tableau17[[#This Row],[2017 (L)-T1-SOC]]/Tableau17[[#This Row],[2017 (L)-T1-TOTAL]],"")</f>
        <v>3.7037037037037035E-2</v>
      </c>
      <c r="LA95" s="26">
        <f>IFERROR(Tableau17[[#This Row],[2017 (L)-T1-UDI]]/Tableau17[[#This Row],[2017 (L)-T1-TOTAL]],"")</f>
        <v>0</v>
      </c>
      <c r="LB95" s="26">
        <f>IFERROR(Tableau17[[#This Row],[2017 (L)-T2-FI]]/Tableau17[[#This Row],[2017 (L)-T2-TOTAL]],"")</f>
        <v>0</v>
      </c>
      <c r="LC95" s="26">
        <f>IFERROR(Tableau17[[#This Row],[2017 (L)-T2-FN]]/Tableau17[[#This Row],[2017 (L)-T2-TOTAL]],"")</f>
        <v>0</v>
      </c>
      <c r="LD95" s="26">
        <f>IFERROR(Tableau17[[#This Row],[2017 (L)-T2-LR]]/Tableau17[[#This Row],[2017 (L)-T2-TOTAL]],"")</f>
        <v>0.4</v>
      </c>
      <c r="LE95" s="26">
        <f>IFERROR(Tableau17[[#This Row],[2017 (L)-T2-MDM]]/Tableau17[[#This Row],[2017 (L)-T2-TOTAL]],"")</f>
        <v>0</v>
      </c>
      <c r="LF95" s="26">
        <f>IFERROR(Tableau17[[#This Row],[2017 (L)-T2-REM]]/Tableau17[[#This Row],[2017 (L)-T2-TOTAL]],"")</f>
        <v>0.6</v>
      </c>
      <c r="LG95" s="26">
        <f>IFERROR(Tableau17[[#This Row],[2017-T1-ARTHAUD Nathalie]]/Tableau17[[#This Row],[2017-T1-TOTAL]],"")</f>
        <v>1.001001001001001E-3</v>
      </c>
      <c r="LH95" s="26">
        <f>IFERROR(Tableau17[[#This Row],[2017-T1-ASSELINEAU Fran]]/Tableau17[[#This Row],[2017-T1-TOTAL]],"")</f>
        <v>1.1011011011011011E-2</v>
      </c>
      <c r="LI95" s="26">
        <f>IFERROR(Tableau17[[#This Row],[2017-T1-CHEMINADE Jacques]]/Tableau17[[#This Row],[2017-T1-TOTAL]],"")</f>
        <v>0</v>
      </c>
      <c r="LJ95" s="26">
        <f>IFERROR(Tableau17[[#This Row],[2017-T1-DUPONT-AIGNAN Nicolas]]/Tableau17[[#This Row],[2017-T1-TOTAL]],"")</f>
        <v>4.1041041041041039E-2</v>
      </c>
      <c r="LK95" s="26">
        <f>IFERROR(Tableau17[[#This Row],[2017-T1-FILLON Fran]]/Tableau17[[#This Row],[2017-T1-TOTAL]],"")</f>
        <v>0.26326326326326327</v>
      </c>
      <c r="LL95" s="26">
        <f>IFERROR(Tableau17[[#This Row],[2017-T1-HAMON Beno]]/Tableau17[[#This Row],[2017-T1-TOTAL]],"")</f>
        <v>3.5035035035035036E-2</v>
      </c>
      <c r="LM95" s="26">
        <f>IFERROR(Tableau17[[#This Row],[2017-T1-LASSALLE Jean]]/Tableau17[[#This Row],[2017-T1-TOTAL]],"")</f>
        <v>1.1011011011011011E-2</v>
      </c>
      <c r="LN95" s="26">
        <f>IFERROR(Tableau17[[#This Row],[2017-T1-LE PEN Marine]]/Tableau17[[#This Row],[2017-T1-TOTAL]],"")</f>
        <v>0.22222222222222221</v>
      </c>
      <c r="LO95" s="26">
        <f>IFERROR(Tableau17[[#This Row],[2017-T1-M Jean-Luc]]/Tableau17[[#This Row],[2017-T1-TOTAL]],"")</f>
        <v>0.16816816816816818</v>
      </c>
      <c r="LP95" s="26">
        <f>IFERROR(Tableau17[[#This Row],[2017-T1-MACRON Emmanuel]]/Tableau17[[#This Row],[2017-T1-TOTAL]],"")</f>
        <v>0.24324324324324326</v>
      </c>
      <c r="LQ95" s="26">
        <f>IFERROR(Tableau17[[#This Row],[2017-T1-POUTOU Philippe]]/Tableau17[[#This Row],[2017-T1-TOTAL]],"")</f>
        <v>4.004004004004004E-3</v>
      </c>
      <c r="LR95" s="26">
        <f>IFERROR(Tableau17[[#This Row],[2017-T2-LE PEN Marine]]/Tableau17[[#This Row],[2017-T2-TOTAL]],"")</f>
        <v>0.35799522673031026</v>
      </c>
      <c r="LS95" s="26">
        <f>IFERROR(Tableau17[[#This Row],[2017-T2-MACRON Emmanuel]]/Tableau17[[#This Row],[2017-T2-TOTAL]],"")</f>
        <v>0.64200477326968974</v>
      </c>
      <c r="LT95" s="26">
        <f>IFERROR(Tableau17[[#This Row],[2019-T1-ALEXANDRE Audric]]/Tableau17[[#This Row],[2019-T1-TOTAL]],"")</f>
        <v>0</v>
      </c>
      <c r="LU95" s="26">
        <f>IFERROR(Tableau17[[#This Row],[2019-T1-ARTHAUD Nathalie]]/Tableau17[[#This Row],[2019-T1-TOTAL]],"")</f>
        <v>4.7169811320754715E-3</v>
      </c>
      <c r="LV95" s="26">
        <f>IFERROR(Tableau17[[#This Row],[2019-T1-ASSELINEAU François]]/Tableau17[[#This Row],[2019-T1-TOTAL]],"")</f>
        <v>1.2578616352201259E-2</v>
      </c>
      <c r="LW95" s="26">
        <f>IFERROR(Tableau17[[#This Row],[2019-T1-AUBRY Manon]]/Tableau17[[#This Row],[2019-T1-TOTAL]],"")</f>
        <v>5.0314465408805034E-2</v>
      </c>
      <c r="LX95" s="26">
        <f>IFERROR(Tableau17[[#This Row],[2019-T1-AZERGUI Nagib]]/Tableau17[[#This Row],[2019-T1-TOTAL]],"")</f>
        <v>0</v>
      </c>
      <c r="LY95" s="26">
        <f>IFERROR(Tableau17[[#This Row],[2019-T1-BARDELLA Jordan]]/Tableau17[[#This Row],[2019-T1-TOTAL]],"")</f>
        <v>0.24685534591194969</v>
      </c>
      <c r="LZ95" s="26">
        <f>IFERROR(Tableau17[[#This Row],[2019-T1-BELLAMY François-Xavier]]/Tableau17[[#This Row],[2019-T1-TOTAL]],"")</f>
        <v>8.1761006289308172E-2</v>
      </c>
      <c r="MA95" s="26">
        <f>IFERROR(Tableau17[[#This Row],[2019-T1-BIDOU Olivier]]/Tableau17[[#This Row],[2019-T1-TOTAL]],"")</f>
        <v>0</v>
      </c>
      <c r="MB95" s="26">
        <f>IFERROR(Tableau17[[#This Row],[2019-T1-BOURG Dominique]]/Tableau17[[#This Row],[2019-T1-TOTAL]],"")</f>
        <v>2.20125786163522E-2</v>
      </c>
      <c r="MC95" s="26">
        <f>IFERROR(Tableau17[[#This Row],[2019-T1-BROSSAT Ian]]/Tableau17[[#This Row],[2019-T1-TOTAL]],"")</f>
        <v>3.6163522012578615E-2</v>
      </c>
      <c r="MD95" s="26">
        <f>IFERROR(Tableau17[[#This Row],[2019-T1-CAILLAUD Sophie]]/Tableau17[[#This Row],[2019-T1-TOTAL]],"")</f>
        <v>0</v>
      </c>
      <c r="ME95" s="26">
        <f>IFERROR(Tableau17[[#This Row],[2019-T1-CAMUS Renaud]]/Tableau17[[#This Row],[2019-T1-TOTAL]],"")</f>
        <v>0</v>
      </c>
      <c r="MF95" s="26">
        <f>IFERROR(Tableau17[[#This Row],[2019-T1-CHALENÇON Christophe]]/Tableau17[[#This Row],[2019-T1-TOTAL]],"")</f>
        <v>0</v>
      </c>
      <c r="MG95" s="26">
        <f>IFERROR(Tableau17[[#This Row],[2019-T1-CORBET Cathy Denise Ginette]]/Tableau17[[#This Row],[2019-T1-TOTAL]],"")</f>
        <v>0</v>
      </c>
      <c r="MH95" s="26">
        <f>IFERROR(Tableau17[[#This Row],[2019-T1-DE PREVOISIN Robert]]/Tableau17[[#This Row],[2019-T1-TOTAL]],"")</f>
        <v>0</v>
      </c>
      <c r="MI95" s="26">
        <f>IFERROR(Tableau17[[#This Row],[2019-T1-DELFEL Thérèse]]/Tableau17[[#This Row],[2019-T1-TOTAL]],"")</f>
        <v>0</v>
      </c>
      <c r="MJ95" s="26">
        <f>IFERROR(Tableau17[[#This Row],[2019-T1-DIEUMEGARD Pierre]]/Tableau17[[#This Row],[2019-T1-TOTAL]],"")</f>
        <v>0</v>
      </c>
      <c r="MK95" s="26">
        <f>IFERROR(Tableau17[[#This Row],[2019-T1-DUPONT-AIGNAN Nicolas]]/Tableau17[[#This Row],[2019-T1-TOTAL]],"")</f>
        <v>3.9308176100628929E-2</v>
      </c>
      <c r="ML95" s="26">
        <f>IFERROR(Tableau17[[#This Row],[2019-T1-GERNIGON Yves]]/Tableau17[[#This Row],[2019-T1-TOTAL]],"")</f>
        <v>0</v>
      </c>
      <c r="MM95" s="26">
        <f>IFERROR(Tableau17[[#This Row],[2019-T1-GLUCKSMANN Raphaël]]/Tableau17[[#This Row],[2019-T1-TOTAL]],"")</f>
        <v>2.9874213836477988E-2</v>
      </c>
      <c r="MN95" s="26">
        <f>IFERROR(Tableau17[[#This Row],[2019-T1-HAMON Benoît]]/Tableau17[[#This Row],[2019-T1-TOTAL]],"")</f>
        <v>2.20125786163522E-2</v>
      </c>
      <c r="MO95" s="26">
        <f>IFERROR(Tableau17[[#This Row],[2019-T1-HELGEN Gilles]]/Tableau17[[#This Row],[2019-T1-TOTAL]],"")</f>
        <v>0</v>
      </c>
      <c r="MP95" s="26">
        <f>IFERROR(Tableau17[[#This Row],[2019-T1-JADOT Yannick]]/Tableau17[[#This Row],[2019-T1-TOTAL]],"")</f>
        <v>0.13364779874213836</v>
      </c>
      <c r="MQ95" s="26">
        <f>IFERROR(Tableau17[[#This Row],[2019-T1-LAGARDE Jean-Christophe]]/Tableau17[[#This Row],[2019-T1-TOTAL]],"")</f>
        <v>1.10062893081761E-2</v>
      </c>
      <c r="MR95" s="26">
        <f>IFERROR(Tableau17[[#This Row],[2019-T1-LALANNE Francis]]/Tableau17[[#This Row],[2019-T1-TOTAL]],"")</f>
        <v>0</v>
      </c>
      <c r="MS95" s="26">
        <f>IFERROR(Tableau17[[#This Row],[2019-T1-LOISEAU Nathalie]]/Tableau17[[#This Row],[2019-T1-TOTAL]],"")</f>
        <v>0.30660377358490565</v>
      </c>
      <c r="MT95" s="26">
        <f>IFERROR(Tableau17[[#This Row],[2019-T1-MARIE Florie]]/Tableau17[[#This Row],[2019-T1-TOTAL]],"")</f>
        <v>3.1446540880503146E-3</v>
      </c>
      <c r="MU95" s="26">
        <f>IFERROR(Tableau17[[#This Row],[2008-T1-MACROEXTRDROITE]]/Tableau17[[#This Row],[2008-T1-MACROTOTALE]],"")</f>
        <v>5.3149606299212601E-2</v>
      </c>
      <c r="MV95" s="26">
        <f>IFERROR(Tableau17[[#This Row],[2008-T1-MACRODROITE]]/Tableau17[[#This Row],[2008-T1-MACROTOTALE]],"")</f>
        <v>0.59448818897637801</v>
      </c>
      <c r="MW95" s="26">
        <f>IFERROR(Tableau17[[#This Row],[2008-T1-MACROCENTRE]]/Tableau17[[#This Row],[2008-T1-MACROTOTALE]],"")</f>
        <v>0</v>
      </c>
      <c r="MX95" s="26">
        <f>IFERROR(Tableau17[[#This Row],[2008-T1-MACROGAUCHE]]/Tableau17[[#This Row],[2008-T1-MACROTOTALE]],"")</f>
        <v>0.35236220472440943</v>
      </c>
      <c r="MY95" s="26">
        <f>IFERROR(Tableau17[[#This Row],[2008-T1-MACROAUTRE]]/Tableau17[[#This Row],[2008-T1-MACROTOTALE]],"")</f>
        <v>0</v>
      </c>
      <c r="MZ95" s="26" t="str">
        <f>IFERROR(Tableau17[[#This Row],[2008-T2-MACROEXTRDROITE]]/Tableau17[[#This Row],[2008-T2-MACROTOTALE]],"")</f>
        <v/>
      </c>
      <c r="NA95" s="26" t="str">
        <f>IFERROR(Tableau17[[#This Row],[2008-T2-MACRODROITE]]/Tableau17[[#This Row],[2008-T2-MACROTOTALE]],"")</f>
        <v/>
      </c>
      <c r="NB95" s="26" t="str">
        <f>IFERROR(Tableau17[[#This Row],[2008-T2-MACROCENTRE]]/Tableau17[[#This Row],[2008-T2-MACROTOTALE]],"")</f>
        <v/>
      </c>
      <c r="NC95" s="26" t="str">
        <f>IFERROR(Tableau17[[#This Row],[2008-T2-MACROGAUCHE]]/Tableau17[[#This Row],[2008-T2-MACROTOTALE]],"")</f>
        <v/>
      </c>
      <c r="ND95" s="26" t="str">
        <f>IFERROR(Tableau17[[#This Row],[2008-T2-MACROAUTRE]]/Tableau17[[#This Row],[2008-T2-MACROTOTALE]],"")</f>
        <v/>
      </c>
      <c r="NE95" s="26">
        <f>IFERROR(Tableau17[[#This Row],[2014-T1-MACROEXTRDROITE]]/Tableau17[[#This Row],[2014-T1-MACROTOTALE]],"")</f>
        <v>0.17982456140350878</v>
      </c>
      <c r="NF95" s="26">
        <f>IFERROR(Tableau17[[#This Row],[2014-T1-MACRODROITE]]/Tableau17[[#This Row],[2014-T1-MACROTOTALE]],"")</f>
        <v>0.44956140350877194</v>
      </c>
      <c r="NG95" s="26">
        <f>IFERROR(Tableau17[[#This Row],[2014-T1-MACROCENTRE]]/Tableau17[[#This Row],[2014-T1-MACROTOTALE]],"")</f>
        <v>0</v>
      </c>
      <c r="NH95" s="26">
        <f>IFERROR(Tableau17[[#This Row],[2014-T1-MACROGAUCHE]]/Tableau17[[#This Row],[2014-T1-MACROTOTALE]],"")</f>
        <v>0.37061403508771928</v>
      </c>
      <c r="NI95" s="26">
        <f>IFERROR(Tableau17[[#This Row],[2014-T1-MACROAUTRE]]/Tableau17[[#This Row],[2014-T1-MACROTOTALE]],"")</f>
        <v>0</v>
      </c>
      <c r="NJ95" s="26" t="str">
        <f>IFERROR(Tableau17[[#This Row],[2014-T2-MACROEXTRDROITE]]/Tableau17[[#This Row],[2014-T2-MACROTOTALE]],"")</f>
        <v/>
      </c>
      <c r="NK95" s="26" t="str">
        <f>IFERROR(Tableau17[[#This Row],[2014-T2-MACRODROITE]]/Tableau17[[#This Row],[2014-T2-MACROTOTALE]],"")</f>
        <v/>
      </c>
      <c r="NL95" s="26" t="str">
        <f>IFERROR(Tableau17[[#This Row],[2014-T2-MACROCENTRE]]/Tableau17[[#This Row],[2014-T2-MACROTOTALE]],"")</f>
        <v/>
      </c>
      <c r="NM95" s="26" t="str">
        <f>IFERROR(Tableau17[[#This Row],[2014-T2-MACROGAUCHE]]/Tableau17[[#This Row],[2014-T2-MACROTOTALE]],"")</f>
        <v/>
      </c>
      <c r="NN95" s="26" t="str">
        <f>IFERROR(Tableau17[[#This Row],[2014-T2-MACROAUTRE]]/Tableau17[[#This Row],[2014-T2-MACROTOTALE]],"")</f>
        <v/>
      </c>
      <c r="NO95" s="26">
        <f>IFERROR( Tableau17[[#This Row],[2015-T1-MACROEXTRDROITE]]/Tableau17[[#This Row],[2015-T1-MACROTOTALE]],"")</f>
        <v>0.36044657097288674</v>
      </c>
      <c r="NP95" s="26">
        <f>IFERROR(Tableau17[[#This Row],[2015-T1-MACRODROITE]]/Tableau17[[#This Row],[2015-T1-MACROTOTALE]],"")</f>
        <v>0.32216905901116427</v>
      </c>
      <c r="NQ95" s="26">
        <f>IFERROR(Tableau17[[#This Row],[2015-T1-MACROCENTRE]]/Tableau17[[#This Row],[2015-T1-MACROTOTALE]],"")</f>
        <v>0</v>
      </c>
      <c r="NR95" s="26">
        <f>IFERROR(Tableau17[[#This Row],[2015-T1-MACROGAUCHE]]/Tableau17[[#This Row],[2015-T1-MACROTOTALE]],"")</f>
        <v>0.31738437001594894</v>
      </c>
      <c r="NS95" s="26">
        <f>IFERROR(Tableau17[[#This Row],[2015-T1-MACROAUTRE]]/Tableau17[[#This Row],[2015-T1-MACROTOTALE]],"")</f>
        <v>0</v>
      </c>
      <c r="NT95" s="26">
        <f>IFERROR(Tableau17[[#This Row],[2015-T2-MACROEXTRDROITE]]/Tableau17[[#This Row],[2015-T2-MACROTOTALE]],"")</f>
        <v>0.37062937062937062</v>
      </c>
      <c r="NU95" s="26">
        <f>IFERROR(Tableau17[[#This Row],[2015-T2-MACRODROITE]]/Tableau17[[#This Row],[2015-T2-MACROTOTALE]],"")</f>
        <v>0.62937062937062938</v>
      </c>
      <c r="NV95" s="26">
        <f>IFERROR(Tableau17[[#This Row],[2015-T2-MACROCENTRE]]/Tableau17[[#This Row],[2015-T2-MACROTOTALE]],"")</f>
        <v>0</v>
      </c>
      <c r="NW95" s="26">
        <f>IFERROR(Tableau17[[#This Row],[2015-T2-MACROGAUCHE]]/Tableau17[[#This Row],[2015-T2-MACROTOTALE]],"")</f>
        <v>0</v>
      </c>
      <c r="NX95" s="26">
        <f>IFERROR(Tableau17[[#This Row],[2015-T2-MACROAUTRE]]/Tableau17[[#This Row],[2015-T2-MACROTOTALE]],"")</f>
        <v>0</v>
      </c>
      <c r="NY95" s="26">
        <f>IFERROR(Tableau17[[#This Row],[2017-T1-MACROEXTRDROITE]]/Tableau17[[#This Row],[2017-T1-MACROTOTALE]],"")</f>
        <v>0.27427427427427425</v>
      </c>
      <c r="NZ95" s="26">
        <f>IFERROR(Tableau17[[#This Row],[2017-T1-MACRODROITE]]/Tableau17[[#This Row],[2017-T1-MACROTOTALE]],"")</f>
        <v>0.26326326326326327</v>
      </c>
      <c r="OA95" s="26">
        <f>IFERROR(Tableau17[[#This Row],[2017-T1-MACROCENTRE]]/Tableau17[[#This Row],[2017-T1-MACROTOTALE]],"")</f>
        <v>0.24324324324324326</v>
      </c>
      <c r="OB95" s="26">
        <f>IFERROR(Tableau17[[#This Row],[2017-T1-MACROGAUCHE]]/Tableau17[[#This Row],[2017-T1-MACROTOTALE]],"")</f>
        <v>0.20820820820820821</v>
      </c>
      <c r="OC95" s="26">
        <f>IFERROR(Tableau17[[#This Row],[2017-T1-MACROAUTRE]]/Tableau17[[#This Row],[2017-T1-MACROTOTALE]],"")</f>
        <v>1.1011011011011011E-2</v>
      </c>
      <c r="OD95" s="26">
        <f>IFERROR(Tableau17[[#This Row],[2017-T2-MACROEXTRDROITE]]/Tableau17[[#This Row],[2017-T2-MACROTOTALE]],"")</f>
        <v>0.35799522673031026</v>
      </c>
      <c r="OE95" s="26">
        <f>IFERROR(Tableau17[[#This Row],[2017-T2-MACRODROITE]]/Tableau17[[#This Row],[2017-T2-MACROTOTALE]],"")</f>
        <v>0</v>
      </c>
      <c r="OF95" s="26">
        <f>IFERROR(Tableau17[[#This Row],[2017-T2-MACROCENTRE]]/Tableau17[[#This Row],[2017-T2-MACROTOTALE]],"")</f>
        <v>0.64200477326968974</v>
      </c>
      <c r="OG95" s="26">
        <f>IFERROR(Tableau17[[#This Row],[2017-T2-MACROGAUCHE]]/Tableau17[[#This Row],[2017-T2-MACROTOTALE]],"")</f>
        <v>0</v>
      </c>
      <c r="OH95" s="26">
        <f>IFERROR(Tableau17[[#This Row],[2017-T2-MACROAUTRE]]/Tableau17[[#This Row],[2017-T2-MACROTOTALE]],"")</f>
        <v>0</v>
      </c>
      <c r="OI95" s="26">
        <f>IFERROR(Tableau17[[#This Row],[2019-T1-MACROEXTRDROITE]]/Tableau17[[#This Row],[2019-T1-MACROTOTALE]],"")</f>
        <v>0.29953917050691242</v>
      </c>
      <c r="OJ95" s="26">
        <f>IFERROR(Tableau17[[#This Row],[2019-T1-MACRODROITE]]/Tableau17[[#This Row],[2019-T1-MACROTOTALE]],"")</f>
        <v>9.0629800307219663E-2</v>
      </c>
      <c r="OK95" s="26">
        <f>IFERROR(Tableau17[[#This Row],[2019-T1-MACROCENTRE]]/Tableau17[[#This Row],[2019-T1-MACROTOTALE]],"")</f>
        <v>0.29953917050691242</v>
      </c>
      <c r="OL95" s="26">
        <f>IFERROR(Tableau17[[#This Row],[2019-T1-MACROGAUCHE]]/Tableau17[[#This Row],[2019-T1-MACROTOTALE]],"")</f>
        <v>0.27035330261136714</v>
      </c>
      <c r="OM95" s="26">
        <f>IFERROR(Tableau17[[#This Row],[2019-T1-MACROAUTRE]]/Tableau17[[#This Row],[2019-T1-MACROTOTALE]],"")</f>
        <v>3.9938556067588324E-2</v>
      </c>
      <c r="ON95" s="26">
        <f>IFERROR(Tableau17[[#This Row],[2020-T1-MACROEXTRDROITE]]/Tableau17[[#This Row],[2020-T1-MACROTOTALE]],"")</f>
        <v>0.17136150234741784</v>
      </c>
      <c r="OO95" s="26">
        <f>IFERROR(Tableau17[[#This Row],[2020-T1-MACRODROITE]]/Tableau17[[#This Row],[2020-T1-MACROTOTALE]],"")</f>
        <v>0.39906103286384975</v>
      </c>
      <c r="OP95" s="26">
        <f>IFERROR(Tableau17[[#This Row],[2020-T1-MACROCENTRE]]/Tableau17[[#This Row],[2020-T1-MACROTOTALE]],"")</f>
        <v>0.11737089201877934</v>
      </c>
      <c r="OQ95" s="26">
        <f>IFERROR(Tableau17[[#This Row],[2020-T1-MACROGAUCHE]]/Tableau17[[#This Row],[2020-T1-MACROTOTALE]],"")</f>
        <v>0.31220657276995306</v>
      </c>
      <c r="OR95" s="26">
        <f>IFERROR(Tableau17[[#This Row],[2020-T1-MACROAUTRE]]/Tableau17[[#This Row],[2020-T1-MACROTOTALE]],"")</f>
        <v>0</v>
      </c>
      <c r="OS95" s="26">
        <f>IFERROR(Tableau17[[#This Row],[2017 (L)-T1-MACROEXTRDROITE]]/Tableau17[[#This Row],[2017 (L)-T1-MACROTOTALE]],"")</f>
        <v>0.17925925925925926</v>
      </c>
      <c r="OT95" s="26">
        <f>IFERROR(Tableau17[[#This Row],[2017 (L)-T1-MACRODROITE]]/Tableau17[[#This Row],[2017 (L)-T1-MACROTOTALE]],"")</f>
        <v>0.20148148148148148</v>
      </c>
      <c r="OU95" s="26">
        <f>IFERROR(Tableau17[[#This Row],[2017 (L)-T1-MACROCENTRE]]/Tableau17[[#This Row],[2017 (L)-T1-MACROTOTALE]],"")</f>
        <v>0.36592592592592593</v>
      </c>
      <c r="OV95" s="26">
        <f>IFERROR(Tableau17[[#This Row],[2017 (L)-T1-MACROGAUCHE]]/Tableau17[[#This Row],[2017 (L)-T1-MACROTOTALE]],"")</f>
        <v>0.24444444444444444</v>
      </c>
      <c r="OW95" s="26">
        <f>IFERROR(Tableau17[[#This Row],[2017 (L)-T1-MACROAUTRE]]/Tableau17[[#This Row],[2017 (L)-T1-MACROTOTALE]],"")</f>
        <v>8.8888888888888889E-3</v>
      </c>
      <c r="OX95" s="26">
        <f>IFERROR(Tableau17[[#This Row],[2017 (L)-T2-MACROEXTRDROITE]]/Tableau17[[#This Row],[2017 (L)-T2-MACROTOTALE]],"")</f>
        <v>0</v>
      </c>
      <c r="OY95" s="26">
        <f>IFERROR(Tableau17[[#This Row],[2017 (L)-T2-MACRODROITE]]/Tableau17[[#This Row],[2017 (L)-T2-MACROTOTALE]],"")</f>
        <v>0.4</v>
      </c>
      <c r="OZ95" s="26">
        <f>IFERROR(Tableau17[[#This Row],[2017 (L)-T2-MACROCENTRE]]/Tableau17[[#This Row],[2017 (L)-T2-MACROTOTALE]],"")</f>
        <v>0.6</v>
      </c>
      <c r="PA95" s="26">
        <f>IFERROR(Tableau17[[#This Row],[2017 (L)-T2-MACROGAUCHE]]/Tableau17[[#This Row],[2017 (L)-T2-MACROTOTALE]],"")</f>
        <v>0</v>
      </c>
      <c r="PB95" s="26">
        <f>IFERROR(Tableau17[[#This Row],[2017 (L)-T2-MACROAUTRE]]/Tableau17[[#This Row],[2017 (L)-T2-MACROTOTALE]],"")</f>
        <v>0</v>
      </c>
      <c r="PC95" s="26">
        <f>IFERROR(Tableau17[[#This Row],[2008_T1_PROCUS]]/Tableau17[[#This Row],[2008_T1_INSCRITS]],0)</f>
        <v>1.6229712858926344E-2</v>
      </c>
      <c r="PD95" s="26">
        <f>IFERROR(Tableau17[[#This Row],[2008_T2_PROCUS]]/Tableau17[[#This Row],[2008_T2_INSCRITS]],0)</f>
        <v>0</v>
      </c>
      <c r="PE95" s="26">
        <f>Tableau17[[#This Row],[2014_T1_PROCUS]]/Tableau17[[#This Row],[2014_T1_INSCRITS]]</f>
        <v>1.6414141414141416E-2</v>
      </c>
      <c r="PF95" s="26">
        <f>IFERROR(Tableau17[[#This Row],[2014_T2_PROCUS]]/Tableau17[[#This Row],[2014_T2_INSCRITS]],0)</f>
        <v>0</v>
      </c>
    </row>
    <row r="96" spans="1:422" hidden="1" x14ac:dyDescent="0.2">
      <c r="A96" s="1">
        <v>4</v>
      </c>
      <c r="B96" s="1" t="s">
        <v>362</v>
      </c>
      <c r="C96" s="1" t="s">
        <v>372</v>
      </c>
      <c r="D96" s="1" t="s">
        <v>372</v>
      </c>
      <c r="E96" s="1">
        <v>865</v>
      </c>
      <c r="F96" s="1">
        <v>5.3806479999999999</v>
      </c>
      <c r="G96" s="1">
        <v>43.248455999999997</v>
      </c>
      <c r="H96" s="3">
        <v>1044</v>
      </c>
      <c r="I96" s="3">
        <v>219</v>
      </c>
      <c r="L96" s="1">
        <v>33</v>
      </c>
      <c r="M96" s="1">
        <v>5</v>
      </c>
      <c r="P96" s="1">
        <v>91</v>
      </c>
      <c r="Q96" s="1">
        <v>54</v>
      </c>
      <c r="R96" s="1">
        <v>58</v>
      </c>
      <c r="S96" s="1">
        <v>74</v>
      </c>
      <c r="T96" s="1">
        <v>62</v>
      </c>
      <c r="U96" s="1">
        <v>377</v>
      </c>
      <c r="V96" s="1">
        <v>1040</v>
      </c>
      <c r="W96" s="1">
        <v>611</v>
      </c>
      <c r="X96" s="1">
        <v>17</v>
      </c>
      <c r="Y96" s="2">
        <v>0.58750000000000002</v>
      </c>
      <c r="AB96" s="1">
        <v>0</v>
      </c>
      <c r="AD96" s="1">
        <v>1044</v>
      </c>
      <c r="AE96" s="1">
        <v>394</v>
      </c>
      <c r="AF96" s="2">
        <v>0.37739464</v>
      </c>
      <c r="AG96" s="1">
        <f t="shared" si="1"/>
        <v>219</v>
      </c>
      <c r="AH96" s="1">
        <v>1068</v>
      </c>
      <c r="AI96" s="1">
        <v>663</v>
      </c>
      <c r="AJ96" s="1">
        <v>16</v>
      </c>
      <c r="AK96" s="2">
        <v>0.62078652000000001</v>
      </c>
      <c r="AN96" s="1">
        <v>0</v>
      </c>
      <c r="AP96" s="1">
        <v>1040</v>
      </c>
      <c r="AQ96" s="1">
        <v>518</v>
      </c>
      <c r="AR96" s="2">
        <v>0.49807691999999998</v>
      </c>
      <c r="AS96" s="1">
        <v>1038</v>
      </c>
      <c r="AT96" s="1">
        <v>483</v>
      </c>
      <c r="AU96" s="2">
        <v>0.46531792</v>
      </c>
      <c r="AV96" s="1">
        <v>1020</v>
      </c>
      <c r="AW96" s="1">
        <v>537</v>
      </c>
      <c r="AX96" s="2">
        <v>0.52647058999999996</v>
      </c>
      <c r="AY96" s="1">
        <v>1020</v>
      </c>
      <c r="AZ96" s="1">
        <v>400</v>
      </c>
      <c r="BA96" s="2">
        <v>0.39215686</v>
      </c>
      <c r="BB96" s="1">
        <v>1019</v>
      </c>
      <c r="BC96" s="1">
        <v>826</v>
      </c>
      <c r="BD96" s="2">
        <v>0.81059862999999999</v>
      </c>
      <c r="BE96" s="1">
        <v>1018</v>
      </c>
      <c r="BF96" s="1">
        <v>737</v>
      </c>
      <c r="BG96" s="2">
        <v>0.72396857000000003</v>
      </c>
      <c r="BH96" s="1">
        <v>1020</v>
      </c>
      <c r="BI96" s="1">
        <v>522</v>
      </c>
      <c r="BJ96" s="2">
        <v>0.51176471000000001</v>
      </c>
      <c r="BK96" s="1">
        <v>49</v>
      </c>
      <c r="BN96" s="1">
        <v>21</v>
      </c>
      <c r="BO96" s="1">
        <v>44</v>
      </c>
      <c r="BP96" s="1">
        <v>353</v>
      </c>
      <c r="BQ96" s="1">
        <v>174</v>
      </c>
      <c r="BR96" s="1">
        <v>641</v>
      </c>
      <c r="BZ96" s="1">
        <v>52</v>
      </c>
      <c r="CB96" s="1">
        <v>34</v>
      </c>
      <c r="CC96" s="1">
        <v>129</v>
      </c>
      <c r="CD96" s="1">
        <v>283</v>
      </c>
      <c r="CE96" s="1">
        <v>93</v>
      </c>
      <c r="CF96" s="1">
        <v>591</v>
      </c>
      <c r="CL96" s="1">
        <v>11</v>
      </c>
      <c r="CO96" s="1">
        <v>61</v>
      </c>
      <c r="CP96" s="1">
        <v>185</v>
      </c>
      <c r="CT96" s="1">
        <v>171</v>
      </c>
      <c r="CV96" s="1">
        <v>77</v>
      </c>
      <c r="CW96" s="1">
        <v>505</v>
      </c>
      <c r="CY96" s="1">
        <v>180</v>
      </c>
      <c r="DA96" s="1">
        <v>266</v>
      </c>
      <c r="DC96" s="1">
        <v>446</v>
      </c>
      <c r="DD96" s="1">
        <v>19</v>
      </c>
      <c r="DE96" s="1">
        <v>3</v>
      </c>
      <c r="DF96" s="1">
        <v>9</v>
      </c>
      <c r="DI96" s="1">
        <v>39</v>
      </c>
      <c r="DJ96" s="1">
        <v>0</v>
      </c>
      <c r="DK96" s="1">
        <v>0</v>
      </c>
      <c r="DL96" s="1">
        <v>61</v>
      </c>
      <c r="DM96" s="1">
        <v>97</v>
      </c>
      <c r="DN96" s="1">
        <v>102</v>
      </c>
      <c r="DQ96" s="1">
        <v>3</v>
      </c>
      <c r="DR96" s="1">
        <v>182</v>
      </c>
      <c r="DS96" s="1">
        <v>18</v>
      </c>
      <c r="DU96" s="1">
        <v>533</v>
      </c>
      <c r="DX96" s="1">
        <v>145</v>
      </c>
      <c r="DZ96" s="1">
        <v>221</v>
      </c>
      <c r="EA96" s="1">
        <v>366</v>
      </c>
      <c r="EB96" s="1">
        <v>3</v>
      </c>
      <c r="EC96" s="1">
        <v>5</v>
      </c>
      <c r="ED96" s="1">
        <v>1</v>
      </c>
      <c r="EE96" s="1">
        <v>27</v>
      </c>
      <c r="EF96" s="1">
        <v>199</v>
      </c>
      <c r="EG96" s="1">
        <v>38</v>
      </c>
      <c r="EH96" s="1">
        <v>11</v>
      </c>
      <c r="EI96" s="1">
        <v>202</v>
      </c>
      <c r="EJ96" s="1">
        <v>140</v>
      </c>
      <c r="EK96" s="1">
        <v>183</v>
      </c>
      <c r="EL96" s="1">
        <v>3</v>
      </c>
      <c r="EM96" s="1">
        <v>812</v>
      </c>
      <c r="EN96" s="1">
        <v>238</v>
      </c>
      <c r="EO96" s="1">
        <v>437</v>
      </c>
      <c r="EP96" s="1">
        <v>675</v>
      </c>
      <c r="EQ96" s="1">
        <v>0</v>
      </c>
      <c r="ER96" s="1">
        <v>0</v>
      </c>
      <c r="ES96" s="1">
        <v>7</v>
      </c>
      <c r="ET96" s="1">
        <v>34</v>
      </c>
      <c r="EU96" s="1">
        <v>3</v>
      </c>
      <c r="EV96" s="1">
        <v>105</v>
      </c>
      <c r="EW96" s="1">
        <v>51</v>
      </c>
      <c r="EX96" s="1">
        <v>0</v>
      </c>
      <c r="EY96" s="1">
        <v>7</v>
      </c>
      <c r="EZ96" s="1">
        <v>12</v>
      </c>
      <c r="FA96" s="1">
        <v>0</v>
      </c>
      <c r="FB96" s="1">
        <v>0</v>
      </c>
      <c r="FC96" s="1">
        <v>0</v>
      </c>
      <c r="FD96" s="1">
        <v>0</v>
      </c>
      <c r="FE96" s="1">
        <v>1</v>
      </c>
      <c r="FF96" s="1">
        <v>0</v>
      </c>
      <c r="FG96" s="1">
        <v>0</v>
      </c>
      <c r="FH96" s="1">
        <v>10</v>
      </c>
      <c r="FI96" s="1">
        <v>0</v>
      </c>
      <c r="FJ96" s="1">
        <v>27</v>
      </c>
      <c r="FK96" s="1">
        <v>11</v>
      </c>
      <c r="FL96" s="1">
        <v>0</v>
      </c>
      <c r="FM96" s="1">
        <v>84</v>
      </c>
      <c r="FN96" s="1">
        <v>14</v>
      </c>
      <c r="FO96" s="1">
        <v>6</v>
      </c>
      <c r="FP96" s="1">
        <v>131</v>
      </c>
      <c r="FQ96" s="1">
        <v>1</v>
      </c>
      <c r="FR96" s="1">
        <f>SUM(Tableau17[[#This Row],[2019-T1-ALEXANDRE Audric]:[2019-T1-MARIE Florie]])</f>
        <v>504</v>
      </c>
      <c r="FS96" s="1">
        <v>44</v>
      </c>
      <c r="FT96" s="1">
        <v>402</v>
      </c>
      <c r="FU96" s="1">
        <v>0</v>
      </c>
      <c r="FV96" s="1">
        <v>195</v>
      </c>
      <c r="FW96" s="1">
        <v>0</v>
      </c>
      <c r="FX96" s="1">
        <v>641</v>
      </c>
      <c r="GD96" s="1">
        <v>0</v>
      </c>
      <c r="GE96" s="1">
        <v>129</v>
      </c>
      <c r="GF96" s="1">
        <v>283</v>
      </c>
      <c r="GG96" s="1">
        <v>0</v>
      </c>
      <c r="GH96" s="1">
        <v>179</v>
      </c>
      <c r="GI96" s="1">
        <v>0</v>
      </c>
      <c r="GJ96" s="1">
        <v>591</v>
      </c>
      <c r="GP96" s="1">
        <v>0</v>
      </c>
      <c r="GQ96" s="1">
        <v>196</v>
      </c>
      <c r="GR96" s="1">
        <v>171</v>
      </c>
      <c r="GS96" s="1">
        <v>0</v>
      </c>
      <c r="GT96" s="1">
        <v>138</v>
      </c>
      <c r="GU96" s="1">
        <v>0</v>
      </c>
      <c r="GV96" s="1">
        <v>505</v>
      </c>
      <c r="GW96" s="1">
        <v>180</v>
      </c>
      <c r="GX96" s="1">
        <v>266</v>
      </c>
      <c r="GY96" s="1">
        <v>0</v>
      </c>
      <c r="GZ96" s="1">
        <v>0</v>
      </c>
      <c r="HA96" s="1">
        <v>0</v>
      </c>
      <c r="HB96" s="1">
        <v>446</v>
      </c>
      <c r="HC96" s="1">
        <v>235</v>
      </c>
      <c r="HD96" s="1">
        <v>199</v>
      </c>
      <c r="HE96" s="1">
        <v>183</v>
      </c>
      <c r="HF96" s="1">
        <v>184</v>
      </c>
      <c r="HG96" s="1">
        <v>11</v>
      </c>
      <c r="HH96" s="1">
        <v>812</v>
      </c>
      <c r="HI96" s="1">
        <v>238</v>
      </c>
      <c r="HJ96" s="1">
        <v>0</v>
      </c>
      <c r="HK96" s="1">
        <v>437</v>
      </c>
      <c r="HL96" s="1">
        <v>0</v>
      </c>
      <c r="HM96" s="1">
        <v>0</v>
      </c>
      <c r="HN96" s="1">
        <v>675</v>
      </c>
      <c r="HO96" s="1">
        <v>124</v>
      </c>
      <c r="HP96" s="1">
        <v>65</v>
      </c>
      <c r="HQ96" s="1">
        <v>131</v>
      </c>
      <c r="HR96" s="1">
        <v>168</v>
      </c>
      <c r="HS96" s="1">
        <v>27</v>
      </c>
      <c r="HT96" s="1">
        <v>515</v>
      </c>
      <c r="HU96" s="1">
        <v>58</v>
      </c>
      <c r="HV96" s="1">
        <v>124</v>
      </c>
      <c r="HW96" s="1">
        <v>54</v>
      </c>
      <c r="HX96" s="1">
        <v>141</v>
      </c>
      <c r="HY96" s="1">
        <v>0</v>
      </c>
      <c r="HZ96" s="1">
        <v>377</v>
      </c>
      <c r="IA96" s="1">
        <v>106</v>
      </c>
      <c r="IB96" s="1">
        <v>102</v>
      </c>
      <c r="IC96" s="1">
        <v>182</v>
      </c>
      <c r="ID96" s="1">
        <v>137</v>
      </c>
      <c r="IE96" s="1">
        <v>6</v>
      </c>
      <c r="IF96" s="1">
        <v>533</v>
      </c>
      <c r="IG96" s="1">
        <v>0</v>
      </c>
      <c r="IH96" s="1">
        <v>145</v>
      </c>
      <c r="II96" s="1">
        <v>221</v>
      </c>
      <c r="IJ96" s="1">
        <v>0</v>
      </c>
      <c r="IK96" s="1">
        <v>0</v>
      </c>
      <c r="IL96" s="1">
        <v>366</v>
      </c>
      <c r="IM96" s="26">
        <f>IFERROR(Tableau17[[#This Row],[LDIV]]/Tableau17[[#This Row],[Total général]],"")</f>
        <v>0</v>
      </c>
      <c r="IN96" s="26">
        <f>IFERROR(Tableau17[[#This Row],[LDVC]]/Tableau17[[#This Row],[Total général]],"")</f>
        <v>0</v>
      </c>
      <c r="IO96" s="26">
        <f>IFERROR(Tableau17[[#This Row],[LDVD]]/Tableau17[[#This Row],[Total général]],"")</f>
        <v>8.7533156498673742E-2</v>
      </c>
      <c r="IP96" s="26">
        <f>IFERROR(Tableau17[[#This Row],[LDVG]]/Tableau17[[#This Row],[Total général]],"")</f>
        <v>1.3262599469496022E-2</v>
      </c>
      <c r="IQ96" s="26">
        <f>IFERROR(Tableau17[[#This Row],[LEXD]]/Tableau17[[#This Row],[Total général]],"")</f>
        <v>0</v>
      </c>
      <c r="IR96" s="26">
        <f>IFERROR(Tableau17[[#This Row],[LEXG]]/Tableau17[[#This Row],[Total général]],"")</f>
        <v>0</v>
      </c>
      <c r="IS96" s="26">
        <f>IFERROR(Tableau17[[#This Row],[LLR]]/Tableau17[[#This Row],[Total général]],"")</f>
        <v>0.2413793103448276</v>
      </c>
      <c r="IT96" s="26">
        <f>IFERROR(Tableau17[[#This Row],[LREM]]/Tableau17[[#This Row],[Total général]],"")</f>
        <v>0.14323607427055704</v>
      </c>
      <c r="IU96" s="26">
        <f>IFERROR(Tableau17[[#This Row],[LRN]]/Tableau17[[#This Row],[Total général]],"")</f>
        <v>0.15384615384615385</v>
      </c>
      <c r="IV96" s="26">
        <f>IFERROR(Tableau17[[#This Row],[LUG]]/Tableau17[[#This Row],[Total général]],"")</f>
        <v>0.19628647214854111</v>
      </c>
      <c r="IW96" s="26">
        <f>IFERROR(Tableau17[[#This Row],[LVEC]]/Tableau17[[#This Row],[Total général]],"")</f>
        <v>0.16445623342175067</v>
      </c>
      <c r="IX96" s="26">
        <f>IFERROR(Tableau17[[#This Row],[2008-T1-LCMD]]/Tableau17[[#This Row],[2008-T1-TOTAL]],"")</f>
        <v>7.6443057722308888E-2</v>
      </c>
      <c r="IY96" s="26">
        <f>IFERROR(Tableau17[[#This Row],[2008-T1-LDVD]]/Tableau17[[#This Row],[2008-T1-TOTAL]],"")</f>
        <v>0</v>
      </c>
      <c r="IZ96" s="26">
        <f>IFERROR(Tableau17[[#This Row],[2008-T1-LEXD]]/Tableau17[[#This Row],[2008-T1-TOTAL]],"")</f>
        <v>0</v>
      </c>
      <c r="JA96" s="26">
        <f>IFERROR(Tableau17[[#This Row],[2008-T1-LEXG]]/Tableau17[[#This Row],[2008-T1-TOTAL]],"")</f>
        <v>3.2761310452418098E-2</v>
      </c>
      <c r="JB96" s="26">
        <f>IFERROR(Tableau17[[#This Row],[2008-T1-LFN]]/Tableau17[[#This Row],[2008-T1-TOTAL]],"")</f>
        <v>6.8642745709828396E-2</v>
      </c>
      <c r="JC96" s="26">
        <f>IFERROR(Tableau17[[#This Row],[2008-T1-LMAJ]]/Tableau17[[#This Row],[2008-T1-TOTAL]],"")</f>
        <v>0.55070202808112323</v>
      </c>
      <c r="JD96" s="26">
        <f>IFERROR(Tableau17[[#This Row],[2008-T1-LUG]]/Tableau17[[#This Row],[2008-T1-TOTAL]],"")</f>
        <v>0.2714508580343214</v>
      </c>
      <c r="JE96" s="26" t="str">
        <f>IFERROR(Tableau17[[#This Row],[2008-T2-LFN]]/Tableau17[[#This Row],[2008-T2-TOTAL]],"")</f>
        <v/>
      </c>
      <c r="JF96" s="26" t="str">
        <f>IFERROR(Tableau17[[#This Row],[2008-T2-LGC]]/Tableau17[[#This Row],[2008-T2-TOTAL]],"")</f>
        <v/>
      </c>
      <c r="JG96" s="26" t="str">
        <f>IFERROR(Tableau17[[#This Row],[2008-T2-LMAJ]]/Tableau17[[#This Row],[2008-T2-TOTAL]],"")</f>
        <v/>
      </c>
      <c r="JH96" s="26" t="str">
        <f>IFERROR(Tableau17[[#This Row],[2008-T2-LUG]]/Tableau17[[#This Row],[2008-T2-TOTAL]],"")</f>
        <v/>
      </c>
      <c r="JI96" s="26">
        <f>IFERROR(Tableau17[[#This Row],[2014-T1-LDIV]]/Tableau17[[#This Row],[2014-T1-TOTAL]],"")</f>
        <v>0</v>
      </c>
      <c r="JJ96" s="26">
        <f>IFERROR(Tableau17[[#This Row],[2014-T1-LDVD]]/Tableau17[[#This Row],[2014-T1-TOTAL]],"")</f>
        <v>0</v>
      </c>
      <c r="JK96" s="26">
        <f>IFERROR(Tableau17[[#This Row],[2014-T1-LDVG]]/Tableau17[[#This Row],[2014-T1-TOTAL]],"")</f>
        <v>8.7986463620981392E-2</v>
      </c>
      <c r="JL96" s="26">
        <f>IFERROR(Tableau17[[#This Row],[2014-T1-LEXG]]/Tableau17[[#This Row],[2014-T1-TOTAL]],"")</f>
        <v>0</v>
      </c>
      <c r="JM96" s="26">
        <f>IFERROR(Tableau17[[#This Row],[2014-T1-LFG]]/Tableau17[[#This Row],[2014-T1-TOTAL]],"")</f>
        <v>5.7529610829103212E-2</v>
      </c>
      <c r="JN96" s="26">
        <f>IFERROR(Tableau17[[#This Row],[2014-T1-LFN]]/Tableau17[[#This Row],[2014-T1-TOTAL]],"")</f>
        <v>0.21827411167512689</v>
      </c>
      <c r="JO96" s="26">
        <f>IFERROR(Tableau17[[#This Row],[2014-T1-LUD]]/Tableau17[[#This Row],[2014-T1-TOTAL]],"")</f>
        <v>0.47884940778341795</v>
      </c>
      <c r="JP96" s="26">
        <f>IFERROR(Tableau17[[#This Row],[2014-T1-LUG]]/Tableau17[[#This Row],[2014-T1-TOTAL]],"")</f>
        <v>0.15736040609137056</v>
      </c>
      <c r="JQ96" s="26" t="str">
        <f>IFERROR(Tableau17[[#This Row],[2014-T2-LFN]]/Tableau17[[#This Row],[2014-T2-TOTAL]],"")</f>
        <v/>
      </c>
      <c r="JR96" s="26" t="str">
        <f>IFERROR(Tableau17[[#This Row],[2014-T2-LUD]]/Tableau17[[#This Row],[2014-T2-TOTAL]],"")</f>
        <v/>
      </c>
      <c r="JS96" s="26" t="str">
        <f>IFERROR(Tableau17[[#This Row],[2014-T2-LUG]]/Tableau17[[#This Row],[2014-T2-TOTAL]],"")</f>
        <v/>
      </c>
      <c r="JT96" s="26">
        <f>IFERROR(Tableau17[[#This Row],[2015-T1-BC-DIV]]/Tableau17[[#This Row],[2015-T1-TOTAL]],"")</f>
        <v>0</v>
      </c>
      <c r="JU96" s="26">
        <f>IFERROR(Tableau17[[#This Row],[2015-T1-BC-DLF]]/Tableau17[[#This Row],[2015-T1-TOTAL]],"")</f>
        <v>2.1782178217821781E-2</v>
      </c>
      <c r="JV96" s="26">
        <f>IFERROR(Tableau17[[#This Row],[2015-T1-BC-DVD]]/Tableau17[[#This Row],[2015-T1-TOTAL]],"")</f>
        <v>0</v>
      </c>
      <c r="JW96" s="26">
        <f>IFERROR(Tableau17[[#This Row],[2015-T1-BC-DVG]]/Tableau17[[#This Row],[2015-T1-TOTAL]],"")</f>
        <v>0</v>
      </c>
      <c r="JX96" s="26">
        <f>IFERROR(Tableau17[[#This Row],[2015-T1-BC-FG]]/Tableau17[[#This Row],[2015-T1-TOTAL]],"")</f>
        <v>0.12079207920792079</v>
      </c>
      <c r="JY96" s="26">
        <f>IFERROR(Tableau17[[#This Row],[2015-T1-BC-FN]]/Tableau17[[#This Row],[2015-T1-TOTAL]],"")</f>
        <v>0.36633663366336633</v>
      </c>
      <c r="JZ96" s="26">
        <f>IFERROR(Tableau17[[#This Row],[2015-T1-BC-MDM]]/Tableau17[[#This Row],[2015-T1-TOTAL]],"")</f>
        <v>0</v>
      </c>
      <c r="KA96" s="26">
        <f>IFERROR(Tableau17[[#This Row],[2015-T1-BC-RDG]]/Tableau17[[#This Row],[2015-T1-TOTAL]],"")</f>
        <v>0</v>
      </c>
      <c r="KB96" s="26">
        <f>IFERROR(Tableau17[[#This Row],[2015-T1-BC-SOC]]/Tableau17[[#This Row],[2015-T1-TOTAL]],"")</f>
        <v>0</v>
      </c>
      <c r="KC96" s="26">
        <f>IFERROR(Tableau17[[#This Row],[2015-T1-BC-UD]]/Tableau17[[#This Row],[2015-T1-TOTAL]],"")</f>
        <v>0.33861386138613864</v>
      </c>
      <c r="KD96" s="26">
        <f>IFERROR(Tableau17[[#This Row],[2015-T1-BC-UG]]/Tableau17[[#This Row],[2015-T1-TOTAL]],"")</f>
        <v>0</v>
      </c>
      <c r="KE96" s="26">
        <f>IFERROR(Tableau17[[#This Row],[2015-T1-BC-VEC]]/Tableau17[[#This Row],[2015-T1-TOTAL]],"")</f>
        <v>0.15247524752475247</v>
      </c>
      <c r="KF96" s="26">
        <f>IFERROR(Tableau17[[#This Row],[2015-T2-BC-DVG]]/Tableau17[[#This Row],[2015-T2-TOTAL]],"")</f>
        <v>0</v>
      </c>
      <c r="KG96" s="26">
        <f>IFERROR(Tableau17[[#This Row],[2015-T2-BC-FN]]/Tableau17[[#This Row],[2015-T2-TOTAL]],"")</f>
        <v>0.40358744394618834</v>
      </c>
      <c r="KH96" s="26">
        <f>IFERROR(Tableau17[[#This Row],[2015-T2-BC-SOC]]/Tableau17[[#This Row],[2015-T2-TOTAL]],"")</f>
        <v>0</v>
      </c>
      <c r="KI96" s="26">
        <f>IFERROR(Tableau17[[#This Row],[2015-T2-BC-UD]]/Tableau17[[#This Row],[2015-T2-TOTAL]],"")</f>
        <v>0.5964125560538116</v>
      </c>
      <c r="KJ96" s="26">
        <f>IFERROR(Tableau17[[#This Row],[2015-T2-BC-UG]]/Tableau17[[#This Row],[2015-T2-TOTAL]],"")</f>
        <v>0</v>
      </c>
      <c r="KK96" s="26">
        <f>IFERROR(Tableau17[[#This Row],[2017 (L)-T1-COM]]/Tableau17[[#This Row],[2017 (L)-T1-TOTAL]],"")</f>
        <v>3.5647279549718573E-2</v>
      </c>
      <c r="KL96" s="26">
        <f>IFERROR(Tableau17[[#This Row],[2017 (L)-T1-DIV]]/Tableau17[[#This Row],[2017 (L)-T1-TOTAL]],"")</f>
        <v>5.6285178236397749E-3</v>
      </c>
      <c r="KM96" s="26">
        <f>IFERROR(Tableau17[[#This Row],[2017 (L)-T1-DLF]]/Tableau17[[#This Row],[2017 (L)-T1-TOTAL]],"")</f>
        <v>1.6885553470919325E-2</v>
      </c>
      <c r="KN96" s="26">
        <f>IFERROR(Tableau17[[#This Row],[2017 (L)-T1-DVD]]/Tableau17[[#This Row],[2017 (L)-T1-TOTAL]],"")</f>
        <v>0</v>
      </c>
      <c r="KO96" s="26">
        <f>IFERROR(Tableau17[[#This Row],[2017 (L)-T1-DVG]]/Tableau17[[#This Row],[2017 (L)-T1-TOTAL]],"")</f>
        <v>0</v>
      </c>
      <c r="KP96" s="26">
        <f>IFERROR(Tableau17[[#This Row],[2017 (L)-T1-ECO]]/Tableau17[[#This Row],[2017 (L)-T1-TOTAL]],"")</f>
        <v>7.3170731707317069E-2</v>
      </c>
      <c r="KQ96" s="26">
        <f>IFERROR(Tableau17[[#This Row],[2017 (L)-T1-EXD]]/Tableau17[[#This Row],[2017 (L)-T1-TOTAL]],"")</f>
        <v>0</v>
      </c>
      <c r="KR96" s="26">
        <f>IFERROR(Tableau17[[#This Row],[2017 (L)-T1-EXG]]/Tableau17[[#This Row],[2017 (L)-T1-TOTAL]],"")</f>
        <v>0</v>
      </c>
      <c r="KS96" s="26">
        <f>IFERROR(Tableau17[[#This Row],[2017 (L)-T1-FI]]/Tableau17[[#This Row],[2017 (L)-T1-TOTAL]],"")</f>
        <v>0.11444652908067542</v>
      </c>
      <c r="KT96" s="26">
        <f>IFERROR(Tableau17[[#This Row],[2017 (L)-T1-FN]]/Tableau17[[#This Row],[2017 (L)-T1-TOTAL]],"")</f>
        <v>0.18198874296435272</v>
      </c>
      <c r="KU96" s="26">
        <f>IFERROR(Tableau17[[#This Row],[2017 (L)-T1-LR]]/Tableau17[[#This Row],[2017 (L)-T1-TOTAL]],"")</f>
        <v>0.19136960600375236</v>
      </c>
      <c r="KV96" s="26">
        <f>IFERROR(Tableau17[[#This Row],[2017 (L)-T1-MDM]]/Tableau17[[#This Row],[2017 (L)-T1-TOTAL]],"")</f>
        <v>0</v>
      </c>
      <c r="KW96" s="26">
        <f>IFERROR(Tableau17[[#This Row],[2017 (L)-T1-RDG]]/Tableau17[[#This Row],[2017 (L)-T1-TOTAL]],"")</f>
        <v>0</v>
      </c>
      <c r="KX96" s="26">
        <f>IFERROR(Tableau17[[#This Row],[2017 (L)-T1-REG]]/Tableau17[[#This Row],[2017 (L)-T1-TOTAL]],"")</f>
        <v>5.6285178236397749E-3</v>
      </c>
      <c r="KY96" s="26">
        <f>IFERROR(Tableau17[[#This Row],[2017 (L)-T1-REM]]/Tableau17[[#This Row],[2017 (L)-T1-TOTAL]],"")</f>
        <v>0.34146341463414637</v>
      </c>
      <c r="KZ96" s="26">
        <f>IFERROR(Tableau17[[#This Row],[2017 (L)-T1-SOC]]/Tableau17[[#This Row],[2017 (L)-T1-TOTAL]],"")</f>
        <v>3.3771106941838651E-2</v>
      </c>
      <c r="LA96" s="26">
        <f>IFERROR(Tableau17[[#This Row],[2017 (L)-T1-UDI]]/Tableau17[[#This Row],[2017 (L)-T1-TOTAL]],"")</f>
        <v>0</v>
      </c>
      <c r="LB96" s="26">
        <f>IFERROR(Tableau17[[#This Row],[2017 (L)-T2-FI]]/Tableau17[[#This Row],[2017 (L)-T2-TOTAL]],"")</f>
        <v>0</v>
      </c>
      <c r="LC96" s="26">
        <f>IFERROR(Tableau17[[#This Row],[2017 (L)-T2-FN]]/Tableau17[[#This Row],[2017 (L)-T2-TOTAL]],"")</f>
        <v>0</v>
      </c>
      <c r="LD96" s="26">
        <f>IFERROR(Tableau17[[#This Row],[2017 (L)-T2-LR]]/Tableau17[[#This Row],[2017 (L)-T2-TOTAL]],"")</f>
        <v>0.39617486338797814</v>
      </c>
      <c r="LE96" s="26">
        <f>IFERROR(Tableau17[[#This Row],[2017 (L)-T2-MDM]]/Tableau17[[#This Row],[2017 (L)-T2-TOTAL]],"")</f>
        <v>0</v>
      </c>
      <c r="LF96" s="26">
        <f>IFERROR(Tableau17[[#This Row],[2017 (L)-T2-REM]]/Tableau17[[#This Row],[2017 (L)-T2-TOTAL]],"")</f>
        <v>0.60382513661202186</v>
      </c>
      <c r="LG96" s="26">
        <f>IFERROR(Tableau17[[#This Row],[2017-T1-ARTHAUD Nathalie]]/Tableau17[[#This Row],[2017-T1-TOTAL]],"")</f>
        <v>3.6945812807881772E-3</v>
      </c>
      <c r="LH96" s="26">
        <f>IFERROR(Tableau17[[#This Row],[2017-T1-ASSELINEAU Fran]]/Tableau17[[#This Row],[2017-T1-TOTAL]],"")</f>
        <v>6.1576354679802959E-3</v>
      </c>
      <c r="LI96" s="26">
        <f>IFERROR(Tableau17[[#This Row],[2017-T1-CHEMINADE Jacques]]/Tableau17[[#This Row],[2017-T1-TOTAL]],"")</f>
        <v>1.2315270935960591E-3</v>
      </c>
      <c r="LJ96" s="26">
        <f>IFERROR(Tableau17[[#This Row],[2017-T1-DUPONT-AIGNAN Nicolas]]/Tableau17[[#This Row],[2017-T1-TOTAL]],"")</f>
        <v>3.3251231527093597E-2</v>
      </c>
      <c r="LK96" s="26">
        <f>IFERROR(Tableau17[[#This Row],[2017-T1-FILLON Fran]]/Tableau17[[#This Row],[2017-T1-TOTAL]],"")</f>
        <v>0.24507389162561577</v>
      </c>
      <c r="LL96" s="26">
        <f>IFERROR(Tableau17[[#This Row],[2017-T1-HAMON Beno]]/Tableau17[[#This Row],[2017-T1-TOTAL]],"")</f>
        <v>4.6798029556650245E-2</v>
      </c>
      <c r="LM96" s="26">
        <f>IFERROR(Tableau17[[#This Row],[2017-T1-LASSALLE Jean]]/Tableau17[[#This Row],[2017-T1-TOTAL]],"")</f>
        <v>1.3546798029556651E-2</v>
      </c>
      <c r="LN96" s="26">
        <f>IFERROR(Tableau17[[#This Row],[2017-T1-LE PEN Marine]]/Tableau17[[#This Row],[2017-T1-TOTAL]],"")</f>
        <v>0.24876847290640394</v>
      </c>
      <c r="LO96" s="26">
        <f>IFERROR(Tableau17[[#This Row],[2017-T1-M Jean-Luc]]/Tableau17[[#This Row],[2017-T1-TOTAL]],"")</f>
        <v>0.17241379310344829</v>
      </c>
      <c r="LP96" s="26">
        <f>IFERROR(Tableau17[[#This Row],[2017-T1-MACRON Emmanuel]]/Tableau17[[#This Row],[2017-T1-TOTAL]],"")</f>
        <v>0.22536945812807882</v>
      </c>
      <c r="LQ96" s="26">
        <f>IFERROR(Tableau17[[#This Row],[2017-T1-POUTOU Philippe]]/Tableau17[[#This Row],[2017-T1-TOTAL]],"")</f>
        <v>3.6945812807881772E-3</v>
      </c>
      <c r="LR96" s="26">
        <f>IFERROR(Tableau17[[#This Row],[2017-T2-LE PEN Marine]]/Tableau17[[#This Row],[2017-T2-TOTAL]],"")</f>
        <v>0.35259259259259257</v>
      </c>
      <c r="LS96" s="26">
        <f>IFERROR(Tableau17[[#This Row],[2017-T2-MACRON Emmanuel]]/Tableau17[[#This Row],[2017-T2-TOTAL]],"")</f>
        <v>0.64740740740740743</v>
      </c>
      <c r="LT96" s="26">
        <f>IFERROR(Tableau17[[#This Row],[2019-T1-ALEXANDRE Audric]]/Tableau17[[#This Row],[2019-T1-TOTAL]],"")</f>
        <v>0</v>
      </c>
      <c r="LU96" s="26">
        <f>IFERROR(Tableau17[[#This Row],[2019-T1-ARTHAUD Nathalie]]/Tableau17[[#This Row],[2019-T1-TOTAL]],"")</f>
        <v>0</v>
      </c>
      <c r="LV96" s="26">
        <f>IFERROR(Tableau17[[#This Row],[2019-T1-ASSELINEAU François]]/Tableau17[[#This Row],[2019-T1-TOTAL]],"")</f>
        <v>1.3888888888888888E-2</v>
      </c>
      <c r="LW96" s="26">
        <f>IFERROR(Tableau17[[#This Row],[2019-T1-AUBRY Manon]]/Tableau17[[#This Row],[2019-T1-TOTAL]],"")</f>
        <v>6.7460317460317457E-2</v>
      </c>
      <c r="LX96" s="26">
        <f>IFERROR(Tableau17[[#This Row],[2019-T1-AZERGUI Nagib]]/Tableau17[[#This Row],[2019-T1-TOTAL]],"")</f>
        <v>5.9523809523809521E-3</v>
      </c>
      <c r="LY96" s="26">
        <f>IFERROR(Tableau17[[#This Row],[2019-T1-BARDELLA Jordan]]/Tableau17[[#This Row],[2019-T1-TOTAL]],"")</f>
        <v>0.20833333333333334</v>
      </c>
      <c r="LZ96" s="26">
        <f>IFERROR(Tableau17[[#This Row],[2019-T1-BELLAMY François-Xavier]]/Tableau17[[#This Row],[2019-T1-TOTAL]],"")</f>
        <v>0.10119047619047619</v>
      </c>
      <c r="MA96" s="26">
        <f>IFERROR(Tableau17[[#This Row],[2019-T1-BIDOU Olivier]]/Tableau17[[#This Row],[2019-T1-TOTAL]],"")</f>
        <v>0</v>
      </c>
      <c r="MB96" s="26">
        <f>IFERROR(Tableau17[[#This Row],[2019-T1-BOURG Dominique]]/Tableau17[[#This Row],[2019-T1-TOTAL]],"")</f>
        <v>1.3888888888888888E-2</v>
      </c>
      <c r="MC96" s="26">
        <f>IFERROR(Tableau17[[#This Row],[2019-T1-BROSSAT Ian]]/Tableau17[[#This Row],[2019-T1-TOTAL]],"")</f>
        <v>2.3809523809523808E-2</v>
      </c>
      <c r="MD96" s="26">
        <f>IFERROR(Tableau17[[#This Row],[2019-T1-CAILLAUD Sophie]]/Tableau17[[#This Row],[2019-T1-TOTAL]],"")</f>
        <v>0</v>
      </c>
      <c r="ME96" s="26">
        <f>IFERROR(Tableau17[[#This Row],[2019-T1-CAMUS Renaud]]/Tableau17[[#This Row],[2019-T1-TOTAL]],"")</f>
        <v>0</v>
      </c>
      <c r="MF96" s="26">
        <f>IFERROR(Tableau17[[#This Row],[2019-T1-CHALENÇON Christophe]]/Tableau17[[#This Row],[2019-T1-TOTAL]],"")</f>
        <v>0</v>
      </c>
      <c r="MG96" s="26">
        <f>IFERROR(Tableau17[[#This Row],[2019-T1-CORBET Cathy Denise Ginette]]/Tableau17[[#This Row],[2019-T1-TOTAL]],"")</f>
        <v>0</v>
      </c>
      <c r="MH96" s="26">
        <f>IFERROR(Tableau17[[#This Row],[2019-T1-DE PREVOISIN Robert]]/Tableau17[[#This Row],[2019-T1-TOTAL]],"")</f>
        <v>1.984126984126984E-3</v>
      </c>
      <c r="MI96" s="26">
        <f>IFERROR(Tableau17[[#This Row],[2019-T1-DELFEL Thérèse]]/Tableau17[[#This Row],[2019-T1-TOTAL]],"")</f>
        <v>0</v>
      </c>
      <c r="MJ96" s="26">
        <f>IFERROR(Tableau17[[#This Row],[2019-T1-DIEUMEGARD Pierre]]/Tableau17[[#This Row],[2019-T1-TOTAL]],"")</f>
        <v>0</v>
      </c>
      <c r="MK96" s="26">
        <f>IFERROR(Tableau17[[#This Row],[2019-T1-DUPONT-AIGNAN Nicolas]]/Tableau17[[#This Row],[2019-T1-TOTAL]],"")</f>
        <v>1.984126984126984E-2</v>
      </c>
      <c r="ML96" s="26">
        <f>IFERROR(Tableau17[[#This Row],[2019-T1-GERNIGON Yves]]/Tableau17[[#This Row],[2019-T1-TOTAL]],"")</f>
        <v>0</v>
      </c>
      <c r="MM96" s="26">
        <f>IFERROR(Tableau17[[#This Row],[2019-T1-GLUCKSMANN Raphaël]]/Tableau17[[#This Row],[2019-T1-TOTAL]],"")</f>
        <v>5.3571428571428568E-2</v>
      </c>
      <c r="MN96" s="26">
        <f>IFERROR(Tableau17[[#This Row],[2019-T1-HAMON Benoît]]/Tableau17[[#This Row],[2019-T1-TOTAL]],"")</f>
        <v>2.1825396825396824E-2</v>
      </c>
      <c r="MO96" s="26">
        <f>IFERROR(Tableau17[[#This Row],[2019-T1-HELGEN Gilles]]/Tableau17[[#This Row],[2019-T1-TOTAL]],"")</f>
        <v>0</v>
      </c>
      <c r="MP96" s="26">
        <f>IFERROR(Tableau17[[#This Row],[2019-T1-JADOT Yannick]]/Tableau17[[#This Row],[2019-T1-TOTAL]],"")</f>
        <v>0.16666666666666666</v>
      </c>
      <c r="MQ96" s="26">
        <f>IFERROR(Tableau17[[#This Row],[2019-T1-LAGARDE Jean-Christophe]]/Tableau17[[#This Row],[2019-T1-TOTAL]],"")</f>
        <v>2.7777777777777776E-2</v>
      </c>
      <c r="MR96" s="26">
        <f>IFERROR(Tableau17[[#This Row],[2019-T1-LALANNE Francis]]/Tableau17[[#This Row],[2019-T1-TOTAL]],"")</f>
        <v>1.1904761904761904E-2</v>
      </c>
      <c r="MS96" s="26">
        <f>IFERROR(Tableau17[[#This Row],[2019-T1-LOISEAU Nathalie]]/Tableau17[[#This Row],[2019-T1-TOTAL]],"")</f>
        <v>0.25992063492063494</v>
      </c>
      <c r="MT96" s="26">
        <f>IFERROR(Tableau17[[#This Row],[2019-T1-MARIE Florie]]/Tableau17[[#This Row],[2019-T1-TOTAL]],"")</f>
        <v>1.984126984126984E-3</v>
      </c>
      <c r="MU96" s="26">
        <f>IFERROR(Tableau17[[#This Row],[2008-T1-MACROEXTRDROITE]]/Tableau17[[#This Row],[2008-T1-MACROTOTALE]],"")</f>
        <v>6.8642745709828396E-2</v>
      </c>
      <c r="MV96" s="26">
        <f>IFERROR(Tableau17[[#This Row],[2008-T1-MACRODROITE]]/Tableau17[[#This Row],[2008-T1-MACROTOTALE]],"")</f>
        <v>0.62714508580343209</v>
      </c>
      <c r="MW96" s="26">
        <f>IFERROR(Tableau17[[#This Row],[2008-T1-MACROCENTRE]]/Tableau17[[#This Row],[2008-T1-MACROTOTALE]],"")</f>
        <v>0</v>
      </c>
      <c r="MX96" s="26">
        <f>IFERROR(Tableau17[[#This Row],[2008-T1-MACROGAUCHE]]/Tableau17[[#This Row],[2008-T1-MACROTOTALE]],"")</f>
        <v>0.30421216848673949</v>
      </c>
      <c r="MY96" s="26">
        <f>IFERROR(Tableau17[[#This Row],[2008-T1-MACROAUTRE]]/Tableau17[[#This Row],[2008-T1-MACROTOTALE]],"")</f>
        <v>0</v>
      </c>
      <c r="MZ96" s="26" t="str">
        <f>IFERROR(Tableau17[[#This Row],[2008-T2-MACROEXTRDROITE]]/Tableau17[[#This Row],[2008-T2-MACROTOTALE]],"")</f>
        <v/>
      </c>
      <c r="NA96" s="26" t="str">
        <f>IFERROR(Tableau17[[#This Row],[2008-T2-MACRODROITE]]/Tableau17[[#This Row],[2008-T2-MACROTOTALE]],"")</f>
        <v/>
      </c>
      <c r="NB96" s="26" t="str">
        <f>IFERROR(Tableau17[[#This Row],[2008-T2-MACROCENTRE]]/Tableau17[[#This Row],[2008-T2-MACROTOTALE]],"")</f>
        <v/>
      </c>
      <c r="NC96" s="26" t="str">
        <f>IFERROR(Tableau17[[#This Row],[2008-T2-MACROGAUCHE]]/Tableau17[[#This Row],[2008-T2-MACROTOTALE]],"")</f>
        <v/>
      </c>
      <c r="ND96" s="26" t="str">
        <f>IFERROR(Tableau17[[#This Row],[2008-T2-MACROAUTRE]]/Tableau17[[#This Row],[2008-T2-MACROTOTALE]],"")</f>
        <v/>
      </c>
      <c r="NE96" s="26">
        <f>IFERROR(Tableau17[[#This Row],[2014-T1-MACROEXTRDROITE]]/Tableau17[[#This Row],[2014-T1-MACROTOTALE]],"")</f>
        <v>0.21827411167512689</v>
      </c>
      <c r="NF96" s="26">
        <f>IFERROR(Tableau17[[#This Row],[2014-T1-MACRODROITE]]/Tableau17[[#This Row],[2014-T1-MACROTOTALE]],"")</f>
        <v>0.47884940778341795</v>
      </c>
      <c r="NG96" s="26">
        <f>IFERROR(Tableau17[[#This Row],[2014-T1-MACROCENTRE]]/Tableau17[[#This Row],[2014-T1-MACROTOTALE]],"")</f>
        <v>0</v>
      </c>
      <c r="NH96" s="26">
        <f>IFERROR(Tableau17[[#This Row],[2014-T1-MACROGAUCHE]]/Tableau17[[#This Row],[2014-T1-MACROTOTALE]],"")</f>
        <v>0.30287648054145516</v>
      </c>
      <c r="NI96" s="26">
        <f>IFERROR(Tableau17[[#This Row],[2014-T1-MACROAUTRE]]/Tableau17[[#This Row],[2014-T1-MACROTOTALE]],"")</f>
        <v>0</v>
      </c>
      <c r="NJ96" s="26" t="str">
        <f>IFERROR(Tableau17[[#This Row],[2014-T2-MACROEXTRDROITE]]/Tableau17[[#This Row],[2014-T2-MACROTOTALE]],"")</f>
        <v/>
      </c>
      <c r="NK96" s="26" t="str">
        <f>IFERROR(Tableau17[[#This Row],[2014-T2-MACRODROITE]]/Tableau17[[#This Row],[2014-T2-MACROTOTALE]],"")</f>
        <v/>
      </c>
      <c r="NL96" s="26" t="str">
        <f>IFERROR(Tableau17[[#This Row],[2014-T2-MACROCENTRE]]/Tableau17[[#This Row],[2014-T2-MACROTOTALE]],"")</f>
        <v/>
      </c>
      <c r="NM96" s="26" t="str">
        <f>IFERROR(Tableau17[[#This Row],[2014-T2-MACROGAUCHE]]/Tableau17[[#This Row],[2014-T2-MACROTOTALE]],"")</f>
        <v/>
      </c>
      <c r="NN96" s="26" t="str">
        <f>IFERROR(Tableau17[[#This Row],[2014-T2-MACROAUTRE]]/Tableau17[[#This Row],[2014-T2-MACROTOTALE]],"")</f>
        <v/>
      </c>
      <c r="NO96" s="26">
        <f>IFERROR( Tableau17[[#This Row],[2015-T1-MACROEXTRDROITE]]/Tableau17[[#This Row],[2015-T1-MACROTOTALE]],"")</f>
        <v>0.38811881188118813</v>
      </c>
      <c r="NP96" s="26">
        <f>IFERROR(Tableau17[[#This Row],[2015-T1-MACRODROITE]]/Tableau17[[#This Row],[2015-T1-MACROTOTALE]],"")</f>
        <v>0.33861386138613864</v>
      </c>
      <c r="NQ96" s="26">
        <f>IFERROR(Tableau17[[#This Row],[2015-T1-MACROCENTRE]]/Tableau17[[#This Row],[2015-T1-MACROTOTALE]],"")</f>
        <v>0</v>
      </c>
      <c r="NR96" s="26">
        <f>IFERROR(Tableau17[[#This Row],[2015-T1-MACROGAUCHE]]/Tableau17[[#This Row],[2015-T1-MACROTOTALE]],"")</f>
        <v>0.27326732673267329</v>
      </c>
      <c r="NS96" s="26">
        <f>IFERROR(Tableau17[[#This Row],[2015-T1-MACROAUTRE]]/Tableau17[[#This Row],[2015-T1-MACROTOTALE]],"")</f>
        <v>0</v>
      </c>
      <c r="NT96" s="26">
        <f>IFERROR(Tableau17[[#This Row],[2015-T2-MACROEXTRDROITE]]/Tableau17[[#This Row],[2015-T2-MACROTOTALE]],"")</f>
        <v>0.40358744394618834</v>
      </c>
      <c r="NU96" s="26">
        <f>IFERROR(Tableau17[[#This Row],[2015-T2-MACRODROITE]]/Tableau17[[#This Row],[2015-T2-MACROTOTALE]],"")</f>
        <v>0.5964125560538116</v>
      </c>
      <c r="NV96" s="26">
        <f>IFERROR(Tableau17[[#This Row],[2015-T2-MACROCENTRE]]/Tableau17[[#This Row],[2015-T2-MACROTOTALE]],"")</f>
        <v>0</v>
      </c>
      <c r="NW96" s="26">
        <f>IFERROR(Tableau17[[#This Row],[2015-T2-MACROGAUCHE]]/Tableau17[[#This Row],[2015-T2-MACROTOTALE]],"")</f>
        <v>0</v>
      </c>
      <c r="NX96" s="26">
        <f>IFERROR(Tableau17[[#This Row],[2015-T2-MACROAUTRE]]/Tableau17[[#This Row],[2015-T2-MACROTOTALE]],"")</f>
        <v>0</v>
      </c>
      <c r="NY96" s="26">
        <f>IFERROR(Tableau17[[#This Row],[2017-T1-MACROEXTRDROITE]]/Tableau17[[#This Row],[2017-T1-MACROTOTALE]],"")</f>
        <v>0.2894088669950739</v>
      </c>
      <c r="NZ96" s="26">
        <f>IFERROR(Tableau17[[#This Row],[2017-T1-MACRODROITE]]/Tableau17[[#This Row],[2017-T1-MACROTOTALE]],"")</f>
        <v>0.24507389162561577</v>
      </c>
      <c r="OA96" s="26">
        <f>IFERROR(Tableau17[[#This Row],[2017-T1-MACROCENTRE]]/Tableau17[[#This Row],[2017-T1-MACROTOTALE]],"")</f>
        <v>0.22536945812807882</v>
      </c>
      <c r="OB96" s="26">
        <f>IFERROR(Tableau17[[#This Row],[2017-T1-MACROGAUCHE]]/Tableau17[[#This Row],[2017-T1-MACROTOTALE]],"")</f>
        <v>0.22660098522167488</v>
      </c>
      <c r="OC96" s="26">
        <f>IFERROR(Tableau17[[#This Row],[2017-T1-MACROAUTRE]]/Tableau17[[#This Row],[2017-T1-MACROTOTALE]],"")</f>
        <v>1.3546798029556651E-2</v>
      </c>
      <c r="OD96" s="26">
        <f>IFERROR(Tableau17[[#This Row],[2017-T2-MACROEXTRDROITE]]/Tableau17[[#This Row],[2017-T2-MACROTOTALE]],"")</f>
        <v>0.35259259259259257</v>
      </c>
      <c r="OE96" s="26">
        <f>IFERROR(Tableau17[[#This Row],[2017-T2-MACRODROITE]]/Tableau17[[#This Row],[2017-T2-MACROTOTALE]],"")</f>
        <v>0</v>
      </c>
      <c r="OF96" s="26">
        <f>IFERROR(Tableau17[[#This Row],[2017-T2-MACROCENTRE]]/Tableau17[[#This Row],[2017-T2-MACROTOTALE]],"")</f>
        <v>0.64740740740740743</v>
      </c>
      <c r="OG96" s="26">
        <f>IFERROR(Tableau17[[#This Row],[2017-T2-MACROGAUCHE]]/Tableau17[[#This Row],[2017-T2-MACROTOTALE]],"")</f>
        <v>0</v>
      </c>
      <c r="OH96" s="26">
        <f>IFERROR(Tableau17[[#This Row],[2017-T2-MACROAUTRE]]/Tableau17[[#This Row],[2017-T2-MACROTOTALE]],"")</f>
        <v>0</v>
      </c>
      <c r="OI96" s="26">
        <f>IFERROR(Tableau17[[#This Row],[2019-T1-MACROEXTRDROITE]]/Tableau17[[#This Row],[2019-T1-MACROTOTALE]],"")</f>
        <v>0.24077669902912621</v>
      </c>
      <c r="OJ96" s="26">
        <f>IFERROR(Tableau17[[#This Row],[2019-T1-MACRODROITE]]/Tableau17[[#This Row],[2019-T1-MACROTOTALE]],"")</f>
        <v>0.12621359223300971</v>
      </c>
      <c r="OK96" s="26">
        <f>IFERROR(Tableau17[[#This Row],[2019-T1-MACROCENTRE]]/Tableau17[[#This Row],[2019-T1-MACROTOTALE]],"")</f>
        <v>0.25436893203883493</v>
      </c>
      <c r="OL96" s="26">
        <f>IFERROR(Tableau17[[#This Row],[2019-T1-MACROGAUCHE]]/Tableau17[[#This Row],[2019-T1-MACROTOTALE]],"")</f>
        <v>0.32621359223300972</v>
      </c>
      <c r="OM96" s="26">
        <f>IFERROR(Tableau17[[#This Row],[2019-T1-MACROAUTRE]]/Tableau17[[#This Row],[2019-T1-MACROTOTALE]],"")</f>
        <v>5.2427184466019419E-2</v>
      </c>
      <c r="ON96" s="26">
        <f>IFERROR(Tableau17[[#This Row],[2020-T1-MACROEXTRDROITE]]/Tableau17[[#This Row],[2020-T1-MACROTOTALE]],"")</f>
        <v>0.15384615384615385</v>
      </c>
      <c r="OO96" s="26">
        <f>IFERROR(Tableau17[[#This Row],[2020-T1-MACRODROITE]]/Tableau17[[#This Row],[2020-T1-MACROTOTALE]],"")</f>
        <v>0.32891246684350134</v>
      </c>
      <c r="OP96" s="26">
        <f>IFERROR(Tableau17[[#This Row],[2020-T1-MACROCENTRE]]/Tableau17[[#This Row],[2020-T1-MACROTOTALE]],"")</f>
        <v>0.14323607427055704</v>
      </c>
      <c r="OQ96" s="26">
        <f>IFERROR(Tableau17[[#This Row],[2020-T1-MACROGAUCHE]]/Tableau17[[#This Row],[2020-T1-MACROTOTALE]],"")</f>
        <v>0.37400530503978779</v>
      </c>
      <c r="OR96" s="26">
        <f>IFERROR(Tableau17[[#This Row],[2020-T1-MACROAUTRE]]/Tableau17[[#This Row],[2020-T1-MACROTOTALE]],"")</f>
        <v>0</v>
      </c>
      <c r="OS96" s="26">
        <f>IFERROR(Tableau17[[#This Row],[2017 (L)-T1-MACROEXTRDROITE]]/Tableau17[[#This Row],[2017 (L)-T1-MACROTOTALE]],"")</f>
        <v>0.19887429643527205</v>
      </c>
      <c r="OT96" s="26">
        <f>IFERROR(Tableau17[[#This Row],[2017 (L)-T1-MACRODROITE]]/Tableau17[[#This Row],[2017 (L)-T1-MACROTOTALE]],"")</f>
        <v>0.19136960600375236</v>
      </c>
      <c r="OU96" s="26">
        <f>IFERROR(Tableau17[[#This Row],[2017 (L)-T1-MACROCENTRE]]/Tableau17[[#This Row],[2017 (L)-T1-MACROTOTALE]],"")</f>
        <v>0.34146341463414637</v>
      </c>
      <c r="OV96" s="26">
        <f>IFERROR(Tableau17[[#This Row],[2017 (L)-T1-MACROGAUCHE]]/Tableau17[[#This Row],[2017 (L)-T1-MACROTOTALE]],"")</f>
        <v>0.25703564727954969</v>
      </c>
      <c r="OW96" s="26">
        <f>IFERROR(Tableau17[[#This Row],[2017 (L)-T1-MACROAUTRE]]/Tableau17[[#This Row],[2017 (L)-T1-MACROTOTALE]],"")</f>
        <v>1.125703564727955E-2</v>
      </c>
      <c r="OX96" s="26">
        <f>IFERROR(Tableau17[[#This Row],[2017 (L)-T2-MACROEXTRDROITE]]/Tableau17[[#This Row],[2017 (L)-T2-MACROTOTALE]],"")</f>
        <v>0</v>
      </c>
      <c r="OY96" s="26">
        <f>IFERROR(Tableau17[[#This Row],[2017 (L)-T2-MACRODROITE]]/Tableau17[[#This Row],[2017 (L)-T2-MACROTOTALE]],"")</f>
        <v>0.39617486338797814</v>
      </c>
      <c r="OZ96" s="26">
        <f>IFERROR(Tableau17[[#This Row],[2017 (L)-T2-MACROCENTRE]]/Tableau17[[#This Row],[2017 (L)-T2-MACROTOTALE]],"")</f>
        <v>0.60382513661202186</v>
      </c>
      <c r="PA96" s="26">
        <f>IFERROR(Tableau17[[#This Row],[2017 (L)-T2-MACROGAUCHE]]/Tableau17[[#This Row],[2017 (L)-T2-MACROTOTALE]],"")</f>
        <v>0</v>
      </c>
      <c r="PB96" s="26">
        <f>IFERROR(Tableau17[[#This Row],[2017 (L)-T2-MACROAUTRE]]/Tableau17[[#This Row],[2017 (L)-T2-MACROTOTALE]],"")</f>
        <v>0</v>
      </c>
      <c r="PC96" s="26">
        <f>IFERROR(Tableau17[[#This Row],[2008_T1_PROCUS]]/Tableau17[[#This Row],[2008_T1_INSCRITS]],0)</f>
        <v>1.4981273408239701E-2</v>
      </c>
      <c r="PD96" s="26">
        <f>IFERROR(Tableau17[[#This Row],[2008_T2_PROCUS]]/Tableau17[[#This Row],[2008_T2_INSCRITS]],0)</f>
        <v>0</v>
      </c>
      <c r="PE96" s="26">
        <f>Tableau17[[#This Row],[2014_T1_PROCUS]]/Tableau17[[#This Row],[2014_T1_INSCRITS]]</f>
        <v>1.6346153846153847E-2</v>
      </c>
      <c r="PF96" s="26">
        <f>IFERROR(Tableau17[[#This Row],[2014_T2_PROCUS]]/Tableau17[[#This Row],[2014_T2_INSCRITS]],0)</f>
        <v>0</v>
      </c>
    </row>
    <row r="97" spans="1:422" hidden="1" x14ac:dyDescent="0.2">
      <c r="A97" s="1">
        <v>6</v>
      </c>
      <c r="B97" s="1" t="s">
        <v>448</v>
      </c>
      <c r="C97" s="1" t="s">
        <v>451</v>
      </c>
      <c r="D97" s="1" t="s">
        <v>451</v>
      </c>
      <c r="E97" s="1">
        <v>1204</v>
      </c>
      <c r="F97" s="1">
        <v>5.417637</v>
      </c>
      <c r="G97" s="1">
        <v>43.302084000000001</v>
      </c>
      <c r="H97" s="3">
        <v>1397</v>
      </c>
      <c r="I97" s="3">
        <v>331</v>
      </c>
      <c r="K97" s="1">
        <v>14</v>
      </c>
      <c r="L97" s="1">
        <v>59</v>
      </c>
      <c r="M97" s="1">
        <v>1</v>
      </c>
      <c r="P97" s="1">
        <v>157</v>
      </c>
      <c r="Q97" s="1">
        <v>59</v>
      </c>
      <c r="R97" s="1">
        <v>76</v>
      </c>
      <c r="S97" s="1">
        <v>94</v>
      </c>
      <c r="T97" s="1">
        <v>48</v>
      </c>
      <c r="U97" s="1">
        <v>508</v>
      </c>
      <c r="V97" s="1">
        <v>1411</v>
      </c>
      <c r="W97" s="1">
        <v>857</v>
      </c>
      <c r="X97" s="1">
        <v>23</v>
      </c>
      <c r="Y97" s="2">
        <v>0.60737065999999995</v>
      </c>
      <c r="Z97" s="1">
        <v>1411</v>
      </c>
      <c r="AA97" s="1">
        <v>914</v>
      </c>
      <c r="AB97" s="1">
        <v>28</v>
      </c>
      <c r="AC97" s="2">
        <v>0.64776754000000003</v>
      </c>
      <c r="AD97" s="1">
        <v>1397</v>
      </c>
      <c r="AE97" s="1">
        <v>517</v>
      </c>
      <c r="AF97" s="2">
        <v>0.37007874000000002</v>
      </c>
      <c r="AG97" s="1">
        <f t="shared" si="1"/>
        <v>331</v>
      </c>
      <c r="AH97" s="1">
        <v>1319</v>
      </c>
      <c r="AI97" s="1">
        <v>832</v>
      </c>
      <c r="AJ97" s="1">
        <v>11</v>
      </c>
      <c r="AK97" s="2">
        <v>0.63078089000000004</v>
      </c>
      <c r="AL97" s="1">
        <v>1319</v>
      </c>
      <c r="AM97" s="1">
        <v>922</v>
      </c>
      <c r="AN97" s="1">
        <v>32</v>
      </c>
      <c r="AO97" s="2">
        <v>0.69901440000000004</v>
      </c>
      <c r="AP97" s="1">
        <v>1419</v>
      </c>
      <c r="AQ97" s="1">
        <v>691</v>
      </c>
      <c r="AR97" s="2">
        <v>0.48696265</v>
      </c>
      <c r="AS97" s="1">
        <v>1419</v>
      </c>
      <c r="AT97" s="1">
        <v>749</v>
      </c>
      <c r="AU97" s="2">
        <v>0.52783650000000004</v>
      </c>
      <c r="AV97" s="1">
        <v>1454</v>
      </c>
      <c r="AW97" s="1">
        <v>772</v>
      </c>
      <c r="AX97" s="2">
        <v>0.53094911</v>
      </c>
      <c r="AY97" s="1">
        <v>1454</v>
      </c>
      <c r="AZ97" s="1">
        <v>698</v>
      </c>
      <c r="BA97" s="2">
        <v>0.48005502</v>
      </c>
      <c r="BB97" s="1">
        <v>1454</v>
      </c>
      <c r="BC97" s="1">
        <v>1148</v>
      </c>
      <c r="BD97" s="2">
        <v>0.78954608000000004</v>
      </c>
      <c r="BE97" s="1">
        <v>1455</v>
      </c>
      <c r="BF97" s="1">
        <v>1064</v>
      </c>
      <c r="BG97" s="2">
        <v>0.73127147999999997</v>
      </c>
      <c r="BH97" s="1">
        <v>1398</v>
      </c>
      <c r="BI97" s="1">
        <v>745</v>
      </c>
      <c r="BJ97" s="2">
        <v>0.53290415000000002</v>
      </c>
      <c r="BK97" s="1">
        <v>52</v>
      </c>
      <c r="BM97" s="1">
        <v>6</v>
      </c>
      <c r="BN97" s="1">
        <v>29</v>
      </c>
      <c r="BO97" s="1">
        <v>57</v>
      </c>
      <c r="BP97" s="1">
        <v>496</v>
      </c>
      <c r="BQ97" s="1">
        <v>180</v>
      </c>
      <c r="BR97" s="1">
        <v>820</v>
      </c>
      <c r="BU97" s="1">
        <v>645</v>
      </c>
      <c r="BV97" s="1">
        <v>258</v>
      </c>
      <c r="BW97" s="1">
        <v>903</v>
      </c>
      <c r="BY97" s="1">
        <v>152</v>
      </c>
      <c r="BZ97" s="1">
        <v>19</v>
      </c>
      <c r="CB97" s="1">
        <v>34</v>
      </c>
      <c r="CC97" s="1">
        <v>136</v>
      </c>
      <c r="CD97" s="1">
        <v>386</v>
      </c>
      <c r="CE97" s="1">
        <v>117</v>
      </c>
      <c r="CF97" s="1">
        <v>844</v>
      </c>
      <c r="CG97" s="1">
        <v>158</v>
      </c>
      <c r="CH97" s="1">
        <v>536</v>
      </c>
      <c r="CI97" s="1">
        <v>187</v>
      </c>
      <c r="CJ97" s="1">
        <v>881</v>
      </c>
      <c r="CK97" s="1">
        <v>28</v>
      </c>
      <c r="CL97" s="1">
        <v>22</v>
      </c>
      <c r="CO97" s="1">
        <v>28</v>
      </c>
      <c r="CP97" s="1">
        <v>197</v>
      </c>
      <c r="CT97" s="1">
        <v>283</v>
      </c>
      <c r="CU97" s="1">
        <v>117</v>
      </c>
      <c r="CW97" s="1">
        <v>675</v>
      </c>
      <c r="CY97" s="1">
        <v>214</v>
      </c>
      <c r="DA97" s="1">
        <v>489</v>
      </c>
      <c r="DC97" s="1">
        <v>703</v>
      </c>
      <c r="DD97" s="1">
        <v>9</v>
      </c>
      <c r="DE97" s="1">
        <v>7</v>
      </c>
      <c r="DF97" s="1">
        <v>9</v>
      </c>
      <c r="DG97" s="1">
        <v>2</v>
      </c>
      <c r="DH97" s="1">
        <v>0</v>
      </c>
      <c r="DI97" s="1">
        <v>22</v>
      </c>
      <c r="DJ97" s="1">
        <v>0</v>
      </c>
      <c r="DK97" s="1">
        <v>1</v>
      </c>
      <c r="DL97" s="1">
        <v>60</v>
      </c>
      <c r="DM97" s="1">
        <v>90</v>
      </c>
      <c r="DN97" s="1">
        <v>228</v>
      </c>
      <c r="DP97" s="1">
        <v>3</v>
      </c>
      <c r="DR97" s="1">
        <v>317</v>
      </c>
      <c r="DS97" s="1">
        <v>15</v>
      </c>
      <c r="DU97" s="1">
        <v>763</v>
      </c>
      <c r="DX97" s="1">
        <v>317</v>
      </c>
      <c r="DZ97" s="1">
        <v>333</v>
      </c>
      <c r="EA97" s="1">
        <v>650</v>
      </c>
      <c r="EB97" s="1">
        <v>1</v>
      </c>
      <c r="EC97" s="1">
        <v>9</v>
      </c>
      <c r="ED97" s="1">
        <v>1</v>
      </c>
      <c r="EE97" s="1">
        <v>40</v>
      </c>
      <c r="EF97" s="1">
        <v>375</v>
      </c>
      <c r="EG97" s="1">
        <v>48</v>
      </c>
      <c r="EH97" s="1">
        <v>9</v>
      </c>
      <c r="EI97" s="1">
        <v>204</v>
      </c>
      <c r="EJ97" s="1">
        <v>160</v>
      </c>
      <c r="EK97" s="1">
        <v>283</v>
      </c>
      <c r="EL97" s="1">
        <v>3</v>
      </c>
      <c r="EM97" s="1">
        <v>1133</v>
      </c>
      <c r="EN97" s="1">
        <v>316</v>
      </c>
      <c r="EO97" s="1">
        <v>646</v>
      </c>
      <c r="EP97" s="1">
        <v>962</v>
      </c>
      <c r="EQ97" s="1">
        <v>0</v>
      </c>
      <c r="ER97" s="1">
        <v>4</v>
      </c>
      <c r="ES97" s="1">
        <v>4</v>
      </c>
      <c r="ET97" s="1">
        <v>32</v>
      </c>
      <c r="EU97" s="1">
        <v>0</v>
      </c>
      <c r="EV97" s="1">
        <v>167</v>
      </c>
      <c r="EW97" s="1">
        <v>105</v>
      </c>
      <c r="EX97" s="1">
        <v>2</v>
      </c>
      <c r="EY97" s="1">
        <v>7</v>
      </c>
      <c r="EZ97" s="1">
        <v>6</v>
      </c>
      <c r="FA97" s="1">
        <v>0</v>
      </c>
      <c r="FB97" s="1">
        <v>0</v>
      </c>
      <c r="FC97" s="1">
        <v>0</v>
      </c>
      <c r="FD97" s="1">
        <v>0</v>
      </c>
      <c r="FE97" s="1">
        <v>0</v>
      </c>
      <c r="FF97" s="1">
        <v>2</v>
      </c>
      <c r="FG97" s="1">
        <v>1</v>
      </c>
      <c r="FH97" s="1">
        <v>12</v>
      </c>
      <c r="FI97" s="1">
        <v>1</v>
      </c>
      <c r="FJ97" s="1">
        <v>25</v>
      </c>
      <c r="FK97" s="1">
        <v>13</v>
      </c>
      <c r="FL97" s="1">
        <v>0</v>
      </c>
      <c r="FM97" s="1">
        <v>98</v>
      </c>
      <c r="FN97" s="1">
        <v>20</v>
      </c>
      <c r="FO97" s="1">
        <v>1</v>
      </c>
      <c r="FP97" s="1">
        <v>218</v>
      </c>
      <c r="FQ97" s="1">
        <v>2</v>
      </c>
      <c r="FR97" s="1">
        <f>SUM(Tableau17[[#This Row],[2019-T1-ALEXANDRE Audric]:[2019-T1-MARIE Florie]])</f>
        <v>720</v>
      </c>
      <c r="FS97" s="1">
        <v>63</v>
      </c>
      <c r="FT97" s="1">
        <v>548</v>
      </c>
      <c r="FU97" s="1">
        <v>0</v>
      </c>
      <c r="FV97" s="1">
        <v>209</v>
      </c>
      <c r="FW97" s="1">
        <v>0</v>
      </c>
      <c r="FX97" s="1">
        <v>820</v>
      </c>
      <c r="FY97" s="1">
        <v>0</v>
      </c>
      <c r="FZ97" s="1">
        <v>645</v>
      </c>
      <c r="GA97" s="1">
        <v>0</v>
      </c>
      <c r="GB97" s="1">
        <v>258</v>
      </c>
      <c r="GC97" s="1">
        <v>0</v>
      </c>
      <c r="GD97" s="1">
        <v>903</v>
      </c>
      <c r="GE97" s="1">
        <v>136</v>
      </c>
      <c r="GF97" s="1">
        <v>538</v>
      </c>
      <c r="GG97" s="1">
        <v>0</v>
      </c>
      <c r="GH97" s="1">
        <v>170</v>
      </c>
      <c r="GI97" s="1">
        <v>0</v>
      </c>
      <c r="GJ97" s="1">
        <v>844</v>
      </c>
      <c r="GK97" s="1">
        <v>158</v>
      </c>
      <c r="GL97" s="1">
        <v>536</v>
      </c>
      <c r="GM97" s="1">
        <v>0</v>
      </c>
      <c r="GN97" s="1">
        <v>187</v>
      </c>
      <c r="GO97" s="1">
        <v>0</v>
      </c>
      <c r="GP97" s="1">
        <v>881</v>
      </c>
      <c r="GQ97" s="1">
        <v>219</v>
      </c>
      <c r="GR97" s="1">
        <v>283</v>
      </c>
      <c r="GS97" s="1">
        <v>0</v>
      </c>
      <c r="GT97" s="1">
        <v>145</v>
      </c>
      <c r="GU97" s="1">
        <v>28</v>
      </c>
      <c r="GV97" s="1">
        <v>675</v>
      </c>
      <c r="GW97" s="1">
        <v>214</v>
      </c>
      <c r="GX97" s="1">
        <v>489</v>
      </c>
      <c r="GY97" s="1">
        <v>0</v>
      </c>
      <c r="GZ97" s="1">
        <v>0</v>
      </c>
      <c r="HA97" s="1">
        <v>0</v>
      </c>
      <c r="HB97" s="1">
        <v>703</v>
      </c>
      <c r="HC97" s="1">
        <v>254</v>
      </c>
      <c r="HD97" s="1">
        <v>375</v>
      </c>
      <c r="HE97" s="1">
        <v>283</v>
      </c>
      <c r="HF97" s="1">
        <v>212</v>
      </c>
      <c r="HG97" s="1">
        <v>9</v>
      </c>
      <c r="HH97" s="1">
        <v>1133</v>
      </c>
      <c r="HI97" s="1">
        <v>316</v>
      </c>
      <c r="HJ97" s="1">
        <v>0</v>
      </c>
      <c r="HK97" s="1">
        <v>646</v>
      </c>
      <c r="HL97" s="1">
        <v>0</v>
      </c>
      <c r="HM97" s="1">
        <v>0</v>
      </c>
      <c r="HN97" s="1">
        <v>962</v>
      </c>
      <c r="HO97" s="1">
        <v>186</v>
      </c>
      <c r="HP97" s="1">
        <v>125</v>
      </c>
      <c r="HQ97" s="1">
        <v>218</v>
      </c>
      <c r="HR97" s="1">
        <v>178</v>
      </c>
      <c r="HS97" s="1">
        <v>24</v>
      </c>
      <c r="HT97" s="1">
        <v>731</v>
      </c>
      <c r="HU97" s="1">
        <v>76</v>
      </c>
      <c r="HV97" s="1">
        <v>216</v>
      </c>
      <c r="HW97" s="1">
        <v>73</v>
      </c>
      <c r="HX97" s="1">
        <v>143</v>
      </c>
      <c r="HY97" s="1">
        <v>0</v>
      </c>
      <c r="HZ97" s="1">
        <v>508</v>
      </c>
      <c r="IA97" s="1">
        <v>99</v>
      </c>
      <c r="IB97" s="1">
        <v>230</v>
      </c>
      <c r="IC97" s="1">
        <v>317</v>
      </c>
      <c r="ID97" s="1">
        <v>110</v>
      </c>
      <c r="IE97" s="1">
        <v>7</v>
      </c>
      <c r="IF97" s="1">
        <v>763</v>
      </c>
      <c r="IG97" s="1">
        <v>0</v>
      </c>
      <c r="IH97" s="1">
        <v>317</v>
      </c>
      <c r="II97" s="1">
        <v>333</v>
      </c>
      <c r="IJ97" s="1">
        <v>0</v>
      </c>
      <c r="IK97" s="1">
        <v>0</v>
      </c>
      <c r="IL97" s="1">
        <v>650</v>
      </c>
      <c r="IM97" s="26">
        <f>IFERROR(Tableau17[[#This Row],[LDIV]]/Tableau17[[#This Row],[Total général]],"")</f>
        <v>0</v>
      </c>
      <c r="IN97" s="26">
        <f>IFERROR(Tableau17[[#This Row],[LDVC]]/Tableau17[[#This Row],[Total général]],"")</f>
        <v>2.7559055118110236E-2</v>
      </c>
      <c r="IO97" s="26">
        <f>IFERROR(Tableau17[[#This Row],[LDVD]]/Tableau17[[#This Row],[Total général]],"")</f>
        <v>0.11614173228346457</v>
      </c>
      <c r="IP97" s="26">
        <f>IFERROR(Tableau17[[#This Row],[LDVG]]/Tableau17[[#This Row],[Total général]],"")</f>
        <v>1.968503937007874E-3</v>
      </c>
      <c r="IQ97" s="26">
        <f>IFERROR(Tableau17[[#This Row],[LEXD]]/Tableau17[[#This Row],[Total général]],"")</f>
        <v>0</v>
      </c>
      <c r="IR97" s="26">
        <f>IFERROR(Tableau17[[#This Row],[LEXG]]/Tableau17[[#This Row],[Total général]],"")</f>
        <v>0</v>
      </c>
      <c r="IS97" s="26">
        <f>IFERROR(Tableau17[[#This Row],[LLR]]/Tableau17[[#This Row],[Total général]],"")</f>
        <v>0.30905511811023623</v>
      </c>
      <c r="IT97" s="26">
        <f>IFERROR(Tableau17[[#This Row],[LREM]]/Tableau17[[#This Row],[Total général]],"")</f>
        <v>0.11614173228346457</v>
      </c>
      <c r="IU97" s="26">
        <f>IFERROR(Tableau17[[#This Row],[LRN]]/Tableau17[[#This Row],[Total général]],"")</f>
        <v>0.14960629921259844</v>
      </c>
      <c r="IV97" s="26">
        <f>IFERROR(Tableau17[[#This Row],[LUG]]/Tableau17[[#This Row],[Total général]],"")</f>
        <v>0.18503937007874016</v>
      </c>
      <c r="IW97" s="26">
        <f>IFERROR(Tableau17[[#This Row],[LVEC]]/Tableau17[[#This Row],[Total général]],"")</f>
        <v>9.4488188976377951E-2</v>
      </c>
      <c r="IX97" s="26">
        <f>IFERROR(Tableau17[[#This Row],[2008-T1-LCMD]]/Tableau17[[#This Row],[2008-T1-TOTAL]],"")</f>
        <v>6.3414634146341464E-2</v>
      </c>
      <c r="IY97" s="26">
        <f>IFERROR(Tableau17[[#This Row],[2008-T1-LDVD]]/Tableau17[[#This Row],[2008-T1-TOTAL]],"")</f>
        <v>0</v>
      </c>
      <c r="IZ97" s="26">
        <f>IFERROR(Tableau17[[#This Row],[2008-T1-LEXD]]/Tableau17[[#This Row],[2008-T1-TOTAL]],"")</f>
        <v>7.3170731707317077E-3</v>
      </c>
      <c r="JA97" s="26">
        <f>IFERROR(Tableau17[[#This Row],[2008-T1-LEXG]]/Tableau17[[#This Row],[2008-T1-TOTAL]],"")</f>
        <v>3.5365853658536582E-2</v>
      </c>
      <c r="JB97" s="26">
        <f>IFERROR(Tableau17[[#This Row],[2008-T1-LFN]]/Tableau17[[#This Row],[2008-T1-TOTAL]],"")</f>
        <v>6.9512195121951226E-2</v>
      </c>
      <c r="JC97" s="26">
        <f>IFERROR(Tableau17[[#This Row],[2008-T1-LMAJ]]/Tableau17[[#This Row],[2008-T1-TOTAL]],"")</f>
        <v>0.60487804878048779</v>
      </c>
      <c r="JD97" s="26">
        <f>IFERROR(Tableau17[[#This Row],[2008-T1-LUG]]/Tableau17[[#This Row],[2008-T1-TOTAL]],"")</f>
        <v>0.21951219512195122</v>
      </c>
      <c r="JE97" s="26">
        <f>IFERROR(Tableau17[[#This Row],[2008-T2-LFN]]/Tableau17[[#This Row],[2008-T2-TOTAL]],"")</f>
        <v>0</v>
      </c>
      <c r="JF97" s="26">
        <f>IFERROR(Tableau17[[#This Row],[2008-T2-LGC]]/Tableau17[[#This Row],[2008-T2-TOTAL]],"")</f>
        <v>0</v>
      </c>
      <c r="JG97" s="26">
        <f>IFERROR(Tableau17[[#This Row],[2008-T2-LMAJ]]/Tableau17[[#This Row],[2008-T2-TOTAL]],"")</f>
        <v>0.7142857142857143</v>
      </c>
      <c r="JH97" s="26">
        <f>IFERROR(Tableau17[[#This Row],[2008-T2-LUG]]/Tableau17[[#This Row],[2008-T2-TOTAL]],"")</f>
        <v>0.2857142857142857</v>
      </c>
      <c r="JI97" s="26">
        <f>IFERROR(Tableau17[[#This Row],[2014-T1-LDIV]]/Tableau17[[#This Row],[2014-T1-TOTAL]],"")</f>
        <v>0</v>
      </c>
      <c r="JJ97" s="26">
        <f>IFERROR(Tableau17[[#This Row],[2014-T1-LDVD]]/Tableau17[[#This Row],[2014-T1-TOTAL]],"")</f>
        <v>0.18009478672985782</v>
      </c>
      <c r="JK97" s="26">
        <f>IFERROR(Tableau17[[#This Row],[2014-T1-LDVG]]/Tableau17[[#This Row],[2014-T1-TOTAL]],"")</f>
        <v>2.2511848341232227E-2</v>
      </c>
      <c r="JL97" s="26">
        <f>IFERROR(Tableau17[[#This Row],[2014-T1-LEXG]]/Tableau17[[#This Row],[2014-T1-TOTAL]],"")</f>
        <v>0</v>
      </c>
      <c r="JM97" s="26">
        <f>IFERROR(Tableau17[[#This Row],[2014-T1-LFG]]/Tableau17[[#This Row],[2014-T1-TOTAL]],"")</f>
        <v>4.0284360189573459E-2</v>
      </c>
      <c r="JN97" s="26">
        <f>IFERROR(Tableau17[[#This Row],[2014-T1-LFN]]/Tableau17[[#This Row],[2014-T1-TOTAL]],"")</f>
        <v>0.16113744075829384</v>
      </c>
      <c r="JO97" s="26">
        <f>IFERROR(Tableau17[[#This Row],[2014-T1-LUD]]/Tableau17[[#This Row],[2014-T1-TOTAL]],"")</f>
        <v>0.45734597156398105</v>
      </c>
      <c r="JP97" s="26">
        <f>IFERROR(Tableau17[[#This Row],[2014-T1-LUG]]/Tableau17[[#This Row],[2014-T1-TOTAL]],"")</f>
        <v>0.1386255924170616</v>
      </c>
      <c r="JQ97" s="26">
        <f>IFERROR(Tableau17[[#This Row],[2014-T2-LFN]]/Tableau17[[#This Row],[2014-T2-TOTAL]],"")</f>
        <v>0.1793416572077185</v>
      </c>
      <c r="JR97" s="26">
        <f>IFERROR(Tableau17[[#This Row],[2014-T2-LUD]]/Tableau17[[#This Row],[2014-T2-TOTAL]],"")</f>
        <v>0.60839954597048806</v>
      </c>
      <c r="JS97" s="26">
        <f>IFERROR(Tableau17[[#This Row],[2014-T2-LUG]]/Tableau17[[#This Row],[2014-T2-TOTAL]],"")</f>
        <v>0.21225879682179341</v>
      </c>
      <c r="JT97" s="26">
        <f>IFERROR(Tableau17[[#This Row],[2015-T1-BC-DIV]]/Tableau17[[#This Row],[2015-T1-TOTAL]],"")</f>
        <v>4.148148148148148E-2</v>
      </c>
      <c r="JU97" s="26">
        <f>IFERROR(Tableau17[[#This Row],[2015-T1-BC-DLF]]/Tableau17[[#This Row],[2015-T1-TOTAL]],"")</f>
        <v>3.259259259259259E-2</v>
      </c>
      <c r="JV97" s="26">
        <f>IFERROR(Tableau17[[#This Row],[2015-T1-BC-DVD]]/Tableau17[[#This Row],[2015-T1-TOTAL]],"")</f>
        <v>0</v>
      </c>
      <c r="JW97" s="26">
        <f>IFERROR(Tableau17[[#This Row],[2015-T1-BC-DVG]]/Tableau17[[#This Row],[2015-T1-TOTAL]],"")</f>
        <v>0</v>
      </c>
      <c r="JX97" s="26">
        <f>IFERROR(Tableau17[[#This Row],[2015-T1-BC-FG]]/Tableau17[[#This Row],[2015-T1-TOTAL]],"")</f>
        <v>4.148148148148148E-2</v>
      </c>
      <c r="JY97" s="26">
        <f>IFERROR(Tableau17[[#This Row],[2015-T1-BC-FN]]/Tableau17[[#This Row],[2015-T1-TOTAL]],"")</f>
        <v>0.29185185185185186</v>
      </c>
      <c r="JZ97" s="26">
        <f>IFERROR(Tableau17[[#This Row],[2015-T1-BC-MDM]]/Tableau17[[#This Row],[2015-T1-TOTAL]],"")</f>
        <v>0</v>
      </c>
      <c r="KA97" s="26">
        <f>IFERROR(Tableau17[[#This Row],[2015-T1-BC-RDG]]/Tableau17[[#This Row],[2015-T1-TOTAL]],"")</f>
        <v>0</v>
      </c>
      <c r="KB97" s="26">
        <f>IFERROR(Tableau17[[#This Row],[2015-T1-BC-SOC]]/Tableau17[[#This Row],[2015-T1-TOTAL]],"")</f>
        <v>0</v>
      </c>
      <c r="KC97" s="26">
        <f>IFERROR(Tableau17[[#This Row],[2015-T1-BC-UD]]/Tableau17[[#This Row],[2015-T1-TOTAL]],"")</f>
        <v>0.41925925925925928</v>
      </c>
      <c r="KD97" s="26">
        <f>IFERROR(Tableau17[[#This Row],[2015-T1-BC-UG]]/Tableau17[[#This Row],[2015-T1-TOTAL]],"")</f>
        <v>0.17333333333333334</v>
      </c>
      <c r="KE97" s="26">
        <f>IFERROR(Tableau17[[#This Row],[2015-T1-BC-VEC]]/Tableau17[[#This Row],[2015-T1-TOTAL]],"")</f>
        <v>0</v>
      </c>
      <c r="KF97" s="26">
        <f>IFERROR(Tableau17[[#This Row],[2015-T2-BC-DVG]]/Tableau17[[#This Row],[2015-T2-TOTAL]],"")</f>
        <v>0</v>
      </c>
      <c r="KG97" s="26">
        <f>IFERROR(Tableau17[[#This Row],[2015-T2-BC-FN]]/Tableau17[[#This Row],[2015-T2-TOTAL]],"")</f>
        <v>0.30440967283072545</v>
      </c>
      <c r="KH97" s="26">
        <f>IFERROR(Tableau17[[#This Row],[2015-T2-BC-SOC]]/Tableau17[[#This Row],[2015-T2-TOTAL]],"")</f>
        <v>0</v>
      </c>
      <c r="KI97" s="26">
        <f>IFERROR(Tableau17[[#This Row],[2015-T2-BC-UD]]/Tableau17[[#This Row],[2015-T2-TOTAL]],"")</f>
        <v>0.69559032716927449</v>
      </c>
      <c r="KJ97" s="26">
        <f>IFERROR(Tableau17[[#This Row],[2015-T2-BC-UG]]/Tableau17[[#This Row],[2015-T2-TOTAL]],"")</f>
        <v>0</v>
      </c>
      <c r="KK97" s="26">
        <f>IFERROR(Tableau17[[#This Row],[2017 (L)-T1-COM]]/Tableau17[[#This Row],[2017 (L)-T1-TOTAL]],"")</f>
        <v>1.1795543905635648E-2</v>
      </c>
      <c r="KL97" s="26">
        <f>IFERROR(Tableau17[[#This Row],[2017 (L)-T1-DIV]]/Tableau17[[#This Row],[2017 (L)-T1-TOTAL]],"")</f>
        <v>9.1743119266055051E-3</v>
      </c>
      <c r="KM97" s="26">
        <f>IFERROR(Tableau17[[#This Row],[2017 (L)-T1-DLF]]/Tableau17[[#This Row],[2017 (L)-T1-TOTAL]],"")</f>
        <v>1.1795543905635648E-2</v>
      </c>
      <c r="KN97" s="26">
        <f>IFERROR(Tableau17[[#This Row],[2017 (L)-T1-DVD]]/Tableau17[[#This Row],[2017 (L)-T1-TOTAL]],"")</f>
        <v>2.6212319790301442E-3</v>
      </c>
      <c r="KO97" s="26">
        <f>IFERROR(Tableau17[[#This Row],[2017 (L)-T1-DVG]]/Tableau17[[#This Row],[2017 (L)-T1-TOTAL]],"")</f>
        <v>0</v>
      </c>
      <c r="KP97" s="26">
        <f>IFERROR(Tableau17[[#This Row],[2017 (L)-T1-ECO]]/Tableau17[[#This Row],[2017 (L)-T1-TOTAL]],"")</f>
        <v>2.8833551769331587E-2</v>
      </c>
      <c r="KQ97" s="26">
        <f>IFERROR(Tableau17[[#This Row],[2017 (L)-T1-EXD]]/Tableau17[[#This Row],[2017 (L)-T1-TOTAL]],"")</f>
        <v>0</v>
      </c>
      <c r="KR97" s="26">
        <f>IFERROR(Tableau17[[#This Row],[2017 (L)-T1-EXG]]/Tableau17[[#This Row],[2017 (L)-T1-TOTAL]],"")</f>
        <v>1.3106159895150721E-3</v>
      </c>
      <c r="KS97" s="26">
        <f>IFERROR(Tableau17[[#This Row],[2017 (L)-T1-FI]]/Tableau17[[#This Row],[2017 (L)-T1-TOTAL]],"")</f>
        <v>7.8636959370904327E-2</v>
      </c>
      <c r="KT97" s="26">
        <f>IFERROR(Tableau17[[#This Row],[2017 (L)-T1-FN]]/Tableau17[[#This Row],[2017 (L)-T1-TOTAL]],"")</f>
        <v>0.11795543905635648</v>
      </c>
      <c r="KU97" s="26">
        <f>IFERROR(Tableau17[[#This Row],[2017 (L)-T1-LR]]/Tableau17[[#This Row],[2017 (L)-T1-TOTAL]],"")</f>
        <v>0.29882044560943644</v>
      </c>
      <c r="KV97" s="26">
        <f>IFERROR(Tableau17[[#This Row],[2017 (L)-T1-MDM]]/Tableau17[[#This Row],[2017 (L)-T1-TOTAL]],"")</f>
        <v>0</v>
      </c>
      <c r="KW97" s="26">
        <f>IFERROR(Tableau17[[#This Row],[2017 (L)-T1-RDG]]/Tableau17[[#This Row],[2017 (L)-T1-TOTAL]],"")</f>
        <v>3.9318479685452159E-3</v>
      </c>
      <c r="KX97" s="26">
        <f>IFERROR(Tableau17[[#This Row],[2017 (L)-T1-REG]]/Tableau17[[#This Row],[2017 (L)-T1-TOTAL]],"")</f>
        <v>0</v>
      </c>
      <c r="KY97" s="26">
        <f>IFERROR(Tableau17[[#This Row],[2017 (L)-T1-REM]]/Tableau17[[#This Row],[2017 (L)-T1-TOTAL]],"")</f>
        <v>0.41546526867627787</v>
      </c>
      <c r="KZ97" s="26">
        <f>IFERROR(Tableau17[[#This Row],[2017 (L)-T1-SOC]]/Tableau17[[#This Row],[2017 (L)-T1-TOTAL]],"")</f>
        <v>1.9659239842726082E-2</v>
      </c>
      <c r="LA97" s="26">
        <f>IFERROR(Tableau17[[#This Row],[2017 (L)-T1-UDI]]/Tableau17[[#This Row],[2017 (L)-T1-TOTAL]],"")</f>
        <v>0</v>
      </c>
      <c r="LB97" s="26">
        <f>IFERROR(Tableau17[[#This Row],[2017 (L)-T2-FI]]/Tableau17[[#This Row],[2017 (L)-T2-TOTAL]],"")</f>
        <v>0</v>
      </c>
      <c r="LC97" s="26">
        <f>IFERROR(Tableau17[[#This Row],[2017 (L)-T2-FN]]/Tableau17[[#This Row],[2017 (L)-T2-TOTAL]],"")</f>
        <v>0</v>
      </c>
      <c r="LD97" s="26">
        <f>IFERROR(Tableau17[[#This Row],[2017 (L)-T2-LR]]/Tableau17[[#This Row],[2017 (L)-T2-TOTAL]],"")</f>
        <v>0.4876923076923077</v>
      </c>
      <c r="LE97" s="26">
        <f>IFERROR(Tableau17[[#This Row],[2017 (L)-T2-MDM]]/Tableau17[[#This Row],[2017 (L)-T2-TOTAL]],"")</f>
        <v>0</v>
      </c>
      <c r="LF97" s="26">
        <f>IFERROR(Tableau17[[#This Row],[2017 (L)-T2-REM]]/Tableau17[[#This Row],[2017 (L)-T2-TOTAL]],"")</f>
        <v>0.51230769230769235</v>
      </c>
      <c r="LG97" s="26">
        <f>IFERROR(Tableau17[[#This Row],[2017-T1-ARTHAUD Nathalie]]/Tableau17[[#This Row],[2017-T1-TOTAL]],"")</f>
        <v>8.8261253309797002E-4</v>
      </c>
      <c r="LH97" s="26">
        <f>IFERROR(Tableau17[[#This Row],[2017-T1-ASSELINEAU Fran]]/Tableau17[[#This Row],[2017-T1-TOTAL]],"")</f>
        <v>7.9435127978817292E-3</v>
      </c>
      <c r="LI97" s="26">
        <f>IFERROR(Tableau17[[#This Row],[2017-T1-CHEMINADE Jacques]]/Tableau17[[#This Row],[2017-T1-TOTAL]],"")</f>
        <v>8.8261253309797002E-4</v>
      </c>
      <c r="LJ97" s="26">
        <f>IFERROR(Tableau17[[#This Row],[2017-T1-DUPONT-AIGNAN Nicolas]]/Tableau17[[#This Row],[2017-T1-TOTAL]],"")</f>
        <v>3.5304501323918797E-2</v>
      </c>
      <c r="LK97" s="26">
        <f>IFERROR(Tableau17[[#This Row],[2017-T1-FILLON Fran]]/Tableau17[[#This Row],[2017-T1-TOTAL]],"")</f>
        <v>0.33097969991173876</v>
      </c>
      <c r="LL97" s="26">
        <f>IFERROR(Tableau17[[#This Row],[2017-T1-HAMON Beno]]/Tableau17[[#This Row],[2017-T1-TOTAL]],"")</f>
        <v>4.2365401588702563E-2</v>
      </c>
      <c r="LM97" s="26">
        <f>IFERROR(Tableau17[[#This Row],[2017-T1-LASSALLE Jean]]/Tableau17[[#This Row],[2017-T1-TOTAL]],"")</f>
        <v>7.9435127978817292E-3</v>
      </c>
      <c r="LN97" s="26">
        <f>IFERROR(Tableau17[[#This Row],[2017-T1-LE PEN Marine]]/Tableau17[[#This Row],[2017-T1-TOTAL]],"")</f>
        <v>0.18005295675198588</v>
      </c>
      <c r="LO97" s="26">
        <f>IFERROR(Tableau17[[#This Row],[2017-T1-M Jean-Luc]]/Tableau17[[#This Row],[2017-T1-TOTAL]],"")</f>
        <v>0.14121800529567519</v>
      </c>
      <c r="LP97" s="26">
        <f>IFERROR(Tableau17[[#This Row],[2017-T1-MACRON Emmanuel]]/Tableau17[[#This Row],[2017-T1-TOTAL]],"")</f>
        <v>0.24977934686672551</v>
      </c>
      <c r="LQ97" s="26">
        <f>IFERROR(Tableau17[[#This Row],[2017-T1-POUTOU Philippe]]/Tableau17[[#This Row],[2017-T1-TOTAL]],"")</f>
        <v>2.6478375992939102E-3</v>
      </c>
      <c r="LR97" s="26">
        <f>IFERROR(Tableau17[[#This Row],[2017-T2-LE PEN Marine]]/Tableau17[[#This Row],[2017-T2-TOTAL]],"")</f>
        <v>0.3284823284823285</v>
      </c>
      <c r="LS97" s="26">
        <f>IFERROR(Tableau17[[#This Row],[2017-T2-MACRON Emmanuel]]/Tableau17[[#This Row],[2017-T2-TOTAL]],"")</f>
        <v>0.6715176715176715</v>
      </c>
      <c r="LT97" s="26">
        <f>IFERROR(Tableau17[[#This Row],[2019-T1-ALEXANDRE Audric]]/Tableau17[[#This Row],[2019-T1-TOTAL]],"")</f>
        <v>0</v>
      </c>
      <c r="LU97" s="26">
        <f>IFERROR(Tableau17[[#This Row],[2019-T1-ARTHAUD Nathalie]]/Tableau17[[#This Row],[2019-T1-TOTAL]],"")</f>
        <v>5.5555555555555558E-3</v>
      </c>
      <c r="LV97" s="26">
        <f>IFERROR(Tableau17[[#This Row],[2019-T1-ASSELINEAU François]]/Tableau17[[#This Row],[2019-T1-TOTAL]],"")</f>
        <v>5.5555555555555558E-3</v>
      </c>
      <c r="LW97" s="26">
        <f>IFERROR(Tableau17[[#This Row],[2019-T1-AUBRY Manon]]/Tableau17[[#This Row],[2019-T1-TOTAL]],"")</f>
        <v>4.4444444444444446E-2</v>
      </c>
      <c r="LX97" s="26">
        <f>IFERROR(Tableau17[[#This Row],[2019-T1-AZERGUI Nagib]]/Tableau17[[#This Row],[2019-T1-TOTAL]],"")</f>
        <v>0</v>
      </c>
      <c r="LY97" s="26">
        <f>IFERROR(Tableau17[[#This Row],[2019-T1-BARDELLA Jordan]]/Tableau17[[#This Row],[2019-T1-TOTAL]],"")</f>
        <v>0.23194444444444445</v>
      </c>
      <c r="LZ97" s="26">
        <f>IFERROR(Tableau17[[#This Row],[2019-T1-BELLAMY François-Xavier]]/Tableau17[[#This Row],[2019-T1-TOTAL]],"")</f>
        <v>0.14583333333333334</v>
      </c>
      <c r="MA97" s="26">
        <f>IFERROR(Tableau17[[#This Row],[2019-T1-BIDOU Olivier]]/Tableau17[[#This Row],[2019-T1-TOTAL]],"")</f>
        <v>2.7777777777777779E-3</v>
      </c>
      <c r="MB97" s="26">
        <f>IFERROR(Tableau17[[#This Row],[2019-T1-BOURG Dominique]]/Tableau17[[#This Row],[2019-T1-TOTAL]],"")</f>
        <v>9.7222222222222224E-3</v>
      </c>
      <c r="MC97" s="26">
        <f>IFERROR(Tableau17[[#This Row],[2019-T1-BROSSAT Ian]]/Tableau17[[#This Row],[2019-T1-TOTAL]],"")</f>
        <v>8.3333333333333332E-3</v>
      </c>
      <c r="MD97" s="26">
        <f>IFERROR(Tableau17[[#This Row],[2019-T1-CAILLAUD Sophie]]/Tableau17[[#This Row],[2019-T1-TOTAL]],"")</f>
        <v>0</v>
      </c>
      <c r="ME97" s="26">
        <f>IFERROR(Tableau17[[#This Row],[2019-T1-CAMUS Renaud]]/Tableau17[[#This Row],[2019-T1-TOTAL]],"")</f>
        <v>0</v>
      </c>
      <c r="MF97" s="26">
        <f>IFERROR(Tableau17[[#This Row],[2019-T1-CHALENÇON Christophe]]/Tableau17[[#This Row],[2019-T1-TOTAL]],"")</f>
        <v>0</v>
      </c>
      <c r="MG97" s="26">
        <f>IFERROR(Tableau17[[#This Row],[2019-T1-CORBET Cathy Denise Ginette]]/Tableau17[[#This Row],[2019-T1-TOTAL]],"")</f>
        <v>0</v>
      </c>
      <c r="MH97" s="26">
        <f>IFERROR(Tableau17[[#This Row],[2019-T1-DE PREVOISIN Robert]]/Tableau17[[#This Row],[2019-T1-TOTAL]],"")</f>
        <v>0</v>
      </c>
      <c r="MI97" s="26">
        <f>IFERROR(Tableau17[[#This Row],[2019-T1-DELFEL Thérèse]]/Tableau17[[#This Row],[2019-T1-TOTAL]],"")</f>
        <v>2.7777777777777779E-3</v>
      </c>
      <c r="MJ97" s="26">
        <f>IFERROR(Tableau17[[#This Row],[2019-T1-DIEUMEGARD Pierre]]/Tableau17[[#This Row],[2019-T1-TOTAL]],"")</f>
        <v>1.3888888888888889E-3</v>
      </c>
      <c r="MK97" s="26">
        <f>IFERROR(Tableau17[[#This Row],[2019-T1-DUPONT-AIGNAN Nicolas]]/Tableau17[[#This Row],[2019-T1-TOTAL]],"")</f>
        <v>1.6666666666666666E-2</v>
      </c>
      <c r="ML97" s="26">
        <f>IFERROR(Tableau17[[#This Row],[2019-T1-GERNIGON Yves]]/Tableau17[[#This Row],[2019-T1-TOTAL]],"")</f>
        <v>1.3888888888888889E-3</v>
      </c>
      <c r="MM97" s="26">
        <f>IFERROR(Tableau17[[#This Row],[2019-T1-GLUCKSMANN Raphaël]]/Tableau17[[#This Row],[2019-T1-TOTAL]],"")</f>
        <v>3.4722222222222224E-2</v>
      </c>
      <c r="MN97" s="26">
        <f>IFERROR(Tableau17[[#This Row],[2019-T1-HAMON Benoît]]/Tableau17[[#This Row],[2019-T1-TOTAL]],"")</f>
        <v>1.8055555555555554E-2</v>
      </c>
      <c r="MO97" s="26">
        <f>IFERROR(Tableau17[[#This Row],[2019-T1-HELGEN Gilles]]/Tableau17[[#This Row],[2019-T1-TOTAL]],"")</f>
        <v>0</v>
      </c>
      <c r="MP97" s="26">
        <f>IFERROR(Tableau17[[#This Row],[2019-T1-JADOT Yannick]]/Tableau17[[#This Row],[2019-T1-TOTAL]],"")</f>
        <v>0.1361111111111111</v>
      </c>
      <c r="MQ97" s="26">
        <f>IFERROR(Tableau17[[#This Row],[2019-T1-LAGARDE Jean-Christophe]]/Tableau17[[#This Row],[2019-T1-TOTAL]],"")</f>
        <v>2.7777777777777776E-2</v>
      </c>
      <c r="MR97" s="26">
        <f>IFERROR(Tableau17[[#This Row],[2019-T1-LALANNE Francis]]/Tableau17[[#This Row],[2019-T1-TOTAL]],"")</f>
        <v>1.3888888888888889E-3</v>
      </c>
      <c r="MS97" s="26">
        <f>IFERROR(Tableau17[[#This Row],[2019-T1-LOISEAU Nathalie]]/Tableau17[[#This Row],[2019-T1-TOTAL]],"")</f>
        <v>0.30277777777777776</v>
      </c>
      <c r="MT97" s="26">
        <f>IFERROR(Tableau17[[#This Row],[2019-T1-MARIE Florie]]/Tableau17[[#This Row],[2019-T1-TOTAL]],"")</f>
        <v>2.7777777777777779E-3</v>
      </c>
      <c r="MU97" s="26">
        <f>IFERROR(Tableau17[[#This Row],[2008-T1-MACROEXTRDROITE]]/Tableau17[[#This Row],[2008-T1-MACROTOTALE]],"")</f>
        <v>7.6829268292682926E-2</v>
      </c>
      <c r="MV97" s="26">
        <f>IFERROR(Tableau17[[#This Row],[2008-T1-MACRODROITE]]/Tableau17[[#This Row],[2008-T1-MACROTOTALE]],"")</f>
        <v>0.66829268292682931</v>
      </c>
      <c r="MW97" s="26">
        <f>IFERROR(Tableau17[[#This Row],[2008-T1-MACROCENTRE]]/Tableau17[[#This Row],[2008-T1-MACROTOTALE]],"")</f>
        <v>0</v>
      </c>
      <c r="MX97" s="26">
        <f>IFERROR(Tableau17[[#This Row],[2008-T1-MACROGAUCHE]]/Tableau17[[#This Row],[2008-T1-MACROTOTALE]],"")</f>
        <v>0.25487804878048781</v>
      </c>
      <c r="MY97" s="26">
        <f>IFERROR(Tableau17[[#This Row],[2008-T1-MACROAUTRE]]/Tableau17[[#This Row],[2008-T1-MACROTOTALE]],"")</f>
        <v>0</v>
      </c>
      <c r="MZ97" s="26">
        <f>IFERROR(Tableau17[[#This Row],[2008-T2-MACROEXTRDROITE]]/Tableau17[[#This Row],[2008-T2-MACROTOTALE]],"")</f>
        <v>0</v>
      </c>
      <c r="NA97" s="26">
        <f>IFERROR(Tableau17[[#This Row],[2008-T2-MACRODROITE]]/Tableau17[[#This Row],[2008-T2-MACROTOTALE]],"")</f>
        <v>0.7142857142857143</v>
      </c>
      <c r="NB97" s="26">
        <f>IFERROR(Tableau17[[#This Row],[2008-T2-MACROCENTRE]]/Tableau17[[#This Row],[2008-T2-MACROTOTALE]],"")</f>
        <v>0</v>
      </c>
      <c r="NC97" s="26">
        <f>IFERROR(Tableau17[[#This Row],[2008-T2-MACROGAUCHE]]/Tableau17[[#This Row],[2008-T2-MACROTOTALE]],"")</f>
        <v>0.2857142857142857</v>
      </c>
      <c r="ND97" s="26">
        <f>IFERROR(Tableau17[[#This Row],[2008-T2-MACROAUTRE]]/Tableau17[[#This Row],[2008-T2-MACROTOTALE]],"")</f>
        <v>0</v>
      </c>
      <c r="NE97" s="26">
        <f>IFERROR(Tableau17[[#This Row],[2014-T1-MACROEXTRDROITE]]/Tableau17[[#This Row],[2014-T1-MACROTOTALE]],"")</f>
        <v>0.16113744075829384</v>
      </c>
      <c r="NF97" s="26">
        <f>IFERROR(Tableau17[[#This Row],[2014-T1-MACRODROITE]]/Tableau17[[#This Row],[2014-T1-MACROTOTALE]],"")</f>
        <v>0.63744075829383884</v>
      </c>
      <c r="NG97" s="26">
        <f>IFERROR(Tableau17[[#This Row],[2014-T1-MACROCENTRE]]/Tableau17[[#This Row],[2014-T1-MACROTOTALE]],"")</f>
        <v>0</v>
      </c>
      <c r="NH97" s="26">
        <f>IFERROR(Tableau17[[#This Row],[2014-T1-MACROGAUCHE]]/Tableau17[[#This Row],[2014-T1-MACROTOTALE]],"")</f>
        <v>0.2014218009478673</v>
      </c>
      <c r="NI97" s="26">
        <f>IFERROR(Tableau17[[#This Row],[2014-T1-MACROAUTRE]]/Tableau17[[#This Row],[2014-T1-MACROTOTALE]],"")</f>
        <v>0</v>
      </c>
      <c r="NJ97" s="26">
        <f>IFERROR(Tableau17[[#This Row],[2014-T2-MACROEXTRDROITE]]/Tableau17[[#This Row],[2014-T2-MACROTOTALE]],"")</f>
        <v>0.1793416572077185</v>
      </c>
      <c r="NK97" s="26">
        <f>IFERROR(Tableau17[[#This Row],[2014-T2-MACRODROITE]]/Tableau17[[#This Row],[2014-T2-MACROTOTALE]],"")</f>
        <v>0.60839954597048806</v>
      </c>
      <c r="NL97" s="26">
        <f>IFERROR(Tableau17[[#This Row],[2014-T2-MACROCENTRE]]/Tableau17[[#This Row],[2014-T2-MACROTOTALE]],"")</f>
        <v>0</v>
      </c>
      <c r="NM97" s="26">
        <f>IFERROR(Tableau17[[#This Row],[2014-T2-MACROGAUCHE]]/Tableau17[[#This Row],[2014-T2-MACROTOTALE]],"")</f>
        <v>0.21225879682179341</v>
      </c>
      <c r="NN97" s="26">
        <f>IFERROR(Tableau17[[#This Row],[2014-T2-MACROAUTRE]]/Tableau17[[#This Row],[2014-T2-MACROTOTALE]],"")</f>
        <v>0</v>
      </c>
      <c r="NO97" s="26">
        <f>IFERROR( Tableau17[[#This Row],[2015-T1-MACROEXTRDROITE]]/Tableau17[[#This Row],[2015-T1-MACROTOTALE]],"")</f>
        <v>0.32444444444444442</v>
      </c>
      <c r="NP97" s="26">
        <f>IFERROR(Tableau17[[#This Row],[2015-T1-MACRODROITE]]/Tableau17[[#This Row],[2015-T1-MACROTOTALE]],"")</f>
        <v>0.41925925925925928</v>
      </c>
      <c r="NQ97" s="26">
        <f>IFERROR(Tableau17[[#This Row],[2015-T1-MACROCENTRE]]/Tableau17[[#This Row],[2015-T1-MACROTOTALE]],"")</f>
        <v>0</v>
      </c>
      <c r="NR97" s="26">
        <f>IFERROR(Tableau17[[#This Row],[2015-T1-MACROGAUCHE]]/Tableau17[[#This Row],[2015-T1-MACROTOTALE]],"")</f>
        <v>0.21481481481481482</v>
      </c>
      <c r="NS97" s="26">
        <f>IFERROR(Tableau17[[#This Row],[2015-T1-MACROAUTRE]]/Tableau17[[#This Row],[2015-T1-MACROTOTALE]],"")</f>
        <v>4.148148148148148E-2</v>
      </c>
      <c r="NT97" s="26">
        <f>IFERROR(Tableau17[[#This Row],[2015-T2-MACROEXTRDROITE]]/Tableau17[[#This Row],[2015-T2-MACROTOTALE]],"")</f>
        <v>0.30440967283072545</v>
      </c>
      <c r="NU97" s="26">
        <f>IFERROR(Tableau17[[#This Row],[2015-T2-MACRODROITE]]/Tableau17[[#This Row],[2015-T2-MACROTOTALE]],"")</f>
        <v>0.69559032716927449</v>
      </c>
      <c r="NV97" s="26">
        <f>IFERROR(Tableau17[[#This Row],[2015-T2-MACROCENTRE]]/Tableau17[[#This Row],[2015-T2-MACROTOTALE]],"")</f>
        <v>0</v>
      </c>
      <c r="NW97" s="26">
        <f>IFERROR(Tableau17[[#This Row],[2015-T2-MACROGAUCHE]]/Tableau17[[#This Row],[2015-T2-MACROTOTALE]],"")</f>
        <v>0</v>
      </c>
      <c r="NX97" s="26">
        <f>IFERROR(Tableau17[[#This Row],[2015-T2-MACROAUTRE]]/Tableau17[[#This Row],[2015-T2-MACROTOTALE]],"")</f>
        <v>0</v>
      </c>
      <c r="NY97" s="26">
        <f>IFERROR(Tableau17[[#This Row],[2017-T1-MACROEXTRDROITE]]/Tableau17[[#This Row],[2017-T1-MACROTOTALE]],"")</f>
        <v>0.22418358340688438</v>
      </c>
      <c r="NZ97" s="26">
        <f>IFERROR(Tableau17[[#This Row],[2017-T1-MACRODROITE]]/Tableau17[[#This Row],[2017-T1-MACROTOTALE]],"")</f>
        <v>0.33097969991173876</v>
      </c>
      <c r="OA97" s="26">
        <f>IFERROR(Tableau17[[#This Row],[2017-T1-MACROCENTRE]]/Tableau17[[#This Row],[2017-T1-MACROTOTALE]],"")</f>
        <v>0.24977934686672551</v>
      </c>
      <c r="OB97" s="26">
        <f>IFERROR(Tableau17[[#This Row],[2017-T1-MACROGAUCHE]]/Tableau17[[#This Row],[2017-T1-MACROTOTALE]],"")</f>
        <v>0.18711385701676964</v>
      </c>
      <c r="OC97" s="26">
        <f>IFERROR(Tableau17[[#This Row],[2017-T1-MACROAUTRE]]/Tableau17[[#This Row],[2017-T1-MACROTOTALE]],"")</f>
        <v>7.9435127978817292E-3</v>
      </c>
      <c r="OD97" s="26">
        <f>IFERROR(Tableau17[[#This Row],[2017-T2-MACROEXTRDROITE]]/Tableau17[[#This Row],[2017-T2-MACROTOTALE]],"")</f>
        <v>0.3284823284823285</v>
      </c>
      <c r="OE97" s="26">
        <f>IFERROR(Tableau17[[#This Row],[2017-T2-MACRODROITE]]/Tableau17[[#This Row],[2017-T2-MACROTOTALE]],"")</f>
        <v>0</v>
      </c>
      <c r="OF97" s="26">
        <f>IFERROR(Tableau17[[#This Row],[2017-T2-MACROCENTRE]]/Tableau17[[#This Row],[2017-T2-MACROTOTALE]],"")</f>
        <v>0.6715176715176715</v>
      </c>
      <c r="OG97" s="26">
        <f>IFERROR(Tableau17[[#This Row],[2017-T2-MACROGAUCHE]]/Tableau17[[#This Row],[2017-T2-MACROTOTALE]],"")</f>
        <v>0</v>
      </c>
      <c r="OH97" s="26">
        <f>IFERROR(Tableau17[[#This Row],[2017-T2-MACROAUTRE]]/Tableau17[[#This Row],[2017-T2-MACROTOTALE]],"")</f>
        <v>0</v>
      </c>
      <c r="OI97" s="26">
        <f>IFERROR(Tableau17[[#This Row],[2019-T1-MACROEXTRDROITE]]/Tableau17[[#This Row],[2019-T1-MACROTOTALE]],"")</f>
        <v>0.25444596443228457</v>
      </c>
      <c r="OJ97" s="26">
        <f>IFERROR(Tableau17[[#This Row],[2019-T1-MACRODROITE]]/Tableau17[[#This Row],[2019-T1-MACROTOTALE]],"")</f>
        <v>0.17099863201094392</v>
      </c>
      <c r="OK97" s="26">
        <f>IFERROR(Tableau17[[#This Row],[2019-T1-MACROCENTRE]]/Tableau17[[#This Row],[2019-T1-MACROTOTALE]],"")</f>
        <v>0.29822161422708621</v>
      </c>
      <c r="OL97" s="26">
        <f>IFERROR(Tableau17[[#This Row],[2019-T1-MACROGAUCHE]]/Tableau17[[#This Row],[2019-T1-MACROTOTALE]],"")</f>
        <v>0.24350205198358413</v>
      </c>
      <c r="OM97" s="26">
        <f>IFERROR(Tableau17[[#This Row],[2019-T1-MACROAUTRE]]/Tableau17[[#This Row],[2019-T1-MACROTOTALE]],"")</f>
        <v>3.2831737346101231E-2</v>
      </c>
      <c r="ON97" s="26">
        <f>IFERROR(Tableau17[[#This Row],[2020-T1-MACROEXTRDROITE]]/Tableau17[[#This Row],[2020-T1-MACROTOTALE]],"")</f>
        <v>0.14960629921259844</v>
      </c>
      <c r="OO97" s="26">
        <f>IFERROR(Tableau17[[#This Row],[2020-T1-MACRODROITE]]/Tableau17[[#This Row],[2020-T1-MACROTOTALE]],"")</f>
        <v>0.42519685039370081</v>
      </c>
      <c r="OP97" s="26">
        <f>IFERROR(Tableau17[[#This Row],[2020-T1-MACROCENTRE]]/Tableau17[[#This Row],[2020-T1-MACROTOTALE]],"")</f>
        <v>0.1437007874015748</v>
      </c>
      <c r="OQ97" s="26">
        <f>IFERROR(Tableau17[[#This Row],[2020-T1-MACROGAUCHE]]/Tableau17[[#This Row],[2020-T1-MACROTOTALE]],"")</f>
        <v>0.28149606299212598</v>
      </c>
      <c r="OR97" s="26">
        <f>IFERROR(Tableau17[[#This Row],[2020-T1-MACROAUTRE]]/Tableau17[[#This Row],[2020-T1-MACROTOTALE]],"")</f>
        <v>0</v>
      </c>
      <c r="OS97" s="26">
        <f>IFERROR(Tableau17[[#This Row],[2017 (L)-T1-MACROEXTRDROITE]]/Tableau17[[#This Row],[2017 (L)-T1-MACROTOTALE]],"")</f>
        <v>0.12975098296199214</v>
      </c>
      <c r="OT97" s="26">
        <f>IFERROR(Tableau17[[#This Row],[2017 (L)-T1-MACRODROITE]]/Tableau17[[#This Row],[2017 (L)-T1-MACROTOTALE]],"")</f>
        <v>0.30144167758846657</v>
      </c>
      <c r="OU97" s="26">
        <f>IFERROR(Tableau17[[#This Row],[2017 (L)-T1-MACROCENTRE]]/Tableau17[[#This Row],[2017 (L)-T1-MACROTOTALE]],"")</f>
        <v>0.41546526867627787</v>
      </c>
      <c r="OV97" s="26">
        <f>IFERROR(Tableau17[[#This Row],[2017 (L)-T1-MACROGAUCHE]]/Tableau17[[#This Row],[2017 (L)-T1-MACROTOTALE]],"")</f>
        <v>0.14416775884665792</v>
      </c>
      <c r="OW97" s="26">
        <f>IFERROR(Tableau17[[#This Row],[2017 (L)-T1-MACROAUTRE]]/Tableau17[[#This Row],[2017 (L)-T1-MACROTOTALE]],"")</f>
        <v>9.1743119266055051E-3</v>
      </c>
      <c r="OX97" s="26">
        <f>IFERROR(Tableau17[[#This Row],[2017 (L)-T2-MACROEXTRDROITE]]/Tableau17[[#This Row],[2017 (L)-T2-MACROTOTALE]],"")</f>
        <v>0</v>
      </c>
      <c r="OY97" s="26">
        <f>IFERROR(Tableau17[[#This Row],[2017 (L)-T2-MACRODROITE]]/Tableau17[[#This Row],[2017 (L)-T2-MACROTOTALE]],"")</f>
        <v>0.4876923076923077</v>
      </c>
      <c r="OZ97" s="26">
        <f>IFERROR(Tableau17[[#This Row],[2017 (L)-T2-MACROCENTRE]]/Tableau17[[#This Row],[2017 (L)-T2-MACROTOTALE]],"")</f>
        <v>0.51230769230769235</v>
      </c>
      <c r="PA97" s="26">
        <f>IFERROR(Tableau17[[#This Row],[2017 (L)-T2-MACROGAUCHE]]/Tableau17[[#This Row],[2017 (L)-T2-MACROTOTALE]],"")</f>
        <v>0</v>
      </c>
      <c r="PB97" s="26">
        <f>IFERROR(Tableau17[[#This Row],[2017 (L)-T2-MACROAUTRE]]/Tableau17[[#This Row],[2017 (L)-T2-MACROTOTALE]],"")</f>
        <v>0</v>
      </c>
      <c r="PC97" s="26">
        <f>IFERROR(Tableau17[[#This Row],[2008_T1_PROCUS]]/Tableau17[[#This Row],[2008_T1_INSCRITS]],0)</f>
        <v>8.339651250947688E-3</v>
      </c>
      <c r="PD97" s="26">
        <f>IFERROR(Tableau17[[#This Row],[2008_T2_PROCUS]]/Tableau17[[#This Row],[2008_T2_INSCRITS]],0)</f>
        <v>2.4260803639120546E-2</v>
      </c>
      <c r="PE97" s="26">
        <f>Tableau17[[#This Row],[2014_T1_PROCUS]]/Tableau17[[#This Row],[2014_T1_INSCRITS]]</f>
        <v>1.6300496102055279E-2</v>
      </c>
      <c r="PF97" s="26">
        <f>IFERROR(Tableau17[[#This Row],[2014_T2_PROCUS]]/Tableau17[[#This Row],[2014_T2_INSCRITS]],0)</f>
        <v>1.9844082211197732E-2</v>
      </c>
    </row>
    <row r="98" spans="1:422" x14ac:dyDescent="0.2">
      <c r="A98" s="1">
        <v>3</v>
      </c>
      <c r="B98" s="1" t="s">
        <v>252</v>
      </c>
      <c r="C98" s="1" t="s">
        <v>301</v>
      </c>
      <c r="D98" s="1" t="s">
        <v>301</v>
      </c>
      <c r="E98" s="1">
        <v>455</v>
      </c>
      <c r="F98" s="1">
        <v>5.4001780000000004</v>
      </c>
      <c r="G98" s="1">
        <v>43.297668999999999</v>
      </c>
      <c r="H98" s="3">
        <v>748</v>
      </c>
      <c r="I98" s="3">
        <v>161</v>
      </c>
      <c r="L98" s="1">
        <v>96</v>
      </c>
      <c r="M98" s="1">
        <v>3</v>
      </c>
      <c r="O98" s="1">
        <v>1</v>
      </c>
      <c r="P98" s="1">
        <v>32</v>
      </c>
      <c r="Q98" s="1">
        <v>12</v>
      </c>
      <c r="R98" s="1">
        <v>43</v>
      </c>
      <c r="S98" s="1">
        <v>96</v>
      </c>
      <c r="T98" s="1">
        <v>27</v>
      </c>
      <c r="U98" s="1">
        <v>310</v>
      </c>
      <c r="V98" s="1">
        <v>798</v>
      </c>
      <c r="W98" s="1">
        <v>511</v>
      </c>
      <c r="X98" s="1">
        <v>13</v>
      </c>
      <c r="Y98" s="2">
        <v>0.64035087999999996</v>
      </c>
      <c r="Z98" s="1">
        <v>798</v>
      </c>
      <c r="AA98" s="1">
        <v>516</v>
      </c>
      <c r="AB98" s="1">
        <v>18</v>
      </c>
      <c r="AC98" s="2">
        <v>0.64661654000000002</v>
      </c>
      <c r="AD98" s="1">
        <v>748</v>
      </c>
      <c r="AE98" s="1">
        <v>317</v>
      </c>
      <c r="AF98" s="2">
        <v>0.42379678999999998</v>
      </c>
      <c r="AG98" s="1">
        <f t="shared" si="1"/>
        <v>161</v>
      </c>
      <c r="AH98" s="1">
        <v>831</v>
      </c>
      <c r="AI98" s="1">
        <v>549</v>
      </c>
      <c r="AJ98" s="1">
        <v>19</v>
      </c>
      <c r="AK98" s="2">
        <v>0.66064982000000005</v>
      </c>
      <c r="AL98" s="1">
        <v>831</v>
      </c>
      <c r="AM98" s="1">
        <v>600</v>
      </c>
      <c r="AN98" s="1">
        <v>25</v>
      </c>
      <c r="AO98" s="2">
        <v>0.72202166000000001</v>
      </c>
      <c r="AP98" s="1">
        <v>801</v>
      </c>
      <c r="AQ98" s="1">
        <v>426</v>
      </c>
      <c r="AR98" s="2">
        <v>0.53183521</v>
      </c>
      <c r="AS98" s="1">
        <v>801</v>
      </c>
      <c r="AT98" s="1">
        <v>418</v>
      </c>
      <c r="AU98" s="2">
        <v>0.52184768999999998</v>
      </c>
      <c r="AV98" s="1">
        <v>792</v>
      </c>
      <c r="AW98" s="1">
        <v>396</v>
      </c>
      <c r="AX98" s="2">
        <v>0.5</v>
      </c>
      <c r="AY98" s="1">
        <v>792</v>
      </c>
      <c r="AZ98" s="1">
        <v>331</v>
      </c>
      <c r="BA98" s="2">
        <v>0.41792929000000001</v>
      </c>
      <c r="BB98" s="1">
        <v>792</v>
      </c>
      <c r="BC98" s="1">
        <v>606</v>
      </c>
      <c r="BD98" s="2">
        <v>0.76515151999999997</v>
      </c>
      <c r="BE98" s="1">
        <v>792</v>
      </c>
      <c r="BF98" s="1">
        <v>568</v>
      </c>
      <c r="BG98" s="2">
        <v>0.71717171999999996</v>
      </c>
      <c r="BH98" s="1">
        <v>758</v>
      </c>
      <c r="BI98" s="1">
        <v>394</v>
      </c>
      <c r="BJ98" s="2">
        <v>0.51978891999999999</v>
      </c>
      <c r="BK98" s="1">
        <v>24</v>
      </c>
      <c r="BL98" s="1">
        <v>1</v>
      </c>
      <c r="BM98" s="1">
        <v>8</v>
      </c>
      <c r="BN98" s="1">
        <v>23</v>
      </c>
      <c r="BO98" s="1">
        <v>29</v>
      </c>
      <c r="BP98" s="1">
        <v>262</v>
      </c>
      <c r="BQ98" s="1">
        <v>190</v>
      </c>
      <c r="BR98" s="1">
        <v>537</v>
      </c>
      <c r="BT98" s="1">
        <v>268</v>
      </c>
      <c r="BU98" s="1">
        <v>323</v>
      </c>
      <c r="BW98" s="1">
        <v>591</v>
      </c>
      <c r="BX98" s="1">
        <v>3</v>
      </c>
      <c r="BY98" s="1">
        <v>0</v>
      </c>
      <c r="BZ98" s="1">
        <v>24</v>
      </c>
      <c r="CB98" s="1">
        <v>30</v>
      </c>
      <c r="CC98" s="1">
        <v>83</v>
      </c>
      <c r="CD98" s="1">
        <v>245</v>
      </c>
      <c r="CE98" s="1">
        <v>116</v>
      </c>
      <c r="CF98" s="1">
        <v>501</v>
      </c>
      <c r="CG98" s="1">
        <v>86</v>
      </c>
      <c r="CH98" s="1">
        <v>271</v>
      </c>
      <c r="CI98" s="1">
        <v>143</v>
      </c>
      <c r="CJ98" s="1">
        <v>500</v>
      </c>
      <c r="CK98" s="1">
        <v>11</v>
      </c>
      <c r="CL98" s="1">
        <v>6</v>
      </c>
      <c r="CM98" s="1">
        <v>2</v>
      </c>
      <c r="CN98" s="1">
        <v>9</v>
      </c>
      <c r="CO98" s="1">
        <v>32</v>
      </c>
      <c r="CP98" s="1">
        <v>121</v>
      </c>
      <c r="CQ98" s="1">
        <v>10</v>
      </c>
      <c r="CT98" s="1">
        <v>134</v>
      </c>
      <c r="CU98" s="1">
        <v>90</v>
      </c>
      <c r="CW98" s="1">
        <v>415</v>
      </c>
      <c r="CY98" s="1">
        <v>175</v>
      </c>
      <c r="DB98" s="1">
        <v>183</v>
      </c>
      <c r="DC98" s="1">
        <v>358</v>
      </c>
      <c r="DD98" s="1">
        <v>9</v>
      </c>
      <c r="DE98" s="1">
        <v>1</v>
      </c>
      <c r="DF98" s="1">
        <v>7</v>
      </c>
      <c r="DG98" s="1">
        <v>14</v>
      </c>
      <c r="DH98" s="1">
        <v>3</v>
      </c>
      <c r="DI98" s="1">
        <v>26</v>
      </c>
      <c r="DK98" s="1">
        <v>3</v>
      </c>
      <c r="DL98" s="1">
        <v>68</v>
      </c>
      <c r="DN98" s="1">
        <v>92</v>
      </c>
      <c r="DP98" s="1">
        <v>6</v>
      </c>
      <c r="DQ98" s="1">
        <v>2</v>
      </c>
      <c r="DR98" s="1">
        <v>97</v>
      </c>
      <c r="DU98" s="1">
        <v>328</v>
      </c>
      <c r="DV98" s="1">
        <v>134</v>
      </c>
      <c r="DZ98" s="1">
        <v>152</v>
      </c>
      <c r="EA98" s="1">
        <v>286</v>
      </c>
      <c r="EB98" s="1">
        <v>1</v>
      </c>
      <c r="EC98" s="1">
        <v>5</v>
      </c>
      <c r="ED98" s="1">
        <v>1</v>
      </c>
      <c r="EE98" s="1">
        <v>26</v>
      </c>
      <c r="EF98" s="1">
        <v>138</v>
      </c>
      <c r="EG98" s="1">
        <v>43</v>
      </c>
      <c r="EH98" s="1">
        <v>6</v>
      </c>
      <c r="EI98" s="1">
        <v>118</v>
      </c>
      <c r="EJ98" s="1">
        <v>137</v>
      </c>
      <c r="EK98" s="1">
        <v>115</v>
      </c>
      <c r="EL98" s="1">
        <v>5</v>
      </c>
      <c r="EM98" s="1">
        <v>595</v>
      </c>
      <c r="EN98" s="1">
        <v>174</v>
      </c>
      <c r="EO98" s="1">
        <v>335</v>
      </c>
      <c r="EP98" s="1">
        <v>509</v>
      </c>
      <c r="EQ98" s="1">
        <v>0</v>
      </c>
      <c r="ER98" s="1">
        <v>3</v>
      </c>
      <c r="ES98" s="1">
        <v>3</v>
      </c>
      <c r="ET98" s="1">
        <v>27</v>
      </c>
      <c r="EU98" s="1">
        <v>1</v>
      </c>
      <c r="EV98" s="1">
        <v>71</v>
      </c>
      <c r="EW98" s="1">
        <v>41</v>
      </c>
      <c r="EX98" s="1">
        <v>0</v>
      </c>
      <c r="EY98" s="1">
        <v>7</v>
      </c>
      <c r="EZ98" s="1">
        <v>11</v>
      </c>
      <c r="FA98" s="1">
        <v>0</v>
      </c>
      <c r="FB98" s="1">
        <v>0</v>
      </c>
      <c r="FC98" s="1">
        <v>0</v>
      </c>
      <c r="FD98" s="1">
        <v>0</v>
      </c>
      <c r="FE98" s="1">
        <v>0</v>
      </c>
      <c r="FF98" s="1">
        <v>1</v>
      </c>
      <c r="FG98" s="1">
        <v>0</v>
      </c>
      <c r="FH98" s="1">
        <v>9</v>
      </c>
      <c r="FI98" s="1">
        <v>0</v>
      </c>
      <c r="FJ98" s="1">
        <v>26</v>
      </c>
      <c r="FK98" s="1">
        <v>9</v>
      </c>
      <c r="FL98" s="1">
        <v>0</v>
      </c>
      <c r="FM98" s="1">
        <v>80</v>
      </c>
      <c r="FN98" s="1">
        <v>8</v>
      </c>
      <c r="FO98" s="1">
        <v>3</v>
      </c>
      <c r="FP98" s="1">
        <v>61</v>
      </c>
      <c r="FQ98" s="1">
        <v>0</v>
      </c>
      <c r="FR98" s="1">
        <f>SUM(Tableau17[[#This Row],[2019-T1-ALEXANDRE Audric]:[2019-T1-MARIE Florie]])</f>
        <v>361</v>
      </c>
      <c r="FS98" s="1">
        <v>37</v>
      </c>
      <c r="FT98" s="1">
        <v>287</v>
      </c>
      <c r="FU98" s="1">
        <v>0</v>
      </c>
      <c r="FV98" s="1">
        <v>213</v>
      </c>
      <c r="FW98" s="1">
        <v>0</v>
      </c>
      <c r="FX98" s="1">
        <v>537</v>
      </c>
      <c r="FY98" s="1">
        <v>0</v>
      </c>
      <c r="FZ98" s="1">
        <v>323</v>
      </c>
      <c r="GA98" s="1">
        <v>0</v>
      </c>
      <c r="GB98" s="1">
        <v>268</v>
      </c>
      <c r="GC98" s="1">
        <v>0</v>
      </c>
      <c r="GD98" s="1">
        <v>591</v>
      </c>
      <c r="GE98" s="1">
        <v>83</v>
      </c>
      <c r="GF98" s="1">
        <v>245</v>
      </c>
      <c r="GG98" s="1">
        <v>3</v>
      </c>
      <c r="GH98" s="1">
        <v>170</v>
      </c>
      <c r="GI98" s="1">
        <v>0</v>
      </c>
      <c r="GJ98" s="1">
        <v>501</v>
      </c>
      <c r="GK98" s="1">
        <v>86</v>
      </c>
      <c r="GL98" s="1">
        <v>271</v>
      </c>
      <c r="GM98" s="1">
        <v>0</v>
      </c>
      <c r="GN98" s="1">
        <v>143</v>
      </c>
      <c r="GO98" s="1">
        <v>0</v>
      </c>
      <c r="GP98" s="1">
        <v>500</v>
      </c>
      <c r="GQ98" s="1">
        <v>127</v>
      </c>
      <c r="GR98" s="1">
        <v>136</v>
      </c>
      <c r="GS98" s="1">
        <v>10</v>
      </c>
      <c r="GT98" s="1">
        <v>131</v>
      </c>
      <c r="GU98" s="1">
        <v>11</v>
      </c>
      <c r="GV98" s="1">
        <v>415</v>
      </c>
      <c r="GW98" s="1">
        <v>175</v>
      </c>
      <c r="GX98" s="1">
        <v>0</v>
      </c>
      <c r="GY98" s="1">
        <v>0</v>
      </c>
      <c r="GZ98" s="1">
        <v>183</v>
      </c>
      <c r="HA98" s="1">
        <v>0</v>
      </c>
      <c r="HB98" s="1">
        <v>358</v>
      </c>
      <c r="HC98" s="1">
        <v>150</v>
      </c>
      <c r="HD98" s="1">
        <v>138</v>
      </c>
      <c r="HE98" s="1">
        <v>115</v>
      </c>
      <c r="HF98" s="1">
        <v>186</v>
      </c>
      <c r="HG98" s="1">
        <v>6</v>
      </c>
      <c r="HH98" s="1">
        <v>595</v>
      </c>
      <c r="HI98" s="1">
        <v>174</v>
      </c>
      <c r="HJ98" s="1">
        <v>0</v>
      </c>
      <c r="HK98" s="1">
        <v>335</v>
      </c>
      <c r="HL98" s="1">
        <v>0</v>
      </c>
      <c r="HM98" s="1">
        <v>0</v>
      </c>
      <c r="HN98" s="1">
        <v>509</v>
      </c>
      <c r="HO98" s="1">
        <v>86</v>
      </c>
      <c r="HP98" s="1">
        <v>49</v>
      </c>
      <c r="HQ98" s="1">
        <v>61</v>
      </c>
      <c r="HR98" s="1">
        <v>156</v>
      </c>
      <c r="HS98" s="1">
        <v>22</v>
      </c>
      <c r="HT98" s="1">
        <v>374</v>
      </c>
      <c r="HU98" s="1">
        <v>43</v>
      </c>
      <c r="HV98" s="1">
        <v>128</v>
      </c>
      <c r="HW98" s="1">
        <v>12</v>
      </c>
      <c r="HX98" s="1">
        <v>127</v>
      </c>
      <c r="HY98" s="1">
        <v>0</v>
      </c>
      <c r="HZ98" s="1">
        <v>310</v>
      </c>
      <c r="IA98" s="1">
        <v>7</v>
      </c>
      <c r="IB98" s="1">
        <v>106</v>
      </c>
      <c r="IC98" s="1">
        <v>97</v>
      </c>
      <c r="ID98" s="1">
        <v>115</v>
      </c>
      <c r="IE98" s="1">
        <v>3</v>
      </c>
      <c r="IF98" s="1">
        <v>328</v>
      </c>
      <c r="IG98" s="1">
        <v>0</v>
      </c>
      <c r="IH98" s="1">
        <v>0</v>
      </c>
      <c r="II98" s="1">
        <v>152</v>
      </c>
      <c r="IJ98" s="1">
        <v>134</v>
      </c>
      <c r="IK98" s="1">
        <v>0</v>
      </c>
      <c r="IL98" s="1">
        <v>286</v>
      </c>
      <c r="IM98" s="26">
        <f>IFERROR(Tableau17[[#This Row],[LDIV]]/Tableau17[[#This Row],[Total général]],"")</f>
        <v>0</v>
      </c>
      <c r="IN98" s="26">
        <f>IFERROR(Tableau17[[#This Row],[LDVC]]/Tableau17[[#This Row],[Total général]],"")</f>
        <v>0</v>
      </c>
      <c r="IO98" s="26">
        <f>IFERROR(Tableau17[[#This Row],[LDVD]]/Tableau17[[#This Row],[Total général]],"")</f>
        <v>0.30967741935483872</v>
      </c>
      <c r="IP98" s="26">
        <f>IFERROR(Tableau17[[#This Row],[LDVG]]/Tableau17[[#This Row],[Total général]],"")</f>
        <v>9.6774193548387101E-3</v>
      </c>
      <c r="IQ98" s="26">
        <f>IFERROR(Tableau17[[#This Row],[LEXD]]/Tableau17[[#This Row],[Total général]],"")</f>
        <v>0</v>
      </c>
      <c r="IR98" s="26">
        <f>IFERROR(Tableau17[[#This Row],[LEXG]]/Tableau17[[#This Row],[Total général]],"")</f>
        <v>3.2258064516129032E-3</v>
      </c>
      <c r="IS98" s="26">
        <f>IFERROR(Tableau17[[#This Row],[LLR]]/Tableau17[[#This Row],[Total général]],"")</f>
        <v>0.1032258064516129</v>
      </c>
      <c r="IT98" s="26">
        <f>IFERROR(Tableau17[[#This Row],[LREM]]/Tableau17[[#This Row],[Total général]],"")</f>
        <v>3.870967741935484E-2</v>
      </c>
      <c r="IU98" s="26">
        <f>IFERROR(Tableau17[[#This Row],[LRN]]/Tableau17[[#This Row],[Total général]],"")</f>
        <v>0.13870967741935483</v>
      </c>
      <c r="IV98" s="26">
        <f>IFERROR(Tableau17[[#This Row],[LUG]]/Tableau17[[#This Row],[Total général]],"")</f>
        <v>0.30967741935483872</v>
      </c>
      <c r="IW98" s="26">
        <f>IFERROR(Tableau17[[#This Row],[LVEC]]/Tableau17[[#This Row],[Total général]],"")</f>
        <v>8.7096774193548387E-2</v>
      </c>
      <c r="IX98" s="26">
        <f>IFERROR(Tableau17[[#This Row],[2008-T1-LCMD]]/Tableau17[[#This Row],[2008-T1-TOTAL]],"")</f>
        <v>4.4692737430167599E-2</v>
      </c>
      <c r="IY98" s="26">
        <f>IFERROR(Tableau17[[#This Row],[2008-T1-LDVD]]/Tableau17[[#This Row],[2008-T1-TOTAL]],"")</f>
        <v>1.8621973929236499E-3</v>
      </c>
      <c r="IZ98" s="26">
        <f>IFERROR(Tableau17[[#This Row],[2008-T1-LEXD]]/Tableau17[[#This Row],[2008-T1-TOTAL]],"")</f>
        <v>1.4897579143389199E-2</v>
      </c>
      <c r="JA98" s="26">
        <f>IFERROR(Tableau17[[#This Row],[2008-T1-LEXG]]/Tableau17[[#This Row],[2008-T1-TOTAL]],"")</f>
        <v>4.2830540037243951E-2</v>
      </c>
      <c r="JB98" s="26">
        <f>IFERROR(Tableau17[[#This Row],[2008-T1-LFN]]/Tableau17[[#This Row],[2008-T1-TOTAL]],"")</f>
        <v>5.4003724394785846E-2</v>
      </c>
      <c r="JC98" s="26">
        <f>IFERROR(Tableau17[[#This Row],[2008-T1-LMAJ]]/Tableau17[[#This Row],[2008-T1-TOTAL]],"")</f>
        <v>0.48789571694599626</v>
      </c>
      <c r="JD98" s="26">
        <f>IFERROR(Tableau17[[#This Row],[2008-T1-LUG]]/Tableau17[[#This Row],[2008-T1-TOTAL]],"")</f>
        <v>0.3538175046554935</v>
      </c>
      <c r="JE98" s="26">
        <f>IFERROR(Tableau17[[#This Row],[2008-T2-LFN]]/Tableau17[[#This Row],[2008-T2-TOTAL]],"")</f>
        <v>0</v>
      </c>
      <c r="JF98" s="26">
        <f>IFERROR(Tableau17[[#This Row],[2008-T2-LGC]]/Tableau17[[#This Row],[2008-T2-TOTAL]],"")</f>
        <v>0.45346869712351945</v>
      </c>
      <c r="JG98" s="26">
        <f>IFERROR(Tableau17[[#This Row],[2008-T2-LMAJ]]/Tableau17[[#This Row],[2008-T2-TOTAL]],"")</f>
        <v>0.54653130287648055</v>
      </c>
      <c r="JH98" s="26">
        <f>IFERROR(Tableau17[[#This Row],[2008-T2-LUG]]/Tableau17[[#This Row],[2008-T2-TOTAL]],"")</f>
        <v>0</v>
      </c>
      <c r="JI98" s="26">
        <f>IFERROR(Tableau17[[#This Row],[2014-T1-LDIV]]/Tableau17[[#This Row],[2014-T1-TOTAL]],"")</f>
        <v>5.9880239520958087E-3</v>
      </c>
      <c r="JJ98" s="26">
        <f>IFERROR(Tableau17[[#This Row],[2014-T1-LDVD]]/Tableau17[[#This Row],[2014-T1-TOTAL]],"")</f>
        <v>0</v>
      </c>
      <c r="JK98" s="26">
        <f>IFERROR(Tableau17[[#This Row],[2014-T1-LDVG]]/Tableau17[[#This Row],[2014-T1-TOTAL]],"")</f>
        <v>4.790419161676647E-2</v>
      </c>
      <c r="JL98" s="26">
        <f>IFERROR(Tableau17[[#This Row],[2014-T1-LEXG]]/Tableau17[[#This Row],[2014-T1-TOTAL]],"")</f>
        <v>0</v>
      </c>
      <c r="JM98" s="26">
        <f>IFERROR(Tableau17[[#This Row],[2014-T1-LFG]]/Tableau17[[#This Row],[2014-T1-TOTAL]],"")</f>
        <v>5.9880239520958084E-2</v>
      </c>
      <c r="JN98" s="26">
        <f>IFERROR(Tableau17[[#This Row],[2014-T1-LFN]]/Tableau17[[#This Row],[2014-T1-TOTAL]],"")</f>
        <v>0.16566866267465069</v>
      </c>
      <c r="JO98" s="26">
        <f>IFERROR(Tableau17[[#This Row],[2014-T1-LUD]]/Tableau17[[#This Row],[2014-T1-TOTAL]],"")</f>
        <v>0.48902195608782434</v>
      </c>
      <c r="JP98" s="26">
        <f>IFERROR(Tableau17[[#This Row],[2014-T1-LUG]]/Tableau17[[#This Row],[2014-T1-TOTAL]],"")</f>
        <v>0.2315369261477046</v>
      </c>
      <c r="JQ98" s="26">
        <f>IFERROR(Tableau17[[#This Row],[2014-T2-LFN]]/Tableau17[[#This Row],[2014-T2-TOTAL]],"")</f>
        <v>0.17199999999999999</v>
      </c>
      <c r="JR98" s="26">
        <f>IFERROR(Tableau17[[#This Row],[2014-T2-LUD]]/Tableau17[[#This Row],[2014-T2-TOTAL]],"")</f>
        <v>0.54200000000000004</v>
      </c>
      <c r="JS98" s="26">
        <f>IFERROR(Tableau17[[#This Row],[2014-T2-LUG]]/Tableau17[[#This Row],[2014-T2-TOTAL]],"")</f>
        <v>0.28599999999999998</v>
      </c>
      <c r="JT98" s="26">
        <f>IFERROR(Tableau17[[#This Row],[2015-T1-BC-DIV]]/Tableau17[[#This Row],[2015-T1-TOTAL]],"")</f>
        <v>2.6506024096385541E-2</v>
      </c>
      <c r="JU98" s="26">
        <f>IFERROR(Tableau17[[#This Row],[2015-T1-BC-DLF]]/Tableau17[[#This Row],[2015-T1-TOTAL]],"")</f>
        <v>1.4457831325301205E-2</v>
      </c>
      <c r="JV98" s="26">
        <f>IFERROR(Tableau17[[#This Row],[2015-T1-BC-DVD]]/Tableau17[[#This Row],[2015-T1-TOTAL]],"")</f>
        <v>4.8192771084337354E-3</v>
      </c>
      <c r="JW98" s="26">
        <f>IFERROR(Tableau17[[#This Row],[2015-T1-BC-DVG]]/Tableau17[[#This Row],[2015-T1-TOTAL]],"")</f>
        <v>2.1686746987951807E-2</v>
      </c>
      <c r="JX98" s="26">
        <f>IFERROR(Tableau17[[#This Row],[2015-T1-BC-FG]]/Tableau17[[#This Row],[2015-T1-TOTAL]],"")</f>
        <v>7.7108433734939766E-2</v>
      </c>
      <c r="JY98" s="26">
        <f>IFERROR(Tableau17[[#This Row],[2015-T1-BC-FN]]/Tableau17[[#This Row],[2015-T1-TOTAL]],"")</f>
        <v>0.29156626506024097</v>
      </c>
      <c r="JZ98" s="26">
        <f>IFERROR(Tableau17[[#This Row],[2015-T1-BC-MDM]]/Tableau17[[#This Row],[2015-T1-TOTAL]],"")</f>
        <v>2.4096385542168676E-2</v>
      </c>
      <c r="KA98" s="26">
        <f>IFERROR(Tableau17[[#This Row],[2015-T1-BC-RDG]]/Tableau17[[#This Row],[2015-T1-TOTAL]],"")</f>
        <v>0</v>
      </c>
      <c r="KB98" s="26">
        <f>IFERROR(Tableau17[[#This Row],[2015-T1-BC-SOC]]/Tableau17[[#This Row],[2015-T1-TOTAL]],"")</f>
        <v>0</v>
      </c>
      <c r="KC98" s="26">
        <f>IFERROR(Tableau17[[#This Row],[2015-T1-BC-UD]]/Tableau17[[#This Row],[2015-T1-TOTAL]],"")</f>
        <v>0.32289156626506021</v>
      </c>
      <c r="KD98" s="26">
        <f>IFERROR(Tableau17[[#This Row],[2015-T1-BC-UG]]/Tableau17[[#This Row],[2015-T1-TOTAL]],"")</f>
        <v>0.21686746987951808</v>
      </c>
      <c r="KE98" s="26">
        <f>IFERROR(Tableau17[[#This Row],[2015-T1-BC-VEC]]/Tableau17[[#This Row],[2015-T1-TOTAL]],"")</f>
        <v>0</v>
      </c>
      <c r="KF98" s="26">
        <f>IFERROR(Tableau17[[#This Row],[2015-T2-BC-DVG]]/Tableau17[[#This Row],[2015-T2-TOTAL]],"")</f>
        <v>0</v>
      </c>
      <c r="KG98" s="26">
        <f>IFERROR(Tableau17[[#This Row],[2015-T2-BC-FN]]/Tableau17[[#This Row],[2015-T2-TOTAL]],"")</f>
        <v>0.48882681564245811</v>
      </c>
      <c r="KH98" s="26">
        <f>IFERROR(Tableau17[[#This Row],[2015-T2-BC-SOC]]/Tableau17[[#This Row],[2015-T2-TOTAL]],"")</f>
        <v>0</v>
      </c>
      <c r="KI98" s="26">
        <f>IFERROR(Tableau17[[#This Row],[2015-T2-BC-UD]]/Tableau17[[#This Row],[2015-T2-TOTAL]],"")</f>
        <v>0</v>
      </c>
      <c r="KJ98" s="26">
        <f>IFERROR(Tableau17[[#This Row],[2015-T2-BC-UG]]/Tableau17[[#This Row],[2015-T2-TOTAL]],"")</f>
        <v>0.51117318435754189</v>
      </c>
      <c r="KK98" s="26">
        <f>IFERROR(Tableau17[[#This Row],[2017 (L)-T1-COM]]/Tableau17[[#This Row],[2017 (L)-T1-TOTAL]],"")</f>
        <v>2.7439024390243903E-2</v>
      </c>
      <c r="KL98" s="26">
        <f>IFERROR(Tableau17[[#This Row],[2017 (L)-T1-DIV]]/Tableau17[[#This Row],[2017 (L)-T1-TOTAL]],"")</f>
        <v>3.0487804878048782E-3</v>
      </c>
      <c r="KM98" s="26">
        <f>IFERROR(Tableau17[[#This Row],[2017 (L)-T1-DLF]]/Tableau17[[#This Row],[2017 (L)-T1-TOTAL]],"")</f>
        <v>2.1341463414634148E-2</v>
      </c>
      <c r="KN98" s="26">
        <f>IFERROR(Tableau17[[#This Row],[2017 (L)-T1-DVD]]/Tableau17[[#This Row],[2017 (L)-T1-TOTAL]],"")</f>
        <v>4.2682926829268296E-2</v>
      </c>
      <c r="KO98" s="26">
        <f>IFERROR(Tableau17[[#This Row],[2017 (L)-T1-DVG]]/Tableau17[[#This Row],[2017 (L)-T1-TOTAL]],"")</f>
        <v>9.1463414634146336E-3</v>
      </c>
      <c r="KP98" s="26">
        <f>IFERROR(Tableau17[[#This Row],[2017 (L)-T1-ECO]]/Tableau17[[#This Row],[2017 (L)-T1-TOTAL]],"")</f>
        <v>7.926829268292683E-2</v>
      </c>
      <c r="KQ98" s="26">
        <f>IFERROR(Tableau17[[#This Row],[2017 (L)-T1-EXD]]/Tableau17[[#This Row],[2017 (L)-T1-TOTAL]],"")</f>
        <v>0</v>
      </c>
      <c r="KR98" s="26">
        <f>IFERROR(Tableau17[[#This Row],[2017 (L)-T1-EXG]]/Tableau17[[#This Row],[2017 (L)-T1-TOTAL]],"")</f>
        <v>9.1463414634146336E-3</v>
      </c>
      <c r="KS98" s="26">
        <f>IFERROR(Tableau17[[#This Row],[2017 (L)-T1-FI]]/Tableau17[[#This Row],[2017 (L)-T1-TOTAL]],"")</f>
        <v>0.2073170731707317</v>
      </c>
      <c r="KT98" s="26">
        <f>IFERROR(Tableau17[[#This Row],[2017 (L)-T1-FN]]/Tableau17[[#This Row],[2017 (L)-T1-TOTAL]],"")</f>
        <v>0</v>
      </c>
      <c r="KU98" s="26">
        <f>IFERROR(Tableau17[[#This Row],[2017 (L)-T1-LR]]/Tableau17[[#This Row],[2017 (L)-T1-TOTAL]],"")</f>
        <v>0.28048780487804881</v>
      </c>
      <c r="KV98" s="26">
        <f>IFERROR(Tableau17[[#This Row],[2017 (L)-T1-MDM]]/Tableau17[[#This Row],[2017 (L)-T1-TOTAL]],"")</f>
        <v>0</v>
      </c>
      <c r="KW98" s="26">
        <f>IFERROR(Tableau17[[#This Row],[2017 (L)-T1-RDG]]/Tableau17[[#This Row],[2017 (L)-T1-TOTAL]],"")</f>
        <v>1.8292682926829267E-2</v>
      </c>
      <c r="KX98" s="26">
        <f>IFERROR(Tableau17[[#This Row],[2017 (L)-T1-REG]]/Tableau17[[#This Row],[2017 (L)-T1-TOTAL]],"")</f>
        <v>6.0975609756097563E-3</v>
      </c>
      <c r="KY98" s="26">
        <f>IFERROR(Tableau17[[#This Row],[2017 (L)-T1-REM]]/Tableau17[[#This Row],[2017 (L)-T1-TOTAL]],"")</f>
        <v>0.29573170731707316</v>
      </c>
      <c r="KZ98" s="26">
        <f>IFERROR(Tableau17[[#This Row],[2017 (L)-T1-SOC]]/Tableau17[[#This Row],[2017 (L)-T1-TOTAL]],"")</f>
        <v>0</v>
      </c>
      <c r="LA98" s="26">
        <f>IFERROR(Tableau17[[#This Row],[2017 (L)-T1-UDI]]/Tableau17[[#This Row],[2017 (L)-T1-TOTAL]],"")</f>
        <v>0</v>
      </c>
      <c r="LB98" s="26">
        <f>IFERROR(Tableau17[[#This Row],[2017 (L)-T2-FI]]/Tableau17[[#This Row],[2017 (L)-T2-TOTAL]],"")</f>
        <v>0.46853146853146854</v>
      </c>
      <c r="LC98" s="26">
        <f>IFERROR(Tableau17[[#This Row],[2017 (L)-T2-FN]]/Tableau17[[#This Row],[2017 (L)-T2-TOTAL]],"")</f>
        <v>0</v>
      </c>
      <c r="LD98" s="26">
        <f>IFERROR(Tableau17[[#This Row],[2017 (L)-T2-LR]]/Tableau17[[#This Row],[2017 (L)-T2-TOTAL]],"")</f>
        <v>0</v>
      </c>
      <c r="LE98" s="26">
        <f>IFERROR(Tableau17[[#This Row],[2017 (L)-T2-MDM]]/Tableau17[[#This Row],[2017 (L)-T2-TOTAL]],"")</f>
        <v>0</v>
      </c>
      <c r="LF98" s="26">
        <f>IFERROR(Tableau17[[#This Row],[2017 (L)-T2-REM]]/Tableau17[[#This Row],[2017 (L)-T2-TOTAL]],"")</f>
        <v>0.53146853146853146</v>
      </c>
      <c r="LG98" s="26">
        <f>IFERROR(Tableau17[[#This Row],[2017-T1-ARTHAUD Nathalie]]/Tableau17[[#This Row],[2017-T1-TOTAL]],"")</f>
        <v>1.6806722689075631E-3</v>
      </c>
      <c r="LH98" s="26">
        <f>IFERROR(Tableau17[[#This Row],[2017-T1-ASSELINEAU Fran]]/Tableau17[[#This Row],[2017-T1-TOTAL]],"")</f>
        <v>8.4033613445378148E-3</v>
      </c>
      <c r="LI98" s="26">
        <f>IFERROR(Tableau17[[#This Row],[2017-T1-CHEMINADE Jacques]]/Tableau17[[#This Row],[2017-T1-TOTAL]],"")</f>
        <v>1.6806722689075631E-3</v>
      </c>
      <c r="LJ98" s="26">
        <f>IFERROR(Tableau17[[#This Row],[2017-T1-DUPONT-AIGNAN Nicolas]]/Tableau17[[#This Row],[2017-T1-TOTAL]],"")</f>
        <v>4.3697478991596636E-2</v>
      </c>
      <c r="LK98" s="26">
        <f>IFERROR(Tableau17[[#This Row],[2017-T1-FILLON Fran]]/Tableau17[[#This Row],[2017-T1-TOTAL]],"")</f>
        <v>0.23193277310924371</v>
      </c>
      <c r="LL98" s="26">
        <f>IFERROR(Tableau17[[#This Row],[2017-T1-HAMON Beno]]/Tableau17[[#This Row],[2017-T1-TOTAL]],"")</f>
        <v>7.2268907563025217E-2</v>
      </c>
      <c r="LM98" s="26">
        <f>IFERROR(Tableau17[[#This Row],[2017-T1-LASSALLE Jean]]/Tableau17[[#This Row],[2017-T1-TOTAL]],"")</f>
        <v>1.0084033613445379E-2</v>
      </c>
      <c r="LN98" s="26">
        <f>IFERROR(Tableau17[[#This Row],[2017-T1-LE PEN Marine]]/Tableau17[[#This Row],[2017-T1-TOTAL]],"")</f>
        <v>0.19831932773109243</v>
      </c>
      <c r="LO98" s="26">
        <f>IFERROR(Tableau17[[#This Row],[2017-T1-M Jean-Luc]]/Tableau17[[#This Row],[2017-T1-TOTAL]],"")</f>
        <v>0.23025210084033612</v>
      </c>
      <c r="LP98" s="26">
        <f>IFERROR(Tableau17[[#This Row],[2017-T1-MACRON Emmanuel]]/Tableau17[[#This Row],[2017-T1-TOTAL]],"")</f>
        <v>0.19327731092436976</v>
      </c>
      <c r="LQ98" s="26">
        <f>IFERROR(Tableau17[[#This Row],[2017-T1-POUTOU Philippe]]/Tableau17[[#This Row],[2017-T1-TOTAL]],"")</f>
        <v>8.4033613445378148E-3</v>
      </c>
      <c r="LR98" s="26">
        <f>IFERROR(Tableau17[[#This Row],[2017-T2-LE PEN Marine]]/Tableau17[[#This Row],[2017-T2-TOTAL]],"")</f>
        <v>0.34184675834970529</v>
      </c>
      <c r="LS98" s="26">
        <f>IFERROR(Tableau17[[#This Row],[2017-T2-MACRON Emmanuel]]/Tableau17[[#This Row],[2017-T2-TOTAL]],"")</f>
        <v>0.65815324165029465</v>
      </c>
      <c r="LT98" s="26">
        <f>IFERROR(Tableau17[[#This Row],[2019-T1-ALEXANDRE Audric]]/Tableau17[[#This Row],[2019-T1-TOTAL]],"")</f>
        <v>0</v>
      </c>
      <c r="LU98" s="26">
        <f>IFERROR(Tableau17[[#This Row],[2019-T1-ARTHAUD Nathalie]]/Tableau17[[#This Row],[2019-T1-TOTAL]],"")</f>
        <v>8.3102493074792248E-3</v>
      </c>
      <c r="LV98" s="26">
        <f>IFERROR(Tableau17[[#This Row],[2019-T1-ASSELINEAU François]]/Tableau17[[#This Row],[2019-T1-TOTAL]],"")</f>
        <v>8.3102493074792248E-3</v>
      </c>
      <c r="LW98" s="26">
        <f>IFERROR(Tableau17[[#This Row],[2019-T1-AUBRY Manon]]/Tableau17[[#This Row],[2019-T1-TOTAL]],"")</f>
        <v>7.4792243767313013E-2</v>
      </c>
      <c r="LX98" s="26">
        <f>IFERROR(Tableau17[[#This Row],[2019-T1-AZERGUI Nagib]]/Tableau17[[#This Row],[2019-T1-TOTAL]],"")</f>
        <v>2.7700831024930748E-3</v>
      </c>
      <c r="LY98" s="26">
        <f>IFERROR(Tableau17[[#This Row],[2019-T1-BARDELLA Jordan]]/Tableau17[[#This Row],[2019-T1-TOTAL]],"")</f>
        <v>0.19667590027700832</v>
      </c>
      <c r="LZ98" s="26">
        <f>IFERROR(Tableau17[[#This Row],[2019-T1-BELLAMY François-Xavier]]/Tableau17[[#This Row],[2019-T1-TOTAL]],"")</f>
        <v>0.11357340720221606</v>
      </c>
      <c r="MA98" s="26">
        <f>IFERROR(Tableau17[[#This Row],[2019-T1-BIDOU Olivier]]/Tableau17[[#This Row],[2019-T1-TOTAL]],"")</f>
        <v>0</v>
      </c>
      <c r="MB98" s="26">
        <f>IFERROR(Tableau17[[#This Row],[2019-T1-BOURG Dominique]]/Tableau17[[#This Row],[2019-T1-TOTAL]],"")</f>
        <v>1.9390581717451522E-2</v>
      </c>
      <c r="MC98" s="26">
        <f>IFERROR(Tableau17[[#This Row],[2019-T1-BROSSAT Ian]]/Tableau17[[#This Row],[2019-T1-TOTAL]],"")</f>
        <v>3.0470914127423823E-2</v>
      </c>
      <c r="MD98" s="26">
        <f>IFERROR(Tableau17[[#This Row],[2019-T1-CAILLAUD Sophie]]/Tableau17[[#This Row],[2019-T1-TOTAL]],"")</f>
        <v>0</v>
      </c>
      <c r="ME98" s="26">
        <f>IFERROR(Tableau17[[#This Row],[2019-T1-CAMUS Renaud]]/Tableau17[[#This Row],[2019-T1-TOTAL]],"")</f>
        <v>0</v>
      </c>
      <c r="MF98" s="26">
        <f>IFERROR(Tableau17[[#This Row],[2019-T1-CHALENÇON Christophe]]/Tableau17[[#This Row],[2019-T1-TOTAL]],"")</f>
        <v>0</v>
      </c>
      <c r="MG98" s="26">
        <f>IFERROR(Tableau17[[#This Row],[2019-T1-CORBET Cathy Denise Ginette]]/Tableau17[[#This Row],[2019-T1-TOTAL]],"")</f>
        <v>0</v>
      </c>
      <c r="MH98" s="26">
        <f>IFERROR(Tableau17[[#This Row],[2019-T1-DE PREVOISIN Robert]]/Tableau17[[#This Row],[2019-T1-TOTAL]],"")</f>
        <v>0</v>
      </c>
      <c r="MI98" s="26">
        <f>IFERROR(Tableau17[[#This Row],[2019-T1-DELFEL Thérèse]]/Tableau17[[#This Row],[2019-T1-TOTAL]],"")</f>
        <v>2.7700831024930748E-3</v>
      </c>
      <c r="MJ98" s="26">
        <f>IFERROR(Tableau17[[#This Row],[2019-T1-DIEUMEGARD Pierre]]/Tableau17[[#This Row],[2019-T1-TOTAL]],"")</f>
        <v>0</v>
      </c>
      <c r="MK98" s="26">
        <f>IFERROR(Tableau17[[#This Row],[2019-T1-DUPONT-AIGNAN Nicolas]]/Tableau17[[#This Row],[2019-T1-TOTAL]],"")</f>
        <v>2.4930747922437674E-2</v>
      </c>
      <c r="ML98" s="26">
        <f>IFERROR(Tableau17[[#This Row],[2019-T1-GERNIGON Yves]]/Tableau17[[#This Row],[2019-T1-TOTAL]],"")</f>
        <v>0</v>
      </c>
      <c r="MM98" s="26">
        <f>IFERROR(Tableau17[[#This Row],[2019-T1-GLUCKSMANN Raphaël]]/Tableau17[[#This Row],[2019-T1-TOTAL]],"")</f>
        <v>7.2022160664819951E-2</v>
      </c>
      <c r="MN98" s="26">
        <f>IFERROR(Tableau17[[#This Row],[2019-T1-HAMON Benoît]]/Tableau17[[#This Row],[2019-T1-TOTAL]],"")</f>
        <v>2.4930747922437674E-2</v>
      </c>
      <c r="MO98" s="26">
        <f>IFERROR(Tableau17[[#This Row],[2019-T1-HELGEN Gilles]]/Tableau17[[#This Row],[2019-T1-TOTAL]],"")</f>
        <v>0</v>
      </c>
      <c r="MP98" s="26">
        <f>IFERROR(Tableau17[[#This Row],[2019-T1-JADOT Yannick]]/Tableau17[[#This Row],[2019-T1-TOTAL]],"")</f>
        <v>0.22160664819944598</v>
      </c>
      <c r="MQ98" s="26">
        <f>IFERROR(Tableau17[[#This Row],[2019-T1-LAGARDE Jean-Christophe]]/Tableau17[[#This Row],[2019-T1-TOTAL]],"")</f>
        <v>2.2160664819944598E-2</v>
      </c>
      <c r="MR98" s="26">
        <f>IFERROR(Tableau17[[#This Row],[2019-T1-LALANNE Francis]]/Tableau17[[#This Row],[2019-T1-TOTAL]],"")</f>
        <v>8.3102493074792248E-3</v>
      </c>
      <c r="MS98" s="26">
        <f>IFERROR(Tableau17[[#This Row],[2019-T1-LOISEAU Nathalie]]/Tableau17[[#This Row],[2019-T1-TOTAL]],"")</f>
        <v>0.16897506925207756</v>
      </c>
      <c r="MT98" s="26">
        <f>IFERROR(Tableau17[[#This Row],[2019-T1-MARIE Florie]]/Tableau17[[#This Row],[2019-T1-TOTAL]],"")</f>
        <v>0</v>
      </c>
      <c r="MU98" s="26">
        <f>IFERROR(Tableau17[[#This Row],[2008-T1-MACROEXTRDROITE]]/Tableau17[[#This Row],[2008-T1-MACROTOTALE]],"")</f>
        <v>6.8901303538175043E-2</v>
      </c>
      <c r="MV98" s="26">
        <f>IFERROR(Tableau17[[#This Row],[2008-T1-MACRODROITE]]/Tableau17[[#This Row],[2008-T1-MACROTOTALE]],"")</f>
        <v>0.53445065176908757</v>
      </c>
      <c r="MW98" s="26">
        <f>IFERROR(Tableau17[[#This Row],[2008-T1-MACROCENTRE]]/Tableau17[[#This Row],[2008-T1-MACROTOTALE]],"")</f>
        <v>0</v>
      </c>
      <c r="MX98" s="26">
        <f>IFERROR(Tableau17[[#This Row],[2008-T1-MACROGAUCHE]]/Tableau17[[#This Row],[2008-T1-MACROTOTALE]],"")</f>
        <v>0.39664804469273746</v>
      </c>
      <c r="MY98" s="26">
        <f>IFERROR(Tableau17[[#This Row],[2008-T1-MACROAUTRE]]/Tableau17[[#This Row],[2008-T1-MACROTOTALE]],"")</f>
        <v>0</v>
      </c>
      <c r="MZ98" s="26">
        <f>IFERROR(Tableau17[[#This Row],[2008-T2-MACROEXTRDROITE]]/Tableau17[[#This Row],[2008-T2-MACROTOTALE]],"")</f>
        <v>0</v>
      </c>
      <c r="NA98" s="26">
        <f>IFERROR(Tableau17[[#This Row],[2008-T2-MACRODROITE]]/Tableau17[[#This Row],[2008-T2-MACROTOTALE]],"")</f>
        <v>0.54653130287648055</v>
      </c>
      <c r="NB98" s="26">
        <f>IFERROR(Tableau17[[#This Row],[2008-T2-MACROCENTRE]]/Tableau17[[#This Row],[2008-T2-MACROTOTALE]],"")</f>
        <v>0</v>
      </c>
      <c r="NC98" s="26">
        <f>IFERROR(Tableau17[[#This Row],[2008-T2-MACROGAUCHE]]/Tableau17[[#This Row],[2008-T2-MACROTOTALE]],"")</f>
        <v>0.45346869712351945</v>
      </c>
      <c r="ND98" s="26">
        <f>IFERROR(Tableau17[[#This Row],[2008-T2-MACROAUTRE]]/Tableau17[[#This Row],[2008-T2-MACROTOTALE]],"")</f>
        <v>0</v>
      </c>
      <c r="NE98" s="26">
        <f>IFERROR(Tableau17[[#This Row],[2014-T1-MACROEXTRDROITE]]/Tableau17[[#This Row],[2014-T1-MACROTOTALE]],"")</f>
        <v>0.16566866267465069</v>
      </c>
      <c r="NF98" s="26">
        <f>IFERROR(Tableau17[[#This Row],[2014-T1-MACRODROITE]]/Tableau17[[#This Row],[2014-T1-MACROTOTALE]],"")</f>
        <v>0.48902195608782434</v>
      </c>
      <c r="NG98" s="26">
        <f>IFERROR(Tableau17[[#This Row],[2014-T1-MACROCENTRE]]/Tableau17[[#This Row],[2014-T1-MACROTOTALE]],"")</f>
        <v>5.9880239520958087E-3</v>
      </c>
      <c r="NH98" s="26">
        <f>IFERROR(Tableau17[[#This Row],[2014-T1-MACROGAUCHE]]/Tableau17[[#This Row],[2014-T1-MACROTOTALE]],"")</f>
        <v>0.33932135728542911</v>
      </c>
      <c r="NI98" s="26">
        <f>IFERROR(Tableau17[[#This Row],[2014-T1-MACROAUTRE]]/Tableau17[[#This Row],[2014-T1-MACROTOTALE]],"")</f>
        <v>0</v>
      </c>
      <c r="NJ98" s="26">
        <f>IFERROR(Tableau17[[#This Row],[2014-T2-MACROEXTRDROITE]]/Tableau17[[#This Row],[2014-T2-MACROTOTALE]],"")</f>
        <v>0.17199999999999999</v>
      </c>
      <c r="NK98" s="26">
        <f>IFERROR(Tableau17[[#This Row],[2014-T2-MACRODROITE]]/Tableau17[[#This Row],[2014-T2-MACROTOTALE]],"")</f>
        <v>0.54200000000000004</v>
      </c>
      <c r="NL98" s="26">
        <f>IFERROR(Tableau17[[#This Row],[2014-T2-MACROCENTRE]]/Tableau17[[#This Row],[2014-T2-MACROTOTALE]],"")</f>
        <v>0</v>
      </c>
      <c r="NM98" s="26">
        <f>IFERROR(Tableau17[[#This Row],[2014-T2-MACROGAUCHE]]/Tableau17[[#This Row],[2014-T2-MACROTOTALE]],"")</f>
        <v>0.28599999999999998</v>
      </c>
      <c r="NN98" s="26">
        <f>IFERROR(Tableau17[[#This Row],[2014-T2-MACROAUTRE]]/Tableau17[[#This Row],[2014-T2-MACROTOTALE]],"")</f>
        <v>0</v>
      </c>
      <c r="NO98" s="26">
        <f>IFERROR( Tableau17[[#This Row],[2015-T1-MACROEXTRDROITE]]/Tableau17[[#This Row],[2015-T1-MACROTOTALE]],"")</f>
        <v>0.30602409638554218</v>
      </c>
      <c r="NP98" s="26">
        <f>IFERROR(Tableau17[[#This Row],[2015-T1-MACRODROITE]]/Tableau17[[#This Row],[2015-T1-MACROTOTALE]],"")</f>
        <v>0.32771084337349399</v>
      </c>
      <c r="NQ98" s="26">
        <f>IFERROR(Tableau17[[#This Row],[2015-T1-MACROCENTRE]]/Tableau17[[#This Row],[2015-T1-MACROTOTALE]],"")</f>
        <v>2.4096385542168676E-2</v>
      </c>
      <c r="NR98" s="26">
        <f>IFERROR(Tableau17[[#This Row],[2015-T1-MACROGAUCHE]]/Tableau17[[#This Row],[2015-T1-MACROTOTALE]],"")</f>
        <v>0.31566265060240961</v>
      </c>
      <c r="NS98" s="26">
        <f>IFERROR(Tableau17[[#This Row],[2015-T1-MACROAUTRE]]/Tableau17[[#This Row],[2015-T1-MACROTOTALE]],"")</f>
        <v>2.6506024096385541E-2</v>
      </c>
      <c r="NT98" s="26">
        <f>IFERROR(Tableau17[[#This Row],[2015-T2-MACROEXTRDROITE]]/Tableau17[[#This Row],[2015-T2-MACROTOTALE]],"")</f>
        <v>0.48882681564245811</v>
      </c>
      <c r="NU98" s="26">
        <f>IFERROR(Tableau17[[#This Row],[2015-T2-MACRODROITE]]/Tableau17[[#This Row],[2015-T2-MACROTOTALE]],"")</f>
        <v>0</v>
      </c>
      <c r="NV98" s="26">
        <f>IFERROR(Tableau17[[#This Row],[2015-T2-MACROCENTRE]]/Tableau17[[#This Row],[2015-T2-MACROTOTALE]],"")</f>
        <v>0</v>
      </c>
      <c r="NW98" s="26">
        <f>IFERROR(Tableau17[[#This Row],[2015-T2-MACROGAUCHE]]/Tableau17[[#This Row],[2015-T2-MACROTOTALE]],"")</f>
        <v>0.51117318435754189</v>
      </c>
      <c r="NX98" s="26">
        <f>IFERROR(Tableau17[[#This Row],[2015-T2-MACROAUTRE]]/Tableau17[[#This Row],[2015-T2-MACROTOTALE]],"")</f>
        <v>0</v>
      </c>
      <c r="NY98" s="26">
        <f>IFERROR(Tableau17[[#This Row],[2017-T1-MACROEXTRDROITE]]/Tableau17[[#This Row],[2017-T1-MACROTOTALE]],"")</f>
        <v>0.25210084033613445</v>
      </c>
      <c r="NZ98" s="26">
        <f>IFERROR(Tableau17[[#This Row],[2017-T1-MACRODROITE]]/Tableau17[[#This Row],[2017-T1-MACROTOTALE]],"")</f>
        <v>0.23193277310924371</v>
      </c>
      <c r="OA98" s="26">
        <f>IFERROR(Tableau17[[#This Row],[2017-T1-MACROCENTRE]]/Tableau17[[#This Row],[2017-T1-MACROTOTALE]],"")</f>
        <v>0.19327731092436976</v>
      </c>
      <c r="OB98" s="26">
        <f>IFERROR(Tableau17[[#This Row],[2017-T1-MACROGAUCHE]]/Tableau17[[#This Row],[2017-T1-MACROTOTALE]],"")</f>
        <v>0.31260504201680672</v>
      </c>
      <c r="OC98" s="26">
        <f>IFERROR(Tableau17[[#This Row],[2017-T1-MACROAUTRE]]/Tableau17[[#This Row],[2017-T1-MACROTOTALE]],"")</f>
        <v>1.0084033613445379E-2</v>
      </c>
      <c r="OD98" s="26">
        <f>IFERROR(Tableau17[[#This Row],[2017-T2-MACROEXTRDROITE]]/Tableau17[[#This Row],[2017-T2-MACROTOTALE]],"")</f>
        <v>0.34184675834970529</v>
      </c>
      <c r="OE98" s="26">
        <f>IFERROR(Tableau17[[#This Row],[2017-T2-MACRODROITE]]/Tableau17[[#This Row],[2017-T2-MACROTOTALE]],"")</f>
        <v>0</v>
      </c>
      <c r="OF98" s="26">
        <f>IFERROR(Tableau17[[#This Row],[2017-T2-MACROCENTRE]]/Tableau17[[#This Row],[2017-T2-MACROTOTALE]],"")</f>
        <v>0.65815324165029465</v>
      </c>
      <c r="OG98" s="26">
        <f>IFERROR(Tableau17[[#This Row],[2017-T2-MACROGAUCHE]]/Tableau17[[#This Row],[2017-T2-MACROTOTALE]],"")</f>
        <v>0</v>
      </c>
      <c r="OH98" s="26">
        <f>IFERROR(Tableau17[[#This Row],[2017-T2-MACROAUTRE]]/Tableau17[[#This Row],[2017-T2-MACROTOTALE]],"")</f>
        <v>0</v>
      </c>
      <c r="OI98" s="26">
        <f>IFERROR(Tableau17[[#This Row],[2019-T1-MACROEXTRDROITE]]/Tableau17[[#This Row],[2019-T1-MACROTOTALE]],"")</f>
        <v>0.22994652406417113</v>
      </c>
      <c r="OJ98" s="26">
        <f>IFERROR(Tableau17[[#This Row],[2019-T1-MACRODROITE]]/Tableau17[[#This Row],[2019-T1-MACROTOTALE]],"")</f>
        <v>0.13101604278074866</v>
      </c>
      <c r="OK98" s="26">
        <f>IFERROR(Tableau17[[#This Row],[2019-T1-MACROCENTRE]]/Tableau17[[#This Row],[2019-T1-MACROTOTALE]],"")</f>
        <v>0.16310160427807488</v>
      </c>
      <c r="OL98" s="26">
        <f>IFERROR(Tableau17[[#This Row],[2019-T1-MACROGAUCHE]]/Tableau17[[#This Row],[2019-T1-MACROTOTALE]],"")</f>
        <v>0.41711229946524064</v>
      </c>
      <c r="OM98" s="26">
        <f>IFERROR(Tableau17[[#This Row],[2019-T1-MACROAUTRE]]/Tableau17[[#This Row],[2019-T1-MACROTOTALE]],"")</f>
        <v>5.8823529411764705E-2</v>
      </c>
      <c r="ON98" s="26">
        <f>IFERROR(Tableau17[[#This Row],[2020-T1-MACROEXTRDROITE]]/Tableau17[[#This Row],[2020-T1-MACROTOTALE]],"")</f>
        <v>0.13870967741935483</v>
      </c>
      <c r="OO98" s="26">
        <f>IFERROR(Tableau17[[#This Row],[2020-T1-MACRODROITE]]/Tableau17[[#This Row],[2020-T1-MACROTOTALE]],"")</f>
        <v>0.41290322580645161</v>
      </c>
      <c r="OP98" s="26">
        <f>IFERROR(Tableau17[[#This Row],[2020-T1-MACROCENTRE]]/Tableau17[[#This Row],[2020-T1-MACROTOTALE]],"")</f>
        <v>3.870967741935484E-2</v>
      </c>
      <c r="OQ98" s="26">
        <f>IFERROR(Tableau17[[#This Row],[2020-T1-MACROGAUCHE]]/Tableau17[[#This Row],[2020-T1-MACROTOTALE]],"")</f>
        <v>0.4096774193548387</v>
      </c>
      <c r="OR98" s="26">
        <f>IFERROR(Tableau17[[#This Row],[2020-T1-MACROAUTRE]]/Tableau17[[#This Row],[2020-T1-MACROTOTALE]],"")</f>
        <v>0</v>
      </c>
      <c r="OS98" s="26">
        <f>IFERROR(Tableau17[[#This Row],[2017 (L)-T1-MACROEXTRDROITE]]/Tableau17[[#This Row],[2017 (L)-T1-MACROTOTALE]],"")</f>
        <v>2.1341463414634148E-2</v>
      </c>
      <c r="OT98" s="26">
        <f>IFERROR(Tableau17[[#This Row],[2017 (L)-T1-MACRODROITE]]/Tableau17[[#This Row],[2017 (L)-T1-MACROTOTALE]],"")</f>
        <v>0.32317073170731708</v>
      </c>
      <c r="OU98" s="26">
        <f>IFERROR(Tableau17[[#This Row],[2017 (L)-T1-MACROCENTRE]]/Tableau17[[#This Row],[2017 (L)-T1-MACROTOTALE]],"")</f>
        <v>0.29573170731707316</v>
      </c>
      <c r="OV98" s="26">
        <f>IFERROR(Tableau17[[#This Row],[2017 (L)-T1-MACROGAUCHE]]/Tableau17[[#This Row],[2017 (L)-T1-MACROTOTALE]],"")</f>
        <v>0.35060975609756095</v>
      </c>
      <c r="OW98" s="26">
        <f>IFERROR(Tableau17[[#This Row],[2017 (L)-T1-MACROAUTRE]]/Tableau17[[#This Row],[2017 (L)-T1-MACROTOTALE]],"")</f>
        <v>9.1463414634146336E-3</v>
      </c>
      <c r="OX98" s="26">
        <f>IFERROR(Tableau17[[#This Row],[2017 (L)-T2-MACROEXTRDROITE]]/Tableau17[[#This Row],[2017 (L)-T2-MACROTOTALE]],"")</f>
        <v>0</v>
      </c>
      <c r="OY98" s="26">
        <f>IFERROR(Tableau17[[#This Row],[2017 (L)-T2-MACRODROITE]]/Tableau17[[#This Row],[2017 (L)-T2-MACROTOTALE]],"")</f>
        <v>0</v>
      </c>
      <c r="OZ98" s="26">
        <f>IFERROR(Tableau17[[#This Row],[2017 (L)-T2-MACROCENTRE]]/Tableau17[[#This Row],[2017 (L)-T2-MACROTOTALE]],"")</f>
        <v>0.53146853146853146</v>
      </c>
      <c r="PA98" s="26">
        <f>IFERROR(Tableau17[[#This Row],[2017 (L)-T2-MACROGAUCHE]]/Tableau17[[#This Row],[2017 (L)-T2-MACROTOTALE]],"")</f>
        <v>0.46853146853146854</v>
      </c>
      <c r="PB98" s="26">
        <f>IFERROR(Tableau17[[#This Row],[2017 (L)-T2-MACROAUTRE]]/Tableau17[[#This Row],[2017 (L)-T2-MACROTOTALE]],"")</f>
        <v>0</v>
      </c>
      <c r="PC98" s="26">
        <f>IFERROR(Tableau17[[#This Row],[2008_T1_PROCUS]]/Tableau17[[#This Row],[2008_T1_INSCRITS]],0)</f>
        <v>2.2864019253910951E-2</v>
      </c>
      <c r="PD98" s="26">
        <f>IFERROR(Tableau17[[#This Row],[2008_T2_PROCUS]]/Tableau17[[#This Row],[2008_T2_INSCRITS]],0)</f>
        <v>3.0084235860409144E-2</v>
      </c>
      <c r="PE98" s="26">
        <f>Tableau17[[#This Row],[2014_T1_PROCUS]]/Tableau17[[#This Row],[2014_T1_INSCRITS]]</f>
        <v>1.6290726817042606E-2</v>
      </c>
      <c r="PF98" s="26">
        <f>IFERROR(Tableau17[[#This Row],[2014_T2_PROCUS]]/Tableau17[[#This Row],[2014_T2_INSCRITS]],0)</f>
        <v>2.2556390977443608E-2</v>
      </c>
    </row>
    <row r="99" spans="1:422" hidden="1" x14ac:dyDescent="0.2">
      <c r="A99" s="1">
        <v>1</v>
      </c>
      <c r="B99" s="1" t="s">
        <v>338</v>
      </c>
      <c r="C99" s="1" t="s">
        <v>348</v>
      </c>
      <c r="D99" s="1" t="s">
        <v>348</v>
      </c>
      <c r="E99" s="1">
        <v>771</v>
      </c>
      <c r="F99" s="1">
        <v>5.361046</v>
      </c>
      <c r="G99" s="1">
        <v>43.279670000000003</v>
      </c>
      <c r="H99" s="3">
        <v>786</v>
      </c>
      <c r="I99" s="3">
        <v>95</v>
      </c>
      <c r="L99" s="1">
        <v>20</v>
      </c>
      <c r="M99" s="1">
        <v>2</v>
      </c>
      <c r="N99" s="1">
        <v>1</v>
      </c>
      <c r="P99" s="1">
        <v>99</v>
      </c>
      <c r="Q99" s="1">
        <v>76</v>
      </c>
      <c r="R99" s="1">
        <v>39</v>
      </c>
      <c r="S99" s="1">
        <v>99</v>
      </c>
      <c r="T99" s="1">
        <v>56</v>
      </c>
      <c r="U99" s="1">
        <v>392</v>
      </c>
      <c r="V99" s="1">
        <v>802</v>
      </c>
      <c r="W99" s="1">
        <v>503</v>
      </c>
      <c r="X99" s="1">
        <v>13</v>
      </c>
      <c r="Y99" s="2">
        <v>0.62718204</v>
      </c>
      <c r="Z99" s="1">
        <v>802</v>
      </c>
      <c r="AA99" s="1">
        <v>525</v>
      </c>
      <c r="AB99" s="1">
        <v>17</v>
      </c>
      <c r="AC99" s="2">
        <v>0.65461347000000003</v>
      </c>
      <c r="AD99" s="1">
        <v>786</v>
      </c>
      <c r="AE99" s="1">
        <v>397</v>
      </c>
      <c r="AF99" s="2">
        <v>0.50508905999999998</v>
      </c>
      <c r="AG99" s="1">
        <f t="shared" si="1"/>
        <v>95</v>
      </c>
      <c r="AH99" s="1">
        <v>744</v>
      </c>
      <c r="AI99" s="1">
        <v>490</v>
      </c>
      <c r="AJ99" s="1">
        <v>24</v>
      </c>
      <c r="AK99" s="2">
        <v>0.65860215</v>
      </c>
      <c r="AL99" s="1">
        <v>744</v>
      </c>
      <c r="AM99" s="1">
        <v>541</v>
      </c>
      <c r="AN99" s="1">
        <v>34</v>
      </c>
      <c r="AO99" s="2">
        <v>0.72715054000000001</v>
      </c>
      <c r="AP99" s="1">
        <v>793</v>
      </c>
      <c r="AQ99" s="1">
        <v>418</v>
      </c>
      <c r="AR99" s="2">
        <v>0.52711222999999996</v>
      </c>
      <c r="AS99" s="1">
        <v>792</v>
      </c>
      <c r="AT99" s="1">
        <v>409</v>
      </c>
      <c r="AU99" s="2">
        <v>0.51641413999999997</v>
      </c>
      <c r="AV99" s="1">
        <v>742</v>
      </c>
      <c r="AW99" s="1">
        <v>438</v>
      </c>
      <c r="AX99" s="2">
        <v>0.5902965</v>
      </c>
      <c r="AY99" s="1">
        <v>742</v>
      </c>
      <c r="AZ99" s="1">
        <v>370</v>
      </c>
      <c r="BA99" s="2">
        <v>0.49865229</v>
      </c>
      <c r="BB99" s="1">
        <v>742</v>
      </c>
      <c r="BC99" s="1">
        <v>629</v>
      </c>
      <c r="BD99" s="2">
        <v>0.84770889000000005</v>
      </c>
      <c r="BE99" s="1">
        <v>742</v>
      </c>
      <c r="BF99" s="1">
        <v>583</v>
      </c>
      <c r="BG99" s="2">
        <v>0.78571429000000004</v>
      </c>
      <c r="BH99" s="1">
        <v>757</v>
      </c>
      <c r="BI99" s="1">
        <v>470</v>
      </c>
      <c r="BJ99" s="2">
        <v>0.62087186000000005</v>
      </c>
      <c r="BK99" s="1">
        <v>37</v>
      </c>
      <c r="BL99" s="1">
        <v>1</v>
      </c>
      <c r="BN99" s="1">
        <v>20</v>
      </c>
      <c r="BO99" s="1">
        <v>27</v>
      </c>
      <c r="BP99" s="1">
        <v>250</v>
      </c>
      <c r="BQ99" s="1">
        <v>149</v>
      </c>
      <c r="BR99" s="1">
        <v>484</v>
      </c>
      <c r="BT99" s="1">
        <v>191</v>
      </c>
      <c r="BU99" s="1">
        <v>338</v>
      </c>
      <c r="BW99" s="1">
        <v>529</v>
      </c>
      <c r="BX99" s="1">
        <v>11</v>
      </c>
      <c r="BZ99" s="1">
        <v>22</v>
      </c>
      <c r="CA99" s="1">
        <v>0</v>
      </c>
      <c r="CB99" s="1">
        <v>28</v>
      </c>
      <c r="CC99" s="1">
        <v>73</v>
      </c>
      <c r="CD99" s="1">
        <v>237</v>
      </c>
      <c r="CE99" s="1">
        <v>117</v>
      </c>
      <c r="CF99" s="1">
        <v>488</v>
      </c>
      <c r="CG99" s="1">
        <v>65</v>
      </c>
      <c r="CH99" s="1">
        <v>281</v>
      </c>
      <c r="CI99" s="1">
        <v>172</v>
      </c>
      <c r="CJ99" s="1">
        <v>518</v>
      </c>
      <c r="CL99" s="1">
        <v>6</v>
      </c>
      <c r="CM99" s="1">
        <v>4</v>
      </c>
      <c r="CO99" s="1">
        <v>24</v>
      </c>
      <c r="CP99" s="1">
        <v>75</v>
      </c>
      <c r="CQ99" s="1">
        <v>26</v>
      </c>
      <c r="CT99" s="1">
        <v>172</v>
      </c>
      <c r="CU99" s="1">
        <v>102</v>
      </c>
      <c r="CW99" s="1">
        <v>409</v>
      </c>
      <c r="CY99" s="1">
        <v>90</v>
      </c>
      <c r="DA99" s="1">
        <v>286</v>
      </c>
      <c r="DC99" s="1">
        <v>376</v>
      </c>
      <c r="DD99" s="1">
        <v>2</v>
      </c>
      <c r="DE99" s="1">
        <v>6</v>
      </c>
      <c r="DF99" s="1">
        <v>5</v>
      </c>
      <c r="DI99" s="1">
        <v>31</v>
      </c>
      <c r="DJ99" s="1">
        <v>5</v>
      </c>
      <c r="DK99" s="1">
        <v>0</v>
      </c>
      <c r="DL99" s="1">
        <v>47</v>
      </c>
      <c r="DM99" s="1">
        <v>30</v>
      </c>
      <c r="DN99" s="1">
        <v>92</v>
      </c>
      <c r="DQ99" s="1">
        <v>0</v>
      </c>
      <c r="DR99" s="1">
        <v>198</v>
      </c>
      <c r="DS99" s="1">
        <v>20</v>
      </c>
      <c r="DU99" s="1">
        <v>436</v>
      </c>
      <c r="DX99" s="1">
        <v>120</v>
      </c>
      <c r="DZ99" s="1">
        <v>220</v>
      </c>
      <c r="EA99" s="1">
        <v>340</v>
      </c>
      <c r="EB99" s="1">
        <v>0</v>
      </c>
      <c r="EC99" s="1">
        <v>3</v>
      </c>
      <c r="ED99" s="1">
        <v>0</v>
      </c>
      <c r="EE99" s="1">
        <v>13</v>
      </c>
      <c r="EF99" s="1">
        <v>222</v>
      </c>
      <c r="EG99" s="1">
        <v>41</v>
      </c>
      <c r="EH99" s="1">
        <v>3</v>
      </c>
      <c r="EI99" s="1">
        <v>72</v>
      </c>
      <c r="EJ99" s="1">
        <v>94</v>
      </c>
      <c r="EK99" s="1">
        <v>167</v>
      </c>
      <c r="EL99" s="1">
        <v>5</v>
      </c>
      <c r="EM99" s="1">
        <v>620</v>
      </c>
      <c r="EN99" s="1">
        <v>109</v>
      </c>
      <c r="EO99" s="1">
        <v>419</v>
      </c>
      <c r="EP99" s="1">
        <v>528</v>
      </c>
      <c r="EQ99" s="1">
        <v>0</v>
      </c>
      <c r="ER99" s="1">
        <v>0</v>
      </c>
      <c r="ES99" s="1">
        <v>2</v>
      </c>
      <c r="ET99" s="1">
        <v>15</v>
      </c>
      <c r="EU99" s="1">
        <v>0</v>
      </c>
      <c r="EV99" s="1">
        <v>62</v>
      </c>
      <c r="EW99" s="1">
        <v>36</v>
      </c>
      <c r="EX99" s="1">
        <v>0</v>
      </c>
      <c r="EY99" s="1">
        <v>9</v>
      </c>
      <c r="EZ99" s="1">
        <v>9</v>
      </c>
      <c r="FA99" s="1">
        <v>0</v>
      </c>
      <c r="FB99" s="1">
        <v>0</v>
      </c>
      <c r="FC99" s="1">
        <v>0</v>
      </c>
      <c r="FD99" s="1">
        <v>0</v>
      </c>
      <c r="FE99" s="1">
        <v>0</v>
      </c>
      <c r="FF99" s="1">
        <v>0</v>
      </c>
      <c r="FG99" s="1">
        <v>1</v>
      </c>
      <c r="FH99" s="1">
        <v>11</v>
      </c>
      <c r="FI99" s="1">
        <v>0</v>
      </c>
      <c r="FJ99" s="1">
        <v>17</v>
      </c>
      <c r="FK99" s="1">
        <v>11</v>
      </c>
      <c r="FL99" s="1">
        <v>0</v>
      </c>
      <c r="FM99" s="1">
        <v>100</v>
      </c>
      <c r="FN99" s="1">
        <v>9</v>
      </c>
      <c r="FO99" s="1">
        <v>0</v>
      </c>
      <c r="FP99" s="1">
        <v>179</v>
      </c>
      <c r="FQ99" s="1">
        <v>0</v>
      </c>
      <c r="FR99" s="1">
        <f>SUM(Tableau17[[#This Row],[2019-T1-ALEXANDRE Audric]:[2019-T1-MARIE Florie]])</f>
        <v>461</v>
      </c>
      <c r="FS99" s="1">
        <v>27</v>
      </c>
      <c r="FT99" s="1">
        <v>288</v>
      </c>
      <c r="FU99" s="1">
        <v>0</v>
      </c>
      <c r="FV99" s="1">
        <v>169</v>
      </c>
      <c r="FW99" s="1">
        <v>0</v>
      </c>
      <c r="FX99" s="1">
        <v>484</v>
      </c>
      <c r="FY99" s="1">
        <v>0</v>
      </c>
      <c r="FZ99" s="1">
        <v>338</v>
      </c>
      <c r="GA99" s="1">
        <v>0</v>
      </c>
      <c r="GB99" s="1">
        <v>191</v>
      </c>
      <c r="GC99" s="1">
        <v>0</v>
      </c>
      <c r="GD99" s="1">
        <v>529</v>
      </c>
      <c r="GE99" s="1">
        <v>73</v>
      </c>
      <c r="GF99" s="1">
        <v>237</v>
      </c>
      <c r="GG99" s="1">
        <v>11</v>
      </c>
      <c r="GH99" s="1">
        <v>167</v>
      </c>
      <c r="GI99" s="1">
        <v>0</v>
      </c>
      <c r="GJ99" s="1">
        <v>488</v>
      </c>
      <c r="GK99" s="1">
        <v>65</v>
      </c>
      <c r="GL99" s="1">
        <v>281</v>
      </c>
      <c r="GM99" s="1">
        <v>0</v>
      </c>
      <c r="GN99" s="1">
        <v>172</v>
      </c>
      <c r="GO99" s="1">
        <v>0</v>
      </c>
      <c r="GP99" s="1">
        <v>518</v>
      </c>
      <c r="GQ99" s="1">
        <v>81</v>
      </c>
      <c r="GR99" s="1">
        <v>176</v>
      </c>
      <c r="GS99" s="1">
        <v>26</v>
      </c>
      <c r="GT99" s="1">
        <v>126</v>
      </c>
      <c r="GU99" s="1">
        <v>0</v>
      </c>
      <c r="GV99" s="1">
        <v>409</v>
      </c>
      <c r="GW99" s="1">
        <v>90</v>
      </c>
      <c r="GX99" s="1">
        <v>286</v>
      </c>
      <c r="GY99" s="1">
        <v>0</v>
      </c>
      <c r="GZ99" s="1">
        <v>0</v>
      </c>
      <c r="HA99" s="1">
        <v>0</v>
      </c>
      <c r="HB99" s="1">
        <v>376</v>
      </c>
      <c r="HC99" s="1">
        <v>88</v>
      </c>
      <c r="HD99" s="1">
        <v>222</v>
      </c>
      <c r="HE99" s="1">
        <v>167</v>
      </c>
      <c r="HF99" s="1">
        <v>140</v>
      </c>
      <c r="HG99" s="1">
        <v>3</v>
      </c>
      <c r="HH99" s="1">
        <v>620</v>
      </c>
      <c r="HI99" s="1">
        <v>109</v>
      </c>
      <c r="HJ99" s="1">
        <v>0</v>
      </c>
      <c r="HK99" s="1">
        <v>419</v>
      </c>
      <c r="HL99" s="1">
        <v>0</v>
      </c>
      <c r="HM99" s="1">
        <v>0</v>
      </c>
      <c r="HN99" s="1">
        <v>528</v>
      </c>
      <c r="HO99" s="1">
        <v>75</v>
      </c>
      <c r="HP99" s="1">
        <v>45</v>
      </c>
      <c r="HQ99" s="1">
        <v>179</v>
      </c>
      <c r="HR99" s="1">
        <v>152</v>
      </c>
      <c r="HS99" s="1">
        <v>15</v>
      </c>
      <c r="HT99" s="1">
        <v>466</v>
      </c>
      <c r="HU99" s="1">
        <v>40</v>
      </c>
      <c r="HV99" s="1">
        <v>119</v>
      </c>
      <c r="HW99" s="1">
        <v>76</v>
      </c>
      <c r="HX99" s="1">
        <v>157</v>
      </c>
      <c r="HY99" s="1">
        <v>0</v>
      </c>
      <c r="HZ99" s="1">
        <v>392</v>
      </c>
      <c r="IA99" s="1">
        <v>40</v>
      </c>
      <c r="IB99" s="1">
        <v>92</v>
      </c>
      <c r="IC99" s="1">
        <v>198</v>
      </c>
      <c r="ID99" s="1">
        <v>100</v>
      </c>
      <c r="IE99" s="1">
        <v>6</v>
      </c>
      <c r="IF99" s="1">
        <v>436</v>
      </c>
      <c r="IG99" s="1">
        <v>0</v>
      </c>
      <c r="IH99" s="1">
        <v>120</v>
      </c>
      <c r="II99" s="1">
        <v>220</v>
      </c>
      <c r="IJ99" s="1">
        <v>0</v>
      </c>
      <c r="IK99" s="1">
        <v>0</v>
      </c>
      <c r="IL99" s="1">
        <v>340</v>
      </c>
      <c r="IM99" s="26">
        <f>IFERROR(Tableau17[[#This Row],[LDIV]]/Tableau17[[#This Row],[Total général]],"")</f>
        <v>0</v>
      </c>
      <c r="IN99" s="26">
        <f>IFERROR(Tableau17[[#This Row],[LDVC]]/Tableau17[[#This Row],[Total général]],"")</f>
        <v>0</v>
      </c>
      <c r="IO99" s="26">
        <f>IFERROR(Tableau17[[#This Row],[LDVD]]/Tableau17[[#This Row],[Total général]],"")</f>
        <v>5.1020408163265307E-2</v>
      </c>
      <c r="IP99" s="26">
        <f>IFERROR(Tableau17[[#This Row],[LDVG]]/Tableau17[[#This Row],[Total général]],"")</f>
        <v>5.1020408163265302E-3</v>
      </c>
      <c r="IQ99" s="26">
        <f>IFERROR(Tableau17[[#This Row],[LEXD]]/Tableau17[[#This Row],[Total général]],"")</f>
        <v>2.5510204081632651E-3</v>
      </c>
      <c r="IR99" s="26">
        <f>IFERROR(Tableau17[[#This Row],[LEXG]]/Tableau17[[#This Row],[Total général]],"")</f>
        <v>0</v>
      </c>
      <c r="IS99" s="26">
        <f>IFERROR(Tableau17[[#This Row],[LLR]]/Tableau17[[#This Row],[Total général]],"")</f>
        <v>0.25255102040816324</v>
      </c>
      <c r="IT99" s="26">
        <f>IFERROR(Tableau17[[#This Row],[LREM]]/Tableau17[[#This Row],[Total général]],"")</f>
        <v>0.19387755102040816</v>
      </c>
      <c r="IU99" s="26">
        <f>IFERROR(Tableau17[[#This Row],[LRN]]/Tableau17[[#This Row],[Total général]],"")</f>
        <v>9.9489795918367346E-2</v>
      </c>
      <c r="IV99" s="26">
        <f>IFERROR(Tableau17[[#This Row],[LUG]]/Tableau17[[#This Row],[Total général]],"")</f>
        <v>0.25255102040816324</v>
      </c>
      <c r="IW99" s="26">
        <f>IFERROR(Tableau17[[#This Row],[LVEC]]/Tableau17[[#This Row],[Total général]],"")</f>
        <v>0.14285714285714285</v>
      </c>
      <c r="IX99" s="26">
        <f>IFERROR(Tableau17[[#This Row],[2008-T1-LCMD]]/Tableau17[[#This Row],[2008-T1-TOTAL]],"")</f>
        <v>7.6446280991735532E-2</v>
      </c>
      <c r="IY99" s="26">
        <f>IFERROR(Tableau17[[#This Row],[2008-T1-LDVD]]/Tableau17[[#This Row],[2008-T1-TOTAL]],"")</f>
        <v>2.0661157024793389E-3</v>
      </c>
      <c r="IZ99" s="26">
        <f>IFERROR(Tableau17[[#This Row],[2008-T1-LEXD]]/Tableau17[[#This Row],[2008-T1-TOTAL]],"")</f>
        <v>0</v>
      </c>
      <c r="JA99" s="26">
        <f>IFERROR(Tableau17[[#This Row],[2008-T1-LEXG]]/Tableau17[[#This Row],[2008-T1-TOTAL]],"")</f>
        <v>4.1322314049586778E-2</v>
      </c>
      <c r="JB99" s="26">
        <f>IFERROR(Tableau17[[#This Row],[2008-T1-LFN]]/Tableau17[[#This Row],[2008-T1-TOTAL]],"")</f>
        <v>5.578512396694215E-2</v>
      </c>
      <c r="JC99" s="26">
        <f>IFERROR(Tableau17[[#This Row],[2008-T1-LMAJ]]/Tableau17[[#This Row],[2008-T1-TOTAL]],"")</f>
        <v>0.51652892561983466</v>
      </c>
      <c r="JD99" s="26">
        <f>IFERROR(Tableau17[[#This Row],[2008-T1-LUG]]/Tableau17[[#This Row],[2008-T1-TOTAL]],"")</f>
        <v>0.30785123966942146</v>
      </c>
      <c r="JE99" s="26">
        <f>IFERROR(Tableau17[[#This Row],[2008-T2-LFN]]/Tableau17[[#This Row],[2008-T2-TOTAL]],"")</f>
        <v>0</v>
      </c>
      <c r="JF99" s="26">
        <f>IFERROR(Tableau17[[#This Row],[2008-T2-LGC]]/Tableau17[[#This Row],[2008-T2-TOTAL]],"")</f>
        <v>0.36105860113421551</v>
      </c>
      <c r="JG99" s="26">
        <f>IFERROR(Tableau17[[#This Row],[2008-T2-LMAJ]]/Tableau17[[#This Row],[2008-T2-TOTAL]],"")</f>
        <v>0.63894139886578449</v>
      </c>
      <c r="JH99" s="26">
        <f>IFERROR(Tableau17[[#This Row],[2008-T2-LUG]]/Tableau17[[#This Row],[2008-T2-TOTAL]],"")</f>
        <v>0</v>
      </c>
      <c r="JI99" s="26">
        <f>IFERROR(Tableau17[[#This Row],[2014-T1-LDIV]]/Tableau17[[#This Row],[2014-T1-TOTAL]],"")</f>
        <v>2.2540983606557378E-2</v>
      </c>
      <c r="JJ99" s="26">
        <f>IFERROR(Tableau17[[#This Row],[2014-T1-LDVD]]/Tableau17[[#This Row],[2014-T1-TOTAL]],"")</f>
        <v>0</v>
      </c>
      <c r="JK99" s="26">
        <f>IFERROR(Tableau17[[#This Row],[2014-T1-LDVG]]/Tableau17[[#This Row],[2014-T1-TOTAL]],"")</f>
        <v>4.5081967213114756E-2</v>
      </c>
      <c r="JL99" s="26">
        <f>IFERROR(Tableau17[[#This Row],[2014-T1-LEXG]]/Tableau17[[#This Row],[2014-T1-TOTAL]],"")</f>
        <v>0</v>
      </c>
      <c r="JM99" s="26">
        <f>IFERROR(Tableau17[[#This Row],[2014-T1-LFG]]/Tableau17[[#This Row],[2014-T1-TOTAL]],"")</f>
        <v>5.737704918032787E-2</v>
      </c>
      <c r="JN99" s="26">
        <f>IFERROR(Tableau17[[#This Row],[2014-T1-LFN]]/Tableau17[[#This Row],[2014-T1-TOTAL]],"")</f>
        <v>0.14959016393442623</v>
      </c>
      <c r="JO99" s="26">
        <f>IFERROR(Tableau17[[#This Row],[2014-T1-LUD]]/Tableau17[[#This Row],[2014-T1-TOTAL]],"")</f>
        <v>0.48565573770491804</v>
      </c>
      <c r="JP99" s="26">
        <f>IFERROR(Tableau17[[#This Row],[2014-T1-LUG]]/Tableau17[[#This Row],[2014-T1-TOTAL]],"")</f>
        <v>0.23975409836065573</v>
      </c>
      <c r="JQ99" s="26">
        <f>IFERROR(Tableau17[[#This Row],[2014-T2-LFN]]/Tableau17[[#This Row],[2014-T2-TOTAL]],"")</f>
        <v>0.12548262548262548</v>
      </c>
      <c r="JR99" s="26">
        <f>IFERROR(Tableau17[[#This Row],[2014-T2-LUD]]/Tableau17[[#This Row],[2014-T2-TOTAL]],"")</f>
        <v>0.5424710424710425</v>
      </c>
      <c r="JS99" s="26">
        <f>IFERROR(Tableau17[[#This Row],[2014-T2-LUG]]/Tableau17[[#This Row],[2014-T2-TOTAL]],"")</f>
        <v>0.33204633204633205</v>
      </c>
      <c r="JT99" s="26">
        <f>IFERROR(Tableau17[[#This Row],[2015-T1-BC-DIV]]/Tableau17[[#This Row],[2015-T1-TOTAL]],"")</f>
        <v>0</v>
      </c>
      <c r="JU99" s="26">
        <f>IFERROR(Tableau17[[#This Row],[2015-T1-BC-DLF]]/Tableau17[[#This Row],[2015-T1-TOTAL]],"")</f>
        <v>1.4669926650366748E-2</v>
      </c>
      <c r="JV99" s="26">
        <f>IFERROR(Tableau17[[#This Row],[2015-T1-BC-DVD]]/Tableau17[[#This Row],[2015-T1-TOTAL]],"")</f>
        <v>9.7799511002444987E-3</v>
      </c>
      <c r="JW99" s="26">
        <f>IFERROR(Tableau17[[#This Row],[2015-T1-BC-DVG]]/Tableau17[[#This Row],[2015-T1-TOTAL]],"")</f>
        <v>0</v>
      </c>
      <c r="JX99" s="26">
        <f>IFERROR(Tableau17[[#This Row],[2015-T1-BC-FG]]/Tableau17[[#This Row],[2015-T1-TOTAL]],"")</f>
        <v>5.8679706601466992E-2</v>
      </c>
      <c r="JY99" s="26">
        <f>IFERROR(Tableau17[[#This Row],[2015-T1-BC-FN]]/Tableau17[[#This Row],[2015-T1-TOTAL]],"")</f>
        <v>0.18337408312958436</v>
      </c>
      <c r="JZ99" s="26">
        <f>IFERROR(Tableau17[[#This Row],[2015-T1-BC-MDM]]/Tableau17[[#This Row],[2015-T1-TOTAL]],"")</f>
        <v>6.3569682151589244E-2</v>
      </c>
      <c r="KA99" s="26">
        <f>IFERROR(Tableau17[[#This Row],[2015-T1-BC-RDG]]/Tableau17[[#This Row],[2015-T1-TOTAL]],"")</f>
        <v>0</v>
      </c>
      <c r="KB99" s="26">
        <f>IFERROR(Tableau17[[#This Row],[2015-T1-BC-SOC]]/Tableau17[[#This Row],[2015-T1-TOTAL]],"")</f>
        <v>0</v>
      </c>
      <c r="KC99" s="26">
        <f>IFERROR(Tableau17[[#This Row],[2015-T1-BC-UD]]/Tableau17[[#This Row],[2015-T1-TOTAL]],"")</f>
        <v>0.42053789731051344</v>
      </c>
      <c r="KD99" s="26">
        <f>IFERROR(Tableau17[[#This Row],[2015-T1-BC-UG]]/Tableau17[[#This Row],[2015-T1-TOTAL]],"")</f>
        <v>0.24938875305623473</v>
      </c>
      <c r="KE99" s="26">
        <f>IFERROR(Tableau17[[#This Row],[2015-T1-BC-VEC]]/Tableau17[[#This Row],[2015-T1-TOTAL]],"")</f>
        <v>0</v>
      </c>
      <c r="KF99" s="26">
        <f>IFERROR(Tableau17[[#This Row],[2015-T2-BC-DVG]]/Tableau17[[#This Row],[2015-T2-TOTAL]],"")</f>
        <v>0</v>
      </c>
      <c r="KG99" s="26">
        <f>IFERROR(Tableau17[[#This Row],[2015-T2-BC-FN]]/Tableau17[[#This Row],[2015-T2-TOTAL]],"")</f>
        <v>0.23936170212765959</v>
      </c>
      <c r="KH99" s="26">
        <f>IFERROR(Tableau17[[#This Row],[2015-T2-BC-SOC]]/Tableau17[[#This Row],[2015-T2-TOTAL]],"")</f>
        <v>0</v>
      </c>
      <c r="KI99" s="26">
        <f>IFERROR(Tableau17[[#This Row],[2015-T2-BC-UD]]/Tableau17[[#This Row],[2015-T2-TOTAL]],"")</f>
        <v>0.76063829787234039</v>
      </c>
      <c r="KJ99" s="26">
        <f>IFERROR(Tableau17[[#This Row],[2015-T2-BC-UG]]/Tableau17[[#This Row],[2015-T2-TOTAL]],"")</f>
        <v>0</v>
      </c>
      <c r="KK99" s="26">
        <f>IFERROR(Tableau17[[#This Row],[2017 (L)-T1-COM]]/Tableau17[[#This Row],[2017 (L)-T1-TOTAL]],"")</f>
        <v>4.5871559633027525E-3</v>
      </c>
      <c r="KL99" s="26">
        <f>IFERROR(Tableau17[[#This Row],[2017 (L)-T1-DIV]]/Tableau17[[#This Row],[2017 (L)-T1-TOTAL]],"")</f>
        <v>1.3761467889908258E-2</v>
      </c>
      <c r="KM99" s="26">
        <f>IFERROR(Tableau17[[#This Row],[2017 (L)-T1-DLF]]/Tableau17[[#This Row],[2017 (L)-T1-TOTAL]],"")</f>
        <v>1.1467889908256881E-2</v>
      </c>
      <c r="KN99" s="26">
        <f>IFERROR(Tableau17[[#This Row],[2017 (L)-T1-DVD]]/Tableau17[[#This Row],[2017 (L)-T1-TOTAL]],"")</f>
        <v>0</v>
      </c>
      <c r="KO99" s="26">
        <f>IFERROR(Tableau17[[#This Row],[2017 (L)-T1-DVG]]/Tableau17[[#This Row],[2017 (L)-T1-TOTAL]],"")</f>
        <v>0</v>
      </c>
      <c r="KP99" s="26">
        <f>IFERROR(Tableau17[[#This Row],[2017 (L)-T1-ECO]]/Tableau17[[#This Row],[2017 (L)-T1-TOTAL]],"")</f>
        <v>7.1100917431192664E-2</v>
      </c>
      <c r="KQ99" s="26">
        <f>IFERROR(Tableau17[[#This Row],[2017 (L)-T1-EXD]]/Tableau17[[#This Row],[2017 (L)-T1-TOTAL]],"")</f>
        <v>1.1467889908256881E-2</v>
      </c>
      <c r="KR99" s="26">
        <f>IFERROR(Tableau17[[#This Row],[2017 (L)-T1-EXG]]/Tableau17[[#This Row],[2017 (L)-T1-TOTAL]],"")</f>
        <v>0</v>
      </c>
      <c r="KS99" s="26">
        <f>IFERROR(Tableau17[[#This Row],[2017 (L)-T1-FI]]/Tableau17[[#This Row],[2017 (L)-T1-TOTAL]],"")</f>
        <v>0.10779816513761468</v>
      </c>
      <c r="KT99" s="26">
        <f>IFERROR(Tableau17[[#This Row],[2017 (L)-T1-FN]]/Tableau17[[#This Row],[2017 (L)-T1-TOTAL]],"")</f>
        <v>6.8807339449541288E-2</v>
      </c>
      <c r="KU99" s="26">
        <f>IFERROR(Tableau17[[#This Row],[2017 (L)-T1-LR]]/Tableau17[[#This Row],[2017 (L)-T1-TOTAL]],"")</f>
        <v>0.21100917431192662</v>
      </c>
      <c r="KV99" s="26">
        <f>IFERROR(Tableau17[[#This Row],[2017 (L)-T1-MDM]]/Tableau17[[#This Row],[2017 (L)-T1-TOTAL]],"")</f>
        <v>0</v>
      </c>
      <c r="KW99" s="26">
        <f>IFERROR(Tableau17[[#This Row],[2017 (L)-T1-RDG]]/Tableau17[[#This Row],[2017 (L)-T1-TOTAL]],"")</f>
        <v>0</v>
      </c>
      <c r="KX99" s="26">
        <f>IFERROR(Tableau17[[#This Row],[2017 (L)-T1-REG]]/Tableau17[[#This Row],[2017 (L)-T1-TOTAL]],"")</f>
        <v>0</v>
      </c>
      <c r="KY99" s="26">
        <f>IFERROR(Tableau17[[#This Row],[2017 (L)-T1-REM]]/Tableau17[[#This Row],[2017 (L)-T1-TOTAL]],"")</f>
        <v>0.45412844036697247</v>
      </c>
      <c r="KZ99" s="26">
        <f>IFERROR(Tableau17[[#This Row],[2017 (L)-T1-SOC]]/Tableau17[[#This Row],[2017 (L)-T1-TOTAL]],"")</f>
        <v>4.5871559633027525E-2</v>
      </c>
      <c r="LA99" s="26">
        <f>IFERROR(Tableau17[[#This Row],[2017 (L)-T1-UDI]]/Tableau17[[#This Row],[2017 (L)-T1-TOTAL]],"")</f>
        <v>0</v>
      </c>
      <c r="LB99" s="26">
        <f>IFERROR(Tableau17[[#This Row],[2017 (L)-T2-FI]]/Tableau17[[#This Row],[2017 (L)-T2-TOTAL]],"")</f>
        <v>0</v>
      </c>
      <c r="LC99" s="26">
        <f>IFERROR(Tableau17[[#This Row],[2017 (L)-T2-FN]]/Tableau17[[#This Row],[2017 (L)-T2-TOTAL]],"")</f>
        <v>0</v>
      </c>
      <c r="LD99" s="26">
        <f>IFERROR(Tableau17[[#This Row],[2017 (L)-T2-LR]]/Tableau17[[#This Row],[2017 (L)-T2-TOTAL]],"")</f>
        <v>0.35294117647058826</v>
      </c>
      <c r="LE99" s="26">
        <f>IFERROR(Tableau17[[#This Row],[2017 (L)-T2-MDM]]/Tableau17[[#This Row],[2017 (L)-T2-TOTAL]],"")</f>
        <v>0</v>
      </c>
      <c r="LF99" s="26">
        <f>IFERROR(Tableau17[[#This Row],[2017 (L)-T2-REM]]/Tableau17[[#This Row],[2017 (L)-T2-TOTAL]],"")</f>
        <v>0.6470588235294118</v>
      </c>
      <c r="LG99" s="26">
        <f>IFERROR(Tableau17[[#This Row],[2017-T1-ARTHAUD Nathalie]]/Tableau17[[#This Row],[2017-T1-TOTAL]],"")</f>
        <v>0</v>
      </c>
      <c r="LH99" s="26">
        <f>IFERROR(Tableau17[[#This Row],[2017-T1-ASSELINEAU Fran]]/Tableau17[[#This Row],[2017-T1-TOTAL]],"")</f>
        <v>4.8387096774193551E-3</v>
      </c>
      <c r="LI99" s="26">
        <f>IFERROR(Tableau17[[#This Row],[2017-T1-CHEMINADE Jacques]]/Tableau17[[#This Row],[2017-T1-TOTAL]],"")</f>
        <v>0</v>
      </c>
      <c r="LJ99" s="26">
        <f>IFERROR(Tableau17[[#This Row],[2017-T1-DUPONT-AIGNAN Nicolas]]/Tableau17[[#This Row],[2017-T1-TOTAL]],"")</f>
        <v>2.0967741935483872E-2</v>
      </c>
      <c r="LK99" s="26">
        <f>IFERROR(Tableau17[[#This Row],[2017-T1-FILLON Fran]]/Tableau17[[#This Row],[2017-T1-TOTAL]],"")</f>
        <v>0.35806451612903228</v>
      </c>
      <c r="LL99" s="26">
        <f>IFERROR(Tableau17[[#This Row],[2017-T1-HAMON Beno]]/Tableau17[[#This Row],[2017-T1-TOTAL]],"")</f>
        <v>6.6129032258064518E-2</v>
      </c>
      <c r="LM99" s="26">
        <f>IFERROR(Tableau17[[#This Row],[2017-T1-LASSALLE Jean]]/Tableau17[[#This Row],[2017-T1-TOTAL]],"")</f>
        <v>4.8387096774193551E-3</v>
      </c>
      <c r="LN99" s="26">
        <f>IFERROR(Tableau17[[#This Row],[2017-T1-LE PEN Marine]]/Tableau17[[#This Row],[2017-T1-TOTAL]],"")</f>
        <v>0.11612903225806452</v>
      </c>
      <c r="LO99" s="26">
        <f>IFERROR(Tableau17[[#This Row],[2017-T1-M Jean-Luc]]/Tableau17[[#This Row],[2017-T1-TOTAL]],"")</f>
        <v>0.15161290322580645</v>
      </c>
      <c r="LP99" s="26">
        <f>IFERROR(Tableau17[[#This Row],[2017-T1-MACRON Emmanuel]]/Tableau17[[#This Row],[2017-T1-TOTAL]],"")</f>
        <v>0.26935483870967741</v>
      </c>
      <c r="LQ99" s="26">
        <f>IFERROR(Tableau17[[#This Row],[2017-T1-POUTOU Philippe]]/Tableau17[[#This Row],[2017-T1-TOTAL]],"")</f>
        <v>8.0645161290322578E-3</v>
      </c>
      <c r="LR99" s="26">
        <f>IFERROR(Tableau17[[#This Row],[2017-T2-LE PEN Marine]]/Tableau17[[#This Row],[2017-T2-TOTAL]],"")</f>
        <v>0.20643939393939395</v>
      </c>
      <c r="LS99" s="26">
        <f>IFERROR(Tableau17[[#This Row],[2017-T2-MACRON Emmanuel]]/Tableau17[[#This Row],[2017-T2-TOTAL]],"")</f>
        <v>0.79356060606060608</v>
      </c>
      <c r="LT99" s="26">
        <f>IFERROR(Tableau17[[#This Row],[2019-T1-ALEXANDRE Audric]]/Tableau17[[#This Row],[2019-T1-TOTAL]],"")</f>
        <v>0</v>
      </c>
      <c r="LU99" s="26">
        <f>IFERROR(Tableau17[[#This Row],[2019-T1-ARTHAUD Nathalie]]/Tableau17[[#This Row],[2019-T1-TOTAL]],"")</f>
        <v>0</v>
      </c>
      <c r="LV99" s="26">
        <f>IFERROR(Tableau17[[#This Row],[2019-T1-ASSELINEAU François]]/Tableau17[[#This Row],[2019-T1-TOTAL]],"")</f>
        <v>4.3383947939262474E-3</v>
      </c>
      <c r="LW99" s="26">
        <f>IFERROR(Tableau17[[#This Row],[2019-T1-AUBRY Manon]]/Tableau17[[#This Row],[2019-T1-TOTAL]],"")</f>
        <v>3.2537960954446853E-2</v>
      </c>
      <c r="LX99" s="26">
        <f>IFERROR(Tableau17[[#This Row],[2019-T1-AZERGUI Nagib]]/Tableau17[[#This Row],[2019-T1-TOTAL]],"")</f>
        <v>0</v>
      </c>
      <c r="LY99" s="26">
        <f>IFERROR(Tableau17[[#This Row],[2019-T1-BARDELLA Jordan]]/Tableau17[[#This Row],[2019-T1-TOTAL]],"")</f>
        <v>0.13449023861171366</v>
      </c>
      <c r="LZ99" s="26">
        <f>IFERROR(Tableau17[[#This Row],[2019-T1-BELLAMY François-Xavier]]/Tableau17[[#This Row],[2019-T1-TOTAL]],"")</f>
        <v>7.8091106290672452E-2</v>
      </c>
      <c r="MA99" s="26">
        <f>IFERROR(Tableau17[[#This Row],[2019-T1-BIDOU Olivier]]/Tableau17[[#This Row],[2019-T1-TOTAL]],"")</f>
        <v>0</v>
      </c>
      <c r="MB99" s="26">
        <f>IFERROR(Tableau17[[#This Row],[2019-T1-BOURG Dominique]]/Tableau17[[#This Row],[2019-T1-TOTAL]],"")</f>
        <v>1.9522776572668113E-2</v>
      </c>
      <c r="MC99" s="26">
        <f>IFERROR(Tableau17[[#This Row],[2019-T1-BROSSAT Ian]]/Tableau17[[#This Row],[2019-T1-TOTAL]],"")</f>
        <v>1.9522776572668113E-2</v>
      </c>
      <c r="MD99" s="26">
        <f>IFERROR(Tableau17[[#This Row],[2019-T1-CAILLAUD Sophie]]/Tableau17[[#This Row],[2019-T1-TOTAL]],"")</f>
        <v>0</v>
      </c>
      <c r="ME99" s="26">
        <f>IFERROR(Tableau17[[#This Row],[2019-T1-CAMUS Renaud]]/Tableau17[[#This Row],[2019-T1-TOTAL]],"")</f>
        <v>0</v>
      </c>
      <c r="MF99" s="26">
        <f>IFERROR(Tableau17[[#This Row],[2019-T1-CHALENÇON Christophe]]/Tableau17[[#This Row],[2019-T1-TOTAL]],"")</f>
        <v>0</v>
      </c>
      <c r="MG99" s="26">
        <f>IFERROR(Tableau17[[#This Row],[2019-T1-CORBET Cathy Denise Ginette]]/Tableau17[[#This Row],[2019-T1-TOTAL]],"")</f>
        <v>0</v>
      </c>
      <c r="MH99" s="26">
        <f>IFERROR(Tableau17[[#This Row],[2019-T1-DE PREVOISIN Robert]]/Tableau17[[#This Row],[2019-T1-TOTAL]],"")</f>
        <v>0</v>
      </c>
      <c r="MI99" s="26">
        <f>IFERROR(Tableau17[[#This Row],[2019-T1-DELFEL Thérèse]]/Tableau17[[#This Row],[2019-T1-TOTAL]],"")</f>
        <v>0</v>
      </c>
      <c r="MJ99" s="26">
        <f>IFERROR(Tableau17[[#This Row],[2019-T1-DIEUMEGARD Pierre]]/Tableau17[[#This Row],[2019-T1-TOTAL]],"")</f>
        <v>2.1691973969631237E-3</v>
      </c>
      <c r="MK99" s="26">
        <f>IFERROR(Tableau17[[#This Row],[2019-T1-DUPONT-AIGNAN Nicolas]]/Tableau17[[#This Row],[2019-T1-TOTAL]],"")</f>
        <v>2.3861171366594359E-2</v>
      </c>
      <c r="ML99" s="26">
        <f>IFERROR(Tableau17[[#This Row],[2019-T1-GERNIGON Yves]]/Tableau17[[#This Row],[2019-T1-TOTAL]],"")</f>
        <v>0</v>
      </c>
      <c r="MM99" s="26">
        <f>IFERROR(Tableau17[[#This Row],[2019-T1-GLUCKSMANN Raphaël]]/Tableau17[[#This Row],[2019-T1-TOTAL]],"")</f>
        <v>3.6876355748373099E-2</v>
      </c>
      <c r="MN99" s="26">
        <f>IFERROR(Tableau17[[#This Row],[2019-T1-HAMON Benoît]]/Tableau17[[#This Row],[2019-T1-TOTAL]],"")</f>
        <v>2.3861171366594359E-2</v>
      </c>
      <c r="MO99" s="26">
        <f>IFERROR(Tableau17[[#This Row],[2019-T1-HELGEN Gilles]]/Tableau17[[#This Row],[2019-T1-TOTAL]],"")</f>
        <v>0</v>
      </c>
      <c r="MP99" s="26">
        <f>IFERROR(Tableau17[[#This Row],[2019-T1-JADOT Yannick]]/Tableau17[[#This Row],[2019-T1-TOTAL]],"")</f>
        <v>0.21691973969631237</v>
      </c>
      <c r="MQ99" s="26">
        <f>IFERROR(Tableau17[[#This Row],[2019-T1-LAGARDE Jean-Christophe]]/Tableau17[[#This Row],[2019-T1-TOTAL]],"")</f>
        <v>1.9522776572668113E-2</v>
      </c>
      <c r="MR99" s="26">
        <f>IFERROR(Tableau17[[#This Row],[2019-T1-LALANNE Francis]]/Tableau17[[#This Row],[2019-T1-TOTAL]],"")</f>
        <v>0</v>
      </c>
      <c r="MS99" s="26">
        <f>IFERROR(Tableau17[[#This Row],[2019-T1-LOISEAU Nathalie]]/Tableau17[[#This Row],[2019-T1-TOTAL]],"")</f>
        <v>0.38828633405639912</v>
      </c>
      <c r="MT99" s="26">
        <f>IFERROR(Tableau17[[#This Row],[2019-T1-MARIE Florie]]/Tableau17[[#This Row],[2019-T1-TOTAL]],"")</f>
        <v>0</v>
      </c>
      <c r="MU99" s="26">
        <f>IFERROR(Tableau17[[#This Row],[2008-T1-MACROEXTRDROITE]]/Tableau17[[#This Row],[2008-T1-MACROTOTALE]],"")</f>
        <v>5.578512396694215E-2</v>
      </c>
      <c r="MV99" s="26">
        <f>IFERROR(Tableau17[[#This Row],[2008-T1-MACRODROITE]]/Tableau17[[#This Row],[2008-T1-MACROTOTALE]],"")</f>
        <v>0.5950413223140496</v>
      </c>
      <c r="MW99" s="26">
        <f>IFERROR(Tableau17[[#This Row],[2008-T1-MACROCENTRE]]/Tableau17[[#This Row],[2008-T1-MACROTOTALE]],"")</f>
        <v>0</v>
      </c>
      <c r="MX99" s="26">
        <f>IFERROR(Tableau17[[#This Row],[2008-T1-MACROGAUCHE]]/Tableau17[[#This Row],[2008-T1-MACROTOTALE]],"")</f>
        <v>0.34917355371900827</v>
      </c>
      <c r="MY99" s="26">
        <f>IFERROR(Tableau17[[#This Row],[2008-T1-MACROAUTRE]]/Tableau17[[#This Row],[2008-T1-MACROTOTALE]],"")</f>
        <v>0</v>
      </c>
      <c r="MZ99" s="26">
        <f>IFERROR(Tableau17[[#This Row],[2008-T2-MACROEXTRDROITE]]/Tableau17[[#This Row],[2008-T2-MACROTOTALE]],"")</f>
        <v>0</v>
      </c>
      <c r="NA99" s="26">
        <f>IFERROR(Tableau17[[#This Row],[2008-T2-MACRODROITE]]/Tableau17[[#This Row],[2008-T2-MACROTOTALE]],"")</f>
        <v>0.63894139886578449</v>
      </c>
      <c r="NB99" s="26">
        <f>IFERROR(Tableau17[[#This Row],[2008-T2-MACROCENTRE]]/Tableau17[[#This Row],[2008-T2-MACROTOTALE]],"")</f>
        <v>0</v>
      </c>
      <c r="NC99" s="26">
        <f>IFERROR(Tableau17[[#This Row],[2008-T2-MACROGAUCHE]]/Tableau17[[#This Row],[2008-T2-MACROTOTALE]],"")</f>
        <v>0.36105860113421551</v>
      </c>
      <c r="ND99" s="26">
        <f>IFERROR(Tableau17[[#This Row],[2008-T2-MACROAUTRE]]/Tableau17[[#This Row],[2008-T2-MACROTOTALE]],"")</f>
        <v>0</v>
      </c>
      <c r="NE99" s="26">
        <f>IFERROR(Tableau17[[#This Row],[2014-T1-MACROEXTRDROITE]]/Tableau17[[#This Row],[2014-T1-MACROTOTALE]],"")</f>
        <v>0.14959016393442623</v>
      </c>
      <c r="NF99" s="26">
        <f>IFERROR(Tableau17[[#This Row],[2014-T1-MACRODROITE]]/Tableau17[[#This Row],[2014-T1-MACROTOTALE]],"")</f>
        <v>0.48565573770491804</v>
      </c>
      <c r="NG99" s="26">
        <f>IFERROR(Tableau17[[#This Row],[2014-T1-MACROCENTRE]]/Tableau17[[#This Row],[2014-T1-MACROTOTALE]],"")</f>
        <v>2.2540983606557378E-2</v>
      </c>
      <c r="NH99" s="26">
        <f>IFERROR(Tableau17[[#This Row],[2014-T1-MACROGAUCHE]]/Tableau17[[#This Row],[2014-T1-MACROTOTALE]],"")</f>
        <v>0.34221311475409838</v>
      </c>
      <c r="NI99" s="26">
        <f>IFERROR(Tableau17[[#This Row],[2014-T1-MACROAUTRE]]/Tableau17[[#This Row],[2014-T1-MACROTOTALE]],"")</f>
        <v>0</v>
      </c>
      <c r="NJ99" s="26">
        <f>IFERROR(Tableau17[[#This Row],[2014-T2-MACROEXTRDROITE]]/Tableau17[[#This Row],[2014-T2-MACROTOTALE]],"")</f>
        <v>0.12548262548262548</v>
      </c>
      <c r="NK99" s="26">
        <f>IFERROR(Tableau17[[#This Row],[2014-T2-MACRODROITE]]/Tableau17[[#This Row],[2014-T2-MACROTOTALE]],"")</f>
        <v>0.5424710424710425</v>
      </c>
      <c r="NL99" s="26">
        <f>IFERROR(Tableau17[[#This Row],[2014-T2-MACROCENTRE]]/Tableau17[[#This Row],[2014-T2-MACROTOTALE]],"")</f>
        <v>0</v>
      </c>
      <c r="NM99" s="26">
        <f>IFERROR(Tableau17[[#This Row],[2014-T2-MACROGAUCHE]]/Tableau17[[#This Row],[2014-T2-MACROTOTALE]],"")</f>
        <v>0.33204633204633205</v>
      </c>
      <c r="NN99" s="26">
        <f>IFERROR(Tableau17[[#This Row],[2014-T2-MACROAUTRE]]/Tableau17[[#This Row],[2014-T2-MACROTOTALE]],"")</f>
        <v>0</v>
      </c>
      <c r="NO99" s="26">
        <f>IFERROR( Tableau17[[#This Row],[2015-T1-MACROEXTRDROITE]]/Tableau17[[#This Row],[2015-T1-MACROTOTALE]],"")</f>
        <v>0.1980440097799511</v>
      </c>
      <c r="NP99" s="26">
        <f>IFERROR(Tableau17[[#This Row],[2015-T1-MACRODROITE]]/Tableau17[[#This Row],[2015-T1-MACROTOTALE]],"")</f>
        <v>0.43031784841075793</v>
      </c>
      <c r="NQ99" s="26">
        <f>IFERROR(Tableau17[[#This Row],[2015-T1-MACROCENTRE]]/Tableau17[[#This Row],[2015-T1-MACROTOTALE]],"")</f>
        <v>6.3569682151589244E-2</v>
      </c>
      <c r="NR99" s="26">
        <f>IFERROR(Tableau17[[#This Row],[2015-T1-MACROGAUCHE]]/Tableau17[[#This Row],[2015-T1-MACROTOTALE]],"")</f>
        <v>0.30806845965770169</v>
      </c>
      <c r="NS99" s="26">
        <f>IFERROR(Tableau17[[#This Row],[2015-T1-MACROAUTRE]]/Tableau17[[#This Row],[2015-T1-MACROTOTALE]],"")</f>
        <v>0</v>
      </c>
      <c r="NT99" s="26">
        <f>IFERROR(Tableau17[[#This Row],[2015-T2-MACROEXTRDROITE]]/Tableau17[[#This Row],[2015-T2-MACROTOTALE]],"")</f>
        <v>0.23936170212765959</v>
      </c>
      <c r="NU99" s="26">
        <f>IFERROR(Tableau17[[#This Row],[2015-T2-MACRODROITE]]/Tableau17[[#This Row],[2015-T2-MACROTOTALE]],"")</f>
        <v>0.76063829787234039</v>
      </c>
      <c r="NV99" s="26">
        <f>IFERROR(Tableau17[[#This Row],[2015-T2-MACROCENTRE]]/Tableau17[[#This Row],[2015-T2-MACROTOTALE]],"")</f>
        <v>0</v>
      </c>
      <c r="NW99" s="26">
        <f>IFERROR(Tableau17[[#This Row],[2015-T2-MACROGAUCHE]]/Tableau17[[#This Row],[2015-T2-MACROTOTALE]],"")</f>
        <v>0</v>
      </c>
      <c r="NX99" s="26">
        <f>IFERROR(Tableau17[[#This Row],[2015-T2-MACROAUTRE]]/Tableau17[[#This Row],[2015-T2-MACROTOTALE]],"")</f>
        <v>0</v>
      </c>
      <c r="NY99" s="26">
        <f>IFERROR(Tableau17[[#This Row],[2017-T1-MACROEXTRDROITE]]/Tableau17[[#This Row],[2017-T1-MACROTOTALE]],"")</f>
        <v>0.14193548387096774</v>
      </c>
      <c r="NZ99" s="26">
        <f>IFERROR(Tableau17[[#This Row],[2017-T1-MACRODROITE]]/Tableau17[[#This Row],[2017-T1-MACROTOTALE]],"")</f>
        <v>0.35806451612903228</v>
      </c>
      <c r="OA99" s="26">
        <f>IFERROR(Tableau17[[#This Row],[2017-T1-MACROCENTRE]]/Tableau17[[#This Row],[2017-T1-MACROTOTALE]],"")</f>
        <v>0.26935483870967741</v>
      </c>
      <c r="OB99" s="26">
        <f>IFERROR(Tableau17[[#This Row],[2017-T1-MACROGAUCHE]]/Tableau17[[#This Row],[2017-T1-MACROTOTALE]],"")</f>
        <v>0.22580645161290322</v>
      </c>
      <c r="OC99" s="26">
        <f>IFERROR(Tableau17[[#This Row],[2017-T1-MACROAUTRE]]/Tableau17[[#This Row],[2017-T1-MACROTOTALE]],"")</f>
        <v>4.8387096774193551E-3</v>
      </c>
      <c r="OD99" s="26">
        <f>IFERROR(Tableau17[[#This Row],[2017-T2-MACROEXTRDROITE]]/Tableau17[[#This Row],[2017-T2-MACROTOTALE]],"")</f>
        <v>0.20643939393939395</v>
      </c>
      <c r="OE99" s="26">
        <f>IFERROR(Tableau17[[#This Row],[2017-T2-MACRODROITE]]/Tableau17[[#This Row],[2017-T2-MACROTOTALE]],"")</f>
        <v>0</v>
      </c>
      <c r="OF99" s="26">
        <f>IFERROR(Tableau17[[#This Row],[2017-T2-MACROCENTRE]]/Tableau17[[#This Row],[2017-T2-MACROTOTALE]],"")</f>
        <v>0.79356060606060608</v>
      </c>
      <c r="OG99" s="26">
        <f>IFERROR(Tableau17[[#This Row],[2017-T2-MACROGAUCHE]]/Tableau17[[#This Row],[2017-T2-MACROTOTALE]],"")</f>
        <v>0</v>
      </c>
      <c r="OH99" s="26">
        <f>IFERROR(Tableau17[[#This Row],[2017-T2-MACROAUTRE]]/Tableau17[[#This Row],[2017-T2-MACROTOTALE]],"")</f>
        <v>0</v>
      </c>
      <c r="OI99" s="26">
        <f>IFERROR(Tableau17[[#This Row],[2019-T1-MACROEXTRDROITE]]/Tableau17[[#This Row],[2019-T1-MACROTOTALE]],"")</f>
        <v>0.1609442060085837</v>
      </c>
      <c r="OJ99" s="26">
        <f>IFERROR(Tableau17[[#This Row],[2019-T1-MACRODROITE]]/Tableau17[[#This Row],[2019-T1-MACROTOTALE]],"")</f>
        <v>9.6566523605150209E-2</v>
      </c>
      <c r="OK99" s="26">
        <f>IFERROR(Tableau17[[#This Row],[2019-T1-MACROCENTRE]]/Tableau17[[#This Row],[2019-T1-MACROTOTALE]],"")</f>
        <v>0.38412017167381973</v>
      </c>
      <c r="OL99" s="26">
        <f>IFERROR(Tableau17[[#This Row],[2019-T1-MACROGAUCHE]]/Tableau17[[#This Row],[2019-T1-MACROTOTALE]],"")</f>
        <v>0.3261802575107296</v>
      </c>
      <c r="OM99" s="26">
        <f>IFERROR(Tableau17[[#This Row],[2019-T1-MACROAUTRE]]/Tableau17[[#This Row],[2019-T1-MACROTOTALE]],"")</f>
        <v>3.2188841201716736E-2</v>
      </c>
      <c r="ON99" s="26">
        <f>IFERROR(Tableau17[[#This Row],[2020-T1-MACROEXTRDROITE]]/Tableau17[[#This Row],[2020-T1-MACROTOTALE]],"")</f>
        <v>0.10204081632653061</v>
      </c>
      <c r="OO99" s="26">
        <f>IFERROR(Tableau17[[#This Row],[2020-T1-MACRODROITE]]/Tableau17[[#This Row],[2020-T1-MACROTOTALE]],"")</f>
        <v>0.30357142857142855</v>
      </c>
      <c r="OP99" s="26">
        <f>IFERROR(Tableau17[[#This Row],[2020-T1-MACROCENTRE]]/Tableau17[[#This Row],[2020-T1-MACROTOTALE]],"")</f>
        <v>0.19387755102040816</v>
      </c>
      <c r="OQ99" s="26">
        <f>IFERROR(Tableau17[[#This Row],[2020-T1-MACROGAUCHE]]/Tableau17[[#This Row],[2020-T1-MACROTOTALE]],"")</f>
        <v>0.40051020408163263</v>
      </c>
      <c r="OR99" s="26">
        <f>IFERROR(Tableau17[[#This Row],[2020-T1-MACROAUTRE]]/Tableau17[[#This Row],[2020-T1-MACROTOTALE]],"")</f>
        <v>0</v>
      </c>
      <c r="OS99" s="26">
        <f>IFERROR(Tableau17[[#This Row],[2017 (L)-T1-MACROEXTRDROITE]]/Tableau17[[#This Row],[2017 (L)-T1-MACROTOTALE]],"")</f>
        <v>9.1743119266055051E-2</v>
      </c>
      <c r="OT99" s="26">
        <f>IFERROR(Tableau17[[#This Row],[2017 (L)-T1-MACRODROITE]]/Tableau17[[#This Row],[2017 (L)-T1-MACROTOTALE]],"")</f>
        <v>0.21100917431192662</v>
      </c>
      <c r="OU99" s="26">
        <f>IFERROR(Tableau17[[#This Row],[2017 (L)-T1-MACROCENTRE]]/Tableau17[[#This Row],[2017 (L)-T1-MACROTOTALE]],"")</f>
        <v>0.45412844036697247</v>
      </c>
      <c r="OV99" s="26">
        <f>IFERROR(Tableau17[[#This Row],[2017 (L)-T1-MACROGAUCHE]]/Tableau17[[#This Row],[2017 (L)-T1-MACROTOTALE]],"")</f>
        <v>0.22935779816513763</v>
      </c>
      <c r="OW99" s="26">
        <f>IFERROR(Tableau17[[#This Row],[2017 (L)-T1-MACROAUTRE]]/Tableau17[[#This Row],[2017 (L)-T1-MACROTOTALE]],"")</f>
        <v>1.3761467889908258E-2</v>
      </c>
      <c r="OX99" s="26">
        <f>IFERROR(Tableau17[[#This Row],[2017 (L)-T2-MACROEXTRDROITE]]/Tableau17[[#This Row],[2017 (L)-T2-MACROTOTALE]],"")</f>
        <v>0</v>
      </c>
      <c r="OY99" s="26">
        <f>IFERROR(Tableau17[[#This Row],[2017 (L)-T2-MACRODROITE]]/Tableau17[[#This Row],[2017 (L)-T2-MACROTOTALE]],"")</f>
        <v>0.35294117647058826</v>
      </c>
      <c r="OZ99" s="26">
        <f>IFERROR(Tableau17[[#This Row],[2017 (L)-T2-MACROCENTRE]]/Tableau17[[#This Row],[2017 (L)-T2-MACROTOTALE]],"")</f>
        <v>0.6470588235294118</v>
      </c>
      <c r="PA99" s="26">
        <f>IFERROR(Tableau17[[#This Row],[2017 (L)-T2-MACROGAUCHE]]/Tableau17[[#This Row],[2017 (L)-T2-MACROTOTALE]],"")</f>
        <v>0</v>
      </c>
      <c r="PB99" s="26">
        <f>IFERROR(Tableau17[[#This Row],[2017 (L)-T2-MACROAUTRE]]/Tableau17[[#This Row],[2017 (L)-T2-MACROTOTALE]],"")</f>
        <v>0</v>
      </c>
      <c r="PC99" s="26">
        <f>IFERROR(Tableau17[[#This Row],[2008_T1_PROCUS]]/Tableau17[[#This Row],[2008_T1_INSCRITS]],0)</f>
        <v>3.2258064516129031E-2</v>
      </c>
      <c r="PD99" s="26">
        <f>IFERROR(Tableau17[[#This Row],[2008_T2_PROCUS]]/Tableau17[[#This Row],[2008_T2_INSCRITS]],0)</f>
        <v>4.5698924731182797E-2</v>
      </c>
      <c r="PE99" s="26">
        <f>Tableau17[[#This Row],[2014_T1_PROCUS]]/Tableau17[[#This Row],[2014_T1_INSCRITS]]</f>
        <v>1.6209476309226933E-2</v>
      </c>
      <c r="PF99" s="26">
        <f>IFERROR(Tableau17[[#This Row],[2014_T2_PROCUS]]/Tableau17[[#This Row],[2014_T2_INSCRITS]],0)</f>
        <v>2.119700748129676E-2</v>
      </c>
    </row>
    <row r="100" spans="1:422" hidden="1" x14ac:dyDescent="0.2">
      <c r="A100" s="1">
        <v>4</v>
      </c>
      <c r="B100" s="1" t="s">
        <v>326</v>
      </c>
      <c r="C100" s="1" t="s">
        <v>334</v>
      </c>
      <c r="D100" s="1" t="s">
        <v>334</v>
      </c>
      <c r="E100" s="1">
        <v>673</v>
      </c>
      <c r="F100" s="1">
        <v>5.3742929999999998</v>
      </c>
      <c r="G100" s="1">
        <v>43.281934999999997</v>
      </c>
      <c r="H100" s="3">
        <v>660</v>
      </c>
      <c r="I100" s="3">
        <v>88</v>
      </c>
      <c r="L100" s="1">
        <v>19</v>
      </c>
      <c r="M100" s="1">
        <v>6</v>
      </c>
      <c r="P100" s="1">
        <v>58</v>
      </c>
      <c r="Q100" s="1">
        <v>23</v>
      </c>
      <c r="R100" s="1">
        <v>31</v>
      </c>
      <c r="S100" s="1">
        <v>94</v>
      </c>
      <c r="T100" s="1">
        <v>38</v>
      </c>
      <c r="U100" s="1">
        <v>269</v>
      </c>
      <c r="V100" s="1">
        <v>680</v>
      </c>
      <c r="W100" s="1">
        <v>376</v>
      </c>
      <c r="X100" s="1">
        <v>11</v>
      </c>
      <c r="Y100" s="2">
        <v>0.55294118000000003</v>
      </c>
      <c r="AB100" s="1">
        <v>0</v>
      </c>
      <c r="AD100" s="1">
        <v>660</v>
      </c>
      <c r="AE100" s="1">
        <v>276</v>
      </c>
      <c r="AF100" s="2">
        <v>0.41818181999999998</v>
      </c>
      <c r="AG100" s="1">
        <f t="shared" si="1"/>
        <v>88</v>
      </c>
      <c r="AH100" s="1">
        <v>704</v>
      </c>
      <c r="AI100" s="1">
        <v>408</v>
      </c>
      <c r="AJ100" s="1">
        <v>8</v>
      </c>
      <c r="AK100" s="2">
        <v>0.57954545000000002</v>
      </c>
      <c r="AN100" s="1">
        <v>0</v>
      </c>
      <c r="AP100" s="1">
        <v>665</v>
      </c>
      <c r="AQ100" s="1">
        <v>309</v>
      </c>
      <c r="AR100" s="2">
        <v>0.46466164999999998</v>
      </c>
      <c r="AS100" s="1">
        <v>665</v>
      </c>
      <c r="AT100" s="1">
        <v>300</v>
      </c>
      <c r="AU100" s="2">
        <v>0.45112782000000001</v>
      </c>
      <c r="AV100" s="1">
        <v>652</v>
      </c>
      <c r="AW100" s="1">
        <v>311</v>
      </c>
      <c r="AX100" s="2">
        <v>0.47699386999999999</v>
      </c>
      <c r="AY100" s="1">
        <v>652</v>
      </c>
      <c r="AZ100" s="1">
        <v>268</v>
      </c>
      <c r="BA100" s="2">
        <v>0.41104294000000002</v>
      </c>
      <c r="BB100" s="1">
        <v>653</v>
      </c>
      <c r="BC100" s="1">
        <v>520</v>
      </c>
      <c r="BD100" s="2">
        <v>0.79632466000000002</v>
      </c>
      <c r="BE100" s="1">
        <v>653</v>
      </c>
      <c r="BF100" s="1">
        <v>476</v>
      </c>
      <c r="BG100" s="2">
        <v>0.72894334000000005</v>
      </c>
      <c r="BH100" s="1">
        <v>642</v>
      </c>
      <c r="BI100" s="1">
        <v>354</v>
      </c>
      <c r="BJ100" s="2">
        <v>0.55140186999999996</v>
      </c>
      <c r="BK100" s="1">
        <v>46</v>
      </c>
      <c r="BN100" s="1">
        <v>22</v>
      </c>
      <c r="BO100" s="1">
        <v>23</v>
      </c>
      <c r="BP100" s="1">
        <v>167</v>
      </c>
      <c r="BQ100" s="1">
        <v>136</v>
      </c>
      <c r="BR100" s="1">
        <v>394</v>
      </c>
      <c r="BZ100" s="1">
        <v>19</v>
      </c>
      <c r="CB100" s="1">
        <v>44</v>
      </c>
      <c r="CC100" s="1">
        <v>71</v>
      </c>
      <c r="CD100" s="1">
        <v>155</v>
      </c>
      <c r="CE100" s="1">
        <v>80</v>
      </c>
      <c r="CF100" s="1">
        <v>369</v>
      </c>
      <c r="CL100" s="1">
        <v>7</v>
      </c>
      <c r="CM100" s="1">
        <v>6</v>
      </c>
      <c r="CO100" s="1">
        <v>49</v>
      </c>
      <c r="CP100" s="1">
        <v>72</v>
      </c>
      <c r="CQ100" s="1">
        <v>7</v>
      </c>
      <c r="CT100" s="1">
        <v>98</v>
      </c>
      <c r="CU100" s="1">
        <v>65</v>
      </c>
      <c r="CW100" s="1">
        <v>304</v>
      </c>
      <c r="CY100" s="1">
        <v>77</v>
      </c>
      <c r="DA100" s="1">
        <v>184</v>
      </c>
      <c r="DC100" s="1">
        <v>261</v>
      </c>
      <c r="DD100" s="1">
        <v>11</v>
      </c>
      <c r="DE100" s="1">
        <v>0</v>
      </c>
      <c r="DF100" s="1">
        <v>3</v>
      </c>
      <c r="DG100" s="1">
        <v>8</v>
      </c>
      <c r="DH100" s="1">
        <v>1</v>
      </c>
      <c r="DI100" s="1">
        <v>17</v>
      </c>
      <c r="DK100" s="1">
        <v>0</v>
      </c>
      <c r="DL100" s="1">
        <v>51</v>
      </c>
      <c r="DN100" s="1">
        <v>71</v>
      </c>
      <c r="DP100" s="1">
        <v>3</v>
      </c>
      <c r="DQ100" s="1">
        <v>1</v>
      </c>
      <c r="DR100" s="1">
        <v>108</v>
      </c>
      <c r="DU100" s="1">
        <v>274</v>
      </c>
      <c r="DV100" s="1">
        <v>93</v>
      </c>
      <c r="DZ100" s="1">
        <v>150</v>
      </c>
      <c r="EA100" s="1">
        <v>243</v>
      </c>
      <c r="EB100" s="1">
        <v>2</v>
      </c>
      <c r="EC100" s="1">
        <v>9</v>
      </c>
      <c r="ED100" s="1">
        <v>1</v>
      </c>
      <c r="EE100" s="1">
        <v>13</v>
      </c>
      <c r="EF100" s="1">
        <v>122</v>
      </c>
      <c r="EG100" s="1">
        <v>29</v>
      </c>
      <c r="EH100" s="1">
        <v>4</v>
      </c>
      <c r="EI100" s="1">
        <v>76</v>
      </c>
      <c r="EJ100" s="1">
        <v>119</v>
      </c>
      <c r="EK100" s="1">
        <v>133</v>
      </c>
      <c r="EL100" s="1">
        <v>3</v>
      </c>
      <c r="EM100" s="1">
        <v>511</v>
      </c>
      <c r="EN100" s="1">
        <v>119</v>
      </c>
      <c r="EO100" s="1">
        <v>314</v>
      </c>
      <c r="EP100" s="1">
        <v>433</v>
      </c>
      <c r="EQ100" s="1">
        <v>0</v>
      </c>
      <c r="ER100" s="1">
        <v>1</v>
      </c>
      <c r="ES100" s="1">
        <v>2</v>
      </c>
      <c r="ET100" s="1">
        <v>23</v>
      </c>
      <c r="EU100" s="1">
        <v>0</v>
      </c>
      <c r="EV100" s="1">
        <v>43</v>
      </c>
      <c r="EW100" s="1">
        <v>48</v>
      </c>
      <c r="EX100" s="1">
        <v>0</v>
      </c>
      <c r="EY100" s="1">
        <v>8</v>
      </c>
      <c r="EZ100" s="1">
        <v>20</v>
      </c>
      <c r="FA100" s="1">
        <v>0</v>
      </c>
      <c r="FB100" s="1">
        <v>0</v>
      </c>
      <c r="FC100" s="1">
        <v>0</v>
      </c>
      <c r="FD100" s="1">
        <v>0</v>
      </c>
      <c r="FE100" s="1">
        <v>0</v>
      </c>
      <c r="FF100" s="1">
        <v>0</v>
      </c>
      <c r="FG100" s="1">
        <v>0</v>
      </c>
      <c r="FH100" s="1">
        <v>8</v>
      </c>
      <c r="FI100" s="1">
        <v>0</v>
      </c>
      <c r="FJ100" s="1">
        <v>17</v>
      </c>
      <c r="FK100" s="1">
        <v>16</v>
      </c>
      <c r="FL100" s="1">
        <v>0</v>
      </c>
      <c r="FM100" s="1">
        <v>66</v>
      </c>
      <c r="FN100" s="1">
        <v>6</v>
      </c>
      <c r="FO100" s="1">
        <v>1</v>
      </c>
      <c r="FP100" s="1">
        <v>86</v>
      </c>
      <c r="FQ100" s="1">
        <v>0</v>
      </c>
      <c r="FR100" s="1">
        <f>SUM(Tableau17[[#This Row],[2019-T1-ALEXANDRE Audric]:[2019-T1-MARIE Florie]])</f>
        <v>345</v>
      </c>
      <c r="FS100" s="1">
        <v>23</v>
      </c>
      <c r="FT100" s="1">
        <v>213</v>
      </c>
      <c r="FU100" s="1">
        <v>0</v>
      </c>
      <c r="FV100" s="1">
        <v>158</v>
      </c>
      <c r="FW100" s="1">
        <v>0</v>
      </c>
      <c r="FX100" s="1">
        <v>394</v>
      </c>
      <c r="GD100" s="1">
        <v>0</v>
      </c>
      <c r="GE100" s="1">
        <v>71</v>
      </c>
      <c r="GF100" s="1">
        <v>155</v>
      </c>
      <c r="GG100" s="1">
        <v>0</v>
      </c>
      <c r="GH100" s="1">
        <v>143</v>
      </c>
      <c r="GI100" s="1">
        <v>0</v>
      </c>
      <c r="GJ100" s="1">
        <v>369</v>
      </c>
      <c r="GP100" s="1">
        <v>0</v>
      </c>
      <c r="GQ100" s="1">
        <v>79</v>
      </c>
      <c r="GR100" s="1">
        <v>104</v>
      </c>
      <c r="GS100" s="1">
        <v>7</v>
      </c>
      <c r="GT100" s="1">
        <v>114</v>
      </c>
      <c r="GU100" s="1">
        <v>0</v>
      </c>
      <c r="GV100" s="1">
        <v>304</v>
      </c>
      <c r="GW100" s="1">
        <v>77</v>
      </c>
      <c r="GX100" s="1">
        <v>184</v>
      </c>
      <c r="GY100" s="1">
        <v>0</v>
      </c>
      <c r="GZ100" s="1">
        <v>0</v>
      </c>
      <c r="HA100" s="1">
        <v>0</v>
      </c>
      <c r="HB100" s="1">
        <v>261</v>
      </c>
      <c r="HC100" s="1">
        <v>99</v>
      </c>
      <c r="HD100" s="1">
        <v>122</v>
      </c>
      <c r="HE100" s="1">
        <v>133</v>
      </c>
      <c r="HF100" s="1">
        <v>153</v>
      </c>
      <c r="HG100" s="1">
        <v>4</v>
      </c>
      <c r="HH100" s="1">
        <v>511</v>
      </c>
      <c r="HI100" s="1">
        <v>119</v>
      </c>
      <c r="HJ100" s="1">
        <v>0</v>
      </c>
      <c r="HK100" s="1">
        <v>314</v>
      </c>
      <c r="HL100" s="1">
        <v>0</v>
      </c>
      <c r="HM100" s="1">
        <v>0</v>
      </c>
      <c r="HN100" s="1">
        <v>433</v>
      </c>
      <c r="HO100" s="1">
        <v>54</v>
      </c>
      <c r="HP100" s="1">
        <v>54</v>
      </c>
      <c r="HQ100" s="1">
        <v>86</v>
      </c>
      <c r="HR100" s="1">
        <v>143</v>
      </c>
      <c r="HS100" s="1">
        <v>14</v>
      </c>
      <c r="HT100" s="1">
        <v>351</v>
      </c>
      <c r="HU100" s="1">
        <v>31</v>
      </c>
      <c r="HV100" s="1">
        <v>77</v>
      </c>
      <c r="HW100" s="1">
        <v>23</v>
      </c>
      <c r="HX100" s="1">
        <v>138</v>
      </c>
      <c r="HY100" s="1">
        <v>0</v>
      </c>
      <c r="HZ100" s="1">
        <v>269</v>
      </c>
      <c r="IA100" s="1">
        <v>3</v>
      </c>
      <c r="IB100" s="1">
        <v>79</v>
      </c>
      <c r="IC100" s="1">
        <v>108</v>
      </c>
      <c r="ID100" s="1">
        <v>83</v>
      </c>
      <c r="IE100" s="1">
        <v>1</v>
      </c>
      <c r="IF100" s="1">
        <v>274</v>
      </c>
      <c r="IG100" s="1">
        <v>0</v>
      </c>
      <c r="IH100" s="1">
        <v>0</v>
      </c>
      <c r="II100" s="1">
        <v>150</v>
      </c>
      <c r="IJ100" s="1">
        <v>93</v>
      </c>
      <c r="IK100" s="1">
        <v>0</v>
      </c>
      <c r="IL100" s="1">
        <v>243</v>
      </c>
      <c r="IM100" s="26">
        <f>IFERROR(Tableau17[[#This Row],[LDIV]]/Tableau17[[#This Row],[Total général]],"")</f>
        <v>0</v>
      </c>
      <c r="IN100" s="26">
        <f>IFERROR(Tableau17[[#This Row],[LDVC]]/Tableau17[[#This Row],[Total général]],"")</f>
        <v>0</v>
      </c>
      <c r="IO100" s="26">
        <f>IFERROR(Tableau17[[#This Row],[LDVD]]/Tableau17[[#This Row],[Total général]],"")</f>
        <v>7.0631970260223054E-2</v>
      </c>
      <c r="IP100" s="26">
        <f>IFERROR(Tableau17[[#This Row],[LDVG]]/Tableau17[[#This Row],[Total général]],"")</f>
        <v>2.2304832713754646E-2</v>
      </c>
      <c r="IQ100" s="26">
        <f>IFERROR(Tableau17[[#This Row],[LEXD]]/Tableau17[[#This Row],[Total général]],"")</f>
        <v>0</v>
      </c>
      <c r="IR100" s="26">
        <f>IFERROR(Tableau17[[#This Row],[LEXG]]/Tableau17[[#This Row],[Total général]],"")</f>
        <v>0</v>
      </c>
      <c r="IS100" s="26">
        <f>IFERROR(Tableau17[[#This Row],[LLR]]/Tableau17[[#This Row],[Total général]],"")</f>
        <v>0.21561338289962825</v>
      </c>
      <c r="IT100" s="26">
        <f>IFERROR(Tableau17[[#This Row],[LREM]]/Tableau17[[#This Row],[Total général]],"")</f>
        <v>8.5501858736059477E-2</v>
      </c>
      <c r="IU100" s="26">
        <f>IFERROR(Tableau17[[#This Row],[LRN]]/Tableau17[[#This Row],[Total général]],"")</f>
        <v>0.11524163568773234</v>
      </c>
      <c r="IV100" s="26">
        <f>IFERROR(Tableau17[[#This Row],[LUG]]/Tableau17[[#This Row],[Total général]],"")</f>
        <v>0.34944237918215615</v>
      </c>
      <c r="IW100" s="26">
        <f>IFERROR(Tableau17[[#This Row],[LVEC]]/Tableau17[[#This Row],[Total général]],"")</f>
        <v>0.14126394052044611</v>
      </c>
      <c r="IX100" s="26">
        <f>IFERROR(Tableau17[[#This Row],[2008-T1-LCMD]]/Tableau17[[#This Row],[2008-T1-TOTAL]],"")</f>
        <v>0.116751269035533</v>
      </c>
      <c r="IY100" s="26">
        <f>IFERROR(Tableau17[[#This Row],[2008-T1-LDVD]]/Tableau17[[#This Row],[2008-T1-TOTAL]],"")</f>
        <v>0</v>
      </c>
      <c r="IZ100" s="26">
        <f>IFERROR(Tableau17[[#This Row],[2008-T1-LEXD]]/Tableau17[[#This Row],[2008-T1-TOTAL]],"")</f>
        <v>0</v>
      </c>
      <c r="JA100" s="26">
        <f>IFERROR(Tableau17[[#This Row],[2008-T1-LEXG]]/Tableau17[[#This Row],[2008-T1-TOTAL]],"")</f>
        <v>5.5837563451776651E-2</v>
      </c>
      <c r="JB100" s="26">
        <f>IFERROR(Tableau17[[#This Row],[2008-T1-LFN]]/Tableau17[[#This Row],[2008-T1-TOTAL]],"")</f>
        <v>5.8375634517766499E-2</v>
      </c>
      <c r="JC100" s="26">
        <f>IFERROR(Tableau17[[#This Row],[2008-T1-LMAJ]]/Tableau17[[#This Row],[2008-T1-TOTAL]],"")</f>
        <v>0.42385786802030456</v>
      </c>
      <c r="JD100" s="26">
        <f>IFERROR(Tableau17[[#This Row],[2008-T1-LUG]]/Tableau17[[#This Row],[2008-T1-TOTAL]],"")</f>
        <v>0.34517766497461927</v>
      </c>
      <c r="JE100" s="26" t="str">
        <f>IFERROR(Tableau17[[#This Row],[2008-T2-LFN]]/Tableau17[[#This Row],[2008-T2-TOTAL]],"")</f>
        <v/>
      </c>
      <c r="JF100" s="26" t="str">
        <f>IFERROR(Tableau17[[#This Row],[2008-T2-LGC]]/Tableau17[[#This Row],[2008-T2-TOTAL]],"")</f>
        <v/>
      </c>
      <c r="JG100" s="26" t="str">
        <f>IFERROR(Tableau17[[#This Row],[2008-T2-LMAJ]]/Tableau17[[#This Row],[2008-T2-TOTAL]],"")</f>
        <v/>
      </c>
      <c r="JH100" s="26" t="str">
        <f>IFERROR(Tableau17[[#This Row],[2008-T2-LUG]]/Tableau17[[#This Row],[2008-T2-TOTAL]],"")</f>
        <v/>
      </c>
      <c r="JI100" s="26">
        <f>IFERROR(Tableau17[[#This Row],[2014-T1-LDIV]]/Tableau17[[#This Row],[2014-T1-TOTAL]],"")</f>
        <v>0</v>
      </c>
      <c r="JJ100" s="26">
        <f>IFERROR(Tableau17[[#This Row],[2014-T1-LDVD]]/Tableau17[[#This Row],[2014-T1-TOTAL]],"")</f>
        <v>0</v>
      </c>
      <c r="JK100" s="26">
        <f>IFERROR(Tableau17[[#This Row],[2014-T1-LDVG]]/Tableau17[[#This Row],[2014-T1-TOTAL]],"")</f>
        <v>5.1490514905149054E-2</v>
      </c>
      <c r="JL100" s="26">
        <f>IFERROR(Tableau17[[#This Row],[2014-T1-LEXG]]/Tableau17[[#This Row],[2014-T1-TOTAL]],"")</f>
        <v>0</v>
      </c>
      <c r="JM100" s="26">
        <f>IFERROR(Tableau17[[#This Row],[2014-T1-LFG]]/Tableau17[[#This Row],[2014-T1-TOTAL]],"")</f>
        <v>0.11924119241192412</v>
      </c>
      <c r="JN100" s="26">
        <f>IFERROR(Tableau17[[#This Row],[2014-T1-LFN]]/Tableau17[[#This Row],[2014-T1-TOTAL]],"")</f>
        <v>0.19241192411924118</v>
      </c>
      <c r="JO100" s="26">
        <f>IFERROR(Tableau17[[#This Row],[2014-T1-LUD]]/Tableau17[[#This Row],[2014-T1-TOTAL]],"")</f>
        <v>0.42005420054200543</v>
      </c>
      <c r="JP100" s="26">
        <f>IFERROR(Tableau17[[#This Row],[2014-T1-LUG]]/Tableau17[[#This Row],[2014-T1-TOTAL]],"")</f>
        <v>0.21680216802168023</v>
      </c>
      <c r="JQ100" s="26" t="str">
        <f>IFERROR(Tableau17[[#This Row],[2014-T2-LFN]]/Tableau17[[#This Row],[2014-T2-TOTAL]],"")</f>
        <v/>
      </c>
      <c r="JR100" s="26" t="str">
        <f>IFERROR(Tableau17[[#This Row],[2014-T2-LUD]]/Tableau17[[#This Row],[2014-T2-TOTAL]],"")</f>
        <v/>
      </c>
      <c r="JS100" s="26" t="str">
        <f>IFERROR(Tableau17[[#This Row],[2014-T2-LUG]]/Tableau17[[#This Row],[2014-T2-TOTAL]],"")</f>
        <v/>
      </c>
      <c r="JT100" s="26">
        <f>IFERROR(Tableau17[[#This Row],[2015-T1-BC-DIV]]/Tableau17[[#This Row],[2015-T1-TOTAL]],"")</f>
        <v>0</v>
      </c>
      <c r="JU100" s="26">
        <f>IFERROR(Tableau17[[#This Row],[2015-T1-BC-DLF]]/Tableau17[[#This Row],[2015-T1-TOTAL]],"")</f>
        <v>2.3026315789473683E-2</v>
      </c>
      <c r="JV100" s="26">
        <f>IFERROR(Tableau17[[#This Row],[2015-T1-BC-DVD]]/Tableau17[[#This Row],[2015-T1-TOTAL]],"")</f>
        <v>1.9736842105263157E-2</v>
      </c>
      <c r="JW100" s="26">
        <f>IFERROR(Tableau17[[#This Row],[2015-T1-BC-DVG]]/Tableau17[[#This Row],[2015-T1-TOTAL]],"")</f>
        <v>0</v>
      </c>
      <c r="JX100" s="26">
        <f>IFERROR(Tableau17[[#This Row],[2015-T1-BC-FG]]/Tableau17[[#This Row],[2015-T1-TOTAL]],"")</f>
        <v>0.16118421052631579</v>
      </c>
      <c r="JY100" s="26">
        <f>IFERROR(Tableau17[[#This Row],[2015-T1-BC-FN]]/Tableau17[[#This Row],[2015-T1-TOTAL]],"")</f>
        <v>0.23684210526315788</v>
      </c>
      <c r="JZ100" s="26">
        <f>IFERROR(Tableau17[[#This Row],[2015-T1-BC-MDM]]/Tableau17[[#This Row],[2015-T1-TOTAL]],"")</f>
        <v>2.3026315789473683E-2</v>
      </c>
      <c r="KA100" s="26">
        <f>IFERROR(Tableau17[[#This Row],[2015-T1-BC-RDG]]/Tableau17[[#This Row],[2015-T1-TOTAL]],"")</f>
        <v>0</v>
      </c>
      <c r="KB100" s="26">
        <f>IFERROR(Tableau17[[#This Row],[2015-T1-BC-SOC]]/Tableau17[[#This Row],[2015-T1-TOTAL]],"")</f>
        <v>0</v>
      </c>
      <c r="KC100" s="26">
        <f>IFERROR(Tableau17[[#This Row],[2015-T1-BC-UD]]/Tableau17[[#This Row],[2015-T1-TOTAL]],"")</f>
        <v>0.32236842105263158</v>
      </c>
      <c r="KD100" s="26">
        <f>IFERROR(Tableau17[[#This Row],[2015-T1-BC-UG]]/Tableau17[[#This Row],[2015-T1-TOTAL]],"")</f>
        <v>0.21381578947368421</v>
      </c>
      <c r="KE100" s="26">
        <f>IFERROR(Tableau17[[#This Row],[2015-T1-BC-VEC]]/Tableau17[[#This Row],[2015-T1-TOTAL]],"")</f>
        <v>0</v>
      </c>
      <c r="KF100" s="26">
        <f>IFERROR(Tableau17[[#This Row],[2015-T2-BC-DVG]]/Tableau17[[#This Row],[2015-T2-TOTAL]],"")</f>
        <v>0</v>
      </c>
      <c r="KG100" s="26">
        <f>IFERROR(Tableau17[[#This Row],[2015-T2-BC-FN]]/Tableau17[[#This Row],[2015-T2-TOTAL]],"")</f>
        <v>0.2950191570881226</v>
      </c>
      <c r="KH100" s="26">
        <f>IFERROR(Tableau17[[#This Row],[2015-T2-BC-SOC]]/Tableau17[[#This Row],[2015-T2-TOTAL]],"")</f>
        <v>0</v>
      </c>
      <c r="KI100" s="26">
        <f>IFERROR(Tableau17[[#This Row],[2015-T2-BC-UD]]/Tableau17[[#This Row],[2015-T2-TOTAL]],"")</f>
        <v>0.70498084291187735</v>
      </c>
      <c r="KJ100" s="26">
        <f>IFERROR(Tableau17[[#This Row],[2015-T2-BC-UG]]/Tableau17[[#This Row],[2015-T2-TOTAL]],"")</f>
        <v>0</v>
      </c>
      <c r="KK100" s="26">
        <f>IFERROR(Tableau17[[#This Row],[2017 (L)-T1-COM]]/Tableau17[[#This Row],[2017 (L)-T1-TOTAL]],"")</f>
        <v>4.0145985401459854E-2</v>
      </c>
      <c r="KL100" s="26">
        <f>IFERROR(Tableau17[[#This Row],[2017 (L)-T1-DIV]]/Tableau17[[#This Row],[2017 (L)-T1-TOTAL]],"")</f>
        <v>0</v>
      </c>
      <c r="KM100" s="26">
        <f>IFERROR(Tableau17[[#This Row],[2017 (L)-T1-DLF]]/Tableau17[[#This Row],[2017 (L)-T1-TOTAL]],"")</f>
        <v>1.0948905109489052E-2</v>
      </c>
      <c r="KN100" s="26">
        <f>IFERROR(Tableau17[[#This Row],[2017 (L)-T1-DVD]]/Tableau17[[#This Row],[2017 (L)-T1-TOTAL]],"")</f>
        <v>2.9197080291970802E-2</v>
      </c>
      <c r="KO100" s="26">
        <f>IFERROR(Tableau17[[#This Row],[2017 (L)-T1-DVG]]/Tableau17[[#This Row],[2017 (L)-T1-TOTAL]],"")</f>
        <v>3.6496350364963502E-3</v>
      </c>
      <c r="KP100" s="26">
        <f>IFERROR(Tableau17[[#This Row],[2017 (L)-T1-ECO]]/Tableau17[[#This Row],[2017 (L)-T1-TOTAL]],"")</f>
        <v>6.2043795620437957E-2</v>
      </c>
      <c r="KQ100" s="26">
        <f>IFERROR(Tableau17[[#This Row],[2017 (L)-T1-EXD]]/Tableau17[[#This Row],[2017 (L)-T1-TOTAL]],"")</f>
        <v>0</v>
      </c>
      <c r="KR100" s="26">
        <f>IFERROR(Tableau17[[#This Row],[2017 (L)-T1-EXG]]/Tableau17[[#This Row],[2017 (L)-T1-TOTAL]],"")</f>
        <v>0</v>
      </c>
      <c r="KS100" s="26">
        <f>IFERROR(Tableau17[[#This Row],[2017 (L)-T1-FI]]/Tableau17[[#This Row],[2017 (L)-T1-TOTAL]],"")</f>
        <v>0.18613138686131386</v>
      </c>
      <c r="KT100" s="26">
        <f>IFERROR(Tableau17[[#This Row],[2017 (L)-T1-FN]]/Tableau17[[#This Row],[2017 (L)-T1-TOTAL]],"")</f>
        <v>0</v>
      </c>
      <c r="KU100" s="26">
        <f>IFERROR(Tableau17[[#This Row],[2017 (L)-T1-LR]]/Tableau17[[#This Row],[2017 (L)-T1-TOTAL]],"")</f>
        <v>0.25912408759124089</v>
      </c>
      <c r="KV100" s="26">
        <f>IFERROR(Tableau17[[#This Row],[2017 (L)-T1-MDM]]/Tableau17[[#This Row],[2017 (L)-T1-TOTAL]],"")</f>
        <v>0</v>
      </c>
      <c r="KW100" s="26">
        <f>IFERROR(Tableau17[[#This Row],[2017 (L)-T1-RDG]]/Tableau17[[#This Row],[2017 (L)-T1-TOTAL]],"")</f>
        <v>1.0948905109489052E-2</v>
      </c>
      <c r="KX100" s="26">
        <f>IFERROR(Tableau17[[#This Row],[2017 (L)-T1-REG]]/Tableau17[[#This Row],[2017 (L)-T1-TOTAL]],"")</f>
        <v>3.6496350364963502E-3</v>
      </c>
      <c r="KY100" s="26">
        <f>IFERROR(Tableau17[[#This Row],[2017 (L)-T1-REM]]/Tableau17[[#This Row],[2017 (L)-T1-TOTAL]],"")</f>
        <v>0.39416058394160586</v>
      </c>
      <c r="KZ100" s="26">
        <f>IFERROR(Tableau17[[#This Row],[2017 (L)-T1-SOC]]/Tableau17[[#This Row],[2017 (L)-T1-TOTAL]],"")</f>
        <v>0</v>
      </c>
      <c r="LA100" s="26">
        <f>IFERROR(Tableau17[[#This Row],[2017 (L)-T1-UDI]]/Tableau17[[#This Row],[2017 (L)-T1-TOTAL]],"")</f>
        <v>0</v>
      </c>
      <c r="LB100" s="26">
        <f>IFERROR(Tableau17[[#This Row],[2017 (L)-T2-FI]]/Tableau17[[#This Row],[2017 (L)-T2-TOTAL]],"")</f>
        <v>0.38271604938271603</v>
      </c>
      <c r="LC100" s="26">
        <f>IFERROR(Tableau17[[#This Row],[2017 (L)-T2-FN]]/Tableau17[[#This Row],[2017 (L)-T2-TOTAL]],"")</f>
        <v>0</v>
      </c>
      <c r="LD100" s="26">
        <f>IFERROR(Tableau17[[#This Row],[2017 (L)-T2-LR]]/Tableau17[[#This Row],[2017 (L)-T2-TOTAL]],"")</f>
        <v>0</v>
      </c>
      <c r="LE100" s="26">
        <f>IFERROR(Tableau17[[#This Row],[2017 (L)-T2-MDM]]/Tableau17[[#This Row],[2017 (L)-T2-TOTAL]],"")</f>
        <v>0</v>
      </c>
      <c r="LF100" s="26">
        <f>IFERROR(Tableau17[[#This Row],[2017 (L)-T2-REM]]/Tableau17[[#This Row],[2017 (L)-T2-TOTAL]],"")</f>
        <v>0.61728395061728392</v>
      </c>
      <c r="LG100" s="26">
        <f>IFERROR(Tableau17[[#This Row],[2017-T1-ARTHAUD Nathalie]]/Tableau17[[#This Row],[2017-T1-TOTAL]],"")</f>
        <v>3.9138943248532287E-3</v>
      </c>
      <c r="LH100" s="26">
        <f>IFERROR(Tableau17[[#This Row],[2017-T1-ASSELINEAU Fran]]/Tableau17[[#This Row],[2017-T1-TOTAL]],"")</f>
        <v>1.7612524461839529E-2</v>
      </c>
      <c r="LI100" s="26">
        <f>IFERROR(Tableau17[[#This Row],[2017-T1-CHEMINADE Jacques]]/Tableau17[[#This Row],[2017-T1-TOTAL]],"")</f>
        <v>1.9569471624266144E-3</v>
      </c>
      <c r="LJ100" s="26">
        <f>IFERROR(Tableau17[[#This Row],[2017-T1-DUPONT-AIGNAN Nicolas]]/Tableau17[[#This Row],[2017-T1-TOTAL]],"")</f>
        <v>2.5440313111545987E-2</v>
      </c>
      <c r="LK100" s="26">
        <f>IFERROR(Tableau17[[#This Row],[2017-T1-FILLON Fran]]/Tableau17[[#This Row],[2017-T1-TOTAL]],"")</f>
        <v>0.23874755381604695</v>
      </c>
      <c r="LL100" s="26">
        <f>IFERROR(Tableau17[[#This Row],[2017-T1-HAMON Beno]]/Tableau17[[#This Row],[2017-T1-TOTAL]],"")</f>
        <v>5.6751467710371817E-2</v>
      </c>
      <c r="LM100" s="26">
        <f>IFERROR(Tableau17[[#This Row],[2017-T1-LASSALLE Jean]]/Tableau17[[#This Row],[2017-T1-TOTAL]],"")</f>
        <v>7.8277886497064575E-3</v>
      </c>
      <c r="LN100" s="26">
        <f>IFERROR(Tableau17[[#This Row],[2017-T1-LE PEN Marine]]/Tableau17[[#This Row],[2017-T1-TOTAL]],"")</f>
        <v>0.14872798434442269</v>
      </c>
      <c r="LO100" s="26">
        <f>IFERROR(Tableau17[[#This Row],[2017-T1-M Jean-Luc]]/Tableau17[[#This Row],[2017-T1-TOTAL]],"")</f>
        <v>0.23287671232876711</v>
      </c>
      <c r="LP100" s="26">
        <f>IFERROR(Tableau17[[#This Row],[2017-T1-MACRON Emmanuel]]/Tableau17[[#This Row],[2017-T1-TOTAL]],"")</f>
        <v>0.26027397260273971</v>
      </c>
      <c r="LQ100" s="26">
        <f>IFERROR(Tableau17[[#This Row],[2017-T1-POUTOU Philippe]]/Tableau17[[#This Row],[2017-T1-TOTAL]],"")</f>
        <v>5.8708414872798431E-3</v>
      </c>
      <c r="LR100" s="26">
        <f>IFERROR(Tableau17[[#This Row],[2017-T2-LE PEN Marine]]/Tableau17[[#This Row],[2017-T2-TOTAL]],"")</f>
        <v>0.27482678983833719</v>
      </c>
      <c r="LS100" s="26">
        <f>IFERROR(Tableau17[[#This Row],[2017-T2-MACRON Emmanuel]]/Tableau17[[#This Row],[2017-T2-TOTAL]],"")</f>
        <v>0.72517321016166281</v>
      </c>
      <c r="LT100" s="26">
        <f>IFERROR(Tableau17[[#This Row],[2019-T1-ALEXANDRE Audric]]/Tableau17[[#This Row],[2019-T1-TOTAL]],"")</f>
        <v>0</v>
      </c>
      <c r="LU100" s="26">
        <f>IFERROR(Tableau17[[#This Row],[2019-T1-ARTHAUD Nathalie]]/Tableau17[[#This Row],[2019-T1-TOTAL]],"")</f>
        <v>2.8985507246376812E-3</v>
      </c>
      <c r="LV100" s="26">
        <f>IFERROR(Tableau17[[#This Row],[2019-T1-ASSELINEAU François]]/Tableau17[[#This Row],[2019-T1-TOTAL]],"")</f>
        <v>5.7971014492753624E-3</v>
      </c>
      <c r="LW100" s="26">
        <f>IFERROR(Tableau17[[#This Row],[2019-T1-AUBRY Manon]]/Tableau17[[#This Row],[2019-T1-TOTAL]],"")</f>
        <v>6.6666666666666666E-2</v>
      </c>
      <c r="LX100" s="26">
        <f>IFERROR(Tableau17[[#This Row],[2019-T1-AZERGUI Nagib]]/Tableau17[[#This Row],[2019-T1-TOTAL]],"")</f>
        <v>0</v>
      </c>
      <c r="LY100" s="26">
        <f>IFERROR(Tableau17[[#This Row],[2019-T1-BARDELLA Jordan]]/Tableau17[[#This Row],[2019-T1-TOTAL]],"")</f>
        <v>0.1246376811594203</v>
      </c>
      <c r="LZ100" s="26">
        <f>IFERROR(Tableau17[[#This Row],[2019-T1-BELLAMY François-Xavier]]/Tableau17[[#This Row],[2019-T1-TOTAL]],"")</f>
        <v>0.1391304347826087</v>
      </c>
      <c r="MA100" s="26">
        <f>IFERROR(Tableau17[[#This Row],[2019-T1-BIDOU Olivier]]/Tableau17[[#This Row],[2019-T1-TOTAL]],"")</f>
        <v>0</v>
      </c>
      <c r="MB100" s="26">
        <f>IFERROR(Tableau17[[#This Row],[2019-T1-BOURG Dominique]]/Tableau17[[#This Row],[2019-T1-TOTAL]],"")</f>
        <v>2.318840579710145E-2</v>
      </c>
      <c r="MC100" s="26">
        <f>IFERROR(Tableau17[[#This Row],[2019-T1-BROSSAT Ian]]/Tableau17[[#This Row],[2019-T1-TOTAL]],"")</f>
        <v>5.7971014492753624E-2</v>
      </c>
      <c r="MD100" s="26">
        <f>IFERROR(Tableau17[[#This Row],[2019-T1-CAILLAUD Sophie]]/Tableau17[[#This Row],[2019-T1-TOTAL]],"")</f>
        <v>0</v>
      </c>
      <c r="ME100" s="26">
        <f>IFERROR(Tableau17[[#This Row],[2019-T1-CAMUS Renaud]]/Tableau17[[#This Row],[2019-T1-TOTAL]],"")</f>
        <v>0</v>
      </c>
      <c r="MF100" s="26">
        <f>IFERROR(Tableau17[[#This Row],[2019-T1-CHALENÇON Christophe]]/Tableau17[[#This Row],[2019-T1-TOTAL]],"")</f>
        <v>0</v>
      </c>
      <c r="MG100" s="26">
        <f>IFERROR(Tableau17[[#This Row],[2019-T1-CORBET Cathy Denise Ginette]]/Tableau17[[#This Row],[2019-T1-TOTAL]],"")</f>
        <v>0</v>
      </c>
      <c r="MH100" s="26">
        <f>IFERROR(Tableau17[[#This Row],[2019-T1-DE PREVOISIN Robert]]/Tableau17[[#This Row],[2019-T1-TOTAL]],"")</f>
        <v>0</v>
      </c>
      <c r="MI100" s="26">
        <f>IFERROR(Tableau17[[#This Row],[2019-T1-DELFEL Thérèse]]/Tableau17[[#This Row],[2019-T1-TOTAL]],"")</f>
        <v>0</v>
      </c>
      <c r="MJ100" s="26">
        <f>IFERROR(Tableau17[[#This Row],[2019-T1-DIEUMEGARD Pierre]]/Tableau17[[#This Row],[2019-T1-TOTAL]],"")</f>
        <v>0</v>
      </c>
      <c r="MK100" s="26">
        <f>IFERROR(Tableau17[[#This Row],[2019-T1-DUPONT-AIGNAN Nicolas]]/Tableau17[[#This Row],[2019-T1-TOTAL]],"")</f>
        <v>2.318840579710145E-2</v>
      </c>
      <c r="ML100" s="26">
        <f>IFERROR(Tableau17[[#This Row],[2019-T1-GERNIGON Yves]]/Tableau17[[#This Row],[2019-T1-TOTAL]],"")</f>
        <v>0</v>
      </c>
      <c r="MM100" s="26">
        <f>IFERROR(Tableau17[[#This Row],[2019-T1-GLUCKSMANN Raphaël]]/Tableau17[[#This Row],[2019-T1-TOTAL]],"")</f>
        <v>4.9275362318840582E-2</v>
      </c>
      <c r="MN100" s="26">
        <f>IFERROR(Tableau17[[#This Row],[2019-T1-HAMON Benoît]]/Tableau17[[#This Row],[2019-T1-TOTAL]],"")</f>
        <v>4.6376811594202899E-2</v>
      </c>
      <c r="MO100" s="26">
        <f>IFERROR(Tableau17[[#This Row],[2019-T1-HELGEN Gilles]]/Tableau17[[#This Row],[2019-T1-TOTAL]],"")</f>
        <v>0</v>
      </c>
      <c r="MP100" s="26">
        <f>IFERROR(Tableau17[[#This Row],[2019-T1-JADOT Yannick]]/Tableau17[[#This Row],[2019-T1-TOTAL]],"")</f>
        <v>0.19130434782608696</v>
      </c>
      <c r="MQ100" s="26">
        <f>IFERROR(Tableau17[[#This Row],[2019-T1-LAGARDE Jean-Christophe]]/Tableau17[[#This Row],[2019-T1-TOTAL]],"")</f>
        <v>1.7391304347826087E-2</v>
      </c>
      <c r="MR100" s="26">
        <f>IFERROR(Tableau17[[#This Row],[2019-T1-LALANNE Francis]]/Tableau17[[#This Row],[2019-T1-TOTAL]],"")</f>
        <v>2.8985507246376812E-3</v>
      </c>
      <c r="MS100" s="26">
        <f>IFERROR(Tableau17[[#This Row],[2019-T1-LOISEAU Nathalie]]/Tableau17[[#This Row],[2019-T1-TOTAL]],"")</f>
        <v>0.24927536231884059</v>
      </c>
      <c r="MT100" s="26">
        <f>IFERROR(Tableau17[[#This Row],[2019-T1-MARIE Florie]]/Tableau17[[#This Row],[2019-T1-TOTAL]],"")</f>
        <v>0</v>
      </c>
      <c r="MU100" s="26">
        <f>IFERROR(Tableau17[[#This Row],[2008-T1-MACROEXTRDROITE]]/Tableau17[[#This Row],[2008-T1-MACROTOTALE]],"")</f>
        <v>5.8375634517766499E-2</v>
      </c>
      <c r="MV100" s="26">
        <f>IFERROR(Tableau17[[#This Row],[2008-T1-MACRODROITE]]/Tableau17[[#This Row],[2008-T1-MACROTOTALE]],"")</f>
        <v>0.54060913705583757</v>
      </c>
      <c r="MW100" s="26">
        <f>IFERROR(Tableau17[[#This Row],[2008-T1-MACROCENTRE]]/Tableau17[[#This Row],[2008-T1-MACROTOTALE]],"")</f>
        <v>0</v>
      </c>
      <c r="MX100" s="26">
        <f>IFERROR(Tableau17[[#This Row],[2008-T1-MACROGAUCHE]]/Tableau17[[#This Row],[2008-T1-MACROTOTALE]],"")</f>
        <v>0.40101522842639592</v>
      </c>
      <c r="MY100" s="26">
        <f>IFERROR(Tableau17[[#This Row],[2008-T1-MACROAUTRE]]/Tableau17[[#This Row],[2008-T1-MACROTOTALE]],"")</f>
        <v>0</v>
      </c>
      <c r="MZ100" s="26" t="str">
        <f>IFERROR(Tableau17[[#This Row],[2008-T2-MACROEXTRDROITE]]/Tableau17[[#This Row],[2008-T2-MACROTOTALE]],"")</f>
        <v/>
      </c>
      <c r="NA100" s="26" t="str">
        <f>IFERROR(Tableau17[[#This Row],[2008-T2-MACRODROITE]]/Tableau17[[#This Row],[2008-T2-MACROTOTALE]],"")</f>
        <v/>
      </c>
      <c r="NB100" s="26" t="str">
        <f>IFERROR(Tableau17[[#This Row],[2008-T2-MACROCENTRE]]/Tableau17[[#This Row],[2008-T2-MACROTOTALE]],"")</f>
        <v/>
      </c>
      <c r="NC100" s="26" t="str">
        <f>IFERROR(Tableau17[[#This Row],[2008-T2-MACROGAUCHE]]/Tableau17[[#This Row],[2008-T2-MACROTOTALE]],"")</f>
        <v/>
      </c>
      <c r="ND100" s="26" t="str">
        <f>IFERROR(Tableau17[[#This Row],[2008-T2-MACROAUTRE]]/Tableau17[[#This Row],[2008-T2-MACROTOTALE]],"")</f>
        <v/>
      </c>
      <c r="NE100" s="26">
        <f>IFERROR(Tableau17[[#This Row],[2014-T1-MACROEXTRDROITE]]/Tableau17[[#This Row],[2014-T1-MACROTOTALE]],"")</f>
        <v>0.19241192411924118</v>
      </c>
      <c r="NF100" s="26">
        <f>IFERROR(Tableau17[[#This Row],[2014-T1-MACRODROITE]]/Tableau17[[#This Row],[2014-T1-MACROTOTALE]],"")</f>
        <v>0.42005420054200543</v>
      </c>
      <c r="NG100" s="26">
        <f>IFERROR(Tableau17[[#This Row],[2014-T1-MACROCENTRE]]/Tableau17[[#This Row],[2014-T1-MACROTOTALE]],"")</f>
        <v>0</v>
      </c>
      <c r="NH100" s="26">
        <f>IFERROR(Tableau17[[#This Row],[2014-T1-MACROGAUCHE]]/Tableau17[[#This Row],[2014-T1-MACROTOTALE]],"")</f>
        <v>0.38753387533875339</v>
      </c>
      <c r="NI100" s="26">
        <f>IFERROR(Tableau17[[#This Row],[2014-T1-MACROAUTRE]]/Tableau17[[#This Row],[2014-T1-MACROTOTALE]],"")</f>
        <v>0</v>
      </c>
      <c r="NJ100" s="26" t="str">
        <f>IFERROR(Tableau17[[#This Row],[2014-T2-MACROEXTRDROITE]]/Tableau17[[#This Row],[2014-T2-MACROTOTALE]],"")</f>
        <v/>
      </c>
      <c r="NK100" s="26" t="str">
        <f>IFERROR(Tableau17[[#This Row],[2014-T2-MACRODROITE]]/Tableau17[[#This Row],[2014-T2-MACROTOTALE]],"")</f>
        <v/>
      </c>
      <c r="NL100" s="26" t="str">
        <f>IFERROR(Tableau17[[#This Row],[2014-T2-MACROCENTRE]]/Tableau17[[#This Row],[2014-T2-MACROTOTALE]],"")</f>
        <v/>
      </c>
      <c r="NM100" s="26" t="str">
        <f>IFERROR(Tableau17[[#This Row],[2014-T2-MACROGAUCHE]]/Tableau17[[#This Row],[2014-T2-MACROTOTALE]],"")</f>
        <v/>
      </c>
      <c r="NN100" s="26" t="str">
        <f>IFERROR(Tableau17[[#This Row],[2014-T2-MACROAUTRE]]/Tableau17[[#This Row],[2014-T2-MACROTOTALE]],"")</f>
        <v/>
      </c>
      <c r="NO100" s="26">
        <f>IFERROR( Tableau17[[#This Row],[2015-T1-MACROEXTRDROITE]]/Tableau17[[#This Row],[2015-T1-MACROTOTALE]],"")</f>
        <v>0.25986842105263158</v>
      </c>
      <c r="NP100" s="26">
        <f>IFERROR(Tableau17[[#This Row],[2015-T1-MACRODROITE]]/Tableau17[[#This Row],[2015-T1-MACROTOTALE]],"")</f>
        <v>0.34210526315789475</v>
      </c>
      <c r="NQ100" s="26">
        <f>IFERROR(Tableau17[[#This Row],[2015-T1-MACROCENTRE]]/Tableau17[[#This Row],[2015-T1-MACROTOTALE]],"")</f>
        <v>2.3026315789473683E-2</v>
      </c>
      <c r="NR100" s="26">
        <f>IFERROR(Tableau17[[#This Row],[2015-T1-MACROGAUCHE]]/Tableau17[[#This Row],[2015-T1-MACROTOTALE]],"")</f>
        <v>0.375</v>
      </c>
      <c r="NS100" s="26">
        <f>IFERROR(Tableau17[[#This Row],[2015-T1-MACROAUTRE]]/Tableau17[[#This Row],[2015-T1-MACROTOTALE]],"")</f>
        <v>0</v>
      </c>
      <c r="NT100" s="26">
        <f>IFERROR(Tableau17[[#This Row],[2015-T2-MACROEXTRDROITE]]/Tableau17[[#This Row],[2015-T2-MACROTOTALE]],"")</f>
        <v>0.2950191570881226</v>
      </c>
      <c r="NU100" s="26">
        <f>IFERROR(Tableau17[[#This Row],[2015-T2-MACRODROITE]]/Tableau17[[#This Row],[2015-T2-MACROTOTALE]],"")</f>
        <v>0.70498084291187735</v>
      </c>
      <c r="NV100" s="26">
        <f>IFERROR(Tableau17[[#This Row],[2015-T2-MACROCENTRE]]/Tableau17[[#This Row],[2015-T2-MACROTOTALE]],"")</f>
        <v>0</v>
      </c>
      <c r="NW100" s="26">
        <f>IFERROR(Tableau17[[#This Row],[2015-T2-MACROGAUCHE]]/Tableau17[[#This Row],[2015-T2-MACROTOTALE]],"")</f>
        <v>0</v>
      </c>
      <c r="NX100" s="26">
        <f>IFERROR(Tableau17[[#This Row],[2015-T2-MACROAUTRE]]/Tableau17[[#This Row],[2015-T2-MACROTOTALE]],"")</f>
        <v>0</v>
      </c>
      <c r="NY100" s="26">
        <f>IFERROR(Tableau17[[#This Row],[2017-T1-MACROEXTRDROITE]]/Tableau17[[#This Row],[2017-T1-MACROTOTALE]],"")</f>
        <v>0.19373776908023482</v>
      </c>
      <c r="NZ100" s="26">
        <f>IFERROR(Tableau17[[#This Row],[2017-T1-MACRODROITE]]/Tableau17[[#This Row],[2017-T1-MACROTOTALE]],"")</f>
        <v>0.23874755381604695</v>
      </c>
      <c r="OA100" s="26">
        <f>IFERROR(Tableau17[[#This Row],[2017-T1-MACROCENTRE]]/Tableau17[[#This Row],[2017-T1-MACROTOTALE]],"")</f>
        <v>0.26027397260273971</v>
      </c>
      <c r="OB100" s="26">
        <f>IFERROR(Tableau17[[#This Row],[2017-T1-MACROGAUCHE]]/Tableau17[[#This Row],[2017-T1-MACROTOTALE]],"")</f>
        <v>0.299412915851272</v>
      </c>
      <c r="OC100" s="26">
        <f>IFERROR(Tableau17[[#This Row],[2017-T1-MACROAUTRE]]/Tableau17[[#This Row],[2017-T1-MACROTOTALE]],"")</f>
        <v>7.8277886497064575E-3</v>
      </c>
      <c r="OD100" s="26">
        <f>IFERROR(Tableau17[[#This Row],[2017-T2-MACROEXTRDROITE]]/Tableau17[[#This Row],[2017-T2-MACROTOTALE]],"")</f>
        <v>0.27482678983833719</v>
      </c>
      <c r="OE100" s="26">
        <f>IFERROR(Tableau17[[#This Row],[2017-T2-MACRODROITE]]/Tableau17[[#This Row],[2017-T2-MACROTOTALE]],"")</f>
        <v>0</v>
      </c>
      <c r="OF100" s="26">
        <f>IFERROR(Tableau17[[#This Row],[2017-T2-MACROCENTRE]]/Tableau17[[#This Row],[2017-T2-MACROTOTALE]],"")</f>
        <v>0.72517321016166281</v>
      </c>
      <c r="OG100" s="26">
        <f>IFERROR(Tableau17[[#This Row],[2017-T2-MACROGAUCHE]]/Tableau17[[#This Row],[2017-T2-MACROTOTALE]],"")</f>
        <v>0</v>
      </c>
      <c r="OH100" s="26">
        <f>IFERROR(Tableau17[[#This Row],[2017-T2-MACROAUTRE]]/Tableau17[[#This Row],[2017-T2-MACROTOTALE]],"")</f>
        <v>0</v>
      </c>
      <c r="OI100" s="26">
        <f>IFERROR(Tableau17[[#This Row],[2019-T1-MACROEXTRDROITE]]/Tableau17[[#This Row],[2019-T1-MACROTOTALE]],"")</f>
        <v>0.15384615384615385</v>
      </c>
      <c r="OJ100" s="26">
        <f>IFERROR(Tableau17[[#This Row],[2019-T1-MACRODROITE]]/Tableau17[[#This Row],[2019-T1-MACROTOTALE]],"")</f>
        <v>0.15384615384615385</v>
      </c>
      <c r="OK100" s="26">
        <f>IFERROR(Tableau17[[#This Row],[2019-T1-MACROCENTRE]]/Tableau17[[#This Row],[2019-T1-MACROTOTALE]],"")</f>
        <v>0.24501424501424501</v>
      </c>
      <c r="OL100" s="26">
        <f>IFERROR(Tableau17[[#This Row],[2019-T1-MACROGAUCHE]]/Tableau17[[#This Row],[2019-T1-MACROTOTALE]],"")</f>
        <v>0.40740740740740738</v>
      </c>
      <c r="OM100" s="26">
        <f>IFERROR(Tableau17[[#This Row],[2019-T1-MACROAUTRE]]/Tableau17[[#This Row],[2019-T1-MACROTOTALE]],"")</f>
        <v>3.9886039886039885E-2</v>
      </c>
      <c r="ON100" s="26">
        <f>IFERROR(Tableau17[[#This Row],[2020-T1-MACROEXTRDROITE]]/Tableau17[[#This Row],[2020-T1-MACROTOTALE]],"")</f>
        <v>0.11524163568773234</v>
      </c>
      <c r="OO100" s="26">
        <f>IFERROR(Tableau17[[#This Row],[2020-T1-MACRODROITE]]/Tableau17[[#This Row],[2020-T1-MACROTOTALE]],"")</f>
        <v>0.28624535315985128</v>
      </c>
      <c r="OP100" s="26">
        <f>IFERROR(Tableau17[[#This Row],[2020-T1-MACROCENTRE]]/Tableau17[[#This Row],[2020-T1-MACROTOTALE]],"")</f>
        <v>8.5501858736059477E-2</v>
      </c>
      <c r="OQ100" s="26">
        <f>IFERROR(Tableau17[[#This Row],[2020-T1-MACROGAUCHE]]/Tableau17[[#This Row],[2020-T1-MACROTOTALE]],"")</f>
        <v>0.51301115241635686</v>
      </c>
      <c r="OR100" s="26">
        <f>IFERROR(Tableau17[[#This Row],[2020-T1-MACROAUTRE]]/Tableau17[[#This Row],[2020-T1-MACROTOTALE]],"")</f>
        <v>0</v>
      </c>
      <c r="OS100" s="26">
        <f>IFERROR(Tableau17[[#This Row],[2017 (L)-T1-MACROEXTRDROITE]]/Tableau17[[#This Row],[2017 (L)-T1-MACROTOTALE]],"")</f>
        <v>1.0948905109489052E-2</v>
      </c>
      <c r="OT100" s="26">
        <f>IFERROR(Tableau17[[#This Row],[2017 (L)-T1-MACRODROITE]]/Tableau17[[#This Row],[2017 (L)-T1-MACROTOTALE]],"")</f>
        <v>0.28832116788321166</v>
      </c>
      <c r="OU100" s="26">
        <f>IFERROR(Tableau17[[#This Row],[2017 (L)-T1-MACROCENTRE]]/Tableau17[[#This Row],[2017 (L)-T1-MACROTOTALE]],"")</f>
        <v>0.39416058394160586</v>
      </c>
      <c r="OV100" s="26">
        <f>IFERROR(Tableau17[[#This Row],[2017 (L)-T1-MACROGAUCHE]]/Tableau17[[#This Row],[2017 (L)-T1-MACROTOTALE]],"")</f>
        <v>0.3029197080291971</v>
      </c>
      <c r="OW100" s="26">
        <f>IFERROR(Tableau17[[#This Row],[2017 (L)-T1-MACROAUTRE]]/Tableau17[[#This Row],[2017 (L)-T1-MACROTOTALE]],"")</f>
        <v>3.6496350364963502E-3</v>
      </c>
      <c r="OX100" s="26">
        <f>IFERROR(Tableau17[[#This Row],[2017 (L)-T2-MACROEXTRDROITE]]/Tableau17[[#This Row],[2017 (L)-T2-MACROTOTALE]],"")</f>
        <v>0</v>
      </c>
      <c r="OY100" s="26">
        <f>IFERROR(Tableau17[[#This Row],[2017 (L)-T2-MACRODROITE]]/Tableau17[[#This Row],[2017 (L)-T2-MACROTOTALE]],"")</f>
        <v>0</v>
      </c>
      <c r="OZ100" s="26">
        <f>IFERROR(Tableau17[[#This Row],[2017 (L)-T2-MACROCENTRE]]/Tableau17[[#This Row],[2017 (L)-T2-MACROTOTALE]],"")</f>
        <v>0.61728395061728392</v>
      </c>
      <c r="PA100" s="26">
        <f>IFERROR(Tableau17[[#This Row],[2017 (L)-T2-MACROGAUCHE]]/Tableau17[[#This Row],[2017 (L)-T2-MACROTOTALE]],"")</f>
        <v>0.38271604938271603</v>
      </c>
      <c r="PB100" s="26">
        <f>IFERROR(Tableau17[[#This Row],[2017 (L)-T2-MACROAUTRE]]/Tableau17[[#This Row],[2017 (L)-T2-MACROTOTALE]],"")</f>
        <v>0</v>
      </c>
      <c r="PC100" s="26">
        <f>IFERROR(Tableau17[[#This Row],[2008_T1_PROCUS]]/Tableau17[[#This Row],[2008_T1_INSCRITS]],0)</f>
        <v>1.1363636363636364E-2</v>
      </c>
      <c r="PD100" s="26">
        <f>IFERROR(Tableau17[[#This Row],[2008_T2_PROCUS]]/Tableau17[[#This Row],[2008_T2_INSCRITS]],0)</f>
        <v>0</v>
      </c>
      <c r="PE100" s="26">
        <f>Tableau17[[#This Row],[2014_T1_PROCUS]]/Tableau17[[#This Row],[2014_T1_INSCRITS]]</f>
        <v>1.6176470588235296E-2</v>
      </c>
      <c r="PF100" s="26">
        <f>IFERROR(Tableau17[[#This Row],[2014_T2_PROCUS]]/Tableau17[[#This Row],[2014_T2_INSCRITS]],0)</f>
        <v>0</v>
      </c>
    </row>
    <row r="101" spans="1:422" hidden="1" x14ac:dyDescent="0.2">
      <c r="A101" s="1">
        <v>4</v>
      </c>
      <c r="B101" s="1" t="s">
        <v>326</v>
      </c>
      <c r="C101" s="1" t="s">
        <v>352</v>
      </c>
      <c r="D101" s="1" t="s">
        <v>352</v>
      </c>
      <c r="E101" s="1">
        <v>802</v>
      </c>
      <c r="F101" s="1">
        <v>5.3818460000000004</v>
      </c>
      <c r="G101" s="1">
        <v>43.281137000000001</v>
      </c>
      <c r="H101" s="3">
        <v>1174</v>
      </c>
      <c r="I101" s="3">
        <v>222</v>
      </c>
      <c r="L101" s="1">
        <v>37</v>
      </c>
      <c r="M101" s="1">
        <v>5</v>
      </c>
      <c r="P101" s="1">
        <v>143</v>
      </c>
      <c r="Q101" s="1">
        <v>74</v>
      </c>
      <c r="R101" s="1">
        <v>44</v>
      </c>
      <c r="S101" s="1">
        <v>69</v>
      </c>
      <c r="T101" s="1">
        <v>41</v>
      </c>
      <c r="U101" s="1">
        <v>413</v>
      </c>
      <c r="V101" s="1">
        <v>1238</v>
      </c>
      <c r="W101" s="1">
        <v>682</v>
      </c>
      <c r="X101" s="1">
        <v>20</v>
      </c>
      <c r="Y101" s="2">
        <v>0.55088853000000004</v>
      </c>
      <c r="AB101" s="1">
        <v>0</v>
      </c>
      <c r="AD101" s="1">
        <v>1174</v>
      </c>
      <c r="AE101" s="1">
        <v>424</v>
      </c>
      <c r="AF101" s="2">
        <v>0.36115842999999997</v>
      </c>
      <c r="AG101" s="1">
        <f t="shared" si="1"/>
        <v>222</v>
      </c>
      <c r="AH101" s="1">
        <v>1259</v>
      </c>
      <c r="AI101" s="1">
        <v>763</v>
      </c>
      <c r="AJ101" s="1">
        <v>18</v>
      </c>
      <c r="AK101" s="2">
        <v>0.60603653999999996</v>
      </c>
      <c r="AN101" s="1">
        <v>0</v>
      </c>
      <c r="AP101" s="1">
        <v>1094</v>
      </c>
      <c r="AQ101" s="1">
        <v>474</v>
      </c>
      <c r="AR101" s="2">
        <v>0.43327239000000001</v>
      </c>
      <c r="AS101" s="1">
        <v>1094</v>
      </c>
      <c r="AT101" s="1">
        <v>499</v>
      </c>
      <c r="AU101" s="2">
        <v>0.45612430999999998</v>
      </c>
      <c r="AV101" s="1">
        <v>1157</v>
      </c>
      <c r="AW101" s="1">
        <v>564</v>
      </c>
      <c r="AX101" s="2">
        <v>0.48746759000000001</v>
      </c>
      <c r="AY101" s="1">
        <v>1157</v>
      </c>
      <c r="AZ101" s="1">
        <v>492</v>
      </c>
      <c r="BA101" s="2">
        <v>0.42523768000000001</v>
      </c>
      <c r="BB101" s="1">
        <v>1156</v>
      </c>
      <c r="BC101" s="1">
        <v>948</v>
      </c>
      <c r="BD101" s="2">
        <v>0.82006920000000005</v>
      </c>
      <c r="BE101" s="1">
        <v>1156</v>
      </c>
      <c r="BF101" s="1">
        <v>832</v>
      </c>
      <c r="BG101" s="2">
        <v>0.71972318000000002</v>
      </c>
      <c r="BH101" s="1">
        <v>1143</v>
      </c>
      <c r="BI101" s="1">
        <v>592</v>
      </c>
      <c r="BJ101" s="2">
        <v>0.51793526000000001</v>
      </c>
      <c r="BK101" s="1">
        <v>50</v>
      </c>
      <c r="BN101" s="1">
        <v>15</v>
      </c>
      <c r="BO101" s="1">
        <v>45</v>
      </c>
      <c r="BP101" s="1">
        <v>499</v>
      </c>
      <c r="BQ101" s="1">
        <v>139</v>
      </c>
      <c r="BR101" s="1">
        <v>748</v>
      </c>
      <c r="BZ101" s="1">
        <v>45</v>
      </c>
      <c r="CB101" s="1">
        <v>12</v>
      </c>
      <c r="CC101" s="1">
        <v>90</v>
      </c>
      <c r="CD101" s="1">
        <v>431</v>
      </c>
      <c r="CE101" s="1">
        <v>86</v>
      </c>
      <c r="CF101" s="1">
        <v>664</v>
      </c>
      <c r="CL101" s="1">
        <v>10</v>
      </c>
      <c r="CM101" s="1">
        <v>4</v>
      </c>
      <c r="CO101" s="1">
        <v>19</v>
      </c>
      <c r="CP101" s="1">
        <v>101</v>
      </c>
      <c r="CQ101" s="1">
        <v>25</v>
      </c>
      <c r="CT101" s="1">
        <v>226</v>
      </c>
      <c r="CU101" s="1">
        <v>79</v>
      </c>
      <c r="CW101" s="1">
        <v>464</v>
      </c>
      <c r="CY101" s="1">
        <v>98</v>
      </c>
      <c r="DA101" s="1">
        <v>380</v>
      </c>
      <c r="DC101" s="1">
        <v>478</v>
      </c>
      <c r="DD101" s="1">
        <v>3</v>
      </c>
      <c r="DE101" s="1">
        <v>2</v>
      </c>
      <c r="DF101" s="1">
        <v>9</v>
      </c>
      <c r="DI101" s="1">
        <v>20</v>
      </c>
      <c r="DJ101" s="1">
        <v>10</v>
      </c>
      <c r="DK101" s="1">
        <v>1</v>
      </c>
      <c r="DL101" s="1">
        <v>26</v>
      </c>
      <c r="DM101" s="1">
        <v>38</v>
      </c>
      <c r="DN101" s="1">
        <v>182</v>
      </c>
      <c r="DQ101" s="1">
        <v>1</v>
      </c>
      <c r="DR101" s="1">
        <v>247</v>
      </c>
      <c r="DS101" s="1">
        <v>19</v>
      </c>
      <c r="DU101" s="1">
        <v>558</v>
      </c>
      <c r="DX101" s="1">
        <v>232</v>
      </c>
      <c r="DZ101" s="1">
        <v>243</v>
      </c>
      <c r="EA101" s="1">
        <v>475</v>
      </c>
      <c r="EB101" s="1">
        <v>0</v>
      </c>
      <c r="EC101" s="1">
        <v>11</v>
      </c>
      <c r="ED101" s="1">
        <v>2</v>
      </c>
      <c r="EE101" s="1">
        <v>18</v>
      </c>
      <c r="EF101" s="1">
        <v>462</v>
      </c>
      <c r="EG101" s="1">
        <v>44</v>
      </c>
      <c r="EH101" s="1">
        <v>5</v>
      </c>
      <c r="EI101" s="1">
        <v>81</v>
      </c>
      <c r="EJ101" s="1">
        <v>89</v>
      </c>
      <c r="EK101" s="1">
        <v>219</v>
      </c>
      <c r="EL101" s="1">
        <v>5</v>
      </c>
      <c r="EM101" s="1">
        <v>936</v>
      </c>
      <c r="EN101" s="1">
        <v>156</v>
      </c>
      <c r="EO101" s="1">
        <v>600</v>
      </c>
      <c r="EP101" s="1">
        <v>756</v>
      </c>
      <c r="EQ101" s="1">
        <v>0</v>
      </c>
      <c r="ER101" s="1">
        <v>0</v>
      </c>
      <c r="ES101" s="1">
        <v>2</v>
      </c>
      <c r="ET101" s="1">
        <v>12</v>
      </c>
      <c r="EU101" s="1">
        <v>2</v>
      </c>
      <c r="EV101" s="1">
        <v>73</v>
      </c>
      <c r="EW101" s="1">
        <v>111</v>
      </c>
      <c r="EX101" s="1">
        <v>0</v>
      </c>
      <c r="EY101" s="1">
        <v>18</v>
      </c>
      <c r="EZ101" s="1">
        <v>5</v>
      </c>
      <c r="FA101" s="1">
        <v>0</v>
      </c>
      <c r="FB101" s="1">
        <v>1</v>
      </c>
      <c r="FC101" s="1">
        <v>0</v>
      </c>
      <c r="FD101" s="1">
        <v>0</v>
      </c>
      <c r="FE101" s="1">
        <v>0</v>
      </c>
      <c r="FF101" s="1">
        <v>0</v>
      </c>
      <c r="FG101" s="1">
        <v>0</v>
      </c>
      <c r="FH101" s="1">
        <v>20</v>
      </c>
      <c r="FI101" s="1">
        <v>0</v>
      </c>
      <c r="FJ101" s="1">
        <v>26</v>
      </c>
      <c r="FK101" s="1">
        <v>11</v>
      </c>
      <c r="FL101" s="1">
        <v>0</v>
      </c>
      <c r="FM101" s="1">
        <v>93</v>
      </c>
      <c r="FN101" s="1">
        <v>8</v>
      </c>
      <c r="FO101" s="1">
        <v>0</v>
      </c>
      <c r="FP101" s="1">
        <v>202</v>
      </c>
      <c r="FQ101" s="1">
        <v>0</v>
      </c>
      <c r="FR101" s="1">
        <f>SUM(Tableau17[[#This Row],[2019-T1-ALEXANDRE Audric]:[2019-T1-MARIE Florie]])</f>
        <v>584</v>
      </c>
      <c r="FS101" s="1">
        <v>45</v>
      </c>
      <c r="FT101" s="1">
        <v>549</v>
      </c>
      <c r="FU101" s="1">
        <v>0</v>
      </c>
      <c r="FV101" s="1">
        <v>154</v>
      </c>
      <c r="FW101" s="1">
        <v>0</v>
      </c>
      <c r="FX101" s="1">
        <v>748</v>
      </c>
      <c r="GD101" s="1">
        <v>0</v>
      </c>
      <c r="GE101" s="1">
        <v>90</v>
      </c>
      <c r="GF101" s="1">
        <v>431</v>
      </c>
      <c r="GG101" s="1">
        <v>0</v>
      </c>
      <c r="GH101" s="1">
        <v>143</v>
      </c>
      <c r="GI101" s="1">
        <v>0</v>
      </c>
      <c r="GJ101" s="1">
        <v>664</v>
      </c>
      <c r="GP101" s="1">
        <v>0</v>
      </c>
      <c r="GQ101" s="1">
        <v>111</v>
      </c>
      <c r="GR101" s="1">
        <v>230</v>
      </c>
      <c r="GS101" s="1">
        <v>25</v>
      </c>
      <c r="GT101" s="1">
        <v>98</v>
      </c>
      <c r="GU101" s="1">
        <v>0</v>
      </c>
      <c r="GV101" s="1">
        <v>464</v>
      </c>
      <c r="GW101" s="1">
        <v>98</v>
      </c>
      <c r="GX101" s="1">
        <v>380</v>
      </c>
      <c r="GY101" s="1">
        <v>0</v>
      </c>
      <c r="GZ101" s="1">
        <v>0</v>
      </c>
      <c r="HA101" s="1">
        <v>0</v>
      </c>
      <c r="HB101" s="1">
        <v>478</v>
      </c>
      <c r="HC101" s="1">
        <v>112</v>
      </c>
      <c r="HD101" s="1">
        <v>462</v>
      </c>
      <c r="HE101" s="1">
        <v>219</v>
      </c>
      <c r="HF101" s="1">
        <v>138</v>
      </c>
      <c r="HG101" s="1">
        <v>5</v>
      </c>
      <c r="HH101" s="1">
        <v>936</v>
      </c>
      <c r="HI101" s="1">
        <v>156</v>
      </c>
      <c r="HJ101" s="1">
        <v>0</v>
      </c>
      <c r="HK101" s="1">
        <v>600</v>
      </c>
      <c r="HL101" s="1">
        <v>0</v>
      </c>
      <c r="HM101" s="1">
        <v>0</v>
      </c>
      <c r="HN101" s="1">
        <v>756</v>
      </c>
      <c r="HO101" s="1">
        <v>99</v>
      </c>
      <c r="HP101" s="1">
        <v>119</v>
      </c>
      <c r="HQ101" s="1">
        <v>202</v>
      </c>
      <c r="HR101" s="1">
        <v>147</v>
      </c>
      <c r="HS101" s="1">
        <v>22</v>
      </c>
      <c r="HT101" s="1">
        <v>589</v>
      </c>
      <c r="HU101" s="1">
        <v>44</v>
      </c>
      <c r="HV101" s="1">
        <v>180</v>
      </c>
      <c r="HW101" s="1">
        <v>74</v>
      </c>
      <c r="HX101" s="1">
        <v>115</v>
      </c>
      <c r="HY101" s="1">
        <v>0</v>
      </c>
      <c r="HZ101" s="1">
        <v>413</v>
      </c>
      <c r="IA101" s="1">
        <v>57</v>
      </c>
      <c r="IB101" s="1">
        <v>182</v>
      </c>
      <c r="IC101" s="1">
        <v>247</v>
      </c>
      <c r="ID101" s="1">
        <v>69</v>
      </c>
      <c r="IE101" s="1">
        <v>3</v>
      </c>
      <c r="IF101" s="1">
        <v>558</v>
      </c>
      <c r="IG101" s="1">
        <v>0</v>
      </c>
      <c r="IH101" s="1">
        <v>232</v>
      </c>
      <c r="II101" s="1">
        <v>243</v>
      </c>
      <c r="IJ101" s="1">
        <v>0</v>
      </c>
      <c r="IK101" s="1">
        <v>0</v>
      </c>
      <c r="IL101" s="1">
        <v>475</v>
      </c>
      <c r="IM101" s="26">
        <f>IFERROR(Tableau17[[#This Row],[LDIV]]/Tableau17[[#This Row],[Total général]],"")</f>
        <v>0</v>
      </c>
      <c r="IN101" s="26">
        <f>IFERROR(Tableau17[[#This Row],[LDVC]]/Tableau17[[#This Row],[Total général]],"")</f>
        <v>0</v>
      </c>
      <c r="IO101" s="26">
        <f>IFERROR(Tableau17[[#This Row],[LDVD]]/Tableau17[[#This Row],[Total général]],"")</f>
        <v>8.9588377723970949E-2</v>
      </c>
      <c r="IP101" s="26">
        <f>IFERROR(Tableau17[[#This Row],[LDVG]]/Tableau17[[#This Row],[Total général]],"")</f>
        <v>1.2106537530266344E-2</v>
      </c>
      <c r="IQ101" s="26">
        <f>IFERROR(Tableau17[[#This Row],[LEXD]]/Tableau17[[#This Row],[Total général]],"")</f>
        <v>0</v>
      </c>
      <c r="IR101" s="26">
        <f>IFERROR(Tableau17[[#This Row],[LEXG]]/Tableau17[[#This Row],[Total général]],"")</f>
        <v>0</v>
      </c>
      <c r="IS101" s="26">
        <f>IFERROR(Tableau17[[#This Row],[LLR]]/Tableau17[[#This Row],[Total général]],"")</f>
        <v>0.34624697336561744</v>
      </c>
      <c r="IT101" s="26">
        <f>IFERROR(Tableau17[[#This Row],[LREM]]/Tableau17[[#This Row],[Total général]],"")</f>
        <v>0.1791767554479419</v>
      </c>
      <c r="IU101" s="26">
        <f>IFERROR(Tableau17[[#This Row],[LRN]]/Tableau17[[#This Row],[Total général]],"")</f>
        <v>0.10653753026634383</v>
      </c>
      <c r="IV101" s="26">
        <f>IFERROR(Tableau17[[#This Row],[LUG]]/Tableau17[[#This Row],[Total général]],"")</f>
        <v>0.16707021791767554</v>
      </c>
      <c r="IW101" s="26">
        <f>IFERROR(Tableau17[[#This Row],[LVEC]]/Tableau17[[#This Row],[Total général]],"")</f>
        <v>9.9273607748184015E-2</v>
      </c>
      <c r="IX101" s="26">
        <f>IFERROR(Tableau17[[#This Row],[2008-T1-LCMD]]/Tableau17[[#This Row],[2008-T1-TOTAL]],"")</f>
        <v>6.684491978609626E-2</v>
      </c>
      <c r="IY101" s="26">
        <f>IFERROR(Tableau17[[#This Row],[2008-T1-LDVD]]/Tableau17[[#This Row],[2008-T1-TOTAL]],"")</f>
        <v>0</v>
      </c>
      <c r="IZ101" s="26">
        <f>IFERROR(Tableau17[[#This Row],[2008-T1-LEXD]]/Tableau17[[#This Row],[2008-T1-TOTAL]],"")</f>
        <v>0</v>
      </c>
      <c r="JA101" s="26">
        <f>IFERROR(Tableau17[[#This Row],[2008-T1-LEXG]]/Tableau17[[#This Row],[2008-T1-TOTAL]],"")</f>
        <v>2.0053475935828877E-2</v>
      </c>
      <c r="JB101" s="26">
        <f>IFERROR(Tableau17[[#This Row],[2008-T1-LFN]]/Tableau17[[#This Row],[2008-T1-TOTAL]],"")</f>
        <v>6.0160427807486629E-2</v>
      </c>
      <c r="JC101" s="26">
        <f>IFERROR(Tableau17[[#This Row],[2008-T1-LMAJ]]/Tableau17[[#This Row],[2008-T1-TOTAL]],"")</f>
        <v>0.66711229946524064</v>
      </c>
      <c r="JD101" s="26">
        <f>IFERROR(Tableau17[[#This Row],[2008-T1-LUG]]/Tableau17[[#This Row],[2008-T1-TOTAL]],"")</f>
        <v>0.18582887700534759</v>
      </c>
      <c r="JE101" s="26" t="str">
        <f>IFERROR(Tableau17[[#This Row],[2008-T2-LFN]]/Tableau17[[#This Row],[2008-T2-TOTAL]],"")</f>
        <v/>
      </c>
      <c r="JF101" s="26" t="str">
        <f>IFERROR(Tableau17[[#This Row],[2008-T2-LGC]]/Tableau17[[#This Row],[2008-T2-TOTAL]],"")</f>
        <v/>
      </c>
      <c r="JG101" s="26" t="str">
        <f>IFERROR(Tableau17[[#This Row],[2008-T2-LMAJ]]/Tableau17[[#This Row],[2008-T2-TOTAL]],"")</f>
        <v/>
      </c>
      <c r="JH101" s="26" t="str">
        <f>IFERROR(Tableau17[[#This Row],[2008-T2-LUG]]/Tableau17[[#This Row],[2008-T2-TOTAL]],"")</f>
        <v/>
      </c>
      <c r="JI101" s="26">
        <f>IFERROR(Tableau17[[#This Row],[2014-T1-LDIV]]/Tableau17[[#This Row],[2014-T1-TOTAL]],"")</f>
        <v>0</v>
      </c>
      <c r="JJ101" s="26">
        <f>IFERROR(Tableau17[[#This Row],[2014-T1-LDVD]]/Tableau17[[#This Row],[2014-T1-TOTAL]],"")</f>
        <v>0</v>
      </c>
      <c r="JK101" s="26">
        <f>IFERROR(Tableau17[[#This Row],[2014-T1-LDVG]]/Tableau17[[#This Row],[2014-T1-TOTAL]],"")</f>
        <v>6.7771084337349394E-2</v>
      </c>
      <c r="JL101" s="26">
        <f>IFERROR(Tableau17[[#This Row],[2014-T1-LEXG]]/Tableau17[[#This Row],[2014-T1-TOTAL]],"")</f>
        <v>0</v>
      </c>
      <c r="JM101" s="26">
        <f>IFERROR(Tableau17[[#This Row],[2014-T1-LFG]]/Tableau17[[#This Row],[2014-T1-TOTAL]],"")</f>
        <v>1.8072289156626505E-2</v>
      </c>
      <c r="JN101" s="26">
        <f>IFERROR(Tableau17[[#This Row],[2014-T1-LFN]]/Tableau17[[#This Row],[2014-T1-TOTAL]],"")</f>
        <v>0.13554216867469879</v>
      </c>
      <c r="JO101" s="26">
        <f>IFERROR(Tableau17[[#This Row],[2014-T1-LUD]]/Tableau17[[#This Row],[2014-T1-TOTAL]],"")</f>
        <v>0.64909638554216864</v>
      </c>
      <c r="JP101" s="26">
        <f>IFERROR(Tableau17[[#This Row],[2014-T1-LUG]]/Tableau17[[#This Row],[2014-T1-TOTAL]],"")</f>
        <v>0.12951807228915663</v>
      </c>
      <c r="JQ101" s="26" t="str">
        <f>IFERROR(Tableau17[[#This Row],[2014-T2-LFN]]/Tableau17[[#This Row],[2014-T2-TOTAL]],"")</f>
        <v/>
      </c>
      <c r="JR101" s="26" t="str">
        <f>IFERROR(Tableau17[[#This Row],[2014-T2-LUD]]/Tableau17[[#This Row],[2014-T2-TOTAL]],"")</f>
        <v/>
      </c>
      <c r="JS101" s="26" t="str">
        <f>IFERROR(Tableau17[[#This Row],[2014-T2-LUG]]/Tableau17[[#This Row],[2014-T2-TOTAL]],"")</f>
        <v/>
      </c>
      <c r="JT101" s="26">
        <f>IFERROR(Tableau17[[#This Row],[2015-T1-BC-DIV]]/Tableau17[[#This Row],[2015-T1-TOTAL]],"")</f>
        <v>0</v>
      </c>
      <c r="JU101" s="26">
        <f>IFERROR(Tableau17[[#This Row],[2015-T1-BC-DLF]]/Tableau17[[#This Row],[2015-T1-TOTAL]],"")</f>
        <v>2.1551724137931036E-2</v>
      </c>
      <c r="JV101" s="26">
        <f>IFERROR(Tableau17[[#This Row],[2015-T1-BC-DVD]]/Tableau17[[#This Row],[2015-T1-TOTAL]],"")</f>
        <v>8.6206896551724137E-3</v>
      </c>
      <c r="JW101" s="26">
        <f>IFERROR(Tableau17[[#This Row],[2015-T1-BC-DVG]]/Tableau17[[#This Row],[2015-T1-TOTAL]],"")</f>
        <v>0</v>
      </c>
      <c r="JX101" s="26">
        <f>IFERROR(Tableau17[[#This Row],[2015-T1-BC-FG]]/Tableau17[[#This Row],[2015-T1-TOTAL]],"")</f>
        <v>4.0948275862068964E-2</v>
      </c>
      <c r="JY101" s="26">
        <f>IFERROR(Tableau17[[#This Row],[2015-T1-BC-FN]]/Tableau17[[#This Row],[2015-T1-TOTAL]],"")</f>
        <v>0.21767241379310345</v>
      </c>
      <c r="JZ101" s="26">
        <f>IFERROR(Tableau17[[#This Row],[2015-T1-BC-MDM]]/Tableau17[[#This Row],[2015-T1-TOTAL]],"")</f>
        <v>5.3879310344827583E-2</v>
      </c>
      <c r="KA101" s="26">
        <f>IFERROR(Tableau17[[#This Row],[2015-T1-BC-RDG]]/Tableau17[[#This Row],[2015-T1-TOTAL]],"")</f>
        <v>0</v>
      </c>
      <c r="KB101" s="26">
        <f>IFERROR(Tableau17[[#This Row],[2015-T1-BC-SOC]]/Tableau17[[#This Row],[2015-T1-TOTAL]],"")</f>
        <v>0</v>
      </c>
      <c r="KC101" s="26">
        <f>IFERROR(Tableau17[[#This Row],[2015-T1-BC-UD]]/Tableau17[[#This Row],[2015-T1-TOTAL]],"")</f>
        <v>0.48706896551724138</v>
      </c>
      <c r="KD101" s="26">
        <f>IFERROR(Tableau17[[#This Row],[2015-T1-BC-UG]]/Tableau17[[#This Row],[2015-T1-TOTAL]],"")</f>
        <v>0.17025862068965517</v>
      </c>
      <c r="KE101" s="26">
        <f>IFERROR(Tableau17[[#This Row],[2015-T1-BC-VEC]]/Tableau17[[#This Row],[2015-T1-TOTAL]],"")</f>
        <v>0</v>
      </c>
      <c r="KF101" s="26">
        <f>IFERROR(Tableau17[[#This Row],[2015-T2-BC-DVG]]/Tableau17[[#This Row],[2015-T2-TOTAL]],"")</f>
        <v>0</v>
      </c>
      <c r="KG101" s="26">
        <f>IFERROR(Tableau17[[#This Row],[2015-T2-BC-FN]]/Tableau17[[#This Row],[2015-T2-TOTAL]],"")</f>
        <v>0.20502092050209206</v>
      </c>
      <c r="KH101" s="26">
        <f>IFERROR(Tableau17[[#This Row],[2015-T2-BC-SOC]]/Tableau17[[#This Row],[2015-T2-TOTAL]],"")</f>
        <v>0</v>
      </c>
      <c r="KI101" s="26">
        <f>IFERROR(Tableau17[[#This Row],[2015-T2-BC-UD]]/Tableau17[[#This Row],[2015-T2-TOTAL]],"")</f>
        <v>0.79497907949790791</v>
      </c>
      <c r="KJ101" s="26">
        <f>IFERROR(Tableau17[[#This Row],[2015-T2-BC-UG]]/Tableau17[[#This Row],[2015-T2-TOTAL]],"")</f>
        <v>0</v>
      </c>
      <c r="KK101" s="26">
        <f>IFERROR(Tableau17[[#This Row],[2017 (L)-T1-COM]]/Tableau17[[#This Row],[2017 (L)-T1-TOTAL]],"")</f>
        <v>5.3763440860215058E-3</v>
      </c>
      <c r="KL101" s="26">
        <f>IFERROR(Tableau17[[#This Row],[2017 (L)-T1-DIV]]/Tableau17[[#This Row],[2017 (L)-T1-TOTAL]],"")</f>
        <v>3.5842293906810036E-3</v>
      </c>
      <c r="KM101" s="26">
        <f>IFERROR(Tableau17[[#This Row],[2017 (L)-T1-DLF]]/Tableau17[[#This Row],[2017 (L)-T1-TOTAL]],"")</f>
        <v>1.6129032258064516E-2</v>
      </c>
      <c r="KN101" s="26">
        <f>IFERROR(Tableau17[[#This Row],[2017 (L)-T1-DVD]]/Tableau17[[#This Row],[2017 (L)-T1-TOTAL]],"")</f>
        <v>0</v>
      </c>
      <c r="KO101" s="26">
        <f>IFERROR(Tableau17[[#This Row],[2017 (L)-T1-DVG]]/Tableau17[[#This Row],[2017 (L)-T1-TOTAL]],"")</f>
        <v>0</v>
      </c>
      <c r="KP101" s="26">
        <f>IFERROR(Tableau17[[#This Row],[2017 (L)-T1-ECO]]/Tableau17[[#This Row],[2017 (L)-T1-TOTAL]],"")</f>
        <v>3.5842293906810034E-2</v>
      </c>
      <c r="KQ101" s="26">
        <f>IFERROR(Tableau17[[#This Row],[2017 (L)-T1-EXD]]/Tableau17[[#This Row],[2017 (L)-T1-TOTAL]],"")</f>
        <v>1.7921146953405017E-2</v>
      </c>
      <c r="KR101" s="26">
        <f>IFERROR(Tableau17[[#This Row],[2017 (L)-T1-EXG]]/Tableau17[[#This Row],[2017 (L)-T1-TOTAL]],"")</f>
        <v>1.7921146953405018E-3</v>
      </c>
      <c r="KS101" s="26">
        <f>IFERROR(Tableau17[[#This Row],[2017 (L)-T1-FI]]/Tableau17[[#This Row],[2017 (L)-T1-TOTAL]],"")</f>
        <v>4.6594982078853049E-2</v>
      </c>
      <c r="KT101" s="26">
        <f>IFERROR(Tableau17[[#This Row],[2017 (L)-T1-FN]]/Tableau17[[#This Row],[2017 (L)-T1-TOTAL]],"")</f>
        <v>6.8100358422939072E-2</v>
      </c>
      <c r="KU101" s="26">
        <f>IFERROR(Tableau17[[#This Row],[2017 (L)-T1-LR]]/Tableau17[[#This Row],[2017 (L)-T1-TOTAL]],"")</f>
        <v>0.32616487455197135</v>
      </c>
      <c r="KV101" s="26">
        <f>IFERROR(Tableau17[[#This Row],[2017 (L)-T1-MDM]]/Tableau17[[#This Row],[2017 (L)-T1-TOTAL]],"")</f>
        <v>0</v>
      </c>
      <c r="KW101" s="26">
        <f>IFERROR(Tableau17[[#This Row],[2017 (L)-T1-RDG]]/Tableau17[[#This Row],[2017 (L)-T1-TOTAL]],"")</f>
        <v>0</v>
      </c>
      <c r="KX101" s="26">
        <f>IFERROR(Tableau17[[#This Row],[2017 (L)-T1-REG]]/Tableau17[[#This Row],[2017 (L)-T1-TOTAL]],"")</f>
        <v>1.7921146953405018E-3</v>
      </c>
      <c r="KY101" s="26">
        <f>IFERROR(Tableau17[[#This Row],[2017 (L)-T1-REM]]/Tableau17[[#This Row],[2017 (L)-T1-TOTAL]],"")</f>
        <v>0.44265232974910396</v>
      </c>
      <c r="KZ101" s="26">
        <f>IFERROR(Tableau17[[#This Row],[2017 (L)-T1-SOC]]/Tableau17[[#This Row],[2017 (L)-T1-TOTAL]],"")</f>
        <v>3.4050179211469536E-2</v>
      </c>
      <c r="LA101" s="26">
        <f>IFERROR(Tableau17[[#This Row],[2017 (L)-T1-UDI]]/Tableau17[[#This Row],[2017 (L)-T1-TOTAL]],"")</f>
        <v>0</v>
      </c>
      <c r="LB101" s="26">
        <f>IFERROR(Tableau17[[#This Row],[2017 (L)-T2-FI]]/Tableau17[[#This Row],[2017 (L)-T2-TOTAL]],"")</f>
        <v>0</v>
      </c>
      <c r="LC101" s="26">
        <f>IFERROR(Tableau17[[#This Row],[2017 (L)-T2-FN]]/Tableau17[[#This Row],[2017 (L)-T2-TOTAL]],"")</f>
        <v>0</v>
      </c>
      <c r="LD101" s="26">
        <f>IFERROR(Tableau17[[#This Row],[2017 (L)-T2-LR]]/Tableau17[[#This Row],[2017 (L)-T2-TOTAL]],"")</f>
        <v>0.48842105263157892</v>
      </c>
      <c r="LE101" s="26">
        <f>IFERROR(Tableau17[[#This Row],[2017 (L)-T2-MDM]]/Tableau17[[#This Row],[2017 (L)-T2-TOTAL]],"")</f>
        <v>0</v>
      </c>
      <c r="LF101" s="26">
        <f>IFERROR(Tableau17[[#This Row],[2017 (L)-T2-REM]]/Tableau17[[#This Row],[2017 (L)-T2-TOTAL]],"")</f>
        <v>0.51157894736842102</v>
      </c>
      <c r="LG101" s="26">
        <f>IFERROR(Tableau17[[#This Row],[2017-T1-ARTHAUD Nathalie]]/Tableau17[[#This Row],[2017-T1-TOTAL]],"")</f>
        <v>0</v>
      </c>
      <c r="LH101" s="26">
        <f>IFERROR(Tableau17[[#This Row],[2017-T1-ASSELINEAU Fran]]/Tableau17[[#This Row],[2017-T1-TOTAL]],"")</f>
        <v>1.1752136752136752E-2</v>
      </c>
      <c r="LI101" s="26">
        <f>IFERROR(Tableau17[[#This Row],[2017-T1-CHEMINADE Jacques]]/Tableau17[[#This Row],[2017-T1-TOTAL]],"")</f>
        <v>2.136752136752137E-3</v>
      </c>
      <c r="LJ101" s="26">
        <f>IFERROR(Tableau17[[#This Row],[2017-T1-DUPONT-AIGNAN Nicolas]]/Tableau17[[#This Row],[2017-T1-TOTAL]],"")</f>
        <v>1.9230769230769232E-2</v>
      </c>
      <c r="LK101" s="26">
        <f>IFERROR(Tableau17[[#This Row],[2017-T1-FILLON Fran]]/Tableau17[[#This Row],[2017-T1-TOTAL]],"")</f>
        <v>0.49358974358974361</v>
      </c>
      <c r="LL101" s="26">
        <f>IFERROR(Tableau17[[#This Row],[2017-T1-HAMON Beno]]/Tableau17[[#This Row],[2017-T1-TOTAL]],"")</f>
        <v>4.7008547008547008E-2</v>
      </c>
      <c r="LM101" s="26">
        <f>IFERROR(Tableau17[[#This Row],[2017-T1-LASSALLE Jean]]/Tableau17[[#This Row],[2017-T1-TOTAL]],"")</f>
        <v>5.341880341880342E-3</v>
      </c>
      <c r="LN101" s="26">
        <f>IFERROR(Tableau17[[#This Row],[2017-T1-LE PEN Marine]]/Tableau17[[#This Row],[2017-T1-TOTAL]],"")</f>
        <v>8.6538461538461536E-2</v>
      </c>
      <c r="LO101" s="26">
        <f>IFERROR(Tableau17[[#This Row],[2017-T1-M Jean-Luc]]/Tableau17[[#This Row],[2017-T1-TOTAL]],"")</f>
        <v>9.5085470085470081E-2</v>
      </c>
      <c r="LP101" s="26">
        <f>IFERROR(Tableau17[[#This Row],[2017-T1-MACRON Emmanuel]]/Tableau17[[#This Row],[2017-T1-TOTAL]],"")</f>
        <v>0.23397435897435898</v>
      </c>
      <c r="LQ101" s="26">
        <f>IFERROR(Tableau17[[#This Row],[2017-T1-POUTOU Philippe]]/Tableau17[[#This Row],[2017-T1-TOTAL]],"")</f>
        <v>5.341880341880342E-3</v>
      </c>
      <c r="LR101" s="26">
        <f>IFERROR(Tableau17[[#This Row],[2017-T2-LE PEN Marine]]/Tableau17[[#This Row],[2017-T2-TOTAL]],"")</f>
        <v>0.20634920634920634</v>
      </c>
      <c r="LS101" s="26">
        <f>IFERROR(Tableau17[[#This Row],[2017-T2-MACRON Emmanuel]]/Tableau17[[#This Row],[2017-T2-TOTAL]],"")</f>
        <v>0.79365079365079361</v>
      </c>
      <c r="LT101" s="26">
        <f>IFERROR(Tableau17[[#This Row],[2019-T1-ALEXANDRE Audric]]/Tableau17[[#This Row],[2019-T1-TOTAL]],"")</f>
        <v>0</v>
      </c>
      <c r="LU101" s="26">
        <f>IFERROR(Tableau17[[#This Row],[2019-T1-ARTHAUD Nathalie]]/Tableau17[[#This Row],[2019-T1-TOTAL]],"")</f>
        <v>0</v>
      </c>
      <c r="LV101" s="26">
        <f>IFERROR(Tableau17[[#This Row],[2019-T1-ASSELINEAU François]]/Tableau17[[#This Row],[2019-T1-TOTAL]],"")</f>
        <v>3.4246575342465752E-3</v>
      </c>
      <c r="LW101" s="26">
        <f>IFERROR(Tableau17[[#This Row],[2019-T1-AUBRY Manon]]/Tableau17[[#This Row],[2019-T1-TOTAL]],"")</f>
        <v>2.0547945205479451E-2</v>
      </c>
      <c r="LX101" s="26">
        <f>IFERROR(Tableau17[[#This Row],[2019-T1-AZERGUI Nagib]]/Tableau17[[#This Row],[2019-T1-TOTAL]],"")</f>
        <v>3.4246575342465752E-3</v>
      </c>
      <c r="LY101" s="26">
        <f>IFERROR(Tableau17[[#This Row],[2019-T1-BARDELLA Jordan]]/Tableau17[[#This Row],[2019-T1-TOTAL]],"")</f>
        <v>0.125</v>
      </c>
      <c r="LZ101" s="26">
        <f>IFERROR(Tableau17[[#This Row],[2019-T1-BELLAMY François-Xavier]]/Tableau17[[#This Row],[2019-T1-TOTAL]],"")</f>
        <v>0.19006849315068494</v>
      </c>
      <c r="MA101" s="26">
        <f>IFERROR(Tableau17[[#This Row],[2019-T1-BIDOU Olivier]]/Tableau17[[#This Row],[2019-T1-TOTAL]],"")</f>
        <v>0</v>
      </c>
      <c r="MB101" s="26">
        <f>IFERROR(Tableau17[[#This Row],[2019-T1-BOURG Dominique]]/Tableau17[[#This Row],[2019-T1-TOTAL]],"")</f>
        <v>3.0821917808219176E-2</v>
      </c>
      <c r="MC101" s="26">
        <f>IFERROR(Tableau17[[#This Row],[2019-T1-BROSSAT Ian]]/Tableau17[[#This Row],[2019-T1-TOTAL]],"")</f>
        <v>8.5616438356164379E-3</v>
      </c>
      <c r="MD101" s="26">
        <f>IFERROR(Tableau17[[#This Row],[2019-T1-CAILLAUD Sophie]]/Tableau17[[#This Row],[2019-T1-TOTAL]],"")</f>
        <v>0</v>
      </c>
      <c r="ME101" s="26">
        <f>IFERROR(Tableau17[[#This Row],[2019-T1-CAMUS Renaud]]/Tableau17[[#This Row],[2019-T1-TOTAL]],"")</f>
        <v>1.7123287671232876E-3</v>
      </c>
      <c r="MF101" s="26">
        <f>IFERROR(Tableau17[[#This Row],[2019-T1-CHALENÇON Christophe]]/Tableau17[[#This Row],[2019-T1-TOTAL]],"")</f>
        <v>0</v>
      </c>
      <c r="MG101" s="26">
        <f>IFERROR(Tableau17[[#This Row],[2019-T1-CORBET Cathy Denise Ginette]]/Tableau17[[#This Row],[2019-T1-TOTAL]],"")</f>
        <v>0</v>
      </c>
      <c r="MH101" s="26">
        <f>IFERROR(Tableau17[[#This Row],[2019-T1-DE PREVOISIN Robert]]/Tableau17[[#This Row],[2019-T1-TOTAL]],"")</f>
        <v>0</v>
      </c>
      <c r="MI101" s="26">
        <f>IFERROR(Tableau17[[#This Row],[2019-T1-DELFEL Thérèse]]/Tableau17[[#This Row],[2019-T1-TOTAL]],"")</f>
        <v>0</v>
      </c>
      <c r="MJ101" s="26">
        <f>IFERROR(Tableau17[[#This Row],[2019-T1-DIEUMEGARD Pierre]]/Tableau17[[#This Row],[2019-T1-TOTAL]],"")</f>
        <v>0</v>
      </c>
      <c r="MK101" s="26">
        <f>IFERROR(Tableau17[[#This Row],[2019-T1-DUPONT-AIGNAN Nicolas]]/Tableau17[[#This Row],[2019-T1-TOTAL]],"")</f>
        <v>3.4246575342465752E-2</v>
      </c>
      <c r="ML101" s="26">
        <f>IFERROR(Tableau17[[#This Row],[2019-T1-GERNIGON Yves]]/Tableau17[[#This Row],[2019-T1-TOTAL]],"")</f>
        <v>0</v>
      </c>
      <c r="MM101" s="26">
        <f>IFERROR(Tableau17[[#This Row],[2019-T1-GLUCKSMANN Raphaël]]/Tableau17[[#This Row],[2019-T1-TOTAL]],"")</f>
        <v>4.4520547945205477E-2</v>
      </c>
      <c r="MN101" s="26">
        <f>IFERROR(Tableau17[[#This Row],[2019-T1-HAMON Benoît]]/Tableau17[[#This Row],[2019-T1-TOTAL]],"")</f>
        <v>1.8835616438356163E-2</v>
      </c>
      <c r="MO101" s="26">
        <f>IFERROR(Tableau17[[#This Row],[2019-T1-HELGEN Gilles]]/Tableau17[[#This Row],[2019-T1-TOTAL]],"")</f>
        <v>0</v>
      </c>
      <c r="MP101" s="26">
        <f>IFERROR(Tableau17[[#This Row],[2019-T1-JADOT Yannick]]/Tableau17[[#This Row],[2019-T1-TOTAL]],"")</f>
        <v>0.15924657534246575</v>
      </c>
      <c r="MQ101" s="26">
        <f>IFERROR(Tableau17[[#This Row],[2019-T1-LAGARDE Jean-Christophe]]/Tableau17[[#This Row],[2019-T1-TOTAL]],"")</f>
        <v>1.3698630136986301E-2</v>
      </c>
      <c r="MR101" s="26">
        <f>IFERROR(Tableau17[[#This Row],[2019-T1-LALANNE Francis]]/Tableau17[[#This Row],[2019-T1-TOTAL]],"")</f>
        <v>0</v>
      </c>
      <c r="MS101" s="26">
        <f>IFERROR(Tableau17[[#This Row],[2019-T1-LOISEAU Nathalie]]/Tableau17[[#This Row],[2019-T1-TOTAL]],"")</f>
        <v>0.3458904109589041</v>
      </c>
      <c r="MT101" s="26">
        <f>IFERROR(Tableau17[[#This Row],[2019-T1-MARIE Florie]]/Tableau17[[#This Row],[2019-T1-TOTAL]],"")</f>
        <v>0</v>
      </c>
      <c r="MU101" s="26">
        <f>IFERROR(Tableau17[[#This Row],[2008-T1-MACROEXTRDROITE]]/Tableau17[[#This Row],[2008-T1-MACROTOTALE]],"")</f>
        <v>6.0160427807486629E-2</v>
      </c>
      <c r="MV101" s="26">
        <f>IFERROR(Tableau17[[#This Row],[2008-T1-MACRODROITE]]/Tableau17[[#This Row],[2008-T1-MACROTOTALE]],"")</f>
        <v>0.73395721925133695</v>
      </c>
      <c r="MW101" s="26">
        <f>IFERROR(Tableau17[[#This Row],[2008-T1-MACROCENTRE]]/Tableau17[[#This Row],[2008-T1-MACROTOTALE]],"")</f>
        <v>0</v>
      </c>
      <c r="MX101" s="26">
        <f>IFERROR(Tableau17[[#This Row],[2008-T1-MACROGAUCHE]]/Tableau17[[#This Row],[2008-T1-MACROTOTALE]],"")</f>
        <v>0.20588235294117646</v>
      </c>
      <c r="MY101" s="26">
        <f>IFERROR(Tableau17[[#This Row],[2008-T1-MACROAUTRE]]/Tableau17[[#This Row],[2008-T1-MACROTOTALE]],"")</f>
        <v>0</v>
      </c>
      <c r="MZ101" s="26" t="str">
        <f>IFERROR(Tableau17[[#This Row],[2008-T2-MACROEXTRDROITE]]/Tableau17[[#This Row],[2008-T2-MACROTOTALE]],"")</f>
        <v/>
      </c>
      <c r="NA101" s="26" t="str">
        <f>IFERROR(Tableau17[[#This Row],[2008-T2-MACRODROITE]]/Tableau17[[#This Row],[2008-T2-MACROTOTALE]],"")</f>
        <v/>
      </c>
      <c r="NB101" s="26" t="str">
        <f>IFERROR(Tableau17[[#This Row],[2008-T2-MACROCENTRE]]/Tableau17[[#This Row],[2008-T2-MACROTOTALE]],"")</f>
        <v/>
      </c>
      <c r="NC101" s="26" t="str">
        <f>IFERROR(Tableau17[[#This Row],[2008-T2-MACROGAUCHE]]/Tableau17[[#This Row],[2008-T2-MACROTOTALE]],"")</f>
        <v/>
      </c>
      <c r="ND101" s="26" t="str">
        <f>IFERROR(Tableau17[[#This Row],[2008-T2-MACROAUTRE]]/Tableau17[[#This Row],[2008-T2-MACROTOTALE]],"")</f>
        <v/>
      </c>
      <c r="NE101" s="26">
        <f>IFERROR(Tableau17[[#This Row],[2014-T1-MACROEXTRDROITE]]/Tableau17[[#This Row],[2014-T1-MACROTOTALE]],"")</f>
        <v>0.13554216867469879</v>
      </c>
      <c r="NF101" s="26">
        <f>IFERROR(Tableau17[[#This Row],[2014-T1-MACRODROITE]]/Tableau17[[#This Row],[2014-T1-MACROTOTALE]],"")</f>
        <v>0.64909638554216864</v>
      </c>
      <c r="NG101" s="26">
        <f>IFERROR(Tableau17[[#This Row],[2014-T1-MACROCENTRE]]/Tableau17[[#This Row],[2014-T1-MACROTOTALE]],"")</f>
        <v>0</v>
      </c>
      <c r="NH101" s="26">
        <f>IFERROR(Tableau17[[#This Row],[2014-T1-MACROGAUCHE]]/Tableau17[[#This Row],[2014-T1-MACROTOTALE]],"")</f>
        <v>0.21536144578313254</v>
      </c>
      <c r="NI101" s="26">
        <f>IFERROR(Tableau17[[#This Row],[2014-T1-MACROAUTRE]]/Tableau17[[#This Row],[2014-T1-MACROTOTALE]],"")</f>
        <v>0</v>
      </c>
      <c r="NJ101" s="26" t="str">
        <f>IFERROR(Tableau17[[#This Row],[2014-T2-MACROEXTRDROITE]]/Tableau17[[#This Row],[2014-T2-MACROTOTALE]],"")</f>
        <v/>
      </c>
      <c r="NK101" s="26" t="str">
        <f>IFERROR(Tableau17[[#This Row],[2014-T2-MACRODROITE]]/Tableau17[[#This Row],[2014-T2-MACROTOTALE]],"")</f>
        <v/>
      </c>
      <c r="NL101" s="26" t="str">
        <f>IFERROR(Tableau17[[#This Row],[2014-T2-MACROCENTRE]]/Tableau17[[#This Row],[2014-T2-MACROTOTALE]],"")</f>
        <v/>
      </c>
      <c r="NM101" s="26" t="str">
        <f>IFERROR(Tableau17[[#This Row],[2014-T2-MACROGAUCHE]]/Tableau17[[#This Row],[2014-T2-MACROTOTALE]],"")</f>
        <v/>
      </c>
      <c r="NN101" s="26" t="str">
        <f>IFERROR(Tableau17[[#This Row],[2014-T2-MACROAUTRE]]/Tableau17[[#This Row],[2014-T2-MACROTOTALE]],"")</f>
        <v/>
      </c>
      <c r="NO101" s="26">
        <f>IFERROR( Tableau17[[#This Row],[2015-T1-MACROEXTRDROITE]]/Tableau17[[#This Row],[2015-T1-MACROTOTALE]],"")</f>
        <v>0.23922413793103448</v>
      </c>
      <c r="NP101" s="26">
        <f>IFERROR(Tableau17[[#This Row],[2015-T1-MACRODROITE]]/Tableau17[[#This Row],[2015-T1-MACROTOTALE]],"")</f>
        <v>0.49568965517241381</v>
      </c>
      <c r="NQ101" s="26">
        <f>IFERROR(Tableau17[[#This Row],[2015-T1-MACROCENTRE]]/Tableau17[[#This Row],[2015-T1-MACROTOTALE]],"")</f>
        <v>5.3879310344827583E-2</v>
      </c>
      <c r="NR101" s="26">
        <f>IFERROR(Tableau17[[#This Row],[2015-T1-MACROGAUCHE]]/Tableau17[[#This Row],[2015-T1-MACROTOTALE]],"")</f>
        <v>0.21120689655172414</v>
      </c>
      <c r="NS101" s="26">
        <f>IFERROR(Tableau17[[#This Row],[2015-T1-MACROAUTRE]]/Tableau17[[#This Row],[2015-T1-MACROTOTALE]],"")</f>
        <v>0</v>
      </c>
      <c r="NT101" s="26">
        <f>IFERROR(Tableau17[[#This Row],[2015-T2-MACROEXTRDROITE]]/Tableau17[[#This Row],[2015-T2-MACROTOTALE]],"")</f>
        <v>0.20502092050209206</v>
      </c>
      <c r="NU101" s="26">
        <f>IFERROR(Tableau17[[#This Row],[2015-T2-MACRODROITE]]/Tableau17[[#This Row],[2015-T2-MACROTOTALE]],"")</f>
        <v>0.79497907949790791</v>
      </c>
      <c r="NV101" s="26">
        <f>IFERROR(Tableau17[[#This Row],[2015-T2-MACROCENTRE]]/Tableau17[[#This Row],[2015-T2-MACROTOTALE]],"")</f>
        <v>0</v>
      </c>
      <c r="NW101" s="26">
        <f>IFERROR(Tableau17[[#This Row],[2015-T2-MACROGAUCHE]]/Tableau17[[#This Row],[2015-T2-MACROTOTALE]],"")</f>
        <v>0</v>
      </c>
      <c r="NX101" s="26">
        <f>IFERROR(Tableau17[[#This Row],[2015-T2-MACROAUTRE]]/Tableau17[[#This Row],[2015-T2-MACROTOTALE]],"")</f>
        <v>0</v>
      </c>
      <c r="NY101" s="26">
        <f>IFERROR(Tableau17[[#This Row],[2017-T1-MACROEXTRDROITE]]/Tableau17[[#This Row],[2017-T1-MACROTOTALE]],"")</f>
        <v>0.11965811965811966</v>
      </c>
      <c r="NZ101" s="26">
        <f>IFERROR(Tableau17[[#This Row],[2017-T1-MACRODROITE]]/Tableau17[[#This Row],[2017-T1-MACROTOTALE]],"")</f>
        <v>0.49358974358974361</v>
      </c>
      <c r="OA101" s="26">
        <f>IFERROR(Tableau17[[#This Row],[2017-T1-MACROCENTRE]]/Tableau17[[#This Row],[2017-T1-MACROTOTALE]],"")</f>
        <v>0.23397435897435898</v>
      </c>
      <c r="OB101" s="26">
        <f>IFERROR(Tableau17[[#This Row],[2017-T1-MACROGAUCHE]]/Tableau17[[#This Row],[2017-T1-MACROTOTALE]],"")</f>
        <v>0.14743589743589744</v>
      </c>
      <c r="OC101" s="26">
        <f>IFERROR(Tableau17[[#This Row],[2017-T1-MACROAUTRE]]/Tableau17[[#This Row],[2017-T1-MACROTOTALE]],"")</f>
        <v>5.341880341880342E-3</v>
      </c>
      <c r="OD101" s="26">
        <f>IFERROR(Tableau17[[#This Row],[2017-T2-MACROEXTRDROITE]]/Tableau17[[#This Row],[2017-T2-MACROTOTALE]],"")</f>
        <v>0.20634920634920634</v>
      </c>
      <c r="OE101" s="26">
        <f>IFERROR(Tableau17[[#This Row],[2017-T2-MACRODROITE]]/Tableau17[[#This Row],[2017-T2-MACROTOTALE]],"")</f>
        <v>0</v>
      </c>
      <c r="OF101" s="26">
        <f>IFERROR(Tableau17[[#This Row],[2017-T2-MACROCENTRE]]/Tableau17[[#This Row],[2017-T2-MACROTOTALE]],"")</f>
        <v>0.79365079365079361</v>
      </c>
      <c r="OG101" s="26">
        <f>IFERROR(Tableau17[[#This Row],[2017-T2-MACROGAUCHE]]/Tableau17[[#This Row],[2017-T2-MACROTOTALE]],"")</f>
        <v>0</v>
      </c>
      <c r="OH101" s="26">
        <f>IFERROR(Tableau17[[#This Row],[2017-T2-MACROAUTRE]]/Tableau17[[#This Row],[2017-T2-MACROTOTALE]],"")</f>
        <v>0</v>
      </c>
      <c r="OI101" s="26">
        <f>IFERROR(Tableau17[[#This Row],[2019-T1-MACROEXTRDROITE]]/Tableau17[[#This Row],[2019-T1-MACROTOTALE]],"")</f>
        <v>0.16808149405772496</v>
      </c>
      <c r="OJ101" s="26">
        <f>IFERROR(Tableau17[[#This Row],[2019-T1-MACRODROITE]]/Tableau17[[#This Row],[2019-T1-MACROTOTALE]],"")</f>
        <v>0.20203735144312393</v>
      </c>
      <c r="OK101" s="26">
        <f>IFERROR(Tableau17[[#This Row],[2019-T1-MACROCENTRE]]/Tableau17[[#This Row],[2019-T1-MACROTOTALE]],"")</f>
        <v>0.34295415959252973</v>
      </c>
      <c r="OL101" s="26">
        <f>IFERROR(Tableau17[[#This Row],[2019-T1-MACROGAUCHE]]/Tableau17[[#This Row],[2019-T1-MACROTOTALE]],"")</f>
        <v>0.24957555178268251</v>
      </c>
      <c r="OM101" s="26">
        <f>IFERROR(Tableau17[[#This Row],[2019-T1-MACROAUTRE]]/Tableau17[[#This Row],[2019-T1-MACROTOTALE]],"")</f>
        <v>3.7351443123938878E-2</v>
      </c>
      <c r="ON101" s="26">
        <f>IFERROR(Tableau17[[#This Row],[2020-T1-MACROEXTRDROITE]]/Tableau17[[#This Row],[2020-T1-MACROTOTALE]],"")</f>
        <v>0.10653753026634383</v>
      </c>
      <c r="OO101" s="26">
        <f>IFERROR(Tableau17[[#This Row],[2020-T1-MACRODROITE]]/Tableau17[[#This Row],[2020-T1-MACROTOTALE]],"")</f>
        <v>0.43583535108958837</v>
      </c>
      <c r="OP101" s="26">
        <f>IFERROR(Tableau17[[#This Row],[2020-T1-MACROCENTRE]]/Tableau17[[#This Row],[2020-T1-MACROTOTALE]],"")</f>
        <v>0.1791767554479419</v>
      </c>
      <c r="OQ101" s="26">
        <f>IFERROR(Tableau17[[#This Row],[2020-T1-MACROGAUCHE]]/Tableau17[[#This Row],[2020-T1-MACROTOTALE]],"")</f>
        <v>0.27845036319612593</v>
      </c>
      <c r="OR101" s="26">
        <f>IFERROR(Tableau17[[#This Row],[2020-T1-MACROAUTRE]]/Tableau17[[#This Row],[2020-T1-MACROTOTALE]],"")</f>
        <v>0</v>
      </c>
      <c r="OS101" s="26">
        <f>IFERROR(Tableau17[[#This Row],[2017 (L)-T1-MACROEXTRDROITE]]/Tableau17[[#This Row],[2017 (L)-T1-MACROTOTALE]],"")</f>
        <v>0.10215053763440861</v>
      </c>
      <c r="OT101" s="26">
        <f>IFERROR(Tableau17[[#This Row],[2017 (L)-T1-MACRODROITE]]/Tableau17[[#This Row],[2017 (L)-T1-MACROTOTALE]],"")</f>
        <v>0.32616487455197135</v>
      </c>
      <c r="OU101" s="26">
        <f>IFERROR(Tableau17[[#This Row],[2017 (L)-T1-MACROCENTRE]]/Tableau17[[#This Row],[2017 (L)-T1-MACROTOTALE]],"")</f>
        <v>0.44265232974910396</v>
      </c>
      <c r="OV101" s="26">
        <f>IFERROR(Tableau17[[#This Row],[2017 (L)-T1-MACROGAUCHE]]/Tableau17[[#This Row],[2017 (L)-T1-MACROTOTALE]],"")</f>
        <v>0.12365591397849462</v>
      </c>
      <c r="OW101" s="26">
        <f>IFERROR(Tableau17[[#This Row],[2017 (L)-T1-MACROAUTRE]]/Tableau17[[#This Row],[2017 (L)-T1-MACROTOTALE]],"")</f>
        <v>5.3763440860215058E-3</v>
      </c>
      <c r="OX101" s="26">
        <f>IFERROR(Tableau17[[#This Row],[2017 (L)-T2-MACROEXTRDROITE]]/Tableau17[[#This Row],[2017 (L)-T2-MACROTOTALE]],"")</f>
        <v>0</v>
      </c>
      <c r="OY101" s="26">
        <f>IFERROR(Tableau17[[#This Row],[2017 (L)-T2-MACRODROITE]]/Tableau17[[#This Row],[2017 (L)-T2-MACROTOTALE]],"")</f>
        <v>0.48842105263157892</v>
      </c>
      <c r="OZ101" s="26">
        <f>IFERROR(Tableau17[[#This Row],[2017 (L)-T2-MACROCENTRE]]/Tableau17[[#This Row],[2017 (L)-T2-MACROTOTALE]],"")</f>
        <v>0.51157894736842102</v>
      </c>
      <c r="PA101" s="26">
        <f>IFERROR(Tableau17[[#This Row],[2017 (L)-T2-MACROGAUCHE]]/Tableau17[[#This Row],[2017 (L)-T2-MACROTOTALE]],"")</f>
        <v>0</v>
      </c>
      <c r="PB101" s="26">
        <f>IFERROR(Tableau17[[#This Row],[2017 (L)-T2-MACROAUTRE]]/Tableau17[[#This Row],[2017 (L)-T2-MACROTOTALE]],"")</f>
        <v>0</v>
      </c>
      <c r="PC101" s="26">
        <f>IFERROR(Tableau17[[#This Row],[2008_T1_PROCUS]]/Tableau17[[#This Row],[2008_T1_INSCRITS]],0)</f>
        <v>1.4297061159650517E-2</v>
      </c>
      <c r="PD101" s="26">
        <f>IFERROR(Tableau17[[#This Row],[2008_T2_PROCUS]]/Tableau17[[#This Row],[2008_T2_INSCRITS]],0)</f>
        <v>0</v>
      </c>
      <c r="PE101" s="26">
        <f>Tableau17[[#This Row],[2014_T1_PROCUS]]/Tableau17[[#This Row],[2014_T1_INSCRITS]]</f>
        <v>1.6155088852988692E-2</v>
      </c>
      <c r="PF101" s="26">
        <f>IFERROR(Tableau17[[#This Row],[2014_T2_PROCUS]]/Tableau17[[#This Row],[2014_T2_INSCRITS]],0)</f>
        <v>0</v>
      </c>
    </row>
    <row r="102" spans="1:422" hidden="1" x14ac:dyDescent="0.2">
      <c r="A102" s="1">
        <v>1</v>
      </c>
      <c r="B102" s="1" t="s">
        <v>243</v>
      </c>
      <c r="C102" s="1" t="s">
        <v>244</v>
      </c>
      <c r="D102" s="1" t="s">
        <v>244</v>
      </c>
      <c r="E102" s="1">
        <v>101</v>
      </c>
      <c r="F102" s="1">
        <v>5.3756199999999996</v>
      </c>
      <c r="G102" s="1">
        <v>43.295864999999999</v>
      </c>
      <c r="H102" s="3">
        <v>1081</v>
      </c>
      <c r="I102" s="3">
        <v>59</v>
      </c>
      <c r="L102" s="1">
        <v>14</v>
      </c>
      <c r="M102" s="1">
        <v>34</v>
      </c>
      <c r="N102" s="1">
        <v>0</v>
      </c>
      <c r="P102" s="1">
        <v>44</v>
      </c>
      <c r="Q102" s="1">
        <v>18</v>
      </c>
      <c r="R102" s="1">
        <v>20</v>
      </c>
      <c r="S102" s="1">
        <v>196</v>
      </c>
      <c r="T102" s="1">
        <v>34</v>
      </c>
      <c r="U102" s="1">
        <v>360</v>
      </c>
      <c r="V102" s="1">
        <v>1054</v>
      </c>
      <c r="W102" s="1">
        <v>414</v>
      </c>
      <c r="X102" s="1">
        <v>17</v>
      </c>
      <c r="Y102" s="2">
        <v>0.39278937000000003</v>
      </c>
      <c r="Z102" s="1">
        <v>1053</v>
      </c>
      <c r="AA102" s="1">
        <v>492</v>
      </c>
      <c r="AB102" s="1">
        <v>11</v>
      </c>
      <c r="AC102" s="2">
        <v>0.46723647000000001</v>
      </c>
      <c r="AD102" s="1">
        <v>1081</v>
      </c>
      <c r="AE102" s="1">
        <v>365</v>
      </c>
      <c r="AF102" s="2">
        <v>0.33765032</v>
      </c>
      <c r="AG102" s="1">
        <f t="shared" si="1"/>
        <v>59</v>
      </c>
      <c r="AH102" s="1">
        <v>1097</v>
      </c>
      <c r="AI102" s="1">
        <v>476</v>
      </c>
      <c r="AJ102" s="1">
        <v>17</v>
      </c>
      <c r="AK102" s="2">
        <v>0.43391067</v>
      </c>
      <c r="AL102" s="1">
        <v>1097</v>
      </c>
      <c r="AM102" s="1">
        <v>537</v>
      </c>
      <c r="AN102" s="1">
        <v>25</v>
      </c>
      <c r="AO102" s="2">
        <v>0.48951686</v>
      </c>
      <c r="AP102" s="1">
        <v>1028</v>
      </c>
      <c r="AQ102" s="1">
        <v>351</v>
      </c>
      <c r="AR102" s="2">
        <v>0.34143969000000002</v>
      </c>
      <c r="AS102" s="1">
        <v>1028</v>
      </c>
      <c r="AT102" s="1">
        <v>348</v>
      </c>
      <c r="AU102" s="2">
        <v>0.33852139999999997</v>
      </c>
      <c r="AV102" s="1">
        <v>989</v>
      </c>
      <c r="AW102" s="1">
        <v>386</v>
      </c>
      <c r="AX102" s="2">
        <v>0.39029322999999999</v>
      </c>
      <c r="AY102" s="1">
        <v>989</v>
      </c>
      <c r="AZ102" s="1">
        <v>340</v>
      </c>
      <c r="BA102" s="2">
        <v>0.34378160000000002</v>
      </c>
      <c r="BB102" s="1">
        <v>988</v>
      </c>
      <c r="BC102" s="1">
        <v>645</v>
      </c>
      <c r="BD102" s="2">
        <v>0.65283400999999996</v>
      </c>
      <c r="BE102" s="1">
        <v>987</v>
      </c>
      <c r="BF102" s="1">
        <v>606</v>
      </c>
      <c r="BG102" s="2">
        <v>0.61398176000000004</v>
      </c>
      <c r="BH102" s="1">
        <v>1020</v>
      </c>
      <c r="BI102" s="1">
        <v>340</v>
      </c>
      <c r="BJ102" s="2">
        <v>0.33333332999999998</v>
      </c>
      <c r="BK102" s="1">
        <v>31</v>
      </c>
      <c r="BL102" s="1">
        <v>7</v>
      </c>
      <c r="BN102" s="1">
        <v>65</v>
      </c>
      <c r="BO102" s="1">
        <v>20</v>
      </c>
      <c r="BP102" s="1">
        <v>116</v>
      </c>
      <c r="BQ102" s="1">
        <v>230</v>
      </c>
      <c r="BR102" s="1">
        <v>469</v>
      </c>
      <c r="BT102" s="1">
        <v>370</v>
      </c>
      <c r="BU102" s="1">
        <v>158</v>
      </c>
      <c r="BW102" s="1">
        <v>528</v>
      </c>
      <c r="BX102" s="1">
        <v>12</v>
      </c>
      <c r="BZ102" s="1">
        <v>68</v>
      </c>
      <c r="CA102" s="1">
        <v>2</v>
      </c>
      <c r="CB102" s="1">
        <v>48</v>
      </c>
      <c r="CC102" s="1">
        <v>38</v>
      </c>
      <c r="CD102" s="1">
        <v>100</v>
      </c>
      <c r="CE102" s="1">
        <v>126</v>
      </c>
      <c r="CF102" s="1">
        <v>394</v>
      </c>
      <c r="CG102" s="1">
        <v>50</v>
      </c>
      <c r="CH102" s="1">
        <v>172</v>
      </c>
      <c r="CI102" s="1">
        <v>246</v>
      </c>
      <c r="CJ102" s="1">
        <v>468</v>
      </c>
      <c r="CK102" s="1">
        <v>13</v>
      </c>
      <c r="CL102" s="1">
        <v>6</v>
      </c>
      <c r="CM102" s="1">
        <v>15</v>
      </c>
      <c r="CN102" s="1">
        <v>37</v>
      </c>
      <c r="CO102" s="1">
        <v>51</v>
      </c>
      <c r="CP102" s="1">
        <v>43</v>
      </c>
      <c r="CQ102" s="1">
        <v>38</v>
      </c>
      <c r="CT102" s="1">
        <v>39</v>
      </c>
      <c r="CU102" s="1">
        <v>89</v>
      </c>
      <c r="CW102" s="1">
        <v>331</v>
      </c>
      <c r="CY102" s="1">
        <v>65</v>
      </c>
      <c r="DB102" s="1">
        <v>258</v>
      </c>
      <c r="DC102" s="1">
        <v>323</v>
      </c>
      <c r="DE102" s="1">
        <v>16</v>
      </c>
      <c r="DF102" s="1">
        <v>1</v>
      </c>
      <c r="DG102" s="1">
        <v>0</v>
      </c>
      <c r="DH102" s="1">
        <v>12</v>
      </c>
      <c r="DI102" s="1">
        <v>8</v>
      </c>
      <c r="DJ102" s="1">
        <v>0</v>
      </c>
      <c r="DK102" s="1">
        <v>1</v>
      </c>
      <c r="DL102" s="1">
        <v>178</v>
      </c>
      <c r="DM102" s="1">
        <v>20</v>
      </c>
      <c r="DN102" s="1">
        <v>26</v>
      </c>
      <c r="DQ102" s="1">
        <v>0</v>
      </c>
      <c r="DR102" s="1">
        <v>56</v>
      </c>
      <c r="DS102" s="1">
        <v>61</v>
      </c>
      <c r="DU102" s="1">
        <v>379</v>
      </c>
      <c r="DV102" s="1">
        <v>225</v>
      </c>
      <c r="DZ102" s="1">
        <v>95</v>
      </c>
      <c r="EA102" s="1">
        <v>320</v>
      </c>
      <c r="EB102" s="1">
        <v>4</v>
      </c>
      <c r="EC102" s="1">
        <v>8</v>
      </c>
      <c r="ED102" s="1">
        <v>3</v>
      </c>
      <c r="EE102" s="1">
        <v>1</v>
      </c>
      <c r="EF102" s="1">
        <v>49</v>
      </c>
      <c r="EG102" s="1">
        <v>52</v>
      </c>
      <c r="EH102" s="1">
        <v>5</v>
      </c>
      <c r="EI102" s="1">
        <v>49</v>
      </c>
      <c r="EJ102" s="1">
        <v>319</v>
      </c>
      <c r="EK102" s="1">
        <v>142</v>
      </c>
      <c r="EL102" s="1">
        <v>2</v>
      </c>
      <c r="EM102" s="1">
        <v>634</v>
      </c>
      <c r="EN102" s="1">
        <v>66</v>
      </c>
      <c r="EO102" s="1">
        <v>481</v>
      </c>
      <c r="EP102" s="1">
        <v>547</v>
      </c>
      <c r="EQ102" s="1">
        <v>0</v>
      </c>
      <c r="ER102" s="1">
        <v>0</v>
      </c>
      <c r="ES102" s="1">
        <v>7</v>
      </c>
      <c r="ET102" s="1">
        <v>74</v>
      </c>
      <c r="EU102" s="1">
        <v>3</v>
      </c>
      <c r="EV102" s="1">
        <v>40</v>
      </c>
      <c r="EW102" s="1">
        <v>8</v>
      </c>
      <c r="EX102" s="1">
        <v>0</v>
      </c>
      <c r="EY102" s="1">
        <v>6</v>
      </c>
      <c r="EZ102" s="1">
        <v>21</v>
      </c>
      <c r="FA102" s="1">
        <v>0</v>
      </c>
      <c r="FB102" s="1">
        <v>0</v>
      </c>
      <c r="FC102" s="1">
        <v>0</v>
      </c>
      <c r="FD102" s="1">
        <v>0</v>
      </c>
      <c r="FE102" s="1">
        <v>0</v>
      </c>
      <c r="FF102" s="1">
        <v>2</v>
      </c>
      <c r="FG102" s="1">
        <v>0</v>
      </c>
      <c r="FH102" s="1">
        <v>5</v>
      </c>
      <c r="FI102" s="1">
        <v>3</v>
      </c>
      <c r="FJ102" s="1">
        <v>20</v>
      </c>
      <c r="FK102" s="1">
        <v>21</v>
      </c>
      <c r="FL102" s="1">
        <v>0</v>
      </c>
      <c r="FM102" s="1">
        <v>69</v>
      </c>
      <c r="FN102" s="1">
        <v>3</v>
      </c>
      <c r="FO102" s="1">
        <v>2</v>
      </c>
      <c r="FP102" s="1">
        <v>41</v>
      </c>
      <c r="FQ102" s="1">
        <v>0</v>
      </c>
      <c r="FR102" s="1">
        <f>SUM(Tableau17[[#This Row],[2019-T1-ALEXANDRE Audric]:[2019-T1-MARIE Florie]])</f>
        <v>325</v>
      </c>
      <c r="FS102" s="1">
        <v>20</v>
      </c>
      <c r="FT102" s="1">
        <v>154</v>
      </c>
      <c r="FU102" s="1">
        <v>0</v>
      </c>
      <c r="FV102" s="1">
        <v>295</v>
      </c>
      <c r="FW102" s="1">
        <v>0</v>
      </c>
      <c r="FX102" s="1">
        <v>469</v>
      </c>
      <c r="FY102" s="1">
        <v>0</v>
      </c>
      <c r="FZ102" s="1">
        <v>158</v>
      </c>
      <c r="GA102" s="1">
        <v>0</v>
      </c>
      <c r="GB102" s="1">
        <v>370</v>
      </c>
      <c r="GC102" s="1">
        <v>0</v>
      </c>
      <c r="GD102" s="1">
        <v>528</v>
      </c>
      <c r="GE102" s="1">
        <v>38</v>
      </c>
      <c r="GF102" s="1">
        <v>100</v>
      </c>
      <c r="GG102" s="1">
        <v>12</v>
      </c>
      <c r="GH102" s="1">
        <v>244</v>
      </c>
      <c r="GI102" s="1">
        <v>0</v>
      </c>
      <c r="GJ102" s="1">
        <v>394</v>
      </c>
      <c r="GK102" s="1">
        <v>50</v>
      </c>
      <c r="GL102" s="1">
        <v>172</v>
      </c>
      <c r="GM102" s="1">
        <v>0</v>
      </c>
      <c r="GN102" s="1">
        <v>246</v>
      </c>
      <c r="GO102" s="1">
        <v>0</v>
      </c>
      <c r="GP102" s="1">
        <v>468</v>
      </c>
      <c r="GQ102" s="1">
        <v>49</v>
      </c>
      <c r="GR102" s="1">
        <v>54</v>
      </c>
      <c r="GS102" s="1">
        <v>38</v>
      </c>
      <c r="GT102" s="1">
        <v>177</v>
      </c>
      <c r="GU102" s="1">
        <v>13</v>
      </c>
      <c r="GV102" s="1">
        <v>331</v>
      </c>
      <c r="GW102" s="1">
        <v>65</v>
      </c>
      <c r="GX102" s="1">
        <v>0</v>
      </c>
      <c r="GY102" s="1">
        <v>0</v>
      </c>
      <c r="GZ102" s="1">
        <v>258</v>
      </c>
      <c r="HA102" s="1">
        <v>0</v>
      </c>
      <c r="HB102" s="1">
        <v>323</v>
      </c>
      <c r="HC102" s="1">
        <v>61</v>
      </c>
      <c r="HD102" s="1">
        <v>49</v>
      </c>
      <c r="HE102" s="1">
        <v>142</v>
      </c>
      <c r="HF102" s="1">
        <v>377</v>
      </c>
      <c r="HG102" s="1">
        <v>5</v>
      </c>
      <c r="HH102" s="1">
        <v>634</v>
      </c>
      <c r="HI102" s="1">
        <v>66</v>
      </c>
      <c r="HJ102" s="1">
        <v>0</v>
      </c>
      <c r="HK102" s="1">
        <v>481</v>
      </c>
      <c r="HL102" s="1">
        <v>0</v>
      </c>
      <c r="HM102" s="1">
        <v>0</v>
      </c>
      <c r="HN102" s="1">
        <v>547</v>
      </c>
      <c r="HO102" s="1">
        <v>54</v>
      </c>
      <c r="HP102" s="1">
        <v>11</v>
      </c>
      <c r="HQ102" s="1">
        <v>41</v>
      </c>
      <c r="HR102" s="1">
        <v>205</v>
      </c>
      <c r="HS102" s="1">
        <v>20</v>
      </c>
      <c r="HT102" s="1">
        <v>331</v>
      </c>
      <c r="HU102" s="1">
        <v>20</v>
      </c>
      <c r="HV102" s="1">
        <v>58</v>
      </c>
      <c r="HW102" s="1">
        <v>18</v>
      </c>
      <c r="HX102" s="1">
        <v>264</v>
      </c>
      <c r="HY102" s="1">
        <v>0</v>
      </c>
      <c r="HZ102" s="1">
        <v>360</v>
      </c>
      <c r="IA102" s="1">
        <v>21</v>
      </c>
      <c r="IB102" s="1">
        <v>26</v>
      </c>
      <c r="IC102" s="1">
        <v>56</v>
      </c>
      <c r="ID102" s="1">
        <v>260</v>
      </c>
      <c r="IE102" s="1">
        <v>16</v>
      </c>
      <c r="IF102" s="1">
        <v>379</v>
      </c>
      <c r="IG102" s="1">
        <v>0</v>
      </c>
      <c r="IH102" s="1">
        <v>0</v>
      </c>
      <c r="II102" s="1">
        <v>95</v>
      </c>
      <c r="IJ102" s="1">
        <v>225</v>
      </c>
      <c r="IK102" s="1">
        <v>0</v>
      </c>
      <c r="IL102" s="1">
        <v>320</v>
      </c>
      <c r="IM102" s="26">
        <f>IFERROR(Tableau17[[#This Row],[LDIV]]/Tableau17[[#This Row],[Total général]],"")</f>
        <v>0</v>
      </c>
      <c r="IN102" s="26">
        <f>IFERROR(Tableau17[[#This Row],[LDVC]]/Tableau17[[#This Row],[Total général]],"")</f>
        <v>0</v>
      </c>
      <c r="IO102" s="26">
        <f>IFERROR(Tableau17[[#This Row],[LDVD]]/Tableau17[[#This Row],[Total général]],"")</f>
        <v>3.888888888888889E-2</v>
      </c>
      <c r="IP102" s="26">
        <f>IFERROR(Tableau17[[#This Row],[LDVG]]/Tableau17[[#This Row],[Total général]],"")</f>
        <v>9.4444444444444442E-2</v>
      </c>
      <c r="IQ102" s="26">
        <f>IFERROR(Tableau17[[#This Row],[LEXD]]/Tableau17[[#This Row],[Total général]],"")</f>
        <v>0</v>
      </c>
      <c r="IR102" s="26">
        <f>IFERROR(Tableau17[[#This Row],[LEXG]]/Tableau17[[#This Row],[Total général]],"")</f>
        <v>0</v>
      </c>
      <c r="IS102" s="26">
        <f>IFERROR(Tableau17[[#This Row],[LLR]]/Tableau17[[#This Row],[Total général]],"")</f>
        <v>0.12222222222222222</v>
      </c>
      <c r="IT102" s="26">
        <f>IFERROR(Tableau17[[#This Row],[LREM]]/Tableau17[[#This Row],[Total général]],"")</f>
        <v>0.05</v>
      </c>
      <c r="IU102" s="26">
        <f>IFERROR(Tableau17[[#This Row],[LRN]]/Tableau17[[#This Row],[Total général]],"")</f>
        <v>5.5555555555555552E-2</v>
      </c>
      <c r="IV102" s="26">
        <f>IFERROR(Tableau17[[#This Row],[LUG]]/Tableau17[[#This Row],[Total général]],"")</f>
        <v>0.5444444444444444</v>
      </c>
      <c r="IW102" s="26">
        <f>IFERROR(Tableau17[[#This Row],[LVEC]]/Tableau17[[#This Row],[Total général]],"")</f>
        <v>9.4444444444444442E-2</v>
      </c>
      <c r="IX102" s="26">
        <f>IFERROR(Tableau17[[#This Row],[2008-T1-LCMD]]/Tableau17[[#This Row],[2008-T1-TOTAL]],"")</f>
        <v>6.6098081023454158E-2</v>
      </c>
      <c r="IY102" s="26">
        <f>IFERROR(Tableau17[[#This Row],[2008-T1-LDVD]]/Tableau17[[#This Row],[2008-T1-TOTAL]],"")</f>
        <v>1.4925373134328358E-2</v>
      </c>
      <c r="IZ102" s="26">
        <f>IFERROR(Tableau17[[#This Row],[2008-T1-LEXD]]/Tableau17[[#This Row],[2008-T1-TOTAL]],"")</f>
        <v>0</v>
      </c>
      <c r="JA102" s="26">
        <f>IFERROR(Tableau17[[#This Row],[2008-T1-LEXG]]/Tableau17[[#This Row],[2008-T1-TOTAL]],"")</f>
        <v>0.13859275053304904</v>
      </c>
      <c r="JB102" s="26">
        <f>IFERROR(Tableau17[[#This Row],[2008-T1-LFN]]/Tableau17[[#This Row],[2008-T1-TOTAL]],"")</f>
        <v>4.2643923240938165E-2</v>
      </c>
      <c r="JC102" s="26">
        <f>IFERROR(Tableau17[[#This Row],[2008-T1-LMAJ]]/Tableau17[[#This Row],[2008-T1-TOTAL]],"")</f>
        <v>0.24733475479744135</v>
      </c>
      <c r="JD102" s="26">
        <f>IFERROR(Tableau17[[#This Row],[2008-T1-LUG]]/Tableau17[[#This Row],[2008-T1-TOTAL]],"")</f>
        <v>0.49040511727078889</v>
      </c>
      <c r="JE102" s="26">
        <f>IFERROR(Tableau17[[#This Row],[2008-T2-LFN]]/Tableau17[[#This Row],[2008-T2-TOTAL]],"")</f>
        <v>0</v>
      </c>
      <c r="JF102" s="26">
        <f>IFERROR(Tableau17[[#This Row],[2008-T2-LGC]]/Tableau17[[#This Row],[2008-T2-TOTAL]],"")</f>
        <v>0.7007575757575758</v>
      </c>
      <c r="JG102" s="26">
        <f>IFERROR(Tableau17[[#This Row],[2008-T2-LMAJ]]/Tableau17[[#This Row],[2008-T2-TOTAL]],"")</f>
        <v>0.29924242424242425</v>
      </c>
      <c r="JH102" s="26">
        <f>IFERROR(Tableau17[[#This Row],[2008-T2-LUG]]/Tableau17[[#This Row],[2008-T2-TOTAL]],"")</f>
        <v>0</v>
      </c>
      <c r="JI102" s="26">
        <f>IFERROR(Tableau17[[#This Row],[2014-T1-LDIV]]/Tableau17[[#This Row],[2014-T1-TOTAL]],"")</f>
        <v>3.0456852791878174E-2</v>
      </c>
      <c r="JJ102" s="26">
        <f>IFERROR(Tableau17[[#This Row],[2014-T1-LDVD]]/Tableau17[[#This Row],[2014-T1-TOTAL]],"")</f>
        <v>0</v>
      </c>
      <c r="JK102" s="26">
        <f>IFERROR(Tableau17[[#This Row],[2014-T1-LDVG]]/Tableau17[[#This Row],[2014-T1-TOTAL]],"")</f>
        <v>0.17258883248730963</v>
      </c>
      <c r="JL102" s="26">
        <f>IFERROR(Tableau17[[#This Row],[2014-T1-LEXG]]/Tableau17[[#This Row],[2014-T1-TOTAL]],"")</f>
        <v>5.076142131979695E-3</v>
      </c>
      <c r="JM102" s="26">
        <f>IFERROR(Tableau17[[#This Row],[2014-T1-LFG]]/Tableau17[[#This Row],[2014-T1-TOTAL]],"")</f>
        <v>0.12182741116751269</v>
      </c>
      <c r="JN102" s="26">
        <f>IFERROR(Tableau17[[#This Row],[2014-T1-LFN]]/Tableau17[[#This Row],[2014-T1-TOTAL]],"")</f>
        <v>9.6446700507614211E-2</v>
      </c>
      <c r="JO102" s="26">
        <f>IFERROR(Tableau17[[#This Row],[2014-T1-LUD]]/Tableau17[[#This Row],[2014-T1-TOTAL]],"")</f>
        <v>0.25380710659898476</v>
      </c>
      <c r="JP102" s="26">
        <f>IFERROR(Tableau17[[#This Row],[2014-T1-LUG]]/Tableau17[[#This Row],[2014-T1-TOTAL]],"")</f>
        <v>0.31979695431472083</v>
      </c>
      <c r="JQ102" s="26">
        <f>IFERROR(Tableau17[[#This Row],[2014-T2-LFN]]/Tableau17[[#This Row],[2014-T2-TOTAL]],"")</f>
        <v>0.10683760683760683</v>
      </c>
      <c r="JR102" s="26">
        <f>IFERROR(Tableau17[[#This Row],[2014-T2-LUD]]/Tableau17[[#This Row],[2014-T2-TOTAL]],"")</f>
        <v>0.36752136752136755</v>
      </c>
      <c r="JS102" s="26">
        <f>IFERROR(Tableau17[[#This Row],[2014-T2-LUG]]/Tableau17[[#This Row],[2014-T2-TOTAL]],"")</f>
        <v>0.52564102564102566</v>
      </c>
      <c r="JT102" s="26">
        <f>IFERROR(Tableau17[[#This Row],[2015-T1-BC-DIV]]/Tableau17[[#This Row],[2015-T1-TOTAL]],"")</f>
        <v>3.9274924471299093E-2</v>
      </c>
      <c r="JU102" s="26">
        <f>IFERROR(Tableau17[[#This Row],[2015-T1-BC-DLF]]/Tableau17[[#This Row],[2015-T1-TOTAL]],"")</f>
        <v>1.812688821752266E-2</v>
      </c>
      <c r="JV102" s="26">
        <f>IFERROR(Tableau17[[#This Row],[2015-T1-BC-DVD]]/Tableau17[[#This Row],[2015-T1-TOTAL]],"")</f>
        <v>4.5317220543806644E-2</v>
      </c>
      <c r="JW102" s="26">
        <f>IFERROR(Tableau17[[#This Row],[2015-T1-BC-DVG]]/Tableau17[[#This Row],[2015-T1-TOTAL]],"")</f>
        <v>0.11178247734138973</v>
      </c>
      <c r="JX102" s="26">
        <f>IFERROR(Tableau17[[#This Row],[2015-T1-BC-FG]]/Tableau17[[#This Row],[2015-T1-TOTAL]],"")</f>
        <v>0.15407854984894259</v>
      </c>
      <c r="JY102" s="26">
        <f>IFERROR(Tableau17[[#This Row],[2015-T1-BC-FN]]/Tableau17[[#This Row],[2015-T1-TOTAL]],"")</f>
        <v>0.12990936555891239</v>
      </c>
      <c r="JZ102" s="26">
        <f>IFERROR(Tableau17[[#This Row],[2015-T1-BC-MDM]]/Tableau17[[#This Row],[2015-T1-TOTAL]],"")</f>
        <v>0.11480362537764351</v>
      </c>
      <c r="KA102" s="26">
        <f>IFERROR(Tableau17[[#This Row],[2015-T1-BC-RDG]]/Tableau17[[#This Row],[2015-T1-TOTAL]],"")</f>
        <v>0</v>
      </c>
      <c r="KB102" s="26">
        <f>IFERROR(Tableau17[[#This Row],[2015-T1-BC-SOC]]/Tableau17[[#This Row],[2015-T1-TOTAL]],"")</f>
        <v>0</v>
      </c>
      <c r="KC102" s="26">
        <f>IFERROR(Tableau17[[#This Row],[2015-T1-BC-UD]]/Tableau17[[#This Row],[2015-T1-TOTAL]],"")</f>
        <v>0.11782477341389729</v>
      </c>
      <c r="KD102" s="26">
        <f>IFERROR(Tableau17[[#This Row],[2015-T1-BC-UG]]/Tableau17[[#This Row],[2015-T1-TOTAL]],"")</f>
        <v>0.26888217522658608</v>
      </c>
      <c r="KE102" s="26">
        <f>IFERROR(Tableau17[[#This Row],[2015-T1-BC-VEC]]/Tableau17[[#This Row],[2015-T1-TOTAL]],"")</f>
        <v>0</v>
      </c>
      <c r="KF102" s="26">
        <f>IFERROR(Tableau17[[#This Row],[2015-T2-BC-DVG]]/Tableau17[[#This Row],[2015-T2-TOTAL]],"")</f>
        <v>0</v>
      </c>
      <c r="KG102" s="26">
        <f>IFERROR(Tableau17[[#This Row],[2015-T2-BC-FN]]/Tableau17[[#This Row],[2015-T2-TOTAL]],"")</f>
        <v>0.20123839009287925</v>
      </c>
      <c r="KH102" s="26">
        <f>IFERROR(Tableau17[[#This Row],[2015-T2-BC-SOC]]/Tableau17[[#This Row],[2015-T2-TOTAL]],"")</f>
        <v>0</v>
      </c>
      <c r="KI102" s="26">
        <f>IFERROR(Tableau17[[#This Row],[2015-T2-BC-UD]]/Tableau17[[#This Row],[2015-T2-TOTAL]],"")</f>
        <v>0</v>
      </c>
      <c r="KJ102" s="26">
        <f>IFERROR(Tableau17[[#This Row],[2015-T2-BC-UG]]/Tableau17[[#This Row],[2015-T2-TOTAL]],"")</f>
        <v>0.79876160990712075</v>
      </c>
      <c r="KK102" s="26">
        <f>IFERROR(Tableau17[[#This Row],[2017 (L)-T1-COM]]/Tableau17[[#This Row],[2017 (L)-T1-TOTAL]],"")</f>
        <v>0</v>
      </c>
      <c r="KL102" s="26">
        <f>IFERROR(Tableau17[[#This Row],[2017 (L)-T1-DIV]]/Tableau17[[#This Row],[2017 (L)-T1-TOTAL]],"")</f>
        <v>4.221635883905013E-2</v>
      </c>
      <c r="KM102" s="26">
        <f>IFERROR(Tableau17[[#This Row],[2017 (L)-T1-DLF]]/Tableau17[[#This Row],[2017 (L)-T1-TOTAL]],"")</f>
        <v>2.6385224274406332E-3</v>
      </c>
      <c r="KN102" s="26">
        <f>IFERROR(Tableau17[[#This Row],[2017 (L)-T1-DVD]]/Tableau17[[#This Row],[2017 (L)-T1-TOTAL]],"")</f>
        <v>0</v>
      </c>
      <c r="KO102" s="26">
        <f>IFERROR(Tableau17[[#This Row],[2017 (L)-T1-DVG]]/Tableau17[[#This Row],[2017 (L)-T1-TOTAL]],"")</f>
        <v>3.1662269129287601E-2</v>
      </c>
      <c r="KP102" s="26">
        <f>IFERROR(Tableau17[[#This Row],[2017 (L)-T1-ECO]]/Tableau17[[#This Row],[2017 (L)-T1-TOTAL]],"")</f>
        <v>2.1108179419525065E-2</v>
      </c>
      <c r="KQ102" s="26">
        <f>IFERROR(Tableau17[[#This Row],[2017 (L)-T1-EXD]]/Tableau17[[#This Row],[2017 (L)-T1-TOTAL]],"")</f>
        <v>0</v>
      </c>
      <c r="KR102" s="26">
        <f>IFERROR(Tableau17[[#This Row],[2017 (L)-T1-EXG]]/Tableau17[[#This Row],[2017 (L)-T1-TOTAL]],"")</f>
        <v>2.6385224274406332E-3</v>
      </c>
      <c r="KS102" s="26">
        <f>IFERROR(Tableau17[[#This Row],[2017 (L)-T1-FI]]/Tableau17[[#This Row],[2017 (L)-T1-TOTAL]],"")</f>
        <v>0.46965699208443273</v>
      </c>
      <c r="KT102" s="26">
        <f>IFERROR(Tableau17[[#This Row],[2017 (L)-T1-FN]]/Tableau17[[#This Row],[2017 (L)-T1-TOTAL]],"")</f>
        <v>5.2770448548812667E-2</v>
      </c>
      <c r="KU102" s="26">
        <f>IFERROR(Tableau17[[#This Row],[2017 (L)-T1-LR]]/Tableau17[[#This Row],[2017 (L)-T1-TOTAL]],"")</f>
        <v>6.860158311345646E-2</v>
      </c>
      <c r="KV102" s="26">
        <f>IFERROR(Tableau17[[#This Row],[2017 (L)-T1-MDM]]/Tableau17[[#This Row],[2017 (L)-T1-TOTAL]],"")</f>
        <v>0</v>
      </c>
      <c r="KW102" s="26">
        <f>IFERROR(Tableau17[[#This Row],[2017 (L)-T1-RDG]]/Tableau17[[#This Row],[2017 (L)-T1-TOTAL]],"")</f>
        <v>0</v>
      </c>
      <c r="KX102" s="26">
        <f>IFERROR(Tableau17[[#This Row],[2017 (L)-T1-REG]]/Tableau17[[#This Row],[2017 (L)-T1-TOTAL]],"")</f>
        <v>0</v>
      </c>
      <c r="KY102" s="26">
        <f>IFERROR(Tableau17[[#This Row],[2017 (L)-T1-REM]]/Tableau17[[#This Row],[2017 (L)-T1-TOTAL]],"")</f>
        <v>0.14775725593667546</v>
      </c>
      <c r="KZ102" s="26">
        <f>IFERROR(Tableau17[[#This Row],[2017 (L)-T1-SOC]]/Tableau17[[#This Row],[2017 (L)-T1-TOTAL]],"")</f>
        <v>0.16094986807387862</v>
      </c>
      <c r="LA102" s="26">
        <f>IFERROR(Tableau17[[#This Row],[2017 (L)-T1-UDI]]/Tableau17[[#This Row],[2017 (L)-T1-TOTAL]],"")</f>
        <v>0</v>
      </c>
      <c r="LB102" s="26">
        <f>IFERROR(Tableau17[[#This Row],[2017 (L)-T2-FI]]/Tableau17[[#This Row],[2017 (L)-T2-TOTAL]],"")</f>
        <v>0.703125</v>
      </c>
      <c r="LC102" s="26">
        <f>IFERROR(Tableau17[[#This Row],[2017 (L)-T2-FN]]/Tableau17[[#This Row],[2017 (L)-T2-TOTAL]],"")</f>
        <v>0</v>
      </c>
      <c r="LD102" s="26">
        <f>IFERROR(Tableau17[[#This Row],[2017 (L)-T2-LR]]/Tableau17[[#This Row],[2017 (L)-T2-TOTAL]],"")</f>
        <v>0</v>
      </c>
      <c r="LE102" s="26">
        <f>IFERROR(Tableau17[[#This Row],[2017 (L)-T2-MDM]]/Tableau17[[#This Row],[2017 (L)-T2-TOTAL]],"")</f>
        <v>0</v>
      </c>
      <c r="LF102" s="26">
        <f>IFERROR(Tableau17[[#This Row],[2017 (L)-T2-REM]]/Tableau17[[#This Row],[2017 (L)-T2-TOTAL]],"")</f>
        <v>0.296875</v>
      </c>
      <c r="LG102" s="26">
        <f>IFERROR(Tableau17[[#This Row],[2017-T1-ARTHAUD Nathalie]]/Tableau17[[#This Row],[2017-T1-TOTAL]],"")</f>
        <v>6.3091482649842269E-3</v>
      </c>
      <c r="LH102" s="26">
        <f>IFERROR(Tableau17[[#This Row],[2017-T1-ASSELINEAU Fran]]/Tableau17[[#This Row],[2017-T1-TOTAL]],"")</f>
        <v>1.2618296529968454E-2</v>
      </c>
      <c r="LI102" s="26">
        <f>IFERROR(Tableau17[[#This Row],[2017-T1-CHEMINADE Jacques]]/Tableau17[[#This Row],[2017-T1-TOTAL]],"")</f>
        <v>4.7318611987381704E-3</v>
      </c>
      <c r="LJ102" s="26">
        <f>IFERROR(Tableau17[[#This Row],[2017-T1-DUPONT-AIGNAN Nicolas]]/Tableau17[[#This Row],[2017-T1-TOTAL]],"")</f>
        <v>1.5772870662460567E-3</v>
      </c>
      <c r="LK102" s="26">
        <f>IFERROR(Tableau17[[#This Row],[2017-T1-FILLON Fran]]/Tableau17[[#This Row],[2017-T1-TOTAL]],"")</f>
        <v>7.7287066246056788E-2</v>
      </c>
      <c r="LL102" s="26">
        <f>IFERROR(Tableau17[[#This Row],[2017-T1-HAMON Beno]]/Tableau17[[#This Row],[2017-T1-TOTAL]],"")</f>
        <v>8.2018927444794956E-2</v>
      </c>
      <c r="LM102" s="26">
        <f>IFERROR(Tableau17[[#This Row],[2017-T1-LASSALLE Jean]]/Tableau17[[#This Row],[2017-T1-TOTAL]],"")</f>
        <v>7.8864353312302835E-3</v>
      </c>
      <c r="LN102" s="26">
        <f>IFERROR(Tableau17[[#This Row],[2017-T1-LE PEN Marine]]/Tableau17[[#This Row],[2017-T1-TOTAL]],"")</f>
        <v>7.7287066246056788E-2</v>
      </c>
      <c r="LO102" s="26">
        <f>IFERROR(Tableau17[[#This Row],[2017-T1-M Jean-Luc]]/Tableau17[[#This Row],[2017-T1-TOTAL]],"")</f>
        <v>0.50315457413249209</v>
      </c>
      <c r="LP102" s="26">
        <f>IFERROR(Tableau17[[#This Row],[2017-T1-MACRON Emmanuel]]/Tableau17[[#This Row],[2017-T1-TOTAL]],"")</f>
        <v>0.22397476340694006</v>
      </c>
      <c r="LQ102" s="26">
        <f>IFERROR(Tableau17[[#This Row],[2017-T1-POUTOU Philippe]]/Tableau17[[#This Row],[2017-T1-TOTAL]],"")</f>
        <v>3.1545741324921135E-3</v>
      </c>
      <c r="LR102" s="26">
        <f>IFERROR(Tableau17[[#This Row],[2017-T2-LE PEN Marine]]/Tableau17[[#This Row],[2017-T2-TOTAL]],"")</f>
        <v>0.1206581352833638</v>
      </c>
      <c r="LS102" s="26">
        <f>IFERROR(Tableau17[[#This Row],[2017-T2-MACRON Emmanuel]]/Tableau17[[#This Row],[2017-T2-TOTAL]],"")</f>
        <v>0.87934186471663622</v>
      </c>
      <c r="LT102" s="26">
        <f>IFERROR(Tableau17[[#This Row],[2019-T1-ALEXANDRE Audric]]/Tableau17[[#This Row],[2019-T1-TOTAL]],"")</f>
        <v>0</v>
      </c>
      <c r="LU102" s="26">
        <f>IFERROR(Tableau17[[#This Row],[2019-T1-ARTHAUD Nathalie]]/Tableau17[[#This Row],[2019-T1-TOTAL]],"")</f>
        <v>0</v>
      </c>
      <c r="LV102" s="26">
        <f>IFERROR(Tableau17[[#This Row],[2019-T1-ASSELINEAU François]]/Tableau17[[#This Row],[2019-T1-TOTAL]],"")</f>
        <v>2.1538461538461538E-2</v>
      </c>
      <c r="LW102" s="26">
        <f>IFERROR(Tableau17[[#This Row],[2019-T1-AUBRY Manon]]/Tableau17[[#This Row],[2019-T1-TOTAL]],"")</f>
        <v>0.22769230769230769</v>
      </c>
      <c r="LX102" s="26">
        <f>IFERROR(Tableau17[[#This Row],[2019-T1-AZERGUI Nagib]]/Tableau17[[#This Row],[2019-T1-TOTAL]],"")</f>
        <v>9.2307692307692316E-3</v>
      </c>
      <c r="LY102" s="26">
        <f>IFERROR(Tableau17[[#This Row],[2019-T1-BARDELLA Jordan]]/Tableau17[[#This Row],[2019-T1-TOTAL]],"")</f>
        <v>0.12307692307692308</v>
      </c>
      <c r="LZ102" s="26">
        <f>IFERROR(Tableau17[[#This Row],[2019-T1-BELLAMY François-Xavier]]/Tableau17[[#This Row],[2019-T1-TOTAL]],"")</f>
        <v>2.4615384615384615E-2</v>
      </c>
      <c r="MA102" s="26">
        <f>IFERROR(Tableau17[[#This Row],[2019-T1-BIDOU Olivier]]/Tableau17[[#This Row],[2019-T1-TOTAL]],"")</f>
        <v>0</v>
      </c>
      <c r="MB102" s="26">
        <f>IFERROR(Tableau17[[#This Row],[2019-T1-BOURG Dominique]]/Tableau17[[#This Row],[2019-T1-TOTAL]],"")</f>
        <v>1.8461538461538463E-2</v>
      </c>
      <c r="MC102" s="26">
        <f>IFERROR(Tableau17[[#This Row],[2019-T1-BROSSAT Ian]]/Tableau17[[#This Row],[2019-T1-TOTAL]],"")</f>
        <v>6.4615384615384616E-2</v>
      </c>
      <c r="MD102" s="26">
        <f>IFERROR(Tableau17[[#This Row],[2019-T1-CAILLAUD Sophie]]/Tableau17[[#This Row],[2019-T1-TOTAL]],"")</f>
        <v>0</v>
      </c>
      <c r="ME102" s="26">
        <f>IFERROR(Tableau17[[#This Row],[2019-T1-CAMUS Renaud]]/Tableau17[[#This Row],[2019-T1-TOTAL]],"")</f>
        <v>0</v>
      </c>
      <c r="MF102" s="26">
        <f>IFERROR(Tableau17[[#This Row],[2019-T1-CHALENÇON Christophe]]/Tableau17[[#This Row],[2019-T1-TOTAL]],"")</f>
        <v>0</v>
      </c>
      <c r="MG102" s="26">
        <f>IFERROR(Tableau17[[#This Row],[2019-T1-CORBET Cathy Denise Ginette]]/Tableau17[[#This Row],[2019-T1-TOTAL]],"")</f>
        <v>0</v>
      </c>
      <c r="MH102" s="26">
        <f>IFERROR(Tableau17[[#This Row],[2019-T1-DE PREVOISIN Robert]]/Tableau17[[#This Row],[2019-T1-TOTAL]],"")</f>
        <v>0</v>
      </c>
      <c r="MI102" s="26">
        <f>IFERROR(Tableau17[[#This Row],[2019-T1-DELFEL Thérèse]]/Tableau17[[#This Row],[2019-T1-TOTAL]],"")</f>
        <v>6.1538461538461538E-3</v>
      </c>
      <c r="MJ102" s="26">
        <f>IFERROR(Tableau17[[#This Row],[2019-T1-DIEUMEGARD Pierre]]/Tableau17[[#This Row],[2019-T1-TOTAL]],"")</f>
        <v>0</v>
      </c>
      <c r="MK102" s="26">
        <f>IFERROR(Tableau17[[#This Row],[2019-T1-DUPONT-AIGNAN Nicolas]]/Tableau17[[#This Row],[2019-T1-TOTAL]],"")</f>
        <v>1.5384615384615385E-2</v>
      </c>
      <c r="ML102" s="26">
        <f>IFERROR(Tableau17[[#This Row],[2019-T1-GERNIGON Yves]]/Tableau17[[#This Row],[2019-T1-TOTAL]],"")</f>
        <v>9.2307692307692316E-3</v>
      </c>
      <c r="MM102" s="26">
        <f>IFERROR(Tableau17[[#This Row],[2019-T1-GLUCKSMANN Raphaël]]/Tableau17[[#This Row],[2019-T1-TOTAL]],"")</f>
        <v>6.1538461538461542E-2</v>
      </c>
      <c r="MN102" s="26">
        <f>IFERROR(Tableau17[[#This Row],[2019-T1-HAMON Benoît]]/Tableau17[[#This Row],[2019-T1-TOTAL]],"")</f>
        <v>6.4615384615384616E-2</v>
      </c>
      <c r="MO102" s="26">
        <f>IFERROR(Tableau17[[#This Row],[2019-T1-HELGEN Gilles]]/Tableau17[[#This Row],[2019-T1-TOTAL]],"")</f>
        <v>0</v>
      </c>
      <c r="MP102" s="26">
        <f>IFERROR(Tableau17[[#This Row],[2019-T1-JADOT Yannick]]/Tableau17[[#This Row],[2019-T1-TOTAL]],"")</f>
        <v>0.21230769230769231</v>
      </c>
      <c r="MQ102" s="26">
        <f>IFERROR(Tableau17[[#This Row],[2019-T1-LAGARDE Jean-Christophe]]/Tableau17[[#This Row],[2019-T1-TOTAL]],"")</f>
        <v>9.2307692307692316E-3</v>
      </c>
      <c r="MR102" s="26">
        <f>IFERROR(Tableau17[[#This Row],[2019-T1-LALANNE Francis]]/Tableau17[[#This Row],[2019-T1-TOTAL]],"")</f>
        <v>6.1538461538461538E-3</v>
      </c>
      <c r="MS102" s="26">
        <f>IFERROR(Tableau17[[#This Row],[2019-T1-LOISEAU Nathalie]]/Tableau17[[#This Row],[2019-T1-TOTAL]],"")</f>
        <v>0.12615384615384614</v>
      </c>
      <c r="MT102" s="26">
        <f>IFERROR(Tableau17[[#This Row],[2019-T1-MARIE Florie]]/Tableau17[[#This Row],[2019-T1-TOTAL]],"")</f>
        <v>0</v>
      </c>
      <c r="MU102" s="26">
        <f>IFERROR(Tableau17[[#This Row],[2008-T1-MACROEXTRDROITE]]/Tableau17[[#This Row],[2008-T1-MACROTOTALE]],"")</f>
        <v>4.2643923240938165E-2</v>
      </c>
      <c r="MV102" s="26">
        <f>IFERROR(Tableau17[[#This Row],[2008-T1-MACRODROITE]]/Tableau17[[#This Row],[2008-T1-MACROTOTALE]],"")</f>
        <v>0.32835820895522388</v>
      </c>
      <c r="MW102" s="26">
        <f>IFERROR(Tableau17[[#This Row],[2008-T1-MACROCENTRE]]/Tableau17[[#This Row],[2008-T1-MACROTOTALE]],"")</f>
        <v>0</v>
      </c>
      <c r="MX102" s="26">
        <f>IFERROR(Tableau17[[#This Row],[2008-T1-MACROGAUCHE]]/Tableau17[[#This Row],[2008-T1-MACROTOTALE]],"")</f>
        <v>0.62899786780383793</v>
      </c>
      <c r="MY102" s="26">
        <f>IFERROR(Tableau17[[#This Row],[2008-T1-MACROAUTRE]]/Tableau17[[#This Row],[2008-T1-MACROTOTALE]],"")</f>
        <v>0</v>
      </c>
      <c r="MZ102" s="26">
        <f>IFERROR(Tableau17[[#This Row],[2008-T2-MACROEXTRDROITE]]/Tableau17[[#This Row],[2008-T2-MACROTOTALE]],"")</f>
        <v>0</v>
      </c>
      <c r="NA102" s="26">
        <f>IFERROR(Tableau17[[#This Row],[2008-T2-MACRODROITE]]/Tableau17[[#This Row],[2008-T2-MACROTOTALE]],"")</f>
        <v>0.29924242424242425</v>
      </c>
      <c r="NB102" s="26">
        <f>IFERROR(Tableau17[[#This Row],[2008-T2-MACROCENTRE]]/Tableau17[[#This Row],[2008-T2-MACROTOTALE]],"")</f>
        <v>0</v>
      </c>
      <c r="NC102" s="26">
        <f>IFERROR(Tableau17[[#This Row],[2008-T2-MACROGAUCHE]]/Tableau17[[#This Row],[2008-T2-MACROTOTALE]],"")</f>
        <v>0.7007575757575758</v>
      </c>
      <c r="ND102" s="26">
        <f>IFERROR(Tableau17[[#This Row],[2008-T2-MACROAUTRE]]/Tableau17[[#This Row],[2008-T2-MACROTOTALE]],"")</f>
        <v>0</v>
      </c>
      <c r="NE102" s="26">
        <f>IFERROR(Tableau17[[#This Row],[2014-T1-MACROEXTRDROITE]]/Tableau17[[#This Row],[2014-T1-MACROTOTALE]],"")</f>
        <v>9.6446700507614211E-2</v>
      </c>
      <c r="NF102" s="26">
        <f>IFERROR(Tableau17[[#This Row],[2014-T1-MACRODROITE]]/Tableau17[[#This Row],[2014-T1-MACROTOTALE]],"")</f>
        <v>0.25380710659898476</v>
      </c>
      <c r="NG102" s="26">
        <f>IFERROR(Tableau17[[#This Row],[2014-T1-MACROCENTRE]]/Tableau17[[#This Row],[2014-T1-MACROTOTALE]],"")</f>
        <v>3.0456852791878174E-2</v>
      </c>
      <c r="NH102" s="26">
        <f>IFERROR(Tableau17[[#This Row],[2014-T1-MACROGAUCHE]]/Tableau17[[#This Row],[2014-T1-MACROTOTALE]],"")</f>
        <v>0.61928934010152281</v>
      </c>
      <c r="NI102" s="26">
        <f>IFERROR(Tableau17[[#This Row],[2014-T1-MACROAUTRE]]/Tableau17[[#This Row],[2014-T1-MACROTOTALE]],"")</f>
        <v>0</v>
      </c>
      <c r="NJ102" s="26">
        <f>IFERROR(Tableau17[[#This Row],[2014-T2-MACROEXTRDROITE]]/Tableau17[[#This Row],[2014-T2-MACROTOTALE]],"")</f>
        <v>0.10683760683760683</v>
      </c>
      <c r="NK102" s="26">
        <f>IFERROR(Tableau17[[#This Row],[2014-T2-MACRODROITE]]/Tableau17[[#This Row],[2014-T2-MACROTOTALE]],"")</f>
        <v>0.36752136752136755</v>
      </c>
      <c r="NL102" s="26">
        <f>IFERROR(Tableau17[[#This Row],[2014-T2-MACROCENTRE]]/Tableau17[[#This Row],[2014-T2-MACROTOTALE]],"")</f>
        <v>0</v>
      </c>
      <c r="NM102" s="26">
        <f>IFERROR(Tableau17[[#This Row],[2014-T2-MACROGAUCHE]]/Tableau17[[#This Row],[2014-T2-MACROTOTALE]],"")</f>
        <v>0.52564102564102566</v>
      </c>
      <c r="NN102" s="26">
        <f>IFERROR(Tableau17[[#This Row],[2014-T2-MACROAUTRE]]/Tableau17[[#This Row],[2014-T2-MACROTOTALE]],"")</f>
        <v>0</v>
      </c>
      <c r="NO102" s="26">
        <f>IFERROR( Tableau17[[#This Row],[2015-T1-MACROEXTRDROITE]]/Tableau17[[#This Row],[2015-T1-MACROTOTALE]],"")</f>
        <v>0.14803625377643503</v>
      </c>
      <c r="NP102" s="26">
        <f>IFERROR(Tableau17[[#This Row],[2015-T1-MACRODROITE]]/Tableau17[[#This Row],[2015-T1-MACROTOTALE]],"")</f>
        <v>0.16314199395770393</v>
      </c>
      <c r="NQ102" s="26">
        <f>IFERROR(Tableau17[[#This Row],[2015-T1-MACROCENTRE]]/Tableau17[[#This Row],[2015-T1-MACROTOTALE]],"")</f>
        <v>0.11480362537764351</v>
      </c>
      <c r="NR102" s="26">
        <f>IFERROR(Tableau17[[#This Row],[2015-T1-MACROGAUCHE]]/Tableau17[[#This Row],[2015-T1-MACROTOTALE]],"")</f>
        <v>0.53474320241691842</v>
      </c>
      <c r="NS102" s="26">
        <f>IFERROR(Tableau17[[#This Row],[2015-T1-MACROAUTRE]]/Tableau17[[#This Row],[2015-T1-MACROTOTALE]],"")</f>
        <v>3.9274924471299093E-2</v>
      </c>
      <c r="NT102" s="26">
        <f>IFERROR(Tableau17[[#This Row],[2015-T2-MACROEXTRDROITE]]/Tableau17[[#This Row],[2015-T2-MACROTOTALE]],"")</f>
        <v>0.20123839009287925</v>
      </c>
      <c r="NU102" s="26">
        <f>IFERROR(Tableau17[[#This Row],[2015-T2-MACRODROITE]]/Tableau17[[#This Row],[2015-T2-MACROTOTALE]],"")</f>
        <v>0</v>
      </c>
      <c r="NV102" s="26">
        <f>IFERROR(Tableau17[[#This Row],[2015-T2-MACROCENTRE]]/Tableau17[[#This Row],[2015-T2-MACROTOTALE]],"")</f>
        <v>0</v>
      </c>
      <c r="NW102" s="26">
        <f>IFERROR(Tableau17[[#This Row],[2015-T2-MACROGAUCHE]]/Tableau17[[#This Row],[2015-T2-MACROTOTALE]],"")</f>
        <v>0.79876160990712075</v>
      </c>
      <c r="NX102" s="26">
        <f>IFERROR(Tableau17[[#This Row],[2015-T2-MACROAUTRE]]/Tableau17[[#This Row],[2015-T2-MACROTOTALE]],"")</f>
        <v>0</v>
      </c>
      <c r="NY102" s="26">
        <f>IFERROR(Tableau17[[#This Row],[2017-T1-MACROEXTRDROITE]]/Tableau17[[#This Row],[2017-T1-MACROTOTALE]],"")</f>
        <v>9.6214511041009462E-2</v>
      </c>
      <c r="NZ102" s="26">
        <f>IFERROR(Tableau17[[#This Row],[2017-T1-MACRODROITE]]/Tableau17[[#This Row],[2017-T1-MACROTOTALE]],"")</f>
        <v>7.7287066246056788E-2</v>
      </c>
      <c r="OA102" s="26">
        <f>IFERROR(Tableau17[[#This Row],[2017-T1-MACROCENTRE]]/Tableau17[[#This Row],[2017-T1-MACROTOTALE]],"")</f>
        <v>0.22397476340694006</v>
      </c>
      <c r="OB102" s="26">
        <f>IFERROR(Tableau17[[#This Row],[2017-T1-MACROGAUCHE]]/Tableau17[[#This Row],[2017-T1-MACROTOTALE]],"")</f>
        <v>0.59463722397476337</v>
      </c>
      <c r="OC102" s="26">
        <f>IFERROR(Tableau17[[#This Row],[2017-T1-MACROAUTRE]]/Tableau17[[#This Row],[2017-T1-MACROTOTALE]],"")</f>
        <v>7.8864353312302835E-3</v>
      </c>
      <c r="OD102" s="26">
        <f>IFERROR(Tableau17[[#This Row],[2017-T2-MACROEXTRDROITE]]/Tableau17[[#This Row],[2017-T2-MACROTOTALE]],"")</f>
        <v>0.1206581352833638</v>
      </c>
      <c r="OE102" s="26">
        <f>IFERROR(Tableau17[[#This Row],[2017-T2-MACRODROITE]]/Tableau17[[#This Row],[2017-T2-MACROTOTALE]],"")</f>
        <v>0</v>
      </c>
      <c r="OF102" s="26">
        <f>IFERROR(Tableau17[[#This Row],[2017-T2-MACROCENTRE]]/Tableau17[[#This Row],[2017-T2-MACROTOTALE]],"")</f>
        <v>0.87934186471663622</v>
      </c>
      <c r="OG102" s="26">
        <f>IFERROR(Tableau17[[#This Row],[2017-T2-MACROGAUCHE]]/Tableau17[[#This Row],[2017-T2-MACROTOTALE]],"")</f>
        <v>0</v>
      </c>
      <c r="OH102" s="26">
        <f>IFERROR(Tableau17[[#This Row],[2017-T2-MACROAUTRE]]/Tableau17[[#This Row],[2017-T2-MACROTOTALE]],"")</f>
        <v>0</v>
      </c>
      <c r="OI102" s="26">
        <f>IFERROR(Tableau17[[#This Row],[2019-T1-MACROEXTRDROITE]]/Tableau17[[#This Row],[2019-T1-MACROTOTALE]],"")</f>
        <v>0.16314199395770393</v>
      </c>
      <c r="OJ102" s="26">
        <f>IFERROR(Tableau17[[#This Row],[2019-T1-MACRODROITE]]/Tableau17[[#This Row],[2019-T1-MACROTOTALE]],"")</f>
        <v>3.3232628398791542E-2</v>
      </c>
      <c r="OK102" s="26">
        <f>IFERROR(Tableau17[[#This Row],[2019-T1-MACROCENTRE]]/Tableau17[[#This Row],[2019-T1-MACROTOTALE]],"")</f>
        <v>0.12386706948640483</v>
      </c>
      <c r="OL102" s="26">
        <f>IFERROR(Tableau17[[#This Row],[2019-T1-MACROGAUCHE]]/Tableau17[[#This Row],[2019-T1-MACROTOTALE]],"")</f>
        <v>0.61933534743202412</v>
      </c>
      <c r="OM102" s="26">
        <f>IFERROR(Tableau17[[#This Row],[2019-T1-MACROAUTRE]]/Tableau17[[#This Row],[2019-T1-MACROTOTALE]],"")</f>
        <v>6.0422960725075532E-2</v>
      </c>
      <c r="ON102" s="26">
        <f>IFERROR(Tableau17[[#This Row],[2020-T1-MACROEXTRDROITE]]/Tableau17[[#This Row],[2020-T1-MACROTOTALE]],"")</f>
        <v>5.5555555555555552E-2</v>
      </c>
      <c r="OO102" s="26">
        <f>IFERROR(Tableau17[[#This Row],[2020-T1-MACRODROITE]]/Tableau17[[#This Row],[2020-T1-MACROTOTALE]],"")</f>
        <v>0.16111111111111112</v>
      </c>
      <c r="OP102" s="26">
        <f>IFERROR(Tableau17[[#This Row],[2020-T1-MACROCENTRE]]/Tableau17[[#This Row],[2020-T1-MACROTOTALE]],"")</f>
        <v>0.05</v>
      </c>
      <c r="OQ102" s="26">
        <f>IFERROR(Tableau17[[#This Row],[2020-T1-MACROGAUCHE]]/Tableau17[[#This Row],[2020-T1-MACROTOTALE]],"")</f>
        <v>0.73333333333333328</v>
      </c>
      <c r="OR102" s="26">
        <f>IFERROR(Tableau17[[#This Row],[2020-T1-MACROAUTRE]]/Tableau17[[#This Row],[2020-T1-MACROTOTALE]],"")</f>
        <v>0</v>
      </c>
      <c r="OS102" s="26">
        <f>IFERROR(Tableau17[[#This Row],[2017 (L)-T1-MACROEXTRDROITE]]/Tableau17[[#This Row],[2017 (L)-T1-MACROTOTALE]],"")</f>
        <v>5.5408970976253295E-2</v>
      </c>
      <c r="OT102" s="26">
        <f>IFERROR(Tableau17[[#This Row],[2017 (L)-T1-MACRODROITE]]/Tableau17[[#This Row],[2017 (L)-T1-MACROTOTALE]],"")</f>
        <v>6.860158311345646E-2</v>
      </c>
      <c r="OU102" s="26">
        <f>IFERROR(Tableau17[[#This Row],[2017 (L)-T1-MACROCENTRE]]/Tableau17[[#This Row],[2017 (L)-T1-MACROTOTALE]],"")</f>
        <v>0.14775725593667546</v>
      </c>
      <c r="OV102" s="26">
        <f>IFERROR(Tableau17[[#This Row],[2017 (L)-T1-MACROGAUCHE]]/Tableau17[[#This Row],[2017 (L)-T1-MACROTOTALE]],"")</f>
        <v>0.68601583113456466</v>
      </c>
      <c r="OW102" s="26">
        <f>IFERROR(Tableau17[[#This Row],[2017 (L)-T1-MACROAUTRE]]/Tableau17[[#This Row],[2017 (L)-T1-MACROTOTALE]],"")</f>
        <v>4.221635883905013E-2</v>
      </c>
      <c r="OX102" s="26">
        <f>IFERROR(Tableau17[[#This Row],[2017 (L)-T2-MACROEXTRDROITE]]/Tableau17[[#This Row],[2017 (L)-T2-MACROTOTALE]],"")</f>
        <v>0</v>
      </c>
      <c r="OY102" s="26">
        <f>IFERROR(Tableau17[[#This Row],[2017 (L)-T2-MACRODROITE]]/Tableau17[[#This Row],[2017 (L)-T2-MACROTOTALE]],"")</f>
        <v>0</v>
      </c>
      <c r="OZ102" s="26">
        <f>IFERROR(Tableau17[[#This Row],[2017 (L)-T2-MACROCENTRE]]/Tableau17[[#This Row],[2017 (L)-T2-MACROTOTALE]],"")</f>
        <v>0.296875</v>
      </c>
      <c r="PA102" s="26">
        <f>IFERROR(Tableau17[[#This Row],[2017 (L)-T2-MACROGAUCHE]]/Tableau17[[#This Row],[2017 (L)-T2-MACROTOTALE]],"")</f>
        <v>0.703125</v>
      </c>
      <c r="PB102" s="26">
        <f>IFERROR(Tableau17[[#This Row],[2017 (L)-T2-MACROAUTRE]]/Tableau17[[#This Row],[2017 (L)-T2-MACROTOTALE]],"")</f>
        <v>0</v>
      </c>
      <c r="PC102" s="26">
        <f>IFERROR(Tableau17[[#This Row],[2008_T1_PROCUS]]/Tableau17[[#This Row],[2008_T1_INSCRITS]],0)</f>
        <v>1.5496809480401094E-2</v>
      </c>
      <c r="PD102" s="26">
        <f>IFERROR(Tableau17[[#This Row],[2008_T2_PROCUS]]/Tableau17[[#This Row],[2008_T2_INSCRITS]],0)</f>
        <v>2.2789425706472195E-2</v>
      </c>
      <c r="PE102" s="26">
        <f>Tableau17[[#This Row],[2014_T1_PROCUS]]/Tableau17[[#This Row],[2014_T1_INSCRITS]]</f>
        <v>1.6129032258064516E-2</v>
      </c>
      <c r="PF102" s="26">
        <f>IFERROR(Tableau17[[#This Row],[2014_T2_PROCUS]]/Tableau17[[#This Row],[2014_T2_INSCRITS]],0)</f>
        <v>1.0446343779677113E-2</v>
      </c>
    </row>
    <row r="103" spans="1:422" hidden="1" x14ac:dyDescent="0.2">
      <c r="A103" s="1">
        <v>5</v>
      </c>
      <c r="B103" s="1" t="s">
        <v>378</v>
      </c>
      <c r="C103" s="1" t="s">
        <v>383</v>
      </c>
      <c r="D103" s="1" t="s">
        <v>383</v>
      </c>
      <c r="E103" s="1">
        <v>928</v>
      </c>
      <c r="F103" s="1">
        <v>5.4080640000000004</v>
      </c>
      <c r="G103" s="1">
        <v>43.267057999999999</v>
      </c>
      <c r="H103" s="3">
        <v>1183</v>
      </c>
      <c r="I103" s="3">
        <v>297</v>
      </c>
      <c r="L103" s="1">
        <v>28</v>
      </c>
      <c r="M103" s="1">
        <v>15</v>
      </c>
      <c r="P103" s="1">
        <v>90</v>
      </c>
      <c r="Q103" s="1">
        <v>32</v>
      </c>
      <c r="R103" s="1">
        <v>91</v>
      </c>
      <c r="S103" s="1">
        <v>66</v>
      </c>
      <c r="T103" s="1">
        <v>35</v>
      </c>
      <c r="U103" s="1">
        <v>357</v>
      </c>
      <c r="V103" s="1">
        <v>1249</v>
      </c>
      <c r="W103" s="1">
        <v>709</v>
      </c>
      <c r="X103" s="1">
        <v>20</v>
      </c>
      <c r="Y103" s="2">
        <v>0.56765412000000004</v>
      </c>
      <c r="Z103" s="1">
        <v>1249</v>
      </c>
      <c r="AA103" s="1">
        <v>723</v>
      </c>
      <c r="AB103" s="1">
        <v>9</v>
      </c>
      <c r="AC103" s="2">
        <v>0.57886309000000002</v>
      </c>
      <c r="AD103" s="1">
        <v>1183</v>
      </c>
      <c r="AE103" s="1">
        <v>374</v>
      </c>
      <c r="AF103" s="2">
        <v>0.31614539000000003</v>
      </c>
      <c r="AG103" s="1">
        <f t="shared" si="1"/>
        <v>297</v>
      </c>
      <c r="AH103" s="1">
        <v>1260</v>
      </c>
      <c r="AI103" s="1">
        <v>747</v>
      </c>
      <c r="AJ103" s="1">
        <v>11</v>
      </c>
      <c r="AK103" s="2">
        <v>0.59285714</v>
      </c>
      <c r="AL103" s="1">
        <v>1260</v>
      </c>
      <c r="AM103" s="1">
        <v>777</v>
      </c>
      <c r="AN103" s="1">
        <v>21</v>
      </c>
      <c r="AO103" s="2">
        <v>0.61666666999999997</v>
      </c>
      <c r="AP103" s="1">
        <v>1211</v>
      </c>
      <c r="AQ103" s="1">
        <v>577</v>
      </c>
      <c r="AR103" s="2">
        <v>0.47646572999999998</v>
      </c>
      <c r="AS103" s="1">
        <v>1211</v>
      </c>
      <c r="AT103" s="1">
        <v>580</v>
      </c>
      <c r="AU103" s="2">
        <v>0.47894302</v>
      </c>
      <c r="AV103" s="1">
        <v>1248</v>
      </c>
      <c r="AW103" s="1">
        <v>628</v>
      </c>
      <c r="AX103" s="2">
        <v>0.50320513</v>
      </c>
      <c r="AY103" s="1">
        <v>1248</v>
      </c>
      <c r="AZ103" s="1">
        <v>501</v>
      </c>
      <c r="BA103" s="2">
        <v>0.40144231000000002</v>
      </c>
      <c r="BB103" s="1">
        <v>1245</v>
      </c>
      <c r="BC103" s="1">
        <v>966</v>
      </c>
      <c r="BD103" s="2">
        <v>0.77590360999999997</v>
      </c>
      <c r="BE103" s="1">
        <v>1245</v>
      </c>
      <c r="BF103" s="1">
        <v>896</v>
      </c>
      <c r="BG103" s="2">
        <v>0.71967871000000005</v>
      </c>
      <c r="BH103" s="1">
        <v>1174</v>
      </c>
      <c r="BI103" s="1">
        <v>590</v>
      </c>
      <c r="BJ103" s="2">
        <v>0.50255536999999995</v>
      </c>
      <c r="BK103" s="1">
        <v>43</v>
      </c>
      <c r="BN103" s="1">
        <v>43</v>
      </c>
      <c r="BO103" s="1">
        <v>96</v>
      </c>
      <c r="BP103" s="1">
        <v>332</v>
      </c>
      <c r="BQ103" s="1">
        <v>225</v>
      </c>
      <c r="BR103" s="1">
        <v>739</v>
      </c>
      <c r="BT103" s="1">
        <v>329</v>
      </c>
      <c r="BU103" s="1">
        <v>423</v>
      </c>
      <c r="BW103" s="1">
        <v>752</v>
      </c>
      <c r="BX103" s="1">
        <v>20</v>
      </c>
      <c r="BZ103" s="1">
        <v>34</v>
      </c>
      <c r="CB103" s="1">
        <v>55</v>
      </c>
      <c r="CC103" s="1">
        <v>182</v>
      </c>
      <c r="CD103" s="1">
        <v>306</v>
      </c>
      <c r="CE103" s="1">
        <v>87</v>
      </c>
      <c r="CF103" s="1">
        <v>684</v>
      </c>
      <c r="CG103" s="1">
        <v>190</v>
      </c>
      <c r="CH103" s="1">
        <v>357</v>
      </c>
      <c r="CI103" s="1">
        <v>148</v>
      </c>
      <c r="CJ103" s="1">
        <v>695</v>
      </c>
      <c r="CM103" s="1">
        <v>6</v>
      </c>
      <c r="CN103" s="1">
        <v>29</v>
      </c>
      <c r="CO103" s="1">
        <v>100</v>
      </c>
      <c r="CP103" s="1">
        <v>212</v>
      </c>
      <c r="CQ103" s="1">
        <v>40</v>
      </c>
      <c r="CT103" s="1">
        <v>169</v>
      </c>
      <c r="CW103" s="1">
        <v>556</v>
      </c>
      <c r="CY103" s="1">
        <v>220</v>
      </c>
      <c r="DA103" s="1">
        <v>291</v>
      </c>
      <c r="DC103" s="1">
        <v>511</v>
      </c>
      <c r="DD103" s="1">
        <v>22</v>
      </c>
      <c r="DE103" s="1">
        <v>7</v>
      </c>
      <c r="DF103" s="1">
        <v>6</v>
      </c>
      <c r="DG103" s="1">
        <v>1</v>
      </c>
      <c r="DI103" s="1">
        <v>27</v>
      </c>
      <c r="DJ103" s="1">
        <v>2</v>
      </c>
      <c r="DK103" s="1">
        <v>4</v>
      </c>
      <c r="DL103" s="1">
        <v>81</v>
      </c>
      <c r="DM103" s="1">
        <v>129</v>
      </c>
      <c r="DN103" s="1">
        <v>144</v>
      </c>
      <c r="DO103" s="1">
        <v>198</v>
      </c>
      <c r="DP103" s="1">
        <v>2</v>
      </c>
      <c r="DU103" s="1">
        <v>623</v>
      </c>
      <c r="DX103" s="1">
        <v>248</v>
      </c>
      <c r="DY103" s="1">
        <v>214</v>
      </c>
      <c r="EA103" s="1">
        <v>462</v>
      </c>
      <c r="EB103" s="1">
        <v>11</v>
      </c>
      <c r="EC103" s="1">
        <v>6</v>
      </c>
      <c r="ED103" s="1">
        <v>2</v>
      </c>
      <c r="EE103" s="1">
        <v>34</v>
      </c>
      <c r="EF103" s="1">
        <v>196</v>
      </c>
      <c r="EG103" s="1">
        <v>40</v>
      </c>
      <c r="EH103" s="1">
        <v>6</v>
      </c>
      <c r="EI103" s="1">
        <v>281</v>
      </c>
      <c r="EJ103" s="1">
        <v>191</v>
      </c>
      <c r="EK103" s="1">
        <v>177</v>
      </c>
      <c r="EL103" s="1">
        <v>11</v>
      </c>
      <c r="EM103" s="1">
        <v>955</v>
      </c>
      <c r="EN103" s="1">
        <v>360</v>
      </c>
      <c r="EO103" s="1">
        <v>455</v>
      </c>
      <c r="EP103" s="1">
        <v>815</v>
      </c>
      <c r="EQ103" s="1">
        <v>0</v>
      </c>
      <c r="ER103" s="1">
        <v>3</v>
      </c>
      <c r="ES103" s="1">
        <v>2</v>
      </c>
      <c r="ET103" s="1">
        <v>29</v>
      </c>
      <c r="EU103" s="1">
        <v>0</v>
      </c>
      <c r="EV103" s="1">
        <v>198</v>
      </c>
      <c r="EW103" s="1">
        <v>52</v>
      </c>
      <c r="EX103" s="1">
        <v>1</v>
      </c>
      <c r="EY103" s="1">
        <v>12</v>
      </c>
      <c r="EZ103" s="1">
        <v>20</v>
      </c>
      <c r="FA103" s="1">
        <v>1</v>
      </c>
      <c r="FB103" s="1">
        <v>0</v>
      </c>
      <c r="FC103" s="1">
        <v>0</v>
      </c>
      <c r="FD103" s="1">
        <v>0</v>
      </c>
      <c r="FE103" s="1">
        <v>0</v>
      </c>
      <c r="FF103" s="1">
        <v>0</v>
      </c>
      <c r="FG103" s="1">
        <v>0</v>
      </c>
      <c r="FH103" s="1">
        <v>13</v>
      </c>
      <c r="FI103" s="1">
        <v>0</v>
      </c>
      <c r="FJ103" s="1">
        <v>24</v>
      </c>
      <c r="FK103" s="1">
        <v>11</v>
      </c>
      <c r="FL103" s="1">
        <v>0</v>
      </c>
      <c r="FM103" s="1">
        <v>77</v>
      </c>
      <c r="FN103" s="1">
        <v>4</v>
      </c>
      <c r="FO103" s="1">
        <v>2</v>
      </c>
      <c r="FP103" s="1">
        <v>112</v>
      </c>
      <c r="FQ103" s="1">
        <v>1</v>
      </c>
      <c r="FR103" s="1">
        <f>SUM(Tableau17[[#This Row],[2019-T1-ALEXANDRE Audric]:[2019-T1-MARIE Florie]])</f>
        <v>562</v>
      </c>
      <c r="FS103" s="1">
        <v>96</v>
      </c>
      <c r="FT103" s="1">
        <v>375</v>
      </c>
      <c r="FU103" s="1">
        <v>0</v>
      </c>
      <c r="FV103" s="1">
        <v>268</v>
      </c>
      <c r="FW103" s="1">
        <v>0</v>
      </c>
      <c r="FX103" s="1">
        <v>739</v>
      </c>
      <c r="FY103" s="1">
        <v>0</v>
      </c>
      <c r="FZ103" s="1">
        <v>423</v>
      </c>
      <c r="GA103" s="1">
        <v>0</v>
      </c>
      <c r="GB103" s="1">
        <v>329</v>
      </c>
      <c r="GC103" s="1">
        <v>0</v>
      </c>
      <c r="GD103" s="1">
        <v>752</v>
      </c>
      <c r="GE103" s="1">
        <v>182</v>
      </c>
      <c r="GF103" s="1">
        <v>306</v>
      </c>
      <c r="GG103" s="1">
        <v>20</v>
      </c>
      <c r="GH103" s="1">
        <v>176</v>
      </c>
      <c r="GI103" s="1">
        <v>0</v>
      </c>
      <c r="GJ103" s="1">
        <v>684</v>
      </c>
      <c r="GK103" s="1">
        <v>190</v>
      </c>
      <c r="GL103" s="1">
        <v>357</v>
      </c>
      <c r="GM103" s="1">
        <v>0</v>
      </c>
      <c r="GN103" s="1">
        <v>148</v>
      </c>
      <c r="GO103" s="1">
        <v>0</v>
      </c>
      <c r="GP103" s="1">
        <v>695</v>
      </c>
      <c r="GQ103" s="1">
        <v>212</v>
      </c>
      <c r="GR103" s="1">
        <v>175</v>
      </c>
      <c r="GS103" s="1">
        <v>40</v>
      </c>
      <c r="GT103" s="1">
        <v>129</v>
      </c>
      <c r="GU103" s="1">
        <v>0</v>
      </c>
      <c r="GV103" s="1">
        <v>556</v>
      </c>
      <c r="GW103" s="1">
        <v>220</v>
      </c>
      <c r="GX103" s="1">
        <v>291</v>
      </c>
      <c r="GY103" s="1">
        <v>0</v>
      </c>
      <c r="GZ103" s="1">
        <v>0</v>
      </c>
      <c r="HA103" s="1">
        <v>0</v>
      </c>
      <c r="HB103" s="1">
        <v>511</v>
      </c>
      <c r="HC103" s="1">
        <v>323</v>
      </c>
      <c r="HD103" s="1">
        <v>196</v>
      </c>
      <c r="HE103" s="1">
        <v>177</v>
      </c>
      <c r="HF103" s="1">
        <v>253</v>
      </c>
      <c r="HG103" s="1">
        <v>6</v>
      </c>
      <c r="HH103" s="1">
        <v>955</v>
      </c>
      <c r="HI103" s="1">
        <v>360</v>
      </c>
      <c r="HJ103" s="1">
        <v>0</v>
      </c>
      <c r="HK103" s="1">
        <v>455</v>
      </c>
      <c r="HL103" s="1">
        <v>0</v>
      </c>
      <c r="HM103" s="1">
        <v>0</v>
      </c>
      <c r="HN103" s="1">
        <v>815</v>
      </c>
      <c r="HO103" s="1">
        <v>215</v>
      </c>
      <c r="HP103" s="1">
        <v>56</v>
      </c>
      <c r="HQ103" s="1">
        <v>112</v>
      </c>
      <c r="HR103" s="1">
        <v>164</v>
      </c>
      <c r="HS103" s="1">
        <v>24</v>
      </c>
      <c r="HT103" s="1">
        <v>571</v>
      </c>
      <c r="HU103" s="1">
        <v>91</v>
      </c>
      <c r="HV103" s="1">
        <v>118</v>
      </c>
      <c r="HW103" s="1">
        <v>32</v>
      </c>
      <c r="HX103" s="1">
        <v>116</v>
      </c>
      <c r="HY103" s="1">
        <v>0</v>
      </c>
      <c r="HZ103" s="1">
        <v>357</v>
      </c>
      <c r="IA103" s="1">
        <v>137</v>
      </c>
      <c r="IB103" s="1">
        <v>145</v>
      </c>
      <c r="IC103" s="1">
        <v>198</v>
      </c>
      <c r="ID103" s="1">
        <v>136</v>
      </c>
      <c r="IE103" s="1">
        <v>7</v>
      </c>
      <c r="IF103" s="1">
        <v>623</v>
      </c>
      <c r="IG103" s="1">
        <v>0</v>
      </c>
      <c r="IH103" s="1">
        <v>248</v>
      </c>
      <c r="II103" s="1">
        <v>214</v>
      </c>
      <c r="IJ103" s="1">
        <v>0</v>
      </c>
      <c r="IK103" s="1">
        <v>0</v>
      </c>
      <c r="IL103" s="1">
        <v>462</v>
      </c>
      <c r="IM103" s="26">
        <f>IFERROR(Tableau17[[#This Row],[LDIV]]/Tableau17[[#This Row],[Total général]],"")</f>
        <v>0</v>
      </c>
      <c r="IN103" s="26">
        <f>IFERROR(Tableau17[[#This Row],[LDVC]]/Tableau17[[#This Row],[Total général]],"")</f>
        <v>0</v>
      </c>
      <c r="IO103" s="26">
        <f>IFERROR(Tableau17[[#This Row],[LDVD]]/Tableau17[[#This Row],[Total général]],"")</f>
        <v>7.8431372549019607E-2</v>
      </c>
      <c r="IP103" s="26">
        <f>IFERROR(Tableau17[[#This Row],[LDVG]]/Tableau17[[#This Row],[Total général]],"")</f>
        <v>4.2016806722689079E-2</v>
      </c>
      <c r="IQ103" s="26">
        <f>IFERROR(Tableau17[[#This Row],[LEXD]]/Tableau17[[#This Row],[Total général]],"")</f>
        <v>0</v>
      </c>
      <c r="IR103" s="26">
        <f>IFERROR(Tableau17[[#This Row],[LEXG]]/Tableau17[[#This Row],[Total général]],"")</f>
        <v>0</v>
      </c>
      <c r="IS103" s="26">
        <f>IFERROR(Tableau17[[#This Row],[LLR]]/Tableau17[[#This Row],[Total général]],"")</f>
        <v>0.25210084033613445</v>
      </c>
      <c r="IT103" s="26">
        <f>IFERROR(Tableau17[[#This Row],[LREM]]/Tableau17[[#This Row],[Total général]],"")</f>
        <v>8.9635854341736695E-2</v>
      </c>
      <c r="IU103" s="26">
        <f>IFERROR(Tableau17[[#This Row],[LRN]]/Tableau17[[#This Row],[Total général]],"")</f>
        <v>0.25490196078431371</v>
      </c>
      <c r="IV103" s="26">
        <f>IFERROR(Tableau17[[#This Row],[LUG]]/Tableau17[[#This Row],[Total général]],"")</f>
        <v>0.18487394957983194</v>
      </c>
      <c r="IW103" s="26">
        <f>IFERROR(Tableau17[[#This Row],[LVEC]]/Tableau17[[#This Row],[Total général]],"")</f>
        <v>9.8039215686274508E-2</v>
      </c>
      <c r="IX103" s="26">
        <f>IFERROR(Tableau17[[#This Row],[2008-T1-LCMD]]/Tableau17[[#This Row],[2008-T1-TOTAL]],"")</f>
        <v>5.8186738836265225E-2</v>
      </c>
      <c r="IY103" s="26">
        <f>IFERROR(Tableau17[[#This Row],[2008-T1-LDVD]]/Tableau17[[#This Row],[2008-T1-TOTAL]],"")</f>
        <v>0</v>
      </c>
      <c r="IZ103" s="26">
        <f>IFERROR(Tableau17[[#This Row],[2008-T1-LEXD]]/Tableau17[[#This Row],[2008-T1-TOTAL]],"")</f>
        <v>0</v>
      </c>
      <c r="JA103" s="26">
        <f>IFERROR(Tableau17[[#This Row],[2008-T1-LEXG]]/Tableau17[[#This Row],[2008-T1-TOTAL]],"")</f>
        <v>5.8186738836265225E-2</v>
      </c>
      <c r="JB103" s="26">
        <f>IFERROR(Tableau17[[#This Row],[2008-T1-LFN]]/Tableau17[[#This Row],[2008-T1-TOTAL]],"")</f>
        <v>0.12990527740189445</v>
      </c>
      <c r="JC103" s="26">
        <f>IFERROR(Tableau17[[#This Row],[2008-T1-LMAJ]]/Tableau17[[#This Row],[2008-T1-TOTAL]],"")</f>
        <v>0.44925575101488496</v>
      </c>
      <c r="JD103" s="26">
        <f>IFERROR(Tableau17[[#This Row],[2008-T1-LUG]]/Tableau17[[#This Row],[2008-T1-TOTAL]],"")</f>
        <v>0.30446549391069011</v>
      </c>
      <c r="JE103" s="26">
        <f>IFERROR(Tableau17[[#This Row],[2008-T2-LFN]]/Tableau17[[#This Row],[2008-T2-TOTAL]],"")</f>
        <v>0</v>
      </c>
      <c r="JF103" s="26">
        <f>IFERROR(Tableau17[[#This Row],[2008-T2-LGC]]/Tableau17[[#This Row],[2008-T2-TOTAL]],"")</f>
        <v>0.4375</v>
      </c>
      <c r="JG103" s="26">
        <f>IFERROR(Tableau17[[#This Row],[2008-T2-LMAJ]]/Tableau17[[#This Row],[2008-T2-TOTAL]],"")</f>
        <v>0.5625</v>
      </c>
      <c r="JH103" s="26">
        <f>IFERROR(Tableau17[[#This Row],[2008-T2-LUG]]/Tableau17[[#This Row],[2008-T2-TOTAL]],"")</f>
        <v>0</v>
      </c>
      <c r="JI103" s="26">
        <f>IFERROR(Tableau17[[#This Row],[2014-T1-LDIV]]/Tableau17[[#This Row],[2014-T1-TOTAL]],"")</f>
        <v>2.9239766081871343E-2</v>
      </c>
      <c r="JJ103" s="26">
        <f>IFERROR(Tableau17[[#This Row],[2014-T1-LDVD]]/Tableau17[[#This Row],[2014-T1-TOTAL]],"")</f>
        <v>0</v>
      </c>
      <c r="JK103" s="26">
        <f>IFERROR(Tableau17[[#This Row],[2014-T1-LDVG]]/Tableau17[[#This Row],[2014-T1-TOTAL]],"")</f>
        <v>4.9707602339181284E-2</v>
      </c>
      <c r="JL103" s="26">
        <f>IFERROR(Tableau17[[#This Row],[2014-T1-LEXG]]/Tableau17[[#This Row],[2014-T1-TOTAL]],"")</f>
        <v>0</v>
      </c>
      <c r="JM103" s="26">
        <f>IFERROR(Tableau17[[#This Row],[2014-T1-LFG]]/Tableau17[[#This Row],[2014-T1-TOTAL]],"")</f>
        <v>8.0409356725146194E-2</v>
      </c>
      <c r="JN103" s="26">
        <f>IFERROR(Tableau17[[#This Row],[2014-T1-LFN]]/Tableau17[[#This Row],[2014-T1-TOTAL]],"")</f>
        <v>0.26608187134502925</v>
      </c>
      <c r="JO103" s="26">
        <f>IFERROR(Tableau17[[#This Row],[2014-T1-LUD]]/Tableau17[[#This Row],[2014-T1-TOTAL]],"")</f>
        <v>0.44736842105263158</v>
      </c>
      <c r="JP103" s="26">
        <f>IFERROR(Tableau17[[#This Row],[2014-T1-LUG]]/Tableau17[[#This Row],[2014-T1-TOTAL]],"")</f>
        <v>0.12719298245614036</v>
      </c>
      <c r="JQ103" s="26">
        <f>IFERROR(Tableau17[[#This Row],[2014-T2-LFN]]/Tableau17[[#This Row],[2014-T2-TOTAL]],"")</f>
        <v>0.2733812949640288</v>
      </c>
      <c r="JR103" s="26">
        <f>IFERROR(Tableau17[[#This Row],[2014-T2-LUD]]/Tableau17[[#This Row],[2014-T2-TOTAL]],"")</f>
        <v>0.5136690647482014</v>
      </c>
      <c r="JS103" s="26">
        <f>IFERROR(Tableau17[[#This Row],[2014-T2-LUG]]/Tableau17[[#This Row],[2014-T2-TOTAL]],"")</f>
        <v>0.21294964028776978</v>
      </c>
      <c r="JT103" s="26">
        <f>IFERROR(Tableau17[[#This Row],[2015-T1-BC-DIV]]/Tableau17[[#This Row],[2015-T1-TOTAL]],"")</f>
        <v>0</v>
      </c>
      <c r="JU103" s="26">
        <f>IFERROR(Tableau17[[#This Row],[2015-T1-BC-DLF]]/Tableau17[[#This Row],[2015-T1-TOTAL]],"")</f>
        <v>0</v>
      </c>
      <c r="JV103" s="26">
        <f>IFERROR(Tableau17[[#This Row],[2015-T1-BC-DVD]]/Tableau17[[#This Row],[2015-T1-TOTAL]],"")</f>
        <v>1.0791366906474821E-2</v>
      </c>
      <c r="JW103" s="26">
        <f>IFERROR(Tableau17[[#This Row],[2015-T1-BC-DVG]]/Tableau17[[#This Row],[2015-T1-TOTAL]],"")</f>
        <v>5.2158273381294966E-2</v>
      </c>
      <c r="JX103" s="26">
        <f>IFERROR(Tableau17[[#This Row],[2015-T1-BC-FG]]/Tableau17[[#This Row],[2015-T1-TOTAL]],"")</f>
        <v>0.17985611510791366</v>
      </c>
      <c r="JY103" s="26">
        <f>IFERROR(Tableau17[[#This Row],[2015-T1-BC-FN]]/Tableau17[[#This Row],[2015-T1-TOTAL]],"")</f>
        <v>0.38129496402877699</v>
      </c>
      <c r="JZ103" s="26">
        <f>IFERROR(Tableau17[[#This Row],[2015-T1-BC-MDM]]/Tableau17[[#This Row],[2015-T1-TOTAL]],"")</f>
        <v>7.1942446043165464E-2</v>
      </c>
      <c r="KA103" s="26">
        <f>IFERROR(Tableau17[[#This Row],[2015-T1-BC-RDG]]/Tableau17[[#This Row],[2015-T1-TOTAL]],"")</f>
        <v>0</v>
      </c>
      <c r="KB103" s="26">
        <f>IFERROR(Tableau17[[#This Row],[2015-T1-BC-SOC]]/Tableau17[[#This Row],[2015-T1-TOTAL]],"")</f>
        <v>0</v>
      </c>
      <c r="KC103" s="26">
        <f>IFERROR(Tableau17[[#This Row],[2015-T1-BC-UD]]/Tableau17[[#This Row],[2015-T1-TOTAL]],"")</f>
        <v>0.3039568345323741</v>
      </c>
      <c r="KD103" s="26">
        <f>IFERROR(Tableau17[[#This Row],[2015-T1-BC-UG]]/Tableau17[[#This Row],[2015-T1-TOTAL]],"")</f>
        <v>0</v>
      </c>
      <c r="KE103" s="26">
        <f>IFERROR(Tableau17[[#This Row],[2015-T1-BC-VEC]]/Tableau17[[#This Row],[2015-T1-TOTAL]],"")</f>
        <v>0</v>
      </c>
      <c r="KF103" s="26">
        <f>IFERROR(Tableau17[[#This Row],[2015-T2-BC-DVG]]/Tableau17[[#This Row],[2015-T2-TOTAL]],"")</f>
        <v>0</v>
      </c>
      <c r="KG103" s="26">
        <f>IFERROR(Tableau17[[#This Row],[2015-T2-BC-FN]]/Tableau17[[#This Row],[2015-T2-TOTAL]],"")</f>
        <v>0.43052837573385516</v>
      </c>
      <c r="KH103" s="26">
        <f>IFERROR(Tableau17[[#This Row],[2015-T2-BC-SOC]]/Tableau17[[#This Row],[2015-T2-TOTAL]],"")</f>
        <v>0</v>
      </c>
      <c r="KI103" s="26">
        <f>IFERROR(Tableau17[[#This Row],[2015-T2-BC-UD]]/Tableau17[[#This Row],[2015-T2-TOTAL]],"")</f>
        <v>0.56947162426614484</v>
      </c>
      <c r="KJ103" s="26">
        <f>IFERROR(Tableau17[[#This Row],[2015-T2-BC-UG]]/Tableau17[[#This Row],[2015-T2-TOTAL]],"")</f>
        <v>0</v>
      </c>
      <c r="KK103" s="26">
        <f>IFERROR(Tableau17[[#This Row],[2017 (L)-T1-COM]]/Tableau17[[#This Row],[2017 (L)-T1-TOTAL]],"")</f>
        <v>3.5313001605136438E-2</v>
      </c>
      <c r="KL103" s="26">
        <f>IFERROR(Tableau17[[#This Row],[2017 (L)-T1-DIV]]/Tableau17[[#This Row],[2017 (L)-T1-TOTAL]],"")</f>
        <v>1.1235955056179775E-2</v>
      </c>
      <c r="KM103" s="26">
        <f>IFERROR(Tableau17[[#This Row],[2017 (L)-T1-DLF]]/Tableau17[[#This Row],[2017 (L)-T1-TOTAL]],"")</f>
        <v>9.630818619582664E-3</v>
      </c>
      <c r="KN103" s="26">
        <f>IFERROR(Tableau17[[#This Row],[2017 (L)-T1-DVD]]/Tableau17[[#This Row],[2017 (L)-T1-TOTAL]],"")</f>
        <v>1.6051364365971107E-3</v>
      </c>
      <c r="KO103" s="26">
        <f>IFERROR(Tableau17[[#This Row],[2017 (L)-T1-DVG]]/Tableau17[[#This Row],[2017 (L)-T1-TOTAL]],"")</f>
        <v>0</v>
      </c>
      <c r="KP103" s="26">
        <f>IFERROR(Tableau17[[#This Row],[2017 (L)-T1-ECO]]/Tableau17[[#This Row],[2017 (L)-T1-TOTAL]],"")</f>
        <v>4.3338683788121987E-2</v>
      </c>
      <c r="KQ103" s="26">
        <f>IFERROR(Tableau17[[#This Row],[2017 (L)-T1-EXD]]/Tableau17[[#This Row],[2017 (L)-T1-TOTAL]],"")</f>
        <v>3.2102728731942215E-3</v>
      </c>
      <c r="KR103" s="26">
        <f>IFERROR(Tableau17[[#This Row],[2017 (L)-T1-EXG]]/Tableau17[[#This Row],[2017 (L)-T1-TOTAL]],"")</f>
        <v>6.420545746388443E-3</v>
      </c>
      <c r="KS103" s="26">
        <f>IFERROR(Tableau17[[#This Row],[2017 (L)-T1-FI]]/Tableau17[[#This Row],[2017 (L)-T1-TOTAL]],"")</f>
        <v>0.13001605136436598</v>
      </c>
      <c r="KT103" s="26">
        <f>IFERROR(Tableau17[[#This Row],[2017 (L)-T1-FN]]/Tableau17[[#This Row],[2017 (L)-T1-TOTAL]],"")</f>
        <v>0.20706260032102727</v>
      </c>
      <c r="KU103" s="26">
        <f>IFERROR(Tableau17[[#This Row],[2017 (L)-T1-LR]]/Tableau17[[#This Row],[2017 (L)-T1-TOTAL]],"")</f>
        <v>0.23113964686998395</v>
      </c>
      <c r="KV103" s="26">
        <f>IFERROR(Tableau17[[#This Row],[2017 (L)-T1-MDM]]/Tableau17[[#This Row],[2017 (L)-T1-TOTAL]],"")</f>
        <v>0.31781701444622795</v>
      </c>
      <c r="KW103" s="26">
        <f>IFERROR(Tableau17[[#This Row],[2017 (L)-T1-RDG]]/Tableau17[[#This Row],[2017 (L)-T1-TOTAL]],"")</f>
        <v>3.2102728731942215E-3</v>
      </c>
      <c r="KX103" s="26">
        <f>IFERROR(Tableau17[[#This Row],[2017 (L)-T1-REG]]/Tableau17[[#This Row],[2017 (L)-T1-TOTAL]],"")</f>
        <v>0</v>
      </c>
      <c r="KY103" s="26">
        <f>IFERROR(Tableau17[[#This Row],[2017 (L)-T1-REM]]/Tableau17[[#This Row],[2017 (L)-T1-TOTAL]],"")</f>
        <v>0</v>
      </c>
      <c r="KZ103" s="26">
        <f>IFERROR(Tableau17[[#This Row],[2017 (L)-T1-SOC]]/Tableau17[[#This Row],[2017 (L)-T1-TOTAL]],"")</f>
        <v>0</v>
      </c>
      <c r="LA103" s="26">
        <f>IFERROR(Tableau17[[#This Row],[2017 (L)-T1-UDI]]/Tableau17[[#This Row],[2017 (L)-T1-TOTAL]],"")</f>
        <v>0</v>
      </c>
      <c r="LB103" s="26">
        <f>IFERROR(Tableau17[[#This Row],[2017 (L)-T2-FI]]/Tableau17[[#This Row],[2017 (L)-T2-TOTAL]],"")</f>
        <v>0</v>
      </c>
      <c r="LC103" s="26">
        <f>IFERROR(Tableau17[[#This Row],[2017 (L)-T2-FN]]/Tableau17[[#This Row],[2017 (L)-T2-TOTAL]],"")</f>
        <v>0</v>
      </c>
      <c r="LD103" s="26">
        <f>IFERROR(Tableau17[[#This Row],[2017 (L)-T2-LR]]/Tableau17[[#This Row],[2017 (L)-T2-TOTAL]],"")</f>
        <v>0.53679653679653683</v>
      </c>
      <c r="LE103" s="26">
        <f>IFERROR(Tableau17[[#This Row],[2017 (L)-T2-MDM]]/Tableau17[[#This Row],[2017 (L)-T2-TOTAL]],"")</f>
        <v>0.46320346320346323</v>
      </c>
      <c r="LF103" s="26">
        <f>IFERROR(Tableau17[[#This Row],[2017 (L)-T2-REM]]/Tableau17[[#This Row],[2017 (L)-T2-TOTAL]],"")</f>
        <v>0</v>
      </c>
      <c r="LG103" s="26">
        <f>IFERROR(Tableau17[[#This Row],[2017-T1-ARTHAUD Nathalie]]/Tableau17[[#This Row],[2017-T1-TOTAL]],"")</f>
        <v>1.1518324607329843E-2</v>
      </c>
      <c r="LH103" s="26">
        <f>IFERROR(Tableau17[[#This Row],[2017-T1-ASSELINEAU Fran]]/Tableau17[[#This Row],[2017-T1-TOTAL]],"")</f>
        <v>6.2827225130890054E-3</v>
      </c>
      <c r="LI103" s="26">
        <f>IFERROR(Tableau17[[#This Row],[2017-T1-CHEMINADE Jacques]]/Tableau17[[#This Row],[2017-T1-TOTAL]],"")</f>
        <v>2.0942408376963353E-3</v>
      </c>
      <c r="LJ103" s="26">
        <f>IFERROR(Tableau17[[#This Row],[2017-T1-DUPONT-AIGNAN Nicolas]]/Tableau17[[#This Row],[2017-T1-TOTAL]],"")</f>
        <v>3.5602094240837698E-2</v>
      </c>
      <c r="LK103" s="26">
        <f>IFERROR(Tableau17[[#This Row],[2017-T1-FILLON Fran]]/Tableau17[[#This Row],[2017-T1-TOTAL]],"")</f>
        <v>0.20523560209424083</v>
      </c>
      <c r="LL103" s="26">
        <f>IFERROR(Tableau17[[#This Row],[2017-T1-HAMON Beno]]/Tableau17[[#This Row],[2017-T1-TOTAL]],"")</f>
        <v>4.1884816753926704E-2</v>
      </c>
      <c r="LM103" s="26">
        <f>IFERROR(Tableau17[[#This Row],[2017-T1-LASSALLE Jean]]/Tableau17[[#This Row],[2017-T1-TOTAL]],"")</f>
        <v>6.2827225130890054E-3</v>
      </c>
      <c r="LN103" s="26">
        <f>IFERROR(Tableau17[[#This Row],[2017-T1-LE PEN Marine]]/Tableau17[[#This Row],[2017-T1-TOTAL]],"")</f>
        <v>0.29424083769633508</v>
      </c>
      <c r="LO103" s="26">
        <f>IFERROR(Tableau17[[#This Row],[2017-T1-M Jean-Luc]]/Tableau17[[#This Row],[2017-T1-TOTAL]],"")</f>
        <v>0.2</v>
      </c>
      <c r="LP103" s="26">
        <f>IFERROR(Tableau17[[#This Row],[2017-T1-MACRON Emmanuel]]/Tableau17[[#This Row],[2017-T1-TOTAL]],"")</f>
        <v>0.18534031413612564</v>
      </c>
      <c r="LQ103" s="26">
        <f>IFERROR(Tableau17[[#This Row],[2017-T1-POUTOU Philippe]]/Tableau17[[#This Row],[2017-T1-TOTAL]],"")</f>
        <v>1.1518324607329843E-2</v>
      </c>
      <c r="LR103" s="26">
        <f>IFERROR(Tableau17[[#This Row],[2017-T2-LE PEN Marine]]/Tableau17[[#This Row],[2017-T2-TOTAL]],"")</f>
        <v>0.44171779141104295</v>
      </c>
      <c r="LS103" s="26">
        <f>IFERROR(Tableau17[[#This Row],[2017-T2-MACRON Emmanuel]]/Tableau17[[#This Row],[2017-T2-TOTAL]],"")</f>
        <v>0.55828220858895705</v>
      </c>
      <c r="LT103" s="26">
        <f>IFERROR(Tableau17[[#This Row],[2019-T1-ALEXANDRE Audric]]/Tableau17[[#This Row],[2019-T1-TOTAL]],"")</f>
        <v>0</v>
      </c>
      <c r="LU103" s="26">
        <f>IFERROR(Tableau17[[#This Row],[2019-T1-ARTHAUD Nathalie]]/Tableau17[[#This Row],[2019-T1-TOTAL]],"")</f>
        <v>5.3380782918149468E-3</v>
      </c>
      <c r="LV103" s="26">
        <f>IFERROR(Tableau17[[#This Row],[2019-T1-ASSELINEAU François]]/Tableau17[[#This Row],[2019-T1-TOTAL]],"")</f>
        <v>3.5587188612099642E-3</v>
      </c>
      <c r="LW103" s="26">
        <f>IFERROR(Tableau17[[#This Row],[2019-T1-AUBRY Manon]]/Tableau17[[#This Row],[2019-T1-TOTAL]],"")</f>
        <v>5.1601423487544484E-2</v>
      </c>
      <c r="LX103" s="26">
        <f>IFERROR(Tableau17[[#This Row],[2019-T1-AZERGUI Nagib]]/Tableau17[[#This Row],[2019-T1-TOTAL]],"")</f>
        <v>0</v>
      </c>
      <c r="LY103" s="26">
        <f>IFERROR(Tableau17[[#This Row],[2019-T1-BARDELLA Jordan]]/Tableau17[[#This Row],[2019-T1-TOTAL]],"")</f>
        <v>0.35231316725978645</v>
      </c>
      <c r="LZ103" s="26">
        <f>IFERROR(Tableau17[[#This Row],[2019-T1-BELLAMY François-Xavier]]/Tableau17[[#This Row],[2019-T1-TOTAL]],"")</f>
        <v>9.2526690391459068E-2</v>
      </c>
      <c r="MA103" s="26">
        <f>IFERROR(Tableau17[[#This Row],[2019-T1-BIDOU Olivier]]/Tableau17[[#This Row],[2019-T1-TOTAL]],"")</f>
        <v>1.7793594306049821E-3</v>
      </c>
      <c r="MB103" s="26">
        <f>IFERROR(Tableau17[[#This Row],[2019-T1-BOURG Dominique]]/Tableau17[[#This Row],[2019-T1-TOTAL]],"")</f>
        <v>2.1352313167259787E-2</v>
      </c>
      <c r="MC103" s="26">
        <f>IFERROR(Tableau17[[#This Row],[2019-T1-BROSSAT Ian]]/Tableau17[[#This Row],[2019-T1-TOTAL]],"")</f>
        <v>3.5587188612099648E-2</v>
      </c>
      <c r="MD103" s="26">
        <f>IFERROR(Tableau17[[#This Row],[2019-T1-CAILLAUD Sophie]]/Tableau17[[#This Row],[2019-T1-TOTAL]],"")</f>
        <v>1.7793594306049821E-3</v>
      </c>
      <c r="ME103" s="26">
        <f>IFERROR(Tableau17[[#This Row],[2019-T1-CAMUS Renaud]]/Tableau17[[#This Row],[2019-T1-TOTAL]],"")</f>
        <v>0</v>
      </c>
      <c r="MF103" s="26">
        <f>IFERROR(Tableau17[[#This Row],[2019-T1-CHALENÇON Christophe]]/Tableau17[[#This Row],[2019-T1-TOTAL]],"")</f>
        <v>0</v>
      </c>
      <c r="MG103" s="26">
        <f>IFERROR(Tableau17[[#This Row],[2019-T1-CORBET Cathy Denise Ginette]]/Tableau17[[#This Row],[2019-T1-TOTAL]],"")</f>
        <v>0</v>
      </c>
      <c r="MH103" s="26">
        <f>IFERROR(Tableau17[[#This Row],[2019-T1-DE PREVOISIN Robert]]/Tableau17[[#This Row],[2019-T1-TOTAL]],"")</f>
        <v>0</v>
      </c>
      <c r="MI103" s="26">
        <f>IFERROR(Tableau17[[#This Row],[2019-T1-DELFEL Thérèse]]/Tableau17[[#This Row],[2019-T1-TOTAL]],"")</f>
        <v>0</v>
      </c>
      <c r="MJ103" s="26">
        <f>IFERROR(Tableau17[[#This Row],[2019-T1-DIEUMEGARD Pierre]]/Tableau17[[#This Row],[2019-T1-TOTAL]],"")</f>
        <v>0</v>
      </c>
      <c r="MK103" s="26">
        <f>IFERROR(Tableau17[[#This Row],[2019-T1-DUPONT-AIGNAN Nicolas]]/Tableau17[[#This Row],[2019-T1-TOTAL]],"")</f>
        <v>2.3131672597864767E-2</v>
      </c>
      <c r="ML103" s="26">
        <f>IFERROR(Tableau17[[#This Row],[2019-T1-GERNIGON Yves]]/Tableau17[[#This Row],[2019-T1-TOTAL]],"")</f>
        <v>0</v>
      </c>
      <c r="MM103" s="26">
        <f>IFERROR(Tableau17[[#This Row],[2019-T1-GLUCKSMANN Raphaël]]/Tableau17[[#This Row],[2019-T1-TOTAL]],"")</f>
        <v>4.2704626334519574E-2</v>
      </c>
      <c r="MN103" s="26">
        <f>IFERROR(Tableau17[[#This Row],[2019-T1-HAMON Benoît]]/Tableau17[[#This Row],[2019-T1-TOTAL]],"")</f>
        <v>1.9572953736654804E-2</v>
      </c>
      <c r="MO103" s="26">
        <f>IFERROR(Tableau17[[#This Row],[2019-T1-HELGEN Gilles]]/Tableau17[[#This Row],[2019-T1-TOTAL]],"")</f>
        <v>0</v>
      </c>
      <c r="MP103" s="26">
        <f>IFERROR(Tableau17[[#This Row],[2019-T1-JADOT Yannick]]/Tableau17[[#This Row],[2019-T1-TOTAL]],"")</f>
        <v>0.13701067615658363</v>
      </c>
      <c r="MQ103" s="26">
        <f>IFERROR(Tableau17[[#This Row],[2019-T1-LAGARDE Jean-Christophe]]/Tableau17[[#This Row],[2019-T1-TOTAL]],"")</f>
        <v>7.1174377224199285E-3</v>
      </c>
      <c r="MR103" s="26">
        <f>IFERROR(Tableau17[[#This Row],[2019-T1-LALANNE Francis]]/Tableau17[[#This Row],[2019-T1-TOTAL]],"")</f>
        <v>3.5587188612099642E-3</v>
      </c>
      <c r="MS103" s="26">
        <f>IFERROR(Tableau17[[#This Row],[2019-T1-LOISEAU Nathalie]]/Tableau17[[#This Row],[2019-T1-TOTAL]],"")</f>
        <v>0.199288256227758</v>
      </c>
      <c r="MT103" s="26">
        <f>IFERROR(Tableau17[[#This Row],[2019-T1-MARIE Florie]]/Tableau17[[#This Row],[2019-T1-TOTAL]],"")</f>
        <v>1.7793594306049821E-3</v>
      </c>
      <c r="MU103" s="26">
        <f>IFERROR(Tableau17[[#This Row],[2008-T1-MACROEXTRDROITE]]/Tableau17[[#This Row],[2008-T1-MACROTOTALE]],"")</f>
        <v>0.12990527740189445</v>
      </c>
      <c r="MV103" s="26">
        <f>IFERROR(Tableau17[[#This Row],[2008-T1-MACRODROITE]]/Tableau17[[#This Row],[2008-T1-MACROTOTALE]],"")</f>
        <v>0.50744248985115026</v>
      </c>
      <c r="MW103" s="26">
        <f>IFERROR(Tableau17[[#This Row],[2008-T1-MACROCENTRE]]/Tableau17[[#This Row],[2008-T1-MACROTOTALE]],"")</f>
        <v>0</v>
      </c>
      <c r="MX103" s="26">
        <f>IFERROR(Tableau17[[#This Row],[2008-T1-MACROGAUCHE]]/Tableau17[[#This Row],[2008-T1-MACROTOTALE]],"")</f>
        <v>0.36265223274695535</v>
      </c>
      <c r="MY103" s="26">
        <f>IFERROR(Tableau17[[#This Row],[2008-T1-MACROAUTRE]]/Tableau17[[#This Row],[2008-T1-MACROTOTALE]],"")</f>
        <v>0</v>
      </c>
      <c r="MZ103" s="26">
        <f>IFERROR(Tableau17[[#This Row],[2008-T2-MACROEXTRDROITE]]/Tableau17[[#This Row],[2008-T2-MACROTOTALE]],"")</f>
        <v>0</v>
      </c>
      <c r="NA103" s="26">
        <f>IFERROR(Tableau17[[#This Row],[2008-T2-MACRODROITE]]/Tableau17[[#This Row],[2008-T2-MACROTOTALE]],"")</f>
        <v>0.5625</v>
      </c>
      <c r="NB103" s="26">
        <f>IFERROR(Tableau17[[#This Row],[2008-T2-MACROCENTRE]]/Tableau17[[#This Row],[2008-T2-MACROTOTALE]],"")</f>
        <v>0</v>
      </c>
      <c r="NC103" s="26">
        <f>IFERROR(Tableau17[[#This Row],[2008-T2-MACROGAUCHE]]/Tableau17[[#This Row],[2008-T2-MACROTOTALE]],"")</f>
        <v>0.4375</v>
      </c>
      <c r="ND103" s="26">
        <f>IFERROR(Tableau17[[#This Row],[2008-T2-MACROAUTRE]]/Tableau17[[#This Row],[2008-T2-MACROTOTALE]],"")</f>
        <v>0</v>
      </c>
      <c r="NE103" s="26">
        <f>IFERROR(Tableau17[[#This Row],[2014-T1-MACROEXTRDROITE]]/Tableau17[[#This Row],[2014-T1-MACROTOTALE]],"")</f>
        <v>0.26608187134502925</v>
      </c>
      <c r="NF103" s="26">
        <f>IFERROR(Tableau17[[#This Row],[2014-T1-MACRODROITE]]/Tableau17[[#This Row],[2014-T1-MACROTOTALE]],"")</f>
        <v>0.44736842105263158</v>
      </c>
      <c r="NG103" s="26">
        <f>IFERROR(Tableau17[[#This Row],[2014-T1-MACROCENTRE]]/Tableau17[[#This Row],[2014-T1-MACROTOTALE]],"")</f>
        <v>2.9239766081871343E-2</v>
      </c>
      <c r="NH103" s="26">
        <f>IFERROR(Tableau17[[#This Row],[2014-T1-MACROGAUCHE]]/Tableau17[[#This Row],[2014-T1-MACROTOTALE]],"")</f>
        <v>0.25730994152046782</v>
      </c>
      <c r="NI103" s="26">
        <f>IFERROR(Tableau17[[#This Row],[2014-T1-MACROAUTRE]]/Tableau17[[#This Row],[2014-T1-MACROTOTALE]],"")</f>
        <v>0</v>
      </c>
      <c r="NJ103" s="26">
        <f>IFERROR(Tableau17[[#This Row],[2014-T2-MACROEXTRDROITE]]/Tableau17[[#This Row],[2014-T2-MACROTOTALE]],"")</f>
        <v>0.2733812949640288</v>
      </c>
      <c r="NK103" s="26">
        <f>IFERROR(Tableau17[[#This Row],[2014-T2-MACRODROITE]]/Tableau17[[#This Row],[2014-T2-MACROTOTALE]],"")</f>
        <v>0.5136690647482014</v>
      </c>
      <c r="NL103" s="26">
        <f>IFERROR(Tableau17[[#This Row],[2014-T2-MACROCENTRE]]/Tableau17[[#This Row],[2014-T2-MACROTOTALE]],"")</f>
        <v>0</v>
      </c>
      <c r="NM103" s="26">
        <f>IFERROR(Tableau17[[#This Row],[2014-T2-MACROGAUCHE]]/Tableau17[[#This Row],[2014-T2-MACROTOTALE]],"")</f>
        <v>0.21294964028776978</v>
      </c>
      <c r="NN103" s="26">
        <f>IFERROR(Tableau17[[#This Row],[2014-T2-MACROAUTRE]]/Tableau17[[#This Row],[2014-T2-MACROTOTALE]],"")</f>
        <v>0</v>
      </c>
      <c r="NO103" s="26">
        <f>IFERROR( Tableau17[[#This Row],[2015-T1-MACROEXTRDROITE]]/Tableau17[[#This Row],[2015-T1-MACROTOTALE]],"")</f>
        <v>0.38129496402877699</v>
      </c>
      <c r="NP103" s="26">
        <f>IFERROR(Tableau17[[#This Row],[2015-T1-MACRODROITE]]/Tableau17[[#This Row],[2015-T1-MACROTOTALE]],"")</f>
        <v>0.31474820143884891</v>
      </c>
      <c r="NQ103" s="26">
        <f>IFERROR(Tableau17[[#This Row],[2015-T1-MACROCENTRE]]/Tableau17[[#This Row],[2015-T1-MACROTOTALE]],"")</f>
        <v>7.1942446043165464E-2</v>
      </c>
      <c r="NR103" s="26">
        <f>IFERROR(Tableau17[[#This Row],[2015-T1-MACROGAUCHE]]/Tableau17[[#This Row],[2015-T1-MACROTOTALE]],"")</f>
        <v>0.23201438848920863</v>
      </c>
      <c r="NS103" s="26">
        <f>IFERROR(Tableau17[[#This Row],[2015-T1-MACROAUTRE]]/Tableau17[[#This Row],[2015-T1-MACROTOTALE]],"")</f>
        <v>0</v>
      </c>
      <c r="NT103" s="26">
        <f>IFERROR(Tableau17[[#This Row],[2015-T2-MACROEXTRDROITE]]/Tableau17[[#This Row],[2015-T2-MACROTOTALE]],"")</f>
        <v>0.43052837573385516</v>
      </c>
      <c r="NU103" s="26">
        <f>IFERROR(Tableau17[[#This Row],[2015-T2-MACRODROITE]]/Tableau17[[#This Row],[2015-T2-MACROTOTALE]],"")</f>
        <v>0.56947162426614484</v>
      </c>
      <c r="NV103" s="26">
        <f>IFERROR(Tableau17[[#This Row],[2015-T2-MACROCENTRE]]/Tableau17[[#This Row],[2015-T2-MACROTOTALE]],"")</f>
        <v>0</v>
      </c>
      <c r="NW103" s="26">
        <f>IFERROR(Tableau17[[#This Row],[2015-T2-MACROGAUCHE]]/Tableau17[[#This Row],[2015-T2-MACROTOTALE]],"")</f>
        <v>0</v>
      </c>
      <c r="NX103" s="26">
        <f>IFERROR(Tableau17[[#This Row],[2015-T2-MACROAUTRE]]/Tableau17[[#This Row],[2015-T2-MACROTOTALE]],"")</f>
        <v>0</v>
      </c>
      <c r="NY103" s="26">
        <f>IFERROR(Tableau17[[#This Row],[2017-T1-MACROEXTRDROITE]]/Tableau17[[#This Row],[2017-T1-MACROTOTALE]],"")</f>
        <v>0.33821989528795809</v>
      </c>
      <c r="NZ103" s="26">
        <f>IFERROR(Tableau17[[#This Row],[2017-T1-MACRODROITE]]/Tableau17[[#This Row],[2017-T1-MACROTOTALE]],"")</f>
        <v>0.20523560209424083</v>
      </c>
      <c r="OA103" s="26">
        <f>IFERROR(Tableau17[[#This Row],[2017-T1-MACROCENTRE]]/Tableau17[[#This Row],[2017-T1-MACROTOTALE]],"")</f>
        <v>0.18534031413612564</v>
      </c>
      <c r="OB103" s="26">
        <f>IFERROR(Tableau17[[#This Row],[2017-T1-MACROGAUCHE]]/Tableau17[[#This Row],[2017-T1-MACROTOTALE]],"")</f>
        <v>0.2649214659685864</v>
      </c>
      <c r="OC103" s="26">
        <f>IFERROR(Tableau17[[#This Row],[2017-T1-MACROAUTRE]]/Tableau17[[#This Row],[2017-T1-MACROTOTALE]],"")</f>
        <v>6.2827225130890054E-3</v>
      </c>
      <c r="OD103" s="26">
        <f>IFERROR(Tableau17[[#This Row],[2017-T2-MACROEXTRDROITE]]/Tableau17[[#This Row],[2017-T2-MACROTOTALE]],"")</f>
        <v>0.44171779141104295</v>
      </c>
      <c r="OE103" s="26">
        <f>IFERROR(Tableau17[[#This Row],[2017-T2-MACRODROITE]]/Tableau17[[#This Row],[2017-T2-MACROTOTALE]],"")</f>
        <v>0</v>
      </c>
      <c r="OF103" s="26">
        <f>IFERROR(Tableau17[[#This Row],[2017-T2-MACROCENTRE]]/Tableau17[[#This Row],[2017-T2-MACROTOTALE]],"")</f>
        <v>0.55828220858895705</v>
      </c>
      <c r="OG103" s="26">
        <f>IFERROR(Tableau17[[#This Row],[2017-T2-MACROGAUCHE]]/Tableau17[[#This Row],[2017-T2-MACROTOTALE]],"")</f>
        <v>0</v>
      </c>
      <c r="OH103" s="26">
        <f>IFERROR(Tableau17[[#This Row],[2017-T2-MACROAUTRE]]/Tableau17[[#This Row],[2017-T2-MACROTOTALE]],"")</f>
        <v>0</v>
      </c>
      <c r="OI103" s="26">
        <f>IFERROR(Tableau17[[#This Row],[2019-T1-MACROEXTRDROITE]]/Tableau17[[#This Row],[2019-T1-MACROTOTALE]],"")</f>
        <v>0.37653239929947463</v>
      </c>
      <c r="OJ103" s="26">
        <f>IFERROR(Tableau17[[#This Row],[2019-T1-MACRODROITE]]/Tableau17[[#This Row],[2019-T1-MACROTOTALE]],"")</f>
        <v>9.8073555166374782E-2</v>
      </c>
      <c r="OK103" s="26">
        <f>IFERROR(Tableau17[[#This Row],[2019-T1-MACROCENTRE]]/Tableau17[[#This Row],[2019-T1-MACROTOTALE]],"")</f>
        <v>0.19614711033274956</v>
      </c>
      <c r="OL103" s="26">
        <f>IFERROR(Tableau17[[#This Row],[2019-T1-MACROGAUCHE]]/Tableau17[[#This Row],[2019-T1-MACROTOTALE]],"")</f>
        <v>0.28721541155866898</v>
      </c>
      <c r="OM103" s="26">
        <f>IFERROR(Tableau17[[#This Row],[2019-T1-MACROAUTRE]]/Tableau17[[#This Row],[2019-T1-MACROTOTALE]],"")</f>
        <v>4.2031523642732049E-2</v>
      </c>
      <c r="ON103" s="26">
        <f>IFERROR(Tableau17[[#This Row],[2020-T1-MACROEXTRDROITE]]/Tableau17[[#This Row],[2020-T1-MACROTOTALE]],"")</f>
        <v>0.25490196078431371</v>
      </c>
      <c r="OO103" s="26">
        <f>IFERROR(Tableau17[[#This Row],[2020-T1-MACRODROITE]]/Tableau17[[#This Row],[2020-T1-MACROTOTALE]],"")</f>
        <v>0.33053221288515405</v>
      </c>
      <c r="OP103" s="26">
        <f>IFERROR(Tableau17[[#This Row],[2020-T1-MACROCENTRE]]/Tableau17[[#This Row],[2020-T1-MACROTOTALE]],"")</f>
        <v>8.9635854341736695E-2</v>
      </c>
      <c r="OQ103" s="26">
        <f>IFERROR(Tableau17[[#This Row],[2020-T1-MACROGAUCHE]]/Tableau17[[#This Row],[2020-T1-MACROTOTALE]],"")</f>
        <v>0.32492997198879553</v>
      </c>
      <c r="OR103" s="26">
        <f>IFERROR(Tableau17[[#This Row],[2020-T1-MACROAUTRE]]/Tableau17[[#This Row],[2020-T1-MACROTOTALE]],"")</f>
        <v>0</v>
      </c>
      <c r="OS103" s="26">
        <f>IFERROR(Tableau17[[#This Row],[2017 (L)-T1-MACROEXTRDROITE]]/Tableau17[[#This Row],[2017 (L)-T1-MACROTOTALE]],"")</f>
        <v>0.21990369181380418</v>
      </c>
      <c r="OT103" s="26">
        <f>IFERROR(Tableau17[[#This Row],[2017 (L)-T1-MACRODROITE]]/Tableau17[[#This Row],[2017 (L)-T1-MACROTOTALE]],"")</f>
        <v>0.23274478330658105</v>
      </c>
      <c r="OU103" s="26">
        <f>IFERROR(Tableau17[[#This Row],[2017 (L)-T1-MACROCENTRE]]/Tableau17[[#This Row],[2017 (L)-T1-MACROTOTALE]],"")</f>
        <v>0.31781701444622795</v>
      </c>
      <c r="OV103" s="26">
        <f>IFERROR(Tableau17[[#This Row],[2017 (L)-T1-MACROGAUCHE]]/Tableau17[[#This Row],[2017 (L)-T1-MACROTOTALE]],"")</f>
        <v>0.21829855537720708</v>
      </c>
      <c r="OW103" s="26">
        <f>IFERROR(Tableau17[[#This Row],[2017 (L)-T1-MACROAUTRE]]/Tableau17[[#This Row],[2017 (L)-T1-MACROTOTALE]],"")</f>
        <v>1.1235955056179775E-2</v>
      </c>
      <c r="OX103" s="26">
        <f>IFERROR(Tableau17[[#This Row],[2017 (L)-T2-MACROEXTRDROITE]]/Tableau17[[#This Row],[2017 (L)-T2-MACROTOTALE]],"")</f>
        <v>0</v>
      </c>
      <c r="OY103" s="26">
        <f>IFERROR(Tableau17[[#This Row],[2017 (L)-T2-MACRODROITE]]/Tableau17[[#This Row],[2017 (L)-T2-MACROTOTALE]],"")</f>
        <v>0.53679653679653683</v>
      </c>
      <c r="OZ103" s="26">
        <f>IFERROR(Tableau17[[#This Row],[2017 (L)-T2-MACROCENTRE]]/Tableau17[[#This Row],[2017 (L)-T2-MACROTOTALE]],"")</f>
        <v>0.46320346320346323</v>
      </c>
      <c r="PA103" s="26">
        <f>IFERROR(Tableau17[[#This Row],[2017 (L)-T2-MACROGAUCHE]]/Tableau17[[#This Row],[2017 (L)-T2-MACROTOTALE]],"")</f>
        <v>0</v>
      </c>
      <c r="PB103" s="26">
        <f>IFERROR(Tableau17[[#This Row],[2017 (L)-T2-MACROAUTRE]]/Tableau17[[#This Row],[2017 (L)-T2-MACROTOTALE]],"")</f>
        <v>0</v>
      </c>
      <c r="PC103" s="26">
        <f>IFERROR(Tableau17[[#This Row],[2008_T1_PROCUS]]/Tableau17[[#This Row],[2008_T1_INSCRITS]],0)</f>
        <v>8.7301587301587304E-3</v>
      </c>
      <c r="PD103" s="26">
        <f>IFERROR(Tableau17[[#This Row],[2008_T2_PROCUS]]/Tableau17[[#This Row],[2008_T2_INSCRITS]],0)</f>
        <v>1.6666666666666666E-2</v>
      </c>
      <c r="PE103" s="26">
        <f>Tableau17[[#This Row],[2014_T1_PROCUS]]/Tableau17[[#This Row],[2014_T1_INSCRITS]]</f>
        <v>1.6012810248198558E-2</v>
      </c>
      <c r="PF103" s="26">
        <f>IFERROR(Tableau17[[#This Row],[2014_T2_PROCUS]]/Tableau17[[#This Row],[2014_T2_INSCRITS]],0)</f>
        <v>7.2057646116893519E-3</v>
      </c>
    </row>
    <row r="104" spans="1:422" hidden="1" x14ac:dyDescent="0.2">
      <c r="A104" s="1">
        <v>7</v>
      </c>
      <c r="B104" s="1" t="s">
        <v>469</v>
      </c>
      <c r="C104" s="1" t="s">
        <v>473</v>
      </c>
      <c r="D104" s="1" t="s">
        <v>473</v>
      </c>
      <c r="E104" s="1">
        <v>1331</v>
      </c>
      <c r="F104" s="1">
        <v>5.4122240000000001</v>
      </c>
      <c r="G104" s="1">
        <v>43.319792</v>
      </c>
      <c r="H104" s="3">
        <v>552</v>
      </c>
      <c r="I104" s="3">
        <v>109</v>
      </c>
      <c r="J104" s="1">
        <v>2</v>
      </c>
      <c r="L104" s="1">
        <v>14</v>
      </c>
      <c r="M104" s="1">
        <v>9</v>
      </c>
      <c r="O104" s="1">
        <v>1</v>
      </c>
      <c r="P104" s="1">
        <v>34</v>
      </c>
      <c r="Q104" s="1">
        <v>9</v>
      </c>
      <c r="R104" s="1">
        <v>49</v>
      </c>
      <c r="S104" s="1">
        <v>31</v>
      </c>
      <c r="T104" s="1">
        <v>16</v>
      </c>
      <c r="U104" s="1">
        <v>165</v>
      </c>
      <c r="V104" s="1">
        <v>1314</v>
      </c>
      <c r="W104" s="1">
        <v>668</v>
      </c>
      <c r="X104" s="1">
        <v>21</v>
      </c>
      <c r="Y104" s="2">
        <v>0.50837138999999998</v>
      </c>
      <c r="Z104" s="1">
        <v>1314</v>
      </c>
      <c r="AA104" s="1">
        <v>757</v>
      </c>
      <c r="AB104" s="1">
        <v>10</v>
      </c>
      <c r="AC104" s="2">
        <v>0.57610349999999999</v>
      </c>
      <c r="AD104" s="1">
        <v>552</v>
      </c>
      <c r="AE104" s="1">
        <v>171</v>
      </c>
      <c r="AF104" s="2">
        <v>0.30978261000000001</v>
      </c>
      <c r="AG104" s="1">
        <f t="shared" si="1"/>
        <v>109</v>
      </c>
      <c r="AH104" s="1">
        <v>1247</v>
      </c>
      <c r="AI104" s="1">
        <v>747</v>
      </c>
      <c r="AJ104" s="1">
        <v>12</v>
      </c>
      <c r="AK104" s="2">
        <v>0.59903768999999996</v>
      </c>
      <c r="AL104" s="1">
        <v>1247</v>
      </c>
      <c r="AM104" s="1">
        <v>801</v>
      </c>
      <c r="AN104" s="1">
        <v>9</v>
      </c>
      <c r="AO104" s="2">
        <v>0.64234161999999995</v>
      </c>
      <c r="AP104" s="1">
        <v>579</v>
      </c>
      <c r="AQ104" s="1">
        <v>249</v>
      </c>
      <c r="AR104" s="2">
        <v>0.43005180999999998</v>
      </c>
      <c r="AS104" s="1">
        <v>579</v>
      </c>
      <c r="AT104" s="1">
        <v>257</v>
      </c>
      <c r="AU104" s="2">
        <v>0.44386873999999998</v>
      </c>
      <c r="AV104" s="1">
        <v>549</v>
      </c>
      <c r="AW104" s="1">
        <v>255</v>
      </c>
      <c r="AX104" s="2">
        <v>0.46448086999999999</v>
      </c>
      <c r="AY104" s="1">
        <v>549</v>
      </c>
      <c r="AZ104" s="1">
        <v>197</v>
      </c>
      <c r="BA104" s="2">
        <v>0.35883424000000003</v>
      </c>
      <c r="BB104" s="1">
        <v>551</v>
      </c>
      <c r="BC104" s="1">
        <v>399</v>
      </c>
      <c r="BD104" s="2">
        <v>0.72413793000000004</v>
      </c>
      <c r="BE104" s="1">
        <v>551</v>
      </c>
      <c r="BF104" s="1">
        <v>371</v>
      </c>
      <c r="BG104" s="2">
        <v>0.67332122999999999</v>
      </c>
      <c r="BH104" s="1">
        <v>550</v>
      </c>
      <c r="BI104" s="1">
        <v>257</v>
      </c>
      <c r="BJ104" s="2">
        <v>0.46727273000000003</v>
      </c>
      <c r="BK104" s="1">
        <v>22</v>
      </c>
      <c r="BL104" s="1">
        <v>7</v>
      </c>
      <c r="BN104" s="1">
        <v>23</v>
      </c>
      <c r="BO104" s="1">
        <v>89</v>
      </c>
      <c r="BP104" s="1">
        <v>260</v>
      </c>
      <c r="BQ104" s="1">
        <v>340</v>
      </c>
      <c r="BR104" s="1">
        <v>741</v>
      </c>
      <c r="BS104" s="1">
        <v>80</v>
      </c>
      <c r="BU104" s="1">
        <v>317</v>
      </c>
      <c r="BV104" s="1">
        <v>396</v>
      </c>
      <c r="BW104" s="1">
        <v>793</v>
      </c>
      <c r="BZ104" s="1">
        <v>48</v>
      </c>
      <c r="CA104" s="1">
        <v>7</v>
      </c>
      <c r="CB104" s="1">
        <v>36</v>
      </c>
      <c r="CC104" s="1">
        <v>183</v>
      </c>
      <c r="CD104" s="1">
        <v>238</v>
      </c>
      <c r="CE104" s="1">
        <v>131</v>
      </c>
      <c r="CF104" s="1">
        <v>643</v>
      </c>
      <c r="CG104" s="1">
        <v>218</v>
      </c>
      <c r="CH104" s="1">
        <v>314</v>
      </c>
      <c r="CI104" s="1">
        <v>195</v>
      </c>
      <c r="CJ104" s="1">
        <v>727</v>
      </c>
      <c r="CN104" s="1">
        <v>4</v>
      </c>
      <c r="CO104" s="1">
        <v>25</v>
      </c>
      <c r="CP104" s="1">
        <v>87</v>
      </c>
      <c r="CT104" s="1">
        <v>66</v>
      </c>
      <c r="CU104" s="1">
        <v>59</v>
      </c>
      <c r="CW104" s="1">
        <v>241</v>
      </c>
      <c r="CY104" s="1">
        <v>116</v>
      </c>
      <c r="DB104" s="1">
        <v>119</v>
      </c>
      <c r="DC104" s="1">
        <v>235</v>
      </c>
      <c r="DE104" s="1">
        <v>4</v>
      </c>
      <c r="DF104" s="1">
        <v>2</v>
      </c>
      <c r="DH104" s="1">
        <v>2</v>
      </c>
      <c r="DI104" s="1">
        <v>6</v>
      </c>
      <c r="DJ104" s="1">
        <v>7</v>
      </c>
      <c r="DK104" s="1">
        <v>1</v>
      </c>
      <c r="DL104" s="1">
        <v>50</v>
      </c>
      <c r="DM104" s="1">
        <v>66</v>
      </c>
      <c r="DN104" s="1">
        <v>30</v>
      </c>
      <c r="DQ104" s="1">
        <v>0</v>
      </c>
      <c r="DR104" s="1">
        <v>69</v>
      </c>
      <c r="DS104" s="1">
        <v>18</v>
      </c>
      <c r="DU104" s="1">
        <v>255</v>
      </c>
      <c r="DW104" s="1">
        <v>79</v>
      </c>
      <c r="DZ104" s="1">
        <v>107</v>
      </c>
      <c r="EA104" s="1">
        <v>186</v>
      </c>
      <c r="EB104" s="1">
        <v>2</v>
      </c>
      <c r="EC104" s="1">
        <v>5</v>
      </c>
      <c r="ED104" s="1">
        <v>1</v>
      </c>
      <c r="EE104" s="1">
        <v>9</v>
      </c>
      <c r="EF104" s="1">
        <v>87</v>
      </c>
      <c r="EG104" s="1">
        <v>17</v>
      </c>
      <c r="EH104" s="1">
        <v>5</v>
      </c>
      <c r="EI104" s="1">
        <v>93</v>
      </c>
      <c r="EJ104" s="1">
        <v>81</v>
      </c>
      <c r="EK104" s="1">
        <v>85</v>
      </c>
      <c r="EL104" s="1">
        <v>6</v>
      </c>
      <c r="EM104" s="1">
        <v>391</v>
      </c>
      <c r="EN104" s="1">
        <v>117</v>
      </c>
      <c r="EO104" s="1">
        <v>212</v>
      </c>
      <c r="EP104" s="1">
        <v>329</v>
      </c>
      <c r="EQ104" s="1">
        <v>0</v>
      </c>
      <c r="ER104" s="1">
        <v>3</v>
      </c>
      <c r="ES104" s="1">
        <v>3</v>
      </c>
      <c r="ET104" s="1">
        <v>19</v>
      </c>
      <c r="EU104" s="1">
        <v>1</v>
      </c>
      <c r="EV104" s="1">
        <v>75</v>
      </c>
      <c r="EW104" s="1">
        <v>17</v>
      </c>
      <c r="EX104" s="1">
        <v>0</v>
      </c>
      <c r="EY104" s="1">
        <v>2</v>
      </c>
      <c r="EZ104" s="1">
        <v>8</v>
      </c>
      <c r="FA104" s="1">
        <v>0</v>
      </c>
      <c r="FB104" s="1">
        <v>0</v>
      </c>
      <c r="FC104" s="1">
        <v>0</v>
      </c>
      <c r="FD104" s="1">
        <v>0</v>
      </c>
      <c r="FE104" s="1">
        <v>0</v>
      </c>
      <c r="FF104" s="1">
        <v>0</v>
      </c>
      <c r="FG104" s="1">
        <v>1</v>
      </c>
      <c r="FH104" s="1">
        <v>6</v>
      </c>
      <c r="FI104" s="1">
        <v>1</v>
      </c>
      <c r="FJ104" s="1">
        <v>14</v>
      </c>
      <c r="FK104" s="1">
        <v>6</v>
      </c>
      <c r="FL104" s="1">
        <v>0</v>
      </c>
      <c r="FM104" s="1">
        <v>27</v>
      </c>
      <c r="FN104" s="1">
        <v>4</v>
      </c>
      <c r="FO104" s="1">
        <v>1</v>
      </c>
      <c r="FP104" s="1">
        <v>53</v>
      </c>
      <c r="FQ104" s="1">
        <v>0</v>
      </c>
      <c r="FR104" s="1">
        <f>SUM(Tableau17[[#This Row],[2019-T1-ALEXANDRE Audric]:[2019-T1-MARIE Florie]])</f>
        <v>241</v>
      </c>
      <c r="FS104" s="1">
        <v>89</v>
      </c>
      <c r="FT104" s="1">
        <v>289</v>
      </c>
      <c r="FU104" s="1">
        <v>0</v>
      </c>
      <c r="FV104" s="1">
        <v>363</v>
      </c>
      <c r="FW104" s="1">
        <v>0</v>
      </c>
      <c r="FX104" s="1">
        <v>741</v>
      </c>
      <c r="FY104" s="1">
        <v>80</v>
      </c>
      <c r="FZ104" s="1">
        <v>317</v>
      </c>
      <c r="GA104" s="1">
        <v>0</v>
      </c>
      <c r="GB104" s="1">
        <v>396</v>
      </c>
      <c r="GC104" s="1">
        <v>0</v>
      </c>
      <c r="GD104" s="1">
        <v>793</v>
      </c>
      <c r="GE104" s="1">
        <v>183</v>
      </c>
      <c r="GF104" s="1">
        <v>238</v>
      </c>
      <c r="GG104" s="1">
        <v>0</v>
      </c>
      <c r="GH104" s="1">
        <v>222</v>
      </c>
      <c r="GI104" s="1">
        <v>0</v>
      </c>
      <c r="GJ104" s="1">
        <v>643</v>
      </c>
      <c r="GK104" s="1">
        <v>218</v>
      </c>
      <c r="GL104" s="1">
        <v>314</v>
      </c>
      <c r="GM104" s="1">
        <v>0</v>
      </c>
      <c r="GN104" s="1">
        <v>195</v>
      </c>
      <c r="GO104" s="1">
        <v>0</v>
      </c>
      <c r="GP104" s="1">
        <v>727</v>
      </c>
      <c r="GQ104" s="1">
        <v>87</v>
      </c>
      <c r="GR104" s="1">
        <v>66</v>
      </c>
      <c r="GS104" s="1">
        <v>0</v>
      </c>
      <c r="GT104" s="1">
        <v>88</v>
      </c>
      <c r="GU104" s="1">
        <v>0</v>
      </c>
      <c r="GV104" s="1">
        <v>241</v>
      </c>
      <c r="GW104" s="1">
        <v>116</v>
      </c>
      <c r="GX104" s="1">
        <v>0</v>
      </c>
      <c r="GY104" s="1">
        <v>0</v>
      </c>
      <c r="GZ104" s="1">
        <v>119</v>
      </c>
      <c r="HA104" s="1">
        <v>0</v>
      </c>
      <c r="HB104" s="1">
        <v>235</v>
      </c>
      <c r="HC104" s="1">
        <v>108</v>
      </c>
      <c r="HD104" s="1">
        <v>87</v>
      </c>
      <c r="HE104" s="1">
        <v>85</v>
      </c>
      <c r="HF104" s="1">
        <v>106</v>
      </c>
      <c r="HG104" s="1">
        <v>5</v>
      </c>
      <c r="HH104" s="1">
        <v>391</v>
      </c>
      <c r="HI104" s="1">
        <v>117</v>
      </c>
      <c r="HJ104" s="1">
        <v>0</v>
      </c>
      <c r="HK104" s="1">
        <v>212</v>
      </c>
      <c r="HL104" s="1">
        <v>0</v>
      </c>
      <c r="HM104" s="1">
        <v>0</v>
      </c>
      <c r="HN104" s="1">
        <v>329</v>
      </c>
      <c r="HO104" s="1">
        <v>87</v>
      </c>
      <c r="HP104" s="1">
        <v>21</v>
      </c>
      <c r="HQ104" s="1">
        <v>53</v>
      </c>
      <c r="HR104" s="1">
        <v>77</v>
      </c>
      <c r="HS104" s="1">
        <v>10</v>
      </c>
      <c r="HT104" s="1">
        <v>248</v>
      </c>
      <c r="HU104" s="1">
        <v>49</v>
      </c>
      <c r="HV104" s="1">
        <v>48</v>
      </c>
      <c r="HW104" s="1">
        <v>11</v>
      </c>
      <c r="HX104" s="1">
        <v>57</v>
      </c>
      <c r="HY104" s="1">
        <v>0</v>
      </c>
      <c r="HZ104" s="1">
        <v>165</v>
      </c>
      <c r="IA104" s="1">
        <v>75</v>
      </c>
      <c r="IB104" s="1">
        <v>30</v>
      </c>
      <c r="IC104" s="1">
        <v>69</v>
      </c>
      <c r="ID104" s="1">
        <v>77</v>
      </c>
      <c r="IE104" s="1">
        <v>4</v>
      </c>
      <c r="IF104" s="1">
        <v>255</v>
      </c>
      <c r="IG104" s="1">
        <v>79</v>
      </c>
      <c r="IH104" s="1">
        <v>0</v>
      </c>
      <c r="II104" s="1">
        <v>107</v>
      </c>
      <c r="IJ104" s="1">
        <v>0</v>
      </c>
      <c r="IK104" s="1">
        <v>0</v>
      </c>
      <c r="IL104" s="1">
        <v>186</v>
      </c>
      <c r="IM104" s="26">
        <f>IFERROR(Tableau17[[#This Row],[LDIV]]/Tableau17[[#This Row],[Total général]],"")</f>
        <v>1.2121212121212121E-2</v>
      </c>
      <c r="IN104" s="26">
        <f>IFERROR(Tableau17[[#This Row],[LDVC]]/Tableau17[[#This Row],[Total général]],"")</f>
        <v>0</v>
      </c>
      <c r="IO104" s="26">
        <f>IFERROR(Tableau17[[#This Row],[LDVD]]/Tableau17[[#This Row],[Total général]],"")</f>
        <v>8.4848484848484854E-2</v>
      </c>
      <c r="IP104" s="26">
        <f>IFERROR(Tableau17[[#This Row],[LDVG]]/Tableau17[[#This Row],[Total général]],"")</f>
        <v>5.4545454545454543E-2</v>
      </c>
      <c r="IQ104" s="26">
        <f>IFERROR(Tableau17[[#This Row],[LEXD]]/Tableau17[[#This Row],[Total général]],"")</f>
        <v>0</v>
      </c>
      <c r="IR104" s="26">
        <f>IFERROR(Tableau17[[#This Row],[LEXG]]/Tableau17[[#This Row],[Total général]],"")</f>
        <v>6.0606060606060606E-3</v>
      </c>
      <c r="IS104" s="26">
        <f>IFERROR(Tableau17[[#This Row],[LLR]]/Tableau17[[#This Row],[Total général]],"")</f>
        <v>0.20606060606060606</v>
      </c>
      <c r="IT104" s="26">
        <f>IFERROR(Tableau17[[#This Row],[LREM]]/Tableau17[[#This Row],[Total général]],"")</f>
        <v>5.4545454545454543E-2</v>
      </c>
      <c r="IU104" s="26">
        <f>IFERROR(Tableau17[[#This Row],[LRN]]/Tableau17[[#This Row],[Total général]],"")</f>
        <v>0.29696969696969699</v>
      </c>
      <c r="IV104" s="26">
        <f>IFERROR(Tableau17[[#This Row],[LUG]]/Tableau17[[#This Row],[Total général]],"")</f>
        <v>0.18787878787878787</v>
      </c>
      <c r="IW104" s="26">
        <f>IFERROR(Tableau17[[#This Row],[LVEC]]/Tableau17[[#This Row],[Total général]],"")</f>
        <v>9.696969696969697E-2</v>
      </c>
      <c r="IX104" s="26">
        <f>IFERROR(Tableau17[[#This Row],[2008-T1-LCMD]]/Tableau17[[#This Row],[2008-T1-TOTAL]],"")</f>
        <v>2.9689608636977057E-2</v>
      </c>
      <c r="IY104" s="26">
        <f>IFERROR(Tableau17[[#This Row],[2008-T1-LDVD]]/Tableau17[[#This Row],[2008-T1-TOTAL]],"")</f>
        <v>9.4466936572199737E-3</v>
      </c>
      <c r="IZ104" s="26">
        <f>IFERROR(Tableau17[[#This Row],[2008-T1-LEXD]]/Tableau17[[#This Row],[2008-T1-TOTAL]],"")</f>
        <v>0</v>
      </c>
      <c r="JA104" s="26">
        <f>IFERROR(Tableau17[[#This Row],[2008-T1-LEXG]]/Tableau17[[#This Row],[2008-T1-TOTAL]],"")</f>
        <v>3.1039136302294199E-2</v>
      </c>
      <c r="JB104" s="26">
        <f>IFERROR(Tableau17[[#This Row],[2008-T1-LFN]]/Tableau17[[#This Row],[2008-T1-TOTAL]],"")</f>
        <v>0.12010796221322537</v>
      </c>
      <c r="JC104" s="26">
        <f>IFERROR(Tableau17[[#This Row],[2008-T1-LMAJ]]/Tableau17[[#This Row],[2008-T1-TOTAL]],"")</f>
        <v>0.35087719298245612</v>
      </c>
      <c r="JD104" s="26">
        <f>IFERROR(Tableau17[[#This Row],[2008-T1-LUG]]/Tableau17[[#This Row],[2008-T1-TOTAL]],"")</f>
        <v>0.45883940620782726</v>
      </c>
      <c r="JE104" s="26">
        <f>IFERROR(Tableau17[[#This Row],[2008-T2-LFN]]/Tableau17[[#This Row],[2008-T2-TOTAL]],"")</f>
        <v>0.10088272383354351</v>
      </c>
      <c r="JF104" s="26">
        <f>IFERROR(Tableau17[[#This Row],[2008-T2-LGC]]/Tableau17[[#This Row],[2008-T2-TOTAL]],"")</f>
        <v>0</v>
      </c>
      <c r="JG104" s="26">
        <f>IFERROR(Tableau17[[#This Row],[2008-T2-LMAJ]]/Tableau17[[#This Row],[2008-T2-TOTAL]],"")</f>
        <v>0.39974779319041615</v>
      </c>
      <c r="JH104" s="26">
        <f>IFERROR(Tableau17[[#This Row],[2008-T2-LUG]]/Tableau17[[#This Row],[2008-T2-TOTAL]],"")</f>
        <v>0.49936948297604034</v>
      </c>
      <c r="JI104" s="26">
        <f>IFERROR(Tableau17[[#This Row],[2014-T1-LDIV]]/Tableau17[[#This Row],[2014-T1-TOTAL]],"")</f>
        <v>0</v>
      </c>
      <c r="JJ104" s="26">
        <f>IFERROR(Tableau17[[#This Row],[2014-T1-LDVD]]/Tableau17[[#This Row],[2014-T1-TOTAL]],"")</f>
        <v>0</v>
      </c>
      <c r="JK104" s="26">
        <f>IFERROR(Tableau17[[#This Row],[2014-T1-LDVG]]/Tableau17[[#This Row],[2014-T1-TOTAL]],"")</f>
        <v>7.4650077760497674E-2</v>
      </c>
      <c r="JL104" s="26">
        <f>IFERROR(Tableau17[[#This Row],[2014-T1-LEXG]]/Tableau17[[#This Row],[2014-T1-TOTAL]],"")</f>
        <v>1.088646967340591E-2</v>
      </c>
      <c r="JM104" s="26">
        <f>IFERROR(Tableau17[[#This Row],[2014-T1-LFG]]/Tableau17[[#This Row],[2014-T1-TOTAL]],"")</f>
        <v>5.5987558320373249E-2</v>
      </c>
      <c r="JN104" s="26">
        <f>IFERROR(Tableau17[[#This Row],[2014-T1-LFN]]/Tableau17[[#This Row],[2014-T1-TOTAL]],"")</f>
        <v>0.28460342146189738</v>
      </c>
      <c r="JO104" s="26">
        <f>IFERROR(Tableau17[[#This Row],[2014-T1-LUD]]/Tableau17[[#This Row],[2014-T1-TOTAL]],"")</f>
        <v>0.37013996889580092</v>
      </c>
      <c r="JP104" s="26">
        <f>IFERROR(Tableau17[[#This Row],[2014-T1-LUG]]/Tableau17[[#This Row],[2014-T1-TOTAL]],"")</f>
        <v>0.20373250388802489</v>
      </c>
      <c r="JQ104" s="26">
        <f>IFERROR(Tableau17[[#This Row],[2014-T2-LFN]]/Tableau17[[#This Row],[2014-T2-TOTAL]],"")</f>
        <v>0.29986244841815679</v>
      </c>
      <c r="JR104" s="26">
        <f>IFERROR(Tableau17[[#This Row],[2014-T2-LUD]]/Tableau17[[#This Row],[2014-T2-TOTAL]],"")</f>
        <v>0.43191196698762035</v>
      </c>
      <c r="JS104" s="26">
        <f>IFERROR(Tableau17[[#This Row],[2014-T2-LUG]]/Tableau17[[#This Row],[2014-T2-TOTAL]],"")</f>
        <v>0.26822558459422285</v>
      </c>
      <c r="JT104" s="26">
        <f>IFERROR(Tableau17[[#This Row],[2015-T1-BC-DIV]]/Tableau17[[#This Row],[2015-T1-TOTAL]],"")</f>
        <v>0</v>
      </c>
      <c r="JU104" s="26">
        <f>IFERROR(Tableau17[[#This Row],[2015-T1-BC-DLF]]/Tableau17[[#This Row],[2015-T1-TOTAL]],"")</f>
        <v>0</v>
      </c>
      <c r="JV104" s="26">
        <f>IFERROR(Tableau17[[#This Row],[2015-T1-BC-DVD]]/Tableau17[[#This Row],[2015-T1-TOTAL]],"")</f>
        <v>0</v>
      </c>
      <c r="JW104" s="26">
        <f>IFERROR(Tableau17[[#This Row],[2015-T1-BC-DVG]]/Tableau17[[#This Row],[2015-T1-TOTAL]],"")</f>
        <v>1.6597510373443983E-2</v>
      </c>
      <c r="JX104" s="26">
        <f>IFERROR(Tableau17[[#This Row],[2015-T1-BC-FG]]/Tableau17[[#This Row],[2015-T1-TOTAL]],"")</f>
        <v>0.1037344398340249</v>
      </c>
      <c r="JY104" s="26">
        <f>IFERROR(Tableau17[[#This Row],[2015-T1-BC-FN]]/Tableau17[[#This Row],[2015-T1-TOTAL]],"")</f>
        <v>0.36099585062240663</v>
      </c>
      <c r="JZ104" s="26">
        <f>IFERROR(Tableau17[[#This Row],[2015-T1-BC-MDM]]/Tableau17[[#This Row],[2015-T1-TOTAL]],"")</f>
        <v>0</v>
      </c>
      <c r="KA104" s="26">
        <f>IFERROR(Tableau17[[#This Row],[2015-T1-BC-RDG]]/Tableau17[[#This Row],[2015-T1-TOTAL]],"")</f>
        <v>0</v>
      </c>
      <c r="KB104" s="26">
        <f>IFERROR(Tableau17[[#This Row],[2015-T1-BC-SOC]]/Tableau17[[#This Row],[2015-T1-TOTAL]],"")</f>
        <v>0</v>
      </c>
      <c r="KC104" s="26">
        <f>IFERROR(Tableau17[[#This Row],[2015-T1-BC-UD]]/Tableau17[[#This Row],[2015-T1-TOTAL]],"")</f>
        <v>0.27385892116182575</v>
      </c>
      <c r="KD104" s="26">
        <f>IFERROR(Tableau17[[#This Row],[2015-T1-BC-UG]]/Tableau17[[#This Row],[2015-T1-TOTAL]],"")</f>
        <v>0.24481327800829875</v>
      </c>
      <c r="KE104" s="26">
        <f>IFERROR(Tableau17[[#This Row],[2015-T1-BC-VEC]]/Tableau17[[#This Row],[2015-T1-TOTAL]],"")</f>
        <v>0</v>
      </c>
      <c r="KF104" s="26">
        <f>IFERROR(Tableau17[[#This Row],[2015-T2-BC-DVG]]/Tableau17[[#This Row],[2015-T2-TOTAL]],"")</f>
        <v>0</v>
      </c>
      <c r="KG104" s="26">
        <f>IFERROR(Tableau17[[#This Row],[2015-T2-BC-FN]]/Tableau17[[#This Row],[2015-T2-TOTAL]],"")</f>
        <v>0.49361702127659574</v>
      </c>
      <c r="KH104" s="26">
        <f>IFERROR(Tableau17[[#This Row],[2015-T2-BC-SOC]]/Tableau17[[#This Row],[2015-T2-TOTAL]],"")</f>
        <v>0</v>
      </c>
      <c r="KI104" s="26">
        <f>IFERROR(Tableau17[[#This Row],[2015-T2-BC-UD]]/Tableau17[[#This Row],[2015-T2-TOTAL]],"")</f>
        <v>0</v>
      </c>
      <c r="KJ104" s="26">
        <f>IFERROR(Tableau17[[#This Row],[2015-T2-BC-UG]]/Tableau17[[#This Row],[2015-T2-TOTAL]],"")</f>
        <v>0.50638297872340421</v>
      </c>
      <c r="KK104" s="26">
        <f>IFERROR(Tableau17[[#This Row],[2017 (L)-T1-COM]]/Tableau17[[#This Row],[2017 (L)-T1-TOTAL]],"")</f>
        <v>0</v>
      </c>
      <c r="KL104" s="26">
        <f>IFERROR(Tableau17[[#This Row],[2017 (L)-T1-DIV]]/Tableau17[[#This Row],[2017 (L)-T1-TOTAL]],"")</f>
        <v>1.5686274509803921E-2</v>
      </c>
      <c r="KM104" s="26">
        <f>IFERROR(Tableau17[[#This Row],[2017 (L)-T1-DLF]]/Tableau17[[#This Row],[2017 (L)-T1-TOTAL]],"")</f>
        <v>7.8431372549019607E-3</v>
      </c>
      <c r="KN104" s="26">
        <f>IFERROR(Tableau17[[#This Row],[2017 (L)-T1-DVD]]/Tableau17[[#This Row],[2017 (L)-T1-TOTAL]],"")</f>
        <v>0</v>
      </c>
      <c r="KO104" s="26">
        <f>IFERROR(Tableau17[[#This Row],[2017 (L)-T1-DVG]]/Tableau17[[#This Row],[2017 (L)-T1-TOTAL]],"")</f>
        <v>7.8431372549019607E-3</v>
      </c>
      <c r="KP104" s="26">
        <f>IFERROR(Tableau17[[#This Row],[2017 (L)-T1-ECO]]/Tableau17[[#This Row],[2017 (L)-T1-TOTAL]],"")</f>
        <v>2.3529411764705882E-2</v>
      </c>
      <c r="KQ104" s="26">
        <f>IFERROR(Tableau17[[#This Row],[2017 (L)-T1-EXD]]/Tableau17[[#This Row],[2017 (L)-T1-TOTAL]],"")</f>
        <v>2.7450980392156862E-2</v>
      </c>
      <c r="KR104" s="26">
        <f>IFERROR(Tableau17[[#This Row],[2017 (L)-T1-EXG]]/Tableau17[[#This Row],[2017 (L)-T1-TOTAL]],"")</f>
        <v>3.9215686274509803E-3</v>
      </c>
      <c r="KS104" s="26">
        <f>IFERROR(Tableau17[[#This Row],[2017 (L)-T1-FI]]/Tableau17[[#This Row],[2017 (L)-T1-TOTAL]],"")</f>
        <v>0.19607843137254902</v>
      </c>
      <c r="KT104" s="26">
        <f>IFERROR(Tableau17[[#This Row],[2017 (L)-T1-FN]]/Tableau17[[#This Row],[2017 (L)-T1-TOTAL]],"")</f>
        <v>0.25882352941176473</v>
      </c>
      <c r="KU104" s="26">
        <f>IFERROR(Tableau17[[#This Row],[2017 (L)-T1-LR]]/Tableau17[[#This Row],[2017 (L)-T1-TOTAL]],"")</f>
        <v>0.11764705882352941</v>
      </c>
      <c r="KV104" s="26">
        <f>IFERROR(Tableau17[[#This Row],[2017 (L)-T1-MDM]]/Tableau17[[#This Row],[2017 (L)-T1-TOTAL]],"")</f>
        <v>0</v>
      </c>
      <c r="KW104" s="26">
        <f>IFERROR(Tableau17[[#This Row],[2017 (L)-T1-RDG]]/Tableau17[[#This Row],[2017 (L)-T1-TOTAL]],"")</f>
        <v>0</v>
      </c>
      <c r="KX104" s="26">
        <f>IFERROR(Tableau17[[#This Row],[2017 (L)-T1-REG]]/Tableau17[[#This Row],[2017 (L)-T1-TOTAL]],"")</f>
        <v>0</v>
      </c>
      <c r="KY104" s="26">
        <f>IFERROR(Tableau17[[#This Row],[2017 (L)-T1-REM]]/Tableau17[[#This Row],[2017 (L)-T1-TOTAL]],"")</f>
        <v>0.27058823529411763</v>
      </c>
      <c r="KZ104" s="26">
        <f>IFERROR(Tableau17[[#This Row],[2017 (L)-T1-SOC]]/Tableau17[[#This Row],[2017 (L)-T1-TOTAL]],"")</f>
        <v>7.0588235294117646E-2</v>
      </c>
      <c r="LA104" s="26">
        <f>IFERROR(Tableau17[[#This Row],[2017 (L)-T1-UDI]]/Tableau17[[#This Row],[2017 (L)-T1-TOTAL]],"")</f>
        <v>0</v>
      </c>
      <c r="LB104" s="26">
        <f>IFERROR(Tableau17[[#This Row],[2017 (L)-T2-FI]]/Tableau17[[#This Row],[2017 (L)-T2-TOTAL]],"")</f>
        <v>0</v>
      </c>
      <c r="LC104" s="26">
        <f>IFERROR(Tableau17[[#This Row],[2017 (L)-T2-FN]]/Tableau17[[#This Row],[2017 (L)-T2-TOTAL]],"")</f>
        <v>0.42473118279569894</v>
      </c>
      <c r="LD104" s="26">
        <f>IFERROR(Tableau17[[#This Row],[2017 (L)-T2-LR]]/Tableau17[[#This Row],[2017 (L)-T2-TOTAL]],"")</f>
        <v>0</v>
      </c>
      <c r="LE104" s="26">
        <f>IFERROR(Tableau17[[#This Row],[2017 (L)-T2-MDM]]/Tableau17[[#This Row],[2017 (L)-T2-TOTAL]],"")</f>
        <v>0</v>
      </c>
      <c r="LF104" s="26">
        <f>IFERROR(Tableau17[[#This Row],[2017 (L)-T2-REM]]/Tableau17[[#This Row],[2017 (L)-T2-TOTAL]],"")</f>
        <v>0.57526881720430112</v>
      </c>
      <c r="LG104" s="26">
        <f>IFERROR(Tableau17[[#This Row],[2017-T1-ARTHAUD Nathalie]]/Tableau17[[#This Row],[2017-T1-TOTAL]],"")</f>
        <v>5.1150895140664966E-3</v>
      </c>
      <c r="LH104" s="26">
        <f>IFERROR(Tableau17[[#This Row],[2017-T1-ASSELINEAU Fran]]/Tableau17[[#This Row],[2017-T1-TOTAL]],"")</f>
        <v>1.278772378516624E-2</v>
      </c>
      <c r="LI104" s="26">
        <f>IFERROR(Tableau17[[#This Row],[2017-T1-CHEMINADE Jacques]]/Tableau17[[#This Row],[2017-T1-TOTAL]],"")</f>
        <v>2.5575447570332483E-3</v>
      </c>
      <c r="LJ104" s="26">
        <f>IFERROR(Tableau17[[#This Row],[2017-T1-DUPONT-AIGNAN Nicolas]]/Tableau17[[#This Row],[2017-T1-TOTAL]],"")</f>
        <v>2.3017902813299233E-2</v>
      </c>
      <c r="LK104" s="26">
        <f>IFERROR(Tableau17[[#This Row],[2017-T1-FILLON Fran]]/Tableau17[[#This Row],[2017-T1-TOTAL]],"")</f>
        <v>0.22250639386189258</v>
      </c>
      <c r="LL104" s="26">
        <f>IFERROR(Tableau17[[#This Row],[2017-T1-HAMON Beno]]/Tableau17[[#This Row],[2017-T1-TOTAL]],"")</f>
        <v>4.3478260869565216E-2</v>
      </c>
      <c r="LM104" s="26">
        <f>IFERROR(Tableau17[[#This Row],[2017-T1-LASSALLE Jean]]/Tableau17[[#This Row],[2017-T1-TOTAL]],"")</f>
        <v>1.278772378516624E-2</v>
      </c>
      <c r="LN104" s="26">
        <f>IFERROR(Tableau17[[#This Row],[2017-T1-LE PEN Marine]]/Tableau17[[#This Row],[2017-T1-TOTAL]],"")</f>
        <v>0.23785166240409208</v>
      </c>
      <c r="LO104" s="26">
        <f>IFERROR(Tableau17[[#This Row],[2017-T1-M Jean-Luc]]/Tableau17[[#This Row],[2017-T1-TOTAL]],"")</f>
        <v>0.20716112531969311</v>
      </c>
      <c r="LP104" s="26">
        <f>IFERROR(Tableau17[[#This Row],[2017-T1-MACRON Emmanuel]]/Tableau17[[#This Row],[2017-T1-TOTAL]],"")</f>
        <v>0.21739130434782608</v>
      </c>
      <c r="LQ104" s="26">
        <f>IFERROR(Tableau17[[#This Row],[2017-T1-POUTOU Philippe]]/Tableau17[[#This Row],[2017-T1-TOTAL]],"")</f>
        <v>1.5345268542199489E-2</v>
      </c>
      <c r="LR104" s="26">
        <f>IFERROR(Tableau17[[#This Row],[2017-T2-LE PEN Marine]]/Tableau17[[#This Row],[2017-T2-TOTAL]],"")</f>
        <v>0.35562310030395139</v>
      </c>
      <c r="LS104" s="26">
        <f>IFERROR(Tableau17[[#This Row],[2017-T2-MACRON Emmanuel]]/Tableau17[[#This Row],[2017-T2-TOTAL]],"")</f>
        <v>0.64437689969604861</v>
      </c>
      <c r="LT104" s="26">
        <f>IFERROR(Tableau17[[#This Row],[2019-T1-ALEXANDRE Audric]]/Tableau17[[#This Row],[2019-T1-TOTAL]],"")</f>
        <v>0</v>
      </c>
      <c r="LU104" s="26">
        <f>IFERROR(Tableau17[[#This Row],[2019-T1-ARTHAUD Nathalie]]/Tableau17[[#This Row],[2019-T1-TOTAL]],"")</f>
        <v>1.2448132780082987E-2</v>
      </c>
      <c r="LV104" s="26">
        <f>IFERROR(Tableau17[[#This Row],[2019-T1-ASSELINEAU François]]/Tableau17[[#This Row],[2019-T1-TOTAL]],"")</f>
        <v>1.2448132780082987E-2</v>
      </c>
      <c r="LW104" s="26">
        <f>IFERROR(Tableau17[[#This Row],[2019-T1-AUBRY Manon]]/Tableau17[[#This Row],[2019-T1-TOTAL]],"")</f>
        <v>7.8838174273858919E-2</v>
      </c>
      <c r="LX104" s="26">
        <f>IFERROR(Tableau17[[#This Row],[2019-T1-AZERGUI Nagib]]/Tableau17[[#This Row],[2019-T1-TOTAL]],"")</f>
        <v>4.1493775933609959E-3</v>
      </c>
      <c r="LY104" s="26">
        <f>IFERROR(Tableau17[[#This Row],[2019-T1-BARDELLA Jordan]]/Tableau17[[#This Row],[2019-T1-TOTAL]],"")</f>
        <v>0.31120331950207469</v>
      </c>
      <c r="LZ104" s="26">
        <f>IFERROR(Tableau17[[#This Row],[2019-T1-BELLAMY François-Xavier]]/Tableau17[[#This Row],[2019-T1-TOTAL]],"")</f>
        <v>7.0539419087136929E-2</v>
      </c>
      <c r="MA104" s="26">
        <f>IFERROR(Tableau17[[#This Row],[2019-T1-BIDOU Olivier]]/Tableau17[[#This Row],[2019-T1-TOTAL]],"")</f>
        <v>0</v>
      </c>
      <c r="MB104" s="26">
        <f>IFERROR(Tableau17[[#This Row],[2019-T1-BOURG Dominique]]/Tableau17[[#This Row],[2019-T1-TOTAL]],"")</f>
        <v>8.2987551867219917E-3</v>
      </c>
      <c r="MC104" s="26">
        <f>IFERROR(Tableau17[[#This Row],[2019-T1-BROSSAT Ian]]/Tableau17[[#This Row],[2019-T1-TOTAL]],"")</f>
        <v>3.3195020746887967E-2</v>
      </c>
      <c r="MD104" s="26">
        <f>IFERROR(Tableau17[[#This Row],[2019-T1-CAILLAUD Sophie]]/Tableau17[[#This Row],[2019-T1-TOTAL]],"")</f>
        <v>0</v>
      </c>
      <c r="ME104" s="26">
        <f>IFERROR(Tableau17[[#This Row],[2019-T1-CAMUS Renaud]]/Tableau17[[#This Row],[2019-T1-TOTAL]],"")</f>
        <v>0</v>
      </c>
      <c r="MF104" s="26">
        <f>IFERROR(Tableau17[[#This Row],[2019-T1-CHALENÇON Christophe]]/Tableau17[[#This Row],[2019-T1-TOTAL]],"")</f>
        <v>0</v>
      </c>
      <c r="MG104" s="26">
        <f>IFERROR(Tableau17[[#This Row],[2019-T1-CORBET Cathy Denise Ginette]]/Tableau17[[#This Row],[2019-T1-TOTAL]],"")</f>
        <v>0</v>
      </c>
      <c r="MH104" s="26">
        <f>IFERROR(Tableau17[[#This Row],[2019-T1-DE PREVOISIN Robert]]/Tableau17[[#This Row],[2019-T1-TOTAL]],"")</f>
        <v>0</v>
      </c>
      <c r="MI104" s="26">
        <f>IFERROR(Tableau17[[#This Row],[2019-T1-DELFEL Thérèse]]/Tableau17[[#This Row],[2019-T1-TOTAL]],"")</f>
        <v>0</v>
      </c>
      <c r="MJ104" s="26">
        <f>IFERROR(Tableau17[[#This Row],[2019-T1-DIEUMEGARD Pierre]]/Tableau17[[#This Row],[2019-T1-TOTAL]],"")</f>
        <v>4.1493775933609959E-3</v>
      </c>
      <c r="MK104" s="26">
        <f>IFERROR(Tableau17[[#This Row],[2019-T1-DUPONT-AIGNAN Nicolas]]/Tableau17[[#This Row],[2019-T1-TOTAL]],"")</f>
        <v>2.4896265560165973E-2</v>
      </c>
      <c r="ML104" s="26">
        <f>IFERROR(Tableau17[[#This Row],[2019-T1-GERNIGON Yves]]/Tableau17[[#This Row],[2019-T1-TOTAL]],"")</f>
        <v>4.1493775933609959E-3</v>
      </c>
      <c r="MM104" s="26">
        <f>IFERROR(Tableau17[[#This Row],[2019-T1-GLUCKSMANN Raphaël]]/Tableau17[[#This Row],[2019-T1-TOTAL]],"")</f>
        <v>5.8091286307053944E-2</v>
      </c>
      <c r="MN104" s="26">
        <f>IFERROR(Tableau17[[#This Row],[2019-T1-HAMON Benoît]]/Tableau17[[#This Row],[2019-T1-TOTAL]],"")</f>
        <v>2.4896265560165973E-2</v>
      </c>
      <c r="MO104" s="26">
        <f>IFERROR(Tableau17[[#This Row],[2019-T1-HELGEN Gilles]]/Tableau17[[#This Row],[2019-T1-TOTAL]],"")</f>
        <v>0</v>
      </c>
      <c r="MP104" s="26">
        <f>IFERROR(Tableau17[[#This Row],[2019-T1-JADOT Yannick]]/Tableau17[[#This Row],[2019-T1-TOTAL]],"")</f>
        <v>0.11203319502074689</v>
      </c>
      <c r="MQ104" s="26">
        <f>IFERROR(Tableau17[[#This Row],[2019-T1-LAGARDE Jean-Christophe]]/Tableau17[[#This Row],[2019-T1-TOTAL]],"")</f>
        <v>1.6597510373443983E-2</v>
      </c>
      <c r="MR104" s="26">
        <f>IFERROR(Tableau17[[#This Row],[2019-T1-LALANNE Francis]]/Tableau17[[#This Row],[2019-T1-TOTAL]],"")</f>
        <v>4.1493775933609959E-3</v>
      </c>
      <c r="MS104" s="26">
        <f>IFERROR(Tableau17[[#This Row],[2019-T1-LOISEAU Nathalie]]/Tableau17[[#This Row],[2019-T1-TOTAL]],"")</f>
        <v>0.21991701244813278</v>
      </c>
      <c r="MT104" s="26">
        <f>IFERROR(Tableau17[[#This Row],[2019-T1-MARIE Florie]]/Tableau17[[#This Row],[2019-T1-TOTAL]],"")</f>
        <v>0</v>
      </c>
      <c r="MU104" s="26">
        <f>IFERROR(Tableau17[[#This Row],[2008-T1-MACROEXTRDROITE]]/Tableau17[[#This Row],[2008-T1-MACROTOTALE]],"")</f>
        <v>0.12010796221322537</v>
      </c>
      <c r="MV104" s="26">
        <f>IFERROR(Tableau17[[#This Row],[2008-T1-MACRODROITE]]/Tableau17[[#This Row],[2008-T1-MACROTOTALE]],"")</f>
        <v>0.39001349527665319</v>
      </c>
      <c r="MW104" s="26">
        <f>IFERROR(Tableau17[[#This Row],[2008-T1-MACROCENTRE]]/Tableau17[[#This Row],[2008-T1-MACROTOTALE]],"")</f>
        <v>0</v>
      </c>
      <c r="MX104" s="26">
        <f>IFERROR(Tableau17[[#This Row],[2008-T1-MACROGAUCHE]]/Tableau17[[#This Row],[2008-T1-MACROTOTALE]],"")</f>
        <v>0.48987854251012147</v>
      </c>
      <c r="MY104" s="26">
        <f>IFERROR(Tableau17[[#This Row],[2008-T1-MACROAUTRE]]/Tableau17[[#This Row],[2008-T1-MACROTOTALE]],"")</f>
        <v>0</v>
      </c>
      <c r="MZ104" s="26">
        <f>IFERROR(Tableau17[[#This Row],[2008-T2-MACROEXTRDROITE]]/Tableau17[[#This Row],[2008-T2-MACROTOTALE]],"")</f>
        <v>0.10088272383354351</v>
      </c>
      <c r="NA104" s="26">
        <f>IFERROR(Tableau17[[#This Row],[2008-T2-MACRODROITE]]/Tableau17[[#This Row],[2008-T2-MACROTOTALE]],"")</f>
        <v>0.39974779319041615</v>
      </c>
      <c r="NB104" s="26">
        <f>IFERROR(Tableau17[[#This Row],[2008-T2-MACROCENTRE]]/Tableau17[[#This Row],[2008-T2-MACROTOTALE]],"")</f>
        <v>0</v>
      </c>
      <c r="NC104" s="26">
        <f>IFERROR(Tableau17[[#This Row],[2008-T2-MACROGAUCHE]]/Tableau17[[#This Row],[2008-T2-MACROTOTALE]],"")</f>
        <v>0.49936948297604034</v>
      </c>
      <c r="ND104" s="26">
        <f>IFERROR(Tableau17[[#This Row],[2008-T2-MACROAUTRE]]/Tableau17[[#This Row],[2008-T2-MACROTOTALE]],"")</f>
        <v>0</v>
      </c>
      <c r="NE104" s="26">
        <f>IFERROR(Tableau17[[#This Row],[2014-T1-MACROEXTRDROITE]]/Tableau17[[#This Row],[2014-T1-MACROTOTALE]],"")</f>
        <v>0.28460342146189738</v>
      </c>
      <c r="NF104" s="26">
        <f>IFERROR(Tableau17[[#This Row],[2014-T1-MACRODROITE]]/Tableau17[[#This Row],[2014-T1-MACROTOTALE]],"")</f>
        <v>0.37013996889580092</v>
      </c>
      <c r="NG104" s="26">
        <f>IFERROR(Tableau17[[#This Row],[2014-T1-MACROCENTRE]]/Tableau17[[#This Row],[2014-T1-MACROTOTALE]],"")</f>
        <v>0</v>
      </c>
      <c r="NH104" s="26">
        <f>IFERROR(Tableau17[[#This Row],[2014-T1-MACROGAUCHE]]/Tableau17[[#This Row],[2014-T1-MACROTOTALE]],"")</f>
        <v>0.3452566096423017</v>
      </c>
      <c r="NI104" s="26">
        <f>IFERROR(Tableau17[[#This Row],[2014-T1-MACROAUTRE]]/Tableau17[[#This Row],[2014-T1-MACROTOTALE]],"")</f>
        <v>0</v>
      </c>
      <c r="NJ104" s="26">
        <f>IFERROR(Tableau17[[#This Row],[2014-T2-MACROEXTRDROITE]]/Tableau17[[#This Row],[2014-T2-MACROTOTALE]],"")</f>
        <v>0.29986244841815679</v>
      </c>
      <c r="NK104" s="26">
        <f>IFERROR(Tableau17[[#This Row],[2014-T2-MACRODROITE]]/Tableau17[[#This Row],[2014-T2-MACROTOTALE]],"")</f>
        <v>0.43191196698762035</v>
      </c>
      <c r="NL104" s="26">
        <f>IFERROR(Tableau17[[#This Row],[2014-T2-MACROCENTRE]]/Tableau17[[#This Row],[2014-T2-MACROTOTALE]],"")</f>
        <v>0</v>
      </c>
      <c r="NM104" s="26">
        <f>IFERROR(Tableau17[[#This Row],[2014-T2-MACROGAUCHE]]/Tableau17[[#This Row],[2014-T2-MACROTOTALE]],"")</f>
        <v>0.26822558459422285</v>
      </c>
      <c r="NN104" s="26">
        <f>IFERROR(Tableau17[[#This Row],[2014-T2-MACROAUTRE]]/Tableau17[[#This Row],[2014-T2-MACROTOTALE]],"")</f>
        <v>0</v>
      </c>
      <c r="NO104" s="26">
        <f>IFERROR( Tableau17[[#This Row],[2015-T1-MACROEXTRDROITE]]/Tableau17[[#This Row],[2015-T1-MACROTOTALE]],"")</f>
        <v>0.36099585062240663</v>
      </c>
      <c r="NP104" s="26">
        <f>IFERROR(Tableau17[[#This Row],[2015-T1-MACRODROITE]]/Tableau17[[#This Row],[2015-T1-MACROTOTALE]],"")</f>
        <v>0.27385892116182575</v>
      </c>
      <c r="NQ104" s="26">
        <f>IFERROR(Tableau17[[#This Row],[2015-T1-MACROCENTRE]]/Tableau17[[#This Row],[2015-T1-MACROTOTALE]],"")</f>
        <v>0</v>
      </c>
      <c r="NR104" s="26">
        <f>IFERROR(Tableau17[[#This Row],[2015-T1-MACROGAUCHE]]/Tableau17[[#This Row],[2015-T1-MACROTOTALE]],"")</f>
        <v>0.36514522821576761</v>
      </c>
      <c r="NS104" s="26">
        <f>IFERROR(Tableau17[[#This Row],[2015-T1-MACROAUTRE]]/Tableau17[[#This Row],[2015-T1-MACROTOTALE]],"")</f>
        <v>0</v>
      </c>
      <c r="NT104" s="26">
        <f>IFERROR(Tableau17[[#This Row],[2015-T2-MACROEXTRDROITE]]/Tableau17[[#This Row],[2015-T2-MACROTOTALE]],"")</f>
        <v>0.49361702127659574</v>
      </c>
      <c r="NU104" s="26">
        <f>IFERROR(Tableau17[[#This Row],[2015-T2-MACRODROITE]]/Tableau17[[#This Row],[2015-T2-MACROTOTALE]],"")</f>
        <v>0</v>
      </c>
      <c r="NV104" s="26">
        <f>IFERROR(Tableau17[[#This Row],[2015-T2-MACROCENTRE]]/Tableau17[[#This Row],[2015-T2-MACROTOTALE]],"")</f>
        <v>0</v>
      </c>
      <c r="NW104" s="26">
        <f>IFERROR(Tableau17[[#This Row],[2015-T2-MACROGAUCHE]]/Tableau17[[#This Row],[2015-T2-MACROTOTALE]],"")</f>
        <v>0.50638297872340421</v>
      </c>
      <c r="NX104" s="26">
        <f>IFERROR(Tableau17[[#This Row],[2015-T2-MACROAUTRE]]/Tableau17[[#This Row],[2015-T2-MACROTOTALE]],"")</f>
        <v>0</v>
      </c>
      <c r="NY104" s="26">
        <f>IFERROR(Tableau17[[#This Row],[2017-T1-MACROEXTRDROITE]]/Tableau17[[#This Row],[2017-T1-MACROTOTALE]],"")</f>
        <v>0.27621483375959077</v>
      </c>
      <c r="NZ104" s="26">
        <f>IFERROR(Tableau17[[#This Row],[2017-T1-MACRODROITE]]/Tableau17[[#This Row],[2017-T1-MACROTOTALE]],"")</f>
        <v>0.22250639386189258</v>
      </c>
      <c r="OA104" s="26">
        <f>IFERROR(Tableau17[[#This Row],[2017-T1-MACROCENTRE]]/Tableau17[[#This Row],[2017-T1-MACROTOTALE]],"")</f>
        <v>0.21739130434782608</v>
      </c>
      <c r="OB104" s="26">
        <f>IFERROR(Tableau17[[#This Row],[2017-T1-MACROGAUCHE]]/Tableau17[[#This Row],[2017-T1-MACROTOTALE]],"")</f>
        <v>0.2710997442455243</v>
      </c>
      <c r="OC104" s="26">
        <f>IFERROR(Tableau17[[#This Row],[2017-T1-MACROAUTRE]]/Tableau17[[#This Row],[2017-T1-MACROTOTALE]],"")</f>
        <v>1.278772378516624E-2</v>
      </c>
      <c r="OD104" s="26">
        <f>IFERROR(Tableau17[[#This Row],[2017-T2-MACROEXTRDROITE]]/Tableau17[[#This Row],[2017-T2-MACROTOTALE]],"")</f>
        <v>0.35562310030395139</v>
      </c>
      <c r="OE104" s="26">
        <f>IFERROR(Tableau17[[#This Row],[2017-T2-MACRODROITE]]/Tableau17[[#This Row],[2017-T2-MACROTOTALE]],"")</f>
        <v>0</v>
      </c>
      <c r="OF104" s="26">
        <f>IFERROR(Tableau17[[#This Row],[2017-T2-MACROCENTRE]]/Tableau17[[#This Row],[2017-T2-MACROTOTALE]],"")</f>
        <v>0.64437689969604861</v>
      </c>
      <c r="OG104" s="26">
        <f>IFERROR(Tableau17[[#This Row],[2017-T2-MACROGAUCHE]]/Tableau17[[#This Row],[2017-T2-MACROTOTALE]],"")</f>
        <v>0</v>
      </c>
      <c r="OH104" s="26">
        <f>IFERROR(Tableau17[[#This Row],[2017-T2-MACROAUTRE]]/Tableau17[[#This Row],[2017-T2-MACROTOTALE]],"")</f>
        <v>0</v>
      </c>
      <c r="OI104" s="26">
        <f>IFERROR(Tableau17[[#This Row],[2019-T1-MACROEXTRDROITE]]/Tableau17[[#This Row],[2019-T1-MACROTOTALE]],"")</f>
        <v>0.35080645161290325</v>
      </c>
      <c r="OJ104" s="26">
        <f>IFERROR(Tableau17[[#This Row],[2019-T1-MACRODROITE]]/Tableau17[[#This Row],[2019-T1-MACROTOTALE]],"")</f>
        <v>8.4677419354838704E-2</v>
      </c>
      <c r="OK104" s="26">
        <f>IFERROR(Tableau17[[#This Row],[2019-T1-MACROCENTRE]]/Tableau17[[#This Row],[2019-T1-MACROTOTALE]],"")</f>
        <v>0.21370967741935484</v>
      </c>
      <c r="OL104" s="26">
        <f>IFERROR(Tableau17[[#This Row],[2019-T1-MACROGAUCHE]]/Tableau17[[#This Row],[2019-T1-MACROTOTALE]],"")</f>
        <v>0.31048387096774194</v>
      </c>
      <c r="OM104" s="26">
        <f>IFERROR(Tableau17[[#This Row],[2019-T1-MACROAUTRE]]/Tableau17[[#This Row],[2019-T1-MACROTOTALE]],"")</f>
        <v>4.0322580645161289E-2</v>
      </c>
      <c r="ON104" s="26">
        <f>IFERROR(Tableau17[[#This Row],[2020-T1-MACROEXTRDROITE]]/Tableau17[[#This Row],[2020-T1-MACROTOTALE]],"")</f>
        <v>0.29696969696969699</v>
      </c>
      <c r="OO104" s="26">
        <f>IFERROR(Tableau17[[#This Row],[2020-T1-MACRODROITE]]/Tableau17[[#This Row],[2020-T1-MACROTOTALE]],"")</f>
        <v>0.29090909090909089</v>
      </c>
      <c r="OP104" s="26">
        <f>IFERROR(Tableau17[[#This Row],[2020-T1-MACROCENTRE]]/Tableau17[[#This Row],[2020-T1-MACROTOTALE]],"")</f>
        <v>6.6666666666666666E-2</v>
      </c>
      <c r="OQ104" s="26">
        <f>IFERROR(Tableau17[[#This Row],[2020-T1-MACROGAUCHE]]/Tableau17[[#This Row],[2020-T1-MACROTOTALE]],"")</f>
        <v>0.34545454545454546</v>
      </c>
      <c r="OR104" s="26">
        <f>IFERROR(Tableau17[[#This Row],[2020-T1-MACROAUTRE]]/Tableau17[[#This Row],[2020-T1-MACROTOTALE]],"")</f>
        <v>0</v>
      </c>
      <c r="OS104" s="26">
        <f>IFERROR(Tableau17[[#This Row],[2017 (L)-T1-MACROEXTRDROITE]]/Tableau17[[#This Row],[2017 (L)-T1-MACROTOTALE]],"")</f>
        <v>0.29411764705882354</v>
      </c>
      <c r="OT104" s="26">
        <f>IFERROR(Tableau17[[#This Row],[2017 (L)-T1-MACRODROITE]]/Tableau17[[#This Row],[2017 (L)-T1-MACROTOTALE]],"")</f>
        <v>0.11764705882352941</v>
      </c>
      <c r="OU104" s="26">
        <f>IFERROR(Tableau17[[#This Row],[2017 (L)-T1-MACROCENTRE]]/Tableau17[[#This Row],[2017 (L)-T1-MACROTOTALE]],"")</f>
        <v>0.27058823529411763</v>
      </c>
      <c r="OV104" s="26">
        <f>IFERROR(Tableau17[[#This Row],[2017 (L)-T1-MACROGAUCHE]]/Tableau17[[#This Row],[2017 (L)-T1-MACROTOTALE]],"")</f>
        <v>0.30196078431372547</v>
      </c>
      <c r="OW104" s="26">
        <f>IFERROR(Tableau17[[#This Row],[2017 (L)-T1-MACROAUTRE]]/Tableau17[[#This Row],[2017 (L)-T1-MACROTOTALE]],"")</f>
        <v>1.5686274509803921E-2</v>
      </c>
      <c r="OX104" s="26">
        <f>IFERROR(Tableau17[[#This Row],[2017 (L)-T2-MACROEXTRDROITE]]/Tableau17[[#This Row],[2017 (L)-T2-MACROTOTALE]],"")</f>
        <v>0.42473118279569894</v>
      </c>
      <c r="OY104" s="26">
        <f>IFERROR(Tableau17[[#This Row],[2017 (L)-T2-MACRODROITE]]/Tableau17[[#This Row],[2017 (L)-T2-MACROTOTALE]],"")</f>
        <v>0</v>
      </c>
      <c r="OZ104" s="26">
        <f>IFERROR(Tableau17[[#This Row],[2017 (L)-T2-MACROCENTRE]]/Tableau17[[#This Row],[2017 (L)-T2-MACROTOTALE]],"")</f>
        <v>0.57526881720430112</v>
      </c>
      <c r="PA104" s="26">
        <f>IFERROR(Tableau17[[#This Row],[2017 (L)-T2-MACROGAUCHE]]/Tableau17[[#This Row],[2017 (L)-T2-MACROTOTALE]],"")</f>
        <v>0</v>
      </c>
      <c r="PB104" s="26">
        <f>IFERROR(Tableau17[[#This Row],[2017 (L)-T2-MACROAUTRE]]/Tableau17[[#This Row],[2017 (L)-T2-MACROTOTALE]],"")</f>
        <v>0</v>
      </c>
      <c r="PC104" s="26">
        <f>IFERROR(Tableau17[[#This Row],[2008_T1_PROCUS]]/Tableau17[[#This Row],[2008_T1_INSCRITS]],0)</f>
        <v>9.6230954290296711E-3</v>
      </c>
      <c r="PD104" s="26">
        <f>IFERROR(Tableau17[[#This Row],[2008_T2_PROCUS]]/Tableau17[[#This Row],[2008_T2_INSCRITS]],0)</f>
        <v>7.2173215717722533E-3</v>
      </c>
      <c r="PE104" s="26">
        <f>Tableau17[[#This Row],[2014_T1_PROCUS]]/Tableau17[[#This Row],[2014_T1_INSCRITS]]</f>
        <v>1.5981735159817351E-2</v>
      </c>
      <c r="PF104" s="26">
        <f>IFERROR(Tableau17[[#This Row],[2014_T2_PROCUS]]/Tableau17[[#This Row],[2014_T2_INSCRITS]],0)</f>
        <v>7.6103500761035003E-3</v>
      </c>
    </row>
    <row r="105" spans="1:422" hidden="1" x14ac:dyDescent="0.2">
      <c r="A105" s="1">
        <v>4</v>
      </c>
      <c r="B105" s="1" t="s">
        <v>312</v>
      </c>
      <c r="C105" s="1" t="s">
        <v>330</v>
      </c>
      <c r="D105" s="1" t="s">
        <v>330</v>
      </c>
      <c r="E105" s="1">
        <v>641</v>
      </c>
      <c r="F105" s="1">
        <v>5.3869300000000004</v>
      </c>
      <c r="G105" s="1">
        <v>43.290877000000002</v>
      </c>
      <c r="H105" s="3">
        <v>825</v>
      </c>
      <c r="I105" s="3">
        <v>72</v>
      </c>
      <c r="L105" s="1">
        <v>21</v>
      </c>
      <c r="M105" s="1">
        <v>6</v>
      </c>
      <c r="P105" s="1">
        <v>37</v>
      </c>
      <c r="Q105" s="1">
        <v>16</v>
      </c>
      <c r="R105" s="1">
        <v>23</v>
      </c>
      <c r="S105" s="1">
        <v>248</v>
      </c>
      <c r="T105" s="1">
        <v>42</v>
      </c>
      <c r="U105" s="1">
        <v>393</v>
      </c>
      <c r="V105" s="1">
        <v>757</v>
      </c>
      <c r="W105" s="1">
        <v>431</v>
      </c>
      <c r="X105" s="1">
        <v>12</v>
      </c>
      <c r="Y105" s="2">
        <v>0.56935270999999998</v>
      </c>
      <c r="AB105" s="1">
        <v>0</v>
      </c>
      <c r="AD105" s="1">
        <v>825</v>
      </c>
      <c r="AE105" s="1">
        <v>397</v>
      </c>
      <c r="AF105" s="2">
        <v>0.48121212000000002</v>
      </c>
      <c r="AG105" s="1">
        <f t="shared" si="1"/>
        <v>72</v>
      </c>
      <c r="AH105" s="1">
        <v>796</v>
      </c>
      <c r="AI105" s="1">
        <v>494</v>
      </c>
      <c r="AJ105" s="1">
        <v>8</v>
      </c>
      <c r="AK105" s="2">
        <v>0.62060302000000001</v>
      </c>
      <c r="AN105" s="1">
        <v>0</v>
      </c>
      <c r="AP105" s="1">
        <v>740</v>
      </c>
      <c r="AQ105" s="1">
        <v>376</v>
      </c>
      <c r="AR105" s="2">
        <v>0.50810811</v>
      </c>
      <c r="AS105" s="1">
        <v>740</v>
      </c>
      <c r="AT105" s="1">
        <v>344</v>
      </c>
      <c r="AU105" s="2">
        <v>0.46486485999999999</v>
      </c>
      <c r="AV105" s="1">
        <v>767</v>
      </c>
      <c r="AW105" s="1">
        <v>414</v>
      </c>
      <c r="AX105" s="2">
        <v>0.53976531999999999</v>
      </c>
      <c r="AY105" s="1">
        <v>767</v>
      </c>
      <c r="AZ105" s="1">
        <v>356</v>
      </c>
      <c r="BA105" s="2">
        <v>0.46414601999999999</v>
      </c>
      <c r="BB105" s="1">
        <v>766</v>
      </c>
      <c r="BC105" s="1">
        <v>616</v>
      </c>
      <c r="BD105" s="2">
        <v>0.80417755000000002</v>
      </c>
      <c r="BE105" s="1">
        <v>766</v>
      </c>
      <c r="BF105" s="1">
        <v>557</v>
      </c>
      <c r="BG105" s="2">
        <v>0.72715405</v>
      </c>
      <c r="BH105" s="1">
        <v>777</v>
      </c>
      <c r="BI105" s="1">
        <v>415</v>
      </c>
      <c r="BJ105" s="2">
        <v>0.53410553000000005</v>
      </c>
      <c r="BK105" s="1">
        <v>42</v>
      </c>
      <c r="BN105" s="1">
        <v>91</v>
      </c>
      <c r="BO105" s="1">
        <v>27</v>
      </c>
      <c r="BP105" s="1">
        <v>144</v>
      </c>
      <c r="BQ105" s="1">
        <v>183</v>
      </c>
      <c r="BR105" s="1">
        <v>487</v>
      </c>
      <c r="BZ105" s="1">
        <v>43</v>
      </c>
      <c r="CB105" s="1">
        <v>95</v>
      </c>
      <c r="CC105" s="1">
        <v>46</v>
      </c>
      <c r="CD105" s="1">
        <v>113</v>
      </c>
      <c r="CE105" s="1">
        <v>126</v>
      </c>
      <c r="CF105" s="1">
        <v>423</v>
      </c>
      <c r="CK105" s="1">
        <v>5</v>
      </c>
      <c r="CO105" s="1">
        <v>79</v>
      </c>
      <c r="CP105" s="1">
        <v>60</v>
      </c>
      <c r="CR105" s="1">
        <v>11</v>
      </c>
      <c r="CT105" s="1">
        <v>71</v>
      </c>
      <c r="CU105" s="1">
        <v>135</v>
      </c>
      <c r="CW105" s="1">
        <v>361</v>
      </c>
      <c r="CY105" s="1">
        <v>73</v>
      </c>
      <c r="DA105" s="1">
        <v>197</v>
      </c>
      <c r="DC105" s="1">
        <v>270</v>
      </c>
      <c r="DE105" s="1">
        <v>12</v>
      </c>
      <c r="DF105" s="1">
        <v>2</v>
      </c>
      <c r="DG105" s="1">
        <v>0</v>
      </c>
      <c r="DH105" s="1">
        <v>12</v>
      </c>
      <c r="DI105" s="1">
        <v>7</v>
      </c>
      <c r="DJ105" s="1">
        <v>1</v>
      </c>
      <c r="DK105" s="1">
        <v>1</v>
      </c>
      <c r="DL105" s="1">
        <v>177</v>
      </c>
      <c r="DM105" s="1">
        <v>22</v>
      </c>
      <c r="DN105" s="1">
        <v>44</v>
      </c>
      <c r="DQ105" s="1">
        <v>2</v>
      </c>
      <c r="DR105" s="1">
        <v>89</v>
      </c>
      <c r="DS105" s="1">
        <v>35</v>
      </c>
      <c r="DU105" s="1">
        <v>404</v>
      </c>
      <c r="DV105" s="1">
        <v>214</v>
      </c>
      <c r="DZ105" s="1">
        <v>118</v>
      </c>
      <c r="EA105" s="1">
        <v>332</v>
      </c>
      <c r="EB105" s="1">
        <v>1</v>
      </c>
      <c r="EC105" s="1">
        <v>4</v>
      </c>
      <c r="ED105" s="1">
        <v>0</v>
      </c>
      <c r="EE105" s="1">
        <v>14</v>
      </c>
      <c r="EF105" s="1">
        <v>62</v>
      </c>
      <c r="EG105" s="1">
        <v>62</v>
      </c>
      <c r="EH105" s="1">
        <v>4</v>
      </c>
      <c r="EI105" s="1">
        <v>69</v>
      </c>
      <c r="EJ105" s="1">
        <v>269</v>
      </c>
      <c r="EK105" s="1">
        <v>117</v>
      </c>
      <c r="EL105" s="1">
        <v>5</v>
      </c>
      <c r="EM105" s="1">
        <v>607</v>
      </c>
      <c r="EN105" s="1">
        <v>89</v>
      </c>
      <c r="EO105" s="1">
        <v>416</v>
      </c>
      <c r="EP105" s="1">
        <v>505</v>
      </c>
      <c r="EQ105" s="1">
        <v>0</v>
      </c>
      <c r="ER105" s="1">
        <v>5</v>
      </c>
      <c r="ES105" s="1">
        <v>7</v>
      </c>
      <c r="ET105" s="1">
        <v>57</v>
      </c>
      <c r="EU105" s="1">
        <v>2</v>
      </c>
      <c r="EV105" s="1">
        <v>41</v>
      </c>
      <c r="EW105" s="1">
        <v>15</v>
      </c>
      <c r="EX105" s="1">
        <v>0</v>
      </c>
      <c r="EY105" s="1">
        <v>14</v>
      </c>
      <c r="EZ105" s="1">
        <v>26</v>
      </c>
      <c r="FA105" s="1">
        <v>0</v>
      </c>
      <c r="FB105" s="1">
        <v>0</v>
      </c>
      <c r="FC105" s="1">
        <v>0</v>
      </c>
      <c r="FD105" s="1">
        <v>0</v>
      </c>
      <c r="FE105" s="1">
        <v>0</v>
      </c>
      <c r="FF105" s="1">
        <v>0</v>
      </c>
      <c r="FG105" s="1">
        <v>0</v>
      </c>
      <c r="FH105" s="1">
        <v>6</v>
      </c>
      <c r="FI105" s="1">
        <v>0</v>
      </c>
      <c r="FJ105" s="1">
        <v>35</v>
      </c>
      <c r="FK105" s="1">
        <v>15</v>
      </c>
      <c r="FL105" s="1">
        <v>0</v>
      </c>
      <c r="FM105" s="1">
        <v>114</v>
      </c>
      <c r="FN105" s="1">
        <v>6</v>
      </c>
      <c r="FO105" s="1">
        <v>1</v>
      </c>
      <c r="FP105" s="1">
        <v>62</v>
      </c>
      <c r="FQ105" s="1">
        <v>2</v>
      </c>
      <c r="FR105" s="1">
        <f>SUM(Tableau17[[#This Row],[2019-T1-ALEXANDRE Audric]:[2019-T1-MARIE Florie]])</f>
        <v>408</v>
      </c>
      <c r="FS105" s="1">
        <v>27</v>
      </c>
      <c r="FT105" s="1">
        <v>186</v>
      </c>
      <c r="FU105" s="1">
        <v>0</v>
      </c>
      <c r="FV105" s="1">
        <v>274</v>
      </c>
      <c r="FW105" s="1">
        <v>0</v>
      </c>
      <c r="FX105" s="1">
        <v>487</v>
      </c>
      <c r="GD105" s="1">
        <v>0</v>
      </c>
      <c r="GE105" s="1">
        <v>46</v>
      </c>
      <c r="GF105" s="1">
        <v>113</v>
      </c>
      <c r="GG105" s="1">
        <v>0</v>
      </c>
      <c r="GH105" s="1">
        <v>264</v>
      </c>
      <c r="GI105" s="1">
        <v>0</v>
      </c>
      <c r="GJ105" s="1">
        <v>423</v>
      </c>
      <c r="GP105" s="1">
        <v>0</v>
      </c>
      <c r="GQ105" s="1">
        <v>60</v>
      </c>
      <c r="GR105" s="1">
        <v>71</v>
      </c>
      <c r="GS105" s="1">
        <v>0</v>
      </c>
      <c r="GT105" s="1">
        <v>225</v>
      </c>
      <c r="GU105" s="1">
        <v>5</v>
      </c>
      <c r="GV105" s="1">
        <v>361</v>
      </c>
      <c r="GW105" s="1">
        <v>73</v>
      </c>
      <c r="GX105" s="1">
        <v>197</v>
      </c>
      <c r="GY105" s="1">
        <v>0</v>
      </c>
      <c r="GZ105" s="1">
        <v>0</v>
      </c>
      <c r="HA105" s="1">
        <v>0</v>
      </c>
      <c r="HB105" s="1">
        <v>270</v>
      </c>
      <c r="HC105" s="1">
        <v>87</v>
      </c>
      <c r="HD105" s="1">
        <v>62</v>
      </c>
      <c r="HE105" s="1">
        <v>117</v>
      </c>
      <c r="HF105" s="1">
        <v>337</v>
      </c>
      <c r="HG105" s="1">
        <v>4</v>
      </c>
      <c r="HH105" s="1">
        <v>607</v>
      </c>
      <c r="HI105" s="1">
        <v>89</v>
      </c>
      <c r="HJ105" s="1">
        <v>0</v>
      </c>
      <c r="HK105" s="1">
        <v>416</v>
      </c>
      <c r="HL105" s="1">
        <v>0</v>
      </c>
      <c r="HM105" s="1">
        <v>0</v>
      </c>
      <c r="HN105" s="1">
        <v>505</v>
      </c>
      <c r="HO105" s="1">
        <v>55</v>
      </c>
      <c r="HP105" s="1">
        <v>21</v>
      </c>
      <c r="HQ105" s="1">
        <v>62</v>
      </c>
      <c r="HR105" s="1">
        <v>252</v>
      </c>
      <c r="HS105" s="1">
        <v>22</v>
      </c>
      <c r="HT105" s="1">
        <v>412</v>
      </c>
      <c r="HU105" s="1">
        <v>23</v>
      </c>
      <c r="HV105" s="1">
        <v>58</v>
      </c>
      <c r="HW105" s="1">
        <v>16</v>
      </c>
      <c r="HX105" s="1">
        <v>296</v>
      </c>
      <c r="HY105" s="1">
        <v>0</v>
      </c>
      <c r="HZ105" s="1">
        <v>393</v>
      </c>
      <c r="IA105" s="1">
        <v>25</v>
      </c>
      <c r="IB105" s="1">
        <v>44</v>
      </c>
      <c r="IC105" s="1">
        <v>89</v>
      </c>
      <c r="ID105" s="1">
        <v>232</v>
      </c>
      <c r="IE105" s="1">
        <v>14</v>
      </c>
      <c r="IF105" s="1">
        <v>404</v>
      </c>
      <c r="IG105" s="1">
        <v>0</v>
      </c>
      <c r="IH105" s="1">
        <v>0</v>
      </c>
      <c r="II105" s="1">
        <v>118</v>
      </c>
      <c r="IJ105" s="1">
        <v>214</v>
      </c>
      <c r="IK105" s="1">
        <v>0</v>
      </c>
      <c r="IL105" s="1">
        <v>332</v>
      </c>
      <c r="IM105" s="26">
        <f>IFERROR(Tableau17[[#This Row],[LDIV]]/Tableau17[[#This Row],[Total général]],"")</f>
        <v>0</v>
      </c>
      <c r="IN105" s="26">
        <f>IFERROR(Tableau17[[#This Row],[LDVC]]/Tableau17[[#This Row],[Total général]],"")</f>
        <v>0</v>
      </c>
      <c r="IO105" s="26">
        <f>IFERROR(Tableau17[[#This Row],[LDVD]]/Tableau17[[#This Row],[Total général]],"")</f>
        <v>5.3435114503816793E-2</v>
      </c>
      <c r="IP105" s="26">
        <f>IFERROR(Tableau17[[#This Row],[LDVG]]/Tableau17[[#This Row],[Total général]],"")</f>
        <v>1.5267175572519083E-2</v>
      </c>
      <c r="IQ105" s="26">
        <f>IFERROR(Tableau17[[#This Row],[LEXD]]/Tableau17[[#This Row],[Total général]],"")</f>
        <v>0</v>
      </c>
      <c r="IR105" s="26">
        <f>IFERROR(Tableau17[[#This Row],[LEXG]]/Tableau17[[#This Row],[Total général]],"")</f>
        <v>0</v>
      </c>
      <c r="IS105" s="26">
        <f>IFERROR(Tableau17[[#This Row],[LLR]]/Tableau17[[#This Row],[Total général]],"")</f>
        <v>9.4147582697201013E-2</v>
      </c>
      <c r="IT105" s="26">
        <f>IFERROR(Tableau17[[#This Row],[LREM]]/Tableau17[[#This Row],[Total général]],"")</f>
        <v>4.0712468193384227E-2</v>
      </c>
      <c r="IU105" s="26">
        <f>IFERROR(Tableau17[[#This Row],[LRN]]/Tableau17[[#This Row],[Total général]],"")</f>
        <v>5.8524173027989825E-2</v>
      </c>
      <c r="IV105" s="26">
        <f>IFERROR(Tableau17[[#This Row],[LUG]]/Tableau17[[#This Row],[Total général]],"")</f>
        <v>0.63104325699745545</v>
      </c>
      <c r="IW105" s="26">
        <f>IFERROR(Tableau17[[#This Row],[LVEC]]/Tableau17[[#This Row],[Total général]],"")</f>
        <v>0.10687022900763359</v>
      </c>
      <c r="IX105" s="26">
        <f>IFERROR(Tableau17[[#This Row],[2008-T1-LCMD]]/Tableau17[[#This Row],[2008-T1-TOTAL]],"")</f>
        <v>8.6242299794661192E-2</v>
      </c>
      <c r="IY105" s="26">
        <f>IFERROR(Tableau17[[#This Row],[2008-T1-LDVD]]/Tableau17[[#This Row],[2008-T1-TOTAL]],"")</f>
        <v>0</v>
      </c>
      <c r="IZ105" s="26">
        <f>IFERROR(Tableau17[[#This Row],[2008-T1-LEXD]]/Tableau17[[#This Row],[2008-T1-TOTAL]],"")</f>
        <v>0</v>
      </c>
      <c r="JA105" s="26">
        <f>IFERROR(Tableau17[[#This Row],[2008-T1-LEXG]]/Tableau17[[#This Row],[2008-T1-TOTAL]],"")</f>
        <v>0.18685831622176591</v>
      </c>
      <c r="JB105" s="26">
        <f>IFERROR(Tableau17[[#This Row],[2008-T1-LFN]]/Tableau17[[#This Row],[2008-T1-TOTAL]],"")</f>
        <v>5.5441478439425054E-2</v>
      </c>
      <c r="JC105" s="26">
        <f>IFERROR(Tableau17[[#This Row],[2008-T1-LMAJ]]/Tableau17[[#This Row],[2008-T1-TOTAL]],"")</f>
        <v>0.29568788501026694</v>
      </c>
      <c r="JD105" s="26">
        <f>IFERROR(Tableau17[[#This Row],[2008-T1-LUG]]/Tableau17[[#This Row],[2008-T1-TOTAL]],"")</f>
        <v>0.37577002053388092</v>
      </c>
      <c r="JE105" s="26" t="str">
        <f>IFERROR(Tableau17[[#This Row],[2008-T2-LFN]]/Tableau17[[#This Row],[2008-T2-TOTAL]],"")</f>
        <v/>
      </c>
      <c r="JF105" s="26" t="str">
        <f>IFERROR(Tableau17[[#This Row],[2008-T2-LGC]]/Tableau17[[#This Row],[2008-T2-TOTAL]],"")</f>
        <v/>
      </c>
      <c r="JG105" s="26" t="str">
        <f>IFERROR(Tableau17[[#This Row],[2008-T2-LMAJ]]/Tableau17[[#This Row],[2008-T2-TOTAL]],"")</f>
        <v/>
      </c>
      <c r="JH105" s="26" t="str">
        <f>IFERROR(Tableau17[[#This Row],[2008-T2-LUG]]/Tableau17[[#This Row],[2008-T2-TOTAL]],"")</f>
        <v/>
      </c>
      <c r="JI105" s="26">
        <f>IFERROR(Tableau17[[#This Row],[2014-T1-LDIV]]/Tableau17[[#This Row],[2014-T1-TOTAL]],"")</f>
        <v>0</v>
      </c>
      <c r="JJ105" s="26">
        <f>IFERROR(Tableau17[[#This Row],[2014-T1-LDVD]]/Tableau17[[#This Row],[2014-T1-TOTAL]],"")</f>
        <v>0</v>
      </c>
      <c r="JK105" s="26">
        <f>IFERROR(Tableau17[[#This Row],[2014-T1-LDVG]]/Tableau17[[#This Row],[2014-T1-TOTAL]],"")</f>
        <v>0.10165484633569739</v>
      </c>
      <c r="JL105" s="26">
        <f>IFERROR(Tableau17[[#This Row],[2014-T1-LEXG]]/Tableau17[[#This Row],[2014-T1-TOTAL]],"")</f>
        <v>0</v>
      </c>
      <c r="JM105" s="26">
        <f>IFERROR(Tableau17[[#This Row],[2014-T1-LFG]]/Tableau17[[#This Row],[2014-T1-TOTAL]],"")</f>
        <v>0.22458628841607564</v>
      </c>
      <c r="JN105" s="26">
        <f>IFERROR(Tableau17[[#This Row],[2014-T1-LFN]]/Tableau17[[#This Row],[2014-T1-TOTAL]],"")</f>
        <v>0.10874704491725769</v>
      </c>
      <c r="JO105" s="26">
        <f>IFERROR(Tableau17[[#This Row],[2014-T1-LUD]]/Tableau17[[#This Row],[2014-T1-TOTAL]],"")</f>
        <v>0.26713947990543735</v>
      </c>
      <c r="JP105" s="26">
        <f>IFERROR(Tableau17[[#This Row],[2014-T1-LUG]]/Tableau17[[#This Row],[2014-T1-TOTAL]],"")</f>
        <v>0.2978723404255319</v>
      </c>
      <c r="JQ105" s="26" t="str">
        <f>IFERROR(Tableau17[[#This Row],[2014-T2-LFN]]/Tableau17[[#This Row],[2014-T2-TOTAL]],"")</f>
        <v/>
      </c>
      <c r="JR105" s="26" t="str">
        <f>IFERROR(Tableau17[[#This Row],[2014-T2-LUD]]/Tableau17[[#This Row],[2014-T2-TOTAL]],"")</f>
        <v/>
      </c>
      <c r="JS105" s="26" t="str">
        <f>IFERROR(Tableau17[[#This Row],[2014-T2-LUG]]/Tableau17[[#This Row],[2014-T2-TOTAL]],"")</f>
        <v/>
      </c>
      <c r="JT105" s="26">
        <f>IFERROR(Tableau17[[#This Row],[2015-T1-BC-DIV]]/Tableau17[[#This Row],[2015-T1-TOTAL]],"")</f>
        <v>1.3850415512465374E-2</v>
      </c>
      <c r="JU105" s="26">
        <f>IFERROR(Tableau17[[#This Row],[2015-T1-BC-DLF]]/Tableau17[[#This Row],[2015-T1-TOTAL]],"")</f>
        <v>0</v>
      </c>
      <c r="JV105" s="26">
        <f>IFERROR(Tableau17[[#This Row],[2015-T1-BC-DVD]]/Tableau17[[#This Row],[2015-T1-TOTAL]],"")</f>
        <v>0</v>
      </c>
      <c r="JW105" s="26">
        <f>IFERROR(Tableau17[[#This Row],[2015-T1-BC-DVG]]/Tableau17[[#This Row],[2015-T1-TOTAL]],"")</f>
        <v>0</v>
      </c>
      <c r="JX105" s="26">
        <f>IFERROR(Tableau17[[#This Row],[2015-T1-BC-FG]]/Tableau17[[#This Row],[2015-T1-TOTAL]],"")</f>
        <v>0.2188365650969529</v>
      </c>
      <c r="JY105" s="26">
        <f>IFERROR(Tableau17[[#This Row],[2015-T1-BC-FN]]/Tableau17[[#This Row],[2015-T1-TOTAL]],"")</f>
        <v>0.16620498614958448</v>
      </c>
      <c r="JZ105" s="26">
        <f>IFERROR(Tableau17[[#This Row],[2015-T1-BC-MDM]]/Tableau17[[#This Row],[2015-T1-TOTAL]],"")</f>
        <v>0</v>
      </c>
      <c r="KA105" s="26">
        <f>IFERROR(Tableau17[[#This Row],[2015-T1-BC-RDG]]/Tableau17[[#This Row],[2015-T1-TOTAL]],"")</f>
        <v>3.0470914127423823E-2</v>
      </c>
      <c r="KB105" s="26">
        <f>IFERROR(Tableau17[[#This Row],[2015-T1-BC-SOC]]/Tableau17[[#This Row],[2015-T1-TOTAL]],"")</f>
        <v>0</v>
      </c>
      <c r="KC105" s="26">
        <f>IFERROR(Tableau17[[#This Row],[2015-T1-BC-UD]]/Tableau17[[#This Row],[2015-T1-TOTAL]],"")</f>
        <v>0.19667590027700832</v>
      </c>
      <c r="KD105" s="26">
        <f>IFERROR(Tableau17[[#This Row],[2015-T1-BC-UG]]/Tableau17[[#This Row],[2015-T1-TOTAL]],"")</f>
        <v>0.37396121883656508</v>
      </c>
      <c r="KE105" s="26">
        <f>IFERROR(Tableau17[[#This Row],[2015-T1-BC-VEC]]/Tableau17[[#This Row],[2015-T1-TOTAL]],"")</f>
        <v>0</v>
      </c>
      <c r="KF105" s="26">
        <f>IFERROR(Tableau17[[#This Row],[2015-T2-BC-DVG]]/Tableau17[[#This Row],[2015-T2-TOTAL]],"")</f>
        <v>0</v>
      </c>
      <c r="KG105" s="26">
        <f>IFERROR(Tableau17[[#This Row],[2015-T2-BC-FN]]/Tableau17[[#This Row],[2015-T2-TOTAL]],"")</f>
        <v>0.27037037037037037</v>
      </c>
      <c r="KH105" s="26">
        <f>IFERROR(Tableau17[[#This Row],[2015-T2-BC-SOC]]/Tableau17[[#This Row],[2015-T2-TOTAL]],"")</f>
        <v>0</v>
      </c>
      <c r="KI105" s="26">
        <f>IFERROR(Tableau17[[#This Row],[2015-T2-BC-UD]]/Tableau17[[#This Row],[2015-T2-TOTAL]],"")</f>
        <v>0.72962962962962963</v>
      </c>
      <c r="KJ105" s="26">
        <f>IFERROR(Tableau17[[#This Row],[2015-T2-BC-UG]]/Tableau17[[#This Row],[2015-T2-TOTAL]],"")</f>
        <v>0</v>
      </c>
      <c r="KK105" s="26">
        <f>IFERROR(Tableau17[[#This Row],[2017 (L)-T1-COM]]/Tableau17[[#This Row],[2017 (L)-T1-TOTAL]],"")</f>
        <v>0</v>
      </c>
      <c r="KL105" s="26">
        <f>IFERROR(Tableau17[[#This Row],[2017 (L)-T1-DIV]]/Tableau17[[#This Row],[2017 (L)-T1-TOTAL]],"")</f>
        <v>2.9702970297029702E-2</v>
      </c>
      <c r="KM105" s="26">
        <f>IFERROR(Tableau17[[#This Row],[2017 (L)-T1-DLF]]/Tableau17[[#This Row],[2017 (L)-T1-TOTAL]],"")</f>
        <v>4.9504950495049506E-3</v>
      </c>
      <c r="KN105" s="26">
        <f>IFERROR(Tableau17[[#This Row],[2017 (L)-T1-DVD]]/Tableau17[[#This Row],[2017 (L)-T1-TOTAL]],"")</f>
        <v>0</v>
      </c>
      <c r="KO105" s="26">
        <f>IFERROR(Tableau17[[#This Row],[2017 (L)-T1-DVG]]/Tableau17[[#This Row],[2017 (L)-T1-TOTAL]],"")</f>
        <v>2.9702970297029702E-2</v>
      </c>
      <c r="KP105" s="26">
        <f>IFERROR(Tableau17[[#This Row],[2017 (L)-T1-ECO]]/Tableau17[[#This Row],[2017 (L)-T1-TOTAL]],"")</f>
        <v>1.7326732673267328E-2</v>
      </c>
      <c r="KQ105" s="26">
        <f>IFERROR(Tableau17[[#This Row],[2017 (L)-T1-EXD]]/Tableau17[[#This Row],[2017 (L)-T1-TOTAL]],"")</f>
        <v>2.4752475247524753E-3</v>
      </c>
      <c r="KR105" s="26">
        <f>IFERROR(Tableau17[[#This Row],[2017 (L)-T1-EXG]]/Tableau17[[#This Row],[2017 (L)-T1-TOTAL]],"")</f>
        <v>2.4752475247524753E-3</v>
      </c>
      <c r="KS105" s="26">
        <f>IFERROR(Tableau17[[#This Row],[2017 (L)-T1-FI]]/Tableau17[[#This Row],[2017 (L)-T1-TOTAL]],"")</f>
        <v>0.43811881188118812</v>
      </c>
      <c r="KT105" s="26">
        <f>IFERROR(Tableau17[[#This Row],[2017 (L)-T1-FN]]/Tableau17[[#This Row],[2017 (L)-T1-TOTAL]],"")</f>
        <v>5.4455445544554455E-2</v>
      </c>
      <c r="KU105" s="26">
        <f>IFERROR(Tableau17[[#This Row],[2017 (L)-T1-LR]]/Tableau17[[#This Row],[2017 (L)-T1-TOTAL]],"")</f>
        <v>0.10891089108910891</v>
      </c>
      <c r="KV105" s="26">
        <f>IFERROR(Tableau17[[#This Row],[2017 (L)-T1-MDM]]/Tableau17[[#This Row],[2017 (L)-T1-TOTAL]],"")</f>
        <v>0</v>
      </c>
      <c r="KW105" s="26">
        <f>IFERROR(Tableau17[[#This Row],[2017 (L)-T1-RDG]]/Tableau17[[#This Row],[2017 (L)-T1-TOTAL]],"")</f>
        <v>0</v>
      </c>
      <c r="KX105" s="26">
        <f>IFERROR(Tableau17[[#This Row],[2017 (L)-T1-REG]]/Tableau17[[#This Row],[2017 (L)-T1-TOTAL]],"")</f>
        <v>4.9504950495049506E-3</v>
      </c>
      <c r="KY105" s="26">
        <f>IFERROR(Tableau17[[#This Row],[2017 (L)-T1-REM]]/Tableau17[[#This Row],[2017 (L)-T1-TOTAL]],"")</f>
        <v>0.2202970297029703</v>
      </c>
      <c r="KZ105" s="26">
        <f>IFERROR(Tableau17[[#This Row],[2017 (L)-T1-SOC]]/Tableau17[[#This Row],[2017 (L)-T1-TOTAL]],"")</f>
        <v>8.6633663366336627E-2</v>
      </c>
      <c r="LA105" s="26">
        <f>IFERROR(Tableau17[[#This Row],[2017 (L)-T1-UDI]]/Tableau17[[#This Row],[2017 (L)-T1-TOTAL]],"")</f>
        <v>0</v>
      </c>
      <c r="LB105" s="26">
        <f>IFERROR(Tableau17[[#This Row],[2017 (L)-T2-FI]]/Tableau17[[#This Row],[2017 (L)-T2-TOTAL]],"")</f>
        <v>0.64457831325301207</v>
      </c>
      <c r="LC105" s="26">
        <f>IFERROR(Tableau17[[#This Row],[2017 (L)-T2-FN]]/Tableau17[[#This Row],[2017 (L)-T2-TOTAL]],"")</f>
        <v>0</v>
      </c>
      <c r="LD105" s="26">
        <f>IFERROR(Tableau17[[#This Row],[2017 (L)-T2-LR]]/Tableau17[[#This Row],[2017 (L)-T2-TOTAL]],"")</f>
        <v>0</v>
      </c>
      <c r="LE105" s="26">
        <f>IFERROR(Tableau17[[#This Row],[2017 (L)-T2-MDM]]/Tableau17[[#This Row],[2017 (L)-T2-TOTAL]],"")</f>
        <v>0</v>
      </c>
      <c r="LF105" s="26">
        <f>IFERROR(Tableau17[[#This Row],[2017 (L)-T2-REM]]/Tableau17[[#This Row],[2017 (L)-T2-TOTAL]],"")</f>
        <v>0.35542168674698793</v>
      </c>
      <c r="LG105" s="26">
        <f>IFERROR(Tableau17[[#This Row],[2017-T1-ARTHAUD Nathalie]]/Tableau17[[#This Row],[2017-T1-TOTAL]],"")</f>
        <v>1.6474464579901153E-3</v>
      </c>
      <c r="LH105" s="26">
        <f>IFERROR(Tableau17[[#This Row],[2017-T1-ASSELINEAU Fran]]/Tableau17[[#This Row],[2017-T1-TOTAL]],"")</f>
        <v>6.5897858319604614E-3</v>
      </c>
      <c r="LI105" s="26">
        <f>IFERROR(Tableau17[[#This Row],[2017-T1-CHEMINADE Jacques]]/Tableau17[[#This Row],[2017-T1-TOTAL]],"")</f>
        <v>0</v>
      </c>
      <c r="LJ105" s="26">
        <f>IFERROR(Tableau17[[#This Row],[2017-T1-DUPONT-AIGNAN Nicolas]]/Tableau17[[#This Row],[2017-T1-TOTAL]],"")</f>
        <v>2.3064250411861616E-2</v>
      </c>
      <c r="LK105" s="26">
        <f>IFERROR(Tableau17[[#This Row],[2017-T1-FILLON Fran]]/Tableau17[[#This Row],[2017-T1-TOTAL]],"")</f>
        <v>0.10214168039538715</v>
      </c>
      <c r="LL105" s="26">
        <f>IFERROR(Tableau17[[#This Row],[2017-T1-HAMON Beno]]/Tableau17[[#This Row],[2017-T1-TOTAL]],"")</f>
        <v>0.10214168039538715</v>
      </c>
      <c r="LM105" s="26">
        <f>IFERROR(Tableau17[[#This Row],[2017-T1-LASSALLE Jean]]/Tableau17[[#This Row],[2017-T1-TOTAL]],"")</f>
        <v>6.5897858319604614E-3</v>
      </c>
      <c r="LN105" s="26">
        <f>IFERROR(Tableau17[[#This Row],[2017-T1-LE PEN Marine]]/Tableau17[[#This Row],[2017-T1-TOTAL]],"")</f>
        <v>0.11367380560131796</v>
      </c>
      <c r="LO105" s="26">
        <f>IFERROR(Tableau17[[#This Row],[2017-T1-M Jean-Luc]]/Tableau17[[#This Row],[2017-T1-TOTAL]],"")</f>
        <v>0.44316309719934099</v>
      </c>
      <c r="LP105" s="26">
        <f>IFERROR(Tableau17[[#This Row],[2017-T1-MACRON Emmanuel]]/Tableau17[[#This Row],[2017-T1-TOTAL]],"")</f>
        <v>0.1927512355848435</v>
      </c>
      <c r="LQ105" s="26">
        <f>IFERROR(Tableau17[[#This Row],[2017-T1-POUTOU Philippe]]/Tableau17[[#This Row],[2017-T1-TOTAL]],"")</f>
        <v>8.2372322899505763E-3</v>
      </c>
      <c r="LR105" s="26">
        <f>IFERROR(Tableau17[[#This Row],[2017-T2-LE PEN Marine]]/Tableau17[[#This Row],[2017-T2-TOTAL]],"")</f>
        <v>0.17623762376237623</v>
      </c>
      <c r="LS105" s="26">
        <f>IFERROR(Tableau17[[#This Row],[2017-T2-MACRON Emmanuel]]/Tableau17[[#This Row],[2017-T2-TOTAL]],"")</f>
        <v>0.82376237623762372</v>
      </c>
      <c r="LT105" s="26">
        <f>IFERROR(Tableau17[[#This Row],[2019-T1-ALEXANDRE Audric]]/Tableau17[[#This Row],[2019-T1-TOTAL]],"")</f>
        <v>0</v>
      </c>
      <c r="LU105" s="26">
        <f>IFERROR(Tableau17[[#This Row],[2019-T1-ARTHAUD Nathalie]]/Tableau17[[#This Row],[2019-T1-TOTAL]],"")</f>
        <v>1.2254901960784314E-2</v>
      </c>
      <c r="LV105" s="26">
        <f>IFERROR(Tableau17[[#This Row],[2019-T1-ASSELINEAU François]]/Tableau17[[#This Row],[2019-T1-TOTAL]],"")</f>
        <v>1.7156862745098041E-2</v>
      </c>
      <c r="LW105" s="26">
        <f>IFERROR(Tableau17[[#This Row],[2019-T1-AUBRY Manon]]/Tableau17[[#This Row],[2019-T1-TOTAL]],"")</f>
        <v>0.13970588235294118</v>
      </c>
      <c r="LX105" s="26">
        <f>IFERROR(Tableau17[[#This Row],[2019-T1-AZERGUI Nagib]]/Tableau17[[#This Row],[2019-T1-TOTAL]],"")</f>
        <v>4.9019607843137254E-3</v>
      </c>
      <c r="LY105" s="26">
        <f>IFERROR(Tableau17[[#This Row],[2019-T1-BARDELLA Jordan]]/Tableau17[[#This Row],[2019-T1-TOTAL]],"")</f>
        <v>0.10049019607843138</v>
      </c>
      <c r="LZ105" s="26">
        <f>IFERROR(Tableau17[[#This Row],[2019-T1-BELLAMY François-Xavier]]/Tableau17[[#This Row],[2019-T1-TOTAL]],"")</f>
        <v>3.6764705882352942E-2</v>
      </c>
      <c r="MA105" s="26">
        <f>IFERROR(Tableau17[[#This Row],[2019-T1-BIDOU Olivier]]/Tableau17[[#This Row],[2019-T1-TOTAL]],"")</f>
        <v>0</v>
      </c>
      <c r="MB105" s="26">
        <f>IFERROR(Tableau17[[#This Row],[2019-T1-BOURG Dominique]]/Tableau17[[#This Row],[2019-T1-TOTAL]],"")</f>
        <v>3.4313725490196081E-2</v>
      </c>
      <c r="MC105" s="26">
        <f>IFERROR(Tableau17[[#This Row],[2019-T1-BROSSAT Ian]]/Tableau17[[#This Row],[2019-T1-TOTAL]],"")</f>
        <v>6.3725490196078427E-2</v>
      </c>
      <c r="MD105" s="26">
        <f>IFERROR(Tableau17[[#This Row],[2019-T1-CAILLAUD Sophie]]/Tableau17[[#This Row],[2019-T1-TOTAL]],"")</f>
        <v>0</v>
      </c>
      <c r="ME105" s="26">
        <f>IFERROR(Tableau17[[#This Row],[2019-T1-CAMUS Renaud]]/Tableau17[[#This Row],[2019-T1-TOTAL]],"")</f>
        <v>0</v>
      </c>
      <c r="MF105" s="26">
        <f>IFERROR(Tableau17[[#This Row],[2019-T1-CHALENÇON Christophe]]/Tableau17[[#This Row],[2019-T1-TOTAL]],"")</f>
        <v>0</v>
      </c>
      <c r="MG105" s="26">
        <f>IFERROR(Tableau17[[#This Row],[2019-T1-CORBET Cathy Denise Ginette]]/Tableau17[[#This Row],[2019-T1-TOTAL]],"")</f>
        <v>0</v>
      </c>
      <c r="MH105" s="26">
        <f>IFERROR(Tableau17[[#This Row],[2019-T1-DE PREVOISIN Robert]]/Tableau17[[#This Row],[2019-T1-TOTAL]],"")</f>
        <v>0</v>
      </c>
      <c r="MI105" s="26">
        <f>IFERROR(Tableau17[[#This Row],[2019-T1-DELFEL Thérèse]]/Tableau17[[#This Row],[2019-T1-TOTAL]],"")</f>
        <v>0</v>
      </c>
      <c r="MJ105" s="26">
        <f>IFERROR(Tableau17[[#This Row],[2019-T1-DIEUMEGARD Pierre]]/Tableau17[[#This Row],[2019-T1-TOTAL]],"")</f>
        <v>0</v>
      </c>
      <c r="MK105" s="26">
        <f>IFERROR(Tableau17[[#This Row],[2019-T1-DUPONT-AIGNAN Nicolas]]/Tableau17[[#This Row],[2019-T1-TOTAL]],"")</f>
        <v>1.4705882352941176E-2</v>
      </c>
      <c r="ML105" s="26">
        <f>IFERROR(Tableau17[[#This Row],[2019-T1-GERNIGON Yves]]/Tableau17[[#This Row],[2019-T1-TOTAL]],"")</f>
        <v>0</v>
      </c>
      <c r="MM105" s="26">
        <f>IFERROR(Tableau17[[#This Row],[2019-T1-GLUCKSMANN Raphaël]]/Tableau17[[#This Row],[2019-T1-TOTAL]],"")</f>
        <v>8.5784313725490197E-2</v>
      </c>
      <c r="MN105" s="26">
        <f>IFERROR(Tableau17[[#This Row],[2019-T1-HAMON Benoît]]/Tableau17[[#This Row],[2019-T1-TOTAL]],"")</f>
        <v>3.6764705882352942E-2</v>
      </c>
      <c r="MO105" s="26">
        <f>IFERROR(Tableau17[[#This Row],[2019-T1-HELGEN Gilles]]/Tableau17[[#This Row],[2019-T1-TOTAL]],"")</f>
        <v>0</v>
      </c>
      <c r="MP105" s="26">
        <f>IFERROR(Tableau17[[#This Row],[2019-T1-JADOT Yannick]]/Tableau17[[#This Row],[2019-T1-TOTAL]],"")</f>
        <v>0.27941176470588236</v>
      </c>
      <c r="MQ105" s="26">
        <f>IFERROR(Tableau17[[#This Row],[2019-T1-LAGARDE Jean-Christophe]]/Tableau17[[#This Row],[2019-T1-TOTAL]],"")</f>
        <v>1.4705882352941176E-2</v>
      </c>
      <c r="MR105" s="26">
        <f>IFERROR(Tableau17[[#This Row],[2019-T1-LALANNE Francis]]/Tableau17[[#This Row],[2019-T1-TOTAL]],"")</f>
        <v>2.4509803921568627E-3</v>
      </c>
      <c r="MS105" s="26">
        <f>IFERROR(Tableau17[[#This Row],[2019-T1-LOISEAU Nathalie]]/Tableau17[[#This Row],[2019-T1-TOTAL]],"")</f>
        <v>0.15196078431372548</v>
      </c>
      <c r="MT105" s="26">
        <f>IFERROR(Tableau17[[#This Row],[2019-T1-MARIE Florie]]/Tableau17[[#This Row],[2019-T1-TOTAL]],"")</f>
        <v>4.9019607843137254E-3</v>
      </c>
      <c r="MU105" s="26">
        <f>IFERROR(Tableau17[[#This Row],[2008-T1-MACROEXTRDROITE]]/Tableau17[[#This Row],[2008-T1-MACROTOTALE]],"")</f>
        <v>5.5441478439425054E-2</v>
      </c>
      <c r="MV105" s="26">
        <f>IFERROR(Tableau17[[#This Row],[2008-T1-MACRODROITE]]/Tableau17[[#This Row],[2008-T1-MACROTOTALE]],"")</f>
        <v>0.38193018480492813</v>
      </c>
      <c r="MW105" s="26">
        <f>IFERROR(Tableau17[[#This Row],[2008-T1-MACROCENTRE]]/Tableau17[[#This Row],[2008-T1-MACROTOTALE]],"")</f>
        <v>0</v>
      </c>
      <c r="MX105" s="26">
        <f>IFERROR(Tableau17[[#This Row],[2008-T1-MACROGAUCHE]]/Tableau17[[#This Row],[2008-T1-MACROTOTALE]],"")</f>
        <v>0.56262833675564683</v>
      </c>
      <c r="MY105" s="26">
        <f>IFERROR(Tableau17[[#This Row],[2008-T1-MACROAUTRE]]/Tableau17[[#This Row],[2008-T1-MACROTOTALE]],"")</f>
        <v>0</v>
      </c>
      <c r="MZ105" s="26" t="str">
        <f>IFERROR(Tableau17[[#This Row],[2008-T2-MACROEXTRDROITE]]/Tableau17[[#This Row],[2008-T2-MACROTOTALE]],"")</f>
        <v/>
      </c>
      <c r="NA105" s="26" t="str">
        <f>IFERROR(Tableau17[[#This Row],[2008-T2-MACRODROITE]]/Tableau17[[#This Row],[2008-T2-MACROTOTALE]],"")</f>
        <v/>
      </c>
      <c r="NB105" s="26" t="str">
        <f>IFERROR(Tableau17[[#This Row],[2008-T2-MACROCENTRE]]/Tableau17[[#This Row],[2008-T2-MACROTOTALE]],"")</f>
        <v/>
      </c>
      <c r="NC105" s="26" t="str">
        <f>IFERROR(Tableau17[[#This Row],[2008-T2-MACROGAUCHE]]/Tableau17[[#This Row],[2008-T2-MACROTOTALE]],"")</f>
        <v/>
      </c>
      <c r="ND105" s="26" t="str">
        <f>IFERROR(Tableau17[[#This Row],[2008-T2-MACROAUTRE]]/Tableau17[[#This Row],[2008-T2-MACROTOTALE]],"")</f>
        <v/>
      </c>
      <c r="NE105" s="26">
        <f>IFERROR(Tableau17[[#This Row],[2014-T1-MACROEXTRDROITE]]/Tableau17[[#This Row],[2014-T1-MACROTOTALE]],"")</f>
        <v>0.10874704491725769</v>
      </c>
      <c r="NF105" s="26">
        <f>IFERROR(Tableau17[[#This Row],[2014-T1-MACRODROITE]]/Tableau17[[#This Row],[2014-T1-MACROTOTALE]],"")</f>
        <v>0.26713947990543735</v>
      </c>
      <c r="NG105" s="26">
        <f>IFERROR(Tableau17[[#This Row],[2014-T1-MACROCENTRE]]/Tableau17[[#This Row],[2014-T1-MACROTOTALE]],"")</f>
        <v>0</v>
      </c>
      <c r="NH105" s="26">
        <f>IFERROR(Tableau17[[#This Row],[2014-T1-MACROGAUCHE]]/Tableau17[[#This Row],[2014-T1-MACROTOTALE]],"")</f>
        <v>0.62411347517730498</v>
      </c>
      <c r="NI105" s="26">
        <f>IFERROR(Tableau17[[#This Row],[2014-T1-MACROAUTRE]]/Tableau17[[#This Row],[2014-T1-MACROTOTALE]],"")</f>
        <v>0</v>
      </c>
      <c r="NJ105" s="26" t="str">
        <f>IFERROR(Tableau17[[#This Row],[2014-T2-MACROEXTRDROITE]]/Tableau17[[#This Row],[2014-T2-MACROTOTALE]],"")</f>
        <v/>
      </c>
      <c r="NK105" s="26" t="str">
        <f>IFERROR(Tableau17[[#This Row],[2014-T2-MACRODROITE]]/Tableau17[[#This Row],[2014-T2-MACROTOTALE]],"")</f>
        <v/>
      </c>
      <c r="NL105" s="26" t="str">
        <f>IFERROR(Tableau17[[#This Row],[2014-T2-MACROCENTRE]]/Tableau17[[#This Row],[2014-T2-MACROTOTALE]],"")</f>
        <v/>
      </c>
      <c r="NM105" s="26" t="str">
        <f>IFERROR(Tableau17[[#This Row],[2014-T2-MACROGAUCHE]]/Tableau17[[#This Row],[2014-T2-MACROTOTALE]],"")</f>
        <v/>
      </c>
      <c r="NN105" s="26" t="str">
        <f>IFERROR(Tableau17[[#This Row],[2014-T2-MACROAUTRE]]/Tableau17[[#This Row],[2014-T2-MACROTOTALE]],"")</f>
        <v/>
      </c>
      <c r="NO105" s="26">
        <f>IFERROR( Tableau17[[#This Row],[2015-T1-MACROEXTRDROITE]]/Tableau17[[#This Row],[2015-T1-MACROTOTALE]],"")</f>
        <v>0.16620498614958448</v>
      </c>
      <c r="NP105" s="26">
        <f>IFERROR(Tableau17[[#This Row],[2015-T1-MACRODROITE]]/Tableau17[[#This Row],[2015-T1-MACROTOTALE]],"")</f>
        <v>0.19667590027700832</v>
      </c>
      <c r="NQ105" s="26">
        <f>IFERROR(Tableau17[[#This Row],[2015-T1-MACROCENTRE]]/Tableau17[[#This Row],[2015-T1-MACROTOTALE]],"")</f>
        <v>0</v>
      </c>
      <c r="NR105" s="26">
        <f>IFERROR(Tableau17[[#This Row],[2015-T1-MACROGAUCHE]]/Tableau17[[#This Row],[2015-T1-MACROTOTALE]],"")</f>
        <v>0.62326869806094187</v>
      </c>
      <c r="NS105" s="26">
        <f>IFERROR(Tableau17[[#This Row],[2015-T1-MACROAUTRE]]/Tableau17[[#This Row],[2015-T1-MACROTOTALE]],"")</f>
        <v>1.3850415512465374E-2</v>
      </c>
      <c r="NT105" s="26">
        <f>IFERROR(Tableau17[[#This Row],[2015-T2-MACROEXTRDROITE]]/Tableau17[[#This Row],[2015-T2-MACROTOTALE]],"")</f>
        <v>0.27037037037037037</v>
      </c>
      <c r="NU105" s="26">
        <f>IFERROR(Tableau17[[#This Row],[2015-T2-MACRODROITE]]/Tableau17[[#This Row],[2015-T2-MACROTOTALE]],"")</f>
        <v>0.72962962962962963</v>
      </c>
      <c r="NV105" s="26">
        <f>IFERROR(Tableau17[[#This Row],[2015-T2-MACROCENTRE]]/Tableau17[[#This Row],[2015-T2-MACROTOTALE]],"")</f>
        <v>0</v>
      </c>
      <c r="NW105" s="26">
        <f>IFERROR(Tableau17[[#This Row],[2015-T2-MACROGAUCHE]]/Tableau17[[#This Row],[2015-T2-MACROTOTALE]],"")</f>
        <v>0</v>
      </c>
      <c r="NX105" s="26">
        <f>IFERROR(Tableau17[[#This Row],[2015-T2-MACROAUTRE]]/Tableau17[[#This Row],[2015-T2-MACROTOTALE]],"")</f>
        <v>0</v>
      </c>
      <c r="NY105" s="26">
        <f>IFERROR(Tableau17[[#This Row],[2017-T1-MACROEXTRDROITE]]/Tableau17[[#This Row],[2017-T1-MACROTOTALE]],"")</f>
        <v>0.14332784184514002</v>
      </c>
      <c r="NZ105" s="26">
        <f>IFERROR(Tableau17[[#This Row],[2017-T1-MACRODROITE]]/Tableau17[[#This Row],[2017-T1-MACROTOTALE]],"")</f>
        <v>0.10214168039538715</v>
      </c>
      <c r="OA105" s="26">
        <f>IFERROR(Tableau17[[#This Row],[2017-T1-MACROCENTRE]]/Tableau17[[#This Row],[2017-T1-MACROTOTALE]],"")</f>
        <v>0.1927512355848435</v>
      </c>
      <c r="OB105" s="26">
        <f>IFERROR(Tableau17[[#This Row],[2017-T1-MACROGAUCHE]]/Tableau17[[#This Row],[2017-T1-MACROTOTALE]],"")</f>
        <v>0.55518945634266881</v>
      </c>
      <c r="OC105" s="26">
        <f>IFERROR(Tableau17[[#This Row],[2017-T1-MACROAUTRE]]/Tableau17[[#This Row],[2017-T1-MACROTOTALE]],"")</f>
        <v>6.5897858319604614E-3</v>
      </c>
      <c r="OD105" s="26">
        <f>IFERROR(Tableau17[[#This Row],[2017-T2-MACROEXTRDROITE]]/Tableau17[[#This Row],[2017-T2-MACROTOTALE]],"")</f>
        <v>0.17623762376237623</v>
      </c>
      <c r="OE105" s="26">
        <f>IFERROR(Tableau17[[#This Row],[2017-T2-MACRODROITE]]/Tableau17[[#This Row],[2017-T2-MACROTOTALE]],"")</f>
        <v>0</v>
      </c>
      <c r="OF105" s="26">
        <f>IFERROR(Tableau17[[#This Row],[2017-T2-MACROCENTRE]]/Tableau17[[#This Row],[2017-T2-MACROTOTALE]],"")</f>
        <v>0.82376237623762372</v>
      </c>
      <c r="OG105" s="26">
        <f>IFERROR(Tableau17[[#This Row],[2017-T2-MACROGAUCHE]]/Tableau17[[#This Row],[2017-T2-MACROTOTALE]],"")</f>
        <v>0</v>
      </c>
      <c r="OH105" s="26">
        <f>IFERROR(Tableau17[[#This Row],[2017-T2-MACROAUTRE]]/Tableau17[[#This Row],[2017-T2-MACROTOTALE]],"")</f>
        <v>0</v>
      </c>
      <c r="OI105" s="26">
        <f>IFERROR(Tableau17[[#This Row],[2019-T1-MACROEXTRDROITE]]/Tableau17[[#This Row],[2019-T1-MACROTOTALE]],"")</f>
        <v>0.13349514563106796</v>
      </c>
      <c r="OJ105" s="26">
        <f>IFERROR(Tableau17[[#This Row],[2019-T1-MACRODROITE]]/Tableau17[[#This Row],[2019-T1-MACROTOTALE]],"")</f>
        <v>5.0970873786407765E-2</v>
      </c>
      <c r="OK105" s="26">
        <f>IFERROR(Tableau17[[#This Row],[2019-T1-MACROCENTRE]]/Tableau17[[#This Row],[2019-T1-MACROTOTALE]],"")</f>
        <v>0.15048543689320387</v>
      </c>
      <c r="OL105" s="26">
        <f>IFERROR(Tableau17[[#This Row],[2019-T1-MACROGAUCHE]]/Tableau17[[#This Row],[2019-T1-MACROTOTALE]],"")</f>
        <v>0.61165048543689315</v>
      </c>
      <c r="OM105" s="26">
        <f>IFERROR(Tableau17[[#This Row],[2019-T1-MACROAUTRE]]/Tableau17[[#This Row],[2019-T1-MACROTOTALE]],"")</f>
        <v>5.3398058252427182E-2</v>
      </c>
      <c r="ON105" s="26">
        <f>IFERROR(Tableau17[[#This Row],[2020-T1-MACROEXTRDROITE]]/Tableau17[[#This Row],[2020-T1-MACROTOTALE]],"")</f>
        <v>5.8524173027989825E-2</v>
      </c>
      <c r="OO105" s="26">
        <f>IFERROR(Tableau17[[#This Row],[2020-T1-MACRODROITE]]/Tableau17[[#This Row],[2020-T1-MACROTOTALE]],"")</f>
        <v>0.1475826972010178</v>
      </c>
      <c r="OP105" s="26">
        <f>IFERROR(Tableau17[[#This Row],[2020-T1-MACROCENTRE]]/Tableau17[[#This Row],[2020-T1-MACROTOTALE]],"")</f>
        <v>4.0712468193384227E-2</v>
      </c>
      <c r="OQ105" s="26">
        <f>IFERROR(Tableau17[[#This Row],[2020-T1-MACROGAUCHE]]/Tableau17[[#This Row],[2020-T1-MACROTOTALE]],"")</f>
        <v>0.7531806615776081</v>
      </c>
      <c r="OR105" s="26">
        <f>IFERROR(Tableau17[[#This Row],[2020-T1-MACROAUTRE]]/Tableau17[[#This Row],[2020-T1-MACROTOTALE]],"")</f>
        <v>0</v>
      </c>
      <c r="OS105" s="26">
        <f>IFERROR(Tableau17[[#This Row],[2017 (L)-T1-MACROEXTRDROITE]]/Tableau17[[#This Row],[2017 (L)-T1-MACROTOTALE]],"")</f>
        <v>6.1881188118811881E-2</v>
      </c>
      <c r="OT105" s="26">
        <f>IFERROR(Tableau17[[#This Row],[2017 (L)-T1-MACRODROITE]]/Tableau17[[#This Row],[2017 (L)-T1-MACROTOTALE]],"")</f>
        <v>0.10891089108910891</v>
      </c>
      <c r="OU105" s="26">
        <f>IFERROR(Tableau17[[#This Row],[2017 (L)-T1-MACROCENTRE]]/Tableau17[[#This Row],[2017 (L)-T1-MACROTOTALE]],"")</f>
        <v>0.2202970297029703</v>
      </c>
      <c r="OV105" s="26">
        <f>IFERROR(Tableau17[[#This Row],[2017 (L)-T1-MACROGAUCHE]]/Tableau17[[#This Row],[2017 (L)-T1-MACROTOTALE]],"")</f>
        <v>0.57425742574257421</v>
      </c>
      <c r="OW105" s="26">
        <f>IFERROR(Tableau17[[#This Row],[2017 (L)-T1-MACROAUTRE]]/Tableau17[[#This Row],[2017 (L)-T1-MACROTOTALE]],"")</f>
        <v>3.4653465346534656E-2</v>
      </c>
      <c r="OX105" s="26">
        <f>IFERROR(Tableau17[[#This Row],[2017 (L)-T2-MACROEXTRDROITE]]/Tableau17[[#This Row],[2017 (L)-T2-MACROTOTALE]],"")</f>
        <v>0</v>
      </c>
      <c r="OY105" s="26">
        <f>IFERROR(Tableau17[[#This Row],[2017 (L)-T2-MACRODROITE]]/Tableau17[[#This Row],[2017 (L)-T2-MACROTOTALE]],"")</f>
        <v>0</v>
      </c>
      <c r="OZ105" s="26">
        <f>IFERROR(Tableau17[[#This Row],[2017 (L)-T2-MACROCENTRE]]/Tableau17[[#This Row],[2017 (L)-T2-MACROTOTALE]],"")</f>
        <v>0.35542168674698793</v>
      </c>
      <c r="PA105" s="26">
        <f>IFERROR(Tableau17[[#This Row],[2017 (L)-T2-MACROGAUCHE]]/Tableau17[[#This Row],[2017 (L)-T2-MACROTOTALE]],"")</f>
        <v>0.64457831325301207</v>
      </c>
      <c r="PB105" s="26">
        <f>IFERROR(Tableau17[[#This Row],[2017 (L)-T2-MACROAUTRE]]/Tableau17[[#This Row],[2017 (L)-T2-MACROTOTALE]],"")</f>
        <v>0</v>
      </c>
      <c r="PC105" s="26">
        <f>IFERROR(Tableau17[[#This Row],[2008_T1_PROCUS]]/Tableau17[[#This Row],[2008_T1_INSCRITS]],0)</f>
        <v>1.0050251256281407E-2</v>
      </c>
      <c r="PD105" s="26">
        <f>IFERROR(Tableau17[[#This Row],[2008_T2_PROCUS]]/Tableau17[[#This Row],[2008_T2_INSCRITS]],0)</f>
        <v>0</v>
      </c>
      <c r="PE105" s="26">
        <f>Tableau17[[#This Row],[2014_T1_PROCUS]]/Tableau17[[#This Row],[2014_T1_INSCRITS]]</f>
        <v>1.5852047556142668E-2</v>
      </c>
      <c r="PF105" s="26">
        <f>IFERROR(Tableau17[[#This Row],[2014_T2_PROCUS]]/Tableau17[[#This Row],[2014_T2_INSCRITS]],0)</f>
        <v>0</v>
      </c>
    </row>
    <row r="106" spans="1:422" hidden="1" x14ac:dyDescent="0.2">
      <c r="A106" s="1">
        <v>8</v>
      </c>
      <c r="B106" s="1" t="s">
        <v>528</v>
      </c>
      <c r="C106" s="1" t="s">
        <v>555</v>
      </c>
      <c r="D106" s="1" t="s">
        <v>555</v>
      </c>
      <c r="E106" s="1">
        <v>1613</v>
      </c>
      <c r="F106" s="1">
        <v>5.3088150000000001</v>
      </c>
      <c r="G106" s="1">
        <v>43.363211999999997</v>
      </c>
      <c r="H106" s="3">
        <v>724</v>
      </c>
      <c r="I106" s="3">
        <v>108</v>
      </c>
      <c r="L106" s="1">
        <v>10</v>
      </c>
      <c r="M106" s="1">
        <v>82</v>
      </c>
      <c r="O106" s="1">
        <v>3</v>
      </c>
      <c r="P106" s="1">
        <v>37</v>
      </c>
      <c r="Q106" s="1">
        <v>7</v>
      </c>
      <c r="R106" s="1">
        <v>32</v>
      </c>
      <c r="S106" s="1">
        <v>89</v>
      </c>
      <c r="T106" s="1">
        <v>21</v>
      </c>
      <c r="U106" s="1">
        <v>281</v>
      </c>
      <c r="V106" s="1">
        <v>694</v>
      </c>
      <c r="W106" s="1">
        <v>377</v>
      </c>
      <c r="X106" s="1">
        <v>11</v>
      </c>
      <c r="Y106" s="2">
        <v>0.54322767000000005</v>
      </c>
      <c r="Z106" s="1">
        <v>694</v>
      </c>
      <c r="AA106" s="1">
        <v>430</v>
      </c>
      <c r="AB106" s="1">
        <v>8</v>
      </c>
      <c r="AC106" s="2">
        <v>0.61959653999999997</v>
      </c>
      <c r="AD106" s="1">
        <v>724</v>
      </c>
      <c r="AE106" s="1">
        <v>285</v>
      </c>
      <c r="AF106" s="2">
        <v>0.39364641</v>
      </c>
      <c r="AG106" s="1">
        <f t="shared" si="1"/>
        <v>108</v>
      </c>
      <c r="AH106" s="1">
        <v>635</v>
      </c>
      <c r="AI106" s="1">
        <v>384</v>
      </c>
      <c r="AJ106" s="1">
        <v>2</v>
      </c>
      <c r="AK106" s="2">
        <v>0.60472440999999999</v>
      </c>
      <c r="AN106" s="1">
        <v>0</v>
      </c>
      <c r="AP106" s="1">
        <v>676</v>
      </c>
      <c r="AQ106" s="1">
        <v>335</v>
      </c>
      <c r="AR106" s="2">
        <v>0.49556212999999999</v>
      </c>
      <c r="AS106" s="1">
        <v>676</v>
      </c>
      <c r="AT106" s="1">
        <v>393</v>
      </c>
      <c r="AU106" s="2">
        <v>0.58136094999999999</v>
      </c>
      <c r="AV106" s="1">
        <v>710</v>
      </c>
      <c r="AW106" s="1">
        <v>325</v>
      </c>
      <c r="AX106" s="2">
        <v>0.45774648000000001</v>
      </c>
      <c r="AY106" s="1">
        <v>710</v>
      </c>
      <c r="AZ106" s="1">
        <v>257</v>
      </c>
      <c r="BA106" s="2">
        <v>0.36197182999999999</v>
      </c>
      <c r="BB106" s="1">
        <v>708</v>
      </c>
      <c r="BC106" s="1">
        <v>540</v>
      </c>
      <c r="BD106" s="2">
        <v>0.76271186000000002</v>
      </c>
      <c r="BE106" s="1">
        <v>708</v>
      </c>
      <c r="BF106" s="1">
        <v>484</v>
      </c>
      <c r="BG106" s="2">
        <v>0.68361581999999999</v>
      </c>
      <c r="BH106" s="1">
        <v>696</v>
      </c>
      <c r="BI106" s="1">
        <v>281</v>
      </c>
      <c r="BJ106" s="2">
        <v>0.40373563000000001</v>
      </c>
      <c r="BK106" s="1">
        <v>6</v>
      </c>
      <c r="BN106" s="1">
        <v>35</v>
      </c>
      <c r="BO106" s="1">
        <v>23</v>
      </c>
      <c r="BP106" s="1">
        <v>57</v>
      </c>
      <c r="BQ106" s="1">
        <v>253</v>
      </c>
      <c r="BR106" s="1">
        <v>374</v>
      </c>
      <c r="BZ106" s="1">
        <v>18</v>
      </c>
      <c r="CA106" s="1">
        <v>5</v>
      </c>
      <c r="CB106" s="1">
        <v>87</v>
      </c>
      <c r="CC106" s="1">
        <v>73</v>
      </c>
      <c r="CD106" s="1">
        <v>52</v>
      </c>
      <c r="CE106" s="1">
        <v>127</v>
      </c>
      <c r="CF106" s="1">
        <v>362</v>
      </c>
      <c r="CG106" s="1">
        <v>83</v>
      </c>
      <c r="CH106" s="1">
        <v>74</v>
      </c>
      <c r="CI106" s="1">
        <v>246</v>
      </c>
      <c r="CJ106" s="1">
        <v>403</v>
      </c>
      <c r="CL106" s="1">
        <v>2</v>
      </c>
      <c r="CN106" s="1">
        <v>156</v>
      </c>
      <c r="CP106" s="1">
        <v>75</v>
      </c>
      <c r="CS106" s="1">
        <v>69</v>
      </c>
      <c r="CT106" s="1">
        <v>20</v>
      </c>
      <c r="CW106" s="1">
        <v>322</v>
      </c>
      <c r="CY106" s="1">
        <v>101</v>
      </c>
      <c r="CZ106" s="1">
        <v>252</v>
      </c>
      <c r="DC106" s="1">
        <v>353</v>
      </c>
      <c r="DD106" s="1">
        <v>52</v>
      </c>
      <c r="DE106" s="1">
        <v>2</v>
      </c>
      <c r="DF106" s="1">
        <v>3</v>
      </c>
      <c r="DH106" s="1">
        <v>5</v>
      </c>
      <c r="DI106" s="1">
        <v>16</v>
      </c>
      <c r="DK106" s="1">
        <v>4</v>
      </c>
      <c r="DL106" s="1">
        <v>42</v>
      </c>
      <c r="DM106" s="1">
        <v>47</v>
      </c>
      <c r="DR106" s="1">
        <v>44</v>
      </c>
      <c r="DS106" s="1">
        <v>93</v>
      </c>
      <c r="DT106" s="1">
        <v>15</v>
      </c>
      <c r="DU106" s="1">
        <v>323</v>
      </c>
      <c r="DW106" s="1">
        <v>77</v>
      </c>
      <c r="DZ106" s="1">
        <v>150</v>
      </c>
      <c r="EA106" s="1">
        <v>227</v>
      </c>
      <c r="EB106" s="1">
        <v>2</v>
      </c>
      <c r="EC106" s="1">
        <v>8</v>
      </c>
      <c r="ED106" s="1">
        <v>1</v>
      </c>
      <c r="EE106" s="1">
        <v>6</v>
      </c>
      <c r="EF106" s="1">
        <v>31</v>
      </c>
      <c r="EG106" s="1">
        <v>23</v>
      </c>
      <c r="EH106" s="1">
        <v>2</v>
      </c>
      <c r="EI106" s="1">
        <v>117</v>
      </c>
      <c r="EJ106" s="1">
        <v>259</v>
      </c>
      <c r="EK106" s="1">
        <v>77</v>
      </c>
      <c r="EL106" s="1">
        <v>5</v>
      </c>
      <c r="EM106" s="1">
        <v>531</v>
      </c>
      <c r="EN106" s="1">
        <v>134</v>
      </c>
      <c r="EO106" s="1">
        <v>301</v>
      </c>
      <c r="EP106" s="1">
        <v>435</v>
      </c>
      <c r="EQ106" s="1">
        <v>0</v>
      </c>
      <c r="ER106" s="1">
        <v>1</v>
      </c>
      <c r="ES106" s="1">
        <v>17</v>
      </c>
      <c r="ET106" s="1">
        <v>48</v>
      </c>
      <c r="EU106" s="1">
        <v>4</v>
      </c>
      <c r="EV106" s="1">
        <v>70</v>
      </c>
      <c r="EW106" s="1">
        <v>7</v>
      </c>
      <c r="EX106" s="1">
        <v>0</v>
      </c>
      <c r="EY106" s="1">
        <v>2</v>
      </c>
      <c r="EZ106" s="1">
        <v>50</v>
      </c>
      <c r="FA106" s="1">
        <v>0</v>
      </c>
      <c r="FB106" s="1">
        <v>0</v>
      </c>
      <c r="FC106" s="1">
        <v>0</v>
      </c>
      <c r="FD106" s="1">
        <v>0</v>
      </c>
      <c r="FE106" s="1">
        <v>0</v>
      </c>
      <c r="FF106" s="1">
        <v>0</v>
      </c>
      <c r="FG106" s="1">
        <v>0</v>
      </c>
      <c r="FH106" s="1">
        <v>3</v>
      </c>
      <c r="FI106" s="1">
        <v>0</v>
      </c>
      <c r="FJ106" s="1">
        <v>8</v>
      </c>
      <c r="FK106" s="1">
        <v>2</v>
      </c>
      <c r="FL106" s="1">
        <v>0</v>
      </c>
      <c r="FM106" s="1">
        <v>29</v>
      </c>
      <c r="FN106" s="1">
        <v>1</v>
      </c>
      <c r="FO106" s="1">
        <v>1</v>
      </c>
      <c r="FP106" s="1">
        <v>27</v>
      </c>
      <c r="FQ106" s="1">
        <v>1</v>
      </c>
      <c r="FR106" s="1">
        <f>SUM(Tableau17[[#This Row],[2019-T1-ALEXANDRE Audric]:[2019-T1-MARIE Florie]])</f>
        <v>271</v>
      </c>
      <c r="FS106" s="1">
        <v>23</v>
      </c>
      <c r="FT106" s="1">
        <v>63</v>
      </c>
      <c r="FU106" s="1">
        <v>0</v>
      </c>
      <c r="FV106" s="1">
        <v>288</v>
      </c>
      <c r="FW106" s="1">
        <v>0</v>
      </c>
      <c r="FX106" s="1">
        <v>374</v>
      </c>
      <c r="GD106" s="1">
        <v>0</v>
      </c>
      <c r="GE106" s="1">
        <v>73</v>
      </c>
      <c r="GF106" s="1">
        <v>52</v>
      </c>
      <c r="GG106" s="1">
        <v>0</v>
      </c>
      <c r="GH106" s="1">
        <v>237</v>
      </c>
      <c r="GI106" s="1">
        <v>0</v>
      </c>
      <c r="GJ106" s="1">
        <v>362</v>
      </c>
      <c r="GK106" s="1">
        <v>83</v>
      </c>
      <c r="GL106" s="1">
        <v>74</v>
      </c>
      <c r="GM106" s="1">
        <v>0</v>
      </c>
      <c r="GN106" s="1">
        <v>246</v>
      </c>
      <c r="GO106" s="1">
        <v>0</v>
      </c>
      <c r="GP106" s="1">
        <v>403</v>
      </c>
      <c r="GQ106" s="1">
        <v>77</v>
      </c>
      <c r="GR106" s="1">
        <v>20</v>
      </c>
      <c r="GS106" s="1">
        <v>0</v>
      </c>
      <c r="GT106" s="1">
        <v>225</v>
      </c>
      <c r="GU106" s="1">
        <v>0</v>
      </c>
      <c r="GV106" s="1">
        <v>322</v>
      </c>
      <c r="GW106" s="1">
        <v>101</v>
      </c>
      <c r="GX106" s="1">
        <v>0</v>
      </c>
      <c r="GY106" s="1">
        <v>0</v>
      </c>
      <c r="GZ106" s="1">
        <v>252</v>
      </c>
      <c r="HA106" s="1">
        <v>0</v>
      </c>
      <c r="HB106" s="1">
        <v>353</v>
      </c>
      <c r="HC106" s="1">
        <v>132</v>
      </c>
      <c r="HD106" s="1">
        <v>31</v>
      </c>
      <c r="HE106" s="1">
        <v>77</v>
      </c>
      <c r="HF106" s="1">
        <v>289</v>
      </c>
      <c r="HG106" s="1">
        <v>2</v>
      </c>
      <c r="HH106" s="1">
        <v>531</v>
      </c>
      <c r="HI106" s="1">
        <v>134</v>
      </c>
      <c r="HJ106" s="1">
        <v>0</v>
      </c>
      <c r="HK106" s="1">
        <v>301</v>
      </c>
      <c r="HL106" s="1">
        <v>0</v>
      </c>
      <c r="HM106" s="1">
        <v>0</v>
      </c>
      <c r="HN106" s="1">
        <v>435</v>
      </c>
      <c r="HO106" s="1">
        <v>93</v>
      </c>
      <c r="HP106" s="1">
        <v>8</v>
      </c>
      <c r="HQ106" s="1">
        <v>27</v>
      </c>
      <c r="HR106" s="1">
        <v>138</v>
      </c>
      <c r="HS106" s="1">
        <v>9</v>
      </c>
      <c r="HT106" s="1">
        <v>275</v>
      </c>
      <c r="HU106" s="1">
        <v>32</v>
      </c>
      <c r="HV106" s="1">
        <v>47</v>
      </c>
      <c r="HW106" s="1">
        <v>7</v>
      </c>
      <c r="HX106" s="1">
        <v>195</v>
      </c>
      <c r="HY106" s="1">
        <v>0</v>
      </c>
      <c r="HZ106" s="1">
        <v>281</v>
      </c>
      <c r="IA106" s="1">
        <v>50</v>
      </c>
      <c r="IB106" s="1">
        <v>15</v>
      </c>
      <c r="IC106" s="1">
        <v>44</v>
      </c>
      <c r="ID106" s="1">
        <v>212</v>
      </c>
      <c r="IE106" s="1">
        <v>2</v>
      </c>
      <c r="IF106" s="1">
        <v>323</v>
      </c>
      <c r="IG106" s="1">
        <v>77</v>
      </c>
      <c r="IH106" s="1">
        <v>0</v>
      </c>
      <c r="II106" s="1">
        <v>150</v>
      </c>
      <c r="IJ106" s="1">
        <v>0</v>
      </c>
      <c r="IK106" s="1">
        <v>0</v>
      </c>
      <c r="IL106" s="1">
        <v>227</v>
      </c>
      <c r="IM106" s="26">
        <f>IFERROR(Tableau17[[#This Row],[LDIV]]/Tableau17[[#This Row],[Total général]],"")</f>
        <v>0</v>
      </c>
      <c r="IN106" s="26">
        <f>IFERROR(Tableau17[[#This Row],[LDVC]]/Tableau17[[#This Row],[Total général]],"")</f>
        <v>0</v>
      </c>
      <c r="IO106" s="26">
        <f>IFERROR(Tableau17[[#This Row],[LDVD]]/Tableau17[[#This Row],[Total général]],"")</f>
        <v>3.5587188612099648E-2</v>
      </c>
      <c r="IP106" s="26">
        <f>IFERROR(Tableau17[[#This Row],[LDVG]]/Tableau17[[#This Row],[Total général]],"")</f>
        <v>0.29181494661921709</v>
      </c>
      <c r="IQ106" s="26">
        <f>IFERROR(Tableau17[[#This Row],[LEXD]]/Tableau17[[#This Row],[Total général]],"")</f>
        <v>0</v>
      </c>
      <c r="IR106" s="26">
        <f>IFERROR(Tableau17[[#This Row],[LEXG]]/Tableau17[[#This Row],[Total général]],"")</f>
        <v>1.0676156583629894E-2</v>
      </c>
      <c r="IS106" s="26">
        <f>IFERROR(Tableau17[[#This Row],[LLR]]/Tableau17[[#This Row],[Total général]],"")</f>
        <v>0.13167259786476868</v>
      </c>
      <c r="IT106" s="26">
        <f>IFERROR(Tableau17[[#This Row],[LREM]]/Tableau17[[#This Row],[Total général]],"")</f>
        <v>2.491103202846975E-2</v>
      </c>
      <c r="IU106" s="26">
        <f>IFERROR(Tableau17[[#This Row],[LRN]]/Tableau17[[#This Row],[Total général]],"")</f>
        <v>0.11387900355871886</v>
      </c>
      <c r="IV106" s="26">
        <f>IFERROR(Tableau17[[#This Row],[LUG]]/Tableau17[[#This Row],[Total général]],"")</f>
        <v>0.31672597864768681</v>
      </c>
      <c r="IW106" s="26">
        <f>IFERROR(Tableau17[[#This Row],[LVEC]]/Tableau17[[#This Row],[Total général]],"")</f>
        <v>7.4733096085409248E-2</v>
      </c>
      <c r="IX106" s="26">
        <f>IFERROR(Tableau17[[#This Row],[2008-T1-LCMD]]/Tableau17[[#This Row],[2008-T1-TOTAL]],"")</f>
        <v>1.6042780748663103E-2</v>
      </c>
      <c r="IY106" s="26">
        <f>IFERROR(Tableau17[[#This Row],[2008-T1-LDVD]]/Tableau17[[#This Row],[2008-T1-TOTAL]],"")</f>
        <v>0</v>
      </c>
      <c r="IZ106" s="26">
        <f>IFERROR(Tableau17[[#This Row],[2008-T1-LEXD]]/Tableau17[[#This Row],[2008-T1-TOTAL]],"")</f>
        <v>0</v>
      </c>
      <c r="JA106" s="26">
        <f>IFERROR(Tableau17[[#This Row],[2008-T1-LEXG]]/Tableau17[[#This Row],[2008-T1-TOTAL]],"")</f>
        <v>9.3582887700534759E-2</v>
      </c>
      <c r="JB106" s="26">
        <f>IFERROR(Tableau17[[#This Row],[2008-T1-LFN]]/Tableau17[[#This Row],[2008-T1-TOTAL]],"")</f>
        <v>6.1497326203208559E-2</v>
      </c>
      <c r="JC106" s="26">
        <f>IFERROR(Tableau17[[#This Row],[2008-T1-LMAJ]]/Tableau17[[#This Row],[2008-T1-TOTAL]],"")</f>
        <v>0.15240641711229946</v>
      </c>
      <c r="JD106" s="26">
        <f>IFERROR(Tableau17[[#This Row],[2008-T1-LUG]]/Tableau17[[#This Row],[2008-T1-TOTAL]],"")</f>
        <v>0.67647058823529416</v>
      </c>
      <c r="JE106" s="26" t="str">
        <f>IFERROR(Tableau17[[#This Row],[2008-T2-LFN]]/Tableau17[[#This Row],[2008-T2-TOTAL]],"")</f>
        <v/>
      </c>
      <c r="JF106" s="26" t="str">
        <f>IFERROR(Tableau17[[#This Row],[2008-T2-LGC]]/Tableau17[[#This Row],[2008-T2-TOTAL]],"")</f>
        <v/>
      </c>
      <c r="JG106" s="26" t="str">
        <f>IFERROR(Tableau17[[#This Row],[2008-T2-LMAJ]]/Tableau17[[#This Row],[2008-T2-TOTAL]],"")</f>
        <v/>
      </c>
      <c r="JH106" s="26" t="str">
        <f>IFERROR(Tableau17[[#This Row],[2008-T2-LUG]]/Tableau17[[#This Row],[2008-T2-TOTAL]],"")</f>
        <v/>
      </c>
      <c r="JI106" s="26">
        <f>IFERROR(Tableau17[[#This Row],[2014-T1-LDIV]]/Tableau17[[#This Row],[2014-T1-TOTAL]],"")</f>
        <v>0</v>
      </c>
      <c r="JJ106" s="26">
        <f>IFERROR(Tableau17[[#This Row],[2014-T1-LDVD]]/Tableau17[[#This Row],[2014-T1-TOTAL]],"")</f>
        <v>0</v>
      </c>
      <c r="JK106" s="26">
        <f>IFERROR(Tableau17[[#This Row],[2014-T1-LDVG]]/Tableau17[[#This Row],[2014-T1-TOTAL]],"")</f>
        <v>4.9723756906077346E-2</v>
      </c>
      <c r="JL106" s="26">
        <f>IFERROR(Tableau17[[#This Row],[2014-T1-LEXG]]/Tableau17[[#This Row],[2014-T1-TOTAL]],"")</f>
        <v>1.3812154696132596E-2</v>
      </c>
      <c r="JM106" s="26">
        <f>IFERROR(Tableau17[[#This Row],[2014-T1-LFG]]/Tableau17[[#This Row],[2014-T1-TOTAL]],"")</f>
        <v>0.24033149171270718</v>
      </c>
      <c r="JN106" s="26">
        <f>IFERROR(Tableau17[[#This Row],[2014-T1-LFN]]/Tableau17[[#This Row],[2014-T1-TOTAL]],"")</f>
        <v>0.20165745856353592</v>
      </c>
      <c r="JO106" s="26">
        <f>IFERROR(Tableau17[[#This Row],[2014-T1-LUD]]/Tableau17[[#This Row],[2014-T1-TOTAL]],"")</f>
        <v>0.143646408839779</v>
      </c>
      <c r="JP106" s="26">
        <f>IFERROR(Tableau17[[#This Row],[2014-T1-LUG]]/Tableau17[[#This Row],[2014-T1-TOTAL]],"")</f>
        <v>0.35082872928176795</v>
      </c>
      <c r="JQ106" s="26">
        <f>IFERROR(Tableau17[[#This Row],[2014-T2-LFN]]/Tableau17[[#This Row],[2014-T2-TOTAL]],"")</f>
        <v>0.20595533498759305</v>
      </c>
      <c r="JR106" s="26">
        <f>IFERROR(Tableau17[[#This Row],[2014-T2-LUD]]/Tableau17[[#This Row],[2014-T2-TOTAL]],"")</f>
        <v>0.18362282878411912</v>
      </c>
      <c r="JS106" s="26">
        <f>IFERROR(Tableau17[[#This Row],[2014-T2-LUG]]/Tableau17[[#This Row],[2014-T2-TOTAL]],"")</f>
        <v>0.61042183622828783</v>
      </c>
      <c r="JT106" s="26">
        <f>IFERROR(Tableau17[[#This Row],[2015-T1-BC-DIV]]/Tableau17[[#This Row],[2015-T1-TOTAL]],"")</f>
        <v>0</v>
      </c>
      <c r="JU106" s="26">
        <f>IFERROR(Tableau17[[#This Row],[2015-T1-BC-DLF]]/Tableau17[[#This Row],[2015-T1-TOTAL]],"")</f>
        <v>6.2111801242236021E-3</v>
      </c>
      <c r="JV106" s="26">
        <f>IFERROR(Tableau17[[#This Row],[2015-T1-BC-DVD]]/Tableau17[[#This Row],[2015-T1-TOTAL]],"")</f>
        <v>0</v>
      </c>
      <c r="JW106" s="26">
        <f>IFERROR(Tableau17[[#This Row],[2015-T1-BC-DVG]]/Tableau17[[#This Row],[2015-T1-TOTAL]],"")</f>
        <v>0.48447204968944102</v>
      </c>
      <c r="JX106" s="26">
        <f>IFERROR(Tableau17[[#This Row],[2015-T1-BC-FG]]/Tableau17[[#This Row],[2015-T1-TOTAL]],"")</f>
        <v>0</v>
      </c>
      <c r="JY106" s="26">
        <f>IFERROR(Tableau17[[#This Row],[2015-T1-BC-FN]]/Tableau17[[#This Row],[2015-T1-TOTAL]],"")</f>
        <v>0.23291925465838509</v>
      </c>
      <c r="JZ106" s="26">
        <f>IFERROR(Tableau17[[#This Row],[2015-T1-BC-MDM]]/Tableau17[[#This Row],[2015-T1-TOTAL]],"")</f>
        <v>0</v>
      </c>
      <c r="KA106" s="26">
        <f>IFERROR(Tableau17[[#This Row],[2015-T1-BC-RDG]]/Tableau17[[#This Row],[2015-T1-TOTAL]],"")</f>
        <v>0</v>
      </c>
      <c r="KB106" s="26">
        <f>IFERROR(Tableau17[[#This Row],[2015-T1-BC-SOC]]/Tableau17[[#This Row],[2015-T1-TOTAL]],"")</f>
        <v>0.21428571428571427</v>
      </c>
      <c r="KC106" s="26">
        <f>IFERROR(Tableau17[[#This Row],[2015-T1-BC-UD]]/Tableau17[[#This Row],[2015-T1-TOTAL]],"")</f>
        <v>6.2111801242236024E-2</v>
      </c>
      <c r="KD106" s="26">
        <f>IFERROR(Tableau17[[#This Row],[2015-T1-BC-UG]]/Tableau17[[#This Row],[2015-T1-TOTAL]],"")</f>
        <v>0</v>
      </c>
      <c r="KE106" s="26">
        <f>IFERROR(Tableau17[[#This Row],[2015-T1-BC-VEC]]/Tableau17[[#This Row],[2015-T1-TOTAL]],"")</f>
        <v>0</v>
      </c>
      <c r="KF106" s="26">
        <f>IFERROR(Tableau17[[#This Row],[2015-T2-BC-DVG]]/Tableau17[[#This Row],[2015-T2-TOTAL]],"")</f>
        <v>0</v>
      </c>
      <c r="KG106" s="26">
        <f>IFERROR(Tableau17[[#This Row],[2015-T2-BC-FN]]/Tableau17[[#This Row],[2015-T2-TOTAL]],"")</f>
        <v>0.28611898016997167</v>
      </c>
      <c r="KH106" s="26">
        <f>IFERROR(Tableau17[[#This Row],[2015-T2-BC-SOC]]/Tableau17[[#This Row],[2015-T2-TOTAL]],"")</f>
        <v>0.71388101983002827</v>
      </c>
      <c r="KI106" s="26">
        <f>IFERROR(Tableau17[[#This Row],[2015-T2-BC-UD]]/Tableau17[[#This Row],[2015-T2-TOTAL]],"")</f>
        <v>0</v>
      </c>
      <c r="KJ106" s="26">
        <f>IFERROR(Tableau17[[#This Row],[2015-T2-BC-UG]]/Tableau17[[#This Row],[2015-T2-TOTAL]],"")</f>
        <v>0</v>
      </c>
      <c r="KK106" s="26">
        <f>IFERROR(Tableau17[[#This Row],[2017 (L)-T1-COM]]/Tableau17[[#This Row],[2017 (L)-T1-TOTAL]],"")</f>
        <v>0.1609907120743034</v>
      </c>
      <c r="KL106" s="26">
        <f>IFERROR(Tableau17[[#This Row],[2017 (L)-T1-DIV]]/Tableau17[[#This Row],[2017 (L)-T1-TOTAL]],"")</f>
        <v>6.1919504643962852E-3</v>
      </c>
      <c r="KM106" s="26">
        <f>IFERROR(Tableau17[[#This Row],[2017 (L)-T1-DLF]]/Tableau17[[#This Row],[2017 (L)-T1-TOTAL]],"")</f>
        <v>9.2879256965944269E-3</v>
      </c>
      <c r="KN106" s="26">
        <f>IFERROR(Tableau17[[#This Row],[2017 (L)-T1-DVD]]/Tableau17[[#This Row],[2017 (L)-T1-TOTAL]],"")</f>
        <v>0</v>
      </c>
      <c r="KO106" s="26">
        <f>IFERROR(Tableau17[[#This Row],[2017 (L)-T1-DVG]]/Tableau17[[#This Row],[2017 (L)-T1-TOTAL]],"")</f>
        <v>1.5479876160990712E-2</v>
      </c>
      <c r="KP106" s="26">
        <f>IFERROR(Tableau17[[#This Row],[2017 (L)-T1-ECO]]/Tableau17[[#This Row],[2017 (L)-T1-TOTAL]],"")</f>
        <v>4.9535603715170282E-2</v>
      </c>
      <c r="KQ106" s="26">
        <f>IFERROR(Tableau17[[#This Row],[2017 (L)-T1-EXD]]/Tableau17[[#This Row],[2017 (L)-T1-TOTAL]],"")</f>
        <v>0</v>
      </c>
      <c r="KR106" s="26">
        <f>IFERROR(Tableau17[[#This Row],[2017 (L)-T1-EXG]]/Tableau17[[#This Row],[2017 (L)-T1-TOTAL]],"")</f>
        <v>1.238390092879257E-2</v>
      </c>
      <c r="KS106" s="26">
        <f>IFERROR(Tableau17[[#This Row],[2017 (L)-T1-FI]]/Tableau17[[#This Row],[2017 (L)-T1-TOTAL]],"")</f>
        <v>0.13003095975232198</v>
      </c>
      <c r="KT106" s="26">
        <f>IFERROR(Tableau17[[#This Row],[2017 (L)-T1-FN]]/Tableau17[[#This Row],[2017 (L)-T1-TOTAL]],"")</f>
        <v>0.14551083591331268</v>
      </c>
      <c r="KU106" s="26">
        <f>IFERROR(Tableau17[[#This Row],[2017 (L)-T1-LR]]/Tableau17[[#This Row],[2017 (L)-T1-TOTAL]],"")</f>
        <v>0</v>
      </c>
      <c r="KV106" s="26">
        <f>IFERROR(Tableau17[[#This Row],[2017 (L)-T1-MDM]]/Tableau17[[#This Row],[2017 (L)-T1-TOTAL]],"")</f>
        <v>0</v>
      </c>
      <c r="KW106" s="26">
        <f>IFERROR(Tableau17[[#This Row],[2017 (L)-T1-RDG]]/Tableau17[[#This Row],[2017 (L)-T1-TOTAL]],"")</f>
        <v>0</v>
      </c>
      <c r="KX106" s="26">
        <f>IFERROR(Tableau17[[#This Row],[2017 (L)-T1-REG]]/Tableau17[[#This Row],[2017 (L)-T1-TOTAL]],"")</f>
        <v>0</v>
      </c>
      <c r="KY106" s="26">
        <f>IFERROR(Tableau17[[#This Row],[2017 (L)-T1-REM]]/Tableau17[[#This Row],[2017 (L)-T1-TOTAL]],"")</f>
        <v>0.13622291021671826</v>
      </c>
      <c r="KZ106" s="26">
        <f>IFERROR(Tableau17[[#This Row],[2017 (L)-T1-SOC]]/Tableau17[[#This Row],[2017 (L)-T1-TOTAL]],"")</f>
        <v>0.28792569659442724</v>
      </c>
      <c r="LA106" s="26">
        <f>IFERROR(Tableau17[[#This Row],[2017 (L)-T1-UDI]]/Tableau17[[#This Row],[2017 (L)-T1-TOTAL]],"")</f>
        <v>4.6439628482972138E-2</v>
      </c>
      <c r="LB106" s="26">
        <f>IFERROR(Tableau17[[#This Row],[2017 (L)-T2-FI]]/Tableau17[[#This Row],[2017 (L)-T2-TOTAL]],"")</f>
        <v>0</v>
      </c>
      <c r="LC106" s="26">
        <f>IFERROR(Tableau17[[#This Row],[2017 (L)-T2-FN]]/Tableau17[[#This Row],[2017 (L)-T2-TOTAL]],"")</f>
        <v>0.33920704845814981</v>
      </c>
      <c r="LD106" s="26">
        <f>IFERROR(Tableau17[[#This Row],[2017 (L)-T2-LR]]/Tableau17[[#This Row],[2017 (L)-T2-TOTAL]],"")</f>
        <v>0</v>
      </c>
      <c r="LE106" s="26">
        <f>IFERROR(Tableau17[[#This Row],[2017 (L)-T2-MDM]]/Tableau17[[#This Row],[2017 (L)-T2-TOTAL]],"")</f>
        <v>0</v>
      </c>
      <c r="LF106" s="26">
        <f>IFERROR(Tableau17[[#This Row],[2017 (L)-T2-REM]]/Tableau17[[#This Row],[2017 (L)-T2-TOTAL]],"")</f>
        <v>0.66079295154185025</v>
      </c>
      <c r="LG106" s="26">
        <f>IFERROR(Tableau17[[#This Row],[2017-T1-ARTHAUD Nathalie]]/Tableau17[[#This Row],[2017-T1-TOTAL]],"")</f>
        <v>3.766478342749529E-3</v>
      </c>
      <c r="LH106" s="26">
        <f>IFERROR(Tableau17[[#This Row],[2017-T1-ASSELINEAU Fran]]/Tableau17[[#This Row],[2017-T1-TOTAL]],"")</f>
        <v>1.5065913370998116E-2</v>
      </c>
      <c r="LI106" s="26">
        <f>IFERROR(Tableau17[[#This Row],[2017-T1-CHEMINADE Jacques]]/Tableau17[[#This Row],[2017-T1-TOTAL]],"")</f>
        <v>1.8832391713747645E-3</v>
      </c>
      <c r="LJ106" s="26">
        <f>IFERROR(Tableau17[[#This Row],[2017-T1-DUPONT-AIGNAN Nicolas]]/Tableau17[[#This Row],[2017-T1-TOTAL]],"")</f>
        <v>1.1299435028248588E-2</v>
      </c>
      <c r="LK106" s="26">
        <f>IFERROR(Tableau17[[#This Row],[2017-T1-FILLON Fran]]/Tableau17[[#This Row],[2017-T1-TOTAL]],"")</f>
        <v>5.8380414312617701E-2</v>
      </c>
      <c r="LL106" s="26">
        <f>IFERROR(Tableau17[[#This Row],[2017-T1-HAMON Beno]]/Tableau17[[#This Row],[2017-T1-TOTAL]],"")</f>
        <v>4.3314500941619587E-2</v>
      </c>
      <c r="LM106" s="26">
        <f>IFERROR(Tableau17[[#This Row],[2017-T1-LASSALLE Jean]]/Tableau17[[#This Row],[2017-T1-TOTAL]],"")</f>
        <v>3.766478342749529E-3</v>
      </c>
      <c r="LN106" s="26">
        <f>IFERROR(Tableau17[[#This Row],[2017-T1-LE PEN Marine]]/Tableau17[[#This Row],[2017-T1-TOTAL]],"")</f>
        <v>0.22033898305084745</v>
      </c>
      <c r="LO106" s="26">
        <f>IFERROR(Tableau17[[#This Row],[2017-T1-M Jean-Luc]]/Tableau17[[#This Row],[2017-T1-TOTAL]],"")</f>
        <v>0.48775894538606401</v>
      </c>
      <c r="LP106" s="26">
        <f>IFERROR(Tableau17[[#This Row],[2017-T1-MACRON Emmanuel]]/Tableau17[[#This Row],[2017-T1-TOTAL]],"")</f>
        <v>0.14500941619585686</v>
      </c>
      <c r="LQ106" s="26">
        <f>IFERROR(Tableau17[[#This Row],[2017-T1-POUTOU Philippe]]/Tableau17[[#This Row],[2017-T1-TOTAL]],"")</f>
        <v>9.4161958568738224E-3</v>
      </c>
      <c r="LR106" s="26">
        <f>IFERROR(Tableau17[[#This Row],[2017-T2-LE PEN Marine]]/Tableau17[[#This Row],[2017-T2-TOTAL]],"")</f>
        <v>0.30804597701149428</v>
      </c>
      <c r="LS106" s="26">
        <f>IFERROR(Tableau17[[#This Row],[2017-T2-MACRON Emmanuel]]/Tableau17[[#This Row],[2017-T2-TOTAL]],"")</f>
        <v>0.69195402298850572</v>
      </c>
      <c r="LT106" s="26">
        <f>IFERROR(Tableau17[[#This Row],[2019-T1-ALEXANDRE Audric]]/Tableau17[[#This Row],[2019-T1-TOTAL]],"")</f>
        <v>0</v>
      </c>
      <c r="LU106" s="26">
        <f>IFERROR(Tableau17[[#This Row],[2019-T1-ARTHAUD Nathalie]]/Tableau17[[#This Row],[2019-T1-TOTAL]],"")</f>
        <v>3.6900369003690036E-3</v>
      </c>
      <c r="LV106" s="26">
        <f>IFERROR(Tableau17[[#This Row],[2019-T1-ASSELINEAU François]]/Tableau17[[#This Row],[2019-T1-TOTAL]],"")</f>
        <v>6.273062730627306E-2</v>
      </c>
      <c r="LW106" s="26">
        <f>IFERROR(Tableau17[[#This Row],[2019-T1-AUBRY Manon]]/Tableau17[[#This Row],[2019-T1-TOTAL]],"")</f>
        <v>0.17712177121771217</v>
      </c>
      <c r="LX106" s="26">
        <f>IFERROR(Tableau17[[#This Row],[2019-T1-AZERGUI Nagib]]/Tableau17[[#This Row],[2019-T1-TOTAL]],"")</f>
        <v>1.4760147601476014E-2</v>
      </c>
      <c r="LY106" s="26">
        <f>IFERROR(Tableau17[[#This Row],[2019-T1-BARDELLA Jordan]]/Tableau17[[#This Row],[2019-T1-TOTAL]],"")</f>
        <v>0.25830258302583026</v>
      </c>
      <c r="LZ106" s="26">
        <f>IFERROR(Tableau17[[#This Row],[2019-T1-BELLAMY François-Xavier]]/Tableau17[[#This Row],[2019-T1-TOTAL]],"")</f>
        <v>2.5830258302583026E-2</v>
      </c>
      <c r="MA106" s="26">
        <f>IFERROR(Tableau17[[#This Row],[2019-T1-BIDOU Olivier]]/Tableau17[[#This Row],[2019-T1-TOTAL]],"")</f>
        <v>0</v>
      </c>
      <c r="MB106" s="26">
        <f>IFERROR(Tableau17[[#This Row],[2019-T1-BOURG Dominique]]/Tableau17[[#This Row],[2019-T1-TOTAL]],"")</f>
        <v>7.3800738007380072E-3</v>
      </c>
      <c r="MC106" s="26">
        <f>IFERROR(Tableau17[[#This Row],[2019-T1-BROSSAT Ian]]/Tableau17[[#This Row],[2019-T1-TOTAL]],"")</f>
        <v>0.18450184501845018</v>
      </c>
      <c r="MD106" s="26">
        <f>IFERROR(Tableau17[[#This Row],[2019-T1-CAILLAUD Sophie]]/Tableau17[[#This Row],[2019-T1-TOTAL]],"")</f>
        <v>0</v>
      </c>
      <c r="ME106" s="26">
        <f>IFERROR(Tableau17[[#This Row],[2019-T1-CAMUS Renaud]]/Tableau17[[#This Row],[2019-T1-TOTAL]],"")</f>
        <v>0</v>
      </c>
      <c r="MF106" s="26">
        <f>IFERROR(Tableau17[[#This Row],[2019-T1-CHALENÇON Christophe]]/Tableau17[[#This Row],[2019-T1-TOTAL]],"")</f>
        <v>0</v>
      </c>
      <c r="MG106" s="26">
        <f>IFERROR(Tableau17[[#This Row],[2019-T1-CORBET Cathy Denise Ginette]]/Tableau17[[#This Row],[2019-T1-TOTAL]],"")</f>
        <v>0</v>
      </c>
      <c r="MH106" s="26">
        <f>IFERROR(Tableau17[[#This Row],[2019-T1-DE PREVOISIN Robert]]/Tableau17[[#This Row],[2019-T1-TOTAL]],"")</f>
        <v>0</v>
      </c>
      <c r="MI106" s="26">
        <f>IFERROR(Tableau17[[#This Row],[2019-T1-DELFEL Thérèse]]/Tableau17[[#This Row],[2019-T1-TOTAL]],"")</f>
        <v>0</v>
      </c>
      <c r="MJ106" s="26">
        <f>IFERROR(Tableau17[[#This Row],[2019-T1-DIEUMEGARD Pierre]]/Tableau17[[#This Row],[2019-T1-TOTAL]],"")</f>
        <v>0</v>
      </c>
      <c r="MK106" s="26">
        <f>IFERROR(Tableau17[[#This Row],[2019-T1-DUPONT-AIGNAN Nicolas]]/Tableau17[[#This Row],[2019-T1-TOTAL]],"")</f>
        <v>1.107011070110701E-2</v>
      </c>
      <c r="ML106" s="26">
        <f>IFERROR(Tableau17[[#This Row],[2019-T1-GERNIGON Yves]]/Tableau17[[#This Row],[2019-T1-TOTAL]],"")</f>
        <v>0</v>
      </c>
      <c r="MM106" s="26">
        <f>IFERROR(Tableau17[[#This Row],[2019-T1-GLUCKSMANN Raphaël]]/Tableau17[[#This Row],[2019-T1-TOTAL]],"")</f>
        <v>2.9520295202952029E-2</v>
      </c>
      <c r="MN106" s="26">
        <f>IFERROR(Tableau17[[#This Row],[2019-T1-HAMON Benoît]]/Tableau17[[#This Row],[2019-T1-TOTAL]],"")</f>
        <v>7.3800738007380072E-3</v>
      </c>
      <c r="MO106" s="26">
        <f>IFERROR(Tableau17[[#This Row],[2019-T1-HELGEN Gilles]]/Tableau17[[#This Row],[2019-T1-TOTAL]],"")</f>
        <v>0</v>
      </c>
      <c r="MP106" s="26">
        <f>IFERROR(Tableau17[[#This Row],[2019-T1-JADOT Yannick]]/Tableau17[[#This Row],[2019-T1-TOTAL]],"")</f>
        <v>0.1070110701107011</v>
      </c>
      <c r="MQ106" s="26">
        <f>IFERROR(Tableau17[[#This Row],[2019-T1-LAGARDE Jean-Christophe]]/Tableau17[[#This Row],[2019-T1-TOTAL]],"")</f>
        <v>3.6900369003690036E-3</v>
      </c>
      <c r="MR106" s="26">
        <f>IFERROR(Tableau17[[#This Row],[2019-T1-LALANNE Francis]]/Tableau17[[#This Row],[2019-T1-TOTAL]],"")</f>
        <v>3.6900369003690036E-3</v>
      </c>
      <c r="MS106" s="26">
        <f>IFERROR(Tableau17[[#This Row],[2019-T1-LOISEAU Nathalie]]/Tableau17[[#This Row],[2019-T1-TOTAL]],"")</f>
        <v>9.9630996309963096E-2</v>
      </c>
      <c r="MT106" s="26">
        <f>IFERROR(Tableau17[[#This Row],[2019-T1-MARIE Florie]]/Tableau17[[#This Row],[2019-T1-TOTAL]],"")</f>
        <v>3.6900369003690036E-3</v>
      </c>
      <c r="MU106" s="26">
        <f>IFERROR(Tableau17[[#This Row],[2008-T1-MACROEXTRDROITE]]/Tableau17[[#This Row],[2008-T1-MACROTOTALE]],"")</f>
        <v>6.1497326203208559E-2</v>
      </c>
      <c r="MV106" s="26">
        <f>IFERROR(Tableau17[[#This Row],[2008-T1-MACRODROITE]]/Tableau17[[#This Row],[2008-T1-MACROTOTALE]],"")</f>
        <v>0.16844919786096257</v>
      </c>
      <c r="MW106" s="26">
        <f>IFERROR(Tableau17[[#This Row],[2008-T1-MACROCENTRE]]/Tableau17[[#This Row],[2008-T1-MACROTOTALE]],"")</f>
        <v>0</v>
      </c>
      <c r="MX106" s="26">
        <f>IFERROR(Tableau17[[#This Row],[2008-T1-MACROGAUCHE]]/Tableau17[[#This Row],[2008-T1-MACROTOTALE]],"")</f>
        <v>0.77005347593582885</v>
      </c>
      <c r="MY106" s="26">
        <f>IFERROR(Tableau17[[#This Row],[2008-T1-MACROAUTRE]]/Tableau17[[#This Row],[2008-T1-MACROTOTALE]],"")</f>
        <v>0</v>
      </c>
      <c r="MZ106" s="26" t="str">
        <f>IFERROR(Tableau17[[#This Row],[2008-T2-MACROEXTRDROITE]]/Tableau17[[#This Row],[2008-T2-MACROTOTALE]],"")</f>
        <v/>
      </c>
      <c r="NA106" s="26" t="str">
        <f>IFERROR(Tableau17[[#This Row],[2008-T2-MACRODROITE]]/Tableau17[[#This Row],[2008-T2-MACROTOTALE]],"")</f>
        <v/>
      </c>
      <c r="NB106" s="26" t="str">
        <f>IFERROR(Tableau17[[#This Row],[2008-T2-MACROCENTRE]]/Tableau17[[#This Row],[2008-T2-MACROTOTALE]],"")</f>
        <v/>
      </c>
      <c r="NC106" s="26" t="str">
        <f>IFERROR(Tableau17[[#This Row],[2008-T2-MACROGAUCHE]]/Tableau17[[#This Row],[2008-T2-MACROTOTALE]],"")</f>
        <v/>
      </c>
      <c r="ND106" s="26" t="str">
        <f>IFERROR(Tableau17[[#This Row],[2008-T2-MACROAUTRE]]/Tableau17[[#This Row],[2008-T2-MACROTOTALE]],"")</f>
        <v/>
      </c>
      <c r="NE106" s="26">
        <f>IFERROR(Tableau17[[#This Row],[2014-T1-MACROEXTRDROITE]]/Tableau17[[#This Row],[2014-T1-MACROTOTALE]],"")</f>
        <v>0.20165745856353592</v>
      </c>
      <c r="NF106" s="26">
        <f>IFERROR(Tableau17[[#This Row],[2014-T1-MACRODROITE]]/Tableau17[[#This Row],[2014-T1-MACROTOTALE]],"")</f>
        <v>0.143646408839779</v>
      </c>
      <c r="NG106" s="26">
        <f>IFERROR(Tableau17[[#This Row],[2014-T1-MACROCENTRE]]/Tableau17[[#This Row],[2014-T1-MACROTOTALE]],"")</f>
        <v>0</v>
      </c>
      <c r="NH106" s="26">
        <f>IFERROR(Tableau17[[#This Row],[2014-T1-MACROGAUCHE]]/Tableau17[[#This Row],[2014-T1-MACROTOTALE]],"")</f>
        <v>0.65469613259668513</v>
      </c>
      <c r="NI106" s="26">
        <f>IFERROR(Tableau17[[#This Row],[2014-T1-MACROAUTRE]]/Tableau17[[#This Row],[2014-T1-MACROTOTALE]],"")</f>
        <v>0</v>
      </c>
      <c r="NJ106" s="26">
        <f>IFERROR(Tableau17[[#This Row],[2014-T2-MACROEXTRDROITE]]/Tableau17[[#This Row],[2014-T2-MACROTOTALE]],"")</f>
        <v>0.20595533498759305</v>
      </c>
      <c r="NK106" s="26">
        <f>IFERROR(Tableau17[[#This Row],[2014-T2-MACRODROITE]]/Tableau17[[#This Row],[2014-T2-MACROTOTALE]],"")</f>
        <v>0.18362282878411912</v>
      </c>
      <c r="NL106" s="26">
        <f>IFERROR(Tableau17[[#This Row],[2014-T2-MACROCENTRE]]/Tableau17[[#This Row],[2014-T2-MACROTOTALE]],"")</f>
        <v>0</v>
      </c>
      <c r="NM106" s="26">
        <f>IFERROR(Tableau17[[#This Row],[2014-T2-MACROGAUCHE]]/Tableau17[[#This Row],[2014-T2-MACROTOTALE]],"")</f>
        <v>0.61042183622828783</v>
      </c>
      <c r="NN106" s="26">
        <f>IFERROR(Tableau17[[#This Row],[2014-T2-MACROAUTRE]]/Tableau17[[#This Row],[2014-T2-MACROTOTALE]],"")</f>
        <v>0</v>
      </c>
      <c r="NO106" s="26">
        <f>IFERROR( Tableau17[[#This Row],[2015-T1-MACROEXTRDROITE]]/Tableau17[[#This Row],[2015-T1-MACROTOTALE]],"")</f>
        <v>0.2391304347826087</v>
      </c>
      <c r="NP106" s="26">
        <f>IFERROR(Tableau17[[#This Row],[2015-T1-MACRODROITE]]/Tableau17[[#This Row],[2015-T1-MACROTOTALE]],"")</f>
        <v>6.2111801242236024E-2</v>
      </c>
      <c r="NQ106" s="26">
        <f>IFERROR(Tableau17[[#This Row],[2015-T1-MACROCENTRE]]/Tableau17[[#This Row],[2015-T1-MACROTOTALE]],"")</f>
        <v>0</v>
      </c>
      <c r="NR106" s="26">
        <f>IFERROR(Tableau17[[#This Row],[2015-T1-MACROGAUCHE]]/Tableau17[[#This Row],[2015-T1-MACROTOTALE]],"")</f>
        <v>0.69875776397515532</v>
      </c>
      <c r="NS106" s="26">
        <f>IFERROR(Tableau17[[#This Row],[2015-T1-MACROAUTRE]]/Tableau17[[#This Row],[2015-T1-MACROTOTALE]],"")</f>
        <v>0</v>
      </c>
      <c r="NT106" s="26">
        <f>IFERROR(Tableau17[[#This Row],[2015-T2-MACROEXTRDROITE]]/Tableau17[[#This Row],[2015-T2-MACROTOTALE]],"")</f>
        <v>0.28611898016997167</v>
      </c>
      <c r="NU106" s="26">
        <f>IFERROR(Tableau17[[#This Row],[2015-T2-MACRODROITE]]/Tableau17[[#This Row],[2015-T2-MACROTOTALE]],"")</f>
        <v>0</v>
      </c>
      <c r="NV106" s="26">
        <f>IFERROR(Tableau17[[#This Row],[2015-T2-MACROCENTRE]]/Tableau17[[#This Row],[2015-T2-MACROTOTALE]],"")</f>
        <v>0</v>
      </c>
      <c r="NW106" s="26">
        <f>IFERROR(Tableau17[[#This Row],[2015-T2-MACROGAUCHE]]/Tableau17[[#This Row],[2015-T2-MACROTOTALE]],"")</f>
        <v>0.71388101983002827</v>
      </c>
      <c r="NX106" s="26">
        <f>IFERROR(Tableau17[[#This Row],[2015-T2-MACROAUTRE]]/Tableau17[[#This Row],[2015-T2-MACROTOTALE]],"")</f>
        <v>0</v>
      </c>
      <c r="NY106" s="26">
        <f>IFERROR(Tableau17[[#This Row],[2017-T1-MACROEXTRDROITE]]/Tableau17[[#This Row],[2017-T1-MACROTOTALE]],"")</f>
        <v>0.24858757062146894</v>
      </c>
      <c r="NZ106" s="26">
        <f>IFERROR(Tableau17[[#This Row],[2017-T1-MACRODROITE]]/Tableau17[[#This Row],[2017-T1-MACROTOTALE]],"")</f>
        <v>5.8380414312617701E-2</v>
      </c>
      <c r="OA106" s="26">
        <f>IFERROR(Tableau17[[#This Row],[2017-T1-MACROCENTRE]]/Tableau17[[#This Row],[2017-T1-MACROTOTALE]],"")</f>
        <v>0.14500941619585686</v>
      </c>
      <c r="OB106" s="26">
        <f>IFERROR(Tableau17[[#This Row],[2017-T1-MACROGAUCHE]]/Tableau17[[#This Row],[2017-T1-MACROTOTALE]],"")</f>
        <v>0.54425612052730699</v>
      </c>
      <c r="OC106" s="26">
        <f>IFERROR(Tableau17[[#This Row],[2017-T1-MACROAUTRE]]/Tableau17[[#This Row],[2017-T1-MACROTOTALE]],"")</f>
        <v>3.766478342749529E-3</v>
      </c>
      <c r="OD106" s="26">
        <f>IFERROR(Tableau17[[#This Row],[2017-T2-MACROEXTRDROITE]]/Tableau17[[#This Row],[2017-T2-MACROTOTALE]],"")</f>
        <v>0.30804597701149428</v>
      </c>
      <c r="OE106" s="26">
        <f>IFERROR(Tableau17[[#This Row],[2017-T2-MACRODROITE]]/Tableau17[[#This Row],[2017-T2-MACROTOTALE]],"")</f>
        <v>0</v>
      </c>
      <c r="OF106" s="26">
        <f>IFERROR(Tableau17[[#This Row],[2017-T2-MACROCENTRE]]/Tableau17[[#This Row],[2017-T2-MACROTOTALE]],"")</f>
        <v>0.69195402298850572</v>
      </c>
      <c r="OG106" s="26">
        <f>IFERROR(Tableau17[[#This Row],[2017-T2-MACROGAUCHE]]/Tableau17[[#This Row],[2017-T2-MACROTOTALE]],"")</f>
        <v>0</v>
      </c>
      <c r="OH106" s="26">
        <f>IFERROR(Tableau17[[#This Row],[2017-T2-MACROAUTRE]]/Tableau17[[#This Row],[2017-T2-MACROTOTALE]],"")</f>
        <v>0</v>
      </c>
      <c r="OI106" s="26">
        <f>IFERROR(Tableau17[[#This Row],[2019-T1-MACROEXTRDROITE]]/Tableau17[[#This Row],[2019-T1-MACROTOTALE]],"")</f>
        <v>0.33818181818181819</v>
      </c>
      <c r="OJ106" s="26">
        <f>IFERROR(Tableau17[[#This Row],[2019-T1-MACRODROITE]]/Tableau17[[#This Row],[2019-T1-MACROTOTALE]],"")</f>
        <v>2.9090909090909091E-2</v>
      </c>
      <c r="OK106" s="26">
        <f>IFERROR(Tableau17[[#This Row],[2019-T1-MACROCENTRE]]/Tableau17[[#This Row],[2019-T1-MACROTOTALE]],"")</f>
        <v>9.8181818181818176E-2</v>
      </c>
      <c r="OL106" s="26">
        <f>IFERROR(Tableau17[[#This Row],[2019-T1-MACROGAUCHE]]/Tableau17[[#This Row],[2019-T1-MACROTOTALE]],"")</f>
        <v>0.50181818181818183</v>
      </c>
      <c r="OM106" s="26">
        <f>IFERROR(Tableau17[[#This Row],[2019-T1-MACROAUTRE]]/Tableau17[[#This Row],[2019-T1-MACROTOTALE]],"")</f>
        <v>3.272727272727273E-2</v>
      </c>
      <c r="ON106" s="26">
        <f>IFERROR(Tableau17[[#This Row],[2020-T1-MACROEXTRDROITE]]/Tableau17[[#This Row],[2020-T1-MACROTOTALE]],"")</f>
        <v>0.11387900355871886</v>
      </c>
      <c r="OO106" s="26">
        <f>IFERROR(Tableau17[[#This Row],[2020-T1-MACRODROITE]]/Tableau17[[#This Row],[2020-T1-MACROTOTALE]],"")</f>
        <v>0.16725978647686832</v>
      </c>
      <c r="OP106" s="26">
        <f>IFERROR(Tableau17[[#This Row],[2020-T1-MACROCENTRE]]/Tableau17[[#This Row],[2020-T1-MACROTOTALE]],"")</f>
        <v>2.491103202846975E-2</v>
      </c>
      <c r="OQ106" s="26">
        <f>IFERROR(Tableau17[[#This Row],[2020-T1-MACROGAUCHE]]/Tableau17[[#This Row],[2020-T1-MACROTOTALE]],"")</f>
        <v>0.69395017793594305</v>
      </c>
      <c r="OR106" s="26">
        <f>IFERROR(Tableau17[[#This Row],[2020-T1-MACROAUTRE]]/Tableau17[[#This Row],[2020-T1-MACROTOTALE]],"")</f>
        <v>0</v>
      </c>
      <c r="OS106" s="26">
        <f>IFERROR(Tableau17[[#This Row],[2017 (L)-T1-MACROEXTRDROITE]]/Tableau17[[#This Row],[2017 (L)-T1-MACROTOTALE]],"")</f>
        <v>0.15479876160990713</v>
      </c>
      <c r="OT106" s="26">
        <f>IFERROR(Tableau17[[#This Row],[2017 (L)-T1-MACRODROITE]]/Tableau17[[#This Row],[2017 (L)-T1-MACROTOTALE]],"")</f>
        <v>4.6439628482972138E-2</v>
      </c>
      <c r="OU106" s="26">
        <f>IFERROR(Tableau17[[#This Row],[2017 (L)-T1-MACROCENTRE]]/Tableau17[[#This Row],[2017 (L)-T1-MACROTOTALE]],"")</f>
        <v>0.13622291021671826</v>
      </c>
      <c r="OV106" s="26">
        <f>IFERROR(Tableau17[[#This Row],[2017 (L)-T1-MACROGAUCHE]]/Tableau17[[#This Row],[2017 (L)-T1-MACROTOTALE]],"")</f>
        <v>0.65634674922600622</v>
      </c>
      <c r="OW106" s="26">
        <f>IFERROR(Tableau17[[#This Row],[2017 (L)-T1-MACROAUTRE]]/Tableau17[[#This Row],[2017 (L)-T1-MACROTOTALE]],"")</f>
        <v>6.1919504643962852E-3</v>
      </c>
      <c r="OX106" s="26">
        <f>IFERROR(Tableau17[[#This Row],[2017 (L)-T2-MACROEXTRDROITE]]/Tableau17[[#This Row],[2017 (L)-T2-MACROTOTALE]],"")</f>
        <v>0.33920704845814981</v>
      </c>
      <c r="OY106" s="26">
        <f>IFERROR(Tableau17[[#This Row],[2017 (L)-T2-MACRODROITE]]/Tableau17[[#This Row],[2017 (L)-T2-MACROTOTALE]],"")</f>
        <v>0</v>
      </c>
      <c r="OZ106" s="26">
        <f>IFERROR(Tableau17[[#This Row],[2017 (L)-T2-MACROCENTRE]]/Tableau17[[#This Row],[2017 (L)-T2-MACROTOTALE]],"")</f>
        <v>0.66079295154185025</v>
      </c>
      <c r="PA106" s="26">
        <f>IFERROR(Tableau17[[#This Row],[2017 (L)-T2-MACROGAUCHE]]/Tableau17[[#This Row],[2017 (L)-T2-MACROTOTALE]],"")</f>
        <v>0</v>
      </c>
      <c r="PB106" s="26">
        <f>IFERROR(Tableau17[[#This Row],[2017 (L)-T2-MACROAUTRE]]/Tableau17[[#This Row],[2017 (L)-T2-MACROTOTALE]],"")</f>
        <v>0</v>
      </c>
      <c r="PC106" s="26">
        <f>IFERROR(Tableau17[[#This Row],[2008_T1_PROCUS]]/Tableau17[[#This Row],[2008_T1_INSCRITS]],0)</f>
        <v>3.1496062992125984E-3</v>
      </c>
      <c r="PD106" s="26">
        <f>IFERROR(Tableau17[[#This Row],[2008_T2_PROCUS]]/Tableau17[[#This Row],[2008_T2_INSCRITS]],0)</f>
        <v>0</v>
      </c>
      <c r="PE106" s="26">
        <f>Tableau17[[#This Row],[2014_T1_PROCUS]]/Tableau17[[#This Row],[2014_T1_INSCRITS]]</f>
        <v>1.5850144092219021E-2</v>
      </c>
      <c r="PF106" s="26">
        <f>IFERROR(Tableau17[[#This Row],[2014_T2_PROCUS]]/Tableau17[[#This Row],[2014_T2_INSCRITS]],0)</f>
        <v>1.1527377521613832E-2</v>
      </c>
    </row>
    <row r="107" spans="1:422" hidden="1" x14ac:dyDescent="0.2">
      <c r="A107" s="1">
        <v>6</v>
      </c>
      <c r="B107" s="1" t="s">
        <v>441</v>
      </c>
      <c r="C107" s="1" t="s">
        <v>464</v>
      </c>
      <c r="D107" s="1" t="s">
        <v>464</v>
      </c>
      <c r="E107" s="1">
        <v>1285</v>
      </c>
      <c r="F107" s="1">
        <v>5.447533</v>
      </c>
      <c r="G107" s="1">
        <v>43.302003999999997</v>
      </c>
      <c r="H107" s="3">
        <v>1384</v>
      </c>
      <c r="I107" s="3">
        <v>389</v>
      </c>
      <c r="K107" s="1">
        <v>4</v>
      </c>
      <c r="L107" s="1">
        <v>54</v>
      </c>
      <c r="M107" s="1">
        <v>26</v>
      </c>
      <c r="P107" s="1">
        <v>151</v>
      </c>
      <c r="Q107" s="1">
        <v>40</v>
      </c>
      <c r="R107" s="1">
        <v>96</v>
      </c>
      <c r="S107" s="1">
        <v>52</v>
      </c>
      <c r="T107" s="1">
        <v>32</v>
      </c>
      <c r="U107" s="1">
        <v>455</v>
      </c>
      <c r="V107" s="1">
        <v>1333</v>
      </c>
      <c r="W107" s="1">
        <v>824</v>
      </c>
      <c r="X107" s="1">
        <v>21</v>
      </c>
      <c r="Y107" s="2">
        <v>0.61815454000000003</v>
      </c>
      <c r="Z107" s="1">
        <v>1333</v>
      </c>
      <c r="AA107" s="1">
        <v>847</v>
      </c>
      <c r="AB107" s="1">
        <v>29</v>
      </c>
      <c r="AC107" s="2">
        <v>0.63540885000000003</v>
      </c>
      <c r="AD107" s="1">
        <v>1384</v>
      </c>
      <c r="AE107" s="1">
        <v>466</v>
      </c>
      <c r="AF107" s="2">
        <v>0.33670519999999998</v>
      </c>
      <c r="AG107" s="1">
        <f t="shared" si="1"/>
        <v>389</v>
      </c>
      <c r="AH107" s="1">
        <v>1210</v>
      </c>
      <c r="AI107" s="1">
        <v>740</v>
      </c>
      <c r="AJ107" s="1">
        <v>48</v>
      </c>
      <c r="AK107" s="2">
        <v>0.61157024999999998</v>
      </c>
      <c r="AL107" s="1">
        <v>1210</v>
      </c>
      <c r="AM107" s="1">
        <v>825</v>
      </c>
      <c r="AN107" s="1">
        <v>32</v>
      </c>
      <c r="AO107" s="2">
        <v>0.68181818000000005</v>
      </c>
      <c r="AP107" s="1">
        <v>1349</v>
      </c>
      <c r="AQ107" s="1">
        <v>658</v>
      </c>
      <c r="AR107" s="2">
        <v>0.48776871999999999</v>
      </c>
      <c r="AS107" s="1">
        <v>1349</v>
      </c>
      <c r="AT107" s="1">
        <v>688</v>
      </c>
      <c r="AU107" s="2">
        <v>0.51000741000000005</v>
      </c>
      <c r="AV107" s="1">
        <v>1365</v>
      </c>
      <c r="AW107" s="1">
        <v>685</v>
      </c>
      <c r="AX107" s="2">
        <v>0.50183149999999999</v>
      </c>
      <c r="AY107" s="1">
        <v>1365</v>
      </c>
      <c r="AZ107" s="1">
        <v>586</v>
      </c>
      <c r="BA107" s="2">
        <v>0.42930403</v>
      </c>
      <c r="BB107" s="1">
        <v>1361</v>
      </c>
      <c r="BC107" s="1">
        <v>1124</v>
      </c>
      <c r="BD107" s="2">
        <v>0.82586333999999995</v>
      </c>
      <c r="BE107" s="1">
        <v>1360</v>
      </c>
      <c r="BF107" s="1">
        <v>1033</v>
      </c>
      <c r="BG107" s="2">
        <v>0.75955881999999997</v>
      </c>
      <c r="BH107" s="1">
        <v>1384</v>
      </c>
      <c r="BI107" s="1">
        <v>682</v>
      </c>
      <c r="BJ107" s="2">
        <v>0.49277457000000002</v>
      </c>
      <c r="BK107" s="1">
        <v>47</v>
      </c>
      <c r="BM107" s="1">
        <v>2</v>
      </c>
      <c r="BN107" s="1">
        <v>42</v>
      </c>
      <c r="BO107" s="1">
        <v>45</v>
      </c>
      <c r="BP107" s="1">
        <v>362</v>
      </c>
      <c r="BQ107" s="1">
        <v>224</v>
      </c>
      <c r="BR107" s="1">
        <v>722</v>
      </c>
      <c r="BU107" s="1">
        <v>489</v>
      </c>
      <c r="BV107" s="1">
        <v>311</v>
      </c>
      <c r="BW107" s="1">
        <v>800</v>
      </c>
      <c r="BY107" s="1">
        <v>133</v>
      </c>
      <c r="BZ107" s="1">
        <v>13</v>
      </c>
      <c r="CB107" s="1">
        <v>47</v>
      </c>
      <c r="CC107" s="1">
        <v>185</v>
      </c>
      <c r="CD107" s="1">
        <v>320</v>
      </c>
      <c r="CE107" s="1">
        <v>114</v>
      </c>
      <c r="CF107" s="1">
        <v>812</v>
      </c>
      <c r="CG107" s="1">
        <v>213</v>
      </c>
      <c r="CH107" s="1">
        <v>457</v>
      </c>
      <c r="CI107" s="1">
        <v>149</v>
      </c>
      <c r="CJ107" s="1">
        <v>819</v>
      </c>
      <c r="CK107" s="1">
        <v>18</v>
      </c>
      <c r="CL107" s="1">
        <v>23</v>
      </c>
      <c r="CO107" s="1">
        <v>46</v>
      </c>
      <c r="CP107" s="1">
        <v>233</v>
      </c>
      <c r="CT107" s="1">
        <v>216</v>
      </c>
      <c r="CU107" s="1">
        <v>96</v>
      </c>
      <c r="CW107" s="1">
        <v>632</v>
      </c>
      <c r="CY107" s="1">
        <v>259</v>
      </c>
      <c r="DA107" s="1">
        <v>384</v>
      </c>
      <c r="DC107" s="1">
        <v>643</v>
      </c>
      <c r="DD107" s="1">
        <v>5</v>
      </c>
      <c r="DE107" s="1">
        <v>8</v>
      </c>
      <c r="DF107" s="1">
        <v>9</v>
      </c>
      <c r="DG107" s="1">
        <v>0</v>
      </c>
      <c r="DH107" s="1">
        <v>1</v>
      </c>
      <c r="DI107" s="1">
        <v>29</v>
      </c>
      <c r="DJ107" s="1">
        <v>4</v>
      </c>
      <c r="DK107" s="1">
        <v>3</v>
      </c>
      <c r="DL107" s="1">
        <v>61</v>
      </c>
      <c r="DM107" s="1">
        <v>95</v>
      </c>
      <c r="DN107" s="1">
        <v>219</v>
      </c>
      <c r="DP107" s="1">
        <v>3</v>
      </c>
      <c r="DR107" s="1">
        <v>229</v>
      </c>
      <c r="DS107" s="1">
        <v>13</v>
      </c>
      <c r="DU107" s="1">
        <v>679</v>
      </c>
      <c r="DX107" s="1">
        <v>280</v>
      </c>
      <c r="DZ107" s="1">
        <v>261</v>
      </c>
      <c r="EA107" s="1">
        <v>541</v>
      </c>
      <c r="EB107" s="1">
        <v>4</v>
      </c>
      <c r="EC107" s="1">
        <v>11</v>
      </c>
      <c r="ED107" s="1">
        <v>1</v>
      </c>
      <c r="EE107" s="1">
        <v>38</v>
      </c>
      <c r="EF107" s="1">
        <v>358</v>
      </c>
      <c r="EG107" s="1">
        <v>39</v>
      </c>
      <c r="EH107" s="1">
        <v>9</v>
      </c>
      <c r="EI107" s="1">
        <v>274</v>
      </c>
      <c r="EJ107" s="1">
        <v>134</v>
      </c>
      <c r="EK107" s="1">
        <v>235</v>
      </c>
      <c r="EL107" s="1">
        <v>1</v>
      </c>
      <c r="EM107" s="1">
        <v>1104</v>
      </c>
      <c r="EN107" s="1">
        <v>352</v>
      </c>
      <c r="EO107" s="1">
        <v>573</v>
      </c>
      <c r="EP107" s="1">
        <v>925</v>
      </c>
      <c r="EQ107" s="1">
        <v>0</v>
      </c>
      <c r="ER107" s="1">
        <v>1</v>
      </c>
      <c r="ES107" s="1">
        <v>1</v>
      </c>
      <c r="ET107" s="1">
        <v>23</v>
      </c>
      <c r="EU107" s="1">
        <v>3</v>
      </c>
      <c r="EV107" s="1">
        <v>176</v>
      </c>
      <c r="EW107" s="1">
        <v>95</v>
      </c>
      <c r="EX107" s="1">
        <v>1</v>
      </c>
      <c r="EY107" s="1">
        <v>12</v>
      </c>
      <c r="EZ107" s="1">
        <v>9</v>
      </c>
      <c r="FA107" s="1">
        <v>0</v>
      </c>
      <c r="FB107" s="1">
        <v>0</v>
      </c>
      <c r="FC107" s="1">
        <v>0</v>
      </c>
      <c r="FD107" s="1">
        <v>0</v>
      </c>
      <c r="FE107" s="1">
        <v>0</v>
      </c>
      <c r="FF107" s="1">
        <v>0</v>
      </c>
      <c r="FG107" s="1">
        <v>1</v>
      </c>
      <c r="FH107" s="1">
        <v>27</v>
      </c>
      <c r="FI107" s="1">
        <v>1</v>
      </c>
      <c r="FJ107" s="1">
        <v>28</v>
      </c>
      <c r="FK107" s="1">
        <v>10</v>
      </c>
      <c r="FL107" s="1">
        <v>0</v>
      </c>
      <c r="FM107" s="1">
        <v>80</v>
      </c>
      <c r="FN107" s="1">
        <v>15</v>
      </c>
      <c r="FO107" s="1">
        <v>3</v>
      </c>
      <c r="FP107" s="1">
        <v>181</v>
      </c>
      <c r="FQ107" s="1">
        <v>1</v>
      </c>
      <c r="FR107" s="1">
        <f>SUM(Tableau17[[#This Row],[2019-T1-ALEXANDRE Audric]:[2019-T1-MARIE Florie]])</f>
        <v>668</v>
      </c>
      <c r="FS107" s="1">
        <v>47</v>
      </c>
      <c r="FT107" s="1">
        <v>409</v>
      </c>
      <c r="FU107" s="1">
        <v>0</v>
      </c>
      <c r="FV107" s="1">
        <v>266</v>
      </c>
      <c r="FW107" s="1">
        <v>0</v>
      </c>
      <c r="FX107" s="1">
        <v>722</v>
      </c>
      <c r="FY107" s="1">
        <v>0</v>
      </c>
      <c r="FZ107" s="1">
        <v>489</v>
      </c>
      <c r="GA107" s="1">
        <v>0</v>
      </c>
      <c r="GB107" s="1">
        <v>311</v>
      </c>
      <c r="GC107" s="1">
        <v>0</v>
      </c>
      <c r="GD107" s="1">
        <v>800</v>
      </c>
      <c r="GE107" s="1">
        <v>185</v>
      </c>
      <c r="GF107" s="1">
        <v>453</v>
      </c>
      <c r="GG107" s="1">
        <v>0</v>
      </c>
      <c r="GH107" s="1">
        <v>174</v>
      </c>
      <c r="GI107" s="1">
        <v>0</v>
      </c>
      <c r="GJ107" s="1">
        <v>812</v>
      </c>
      <c r="GK107" s="1">
        <v>213</v>
      </c>
      <c r="GL107" s="1">
        <v>457</v>
      </c>
      <c r="GM107" s="1">
        <v>0</v>
      </c>
      <c r="GN107" s="1">
        <v>149</v>
      </c>
      <c r="GO107" s="1">
        <v>0</v>
      </c>
      <c r="GP107" s="1">
        <v>819</v>
      </c>
      <c r="GQ107" s="1">
        <v>256</v>
      </c>
      <c r="GR107" s="1">
        <v>216</v>
      </c>
      <c r="GS107" s="1">
        <v>0</v>
      </c>
      <c r="GT107" s="1">
        <v>142</v>
      </c>
      <c r="GU107" s="1">
        <v>18</v>
      </c>
      <c r="GV107" s="1">
        <v>632</v>
      </c>
      <c r="GW107" s="1">
        <v>259</v>
      </c>
      <c r="GX107" s="1">
        <v>384</v>
      </c>
      <c r="GY107" s="1">
        <v>0</v>
      </c>
      <c r="GZ107" s="1">
        <v>0</v>
      </c>
      <c r="HA107" s="1">
        <v>0</v>
      </c>
      <c r="HB107" s="1">
        <v>643</v>
      </c>
      <c r="HC107" s="1">
        <v>324</v>
      </c>
      <c r="HD107" s="1">
        <v>358</v>
      </c>
      <c r="HE107" s="1">
        <v>235</v>
      </c>
      <c r="HF107" s="1">
        <v>178</v>
      </c>
      <c r="HG107" s="1">
        <v>9</v>
      </c>
      <c r="HH107" s="1">
        <v>1104</v>
      </c>
      <c r="HI107" s="1">
        <v>352</v>
      </c>
      <c r="HJ107" s="1">
        <v>0</v>
      </c>
      <c r="HK107" s="1">
        <v>573</v>
      </c>
      <c r="HL107" s="1">
        <v>0</v>
      </c>
      <c r="HM107" s="1">
        <v>0</v>
      </c>
      <c r="HN107" s="1">
        <v>925</v>
      </c>
      <c r="HO107" s="1">
        <v>204</v>
      </c>
      <c r="HP107" s="1">
        <v>110</v>
      </c>
      <c r="HQ107" s="1">
        <v>181</v>
      </c>
      <c r="HR107" s="1">
        <v>151</v>
      </c>
      <c r="HS107" s="1">
        <v>25</v>
      </c>
      <c r="HT107" s="1">
        <v>671</v>
      </c>
      <c r="HU107" s="1">
        <v>96</v>
      </c>
      <c r="HV107" s="1">
        <v>205</v>
      </c>
      <c r="HW107" s="1">
        <v>44</v>
      </c>
      <c r="HX107" s="1">
        <v>110</v>
      </c>
      <c r="HY107" s="1">
        <v>0</v>
      </c>
      <c r="HZ107" s="1">
        <v>455</v>
      </c>
      <c r="IA107" s="1">
        <v>108</v>
      </c>
      <c r="IB107" s="1">
        <v>219</v>
      </c>
      <c r="IC107" s="1">
        <v>229</v>
      </c>
      <c r="ID107" s="1">
        <v>115</v>
      </c>
      <c r="IE107" s="1">
        <v>8</v>
      </c>
      <c r="IF107" s="1">
        <v>679</v>
      </c>
      <c r="IG107" s="1">
        <v>0</v>
      </c>
      <c r="IH107" s="1">
        <v>280</v>
      </c>
      <c r="II107" s="1">
        <v>261</v>
      </c>
      <c r="IJ107" s="1">
        <v>0</v>
      </c>
      <c r="IK107" s="1">
        <v>0</v>
      </c>
      <c r="IL107" s="1">
        <v>541</v>
      </c>
      <c r="IM107" s="26">
        <f>IFERROR(Tableau17[[#This Row],[LDIV]]/Tableau17[[#This Row],[Total général]],"")</f>
        <v>0</v>
      </c>
      <c r="IN107" s="26">
        <f>IFERROR(Tableau17[[#This Row],[LDVC]]/Tableau17[[#This Row],[Total général]],"")</f>
        <v>8.7912087912087912E-3</v>
      </c>
      <c r="IO107" s="26">
        <f>IFERROR(Tableau17[[#This Row],[LDVD]]/Tableau17[[#This Row],[Total général]],"")</f>
        <v>0.11868131868131868</v>
      </c>
      <c r="IP107" s="26">
        <f>IFERROR(Tableau17[[#This Row],[LDVG]]/Tableau17[[#This Row],[Total général]],"")</f>
        <v>5.7142857142857141E-2</v>
      </c>
      <c r="IQ107" s="26">
        <f>IFERROR(Tableau17[[#This Row],[LEXD]]/Tableau17[[#This Row],[Total général]],"")</f>
        <v>0</v>
      </c>
      <c r="IR107" s="26">
        <f>IFERROR(Tableau17[[#This Row],[LEXG]]/Tableau17[[#This Row],[Total général]],"")</f>
        <v>0</v>
      </c>
      <c r="IS107" s="26">
        <f>IFERROR(Tableau17[[#This Row],[LLR]]/Tableau17[[#This Row],[Total général]],"")</f>
        <v>0.33186813186813185</v>
      </c>
      <c r="IT107" s="26">
        <f>IFERROR(Tableau17[[#This Row],[LREM]]/Tableau17[[#This Row],[Total général]],"")</f>
        <v>8.7912087912087919E-2</v>
      </c>
      <c r="IU107" s="26">
        <f>IFERROR(Tableau17[[#This Row],[LRN]]/Tableau17[[#This Row],[Total général]],"")</f>
        <v>0.21098901098901099</v>
      </c>
      <c r="IV107" s="26">
        <f>IFERROR(Tableau17[[#This Row],[LUG]]/Tableau17[[#This Row],[Total général]],"")</f>
        <v>0.11428571428571428</v>
      </c>
      <c r="IW107" s="26">
        <f>IFERROR(Tableau17[[#This Row],[LVEC]]/Tableau17[[#This Row],[Total général]],"")</f>
        <v>7.032967032967033E-2</v>
      </c>
      <c r="IX107" s="26">
        <f>IFERROR(Tableau17[[#This Row],[2008-T1-LCMD]]/Tableau17[[#This Row],[2008-T1-TOTAL]],"")</f>
        <v>6.5096952908587261E-2</v>
      </c>
      <c r="IY107" s="26">
        <f>IFERROR(Tableau17[[#This Row],[2008-T1-LDVD]]/Tableau17[[#This Row],[2008-T1-TOTAL]],"")</f>
        <v>0</v>
      </c>
      <c r="IZ107" s="26">
        <f>IFERROR(Tableau17[[#This Row],[2008-T1-LEXD]]/Tableau17[[#This Row],[2008-T1-TOTAL]],"")</f>
        <v>2.7700831024930748E-3</v>
      </c>
      <c r="JA107" s="26">
        <f>IFERROR(Tableau17[[#This Row],[2008-T1-LEXG]]/Tableau17[[#This Row],[2008-T1-TOTAL]],"")</f>
        <v>5.817174515235457E-2</v>
      </c>
      <c r="JB107" s="26">
        <f>IFERROR(Tableau17[[#This Row],[2008-T1-LFN]]/Tableau17[[#This Row],[2008-T1-TOTAL]],"")</f>
        <v>6.2326869806094184E-2</v>
      </c>
      <c r="JC107" s="26">
        <f>IFERROR(Tableau17[[#This Row],[2008-T1-LMAJ]]/Tableau17[[#This Row],[2008-T1-TOTAL]],"")</f>
        <v>0.50138504155124652</v>
      </c>
      <c r="JD107" s="26">
        <f>IFERROR(Tableau17[[#This Row],[2008-T1-LUG]]/Tableau17[[#This Row],[2008-T1-TOTAL]],"")</f>
        <v>0.31024930747922436</v>
      </c>
      <c r="JE107" s="26">
        <f>IFERROR(Tableau17[[#This Row],[2008-T2-LFN]]/Tableau17[[#This Row],[2008-T2-TOTAL]],"")</f>
        <v>0</v>
      </c>
      <c r="JF107" s="26">
        <f>IFERROR(Tableau17[[#This Row],[2008-T2-LGC]]/Tableau17[[#This Row],[2008-T2-TOTAL]],"")</f>
        <v>0</v>
      </c>
      <c r="JG107" s="26">
        <f>IFERROR(Tableau17[[#This Row],[2008-T2-LMAJ]]/Tableau17[[#This Row],[2008-T2-TOTAL]],"")</f>
        <v>0.61124999999999996</v>
      </c>
      <c r="JH107" s="26">
        <f>IFERROR(Tableau17[[#This Row],[2008-T2-LUG]]/Tableau17[[#This Row],[2008-T2-TOTAL]],"")</f>
        <v>0.38874999999999998</v>
      </c>
      <c r="JI107" s="26">
        <f>IFERROR(Tableau17[[#This Row],[2014-T1-LDIV]]/Tableau17[[#This Row],[2014-T1-TOTAL]],"")</f>
        <v>0</v>
      </c>
      <c r="JJ107" s="26">
        <f>IFERROR(Tableau17[[#This Row],[2014-T1-LDVD]]/Tableau17[[#This Row],[2014-T1-TOTAL]],"")</f>
        <v>0.16379310344827586</v>
      </c>
      <c r="JK107" s="26">
        <f>IFERROR(Tableau17[[#This Row],[2014-T1-LDVG]]/Tableau17[[#This Row],[2014-T1-TOTAL]],"")</f>
        <v>1.600985221674877E-2</v>
      </c>
      <c r="JL107" s="26">
        <f>IFERROR(Tableau17[[#This Row],[2014-T1-LEXG]]/Tableau17[[#This Row],[2014-T1-TOTAL]],"")</f>
        <v>0</v>
      </c>
      <c r="JM107" s="26">
        <f>IFERROR(Tableau17[[#This Row],[2014-T1-LFG]]/Tableau17[[#This Row],[2014-T1-TOTAL]],"")</f>
        <v>5.7881773399014777E-2</v>
      </c>
      <c r="JN107" s="26">
        <f>IFERROR(Tableau17[[#This Row],[2014-T1-LFN]]/Tableau17[[#This Row],[2014-T1-TOTAL]],"")</f>
        <v>0.22783251231527094</v>
      </c>
      <c r="JO107" s="26">
        <f>IFERROR(Tableau17[[#This Row],[2014-T1-LUD]]/Tableau17[[#This Row],[2014-T1-TOTAL]],"")</f>
        <v>0.39408866995073893</v>
      </c>
      <c r="JP107" s="26">
        <f>IFERROR(Tableau17[[#This Row],[2014-T1-LUG]]/Tableau17[[#This Row],[2014-T1-TOTAL]],"")</f>
        <v>0.14039408866995073</v>
      </c>
      <c r="JQ107" s="26">
        <f>IFERROR(Tableau17[[#This Row],[2014-T2-LFN]]/Tableau17[[#This Row],[2014-T2-TOTAL]],"")</f>
        <v>0.26007326007326009</v>
      </c>
      <c r="JR107" s="26">
        <f>IFERROR(Tableau17[[#This Row],[2014-T2-LUD]]/Tableau17[[#This Row],[2014-T2-TOTAL]],"")</f>
        <v>0.55799755799755801</v>
      </c>
      <c r="JS107" s="26">
        <f>IFERROR(Tableau17[[#This Row],[2014-T2-LUG]]/Tableau17[[#This Row],[2014-T2-TOTAL]],"")</f>
        <v>0.18192918192918192</v>
      </c>
      <c r="JT107" s="26">
        <f>IFERROR(Tableau17[[#This Row],[2015-T1-BC-DIV]]/Tableau17[[#This Row],[2015-T1-TOTAL]],"")</f>
        <v>2.8481012658227847E-2</v>
      </c>
      <c r="JU107" s="26">
        <f>IFERROR(Tableau17[[#This Row],[2015-T1-BC-DLF]]/Tableau17[[#This Row],[2015-T1-TOTAL]],"")</f>
        <v>3.6392405063291139E-2</v>
      </c>
      <c r="JV107" s="26">
        <f>IFERROR(Tableau17[[#This Row],[2015-T1-BC-DVD]]/Tableau17[[#This Row],[2015-T1-TOTAL]],"")</f>
        <v>0</v>
      </c>
      <c r="JW107" s="26">
        <f>IFERROR(Tableau17[[#This Row],[2015-T1-BC-DVG]]/Tableau17[[#This Row],[2015-T1-TOTAL]],"")</f>
        <v>0</v>
      </c>
      <c r="JX107" s="26">
        <f>IFERROR(Tableau17[[#This Row],[2015-T1-BC-FG]]/Tableau17[[#This Row],[2015-T1-TOTAL]],"")</f>
        <v>7.2784810126582278E-2</v>
      </c>
      <c r="JY107" s="26">
        <f>IFERROR(Tableau17[[#This Row],[2015-T1-BC-FN]]/Tableau17[[#This Row],[2015-T1-TOTAL]],"")</f>
        <v>0.36867088607594939</v>
      </c>
      <c r="JZ107" s="26">
        <f>IFERROR(Tableau17[[#This Row],[2015-T1-BC-MDM]]/Tableau17[[#This Row],[2015-T1-TOTAL]],"")</f>
        <v>0</v>
      </c>
      <c r="KA107" s="26">
        <f>IFERROR(Tableau17[[#This Row],[2015-T1-BC-RDG]]/Tableau17[[#This Row],[2015-T1-TOTAL]],"")</f>
        <v>0</v>
      </c>
      <c r="KB107" s="26">
        <f>IFERROR(Tableau17[[#This Row],[2015-T1-BC-SOC]]/Tableau17[[#This Row],[2015-T1-TOTAL]],"")</f>
        <v>0</v>
      </c>
      <c r="KC107" s="26">
        <f>IFERROR(Tableau17[[#This Row],[2015-T1-BC-UD]]/Tableau17[[#This Row],[2015-T1-TOTAL]],"")</f>
        <v>0.34177215189873417</v>
      </c>
      <c r="KD107" s="26">
        <f>IFERROR(Tableau17[[#This Row],[2015-T1-BC-UG]]/Tableau17[[#This Row],[2015-T1-TOTAL]],"")</f>
        <v>0.15189873417721519</v>
      </c>
      <c r="KE107" s="26">
        <f>IFERROR(Tableau17[[#This Row],[2015-T1-BC-VEC]]/Tableau17[[#This Row],[2015-T1-TOTAL]],"")</f>
        <v>0</v>
      </c>
      <c r="KF107" s="26">
        <f>IFERROR(Tableau17[[#This Row],[2015-T2-BC-DVG]]/Tableau17[[#This Row],[2015-T2-TOTAL]],"")</f>
        <v>0</v>
      </c>
      <c r="KG107" s="26">
        <f>IFERROR(Tableau17[[#This Row],[2015-T2-BC-FN]]/Tableau17[[#This Row],[2015-T2-TOTAL]],"")</f>
        <v>0.40279937791601866</v>
      </c>
      <c r="KH107" s="26">
        <f>IFERROR(Tableau17[[#This Row],[2015-T2-BC-SOC]]/Tableau17[[#This Row],[2015-T2-TOTAL]],"")</f>
        <v>0</v>
      </c>
      <c r="KI107" s="26">
        <f>IFERROR(Tableau17[[#This Row],[2015-T2-BC-UD]]/Tableau17[[#This Row],[2015-T2-TOTAL]],"")</f>
        <v>0.59720062208398139</v>
      </c>
      <c r="KJ107" s="26">
        <f>IFERROR(Tableau17[[#This Row],[2015-T2-BC-UG]]/Tableau17[[#This Row],[2015-T2-TOTAL]],"")</f>
        <v>0</v>
      </c>
      <c r="KK107" s="26">
        <f>IFERROR(Tableau17[[#This Row],[2017 (L)-T1-COM]]/Tableau17[[#This Row],[2017 (L)-T1-TOTAL]],"")</f>
        <v>7.3637702503681884E-3</v>
      </c>
      <c r="KL107" s="26">
        <f>IFERROR(Tableau17[[#This Row],[2017 (L)-T1-DIV]]/Tableau17[[#This Row],[2017 (L)-T1-TOTAL]],"")</f>
        <v>1.1782032400589101E-2</v>
      </c>
      <c r="KM107" s="26">
        <f>IFERROR(Tableau17[[#This Row],[2017 (L)-T1-DLF]]/Tableau17[[#This Row],[2017 (L)-T1-TOTAL]],"")</f>
        <v>1.3254786450662739E-2</v>
      </c>
      <c r="KN107" s="26">
        <f>IFERROR(Tableau17[[#This Row],[2017 (L)-T1-DVD]]/Tableau17[[#This Row],[2017 (L)-T1-TOTAL]],"")</f>
        <v>0</v>
      </c>
      <c r="KO107" s="26">
        <f>IFERROR(Tableau17[[#This Row],[2017 (L)-T1-DVG]]/Tableau17[[#This Row],[2017 (L)-T1-TOTAL]],"")</f>
        <v>1.4727540500736377E-3</v>
      </c>
      <c r="KP107" s="26">
        <f>IFERROR(Tableau17[[#This Row],[2017 (L)-T1-ECO]]/Tableau17[[#This Row],[2017 (L)-T1-TOTAL]],"")</f>
        <v>4.2709867452135494E-2</v>
      </c>
      <c r="KQ107" s="26">
        <f>IFERROR(Tableau17[[#This Row],[2017 (L)-T1-EXD]]/Tableau17[[#This Row],[2017 (L)-T1-TOTAL]],"")</f>
        <v>5.8910162002945507E-3</v>
      </c>
      <c r="KR107" s="26">
        <f>IFERROR(Tableau17[[#This Row],[2017 (L)-T1-EXG]]/Tableau17[[#This Row],[2017 (L)-T1-TOTAL]],"")</f>
        <v>4.418262150220913E-3</v>
      </c>
      <c r="KS107" s="26">
        <f>IFERROR(Tableau17[[#This Row],[2017 (L)-T1-FI]]/Tableau17[[#This Row],[2017 (L)-T1-TOTAL]],"")</f>
        <v>8.98379970544919E-2</v>
      </c>
      <c r="KT107" s="26">
        <f>IFERROR(Tableau17[[#This Row],[2017 (L)-T1-FN]]/Tableau17[[#This Row],[2017 (L)-T1-TOTAL]],"")</f>
        <v>0.13991163475699558</v>
      </c>
      <c r="KU107" s="26">
        <f>IFERROR(Tableau17[[#This Row],[2017 (L)-T1-LR]]/Tableau17[[#This Row],[2017 (L)-T1-TOTAL]],"")</f>
        <v>0.32253313696612668</v>
      </c>
      <c r="KV107" s="26">
        <f>IFERROR(Tableau17[[#This Row],[2017 (L)-T1-MDM]]/Tableau17[[#This Row],[2017 (L)-T1-TOTAL]],"")</f>
        <v>0</v>
      </c>
      <c r="KW107" s="26">
        <f>IFERROR(Tableau17[[#This Row],[2017 (L)-T1-RDG]]/Tableau17[[#This Row],[2017 (L)-T1-TOTAL]],"")</f>
        <v>4.418262150220913E-3</v>
      </c>
      <c r="KX107" s="26">
        <f>IFERROR(Tableau17[[#This Row],[2017 (L)-T1-REG]]/Tableau17[[#This Row],[2017 (L)-T1-TOTAL]],"")</f>
        <v>0</v>
      </c>
      <c r="KY107" s="26">
        <f>IFERROR(Tableau17[[#This Row],[2017 (L)-T1-REM]]/Tableau17[[#This Row],[2017 (L)-T1-TOTAL]],"")</f>
        <v>0.33726067746686306</v>
      </c>
      <c r="KZ107" s="26">
        <f>IFERROR(Tableau17[[#This Row],[2017 (L)-T1-SOC]]/Tableau17[[#This Row],[2017 (L)-T1-TOTAL]],"")</f>
        <v>1.9145802650957292E-2</v>
      </c>
      <c r="LA107" s="26">
        <f>IFERROR(Tableau17[[#This Row],[2017 (L)-T1-UDI]]/Tableau17[[#This Row],[2017 (L)-T1-TOTAL]],"")</f>
        <v>0</v>
      </c>
      <c r="LB107" s="26">
        <f>IFERROR(Tableau17[[#This Row],[2017 (L)-T2-FI]]/Tableau17[[#This Row],[2017 (L)-T2-TOTAL]],"")</f>
        <v>0</v>
      </c>
      <c r="LC107" s="26">
        <f>IFERROR(Tableau17[[#This Row],[2017 (L)-T2-FN]]/Tableau17[[#This Row],[2017 (L)-T2-TOTAL]],"")</f>
        <v>0</v>
      </c>
      <c r="LD107" s="26">
        <f>IFERROR(Tableau17[[#This Row],[2017 (L)-T2-LR]]/Tableau17[[#This Row],[2017 (L)-T2-TOTAL]],"")</f>
        <v>0.51756007393715342</v>
      </c>
      <c r="LE107" s="26">
        <f>IFERROR(Tableau17[[#This Row],[2017 (L)-T2-MDM]]/Tableau17[[#This Row],[2017 (L)-T2-TOTAL]],"")</f>
        <v>0</v>
      </c>
      <c r="LF107" s="26">
        <f>IFERROR(Tableau17[[#This Row],[2017 (L)-T2-REM]]/Tableau17[[#This Row],[2017 (L)-T2-TOTAL]],"")</f>
        <v>0.48243992606284658</v>
      </c>
      <c r="LG107" s="26">
        <f>IFERROR(Tableau17[[#This Row],[2017-T1-ARTHAUD Nathalie]]/Tableau17[[#This Row],[2017-T1-TOTAL]],"")</f>
        <v>3.6231884057971015E-3</v>
      </c>
      <c r="LH107" s="26">
        <f>IFERROR(Tableau17[[#This Row],[2017-T1-ASSELINEAU Fran]]/Tableau17[[#This Row],[2017-T1-TOTAL]],"")</f>
        <v>9.9637681159420281E-3</v>
      </c>
      <c r="LI107" s="26">
        <f>IFERROR(Tableau17[[#This Row],[2017-T1-CHEMINADE Jacques]]/Tableau17[[#This Row],[2017-T1-TOTAL]],"")</f>
        <v>9.0579710144927537E-4</v>
      </c>
      <c r="LJ107" s="26">
        <f>IFERROR(Tableau17[[#This Row],[2017-T1-DUPONT-AIGNAN Nicolas]]/Tableau17[[#This Row],[2017-T1-TOTAL]],"")</f>
        <v>3.4420289855072464E-2</v>
      </c>
      <c r="LK107" s="26">
        <f>IFERROR(Tableau17[[#This Row],[2017-T1-FILLON Fran]]/Tableau17[[#This Row],[2017-T1-TOTAL]],"")</f>
        <v>0.32427536231884058</v>
      </c>
      <c r="LL107" s="26">
        <f>IFERROR(Tableau17[[#This Row],[2017-T1-HAMON Beno]]/Tableau17[[#This Row],[2017-T1-TOTAL]],"")</f>
        <v>3.5326086956521736E-2</v>
      </c>
      <c r="LM107" s="26">
        <f>IFERROR(Tableau17[[#This Row],[2017-T1-LASSALLE Jean]]/Tableau17[[#This Row],[2017-T1-TOTAL]],"")</f>
        <v>8.152173913043478E-3</v>
      </c>
      <c r="LN107" s="26">
        <f>IFERROR(Tableau17[[#This Row],[2017-T1-LE PEN Marine]]/Tableau17[[#This Row],[2017-T1-TOTAL]],"")</f>
        <v>0.24818840579710144</v>
      </c>
      <c r="LO107" s="26">
        <f>IFERROR(Tableau17[[#This Row],[2017-T1-M Jean-Luc]]/Tableau17[[#This Row],[2017-T1-TOTAL]],"")</f>
        <v>0.1213768115942029</v>
      </c>
      <c r="LP107" s="26">
        <f>IFERROR(Tableau17[[#This Row],[2017-T1-MACRON Emmanuel]]/Tableau17[[#This Row],[2017-T1-TOTAL]],"")</f>
        <v>0.21286231884057971</v>
      </c>
      <c r="LQ107" s="26">
        <f>IFERROR(Tableau17[[#This Row],[2017-T1-POUTOU Philippe]]/Tableau17[[#This Row],[2017-T1-TOTAL]],"")</f>
        <v>9.0579710144927537E-4</v>
      </c>
      <c r="LR107" s="26">
        <f>IFERROR(Tableau17[[#This Row],[2017-T2-LE PEN Marine]]/Tableau17[[#This Row],[2017-T2-TOTAL]],"")</f>
        <v>0.38054054054054054</v>
      </c>
      <c r="LS107" s="26">
        <f>IFERROR(Tableau17[[#This Row],[2017-T2-MACRON Emmanuel]]/Tableau17[[#This Row],[2017-T2-TOTAL]],"")</f>
        <v>0.61945945945945946</v>
      </c>
      <c r="LT107" s="26">
        <f>IFERROR(Tableau17[[#This Row],[2019-T1-ALEXANDRE Audric]]/Tableau17[[#This Row],[2019-T1-TOTAL]],"")</f>
        <v>0</v>
      </c>
      <c r="LU107" s="26">
        <f>IFERROR(Tableau17[[#This Row],[2019-T1-ARTHAUD Nathalie]]/Tableau17[[#This Row],[2019-T1-TOTAL]],"")</f>
        <v>1.4970059880239522E-3</v>
      </c>
      <c r="LV107" s="26">
        <f>IFERROR(Tableau17[[#This Row],[2019-T1-ASSELINEAU François]]/Tableau17[[#This Row],[2019-T1-TOTAL]],"")</f>
        <v>1.4970059880239522E-3</v>
      </c>
      <c r="LW107" s="26">
        <f>IFERROR(Tableau17[[#This Row],[2019-T1-AUBRY Manon]]/Tableau17[[#This Row],[2019-T1-TOTAL]],"")</f>
        <v>3.4431137724550899E-2</v>
      </c>
      <c r="LX107" s="26">
        <f>IFERROR(Tableau17[[#This Row],[2019-T1-AZERGUI Nagib]]/Tableau17[[#This Row],[2019-T1-TOTAL]],"")</f>
        <v>4.4910179640718561E-3</v>
      </c>
      <c r="LY107" s="26">
        <f>IFERROR(Tableau17[[#This Row],[2019-T1-BARDELLA Jordan]]/Tableau17[[#This Row],[2019-T1-TOTAL]],"")</f>
        <v>0.26347305389221559</v>
      </c>
      <c r="LZ107" s="26">
        <f>IFERROR(Tableau17[[#This Row],[2019-T1-BELLAMY François-Xavier]]/Tableau17[[#This Row],[2019-T1-TOTAL]],"")</f>
        <v>0.14221556886227546</v>
      </c>
      <c r="MA107" s="26">
        <f>IFERROR(Tableau17[[#This Row],[2019-T1-BIDOU Olivier]]/Tableau17[[#This Row],[2019-T1-TOTAL]],"")</f>
        <v>1.4970059880239522E-3</v>
      </c>
      <c r="MB107" s="26">
        <f>IFERROR(Tableau17[[#This Row],[2019-T1-BOURG Dominique]]/Tableau17[[#This Row],[2019-T1-TOTAL]],"")</f>
        <v>1.7964071856287425E-2</v>
      </c>
      <c r="MC107" s="26">
        <f>IFERROR(Tableau17[[#This Row],[2019-T1-BROSSAT Ian]]/Tableau17[[#This Row],[2019-T1-TOTAL]],"")</f>
        <v>1.3473053892215569E-2</v>
      </c>
      <c r="MD107" s="26">
        <f>IFERROR(Tableau17[[#This Row],[2019-T1-CAILLAUD Sophie]]/Tableau17[[#This Row],[2019-T1-TOTAL]],"")</f>
        <v>0</v>
      </c>
      <c r="ME107" s="26">
        <f>IFERROR(Tableau17[[#This Row],[2019-T1-CAMUS Renaud]]/Tableau17[[#This Row],[2019-T1-TOTAL]],"")</f>
        <v>0</v>
      </c>
      <c r="MF107" s="26">
        <f>IFERROR(Tableau17[[#This Row],[2019-T1-CHALENÇON Christophe]]/Tableau17[[#This Row],[2019-T1-TOTAL]],"")</f>
        <v>0</v>
      </c>
      <c r="MG107" s="26">
        <f>IFERROR(Tableau17[[#This Row],[2019-T1-CORBET Cathy Denise Ginette]]/Tableau17[[#This Row],[2019-T1-TOTAL]],"")</f>
        <v>0</v>
      </c>
      <c r="MH107" s="26">
        <f>IFERROR(Tableau17[[#This Row],[2019-T1-DE PREVOISIN Robert]]/Tableau17[[#This Row],[2019-T1-TOTAL]],"")</f>
        <v>0</v>
      </c>
      <c r="MI107" s="26">
        <f>IFERROR(Tableau17[[#This Row],[2019-T1-DELFEL Thérèse]]/Tableau17[[#This Row],[2019-T1-TOTAL]],"")</f>
        <v>0</v>
      </c>
      <c r="MJ107" s="26">
        <f>IFERROR(Tableau17[[#This Row],[2019-T1-DIEUMEGARD Pierre]]/Tableau17[[#This Row],[2019-T1-TOTAL]],"")</f>
        <v>1.4970059880239522E-3</v>
      </c>
      <c r="MK107" s="26">
        <f>IFERROR(Tableau17[[#This Row],[2019-T1-DUPONT-AIGNAN Nicolas]]/Tableau17[[#This Row],[2019-T1-TOTAL]],"")</f>
        <v>4.0419161676646706E-2</v>
      </c>
      <c r="ML107" s="26">
        <f>IFERROR(Tableau17[[#This Row],[2019-T1-GERNIGON Yves]]/Tableau17[[#This Row],[2019-T1-TOTAL]],"")</f>
        <v>1.4970059880239522E-3</v>
      </c>
      <c r="MM107" s="26">
        <f>IFERROR(Tableau17[[#This Row],[2019-T1-GLUCKSMANN Raphaël]]/Tableau17[[#This Row],[2019-T1-TOTAL]],"")</f>
        <v>4.1916167664670656E-2</v>
      </c>
      <c r="MN107" s="26">
        <f>IFERROR(Tableau17[[#This Row],[2019-T1-HAMON Benoît]]/Tableau17[[#This Row],[2019-T1-TOTAL]],"")</f>
        <v>1.4970059880239521E-2</v>
      </c>
      <c r="MO107" s="26">
        <f>IFERROR(Tableau17[[#This Row],[2019-T1-HELGEN Gilles]]/Tableau17[[#This Row],[2019-T1-TOTAL]],"")</f>
        <v>0</v>
      </c>
      <c r="MP107" s="26">
        <f>IFERROR(Tableau17[[#This Row],[2019-T1-JADOT Yannick]]/Tableau17[[#This Row],[2019-T1-TOTAL]],"")</f>
        <v>0.11976047904191617</v>
      </c>
      <c r="MQ107" s="26">
        <f>IFERROR(Tableau17[[#This Row],[2019-T1-LAGARDE Jean-Christophe]]/Tableau17[[#This Row],[2019-T1-TOTAL]],"")</f>
        <v>2.2455089820359281E-2</v>
      </c>
      <c r="MR107" s="26">
        <f>IFERROR(Tableau17[[#This Row],[2019-T1-LALANNE Francis]]/Tableau17[[#This Row],[2019-T1-TOTAL]],"")</f>
        <v>4.4910179640718561E-3</v>
      </c>
      <c r="MS107" s="26">
        <f>IFERROR(Tableau17[[#This Row],[2019-T1-LOISEAU Nathalie]]/Tableau17[[#This Row],[2019-T1-TOTAL]],"")</f>
        <v>0.27095808383233533</v>
      </c>
      <c r="MT107" s="26">
        <f>IFERROR(Tableau17[[#This Row],[2019-T1-MARIE Florie]]/Tableau17[[#This Row],[2019-T1-TOTAL]],"")</f>
        <v>1.4970059880239522E-3</v>
      </c>
      <c r="MU107" s="26">
        <f>IFERROR(Tableau17[[#This Row],[2008-T1-MACROEXTRDROITE]]/Tableau17[[#This Row],[2008-T1-MACROTOTALE]],"")</f>
        <v>6.5096952908587261E-2</v>
      </c>
      <c r="MV107" s="26">
        <f>IFERROR(Tableau17[[#This Row],[2008-T1-MACRODROITE]]/Tableau17[[#This Row],[2008-T1-MACROTOTALE]],"")</f>
        <v>0.56648199445983383</v>
      </c>
      <c r="MW107" s="26">
        <f>IFERROR(Tableau17[[#This Row],[2008-T1-MACROCENTRE]]/Tableau17[[#This Row],[2008-T1-MACROTOTALE]],"")</f>
        <v>0</v>
      </c>
      <c r="MX107" s="26">
        <f>IFERROR(Tableau17[[#This Row],[2008-T1-MACROGAUCHE]]/Tableau17[[#This Row],[2008-T1-MACROTOTALE]],"")</f>
        <v>0.36842105263157893</v>
      </c>
      <c r="MY107" s="26">
        <f>IFERROR(Tableau17[[#This Row],[2008-T1-MACROAUTRE]]/Tableau17[[#This Row],[2008-T1-MACROTOTALE]],"")</f>
        <v>0</v>
      </c>
      <c r="MZ107" s="26">
        <f>IFERROR(Tableau17[[#This Row],[2008-T2-MACROEXTRDROITE]]/Tableau17[[#This Row],[2008-T2-MACROTOTALE]],"")</f>
        <v>0</v>
      </c>
      <c r="NA107" s="26">
        <f>IFERROR(Tableau17[[#This Row],[2008-T2-MACRODROITE]]/Tableau17[[#This Row],[2008-T2-MACROTOTALE]],"")</f>
        <v>0.61124999999999996</v>
      </c>
      <c r="NB107" s="26">
        <f>IFERROR(Tableau17[[#This Row],[2008-T2-MACROCENTRE]]/Tableau17[[#This Row],[2008-T2-MACROTOTALE]],"")</f>
        <v>0</v>
      </c>
      <c r="NC107" s="26">
        <f>IFERROR(Tableau17[[#This Row],[2008-T2-MACROGAUCHE]]/Tableau17[[#This Row],[2008-T2-MACROTOTALE]],"")</f>
        <v>0.38874999999999998</v>
      </c>
      <c r="ND107" s="26">
        <f>IFERROR(Tableau17[[#This Row],[2008-T2-MACROAUTRE]]/Tableau17[[#This Row],[2008-T2-MACROTOTALE]],"")</f>
        <v>0</v>
      </c>
      <c r="NE107" s="26">
        <f>IFERROR(Tableau17[[#This Row],[2014-T1-MACROEXTRDROITE]]/Tableau17[[#This Row],[2014-T1-MACROTOTALE]],"")</f>
        <v>0.22783251231527094</v>
      </c>
      <c r="NF107" s="26">
        <f>IFERROR(Tableau17[[#This Row],[2014-T1-MACRODROITE]]/Tableau17[[#This Row],[2014-T1-MACROTOTALE]],"")</f>
        <v>0.55788177339901479</v>
      </c>
      <c r="NG107" s="26">
        <f>IFERROR(Tableau17[[#This Row],[2014-T1-MACROCENTRE]]/Tableau17[[#This Row],[2014-T1-MACROTOTALE]],"")</f>
        <v>0</v>
      </c>
      <c r="NH107" s="26">
        <f>IFERROR(Tableau17[[#This Row],[2014-T1-MACROGAUCHE]]/Tableau17[[#This Row],[2014-T1-MACROTOTALE]],"")</f>
        <v>0.21428571428571427</v>
      </c>
      <c r="NI107" s="26">
        <f>IFERROR(Tableau17[[#This Row],[2014-T1-MACROAUTRE]]/Tableau17[[#This Row],[2014-T1-MACROTOTALE]],"")</f>
        <v>0</v>
      </c>
      <c r="NJ107" s="26">
        <f>IFERROR(Tableau17[[#This Row],[2014-T2-MACROEXTRDROITE]]/Tableau17[[#This Row],[2014-T2-MACROTOTALE]],"")</f>
        <v>0.26007326007326009</v>
      </c>
      <c r="NK107" s="26">
        <f>IFERROR(Tableau17[[#This Row],[2014-T2-MACRODROITE]]/Tableau17[[#This Row],[2014-T2-MACROTOTALE]],"")</f>
        <v>0.55799755799755801</v>
      </c>
      <c r="NL107" s="26">
        <f>IFERROR(Tableau17[[#This Row],[2014-T2-MACROCENTRE]]/Tableau17[[#This Row],[2014-T2-MACROTOTALE]],"")</f>
        <v>0</v>
      </c>
      <c r="NM107" s="26">
        <f>IFERROR(Tableau17[[#This Row],[2014-T2-MACROGAUCHE]]/Tableau17[[#This Row],[2014-T2-MACROTOTALE]],"")</f>
        <v>0.18192918192918192</v>
      </c>
      <c r="NN107" s="26">
        <f>IFERROR(Tableau17[[#This Row],[2014-T2-MACROAUTRE]]/Tableau17[[#This Row],[2014-T2-MACROTOTALE]],"")</f>
        <v>0</v>
      </c>
      <c r="NO107" s="26">
        <f>IFERROR( Tableau17[[#This Row],[2015-T1-MACROEXTRDROITE]]/Tableau17[[#This Row],[2015-T1-MACROTOTALE]],"")</f>
        <v>0.4050632911392405</v>
      </c>
      <c r="NP107" s="26">
        <f>IFERROR(Tableau17[[#This Row],[2015-T1-MACRODROITE]]/Tableau17[[#This Row],[2015-T1-MACROTOTALE]],"")</f>
        <v>0.34177215189873417</v>
      </c>
      <c r="NQ107" s="26">
        <f>IFERROR(Tableau17[[#This Row],[2015-T1-MACROCENTRE]]/Tableau17[[#This Row],[2015-T1-MACROTOTALE]],"")</f>
        <v>0</v>
      </c>
      <c r="NR107" s="26">
        <f>IFERROR(Tableau17[[#This Row],[2015-T1-MACROGAUCHE]]/Tableau17[[#This Row],[2015-T1-MACROTOTALE]],"")</f>
        <v>0.22468354430379747</v>
      </c>
      <c r="NS107" s="26">
        <f>IFERROR(Tableau17[[#This Row],[2015-T1-MACROAUTRE]]/Tableau17[[#This Row],[2015-T1-MACROTOTALE]],"")</f>
        <v>2.8481012658227847E-2</v>
      </c>
      <c r="NT107" s="26">
        <f>IFERROR(Tableau17[[#This Row],[2015-T2-MACROEXTRDROITE]]/Tableau17[[#This Row],[2015-T2-MACROTOTALE]],"")</f>
        <v>0.40279937791601866</v>
      </c>
      <c r="NU107" s="26">
        <f>IFERROR(Tableau17[[#This Row],[2015-T2-MACRODROITE]]/Tableau17[[#This Row],[2015-T2-MACROTOTALE]],"")</f>
        <v>0.59720062208398139</v>
      </c>
      <c r="NV107" s="26">
        <f>IFERROR(Tableau17[[#This Row],[2015-T2-MACROCENTRE]]/Tableau17[[#This Row],[2015-T2-MACROTOTALE]],"")</f>
        <v>0</v>
      </c>
      <c r="NW107" s="26">
        <f>IFERROR(Tableau17[[#This Row],[2015-T2-MACROGAUCHE]]/Tableau17[[#This Row],[2015-T2-MACROTOTALE]],"")</f>
        <v>0</v>
      </c>
      <c r="NX107" s="26">
        <f>IFERROR(Tableau17[[#This Row],[2015-T2-MACROAUTRE]]/Tableau17[[#This Row],[2015-T2-MACROTOTALE]],"")</f>
        <v>0</v>
      </c>
      <c r="NY107" s="26">
        <f>IFERROR(Tableau17[[#This Row],[2017-T1-MACROEXTRDROITE]]/Tableau17[[#This Row],[2017-T1-MACROTOTALE]],"")</f>
        <v>0.29347826086956524</v>
      </c>
      <c r="NZ107" s="26">
        <f>IFERROR(Tableau17[[#This Row],[2017-T1-MACRODROITE]]/Tableau17[[#This Row],[2017-T1-MACROTOTALE]],"")</f>
        <v>0.32427536231884058</v>
      </c>
      <c r="OA107" s="26">
        <f>IFERROR(Tableau17[[#This Row],[2017-T1-MACROCENTRE]]/Tableau17[[#This Row],[2017-T1-MACROTOTALE]],"")</f>
        <v>0.21286231884057971</v>
      </c>
      <c r="OB107" s="26">
        <f>IFERROR(Tableau17[[#This Row],[2017-T1-MACROGAUCHE]]/Tableau17[[#This Row],[2017-T1-MACROTOTALE]],"")</f>
        <v>0.16123188405797101</v>
      </c>
      <c r="OC107" s="26">
        <f>IFERROR(Tableau17[[#This Row],[2017-T1-MACROAUTRE]]/Tableau17[[#This Row],[2017-T1-MACROTOTALE]],"")</f>
        <v>8.152173913043478E-3</v>
      </c>
      <c r="OD107" s="26">
        <f>IFERROR(Tableau17[[#This Row],[2017-T2-MACROEXTRDROITE]]/Tableau17[[#This Row],[2017-T2-MACROTOTALE]],"")</f>
        <v>0.38054054054054054</v>
      </c>
      <c r="OE107" s="26">
        <f>IFERROR(Tableau17[[#This Row],[2017-T2-MACRODROITE]]/Tableau17[[#This Row],[2017-T2-MACROTOTALE]],"")</f>
        <v>0</v>
      </c>
      <c r="OF107" s="26">
        <f>IFERROR(Tableau17[[#This Row],[2017-T2-MACROCENTRE]]/Tableau17[[#This Row],[2017-T2-MACROTOTALE]],"")</f>
        <v>0.61945945945945946</v>
      </c>
      <c r="OG107" s="26">
        <f>IFERROR(Tableau17[[#This Row],[2017-T2-MACROGAUCHE]]/Tableau17[[#This Row],[2017-T2-MACROTOTALE]],"")</f>
        <v>0</v>
      </c>
      <c r="OH107" s="26">
        <f>IFERROR(Tableau17[[#This Row],[2017-T2-MACROAUTRE]]/Tableau17[[#This Row],[2017-T2-MACROTOTALE]],"")</f>
        <v>0</v>
      </c>
      <c r="OI107" s="26">
        <f>IFERROR(Tableau17[[#This Row],[2019-T1-MACROEXTRDROITE]]/Tableau17[[#This Row],[2019-T1-MACROTOTALE]],"")</f>
        <v>0.30402384500745155</v>
      </c>
      <c r="OJ107" s="26">
        <f>IFERROR(Tableau17[[#This Row],[2019-T1-MACRODROITE]]/Tableau17[[#This Row],[2019-T1-MACROTOTALE]],"")</f>
        <v>0.16393442622950818</v>
      </c>
      <c r="OK107" s="26">
        <f>IFERROR(Tableau17[[#This Row],[2019-T1-MACROCENTRE]]/Tableau17[[#This Row],[2019-T1-MACROTOTALE]],"")</f>
        <v>0.26974664679582711</v>
      </c>
      <c r="OL107" s="26">
        <f>IFERROR(Tableau17[[#This Row],[2019-T1-MACROGAUCHE]]/Tableau17[[#This Row],[2019-T1-MACROTOTALE]],"")</f>
        <v>0.22503725782414308</v>
      </c>
      <c r="OM107" s="26">
        <f>IFERROR(Tableau17[[#This Row],[2019-T1-MACROAUTRE]]/Tableau17[[#This Row],[2019-T1-MACROTOTALE]],"")</f>
        <v>3.7257824143070044E-2</v>
      </c>
      <c r="ON107" s="26">
        <f>IFERROR(Tableau17[[#This Row],[2020-T1-MACROEXTRDROITE]]/Tableau17[[#This Row],[2020-T1-MACROTOTALE]],"")</f>
        <v>0.21098901098901099</v>
      </c>
      <c r="OO107" s="26">
        <f>IFERROR(Tableau17[[#This Row],[2020-T1-MACRODROITE]]/Tableau17[[#This Row],[2020-T1-MACROTOTALE]],"")</f>
        <v>0.45054945054945056</v>
      </c>
      <c r="OP107" s="26">
        <f>IFERROR(Tableau17[[#This Row],[2020-T1-MACROCENTRE]]/Tableau17[[#This Row],[2020-T1-MACROTOTALE]],"")</f>
        <v>9.6703296703296707E-2</v>
      </c>
      <c r="OQ107" s="26">
        <f>IFERROR(Tableau17[[#This Row],[2020-T1-MACROGAUCHE]]/Tableau17[[#This Row],[2020-T1-MACROTOTALE]],"")</f>
        <v>0.24175824175824176</v>
      </c>
      <c r="OR107" s="26">
        <f>IFERROR(Tableau17[[#This Row],[2020-T1-MACROAUTRE]]/Tableau17[[#This Row],[2020-T1-MACROTOTALE]],"")</f>
        <v>0</v>
      </c>
      <c r="OS107" s="26">
        <f>IFERROR(Tableau17[[#This Row],[2017 (L)-T1-MACROEXTRDROITE]]/Tableau17[[#This Row],[2017 (L)-T1-MACROTOTALE]],"")</f>
        <v>0.15905743740795286</v>
      </c>
      <c r="OT107" s="26">
        <f>IFERROR(Tableau17[[#This Row],[2017 (L)-T1-MACRODROITE]]/Tableau17[[#This Row],[2017 (L)-T1-MACROTOTALE]],"")</f>
        <v>0.32253313696612668</v>
      </c>
      <c r="OU107" s="26">
        <f>IFERROR(Tableau17[[#This Row],[2017 (L)-T1-MACROCENTRE]]/Tableau17[[#This Row],[2017 (L)-T1-MACROTOTALE]],"")</f>
        <v>0.33726067746686306</v>
      </c>
      <c r="OV107" s="26">
        <f>IFERROR(Tableau17[[#This Row],[2017 (L)-T1-MACROGAUCHE]]/Tableau17[[#This Row],[2017 (L)-T1-MACROTOTALE]],"")</f>
        <v>0.16936671575846834</v>
      </c>
      <c r="OW107" s="26">
        <f>IFERROR(Tableau17[[#This Row],[2017 (L)-T1-MACROAUTRE]]/Tableau17[[#This Row],[2017 (L)-T1-MACROTOTALE]],"")</f>
        <v>1.1782032400589101E-2</v>
      </c>
      <c r="OX107" s="26">
        <f>IFERROR(Tableau17[[#This Row],[2017 (L)-T2-MACROEXTRDROITE]]/Tableau17[[#This Row],[2017 (L)-T2-MACROTOTALE]],"")</f>
        <v>0</v>
      </c>
      <c r="OY107" s="26">
        <f>IFERROR(Tableau17[[#This Row],[2017 (L)-T2-MACRODROITE]]/Tableau17[[#This Row],[2017 (L)-T2-MACROTOTALE]],"")</f>
        <v>0.51756007393715342</v>
      </c>
      <c r="OZ107" s="26">
        <f>IFERROR(Tableau17[[#This Row],[2017 (L)-T2-MACROCENTRE]]/Tableau17[[#This Row],[2017 (L)-T2-MACROTOTALE]],"")</f>
        <v>0.48243992606284658</v>
      </c>
      <c r="PA107" s="26">
        <f>IFERROR(Tableau17[[#This Row],[2017 (L)-T2-MACROGAUCHE]]/Tableau17[[#This Row],[2017 (L)-T2-MACROTOTALE]],"")</f>
        <v>0</v>
      </c>
      <c r="PB107" s="26">
        <f>IFERROR(Tableau17[[#This Row],[2017 (L)-T2-MACROAUTRE]]/Tableau17[[#This Row],[2017 (L)-T2-MACROTOTALE]],"")</f>
        <v>0</v>
      </c>
      <c r="PC107" s="26">
        <f>IFERROR(Tableau17[[#This Row],[2008_T1_PROCUS]]/Tableau17[[#This Row],[2008_T1_INSCRITS]],0)</f>
        <v>3.9669421487603308E-2</v>
      </c>
      <c r="PD107" s="26">
        <f>IFERROR(Tableau17[[#This Row],[2008_T2_PROCUS]]/Tableau17[[#This Row],[2008_T2_INSCRITS]],0)</f>
        <v>2.6446280991735537E-2</v>
      </c>
      <c r="PE107" s="26">
        <f>Tableau17[[#This Row],[2014_T1_PROCUS]]/Tableau17[[#This Row],[2014_T1_INSCRITS]]</f>
        <v>1.5753938484621154E-2</v>
      </c>
      <c r="PF107" s="26">
        <f>IFERROR(Tableau17[[#This Row],[2014_T2_PROCUS]]/Tableau17[[#This Row],[2014_T2_INSCRITS]],0)</f>
        <v>2.175543885971493E-2</v>
      </c>
    </row>
    <row r="108" spans="1:422" hidden="1" x14ac:dyDescent="0.2">
      <c r="A108" s="1">
        <v>1</v>
      </c>
      <c r="B108" s="1" t="s">
        <v>243</v>
      </c>
      <c r="C108" s="1" t="s">
        <v>249</v>
      </c>
      <c r="D108" s="1" t="s">
        <v>249</v>
      </c>
      <c r="E108" s="1">
        <v>128</v>
      </c>
      <c r="F108" s="1">
        <v>5.3864830000000001</v>
      </c>
      <c r="G108" s="1">
        <v>43.297907000000002</v>
      </c>
      <c r="H108" s="3">
        <v>1027</v>
      </c>
      <c r="I108" s="3">
        <v>92</v>
      </c>
      <c r="L108" s="1">
        <v>12</v>
      </c>
      <c r="M108" s="1">
        <v>11</v>
      </c>
      <c r="N108" s="1">
        <v>0</v>
      </c>
      <c r="P108" s="1">
        <v>34</v>
      </c>
      <c r="Q108" s="1">
        <v>28</v>
      </c>
      <c r="R108" s="1">
        <v>18</v>
      </c>
      <c r="S108" s="1">
        <v>301</v>
      </c>
      <c r="T108" s="1">
        <v>48</v>
      </c>
      <c r="U108" s="1">
        <v>452</v>
      </c>
      <c r="V108" s="1">
        <v>1016</v>
      </c>
      <c r="W108" s="1">
        <v>556</v>
      </c>
      <c r="X108" s="1">
        <v>16</v>
      </c>
      <c r="Y108" s="2">
        <v>0.54724408999999996</v>
      </c>
      <c r="Z108" s="1">
        <v>1016</v>
      </c>
      <c r="AA108" s="1">
        <v>594</v>
      </c>
      <c r="AB108" s="1">
        <v>10</v>
      </c>
      <c r="AC108" s="2">
        <v>0.58464567000000001</v>
      </c>
      <c r="AD108" s="1">
        <v>1027</v>
      </c>
      <c r="AE108" s="1">
        <v>470</v>
      </c>
      <c r="AF108" s="2">
        <v>0.45764361999999997</v>
      </c>
      <c r="AG108" s="1">
        <f t="shared" si="1"/>
        <v>92</v>
      </c>
      <c r="AH108" s="1">
        <v>935</v>
      </c>
      <c r="AI108" s="1">
        <v>585</v>
      </c>
      <c r="AJ108" s="1">
        <v>16</v>
      </c>
      <c r="AK108" s="2">
        <v>0.62566845000000004</v>
      </c>
      <c r="AL108" s="1">
        <v>935</v>
      </c>
      <c r="AM108" s="1">
        <v>594</v>
      </c>
      <c r="AN108" s="1">
        <v>25</v>
      </c>
      <c r="AO108" s="2">
        <v>0.63529411999999996</v>
      </c>
      <c r="AP108" s="1">
        <v>963</v>
      </c>
      <c r="AQ108" s="1">
        <v>453</v>
      </c>
      <c r="AR108" s="2">
        <v>0.47040497999999997</v>
      </c>
      <c r="AS108" s="1">
        <v>962</v>
      </c>
      <c r="AT108" s="1">
        <v>479</v>
      </c>
      <c r="AU108" s="2">
        <v>0.497921</v>
      </c>
      <c r="AV108" s="1">
        <v>999</v>
      </c>
      <c r="AW108" s="1">
        <v>531</v>
      </c>
      <c r="AX108" s="2">
        <v>0.53153152999999997</v>
      </c>
      <c r="AY108" s="1">
        <v>998</v>
      </c>
      <c r="AZ108" s="1">
        <v>466</v>
      </c>
      <c r="BA108" s="2">
        <v>0.46693386999999997</v>
      </c>
      <c r="BB108" s="1">
        <v>1000</v>
      </c>
      <c r="BC108" s="1">
        <v>746</v>
      </c>
      <c r="BD108" s="2">
        <v>0.746</v>
      </c>
      <c r="BE108" s="1">
        <v>1000</v>
      </c>
      <c r="BF108" s="1">
        <v>678</v>
      </c>
      <c r="BG108" s="2">
        <v>0.67800000000000005</v>
      </c>
      <c r="BH108" s="1">
        <v>988</v>
      </c>
      <c r="BI108" s="1">
        <v>505</v>
      </c>
      <c r="BJ108" s="2">
        <v>0.51113359999999997</v>
      </c>
      <c r="BK108" s="1">
        <v>41</v>
      </c>
      <c r="BL108" s="1">
        <v>1</v>
      </c>
      <c r="BN108" s="1">
        <v>80</v>
      </c>
      <c r="BO108" s="1">
        <v>25</v>
      </c>
      <c r="BP108" s="1">
        <v>153</v>
      </c>
      <c r="BQ108" s="1">
        <v>268</v>
      </c>
      <c r="BR108" s="1">
        <v>568</v>
      </c>
      <c r="BT108" s="1">
        <v>373</v>
      </c>
      <c r="BU108" s="1">
        <v>204</v>
      </c>
      <c r="BW108" s="1">
        <v>577</v>
      </c>
      <c r="BX108" s="1">
        <v>14</v>
      </c>
      <c r="BZ108" s="1">
        <v>69</v>
      </c>
      <c r="CA108" s="1">
        <v>1</v>
      </c>
      <c r="CB108" s="1">
        <v>92</v>
      </c>
      <c r="CC108" s="1">
        <v>50</v>
      </c>
      <c r="CD108" s="1">
        <v>120</v>
      </c>
      <c r="CE108" s="1">
        <v>200</v>
      </c>
      <c r="CF108" s="1">
        <v>546</v>
      </c>
      <c r="CG108" s="1">
        <v>47</v>
      </c>
      <c r="CH108" s="1">
        <v>161</v>
      </c>
      <c r="CI108" s="1">
        <v>367</v>
      </c>
      <c r="CJ108" s="1">
        <v>575</v>
      </c>
      <c r="CK108" s="1">
        <v>13</v>
      </c>
      <c r="CL108" s="1">
        <v>9</v>
      </c>
      <c r="CM108" s="1">
        <v>12</v>
      </c>
      <c r="CN108" s="1">
        <v>34</v>
      </c>
      <c r="CO108" s="1">
        <v>75</v>
      </c>
      <c r="CP108" s="1">
        <v>53</v>
      </c>
      <c r="CQ108" s="1">
        <v>13</v>
      </c>
      <c r="CT108" s="1">
        <v>78</v>
      </c>
      <c r="CU108" s="1">
        <v>156</v>
      </c>
      <c r="CW108" s="1">
        <v>443</v>
      </c>
      <c r="CY108" s="1">
        <v>84</v>
      </c>
      <c r="DB108" s="1">
        <v>356</v>
      </c>
      <c r="DC108" s="1">
        <v>440</v>
      </c>
      <c r="DE108" s="1">
        <v>13</v>
      </c>
      <c r="DF108" s="1">
        <v>6</v>
      </c>
      <c r="DG108" s="1">
        <v>0</v>
      </c>
      <c r="DH108" s="1">
        <v>10</v>
      </c>
      <c r="DI108" s="1">
        <v>9</v>
      </c>
      <c r="DJ108" s="1">
        <v>2</v>
      </c>
      <c r="DK108" s="1">
        <v>8</v>
      </c>
      <c r="DL108" s="1">
        <v>194</v>
      </c>
      <c r="DM108" s="1">
        <v>31</v>
      </c>
      <c r="DN108" s="1">
        <v>39</v>
      </c>
      <c r="DQ108" s="1">
        <v>0</v>
      </c>
      <c r="DR108" s="1">
        <v>132</v>
      </c>
      <c r="DS108" s="1">
        <v>78</v>
      </c>
      <c r="DU108" s="1">
        <v>522</v>
      </c>
      <c r="DV108" s="1">
        <v>257</v>
      </c>
      <c r="DZ108" s="1">
        <v>169</v>
      </c>
      <c r="EA108" s="1">
        <v>426</v>
      </c>
      <c r="EB108" s="1">
        <v>2</v>
      </c>
      <c r="EC108" s="1">
        <v>10</v>
      </c>
      <c r="ED108" s="1">
        <v>2</v>
      </c>
      <c r="EE108" s="1">
        <v>13</v>
      </c>
      <c r="EF108" s="1">
        <v>81</v>
      </c>
      <c r="EG108" s="1">
        <v>72</v>
      </c>
      <c r="EH108" s="1">
        <v>8</v>
      </c>
      <c r="EI108" s="1">
        <v>67</v>
      </c>
      <c r="EJ108" s="1">
        <v>322</v>
      </c>
      <c r="EK108" s="1">
        <v>151</v>
      </c>
      <c r="EL108" s="1">
        <v>9</v>
      </c>
      <c r="EM108" s="1">
        <v>737</v>
      </c>
      <c r="EN108" s="1">
        <v>101</v>
      </c>
      <c r="EO108" s="1">
        <v>516</v>
      </c>
      <c r="EP108" s="1">
        <v>617</v>
      </c>
      <c r="EQ108" s="1">
        <v>0</v>
      </c>
      <c r="ER108" s="1">
        <v>4</v>
      </c>
      <c r="ES108" s="1">
        <v>10</v>
      </c>
      <c r="ET108" s="1">
        <v>75</v>
      </c>
      <c r="EU108" s="1">
        <v>4</v>
      </c>
      <c r="EV108" s="1">
        <v>35</v>
      </c>
      <c r="EW108" s="1">
        <v>21</v>
      </c>
      <c r="EX108" s="1">
        <v>0</v>
      </c>
      <c r="EY108" s="1">
        <v>8</v>
      </c>
      <c r="EZ108" s="1">
        <v>29</v>
      </c>
      <c r="FA108" s="1">
        <v>0</v>
      </c>
      <c r="FB108" s="1">
        <v>0</v>
      </c>
      <c r="FC108" s="1">
        <v>0</v>
      </c>
      <c r="FD108" s="1">
        <v>0</v>
      </c>
      <c r="FE108" s="1">
        <v>0</v>
      </c>
      <c r="FF108" s="1">
        <v>0</v>
      </c>
      <c r="FG108" s="1">
        <v>0</v>
      </c>
      <c r="FH108" s="1">
        <v>4</v>
      </c>
      <c r="FI108" s="1">
        <v>0</v>
      </c>
      <c r="FJ108" s="1">
        <v>38</v>
      </c>
      <c r="FK108" s="1">
        <v>22</v>
      </c>
      <c r="FL108" s="1">
        <v>0</v>
      </c>
      <c r="FM108" s="1">
        <v>159</v>
      </c>
      <c r="FN108" s="1">
        <v>2</v>
      </c>
      <c r="FO108" s="1">
        <v>1</v>
      </c>
      <c r="FP108" s="1">
        <v>74</v>
      </c>
      <c r="FQ108" s="1">
        <v>2</v>
      </c>
      <c r="FR108" s="1">
        <f>SUM(Tableau17[[#This Row],[2019-T1-ALEXANDRE Audric]:[2019-T1-MARIE Florie]])</f>
        <v>488</v>
      </c>
      <c r="FS108" s="1">
        <v>25</v>
      </c>
      <c r="FT108" s="1">
        <v>195</v>
      </c>
      <c r="FU108" s="1">
        <v>0</v>
      </c>
      <c r="FV108" s="1">
        <v>348</v>
      </c>
      <c r="FW108" s="1">
        <v>0</v>
      </c>
      <c r="FX108" s="1">
        <v>568</v>
      </c>
      <c r="FY108" s="1">
        <v>0</v>
      </c>
      <c r="FZ108" s="1">
        <v>204</v>
      </c>
      <c r="GA108" s="1">
        <v>0</v>
      </c>
      <c r="GB108" s="1">
        <v>373</v>
      </c>
      <c r="GC108" s="1">
        <v>0</v>
      </c>
      <c r="GD108" s="1">
        <v>577</v>
      </c>
      <c r="GE108" s="1">
        <v>50</v>
      </c>
      <c r="GF108" s="1">
        <v>120</v>
      </c>
      <c r="GG108" s="1">
        <v>14</v>
      </c>
      <c r="GH108" s="1">
        <v>362</v>
      </c>
      <c r="GI108" s="1">
        <v>0</v>
      </c>
      <c r="GJ108" s="1">
        <v>546</v>
      </c>
      <c r="GK108" s="1">
        <v>47</v>
      </c>
      <c r="GL108" s="1">
        <v>161</v>
      </c>
      <c r="GM108" s="1">
        <v>0</v>
      </c>
      <c r="GN108" s="1">
        <v>367</v>
      </c>
      <c r="GO108" s="1">
        <v>0</v>
      </c>
      <c r="GP108" s="1">
        <v>575</v>
      </c>
      <c r="GQ108" s="1">
        <v>62</v>
      </c>
      <c r="GR108" s="1">
        <v>90</v>
      </c>
      <c r="GS108" s="1">
        <v>13</v>
      </c>
      <c r="GT108" s="1">
        <v>265</v>
      </c>
      <c r="GU108" s="1">
        <v>13</v>
      </c>
      <c r="GV108" s="1">
        <v>443</v>
      </c>
      <c r="GW108" s="1">
        <v>84</v>
      </c>
      <c r="GX108" s="1">
        <v>0</v>
      </c>
      <c r="GY108" s="1">
        <v>0</v>
      </c>
      <c r="GZ108" s="1">
        <v>356</v>
      </c>
      <c r="HA108" s="1">
        <v>0</v>
      </c>
      <c r="HB108" s="1">
        <v>440</v>
      </c>
      <c r="HC108" s="1">
        <v>92</v>
      </c>
      <c r="HD108" s="1">
        <v>81</v>
      </c>
      <c r="HE108" s="1">
        <v>151</v>
      </c>
      <c r="HF108" s="1">
        <v>405</v>
      </c>
      <c r="HG108" s="1">
        <v>8</v>
      </c>
      <c r="HH108" s="1">
        <v>737</v>
      </c>
      <c r="HI108" s="1">
        <v>101</v>
      </c>
      <c r="HJ108" s="1">
        <v>0</v>
      </c>
      <c r="HK108" s="1">
        <v>516</v>
      </c>
      <c r="HL108" s="1">
        <v>0</v>
      </c>
      <c r="HM108" s="1">
        <v>0</v>
      </c>
      <c r="HN108" s="1">
        <v>617</v>
      </c>
      <c r="HO108" s="1">
        <v>50</v>
      </c>
      <c r="HP108" s="1">
        <v>23</v>
      </c>
      <c r="HQ108" s="1">
        <v>74</v>
      </c>
      <c r="HR108" s="1">
        <v>327</v>
      </c>
      <c r="HS108" s="1">
        <v>20</v>
      </c>
      <c r="HT108" s="1">
        <v>494</v>
      </c>
      <c r="HU108" s="1">
        <v>18</v>
      </c>
      <c r="HV108" s="1">
        <v>46</v>
      </c>
      <c r="HW108" s="1">
        <v>28</v>
      </c>
      <c r="HX108" s="1">
        <v>360</v>
      </c>
      <c r="HY108" s="1">
        <v>0</v>
      </c>
      <c r="HZ108" s="1">
        <v>452</v>
      </c>
      <c r="IA108" s="1">
        <v>39</v>
      </c>
      <c r="IB108" s="1">
        <v>39</v>
      </c>
      <c r="IC108" s="1">
        <v>132</v>
      </c>
      <c r="ID108" s="1">
        <v>299</v>
      </c>
      <c r="IE108" s="1">
        <v>13</v>
      </c>
      <c r="IF108" s="1">
        <v>522</v>
      </c>
      <c r="IG108" s="1">
        <v>0</v>
      </c>
      <c r="IH108" s="1">
        <v>0</v>
      </c>
      <c r="II108" s="1">
        <v>169</v>
      </c>
      <c r="IJ108" s="1">
        <v>257</v>
      </c>
      <c r="IK108" s="1">
        <v>0</v>
      </c>
      <c r="IL108" s="1">
        <v>426</v>
      </c>
      <c r="IM108" s="26">
        <f>IFERROR(Tableau17[[#This Row],[LDIV]]/Tableau17[[#This Row],[Total général]],"")</f>
        <v>0</v>
      </c>
      <c r="IN108" s="26">
        <f>IFERROR(Tableau17[[#This Row],[LDVC]]/Tableau17[[#This Row],[Total général]],"")</f>
        <v>0</v>
      </c>
      <c r="IO108" s="26">
        <f>IFERROR(Tableau17[[#This Row],[LDVD]]/Tableau17[[#This Row],[Total général]],"")</f>
        <v>2.6548672566371681E-2</v>
      </c>
      <c r="IP108" s="26">
        <f>IFERROR(Tableau17[[#This Row],[LDVG]]/Tableau17[[#This Row],[Total général]],"")</f>
        <v>2.4336283185840708E-2</v>
      </c>
      <c r="IQ108" s="26">
        <f>IFERROR(Tableau17[[#This Row],[LEXD]]/Tableau17[[#This Row],[Total général]],"")</f>
        <v>0</v>
      </c>
      <c r="IR108" s="26">
        <f>IFERROR(Tableau17[[#This Row],[LEXG]]/Tableau17[[#This Row],[Total général]],"")</f>
        <v>0</v>
      </c>
      <c r="IS108" s="26">
        <f>IFERROR(Tableau17[[#This Row],[LLR]]/Tableau17[[#This Row],[Total général]],"")</f>
        <v>7.5221238938053103E-2</v>
      </c>
      <c r="IT108" s="26">
        <f>IFERROR(Tableau17[[#This Row],[LREM]]/Tableau17[[#This Row],[Total général]],"")</f>
        <v>6.1946902654867256E-2</v>
      </c>
      <c r="IU108" s="26">
        <f>IFERROR(Tableau17[[#This Row],[LRN]]/Tableau17[[#This Row],[Total général]],"")</f>
        <v>3.9823008849557522E-2</v>
      </c>
      <c r="IV108" s="26">
        <f>IFERROR(Tableau17[[#This Row],[LUG]]/Tableau17[[#This Row],[Total général]],"")</f>
        <v>0.66592920353982299</v>
      </c>
      <c r="IW108" s="26">
        <f>IFERROR(Tableau17[[#This Row],[LVEC]]/Tableau17[[#This Row],[Total général]],"")</f>
        <v>0.10619469026548672</v>
      </c>
      <c r="IX108" s="26">
        <f>IFERROR(Tableau17[[#This Row],[2008-T1-LCMD]]/Tableau17[[#This Row],[2008-T1-TOTAL]],"")</f>
        <v>7.2183098591549297E-2</v>
      </c>
      <c r="IY108" s="26">
        <f>IFERROR(Tableau17[[#This Row],[2008-T1-LDVD]]/Tableau17[[#This Row],[2008-T1-TOTAL]],"")</f>
        <v>1.7605633802816902E-3</v>
      </c>
      <c r="IZ108" s="26">
        <f>IFERROR(Tableau17[[#This Row],[2008-T1-LEXD]]/Tableau17[[#This Row],[2008-T1-TOTAL]],"")</f>
        <v>0</v>
      </c>
      <c r="JA108" s="26">
        <f>IFERROR(Tableau17[[#This Row],[2008-T1-LEXG]]/Tableau17[[#This Row],[2008-T1-TOTAL]],"")</f>
        <v>0.14084507042253522</v>
      </c>
      <c r="JB108" s="26">
        <f>IFERROR(Tableau17[[#This Row],[2008-T1-LFN]]/Tableau17[[#This Row],[2008-T1-TOTAL]],"")</f>
        <v>4.401408450704225E-2</v>
      </c>
      <c r="JC108" s="26">
        <f>IFERROR(Tableau17[[#This Row],[2008-T1-LMAJ]]/Tableau17[[#This Row],[2008-T1-TOTAL]],"")</f>
        <v>0.26936619718309857</v>
      </c>
      <c r="JD108" s="26">
        <f>IFERROR(Tableau17[[#This Row],[2008-T1-LUG]]/Tableau17[[#This Row],[2008-T1-TOTAL]],"")</f>
        <v>0.47183098591549294</v>
      </c>
      <c r="JE108" s="26">
        <f>IFERROR(Tableau17[[#This Row],[2008-T2-LFN]]/Tableau17[[#This Row],[2008-T2-TOTAL]],"")</f>
        <v>0</v>
      </c>
      <c r="JF108" s="26">
        <f>IFERROR(Tableau17[[#This Row],[2008-T2-LGC]]/Tableau17[[#This Row],[2008-T2-TOTAL]],"")</f>
        <v>0.64644714038128248</v>
      </c>
      <c r="JG108" s="26">
        <f>IFERROR(Tableau17[[#This Row],[2008-T2-LMAJ]]/Tableau17[[#This Row],[2008-T2-TOTAL]],"")</f>
        <v>0.35355285961871752</v>
      </c>
      <c r="JH108" s="26">
        <f>IFERROR(Tableau17[[#This Row],[2008-T2-LUG]]/Tableau17[[#This Row],[2008-T2-TOTAL]],"")</f>
        <v>0</v>
      </c>
      <c r="JI108" s="26">
        <f>IFERROR(Tableau17[[#This Row],[2014-T1-LDIV]]/Tableau17[[#This Row],[2014-T1-TOTAL]],"")</f>
        <v>2.564102564102564E-2</v>
      </c>
      <c r="JJ108" s="26">
        <f>IFERROR(Tableau17[[#This Row],[2014-T1-LDVD]]/Tableau17[[#This Row],[2014-T1-TOTAL]],"")</f>
        <v>0</v>
      </c>
      <c r="JK108" s="26">
        <f>IFERROR(Tableau17[[#This Row],[2014-T1-LDVG]]/Tableau17[[#This Row],[2014-T1-TOTAL]],"")</f>
        <v>0.12637362637362637</v>
      </c>
      <c r="JL108" s="26">
        <f>IFERROR(Tableau17[[#This Row],[2014-T1-LEXG]]/Tableau17[[#This Row],[2014-T1-TOTAL]],"")</f>
        <v>1.8315018315018315E-3</v>
      </c>
      <c r="JM108" s="26">
        <f>IFERROR(Tableau17[[#This Row],[2014-T1-LFG]]/Tableau17[[#This Row],[2014-T1-TOTAL]],"")</f>
        <v>0.16849816849816851</v>
      </c>
      <c r="JN108" s="26">
        <f>IFERROR(Tableau17[[#This Row],[2014-T1-LFN]]/Tableau17[[#This Row],[2014-T1-TOTAL]],"")</f>
        <v>9.1575091575091569E-2</v>
      </c>
      <c r="JO108" s="26">
        <f>IFERROR(Tableau17[[#This Row],[2014-T1-LUD]]/Tableau17[[#This Row],[2014-T1-TOTAL]],"")</f>
        <v>0.21978021978021978</v>
      </c>
      <c r="JP108" s="26">
        <f>IFERROR(Tableau17[[#This Row],[2014-T1-LUG]]/Tableau17[[#This Row],[2014-T1-TOTAL]],"")</f>
        <v>0.36630036630036628</v>
      </c>
      <c r="JQ108" s="26">
        <f>IFERROR(Tableau17[[#This Row],[2014-T2-LFN]]/Tableau17[[#This Row],[2014-T2-TOTAL]],"")</f>
        <v>8.1739130434782606E-2</v>
      </c>
      <c r="JR108" s="26">
        <f>IFERROR(Tableau17[[#This Row],[2014-T2-LUD]]/Tableau17[[#This Row],[2014-T2-TOTAL]],"")</f>
        <v>0.28000000000000003</v>
      </c>
      <c r="JS108" s="26">
        <f>IFERROR(Tableau17[[#This Row],[2014-T2-LUG]]/Tableau17[[#This Row],[2014-T2-TOTAL]],"")</f>
        <v>0.63826086956521744</v>
      </c>
      <c r="JT108" s="26">
        <f>IFERROR(Tableau17[[#This Row],[2015-T1-BC-DIV]]/Tableau17[[#This Row],[2015-T1-TOTAL]],"")</f>
        <v>2.9345372460496615E-2</v>
      </c>
      <c r="JU108" s="26">
        <f>IFERROR(Tableau17[[#This Row],[2015-T1-BC-DLF]]/Tableau17[[#This Row],[2015-T1-TOTAL]],"")</f>
        <v>2.0316027088036117E-2</v>
      </c>
      <c r="JV108" s="26">
        <f>IFERROR(Tableau17[[#This Row],[2015-T1-BC-DVD]]/Tableau17[[#This Row],[2015-T1-TOTAL]],"")</f>
        <v>2.7088036117381489E-2</v>
      </c>
      <c r="JW108" s="26">
        <f>IFERROR(Tableau17[[#This Row],[2015-T1-BC-DVG]]/Tableau17[[#This Row],[2015-T1-TOTAL]],"")</f>
        <v>7.6749435665914217E-2</v>
      </c>
      <c r="JX108" s="26">
        <f>IFERROR(Tableau17[[#This Row],[2015-T1-BC-FG]]/Tableau17[[#This Row],[2015-T1-TOTAL]],"")</f>
        <v>0.16930022573363432</v>
      </c>
      <c r="JY108" s="26">
        <f>IFERROR(Tableau17[[#This Row],[2015-T1-BC-FN]]/Tableau17[[#This Row],[2015-T1-TOTAL]],"")</f>
        <v>0.11963882618510158</v>
      </c>
      <c r="JZ108" s="26">
        <f>IFERROR(Tableau17[[#This Row],[2015-T1-BC-MDM]]/Tableau17[[#This Row],[2015-T1-TOTAL]],"")</f>
        <v>2.9345372460496615E-2</v>
      </c>
      <c r="KA108" s="26">
        <f>IFERROR(Tableau17[[#This Row],[2015-T1-BC-RDG]]/Tableau17[[#This Row],[2015-T1-TOTAL]],"")</f>
        <v>0</v>
      </c>
      <c r="KB108" s="26">
        <f>IFERROR(Tableau17[[#This Row],[2015-T1-BC-SOC]]/Tableau17[[#This Row],[2015-T1-TOTAL]],"")</f>
        <v>0</v>
      </c>
      <c r="KC108" s="26">
        <f>IFERROR(Tableau17[[#This Row],[2015-T1-BC-UD]]/Tableau17[[#This Row],[2015-T1-TOTAL]],"")</f>
        <v>0.17607223476297967</v>
      </c>
      <c r="KD108" s="26">
        <f>IFERROR(Tableau17[[#This Row],[2015-T1-BC-UG]]/Tableau17[[#This Row],[2015-T1-TOTAL]],"")</f>
        <v>0.35214446952595935</v>
      </c>
      <c r="KE108" s="26">
        <f>IFERROR(Tableau17[[#This Row],[2015-T1-BC-VEC]]/Tableau17[[#This Row],[2015-T1-TOTAL]],"")</f>
        <v>0</v>
      </c>
      <c r="KF108" s="26">
        <f>IFERROR(Tableau17[[#This Row],[2015-T2-BC-DVG]]/Tableau17[[#This Row],[2015-T2-TOTAL]],"")</f>
        <v>0</v>
      </c>
      <c r="KG108" s="26">
        <f>IFERROR(Tableau17[[#This Row],[2015-T2-BC-FN]]/Tableau17[[#This Row],[2015-T2-TOTAL]],"")</f>
        <v>0.19090909090909092</v>
      </c>
      <c r="KH108" s="26">
        <f>IFERROR(Tableau17[[#This Row],[2015-T2-BC-SOC]]/Tableau17[[#This Row],[2015-T2-TOTAL]],"")</f>
        <v>0</v>
      </c>
      <c r="KI108" s="26">
        <f>IFERROR(Tableau17[[#This Row],[2015-T2-BC-UD]]/Tableau17[[#This Row],[2015-T2-TOTAL]],"")</f>
        <v>0</v>
      </c>
      <c r="KJ108" s="26">
        <f>IFERROR(Tableau17[[#This Row],[2015-T2-BC-UG]]/Tableau17[[#This Row],[2015-T2-TOTAL]],"")</f>
        <v>0.80909090909090908</v>
      </c>
      <c r="KK108" s="26">
        <f>IFERROR(Tableau17[[#This Row],[2017 (L)-T1-COM]]/Tableau17[[#This Row],[2017 (L)-T1-TOTAL]],"")</f>
        <v>0</v>
      </c>
      <c r="KL108" s="26">
        <f>IFERROR(Tableau17[[#This Row],[2017 (L)-T1-DIV]]/Tableau17[[#This Row],[2017 (L)-T1-TOTAL]],"")</f>
        <v>2.4904214559386972E-2</v>
      </c>
      <c r="KM108" s="26">
        <f>IFERROR(Tableau17[[#This Row],[2017 (L)-T1-DLF]]/Tableau17[[#This Row],[2017 (L)-T1-TOTAL]],"")</f>
        <v>1.1494252873563218E-2</v>
      </c>
      <c r="KN108" s="26">
        <f>IFERROR(Tableau17[[#This Row],[2017 (L)-T1-DVD]]/Tableau17[[#This Row],[2017 (L)-T1-TOTAL]],"")</f>
        <v>0</v>
      </c>
      <c r="KO108" s="26">
        <f>IFERROR(Tableau17[[#This Row],[2017 (L)-T1-DVG]]/Tableau17[[#This Row],[2017 (L)-T1-TOTAL]],"")</f>
        <v>1.9157088122605363E-2</v>
      </c>
      <c r="KP108" s="26">
        <f>IFERROR(Tableau17[[#This Row],[2017 (L)-T1-ECO]]/Tableau17[[#This Row],[2017 (L)-T1-TOTAL]],"")</f>
        <v>1.7241379310344827E-2</v>
      </c>
      <c r="KQ108" s="26">
        <f>IFERROR(Tableau17[[#This Row],[2017 (L)-T1-EXD]]/Tableau17[[#This Row],[2017 (L)-T1-TOTAL]],"")</f>
        <v>3.8314176245210726E-3</v>
      </c>
      <c r="KR108" s="26">
        <f>IFERROR(Tableau17[[#This Row],[2017 (L)-T1-EXG]]/Tableau17[[#This Row],[2017 (L)-T1-TOTAL]],"")</f>
        <v>1.532567049808429E-2</v>
      </c>
      <c r="KS108" s="26">
        <f>IFERROR(Tableau17[[#This Row],[2017 (L)-T1-FI]]/Tableau17[[#This Row],[2017 (L)-T1-TOTAL]],"")</f>
        <v>0.37164750957854409</v>
      </c>
      <c r="KT108" s="26">
        <f>IFERROR(Tableau17[[#This Row],[2017 (L)-T1-FN]]/Tableau17[[#This Row],[2017 (L)-T1-TOTAL]],"")</f>
        <v>5.938697318007663E-2</v>
      </c>
      <c r="KU108" s="26">
        <f>IFERROR(Tableau17[[#This Row],[2017 (L)-T1-LR]]/Tableau17[[#This Row],[2017 (L)-T1-TOTAL]],"")</f>
        <v>7.4712643678160925E-2</v>
      </c>
      <c r="KV108" s="26">
        <f>IFERROR(Tableau17[[#This Row],[2017 (L)-T1-MDM]]/Tableau17[[#This Row],[2017 (L)-T1-TOTAL]],"")</f>
        <v>0</v>
      </c>
      <c r="KW108" s="26">
        <f>IFERROR(Tableau17[[#This Row],[2017 (L)-T1-RDG]]/Tableau17[[#This Row],[2017 (L)-T1-TOTAL]],"")</f>
        <v>0</v>
      </c>
      <c r="KX108" s="26">
        <f>IFERROR(Tableau17[[#This Row],[2017 (L)-T1-REG]]/Tableau17[[#This Row],[2017 (L)-T1-TOTAL]],"")</f>
        <v>0</v>
      </c>
      <c r="KY108" s="26">
        <f>IFERROR(Tableau17[[#This Row],[2017 (L)-T1-REM]]/Tableau17[[#This Row],[2017 (L)-T1-TOTAL]],"")</f>
        <v>0.25287356321839083</v>
      </c>
      <c r="KZ108" s="26">
        <f>IFERROR(Tableau17[[#This Row],[2017 (L)-T1-SOC]]/Tableau17[[#This Row],[2017 (L)-T1-TOTAL]],"")</f>
        <v>0.14942528735632185</v>
      </c>
      <c r="LA108" s="26">
        <f>IFERROR(Tableau17[[#This Row],[2017 (L)-T1-UDI]]/Tableau17[[#This Row],[2017 (L)-T1-TOTAL]],"")</f>
        <v>0</v>
      </c>
      <c r="LB108" s="26">
        <f>IFERROR(Tableau17[[#This Row],[2017 (L)-T2-FI]]/Tableau17[[#This Row],[2017 (L)-T2-TOTAL]],"")</f>
        <v>0.60328638497652587</v>
      </c>
      <c r="LC108" s="26">
        <f>IFERROR(Tableau17[[#This Row],[2017 (L)-T2-FN]]/Tableau17[[#This Row],[2017 (L)-T2-TOTAL]],"")</f>
        <v>0</v>
      </c>
      <c r="LD108" s="26">
        <f>IFERROR(Tableau17[[#This Row],[2017 (L)-T2-LR]]/Tableau17[[#This Row],[2017 (L)-T2-TOTAL]],"")</f>
        <v>0</v>
      </c>
      <c r="LE108" s="26">
        <f>IFERROR(Tableau17[[#This Row],[2017 (L)-T2-MDM]]/Tableau17[[#This Row],[2017 (L)-T2-TOTAL]],"")</f>
        <v>0</v>
      </c>
      <c r="LF108" s="26">
        <f>IFERROR(Tableau17[[#This Row],[2017 (L)-T2-REM]]/Tableau17[[#This Row],[2017 (L)-T2-TOTAL]],"")</f>
        <v>0.39671361502347419</v>
      </c>
      <c r="LG108" s="26">
        <f>IFERROR(Tableau17[[#This Row],[2017-T1-ARTHAUD Nathalie]]/Tableau17[[#This Row],[2017-T1-TOTAL]],"")</f>
        <v>2.7137042062415195E-3</v>
      </c>
      <c r="LH108" s="26">
        <f>IFERROR(Tableau17[[#This Row],[2017-T1-ASSELINEAU Fran]]/Tableau17[[#This Row],[2017-T1-TOTAL]],"")</f>
        <v>1.3568521031207599E-2</v>
      </c>
      <c r="LI108" s="26">
        <f>IFERROR(Tableau17[[#This Row],[2017-T1-CHEMINADE Jacques]]/Tableau17[[#This Row],[2017-T1-TOTAL]],"")</f>
        <v>2.7137042062415195E-3</v>
      </c>
      <c r="LJ108" s="26">
        <f>IFERROR(Tableau17[[#This Row],[2017-T1-DUPONT-AIGNAN Nicolas]]/Tableau17[[#This Row],[2017-T1-TOTAL]],"")</f>
        <v>1.7639077340569877E-2</v>
      </c>
      <c r="LK108" s="26">
        <f>IFERROR(Tableau17[[#This Row],[2017-T1-FILLON Fran]]/Tableau17[[#This Row],[2017-T1-TOTAL]],"")</f>
        <v>0.10990502035278155</v>
      </c>
      <c r="LL108" s="26">
        <f>IFERROR(Tableau17[[#This Row],[2017-T1-HAMON Beno]]/Tableau17[[#This Row],[2017-T1-TOTAL]],"")</f>
        <v>9.7693351424694708E-2</v>
      </c>
      <c r="LM108" s="26">
        <f>IFERROR(Tableau17[[#This Row],[2017-T1-LASSALLE Jean]]/Tableau17[[#This Row],[2017-T1-TOTAL]],"")</f>
        <v>1.0854816824966078E-2</v>
      </c>
      <c r="LN108" s="26">
        <f>IFERROR(Tableau17[[#This Row],[2017-T1-LE PEN Marine]]/Tableau17[[#This Row],[2017-T1-TOTAL]],"")</f>
        <v>9.0909090909090912E-2</v>
      </c>
      <c r="LO108" s="26">
        <f>IFERROR(Tableau17[[#This Row],[2017-T1-M Jean-Luc]]/Tableau17[[#This Row],[2017-T1-TOTAL]],"")</f>
        <v>0.43690637720488468</v>
      </c>
      <c r="LP108" s="26">
        <f>IFERROR(Tableau17[[#This Row],[2017-T1-MACRON Emmanuel]]/Tableau17[[#This Row],[2017-T1-TOTAL]],"")</f>
        <v>0.20488466757123475</v>
      </c>
      <c r="LQ108" s="26">
        <f>IFERROR(Tableau17[[#This Row],[2017-T1-POUTOU Philippe]]/Tableau17[[#This Row],[2017-T1-TOTAL]],"")</f>
        <v>1.2211668928086838E-2</v>
      </c>
      <c r="LR108" s="26">
        <f>IFERROR(Tableau17[[#This Row],[2017-T2-LE PEN Marine]]/Tableau17[[#This Row],[2017-T2-TOTAL]],"")</f>
        <v>0.16369529983792544</v>
      </c>
      <c r="LS108" s="26">
        <f>IFERROR(Tableau17[[#This Row],[2017-T2-MACRON Emmanuel]]/Tableau17[[#This Row],[2017-T2-TOTAL]],"")</f>
        <v>0.83630470016207459</v>
      </c>
      <c r="LT108" s="26">
        <f>IFERROR(Tableau17[[#This Row],[2019-T1-ALEXANDRE Audric]]/Tableau17[[#This Row],[2019-T1-TOTAL]],"")</f>
        <v>0</v>
      </c>
      <c r="LU108" s="26">
        <f>IFERROR(Tableau17[[#This Row],[2019-T1-ARTHAUD Nathalie]]/Tableau17[[#This Row],[2019-T1-TOTAL]],"")</f>
        <v>8.1967213114754103E-3</v>
      </c>
      <c r="LV108" s="26">
        <f>IFERROR(Tableau17[[#This Row],[2019-T1-ASSELINEAU François]]/Tableau17[[#This Row],[2019-T1-TOTAL]],"")</f>
        <v>2.0491803278688523E-2</v>
      </c>
      <c r="LW108" s="26">
        <f>IFERROR(Tableau17[[#This Row],[2019-T1-AUBRY Manon]]/Tableau17[[#This Row],[2019-T1-TOTAL]],"")</f>
        <v>0.15368852459016394</v>
      </c>
      <c r="LX108" s="26">
        <f>IFERROR(Tableau17[[#This Row],[2019-T1-AZERGUI Nagib]]/Tableau17[[#This Row],[2019-T1-TOTAL]],"")</f>
        <v>8.1967213114754103E-3</v>
      </c>
      <c r="LY108" s="26">
        <f>IFERROR(Tableau17[[#This Row],[2019-T1-BARDELLA Jordan]]/Tableau17[[#This Row],[2019-T1-TOTAL]],"")</f>
        <v>7.1721311475409832E-2</v>
      </c>
      <c r="LZ108" s="26">
        <f>IFERROR(Tableau17[[#This Row],[2019-T1-BELLAMY François-Xavier]]/Tableau17[[#This Row],[2019-T1-TOTAL]],"")</f>
        <v>4.3032786885245901E-2</v>
      </c>
      <c r="MA108" s="26">
        <f>IFERROR(Tableau17[[#This Row],[2019-T1-BIDOU Olivier]]/Tableau17[[#This Row],[2019-T1-TOTAL]],"")</f>
        <v>0</v>
      </c>
      <c r="MB108" s="26">
        <f>IFERROR(Tableau17[[#This Row],[2019-T1-BOURG Dominique]]/Tableau17[[#This Row],[2019-T1-TOTAL]],"")</f>
        <v>1.6393442622950821E-2</v>
      </c>
      <c r="MC108" s="26">
        <f>IFERROR(Tableau17[[#This Row],[2019-T1-BROSSAT Ian]]/Tableau17[[#This Row],[2019-T1-TOTAL]],"")</f>
        <v>5.9426229508196718E-2</v>
      </c>
      <c r="MD108" s="26">
        <f>IFERROR(Tableau17[[#This Row],[2019-T1-CAILLAUD Sophie]]/Tableau17[[#This Row],[2019-T1-TOTAL]],"")</f>
        <v>0</v>
      </c>
      <c r="ME108" s="26">
        <f>IFERROR(Tableau17[[#This Row],[2019-T1-CAMUS Renaud]]/Tableau17[[#This Row],[2019-T1-TOTAL]],"")</f>
        <v>0</v>
      </c>
      <c r="MF108" s="26">
        <f>IFERROR(Tableau17[[#This Row],[2019-T1-CHALENÇON Christophe]]/Tableau17[[#This Row],[2019-T1-TOTAL]],"")</f>
        <v>0</v>
      </c>
      <c r="MG108" s="26">
        <f>IFERROR(Tableau17[[#This Row],[2019-T1-CORBET Cathy Denise Ginette]]/Tableau17[[#This Row],[2019-T1-TOTAL]],"")</f>
        <v>0</v>
      </c>
      <c r="MH108" s="26">
        <f>IFERROR(Tableau17[[#This Row],[2019-T1-DE PREVOISIN Robert]]/Tableau17[[#This Row],[2019-T1-TOTAL]],"")</f>
        <v>0</v>
      </c>
      <c r="MI108" s="26">
        <f>IFERROR(Tableau17[[#This Row],[2019-T1-DELFEL Thérèse]]/Tableau17[[#This Row],[2019-T1-TOTAL]],"")</f>
        <v>0</v>
      </c>
      <c r="MJ108" s="26">
        <f>IFERROR(Tableau17[[#This Row],[2019-T1-DIEUMEGARD Pierre]]/Tableau17[[#This Row],[2019-T1-TOTAL]],"")</f>
        <v>0</v>
      </c>
      <c r="MK108" s="26">
        <f>IFERROR(Tableau17[[#This Row],[2019-T1-DUPONT-AIGNAN Nicolas]]/Tableau17[[#This Row],[2019-T1-TOTAL]],"")</f>
        <v>8.1967213114754103E-3</v>
      </c>
      <c r="ML108" s="26">
        <f>IFERROR(Tableau17[[#This Row],[2019-T1-GERNIGON Yves]]/Tableau17[[#This Row],[2019-T1-TOTAL]],"")</f>
        <v>0</v>
      </c>
      <c r="MM108" s="26">
        <f>IFERROR(Tableau17[[#This Row],[2019-T1-GLUCKSMANN Raphaël]]/Tableau17[[#This Row],[2019-T1-TOTAL]],"")</f>
        <v>7.7868852459016397E-2</v>
      </c>
      <c r="MN108" s="26">
        <f>IFERROR(Tableau17[[#This Row],[2019-T1-HAMON Benoît]]/Tableau17[[#This Row],[2019-T1-TOTAL]],"")</f>
        <v>4.5081967213114756E-2</v>
      </c>
      <c r="MO108" s="26">
        <f>IFERROR(Tableau17[[#This Row],[2019-T1-HELGEN Gilles]]/Tableau17[[#This Row],[2019-T1-TOTAL]],"")</f>
        <v>0</v>
      </c>
      <c r="MP108" s="26">
        <f>IFERROR(Tableau17[[#This Row],[2019-T1-JADOT Yannick]]/Tableau17[[#This Row],[2019-T1-TOTAL]],"")</f>
        <v>0.32581967213114754</v>
      </c>
      <c r="MQ108" s="26">
        <f>IFERROR(Tableau17[[#This Row],[2019-T1-LAGARDE Jean-Christophe]]/Tableau17[[#This Row],[2019-T1-TOTAL]],"")</f>
        <v>4.0983606557377051E-3</v>
      </c>
      <c r="MR108" s="26">
        <f>IFERROR(Tableau17[[#This Row],[2019-T1-LALANNE Francis]]/Tableau17[[#This Row],[2019-T1-TOTAL]],"")</f>
        <v>2.0491803278688526E-3</v>
      </c>
      <c r="MS108" s="26">
        <f>IFERROR(Tableau17[[#This Row],[2019-T1-LOISEAU Nathalie]]/Tableau17[[#This Row],[2019-T1-TOTAL]],"")</f>
        <v>0.15163934426229508</v>
      </c>
      <c r="MT108" s="26">
        <f>IFERROR(Tableau17[[#This Row],[2019-T1-MARIE Florie]]/Tableau17[[#This Row],[2019-T1-TOTAL]],"")</f>
        <v>4.0983606557377051E-3</v>
      </c>
      <c r="MU108" s="26">
        <f>IFERROR(Tableau17[[#This Row],[2008-T1-MACROEXTRDROITE]]/Tableau17[[#This Row],[2008-T1-MACROTOTALE]],"")</f>
        <v>4.401408450704225E-2</v>
      </c>
      <c r="MV108" s="26">
        <f>IFERROR(Tableau17[[#This Row],[2008-T1-MACRODROITE]]/Tableau17[[#This Row],[2008-T1-MACROTOTALE]],"")</f>
        <v>0.34330985915492956</v>
      </c>
      <c r="MW108" s="26">
        <f>IFERROR(Tableau17[[#This Row],[2008-T1-MACROCENTRE]]/Tableau17[[#This Row],[2008-T1-MACROTOTALE]],"")</f>
        <v>0</v>
      </c>
      <c r="MX108" s="26">
        <f>IFERROR(Tableau17[[#This Row],[2008-T1-MACROGAUCHE]]/Tableau17[[#This Row],[2008-T1-MACROTOTALE]],"")</f>
        <v>0.61267605633802813</v>
      </c>
      <c r="MY108" s="26">
        <f>IFERROR(Tableau17[[#This Row],[2008-T1-MACROAUTRE]]/Tableau17[[#This Row],[2008-T1-MACROTOTALE]],"")</f>
        <v>0</v>
      </c>
      <c r="MZ108" s="26">
        <f>IFERROR(Tableau17[[#This Row],[2008-T2-MACROEXTRDROITE]]/Tableau17[[#This Row],[2008-T2-MACROTOTALE]],"")</f>
        <v>0</v>
      </c>
      <c r="NA108" s="26">
        <f>IFERROR(Tableau17[[#This Row],[2008-T2-MACRODROITE]]/Tableau17[[#This Row],[2008-T2-MACROTOTALE]],"")</f>
        <v>0.35355285961871752</v>
      </c>
      <c r="NB108" s="26">
        <f>IFERROR(Tableau17[[#This Row],[2008-T2-MACROCENTRE]]/Tableau17[[#This Row],[2008-T2-MACROTOTALE]],"")</f>
        <v>0</v>
      </c>
      <c r="NC108" s="26">
        <f>IFERROR(Tableau17[[#This Row],[2008-T2-MACROGAUCHE]]/Tableau17[[#This Row],[2008-T2-MACROTOTALE]],"")</f>
        <v>0.64644714038128248</v>
      </c>
      <c r="ND108" s="26">
        <f>IFERROR(Tableau17[[#This Row],[2008-T2-MACROAUTRE]]/Tableau17[[#This Row],[2008-T2-MACROTOTALE]],"")</f>
        <v>0</v>
      </c>
      <c r="NE108" s="26">
        <f>IFERROR(Tableau17[[#This Row],[2014-T1-MACROEXTRDROITE]]/Tableau17[[#This Row],[2014-T1-MACROTOTALE]],"")</f>
        <v>9.1575091575091569E-2</v>
      </c>
      <c r="NF108" s="26">
        <f>IFERROR(Tableau17[[#This Row],[2014-T1-MACRODROITE]]/Tableau17[[#This Row],[2014-T1-MACROTOTALE]],"")</f>
        <v>0.21978021978021978</v>
      </c>
      <c r="NG108" s="26">
        <f>IFERROR(Tableau17[[#This Row],[2014-T1-MACROCENTRE]]/Tableau17[[#This Row],[2014-T1-MACROTOTALE]],"")</f>
        <v>2.564102564102564E-2</v>
      </c>
      <c r="NH108" s="26">
        <f>IFERROR(Tableau17[[#This Row],[2014-T1-MACROGAUCHE]]/Tableau17[[#This Row],[2014-T1-MACROTOTALE]],"")</f>
        <v>0.66300366300366298</v>
      </c>
      <c r="NI108" s="26">
        <f>IFERROR(Tableau17[[#This Row],[2014-T1-MACROAUTRE]]/Tableau17[[#This Row],[2014-T1-MACROTOTALE]],"")</f>
        <v>0</v>
      </c>
      <c r="NJ108" s="26">
        <f>IFERROR(Tableau17[[#This Row],[2014-T2-MACROEXTRDROITE]]/Tableau17[[#This Row],[2014-T2-MACROTOTALE]],"")</f>
        <v>8.1739130434782606E-2</v>
      </c>
      <c r="NK108" s="26">
        <f>IFERROR(Tableau17[[#This Row],[2014-T2-MACRODROITE]]/Tableau17[[#This Row],[2014-T2-MACROTOTALE]],"")</f>
        <v>0.28000000000000003</v>
      </c>
      <c r="NL108" s="26">
        <f>IFERROR(Tableau17[[#This Row],[2014-T2-MACROCENTRE]]/Tableau17[[#This Row],[2014-T2-MACROTOTALE]],"")</f>
        <v>0</v>
      </c>
      <c r="NM108" s="26">
        <f>IFERROR(Tableau17[[#This Row],[2014-T2-MACROGAUCHE]]/Tableau17[[#This Row],[2014-T2-MACROTOTALE]],"")</f>
        <v>0.63826086956521744</v>
      </c>
      <c r="NN108" s="26">
        <f>IFERROR(Tableau17[[#This Row],[2014-T2-MACROAUTRE]]/Tableau17[[#This Row],[2014-T2-MACROTOTALE]],"")</f>
        <v>0</v>
      </c>
      <c r="NO108" s="26">
        <f>IFERROR( Tableau17[[#This Row],[2015-T1-MACROEXTRDROITE]]/Tableau17[[#This Row],[2015-T1-MACROTOTALE]],"")</f>
        <v>0.1399548532731377</v>
      </c>
      <c r="NP108" s="26">
        <f>IFERROR(Tableau17[[#This Row],[2015-T1-MACRODROITE]]/Tableau17[[#This Row],[2015-T1-MACROTOTALE]],"")</f>
        <v>0.20316027088036118</v>
      </c>
      <c r="NQ108" s="26">
        <f>IFERROR(Tableau17[[#This Row],[2015-T1-MACROCENTRE]]/Tableau17[[#This Row],[2015-T1-MACROTOTALE]],"")</f>
        <v>2.9345372460496615E-2</v>
      </c>
      <c r="NR108" s="26">
        <f>IFERROR(Tableau17[[#This Row],[2015-T1-MACROGAUCHE]]/Tableau17[[#This Row],[2015-T1-MACROTOTALE]],"")</f>
        <v>0.59819413092550788</v>
      </c>
      <c r="NS108" s="26">
        <f>IFERROR(Tableau17[[#This Row],[2015-T1-MACROAUTRE]]/Tableau17[[#This Row],[2015-T1-MACROTOTALE]],"")</f>
        <v>2.9345372460496615E-2</v>
      </c>
      <c r="NT108" s="26">
        <f>IFERROR(Tableau17[[#This Row],[2015-T2-MACROEXTRDROITE]]/Tableau17[[#This Row],[2015-T2-MACROTOTALE]],"")</f>
        <v>0.19090909090909092</v>
      </c>
      <c r="NU108" s="26">
        <f>IFERROR(Tableau17[[#This Row],[2015-T2-MACRODROITE]]/Tableau17[[#This Row],[2015-T2-MACROTOTALE]],"")</f>
        <v>0</v>
      </c>
      <c r="NV108" s="26">
        <f>IFERROR(Tableau17[[#This Row],[2015-T2-MACROCENTRE]]/Tableau17[[#This Row],[2015-T2-MACROTOTALE]],"")</f>
        <v>0</v>
      </c>
      <c r="NW108" s="26">
        <f>IFERROR(Tableau17[[#This Row],[2015-T2-MACROGAUCHE]]/Tableau17[[#This Row],[2015-T2-MACROTOTALE]],"")</f>
        <v>0.80909090909090908</v>
      </c>
      <c r="NX108" s="26">
        <f>IFERROR(Tableau17[[#This Row],[2015-T2-MACROAUTRE]]/Tableau17[[#This Row],[2015-T2-MACROTOTALE]],"")</f>
        <v>0</v>
      </c>
      <c r="NY108" s="26">
        <f>IFERROR(Tableau17[[#This Row],[2017-T1-MACROEXTRDROITE]]/Tableau17[[#This Row],[2017-T1-MACROTOTALE]],"")</f>
        <v>0.12483039348710991</v>
      </c>
      <c r="NZ108" s="26">
        <f>IFERROR(Tableau17[[#This Row],[2017-T1-MACRODROITE]]/Tableau17[[#This Row],[2017-T1-MACROTOTALE]],"")</f>
        <v>0.10990502035278155</v>
      </c>
      <c r="OA108" s="26">
        <f>IFERROR(Tableau17[[#This Row],[2017-T1-MACROCENTRE]]/Tableau17[[#This Row],[2017-T1-MACROTOTALE]],"")</f>
        <v>0.20488466757123475</v>
      </c>
      <c r="OB108" s="26">
        <f>IFERROR(Tableau17[[#This Row],[2017-T1-MACROGAUCHE]]/Tableau17[[#This Row],[2017-T1-MACROTOTALE]],"")</f>
        <v>0.54952510176390779</v>
      </c>
      <c r="OC108" s="26">
        <f>IFERROR(Tableau17[[#This Row],[2017-T1-MACROAUTRE]]/Tableau17[[#This Row],[2017-T1-MACROTOTALE]],"")</f>
        <v>1.0854816824966078E-2</v>
      </c>
      <c r="OD108" s="26">
        <f>IFERROR(Tableau17[[#This Row],[2017-T2-MACROEXTRDROITE]]/Tableau17[[#This Row],[2017-T2-MACROTOTALE]],"")</f>
        <v>0.16369529983792544</v>
      </c>
      <c r="OE108" s="26">
        <f>IFERROR(Tableau17[[#This Row],[2017-T2-MACRODROITE]]/Tableau17[[#This Row],[2017-T2-MACROTOTALE]],"")</f>
        <v>0</v>
      </c>
      <c r="OF108" s="26">
        <f>IFERROR(Tableau17[[#This Row],[2017-T2-MACROCENTRE]]/Tableau17[[#This Row],[2017-T2-MACROTOTALE]],"")</f>
        <v>0.83630470016207459</v>
      </c>
      <c r="OG108" s="26">
        <f>IFERROR(Tableau17[[#This Row],[2017-T2-MACROGAUCHE]]/Tableau17[[#This Row],[2017-T2-MACROTOTALE]],"")</f>
        <v>0</v>
      </c>
      <c r="OH108" s="26">
        <f>IFERROR(Tableau17[[#This Row],[2017-T2-MACROAUTRE]]/Tableau17[[#This Row],[2017-T2-MACROTOTALE]],"")</f>
        <v>0</v>
      </c>
      <c r="OI108" s="26">
        <f>IFERROR(Tableau17[[#This Row],[2019-T1-MACROEXTRDROITE]]/Tableau17[[#This Row],[2019-T1-MACROTOTALE]],"")</f>
        <v>0.10121457489878542</v>
      </c>
      <c r="OJ108" s="26">
        <f>IFERROR(Tableau17[[#This Row],[2019-T1-MACRODROITE]]/Tableau17[[#This Row],[2019-T1-MACROTOTALE]],"")</f>
        <v>4.6558704453441298E-2</v>
      </c>
      <c r="OK108" s="26">
        <f>IFERROR(Tableau17[[#This Row],[2019-T1-MACROCENTRE]]/Tableau17[[#This Row],[2019-T1-MACROTOTALE]],"")</f>
        <v>0.14979757085020243</v>
      </c>
      <c r="OL108" s="26">
        <f>IFERROR(Tableau17[[#This Row],[2019-T1-MACROGAUCHE]]/Tableau17[[#This Row],[2019-T1-MACROTOTALE]],"")</f>
        <v>0.66194331983805665</v>
      </c>
      <c r="OM108" s="26">
        <f>IFERROR(Tableau17[[#This Row],[2019-T1-MACROAUTRE]]/Tableau17[[#This Row],[2019-T1-MACROTOTALE]],"")</f>
        <v>4.048582995951417E-2</v>
      </c>
      <c r="ON108" s="26">
        <f>IFERROR(Tableau17[[#This Row],[2020-T1-MACROEXTRDROITE]]/Tableau17[[#This Row],[2020-T1-MACROTOTALE]],"")</f>
        <v>3.9823008849557522E-2</v>
      </c>
      <c r="OO108" s="26">
        <f>IFERROR(Tableau17[[#This Row],[2020-T1-MACRODROITE]]/Tableau17[[#This Row],[2020-T1-MACROTOTALE]],"")</f>
        <v>0.10176991150442478</v>
      </c>
      <c r="OP108" s="26">
        <f>IFERROR(Tableau17[[#This Row],[2020-T1-MACROCENTRE]]/Tableau17[[#This Row],[2020-T1-MACROTOTALE]],"")</f>
        <v>6.1946902654867256E-2</v>
      </c>
      <c r="OQ108" s="26">
        <f>IFERROR(Tableau17[[#This Row],[2020-T1-MACROGAUCHE]]/Tableau17[[#This Row],[2020-T1-MACROTOTALE]],"")</f>
        <v>0.79646017699115046</v>
      </c>
      <c r="OR108" s="26">
        <f>IFERROR(Tableau17[[#This Row],[2020-T1-MACROAUTRE]]/Tableau17[[#This Row],[2020-T1-MACROTOTALE]],"")</f>
        <v>0</v>
      </c>
      <c r="OS108" s="26">
        <f>IFERROR(Tableau17[[#This Row],[2017 (L)-T1-MACROEXTRDROITE]]/Tableau17[[#This Row],[2017 (L)-T1-MACROTOTALE]],"")</f>
        <v>7.4712643678160925E-2</v>
      </c>
      <c r="OT108" s="26">
        <f>IFERROR(Tableau17[[#This Row],[2017 (L)-T1-MACRODROITE]]/Tableau17[[#This Row],[2017 (L)-T1-MACROTOTALE]],"")</f>
        <v>7.4712643678160925E-2</v>
      </c>
      <c r="OU108" s="26">
        <f>IFERROR(Tableau17[[#This Row],[2017 (L)-T1-MACROCENTRE]]/Tableau17[[#This Row],[2017 (L)-T1-MACROTOTALE]],"")</f>
        <v>0.25287356321839083</v>
      </c>
      <c r="OV108" s="26">
        <f>IFERROR(Tableau17[[#This Row],[2017 (L)-T1-MACROGAUCHE]]/Tableau17[[#This Row],[2017 (L)-T1-MACROTOTALE]],"")</f>
        <v>0.57279693486590033</v>
      </c>
      <c r="OW108" s="26">
        <f>IFERROR(Tableau17[[#This Row],[2017 (L)-T1-MACROAUTRE]]/Tableau17[[#This Row],[2017 (L)-T1-MACROTOTALE]],"")</f>
        <v>2.4904214559386972E-2</v>
      </c>
      <c r="OX108" s="26">
        <f>IFERROR(Tableau17[[#This Row],[2017 (L)-T2-MACROEXTRDROITE]]/Tableau17[[#This Row],[2017 (L)-T2-MACROTOTALE]],"")</f>
        <v>0</v>
      </c>
      <c r="OY108" s="26">
        <f>IFERROR(Tableau17[[#This Row],[2017 (L)-T2-MACRODROITE]]/Tableau17[[#This Row],[2017 (L)-T2-MACROTOTALE]],"")</f>
        <v>0</v>
      </c>
      <c r="OZ108" s="26">
        <f>IFERROR(Tableau17[[#This Row],[2017 (L)-T2-MACROCENTRE]]/Tableau17[[#This Row],[2017 (L)-T2-MACROTOTALE]],"")</f>
        <v>0.39671361502347419</v>
      </c>
      <c r="PA108" s="26">
        <f>IFERROR(Tableau17[[#This Row],[2017 (L)-T2-MACROGAUCHE]]/Tableau17[[#This Row],[2017 (L)-T2-MACROTOTALE]],"")</f>
        <v>0.60328638497652587</v>
      </c>
      <c r="PB108" s="26">
        <f>IFERROR(Tableau17[[#This Row],[2017 (L)-T2-MACROAUTRE]]/Tableau17[[#This Row],[2017 (L)-T2-MACROTOTALE]],"")</f>
        <v>0</v>
      </c>
      <c r="PC108" s="26">
        <f>IFERROR(Tableau17[[#This Row],[2008_T1_PROCUS]]/Tableau17[[#This Row],[2008_T1_INSCRITS]],0)</f>
        <v>1.7112299465240642E-2</v>
      </c>
      <c r="PD108" s="26">
        <f>IFERROR(Tableau17[[#This Row],[2008_T2_PROCUS]]/Tableau17[[#This Row],[2008_T2_INSCRITS]],0)</f>
        <v>2.6737967914438502E-2</v>
      </c>
      <c r="PE108" s="26">
        <f>Tableau17[[#This Row],[2014_T1_PROCUS]]/Tableau17[[#This Row],[2014_T1_INSCRITS]]</f>
        <v>1.5748031496062992E-2</v>
      </c>
      <c r="PF108" s="26">
        <f>IFERROR(Tableau17[[#This Row],[2014_T2_PROCUS]]/Tableau17[[#This Row],[2014_T2_INSCRITS]],0)</f>
        <v>9.8425196850393699E-3</v>
      </c>
    </row>
    <row r="109" spans="1:422" hidden="1" x14ac:dyDescent="0.2">
      <c r="A109" s="1">
        <v>6</v>
      </c>
      <c r="B109" s="1" t="s">
        <v>448</v>
      </c>
      <c r="C109" s="1" t="s">
        <v>459</v>
      </c>
      <c r="D109" s="1" t="s">
        <v>459</v>
      </c>
      <c r="E109" s="1">
        <v>1243</v>
      </c>
      <c r="F109" s="1">
        <v>5.4276499999999999</v>
      </c>
      <c r="G109" s="1">
        <v>43.317765999999999</v>
      </c>
      <c r="H109" s="3">
        <v>1247</v>
      </c>
      <c r="I109" s="3">
        <v>336</v>
      </c>
      <c r="K109" s="1">
        <v>6</v>
      </c>
      <c r="L109" s="1">
        <v>29</v>
      </c>
      <c r="M109" s="1">
        <v>10</v>
      </c>
      <c r="P109" s="1">
        <v>114</v>
      </c>
      <c r="Q109" s="1">
        <v>36</v>
      </c>
      <c r="R109" s="1">
        <v>118</v>
      </c>
      <c r="S109" s="1">
        <v>101</v>
      </c>
      <c r="T109" s="1">
        <v>39</v>
      </c>
      <c r="U109" s="1">
        <v>453</v>
      </c>
      <c r="V109" s="1">
        <v>1210</v>
      </c>
      <c r="W109" s="1">
        <v>775</v>
      </c>
      <c r="X109" s="1">
        <v>19</v>
      </c>
      <c r="Y109" s="2">
        <v>0.64049586999999997</v>
      </c>
      <c r="Z109" s="1">
        <v>1210</v>
      </c>
      <c r="AA109" s="1">
        <v>790</v>
      </c>
      <c r="AB109" s="1">
        <v>40</v>
      </c>
      <c r="AC109" s="2">
        <v>0.65289255999999996</v>
      </c>
      <c r="AD109" s="1">
        <v>1247</v>
      </c>
      <c r="AE109" s="1">
        <v>462</v>
      </c>
      <c r="AF109" s="2">
        <v>0.37048916999999998</v>
      </c>
      <c r="AG109" s="1">
        <f t="shared" si="1"/>
        <v>336</v>
      </c>
      <c r="AH109" s="1">
        <v>1180</v>
      </c>
      <c r="AI109" s="1">
        <v>775</v>
      </c>
      <c r="AJ109" s="1">
        <v>18</v>
      </c>
      <c r="AK109" s="2">
        <v>0.65677965999999999</v>
      </c>
      <c r="AL109" s="1">
        <v>1180</v>
      </c>
      <c r="AM109" s="1">
        <v>833</v>
      </c>
      <c r="AN109" s="1">
        <v>16</v>
      </c>
      <c r="AO109" s="2">
        <v>0.70593220000000001</v>
      </c>
      <c r="AP109" s="1">
        <v>1229</v>
      </c>
      <c r="AQ109" s="1">
        <v>680</v>
      </c>
      <c r="AR109" s="2">
        <v>0.55329536000000001</v>
      </c>
      <c r="AS109" s="1">
        <v>1229</v>
      </c>
      <c r="AT109" s="1">
        <v>661</v>
      </c>
      <c r="AU109" s="2">
        <v>0.53783563999999995</v>
      </c>
      <c r="AV109" s="1">
        <v>1234</v>
      </c>
      <c r="AW109" s="1">
        <v>623</v>
      </c>
      <c r="AX109" s="2">
        <v>0.50486224000000002</v>
      </c>
      <c r="AY109" s="1">
        <v>1234</v>
      </c>
      <c r="AZ109" s="1">
        <v>545</v>
      </c>
      <c r="BA109" s="2">
        <v>0.44165315999999999</v>
      </c>
      <c r="BB109" s="1">
        <v>1236</v>
      </c>
      <c r="BC109" s="1">
        <v>1016</v>
      </c>
      <c r="BD109" s="2">
        <v>0.82200647000000004</v>
      </c>
      <c r="BE109" s="1">
        <v>1236</v>
      </c>
      <c r="BF109" s="1">
        <v>922</v>
      </c>
      <c r="BG109" s="2">
        <v>0.74595469000000003</v>
      </c>
      <c r="BH109" s="1">
        <v>1240</v>
      </c>
      <c r="BI109" s="1">
        <v>695</v>
      </c>
      <c r="BJ109" s="2">
        <v>0.56048387</v>
      </c>
      <c r="BK109" s="1">
        <v>48</v>
      </c>
      <c r="BM109" s="1">
        <v>6</v>
      </c>
      <c r="BN109" s="1">
        <v>34</v>
      </c>
      <c r="BO109" s="1">
        <v>74</v>
      </c>
      <c r="BP109" s="1">
        <v>352</v>
      </c>
      <c r="BQ109" s="1">
        <v>244</v>
      </c>
      <c r="BR109" s="1">
        <v>758</v>
      </c>
      <c r="BU109" s="1">
        <v>495</v>
      </c>
      <c r="BV109" s="1">
        <v>315</v>
      </c>
      <c r="BW109" s="1">
        <v>810</v>
      </c>
      <c r="BY109" s="1">
        <v>86</v>
      </c>
      <c r="BZ109" s="1">
        <v>17</v>
      </c>
      <c r="CB109" s="1">
        <v>52</v>
      </c>
      <c r="CC109" s="1">
        <v>221</v>
      </c>
      <c r="CD109" s="1">
        <v>277</v>
      </c>
      <c r="CE109" s="1">
        <v>115</v>
      </c>
      <c r="CF109" s="1">
        <v>768</v>
      </c>
      <c r="CG109" s="1">
        <v>239</v>
      </c>
      <c r="CH109" s="1">
        <v>378</v>
      </c>
      <c r="CI109" s="1">
        <v>157</v>
      </c>
      <c r="CJ109" s="1">
        <v>774</v>
      </c>
      <c r="CK109" s="1">
        <v>10</v>
      </c>
      <c r="CL109" s="1">
        <v>20</v>
      </c>
      <c r="CO109" s="1">
        <v>57</v>
      </c>
      <c r="CP109" s="1">
        <v>242</v>
      </c>
      <c r="CT109" s="1">
        <v>221</v>
      </c>
      <c r="CU109" s="1">
        <v>113</v>
      </c>
      <c r="CW109" s="1">
        <v>663</v>
      </c>
      <c r="CY109" s="1">
        <v>267</v>
      </c>
      <c r="DA109" s="1">
        <v>350</v>
      </c>
      <c r="DC109" s="1">
        <v>617</v>
      </c>
      <c r="DE109" s="1">
        <v>1</v>
      </c>
      <c r="DF109" s="1">
        <v>9</v>
      </c>
      <c r="DH109" s="1">
        <v>3</v>
      </c>
      <c r="DI109" s="1">
        <v>25</v>
      </c>
      <c r="DJ109" s="1">
        <v>8</v>
      </c>
      <c r="DK109" s="1">
        <v>6</v>
      </c>
      <c r="DL109" s="1">
        <v>86</v>
      </c>
      <c r="DM109" s="1">
        <v>136</v>
      </c>
      <c r="DN109" s="1">
        <v>119</v>
      </c>
      <c r="DQ109" s="1">
        <v>2</v>
      </c>
      <c r="DR109" s="1">
        <v>185</v>
      </c>
      <c r="DS109" s="1">
        <v>31</v>
      </c>
      <c r="DU109" s="1">
        <v>611</v>
      </c>
      <c r="DW109" s="1">
        <v>215</v>
      </c>
      <c r="DZ109" s="1">
        <v>292</v>
      </c>
      <c r="EA109" s="1">
        <v>507</v>
      </c>
      <c r="EB109" s="1">
        <v>4</v>
      </c>
      <c r="EC109" s="1">
        <v>4</v>
      </c>
      <c r="ED109" s="1">
        <v>1</v>
      </c>
      <c r="EE109" s="1">
        <v>57</v>
      </c>
      <c r="EF109" s="1">
        <v>266</v>
      </c>
      <c r="EG109" s="1">
        <v>34</v>
      </c>
      <c r="EH109" s="1">
        <v>15</v>
      </c>
      <c r="EI109" s="1">
        <v>280</v>
      </c>
      <c r="EJ109" s="1">
        <v>156</v>
      </c>
      <c r="EK109" s="1">
        <v>184</v>
      </c>
      <c r="EL109" s="1">
        <v>3</v>
      </c>
      <c r="EM109" s="1">
        <v>1004</v>
      </c>
      <c r="EN109" s="1">
        <v>369</v>
      </c>
      <c r="EO109" s="1">
        <v>460</v>
      </c>
      <c r="EP109" s="1">
        <v>829</v>
      </c>
      <c r="EQ109" s="1">
        <v>0</v>
      </c>
      <c r="ER109" s="1">
        <v>1</v>
      </c>
      <c r="ES109" s="1">
        <v>7</v>
      </c>
      <c r="ET109" s="1">
        <v>28</v>
      </c>
      <c r="EU109" s="1">
        <v>0</v>
      </c>
      <c r="EV109" s="1">
        <v>191</v>
      </c>
      <c r="EW109" s="1">
        <v>59</v>
      </c>
      <c r="EX109" s="1">
        <v>0</v>
      </c>
      <c r="EY109" s="1">
        <v>5</v>
      </c>
      <c r="EZ109" s="1">
        <v>36</v>
      </c>
      <c r="FA109" s="1">
        <v>0</v>
      </c>
      <c r="FB109" s="1">
        <v>0</v>
      </c>
      <c r="FC109" s="1">
        <v>0</v>
      </c>
      <c r="FD109" s="1">
        <v>0</v>
      </c>
      <c r="FE109" s="1">
        <v>0</v>
      </c>
      <c r="FF109" s="1">
        <v>0</v>
      </c>
      <c r="FG109" s="1">
        <v>3</v>
      </c>
      <c r="FH109" s="1">
        <v>25</v>
      </c>
      <c r="FI109" s="1">
        <v>1</v>
      </c>
      <c r="FJ109" s="1">
        <v>40</v>
      </c>
      <c r="FK109" s="1">
        <v>17</v>
      </c>
      <c r="FL109" s="1">
        <v>0</v>
      </c>
      <c r="FM109" s="1">
        <v>89</v>
      </c>
      <c r="FN109" s="1">
        <v>10</v>
      </c>
      <c r="FO109" s="1">
        <v>1</v>
      </c>
      <c r="FP109" s="1">
        <v>152</v>
      </c>
      <c r="FQ109" s="1">
        <v>0</v>
      </c>
      <c r="FR109" s="1">
        <f>SUM(Tableau17[[#This Row],[2019-T1-ALEXANDRE Audric]:[2019-T1-MARIE Florie]])</f>
        <v>665</v>
      </c>
      <c r="FS109" s="1">
        <v>80</v>
      </c>
      <c r="FT109" s="1">
        <v>400</v>
      </c>
      <c r="FU109" s="1">
        <v>0</v>
      </c>
      <c r="FV109" s="1">
        <v>278</v>
      </c>
      <c r="FW109" s="1">
        <v>0</v>
      </c>
      <c r="FX109" s="1">
        <v>758</v>
      </c>
      <c r="FY109" s="1">
        <v>0</v>
      </c>
      <c r="FZ109" s="1">
        <v>495</v>
      </c>
      <c r="GA109" s="1">
        <v>0</v>
      </c>
      <c r="GB109" s="1">
        <v>315</v>
      </c>
      <c r="GC109" s="1">
        <v>0</v>
      </c>
      <c r="GD109" s="1">
        <v>810</v>
      </c>
      <c r="GE109" s="1">
        <v>221</v>
      </c>
      <c r="GF109" s="1">
        <v>363</v>
      </c>
      <c r="GG109" s="1">
        <v>0</v>
      </c>
      <c r="GH109" s="1">
        <v>184</v>
      </c>
      <c r="GI109" s="1">
        <v>0</v>
      </c>
      <c r="GJ109" s="1">
        <v>768</v>
      </c>
      <c r="GK109" s="1">
        <v>239</v>
      </c>
      <c r="GL109" s="1">
        <v>378</v>
      </c>
      <c r="GM109" s="1">
        <v>0</v>
      </c>
      <c r="GN109" s="1">
        <v>157</v>
      </c>
      <c r="GO109" s="1">
        <v>0</v>
      </c>
      <c r="GP109" s="1">
        <v>774</v>
      </c>
      <c r="GQ109" s="1">
        <v>262</v>
      </c>
      <c r="GR109" s="1">
        <v>221</v>
      </c>
      <c r="GS109" s="1">
        <v>0</v>
      </c>
      <c r="GT109" s="1">
        <v>170</v>
      </c>
      <c r="GU109" s="1">
        <v>10</v>
      </c>
      <c r="GV109" s="1">
        <v>663</v>
      </c>
      <c r="GW109" s="1">
        <v>267</v>
      </c>
      <c r="GX109" s="1">
        <v>350</v>
      </c>
      <c r="GY109" s="1">
        <v>0</v>
      </c>
      <c r="GZ109" s="1">
        <v>0</v>
      </c>
      <c r="HA109" s="1">
        <v>0</v>
      </c>
      <c r="HB109" s="1">
        <v>617</v>
      </c>
      <c r="HC109" s="1">
        <v>342</v>
      </c>
      <c r="HD109" s="1">
        <v>266</v>
      </c>
      <c r="HE109" s="1">
        <v>184</v>
      </c>
      <c r="HF109" s="1">
        <v>197</v>
      </c>
      <c r="HG109" s="1">
        <v>15</v>
      </c>
      <c r="HH109" s="1">
        <v>1004</v>
      </c>
      <c r="HI109" s="1">
        <v>369</v>
      </c>
      <c r="HJ109" s="1">
        <v>0</v>
      </c>
      <c r="HK109" s="1">
        <v>460</v>
      </c>
      <c r="HL109" s="1">
        <v>0</v>
      </c>
      <c r="HM109" s="1">
        <v>0</v>
      </c>
      <c r="HN109" s="1">
        <v>829</v>
      </c>
      <c r="HO109" s="1">
        <v>227</v>
      </c>
      <c r="HP109" s="1">
        <v>69</v>
      </c>
      <c r="HQ109" s="1">
        <v>152</v>
      </c>
      <c r="HR109" s="1">
        <v>211</v>
      </c>
      <c r="HS109" s="1">
        <v>24</v>
      </c>
      <c r="HT109" s="1">
        <v>683</v>
      </c>
      <c r="HU109" s="1">
        <v>118</v>
      </c>
      <c r="HV109" s="1">
        <v>143</v>
      </c>
      <c r="HW109" s="1">
        <v>42</v>
      </c>
      <c r="HX109" s="1">
        <v>150</v>
      </c>
      <c r="HY109" s="1">
        <v>0</v>
      </c>
      <c r="HZ109" s="1">
        <v>453</v>
      </c>
      <c r="IA109" s="1">
        <v>153</v>
      </c>
      <c r="IB109" s="1">
        <v>119</v>
      </c>
      <c r="IC109" s="1">
        <v>185</v>
      </c>
      <c r="ID109" s="1">
        <v>151</v>
      </c>
      <c r="IE109" s="1">
        <v>3</v>
      </c>
      <c r="IF109" s="1">
        <v>611</v>
      </c>
      <c r="IG109" s="1">
        <v>215</v>
      </c>
      <c r="IH109" s="1">
        <v>0</v>
      </c>
      <c r="II109" s="1">
        <v>292</v>
      </c>
      <c r="IJ109" s="1">
        <v>0</v>
      </c>
      <c r="IK109" s="1">
        <v>0</v>
      </c>
      <c r="IL109" s="1">
        <v>507</v>
      </c>
      <c r="IM109" s="26">
        <f>IFERROR(Tableau17[[#This Row],[LDIV]]/Tableau17[[#This Row],[Total général]],"")</f>
        <v>0</v>
      </c>
      <c r="IN109" s="26">
        <f>IFERROR(Tableau17[[#This Row],[LDVC]]/Tableau17[[#This Row],[Total général]],"")</f>
        <v>1.3245033112582781E-2</v>
      </c>
      <c r="IO109" s="26">
        <f>IFERROR(Tableau17[[#This Row],[LDVD]]/Tableau17[[#This Row],[Total général]],"")</f>
        <v>6.4017660044150104E-2</v>
      </c>
      <c r="IP109" s="26">
        <f>IFERROR(Tableau17[[#This Row],[LDVG]]/Tableau17[[#This Row],[Total général]],"")</f>
        <v>2.2075055187637971E-2</v>
      </c>
      <c r="IQ109" s="26">
        <f>IFERROR(Tableau17[[#This Row],[LEXD]]/Tableau17[[#This Row],[Total général]],"")</f>
        <v>0</v>
      </c>
      <c r="IR109" s="26">
        <f>IFERROR(Tableau17[[#This Row],[LEXG]]/Tableau17[[#This Row],[Total général]],"")</f>
        <v>0</v>
      </c>
      <c r="IS109" s="26">
        <f>IFERROR(Tableau17[[#This Row],[LLR]]/Tableau17[[#This Row],[Total général]],"")</f>
        <v>0.25165562913907286</v>
      </c>
      <c r="IT109" s="26">
        <f>IFERROR(Tableau17[[#This Row],[LREM]]/Tableau17[[#This Row],[Total général]],"")</f>
        <v>7.9470198675496692E-2</v>
      </c>
      <c r="IU109" s="26">
        <f>IFERROR(Tableau17[[#This Row],[LRN]]/Tableau17[[#This Row],[Total général]],"")</f>
        <v>0.26048565121412803</v>
      </c>
      <c r="IV109" s="26">
        <f>IFERROR(Tableau17[[#This Row],[LUG]]/Tableau17[[#This Row],[Total général]],"")</f>
        <v>0.22295805739514349</v>
      </c>
      <c r="IW109" s="26">
        <f>IFERROR(Tableau17[[#This Row],[LVEC]]/Tableau17[[#This Row],[Total général]],"")</f>
        <v>8.6092715231788075E-2</v>
      </c>
      <c r="IX109" s="26">
        <f>IFERROR(Tableau17[[#This Row],[2008-T1-LCMD]]/Tableau17[[#This Row],[2008-T1-TOTAL]],"")</f>
        <v>6.3324538258575203E-2</v>
      </c>
      <c r="IY109" s="26">
        <f>IFERROR(Tableau17[[#This Row],[2008-T1-LDVD]]/Tableau17[[#This Row],[2008-T1-TOTAL]],"")</f>
        <v>0</v>
      </c>
      <c r="IZ109" s="26">
        <f>IFERROR(Tableau17[[#This Row],[2008-T1-LEXD]]/Tableau17[[#This Row],[2008-T1-TOTAL]],"")</f>
        <v>7.9155672823219003E-3</v>
      </c>
      <c r="JA109" s="26">
        <f>IFERROR(Tableau17[[#This Row],[2008-T1-LEXG]]/Tableau17[[#This Row],[2008-T1-TOTAL]],"")</f>
        <v>4.4854881266490766E-2</v>
      </c>
      <c r="JB109" s="26">
        <f>IFERROR(Tableau17[[#This Row],[2008-T1-LFN]]/Tableau17[[#This Row],[2008-T1-TOTAL]],"")</f>
        <v>9.7625329815303433E-2</v>
      </c>
      <c r="JC109" s="26">
        <f>IFERROR(Tableau17[[#This Row],[2008-T1-LMAJ]]/Tableau17[[#This Row],[2008-T1-TOTAL]],"")</f>
        <v>0.46437994722955145</v>
      </c>
      <c r="JD109" s="26">
        <f>IFERROR(Tableau17[[#This Row],[2008-T1-LUG]]/Tableau17[[#This Row],[2008-T1-TOTAL]],"")</f>
        <v>0.32189973614775724</v>
      </c>
      <c r="JE109" s="26">
        <f>IFERROR(Tableau17[[#This Row],[2008-T2-LFN]]/Tableau17[[#This Row],[2008-T2-TOTAL]],"")</f>
        <v>0</v>
      </c>
      <c r="JF109" s="26">
        <f>IFERROR(Tableau17[[#This Row],[2008-T2-LGC]]/Tableau17[[#This Row],[2008-T2-TOTAL]],"")</f>
        <v>0</v>
      </c>
      <c r="JG109" s="26">
        <f>IFERROR(Tableau17[[#This Row],[2008-T2-LMAJ]]/Tableau17[[#This Row],[2008-T2-TOTAL]],"")</f>
        <v>0.61111111111111116</v>
      </c>
      <c r="JH109" s="26">
        <f>IFERROR(Tableau17[[#This Row],[2008-T2-LUG]]/Tableau17[[#This Row],[2008-T2-TOTAL]],"")</f>
        <v>0.3888888888888889</v>
      </c>
      <c r="JI109" s="26">
        <f>IFERROR(Tableau17[[#This Row],[2014-T1-LDIV]]/Tableau17[[#This Row],[2014-T1-TOTAL]],"")</f>
        <v>0</v>
      </c>
      <c r="JJ109" s="26">
        <f>IFERROR(Tableau17[[#This Row],[2014-T1-LDVD]]/Tableau17[[#This Row],[2014-T1-TOTAL]],"")</f>
        <v>0.11197916666666667</v>
      </c>
      <c r="JK109" s="26">
        <f>IFERROR(Tableau17[[#This Row],[2014-T1-LDVG]]/Tableau17[[#This Row],[2014-T1-TOTAL]],"")</f>
        <v>2.2135416666666668E-2</v>
      </c>
      <c r="JL109" s="26">
        <f>IFERROR(Tableau17[[#This Row],[2014-T1-LEXG]]/Tableau17[[#This Row],[2014-T1-TOTAL]],"")</f>
        <v>0</v>
      </c>
      <c r="JM109" s="26">
        <f>IFERROR(Tableau17[[#This Row],[2014-T1-LFG]]/Tableau17[[#This Row],[2014-T1-TOTAL]],"")</f>
        <v>6.7708333333333329E-2</v>
      </c>
      <c r="JN109" s="26">
        <f>IFERROR(Tableau17[[#This Row],[2014-T1-LFN]]/Tableau17[[#This Row],[2014-T1-TOTAL]],"")</f>
        <v>0.28776041666666669</v>
      </c>
      <c r="JO109" s="26">
        <f>IFERROR(Tableau17[[#This Row],[2014-T1-LUD]]/Tableau17[[#This Row],[2014-T1-TOTAL]],"")</f>
        <v>0.36067708333333331</v>
      </c>
      <c r="JP109" s="26">
        <f>IFERROR(Tableau17[[#This Row],[2014-T1-LUG]]/Tableau17[[#This Row],[2014-T1-TOTAL]],"")</f>
        <v>0.14973958333333334</v>
      </c>
      <c r="JQ109" s="26">
        <f>IFERROR(Tableau17[[#This Row],[2014-T2-LFN]]/Tableau17[[#This Row],[2014-T2-TOTAL]],"")</f>
        <v>0.30878552971576229</v>
      </c>
      <c r="JR109" s="26">
        <f>IFERROR(Tableau17[[#This Row],[2014-T2-LUD]]/Tableau17[[#This Row],[2014-T2-TOTAL]],"")</f>
        <v>0.48837209302325579</v>
      </c>
      <c r="JS109" s="26">
        <f>IFERROR(Tableau17[[#This Row],[2014-T2-LUG]]/Tableau17[[#This Row],[2014-T2-TOTAL]],"")</f>
        <v>0.20284237726098192</v>
      </c>
      <c r="JT109" s="26">
        <f>IFERROR(Tableau17[[#This Row],[2015-T1-BC-DIV]]/Tableau17[[#This Row],[2015-T1-TOTAL]],"")</f>
        <v>1.5082956259426848E-2</v>
      </c>
      <c r="JU109" s="26">
        <f>IFERROR(Tableau17[[#This Row],[2015-T1-BC-DLF]]/Tableau17[[#This Row],[2015-T1-TOTAL]],"")</f>
        <v>3.0165912518853696E-2</v>
      </c>
      <c r="JV109" s="26">
        <f>IFERROR(Tableau17[[#This Row],[2015-T1-BC-DVD]]/Tableau17[[#This Row],[2015-T1-TOTAL]],"")</f>
        <v>0</v>
      </c>
      <c r="JW109" s="26">
        <f>IFERROR(Tableau17[[#This Row],[2015-T1-BC-DVG]]/Tableau17[[#This Row],[2015-T1-TOTAL]],"")</f>
        <v>0</v>
      </c>
      <c r="JX109" s="26">
        <f>IFERROR(Tableau17[[#This Row],[2015-T1-BC-FG]]/Tableau17[[#This Row],[2015-T1-TOTAL]],"")</f>
        <v>8.5972850678733032E-2</v>
      </c>
      <c r="JY109" s="26">
        <f>IFERROR(Tableau17[[#This Row],[2015-T1-BC-FN]]/Tableau17[[#This Row],[2015-T1-TOTAL]],"")</f>
        <v>0.36500754147812969</v>
      </c>
      <c r="JZ109" s="26">
        <f>IFERROR(Tableau17[[#This Row],[2015-T1-BC-MDM]]/Tableau17[[#This Row],[2015-T1-TOTAL]],"")</f>
        <v>0</v>
      </c>
      <c r="KA109" s="26">
        <f>IFERROR(Tableau17[[#This Row],[2015-T1-BC-RDG]]/Tableau17[[#This Row],[2015-T1-TOTAL]],"")</f>
        <v>0</v>
      </c>
      <c r="KB109" s="26">
        <f>IFERROR(Tableau17[[#This Row],[2015-T1-BC-SOC]]/Tableau17[[#This Row],[2015-T1-TOTAL]],"")</f>
        <v>0</v>
      </c>
      <c r="KC109" s="26">
        <f>IFERROR(Tableau17[[#This Row],[2015-T1-BC-UD]]/Tableau17[[#This Row],[2015-T1-TOTAL]],"")</f>
        <v>0.33333333333333331</v>
      </c>
      <c r="KD109" s="26">
        <f>IFERROR(Tableau17[[#This Row],[2015-T1-BC-UG]]/Tableau17[[#This Row],[2015-T1-TOTAL]],"")</f>
        <v>0.17043740573152338</v>
      </c>
      <c r="KE109" s="26">
        <f>IFERROR(Tableau17[[#This Row],[2015-T1-BC-VEC]]/Tableau17[[#This Row],[2015-T1-TOTAL]],"")</f>
        <v>0</v>
      </c>
      <c r="KF109" s="26">
        <f>IFERROR(Tableau17[[#This Row],[2015-T2-BC-DVG]]/Tableau17[[#This Row],[2015-T2-TOTAL]],"")</f>
        <v>0</v>
      </c>
      <c r="KG109" s="26">
        <f>IFERROR(Tableau17[[#This Row],[2015-T2-BC-FN]]/Tableau17[[#This Row],[2015-T2-TOTAL]],"")</f>
        <v>0.4327390599675851</v>
      </c>
      <c r="KH109" s="26">
        <f>IFERROR(Tableau17[[#This Row],[2015-T2-BC-SOC]]/Tableau17[[#This Row],[2015-T2-TOTAL]],"")</f>
        <v>0</v>
      </c>
      <c r="KI109" s="26">
        <f>IFERROR(Tableau17[[#This Row],[2015-T2-BC-UD]]/Tableau17[[#This Row],[2015-T2-TOTAL]],"")</f>
        <v>0.5672609400324149</v>
      </c>
      <c r="KJ109" s="26">
        <f>IFERROR(Tableau17[[#This Row],[2015-T2-BC-UG]]/Tableau17[[#This Row],[2015-T2-TOTAL]],"")</f>
        <v>0</v>
      </c>
      <c r="KK109" s="26">
        <f>IFERROR(Tableau17[[#This Row],[2017 (L)-T1-COM]]/Tableau17[[#This Row],[2017 (L)-T1-TOTAL]],"")</f>
        <v>0</v>
      </c>
      <c r="KL109" s="26">
        <f>IFERROR(Tableau17[[#This Row],[2017 (L)-T1-DIV]]/Tableau17[[#This Row],[2017 (L)-T1-TOTAL]],"")</f>
        <v>1.6366612111292963E-3</v>
      </c>
      <c r="KM109" s="26">
        <f>IFERROR(Tableau17[[#This Row],[2017 (L)-T1-DLF]]/Tableau17[[#This Row],[2017 (L)-T1-TOTAL]],"")</f>
        <v>1.4729950900163666E-2</v>
      </c>
      <c r="KN109" s="26">
        <f>IFERROR(Tableau17[[#This Row],[2017 (L)-T1-DVD]]/Tableau17[[#This Row],[2017 (L)-T1-TOTAL]],"")</f>
        <v>0</v>
      </c>
      <c r="KO109" s="26">
        <f>IFERROR(Tableau17[[#This Row],[2017 (L)-T1-DVG]]/Tableau17[[#This Row],[2017 (L)-T1-TOTAL]],"")</f>
        <v>4.9099836333878887E-3</v>
      </c>
      <c r="KP109" s="26">
        <f>IFERROR(Tableau17[[#This Row],[2017 (L)-T1-ECO]]/Tableau17[[#This Row],[2017 (L)-T1-TOTAL]],"")</f>
        <v>4.0916530278232409E-2</v>
      </c>
      <c r="KQ109" s="26">
        <f>IFERROR(Tableau17[[#This Row],[2017 (L)-T1-EXD]]/Tableau17[[#This Row],[2017 (L)-T1-TOTAL]],"")</f>
        <v>1.3093289689034371E-2</v>
      </c>
      <c r="KR109" s="26">
        <f>IFERROR(Tableau17[[#This Row],[2017 (L)-T1-EXG]]/Tableau17[[#This Row],[2017 (L)-T1-TOTAL]],"")</f>
        <v>9.8199672667757774E-3</v>
      </c>
      <c r="KS109" s="26">
        <f>IFERROR(Tableau17[[#This Row],[2017 (L)-T1-FI]]/Tableau17[[#This Row],[2017 (L)-T1-TOTAL]],"")</f>
        <v>0.14075286415711949</v>
      </c>
      <c r="KT109" s="26">
        <f>IFERROR(Tableau17[[#This Row],[2017 (L)-T1-FN]]/Tableau17[[#This Row],[2017 (L)-T1-TOTAL]],"")</f>
        <v>0.22258592471358429</v>
      </c>
      <c r="KU109" s="26">
        <f>IFERROR(Tableau17[[#This Row],[2017 (L)-T1-LR]]/Tableau17[[#This Row],[2017 (L)-T1-TOTAL]],"")</f>
        <v>0.19476268412438624</v>
      </c>
      <c r="KV109" s="26">
        <f>IFERROR(Tableau17[[#This Row],[2017 (L)-T1-MDM]]/Tableau17[[#This Row],[2017 (L)-T1-TOTAL]],"")</f>
        <v>0</v>
      </c>
      <c r="KW109" s="26">
        <f>IFERROR(Tableau17[[#This Row],[2017 (L)-T1-RDG]]/Tableau17[[#This Row],[2017 (L)-T1-TOTAL]],"")</f>
        <v>0</v>
      </c>
      <c r="KX109" s="26">
        <f>IFERROR(Tableau17[[#This Row],[2017 (L)-T1-REG]]/Tableau17[[#This Row],[2017 (L)-T1-TOTAL]],"")</f>
        <v>3.2733224222585926E-3</v>
      </c>
      <c r="KY109" s="26">
        <f>IFERROR(Tableau17[[#This Row],[2017 (L)-T1-REM]]/Tableau17[[#This Row],[2017 (L)-T1-TOTAL]],"")</f>
        <v>0.30278232405891981</v>
      </c>
      <c r="KZ109" s="26">
        <f>IFERROR(Tableau17[[#This Row],[2017 (L)-T1-SOC]]/Tableau17[[#This Row],[2017 (L)-T1-TOTAL]],"")</f>
        <v>5.0736497545008183E-2</v>
      </c>
      <c r="LA109" s="26">
        <f>IFERROR(Tableau17[[#This Row],[2017 (L)-T1-UDI]]/Tableau17[[#This Row],[2017 (L)-T1-TOTAL]],"")</f>
        <v>0</v>
      </c>
      <c r="LB109" s="26">
        <f>IFERROR(Tableau17[[#This Row],[2017 (L)-T2-FI]]/Tableau17[[#This Row],[2017 (L)-T2-TOTAL]],"")</f>
        <v>0</v>
      </c>
      <c r="LC109" s="26">
        <f>IFERROR(Tableau17[[#This Row],[2017 (L)-T2-FN]]/Tableau17[[#This Row],[2017 (L)-T2-TOTAL]],"")</f>
        <v>0.42406311637080868</v>
      </c>
      <c r="LD109" s="26">
        <f>IFERROR(Tableau17[[#This Row],[2017 (L)-T2-LR]]/Tableau17[[#This Row],[2017 (L)-T2-TOTAL]],"")</f>
        <v>0</v>
      </c>
      <c r="LE109" s="26">
        <f>IFERROR(Tableau17[[#This Row],[2017 (L)-T2-MDM]]/Tableau17[[#This Row],[2017 (L)-T2-TOTAL]],"")</f>
        <v>0</v>
      </c>
      <c r="LF109" s="26">
        <f>IFERROR(Tableau17[[#This Row],[2017 (L)-T2-REM]]/Tableau17[[#This Row],[2017 (L)-T2-TOTAL]],"")</f>
        <v>0.57593688362919138</v>
      </c>
      <c r="LG109" s="26">
        <f>IFERROR(Tableau17[[#This Row],[2017-T1-ARTHAUD Nathalie]]/Tableau17[[#This Row],[2017-T1-TOTAL]],"")</f>
        <v>3.9840637450199202E-3</v>
      </c>
      <c r="LH109" s="26">
        <f>IFERROR(Tableau17[[#This Row],[2017-T1-ASSELINEAU Fran]]/Tableau17[[#This Row],[2017-T1-TOTAL]],"")</f>
        <v>3.9840637450199202E-3</v>
      </c>
      <c r="LI109" s="26">
        <f>IFERROR(Tableau17[[#This Row],[2017-T1-CHEMINADE Jacques]]/Tableau17[[#This Row],[2017-T1-TOTAL]],"")</f>
        <v>9.9601593625498006E-4</v>
      </c>
      <c r="LJ109" s="26">
        <f>IFERROR(Tableau17[[#This Row],[2017-T1-DUPONT-AIGNAN Nicolas]]/Tableau17[[#This Row],[2017-T1-TOTAL]],"")</f>
        <v>5.6772908366533863E-2</v>
      </c>
      <c r="LK109" s="26">
        <f>IFERROR(Tableau17[[#This Row],[2017-T1-FILLON Fran]]/Tableau17[[#This Row],[2017-T1-TOTAL]],"")</f>
        <v>0.26494023904382469</v>
      </c>
      <c r="LL109" s="26">
        <f>IFERROR(Tableau17[[#This Row],[2017-T1-HAMON Beno]]/Tableau17[[#This Row],[2017-T1-TOTAL]],"")</f>
        <v>3.386454183266932E-2</v>
      </c>
      <c r="LM109" s="26">
        <f>IFERROR(Tableau17[[#This Row],[2017-T1-LASSALLE Jean]]/Tableau17[[#This Row],[2017-T1-TOTAL]],"")</f>
        <v>1.4940239043824702E-2</v>
      </c>
      <c r="LN109" s="26">
        <f>IFERROR(Tableau17[[#This Row],[2017-T1-LE PEN Marine]]/Tableau17[[#This Row],[2017-T1-TOTAL]],"")</f>
        <v>0.2788844621513944</v>
      </c>
      <c r="LO109" s="26">
        <f>IFERROR(Tableau17[[#This Row],[2017-T1-M Jean-Luc]]/Tableau17[[#This Row],[2017-T1-TOTAL]],"")</f>
        <v>0.15537848605577689</v>
      </c>
      <c r="LP109" s="26">
        <f>IFERROR(Tableau17[[#This Row],[2017-T1-MACRON Emmanuel]]/Tableau17[[#This Row],[2017-T1-TOTAL]],"")</f>
        <v>0.18326693227091634</v>
      </c>
      <c r="LQ109" s="26">
        <f>IFERROR(Tableau17[[#This Row],[2017-T1-POUTOU Philippe]]/Tableau17[[#This Row],[2017-T1-TOTAL]],"")</f>
        <v>2.9880478087649402E-3</v>
      </c>
      <c r="LR109" s="26">
        <f>IFERROR(Tableau17[[#This Row],[2017-T2-LE PEN Marine]]/Tableau17[[#This Row],[2017-T2-TOTAL]],"")</f>
        <v>0.44511459589867308</v>
      </c>
      <c r="LS109" s="26">
        <f>IFERROR(Tableau17[[#This Row],[2017-T2-MACRON Emmanuel]]/Tableau17[[#This Row],[2017-T2-TOTAL]],"")</f>
        <v>0.55488540410132692</v>
      </c>
      <c r="LT109" s="26">
        <f>IFERROR(Tableau17[[#This Row],[2019-T1-ALEXANDRE Audric]]/Tableau17[[#This Row],[2019-T1-TOTAL]],"")</f>
        <v>0</v>
      </c>
      <c r="LU109" s="26">
        <f>IFERROR(Tableau17[[#This Row],[2019-T1-ARTHAUD Nathalie]]/Tableau17[[#This Row],[2019-T1-TOTAL]],"")</f>
        <v>1.5037593984962407E-3</v>
      </c>
      <c r="LV109" s="26">
        <f>IFERROR(Tableau17[[#This Row],[2019-T1-ASSELINEAU François]]/Tableau17[[#This Row],[2019-T1-TOTAL]],"")</f>
        <v>1.0526315789473684E-2</v>
      </c>
      <c r="LW109" s="26">
        <f>IFERROR(Tableau17[[#This Row],[2019-T1-AUBRY Manon]]/Tableau17[[#This Row],[2019-T1-TOTAL]],"")</f>
        <v>4.2105263157894736E-2</v>
      </c>
      <c r="LX109" s="26">
        <f>IFERROR(Tableau17[[#This Row],[2019-T1-AZERGUI Nagib]]/Tableau17[[#This Row],[2019-T1-TOTAL]],"")</f>
        <v>0</v>
      </c>
      <c r="LY109" s="26">
        <f>IFERROR(Tableau17[[#This Row],[2019-T1-BARDELLA Jordan]]/Tableau17[[#This Row],[2019-T1-TOTAL]],"")</f>
        <v>0.28721804511278193</v>
      </c>
      <c r="LZ109" s="26">
        <f>IFERROR(Tableau17[[#This Row],[2019-T1-BELLAMY François-Xavier]]/Tableau17[[#This Row],[2019-T1-TOTAL]],"")</f>
        <v>8.8721804511278202E-2</v>
      </c>
      <c r="MA109" s="26">
        <f>IFERROR(Tableau17[[#This Row],[2019-T1-BIDOU Olivier]]/Tableau17[[#This Row],[2019-T1-TOTAL]],"")</f>
        <v>0</v>
      </c>
      <c r="MB109" s="26">
        <f>IFERROR(Tableau17[[#This Row],[2019-T1-BOURG Dominique]]/Tableau17[[#This Row],[2019-T1-TOTAL]],"")</f>
        <v>7.5187969924812026E-3</v>
      </c>
      <c r="MC109" s="26">
        <f>IFERROR(Tableau17[[#This Row],[2019-T1-BROSSAT Ian]]/Tableau17[[#This Row],[2019-T1-TOTAL]],"")</f>
        <v>5.4135338345864661E-2</v>
      </c>
      <c r="MD109" s="26">
        <f>IFERROR(Tableau17[[#This Row],[2019-T1-CAILLAUD Sophie]]/Tableau17[[#This Row],[2019-T1-TOTAL]],"")</f>
        <v>0</v>
      </c>
      <c r="ME109" s="26">
        <f>IFERROR(Tableau17[[#This Row],[2019-T1-CAMUS Renaud]]/Tableau17[[#This Row],[2019-T1-TOTAL]],"")</f>
        <v>0</v>
      </c>
      <c r="MF109" s="26">
        <f>IFERROR(Tableau17[[#This Row],[2019-T1-CHALENÇON Christophe]]/Tableau17[[#This Row],[2019-T1-TOTAL]],"")</f>
        <v>0</v>
      </c>
      <c r="MG109" s="26">
        <f>IFERROR(Tableau17[[#This Row],[2019-T1-CORBET Cathy Denise Ginette]]/Tableau17[[#This Row],[2019-T1-TOTAL]],"")</f>
        <v>0</v>
      </c>
      <c r="MH109" s="26">
        <f>IFERROR(Tableau17[[#This Row],[2019-T1-DE PREVOISIN Robert]]/Tableau17[[#This Row],[2019-T1-TOTAL]],"")</f>
        <v>0</v>
      </c>
      <c r="MI109" s="26">
        <f>IFERROR(Tableau17[[#This Row],[2019-T1-DELFEL Thérèse]]/Tableau17[[#This Row],[2019-T1-TOTAL]],"")</f>
        <v>0</v>
      </c>
      <c r="MJ109" s="26">
        <f>IFERROR(Tableau17[[#This Row],[2019-T1-DIEUMEGARD Pierre]]/Tableau17[[#This Row],[2019-T1-TOTAL]],"")</f>
        <v>4.5112781954887221E-3</v>
      </c>
      <c r="MK109" s="26">
        <f>IFERROR(Tableau17[[#This Row],[2019-T1-DUPONT-AIGNAN Nicolas]]/Tableau17[[#This Row],[2019-T1-TOTAL]],"")</f>
        <v>3.7593984962406013E-2</v>
      </c>
      <c r="ML109" s="26">
        <f>IFERROR(Tableau17[[#This Row],[2019-T1-GERNIGON Yves]]/Tableau17[[#This Row],[2019-T1-TOTAL]],"")</f>
        <v>1.5037593984962407E-3</v>
      </c>
      <c r="MM109" s="26">
        <f>IFERROR(Tableau17[[#This Row],[2019-T1-GLUCKSMANN Raphaël]]/Tableau17[[#This Row],[2019-T1-TOTAL]],"")</f>
        <v>6.0150375939849621E-2</v>
      </c>
      <c r="MN109" s="26">
        <f>IFERROR(Tableau17[[#This Row],[2019-T1-HAMON Benoît]]/Tableau17[[#This Row],[2019-T1-TOTAL]],"")</f>
        <v>2.5563909774436091E-2</v>
      </c>
      <c r="MO109" s="26">
        <f>IFERROR(Tableau17[[#This Row],[2019-T1-HELGEN Gilles]]/Tableau17[[#This Row],[2019-T1-TOTAL]],"")</f>
        <v>0</v>
      </c>
      <c r="MP109" s="26">
        <f>IFERROR(Tableau17[[#This Row],[2019-T1-JADOT Yannick]]/Tableau17[[#This Row],[2019-T1-TOTAL]],"")</f>
        <v>0.13383458646616542</v>
      </c>
      <c r="MQ109" s="26">
        <f>IFERROR(Tableau17[[#This Row],[2019-T1-LAGARDE Jean-Christophe]]/Tableau17[[#This Row],[2019-T1-TOTAL]],"")</f>
        <v>1.5037593984962405E-2</v>
      </c>
      <c r="MR109" s="26">
        <f>IFERROR(Tableau17[[#This Row],[2019-T1-LALANNE Francis]]/Tableau17[[#This Row],[2019-T1-TOTAL]],"")</f>
        <v>1.5037593984962407E-3</v>
      </c>
      <c r="MS109" s="26">
        <f>IFERROR(Tableau17[[#This Row],[2019-T1-LOISEAU Nathalie]]/Tableau17[[#This Row],[2019-T1-TOTAL]],"")</f>
        <v>0.22857142857142856</v>
      </c>
      <c r="MT109" s="26">
        <f>IFERROR(Tableau17[[#This Row],[2019-T1-MARIE Florie]]/Tableau17[[#This Row],[2019-T1-TOTAL]],"")</f>
        <v>0</v>
      </c>
      <c r="MU109" s="26">
        <f>IFERROR(Tableau17[[#This Row],[2008-T1-MACROEXTRDROITE]]/Tableau17[[#This Row],[2008-T1-MACROTOTALE]],"")</f>
        <v>0.10554089709762533</v>
      </c>
      <c r="MV109" s="26">
        <f>IFERROR(Tableau17[[#This Row],[2008-T1-MACRODROITE]]/Tableau17[[#This Row],[2008-T1-MACROTOTALE]],"")</f>
        <v>0.52770448548812665</v>
      </c>
      <c r="MW109" s="26">
        <f>IFERROR(Tableau17[[#This Row],[2008-T1-MACROCENTRE]]/Tableau17[[#This Row],[2008-T1-MACROTOTALE]],"")</f>
        <v>0</v>
      </c>
      <c r="MX109" s="26">
        <f>IFERROR(Tableau17[[#This Row],[2008-T1-MACROGAUCHE]]/Tableau17[[#This Row],[2008-T1-MACROTOTALE]],"")</f>
        <v>0.36675461741424803</v>
      </c>
      <c r="MY109" s="26">
        <f>IFERROR(Tableau17[[#This Row],[2008-T1-MACROAUTRE]]/Tableau17[[#This Row],[2008-T1-MACROTOTALE]],"")</f>
        <v>0</v>
      </c>
      <c r="MZ109" s="26">
        <f>IFERROR(Tableau17[[#This Row],[2008-T2-MACROEXTRDROITE]]/Tableau17[[#This Row],[2008-T2-MACROTOTALE]],"")</f>
        <v>0</v>
      </c>
      <c r="NA109" s="26">
        <f>IFERROR(Tableau17[[#This Row],[2008-T2-MACRODROITE]]/Tableau17[[#This Row],[2008-T2-MACROTOTALE]],"")</f>
        <v>0.61111111111111116</v>
      </c>
      <c r="NB109" s="26">
        <f>IFERROR(Tableau17[[#This Row],[2008-T2-MACROCENTRE]]/Tableau17[[#This Row],[2008-T2-MACROTOTALE]],"")</f>
        <v>0</v>
      </c>
      <c r="NC109" s="26">
        <f>IFERROR(Tableau17[[#This Row],[2008-T2-MACROGAUCHE]]/Tableau17[[#This Row],[2008-T2-MACROTOTALE]],"")</f>
        <v>0.3888888888888889</v>
      </c>
      <c r="ND109" s="26">
        <f>IFERROR(Tableau17[[#This Row],[2008-T2-MACROAUTRE]]/Tableau17[[#This Row],[2008-T2-MACROTOTALE]],"")</f>
        <v>0</v>
      </c>
      <c r="NE109" s="26">
        <f>IFERROR(Tableau17[[#This Row],[2014-T1-MACROEXTRDROITE]]/Tableau17[[#This Row],[2014-T1-MACROTOTALE]],"")</f>
        <v>0.28776041666666669</v>
      </c>
      <c r="NF109" s="26">
        <f>IFERROR(Tableau17[[#This Row],[2014-T1-MACRODROITE]]/Tableau17[[#This Row],[2014-T1-MACROTOTALE]],"")</f>
        <v>0.47265625</v>
      </c>
      <c r="NG109" s="26">
        <f>IFERROR(Tableau17[[#This Row],[2014-T1-MACROCENTRE]]/Tableau17[[#This Row],[2014-T1-MACROTOTALE]],"")</f>
        <v>0</v>
      </c>
      <c r="NH109" s="26">
        <f>IFERROR(Tableau17[[#This Row],[2014-T1-MACROGAUCHE]]/Tableau17[[#This Row],[2014-T1-MACROTOTALE]],"")</f>
        <v>0.23958333333333334</v>
      </c>
      <c r="NI109" s="26">
        <f>IFERROR(Tableau17[[#This Row],[2014-T1-MACROAUTRE]]/Tableau17[[#This Row],[2014-T1-MACROTOTALE]],"")</f>
        <v>0</v>
      </c>
      <c r="NJ109" s="26">
        <f>IFERROR(Tableau17[[#This Row],[2014-T2-MACROEXTRDROITE]]/Tableau17[[#This Row],[2014-T2-MACROTOTALE]],"")</f>
        <v>0.30878552971576229</v>
      </c>
      <c r="NK109" s="26">
        <f>IFERROR(Tableau17[[#This Row],[2014-T2-MACRODROITE]]/Tableau17[[#This Row],[2014-T2-MACROTOTALE]],"")</f>
        <v>0.48837209302325579</v>
      </c>
      <c r="NL109" s="26">
        <f>IFERROR(Tableau17[[#This Row],[2014-T2-MACROCENTRE]]/Tableau17[[#This Row],[2014-T2-MACROTOTALE]],"")</f>
        <v>0</v>
      </c>
      <c r="NM109" s="26">
        <f>IFERROR(Tableau17[[#This Row],[2014-T2-MACROGAUCHE]]/Tableau17[[#This Row],[2014-T2-MACROTOTALE]],"")</f>
        <v>0.20284237726098192</v>
      </c>
      <c r="NN109" s="26">
        <f>IFERROR(Tableau17[[#This Row],[2014-T2-MACROAUTRE]]/Tableau17[[#This Row],[2014-T2-MACROTOTALE]],"")</f>
        <v>0</v>
      </c>
      <c r="NO109" s="26">
        <f>IFERROR( Tableau17[[#This Row],[2015-T1-MACROEXTRDROITE]]/Tableau17[[#This Row],[2015-T1-MACROTOTALE]],"")</f>
        <v>0.39517345399698339</v>
      </c>
      <c r="NP109" s="26">
        <f>IFERROR(Tableau17[[#This Row],[2015-T1-MACRODROITE]]/Tableau17[[#This Row],[2015-T1-MACROTOTALE]],"")</f>
        <v>0.33333333333333331</v>
      </c>
      <c r="NQ109" s="26">
        <f>IFERROR(Tableau17[[#This Row],[2015-T1-MACROCENTRE]]/Tableau17[[#This Row],[2015-T1-MACROTOTALE]],"")</f>
        <v>0</v>
      </c>
      <c r="NR109" s="26">
        <f>IFERROR(Tableau17[[#This Row],[2015-T1-MACROGAUCHE]]/Tableau17[[#This Row],[2015-T1-MACROTOTALE]],"")</f>
        <v>0.25641025641025639</v>
      </c>
      <c r="NS109" s="26">
        <f>IFERROR(Tableau17[[#This Row],[2015-T1-MACROAUTRE]]/Tableau17[[#This Row],[2015-T1-MACROTOTALE]],"")</f>
        <v>1.5082956259426848E-2</v>
      </c>
      <c r="NT109" s="26">
        <f>IFERROR(Tableau17[[#This Row],[2015-T2-MACROEXTRDROITE]]/Tableau17[[#This Row],[2015-T2-MACROTOTALE]],"")</f>
        <v>0.4327390599675851</v>
      </c>
      <c r="NU109" s="26">
        <f>IFERROR(Tableau17[[#This Row],[2015-T2-MACRODROITE]]/Tableau17[[#This Row],[2015-T2-MACROTOTALE]],"")</f>
        <v>0.5672609400324149</v>
      </c>
      <c r="NV109" s="26">
        <f>IFERROR(Tableau17[[#This Row],[2015-T2-MACROCENTRE]]/Tableau17[[#This Row],[2015-T2-MACROTOTALE]],"")</f>
        <v>0</v>
      </c>
      <c r="NW109" s="26">
        <f>IFERROR(Tableau17[[#This Row],[2015-T2-MACROGAUCHE]]/Tableau17[[#This Row],[2015-T2-MACROTOTALE]],"")</f>
        <v>0</v>
      </c>
      <c r="NX109" s="26">
        <f>IFERROR(Tableau17[[#This Row],[2015-T2-MACROAUTRE]]/Tableau17[[#This Row],[2015-T2-MACROTOTALE]],"")</f>
        <v>0</v>
      </c>
      <c r="NY109" s="26">
        <f>IFERROR(Tableau17[[#This Row],[2017-T1-MACROEXTRDROITE]]/Tableau17[[#This Row],[2017-T1-MACROTOTALE]],"")</f>
        <v>0.34063745019920316</v>
      </c>
      <c r="NZ109" s="26">
        <f>IFERROR(Tableau17[[#This Row],[2017-T1-MACRODROITE]]/Tableau17[[#This Row],[2017-T1-MACROTOTALE]],"")</f>
        <v>0.26494023904382469</v>
      </c>
      <c r="OA109" s="26">
        <f>IFERROR(Tableau17[[#This Row],[2017-T1-MACROCENTRE]]/Tableau17[[#This Row],[2017-T1-MACROTOTALE]],"")</f>
        <v>0.18326693227091634</v>
      </c>
      <c r="OB109" s="26">
        <f>IFERROR(Tableau17[[#This Row],[2017-T1-MACROGAUCHE]]/Tableau17[[#This Row],[2017-T1-MACROTOTALE]],"")</f>
        <v>0.19621513944223107</v>
      </c>
      <c r="OC109" s="26">
        <f>IFERROR(Tableau17[[#This Row],[2017-T1-MACROAUTRE]]/Tableau17[[#This Row],[2017-T1-MACROTOTALE]],"")</f>
        <v>1.4940239043824702E-2</v>
      </c>
      <c r="OD109" s="26">
        <f>IFERROR(Tableau17[[#This Row],[2017-T2-MACROEXTRDROITE]]/Tableau17[[#This Row],[2017-T2-MACROTOTALE]],"")</f>
        <v>0.44511459589867308</v>
      </c>
      <c r="OE109" s="26">
        <f>IFERROR(Tableau17[[#This Row],[2017-T2-MACRODROITE]]/Tableau17[[#This Row],[2017-T2-MACROTOTALE]],"")</f>
        <v>0</v>
      </c>
      <c r="OF109" s="26">
        <f>IFERROR(Tableau17[[#This Row],[2017-T2-MACROCENTRE]]/Tableau17[[#This Row],[2017-T2-MACROTOTALE]],"")</f>
        <v>0.55488540410132692</v>
      </c>
      <c r="OG109" s="26">
        <f>IFERROR(Tableau17[[#This Row],[2017-T2-MACROGAUCHE]]/Tableau17[[#This Row],[2017-T2-MACROTOTALE]],"")</f>
        <v>0</v>
      </c>
      <c r="OH109" s="26">
        <f>IFERROR(Tableau17[[#This Row],[2017-T2-MACROAUTRE]]/Tableau17[[#This Row],[2017-T2-MACROTOTALE]],"")</f>
        <v>0</v>
      </c>
      <c r="OI109" s="26">
        <f>IFERROR(Tableau17[[#This Row],[2019-T1-MACROEXTRDROITE]]/Tableau17[[#This Row],[2019-T1-MACROTOTALE]],"")</f>
        <v>0.33235724743777451</v>
      </c>
      <c r="OJ109" s="26">
        <f>IFERROR(Tableau17[[#This Row],[2019-T1-MACRODROITE]]/Tableau17[[#This Row],[2019-T1-MACROTOTALE]],"")</f>
        <v>0.10102489019033675</v>
      </c>
      <c r="OK109" s="26">
        <f>IFERROR(Tableau17[[#This Row],[2019-T1-MACROCENTRE]]/Tableau17[[#This Row],[2019-T1-MACROTOTALE]],"")</f>
        <v>0.2225475841874085</v>
      </c>
      <c r="OL109" s="26">
        <f>IFERROR(Tableau17[[#This Row],[2019-T1-MACROGAUCHE]]/Tableau17[[#This Row],[2019-T1-MACROTOTALE]],"")</f>
        <v>0.30893118594436308</v>
      </c>
      <c r="OM109" s="26">
        <f>IFERROR(Tableau17[[#This Row],[2019-T1-MACROAUTRE]]/Tableau17[[#This Row],[2019-T1-MACROTOTALE]],"")</f>
        <v>3.5139092240117131E-2</v>
      </c>
      <c r="ON109" s="26">
        <f>IFERROR(Tableau17[[#This Row],[2020-T1-MACROEXTRDROITE]]/Tableau17[[#This Row],[2020-T1-MACROTOTALE]],"")</f>
        <v>0.26048565121412803</v>
      </c>
      <c r="OO109" s="26">
        <f>IFERROR(Tableau17[[#This Row],[2020-T1-MACRODROITE]]/Tableau17[[#This Row],[2020-T1-MACROTOTALE]],"")</f>
        <v>0.31567328918322296</v>
      </c>
      <c r="OP109" s="26">
        <f>IFERROR(Tableau17[[#This Row],[2020-T1-MACROCENTRE]]/Tableau17[[#This Row],[2020-T1-MACROTOTALE]],"")</f>
        <v>9.2715231788079472E-2</v>
      </c>
      <c r="OQ109" s="26">
        <f>IFERROR(Tableau17[[#This Row],[2020-T1-MACROGAUCHE]]/Tableau17[[#This Row],[2020-T1-MACROTOTALE]],"")</f>
        <v>0.33112582781456956</v>
      </c>
      <c r="OR109" s="26">
        <f>IFERROR(Tableau17[[#This Row],[2020-T1-MACROAUTRE]]/Tableau17[[#This Row],[2020-T1-MACROTOTALE]],"")</f>
        <v>0</v>
      </c>
      <c r="OS109" s="26">
        <f>IFERROR(Tableau17[[#This Row],[2017 (L)-T1-MACROEXTRDROITE]]/Tableau17[[#This Row],[2017 (L)-T1-MACROTOTALE]],"")</f>
        <v>0.25040916530278234</v>
      </c>
      <c r="OT109" s="26">
        <f>IFERROR(Tableau17[[#This Row],[2017 (L)-T1-MACRODROITE]]/Tableau17[[#This Row],[2017 (L)-T1-MACROTOTALE]],"")</f>
        <v>0.19476268412438624</v>
      </c>
      <c r="OU109" s="26">
        <f>IFERROR(Tableau17[[#This Row],[2017 (L)-T1-MACROCENTRE]]/Tableau17[[#This Row],[2017 (L)-T1-MACROTOTALE]],"")</f>
        <v>0.30278232405891981</v>
      </c>
      <c r="OV109" s="26">
        <f>IFERROR(Tableau17[[#This Row],[2017 (L)-T1-MACROGAUCHE]]/Tableau17[[#This Row],[2017 (L)-T1-MACROTOTALE]],"")</f>
        <v>0.24713584288052373</v>
      </c>
      <c r="OW109" s="26">
        <f>IFERROR(Tableau17[[#This Row],[2017 (L)-T1-MACROAUTRE]]/Tableau17[[#This Row],[2017 (L)-T1-MACROTOTALE]],"")</f>
        <v>4.9099836333878887E-3</v>
      </c>
      <c r="OX109" s="26">
        <f>IFERROR(Tableau17[[#This Row],[2017 (L)-T2-MACROEXTRDROITE]]/Tableau17[[#This Row],[2017 (L)-T2-MACROTOTALE]],"")</f>
        <v>0.42406311637080868</v>
      </c>
      <c r="OY109" s="26">
        <f>IFERROR(Tableau17[[#This Row],[2017 (L)-T2-MACRODROITE]]/Tableau17[[#This Row],[2017 (L)-T2-MACROTOTALE]],"")</f>
        <v>0</v>
      </c>
      <c r="OZ109" s="26">
        <f>IFERROR(Tableau17[[#This Row],[2017 (L)-T2-MACROCENTRE]]/Tableau17[[#This Row],[2017 (L)-T2-MACROTOTALE]],"")</f>
        <v>0.57593688362919138</v>
      </c>
      <c r="PA109" s="26">
        <f>IFERROR(Tableau17[[#This Row],[2017 (L)-T2-MACROGAUCHE]]/Tableau17[[#This Row],[2017 (L)-T2-MACROTOTALE]],"")</f>
        <v>0</v>
      </c>
      <c r="PB109" s="26">
        <f>IFERROR(Tableau17[[#This Row],[2017 (L)-T2-MACROAUTRE]]/Tableau17[[#This Row],[2017 (L)-T2-MACROTOTALE]],"")</f>
        <v>0</v>
      </c>
      <c r="PC109" s="26">
        <f>IFERROR(Tableau17[[#This Row],[2008_T1_PROCUS]]/Tableau17[[#This Row],[2008_T1_INSCRITS]],0)</f>
        <v>1.5254237288135594E-2</v>
      </c>
      <c r="PD109" s="26">
        <f>IFERROR(Tableau17[[#This Row],[2008_T2_PROCUS]]/Tableau17[[#This Row],[2008_T2_INSCRITS]],0)</f>
        <v>1.3559322033898305E-2</v>
      </c>
      <c r="PE109" s="26">
        <f>Tableau17[[#This Row],[2014_T1_PROCUS]]/Tableau17[[#This Row],[2014_T1_INSCRITS]]</f>
        <v>1.5702479338842976E-2</v>
      </c>
      <c r="PF109" s="26">
        <f>IFERROR(Tableau17[[#This Row],[2014_T2_PROCUS]]/Tableau17[[#This Row],[2014_T2_INSCRITS]],0)</f>
        <v>3.3057851239669422E-2</v>
      </c>
    </row>
    <row r="110" spans="1:422" hidden="1" x14ac:dyDescent="0.2">
      <c r="A110" s="1">
        <v>2</v>
      </c>
      <c r="B110" s="1" t="s">
        <v>250</v>
      </c>
      <c r="C110" s="1" t="s">
        <v>257</v>
      </c>
      <c r="D110" s="1" t="s">
        <v>257</v>
      </c>
      <c r="E110" s="1">
        <v>201</v>
      </c>
      <c r="F110" s="1">
        <v>5.3698269999999999</v>
      </c>
      <c r="G110" s="1">
        <v>43.297415000000001</v>
      </c>
      <c r="H110" s="3">
        <v>784</v>
      </c>
      <c r="I110" s="3">
        <v>110</v>
      </c>
      <c r="J110" s="1">
        <v>3</v>
      </c>
      <c r="L110" s="1">
        <v>53</v>
      </c>
      <c r="M110" s="1">
        <v>12</v>
      </c>
      <c r="O110" s="1">
        <v>4</v>
      </c>
      <c r="P110" s="1">
        <v>81</v>
      </c>
      <c r="Q110" s="1">
        <v>26</v>
      </c>
      <c r="R110" s="1">
        <v>45</v>
      </c>
      <c r="S110" s="1">
        <v>86</v>
      </c>
      <c r="T110" s="1">
        <v>33</v>
      </c>
      <c r="U110" s="1">
        <v>343</v>
      </c>
      <c r="V110" s="1">
        <v>829</v>
      </c>
      <c r="W110" s="1">
        <v>489</v>
      </c>
      <c r="X110" s="1">
        <v>13</v>
      </c>
      <c r="Y110" s="2">
        <v>0.58986731000000003</v>
      </c>
      <c r="Z110" s="1">
        <v>829</v>
      </c>
      <c r="AA110" s="1">
        <v>514</v>
      </c>
      <c r="AB110" s="1">
        <v>11</v>
      </c>
      <c r="AC110" s="2">
        <v>0.62002413000000001</v>
      </c>
      <c r="AD110" s="1">
        <v>784</v>
      </c>
      <c r="AE110" s="1">
        <v>352</v>
      </c>
      <c r="AF110" s="2">
        <v>0.44897958999999998</v>
      </c>
      <c r="AG110" s="1">
        <f t="shared" si="1"/>
        <v>110</v>
      </c>
      <c r="AH110" s="1">
        <v>988</v>
      </c>
      <c r="AI110" s="1">
        <v>655</v>
      </c>
      <c r="AJ110" s="1">
        <v>27</v>
      </c>
      <c r="AK110" s="2">
        <v>0.66295546999999999</v>
      </c>
      <c r="AN110" s="1">
        <v>0</v>
      </c>
      <c r="AP110" s="1">
        <v>775</v>
      </c>
      <c r="AQ110" s="1">
        <v>396</v>
      </c>
      <c r="AR110" s="2">
        <v>0.51096774</v>
      </c>
      <c r="AS110" s="1">
        <v>775</v>
      </c>
      <c r="AT110" s="1">
        <v>392</v>
      </c>
      <c r="AU110" s="2">
        <v>0.50580645000000002</v>
      </c>
      <c r="AV110" s="1">
        <v>767</v>
      </c>
      <c r="AW110" s="1">
        <v>399</v>
      </c>
      <c r="AX110" s="2">
        <v>0.52020860000000002</v>
      </c>
      <c r="AY110" s="1">
        <v>766</v>
      </c>
      <c r="AZ110" s="1">
        <v>317</v>
      </c>
      <c r="BA110" s="2">
        <v>0.41383811999999998</v>
      </c>
      <c r="BB110" s="1">
        <v>767</v>
      </c>
      <c r="BC110" s="1">
        <v>595</v>
      </c>
      <c r="BD110" s="2">
        <v>0.77574966999999995</v>
      </c>
      <c r="BE110" s="1">
        <v>767</v>
      </c>
      <c r="BF110" s="1">
        <v>543</v>
      </c>
      <c r="BG110" s="2">
        <v>0.70795306000000002</v>
      </c>
      <c r="BH110" s="1">
        <v>744</v>
      </c>
      <c r="BI110" s="1">
        <v>379</v>
      </c>
      <c r="BJ110" s="2">
        <v>0.50940859999999999</v>
      </c>
      <c r="BK110" s="1">
        <v>29</v>
      </c>
      <c r="BN110" s="1">
        <v>45</v>
      </c>
      <c r="BO110" s="1">
        <v>44</v>
      </c>
      <c r="BP110" s="1">
        <v>244</v>
      </c>
      <c r="BQ110" s="1">
        <v>280</v>
      </c>
      <c r="BR110" s="1">
        <v>642</v>
      </c>
      <c r="BX110" s="1">
        <v>10</v>
      </c>
      <c r="BZ110" s="1">
        <v>86</v>
      </c>
      <c r="CA110" s="1">
        <v>4</v>
      </c>
      <c r="CB110" s="1">
        <v>29</v>
      </c>
      <c r="CC110" s="1">
        <v>73</v>
      </c>
      <c r="CD110" s="1">
        <v>189</v>
      </c>
      <c r="CE110" s="1">
        <v>86</v>
      </c>
      <c r="CF110" s="1">
        <v>477</v>
      </c>
      <c r="CG110" s="1">
        <v>79</v>
      </c>
      <c r="CH110" s="1">
        <v>272</v>
      </c>
      <c r="CI110" s="1">
        <v>133</v>
      </c>
      <c r="CJ110" s="1">
        <v>484</v>
      </c>
      <c r="CL110" s="1">
        <v>8</v>
      </c>
      <c r="CN110" s="1">
        <v>87</v>
      </c>
      <c r="CO110" s="1">
        <v>21</v>
      </c>
      <c r="CP110" s="1">
        <v>102</v>
      </c>
      <c r="CS110" s="1">
        <v>42</v>
      </c>
      <c r="CT110" s="1">
        <v>94</v>
      </c>
      <c r="CV110" s="1">
        <v>31</v>
      </c>
      <c r="CW110" s="1">
        <v>385</v>
      </c>
      <c r="CX110" s="1">
        <v>179</v>
      </c>
      <c r="CY110" s="1">
        <v>144</v>
      </c>
      <c r="DC110" s="1">
        <v>323</v>
      </c>
      <c r="DE110" s="1">
        <v>9</v>
      </c>
      <c r="DF110" s="1">
        <v>2</v>
      </c>
      <c r="DG110" s="1">
        <v>0</v>
      </c>
      <c r="DH110" s="1">
        <v>2</v>
      </c>
      <c r="DI110" s="1">
        <v>13</v>
      </c>
      <c r="DJ110" s="1">
        <v>2</v>
      </c>
      <c r="DK110" s="1">
        <v>1</v>
      </c>
      <c r="DL110" s="1">
        <v>86</v>
      </c>
      <c r="DM110" s="1">
        <v>64</v>
      </c>
      <c r="DN110" s="1">
        <v>77</v>
      </c>
      <c r="DQ110" s="1">
        <v>1</v>
      </c>
      <c r="DR110" s="1">
        <v>98</v>
      </c>
      <c r="DS110" s="1">
        <v>38</v>
      </c>
      <c r="DU110" s="1">
        <v>393</v>
      </c>
      <c r="DV110" s="1">
        <v>133</v>
      </c>
      <c r="DZ110" s="1">
        <v>158</v>
      </c>
      <c r="EA110" s="1">
        <v>291</v>
      </c>
      <c r="EB110" s="1">
        <v>2</v>
      </c>
      <c r="EC110" s="1">
        <v>8</v>
      </c>
      <c r="ED110" s="1">
        <v>1</v>
      </c>
      <c r="EE110" s="1">
        <v>15</v>
      </c>
      <c r="EF110" s="1">
        <v>138</v>
      </c>
      <c r="EG110" s="1">
        <v>30</v>
      </c>
      <c r="EH110" s="1">
        <v>4</v>
      </c>
      <c r="EI110" s="1">
        <v>121</v>
      </c>
      <c r="EJ110" s="1">
        <v>129</v>
      </c>
      <c r="EK110" s="1">
        <v>132</v>
      </c>
      <c r="EL110" s="1">
        <v>6</v>
      </c>
      <c r="EM110" s="1">
        <v>586</v>
      </c>
      <c r="EN110" s="1">
        <v>159</v>
      </c>
      <c r="EO110" s="1">
        <v>324</v>
      </c>
      <c r="EP110" s="1">
        <v>483</v>
      </c>
      <c r="EQ110" s="1">
        <v>1</v>
      </c>
      <c r="ER110" s="1">
        <v>2</v>
      </c>
      <c r="ES110" s="1">
        <v>5</v>
      </c>
      <c r="ET110" s="1">
        <v>21</v>
      </c>
      <c r="EU110" s="1">
        <v>3</v>
      </c>
      <c r="EV110" s="1">
        <v>77</v>
      </c>
      <c r="EW110" s="1">
        <v>29</v>
      </c>
      <c r="EX110" s="1">
        <v>0</v>
      </c>
      <c r="EY110" s="1">
        <v>6</v>
      </c>
      <c r="EZ110" s="1">
        <v>25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6</v>
      </c>
      <c r="FI110" s="1">
        <v>0</v>
      </c>
      <c r="FJ110" s="1">
        <v>33</v>
      </c>
      <c r="FK110" s="1">
        <v>8</v>
      </c>
      <c r="FL110" s="1">
        <v>0</v>
      </c>
      <c r="FM110" s="1">
        <v>40</v>
      </c>
      <c r="FN110" s="1">
        <v>12</v>
      </c>
      <c r="FO110" s="1">
        <v>2</v>
      </c>
      <c r="FP110" s="1">
        <v>87</v>
      </c>
      <c r="FQ110" s="1">
        <v>4</v>
      </c>
      <c r="FR110" s="1">
        <f>SUM(Tableau17[[#This Row],[2019-T1-ALEXANDRE Audric]:[2019-T1-MARIE Florie]])</f>
        <v>361</v>
      </c>
      <c r="FS110" s="1">
        <v>44</v>
      </c>
      <c r="FT110" s="1">
        <v>273</v>
      </c>
      <c r="FU110" s="1">
        <v>0</v>
      </c>
      <c r="FV110" s="1">
        <v>325</v>
      </c>
      <c r="FW110" s="1">
        <v>0</v>
      </c>
      <c r="FX110" s="1">
        <v>642</v>
      </c>
      <c r="GD110" s="1">
        <v>0</v>
      </c>
      <c r="GE110" s="1">
        <v>73</v>
      </c>
      <c r="GF110" s="1">
        <v>259</v>
      </c>
      <c r="GG110" s="1">
        <v>10</v>
      </c>
      <c r="GH110" s="1">
        <v>135</v>
      </c>
      <c r="GI110" s="1">
        <v>0</v>
      </c>
      <c r="GJ110" s="1">
        <v>477</v>
      </c>
      <c r="GK110" s="1">
        <v>79</v>
      </c>
      <c r="GL110" s="1">
        <v>272</v>
      </c>
      <c r="GM110" s="1">
        <v>0</v>
      </c>
      <c r="GN110" s="1">
        <v>133</v>
      </c>
      <c r="GO110" s="1">
        <v>0</v>
      </c>
      <c r="GP110" s="1">
        <v>484</v>
      </c>
      <c r="GQ110" s="1">
        <v>110</v>
      </c>
      <c r="GR110" s="1">
        <v>94</v>
      </c>
      <c r="GS110" s="1">
        <v>0</v>
      </c>
      <c r="GT110" s="1">
        <v>181</v>
      </c>
      <c r="GU110" s="1">
        <v>0</v>
      </c>
      <c r="GV110" s="1">
        <v>385</v>
      </c>
      <c r="GW110" s="1">
        <v>144</v>
      </c>
      <c r="GX110" s="1">
        <v>0</v>
      </c>
      <c r="GY110" s="1">
        <v>0</v>
      </c>
      <c r="GZ110" s="1">
        <v>179</v>
      </c>
      <c r="HA110" s="1">
        <v>0</v>
      </c>
      <c r="HB110" s="1">
        <v>323</v>
      </c>
      <c r="HC110" s="1">
        <v>145</v>
      </c>
      <c r="HD110" s="1">
        <v>138</v>
      </c>
      <c r="HE110" s="1">
        <v>132</v>
      </c>
      <c r="HF110" s="1">
        <v>167</v>
      </c>
      <c r="HG110" s="1">
        <v>4</v>
      </c>
      <c r="HH110" s="1">
        <v>586</v>
      </c>
      <c r="HI110" s="1">
        <v>159</v>
      </c>
      <c r="HJ110" s="1">
        <v>0</v>
      </c>
      <c r="HK110" s="1">
        <v>324</v>
      </c>
      <c r="HL110" s="1">
        <v>0</v>
      </c>
      <c r="HM110" s="1">
        <v>0</v>
      </c>
      <c r="HN110" s="1">
        <v>483</v>
      </c>
      <c r="HO110" s="1">
        <v>91</v>
      </c>
      <c r="HP110" s="1">
        <v>41</v>
      </c>
      <c r="HQ110" s="1">
        <v>87</v>
      </c>
      <c r="HR110" s="1">
        <v>129</v>
      </c>
      <c r="HS110" s="1">
        <v>24</v>
      </c>
      <c r="HT110" s="1">
        <v>372</v>
      </c>
      <c r="HU110" s="1">
        <v>45</v>
      </c>
      <c r="HV110" s="1">
        <v>134</v>
      </c>
      <c r="HW110" s="1">
        <v>29</v>
      </c>
      <c r="HX110" s="1">
        <v>135</v>
      </c>
      <c r="HY110" s="1">
        <v>0</v>
      </c>
      <c r="HZ110" s="1">
        <v>343</v>
      </c>
      <c r="IA110" s="1">
        <v>68</v>
      </c>
      <c r="IB110" s="1">
        <v>77</v>
      </c>
      <c r="IC110" s="1">
        <v>98</v>
      </c>
      <c r="ID110" s="1">
        <v>140</v>
      </c>
      <c r="IE110" s="1">
        <v>10</v>
      </c>
      <c r="IF110" s="1">
        <v>393</v>
      </c>
      <c r="IG110" s="1">
        <v>0</v>
      </c>
      <c r="IH110" s="1">
        <v>0</v>
      </c>
      <c r="II110" s="1">
        <v>158</v>
      </c>
      <c r="IJ110" s="1">
        <v>133</v>
      </c>
      <c r="IK110" s="1">
        <v>0</v>
      </c>
      <c r="IL110" s="1">
        <v>291</v>
      </c>
      <c r="IM110" s="26">
        <f>IFERROR(Tableau17[[#This Row],[LDIV]]/Tableau17[[#This Row],[Total général]],"")</f>
        <v>8.7463556851311956E-3</v>
      </c>
      <c r="IN110" s="26">
        <f>IFERROR(Tableau17[[#This Row],[LDVC]]/Tableau17[[#This Row],[Total général]],"")</f>
        <v>0</v>
      </c>
      <c r="IO110" s="26">
        <f>IFERROR(Tableau17[[#This Row],[LDVD]]/Tableau17[[#This Row],[Total général]],"")</f>
        <v>0.15451895043731778</v>
      </c>
      <c r="IP110" s="26">
        <f>IFERROR(Tableau17[[#This Row],[LDVG]]/Tableau17[[#This Row],[Total général]],"")</f>
        <v>3.4985422740524783E-2</v>
      </c>
      <c r="IQ110" s="26">
        <f>IFERROR(Tableau17[[#This Row],[LEXD]]/Tableau17[[#This Row],[Total général]],"")</f>
        <v>0</v>
      </c>
      <c r="IR110" s="26">
        <f>IFERROR(Tableau17[[#This Row],[LEXG]]/Tableau17[[#This Row],[Total général]],"")</f>
        <v>1.1661807580174927E-2</v>
      </c>
      <c r="IS110" s="26">
        <f>IFERROR(Tableau17[[#This Row],[LLR]]/Tableau17[[#This Row],[Total général]],"")</f>
        <v>0.23615160349854228</v>
      </c>
      <c r="IT110" s="26">
        <f>IFERROR(Tableau17[[#This Row],[LREM]]/Tableau17[[#This Row],[Total général]],"")</f>
        <v>7.5801749271137031E-2</v>
      </c>
      <c r="IU110" s="26">
        <f>IFERROR(Tableau17[[#This Row],[LRN]]/Tableau17[[#This Row],[Total général]],"")</f>
        <v>0.13119533527696792</v>
      </c>
      <c r="IV110" s="26">
        <f>IFERROR(Tableau17[[#This Row],[LUG]]/Tableau17[[#This Row],[Total général]],"")</f>
        <v>0.25072886297376096</v>
      </c>
      <c r="IW110" s="26">
        <f>IFERROR(Tableau17[[#This Row],[LVEC]]/Tableau17[[#This Row],[Total général]],"")</f>
        <v>9.6209912536443148E-2</v>
      </c>
      <c r="IX110" s="26">
        <f>IFERROR(Tableau17[[#This Row],[2008-T1-LCMD]]/Tableau17[[#This Row],[2008-T1-TOTAL]],"")</f>
        <v>4.5171339563862926E-2</v>
      </c>
      <c r="IY110" s="26">
        <f>IFERROR(Tableau17[[#This Row],[2008-T1-LDVD]]/Tableau17[[#This Row],[2008-T1-TOTAL]],"")</f>
        <v>0</v>
      </c>
      <c r="IZ110" s="26">
        <f>IFERROR(Tableau17[[#This Row],[2008-T1-LEXD]]/Tableau17[[#This Row],[2008-T1-TOTAL]],"")</f>
        <v>0</v>
      </c>
      <c r="JA110" s="26">
        <f>IFERROR(Tableau17[[#This Row],[2008-T1-LEXG]]/Tableau17[[#This Row],[2008-T1-TOTAL]],"")</f>
        <v>7.0093457943925228E-2</v>
      </c>
      <c r="JB110" s="26">
        <f>IFERROR(Tableau17[[#This Row],[2008-T1-LFN]]/Tableau17[[#This Row],[2008-T1-TOTAL]],"")</f>
        <v>6.8535825545171333E-2</v>
      </c>
      <c r="JC110" s="26">
        <f>IFERROR(Tableau17[[#This Row],[2008-T1-LMAJ]]/Tableau17[[#This Row],[2008-T1-TOTAL]],"")</f>
        <v>0.38006230529595014</v>
      </c>
      <c r="JD110" s="26">
        <f>IFERROR(Tableau17[[#This Row],[2008-T1-LUG]]/Tableau17[[#This Row],[2008-T1-TOTAL]],"")</f>
        <v>0.43613707165109034</v>
      </c>
      <c r="JE110" s="26" t="str">
        <f>IFERROR(Tableau17[[#This Row],[2008-T2-LFN]]/Tableau17[[#This Row],[2008-T2-TOTAL]],"")</f>
        <v/>
      </c>
      <c r="JF110" s="26" t="str">
        <f>IFERROR(Tableau17[[#This Row],[2008-T2-LGC]]/Tableau17[[#This Row],[2008-T2-TOTAL]],"")</f>
        <v/>
      </c>
      <c r="JG110" s="26" t="str">
        <f>IFERROR(Tableau17[[#This Row],[2008-T2-LMAJ]]/Tableau17[[#This Row],[2008-T2-TOTAL]],"")</f>
        <v/>
      </c>
      <c r="JH110" s="26" t="str">
        <f>IFERROR(Tableau17[[#This Row],[2008-T2-LUG]]/Tableau17[[#This Row],[2008-T2-TOTAL]],"")</f>
        <v/>
      </c>
      <c r="JI110" s="26">
        <f>IFERROR(Tableau17[[#This Row],[2014-T1-LDIV]]/Tableau17[[#This Row],[2014-T1-TOTAL]],"")</f>
        <v>2.0964360587002098E-2</v>
      </c>
      <c r="JJ110" s="26">
        <f>IFERROR(Tableau17[[#This Row],[2014-T1-LDVD]]/Tableau17[[#This Row],[2014-T1-TOTAL]],"")</f>
        <v>0</v>
      </c>
      <c r="JK110" s="26">
        <f>IFERROR(Tableau17[[#This Row],[2014-T1-LDVG]]/Tableau17[[#This Row],[2014-T1-TOTAL]],"")</f>
        <v>0.18029350104821804</v>
      </c>
      <c r="JL110" s="26">
        <f>IFERROR(Tableau17[[#This Row],[2014-T1-LEXG]]/Tableau17[[#This Row],[2014-T1-TOTAL]],"")</f>
        <v>8.385744234800839E-3</v>
      </c>
      <c r="JM110" s="26">
        <f>IFERROR(Tableau17[[#This Row],[2014-T1-LFG]]/Tableau17[[#This Row],[2014-T1-TOTAL]],"")</f>
        <v>6.0796645702306078E-2</v>
      </c>
      <c r="JN110" s="26">
        <f>IFERROR(Tableau17[[#This Row],[2014-T1-LFN]]/Tableau17[[#This Row],[2014-T1-TOTAL]],"")</f>
        <v>0.15303983228511531</v>
      </c>
      <c r="JO110" s="26">
        <f>IFERROR(Tableau17[[#This Row],[2014-T1-LUD]]/Tableau17[[#This Row],[2014-T1-TOTAL]],"")</f>
        <v>0.39622641509433965</v>
      </c>
      <c r="JP110" s="26">
        <f>IFERROR(Tableau17[[#This Row],[2014-T1-LUG]]/Tableau17[[#This Row],[2014-T1-TOTAL]],"")</f>
        <v>0.18029350104821804</v>
      </c>
      <c r="JQ110" s="26">
        <f>IFERROR(Tableau17[[#This Row],[2014-T2-LFN]]/Tableau17[[#This Row],[2014-T2-TOTAL]],"")</f>
        <v>0.16322314049586778</v>
      </c>
      <c r="JR110" s="26">
        <f>IFERROR(Tableau17[[#This Row],[2014-T2-LUD]]/Tableau17[[#This Row],[2014-T2-TOTAL]],"")</f>
        <v>0.56198347107438018</v>
      </c>
      <c r="JS110" s="26">
        <f>IFERROR(Tableau17[[#This Row],[2014-T2-LUG]]/Tableau17[[#This Row],[2014-T2-TOTAL]],"")</f>
        <v>0.27479338842975204</v>
      </c>
      <c r="JT110" s="26">
        <f>IFERROR(Tableau17[[#This Row],[2015-T1-BC-DIV]]/Tableau17[[#This Row],[2015-T1-TOTAL]],"")</f>
        <v>0</v>
      </c>
      <c r="JU110" s="26">
        <f>IFERROR(Tableau17[[#This Row],[2015-T1-BC-DLF]]/Tableau17[[#This Row],[2015-T1-TOTAL]],"")</f>
        <v>2.0779220779220779E-2</v>
      </c>
      <c r="JV110" s="26">
        <f>IFERROR(Tableau17[[#This Row],[2015-T1-BC-DVD]]/Tableau17[[#This Row],[2015-T1-TOTAL]],"")</f>
        <v>0</v>
      </c>
      <c r="JW110" s="26">
        <f>IFERROR(Tableau17[[#This Row],[2015-T1-BC-DVG]]/Tableau17[[#This Row],[2015-T1-TOTAL]],"")</f>
        <v>0.22597402597402597</v>
      </c>
      <c r="JX110" s="26">
        <f>IFERROR(Tableau17[[#This Row],[2015-T1-BC-FG]]/Tableau17[[#This Row],[2015-T1-TOTAL]],"")</f>
        <v>5.4545454545454543E-2</v>
      </c>
      <c r="JY110" s="26">
        <f>IFERROR(Tableau17[[#This Row],[2015-T1-BC-FN]]/Tableau17[[#This Row],[2015-T1-TOTAL]],"")</f>
        <v>0.26493506493506491</v>
      </c>
      <c r="JZ110" s="26">
        <f>IFERROR(Tableau17[[#This Row],[2015-T1-BC-MDM]]/Tableau17[[#This Row],[2015-T1-TOTAL]],"")</f>
        <v>0</v>
      </c>
      <c r="KA110" s="26">
        <f>IFERROR(Tableau17[[#This Row],[2015-T1-BC-RDG]]/Tableau17[[#This Row],[2015-T1-TOTAL]],"")</f>
        <v>0</v>
      </c>
      <c r="KB110" s="26">
        <f>IFERROR(Tableau17[[#This Row],[2015-T1-BC-SOC]]/Tableau17[[#This Row],[2015-T1-TOTAL]],"")</f>
        <v>0.10909090909090909</v>
      </c>
      <c r="KC110" s="26">
        <f>IFERROR(Tableau17[[#This Row],[2015-T1-BC-UD]]/Tableau17[[#This Row],[2015-T1-TOTAL]],"")</f>
        <v>0.24415584415584415</v>
      </c>
      <c r="KD110" s="26">
        <f>IFERROR(Tableau17[[#This Row],[2015-T1-BC-UG]]/Tableau17[[#This Row],[2015-T1-TOTAL]],"")</f>
        <v>0</v>
      </c>
      <c r="KE110" s="26">
        <f>IFERROR(Tableau17[[#This Row],[2015-T1-BC-VEC]]/Tableau17[[#This Row],[2015-T1-TOTAL]],"")</f>
        <v>8.0519480519480519E-2</v>
      </c>
      <c r="KF110" s="26">
        <f>IFERROR(Tableau17[[#This Row],[2015-T2-BC-DVG]]/Tableau17[[#This Row],[2015-T2-TOTAL]],"")</f>
        <v>0.55417956656346745</v>
      </c>
      <c r="KG110" s="26">
        <f>IFERROR(Tableau17[[#This Row],[2015-T2-BC-FN]]/Tableau17[[#This Row],[2015-T2-TOTAL]],"")</f>
        <v>0.44582043343653249</v>
      </c>
      <c r="KH110" s="26">
        <f>IFERROR(Tableau17[[#This Row],[2015-T2-BC-SOC]]/Tableau17[[#This Row],[2015-T2-TOTAL]],"")</f>
        <v>0</v>
      </c>
      <c r="KI110" s="26">
        <f>IFERROR(Tableau17[[#This Row],[2015-T2-BC-UD]]/Tableau17[[#This Row],[2015-T2-TOTAL]],"")</f>
        <v>0</v>
      </c>
      <c r="KJ110" s="26">
        <f>IFERROR(Tableau17[[#This Row],[2015-T2-BC-UG]]/Tableau17[[#This Row],[2015-T2-TOTAL]],"")</f>
        <v>0</v>
      </c>
      <c r="KK110" s="26">
        <f>IFERROR(Tableau17[[#This Row],[2017 (L)-T1-COM]]/Tableau17[[#This Row],[2017 (L)-T1-TOTAL]],"")</f>
        <v>0</v>
      </c>
      <c r="KL110" s="26">
        <f>IFERROR(Tableau17[[#This Row],[2017 (L)-T1-DIV]]/Tableau17[[#This Row],[2017 (L)-T1-TOTAL]],"")</f>
        <v>2.2900763358778626E-2</v>
      </c>
      <c r="KM110" s="26">
        <f>IFERROR(Tableau17[[#This Row],[2017 (L)-T1-DLF]]/Tableau17[[#This Row],[2017 (L)-T1-TOTAL]],"")</f>
        <v>5.0890585241730284E-3</v>
      </c>
      <c r="KN110" s="26">
        <f>IFERROR(Tableau17[[#This Row],[2017 (L)-T1-DVD]]/Tableau17[[#This Row],[2017 (L)-T1-TOTAL]],"")</f>
        <v>0</v>
      </c>
      <c r="KO110" s="26">
        <f>IFERROR(Tableau17[[#This Row],[2017 (L)-T1-DVG]]/Tableau17[[#This Row],[2017 (L)-T1-TOTAL]],"")</f>
        <v>5.0890585241730284E-3</v>
      </c>
      <c r="KP110" s="26">
        <f>IFERROR(Tableau17[[#This Row],[2017 (L)-T1-ECO]]/Tableau17[[#This Row],[2017 (L)-T1-TOTAL]],"")</f>
        <v>3.3078880407124679E-2</v>
      </c>
      <c r="KQ110" s="26">
        <f>IFERROR(Tableau17[[#This Row],[2017 (L)-T1-EXD]]/Tableau17[[#This Row],[2017 (L)-T1-TOTAL]],"")</f>
        <v>5.0890585241730284E-3</v>
      </c>
      <c r="KR110" s="26">
        <f>IFERROR(Tableau17[[#This Row],[2017 (L)-T1-EXG]]/Tableau17[[#This Row],[2017 (L)-T1-TOTAL]],"")</f>
        <v>2.5445292620865142E-3</v>
      </c>
      <c r="KS110" s="26">
        <f>IFERROR(Tableau17[[#This Row],[2017 (L)-T1-FI]]/Tableau17[[#This Row],[2017 (L)-T1-TOTAL]],"")</f>
        <v>0.21882951653944022</v>
      </c>
      <c r="KT110" s="26">
        <f>IFERROR(Tableau17[[#This Row],[2017 (L)-T1-FN]]/Tableau17[[#This Row],[2017 (L)-T1-TOTAL]],"")</f>
        <v>0.16284987277353691</v>
      </c>
      <c r="KU110" s="26">
        <f>IFERROR(Tableau17[[#This Row],[2017 (L)-T1-LR]]/Tableau17[[#This Row],[2017 (L)-T1-TOTAL]],"")</f>
        <v>0.19592875318066158</v>
      </c>
      <c r="KV110" s="26">
        <f>IFERROR(Tableau17[[#This Row],[2017 (L)-T1-MDM]]/Tableau17[[#This Row],[2017 (L)-T1-TOTAL]],"")</f>
        <v>0</v>
      </c>
      <c r="KW110" s="26">
        <f>IFERROR(Tableau17[[#This Row],[2017 (L)-T1-RDG]]/Tableau17[[#This Row],[2017 (L)-T1-TOTAL]],"")</f>
        <v>0</v>
      </c>
      <c r="KX110" s="26">
        <f>IFERROR(Tableau17[[#This Row],[2017 (L)-T1-REG]]/Tableau17[[#This Row],[2017 (L)-T1-TOTAL]],"")</f>
        <v>2.5445292620865142E-3</v>
      </c>
      <c r="KY110" s="26">
        <f>IFERROR(Tableau17[[#This Row],[2017 (L)-T1-REM]]/Tableau17[[#This Row],[2017 (L)-T1-TOTAL]],"")</f>
        <v>0.24936386768447838</v>
      </c>
      <c r="KZ110" s="26">
        <f>IFERROR(Tableau17[[#This Row],[2017 (L)-T1-SOC]]/Tableau17[[#This Row],[2017 (L)-T1-TOTAL]],"")</f>
        <v>9.6692111959287536E-2</v>
      </c>
      <c r="LA110" s="26">
        <f>IFERROR(Tableau17[[#This Row],[2017 (L)-T1-UDI]]/Tableau17[[#This Row],[2017 (L)-T1-TOTAL]],"")</f>
        <v>0</v>
      </c>
      <c r="LB110" s="26">
        <f>IFERROR(Tableau17[[#This Row],[2017 (L)-T2-FI]]/Tableau17[[#This Row],[2017 (L)-T2-TOTAL]],"")</f>
        <v>0.45704467353951889</v>
      </c>
      <c r="LC110" s="26">
        <f>IFERROR(Tableau17[[#This Row],[2017 (L)-T2-FN]]/Tableau17[[#This Row],[2017 (L)-T2-TOTAL]],"")</f>
        <v>0</v>
      </c>
      <c r="LD110" s="26">
        <f>IFERROR(Tableau17[[#This Row],[2017 (L)-T2-LR]]/Tableau17[[#This Row],[2017 (L)-T2-TOTAL]],"")</f>
        <v>0</v>
      </c>
      <c r="LE110" s="26">
        <f>IFERROR(Tableau17[[#This Row],[2017 (L)-T2-MDM]]/Tableau17[[#This Row],[2017 (L)-T2-TOTAL]],"")</f>
        <v>0</v>
      </c>
      <c r="LF110" s="26">
        <f>IFERROR(Tableau17[[#This Row],[2017 (L)-T2-REM]]/Tableau17[[#This Row],[2017 (L)-T2-TOTAL]],"")</f>
        <v>0.54295532646048106</v>
      </c>
      <c r="LG110" s="26">
        <f>IFERROR(Tableau17[[#This Row],[2017-T1-ARTHAUD Nathalie]]/Tableau17[[#This Row],[2017-T1-TOTAL]],"")</f>
        <v>3.4129692832764505E-3</v>
      </c>
      <c r="LH110" s="26">
        <f>IFERROR(Tableau17[[#This Row],[2017-T1-ASSELINEAU Fran]]/Tableau17[[#This Row],[2017-T1-TOTAL]],"")</f>
        <v>1.3651877133105802E-2</v>
      </c>
      <c r="LI110" s="26">
        <f>IFERROR(Tableau17[[#This Row],[2017-T1-CHEMINADE Jacques]]/Tableau17[[#This Row],[2017-T1-TOTAL]],"")</f>
        <v>1.7064846416382253E-3</v>
      </c>
      <c r="LJ110" s="26">
        <f>IFERROR(Tableau17[[#This Row],[2017-T1-DUPONT-AIGNAN Nicolas]]/Tableau17[[#This Row],[2017-T1-TOTAL]],"")</f>
        <v>2.5597269624573378E-2</v>
      </c>
      <c r="LK110" s="26">
        <f>IFERROR(Tableau17[[#This Row],[2017-T1-FILLON Fran]]/Tableau17[[#This Row],[2017-T1-TOTAL]],"")</f>
        <v>0.23549488054607509</v>
      </c>
      <c r="LL110" s="26">
        <f>IFERROR(Tableau17[[#This Row],[2017-T1-HAMON Beno]]/Tableau17[[#This Row],[2017-T1-TOTAL]],"")</f>
        <v>5.1194539249146756E-2</v>
      </c>
      <c r="LM110" s="26">
        <f>IFERROR(Tableau17[[#This Row],[2017-T1-LASSALLE Jean]]/Tableau17[[#This Row],[2017-T1-TOTAL]],"")</f>
        <v>6.8259385665529011E-3</v>
      </c>
      <c r="LN110" s="26">
        <f>IFERROR(Tableau17[[#This Row],[2017-T1-LE PEN Marine]]/Tableau17[[#This Row],[2017-T1-TOTAL]],"")</f>
        <v>0.20648464163822525</v>
      </c>
      <c r="LO110" s="26">
        <f>IFERROR(Tableau17[[#This Row],[2017-T1-M Jean-Luc]]/Tableau17[[#This Row],[2017-T1-TOTAL]],"")</f>
        <v>0.22013651877133106</v>
      </c>
      <c r="LP110" s="26">
        <f>IFERROR(Tableau17[[#This Row],[2017-T1-MACRON Emmanuel]]/Tableau17[[#This Row],[2017-T1-TOTAL]],"")</f>
        <v>0.22525597269624573</v>
      </c>
      <c r="LQ110" s="26">
        <f>IFERROR(Tableau17[[#This Row],[2017-T1-POUTOU Philippe]]/Tableau17[[#This Row],[2017-T1-TOTAL]],"")</f>
        <v>1.0238907849829351E-2</v>
      </c>
      <c r="LR110" s="26">
        <f>IFERROR(Tableau17[[#This Row],[2017-T2-LE PEN Marine]]/Tableau17[[#This Row],[2017-T2-TOTAL]],"")</f>
        <v>0.32919254658385094</v>
      </c>
      <c r="LS110" s="26">
        <f>IFERROR(Tableau17[[#This Row],[2017-T2-MACRON Emmanuel]]/Tableau17[[#This Row],[2017-T2-TOTAL]],"")</f>
        <v>0.67080745341614911</v>
      </c>
      <c r="LT110" s="26">
        <f>IFERROR(Tableau17[[#This Row],[2019-T1-ALEXANDRE Audric]]/Tableau17[[#This Row],[2019-T1-TOTAL]],"")</f>
        <v>2.7700831024930748E-3</v>
      </c>
      <c r="LU110" s="26">
        <f>IFERROR(Tableau17[[#This Row],[2019-T1-ARTHAUD Nathalie]]/Tableau17[[#This Row],[2019-T1-TOTAL]],"")</f>
        <v>5.5401662049861496E-3</v>
      </c>
      <c r="LV110" s="26">
        <f>IFERROR(Tableau17[[#This Row],[2019-T1-ASSELINEAU François]]/Tableau17[[#This Row],[2019-T1-TOTAL]],"")</f>
        <v>1.3850415512465374E-2</v>
      </c>
      <c r="LW110" s="26">
        <f>IFERROR(Tableau17[[#This Row],[2019-T1-AUBRY Manon]]/Tableau17[[#This Row],[2019-T1-TOTAL]],"")</f>
        <v>5.817174515235457E-2</v>
      </c>
      <c r="LX110" s="26">
        <f>IFERROR(Tableau17[[#This Row],[2019-T1-AZERGUI Nagib]]/Tableau17[[#This Row],[2019-T1-TOTAL]],"")</f>
        <v>8.3102493074792248E-3</v>
      </c>
      <c r="LY110" s="26">
        <f>IFERROR(Tableau17[[#This Row],[2019-T1-BARDELLA Jordan]]/Tableau17[[#This Row],[2019-T1-TOTAL]],"")</f>
        <v>0.21329639889196675</v>
      </c>
      <c r="LZ110" s="26">
        <f>IFERROR(Tableau17[[#This Row],[2019-T1-BELLAMY François-Xavier]]/Tableau17[[#This Row],[2019-T1-TOTAL]],"")</f>
        <v>8.0332409972299165E-2</v>
      </c>
      <c r="MA110" s="26">
        <f>IFERROR(Tableau17[[#This Row],[2019-T1-BIDOU Olivier]]/Tableau17[[#This Row],[2019-T1-TOTAL]],"")</f>
        <v>0</v>
      </c>
      <c r="MB110" s="26">
        <f>IFERROR(Tableau17[[#This Row],[2019-T1-BOURG Dominique]]/Tableau17[[#This Row],[2019-T1-TOTAL]],"")</f>
        <v>1.662049861495845E-2</v>
      </c>
      <c r="MC110" s="26">
        <f>IFERROR(Tableau17[[#This Row],[2019-T1-BROSSAT Ian]]/Tableau17[[#This Row],[2019-T1-TOTAL]],"")</f>
        <v>6.9252077562326875E-2</v>
      </c>
      <c r="MD110" s="26">
        <f>IFERROR(Tableau17[[#This Row],[2019-T1-CAILLAUD Sophie]]/Tableau17[[#This Row],[2019-T1-TOTAL]],"")</f>
        <v>0</v>
      </c>
      <c r="ME110" s="26">
        <f>IFERROR(Tableau17[[#This Row],[2019-T1-CAMUS Renaud]]/Tableau17[[#This Row],[2019-T1-TOTAL]],"")</f>
        <v>0</v>
      </c>
      <c r="MF110" s="26">
        <f>IFERROR(Tableau17[[#This Row],[2019-T1-CHALENÇON Christophe]]/Tableau17[[#This Row],[2019-T1-TOTAL]],"")</f>
        <v>0</v>
      </c>
      <c r="MG110" s="26">
        <f>IFERROR(Tableau17[[#This Row],[2019-T1-CORBET Cathy Denise Ginette]]/Tableau17[[#This Row],[2019-T1-TOTAL]],"")</f>
        <v>0</v>
      </c>
      <c r="MH110" s="26">
        <f>IFERROR(Tableau17[[#This Row],[2019-T1-DE PREVOISIN Robert]]/Tableau17[[#This Row],[2019-T1-TOTAL]],"")</f>
        <v>0</v>
      </c>
      <c r="MI110" s="26">
        <f>IFERROR(Tableau17[[#This Row],[2019-T1-DELFEL Thérèse]]/Tableau17[[#This Row],[2019-T1-TOTAL]],"")</f>
        <v>0</v>
      </c>
      <c r="MJ110" s="26">
        <f>IFERROR(Tableau17[[#This Row],[2019-T1-DIEUMEGARD Pierre]]/Tableau17[[#This Row],[2019-T1-TOTAL]],"")</f>
        <v>0</v>
      </c>
      <c r="MK110" s="26">
        <f>IFERROR(Tableau17[[#This Row],[2019-T1-DUPONT-AIGNAN Nicolas]]/Tableau17[[#This Row],[2019-T1-TOTAL]],"")</f>
        <v>1.662049861495845E-2</v>
      </c>
      <c r="ML110" s="26">
        <f>IFERROR(Tableau17[[#This Row],[2019-T1-GERNIGON Yves]]/Tableau17[[#This Row],[2019-T1-TOTAL]],"")</f>
        <v>0</v>
      </c>
      <c r="MM110" s="26">
        <f>IFERROR(Tableau17[[#This Row],[2019-T1-GLUCKSMANN Raphaël]]/Tableau17[[#This Row],[2019-T1-TOTAL]],"")</f>
        <v>9.141274238227147E-2</v>
      </c>
      <c r="MN110" s="26">
        <f>IFERROR(Tableau17[[#This Row],[2019-T1-HAMON Benoît]]/Tableau17[[#This Row],[2019-T1-TOTAL]],"")</f>
        <v>2.2160664819944598E-2</v>
      </c>
      <c r="MO110" s="26">
        <f>IFERROR(Tableau17[[#This Row],[2019-T1-HELGEN Gilles]]/Tableau17[[#This Row],[2019-T1-TOTAL]],"")</f>
        <v>0</v>
      </c>
      <c r="MP110" s="26">
        <f>IFERROR(Tableau17[[#This Row],[2019-T1-JADOT Yannick]]/Tableau17[[#This Row],[2019-T1-TOTAL]],"")</f>
        <v>0.11080332409972299</v>
      </c>
      <c r="MQ110" s="26">
        <f>IFERROR(Tableau17[[#This Row],[2019-T1-LAGARDE Jean-Christophe]]/Tableau17[[#This Row],[2019-T1-TOTAL]],"")</f>
        <v>3.3240997229916899E-2</v>
      </c>
      <c r="MR110" s="26">
        <f>IFERROR(Tableau17[[#This Row],[2019-T1-LALANNE Francis]]/Tableau17[[#This Row],[2019-T1-TOTAL]],"")</f>
        <v>5.5401662049861496E-3</v>
      </c>
      <c r="MS110" s="26">
        <f>IFERROR(Tableau17[[#This Row],[2019-T1-LOISEAU Nathalie]]/Tableau17[[#This Row],[2019-T1-TOTAL]],"")</f>
        <v>0.24099722991689751</v>
      </c>
      <c r="MT110" s="26">
        <f>IFERROR(Tableau17[[#This Row],[2019-T1-MARIE Florie]]/Tableau17[[#This Row],[2019-T1-TOTAL]],"")</f>
        <v>1.1080332409972299E-2</v>
      </c>
      <c r="MU110" s="26">
        <f>IFERROR(Tableau17[[#This Row],[2008-T1-MACROEXTRDROITE]]/Tableau17[[#This Row],[2008-T1-MACROTOTALE]],"")</f>
        <v>6.8535825545171333E-2</v>
      </c>
      <c r="MV110" s="26">
        <f>IFERROR(Tableau17[[#This Row],[2008-T1-MACRODROITE]]/Tableau17[[#This Row],[2008-T1-MACROTOTALE]],"")</f>
        <v>0.42523364485981308</v>
      </c>
      <c r="MW110" s="26">
        <f>IFERROR(Tableau17[[#This Row],[2008-T1-MACROCENTRE]]/Tableau17[[#This Row],[2008-T1-MACROTOTALE]],"")</f>
        <v>0</v>
      </c>
      <c r="MX110" s="26">
        <f>IFERROR(Tableau17[[#This Row],[2008-T1-MACROGAUCHE]]/Tableau17[[#This Row],[2008-T1-MACROTOTALE]],"")</f>
        <v>0.50623052959501558</v>
      </c>
      <c r="MY110" s="26">
        <f>IFERROR(Tableau17[[#This Row],[2008-T1-MACROAUTRE]]/Tableau17[[#This Row],[2008-T1-MACROTOTALE]],"")</f>
        <v>0</v>
      </c>
      <c r="MZ110" s="26" t="str">
        <f>IFERROR(Tableau17[[#This Row],[2008-T2-MACROEXTRDROITE]]/Tableau17[[#This Row],[2008-T2-MACROTOTALE]],"")</f>
        <v/>
      </c>
      <c r="NA110" s="26" t="str">
        <f>IFERROR(Tableau17[[#This Row],[2008-T2-MACRODROITE]]/Tableau17[[#This Row],[2008-T2-MACROTOTALE]],"")</f>
        <v/>
      </c>
      <c r="NB110" s="26" t="str">
        <f>IFERROR(Tableau17[[#This Row],[2008-T2-MACROCENTRE]]/Tableau17[[#This Row],[2008-T2-MACROTOTALE]],"")</f>
        <v/>
      </c>
      <c r="NC110" s="26" t="str">
        <f>IFERROR(Tableau17[[#This Row],[2008-T2-MACROGAUCHE]]/Tableau17[[#This Row],[2008-T2-MACROTOTALE]],"")</f>
        <v/>
      </c>
      <c r="ND110" s="26" t="str">
        <f>IFERROR(Tableau17[[#This Row],[2008-T2-MACROAUTRE]]/Tableau17[[#This Row],[2008-T2-MACROTOTALE]],"")</f>
        <v/>
      </c>
      <c r="NE110" s="26">
        <f>IFERROR(Tableau17[[#This Row],[2014-T1-MACROEXTRDROITE]]/Tableau17[[#This Row],[2014-T1-MACROTOTALE]],"")</f>
        <v>0.15303983228511531</v>
      </c>
      <c r="NF110" s="26">
        <f>IFERROR(Tableau17[[#This Row],[2014-T1-MACRODROITE]]/Tableau17[[#This Row],[2014-T1-MACROTOTALE]],"")</f>
        <v>0.54297693920335433</v>
      </c>
      <c r="NG110" s="26">
        <f>IFERROR(Tableau17[[#This Row],[2014-T1-MACROCENTRE]]/Tableau17[[#This Row],[2014-T1-MACROTOTALE]],"")</f>
        <v>2.0964360587002098E-2</v>
      </c>
      <c r="NH110" s="26">
        <f>IFERROR(Tableau17[[#This Row],[2014-T1-MACROGAUCHE]]/Tableau17[[#This Row],[2014-T1-MACROTOTALE]],"")</f>
        <v>0.28301886792452829</v>
      </c>
      <c r="NI110" s="26">
        <f>IFERROR(Tableau17[[#This Row],[2014-T1-MACROAUTRE]]/Tableau17[[#This Row],[2014-T1-MACROTOTALE]],"")</f>
        <v>0</v>
      </c>
      <c r="NJ110" s="26">
        <f>IFERROR(Tableau17[[#This Row],[2014-T2-MACROEXTRDROITE]]/Tableau17[[#This Row],[2014-T2-MACROTOTALE]],"")</f>
        <v>0.16322314049586778</v>
      </c>
      <c r="NK110" s="26">
        <f>IFERROR(Tableau17[[#This Row],[2014-T2-MACRODROITE]]/Tableau17[[#This Row],[2014-T2-MACROTOTALE]],"")</f>
        <v>0.56198347107438018</v>
      </c>
      <c r="NL110" s="26">
        <f>IFERROR(Tableau17[[#This Row],[2014-T2-MACROCENTRE]]/Tableau17[[#This Row],[2014-T2-MACROTOTALE]],"")</f>
        <v>0</v>
      </c>
      <c r="NM110" s="26">
        <f>IFERROR(Tableau17[[#This Row],[2014-T2-MACROGAUCHE]]/Tableau17[[#This Row],[2014-T2-MACROTOTALE]],"")</f>
        <v>0.27479338842975204</v>
      </c>
      <c r="NN110" s="26">
        <f>IFERROR(Tableau17[[#This Row],[2014-T2-MACROAUTRE]]/Tableau17[[#This Row],[2014-T2-MACROTOTALE]],"")</f>
        <v>0</v>
      </c>
      <c r="NO110" s="26">
        <f>IFERROR( Tableau17[[#This Row],[2015-T1-MACROEXTRDROITE]]/Tableau17[[#This Row],[2015-T1-MACROTOTALE]],"")</f>
        <v>0.2857142857142857</v>
      </c>
      <c r="NP110" s="26">
        <f>IFERROR(Tableau17[[#This Row],[2015-T1-MACRODROITE]]/Tableau17[[#This Row],[2015-T1-MACROTOTALE]],"")</f>
        <v>0.24415584415584415</v>
      </c>
      <c r="NQ110" s="26">
        <f>IFERROR(Tableau17[[#This Row],[2015-T1-MACROCENTRE]]/Tableau17[[#This Row],[2015-T1-MACROTOTALE]],"")</f>
        <v>0</v>
      </c>
      <c r="NR110" s="26">
        <f>IFERROR(Tableau17[[#This Row],[2015-T1-MACROGAUCHE]]/Tableau17[[#This Row],[2015-T1-MACROTOTALE]],"")</f>
        <v>0.47012987012987012</v>
      </c>
      <c r="NS110" s="26">
        <f>IFERROR(Tableau17[[#This Row],[2015-T1-MACROAUTRE]]/Tableau17[[#This Row],[2015-T1-MACROTOTALE]],"")</f>
        <v>0</v>
      </c>
      <c r="NT110" s="26">
        <f>IFERROR(Tableau17[[#This Row],[2015-T2-MACROEXTRDROITE]]/Tableau17[[#This Row],[2015-T2-MACROTOTALE]],"")</f>
        <v>0.44582043343653249</v>
      </c>
      <c r="NU110" s="26">
        <f>IFERROR(Tableau17[[#This Row],[2015-T2-MACRODROITE]]/Tableau17[[#This Row],[2015-T2-MACROTOTALE]],"")</f>
        <v>0</v>
      </c>
      <c r="NV110" s="26">
        <f>IFERROR(Tableau17[[#This Row],[2015-T2-MACROCENTRE]]/Tableau17[[#This Row],[2015-T2-MACROTOTALE]],"")</f>
        <v>0</v>
      </c>
      <c r="NW110" s="26">
        <f>IFERROR(Tableau17[[#This Row],[2015-T2-MACROGAUCHE]]/Tableau17[[#This Row],[2015-T2-MACROTOTALE]],"")</f>
        <v>0.55417956656346745</v>
      </c>
      <c r="NX110" s="26">
        <f>IFERROR(Tableau17[[#This Row],[2015-T2-MACROAUTRE]]/Tableau17[[#This Row],[2015-T2-MACROTOTALE]],"")</f>
        <v>0</v>
      </c>
      <c r="NY110" s="26">
        <f>IFERROR(Tableau17[[#This Row],[2017-T1-MACROEXTRDROITE]]/Tableau17[[#This Row],[2017-T1-MACROTOTALE]],"")</f>
        <v>0.24744027303754265</v>
      </c>
      <c r="NZ110" s="26">
        <f>IFERROR(Tableau17[[#This Row],[2017-T1-MACRODROITE]]/Tableau17[[#This Row],[2017-T1-MACROTOTALE]],"")</f>
        <v>0.23549488054607509</v>
      </c>
      <c r="OA110" s="26">
        <f>IFERROR(Tableau17[[#This Row],[2017-T1-MACROCENTRE]]/Tableau17[[#This Row],[2017-T1-MACROTOTALE]],"")</f>
        <v>0.22525597269624573</v>
      </c>
      <c r="OB110" s="26">
        <f>IFERROR(Tableau17[[#This Row],[2017-T1-MACROGAUCHE]]/Tableau17[[#This Row],[2017-T1-MACROTOTALE]],"")</f>
        <v>0.28498293515358364</v>
      </c>
      <c r="OC110" s="26">
        <f>IFERROR(Tableau17[[#This Row],[2017-T1-MACROAUTRE]]/Tableau17[[#This Row],[2017-T1-MACROTOTALE]],"")</f>
        <v>6.8259385665529011E-3</v>
      </c>
      <c r="OD110" s="26">
        <f>IFERROR(Tableau17[[#This Row],[2017-T2-MACROEXTRDROITE]]/Tableau17[[#This Row],[2017-T2-MACROTOTALE]],"")</f>
        <v>0.32919254658385094</v>
      </c>
      <c r="OE110" s="26">
        <f>IFERROR(Tableau17[[#This Row],[2017-T2-MACRODROITE]]/Tableau17[[#This Row],[2017-T2-MACROTOTALE]],"")</f>
        <v>0</v>
      </c>
      <c r="OF110" s="26">
        <f>IFERROR(Tableau17[[#This Row],[2017-T2-MACROCENTRE]]/Tableau17[[#This Row],[2017-T2-MACROTOTALE]],"")</f>
        <v>0.67080745341614911</v>
      </c>
      <c r="OG110" s="26">
        <f>IFERROR(Tableau17[[#This Row],[2017-T2-MACROGAUCHE]]/Tableau17[[#This Row],[2017-T2-MACROTOTALE]],"")</f>
        <v>0</v>
      </c>
      <c r="OH110" s="26">
        <f>IFERROR(Tableau17[[#This Row],[2017-T2-MACROAUTRE]]/Tableau17[[#This Row],[2017-T2-MACROTOTALE]],"")</f>
        <v>0</v>
      </c>
      <c r="OI110" s="26">
        <f>IFERROR(Tableau17[[#This Row],[2019-T1-MACROEXTRDROITE]]/Tableau17[[#This Row],[2019-T1-MACROTOTALE]],"")</f>
        <v>0.2446236559139785</v>
      </c>
      <c r="OJ110" s="26">
        <f>IFERROR(Tableau17[[#This Row],[2019-T1-MACRODROITE]]/Tableau17[[#This Row],[2019-T1-MACROTOTALE]],"")</f>
        <v>0.11021505376344086</v>
      </c>
      <c r="OK110" s="26">
        <f>IFERROR(Tableau17[[#This Row],[2019-T1-MACROCENTRE]]/Tableau17[[#This Row],[2019-T1-MACROTOTALE]],"")</f>
        <v>0.23387096774193547</v>
      </c>
      <c r="OL110" s="26">
        <f>IFERROR(Tableau17[[#This Row],[2019-T1-MACROGAUCHE]]/Tableau17[[#This Row],[2019-T1-MACROTOTALE]],"")</f>
        <v>0.34677419354838712</v>
      </c>
      <c r="OM110" s="26">
        <f>IFERROR(Tableau17[[#This Row],[2019-T1-MACROAUTRE]]/Tableau17[[#This Row],[2019-T1-MACROTOTALE]],"")</f>
        <v>6.4516129032258063E-2</v>
      </c>
      <c r="ON110" s="26">
        <f>IFERROR(Tableau17[[#This Row],[2020-T1-MACROEXTRDROITE]]/Tableau17[[#This Row],[2020-T1-MACROTOTALE]],"")</f>
        <v>0.13119533527696792</v>
      </c>
      <c r="OO110" s="26">
        <f>IFERROR(Tableau17[[#This Row],[2020-T1-MACRODROITE]]/Tableau17[[#This Row],[2020-T1-MACROTOTALE]],"")</f>
        <v>0.39067055393586003</v>
      </c>
      <c r="OP110" s="26">
        <f>IFERROR(Tableau17[[#This Row],[2020-T1-MACROCENTRE]]/Tableau17[[#This Row],[2020-T1-MACROTOTALE]],"")</f>
        <v>8.4548104956268216E-2</v>
      </c>
      <c r="OQ110" s="26">
        <f>IFERROR(Tableau17[[#This Row],[2020-T1-MACROGAUCHE]]/Tableau17[[#This Row],[2020-T1-MACROTOTALE]],"")</f>
        <v>0.39358600583090381</v>
      </c>
      <c r="OR110" s="26">
        <f>IFERROR(Tableau17[[#This Row],[2020-T1-MACROAUTRE]]/Tableau17[[#This Row],[2020-T1-MACROTOTALE]],"")</f>
        <v>0</v>
      </c>
      <c r="OS110" s="26">
        <f>IFERROR(Tableau17[[#This Row],[2017 (L)-T1-MACROEXTRDROITE]]/Tableau17[[#This Row],[2017 (L)-T1-MACROTOTALE]],"")</f>
        <v>0.17302798982188294</v>
      </c>
      <c r="OT110" s="26">
        <f>IFERROR(Tableau17[[#This Row],[2017 (L)-T1-MACRODROITE]]/Tableau17[[#This Row],[2017 (L)-T1-MACROTOTALE]],"")</f>
        <v>0.19592875318066158</v>
      </c>
      <c r="OU110" s="26">
        <f>IFERROR(Tableau17[[#This Row],[2017 (L)-T1-MACROCENTRE]]/Tableau17[[#This Row],[2017 (L)-T1-MACROTOTALE]],"")</f>
        <v>0.24936386768447838</v>
      </c>
      <c r="OV110" s="26">
        <f>IFERROR(Tableau17[[#This Row],[2017 (L)-T1-MACROGAUCHE]]/Tableau17[[#This Row],[2017 (L)-T1-MACROTOTALE]],"")</f>
        <v>0.35623409669211198</v>
      </c>
      <c r="OW110" s="26">
        <f>IFERROR(Tableau17[[#This Row],[2017 (L)-T1-MACROAUTRE]]/Tableau17[[#This Row],[2017 (L)-T1-MACROTOTALE]],"")</f>
        <v>2.5445292620865138E-2</v>
      </c>
      <c r="OX110" s="26">
        <f>IFERROR(Tableau17[[#This Row],[2017 (L)-T2-MACROEXTRDROITE]]/Tableau17[[#This Row],[2017 (L)-T2-MACROTOTALE]],"")</f>
        <v>0</v>
      </c>
      <c r="OY110" s="26">
        <f>IFERROR(Tableau17[[#This Row],[2017 (L)-T2-MACRODROITE]]/Tableau17[[#This Row],[2017 (L)-T2-MACROTOTALE]],"")</f>
        <v>0</v>
      </c>
      <c r="OZ110" s="26">
        <f>IFERROR(Tableau17[[#This Row],[2017 (L)-T2-MACROCENTRE]]/Tableau17[[#This Row],[2017 (L)-T2-MACROTOTALE]],"")</f>
        <v>0.54295532646048106</v>
      </c>
      <c r="PA110" s="26">
        <f>IFERROR(Tableau17[[#This Row],[2017 (L)-T2-MACROGAUCHE]]/Tableau17[[#This Row],[2017 (L)-T2-MACROTOTALE]],"")</f>
        <v>0.45704467353951889</v>
      </c>
      <c r="PB110" s="26">
        <f>IFERROR(Tableau17[[#This Row],[2017 (L)-T2-MACROAUTRE]]/Tableau17[[#This Row],[2017 (L)-T2-MACROTOTALE]],"")</f>
        <v>0</v>
      </c>
      <c r="PC110" s="26">
        <f>IFERROR(Tableau17[[#This Row],[2008_T1_PROCUS]]/Tableau17[[#This Row],[2008_T1_INSCRITS]],0)</f>
        <v>2.7327935222672066E-2</v>
      </c>
      <c r="PD110" s="26">
        <f>IFERROR(Tableau17[[#This Row],[2008_T2_PROCUS]]/Tableau17[[#This Row],[2008_T2_INSCRITS]],0)</f>
        <v>0</v>
      </c>
      <c r="PE110" s="26">
        <f>Tableau17[[#This Row],[2014_T1_PROCUS]]/Tableau17[[#This Row],[2014_T1_INSCRITS]]</f>
        <v>1.5681544028950542E-2</v>
      </c>
      <c r="PF110" s="26">
        <f>IFERROR(Tableau17[[#This Row],[2014_T2_PROCUS]]/Tableau17[[#This Row],[2014_T2_INSCRITS]],0)</f>
        <v>1.3268998793727383E-2</v>
      </c>
    </row>
    <row r="111" spans="1:422" hidden="1" x14ac:dyDescent="0.2">
      <c r="A111" s="1">
        <v>4</v>
      </c>
      <c r="B111" s="1" t="s">
        <v>362</v>
      </c>
      <c r="C111" s="1" t="s">
        <v>368</v>
      </c>
      <c r="D111" s="1" t="s">
        <v>368</v>
      </c>
      <c r="E111" s="1">
        <v>857</v>
      </c>
      <c r="F111" s="1">
        <v>5.3821209999999997</v>
      </c>
      <c r="G111" s="1">
        <v>43.251697999999998</v>
      </c>
      <c r="H111" s="3">
        <v>890</v>
      </c>
      <c r="I111" s="3">
        <v>228</v>
      </c>
      <c r="L111" s="1">
        <v>25</v>
      </c>
      <c r="M111" s="1">
        <v>6</v>
      </c>
      <c r="P111" s="1">
        <v>62</v>
      </c>
      <c r="Q111" s="1">
        <v>39</v>
      </c>
      <c r="R111" s="1">
        <v>44</v>
      </c>
      <c r="S111" s="1">
        <v>59</v>
      </c>
      <c r="T111" s="1">
        <v>53</v>
      </c>
      <c r="U111" s="1">
        <v>288</v>
      </c>
      <c r="V111" s="1">
        <v>1025</v>
      </c>
      <c r="W111" s="1">
        <v>604</v>
      </c>
      <c r="X111" s="1">
        <v>16</v>
      </c>
      <c r="Y111" s="2">
        <v>0.58926829000000003</v>
      </c>
      <c r="AB111" s="1">
        <v>0</v>
      </c>
      <c r="AD111" s="1">
        <v>890</v>
      </c>
      <c r="AE111" s="1">
        <v>296</v>
      </c>
      <c r="AF111" s="2">
        <v>0.33258427000000002</v>
      </c>
      <c r="AG111" s="1">
        <f t="shared" si="1"/>
        <v>228</v>
      </c>
      <c r="AH111" s="1">
        <v>1095</v>
      </c>
      <c r="AI111" s="1">
        <v>659</v>
      </c>
      <c r="AJ111" s="1">
        <v>11</v>
      </c>
      <c r="AK111" s="2">
        <v>0.60182648000000005</v>
      </c>
      <c r="AN111" s="1">
        <v>0</v>
      </c>
      <c r="AP111" s="1">
        <v>787</v>
      </c>
      <c r="AQ111" s="1">
        <v>361</v>
      </c>
      <c r="AR111" s="2">
        <v>0.45870393999999998</v>
      </c>
      <c r="AS111" s="1">
        <v>787</v>
      </c>
      <c r="AT111" s="1">
        <v>353</v>
      </c>
      <c r="AU111" s="2">
        <v>0.44853874999999999</v>
      </c>
      <c r="AV111" s="1">
        <v>788</v>
      </c>
      <c r="AW111" s="1">
        <v>373</v>
      </c>
      <c r="AX111" s="2">
        <v>0.47335024999999997</v>
      </c>
      <c r="AY111" s="1">
        <v>788</v>
      </c>
      <c r="AZ111" s="1">
        <v>316</v>
      </c>
      <c r="BA111" s="2">
        <v>0.40101523</v>
      </c>
      <c r="BB111" s="1">
        <v>788</v>
      </c>
      <c r="BC111" s="1">
        <v>622</v>
      </c>
      <c r="BD111" s="2">
        <v>0.78934009999999999</v>
      </c>
      <c r="BE111" s="1">
        <v>788</v>
      </c>
      <c r="BF111" s="1">
        <v>579</v>
      </c>
      <c r="BG111" s="2">
        <v>0.73477157000000004</v>
      </c>
      <c r="BH111" s="1">
        <v>819</v>
      </c>
      <c r="BI111" s="1">
        <v>418</v>
      </c>
      <c r="BJ111" s="2">
        <v>0.51037851000000001</v>
      </c>
      <c r="BK111" s="1">
        <v>62</v>
      </c>
      <c r="BN111" s="1">
        <v>30</v>
      </c>
      <c r="BO111" s="1">
        <v>41</v>
      </c>
      <c r="BP111" s="1">
        <v>313</v>
      </c>
      <c r="BQ111" s="1">
        <v>193</v>
      </c>
      <c r="BR111" s="1">
        <v>639</v>
      </c>
      <c r="BZ111" s="1">
        <v>31</v>
      </c>
      <c r="CB111" s="1">
        <v>37</v>
      </c>
      <c r="CC111" s="1">
        <v>109</v>
      </c>
      <c r="CD111" s="1">
        <v>293</v>
      </c>
      <c r="CE111" s="1">
        <v>118</v>
      </c>
      <c r="CF111" s="1">
        <v>588</v>
      </c>
      <c r="CM111" s="1">
        <v>8</v>
      </c>
      <c r="CN111" s="1">
        <v>29</v>
      </c>
      <c r="CO111" s="1">
        <v>45</v>
      </c>
      <c r="CP111" s="1">
        <v>123</v>
      </c>
      <c r="CQ111" s="1">
        <v>22</v>
      </c>
      <c r="CT111" s="1">
        <v>111</v>
      </c>
      <c r="CW111" s="1">
        <v>338</v>
      </c>
      <c r="CY111" s="1">
        <v>109</v>
      </c>
      <c r="DA111" s="1">
        <v>192</v>
      </c>
      <c r="DC111" s="1">
        <v>301</v>
      </c>
      <c r="DD111" s="1">
        <v>7</v>
      </c>
      <c r="DE111" s="1">
        <v>2</v>
      </c>
      <c r="DF111" s="1">
        <v>4</v>
      </c>
      <c r="DI111" s="1">
        <v>26</v>
      </c>
      <c r="DJ111" s="1">
        <v>1</v>
      </c>
      <c r="DK111" s="1">
        <v>1</v>
      </c>
      <c r="DL111" s="1">
        <v>56</v>
      </c>
      <c r="DM111" s="1">
        <v>47</v>
      </c>
      <c r="DN111" s="1">
        <v>72</v>
      </c>
      <c r="DQ111" s="1">
        <v>1</v>
      </c>
      <c r="DR111" s="1">
        <v>141</v>
      </c>
      <c r="DS111" s="1">
        <v>11</v>
      </c>
      <c r="DU111" s="1">
        <v>369</v>
      </c>
      <c r="DX111" s="1">
        <v>119</v>
      </c>
      <c r="DZ111" s="1">
        <v>174</v>
      </c>
      <c r="EA111" s="1">
        <v>293</v>
      </c>
      <c r="EB111" s="1">
        <v>0</v>
      </c>
      <c r="EC111" s="1">
        <v>2</v>
      </c>
      <c r="ED111" s="1">
        <v>1</v>
      </c>
      <c r="EE111" s="1">
        <v>26</v>
      </c>
      <c r="EF111" s="1">
        <v>153</v>
      </c>
      <c r="EG111" s="1">
        <v>24</v>
      </c>
      <c r="EH111" s="1">
        <v>10</v>
      </c>
      <c r="EI111" s="1">
        <v>132</v>
      </c>
      <c r="EJ111" s="1">
        <v>115</v>
      </c>
      <c r="EK111" s="1">
        <v>145</v>
      </c>
      <c r="EL111" s="1">
        <v>1</v>
      </c>
      <c r="EM111" s="1">
        <v>609</v>
      </c>
      <c r="EN111" s="1">
        <v>171</v>
      </c>
      <c r="EO111" s="1">
        <v>337</v>
      </c>
      <c r="EP111" s="1">
        <v>508</v>
      </c>
      <c r="EQ111" s="1">
        <v>0</v>
      </c>
      <c r="ER111" s="1">
        <v>1</v>
      </c>
      <c r="ES111" s="1">
        <v>4</v>
      </c>
      <c r="ET111" s="1">
        <v>25</v>
      </c>
      <c r="EU111" s="1">
        <v>0</v>
      </c>
      <c r="EV111" s="1">
        <v>96</v>
      </c>
      <c r="EW111" s="1">
        <v>31</v>
      </c>
      <c r="EX111" s="1">
        <v>0</v>
      </c>
      <c r="EY111" s="1">
        <v>11</v>
      </c>
      <c r="EZ111" s="1">
        <v>10</v>
      </c>
      <c r="FA111" s="1">
        <v>0</v>
      </c>
      <c r="FB111" s="1">
        <v>0</v>
      </c>
      <c r="FC111" s="1">
        <v>2</v>
      </c>
      <c r="FD111" s="1">
        <v>0</v>
      </c>
      <c r="FE111" s="1">
        <v>0</v>
      </c>
      <c r="FF111" s="1">
        <v>0</v>
      </c>
      <c r="FG111" s="1">
        <v>0</v>
      </c>
      <c r="FH111" s="1">
        <v>8</v>
      </c>
      <c r="FI111" s="1">
        <v>0</v>
      </c>
      <c r="FJ111" s="1">
        <v>23</v>
      </c>
      <c r="FK111" s="1">
        <v>5</v>
      </c>
      <c r="FL111" s="1">
        <v>0</v>
      </c>
      <c r="FM111" s="1">
        <v>58</v>
      </c>
      <c r="FN111" s="1">
        <v>10</v>
      </c>
      <c r="FO111" s="1">
        <v>2</v>
      </c>
      <c r="FP111" s="1">
        <v>110</v>
      </c>
      <c r="FQ111" s="1">
        <v>0</v>
      </c>
      <c r="FR111" s="1">
        <f>SUM(Tableau17[[#This Row],[2019-T1-ALEXANDRE Audric]:[2019-T1-MARIE Florie]])</f>
        <v>396</v>
      </c>
      <c r="FS111" s="1">
        <v>41</v>
      </c>
      <c r="FT111" s="1">
        <v>375</v>
      </c>
      <c r="FU111" s="1">
        <v>0</v>
      </c>
      <c r="FV111" s="1">
        <v>223</v>
      </c>
      <c r="FW111" s="1">
        <v>0</v>
      </c>
      <c r="FX111" s="1">
        <v>639</v>
      </c>
      <c r="GD111" s="1">
        <v>0</v>
      </c>
      <c r="GE111" s="1">
        <v>109</v>
      </c>
      <c r="GF111" s="1">
        <v>293</v>
      </c>
      <c r="GG111" s="1">
        <v>0</v>
      </c>
      <c r="GH111" s="1">
        <v>186</v>
      </c>
      <c r="GI111" s="1">
        <v>0</v>
      </c>
      <c r="GJ111" s="1">
        <v>588</v>
      </c>
      <c r="GP111" s="1">
        <v>0</v>
      </c>
      <c r="GQ111" s="1">
        <v>123</v>
      </c>
      <c r="GR111" s="1">
        <v>119</v>
      </c>
      <c r="GS111" s="1">
        <v>22</v>
      </c>
      <c r="GT111" s="1">
        <v>74</v>
      </c>
      <c r="GU111" s="1">
        <v>0</v>
      </c>
      <c r="GV111" s="1">
        <v>338</v>
      </c>
      <c r="GW111" s="1">
        <v>109</v>
      </c>
      <c r="GX111" s="1">
        <v>192</v>
      </c>
      <c r="GY111" s="1">
        <v>0</v>
      </c>
      <c r="GZ111" s="1">
        <v>0</v>
      </c>
      <c r="HA111" s="1">
        <v>0</v>
      </c>
      <c r="HB111" s="1">
        <v>301</v>
      </c>
      <c r="HC111" s="1">
        <v>161</v>
      </c>
      <c r="HD111" s="1">
        <v>153</v>
      </c>
      <c r="HE111" s="1">
        <v>145</v>
      </c>
      <c r="HF111" s="1">
        <v>140</v>
      </c>
      <c r="HG111" s="1">
        <v>10</v>
      </c>
      <c r="HH111" s="1">
        <v>609</v>
      </c>
      <c r="HI111" s="1">
        <v>171</v>
      </c>
      <c r="HJ111" s="1">
        <v>0</v>
      </c>
      <c r="HK111" s="1">
        <v>337</v>
      </c>
      <c r="HL111" s="1">
        <v>0</v>
      </c>
      <c r="HM111" s="1">
        <v>0</v>
      </c>
      <c r="HN111" s="1">
        <v>508</v>
      </c>
      <c r="HO111" s="1">
        <v>111</v>
      </c>
      <c r="HP111" s="1">
        <v>41</v>
      </c>
      <c r="HQ111" s="1">
        <v>110</v>
      </c>
      <c r="HR111" s="1">
        <v>122</v>
      </c>
      <c r="HS111" s="1">
        <v>25</v>
      </c>
      <c r="HT111" s="1">
        <v>409</v>
      </c>
      <c r="HU111" s="1">
        <v>44</v>
      </c>
      <c r="HV111" s="1">
        <v>87</v>
      </c>
      <c r="HW111" s="1">
        <v>39</v>
      </c>
      <c r="HX111" s="1">
        <v>118</v>
      </c>
      <c r="HY111" s="1">
        <v>0</v>
      </c>
      <c r="HZ111" s="1">
        <v>288</v>
      </c>
      <c r="IA111" s="1">
        <v>52</v>
      </c>
      <c r="IB111" s="1">
        <v>72</v>
      </c>
      <c r="IC111" s="1">
        <v>141</v>
      </c>
      <c r="ID111" s="1">
        <v>101</v>
      </c>
      <c r="IE111" s="1">
        <v>3</v>
      </c>
      <c r="IF111" s="1">
        <v>369</v>
      </c>
      <c r="IG111" s="1">
        <v>0</v>
      </c>
      <c r="IH111" s="1">
        <v>119</v>
      </c>
      <c r="II111" s="1">
        <v>174</v>
      </c>
      <c r="IJ111" s="1">
        <v>0</v>
      </c>
      <c r="IK111" s="1">
        <v>0</v>
      </c>
      <c r="IL111" s="1">
        <v>293</v>
      </c>
      <c r="IM111" s="26">
        <f>IFERROR(Tableau17[[#This Row],[LDIV]]/Tableau17[[#This Row],[Total général]],"")</f>
        <v>0</v>
      </c>
      <c r="IN111" s="26">
        <f>IFERROR(Tableau17[[#This Row],[LDVC]]/Tableau17[[#This Row],[Total général]],"")</f>
        <v>0</v>
      </c>
      <c r="IO111" s="26">
        <f>IFERROR(Tableau17[[#This Row],[LDVD]]/Tableau17[[#This Row],[Total général]],"")</f>
        <v>8.6805555555555552E-2</v>
      </c>
      <c r="IP111" s="26">
        <f>IFERROR(Tableau17[[#This Row],[LDVG]]/Tableau17[[#This Row],[Total général]],"")</f>
        <v>2.0833333333333332E-2</v>
      </c>
      <c r="IQ111" s="26">
        <f>IFERROR(Tableau17[[#This Row],[LEXD]]/Tableau17[[#This Row],[Total général]],"")</f>
        <v>0</v>
      </c>
      <c r="IR111" s="26">
        <f>IFERROR(Tableau17[[#This Row],[LEXG]]/Tableau17[[#This Row],[Total général]],"")</f>
        <v>0</v>
      </c>
      <c r="IS111" s="26">
        <f>IFERROR(Tableau17[[#This Row],[LLR]]/Tableau17[[#This Row],[Total général]],"")</f>
        <v>0.21527777777777779</v>
      </c>
      <c r="IT111" s="26">
        <f>IFERROR(Tableau17[[#This Row],[LREM]]/Tableau17[[#This Row],[Total général]],"")</f>
        <v>0.13541666666666666</v>
      </c>
      <c r="IU111" s="26">
        <f>IFERROR(Tableau17[[#This Row],[LRN]]/Tableau17[[#This Row],[Total général]],"")</f>
        <v>0.15277777777777779</v>
      </c>
      <c r="IV111" s="26">
        <f>IFERROR(Tableau17[[#This Row],[LUG]]/Tableau17[[#This Row],[Total général]],"")</f>
        <v>0.2048611111111111</v>
      </c>
      <c r="IW111" s="26">
        <f>IFERROR(Tableau17[[#This Row],[LVEC]]/Tableau17[[#This Row],[Total général]],"")</f>
        <v>0.18402777777777779</v>
      </c>
      <c r="IX111" s="26">
        <f>IFERROR(Tableau17[[#This Row],[2008-T1-LCMD]]/Tableau17[[#This Row],[2008-T1-TOTAL]],"")</f>
        <v>9.7026604068857589E-2</v>
      </c>
      <c r="IY111" s="26">
        <f>IFERROR(Tableau17[[#This Row],[2008-T1-LDVD]]/Tableau17[[#This Row],[2008-T1-TOTAL]],"")</f>
        <v>0</v>
      </c>
      <c r="IZ111" s="26">
        <f>IFERROR(Tableau17[[#This Row],[2008-T1-LEXD]]/Tableau17[[#This Row],[2008-T1-TOTAL]],"")</f>
        <v>0</v>
      </c>
      <c r="JA111" s="26">
        <f>IFERROR(Tableau17[[#This Row],[2008-T1-LEXG]]/Tableau17[[#This Row],[2008-T1-TOTAL]],"")</f>
        <v>4.6948356807511735E-2</v>
      </c>
      <c r="JB111" s="26">
        <f>IFERROR(Tableau17[[#This Row],[2008-T1-LFN]]/Tableau17[[#This Row],[2008-T1-TOTAL]],"")</f>
        <v>6.416275430359937E-2</v>
      </c>
      <c r="JC111" s="26">
        <f>IFERROR(Tableau17[[#This Row],[2008-T1-LMAJ]]/Tableau17[[#This Row],[2008-T1-TOTAL]],"")</f>
        <v>0.48982785602503914</v>
      </c>
      <c r="JD111" s="26">
        <f>IFERROR(Tableau17[[#This Row],[2008-T1-LUG]]/Tableau17[[#This Row],[2008-T1-TOTAL]],"")</f>
        <v>0.30203442879499215</v>
      </c>
      <c r="JE111" s="26" t="str">
        <f>IFERROR(Tableau17[[#This Row],[2008-T2-LFN]]/Tableau17[[#This Row],[2008-T2-TOTAL]],"")</f>
        <v/>
      </c>
      <c r="JF111" s="26" t="str">
        <f>IFERROR(Tableau17[[#This Row],[2008-T2-LGC]]/Tableau17[[#This Row],[2008-T2-TOTAL]],"")</f>
        <v/>
      </c>
      <c r="JG111" s="26" t="str">
        <f>IFERROR(Tableau17[[#This Row],[2008-T2-LMAJ]]/Tableau17[[#This Row],[2008-T2-TOTAL]],"")</f>
        <v/>
      </c>
      <c r="JH111" s="26" t="str">
        <f>IFERROR(Tableau17[[#This Row],[2008-T2-LUG]]/Tableau17[[#This Row],[2008-T2-TOTAL]],"")</f>
        <v/>
      </c>
      <c r="JI111" s="26">
        <f>IFERROR(Tableau17[[#This Row],[2014-T1-LDIV]]/Tableau17[[#This Row],[2014-T1-TOTAL]],"")</f>
        <v>0</v>
      </c>
      <c r="JJ111" s="26">
        <f>IFERROR(Tableau17[[#This Row],[2014-T1-LDVD]]/Tableau17[[#This Row],[2014-T1-TOTAL]],"")</f>
        <v>0</v>
      </c>
      <c r="JK111" s="26">
        <f>IFERROR(Tableau17[[#This Row],[2014-T1-LDVG]]/Tableau17[[#This Row],[2014-T1-TOTAL]],"")</f>
        <v>5.2721088435374153E-2</v>
      </c>
      <c r="JL111" s="26">
        <f>IFERROR(Tableau17[[#This Row],[2014-T1-LEXG]]/Tableau17[[#This Row],[2014-T1-TOTAL]],"")</f>
        <v>0</v>
      </c>
      <c r="JM111" s="26">
        <f>IFERROR(Tableau17[[#This Row],[2014-T1-LFG]]/Tableau17[[#This Row],[2014-T1-TOTAL]],"")</f>
        <v>6.2925170068027211E-2</v>
      </c>
      <c r="JN111" s="26">
        <f>IFERROR(Tableau17[[#This Row],[2014-T1-LFN]]/Tableau17[[#This Row],[2014-T1-TOTAL]],"")</f>
        <v>0.18537414965986396</v>
      </c>
      <c r="JO111" s="26">
        <f>IFERROR(Tableau17[[#This Row],[2014-T1-LUD]]/Tableau17[[#This Row],[2014-T1-TOTAL]],"")</f>
        <v>0.49829931972789115</v>
      </c>
      <c r="JP111" s="26">
        <f>IFERROR(Tableau17[[#This Row],[2014-T1-LUG]]/Tableau17[[#This Row],[2014-T1-TOTAL]],"")</f>
        <v>0.20068027210884354</v>
      </c>
      <c r="JQ111" s="26" t="str">
        <f>IFERROR(Tableau17[[#This Row],[2014-T2-LFN]]/Tableau17[[#This Row],[2014-T2-TOTAL]],"")</f>
        <v/>
      </c>
      <c r="JR111" s="26" t="str">
        <f>IFERROR(Tableau17[[#This Row],[2014-T2-LUD]]/Tableau17[[#This Row],[2014-T2-TOTAL]],"")</f>
        <v/>
      </c>
      <c r="JS111" s="26" t="str">
        <f>IFERROR(Tableau17[[#This Row],[2014-T2-LUG]]/Tableau17[[#This Row],[2014-T2-TOTAL]],"")</f>
        <v/>
      </c>
      <c r="JT111" s="26">
        <f>IFERROR(Tableau17[[#This Row],[2015-T1-BC-DIV]]/Tableau17[[#This Row],[2015-T1-TOTAL]],"")</f>
        <v>0</v>
      </c>
      <c r="JU111" s="26">
        <f>IFERROR(Tableau17[[#This Row],[2015-T1-BC-DLF]]/Tableau17[[#This Row],[2015-T1-TOTAL]],"")</f>
        <v>0</v>
      </c>
      <c r="JV111" s="26">
        <f>IFERROR(Tableau17[[#This Row],[2015-T1-BC-DVD]]/Tableau17[[#This Row],[2015-T1-TOTAL]],"")</f>
        <v>2.3668639053254437E-2</v>
      </c>
      <c r="JW111" s="26">
        <f>IFERROR(Tableau17[[#This Row],[2015-T1-BC-DVG]]/Tableau17[[#This Row],[2015-T1-TOTAL]],"")</f>
        <v>8.5798816568047331E-2</v>
      </c>
      <c r="JX111" s="26">
        <f>IFERROR(Tableau17[[#This Row],[2015-T1-BC-FG]]/Tableau17[[#This Row],[2015-T1-TOTAL]],"")</f>
        <v>0.13313609467455623</v>
      </c>
      <c r="JY111" s="26">
        <f>IFERROR(Tableau17[[#This Row],[2015-T1-BC-FN]]/Tableau17[[#This Row],[2015-T1-TOTAL]],"")</f>
        <v>0.36390532544378701</v>
      </c>
      <c r="JZ111" s="26">
        <f>IFERROR(Tableau17[[#This Row],[2015-T1-BC-MDM]]/Tableau17[[#This Row],[2015-T1-TOTAL]],"")</f>
        <v>6.5088757396449703E-2</v>
      </c>
      <c r="KA111" s="26">
        <f>IFERROR(Tableau17[[#This Row],[2015-T1-BC-RDG]]/Tableau17[[#This Row],[2015-T1-TOTAL]],"")</f>
        <v>0</v>
      </c>
      <c r="KB111" s="26">
        <f>IFERROR(Tableau17[[#This Row],[2015-T1-BC-SOC]]/Tableau17[[#This Row],[2015-T1-TOTAL]],"")</f>
        <v>0</v>
      </c>
      <c r="KC111" s="26">
        <f>IFERROR(Tableau17[[#This Row],[2015-T1-BC-UD]]/Tableau17[[#This Row],[2015-T1-TOTAL]],"")</f>
        <v>0.32840236686390534</v>
      </c>
      <c r="KD111" s="26">
        <f>IFERROR(Tableau17[[#This Row],[2015-T1-BC-UG]]/Tableau17[[#This Row],[2015-T1-TOTAL]],"")</f>
        <v>0</v>
      </c>
      <c r="KE111" s="26">
        <f>IFERROR(Tableau17[[#This Row],[2015-T1-BC-VEC]]/Tableau17[[#This Row],[2015-T1-TOTAL]],"")</f>
        <v>0</v>
      </c>
      <c r="KF111" s="26">
        <f>IFERROR(Tableau17[[#This Row],[2015-T2-BC-DVG]]/Tableau17[[#This Row],[2015-T2-TOTAL]],"")</f>
        <v>0</v>
      </c>
      <c r="KG111" s="26">
        <f>IFERROR(Tableau17[[#This Row],[2015-T2-BC-FN]]/Tableau17[[#This Row],[2015-T2-TOTAL]],"")</f>
        <v>0.36212624584717606</v>
      </c>
      <c r="KH111" s="26">
        <f>IFERROR(Tableau17[[#This Row],[2015-T2-BC-SOC]]/Tableau17[[#This Row],[2015-T2-TOTAL]],"")</f>
        <v>0</v>
      </c>
      <c r="KI111" s="26">
        <f>IFERROR(Tableau17[[#This Row],[2015-T2-BC-UD]]/Tableau17[[#This Row],[2015-T2-TOTAL]],"")</f>
        <v>0.63787375415282388</v>
      </c>
      <c r="KJ111" s="26">
        <f>IFERROR(Tableau17[[#This Row],[2015-T2-BC-UG]]/Tableau17[[#This Row],[2015-T2-TOTAL]],"")</f>
        <v>0</v>
      </c>
      <c r="KK111" s="26">
        <f>IFERROR(Tableau17[[#This Row],[2017 (L)-T1-COM]]/Tableau17[[#This Row],[2017 (L)-T1-TOTAL]],"")</f>
        <v>1.8970189701897018E-2</v>
      </c>
      <c r="KL111" s="26">
        <f>IFERROR(Tableau17[[#This Row],[2017 (L)-T1-DIV]]/Tableau17[[#This Row],[2017 (L)-T1-TOTAL]],"")</f>
        <v>5.4200542005420054E-3</v>
      </c>
      <c r="KM111" s="26">
        <f>IFERROR(Tableau17[[#This Row],[2017 (L)-T1-DLF]]/Tableau17[[#This Row],[2017 (L)-T1-TOTAL]],"")</f>
        <v>1.0840108401084011E-2</v>
      </c>
      <c r="KN111" s="26">
        <f>IFERROR(Tableau17[[#This Row],[2017 (L)-T1-DVD]]/Tableau17[[#This Row],[2017 (L)-T1-TOTAL]],"")</f>
        <v>0</v>
      </c>
      <c r="KO111" s="26">
        <f>IFERROR(Tableau17[[#This Row],[2017 (L)-T1-DVG]]/Tableau17[[#This Row],[2017 (L)-T1-TOTAL]],"")</f>
        <v>0</v>
      </c>
      <c r="KP111" s="26">
        <f>IFERROR(Tableau17[[#This Row],[2017 (L)-T1-ECO]]/Tableau17[[#This Row],[2017 (L)-T1-TOTAL]],"")</f>
        <v>7.0460704607046065E-2</v>
      </c>
      <c r="KQ111" s="26">
        <f>IFERROR(Tableau17[[#This Row],[2017 (L)-T1-EXD]]/Tableau17[[#This Row],[2017 (L)-T1-TOTAL]],"")</f>
        <v>2.7100271002710027E-3</v>
      </c>
      <c r="KR111" s="26">
        <f>IFERROR(Tableau17[[#This Row],[2017 (L)-T1-EXG]]/Tableau17[[#This Row],[2017 (L)-T1-TOTAL]],"")</f>
        <v>2.7100271002710027E-3</v>
      </c>
      <c r="KS111" s="26">
        <f>IFERROR(Tableau17[[#This Row],[2017 (L)-T1-FI]]/Tableau17[[#This Row],[2017 (L)-T1-TOTAL]],"")</f>
        <v>0.15176151761517614</v>
      </c>
      <c r="KT111" s="26">
        <f>IFERROR(Tableau17[[#This Row],[2017 (L)-T1-FN]]/Tableau17[[#This Row],[2017 (L)-T1-TOTAL]],"")</f>
        <v>0.12737127371273713</v>
      </c>
      <c r="KU111" s="26">
        <f>IFERROR(Tableau17[[#This Row],[2017 (L)-T1-LR]]/Tableau17[[#This Row],[2017 (L)-T1-TOTAL]],"")</f>
        <v>0.1951219512195122</v>
      </c>
      <c r="KV111" s="26">
        <f>IFERROR(Tableau17[[#This Row],[2017 (L)-T1-MDM]]/Tableau17[[#This Row],[2017 (L)-T1-TOTAL]],"")</f>
        <v>0</v>
      </c>
      <c r="KW111" s="26">
        <f>IFERROR(Tableau17[[#This Row],[2017 (L)-T1-RDG]]/Tableau17[[#This Row],[2017 (L)-T1-TOTAL]],"")</f>
        <v>0</v>
      </c>
      <c r="KX111" s="26">
        <f>IFERROR(Tableau17[[#This Row],[2017 (L)-T1-REG]]/Tableau17[[#This Row],[2017 (L)-T1-TOTAL]],"")</f>
        <v>2.7100271002710027E-3</v>
      </c>
      <c r="KY111" s="26">
        <f>IFERROR(Tableau17[[#This Row],[2017 (L)-T1-REM]]/Tableau17[[#This Row],[2017 (L)-T1-TOTAL]],"")</f>
        <v>0.38211382113821141</v>
      </c>
      <c r="KZ111" s="26">
        <f>IFERROR(Tableau17[[#This Row],[2017 (L)-T1-SOC]]/Tableau17[[#This Row],[2017 (L)-T1-TOTAL]],"")</f>
        <v>2.9810298102981029E-2</v>
      </c>
      <c r="LA111" s="26">
        <f>IFERROR(Tableau17[[#This Row],[2017 (L)-T1-UDI]]/Tableau17[[#This Row],[2017 (L)-T1-TOTAL]],"")</f>
        <v>0</v>
      </c>
      <c r="LB111" s="26">
        <f>IFERROR(Tableau17[[#This Row],[2017 (L)-T2-FI]]/Tableau17[[#This Row],[2017 (L)-T2-TOTAL]],"")</f>
        <v>0</v>
      </c>
      <c r="LC111" s="26">
        <f>IFERROR(Tableau17[[#This Row],[2017 (L)-T2-FN]]/Tableau17[[#This Row],[2017 (L)-T2-TOTAL]],"")</f>
        <v>0</v>
      </c>
      <c r="LD111" s="26">
        <f>IFERROR(Tableau17[[#This Row],[2017 (L)-T2-LR]]/Tableau17[[#This Row],[2017 (L)-T2-TOTAL]],"")</f>
        <v>0.4061433447098976</v>
      </c>
      <c r="LE111" s="26">
        <f>IFERROR(Tableau17[[#This Row],[2017 (L)-T2-MDM]]/Tableau17[[#This Row],[2017 (L)-T2-TOTAL]],"")</f>
        <v>0</v>
      </c>
      <c r="LF111" s="26">
        <f>IFERROR(Tableau17[[#This Row],[2017 (L)-T2-REM]]/Tableau17[[#This Row],[2017 (L)-T2-TOTAL]],"")</f>
        <v>0.59385665529010234</v>
      </c>
      <c r="LG111" s="26">
        <f>IFERROR(Tableau17[[#This Row],[2017-T1-ARTHAUD Nathalie]]/Tableau17[[#This Row],[2017-T1-TOTAL]],"")</f>
        <v>0</v>
      </c>
      <c r="LH111" s="26">
        <f>IFERROR(Tableau17[[#This Row],[2017-T1-ASSELINEAU Fran]]/Tableau17[[#This Row],[2017-T1-TOTAL]],"")</f>
        <v>3.2840722495894909E-3</v>
      </c>
      <c r="LI111" s="26">
        <f>IFERROR(Tableau17[[#This Row],[2017-T1-CHEMINADE Jacques]]/Tableau17[[#This Row],[2017-T1-TOTAL]],"")</f>
        <v>1.6420361247947454E-3</v>
      </c>
      <c r="LJ111" s="26">
        <f>IFERROR(Tableau17[[#This Row],[2017-T1-DUPONT-AIGNAN Nicolas]]/Tableau17[[#This Row],[2017-T1-TOTAL]],"")</f>
        <v>4.2692939244663386E-2</v>
      </c>
      <c r="LK111" s="26">
        <f>IFERROR(Tableau17[[#This Row],[2017-T1-FILLON Fran]]/Tableau17[[#This Row],[2017-T1-TOTAL]],"")</f>
        <v>0.25123152709359609</v>
      </c>
      <c r="LL111" s="26">
        <f>IFERROR(Tableau17[[#This Row],[2017-T1-HAMON Beno]]/Tableau17[[#This Row],[2017-T1-TOTAL]],"")</f>
        <v>3.9408866995073892E-2</v>
      </c>
      <c r="LM111" s="26">
        <f>IFERROR(Tableau17[[#This Row],[2017-T1-LASSALLE Jean]]/Tableau17[[#This Row],[2017-T1-TOTAL]],"")</f>
        <v>1.6420361247947456E-2</v>
      </c>
      <c r="LN111" s="26">
        <f>IFERROR(Tableau17[[#This Row],[2017-T1-LE PEN Marine]]/Tableau17[[#This Row],[2017-T1-TOTAL]],"")</f>
        <v>0.21674876847290642</v>
      </c>
      <c r="LO111" s="26">
        <f>IFERROR(Tableau17[[#This Row],[2017-T1-M Jean-Luc]]/Tableau17[[#This Row],[2017-T1-TOTAL]],"")</f>
        <v>0.18883415435139572</v>
      </c>
      <c r="LP111" s="26">
        <f>IFERROR(Tableau17[[#This Row],[2017-T1-MACRON Emmanuel]]/Tableau17[[#This Row],[2017-T1-TOTAL]],"")</f>
        <v>0.23809523809523808</v>
      </c>
      <c r="LQ111" s="26">
        <f>IFERROR(Tableau17[[#This Row],[2017-T1-POUTOU Philippe]]/Tableau17[[#This Row],[2017-T1-TOTAL]],"")</f>
        <v>1.6420361247947454E-3</v>
      </c>
      <c r="LR111" s="26">
        <f>IFERROR(Tableau17[[#This Row],[2017-T2-LE PEN Marine]]/Tableau17[[#This Row],[2017-T2-TOTAL]],"")</f>
        <v>0.33661417322834647</v>
      </c>
      <c r="LS111" s="26">
        <f>IFERROR(Tableau17[[#This Row],[2017-T2-MACRON Emmanuel]]/Tableau17[[#This Row],[2017-T2-TOTAL]],"")</f>
        <v>0.66338582677165359</v>
      </c>
      <c r="LT111" s="26">
        <f>IFERROR(Tableau17[[#This Row],[2019-T1-ALEXANDRE Audric]]/Tableau17[[#This Row],[2019-T1-TOTAL]],"")</f>
        <v>0</v>
      </c>
      <c r="LU111" s="26">
        <f>IFERROR(Tableau17[[#This Row],[2019-T1-ARTHAUD Nathalie]]/Tableau17[[#This Row],[2019-T1-TOTAL]],"")</f>
        <v>2.5252525252525255E-3</v>
      </c>
      <c r="LV111" s="26">
        <f>IFERROR(Tableau17[[#This Row],[2019-T1-ASSELINEAU François]]/Tableau17[[#This Row],[2019-T1-TOTAL]],"")</f>
        <v>1.0101010101010102E-2</v>
      </c>
      <c r="LW111" s="26">
        <f>IFERROR(Tableau17[[#This Row],[2019-T1-AUBRY Manon]]/Tableau17[[#This Row],[2019-T1-TOTAL]],"")</f>
        <v>6.3131313131313135E-2</v>
      </c>
      <c r="LX111" s="26">
        <f>IFERROR(Tableau17[[#This Row],[2019-T1-AZERGUI Nagib]]/Tableau17[[#This Row],[2019-T1-TOTAL]],"")</f>
        <v>0</v>
      </c>
      <c r="LY111" s="26">
        <f>IFERROR(Tableau17[[#This Row],[2019-T1-BARDELLA Jordan]]/Tableau17[[#This Row],[2019-T1-TOTAL]],"")</f>
        <v>0.24242424242424243</v>
      </c>
      <c r="LZ111" s="26">
        <f>IFERROR(Tableau17[[#This Row],[2019-T1-BELLAMY François-Xavier]]/Tableau17[[#This Row],[2019-T1-TOTAL]],"")</f>
        <v>7.8282828282828287E-2</v>
      </c>
      <c r="MA111" s="26">
        <f>IFERROR(Tableau17[[#This Row],[2019-T1-BIDOU Olivier]]/Tableau17[[#This Row],[2019-T1-TOTAL]],"")</f>
        <v>0</v>
      </c>
      <c r="MB111" s="26">
        <f>IFERROR(Tableau17[[#This Row],[2019-T1-BOURG Dominique]]/Tableau17[[#This Row],[2019-T1-TOTAL]],"")</f>
        <v>2.7777777777777776E-2</v>
      </c>
      <c r="MC111" s="26">
        <f>IFERROR(Tableau17[[#This Row],[2019-T1-BROSSAT Ian]]/Tableau17[[#This Row],[2019-T1-TOTAL]],"")</f>
        <v>2.5252525252525252E-2</v>
      </c>
      <c r="MD111" s="26">
        <f>IFERROR(Tableau17[[#This Row],[2019-T1-CAILLAUD Sophie]]/Tableau17[[#This Row],[2019-T1-TOTAL]],"")</f>
        <v>0</v>
      </c>
      <c r="ME111" s="26">
        <f>IFERROR(Tableau17[[#This Row],[2019-T1-CAMUS Renaud]]/Tableau17[[#This Row],[2019-T1-TOTAL]],"")</f>
        <v>0</v>
      </c>
      <c r="MF111" s="26">
        <f>IFERROR(Tableau17[[#This Row],[2019-T1-CHALENÇON Christophe]]/Tableau17[[#This Row],[2019-T1-TOTAL]],"")</f>
        <v>5.0505050505050509E-3</v>
      </c>
      <c r="MG111" s="26">
        <f>IFERROR(Tableau17[[#This Row],[2019-T1-CORBET Cathy Denise Ginette]]/Tableau17[[#This Row],[2019-T1-TOTAL]],"")</f>
        <v>0</v>
      </c>
      <c r="MH111" s="26">
        <f>IFERROR(Tableau17[[#This Row],[2019-T1-DE PREVOISIN Robert]]/Tableau17[[#This Row],[2019-T1-TOTAL]],"")</f>
        <v>0</v>
      </c>
      <c r="MI111" s="26">
        <f>IFERROR(Tableau17[[#This Row],[2019-T1-DELFEL Thérèse]]/Tableau17[[#This Row],[2019-T1-TOTAL]],"")</f>
        <v>0</v>
      </c>
      <c r="MJ111" s="26">
        <f>IFERROR(Tableau17[[#This Row],[2019-T1-DIEUMEGARD Pierre]]/Tableau17[[#This Row],[2019-T1-TOTAL]],"")</f>
        <v>0</v>
      </c>
      <c r="MK111" s="26">
        <f>IFERROR(Tableau17[[#This Row],[2019-T1-DUPONT-AIGNAN Nicolas]]/Tableau17[[#This Row],[2019-T1-TOTAL]],"")</f>
        <v>2.0202020202020204E-2</v>
      </c>
      <c r="ML111" s="26">
        <f>IFERROR(Tableau17[[#This Row],[2019-T1-GERNIGON Yves]]/Tableau17[[#This Row],[2019-T1-TOTAL]],"")</f>
        <v>0</v>
      </c>
      <c r="MM111" s="26">
        <f>IFERROR(Tableau17[[#This Row],[2019-T1-GLUCKSMANN Raphaël]]/Tableau17[[#This Row],[2019-T1-TOTAL]],"")</f>
        <v>5.808080808080808E-2</v>
      </c>
      <c r="MN111" s="26">
        <f>IFERROR(Tableau17[[#This Row],[2019-T1-HAMON Benoît]]/Tableau17[[#This Row],[2019-T1-TOTAL]],"")</f>
        <v>1.2626262626262626E-2</v>
      </c>
      <c r="MO111" s="26">
        <f>IFERROR(Tableau17[[#This Row],[2019-T1-HELGEN Gilles]]/Tableau17[[#This Row],[2019-T1-TOTAL]],"")</f>
        <v>0</v>
      </c>
      <c r="MP111" s="26">
        <f>IFERROR(Tableau17[[#This Row],[2019-T1-JADOT Yannick]]/Tableau17[[#This Row],[2019-T1-TOTAL]],"")</f>
        <v>0.14646464646464646</v>
      </c>
      <c r="MQ111" s="26">
        <f>IFERROR(Tableau17[[#This Row],[2019-T1-LAGARDE Jean-Christophe]]/Tableau17[[#This Row],[2019-T1-TOTAL]],"")</f>
        <v>2.5252525252525252E-2</v>
      </c>
      <c r="MR111" s="26">
        <f>IFERROR(Tableau17[[#This Row],[2019-T1-LALANNE Francis]]/Tableau17[[#This Row],[2019-T1-TOTAL]],"")</f>
        <v>5.0505050505050509E-3</v>
      </c>
      <c r="MS111" s="26">
        <f>IFERROR(Tableau17[[#This Row],[2019-T1-LOISEAU Nathalie]]/Tableau17[[#This Row],[2019-T1-TOTAL]],"")</f>
        <v>0.27777777777777779</v>
      </c>
      <c r="MT111" s="26">
        <f>IFERROR(Tableau17[[#This Row],[2019-T1-MARIE Florie]]/Tableau17[[#This Row],[2019-T1-TOTAL]],"")</f>
        <v>0</v>
      </c>
      <c r="MU111" s="26">
        <f>IFERROR(Tableau17[[#This Row],[2008-T1-MACROEXTRDROITE]]/Tableau17[[#This Row],[2008-T1-MACROTOTALE]],"")</f>
        <v>6.416275430359937E-2</v>
      </c>
      <c r="MV111" s="26">
        <f>IFERROR(Tableau17[[#This Row],[2008-T1-MACRODROITE]]/Tableau17[[#This Row],[2008-T1-MACROTOTALE]],"")</f>
        <v>0.58685446009389675</v>
      </c>
      <c r="MW111" s="26">
        <f>IFERROR(Tableau17[[#This Row],[2008-T1-MACROCENTRE]]/Tableau17[[#This Row],[2008-T1-MACROTOTALE]],"")</f>
        <v>0</v>
      </c>
      <c r="MX111" s="26">
        <f>IFERROR(Tableau17[[#This Row],[2008-T1-MACROGAUCHE]]/Tableau17[[#This Row],[2008-T1-MACROTOTALE]],"")</f>
        <v>0.3489827856025039</v>
      </c>
      <c r="MY111" s="26">
        <f>IFERROR(Tableau17[[#This Row],[2008-T1-MACROAUTRE]]/Tableau17[[#This Row],[2008-T1-MACROTOTALE]],"")</f>
        <v>0</v>
      </c>
      <c r="MZ111" s="26" t="str">
        <f>IFERROR(Tableau17[[#This Row],[2008-T2-MACROEXTRDROITE]]/Tableau17[[#This Row],[2008-T2-MACROTOTALE]],"")</f>
        <v/>
      </c>
      <c r="NA111" s="26" t="str">
        <f>IFERROR(Tableau17[[#This Row],[2008-T2-MACRODROITE]]/Tableau17[[#This Row],[2008-T2-MACROTOTALE]],"")</f>
        <v/>
      </c>
      <c r="NB111" s="26" t="str">
        <f>IFERROR(Tableau17[[#This Row],[2008-T2-MACROCENTRE]]/Tableau17[[#This Row],[2008-T2-MACROTOTALE]],"")</f>
        <v/>
      </c>
      <c r="NC111" s="26" t="str">
        <f>IFERROR(Tableau17[[#This Row],[2008-T2-MACROGAUCHE]]/Tableau17[[#This Row],[2008-T2-MACROTOTALE]],"")</f>
        <v/>
      </c>
      <c r="ND111" s="26" t="str">
        <f>IFERROR(Tableau17[[#This Row],[2008-T2-MACROAUTRE]]/Tableau17[[#This Row],[2008-T2-MACROTOTALE]],"")</f>
        <v/>
      </c>
      <c r="NE111" s="26">
        <f>IFERROR(Tableau17[[#This Row],[2014-T1-MACROEXTRDROITE]]/Tableau17[[#This Row],[2014-T1-MACROTOTALE]],"")</f>
        <v>0.18537414965986396</v>
      </c>
      <c r="NF111" s="26">
        <f>IFERROR(Tableau17[[#This Row],[2014-T1-MACRODROITE]]/Tableau17[[#This Row],[2014-T1-MACROTOTALE]],"")</f>
        <v>0.49829931972789115</v>
      </c>
      <c r="NG111" s="26">
        <f>IFERROR(Tableau17[[#This Row],[2014-T1-MACROCENTRE]]/Tableau17[[#This Row],[2014-T1-MACROTOTALE]],"")</f>
        <v>0</v>
      </c>
      <c r="NH111" s="26">
        <f>IFERROR(Tableau17[[#This Row],[2014-T1-MACROGAUCHE]]/Tableau17[[#This Row],[2014-T1-MACROTOTALE]],"")</f>
        <v>0.31632653061224492</v>
      </c>
      <c r="NI111" s="26">
        <f>IFERROR(Tableau17[[#This Row],[2014-T1-MACROAUTRE]]/Tableau17[[#This Row],[2014-T1-MACROTOTALE]],"")</f>
        <v>0</v>
      </c>
      <c r="NJ111" s="26" t="str">
        <f>IFERROR(Tableau17[[#This Row],[2014-T2-MACROEXTRDROITE]]/Tableau17[[#This Row],[2014-T2-MACROTOTALE]],"")</f>
        <v/>
      </c>
      <c r="NK111" s="26" t="str">
        <f>IFERROR(Tableau17[[#This Row],[2014-T2-MACRODROITE]]/Tableau17[[#This Row],[2014-T2-MACROTOTALE]],"")</f>
        <v/>
      </c>
      <c r="NL111" s="26" t="str">
        <f>IFERROR(Tableau17[[#This Row],[2014-T2-MACROCENTRE]]/Tableau17[[#This Row],[2014-T2-MACROTOTALE]],"")</f>
        <v/>
      </c>
      <c r="NM111" s="26" t="str">
        <f>IFERROR(Tableau17[[#This Row],[2014-T2-MACROGAUCHE]]/Tableau17[[#This Row],[2014-T2-MACROTOTALE]],"")</f>
        <v/>
      </c>
      <c r="NN111" s="26" t="str">
        <f>IFERROR(Tableau17[[#This Row],[2014-T2-MACROAUTRE]]/Tableau17[[#This Row],[2014-T2-MACROTOTALE]],"")</f>
        <v/>
      </c>
      <c r="NO111" s="26">
        <f>IFERROR( Tableau17[[#This Row],[2015-T1-MACROEXTRDROITE]]/Tableau17[[#This Row],[2015-T1-MACROTOTALE]],"")</f>
        <v>0.36390532544378701</v>
      </c>
      <c r="NP111" s="26">
        <f>IFERROR(Tableau17[[#This Row],[2015-T1-MACRODROITE]]/Tableau17[[#This Row],[2015-T1-MACROTOTALE]],"")</f>
        <v>0.35207100591715978</v>
      </c>
      <c r="NQ111" s="26">
        <f>IFERROR(Tableau17[[#This Row],[2015-T1-MACROCENTRE]]/Tableau17[[#This Row],[2015-T1-MACROTOTALE]],"")</f>
        <v>6.5088757396449703E-2</v>
      </c>
      <c r="NR111" s="26">
        <f>IFERROR(Tableau17[[#This Row],[2015-T1-MACROGAUCHE]]/Tableau17[[#This Row],[2015-T1-MACROTOTALE]],"")</f>
        <v>0.21893491124260356</v>
      </c>
      <c r="NS111" s="26">
        <f>IFERROR(Tableau17[[#This Row],[2015-T1-MACROAUTRE]]/Tableau17[[#This Row],[2015-T1-MACROTOTALE]],"")</f>
        <v>0</v>
      </c>
      <c r="NT111" s="26">
        <f>IFERROR(Tableau17[[#This Row],[2015-T2-MACROEXTRDROITE]]/Tableau17[[#This Row],[2015-T2-MACROTOTALE]],"")</f>
        <v>0.36212624584717606</v>
      </c>
      <c r="NU111" s="26">
        <f>IFERROR(Tableau17[[#This Row],[2015-T2-MACRODROITE]]/Tableau17[[#This Row],[2015-T2-MACROTOTALE]],"")</f>
        <v>0.63787375415282388</v>
      </c>
      <c r="NV111" s="26">
        <f>IFERROR(Tableau17[[#This Row],[2015-T2-MACROCENTRE]]/Tableau17[[#This Row],[2015-T2-MACROTOTALE]],"")</f>
        <v>0</v>
      </c>
      <c r="NW111" s="26">
        <f>IFERROR(Tableau17[[#This Row],[2015-T2-MACROGAUCHE]]/Tableau17[[#This Row],[2015-T2-MACROTOTALE]],"")</f>
        <v>0</v>
      </c>
      <c r="NX111" s="26">
        <f>IFERROR(Tableau17[[#This Row],[2015-T2-MACROAUTRE]]/Tableau17[[#This Row],[2015-T2-MACROTOTALE]],"")</f>
        <v>0</v>
      </c>
      <c r="NY111" s="26">
        <f>IFERROR(Tableau17[[#This Row],[2017-T1-MACROEXTRDROITE]]/Tableau17[[#This Row],[2017-T1-MACROTOTALE]],"")</f>
        <v>0.26436781609195403</v>
      </c>
      <c r="NZ111" s="26">
        <f>IFERROR(Tableau17[[#This Row],[2017-T1-MACRODROITE]]/Tableau17[[#This Row],[2017-T1-MACROTOTALE]],"")</f>
        <v>0.25123152709359609</v>
      </c>
      <c r="OA111" s="26">
        <f>IFERROR(Tableau17[[#This Row],[2017-T1-MACROCENTRE]]/Tableau17[[#This Row],[2017-T1-MACROTOTALE]],"")</f>
        <v>0.23809523809523808</v>
      </c>
      <c r="OB111" s="26">
        <f>IFERROR(Tableau17[[#This Row],[2017-T1-MACROGAUCHE]]/Tableau17[[#This Row],[2017-T1-MACROTOTALE]],"")</f>
        <v>0.22988505747126436</v>
      </c>
      <c r="OC111" s="26">
        <f>IFERROR(Tableau17[[#This Row],[2017-T1-MACROAUTRE]]/Tableau17[[#This Row],[2017-T1-MACROTOTALE]],"")</f>
        <v>1.6420361247947456E-2</v>
      </c>
      <c r="OD111" s="26">
        <f>IFERROR(Tableau17[[#This Row],[2017-T2-MACROEXTRDROITE]]/Tableau17[[#This Row],[2017-T2-MACROTOTALE]],"")</f>
        <v>0.33661417322834647</v>
      </c>
      <c r="OE111" s="26">
        <f>IFERROR(Tableau17[[#This Row],[2017-T2-MACRODROITE]]/Tableau17[[#This Row],[2017-T2-MACROTOTALE]],"")</f>
        <v>0</v>
      </c>
      <c r="OF111" s="26">
        <f>IFERROR(Tableau17[[#This Row],[2017-T2-MACROCENTRE]]/Tableau17[[#This Row],[2017-T2-MACROTOTALE]],"")</f>
        <v>0.66338582677165359</v>
      </c>
      <c r="OG111" s="26">
        <f>IFERROR(Tableau17[[#This Row],[2017-T2-MACROGAUCHE]]/Tableau17[[#This Row],[2017-T2-MACROTOTALE]],"")</f>
        <v>0</v>
      </c>
      <c r="OH111" s="26">
        <f>IFERROR(Tableau17[[#This Row],[2017-T2-MACROAUTRE]]/Tableau17[[#This Row],[2017-T2-MACROTOTALE]],"")</f>
        <v>0</v>
      </c>
      <c r="OI111" s="26">
        <f>IFERROR(Tableau17[[#This Row],[2019-T1-MACROEXTRDROITE]]/Tableau17[[#This Row],[2019-T1-MACROTOTALE]],"")</f>
        <v>0.27139364303178481</v>
      </c>
      <c r="OJ111" s="26">
        <f>IFERROR(Tableau17[[#This Row],[2019-T1-MACRODROITE]]/Tableau17[[#This Row],[2019-T1-MACROTOTALE]],"")</f>
        <v>0.10024449877750612</v>
      </c>
      <c r="OK111" s="26">
        <f>IFERROR(Tableau17[[#This Row],[2019-T1-MACROCENTRE]]/Tableau17[[#This Row],[2019-T1-MACROTOTALE]],"")</f>
        <v>0.26894865525672373</v>
      </c>
      <c r="OL111" s="26">
        <f>IFERROR(Tableau17[[#This Row],[2019-T1-MACROGAUCHE]]/Tableau17[[#This Row],[2019-T1-MACROTOTALE]],"")</f>
        <v>0.2982885085574572</v>
      </c>
      <c r="OM111" s="26">
        <f>IFERROR(Tableau17[[#This Row],[2019-T1-MACROAUTRE]]/Tableau17[[#This Row],[2019-T1-MACROTOTALE]],"")</f>
        <v>6.1124694376528114E-2</v>
      </c>
      <c r="ON111" s="26">
        <f>IFERROR(Tableau17[[#This Row],[2020-T1-MACROEXTRDROITE]]/Tableau17[[#This Row],[2020-T1-MACROTOTALE]],"")</f>
        <v>0.15277777777777779</v>
      </c>
      <c r="OO111" s="26">
        <f>IFERROR(Tableau17[[#This Row],[2020-T1-MACRODROITE]]/Tableau17[[#This Row],[2020-T1-MACROTOTALE]],"")</f>
        <v>0.30208333333333331</v>
      </c>
      <c r="OP111" s="26">
        <f>IFERROR(Tableau17[[#This Row],[2020-T1-MACROCENTRE]]/Tableau17[[#This Row],[2020-T1-MACROTOTALE]],"")</f>
        <v>0.13541666666666666</v>
      </c>
      <c r="OQ111" s="26">
        <f>IFERROR(Tableau17[[#This Row],[2020-T1-MACROGAUCHE]]/Tableau17[[#This Row],[2020-T1-MACROTOTALE]],"")</f>
        <v>0.40972222222222221</v>
      </c>
      <c r="OR111" s="26">
        <f>IFERROR(Tableau17[[#This Row],[2020-T1-MACROAUTRE]]/Tableau17[[#This Row],[2020-T1-MACROTOTALE]],"")</f>
        <v>0</v>
      </c>
      <c r="OS111" s="26">
        <f>IFERROR(Tableau17[[#This Row],[2017 (L)-T1-MACROEXTRDROITE]]/Tableau17[[#This Row],[2017 (L)-T1-MACROTOTALE]],"")</f>
        <v>0.14092140921409213</v>
      </c>
      <c r="OT111" s="26">
        <f>IFERROR(Tableau17[[#This Row],[2017 (L)-T1-MACRODROITE]]/Tableau17[[#This Row],[2017 (L)-T1-MACROTOTALE]],"")</f>
        <v>0.1951219512195122</v>
      </c>
      <c r="OU111" s="26">
        <f>IFERROR(Tableau17[[#This Row],[2017 (L)-T1-MACROCENTRE]]/Tableau17[[#This Row],[2017 (L)-T1-MACROTOTALE]],"")</f>
        <v>0.38211382113821141</v>
      </c>
      <c r="OV111" s="26">
        <f>IFERROR(Tableau17[[#This Row],[2017 (L)-T1-MACROGAUCHE]]/Tableau17[[#This Row],[2017 (L)-T1-MACROTOTALE]],"")</f>
        <v>0.27371273712737126</v>
      </c>
      <c r="OW111" s="26">
        <f>IFERROR(Tableau17[[#This Row],[2017 (L)-T1-MACROAUTRE]]/Tableau17[[#This Row],[2017 (L)-T1-MACROTOTALE]],"")</f>
        <v>8.130081300813009E-3</v>
      </c>
      <c r="OX111" s="26">
        <f>IFERROR(Tableau17[[#This Row],[2017 (L)-T2-MACROEXTRDROITE]]/Tableau17[[#This Row],[2017 (L)-T2-MACROTOTALE]],"")</f>
        <v>0</v>
      </c>
      <c r="OY111" s="26">
        <f>IFERROR(Tableau17[[#This Row],[2017 (L)-T2-MACRODROITE]]/Tableau17[[#This Row],[2017 (L)-T2-MACROTOTALE]],"")</f>
        <v>0.4061433447098976</v>
      </c>
      <c r="OZ111" s="26">
        <f>IFERROR(Tableau17[[#This Row],[2017 (L)-T2-MACROCENTRE]]/Tableau17[[#This Row],[2017 (L)-T2-MACROTOTALE]],"")</f>
        <v>0.59385665529010234</v>
      </c>
      <c r="PA111" s="26">
        <f>IFERROR(Tableau17[[#This Row],[2017 (L)-T2-MACROGAUCHE]]/Tableau17[[#This Row],[2017 (L)-T2-MACROTOTALE]],"")</f>
        <v>0</v>
      </c>
      <c r="PB111" s="26">
        <f>IFERROR(Tableau17[[#This Row],[2017 (L)-T2-MACROAUTRE]]/Tableau17[[#This Row],[2017 (L)-T2-MACROTOTALE]],"")</f>
        <v>0</v>
      </c>
      <c r="PC111" s="26">
        <f>IFERROR(Tableau17[[#This Row],[2008_T1_PROCUS]]/Tableau17[[#This Row],[2008_T1_INSCRITS]],0)</f>
        <v>1.0045662100456621E-2</v>
      </c>
      <c r="PD111" s="26">
        <f>IFERROR(Tableau17[[#This Row],[2008_T2_PROCUS]]/Tableau17[[#This Row],[2008_T2_INSCRITS]],0)</f>
        <v>0</v>
      </c>
      <c r="PE111" s="26">
        <f>Tableau17[[#This Row],[2014_T1_PROCUS]]/Tableau17[[#This Row],[2014_T1_INSCRITS]]</f>
        <v>1.5609756097560976E-2</v>
      </c>
      <c r="PF111" s="26">
        <f>IFERROR(Tableau17[[#This Row],[2014_T2_PROCUS]]/Tableau17[[#This Row],[2014_T2_INSCRITS]],0)</f>
        <v>0</v>
      </c>
    </row>
    <row r="112" spans="1:422" hidden="1" x14ac:dyDescent="0.2">
      <c r="A112" s="1">
        <v>4</v>
      </c>
      <c r="B112" s="1" t="s">
        <v>312</v>
      </c>
      <c r="C112" s="1" t="s">
        <v>324</v>
      </c>
      <c r="D112" s="1" t="s">
        <v>324</v>
      </c>
      <c r="E112" s="1">
        <v>607</v>
      </c>
      <c r="F112" s="1">
        <v>5.3796439999999999</v>
      </c>
      <c r="G112" s="1">
        <v>43.292738999999997</v>
      </c>
      <c r="H112" s="3">
        <v>1247</v>
      </c>
      <c r="I112" s="3">
        <v>195</v>
      </c>
      <c r="L112" s="1">
        <v>43</v>
      </c>
      <c r="M112" s="1">
        <v>6</v>
      </c>
      <c r="P112" s="1">
        <v>137</v>
      </c>
      <c r="Q112" s="1">
        <v>80</v>
      </c>
      <c r="R112" s="1">
        <v>45</v>
      </c>
      <c r="S112" s="1">
        <v>135</v>
      </c>
      <c r="T112" s="1">
        <v>64</v>
      </c>
      <c r="U112" s="1">
        <v>510</v>
      </c>
      <c r="V112" s="1">
        <v>1154</v>
      </c>
      <c r="W112" s="1">
        <v>662</v>
      </c>
      <c r="X112" s="1">
        <v>18</v>
      </c>
      <c r="Y112" s="2">
        <v>0.57365685</v>
      </c>
      <c r="AB112" s="1">
        <v>0</v>
      </c>
      <c r="AD112" s="1">
        <v>1247</v>
      </c>
      <c r="AE112" s="1">
        <v>520</v>
      </c>
      <c r="AF112" s="2">
        <v>0.4170008</v>
      </c>
      <c r="AG112" s="1">
        <f t="shared" si="1"/>
        <v>195</v>
      </c>
      <c r="AH112" s="1">
        <v>1146</v>
      </c>
      <c r="AI112" s="1">
        <v>659</v>
      </c>
      <c r="AJ112" s="1">
        <v>24</v>
      </c>
      <c r="AK112" s="2">
        <v>0.57504363000000003</v>
      </c>
      <c r="AN112" s="1">
        <v>0</v>
      </c>
      <c r="AP112" s="1">
        <v>1109</v>
      </c>
      <c r="AQ112" s="1">
        <v>535</v>
      </c>
      <c r="AR112" s="2">
        <v>0.48241658999999998</v>
      </c>
      <c r="AS112" s="1">
        <v>1109</v>
      </c>
      <c r="AT112" s="1">
        <v>536</v>
      </c>
      <c r="AU112" s="2">
        <v>0.48331829999999998</v>
      </c>
      <c r="AV112" s="1">
        <v>1185</v>
      </c>
      <c r="AW112" s="1">
        <v>658</v>
      </c>
      <c r="AX112" s="2">
        <v>0.55527426000000002</v>
      </c>
      <c r="AY112" s="1">
        <v>1185</v>
      </c>
      <c r="AZ112" s="1">
        <v>500</v>
      </c>
      <c r="BA112" s="2">
        <v>0.42194092999999999</v>
      </c>
      <c r="BB112" s="1">
        <v>1187</v>
      </c>
      <c r="BC112" s="1">
        <v>972</v>
      </c>
      <c r="BD112" s="2">
        <v>0.81887109999999996</v>
      </c>
      <c r="BE112" s="1">
        <v>1187</v>
      </c>
      <c r="BF112" s="1">
        <v>863</v>
      </c>
      <c r="BG112" s="2">
        <v>0.72704296999999996</v>
      </c>
      <c r="BH112" s="1">
        <v>1174</v>
      </c>
      <c r="BI112" s="1">
        <v>631</v>
      </c>
      <c r="BJ112" s="2">
        <v>0.53747871000000003</v>
      </c>
      <c r="BK112" s="1">
        <v>56</v>
      </c>
      <c r="BN112" s="1">
        <v>32</v>
      </c>
      <c r="BO112" s="1">
        <v>27</v>
      </c>
      <c r="BP112" s="1">
        <v>357</v>
      </c>
      <c r="BQ112" s="1">
        <v>177</v>
      </c>
      <c r="BR112" s="1">
        <v>649</v>
      </c>
      <c r="BZ112" s="1">
        <v>40</v>
      </c>
      <c r="CB112" s="1">
        <v>43</v>
      </c>
      <c r="CC112" s="1">
        <v>80</v>
      </c>
      <c r="CD112" s="1">
        <v>346</v>
      </c>
      <c r="CE112" s="1">
        <v>135</v>
      </c>
      <c r="CF112" s="1">
        <v>644</v>
      </c>
      <c r="CL112" s="1">
        <v>11</v>
      </c>
      <c r="CM112" s="1">
        <v>8</v>
      </c>
      <c r="CO112" s="1">
        <v>29</v>
      </c>
      <c r="CP112" s="1">
        <v>105</v>
      </c>
      <c r="CQ112" s="1">
        <v>30</v>
      </c>
      <c r="CT112" s="1">
        <v>221</v>
      </c>
      <c r="CU112" s="1">
        <v>114</v>
      </c>
      <c r="CW112" s="1">
        <v>518</v>
      </c>
      <c r="CY112" s="1">
        <v>104</v>
      </c>
      <c r="DA112" s="1">
        <v>390</v>
      </c>
      <c r="DC112" s="1">
        <v>494</v>
      </c>
      <c r="DD112" s="1">
        <v>11</v>
      </c>
      <c r="DE112" s="1">
        <v>12</v>
      </c>
      <c r="DF112" s="1">
        <v>5</v>
      </c>
      <c r="DG112" s="1">
        <v>16</v>
      </c>
      <c r="DH112" s="1">
        <v>2</v>
      </c>
      <c r="DI112" s="1">
        <v>44</v>
      </c>
      <c r="DK112" s="1">
        <v>4</v>
      </c>
      <c r="DL112" s="1">
        <v>79</v>
      </c>
      <c r="DN112" s="1">
        <v>198</v>
      </c>
      <c r="DP112" s="1">
        <v>4</v>
      </c>
      <c r="DQ112" s="1">
        <v>1</v>
      </c>
      <c r="DR112" s="1">
        <v>226</v>
      </c>
      <c r="DU112" s="1">
        <v>602</v>
      </c>
      <c r="DV112" s="1">
        <v>152</v>
      </c>
      <c r="DZ112" s="1">
        <v>286</v>
      </c>
      <c r="EA112" s="1">
        <v>438</v>
      </c>
      <c r="EB112" s="1">
        <v>2</v>
      </c>
      <c r="EC112" s="1">
        <v>11</v>
      </c>
      <c r="ED112" s="1">
        <v>0</v>
      </c>
      <c r="EE112" s="1">
        <v>19</v>
      </c>
      <c r="EF112" s="1">
        <v>371</v>
      </c>
      <c r="EG112" s="1">
        <v>52</v>
      </c>
      <c r="EH112" s="1">
        <v>5</v>
      </c>
      <c r="EI112" s="1">
        <v>83</v>
      </c>
      <c r="EJ112" s="1">
        <v>166</v>
      </c>
      <c r="EK112" s="1">
        <v>252</v>
      </c>
      <c r="EL112" s="1">
        <v>3</v>
      </c>
      <c r="EM112" s="1">
        <v>964</v>
      </c>
      <c r="EN112" s="1">
        <v>152</v>
      </c>
      <c r="EO112" s="1">
        <v>625</v>
      </c>
      <c r="EP112" s="1">
        <v>777</v>
      </c>
      <c r="EQ112" s="1">
        <v>1</v>
      </c>
      <c r="ER112" s="1">
        <v>0</v>
      </c>
      <c r="ES112" s="1">
        <v>6</v>
      </c>
      <c r="ET112" s="1">
        <v>34</v>
      </c>
      <c r="EU112" s="1">
        <v>0</v>
      </c>
      <c r="EV112" s="1">
        <v>66</v>
      </c>
      <c r="EW112" s="1">
        <v>113</v>
      </c>
      <c r="EX112" s="1">
        <v>1</v>
      </c>
      <c r="EY112" s="1">
        <v>14</v>
      </c>
      <c r="EZ112" s="1">
        <v>16</v>
      </c>
      <c r="FA112" s="1">
        <v>0</v>
      </c>
      <c r="FB112" s="1">
        <v>0</v>
      </c>
      <c r="FC112" s="1">
        <v>0</v>
      </c>
      <c r="FD112" s="1">
        <v>0</v>
      </c>
      <c r="FE112" s="1">
        <v>1</v>
      </c>
      <c r="FF112" s="1">
        <v>0</v>
      </c>
      <c r="FG112" s="1">
        <v>0</v>
      </c>
      <c r="FH112" s="1">
        <v>8</v>
      </c>
      <c r="FI112" s="1">
        <v>2</v>
      </c>
      <c r="FJ112" s="1">
        <v>45</v>
      </c>
      <c r="FK112" s="1">
        <v>24</v>
      </c>
      <c r="FL112" s="1">
        <v>0</v>
      </c>
      <c r="FM112" s="1">
        <v>80</v>
      </c>
      <c r="FN112" s="1">
        <v>5</v>
      </c>
      <c r="FO112" s="1">
        <v>0</v>
      </c>
      <c r="FP112" s="1">
        <v>192</v>
      </c>
      <c r="FQ112" s="1">
        <v>2</v>
      </c>
      <c r="FR112" s="1">
        <f>SUM(Tableau17[[#This Row],[2019-T1-ALEXANDRE Audric]:[2019-T1-MARIE Florie]])</f>
        <v>610</v>
      </c>
      <c r="FS112" s="1">
        <v>27</v>
      </c>
      <c r="FT112" s="1">
        <v>413</v>
      </c>
      <c r="FU112" s="1">
        <v>0</v>
      </c>
      <c r="FV112" s="1">
        <v>209</v>
      </c>
      <c r="FW112" s="1">
        <v>0</v>
      </c>
      <c r="FX112" s="1">
        <v>649</v>
      </c>
      <c r="GD112" s="1">
        <v>0</v>
      </c>
      <c r="GE112" s="1">
        <v>80</v>
      </c>
      <c r="GF112" s="1">
        <v>346</v>
      </c>
      <c r="GG112" s="1">
        <v>0</v>
      </c>
      <c r="GH112" s="1">
        <v>218</v>
      </c>
      <c r="GI112" s="1">
        <v>0</v>
      </c>
      <c r="GJ112" s="1">
        <v>644</v>
      </c>
      <c r="GP112" s="1">
        <v>0</v>
      </c>
      <c r="GQ112" s="1">
        <v>116</v>
      </c>
      <c r="GR112" s="1">
        <v>229</v>
      </c>
      <c r="GS112" s="1">
        <v>30</v>
      </c>
      <c r="GT112" s="1">
        <v>143</v>
      </c>
      <c r="GU112" s="1">
        <v>0</v>
      </c>
      <c r="GV112" s="1">
        <v>518</v>
      </c>
      <c r="GW112" s="1">
        <v>104</v>
      </c>
      <c r="GX112" s="1">
        <v>390</v>
      </c>
      <c r="GY112" s="1">
        <v>0</v>
      </c>
      <c r="GZ112" s="1">
        <v>0</v>
      </c>
      <c r="HA112" s="1">
        <v>0</v>
      </c>
      <c r="HB112" s="1">
        <v>494</v>
      </c>
      <c r="HC112" s="1">
        <v>113</v>
      </c>
      <c r="HD112" s="1">
        <v>371</v>
      </c>
      <c r="HE112" s="1">
        <v>252</v>
      </c>
      <c r="HF112" s="1">
        <v>223</v>
      </c>
      <c r="HG112" s="1">
        <v>5</v>
      </c>
      <c r="HH112" s="1">
        <v>964</v>
      </c>
      <c r="HI112" s="1">
        <v>152</v>
      </c>
      <c r="HJ112" s="1">
        <v>0</v>
      </c>
      <c r="HK112" s="1">
        <v>625</v>
      </c>
      <c r="HL112" s="1">
        <v>0</v>
      </c>
      <c r="HM112" s="1">
        <v>0</v>
      </c>
      <c r="HN112" s="1">
        <v>777</v>
      </c>
      <c r="HO112" s="1">
        <v>82</v>
      </c>
      <c r="HP112" s="1">
        <v>118</v>
      </c>
      <c r="HQ112" s="1">
        <v>192</v>
      </c>
      <c r="HR112" s="1">
        <v>199</v>
      </c>
      <c r="HS112" s="1">
        <v>29</v>
      </c>
      <c r="HT112" s="1">
        <v>620</v>
      </c>
      <c r="HU112" s="1">
        <v>45</v>
      </c>
      <c r="HV112" s="1">
        <v>180</v>
      </c>
      <c r="HW112" s="1">
        <v>80</v>
      </c>
      <c r="HX112" s="1">
        <v>205</v>
      </c>
      <c r="HY112" s="1">
        <v>0</v>
      </c>
      <c r="HZ112" s="1">
        <v>510</v>
      </c>
      <c r="IA112" s="1">
        <v>5</v>
      </c>
      <c r="IB112" s="1">
        <v>214</v>
      </c>
      <c r="IC112" s="1">
        <v>226</v>
      </c>
      <c r="ID112" s="1">
        <v>144</v>
      </c>
      <c r="IE112" s="1">
        <v>13</v>
      </c>
      <c r="IF112" s="1">
        <v>602</v>
      </c>
      <c r="IG112" s="1">
        <v>0</v>
      </c>
      <c r="IH112" s="1">
        <v>0</v>
      </c>
      <c r="II112" s="1">
        <v>286</v>
      </c>
      <c r="IJ112" s="1">
        <v>152</v>
      </c>
      <c r="IK112" s="1">
        <v>0</v>
      </c>
      <c r="IL112" s="1">
        <v>438</v>
      </c>
      <c r="IM112" s="26">
        <f>IFERROR(Tableau17[[#This Row],[LDIV]]/Tableau17[[#This Row],[Total général]],"")</f>
        <v>0</v>
      </c>
      <c r="IN112" s="26">
        <f>IFERROR(Tableau17[[#This Row],[LDVC]]/Tableau17[[#This Row],[Total général]],"")</f>
        <v>0</v>
      </c>
      <c r="IO112" s="26">
        <f>IFERROR(Tableau17[[#This Row],[LDVD]]/Tableau17[[#This Row],[Total général]],"")</f>
        <v>8.4313725490196084E-2</v>
      </c>
      <c r="IP112" s="26">
        <f>IFERROR(Tableau17[[#This Row],[LDVG]]/Tableau17[[#This Row],[Total général]],"")</f>
        <v>1.1764705882352941E-2</v>
      </c>
      <c r="IQ112" s="26">
        <f>IFERROR(Tableau17[[#This Row],[LEXD]]/Tableau17[[#This Row],[Total général]],"")</f>
        <v>0</v>
      </c>
      <c r="IR112" s="26">
        <f>IFERROR(Tableau17[[#This Row],[LEXG]]/Tableau17[[#This Row],[Total général]],"")</f>
        <v>0</v>
      </c>
      <c r="IS112" s="26">
        <f>IFERROR(Tableau17[[#This Row],[LLR]]/Tableau17[[#This Row],[Total général]],"")</f>
        <v>0.26862745098039215</v>
      </c>
      <c r="IT112" s="26">
        <f>IFERROR(Tableau17[[#This Row],[LREM]]/Tableau17[[#This Row],[Total général]],"")</f>
        <v>0.15686274509803921</v>
      </c>
      <c r="IU112" s="26">
        <f>IFERROR(Tableau17[[#This Row],[LRN]]/Tableau17[[#This Row],[Total général]],"")</f>
        <v>8.8235294117647065E-2</v>
      </c>
      <c r="IV112" s="26">
        <f>IFERROR(Tableau17[[#This Row],[LUG]]/Tableau17[[#This Row],[Total général]],"")</f>
        <v>0.26470588235294118</v>
      </c>
      <c r="IW112" s="26">
        <f>IFERROR(Tableau17[[#This Row],[LVEC]]/Tableau17[[#This Row],[Total général]],"")</f>
        <v>0.12549019607843137</v>
      </c>
      <c r="IX112" s="26">
        <f>IFERROR(Tableau17[[#This Row],[2008-T1-LCMD]]/Tableau17[[#This Row],[2008-T1-TOTAL]],"")</f>
        <v>8.6286594761171037E-2</v>
      </c>
      <c r="IY112" s="26">
        <f>IFERROR(Tableau17[[#This Row],[2008-T1-LDVD]]/Tableau17[[#This Row],[2008-T1-TOTAL]],"")</f>
        <v>0</v>
      </c>
      <c r="IZ112" s="26">
        <f>IFERROR(Tableau17[[#This Row],[2008-T1-LEXD]]/Tableau17[[#This Row],[2008-T1-TOTAL]],"")</f>
        <v>0</v>
      </c>
      <c r="JA112" s="26">
        <f>IFERROR(Tableau17[[#This Row],[2008-T1-LEXG]]/Tableau17[[#This Row],[2008-T1-TOTAL]],"")</f>
        <v>4.930662557781202E-2</v>
      </c>
      <c r="JB112" s="26">
        <f>IFERROR(Tableau17[[#This Row],[2008-T1-LFN]]/Tableau17[[#This Row],[2008-T1-TOTAL]],"")</f>
        <v>4.1602465331278891E-2</v>
      </c>
      <c r="JC112" s="26">
        <f>IFERROR(Tableau17[[#This Row],[2008-T1-LMAJ]]/Tableau17[[#This Row],[2008-T1-TOTAL]],"")</f>
        <v>0.55007704160246529</v>
      </c>
      <c r="JD112" s="26">
        <f>IFERROR(Tableau17[[#This Row],[2008-T1-LUG]]/Tableau17[[#This Row],[2008-T1-TOTAL]],"")</f>
        <v>0.27272727272727271</v>
      </c>
      <c r="JE112" s="26" t="str">
        <f>IFERROR(Tableau17[[#This Row],[2008-T2-LFN]]/Tableau17[[#This Row],[2008-T2-TOTAL]],"")</f>
        <v/>
      </c>
      <c r="JF112" s="26" t="str">
        <f>IFERROR(Tableau17[[#This Row],[2008-T2-LGC]]/Tableau17[[#This Row],[2008-T2-TOTAL]],"")</f>
        <v/>
      </c>
      <c r="JG112" s="26" t="str">
        <f>IFERROR(Tableau17[[#This Row],[2008-T2-LMAJ]]/Tableau17[[#This Row],[2008-T2-TOTAL]],"")</f>
        <v/>
      </c>
      <c r="JH112" s="26" t="str">
        <f>IFERROR(Tableau17[[#This Row],[2008-T2-LUG]]/Tableau17[[#This Row],[2008-T2-TOTAL]],"")</f>
        <v/>
      </c>
      <c r="JI112" s="26">
        <f>IFERROR(Tableau17[[#This Row],[2014-T1-LDIV]]/Tableau17[[#This Row],[2014-T1-TOTAL]],"")</f>
        <v>0</v>
      </c>
      <c r="JJ112" s="26">
        <f>IFERROR(Tableau17[[#This Row],[2014-T1-LDVD]]/Tableau17[[#This Row],[2014-T1-TOTAL]],"")</f>
        <v>0</v>
      </c>
      <c r="JK112" s="26">
        <f>IFERROR(Tableau17[[#This Row],[2014-T1-LDVG]]/Tableau17[[#This Row],[2014-T1-TOTAL]],"")</f>
        <v>6.2111801242236024E-2</v>
      </c>
      <c r="JL112" s="26">
        <f>IFERROR(Tableau17[[#This Row],[2014-T1-LEXG]]/Tableau17[[#This Row],[2014-T1-TOTAL]],"")</f>
        <v>0</v>
      </c>
      <c r="JM112" s="26">
        <f>IFERROR(Tableau17[[#This Row],[2014-T1-LFG]]/Tableau17[[#This Row],[2014-T1-TOTAL]],"")</f>
        <v>6.6770186335403728E-2</v>
      </c>
      <c r="JN112" s="26">
        <f>IFERROR(Tableau17[[#This Row],[2014-T1-LFN]]/Tableau17[[#This Row],[2014-T1-TOTAL]],"")</f>
        <v>0.12422360248447205</v>
      </c>
      <c r="JO112" s="26">
        <f>IFERROR(Tableau17[[#This Row],[2014-T1-LUD]]/Tableau17[[#This Row],[2014-T1-TOTAL]],"")</f>
        <v>0.53726708074534157</v>
      </c>
      <c r="JP112" s="26">
        <f>IFERROR(Tableau17[[#This Row],[2014-T1-LUG]]/Tableau17[[#This Row],[2014-T1-TOTAL]],"")</f>
        <v>0.20962732919254659</v>
      </c>
      <c r="JQ112" s="26" t="str">
        <f>IFERROR(Tableau17[[#This Row],[2014-T2-LFN]]/Tableau17[[#This Row],[2014-T2-TOTAL]],"")</f>
        <v/>
      </c>
      <c r="JR112" s="26" t="str">
        <f>IFERROR(Tableau17[[#This Row],[2014-T2-LUD]]/Tableau17[[#This Row],[2014-T2-TOTAL]],"")</f>
        <v/>
      </c>
      <c r="JS112" s="26" t="str">
        <f>IFERROR(Tableau17[[#This Row],[2014-T2-LUG]]/Tableau17[[#This Row],[2014-T2-TOTAL]],"")</f>
        <v/>
      </c>
      <c r="JT112" s="26">
        <f>IFERROR(Tableau17[[#This Row],[2015-T1-BC-DIV]]/Tableau17[[#This Row],[2015-T1-TOTAL]],"")</f>
        <v>0</v>
      </c>
      <c r="JU112" s="26">
        <f>IFERROR(Tableau17[[#This Row],[2015-T1-BC-DLF]]/Tableau17[[#This Row],[2015-T1-TOTAL]],"")</f>
        <v>2.1235521235521235E-2</v>
      </c>
      <c r="JV112" s="26">
        <f>IFERROR(Tableau17[[#This Row],[2015-T1-BC-DVD]]/Tableau17[[#This Row],[2015-T1-TOTAL]],"")</f>
        <v>1.5444015444015444E-2</v>
      </c>
      <c r="JW112" s="26">
        <f>IFERROR(Tableau17[[#This Row],[2015-T1-BC-DVG]]/Tableau17[[#This Row],[2015-T1-TOTAL]],"")</f>
        <v>0</v>
      </c>
      <c r="JX112" s="26">
        <f>IFERROR(Tableau17[[#This Row],[2015-T1-BC-FG]]/Tableau17[[#This Row],[2015-T1-TOTAL]],"")</f>
        <v>5.5984555984555984E-2</v>
      </c>
      <c r="JY112" s="26">
        <f>IFERROR(Tableau17[[#This Row],[2015-T1-BC-FN]]/Tableau17[[#This Row],[2015-T1-TOTAL]],"")</f>
        <v>0.20270270270270271</v>
      </c>
      <c r="JZ112" s="26">
        <f>IFERROR(Tableau17[[#This Row],[2015-T1-BC-MDM]]/Tableau17[[#This Row],[2015-T1-TOTAL]],"")</f>
        <v>5.7915057915057917E-2</v>
      </c>
      <c r="KA112" s="26">
        <f>IFERROR(Tableau17[[#This Row],[2015-T1-BC-RDG]]/Tableau17[[#This Row],[2015-T1-TOTAL]],"")</f>
        <v>0</v>
      </c>
      <c r="KB112" s="26">
        <f>IFERROR(Tableau17[[#This Row],[2015-T1-BC-SOC]]/Tableau17[[#This Row],[2015-T1-TOTAL]],"")</f>
        <v>0</v>
      </c>
      <c r="KC112" s="26">
        <f>IFERROR(Tableau17[[#This Row],[2015-T1-BC-UD]]/Tableau17[[#This Row],[2015-T1-TOTAL]],"")</f>
        <v>0.42664092664092662</v>
      </c>
      <c r="KD112" s="26">
        <f>IFERROR(Tableau17[[#This Row],[2015-T1-BC-UG]]/Tableau17[[#This Row],[2015-T1-TOTAL]],"")</f>
        <v>0.22007722007722008</v>
      </c>
      <c r="KE112" s="26">
        <f>IFERROR(Tableau17[[#This Row],[2015-T1-BC-VEC]]/Tableau17[[#This Row],[2015-T1-TOTAL]],"")</f>
        <v>0</v>
      </c>
      <c r="KF112" s="26">
        <f>IFERROR(Tableau17[[#This Row],[2015-T2-BC-DVG]]/Tableau17[[#This Row],[2015-T2-TOTAL]],"")</f>
        <v>0</v>
      </c>
      <c r="KG112" s="26">
        <f>IFERROR(Tableau17[[#This Row],[2015-T2-BC-FN]]/Tableau17[[#This Row],[2015-T2-TOTAL]],"")</f>
        <v>0.21052631578947367</v>
      </c>
      <c r="KH112" s="26">
        <f>IFERROR(Tableau17[[#This Row],[2015-T2-BC-SOC]]/Tableau17[[#This Row],[2015-T2-TOTAL]],"")</f>
        <v>0</v>
      </c>
      <c r="KI112" s="26">
        <f>IFERROR(Tableau17[[#This Row],[2015-T2-BC-UD]]/Tableau17[[#This Row],[2015-T2-TOTAL]],"")</f>
        <v>0.78947368421052633</v>
      </c>
      <c r="KJ112" s="26">
        <f>IFERROR(Tableau17[[#This Row],[2015-T2-BC-UG]]/Tableau17[[#This Row],[2015-T2-TOTAL]],"")</f>
        <v>0</v>
      </c>
      <c r="KK112" s="26">
        <f>IFERROR(Tableau17[[#This Row],[2017 (L)-T1-COM]]/Tableau17[[#This Row],[2017 (L)-T1-TOTAL]],"")</f>
        <v>1.8272425249169437E-2</v>
      </c>
      <c r="KL112" s="26">
        <f>IFERROR(Tableau17[[#This Row],[2017 (L)-T1-DIV]]/Tableau17[[#This Row],[2017 (L)-T1-TOTAL]],"")</f>
        <v>1.9933554817275746E-2</v>
      </c>
      <c r="KM112" s="26">
        <f>IFERROR(Tableau17[[#This Row],[2017 (L)-T1-DLF]]/Tableau17[[#This Row],[2017 (L)-T1-TOTAL]],"")</f>
        <v>8.3056478405315621E-3</v>
      </c>
      <c r="KN112" s="26">
        <f>IFERROR(Tableau17[[#This Row],[2017 (L)-T1-DVD]]/Tableau17[[#This Row],[2017 (L)-T1-TOTAL]],"")</f>
        <v>2.6578073089700997E-2</v>
      </c>
      <c r="KO112" s="26">
        <f>IFERROR(Tableau17[[#This Row],[2017 (L)-T1-DVG]]/Tableau17[[#This Row],[2017 (L)-T1-TOTAL]],"")</f>
        <v>3.3222591362126247E-3</v>
      </c>
      <c r="KP112" s="26">
        <f>IFERROR(Tableau17[[#This Row],[2017 (L)-T1-ECO]]/Tableau17[[#This Row],[2017 (L)-T1-TOTAL]],"")</f>
        <v>7.3089700996677748E-2</v>
      </c>
      <c r="KQ112" s="26">
        <f>IFERROR(Tableau17[[#This Row],[2017 (L)-T1-EXD]]/Tableau17[[#This Row],[2017 (L)-T1-TOTAL]],"")</f>
        <v>0</v>
      </c>
      <c r="KR112" s="26">
        <f>IFERROR(Tableau17[[#This Row],[2017 (L)-T1-EXG]]/Tableau17[[#This Row],[2017 (L)-T1-TOTAL]],"")</f>
        <v>6.6445182724252493E-3</v>
      </c>
      <c r="KS112" s="26">
        <f>IFERROR(Tableau17[[#This Row],[2017 (L)-T1-FI]]/Tableau17[[#This Row],[2017 (L)-T1-TOTAL]],"")</f>
        <v>0.13122923588039867</v>
      </c>
      <c r="KT112" s="26">
        <f>IFERROR(Tableau17[[#This Row],[2017 (L)-T1-FN]]/Tableau17[[#This Row],[2017 (L)-T1-TOTAL]],"")</f>
        <v>0</v>
      </c>
      <c r="KU112" s="26">
        <f>IFERROR(Tableau17[[#This Row],[2017 (L)-T1-LR]]/Tableau17[[#This Row],[2017 (L)-T1-TOTAL]],"")</f>
        <v>0.32890365448504982</v>
      </c>
      <c r="KV112" s="26">
        <f>IFERROR(Tableau17[[#This Row],[2017 (L)-T1-MDM]]/Tableau17[[#This Row],[2017 (L)-T1-TOTAL]],"")</f>
        <v>0</v>
      </c>
      <c r="KW112" s="26">
        <f>IFERROR(Tableau17[[#This Row],[2017 (L)-T1-RDG]]/Tableau17[[#This Row],[2017 (L)-T1-TOTAL]],"")</f>
        <v>6.6445182724252493E-3</v>
      </c>
      <c r="KX112" s="26">
        <f>IFERROR(Tableau17[[#This Row],[2017 (L)-T1-REG]]/Tableau17[[#This Row],[2017 (L)-T1-TOTAL]],"")</f>
        <v>1.6611295681063123E-3</v>
      </c>
      <c r="KY112" s="26">
        <f>IFERROR(Tableau17[[#This Row],[2017 (L)-T1-REM]]/Tableau17[[#This Row],[2017 (L)-T1-TOTAL]],"")</f>
        <v>0.37541528239202659</v>
      </c>
      <c r="KZ112" s="26">
        <f>IFERROR(Tableau17[[#This Row],[2017 (L)-T1-SOC]]/Tableau17[[#This Row],[2017 (L)-T1-TOTAL]],"")</f>
        <v>0</v>
      </c>
      <c r="LA112" s="26">
        <f>IFERROR(Tableau17[[#This Row],[2017 (L)-T1-UDI]]/Tableau17[[#This Row],[2017 (L)-T1-TOTAL]],"")</f>
        <v>0</v>
      </c>
      <c r="LB112" s="26">
        <f>IFERROR(Tableau17[[#This Row],[2017 (L)-T2-FI]]/Tableau17[[#This Row],[2017 (L)-T2-TOTAL]],"")</f>
        <v>0.34703196347031962</v>
      </c>
      <c r="LC112" s="26">
        <f>IFERROR(Tableau17[[#This Row],[2017 (L)-T2-FN]]/Tableau17[[#This Row],[2017 (L)-T2-TOTAL]],"")</f>
        <v>0</v>
      </c>
      <c r="LD112" s="26">
        <f>IFERROR(Tableau17[[#This Row],[2017 (L)-T2-LR]]/Tableau17[[#This Row],[2017 (L)-T2-TOTAL]],"")</f>
        <v>0</v>
      </c>
      <c r="LE112" s="26">
        <f>IFERROR(Tableau17[[#This Row],[2017 (L)-T2-MDM]]/Tableau17[[#This Row],[2017 (L)-T2-TOTAL]],"")</f>
        <v>0</v>
      </c>
      <c r="LF112" s="26">
        <f>IFERROR(Tableau17[[#This Row],[2017 (L)-T2-REM]]/Tableau17[[#This Row],[2017 (L)-T2-TOTAL]],"")</f>
        <v>0.65296803652968038</v>
      </c>
      <c r="LG112" s="26">
        <f>IFERROR(Tableau17[[#This Row],[2017-T1-ARTHAUD Nathalie]]/Tableau17[[#This Row],[2017-T1-TOTAL]],"")</f>
        <v>2.0746887966804979E-3</v>
      </c>
      <c r="LH112" s="26">
        <f>IFERROR(Tableau17[[#This Row],[2017-T1-ASSELINEAU Fran]]/Tableau17[[#This Row],[2017-T1-TOTAL]],"")</f>
        <v>1.1410788381742738E-2</v>
      </c>
      <c r="LI112" s="26">
        <f>IFERROR(Tableau17[[#This Row],[2017-T1-CHEMINADE Jacques]]/Tableau17[[#This Row],[2017-T1-TOTAL]],"")</f>
        <v>0</v>
      </c>
      <c r="LJ112" s="26">
        <f>IFERROR(Tableau17[[#This Row],[2017-T1-DUPONT-AIGNAN Nicolas]]/Tableau17[[#This Row],[2017-T1-TOTAL]],"")</f>
        <v>1.970954356846473E-2</v>
      </c>
      <c r="LK112" s="26">
        <f>IFERROR(Tableau17[[#This Row],[2017-T1-FILLON Fran]]/Tableau17[[#This Row],[2017-T1-TOTAL]],"")</f>
        <v>0.38485477178423239</v>
      </c>
      <c r="LL112" s="26">
        <f>IFERROR(Tableau17[[#This Row],[2017-T1-HAMON Beno]]/Tableau17[[#This Row],[2017-T1-TOTAL]],"")</f>
        <v>5.3941908713692949E-2</v>
      </c>
      <c r="LM112" s="26">
        <f>IFERROR(Tableau17[[#This Row],[2017-T1-LASSALLE Jean]]/Tableau17[[#This Row],[2017-T1-TOTAL]],"")</f>
        <v>5.1867219917012446E-3</v>
      </c>
      <c r="LN112" s="26">
        <f>IFERROR(Tableau17[[#This Row],[2017-T1-LE PEN Marine]]/Tableau17[[#This Row],[2017-T1-TOTAL]],"")</f>
        <v>8.6099585062240663E-2</v>
      </c>
      <c r="LO112" s="26">
        <f>IFERROR(Tableau17[[#This Row],[2017-T1-M Jean-Luc]]/Tableau17[[#This Row],[2017-T1-TOTAL]],"")</f>
        <v>0.17219917012448133</v>
      </c>
      <c r="LP112" s="26">
        <f>IFERROR(Tableau17[[#This Row],[2017-T1-MACRON Emmanuel]]/Tableau17[[#This Row],[2017-T1-TOTAL]],"")</f>
        <v>0.26141078838174275</v>
      </c>
      <c r="LQ112" s="26">
        <f>IFERROR(Tableau17[[#This Row],[2017-T1-POUTOU Philippe]]/Tableau17[[#This Row],[2017-T1-TOTAL]],"")</f>
        <v>3.1120331950207467E-3</v>
      </c>
      <c r="LR112" s="26">
        <f>IFERROR(Tableau17[[#This Row],[2017-T2-LE PEN Marine]]/Tableau17[[#This Row],[2017-T2-TOTAL]],"")</f>
        <v>0.19562419562419561</v>
      </c>
      <c r="LS112" s="26">
        <f>IFERROR(Tableau17[[#This Row],[2017-T2-MACRON Emmanuel]]/Tableau17[[#This Row],[2017-T2-TOTAL]],"")</f>
        <v>0.80437580437580436</v>
      </c>
      <c r="LT112" s="26">
        <f>IFERROR(Tableau17[[#This Row],[2019-T1-ALEXANDRE Audric]]/Tableau17[[#This Row],[2019-T1-TOTAL]],"")</f>
        <v>1.639344262295082E-3</v>
      </c>
      <c r="LU112" s="26">
        <f>IFERROR(Tableau17[[#This Row],[2019-T1-ARTHAUD Nathalie]]/Tableau17[[#This Row],[2019-T1-TOTAL]],"")</f>
        <v>0</v>
      </c>
      <c r="LV112" s="26">
        <f>IFERROR(Tableau17[[#This Row],[2019-T1-ASSELINEAU François]]/Tableau17[[#This Row],[2019-T1-TOTAL]],"")</f>
        <v>9.8360655737704927E-3</v>
      </c>
      <c r="LW112" s="26">
        <f>IFERROR(Tableau17[[#This Row],[2019-T1-AUBRY Manon]]/Tableau17[[#This Row],[2019-T1-TOTAL]],"")</f>
        <v>5.5737704918032788E-2</v>
      </c>
      <c r="LX112" s="26">
        <f>IFERROR(Tableau17[[#This Row],[2019-T1-AZERGUI Nagib]]/Tableau17[[#This Row],[2019-T1-TOTAL]],"")</f>
        <v>0</v>
      </c>
      <c r="LY112" s="26">
        <f>IFERROR(Tableau17[[#This Row],[2019-T1-BARDELLA Jordan]]/Tableau17[[#This Row],[2019-T1-TOTAL]],"")</f>
        <v>0.10819672131147541</v>
      </c>
      <c r="LZ112" s="26">
        <f>IFERROR(Tableau17[[#This Row],[2019-T1-BELLAMY François-Xavier]]/Tableau17[[#This Row],[2019-T1-TOTAL]],"")</f>
        <v>0.18524590163934426</v>
      </c>
      <c r="MA112" s="26">
        <f>IFERROR(Tableau17[[#This Row],[2019-T1-BIDOU Olivier]]/Tableau17[[#This Row],[2019-T1-TOTAL]],"")</f>
        <v>1.639344262295082E-3</v>
      </c>
      <c r="MB112" s="26">
        <f>IFERROR(Tableau17[[#This Row],[2019-T1-BOURG Dominique]]/Tableau17[[#This Row],[2019-T1-TOTAL]],"")</f>
        <v>2.2950819672131147E-2</v>
      </c>
      <c r="MC112" s="26">
        <f>IFERROR(Tableau17[[#This Row],[2019-T1-BROSSAT Ian]]/Tableau17[[#This Row],[2019-T1-TOTAL]],"")</f>
        <v>2.6229508196721311E-2</v>
      </c>
      <c r="MD112" s="26">
        <f>IFERROR(Tableau17[[#This Row],[2019-T1-CAILLAUD Sophie]]/Tableau17[[#This Row],[2019-T1-TOTAL]],"")</f>
        <v>0</v>
      </c>
      <c r="ME112" s="26">
        <f>IFERROR(Tableau17[[#This Row],[2019-T1-CAMUS Renaud]]/Tableau17[[#This Row],[2019-T1-TOTAL]],"")</f>
        <v>0</v>
      </c>
      <c r="MF112" s="26">
        <f>IFERROR(Tableau17[[#This Row],[2019-T1-CHALENÇON Christophe]]/Tableau17[[#This Row],[2019-T1-TOTAL]],"")</f>
        <v>0</v>
      </c>
      <c r="MG112" s="26">
        <f>IFERROR(Tableau17[[#This Row],[2019-T1-CORBET Cathy Denise Ginette]]/Tableau17[[#This Row],[2019-T1-TOTAL]],"")</f>
        <v>0</v>
      </c>
      <c r="MH112" s="26">
        <f>IFERROR(Tableau17[[#This Row],[2019-T1-DE PREVOISIN Robert]]/Tableau17[[#This Row],[2019-T1-TOTAL]],"")</f>
        <v>1.639344262295082E-3</v>
      </c>
      <c r="MI112" s="26">
        <f>IFERROR(Tableau17[[#This Row],[2019-T1-DELFEL Thérèse]]/Tableau17[[#This Row],[2019-T1-TOTAL]],"")</f>
        <v>0</v>
      </c>
      <c r="MJ112" s="26">
        <f>IFERROR(Tableau17[[#This Row],[2019-T1-DIEUMEGARD Pierre]]/Tableau17[[#This Row],[2019-T1-TOTAL]],"")</f>
        <v>0</v>
      </c>
      <c r="MK112" s="26">
        <f>IFERROR(Tableau17[[#This Row],[2019-T1-DUPONT-AIGNAN Nicolas]]/Tableau17[[#This Row],[2019-T1-TOTAL]],"")</f>
        <v>1.3114754098360656E-2</v>
      </c>
      <c r="ML112" s="26">
        <f>IFERROR(Tableau17[[#This Row],[2019-T1-GERNIGON Yves]]/Tableau17[[#This Row],[2019-T1-TOTAL]],"")</f>
        <v>3.2786885245901639E-3</v>
      </c>
      <c r="MM112" s="26">
        <f>IFERROR(Tableau17[[#This Row],[2019-T1-GLUCKSMANN Raphaël]]/Tableau17[[#This Row],[2019-T1-TOTAL]],"")</f>
        <v>7.3770491803278687E-2</v>
      </c>
      <c r="MN112" s="26">
        <f>IFERROR(Tableau17[[#This Row],[2019-T1-HAMON Benoît]]/Tableau17[[#This Row],[2019-T1-TOTAL]],"")</f>
        <v>3.9344262295081971E-2</v>
      </c>
      <c r="MO112" s="26">
        <f>IFERROR(Tableau17[[#This Row],[2019-T1-HELGEN Gilles]]/Tableau17[[#This Row],[2019-T1-TOTAL]],"")</f>
        <v>0</v>
      </c>
      <c r="MP112" s="26">
        <f>IFERROR(Tableau17[[#This Row],[2019-T1-JADOT Yannick]]/Tableau17[[#This Row],[2019-T1-TOTAL]],"")</f>
        <v>0.13114754098360656</v>
      </c>
      <c r="MQ112" s="26">
        <f>IFERROR(Tableau17[[#This Row],[2019-T1-LAGARDE Jean-Christophe]]/Tableau17[[#This Row],[2019-T1-TOTAL]],"")</f>
        <v>8.1967213114754103E-3</v>
      </c>
      <c r="MR112" s="26">
        <f>IFERROR(Tableau17[[#This Row],[2019-T1-LALANNE Francis]]/Tableau17[[#This Row],[2019-T1-TOTAL]],"")</f>
        <v>0</v>
      </c>
      <c r="MS112" s="26">
        <f>IFERROR(Tableau17[[#This Row],[2019-T1-LOISEAU Nathalie]]/Tableau17[[#This Row],[2019-T1-TOTAL]],"")</f>
        <v>0.31475409836065577</v>
      </c>
      <c r="MT112" s="26">
        <f>IFERROR(Tableau17[[#This Row],[2019-T1-MARIE Florie]]/Tableau17[[#This Row],[2019-T1-TOTAL]],"")</f>
        <v>3.2786885245901639E-3</v>
      </c>
      <c r="MU112" s="26">
        <f>IFERROR(Tableau17[[#This Row],[2008-T1-MACROEXTRDROITE]]/Tableau17[[#This Row],[2008-T1-MACROTOTALE]],"")</f>
        <v>4.1602465331278891E-2</v>
      </c>
      <c r="MV112" s="26">
        <f>IFERROR(Tableau17[[#This Row],[2008-T1-MACRODROITE]]/Tableau17[[#This Row],[2008-T1-MACROTOTALE]],"")</f>
        <v>0.63636363636363635</v>
      </c>
      <c r="MW112" s="26">
        <f>IFERROR(Tableau17[[#This Row],[2008-T1-MACROCENTRE]]/Tableau17[[#This Row],[2008-T1-MACROTOTALE]],"")</f>
        <v>0</v>
      </c>
      <c r="MX112" s="26">
        <f>IFERROR(Tableau17[[#This Row],[2008-T1-MACROGAUCHE]]/Tableau17[[#This Row],[2008-T1-MACROTOTALE]],"")</f>
        <v>0.32203389830508472</v>
      </c>
      <c r="MY112" s="26">
        <f>IFERROR(Tableau17[[#This Row],[2008-T1-MACROAUTRE]]/Tableau17[[#This Row],[2008-T1-MACROTOTALE]],"")</f>
        <v>0</v>
      </c>
      <c r="MZ112" s="26" t="str">
        <f>IFERROR(Tableau17[[#This Row],[2008-T2-MACROEXTRDROITE]]/Tableau17[[#This Row],[2008-T2-MACROTOTALE]],"")</f>
        <v/>
      </c>
      <c r="NA112" s="26" t="str">
        <f>IFERROR(Tableau17[[#This Row],[2008-T2-MACRODROITE]]/Tableau17[[#This Row],[2008-T2-MACROTOTALE]],"")</f>
        <v/>
      </c>
      <c r="NB112" s="26" t="str">
        <f>IFERROR(Tableau17[[#This Row],[2008-T2-MACROCENTRE]]/Tableau17[[#This Row],[2008-T2-MACROTOTALE]],"")</f>
        <v/>
      </c>
      <c r="NC112" s="26" t="str">
        <f>IFERROR(Tableau17[[#This Row],[2008-T2-MACROGAUCHE]]/Tableau17[[#This Row],[2008-T2-MACROTOTALE]],"")</f>
        <v/>
      </c>
      <c r="ND112" s="26" t="str">
        <f>IFERROR(Tableau17[[#This Row],[2008-T2-MACROAUTRE]]/Tableau17[[#This Row],[2008-T2-MACROTOTALE]],"")</f>
        <v/>
      </c>
      <c r="NE112" s="26">
        <f>IFERROR(Tableau17[[#This Row],[2014-T1-MACROEXTRDROITE]]/Tableau17[[#This Row],[2014-T1-MACROTOTALE]],"")</f>
        <v>0.12422360248447205</v>
      </c>
      <c r="NF112" s="26">
        <f>IFERROR(Tableau17[[#This Row],[2014-T1-MACRODROITE]]/Tableau17[[#This Row],[2014-T1-MACROTOTALE]],"")</f>
        <v>0.53726708074534157</v>
      </c>
      <c r="NG112" s="26">
        <f>IFERROR(Tableau17[[#This Row],[2014-T1-MACROCENTRE]]/Tableau17[[#This Row],[2014-T1-MACROTOTALE]],"")</f>
        <v>0</v>
      </c>
      <c r="NH112" s="26">
        <f>IFERROR(Tableau17[[#This Row],[2014-T1-MACROGAUCHE]]/Tableau17[[#This Row],[2014-T1-MACROTOTALE]],"")</f>
        <v>0.33850931677018631</v>
      </c>
      <c r="NI112" s="26">
        <f>IFERROR(Tableau17[[#This Row],[2014-T1-MACROAUTRE]]/Tableau17[[#This Row],[2014-T1-MACROTOTALE]],"")</f>
        <v>0</v>
      </c>
      <c r="NJ112" s="26" t="str">
        <f>IFERROR(Tableau17[[#This Row],[2014-T2-MACROEXTRDROITE]]/Tableau17[[#This Row],[2014-T2-MACROTOTALE]],"")</f>
        <v/>
      </c>
      <c r="NK112" s="26" t="str">
        <f>IFERROR(Tableau17[[#This Row],[2014-T2-MACRODROITE]]/Tableau17[[#This Row],[2014-T2-MACROTOTALE]],"")</f>
        <v/>
      </c>
      <c r="NL112" s="26" t="str">
        <f>IFERROR(Tableau17[[#This Row],[2014-T2-MACROCENTRE]]/Tableau17[[#This Row],[2014-T2-MACROTOTALE]],"")</f>
        <v/>
      </c>
      <c r="NM112" s="26" t="str">
        <f>IFERROR(Tableau17[[#This Row],[2014-T2-MACROGAUCHE]]/Tableau17[[#This Row],[2014-T2-MACROTOTALE]],"")</f>
        <v/>
      </c>
      <c r="NN112" s="26" t="str">
        <f>IFERROR(Tableau17[[#This Row],[2014-T2-MACROAUTRE]]/Tableau17[[#This Row],[2014-T2-MACROTOTALE]],"")</f>
        <v/>
      </c>
      <c r="NO112" s="26">
        <f>IFERROR( Tableau17[[#This Row],[2015-T1-MACROEXTRDROITE]]/Tableau17[[#This Row],[2015-T1-MACROTOTALE]],"")</f>
        <v>0.22393822393822393</v>
      </c>
      <c r="NP112" s="26">
        <f>IFERROR(Tableau17[[#This Row],[2015-T1-MACRODROITE]]/Tableau17[[#This Row],[2015-T1-MACROTOTALE]],"")</f>
        <v>0.44208494208494209</v>
      </c>
      <c r="NQ112" s="26">
        <f>IFERROR(Tableau17[[#This Row],[2015-T1-MACROCENTRE]]/Tableau17[[#This Row],[2015-T1-MACROTOTALE]],"")</f>
        <v>5.7915057915057917E-2</v>
      </c>
      <c r="NR112" s="26">
        <f>IFERROR(Tableau17[[#This Row],[2015-T1-MACROGAUCHE]]/Tableau17[[#This Row],[2015-T1-MACROTOTALE]],"")</f>
        <v>0.27606177606177607</v>
      </c>
      <c r="NS112" s="26">
        <f>IFERROR(Tableau17[[#This Row],[2015-T1-MACROAUTRE]]/Tableau17[[#This Row],[2015-T1-MACROTOTALE]],"")</f>
        <v>0</v>
      </c>
      <c r="NT112" s="26">
        <f>IFERROR(Tableau17[[#This Row],[2015-T2-MACROEXTRDROITE]]/Tableau17[[#This Row],[2015-T2-MACROTOTALE]],"")</f>
        <v>0.21052631578947367</v>
      </c>
      <c r="NU112" s="26">
        <f>IFERROR(Tableau17[[#This Row],[2015-T2-MACRODROITE]]/Tableau17[[#This Row],[2015-T2-MACROTOTALE]],"")</f>
        <v>0.78947368421052633</v>
      </c>
      <c r="NV112" s="26">
        <f>IFERROR(Tableau17[[#This Row],[2015-T2-MACROCENTRE]]/Tableau17[[#This Row],[2015-T2-MACROTOTALE]],"")</f>
        <v>0</v>
      </c>
      <c r="NW112" s="26">
        <f>IFERROR(Tableau17[[#This Row],[2015-T2-MACROGAUCHE]]/Tableau17[[#This Row],[2015-T2-MACROTOTALE]],"")</f>
        <v>0</v>
      </c>
      <c r="NX112" s="26">
        <f>IFERROR(Tableau17[[#This Row],[2015-T2-MACROAUTRE]]/Tableau17[[#This Row],[2015-T2-MACROTOTALE]],"")</f>
        <v>0</v>
      </c>
      <c r="NY112" s="26">
        <f>IFERROR(Tableau17[[#This Row],[2017-T1-MACROEXTRDROITE]]/Tableau17[[#This Row],[2017-T1-MACROTOTALE]],"")</f>
        <v>0.11721991701244813</v>
      </c>
      <c r="NZ112" s="26">
        <f>IFERROR(Tableau17[[#This Row],[2017-T1-MACRODROITE]]/Tableau17[[#This Row],[2017-T1-MACROTOTALE]],"")</f>
        <v>0.38485477178423239</v>
      </c>
      <c r="OA112" s="26">
        <f>IFERROR(Tableau17[[#This Row],[2017-T1-MACROCENTRE]]/Tableau17[[#This Row],[2017-T1-MACROTOTALE]],"")</f>
        <v>0.26141078838174275</v>
      </c>
      <c r="OB112" s="26">
        <f>IFERROR(Tableau17[[#This Row],[2017-T1-MACROGAUCHE]]/Tableau17[[#This Row],[2017-T1-MACROTOTALE]],"")</f>
        <v>0.23132780082987553</v>
      </c>
      <c r="OC112" s="26">
        <f>IFERROR(Tableau17[[#This Row],[2017-T1-MACROAUTRE]]/Tableau17[[#This Row],[2017-T1-MACROTOTALE]],"")</f>
        <v>5.1867219917012446E-3</v>
      </c>
      <c r="OD112" s="26">
        <f>IFERROR(Tableau17[[#This Row],[2017-T2-MACROEXTRDROITE]]/Tableau17[[#This Row],[2017-T2-MACROTOTALE]],"")</f>
        <v>0.19562419562419561</v>
      </c>
      <c r="OE112" s="26">
        <f>IFERROR(Tableau17[[#This Row],[2017-T2-MACRODROITE]]/Tableau17[[#This Row],[2017-T2-MACROTOTALE]],"")</f>
        <v>0</v>
      </c>
      <c r="OF112" s="26">
        <f>IFERROR(Tableau17[[#This Row],[2017-T2-MACROCENTRE]]/Tableau17[[#This Row],[2017-T2-MACROTOTALE]],"")</f>
        <v>0.80437580437580436</v>
      </c>
      <c r="OG112" s="26">
        <f>IFERROR(Tableau17[[#This Row],[2017-T2-MACROGAUCHE]]/Tableau17[[#This Row],[2017-T2-MACROTOTALE]],"")</f>
        <v>0</v>
      </c>
      <c r="OH112" s="26">
        <f>IFERROR(Tableau17[[#This Row],[2017-T2-MACROAUTRE]]/Tableau17[[#This Row],[2017-T2-MACROTOTALE]],"")</f>
        <v>0</v>
      </c>
      <c r="OI112" s="26">
        <f>IFERROR(Tableau17[[#This Row],[2019-T1-MACROEXTRDROITE]]/Tableau17[[#This Row],[2019-T1-MACROTOTALE]],"")</f>
        <v>0.13225806451612904</v>
      </c>
      <c r="OJ112" s="26">
        <f>IFERROR(Tableau17[[#This Row],[2019-T1-MACRODROITE]]/Tableau17[[#This Row],[2019-T1-MACROTOTALE]],"")</f>
        <v>0.19032258064516128</v>
      </c>
      <c r="OK112" s="26">
        <f>IFERROR(Tableau17[[#This Row],[2019-T1-MACROCENTRE]]/Tableau17[[#This Row],[2019-T1-MACROTOTALE]],"")</f>
        <v>0.30967741935483872</v>
      </c>
      <c r="OL112" s="26">
        <f>IFERROR(Tableau17[[#This Row],[2019-T1-MACROGAUCHE]]/Tableau17[[#This Row],[2019-T1-MACROTOTALE]],"")</f>
        <v>0.32096774193548389</v>
      </c>
      <c r="OM112" s="26">
        <f>IFERROR(Tableau17[[#This Row],[2019-T1-MACROAUTRE]]/Tableau17[[#This Row],[2019-T1-MACROTOTALE]],"")</f>
        <v>4.6774193548387098E-2</v>
      </c>
      <c r="ON112" s="26">
        <f>IFERROR(Tableau17[[#This Row],[2020-T1-MACROEXTRDROITE]]/Tableau17[[#This Row],[2020-T1-MACROTOTALE]],"")</f>
        <v>8.8235294117647065E-2</v>
      </c>
      <c r="OO112" s="26">
        <f>IFERROR(Tableau17[[#This Row],[2020-T1-MACRODROITE]]/Tableau17[[#This Row],[2020-T1-MACROTOTALE]],"")</f>
        <v>0.35294117647058826</v>
      </c>
      <c r="OP112" s="26">
        <f>IFERROR(Tableau17[[#This Row],[2020-T1-MACROCENTRE]]/Tableau17[[#This Row],[2020-T1-MACROTOTALE]],"")</f>
        <v>0.15686274509803921</v>
      </c>
      <c r="OQ112" s="26">
        <f>IFERROR(Tableau17[[#This Row],[2020-T1-MACROGAUCHE]]/Tableau17[[#This Row],[2020-T1-MACROTOTALE]],"")</f>
        <v>0.40196078431372551</v>
      </c>
      <c r="OR112" s="26">
        <f>IFERROR(Tableau17[[#This Row],[2020-T1-MACROAUTRE]]/Tableau17[[#This Row],[2020-T1-MACROTOTALE]],"")</f>
        <v>0</v>
      </c>
      <c r="OS112" s="26">
        <f>IFERROR(Tableau17[[#This Row],[2017 (L)-T1-MACROEXTRDROITE]]/Tableau17[[#This Row],[2017 (L)-T1-MACROTOTALE]],"")</f>
        <v>8.3056478405315621E-3</v>
      </c>
      <c r="OT112" s="26">
        <f>IFERROR(Tableau17[[#This Row],[2017 (L)-T1-MACRODROITE]]/Tableau17[[#This Row],[2017 (L)-T1-MACROTOTALE]],"")</f>
        <v>0.35548172757475083</v>
      </c>
      <c r="OU112" s="26">
        <f>IFERROR(Tableau17[[#This Row],[2017 (L)-T1-MACROCENTRE]]/Tableau17[[#This Row],[2017 (L)-T1-MACROTOTALE]],"")</f>
        <v>0.37541528239202659</v>
      </c>
      <c r="OV112" s="26">
        <f>IFERROR(Tableau17[[#This Row],[2017 (L)-T1-MACROGAUCHE]]/Tableau17[[#This Row],[2017 (L)-T1-MACROTOTALE]],"")</f>
        <v>0.23920265780730898</v>
      </c>
      <c r="OW112" s="26">
        <f>IFERROR(Tableau17[[#This Row],[2017 (L)-T1-MACROAUTRE]]/Tableau17[[#This Row],[2017 (L)-T1-MACROTOTALE]],"")</f>
        <v>2.1594684385382059E-2</v>
      </c>
      <c r="OX112" s="26">
        <f>IFERROR(Tableau17[[#This Row],[2017 (L)-T2-MACROEXTRDROITE]]/Tableau17[[#This Row],[2017 (L)-T2-MACROTOTALE]],"")</f>
        <v>0</v>
      </c>
      <c r="OY112" s="26">
        <f>IFERROR(Tableau17[[#This Row],[2017 (L)-T2-MACRODROITE]]/Tableau17[[#This Row],[2017 (L)-T2-MACROTOTALE]],"")</f>
        <v>0</v>
      </c>
      <c r="OZ112" s="26">
        <f>IFERROR(Tableau17[[#This Row],[2017 (L)-T2-MACROCENTRE]]/Tableau17[[#This Row],[2017 (L)-T2-MACROTOTALE]],"")</f>
        <v>0.65296803652968038</v>
      </c>
      <c r="PA112" s="26">
        <f>IFERROR(Tableau17[[#This Row],[2017 (L)-T2-MACROGAUCHE]]/Tableau17[[#This Row],[2017 (L)-T2-MACROTOTALE]],"")</f>
        <v>0.34703196347031962</v>
      </c>
      <c r="PB112" s="26">
        <f>IFERROR(Tableau17[[#This Row],[2017 (L)-T2-MACROAUTRE]]/Tableau17[[#This Row],[2017 (L)-T2-MACROTOTALE]],"")</f>
        <v>0</v>
      </c>
      <c r="PC112" s="26">
        <f>IFERROR(Tableau17[[#This Row],[2008_T1_PROCUS]]/Tableau17[[#This Row],[2008_T1_INSCRITS]],0)</f>
        <v>2.0942408376963352E-2</v>
      </c>
      <c r="PD112" s="26">
        <f>IFERROR(Tableau17[[#This Row],[2008_T2_PROCUS]]/Tableau17[[#This Row],[2008_T2_INSCRITS]],0)</f>
        <v>0</v>
      </c>
      <c r="PE112" s="26">
        <f>Tableau17[[#This Row],[2014_T1_PROCUS]]/Tableau17[[#This Row],[2014_T1_INSCRITS]]</f>
        <v>1.5597920277296361E-2</v>
      </c>
      <c r="PF112" s="26">
        <f>IFERROR(Tableau17[[#This Row],[2014_T2_PROCUS]]/Tableau17[[#This Row],[2014_T2_INSCRITS]],0)</f>
        <v>0</v>
      </c>
    </row>
    <row r="113" spans="1:422" hidden="1" x14ac:dyDescent="0.2">
      <c r="A113" s="1">
        <v>1</v>
      </c>
      <c r="B113" s="1" t="s">
        <v>338</v>
      </c>
      <c r="C113" s="1" t="s">
        <v>342</v>
      </c>
      <c r="D113" s="1" t="s">
        <v>342</v>
      </c>
      <c r="E113" s="1">
        <v>762</v>
      </c>
      <c r="F113" s="1">
        <v>5.3622620000000003</v>
      </c>
      <c r="G113" s="1">
        <v>43.284917999999998</v>
      </c>
      <c r="H113" s="3">
        <v>932</v>
      </c>
      <c r="I113" s="3">
        <v>184</v>
      </c>
      <c r="L113" s="1">
        <v>22</v>
      </c>
      <c r="M113" s="1">
        <v>3</v>
      </c>
      <c r="N113" s="1">
        <v>2</v>
      </c>
      <c r="P113" s="1">
        <v>91</v>
      </c>
      <c r="Q113" s="1">
        <v>41</v>
      </c>
      <c r="R113" s="1">
        <v>47</v>
      </c>
      <c r="S113" s="1">
        <v>121</v>
      </c>
      <c r="T113" s="1">
        <v>46</v>
      </c>
      <c r="U113" s="1">
        <v>373</v>
      </c>
      <c r="V113" s="1">
        <v>899</v>
      </c>
      <c r="W113" s="1">
        <v>543</v>
      </c>
      <c r="X113" s="1">
        <v>14</v>
      </c>
      <c r="Y113" s="2">
        <v>0.60400445000000003</v>
      </c>
      <c r="Z113" s="1">
        <v>898</v>
      </c>
      <c r="AA113" s="1">
        <v>576</v>
      </c>
      <c r="AB113" s="1">
        <v>18</v>
      </c>
      <c r="AC113" s="2">
        <v>0.64142538999999998</v>
      </c>
      <c r="AD113" s="1">
        <v>932</v>
      </c>
      <c r="AE113" s="1">
        <v>378</v>
      </c>
      <c r="AF113" s="2">
        <v>0.40557939999999998</v>
      </c>
      <c r="AG113" s="1">
        <f t="shared" si="1"/>
        <v>184</v>
      </c>
      <c r="AH113" s="1">
        <v>886</v>
      </c>
      <c r="AI113" s="1">
        <v>580</v>
      </c>
      <c r="AJ113" s="1">
        <v>21</v>
      </c>
      <c r="AK113" s="2">
        <v>0.65462754000000001</v>
      </c>
      <c r="AL113" s="1">
        <v>886</v>
      </c>
      <c r="AM113" s="1">
        <v>623</v>
      </c>
      <c r="AN113" s="1">
        <v>19</v>
      </c>
      <c r="AO113" s="2">
        <v>0.70316027000000003</v>
      </c>
      <c r="AP113" s="1">
        <v>896</v>
      </c>
      <c r="AQ113" s="1">
        <v>440</v>
      </c>
      <c r="AR113" s="2">
        <v>0.49107142999999998</v>
      </c>
      <c r="AS113" s="1">
        <v>895</v>
      </c>
      <c r="AT113" s="1">
        <v>411</v>
      </c>
      <c r="AU113" s="2">
        <v>0.45921788000000002</v>
      </c>
      <c r="AV113" s="1">
        <v>908</v>
      </c>
      <c r="AW113" s="1">
        <v>472</v>
      </c>
      <c r="AX113" s="2">
        <v>0.51982379000000001</v>
      </c>
      <c r="AY113" s="1">
        <v>907</v>
      </c>
      <c r="AZ113" s="1">
        <v>369</v>
      </c>
      <c r="BA113" s="2">
        <v>0.40683572000000001</v>
      </c>
      <c r="BB113" s="1">
        <v>908</v>
      </c>
      <c r="BC113" s="1">
        <v>723</v>
      </c>
      <c r="BD113" s="2">
        <v>0.79625551000000006</v>
      </c>
      <c r="BE113" s="1">
        <v>908</v>
      </c>
      <c r="BF113" s="1">
        <v>658</v>
      </c>
      <c r="BG113" s="2">
        <v>0.72466960000000002</v>
      </c>
      <c r="BH113" s="1">
        <v>895</v>
      </c>
      <c r="BI113" s="1">
        <v>458</v>
      </c>
      <c r="BJ113" s="2">
        <v>0.51173184000000005</v>
      </c>
      <c r="BK113" s="1">
        <v>28</v>
      </c>
      <c r="BL113" s="1">
        <v>3</v>
      </c>
      <c r="BN113" s="1">
        <v>34</v>
      </c>
      <c r="BO113" s="1">
        <v>44</v>
      </c>
      <c r="BP113" s="1">
        <v>222</v>
      </c>
      <c r="BQ113" s="1">
        <v>239</v>
      </c>
      <c r="BR113" s="1">
        <v>570</v>
      </c>
      <c r="BT113" s="1">
        <v>314</v>
      </c>
      <c r="BU113" s="1">
        <v>297</v>
      </c>
      <c r="BW113" s="1">
        <v>611</v>
      </c>
      <c r="BX113" s="1">
        <v>12</v>
      </c>
      <c r="BZ113" s="1">
        <v>37</v>
      </c>
      <c r="CA113" s="1">
        <v>3</v>
      </c>
      <c r="CB113" s="1">
        <v>41</v>
      </c>
      <c r="CC113" s="1">
        <v>85</v>
      </c>
      <c r="CD113" s="1">
        <v>215</v>
      </c>
      <c r="CE113" s="1">
        <v>137</v>
      </c>
      <c r="CF113" s="1">
        <v>530</v>
      </c>
      <c r="CG113" s="1">
        <v>98</v>
      </c>
      <c r="CH113" s="1">
        <v>249</v>
      </c>
      <c r="CI113" s="1">
        <v>215</v>
      </c>
      <c r="CJ113" s="1">
        <v>562</v>
      </c>
      <c r="CL113" s="1">
        <v>9</v>
      </c>
      <c r="CM113" s="1">
        <v>7</v>
      </c>
      <c r="CO113" s="1">
        <v>56</v>
      </c>
      <c r="CP113" s="1">
        <v>100</v>
      </c>
      <c r="CQ113" s="1">
        <v>19</v>
      </c>
      <c r="CT113" s="1">
        <v>132</v>
      </c>
      <c r="CU113" s="1">
        <v>103</v>
      </c>
      <c r="CW113" s="1">
        <v>426</v>
      </c>
      <c r="CY113" s="1">
        <v>108</v>
      </c>
      <c r="DA113" s="1">
        <v>248</v>
      </c>
      <c r="DC113" s="1">
        <v>356</v>
      </c>
      <c r="DD113" s="1">
        <v>20</v>
      </c>
      <c r="DE113" s="1">
        <v>6</v>
      </c>
      <c r="DF113" s="1">
        <v>3</v>
      </c>
      <c r="DI113" s="1">
        <v>33</v>
      </c>
      <c r="DJ113" s="1">
        <v>1</v>
      </c>
      <c r="DK113" s="1">
        <v>2</v>
      </c>
      <c r="DL113" s="1">
        <v>58</v>
      </c>
      <c r="DM113" s="1">
        <v>46</v>
      </c>
      <c r="DN113" s="1">
        <v>104</v>
      </c>
      <c r="DQ113" s="1">
        <v>0</v>
      </c>
      <c r="DR113" s="1">
        <v>170</v>
      </c>
      <c r="DS113" s="1">
        <v>23</v>
      </c>
      <c r="DU113" s="1">
        <v>466</v>
      </c>
      <c r="DX113" s="1">
        <v>136</v>
      </c>
      <c r="DZ113" s="1">
        <v>203</v>
      </c>
      <c r="EA113" s="1">
        <v>339</v>
      </c>
      <c r="EB113" s="1">
        <v>2</v>
      </c>
      <c r="EC113" s="1">
        <v>5</v>
      </c>
      <c r="ED113" s="1">
        <v>1</v>
      </c>
      <c r="EE113" s="1">
        <v>25</v>
      </c>
      <c r="EF113" s="1">
        <v>170</v>
      </c>
      <c r="EG113" s="1">
        <v>49</v>
      </c>
      <c r="EH113" s="1">
        <v>12</v>
      </c>
      <c r="EI113" s="1">
        <v>124</v>
      </c>
      <c r="EJ113" s="1">
        <v>123</v>
      </c>
      <c r="EK113" s="1">
        <v>194</v>
      </c>
      <c r="EL113" s="1">
        <v>3</v>
      </c>
      <c r="EM113" s="1">
        <v>708</v>
      </c>
      <c r="EN113" s="1">
        <v>170</v>
      </c>
      <c r="EO113" s="1">
        <v>423</v>
      </c>
      <c r="EP113" s="1">
        <v>593</v>
      </c>
      <c r="EQ113" s="1">
        <v>0</v>
      </c>
      <c r="ER113" s="1">
        <v>2</v>
      </c>
      <c r="ES113" s="1">
        <v>5</v>
      </c>
      <c r="ET113" s="1">
        <v>22</v>
      </c>
      <c r="EU113" s="1">
        <v>0</v>
      </c>
      <c r="EV113" s="1">
        <v>77</v>
      </c>
      <c r="EW113" s="1">
        <v>32</v>
      </c>
      <c r="EX113" s="1">
        <v>0</v>
      </c>
      <c r="EY113" s="1">
        <v>4</v>
      </c>
      <c r="EZ113" s="1">
        <v>15</v>
      </c>
      <c r="FA113" s="1">
        <v>0</v>
      </c>
      <c r="FB113" s="1">
        <v>0</v>
      </c>
      <c r="FC113" s="1">
        <v>0</v>
      </c>
      <c r="FD113" s="1">
        <v>0</v>
      </c>
      <c r="FE113" s="1">
        <v>0</v>
      </c>
      <c r="FF113" s="1">
        <v>0</v>
      </c>
      <c r="FG113" s="1">
        <v>0</v>
      </c>
      <c r="FH113" s="1">
        <v>6</v>
      </c>
      <c r="FI113" s="1">
        <v>0</v>
      </c>
      <c r="FJ113" s="1">
        <v>25</v>
      </c>
      <c r="FK113" s="1">
        <v>16</v>
      </c>
      <c r="FL113" s="1">
        <v>0</v>
      </c>
      <c r="FM113" s="1">
        <v>106</v>
      </c>
      <c r="FN113" s="1">
        <v>8</v>
      </c>
      <c r="FO113" s="1">
        <v>0</v>
      </c>
      <c r="FP113" s="1">
        <v>122</v>
      </c>
      <c r="FQ113" s="1">
        <v>1</v>
      </c>
      <c r="FR113" s="1">
        <f>SUM(Tableau17[[#This Row],[2019-T1-ALEXANDRE Audric]:[2019-T1-MARIE Florie]])</f>
        <v>441</v>
      </c>
      <c r="FS113" s="1">
        <v>44</v>
      </c>
      <c r="FT113" s="1">
        <v>253</v>
      </c>
      <c r="FU113" s="1">
        <v>0</v>
      </c>
      <c r="FV113" s="1">
        <v>273</v>
      </c>
      <c r="FW113" s="1">
        <v>0</v>
      </c>
      <c r="FX113" s="1">
        <v>570</v>
      </c>
      <c r="FY113" s="1">
        <v>0</v>
      </c>
      <c r="FZ113" s="1">
        <v>297</v>
      </c>
      <c r="GA113" s="1">
        <v>0</v>
      </c>
      <c r="GB113" s="1">
        <v>314</v>
      </c>
      <c r="GC113" s="1">
        <v>0</v>
      </c>
      <c r="GD113" s="1">
        <v>611</v>
      </c>
      <c r="GE113" s="1">
        <v>85</v>
      </c>
      <c r="GF113" s="1">
        <v>215</v>
      </c>
      <c r="GG113" s="1">
        <v>12</v>
      </c>
      <c r="GH113" s="1">
        <v>218</v>
      </c>
      <c r="GI113" s="1">
        <v>0</v>
      </c>
      <c r="GJ113" s="1">
        <v>530</v>
      </c>
      <c r="GK113" s="1">
        <v>98</v>
      </c>
      <c r="GL113" s="1">
        <v>249</v>
      </c>
      <c r="GM113" s="1">
        <v>0</v>
      </c>
      <c r="GN113" s="1">
        <v>215</v>
      </c>
      <c r="GO113" s="1">
        <v>0</v>
      </c>
      <c r="GP113" s="1">
        <v>562</v>
      </c>
      <c r="GQ113" s="1">
        <v>109</v>
      </c>
      <c r="GR113" s="1">
        <v>139</v>
      </c>
      <c r="GS113" s="1">
        <v>19</v>
      </c>
      <c r="GT113" s="1">
        <v>159</v>
      </c>
      <c r="GU113" s="1">
        <v>0</v>
      </c>
      <c r="GV113" s="1">
        <v>426</v>
      </c>
      <c r="GW113" s="1">
        <v>108</v>
      </c>
      <c r="GX113" s="1">
        <v>248</v>
      </c>
      <c r="GY113" s="1">
        <v>0</v>
      </c>
      <c r="GZ113" s="1">
        <v>0</v>
      </c>
      <c r="HA113" s="1">
        <v>0</v>
      </c>
      <c r="HB113" s="1">
        <v>356</v>
      </c>
      <c r="HC113" s="1">
        <v>155</v>
      </c>
      <c r="HD113" s="1">
        <v>170</v>
      </c>
      <c r="HE113" s="1">
        <v>194</v>
      </c>
      <c r="HF113" s="1">
        <v>177</v>
      </c>
      <c r="HG113" s="1">
        <v>12</v>
      </c>
      <c r="HH113" s="1">
        <v>708</v>
      </c>
      <c r="HI113" s="1">
        <v>170</v>
      </c>
      <c r="HJ113" s="1">
        <v>0</v>
      </c>
      <c r="HK113" s="1">
        <v>423</v>
      </c>
      <c r="HL113" s="1">
        <v>0</v>
      </c>
      <c r="HM113" s="1">
        <v>0</v>
      </c>
      <c r="HN113" s="1">
        <v>593</v>
      </c>
      <c r="HO113" s="1">
        <v>89</v>
      </c>
      <c r="HP113" s="1">
        <v>40</v>
      </c>
      <c r="HQ113" s="1">
        <v>122</v>
      </c>
      <c r="HR113" s="1">
        <v>186</v>
      </c>
      <c r="HS113" s="1">
        <v>12</v>
      </c>
      <c r="HT113" s="1">
        <v>449</v>
      </c>
      <c r="HU113" s="1">
        <v>49</v>
      </c>
      <c r="HV113" s="1">
        <v>113</v>
      </c>
      <c r="HW113" s="1">
        <v>41</v>
      </c>
      <c r="HX113" s="1">
        <v>170</v>
      </c>
      <c r="HY113" s="1">
        <v>0</v>
      </c>
      <c r="HZ113" s="1">
        <v>373</v>
      </c>
      <c r="IA113" s="1">
        <v>50</v>
      </c>
      <c r="IB113" s="1">
        <v>104</v>
      </c>
      <c r="IC113" s="1">
        <v>170</v>
      </c>
      <c r="ID113" s="1">
        <v>136</v>
      </c>
      <c r="IE113" s="1">
        <v>6</v>
      </c>
      <c r="IF113" s="1">
        <v>466</v>
      </c>
      <c r="IG113" s="1">
        <v>0</v>
      </c>
      <c r="IH113" s="1">
        <v>136</v>
      </c>
      <c r="II113" s="1">
        <v>203</v>
      </c>
      <c r="IJ113" s="1">
        <v>0</v>
      </c>
      <c r="IK113" s="1">
        <v>0</v>
      </c>
      <c r="IL113" s="1">
        <v>339</v>
      </c>
      <c r="IM113" s="26">
        <f>IFERROR(Tableau17[[#This Row],[LDIV]]/Tableau17[[#This Row],[Total général]],"")</f>
        <v>0</v>
      </c>
      <c r="IN113" s="26">
        <f>IFERROR(Tableau17[[#This Row],[LDVC]]/Tableau17[[#This Row],[Total général]],"")</f>
        <v>0</v>
      </c>
      <c r="IO113" s="26">
        <f>IFERROR(Tableau17[[#This Row],[LDVD]]/Tableau17[[#This Row],[Total général]],"")</f>
        <v>5.8981233243967826E-2</v>
      </c>
      <c r="IP113" s="26">
        <f>IFERROR(Tableau17[[#This Row],[LDVG]]/Tableau17[[#This Row],[Total général]],"")</f>
        <v>8.0428954423592495E-3</v>
      </c>
      <c r="IQ113" s="26">
        <f>IFERROR(Tableau17[[#This Row],[LEXD]]/Tableau17[[#This Row],[Total général]],"")</f>
        <v>5.3619302949061663E-3</v>
      </c>
      <c r="IR113" s="26">
        <f>IFERROR(Tableau17[[#This Row],[LEXG]]/Tableau17[[#This Row],[Total général]],"")</f>
        <v>0</v>
      </c>
      <c r="IS113" s="26">
        <f>IFERROR(Tableau17[[#This Row],[LLR]]/Tableau17[[#This Row],[Total général]],"")</f>
        <v>0.24396782841823056</v>
      </c>
      <c r="IT113" s="26">
        <f>IFERROR(Tableau17[[#This Row],[LREM]]/Tableau17[[#This Row],[Total général]],"")</f>
        <v>0.10991957104557641</v>
      </c>
      <c r="IU113" s="26">
        <f>IFERROR(Tableau17[[#This Row],[LRN]]/Tableau17[[#This Row],[Total général]],"")</f>
        <v>0.12600536193029491</v>
      </c>
      <c r="IV113" s="26">
        <f>IFERROR(Tableau17[[#This Row],[LUG]]/Tableau17[[#This Row],[Total général]],"")</f>
        <v>0.32439678284182305</v>
      </c>
      <c r="IW113" s="26">
        <f>IFERROR(Tableau17[[#This Row],[LVEC]]/Tableau17[[#This Row],[Total général]],"")</f>
        <v>0.12332439678284182</v>
      </c>
      <c r="IX113" s="26">
        <f>IFERROR(Tableau17[[#This Row],[2008-T1-LCMD]]/Tableau17[[#This Row],[2008-T1-TOTAL]],"")</f>
        <v>4.912280701754386E-2</v>
      </c>
      <c r="IY113" s="26">
        <f>IFERROR(Tableau17[[#This Row],[2008-T1-LDVD]]/Tableau17[[#This Row],[2008-T1-TOTAL]],"")</f>
        <v>5.263157894736842E-3</v>
      </c>
      <c r="IZ113" s="26">
        <f>IFERROR(Tableau17[[#This Row],[2008-T1-LEXD]]/Tableau17[[#This Row],[2008-T1-TOTAL]],"")</f>
        <v>0</v>
      </c>
      <c r="JA113" s="26">
        <f>IFERROR(Tableau17[[#This Row],[2008-T1-LEXG]]/Tableau17[[#This Row],[2008-T1-TOTAL]],"")</f>
        <v>5.9649122807017542E-2</v>
      </c>
      <c r="JB113" s="26">
        <f>IFERROR(Tableau17[[#This Row],[2008-T1-LFN]]/Tableau17[[#This Row],[2008-T1-TOTAL]],"")</f>
        <v>7.7192982456140355E-2</v>
      </c>
      <c r="JC113" s="26">
        <f>IFERROR(Tableau17[[#This Row],[2008-T1-LMAJ]]/Tableau17[[#This Row],[2008-T1-TOTAL]],"")</f>
        <v>0.38947368421052631</v>
      </c>
      <c r="JD113" s="26">
        <f>IFERROR(Tableau17[[#This Row],[2008-T1-LUG]]/Tableau17[[#This Row],[2008-T1-TOTAL]],"")</f>
        <v>0.41929824561403511</v>
      </c>
      <c r="JE113" s="26">
        <f>IFERROR(Tableau17[[#This Row],[2008-T2-LFN]]/Tableau17[[#This Row],[2008-T2-TOTAL]],"")</f>
        <v>0</v>
      </c>
      <c r="JF113" s="26">
        <f>IFERROR(Tableau17[[#This Row],[2008-T2-LGC]]/Tableau17[[#This Row],[2008-T2-TOTAL]],"")</f>
        <v>0.51391162029459903</v>
      </c>
      <c r="JG113" s="26">
        <f>IFERROR(Tableau17[[#This Row],[2008-T2-LMAJ]]/Tableau17[[#This Row],[2008-T2-TOTAL]],"")</f>
        <v>0.48608837970540097</v>
      </c>
      <c r="JH113" s="26">
        <f>IFERROR(Tableau17[[#This Row],[2008-T2-LUG]]/Tableau17[[#This Row],[2008-T2-TOTAL]],"")</f>
        <v>0</v>
      </c>
      <c r="JI113" s="26">
        <f>IFERROR(Tableau17[[#This Row],[2014-T1-LDIV]]/Tableau17[[#This Row],[2014-T1-TOTAL]],"")</f>
        <v>2.2641509433962263E-2</v>
      </c>
      <c r="JJ113" s="26">
        <f>IFERROR(Tableau17[[#This Row],[2014-T1-LDVD]]/Tableau17[[#This Row],[2014-T1-TOTAL]],"")</f>
        <v>0</v>
      </c>
      <c r="JK113" s="26">
        <f>IFERROR(Tableau17[[#This Row],[2014-T1-LDVG]]/Tableau17[[#This Row],[2014-T1-TOTAL]],"")</f>
        <v>6.981132075471698E-2</v>
      </c>
      <c r="JL113" s="26">
        <f>IFERROR(Tableau17[[#This Row],[2014-T1-LEXG]]/Tableau17[[#This Row],[2014-T1-TOTAL]],"")</f>
        <v>5.6603773584905656E-3</v>
      </c>
      <c r="JM113" s="26">
        <f>IFERROR(Tableau17[[#This Row],[2014-T1-LFG]]/Tableau17[[#This Row],[2014-T1-TOTAL]],"")</f>
        <v>7.7358490566037733E-2</v>
      </c>
      <c r="JN113" s="26">
        <f>IFERROR(Tableau17[[#This Row],[2014-T1-LFN]]/Tableau17[[#This Row],[2014-T1-TOTAL]],"")</f>
        <v>0.16037735849056603</v>
      </c>
      <c r="JO113" s="26">
        <f>IFERROR(Tableau17[[#This Row],[2014-T1-LUD]]/Tableau17[[#This Row],[2014-T1-TOTAL]],"")</f>
        <v>0.40566037735849059</v>
      </c>
      <c r="JP113" s="26">
        <f>IFERROR(Tableau17[[#This Row],[2014-T1-LUG]]/Tableau17[[#This Row],[2014-T1-TOTAL]],"")</f>
        <v>0.25849056603773585</v>
      </c>
      <c r="JQ113" s="26">
        <f>IFERROR(Tableau17[[#This Row],[2014-T2-LFN]]/Tableau17[[#This Row],[2014-T2-TOTAL]],"")</f>
        <v>0.17437722419928825</v>
      </c>
      <c r="JR113" s="26">
        <f>IFERROR(Tableau17[[#This Row],[2014-T2-LUD]]/Tableau17[[#This Row],[2014-T2-TOTAL]],"")</f>
        <v>0.44306049822064059</v>
      </c>
      <c r="JS113" s="26">
        <f>IFERROR(Tableau17[[#This Row],[2014-T2-LUG]]/Tableau17[[#This Row],[2014-T2-TOTAL]],"")</f>
        <v>0.38256227758007116</v>
      </c>
      <c r="JT113" s="26">
        <f>IFERROR(Tableau17[[#This Row],[2015-T1-BC-DIV]]/Tableau17[[#This Row],[2015-T1-TOTAL]],"")</f>
        <v>0</v>
      </c>
      <c r="JU113" s="26">
        <f>IFERROR(Tableau17[[#This Row],[2015-T1-BC-DLF]]/Tableau17[[#This Row],[2015-T1-TOTAL]],"")</f>
        <v>2.1126760563380281E-2</v>
      </c>
      <c r="JV113" s="26">
        <f>IFERROR(Tableau17[[#This Row],[2015-T1-BC-DVD]]/Tableau17[[#This Row],[2015-T1-TOTAL]],"")</f>
        <v>1.6431924882629109E-2</v>
      </c>
      <c r="JW113" s="26">
        <f>IFERROR(Tableau17[[#This Row],[2015-T1-BC-DVG]]/Tableau17[[#This Row],[2015-T1-TOTAL]],"")</f>
        <v>0</v>
      </c>
      <c r="JX113" s="26">
        <f>IFERROR(Tableau17[[#This Row],[2015-T1-BC-FG]]/Tableau17[[#This Row],[2015-T1-TOTAL]],"")</f>
        <v>0.13145539906103287</v>
      </c>
      <c r="JY113" s="26">
        <f>IFERROR(Tableau17[[#This Row],[2015-T1-BC-FN]]/Tableau17[[#This Row],[2015-T1-TOTAL]],"")</f>
        <v>0.23474178403755869</v>
      </c>
      <c r="JZ113" s="26">
        <f>IFERROR(Tableau17[[#This Row],[2015-T1-BC-MDM]]/Tableau17[[#This Row],[2015-T1-TOTAL]],"")</f>
        <v>4.4600938967136149E-2</v>
      </c>
      <c r="KA113" s="26">
        <f>IFERROR(Tableau17[[#This Row],[2015-T1-BC-RDG]]/Tableau17[[#This Row],[2015-T1-TOTAL]],"")</f>
        <v>0</v>
      </c>
      <c r="KB113" s="26">
        <f>IFERROR(Tableau17[[#This Row],[2015-T1-BC-SOC]]/Tableau17[[#This Row],[2015-T1-TOTAL]],"")</f>
        <v>0</v>
      </c>
      <c r="KC113" s="26">
        <f>IFERROR(Tableau17[[#This Row],[2015-T1-BC-UD]]/Tableau17[[#This Row],[2015-T1-TOTAL]],"")</f>
        <v>0.30985915492957744</v>
      </c>
      <c r="KD113" s="26">
        <f>IFERROR(Tableau17[[#This Row],[2015-T1-BC-UG]]/Tableau17[[#This Row],[2015-T1-TOTAL]],"")</f>
        <v>0.24178403755868544</v>
      </c>
      <c r="KE113" s="26">
        <f>IFERROR(Tableau17[[#This Row],[2015-T1-BC-VEC]]/Tableau17[[#This Row],[2015-T1-TOTAL]],"")</f>
        <v>0</v>
      </c>
      <c r="KF113" s="26">
        <f>IFERROR(Tableau17[[#This Row],[2015-T2-BC-DVG]]/Tableau17[[#This Row],[2015-T2-TOTAL]],"")</f>
        <v>0</v>
      </c>
      <c r="KG113" s="26">
        <f>IFERROR(Tableau17[[#This Row],[2015-T2-BC-FN]]/Tableau17[[#This Row],[2015-T2-TOTAL]],"")</f>
        <v>0.30337078651685395</v>
      </c>
      <c r="KH113" s="26">
        <f>IFERROR(Tableau17[[#This Row],[2015-T2-BC-SOC]]/Tableau17[[#This Row],[2015-T2-TOTAL]],"")</f>
        <v>0</v>
      </c>
      <c r="KI113" s="26">
        <f>IFERROR(Tableau17[[#This Row],[2015-T2-BC-UD]]/Tableau17[[#This Row],[2015-T2-TOTAL]],"")</f>
        <v>0.6966292134831461</v>
      </c>
      <c r="KJ113" s="26">
        <f>IFERROR(Tableau17[[#This Row],[2015-T2-BC-UG]]/Tableau17[[#This Row],[2015-T2-TOTAL]],"")</f>
        <v>0</v>
      </c>
      <c r="KK113" s="26">
        <f>IFERROR(Tableau17[[#This Row],[2017 (L)-T1-COM]]/Tableau17[[#This Row],[2017 (L)-T1-TOTAL]],"")</f>
        <v>4.2918454935622317E-2</v>
      </c>
      <c r="KL113" s="26">
        <f>IFERROR(Tableau17[[#This Row],[2017 (L)-T1-DIV]]/Tableau17[[#This Row],[2017 (L)-T1-TOTAL]],"")</f>
        <v>1.2875536480686695E-2</v>
      </c>
      <c r="KM113" s="26">
        <f>IFERROR(Tableau17[[#This Row],[2017 (L)-T1-DLF]]/Tableau17[[#This Row],[2017 (L)-T1-TOTAL]],"")</f>
        <v>6.4377682403433476E-3</v>
      </c>
      <c r="KN113" s="26">
        <f>IFERROR(Tableau17[[#This Row],[2017 (L)-T1-DVD]]/Tableau17[[#This Row],[2017 (L)-T1-TOTAL]],"")</f>
        <v>0</v>
      </c>
      <c r="KO113" s="26">
        <f>IFERROR(Tableau17[[#This Row],[2017 (L)-T1-DVG]]/Tableau17[[#This Row],[2017 (L)-T1-TOTAL]],"")</f>
        <v>0</v>
      </c>
      <c r="KP113" s="26">
        <f>IFERROR(Tableau17[[#This Row],[2017 (L)-T1-ECO]]/Tableau17[[#This Row],[2017 (L)-T1-TOTAL]],"")</f>
        <v>7.0815450643776826E-2</v>
      </c>
      <c r="KQ113" s="26">
        <f>IFERROR(Tableau17[[#This Row],[2017 (L)-T1-EXD]]/Tableau17[[#This Row],[2017 (L)-T1-TOTAL]],"")</f>
        <v>2.1459227467811159E-3</v>
      </c>
      <c r="KR113" s="26">
        <f>IFERROR(Tableau17[[#This Row],[2017 (L)-T1-EXG]]/Tableau17[[#This Row],[2017 (L)-T1-TOTAL]],"")</f>
        <v>4.2918454935622317E-3</v>
      </c>
      <c r="KS113" s="26">
        <f>IFERROR(Tableau17[[#This Row],[2017 (L)-T1-FI]]/Tableau17[[#This Row],[2017 (L)-T1-TOTAL]],"")</f>
        <v>0.12446351931330472</v>
      </c>
      <c r="KT113" s="26">
        <f>IFERROR(Tableau17[[#This Row],[2017 (L)-T1-FN]]/Tableau17[[#This Row],[2017 (L)-T1-TOTAL]],"")</f>
        <v>9.8712446351931327E-2</v>
      </c>
      <c r="KU113" s="26">
        <f>IFERROR(Tableau17[[#This Row],[2017 (L)-T1-LR]]/Tableau17[[#This Row],[2017 (L)-T1-TOTAL]],"")</f>
        <v>0.22317596566523606</v>
      </c>
      <c r="KV113" s="26">
        <f>IFERROR(Tableau17[[#This Row],[2017 (L)-T1-MDM]]/Tableau17[[#This Row],[2017 (L)-T1-TOTAL]],"")</f>
        <v>0</v>
      </c>
      <c r="KW113" s="26">
        <f>IFERROR(Tableau17[[#This Row],[2017 (L)-T1-RDG]]/Tableau17[[#This Row],[2017 (L)-T1-TOTAL]],"")</f>
        <v>0</v>
      </c>
      <c r="KX113" s="26">
        <f>IFERROR(Tableau17[[#This Row],[2017 (L)-T1-REG]]/Tableau17[[#This Row],[2017 (L)-T1-TOTAL]],"")</f>
        <v>0</v>
      </c>
      <c r="KY113" s="26">
        <f>IFERROR(Tableau17[[#This Row],[2017 (L)-T1-REM]]/Tableau17[[#This Row],[2017 (L)-T1-TOTAL]],"")</f>
        <v>0.36480686695278969</v>
      </c>
      <c r="KZ113" s="26">
        <f>IFERROR(Tableau17[[#This Row],[2017 (L)-T1-SOC]]/Tableau17[[#This Row],[2017 (L)-T1-TOTAL]],"")</f>
        <v>4.9356223175965663E-2</v>
      </c>
      <c r="LA113" s="26">
        <f>IFERROR(Tableau17[[#This Row],[2017 (L)-T1-UDI]]/Tableau17[[#This Row],[2017 (L)-T1-TOTAL]],"")</f>
        <v>0</v>
      </c>
      <c r="LB113" s="26">
        <f>IFERROR(Tableau17[[#This Row],[2017 (L)-T2-FI]]/Tableau17[[#This Row],[2017 (L)-T2-TOTAL]],"")</f>
        <v>0</v>
      </c>
      <c r="LC113" s="26">
        <f>IFERROR(Tableau17[[#This Row],[2017 (L)-T2-FN]]/Tableau17[[#This Row],[2017 (L)-T2-TOTAL]],"")</f>
        <v>0</v>
      </c>
      <c r="LD113" s="26">
        <f>IFERROR(Tableau17[[#This Row],[2017 (L)-T2-LR]]/Tableau17[[#This Row],[2017 (L)-T2-TOTAL]],"")</f>
        <v>0.40117994100294985</v>
      </c>
      <c r="LE113" s="26">
        <f>IFERROR(Tableau17[[#This Row],[2017 (L)-T2-MDM]]/Tableau17[[#This Row],[2017 (L)-T2-TOTAL]],"")</f>
        <v>0</v>
      </c>
      <c r="LF113" s="26">
        <f>IFERROR(Tableau17[[#This Row],[2017 (L)-T2-REM]]/Tableau17[[#This Row],[2017 (L)-T2-TOTAL]],"")</f>
        <v>0.59882005899705015</v>
      </c>
      <c r="LG113" s="26">
        <f>IFERROR(Tableau17[[#This Row],[2017-T1-ARTHAUD Nathalie]]/Tableau17[[#This Row],[2017-T1-TOTAL]],"")</f>
        <v>2.8248587570621469E-3</v>
      </c>
      <c r="LH113" s="26">
        <f>IFERROR(Tableau17[[#This Row],[2017-T1-ASSELINEAU Fran]]/Tableau17[[#This Row],[2017-T1-TOTAL]],"")</f>
        <v>7.0621468926553672E-3</v>
      </c>
      <c r="LI113" s="26">
        <f>IFERROR(Tableau17[[#This Row],[2017-T1-CHEMINADE Jacques]]/Tableau17[[#This Row],[2017-T1-TOTAL]],"")</f>
        <v>1.4124293785310734E-3</v>
      </c>
      <c r="LJ113" s="26">
        <f>IFERROR(Tableau17[[#This Row],[2017-T1-DUPONT-AIGNAN Nicolas]]/Tableau17[[#This Row],[2017-T1-TOTAL]],"")</f>
        <v>3.5310734463276837E-2</v>
      </c>
      <c r="LK113" s="26">
        <f>IFERROR(Tableau17[[#This Row],[2017-T1-FILLON Fran]]/Tableau17[[#This Row],[2017-T1-TOTAL]],"")</f>
        <v>0.24011299435028249</v>
      </c>
      <c r="LL113" s="26">
        <f>IFERROR(Tableau17[[#This Row],[2017-T1-HAMON Beno]]/Tableau17[[#This Row],[2017-T1-TOTAL]],"")</f>
        <v>6.9209039548022599E-2</v>
      </c>
      <c r="LM113" s="26">
        <f>IFERROR(Tableau17[[#This Row],[2017-T1-LASSALLE Jean]]/Tableau17[[#This Row],[2017-T1-TOTAL]],"")</f>
        <v>1.6949152542372881E-2</v>
      </c>
      <c r="LN113" s="26">
        <f>IFERROR(Tableau17[[#This Row],[2017-T1-LE PEN Marine]]/Tableau17[[#This Row],[2017-T1-TOTAL]],"")</f>
        <v>0.1751412429378531</v>
      </c>
      <c r="LO113" s="26">
        <f>IFERROR(Tableau17[[#This Row],[2017-T1-M Jean-Luc]]/Tableau17[[#This Row],[2017-T1-TOTAL]],"")</f>
        <v>0.17372881355932204</v>
      </c>
      <c r="LP113" s="26">
        <f>IFERROR(Tableau17[[#This Row],[2017-T1-MACRON Emmanuel]]/Tableau17[[#This Row],[2017-T1-TOTAL]],"")</f>
        <v>0.27401129943502822</v>
      </c>
      <c r="LQ113" s="26">
        <f>IFERROR(Tableau17[[#This Row],[2017-T1-POUTOU Philippe]]/Tableau17[[#This Row],[2017-T1-TOTAL]],"")</f>
        <v>4.2372881355932203E-3</v>
      </c>
      <c r="LR113" s="26">
        <f>IFERROR(Tableau17[[#This Row],[2017-T2-LE PEN Marine]]/Tableau17[[#This Row],[2017-T2-TOTAL]],"")</f>
        <v>0.28667790893760542</v>
      </c>
      <c r="LS113" s="26">
        <f>IFERROR(Tableau17[[#This Row],[2017-T2-MACRON Emmanuel]]/Tableau17[[#This Row],[2017-T2-TOTAL]],"")</f>
        <v>0.71332209106239464</v>
      </c>
      <c r="LT113" s="26">
        <f>IFERROR(Tableau17[[#This Row],[2019-T1-ALEXANDRE Audric]]/Tableau17[[#This Row],[2019-T1-TOTAL]],"")</f>
        <v>0</v>
      </c>
      <c r="LU113" s="26">
        <f>IFERROR(Tableau17[[#This Row],[2019-T1-ARTHAUD Nathalie]]/Tableau17[[#This Row],[2019-T1-TOTAL]],"")</f>
        <v>4.5351473922902496E-3</v>
      </c>
      <c r="LV113" s="26">
        <f>IFERROR(Tableau17[[#This Row],[2019-T1-ASSELINEAU François]]/Tableau17[[#This Row],[2019-T1-TOTAL]],"")</f>
        <v>1.1337868480725623E-2</v>
      </c>
      <c r="LW113" s="26">
        <f>IFERROR(Tableau17[[#This Row],[2019-T1-AUBRY Manon]]/Tableau17[[#This Row],[2019-T1-TOTAL]],"")</f>
        <v>4.9886621315192746E-2</v>
      </c>
      <c r="LX113" s="26">
        <f>IFERROR(Tableau17[[#This Row],[2019-T1-AZERGUI Nagib]]/Tableau17[[#This Row],[2019-T1-TOTAL]],"")</f>
        <v>0</v>
      </c>
      <c r="LY113" s="26">
        <f>IFERROR(Tableau17[[#This Row],[2019-T1-BARDELLA Jordan]]/Tableau17[[#This Row],[2019-T1-TOTAL]],"")</f>
        <v>0.17460317460317459</v>
      </c>
      <c r="LZ113" s="26">
        <f>IFERROR(Tableau17[[#This Row],[2019-T1-BELLAMY François-Xavier]]/Tableau17[[#This Row],[2019-T1-TOTAL]],"")</f>
        <v>7.2562358276643993E-2</v>
      </c>
      <c r="MA113" s="26">
        <f>IFERROR(Tableau17[[#This Row],[2019-T1-BIDOU Olivier]]/Tableau17[[#This Row],[2019-T1-TOTAL]],"")</f>
        <v>0</v>
      </c>
      <c r="MB113" s="26">
        <f>IFERROR(Tableau17[[#This Row],[2019-T1-BOURG Dominique]]/Tableau17[[#This Row],[2019-T1-TOTAL]],"")</f>
        <v>9.0702947845804991E-3</v>
      </c>
      <c r="MC113" s="26">
        <f>IFERROR(Tableau17[[#This Row],[2019-T1-BROSSAT Ian]]/Tableau17[[#This Row],[2019-T1-TOTAL]],"")</f>
        <v>3.4013605442176874E-2</v>
      </c>
      <c r="MD113" s="26">
        <f>IFERROR(Tableau17[[#This Row],[2019-T1-CAILLAUD Sophie]]/Tableau17[[#This Row],[2019-T1-TOTAL]],"")</f>
        <v>0</v>
      </c>
      <c r="ME113" s="26">
        <f>IFERROR(Tableau17[[#This Row],[2019-T1-CAMUS Renaud]]/Tableau17[[#This Row],[2019-T1-TOTAL]],"")</f>
        <v>0</v>
      </c>
      <c r="MF113" s="26">
        <f>IFERROR(Tableau17[[#This Row],[2019-T1-CHALENÇON Christophe]]/Tableau17[[#This Row],[2019-T1-TOTAL]],"")</f>
        <v>0</v>
      </c>
      <c r="MG113" s="26">
        <f>IFERROR(Tableau17[[#This Row],[2019-T1-CORBET Cathy Denise Ginette]]/Tableau17[[#This Row],[2019-T1-TOTAL]],"")</f>
        <v>0</v>
      </c>
      <c r="MH113" s="26">
        <f>IFERROR(Tableau17[[#This Row],[2019-T1-DE PREVOISIN Robert]]/Tableau17[[#This Row],[2019-T1-TOTAL]],"")</f>
        <v>0</v>
      </c>
      <c r="MI113" s="26">
        <f>IFERROR(Tableau17[[#This Row],[2019-T1-DELFEL Thérèse]]/Tableau17[[#This Row],[2019-T1-TOTAL]],"")</f>
        <v>0</v>
      </c>
      <c r="MJ113" s="26">
        <f>IFERROR(Tableau17[[#This Row],[2019-T1-DIEUMEGARD Pierre]]/Tableau17[[#This Row],[2019-T1-TOTAL]],"")</f>
        <v>0</v>
      </c>
      <c r="MK113" s="26">
        <f>IFERROR(Tableau17[[#This Row],[2019-T1-DUPONT-AIGNAN Nicolas]]/Tableau17[[#This Row],[2019-T1-TOTAL]],"")</f>
        <v>1.3605442176870748E-2</v>
      </c>
      <c r="ML113" s="26">
        <f>IFERROR(Tableau17[[#This Row],[2019-T1-GERNIGON Yves]]/Tableau17[[#This Row],[2019-T1-TOTAL]],"")</f>
        <v>0</v>
      </c>
      <c r="MM113" s="26">
        <f>IFERROR(Tableau17[[#This Row],[2019-T1-GLUCKSMANN Raphaël]]/Tableau17[[#This Row],[2019-T1-TOTAL]],"")</f>
        <v>5.6689342403628121E-2</v>
      </c>
      <c r="MN113" s="26">
        <f>IFERROR(Tableau17[[#This Row],[2019-T1-HAMON Benoît]]/Tableau17[[#This Row],[2019-T1-TOTAL]],"")</f>
        <v>3.6281179138321996E-2</v>
      </c>
      <c r="MO113" s="26">
        <f>IFERROR(Tableau17[[#This Row],[2019-T1-HELGEN Gilles]]/Tableau17[[#This Row],[2019-T1-TOTAL]],"")</f>
        <v>0</v>
      </c>
      <c r="MP113" s="26">
        <f>IFERROR(Tableau17[[#This Row],[2019-T1-JADOT Yannick]]/Tableau17[[#This Row],[2019-T1-TOTAL]],"")</f>
        <v>0.24036281179138322</v>
      </c>
      <c r="MQ113" s="26">
        <f>IFERROR(Tableau17[[#This Row],[2019-T1-LAGARDE Jean-Christophe]]/Tableau17[[#This Row],[2019-T1-TOTAL]],"")</f>
        <v>1.8140589569160998E-2</v>
      </c>
      <c r="MR113" s="26">
        <f>IFERROR(Tableau17[[#This Row],[2019-T1-LALANNE Francis]]/Tableau17[[#This Row],[2019-T1-TOTAL]],"")</f>
        <v>0</v>
      </c>
      <c r="MS113" s="26">
        <f>IFERROR(Tableau17[[#This Row],[2019-T1-LOISEAU Nathalie]]/Tableau17[[#This Row],[2019-T1-TOTAL]],"")</f>
        <v>0.27664399092970521</v>
      </c>
      <c r="MT113" s="26">
        <f>IFERROR(Tableau17[[#This Row],[2019-T1-MARIE Florie]]/Tableau17[[#This Row],[2019-T1-TOTAL]],"")</f>
        <v>2.2675736961451248E-3</v>
      </c>
      <c r="MU113" s="26">
        <f>IFERROR(Tableau17[[#This Row],[2008-T1-MACROEXTRDROITE]]/Tableau17[[#This Row],[2008-T1-MACROTOTALE]],"")</f>
        <v>7.7192982456140355E-2</v>
      </c>
      <c r="MV113" s="26">
        <f>IFERROR(Tableau17[[#This Row],[2008-T1-MACRODROITE]]/Tableau17[[#This Row],[2008-T1-MACROTOTALE]],"")</f>
        <v>0.44385964912280701</v>
      </c>
      <c r="MW113" s="26">
        <f>IFERROR(Tableau17[[#This Row],[2008-T1-MACROCENTRE]]/Tableau17[[#This Row],[2008-T1-MACROTOTALE]],"")</f>
        <v>0</v>
      </c>
      <c r="MX113" s="26">
        <f>IFERROR(Tableau17[[#This Row],[2008-T1-MACROGAUCHE]]/Tableau17[[#This Row],[2008-T1-MACROTOTALE]],"")</f>
        <v>0.47894736842105262</v>
      </c>
      <c r="MY113" s="26">
        <f>IFERROR(Tableau17[[#This Row],[2008-T1-MACROAUTRE]]/Tableau17[[#This Row],[2008-T1-MACROTOTALE]],"")</f>
        <v>0</v>
      </c>
      <c r="MZ113" s="26">
        <f>IFERROR(Tableau17[[#This Row],[2008-T2-MACROEXTRDROITE]]/Tableau17[[#This Row],[2008-T2-MACROTOTALE]],"")</f>
        <v>0</v>
      </c>
      <c r="NA113" s="26">
        <f>IFERROR(Tableau17[[#This Row],[2008-T2-MACRODROITE]]/Tableau17[[#This Row],[2008-T2-MACROTOTALE]],"")</f>
        <v>0.48608837970540097</v>
      </c>
      <c r="NB113" s="26">
        <f>IFERROR(Tableau17[[#This Row],[2008-T2-MACROCENTRE]]/Tableau17[[#This Row],[2008-T2-MACROTOTALE]],"")</f>
        <v>0</v>
      </c>
      <c r="NC113" s="26">
        <f>IFERROR(Tableau17[[#This Row],[2008-T2-MACROGAUCHE]]/Tableau17[[#This Row],[2008-T2-MACROTOTALE]],"")</f>
        <v>0.51391162029459903</v>
      </c>
      <c r="ND113" s="26">
        <f>IFERROR(Tableau17[[#This Row],[2008-T2-MACROAUTRE]]/Tableau17[[#This Row],[2008-T2-MACROTOTALE]],"")</f>
        <v>0</v>
      </c>
      <c r="NE113" s="26">
        <f>IFERROR(Tableau17[[#This Row],[2014-T1-MACROEXTRDROITE]]/Tableau17[[#This Row],[2014-T1-MACROTOTALE]],"")</f>
        <v>0.16037735849056603</v>
      </c>
      <c r="NF113" s="26">
        <f>IFERROR(Tableau17[[#This Row],[2014-T1-MACRODROITE]]/Tableau17[[#This Row],[2014-T1-MACROTOTALE]],"")</f>
        <v>0.40566037735849059</v>
      </c>
      <c r="NG113" s="26">
        <f>IFERROR(Tableau17[[#This Row],[2014-T1-MACROCENTRE]]/Tableau17[[#This Row],[2014-T1-MACROTOTALE]],"")</f>
        <v>2.2641509433962263E-2</v>
      </c>
      <c r="NH113" s="26">
        <f>IFERROR(Tableau17[[#This Row],[2014-T1-MACROGAUCHE]]/Tableau17[[#This Row],[2014-T1-MACROTOTALE]],"")</f>
        <v>0.41132075471698115</v>
      </c>
      <c r="NI113" s="26">
        <f>IFERROR(Tableau17[[#This Row],[2014-T1-MACROAUTRE]]/Tableau17[[#This Row],[2014-T1-MACROTOTALE]],"")</f>
        <v>0</v>
      </c>
      <c r="NJ113" s="26">
        <f>IFERROR(Tableau17[[#This Row],[2014-T2-MACROEXTRDROITE]]/Tableau17[[#This Row],[2014-T2-MACROTOTALE]],"")</f>
        <v>0.17437722419928825</v>
      </c>
      <c r="NK113" s="26">
        <f>IFERROR(Tableau17[[#This Row],[2014-T2-MACRODROITE]]/Tableau17[[#This Row],[2014-T2-MACROTOTALE]],"")</f>
        <v>0.44306049822064059</v>
      </c>
      <c r="NL113" s="26">
        <f>IFERROR(Tableau17[[#This Row],[2014-T2-MACROCENTRE]]/Tableau17[[#This Row],[2014-T2-MACROTOTALE]],"")</f>
        <v>0</v>
      </c>
      <c r="NM113" s="26">
        <f>IFERROR(Tableau17[[#This Row],[2014-T2-MACROGAUCHE]]/Tableau17[[#This Row],[2014-T2-MACROTOTALE]],"")</f>
        <v>0.38256227758007116</v>
      </c>
      <c r="NN113" s="26">
        <f>IFERROR(Tableau17[[#This Row],[2014-T2-MACROAUTRE]]/Tableau17[[#This Row],[2014-T2-MACROTOTALE]],"")</f>
        <v>0</v>
      </c>
      <c r="NO113" s="26">
        <f>IFERROR( Tableau17[[#This Row],[2015-T1-MACROEXTRDROITE]]/Tableau17[[#This Row],[2015-T1-MACROTOTALE]],"")</f>
        <v>0.25586854460093894</v>
      </c>
      <c r="NP113" s="26">
        <f>IFERROR(Tableau17[[#This Row],[2015-T1-MACRODROITE]]/Tableau17[[#This Row],[2015-T1-MACROTOTALE]],"")</f>
        <v>0.32629107981220656</v>
      </c>
      <c r="NQ113" s="26">
        <f>IFERROR(Tableau17[[#This Row],[2015-T1-MACROCENTRE]]/Tableau17[[#This Row],[2015-T1-MACROTOTALE]],"")</f>
        <v>4.4600938967136149E-2</v>
      </c>
      <c r="NR113" s="26">
        <f>IFERROR(Tableau17[[#This Row],[2015-T1-MACROGAUCHE]]/Tableau17[[#This Row],[2015-T1-MACROTOTALE]],"")</f>
        <v>0.37323943661971831</v>
      </c>
      <c r="NS113" s="26">
        <f>IFERROR(Tableau17[[#This Row],[2015-T1-MACROAUTRE]]/Tableau17[[#This Row],[2015-T1-MACROTOTALE]],"")</f>
        <v>0</v>
      </c>
      <c r="NT113" s="26">
        <f>IFERROR(Tableau17[[#This Row],[2015-T2-MACROEXTRDROITE]]/Tableau17[[#This Row],[2015-T2-MACROTOTALE]],"")</f>
        <v>0.30337078651685395</v>
      </c>
      <c r="NU113" s="26">
        <f>IFERROR(Tableau17[[#This Row],[2015-T2-MACRODROITE]]/Tableau17[[#This Row],[2015-T2-MACROTOTALE]],"")</f>
        <v>0.6966292134831461</v>
      </c>
      <c r="NV113" s="26">
        <f>IFERROR(Tableau17[[#This Row],[2015-T2-MACROCENTRE]]/Tableau17[[#This Row],[2015-T2-MACROTOTALE]],"")</f>
        <v>0</v>
      </c>
      <c r="NW113" s="26">
        <f>IFERROR(Tableau17[[#This Row],[2015-T2-MACROGAUCHE]]/Tableau17[[#This Row],[2015-T2-MACROTOTALE]],"")</f>
        <v>0</v>
      </c>
      <c r="NX113" s="26">
        <f>IFERROR(Tableau17[[#This Row],[2015-T2-MACROAUTRE]]/Tableau17[[#This Row],[2015-T2-MACROTOTALE]],"")</f>
        <v>0</v>
      </c>
      <c r="NY113" s="26">
        <f>IFERROR(Tableau17[[#This Row],[2017-T1-MACROEXTRDROITE]]/Tableau17[[#This Row],[2017-T1-MACROTOTALE]],"")</f>
        <v>0.21892655367231639</v>
      </c>
      <c r="NZ113" s="26">
        <f>IFERROR(Tableau17[[#This Row],[2017-T1-MACRODROITE]]/Tableau17[[#This Row],[2017-T1-MACROTOTALE]],"")</f>
        <v>0.24011299435028249</v>
      </c>
      <c r="OA113" s="26">
        <f>IFERROR(Tableau17[[#This Row],[2017-T1-MACROCENTRE]]/Tableau17[[#This Row],[2017-T1-MACROTOTALE]],"")</f>
        <v>0.27401129943502822</v>
      </c>
      <c r="OB113" s="26">
        <f>IFERROR(Tableau17[[#This Row],[2017-T1-MACROGAUCHE]]/Tableau17[[#This Row],[2017-T1-MACROTOTALE]],"")</f>
        <v>0.25</v>
      </c>
      <c r="OC113" s="26">
        <f>IFERROR(Tableau17[[#This Row],[2017-T1-MACROAUTRE]]/Tableau17[[#This Row],[2017-T1-MACROTOTALE]],"")</f>
        <v>1.6949152542372881E-2</v>
      </c>
      <c r="OD113" s="26">
        <f>IFERROR(Tableau17[[#This Row],[2017-T2-MACROEXTRDROITE]]/Tableau17[[#This Row],[2017-T2-MACROTOTALE]],"")</f>
        <v>0.28667790893760542</v>
      </c>
      <c r="OE113" s="26">
        <f>IFERROR(Tableau17[[#This Row],[2017-T2-MACRODROITE]]/Tableau17[[#This Row],[2017-T2-MACROTOTALE]],"")</f>
        <v>0</v>
      </c>
      <c r="OF113" s="26">
        <f>IFERROR(Tableau17[[#This Row],[2017-T2-MACROCENTRE]]/Tableau17[[#This Row],[2017-T2-MACROTOTALE]],"")</f>
        <v>0.71332209106239464</v>
      </c>
      <c r="OG113" s="26">
        <f>IFERROR(Tableau17[[#This Row],[2017-T2-MACROGAUCHE]]/Tableau17[[#This Row],[2017-T2-MACROTOTALE]],"")</f>
        <v>0</v>
      </c>
      <c r="OH113" s="26">
        <f>IFERROR(Tableau17[[#This Row],[2017-T2-MACROAUTRE]]/Tableau17[[#This Row],[2017-T2-MACROTOTALE]],"")</f>
        <v>0</v>
      </c>
      <c r="OI113" s="26">
        <f>IFERROR(Tableau17[[#This Row],[2019-T1-MACROEXTRDROITE]]/Tableau17[[#This Row],[2019-T1-MACROTOTALE]],"")</f>
        <v>0.19821826280623608</v>
      </c>
      <c r="OJ113" s="26">
        <f>IFERROR(Tableau17[[#This Row],[2019-T1-MACRODROITE]]/Tableau17[[#This Row],[2019-T1-MACROTOTALE]],"")</f>
        <v>8.9086859688195991E-2</v>
      </c>
      <c r="OK113" s="26">
        <f>IFERROR(Tableau17[[#This Row],[2019-T1-MACROCENTRE]]/Tableau17[[#This Row],[2019-T1-MACROTOTALE]],"")</f>
        <v>0.27171492204899778</v>
      </c>
      <c r="OL113" s="26">
        <f>IFERROR(Tableau17[[#This Row],[2019-T1-MACROGAUCHE]]/Tableau17[[#This Row],[2019-T1-MACROTOTALE]],"")</f>
        <v>0.41425389755011138</v>
      </c>
      <c r="OM113" s="26">
        <f>IFERROR(Tableau17[[#This Row],[2019-T1-MACROAUTRE]]/Tableau17[[#This Row],[2019-T1-MACROTOTALE]],"")</f>
        <v>2.6726057906458798E-2</v>
      </c>
      <c r="ON113" s="26">
        <f>IFERROR(Tableau17[[#This Row],[2020-T1-MACROEXTRDROITE]]/Tableau17[[#This Row],[2020-T1-MACROTOTALE]],"")</f>
        <v>0.13136729222520108</v>
      </c>
      <c r="OO113" s="26">
        <f>IFERROR(Tableau17[[#This Row],[2020-T1-MACRODROITE]]/Tableau17[[#This Row],[2020-T1-MACROTOTALE]],"")</f>
        <v>0.30294906166219837</v>
      </c>
      <c r="OP113" s="26">
        <f>IFERROR(Tableau17[[#This Row],[2020-T1-MACROCENTRE]]/Tableau17[[#This Row],[2020-T1-MACROTOTALE]],"")</f>
        <v>0.10991957104557641</v>
      </c>
      <c r="OQ113" s="26">
        <f>IFERROR(Tableau17[[#This Row],[2020-T1-MACROGAUCHE]]/Tableau17[[#This Row],[2020-T1-MACROTOTALE]],"")</f>
        <v>0.45576407506702415</v>
      </c>
      <c r="OR113" s="26">
        <f>IFERROR(Tableau17[[#This Row],[2020-T1-MACROAUTRE]]/Tableau17[[#This Row],[2020-T1-MACROTOTALE]],"")</f>
        <v>0</v>
      </c>
      <c r="OS113" s="26">
        <f>IFERROR(Tableau17[[#This Row],[2017 (L)-T1-MACROEXTRDROITE]]/Tableau17[[#This Row],[2017 (L)-T1-MACROTOTALE]],"")</f>
        <v>0.1072961373390558</v>
      </c>
      <c r="OT113" s="26">
        <f>IFERROR(Tableau17[[#This Row],[2017 (L)-T1-MACRODROITE]]/Tableau17[[#This Row],[2017 (L)-T1-MACROTOTALE]],"")</f>
        <v>0.22317596566523606</v>
      </c>
      <c r="OU113" s="26">
        <f>IFERROR(Tableau17[[#This Row],[2017 (L)-T1-MACROCENTRE]]/Tableau17[[#This Row],[2017 (L)-T1-MACROTOTALE]],"")</f>
        <v>0.36480686695278969</v>
      </c>
      <c r="OV113" s="26">
        <f>IFERROR(Tableau17[[#This Row],[2017 (L)-T1-MACROGAUCHE]]/Tableau17[[#This Row],[2017 (L)-T1-MACROTOTALE]],"")</f>
        <v>0.29184549356223177</v>
      </c>
      <c r="OW113" s="26">
        <f>IFERROR(Tableau17[[#This Row],[2017 (L)-T1-MACROAUTRE]]/Tableau17[[#This Row],[2017 (L)-T1-MACROTOTALE]],"")</f>
        <v>1.2875536480686695E-2</v>
      </c>
      <c r="OX113" s="26">
        <f>IFERROR(Tableau17[[#This Row],[2017 (L)-T2-MACROEXTRDROITE]]/Tableau17[[#This Row],[2017 (L)-T2-MACROTOTALE]],"")</f>
        <v>0</v>
      </c>
      <c r="OY113" s="26">
        <f>IFERROR(Tableau17[[#This Row],[2017 (L)-T2-MACRODROITE]]/Tableau17[[#This Row],[2017 (L)-T2-MACROTOTALE]],"")</f>
        <v>0.40117994100294985</v>
      </c>
      <c r="OZ113" s="26">
        <f>IFERROR(Tableau17[[#This Row],[2017 (L)-T2-MACROCENTRE]]/Tableau17[[#This Row],[2017 (L)-T2-MACROTOTALE]],"")</f>
        <v>0.59882005899705015</v>
      </c>
      <c r="PA113" s="26">
        <f>IFERROR(Tableau17[[#This Row],[2017 (L)-T2-MACROGAUCHE]]/Tableau17[[#This Row],[2017 (L)-T2-MACROTOTALE]],"")</f>
        <v>0</v>
      </c>
      <c r="PB113" s="26">
        <f>IFERROR(Tableau17[[#This Row],[2017 (L)-T2-MACROAUTRE]]/Tableau17[[#This Row],[2017 (L)-T2-MACROTOTALE]],"")</f>
        <v>0</v>
      </c>
      <c r="PC113" s="26">
        <f>IFERROR(Tableau17[[#This Row],[2008_T1_PROCUS]]/Tableau17[[#This Row],[2008_T1_INSCRITS]],0)</f>
        <v>2.3702031602708805E-2</v>
      </c>
      <c r="PD113" s="26">
        <f>IFERROR(Tableau17[[#This Row],[2008_T2_PROCUS]]/Tableau17[[#This Row],[2008_T2_INSCRITS]],0)</f>
        <v>2.144469525959368E-2</v>
      </c>
      <c r="PE113" s="26">
        <f>Tableau17[[#This Row],[2014_T1_PROCUS]]/Tableau17[[#This Row],[2014_T1_INSCRITS]]</f>
        <v>1.557285873192436E-2</v>
      </c>
      <c r="PF113" s="26">
        <f>IFERROR(Tableau17[[#This Row],[2014_T2_PROCUS]]/Tableau17[[#This Row],[2014_T2_INSCRITS]],0)</f>
        <v>2.0044543429844099E-2</v>
      </c>
    </row>
    <row r="114" spans="1:422" hidden="1" x14ac:dyDescent="0.2">
      <c r="A114" s="1">
        <v>5</v>
      </c>
      <c r="B114" s="1" t="s">
        <v>414</v>
      </c>
      <c r="C114" s="1" t="s">
        <v>421</v>
      </c>
      <c r="D114" s="1" t="s">
        <v>421</v>
      </c>
      <c r="E114" s="1">
        <v>1072</v>
      </c>
      <c r="F114" s="1">
        <v>5.4311809999999996</v>
      </c>
      <c r="G114" s="1">
        <v>43.276470000000003</v>
      </c>
      <c r="H114" s="3">
        <v>1029</v>
      </c>
      <c r="I114" s="3">
        <v>254</v>
      </c>
      <c r="L114" s="1">
        <v>22</v>
      </c>
      <c r="M114" s="1">
        <v>9</v>
      </c>
      <c r="P114" s="1">
        <v>103</v>
      </c>
      <c r="Q114" s="1">
        <v>12</v>
      </c>
      <c r="R114" s="1">
        <v>70</v>
      </c>
      <c r="S114" s="1">
        <v>23</v>
      </c>
      <c r="T114" s="1">
        <v>20</v>
      </c>
      <c r="U114" s="1">
        <v>259</v>
      </c>
      <c r="V114" s="1">
        <v>1029</v>
      </c>
      <c r="W114" s="1">
        <v>518</v>
      </c>
      <c r="X114" s="1">
        <v>16</v>
      </c>
      <c r="Y114" s="2">
        <v>0.50340136000000002</v>
      </c>
      <c r="Z114" s="1">
        <v>1028</v>
      </c>
      <c r="AA114" s="1">
        <v>552</v>
      </c>
      <c r="AB114" s="1">
        <v>19</v>
      </c>
      <c r="AC114" s="2">
        <v>0.53696498000000004</v>
      </c>
      <c r="AD114" s="1">
        <v>1029</v>
      </c>
      <c r="AE114" s="1">
        <v>264</v>
      </c>
      <c r="AF114" s="2">
        <v>0.25655977000000002</v>
      </c>
      <c r="AG114" s="1">
        <f t="shared" si="1"/>
        <v>254</v>
      </c>
      <c r="AH114" s="1">
        <v>1059</v>
      </c>
      <c r="AI114" s="1">
        <v>563</v>
      </c>
      <c r="AJ114" s="1">
        <v>36</v>
      </c>
      <c r="AK114" s="2">
        <v>0.53163362000000003</v>
      </c>
      <c r="AL114" s="1">
        <v>1059</v>
      </c>
      <c r="AM114" s="1">
        <v>631</v>
      </c>
      <c r="AN114" s="1">
        <v>12</v>
      </c>
      <c r="AO114" s="2">
        <v>0.59584514</v>
      </c>
      <c r="AP114" s="1">
        <v>1034</v>
      </c>
      <c r="AQ114" s="1">
        <v>455</v>
      </c>
      <c r="AR114" s="2">
        <v>0.44003868000000002</v>
      </c>
      <c r="AS114" s="1">
        <v>1033</v>
      </c>
      <c r="AT114" s="1">
        <v>470</v>
      </c>
      <c r="AU114" s="2">
        <v>0.45498548</v>
      </c>
      <c r="AV114" s="1">
        <v>1029</v>
      </c>
      <c r="AW114" s="1">
        <v>383</v>
      </c>
      <c r="AX114" s="2">
        <v>0.37220603000000002</v>
      </c>
      <c r="AY114" s="1">
        <v>1029</v>
      </c>
      <c r="AZ114" s="1">
        <v>326</v>
      </c>
      <c r="BA114" s="2">
        <v>0.31681243999999997</v>
      </c>
      <c r="BB114" s="1">
        <v>1022</v>
      </c>
      <c r="BC114" s="1">
        <v>722</v>
      </c>
      <c r="BD114" s="2">
        <v>0.70645793000000001</v>
      </c>
      <c r="BE114" s="1">
        <v>1022</v>
      </c>
      <c r="BF114" s="1">
        <v>656</v>
      </c>
      <c r="BG114" s="2">
        <v>0.64187866999999998</v>
      </c>
      <c r="BH114" s="1">
        <v>1033</v>
      </c>
      <c r="BI114" s="1">
        <v>376</v>
      </c>
      <c r="BJ114" s="2">
        <v>0.36398838</v>
      </c>
      <c r="BK114" s="1">
        <v>25</v>
      </c>
      <c r="BN114" s="1">
        <v>20</v>
      </c>
      <c r="BO114" s="1">
        <v>65</v>
      </c>
      <c r="BP114" s="1">
        <v>237</v>
      </c>
      <c r="BQ114" s="1">
        <v>201</v>
      </c>
      <c r="BR114" s="1">
        <v>548</v>
      </c>
      <c r="BT114" s="1">
        <v>279</v>
      </c>
      <c r="BU114" s="1">
        <v>336</v>
      </c>
      <c r="BW114" s="1">
        <v>615</v>
      </c>
      <c r="BX114" s="1">
        <v>8</v>
      </c>
      <c r="BZ114" s="1">
        <v>32</v>
      </c>
      <c r="CB114" s="1">
        <v>32</v>
      </c>
      <c r="CC114" s="1">
        <v>135</v>
      </c>
      <c r="CD114" s="1">
        <v>234</v>
      </c>
      <c r="CE114" s="1">
        <v>55</v>
      </c>
      <c r="CF114" s="1">
        <v>496</v>
      </c>
      <c r="CG114" s="1">
        <v>146</v>
      </c>
      <c r="CH114" s="1">
        <v>290</v>
      </c>
      <c r="CI114" s="1">
        <v>96</v>
      </c>
      <c r="CJ114" s="1">
        <v>532</v>
      </c>
      <c r="CK114" s="1">
        <v>7</v>
      </c>
      <c r="CL114" s="1">
        <v>7</v>
      </c>
      <c r="CN114" s="1">
        <v>14</v>
      </c>
      <c r="CO114" s="1">
        <v>30</v>
      </c>
      <c r="CP114" s="1">
        <v>182</v>
      </c>
      <c r="CS114" s="1">
        <v>72</v>
      </c>
      <c r="CT114" s="1">
        <v>128</v>
      </c>
      <c r="CW114" s="1">
        <v>440</v>
      </c>
      <c r="CY114" s="1">
        <v>193</v>
      </c>
      <c r="DA114" s="1">
        <v>243</v>
      </c>
      <c r="DC114" s="1">
        <v>436</v>
      </c>
      <c r="DD114" s="1">
        <v>15</v>
      </c>
      <c r="DE114" s="1">
        <v>2</v>
      </c>
      <c r="DF114" s="1">
        <v>7</v>
      </c>
      <c r="DG114" s="1">
        <v>0</v>
      </c>
      <c r="DI114" s="1">
        <v>13</v>
      </c>
      <c r="DJ114" s="1">
        <v>5</v>
      </c>
      <c r="DK114" s="1">
        <v>0</v>
      </c>
      <c r="DL114" s="1">
        <v>46</v>
      </c>
      <c r="DM114" s="1">
        <v>80</v>
      </c>
      <c r="DN114" s="1">
        <v>100</v>
      </c>
      <c r="DO114" s="1">
        <v>101</v>
      </c>
      <c r="DP114" s="1">
        <v>2</v>
      </c>
      <c r="DU114" s="1">
        <v>371</v>
      </c>
      <c r="DX114" s="1">
        <v>193</v>
      </c>
      <c r="DY114" s="1">
        <v>113</v>
      </c>
      <c r="EA114" s="1">
        <v>306</v>
      </c>
      <c r="EB114" s="1">
        <v>7</v>
      </c>
      <c r="EC114" s="1">
        <v>4</v>
      </c>
      <c r="ED114" s="1">
        <v>1</v>
      </c>
      <c r="EE114" s="1">
        <v>22</v>
      </c>
      <c r="EF114" s="1">
        <v>112</v>
      </c>
      <c r="EG114" s="1">
        <v>26</v>
      </c>
      <c r="EH114" s="1">
        <v>6</v>
      </c>
      <c r="EI114" s="1">
        <v>284</v>
      </c>
      <c r="EJ114" s="1">
        <v>139</v>
      </c>
      <c r="EK114" s="1">
        <v>104</v>
      </c>
      <c r="EL114" s="1">
        <v>3</v>
      </c>
      <c r="EM114" s="1">
        <v>708</v>
      </c>
      <c r="EN114" s="1">
        <v>332</v>
      </c>
      <c r="EO114" s="1">
        <v>283</v>
      </c>
      <c r="EP114" s="1">
        <v>615</v>
      </c>
      <c r="EQ114" s="1">
        <v>0</v>
      </c>
      <c r="ER114" s="1">
        <v>1</v>
      </c>
      <c r="ES114" s="1">
        <v>8</v>
      </c>
      <c r="ET114" s="1">
        <v>16</v>
      </c>
      <c r="EU114" s="1">
        <v>0</v>
      </c>
      <c r="EV114" s="1">
        <v>133</v>
      </c>
      <c r="EW114" s="1">
        <v>27</v>
      </c>
      <c r="EX114" s="1">
        <v>0</v>
      </c>
      <c r="EY114" s="1">
        <v>12</v>
      </c>
      <c r="EZ114" s="1">
        <v>2</v>
      </c>
      <c r="FA114" s="1">
        <v>0</v>
      </c>
      <c r="FB114" s="1">
        <v>0</v>
      </c>
      <c r="FC114" s="1">
        <v>0</v>
      </c>
      <c r="FD114" s="1">
        <v>0</v>
      </c>
      <c r="FE114" s="1">
        <v>0</v>
      </c>
      <c r="FF114" s="1">
        <v>0</v>
      </c>
      <c r="FG114" s="1">
        <v>1</v>
      </c>
      <c r="FH114" s="1">
        <v>14</v>
      </c>
      <c r="FI114" s="1">
        <v>0</v>
      </c>
      <c r="FJ114" s="1">
        <v>23</v>
      </c>
      <c r="FK114" s="1">
        <v>11</v>
      </c>
      <c r="FL114" s="1">
        <v>0</v>
      </c>
      <c r="FM114" s="1">
        <v>38</v>
      </c>
      <c r="FN114" s="1">
        <v>5</v>
      </c>
      <c r="FO114" s="1">
        <v>1</v>
      </c>
      <c r="FP114" s="1">
        <v>60</v>
      </c>
      <c r="FQ114" s="1">
        <v>3</v>
      </c>
      <c r="FR114" s="1">
        <f>SUM(Tableau17[[#This Row],[2019-T1-ALEXANDRE Audric]:[2019-T1-MARIE Florie]])</f>
        <v>355</v>
      </c>
      <c r="FS114" s="1">
        <v>65</v>
      </c>
      <c r="FT114" s="1">
        <v>262</v>
      </c>
      <c r="FU114" s="1">
        <v>0</v>
      </c>
      <c r="FV114" s="1">
        <v>221</v>
      </c>
      <c r="FW114" s="1">
        <v>0</v>
      </c>
      <c r="FX114" s="1">
        <v>548</v>
      </c>
      <c r="FY114" s="1">
        <v>0</v>
      </c>
      <c r="FZ114" s="1">
        <v>336</v>
      </c>
      <c r="GA114" s="1">
        <v>0</v>
      </c>
      <c r="GB114" s="1">
        <v>279</v>
      </c>
      <c r="GC114" s="1">
        <v>0</v>
      </c>
      <c r="GD114" s="1">
        <v>615</v>
      </c>
      <c r="GE114" s="1">
        <v>135</v>
      </c>
      <c r="GF114" s="1">
        <v>234</v>
      </c>
      <c r="GG114" s="1">
        <v>8</v>
      </c>
      <c r="GH114" s="1">
        <v>119</v>
      </c>
      <c r="GI114" s="1">
        <v>0</v>
      </c>
      <c r="GJ114" s="1">
        <v>496</v>
      </c>
      <c r="GK114" s="1">
        <v>146</v>
      </c>
      <c r="GL114" s="1">
        <v>290</v>
      </c>
      <c r="GM114" s="1">
        <v>0</v>
      </c>
      <c r="GN114" s="1">
        <v>96</v>
      </c>
      <c r="GO114" s="1">
        <v>0</v>
      </c>
      <c r="GP114" s="1">
        <v>532</v>
      </c>
      <c r="GQ114" s="1">
        <v>189</v>
      </c>
      <c r="GR114" s="1">
        <v>128</v>
      </c>
      <c r="GS114" s="1">
        <v>0</v>
      </c>
      <c r="GT114" s="1">
        <v>116</v>
      </c>
      <c r="GU114" s="1">
        <v>7</v>
      </c>
      <c r="GV114" s="1">
        <v>440</v>
      </c>
      <c r="GW114" s="1">
        <v>193</v>
      </c>
      <c r="GX114" s="1">
        <v>243</v>
      </c>
      <c r="GY114" s="1">
        <v>0</v>
      </c>
      <c r="GZ114" s="1">
        <v>0</v>
      </c>
      <c r="HA114" s="1">
        <v>0</v>
      </c>
      <c r="HB114" s="1">
        <v>436</v>
      </c>
      <c r="HC114" s="1">
        <v>311</v>
      </c>
      <c r="HD114" s="1">
        <v>112</v>
      </c>
      <c r="HE114" s="1">
        <v>104</v>
      </c>
      <c r="HF114" s="1">
        <v>175</v>
      </c>
      <c r="HG114" s="1">
        <v>6</v>
      </c>
      <c r="HH114" s="1">
        <v>708</v>
      </c>
      <c r="HI114" s="1">
        <v>332</v>
      </c>
      <c r="HJ114" s="1">
        <v>0</v>
      </c>
      <c r="HK114" s="1">
        <v>283</v>
      </c>
      <c r="HL114" s="1">
        <v>0</v>
      </c>
      <c r="HM114" s="1">
        <v>0</v>
      </c>
      <c r="HN114" s="1">
        <v>615</v>
      </c>
      <c r="HO114" s="1">
        <v>161</v>
      </c>
      <c r="HP114" s="1">
        <v>32</v>
      </c>
      <c r="HQ114" s="1">
        <v>60</v>
      </c>
      <c r="HR114" s="1">
        <v>91</v>
      </c>
      <c r="HS114" s="1">
        <v>24</v>
      </c>
      <c r="HT114" s="1">
        <v>368</v>
      </c>
      <c r="HU114" s="1">
        <v>70</v>
      </c>
      <c r="HV114" s="1">
        <v>125</v>
      </c>
      <c r="HW114" s="1">
        <v>12</v>
      </c>
      <c r="HX114" s="1">
        <v>52</v>
      </c>
      <c r="HY114" s="1">
        <v>0</v>
      </c>
      <c r="HZ114" s="1">
        <v>259</v>
      </c>
      <c r="IA114" s="1">
        <v>92</v>
      </c>
      <c r="IB114" s="1">
        <v>100</v>
      </c>
      <c r="IC114" s="1">
        <v>101</v>
      </c>
      <c r="ID114" s="1">
        <v>76</v>
      </c>
      <c r="IE114" s="1">
        <v>2</v>
      </c>
      <c r="IF114" s="1">
        <v>371</v>
      </c>
      <c r="IG114" s="1">
        <v>0</v>
      </c>
      <c r="IH114" s="1">
        <v>193</v>
      </c>
      <c r="II114" s="1">
        <v>113</v>
      </c>
      <c r="IJ114" s="1">
        <v>0</v>
      </c>
      <c r="IK114" s="1">
        <v>0</v>
      </c>
      <c r="IL114" s="1">
        <v>306</v>
      </c>
      <c r="IM114" s="26">
        <f>IFERROR(Tableau17[[#This Row],[LDIV]]/Tableau17[[#This Row],[Total général]],"")</f>
        <v>0</v>
      </c>
      <c r="IN114" s="26">
        <f>IFERROR(Tableau17[[#This Row],[LDVC]]/Tableau17[[#This Row],[Total général]],"")</f>
        <v>0</v>
      </c>
      <c r="IO114" s="26">
        <f>IFERROR(Tableau17[[#This Row],[LDVD]]/Tableau17[[#This Row],[Total général]],"")</f>
        <v>8.4942084942084939E-2</v>
      </c>
      <c r="IP114" s="26">
        <f>IFERROR(Tableau17[[#This Row],[LDVG]]/Tableau17[[#This Row],[Total général]],"")</f>
        <v>3.4749034749034749E-2</v>
      </c>
      <c r="IQ114" s="26">
        <f>IFERROR(Tableau17[[#This Row],[LEXD]]/Tableau17[[#This Row],[Total général]],"")</f>
        <v>0</v>
      </c>
      <c r="IR114" s="26">
        <f>IFERROR(Tableau17[[#This Row],[LEXG]]/Tableau17[[#This Row],[Total général]],"")</f>
        <v>0</v>
      </c>
      <c r="IS114" s="26">
        <f>IFERROR(Tableau17[[#This Row],[LLR]]/Tableau17[[#This Row],[Total général]],"")</f>
        <v>0.39768339768339767</v>
      </c>
      <c r="IT114" s="26">
        <f>IFERROR(Tableau17[[#This Row],[LREM]]/Tableau17[[#This Row],[Total général]],"")</f>
        <v>4.633204633204633E-2</v>
      </c>
      <c r="IU114" s="26">
        <f>IFERROR(Tableau17[[#This Row],[LRN]]/Tableau17[[#This Row],[Total général]],"")</f>
        <v>0.27027027027027029</v>
      </c>
      <c r="IV114" s="26">
        <f>IFERROR(Tableau17[[#This Row],[LUG]]/Tableau17[[#This Row],[Total général]],"")</f>
        <v>8.8803088803088806E-2</v>
      </c>
      <c r="IW114" s="26">
        <f>IFERROR(Tableau17[[#This Row],[LVEC]]/Tableau17[[#This Row],[Total général]],"")</f>
        <v>7.7220077220077218E-2</v>
      </c>
      <c r="IX114" s="26">
        <f>IFERROR(Tableau17[[#This Row],[2008-T1-LCMD]]/Tableau17[[#This Row],[2008-T1-TOTAL]],"")</f>
        <v>4.5620437956204379E-2</v>
      </c>
      <c r="IY114" s="26">
        <f>IFERROR(Tableau17[[#This Row],[2008-T1-LDVD]]/Tableau17[[#This Row],[2008-T1-TOTAL]],"")</f>
        <v>0</v>
      </c>
      <c r="IZ114" s="26">
        <f>IFERROR(Tableau17[[#This Row],[2008-T1-LEXD]]/Tableau17[[#This Row],[2008-T1-TOTAL]],"")</f>
        <v>0</v>
      </c>
      <c r="JA114" s="26">
        <f>IFERROR(Tableau17[[#This Row],[2008-T1-LEXG]]/Tableau17[[#This Row],[2008-T1-TOTAL]],"")</f>
        <v>3.6496350364963501E-2</v>
      </c>
      <c r="JB114" s="26">
        <f>IFERROR(Tableau17[[#This Row],[2008-T1-LFN]]/Tableau17[[#This Row],[2008-T1-TOTAL]],"")</f>
        <v>0.11861313868613138</v>
      </c>
      <c r="JC114" s="26">
        <f>IFERROR(Tableau17[[#This Row],[2008-T1-LMAJ]]/Tableau17[[#This Row],[2008-T1-TOTAL]],"")</f>
        <v>0.43248175182481752</v>
      </c>
      <c r="JD114" s="26">
        <f>IFERROR(Tableau17[[#This Row],[2008-T1-LUG]]/Tableau17[[#This Row],[2008-T1-TOTAL]],"")</f>
        <v>0.36678832116788324</v>
      </c>
      <c r="JE114" s="26">
        <f>IFERROR(Tableau17[[#This Row],[2008-T2-LFN]]/Tableau17[[#This Row],[2008-T2-TOTAL]],"")</f>
        <v>0</v>
      </c>
      <c r="JF114" s="26">
        <f>IFERROR(Tableau17[[#This Row],[2008-T2-LGC]]/Tableau17[[#This Row],[2008-T2-TOTAL]],"")</f>
        <v>0.45365853658536587</v>
      </c>
      <c r="JG114" s="26">
        <f>IFERROR(Tableau17[[#This Row],[2008-T2-LMAJ]]/Tableau17[[#This Row],[2008-T2-TOTAL]],"")</f>
        <v>0.54634146341463419</v>
      </c>
      <c r="JH114" s="26">
        <f>IFERROR(Tableau17[[#This Row],[2008-T2-LUG]]/Tableau17[[#This Row],[2008-T2-TOTAL]],"")</f>
        <v>0</v>
      </c>
      <c r="JI114" s="26">
        <f>IFERROR(Tableau17[[#This Row],[2014-T1-LDIV]]/Tableau17[[#This Row],[2014-T1-TOTAL]],"")</f>
        <v>1.6129032258064516E-2</v>
      </c>
      <c r="JJ114" s="26">
        <f>IFERROR(Tableau17[[#This Row],[2014-T1-LDVD]]/Tableau17[[#This Row],[2014-T1-TOTAL]],"")</f>
        <v>0</v>
      </c>
      <c r="JK114" s="26">
        <f>IFERROR(Tableau17[[#This Row],[2014-T1-LDVG]]/Tableau17[[#This Row],[2014-T1-TOTAL]],"")</f>
        <v>6.4516129032258063E-2</v>
      </c>
      <c r="JL114" s="26">
        <f>IFERROR(Tableau17[[#This Row],[2014-T1-LEXG]]/Tableau17[[#This Row],[2014-T1-TOTAL]],"")</f>
        <v>0</v>
      </c>
      <c r="JM114" s="26">
        <f>IFERROR(Tableau17[[#This Row],[2014-T1-LFG]]/Tableau17[[#This Row],[2014-T1-TOTAL]],"")</f>
        <v>6.4516129032258063E-2</v>
      </c>
      <c r="JN114" s="26">
        <f>IFERROR(Tableau17[[#This Row],[2014-T1-LFN]]/Tableau17[[#This Row],[2014-T1-TOTAL]],"")</f>
        <v>0.27217741935483869</v>
      </c>
      <c r="JO114" s="26">
        <f>IFERROR(Tableau17[[#This Row],[2014-T1-LUD]]/Tableau17[[#This Row],[2014-T1-TOTAL]],"")</f>
        <v>0.47177419354838712</v>
      </c>
      <c r="JP114" s="26">
        <f>IFERROR(Tableau17[[#This Row],[2014-T1-LUG]]/Tableau17[[#This Row],[2014-T1-TOTAL]],"")</f>
        <v>0.11088709677419355</v>
      </c>
      <c r="JQ114" s="26">
        <f>IFERROR(Tableau17[[#This Row],[2014-T2-LFN]]/Tableau17[[#This Row],[2014-T2-TOTAL]],"")</f>
        <v>0.27443609022556392</v>
      </c>
      <c r="JR114" s="26">
        <f>IFERROR(Tableau17[[#This Row],[2014-T2-LUD]]/Tableau17[[#This Row],[2014-T2-TOTAL]],"")</f>
        <v>0.54511278195488722</v>
      </c>
      <c r="JS114" s="26">
        <f>IFERROR(Tableau17[[#This Row],[2014-T2-LUG]]/Tableau17[[#This Row],[2014-T2-TOTAL]],"")</f>
        <v>0.18045112781954886</v>
      </c>
      <c r="JT114" s="26">
        <f>IFERROR(Tableau17[[#This Row],[2015-T1-BC-DIV]]/Tableau17[[#This Row],[2015-T1-TOTAL]],"")</f>
        <v>1.5909090909090907E-2</v>
      </c>
      <c r="JU114" s="26">
        <f>IFERROR(Tableau17[[#This Row],[2015-T1-BC-DLF]]/Tableau17[[#This Row],[2015-T1-TOTAL]],"")</f>
        <v>1.5909090909090907E-2</v>
      </c>
      <c r="JV114" s="26">
        <f>IFERROR(Tableau17[[#This Row],[2015-T1-BC-DVD]]/Tableau17[[#This Row],[2015-T1-TOTAL]],"")</f>
        <v>0</v>
      </c>
      <c r="JW114" s="26">
        <f>IFERROR(Tableau17[[#This Row],[2015-T1-BC-DVG]]/Tableau17[[#This Row],[2015-T1-TOTAL]],"")</f>
        <v>3.1818181818181815E-2</v>
      </c>
      <c r="JX114" s="26">
        <f>IFERROR(Tableau17[[#This Row],[2015-T1-BC-FG]]/Tableau17[[#This Row],[2015-T1-TOTAL]],"")</f>
        <v>6.8181818181818177E-2</v>
      </c>
      <c r="JY114" s="26">
        <f>IFERROR(Tableau17[[#This Row],[2015-T1-BC-FN]]/Tableau17[[#This Row],[2015-T1-TOTAL]],"")</f>
        <v>0.41363636363636364</v>
      </c>
      <c r="JZ114" s="26">
        <f>IFERROR(Tableau17[[#This Row],[2015-T1-BC-MDM]]/Tableau17[[#This Row],[2015-T1-TOTAL]],"")</f>
        <v>0</v>
      </c>
      <c r="KA114" s="26">
        <f>IFERROR(Tableau17[[#This Row],[2015-T1-BC-RDG]]/Tableau17[[#This Row],[2015-T1-TOTAL]],"")</f>
        <v>0</v>
      </c>
      <c r="KB114" s="26">
        <f>IFERROR(Tableau17[[#This Row],[2015-T1-BC-SOC]]/Tableau17[[#This Row],[2015-T1-TOTAL]],"")</f>
        <v>0.16363636363636364</v>
      </c>
      <c r="KC114" s="26">
        <f>IFERROR(Tableau17[[#This Row],[2015-T1-BC-UD]]/Tableau17[[#This Row],[2015-T1-TOTAL]],"")</f>
        <v>0.29090909090909089</v>
      </c>
      <c r="KD114" s="26">
        <f>IFERROR(Tableau17[[#This Row],[2015-T1-BC-UG]]/Tableau17[[#This Row],[2015-T1-TOTAL]],"")</f>
        <v>0</v>
      </c>
      <c r="KE114" s="26">
        <f>IFERROR(Tableau17[[#This Row],[2015-T1-BC-VEC]]/Tableau17[[#This Row],[2015-T1-TOTAL]],"")</f>
        <v>0</v>
      </c>
      <c r="KF114" s="26">
        <f>IFERROR(Tableau17[[#This Row],[2015-T2-BC-DVG]]/Tableau17[[#This Row],[2015-T2-TOTAL]],"")</f>
        <v>0</v>
      </c>
      <c r="KG114" s="26">
        <f>IFERROR(Tableau17[[#This Row],[2015-T2-BC-FN]]/Tableau17[[#This Row],[2015-T2-TOTAL]],"")</f>
        <v>0.44266055045871561</v>
      </c>
      <c r="KH114" s="26">
        <f>IFERROR(Tableau17[[#This Row],[2015-T2-BC-SOC]]/Tableau17[[#This Row],[2015-T2-TOTAL]],"")</f>
        <v>0</v>
      </c>
      <c r="KI114" s="26">
        <f>IFERROR(Tableau17[[#This Row],[2015-T2-BC-UD]]/Tableau17[[#This Row],[2015-T2-TOTAL]],"")</f>
        <v>0.55733944954128445</v>
      </c>
      <c r="KJ114" s="26">
        <f>IFERROR(Tableau17[[#This Row],[2015-T2-BC-UG]]/Tableau17[[#This Row],[2015-T2-TOTAL]],"")</f>
        <v>0</v>
      </c>
      <c r="KK114" s="26">
        <f>IFERROR(Tableau17[[#This Row],[2017 (L)-T1-COM]]/Tableau17[[#This Row],[2017 (L)-T1-TOTAL]],"")</f>
        <v>4.0431266846361183E-2</v>
      </c>
      <c r="KL114" s="26">
        <f>IFERROR(Tableau17[[#This Row],[2017 (L)-T1-DIV]]/Tableau17[[#This Row],[2017 (L)-T1-TOTAL]],"")</f>
        <v>5.3908355795148251E-3</v>
      </c>
      <c r="KM114" s="26">
        <f>IFERROR(Tableau17[[#This Row],[2017 (L)-T1-DLF]]/Tableau17[[#This Row],[2017 (L)-T1-TOTAL]],"")</f>
        <v>1.8867924528301886E-2</v>
      </c>
      <c r="KN114" s="26">
        <f>IFERROR(Tableau17[[#This Row],[2017 (L)-T1-DVD]]/Tableau17[[#This Row],[2017 (L)-T1-TOTAL]],"")</f>
        <v>0</v>
      </c>
      <c r="KO114" s="26">
        <f>IFERROR(Tableau17[[#This Row],[2017 (L)-T1-DVG]]/Tableau17[[#This Row],[2017 (L)-T1-TOTAL]],"")</f>
        <v>0</v>
      </c>
      <c r="KP114" s="26">
        <f>IFERROR(Tableau17[[#This Row],[2017 (L)-T1-ECO]]/Tableau17[[#This Row],[2017 (L)-T1-TOTAL]],"")</f>
        <v>3.5040431266846361E-2</v>
      </c>
      <c r="KQ114" s="26">
        <f>IFERROR(Tableau17[[#This Row],[2017 (L)-T1-EXD]]/Tableau17[[#This Row],[2017 (L)-T1-TOTAL]],"")</f>
        <v>1.3477088948787063E-2</v>
      </c>
      <c r="KR114" s="26">
        <f>IFERROR(Tableau17[[#This Row],[2017 (L)-T1-EXG]]/Tableau17[[#This Row],[2017 (L)-T1-TOTAL]],"")</f>
        <v>0</v>
      </c>
      <c r="KS114" s="26">
        <f>IFERROR(Tableau17[[#This Row],[2017 (L)-T1-FI]]/Tableau17[[#This Row],[2017 (L)-T1-TOTAL]],"")</f>
        <v>0.12398921832884097</v>
      </c>
      <c r="KT114" s="26">
        <f>IFERROR(Tableau17[[#This Row],[2017 (L)-T1-FN]]/Tableau17[[#This Row],[2017 (L)-T1-TOTAL]],"")</f>
        <v>0.215633423180593</v>
      </c>
      <c r="KU114" s="26">
        <f>IFERROR(Tableau17[[#This Row],[2017 (L)-T1-LR]]/Tableau17[[#This Row],[2017 (L)-T1-TOTAL]],"")</f>
        <v>0.26954177897574122</v>
      </c>
      <c r="KV114" s="26">
        <f>IFERROR(Tableau17[[#This Row],[2017 (L)-T1-MDM]]/Tableau17[[#This Row],[2017 (L)-T1-TOTAL]],"")</f>
        <v>0.27223719676549868</v>
      </c>
      <c r="KW114" s="26">
        <f>IFERROR(Tableau17[[#This Row],[2017 (L)-T1-RDG]]/Tableau17[[#This Row],[2017 (L)-T1-TOTAL]],"")</f>
        <v>5.3908355795148251E-3</v>
      </c>
      <c r="KX114" s="26">
        <f>IFERROR(Tableau17[[#This Row],[2017 (L)-T1-REG]]/Tableau17[[#This Row],[2017 (L)-T1-TOTAL]],"")</f>
        <v>0</v>
      </c>
      <c r="KY114" s="26">
        <f>IFERROR(Tableau17[[#This Row],[2017 (L)-T1-REM]]/Tableau17[[#This Row],[2017 (L)-T1-TOTAL]],"")</f>
        <v>0</v>
      </c>
      <c r="KZ114" s="26">
        <f>IFERROR(Tableau17[[#This Row],[2017 (L)-T1-SOC]]/Tableau17[[#This Row],[2017 (L)-T1-TOTAL]],"")</f>
        <v>0</v>
      </c>
      <c r="LA114" s="26">
        <f>IFERROR(Tableau17[[#This Row],[2017 (L)-T1-UDI]]/Tableau17[[#This Row],[2017 (L)-T1-TOTAL]],"")</f>
        <v>0</v>
      </c>
      <c r="LB114" s="26">
        <f>IFERROR(Tableau17[[#This Row],[2017 (L)-T2-FI]]/Tableau17[[#This Row],[2017 (L)-T2-TOTAL]],"")</f>
        <v>0</v>
      </c>
      <c r="LC114" s="26">
        <f>IFERROR(Tableau17[[#This Row],[2017 (L)-T2-FN]]/Tableau17[[#This Row],[2017 (L)-T2-TOTAL]],"")</f>
        <v>0</v>
      </c>
      <c r="LD114" s="26">
        <f>IFERROR(Tableau17[[#This Row],[2017 (L)-T2-LR]]/Tableau17[[#This Row],[2017 (L)-T2-TOTAL]],"")</f>
        <v>0.63071895424836599</v>
      </c>
      <c r="LE114" s="26">
        <f>IFERROR(Tableau17[[#This Row],[2017 (L)-T2-MDM]]/Tableau17[[#This Row],[2017 (L)-T2-TOTAL]],"")</f>
        <v>0.36928104575163401</v>
      </c>
      <c r="LF114" s="26">
        <f>IFERROR(Tableau17[[#This Row],[2017 (L)-T2-REM]]/Tableau17[[#This Row],[2017 (L)-T2-TOTAL]],"")</f>
        <v>0</v>
      </c>
      <c r="LG114" s="26">
        <f>IFERROR(Tableau17[[#This Row],[2017-T1-ARTHAUD Nathalie]]/Tableau17[[#This Row],[2017-T1-TOTAL]],"")</f>
        <v>9.887005649717515E-3</v>
      </c>
      <c r="LH114" s="26">
        <f>IFERROR(Tableau17[[#This Row],[2017-T1-ASSELINEAU Fran]]/Tableau17[[#This Row],[2017-T1-TOTAL]],"")</f>
        <v>5.6497175141242938E-3</v>
      </c>
      <c r="LI114" s="26">
        <f>IFERROR(Tableau17[[#This Row],[2017-T1-CHEMINADE Jacques]]/Tableau17[[#This Row],[2017-T1-TOTAL]],"")</f>
        <v>1.4124293785310734E-3</v>
      </c>
      <c r="LJ114" s="26">
        <f>IFERROR(Tableau17[[#This Row],[2017-T1-DUPONT-AIGNAN Nicolas]]/Tableau17[[#This Row],[2017-T1-TOTAL]],"")</f>
        <v>3.1073446327683617E-2</v>
      </c>
      <c r="LK114" s="26">
        <f>IFERROR(Tableau17[[#This Row],[2017-T1-FILLON Fran]]/Tableau17[[#This Row],[2017-T1-TOTAL]],"")</f>
        <v>0.15819209039548024</v>
      </c>
      <c r="LL114" s="26">
        <f>IFERROR(Tableau17[[#This Row],[2017-T1-HAMON Beno]]/Tableau17[[#This Row],[2017-T1-TOTAL]],"")</f>
        <v>3.6723163841807911E-2</v>
      </c>
      <c r="LM114" s="26">
        <f>IFERROR(Tableau17[[#This Row],[2017-T1-LASSALLE Jean]]/Tableau17[[#This Row],[2017-T1-TOTAL]],"")</f>
        <v>8.4745762711864406E-3</v>
      </c>
      <c r="LN114" s="26">
        <f>IFERROR(Tableau17[[#This Row],[2017-T1-LE PEN Marine]]/Tableau17[[#This Row],[2017-T1-TOTAL]],"")</f>
        <v>0.40112994350282488</v>
      </c>
      <c r="LO114" s="26">
        <f>IFERROR(Tableau17[[#This Row],[2017-T1-M Jean-Luc]]/Tableau17[[#This Row],[2017-T1-TOTAL]],"")</f>
        <v>0.1963276836158192</v>
      </c>
      <c r="LP114" s="26">
        <f>IFERROR(Tableau17[[#This Row],[2017-T1-MACRON Emmanuel]]/Tableau17[[#This Row],[2017-T1-TOTAL]],"")</f>
        <v>0.14689265536723164</v>
      </c>
      <c r="LQ114" s="26">
        <f>IFERROR(Tableau17[[#This Row],[2017-T1-POUTOU Philippe]]/Tableau17[[#This Row],[2017-T1-TOTAL]],"")</f>
        <v>4.2372881355932203E-3</v>
      </c>
      <c r="LR114" s="26">
        <f>IFERROR(Tableau17[[#This Row],[2017-T2-LE PEN Marine]]/Tableau17[[#This Row],[2017-T2-TOTAL]],"")</f>
        <v>0.5398373983739837</v>
      </c>
      <c r="LS114" s="26">
        <f>IFERROR(Tableau17[[#This Row],[2017-T2-MACRON Emmanuel]]/Tableau17[[#This Row],[2017-T2-TOTAL]],"")</f>
        <v>0.46016260162601624</v>
      </c>
      <c r="LT114" s="26">
        <f>IFERROR(Tableau17[[#This Row],[2019-T1-ALEXANDRE Audric]]/Tableau17[[#This Row],[2019-T1-TOTAL]],"")</f>
        <v>0</v>
      </c>
      <c r="LU114" s="26">
        <f>IFERROR(Tableau17[[#This Row],[2019-T1-ARTHAUD Nathalie]]/Tableau17[[#This Row],[2019-T1-TOTAL]],"")</f>
        <v>2.8169014084507044E-3</v>
      </c>
      <c r="LV114" s="26">
        <f>IFERROR(Tableau17[[#This Row],[2019-T1-ASSELINEAU François]]/Tableau17[[#This Row],[2019-T1-TOTAL]],"")</f>
        <v>2.2535211267605635E-2</v>
      </c>
      <c r="LW114" s="26">
        <f>IFERROR(Tableau17[[#This Row],[2019-T1-AUBRY Manon]]/Tableau17[[#This Row],[2019-T1-TOTAL]],"")</f>
        <v>4.507042253521127E-2</v>
      </c>
      <c r="LX114" s="26">
        <f>IFERROR(Tableau17[[#This Row],[2019-T1-AZERGUI Nagib]]/Tableau17[[#This Row],[2019-T1-TOTAL]],"")</f>
        <v>0</v>
      </c>
      <c r="LY114" s="26">
        <f>IFERROR(Tableau17[[#This Row],[2019-T1-BARDELLA Jordan]]/Tableau17[[#This Row],[2019-T1-TOTAL]],"")</f>
        <v>0.37464788732394366</v>
      </c>
      <c r="LZ114" s="26">
        <f>IFERROR(Tableau17[[#This Row],[2019-T1-BELLAMY François-Xavier]]/Tableau17[[#This Row],[2019-T1-TOTAL]],"")</f>
        <v>7.605633802816901E-2</v>
      </c>
      <c r="MA114" s="26">
        <f>IFERROR(Tableau17[[#This Row],[2019-T1-BIDOU Olivier]]/Tableau17[[#This Row],[2019-T1-TOTAL]],"")</f>
        <v>0</v>
      </c>
      <c r="MB114" s="26">
        <f>IFERROR(Tableau17[[#This Row],[2019-T1-BOURG Dominique]]/Tableau17[[#This Row],[2019-T1-TOTAL]],"")</f>
        <v>3.3802816901408447E-2</v>
      </c>
      <c r="MC114" s="26">
        <f>IFERROR(Tableau17[[#This Row],[2019-T1-BROSSAT Ian]]/Tableau17[[#This Row],[2019-T1-TOTAL]],"")</f>
        <v>5.6338028169014088E-3</v>
      </c>
      <c r="MD114" s="26">
        <f>IFERROR(Tableau17[[#This Row],[2019-T1-CAILLAUD Sophie]]/Tableau17[[#This Row],[2019-T1-TOTAL]],"")</f>
        <v>0</v>
      </c>
      <c r="ME114" s="26">
        <f>IFERROR(Tableau17[[#This Row],[2019-T1-CAMUS Renaud]]/Tableau17[[#This Row],[2019-T1-TOTAL]],"")</f>
        <v>0</v>
      </c>
      <c r="MF114" s="26">
        <f>IFERROR(Tableau17[[#This Row],[2019-T1-CHALENÇON Christophe]]/Tableau17[[#This Row],[2019-T1-TOTAL]],"")</f>
        <v>0</v>
      </c>
      <c r="MG114" s="26">
        <f>IFERROR(Tableau17[[#This Row],[2019-T1-CORBET Cathy Denise Ginette]]/Tableau17[[#This Row],[2019-T1-TOTAL]],"")</f>
        <v>0</v>
      </c>
      <c r="MH114" s="26">
        <f>IFERROR(Tableau17[[#This Row],[2019-T1-DE PREVOISIN Robert]]/Tableau17[[#This Row],[2019-T1-TOTAL]],"")</f>
        <v>0</v>
      </c>
      <c r="MI114" s="26">
        <f>IFERROR(Tableau17[[#This Row],[2019-T1-DELFEL Thérèse]]/Tableau17[[#This Row],[2019-T1-TOTAL]],"")</f>
        <v>0</v>
      </c>
      <c r="MJ114" s="26">
        <f>IFERROR(Tableau17[[#This Row],[2019-T1-DIEUMEGARD Pierre]]/Tableau17[[#This Row],[2019-T1-TOTAL]],"")</f>
        <v>2.8169014084507044E-3</v>
      </c>
      <c r="MK114" s="26">
        <f>IFERROR(Tableau17[[#This Row],[2019-T1-DUPONT-AIGNAN Nicolas]]/Tableau17[[#This Row],[2019-T1-TOTAL]],"")</f>
        <v>3.9436619718309862E-2</v>
      </c>
      <c r="ML114" s="26">
        <f>IFERROR(Tableau17[[#This Row],[2019-T1-GERNIGON Yves]]/Tableau17[[#This Row],[2019-T1-TOTAL]],"")</f>
        <v>0</v>
      </c>
      <c r="MM114" s="26">
        <f>IFERROR(Tableau17[[#This Row],[2019-T1-GLUCKSMANN Raphaël]]/Tableau17[[#This Row],[2019-T1-TOTAL]],"")</f>
        <v>6.4788732394366194E-2</v>
      </c>
      <c r="MN114" s="26">
        <f>IFERROR(Tableau17[[#This Row],[2019-T1-HAMON Benoît]]/Tableau17[[#This Row],[2019-T1-TOTAL]],"")</f>
        <v>3.0985915492957747E-2</v>
      </c>
      <c r="MO114" s="26">
        <f>IFERROR(Tableau17[[#This Row],[2019-T1-HELGEN Gilles]]/Tableau17[[#This Row],[2019-T1-TOTAL]],"")</f>
        <v>0</v>
      </c>
      <c r="MP114" s="26">
        <f>IFERROR(Tableau17[[#This Row],[2019-T1-JADOT Yannick]]/Tableau17[[#This Row],[2019-T1-TOTAL]],"")</f>
        <v>0.10704225352112676</v>
      </c>
      <c r="MQ114" s="26">
        <f>IFERROR(Tableau17[[#This Row],[2019-T1-LAGARDE Jean-Christophe]]/Tableau17[[#This Row],[2019-T1-TOTAL]],"")</f>
        <v>1.4084507042253521E-2</v>
      </c>
      <c r="MR114" s="26">
        <f>IFERROR(Tableau17[[#This Row],[2019-T1-LALANNE Francis]]/Tableau17[[#This Row],[2019-T1-TOTAL]],"")</f>
        <v>2.8169014084507044E-3</v>
      </c>
      <c r="MS114" s="26">
        <f>IFERROR(Tableau17[[#This Row],[2019-T1-LOISEAU Nathalie]]/Tableau17[[#This Row],[2019-T1-TOTAL]],"")</f>
        <v>0.16901408450704225</v>
      </c>
      <c r="MT114" s="26">
        <f>IFERROR(Tableau17[[#This Row],[2019-T1-MARIE Florie]]/Tableau17[[#This Row],[2019-T1-TOTAL]],"")</f>
        <v>8.4507042253521118E-3</v>
      </c>
      <c r="MU114" s="26">
        <f>IFERROR(Tableau17[[#This Row],[2008-T1-MACROEXTRDROITE]]/Tableau17[[#This Row],[2008-T1-MACROTOTALE]],"")</f>
        <v>0.11861313868613138</v>
      </c>
      <c r="MV114" s="26">
        <f>IFERROR(Tableau17[[#This Row],[2008-T1-MACRODROITE]]/Tableau17[[#This Row],[2008-T1-MACROTOTALE]],"")</f>
        <v>0.47810218978102192</v>
      </c>
      <c r="MW114" s="26">
        <f>IFERROR(Tableau17[[#This Row],[2008-T1-MACROCENTRE]]/Tableau17[[#This Row],[2008-T1-MACROTOTALE]],"")</f>
        <v>0</v>
      </c>
      <c r="MX114" s="26">
        <f>IFERROR(Tableau17[[#This Row],[2008-T1-MACROGAUCHE]]/Tableau17[[#This Row],[2008-T1-MACROTOTALE]],"")</f>
        <v>0.40328467153284669</v>
      </c>
      <c r="MY114" s="26">
        <f>IFERROR(Tableau17[[#This Row],[2008-T1-MACROAUTRE]]/Tableau17[[#This Row],[2008-T1-MACROTOTALE]],"")</f>
        <v>0</v>
      </c>
      <c r="MZ114" s="26">
        <f>IFERROR(Tableau17[[#This Row],[2008-T2-MACROEXTRDROITE]]/Tableau17[[#This Row],[2008-T2-MACROTOTALE]],"")</f>
        <v>0</v>
      </c>
      <c r="NA114" s="26">
        <f>IFERROR(Tableau17[[#This Row],[2008-T2-MACRODROITE]]/Tableau17[[#This Row],[2008-T2-MACROTOTALE]],"")</f>
        <v>0.54634146341463419</v>
      </c>
      <c r="NB114" s="26">
        <f>IFERROR(Tableau17[[#This Row],[2008-T2-MACROCENTRE]]/Tableau17[[#This Row],[2008-T2-MACROTOTALE]],"")</f>
        <v>0</v>
      </c>
      <c r="NC114" s="26">
        <f>IFERROR(Tableau17[[#This Row],[2008-T2-MACROGAUCHE]]/Tableau17[[#This Row],[2008-T2-MACROTOTALE]],"")</f>
        <v>0.45365853658536587</v>
      </c>
      <c r="ND114" s="26">
        <f>IFERROR(Tableau17[[#This Row],[2008-T2-MACROAUTRE]]/Tableau17[[#This Row],[2008-T2-MACROTOTALE]],"")</f>
        <v>0</v>
      </c>
      <c r="NE114" s="26">
        <f>IFERROR(Tableau17[[#This Row],[2014-T1-MACROEXTRDROITE]]/Tableau17[[#This Row],[2014-T1-MACROTOTALE]],"")</f>
        <v>0.27217741935483869</v>
      </c>
      <c r="NF114" s="26">
        <f>IFERROR(Tableau17[[#This Row],[2014-T1-MACRODROITE]]/Tableau17[[#This Row],[2014-T1-MACROTOTALE]],"")</f>
        <v>0.47177419354838712</v>
      </c>
      <c r="NG114" s="26">
        <f>IFERROR(Tableau17[[#This Row],[2014-T1-MACROCENTRE]]/Tableau17[[#This Row],[2014-T1-MACROTOTALE]],"")</f>
        <v>1.6129032258064516E-2</v>
      </c>
      <c r="NH114" s="26">
        <f>IFERROR(Tableau17[[#This Row],[2014-T1-MACROGAUCHE]]/Tableau17[[#This Row],[2014-T1-MACROTOTALE]],"")</f>
        <v>0.23991935483870969</v>
      </c>
      <c r="NI114" s="26">
        <f>IFERROR(Tableau17[[#This Row],[2014-T1-MACROAUTRE]]/Tableau17[[#This Row],[2014-T1-MACROTOTALE]],"")</f>
        <v>0</v>
      </c>
      <c r="NJ114" s="26">
        <f>IFERROR(Tableau17[[#This Row],[2014-T2-MACROEXTRDROITE]]/Tableau17[[#This Row],[2014-T2-MACROTOTALE]],"")</f>
        <v>0.27443609022556392</v>
      </c>
      <c r="NK114" s="26">
        <f>IFERROR(Tableau17[[#This Row],[2014-T2-MACRODROITE]]/Tableau17[[#This Row],[2014-T2-MACROTOTALE]],"")</f>
        <v>0.54511278195488722</v>
      </c>
      <c r="NL114" s="26">
        <f>IFERROR(Tableau17[[#This Row],[2014-T2-MACROCENTRE]]/Tableau17[[#This Row],[2014-T2-MACROTOTALE]],"")</f>
        <v>0</v>
      </c>
      <c r="NM114" s="26">
        <f>IFERROR(Tableau17[[#This Row],[2014-T2-MACROGAUCHE]]/Tableau17[[#This Row],[2014-T2-MACROTOTALE]],"")</f>
        <v>0.18045112781954886</v>
      </c>
      <c r="NN114" s="26">
        <f>IFERROR(Tableau17[[#This Row],[2014-T2-MACROAUTRE]]/Tableau17[[#This Row],[2014-T2-MACROTOTALE]],"")</f>
        <v>0</v>
      </c>
      <c r="NO114" s="26">
        <f>IFERROR( Tableau17[[#This Row],[2015-T1-MACROEXTRDROITE]]/Tableau17[[#This Row],[2015-T1-MACROTOTALE]],"")</f>
        <v>0.42954545454545456</v>
      </c>
      <c r="NP114" s="26">
        <f>IFERROR(Tableau17[[#This Row],[2015-T1-MACRODROITE]]/Tableau17[[#This Row],[2015-T1-MACROTOTALE]],"")</f>
        <v>0.29090909090909089</v>
      </c>
      <c r="NQ114" s="26">
        <f>IFERROR(Tableau17[[#This Row],[2015-T1-MACROCENTRE]]/Tableau17[[#This Row],[2015-T1-MACROTOTALE]],"")</f>
        <v>0</v>
      </c>
      <c r="NR114" s="26">
        <f>IFERROR(Tableau17[[#This Row],[2015-T1-MACROGAUCHE]]/Tableau17[[#This Row],[2015-T1-MACROTOTALE]],"")</f>
        <v>0.26363636363636361</v>
      </c>
      <c r="NS114" s="26">
        <f>IFERROR(Tableau17[[#This Row],[2015-T1-MACROAUTRE]]/Tableau17[[#This Row],[2015-T1-MACROTOTALE]],"")</f>
        <v>1.5909090909090907E-2</v>
      </c>
      <c r="NT114" s="26">
        <f>IFERROR(Tableau17[[#This Row],[2015-T2-MACROEXTRDROITE]]/Tableau17[[#This Row],[2015-T2-MACROTOTALE]],"")</f>
        <v>0.44266055045871561</v>
      </c>
      <c r="NU114" s="26">
        <f>IFERROR(Tableau17[[#This Row],[2015-T2-MACRODROITE]]/Tableau17[[#This Row],[2015-T2-MACROTOTALE]],"")</f>
        <v>0.55733944954128445</v>
      </c>
      <c r="NV114" s="26">
        <f>IFERROR(Tableau17[[#This Row],[2015-T2-MACROCENTRE]]/Tableau17[[#This Row],[2015-T2-MACROTOTALE]],"")</f>
        <v>0</v>
      </c>
      <c r="NW114" s="26">
        <f>IFERROR(Tableau17[[#This Row],[2015-T2-MACROGAUCHE]]/Tableau17[[#This Row],[2015-T2-MACROTOTALE]],"")</f>
        <v>0</v>
      </c>
      <c r="NX114" s="26">
        <f>IFERROR(Tableau17[[#This Row],[2015-T2-MACROAUTRE]]/Tableau17[[#This Row],[2015-T2-MACROTOTALE]],"")</f>
        <v>0</v>
      </c>
      <c r="NY114" s="26">
        <f>IFERROR(Tableau17[[#This Row],[2017-T1-MACROEXTRDROITE]]/Tableau17[[#This Row],[2017-T1-MACROTOTALE]],"")</f>
        <v>0.43926553672316382</v>
      </c>
      <c r="NZ114" s="26">
        <f>IFERROR(Tableau17[[#This Row],[2017-T1-MACRODROITE]]/Tableau17[[#This Row],[2017-T1-MACROTOTALE]],"")</f>
        <v>0.15819209039548024</v>
      </c>
      <c r="OA114" s="26">
        <f>IFERROR(Tableau17[[#This Row],[2017-T1-MACROCENTRE]]/Tableau17[[#This Row],[2017-T1-MACROTOTALE]],"")</f>
        <v>0.14689265536723164</v>
      </c>
      <c r="OB114" s="26">
        <f>IFERROR(Tableau17[[#This Row],[2017-T1-MACROGAUCHE]]/Tableau17[[#This Row],[2017-T1-MACROTOTALE]],"")</f>
        <v>0.24717514124293785</v>
      </c>
      <c r="OC114" s="26">
        <f>IFERROR(Tableau17[[#This Row],[2017-T1-MACROAUTRE]]/Tableau17[[#This Row],[2017-T1-MACROTOTALE]],"")</f>
        <v>8.4745762711864406E-3</v>
      </c>
      <c r="OD114" s="26">
        <f>IFERROR(Tableau17[[#This Row],[2017-T2-MACROEXTRDROITE]]/Tableau17[[#This Row],[2017-T2-MACROTOTALE]],"")</f>
        <v>0.5398373983739837</v>
      </c>
      <c r="OE114" s="26">
        <f>IFERROR(Tableau17[[#This Row],[2017-T2-MACRODROITE]]/Tableau17[[#This Row],[2017-T2-MACROTOTALE]],"")</f>
        <v>0</v>
      </c>
      <c r="OF114" s="26">
        <f>IFERROR(Tableau17[[#This Row],[2017-T2-MACROCENTRE]]/Tableau17[[#This Row],[2017-T2-MACROTOTALE]],"")</f>
        <v>0.46016260162601624</v>
      </c>
      <c r="OG114" s="26">
        <f>IFERROR(Tableau17[[#This Row],[2017-T2-MACROGAUCHE]]/Tableau17[[#This Row],[2017-T2-MACROTOTALE]],"")</f>
        <v>0</v>
      </c>
      <c r="OH114" s="26">
        <f>IFERROR(Tableau17[[#This Row],[2017-T2-MACROAUTRE]]/Tableau17[[#This Row],[2017-T2-MACROTOTALE]],"")</f>
        <v>0</v>
      </c>
      <c r="OI114" s="26">
        <f>IFERROR(Tableau17[[#This Row],[2019-T1-MACROEXTRDROITE]]/Tableau17[[#This Row],[2019-T1-MACROTOTALE]],"")</f>
        <v>0.4375</v>
      </c>
      <c r="OJ114" s="26">
        <f>IFERROR(Tableau17[[#This Row],[2019-T1-MACRODROITE]]/Tableau17[[#This Row],[2019-T1-MACROTOTALE]],"")</f>
        <v>8.6956521739130432E-2</v>
      </c>
      <c r="OK114" s="26">
        <f>IFERROR(Tableau17[[#This Row],[2019-T1-MACROCENTRE]]/Tableau17[[#This Row],[2019-T1-MACROTOTALE]],"")</f>
        <v>0.16304347826086957</v>
      </c>
      <c r="OL114" s="26">
        <f>IFERROR(Tableau17[[#This Row],[2019-T1-MACROGAUCHE]]/Tableau17[[#This Row],[2019-T1-MACROTOTALE]],"")</f>
        <v>0.24728260869565216</v>
      </c>
      <c r="OM114" s="26">
        <f>IFERROR(Tableau17[[#This Row],[2019-T1-MACROAUTRE]]/Tableau17[[#This Row],[2019-T1-MACROTOTALE]],"")</f>
        <v>6.5217391304347824E-2</v>
      </c>
      <c r="ON114" s="26">
        <f>IFERROR(Tableau17[[#This Row],[2020-T1-MACROEXTRDROITE]]/Tableau17[[#This Row],[2020-T1-MACROTOTALE]],"")</f>
        <v>0.27027027027027029</v>
      </c>
      <c r="OO114" s="26">
        <f>IFERROR(Tableau17[[#This Row],[2020-T1-MACRODROITE]]/Tableau17[[#This Row],[2020-T1-MACROTOTALE]],"")</f>
        <v>0.4826254826254826</v>
      </c>
      <c r="OP114" s="26">
        <f>IFERROR(Tableau17[[#This Row],[2020-T1-MACROCENTRE]]/Tableau17[[#This Row],[2020-T1-MACROTOTALE]],"")</f>
        <v>4.633204633204633E-2</v>
      </c>
      <c r="OQ114" s="26">
        <f>IFERROR(Tableau17[[#This Row],[2020-T1-MACROGAUCHE]]/Tableau17[[#This Row],[2020-T1-MACROTOTALE]],"")</f>
        <v>0.20077220077220076</v>
      </c>
      <c r="OR114" s="26">
        <f>IFERROR(Tableau17[[#This Row],[2020-T1-MACROAUTRE]]/Tableau17[[#This Row],[2020-T1-MACROTOTALE]],"")</f>
        <v>0</v>
      </c>
      <c r="OS114" s="26">
        <f>IFERROR(Tableau17[[#This Row],[2017 (L)-T1-MACROEXTRDROITE]]/Tableau17[[#This Row],[2017 (L)-T1-MACROTOTALE]],"")</f>
        <v>0.24797843665768193</v>
      </c>
      <c r="OT114" s="26">
        <f>IFERROR(Tableau17[[#This Row],[2017 (L)-T1-MACRODROITE]]/Tableau17[[#This Row],[2017 (L)-T1-MACROTOTALE]],"")</f>
        <v>0.26954177897574122</v>
      </c>
      <c r="OU114" s="26">
        <f>IFERROR(Tableau17[[#This Row],[2017 (L)-T1-MACROCENTRE]]/Tableau17[[#This Row],[2017 (L)-T1-MACROTOTALE]],"")</f>
        <v>0.27223719676549868</v>
      </c>
      <c r="OV114" s="26">
        <f>IFERROR(Tableau17[[#This Row],[2017 (L)-T1-MACROGAUCHE]]/Tableau17[[#This Row],[2017 (L)-T1-MACROTOTALE]],"")</f>
        <v>0.20485175202156333</v>
      </c>
      <c r="OW114" s="26">
        <f>IFERROR(Tableau17[[#This Row],[2017 (L)-T1-MACROAUTRE]]/Tableau17[[#This Row],[2017 (L)-T1-MACROTOTALE]],"")</f>
        <v>5.3908355795148251E-3</v>
      </c>
      <c r="OX114" s="26">
        <f>IFERROR(Tableau17[[#This Row],[2017 (L)-T2-MACROEXTRDROITE]]/Tableau17[[#This Row],[2017 (L)-T2-MACROTOTALE]],"")</f>
        <v>0</v>
      </c>
      <c r="OY114" s="26">
        <f>IFERROR(Tableau17[[#This Row],[2017 (L)-T2-MACRODROITE]]/Tableau17[[#This Row],[2017 (L)-T2-MACROTOTALE]],"")</f>
        <v>0.63071895424836599</v>
      </c>
      <c r="OZ114" s="26">
        <f>IFERROR(Tableau17[[#This Row],[2017 (L)-T2-MACROCENTRE]]/Tableau17[[#This Row],[2017 (L)-T2-MACROTOTALE]],"")</f>
        <v>0.36928104575163401</v>
      </c>
      <c r="PA114" s="26">
        <f>IFERROR(Tableau17[[#This Row],[2017 (L)-T2-MACROGAUCHE]]/Tableau17[[#This Row],[2017 (L)-T2-MACROTOTALE]],"")</f>
        <v>0</v>
      </c>
      <c r="PB114" s="26">
        <f>IFERROR(Tableau17[[#This Row],[2017 (L)-T2-MACROAUTRE]]/Tableau17[[#This Row],[2017 (L)-T2-MACROTOTALE]],"")</f>
        <v>0</v>
      </c>
      <c r="PC114" s="26">
        <f>IFERROR(Tableau17[[#This Row],[2008_T1_PROCUS]]/Tableau17[[#This Row],[2008_T1_INSCRITS]],0)</f>
        <v>3.39943342776204E-2</v>
      </c>
      <c r="PD114" s="26">
        <f>IFERROR(Tableau17[[#This Row],[2008_T2_PROCUS]]/Tableau17[[#This Row],[2008_T2_INSCRITS]],0)</f>
        <v>1.1331444759206799E-2</v>
      </c>
      <c r="PE114" s="26">
        <f>Tableau17[[#This Row],[2014_T1_PROCUS]]/Tableau17[[#This Row],[2014_T1_INSCRITS]]</f>
        <v>1.5549076773566569E-2</v>
      </c>
      <c r="PF114" s="26">
        <f>IFERROR(Tableau17[[#This Row],[2014_T2_PROCUS]]/Tableau17[[#This Row],[2014_T2_INSCRITS]],0)</f>
        <v>1.8482490272373541E-2</v>
      </c>
    </row>
    <row r="115" spans="1:422" x14ac:dyDescent="0.2">
      <c r="A115" s="1">
        <v>3</v>
      </c>
      <c r="B115" s="1" t="s">
        <v>305</v>
      </c>
      <c r="C115" s="1" t="s">
        <v>310</v>
      </c>
      <c r="D115" s="1" t="s">
        <v>310</v>
      </c>
      <c r="E115" s="1">
        <v>512</v>
      </c>
      <c r="F115" s="1">
        <v>5.3987879999999997</v>
      </c>
      <c r="G115" s="1">
        <v>43.297350999999999</v>
      </c>
      <c r="H115" s="3">
        <v>1202</v>
      </c>
      <c r="I115" s="3">
        <v>226</v>
      </c>
      <c r="L115" s="1">
        <v>112</v>
      </c>
      <c r="M115" s="1">
        <v>7</v>
      </c>
      <c r="O115" s="1">
        <v>1</v>
      </c>
      <c r="P115" s="1">
        <v>53</v>
      </c>
      <c r="Q115" s="1">
        <v>42</v>
      </c>
      <c r="R115" s="1">
        <v>49</v>
      </c>
      <c r="S115" s="1">
        <v>212</v>
      </c>
      <c r="T115" s="1">
        <v>54</v>
      </c>
      <c r="U115" s="1">
        <v>530</v>
      </c>
      <c r="V115" s="1">
        <v>1222</v>
      </c>
      <c r="W115" s="1">
        <v>779</v>
      </c>
      <c r="X115" s="1">
        <v>19</v>
      </c>
      <c r="Y115" s="2">
        <v>0.63747953999999996</v>
      </c>
      <c r="Z115" s="1">
        <v>1222</v>
      </c>
      <c r="AA115" s="1">
        <v>826</v>
      </c>
      <c r="AB115" s="1">
        <v>24</v>
      </c>
      <c r="AC115" s="2">
        <v>0.67594107999999997</v>
      </c>
      <c r="AD115" s="1">
        <v>1202</v>
      </c>
      <c r="AE115" s="1">
        <v>540</v>
      </c>
      <c r="AF115" s="2">
        <v>0.44925124999999999</v>
      </c>
      <c r="AG115" s="1">
        <f t="shared" si="1"/>
        <v>226</v>
      </c>
      <c r="AH115" s="1">
        <v>1073</v>
      </c>
      <c r="AI115" s="1">
        <v>712</v>
      </c>
      <c r="AJ115" s="1">
        <v>22</v>
      </c>
      <c r="AK115" s="2">
        <v>0.66356011000000004</v>
      </c>
      <c r="AL115" s="1">
        <v>1073</v>
      </c>
      <c r="AM115" s="1">
        <v>753</v>
      </c>
      <c r="AN115" s="1">
        <v>22</v>
      </c>
      <c r="AO115" s="2">
        <v>0.70177073999999995</v>
      </c>
      <c r="AP115" s="1">
        <v>1074</v>
      </c>
      <c r="AQ115" s="1">
        <v>579</v>
      </c>
      <c r="AR115" s="2">
        <v>0.53910614999999995</v>
      </c>
      <c r="AS115" s="1">
        <v>1074</v>
      </c>
      <c r="AT115" s="1">
        <v>587</v>
      </c>
      <c r="AU115" s="2">
        <v>0.54655492999999999</v>
      </c>
      <c r="AV115" s="1">
        <v>1123</v>
      </c>
      <c r="AW115" s="1">
        <v>663</v>
      </c>
      <c r="AX115" s="2">
        <v>0.59038290000000004</v>
      </c>
      <c r="AY115" s="1">
        <v>1123</v>
      </c>
      <c r="AZ115" s="1">
        <v>538</v>
      </c>
      <c r="BA115" s="2">
        <v>0.47907390999999999</v>
      </c>
      <c r="BB115" s="1">
        <v>1121</v>
      </c>
      <c r="BC115" s="1">
        <v>933</v>
      </c>
      <c r="BD115" s="2">
        <v>0.83229260000000005</v>
      </c>
      <c r="BE115" s="1">
        <v>1121</v>
      </c>
      <c r="BF115" s="1">
        <v>864</v>
      </c>
      <c r="BG115" s="2">
        <v>0.77074041000000004</v>
      </c>
      <c r="BH115" s="1">
        <v>1135</v>
      </c>
      <c r="BI115" s="1">
        <v>653</v>
      </c>
      <c r="BJ115" s="2">
        <v>0.57533040000000002</v>
      </c>
      <c r="BK115" s="1">
        <v>50</v>
      </c>
      <c r="BL115" s="1">
        <v>3</v>
      </c>
      <c r="BM115" s="1">
        <v>5</v>
      </c>
      <c r="BN115" s="1">
        <v>41</v>
      </c>
      <c r="BO115" s="1">
        <v>41</v>
      </c>
      <c r="BP115" s="1">
        <v>338</v>
      </c>
      <c r="BQ115" s="1">
        <v>219</v>
      </c>
      <c r="BR115" s="1">
        <v>697</v>
      </c>
      <c r="BT115" s="1">
        <v>292</v>
      </c>
      <c r="BU115" s="1">
        <v>426</v>
      </c>
      <c r="BW115" s="1">
        <v>718</v>
      </c>
      <c r="BX115" s="1">
        <v>9</v>
      </c>
      <c r="BY115" s="1">
        <v>2</v>
      </c>
      <c r="BZ115" s="1">
        <v>54</v>
      </c>
      <c r="CB115" s="1">
        <v>60</v>
      </c>
      <c r="CC115" s="1">
        <v>97</v>
      </c>
      <c r="CD115" s="1">
        <v>344</v>
      </c>
      <c r="CE115" s="1">
        <v>192</v>
      </c>
      <c r="CF115" s="1">
        <v>758</v>
      </c>
      <c r="CG115" s="1">
        <v>113</v>
      </c>
      <c r="CH115" s="1">
        <v>411</v>
      </c>
      <c r="CI115" s="1">
        <v>283</v>
      </c>
      <c r="CJ115" s="1">
        <v>807</v>
      </c>
      <c r="CK115" s="1">
        <v>15</v>
      </c>
      <c r="CL115" s="1">
        <v>6</v>
      </c>
      <c r="CM115" s="1">
        <v>4</v>
      </c>
      <c r="CN115" s="1">
        <v>45</v>
      </c>
      <c r="CO115" s="1">
        <v>47</v>
      </c>
      <c r="CP115" s="1">
        <v>154</v>
      </c>
      <c r="CQ115" s="1">
        <v>20</v>
      </c>
      <c r="CT115" s="1">
        <v>164</v>
      </c>
      <c r="CU115" s="1">
        <v>113</v>
      </c>
      <c r="CW115" s="1">
        <v>568</v>
      </c>
      <c r="CY115" s="1">
        <v>216</v>
      </c>
      <c r="DB115" s="1">
        <v>312</v>
      </c>
      <c r="DC115" s="1">
        <v>528</v>
      </c>
      <c r="DD115" s="1">
        <v>20</v>
      </c>
      <c r="DE115" s="1">
        <v>4</v>
      </c>
      <c r="DF115" s="1">
        <v>7</v>
      </c>
      <c r="DG115" s="1">
        <v>26</v>
      </c>
      <c r="DH115" s="1">
        <v>2</v>
      </c>
      <c r="DI115" s="1">
        <v>34</v>
      </c>
      <c r="DK115" s="1">
        <v>5</v>
      </c>
      <c r="DL115" s="1">
        <v>126</v>
      </c>
      <c r="DN115" s="1">
        <v>123</v>
      </c>
      <c r="DP115" s="1">
        <v>17</v>
      </c>
      <c r="DQ115" s="1">
        <v>1</v>
      </c>
      <c r="DR115" s="1">
        <v>227</v>
      </c>
      <c r="DU115" s="1">
        <v>592</v>
      </c>
      <c r="DV115" s="1">
        <v>221</v>
      </c>
      <c r="DZ115" s="1">
        <v>277</v>
      </c>
      <c r="EA115" s="1">
        <v>498</v>
      </c>
      <c r="EB115" s="1">
        <v>3</v>
      </c>
      <c r="EC115" s="1">
        <v>7</v>
      </c>
      <c r="ED115" s="1">
        <v>0</v>
      </c>
      <c r="EE115" s="1">
        <v>29</v>
      </c>
      <c r="EF115" s="1">
        <v>176</v>
      </c>
      <c r="EG115" s="1">
        <v>65</v>
      </c>
      <c r="EH115" s="1">
        <v>9</v>
      </c>
      <c r="EI115" s="1">
        <v>159</v>
      </c>
      <c r="EJ115" s="1">
        <v>215</v>
      </c>
      <c r="EK115" s="1">
        <v>249</v>
      </c>
      <c r="EL115" s="1">
        <v>3</v>
      </c>
      <c r="EM115" s="1">
        <v>915</v>
      </c>
      <c r="EN115" s="1">
        <v>209</v>
      </c>
      <c r="EO115" s="1">
        <v>561</v>
      </c>
      <c r="EP115" s="1">
        <v>770</v>
      </c>
      <c r="EQ115" s="1">
        <v>0</v>
      </c>
      <c r="ER115" s="1">
        <v>1</v>
      </c>
      <c r="ES115" s="1">
        <v>4</v>
      </c>
      <c r="ET115" s="1">
        <v>71</v>
      </c>
      <c r="EU115" s="1">
        <v>1</v>
      </c>
      <c r="EV115" s="1">
        <v>112</v>
      </c>
      <c r="EW115" s="1">
        <v>42</v>
      </c>
      <c r="EX115" s="1">
        <v>0</v>
      </c>
      <c r="EY115" s="1">
        <v>18</v>
      </c>
      <c r="EZ115" s="1">
        <v>18</v>
      </c>
      <c r="FA115" s="1">
        <v>0</v>
      </c>
      <c r="FB115" s="1">
        <v>0</v>
      </c>
      <c r="FC115" s="1">
        <v>0</v>
      </c>
      <c r="FD115" s="1">
        <v>0</v>
      </c>
      <c r="FE115" s="1">
        <v>0</v>
      </c>
      <c r="FF115" s="1">
        <v>0</v>
      </c>
      <c r="FG115" s="1">
        <v>2</v>
      </c>
      <c r="FH115" s="1">
        <v>12</v>
      </c>
      <c r="FI115" s="1">
        <v>2</v>
      </c>
      <c r="FJ115" s="1">
        <v>34</v>
      </c>
      <c r="FK115" s="1">
        <v>26</v>
      </c>
      <c r="FL115" s="1">
        <v>0</v>
      </c>
      <c r="FM115" s="1">
        <v>131</v>
      </c>
      <c r="FN115" s="1">
        <v>8</v>
      </c>
      <c r="FO115" s="1">
        <v>1</v>
      </c>
      <c r="FP115" s="1">
        <v>139</v>
      </c>
      <c r="FQ115" s="1">
        <v>2</v>
      </c>
      <c r="FR115" s="1">
        <f>SUM(Tableau17[[#This Row],[2019-T1-ALEXANDRE Audric]:[2019-T1-MARIE Florie]])</f>
        <v>624</v>
      </c>
      <c r="FS115" s="1">
        <v>46</v>
      </c>
      <c r="FT115" s="1">
        <v>391</v>
      </c>
      <c r="FU115" s="1">
        <v>0</v>
      </c>
      <c r="FV115" s="1">
        <v>260</v>
      </c>
      <c r="FW115" s="1">
        <v>0</v>
      </c>
      <c r="FX115" s="1">
        <v>697</v>
      </c>
      <c r="FY115" s="1">
        <v>0</v>
      </c>
      <c r="FZ115" s="1">
        <v>426</v>
      </c>
      <c r="GA115" s="1">
        <v>0</v>
      </c>
      <c r="GB115" s="1">
        <v>292</v>
      </c>
      <c r="GC115" s="1">
        <v>0</v>
      </c>
      <c r="GD115" s="1">
        <v>718</v>
      </c>
      <c r="GE115" s="1">
        <v>97</v>
      </c>
      <c r="GF115" s="1">
        <v>346</v>
      </c>
      <c r="GG115" s="1">
        <v>9</v>
      </c>
      <c r="GH115" s="1">
        <v>306</v>
      </c>
      <c r="GI115" s="1">
        <v>0</v>
      </c>
      <c r="GJ115" s="1">
        <v>758</v>
      </c>
      <c r="GK115" s="1">
        <v>113</v>
      </c>
      <c r="GL115" s="1">
        <v>411</v>
      </c>
      <c r="GM115" s="1">
        <v>0</v>
      </c>
      <c r="GN115" s="1">
        <v>283</v>
      </c>
      <c r="GO115" s="1">
        <v>0</v>
      </c>
      <c r="GP115" s="1">
        <v>807</v>
      </c>
      <c r="GQ115" s="1">
        <v>160</v>
      </c>
      <c r="GR115" s="1">
        <v>168</v>
      </c>
      <c r="GS115" s="1">
        <v>20</v>
      </c>
      <c r="GT115" s="1">
        <v>205</v>
      </c>
      <c r="GU115" s="1">
        <v>15</v>
      </c>
      <c r="GV115" s="1">
        <v>568</v>
      </c>
      <c r="GW115" s="1">
        <v>216</v>
      </c>
      <c r="GX115" s="1">
        <v>0</v>
      </c>
      <c r="GY115" s="1">
        <v>0</v>
      </c>
      <c r="GZ115" s="1">
        <v>312</v>
      </c>
      <c r="HA115" s="1">
        <v>0</v>
      </c>
      <c r="HB115" s="1">
        <v>528</v>
      </c>
      <c r="HC115" s="1">
        <v>195</v>
      </c>
      <c r="HD115" s="1">
        <v>176</v>
      </c>
      <c r="HE115" s="1">
        <v>249</v>
      </c>
      <c r="HF115" s="1">
        <v>286</v>
      </c>
      <c r="HG115" s="1">
        <v>9</v>
      </c>
      <c r="HH115" s="1">
        <v>915</v>
      </c>
      <c r="HI115" s="1">
        <v>209</v>
      </c>
      <c r="HJ115" s="1">
        <v>0</v>
      </c>
      <c r="HK115" s="1">
        <v>561</v>
      </c>
      <c r="HL115" s="1">
        <v>0</v>
      </c>
      <c r="HM115" s="1">
        <v>0</v>
      </c>
      <c r="HN115" s="1">
        <v>770</v>
      </c>
      <c r="HO115" s="1">
        <v>129</v>
      </c>
      <c r="HP115" s="1">
        <v>50</v>
      </c>
      <c r="HQ115" s="1">
        <v>139</v>
      </c>
      <c r="HR115" s="1">
        <v>281</v>
      </c>
      <c r="HS115" s="1">
        <v>38</v>
      </c>
      <c r="HT115" s="1">
        <v>637</v>
      </c>
      <c r="HU115" s="1">
        <v>49</v>
      </c>
      <c r="HV115" s="1">
        <v>165</v>
      </c>
      <c r="HW115" s="1">
        <v>42</v>
      </c>
      <c r="HX115" s="1">
        <v>274</v>
      </c>
      <c r="HY115" s="1">
        <v>0</v>
      </c>
      <c r="HZ115" s="1">
        <v>530</v>
      </c>
      <c r="IA115" s="1">
        <v>7</v>
      </c>
      <c r="IB115" s="1">
        <v>149</v>
      </c>
      <c r="IC115" s="1">
        <v>227</v>
      </c>
      <c r="ID115" s="1">
        <v>204</v>
      </c>
      <c r="IE115" s="1">
        <v>5</v>
      </c>
      <c r="IF115" s="1">
        <v>592</v>
      </c>
      <c r="IG115" s="1">
        <v>0</v>
      </c>
      <c r="IH115" s="1">
        <v>0</v>
      </c>
      <c r="II115" s="1">
        <v>277</v>
      </c>
      <c r="IJ115" s="1">
        <v>221</v>
      </c>
      <c r="IK115" s="1">
        <v>0</v>
      </c>
      <c r="IL115" s="1">
        <v>498</v>
      </c>
      <c r="IM115" s="26">
        <f>IFERROR(Tableau17[[#This Row],[LDIV]]/Tableau17[[#This Row],[Total général]],"")</f>
        <v>0</v>
      </c>
      <c r="IN115" s="26">
        <f>IFERROR(Tableau17[[#This Row],[LDVC]]/Tableau17[[#This Row],[Total général]],"")</f>
        <v>0</v>
      </c>
      <c r="IO115" s="26">
        <f>IFERROR(Tableau17[[#This Row],[LDVD]]/Tableau17[[#This Row],[Total général]],"")</f>
        <v>0.21132075471698114</v>
      </c>
      <c r="IP115" s="26">
        <f>IFERROR(Tableau17[[#This Row],[LDVG]]/Tableau17[[#This Row],[Total général]],"")</f>
        <v>1.3207547169811321E-2</v>
      </c>
      <c r="IQ115" s="26">
        <f>IFERROR(Tableau17[[#This Row],[LEXD]]/Tableau17[[#This Row],[Total général]],"")</f>
        <v>0</v>
      </c>
      <c r="IR115" s="26">
        <f>IFERROR(Tableau17[[#This Row],[LEXG]]/Tableau17[[#This Row],[Total général]],"")</f>
        <v>1.8867924528301887E-3</v>
      </c>
      <c r="IS115" s="26">
        <f>IFERROR(Tableau17[[#This Row],[LLR]]/Tableau17[[#This Row],[Total général]],"")</f>
        <v>0.1</v>
      </c>
      <c r="IT115" s="26">
        <f>IFERROR(Tableau17[[#This Row],[LREM]]/Tableau17[[#This Row],[Total général]],"")</f>
        <v>7.9245283018867921E-2</v>
      </c>
      <c r="IU115" s="26">
        <f>IFERROR(Tableau17[[#This Row],[LRN]]/Tableau17[[#This Row],[Total général]],"")</f>
        <v>9.2452830188679239E-2</v>
      </c>
      <c r="IV115" s="26">
        <f>IFERROR(Tableau17[[#This Row],[LUG]]/Tableau17[[#This Row],[Total général]],"")</f>
        <v>0.4</v>
      </c>
      <c r="IW115" s="26">
        <f>IFERROR(Tableau17[[#This Row],[LVEC]]/Tableau17[[#This Row],[Total général]],"")</f>
        <v>0.10188679245283019</v>
      </c>
      <c r="IX115" s="26">
        <f>IFERROR(Tableau17[[#This Row],[2008-T1-LCMD]]/Tableau17[[#This Row],[2008-T1-TOTAL]],"")</f>
        <v>7.1736011477761832E-2</v>
      </c>
      <c r="IY115" s="26">
        <f>IFERROR(Tableau17[[#This Row],[2008-T1-LDVD]]/Tableau17[[#This Row],[2008-T1-TOTAL]],"")</f>
        <v>4.30416068866571E-3</v>
      </c>
      <c r="IZ115" s="26">
        <f>IFERROR(Tableau17[[#This Row],[2008-T1-LEXD]]/Tableau17[[#This Row],[2008-T1-TOTAL]],"")</f>
        <v>7.1736011477761836E-3</v>
      </c>
      <c r="JA115" s="26">
        <f>IFERROR(Tableau17[[#This Row],[2008-T1-LEXG]]/Tableau17[[#This Row],[2008-T1-TOTAL]],"")</f>
        <v>5.8823529411764705E-2</v>
      </c>
      <c r="JB115" s="26">
        <f>IFERROR(Tableau17[[#This Row],[2008-T1-LFN]]/Tableau17[[#This Row],[2008-T1-TOTAL]],"")</f>
        <v>5.8823529411764705E-2</v>
      </c>
      <c r="JC115" s="26">
        <f>IFERROR(Tableau17[[#This Row],[2008-T1-LMAJ]]/Tableau17[[#This Row],[2008-T1-TOTAL]],"")</f>
        <v>0.48493543758967</v>
      </c>
      <c r="JD115" s="26">
        <f>IFERROR(Tableau17[[#This Row],[2008-T1-LUG]]/Tableau17[[#This Row],[2008-T1-TOTAL]],"")</f>
        <v>0.31420373027259685</v>
      </c>
      <c r="JE115" s="26">
        <f>IFERROR(Tableau17[[#This Row],[2008-T2-LFN]]/Tableau17[[#This Row],[2008-T2-TOTAL]],"")</f>
        <v>0</v>
      </c>
      <c r="JF115" s="26">
        <f>IFERROR(Tableau17[[#This Row],[2008-T2-LGC]]/Tableau17[[#This Row],[2008-T2-TOTAL]],"")</f>
        <v>0.40668523676880225</v>
      </c>
      <c r="JG115" s="26">
        <f>IFERROR(Tableau17[[#This Row],[2008-T2-LMAJ]]/Tableau17[[#This Row],[2008-T2-TOTAL]],"")</f>
        <v>0.59331476323119781</v>
      </c>
      <c r="JH115" s="26">
        <f>IFERROR(Tableau17[[#This Row],[2008-T2-LUG]]/Tableau17[[#This Row],[2008-T2-TOTAL]],"")</f>
        <v>0</v>
      </c>
      <c r="JI115" s="26">
        <f>IFERROR(Tableau17[[#This Row],[2014-T1-LDIV]]/Tableau17[[#This Row],[2014-T1-TOTAL]],"")</f>
        <v>1.1873350923482849E-2</v>
      </c>
      <c r="JJ115" s="26">
        <f>IFERROR(Tableau17[[#This Row],[2014-T1-LDVD]]/Tableau17[[#This Row],[2014-T1-TOTAL]],"")</f>
        <v>2.6385224274406332E-3</v>
      </c>
      <c r="JK115" s="26">
        <f>IFERROR(Tableau17[[#This Row],[2014-T1-LDVG]]/Tableau17[[#This Row],[2014-T1-TOTAL]],"")</f>
        <v>7.1240105540897103E-2</v>
      </c>
      <c r="JL115" s="26">
        <f>IFERROR(Tableau17[[#This Row],[2014-T1-LEXG]]/Tableau17[[#This Row],[2014-T1-TOTAL]],"")</f>
        <v>0</v>
      </c>
      <c r="JM115" s="26">
        <f>IFERROR(Tableau17[[#This Row],[2014-T1-LFG]]/Tableau17[[#This Row],[2014-T1-TOTAL]],"")</f>
        <v>7.9155672823219003E-2</v>
      </c>
      <c r="JN115" s="26">
        <f>IFERROR(Tableau17[[#This Row],[2014-T1-LFN]]/Tableau17[[#This Row],[2014-T1-TOTAL]],"")</f>
        <v>0.12796833773087071</v>
      </c>
      <c r="JO115" s="26">
        <f>IFERROR(Tableau17[[#This Row],[2014-T1-LUD]]/Tableau17[[#This Row],[2014-T1-TOTAL]],"")</f>
        <v>0.45382585751978893</v>
      </c>
      <c r="JP115" s="26">
        <f>IFERROR(Tableau17[[#This Row],[2014-T1-LUG]]/Tableau17[[#This Row],[2014-T1-TOTAL]],"")</f>
        <v>0.25329815303430081</v>
      </c>
      <c r="JQ115" s="26">
        <f>IFERROR(Tableau17[[#This Row],[2014-T2-LFN]]/Tableau17[[#This Row],[2014-T2-TOTAL]],"")</f>
        <v>0.14002478314745972</v>
      </c>
      <c r="JR115" s="26">
        <f>IFERROR(Tableau17[[#This Row],[2014-T2-LUD]]/Tableau17[[#This Row],[2014-T2-TOTAL]],"")</f>
        <v>0.50929368029739774</v>
      </c>
      <c r="JS115" s="26">
        <f>IFERROR(Tableau17[[#This Row],[2014-T2-LUG]]/Tableau17[[#This Row],[2014-T2-TOTAL]],"")</f>
        <v>0.3506815365551425</v>
      </c>
      <c r="JT115" s="26">
        <f>IFERROR(Tableau17[[#This Row],[2015-T1-BC-DIV]]/Tableau17[[#This Row],[2015-T1-TOTAL]],"")</f>
        <v>2.6408450704225352E-2</v>
      </c>
      <c r="JU115" s="26">
        <f>IFERROR(Tableau17[[#This Row],[2015-T1-BC-DLF]]/Tableau17[[#This Row],[2015-T1-TOTAL]],"")</f>
        <v>1.0563380281690141E-2</v>
      </c>
      <c r="JV115" s="26">
        <f>IFERROR(Tableau17[[#This Row],[2015-T1-BC-DVD]]/Tableau17[[#This Row],[2015-T1-TOTAL]],"")</f>
        <v>7.0422535211267607E-3</v>
      </c>
      <c r="JW115" s="26">
        <f>IFERROR(Tableau17[[#This Row],[2015-T1-BC-DVG]]/Tableau17[[#This Row],[2015-T1-TOTAL]],"")</f>
        <v>7.9225352112676062E-2</v>
      </c>
      <c r="JX115" s="26">
        <f>IFERROR(Tableau17[[#This Row],[2015-T1-BC-FG]]/Tableau17[[#This Row],[2015-T1-TOTAL]],"")</f>
        <v>8.2746478873239437E-2</v>
      </c>
      <c r="JY115" s="26">
        <f>IFERROR(Tableau17[[#This Row],[2015-T1-BC-FN]]/Tableau17[[#This Row],[2015-T1-TOTAL]],"")</f>
        <v>0.27112676056338031</v>
      </c>
      <c r="JZ115" s="26">
        <f>IFERROR(Tableau17[[#This Row],[2015-T1-BC-MDM]]/Tableau17[[#This Row],[2015-T1-TOTAL]],"")</f>
        <v>3.5211267605633804E-2</v>
      </c>
      <c r="KA115" s="26">
        <f>IFERROR(Tableau17[[#This Row],[2015-T1-BC-RDG]]/Tableau17[[#This Row],[2015-T1-TOTAL]],"")</f>
        <v>0</v>
      </c>
      <c r="KB115" s="26">
        <f>IFERROR(Tableau17[[#This Row],[2015-T1-BC-SOC]]/Tableau17[[#This Row],[2015-T1-TOTAL]],"")</f>
        <v>0</v>
      </c>
      <c r="KC115" s="26">
        <f>IFERROR(Tableau17[[#This Row],[2015-T1-BC-UD]]/Tableau17[[#This Row],[2015-T1-TOTAL]],"")</f>
        <v>0.28873239436619719</v>
      </c>
      <c r="KD115" s="26">
        <f>IFERROR(Tableau17[[#This Row],[2015-T1-BC-UG]]/Tableau17[[#This Row],[2015-T1-TOTAL]],"")</f>
        <v>0.198943661971831</v>
      </c>
      <c r="KE115" s="26">
        <f>IFERROR(Tableau17[[#This Row],[2015-T1-BC-VEC]]/Tableau17[[#This Row],[2015-T1-TOTAL]],"")</f>
        <v>0</v>
      </c>
      <c r="KF115" s="26">
        <f>IFERROR(Tableau17[[#This Row],[2015-T2-BC-DVG]]/Tableau17[[#This Row],[2015-T2-TOTAL]],"")</f>
        <v>0</v>
      </c>
      <c r="KG115" s="26">
        <f>IFERROR(Tableau17[[#This Row],[2015-T2-BC-FN]]/Tableau17[[#This Row],[2015-T2-TOTAL]],"")</f>
        <v>0.40909090909090912</v>
      </c>
      <c r="KH115" s="26">
        <f>IFERROR(Tableau17[[#This Row],[2015-T2-BC-SOC]]/Tableau17[[#This Row],[2015-T2-TOTAL]],"")</f>
        <v>0</v>
      </c>
      <c r="KI115" s="26">
        <f>IFERROR(Tableau17[[#This Row],[2015-T2-BC-UD]]/Tableau17[[#This Row],[2015-T2-TOTAL]],"")</f>
        <v>0</v>
      </c>
      <c r="KJ115" s="26">
        <f>IFERROR(Tableau17[[#This Row],[2015-T2-BC-UG]]/Tableau17[[#This Row],[2015-T2-TOTAL]],"")</f>
        <v>0.59090909090909094</v>
      </c>
      <c r="KK115" s="26">
        <f>IFERROR(Tableau17[[#This Row],[2017 (L)-T1-COM]]/Tableau17[[#This Row],[2017 (L)-T1-TOTAL]],"")</f>
        <v>3.3783783783783786E-2</v>
      </c>
      <c r="KL115" s="26">
        <f>IFERROR(Tableau17[[#This Row],[2017 (L)-T1-DIV]]/Tableau17[[#This Row],[2017 (L)-T1-TOTAL]],"")</f>
        <v>6.7567567567567571E-3</v>
      </c>
      <c r="KM115" s="26">
        <f>IFERROR(Tableau17[[#This Row],[2017 (L)-T1-DLF]]/Tableau17[[#This Row],[2017 (L)-T1-TOTAL]],"")</f>
        <v>1.1824324324324325E-2</v>
      </c>
      <c r="KN115" s="26">
        <f>IFERROR(Tableau17[[#This Row],[2017 (L)-T1-DVD]]/Tableau17[[#This Row],[2017 (L)-T1-TOTAL]],"")</f>
        <v>4.3918918918918921E-2</v>
      </c>
      <c r="KO115" s="26">
        <f>IFERROR(Tableau17[[#This Row],[2017 (L)-T1-DVG]]/Tableau17[[#This Row],[2017 (L)-T1-TOTAL]],"")</f>
        <v>3.3783783783783786E-3</v>
      </c>
      <c r="KP115" s="26">
        <f>IFERROR(Tableau17[[#This Row],[2017 (L)-T1-ECO]]/Tableau17[[#This Row],[2017 (L)-T1-TOTAL]],"")</f>
        <v>5.7432432432432436E-2</v>
      </c>
      <c r="KQ115" s="26">
        <f>IFERROR(Tableau17[[#This Row],[2017 (L)-T1-EXD]]/Tableau17[[#This Row],[2017 (L)-T1-TOTAL]],"")</f>
        <v>0</v>
      </c>
      <c r="KR115" s="26">
        <f>IFERROR(Tableau17[[#This Row],[2017 (L)-T1-EXG]]/Tableau17[[#This Row],[2017 (L)-T1-TOTAL]],"")</f>
        <v>8.4459459459459464E-3</v>
      </c>
      <c r="KS115" s="26">
        <f>IFERROR(Tableau17[[#This Row],[2017 (L)-T1-FI]]/Tableau17[[#This Row],[2017 (L)-T1-TOTAL]],"")</f>
        <v>0.21283783783783783</v>
      </c>
      <c r="KT115" s="26">
        <f>IFERROR(Tableau17[[#This Row],[2017 (L)-T1-FN]]/Tableau17[[#This Row],[2017 (L)-T1-TOTAL]],"")</f>
        <v>0</v>
      </c>
      <c r="KU115" s="26">
        <f>IFERROR(Tableau17[[#This Row],[2017 (L)-T1-LR]]/Tableau17[[#This Row],[2017 (L)-T1-TOTAL]],"")</f>
        <v>0.20777027027027026</v>
      </c>
      <c r="KV115" s="26">
        <f>IFERROR(Tableau17[[#This Row],[2017 (L)-T1-MDM]]/Tableau17[[#This Row],[2017 (L)-T1-TOTAL]],"")</f>
        <v>0</v>
      </c>
      <c r="KW115" s="26">
        <f>IFERROR(Tableau17[[#This Row],[2017 (L)-T1-RDG]]/Tableau17[[#This Row],[2017 (L)-T1-TOTAL]],"")</f>
        <v>2.8716216216216218E-2</v>
      </c>
      <c r="KX115" s="26">
        <f>IFERROR(Tableau17[[#This Row],[2017 (L)-T1-REG]]/Tableau17[[#This Row],[2017 (L)-T1-TOTAL]],"")</f>
        <v>1.6891891891891893E-3</v>
      </c>
      <c r="KY115" s="26">
        <f>IFERROR(Tableau17[[#This Row],[2017 (L)-T1-REM]]/Tableau17[[#This Row],[2017 (L)-T1-TOTAL]],"")</f>
        <v>0.38344594594594594</v>
      </c>
      <c r="KZ115" s="26">
        <f>IFERROR(Tableau17[[#This Row],[2017 (L)-T1-SOC]]/Tableau17[[#This Row],[2017 (L)-T1-TOTAL]],"")</f>
        <v>0</v>
      </c>
      <c r="LA115" s="26">
        <f>IFERROR(Tableau17[[#This Row],[2017 (L)-T1-UDI]]/Tableau17[[#This Row],[2017 (L)-T1-TOTAL]],"")</f>
        <v>0</v>
      </c>
      <c r="LB115" s="26">
        <f>IFERROR(Tableau17[[#This Row],[2017 (L)-T2-FI]]/Tableau17[[#This Row],[2017 (L)-T2-TOTAL]],"")</f>
        <v>0.44377510040160645</v>
      </c>
      <c r="LC115" s="26">
        <f>IFERROR(Tableau17[[#This Row],[2017 (L)-T2-FN]]/Tableau17[[#This Row],[2017 (L)-T2-TOTAL]],"")</f>
        <v>0</v>
      </c>
      <c r="LD115" s="26">
        <f>IFERROR(Tableau17[[#This Row],[2017 (L)-T2-LR]]/Tableau17[[#This Row],[2017 (L)-T2-TOTAL]],"")</f>
        <v>0</v>
      </c>
      <c r="LE115" s="26">
        <f>IFERROR(Tableau17[[#This Row],[2017 (L)-T2-MDM]]/Tableau17[[#This Row],[2017 (L)-T2-TOTAL]],"")</f>
        <v>0</v>
      </c>
      <c r="LF115" s="26">
        <f>IFERROR(Tableau17[[#This Row],[2017 (L)-T2-REM]]/Tableau17[[#This Row],[2017 (L)-T2-TOTAL]],"")</f>
        <v>0.55622489959839361</v>
      </c>
      <c r="LG115" s="26">
        <f>IFERROR(Tableau17[[#This Row],[2017-T1-ARTHAUD Nathalie]]/Tableau17[[#This Row],[2017-T1-TOTAL]],"")</f>
        <v>3.2786885245901639E-3</v>
      </c>
      <c r="LH115" s="26">
        <f>IFERROR(Tableau17[[#This Row],[2017-T1-ASSELINEAU Fran]]/Tableau17[[#This Row],[2017-T1-TOTAL]],"")</f>
        <v>7.6502732240437158E-3</v>
      </c>
      <c r="LI115" s="26">
        <f>IFERROR(Tableau17[[#This Row],[2017-T1-CHEMINADE Jacques]]/Tableau17[[#This Row],[2017-T1-TOTAL]],"")</f>
        <v>0</v>
      </c>
      <c r="LJ115" s="26">
        <f>IFERROR(Tableau17[[#This Row],[2017-T1-DUPONT-AIGNAN Nicolas]]/Tableau17[[#This Row],[2017-T1-TOTAL]],"")</f>
        <v>3.169398907103825E-2</v>
      </c>
      <c r="LK115" s="26">
        <f>IFERROR(Tableau17[[#This Row],[2017-T1-FILLON Fran]]/Tableau17[[#This Row],[2017-T1-TOTAL]],"")</f>
        <v>0.1923497267759563</v>
      </c>
      <c r="LL115" s="26">
        <f>IFERROR(Tableau17[[#This Row],[2017-T1-HAMON Beno]]/Tableau17[[#This Row],[2017-T1-TOTAL]],"")</f>
        <v>7.1038251366120214E-2</v>
      </c>
      <c r="LM115" s="26">
        <f>IFERROR(Tableau17[[#This Row],[2017-T1-LASSALLE Jean]]/Tableau17[[#This Row],[2017-T1-TOTAL]],"")</f>
        <v>9.8360655737704927E-3</v>
      </c>
      <c r="LN115" s="26">
        <f>IFERROR(Tableau17[[#This Row],[2017-T1-LE PEN Marine]]/Tableau17[[#This Row],[2017-T1-TOTAL]],"")</f>
        <v>0.17377049180327869</v>
      </c>
      <c r="LO115" s="26">
        <f>IFERROR(Tableau17[[#This Row],[2017-T1-M Jean-Luc]]/Tableau17[[#This Row],[2017-T1-TOTAL]],"")</f>
        <v>0.23497267759562843</v>
      </c>
      <c r="LP115" s="26">
        <f>IFERROR(Tableau17[[#This Row],[2017-T1-MACRON Emmanuel]]/Tableau17[[#This Row],[2017-T1-TOTAL]],"")</f>
        <v>0.27213114754098361</v>
      </c>
      <c r="LQ115" s="26">
        <f>IFERROR(Tableau17[[#This Row],[2017-T1-POUTOU Philippe]]/Tableau17[[#This Row],[2017-T1-TOTAL]],"")</f>
        <v>3.2786885245901639E-3</v>
      </c>
      <c r="LR115" s="26">
        <f>IFERROR(Tableau17[[#This Row],[2017-T2-LE PEN Marine]]/Tableau17[[#This Row],[2017-T2-TOTAL]],"")</f>
        <v>0.27142857142857141</v>
      </c>
      <c r="LS115" s="26">
        <f>IFERROR(Tableau17[[#This Row],[2017-T2-MACRON Emmanuel]]/Tableau17[[#This Row],[2017-T2-TOTAL]],"")</f>
        <v>0.72857142857142854</v>
      </c>
      <c r="LT115" s="26">
        <f>IFERROR(Tableau17[[#This Row],[2019-T1-ALEXANDRE Audric]]/Tableau17[[#This Row],[2019-T1-TOTAL]],"")</f>
        <v>0</v>
      </c>
      <c r="LU115" s="26">
        <f>IFERROR(Tableau17[[#This Row],[2019-T1-ARTHAUD Nathalie]]/Tableau17[[#This Row],[2019-T1-TOTAL]],"")</f>
        <v>1.6025641025641025E-3</v>
      </c>
      <c r="LV115" s="26">
        <f>IFERROR(Tableau17[[#This Row],[2019-T1-ASSELINEAU François]]/Tableau17[[#This Row],[2019-T1-TOTAL]],"")</f>
        <v>6.41025641025641E-3</v>
      </c>
      <c r="LW115" s="26">
        <f>IFERROR(Tableau17[[#This Row],[2019-T1-AUBRY Manon]]/Tableau17[[#This Row],[2019-T1-TOTAL]],"")</f>
        <v>0.11378205128205128</v>
      </c>
      <c r="LX115" s="26">
        <f>IFERROR(Tableau17[[#This Row],[2019-T1-AZERGUI Nagib]]/Tableau17[[#This Row],[2019-T1-TOTAL]],"")</f>
        <v>1.6025641025641025E-3</v>
      </c>
      <c r="LY115" s="26">
        <f>IFERROR(Tableau17[[#This Row],[2019-T1-BARDELLA Jordan]]/Tableau17[[#This Row],[2019-T1-TOTAL]],"")</f>
        <v>0.17948717948717949</v>
      </c>
      <c r="LZ115" s="26">
        <f>IFERROR(Tableau17[[#This Row],[2019-T1-BELLAMY François-Xavier]]/Tableau17[[#This Row],[2019-T1-TOTAL]],"")</f>
        <v>6.7307692307692304E-2</v>
      </c>
      <c r="MA115" s="26">
        <f>IFERROR(Tableau17[[#This Row],[2019-T1-BIDOU Olivier]]/Tableau17[[#This Row],[2019-T1-TOTAL]],"")</f>
        <v>0</v>
      </c>
      <c r="MB115" s="26">
        <f>IFERROR(Tableau17[[#This Row],[2019-T1-BOURG Dominique]]/Tableau17[[#This Row],[2019-T1-TOTAL]],"")</f>
        <v>2.8846153846153848E-2</v>
      </c>
      <c r="MC115" s="26">
        <f>IFERROR(Tableau17[[#This Row],[2019-T1-BROSSAT Ian]]/Tableau17[[#This Row],[2019-T1-TOTAL]],"")</f>
        <v>2.8846153846153848E-2</v>
      </c>
      <c r="MD115" s="26">
        <f>IFERROR(Tableau17[[#This Row],[2019-T1-CAILLAUD Sophie]]/Tableau17[[#This Row],[2019-T1-TOTAL]],"")</f>
        <v>0</v>
      </c>
      <c r="ME115" s="26">
        <f>IFERROR(Tableau17[[#This Row],[2019-T1-CAMUS Renaud]]/Tableau17[[#This Row],[2019-T1-TOTAL]],"")</f>
        <v>0</v>
      </c>
      <c r="MF115" s="26">
        <f>IFERROR(Tableau17[[#This Row],[2019-T1-CHALENÇON Christophe]]/Tableau17[[#This Row],[2019-T1-TOTAL]],"")</f>
        <v>0</v>
      </c>
      <c r="MG115" s="26">
        <f>IFERROR(Tableau17[[#This Row],[2019-T1-CORBET Cathy Denise Ginette]]/Tableau17[[#This Row],[2019-T1-TOTAL]],"")</f>
        <v>0</v>
      </c>
      <c r="MH115" s="26">
        <f>IFERROR(Tableau17[[#This Row],[2019-T1-DE PREVOISIN Robert]]/Tableau17[[#This Row],[2019-T1-TOTAL]],"")</f>
        <v>0</v>
      </c>
      <c r="MI115" s="26">
        <f>IFERROR(Tableau17[[#This Row],[2019-T1-DELFEL Thérèse]]/Tableau17[[#This Row],[2019-T1-TOTAL]],"")</f>
        <v>0</v>
      </c>
      <c r="MJ115" s="26">
        <f>IFERROR(Tableau17[[#This Row],[2019-T1-DIEUMEGARD Pierre]]/Tableau17[[#This Row],[2019-T1-TOTAL]],"")</f>
        <v>3.205128205128205E-3</v>
      </c>
      <c r="MK115" s="26">
        <f>IFERROR(Tableau17[[#This Row],[2019-T1-DUPONT-AIGNAN Nicolas]]/Tableau17[[#This Row],[2019-T1-TOTAL]],"")</f>
        <v>1.9230769230769232E-2</v>
      </c>
      <c r="ML115" s="26">
        <f>IFERROR(Tableau17[[#This Row],[2019-T1-GERNIGON Yves]]/Tableau17[[#This Row],[2019-T1-TOTAL]],"")</f>
        <v>3.205128205128205E-3</v>
      </c>
      <c r="MM115" s="26">
        <f>IFERROR(Tableau17[[#This Row],[2019-T1-GLUCKSMANN Raphaël]]/Tableau17[[#This Row],[2019-T1-TOTAL]],"")</f>
        <v>5.4487179487179488E-2</v>
      </c>
      <c r="MN115" s="26">
        <f>IFERROR(Tableau17[[#This Row],[2019-T1-HAMON Benoît]]/Tableau17[[#This Row],[2019-T1-TOTAL]],"")</f>
        <v>4.1666666666666664E-2</v>
      </c>
      <c r="MO115" s="26">
        <f>IFERROR(Tableau17[[#This Row],[2019-T1-HELGEN Gilles]]/Tableau17[[#This Row],[2019-T1-TOTAL]],"")</f>
        <v>0</v>
      </c>
      <c r="MP115" s="26">
        <f>IFERROR(Tableau17[[#This Row],[2019-T1-JADOT Yannick]]/Tableau17[[#This Row],[2019-T1-TOTAL]],"")</f>
        <v>0.20993589743589744</v>
      </c>
      <c r="MQ115" s="26">
        <f>IFERROR(Tableau17[[#This Row],[2019-T1-LAGARDE Jean-Christophe]]/Tableau17[[#This Row],[2019-T1-TOTAL]],"")</f>
        <v>1.282051282051282E-2</v>
      </c>
      <c r="MR115" s="26">
        <f>IFERROR(Tableau17[[#This Row],[2019-T1-LALANNE Francis]]/Tableau17[[#This Row],[2019-T1-TOTAL]],"")</f>
        <v>1.6025641025641025E-3</v>
      </c>
      <c r="MS115" s="26">
        <f>IFERROR(Tableau17[[#This Row],[2019-T1-LOISEAU Nathalie]]/Tableau17[[#This Row],[2019-T1-TOTAL]],"")</f>
        <v>0.22275641025641027</v>
      </c>
      <c r="MT115" s="26">
        <f>IFERROR(Tableau17[[#This Row],[2019-T1-MARIE Florie]]/Tableau17[[#This Row],[2019-T1-TOTAL]],"")</f>
        <v>3.205128205128205E-3</v>
      </c>
      <c r="MU115" s="26">
        <f>IFERROR(Tableau17[[#This Row],[2008-T1-MACROEXTRDROITE]]/Tableau17[[#This Row],[2008-T1-MACROTOTALE]],"")</f>
        <v>6.5997130559540887E-2</v>
      </c>
      <c r="MV115" s="26">
        <f>IFERROR(Tableau17[[#This Row],[2008-T1-MACRODROITE]]/Tableau17[[#This Row],[2008-T1-MACROTOTALE]],"")</f>
        <v>0.56097560975609762</v>
      </c>
      <c r="MW115" s="26">
        <f>IFERROR(Tableau17[[#This Row],[2008-T1-MACROCENTRE]]/Tableau17[[#This Row],[2008-T1-MACROTOTALE]],"")</f>
        <v>0</v>
      </c>
      <c r="MX115" s="26">
        <f>IFERROR(Tableau17[[#This Row],[2008-T1-MACROGAUCHE]]/Tableau17[[#This Row],[2008-T1-MACROTOTALE]],"")</f>
        <v>0.37302725968436157</v>
      </c>
      <c r="MY115" s="26">
        <f>IFERROR(Tableau17[[#This Row],[2008-T1-MACROAUTRE]]/Tableau17[[#This Row],[2008-T1-MACROTOTALE]],"")</f>
        <v>0</v>
      </c>
      <c r="MZ115" s="26">
        <f>IFERROR(Tableau17[[#This Row],[2008-T2-MACROEXTRDROITE]]/Tableau17[[#This Row],[2008-T2-MACROTOTALE]],"")</f>
        <v>0</v>
      </c>
      <c r="NA115" s="26">
        <f>IFERROR(Tableau17[[#This Row],[2008-T2-MACRODROITE]]/Tableau17[[#This Row],[2008-T2-MACROTOTALE]],"")</f>
        <v>0.59331476323119781</v>
      </c>
      <c r="NB115" s="26">
        <f>IFERROR(Tableau17[[#This Row],[2008-T2-MACROCENTRE]]/Tableau17[[#This Row],[2008-T2-MACROTOTALE]],"")</f>
        <v>0</v>
      </c>
      <c r="NC115" s="26">
        <f>IFERROR(Tableau17[[#This Row],[2008-T2-MACROGAUCHE]]/Tableau17[[#This Row],[2008-T2-MACROTOTALE]],"")</f>
        <v>0.40668523676880225</v>
      </c>
      <c r="ND115" s="26">
        <f>IFERROR(Tableau17[[#This Row],[2008-T2-MACROAUTRE]]/Tableau17[[#This Row],[2008-T2-MACROTOTALE]],"")</f>
        <v>0</v>
      </c>
      <c r="NE115" s="26">
        <f>IFERROR(Tableau17[[#This Row],[2014-T1-MACROEXTRDROITE]]/Tableau17[[#This Row],[2014-T1-MACROTOTALE]],"")</f>
        <v>0.12796833773087071</v>
      </c>
      <c r="NF115" s="26">
        <f>IFERROR(Tableau17[[#This Row],[2014-T1-MACRODROITE]]/Tableau17[[#This Row],[2014-T1-MACROTOTALE]],"")</f>
        <v>0.45646437994722955</v>
      </c>
      <c r="NG115" s="26">
        <f>IFERROR(Tableau17[[#This Row],[2014-T1-MACROCENTRE]]/Tableau17[[#This Row],[2014-T1-MACROTOTALE]],"")</f>
        <v>1.1873350923482849E-2</v>
      </c>
      <c r="NH115" s="26">
        <f>IFERROR(Tableau17[[#This Row],[2014-T1-MACROGAUCHE]]/Tableau17[[#This Row],[2014-T1-MACROTOTALE]],"")</f>
        <v>0.40369393139841686</v>
      </c>
      <c r="NI115" s="26">
        <f>IFERROR(Tableau17[[#This Row],[2014-T1-MACROAUTRE]]/Tableau17[[#This Row],[2014-T1-MACROTOTALE]],"")</f>
        <v>0</v>
      </c>
      <c r="NJ115" s="26">
        <f>IFERROR(Tableau17[[#This Row],[2014-T2-MACROEXTRDROITE]]/Tableau17[[#This Row],[2014-T2-MACROTOTALE]],"")</f>
        <v>0.14002478314745972</v>
      </c>
      <c r="NK115" s="26">
        <f>IFERROR(Tableau17[[#This Row],[2014-T2-MACRODROITE]]/Tableau17[[#This Row],[2014-T2-MACROTOTALE]],"")</f>
        <v>0.50929368029739774</v>
      </c>
      <c r="NL115" s="26">
        <f>IFERROR(Tableau17[[#This Row],[2014-T2-MACROCENTRE]]/Tableau17[[#This Row],[2014-T2-MACROTOTALE]],"")</f>
        <v>0</v>
      </c>
      <c r="NM115" s="26">
        <f>IFERROR(Tableau17[[#This Row],[2014-T2-MACROGAUCHE]]/Tableau17[[#This Row],[2014-T2-MACROTOTALE]],"")</f>
        <v>0.3506815365551425</v>
      </c>
      <c r="NN115" s="26">
        <f>IFERROR(Tableau17[[#This Row],[2014-T2-MACROAUTRE]]/Tableau17[[#This Row],[2014-T2-MACROTOTALE]],"")</f>
        <v>0</v>
      </c>
      <c r="NO115" s="26">
        <f>IFERROR( Tableau17[[#This Row],[2015-T1-MACROEXTRDROITE]]/Tableau17[[#This Row],[2015-T1-MACROTOTALE]],"")</f>
        <v>0.28169014084507044</v>
      </c>
      <c r="NP115" s="26">
        <f>IFERROR(Tableau17[[#This Row],[2015-T1-MACRODROITE]]/Tableau17[[#This Row],[2015-T1-MACROTOTALE]],"")</f>
        <v>0.29577464788732394</v>
      </c>
      <c r="NQ115" s="26">
        <f>IFERROR(Tableau17[[#This Row],[2015-T1-MACROCENTRE]]/Tableau17[[#This Row],[2015-T1-MACROTOTALE]],"")</f>
        <v>3.5211267605633804E-2</v>
      </c>
      <c r="NR115" s="26">
        <f>IFERROR(Tableau17[[#This Row],[2015-T1-MACROGAUCHE]]/Tableau17[[#This Row],[2015-T1-MACROTOTALE]],"")</f>
        <v>0.3609154929577465</v>
      </c>
      <c r="NS115" s="26">
        <f>IFERROR(Tableau17[[#This Row],[2015-T1-MACROAUTRE]]/Tableau17[[#This Row],[2015-T1-MACROTOTALE]],"")</f>
        <v>2.6408450704225352E-2</v>
      </c>
      <c r="NT115" s="26">
        <f>IFERROR(Tableau17[[#This Row],[2015-T2-MACROEXTRDROITE]]/Tableau17[[#This Row],[2015-T2-MACROTOTALE]],"")</f>
        <v>0.40909090909090912</v>
      </c>
      <c r="NU115" s="26">
        <f>IFERROR(Tableau17[[#This Row],[2015-T2-MACRODROITE]]/Tableau17[[#This Row],[2015-T2-MACROTOTALE]],"")</f>
        <v>0</v>
      </c>
      <c r="NV115" s="26">
        <f>IFERROR(Tableau17[[#This Row],[2015-T2-MACROCENTRE]]/Tableau17[[#This Row],[2015-T2-MACROTOTALE]],"")</f>
        <v>0</v>
      </c>
      <c r="NW115" s="26">
        <f>IFERROR(Tableau17[[#This Row],[2015-T2-MACROGAUCHE]]/Tableau17[[#This Row],[2015-T2-MACROTOTALE]],"")</f>
        <v>0.59090909090909094</v>
      </c>
      <c r="NX115" s="26">
        <f>IFERROR(Tableau17[[#This Row],[2015-T2-MACROAUTRE]]/Tableau17[[#This Row],[2015-T2-MACROTOTALE]],"")</f>
        <v>0</v>
      </c>
      <c r="NY115" s="26">
        <f>IFERROR(Tableau17[[#This Row],[2017-T1-MACROEXTRDROITE]]/Tableau17[[#This Row],[2017-T1-MACROTOTALE]],"")</f>
        <v>0.21311475409836064</v>
      </c>
      <c r="NZ115" s="26">
        <f>IFERROR(Tableau17[[#This Row],[2017-T1-MACRODROITE]]/Tableau17[[#This Row],[2017-T1-MACROTOTALE]],"")</f>
        <v>0.1923497267759563</v>
      </c>
      <c r="OA115" s="26">
        <f>IFERROR(Tableau17[[#This Row],[2017-T1-MACROCENTRE]]/Tableau17[[#This Row],[2017-T1-MACROTOTALE]],"")</f>
        <v>0.27213114754098361</v>
      </c>
      <c r="OB115" s="26">
        <f>IFERROR(Tableau17[[#This Row],[2017-T1-MACROGAUCHE]]/Tableau17[[#This Row],[2017-T1-MACROTOTALE]],"")</f>
        <v>0.31256830601092894</v>
      </c>
      <c r="OC115" s="26">
        <f>IFERROR(Tableau17[[#This Row],[2017-T1-MACROAUTRE]]/Tableau17[[#This Row],[2017-T1-MACROTOTALE]],"")</f>
        <v>9.8360655737704927E-3</v>
      </c>
      <c r="OD115" s="26">
        <f>IFERROR(Tableau17[[#This Row],[2017-T2-MACROEXTRDROITE]]/Tableau17[[#This Row],[2017-T2-MACROTOTALE]],"")</f>
        <v>0.27142857142857141</v>
      </c>
      <c r="OE115" s="26">
        <f>IFERROR(Tableau17[[#This Row],[2017-T2-MACRODROITE]]/Tableau17[[#This Row],[2017-T2-MACROTOTALE]],"")</f>
        <v>0</v>
      </c>
      <c r="OF115" s="26">
        <f>IFERROR(Tableau17[[#This Row],[2017-T2-MACROCENTRE]]/Tableau17[[#This Row],[2017-T2-MACROTOTALE]],"")</f>
        <v>0.72857142857142854</v>
      </c>
      <c r="OG115" s="26">
        <f>IFERROR(Tableau17[[#This Row],[2017-T2-MACROGAUCHE]]/Tableau17[[#This Row],[2017-T2-MACROTOTALE]],"")</f>
        <v>0</v>
      </c>
      <c r="OH115" s="26">
        <f>IFERROR(Tableau17[[#This Row],[2017-T2-MACROAUTRE]]/Tableau17[[#This Row],[2017-T2-MACROTOTALE]],"")</f>
        <v>0</v>
      </c>
      <c r="OI115" s="26">
        <f>IFERROR(Tableau17[[#This Row],[2019-T1-MACROEXTRDROITE]]/Tableau17[[#This Row],[2019-T1-MACROTOTALE]],"")</f>
        <v>0.20251177394034536</v>
      </c>
      <c r="OJ115" s="26">
        <f>IFERROR(Tableau17[[#This Row],[2019-T1-MACRODROITE]]/Tableau17[[#This Row],[2019-T1-MACROTOTALE]],"")</f>
        <v>7.8492935635792779E-2</v>
      </c>
      <c r="OK115" s="26">
        <f>IFERROR(Tableau17[[#This Row],[2019-T1-MACROCENTRE]]/Tableau17[[#This Row],[2019-T1-MACROTOTALE]],"")</f>
        <v>0.21821036106750394</v>
      </c>
      <c r="OL115" s="26">
        <f>IFERROR(Tableau17[[#This Row],[2019-T1-MACROGAUCHE]]/Tableau17[[#This Row],[2019-T1-MACROTOTALE]],"")</f>
        <v>0.44113029827315542</v>
      </c>
      <c r="OM115" s="26">
        <f>IFERROR(Tableau17[[#This Row],[2019-T1-MACROAUTRE]]/Tableau17[[#This Row],[2019-T1-MACROTOTALE]],"")</f>
        <v>5.9654631083202514E-2</v>
      </c>
      <c r="ON115" s="26">
        <f>IFERROR(Tableau17[[#This Row],[2020-T1-MACROEXTRDROITE]]/Tableau17[[#This Row],[2020-T1-MACROTOTALE]],"")</f>
        <v>9.2452830188679239E-2</v>
      </c>
      <c r="OO115" s="26">
        <f>IFERROR(Tableau17[[#This Row],[2020-T1-MACRODROITE]]/Tableau17[[#This Row],[2020-T1-MACROTOTALE]],"")</f>
        <v>0.31132075471698112</v>
      </c>
      <c r="OP115" s="26">
        <f>IFERROR(Tableau17[[#This Row],[2020-T1-MACROCENTRE]]/Tableau17[[#This Row],[2020-T1-MACROTOTALE]],"")</f>
        <v>7.9245283018867921E-2</v>
      </c>
      <c r="OQ115" s="26">
        <f>IFERROR(Tableau17[[#This Row],[2020-T1-MACROGAUCHE]]/Tableau17[[#This Row],[2020-T1-MACROTOTALE]],"")</f>
        <v>0.51698113207547169</v>
      </c>
      <c r="OR115" s="26">
        <f>IFERROR(Tableau17[[#This Row],[2020-T1-MACROAUTRE]]/Tableau17[[#This Row],[2020-T1-MACROTOTALE]],"")</f>
        <v>0</v>
      </c>
      <c r="OS115" s="26">
        <f>IFERROR(Tableau17[[#This Row],[2017 (L)-T1-MACROEXTRDROITE]]/Tableau17[[#This Row],[2017 (L)-T1-MACROTOTALE]],"")</f>
        <v>1.1824324324324325E-2</v>
      </c>
      <c r="OT115" s="26">
        <f>IFERROR(Tableau17[[#This Row],[2017 (L)-T1-MACRODROITE]]/Tableau17[[#This Row],[2017 (L)-T1-MACROTOTALE]],"")</f>
        <v>0.2516891891891892</v>
      </c>
      <c r="OU115" s="26">
        <f>IFERROR(Tableau17[[#This Row],[2017 (L)-T1-MACROCENTRE]]/Tableau17[[#This Row],[2017 (L)-T1-MACROTOTALE]],"")</f>
        <v>0.38344594594594594</v>
      </c>
      <c r="OV115" s="26">
        <f>IFERROR(Tableau17[[#This Row],[2017 (L)-T1-MACROGAUCHE]]/Tableau17[[#This Row],[2017 (L)-T1-MACROTOTALE]],"")</f>
        <v>0.34459459459459457</v>
      </c>
      <c r="OW115" s="26">
        <f>IFERROR(Tableau17[[#This Row],[2017 (L)-T1-MACROAUTRE]]/Tableau17[[#This Row],[2017 (L)-T1-MACROTOTALE]],"")</f>
        <v>8.4459459459459464E-3</v>
      </c>
      <c r="OX115" s="26">
        <f>IFERROR(Tableau17[[#This Row],[2017 (L)-T2-MACROEXTRDROITE]]/Tableau17[[#This Row],[2017 (L)-T2-MACROTOTALE]],"")</f>
        <v>0</v>
      </c>
      <c r="OY115" s="26">
        <f>IFERROR(Tableau17[[#This Row],[2017 (L)-T2-MACRODROITE]]/Tableau17[[#This Row],[2017 (L)-T2-MACROTOTALE]],"")</f>
        <v>0</v>
      </c>
      <c r="OZ115" s="26">
        <f>IFERROR(Tableau17[[#This Row],[2017 (L)-T2-MACROCENTRE]]/Tableau17[[#This Row],[2017 (L)-T2-MACROTOTALE]],"")</f>
        <v>0.55622489959839361</v>
      </c>
      <c r="PA115" s="26">
        <f>IFERROR(Tableau17[[#This Row],[2017 (L)-T2-MACROGAUCHE]]/Tableau17[[#This Row],[2017 (L)-T2-MACROTOTALE]],"")</f>
        <v>0.44377510040160645</v>
      </c>
      <c r="PB115" s="26">
        <f>IFERROR(Tableau17[[#This Row],[2017 (L)-T2-MACROAUTRE]]/Tableau17[[#This Row],[2017 (L)-T2-MACROTOTALE]],"")</f>
        <v>0</v>
      </c>
      <c r="PC115" s="26">
        <f>IFERROR(Tableau17[[#This Row],[2008_T1_PROCUS]]/Tableau17[[#This Row],[2008_T1_INSCRITS]],0)</f>
        <v>2.0503261882572229E-2</v>
      </c>
      <c r="PD115" s="26">
        <f>IFERROR(Tableau17[[#This Row],[2008_T2_PROCUS]]/Tableau17[[#This Row],[2008_T2_INSCRITS]],0)</f>
        <v>2.0503261882572229E-2</v>
      </c>
      <c r="PE115" s="26">
        <f>Tableau17[[#This Row],[2014_T1_PROCUS]]/Tableau17[[#This Row],[2014_T1_INSCRITS]]</f>
        <v>1.5548281505728314E-2</v>
      </c>
      <c r="PF115" s="26">
        <f>IFERROR(Tableau17[[#This Row],[2014_T2_PROCUS]]/Tableau17[[#This Row],[2014_T2_INSCRITS]],0)</f>
        <v>1.9639934533551555E-2</v>
      </c>
    </row>
    <row r="116" spans="1:422" hidden="1" x14ac:dyDescent="0.2">
      <c r="A116" s="1">
        <v>6</v>
      </c>
      <c r="B116" s="1" t="s">
        <v>448</v>
      </c>
      <c r="C116" s="1" t="s">
        <v>461</v>
      </c>
      <c r="D116" s="1" t="s">
        <v>461</v>
      </c>
      <c r="E116" s="1">
        <v>1261</v>
      </c>
      <c r="F116" s="1">
        <v>5.437735</v>
      </c>
      <c r="G116" s="1">
        <v>43.317152</v>
      </c>
      <c r="H116" s="3">
        <v>1348</v>
      </c>
      <c r="I116" s="3">
        <v>346</v>
      </c>
      <c r="K116" s="1">
        <v>10</v>
      </c>
      <c r="L116" s="1">
        <v>30</v>
      </c>
      <c r="M116" s="1">
        <v>8</v>
      </c>
      <c r="P116" s="1">
        <v>165</v>
      </c>
      <c r="Q116" s="1">
        <v>46</v>
      </c>
      <c r="R116" s="1">
        <v>73</v>
      </c>
      <c r="S116" s="1">
        <v>76</v>
      </c>
      <c r="T116" s="1">
        <v>35</v>
      </c>
      <c r="U116" s="1">
        <v>443</v>
      </c>
      <c r="V116" s="1">
        <v>1288</v>
      </c>
      <c r="W116" s="1">
        <v>762</v>
      </c>
      <c r="X116" s="1">
        <v>20</v>
      </c>
      <c r="Y116" s="2">
        <v>0.59161490999999999</v>
      </c>
      <c r="Z116" s="1">
        <v>1287</v>
      </c>
      <c r="AA116" s="1">
        <v>808</v>
      </c>
      <c r="AB116" s="1">
        <v>22</v>
      </c>
      <c r="AC116" s="2">
        <v>0.62781662999999999</v>
      </c>
      <c r="AD116" s="1">
        <v>1348</v>
      </c>
      <c r="AE116" s="1">
        <v>451</v>
      </c>
      <c r="AF116" s="2">
        <v>0.33456973000000001</v>
      </c>
      <c r="AG116" s="1">
        <f t="shared" si="1"/>
        <v>346</v>
      </c>
      <c r="AH116" s="1">
        <v>1259</v>
      </c>
      <c r="AI116" s="1">
        <v>789</v>
      </c>
      <c r="AJ116" s="1">
        <v>23</v>
      </c>
      <c r="AK116" s="2">
        <v>0.62668785000000005</v>
      </c>
      <c r="AL116" s="1">
        <v>1259</v>
      </c>
      <c r="AM116" s="1">
        <v>880</v>
      </c>
      <c r="AN116" s="1">
        <v>39</v>
      </c>
      <c r="AO116" s="2">
        <v>0.69896742999999995</v>
      </c>
      <c r="AP116" s="1">
        <v>1311</v>
      </c>
      <c r="AQ116" s="1">
        <v>638</v>
      </c>
      <c r="AR116" s="2">
        <v>0.48665141000000001</v>
      </c>
      <c r="AS116" s="1">
        <v>1311</v>
      </c>
      <c r="AT116" s="1">
        <v>659</v>
      </c>
      <c r="AU116" s="2">
        <v>0.50266971999999999</v>
      </c>
      <c r="AV116" s="1">
        <v>1317</v>
      </c>
      <c r="AW116" s="1">
        <v>624</v>
      </c>
      <c r="AX116" s="2">
        <v>0.47380410000000001</v>
      </c>
      <c r="AY116" s="1">
        <v>1318</v>
      </c>
      <c r="AZ116" s="1">
        <v>577</v>
      </c>
      <c r="BA116" s="2">
        <v>0.43778452000000001</v>
      </c>
      <c r="BB116" s="1">
        <v>1313</v>
      </c>
      <c r="BC116" s="1">
        <v>1053</v>
      </c>
      <c r="BD116" s="2">
        <v>0.80198020000000003</v>
      </c>
      <c r="BE116" s="1">
        <v>1313</v>
      </c>
      <c r="BF116" s="1">
        <v>933</v>
      </c>
      <c r="BG116" s="2">
        <v>0.71058644000000004</v>
      </c>
      <c r="BH116" s="1">
        <v>1342</v>
      </c>
      <c r="BI116" s="1">
        <v>639</v>
      </c>
      <c r="BJ116" s="2">
        <v>0.47615499</v>
      </c>
      <c r="BK116" s="1">
        <v>45</v>
      </c>
      <c r="BM116" s="1">
        <v>4</v>
      </c>
      <c r="BN116" s="1">
        <v>18</v>
      </c>
      <c r="BO116" s="1">
        <v>55</v>
      </c>
      <c r="BP116" s="1">
        <v>421</v>
      </c>
      <c r="BQ116" s="1">
        <v>229</v>
      </c>
      <c r="BR116" s="1">
        <v>772</v>
      </c>
      <c r="BU116" s="1">
        <v>572</v>
      </c>
      <c r="BV116" s="1">
        <v>293</v>
      </c>
      <c r="BW116" s="1">
        <v>865</v>
      </c>
      <c r="BY116" s="1">
        <v>109</v>
      </c>
      <c r="BZ116" s="1">
        <v>18</v>
      </c>
      <c r="CB116" s="1">
        <v>24</v>
      </c>
      <c r="CC116" s="1">
        <v>175</v>
      </c>
      <c r="CD116" s="1">
        <v>322</v>
      </c>
      <c r="CE116" s="1">
        <v>95</v>
      </c>
      <c r="CF116" s="1">
        <v>743</v>
      </c>
      <c r="CG116" s="1">
        <v>229</v>
      </c>
      <c r="CH116" s="1">
        <v>417</v>
      </c>
      <c r="CI116" s="1">
        <v>141</v>
      </c>
      <c r="CJ116" s="1">
        <v>787</v>
      </c>
      <c r="CK116" s="1">
        <v>17</v>
      </c>
      <c r="CL116" s="1">
        <v>20</v>
      </c>
      <c r="CO116" s="1">
        <v>25</v>
      </c>
      <c r="CP116" s="1">
        <v>231</v>
      </c>
      <c r="CT116" s="1">
        <v>231</v>
      </c>
      <c r="CU116" s="1">
        <v>94</v>
      </c>
      <c r="CW116" s="1">
        <v>618</v>
      </c>
      <c r="CY116" s="1">
        <v>249</v>
      </c>
      <c r="DA116" s="1">
        <v>372</v>
      </c>
      <c r="DC116" s="1">
        <v>621</v>
      </c>
      <c r="DD116" s="1">
        <v>5</v>
      </c>
      <c r="DE116" s="1">
        <v>10</v>
      </c>
      <c r="DF116" s="1">
        <v>13</v>
      </c>
      <c r="DG116" s="1">
        <v>0</v>
      </c>
      <c r="DH116" s="1">
        <v>2</v>
      </c>
      <c r="DI116" s="1">
        <v>19</v>
      </c>
      <c r="DJ116" s="1">
        <v>0</v>
      </c>
      <c r="DK116" s="1">
        <v>2</v>
      </c>
      <c r="DL116" s="1">
        <v>55</v>
      </c>
      <c r="DM116" s="1">
        <v>81</v>
      </c>
      <c r="DN116" s="1">
        <v>227</v>
      </c>
      <c r="DP116" s="1">
        <v>2</v>
      </c>
      <c r="DR116" s="1">
        <v>198</v>
      </c>
      <c r="DS116" s="1">
        <v>7</v>
      </c>
      <c r="DU116" s="1">
        <v>621</v>
      </c>
      <c r="DX116" s="1">
        <v>304</v>
      </c>
      <c r="DZ116" s="1">
        <v>228</v>
      </c>
      <c r="EA116" s="1">
        <v>532</v>
      </c>
      <c r="EB116" s="1">
        <v>0</v>
      </c>
      <c r="EC116" s="1">
        <v>8</v>
      </c>
      <c r="ED116" s="1">
        <v>1</v>
      </c>
      <c r="EE116" s="1">
        <v>39</v>
      </c>
      <c r="EF116" s="1">
        <v>393</v>
      </c>
      <c r="EG116" s="1">
        <v>36</v>
      </c>
      <c r="EH116" s="1">
        <v>6</v>
      </c>
      <c r="EI116" s="1">
        <v>227</v>
      </c>
      <c r="EJ116" s="1">
        <v>134</v>
      </c>
      <c r="EK116" s="1">
        <v>188</v>
      </c>
      <c r="EL116" s="1">
        <v>5</v>
      </c>
      <c r="EM116" s="1">
        <v>1037</v>
      </c>
      <c r="EN116" s="1">
        <v>321</v>
      </c>
      <c r="EO116" s="1">
        <v>516</v>
      </c>
      <c r="EP116" s="1">
        <v>837</v>
      </c>
      <c r="EQ116" s="1">
        <v>0</v>
      </c>
      <c r="ER116" s="1">
        <v>0</v>
      </c>
      <c r="ES116" s="1">
        <v>10</v>
      </c>
      <c r="ET116" s="1">
        <v>15</v>
      </c>
      <c r="EU116" s="1">
        <v>3</v>
      </c>
      <c r="EV116" s="1">
        <v>154</v>
      </c>
      <c r="EW116" s="1">
        <v>58</v>
      </c>
      <c r="EX116" s="1">
        <v>2</v>
      </c>
      <c r="EY116" s="1">
        <v>19</v>
      </c>
      <c r="EZ116" s="1">
        <v>13</v>
      </c>
      <c r="FA116" s="1">
        <v>0</v>
      </c>
      <c r="FB116" s="1">
        <v>0</v>
      </c>
      <c r="FC116" s="1">
        <v>0</v>
      </c>
      <c r="FD116" s="1">
        <v>0</v>
      </c>
      <c r="FE116" s="1">
        <v>0</v>
      </c>
      <c r="FF116" s="1">
        <v>0</v>
      </c>
      <c r="FG116" s="1">
        <v>1</v>
      </c>
      <c r="FH116" s="1">
        <v>26</v>
      </c>
      <c r="FI116" s="1">
        <v>1</v>
      </c>
      <c r="FJ116" s="1">
        <v>28</v>
      </c>
      <c r="FK116" s="1">
        <v>12</v>
      </c>
      <c r="FL116" s="1">
        <v>0</v>
      </c>
      <c r="FM116" s="1">
        <v>80</v>
      </c>
      <c r="FN116" s="1">
        <v>15</v>
      </c>
      <c r="FO116" s="1">
        <v>2</v>
      </c>
      <c r="FP116" s="1">
        <v>166</v>
      </c>
      <c r="FQ116" s="1">
        <v>3</v>
      </c>
      <c r="FR116" s="1">
        <f>SUM(Tableau17[[#This Row],[2019-T1-ALEXANDRE Audric]:[2019-T1-MARIE Florie]])</f>
        <v>608</v>
      </c>
      <c r="FS116" s="1">
        <v>59</v>
      </c>
      <c r="FT116" s="1">
        <v>466</v>
      </c>
      <c r="FU116" s="1">
        <v>0</v>
      </c>
      <c r="FV116" s="1">
        <v>247</v>
      </c>
      <c r="FW116" s="1">
        <v>0</v>
      </c>
      <c r="FX116" s="1">
        <v>772</v>
      </c>
      <c r="FY116" s="1">
        <v>0</v>
      </c>
      <c r="FZ116" s="1">
        <v>572</v>
      </c>
      <c r="GA116" s="1">
        <v>0</v>
      </c>
      <c r="GB116" s="1">
        <v>293</v>
      </c>
      <c r="GC116" s="1">
        <v>0</v>
      </c>
      <c r="GD116" s="1">
        <v>865</v>
      </c>
      <c r="GE116" s="1">
        <v>175</v>
      </c>
      <c r="GF116" s="1">
        <v>431</v>
      </c>
      <c r="GG116" s="1">
        <v>0</v>
      </c>
      <c r="GH116" s="1">
        <v>137</v>
      </c>
      <c r="GI116" s="1">
        <v>0</v>
      </c>
      <c r="GJ116" s="1">
        <v>743</v>
      </c>
      <c r="GK116" s="1">
        <v>229</v>
      </c>
      <c r="GL116" s="1">
        <v>417</v>
      </c>
      <c r="GM116" s="1">
        <v>0</v>
      </c>
      <c r="GN116" s="1">
        <v>141</v>
      </c>
      <c r="GO116" s="1">
        <v>0</v>
      </c>
      <c r="GP116" s="1">
        <v>787</v>
      </c>
      <c r="GQ116" s="1">
        <v>251</v>
      </c>
      <c r="GR116" s="1">
        <v>231</v>
      </c>
      <c r="GS116" s="1">
        <v>0</v>
      </c>
      <c r="GT116" s="1">
        <v>119</v>
      </c>
      <c r="GU116" s="1">
        <v>17</v>
      </c>
      <c r="GV116" s="1">
        <v>618</v>
      </c>
      <c r="GW116" s="1">
        <v>249</v>
      </c>
      <c r="GX116" s="1">
        <v>372</v>
      </c>
      <c r="GY116" s="1">
        <v>0</v>
      </c>
      <c r="GZ116" s="1">
        <v>0</v>
      </c>
      <c r="HA116" s="1">
        <v>0</v>
      </c>
      <c r="HB116" s="1">
        <v>621</v>
      </c>
      <c r="HC116" s="1">
        <v>275</v>
      </c>
      <c r="HD116" s="1">
        <v>393</v>
      </c>
      <c r="HE116" s="1">
        <v>188</v>
      </c>
      <c r="HF116" s="1">
        <v>175</v>
      </c>
      <c r="HG116" s="1">
        <v>6</v>
      </c>
      <c r="HH116" s="1">
        <v>1037</v>
      </c>
      <c r="HI116" s="1">
        <v>321</v>
      </c>
      <c r="HJ116" s="1">
        <v>0</v>
      </c>
      <c r="HK116" s="1">
        <v>516</v>
      </c>
      <c r="HL116" s="1">
        <v>0</v>
      </c>
      <c r="HM116" s="1">
        <v>0</v>
      </c>
      <c r="HN116" s="1">
        <v>837</v>
      </c>
      <c r="HO116" s="1">
        <v>193</v>
      </c>
      <c r="HP116" s="1">
        <v>73</v>
      </c>
      <c r="HQ116" s="1">
        <v>166</v>
      </c>
      <c r="HR116" s="1">
        <v>148</v>
      </c>
      <c r="HS116" s="1">
        <v>40</v>
      </c>
      <c r="HT116" s="1">
        <v>620</v>
      </c>
      <c r="HU116" s="1">
        <v>73</v>
      </c>
      <c r="HV116" s="1">
        <v>195</v>
      </c>
      <c r="HW116" s="1">
        <v>56</v>
      </c>
      <c r="HX116" s="1">
        <v>119</v>
      </c>
      <c r="HY116" s="1">
        <v>0</v>
      </c>
      <c r="HZ116" s="1">
        <v>443</v>
      </c>
      <c r="IA116" s="1">
        <v>94</v>
      </c>
      <c r="IB116" s="1">
        <v>227</v>
      </c>
      <c r="IC116" s="1">
        <v>198</v>
      </c>
      <c r="ID116" s="1">
        <v>92</v>
      </c>
      <c r="IE116" s="1">
        <v>10</v>
      </c>
      <c r="IF116" s="1">
        <v>621</v>
      </c>
      <c r="IG116" s="1">
        <v>0</v>
      </c>
      <c r="IH116" s="1">
        <v>304</v>
      </c>
      <c r="II116" s="1">
        <v>228</v>
      </c>
      <c r="IJ116" s="1">
        <v>0</v>
      </c>
      <c r="IK116" s="1">
        <v>0</v>
      </c>
      <c r="IL116" s="1">
        <v>532</v>
      </c>
      <c r="IM116" s="26">
        <f>IFERROR(Tableau17[[#This Row],[LDIV]]/Tableau17[[#This Row],[Total général]],"")</f>
        <v>0</v>
      </c>
      <c r="IN116" s="26">
        <f>IFERROR(Tableau17[[#This Row],[LDVC]]/Tableau17[[#This Row],[Total général]],"")</f>
        <v>2.2573363431151242E-2</v>
      </c>
      <c r="IO116" s="26">
        <f>IFERROR(Tableau17[[#This Row],[LDVD]]/Tableau17[[#This Row],[Total général]],"")</f>
        <v>6.772009029345373E-2</v>
      </c>
      <c r="IP116" s="26">
        <f>IFERROR(Tableau17[[#This Row],[LDVG]]/Tableau17[[#This Row],[Total général]],"")</f>
        <v>1.8058690744920992E-2</v>
      </c>
      <c r="IQ116" s="26">
        <f>IFERROR(Tableau17[[#This Row],[LEXD]]/Tableau17[[#This Row],[Total général]],"")</f>
        <v>0</v>
      </c>
      <c r="IR116" s="26">
        <f>IFERROR(Tableau17[[#This Row],[LEXG]]/Tableau17[[#This Row],[Total général]],"")</f>
        <v>0</v>
      </c>
      <c r="IS116" s="26">
        <f>IFERROR(Tableau17[[#This Row],[LLR]]/Tableau17[[#This Row],[Total général]],"")</f>
        <v>0.3724604966139955</v>
      </c>
      <c r="IT116" s="26">
        <f>IFERROR(Tableau17[[#This Row],[LREM]]/Tableau17[[#This Row],[Total général]],"")</f>
        <v>0.10383747178329571</v>
      </c>
      <c r="IU116" s="26">
        <f>IFERROR(Tableau17[[#This Row],[LRN]]/Tableau17[[#This Row],[Total général]],"")</f>
        <v>0.16478555304740405</v>
      </c>
      <c r="IV116" s="26">
        <f>IFERROR(Tableau17[[#This Row],[LUG]]/Tableau17[[#This Row],[Total général]],"")</f>
        <v>0.17155756207674944</v>
      </c>
      <c r="IW116" s="26">
        <f>IFERROR(Tableau17[[#This Row],[LVEC]]/Tableau17[[#This Row],[Total général]],"")</f>
        <v>7.900677200902935E-2</v>
      </c>
      <c r="IX116" s="26">
        <f>IFERROR(Tableau17[[#This Row],[2008-T1-LCMD]]/Tableau17[[#This Row],[2008-T1-TOTAL]],"")</f>
        <v>5.8290155440414507E-2</v>
      </c>
      <c r="IY116" s="26">
        <f>IFERROR(Tableau17[[#This Row],[2008-T1-LDVD]]/Tableau17[[#This Row],[2008-T1-TOTAL]],"")</f>
        <v>0</v>
      </c>
      <c r="IZ116" s="26">
        <f>IFERROR(Tableau17[[#This Row],[2008-T1-LEXD]]/Tableau17[[#This Row],[2008-T1-TOTAL]],"")</f>
        <v>5.1813471502590676E-3</v>
      </c>
      <c r="JA116" s="26">
        <f>IFERROR(Tableau17[[#This Row],[2008-T1-LEXG]]/Tableau17[[#This Row],[2008-T1-TOTAL]],"")</f>
        <v>2.3316062176165803E-2</v>
      </c>
      <c r="JB116" s="26">
        <f>IFERROR(Tableau17[[#This Row],[2008-T1-LFN]]/Tableau17[[#This Row],[2008-T1-TOTAL]],"")</f>
        <v>7.1243523316062179E-2</v>
      </c>
      <c r="JC116" s="26">
        <f>IFERROR(Tableau17[[#This Row],[2008-T1-LMAJ]]/Tableau17[[#This Row],[2008-T1-TOTAL]],"")</f>
        <v>0.54533678756476689</v>
      </c>
      <c r="JD116" s="26">
        <f>IFERROR(Tableau17[[#This Row],[2008-T1-LUG]]/Tableau17[[#This Row],[2008-T1-TOTAL]],"")</f>
        <v>0.29663212435233161</v>
      </c>
      <c r="JE116" s="26">
        <f>IFERROR(Tableau17[[#This Row],[2008-T2-LFN]]/Tableau17[[#This Row],[2008-T2-TOTAL]],"")</f>
        <v>0</v>
      </c>
      <c r="JF116" s="26">
        <f>IFERROR(Tableau17[[#This Row],[2008-T2-LGC]]/Tableau17[[#This Row],[2008-T2-TOTAL]],"")</f>
        <v>0</v>
      </c>
      <c r="JG116" s="26">
        <f>IFERROR(Tableau17[[#This Row],[2008-T2-LMAJ]]/Tableau17[[#This Row],[2008-T2-TOTAL]],"")</f>
        <v>0.66127167630057804</v>
      </c>
      <c r="JH116" s="26">
        <f>IFERROR(Tableau17[[#This Row],[2008-T2-LUG]]/Tableau17[[#This Row],[2008-T2-TOTAL]],"")</f>
        <v>0.33872832369942196</v>
      </c>
      <c r="JI116" s="26">
        <f>IFERROR(Tableau17[[#This Row],[2014-T1-LDIV]]/Tableau17[[#This Row],[2014-T1-TOTAL]],"")</f>
        <v>0</v>
      </c>
      <c r="JJ116" s="26">
        <f>IFERROR(Tableau17[[#This Row],[2014-T1-LDVD]]/Tableau17[[#This Row],[2014-T1-TOTAL]],"")</f>
        <v>0.14670255720053835</v>
      </c>
      <c r="JK116" s="26">
        <f>IFERROR(Tableau17[[#This Row],[2014-T1-LDVG]]/Tableau17[[#This Row],[2014-T1-TOTAL]],"")</f>
        <v>2.4226110363391656E-2</v>
      </c>
      <c r="JL116" s="26">
        <f>IFERROR(Tableau17[[#This Row],[2014-T1-LEXG]]/Tableau17[[#This Row],[2014-T1-TOTAL]],"")</f>
        <v>0</v>
      </c>
      <c r="JM116" s="26">
        <f>IFERROR(Tableau17[[#This Row],[2014-T1-LFG]]/Tableau17[[#This Row],[2014-T1-TOTAL]],"")</f>
        <v>3.2301480484522208E-2</v>
      </c>
      <c r="JN116" s="26">
        <f>IFERROR(Tableau17[[#This Row],[2014-T1-LFN]]/Tableau17[[#This Row],[2014-T1-TOTAL]],"")</f>
        <v>0.23553162853297444</v>
      </c>
      <c r="JO116" s="26">
        <f>IFERROR(Tableau17[[#This Row],[2014-T1-LUD]]/Tableau17[[#This Row],[2014-T1-TOTAL]],"")</f>
        <v>0.43337819650067294</v>
      </c>
      <c r="JP116" s="26">
        <f>IFERROR(Tableau17[[#This Row],[2014-T1-LUG]]/Tableau17[[#This Row],[2014-T1-TOTAL]],"")</f>
        <v>0.12786002691790041</v>
      </c>
      <c r="JQ116" s="26">
        <f>IFERROR(Tableau17[[#This Row],[2014-T2-LFN]]/Tableau17[[#This Row],[2014-T2-TOTAL]],"")</f>
        <v>0.2909783989834816</v>
      </c>
      <c r="JR116" s="26">
        <f>IFERROR(Tableau17[[#This Row],[2014-T2-LUD]]/Tableau17[[#This Row],[2014-T2-TOTAL]],"")</f>
        <v>0.52986022871664551</v>
      </c>
      <c r="JS116" s="26">
        <f>IFERROR(Tableau17[[#This Row],[2014-T2-LUG]]/Tableau17[[#This Row],[2014-T2-TOTAL]],"")</f>
        <v>0.17916137229987295</v>
      </c>
      <c r="JT116" s="26">
        <f>IFERROR(Tableau17[[#This Row],[2015-T1-BC-DIV]]/Tableau17[[#This Row],[2015-T1-TOTAL]],"")</f>
        <v>2.7508090614886731E-2</v>
      </c>
      <c r="JU116" s="26">
        <f>IFERROR(Tableau17[[#This Row],[2015-T1-BC-DLF]]/Tableau17[[#This Row],[2015-T1-TOTAL]],"")</f>
        <v>3.2362459546925564E-2</v>
      </c>
      <c r="JV116" s="26">
        <f>IFERROR(Tableau17[[#This Row],[2015-T1-BC-DVD]]/Tableau17[[#This Row],[2015-T1-TOTAL]],"")</f>
        <v>0</v>
      </c>
      <c r="JW116" s="26">
        <f>IFERROR(Tableau17[[#This Row],[2015-T1-BC-DVG]]/Tableau17[[#This Row],[2015-T1-TOTAL]],"")</f>
        <v>0</v>
      </c>
      <c r="JX116" s="26">
        <f>IFERROR(Tableau17[[#This Row],[2015-T1-BC-FG]]/Tableau17[[#This Row],[2015-T1-TOTAL]],"")</f>
        <v>4.0453074433656956E-2</v>
      </c>
      <c r="JY116" s="26">
        <f>IFERROR(Tableau17[[#This Row],[2015-T1-BC-FN]]/Tableau17[[#This Row],[2015-T1-TOTAL]],"")</f>
        <v>0.37378640776699029</v>
      </c>
      <c r="JZ116" s="26">
        <f>IFERROR(Tableau17[[#This Row],[2015-T1-BC-MDM]]/Tableau17[[#This Row],[2015-T1-TOTAL]],"")</f>
        <v>0</v>
      </c>
      <c r="KA116" s="26">
        <f>IFERROR(Tableau17[[#This Row],[2015-T1-BC-RDG]]/Tableau17[[#This Row],[2015-T1-TOTAL]],"")</f>
        <v>0</v>
      </c>
      <c r="KB116" s="26">
        <f>IFERROR(Tableau17[[#This Row],[2015-T1-BC-SOC]]/Tableau17[[#This Row],[2015-T1-TOTAL]],"")</f>
        <v>0</v>
      </c>
      <c r="KC116" s="26">
        <f>IFERROR(Tableau17[[#This Row],[2015-T1-BC-UD]]/Tableau17[[#This Row],[2015-T1-TOTAL]],"")</f>
        <v>0.37378640776699029</v>
      </c>
      <c r="KD116" s="26">
        <f>IFERROR(Tableau17[[#This Row],[2015-T1-BC-UG]]/Tableau17[[#This Row],[2015-T1-TOTAL]],"")</f>
        <v>0.15210355987055016</v>
      </c>
      <c r="KE116" s="26">
        <f>IFERROR(Tableau17[[#This Row],[2015-T1-BC-VEC]]/Tableau17[[#This Row],[2015-T1-TOTAL]],"")</f>
        <v>0</v>
      </c>
      <c r="KF116" s="26">
        <f>IFERROR(Tableau17[[#This Row],[2015-T2-BC-DVG]]/Tableau17[[#This Row],[2015-T2-TOTAL]],"")</f>
        <v>0</v>
      </c>
      <c r="KG116" s="26">
        <f>IFERROR(Tableau17[[#This Row],[2015-T2-BC-FN]]/Tableau17[[#This Row],[2015-T2-TOTAL]],"")</f>
        <v>0.40096618357487923</v>
      </c>
      <c r="KH116" s="26">
        <f>IFERROR(Tableau17[[#This Row],[2015-T2-BC-SOC]]/Tableau17[[#This Row],[2015-T2-TOTAL]],"")</f>
        <v>0</v>
      </c>
      <c r="KI116" s="26">
        <f>IFERROR(Tableau17[[#This Row],[2015-T2-BC-UD]]/Tableau17[[#This Row],[2015-T2-TOTAL]],"")</f>
        <v>0.59903381642512077</v>
      </c>
      <c r="KJ116" s="26">
        <f>IFERROR(Tableau17[[#This Row],[2015-T2-BC-UG]]/Tableau17[[#This Row],[2015-T2-TOTAL]],"")</f>
        <v>0</v>
      </c>
      <c r="KK116" s="26">
        <f>IFERROR(Tableau17[[#This Row],[2017 (L)-T1-COM]]/Tableau17[[#This Row],[2017 (L)-T1-TOTAL]],"")</f>
        <v>8.0515297906602248E-3</v>
      </c>
      <c r="KL116" s="26">
        <f>IFERROR(Tableau17[[#This Row],[2017 (L)-T1-DIV]]/Tableau17[[#This Row],[2017 (L)-T1-TOTAL]],"")</f>
        <v>1.610305958132045E-2</v>
      </c>
      <c r="KM116" s="26">
        <f>IFERROR(Tableau17[[#This Row],[2017 (L)-T1-DLF]]/Tableau17[[#This Row],[2017 (L)-T1-TOTAL]],"")</f>
        <v>2.0933977455716585E-2</v>
      </c>
      <c r="KN116" s="26">
        <f>IFERROR(Tableau17[[#This Row],[2017 (L)-T1-DVD]]/Tableau17[[#This Row],[2017 (L)-T1-TOTAL]],"")</f>
        <v>0</v>
      </c>
      <c r="KO116" s="26">
        <f>IFERROR(Tableau17[[#This Row],[2017 (L)-T1-DVG]]/Tableau17[[#This Row],[2017 (L)-T1-TOTAL]],"")</f>
        <v>3.2206119162640902E-3</v>
      </c>
      <c r="KP116" s="26">
        <f>IFERROR(Tableau17[[#This Row],[2017 (L)-T1-ECO]]/Tableau17[[#This Row],[2017 (L)-T1-TOTAL]],"")</f>
        <v>3.0595813204508857E-2</v>
      </c>
      <c r="KQ116" s="26">
        <f>IFERROR(Tableau17[[#This Row],[2017 (L)-T1-EXD]]/Tableau17[[#This Row],[2017 (L)-T1-TOTAL]],"")</f>
        <v>0</v>
      </c>
      <c r="KR116" s="26">
        <f>IFERROR(Tableau17[[#This Row],[2017 (L)-T1-EXG]]/Tableau17[[#This Row],[2017 (L)-T1-TOTAL]],"")</f>
        <v>3.2206119162640902E-3</v>
      </c>
      <c r="KS116" s="26">
        <f>IFERROR(Tableau17[[#This Row],[2017 (L)-T1-FI]]/Tableau17[[#This Row],[2017 (L)-T1-TOTAL]],"")</f>
        <v>8.8566827697262485E-2</v>
      </c>
      <c r="KT116" s="26">
        <f>IFERROR(Tableau17[[#This Row],[2017 (L)-T1-FN]]/Tableau17[[#This Row],[2017 (L)-T1-TOTAL]],"")</f>
        <v>0.13043478260869565</v>
      </c>
      <c r="KU116" s="26">
        <f>IFERROR(Tableau17[[#This Row],[2017 (L)-T1-LR]]/Tableau17[[#This Row],[2017 (L)-T1-TOTAL]],"")</f>
        <v>0.36553945249597425</v>
      </c>
      <c r="KV116" s="26">
        <f>IFERROR(Tableau17[[#This Row],[2017 (L)-T1-MDM]]/Tableau17[[#This Row],[2017 (L)-T1-TOTAL]],"")</f>
        <v>0</v>
      </c>
      <c r="KW116" s="26">
        <f>IFERROR(Tableau17[[#This Row],[2017 (L)-T1-RDG]]/Tableau17[[#This Row],[2017 (L)-T1-TOTAL]],"")</f>
        <v>3.2206119162640902E-3</v>
      </c>
      <c r="KX116" s="26">
        <f>IFERROR(Tableau17[[#This Row],[2017 (L)-T1-REG]]/Tableau17[[#This Row],[2017 (L)-T1-TOTAL]],"")</f>
        <v>0</v>
      </c>
      <c r="KY116" s="26">
        <f>IFERROR(Tableau17[[#This Row],[2017 (L)-T1-REM]]/Tableau17[[#This Row],[2017 (L)-T1-TOTAL]],"")</f>
        <v>0.3188405797101449</v>
      </c>
      <c r="KZ116" s="26">
        <f>IFERROR(Tableau17[[#This Row],[2017 (L)-T1-SOC]]/Tableau17[[#This Row],[2017 (L)-T1-TOTAL]],"")</f>
        <v>1.1272141706924315E-2</v>
      </c>
      <c r="LA116" s="26">
        <f>IFERROR(Tableau17[[#This Row],[2017 (L)-T1-UDI]]/Tableau17[[#This Row],[2017 (L)-T1-TOTAL]],"")</f>
        <v>0</v>
      </c>
      <c r="LB116" s="26">
        <f>IFERROR(Tableau17[[#This Row],[2017 (L)-T2-FI]]/Tableau17[[#This Row],[2017 (L)-T2-TOTAL]],"")</f>
        <v>0</v>
      </c>
      <c r="LC116" s="26">
        <f>IFERROR(Tableau17[[#This Row],[2017 (L)-T2-FN]]/Tableau17[[#This Row],[2017 (L)-T2-TOTAL]],"")</f>
        <v>0</v>
      </c>
      <c r="LD116" s="26">
        <f>IFERROR(Tableau17[[#This Row],[2017 (L)-T2-LR]]/Tableau17[[#This Row],[2017 (L)-T2-TOTAL]],"")</f>
        <v>0.5714285714285714</v>
      </c>
      <c r="LE116" s="26">
        <f>IFERROR(Tableau17[[#This Row],[2017 (L)-T2-MDM]]/Tableau17[[#This Row],[2017 (L)-T2-TOTAL]],"")</f>
        <v>0</v>
      </c>
      <c r="LF116" s="26">
        <f>IFERROR(Tableau17[[#This Row],[2017 (L)-T2-REM]]/Tableau17[[#This Row],[2017 (L)-T2-TOTAL]],"")</f>
        <v>0.42857142857142855</v>
      </c>
      <c r="LG116" s="26">
        <f>IFERROR(Tableau17[[#This Row],[2017-T1-ARTHAUD Nathalie]]/Tableau17[[#This Row],[2017-T1-TOTAL]],"")</f>
        <v>0</v>
      </c>
      <c r="LH116" s="26">
        <f>IFERROR(Tableau17[[#This Row],[2017-T1-ASSELINEAU Fran]]/Tableau17[[#This Row],[2017-T1-TOTAL]],"")</f>
        <v>7.7145612343297977E-3</v>
      </c>
      <c r="LI116" s="26">
        <f>IFERROR(Tableau17[[#This Row],[2017-T1-CHEMINADE Jacques]]/Tableau17[[#This Row],[2017-T1-TOTAL]],"")</f>
        <v>9.6432015429122472E-4</v>
      </c>
      <c r="LJ116" s="26">
        <f>IFERROR(Tableau17[[#This Row],[2017-T1-DUPONT-AIGNAN Nicolas]]/Tableau17[[#This Row],[2017-T1-TOTAL]],"")</f>
        <v>3.7608486017357765E-2</v>
      </c>
      <c r="LK116" s="26">
        <f>IFERROR(Tableau17[[#This Row],[2017-T1-FILLON Fran]]/Tableau17[[#This Row],[2017-T1-TOTAL]],"")</f>
        <v>0.3789778206364513</v>
      </c>
      <c r="LL116" s="26">
        <f>IFERROR(Tableau17[[#This Row],[2017-T1-HAMON Beno]]/Tableau17[[#This Row],[2017-T1-TOTAL]],"")</f>
        <v>3.4715525554484088E-2</v>
      </c>
      <c r="LM116" s="26">
        <f>IFERROR(Tableau17[[#This Row],[2017-T1-LASSALLE Jean]]/Tableau17[[#This Row],[2017-T1-TOTAL]],"")</f>
        <v>5.7859209257473485E-3</v>
      </c>
      <c r="LN116" s="26">
        <f>IFERROR(Tableau17[[#This Row],[2017-T1-LE PEN Marine]]/Tableau17[[#This Row],[2017-T1-TOTAL]],"")</f>
        <v>0.21890067502410801</v>
      </c>
      <c r="LO116" s="26">
        <f>IFERROR(Tableau17[[#This Row],[2017-T1-M Jean-Luc]]/Tableau17[[#This Row],[2017-T1-TOTAL]],"")</f>
        <v>0.12921890067502412</v>
      </c>
      <c r="LP116" s="26">
        <f>IFERROR(Tableau17[[#This Row],[2017-T1-MACRON Emmanuel]]/Tableau17[[#This Row],[2017-T1-TOTAL]],"")</f>
        <v>0.18129218900675023</v>
      </c>
      <c r="LQ116" s="26">
        <f>IFERROR(Tableau17[[#This Row],[2017-T1-POUTOU Philippe]]/Tableau17[[#This Row],[2017-T1-TOTAL]],"")</f>
        <v>4.8216007714561235E-3</v>
      </c>
      <c r="LR116" s="26">
        <f>IFERROR(Tableau17[[#This Row],[2017-T2-LE PEN Marine]]/Tableau17[[#This Row],[2017-T2-TOTAL]],"")</f>
        <v>0.38351254480286739</v>
      </c>
      <c r="LS116" s="26">
        <f>IFERROR(Tableau17[[#This Row],[2017-T2-MACRON Emmanuel]]/Tableau17[[#This Row],[2017-T2-TOTAL]],"")</f>
        <v>0.61648745519713266</v>
      </c>
      <c r="LT116" s="26">
        <f>IFERROR(Tableau17[[#This Row],[2019-T1-ALEXANDRE Audric]]/Tableau17[[#This Row],[2019-T1-TOTAL]],"")</f>
        <v>0</v>
      </c>
      <c r="LU116" s="26">
        <f>IFERROR(Tableau17[[#This Row],[2019-T1-ARTHAUD Nathalie]]/Tableau17[[#This Row],[2019-T1-TOTAL]],"")</f>
        <v>0</v>
      </c>
      <c r="LV116" s="26">
        <f>IFERROR(Tableau17[[#This Row],[2019-T1-ASSELINEAU François]]/Tableau17[[#This Row],[2019-T1-TOTAL]],"")</f>
        <v>1.6447368421052631E-2</v>
      </c>
      <c r="LW116" s="26">
        <f>IFERROR(Tableau17[[#This Row],[2019-T1-AUBRY Manon]]/Tableau17[[#This Row],[2019-T1-TOTAL]],"")</f>
        <v>2.4671052631578948E-2</v>
      </c>
      <c r="LX116" s="26">
        <f>IFERROR(Tableau17[[#This Row],[2019-T1-AZERGUI Nagib]]/Tableau17[[#This Row],[2019-T1-TOTAL]],"")</f>
        <v>4.9342105263157892E-3</v>
      </c>
      <c r="LY116" s="26">
        <f>IFERROR(Tableau17[[#This Row],[2019-T1-BARDELLA Jordan]]/Tableau17[[#This Row],[2019-T1-TOTAL]],"")</f>
        <v>0.25328947368421051</v>
      </c>
      <c r="LZ116" s="26">
        <f>IFERROR(Tableau17[[#This Row],[2019-T1-BELLAMY François-Xavier]]/Tableau17[[#This Row],[2019-T1-TOTAL]],"")</f>
        <v>9.5394736842105268E-2</v>
      </c>
      <c r="MA116" s="26">
        <f>IFERROR(Tableau17[[#This Row],[2019-T1-BIDOU Olivier]]/Tableau17[[#This Row],[2019-T1-TOTAL]],"")</f>
        <v>3.2894736842105261E-3</v>
      </c>
      <c r="MB116" s="26">
        <f>IFERROR(Tableau17[[#This Row],[2019-T1-BOURG Dominique]]/Tableau17[[#This Row],[2019-T1-TOTAL]],"")</f>
        <v>3.125E-2</v>
      </c>
      <c r="MC116" s="26">
        <f>IFERROR(Tableau17[[#This Row],[2019-T1-BROSSAT Ian]]/Tableau17[[#This Row],[2019-T1-TOTAL]],"")</f>
        <v>2.1381578947368422E-2</v>
      </c>
      <c r="MD116" s="26">
        <f>IFERROR(Tableau17[[#This Row],[2019-T1-CAILLAUD Sophie]]/Tableau17[[#This Row],[2019-T1-TOTAL]],"")</f>
        <v>0</v>
      </c>
      <c r="ME116" s="26">
        <f>IFERROR(Tableau17[[#This Row],[2019-T1-CAMUS Renaud]]/Tableau17[[#This Row],[2019-T1-TOTAL]],"")</f>
        <v>0</v>
      </c>
      <c r="MF116" s="26">
        <f>IFERROR(Tableau17[[#This Row],[2019-T1-CHALENÇON Christophe]]/Tableau17[[#This Row],[2019-T1-TOTAL]],"")</f>
        <v>0</v>
      </c>
      <c r="MG116" s="26">
        <f>IFERROR(Tableau17[[#This Row],[2019-T1-CORBET Cathy Denise Ginette]]/Tableau17[[#This Row],[2019-T1-TOTAL]],"")</f>
        <v>0</v>
      </c>
      <c r="MH116" s="26">
        <f>IFERROR(Tableau17[[#This Row],[2019-T1-DE PREVOISIN Robert]]/Tableau17[[#This Row],[2019-T1-TOTAL]],"")</f>
        <v>0</v>
      </c>
      <c r="MI116" s="26">
        <f>IFERROR(Tableau17[[#This Row],[2019-T1-DELFEL Thérèse]]/Tableau17[[#This Row],[2019-T1-TOTAL]],"")</f>
        <v>0</v>
      </c>
      <c r="MJ116" s="26">
        <f>IFERROR(Tableau17[[#This Row],[2019-T1-DIEUMEGARD Pierre]]/Tableau17[[#This Row],[2019-T1-TOTAL]],"")</f>
        <v>1.6447368421052631E-3</v>
      </c>
      <c r="MK116" s="26">
        <f>IFERROR(Tableau17[[#This Row],[2019-T1-DUPONT-AIGNAN Nicolas]]/Tableau17[[#This Row],[2019-T1-TOTAL]],"")</f>
        <v>4.2763157894736843E-2</v>
      </c>
      <c r="ML116" s="26">
        <f>IFERROR(Tableau17[[#This Row],[2019-T1-GERNIGON Yves]]/Tableau17[[#This Row],[2019-T1-TOTAL]],"")</f>
        <v>1.6447368421052631E-3</v>
      </c>
      <c r="MM116" s="26">
        <f>IFERROR(Tableau17[[#This Row],[2019-T1-GLUCKSMANN Raphaël]]/Tableau17[[#This Row],[2019-T1-TOTAL]],"")</f>
        <v>4.6052631578947366E-2</v>
      </c>
      <c r="MN116" s="26">
        <f>IFERROR(Tableau17[[#This Row],[2019-T1-HAMON Benoît]]/Tableau17[[#This Row],[2019-T1-TOTAL]],"")</f>
        <v>1.9736842105263157E-2</v>
      </c>
      <c r="MO116" s="26">
        <f>IFERROR(Tableau17[[#This Row],[2019-T1-HELGEN Gilles]]/Tableau17[[#This Row],[2019-T1-TOTAL]],"")</f>
        <v>0</v>
      </c>
      <c r="MP116" s="26">
        <f>IFERROR(Tableau17[[#This Row],[2019-T1-JADOT Yannick]]/Tableau17[[#This Row],[2019-T1-TOTAL]],"")</f>
        <v>0.13157894736842105</v>
      </c>
      <c r="MQ116" s="26">
        <f>IFERROR(Tableau17[[#This Row],[2019-T1-LAGARDE Jean-Christophe]]/Tableau17[[#This Row],[2019-T1-TOTAL]],"")</f>
        <v>2.4671052631578948E-2</v>
      </c>
      <c r="MR116" s="26">
        <f>IFERROR(Tableau17[[#This Row],[2019-T1-LALANNE Francis]]/Tableau17[[#This Row],[2019-T1-TOTAL]],"")</f>
        <v>3.2894736842105261E-3</v>
      </c>
      <c r="MS116" s="26">
        <f>IFERROR(Tableau17[[#This Row],[2019-T1-LOISEAU Nathalie]]/Tableau17[[#This Row],[2019-T1-TOTAL]],"")</f>
        <v>0.27302631578947367</v>
      </c>
      <c r="MT116" s="26">
        <f>IFERROR(Tableau17[[#This Row],[2019-T1-MARIE Florie]]/Tableau17[[#This Row],[2019-T1-TOTAL]],"")</f>
        <v>4.9342105263157892E-3</v>
      </c>
      <c r="MU116" s="26">
        <f>IFERROR(Tableau17[[#This Row],[2008-T1-MACROEXTRDROITE]]/Tableau17[[#This Row],[2008-T1-MACROTOTALE]],"")</f>
        <v>7.6424870466321237E-2</v>
      </c>
      <c r="MV116" s="26">
        <f>IFERROR(Tableau17[[#This Row],[2008-T1-MACRODROITE]]/Tableau17[[#This Row],[2008-T1-MACROTOTALE]],"")</f>
        <v>0.60362694300518138</v>
      </c>
      <c r="MW116" s="26">
        <f>IFERROR(Tableau17[[#This Row],[2008-T1-MACROCENTRE]]/Tableau17[[#This Row],[2008-T1-MACROTOTALE]],"")</f>
        <v>0</v>
      </c>
      <c r="MX116" s="26">
        <f>IFERROR(Tableau17[[#This Row],[2008-T1-MACROGAUCHE]]/Tableau17[[#This Row],[2008-T1-MACROTOTALE]],"")</f>
        <v>0.31994818652849744</v>
      </c>
      <c r="MY116" s="26">
        <f>IFERROR(Tableau17[[#This Row],[2008-T1-MACROAUTRE]]/Tableau17[[#This Row],[2008-T1-MACROTOTALE]],"")</f>
        <v>0</v>
      </c>
      <c r="MZ116" s="26">
        <f>IFERROR(Tableau17[[#This Row],[2008-T2-MACROEXTRDROITE]]/Tableau17[[#This Row],[2008-T2-MACROTOTALE]],"")</f>
        <v>0</v>
      </c>
      <c r="NA116" s="26">
        <f>IFERROR(Tableau17[[#This Row],[2008-T2-MACRODROITE]]/Tableau17[[#This Row],[2008-T2-MACROTOTALE]],"")</f>
        <v>0.66127167630057804</v>
      </c>
      <c r="NB116" s="26">
        <f>IFERROR(Tableau17[[#This Row],[2008-T2-MACROCENTRE]]/Tableau17[[#This Row],[2008-T2-MACROTOTALE]],"")</f>
        <v>0</v>
      </c>
      <c r="NC116" s="26">
        <f>IFERROR(Tableau17[[#This Row],[2008-T2-MACROGAUCHE]]/Tableau17[[#This Row],[2008-T2-MACROTOTALE]],"")</f>
        <v>0.33872832369942196</v>
      </c>
      <c r="ND116" s="26">
        <f>IFERROR(Tableau17[[#This Row],[2008-T2-MACROAUTRE]]/Tableau17[[#This Row],[2008-T2-MACROTOTALE]],"")</f>
        <v>0</v>
      </c>
      <c r="NE116" s="26">
        <f>IFERROR(Tableau17[[#This Row],[2014-T1-MACROEXTRDROITE]]/Tableau17[[#This Row],[2014-T1-MACROTOTALE]],"")</f>
        <v>0.23553162853297444</v>
      </c>
      <c r="NF116" s="26">
        <f>IFERROR(Tableau17[[#This Row],[2014-T1-MACRODROITE]]/Tableau17[[#This Row],[2014-T1-MACROTOTALE]],"")</f>
        <v>0.58008075370121126</v>
      </c>
      <c r="NG116" s="26">
        <f>IFERROR(Tableau17[[#This Row],[2014-T1-MACROCENTRE]]/Tableau17[[#This Row],[2014-T1-MACROTOTALE]],"")</f>
        <v>0</v>
      </c>
      <c r="NH116" s="26">
        <f>IFERROR(Tableau17[[#This Row],[2014-T1-MACROGAUCHE]]/Tableau17[[#This Row],[2014-T1-MACROTOTALE]],"")</f>
        <v>0.18438761776581428</v>
      </c>
      <c r="NI116" s="26">
        <f>IFERROR(Tableau17[[#This Row],[2014-T1-MACROAUTRE]]/Tableau17[[#This Row],[2014-T1-MACROTOTALE]],"")</f>
        <v>0</v>
      </c>
      <c r="NJ116" s="26">
        <f>IFERROR(Tableau17[[#This Row],[2014-T2-MACROEXTRDROITE]]/Tableau17[[#This Row],[2014-T2-MACROTOTALE]],"")</f>
        <v>0.2909783989834816</v>
      </c>
      <c r="NK116" s="26">
        <f>IFERROR(Tableau17[[#This Row],[2014-T2-MACRODROITE]]/Tableau17[[#This Row],[2014-T2-MACROTOTALE]],"")</f>
        <v>0.52986022871664551</v>
      </c>
      <c r="NL116" s="26">
        <f>IFERROR(Tableau17[[#This Row],[2014-T2-MACROCENTRE]]/Tableau17[[#This Row],[2014-T2-MACROTOTALE]],"")</f>
        <v>0</v>
      </c>
      <c r="NM116" s="26">
        <f>IFERROR(Tableau17[[#This Row],[2014-T2-MACROGAUCHE]]/Tableau17[[#This Row],[2014-T2-MACROTOTALE]],"")</f>
        <v>0.17916137229987295</v>
      </c>
      <c r="NN116" s="26">
        <f>IFERROR(Tableau17[[#This Row],[2014-T2-MACROAUTRE]]/Tableau17[[#This Row],[2014-T2-MACROTOTALE]],"")</f>
        <v>0</v>
      </c>
      <c r="NO116" s="26">
        <f>IFERROR( Tableau17[[#This Row],[2015-T1-MACROEXTRDROITE]]/Tableau17[[#This Row],[2015-T1-MACROTOTALE]],"")</f>
        <v>0.40614886731391586</v>
      </c>
      <c r="NP116" s="26">
        <f>IFERROR(Tableau17[[#This Row],[2015-T1-MACRODROITE]]/Tableau17[[#This Row],[2015-T1-MACROTOTALE]],"")</f>
        <v>0.37378640776699029</v>
      </c>
      <c r="NQ116" s="26">
        <f>IFERROR(Tableau17[[#This Row],[2015-T1-MACROCENTRE]]/Tableau17[[#This Row],[2015-T1-MACROTOTALE]],"")</f>
        <v>0</v>
      </c>
      <c r="NR116" s="26">
        <f>IFERROR(Tableau17[[#This Row],[2015-T1-MACROGAUCHE]]/Tableau17[[#This Row],[2015-T1-MACROTOTALE]],"")</f>
        <v>0.19255663430420711</v>
      </c>
      <c r="NS116" s="26">
        <f>IFERROR(Tableau17[[#This Row],[2015-T1-MACROAUTRE]]/Tableau17[[#This Row],[2015-T1-MACROTOTALE]],"")</f>
        <v>2.7508090614886731E-2</v>
      </c>
      <c r="NT116" s="26">
        <f>IFERROR(Tableau17[[#This Row],[2015-T2-MACROEXTRDROITE]]/Tableau17[[#This Row],[2015-T2-MACROTOTALE]],"")</f>
        <v>0.40096618357487923</v>
      </c>
      <c r="NU116" s="26">
        <f>IFERROR(Tableau17[[#This Row],[2015-T2-MACRODROITE]]/Tableau17[[#This Row],[2015-T2-MACROTOTALE]],"")</f>
        <v>0.59903381642512077</v>
      </c>
      <c r="NV116" s="26">
        <f>IFERROR(Tableau17[[#This Row],[2015-T2-MACROCENTRE]]/Tableau17[[#This Row],[2015-T2-MACROTOTALE]],"")</f>
        <v>0</v>
      </c>
      <c r="NW116" s="26">
        <f>IFERROR(Tableau17[[#This Row],[2015-T2-MACROGAUCHE]]/Tableau17[[#This Row],[2015-T2-MACROTOTALE]],"")</f>
        <v>0</v>
      </c>
      <c r="NX116" s="26">
        <f>IFERROR(Tableau17[[#This Row],[2015-T2-MACROAUTRE]]/Tableau17[[#This Row],[2015-T2-MACROTOTALE]],"")</f>
        <v>0</v>
      </c>
      <c r="NY116" s="26">
        <f>IFERROR(Tableau17[[#This Row],[2017-T1-MACROEXTRDROITE]]/Tableau17[[#This Row],[2017-T1-MACROTOTALE]],"")</f>
        <v>0.26518804243008681</v>
      </c>
      <c r="NZ116" s="26">
        <f>IFERROR(Tableau17[[#This Row],[2017-T1-MACRODROITE]]/Tableau17[[#This Row],[2017-T1-MACROTOTALE]],"")</f>
        <v>0.3789778206364513</v>
      </c>
      <c r="OA116" s="26">
        <f>IFERROR(Tableau17[[#This Row],[2017-T1-MACROCENTRE]]/Tableau17[[#This Row],[2017-T1-MACROTOTALE]],"")</f>
        <v>0.18129218900675023</v>
      </c>
      <c r="OB116" s="26">
        <f>IFERROR(Tableau17[[#This Row],[2017-T1-MACROGAUCHE]]/Tableau17[[#This Row],[2017-T1-MACROTOTALE]],"")</f>
        <v>0.16875602700096431</v>
      </c>
      <c r="OC116" s="26">
        <f>IFERROR(Tableau17[[#This Row],[2017-T1-MACROAUTRE]]/Tableau17[[#This Row],[2017-T1-MACROTOTALE]],"")</f>
        <v>5.7859209257473485E-3</v>
      </c>
      <c r="OD116" s="26">
        <f>IFERROR(Tableau17[[#This Row],[2017-T2-MACROEXTRDROITE]]/Tableau17[[#This Row],[2017-T2-MACROTOTALE]],"")</f>
        <v>0.38351254480286739</v>
      </c>
      <c r="OE116" s="26">
        <f>IFERROR(Tableau17[[#This Row],[2017-T2-MACRODROITE]]/Tableau17[[#This Row],[2017-T2-MACROTOTALE]],"")</f>
        <v>0</v>
      </c>
      <c r="OF116" s="26">
        <f>IFERROR(Tableau17[[#This Row],[2017-T2-MACROCENTRE]]/Tableau17[[#This Row],[2017-T2-MACROTOTALE]],"")</f>
        <v>0.61648745519713266</v>
      </c>
      <c r="OG116" s="26">
        <f>IFERROR(Tableau17[[#This Row],[2017-T2-MACROGAUCHE]]/Tableau17[[#This Row],[2017-T2-MACROTOTALE]],"")</f>
        <v>0</v>
      </c>
      <c r="OH116" s="26">
        <f>IFERROR(Tableau17[[#This Row],[2017-T2-MACROAUTRE]]/Tableau17[[#This Row],[2017-T2-MACROTOTALE]],"")</f>
        <v>0</v>
      </c>
      <c r="OI116" s="26">
        <f>IFERROR(Tableau17[[#This Row],[2019-T1-MACROEXTRDROITE]]/Tableau17[[#This Row],[2019-T1-MACROTOTALE]],"")</f>
        <v>0.31129032258064515</v>
      </c>
      <c r="OJ116" s="26">
        <f>IFERROR(Tableau17[[#This Row],[2019-T1-MACRODROITE]]/Tableau17[[#This Row],[2019-T1-MACROTOTALE]],"")</f>
        <v>0.11774193548387096</v>
      </c>
      <c r="OK116" s="26">
        <f>IFERROR(Tableau17[[#This Row],[2019-T1-MACROCENTRE]]/Tableau17[[#This Row],[2019-T1-MACROTOTALE]],"")</f>
        <v>0.26774193548387099</v>
      </c>
      <c r="OL116" s="26">
        <f>IFERROR(Tableau17[[#This Row],[2019-T1-MACROGAUCHE]]/Tableau17[[#This Row],[2019-T1-MACROTOTALE]],"")</f>
        <v>0.23870967741935484</v>
      </c>
      <c r="OM116" s="26">
        <f>IFERROR(Tableau17[[#This Row],[2019-T1-MACROAUTRE]]/Tableau17[[#This Row],[2019-T1-MACROTOTALE]],"")</f>
        <v>6.4516129032258063E-2</v>
      </c>
      <c r="ON116" s="26">
        <f>IFERROR(Tableau17[[#This Row],[2020-T1-MACROEXTRDROITE]]/Tableau17[[#This Row],[2020-T1-MACROTOTALE]],"")</f>
        <v>0.16478555304740405</v>
      </c>
      <c r="OO116" s="26">
        <f>IFERROR(Tableau17[[#This Row],[2020-T1-MACRODROITE]]/Tableau17[[#This Row],[2020-T1-MACROTOTALE]],"")</f>
        <v>0.44018058690744921</v>
      </c>
      <c r="OP116" s="26">
        <f>IFERROR(Tableau17[[#This Row],[2020-T1-MACROCENTRE]]/Tableau17[[#This Row],[2020-T1-MACROTOTALE]],"")</f>
        <v>0.12641083521444696</v>
      </c>
      <c r="OQ116" s="26">
        <f>IFERROR(Tableau17[[#This Row],[2020-T1-MACROGAUCHE]]/Tableau17[[#This Row],[2020-T1-MACROTOTALE]],"")</f>
        <v>0.26862302483069977</v>
      </c>
      <c r="OR116" s="26">
        <f>IFERROR(Tableau17[[#This Row],[2020-T1-MACROAUTRE]]/Tableau17[[#This Row],[2020-T1-MACROTOTALE]],"")</f>
        <v>0</v>
      </c>
      <c r="OS116" s="26">
        <f>IFERROR(Tableau17[[#This Row],[2017 (L)-T1-MACROEXTRDROITE]]/Tableau17[[#This Row],[2017 (L)-T1-MACROTOTALE]],"")</f>
        <v>0.15136876006441224</v>
      </c>
      <c r="OT116" s="26">
        <f>IFERROR(Tableau17[[#This Row],[2017 (L)-T1-MACRODROITE]]/Tableau17[[#This Row],[2017 (L)-T1-MACROTOTALE]],"")</f>
        <v>0.36553945249597425</v>
      </c>
      <c r="OU116" s="26">
        <f>IFERROR(Tableau17[[#This Row],[2017 (L)-T1-MACROCENTRE]]/Tableau17[[#This Row],[2017 (L)-T1-MACROTOTALE]],"")</f>
        <v>0.3188405797101449</v>
      </c>
      <c r="OV116" s="26">
        <f>IFERROR(Tableau17[[#This Row],[2017 (L)-T1-MACROGAUCHE]]/Tableau17[[#This Row],[2017 (L)-T1-MACROTOTALE]],"")</f>
        <v>0.14814814814814814</v>
      </c>
      <c r="OW116" s="26">
        <f>IFERROR(Tableau17[[#This Row],[2017 (L)-T1-MACROAUTRE]]/Tableau17[[#This Row],[2017 (L)-T1-MACROTOTALE]],"")</f>
        <v>1.610305958132045E-2</v>
      </c>
      <c r="OX116" s="26">
        <f>IFERROR(Tableau17[[#This Row],[2017 (L)-T2-MACROEXTRDROITE]]/Tableau17[[#This Row],[2017 (L)-T2-MACROTOTALE]],"")</f>
        <v>0</v>
      </c>
      <c r="OY116" s="26">
        <f>IFERROR(Tableau17[[#This Row],[2017 (L)-T2-MACRODROITE]]/Tableau17[[#This Row],[2017 (L)-T2-MACROTOTALE]],"")</f>
        <v>0.5714285714285714</v>
      </c>
      <c r="OZ116" s="26">
        <f>IFERROR(Tableau17[[#This Row],[2017 (L)-T2-MACROCENTRE]]/Tableau17[[#This Row],[2017 (L)-T2-MACROTOTALE]],"")</f>
        <v>0.42857142857142855</v>
      </c>
      <c r="PA116" s="26">
        <f>IFERROR(Tableau17[[#This Row],[2017 (L)-T2-MACROGAUCHE]]/Tableau17[[#This Row],[2017 (L)-T2-MACROTOTALE]],"")</f>
        <v>0</v>
      </c>
      <c r="PB116" s="26">
        <f>IFERROR(Tableau17[[#This Row],[2017 (L)-T2-MACROAUTRE]]/Tableau17[[#This Row],[2017 (L)-T2-MACROTOTALE]],"")</f>
        <v>0</v>
      </c>
      <c r="PC116" s="26">
        <f>IFERROR(Tableau17[[#This Row],[2008_T1_PROCUS]]/Tableau17[[#This Row],[2008_T1_INSCRITS]],0)</f>
        <v>1.8268467037331215E-2</v>
      </c>
      <c r="PD116" s="26">
        <f>IFERROR(Tableau17[[#This Row],[2008_T2_PROCUS]]/Tableau17[[#This Row],[2008_T2_INSCRITS]],0)</f>
        <v>3.0976965845909452E-2</v>
      </c>
      <c r="PE116" s="26">
        <f>Tableau17[[#This Row],[2014_T1_PROCUS]]/Tableau17[[#This Row],[2014_T1_INSCRITS]]</f>
        <v>1.5527950310559006E-2</v>
      </c>
      <c r="PF116" s="26">
        <f>IFERROR(Tableau17[[#This Row],[2014_T2_PROCUS]]/Tableau17[[#This Row],[2014_T2_INSCRITS]],0)</f>
        <v>1.7094017094017096E-2</v>
      </c>
    </row>
    <row r="117" spans="1:422" x14ac:dyDescent="0.2">
      <c r="A117" s="1">
        <v>3</v>
      </c>
      <c r="B117" s="1" t="s">
        <v>288</v>
      </c>
      <c r="C117" s="1" t="s">
        <v>303</v>
      </c>
      <c r="D117" s="1" t="s">
        <v>303</v>
      </c>
      <c r="E117" s="1">
        <v>474</v>
      </c>
      <c r="F117" s="1">
        <v>5.404566</v>
      </c>
      <c r="G117" s="1">
        <v>43.302076999999997</v>
      </c>
      <c r="H117" s="3">
        <v>1073</v>
      </c>
      <c r="I117" s="3">
        <v>258</v>
      </c>
      <c r="L117" s="1">
        <v>113</v>
      </c>
      <c r="M117" s="1">
        <v>7</v>
      </c>
      <c r="O117" s="1">
        <v>0</v>
      </c>
      <c r="P117" s="1">
        <v>57</v>
      </c>
      <c r="Q117" s="1">
        <v>21</v>
      </c>
      <c r="R117" s="1">
        <v>60</v>
      </c>
      <c r="S117" s="1">
        <v>85</v>
      </c>
      <c r="T117" s="1">
        <v>29</v>
      </c>
      <c r="U117" s="1">
        <v>372</v>
      </c>
      <c r="V117" s="1">
        <v>1233</v>
      </c>
      <c r="W117" s="1">
        <v>735</v>
      </c>
      <c r="X117" s="1">
        <v>19</v>
      </c>
      <c r="Y117" s="2">
        <v>0.59610706000000002</v>
      </c>
      <c r="Z117" s="1">
        <v>1232</v>
      </c>
      <c r="AA117" s="1">
        <v>738</v>
      </c>
      <c r="AB117" s="1">
        <v>20</v>
      </c>
      <c r="AC117" s="2">
        <v>0.59902597000000002</v>
      </c>
      <c r="AD117" s="1">
        <v>1073</v>
      </c>
      <c r="AE117" s="1">
        <v>381</v>
      </c>
      <c r="AF117" s="2">
        <v>0.35507921999999997</v>
      </c>
      <c r="AG117" s="1">
        <f t="shared" si="1"/>
        <v>258</v>
      </c>
      <c r="AH117" s="1">
        <v>1242</v>
      </c>
      <c r="AI117" s="1">
        <v>794</v>
      </c>
      <c r="AJ117" s="1">
        <v>57</v>
      </c>
      <c r="AK117" s="2">
        <v>0.63929146999999997</v>
      </c>
      <c r="AL117" s="1">
        <v>1240</v>
      </c>
      <c r="AM117" s="1">
        <v>834</v>
      </c>
      <c r="AN117" s="1">
        <v>18</v>
      </c>
      <c r="AO117" s="2">
        <v>0.67258065</v>
      </c>
      <c r="AP117" s="1">
        <v>1063</v>
      </c>
      <c r="AQ117" s="1">
        <v>525</v>
      </c>
      <c r="AR117" s="2">
        <v>0.49388523000000001</v>
      </c>
      <c r="AS117" s="1">
        <v>1063</v>
      </c>
      <c r="AT117" s="1">
        <v>549</v>
      </c>
      <c r="AU117" s="2">
        <v>0.51646283999999998</v>
      </c>
      <c r="AV117" s="1">
        <v>1040</v>
      </c>
      <c r="AW117" s="1">
        <v>492</v>
      </c>
      <c r="AX117" s="2">
        <v>0.47307692000000001</v>
      </c>
      <c r="AY117" s="1">
        <v>1040</v>
      </c>
      <c r="AZ117" s="1">
        <v>367</v>
      </c>
      <c r="BA117" s="2">
        <v>0.35288461999999998</v>
      </c>
      <c r="BB117" s="1">
        <v>1038</v>
      </c>
      <c r="BC117" s="1">
        <v>813</v>
      </c>
      <c r="BD117" s="2">
        <v>0.78323699000000002</v>
      </c>
      <c r="BE117" s="1">
        <v>1037</v>
      </c>
      <c r="BF117" s="1">
        <v>749</v>
      </c>
      <c r="BG117" s="2">
        <v>0.72227580000000002</v>
      </c>
      <c r="BH117" s="1">
        <v>1018</v>
      </c>
      <c r="BI117" s="1">
        <v>462</v>
      </c>
      <c r="BJ117" s="2">
        <v>0.45383104000000002</v>
      </c>
      <c r="BK117" s="1">
        <v>46</v>
      </c>
      <c r="BL117" s="1">
        <v>5</v>
      </c>
      <c r="BM117" s="1">
        <v>6</v>
      </c>
      <c r="BN117" s="1">
        <v>35</v>
      </c>
      <c r="BO117" s="1">
        <v>54</v>
      </c>
      <c r="BP117" s="1">
        <v>330</v>
      </c>
      <c r="BQ117" s="1">
        <v>297</v>
      </c>
      <c r="BR117" s="1">
        <v>773</v>
      </c>
      <c r="BT117" s="1">
        <v>384</v>
      </c>
      <c r="BU117" s="1">
        <v>426</v>
      </c>
      <c r="BW117" s="1">
        <v>810</v>
      </c>
      <c r="BX117" s="1">
        <v>9</v>
      </c>
      <c r="BY117" s="1">
        <v>5</v>
      </c>
      <c r="BZ117" s="1">
        <v>52</v>
      </c>
      <c r="CB117" s="1">
        <v>36</v>
      </c>
      <c r="CC117" s="1">
        <v>158</v>
      </c>
      <c r="CD117" s="1">
        <v>313</v>
      </c>
      <c r="CE117" s="1">
        <v>143</v>
      </c>
      <c r="CF117" s="1">
        <v>716</v>
      </c>
      <c r="CG117" s="1">
        <v>171</v>
      </c>
      <c r="CH117" s="1">
        <v>349</v>
      </c>
      <c r="CI117" s="1">
        <v>200</v>
      </c>
      <c r="CJ117" s="1">
        <v>720</v>
      </c>
      <c r="CK117" s="1">
        <v>26</v>
      </c>
      <c r="CL117" s="1">
        <v>7</v>
      </c>
      <c r="CO117" s="1">
        <v>41</v>
      </c>
      <c r="CP117" s="1">
        <v>190</v>
      </c>
      <c r="CT117" s="1">
        <v>160</v>
      </c>
      <c r="CU117" s="1">
        <v>87</v>
      </c>
      <c r="CW117" s="1">
        <v>511</v>
      </c>
      <c r="CY117" s="1">
        <v>204</v>
      </c>
      <c r="DA117" s="1">
        <v>291</v>
      </c>
      <c r="DC117" s="1">
        <v>495</v>
      </c>
      <c r="DD117" s="1">
        <v>14</v>
      </c>
      <c r="DE117" s="1">
        <v>1</v>
      </c>
      <c r="DF117" s="1">
        <v>5</v>
      </c>
      <c r="DG117" s="1">
        <v>14</v>
      </c>
      <c r="DH117" s="1">
        <v>2</v>
      </c>
      <c r="DI117" s="1">
        <v>29</v>
      </c>
      <c r="DK117" s="1">
        <v>6</v>
      </c>
      <c r="DL117" s="1">
        <v>69</v>
      </c>
      <c r="DN117" s="1">
        <v>105</v>
      </c>
      <c r="DP117" s="1">
        <v>5</v>
      </c>
      <c r="DQ117" s="1">
        <v>1</v>
      </c>
      <c r="DR117" s="1">
        <v>129</v>
      </c>
      <c r="DU117" s="1">
        <v>380</v>
      </c>
      <c r="DV117" s="1">
        <v>156</v>
      </c>
      <c r="DZ117" s="1">
        <v>179</v>
      </c>
      <c r="EA117" s="1">
        <v>335</v>
      </c>
      <c r="EB117" s="1">
        <v>3</v>
      </c>
      <c r="EC117" s="1">
        <v>6</v>
      </c>
      <c r="ED117" s="1">
        <v>1</v>
      </c>
      <c r="EE117" s="1">
        <v>39</v>
      </c>
      <c r="EF117" s="1">
        <v>147</v>
      </c>
      <c r="EG117" s="1">
        <v>39</v>
      </c>
      <c r="EH117" s="1">
        <v>4</v>
      </c>
      <c r="EI117" s="1">
        <v>216</v>
      </c>
      <c r="EJ117" s="1">
        <v>171</v>
      </c>
      <c r="EK117" s="1">
        <v>162</v>
      </c>
      <c r="EL117" s="1">
        <v>7</v>
      </c>
      <c r="EM117" s="1">
        <v>795</v>
      </c>
      <c r="EN117" s="1">
        <v>274</v>
      </c>
      <c r="EO117" s="1">
        <v>406</v>
      </c>
      <c r="EP117" s="1">
        <v>680</v>
      </c>
      <c r="EQ117" s="1">
        <v>0</v>
      </c>
      <c r="ER117" s="1">
        <v>2</v>
      </c>
      <c r="ES117" s="1">
        <v>5</v>
      </c>
      <c r="ET117" s="1">
        <v>34</v>
      </c>
      <c r="EU117" s="1">
        <v>2</v>
      </c>
      <c r="EV117" s="1">
        <v>143</v>
      </c>
      <c r="EW117" s="1">
        <v>41</v>
      </c>
      <c r="EX117" s="1">
        <v>0</v>
      </c>
      <c r="EY117" s="1">
        <v>7</v>
      </c>
      <c r="EZ117" s="1">
        <v>9</v>
      </c>
      <c r="FA117" s="1">
        <v>0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0</v>
      </c>
      <c r="FH117" s="1">
        <v>13</v>
      </c>
      <c r="FI117" s="1">
        <v>0</v>
      </c>
      <c r="FJ117" s="1">
        <v>14</v>
      </c>
      <c r="FK117" s="1">
        <v>18</v>
      </c>
      <c r="FL117" s="1">
        <v>0</v>
      </c>
      <c r="FM117" s="1">
        <v>61</v>
      </c>
      <c r="FN117" s="1">
        <v>5</v>
      </c>
      <c r="FO117" s="1">
        <v>2</v>
      </c>
      <c r="FP117" s="1">
        <v>76</v>
      </c>
      <c r="FQ117" s="1">
        <v>1</v>
      </c>
      <c r="FR117" s="1">
        <f>SUM(Tableau17[[#This Row],[2019-T1-ALEXANDRE Audric]:[2019-T1-MARIE Florie]])</f>
        <v>433</v>
      </c>
      <c r="FS117" s="1">
        <v>60</v>
      </c>
      <c r="FT117" s="1">
        <v>381</v>
      </c>
      <c r="FU117" s="1">
        <v>0</v>
      </c>
      <c r="FV117" s="1">
        <v>332</v>
      </c>
      <c r="FW117" s="1">
        <v>0</v>
      </c>
      <c r="FX117" s="1">
        <v>773</v>
      </c>
      <c r="FY117" s="1">
        <v>0</v>
      </c>
      <c r="FZ117" s="1">
        <v>426</v>
      </c>
      <c r="GA117" s="1">
        <v>0</v>
      </c>
      <c r="GB117" s="1">
        <v>384</v>
      </c>
      <c r="GC117" s="1">
        <v>0</v>
      </c>
      <c r="GD117" s="1">
        <v>810</v>
      </c>
      <c r="GE117" s="1">
        <v>158</v>
      </c>
      <c r="GF117" s="1">
        <v>318</v>
      </c>
      <c r="GG117" s="1">
        <v>9</v>
      </c>
      <c r="GH117" s="1">
        <v>231</v>
      </c>
      <c r="GI117" s="1">
        <v>0</v>
      </c>
      <c r="GJ117" s="1">
        <v>716</v>
      </c>
      <c r="GK117" s="1">
        <v>171</v>
      </c>
      <c r="GL117" s="1">
        <v>349</v>
      </c>
      <c r="GM117" s="1">
        <v>0</v>
      </c>
      <c r="GN117" s="1">
        <v>200</v>
      </c>
      <c r="GO117" s="1">
        <v>0</v>
      </c>
      <c r="GP117" s="1">
        <v>720</v>
      </c>
      <c r="GQ117" s="1">
        <v>197</v>
      </c>
      <c r="GR117" s="1">
        <v>160</v>
      </c>
      <c r="GS117" s="1">
        <v>0</v>
      </c>
      <c r="GT117" s="1">
        <v>128</v>
      </c>
      <c r="GU117" s="1">
        <v>26</v>
      </c>
      <c r="GV117" s="1">
        <v>511</v>
      </c>
      <c r="GW117" s="1">
        <v>204</v>
      </c>
      <c r="GX117" s="1">
        <v>291</v>
      </c>
      <c r="GY117" s="1">
        <v>0</v>
      </c>
      <c r="GZ117" s="1">
        <v>0</v>
      </c>
      <c r="HA117" s="1">
        <v>0</v>
      </c>
      <c r="HB117" s="1">
        <v>495</v>
      </c>
      <c r="HC117" s="1">
        <v>262</v>
      </c>
      <c r="HD117" s="1">
        <v>147</v>
      </c>
      <c r="HE117" s="1">
        <v>162</v>
      </c>
      <c r="HF117" s="1">
        <v>220</v>
      </c>
      <c r="HG117" s="1">
        <v>4</v>
      </c>
      <c r="HH117" s="1">
        <v>795</v>
      </c>
      <c r="HI117" s="1">
        <v>274</v>
      </c>
      <c r="HJ117" s="1">
        <v>0</v>
      </c>
      <c r="HK117" s="1">
        <v>406</v>
      </c>
      <c r="HL117" s="1">
        <v>0</v>
      </c>
      <c r="HM117" s="1">
        <v>0</v>
      </c>
      <c r="HN117" s="1">
        <v>680</v>
      </c>
      <c r="HO117" s="1">
        <v>164</v>
      </c>
      <c r="HP117" s="1">
        <v>46</v>
      </c>
      <c r="HQ117" s="1">
        <v>76</v>
      </c>
      <c r="HR117" s="1">
        <v>138</v>
      </c>
      <c r="HS117" s="1">
        <v>24</v>
      </c>
      <c r="HT117" s="1">
        <v>448</v>
      </c>
      <c r="HU117" s="1">
        <v>60</v>
      </c>
      <c r="HV117" s="1">
        <v>170</v>
      </c>
      <c r="HW117" s="1">
        <v>21</v>
      </c>
      <c r="HX117" s="1">
        <v>121</v>
      </c>
      <c r="HY117" s="1">
        <v>0</v>
      </c>
      <c r="HZ117" s="1">
        <v>372</v>
      </c>
      <c r="IA117" s="1">
        <v>5</v>
      </c>
      <c r="IB117" s="1">
        <v>119</v>
      </c>
      <c r="IC117" s="1">
        <v>129</v>
      </c>
      <c r="ID117" s="1">
        <v>125</v>
      </c>
      <c r="IE117" s="1">
        <v>2</v>
      </c>
      <c r="IF117" s="1">
        <v>380</v>
      </c>
      <c r="IG117" s="1">
        <v>0</v>
      </c>
      <c r="IH117" s="1">
        <v>0</v>
      </c>
      <c r="II117" s="1">
        <v>179</v>
      </c>
      <c r="IJ117" s="1">
        <v>156</v>
      </c>
      <c r="IK117" s="1">
        <v>0</v>
      </c>
      <c r="IL117" s="1">
        <v>335</v>
      </c>
      <c r="IM117" s="26">
        <f>IFERROR(Tableau17[[#This Row],[LDIV]]/Tableau17[[#This Row],[Total général]],"")</f>
        <v>0</v>
      </c>
      <c r="IN117" s="26">
        <f>IFERROR(Tableau17[[#This Row],[LDVC]]/Tableau17[[#This Row],[Total général]],"")</f>
        <v>0</v>
      </c>
      <c r="IO117" s="26">
        <f>IFERROR(Tableau17[[#This Row],[LDVD]]/Tableau17[[#This Row],[Total général]],"")</f>
        <v>0.30376344086021506</v>
      </c>
      <c r="IP117" s="26">
        <f>IFERROR(Tableau17[[#This Row],[LDVG]]/Tableau17[[#This Row],[Total général]],"")</f>
        <v>1.8817204301075269E-2</v>
      </c>
      <c r="IQ117" s="26">
        <f>IFERROR(Tableau17[[#This Row],[LEXD]]/Tableau17[[#This Row],[Total général]],"")</f>
        <v>0</v>
      </c>
      <c r="IR117" s="26">
        <f>IFERROR(Tableau17[[#This Row],[LEXG]]/Tableau17[[#This Row],[Total général]],"")</f>
        <v>0</v>
      </c>
      <c r="IS117" s="26">
        <f>IFERROR(Tableau17[[#This Row],[LLR]]/Tableau17[[#This Row],[Total général]],"")</f>
        <v>0.15322580645161291</v>
      </c>
      <c r="IT117" s="26">
        <f>IFERROR(Tableau17[[#This Row],[LREM]]/Tableau17[[#This Row],[Total général]],"")</f>
        <v>5.6451612903225805E-2</v>
      </c>
      <c r="IU117" s="26">
        <f>IFERROR(Tableau17[[#This Row],[LRN]]/Tableau17[[#This Row],[Total général]],"")</f>
        <v>0.16129032258064516</v>
      </c>
      <c r="IV117" s="26">
        <f>IFERROR(Tableau17[[#This Row],[LUG]]/Tableau17[[#This Row],[Total général]],"")</f>
        <v>0.22849462365591397</v>
      </c>
      <c r="IW117" s="26">
        <f>IFERROR(Tableau17[[#This Row],[LVEC]]/Tableau17[[#This Row],[Total général]],"")</f>
        <v>7.7956989247311828E-2</v>
      </c>
      <c r="IX117" s="26">
        <f>IFERROR(Tableau17[[#This Row],[2008-T1-LCMD]]/Tableau17[[#This Row],[2008-T1-TOTAL]],"")</f>
        <v>5.9508408796895215E-2</v>
      </c>
      <c r="IY117" s="26">
        <f>IFERROR(Tableau17[[#This Row],[2008-T1-LDVD]]/Tableau17[[#This Row],[2008-T1-TOTAL]],"")</f>
        <v>6.4683053040103496E-3</v>
      </c>
      <c r="IZ117" s="26">
        <f>IFERROR(Tableau17[[#This Row],[2008-T1-LEXD]]/Tableau17[[#This Row],[2008-T1-TOTAL]],"")</f>
        <v>7.7619663648124193E-3</v>
      </c>
      <c r="JA117" s="26">
        <f>IFERROR(Tableau17[[#This Row],[2008-T1-LEXG]]/Tableau17[[#This Row],[2008-T1-TOTAL]],"")</f>
        <v>4.5278137128072445E-2</v>
      </c>
      <c r="JB117" s="26">
        <f>IFERROR(Tableau17[[#This Row],[2008-T1-LFN]]/Tableau17[[#This Row],[2008-T1-TOTAL]],"")</f>
        <v>6.9857697283311773E-2</v>
      </c>
      <c r="JC117" s="26">
        <f>IFERROR(Tableau17[[#This Row],[2008-T1-LMAJ]]/Tableau17[[#This Row],[2008-T1-TOTAL]],"")</f>
        <v>0.42690815006468308</v>
      </c>
      <c r="JD117" s="26">
        <f>IFERROR(Tableau17[[#This Row],[2008-T1-LUG]]/Tableau17[[#This Row],[2008-T1-TOTAL]],"")</f>
        <v>0.38421733505821476</v>
      </c>
      <c r="JE117" s="26">
        <f>IFERROR(Tableau17[[#This Row],[2008-T2-LFN]]/Tableau17[[#This Row],[2008-T2-TOTAL]],"")</f>
        <v>0</v>
      </c>
      <c r="JF117" s="26">
        <f>IFERROR(Tableau17[[#This Row],[2008-T2-LGC]]/Tableau17[[#This Row],[2008-T2-TOTAL]],"")</f>
        <v>0.47407407407407409</v>
      </c>
      <c r="JG117" s="26">
        <f>IFERROR(Tableau17[[#This Row],[2008-T2-LMAJ]]/Tableau17[[#This Row],[2008-T2-TOTAL]],"")</f>
        <v>0.52592592592592591</v>
      </c>
      <c r="JH117" s="26">
        <f>IFERROR(Tableau17[[#This Row],[2008-T2-LUG]]/Tableau17[[#This Row],[2008-T2-TOTAL]],"")</f>
        <v>0</v>
      </c>
      <c r="JI117" s="26">
        <f>IFERROR(Tableau17[[#This Row],[2014-T1-LDIV]]/Tableau17[[#This Row],[2014-T1-TOTAL]],"")</f>
        <v>1.2569832402234637E-2</v>
      </c>
      <c r="JJ117" s="26">
        <f>IFERROR(Tableau17[[#This Row],[2014-T1-LDVD]]/Tableau17[[#This Row],[2014-T1-TOTAL]],"")</f>
        <v>6.9832402234636867E-3</v>
      </c>
      <c r="JK117" s="26">
        <f>IFERROR(Tableau17[[#This Row],[2014-T1-LDVG]]/Tableau17[[#This Row],[2014-T1-TOTAL]],"")</f>
        <v>7.2625698324022353E-2</v>
      </c>
      <c r="JL117" s="26">
        <f>IFERROR(Tableau17[[#This Row],[2014-T1-LEXG]]/Tableau17[[#This Row],[2014-T1-TOTAL]],"")</f>
        <v>0</v>
      </c>
      <c r="JM117" s="26">
        <f>IFERROR(Tableau17[[#This Row],[2014-T1-LFG]]/Tableau17[[#This Row],[2014-T1-TOTAL]],"")</f>
        <v>5.027932960893855E-2</v>
      </c>
      <c r="JN117" s="26">
        <f>IFERROR(Tableau17[[#This Row],[2014-T1-LFN]]/Tableau17[[#This Row],[2014-T1-TOTAL]],"")</f>
        <v>0.2206703910614525</v>
      </c>
      <c r="JO117" s="26">
        <f>IFERROR(Tableau17[[#This Row],[2014-T1-LUD]]/Tableau17[[#This Row],[2014-T1-TOTAL]],"")</f>
        <v>0.43715083798882681</v>
      </c>
      <c r="JP117" s="26">
        <f>IFERROR(Tableau17[[#This Row],[2014-T1-LUG]]/Tableau17[[#This Row],[2014-T1-TOTAL]],"")</f>
        <v>0.19972067039106145</v>
      </c>
      <c r="JQ117" s="26">
        <f>IFERROR(Tableau17[[#This Row],[2014-T2-LFN]]/Tableau17[[#This Row],[2014-T2-TOTAL]],"")</f>
        <v>0.23749999999999999</v>
      </c>
      <c r="JR117" s="26">
        <f>IFERROR(Tableau17[[#This Row],[2014-T2-LUD]]/Tableau17[[#This Row],[2014-T2-TOTAL]],"")</f>
        <v>0.48472222222222222</v>
      </c>
      <c r="JS117" s="26">
        <f>IFERROR(Tableau17[[#This Row],[2014-T2-LUG]]/Tableau17[[#This Row],[2014-T2-TOTAL]],"")</f>
        <v>0.27777777777777779</v>
      </c>
      <c r="JT117" s="26">
        <f>IFERROR(Tableau17[[#This Row],[2015-T1-BC-DIV]]/Tableau17[[#This Row],[2015-T1-TOTAL]],"")</f>
        <v>5.0880626223091974E-2</v>
      </c>
      <c r="JU117" s="26">
        <f>IFERROR(Tableau17[[#This Row],[2015-T1-BC-DLF]]/Tableau17[[#This Row],[2015-T1-TOTAL]],"")</f>
        <v>1.3698630136986301E-2</v>
      </c>
      <c r="JV117" s="26">
        <f>IFERROR(Tableau17[[#This Row],[2015-T1-BC-DVD]]/Tableau17[[#This Row],[2015-T1-TOTAL]],"")</f>
        <v>0</v>
      </c>
      <c r="JW117" s="26">
        <f>IFERROR(Tableau17[[#This Row],[2015-T1-BC-DVG]]/Tableau17[[#This Row],[2015-T1-TOTAL]],"")</f>
        <v>0</v>
      </c>
      <c r="JX117" s="26">
        <f>IFERROR(Tableau17[[#This Row],[2015-T1-BC-FG]]/Tableau17[[#This Row],[2015-T1-TOTAL]],"")</f>
        <v>8.0234833659491189E-2</v>
      </c>
      <c r="JY117" s="26">
        <f>IFERROR(Tableau17[[#This Row],[2015-T1-BC-FN]]/Tableau17[[#This Row],[2015-T1-TOTAL]],"")</f>
        <v>0.37181996086105673</v>
      </c>
      <c r="JZ117" s="26">
        <f>IFERROR(Tableau17[[#This Row],[2015-T1-BC-MDM]]/Tableau17[[#This Row],[2015-T1-TOTAL]],"")</f>
        <v>0</v>
      </c>
      <c r="KA117" s="26">
        <f>IFERROR(Tableau17[[#This Row],[2015-T1-BC-RDG]]/Tableau17[[#This Row],[2015-T1-TOTAL]],"")</f>
        <v>0</v>
      </c>
      <c r="KB117" s="26">
        <f>IFERROR(Tableau17[[#This Row],[2015-T1-BC-SOC]]/Tableau17[[#This Row],[2015-T1-TOTAL]],"")</f>
        <v>0</v>
      </c>
      <c r="KC117" s="26">
        <f>IFERROR(Tableau17[[#This Row],[2015-T1-BC-UD]]/Tableau17[[#This Row],[2015-T1-TOTAL]],"")</f>
        <v>0.3131115459882583</v>
      </c>
      <c r="KD117" s="26">
        <f>IFERROR(Tableau17[[#This Row],[2015-T1-BC-UG]]/Tableau17[[#This Row],[2015-T1-TOTAL]],"")</f>
        <v>0.17025440313111545</v>
      </c>
      <c r="KE117" s="26">
        <f>IFERROR(Tableau17[[#This Row],[2015-T1-BC-VEC]]/Tableau17[[#This Row],[2015-T1-TOTAL]],"")</f>
        <v>0</v>
      </c>
      <c r="KF117" s="26">
        <f>IFERROR(Tableau17[[#This Row],[2015-T2-BC-DVG]]/Tableau17[[#This Row],[2015-T2-TOTAL]],"")</f>
        <v>0</v>
      </c>
      <c r="KG117" s="26">
        <f>IFERROR(Tableau17[[#This Row],[2015-T2-BC-FN]]/Tableau17[[#This Row],[2015-T2-TOTAL]],"")</f>
        <v>0.41212121212121211</v>
      </c>
      <c r="KH117" s="26">
        <f>IFERROR(Tableau17[[#This Row],[2015-T2-BC-SOC]]/Tableau17[[#This Row],[2015-T2-TOTAL]],"")</f>
        <v>0</v>
      </c>
      <c r="KI117" s="26">
        <f>IFERROR(Tableau17[[#This Row],[2015-T2-BC-UD]]/Tableau17[[#This Row],[2015-T2-TOTAL]],"")</f>
        <v>0.58787878787878789</v>
      </c>
      <c r="KJ117" s="26">
        <f>IFERROR(Tableau17[[#This Row],[2015-T2-BC-UG]]/Tableau17[[#This Row],[2015-T2-TOTAL]],"")</f>
        <v>0</v>
      </c>
      <c r="KK117" s="26">
        <f>IFERROR(Tableau17[[#This Row],[2017 (L)-T1-COM]]/Tableau17[[#This Row],[2017 (L)-T1-TOTAL]],"")</f>
        <v>3.6842105263157891E-2</v>
      </c>
      <c r="KL117" s="26">
        <f>IFERROR(Tableau17[[#This Row],[2017 (L)-T1-DIV]]/Tableau17[[#This Row],[2017 (L)-T1-TOTAL]],"")</f>
        <v>2.631578947368421E-3</v>
      </c>
      <c r="KM117" s="26">
        <f>IFERROR(Tableau17[[#This Row],[2017 (L)-T1-DLF]]/Tableau17[[#This Row],[2017 (L)-T1-TOTAL]],"")</f>
        <v>1.3157894736842105E-2</v>
      </c>
      <c r="KN117" s="26">
        <f>IFERROR(Tableau17[[#This Row],[2017 (L)-T1-DVD]]/Tableau17[[#This Row],[2017 (L)-T1-TOTAL]],"")</f>
        <v>3.6842105263157891E-2</v>
      </c>
      <c r="KO117" s="26">
        <f>IFERROR(Tableau17[[#This Row],[2017 (L)-T1-DVG]]/Tableau17[[#This Row],[2017 (L)-T1-TOTAL]],"")</f>
        <v>5.263157894736842E-3</v>
      </c>
      <c r="KP117" s="26">
        <f>IFERROR(Tableau17[[#This Row],[2017 (L)-T1-ECO]]/Tableau17[[#This Row],[2017 (L)-T1-TOTAL]],"")</f>
        <v>7.6315789473684212E-2</v>
      </c>
      <c r="KQ117" s="26">
        <f>IFERROR(Tableau17[[#This Row],[2017 (L)-T1-EXD]]/Tableau17[[#This Row],[2017 (L)-T1-TOTAL]],"")</f>
        <v>0</v>
      </c>
      <c r="KR117" s="26">
        <f>IFERROR(Tableau17[[#This Row],[2017 (L)-T1-EXG]]/Tableau17[[#This Row],[2017 (L)-T1-TOTAL]],"")</f>
        <v>1.5789473684210527E-2</v>
      </c>
      <c r="KS117" s="26">
        <f>IFERROR(Tableau17[[#This Row],[2017 (L)-T1-FI]]/Tableau17[[#This Row],[2017 (L)-T1-TOTAL]],"")</f>
        <v>0.18157894736842106</v>
      </c>
      <c r="KT117" s="26">
        <f>IFERROR(Tableau17[[#This Row],[2017 (L)-T1-FN]]/Tableau17[[#This Row],[2017 (L)-T1-TOTAL]],"")</f>
        <v>0</v>
      </c>
      <c r="KU117" s="26">
        <f>IFERROR(Tableau17[[#This Row],[2017 (L)-T1-LR]]/Tableau17[[#This Row],[2017 (L)-T1-TOTAL]],"")</f>
        <v>0.27631578947368424</v>
      </c>
      <c r="KV117" s="26">
        <f>IFERROR(Tableau17[[#This Row],[2017 (L)-T1-MDM]]/Tableau17[[#This Row],[2017 (L)-T1-TOTAL]],"")</f>
        <v>0</v>
      </c>
      <c r="KW117" s="26">
        <f>IFERROR(Tableau17[[#This Row],[2017 (L)-T1-RDG]]/Tableau17[[#This Row],[2017 (L)-T1-TOTAL]],"")</f>
        <v>1.3157894736842105E-2</v>
      </c>
      <c r="KX117" s="26">
        <f>IFERROR(Tableau17[[#This Row],[2017 (L)-T1-REG]]/Tableau17[[#This Row],[2017 (L)-T1-TOTAL]],"")</f>
        <v>2.631578947368421E-3</v>
      </c>
      <c r="KY117" s="26">
        <f>IFERROR(Tableau17[[#This Row],[2017 (L)-T1-REM]]/Tableau17[[#This Row],[2017 (L)-T1-TOTAL]],"")</f>
        <v>0.33947368421052632</v>
      </c>
      <c r="KZ117" s="26">
        <f>IFERROR(Tableau17[[#This Row],[2017 (L)-T1-SOC]]/Tableau17[[#This Row],[2017 (L)-T1-TOTAL]],"")</f>
        <v>0</v>
      </c>
      <c r="LA117" s="26">
        <f>IFERROR(Tableau17[[#This Row],[2017 (L)-T1-UDI]]/Tableau17[[#This Row],[2017 (L)-T1-TOTAL]],"")</f>
        <v>0</v>
      </c>
      <c r="LB117" s="26">
        <f>IFERROR(Tableau17[[#This Row],[2017 (L)-T2-FI]]/Tableau17[[#This Row],[2017 (L)-T2-TOTAL]],"")</f>
        <v>0.46567164179104475</v>
      </c>
      <c r="LC117" s="26">
        <f>IFERROR(Tableau17[[#This Row],[2017 (L)-T2-FN]]/Tableau17[[#This Row],[2017 (L)-T2-TOTAL]],"")</f>
        <v>0</v>
      </c>
      <c r="LD117" s="26">
        <f>IFERROR(Tableau17[[#This Row],[2017 (L)-T2-LR]]/Tableau17[[#This Row],[2017 (L)-T2-TOTAL]],"")</f>
        <v>0</v>
      </c>
      <c r="LE117" s="26">
        <f>IFERROR(Tableau17[[#This Row],[2017 (L)-T2-MDM]]/Tableau17[[#This Row],[2017 (L)-T2-TOTAL]],"")</f>
        <v>0</v>
      </c>
      <c r="LF117" s="26">
        <f>IFERROR(Tableau17[[#This Row],[2017 (L)-T2-REM]]/Tableau17[[#This Row],[2017 (L)-T2-TOTAL]],"")</f>
        <v>0.53432835820895519</v>
      </c>
      <c r="LG117" s="26">
        <f>IFERROR(Tableau17[[#This Row],[2017-T1-ARTHAUD Nathalie]]/Tableau17[[#This Row],[2017-T1-TOTAL]],"")</f>
        <v>3.7735849056603774E-3</v>
      </c>
      <c r="LH117" s="26">
        <f>IFERROR(Tableau17[[#This Row],[2017-T1-ASSELINEAU Fran]]/Tableau17[[#This Row],[2017-T1-TOTAL]],"")</f>
        <v>7.5471698113207548E-3</v>
      </c>
      <c r="LI117" s="26">
        <f>IFERROR(Tableau17[[#This Row],[2017-T1-CHEMINADE Jacques]]/Tableau17[[#This Row],[2017-T1-TOTAL]],"")</f>
        <v>1.2578616352201257E-3</v>
      </c>
      <c r="LJ117" s="26">
        <f>IFERROR(Tableau17[[#This Row],[2017-T1-DUPONT-AIGNAN Nicolas]]/Tableau17[[#This Row],[2017-T1-TOTAL]],"")</f>
        <v>4.9056603773584909E-2</v>
      </c>
      <c r="LK117" s="26">
        <f>IFERROR(Tableau17[[#This Row],[2017-T1-FILLON Fran]]/Tableau17[[#This Row],[2017-T1-TOTAL]],"")</f>
        <v>0.18490566037735848</v>
      </c>
      <c r="LL117" s="26">
        <f>IFERROR(Tableau17[[#This Row],[2017-T1-HAMON Beno]]/Tableau17[[#This Row],[2017-T1-TOTAL]],"")</f>
        <v>4.9056603773584909E-2</v>
      </c>
      <c r="LM117" s="26">
        <f>IFERROR(Tableau17[[#This Row],[2017-T1-LASSALLE Jean]]/Tableau17[[#This Row],[2017-T1-TOTAL]],"")</f>
        <v>5.0314465408805029E-3</v>
      </c>
      <c r="LN117" s="26">
        <f>IFERROR(Tableau17[[#This Row],[2017-T1-LE PEN Marine]]/Tableau17[[#This Row],[2017-T1-TOTAL]],"")</f>
        <v>0.27169811320754716</v>
      </c>
      <c r="LO117" s="26">
        <f>IFERROR(Tableau17[[#This Row],[2017-T1-M Jean-Luc]]/Tableau17[[#This Row],[2017-T1-TOTAL]],"")</f>
        <v>0.21509433962264152</v>
      </c>
      <c r="LP117" s="26">
        <f>IFERROR(Tableau17[[#This Row],[2017-T1-MACRON Emmanuel]]/Tableau17[[#This Row],[2017-T1-TOTAL]],"")</f>
        <v>0.20377358490566039</v>
      </c>
      <c r="LQ117" s="26">
        <f>IFERROR(Tableau17[[#This Row],[2017-T1-POUTOU Philippe]]/Tableau17[[#This Row],[2017-T1-TOTAL]],"")</f>
        <v>8.8050314465408803E-3</v>
      </c>
      <c r="LR117" s="26">
        <f>IFERROR(Tableau17[[#This Row],[2017-T2-LE PEN Marine]]/Tableau17[[#This Row],[2017-T2-TOTAL]],"")</f>
        <v>0.40294117647058825</v>
      </c>
      <c r="LS117" s="26">
        <f>IFERROR(Tableau17[[#This Row],[2017-T2-MACRON Emmanuel]]/Tableau17[[#This Row],[2017-T2-TOTAL]],"")</f>
        <v>0.59705882352941175</v>
      </c>
      <c r="LT117" s="26">
        <f>IFERROR(Tableau17[[#This Row],[2019-T1-ALEXANDRE Audric]]/Tableau17[[#This Row],[2019-T1-TOTAL]],"")</f>
        <v>0</v>
      </c>
      <c r="LU117" s="26">
        <f>IFERROR(Tableau17[[#This Row],[2019-T1-ARTHAUD Nathalie]]/Tableau17[[#This Row],[2019-T1-TOTAL]],"")</f>
        <v>4.6189376443418013E-3</v>
      </c>
      <c r="LV117" s="26">
        <f>IFERROR(Tableau17[[#This Row],[2019-T1-ASSELINEAU François]]/Tableau17[[#This Row],[2019-T1-TOTAL]],"")</f>
        <v>1.1547344110854504E-2</v>
      </c>
      <c r="LW117" s="26">
        <f>IFERROR(Tableau17[[#This Row],[2019-T1-AUBRY Manon]]/Tableau17[[#This Row],[2019-T1-TOTAL]],"")</f>
        <v>7.8521939953810627E-2</v>
      </c>
      <c r="LX117" s="26">
        <f>IFERROR(Tableau17[[#This Row],[2019-T1-AZERGUI Nagib]]/Tableau17[[#This Row],[2019-T1-TOTAL]],"")</f>
        <v>4.6189376443418013E-3</v>
      </c>
      <c r="LY117" s="26">
        <f>IFERROR(Tableau17[[#This Row],[2019-T1-BARDELLA Jordan]]/Tableau17[[#This Row],[2019-T1-TOTAL]],"")</f>
        <v>0.33025404157043881</v>
      </c>
      <c r="LZ117" s="26">
        <f>IFERROR(Tableau17[[#This Row],[2019-T1-BELLAMY François-Xavier]]/Tableau17[[#This Row],[2019-T1-TOTAL]],"")</f>
        <v>9.4688221709006926E-2</v>
      </c>
      <c r="MA117" s="26">
        <f>IFERROR(Tableau17[[#This Row],[2019-T1-BIDOU Olivier]]/Tableau17[[#This Row],[2019-T1-TOTAL]],"")</f>
        <v>0</v>
      </c>
      <c r="MB117" s="26">
        <f>IFERROR(Tableau17[[#This Row],[2019-T1-BOURG Dominique]]/Tableau17[[#This Row],[2019-T1-TOTAL]],"")</f>
        <v>1.6166281755196306E-2</v>
      </c>
      <c r="MC117" s="26">
        <f>IFERROR(Tableau17[[#This Row],[2019-T1-BROSSAT Ian]]/Tableau17[[#This Row],[2019-T1-TOTAL]],"")</f>
        <v>2.0785219399538105E-2</v>
      </c>
      <c r="MD117" s="26">
        <f>IFERROR(Tableau17[[#This Row],[2019-T1-CAILLAUD Sophie]]/Tableau17[[#This Row],[2019-T1-TOTAL]],"")</f>
        <v>0</v>
      </c>
      <c r="ME117" s="26">
        <f>IFERROR(Tableau17[[#This Row],[2019-T1-CAMUS Renaud]]/Tableau17[[#This Row],[2019-T1-TOTAL]],"")</f>
        <v>0</v>
      </c>
      <c r="MF117" s="26">
        <f>IFERROR(Tableau17[[#This Row],[2019-T1-CHALENÇON Christophe]]/Tableau17[[#This Row],[2019-T1-TOTAL]],"")</f>
        <v>0</v>
      </c>
      <c r="MG117" s="26">
        <f>IFERROR(Tableau17[[#This Row],[2019-T1-CORBET Cathy Denise Ginette]]/Tableau17[[#This Row],[2019-T1-TOTAL]],"")</f>
        <v>0</v>
      </c>
      <c r="MH117" s="26">
        <f>IFERROR(Tableau17[[#This Row],[2019-T1-DE PREVOISIN Robert]]/Tableau17[[#This Row],[2019-T1-TOTAL]],"")</f>
        <v>0</v>
      </c>
      <c r="MI117" s="26">
        <f>IFERROR(Tableau17[[#This Row],[2019-T1-DELFEL Thérèse]]/Tableau17[[#This Row],[2019-T1-TOTAL]],"")</f>
        <v>0</v>
      </c>
      <c r="MJ117" s="26">
        <f>IFERROR(Tableau17[[#This Row],[2019-T1-DIEUMEGARD Pierre]]/Tableau17[[#This Row],[2019-T1-TOTAL]],"")</f>
        <v>0</v>
      </c>
      <c r="MK117" s="26">
        <f>IFERROR(Tableau17[[#This Row],[2019-T1-DUPONT-AIGNAN Nicolas]]/Tableau17[[#This Row],[2019-T1-TOTAL]],"")</f>
        <v>3.0023094688221709E-2</v>
      </c>
      <c r="ML117" s="26">
        <f>IFERROR(Tableau17[[#This Row],[2019-T1-GERNIGON Yves]]/Tableau17[[#This Row],[2019-T1-TOTAL]],"")</f>
        <v>0</v>
      </c>
      <c r="MM117" s="26">
        <f>IFERROR(Tableau17[[#This Row],[2019-T1-GLUCKSMANN Raphaël]]/Tableau17[[#This Row],[2019-T1-TOTAL]],"")</f>
        <v>3.2332563510392612E-2</v>
      </c>
      <c r="MN117" s="26">
        <f>IFERROR(Tableau17[[#This Row],[2019-T1-HAMON Benoît]]/Tableau17[[#This Row],[2019-T1-TOTAL]],"")</f>
        <v>4.1570438799076209E-2</v>
      </c>
      <c r="MO117" s="26">
        <f>IFERROR(Tableau17[[#This Row],[2019-T1-HELGEN Gilles]]/Tableau17[[#This Row],[2019-T1-TOTAL]],"")</f>
        <v>0</v>
      </c>
      <c r="MP117" s="26">
        <f>IFERROR(Tableau17[[#This Row],[2019-T1-JADOT Yannick]]/Tableau17[[#This Row],[2019-T1-TOTAL]],"")</f>
        <v>0.14087759815242495</v>
      </c>
      <c r="MQ117" s="26">
        <f>IFERROR(Tableau17[[#This Row],[2019-T1-LAGARDE Jean-Christophe]]/Tableau17[[#This Row],[2019-T1-TOTAL]],"")</f>
        <v>1.1547344110854504E-2</v>
      </c>
      <c r="MR117" s="26">
        <f>IFERROR(Tableau17[[#This Row],[2019-T1-LALANNE Francis]]/Tableau17[[#This Row],[2019-T1-TOTAL]],"")</f>
        <v>4.6189376443418013E-3</v>
      </c>
      <c r="MS117" s="26">
        <f>IFERROR(Tableau17[[#This Row],[2019-T1-LOISEAU Nathalie]]/Tableau17[[#This Row],[2019-T1-TOTAL]],"")</f>
        <v>0.17551963048498845</v>
      </c>
      <c r="MT117" s="26">
        <f>IFERROR(Tableau17[[#This Row],[2019-T1-MARIE Florie]]/Tableau17[[#This Row],[2019-T1-TOTAL]],"")</f>
        <v>2.3094688221709007E-3</v>
      </c>
      <c r="MU117" s="26">
        <f>IFERROR(Tableau17[[#This Row],[2008-T1-MACROEXTRDROITE]]/Tableau17[[#This Row],[2008-T1-MACROTOTALE]],"")</f>
        <v>7.7619663648124185E-2</v>
      </c>
      <c r="MV117" s="26">
        <f>IFERROR(Tableau17[[#This Row],[2008-T1-MACRODROITE]]/Tableau17[[#This Row],[2008-T1-MACROTOTALE]],"")</f>
        <v>0.49288486416558863</v>
      </c>
      <c r="MW117" s="26">
        <f>IFERROR(Tableau17[[#This Row],[2008-T1-MACROCENTRE]]/Tableau17[[#This Row],[2008-T1-MACROTOTALE]],"")</f>
        <v>0</v>
      </c>
      <c r="MX117" s="26">
        <f>IFERROR(Tableau17[[#This Row],[2008-T1-MACROGAUCHE]]/Tableau17[[#This Row],[2008-T1-MACROTOTALE]],"")</f>
        <v>0.4294954721862872</v>
      </c>
      <c r="MY117" s="26">
        <f>IFERROR(Tableau17[[#This Row],[2008-T1-MACROAUTRE]]/Tableau17[[#This Row],[2008-T1-MACROTOTALE]],"")</f>
        <v>0</v>
      </c>
      <c r="MZ117" s="26">
        <f>IFERROR(Tableau17[[#This Row],[2008-T2-MACROEXTRDROITE]]/Tableau17[[#This Row],[2008-T2-MACROTOTALE]],"")</f>
        <v>0</v>
      </c>
      <c r="NA117" s="26">
        <f>IFERROR(Tableau17[[#This Row],[2008-T2-MACRODROITE]]/Tableau17[[#This Row],[2008-T2-MACROTOTALE]],"")</f>
        <v>0.52592592592592591</v>
      </c>
      <c r="NB117" s="26">
        <f>IFERROR(Tableau17[[#This Row],[2008-T2-MACROCENTRE]]/Tableau17[[#This Row],[2008-T2-MACROTOTALE]],"")</f>
        <v>0</v>
      </c>
      <c r="NC117" s="26">
        <f>IFERROR(Tableau17[[#This Row],[2008-T2-MACROGAUCHE]]/Tableau17[[#This Row],[2008-T2-MACROTOTALE]],"")</f>
        <v>0.47407407407407409</v>
      </c>
      <c r="ND117" s="26">
        <f>IFERROR(Tableau17[[#This Row],[2008-T2-MACROAUTRE]]/Tableau17[[#This Row],[2008-T2-MACROTOTALE]],"")</f>
        <v>0</v>
      </c>
      <c r="NE117" s="26">
        <f>IFERROR(Tableau17[[#This Row],[2014-T1-MACROEXTRDROITE]]/Tableau17[[#This Row],[2014-T1-MACROTOTALE]],"")</f>
        <v>0.2206703910614525</v>
      </c>
      <c r="NF117" s="26">
        <f>IFERROR(Tableau17[[#This Row],[2014-T1-MACRODROITE]]/Tableau17[[#This Row],[2014-T1-MACROTOTALE]],"")</f>
        <v>0.44413407821229051</v>
      </c>
      <c r="NG117" s="26">
        <f>IFERROR(Tableau17[[#This Row],[2014-T1-MACROCENTRE]]/Tableau17[[#This Row],[2014-T1-MACROTOTALE]],"")</f>
        <v>1.2569832402234637E-2</v>
      </c>
      <c r="NH117" s="26">
        <f>IFERROR(Tableau17[[#This Row],[2014-T1-MACROGAUCHE]]/Tableau17[[#This Row],[2014-T1-MACROTOTALE]],"")</f>
        <v>0.32262569832402233</v>
      </c>
      <c r="NI117" s="26">
        <f>IFERROR(Tableau17[[#This Row],[2014-T1-MACROAUTRE]]/Tableau17[[#This Row],[2014-T1-MACROTOTALE]],"")</f>
        <v>0</v>
      </c>
      <c r="NJ117" s="26">
        <f>IFERROR(Tableau17[[#This Row],[2014-T2-MACROEXTRDROITE]]/Tableau17[[#This Row],[2014-T2-MACROTOTALE]],"")</f>
        <v>0.23749999999999999</v>
      </c>
      <c r="NK117" s="26">
        <f>IFERROR(Tableau17[[#This Row],[2014-T2-MACRODROITE]]/Tableau17[[#This Row],[2014-T2-MACROTOTALE]],"")</f>
        <v>0.48472222222222222</v>
      </c>
      <c r="NL117" s="26">
        <f>IFERROR(Tableau17[[#This Row],[2014-T2-MACROCENTRE]]/Tableau17[[#This Row],[2014-T2-MACROTOTALE]],"")</f>
        <v>0</v>
      </c>
      <c r="NM117" s="26">
        <f>IFERROR(Tableau17[[#This Row],[2014-T2-MACROGAUCHE]]/Tableau17[[#This Row],[2014-T2-MACROTOTALE]],"")</f>
        <v>0.27777777777777779</v>
      </c>
      <c r="NN117" s="26">
        <f>IFERROR(Tableau17[[#This Row],[2014-T2-MACROAUTRE]]/Tableau17[[#This Row],[2014-T2-MACROTOTALE]],"")</f>
        <v>0</v>
      </c>
      <c r="NO117" s="26">
        <f>IFERROR( Tableau17[[#This Row],[2015-T1-MACROEXTRDROITE]]/Tableau17[[#This Row],[2015-T1-MACROTOTALE]],"")</f>
        <v>0.38551859099804303</v>
      </c>
      <c r="NP117" s="26">
        <f>IFERROR(Tableau17[[#This Row],[2015-T1-MACRODROITE]]/Tableau17[[#This Row],[2015-T1-MACROTOTALE]],"")</f>
        <v>0.3131115459882583</v>
      </c>
      <c r="NQ117" s="26">
        <f>IFERROR(Tableau17[[#This Row],[2015-T1-MACROCENTRE]]/Tableau17[[#This Row],[2015-T1-MACROTOTALE]],"")</f>
        <v>0</v>
      </c>
      <c r="NR117" s="26">
        <f>IFERROR(Tableau17[[#This Row],[2015-T1-MACROGAUCHE]]/Tableau17[[#This Row],[2015-T1-MACROTOTALE]],"")</f>
        <v>0.25048923679060664</v>
      </c>
      <c r="NS117" s="26">
        <f>IFERROR(Tableau17[[#This Row],[2015-T1-MACROAUTRE]]/Tableau17[[#This Row],[2015-T1-MACROTOTALE]],"")</f>
        <v>5.0880626223091974E-2</v>
      </c>
      <c r="NT117" s="26">
        <f>IFERROR(Tableau17[[#This Row],[2015-T2-MACROEXTRDROITE]]/Tableau17[[#This Row],[2015-T2-MACROTOTALE]],"")</f>
        <v>0.41212121212121211</v>
      </c>
      <c r="NU117" s="26">
        <f>IFERROR(Tableau17[[#This Row],[2015-T2-MACRODROITE]]/Tableau17[[#This Row],[2015-T2-MACROTOTALE]],"")</f>
        <v>0.58787878787878789</v>
      </c>
      <c r="NV117" s="26">
        <f>IFERROR(Tableau17[[#This Row],[2015-T2-MACROCENTRE]]/Tableau17[[#This Row],[2015-T2-MACROTOTALE]],"")</f>
        <v>0</v>
      </c>
      <c r="NW117" s="26">
        <f>IFERROR(Tableau17[[#This Row],[2015-T2-MACROGAUCHE]]/Tableau17[[#This Row],[2015-T2-MACROTOTALE]],"")</f>
        <v>0</v>
      </c>
      <c r="NX117" s="26">
        <f>IFERROR(Tableau17[[#This Row],[2015-T2-MACROAUTRE]]/Tableau17[[#This Row],[2015-T2-MACROTOTALE]],"")</f>
        <v>0</v>
      </c>
      <c r="NY117" s="26">
        <f>IFERROR(Tableau17[[#This Row],[2017-T1-MACROEXTRDROITE]]/Tableau17[[#This Row],[2017-T1-MACROTOTALE]],"")</f>
        <v>0.32955974842767294</v>
      </c>
      <c r="NZ117" s="26">
        <f>IFERROR(Tableau17[[#This Row],[2017-T1-MACRODROITE]]/Tableau17[[#This Row],[2017-T1-MACROTOTALE]],"")</f>
        <v>0.18490566037735848</v>
      </c>
      <c r="OA117" s="26">
        <f>IFERROR(Tableau17[[#This Row],[2017-T1-MACROCENTRE]]/Tableau17[[#This Row],[2017-T1-MACROTOTALE]],"")</f>
        <v>0.20377358490566039</v>
      </c>
      <c r="OB117" s="26">
        <f>IFERROR(Tableau17[[#This Row],[2017-T1-MACROGAUCHE]]/Tableau17[[#This Row],[2017-T1-MACROTOTALE]],"")</f>
        <v>0.27672955974842767</v>
      </c>
      <c r="OC117" s="26">
        <f>IFERROR(Tableau17[[#This Row],[2017-T1-MACROAUTRE]]/Tableau17[[#This Row],[2017-T1-MACROTOTALE]],"")</f>
        <v>5.0314465408805029E-3</v>
      </c>
      <c r="OD117" s="26">
        <f>IFERROR(Tableau17[[#This Row],[2017-T2-MACROEXTRDROITE]]/Tableau17[[#This Row],[2017-T2-MACROTOTALE]],"")</f>
        <v>0.40294117647058825</v>
      </c>
      <c r="OE117" s="26">
        <f>IFERROR(Tableau17[[#This Row],[2017-T2-MACRODROITE]]/Tableau17[[#This Row],[2017-T2-MACROTOTALE]],"")</f>
        <v>0</v>
      </c>
      <c r="OF117" s="26">
        <f>IFERROR(Tableau17[[#This Row],[2017-T2-MACROCENTRE]]/Tableau17[[#This Row],[2017-T2-MACROTOTALE]],"")</f>
        <v>0.59705882352941175</v>
      </c>
      <c r="OG117" s="26">
        <f>IFERROR(Tableau17[[#This Row],[2017-T2-MACROGAUCHE]]/Tableau17[[#This Row],[2017-T2-MACROTOTALE]],"")</f>
        <v>0</v>
      </c>
      <c r="OH117" s="26">
        <f>IFERROR(Tableau17[[#This Row],[2017-T2-MACROAUTRE]]/Tableau17[[#This Row],[2017-T2-MACROTOTALE]],"")</f>
        <v>0</v>
      </c>
      <c r="OI117" s="26">
        <f>IFERROR(Tableau17[[#This Row],[2019-T1-MACROEXTRDROITE]]/Tableau17[[#This Row],[2019-T1-MACROTOTALE]],"")</f>
        <v>0.36607142857142855</v>
      </c>
      <c r="OJ117" s="26">
        <f>IFERROR(Tableau17[[#This Row],[2019-T1-MACRODROITE]]/Tableau17[[#This Row],[2019-T1-MACROTOTALE]],"")</f>
        <v>0.10267857142857142</v>
      </c>
      <c r="OK117" s="26">
        <f>IFERROR(Tableau17[[#This Row],[2019-T1-MACROCENTRE]]/Tableau17[[#This Row],[2019-T1-MACROTOTALE]],"")</f>
        <v>0.16964285714285715</v>
      </c>
      <c r="OL117" s="26">
        <f>IFERROR(Tableau17[[#This Row],[2019-T1-MACROGAUCHE]]/Tableau17[[#This Row],[2019-T1-MACROTOTALE]],"")</f>
        <v>0.3080357142857143</v>
      </c>
      <c r="OM117" s="26">
        <f>IFERROR(Tableau17[[#This Row],[2019-T1-MACROAUTRE]]/Tableau17[[#This Row],[2019-T1-MACROTOTALE]],"")</f>
        <v>5.3571428571428568E-2</v>
      </c>
      <c r="ON117" s="26">
        <f>IFERROR(Tableau17[[#This Row],[2020-T1-MACROEXTRDROITE]]/Tableau17[[#This Row],[2020-T1-MACROTOTALE]],"")</f>
        <v>0.16129032258064516</v>
      </c>
      <c r="OO117" s="26">
        <f>IFERROR(Tableau17[[#This Row],[2020-T1-MACRODROITE]]/Tableau17[[#This Row],[2020-T1-MACROTOTALE]],"")</f>
        <v>0.45698924731182794</v>
      </c>
      <c r="OP117" s="26">
        <f>IFERROR(Tableau17[[#This Row],[2020-T1-MACROCENTRE]]/Tableau17[[#This Row],[2020-T1-MACROTOTALE]],"")</f>
        <v>5.6451612903225805E-2</v>
      </c>
      <c r="OQ117" s="26">
        <f>IFERROR(Tableau17[[#This Row],[2020-T1-MACROGAUCHE]]/Tableau17[[#This Row],[2020-T1-MACROTOTALE]],"")</f>
        <v>0.32526881720430106</v>
      </c>
      <c r="OR117" s="26">
        <f>IFERROR(Tableau17[[#This Row],[2020-T1-MACROAUTRE]]/Tableau17[[#This Row],[2020-T1-MACROTOTALE]],"")</f>
        <v>0</v>
      </c>
      <c r="OS117" s="26">
        <f>IFERROR(Tableau17[[#This Row],[2017 (L)-T1-MACROEXTRDROITE]]/Tableau17[[#This Row],[2017 (L)-T1-MACROTOTALE]],"")</f>
        <v>1.3157894736842105E-2</v>
      </c>
      <c r="OT117" s="26">
        <f>IFERROR(Tableau17[[#This Row],[2017 (L)-T1-MACRODROITE]]/Tableau17[[#This Row],[2017 (L)-T1-MACROTOTALE]],"")</f>
        <v>0.31315789473684208</v>
      </c>
      <c r="OU117" s="26">
        <f>IFERROR(Tableau17[[#This Row],[2017 (L)-T1-MACROCENTRE]]/Tableau17[[#This Row],[2017 (L)-T1-MACROTOTALE]],"")</f>
        <v>0.33947368421052632</v>
      </c>
      <c r="OV117" s="26">
        <f>IFERROR(Tableau17[[#This Row],[2017 (L)-T1-MACROGAUCHE]]/Tableau17[[#This Row],[2017 (L)-T1-MACROTOTALE]],"")</f>
        <v>0.32894736842105265</v>
      </c>
      <c r="OW117" s="26">
        <f>IFERROR(Tableau17[[#This Row],[2017 (L)-T1-MACROAUTRE]]/Tableau17[[#This Row],[2017 (L)-T1-MACROTOTALE]],"")</f>
        <v>5.263157894736842E-3</v>
      </c>
      <c r="OX117" s="26">
        <f>IFERROR(Tableau17[[#This Row],[2017 (L)-T2-MACROEXTRDROITE]]/Tableau17[[#This Row],[2017 (L)-T2-MACROTOTALE]],"")</f>
        <v>0</v>
      </c>
      <c r="OY117" s="26">
        <f>IFERROR(Tableau17[[#This Row],[2017 (L)-T2-MACRODROITE]]/Tableau17[[#This Row],[2017 (L)-T2-MACROTOTALE]],"")</f>
        <v>0</v>
      </c>
      <c r="OZ117" s="26">
        <f>IFERROR(Tableau17[[#This Row],[2017 (L)-T2-MACROCENTRE]]/Tableau17[[#This Row],[2017 (L)-T2-MACROTOTALE]],"")</f>
        <v>0.53432835820895519</v>
      </c>
      <c r="PA117" s="26">
        <f>IFERROR(Tableau17[[#This Row],[2017 (L)-T2-MACROGAUCHE]]/Tableau17[[#This Row],[2017 (L)-T2-MACROTOTALE]],"")</f>
        <v>0.46567164179104475</v>
      </c>
      <c r="PB117" s="26">
        <f>IFERROR(Tableau17[[#This Row],[2017 (L)-T2-MACROAUTRE]]/Tableau17[[#This Row],[2017 (L)-T2-MACROTOTALE]],"")</f>
        <v>0</v>
      </c>
      <c r="PC117" s="26">
        <f>IFERROR(Tableau17[[#This Row],[2008_T1_PROCUS]]/Tableau17[[#This Row],[2008_T1_INSCRITS]],0)</f>
        <v>4.5893719806763288E-2</v>
      </c>
      <c r="PD117" s="26">
        <f>IFERROR(Tableau17[[#This Row],[2008_T2_PROCUS]]/Tableau17[[#This Row],[2008_T2_INSCRITS]],0)</f>
        <v>1.4516129032258065E-2</v>
      </c>
      <c r="PE117" s="26">
        <f>Tableau17[[#This Row],[2014_T1_PROCUS]]/Tableau17[[#This Row],[2014_T1_INSCRITS]]</f>
        <v>1.5409570154095702E-2</v>
      </c>
      <c r="PF117" s="26">
        <f>IFERROR(Tableau17[[#This Row],[2014_T2_PROCUS]]/Tableau17[[#This Row],[2014_T2_INSCRITS]],0)</f>
        <v>1.6233766233766232E-2</v>
      </c>
    </row>
    <row r="118" spans="1:422" x14ac:dyDescent="0.2">
      <c r="A118" s="1">
        <v>3</v>
      </c>
      <c r="B118" s="1" t="s">
        <v>288</v>
      </c>
      <c r="C118" s="1" t="s">
        <v>291</v>
      </c>
      <c r="D118" s="1" t="s">
        <v>291</v>
      </c>
      <c r="E118" s="1">
        <v>408</v>
      </c>
      <c r="F118" s="1">
        <v>5.4022170000000003</v>
      </c>
      <c r="G118" s="1">
        <v>43.307797000000001</v>
      </c>
      <c r="H118" s="3">
        <v>884</v>
      </c>
      <c r="I118" s="3">
        <v>228</v>
      </c>
      <c r="L118" s="1">
        <v>77</v>
      </c>
      <c r="M118" s="1">
        <v>8</v>
      </c>
      <c r="O118" s="1">
        <v>3</v>
      </c>
      <c r="P118" s="1">
        <v>27</v>
      </c>
      <c r="Q118" s="1">
        <v>12</v>
      </c>
      <c r="R118" s="1">
        <v>46</v>
      </c>
      <c r="S118" s="1">
        <v>79</v>
      </c>
      <c r="T118" s="1">
        <v>11</v>
      </c>
      <c r="U118" s="1">
        <v>263</v>
      </c>
      <c r="V118" s="1">
        <v>653</v>
      </c>
      <c r="W118" s="1">
        <v>370</v>
      </c>
      <c r="X118" s="1">
        <v>10</v>
      </c>
      <c r="Y118" s="2">
        <v>0.56661561999999999</v>
      </c>
      <c r="Z118" s="1">
        <v>652</v>
      </c>
      <c r="AA118" s="1">
        <v>383</v>
      </c>
      <c r="AB118" s="1">
        <v>8</v>
      </c>
      <c r="AC118" s="2">
        <v>0.58742331000000003</v>
      </c>
      <c r="AD118" s="1">
        <v>884</v>
      </c>
      <c r="AE118" s="1">
        <v>272</v>
      </c>
      <c r="AF118" s="2">
        <v>0.30769231000000002</v>
      </c>
      <c r="AG118" s="1">
        <f t="shared" si="1"/>
        <v>228</v>
      </c>
      <c r="AH118" s="1">
        <v>722</v>
      </c>
      <c r="AI118" s="1">
        <v>409</v>
      </c>
      <c r="AJ118" s="1">
        <v>7</v>
      </c>
      <c r="AK118" s="2">
        <v>0.56648198999999999</v>
      </c>
      <c r="AL118" s="1">
        <v>722</v>
      </c>
      <c r="AM118" s="1">
        <v>439</v>
      </c>
      <c r="AN118" s="1">
        <v>6</v>
      </c>
      <c r="AO118" s="2">
        <v>0.60803324000000003</v>
      </c>
      <c r="AP118" s="1">
        <v>678</v>
      </c>
      <c r="AQ118" s="1">
        <v>301</v>
      </c>
      <c r="AR118" s="2">
        <v>0.44395279999999998</v>
      </c>
      <c r="AS118" s="1">
        <v>678</v>
      </c>
      <c r="AT118" s="1">
        <v>307</v>
      </c>
      <c r="AU118" s="2">
        <v>0.45280236000000001</v>
      </c>
      <c r="AV118" s="1">
        <v>735</v>
      </c>
      <c r="AW118" s="1">
        <v>307</v>
      </c>
      <c r="AX118" s="2">
        <v>0.41768706999999999</v>
      </c>
      <c r="AY118" s="1">
        <v>735</v>
      </c>
      <c r="AZ118" s="1">
        <v>245</v>
      </c>
      <c r="BA118" s="2">
        <v>0.33333332999999998</v>
      </c>
      <c r="BB118" s="1">
        <v>735</v>
      </c>
      <c r="BC118" s="1">
        <v>531</v>
      </c>
      <c r="BD118" s="2">
        <v>0.72244898000000002</v>
      </c>
      <c r="BE118" s="1">
        <v>735</v>
      </c>
      <c r="BF118" s="1">
        <v>491</v>
      </c>
      <c r="BG118" s="2">
        <v>0.66802720999999998</v>
      </c>
      <c r="BH118" s="1">
        <v>842</v>
      </c>
      <c r="BI118" s="1">
        <v>374</v>
      </c>
      <c r="BJ118" s="2">
        <v>0.44418052000000002</v>
      </c>
      <c r="BK118" s="1">
        <v>22</v>
      </c>
      <c r="BL118" s="1">
        <v>4</v>
      </c>
      <c r="BM118" s="1">
        <v>7</v>
      </c>
      <c r="BN118" s="1">
        <v>15</v>
      </c>
      <c r="BO118" s="1">
        <v>23</v>
      </c>
      <c r="BP118" s="1">
        <v>153</v>
      </c>
      <c r="BQ118" s="1">
        <v>175</v>
      </c>
      <c r="BR118" s="1">
        <v>399</v>
      </c>
      <c r="BT118" s="1">
        <v>221</v>
      </c>
      <c r="BU118" s="1">
        <v>202</v>
      </c>
      <c r="BW118" s="1">
        <v>423</v>
      </c>
      <c r="BX118" s="1">
        <v>1</v>
      </c>
      <c r="BY118" s="1">
        <v>0</v>
      </c>
      <c r="BZ118" s="1">
        <v>27</v>
      </c>
      <c r="CB118" s="1">
        <v>25</v>
      </c>
      <c r="CC118" s="1">
        <v>57</v>
      </c>
      <c r="CD118" s="1">
        <v>162</v>
      </c>
      <c r="CE118" s="1">
        <v>85</v>
      </c>
      <c r="CF118" s="1">
        <v>357</v>
      </c>
      <c r="CG118" s="1">
        <v>74</v>
      </c>
      <c r="CH118" s="1">
        <v>175</v>
      </c>
      <c r="CI118" s="1">
        <v>118</v>
      </c>
      <c r="CJ118" s="1">
        <v>367</v>
      </c>
      <c r="CN118" s="1">
        <v>14</v>
      </c>
      <c r="CO118" s="1">
        <v>39</v>
      </c>
      <c r="CP118" s="1">
        <v>88</v>
      </c>
      <c r="CT118" s="1">
        <v>89</v>
      </c>
      <c r="CU118" s="1">
        <v>46</v>
      </c>
      <c r="CW118" s="1">
        <v>276</v>
      </c>
      <c r="CY118" s="1">
        <v>121</v>
      </c>
      <c r="DB118" s="1">
        <v>146</v>
      </c>
      <c r="DC118" s="1">
        <v>267</v>
      </c>
      <c r="DD118" s="1">
        <v>7</v>
      </c>
      <c r="DE118" s="1">
        <v>1</v>
      </c>
      <c r="DF118" s="1">
        <v>0</v>
      </c>
      <c r="DG118" s="1">
        <v>10</v>
      </c>
      <c r="DH118" s="1">
        <v>4</v>
      </c>
      <c r="DI118" s="1">
        <v>19</v>
      </c>
      <c r="DK118" s="1">
        <v>3</v>
      </c>
      <c r="DL118" s="1">
        <v>67</v>
      </c>
      <c r="DN118" s="1">
        <v>38</v>
      </c>
      <c r="DP118" s="1">
        <v>4</v>
      </c>
      <c r="DQ118" s="1">
        <v>1</v>
      </c>
      <c r="DR118" s="1">
        <v>92</v>
      </c>
      <c r="DU118" s="1">
        <v>246</v>
      </c>
      <c r="DV118" s="1">
        <v>121</v>
      </c>
      <c r="DZ118" s="1">
        <v>112</v>
      </c>
      <c r="EA118" s="1">
        <v>233</v>
      </c>
      <c r="EB118" s="1">
        <v>1</v>
      </c>
      <c r="EC118" s="1">
        <v>5</v>
      </c>
      <c r="ED118" s="1">
        <v>0</v>
      </c>
      <c r="EE118" s="1">
        <v>18</v>
      </c>
      <c r="EF118" s="1">
        <v>74</v>
      </c>
      <c r="EG118" s="1">
        <v>44</v>
      </c>
      <c r="EH118" s="1">
        <v>1</v>
      </c>
      <c r="EI118" s="1">
        <v>128</v>
      </c>
      <c r="EJ118" s="1">
        <v>137</v>
      </c>
      <c r="EK118" s="1">
        <v>107</v>
      </c>
      <c r="EL118" s="1">
        <v>2</v>
      </c>
      <c r="EM118" s="1">
        <v>517</v>
      </c>
      <c r="EN118" s="1">
        <v>172</v>
      </c>
      <c r="EO118" s="1">
        <v>273</v>
      </c>
      <c r="EP118" s="1">
        <v>445</v>
      </c>
      <c r="EQ118" s="1">
        <v>1</v>
      </c>
      <c r="ER118" s="1">
        <v>2</v>
      </c>
      <c r="ES118" s="1">
        <v>6</v>
      </c>
      <c r="ET118" s="1">
        <v>39</v>
      </c>
      <c r="EU118" s="1">
        <v>0</v>
      </c>
      <c r="EV118" s="1">
        <v>107</v>
      </c>
      <c r="EW118" s="1">
        <v>23</v>
      </c>
      <c r="EX118" s="1">
        <v>0</v>
      </c>
      <c r="EY118" s="1">
        <v>10</v>
      </c>
      <c r="EZ118" s="1">
        <v>18</v>
      </c>
      <c r="FA118" s="1">
        <v>0</v>
      </c>
      <c r="FB118" s="1">
        <v>0</v>
      </c>
      <c r="FC118" s="1">
        <v>0</v>
      </c>
      <c r="FD118" s="1">
        <v>0</v>
      </c>
      <c r="FE118" s="1">
        <v>0</v>
      </c>
      <c r="FF118" s="1">
        <v>0</v>
      </c>
      <c r="FG118" s="1">
        <v>1</v>
      </c>
      <c r="FH118" s="1">
        <v>9</v>
      </c>
      <c r="FI118" s="1">
        <v>0</v>
      </c>
      <c r="FJ118" s="1">
        <v>19</v>
      </c>
      <c r="FK118" s="1">
        <v>11</v>
      </c>
      <c r="FL118" s="1">
        <v>0</v>
      </c>
      <c r="FM118" s="1">
        <v>55</v>
      </c>
      <c r="FN118" s="1">
        <v>9</v>
      </c>
      <c r="FO118" s="1">
        <v>3</v>
      </c>
      <c r="FP118" s="1">
        <v>48</v>
      </c>
      <c r="FQ118" s="1">
        <v>0</v>
      </c>
      <c r="FR118" s="1">
        <f>SUM(Tableau17[[#This Row],[2019-T1-ALEXANDRE Audric]:[2019-T1-MARIE Florie]])</f>
        <v>361</v>
      </c>
      <c r="FS118" s="1">
        <v>30</v>
      </c>
      <c r="FT118" s="1">
        <v>179</v>
      </c>
      <c r="FU118" s="1">
        <v>0</v>
      </c>
      <c r="FV118" s="1">
        <v>190</v>
      </c>
      <c r="FW118" s="1">
        <v>0</v>
      </c>
      <c r="FX118" s="1">
        <v>399</v>
      </c>
      <c r="FY118" s="1">
        <v>0</v>
      </c>
      <c r="FZ118" s="1">
        <v>202</v>
      </c>
      <c r="GA118" s="1">
        <v>0</v>
      </c>
      <c r="GB118" s="1">
        <v>221</v>
      </c>
      <c r="GC118" s="1">
        <v>0</v>
      </c>
      <c r="GD118" s="1">
        <v>423</v>
      </c>
      <c r="GE118" s="1">
        <v>57</v>
      </c>
      <c r="GF118" s="1">
        <v>162</v>
      </c>
      <c r="GG118" s="1">
        <v>1</v>
      </c>
      <c r="GH118" s="1">
        <v>137</v>
      </c>
      <c r="GI118" s="1">
        <v>0</v>
      </c>
      <c r="GJ118" s="1">
        <v>357</v>
      </c>
      <c r="GK118" s="1">
        <v>74</v>
      </c>
      <c r="GL118" s="1">
        <v>175</v>
      </c>
      <c r="GM118" s="1">
        <v>0</v>
      </c>
      <c r="GN118" s="1">
        <v>118</v>
      </c>
      <c r="GO118" s="1">
        <v>0</v>
      </c>
      <c r="GP118" s="1">
        <v>367</v>
      </c>
      <c r="GQ118" s="1">
        <v>88</v>
      </c>
      <c r="GR118" s="1">
        <v>89</v>
      </c>
      <c r="GS118" s="1">
        <v>0</v>
      </c>
      <c r="GT118" s="1">
        <v>99</v>
      </c>
      <c r="GU118" s="1">
        <v>0</v>
      </c>
      <c r="GV118" s="1">
        <v>276</v>
      </c>
      <c r="GW118" s="1">
        <v>121</v>
      </c>
      <c r="GX118" s="1">
        <v>0</v>
      </c>
      <c r="GY118" s="1">
        <v>0</v>
      </c>
      <c r="GZ118" s="1">
        <v>146</v>
      </c>
      <c r="HA118" s="1">
        <v>0</v>
      </c>
      <c r="HB118" s="1">
        <v>267</v>
      </c>
      <c r="HC118" s="1">
        <v>151</v>
      </c>
      <c r="HD118" s="1">
        <v>74</v>
      </c>
      <c r="HE118" s="1">
        <v>107</v>
      </c>
      <c r="HF118" s="1">
        <v>184</v>
      </c>
      <c r="HG118" s="1">
        <v>1</v>
      </c>
      <c r="HH118" s="1">
        <v>517</v>
      </c>
      <c r="HI118" s="1">
        <v>172</v>
      </c>
      <c r="HJ118" s="1">
        <v>0</v>
      </c>
      <c r="HK118" s="1">
        <v>273</v>
      </c>
      <c r="HL118" s="1">
        <v>0</v>
      </c>
      <c r="HM118" s="1">
        <v>0</v>
      </c>
      <c r="HN118" s="1">
        <v>445</v>
      </c>
      <c r="HO118" s="1">
        <v>124</v>
      </c>
      <c r="HP118" s="1">
        <v>32</v>
      </c>
      <c r="HQ118" s="1">
        <v>48</v>
      </c>
      <c r="HR118" s="1">
        <v>144</v>
      </c>
      <c r="HS118" s="1">
        <v>17</v>
      </c>
      <c r="HT118" s="1">
        <v>365</v>
      </c>
      <c r="HU118" s="1">
        <v>46</v>
      </c>
      <c r="HV118" s="1">
        <v>104</v>
      </c>
      <c r="HW118" s="1">
        <v>12</v>
      </c>
      <c r="HX118" s="1">
        <v>101</v>
      </c>
      <c r="HY118" s="1">
        <v>0</v>
      </c>
      <c r="HZ118" s="1">
        <v>263</v>
      </c>
      <c r="IA118" s="1">
        <v>0</v>
      </c>
      <c r="IB118" s="1">
        <v>48</v>
      </c>
      <c r="IC118" s="1">
        <v>92</v>
      </c>
      <c r="ID118" s="1">
        <v>104</v>
      </c>
      <c r="IE118" s="1">
        <v>2</v>
      </c>
      <c r="IF118" s="1">
        <v>246</v>
      </c>
      <c r="IG118" s="1">
        <v>0</v>
      </c>
      <c r="IH118" s="1">
        <v>0</v>
      </c>
      <c r="II118" s="1">
        <v>112</v>
      </c>
      <c r="IJ118" s="1">
        <v>121</v>
      </c>
      <c r="IK118" s="1">
        <v>0</v>
      </c>
      <c r="IL118" s="1">
        <v>233</v>
      </c>
      <c r="IM118" s="26">
        <f>IFERROR(Tableau17[[#This Row],[LDIV]]/Tableau17[[#This Row],[Total général]],"")</f>
        <v>0</v>
      </c>
      <c r="IN118" s="26">
        <f>IFERROR(Tableau17[[#This Row],[LDVC]]/Tableau17[[#This Row],[Total général]],"")</f>
        <v>0</v>
      </c>
      <c r="IO118" s="26">
        <f>IFERROR(Tableau17[[#This Row],[LDVD]]/Tableau17[[#This Row],[Total général]],"")</f>
        <v>0.29277566539923955</v>
      </c>
      <c r="IP118" s="26">
        <f>IFERROR(Tableau17[[#This Row],[LDVG]]/Tableau17[[#This Row],[Total général]],"")</f>
        <v>3.0418250950570342E-2</v>
      </c>
      <c r="IQ118" s="26">
        <f>IFERROR(Tableau17[[#This Row],[LEXD]]/Tableau17[[#This Row],[Total général]],"")</f>
        <v>0</v>
      </c>
      <c r="IR118" s="26">
        <f>IFERROR(Tableau17[[#This Row],[LEXG]]/Tableau17[[#This Row],[Total général]],"")</f>
        <v>1.1406844106463879E-2</v>
      </c>
      <c r="IS118" s="26">
        <f>IFERROR(Tableau17[[#This Row],[LLR]]/Tableau17[[#This Row],[Total général]],"")</f>
        <v>0.10266159695817491</v>
      </c>
      <c r="IT118" s="26">
        <f>IFERROR(Tableau17[[#This Row],[LREM]]/Tableau17[[#This Row],[Total général]],"")</f>
        <v>4.5627376425855515E-2</v>
      </c>
      <c r="IU118" s="26">
        <f>IFERROR(Tableau17[[#This Row],[LRN]]/Tableau17[[#This Row],[Total général]],"")</f>
        <v>0.17490494296577946</v>
      </c>
      <c r="IV118" s="26">
        <f>IFERROR(Tableau17[[#This Row],[LUG]]/Tableau17[[#This Row],[Total général]],"")</f>
        <v>0.30038022813688214</v>
      </c>
      <c r="IW118" s="26">
        <f>IFERROR(Tableau17[[#This Row],[LVEC]]/Tableau17[[#This Row],[Total général]],"")</f>
        <v>4.1825095057034217E-2</v>
      </c>
      <c r="IX118" s="26">
        <f>IFERROR(Tableau17[[#This Row],[2008-T1-LCMD]]/Tableau17[[#This Row],[2008-T1-TOTAL]],"")</f>
        <v>5.5137844611528819E-2</v>
      </c>
      <c r="IY118" s="26">
        <f>IFERROR(Tableau17[[#This Row],[2008-T1-LDVD]]/Tableau17[[#This Row],[2008-T1-TOTAL]],"")</f>
        <v>1.0025062656641603E-2</v>
      </c>
      <c r="IZ118" s="26">
        <f>IFERROR(Tableau17[[#This Row],[2008-T1-LEXD]]/Tableau17[[#This Row],[2008-T1-TOTAL]],"")</f>
        <v>1.7543859649122806E-2</v>
      </c>
      <c r="JA118" s="26">
        <f>IFERROR(Tableau17[[#This Row],[2008-T1-LEXG]]/Tableau17[[#This Row],[2008-T1-TOTAL]],"")</f>
        <v>3.7593984962406013E-2</v>
      </c>
      <c r="JB118" s="26">
        <f>IFERROR(Tableau17[[#This Row],[2008-T1-LFN]]/Tableau17[[#This Row],[2008-T1-TOTAL]],"")</f>
        <v>5.764411027568922E-2</v>
      </c>
      <c r="JC118" s="26">
        <f>IFERROR(Tableau17[[#This Row],[2008-T1-LMAJ]]/Tableau17[[#This Row],[2008-T1-TOTAL]],"")</f>
        <v>0.38345864661654133</v>
      </c>
      <c r="JD118" s="26">
        <f>IFERROR(Tableau17[[#This Row],[2008-T1-LUG]]/Tableau17[[#This Row],[2008-T1-TOTAL]],"")</f>
        <v>0.43859649122807015</v>
      </c>
      <c r="JE118" s="26">
        <f>IFERROR(Tableau17[[#This Row],[2008-T2-LFN]]/Tableau17[[#This Row],[2008-T2-TOTAL]],"")</f>
        <v>0</v>
      </c>
      <c r="JF118" s="26">
        <f>IFERROR(Tableau17[[#This Row],[2008-T2-LGC]]/Tableau17[[#This Row],[2008-T2-TOTAL]],"")</f>
        <v>0.52245862884160754</v>
      </c>
      <c r="JG118" s="26">
        <f>IFERROR(Tableau17[[#This Row],[2008-T2-LMAJ]]/Tableau17[[#This Row],[2008-T2-TOTAL]],"")</f>
        <v>0.47754137115839246</v>
      </c>
      <c r="JH118" s="26">
        <f>IFERROR(Tableau17[[#This Row],[2008-T2-LUG]]/Tableau17[[#This Row],[2008-T2-TOTAL]],"")</f>
        <v>0</v>
      </c>
      <c r="JI118" s="26">
        <f>IFERROR(Tableau17[[#This Row],[2014-T1-LDIV]]/Tableau17[[#This Row],[2014-T1-TOTAL]],"")</f>
        <v>2.8011204481792717E-3</v>
      </c>
      <c r="JJ118" s="26">
        <f>IFERROR(Tableau17[[#This Row],[2014-T1-LDVD]]/Tableau17[[#This Row],[2014-T1-TOTAL]],"")</f>
        <v>0</v>
      </c>
      <c r="JK118" s="26">
        <f>IFERROR(Tableau17[[#This Row],[2014-T1-LDVG]]/Tableau17[[#This Row],[2014-T1-TOTAL]],"")</f>
        <v>7.5630252100840331E-2</v>
      </c>
      <c r="JL118" s="26">
        <f>IFERROR(Tableau17[[#This Row],[2014-T1-LEXG]]/Tableau17[[#This Row],[2014-T1-TOTAL]],"")</f>
        <v>0</v>
      </c>
      <c r="JM118" s="26">
        <f>IFERROR(Tableau17[[#This Row],[2014-T1-LFG]]/Tableau17[[#This Row],[2014-T1-TOTAL]],"")</f>
        <v>7.0028011204481794E-2</v>
      </c>
      <c r="JN118" s="26">
        <f>IFERROR(Tableau17[[#This Row],[2014-T1-LFN]]/Tableau17[[#This Row],[2014-T1-TOTAL]],"")</f>
        <v>0.15966386554621848</v>
      </c>
      <c r="JO118" s="26">
        <f>IFERROR(Tableau17[[#This Row],[2014-T1-LUD]]/Tableau17[[#This Row],[2014-T1-TOTAL]],"")</f>
        <v>0.45378151260504201</v>
      </c>
      <c r="JP118" s="26">
        <f>IFERROR(Tableau17[[#This Row],[2014-T1-LUG]]/Tableau17[[#This Row],[2014-T1-TOTAL]],"")</f>
        <v>0.23809523809523808</v>
      </c>
      <c r="JQ118" s="26">
        <f>IFERROR(Tableau17[[#This Row],[2014-T2-LFN]]/Tableau17[[#This Row],[2014-T2-TOTAL]],"")</f>
        <v>0.20163487738419619</v>
      </c>
      <c r="JR118" s="26">
        <f>IFERROR(Tableau17[[#This Row],[2014-T2-LUD]]/Tableau17[[#This Row],[2014-T2-TOTAL]],"")</f>
        <v>0.4768392370572207</v>
      </c>
      <c r="JS118" s="26">
        <f>IFERROR(Tableau17[[#This Row],[2014-T2-LUG]]/Tableau17[[#This Row],[2014-T2-TOTAL]],"")</f>
        <v>0.32152588555858308</v>
      </c>
      <c r="JT118" s="26">
        <f>IFERROR(Tableau17[[#This Row],[2015-T1-BC-DIV]]/Tableau17[[#This Row],[2015-T1-TOTAL]],"")</f>
        <v>0</v>
      </c>
      <c r="JU118" s="26">
        <f>IFERROR(Tableau17[[#This Row],[2015-T1-BC-DLF]]/Tableau17[[#This Row],[2015-T1-TOTAL]],"")</f>
        <v>0</v>
      </c>
      <c r="JV118" s="26">
        <f>IFERROR(Tableau17[[#This Row],[2015-T1-BC-DVD]]/Tableau17[[#This Row],[2015-T1-TOTAL]],"")</f>
        <v>0</v>
      </c>
      <c r="JW118" s="26">
        <f>IFERROR(Tableau17[[#This Row],[2015-T1-BC-DVG]]/Tableau17[[#This Row],[2015-T1-TOTAL]],"")</f>
        <v>5.0724637681159424E-2</v>
      </c>
      <c r="JX118" s="26">
        <f>IFERROR(Tableau17[[#This Row],[2015-T1-BC-FG]]/Tableau17[[#This Row],[2015-T1-TOTAL]],"")</f>
        <v>0.14130434782608695</v>
      </c>
      <c r="JY118" s="26">
        <f>IFERROR(Tableau17[[#This Row],[2015-T1-BC-FN]]/Tableau17[[#This Row],[2015-T1-TOTAL]],"")</f>
        <v>0.3188405797101449</v>
      </c>
      <c r="JZ118" s="26">
        <f>IFERROR(Tableau17[[#This Row],[2015-T1-BC-MDM]]/Tableau17[[#This Row],[2015-T1-TOTAL]],"")</f>
        <v>0</v>
      </c>
      <c r="KA118" s="26">
        <f>IFERROR(Tableau17[[#This Row],[2015-T1-BC-RDG]]/Tableau17[[#This Row],[2015-T1-TOTAL]],"")</f>
        <v>0</v>
      </c>
      <c r="KB118" s="26">
        <f>IFERROR(Tableau17[[#This Row],[2015-T1-BC-SOC]]/Tableau17[[#This Row],[2015-T1-TOTAL]],"")</f>
        <v>0</v>
      </c>
      <c r="KC118" s="26">
        <f>IFERROR(Tableau17[[#This Row],[2015-T1-BC-UD]]/Tableau17[[#This Row],[2015-T1-TOTAL]],"")</f>
        <v>0.32246376811594202</v>
      </c>
      <c r="KD118" s="26">
        <f>IFERROR(Tableau17[[#This Row],[2015-T1-BC-UG]]/Tableau17[[#This Row],[2015-T1-TOTAL]],"")</f>
        <v>0.16666666666666666</v>
      </c>
      <c r="KE118" s="26">
        <f>IFERROR(Tableau17[[#This Row],[2015-T1-BC-VEC]]/Tableau17[[#This Row],[2015-T1-TOTAL]],"")</f>
        <v>0</v>
      </c>
      <c r="KF118" s="26">
        <f>IFERROR(Tableau17[[#This Row],[2015-T2-BC-DVG]]/Tableau17[[#This Row],[2015-T2-TOTAL]],"")</f>
        <v>0</v>
      </c>
      <c r="KG118" s="26">
        <f>IFERROR(Tableau17[[#This Row],[2015-T2-BC-FN]]/Tableau17[[#This Row],[2015-T2-TOTAL]],"")</f>
        <v>0.45318352059925093</v>
      </c>
      <c r="KH118" s="26">
        <f>IFERROR(Tableau17[[#This Row],[2015-T2-BC-SOC]]/Tableau17[[#This Row],[2015-T2-TOTAL]],"")</f>
        <v>0</v>
      </c>
      <c r="KI118" s="26">
        <f>IFERROR(Tableau17[[#This Row],[2015-T2-BC-UD]]/Tableau17[[#This Row],[2015-T2-TOTAL]],"")</f>
        <v>0</v>
      </c>
      <c r="KJ118" s="26">
        <f>IFERROR(Tableau17[[#This Row],[2015-T2-BC-UG]]/Tableau17[[#This Row],[2015-T2-TOTAL]],"")</f>
        <v>0.54681647940074907</v>
      </c>
      <c r="KK118" s="26">
        <f>IFERROR(Tableau17[[#This Row],[2017 (L)-T1-COM]]/Tableau17[[#This Row],[2017 (L)-T1-TOTAL]],"")</f>
        <v>2.8455284552845527E-2</v>
      </c>
      <c r="KL118" s="26">
        <f>IFERROR(Tableau17[[#This Row],[2017 (L)-T1-DIV]]/Tableau17[[#This Row],[2017 (L)-T1-TOTAL]],"")</f>
        <v>4.0650406504065045E-3</v>
      </c>
      <c r="KM118" s="26">
        <f>IFERROR(Tableau17[[#This Row],[2017 (L)-T1-DLF]]/Tableau17[[#This Row],[2017 (L)-T1-TOTAL]],"")</f>
        <v>0</v>
      </c>
      <c r="KN118" s="26">
        <f>IFERROR(Tableau17[[#This Row],[2017 (L)-T1-DVD]]/Tableau17[[#This Row],[2017 (L)-T1-TOTAL]],"")</f>
        <v>4.065040650406504E-2</v>
      </c>
      <c r="KO118" s="26">
        <f>IFERROR(Tableau17[[#This Row],[2017 (L)-T1-DVG]]/Tableau17[[#This Row],[2017 (L)-T1-TOTAL]],"")</f>
        <v>1.6260162601626018E-2</v>
      </c>
      <c r="KP118" s="26">
        <f>IFERROR(Tableau17[[#This Row],[2017 (L)-T1-ECO]]/Tableau17[[#This Row],[2017 (L)-T1-TOTAL]],"")</f>
        <v>7.7235772357723581E-2</v>
      </c>
      <c r="KQ118" s="26">
        <f>IFERROR(Tableau17[[#This Row],[2017 (L)-T1-EXD]]/Tableau17[[#This Row],[2017 (L)-T1-TOTAL]],"")</f>
        <v>0</v>
      </c>
      <c r="KR118" s="26">
        <f>IFERROR(Tableau17[[#This Row],[2017 (L)-T1-EXG]]/Tableau17[[#This Row],[2017 (L)-T1-TOTAL]],"")</f>
        <v>1.2195121951219513E-2</v>
      </c>
      <c r="KS118" s="26">
        <f>IFERROR(Tableau17[[#This Row],[2017 (L)-T1-FI]]/Tableau17[[#This Row],[2017 (L)-T1-TOTAL]],"")</f>
        <v>0.27235772357723576</v>
      </c>
      <c r="KT118" s="26">
        <f>IFERROR(Tableau17[[#This Row],[2017 (L)-T1-FN]]/Tableau17[[#This Row],[2017 (L)-T1-TOTAL]],"")</f>
        <v>0</v>
      </c>
      <c r="KU118" s="26">
        <f>IFERROR(Tableau17[[#This Row],[2017 (L)-T1-LR]]/Tableau17[[#This Row],[2017 (L)-T1-TOTAL]],"")</f>
        <v>0.15447154471544716</v>
      </c>
      <c r="KV118" s="26">
        <f>IFERROR(Tableau17[[#This Row],[2017 (L)-T1-MDM]]/Tableau17[[#This Row],[2017 (L)-T1-TOTAL]],"")</f>
        <v>0</v>
      </c>
      <c r="KW118" s="26">
        <f>IFERROR(Tableau17[[#This Row],[2017 (L)-T1-RDG]]/Tableau17[[#This Row],[2017 (L)-T1-TOTAL]],"")</f>
        <v>1.6260162601626018E-2</v>
      </c>
      <c r="KX118" s="26">
        <f>IFERROR(Tableau17[[#This Row],[2017 (L)-T1-REG]]/Tableau17[[#This Row],[2017 (L)-T1-TOTAL]],"")</f>
        <v>4.0650406504065045E-3</v>
      </c>
      <c r="KY118" s="26">
        <f>IFERROR(Tableau17[[#This Row],[2017 (L)-T1-REM]]/Tableau17[[#This Row],[2017 (L)-T1-TOTAL]],"")</f>
        <v>0.37398373983739835</v>
      </c>
      <c r="KZ118" s="26">
        <f>IFERROR(Tableau17[[#This Row],[2017 (L)-T1-SOC]]/Tableau17[[#This Row],[2017 (L)-T1-TOTAL]],"")</f>
        <v>0</v>
      </c>
      <c r="LA118" s="26">
        <f>IFERROR(Tableau17[[#This Row],[2017 (L)-T1-UDI]]/Tableau17[[#This Row],[2017 (L)-T1-TOTAL]],"")</f>
        <v>0</v>
      </c>
      <c r="LB118" s="26">
        <f>IFERROR(Tableau17[[#This Row],[2017 (L)-T2-FI]]/Tableau17[[#This Row],[2017 (L)-T2-TOTAL]],"")</f>
        <v>0.51931330472102999</v>
      </c>
      <c r="LC118" s="26">
        <f>IFERROR(Tableau17[[#This Row],[2017 (L)-T2-FN]]/Tableau17[[#This Row],[2017 (L)-T2-TOTAL]],"")</f>
        <v>0</v>
      </c>
      <c r="LD118" s="26">
        <f>IFERROR(Tableau17[[#This Row],[2017 (L)-T2-LR]]/Tableau17[[#This Row],[2017 (L)-T2-TOTAL]],"")</f>
        <v>0</v>
      </c>
      <c r="LE118" s="26">
        <f>IFERROR(Tableau17[[#This Row],[2017 (L)-T2-MDM]]/Tableau17[[#This Row],[2017 (L)-T2-TOTAL]],"")</f>
        <v>0</v>
      </c>
      <c r="LF118" s="26">
        <f>IFERROR(Tableau17[[#This Row],[2017 (L)-T2-REM]]/Tableau17[[#This Row],[2017 (L)-T2-TOTAL]],"")</f>
        <v>0.48068669527896996</v>
      </c>
      <c r="LG118" s="26">
        <f>IFERROR(Tableau17[[#This Row],[2017-T1-ARTHAUD Nathalie]]/Tableau17[[#This Row],[2017-T1-TOTAL]],"")</f>
        <v>1.9342359767891683E-3</v>
      </c>
      <c r="LH118" s="26">
        <f>IFERROR(Tableau17[[#This Row],[2017-T1-ASSELINEAU Fran]]/Tableau17[[#This Row],[2017-T1-TOTAL]],"")</f>
        <v>9.6711798839458421E-3</v>
      </c>
      <c r="LI118" s="26">
        <f>IFERROR(Tableau17[[#This Row],[2017-T1-CHEMINADE Jacques]]/Tableau17[[#This Row],[2017-T1-TOTAL]],"")</f>
        <v>0</v>
      </c>
      <c r="LJ118" s="26">
        <f>IFERROR(Tableau17[[#This Row],[2017-T1-DUPONT-AIGNAN Nicolas]]/Tableau17[[#This Row],[2017-T1-TOTAL]],"")</f>
        <v>3.4816247582205029E-2</v>
      </c>
      <c r="LK118" s="26">
        <f>IFERROR(Tableau17[[#This Row],[2017-T1-FILLON Fran]]/Tableau17[[#This Row],[2017-T1-TOTAL]],"")</f>
        <v>0.14313346228239845</v>
      </c>
      <c r="LL118" s="26">
        <f>IFERROR(Tableau17[[#This Row],[2017-T1-HAMON Beno]]/Tableau17[[#This Row],[2017-T1-TOTAL]],"")</f>
        <v>8.5106382978723402E-2</v>
      </c>
      <c r="LM118" s="26">
        <f>IFERROR(Tableau17[[#This Row],[2017-T1-LASSALLE Jean]]/Tableau17[[#This Row],[2017-T1-TOTAL]],"")</f>
        <v>1.9342359767891683E-3</v>
      </c>
      <c r="LN118" s="26">
        <f>IFERROR(Tableau17[[#This Row],[2017-T1-LE PEN Marine]]/Tableau17[[#This Row],[2017-T1-TOTAL]],"")</f>
        <v>0.24758220502901354</v>
      </c>
      <c r="LO118" s="26">
        <f>IFERROR(Tableau17[[#This Row],[2017-T1-M Jean-Luc]]/Tableau17[[#This Row],[2017-T1-TOTAL]],"")</f>
        <v>0.26499032882011603</v>
      </c>
      <c r="LP118" s="26">
        <f>IFERROR(Tableau17[[#This Row],[2017-T1-MACRON Emmanuel]]/Tableau17[[#This Row],[2017-T1-TOTAL]],"")</f>
        <v>0.20696324951644102</v>
      </c>
      <c r="LQ118" s="26">
        <f>IFERROR(Tableau17[[#This Row],[2017-T1-POUTOU Philippe]]/Tableau17[[#This Row],[2017-T1-TOTAL]],"")</f>
        <v>3.8684719535783366E-3</v>
      </c>
      <c r="LR118" s="26">
        <f>IFERROR(Tableau17[[#This Row],[2017-T2-LE PEN Marine]]/Tableau17[[#This Row],[2017-T2-TOTAL]],"")</f>
        <v>0.38651685393258428</v>
      </c>
      <c r="LS118" s="26">
        <f>IFERROR(Tableau17[[#This Row],[2017-T2-MACRON Emmanuel]]/Tableau17[[#This Row],[2017-T2-TOTAL]],"")</f>
        <v>0.61348314606741572</v>
      </c>
      <c r="LT118" s="26">
        <f>IFERROR(Tableau17[[#This Row],[2019-T1-ALEXANDRE Audric]]/Tableau17[[#This Row],[2019-T1-TOTAL]],"")</f>
        <v>2.7700831024930748E-3</v>
      </c>
      <c r="LU118" s="26">
        <f>IFERROR(Tableau17[[#This Row],[2019-T1-ARTHAUD Nathalie]]/Tableau17[[#This Row],[2019-T1-TOTAL]],"")</f>
        <v>5.5401662049861496E-3</v>
      </c>
      <c r="LV118" s="26">
        <f>IFERROR(Tableau17[[#This Row],[2019-T1-ASSELINEAU François]]/Tableau17[[#This Row],[2019-T1-TOTAL]],"")</f>
        <v>1.662049861495845E-2</v>
      </c>
      <c r="LW118" s="26">
        <f>IFERROR(Tableau17[[#This Row],[2019-T1-AUBRY Manon]]/Tableau17[[#This Row],[2019-T1-TOTAL]],"")</f>
        <v>0.10803324099722991</v>
      </c>
      <c r="LX118" s="26">
        <f>IFERROR(Tableau17[[#This Row],[2019-T1-AZERGUI Nagib]]/Tableau17[[#This Row],[2019-T1-TOTAL]],"")</f>
        <v>0</v>
      </c>
      <c r="LY118" s="26">
        <f>IFERROR(Tableau17[[#This Row],[2019-T1-BARDELLA Jordan]]/Tableau17[[#This Row],[2019-T1-TOTAL]],"")</f>
        <v>0.296398891966759</v>
      </c>
      <c r="LZ118" s="26">
        <f>IFERROR(Tableau17[[#This Row],[2019-T1-BELLAMY François-Xavier]]/Tableau17[[#This Row],[2019-T1-TOTAL]],"")</f>
        <v>6.3711911357340723E-2</v>
      </c>
      <c r="MA118" s="26">
        <f>IFERROR(Tableau17[[#This Row],[2019-T1-BIDOU Olivier]]/Tableau17[[#This Row],[2019-T1-TOTAL]],"")</f>
        <v>0</v>
      </c>
      <c r="MB118" s="26">
        <f>IFERROR(Tableau17[[#This Row],[2019-T1-BOURG Dominique]]/Tableau17[[#This Row],[2019-T1-TOTAL]],"")</f>
        <v>2.7700831024930747E-2</v>
      </c>
      <c r="MC118" s="26">
        <f>IFERROR(Tableau17[[#This Row],[2019-T1-BROSSAT Ian]]/Tableau17[[#This Row],[2019-T1-TOTAL]],"")</f>
        <v>4.9861495844875349E-2</v>
      </c>
      <c r="MD118" s="26">
        <f>IFERROR(Tableau17[[#This Row],[2019-T1-CAILLAUD Sophie]]/Tableau17[[#This Row],[2019-T1-TOTAL]],"")</f>
        <v>0</v>
      </c>
      <c r="ME118" s="26">
        <f>IFERROR(Tableau17[[#This Row],[2019-T1-CAMUS Renaud]]/Tableau17[[#This Row],[2019-T1-TOTAL]],"")</f>
        <v>0</v>
      </c>
      <c r="MF118" s="26">
        <f>IFERROR(Tableau17[[#This Row],[2019-T1-CHALENÇON Christophe]]/Tableau17[[#This Row],[2019-T1-TOTAL]],"")</f>
        <v>0</v>
      </c>
      <c r="MG118" s="26">
        <f>IFERROR(Tableau17[[#This Row],[2019-T1-CORBET Cathy Denise Ginette]]/Tableau17[[#This Row],[2019-T1-TOTAL]],"")</f>
        <v>0</v>
      </c>
      <c r="MH118" s="26">
        <f>IFERROR(Tableau17[[#This Row],[2019-T1-DE PREVOISIN Robert]]/Tableau17[[#This Row],[2019-T1-TOTAL]],"")</f>
        <v>0</v>
      </c>
      <c r="MI118" s="26">
        <f>IFERROR(Tableau17[[#This Row],[2019-T1-DELFEL Thérèse]]/Tableau17[[#This Row],[2019-T1-TOTAL]],"")</f>
        <v>0</v>
      </c>
      <c r="MJ118" s="26">
        <f>IFERROR(Tableau17[[#This Row],[2019-T1-DIEUMEGARD Pierre]]/Tableau17[[#This Row],[2019-T1-TOTAL]],"")</f>
        <v>2.7700831024930748E-3</v>
      </c>
      <c r="MK118" s="26">
        <f>IFERROR(Tableau17[[#This Row],[2019-T1-DUPONT-AIGNAN Nicolas]]/Tableau17[[#This Row],[2019-T1-TOTAL]],"")</f>
        <v>2.4930747922437674E-2</v>
      </c>
      <c r="ML118" s="26">
        <f>IFERROR(Tableau17[[#This Row],[2019-T1-GERNIGON Yves]]/Tableau17[[#This Row],[2019-T1-TOTAL]],"")</f>
        <v>0</v>
      </c>
      <c r="MM118" s="26">
        <f>IFERROR(Tableau17[[#This Row],[2019-T1-GLUCKSMANN Raphaël]]/Tableau17[[#This Row],[2019-T1-TOTAL]],"")</f>
        <v>5.2631578947368418E-2</v>
      </c>
      <c r="MN118" s="26">
        <f>IFERROR(Tableau17[[#This Row],[2019-T1-HAMON Benoît]]/Tableau17[[#This Row],[2019-T1-TOTAL]],"")</f>
        <v>3.0470914127423823E-2</v>
      </c>
      <c r="MO118" s="26">
        <f>IFERROR(Tableau17[[#This Row],[2019-T1-HELGEN Gilles]]/Tableau17[[#This Row],[2019-T1-TOTAL]],"")</f>
        <v>0</v>
      </c>
      <c r="MP118" s="26">
        <f>IFERROR(Tableau17[[#This Row],[2019-T1-JADOT Yannick]]/Tableau17[[#This Row],[2019-T1-TOTAL]],"")</f>
        <v>0.1523545706371191</v>
      </c>
      <c r="MQ118" s="26">
        <f>IFERROR(Tableau17[[#This Row],[2019-T1-LAGARDE Jean-Christophe]]/Tableau17[[#This Row],[2019-T1-TOTAL]],"")</f>
        <v>2.4930747922437674E-2</v>
      </c>
      <c r="MR118" s="26">
        <f>IFERROR(Tableau17[[#This Row],[2019-T1-LALANNE Francis]]/Tableau17[[#This Row],[2019-T1-TOTAL]],"")</f>
        <v>8.3102493074792248E-3</v>
      </c>
      <c r="MS118" s="26">
        <f>IFERROR(Tableau17[[#This Row],[2019-T1-LOISEAU Nathalie]]/Tableau17[[#This Row],[2019-T1-TOTAL]],"")</f>
        <v>0.1329639889196676</v>
      </c>
      <c r="MT118" s="26">
        <f>IFERROR(Tableau17[[#This Row],[2019-T1-MARIE Florie]]/Tableau17[[#This Row],[2019-T1-TOTAL]],"")</f>
        <v>0</v>
      </c>
      <c r="MU118" s="26">
        <f>IFERROR(Tableau17[[#This Row],[2008-T1-MACROEXTRDROITE]]/Tableau17[[#This Row],[2008-T1-MACROTOTALE]],"")</f>
        <v>7.5187969924812026E-2</v>
      </c>
      <c r="MV118" s="26">
        <f>IFERROR(Tableau17[[#This Row],[2008-T1-MACRODROITE]]/Tableau17[[#This Row],[2008-T1-MACROTOTALE]],"")</f>
        <v>0.44862155388471175</v>
      </c>
      <c r="MW118" s="26">
        <f>IFERROR(Tableau17[[#This Row],[2008-T1-MACROCENTRE]]/Tableau17[[#This Row],[2008-T1-MACROTOTALE]],"")</f>
        <v>0</v>
      </c>
      <c r="MX118" s="26">
        <f>IFERROR(Tableau17[[#This Row],[2008-T1-MACROGAUCHE]]/Tableau17[[#This Row],[2008-T1-MACROTOTALE]],"")</f>
        <v>0.47619047619047616</v>
      </c>
      <c r="MY118" s="26">
        <f>IFERROR(Tableau17[[#This Row],[2008-T1-MACROAUTRE]]/Tableau17[[#This Row],[2008-T1-MACROTOTALE]],"")</f>
        <v>0</v>
      </c>
      <c r="MZ118" s="26">
        <f>IFERROR(Tableau17[[#This Row],[2008-T2-MACROEXTRDROITE]]/Tableau17[[#This Row],[2008-T2-MACROTOTALE]],"")</f>
        <v>0</v>
      </c>
      <c r="NA118" s="26">
        <f>IFERROR(Tableau17[[#This Row],[2008-T2-MACRODROITE]]/Tableau17[[#This Row],[2008-T2-MACROTOTALE]],"")</f>
        <v>0.47754137115839246</v>
      </c>
      <c r="NB118" s="26">
        <f>IFERROR(Tableau17[[#This Row],[2008-T2-MACROCENTRE]]/Tableau17[[#This Row],[2008-T2-MACROTOTALE]],"")</f>
        <v>0</v>
      </c>
      <c r="NC118" s="26">
        <f>IFERROR(Tableau17[[#This Row],[2008-T2-MACROGAUCHE]]/Tableau17[[#This Row],[2008-T2-MACROTOTALE]],"")</f>
        <v>0.52245862884160754</v>
      </c>
      <c r="ND118" s="26">
        <f>IFERROR(Tableau17[[#This Row],[2008-T2-MACROAUTRE]]/Tableau17[[#This Row],[2008-T2-MACROTOTALE]],"")</f>
        <v>0</v>
      </c>
      <c r="NE118" s="26">
        <f>IFERROR(Tableau17[[#This Row],[2014-T1-MACROEXTRDROITE]]/Tableau17[[#This Row],[2014-T1-MACROTOTALE]],"")</f>
        <v>0.15966386554621848</v>
      </c>
      <c r="NF118" s="26">
        <f>IFERROR(Tableau17[[#This Row],[2014-T1-MACRODROITE]]/Tableau17[[#This Row],[2014-T1-MACROTOTALE]],"")</f>
        <v>0.45378151260504201</v>
      </c>
      <c r="NG118" s="26">
        <f>IFERROR(Tableau17[[#This Row],[2014-T1-MACROCENTRE]]/Tableau17[[#This Row],[2014-T1-MACROTOTALE]],"")</f>
        <v>2.8011204481792717E-3</v>
      </c>
      <c r="NH118" s="26">
        <f>IFERROR(Tableau17[[#This Row],[2014-T1-MACROGAUCHE]]/Tableau17[[#This Row],[2014-T1-MACROTOTALE]],"")</f>
        <v>0.38375350140056025</v>
      </c>
      <c r="NI118" s="26">
        <f>IFERROR(Tableau17[[#This Row],[2014-T1-MACROAUTRE]]/Tableau17[[#This Row],[2014-T1-MACROTOTALE]],"")</f>
        <v>0</v>
      </c>
      <c r="NJ118" s="26">
        <f>IFERROR(Tableau17[[#This Row],[2014-T2-MACROEXTRDROITE]]/Tableau17[[#This Row],[2014-T2-MACROTOTALE]],"")</f>
        <v>0.20163487738419619</v>
      </c>
      <c r="NK118" s="26">
        <f>IFERROR(Tableau17[[#This Row],[2014-T2-MACRODROITE]]/Tableau17[[#This Row],[2014-T2-MACROTOTALE]],"")</f>
        <v>0.4768392370572207</v>
      </c>
      <c r="NL118" s="26">
        <f>IFERROR(Tableau17[[#This Row],[2014-T2-MACROCENTRE]]/Tableau17[[#This Row],[2014-T2-MACROTOTALE]],"")</f>
        <v>0</v>
      </c>
      <c r="NM118" s="26">
        <f>IFERROR(Tableau17[[#This Row],[2014-T2-MACROGAUCHE]]/Tableau17[[#This Row],[2014-T2-MACROTOTALE]],"")</f>
        <v>0.32152588555858308</v>
      </c>
      <c r="NN118" s="26">
        <f>IFERROR(Tableau17[[#This Row],[2014-T2-MACROAUTRE]]/Tableau17[[#This Row],[2014-T2-MACROTOTALE]],"")</f>
        <v>0</v>
      </c>
      <c r="NO118" s="26">
        <f>IFERROR( Tableau17[[#This Row],[2015-T1-MACROEXTRDROITE]]/Tableau17[[#This Row],[2015-T1-MACROTOTALE]],"")</f>
        <v>0.3188405797101449</v>
      </c>
      <c r="NP118" s="26">
        <f>IFERROR(Tableau17[[#This Row],[2015-T1-MACRODROITE]]/Tableau17[[#This Row],[2015-T1-MACROTOTALE]],"")</f>
        <v>0.32246376811594202</v>
      </c>
      <c r="NQ118" s="26">
        <f>IFERROR(Tableau17[[#This Row],[2015-T1-MACROCENTRE]]/Tableau17[[#This Row],[2015-T1-MACROTOTALE]],"")</f>
        <v>0</v>
      </c>
      <c r="NR118" s="26">
        <f>IFERROR(Tableau17[[#This Row],[2015-T1-MACROGAUCHE]]/Tableau17[[#This Row],[2015-T1-MACROTOTALE]],"")</f>
        <v>0.35869565217391303</v>
      </c>
      <c r="NS118" s="26">
        <f>IFERROR(Tableau17[[#This Row],[2015-T1-MACROAUTRE]]/Tableau17[[#This Row],[2015-T1-MACROTOTALE]],"")</f>
        <v>0</v>
      </c>
      <c r="NT118" s="26">
        <f>IFERROR(Tableau17[[#This Row],[2015-T2-MACROEXTRDROITE]]/Tableau17[[#This Row],[2015-T2-MACROTOTALE]],"")</f>
        <v>0.45318352059925093</v>
      </c>
      <c r="NU118" s="26">
        <f>IFERROR(Tableau17[[#This Row],[2015-T2-MACRODROITE]]/Tableau17[[#This Row],[2015-T2-MACROTOTALE]],"")</f>
        <v>0</v>
      </c>
      <c r="NV118" s="26">
        <f>IFERROR(Tableau17[[#This Row],[2015-T2-MACROCENTRE]]/Tableau17[[#This Row],[2015-T2-MACROTOTALE]],"")</f>
        <v>0</v>
      </c>
      <c r="NW118" s="26">
        <f>IFERROR(Tableau17[[#This Row],[2015-T2-MACROGAUCHE]]/Tableau17[[#This Row],[2015-T2-MACROTOTALE]],"")</f>
        <v>0.54681647940074907</v>
      </c>
      <c r="NX118" s="26">
        <f>IFERROR(Tableau17[[#This Row],[2015-T2-MACROAUTRE]]/Tableau17[[#This Row],[2015-T2-MACROTOTALE]],"")</f>
        <v>0</v>
      </c>
      <c r="NY118" s="26">
        <f>IFERROR(Tableau17[[#This Row],[2017-T1-MACROEXTRDROITE]]/Tableau17[[#This Row],[2017-T1-MACROTOTALE]],"")</f>
        <v>0.29206963249516443</v>
      </c>
      <c r="NZ118" s="26">
        <f>IFERROR(Tableau17[[#This Row],[2017-T1-MACRODROITE]]/Tableau17[[#This Row],[2017-T1-MACROTOTALE]],"")</f>
        <v>0.14313346228239845</v>
      </c>
      <c r="OA118" s="26">
        <f>IFERROR(Tableau17[[#This Row],[2017-T1-MACROCENTRE]]/Tableau17[[#This Row],[2017-T1-MACROTOTALE]],"")</f>
        <v>0.20696324951644102</v>
      </c>
      <c r="OB118" s="26">
        <f>IFERROR(Tableau17[[#This Row],[2017-T1-MACROGAUCHE]]/Tableau17[[#This Row],[2017-T1-MACROTOTALE]],"")</f>
        <v>0.35589941972920697</v>
      </c>
      <c r="OC118" s="26">
        <f>IFERROR(Tableau17[[#This Row],[2017-T1-MACROAUTRE]]/Tableau17[[#This Row],[2017-T1-MACROTOTALE]],"")</f>
        <v>1.9342359767891683E-3</v>
      </c>
      <c r="OD118" s="26">
        <f>IFERROR(Tableau17[[#This Row],[2017-T2-MACROEXTRDROITE]]/Tableau17[[#This Row],[2017-T2-MACROTOTALE]],"")</f>
        <v>0.38651685393258428</v>
      </c>
      <c r="OE118" s="26">
        <f>IFERROR(Tableau17[[#This Row],[2017-T2-MACRODROITE]]/Tableau17[[#This Row],[2017-T2-MACROTOTALE]],"")</f>
        <v>0</v>
      </c>
      <c r="OF118" s="26">
        <f>IFERROR(Tableau17[[#This Row],[2017-T2-MACROCENTRE]]/Tableau17[[#This Row],[2017-T2-MACROTOTALE]],"")</f>
        <v>0.61348314606741572</v>
      </c>
      <c r="OG118" s="26">
        <f>IFERROR(Tableau17[[#This Row],[2017-T2-MACROGAUCHE]]/Tableau17[[#This Row],[2017-T2-MACROTOTALE]],"")</f>
        <v>0</v>
      </c>
      <c r="OH118" s="26">
        <f>IFERROR(Tableau17[[#This Row],[2017-T2-MACROAUTRE]]/Tableau17[[#This Row],[2017-T2-MACROTOTALE]],"")</f>
        <v>0</v>
      </c>
      <c r="OI118" s="26">
        <f>IFERROR(Tableau17[[#This Row],[2019-T1-MACROEXTRDROITE]]/Tableau17[[#This Row],[2019-T1-MACROTOTALE]],"")</f>
        <v>0.33972602739726027</v>
      </c>
      <c r="OJ118" s="26">
        <f>IFERROR(Tableau17[[#This Row],[2019-T1-MACRODROITE]]/Tableau17[[#This Row],[2019-T1-MACROTOTALE]],"")</f>
        <v>8.7671232876712329E-2</v>
      </c>
      <c r="OK118" s="26">
        <f>IFERROR(Tableau17[[#This Row],[2019-T1-MACROCENTRE]]/Tableau17[[#This Row],[2019-T1-MACROTOTALE]],"")</f>
        <v>0.13150684931506848</v>
      </c>
      <c r="OL118" s="26">
        <f>IFERROR(Tableau17[[#This Row],[2019-T1-MACROGAUCHE]]/Tableau17[[#This Row],[2019-T1-MACROTOTALE]],"")</f>
        <v>0.39452054794520547</v>
      </c>
      <c r="OM118" s="26">
        <f>IFERROR(Tableau17[[#This Row],[2019-T1-MACROAUTRE]]/Tableau17[[#This Row],[2019-T1-MACROTOTALE]],"")</f>
        <v>4.6575342465753428E-2</v>
      </c>
      <c r="ON118" s="26">
        <f>IFERROR(Tableau17[[#This Row],[2020-T1-MACROEXTRDROITE]]/Tableau17[[#This Row],[2020-T1-MACROTOTALE]],"")</f>
        <v>0.17490494296577946</v>
      </c>
      <c r="OO118" s="26">
        <f>IFERROR(Tableau17[[#This Row],[2020-T1-MACRODROITE]]/Tableau17[[#This Row],[2020-T1-MACROTOTALE]],"")</f>
        <v>0.39543726235741444</v>
      </c>
      <c r="OP118" s="26">
        <f>IFERROR(Tableau17[[#This Row],[2020-T1-MACROCENTRE]]/Tableau17[[#This Row],[2020-T1-MACROTOTALE]],"")</f>
        <v>4.5627376425855515E-2</v>
      </c>
      <c r="OQ118" s="26">
        <f>IFERROR(Tableau17[[#This Row],[2020-T1-MACROGAUCHE]]/Tableau17[[#This Row],[2020-T1-MACROTOTALE]],"")</f>
        <v>0.38403041825095058</v>
      </c>
      <c r="OR118" s="26">
        <f>IFERROR(Tableau17[[#This Row],[2020-T1-MACROAUTRE]]/Tableau17[[#This Row],[2020-T1-MACROTOTALE]],"")</f>
        <v>0</v>
      </c>
      <c r="OS118" s="26">
        <f>IFERROR(Tableau17[[#This Row],[2017 (L)-T1-MACROEXTRDROITE]]/Tableau17[[#This Row],[2017 (L)-T1-MACROTOTALE]],"")</f>
        <v>0</v>
      </c>
      <c r="OT118" s="26">
        <f>IFERROR(Tableau17[[#This Row],[2017 (L)-T1-MACRODROITE]]/Tableau17[[#This Row],[2017 (L)-T1-MACROTOTALE]],"")</f>
        <v>0.1951219512195122</v>
      </c>
      <c r="OU118" s="26">
        <f>IFERROR(Tableau17[[#This Row],[2017 (L)-T1-MACROCENTRE]]/Tableau17[[#This Row],[2017 (L)-T1-MACROTOTALE]],"")</f>
        <v>0.37398373983739835</v>
      </c>
      <c r="OV118" s="26">
        <f>IFERROR(Tableau17[[#This Row],[2017 (L)-T1-MACROGAUCHE]]/Tableau17[[#This Row],[2017 (L)-T1-MACROTOTALE]],"")</f>
        <v>0.42276422764227645</v>
      </c>
      <c r="OW118" s="26">
        <f>IFERROR(Tableau17[[#This Row],[2017 (L)-T1-MACROAUTRE]]/Tableau17[[#This Row],[2017 (L)-T1-MACROTOTALE]],"")</f>
        <v>8.130081300813009E-3</v>
      </c>
      <c r="OX118" s="26">
        <f>IFERROR(Tableau17[[#This Row],[2017 (L)-T2-MACROEXTRDROITE]]/Tableau17[[#This Row],[2017 (L)-T2-MACROTOTALE]],"")</f>
        <v>0</v>
      </c>
      <c r="OY118" s="26">
        <f>IFERROR(Tableau17[[#This Row],[2017 (L)-T2-MACRODROITE]]/Tableau17[[#This Row],[2017 (L)-T2-MACROTOTALE]],"")</f>
        <v>0</v>
      </c>
      <c r="OZ118" s="26">
        <f>IFERROR(Tableau17[[#This Row],[2017 (L)-T2-MACROCENTRE]]/Tableau17[[#This Row],[2017 (L)-T2-MACROTOTALE]],"")</f>
        <v>0.48068669527896996</v>
      </c>
      <c r="PA118" s="26">
        <f>IFERROR(Tableau17[[#This Row],[2017 (L)-T2-MACROGAUCHE]]/Tableau17[[#This Row],[2017 (L)-T2-MACROTOTALE]],"")</f>
        <v>0.51931330472102999</v>
      </c>
      <c r="PB118" s="26">
        <f>IFERROR(Tableau17[[#This Row],[2017 (L)-T2-MACROAUTRE]]/Tableau17[[#This Row],[2017 (L)-T2-MACROTOTALE]],"")</f>
        <v>0</v>
      </c>
      <c r="PC118" s="26">
        <f>IFERROR(Tableau17[[#This Row],[2008_T1_PROCUS]]/Tableau17[[#This Row],[2008_T1_INSCRITS]],0)</f>
        <v>9.6952908587257611E-3</v>
      </c>
      <c r="PD118" s="26">
        <f>IFERROR(Tableau17[[#This Row],[2008_T2_PROCUS]]/Tableau17[[#This Row],[2008_T2_INSCRITS]],0)</f>
        <v>8.3102493074792248E-3</v>
      </c>
      <c r="PE118" s="26">
        <f>Tableau17[[#This Row],[2014_T1_PROCUS]]/Tableau17[[#This Row],[2014_T1_INSCRITS]]</f>
        <v>1.5313935681470138E-2</v>
      </c>
      <c r="PF118" s="26">
        <f>IFERROR(Tableau17[[#This Row],[2014_T2_PROCUS]]/Tableau17[[#This Row],[2014_T2_INSCRITS]],0)</f>
        <v>1.2269938650306749E-2</v>
      </c>
    </row>
    <row r="119" spans="1:422" hidden="1" x14ac:dyDescent="0.2">
      <c r="A119" s="1">
        <v>7</v>
      </c>
      <c r="B119" s="1" t="s">
        <v>487</v>
      </c>
      <c r="C119" s="1" t="s">
        <v>497</v>
      </c>
      <c r="D119" s="1" t="s">
        <v>497</v>
      </c>
      <c r="E119" s="1">
        <v>1374</v>
      </c>
      <c r="F119" s="1">
        <v>5.4194709999999997</v>
      </c>
      <c r="G119" s="1">
        <v>43.342328999999999</v>
      </c>
      <c r="H119" s="3">
        <v>1492</v>
      </c>
      <c r="I119" s="3">
        <v>374</v>
      </c>
      <c r="J119" s="1">
        <v>1</v>
      </c>
      <c r="L119" s="1">
        <v>52</v>
      </c>
      <c r="M119" s="1">
        <v>12</v>
      </c>
      <c r="O119" s="1">
        <v>3</v>
      </c>
      <c r="P119" s="1">
        <v>91</v>
      </c>
      <c r="Q119" s="1">
        <v>42</v>
      </c>
      <c r="R119" s="1">
        <v>228</v>
      </c>
      <c r="S119" s="1">
        <v>83</v>
      </c>
      <c r="T119" s="1">
        <v>26</v>
      </c>
      <c r="U119" s="1">
        <v>538</v>
      </c>
      <c r="V119" s="1">
        <v>1373</v>
      </c>
      <c r="W119" s="1">
        <v>848</v>
      </c>
      <c r="X119" s="1">
        <v>21</v>
      </c>
      <c r="Y119" s="2">
        <v>0.61762563999999998</v>
      </c>
      <c r="Z119" s="1">
        <v>1373</v>
      </c>
      <c r="AA119" s="1">
        <v>927</v>
      </c>
      <c r="AB119" s="1">
        <v>30</v>
      </c>
      <c r="AC119" s="2">
        <v>0.67516387</v>
      </c>
      <c r="AD119" s="1">
        <v>1492</v>
      </c>
      <c r="AE119" s="1">
        <v>547</v>
      </c>
      <c r="AF119" s="2">
        <v>0.36662198000000001</v>
      </c>
      <c r="AG119" s="1">
        <f t="shared" si="1"/>
        <v>374</v>
      </c>
      <c r="AH119" s="1">
        <v>1145</v>
      </c>
      <c r="AI119" s="1">
        <v>759</v>
      </c>
      <c r="AJ119" s="1">
        <v>16</v>
      </c>
      <c r="AK119" s="2">
        <v>0.66288210000000003</v>
      </c>
      <c r="AL119" s="1">
        <v>1145</v>
      </c>
      <c r="AM119" s="1">
        <v>824</v>
      </c>
      <c r="AN119" s="1">
        <v>13</v>
      </c>
      <c r="AO119" s="2">
        <v>0.71965066</v>
      </c>
      <c r="AP119" s="1">
        <v>1391</v>
      </c>
      <c r="AQ119" s="1">
        <v>785</v>
      </c>
      <c r="AR119" s="2">
        <v>0.56434220000000002</v>
      </c>
      <c r="AS119" s="1">
        <v>1390</v>
      </c>
      <c r="AT119" s="1">
        <v>821</v>
      </c>
      <c r="AU119" s="2">
        <v>0.59064748</v>
      </c>
      <c r="AV119" s="1">
        <v>1423</v>
      </c>
      <c r="AW119" s="1">
        <v>738</v>
      </c>
      <c r="AX119" s="2">
        <v>0.51862262999999997</v>
      </c>
      <c r="AY119" s="1">
        <v>1423</v>
      </c>
      <c r="AZ119" s="1">
        <v>640</v>
      </c>
      <c r="BA119" s="2">
        <v>0.44975404000000002</v>
      </c>
      <c r="BB119" s="1">
        <v>1423</v>
      </c>
      <c r="BC119" s="1">
        <v>1175</v>
      </c>
      <c r="BD119" s="2">
        <v>0.82572031000000001</v>
      </c>
      <c r="BE119" s="1">
        <v>1423</v>
      </c>
      <c r="BF119" s="1">
        <v>1110</v>
      </c>
      <c r="BG119" s="2">
        <v>0.78004216000000004</v>
      </c>
      <c r="BH119" s="1">
        <v>1488</v>
      </c>
      <c r="BI119" s="1">
        <v>761</v>
      </c>
      <c r="BJ119" s="2">
        <v>0.51142472999999999</v>
      </c>
      <c r="BK119" s="1">
        <v>24</v>
      </c>
      <c r="BL119" s="1">
        <v>9</v>
      </c>
      <c r="BN119" s="1">
        <v>27</v>
      </c>
      <c r="BO119" s="1">
        <v>103</v>
      </c>
      <c r="BP119" s="1">
        <v>315</v>
      </c>
      <c r="BQ119" s="1">
        <v>263</v>
      </c>
      <c r="BR119" s="1">
        <v>741</v>
      </c>
      <c r="BS119" s="1">
        <v>76</v>
      </c>
      <c r="BU119" s="1">
        <v>408</v>
      </c>
      <c r="BV119" s="1">
        <v>321</v>
      </c>
      <c r="BW119" s="1">
        <v>805</v>
      </c>
      <c r="BZ119" s="1">
        <v>46</v>
      </c>
      <c r="CA119" s="1">
        <v>6</v>
      </c>
      <c r="CB119" s="1">
        <v>58</v>
      </c>
      <c r="CC119" s="1">
        <v>292</v>
      </c>
      <c r="CD119" s="1">
        <v>274</v>
      </c>
      <c r="CE119" s="1">
        <v>152</v>
      </c>
      <c r="CF119" s="1">
        <v>828</v>
      </c>
      <c r="CG119" s="1">
        <v>364</v>
      </c>
      <c r="CH119" s="1">
        <v>317</v>
      </c>
      <c r="CI119" s="1">
        <v>226</v>
      </c>
      <c r="CJ119" s="1">
        <v>907</v>
      </c>
      <c r="CL119" s="1">
        <v>13</v>
      </c>
      <c r="CN119" s="1">
        <v>2</v>
      </c>
      <c r="CO119" s="1">
        <v>39</v>
      </c>
      <c r="CP119" s="1">
        <v>320</v>
      </c>
      <c r="CS119" s="1">
        <v>175</v>
      </c>
      <c r="CT119" s="1">
        <v>180</v>
      </c>
      <c r="CV119" s="1">
        <v>21</v>
      </c>
      <c r="CW119" s="1">
        <v>750</v>
      </c>
      <c r="CY119" s="1">
        <v>415</v>
      </c>
      <c r="CZ119" s="1">
        <v>320</v>
      </c>
      <c r="DC119" s="1">
        <v>735</v>
      </c>
      <c r="DE119" s="1">
        <v>4</v>
      </c>
      <c r="DF119" s="1">
        <v>6</v>
      </c>
      <c r="DH119" s="1">
        <v>3</v>
      </c>
      <c r="DI119" s="1">
        <v>33</v>
      </c>
      <c r="DJ119" s="1">
        <v>9</v>
      </c>
      <c r="DK119" s="1">
        <v>5</v>
      </c>
      <c r="DL119" s="1">
        <v>93</v>
      </c>
      <c r="DM119" s="1">
        <v>225</v>
      </c>
      <c r="DN119" s="1">
        <v>97</v>
      </c>
      <c r="DQ119" s="1">
        <v>0</v>
      </c>
      <c r="DR119" s="1">
        <v>232</v>
      </c>
      <c r="DS119" s="1">
        <v>20</v>
      </c>
      <c r="DU119" s="1">
        <v>727</v>
      </c>
      <c r="DW119" s="1">
        <v>289</v>
      </c>
      <c r="DZ119" s="1">
        <v>321</v>
      </c>
      <c r="EA119" s="1">
        <v>610</v>
      </c>
      <c r="EB119" s="1">
        <v>4</v>
      </c>
      <c r="EC119" s="1">
        <v>15</v>
      </c>
      <c r="ED119" s="1">
        <v>1</v>
      </c>
      <c r="EE119" s="1">
        <v>61</v>
      </c>
      <c r="EF119" s="1">
        <v>229</v>
      </c>
      <c r="EG119" s="1">
        <v>32</v>
      </c>
      <c r="EH119" s="1">
        <v>14</v>
      </c>
      <c r="EI119" s="1">
        <v>353</v>
      </c>
      <c r="EJ119" s="1">
        <v>183</v>
      </c>
      <c r="EK119" s="1">
        <v>268</v>
      </c>
      <c r="EL119" s="1">
        <v>2</v>
      </c>
      <c r="EM119" s="1">
        <v>1162</v>
      </c>
      <c r="EN119" s="1">
        <v>458</v>
      </c>
      <c r="EO119" s="1">
        <v>556</v>
      </c>
      <c r="EP119" s="1">
        <v>1014</v>
      </c>
      <c r="EQ119" s="1">
        <v>0</v>
      </c>
      <c r="ER119" s="1">
        <v>6</v>
      </c>
      <c r="ES119" s="1">
        <v>14</v>
      </c>
      <c r="ET119" s="1">
        <v>29</v>
      </c>
      <c r="EU119" s="1">
        <v>0</v>
      </c>
      <c r="EV119" s="1">
        <v>246</v>
      </c>
      <c r="EW119" s="1">
        <v>47</v>
      </c>
      <c r="EX119" s="1">
        <v>1</v>
      </c>
      <c r="EY119" s="1">
        <v>10</v>
      </c>
      <c r="EZ119" s="1">
        <v>21</v>
      </c>
      <c r="FA119" s="1">
        <v>0</v>
      </c>
      <c r="FB119" s="1">
        <v>0</v>
      </c>
      <c r="FC119" s="1">
        <v>0</v>
      </c>
      <c r="FD119" s="1">
        <v>0</v>
      </c>
      <c r="FE119" s="1">
        <v>0</v>
      </c>
      <c r="FF119" s="1">
        <v>0</v>
      </c>
      <c r="FG119" s="1">
        <v>1</v>
      </c>
      <c r="FH119" s="1">
        <v>21</v>
      </c>
      <c r="FI119" s="1">
        <v>1</v>
      </c>
      <c r="FJ119" s="1">
        <v>40</v>
      </c>
      <c r="FK119" s="1">
        <v>10</v>
      </c>
      <c r="FL119" s="1">
        <v>0</v>
      </c>
      <c r="FM119" s="1">
        <v>110</v>
      </c>
      <c r="FN119" s="1">
        <v>10</v>
      </c>
      <c r="FO119" s="1">
        <v>2</v>
      </c>
      <c r="FP119" s="1">
        <v>161</v>
      </c>
      <c r="FQ119" s="1">
        <v>0</v>
      </c>
      <c r="FR119" s="1">
        <f>SUM(Tableau17[[#This Row],[2019-T1-ALEXANDRE Audric]:[2019-T1-MARIE Florie]])</f>
        <v>730</v>
      </c>
      <c r="FS119" s="1">
        <v>103</v>
      </c>
      <c r="FT119" s="1">
        <v>348</v>
      </c>
      <c r="FU119" s="1">
        <v>0</v>
      </c>
      <c r="FV119" s="1">
        <v>290</v>
      </c>
      <c r="FW119" s="1">
        <v>0</v>
      </c>
      <c r="FX119" s="1">
        <v>741</v>
      </c>
      <c r="FY119" s="1">
        <v>76</v>
      </c>
      <c r="FZ119" s="1">
        <v>408</v>
      </c>
      <c r="GA119" s="1">
        <v>0</v>
      </c>
      <c r="GB119" s="1">
        <v>321</v>
      </c>
      <c r="GC119" s="1">
        <v>0</v>
      </c>
      <c r="GD119" s="1">
        <v>805</v>
      </c>
      <c r="GE119" s="1">
        <v>292</v>
      </c>
      <c r="GF119" s="1">
        <v>274</v>
      </c>
      <c r="GG119" s="1">
        <v>0</v>
      </c>
      <c r="GH119" s="1">
        <v>262</v>
      </c>
      <c r="GI119" s="1">
        <v>0</v>
      </c>
      <c r="GJ119" s="1">
        <v>828</v>
      </c>
      <c r="GK119" s="1">
        <v>364</v>
      </c>
      <c r="GL119" s="1">
        <v>317</v>
      </c>
      <c r="GM119" s="1">
        <v>0</v>
      </c>
      <c r="GN119" s="1">
        <v>226</v>
      </c>
      <c r="GO119" s="1">
        <v>0</v>
      </c>
      <c r="GP119" s="1">
        <v>907</v>
      </c>
      <c r="GQ119" s="1">
        <v>333</v>
      </c>
      <c r="GR119" s="1">
        <v>180</v>
      </c>
      <c r="GS119" s="1">
        <v>0</v>
      </c>
      <c r="GT119" s="1">
        <v>237</v>
      </c>
      <c r="GU119" s="1">
        <v>0</v>
      </c>
      <c r="GV119" s="1">
        <v>750</v>
      </c>
      <c r="GW119" s="1">
        <v>415</v>
      </c>
      <c r="GX119" s="1">
        <v>0</v>
      </c>
      <c r="GY119" s="1">
        <v>0</v>
      </c>
      <c r="GZ119" s="1">
        <v>320</v>
      </c>
      <c r="HA119" s="1">
        <v>0</v>
      </c>
      <c r="HB119" s="1">
        <v>735</v>
      </c>
      <c r="HC119" s="1">
        <v>430</v>
      </c>
      <c r="HD119" s="1">
        <v>229</v>
      </c>
      <c r="HE119" s="1">
        <v>268</v>
      </c>
      <c r="HF119" s="1">
        <v>221</v>
      </c>
      <c r="HG119" s="1">
        <v>14</v>
      </c>
      <c r="HH119" s="1">
        <v>1162</v>
      </c>
      <c r="HI119" s="1">
        <v>458</v>
      </c>
      <c r="HJ119" s="1">
        <v>0</v>
      </c>
      <c r="HK119" s="1">
        <v>556</v>
      </c>
      <c r="HL119" s="1">
        <v>0</v>
      </c>
      <c r="HM119" s="1">
        <v>0</v>
      </c>
      <c r="HN119" s="1">
        <v>1014</v>
      </c>
      <c r="HO119" s="1">
        <v>287</v>
      </c>
      <c r="HP119" s="1">
        <v>57</v>
      </c>
      <c r="HQ119" s="1">
        <v>161</v>
      </c>
      <c r="HR119" s="1">
        <v>216</v>
      </c>
      <c r="HS119" s="1">
        <v>25</v>
      </c>
      <c r="HT119" s="1">
        <v>746</v>
      </c>
      <c r="HU119" s="1">
        <v>228</v>
      </c>
      <c r="HV119" s="1">
        <v>143</v>
      </c>
      <c r="HW119" s="1">
        <v>43</v>
      </c>
      <c r="HX119" s="1">
        <v>124</v>
      </c>
      <c r="HY119" s="1">
        <v>0</v>
      </c>
      <c r="HZ119" s="1">
        <v>538</v>
      </c>
      <c r="IA119" s="1">
        <v>240</v>
      </c>
      <c r="IB119" s="1">
        <v>97</v>
      </c>
      <c r="IC119" s="1">
        <v>232</v>
      </c>
      <c r="ID119" s="1">
        <v>154</v>
      </c>
      <c r="IE119" s="1">
        <v>4</v>
      </c>
      <c r="IF119" s="1">
        <v>727</v>
      </c>
      <c r="IG119" s="1">
        <v>289</v>
      </c>
      <c r="IH119" s="1">
        <v>0</v>
      </c>
      <c r="II119" s="1">
        <v>321</v>
      </c>
      <c r="IJ119" s="1">
        <v>0</v>
      </c>
      <c r="IK119" s="1">
        <v>0</v>
      </c>
      <c r="IL119" s="1">
        <v>610</v>
      </c>
      <c r="IM119" s="26">
        <f>IFERROR(Tableau17[[#This Row],[LDIV]]/Tableau17[[#This Row],[Total général]],"")</f>
        <v>1.8587360594795538E-3</v>
      </c>
      <c r="IN119" s="26">
        <f>IFERROR(Tableau17[[#This Row],[LDVC]]/Tableau17[[#This Row],[Total général]],"")</f>
        <v>0</v>
      </c>
      <c r="IO119" s="26">
        <f>IFERROR(Tableau17[[#This Row],[LDVD]]/Tableau17[[#This Row],[Total général]],"")</f>
        <v>9.6654275092936809E-2</v>
      </c>
      <c r="IP119" s="26">
        <f>IFERROR(Tableau17[[#This Row],[LDVG]]/Tableau17[[#This Row],[Total général]],"")</f>
        <v>2.2304832713754646E-2</v>
      </c>
      <c r="IQ119" s="26">
        <f>IFERROR(Tableau17[[#This Row],[LEXD]]/Tableau17[[#This Row],[Total général]],"")</f>
        <v>0</v>
      </c>
      <c r="IR119" s="26">
        <f>IFERROR(Tableau17[[#This Row],[LEXG]]/Tableau17[[#This Row],[Total général]],"")</f>
        <v>5.5762081784386614E-3</v>
      </c>
      <c r="IS119" s="26">
        <f>IFERROR(Tableau17[[#This Row],[LLR]]/Tableau17[[#This Row],[Total général]],"")</f>
        <v>0.16914498141263939</v>
      </c>
      <c r="IT119" s="26">
        <f>IFERROR(Tableau17[[#This Row],[LREM]]/Tableau17[[#This Row],[Total général]],"")</f>
        <v>7.8066914498141265E-2</v>
      </c>
      <c r="IU119" s="26">
        <f>IFERROR(Tableau17[[#This Row],[LRN]]/Tableau17[[#This Row],[Total général]],"")</f>
        <v>0.42379182156133827</v>
      </c>
      <c r="IV119" s="26">
        <f>IFERROR(Tableau17[[#This Row],[LUG]]/Tableau17[[#This Row],[Total général]],"")</f>
        <v>0.15427509293680297</v>
      </c>
      <c r="IW119" s="26">
        <f>IFERROR(Tableau17[[#This Row],[LVEC]]/Tableau17[[#This Row],[Total général]],"")</f>
        <v>4.8327137546468404E-2</v>
      </c>
      <c r="IX119" s="26">
        <f>IFERROR(Tableau17[[#This Row],[2008-T1-LCMD]]/Tableau17[[#This Row],[2008-T1-TOTAL]],"")</f>
        <v>3.2388663967611336E-2</v>
      </c>
      <c r="IY119" s="26">
        <f>IFERROR(Tableau17[[#This Row],[2008-T1-LDVD]]/Tableau17[[#This Row],[2008-T1-TOTAL]],"")</f>
        <v>1.2145748987854251E-2</v>
      </c>
      <c r="IZ119" s="26">
        <f>IFERROR(Tableau17[[#This Row],[2008-T1-LEXD]]/Tableau17[[#This Row],[2008-T1-TOTAL]],"")</f>
        <v>0</v>
      </c>
      <c r="JA119" s="26">
        <f>IFERROR(Tableau17[[#This Row],[2008-T1-LEXG]]/Tableau17[[#This Row],[2008-T1-TOTAL]],"")</f>
        <v>3.643724696356275E-2</v>
      </c>
      <c r="JB119" s="26">
        <f>IFERROR(Tableau17[[#This Row],[2008-T1-LFN]]/Tableau17[[#This Row],[2008-T1-TOTAL]],"")</f>
        <v>0.13900134952766532</v>
      </c>
      <c r="JC119" s="26">
        <f>IFERROR(Tableau17[[#This Row],[2008-T1-LMAJ]]/Tableau17[[#This Row],[2008-T1-TOTAL]],"")</f>
        <v>0.4251012145748988</v>
      </c>
      <c r="JD119" s="26">
        <f>IFERROR(Tableau17[[#This Row],[2008-T1-LUG]]/Tableau17[[#This Row],[2008-T1-TOTAL]],"")</f>
        <v>0.35492577597840758</v>
      </c>
      <c r="JE119" s="26">
        <f>IFERROR(Tableau17[[#This Row],[2008-T2-LFN]]/Tableau17[[#This Row],[2008-T2-TOTAL]],"")</f>
        <v>9.4409937888198764E-2</v>
      </c>
      <c r="JF119" s="26">
        <f>IFERROR(Tableau17[[#This Row],[2008-T2-LGC]]/Tableau17[[#This Row],[2008-T2-TOTAL]],"")</f>
        <v>0</v>
      </c>
      <c r="JG119" s="26">
        <f>IFERROR(Tableau17[[#This Row],[2008-T2-LMAJ]]/Tableau17[[#This Row],[2008-T2-TOTAL]],"")</f>
        <v>0.50683229813664599</v>
      </c>
      <c r="JH119" s="26">
        <f>IFERROR(Tableau17[[#This Row],[2008-T2-LUG]]/Tableau17[[#This Row],[2008-T2-TOTAL]],"")</f>
        <v>0.39875776397515528</v>
      </c>
      <c r="JI119" s="26">
        <f>IFERROR(Tableau17[[#This Row],[2014-T1-LDIV]]/Tableau17[[#This Row],[2014-T1-TOTAL]],"")</f>
        <v>0</v>
      </c>
      <c r="JJ119" s="26">
        <f>IFERROR(Tableau17[[#This Row],[2014-T1-LDVD]]/Tableau17[[#This Row],[2014-T1-TOTAL]],"")</f>
        <v>0</v>
      </c>
      <c r="JK119" s="26">
        <f>IFERROR(Tableau17[[#This Row],[2014-T1-LDVG]]/Tableau17[[#This Row],[2014-T1-TOTAL]],"")</f>
        <v>5.5555555555555552E-2</v>
      </c>
      <c r="JL119" s="26">
        <f>IFERROR(Tableau17[[#This Row],[2014-T1-LEXG]]/Tableau17[[#This Row],[2014-T1-TOTAL]],"")</f>
        <v>7.246376811594203E-3</v>
      </c>
      <c r="JM119" s="26">
        <f>IFERROR(Tableau17[[#This Row],[2014-T1-LFG]]/Tableau17[[#This Row],[2014-T1-TOTAL]],"")</f>
        <v>7.0048309178743967E-2</v>
      </c>
      <c r="JN119" s="26">
        <f>IFERROR(Tableau17[[#This Row],[2014-T1-LFN]]/Tableau17[[#This Row],[2014-T1-TOTAL]],"")</f>
        <v>0.35265700483091789</v>
      </c>
      <c r="JO119" s="26">
        <f>IFERROR(Tableau17[[#This Row],[2014-T1-LUD]]/Tableau17[[#This Row],[2014-T1-TOTAL]],"")</f>
        <v>0.33091787439613529</v>
      </c>
      <c r="JP119" s="26">
        <f>IFERROR(Tableau17[[#This Row],[2014-T1-LUG]]/Tableau17[[#This Row],[2014-T1-TOTAL]],"")</f>
        <v>0.18357487922705315</v>
      </c>
      <c r="JQ119" s="26">
        <f>IFERROR(Tableau17[[#This Row],[2014-T2-LFN]]/Tableau17[[#This Row],[2014-T2-TOTAL]],"")</f>
        <v>0.40132304299889748</v>
      </c>
      <c r="JR119" s="26">
        <f>IFERROR(Tableau17[[#This Row],[2014-T2-LUD]]/Tableau17[[#This Row],[2014-T2-TOTAL]],"")</f>
        <v>0.34950385887541346</v>
      </c>
      <c r="JS119" s="26">
        <f>IFERROR(Tableau17[[#This Row],[2014-T2-LUG]]/Tableau17[[#This Row],[2014-T2-TOTAL]],"")</f>
        <v>0.24917309812568908</v>
      </c>
      <c r="JT119" s="26">
        <f>IFERROR(Tableau17[[#This Row],[2015-T1-BC-DIV]]/Tableau17[[#This Row],[2015-T1-TOTAL]],"")</f>
        <v>0</v>
      </c>
      <c r="JU119" s="26">
        <f>IFERROR(Tableau17[[#This Row],[2015-T1-BC-DLF]]/Tableau17[[#This Row],[2015-T1-TOTAL]],"")</f>
        <v>1.7333333333333333E-2</v>
      </c>
      <c r="JV119" s="26">
        <f>IFERROR(Tableau17[[#This Row],[2015-T1-BC-DVD]]/Tableau17[[#This Row],[2015-T1-TOTAL]],"")</f>
        <v>0</v>
      </c>
      <c r="JW119" s="26">
        <f>IFERROR(Tableau17[[#This Row],[2015-T1-BC-DVG]]/Tableau17[[#This Row],[2015-T1-TOTAL]],"")</f>
        <v>2.6666666666666666E-3</v>
      </c>
      <c r="JX119" s="26">
        <f>IFERROR(Tableau17[[#This Row],[2015-T1-BC-FG]]/Tableau17[[#This Row],[2015-T1-TOTAL]],"")</f>
        <v>5.1999999999999998E-2</v>
      </c>
      <c r="JY119" s="26">
        <f>IFERROR(Tableau17[[#This Row],[2015-T1-BC-FN]]/Tableau17[[#This Row],[2015-T1-TOTAL]],"")</f>
        <v>0.42666666666666669</v>
      </c>
      <c r="JZ119" s="26">
        <f>IFERROR(Tableau17[[#This Row],[2015-T1-BC-MDM]]/Tableau17[[#This Row],[2015-T1-TOTAL]],"")</f>
        <v>0</v>
      </c>
      <c r="KA119" s="26">
        <f>IFERROR(Tableau17[[#This Row],[2015-T1-BC-RDG]]/Tableau17[[#This Row],[2015-T1-TOTAL]],"")</f>
        <v>0</v>
      </c>
      <c r="KB119" s="26">
        <f>IFERROR(Tableau17[[#This Row],[2015-T1-BC-SOC]]/Tableau17[[#This Row],[2015-T1-TOTAL]],"")</f>
        <v>0.23333333333333334</v>
      </c>
      <c r="KC119" s="26">
        <f>IFERROR(Tableau17[[#This Row],[2015-T1-BC-UD]]/Tableau17[[#This Row],[2015-T1-TOTAL]],"")</f>
        <v>0.24</v>
      </c>
      <c r="KD119" s="26">
        <f>IFERROR(Tableau17[[#This Row],[2015-T1-BC-UG]]/Tableau17[[#This Row],[2015-T1-TOTAL]],"")</f>
        <v>0</v>
      </c>
      <c r="KE119" s="26">
        <f>IFERROR(Tableau17[[#This Row],[2015-T1-BC-VEC]]/Tableau17[[#This Row],[2015-T1-TOTAL]],"")</f>
        <v>2.8000000000000001E-2</v>
      </c>
      <c r="KF119" s="26">
        <f>IFERROR(Tableau17[[#This Row],[2015-T2-BC-DVG]]/Tableau17[[#This Row],[2015-T2-TOTAL]],"")</f>
        <v>0</v>
      </c>
      <c r="KG119" s="26">
        <f>IFERROR(Tableau17[[#This Row],[2015-T2-BC-FN]]/Tableau17[[#This Row],[2015-T2-TOTAL]],"")</f>
        <v>0.56462585034013602</v>
      </c>
      <c r="KH119" s="26">
        <f>IFERROR(Tableau17[[#This Row],[2015-T2-BC-SOC]]/Tableau17[[#This Row],[2015-T2-TOTAL]],"")</f>
        <v>0.43537414965986393</v>
      </c>
      <c r="KI119" s="26">
        <f>IFERROR(Tableau17[[#This Row],[2015-T2-BC-UD]]/Tableau17[[#This Row],[2015-T2-TOTAL]],"")</f>
        <v>0</v>
      </c>
      <c r="KJ119" s="26">
        <f>IFERROR(Tableau17[[#This Row],[2015-T2-BC-UG]]/Tableau17[[#This Row],[2015-T2-TOTAL]],"")</f>
        <v>0</v>
      </c>
      <c r="KK119" s="26">
        <f>IFERROR(Tableau17[[#This Row],[2017 (L)-T1-COM]]/Tableau17[[#This Row],[2017 (L)-T1-TOTAL]],"")</f>
        <v>0</v>
      </c>
      <c r="KL119" s="26">
        <f>IFERROR(Tableau17[[#This Row],[2017 (L)-T1-DIV]]/Tableau17[[#This Row],[2017 (L)-T1-TOTAL]],"")</f>
        <v>5.5020632737276479E-3</v>
      </c>
      <c r="KM119" s="26">
        <f>IFERROR(Tableau17[[#This Row],[2017 (L)-T1-DLF]]/Tableau17[[#This Row],[2017 (L)-T1-TOTAL]],"")</f>
        <v>8.253094910591471E-3</v>
      </c>
      <c r="KN119" s="26">
        <f>IFERROR(Tableau17[[#This Row],[2017 (L)-T1-DVD]]/Tableau17[[#This Row],[2017 (L)-T1-TOTAL]],"")</f>
        <v>0</v>
      </c>
      <c r="KO119" s="26">
        <f>IFERROR(Tableau17[[#This Row],[2017 (L)-T1-DVG]]/Tableau17[[#This Row],[2017 (L)-T1-TOTAL]],"")</f>
        <v>4.1265474552957355E-3</v>
      </c>
      <c r="KP119" s="26">
        <f>IFERROR(Tableau17[[#This Row],[2017 (L)-T1-ECO]]/Tableau17[[#This Row],[2017 (L)-T1-TOTAL]],"")</f>
        <v>4.5392022008253097E-2</v>
      </c>
      <c r="KQ119" s="26">
        <f>IFERROR(Tableau17[[#This Row],[2017 (L)-T1-EXD]]/Tableau17[[#This Row],[2017 (L)-T1-TOTAL]],"")</f>
        <v>1.2379642365887207E-2</v>
      </c>
      <c r="KR119" s="26">
        <f>IFERROR(Tableau17[[#This Row],[2017 (L)-T1-EXG]]/Tableau17[[#This Row],[2017 (L)-T1-TOTAL]],"")</f>
        <v>6.8775790921595595E-3</v>
      </c>
      <c r="KS119" s="26">
        <f>IFERROR(Tableau17[[#This Row],[2017 (L)-T1-FI]]/Tableau17[[#This Row],[2017 (L)-T1-TOTAL]],"")</f>
        <v>0.12792297111416781</v>
      </c>
      <c r="KT119" s="26">
        <f>IFERROR(Tableau17[[#This Row],[2017 (L)-T1-FN]]/Tableau17[[#This Row],[2017 (L)-T1-TOTAL]],"")</f>
        <v>0.30949105914718017</v>
      </c>
      <c r="KU119" s="26">
        <f>IFERROR(Tableau17[[#This Row],[2017 (L)-T1-LR]]/Tableau17[[#This Row],[2017 (L)-T1-TOTAL]],"")</f>
        <v>0.13342503438789546</v>
      </c>
      <c r="KV119" s="26">
        <f>IFERROR(Tableau17[[#This Row],[2017 (L)-T1-MDM]]/Tableau17[[#This Row],[2017 (L)-T1-TOTAL]],"")</f>
        <v>0</v>
      </c>
      <c r="KW119" s="26">
        <f>IFERROR(Tableau17[[#This Row],[2017 (L)-T1-RDG]]/Tableau17[[#This Row],[2017 (L)-T1-TOTAL]],"")</f>
        <v>0</v>
      </c>
      <c r="KX119" s="26">
        <f>IFERROR(Tableau17[[#This Row],[2017 (L)-T1-REG]]/Tableau17[[#This Row],[2017 (L)-T1-TOTAL]],"")</f>
        <v>0</v>
      </c>
      <c r="KY119" s="26">
        <f>IFERROR(Tableau17[[#This Row],[2017 (L)-T1-REM]]/Tableau17[[#This Row],[2017 (L)-T1-TOTAL]],"")</f>
        <v>0.31911966987620355</v>
      </c>
      <c r="KZ119" s="26">
        <f>IFERROR(Tableau17[[#This Row],[2017 (L)-T1-SOC]]/Tableau17[[#This Row],[2017 (L)-T1-TOTAL]],"")</f>
        <v>2.7510316368638238E-2</v>
      </c>
      <c r="LA119" s="26">
        <f>IFERROR(Tableau17[[#This Row],[2017 (L)-T1-UDI]]/Tableau17[[#This Row],[2017 (L)-T1-TOTAL]],"")</f>
        <v>0</v>
      </c>
      <c r="LB119" s="26">
        <f>IFERROR(Tableau17[[#This Row],[2017 (L)-T2-FI]]/Tableau17[[#This Row],[2017 (L)-T2-TOTAL]],"")</f>
        <v>0</v>
      </c>
      <c r="LC119" s="26">
        <f>IFERROR(Tableau17[[#This Row],[2017 (L)-T2-FN]]/Tableau17[[#This Row],[2017 (L)-T2-TOTAL]],"")</f>
        <v>0.47377049180327868</v>
      </c>
      <c r="LD119" s="26">
        <f>IFERROR(Tableau17[[#This Row],[2017 (L)-T2-LR]]/Tableau17[[#This Row],[2017 (L)-T2-TOTAL]],"")</f>
        <v>0</v>
      </c>
      <c r="LE119" s="26">
        <f>IFERROR(Tableau17[[#This Row],[2017 (L)-T2-MDM]]/Tableau17[[#This Row],[2017 (L)-T2-TOTAL]],"")</f>
        <v>0</v>
      </c>
      <c r="LF119" s="26">
        <f>IFERROR(Tableau17[[#This Row],[2017 (L)-T2-REM]]/Tableau17[[#This Row],[2017 (L)-T2-TOTAL]],"")</f>
        <v>0.52622950819672132</v>
      </c>
      <c r="LG119" s="26">
        <f>IFERROR(Tableau17[[#This Row],[2017-T1-ARTHAUD Nathalie]]/Tableau17[[#This Row],[2017-T1-TOTAL]],"")</f>
        <v>3.4423407917383822E-3</v>
      </c>
      <c r="LH119" s="26">
        <f>IFERROR(Tableau17[[#This Row],[2017-T1-ASSELINEAU Fran]]/Tableau17[[#This Row],[2017-T1-TOTAL]],"")</f>
        <v>1.2908777969018933E-2</v>
      </c>
      <c r="LI119" s="26">
        <f>IFERROR(Tableau17[[#This Row],[2017-T1-CHEMINADE Jacques]]/Tableau17[[#This Row],[2017-T1-TOTAL]],"")</f>
        <v>8.6058519793459555E-4</v>
      </c>
      <c r="LJ119" s="26">
        <f>IFERROR(Tableau17[[#This Row],[2017-T1-DUPONT-AIGNAN Nicolas]]/Tableau17[[#This Row],[2017-T1-TOTAL]],"")</f>
        <v>5.2495697074010327E-2</v>
      </c>
      <c r="LK119" s="26">
        <f>IFERROR(Tableau17[[#This Row],[2017-T1-FILLON Fran]]/Tableau17[[#This Row],[2017-T1-TOTAL]],"")</f>
        <v>0.19707401032702238</v>
      </c>
      <c r="LL119" s="26">
        <f>IFERROR(Tableau17[[#This Row],[2017-T1-HAMON Beno]]/Tableau17[[#This Row],[2017-T1-TOTAL]],"")</f>
        <v>2.7538726333907058E-2</v>
      </c>
      <c r="LM119" s="26">
        <f>IFERROR(Tableau17[[#This Row],[2017-T1-LASSALLE Jean]]/Tableau17[[#This Row],[2017-T1-TOTAL]],"")</f>
        <v>1.2048192771084338E-2</v>
      </c>
      <c r="LN119" s="26">
        <f>IFERROR(Tableau17[[#This Row],[2017-T1-LE PEN Marine]]/Tableau17[[#This Row],[2017-T1-TOTAL]],"")</f>
        <v>0.30378657487091221</v>
      </c>
      <c r="LO119" s="26">
        <f>IFERROR(Tableau17[[#This Row],[2017-T1-M Jean-Luc]]/Tableau17[[#This Row],[2017-T1-TOTAL]],"")</f>
        <v>0.15748709122203097</v>
      </c>
      <c r="LP119" s="26">
        <f>IFERROR(Tableau17[[#This Row],[2017-T1-MACRON Emmanuel]]/Tableau17[[#This Row],[2017-T1-TOTAL]],"")</f>
        <v>0.23063683304647159</v>
      </c>
      <c r="LQ119" s="26">
        <f>IFERROR(Tableau17[[#This Row],[2017-T1-POUTOU Philippe]]/Tableau17[[#This Row],[2017-T1-TOTAL]],"")</f>
        <v>1.7211703958691911E-3</v>
      </c>
      <c r="LR119" s="26">
        <f>IFERROR(Tableau17[[#This Row],[2017-T2-LE PEN Marine]]/Tableau17[[#This Row],[2017-T2-TOTAL]],"")</f>
        <v>0.4516765285996055</v>
      </c>
      <c r="LS119" s="26">
        <f>IFERROR(Tableau17[[#This Row],[2017-T2-MACRON Emmanuel]]/Tableau17[[#This Row],[2017-T2-TOTAL]],"")</f>
        <v>0.5483234714003945</v>
      </c>
      <c r="LT119" s="26">
        <f>IFERROR(Tableau17[[#This Row],[2019-T1-ALEXANDRE Audric]]/Tableau17[[#This Row],[2019-T1-TOTAL]],"")</f>
        <v>0</v>
      </c>
      <c r="LU119" s="26">
        <f>IFERROR(Tableau17[[#This Row],[2019-T1-ARTHAUD Nathalie]]/Tableau17[[#This Row],[2019-T1-TOTAL]],"")</f>
        <v>8.21917808219178E-3</v>
      </c>
      <c r="LV119" s="26">
        <f>IFERROR(Tableau17[[#This Row],[2019-T1-ASSELINEAU François]]/Tableau17[[#This Row],[2019-T1-TOTAL]],"")</f>
        <v>1.9178082191780823E-2</v>
      </c>
      <c r="LW119" s="26">
        <f>IFERROR(Tableau17[[#This Row],[2019-T1-AUBRY Manon]]/Tableau17[[#This Row],[2019-T1-TOTAL]],"")</f>
        <v>3.9726027397260277E-2</v>
      </c>
      <c r="LX119" s="26">
        <f>IFERROR(Tableau17[[#This Row],[2019-T1-AZERGUI Nagib]]/Tableau17[[#This Row],[2019-T1-TOTAL]],"")</f>
        <v>0</v>
      </c>
      <c r="LY119" s="26">
        <f>IFERROR(Tableau17[[#This Row],[2019-T1-BARDELLA Jordan]]/Tableau17[[#This Row],[2019-T1-TOTAL]],"")</f>
        <v>0.33698630136986302</v>
      </c>
      <c r="LZ119" s="26">
        <f>IFERROR(Tableau17[[#This Row],[2019-T1-BELLAMY François-Xavier]]/Tableau17[[#This Row],[2019-T1-TOTAL]],"")</f>
        <v>6.4383561643835616E-2</v>
      </c>
      <c r="MA119" s="26">
        <f>IFERROR(Tableau17[[#This Row],[2019-T1-BIDOU Olivier]]/Tableau17[[#This Row],[2019-T1-TOTAL]],"")</f>
        <v>1.3698630136986301E-3</v>
      </c>
      <c r="MB119" s="26">
        <f>IFERROR(Tableau17[[#This Row],[2019-T1-BOURG Dominique]]/Tableau17[[#This Row],[2019-T1-TOTAL]],"")</f>
        <v>1.3698630136986301E-2</v>
      </c>
      <c r="MC119" s="26">
        <f>IFERROR(Tableau17[[#This Row],[2019-T1-BROSSAT Ian]]/Tableau17[[#This Row],[2019-T1-TOTAL]],"")</f>
        <v>2.8767123287671233E-2</v>
      </c>
      <c r="MD119" s="26">
        <f>IFERROR(Tableau17[[#This Row],[2019-T1-CAILLAUD Sophie]]/Tableau17[[#This Row],[2019-T1-TOTAL]],"")</f>
        <v>0</v>
      </c>
      <c r="ME119" s="26">
        <f>IFERROR(Tableau17[[#This Row],[2019-T1-CAMUS Renaud]]/Tableau17[[#This Row],[2019-T1-TOTAL]],"")</f>
        <v>0</v>
      </c>
      <c r="MF119" s="26">
        <f>IFERROR(Tableau17[[#This Row],[2019-T1-CHALENÇON Christophe]]/Tableau17[[#This Row],[2019-T1-TOTAL]],"")</f>
        <v>0</v>
      </c>
      <c r="MG119" s="26">
        <f>IFERROR(Tableau17[[#This Row],[2019-T1-CORBET Cathy Denise Ginette]]/Tableau17[[#This Row],[2019-T1-TOTAL]],"")</f>
        <v>0</v>
      </c>
      <c r="MH119" s="26">
        <f>IFERROR(Tableau17[[#This Row],[2019-T1-DE PREVOISIN Robert]]/Tableau17[[#This Row],[2019-T1-TOTAL]],"")</f>
        <v>0</v>
      </c>
      <c r="MI119" s="26">
        <f>IFERROR(Tableau17[[#This Row],[2019-T1-DELFEL Thérèse]]/Tableau17[[#This Row],[2019-T1-TOTAL]],"")</f>
        <v>0</v>
      </c>
      <c r="MJ119" s="26">
        <f>IFERROR(Tableau17[[#This Row],[2019-T1-DIEUMEGARD Pierre]]/Tableau17[[#This Row],[2019-T1-TOTAL]],"")</f>
        <v>1.3698630136986301E-3</v>
      </c>
      <c r="MK119" s="26">
        <f>IFERROR(Tableau17[[#This Row],[2019-T1-DUPONT-AIGNAN Nicolas]]/Tableau17[[#This Row],[2019-T1-TOTAL]],"")</f>
        <v>2.8767123287671233E-2</v>
      </c>
      <c r="ML119" s="26">
        <f>IFERROR(Tableau17[[#This Row],[2019-T1-GERNIGON Yves]]/Tableau17[[#This Row],[2019-T1-TOTAL]],"")</f>
        <v>1.3698630136986301E-3</v>
      </c>
      <c r="MM119" s="26">
        <f>IFERROR(Tableau17[[#This Row],[2019-T1-GLUCKSMANN Raphaël]]/Tableau17[[#This Row],[2019-T1-TOTAL]],"")</f>
        <v>5.4794520547945202E-2</v>
      </c>
      <c r="MN119" s="26">
        <f>IFERROR(Tableau17[[#This Row],[2019-T1-HAMON Benoît]]/Tableau17[[#This Row],[2019-T1-TOTAL]],"")</f>
        <v>1.3698630136986301E-2</v>
      </c>
      <c r="MO119" s="26">
        <f>IFERROR(Tableau17[[#This Row],[2019-T1-HELGEN Gilles]]/Tableau17[[#This Row],[2019-T1-TOTAL]],"")</f>
        <v>0</v>
      </c>
      <c r="MP119" s="26">
        <f>IFERROR(Tableau17[[#This Row],[2019-T1-JADOT Yannick]]/Tableau17[[#This Row],[2019-T1-TOTAL]],"")</f>
        <v>0.15068493150684931</v>
      </c>
      <c r="MQ119" s="26">
        <f>IFERROR(Tableau17[[#This Row],[2019-T1-LAGARDE Jean-Christophe]]/Tableau17[[#This Row],[2019-T1-TOTAL]],"")</f>
        <v>1.3698630136986301E-2</v>
      </c>
      <c r="MR119" s="26">
        <f>IFERROR(Tableau17[[#This Row],[2019-T1-LALANNE Francis]]/Tableau17[[#This Row],[2019-T1-TOTAL]],"")</f>
        <v>2.7397260273972603E-3</v>
      </c>
      <c r="MS119" s="26">
        <f>IFERROR(Tableau17[[#This Row],[2019-T1-LOISEAU Nathalie]]/Tableau17[[#This Row],[2019-T1-TOTAL]],"")</f>
        <v>0.22054794520547946</v>
      </c>
      <c r="MT119" s="26">
        <f>IFERROR(Tableau17[[#This Row],[2019-T1-MARIE Florie]]/Tableau17[[#This Row],[2019-T1-TOTAL]],"")</f>
        <v>0</v>
      </c>
      <c r="MU119" s="26">
        <f>IFERROR(Tableau17[[#This Row],[2008-T1-MACROEXTRDROITE]]/Tableau17[[#This Row],[2008-T1-MACROTOTALE]],"")</f>
        <v>0.13900134952766532</v>
      </c>
      <c r="MV119" s="26">
        <f>IFERROR(Tableau17[[#This Row],[2008-T1-MACRODROITE]]/Tableau17[[#This Row],[2008-T1-MACROTOTALE]],"")</f>
        <v>0.46963562753036436</v>
      </c>
      <c r="MW119" s="26">
        <f>IFERROR(Tableau17[[#This Row],[2008-T1-MACROCENTRE]]/Tableau17[[#This Row],[2008-T1-MACROTOTALE]],"")</f>
        <v>0</v>
      </c>
      <c r="MX119" s="26">
        <f>IFERROR(Tableau17[[#This Row],[2008-T1-MACROGAUCHE]]/Tableau17[[#This Row],[2008-T1-MACROTOTALE]],"")</f>
        <v>0.39136302294197028</v>
      </c>
      <c r="MY119" s="26">
        <f>IFERROR(Tableau17[[#This Row],[2008-T1-MACROAUTRE]]/Tableau17[[#This Row],[2008-T1-MACROTOTALE]],"")</f>
        <v>0</v>
      </c>
      <c r="MZ119" s="26">
        <f>IFERROR(Tableau17[[#This Row],[2008-T2-MACROEXTRDROITE]]/Tableau17[[#This Row],[2008-T2-MACROTOTALE]],"")</f>
        <v>9.4409937888198764E-2</v>
      </c>
      <c r="NA119" s="26">
        <f>IFERROR(Tableau17[[#This Row],[2008-T2-MACRODROITE]]/Tableau17[[#This Row],[2008-T2-MACROTOTALE]],"")</f>
        <v>0.50683229813664599</v>
      </c>
      <c r="NB119" s="26">
        <f>IFERROR(Tableau17[[#This Row],[2008-T2-MACROCENTRE]]/Tableau17[[#This Row],[2008-T2-MACROTOTALE]],"")</f>
        <v>0</v>
      </c>
      <c r="NC119" s="26">
        <f>IFERROR(Tableau17[[#This Row],[2008-T2-MACROGAUCHE]]/Tableau17[[#This Row],[2008-T2-MACROTOTALE]],"")</f>
        <v>0.39875776397515528</v>
      </c>
      <c r="ND119" s="26">
        <f>IFERROR(Tableau17[[#This Row],[2008-T2-MACROAUTRE]]/Tableau17[[#This Row],[2008-T2-MACROTOTALE]],"")</f>
        <v>0</v>
      </c>
      <c r="NE119" s="26">
        <f>IFERROR(Tableau17[[#This Row],[2014-T1-MACROEXTRDROITE]]/Tableau17[[#This Row],[2014-T1-MACROTOTALE]],"")</f>
        <v>0.35265700483091789</v>
      </c>
      <c r="NF119" s="26">
        <f>IFERROR(Tableau17[[#This Row],[2014-T1-MACRODROITE]]/Tableau17[[#This Row],[2014-T1-MACROTOTALE]],"")</f>
        <v>0.33091787439613529</v>
      </c>
      <c r="NG119" s="26">
        <f>IFERROR(Tableau17[[#This Row],[2014-T1-MACROCENTRE]]/Tableau17[[#This Row],[2014-T1-MACROTOTALE]],"")</f>
        <v>0</v>
      </c>
      <c r="NH119" s="26">
        <f>IFERROR(Tableau17[[#This Row],[2014-T1-MACROGAUCHE]]/Tableau17[[#This Row],[2014-T1-MACROTOTALE]],"")</f>
        <v>0.31642512077294688</v>
      </c>
      <c r="NI119" s="26">
        <f>IFERROR(Tableau17[[#This Row],[2014-T1-MACROAUTRE]]/Tableau17[[#This Row],[2014-T1-MACROTOTALE]],"")</f>
        <v>0</v>
      </c>
      <c r="NJ119" s="26">
        <f>IFERROR(Tableau17[[#This Row],[2014-T2-MACROEXTRDROITE]]/Tableau17[[#This Row],[2014-T2-MACROTOTALE]],"")</f>
        <v>0.40132304299889748</v>
      </c>
      <c r="NK119" s="26">
        <f>IFERROR(Tableau17[[#This Row],[2014-T2-MACRODROITE]]/Tableau17[[#This Row],[2014-T2-MACROTOTALE]],"")</f>
        <v>0.34950385887541346</v>
      </c>
      <c r="NL119" s="26">
        <f>IFERROR(Tableau17[[#This Row],[2014-T2-MACROCENTRE]]/Tableau17[[#This Row],[2014-T2-MACROTOTALE]],"")</f>
        <v>0</v>
      </c>
      <c r="NM119" s="26">
        <f>IFERROR(Tableau17[[#This Row],[2014-T2-MACROGAUCHE]]/Tableau17[[#This Row],[2014-T2-MACROTOTALE]],"")</f>
        <v>0.24917309812568908</v>
      </c>
      <c r="NN119" s="26">
        <f>IFERROR(Tableau17[[#This Row],[2014-T2-MACROAUTRE]]/Tableau17[[#This Row],[2014-T2-MACROTOTALE]],"")</f>
        <v>0</v>
      </c>
      <c r="NO119" s="26">
        <f>IFERROR( Tableau17[[#This Row],[2015-T1-MACROEXTRDROITE]]/Tableau17[[#This Row],[2015-T1-MACROTOTALE]],"")</f>
        <v>0.44400000000000001</v>
      </c>
      <c r="NP119" s="26">
        <f>IFERROR(Tableau17[[#This Row],[2015-T1-MACRODROITE]]/Tableau17[[#This Row],[2015-T1-MACROTOTALE]],"")</f>
        <v>0.24</v>
      </c>
      <c r="NQ119" s="26">
        <f>IFERROR(Tableau17[[#This Row],[2015-T1-MACROCENTRE]]/Tableau17[[#This Row],[2015-T1-MACROTOTALE]],"")</f>
        <v>0</v>
      </c>
      <c r="NR119" s="26">
        <f>IFERROR(Tableau17[[#This Row],[2015-T1-MACROGAUCHE]]/Tableau17[[#This Row],[2015-T1-MACROTOTALE]],"")</f>
        <v>0.316</v>
      </c>
      <c r="NS119" s="26">
        <f>IFERROR(Tableau17[[#This Row],[2015-T1-MACROAUTRE]]/Tableau17[[#This Row],[2015-T1-MACROTOTALE]],"")</f>
        <v>0</v>
      </c>
      <c r="NT119" s="26">
        <f>IFERROR(Tableau17[[#This Row],[2015-T2-MACROEXTRDROITE]]/Tableau17[[#This Row],[2015-T2-MACROTOTALE]],"")</f>
        <v>0.56462585034013602</v>
      </c>
      <c r="NU119" s="26">
        <f>IFERROR(Tableau17[[#This Row],[2015-T2-MACRODROITE]]/Tableau17[[#This Row],[2015-T2-MACROTOTALE]],"")</f>
        <v>0</v>
      </c>
      <c r="NV119" s="26">
        <f>IFERROR(Tableau17[[#This Row],[2015-T2-MACROCENTRE]]/Tableau17[[#This Row],[2015-T2-MACROTOTALE]],"")</f>
        <v>0</v>
      </c>
      <c r="NW119" s="26">
        <f>IFERROR(Tableau17[[#This Row],[2015-T2-MACROGAUCHE]]/Tableau17[[#This Row],[2015-T2-MACROTOTALE]],"")</f>
        <v>0.43537414965986393</v>
      </c>
      <c r="NX119" s="26">
        <f>IFERROR(Tableau17[[#This Row],[2015-T2-MACROAUTRE]]/Tableau17[[#This Row],[2015-T2-MACROTOTALE]],"")</f>
        <v>0</v>
      </c>
      <c r="NY119" s="26">
        <f>IFERROR(Tableau17[[#This Row],[2017-T1-MACROEXTRDROITE]]/Tableau17[[#This Row],[2017-T1-MACROTOTALE]],"")</f>
        <v>0.37005163511187605</v>
      </c>
      <c r="NZ119" s="26">
        <f>IFERROR(Tableau17[[#This Row],[2017-T1-MACRODROITE]]/Tableau17[[#This Row],[2017-T1-MACROTOTALE]],"")</f>
        <v>0.19707401032702238</v>
      </c>
      <c r="OA119" s="26">
        <f>IFERROR(Tableau17[[#This Row],[2017-T1-MACROCENTRE]]/Tableau17[[#This Row],[2017-T1-MACROTOTALE]],"")</f>
        <v>0.23063683304647159</v>
      </c>
      <c r="OB119" s="26">
        <f>IFERROR(Tableau17[[#This Row],[2017-T1-MACROGAUCHE]]/Tableau17[[#This Row],[2017-T1-MACROTOTALE]],"")</f>
        <v>0.1901893287435456</v>
      </c>
      <c r="OC119" s="26">
        <f>IFERROR(Tableau17[[#This Row],[2017-T1-MACROAUTRE]]/Tableau17[[#This Row],[2017-T1-MACROTOTALE]],"")</f>
        <v>1.2048192771084338E-2</v>
      </c>
      <c r="OD119" s="26">
        <f>IFERROR(Tableau17[[#This Row],[2017-T2-MACROEXTRDROITE]]/Tableau17[[#This Row],[2017-T2-MACROTOTALE]],"")</f>
        <v>0.4516765285996055</v>
      </c>
      <c r="OE119" s="26">
        <f>IFERROR(Tableau17[[#This Row],[2017-T2-MACRODROITE]]/Tableau17[[#This Row],[2017-T2-MACROTOTALE]],"")</f>
        <v>0</v>
      </c>
      <c r="OF119" s="26">
        <f>IFERROR(Tableau17[[#This Row],[2017-T2-MACROCENTRE]]/Tableau17[[#This Row],[2017-T2-MACROTOTALE]],"")</f>
        <v>0.5483234714003945</v>
      </c>
      <c r="OG119" s="26">
        <f>IFERROR(Tableau17[[#This Row],[2017-T2-MACROGAUCHE]]/Tableau17[[#This Row],[2017-T2-MACROTOTALE]],"")</f>
        <v>0</v>
      </c>
      <c r="OH119" s="26">
        <f>IFERROR(Tableau17[[#This Row],[2017-T2-MACROAUTRE]]/Tableau17[[#This Row],[2017-T2-MACROTOTALE]],"")</f>
        <v>0</v>
      </c>
      <c r="OI119" s="26">
        <f>IFERROR(Tableau17[[#This Row],[2019-T1-MACROEXTRDROITE]]/Tableau17[[#This Row],[2019-T1-MACROTOTALE]],"")</f>
        <v>0.3847184986595174</v>
      </c>
      <c r="OJ119" s="26">
        <f>IFERROR(Tableau17[[#This Row],[2019-T1-MACRODROITE]]/Tableau17[[#This Row],[2019-T1-MACROTOTALE]],"")</f>
        <v>7.6407506702412864E-2</v>
      </c>
      <c r="OK119" s="26">
        <f>IFERROR(Tableau17[[#This Row],[2019-T1-MACROCENTRE]]/Tableau17[[#This Row],[2019-T1-MACROTOTALE]],"")</f>
        <v>0.2158176943699732</v>
      </c>
      <c r="OL119" s="26">
        <f>IFERROR(Tableau17[[#This Row],[2019-T1-MACROGAUCHE]]/Tableau17[[#This Row],[2019-T1-MACROTOTALE]],"")</f>
        <v>0.289544235924933</v>
      </c>
      <c r="OM119" s="26">
        <f>IFERROR(Tableau17[[#This Row],[2019-T1-MACROAUTRE]]/Tableau17[[#This Row],[2019-T1-MACROTOTALE]],"")</f>
        <v>3.351206434316354E-2</v>
      </c>
      <c r="ON119" s="26">
        <f>IFERROR(Tableau17[[#This Row],[2020-T1-MACROEXTRDROITE]]/Tableau17[[#This Row],[2020-T1-MACROTOTALE]],"")</f>
        <v>0.42379182156133827</v>
      </c>
      <c r="OO119" s="26">
        <f>IFERROR(Tableau17[[#This Row],[2020-T1-MACRODROITE]]/Tableau17[[#This Row],[2020-T1-MACROTOTALE]],"")</f>
        <v>0.26579925650557623</v>
      </c>
      <c r="OP119" s="26">
        <f>IFERROR(Tableau17[[#This Row],[2020-T1-MACROCENTRE]]/Tableau17[[#This Row],[2020-T1-MACROTOTALE]],"")</f>
        <v>7.9925650557620811E-2</v>
      </c>
      <c r="OQ119" s="26">
        <f>IFERROR(Tableau17[[#This Row],[2020-T1-MACROGAUCHE]]/Tableau17[[#This Row],[2020-T1-MACROTOTALE]],"")</f>
        <v>0.23048327137546468</v>
      </c>
      <c r="OR119" s="26">
        <f>IFERROR(Tableau17[[#This Row],[2020-T1-MACROAUTRE]]/Tableau17[[#This Row],[2020-T1-MACROTOTALE]],"")</f>
        <v>0</v>
      </c>
      <c r="OS119" s="26">
        <f>IFERROR(Tableau17[[#This Row],[2017 (L)-T1-MACROEXTRDROITE]]/Tableau17[[#This Row],[2017 (L)-T1-MACROTOTALE]],"")</f>
        <v>0.33012379642365886</v>
      </c>
      <c r="OT119" s="26">
        <f>IFERROR(Tableau17[[#This Row],[2017 (L)-T1-MACRODROITE]]/Tableau17[[#This Row],[2017 (L)-T1-MACROTOTALE]],"")</f>
        <v>0.13342503438789546</v>
      </c>
      <c r="OU119" s="26">
        <f>IFERROR(Tableau17[[#This Row],[2017 (L)-T1-MACROCENTRE]]/Tableau17[[#This Row],[2017 (L)-T1-MACROTOTALE]],"")</f>
        <v>0.31911966987620355</v>
      </c>
      <c r="OV119" s="26">
        <f>IFERROR(Tableau17[[#This Row],[2017 (L)-T1-MACROGAUCHE]]/Tableau17[[#This Row],[2017 (L)-T1-MACROTOTALE]],"")</f>
        <v>0.21182943603851445</v>
      </c>
      <c r="OW119" s="26">
        <f>IFERROR(Tableau17[[#This Row],[2017 (L)-T1-MACROAUTRE]]/Tableau17[[#This Row],[2017 (L)-T1-MACROTOTALE]],"")</f>
        <v>5.5020632737276479E-3</v>
      </c>
      <c r="OX119" s="26">
        <f>IFERROR(Tableau17[[#This Row],[2017 (L)-T2-MACROEXTRDROITE]]/Tableau17[[#This Row],[2017 (L)-T2-MACROTOTALE]],"")</f>
        <v>0.47377049180327868</v>
      </c>
      <c r="OY119" s="26">
        <f>IFERROR(Tableau17[[#This Row],[2017 (L)-T2-MACRODROITE]]/Tableau17[[#This Row],[2017 (L)-T2-MACROTOTALE]],"")</f>
        <v>0</v>
      </c>
      <c r="OZ119" s="26">
        <f>IFERROR(Tableau17[[#This Row],[2017 (L)-T2-MACROCENTRE]]/Tableau17[[#This Row],[2017 (L)-T2-MACROTOTALE]],"")</f>
        <v>0.52622950819672132</v>
      </c>
      <c r="PA119" s="26">
        <f>IFERROR(Tableau17[[#This Row],[2017 (L)-T2-MACROGAUCHE]]/Tableau17[[#This Row],[2017 (L)-T2-MACROTOTALE]],"")</f>
        <v>0</v>
      </c>
      <c r="PB119" s="26">
        <f>IFERROR(Tableau17[[#This Row],[2017 (L)-T2-MACROAUTRE]]/Tableau17[[#This Row],[2017 (L)-T2-MACROTOTALE]],"")</f>
        <v>0</v>
      </c>
      <c r="PC119" s="26">
        <f>IFERROR(Tableau17[[#This Row],[2008_T1_PROCUS]]/Tableau17[[#This Row],[2008_T1_INSCRITS]],0)</f>
        <v>1.3973799126637555E-2</v>
      </c>
      <c r="PD119" s="26">
        <f>IFERROR(Tableau17[[#This Row],[2008_T2_PROCUS]]/Tableau17[[#This Row],[2008_T2_INSCRITS]],0)</f>
        <v>1.1353711790393014E-2</v>
      </c>
      <c r="PE119" s="26">
        <f>Tableau17[[#This Row],[2014_T1_PROCUS]]/Tableau17[[#This Row],[2014_T1_INSCRITS]]</f>
        <v>1.529497450837582E-2</v>
      </c>
      <c r="PF119" s="26">
        <f>IFERROR(Tableau17[[#This Row],[2014_T2_PROCUS]]/Tableau17[[#This Row],[2014_T2_INSCRITS]],0)</f>
        <v>2.1849963583394028E-2</v>
      </c>
    </row>
    <row r="120" spans="1:422" hidden="1" x14ac:dyDescent="0.2">
      <c r="A120" s="1">
        <v>4</v>
      </c>
      <c r="B120" s="1" t="s">
        <v>353</v>
      </c>
      <c r="C120" s="1" t="s">
        <v>356</v>
      </c>
      <c r="D120" s="1" t="s">
        <v>356</v>
      </c>
      <c r="E120" s="1">
        <v>835</v>
      </c>
      <c r="F120" s="1">
        <v>5.3742590000000003</v>
      </c>
      <c r="G120" s="1">
        <v>43.272993</v>
      </c>
      <c r="H120" s="3">
        <v>932</v>
      </c>
      <c r="I120" s="3">
        <v>267</v>
      </c>
      <c r="L120" s="1">
        <v>31</v>
      </c>
      <c r="M120" s="1">
        <v>2</v>
      </c>
      <c r="P120" s="1">
        <v>126</v>
      </c>
      <c r="Q120" s="1">
        <v>49</v>
      </c>
      <c r="R120" s="1">
        <v>42</v>
      </c>
      <c r="S120" s="1">
        <v>35</v>
      </c>
      <c r="T120" s="1">
        <v>26</v>
      </c>
      <c r="U120" s="1">
        <v>311</v>
      </c>
      <c r="V120" s="1">
        <v>785</v>
      </c>
      <c r="W120" s="1">
        <v>489</v>
      </c>
      <c r="X120" s="1">
        <v>12</v>
      </c>
      <c r="Y120" s="2">
        <v>0.62292994000000002</v>
      </c>
      <c r="AB120" s="1">
        <v>0</v>
      </c>
      <c r="AD120" s="1">
        <v>932</v>
      </c>
      <c r="AE120" s="1">
        <v>313</v>
      </c>
      <c r="AF120" s="2">
        <v>0.33583690999999999</v>
      </c>
      <c r="AG120" s="1">
        <f t="shared" si="1"/>
        <v>267</v>
      </c>
      <c r="AH120" s="1">
        <v>844</v>
      </c>
      <c r="AI120" s="1">
        <v>535</v>
      </c>
      <c r="AJ120" s="1">
        <v>11</v>
      </c>
      <c r="AK120" s="2">
        <v>0.63388626000000003</v>
      </c>
      <c r="AN120" s="1">
        <v>0</v>
      </c>
      <c r="AP120" s="1">
        <v>781</v>
      </c>
      <c r="AQ120" s="1">
        <v>374</v>
      </c>
      <c r="AR120" s="2">
        <v>0.47887323999999998</v>
      </c>
      <c r="AS120" s="1">
        <v>781</v>
      </c>
      <c r="AT120" s="1">
        <v>392</v>
      </c>
      <c r="AU120" s="2">
        <v>0.50192060999999999</v>
      </c>
      <c r="AV120" s="1">
        <v>859</v>
      </c>
      <c r="AW120" s="1">
        <v>417</v>
      </c>
      <c r="AX120" s="2">
        <v>0.4854482</v>
      </c>
      <c r="AY120" s="1">
        <v>859</v>
      </c>
      <c r="AZ120" s="1">
        <v>373</v>
      </c>
      <c r="BA120" s="2">
        <v>0.43422583999999997</v>
      </c>
      <c r="BB120" s="1">
        <v>860</v>
      </c>
      <c r="BC120" s="1">
        <v>708</v>
      </c>
      <c r="BD120" s="2">
        <v>0.82325581000000003</v>
      </c>
      <c r="BE120" s="1">
        <v>860</v>
      </c>
      <c r="BF120" s="1">
        <v>618</v>
      </c>
      <c r="BG120" s="2">
        <v>0.71860464999999996</v>
      </c>
      <c r="BH120" s="1">
        <v>896</v>
      </c>
      <c r="BI120" s="1">
        <v>440</v>
      </c>
      <c r="BJ120" s="2">
        <v>0.49107142999999998</v>
      </c>
      <c r="BK120" s="1">
        <v>26</v>
      </c>
      <c r="BN120" s="1">
        <v>8</v>
      </c>
      <c r="BO120" s="1">
        <v>32</v>
      </c>
      <c r="BP120" s="1">
        <v>354</v>
      </c>
      <c r="BQ120" s="1">
        <v>105</v>
      </c>
      <c r="BR120" s="1">
        <v>525</v>
      </c>
      <c r="BZ120" s="1">
        <v>27</v>
      </c>
      <c r="CB120" s="1">
        <v>22</v>
      </c>
      <c r="CC120" s="1">
        <v>71</v>
      </c>
      <c r="CD120" s="1">
        <v>314</v>
      </c>
      <c r="CE120" s="1">
        <v>39</v>
      </c>
      <c r="CF120" s="1">
        <v>473</v>
      </c>
      <c r="CM120" s="1">
        <v>2</v>
      </c>
      <c r="CN120" s="1">
        <v>19</v>
      </c>
      <c r="CO120" s="1">
        <v>34</v>
      </c>
      <c r="CP120" s="1">
        <v>88</v>
      </c>
      <c r="CQ120" s="1">
        <v>25</v>
      </c>
      <c r="CT120" s="1">
        <v>194</v>
      </c>
      <c r="CW120" s="1">
        <v>362</v>
      </c>
      <c r="CY120" s="1">
        <v>90</v>
      </c>
      <c r="DA120" s="1">
        <v>279</v>
      </c>
      <c r="DC120" s="1">
        <v>369</v>
      </c>
      <c r="DD120" s="1">
        <v>5</v>
      </c>
      <c r="DE120" s="1">
        <v>3</v>
      </c>
      <c r="DF120" s="1">
        <v>4</v>
      </c>
      <c r="DI120" s="1">
        <v>15</v>
      </c>
      <c r="DJ120" s="1">
        <v>3</v>
      </c>
      <c r="DK120" s="1">
        <v>2</v>
      </c>
      <c r="DL120" s="1">
        <v>32</v>
      </c>
      <c r="DM120" s="1">
        <v>31</v>
      </c>
      <c r="DN120" s="1">
        <v>159</v>
      </c>
      <c r="DQ120" s="1">
        <v>0</v>
      </c>
      <c r="DR120" s="1">
        <v>145</v>
      </c>
      <c r="DS120" s="1">
        <v>15</v>
      </c>
      <c r="DU120" s="1">
        <v>414</v>
      </c>
      <c r="DX120" s="1">
        <v>176</v>
      </c>
      <c r="DZ120" s="1">
        <v>175</v>
      </c>
      <c r="EA120" s="1">
        <v>351</v>
      </c>
      <c r="EB120" s="1">
        <v>1</v>
      </c>
      <c r="EC120" s="1">
        <v>3</v>
      </c>
      <c r="ED120" s="1">
        <v>0</v>
      </c>
      <c r="EE120" s="1">
        <v>16</v>
      </c>
      <c r="EF120" s="1">
        <v>376</v>
      </c>
      <c r="EG120" s="1">
        <v>13</v>
      </c>
      <c r="EH120" s="1">
        <v>4</v>
      </c>
      <c r="EI120" s="1">
        <v>68</v>
      </c>
      <c r="EJ120" s="1">
        <v>76</v>
      </c>
      <c r="EK120" s="1">
        <v>143</v>
      </c>
      <c r="EL120" s="1">
        <v>3</v>
      </c>
      <c r="EM120" s="1">
        <v>703</v>
      </c>
      <c r="EN120" s="1">
        <v>146</v>
      </c>
      <c r="EO120" s="1">
        <v>418</v>
      </c>
      <c r="EP120" s="1">
        <v>564</v>
      </c>
      <c r="EQ120" s="1">
        <v>0</v>
      </c>
      <c r="ER120" s="1">
        <v>1</v>
      </c>
      <c r="ES120" s="1">
        <v>4</v>
      </c>
      <c r="ET120" s="1">
        <v>11</v>
      </c>
      <c r="EU120" s="1">
        <v>2</v>
      </c>
      <c r="EV120" s="1">
        <v>63</v>
      </c>
      <c r="EW120" s="1">
        <v>90</v>
      </c>
      <c r="EX120" s="1">
        <v>0</v>
      </c>
      <c r="EY120" s="1">
        <v>6</v>
      </c>
      <c r="EZ120" s="1">
        <v>6</v>
      </c>
      <c r="FA120" s="1">
        <v>1</v>
      </c>
      <c r="FB120" s="1">
        <v>0</v>
      </c>
      <c r="FC120" s="1">
        <v>0</v>
      </c>
      <c r="FD120" s="1">
        <v>0</v>
      </c>
      <c r="FE120" s="1">
        <v>0</v>
      </c>
      <c r="FF120" s="1">
        <v>0</v>
      </c>
      <c r="FG120" s="1">
        <v>0</v>
      </c>
      <c r="FH120" s="1">
        <v>7</v>
      </c>
      <c r="FI120" s="1">
        <v>0</v>
      </c>
      <c r="FJ120" s="1">
        <v>15</v>
      </c>
      <c r="FK120" s="1">
        <v>6</v>
      </c>
      <c r="FL120" s="1">
        <v>0</v>
      </c>
      <c r="FM120" s="1">
        <v>46</v>
      </c>
      <c r="FN120" s="1">
        <v>2</v>
      </c>
      <c r="FO120" s="1">
        <v>3</v>
      </c>
      <c r="FP120" s="1">
        <v>168</v>
      </c>
      <c r="FQ120" s="1">
        <v>0</v>
      </c>
      <c r="FR120" s="1">
        <f>SUM(Tableau17[[#This Row],[2019-T1-ALEXANDRE Audric]:[2019-T1-MARIE Florie]])</f>
        <v>431</v>
      </c>
      <c r="FS120" s="1">
        <v>32</v>
      </c>
      <c r="FT120" s="1">
        <v>380</v>
      </c>
      <c r="FU120" s="1">
        <v>0</v>
      </c>
      <c r="FV120" s="1">
        <v>113</v>
      </c>
      <c r="FW120" s="1">
        <v>0</v>
      </c>
      <c r="FX120" s="1">
        <v>525</v>
      </c>
      <c r="GD120" s="1">
        <v>0</v>
      </c>
      <c r="GE120" s="1">
        <v>71</v>
      </c>
      <c r="GF120" s="1">
        <v>314</v>
      </c>
      <c r="GG120" s="1">
        <v>0</v>
      </c>
      <c r="GH120" s="1">
        <v>88</v>
      </c>
      <c r="GI120" s="1">
        <v>0</v>
      </c>
      <c r="GJ120" s="1">
        <v>473</v>
      </c>
      <c r="GP120" s="1">
        <v>0</v>
      </c>
      <c r="GQ120" s="1">
        <v>88</v>
      </c>
      <c r="GR120" s="1">
        <v>196</v>
      </c>
      <c r="GS120" s="1">
        <v>25</v>
      </c>
      <c r="GT120" s="1">
        <v>53</v>
      </c>
      <c r="GU120" s="1">
        <v>0</v>
      </c>
      <c r="GV120" s="1">
        <v>362</v>
      </c>
      <c r="GW120" s="1">
        <v>90</v>
      </c>
      <c r="GX120" s="1">
        <v>279</v>
      </c>
      <c r="GY120" s="1">
        <v>0</v>
      </c>
      <c r="GZ120" s="1">
        <v>0</v>
      </c>
      <c r="HA120" s="1">
        <v>0</v>
      </c>
      <c r="HB120" s="1">
        <v>369</v>
      </c>
      <c r="HC120" s="1">
        <v>87</v>
      </c>
      <c r="HD120" s="1">
        <v>376</v>
      </c>
      <c r="HE120" s="1">
        <v>143</v>
      </c>
      <c r="HF120" s="1">
        <v>93</v>
      </c>
      <c r="HG120" s="1">
        <v>4</v>
      </c>
      <c r="HH120" s="1">
        <v>703</v>
      </c>
      <c r="HI120" s="1">
        <v>146</v>
      </c>
      <c r="HJ120" s="1">
        <v>0</v>
      </c>
      <c r="HK120" s="1">
        <v>418</v>
      </c>
      <c r="HL120" s="1">
        <v>0</v>
      </c>
      <c r="HM120" s="1">
        <v>0</v>
      </c>
      <c r="HN120" s="1">
        <v>564</v>
      </c>
      <c r="HO120" s="1">
        <v>74</v>
      </c>
      <c r="HP120" s="1">
        <v>92</v>
      </c>
      <c r="HQ120" s="1">
        <v>168</v>
      </c>
      <c r="HR120" s="1">
        <v>85</v>
      </c>
      <c r="HS120" s="1">
        <v>18</v>
      </c>
      <c r="HT120" s="1">
        <v>437</v>
      </c>
      <c r="HU120" s="1">
        <v>42</v>
      </c>
      <c r="HV120" s="1">
        <v>157</v>
      </c>
      <c r="HW120" s="1">
        <v>49</v>
      </c>
      <c r="HX120" s="1">
        <v>63</v>
      </c>
      <c r="HY120" s="1">
        <v>0</v>
      </c>
      <c r="HZ120" s="1">
        <v>311</v>
      </c>
      <c r="IA120" s="1">
        <v>38</v>
      </c>
      <c r="IB120" s="1">
        <v>159</v>
      </c>
      <c r="IC120" s="1">
        <v>145</v>
      </c>
      <c r="ID120" s="1">
        <v>69</v>
      </c>
      <c r="IE120" s="1">
        <v>3</v>
      </c>
      <c r="IF120" s="1">
        <v>414</v>
      </c>
      <c r="IG120" s="1">
        <v>0</v>
      </c>
      <c r="IH120" s="1">
        <v>176</v>
      </c>
      <c r="II120" s="1">
        <v>175</v>
      </c>
      <c r="IJ120" s="1">
        <v>0</v>
      </c>
      <c r="IK120" s="1">
        <v>0</v>
      </c>
      <c r="IL120" s="1">
        <v>351</v>
      </c>
      <c r="IM120" s="26">
        <f>IFERROR(Tableau17[[#This Row],[LDIV]]/Tableau17[[#This Row],[Total général]],"")</f>
        <v>0</v>
      </c>
      <c r="IN120" s="26">
        <f>IFERROR(Tableau17[[#This Row],[LDVC]]/Tableau17[[#This Row],[Total général]],"")</f>
        <v>0</v>
      </c>
      <c r="IO120" s="26">
        <f>IFERROR(Tableau17[[#This Row],[LDVD]]/Tableau17[[#This Row],[Total général]],"")</f>
        <v>9.9678456591639875E-2</v>
      </c>
      <c r="IP120" s="26">
        <f>IFERROR(Tableau17[[#This Row],[LDVG]]/Tableau17[[#This Row],[Total général]],"")</f>
        <v>6.4308681672025723E-3</v>
      </c>
      <c r="IQ120" s="26">
        <f>IFERROR(Tableau17[[#This Row],[LEXD]]/Tableau17[[#This Row],[Total général]],"")</f>
        <v>0</v>
      </c>
      <c r="IR120" s="26">
        <f>IFERROR(Tableau17[[#This Row],[LEXG]]/Tableau17[[#This Row],[Total général]],"")</f>
        <v>0</v>
      </c>
      <c r="IS120" s="26">
        <f>IFERROR(Tableau17[[#This Row],[LLR]]/Tableau17[[#This Row],[Total général]],"")</f>
        <v>0.40514469453376206</v>
      </c>
      <c r="IT120" s="26">
        <f>IFERROR(Tableau17[[#This Row],[LREM]]/Tableau17[[#This Row],[Total général]],"")</f>
        <v>0.15755627009646303</v>
      </c>
      <c r="IU120" s="26">
        <f>IFERROR(Tableau17[[#This Row],[LRN]]/Tableau17[[#This Row],[Total général]],"")</f>
        <v>0.13504823151125403</v>
      </c>
      <c r="IV120" s="26">
        <f>IFERROR(Tableau17[[#This Row],[LUG]]/Tableau17[[#This Row],[Total général]],"")</f>
        <v>0.11254019292604502</v>
      </c>
      <c r="IW120" s="26">
        <f>IFERROR(Tableau17[[#This Row],[LVEC]]/Tableau17[[#This Row],[Total général]],"")</f>
        <v>8.3601286173633438E-2</v>
      </c>
      <c r="IX120" s="26">
        <f>IFERROR(Tableau17[[#This Row],[2008-T1-LCMD]]/Tableau17[[#This Row],[2008-T1-TOTAL]],"")</f>
        <v>4.9523809523809526E-2</v>
      </c>
      <c r="IY120" s="26">
        <f>IFERROR(Tableau17[[#This Row],[2008-T1-LDVD]]/Tableau17[[#This Row],[2008-T1-TOTAL]],"")</f>
        <v>0</v>
      </c>
      <c r="IZ120" s="26">
        <f>IFERROR(Tableau17[[#This Row],[2008-T1-LEXD]]/Tableau17[[#This Row],[2008-T1-TOTAL]],"")</f>
        <v>0</v>
      </c>
      <c r="JA120" s="26">
        <f>IFERROR(Tableau17[[#This Row],[2008-T1-LEXG]]/Tableau17[[#This Row],[2008-T1-TOTAL]],"")</f>
        <v>1.5238095238095238E-2</v>
      </c>
      <c r="JB120" s="26">
        <f>IFERROR(Tableau17[[#This Row],[2008-T1-LFN]]/Tableau17[[#This Row],[2008-T1-TOTAL]],"")</f>
        <v>6.0952380952380952E-2</v>
      </c>
      <c r="JC120" s="26">
        <f>IFERROR(Tableau17[[#This Row],[2008-T1-LMAJ]]/Tableau17[[#This Row],[2008-T1-TOTAL]],"")</f>
        <v>0.67428571428571427</v>
      </c>
      <c r="JD120" s="26">
        <f>IFERROR(Tableau17[[#This Row],[2008-T1-LUG]]/Tableau17[[#This Row],[2008-T1-TOTAL]],"")</f>
        <v>0.2</v>
      </c>
      <c r="JE120" s="26" t="str">
        <f>IFERROR(Tableau17[[#This Row],[2008-T2-LFN]]/Tableau17[[#This Row],[2008-T2-TOTAL]],"")</f>
        <v/>
      </c>
      <c r="JF120" s="26" t="str">
        <f>IFERROR(Tableau17[[#This Row],[2008-T2-LGC]]/Tableau17[[#This Row],[2008-T2-TOTAL]],"")</f>
        <v/>
      </c>
      <c r="JG120" s="26" t="str">
        <f>IFERROR(Tableau17[[#This Row],[2008-T2-LMAJ]]/Tableau17[[#This Row],[2008-T2-TOTAL]],"")</f>
        <v/>
      </c>
      <c r="JH120" s="26" t="str">
        <f>IFERROR(Tableau17[[#This Row],[2008-T2-LUG]]/Tableau17[[#This Row],[2008-T2-TOTAL]],"")</f>
        <v/>
      </c>
      <c r="JI120" s="26">
        <f>IFERROR(Tableau17[[#This Row],[2014-T1-LDIV]]/Tableau17[[#This Row],[2014-T1-TOTAL]],"")</f>
        <v>0</v>
      </c>
      <c r="JJ120" s="26">
        <f>IFERROR(Tableau17[[#This Row],[2014-T1-LDVD]]/Tableau17[[#This Row],[2014-T1-TOTAL]],"")</f>
        <v>0</v>
      </c>
      <c r="JK120" s="26">
        <f>IFERROR(Tableau17[[#This Row],[2014-T1-LDVG]]/Tableau17[[#This Row],[2014-T1-TOTAL]],"")</f>
        <v>5.7082452431289642E-2</v>
      </c>
      <c r="JL120" s="26">
        <f>IFERROR(Tableau17[[#This Row],[2014-T1-LEXG]]/Tableau17[[#This Row],[2014-T1-TOTAL]],"")</f>
        <v>0</v>
      </c>
      <c r="JM120" s="26">
        <f>IFERROR(Tableau17[[#This Row],[2014-T1-LFG]]/Tableau17[[#This Row],[2014-T1-TOTAL]],"")</f>
        <v>4.6511627906976744E-2</v>
      </c>
      <c r="JN120" s="26">
        <f>IFERROR(Tableau17[[#This Row],[2014-T1-LFN]]/Tableau17[[#This Row],[2014-T1-TOTAL]],"")</f>
        <v>0.15010570824524314</v>
      </c>
      <c r="JO120" s="26">
        <f>IFERROR(Tableau17[[#This Row],[2014-T1-LUD]]/Tableau17[[#This Row],[2014-T1-TOTAL]],"")</f>
        <v>0.66384778012684986</v>
      </c>
      <c r="JP120" s="26">
        <f>IFERROR(Tableau17[[#This Row],[2014-T1-LUG]]/Tableau17[[#This Row],[2014-T1-TOTAL]],"")</f>
        <v>8.2452431289640596E-2</v>
      </c>
      <c r="JQ120" s="26" t="str">
        <f>IFERROR(Tableau17[[#This Row],[2014-T2-LFN]]/Tableau17[[#This Row],[2014-T2-TOTAL]],"")</f>
        <v/>
      </c>
      <c r="JR120" s="26" t="str">
        <f>IFERROR(Tableau17[[#This Row],[2014-T2-LUD]]/Tableau17[[#This Row],[2014-T2-TOTAL]],"")</f>
        <v/>
      </c>
      <c r="JS120" s="26" t="str">
        <f>IFERROR(Tableau17[[#This Row],[2014-T2-LUG]]/Tableau17[[#This Row],[2014-T2-TOTAL]],"")</f>
        <v/>
      </c>
      <c r="JT120" s="26">
        <f>IFERROR(Tableau17[[#This Row],[2015-T1-BC-DIV]]/Tableau17[[#This Row],[2015-T1-TOTAL]],"")</f>
        <v>0</v>
      </c>
      <c r="JU120" s="26">
        <f>IFERROR(Tableau17[[#This Row],[2015-T1-BC-DLF]]/Tableau17[[#This Row],[2015-T1-TOTAL]],"")</f>
        <v>0</v>
      </c>
      <c r="JV120" s="26">
        <f>IFERROR(Tableau17[[#This Row],[2015-T1-BC-DVD]]/Tableau17[[#This Row],[2015-T1-TOTAL]],"")</f>
        <v>5.5248618784530384E-3</v>
      </c>
      <c r="JW120" s="26">
        <f>IFERROR(Tableau17[[#This Row],[2015-T1-BC-DVG]]/Tableau17[[#This Row],[2015-T1-TOTAL]],"")</f>
        <v>5.2486187845303865E-2</v>
      </c>
      <c r="JX120" s="26">
        <f>IFERROR(Tableau17[[#This Row],[2015-T1-BC-FG]]/Tableau17[[#This Row],[2015-T1-TOTAL]],"")</f>
        <v>9.3922651933701654E-2</v>
      </c>
      <c r="JY120" s="26">
        <f>IFERROR(Tableau17[[#This Row],[2015-T1-BC-FN]]/Tableau17[[#This Row],[2015-T1-TOTAL]],"")</f>
        <v>0.24309392265193369</v>
      </c>
      <c r="JZ120" s="26">
        <f>IFERROR(Tableau17[[#This Row],[2015-T1-BC-MDM]]/Tableau17[[#This Row],[2015-T1-TOTAL]],"")</f>
        <v>6.9060773480662987E-2</v>
      </c>
      <c r="KA120" s="26">
        <f>IFERROR(Tableau17[[#This Row],[2015-T1-BC-RDG]]/Tableau17[[#This Row],[2015-T1-TOTAL]],"")</f>
        <v>0</v>
      </c>
      <c r="KB120" s="26">
        <f>IFERROR(Tableau17[[#This Row],[2015-T1-BC-SOC]]/Tableau17[[#This Row],[2015-T1-TOTAL]],"")</f>
        <v>0</v>
      </c>
      <c r="KC120" s="26">
        <f>IFERROR(Tableau17[[#This Row],[2015-T1-BC-UD]]/Tableau17[[#This Row],[2015-T1-TOTAL]],"")</f>
        <v>0.53591160220994472</v>
      </c>
      <c r="KD120" s="26">
        <f>IFERROR(Tableau17[[#This Row],[2015-T1-BC-UG]]/Tableau17[[#This Row],[2015-T1-TOTAL]],"")</f>
        <v>0</v>
      </c>
      <c r="KE120" s="26">
        <f>IFERROR(Tableau17[[#This Row],[2015-T1-BC-VEC]]/Tableau17[[#This Row],[2015-T1-TOTAL]],"")</f>
        <v>0</v>
      </c>
      <c r="KF120" s="26">
        <f>IFERROR(Tableau17[[#This Row],[2015-T2-BC-DVG]]/Tableau17[[#This Row],[2015-T2-TOTAL]],"")</f>
        <v>0</v>
      </c>
      <c r="KG120" s="26">
        <f>IFERROR(Tableau17[[#This Row],[2015-T2-BC-FN]]/Tableau17[[#This Row],[2015-T2-TOTAL]],"")</f>
        <v>0.24390243902439024</v>
      </c>
      <c r="KH120" s="26">
        <f>IFERROR(Tableau17[[#This Row],[2015-T2-BC-SOC]]/Tableau17[[#This Row],[2015-T2-TOTAL]],"")</f>
        <v>0</v>
      </c>
      <c r="KI120" s="26">
        <f>IFERROR(Tableau17[[#This Row],[2015-T2-BC-UD]]/Tableau17[[#This Row],[2015-T2-TOTAL]],"")</f>
        <v>0.75609756097560976</v>
      </c>
      <c r="KJ120" s="26">
        <f>IFERROR(Tableau17[[#This Row],[2015-T2-BC-UG]]/Tableau17[[#This Row],[2015-T2-TOTAL]],"")</f>
        <v>0</v>
      </c>
      <c r="KK120" s="26">
        <f>IFERROR(Tableau17[[#This Row],[2017 (L)-T1-COM]]/Tableau17[[#This Row],[2017 (L)-T1-TOTAL]],"")</f>
        <v>1.2077294685990338E-2</v>
      </c>
      <c r="KL120" s="26">
        <f>IFERROR(Tableau17[[#This Row],[2017 (L)-T1-DIV]]/Tableau17[[#This Row],[2017 (L)-T1-TOTAL]],"")</f>
        <v>7.246376811594203E-3</v>
      </c>
      <c r="KM120" s="26">
        <f>IFERROR(Tableau17[[#This Row],[2017 (L)-T1-DLF]]/Tableau17[[#This Row],[2017 (L)-T1-TOTAL]],"")</f>
        <v>9.6618357487922701E-3</v>
      </c>
      <c r="KN120" s="26">
        <f>IFERROR(Tableau17[[#This Row],[2017 (L)-T1-DVD]]/Tableau17[[#This Row],[2017 (L)-T1-TOTAL]],"")</f>
        <v>0</v>
      </c>
      <c r="KO120" s="26">
        <f>IFERROR(Tableau17[[#This Row],[2017 (L)-T1-DVG]]/Tableau17[[#This Row],[2017 (L)-T1-TOTAL]],"")</f>
        <v>0</v>
      </c>
      <c r="KP120" s="26">
        <f>IFERROR(Tableau17[[#This Row],[2017 (L)-T1-ECO]]/Tableau17[[#This Row],[2017 (L)-T1-TOTAL]],"")</f>
        <v>3.6231884057971016E-2</v>
      </c>
      <c r="KQ120" s="26">
        <f>IFERROR(Tableau17[[#This Row],[2017 (L)-T1-EXD]]/Tableau17[[#This Row],[2017 (L)-T1-TOTAL]],"")</f>
        <v>7.246376811594203E-3</v>
      </c>
      <c r="KR120" s="26">
        <f>IFERROR(Tableau17[[#This Row],[2017 (L)-T1-EXG]]/Tableau17[[#This Row],[2017 (L)-T1-TOTAL]],"")</f>
        <v>4.830917874396135E-3</v>
      </c>
      <c r="KS120" s="26">
        <f>IFERROR(Tableau17[[#This Row],[2017 (L)-T1-FI]]/Tableau17[[#This Row],[2017 (L)-T1-TOTAL]],"")</f>
        <v>7.7294685990338161E-2</v>
      </c>
      <c r="KT120" s="26">
        <f>IFERROR(Tableau17[[#This Row],[2017 (L)-T1-FN]]/Tableau17[[#This Row],[2017 (L)-T1-TOTAL]],"")</f>
        <v>7.4879227053140096E-2</v>
      </c>
      <c r="KU120" s="26">
        <f>IFERROR(Tableau17[[#This Row],[2017 (L)-T1-LR]]/Tableau17[[#This Row],[2017 (L)-T1-TOTAL]],"")</f>
        <v>0.38405797101449274</v>
      </c>
      <c r="KV120" s="26">
        <f>IFERROR(Tableau17[[#This Row],[2017 (L)-T1-MDM]]/Tableau17[[#This Row],[2017 (L)-T1-TOTAL]],"")</f>
        <v>0</v>
      </c>
      <c r="KW120" s="26">
        <f>IFERROR(Tableau17[[#This Row],[2017 (L)-T1-RDG]]/Tableau17[[#This Row],[2017 (L)-T1-TOTAL]],"")</f>
        <v>0</v>
      </c>
      <c r="KX120" s="26">
        <f>IFERROR(Tableau17[[#This Row],[2017 (L)-T1-REG]]/Tableau17[[#This Row],[2017 (L)-T1-TOTAL]],"")</f>
        <v>0</v>
      </c>
      <c r="KY120" s="26">
        <f>IFERROR(Tableau17[[#This Row],[2017 (L)-T1-REM]]/Tableau17[[#This Row],[2017 (L)-T1-TOTAL]],"")</f>
        <v>0.35024154589371981</v>
      </c>
      <c r="KZ120" s="26">
        <f>IFERROR(Tableau17[[#This Row],[2017 (L)-T1-SOC]]/Tableau17[[#This Row],[2017 (L)-T1-TOTAL]],"")</f>
        <v>3.6231884057971016E-2</v>
      </c>
      <c r="LA120" s="26">
        <f>IFERROR(Tableau17[[#This Row],[2017 (L)-T1-UDI]]/Tableau17[[#This Row],[2017 (L)-T1-TOTAL]],"")</f>
        <v>0</v>
      </c>
      <c r="LB120" s="26">
        <f>IFERROR(Tableau17[[#This Row],[2017 (L)-T2-FI]]/Tableau17[[#This Row],[2017 (L)-T2-TOTAL]],"")</f>
        <v>0</v>
      </c>
      <c r="LC120" s="26">
        <f>IFERROR(Tableau17[[#This Row],[2017 (L)-T2-FN]]/Tableau17[[#This Row],[2017 (L)-T2-TOTAL]],"")</f>
        <v>0</v>
      </c>
      <c r="LD120" s="26">
        <f>IFERROR(Tableau17[[#This Row],[2017 (L)-T2-LR]]/Tableau17[[#This Row],[2017 (L)-T2-TOTAL]],"")</f>
        <v>0.50142450142450146</v>
      </c>
      <c r="LE120" s="26">
        <f>IFERROR(Tableau17[[#This Row],[2017 (L)-T2-MDM]]/Tableau17[[#This Row],[2017 (L)-T2-TOTAL]],"")</f>
        <v>0</v>
      </c>
      <c r="LF120" s="26">
        <f>IFERROR(Tableau17[[#This Row],[2017 (L)-T2-REM]]/Tableau17[[#This Row],[2017 (L)-T2-TOTAL]],"")</f>
        <v>0.4985754985754986</v>
      </c>
      <c r="LG120" s="26">
        <f>IFERROR(Tableau17[[#This Row],[2017-T1-ARTHAUD Nathalie]]/Tableau17[[#This Row],[2017-T1-TOTAL]],"")</f>
        <v>1.4224751066856331E-3</v>
      </c>
      <c r="LH120" s="26">
        <f>IFERROR(Tableau17[[#This Row],[2017-T1-ASSELINEAU Fran]]/Tableau17[[#This Row],[2017-T1-TOTAL]],"")</f>
        <v>4.2674253200568994E-3</v>
      </c>
      <c r="LI120" s="26">
        <f>IFERROR(Tableau17[[#This Row],[2017-T1-CHEMINADE Jacques]]/Tableau17[[#This Row],[2017-T1-TOTAL]],"")</f>
        <v>0</v>
      </c>
      <c r="LJ120" s="26">
        <f>IFERROR(Tableau17[[#This Row],[2017-T1-DUPONT-AIGNAN Nicolas]]/Tableau17[[#This Row],[2017-T1-TOTAL]],"")</f>
        <v>2.2759601706970129E-2</v>
      </c>
      <c r="LK120" s="26">
        <f>IFERROR(Tableau17[[#This Row],[2017-T1-FILLON Fran]]/Tableau17[[#This Row],[2017-T1-TOTAL]],"")</f>
        <v>0.53485064011379801</v>
      </c>
      <c r="LL120" s="26">
        <f>IFERROR(Tableau17[[#This Row],[2017-T1-HAMON Beno]]/Tableau17[[#This Row],[2017-T1-TOTAL]],"")</f>
        <v>1.849217638691323E-2</v>
      </c>
      <c r="LM120" s="26">
        <f>IFERROR(Tableau17[[#This Row],[2017-T1-LASSALLE Jean]]/Tableau17[[#This Row],[2017-T1-TOTAL]],"")</f>
        <v>5.6899004267425323E-3</v>
      </c>
      <c r="LN120" s="26">
        <f>IFERROR(Tableau17[[#This Row],[2017-T1-LE PEN Marine]]/Tableau17[[#This Row],[2017-T1-TOTAL]],"")</f>
        <v>9.6728307254623044E-2</v>
      </c>
      <c r="LO120" s="26">
        <f>IFERROR(Tableau17[[#This Row],[2017-T1-M Jean-Luc]]/Tableau17[[#This Row],[2017-T1-TOTAL]],"")</f>
        <v>0.10810810810810811</v>
      </c>
      <c r="LP120" s="26">
        <f>IFERROR(Tableau17[[#This Row],[2017-T1-MACRON Emmanuel]]/Tableau17[[#This Row],[2017-T1-TOTAL]],"")</f>
        <v>0.20341394025604551</v>
      </c>
      <c r="LQ120" s="26">
        <f>IFERROR(Tableau17[[#This Row],[2017-T1-POUTOU Philippe]]/Tableau17[[#This Row],[2017-T1-TOTAL]],"")</f>
        <v>4.2674253200568994E-3</v>
      </c>
      <c r="LR120" s="26">
        <f>IFERROR(Tableau17[[#This Row],[2017-T2-LE PEN Marine]]/Tableau17[[#This Row],[2017-T2-TOTAL]],"")</f>
        <v>0.25886524822695034</v>
      </c>
      <c r="LS120" s="26">
        <f>IFERROR(Tableau17[[#This Row],[2017-T2-MACRON Emmanuel]]/Tableau17[[#This Row],[2017-T2-TOTAL]],"")</f>
        <v>0.74113475177304966</v>
      </c>
      <c r="LT120" s="26">
        <f>IFERROR(Tableau17[[#This Row],[2019-T1-ALEXANDRE Audric]]/Tableau17[[#This Row],[2019-T1-TOTAL]],"")</f>
        <v>0</v>
      </c>
      <c r="LU120" s="26">
        <f>IFERROR(Tableau17[[#This Row],[2019-T1-ARTHAUD Nathalie]]/Tableau17[[#This Row],[2019-T1-TOTAL]],"")</f>
        <v>2.3201856148491878E-3</v>
      </c>
      <c r="LV120" s="26">
        <f>IFERROR(Tableau17[[#This Row],[2019-T1-ASSELINEAU François]]/Tableau17[[#This Row],[2019-T1-TOTAL]],"")</f>
        <v>9.2807424593967514E-3</v>
      </c>
      <c r="LW120" s="26">
        <f>IFERROR(Tableau17[[#This Row],[2019-T1-AUBRY Manon]]/Tableau17[[#This Row],[2019-T1-TOTAL]],"")</f>
        <v>2.5522041763341066E-2</v>
      </c>
      <c r="LX120" s="26">
        <f>IFERROR(Tableau17[[#This Row],[2019-T1-AZERGUI Nagib]]/Tableau17[[#This Row],[2019-T1-TOTAL]],"")</f>
        <v>4.6403712296983757E-3</v>
      </c>
      <c r="LY120" s="26">
        <f>IFERROR(Tableau17[[#This Row],[2019-T1-BARDELLA Jordan]]/Tableau17[[#This Row],[2019-T1-TOTAL]],"")</f>
        <v>0.14617169373549885</v>
      </c>
      <c r="LZ120" s="26">
        <f>IFERROR(Tableau17[[#This Row],[2019-T1-BELLAMY François-Xavier]]/Tableau17[[#This Row],[2019-T1-TOTAL]],"")</f>
        <v>0.20881670533642691</v>
      </c>
      <c r="MA120" s="26">
        <f>IFERROR(Tableau17[[#This Row],[2019-T1-BIDOU Olivier]]/Tableau17[[#This Row],[2019-T1-TOTAL]],"")</f>
        <v>0</v>
      </c>
      <c r="MB120" s="26">
        <f>IFERROR(Tableau17[[#This Row],[2019-T1-BOURG Dominique]]/Tableau17[[#This Row],[2019-T1-TOTAL]],"")</f>
        <v>1.3921113689095127E-2</v>
      </c>
      <c r="MC120" s="26">
        <f>IFERROR(Tableau17[[#This Row],[2019-T1-BROSSAT Ian]]/Tableau17[[#This Row],[2019-T1-TOTAL]],"")</f>
        <v>1.3921113689095127E-2</v>
      </c>
      <c r="MD120" s="26">
        <f>IFERROR(Tableau17[[#This Row],[2019-T1-CAILLAUD Sophie]]/Tableau17[[#This Row],[2019-T1-TOTAL]],"")</f>
        <v>2.3201856148491878E-3</v>
      </c>
      <c r="ME120" s="26">
        <f>IFERROR(Tableau17[[#This Row],[2019-T1-CAMUS Renaud]]/Tableau17[[#This Row],[2019-T1-TOTAL]],"")</f>
        <v>0</v>
      </c>
      <c r="MF120" s="26">
        <f>IFERROR(Tableau17[[#This Row],[2019-T1-CHALENÇON Christophe]]/Tableau17[[#This Row],[2019-T1-TOTAL]],"")</f>
        <v>0</v>
      </c>
      <c r="MG120" s="26">
        <f>IFERROR(Tableau17[[#This Row],[2019-T1-CORBET Cathy Denise Ginette]]/Tableau17[[#This Row],[2019-T1-TOTAL]],"")</f>
        <v>0</v>
      </c>
      <c r="MH120" s="26">
        <f>IFERROR(Tableau17[[#This Row],[2019-T1-DE PREVOISIN Robert]]/Tableau17[[#This Row],[2019-T1-TOTAL]],"")</f>
        <v>0</v>
      </c>
      <c r="MI120" s="26">
        <f>IFERROR(Tableau17[[#This Row],[2019-T1-DELFEL Thérèse]]/Tableau17[[#This Row],[2019-T1-TOTAL]],"")</f>
        <v>0</v>
      </c>
      <c r="MJ120" s="26">
        <f>IFERROR(Tableau17[[#This Row],[2019-T1-DIEUMEGARD Pierre]]/Tableau17[[#This Row],[2019-T1-TOTAL]],"")</f>
        <v>0</v>
      </c>
      <c r="MK120" s="26">
        <f>IFERROR(Tableau17[[#This Row],[2019-T1-DUPONT-AIGNAN Nicolas]]/Tableau17[[#This Row],[2019-T1-TOTAL]],"")</f>
        <v>1.6241299303944315E-2</v>
      </c>
      <c r="ML120" s="26">
        <f>IFERROR(Tableau17[[#This Row],[2019-T1-GERNIGON Yves]]/Tableau17[[#This Row],[2019-T1-TOTAL]],"")</f>
        <v>0</v>
      </c>
      <c r="MM120" s="26">
        <f>IFERROR(Tableau17[[#This Row],[2019-T1-GLUCKSMANN Raphaël]]/Tableau17[[#This Row],[2019-T1-TOTAL]],"")</f>
        <v>3.4802784222737818E-2</v>
      </c>
      <c r="MN120" s="26">
        <f>IFERROR(Tableau17[[#This Row],[2019-T1-HAMON Benoît]]/Tableau17[[#This Row],[2019-T1-TOTAL]],"")</f>
        <v>1.3921113689095127E-2</v>
      </c>
      <c r="MO120" s="26">
        <f>IFERROR(Tableau17[[#This Row],[2019-T1-HELGEN Gilles]]/Tableau17[[#This Row],[2019-T1-TOTAL]],"")</f>
        <v>0</v>
      </c>
      <c r="MP120" s="26">
        <f>IFERROR(Tableau17[[#This Row],[2019-T1-JADOT Yannick]]/Tableau17[[#This Row],[2019-T1-TOTAL]],"")</f>
        <v>0.10672853828306264</v>
      </c>
      <c r="MQ120" s="26">
        <f>IFERROR(Tableau17[[#This Row],[2019-T1-LAGARDE Jean-Christophe]]/Tableau17[[#This Row],[2019-T1-TOTAL]],"")</f>
        <v>4.6403712296983757E-3</v>
      </c>
      <c r="MR120" s="26">
        <f>IFERROR(Tableau17[[#This Row],[2019-T1-LALANNE Francis]]/Tableau17[[#This Row],[2019-T1-TOTAL]],"")</f>
        <v>6.9605568445475635E-3</v>
      </c>
      <c r="MS120" s="26">
        <f>IFERROR(Tableau17[[#This Row],[2019-T1-LOISEAU Nathalie]]/Tableau17[[#This Row],[2019-T1-TOTAL]],"")</f>
        <v>0.38979118329466356</v>
      </c>
      <c r="MT120" s="26">
        <f>IFERROR(Tableau17[[#This Row],[2019-T1-MARIE Florie]]/Tableau17[[#This Row],[2019-T1-TOTAL]],"")</f>
        <v>0</v>
      </c>
      <c r="MU120" s="26">
        <f>IFERROR(Tableau17[[#This Row],[2008-T1-MACROEXTRDROITE]]/Tableau17[[#This Row],[2008-T1-MACROTOTALE]],"")</f>
        <v>6.0952380952380952E-2</v>
      </c>
      <c r="MV120" s="26">
        <f>IFERROR(Tableau17[[#This Row],[2008-T1-MACRODROITE]]/Tableau17[[#This Row],[2008-T1-MACROTOTALE]],"")</f>
        <v>0.72380952380952379</v>
      </c>
      <c r="MW120" s="26">
        <f>IFERROR(Tableau17[[#This Row],[2008-T1-MACROCENTRE]]/Tableau17[[#This Row],[2008-T1-MACROTOTALE]],"")</f>
        <v>0</v>
      </c>
      <c r="MX120" s="26">
        <f>IFERROR(Tableau17[[#This Row],[2008-T1-MACROGAUCHE]]/Tableau17[[#This Row],[2008-T1-MACROTOTALE]],"")</f>
        <v>0.21523809523809523</v>
      </c>
      <c r="MY120" s="26">
        <f>IFERROR(Tableau17[[#This Row],[2008-T1-MACROAUTRE]]/Tableau17[[#This Row],[2008-T1-MACROTOTALE]],"")</f>
        <v>0</v>
      </c>
      <c r="MZ120" s="26" t="str">
        <f>IFERROR(Tableau17[[#This Row],[2008-T2-MACROEXTRDROITE]]/Tableau17[[#This Row],[2008-T2-MACROTOTALE]],"")</f>
        <v/>
      </c>
      <c r="NA120" s="26" t="str">
        <f>IFERROR(Tableau17[[#This Row],[2008-T2-MACRODROITE]]/Tableau17[[#This Row],[2008-T2-MACROTOTALE]],"")</f>
        <v/>
      </c>
      <c r="NB120" s="26" t="str">
        <f>IFERROR(Tableau17[[#This Row],[2008-T2-MACROCENTRE]]/Tableau17[[#This Row],[2008-T2-MACROTOTALE]],"")</f>
        <v/>
      </c>
      <c r="NC120" s="26" t="str">
        <f>IFERROR(Tableau17[[#This Row],[2008-T2-MACROGAUCHE]]/Tableau17[[#This Row],[2008-T2-MACROTOTALE]],"")</f>
        <v/>
      </c>
      <c r="ND120" s="26" t="str">
        <f>IFERROR(Tableau17[[#This Row],[2008-T2-MACROAUTRE]]/Tableau17[[#This Row],[2008-T2-MACROTOTALE]],"")</f>
        <v/>
      </c>
      <c r="NE120" s="26">
        <f>IFERROR(Tableau17[[#This Row],[2014-T1-MACROEXTRDROITE]]/Tableau17[[#This Row],[2014-T1-MACROTOTALE]],"")</f>
        <v>0.15010570824524314</v>
      </c>
      <c r="NF120" s="26">
        <f>IFERROR(Tableau17[[#This Row],[2014-T1-MACRODROITE]]/Tableau17[[#This Row],[2014-T1-MACROTOTALE]],"")</f>
        <v>0.66384778012684986</v>
      </c>
      <c r="NG120" s="26">
        <f>IFERROR(Tableau17[[#This Row],[2014-T1-MACROCENTRE]]/Tableau17[[#This Row],[2014-T1-MACROTOTALE]],"")</f>
        <v>0</v>
      </c>
      <c r="NH120" s="26">
        <f>IFERROR(Tableau17[[#This Row],[2014-T1-MACROGAUCHE]]/Tableau17[[#This Row],[2014-T1-MACROTOTALE]],"")</f>
        <v>0.18604651162790697</v>
      </c>
      <c r="NI120" s="26">
        <f>IFERROR(Tableau17[[#This Row],[2014-T1-MACROAUTRE]]/Tableau17[[#This Row],[2014-T1-MACROTOTALE]],"")</f>
        <v>0</v>
      </c>
      <c r="NJ120" s="26" t="str">
        <f>IFERROR(Tableau17[[#This Row],[2014-T2-MACROEXTRDROITE]]/Tableau17[[#This Row],[2014-T2-MACROTOTALE]],"")</f>
        <v/>
      </c>
      <c r="NK120" s="26" t="str">
        <f>IFERROR(Tableau17[[#This Row],[2014-T2-MACRODROITE]]/Tableau17[[#This Row],[2014-T2-MACROTOTALE]],"")</f>
        <v/>
      </c>
      <c r="NL120" s="26" t="str">
        <f>IFERROR(Tableau17[[#This Row],[2014-T2-MACROCENTRE]]/Tableau17[[#This Row],[2014-T2-MACROTOTALE]],"")</f>
        <v/>
      </c>
      <c r="NM120" s="26" t="str">
        <f>IFERROR(Tableau17[[#This Row],[2014-T2-MACROGAUCHE]]/Tableau17[[#This Row],[2014-T2-MACROTOTALE]],"")</f>
        <v/>
      </c>
      <c r="NN120" s="26" t="str">
        <f>IFERROR(Tableau17[[#This Row],[2014-T2-MACROAUTRE]]/Tableau17[[#This Row],[2014-T2-MACROTOTALE]],"")</f>
        <v/>
      </c>
      <c r="NO120" s="26">
        <f>IFERROR( Tableau17[[#This Row],[2015-T1-MACROEXTRDROITE]]/Tableau17[[#This Row],[2015-T1-MACROTOTALE]],"")</f>
        <v>0.24309392265193369</v>
      </c>
      <c r="NP120" s="26">
        <f>IFERROR(Tableau17[[#This Row],[2015-T1-MACRODROITE]]/Tableau17[[#This Row],[2015-T1-MACROTOTALE]],"")</f>
        <v>0.54143646408839774</v>
      </c>
      <c r="NQ120" s="26">
        <f>IFERROR(Tableau17[[#This Row],[2015-T1-MACROCENTRE]]/Tableau17[[#This Row],[2015-T1-MACROTOTALE]],"")</f>
        <v>6.9060773480662987E-2</v>
      </c>
      <c r="NR120" s="26">
        <f>IFERROR(Tableau17[[#This Row],[2015-T1-MACROGAUCHE]]/Tableau17[[#This Row],[2015-T1-MACROTOTALE]],"")</f>
        <v>0.14640883977900551</v>
      </c>
      <c r="NS120" s="26">
        <f>IFERROR(Tableau17[[#This Row],[2015-T1-MACROAUTRE]]/Tableau17[[#This Row],[2015-T1-MACROTOTALE]],"")</f>
        <v>0</v>
      </c>
      <c r="NT120" s="26">
        <f>IFERROR(Tableau17[[#This Row],[2015-T2-MACROEXTRDROITE]]/Tableau17[[#This Row],[2015-T2-MACROTOTALE]],"")</f>
        <v>0.24390243902439024</v>
      </c>
      <c r="NU120" s="26">
        <f>IFERROR(Tableau17[[#This Row],[2015-T2-MACRODROITE]]/Tableau17[[#This Row],[2015-T2-MACROTOTALE]],"")</f>
        <v>0.75609756097560976</v>
      </c>
      <c r="NV120" s="26">
        <f>IFERROR(Tableau17[[#This Row],[2015-T2-MACROCENTRE]]/Tableau17[[#This Row],[2015-T2-MACROTOTALE]],"")</f>
        <v>0</v>
      </c>
      <c r="NW120" s="26">
        <f>IFERROR(Tableau17[[#This Row],[2015-T2-MACROGAUCHE]]/Tableau17[[#This Row],[2015-T2-MACROTOTALE]],"")</f>
        <v>0</v>
      </c>
      <c r="NX120" s="26">
        <f>IFERROR(Tableau17[[#This Row],[2015-T2-MACROAUTRE]]/Tableau17[[#This Row],[2015-T2-MACROTOTALE]],"")</f>
        <v>0</v>
      </c>
      <c r="NY120" s="26">
        <f>IFERROR(Tableau17[[#This Row],[2017-T1-MACROEXTRDROITE]]/Tableau17[[#This Row],[2017-T1-MACROTOTALE]],"")</f>
        <v>0.12375533428165007</v>
      </c>
      <c r="NZ120" s="26">
        <f>IFERROR(Tableau17[[#This Row],[2017-T1-MACRODROITE]]/Tableau17[[#This Row],[2017-T1-MACROTOTALE]],"")</f>
        <v>0.53485064011379801</v>
      </c>
      <c r="OA120" s="26">
        <f>IFERROR(Tableau17[[#This Row],[2017-T1-MACROCENTRE]]/Tableau17[[#This Row],[2017-T1-MACROTOTALE]],"")</f>
        <v>0.20341394025604551</v>
      </c>
      <c r="OB120" s="26">
        <f>IFERROR(Tableau17[[#This Row],[2017-T1-MACROGAUCHE]]/Tableau17[[#This Row],[2017-T1-MACROTOTALE]],"")</f>
        <v>0.13229018492176386</v>
      </c>
      <c r="OC120" s="26">
        <f>IFERROR(Tableau17[[#This Row],[2017-T1-MACROAUTRE]]/Tableau17[[#This Row],[2017-T1-MACROTOTALE]],"")</f>
        <v>5.6899004267425323E-3</v>
      </c>
      <c r="OD120" s="26">
        <f>IFERROR(Tableau17[[#This Row],[2017-T2-MACROEXTRDROITE]]/Tableau17[[#This Row],[2017-T2-MACROTOTALE]],"")</f>
        <v>0.25886524822695034</v>
      </c>
      <c r="OE120" s="26">
        <f>IFERROR(Tableau17[[#This Row],[2017-T2-MACRODROITE]]/Tableau17[[#This Row],[2017-T2-MACROTOTALE]],"")</f>
        <v>0</v>
      </c>
      <c r="OF120" s="26">
        <f>IFERROR(Tableau17[[#This Row],[2017-T2-MACROCENTRE]]/Tableau17[[#This Row],[2017-T2-MACROTOTALE]],"")</f>
        <v>0.74113475177304966</v>
      </c>
      <c r="OG120" s="26">
        <f>IFERROR(Tableau17[[#This Row],[2017-T2-MACROGAUCHE]]/Tableau17[[#This Row],[2017-T2-MACROTOTALE]],"")</f>
        <v>0</v>
      </c>
      <c r="OH120" s="26">
        <f>IFERROR(Tableau17[[#This Row],[2017-T2-MACROAUTRE]]/Tableau17[[#This Row],[2017-T2-MACROTOTALE]],"")</f>
        <v>0</v>
      </c>
      <c r="OI120" s="26">
        <f>IFERROR(Tableau17[[#This Row],[2019-T1-MACROEXTRDROITE]]/Tableau17[[#This Row],[2019-T1-MACROTOTALE]],"")</f>
        <v>0.16933638443935928</v>
      </c>
      <c r="OJ120" s="26">
        <f>IFERROR(Tableau17[[#This Row],[2019-T1-MACRODROITE]]/Tableau17[[#This Row],[2019-T1-MACROTOTALE]],"")</f>
        <v>0.21052631578947367</v>
      </c>
      <c r="OK120" s="26">
        <f>IFERROR(Tableau17[[#This Row],[2019-T1-MACROCENTRE]]/Tableau17[[#This Row],[2019-T1-MACROTOTALE]],"")</f>
        <v>0.38443935926773454</v>
      </c>
      <c r="OL120" s="26">
        <f>IFERROR(Tableau17[[#This Row],[2019-T1-MACROGAUCHE]]/Tableau17[[#This Row],[2019-T1-MACROTOTALE]],"")</f>
        <v>0.19450800915331809</v>
      </c>
      <c r="OM120" s="26">
        <f>IFERROR(Tableau17[[#This Row],[2019-T1-MACROAUTRE]]/Tableau17[[#This Row],[2019-T1-MACROTOTALE]],"")</f>
        <v>4.1189931350114416E-2</v>
      </c>
      <c r="ON120" s="26">
        <f>IFERROR(Tableau17[[#This Row],[2020-T1-MACROEXTRDROITE]]/Tableau17[[#This Row],[2020-T1-MACROTOTALE]],"")</f>
        <v>0.13504823151125403</v>
      </c>
      <c r="OO120" s="26">
        <f>IFERROR(Tableau17[[#This Row],[2020-T1-MACRODROITE]]/Tableau17[[#This Row],[2020-T1-MACROTOTALE]],"")</f>
        <v>0.50482315112540188</v>
      </c>
      <c r="OP120" s="26">
        <f>IFERROR(Tableau17[[#This Row],[2020-T1-MACROCENTRE]]/Tableau17[[#This Row],[2020-T1-MACROTOTALE]],"")</f>
        <v>0.15755627009646303</v>
      </c>
      <c r="OQ120" s="26">
        <f>IFERROR(Tableau17[[#This Row],[2020-T1-MACROGAUCHE]]/Tableau17[[#This Row],[2020-T1-MACROTOTALE]],"")</f>
        <v>0.20257234726688103</v>
      </c>
      <c r="OR120" s="26">
        <f>IFERROR(Tableau17[[#This Row],[2020-T1-MACROAUTRE]]/Tableau17[[#This Row],[2020-T1-MACROTOTALE]],"")</f>
        <v>0</v>
      </c>
      <c r="OS120" s="26">
        <f>IFERROR(Tableau17[[#This Row],[2017 (L)-T1-MACROEXTRDROITE]]/Tableau17[[#This Row],[2017 (L)-T1-MACROTOTALE]],"")</f>
        <v>9.1787439613526575E-2</v>
      </c>
      <c r="OT120" s="26">
        <f>IFERROR(Tableau17[[#This Row],[2017 (L)-T1-MACRODROITE]]/Tableau17[[#This Row],[2017 (L)-T1-MACROTOTALE]],"")</f>
        <v>0.38405797101449274</v>
      </c>
      <c r="OU120" s="26">
        <f>IFERROR(Tableau17[[#This Row],[2017 (L)-T1-MACROCENTRE]]/Tableau17[[#This Row],[2017 (L)-T1-MACROTOTALE]],"")</f>
        <v>0.35024154589371981</v>
      </c>
      <c r="OV120" s="26">
        <f>IFERROR(Tableau17[[#This Row],[2017 (L)-T1-MACROGAUCHE]]/Tableau17[[#This Row],[2017 (L)-T1-MACROTOTALE]],"")</f>
        <v>0.16666666666666666</v>
      </c>
      <c r="OW120" s="26">
        <f>IFERROR(Tableau17[[#This Row],[2017 (L)-T1-MACROAUTRE]]/Tableau17[[#This Row],[2017 (L)-T1-MACROTOTALE]],"")</f>
        <v>7.246376811594203E-3</v>
      </c>
      <c r="OX120" s="26">
        <f>IFERROR(Tableau17[[#This Row],[2017 (L)-T2-MACROEXTRDROITE]]/Tableau17[[#This Row],[2017 (L)-T2-MACROTOTALE]],"")</f>
        <v>0</v>
      </c>
      <c r="OY120" s="26">
        <f>IFERROR(Tableau17[[#This Row],[2017 (L)-T2-MACRODROITE]]/Tableau17[[#This Row],[2017 (L)-T2-MACROTOTALE]],"")</f>
        <v>0.50142450142450146</v>
      </c>
      <c r="OZ120" s="26">
        <f>IFERROR(Tableau17[[#This Row],[2017 (L)-T2-MACROCENTRE]]/Tableau17[[#This Row],[2017 (L)-T2-MACROTOTALE]],"")</f>
        <v>0.4985754985754986</v>
      </c>
      <c r="PA120" s="26">
        <f>IFERROR(Tableau17[[#This Row],[2017 (L)-T2-MACROGAUCHE]]/Tableau17[[#This Row],[2017 (L)-T2-MACROTOTALE]],"")</f>
        <v>0</v>
      </c>
      <c r="PB120" s="26">
        <f>IFERROR(Tableau17[[#This Row],[2017 (L)-T2-MACROAUTRE]]/Tableau17[[#This Row],[2017 (L)-T2-MACROTOTALE]],"")</f>
        <v>0</v>
      </c>
      <c r="PC120" s="26">
        <f>IFERROR(Tableau17[[#This Row],[2008_T1_PROCUS]]/Tableau17[[#This Row],[2008_T1_INSCRITS]],0)</f>
        <v>1.3033175355450236E-2</v>
      </c>
      <c r="PD120" s="26">
        <f>IFERROR(Tableau17[[#This Row],[2008_T2_PROCUS]]/Tableau17[[#This Row],[2008_T2_INSCRITS]],0)</f>
        <v>0</v>
      </c>
      <c r="PE120" s="26">
        <f>Tableau17[[#This Row],[2014_T1_PROCUS]]/Tableau17[[#This Row],[2014_T1_INSCRITS]]</f>
        <v>1.5286624203821656E-2</v>
      </c>
      <c r="PF120" s="26">
        <f>IFERROR(Tableau17[[#This Row],[2014_T2_PROCUS]]/Tableau17[[#This Row],[2014_T2_INSCRITS]],0)</f>
        <v>0</v>
      </c>
    </row>
    <row r="121" spans="1:422" hidden="1" x14ac:dyDescent="0.2">
      <c r="A121" s="1">
        <v>6</v>
      </c>
      <c r="B121" s="1" t="s">
        <v>448</v>
      </c>
      <c r="C121" s="1" t="s">
        <v>456</v>
      </c>
      <c r="D121" s="1" t="s">
        <v>456</v>
      </c>
      <c r="E121" s="1">
        <v>1262</v>
      </c>
      <c r="F121" s="1">
        <v>5.436814</v>
      </c>
      <c r="G121" s="1">
        <v>43.308162000000003</v>
      </c>
      <c r="H121" s="3">
        <v>1244</v>
      </c>
      <c r="I121" s="3">
        <v>300</v>
      </c>
      <c r="K121" s="1">
        <v>9</v>
      </c>
      <c r="L121" s="1">
        <v>36</v>
      </c>
      <c r="M121" s="1">
        <v>7</v>
      </c>
      <c r="P121" s="1">
        <v>117</v>
      </c>
      <c r="Q121" s="1">
        <v>47</v>
      </c>
      <c r="R121" s="1">
        <v>81</v>
      </c>
      <c r="S121" s="1">
        <v>56</v>
      </c>
      <c r="T121" s="1">
        <v>45</v>
      </c>
      <c r="U121" s="1">
        <v>398</v>
      </c>
      <c r="V121" s="1">
        <v>1118</v>
      </c>
      <c r="W121" s="1">
        <v>637</v>
      </c>
      <c r="X121" s="1">
        <v>17</v>
      </c>
      <c r="Y121" s="2">
        <v>0.56976744000000001</v>
      </c>
      <c r="Z121" s="1">
        <v>1118</v>
      </c>
      <c r="AA121" s="1">
        <v>676</v>
      </c>
      <c r="AB121" s="1">
        <v>17</v>
      </c>
      <c r="AC121" s="2">
        <v>0.60465115999999997</v>
      </c>
      <c r="AD121" s="1">
        <v>1244</v>
      </c>
      <c r="AE121" s="1">
        <v>408</v>
      </c>
      <c r="AF121" s="2">
        <v>0.32797428000000001</v>
      </c>
      <c r="AG121" s="1">
        <f t="shared" si="1"/>
        <v>300</v>
      </c>
      <c r="AH121" s="1">
        <v>1084</v>
      </c>
      <c r="AI121" s="1">
        <v>657</v>
      </c>
      <c r="AJ121" s="1">
        <v>12</v>
      </c>
      <c r="AK121" s="2">
        <v>0.60608856</v>
      </c>
      <c r="AL121" s="1">
        <v>1084</v>
      </c>
      <c r="AM121" s="1">
        <v>717</v>
      </c>
      <c r="AN121" s="1">
        <v>14</v>
      </c>
      <c r="AO121" s="2">
        <v>0.66143911</v>
      </c>
      <c r="AP121" s="1">
        <v>1112</v>
      </c>
      <c r="AQ121" s="1">
        <v>527</v>
      </c>
      <c r="AR121" s="2">
        <v>0.47392086</v>
      </c>
      <c r="AS121" s="1">
        <v>1110</v>
      </c>
      <c r="AT121" s="1">
        <v>550</v>
      </c>
      <c r="AU121" s="2">
        <v>0.49549549999999998</v>
      </c>
      <c r="AV121" s="1">
        <v>1245</v>
      </c>
      <c r="AW121" s="1">
        <v>625</v>
      </c>
      <c r="AX121" s="2">
        <v>0.50200803000000005</v>
      </c>
      <c r="AY121" s="1">
        <v>1244</v>
      </c>
      <c r="AZ121" s="1">
        <v>535</v>
      </c>
      <c r="BA121" s="2">
        <v>0.43006431000000001</v>
      </c>
      <c r="BB121" s="1">
        <v>1246</v>
      </c>
      <c r="BC121" s="1">
        <v>1003</v>
      </c>
      <c r="BD121" s="2">
        <v>0.80497591999999996</v>
      </c>
      <c r="BE121" s="1">
        <v>1245</v>
      </c>
      <c r="BF121" s="1">
        <v>926</v>
      </c>
      <c r="BG121" s="2">
        <v>0.74377510000000002</v>
      </c>
      <c r="BH121" s="1">
        <v>1240</v>
      </c>
      <c r="BI121" s="1">
        <v>634</v>
      </c>
      <c r="BJ121" s="2">
        <v>0.51129031999999996</v>
      </c>
      <c r="BK121" s="1">
        <v>48</v>
      </c>
      <c r="BM121" s="1">
        <v>5</v>
      </c>
      <c r="BN121" s="1">
        <v>25</v>
      </c>
      <c r="BO121" s="1">
        <v>43</v>
      </c>
      <c r="BP121" s="1">
        <v>329</v>
      </c>
      <c r="BQ121" s="1">
        <v>199</v>
      </c>
      <c r="BR121" s="1">
        <v>649</v>
      </c>
      <c r="BU121" s="1">
        <v>422</v>
      </c>
      <c r="BV121" s="1">
        <v>282</v>
      </c>
      <c r="BW121" s="1">
        <v>704</v>
      </c>
      <c r="BY121" s="1">
        <v>85</v>
      </c>
      <c r="BZ121" s="1">
        <v>12</v>
      </c>
      <c r="CB121" s="1">
        <v>30</v>
      </c>
      <c r="CC121" s="1">
        <v>120</v>
      </c>
      <c r="CD121" s="1">
        <v>270</v>
      </c>
      <c r="CE121" s="1">
        <v>96</v>
      </c>
      <c r="CF121" s="1">
        <v>613</v>
      </c>
      <c r="CG121" s="1">
        <v>161</v>
      </c>
      <c r="CH121" s="1">
        <v>353</v>
      </c>
      <c r="CI121" s="1">
        <v>132</v>
      </c>
      <c r="CJ121" s="1">
        <v>646</v>
      </c>
      <c r="CK121" s="1">
        <v>24</v>
      </c>
      <c r="CL121" s="1">
        <v>14</v>
      </c>
      <c r="CO121" s="1">
        <v>28</v>
      </c>
      <c r="CP121" s="1">
        <v>167</v>
      </c>
      <c r="CT121" s="1">
        <v>194</v>
      </c>
      <c r="CU121" s="1">
        <v>76</v>
      </c>
      <c r="CW121" s="1">
        <v>503</v>
      </c>
      <c r="CY121" s="1">
        <v>193</v>
      </c>
      <c r="DA121" s="1">
        <v>308</v>
      </c>
      <c r="DC121" s="1">
        <v>501</v>
      </c>
      <c r="DD121" s="1">
        <v>11</v>
      </c>
      <c r="DE121" s="1">
        <v>12</v>
      </c>
      <c r="DF121" s="1">
        <v>9</v>
      </c>
      <c r="DG121" s="1">
        <v>1</v>
      </c>
      <c r="DH121" s="1">
        <v>0</v>
      </c>
      <c r="DI121" s="1">
        <v>16</v>
      </c>
      <c r="DJ121" s="1">
        <v>3</v>
      </c>
      <c r="DK121" s="1">
        <v>2</v>
      </c>
      <c r="DL121" s="1">
        <v>64</v>
      </c>
      <c r="DM121" s="1">
        <v>76</v>
      </c>
      <c r="DN121" s="1">
        <v>220</v>
      </c>
      <c r="DP121" s="1">
        <v>1</v>
      </c>
      <c r="DR121" s="1">
        <v>186</v>
      </c>
      <c r="DS121" s="1">
        <v>15</v>
      </c>
      <c r="DU121" s="1">
        <v>616</v>
      </c>
      <c r="DX121" s="1">
        <v>285</v>
      </c>
      <c r="DZ121" s="1">
        <v>203</v>
      </c>
      <c r="EA121" s="1">
        <v>488</v>
      </c>
      <c r="EB121" s="1">
        <v>0</v>
      </c>
      <c r="EC121" s="1">
        <v>5</v>
      </c>
      <c r="ED121" s="1">
        <v>0</v>
      </c>
      <c r="EE121" s="1">
        <v>59</v>
      </c>
      <c r="EF121" s="1">
        <v>309</v>
      </c>
      <c r="EG121" s="1">
        <v>30</v>
      </c>
      <c r="EH121" s="1">
        <v>6</v>
      </c>
      <c r="EI121" s="1">
        <v>213</v>
      </c>
      <c r="EJ121" s="1">
        <v>137</v>
      </c>
      <c r="EK121" s="1">
        <v>216</v>
      </c>
      <c r="EL121" s="1">
        <v>7</v>
      </c>
      <c r="EM121" s="1">
        <v>982</v>
      </c>
      <c r="EN121" s="1">
        <v>285</v>
      </c>
      <c r="EO121" s="1">
        <v>522</v>
      </c>
      <c r="EP121" s="1">
        <v>807</v>
      </c>
      <c r="EQ121" s="1">
        <v>0</v>
      </c>
      <c r="ER121" s="1">
        <v>1</v>
      </c>
      <c r="ES121" s="1">
        <v>6</v>
      </c>
      <c r="ET121" s="1">
        <v>31</v>
      </c>
      <c r="EU121" s="1">
        <v>0</v>
      </c>
      <c r="EV121" s="1">
        <v>151</v>
      </c>
      <c r="EW121" s="1">
        <v>70</v>
      </c>
      <c r="EX121" s="1">
        <v>0</v>
      </c>
      <c r="EY121" s="1">
        <v>18</v>
      </c>
      <c r="EZ121" s="1">
        <v>10</v>
      </c>
      <c r="FA121" s="1">
        <v>0</v>
      </c>
      <c r="FB121" s="1">
        <v>0</v>
      </c>
      <c r="FC121" s="1">
        <v>0</v>
      </c>
      <c r="FD121" s="1">
        <v>0</v>
      </c>
      <c r="FE121" s="1">
        <v>0</v>
      </c>
      <c r="FF121" s="1">
        <v>0</v>
      </c>
      <c r="FG121" s="1">
        <v>3</v>
      </c>
      <c r="FH121" s="1">
        <v>20</v>
      </c>
      <c r="FI121" s="1">
        <v>1</v>
      </c>
      <c r="FJ121" s="1">
        <v>27</v>
      </c>
      <c r="FK121" s="1">
        <v>12</v>
      </c>
      <c r="FL121" s="1">
        <v>0</v>
      </c>
      <c r="FM121" s="1">
        <v>82</v>
      </c>
      <c r="FN121" s="1">
        <v>6</v>
      </c>
      <c r="FO121" s="1">
        <v>3</v>
      </c>
      <c r="FP121" s="1">
        <v>166</v>
      </c>
      <c r="FQ121" s="1">
        <v>1</v>
      </c>
      <c r="FR121" s="1">
        <f>SUM(Tableau17[[#This Row],[2019-T1-ALEXANDRE Audric]:[2019-T1-MARIE Florie]])</f>
        <v>608</v>
      </c>
      <c r="FS121" s="1">
        <v>48</v>
      </c>
      <c r="FT121" s="1">
        <v>377</v>
      </c>
      <c r="FU121" s="1">
        <v>0</v>
      </c>
      <c r="FV121" s="1">
        <v>224</v>
      </c>
      <c r="FW121" s="1">
        <v>0</v>
      </c>
      <c r="FX121" s="1">
        <v>649</v>
      </c>
      <c r="FY121" s="1">
        <v>0</v>
      </c>
      <c r="FZ121" s="1">
        <v>422</v>
      </c>
      <c r="GA121" s="1">
        <v>0</v>
      </c>
      <c r="GB121" s="1">
        <v>282</v>
      </c>
      <c r="GC121" s="1">
        <v>0</v>
      </c>
      <c r="GD121" s="1">
        <v>704</v>
      </c>
      <c r="GE121" s="1">
        <v>120</v>
      </c>
      <c r="GF121" s="1">
        <v>355</v>
      </c>
      <c r="GG121" s="1">
        <v>0</v>
      </c>
      <c r="GH121" s="1">
        <v>138</v>
      </c>
      <c r="GI121" s="1">
        <v>0</v>
      </c>
      <c r="GJ121" s="1">
        <v>613</v>
      </c>
      <c r="GK121" s="1">
        <v>161</v>
      </c>
      <c r="GL121" s="1">
        <v>353</v>
      </c>
      <c r="GM121" s="1">
        <v>0</v>
      </c>
      <c r="GN121" s="1">
        <v>132</v>
      </c>
      <c r="GO121" s="1">
        <v>0</v>
      </c>
      <c r="GP121" s="1">
        <v>646</v>
      </c>
      <c r="GQ121" s="1">
        <v>181</v>
      </c>
      <c r="GR121" s="1">
        <v>194</v>
      </c>
      <c r="GS121" s="1">
        <v>0</v>
      </c>
      <c r="GT121" s="1">
        <v>104</v>
      </c>
      <c r="GU121" s="1">
        <v>24</v>
      </c>
      <c r="GV121" s="1">
        <v>503</v>
      </c>
      <c r="GW121" s="1">
        <v>193</v>
      </c>
      <c r="GX121" s="1">
        <v>308</v>
      </c>
      <c r="GY121" s="1">
        <v>0</v>
      </c>
      <c r="GZ121" s="1">
        <v>0</v>
      </c>
      <c r="HA121" s="1">
        <v>0</v>
      </c>
      <c r="HB121" s="1">
        <v>501</v>
      </c>
      <c r="HC121" s="1">
        <v>277</v>
      </c>
      <c r="HD121" s="1">
        <v>309</v>
      </c>
      <c r="HE121" s="1">
        <v>216</v>
      </c>
      <c r="HF121" s="1">
        <v>174</v>
      </c>
      <c r="HG121" s="1">
        <v>6</v>
      </c>
      <c r="HH121" s="1">
        <v>982</v>
      </c>
      <c r="HI121" s="1">
        <v>285</v>
      </c>
      <c r="HJ121" s="1">
        <v>0</v>
      </c>
      <c r="HK121" s="1">
        <v>522</v>
      </c>
      <c r="HL121" s="1">
        <v>0</v>
      </c>
      <c r="HM121" s="1">
        <v>0</v>
      </c>
      <c r="HN121" s="1">
        <v>807</v>
      </c>
      <c r="HO121" s="1">
        <v>180</v>
      </c>
      <c r="HP121" s="1">
        <v>76</v>
      </c>
      <c r="HQ121" s="1">
        <v>166</v>
      </c>
      <c r="HR121" s="1">
        <v>163</v>
      </c>
      <c r="HS121" s="1">
        <v>32</v>
      </c>
      <c r="HT121" s="1">
        <v>617</v>
      </c>
      <c r="HU121" s="1">
        <v>81</v>
      </c>
      <c r="HV121" s="1">
        <v>153</v>
      </c>
      <c r="HW121" s="1">
        <v>56</v>
      </c>
      <c r="HX121" s="1">
        <v>108</v>
      </c>
      <c r="HY121" s="1">
        <v>0</v>
      </c>
      <c r="HZ121" s="1">
        <v>398</v>
      </c>
      <c r="IA121" s="1">
        <v>88</v>
      </c>
      <c r="IB121" s="1">
        <v>221</v>
      </c>
      <c r="IC121" s="1">
        <v>186</v>
      </c>
      <c r="ID121" s="1">
        <v>109</v>
      </c>
      <c r="IE121" s="1">
        <v>12</v>
      </c>
      <c r="IF121" s="1">
        <v>616</v>
      </c>
      <c r="IG121" s="1">
        <v>0</v>
      </c>
      <c r="IH121" s="1">
        <v>285</v>
      </c>
      <c r="II121" s="1">
        <v>203</v>
      </c>
      <c r="IJ121" s="1">
        <v>0</v>
      </c>
      <c r="IK121" s="1">
        <v>0</v>
      </c>
      <c r="IL121" s="1">
        <v>488</v>
      </c>
      <c r="IM121" s="26">
        <f>IFERROR(Tableau17[[#This Row],[LDIV]]/Tableau17[[#This Row],[Total général]],"")</f>
        <v>0</v>
      </c>
      <c r="IN121" s="26">
        <f>IFERROR(Tableau17[[#This Row],[LDVC]]/Tableau17[[#This Row],[Total général]],"")</f>
        <v>2.2613065326633167E-2</v>
      </c>
      <c r="IO121" s="26">
        <f>IFERROR(Tableau17[[#This Row],[LDVD]]/Tableau17[[#This Row],[Total général]],"")</f>
        <v>9.0452261306532666E-2</v>
      </c>
      <c r="IP121" s="26">
        <f>IFERROR(Tableau17[[#This Row],[LDVG]]/Tableau17[[#This Row],[Total général]],"")</f>
        <v>1.7587939698492462E-2</v>
      </c>
      <c r="IQ121" s="26">
        <f>IFERROR(Tableau17[[#This Row],[LEXD]]/Tableau17[[#This Row],[Total général]],"")</f>
        <v>0</v>
      </c>
      <c r="IR121" s="26">
        <f>IFERROR(Tableau17[[#This Row],[LEXG]]/Tableau17[[#This Row],[Total général]],"")</f>
        <v>0</v>
      </c>
      <c r="IS121" s="26">
        <f>IFERROR(Tableau17[[#This Row],[LLR]]/Tableau17[[#This Row],[Total général]],"")</f>
        <v>0.29396984924623115</v>
      </c>
      <c r="IT121" s="26">
        <f>IFERROR(Tableau17[[#This Row],[LREM]]/Tableau17[[#This Row],[Total général]],"")</f>
        <v>0.11809045226130653</v>
      </c>
      <c r="IU121" s="26">
        <f>IFERROR(Tableau17[[#This Row],[LRN]]/Tableau17[[#This Row],[Total général]],"")</f>
        <v>0.20351758793969849</v>
      </c>
      <c r="IV121" s="26">
        <f>IFERROR(Tableau17[[#This Row],[LUG]]/Tableau17[[#This Row],[Total général]],"")</f>
        <v>0.1407035175879397</v>
      </c>
      <c r="IW121" s="26">
        <f>IFERROR(Tableau17[[#This Row],[LVEC]]/Tableau17[[#This Row],[Total général]],"")</f>
        <v>0.11306532663316583</v>
      </c>
      <c r="IX121" s="26">
        <f>IFERROR(Tableau17[[#This Row],[2008-T1-LCMD]]/Tableau17[[#This Row],[2008-T1-TOTAL]],"")</f>
        <v>7.3959938366718034E-2</v>
      </c>
      <c r="IY121" s="26">
        <f>IFERROR(Tableau17[[#This Row],[2008-T1-LDVD]]/Tableau17[[#This Row],[2008-T1-TOTAL]],"")</f>
        <v>0</v>
      </c>
      <c r="IZ121" s="26">
        <f>IFERROR(Tableau17[[#This Row],[2008-T1-LEXD]]/Tableau17[[#This Row],[2008-T1-TOTAL]],"")</f>
        <v>7.7041602465331279E-3</v>
      </c>
      <c r="JA121" s="26">
        <f>IFERROR(Tableau17[[#This Row],[2008-T1-LEXG]]/Tableau17[[#This Row],[2008-T1-TOTAL]],"")</f>
        <v>3.8520801232665637E-2</v>
      </c>
      <c r="JB121" s="26">
        <f>IFERROR(Tableau17[[#This Row],[2008-T1-LFN]]/Tableau17[[#This Row],[2008-T1-TOTAL]],"")</f>
        <v>6.6255778120184905E-2</v>
      </c>
      <c r="JC121" s="26">
        <f>IFERROR(Tableau17[[#This Row],[2008-T1-LMAJ]]/Tableau17[[#This Row],[2008-T1-TOTAL]],"")</f>
        <v>0.50693374422187987</v>
      </c>
      <c r="JD121" s="26">
        <f>IFERROR(Tableau17[[#This Row],[2008-T1-LUG]]/Tableau17[[#This Row],[2008-T1-TOTAL]],"")</f>
        <v>0.30662557781201849</v>
      </c>
      <c r="JE121" s="26">
        <f>IFERROR(Tableau17[[#This Row],[2008-T2-LFN]]/Tableau17[[#This Row],[2008-T2-TOTAL]],"")</f>
        <v>0</v>
      </c>
      <c r="JF121" s="26">
        <f>IFERROR(Tableau17[[#This Row],[2008-T2-LGC]]/Tableau17[[#This Row],[2008-T2-TOTAL]],"")</f>
        <v>0</v>
      </c>
      <c r="JG121" s="26">
        <f>IFERROR(Tableau17[[#This Row],[2008-T2-LMAJ]]/Tableau17[[#This Row],[2008-T2-TOTAL]],"")</f>
        <v>0.59943181818181823</v>
      </c>
      <c r="JH121" s="26">
        <f>IFERROR(Tableau17[[#This Row],[2008-T2-LUG]]/Tableau17[[#This Row],[2008-T2-TOTAL]],"")</f>
        <v>0.40056818181818182</v>
      </c>
      <c r="JI121" s="26">
        <f>IFERROR(Tableau17[[#This Row],[2014-T1-LDIV]]/Tableau17[[#This Row],[2014-T1-TOTAL]],"")</f>
        <v>0</v>
      </c>
      <c r="JJ121" s="26">
        <f>IFERROR(Tableau17[[#This Row],[2014-T1-LDVD]]/Tableau17[[#This Row],[2014-T1-TOTAL]],"")</f>
        <v>0.13866231647634583</v>
      </c>
      <c r="JK121" s="26">
        <f>IFERROR(Tableau17[[#This Row],[2014-T1-LDVG]]/Tableau17[[#This Row],[2014-T1-TOTAL]],"")</f>
        <v>1.9575856443719411E-2</v>
      </c>
      <c r="JL121" s="26">
        <f>IFERROR(Tableau17[[#This Row],[2014-T1-LEXG]]/Tableau17[[#This Row],[2014-T1-TOTAL]],"")</f>
        <v>0</v>
      </c>
      <c r="JM121" s="26">
        <f>IFERROR(Tableau17[[#This Row],[2014-T1-LFG]]/Tableau17[[#This Row],[2014-T1-TOTAL]],"")</f>
        <v>4.8939641109298535E-2</v>
      </c>
      <c r="JN121" s="26">
        <f>IFERROR(Tableau17[[#This Row],[2014-T1-LFN]]/Tableau17[[#This Row],[2014-T1-TOTAL]],"")</f>
        <v>0.19575856443719414</v>
      </c>
      <c r="JO121" s="26">
        <f>IFERROR(Tableau17[[#This Row],[2014-T1-LUD]]/Tableau17[[#This Row],[2014-T1-TOTAL]],"")</f>
        <v>0.44045676998368677</v>
      </c>
      <c r="JP121" s="26">
        <f>IFERROR(Tableau17[[#This Row],[2014-T1-LUG]]/Tableau17[[#This Row],[2014-T1-TOTAL]],"")</f>
        <v>0.15660685154975529</v>
      </c>
      <c r="JQ121" s="26">
        <f>IFERROR(Tableau17[[#This Row],[2014-T2-LFN]]/Tableau17[[#This Row],[2014-T2-TOTAL]],"")</f>
        <v>0.24922600619195046</v>
      </c>
      <c r="JR121" s="26">
        <f>IFERROR(Tableau17[[#This Row],[2014-T2-LUD]]/Tableau17[[#This Row],[2014-T2-TOTAL]],"")</f>
        <v>0.54643962848297212</v>
      </c>
      <c r="JS121" s="26">
        <f>IFERROR(Tableau17[[#This Row],[2014-T2-LUG]]/Tableau17[[#This Row],[2014-T2-TOTAL]],"")</f>
        <v>0.2043343653250774</v>
      </c>
      <c r="JT121" s="26">
        <f>IFERROR(Tableau17[[#This Row],[2015-T1-BC-DIV]]/Tableau17[[#This Row],[2015-T1-TOTAL]],"")</f>
        <v>4.7713717693836977E-2</v>
      </c>
      <c r="JU121" s="26">
        <f>IFERROR(Tableau17[[#This Row],[2015-T1-BC-DLF]]/Tableau17[[#This Row],[2015-T1-TOTAL]],"")</f>
        <v>2.7833001988071572E-2</v>
      </c>
      <c r="JV121" s="26">
        <f>IFERROR(Tableau17[[#This Row],[2015-T1-BC-DVD]]/Tableau17[[#This Row],[2015-T1-TOTAL]],"")</f>
        <v>0</v>
      </c>
      <c r="JW121" s="26">
        <f>IFERROR(Tableau17[[#This Row],[2015-T1-BC-DVG]]/Tableau17[[#This Row],[2015-T1-TOTAL]],"")</f>
        <v>0</v>
      </c>
      <c r="JX121" s="26">
        <f>IFERROR(Tableau17[[#This Row],[2015-T1-BC-FG]]/Tableau17[[#This Row],[2015-T1-TOTAL]],"")</f>
        <v>5.5666003976143144E-2</v>
      </c>
      <c r="JY121" s="26">
        <f>IFERROR(Tableau17[[#This Row],[2015-T1-BC-FN]]/Tableau17[[#This Row],[2015-T1-TOTAL]],"")</f>
        <v>0.33200795228628233</v>
      </c>
      <c r="JZ121" s="26">
        <f>IFERROR(Tableau17[[#This Row],[2015-T1-BC-MDM]]/Tableau17[[#This Row],[2015-T1-TOTAL]],"")</f>
        <v>0</v>
      </c>
      <c r="KA121" s="26">
        <f>IFERROR(Tableau17[[#This Row],[2015-T1-BC-RDG]]/Tableau17[[#This Row],[2015-T1-TOTAL]],"")</f>
        <v>0</v>
      </c>
      <c r="KB121" s="26">
        <f>IFERROR(Tableau17[[#This Row],[2015-T1-BC-SOC]]/Tableau17[[#This Row],[2015-T1-TOTAL]],"")</f>
        <v>0</v>
      </c>
      <c r="KC121" s="26">
        <f>IFERROR(Tableau17[[#This Row],[2015-T1-BC-UD]]/Tableau17[[#This Row],[2015-T1-TOTAL]],"")</f>
        <v>0.38568588469184889</v>
      </c>
      <c r="KD121" s="26">
        <f>IFERROR(Tableau17[[#This Row],[2015-T1-BC-UG]]/Tableau17[[#This Row],[2015-T1-TOTAL]],"")</f>
        <v>0.15109343936381708</v>
      </c>
      <c r="KE121" s="26">
        <f>IFERROR(Tableau17[[#This Row],[2015-T1-BC-VEC]]/Tableau17[[#This Row],[2015-T1-TOTAL]],"")</f>
        <v>0</v>
      </c>
      <c r="KF121" s="26">
        <f>IFERROR(Tableau17[[#This Row],[2015-T2-BC-DVG]]/Tableau17[[#This Row],[2015-T2-TOTAL]],"")</f>
        <v>0</v>
      </c>
      <c r="KG121" s="26">
        <f>IFERROR(Tableau17[[#This Row],[2015-T2-BC-FN]]/Tableau17[[#This Row],[2015-T2-TOTAL]],"")</f>
        <v>0.38522954091816369</v>
      </c>
      <c r="KH121" s="26">
        <f>IFERROR(Tableau17[[#This Row],[2015-T2-BC-SOC]]/Tableau17[[#This Row],[2015-T2-TOTAL]],"")</f>
        <v>0</v>
      </c>
      <c r="KI121" s="26">
        <f>IFERROR(Tableau17[[#This Row],[2015-T2-BC-UD]]/Tableau17[[#This Row],[2015-T2-TOTAL]],"")</f>
        <v>0.61477045908183636</v>
      </c>
      <c r="KJ121" s="26">
        <f>IFERROR(Tableau17[[#This Row],[2015-T2-BC-UG]]/Tableau17[[#This Row],[2015-T2-TOTAL]],"")</f>
        <v>0</v>
      </c>
      <c r="KK121" s="26">
        <f>IFERROR(Tableau17[[#This Row],[2017 (L)-T1-COM]]/Tableau17[[#This Row],[2017 (L)-T1-TOTAL]],"")</f>
        <v>1.7857142857142856E-2</v>
      </c>
      <c r="KL121" s="26">
        <f>IFERROR(Tableau17[[#This Row],[2017 (L)-T1-DIV]]/Tableau17[[#This Row],[2017 (L)-T1-TOTAL]],"")</f>
        <v>1.948051948051948E-2</v>
      </c>
      <c r="KM121" s="26">
        <f>IFERROR(Tableau17[[#This Row],[2017 (L)-T1-DLF]]/Tableau17[[#This Row],[2017 (L)-T1-TOTAL]],"")</f>
        <v>1.461038961038961E-2</v>
      </c>
      <c r="KN121" s="26">
        <f>IFERROR(Tableau17[[#This Row],[2017 (L)-T1-DVD]]/Tableau17[[#This Row],[2017 (L)-T1-TOTAL]],"")</f>
        <v>1.6233766233766235E-3</v>
      </c>
      <c r="KO121" s="26">
        <f>IFERROR(Tableau17[[#This Row],[2017 (L)-T1-DVG]]/Tableau17[[#This Row],[2017 (L)-T1-TOTAL]],"")</f>
        <v>0</v>
      </c>
      <c r="KP121" s="26">
        <f>IFERROR(Tableau17[[#This Row],[2017 (L)-T1-ECO]]/Tableau17[[#This Row],[2017 (L)-T1-TOTAL]],"")</f>
        <v>2.5974025974025976E-2</v>
      </c>
      <c r="KQ121" s="26">
        <f>IFERROR(Tableau17[[#This Row],[2017 (L)-T1-EXD]]/Tableau17[[#This Row],[2017 (L)-T1-TOTAL]],"")</f>
        <v>4.87012987012987E-3</v>
      </c>
      <c r="KR121" s="26">
        <f>IFERROR(Tableau17[[#This Row],[2017 (L)-T1-EXG]]/Tableau17[[#This Row],[2017 (L)-T1-TOTAL]],"")</f>
        <v>3.246753246753247E-3</v>
      </c>
      <c r="KS121" s="26">
        <f>IFERROR(Tableau17[[#This Row],[2017 (L)-T1-FI]]/Tableau17[[#This Row],[2017 (L)-T1-TOTAL]],"")</f>
        <v>0.1038961038961039</v>
      </c>
      <c r="KT121" s="26">
        <f>IFERROR(Tableau17[[#This Row],[2017 (L)-T1-FN]]/Tableau17[[#This Row],[2017 (L)-T1-TOTAL]],"")</f>
        <v>0.12337662337662338</v>
      </c>
      <c r="KU121" s="26">
        <f>IFERROR(Tableau17[[#This Row],[2017 (L)-T1-LR]]/Tableau17[[#This Row],[2017 (L)-T1-TOTAL]],"")</f>
        <v>0.35714285714285715</v>
      </c>
      <c r="KV121" s="26">
        <f>IFERROR(Tableau17[[#This Row],[2017 (L)-T1-MDM]]/Tableau17[[#This Row],[2017 (L)-T1-TOTAL]],"")</f>
        <v>0</v>
      </c>
      <c r="KW121" s="26">
        <f>IFERROR(Tableau17[[#This Row],[2017 (L)-T1-RDG]]/Tableau17[[#This Row],[2017 (L)-T1-TOTAL]],"")</f>
        <v>1.6233766233766235E-3</v>
      </c>
      <c r="KX121" s="26">
        <f>IFERROR(Tableau17[[#This Row],[2017 (L)-T1-REG]]/Tableau17[[#This Row],[2017 (L)-T1-TOTAL]],"")</f>
        <v>0</v>
      </c>
      <c r="KY121" s="26">
        <f>IFERROR(Tableau17[[#This Row],[2017 (L)-T1-REM]]/Tableau17[[#This Row],[2017 (L)-T1-TOTAL]],"")</f>
        <v>0.30194805194805197</v>
      </c>
      <c r="KZ121" s="26">
        <f>IFERROR(Tableau17[[#This Row],[2017 (L)-T1-SOC]]/Tableau17[[#This Row],[2017 (L)-T1-TOTAL]],"")</f>
        <v>2.4350649350649352E-2</v>
      </c>
      <c r="LA121" s="26">
        <f>IFERROR(Tableau17[[#This Row],[2017 (L)-T1-UDI]]/Tableau17[[#This Row],[2017 (L)-T1-TOTAL]],"")</f>
        <v>0</v>
      </c>
      <c r="LB121" s="26">
        <f>IFERROR(Tableau17[[#This Row],[2017 (L)-T2-FI]]/Tableau17[[#This Row],[2017 (L)-T2-TOTAL]],"")</f>
        <v>0</v>
      </c>
      <c r="LC121" s="26">
        <f>IFERROR(Tableau17[[#This Row],[2017 (L)-T2-FN]]/Tableau17[[#This Row],[2017 (L)-T2-TOTAL]],"")</f>
        <v>0</v>
      </c>
      <c r="LD121" s="26">
        <f>IFERROR(Tableau17[[#This Row],[2017 (L)-T2-LR]]/Tableau17[[#This Row],[2017 (L)-T2-TOTAL]],"")</f>
        <v>0.58401639344262291</v>
      </c>
      <c r="LE121" s="26">
        <f>IFERROR(Tableau17[[#This Row],[2017 (L)-T2-MDM]]/Tableau17[[#This Row],[2017 (L)-T2-TOTAL]],"")</f>
        <v>0</v>
      </c>
      <c r="LF121" s="26">
        <f>IFERROR(Tableau17[[#This Row],[2017 (L)-T2-REM]]/Tableau17[[#This Row],[2017 (L)-T2-TOTAL]],"")</f>
        <v>0.41598360655737704</v>
      </c>
      <c r="LG121" s="26">
        <f>IFERROR(Tableau17[[#This Row],[2017-T1-ARTHAUD Nathalie]]/Tableau17[[#This Row],[2017-T1-TOTAL]],"")</f>
        <v>0</v>
      </c>
      <c r="LH121" s="26">
        <f>IFERROR(Tableau17[[#This Row],[2017-T1-ASSELINEAU Fran]]/Tableau17[[#This Row],[2017-T1-TOTAL]],"")</f>
        <v>5.0916496945010185E-3</v>
      </c>
      <c r="LI121" s="26">
        <f>IFERROR(Tableau17[[#This Row],[2017-T1-CHEMINADE Jacques]]/Tableau17[[#This Row],[2017-T1-TOTAL]],"")</f>
        <v>0</v>
      </c>
      <c r="LJ121" s="26">
        <f>IFERROR(Tableau17[[#This Row],[2017-T1-DUPONT-AIGNAN Nicolas]]/Tableau17[[#This Row],[2017-T1-TOTAL]],"")</f>
        <v>6.008146639511202E-2</v>
      </c>
      <c r="LK121" s="26">
        <f>IFERROR(Tableau17[[#This Row],[2017-T1-FILLON Fran]]/Tableau17[[#This Row],[2017-T1-TOTAL]],"")</f>
        <v>0.31466395112016293</v>
      </c>
      <c r="LL121" s="26">
        <f>IFERROR(Tableau17[[#This Row],[2017-T1-HAMON Beno]]/Tableau17[[#This Row],[2017-T1-TOTAL]],"")</f>
        <v>3.0549898167006109E-2</v>
      </c>
      <c r="LM121" s="26">
        <f>IFERROR(Tableau17[[#This Row],[2017-T1-LASSALLE Jean]]/Tableau17[[#This Row],[2017-T1-TOTAL]],"")</f>
        <v>6.1099796334012219E-3</v>
      </c>
      <c r="LN121" s="26">
        <f>IFERROR(Tableau17[[#This Row],[2017-T1-LE PEN Marine]]/Tableau17[[#This Row],[2017-T1-TOTAL]],"")</f>
        <v>0.21690427698574338</v>
      </c>
      <c r="LO121" s="26">
        <f>IFERROR(Tableau17[[#This Row],[2017-T1-M Jean-Luc]]/Tableau17[[#This Row],[2017-T1-TOTAL]],"")</f>
        <v>0.1395112016293279</v>
      </c>
      <c r="LP121" s="26">
        <f>IFERROR(Tableau17[[#This Row],[2017-T1-MACRON Emmanuel]]/Tableau17[[#This Row],[2017-T1-TOTAL]],"")</f>
        <v>0.21995926680244399</v>
      </c>
      <c r="LQ121" s="26">
        <f>IFERROR(Tableau17[[#This Row],[2017-T1-POUTOU Philippe]]/Tableau17[[#This Row],[2017-T1-TOTAL]],"")</f>
        <v>7.1283095723014261E-3</v>
      </c>
      <c r="LR121" s="26">
        <f>IFERROR(Tableau17[[#This Row],[2017-T2-LE PEN Marine]]/Tableau17[[#This Row],[2017-T2-TOTAL]],"")</f>
        <v>0.35315985130111527</v>
      </c>
      <c r="LS121" s="26">
        <f>IFERROR(Tableau17[[#This Row],[2017-T2-MACRON Emmanuel]]/Tableau17[[#This Row],[2017-T2-TOTAL]],"")</f>
        <v>0.64684014869888473</v>
      </c>
      <c r="LT121" s="26">
        <f>IFERROR(Tableau17[[#This Row],[2019-T1-ALEXANDRE Audric]]/Tableau17[[#This Row],[2019-T1-TOTAL]],"")</f>
        <v>0</v>
      </c>
      <c r="LU121" s="26">
        <f>IFERROR(Tableau17[[#This Row],[2019-T1-ARTHAUD Nathalie]]/Tableau17[[#This Row],[2019-T1-TOTAL]],"")</f>
        <v>1.6447368421052631E-3</v>
      </c>
      <c r="LV121" s="26">
        <f>IFERROR(Tableau17[[#This Row],[2019-T1-ASSELINEAU François]]/Tableau17[[#This Row],[2019-T1-TOTAL]],"")</f>
        <v>9.8684210526315784E-3</v>
      </c>
      <c r="LW121" s="26">
        <f>IFERROR(Tableau17[[#This Row],[2019-T1-AUBRY Manon]]/Tableau17[[#This Row],[2019-T1-TOTAL]],"")</f>
        <v>5.0986842105263157E-2</v>
      </c>
      <c r="LX121" s="26">
        <f>IFERROR(Tableau17[[#This Row],[2019-T1-AZERGUI Nagib]]/Tableau17[[#This Row],[2019-T1-TOTAL]],"")</f>
        <v>0</v>
      </c>
      <c r="LY121" s="26">
        <f>IFERROR(Tableau17[[#This Row],[2019-T1-BARDELLA Jordan]]/Tableau17[[#This Row],[2019-T1-TOTAL]],"")</f>
        <v>0.24835526315789475</v>
      </c>
      <c r="LZ121" s="26">
        <f>IFERROR(Tableau17[[#This Row],[2019-T1-BELLAMY François-Xavier]]/Tableau17[[#This Row],[2019-T1-TOTAL]],"")</f>
        <v>0.11513157894736842</v>
      </c>
      <c r="MA121" s="26">
        <f>IFERROR(Tableau17[[#This Row],[2019-T1-BIDOU Olivier]]/Tableau17[[#This Row],[2019-T1-TOTAL]],"")</f>
        <v>0</v>
      </c>
      <c r="MB121" s="26">
        <f>IFERROR(Tableau17[[#This Row],[2019-T1-BOURG Dominique]]/Tableau17[[#This Row],[2019-T1-TOTAL]],"")</f>
        <v>2.9605263157894735E-2</v>
      </c>
      <c r="MC121" s="26">
        <f>IFERROR(Tableau17[[#This Row],[2019-T1-BROSSAT Ian]]/Tableau17[[#This Row],[2019-T1-TOTAL]],"")</f>
        <v>1.6447368421052631E-2</v>
      </c>
      <c r="MD121" s="26">
        <f>IFERROR(Tableau17[[#This Row],[2019-T1-CAILLAUD Sophie]]/Tableau17[[#This Row],[2019-T1-TOTAL]],"")</f>
        <v>0</v>
      </c>
      <c r="ME121" s="26">
        <f>IFERROR(Tableau17[[#This Row],[2019-T1-CAMUS Renaud]]/Tableau17[[#This Row],[2019-T1-TOTAL]],"")</f>
        <v>0</v>
      </c>
      <c r="MF121" s="26">
        <f>IFERROR(Tableau17[[#This Row],[2019-T1-CHALENÇON Christophe]]/Tableau17[[#This Row],[2019-T1-TOTAL]],"")</f>
        <v>0</v>
      </c>
      <c r="MG121" s="26">
        <f>IFERROR(Tableau17[[#This Row],[2019-T1-CORBET Cathy Denise Ginette]]/Tableau17[[#This Row],[2019-T1-TOTAL]],"")</f>
        <v>0</v>
      </c>
      <c r="MH121" s="26">
        <f>IFERROR(Tableau17[[#This Row],[2019-T1-DE PREVOISIN Robert]]/Tableau17[[#This Row],[2019-T1-TOTAL]],"")</f>
        <v>0</v>
      </c>
      <c r="MI121" s="26">
        <f>IFERROR(Tableau17[[#This Row],[2019-T1-DELFEL Thérèse]]/Tableau17[[#This Row],[2019-T1-TOTAL]],"")</f>
        <v>0</v>
      </c>
      <c r="MJ121" s="26">
        <f>IFERROR(Tableau17[[#This Row],[2019-T1-DIEUMEGARD Pierre]]/Tableau17[[#This Row],[2019-T1-TOTAL]],"")</f>
        <v>4.9342105263157892E-3</v>
      </c>
      <c r="MK121" s="26">
        <f>IFERROR(Tableau17[[#This Row],[2019-T1-DUPONT-AIGNAN Nicolas]]/Tableau17[[#This Row],[2019-T1-TOTAL]],"")</f>
        <v>3.2894736842105261E-2</v>
      </c>
      <c r="ML121" s="26">
        <f>IFERROR(Tableau17[[#This Row],[2019-T1-GERNIGON Yves]]/Tableau17[[#This Row],[2019-T1-TOTAL]],"")</f>
        <v>1.6447368421052631E-3</v>
      </c>
      <c r="MM121" s="26">
        <f>IFERROR(Tableau17[[#This Row],[2019-T1-GLUCKSMANN Raphaël]]/Tableau17[[#This Row],[2019-T1-TOTAL]],"")</f>
        <v>4.4407894736842105E-2</v>
      </c>
      <c r="MN121" s="26">
        <f>IFERROR(Tableau17[[#This Row],[2019-T1-HAMON Benoît]]/Tableau17[[#This Row],[2019-T1-TOTAL]],"")</f>
        <v>1.9736842105263157E-2</v>
      </c>
      <c r="MO121" s="26">
        <f>IFERROR(Tableau17[[#This Row],[2019-T1-HELGEN Gilles]]/Tableau17[[#This Row],[2019-T1-TOTAL]],"")</f>
        <v>0</v>
      </c>
      <c r="MP121" s="26">
        <f>IFERROR(Tableau17[[#This Row],[2019-T1-JADOT Yannick]]/Tableau17[[#This Row],[2019-T1-TOTAL]],"")</f>
        <v>0.13486842105263158</v>
      </c>
      <c r="MQ121" s="26">
        <f>IFERROR(Tableau17[[#This Row],[2019-T1-LAGARDE Jean-Christophe]]/Tableau17[[#This Row],[2019-T1-TOTAL]],"")</f>
        <v>9.8684210526315784E-3</v>
      </c>
      <c r="MR121" s="26">
        <f>IFERROR(Tableau17[[#This Row],[2019-T1-LALANNE Francis]]/Tableau17[[#This Row],[2019-T1-TOTAL]],"")</f>
        <v>4.9342105263157892E-3</v>
      </c>
      <c r="MS121" s="26">
        <f>IFERROR(Tableau17[[#This Row],[2019-T1-LOISEAU Nathalie]]/Tableau17[[#This Row],[2019-T1-TOTAL]],"")</f>
        <v>0.27302631578947367</v>
      </c>
      <c r="MT121" s="26">
        <f>IFERROR(Tableau17[[#This Row],[2019-T1-MARIE Florie]]/Tableau17[[#This Row],[2019-T1-TOTAL]],"")</f>
        <v>1.6447368421052631E-3</v>
      </c>
      <c r="MU121" s="26">
        <f>IFERROR(Tableau17[[#This Row],[2008-T1-MACROEXTRDROITE]]/Tableau17[[#This Row],[2008-T1-MACROTOTALE]],"")</f>
        <v>7.3959938366718034E-2</v>
      </c>
      <c r="MV121" s="26">
        <f>IFERROR(Tableau17[[#This Row],[2008-T1-MACRODROITE]]/Tableau17[[#This Row],[2008-T1-MACROTOTALE]],"")</f>
        <v>0.58089368258859786</v>
      </c>
      <c r="MW121" s="26">
        <f>IFERROR(Tableau17[[#This Row],[2008-T1-MACROCENTRE]]/Tableau17[[#This Row],[2008-T1-MACROTOTALE]],"")</f>
        <v>0</v>
      </c>
      <c r="MX121" s="26">
        <f>IFERROR(Tableau17[[#This Row],[2008-T1-MACROGAUCHE]]/Tableau17[[#This Row],[2008-T1-MACROTOTALE]],"")</f>
        <v>0.34514637904468415</v>
      </c>
      <c r="MY121" s="26">
        <f>IFERROR(Tableau17[[#This Row],[2008-T1-MACROAUTRE]]/Tableau17[[#This Row],[2008-T1-MACROTOTALE]],"")</f>
        <v>0</v>
      </c>
      <c r="MZ121" s="26">
        <f>IFERROR(Tableau17[[#This Row],[2008-T2-MACROEXTRDROITE]]/Tableau17[[#This Row],[2008-T2-MACROTOTALE]],"")</f>
        <v>0</v>
      </c>
      <c r="NA121" s="26">
        <f>IFERROR(Tableau17[[#This Row],[2008-T2-MACRODROITE]]/Tableau17[[#This Row],[2008-T2-MACROTOTALE]],"")</f>
        <v>0.59943181818181823</v>
      </c>
      <c r="NB121" s="26">
        <f>IFERROR(Tableau17[[#This Row],[2008-T2-MACROCENTRE]]/Tableau17[[#This Row],[2008-T2-MACROTOTALE]],"")</f>
        <v>0</v>
      </c>
      <c r="NC121" s="26">
        <f>IFERROR(Tableau17[[#This Row],[2008-T2-MACROGAUCHE]]/Tableau17[[#This Row],[2008-T2-MACROTOTALE]],"")</f>
        <v>0.40056818181818182</v>
      </c>
      <c r="ND121" s="26">
        <f>IFERROR(Tableau17[[#This Row],[2008-T2-MACROAUTRE]]/Tableau17[[#This Row],[2008-T2-MACROTOTALE]],"")</f>
        <v>0</v>
      </c>
      <c r="NE121" s="26">
        <f>IFERROR(Tableau17[[#This Row],[2014-T1-MACROEXTRDROITE]]/Tableau17[[#This Row],[2014-T1-MACROTOTALE]],"")</f>
        <v>0.19575856443719414</v>
      </c>
      <c r="NF121" s="26">
        <f>IFERROR(Tableau17[[#This Row],[2014-T1-MACRODROITE]]/Tableau17[[#This Row],[2014-T1-MACROTOTALE]],"")</f>
        <v>0.57911908646003263</v>
      </c>
      <c r="NG121" s="26">
        <f>IFERROR(Tableau17[[#This Row],[2014-T1-MACROCENTRE]]/Tableau17[[#This Row],[2014-T1-MACROTOTALE]],"")</f>
        <v>0</v>
      </c>
      <c r="NH121" s="26">
        <f>IFERROR(Tableau17[[#This Row],[2014-T1-MACROGAUCHE]]/Tableau17[[#This Row],[2014-T1-MACROTOTALE]],"")</f>
        <v>0.22512234910277323</v>
      </c>
      <c r="NI121" s="26">
        <f>IFERROR(Tableau17[[#This Row],[2014-T1-MACROAUTRE]]/Tableau17[[#This Row],[2014-T1-MACROTOTALE]],"")</f>
        <v>0</v>
      </c>
      <c r="NJ121" s="26">
        <f>IFERROR(Tableau17[[#This Row],[2014-T2-MACROEXTRDROITE]]/Tableau17[[#This Row],[2014-T2-MACROTOTALE]],"")</f>
        <v>0.24922600619195046</v>
      </c>
      <c r="NK121" s="26">
        <f>IFERROR(Tableau17[[#This Row],[2014-T2-MACRODROITE]]/Tableau17[[#This Row],[2014-T2-MACROTOTALE]],"")</f>
        <v>0.54643962848297212</v>
      </c>
      <c r="NL121" s="26">
        <f>IFERROR(Tableau17[[#This Row],[2014-T2-MACROCENTRE]]/Tableau17[[#This Row],[2014-T2-MACROTOTALE]],"")</f>
        <v>0</v>
      </c>
      <c r="NM121" s="26">
        <f>IFERROR(Tableau17[[#This Row],[2014-T2-MACROGAUCHE]]/Tableau17[[#This Row],[2014-T2-MACROTOTALE]],"")</f>
        <v>0.2043343653250774</v>
      </c>
      <c r="NN121" s="26">
        <f>IFERROR(Tableau17[[#This Row],[2014-T2-MACROAUTRE]]/Tableau17[[#This Row],[2014-T2-MACROTOTALE]],"")</f>
        <v>0</v>
      </c>
      <c r="NO121" s="26">
        <f>IFERROR( Tableau17[[#This Row],[2015-T1-MACROEXTRDROITE]]/Tableau17[[#This Row],[2015-T1-MACROTOTALE]],"")</f>
        <v>0.35984095427435386</v>
      </c>
      <c r="NP121" s="26">
        <f>IFERROR(Tableau17[[#This Row],[2015-T1-MACRODROITE]]/Tableau17[[#This Row],[2015-T1-MACROTOTALE]],"")</f>
        <v>0.38568588469184889</v>
      </c>
      <c r="NQ121" s="26">
        <f>IFERROR(Tableau17[[#This Row],[2015-T1-MACROCENTRE]]/Tableau17[[#This Row],[2015-T1-MACROTOTALE]],"")</f>
        <v>0</v>
      </c>
      <c r="NR121" s="26">
        <f>IFERROR(Tableau17[[#This Row],[2015-T1-MACROGAUCHE]]/Tableau17[[#This Row],[2015-T1-MACROTOTALE]],"")</f>
        <v>0.20675944333996024</v>
      </c>
      <c r="NS121" s="26">
        <f>IFERROR(Tableau17[[#This Row],[2015-T1-MACROAUTRE]]/Tableau17[[#This Row],[2015-T1-MACROTOTALE]],"")</f>
        <v>4.7713717693836977E-2</v>
      </c>
      <c r="NT121" s="26">
        <f>IFERROR(Tableau17[[#This Row],[2015-T2-MACROEXTRDROITE]]/Tableau17[[#This Row],[2015-T2-MACROTOTALE]],"")</f>
        <v>0.38522954091816369</v>
      </c>
      <c r="NU121" s="26">
        <f>IFERROR(Tableau17[[#This Row],[2015-T2-MACRODROITE]]/Tableau17[[#This Row],[2015-T2-MACROTOTALE]],"")</f>
        <v>0.61477045908183636</v>
      </c>
      <c r="NV121" s="26">
        <f>IFERROR(Tableau17[[#This Row],[2015-T2-MACROCENTRE]]/Tableau17[[#This Row],[2015-T2-MACROTOTALE]],"")</f>
        <v>0</v>
      </c>
      <c r="NW121" s="26">
        <f>IFERROR(Tableau17[[#This Row],[2015-T2-MACROGAUCHE]]/Tableau17[[#This Row],[2015-T2-MACROTOTALE]],"")</f>
        <v>0</v>
      </c>
      <c r="NX121" s="26">
        <f>IFERROR(Tableau17[[#This Row],[2015-T2-MACROAUTRE]]/Tableau17[[#This Row],[2015-T2-MACROTOTALE]],"")</f>
        <v>0</v>
      </c>
      <c r="NY121" s="26">
        <f>IFERROR(Tableau17[[#This Row],[2017-T1-MACROEXTRDROITE]]/Tableau17[[#This Row],[2017-T1-MACROTOTALE]],"")</f>
        <v>0.2820773930753564</v>
      </c>
      <c r="NZ121" s="26">
        <f>IFERROR(Tableau17[[#This Row],[2017-T1-MACRODROITE]]/Tableau17[[#This Row],[2017-T1-MACROTOTALE]],"")</f>
        <v>0.31466395112016293</v>
      </c>
      <c r="OA121" s="26">
        <f>IFERROR(Tableau17[[#This Row],[2017-T1-MACROCENTRE]]/Tableau17[[#This Row],[2017-T1-MACROTOTALE]],"")</f>
        <v>0.21995926680244399</v>
      </c>
      <c r="OB121" s="26">
        <f>IFERROR(Tableau17[[#This Row],[2017-T1-MACROGAUCHE]]/Tableau17[[#This Row],[2017-T1-MACROTOTALE]],"")</f>
        <v>0.17718940936863545</v>
      </c>
      <c r="OC121" s="26">
        <f>IFERROR(Tableau17[[#This Row],[2017-T1-MACROAUTRE]]/Tableau17[[#This Row],[2017-T1-MACROTOTALE]],"")</f>
        <v>6.1099796334012219E-3</v>
      </c>
      <c r="OD121" s="26">
        <f>IFERROR(Tableau17[[#This Row],[2017-T2-MACROEXTRDROITE]]/Tableau17[[#This Row],[2017-T2-MACROTOTALE]],"")</f>
        <v>0.35315985130111527</v>
      </c>
      <c r="OE121" s="26">
        <f>IFERROR(Tableau17[[#This Row],[2017-T2-MACRODROITE]]/Tableau17[[#This Row],[2017-T2-MACROTOTALE]],"")</f>
        <v>0</v>
      </c>
      <c r="OF121" s="26">
        <f>IFERROR(Tableau17[[#This Row],[2017-T2-MACROCENTRE]]/Tableau17[[#This Row],[2017-T2-MACROTOTALE]],"")</f>
        <v>0.64684014869888473</v>
      </c>
      <c r="OG121" s="26">
        <f>IFERROR(Tableau17[[#This Row],[2017-T2-MACROGAUCHE]]/Tableau17[[#This Row],[2017-T2-MACROTOTALE]],"")</f>
        <v>0</v>
      </c>
      <c r="OH121" s="26">
        <f>IFERROR(Tableau17[[#This Row],[2017-T2-MACROAUTRE]]/Tableau17[[#This Row],[2017-T2-MACROTOTALE]],"")</f>
        <v>0</v>
      </c>
      <c r="OI121" s="26">
        <f>IFERROR(Tableau17[[#This Row],[2019-T1-MACROEXTRDROITE]]/Tableau17[[#This Row],[2019-T1-MACROTOTALE]],"")</f>
        <v>0.29173419773095621</v>
      </c>
      <c r="OJ121" s="26">
        <f>IFERROR(Tableau17[[#This Row],[2019-T1-MACRODROITE]]/Tableau17[[#This Row],[2019-T1-MACROTOTALE]],"")</f>
        <v>0.12317666126418152</v>
      </c>
      <c r="OK121" s="26">
        <f>IFERROR(Tableau17[[#This Row],[2019-T1-MACROCENTRE]]/Tableau17[[#This Row],[2019-T1-MACROTOTALE]],"")</f>
        <v>0.26904376012965964</v>
      </c>
      <c r="OL121" s="26">
        <f>IFERROR(Tableau17[[#This Row],[2019-T1-MACROGAUCHE]]/Tableau17[[#This Row],[2019-T1-MACROTOTALE]],"")</f>
        <v>0.26418152350081037</v>
      </c>
      <c r="OM121" s="26">
        <f>IFERROR(Tableau17[[#This Row],[2019-T1-MACROAUTRE]]/Tableau17[[#This Row],[2019-T1-MACROTOTALE]],"")</f>
        <v>5.1863857374392218E-2</v>
      </c>
      <c r="ON121" s="26">
        <f>IFERROR(Tableau17[[#This Row],[2020-T1-MACROEXTRDROITE]]/Tableau17[[#This Row],[2020-T1-MACROTOTALE]],"")</f>
        <v>0.20351758793969849</v>
      </c>
      <c r="OO121" s="26">
        <f>IFERROR(Tableau17[[#This Row],[2020-T1-MACRODROITE]]/Tableau17[[#This Row],[2020-T1-MACROTOTALE]],"")</f>
        <v>0.38442211055276382</v>
      </c>
      <c r="OP121" s="26">
        <f>IFERROR(Tableau17[[#This Row],[2020-T1-MACROCENTRE]]/Tableau17[[#This Row],[2020-T1-MACROTOTALE]],"")</f>
        <v>0.1407035175879397</v>
      </c>
      <c r="OQ121" s="26">
        <f>IFERROR(Tableau17[[#This Row],[2020-T1-MACROGAUCHE]]/Tableau17[[#This Row],[2020-T1-MACROTOTALE]],"")</f>
        <v>0.271356783919598</v>
      </c>
      <c r="OR121" s="26">
        <f>IFERROR(Tableau17[[#This Row],[2020-T1-MACROAUTRE]]/Tableau17[[#This Row],[2020-T1-MACROTOTALE]],"")</f>
        <v>0</v>
      </c>
      <c r="OS121" s="26">
        <f>IFERROR(Tableau17[[#This Row],[2017 (L)-T1-MACROEXTRDROITE]]/Tableau17[[#This Row],[2017 (L)-T1-MACROTOTALE]],"")</f>
        <v>0.14285714285714285</v>
      </c>
      <c r="OT121" s="26">
        <f>IFERROR(Tableau17[[#This Row],[2017 (L)-T1-MACRODROITE]]/Tableau17[[#This Row],[2017 (L)-T1-MACROTOTALE]],"")</f>
        <v>0.35876623376623379</v>
      </c>
      <c r="OU121" s="26">
        <f>IFERROR(Tableau17[[#This Row],[2017 (L)-T1-MACROCENTRE]]/Tableau17[[#This Row],[2017 (L)-T1-MACROTOTALE]],"")</f>
        <v>0.30194805194805197</v>
      </c>
      <c r="OV121" s="26">
        <f>IFERROR(Tableau17[[#This Row],[2017 (L)-T1-MACROGAUCHE]]/Tableau17[[#This Row],[2017 (L)-T1-MACROTOTALE]],"")</f>
        <v>0.17694805194805194</v>
      </c>
      <c r="OW121" s="26">
        <f>IFERROR(Tableau17[[#This Row],[2017 (L)-T1-MACROAUTRE]]/Tableau17[[#This Row],[2017 (L)-T1-MACROTOTALE]],"")</f>
        <v>1.948051948051948E-2</v>
      </c>
      <c r="OX121" s="26">
        <f>IFERROR(Tableau17[[#This Row],[2017 (L)-T2-MACROEXTRDROITE]]/Tableau17[[#This Row],[2017 (L)-T2-MACROTOTALE]],"")</f>
        <v>0</v>
      </c>
      <c r="OY121" s="26">
        <f>IFERROR(Tableau17[[#This Row],[2017 (L)-T2-MACRODROITE]]/Tableau17[[#This Row],[2017 (L)-T2-MACROTOTALE]],"")</f>
        <v>0.58401639344262291</v>
      </c>
      <c r="OZ121" s="26">
        <f>IFERROR(Tableau17[[#This Row],[2017 (L)-T2-MACROCENTRE]]/Tableau17[[#This Row],[2017 (L)-T2-MACROTOTALE]],"")</f>
        <v>0.41598360655737704</v>
      </c>
      <c r="PA121" s="26">
        <f>IFERROR(Tableau17[[#This Row],[2017 (L)-T2-MACROGAUCHE]]/Tableau17[[#This Row],[2017 (L)-T2-MACROTOTALE]],"")</f>
        <v>0</v>
      </c>
      <c r="PB121" s="26">
        <f>IFERROR(Tableau17[[#This Row],[2017 (L)-T2-MACROAUTRE]]/Tableau17[[#This Row],[2017 (L)-T2-MACROTOTALE]],"")</f>
        <v>0</v>
      </c>
      <c r="PC121" s="26">
        <f>IFERROR(Tableau17[[#This Row],[2008_T1_PROCUS]]/Tableau17[[#This Row],[2008_T1_INSCRITS]],0)</f>
        <v>1.107011070110701E-2</v>
      </c>
      <c r="PD121" s="26">
        <f>IFERROR(Tableau17[[#This Row],[2008_T2_PROCUS]]/Tableau17[[#This Row],[2008_T2_INSCRITS]],0)</f>
        <v>1.2915129151291513E-2</v>
      </c>
      <c r="PE121" s="26">
        <f>Tableau17[[#This Row],[2014_T1_PROCUS]]/Tableau17[[#This Row],[2014_T1_INSCRITS]]</f>
        <v>1.520572450805009E-2</v>
      </c>
      <c r="PF121" s="26">
        <f>IFERROR(Tableau17[[#This Row],[2014_T2_PROCUS]]/Tableau17[[#This Row],[2014_T2_INSCRITS]],0)</f>
        <v>1.520572450805009E-2</v>
      </c>
    </row>
    <row r="122" spans="1:422" hidden="1" x14ac:dyDescent="0.2">
      <c r="A122" s="1">
        <v>5</v>
      </c>
      <c r="B122" s="1" t="s">
        <v>316</v>
      </c>
      <c r="C122" s="1" t="s">
        <v>410</v>
      </c>
      <c r="D122" s="1" t="s">
        <v>410</v>
      </c>
      <c r="E122" s="1">
        <v>1004</v>
      </c>
      <c r="F122" s="1">
        <v>5.4048309999999997</v>
      </c>
      <c r="G122" s="1">
        <v>43.285693000000002</v>
      </c>
      <c r="H122" s="3">
        <v>933</v>
      </c>
      <c r="I122" s="3">
        <v>192</v>
      </c>
      <c r="L122" s="1">
        <v>36</v>
      </c>
      <c r="M122" s="1">
        <v>10</v>
      </c>
      <c r="P122" s="1">
        <v>57</v>
      </c>
      <c r="Q122" s="1">
        <v>21</v>
      </c>
      <c r="R122" s="1">
        <v>109</v>
      </c>
      <c r="S122" s="1">
        <v>65</v>
      </c>
      <c r="T122" s="1">
        <v>27</v>
      </c>
      <c r="U122" s="1">
        <v>325</v>
      </c>
      <c r="V122" s="1">
        <v>921</v>
      </c>
      <c r="W122" s="1">
        <v>521</v>
      </c>
      <c r="X122" s="1">
        <v>14</v>
      </c>
      <c r="Y122" s="2">
        <v>0.56568947000000003</v>
      </c>
      <c r="Z122" s="1">
        <v>921</v>
      </c>
      <c r="AA122" s="1">
        <v>554</v>
      </c>
      <c r="AB122" s="1">
        <v>8</v>
      </c>
      <c r="AC122" s="2">
        <v>0.60152008999999995</v>
      </c>
      <c r="AD122" s="1">
        <v>933</v>
      </c>
      <c r="AE122" s="1">
        <v>335</v>
      </c>
      <c r="AF122" s="2">
        <v>0.35905681</v>
      </c>
      <c r="AG122" s="1">
        <f t="shared" si="1"/>
        <v>192</v>
      </c>
      <c r="AH122" s="1">
        <v>973</v>
      </c>
      <c r="AI122" s="1">
        <v>571</v>
      </c>
      <c r="AJ122" s="1">
        <v>15</v>
      </c>
      <c r="AK122" s="2">
        <v>0.58684480999999999</v>
      </c>
      <c r="AL122" s="1">
        <v>972</v>
      </c>
      <c r="AM122" s="1">
        <v>591</v>
      </c>
      <c r="AN122" s="1">
        <v>16</v>
      </c>
      <c r="AO122" s="2">
        <v>0.60802469000000003</v>
      </c>
      <c r="AP122" s="1">
        <v>914</v>
      </c>
      <c r="AQ122" s="1">
        <v>454</v>
      </c>
      <c r="AR122" s="2">
        <v>0.49671771999999997</v>
      </c>
      <c r="AS122" s="1">
        <v>914</v>
      </c>
      <c r="AT122" s="1">
        <v>452</v>
      </c>
      <c r="AU122" s="2">
        <v>0.49452953999999999</v>
      </c>
      <c r="AV122" s="1">
        <v>938</v>
      </c>
      <c r="AW122" s="1">
        <v>425</v>
      </c>
      <c r="AX122" s="2">
        <v>0.45309168</v>
      </c>
      <c r="AY122" s="1">
        <v>938</v>
      </c>
      <c r="AZ122" s="1">
        <v>303</v>
      </c>
      <c r="BA122" s="2">
        <v>0.32302772000000002</v>
      </c>
      <c r="BB122" s="1">
        <v>936</v>
      </c>
      <c r="BC122" s="1">
        <v>737</v>
      </c>
      <c r="BD122" s="2">
        <v>0.78739316000000004</v>
      </c>
      <c r="BE122" s="1">
        <v>936</v>
      </c>
      <c r="BF122" s="1">
        <v>668</v>
      </c>
      <c r="BG122" s="2">
        <v>0.71367521</v>
      </c>
      <c r="BH122" s="1">
        <v>939</v>
      </c>
      <c r="BI122" s="1">
        <v>458</v>
      </c>
      <c r="BJ122" s="2">
        <v>0.48775292999999997</v>
      </c>
      <c r="BK122" s="1">
        <v>42</v>
      </c>
      <c r="BN122" s="1">
        <v>15</v>
      </c>
      <c r="BO122" s="1">
        <v>83</v>
      </c>
      <c r="BP122" s="1">
        <v>225</v>
      </c>
      <c r="BQ122" s="1">
        <v>194</v>
      </c>
      <c r="BR122" s="1">
        <v>559</v>
      </c>
      <c r="BT122" s="1">
        <v>255</v>
      </c>
      <c r="BU122" s="1">
        <v>317</v>
      </c>
      <c r="BW122" s="1">
        <v>572</v>
      </c>
      <c r="BX122" s="1">
        <v>8</v>
      </c>
      <c r="BZ122" s="1">
        <v>27</v>
      </c>
      <c r="CB122" s="1">
        <v>45</v>
      </c>
      <c r="CC122" s="1">
        <v>175</v>
      </c>
      <c r="CD122" s="1">
        <v>158</v>
      </c>
      <c r="CE122" s="1">
        <v>74</v>
      </c>
      <c r="CF122" s="1">
        <v>487</v>
      </c>
      <c r="CG122" s="1">
        <v>203</v>
      </c>
      <c r="CH122" s="1">
        <v>191</v>
      </c>
      <c r="CI122" s="1">
        <v>127</v>
      </c>
      <c r="CJ122" s="1">
        <v>521</v>
      </c>
      <c r="CK122" s="1">
        <v>2</v>
      </c>
      <c r="CO122" s="1">
        <v>38</v>
      </c>
      <c r="CP122" s="1">
        <v>211</v>
      </c>
      <c r="CR122" s="1">
        <v>13</v>
      </c>
      <c r="CT122" s="1">
        <v>93</v>
      </c>
      <c r="CU122" s="1">
        <v>73</v>
      </c>
      <c r="CW122" s="1">
        <v>430</v>
      </c>
      <c r="CY122" s="1">
        <v>217</v>
      </c>
      <c r="DA122" s="1">
        <v>174</v>
      </c>
      <c r="DC122" s="1">
        <v>391</v>
      </c>
      <c r="DD122" s="1">
        <v>15</v>
      </c>
      <c r="DE122" s="1">
        <v>7</v>
      </c>
      <c r="DF122" s="1">
        <v>3</v>
      </c>
      <c r="DG122" s="1">
        <v>4</v>
      </c>
      <c r="DH122" s="1">
        <v>0</v>
      </c>
      <c r="DI122" s="1">
        <v>13</v>
      </c>
      <c r="DJ122" s="1">
        <v>1</v>
      </c>
      <c r="DK122" s="1">
        <v>2</v>
      </c>
      <c r="DL122" s="1">
        <v>69</v>
      </c>
      <c r="DM122" s="1">
        <v>139</v>
      </c>
      <c r="DN122" s="1">
        <v>51</v>
      </c>
      <c r="DP122" s="1">
        <v>2</v>
      </c>
      <c r="DR122" s="1">
        <v>97</v>
      </c>
      <c r="DS122" s="1">
        <v>13</v>
      </c>
      <c r="DU122" s="1">
        <v>416</v>
      </c>
      <c r="DX122" s="1">
        <v>125</v>
      </c>
      <c r="DZ122" s="1">
        <v>126</v>
      </c>
      <c r="EA122" s="1">
        <v>251</v>
      </c>
      <c r="EB122" s="1">
        <v>7</v>
      </c>
      <c r="EC122" s="1">
        <v>13</v>
      </c>
      <c r="ED122" s="1">
        <v>1</v>
      </c>
      <c r="EE122" s="1">
        <v>19</v>
      </c>
      <c r="EF122" s="1">
        <v>113</v>
      </c>
      <c r="EG122" s="1">
        <v>31</v>
      </c>
      <c r="EH122" s="1">
        <v>8</v>
      </c>
      <c r="EI122" s="1">
        <v>281</v>
      </c>
      <c r="EJ122" s="1">
        <v>139</v>
      </c>
      <c r="EK122" s="1">
        <v>100</v>
      </c>
      <c r="EL122" s="1">
        <v>5</v>
      </c>
      <c r="EM122" s="1">
        <v>717</v>
      </c>
      <c r="EN122" s="1">
        <v>347</v>
      </c>
      <c r="EO122" s="1">
        <v>255</v>
      </c>
      <c r="EP122" s="1">
        <v>602</v>
      </c>
      <c r="EQ122" s="1">
        <v>0</v>
      </c>
      <c r="ER122" s="1">
        <v>3</v>
      </c>
      <c r="ES122" s="1">
        <v>7</v>
      </c>
      <c r="ET122" s="1">
        <v>15</v>
      </c>
      <c r="EU122" s="1">
        <v>0</v>
      </c>
      <c r="EV122" s="1">
        <v>192</v>
      </c>
      <c r="EW122" s="1">
        <v>26</v>
      </c>
      <c r="EX122" s="1">
        <v>0</v>
      </c>
      <c r="EY122" s="1">
        <v>6</v>
      </c>
      <c r="EZ122" s="1">
        <v>16</v>
      </c>
      <c r="FA122" s="1">
        <v>0</v>
      </c>
      <c r="FB122" s="1">
        <v>0</v>
      </c>
      <c r="FC122" s="1">
        <v>0</v>
      </c>
      <c r="FD122" s="1">
        <v>0</v>
      </c>
      <c r="FE122" s="1">
        <v>0</v>
      </c>
      <c r="FF122" s="1">
        <v>0</v>
      </c>
      <c r="FG122" s="1">
        <v>0</v>
      </c>
      <c r="FH122" s="1">
        <v>11</v>
      </c>
      <c r="FI122" s="1">
        <v>0</v>
      </c>
      <c r="FJ122" s="1">
        <v>17</v>
      </c>
      <c r="FK122" s="1">
        <v>13</v>
      </c>
      <c r="FL122" s="1">
        <v>0</v>
      </c>
      <c r="FM122" s="1">
        <v>51</v>
      </c>
      <c r="FN122" s="1">
        <v>7</v>
      </c>
      <c r="FO122" s="1">
        <v>1</v>
      </c>
      <c r="FP122" s="1">
        <v>58</v>
      </c>
      <c r="FQ122" s="1">
        <v>0</v>
      </c>
      <c r="FR122" s="1">
        <f>SUM(Tableau17[[#This Row],[2019-T1-ALEXANDRE Audric]:[2019-T1-MARIE Florie]])</f>
        <v>423</v>
      </c>
      <c r="FS122" s="1">
        <v>83</v>
      </c>
      <c r="FT122" s="1">
        <v>267</v>
      </c>
      <c r="FU122" s="1">
        <v>0</v>
      </c>
      <c r="FV122" s="1">
        <v>209</v>
      </c>
      <c r="FW122" s="1">
        <v>0</v>
      </c>
      <c r="FX122" s="1">
        <v>559</v>
      </c>
      <c r="FY122" s="1">
        <v>0</v>
      </c>
      <c r="FZ122" s="1">
        <v>317</v>
      </c>
      <c r="GA122" s="1">
        <v>0</v>
      </c>
      <c r="GB122" s="1">
        <v>255</v>
      </c>
      <c r="GC122" s="1">
        <v>0</v>
      </c>
      <c r="GD122" s="1">
        <v>572</v>
      </c>
      <c r="GE122" s="1">
        <v>175</v>
      </c>
      <c r="GF122" s="1">
        <v>158</v>
      </c>
      <c r="GG122" s="1">
        <v>8</v>
      </c>
      <c r="GH122" s="1">
        <v>146</v>
      </c>
      <c r="GI122" s="1">
        <v>0</v>
      </c>
      <c r="GJ122" s="1">
        <v>487</v>
      </c>
      <c r="GK122" s="1">
        <v>203</v>
      </c>
      <c r="GL122" s="1">
        <v>191</v>
      </c>
      <c r="GM122" s="1">
        <v>0</v>
      </c>
      <c r="GN122" s="1">
        <v>127</v>
      </c>
      <c r="GO122" s="1">
        <v>0</v>
      </c>
      <c r="GP122" s="1">
        <v>521</v>
      </c>
      <c r="GQ122" s="1">
        <v>211</v>
      </c>
      <c r="GR122" s="1">
        <v>93</v>
      </c>
      <c r="GS122" s="1">
        <v>0</v>
      </c>
      <c r="GT122" s="1">
        <v>124</v>
      </c>
      <c r="GU122" s="1">
        <v>2</v>
      </c>
      <c r="GV122" s="1">
        <v>430</v>
      </c>
      <c r="GW122" s="1">
        <v>217</v>
      </c>
      <c r="GX122" s="1">
        <v>174</v>
      </c>
      <c r="GY122" s="1">
        <v>0</v>
      </c>
      <c r="GZ122" s="1">
        <v>0</v>
      </c>
      <c r="HA122" s="1">
        <v>0</v>
      </c>
      <c r="HB122" s="1">
        <v>391</v>
      </c>
      <c r="HC122" s="1">
        <v>314</v>
      </c>
      <c r="HD122" s="1">
        <v>113</v>
      </c>
      <c r="HE122" s="1">
        <v>100</v>
      </c>
      <c r="HF122" s="1">
        <v>182</v>
      </c>
      <c r="HG122" s="1">
        <v>8</v>
      </c>
      <c r="HH122" s="1">
        <v>717</v>
      </c>
      <c r="HI122" s="1">
        <v>347</v>
      </c>
      <c r="HJ122" s="1">
        <v>0</v>
      </c>
      <c r="HK122" s="1">
        <v>255</v>
      </c>
      <c r="HL122" s="1">
        <v>0</v>
      </c>
      <c r="HM122" s="1">
        <v>0</v>
      </c>
      <c r="HN122" s="1">
        <v>602</v>
      </c>
      <c r="HO122" s="1">
        <v>214</v>
      </c>
      <c r="HP122" s="1">
        <v>33</v>
      </c>
      <c r="HQ122" s="1">
        <v>58</v>
      </c>
      <c r="HR122" s="1">
        <v>115</v>
      </c>
      <c r="HS122" s="1">
        <v>16</v>
      </c>
      <c r="HT122" s="1">
        <v>436</v>
      </c>
      <c r="HU122" s="1">
        <v>109</v>
      </c>
      <c r="HV122" s="1">
        <v>93</v>
      </c>
      <c r="HW122" s="1">
        <v>21</v>
      </c>
      <c r="HX122" s="1">
        <v>102</v>
      </c>
      <c r="HY122" s="1">
        <v>0</v>
      </c>
      <c r="HZ122" s="1">
        <v>325</v>
      </c>
      <c r="IA122" s="1">
        <v>143</v>
      </c>
      <c r="IB122" s="1">
        <v>55</v>
      </c>
      <c r="IC122" s="1">
        <v>97</v>
      </c>
      <c r="ID122" s="1">
        <v>114</v>
      </c>
      <c r="IE122" s="1">
        <v>7</v>
      </c>
      <c r="IF122" s="1">
        <v>416</v>
      </c>
      <c r="IG122" s="1">
        <v>0</v>
      </c>
      <c r="IH122" s="1">
        <v>125</v>
      </c>
      <c r="II122" s="1">
        <v>126</v>
      </c>
      <c r="IJ122" s="1">
        <v>0</v>
      </c>
      <c r="IK122" s="1">
        <v>0</v>
      </c>
      <c r="IL122" s="1">
        <v>251</v>
      </c>
      <c r="IM122" s="26">
        <f>IFERROR(Tableau17[[#This Row],[LDIV]]/Tableau17[[#This Row],[Total général]],"")</f>
        <v>0</v>
      </c>
      <c r="IN122" s="26">
        <f>IFERROR(Tableau17[[#This Row],[LDVC]]/Tableau17[[#This Row],[Total général]],"")</f>
        <v>0</v>
      </c>
      <c r="IO122" s="26">
        <f>IFERROR(Tableau17[[#This Row],[LDVD]]/Tableau17[[#This Row],[Total général]],"")</f>
        <v>0.11076923076923077</v>
      </c>
      <c r="IP122" s="26">
        <f>IFERROR(Tableau17[[#This Row],[LDVG]]/Tableau17[[#This Row],[Total général]],"")</f>
        <v>3.0769230769230771E-2</v>
      </c>
      <c r="IQ122" s="26">
        <f>IFERROR(Tableau17[[#This Row],[LEXD]]/Tableau17[[#This Row],[Total général]],"")</f>
        <v>0</v>
      </c>
      <c r="IR122" s="26">
        <f>IFERROR(Tableau17[[#This Row],[LEXG]]/Tableau17[[#This Row],[Total général]],"")</f>
        <v>0</v>
      </c>
      <c r="IS122" s="26">
        <f>IFERROR(Tableau17[[#This Row],[LLR]]/Tableau17[[#This Row],[Total général]],"")</f>
        <v>0.17538461538461539</v>
      </c>
      <c r="IT122" s="26">
        <f>IFERROR(Tableau17[[#This Row],[LREM]]/Tableau17[[#This Row],[Total général]],"")</f>
        <v>6.4615384615384616E-2</v>
      </c>
      <c r="IU122" s="26">
        <f>IFERROR(Tableau17[[#This Row],[LRN]]/Tableau17[[#This Row],[Total général]],"")</f>
        <v>0.33538461538461539</v>
      </c>
      <c r="IV122" s="26">
        <f>IFERROR(Tableau17[[#This Row],[LUG]]/Tableau17[[#This Row],[Total général]],"")</f>
        <v>0.2</v>
      </c>
      <c r="IW122" s="26">
        <f>IFERROR(Tableau17[[#This Row],[LVEC]]/Tableau17[[#This Row],[Total général]],"")</f>
        <v>8.3076923076923076E-2</v>
      </c>
      <c r="IX122" s="26">
        <f>IFERROR(Tableau17[[#This Row],[2008-T1-LCMD]]/Tableau17[[#This Row],[2008-T1-TOTAL]],"")</f>
        <v>7.5134168157423978E-2</v>
      </c>
      <c r="IY122" s="26">
        <f>IFERROR(Tableau17[[#This Row],[2008-T1-LDVD]]/Tableau17[[#This Row],[2008-T1-TOTAL]],"")</f>
        <v>0</v>
      </c>
      <c r="IZ122" s="26">
        <f>IFERROR(Tableau17[[#This Row],[2008-T1-LEXD]]/Tableau17[[#This Row],[2008-T1-TOTAL]],"")</f>
        <v>0</v>
      </c>
      <c r="JA122" s="26">
        <f>IFERROR(Tableau17[[#This Row],[2008-T1-LEXG]]/Tableau17[[#This Row],[2008-T1-TOTAL]],"")</f>
        <v>2.6833631484794274E-2</v>
      </c>
      <c r="JB122" s="26">
        <f>IFERROR(Tableau17[[#This Row],[2008-T1-LFN]]/Tableau17[[#This Row],[2008-T1-TOTAL]],"")</f>
        <v>0.14847942754919499</v>
      </c>
      <c r="JC122" s="26">
        <f>IFERROR(Tableau17[[#This Row],[2008-T1-LMAJ]]/Tableau17[[#This Row],[2008-T1-TOTAL]],"")</f>
        <v>0.40250447227191416</v>
      </c>
      <c r="JD122" s="26">
        <f>IFERROR(Tableau17[[#This Row],[2008-T1-LUG]]/Tableau17[[#This Row],[2008-T1-TOTAL]],"")</f>
        <v>0.34704830053667263</v>
      </c>
      <c r="JE122" s="26">
        <f>IFERROR(Tableau17[[#This Row],[2008-T2-LFN]]/Tableau17[[#This Row],[2008-T2-TOTAL]],"")</f>
        <v>0</v>
      </c>
      <c r="JF122" s="26">
        <f>IFERROR(Tableau17[[#This Row],[2008-T2-LGC]]/Tableau17[[#This Row],[2008-T2-TOTAL]],"")</f>
        <v>0.44580419580419578</v>
      </c>
      <c r="JG122" s="26">
        <f>IFERROR(Tableau17[[#This Row],[2008-T2-LMAJ]]/Tableau17[[#This Row],[2008-T2-TOTAL]],"")</f>
        <v>0.55419580419580416</v>
      </c>
      <c r="JH122" s="26">
        <f>IFERROR(Tableau17[[#This Row],[2008-T2-LUG]]/Tableau17[[#This Row],[2008-T2-TOTAL]],"")</f>
        <v>0</v>
      </c>
      <c r="JI122" s="26">
        <f>IFERROR(Tableau17[[#This Row],[2014-T1-LDIV]]/Tableau17[[#This Row],[2014-T1-TOTAL]],"")</f>
        <v>1.6427104722792608E-2</v>
      </c>
      <c r="JJ122" s="26">
        <f>IFERROR(Tableau17[[#This Row],[2014-T1-LDVD]]/Tableau17[[#This Row],[2014-T1-TOTAL]],"")</f>
        <v>0</v>
      </c>
      <c r="JK122" s="26">
        <f>IFERROR(Tableau17[[#This Row],[2014-T1-LDVG]]/Tableau17[[#This Row],[2014-T1-TOTAL]],"")</f>
        <v>5.5441478439425054E-2</v>
      </c>
      <c r="JL122" s="26">
        <f>IFERROR(Tableau17[[#This Row],[2014-T1-LEXG]]/Tableau17[[#This Row],[2014-T1-TOTAL]],"")</f>
        <v>0</v>
      </c>
      <c r="JM122" s="26">
        <f>IFERROR(Tableau17[[#This Row],[2014-T1-LFG]]/Tableau17[[#This Row],[2014-T1-TOTAL]],"")</f>
        <v>9.2402464065708415E-2</v>
      </c>
      <c r="JN122" s="26">
        <f>IFERROR(Tableau17[[#This Row],[2014-T1-LFN]]/Tableau17[[#This Row],[2014-T1-TOTAL]],"")</f>
        <v>0.35934291581108829</v>
      </c>
      <c r="JO122" s="26">
        <f>IFERROR(Tableau17[[#This Row],[2014-T1-LUD]]/Tableau17[[#This Row],[2014-T1-TOTAL]],"")</f>
        <v>0.32443531827515398</v>
      </c>
      <c r="JP122" s="26">
        <f>IFERROR(Tableau17[[#This Row],[2014-T1-LUG]]/Tableau17[[#This Row],[2014-T1-TOTAL]],"")</f>
        <v>0.15195071868583163</v>
      </c>
      <c r="JQ122" s="26">
        <f>IFERROR(Tableau17[[#This Row],[2014-T2-LFN]]/Tableau17[[#This Row],[2014-T2-TOTAL]],"")</f>
        <v>0.38963531669865642</v>
      </c>
      <c r="JR122" s="26">
        <f>IFERROR(Tableau17[[#This Row],[2014-T2-LUD]]/Tableau17[[#This Row],[2014-T2-TOTAL]],"")</f>
        <v>0.36660268714011518</v>
      </c>
      <c r="JS122" s="26">
        <f>IFERROR(Tableau17[[#This Row],[2014-T2-LUG]]/Tableau17[[#This Row],[2014-T2-TOTAL]],"")</f>
        <v>0.2437619961612284</v>
      </c>
      <c r="JT122" s="26">
        <f>IFERROR(Tableau17[[#This Row],[2015-T1-BC-DIV]]/Tableau17[[#This Row],[2015-T1-TOTAL]],"")</f>
        <v>4.6511627906976744E-3</v>
      </c>
      <c r="JU122" s="26">
        <f>IFERROR(Tableau17[[#This Row],[2015-T1-BC-DLF]]/Tableau17[[#This Row],[2015-T1-TOTAL]],"")</f>
        <v>0</v>
      </c>
      <c r="JV122" s="26">
        <f>IFERROR(Tableau17[[#This Row],[2015-T1-BC-DVD]]/Tableau17[[#This Row],[2015-T1-TOTAL]],"")</f>
        <v>0</v>
      </c>
      <c r="JW122" s="26">
        <f>IFERROR(Tableau17[[#This Row],[2015-T1-BC-DVG]]/Tableau17[[#This Row],[2015-T1-TOTAL]],"")</f>
        <v>0</v>
      </c>
      <c r="JX122" s="26">
        <f>IFERROR(Tableau17[[#This Row],[2015-T1-BC-FG]]/Tableau17[[#This Row],[2015-T1-TOTAL]],"")</f>
        <v>8.8372093023255813E-2</v>
      </c>
      <c r="JY122" s="26">
        <f>IFERROR(Tableau17[[#This Row],[2015-T1-BC-FN]]/Tableau17[[#This Row],[2015-T1-TOTAL]],"")</f>
        <v>0.49069767441860462</v>
      </c>
      <c r="JZ122" s="26">
        <f>IFERROR(Tableau17[[#This Row],[2015-T1-BC-MDM]]/Tableau17[[#This Row],[2015-T1-TOTAL]],"")</f>
        <v>0</v>
      </c>
      <c r="KA122" s="26">
        <f>IFERROR(Tableau17[[#This Row],[2015-T1-BC-RDG]]/Tableau17[[#This Row],[2015-T1-TOTAL]],"")</f>
        <v>3.0232558139534883E-2</v>
      </c>
      <c r="KB122" s="26">
        <f>IFERROR(Tableau17[[#This Row],[2015-T1-BC-SOC]]/Tableau17[[#This Row],[2015-T1-TOTAL]],"")</f>
        <v>0</v>
      </c>
      <c r="KC122" s="26">
        <f>IFERROR(Tableau17[[#This Row],[2015-T1-BC-UD]]/Tableau17[[#This Row],[2015-T1-TOTAL]],"")</f>
        <v>0.21627906976744185</v>
      </c>
      <c r="KD122" s="26">
        <f>IFERROR(Tableau17[[#This Row],[2015-T1-BC-UG]]/Tableau17[[#This Row],[2015-T1-TOTAL]],"")</f>
        <v>0.16976744186046511</v>
      </c>
      <c r="KE122" s="26">
        <f>IFERROR(Tableau17[[#This Row],[2015-T1-BC-VEC]]/Tableau17[[#This Row],[2015-T1-TOTAL]],"")</f>
        <v>0</v>
      </c>
      <c r="KF122" s="26">
        <f>IFERROR(Tableau17[[#This Row],[2015-T2-BC-DVG]]/Tableau17[[#This Row],[2015-T2-TOTAL]],"")</f>
        <v>0</v>
      </c>
      <c r="KG122" s="26">
        <f>IFERROR(Tableau17[[#This Row],[2015-T2-BC-FN]]/Tableau17[[#This Row],[2015-T2-TOTAL]],"")</f>
        <v>0.55498721227621484</v>
      </c>
      <c r="KH122" s="26">
        <f>IFERROR(Tableau17[[#This Row],[2015-T2-BC-SOC]]/Tableau17[[#This Row],[2015-T2-TOTAL]],"")</f>
        <v>0</v>
      </c>
      <c r="KI122" s="26">
        <f>IFERROR(Tableau17[[#This Row],[2015-T2-BC-UD]]/Tableau17[[#This Row],[2015-T2-TOTAL]],"")</f>
        <v>0.44501278772378516</v>
      </c>
      <c r="KJ122" s="26">
        <f>IFERROR(Tableau17[[#This Row],[2015-T2-BC-UG]]/Tableau17[[#This Row],[2015-T2-TOTAL]],"")</f>
        <v>0</v>
      </c>
      <c r="KK122" s="26">
        <f>IFERROR(Tableau17[[#This Row],[2017 (L)-T1-COM]]/Tableau17[[#This Row],[2017 (L)-T1-TOTAL]],"")</f>
        <v>3.6057692307692304E-2</v>
      </c>
      <c r="KL122" s="26">
        <f>IFERROR(Tableau17[[#This Row],[2017 (L)-T1-DIV]]/Tableau17[[#This Row],[2017 (L)-T1-TOTAL]],"")</f>
        <v>1.6826923076923076E-2</v>
      </c>
      <c r="KM122" s="26">
        <f>IFERROR(Tableau17[[#This Row],[2017 (L)-T1-DLF]]/Tableau17[[#This Row],[2017 (L)-T1-TOTAL]],"")</f>
        <v>7.2115384615384619E-3</v>
      </c>
      <c r="KN122" s="26">
        <f>IFERROR(Tableau17[[#This Row],[2017 (L)-T1-DVD]]/Tableau17[[#This Row],[2017 (L)-T1-TOTAL]],"")</f>
        <v>9.6153846153846159E-3</v>
      </c>
      <c r="KO122" s="26">
        <f>IFERROR(Tableau17[[#This Row],[2017 (L)-T1-DVG]]/Tableau17[[#This Row],[2017 (L)-T1-TOTAL]],"")</f>
        <v>0</v>
      </c>
      <c r="KP122" s="26">
        <f>IFERROR(Tableau17[[#This Row],[2017 (L)-T1-ECO]]/Tableau17[[#This Row],[2017 (L)-T1-TOTAL]],"")</f>
        <v>3.125E-2</v>
      </c>
      <c r="KQ122" s="26">
        <f>IFERROR(Tableau17[[#This Row],[2017 (L)-T1-EXD]]/Tableau17[[#This Row],[2017 (L)-T1-TOTAL]],"")</f>
        <v>2.403846153846154E-3</v>
      </c>
      <c r="KR122" s="26">
        <f>IFERROR(Tableau17[[#This Row],[2017 (L)-T1-EXG]]/Tableau17[[#This Row],[2017 (L)-T1-TOTAL]],"")</f>
        <v>4.807692307692308E-3</v>
      </c>
      <c r="KS122" s="26">
        <f>IFERROR(Tableau17[[#This Row],[2017 (L)-T1-FI]]/Tableau17[[#This Row],[2017 (L)-T1-TOTAL]],"")</f>
        <v>0.16586538461538461</v>
      </c>
      <c r="KT122" s="26">
        <f>IFERROR(Tableau17[[#This Row],[2017 (L)-T1-FN]]/Tableau17[[#This Row],[2017 (L)-T1-TOTAL]],"")</f>
        <v>0.33413461538461536</v>
      </c>
      <c r="KU122" s="26">
        <f>IFERROR(Tableau17[[#This Row],[2017 (L)-T1-LR]]/Tableau17[[#This Row],[2017 (L)-T1-TOTAL]],"")</f>
        <v>0.12259615384615384</v>
      </c>
      <c r="KV122" s="26">
        <f>IFERROR(Tableau17[[#This Row],[2017 (L)-T1-MDM]]/Tableau17[[#This Row],[2017 (L)-T1-TOTAL]],"")</f>
        <v>0</v>
      </c>
      <c r="KW122" s="26">
        <f>IFERROR(Tableau17[[#This Row],[2017 (L)-T1-RDG]]/Tableau17[[#This Row],[2017 (L)-T1-TOTAL]],"")</f>
        <v>4.807692307692308E-3</v>
      </c>
      <c r="KX122" s="26">
        <f>IFERROR(Tableau17[[#This Row],[2017 (L)-T1-REG]]/Tableau17[[#This Row],[2017 (L)-T1-TOTAL]],"")</f>
        <v>0</v>
      </c>
      <c r="KY122" s="26">
        <f>IFERROR(Tableau17[[#This Row],[2017 (L)-T1-REM]]/Tableau17[[#This Row],[2017 (L)-T1-TOTAL]],"")</f>
        <v>0.23317307692307693</v>
      </c>
      <c r="KZ122" s="26">
        <f>IFERROR(Tableau17[[#This Row],[2017 (L)-T1-SOC]]/Tableau17[[#This Row],[2017 (L)-T1-TOTAL]],"")</f>
        <v>3.125E-2</v>
      </c>
      <c r="LA122" s="26">
        <f>IFERROR(Tableau17[[#This Row],[2017 (L)-T1-UDI]]/Tableau17[[#This Row],[2017 (L)-T1-TOTAL]],"")</f>
        <v>0</v>
      </c>
      <c r="LB122" s="26">
        <f>IFERROR(Tableau17[[#This Row],[2017 (L)-T2-FI]]/Tableau17[[#This Row],[2017 (L)-T2-TOTAL]],"")</f>
        <v>0</v>
      </c>
      <c r="LC122" s="26">
        <f>IFERROR(Tableau17[[#This Row],[2017 (L)-T2-FN]]/Tableau17[[#This Row],[2017 (L)-T2-TOTAL]],"")</f>
        <v>0</v>
      </c>
      <c r="LD122" s="26">
        <f>IFERROR(Tableau17[[#This Row],[2017 (L)-T2-LR]]/Tableau17[[#This Row],[2017 (L)-T2-TOTAL]],"")</f>
        <v>0.49800796812749004</v>
      </c>
      <c r="LE122" s="26">
        <f>IFERROR(Tableau17[[#This Row],[2017 (L)-T2-MDM]]/Tableau17[[#This Row],[2017 (L)-T2-TOTAL]],"")</f>
        <v>0</v>
      </c>
      <c r="LF122" s="26">
        <f>IFERROR(Tableau17[[#This Row],[2017 (L)-T2-REM]]/Tableau17[[#This Row],[2017 (L)-T2-TOTAL]],"")</f>
        <v>0.50199203187250996</v>
      </c>
      <c r="LG122" s="26">
        <f>IFERROR(Tableau17[[#This Row],[2017-T1-ARTHAUD Nathalie]]/Tableau17[[#This Row],[2017-T1-TOTAL]],"")</f>
        <v>9.7629009762900971E-3</v>
      </c>
      <c r="LH122" s="26">
        <f>IFERROR(Tableau17[[#This Row],[2017-T1-ASSELINEAU Fran]]/Tableau17[[#This Row],[2017-T1-TOTAL]],"")</f>
        <v>1.813110181311018E-2</v>
      </c>
      <c r="LI122" s="26">
        <f>IFERROR(Tableau17[[#This Row],[2017-T1-CHEMINADE Jacques]]/Tableau17[[#This Row],[2017-T1-TOTAL]],"")</f>
        <v>1.3947001394700139E-3</v>
      </c>
      <c r="LJ122" s="26">
        <f>IFERROR(Tableau17[[#This Row],[2017-T1-DUPONT-AIGNAN Nicolas]]/Tableau17[[#This Row],[2017-T1-TOTAL]],"")</f>
        <v>2.6499302649930265E-2</v>
      </c>
      <c r="LK122" s="26">
        <f>IFERROR(Tableau17[[#This Row],[2017-T1-FILLON Fran]]/Tableau17[[#This Row],[2017-T1-TOTAL]],"")</f>
        <v>0.15760111576011157</v>
      </c>
      <c r="LL122" s="26">
        <f>IFERROR(Tableau17[[#This Row],[2017-T1-HAMON Beno]]/Tableau17[[#This Row],[2017-T1-TOTAL]],"")</f>
        <v>4.3235704323570434E-2</v>
      </c>
      <c r="LM122" s="26">
        <f>IFERROR(Tableau17[[#This Row],[2017-T1-LASSALLE Jean]]/Tableau17[[#This Row],[2017-T1-TOTAL]],"")</f>
        <v>1.1157601115760111E-2</v>
      </c>
      <c r="LN122" s="26">
        <f>IFERROR(Tableau17[[#This Row],[2017-T1-LE PEN Marine]]/Tableau17[[#This Row],[2017-T1-TOTAL]],"")</f>
        <v>0.39191073919107394</v>
      </c>
      <c r="LO122" s="26">
        <f>IFERROR(Tableau17[[#This Row],[2017-T1-M Jean-Luc]]/Tableau17[[#This Row],[2017-T1-TOTAL]],"")</f>
        <v>0.19386331938633194</v>
      </c>
      <c r="LP122" s="26">
        <f>IFERROR(Tableau17[[#This Row],[2017-T1-MACRON Emmanuel]]/Tableau17[[#This Row],[2017-T1-TOTAL]],"")</f>
        <v>0.1394700139470014</v>
      </c>
      <c r="LQ122" s="26">
        <f>IFERROR(Tableau17[[#This Row],[2017-T1-POUTOU Philippe]]/Tableau17[[#This Row],[2017-T1-TOTAL]],"")</f>
        <v>6.9735006973500697E-3</v>
      </c>
      <c r="LR122" s="26">
        <f>IFERROR(Tableau17[[#This Row],[2017-T2-LE PEN Marine]]/Tableau17[[#This Row],[2017-T2-TOTAL]],"")</f>
        <v>0.57641196013289031</v>
      </c>
      <c r="LS122" s="26">
        <f>IFERROR(Tableau17[[#This Row],[2017-T2-MACRON Emmanuel]]/Tableau17[[#This Row],[2017-T2-TOTAL]],"")</f>
        <v>0.42358803986710963</v>
      </c>
      <c r="LT122" s="26">
        <f>IFERROR(Tableau17[[#This Row],[2019-T1-ALEXANDRE Audric]]/Tableau17[[#This Row],[2019-T1-TOTAL]],"")</f>
        <v>0</v>
      </c>
      <c r="LU122" s="26">
        <f>IFERROR(Tableau17[[#This Row],[2019-T1-ARTHAUD Nathalie]]/Tableau17[[#This Row],[2019-T1-TOTAL]],"")</f>
        <v>7.0921985815602835E-3</v>
      </c>
      <c r="LV122" s="26">
        <f>IFERROR(Tableau17[[#This Row],[2019-T1-ASSELINEAU François]]/Tableau17[[#This Row],[2019-T1-TOTAL]],"")</f>
        <v>1.6548463356973995E-2</v>
      </c>
      <c r="LW122" s="26">
        <f>IFERROR(Tableau17[[#This Row],[2019-T1-AUBRY Manon]]/Tableau17[[#This Row],[2019-T1-TOTAL]],"")</f>
        <v>3.5460992907801421E-2</v>
      </c>
      <c r="LX122" s="26">
        <f>IFERROR(Tableau17[[#This Row],[2019-T1-AZERGUI Nagib]]/Tableau17[[#This Row],[2019-T1-TOTAL]],"")</f>
        <v>0</v>
      </c>
      <c r="LY122" s="26">
        <f>IFERROR(Tableau17[[#This Row],[2019-T1-BARDELLA Jordan]]/Tableau17[[#This Row],[2019-T1-TOTAL]],"")</f>
        <v>0.45390070921985815</v>
      </c>
      <c r="LZ122" s="26">
        <f>IFERROR(Tableau17[[#This Row],[2019-T1-BELLAMY François-Xavier]]/Tableau17[[#This Row],[2019-T1-TOTAL]],"")</f>
        <v>6.1465721040189124E-2</v>
      </c>
      <c r="MA122" s="26">
        <f>IFERROR(Tableau17[[#This Row],[2019-T1-BIDOU Olivier]]/Tableau17[[#This Row],[2019-T1-TOTAL]],"")</f>
        <v>0</v>
      </c>
      <c r="MB122" s="26">
        <f>IFERROR(Tableau17[[#This Row],[2019-T1-BOURG Dominique]]/Tableau17[[#This Row],[2019-T1-TOTAL]],"")</f>
        <v>1.4184397163120567E-2</v>
      </c>
      <c r="MC122" s="26">
        <f>IFERROR(Tableau17[[#This Row],[2019-T1-BROSSAT Ian]]/Tableau17[[#This Row],[2019-T1-TOTAL]],"")</f>
        <v>3.7825059101654845E-2</v>
      </c>
      <c r="MD122" s="26">
        <f>IFERROR(Tableau17[[#This Row],[2019-T1-CAILLAUD Sophie]]/Tableau17[[#This Row],[2019-T1-TOTAL]],"")</f>
        <v>0</v>
      </c>
      <c r="ME122" s="26">
        <f>IFERROR(Tableau17[[#This Row],[2019-T1-CAMUS Renaud]]/Tableau17[[#This Row],[2019-T1-TOTAL]],"")</f>
        <v>0</v>
      </c>
      <c r="MF122" s="26">
        <f>IFERROR(Tableau17[[#This Row],[2019-T1-CHALENÇON Christophe]]/Tableau17[[#This Row],[2019-T1-TOTAL]],"")</f>
        <v>0</v>
      </c>
      <c r="MG122" s="26">
        <f>IFERROR(Tableau17[[#This Row],[2019-T1-CORBET Cathy Denise Ginette]]/Tableau17[[#This Row],[2019-T1-TOTAL]],"")</f>
        <v>0</v>
      </c>
      <c r="MH122" s="26">
        <f>IFERROR(Tableau17[[#This Row],[2019-T1-DE PREVOISIN Robert]]/Tableau17[[#This Row],[2019-T1-TOTAL]],"")</f>
        <v>0</v>
      </c>
      <c r="MI122" s="26">
        <f>IFERROR(Tableau17[[#This Row],[2019-T1-DELFEL Thérèse]]/Tableau17[[#This Row],[2019-T1-TOTAL]],"")</f>
        <v>0</v>
      </c>
      <c r="MJ122" s="26">
        <f>IFERROR(Tableau17[[#This Row],[2019-T1-DIEUMEGARD Pierre]]/Tableau17[[#This Row],[2019-T1-TOTAL]],"")</f>
        <v>0</v>
      </c>
      <c r="MK122" s="26">
        <f>IFERROR(Tableau17[[#This Row],[2019-T1-DUPONT-AIGNAN Nicolas]]/Tableau17[[#This Row],[2019-T1-TOTAL]],"")</f>
        <v>2.6004728132387706E-2</v>
      </c>
      <c r="ML122" s="26">
        <f>IFERROR(Tableau17[[#This Row],[2019-T1-GERNIGON Yves]]/Tableau17[[#This Row],[2019-T1-TOTAL]],"")</f>
        <v>0</v>
      </c>
      <c r="MM122" s="26">
        <f>IFERROR(Tableau17[[#This Row],[2019-T1-GLUCKSMANN Raphaël]]/Tableau17[[#This Row],[2019-T1-TOTAL]],"")</f>
        <v>4.0189125295508277E-2</v>
      </c>
      <c r="MN122" s="26">
        <f>IFERROR(Tableau17[[#This Row],[2019-T1-HAMON Benoît]]/Tableau17[[#This Row],[2019-T1-TOTAL]],"")</f>
        <v>3.0732860520094562E-2</v>
      </c>
      <c r="MO122" s="26">
        <f>IFERROR(Tableau17[[#This Row],[2019-T1-HELGEN Gilles]]/Tableau17[[#This Row],[2019-T1-TOTAL]],"")</f>
        <v>0</v>
      </c>
      <c r="MP122" s="26">
        <f>IFERROR(Tableau17[[#This Row],[2019-T1-JADOT Yannick]]/Tableau17[[#This Row],[2019-T1-TOTAL]],"")</f>
        <v>0.12056737588652482</v>
      </c>
      <c r="MQ122" s="26">
        <f>IFERROR(Tableau17[[#This Row],[2019-T1-LAGARDE Jean-Christophe]]/Tableau17[[#This Row],[2019-T1-TOTAL]],"")</f>
        <v>1.6548463356973995E-2</v>
      </c>
      <c r="MR122" s="26">
        <f>IFERROR(Tableau17[[#This Row],[2019-T1-LALANNE Francis]]/Tableau17[[#This Row],[2019-T1-TOTAL]],"")</f>
        <v>2.3640661938534278E-3</v>
      </c>
      <c r="MS122" s="26">
        <f>IFERROR(Tableau17[[#This Row],[2019-T1-LOISEAU Nathalie]]/Tableau17[[#This Row],[2019-T1-TOTAL]],"")</f>
        <v>0.13711583924349882</v>
      </c>
      <c r="MT122" s="26">
        <f>IFERROR(Tableau17[[#This Row],[2019-T1-MARIE Florie]]/Tableau17[[#This Row],[2019-T1-TOTAL]],"")</f>
        <v>0</v>
      </c>
      <c r="MU122" s="26">
        <f>IFERROR(Tableau17[[#This Row],[2008-T1-MACROEXTRDROITE]]/Tableau17[[#This Row],[2008-T1-MACROTOTALE]],"")</f>
        <v>0.14847942754919499</v>
      </c>
      <c r="MV122" s="26">
        <f>IFERROR(Tableau17[[#This Row],[2008-T1-MACRODROITE]]/Tableau17[[#This Row],[2008-T1-MACROTOTALE]],"")</f>
        <v>0.47763864042933812</v>
      </c>
      <c r="MW122" s="26">
        <f>IFERROR(Tableau17[[#This Row],[2008-T1-MACROCENTRE]]/Tableau17[[#This Row],[2008-T1-MACROTOTALE]],"")</f>
        <v>0</v>
      </c>
      <c r="MX122" s="26">
        <f>IFERROR(Tableau17[[#This Row],[2008-T1-MACROGAUCHE]]/Tableau17[[#This Row],[2008-T1-MACROTOTALE]],"")</f>
        <v>0.37388193202146691</v>
      </c>
      <c r="MY122" s="26">
        <f>IFERROR(Tableau17[[#This Row],[2008-T1-MACROAUTRE]]/Tableau17[[#This Row],[2008-T1-MACROTOTALE]],"")</f>
        <v>0</v>
      </c>
      <c r="MZ122" s="26">
        <f>IFERROR(Tableau17[[#This Row],[2008-T2-MACROEXTRDROITE]]/Tableau17[[#This Row],[2008-T2-MACROTOTALE]],"")</f>
        <v>0</v>
      </c>
      <c r="NA122" s="26">
        <f>IFERROR(Tableau17[[#This Row],[2008-T2-MACRODROITE]]/Tableau17[[#This Row],[2008-T2-MACROTOTALE]],"")</f>
        <v>0.55419580419580416</v>
      </c>
      <c r="NB122" s="26">
        <f>IFERROR(Tableau17[[#This Row],[2008-T2-MACROCENTRE]]/Tableau17[[#This Row],[2008-T2-MACROTOTALE]],"")</f>
        <v>0</v>
      </c>
      <c r="NC122" s="26">
        <f>IFERROR(Tableau17[[#This Row],[2008-T2-MACROGAUCHE]]/Tableau17[[#This Row],[2008-T2-MACROTOTALE]],"")</f>
        <v>0.44580419580419578</v>
      </c>
      <c r="ND122" s="26">
        <f>IFERROR(Tableau17[[#This Row],[2008-T2-MACROAUTRE]]/Tableau17[[#This Row],[2008-T2-MACROTOTALE]],"")</f>
        <v>0</v>
      </c>
      <c r="NE122" s="26">
        <f>IFERROR(Tableau17[[#This Row],[2014-T1-MACROEXTRDROITE]]/Tableau17[[#This Row],[2014-T1-MACROTOTALE]],"")</f>
        <v>0.35934291581108829</v>
      </c>
      <c r="NF122" s="26">
        <f>IFERROR(Tableau17[[#This Row],[2014-T1-MACRODROITE]]/Tableau17[[#This Row],[2014-T1-MACROTOTALE]],"")</f>
        <v>0.32443531827515398</v>
      </c>
      <c r="NG122" s="26">
        <f>IFERROR(Tableau17[[#This Row],[2014-T1-MACROCENTRE]]/Tableau17[[#This Row],[2014-T1-MACROTOTALE]],"")</f>
        <v>1.6427104722792608E-2</v>
      </c>
      <c r="NH122" s="26">
        <f>IFERROR(Tableau17[[#This Row],[2014-T1-MACROGAUCHE]]/Tableau17[[#This Row],[2014-T1-MACROTOTALE]],"")</f>
        <v>0.29979466119096509</v>
      </c>
      <c r="NI122" s="26">
        <f>IFERROR(Tableau17[[#This Row],[2014-T1-MACROAUTRE]]/Tableau17[[#This Row],[2014-T1-MACROTOTALE]],"")</f>
        <v>0</v>
      </c>
      <c r="NJ122" s="26">
        <f>IFERROR(Tableau17[[#This Row],[2014-T2-MACROEXTRDROITE]]/Tableau17[[#This Row],[2014-T2-MACROTOTALE]],"")</f>
        <v>0.38963531669865642</v>
      </c>
      <c r="NK122" s="26">
        <f>IFERROR(Tableau17[[#This Row],[2014-T2-MACRODROITE]]/Tableau17[[#This Row],[2014-T2-MACROTOTALE]],"")</f>
        <v>0.36660268714011518</v>
      </c>
      <c r="NL122" s="26">
        <f>IFERROR(Tableau17[[#This Row],[2014-T2-MACROCENTRE]]/Tableau17[[#This Row],[2014-T2-MACROTOTALE]],"")</f>
        <v>0</v>
      </c>
      <c r="NM122" s="26">
        <f>IFERROR(Tableau17[[#This Row],[2014-T2-MACROGAUCHE]]/Tableau17[[#This Row],[2014-T2-MACROTOTALE]],"")</f>
        <v>0.2437619961612284</v>
      </c>
      <c r="NN122" s="26">
        <f>IFERROR(Tableau17[[#This Row],[2014-T2-MACROAUTRE]]/Tableau17[[#This Row],[2014-T2-MACROTOTALE]],"")</f>
        <v>0</v>
      </c>
      <c r="NO122" s="26">
        <f>IFERROR( Tableau17[[#This Row],[2015-T1-MACROEXTRDROITE]]/Tableau17[[#This Row],[2015-T1-MACROTOTALE]],"")</f>
        <v>0.49069767441860462</v>
      </c>
      <c r="NP122" s="26">
        <f>IFERROR(Tableau17[[#This Row],[2015-T1-MACRODROITE]]/Tableau17[[#This Row],[2015-T1-MACROTOTALE]],"")</f>
        <v>0.21627906976744185</v>
      </c>
      <c r="NQ122" s="26">
        <f>IFERROR(Tableau17[[#This Row],[2015-T1-MACROCENTRE]]/Tableau17[[#This Row],[2015-T1-MACROTOTALE]],"")</f>
        <v>0</v>
      </c>
      <c r="NR122" s="26">
        <f>IFERROR(Tableau17[[#This Row],[2015-T1-MACROGAUCHE]]/Tableau17[[#This Row],[2015-T1-MACROTOTALE]],"")</f>
        <v>0.28837209302325584</v>
      </c>
      <c r="NS122" s="26">
        <f>IFERROR(Tableau17[[#This Row],[2015-T1-MACROAUTRE]]/Tableau17[[#This Row],[2015-T1-MACROTOTALE]],"")</f>
        <v>4.6511627906976744E-3</v>
      </c>
      <c r="NT122" s="26">
        <f>IFERROR(Tableau17[[#This Row],[2015-T2-MACROEXTRDROITE]]/Tableau17[[#This Row],[2015-T2-MACROTOTALE]],"")</f>
        <v>0.55498721227621484</v>
      </c>
      <c r="NU122" s="26">
        <f>IFERROR(Tableau17[[#This Row],[2015-T2-MACRODROITE]]/Tableau17[[#This Row],[2015-T2-MACROTOTALE]],"")</f>
        <v>0.44501278772378516</v>
      </c>
      <c r="NV122" s="26">
        <f>IFERROR(Tableau17[[#This Row],[2015-T2-MACROCENTRE]]/Tableau17[[#This Row],[2015-T2-MACROTOTALE]],"")</f>
        <v>0</v>
      </c>
      <c r="NW122" s="26">
        <f>IFERROR(Tableau17[[#This Row],[2015-T2-MACROGAUCHE]]/Tableau17[[#This Row],[2015-T2-MACROTOTALE]],"")</f>
        <v>0</v>
      </c>
      <c r="NX122" s="26">
        <f>IFERROR(Tableau17[[#This Row],[2015-T2-MACROAUTRE]]/Tableau17[[#This Row],[2015-T2-MACROTOTALE]],"")</f>
        <v>0</v>
      </c>
      <c r="NY122" s="26">
        <f>IFERROR(Tableau17[[#This Row],[2017-T1-MACROEXTRDROITE]]/Tableau17[[#This Row],[2017-T1-MACROTOTALE]],"")</f>
        <v>0.43793584379358436</v>
      </c>
      <c r="NZ122" s="26">
        <f>IFERROR(Tableau17[[#This Row],[2017-T1-MACRODROITE]]/Tableau17[[#This Row],[2017-T1-MACROTOTALE]],"")</f>
        <v>0.15760111576011157</v>
      </c>
      <c r="OA122" s="26">
        <f>IFERROR(Tableau17[[#This Row],[2017-T1-MACROCENTRE]]/Tableau17[[#This Row],[2017-T1-MACROTOTALE]],"")</f>
        <v>0.1394700139470014</v>
      </c>
      <c r="OB122" s="26">
        <f>IFERROR(Tableau17[[#This Row],[2017-T1-MACROGAUCHE]]/Tableau17[[#This Row],[2017-T1-MACROTOTALE]],"")</f>
        <v>0.25383542538354253</v>
      </c>
      <c r="OC122" s="26">
        <f>IFERROR(Tableau17[[#This Row],[2017-T1-MACROAUTRE]]/Tableau17[[#This Row],[2017-T1-MACROTOTALE]],"")</f>
        <v>1.1157601115760111E-2</v>
      </c>
      <c r="OD122" s="26">
        <f>IFERROR(Tableau17[[#This Row],[2017-T2-MACROEXTRDROITE]]/Tableau17[[#This Row],[2017-T2-MACROTOTALE]],"")</f>
        <v>0.57641196013289031</v>
      </c>
      <c r="OE122" s="26">
        <f>IFERROR(Tableau17[[#This Row],[2017-T2-MACRODROITE]]/Tableau17[[#This Row],[2017-T2-MACROTOTALE]],"")</f>
        <v>0</v>
      </c>
      <c r="OF122" s="26">
        <f>IFERROR(Tableau17[[#This Row],[2017-T2-MACROCENTRE]]/Tableau17[[#This Row],[2017-T2-MACROTOTALE]],"")</f>
        <v>0.42358803986710963</v>
      </c>
      <c r="OG122" s="26">
        <f>IFERROR(Tableau17[[#This Row],[2017-T2-MACROGAUCHE]]/Tableau17[[#This Row],[2017-T2-MACROTOTALE]],"")</f>
        <v>0</v>
      </c>
      <c r="OH122" s="26">
        <f>IFERROR(Tableau17[[#This Row],[2017-T2-MACROAUTRE]]/Tableau17[[#This Row],[2017-T2-MACROTOTALE]],"")</f>
        <v>0</v>
      </c>
      <c r="OI122" s="26">
        <f>IFERROR(Tableau17[[#This Row],[2019-T1-MACROEXTRDROITE]]/Tableau17[[#This Row],[2019-T1-MACROTOTALE]],"")</f>
        <v>0.49082568807339449</v>
      </c>
      <c r="OJ122" s="26">
        <f>IFERROR(Tableau17[[#This Row],[2019-T1-MACRODROITE]]/Tableau17[[#This Row],[2019-T1-MACROTOTALE]],"")</f>
        <v>7.5688073394495417E-2</v>
      </c>
      <c r="OK122" s="26">
        <f>IFERROR(Tableau17[[#This Row],[2019-T1-MACROCENTRE]]/Tableau17[[#This Row],[2019-T1-MACROTOTALE]],"")</f>
        <v>0.13302752293577982</v>
      </c>
      <c r="OL122" s="26">
        <f>IFERROR(Tableau17[[#This Row],[2019-T1-MACROGAUCHE]]/Tableau17[[#This Row],[2019-T1-MACROTOTALE]],"")</f>
        <v>0.26376146788990823</v>
      </c>
      <c r="OM122" s="26">
        <f>IFERROR(Tableau17[[#This Row],[2019-T1-MACROAUTRE]]/Tableau17[[#This Row],[2019-T1-MACROTOTALE]],"")</f>
        <v>3.669724770642202E-2</v>
      </c>
      <c r="ON122" s="26">
        <f>IFERROR(Tableau17[[#This Row],[2020-T1-MACROEXTRDROITE]]/Tableau17[[#This Row],[2020-T1-MACROTOTALE]],"")</f>
        <v>0.33538461538461539</v>
      </c>
      <c r="OO122" s="26">
        <f>IFERROR(Tableau17[[#This Row],[2020-T1-MACRODROITE]]/Tableau17[[#This Row],[2020-T1-MACROTOTALE]],"")</f>
        <v>0.28615384615384615</v>
      </c>
      <c r="OP122" s="26">
        <f>IFERROR(Tableau17[[#This Row],[2020-T1-MACROCENTRE]]/Tableau17[[#This Row],[2020-T1-MACROTOTALE]],"")</f>
        <v>6.4615384615384616E-2</v>
      </c>
      <c r="OQ122" s="26">
        <f>IFERROR(Tableau17[[#This Row],[2020-T1-MACROGAUCHE]]/Tableau17[[#This Row],[2020-T1-MACROTOTALE]],"")</f>
        <v>0.31384615384615383</v>
      </c>
      <c r="OR122" s="26">
        <f>IFERROR(Tableau17[[#This Row],[2020-T1-MACROAUTRE]]/Tableau17[[#This Row],[2020-T1-MACROTOTALE]],"")</f>
        <v>0</v>
      </c>
      <c r="OS122" s="26">
        <f>IFERROR(Tableau17[[#This Row],[2017 (L)-T1-MACROEXTRDROITE]]/Tableau17[[#This Row],[2017 (L)-T1-MACROTOTALE]],"")</f>
        <v>0.34375</v>
      </c>
      <c r="OT122" s="26">
        <f>IFERROR(Tableau17[[#This Row],[2017 (L)-T1-MACRODROITE]]/Tableau17[[#This Row],[2017 (L)-T1-MACROTOTALE]],"")</f>
        <v>0.13221153846153846</v>
      </c>
      <c r="OU122" s="26">
        <f>IFERROR(Tableau17[[#This Row],[2017 (L)-T1-MACROCENTRE]]/Tableau17[[#This Row],[2017 (L)-T1-MACROTOTALE]],"")</f>
        <v>0.23317307692307693</v>
      </c>
      <c r="OV122" s="26">
        <f>IFERROR(Tableau17[[#This Row],[2017 (L)-T1-MACROGAUCHE]]/Tableau17[[#This Row],[2017 (L)-T1-MACROTOTALE]],"")</f>
        <v>0.27403846153846156</v>
      </c>
      <c r="OW122" s="26">
        <f>IFERROR(Tableau17[[#This Row],[2017 (L)-T1-MACROAUTRE]]/Tableau17[[#This Row],[2017 (L)-T1-MACROTOTALE]],"")</f>
        <v>1.6826923076923076E-2</v>
      </c>
      <c r="OX122" s="26">
        <f>IFERROR(Tableau17[[#This Row],[2017 (L)-T2-MACROEXTRDROITE]]/Tableau17[[#This Row],[2017 (L)-T2-MACROTOTALE]],"")</f>
        <v>0</v>
      </c>
      <c r="OY122" s="26">
        <f>IFERROR(Tableau17[[#This Row],[2017 (L)-T2-MACRODROITE]]/Tableau17[[#This Row],[2017 (L)-T2-MACROTOTALE]],"")</f>
        <v>0.49800796812749004</v>
      </c>
      <c r="OZ122" s="26">
        <f>IFERROR(Tableau17[[#This Row],[2017 (L)-T2-MACROCENTRE]]/Tableau17[[#This Row],[2017 (L)-T2-MACROTOTALE]],"")</f>
        <v>0.50199203187250996</v>
      </c>
      <c r="PA122" s="26">
        <f>IFERROR(Tableau17[[#This Row],[2017 (L)-T2-MACROGAUCHE]]/Tableau17[[#This Row],[2017 (L)-T2-MACROTOTALE]],"")</f>
        <v>0</v>
      </c>
      <c r="PB122" s="26">
        <f>IFERROR(Tableau17[[#This Row],[2017 (L)-T2-MACROAUTRE]]/Tableau17[[#This Row],[2017 (L)-T2-MACROTOTALE]],"")</f>
        <v>0</v>
      </c>
      <c r="PC122" s="26">
        <f>IFERROR(Tableau17[[#This Row],[2008_T1_PROCUS]]/Tableau17[[#This Row],[2008_T1_INSCRITS]],0)</f>
        <v>1.5416238437821172E-2</v>
      </c>
      <c r="PD122" s="26">
        <f>IFERROR(Tableau17[[#This Row],[2008_T2_PROCUS]]/Tableau17[[#This Row],[2008_T2_INSCRITS]],0)</f>
        <v>1.646090534979424E-2</v>
      </c>
      <c r="PE122" s="26">
        <f>Tableau17[[#This Row],[2014_T1_PROCUS]]/Tableau17[[#This Row],[2014_T1_INSCRITS]]</f>
        <v>1.5200868621064061E-2</v>
      </c>
      <c r="PF122" s="26">
        <f>IFERROR(Tableau17[[#This Row],[2014_T2_PROCUS]]/Tableau17[[#This Row],[2014_T2_INSCRITS]],0)</f>
        <v>8.6862106406080351E-3</v>
      </c>
    </row>
    <row r="123" spans="1:422" hidden="1" x14ac:dyDescent="0.2">
      <c r="A123" s="1">
        <v>6</v>
      </c>
      <c r="B123" s="1" t="s">
        <v>448</v>
      </c>
      <c r="C123" s="1" t="s">
        <v>456</v>
      </c>
      <c r="D123" s="1" t="s">
        <v>456</v>
      </c>
      <c r="E123" s="1">
        <v>1211</v>
      </c>
      <c r="F123" s="1">
        <v>5.436814</v>
      </c>
      <c r="G123" s="1">
        <v>43.308162000000003</v>
      </c>
      <c r="H123" s="3">
        <v>1191</v>
      </c>
      <c r="I123" s="3">
        <v>337</v>
      </c>
      <c r="K123" s="1">
        <v>12</v>
      </c>
      <c r="L123" s="1">
        <v>45</v>
      </c>
      <c r="M123" s="1">
        <v>6</v>
      </c>
      <c r="P123" s="1">
        <v>146</v>
      </c>
      <c r="Q123" s="1">
        <v>40</v>
      </c>
      <c r="R123" s="1">
        <v>98</v>
      </c>
      <c r="S123" s="1">
        <v>76</v>
      </c>
      <c r="T123" s="1">
        <v>40</v>
      </c>
      <c r="U123" s="1">
        <v>463</v>
      </c>
      <c r="V123" s="1">
        <v>1125</v>
      </c>
      <c r="W123" s="1">
        <v>771</v>
      </c>
      <c r="X123" s="1">
        <v>17</v>
      </c>
      <c r="Y123" s="2">
        <v>0.68533332999999996</v>
      </c>
      <c r="Z123" s="1">
        <v>1125</v>
      </c>
      <c r="AA123" s="1">
        <v>768</v>
      </c>
      <c r="AB123" s="1">
        <v>22</v>
      </c>
      <c r="AC123" s="2">
        <v>0.68266667000000003</v>
      </c>
      <c r="AD123" s="1">
        <v>1191</v>
      </c>
      <c r="AE123" s="1">
        <v>479</v>
      </c>
      <c r="AF123" s="2">
        <v>0.40218303999999999</v>
      </c>
      <c r="AG123" s="1">
        <f t="shared" si="1"/>
        <v>337</v>
      </c>
      <c r="AH123" s="1">
        <v>1103</v>
      </c>
      <c r="AI123" s="1">
        <v>754</v>
      </c>
      <c r="AJ123" s="1">
        <v>8</v>
      </c>
      <c r="AK123" s="2">
        <v>0.68359020999999998</v>
      </c>
      <c r="AL123" s="1">
        <v>1103</v>
      </c>
      <c r="AM123" s="1">
        <v>820</v>
      </c>
      <c r="AN123" s="1">
        <v>11</v>
      </c>
      <c r="AO123" s="2">
        <v>0.74342702000000005</v>
      </c>
      <c r="AP123" s="1">
        <v>1124</v>
      </c>
      <c r="AQ123" s="1">
        <v>624</v>
      </c>
      <c r="AR123" s="2">
        <v>0.55516014000000002</v>
      </c>
      <c r="AS123" s="1">
        <v>1124</v>
      </c>
      <c r="AT123" s="1">
        <v>648</v>
      </c>
      <c r="AU123" s="2">
        <v>0.57651246</v>
      </c>
      <c r="AV123" s="1">
        <v>1198</v>
      </c>
      <c r="AW123" s="1">
        <v>685</v>
      </c>
      <c r="AX123" s="2">
        <v>0.57178631000000002</v>
      </c>
      <c r="AY123" s="1">
        <v>1198</v>
      </c>
      <c r="AZ123" s="1">
        <v>600</v>
      </c>
      <c r="BA123" s="2">
        <v>0.50083471999999996</v>
      </c>
      <c r="BB123" s="1">
        <v>1202</v>
      </c>
      <c r="BC123" s="1">
        <v>1002</v>
      </c>
      <c r="BD123" s="2">
        <v>0.83361065000000001</v>
      </c>
      <c r="BE123" s="1">
        <v>1199</v>
      </c>
      <c r="BF123" s="1">
        <v>922</v>
      </c>
      <c r="BG123" s="2">
        <v>0.76897415000000002</v>
      </c>
      <c r="BH123" s="1">
        <v>1185</v>
      </c>
      <c r="BI123" s="1">
        <v>680</v>
      </c>
      <c r="BJ123" s="2">
        <v>0.57383965999999997</v>
      </c>
      <c r="BK123" s="1">
        <v>36</v>
      </c>
      <c r="BM123" s="1">
        <v>6</v>
      </c>
      <c r="BN123" s="1">
        <v>34</v>
      </c>
      <c r="BO123" s="1">
        <v>50</v>
      </c>
      <c r="BP123" s="1">
        <v>365</v>
      </c>
      <c r="BQ123" s="1">
        <v>243</v>
      </c>
      <c r="BR123" s="1">
        <v>734</v>
      </c>
      <c r="BU123" s="1">
        <v>487</v>
      </c>
      <c r="BV123" s="1">
        <v>305</v>
      </c>
      <c r="BW123" s="1">
        <v>792</v>
      </c>
      <c r="BY123" s="1">
        <v>91</v>
      </c>
      <c r="BZ123" s="1">
        <v>24</v>
      </c>
      <c r="CB123" s="1">
        <v>28</v>
      </c>
      <c r="CC123" s="1">
        <v>143</v>
      </c>
      <c r="CD123" s="1">
        <v>340</v>
      </c>
      <c r="CE123" s="1">
        <v>133</v>
      </c>
      <c r="CF123" s="1">
        <v>759</v>
      </c>
      <c r="CG123" s="1">
        <v>158</v>
      </c>
      <c r="CH123" s="1">
        <v>425</v>
      </c>
      <c r="CI123" s="1">
        <v>160</v>
      </c>
      <c r="CJ123" s="1">
        <v>743</v>
      </c>
      <c r="CK123" s="1">
        <v>16</v>
      </c>
      <c r="CL123" s="1">
        <v>24</v>
      </c>
      <c r="CO123" s="1">
        <v>37</v>
      </c>
      <c r="CP123" s="1">
        <v>180</v>
      </c>
      <c r="CT123" s="1">
        <v>236</v>
      </c>
      <c r="CU123" s="1">
        <v>110</v>
      </c>
      <c r="CW123" s="1">
        <v>603</v>
      </c>
      <c r="CY123" s="1">
        <v>209</v>
      </c>
      <c r="DA123" s="1">
        <v>381</v>
      </c>
      <c r="DC123" s="1">
        <v>590</v>
      </c>
      <c r="DD123" s="1">
        <v>13</v>
      </c>
      <c r="DE123" s="1">
        <v>7</v>
      </c>
      <c r="DF123" s="1">
        <v>6</v>
      </c>
      <c r="DG123" s="1">
        <v>0</v>
      </c>
      <c r="DH123" s="1">
        <v>1</v>
      </c>
      <c r="DI123" s="1">
        <v>23</v>
      </c>
      <c r="DJ123" s="1">
        <v>5</v>
      </c>
      <c r="DK123" s="1">
        <v>0</v>
      </c>
      <c r="DL123" s="1">
        <v>49</v>
      </c>
      <c r="DM123" s="1">
        <v>82</v>
      </c>
      <c r="DN123" s="1">
        <v>249</v>
      </c>
      <c r="DP123" s="1">
        <v>3</v>
      </c>
      <c r="DR123" s="1">
        <v>219</v>
      </c>
      <c r="DS123" s="1">
        <v>13</v>
      </c>
      <c r="DU123" s="1">
        <v>670</v>
      </c>
      <c r="DX123" s="1">
        <v>333</v>
      </c>
      <c r="DZ123" s="1">
        <v>229</v>
      </c>
      <c r="EA123" s="1">
        <v>562</v>
      </c>
      <c r="EB123" s="1">
        <v>1</v>
      </c>
      <c r="EC123" s="1">
        <v>4</v>
      </c>
      <c r="ED123" s="1">
        <v>1</v>
      </c>
      <c r="EE123" s="1">
        <v>37</v>
      </c>
      <c r="EF123" s="1">
        <v>360</v>
      </c>
      <c r="EG123" s="1">
        <v>33</v>
      </c>
      <c r="EH123" s="1">
        <v>5</v>
      </c>
      <c r="EI123" s="1">
        <v>217</v>
      </c>
      <c r="EJ123" s="1">
        <v>122</v>
      </c>
      <c r="EK123" s="1">
        <v>198</v>
      </c>
      <c r="EL123" s="1">
        <v>5</v>
      </c>
      <c r="EM123" s="1">
        <v>983</v>
      </c>
      <c r="EN123" s="1">
        <v>316</v>
      </c>
      <c r="EO123" s="1">
        <v>486</v>
      </c>
      <c r="EP123" s="1">
        <v>802</v>
      </c>
      <c r="EQ123" s="1">
        <v>0</v>
      </c>
      <c r="ER123" s="1">
        <v>1</v>
      </c>
      <c r="ES123" s="1">
        <v>3</v>
      </c>
      <c r="ET123" s="1">
        <v>28</v>
      </c>
      <c r="EU123" s="1">
        <v>0</v>
      </c>
      <c r="EV123" s="1">
        <v>149</v>
      </c>
      <c r="EW123" s="1">
        <v>97</v>
      </c>
      <c r="EX123" s="1">
        <v>0</v>
      </c>
      <c r="EY123" s="1">
        <v>20</v>
      </c>
      <c r="EZ123" s="1">
        <v>19</v>
      </c>
      <c r="FA123" s="1">
        <v>0</v>
      </c>
      <c r="FB123" s="1">
        <v>0</v>
      </c>
      <c r="FC123" s="1">
        <v>0</v>
      </c>
      <c r="FD123" s="1">
        <v>0</v>
      </c>
      <c r="FE123" s="1">
        <v>0</v>
      </c>
      <c r="FF123" s="1">
        <v>0</v>
      </c>
      <c r="FG123" s="1">
        <v>0</v>
      </c>
      <c r="FH123" s="1">
        <v>28</v>
      </c>
      <c r="FI123" s="1">
        <v>0</v>
      </c>
      <c r="FJ123" s="1">
        <v>33</v>
      </c>
      <c r="FK123" s="1">
        <v>13</v>
      </c>
      <c r="FL123" s="1">
        <v>0</v>
      </c>
      <c r="FM123" s="1">
        <v>89</v>
      </c>
      <c r="FN123" s="1">
        <v>12</v>
      </c>
      <c r="FO123" s="1">
        <v>0</v>
      </c>
      <c r="FP123" s="1">
        <v>150</v>
      </c>
      <c r="FQ123" s="1">
        <v>1</v>
      </c>
      <c r="FR123" s="1">
        <f>SUM(Tableau17[[#This Row],[2019-T1-ALEXANDRE Audric]:[2019-T1-MARIE Florie]])</f>
        <v>643</v>
      </c>
      <c r="FS123" s="1">
        <v>56</v>
      </c>
      <c r="FT123" s="1">
        <v>401</v>
      </c>
      <c r="FU123" s="1">
        <v>0</v>
      </c>
      <c r="FV123" s="1">
        <v>277</v>
      </c>
      <c r="FW123" s="1">
        <v>0</v>
      </c>
      <c r="FX123" s="1">
        <v>734</v>
      </c>
      <c r="FY123" s="1">
        <v>0</v>
      </c>
      <c r="FZ123" s="1">
        <v>487</v>
      </c>
      <c r="GA123" s="1">
        <v>0</v>
      </c>
      <c r="GB123" s="1">
        <v>305</v>
      </c>
      <c r="GC123" s="1">
        <v>0</v>
      </c>
      <c r="GD123" s="1">
        <v>792</v>
      </c>
      <c r="GE123" s="1">
        <v>143</v>
      </c>
      <c r="GF123" s="1">
        <v>431</v>
      </c>
      <c r="GG123" s="1">
        <v>0</v>
      </c>
      <c r="GH123" s="1">
        <v>185</v>
      </c>
      <c r="GI123" s="1">
        <v>0</v>
      </c>
      <c r="GJ123" s="1">
        <v>759</v>
      </c>
      <c r="GK123" s="1">
        <v>158</v>
      </c>
      <c r="GL123" s="1">
        <v>425</v>
      </c>
      <c r="GM123" s="1">
        <v>0</v>
      </c>
      <c r="GN123" s="1">
        <v>160</v>
      </c>
      <c r="GO123" s="1">
        <v>0</v>
      </c>
      <c r="GP123" s="1">
        <v>743</v>
      </c>
      <c r="GQ123" s="1">
        <v>204</v>
      </c>
      <c r="GR123" s="1">
        <v>236</v>
      </c>
      <c r="GS123" s="1">
        <v>0</v>
      </c>
      <c r="GT123" s="1">
        <v>147</v>
      </c>
      <c r="GU123" s="1">
        <v>16</v>
      </c>
      <c r="GV123" s="1">
        <v>603</v>
      </c>
      <c r="GW123" s="1">
        <v>209</v>
      </c>
      <c r="GX123" s="1">
        <v>381</v>
      </c>
      <c r="GY123" s="1">
        <v>0</v>
      </c>
      <c r="GZ123" s="1">
        <v>0</v>
      </c>
      <c r="HA123" s="1">
        <v>0</v>
      </c>
      <c r="HB123" s="1">
        <v>590</v>
      </c>
      <c r="HC123" s="1">
        <v>259</v>
      </c>
      <c r="HD123" s="1">
        <v>360</v>
      </c>
      <c r="HE123" s="1">
        <v>198</v>
      </c>
      <c r="HF123" s="1">
        <v>161</v>
      </c>
      <c r="HG123" s="1">
        <v>5</v>
      </c>
      <c r="HH123" s="1">
        <v>983</v>
      </c>
      <c r="HI123" s="1">
        <v>316</v>
      </c>
      <c r="HJ123" s="1">
        <v>0</v>
      </c>
      <c r="HK123" s="1">
        <v>486</v>
      </c>
      <c r="HL123" s="1">
        <v>0</v>
      </c>
      <c r="HM123" s="1">
        <v>0</v>
      </c>
      <c r="HN123" s="1">
        <v>802</v>
      </c>
      <c r="HO123" s="1">
        <v>188</v>
      </c>
      <c r="HP123" s="1">
        <v>109</v>
      </c>
      <c r="HQ123" s="1">
        <v>150</v>
      </c>
      <c r="HR123" s="1">
        <v>183</v>
      </c>
      <c r="HS123" s="1">
        <v>35</v>
      </c>
      <c r="HT123" s="1">
        <v>665</v>
      </c>
      <c r="HU123" s="1">
        <v>98</v>
      </c>
      <c r="HV123" s="1">
        <v>191</v>
      </c>
      <c r="HW123" s="1">
        <v>52</v>
      </c>
      <c r="HX123" s="1">
        <v>122</v>
      </c>
      <c r="HY123" s="1">
        <v>0</v>
      </c>
      <c r="HZ123" s="1">
        <v>463</v>
      </c>
      <c r="IA123" s="1">
        <v>93</v>
      </c>
      <c r="IB123" s="1">
        <v>249</v>
      </c>
      <c r="IC123" s="1">
        <v>219</v>
      </c>
      <c r="ID123" s="1">
        <v>102</v>
      </c>
      <c r="IE123" s="1">
        <v>7</v>
      </c>
      <c r="IF123" s="1">
        <v>670</v>
      </c>
      <c r="IG123" s="1">
        <v>0</v>
      </c>
      <c r="IH123" s="1">
        <v>333</v>
      </c>
      <c r="II123" s="1">
        <v>229</v>
      </c>
      <c r="IJ123" s="1">
        <v>0</v>
      </c>
      <c r="IK123" s="1">
        <v>0</v>
      </c>
      <c r="IL123" s="1">
        <v>562</v>
      </c>
      <c r="IM123" s="26">
        <f>IFERROR(Tableau17[[#This Row],[LDIV]]/Tableau17[[#This Row],[Total général]],"")</f>
        <v>0</v>
      </c>
      <c r="IN123" s="26">
        <f>IFERROR(Tableau17[[#This Row],[LDVC]]/Tableau17[[#This Row],[Total général]],"")</f>
        <v>2.591792656587473E-2</v>
      </c>
      <c r="IO123" s="26">
        <f>IFERROR(Tableau17[[#This Row],[LDVD]]/Tableau17[[#This Row],[Total général]],"")</f>
        <v>9.719222462203024E-2</v>
      </c>
      <c r="IP123" s="26">
        <f>IFERROR(Tableau17[[#This Row],[LDVG]]/Tableau17[[#This Row],[Total général]],"")</f>
        <v>1.2958963282937365E-2</v>
      </c>
      <c r="IQ123" s="26">
        <f>IFERROR(Tableau17[[#This Row],[LEXD]]/Tableau17[[#This Row],[Total général]],"")</f>
        <v>0</v>
      </c>
      <c r="IR123" s="26">
        <f>IFERROR(Tableau17[[#This Row],[LEXG]]/Tableau17[[#This Row],[Total général]],"")</f>
        <v>0</v>
      </c>
      <c r="IS123" s="26">
        <f>IFERROR(Tableau17[[#This Row],[LLR]]/Tableau17[[#This Row],[Total général]],"")</f>
        <v>0.31533477321814257</v>
      </c>
      <c r="IT123" s="26">
        <f>IFERROR(Tableau17[[#This Row],[LREM]]/Tableau17[[#This Row],[Total général]],"")</f>
        <v>8.6393088552915762E-2</v>
      </c>
      <c r="IU123" s="26">
        <f>IFERROR(Tableau17[[#This Row],[LRN]]/Tableau17[[#This Row],[Total général]],"")</f>
        <v>0.21166306695464362</v>
      </c>
      <c r="IV123" s="26">
        <f>IFERROR(Tableau17[[#This Row],[LUG]]/Tableau17[[#This Row],[Total général]],"")</f>
        <v>0.16414686825053995</v>
      </c>
      <c r="IW123" s="26">
        <f>IFERROR(Tableau17[[#This Row],[LVEC]]/Tableau17[[#This Row],[Total général]],"")</f>
        <v>8.6393088552915762E-2</v>
      </c>
      <c r="IX123" s="26">
        <f>IFERROR(Tableau17[[#This Row],[2008-T1-LCMD]]/Tableau17[[#This Row],[2008-T1-TOTAL]],"")</f>
        <v>4.9046321525885561E-2</v>
      </c>
      <c r="IY123" s="26">
        <f>IFERROR(Tableau17[[#This Row],[2008-T1-LDVD]]/Tableau17[[#This Row],[2008-T1-TOTAL]],"")</f>
        <v>0</v>
      </c>
      <c r="IZ123" s="26">
        <f>IFERROR(Tableau17[[#This Row],[2008-T1-LEXD]]/Tableau17[[#This Row],[2008-T1-TOTAL]],"")</f>
        <v>8.1743869209809257E-3</v>
      </c>
      <c r="JA123" s="26">
        <f>IFERROR(Tableau17[[#This Row],[2008-T1-LEXG]]/Tableau17[[#This Row],[2008-T1-TOTAL]],"")</f>
        <v>4.632152588555858E-2</v>
      </c>
      <c r="JB123" s="26">
        <f>IFERROR(Tableau17[[#This Row],[2008-T1-LFN]]/Tableau17[[#This Row],[2008-T1-TOTAL]],"")</f>
        <v>6.8119891008174394E-2</v>
      </c>
      <c r="JC123" s="26">
        <f>IFERROR(Tableau17[[#This Row],[2008-T1-LMAJ]]/Tableau17[[#This Row],[2008-T1-TOTAL]],"")</f>
        <v>0.49727520435967304</v>
      </c>
      <c r="JD123" s="26">
        <f>IFERROR(Tableau17[[#This Row],[2008-T1-LUG]]/Tableau17[[#This Row],[2008-T1-TOTAL]],"")</f>
        <v>0.33106267029972752</v>
      </c>
      <c r="JE123" s="26">
        <f>IFERROR(Tableau17[[#This Row],[2008-T2-LFN]]/Tableau17[[#This Row],[2008-T2-TOTAL]],"")</f>
        <v>0</v>
      </c>
      <c r="JF123" s="26">
        <f>IFERROR(Tableau17[[#This Row],[2008-T2-LGC]]/Tableau17[[#This Row],[2008-T2-TOTAL]],"")</f>
        <v>0</v>
      </c>
      <c r="JG123" s="26">
        <f>IFERROR(Tableau17[[#This Row],[2008-T2-LMAJ]]/Tableau17[[#This Row],[2008-T2-TOTAL]],"")</f>
        <v>0.61489898989898994</v>
      </c>
      <c r="JH123" s="26">
        <f>IFERROR(Tableau17[[#This Row],[2008-T2-LUG]]/Tableau17[[#This Row],[2008-T2-TOTAL]],"")</f>
        <v>0.38510101010101011</v>
      </c>
      <c r="JI123" s="26">
        <f>IFERROR(Tableau17[[#This Row],[2014-T1-LDIV]]/Tableau17[[#This Row],[2014-T1-TOTAL]],"")</f>
        <v>0</v>
      </c>
      <c r="JJ123" s="26">
        <f>IFERROR(Tableau17[[#This Row],[2014-T1-LDVD]]/Tableau17[[#This Row],[2014-T1-TOTAL]],"")</f>
        <v>0.11989459815546773</v>
      </c>
      <c r="JK123" s="26">
        <f>IFERROR(Tableau17[[#This Row],[2014-T1-LDVG]]/Tableau17[[#This Row],[2014-T1-TOTAL]],"")</f>
        <v>3.1620553359683792E-2</v>
      </c>
      <c r="JL123" s="26">
        <f>IFERROR(Tableau17[[#This Row],[2014-T1-LEXG]]/Tableau17[[#This Row],[2014-T1-TOTAL]],"")</f>
        <v>0</v>
      </c>
      <c r="JM123" s="26">
        <f>IFERROR(Tableau17[[#This Row],[2014-T1-LFG]]/Tableau17[[#This Row],[2014-T1-TOTAL]],"")</f>
        <v>3.689064558629776E-2</v>
      </c>
      <c r="JN123" s="26">
        <f>IFERROR(Tableau17[[#This Row],[2014-T1-LFN]]/Tableau17[[#This Row],[2014-T1-TOTAL]],"")</f>
        <v>0.18840579710144928</v>
      </c>
      <c r="JO123" s="26">
        <f>IFERROR(Tableau17[[#This Row],[2014-T1-LUD]]/Tableau17[[#This Row],[2014-T1-TOTAL]],"")</f>
        <v>0.44795783926218707</v>
      </c>
      <c r="JP123" s="26">
        <f>IFERROR(Tableau17[[#This Row],[2014-T1-LUG]]/Tableau17[[#This Row],[2014-T1-TOTAL]],"")</f>
        <v>0.17523056653491437</v>
      </c>
      <c r="JQ123" s="26">
        <f>IFERROR(Tableau17[[#This Row],[2014-T2-LFN]]/Tableau17[[#This Row],[2014-T2-TOTAL]],"")</f>
        <v>0.21265141318977121</v>
      </c>
      <c r="JR123" s="26">
        <f>IFERROR(Tableau17[[#This Row],[2014-T2-LUD]]/Tableau17[[#This Row],[2014-T2-TOTAL]],"")</f>
        <v>0.5720053835800808</v>
      </c>
      <c r="JS123" s="26">
        <f>IFERROR(Tableau17[[#This Row],[2014-T2-LUG]]/Tableau17[[#This Row],[2014-T2-TOTAL]],"")</f>
        <v>0.21534320323014805</v>
      </c>
      <c r="JT123" s="26">
        <f>IFERROR(Tableau17[[#This Row],[2015-T1-BC-DIV]]/Tableau17[[#This Row],[2015-T1-TOTAL]],"")</f>
        <v>2.6533996683250415E-2</v>
      </c>
      <c r="JU123" s="26">
        <f>IFERROR(Tableau17[[#This Row],[2015-T1-BC-DLF]]/Tableau17[[#This Row],[2015-T1-TOTAL]],"")</f>
        <v>3.9800995024875621E-2</v>
      </c>
      <c r="JV123" s="26">
        <f>IFERROR(Tableau17[[#This Row],[2015-T1-BC-DVD]]/Tableau17[[#This Row],[2015-T1-TOTAL]],"")</f>
        <v>0</v>
      </c>
      <c r="JW123" s="26">
        <f>IFERROR(Tableau17[[#This Row],[2015-T1-BC-DVG]]/Tableau17[[#This Row],[2015-T1-TOTAL]],"")</f>
        <v>0</v>
      </c>
      <c r="JX123" s="26">
        <f>IFERROR(Tableau17[[#This Row],[2015-T1-BC-FG]]/Tableau17[[#This Row],[2015-T1-TOTAL]],"")</f>
        <v>6.1359867330016582E-2</v>
      </c>
      <c r="JY123" s="26">
        <f>IFERROR(Tableau17[[#This Row],[2015-T1-BC-FN]]/Tableau17[[#This Row],[2015-T1-TOTAL]],"")</f>
        <v>0.29850746268656714</v>
      </c>
      <c r="JZ123" s="26">
        <f>IFERROR(Tableau17[[#This Row],[2015-T1-BC-MDM]]/Tableau17[[#This Row],[2015-T1-TOTAL]],"")</f>
        <v>0</v>
      </c>
      <c r="KA123" s="26">
        <f>IFERROR(Tableau17[[#This Row],[2015-T1-BC-RDG]]/Tableau17[[#This Row],[2015-T1-TOTAL]],"")</f>
        <v>0</v>
      </c>
      <c r="KB123" s="26">
        <f>IFERROR(Tableau17[[#This Row],[2015-T1-BC-SOC]]/Tableau17[[#This Row],[2015-T1-TOTAL]],"")</f>
        <v>0</v>
      </c>
      <c r="KC123" s="26">
        <f>IFERROR(Tableau17[[#This Row],[2015-T1-BC-UD]]/Tableau17[[#This Row],[2015-T1-TOTAL]],"")</f>
        <v>0.39137645107794361</v>
      </c>
      <c r="KD123" s="26">
        <f>IFERROR(Tableau17[[#This Row],[2015-T1-BC-UG]]/Tableau17[[#This Row],[2015-T1-TOTAL]],"")</f>
        <v>0.1824212271973466</v>
      </c>
      <c r="KE123" s="26">
        <f>IFERROR(Tableau17[[#This Row],[2015-T1-BC-VEC]]/Tableau17[[#This Row],[2015-T1-TOTAL]],"")</f>
        <v>0</v>
      </c>
      <c r="KF123" s="26">
        <f>IFERROR(Tableau17[[#This Row],[2015-T2-BC-DVG]]/Tableau17[[#This Row],[2015-T2-TOTAL]],"")</f>
        <v>0</v>
      </c>
      <c r="KG123" s="26">
        <f>IFERROR(Tableau17[[#This Row],[2015-T2-BC-FN]]/Tableau17[[#This Row],[2015-T2-TOTAL]],"")</f>
        <v>0.35423728813559324</v>
      </c>
      <c r="KH123" s="26">
        <f>IFERROR(Tableau17[[#This Row],[2015-T2-BC-SOC]]/Tableau17[[#This Row],[2015-T2-TOTAL]],"")</f>
        <v>0</v>
      </c>
      <c r="KI123" s="26">
        <f>IFERROR(Tableau17[[#This Row],[2015-T2-BC-UD]]/Tableau17[[#This Row],[2015-T2-TOTAL]],"")</f>
        <v>0.64576271186440681</v>
      </c>
      <c r="KJ123" s="26">
        <f>IFERROR(Tableau17[[#This Row],[2015-T2-BC-UG]]/Tableau17[[#This Row],[2015-T2-TOTAL]],"")</f>
        <v>0</v>
      </c>
      <c r="KK123" s="26">
        <f>IFERROR(Tableau17[[#This Row],[2017 (L)-T1-COM]]/Tableau17[[#This Row],[2017 (L)-T1-TOTAL]],"")</f>
        <v>1.9402985074626865E-2</v>
      </c>
      <c r="KL123" s="26">
        <f>IFERROR(Tableau17[[#This Row],[2017 (L)-T1-DIV]]/Tableau17[[#This Row],[2017 (L)-T1-TOTAL]],"")</f>
        <v>1.0447761194029851E-2</v>
      </c>
      <c r="KM123" s="26">
        <f>IFERROR(Tableau17[[#This Row],[2017 (L)-T1-DLF]]/Tableau17[[#This Row],[2017 (L)-T1-TOTAL]],"")</f>
        <v>8.9552238805970154E-3</v>
      </c>
      <c r="KN123" s="26">
        <f>IFERROR(Tableau17[[#This Row],[2017 (L)-T1-DVD]]/Tableau17[[#This Row],[2017 (L)-T1-TOTAL]],"")</f>
        <v>0</v>
      </c>
      <c r="KO123" s="26">
        <f>IFERROR(Tableau17[[#This Row],[2017 (L)-T1-DVG]]/Tableau17[[#This Row],[2017 (L)-T1-TOTAL]],"")</f>
        <v>1.4925373134328358E-3</v>
      </c>
      <c r="KP123" s="26">
        <f>IFERROR(Tableau17[[#This Row],[2017 (L)-T1-ECO]]/Tableau17[[#This Row],[2017 (L)-T1-TOTAL]],"")</f>
        <v>3.4328358208955224E-2</v>
      </c>
      <c r="KQ123" s="26">
        <f>IFERROR(Tableau17[[#This Row],[2017 (L)-T1-EXD]]/Tableau17[[#This Row],[2017 (L)-T1-TOTAL]],"")</f>
        <v>7.462686567164179E-3</v>
      </c>
      <c r="KR123" s="26">
        <f>IFERROR(Tableau17[[#This Row],[2017 (L)-T1-EXG]]/Tableau17[[#This Row],[2017 (L)-T1-TOTAL]],"")</f>
        <v>0</v>
      </c>
      <c r="KS123" s="26">
        <f>IFERROR(Tableau17[[#This Row],[2017 (L)-T1-FI]]/Tableau17[[#This Row],[2017 (L)-T1-TOTAL]],"")</f>
        <v>7.3134328358208961E-2</v>
      </c>
      <c r="KT123" s="26">
        <f>IFERROR(Tableau17[[#This Row],[2017 (L)-T1-FN]]/Tableau17[[#This Row],[2017 (L)-T1-TOTAL]],"")</f>
        <v>0.12238805970149254</v>
      </c>
      <c r="KU123" s="26">
        <f>IFERROR(Tableau17[[#This Row],[2017 (L)-T1-LR]]/Tableau17[[#This Row],[2017 (L)-T1-TOTAL]],"")</f>
        <v>0.37164179104477613</v>
      </c>
      <c r="KV123" s="26">
        <f>IFERROR(Tableau17[[#This Row],[2017 (L)-T1-MDM]]/Tableau17[[#This Row],[2017 (L)-T1-TOTAL]],"")</f>
        <v>0</v>
      </c>
      <c r="KW123" s="26">
        <f>IFERROR(Tableau17[[#This Row],[2017 (L)-T1-RDG]]/Tableau17[[#This Row],[2017 (L)-T1-TOTAL]],"")</f>
        <v>4.4776119402985077E-3</v>
      </c>
      <c r="KX123" s="26">
        <f>IFERROR(Tableau17[[#This Row],[2017 (L)-T1-REG]]/Tableau17[[#This Row],[2017 (L)-T1-TOTAL]],"")</f>
        <v>0</v>
      </c>
      <c r="KY123" s="26">
        <f>IFERROR(Tableau17[[#This Row],[2017 (L)-T1-REM]]/Tableau17[[#This Row],[2017 (L)-T1-TOTAL]],"")</f>
        <v>0.32686567164179103</v>
      </c>
      <c r="KZ123" s="26">
        <f>IFERROR(Tableau17[[#This Row],[2017 (L)-T1-SOC]]/Tableau17[[#This Row],[2017 (L)-T1-TOTAL]],"")</f>
        <v>1.9402985074626865E-2</v>
      </c>
      <c r="LA123" s="26">
        <f>IFERROR(Tableau17[[#This Row],[2017 (L)-T1-UDI]]/Tableau17[[#This Row],[2017 (L)-T1-TOTAL]],"")</f>
        <v>0</v>
      </c>
      <c r="LB123" s="26">
        <f>IFERROR(Tableau17[[#This Row],[2017 (L)-T2-FI]]/Tableau17[[#This Row],[2017 (L)-T2-TOTAL]],"")</f>
        <v>0</v>
      </c>
      <c r="LC123" s="26">
        <f>IFERROR(Tableau17[[#This Row],[2017 (L)-T2-FN]]/Tableau17[[#This Row],[2017 (L)-T2-TOTAL]],"")</f>
        <v>0</v>
      </c>
      <c r="LD123" s="26">
        <f>IFERROR(Tableau17[[#This Row],[2017 (L)-T2-LR]]/Tableau17[[#This Row],[2017 (L)-T2-TOTAL]],"")</f>
        <v>0.59252669039145911</v>
      </c>
      <c r="LE123" s="26">
        <f>IFERROR(Tableau17[[#This Row],[2017 (L)-T2-MDM]]/Tableau17[[#This Row],[2017 (L)-T2-TOTAL]],"")</f>
        <v>0</v>
      </c>
      <c r="LF123" s="26">
        <f>IFERROR(Tableau17[[#This Row],[2017 (L)-T2-REM]]/Tableau17[[#This Row],[2017 (L)-T2-TOTAL]],"")</f>
        <v>0.40747330960854095</v>
      </c>
      <c r="LG123" s="26">
        <f>IFERROR(Tableau17[[#This Row],[2017-T1-ARTHAUD Nathalie]]/Tableau17[[#This Row],[2017-T1-TOTAL]],"")</f>
        <v>1.017293997965412E-3</v>
      </c>
      <c r="LH123" s="26">
        <f>IFERROR(Tableau17[[#This Row],[2017-T1-ASSELINEAU Fran]]/Tableau17[[#This Row],[2017-T1-TOTAL]],"")</f>
        <v>4.0691759918616479E-3</v>
      </c>
      <c r="LI123" s="26">
        <f>IFERROR(Tableau17[[#This Row],[2017-T1-CHEMINADE Jacques]]/Tableau17[[#This Row],[2017-T1-TOTAL]],"")</f>
        <v>1.017293997965412E-3</v>
      </c>
      <c r="LJ123" s="26">
        <f>IFERROR(Tableau17[[#This Row],[2017-T1-DUPONT-AIGNAN Nicolas]]/Tableau17[[#This Row],[2017-T1-TOTAL]],"")</f>
        <v>3.7639877924720247E-2</v>
      </c>
      <c r="LK123" s="26">
        <f>IFERROR(Tableau17[[#This Row],[2017-T1-FILLON Fran]]/Tableau17[[#This Row],[2017-T1-TOTAL]],"")</f>
        <v>0.36622583926754831</v>
      </c>
      <c r="LL123" s="26">
        <f>IFERROR(Tableau17[[#This Row],[2017-T1-HAMON Beno]]/Tableau17[[#This Row],[2017-T1-TOTAL]],"")</f>
        <v>3.3570701932858597E-2</v>
      </c>
      <c r="LM123" s="26">
        <f>IFERROR(Tableau17[[#This Row],[2017-T1-LASSALLE Jean]]/Tableau17[[#This Row],[2017-T1-TOTAL]],"")</f>
        <v>5.0864699898270603E-3</v>
      </c>
      <c r="LN123" s="26">
        <f>IFERROR(Tableau17[[#This Row],[2017-T1-LE PEN Marine]]/Tableau17[[#This Row],[2017-T1-TOTAL]],"")</f>
        <v>0.22075279755849442</v>
      </c>
      <c r="LO123" s="26">
        <f>IFERROR(Tableau17[[#This Row],[2017-T1-M Jean-Luc]]/Tableau17[[#This Row],[2017-T1-TOTAL]],"")</f>
        <v>0.12410986775178026</v>
      </c>
      <c r="LP123" s="26">
        <f>IFERROR(Tableau17[[#This Row],[2017-T1-MACRON Emmanuel]]/Tableau17[[#This Row],[2017-T1-TOTAL]],"")</f>
        <v>0.20142421159715157</v>
      </c>
      <c r="LQ123" s="26">
        <f>IFERROR(Tableau17[[#This Row],[2017-T1-POUTOU Philippe]]/Tableau17[[#This Row],[2017-T1-TOTAL]],"")</f>
        <v>5.0864699898270603E-3</v>
      </c>
      <c r="LR123" s="26">
        <f>IFERROR(Tableau17[[#This Row],[2017-T2-LE PEN Marine]]/Tableau17[[#This Row],[2017-T2-TOTAL]],"")</f>
        <v>0.3940149625935162</v>
      </c>
      <c r="LS123" s="26">
        <f>IFERROR(Tableau17[[#This Row],[2017-T2-MACRON Emmanuel]]/Tableau17[[#This Row],[2017-T2-TOTAL]],"")</f>
        <v>0.6059850374064838</v>
      </c>
      <c r="LT123" s="26">
        <f>IFERROR(Tableau17[[#This Row],[2019-T1-ALEXANDRE Audric]]/Tableau17[[#This Row],[2019-T1-TOTAL]],"")</f>
        <v>0</v>
      </c>
      <c r="LU123" s="26">
        <f>IFERROR(Tableau17[[#This Row],[2019-T1-ARTHAUD Nathalie]]/Tableau17[[#This Row],[2019-T1-TOTAL]],"")</f>
        <v>1.5552099533437014E-3</v>
      </c>
      <c r="LV123" s="26">
        <f>IFERROR(Tableau17[[#This Row],[2019-T1-ASSELINEAU François]]/Tableau17[[#This Row],[2019-T1-TOTAL]],"")</f>
        <v>4.6656298600311046E-3</v>
      </c>
      <c r="LW123" s="26">
        <f>IFERROR(Tableau17[[#This Row],[2019-T1-AUBRY Manon]]/Tableau17[[#This Row],[2019-T1-TOTAL]],"")</f>
        <v>4.3545878693623641E-2</v>
      </c>
      <c r="LX123" s="26">
        <f>IFERROR(Tableau17[[#This Row],[2019-T1-AZERGUI Nagib]]/Tableau17[[#This Row],[2019-T1-TOTAL]],"")</f>
        <v>0</v>
      </c>
      <c r="LY123" s="26">
        <f>IFERROR(Tableau17[[#This Row],[2019-T1-BARDELLA Jordan]]/Tableau17[[#This Row],[2019-T1-TOTAL]],"")</f>
        <v>0.2317262830482115</v>
      </c>
      <c r="LZ123" s="26">
        <f>IFERROR(Tableau17[[#This Row],[2019-T1-BELLAMY François-Xavier]]/Tableau17[[#This Row],[2019-T1-TOTAL]],"")</f>
        <v>0.15085536547433903</v>
      </c>
      <c r="MA123" s="26">
        <f>IFERROR(Tableau17[[#This Row],[2019-T1-BIDOU Olivier]]/Tableau17[[#This Row],[2019-T1-TOTAL]],"")</f>
        <v>0</v>
      </c>
      <c r="MB123" s="26">
        <f>IFERROR(Tableau17[[#This Row],[2019-T1-BOURG Dominique]]/Tableau17[[#This Row],[2019-T1-TOTAL]],"")</f>
        <v>3.110419906687403E-2</v>
      </c>
      <c r="MC123" s="26">
        <f>IFERROR(Tableau17[[#This Row],[2019-T1-BROSSAT Ian]]/Tableau17[[#This Row],[2019-T1-TOTAL]],"")</f>
        <v>2.9548989113530325E-2</v>
      </c>
      <c r="MD123" s="26">
        <f>IFERROR(Tableau17[[#This Row],[2019-T1-CAILLAUD Sophie]]/Tableau17[[#This Row],[2019-T1-TOTAL]],"")</f>
        <v>0</v>
      </c>
      <c r="ME123" s="26">
        <f>IFERROR(Tableau17[[#This Row],[2019-T1-CAMUS Renaud]]/Tableau17[[#This Row],[2019-T1-TOTAL]],"")</f>
        <v>0</v>
      </c>
      <c r="MF123" s="26">
        <f>IFERROR(Tableau17[[#This Row],[2019-T1-CHALENÇON Christophe]]/Tableau17[[#This Row],[2019-T1-TOTAL]],"")</f>
        <v>0</v>
      </c>
      <c r="MG123" s="26">
        <f>IFERROR(Tableau17[[#This Row],[2019-T1-CORBET Cathy Denise Ginette]]/Tableau17[[#This Row],[2019-T1-TOTAL]],"")</f>
        <v>0</v>
      </c>
      <c r="MH123" s="26">
        <f>IFERROR(Tableau17[[#This Row],[2019-T1-DE PREVOISIN Robert]]/Tableau17[[#This Row],[2019-T1-TOTAL]],"")</f>
        <v>0</v>
      </c>
      <c r="MI123" s="26">
        <f>IFERROR(Tableau17[[#This Row],[2019-T1-DELFEL Thérèse]]/Tableau17[[#This Row],[2019-T1-TOTAL]],"")</f>
        <v>0</v>
      </c>
      <c r="MJ123" s="26">
        <f>IFERROR(Tableau17[[#This Row],[2019-T1-DIEUMEGARD Pierre]]/Tableau17[[#This Row],[2019-T1-TOTAL]],"")</f>
        <v>0</v>
      </c>
      <c r="MK123" s="26">
        <f>IFERROR(Tableau17[[#This Row],[2019-T1-DUPONT-AIGNAN Nicolas]]/Tableau17[[#This Row],[2019-T1-TOTAL]],"")</f>
        <v>4.3545878693623641E-2</v>
      </c>
      <c r="ML123" s="26">
        <f>IFERROR(Tableau17[[#This Row],[2019-T1-GERNIGON Yves]]/Tableau17[[#This Row],[2019-T1-TOTAL]],"")</f>
        <v>0</v>
      </c>
      <c r="MM123" s="26">
        <f>IFERROR(Tableau17[[#This Row],[2019-T1-GLUCKSMANN Raphaël]]/Tableau17[[#This Row],[2019-T1-TOTAL]],"")</f>
        <v>5.1321928460342149E-2</v>
      </c>
      <c r="MN123" s="26">
        <f>IFERROR(Tableau17[[#This Row],[2019-T1-HAMON Benoît]]/Tableau17[[#This Row],[2019-T1-TOTAL]],"")</f>
        <v>2.0217729393468119E-2</v>
      </c>
      <c r="MO123" s="26">
        <f>IFERROR(Tableau17[[#This Row],[2019-T1-HELGEN Gilles]]/Tableau17[[#This Row],[2019-T1-TOTAL]],"")</f>
        <v>0</v>
      </c>
      <c r="MP123" s="26">
        <f>IFERROR(Tableau17[[#This Row],[2019-T1-JADOT Yannick]]/Tableau17[[#This Row],[2019-T1-TOTAL]],"")</f>
        <v>0.13841368584758942</v>
      </c>
      <c r="MQ123" s="26">
        <f>IFERROR(Tableau17[[#This Row],[2019-T1-LAGARDE Jean-Christophe]]/Tableau17[[#This Row],[2019-T1-TOTAL]],"")</f>
        <v>1.8662519440124418E-2</v>
      </c>
      <c r="MR123" s="26">
        <f>IFERROR(Tableau17[[#This Row],[2019-T1-LALANNE Francis]]/Tableau17[[#This Row],[2019-T1-TOTAL]],"")</f>
        <v>0</v>
      </c>
      <c r="MS123" s="26">
        <f>IFERROR(Tableau17[[#This Row],[2019-T1-LOISEAU Nathalie]]/Tableau17[[#This Row],[2019-T1-TOTAL]],"")</f>
        <v>0.23328149300155521</v>
      </c>
      <c r="MT123" s="26">
        <f>IFERROR(Tableau17[[#This Row],[2019-T1-MARIE Florie]]/Tableau17[[#This Row],[2019-T1-TOTAL]],"")</f>
        <v>1.5552099533437014E-3</v>
      </c>
      <c r="MU123" s="26">
        <f>IFERROR(Tableau17[[#This Row],[2008-T1-MACROEXTRDROITE]]/Tableau17[[#This Row],[2008-T1-MACROTOTALE]],"")</f>
        <v>7.6294277929155316E-2</v>
      </c>
      <c r="MV123" s="26">
        <f>IFERROR(Tableau17[[#This Row],[2008-T1-MACRODROITE]]/Tableau17[[#This Row],[2008-T1-MACROTOTALE]],"")</f>
        <v>0.5463215258855586</v>
      </c>
      <c r="MW123" s="26">
        <f>IFERROR(Tableau17[[#This Row],[2008-T1-MACROCENTRE]]/Tableau17[[#This Row],[2008-T1-MACROTOTALE]],"")</f>
        <v>0</v>
      </c>
      <c r="MX123" s="26">
        <f>IFERROR(Tableau17[[#This Row],[2008-T1-MACROGAUCHE]]/Tableau17[[#This Row],[2008-T1-MACROTOTALE]],"")</f>
        <v>0.37738419618528612</v>
      </c>
      <c r="MY123" s="26">
        <f>IFERROR(Tableau17[[#This Row],[2008-T1-MACROAUTRE]]/Tableau17[[#This Row],[2008-T1-MACROTOTALE]],"")</f>
        <v>0</v>
      </c>
      <c r="MZ123" s="26">
        <f>IFERROR(Tableau17[[#This Row],[2008-T2-MACROEXTRDROITE]]/Tableau17[[#This Row],[2008-T2-MACROTOTALE]],"")</f>
        <v>0</v>
      </c>
      <c r="NA123" s="26">
        <f>IFERROR(Tableau17[[#This Row],[2008-T2-MACRODROITE]]/Tableau17[[#This Row],[2008-T2-MACROTOTALE]],"")</f>
        <v>0.61489898989898994</v>
      </c>
      <c r="NB123" s="26">
        <f>IFERROR(Tableau17[[#This Row],[2008-T2-MACROCENTRE]]/Tableau17[[#This Row],[2008-T2-MACROTOTALE]],"")</f>
        <v>0</v>
      </c>
      <c r="NC123" s="26">
        <f>IFERROR(Tableau17[[#This Row],[2008-T2-MACROGAUCHE]]/Tableau17[[#This Row],[2008-T2-MACROTOTALE]],"")</f>
        <v>0.38510101010101011</v>
      </c>
      <c r="ND123" s="26">
        <f>IFERROR(Tableau17[[#This Row],[2008-T2-MACROAUTRE]]/Tableau17[[#This Row],[2008-T2-MACROTOTALE]],"")</f>
        <v>0</v>
      </c>
      <c r="NE123" s="26">
        <f>IFERROR(Tableau17[[#This Row],[2014-T1-MACROEXTRDROITE]]/Tableau17[[#This Row],[2014-T1-MACROTOTALE]],"")</f>
        <v>0.18840579710144928</v>
      </c>
      <c r="NF123" s="26">
        <f>IFERROR(Tableau17[[#This Row],[2014-T1-MACRODROITE]]/Tableau17[[#This Row],[2014-T1-MACROTOTALE]],"")</f>
        <v>0.56785243741765479</v>
      </c>
      <c r="NG123" s="26">
        <f>IFERROR(Tableau17[[#This Row],[2014-T1-MACROCENTRE]]/Tableau17[[#This Row],[2014-T1-MACROTOTALE]],"")</f>
        <v>0</v>
      </c>
      <c r="NH123" s="26">
        <f>IFERROR(Tableau17[[#This Row],[2014-T1-MACROGAUCHE]]/Tableau17[[#This Row],[2014-T1-MACROTOTALE]],"")</f>
        <v>0.24374176548089591</v>
      </c>
      <c r="NI123" s="26">
        <f>IFERROR(Tableau17[[#This Row],[2014-T1-MACROAUTRE]]/Tableau17[[#This Row],[2014-T1-MACROTOTALE]],"")</f>
        <v>0</v>
      </c>
      <c r="NJ123" s="26">
        <f>IFERROR(Tableau17[[#This Row],[2014-T2-MACROEXTRDROITE]]/Tableau17[[#This Row],[2014-T2-MACROTOTALE]],"")</f>
        <v>0.21265141318977121</v>
      </c>
      <c r="NK123" s="26">
        <f>IFERROR(Tableau17[[#This Row],[2014-T2-MACRODROITE]]/Tableau17[[#This Row],[2014-T2-MACROTOTALE]],"")</f>
        <v>0.5720053835800808</v>
      </c>
      <c r="NL123" s="26">
        <f>IFERROR(Tableau17[[#This Row],[2014-T2-MACROCENTRE]]/Tableau17[[#This Row],[2014-T2-MACROTOTALE]],"")</f>
        <v>0</v>
      </c>
      <c r="NM123" s="26">
        <f>IFERROR(Tableau17[[#This Row],[2014-T2-MACROGAUCHE]]/Tableau17[[#This Row],[2014-T2-MACROTOTALE]],"")</f>
        <v>0.21534320323014805</v>
      </c>
      <c r="NN123" s="26">
        <f>IFERROR(Tableau17[[#This Row],[2014-T2-MACROAUTRE]]/Tableau17[[#This Row],[2014-T2-MACROTOTALE]],"")</f>
        <v>0</v>
      </c>
      <c r="NO123" s="26">
        <f>IFERROR( Tableau17[[#This Row],[2015-T1-MACROEXTRDROITE]]/Tableau17[[#This Row],[2015-T1-MACROTOTALE]],"")</f>
        <v>0.3383084577114428</v>
      </c>
      <c r="NP123" s="26">
        <f>IFERROR(Tableau17[[#This Row],[2015-T1-MACRODROITE]]/Tableau17[[#This Row],[2015-T1-MACROTOTALE]],"")</f>
        <v>0.39137645107794361</v>
      </c>
      <c r="NQ123" s="26">
        <f>IFERROR(Tableau17[[#This Row],[2015-T1-MACROCENTRE]]/Tableau17[[#This Row],[2015-T1-MACROTOTALE]],"")</f>
        <v>0</v>
      </c>
      <c r="NR123" s="26">
        <f>IFERROR(Tableau17[[#This Row],[2015-T1-MACROGAUCHE]]/Tableau17[[#This Row],[2015-T1-MACROTOTALE]],"")</f>
        <v>0.24378109452736318</v>
      </c>
      <c r="NS123" s="26">
        <f>IFERROR(Tableau17[[#This Row],[2015-T1-MACROAUTRE]]/Tableau17[[#This Row],[2015-T1-MACROTOTALE]],"")</f>
        <v>2.6533996683250415E-2</v>
      </c>
      <c r="NT123" s="26">
        <f>IFERROR(Tableau17[[#This Row],[2015-T2-MACROEXTRDROITE]]/Tableau17[[#This Row],[2015-T2-MACROTOTALE]],"")</f>
        <v>0.35423728813559324</v>
      </c>
      <c r="NU123" s="26">
        <f>IFERROR(Tableau17[[#This Row],[2015-T2-MACRODROITE]]/Tableau17[[#This Row],[2015-T2-MACROTOTALE]],"")</f>
        <v>0.64576271186440681</v>
      </c>
      <c r="NV123" s="26">
        <f>IFERROR(Tableau17[[#This Row],[2015-T2-MACROCENTRE]]/Tableau17[[#This Row],[2015-T2-MACROTOTALE]],"")</f>
        <v>0</v>
      </c>
      <c r="NW123" s="26">
        <f>IFERROR(Tableau17[[#This Row],[2015-T2-MACROGAUCHE]]/Tableau17[[#This Row],[2015-T2-MACROTOTALE]],"")</f>
        <v>0</v>
      </c>
      <c r="NX123" s="26">
        <f>IFERROR(Tableau17[[#This Row],[2015-T2-MACROAUTRE]]/Tableau17[[#This Row],[2015-T2-MACROTOTALE]],"")</f>
        <v>0</v>
      </c>
      <c r="NY123" s="26">
        <f>IFERROR(Tableau17[[#This Row],[2017-T1-MACROEXTRDROITE]]/Tableau17[[#This Row],[2017-T1-MACROTOTALE]],"")</f>
        <v>0.26347914547304169</v>
      </c>
      <c r="NZ123" s="26">
        <f>IFERROR(Tableau17[[#This Row],[2017-T1-MACRODROITE]]/Tableau17[[#This Row],[2017-T1-MACROTOTALE]],"")</f>
        <v>0.36622583926754831</v>
      </c>
      <c r="OA123" s="26">
        <f>IFERROR(Tableau17[[#This Row],[2017-T1-MACROCENTRE]]/Tableau17[[#This Row],[2017-T1-MACROTOTALE]],"")</f>
        <v>0.20142421159715157</v>
      </c>
      <c r="OB123" s="26">
        <f>IFERROR(Tableau17[[#This Row],[2017-T1-MACROGAUCHE]]/Tableau17[[#This Row],[2017-T1-MACROTOTALE]],"")</f>
        <v>0.16378433367243134</v>
      </c>
      <c r="OC123" s="26">
        <f>IFERROR(Tableau17[[#This Row],[2017-T1-MACROAUTRE]]/Tableau17[[#This Row],[2017-T1-MACROTOTALE]],"")</f>
        <v>5.0864699898270603E-3</v>
      </c>
      <c r="OD123" s="26">
        <f>IFERROR(Tableau17[[#This Row],[2017-T2-MACROEXTRDROITE]]/Tableau17[[#This Row],[2017-T2-MACROTOTALE]],"")</f>
        <v>0.3940149625935162</v>
      </c>
      <c r="OE123" s="26">
        <f>IFERROR(Tableau17[[#This Row],[2017-T2-MACRODROITE]]/Tableau17[[#This Row],[2017-T2-MACROTOTALE]],"")</f>
        <v>0</v>
      </c>
      <c r="OF123" s="26">
        <f>IFERROR(Tableau17[[#This Row],[2017-T2-MACROCENTRE]]/Tableau17[[#This Row],[2017-T2-MACROTOTALE]],"")</f>
        <v>0.6059850374064838</v>
      </c>
      <c r="OG123" s="26">
        <f>IFERROR(Tableau17[[#This Row],[2017-T2-MACROGAUCHE]]/Tableau17[[#This Row],[2017-T2-MACROTOTALE]],"")</f>
        <v>0</v>
      </c>
      <c r="OH123" s="26">
        <f>IFERROR(Tableau17[[#This Row],[2017-T2-MACROAUTRE]]/Tableau17[[#This Row],[2017-T2-MACROTOTALE]],"")</f>
        <v>0</v>
      </c>
      <c r="OI123" s="26">
        <f>IFERROR(Tableau17[[#This Row],[2019-T1-MACROEXTRDROITE]]/Tableau17[[#This Row],[2019-T1-MACROTOTALE]],"")</f>
        <v>0.28270676691729324</v>
      </c>
      <c r="OJ123" s="26">
        <f>IFERROR(Tableau17[[#This Row],[2019-T1-MACRODROITE]]/Tableau17[[#This Row],[2019-T1-MACROTOTALE]],"")</f>
        <v>0.16390977443609023</v>
      </c>
      <c r="OK123" s="26">
        <f>IFERROR(Tableau17[[#This Row],[2019-T1-MACROCENTRE]]/Tableau17[[#This Row],[2019-T1-MACROTOTALE]],"")</f>
        <v>0.22556390977443608</v>
      </c>
      <c r="OL123" s="26">
        <f>IFERROR(Tableau17[[#This Row],[2019-T1-MACROGAUCHE]]/Tableau17[[#This Row],[2019-T1-MACROTOTALE]],"")</f>
        <v>0.27518796992481204</v>
      </c>
      <c r="OM123" s="26">
        <f>IFERROR(Tableau17[[#This Row],[2019-T1-MACROAUTRE]]/Tableau17[[#This Row],[2019-T1-MACROTOTALE]],"")</f>
        <v>5.2631578947368418E-2</v>
      </c>
      <c r="ON123" s="26">
        <f>IFERROR(Tableau17[[#This Row],[2020-T1-MACROEXTRDROITE]]/Tableau17[[#This Row],[2020-T1-MACROTOTALE]],"")</f>
        <v>0.21166306695464362</v>
      </c>
      <c r="OO123" s="26">
        <f>IFERROR(Tableau17[[#This Row],[2020-T1-MACRODROITE]]/Tableau17[[#This Row],[2020-T1-MACROTOTALE]],"")</f>
        <v>0.41252699784017277</v>
      </c>
      <c r="OP123" s="26">
        <f>IFERROR(Tableau17[[#This Row],[2020-T1-MACROCENTRE]]/Tableau17[[#This Row],[2020-T1-MACROTOTALE]],"")</f>
        <v>0.11231101511879049</v>
      </c>
      <c r="OQ123" s="26">
        <f>IFERROR(Tableau17[[#This Row],[2020-T1-MACROGAUCHE]]/Tableau17[[#This Row],[2020-T1-MACROTOTALE]],"")</f>
        <v>0.26349892008639308</v>
      </c>
      <c r="OR123" s="26">
        <f>IFERROR(Tableau17[[#This Row],[2020-T1-MACROAUTRE]]/Tableau17[[#This Row],[2020-T1-MACROTOTALE]],"")</f>
        <v>0</v>
      </c>
      <c r="OS123" s="26">
        <f>IFERROR(Tableau17[[#This Row],[2017 (L)-T1-MACROEXTRDROITE]]/Tableau17[[#This Row],[2017 (L)-T1-MACROTOTALE]],"")</f>
        <v>0.13880597014925372</v>
      </c>
      <c r="OT123" s="26">
        <f>IFERROR(Tableau17[[#This Row],[2017 (L)-T1-MACRODROITE]]/Tableau17[[#This Row],[2017 (L)-T1-MACROTOTALE]],"")</f>
        <v>0.37164179104477613</v>
      </c>
      <c r="OU123" s="26">
        <f>IFERROR(Tableau17[[#This Row],[2017 (L)-T1-MACROCENTRE]]/Tableau17[[#This Row],[2017 (L)-T1-MACROTOTALE]],"")</f>
        <v>0.32686567164179103</v>
      </c>
      <c r="OV123" s="26">
        <f>IFERROR(Tableau17[[#This Row],[2017 (L)-T1-MACROGAUCHE]]/Tableau17[[#This Row],[2017 (L)-T1-MACROTOTALE]],"")</f>
        <v>0.15223880597014924</v>
      </c>
      <c r="OW123" s="26">
        <f>IFERROR(Tableau17[[#This Row],[2017 (L)-T1-MACROAUTRE]]/Tableau17[[#This Row],[2017 (L)-T1-MACROTOTALE]],"")</f>
        <v>1.0447761194029851E-2</v>
      </c>
      <c r="OX123" s="26">
        <f>IFERROR(Tableau17[[#This Row],[2017 (L)-T2-MACROEXTRDROITE]]/Tableau17[[#This Row],[2017 (L)-T2-MACROTOTALE]],"")</f>
        <v>0</v>
      </c>
      <c r="OY123" s="26">
        <f>IFERROR(Tableau17[[#This Row],[2017 (L)-T2-MACRODROITE]]/Tableau17[[#This Row],[2017 (L)-T2-MACROTOTALE]],"")</f>
        <v>0.59252669039145911</v>
      </c>
      <c r="OZ123" s="26">
        <f>IFERROR(Tableau17[[#This Row],[2017 (L)-T2-MACROCENTRE]]/Tableau17[[#This Row],[2017 (L)-T2-MACROTOTALE]],"")</f>
        <v>0.40747330960854095</v>
      </c>
      <c r="PA123" s="26">
        <f>IFERROR(Tableau17[[#This Row],[2017 (L)-T2-MACROGAUCHE]]/Tableau17[[#This Row],[2017 (L)-T2-MACROTOTALE]],"")</f>
        <v>0</v>
      </c>
      <c r="PB123" s="26">
        <f>IFERROR(Tableau17[[#This Row],[2017 (L)-T2-MACROAUTRE]]/Tableau17[[#This Row],[2017 (L)-T2-MACROTOTALE]],"")</f>
        <v>0</v>
      </c>
      <c r="PC123" s="26">
        <f>IFERROR(Tableau17[[#This Row],[2008_T1_PROCUS]]/Tableau17[[#This Row],[2008_T1_INSCRITS]],0)</f>
        <v>7.2529465095194923E-3</v>
      </c>
      <c r="PD123" s="26">
        <f>IFERROR(Tableau17[[#This Row],[2008_T2_PROCUS]]/Tableau17[[#This Row],[2008_T2_INSCRITS]],0)</f>
        <v>9.9728014505893019E-3</v>
      </c>
      <c r="PE123" s="26">
        <f>Tableau17[[#This Row],[2014_T1_PROCUS]]/Tableau17[[#This Row],[2014_T1_INSCRITS]]</f>
        <v>1.5111111111111112E-2</v>
      </c>
      <c r="PF123" s="26">
        <f>IFERROR(Tableau17[[#This Row],[2014_T2_PROCUS]]/Tableau17[[#This Row],[2014_T2_INSCRITS]],0)</f>
        <v>1.9555555555555555E-2</v>
      </c>
    </row>
    <row r="124" spans="1:422" x14ac:dyDescent="0.2">
      <c r="A124" s="1">
        <v>3</v>
      </c>
      <c r="B124" s="1" t="s">
        <v>288</v>
      </c>
      <c r="C124" s="1" t="s">
        <v>294</v>
      </c>
      <c r="D124" s="1" t="s">
        <v>294</v>
      </c>
      <c r="E124" s="1">
        <v>422</v>
      </c>
      <c r="F124" s="1">
        <v>5.3939649999999997</v>
      </c>
      <c r="G124" s="1">
        <v>43.310423999999998</v>
      </c>
      <c r="H124" s="3">
        <v>1214</v>
      </c>
      <c r="I124" s="3">
        <v>312</v>
      </c>
      <c r="L124" s="1">
        <v>86</v>
      </c>
      <c r="M124" s="1">
        <v>7</v>
      </c>
      <c r="O124" s="1">
        <v>6</v>
      </c>
      <c r="P124" s="1">
        <v>52</v>
      </c>
      <c r="Q124" s="1">
        <v>21</v>
      </c>
      <c r="R124" s="1">
        <v>69</v>
      </c>
      <c r="S124" s="1">
        <v>135</v>
      </c>
      <c r="T124" s="1">
        <v>31</v>
      </c>
      <c r="U124" s="1">
        <v>407</v>
      </c>
      <c r="V124" s="1">
        <v>1125</v>
      </c>
      <c r="W124" s="1">
        <v>681</v>
      </c>
      <c r="X124" s="1">
        <v>17</v>
      </c>
      <c r="Y124" s="2">
        <v>0.60533333</v>
      </c>
      <c r="Z124" s="1">
        <v>1125</v>
      </c>
      <c r="AA124" s="1">
        <v>695</v>
      </c>
      <c r="AB124" s="1">
        <v>21</v>
      </c>
      <c r="AC124" s="2">
        <v>0.61777778000000005</v>
      </c>
      <c r="AD124" s="1">
        <v>1214</v>
      </c>
      <c r="AE124" s="1">
        <v>422</v>
      </c>
      <c r="AF124" s="2">
        <v>0.34761120000000001</v>
      </c>
      <c r="AG124" s="1">
        <f t="shared" si="1"/>
        <v>312</v>
      </c>
      <c r="AH124" s="1">
        <v>1241</v>
      </c>
      <c r="AI124" s="1">
        <v>748</v>
      </c>
      <c r="AJ124" s="1">
        <v>14</v>
      </c>
      <c r="AK124" s="2">
        <v>0.60273973000000003</v>
      </c>
      <c r="AL124" s="1">
        <v>1239</v>
      </c>
      <c r="AM124" s="1">
        <v>785</v>
      </c>
      <c r="AN124" s="1">
        <v>24</v>
      </c>
      <c r="AO124" s="2">
        <v>0.63357545999999998</v>
      </c>
      <c r="AP124" s="1">
        <v>1167</v>
      </c>
      <c r="AQ124" s="1">
        <v>586</v>
      </c>
      <c r="AR124" s="2">
        <v>0.50214225000000001</v>
      </c>
      <c r="AS124" s="1">
        <v>1167</v>
      </c>
      <c r="AT124" s="1">
        <v>585</v>
      </c>
      <c r="AU124" s="2">
        <v>0.50128534999999996</v>
      </c>
      <c r="AV124" s="1">
        <v>1174</v>
      </c>
      <c r="AW124" s="1">
        <v>560</v>
      </c>
      <c r="AX124" s="2">
        <v>0.47700169999999997</v>
      </c>
      <c r="AY124" s="1">
        <v>1174</v>
      </c>
      <c r="AZ124" s="1">
        <v>437</v>
      </c>
      <c r="BA124" s="2">
        <v>0.37223169</v>
      </c>
      <c r="BB124" s="1">
        <v>1174</v>
      </c>
      <c r="BC124" s="1">
        <v>877</v>
      </c>
      <c r="BD124" s="2">
        <v>0.74701874000000001</v>
      </c>
      <c r="BE124" s="1">
        <v>1173</v>
      </c>
      <c r="BF124" s="1">
        <v>815</v>
      </c>
      <c r="BG124" s="2">
        <v>0.69479966000000004</v>
      </c>
      <c r="BH124" s="1">
        <v>1192</v>
      </c>
      <c r="BI124" s="1">
        <v>571</v>
      </c>
      <c r="BJ124" s="2">
        <v>0.47902685</v>
      </c>
      <c r="BK124" s="1">
        <v>40</v>
      </c>
      <c r="BL124" s="1">
        <v>7</v>
      </c>
      <c r="BM124" s="1">
        <v>7</v>
      </c>
      <c r="BN124" s="1">
        <v>39</v>
      </c>
      <c r="BO124" s="1">
        <v>53</v>
      </c>
      <c r="BP124" s="1">
        <v>320</v>
      </c>
      <c r="BQ124" s="1">
        <v>258</v>
      </c>
      <c r="BR124" s="1">
        <v>724</v>
      </c>
      <c r="BT124" s="1">
        <v>351</v>
      </c>
      <c r="BU124" s="1">
        <v>412</v>
      </c>
      <c r="BW124" s="1">
        <v>763</v>
      </c>
      <c r="BX124" s="1">
        <v>10</v>
      </c>
      <c r="BY124" s="1">
        <v>1</v>
      </c>
      <c r="BZ124" s="1">
        <v>25</v>
      </c>
      <c r="CB124" s="1">
        <v>39</v>
      </c>
      <c r="CC124" s="1">
        <v>130</v>
      </c>
      <c r="CD124" s="1">
        <v>284</v>
      </c>
      <c r="CE124" s="1">
        <v>166</v>
      </c>
      <c r="CF124" s="1">
        <v>655</v>
      </c>
      <c r="CG124" s="1">
        <v>129</v>
      </c>
      <c r="CH124" s="1">
        <v>327</v>
      </c>
      <c r="CI124" s="1">
        <v>210</v>
      </c>
      <c r="CJ124" s="1">
        <v>666</v>
      </c>
      <c r="CN124" s="1">
        <v>16</v>
      </c>
      <c r="CO124" s="1">
        <v>60</v>
      </c>
      <c r="CP124" s="1">
        <v>176</v>
      </c>
      <c r="CT124" s="1">
        <v>191</v>
      </c>
      <c r="CU124" s="1">
        <v>119</v>
      </c>
      <c r="CW124" s="1">
        <v>562</v>
      </c>
      <c r="CY124" s="1">
        <v>234</v>
      </c>
      <c r="DB124" s="1">
        <v>267</v>
      </c>
      <c r="DC124" s="1">
        <v>501</v>
      </c>
      <c r="DD124" s="1">
        <v>19</v>
      </c>
      <c r="DE124" s="1">
        <v>3</v>
      </c>
      <c r="DF124" s="1">
        <v>13</v>
      </c>
      <c r="DG124" s="1">
        <v>19</v>
      </c>
      <c r="DH124" s="1">
        <v>1</v>
      </c>
      <c r="DI124" s="1">
        <v>49</v>
      </c>
      <c r="DK124" s="1">
        <v>2</v>
      </c>
      <c r="DL124" s="1">
        <v>93</v>
      </c>
      <c r="DN124" s="1">
        <v>89</v>
      </c>
      <c r="DP124" s="1">
        <v>9</v>
      </c>
      <c r="DQ124" s="1">
        <v>0</v>
      </c>
      <c r="DR124" s="1">
        <v>161</v>
      </c>
      <c r="DU124" s="1">
        <v>458</v>
      </c>
      <c r="DV124" s="1">
        <v>196</v>
      </c>
      <c r="DZ124" s="1">
        <v>193</v>
      </c>
      <c r="EA124" s="1">
        <v>389</v>
      </c>
      <c r="EB124" s="1">
        <v>2</v>
      </c>
      <c r="EC124" s="1">
        <v>3</v>
      </c>
      <c r="ED124" s="1">
        <v>1</v>
      </c>
      <c r="EE124" s="1">
        <v>29</v>
      </c>
      <c r="EF124" s="1">
        <v>162</v>
      </c>
      <c r="EG124" s="1">
        <v>64</v>
      </c>
      <c r="EH124" s="1">
        <v>7</v>
      </c>
      <c r="EI124" s="1">
        <v>199</v>
      </c>
      <c r="EJ124" s="1">
        <v>185</v>
      </c>
      <c r="EK124" s="1">
        <v>190</v>
      </c>
      <c r="EL124" s="1">
        <v>8</v>
      </c>
      <c r="EM124" s="1">
        <v>850</v>
      </c>
      <c r="EN124" s="1">
        <v>249</v>
      </c>
      <c r="EO124" s="1">
        <v>487</v>
      </c>
      <c r="EP124" s="1">
        <v>736</v>
      </c>
      <c r="EQ124" s="1">
        <v>0</v>
      </c>
      <c r="ER124" s="1">
        <v>3</v>
      </c>
      <c r="ES124" s="1">
        <v>5</v>
      </c>
      <c r="ET124" s="1">
        <v>39</v>
      </c>
      <c r="EU124" s="1">
        <v>1</v>
      </c>
      <c r="EV124" s="1">
        <v>116</v>
      </c>
      <c r="EW124" s="1">
        <v>47</v>
      </c>
      <c r="EX124" s="1">
        <v>1</v>
      </c>
      <c r="EY124" s="1">
        <v>14</v>
      </c>
      <c r="EZ124" s="1">
        <v>27</v>
      </c>
      <c r="FA124" s="1">
        <v>0</v>
      </c>
      <c r="FB124" s="1">
        <v>0</v>
      </c>
      <c r="FC124" s="1">
        <v>0</v>
      </c>
      <c r="FD124" s="1">
        <v>0</v>
      </c>
      <c r="FE124" s="1">
        <v>0</v>
      </c>
      <c r="FF124" s="1">
        <v>0</v>
      </c>
      <c r="FG124" s="1">
        <v>0</v>
      </c>
      <c r="FH124" s="1">
        <v>11</v>
      </c>
      <c r="FI124" s="1">
        <v>0</v>
      </c>
      <c r="FJ124" s="1">
        <v>42</v>
      </c>
      <c r="FK124" s="1">
        <v>18</v>
      </c>
      <c r="FL124" s="1">
        <v>0</v>
      </c>
      <c r="FM124" s="1">
        <v>88</v>
      </c>
      <c r="FN124" s="1">
        <v>8</v>
      </c>
      <c r="FO124" s="1">
        <v>1</v>
      </c>
      <c r="FP124" s="1">
        <v>112</v>
      </c>
      <c r="FQ124" s="1">
        <v>1</v>
      </c>
      <c r="FR124" s="1">
        <f>SUM(Tableau17[[#This Row],[2019-T1-ALEXANDRE Audric]:[2019-T1-MARIE Florie]])</f>
        <v>534</v>
      </c>
      <c r="FS124" s="1">
        <v>60</v>
      </c>
      <c r="FT124" s="1">
        <v>367</v>
      </c>
      <c r="FU124" s="1">
        <v>0</v>
      </c>
      <c r="FV124" s="1">
        <v>297</v>
      </c>
      <c r="FW124" s="1">
        <v>0</v>
      </c>
      <c r="FX124" s="1">
        <v>724</v>
      </c>
      <c r="FY124" s="1">
        <v>0</v>
      </c>
      <c r="FZ124" s="1">
        <v>412</v>
      </c>
      <c r="GA124" s="1">
        <v>0</v>
      </c>
      <c r="GB124" s="1">
        <v>351</v>
      </c>
      <c r="GC124" s="1">
        <v>0</v>
      </c>
      <c r="GD124" s="1">
        <v>763</v>
      </c>
      <c r="GE124" s="1">
        <v>130</v>
      </c>
      <c r="GF124" s="1">
        <v>285</v>
      </c>
      <c r="GG124" s="1">
        <v>10</v>
      </c>
      <c r="GH124" s="1">
        <v>230</v>
      </c>
      <c r="GI124" s="1">
        <v>0</v>
      </c>
      <c r="GJ124" s="1">
        <v>655</v>
      </c>
      <c r="GK124" s="1">
        <v>129</v>
      </c>
      <c r="GL124" s="1">
        <v>327</v>
      </c>
      <c r="GM124" s="1">
        <v>0</v>
      </c>
      <c r="GN124" s="1">
        <v>210</v>
      </c>
      <c r="GO124" s="1">
        <v>0</v>
      </c>
      <c r="GP124" s="1">
        <v>666</v>
      </c>
      <c r="GQ124" s="1">
        <v>176</v>
      </c>
      <c r="GR124" s="1">
        <v>191</v>
      </c>
      <c r="GS124" s="1">
        <v>0</v>
      </c>
      <c r="GT124" s="1">
        <v>195</v>
      </c>
      <c r="GU124" s="1">
        <v>0</v>
      </c>
      <c r="GV124" s="1">
        <v>562</v>
      </c>
      <c r="GW124" s="1">
        <v>234</v>
      </c>
      <c r="GX124" s="1">
        <v>0</v>
      </c>
      <c r="GY124" s="1">
        <v>0</v>
      </c>
      <c r="GZ124" s="1">
        <v>267</v>
      </c>
      <c r="HA124" s="1">
        <v>0</v>
      </c>
      <c r="HB124" s="1">
        <v>501</v>
      </c>
      <c r="HC124" s="1">
        <v>232</v>
      </c>
      <c r="HD124" s="1">
        <v>162</v>
      </c>
      <c r="HE124" s="1">
        <v>190</v>
      </c>
      <c r="HF124" s="1">
        <v>259</v>
      </c>
      <c r="HG124" s="1">
        <v>7</v>
      </c>
      <c r="HH124" s="1">
        <v>850</v>
      </c>
      <c r="HI124" s="1">
        <v>249</v>
      </c>
      <c r="HJ124" s="1">
        <v>0</v>
      </c>
      <c r="HK124" s="1">
        <v>487</v>
      </c>
      <c r="HL124" s="1">
        <v>0</v>
      </c>
      <c r="HM124" s="1">
        <v>0</v>
      </c>
      <c r="HN124" s="1">
        <v>736</v>
      </c>
      <c r="HO124" s="1">
        <v>133</v>
      </c>
      <c r="HP124" s="1">
        <v>55</v>
      </c>
      <c r="HQ124" s="1">
        <v>112</v>
      </c>
      <c r="HR124" s="1">
        <v>217</v>
      </c>
      <c r="HS124" s="1">
        <v>29</v>
      </c>
      <c r="HT124" s="1">
        <v>546</v>
      </c>
      <c r="HU124" s="1">
        <v>69</v>
      </c>
      <c r="HV124" s="1">
        <v>138</v>
      </c>
      <c r="HW124" s="1">
        <v>21</v>
      </c>
      <c r="HX124" s="1">
        <v>179</v>
      </c>
      <c r="HY124" s="1">
        <v>0</v>
      </c>
      <c r="HZ124" s="1">
        <v>407</v>
      </c>
      <c r="IA124" s="1">
        <v>13</v>
      </c>
      <c r="IB124" s="1">
        <v>108</v>
      </c>
      <c r="IC124" s="1">
        <v>161</v>
      </c>
      <c r="ID124" s="1">
        <v>173</v>
      </c>
      <c r="IE124" s="1">
        <v>3</v>
      </c>
      <c r="IF124" s="1">
        <v>458</v>
      </c>
      <c r="IG124" s="1">
        <v>0</v>
      </c>
      <c r="IH124" s="1">
        <v>0</v>
      </c>
      <c r="II124" s="1">
        <v>193</v>
      </c>
      <c r="IJ124" s="1">
        <v>196</v>
      </c>
      <c r="IK124" s="1">
        <v>0</v>
      </c>
      <c r="IL124" s="1">
        <v>389</v>
      </c>
      <c r="IM124" s="26">
        <f>IFERROR(Tableau17[[#This Row],[LDIV]]/Tableau17[[#This Row],[Total général]],"")</f>
        <v>0</v>
      </c>
      <c r="IN124" s="26">
        <f>IFERROR(Tableau17[[#This Row],[LDVC]]/Tableau17[[#This Row],[Total général]],"")</f>
        <v>0</v>
      </c>
      <c r="IO124" s="26">
        <f>IFERROR(Tableau17[[#This Row],[LDVD]]/Tableau17[[#This Row],[Total général]],"")</f>
        <v>0.2113022113022113</v>
      </c>
      <c r="IP124" s="26">
        <f>IFERROR(Tableau17[[#This Row],[LDVG]]/Tableau17[[#This Row],[Total général]],"")</f>
        <v>1.7199017199017199E-2</v>
      </c>
      <c r="IQ124" s="26">
        <f>IFERROR(Tableau17[[#This Row],[LEXD]]/Tableau17[[#This Row],[Total général]],"")</f>
        <v>0</v>
      </c>
      <c r="IR124" s="26">
        <f>IFERROR(Tableau17[[#This Row],[LEXG]]/Tableau17[[#This Row],[Total général]],"")</f>
        <v>1.4742014742014743E-2</v>
      </c>
      <c r="IS124" s="26">
        <f>IFERROR(Tableau17[[#This Row],[LLR]]/Tableau17[[#This Row],[Total général]],"")</f>
        <v>0.12776412776412777</v>
      </c>
      <c r="IT124" s="26">
        <f>IFERROR(Tableau17[[#This Row],[LREM]]/Tableau17[[#This Row],[Total général]],"")</f>
        <v>5.1597051597051594E-2</v>
      </c>
      <c r="IU124" s="26">
        <f>IFERROR(Tableau17[[#This Row],[LRN]]/Tableau17[[#This Row],[Total général]],"")</f>
        <v>0.16953316953316952</v>
      </c>
      <c r="IV124" s="26">
        <f>IFERROR(Tableau17[[#This Row],[LUG]]/Tableau17[[#This Row],[Total général]],"")</f>
        <v>0.33169533169533172</v>
      </c>
      <c r="IW124" s="26">
        <f>IFERROR(Tableau17[[#This Row],[LVEC]]/Tableau17[[#This Row],[Total général]],"")</f>
        <v>7.6167076167076173E-2</v>
      </c>
      <c r="IX124" s="26">
        <f>IFERROR(Tableau17[[#This Row],[2008-T1-LCMD]]/Tableau17[[#This Row],[2008-T1-TOTAL]],"")</f>
        <v>5.5248618784530384E-2</v>
      </c>
      <c r="IY124" s="26">
        <f>IFERROR(Tableau17[[#This Row],[2008-T1-LDVD]]/Tableau17[[#This Row],[2008-T1-TOTAL]],"")</f>
        <v>9.6685082872928173E-3</v>
      </c>
      <c r="IZ124" s="26">
        <f>IFERROR(Tableau17[[#This Row],[2008-T1-LEXD]]/Tableau17[[#This Row],[2008-T1-TOTAL]],"")</f>
        <v>9.6685082872928173E-3</v>
      </c>
      <c r="JA124" s="26">
        <f>IFERROR(Tableau17[[#This Row],[2008-T1-LEXG]]/Tableau17[[#This Row],[2008-T1-TOTAL]],"")</f>
        <v>5.3867403314917128E-2</v>
      </c>
      <c r="JB124" s="26">
        <f>IFERROR(Tableau17[[#This Row],[2008-T1-LFN]]/Tableau17[[#This Row],[2008-T1-TOTAL]],"")</f>
        <v>7.3204419889502756E-2</v>
      </c>
      <c r="JC124" s="26">
        <f>IFERROR(Tableau17[[#This Row],[2008-T1-LMAJ]]/Tableau17[[#This Row],[2008-T1-TOTAL]],"")</f>
        <v>0.44198895027624308</v>
      </c>
      <c r="JD124" s="26">
        <f>IFERROR(Tableau17[[#This Row],[2008-T1-LUG]]/Tableau17[[#This Row],[2008-T1-TOTAL]],"")</f>
        <v>0.35635359116022097</v>
      </c>
      <c r="JE124" s="26">
        <f>IFERROR(Tableau17[[#This Row],[2008-T2-LFN]]/Tableau17[[#This Row],[2008-T2-TOTAL]],"")</f>
        <v>0</v>
      </c>
      <c r="JF124" s="26">
        <f>IFERROR(Tableau17[[#This Row],[2008-T2-LGC]]/Tableau17[[#This Row],[2008-T2-TOTAL]],"")</f>
        <v>0.4600262123197903</v>
      </c>
      <c r="JG124" s="26">
        <f>IFERROR(Tableau17[[#This Row],[2008-T2-LMAJ]]/Tableau17[[#This Row],[2008-T2-TOTAL]],"")</f>
        <v>0.53997378768020965</v>
      </c>
      <c r="JH124" s="26">
        <f>IFERROR(Tableau17[[#This Row],[2008-T2-LUG]]/Tableau17[[#This Row],[2008-T2-TOTAL]],"")</f>
        <v>0</v>
      </c>
      <c r="JI124" s="26">
        <f>IFERROR(Tableau17[[#This Row],[2014-T1-LDIV]]/Tableau17[[#This Row],[2014-T1-TOTAL]],"")</f>
        <v>1.5267175572519083E-2</v>
      </c>
      <c r="JJ124" s="26">
        <f>IFERROR(Tableau17[[#This Row],[2014-T1-LDVD]]/Tableau17[[#This Row],[2014-T1-TOTAL]],"")</f>
        <v>1.5267175572519084E-3</v>
      </c>
      <c r="JK124" s="26">
        <f>IFERROR(Tableau17[[#This Row],[2014-T1-LDVG]]/Tableau17[[#This Row],[2014-T1-TOTAL]],"")</f>
        <v>3.8167938931297711E-2</v>
      </c>
      <c r="JL124" s="26">
        <f>IFERROR(Tableau17[[#This Row],[2014-T1-LEXG]]/Tableau17[[#This Row],[2014-T1-TOTAL]],"")</f>
        <v>0</v>
      </c>
      <c r="JM124" s="26">
        <f>IFERROR(Tableau17[[#This Row],[2014-T1-LFG]]/Tableau17[[#This Row],[2014-T1-TOTAL]],"")</f>
        <v>5.9541984732824425E-2</v>
      </c>
      <c r="JN124" s="26">
        <f>IFERROR(Tableau17[[#This Row],[2014-T1-LFN]]/Tableau17[[#This Row],[2014-T1-TOTAL]],"")</f>
        <v>0.19847328244274809</v>
      </c>
      <c r="JO124" s="26">
        <f>IFERROR(Tableau17[[#This Row],[2014-T1-LUD]]/Tableau17[[#This Row],[2014-T1-TOTAL]],"")</f>
        <v>0.43358778625954197</v>
      </c>
      <c r="JP124" s="26">
        <f>IFERROR(Tableau17[[#This Row],[2014-T1-LUG]]/Tableau17[[#This Row],[2014-T1-TOTAL]],"")</f>
        <v>0.25343511450381678</v>
      </c>
      <c r="JQ124" s="26">
        <f>IFERROR(Tableau17[[#This Row],[2014-T2-LFN]]/Tableau17[[#This Row],[2014-T2-TOTAL]],"")</f>
        <v>0.19369369369369369</v>
      </c>
      <c r="JR124" s="26">
        <f>IFERROR(Tableau17[[#This Row],[2014-T2-LUD]]/Tableau17[[#This Row],[2014-T2-TOTAL]],"")</f>
        <v>0.49099099099099097</v>
      </c>
      <c r="JS124" s="26">
        <f>IFERROR(Tableau17[[#This Row],[2014-T2-LUG]]/Tableau17[[#This Row],[2014-T2-TOTAL]],"")</f>
        <v>0.31531531531531531</v>
      </c>
      <c r="JT124" s="26">
        <f>IFERROR(Tableau17[[#This Row],[2015-T1-BC-DIV]]/Tableau17[[#This Row],[2015-T1-TOTAL]],"")</f>
        <v>0</v>
      </c>
      <c r="JU124" s="26">
        <f>IFERROR(Tableau17[[#This Row],[2015-T1-BC-DLF]]/Tableau17[[#This Row],[2015-T1-TOTAL]],"")</f>
        <v>0</v>
      </c>
      <c r="JV124" s="26">
        <f>IFERROR(Tableau17[[#This Row],[2015-T1-BC-DVD]]/Tableau17[[#This Row],[2015-T1-TOTAL]],"")</f>
        <v>0</v>
      </c>
      <c r="JW124" s="26">
        <f>IFERROR(Tableau17[[#This Row],[2015-T1-BC-DVG]]/Tableau17[[#This Row],[2015-T1-TOTAL]],"")</f>
        <v>2.8469750889679714E-2</v>
      </c>
      <c r="JX124" s="26">
        <f>IFERROR(Tableau17[[#This Row],[2015-T1-BC-FG]]/Tableau17[[#This Row],[2015-T1-TOTAL]],"")</f>
        <v>0.10676156583629894</v>
      </c>
      <c r="JY124" s="26">
        <f>IFERROR(Tableau17[[#This Row],[2015-T1-BC-FN]]/Tableau17[[#This Row],[2015-T1-TOTAL]],"")</f>
        <v>0.31316725978647686</v>
      </c>
      <c r="JZ124" s="26">
        <f>IFERROR(Tableau17[[#This Row],[2015-T1-BC-MDM]]/Tableau17[[#This Row],[2015-T1-TOTAL]],"")</f>
        <v>0</v>
      </c>
      <c r="KA124" s="26">
        <f>IFERROR(Tableau17[[#This Row],[2015-T1-BC-RDG]]/Tableau17[[#This Row],[2015-T1-TOTAL]],"")</f>
        <v>0</v>
      </c>
      <c r="KB124" s="26">
        <f>IFERROR(Tableau17[[#This Row],[2015-T1-BC-SOC]]/Tableau17[[#This Row],[2015-T1-TOTAL]],"")</f>
        <v>0</v>
      </c>
      <c r="KC124" s="26">
        <f>IFERROR(Tableau17[[#This Row],[2015-T1-BC-UD]]/Tableau17[[#This Row],[2015-T1-TOTAL]],"")</f>
        <v>0.33985765124555162</v>
      </c>
      <c r="KD124" s="26">
        <f>IFERROR(Tableau17[[#This Row],[2015-T1-BC-UG]]/Tableau17[[#This Row],[2015-T1-TOTAL]],"")</f>
        <v>0.21174377224199289</v>
      </c>
      <c r="KE124" s="26">
        <f>IFERROR(Tableau17[[#This Row],[2015-T1-BC-VEC]]/Tableau17[[#This Row],[2015-T1-TOTAL]],"")</f>
        <v>0</v>
      </c>
      <c r="KF124" s="26">
        <f>IFERROR(Tableau17[[#This Row],[2015-T2-BC-DVG]]/Tableau17[[#This Row],[2015-T2-TOTAL]],"")</f>
        <v>0</v>
      </c>
      <c r="KG124" s="26">
        <f>IFERROR(Tableau17[[#This Row],[2015-T2-BC-FN]]/Tableau17[[#This Row],[2015-T2-TOTAL]],"")</f>
        <v>0.46706586826347307</v>
      </c>
      <c r="KH124" s="26">
        <f>IFERROR(Tableau17[[#This Row],[2015-T2-BC-SOC]]/Tableau17[[#This Row],[2015-T2-TOTAL]],"")</f>
        <v>0</v>
      </c>
      <c r="KI124" s="26">
        <f>IFERROR(Tableau17[[#This Row],[2015-T2-BC-UD]]/Tableau17[[#This Row],[2015-T2-TOTAL]],"")</f>
        <v>0</v>
      </c>
      <c r="KJ124" s="26">
        <f>IFERROR(Tableau17[[#This Row],[2015-T2-BC-UG]]/Tableau17[[#This Row],[2015-T2-TOTAL]],"")</f>
        <v>0.53293413173652693</v>
      </c>
      <c r="KK124" s="26">
        <f>IFERROR(Tableau17[[#This Row],[2017 (L)-T1-COM]]/Tableau17[[#This Row],[2017 (L)-T1-TOTAL]],"")</f>
        <v>4.148471615720524E-2</v>
      </c>
      <c r="KL124" s="26">
        <f>IFERROR(Tableau17[[#This Row],[2017 (L)-T1-DIV]]/Tableau17[[#This Row],[2017 (L)-T1-TOTAL]],"")</f>
        <v>6.5502183406113534E-3</v>
      </c>
      <c r="KM124" s="26">
        <f>IFERROR(Tableau17[[#This Row],[2017 (L)-T1-DLF]]/Tableau17[[#This Row],[2017 (L)-T1-TOTAL]],"")</f>
        <v>2.8384279475982533E-2</v>
      </c>
      <c r="KN124" s="26">
        <f>IFERROR(Tableau17[[#This Row],[2017 (L)-T1-DVD]]/Tableau17[[#This Row],[2017 (L)-T1-TOTAL]],"")</f>
        <v>4.148471615720524E-2</v>
      </c>
      <c r="KO124" s="26">
        <f>IFERROR(Tableau17[[#This Row],[2017 (L)-T1-DVG]]/Tableau17[[#This Row],[2017 (L)-T1-TOTAL]],"")</f>
        <v>2.1834061135371178E-3</v>
      </c>
      <c r="KP124" s="26">
        <f>IFERROR(Tableau17[[#This Row],[2017 (L)-T1-ECO]]/Tableau17[[#This Row],[2017 (L)-T1-TOTAL]],"")</f>
        <v>0.10698689956331878</v>
      </c>
      <c r="KQ124" s="26">
        <f>IFERROR(Tableau17[[#This Row],[2017 (L)-T1-EXD]]/Tableau17[[#This Row],[2017 (L)-T1-TOTAL]],"")</f>
        <v>0</v>
      </c>
      <c r="KR124" s="26">
        <f>IFERROR(Tableau17[[#This Row],[2017 (L)-T1-EXG]]/Tableau17[[#This Row],[2017 (L)-T1-TOTAL]],"")</f>
        <v>4.3668122270742356E-3</v>
      </c>
      <c r="KS124" s="26">
        <f>IFERROR(Tableau17[[#This Row],[2017 (L)-T1-FI]]/Tableau17[[#This Row],[2017 (L)-T1-TOTAL]],"")</f>
        <v>0.20305676855895197</v>
      </c>
      <c r="KT124" s="26">
        <f>IFERROR(Tableau17[[#This Row],[2017 (L)-T1-FN]]/Tableau17[[#This Row],[2017 (L)-T1-TOTAL]],"")</f>
        <v>0</v>
      </c>
      <c r="KU124" s="26">
        <f>IFERROR(Tableau17[[#This Row],[2017 (L)-T1-LR]]/Tableau17[[#This Row],[2017 (L)-T1-TOTAL]],"")</f>
        <v>0.1943231441048035</v>
      </c>
      <c r="KV124" s="26">
        <f>IFERROR(Tableau17[[#This Row],[2017 (L)-T1-MDM]]/Tableau17[[#This Row],[2017 (L)-T1-TOTAL]],"")</f>
        <v>0</v>
      </c>
      <c r="KW124" s="26">
        <f>IFERROR(Tableau17[[#This Row],[2017 (L)-T1-RDG]]/Tableau17[[#This Row],[2017 (L)-T1-TOTAL]],"")</f>
        <v>1.9650655021834062E-2</v>
      </c>
      <c r="KX124" s="26">
        <f>IFERROR(Tableau17[[#This Row],[2017 (L)-T1-REG]]/Tableau17[[#This Row],[2017 (L)-T1-TOTAL]],"")</f>
        <v>0</v>
      </c>
      <c r="KY124" s="26">
        <f>IFERROR(Tableau17[[#This Row],[2017 (L)-T1-REM]]/Tableau17[[#This Row],[2017 (L)-T1-TOTAL]],"")</f>
        <v>0.35152838427947597</v>
      </c>
      <c r="KZ124" s="26">
        <f>IFERROR(Tableau17[[#This Row],[2017 (L)-T1-SOC]]/Tableau17[[#This Row],[2017 (L)-T1-TOTAL]],"")</f>
        <v>0</v>
      </c>
      <c r="LA124" s="26">
        <f>IFERROR(Tableau17[[#This Row],[2017 (L)-T1-UDI]]/Tableau17[[#This Row],[2017 (L)-T1-TOTAL]],"")</f>
        <v>0</v>
      </c>
      <c r="LB124" s="26">
        <f>IFERROR(Tableau17[[#This Row],[2017 (L)-T2-FI]]/Tableau17[[#This Row],[2017 (L)-T2-TOTAL]],"")</f>
        <v>0.50385604113110538</v>
      </c>
      <c r="LC124" s="26">
        <f>IFERROR(Tableau17[[#This Row],[2017 (L)-T2-FN]]/Tableau17[[#This Row],[2017 (L)-T2-TOTAL]],"")</f>
        <v>0</v>
      </c>
      <c r="LD124" s="26">
        <f>IFERROR(Tableau17[[#This Row],[2017 (L)-T2-LR]]/Tableau17[[#This Row],[2017 (L)-T2-TOTAL]],"")</f>
        <v>0</v>
      </c>
      <c r="LE124" s="26">
        <f>IFERROR(Tableau17[[#This Row],[2017 (L)-T2-MDM]]/Tableau17[[#This Row],[2017 (L)-T2-TOTAL]],"")</f>
        <v>0</v>
      </c>
      <c r="LF124" s="26">
        <f>IFERROR(Tableau17[[#This Row],[2017 (L)-T2-REM]]/Tableau17[[#This Row],[2017 (L)-T2-TOTAL]],"")</f>
        <v>0.49614395886889462</v>
      </c>
      <c r="LG124" s="26">
        <f>IFERROR(Tableau17[[#This Row],[2017-T1-ARTHAUD Nathalie]]/Tableau17[[#This Row],[2017-T1-TOTAL]],"")</f>
        <v>2.352941176470588E-3</v>
      </c>
      <c r="LH124" s="26">
        <f>IFERROR(Tableau17[[#This Row],[2017-T1-ASSELINEAU Fran]]/Tableau17[[#This Row],[2017-T1-TOTAL]],"")</f>
        <v>3.5294117647058825E-3</v>
      </c>
      <c r="LI124" s="26">
        <f>IFERROR(Tableau17[[#This Row],[2017-T1-CHEMINADE Jacques]]/Tableau17[[#This Row],[2017-T1-TOTAL]],"")</f>
        <v>1.176470588235294E-3</v>
      </c>
      <c r="LJ124" s="26">
        <f>IFERROR(Tableau17[[#This Row],[2017-T1-DUPONT-AIGNAN Nicolas]]/Tableau17[[#This Row],[2017-T1-TOTAL]],"")</f>
        <v>3.411764705882353E-2</v>
      </c>
      <c r="LK124" s="26">
        <f>IFERROR(Tableau17[[#This Row],[2017-T1-FILLON Fran]]/Tableau17[[#This Row],[2017-T1-TOTAL]],"")</f>
        <v>0.19058823529411764</v>
      </c>
      <c r="LL124" s="26">
        <f>IFERROR(Tableau17[[#This Row],[2017-T1-HAMON Beno]]/Tableau17[[#This Row],[2017-T1-TOTAL]],"")</f>
        <v>7.5294117647058817E-2</v>
      </c>
      <c r="LM124" s="26">
        <f>IFERROR(Tableau17[[#This Row],[2017-T1-LASSALLE Jean]]/Tableau17[[#This Row],[2017-T1-TOTAL]],"")</f>
        <v>8.2352941176470594E-3</v>
      </c>
      <c r="LN124" s="26">
        <f>IFERROR(Tableau17[[#This Row],[2017-T1-LE PEN Marine]]/Tableau17[[#This Row],[2017-T1-TOTAL]],"")</f>
        <v>0.23411764705882354</v>
      </c>
      <c r="LO124" s="26">
        <f>IFERROR(Tableau17[[#This Row],[2017-T1-M Jean-Luc]]/Tableau17[[#This Row],[2017-T1-TOTAL]],"")</f>
        <v>0.21764705882352942</v>
      </c>
      <c r="LP124" s="26">
        <f>IFERROR(Tableau17[[#This Row],[2017-T1-MACRON Emmanuel]]/Tableau17[[#This Row],[2017-T1-TOTAL]],"")</f>
        <v>0.22352941176470589</v>
      </c>
      <c r="LQ124" s="26">
        <f>IFERROR(Tableau17[[#This Row],[2017-T1-POUTOU Philippe]]/Tableau17[[#This Row],[2017-T1-TOTAL]],"")</f>
        <v>9.4117647058823521E-3</v>
      </c>
      <c r="LR124" s="26">
        <f>IFERROR(Tableau17[[#This Row],[2017-T2-LE PEN Marine]]/Tableau17[[#This Row],[2017-T2-TOTAL]],"")</f>
        <v>0.33831521739130432</v>
      </c>
      <c r="LS124" s="26">
        <f>IFERROR(Tableau17[[#This Row],[2017-T2-MACRON Emmanuel]]/Tableau17[[#This Row],[2017-T2-TOTAL]],"")</f>
        <v>0.66168478260869568</v>
      </c>
      <c r="LT124" s="26">
        <f>IFERROR(Tableau17[[#This Row],[2019-T1-ALEXANDRE Audric]]/Tableau17[[#This Row],[2019-T1-TOTAL]],"")</f>
        <v>0</v>
      </c>
      <c r="LU124" s="26">
        <f>IFERROR(Tableau17[[#This Row],[2019-T1-ARTHAUD Nathalie]]/Tableau17[[#This Row],[2019-T1-TOTAL]],"")</f>
        <v>5.6179775280898875E-3</v>
      </c>
      <c r="LV124" s="26">
        <f>IFERROR(Tableau17[[#This Row],[2019-T1-ASSELINEAU François]]/Tableau17[[#This Row],[2019-T1-TOTAL]],"")</f>
        <v>9.3632958801498131E-3</v>
      </c>
      <c r="LW124" s="26">
        <f>IFERROR(Tableau17[[#This Row],[2019-T1-AUBRY Manon]]/Tableau17[[#This Row],[2019-T1-TOTAL]],"")</f>
        <v>7.3033707865168537E-2</v>
      </c>
      <c r="LX124" s="26">
        <f>IFERROR(Tableau17[[#This Row],[2019-T1-AZERGUI Nagib]]/Tableau17[[#This Row],[2019-T1-TOTAL]],"")</f>
        <v>1.8726591760299626E-3</v>
      </c>
      <c r="LY124" s="26">
        <f>IFERROR(Tableau17[[#This Row],[2019-T1-BARDELLA Jordan]]/Tableau17[[#This Row],[2019-T1-TOTAL]],"")</f>
        <v>0.21722846441947566</v>
      </c>
      <c r="LZ124" s="26">
        <f>IFERROR(Tableau17[[#This Row],[2019-T1-BELLAMY François-Xavier]]/Tableau17[[#This Row],[2019-T1-TOTAL]],"")</f>
        <v>8.8014981273408247E-2</v>
      </c>
      <c r="MA124" s="26">
        <f>IFERROR(Tableau17[[#This Row],[2019-T1-BIDOU Olivier]]/Tableau17[[#This Row],[2019-T1-TOTAL]],"")</f>
        <v>1.8726591760299626E-3</v>
      </c>
      <c r="MB124" s="26">
        <f>IFERROR(Tableau17[[#This Row],[2019-T1-BOURG Dominique]]/Tableau17[[#This Row],[2019-T1-TOTAL]],"")</f>
        <v>2.6217228464419477E-2</v>
      </c>
      <c r="MC124" s="26">
        <f>IFERROR(Tableau17[[#This Row],[2019-T1-BROSSAT Ian]]/Tableau17[[#This Row],[2019-T1-TOTAL]],"")</f>
        <v>5.0561797752808987E-2</v>
      </c>
      <c r="MD124" s="26">
        <f>IFERROR(Tableau17[[#This Row],[2019-T1-CAILLAUD Sophie]]/Tableau17[[#This Row],[2019-T1-TOTAL]],"")</f>
        <v>0</v>
      </c>
      <c r="ME124" s="26">
        <f>IFERROR(Tableau17[[#This Row],[2019-T1-CAMUS Renaud]]/Tableau17[[#This Row],[2019-T1-TOTAL]],"")</f>
        <v>0</v>
      </c>
      <c r="MF124" s="26">
        <f>IFERROR(Tableau17[[#This Row],[2019-T1-CHALENÇON Christophe]]/Tableau17[[#This Row],[2019-T1-TOTAL]],"")</f>
        <v>0</v>
      </c>
      <c r="MG124" s="26">
        <f>IFERROR(Tableau17[[#This Row],[2019-T1-CORBET Cathy Denise Ginette]]/Tableau17[[#This Row],[2019-T1-TOTAL]],"")</f>
        <v>0</v>
      </c>
      <c r="MH124" s="26">
        <f>IFERROR(Tableau17[[#This Row],[2019-T1-DE PREVOISIN Robert]]/Tableau17[[#This Row],[2019-T1-TOTAL]],"")</f>
        <v>0</v>
      </c>
      <c r="MI124" s="26">
        <f>IFERROR(Tableau17[[#This Row],[2019-T1-DELFEL Thérèse]]/Tableau17[[#This Row],[2019-T1-TOTAL]],"")</f>
        <v>0</v>
      </c>
      <c r="MJ124" s="26">
        <f>IFERROR(Tableau17[[#This Row],[2019-T1-DIEUMEGARD Pierre]]/Tableau17[[#This Row],[2019-T1-TOTAL]],"")</f>
        <v>0</v>
      </c>
      <c r="MK124" s="26">
        <f>IFERROR(Tableau17[[#This Row],[2019-T1-DUPONT-AIGNAN Nicolas]]/Tableau17[[#This Row],[2019-T1-TOTAL]],"")</f>
        <v>2.0599250936329586E-2</v>
      </c>
      <c r="ML124" s="26">
        <f>IFERROR(Tableau17[[#This Row],[2019-T1-GERNIGON Yves]]/Tableau17[[#This Row],[2019-T1-TOTAL]],"")</f>
        <v>0</v>
      </c>
      <c r="MM124" s="26">
        <f>IFERROR(Tableau17[[#This Row],[2019-T1-GLUCKSMANN Raphaël]]/Tableau17[[#This Row],[2019-T1-TOTAL]],"")</f>
        <v>7.8651685393258425E-2</v>
      </c>
      <c r="MN124" s="26">
        <f>IFERROR(Tableau17[[#This Row],[2019-T1-HAMON Benoît]]/Tableau17[[#This Row],[2019-T1-TOTAL]],"")</f>
        <v>3.3707865168539325E-2</v>
      </c>
      <c r="MO124" s="26">
        <f>IFERROR(Tableau17[[#This Row],[2019-T1-HELGEN Gilles]]/Tableau17[[#This Row],[2019-T1-TOTAL]],"")</f>
        <v>0</v>
      </c>
      <c r="MP124" s="26">
        <f>IFERROR(Tableau17[[#This Row],[2019-T1-JADOT Yannick]]/Tableau17[[#This Row],[2019-T1-TOTAL]],"")</f>
        <v>0.16479400749063669</v>
      </c>
      <c r="MQ124" s="26">
        <f>IFERROR(Tableau17[[#This Row],[2019-T1-LAGARDE Jean-Christophe]]/Tableau17[[#This Row],[2019-T1-TOTAL]],"")</f>
        <v>1.4981273408239701E-2</v>
      </c>
      <c r="MR124" s="26">
        <f>IFERROR(Tableau17[[#This Row],[2019-T1-LALANNE Francis]]/Tableau17[[#This Row],[2019-T1-TOTAL]],"")</f>
        <v>1.8726591760299626E-3</v>
      </c>
      <c r="MS124" s="26">
        <f>IFERROR(Tableau17[[#This Row],[2019-T1-LOISEAU Nathalie]]/Tableau17[[#This Row],[2019-T1-TOTAL]],"")</f>
        <v>0.20973782771535582</v>
      </c>
      <c r="MT124" s="26">
        <f>IFERROR(Tableau17[[#This Row],[2019-T1-MARIE Florie]]/Tableau17[[#This Row],[2019-T1-TOTAL]],"")</f>
        <v>1.8726591760299626E-3</v>
      </c>
      <c r="MU124" s="26">
        <f>IFERROR(Tableau17[[#This Row],[2008-T1-MACROEXTRDROITE]]/Tableau17[[#This Row],[2008-T1-MACROTOTALE]],"")</f>
        <v>8.2872928176795577E-2</v>
      </c>
      <c r="MV124" s="26">
        <f>IFERROR(Tableau17[[#This Row],[2008-T1-MACRODROITE]]/Tableau17[[#This Row],[2008-T1-MACROTOTALE]],"")</f>
        <v>0.50690607734806625</v>
      </c>
      <c r="MW124" s="26">
        <f>IFERROR(Tableau17[[#This Row],[2008-T1-MACROCENTRE]]/Tableau17[[#This Row],[2008-T1-MACROTOTALE]],"")</f>
        <v>0</v>
      </c>
      <c r="MX124" s="26">
        <f>IFERROR(Tableau17[[#This Row],[2008-T1-MACROGAUCHE]]/Tableau17[[#This Row],[2008-T1-MACROTOTALE]],"")</f>
        <v>0.4102209944751381</v>
      </c>
      <c r="MY124" s="26">
        <f>IFERROR(Tableau17[[#This Row],[2008-T1-MACROAUTRE]]/Tableau17[[#This Row],[2008-T1-MACROTOTALE]],"")</f>
        <v>0</v>
      </c>
      <c r="MZ124" s="26">
        <f>IFERROR(Tableau17[[#This Row],[2008-T2-MACROEXTRDROITE]]/Tableau17[[#This Row],[2008-T2-MACROTOTALE]],"")</f>
        <v>0</v>
      </c>
      <c r="NA124" s="26">
        <f>IFERROR(Tableau17[[#This Row],[2008-T2-MACRODROITE]]/Tableau17[[#This Row],[2008-T2-MACROTOTALE]],"")</f>
        <v>0.53997378768020965</v>
      </c>
      <c r="NB124" s="26">
        <f>IFERROR(Tableau17[[#This Row],[2008-T2-MACROCENTRE]]/Tableau17[[#This Row],[2008-T2-MACROTOTALE]],"")</f>
        <v>0</v>
      </c>
      <c r="NC124" s="26">
        <f>IFERROR(Tableau17[[#This Row],[2008-T2-MACROGAUCHE]]/Tableau17[[#This Row],[2008-T2-MACROTOTALE]],"")</f>
        <v>0.4600262123197903</v>
      </c>
      <c r="ND124" s="26">
        <f>IFERROR(Tableau17[[#This Row],[2008-T2-MACROAUTRE]]/Tableau17[[#This Row],[2008-T2-MACROTOTALE]],"")</f>
        <v>0</v>
      </c>
      <c r="NE124" s="26">
        <f>IFERROR(Tableau17[[#This Row],[2014-T1-MACROEXTRDROITE]]/Tableau17[[#This Row],[2014-T1-MACROTOTALE]],"")</f>
        <v>0.19847328244274809</v>
      </c>
      <c r="NF124" s="26">
        <f>IFERROR(Tableau17[[#This Row],[2014-T1-MACRODROITE]]/Tableau17[[#This Row],[2014-T1-MACROTOTALE]],"")</f>
        <v>0.4351145038167939</v>
      </c>
      <c r="NG124" s="26">
        <f>IFERROR(Tableau17[[#This Row],[2014-T1-MACROCENTRE]]/Tableau17[[#This Row],[2014-T1-MACROTOTALE]],"")</f>
        <v>1.5267175572519083E-2</v>
      </c>
      <c r="NH124" s="26">
        <f>IFERROR(Tableau17[[#This Row],[2014-T1-MACROGAUCHE]]/Tableau17[[#This Row],[2014-T1-MACROTOTALE]],"")</f>
        <v>0.35114503816793891</v>
      </c>
      <c r="NI124" s="26">
        <f>IFERROR(Tableau17[[#This Row],[2014-T1-MACROAUTRE]]/Tableau17[[#This Row],[2014-T1-MACROTOTALE]],"")</f>
        <v>0</v>
      </c>
      <c r="NJ124" s="26">
        <f>IFERROR(Tableau17[[#This Row],[2014-T2-MACROEXTRDROITE]]/Tableau17[[#This Row],[2014-T2-MACROTOTALE]],"")</f>
        <v>0.19369369369369369</v>
      </c>
      <c r="NK124" s="26">
        <f>IFERROR(Tableau17[[#This Row],[2014-T2-MACRODROITE]]/Tableau17[[#This Row],[2014-T2-MACROTOTALE]],"")</f>
        <v>0.49099099099099097</v>
      </c>
      <c r="NL124" s="26">
        <f>IFERROR(Tableau17[[#This Row],[2014-T2-MACROCENTRE]]/Tableau17[[#This Row],[2014-T2-MACROTOTALE]],"")</f>
        <v>0</v>
      </c>
      <c r="NM124" s="26">
        <f>IFERROR(Tableau17[[#This Row],[2014-T2-MACROGAUCHE]]/Tableau17[[#This Row],[2014-T2-MACROTOTALE]],"")</f>
        <v>0.31531531531531531</v>
      </c>
      <c r="NN124" s="26">
        <f>IFERROR(Tableau17[[#This Row],[2014-T2-MACROAUTRE]]/Tableau17[[#This Row],[2014-T2-MACROTOTALE]],"")</f>
        <v>0</v>
      </c>
      <c r="NO124" s="26">
        <f>IFERROR( Tableau17[[#This Row],[2015-T1-MACROEXTRDROITE]]/Tableau17[[#This Row],[2015-T1-MACROTOTALE]],"")</f>
        <v>0.31316725978647686</v>
      </c>
      <c r="NP124" s="26">
        <f>IFERROR(Tableau17[[#This Row],[2015-T1-MACRODROITE]]/Tableau17[[#This Row],[2015-T1-MACROTOTALE]],"")</f>
        <v>0.33985765124555162</v>
      </c>
      <c r="NQ124" s="26">
        <f>IFERROR(Tableau17[[#This Row],[2015-T1-MACROCENTRE]]/Tableau17[[#This Row],[2015-T1-MACROTOTALE]],"")</f>
        <v>0</v>
      </c>
      <c r="NR124" s="26">
        <f>IFERROR(Tableau17[[#This Row],[2015-T1-MACROGAUCHE]]/Tableau17[[#This Row],[2015-T1-MACROTOTALE]],"")</f>
        <v>0.34697508896797152</v>
      </c>
      <c r="NS124" s="26">
        <f>IFERROR(Tableau17[[#This Row],[2015-T1-MACROAUTRE]]/Tableau17[[#This Row],[2015-T1-MACROTOTALE]],"")</f>
        <v>0</v>
      </c>
      <c r="NT124" s="26">
        <f>IFERROR(Tableau17[[#This Row],[2015-T2-MACROEXTRDROITE]]/Tableau17[[#This Row],[2015-T2-MACROTOTALE]],"")</f>
        <v>0.46706586826347307</v>
      </c>
      <c r="NU124" s="26">
        <f>IFERROR(Tableau17[[#This Row],[2015-T2-MACRODROITE]]/Tableau17[[#This Row],[2015-T2-MACROTOTALE]],"")</f>
        <v>0</v>
      </c>
      <c r="NV124" s="26">
        <f>IFERROR(Tableau17[[#This Row],[2015-T2-MACROCENTRE]]/Tableau17[[#This Row],[2015-T2-MACROTOTALE]],"")</f>
        <v>0</v>
      </c>
      <c r="NW124" s="26">
        <f>IFERROR(Tableau17[[#This Row],[2015-T2-MACROGAUCHE]]/Tableau17[[#This Row],[2015-T2-MACROTOTALE]],"")</f>
        <v>0.53293413173652693</v>
      </c>
      <c r="NX124" s="26">
        <f>IFERROR(Tableau17[[#This Row],[2015-T2-MACROAUTRE]]/Tableau17[[#This Row],[2015-T2-MACROTOTALE]],"")</f>
        <v>0</v>
      </c>
      <c r="NY124" s="26">
        <f>IFERROR(Tableau17[[#This Row],[2017-T1-MACROEXTRDROITE]]/Tableau17[[#This Row],[2017-T1-MACROTOTALE]],"")</f>
        <v>0.27294117647058824</v>
      </c>
      <c r="NZ124" s="26">
        <f>IFERROR(Tableau17[[#This Row],[2017-T1-MACRODROITE]]/Tableau17[[#This Row],[2017-T1-MACROTOTALE]],"")</f>
        <v>0.19058823529411764</v>
      </c>
      <c r="OA124" s="26">
        <f>IFERROR(Tableau17[[#This Row],[2017-T1-MACROCENTRE]]/Tableau17[[#This Row],[2017-T1-MACROTOTALE]],"")</f>
        <v>0.22352941176470589</v>
      </c>
      <c r="OB124" s="26">
        <f>IFERROR(Tableau17[[#This Row],[2017-T1-MACROGAUCHE]]/Tableau17[[#This Row],[2017-T1-MACROTOTALE]],"")</f>
        <v>0.30470588235294116</v>
      </c>
      <c r="OC124" s="26">
        <f>IFERROR(Tableau17[[#This Row],[2017-T1-MACROAUTRE]]/Tableau17[[#This Row],[2017-T1-MACROTOTALE]],"")</f>
        <v>8.2352941176470594E-3</v>
      </c>
      <c r="OD124" s="26">
        <f>IFERROR(Tableau17[[#This Row],[2017-T2-MACROEXTRDROITE]]/Tableau17[[#This Row],[2017-T2-MACROTOTALE]],"")</f>
        <v>0.33831521739130432</v>
      </c>
      <c r="OE124" s="26">
        <f>IFERROR(Tableau17[[#This Row],[2017-T2-MACRODROITE]]/Tableau17[[#This Row],[2017-T2-MACROTOTALE]],"")</f>
        <v>0</v>
      </c>
      <c r="OF124" s="26">
        <f>IFERROR(Tableau17[[#This Row],[2017-T2-MACROCENTRE]]/Tableau17[[#This Row],[2017-T2-MACROTOTALE]],"")</f>
        <v>0.66168478260869568</v>
      </c>
      <c r="OG124" s="26">
        <f>IFERROR(Tableau17[[#This Row],[2017-T2-MACROGAUCHE]]/Tableau17[[#This Row],[2017-T2-MACROTOTALE]],"")</f>
        <v>0</v>
      </c>
      <c r="OH124" s="26">
        <f>IFERROR(Tableau17[[#This Row],[2017-T2-MACROAUTRE]]/Tableau17[[#This Row],[2017-T2-MACROTOTALE]],"")</f>
        <v>0</v>
      </c>
      <c r="OI124" s="26">
        <f>IFERROR(Tableau17[[#This Row],[2019-T1-MACROEXTRDROITE]]/Tableau17[[#This Row],[2019-T1-MACROTOTALE]],"")</f>
        <v>0.24358974358974358</v>
      </c>
      <c r="OJ124" s="26">
        <f>IFERROR(Tableau17[[#This Row],[2019-T1-MACRODROITE]]/Tableau17[[#This Row],[2019-T1-MACROTOTALE]],"")</f>
        <v>0.10073260073260074</v>
      </c>
      <c r="OK124" s="26">
        <f>IFERROR(Tableau17[[#This Row],[2019-T1-MACROCENTRE]]/Tableau17[[#This Row],[2019-T1-MACROTOTALE]],"")</f>
        <v>0.20512820512820512</v>
      </c>
      <c r="OL124" s="26">
        <f>IFERROR(Tableau17[[#This Row],[2019-T1-MACROGAUCHE]]/Tableau17[[#This Row],[2019-T1-MACROTOTALE]],"")</f>
        <v>0.39743589743589741</v>
      </c>
      <c r="OM124" s="26">
        <f>IFERROR(Tableau17[[#This Row],[2019-T1-MACROAUTRE]]/Tableau17[[#This Row],[2019-T1-MACROTOTALE]],"")</f>
        <v>5.3113553113553112E-2</v>
      </c>
      <c r="ON124" s="26">
        <f>IFERROR(Tableau17[[#This Row],[2020-T1-MACROEXTRDROITE]]/Tableau17[[#This Row],[2020-T1-MACROTOTALE]],"")</f>
        <v>0.16953316953316952</v>
      </c>
      <c r="OO124" s="26">
        <f>IFERROR(Tableau17[[#This Row],[2020-T1-MACRODROITE]]/Tableau17[[#This Row],[2020-T1-MACROTOTALE]],"")</f>
        <v>0.33906633906633904</v>
      </c>
      <c r="OP124" s="26">
        <f>IFERROR(Tableau17[[#This Row],[2020-T1-MACROCENTRE]]/Tableau17[[#This Row],[2020-T1-MACROTOTALE]],"")</f>
        <v>5.1597051597051594E-2</v>
      </c>
      <c r="OQ124" s="26">
        <f>IFERROR(Tableau17[[#This Row],[2020-T1-MACROGAUCHE]]/Tableau17[[#This Row],[2020-T1-MACROTOTALE]],"")</f>
        <v>0.43980343980343978</v>
      </c>
      <c r="OR124" s="26">
        <f>IFERROR(Tableau17[[#This Row],[2020-T1-MACROAUTRE]]/Tableau17[[#This Row],[2020-T1-MACROTOTALE]],"")</f>
        <v>0</v>
      </c>
      <c r="OS124" s="26">
        <f>IFERROR(Tableau17[[#This Row],[2017 (L)-T1-MACROEXTRDROITE]]/Tableau17[[#This Row],[2017 (L)-T1-MACROTOTALE]],"")</f>
        <v>2.8384279475982533E-2</v>
      </c>
      <c r="OT124" s="26">
        <f>IFERROR(Tableau17[[#This Row],[2017 (L)-T1-MACRODROITE]]/Tableau17[[#This Row],[2017 (L)-T1-MACROTOTALE]],"")</f>
        <v>0.23580786026200873</v>
      </c>
      <c r="OU124" s="26">
        <f>IFERROR(Tableau17[[#This Row],[2017 (L)-T1-MACROCENTRE]]/Tableau17[[#This Row],[2017 (L)-T1-MACROTOTALE]],"")</f>
        <v>0.35152838427947597</v>
      </c>
      <c r="OV124" s="26">
        <f>IFERROR(Tableau17[[#This Row],[2017 (L)-T1-MACROGAUCHE]]/Tableau17[[#This Row],[2017 (L)-T1-MACROTOTALE]],"")</f>
        <v>0.37772925764192139</v>
      </c>
      <c r="OW124" s="26">
        <f>IFERROR(Tableau17[[#This Row],[2017 (L)-T1-MACROAUTRE]]/Tableau17[[#This Row],[2017 (L)-T1-MACROTOTALE]],"")</f>
        <v>6.5502183406113534E-3</v>
      </c>
      <c r="OX124" s="26">
        <f>IFERROR(Tableau17[[#This Row],[2017 (L)-T2-MACROEXTRDROITE]]/Tableau17[[#This Row],[2017 (L)-T2-MACROTOTALE]],"")</f>
        <v>0</v>
      </c>
      <c r="OY124" s="26">
        <f>IFERROR(Tableau17[[#This Row],[2017 (L)-T2-MACRODROITE]]/Tableau17[[#This Row],[2017 (L)-T2-MACROTOTALE]],"")</f>
        <v>0</v>
      </c>
      <c r="OZ124" s="26">
        <f>IFERROR(Tableau17[[#This Row],[2017 (L)-T2-MACROCENTRE]]/Tableau17[[#This Row],[2017 (L)-T2-MACROTOTALE]],"")</f>
        <v>0.49614395886889462</v>
      </c>
      <c r="PA124" s="26">
        <f>IFERROR(Tableau17[[#This Row],[2017 (L)-T2-MACROGAUCHE]]/Tableau17[[#This Row],[2017 (L)-T2-MACROTOTALE]],"")</f>
        <v>0.50385604113110538</v>
      </c>
      <c r="PB124" s="26">
        <f>IFERROR(Tableau17[[#This Row],[2017 (L)-T2-MACROAUTRE]]/Tableau17[[#This Row],[2017 (L)-T2-MACROTOTALE]],"")</f>
        <v>0</v>
      </c>
      <c r="PC124" s="26">
        <f>IFERROR(Tableau17[[#This Row],[2008_T1_PROCUS]]/Tableau17[[#This Row],[2008_T1_INSCRITS]],0)</f>
        <v>1.1281224818694601E-2</v>
      </c>
      <c r="PD124" s="26">
        <f>IFERROR(Tableau17[[#This Row],[2008_T2_PROCUS]]/Tableau17[[#This Row],[2008_T2_INSCRITS]],0)</f>
        <v>1.9370460048426151E-2</v>
      </c>
      <c r="PE124" s="26">
        <f>Tableau17[[#This Row],[2014_T1_PROCUS]]/Tableau17[[#This Row],[2014_T1_INSCRITS]]</f>
        <v>1.5111111111111112E-2</v>
      </c>
      <c r="PF124" s="26">
        <f>IFERROR(Tableau17[[#This Row],[2014_T2_PROCUS]]/Tableau17[[#This Row],[2014_T2_INSCRITS]],0)</f>
        <v>1.8666666666666668E-2</v>
      </c>
    </row>
    <row r="125" spans="1:422" x14ac:dyDescent="0.2">
      <c r="A125" s="1">
        <v>3</v>
      </c>
      <c r="B125" s="1" t="s">
        <v>305</v>
      </c>
      <c r="C125" s="1" t="s">
        <v>319</v>
      </c>
      <c r="D125" s="1" t="s">
        <v>319</v>
      </c>
      <c r="E125" s="1">
        <v>559</v>
      </c>
      <c r="F125" s="1">
        <v>5.4088479999999999</v>
      </c>
      <c r="G125" s="1">
        <v>43.291915000000003</v>
      </c>
      <c r="H125" s="3">
        <v>1175</v>
      </c>
      <c r="I125" s="3">
        <v>315</v>
      </c>
      <c r="L125" s="1">
        <v>133</v>
      </c>
      <c r="M125" s="1">
        <v>10</v>
      </c>
      <c r="O125" s="1">
        <v>1</v>
      </c>
      <c r="P125" s="1">
        <v>44</v>
      </c>
      <c r="Q125" s="1">
        <v>47</v>
      </c>
      <c r="R125" s="1">
        <v>62</v>
      </c>
      <c r="S125" s="1">
        <v>85</v>
      </c>
      <c r="T125" s="1">
        <v>18</v>
      </c>
      <c r="U125" s="1">
        <v>400</v>
      </c>
      <c r="V125" s="1">
        <v>1194</v>
      </c>
      <c r="W125" s="1">
        <v>738</v>
      </c>
      <c r="X125" s="1">
        <v>18</v>
      </c>
      <c r="Y125" s="2">
        <v>0.61809044999999996</v>
      </c>
      <c r="Z125" s="1">
        <v>1194</v>
      </c>
      <c r="AA125" s="1">
        <v>758</v>
      </c>
      <c r="AB125" s="1">
        <v>20</v>
      </c>
      <c r="AC125" s="2">
        <v>0.63484087</v>
      </c>
      <c r="AD125" s="1">
        <v>1175</v>
      </c>
      <c r="AE125" s="1">
        <v>411</v>
      </c>
      <c r="AF125" s="2">
        <v>0.34978723</v>
      </c>
      <c r="AG125" s="1">
        <f t="shared" si="1"/>
        <v>315</v>
      </c>
      <c r="AH125" s="1">
        <v>1235</v>
      </c>
      <c r="AI125" s="1">
        <v>777</v>
      </c>
      <c r="AJ125" s="1">
        <v>12</v>
      </c>
      <c r="AK125" s="2">
        <v>0.62914979999999998</v>
      </c>
      <c r="AL125" s="1">
        <v>1235</v>
      </c>
      <c r="AM125" s="1">
        <v>864</v>
      </c>
      <c r="AN125" s="1">
        <v>19</v>
      </c>
      <c r="AO125" s="2">
        <v>0.69959514</v>
      </c>
      <c r="AP125" s="1">
        <v>1180</v>
      </c>
      <c r="AQ125" s="1">
        <v>581</v>
      </c>
      <c r="AR125" s="2">
        <v>0.49237288000000001</v>
      </c>
      <c r="AS125" s="1">
        <v>1179</v>
      </c>
      <c r="AT125" s="1">
        <v>587</v>
      </c>
      <c r="AU125" s="2">
        <v>0.49787956</v>
      </c>
      <c r="AV125" s="1">
        <v>1188</v>
      </c>
      <c r="AW125" s="1">
        <v>562</v>
      </c>
      <c r="AX125" s="2">
        <v>0.47306397</v>
      </c>
      <c r="AY125" s="1">
        <v>1188</v>
      </c>
      <c r="AZ125" s="1">
        <v>460</v>
      </c>
      <c r="BA125" s="2">
        <v>0.38720538999999998</v>
      </c>
      <c r="BB125" s="1">
        <v>1190</v>
      </c>
      <c r="BC125" s="1">
        <v>904</v>
      </c>
      <c r="BD125" s="2">
        <v>0.75966387000000002</v>
      </c>
      <c r="BE125" s="1">
        <v>1190</v>
      </c>
      <c r="BF125" s="1">
        <v>842</v>
      </c>
      <c r="BG125" s="2">
        <v>0.70756302999999998</v>
      </c>
      <c r="BH125" s="1">
        <v>1157</v>
      </c>
      <c r="BI125" s="1">
        <v>571</v>
      </c>
      <c r="BJ125" s="2">
        <v>0.49351771999999999</v>
      </c>
      <c r="BK125" s="1">
        <v>50</v>
      </c>
      <c r="BL125" s="1">
        <v>2</v>
      </c>
      <c r="BM125" s="1">
        <v>7</v>
      </c>
      <c r="BN125" s="1">
        <v>25</v>
      </c>
      <c r="BO125" s="1">
        <v>48</v>
      </c>
      <c r="BP125" s="1">
        <v>370</v>
      </c>
      <c r="BQ125" s="1">
        <v>267</v>
      </c>
      <c r="BR125" s="1">
        <v>769</v>
      </c>
      <c r="BT125" s="1">
        <v>354</v>
      </c>
      <c r="BU125" s="1">
        <v>487</v>
      </c>
      <c r="BW125" s="1">
        <v>841</v>
      </c>
      <c r="BX125" s="1">
        <v>10</v>
      </c>
      <c r="BY125" s="1">
        <v>2</v>
      </c>
      <c r="BZ125" s="1">
        <v>33</v>
      </c>
      <c r="CB125" s="1">
        <v>53</v>
      </c>
      <c r="CC125" s="1">
        <v>153</v>
      </c>
      <c r="CD125" s="1">
        <v>328</v>
      </c>
      <c r="CE125" s="1">
        <v>146</v>
      </c>
      <c r="CF125" s="1">
        <v>725</v>
      </c>
      <c r="CG125" s="1">
        <v>148</v>
      </c>
      <c r="CH125" s="1">
        <v>404</v>
      </c>
      <c r="CI125" s="1">
        <v>188</v>
      </c>
      <c r="CJ125" s="1">
        <v>740</v>
      </c>
      <c r="CK125" s="1">
        <v>9</v>
      </c>
      <c r="CO125" s="1">
        <v>63</v>
      </c>
      <c r="CP125" s="1">
        <v>193</v>
      </c>
      <c r="CR125" s="1">
        <v>7</v>
      </c>
      <c r="CT125" s="1">
        <v>172</v>
      </c>
      <c r="CU125" s="1">
        <v>118</v>
      </c>
      <c r="CW125" s="1">
        <v>562</v>
      </c>
      <c r="CY125" s="1">
        <v>210</v>
      </c>
      <c r="DA125" s="1">
        <v>329</v>
      </c>
      <c r="DC125" s="1">
        <v>539</v>
      </c>
      <c r="DD125" s="1">
        <v>24</v>
      </c>
      <c r="DE125" s="1">
        <v>1</v>
      </c>
      <c r="DF125" s="1">
        <v>7</v>
      </c>
      <c r="DG125" s="1">
        <v>21</v>
      </c>
      <c r="DH125" s="1">
        <v>0</v>
      </c>
      <c r="DI125" s="1">
        <v>27</v>
      </c>
      <c r="DK125" s="1">
        <v>1</v>
      </c>
      <c r="DL125" s="1">
        <v>92</v>
      </c>
      <c r="DN125" s="1">
        <v>115</v>
      </c>
      <c r="DP125" s="1">
        <v>8</v>
      </c>
      <c r="DQ125" s="1">
        <v>2</v>
      </c>
      <c r="DR125" s="1">
        <v>149</v>
      </c>
      <c r="DU125" s="1">
        <v>447</v>
      </c>
      <c r="DV125" s="1">
        <v>196</v>
      </c>
      <c r="DZ125" s="1">
        <v>209</v>
      </c>
      <c r="EA125" s="1">
        <v>405</v>
      </c>
      <c r="EB125" s="1">
        <v>3</v>
      </c>
      <c r="EC125" s="1">
        <v>3</v>
      </c>
      <c r="ED125" s="1">
        <v>4</v>
      </c>
      <c r="EE125" s="1">
        <v>30</v>
      </c>
      <c r="EF125" s="1">
        <v>154</v>
      </c>
      <c r="EG125" s="1">
        <v>47</v>
      </c>
      <c r="EH125" s="1">
        <v>4</v>
      </c>
      <c r="EI125" s="1">
        <v>229</v>
      </c>
      <c r="EJ125" s="1">
        <v>219</v>
      </c>
      <c r="EK125" s="1">
        <v>189</v>
      </c>
      <c r="EL125" s="1">
        <v>6</v>
      </c>
      <c r="EM125" s="1">
        <v>888</v>
      </c>
      <c r="EN125" s="1">
        <v>303</v>
      </c>
      <c r="EO125" s="1">
        <v>455</v>
      </c>
      <c r="EP125" s="1">
        <v>758</v>
      </c>
      <c r="EQ125" s="1">
        <v>0</v>
      </c>
      <c r="ER125" s="1">
        <v>2</v>
      </c>
      <c r="ES125" s="1">
        <v>5</v>
      </c>
      <c r="ET125" s="1">
        <v>34</v>
      </c>
      <c r="EU125" s="1">
        <v>3</v>
      </c>
      <c r="EV125" s="1">
        <v>158</v>
      </c>
      <c r="EW125" s="1">
        <v>41</v>
      </c>
      <c r="EX125" s="1">
        <v>0</v>
      </c>
      <c r="EY125" s="1">
        <v>6</v>
      </c>
      <c r="EZ125" s="1">
        <v>28</v>
      </c>
      <c r="FA125" s="1">
        <v>0</v>
      </c>
      <c r="FB125" s="1">
        <v>0</v>
      </c>
      <c r="FC125" s="1">
        <v>0</v>
      </c>
      <c r="FD125" s="1">
        <v>0</v>
      </c>
      <c r="FE125" s="1">
        <v>0</v>
      </c>
      <c r="FF125" s="1">
        <v>1</v>
      </c>
      <c r="FG125" s="1">
        <v>1</v>
      </c>
      <c r="FH125" s="1">
        <v>12</v>
      </c>
      <c r="FI125" s="1">
        <v>0</v>
      </c>
      <c r="FJ125" s="1">
        <v>22</v>
      </c>
      <c r="FK125" s="1">
        <v>14</v>
      </c>
      <c r="FL125" s="1">
        <v>0</v>
      </c>
      <c r="FM125" s="1">
        <v>80</v>
      </c>
      <c r="FN125" s="1">
        <v>8</v>
      </c>
      <c r="FO125" s="1">
        <v>1</v>
      </c>
      <c r="FP125" s="1">
        <v>131</v>
      </c>
      <c r="FQ125" s="1">
        <v>0</v>
      </c>
      <c r="FR125" s="1">
        <f>SUM(Tableau17[[#This Row],[2019-T1-ALEXANDRE Audric]:[2019-T1-MARIE Florie]])</f>
        <v>547</v>
      </c>
      <c r="FS125" s="1">
        <v>55</v>
      </c>
      <c r="FT125" s="1">
        <v>422</v>
      </c>
      <c r="FU125" s="1">
        <v>0</v>
      </c>
      <c r="FV125" s="1">
        <v>292</v>
      </c>
      <c r="FW125" s="1">
        <v>0</v>
      </c>
      <c r="FX125" s="1">
        <v>769</v>
      </c>
      <c r="FY125" s="1">
        <v>0</v>
      </c>
      <c r="FZ125" s="1">
        <v>487</v>
      </c>
      <c r="GA125" s="1">
        <v>0</v>
      </c>
      <c r="GB125" s="1">
        <v>354</v>
      </c>
      <c r="GC125" s="1">
        <v>0</v>
      </c>
      <c r="GD125" s="1">
        <v>841</v>
      </c>
      <c r="GE125" s="1">
        <v>153</v>
      </c>
      <c r="GF125" s="1">
        <v>330</v>
      </c>
      <c r="GG125" s="1">
        <v>10</v>
      </c>
      <c r="GH125" s="1">
        <v>232</v>
      </c>
      <c r="GI125" s="1">
        <v>0</v>
      </c>
      <c r="GJ125" s="1">
        <v>725</v>
      </c>
      <c r="GK125" s="1">
        <v>148</v>
      </c>
      <c r="GL125" s="1">
        <v>404</v>
      </c>
      <c r="GM125" s="1">
        <v>0</v>
      </c>
      <c r="GN125" s="1">
        <v>188</v>
      </c>
      <c r="GO125" s="1">
        <v>0</v>
      </c>
      <c r="GP125" s="1">
        <v>740</v>
      </c>
      <c r="GQ125" s="1">
        <v>193</v>
      </c>
      <c r="GR125" s="1">
        <v>172</v>
      </c>
      <c r="GS125" s="1">
        <v>0</v>
      </c>
      <c r="GT125" s="1">
        <v>188</v>
      </c>
      <c r="GU125" s="1">
        <v>9</v>
      </c>
      <c r="GV125" s="1">
        <v>562</v>
      </c>
      <c r="GW125" s="1">
        <v>210</v>
      </c>
      <c r="GX125" s="1">
        <v>329</v>
      </c>
      <c r="GY125" s="1">
        <v>0</v>
      </c>
      <c r="GZ125" s="1">
        <v>0</v>
      </c>
      <c r="HA125" s="1">
        <v>0</v>
      </c>
      <c r="HB125" s="1">
        <v>539</v>
      </c>
      <c r="HC125" s="1">
        <v>266</v>
      </c>
      <c r="HD125" s="1">
        <v>154</v>
      </c>
      <c r="HE125" s="1">
        <v>189</v>
      </c>
      <c r="HF125" s="1">
        <v>275</v>
      </c>
      <c r="HG125" s="1">
        <v>4</v>
      </c>
      <c r="HH125" s="1">
        <v>888</v>
      </c>
      <c r="HI125" s="1">
        <v>303</v>
      </c>
      <c r="HJ125" s="1">
        <v>0</v>
      </c>
      <c r="HK125" s="1">
        <v>455</v>
      </c>
      <c r="HL125" s="1">
        <v>0</v>
      </c>
      <c r="HM125" s="1">
        <v>0</v>
      </c>
      <c r="HN125" s="1">
        <v>758</v>
      </c>
      <c r="HO125" s="1">
        <v>180</v>
      </c>
      <c r="HP125" s="1">
        <v>49</v>
      </c>
      <c r="HQ125" s="1">
        <v>131</v>
      </c>
      <c r="HR125" s="1">
        <v>180</v>
      </c>
      <c r="HS125" s="1">
        <v>22</v>
      </c>
      <c r="HT125" s="1">
        <v>562</v>
      </c>
      <c r="HU125" s="1">
        <v>62</v>
      </c>
      <c r="HV125" s="1">
        <v>177</v>
      </c>
      <c r="HW125" s="1">
        <v>47</v>
      </c>
      <c r="HX125" s="1">
        <v>114</v>
      </c>
      <c r="HY125" s="1">
        <v>0</v>
      </c>
      <c r="HZ125" s="1">
        <v>400</v>
      </c>
      <c r="IA125" s="1">
        <v>7</v>
      </c>
      <c r="IB125" s="1">
        <v>136</v>
      </c>
      <c r="IC125" s="1">
        <v>149</v>
      </c>
      <c r="ID125" s="1">
        <v>152</v>
      </c>
      <c r="IE125" s="1">
        <v>3</v>
      </c>
      <c r="IF125" s="1">
        <v>447</v>
      </c>
      <c r="IG125" s="1">
        <v>0</v>
      </c>
      <c r="IH125" s="1">
        <v>0</v>
      </c>
      <c r="II125" s="1">
        <v>209</v>
      </c>
      <c r="IJ125" s="1">
        <v>196</v>
      </c>
      <c r="IK125" s="1">
        <v>0</v>
      </c>
      <c r="IL125" s="1">
        <v>405</v>
      </c>
      <c r="IM125" s="26">
        <f>IFERROR(Tableau17[[#This Row],[LDIV]]/Tableau17[[#This Row],[Total général]],"")</f>
        <v>0</v>
      </c>
      <c r="IN125" s="26">
        <f>IFERROR(Tableau17[[#This Row],[LDVC]]/Tableau17[[#This Row],[Total général]],"")</f>
        <v>0</v>
      </c>
      <c r="IO125" s="26">
        <f>IFERROR(Tableau17[[#This Row],[LDVD]]/Tableau17[[#This Row],[Total général]],"")</f>
        <v>0.33250000000000002</v>
      </c>
      <c r="IP125" s="26">
        <f>IFERROR(Tableau17[[#This Row],[LDVG]]/Tableau17[[#This Row],[Total général]],"")</f>
        <v>2.5000000000000001E-2</v>
      </c>
      <c r="IQ125" s="26">
        <f>IFERROR(Tableau17[[#This Row],[LEXD]]/Tableau17[[#This Row],[Total général]],"")</f>
        <v>0</v>
      </c>
      <c r="IR125" s="26">
        <f>IFERROR(Tableau17[[#This Row],[LEXG]]/Tableau17[[#This Row],[Total général]],"")</f>
        <v>2.5000000000000001E-3</v>
      </c>
      <c r="IS125" s="26">
        <f>IFERROR(Tableau17[[#This Row],[LLR]]/Tableau17[[#This Row],[Total général]],"")</f>
        <v>0.11</v>
      </c>
      <c r="IT125" s="26">
        <f>IFERROR(Tableau17[[#This Row],[LREM]]/Tableau17[[#This Row],[Total général]],"")</f>
        <v>0.11749999999999999</v>
      </c>
      <c r="IU125" s="26">
        <f>IFERROR(Tableau17[[#This Row],[LRN]]/Tableau17[[#This Row],[Total général]],"")</f>
        <v>0.155</v>
      </c>
      <c r="IV125" s="26">
        <f>IFERROR(Tableau17[[#This Row],[LUG]]/Tableau17[[#This Row],[Total général]],"")</f>
        <v>0.21249999999999999</v>
      </c>
      <c r="IW125" s="26">
        <f>IFERROR(Tableau17[[#This Row],[LVEC]]/Tableau17[[#This Row],[Total général]],"")</f>
        <v>4.4999999999999998E-2</v>
      </c>
      <c r="IX125" s="26">
        <f>IFERROR(Tableau17[[#This Row],[2008-T1-LCMD]]/Tableau17[[#This Row],[2008-T1-TOTAL]],"")</f>
        <v>6.5019505851755532E-2</v>
      </c>
      <c r="IY125" s="26">
        <f>IFERROR(Tableau17[[#This Row],[2008-T1-LDVD]]/Tableau17[[#This Row],[2008-T1-TOTAL]],"")</f>
        <v>2.6007802340702211E-3</v>
      </c>
      <c r="IZ125" s="26">
        <f>IFERROR(Tableau17[[#This Row],[2008-T1-LEXD]]/Tableau17[[#This Row],[2008-T1-TOTAL]],"")</f>
        <v>9.1027308192457735E-3</v>
      </c>
      <c r="JA125" s="26">
        <f>IFERROR(Tableau17[[#This Row],[2008-T1-LEXG]]/Tableau17[[#This Row],[2008-T1-TOTAL]],"")</f>
        <v>3.2509752925877766E-2</v>
      </c>
      <c r="JB125" s="26">
        <f>IFERROR(Tableau17[[#This Row],[2008-T1-LFN]]/Tableau17[[#This Row],[2008-T1-TOTAL]],"")</f>
        <v>6.2418725617685307E-2</v>
      </c>
      <c r="JC125" s="26">
        <f>IFERROR(Tableau17[[#This Row],[2008-T1-LMAJ]]/Tableau17[[#This Row],[2008-T1-TOTAL]],"")</f>
        <v>0.48114434330299088</v>
      </c>
      <c r="JD125" s="26">
        <f>IFERROR(Tableau17[[#This Row],[2008-T1-LUG]]/Tableau17[[#This Row],[2008-T1-TOTAL]],"")</f>
        <v>0.3472041612483745</v>
      </c>
      <c r="JE125" s="26">
        <f>IFERROR(Tableau17[[#This Row],[2008-T2-LFN]]/Tableau17[[#This Row],[2008-T2-TOTAL]],"")</f>
        <v>0</v>
      </c>
      <c r="JF125" s="26">
        <f>IFERROR(Tableau17[[#This Row],[2008-T2-LGC]]/Tableau17[[#This Row],[2008-T2-TOTAL]],"")</f>
        <v>0.42092746730083236</v>
      </c>
      <c r="JG125" s="26">
        <f>IFERROR(Tableau17[[#This Row],[2008-T2-LMAJ]]/Tableau17[[#This Row],[2008-T2-TOTAL]],"")</f>
        <v>0.5790725326991677</v>
      </c>
      <c r="JH125" s="26">
        <f>IFERROR(Tableau17[[#This Row],[2008-T2-LUG]]/Tableau17[[#This Row],[2008-T2-TOTAL]],"")</f>
        <v>0</v>
      </c>
      <c r="JI125" s="26">
        <f>IFERROR(Tableau17[[#This Row],[2014-T1-LDIV]]/Tableau17[[#This Row],[2014-T1-TOTAL]],"")</f>
        <v>1.3793103448275862E-2</v>
      </c>
      <c r="JJ125" s="26">
        <f>IFERROR(Tableau17[[#This Row],[2014-T1-LDVD]]/Tableau17[[#This Row],[2014-T1-TOTAL]],"")</f>
        <v>2.7586206896551722E-3</v>
      </c>
      <c r="JK125" s="26">
        <f>IFERROR(Tableau17[[#This Row],[2014-T1-LDVG]]/Tableau17[[#This Row],[2014-T1-TOTAL]],"")</f>
        <v>4.5517241379310347E-2</v>
      </c>
      <c r="JL125" s="26">
        <f>IFERROR(Tableau17[[#This Row],[2014-T1-LEXG]]/Tableau17[[#This Row],[2014-T1-TOTAL]],"")</f>
        <v>0</v>
      </c>
      <c r="JM125" s="26">
        <f>IFERROR(Tableau17[[#This Row],[2014-T1-LFG]]/Tableau17[[#This Row],[2014-T1-TOTAL]],"")</f>
        <v>7.3103448275862071E-2</v>
      </c>
      <c r="JN125" s="26">
        <f>IFERROR(Tableau17[[#This Row],[2014-T1-LFN]]/Tableau17[[#This Row],[2014-T1-TOTAL]],"")</f>
        <v>0.21103448275862069</v>
      </c>
      <c r="JO125" s="26">
        <f>IFERROR(Tableau17[[#This Row],[2014-T1-LUD]]/Tableau17[[#This Row],[2014-T1-TOTAL]],"")</f>
        <v>0.45241379310344826</v>
      </c>
      <c r="JP125" s="26">
        <f>IFERROR(Tableau17[[#This Row],[2014-T1-LUG]]/Tableau17[[#This Row],[2014-T1-TOTAL]],"")</f>
        <v>0.20137931034482759</v>
      </c>
      <c r="JQ125" s="26">
        <f>IFERROR(Tableau17[[#This Row],[2014-T2-LFN]]/Tableau17[[#This Row],[2014-T2-TOTAL]],"")</f>
        <v>0.2</v>
      </c>
      <c r="JR125" s="26">
        <f>IFERROR(Tableau17[[#This Row],[2014-T2-LUD]]/Tableau17[[#This Row],[2014-T2-TOTAL]],"")</f>
        <v>0.54594594594594592</v>
      </c>
      <c r="JS125" s="26">
        <f>IFERROR(Tableau17[[#This Row],[2014-T2-LUG]]/Tableau17[[#This Row],[2014-T2-TOTAL]],"")</f>
        <v>0.25405405405405407</v>
      </c>
      <c r="JT125" s="26">
        <f>IFERROR(Tableau17[[#This Row],[2015-T1-BC-DIV]]/Tableau17[[#This Row],[2015-T1-TOTAL]],"")</f>
        <v>1.601423487544484E-2</v>
      </c>
      <c r="JU125" s="26">
        <f>IFERROR(Tableau17[[#This Row],[2015-T1-BC-DLF]]/Tableau17[[#This Row],[2015-T1-TOTAL]],"")</f>
        <v>0</v>
      </c>
      <c r="JV125" s="26">
        <f>IFERROR(Tableau17[[#This Row],[2015-T1-BC-DVD]]/Tableau17[[#This Row],[2015-T1-TOTAL]],"")</f>
        <v>0</v>
      </c>
      <c r="JW125" s="26">
        <f>IFERROR(Tableau17[[#This Row],[2015-T1-BC-DVG]]/Tableau17[[#This Row],[2015-T1-TOTAL]],"")</f>
        <v>0</v>
      </c>
      <c r="JX125" s="26">
        <f>IFERROR(Tableau17[[#This Row],[2015-T1-BC-FG]]/Tableau17[[#This Row],[2015-T1-TOTAL]],"")</f>
        <v>0.11209964412811388</v>
      </c>
      <c r="JY125" s="26">
        <f>IFERROR(Tableau17[[#This Row],[2015-T1-BC-FN]]/Tableau17[[#This Row],[2015-T1-TOTAL]],"")</f>
        <v>0.34341637010676157</v>
      </c>
      <c r="JZ125" s="26">
        <f>IFERROR(Tableau17[[#This Row],[2015-T1-BC-MDM]]/Tableau17[[#This Row],[2015-T1-TOTAL]],"")</f>
        <v>0</v>
      </c>
      <c r="KA125" s="26">
        <f>IFERROR(Tableau17[[#This Row],[2015-T1-BC-RDG]]/Tableau17[[#This Row],[2015-T1-TOTAL]],"")</f>
        <v>1.2455516014234875E-2</v>
      </c>
      <c r="KB125" s="26">
        <f>IFERROR(Tableau17[[#This Row],[2015-T1-BC-SOC]]/Tableau17[[#This Row],[2015-T1-TOTAL]],"")</f>
        <v>0</v>
      </c>
      <c r="KC125" s="26">
        <f>IFERROR(Tableau17[[#This Row],[2015-T1-BC-UD]]/Tableau17[[#This Row],[2015-T1-TOTAL]],"")</f>
        <v>0.30604982206405695</v>
      </c>
      <c r="KD125" s="26">
        <f>IFERROR(Tableau17[[#This Row],[2015-T1-BC-UG]]/Tableau17[[#This Row],[2015-T1-TOTAL]],"")</f>
        <v>0.20996441281138789</v>
      </c>
      <c r="KE125" s="26">
        <f>IFERROR(Tableau17[[#This Row],[2015-T1-BC-VEC]]/Tableau17[[#This Row],[2015-T1-TOTAL]],"")</f>
        <v>0</v>
      </c>
      <c r="KF125" s="26">
        <f>IFERROR(Tableau17[[#This Row],[2015-T2-BC-DVG]]/Tableau17[[#This Row],[2015-T2-TOTAL]],"")</f>
        <v>0</v>
      </c>
      <c r="KG125" s="26">
        <f>IFERROR(Tableau17[[#This Row],[2015-T2-BC-FN]]/Tableau17[[#This Row],[2015-T2-TOTAL]],"")</f>
        <v>0.38961038961038963</v>
      </c>
      <c r="KH125" s="26">
        <f>IFERROR(Tableau17[[#This Row],[2015-T2-BC-SOC]]/Tableau17[[#This Row],[2015-T2-TOTAL]],"")</f>
        <v>0</v>
      </c>
      <c r="KI125" s="26">
        <f>IFERROR(Tableau17[[#This Row],[2015-T2-BC-UD]]/Tableau17[[#This Row],[2015-T2-TOTAL]],"")</f>
        <v>0.61038961038961037</v>
      </c>
      <c r="KJ125" s="26">
        <f>IFERROR(Tableau17[[#This Row],[2015-T2-BC-UG]]/Tableau17[[#This Row],[2015-T2-TOTAL]],"")</f>
        <v>0</v>
      </c>
      <c r="KK125" s="26">
        <f>IFERROR(Tableau17[[#This Row],[2017 (L)-T1-COM]]/Tableau17[[#This Row],[2017 (L)-T1-TOTAL]],"")</f>
        <v>5.3691275167785234E-2</v>
      </c>
      <c r="KL125" s="26">
        <f>IFERROR(Tableau17[[#This Row],[2017 (L)-T1-DIV]]/Tableau17[[#This Row],[2017 (L)-T1-TOTAL]],"")</f>
        <v>2.2371364653243847E-3</v>
      </c>
      <c r="KM125" s="26">
        <f>IFERROR(Tableau17[[#This Row],[2017 (L)-T1-DLF]]/Tableau17[[#This Row],[2017 (L)-T1-TOTAL]],"")</f>
        <v>1.5659955257270694E-2</v>
      </c>
      <c r="KN125" s="26">
        <f>IFERROR(Tableau17[[#This Row],[2017 (L)-T1-DVD]]/Tableau17[[#This Row],[2017 (L)-T1-TOTAL]],"")</f>
        <v>4.6979865771812082E-2</v>
      </c>
      <c r="KO125" s="26">
        <f>IFERROR(Tableau17[[#This Row],[2017 (L)-T1-DVG]]/Tableau17[[#This Row],[2017 (L)-T1-TOTAL]],"")</f>
        <v>0</v>
      </c>
      <c r="KP125" s="26">
        <f>IFERROR(Tableau17[[#This Row],[2017 (L)-T1-ECO]]/Tableau17[[#This Row],[2017 (L)-T1-TOTAL]],"")</f>
        <v>6.0402684563758392E-2</v>
      </c>
      <c r="KQ125" s="26">
        <f>IFERROR(Tableau17[[#This Row],[2017 (L)-T1-EXD]]/Tableau17[[#This Row],[2017 (L)-T1-TOTAL]],"")</f>
        <v>0</v>
      </c>
      <c r="KR125" s="26">
        <f>IFERROR(Tableau17[[#This Row],[2017 (L)-T1-EXG]]/Tableau17[[#This Row],[2017 (L)-T1-TOTAL]],"")</f>
        <v>2.2371364653243847E-3</v>
      </c>
      <c r="KS125" s="26">
        <f>IFERROR(Tableau17[[#This Row],[2017 (L)-T1-FI]]/Tableau17[[#This Row],[2017 (L)-T1-TOTAL]],"")</f>
        <v>0.2058165548098434</v>
      </c>
      <c r="KT125" s="26">
        <f>IFERROR(Tableau17[[#This Row],[2017 (L)-T1-FN]]/Tableau17[[#This Row],[2017 (L)-T1-TOTAL]],"")</f>
        <v>0</v>
      </c>
      <c r="KU125" s="26">
        <f>IFERROR(Tableau17[[#This Row],[2017 (L)-T1-LR]]/Tableau17[[#This Row],[2017 (L)-T1-TOTAL]],"")</f>
        <v>0.25727069351230425</v>
      </c>
      <c r="KV125" s="26">
        <f>IFERROR(Tableau17[[#This Row],[2017 (L)-T1-MDM]]/Tableau17[[#This Row],[2017 (L)-T1-TOTAL]],"")</f>
        <v>0</v>
      </c>
      <c r="KW125" s="26">
        <f>IFERROR(Tableau17[[#This Row],[2017 (L)-T1-RDG]]/Tableau17[[#This Row],[2017 (L)-T1-TOTAL]],"")</f>
        <v>1.7897091722595078E-2</v>
      </c>
      <c r="KX125" s="26">
        <f>IFERROR(Tableau17[[#This Row],[2017 (L)-T1-REG]]/Tableau17[[#This Row],[2017 (L)-T1-TOTAL]],"")</f>
        <v>4.4742729306487695E-3</v>
      </c>
      <c r="KY125" s="26">
        <f>IFERROR(Tableau17[[#This Row],[2017 (L)-T1-REM]]/Tableau17[[#This Row],[2017 (L)-T1-TOTAL]],"")</f>
        <v>0.33333333333333331</v>
      </c>
      <c r="KZ125" s="26">
        <f>IFERROR(Tableau17[[#This Row],[2017 (L)-T1-SOC]]/Tableau17[[#This Row],[2017 (L)-T1-TOTAL]],"")</f>
        <v>0</v>
      </c>
      <c r="LA125" s="26">
        <f>IFERROR(Tableau17[[#This Row],[2017 (L)-T1-UDI]]/Tableau17[[#This Row],[2017 (L)-T1-TOTAL]],"")</f>
        <v>0</v>
      </c>
      <c r="LB125" s="26">
        <f>IFERROR(Tableau17[[#This Row],[2017 (L)-T2-FI]]/Tableau17[[#This Row],[2017 (L)-T2-TOTAL]],"")</f>
        <v>0.48395061728395061</v>
      </c>
      <c r="LC125" s="26">
        <f>IFERROR(Tableau17[[#This Row],[2017 (L)-T2-FN]]/Tableau17[[#This Row],[2017 (L)-T2-TOTAL]],"")</f>
        <v>0</v>
      </c>
      <c r="LD125" s="26">
        <f>IFERROR(Tableau17[[#This Row],[2017 (L)-T2-LR]]/Tableau17[[#This Row],[2017 (L)-T2-TOTAL]],"")</f>
        <v>0</v>
      </c>
      <c r="LE125" s="26">
        <f>IFERROR(Tableau17[[#This Row],[2017 (L)-T2-MDM]]/Tableau17[[#This Row],[2017 (L)-T2-TOTAL]],"")</f>
        <v>0</v>
      </c>
      <c r="LF125" s="26">
        <f>IFERROR(Tableau17[[#This Row],[2017 (L)-T2-REM]]/Tableau17[[#This Row],[2017 (L)-T2-TOTAL]],"")</f>
        <v>0.51604938271604939</v>
      </c>
      <c r="LG125" s="26">
        <f>IFERROR(Tableau17[[#This Row],[2017-T1-ARTHAUD Nathalie]]/Tableau17[[#This Row],[2017-T1-TOTAL]],"")</f>
        <v>3.3783783783783786E-3</v>
      </c>
      <c r="LH125" s="26">
        <f>IFERROR(Tableau17[[#This Row],[2017-T1-ASSELINEAU Fran]]/Tableau17[[#This Row],[2017-T1-TOTAL]],"")</f>
        <v>3.3783783783783786E-3</v>
      </c>
      <c r="LI125" s="26">
        <f>IFERROR(Tableau17[[#This Row],[2017-T1-CHEMINADE Jacques]]/Tableau17[[#This Row],[2017-T1-TOTAL]],"")</f>
        <v>4.5045045045045045E-3</v>
      </c>
      <c r="LJ125" s="26">
        <f>IFERROR(Tableau17[[#This Row],[2017-T1-DUPONT-AIGNAN Nicolas]]/Tableau17[[#This Row],[2017-T1-TOTAL]],"")</f>
        <v>3.3783783783783786E-2</v>
      </c>
      <c r="LK125" s="26">
        <f>IFERROR(Tableau17[[#This Row],[2017-T1-FILLON Fran]]/Tableau17[[#This Row],[2017-T1-TOTAL]],"")</f>
        <v>0.17342342342342343</v>
      </c>
      <c r="LL125" s="26">
        <f>IFERROR(Tableau17[[#This Row],[2017-T1-HAMON Beno]]/Tableau17[[#This Row],[2017-T1-TOTAL]],"")</f>
        <v>5.2927927927927929E-2</v>
      </c>
      <c r="LM125" s="26">
        <f>IFERROR(Tableau17[[#This Row],[2017-T1-LASSALLE Jean]]/Tableau17[[#This Row],[2017-T1-TOTAL]],"")</f>
        <v>4.5045045045045045E-3</v>
      </c>
      <c r="LN125" s="26">
        <f>IFERROR(Tableau17[[#This Row],[2017-T1-LE PEN Marine]]/Tableau17[[#This Row],[2017-T1-TOTAL]],"")</f>
        <v>0.25788288288288286</v>
      </c>
      <c r="LO125" s="26">
        <f>IFERROR(Tableau17[[#This Row],[2017-T1-M Jean-Luc]]/Tableau17[[#This Row],[2017-T1-TOTAL]],"")</f>
        <v>0.24662162162162163</v>
      </c>
      <c r="LP125" s="26">
        <f>IFERROR(Tableau17[[#This Row],[2017-T1-MACRON Emmanuel]]/Tableau17[[#This Row],[2017-T1-TOTAL]],"")</f>
        <v>0.21283783783783783</v>
      </c>
      <c r="LQ125" s="26">
        <f>IFERROR(Tableau17[[#This Row],[2017-T1-POUTOU Philippe]]/Tableau17[[#This Row],[2017-T1-TOTAL]],"")</f>
        <v>6.7567567567567571E-3</v>
      </c>
      <c r="LR125" s="26">
        <f>IFERROR(Tableau17[[#This Row],[2017-T2-LE PEN Marine]]/Tableau17[[#This Row],[2017-T2-TOTAL]],"")</f>
        <v>0.39973614775725591</v>
      </c>
      <c r="LS125" s="26">
        <f>IFERROR(Tableau17[[#This Row],[2017-T2-MACRON Emmanuel]]/Tableau17[[#This Row],[2017-T2-TOTAL]],"")</f>
        <v>0.60026385224274403</v>
      </c>
      <c r="LT125" s="26">
        <f>IFERROR(Tableau17[[#This Row],[2019-T1-ALEXANDRE Audric]]/Tableau17[[#This Row],[2019-T1-TOTAL]],"")</f>
        <v>0</v>
      </c>
      <c r="LU125" s="26">
        <f>IFERROR(Tableau17[[#This Row],[2019-T1-ARTHAUD Nathalie]]/Tableau17[[#This Row],[2019-T1-TOTAL]],"")</f>
        <v>3.6563071297989031E-3</v>
      </c>
      <c r="LV125" s="26">
        <f>IFERROR(Tableau17[[#This Row],[2019-T1-ASSELINEAU François]]/Tableau17[[#This Row],[2019-T1-TOTAL]],"")</f>
        <v>9.140767824497258E-3</v>
      </c>
      <c r="LW125" s="26">
        <f>IFERROR(Tableau17[[#This Row],[2019-T1-AUBRY Manon]]/Tableau17[[#This Row],[2019-T1-TOTAL]],"")</f>
        <v>6.2157221206581355E-2</v>
      </c>
      <c r="LX125" s="26">
        <f>IFERROR(Tableau17[[#This Row],[2019-T1-AZERGUI Nagib]]/Tableau17[[#This Row],[2019-T1-TOTAL]],"")</f>
        <v>5.4844606946983544E-3</v>
      </c>
      <c r="LY125" s="26">
        <f>IFERROR(Tableau17[[#This Row],[2019-T1-BARDELLA Jordan]]/Tableau17[[#This Row],[2019-T1-TOTAL]],"")</f>
        <v>0.28884826325411334</v>
      </c>
      <c r="LZ125" s="26">
        <f>IFERROR(Tableau17[[#This Row],[2019-T1-BELLAMY François-Xavier]]/Tableau17[[#This Row],[2019-T1-TOTAL]],"")</f>
        <v>7.4954296160877509E-2</v>
      </c>
      <c r="MA125" s="26">
        <f>IFERROR(Tableau17[[#This Row],[2019-T1-BIDOU Olivier]]/Tableau17[[#This Row],[2019-T1-TOTAL]],"")</f>
        <v>0</v>
      </c>
      <c r="MB125" s="26">
        <f>IFERROR(Tableau17[[#This Row],[2019-T1-BOURG Dominique]]/Tableau17[[#This Row],[2019-T1-TOTAL]],"")</f>
        <v>1.0968921389396709E-2</v>
      </c>
      <c r="MC125" s="26">
        <f>IFERROR(Tableau17[[#This Row],[2019-T1-BROSSAT Ian]]/Tableau17[[#This Row],[2019-T1-TOTAL]],"")</f>
        <v>5.1188299817184646E-2</v>
      </c>
      <c r="MD125" s="26">
        <f>IFERROR(Tableau17[[#This Row],[2019-T1-CAILLAUD Sophie]]/Tableau17[[#This Row],[2019-T1-TOTAL]],"")</f>
        <v>0</v>
      </c>
      <c r="ME125" s="26">
        <f>IFERROR(Tableau17[[#This Row],[2019-T1-CAMUS Renaud]]/Tableau17[[#This Row],[2019-T1-TOTAL]],"")</f>
        <v>0</v>
      </c>
      <c r="MF125" s="26">
        <f>IFERROR(Tableau17[[#This Row],[2019-T1-CHALENÇON Christophe]]/Tableau17[[#This Row],[2019-T1-TOTAL]],"")</f>
        <v>0</v>
      </c>
      <c r="MG125" s="26">
        <f>IFERROR(Tableau17[[#This Row],[2019-T1-CORBET Cathy Denise Ginette]]/Tableau17[[#This Row],[2019-T1-TOTAL]],"")</f>
        <v>0</v>
      </c>
      <c r="MH125" s="26">
        <f>IFERROR(Tableau17[[#This Row],[2019-T1-DE PREVOISIN Robert]]/Tableau17[[#This Row],[2019-T1-TOTAL]],"")</f>
        <v>0</v>
      </c>
      <c r="MI125" s="26">
        <f>IFERROR(Tableau17[[#This Row],[2019-T1-DELFEL Thérèse]]/Tableau17[[#This Row],[2019-T1-TOTAL]],"")</f>
        <v>1.8281535648994515E-3</v>
      </c>
      <c r="MJ125" s="26">
        <f>IFERROR(Tableau17[[#This Row],[2019-T1-DIEUMEGARD Pierre]]/Tableau17[[#This Row],[2019-T1-TOTAL]],"")</f>
        <v>1.8281535648994515E-3</v>
      </c>
      <c r="MK125" s="26">
        <f>IFERROR(Tableau17[[#This Row],[2019-T1-DUPONT-AIGNAN Nicolas]]/Tableau17[[#This Row],[2019-T1-TOTAL]],"")</f>
        <v>2.1937842778793418E-2</v>
      </c>
      <c r="ML125" s="26">
        <f>IFERROR(Tableau17[[#This Row],[2019-T1-GERNIGON Yves]]/Tableau17[[#This Row],[2019-T1-TOTAL]],"")</f>
        <v>0</v>
      </c>
      <c r="MM125" s="26">
        <f>IFERROR(Tableau17[[#This Row],[2019-T1-GLUCKSMANN Raphaël]]/Tableau17[[#This Row],[2019-T1-TOTAL]],"")</f>
        <v>4.0219378427787937E-2</v>
      </c>
      <c r="MN125" s="26">
        <f>IFERROR(Tableau17[[#This Row],[2019-T1-HAMON Benoît]]/Tableau17[[#This Row],[2019-T1-TOTAL]],"")</f>
        <v>2.5594149908592323E-2</v>
      </c>
      <c r="MO125" s="26">
        <f>IFERROR(Tableau17[[#This Row],[2019-T1-HELGEN Gilles]]/Tableau17[[#This Row],[2019-T1-TOTAL]],"")</f>
        <v>0</v>
      </c>
      <c r="MP125" s="26">
        <f>IFERROR(Tableau17[[#This Row],[2019-T1-JADOT Yannick]]/Tableau17[[#This Row],[2019-T1-TOTAL]],"")</f>
        <v>0.14625228519195613</v>
      </c>
      <c r="MQ125" s="26">
        <f>IFERROR(Tableau17[[#This Row],[2019-T1-LAGARDE Jean-Christophe]]/Tableau17[[#This Row],[2019-T1-TOTAL]],"")</f>
        <v>1.4625228519195612E-2</v>
      </c>
      <c r="MR125" s="26">
        <f>IFERROR(Tableau17[[#This Row],[2019-T1-LALANNE Francis]]/Tableau17[[#This Row],[2019-T1-TOTAL]],"")</f>
        <v>1.8281535648994515E-3</v>
      </c>
      <c r="MS125" s="26">
        <f>IFERROR(Tableau17[[#This Row],[2019-T1-LOISEAU Nathalie]]/Tableau17[[#This Row],[2019-T1-TOTAL]],"")</f>
        <v>0.23948811700182815</v>
      </c>
      <c r="MT125" s="26">
        <f>IFERROR(Tableau17[[#This Row],[2019-T1-MARIE Florie]]/Tableau17[[#This Row],[2019-T1-TOTAL]],"")</f>
        <v>0</v>
      </c>
      <c r="MU125" s="26">
        <f>IFERROR(Tableau17[[#This Row],[2008-T1-MACROEXTRDROITE]]/Tableau17[[#This Row],[2008-T1-MACROTOTALE]],"")</f>
        <v>7.1521456436931086E-2</v>
      </c>
      <c r="MV125" s="26">
        <f>IFERROR(Tableau17[[#This Row],[2008-T1-MACRODROITE]]/Tableau17[[#This Row],[2008-T1-MACROTOTALE]],"")</f>
        <v>0.54876462938881665</v>
      </c>
      <c r="MW125" s="26">
        <f>IFERROR(Tableau17[[#This Row],[2008-T1-MACROCENTRE]]/Tableau17[[#This Row],[2008-T1-MACROTOTALE]],"")</f>
        <v>0</v>
      </c>
      <c r="MX125" s="26">
        <f>IFERROR(Tableau17[[#This Row],[2008-T1-MACROGAUCHE]]/Tableau17[[#This Row],[2008-T1-MACROTOTALE]],"")</f>
        <v>0.37971391417425226</v>
      </c>
      <c r="MY125" s="26">
        <f>IFERROR(Tableau17[[#This Row],[2008-T1-MACROAUTRE]]/Tableau17[[#This Row],[2008-T1-MACROTOTALE]],"")</f>
        <v>0</v>
      </c>
      <c r="MZ125" s="26">
        <f>IFERROR(Tableau17[[#This Row],[2008-T2-MACROEXTRDROITE]]/Tableau17[[#This Row],[2008-T2-MACROTOTALE]],"")</f>
        <v>0</v>
      </c>
      <c r="NA125" s="26">
        <f>IFERROR(Tableau17[[#This Row],[2008-T2-MACRODROITE]]/Tableau17[[#This Row],[2008-T2-MACROTOTALE]],"")</f>
        <v>0.5790725326991677</v>
      </c>
      <c r="NB125" s="26">
        <f>IFERROR(Tableau17[[#This Row],[2008-T2-MACROCENTRE]]/Tableau17[[#This Row],[2008-T2-MACROTOTALE]],"")</f>
        <v>0</v>
      </c>
      <c r="NC125" s="26">
        <f>IFERROR(Tableau17[[#This Row],[2008-T2-MACROGAUCHE]]/Tableau17[[#This Row],[2008-T2-MACROTOTALE]],"")</f>
        <v>0.42092746730083236</v>
      </c>
      <c r="ND125" s="26">
        <f>IFERROR(Tableau17[[#This Row],[2008-T2-MACROAUTRE]]/Tableau17[[#This Row],[2008-T2-MACROTOTALE]],"")</f>
        <v>0</v>
      </c>
      <c r="NE125" s="26">
        <f>IFERROR(Tableau17[[#This Row],[2014-T1-MACROEXTRDROITE]]/Tableau17[[#This Row],[2014-T1-MACROTOTALE]],"")</f>
        <v>0.21103448275862069</v>
      </c>
      <c r="NF125" s="26">
        <f>IFERROR(Tableau17[[#This Row],[2014-T1-MACRODROITE]]/Tableau17[[#This Row],[2014-T1-MACROTOTALE]],"")</f>
        <v>0.45517241379310347</v>
      </c>
      <c r="NG125" s="26">
        <f>IFERROR(Tableau17[[#This Row],[2014-T1-MACROCENTRE]]/Tableau17[[#This Row],[2014-T1-MACROTOTALE]],"")</f>
        <v>1.3793103448275862E-2</v>
      </c>
      <c r="NH125" s="26">
        <f>IFERROR(Tableau17[[#This Row],[2014-T1-MACROGAUCHE]]/Tableau17[[#This Row],[2014-T1-MACROTOTALE]],"")</f>
        <v>0.32</v>
      </c>
      <c r="NI125" s="26">
        <f>IFERROR(Tableau17[[#This Row],[2014-T1-MACROAUTRE]]/Tableau17[[#This Row],[2014-T1-MACROTOTALE]],"")</f>
        <v>0</v>
      </c>
      <c r="NJ125" s="26">
        <f>IFERROR(Tableau17[[#This Row],[2014-T2-MACROEXTRDROITE]]/Tableau17[[#This Row],[2014-T2-MACROTOTALE]],"")</f>
        <v>0.2</v>
      </c>
      <c r="NK125" s="26">
        <f>IFERROR(Tableau17[[#This Row],[2014-T2-MACRODROITE]]/Tableau17[[#This Row],[2014-T2-MACROTOTALE]],"")</f>
        <v>0.54594594594594592</v>
      </c>
      <c r="NL125" s="26">
        <f>IFERROR(Tableau17[[#This Row],[2014-T2-MACROCENTRE]]/Tableau17[[#This Row],[2014-T2-MACROTOTALE]],"")</f>
        <v>0</v>
      </c>
      <c r="NM125" s="26">
        <f>IFERROR(Tableau17[[#This Row],[2014-T2-MACROGAUCHE]]/Tableau17[[#This Row],[2014-T2-MACROTOTALE]],"")</f>
        <v>0.25405405405405407</v>
      </c>
      <c r="NN125" s="26">
        <f>IFERROR(Tableau17[[#This Row],[2014-T2-MACROAUTRE]]/Tableau17[[#This Row],[2014-T2-MACROTOTALE]],"")</f>
        <v>0</v>
      </c>
      <c r="NO125" s="26">
        <f>IFERROR( Tableau17[[#This Row],[2015-T1-MACROEXTRDROITE]]/Tableau17[[#This Row],[2015-T1-MACROTOTALE]],"")</f>
        <v>0.34341637010676157</v>
      </c>
      <c r="NP125" s="26">
        <f>IFERROR(Tableau17[[#This Row],[2015-T1-MACRODROITE]]/Tableau17[[#This Row],[2015-T1-MACROTOTALE]],"")</f>
        <v>0.30604982206405695</v>
      </c>
      <c r="NQ125" s="26">
        <f>IFERROR(Tableau17[[#This Row],[2015-T1-MACROCENTRE]]/Tableau17[[#This Row],[2015-T1-MACROTOTALE]],"")</f>
        <v>0</v>
      </c>
      <c r="NR125" s="26">
        <f>IFERROR(Tableau17[[#This Row],[2015-T1-MACROGAUCHE]]/Tableau17[[#This Row],[2015-T1-MACROTOTALE]],"")</f>
        <v>0.33451957295373663</v>
      </c>
      <c r="NS125" s="26">
        <f>IFERROR(Tableau17[[#This Row],[2015-T1-MACROAUTRE]]/Tableau17[[#This Row],[2015-T1-MACROTOTALE]],"")</f>
        <v>1.601423487544484E-2</v>
      </c>
      <c r="NT125" s="26">
        <f>IFERROR(Tableau17[[#This Row],[2015-T2-MACROEXTRDROITE]]/Tableau17[[#This Row],[2015-T2-MACROTOTALE]],"")</f>
        <v>0.38961038961038963</v>
      </c>
      <c r="NU125" s="26">
        <f>IFERROR(Tableau17[[#This Row],[2015-T2-MACRODROITE]]/Tableau17[[#This Row],[2015-T2-MACROTOTALE]],"")</f>
        <v>0.61038961038961037</v>
      </c>
      <c r="NV125" s="26">
        <f>IFERROR(Tableau17[[#This Row],[2015-T2-MACROCENTRE]]/Tableau17[[#This Row],[2015-T2-MACROTOTALE]],"")</f>
        <v>0</v>
      </c>
      <c r="NW125" s="26">
        <f>IFERROR(Tableau17[[#This Row],[2015-T2-MACROGAUCHE]]/Tableau17[[#This Row],[2015-T2-MACROTOTALE]],"")</f>
        <v>0</v>
      </c>
      <c r="NX125" s="26">
        <f>IFERROR(Tableau17[[#This Row],[2015-T2-MACROAUTRE]]/Tableau17[[#This Row],[2015-T2-MACROTOTALE]],"")</f>
        <v>0</v>
      </c>
      <c r="NY125" s="26">
        <f>IFERROR(Tableau17[[#This Row],[2017-T1-MACROEXTRDROITE]]/Tableau17[[#This Row],[2017-T1-MACROTOTALE]],"")</f>
        <v>0.29954954954954954</v>
      </c>
      <c r="NZ125" s="26">
        <f>IFERROR(Tableau17[[#This Row],[2017-T1-MACRODROITE]]/Tableau17[[#This Row],[2017-T1-MACROTOTALE]],"")</f>
        <v>0.17342342342342343</v>
      </c>
      <c r="OA125" s="26">
        <f>IFERROR(Tableau17[[#This Row],[2017-T1-MACROCENTRE]]/Tableau17[[#This Row],[2017-T1-MACROTOTALE]],"")</f>
        <v>0.21283783783783783</v>
      </c>
      <c r="OB125" s="26">
        <f>IFERROR(Tableau17[[#This Row],[2017-T1-MACROGAUCHE]]/Tableau17[[#This Row],[2017-T1-MACROTOTALE]],"")</f>
        <v>0.30968468468468469</v>
      </c>
      <c r="OC125" s="26">
        <f>IFERROR(Tableau17[[#This Row],[2017-T1-MACROAUTRE]]/Tableau17[[#This Row],[2017-T1-MACROTOTALE]],"")</f>
        <v>4.5045045045045045E-3</v>
      </c>
      <c r="OD125" s="26">
        <f>IFERROR(Tableau17[[#This Row],[2017-T2-MACROEXTRDROITE]]/Tableau17[[#This Row],[2017-T2-MACROTOTALE]],"")</f>
        <v>0.39973614775725591</v>
      </c>
      <c r="OE125" s="26">
        <f>IFERROR(Tableau17[[#This Row],[2017-T2-MACRODROITE]]/Tableau17[[#This Row],[2017-T2-MACROTOTALE]],"")</f>
        <v>0</v>
      </c>
      <c r="OF125" s="26">
        <f>IFERROR(Tableau17[[#This Row],[2017-T2-MACROCENTRE]]/Tableau17[[#This Row],[2017-T2-MACROTOTALE]],"")</f>
        <v>0.60026385224274403</v>
      </c>
      <c r="OG125" s="26">
        <f>IFERROR(Tableau17[[#This Row],[2017-T2-MACROGAUCHE]]/Tableau17[[#This Row],[2017-T2-MACROTOTALE]],"")</f>
        <v>0</v>
      </c>
      <c r="OH125" s="26">
        <f>IFERROR(Tableau17[[#This Row],[2017-T2-MACROAUTRE]]/Tableau17[[#This Row],[2017-T2-MACROTOTALE]],"")</f>
        <v>0</v>
      </c>
      <c r="OI125" s="26">
        <f>IFERROR(Tableau17[[#This Row],[2019-T1-MACROEXTRDROITE]]/Tableau17[[#This Row],[2019-T1-MACROTOTALE]],"")</f>
        <v>0.32028469750889682</v>
      </c>
      <c r="OJ125" s="26">
        <f>IFERROR(Tableau17[[#This Row],[2019-T1-MACRODROITE]]/Tableau17[[#This Row],[2019-T1-MACROTOTALE]],"")</f>
        <v>8.7188612099644125E-2</v>
      </c>
      <c r="OK125" s="26">
        <f>IFERROR(Tableau17[[#This Row],[2019-T1-MACROCENTRE]]/Tableau17[[#This Row],[2019-T1-MACROTOTALE]],"")</f>
        <v>0.23309608540925267</v>
      </c>
      <c r="OL125" s="26">
        <f>IFERROR(Tableau17[[#This Row],[2019-T1-MACROGAUCHE]]/Tableau17[[#This Row],[2019-T1-MACROTOTALE]],"")</f>
        <v>0.32028469750889682</v>
      </c>
      <c r="OM125" s="26">
        <f>IFERROR(Tableau17[[#This Row],[2019-T1-MACROAUTRE]]/Tableau17[[#This Row],[2019-T1-MACROTOTALE]],"")</f>
        <v>3.9145907473309607E-2</v>
      </c>
      <c r="ON125" s="26">
        <f>IFERROR(Tableau17[[#This Row],[2020-T1-MACROEXTRDROITE]]/Tableau17[[#This Row],[2020-T1-MACROTOTALE]],"")</f>
        <v>0.155</v>
      </c>
      <c r="OO125" s="26">
        <f>IFERROR(Tableau17[[#This Row],[2020-T1-MACRODROITE]]/Tableau17[[#This Row],[2020-T1-MACROTOTALE]],"")</f>
        <v>0.4425</v>
      </c>
      <c r="OP125" s="26">
        <f>IFERROR(Tableau17[[#This Row],[2020-T1-MACROCENTRE]]/Tableau17[[#This Row],[2020-T1-MACROTOTALE]],"")</f>
        <v>0.11749999999999999</v>
      </c>
      <c r="OQ125" s="26">
        <f>IFERROR(Tableau17[[#This Row],[2020-T1-MACROGAUCHE]]/Tableau17[[#This Row],[2020-T1-MACROTOTALE]],"")</f>
        <v>0.28499999999999998</v>
      </c>
      <c r="OR125" s="26">
        <f>IFERROR(Tableau17[[#This Row],[2020-T1-MACROAUTRE]]/Tableau17[[#This Row],[2020-T1-MACROTOTALE]],"")</f>
        <v>0</v>
      </c>
      <c r="OS125" s="26">
        <f>IFERROR(Tableau17[[#This Row],[2017 (L)-T1-MACROEXTRDROITE]]/Tableau17[[#This Row],[2017 (L)-T1-MACROTOTALE]],"")</f>
        <v>1.5659955257270694E-2</v>
      </c>
      <c r="OT125" s="26">
        <f>IFERROR(Tableau17[[#This Row],[2017 (L)-T1-MACRODROITE]]/Tableau17[[#This Row],[2017 (L)-T1-MACROTOTALE]],"")</f>
        <v>0.30425055928411632</v>
      </c>
      <c r="OU125" s="26">
        <f>IFERROR(Tableau17[[#This Row],[2017 (L)-T1-MACROCENTRE]]/Tableau17[[#This Row],[2017 (L)-T1-MACROTOTALE]],"")</f>
        <v>0.33333333333333331</v>
      </c>
      <c r="OV125" s="26">
        <f>IFERROR(Tableau17[[#This Row],[2017 (L)-T1-MACROGAUCHE]]/Tableau17[[#This Row],[2017 (L)-T1-MACROTOTALE]],"")</f>
        <v>0.34004474272930652</v>
      </c>
      <c r="OW125" s="26">
        <f>IFERROR(Tableau17[[#This Row],[2017 (L)-T1-MACROAUTRE]]/Tableau17[[#This Row],[2017 (L)-T1-MACROTOTALE]],"")</f>
        <v>6.7114093959731542E-3</v>
      </c>
      <c r="OX125" s="26">
        <f>IFERROR(Tableau17[[#This Row],[2017 (L)-T2-MACROEXTRDROITE]]/Tableau17[[#This Row],[2017 (L)-T2-MACROTOTALE]],"")</f>
        <v>0</v>
      </c>
      <c r="OY125" s="26">
        <f>IFERROR(Tableau17[[#This Row],[2017 (L)-T2-MACRODROITE]]/Tableau17[[#This Row],[2017 (L)-T2-MACROTOTALE]],"")</f>
        <v>0</v>
      </c>
      <c r="OZ125" s="26">
        <f>IFERROR(Tableau17[[#This Row],[2017 (L)-T2-MACROCENTRE]]/Tableau17[[#This Row],[2017 (L)-T2-MACROTOTALE]],"")</f>
        <v>0.51604938271604939</v>
      </c>
      <c r="PA125" s="26">
        <f>IFERROR(Tableau17[[#This Row],[2017 (L)-T2-MACROGAUCHE]]/Tableau17[[#This Row],[2017 (L)-T2-MACROTOTALE]],"")</f>
        <v>0.48395061728395061</v>
      </c>
      <c r="PB125" s="26">
        <f>IFERROR(Tableau17[[#This Row],[2017 (L)-T2-MACROAUTRE]]/Tableau17[[#This Row],[2017 (L)-T2-MACROTOTALE]],"")</f>
        <v>0</v>
      </c>
      <c r="PC125" s="26">
        <f>IFERROR(Tableau17[[#This Row],[2008_T1_PROCUS]]/Tableau17[[#This Row],[2008_T1_INSCRITS]],0)</f>
        <v>9.7165991902834013E-3</v>
      </c>
      <c r="PD125" s="26">
        <f>IFERROR(Tableau17[[#This Row],[2008_T2_PROCUS]]/Tableau17[[#This Row],[2008_T2_INSCRITS]],0)</f>
        <v>1.5384615384615385E-2</v>
      </c>
      <c r="PE125" s="26">
        <f>Tableau17[[#This Row],[2014_T1_PROCUS]]/Tableau17[[#This Row],[2014_T1_INSCRITS]]</f>
        <v>1.507537688442211E-2</v>
      </c>
      <c r="PF125" s="26">
        <f>IFERROR(Tableau17[[#This Row],[2014_T2_PROCUS]]/Tableau17[[#This Row],[2014_T2_INSCRITS]],0)</f>
        <v>1.675041876046901E-2</v>
      </c>
    </row>
    <row r="126" spans="1:422" hidden="1" x14ac:dyDescent="0.2">
      <c r="A126" s="1">
        <v>2</v>
      </c>
      <c r="B126" s="1" t="s">
        <v>250</v>
      </c>
      <c r="C126" s="1" t="s">
        <v>266</v>
      </c>
      <c r="D126" s="1" t="s">
        <v>266</v>
      </c>
      <c r="E126" s="1">
        <v>255</v>
      </c>
      <c r="F126" s="1">
        <v>5.3681010000000002</v>
      </c>
      <c r="G126" s="1">
        <v>43.305365000000002</v>
      </c>
      <c r="H126" s="3">
        <v>1134</v>
      </c>
      <c r="I126" s="3">
        <v>170</v>
      </c>
      <c r="J126" s="1">
        <v>6</v>
      </c>
      <c r="L126" s="1">
        <v>49</v>
      </c>
      <c r="M126" s="1">
        <v>21</v>
      </c>
      <c r="O126" s="1">
        <v>1</v>
      </c>
      <c r="P126" s="1">
        <v>60</v>
      </c>
      <c r="Q126" s="1">
        <v>36</v>
      </c>
      <c r="R126" s="1">
        <v>43</v>
      </c>
      <c r="S126" s="1">
        <v>66</v>
      </c>
      <c r="T126" s="1">
        <v>26</v>
      </c>
      <c r="U126" s="1">
        <v>308</v>
      </c>
      <c r="V126" s="1">
        <v>1066</v>
      </c>
      <c r="W126" s="1">
        <v>455</v>
      </c>
      <c r="X126" s="1">
        <v>16</v>
      </c>
      <c r="Y126" s="2">
        <v>0.42682926999999998</v>
      </c>
      <c r="Z126" s="1">
        <v>1066</v>
      </c>
      <c r="AA126" s="1">
        <v>494</v>
      </c>
      <c r="AB126" s="1">
        <v>10</v>
      </c>
      <c r="AC126" s="2">
        <v>0.46341462999999999</v>
      </c>
      <c r="AD126" s="1">
        <v>1134</v>
      </c>
      <c r="AE126" s="1">
        <v>314</v>
      </c>
      <c r="AF126" s="2">
        <v>0.27689594000000001</v>
      </c>
      <c r="AG126" s="1">
        <f t="shared" si="1"/>
        <v>170</v>
      </c>
      <c r="AH126" s="1">
        <v>985</v>
      </c>
      <c r="AI126" s="1">
        <v>465</v>
      </c>
      <c r="AJ126" s="1">
        <v>8</v>
      </c>
      <c r="AK126" s="2">
        <v>0.47208122000000002</v>
      </c>
      <c r="AN126" s="1">
        <v>0</v>
      </c>
      <c r="AP126" s="1">
        <v>1078</v>
      </c>
      <c r="AQ126" s="1">
        <v>416</v>
      </c>
      <c r="AR126" s="2">
        <v>0.38589981000000001</v>
      </c>
      <c r="AS126" s="1">
        <v>1077</v>
      </c>
      <c r="AT126" s="1">
        <v>419</v>
      </c>
      <c r="AU126" s="2">
        <v>0.38904364000000002</v>
      </c>
      <c r="AV126" s="1">
        <v>1145</v>
      </c>
      <c r="AW126" s="1">
        <v>423</v>
      </c>
      <c r="AX126" s="2">
        <v>0.36943230999999999</v>
      </c>
      <c r="AY126" s="1">
        <v>1145</v>
      </c>
      <c r="AZ126" s="1">
        <v>343</v>
      </c>
      <c r="BA126" s="2">
        <v>0.29956332000000002</v>
      </c>
      <c r="BB126" s="1">
        <v>1143</v>
      </c>
      <c r="BC126" s="1">
        <v>802</v>
      </c>
      <c r="BD126" s="2">
        <v>0.70166229000000002</v>
      </c>
      <c r="BE126" s="1">
        <v>1144</v>
      </c>
      <c r="BF126" s="1">
        <v>747</v>
      </c>
      <c r="BG126" s="2">
        <v>0.65297203000000004</v>
      </c>
      <c r="BH126" s="1">
        <v>1100</v>
      </c>
      <c r="BI126" s="1">
        <v>358</v>
      </c>
      <c r="BJ126" s="2">
        <v>0.32545455000000001</v>
      </c>
      <c r="BK126" s="1">
        <v>13</v>
      </c>
      <c r="BN126" s="1">
        <v>13</v>
      </c>
      <c r="BO126" s="1">
        <v>40</v>
      </c>
      <c r="BP126" s="1">
        <v>130</v>
      </c>
      <c r="BQ126" s="1">
        <v>251</v>
      </c>
      <c r="BR126" s="1">
        <v>447</v>
      </c>
      <c r="BX126" s="1">
        <v>10</v>
      </c>
      <c r="BZ126" s="1">
        <v>127</v>
      </c>
      <c r="CA126" s="1">
        <v>6</v>
      </c>
      <c r="CB126" s="1">
        <v>27</v>
      </c>
      <c r="CC126" s="1">
        <v>55</v>
      </c>
      <c r="CD126" s="1">
        <v>123</v>
      </c>
      <c r="CE126" s="1">
        <v>88</v>
      </c>
      <c r="CF126" s="1">
        <v>436</v>
      </c>
      <c r="CG126" s="1">
        <v>73</v>
      </c>
      <c r="CH126" s="1">
        <v>242</v>
      </c>
      <c r="CI126" s="1">
        <v>158</v>
      </c>
      <c r="CJ126" s="1">
        <v>473</v>
      </c>
      <c r="CL126" s="1">
        <v>7</v>
      </c>
      <c r="CN126" s="1">
        <v>147</v>
      </c>
      <c r="CO126" s="1">
        <v>21</v>
      </c>
      <c r="CP126" s="1">
        <v>63</v>
      </c>
      <c r="CS126" s="1">
        <v>67</v>
      </c>
      <c r="CT126" s="1">
        <v>65</v>
      </c>
      <c r="CV126" s="1">
        <v>28</v>
      </c>
      <c r="CW126" s="1">
        <v>398</v>
      </c>
      <c r="CX126" s="1">
        <v>272</v>
      </c>
      <c r="CY126" s="1">
        <v>90</v>
      </c>
      <c r="DC126" s="1">
        <v>362</v>
      </c>
      <c r="DE126" s="1">
        <v>19</v>
      </c>
      <c r="DF126" s="1">
        <v>3</v>
      </c>
      <c r="DG126" s="1">
        <v>0</v>
      </c>
      <c r="DH126" s="1">
        <v>10</v>
      </c>
      <c r="DI126" s="1">
        <v>7</v>
      </c>
      <c r="DJ126" s="1">
        <v>2</v>
      </c>
      <c r="DK126" s="1">
        <v>1</v>
      </c>
      <c r="DL126" s="1">
        <v>127</v>
      </c>
      <c r="DM126" s="1">
        <v>48</v>
      </c>
      <c r="DN126" s="1">
        <v>41</v>
      </c>
      <c r="DQ126" s="1">
        <v>0</v>
      </c>
      <c r="DR126" s="1">
        <v>118</v>
      </c>
      <c r="DS126" s="1">
        <v>39</v>
      </c>
      <c r="DU126" s="1">
        <v>415</v>
      </c>
      <c r="DV126" s="1">
        <v>176</v>
      </c>
      <c r="DZ126" s="1">
        <v>150</v>
      </c>
      <c r="EA126" s="1">
        <v>326</v>
      </c>
      <c r="EB126" s="1">
        <v>1</v>
      </c>
      <c r="EC126" s="1">
        <v>13</v>
      </c>
      <c r="ED126" s="1">
        <v>1</v>
      </c>
      <c r="EE126" s="1">
        <v>19</v>
      </c>
      <c r="EF126" s="1">
        <v>70</v>
      </c>
      <c r="EG126" s="1">
        <v>54</v>
      </c>
      <c r="EH126" s="1">
        <v>6</v>
      </c>
      <c r="EI126" s="1">
        <v>128</v>
      </c>
      <c r="EJ126" s="1">
        <v>282</v>
      </c>
      <c r="EK126" s="1">
        <v>206</v>
      </c>
      <c r="EL126" s="1">
        <v>6</v>
      </c>
      <c r="EM126" s="1">
        <v>786</v>
      </c>
      <c r="EN126" s="1">
        <v>148</v>
      </c>
      <c r="EO126" s="1">
        <v>543</v>
      </c>
      <c r="EP126" s="1">
        <v>691</v>
      </c>
      <c r="EQ126" s="1">
        <v>0</v>
      </c>
      <c r="ER126" s="1">
        <v>4</v>
      </c>
      <c r="ES126" s="1">
        <v>11</v>
      </c>
      <c r="ET126" s="1">
        <v>44</v>
      </c>
      <c r="EU126" s="1">
        <v>8</v>
      </c>
      <c r="EV126" s="1">
        <v>76</v>
      </c>
      <c r="EW126" s="1">
        <v>11</v>
      </c>
      <c r="EX126" s="1">
        <v>0</v>
      </c>
      <c r="EY126" s="1">
        <v>2</v>
      </c>
      <c r="EZ126" s="1">
        <v>14</v>
      </c>
      <c r="FA126" s="1">
        <v>0</v>
      </c>
      <c r="FB126" s="1">
        <v>0</v>
      </c>
      <c r="FC126" s="1">
        <v>0</v>
      </c>
      <c r="FD126" s="1">
        <v>0</v>
      </c>
      <c r="FE126" s="1">
        <v>0</v>
      </c>
      <c r="FF126" s="1">
        <v>0</v>
      </c>
      <c r="FG126" s="1">
        <v>0</v>
      </c>
      <c r="FH126" s="1">
        <v>9</v>
      </c>
      <c r="FI126" s="1">
        <v>0</v>
      </c>
      <c r="FJ126" s="1">
        <v>15</v>
      </c>
      <c r="FK126" s="1">
        <v>14</v>
      </c>
      <c r="FL126" s="1">
        <v>0</v>
      </c>
      <c r="FM126" s="1">
        <v>63</v>
      </c>
      <c r="FN126" s="1">
        <v>3</v>
      </c>
      <c r="FO126" s="1">
        <v>3</v>
      </c>
      <c r="FP126" s="1">
        <v>60</v>
      </c>
      <c r="FQ126" s="1">
        <v>0</v>
      </c>
      <c r="FR126" s="1">
        <f>SUM(Tableau17[[#This Row],[2019-T1-ALEXANDRE Audric]:[2019-T1-MARIE Florie]])</f>
        <v>337</v>
      </c>
      <c r="FS126" s="1">
        <v>40</v>
      </c>
      <c r="FT126" s="1">
        <v>143</v>
      </c>
      <c r="FU126" s="1">
        <v>0</v>
      </c>
      <c r="FV126" s="1">
        <v>264</v>
      </c>
      <c r="FW126" s="1">
        <v>0</v>
      </c>
      <c r="FX126" s="1">
        <v>447</v>
      </c>
      <c r="GD126" s="1">
        <v>0</v>
      </c>
      <c r="GE126" s="1">
        <v>55</v>
      </c>
      <c r="GF126" s="1">
        <v>226</v>
      </c>
      <c r="GG126" s="1">
        <v>10</v>
      </c>
      <c r="GH126" s="1">
        <v>145</v>
      </c>
      <c r="GI126" s="1">
        <v>0</v>
      </c>
      <c r="GJ126" s="1">
        <v>436</v>
      </c>
      <c r="GK126" s="1">
        <v>73</v>
      </c>
      <c r="GL126" s="1">
        <v>242</v>
      </c>
      <c r="GM126" s="1">
        <v>0</v>
      </c>
      <c r="GN126" s="1">
        <v>158</v>
      </c>
      <c r="GO126" s="1">
        <v>0</v>
      </c>
      <c r="GP126" s="1">
        <v>473</v>
      </c>
      <c r="GQ126" s="1">
        <v>70</v>
      </c>
      <c r="GR126" s="1">
        <v>65</v>
      </c>
      <c r="GS126" s="1">
        <v>0</v>
      </c>
      <c r="GT126" s="1">
        <v>263</v>
      </c>
      <c r="GU126" s="1">
        <v>0</v>
      </c>
      <c r="GV126" s="1">
        <v>398</v>
      </c>
      <c r="GW126" s="1">
        <v>90</v>
      </c>
      <c r="GX126" s="1">
        <v>0</v>
      </c>
      <c r="GY126" s="1">
        <v>0</v>
      </c>
      <c r="GZ126" s="1">
        <v>272</v>
      </c>
      <c r="HA126" s="1">
        <v>0</v>
      </c>
      <c r="HB126" s="1">
        <v>362</v>
      </c>
      <c r="HC126" s="1">
        <v>161</v>
      </c>
      <c r="HD126" s="1">
        <v>70</v>
      </c>
      <c r="HE126" s="1">
        <v>206</v>
      </c>
      <c r="HF126" s="1">
        <v>343</v>
      </c>
      <c r="HG126" s="1">
        <v>6</v>
      </c>
      <c r="HH126" s="1">
        <v>786</v>
      </c>
      <c r="HI126" s="1">
        <v>148</v>
      </c>
      <c r="HJ126" s="1">
        <v>0</v>
      </c>
      <c r="HK126" s="1">
        <v>543</v>
      </c>
      <c r="HL126" s="1">
        <v>0</v>
      </c>
      <c r="HM126" s="1">
        <v>0</v>
      </c>
      <c r="HN126" s="1">
        <v>691</v>
      </c>
      <c r="HO126" s="1">
        <v>98</v>
      </c>
      <c r="HP126" s="1">
        <v>14</v>
      </c>
      <c r="HQ126" s="1">
        <v>60</v>
      </c>
      <c r="HR126" s="1">
        <v>154</v>
      </c>
      <c r="HS126" s="1">
        <v>21</v>
      </c>
      <c r="HT126" s="1">
        <v>347</v>
      </c>
      <c r="HU126" s="1">
        <v>43</v>
      </c>
      <c r="HV126" s="1">
        <v>109</v>
      </c>
      <c r="HW126" s="1">
        <v>42</v>
      </c>
      <c r="HX126" s="1">
        <v>114</v>
      </c>
      <c r="HY126" s="1">
        <v>0</v>
      </c>
      <c r="HZ126" s="1">
        <v>308</v>
      </c>
      <c r="IA126" s="1">
        <v>53</v>
      </c>
      <c r="IB126" s="1">
        <v>41</v>
      </c>
      <c r="IC126" s="1">
        <v>118</v>
      </c>
      <c r="ID126" s="1">
        <v>184</v>
      </c>
      <c r="IE126" s="1">
        <v>19</v>
      </c>
      <c r="IF126" s="1">
        <v>415</v>
      </c>
      <c r="IG126" s="1">
        <v>0</v>
      </c>
      <c r="IH126" s="1">
        <v>0</v>
      </c>
      <c r="II126" s="1">
        <v>150</v>
      </c>
      <c r="IJ126" s="1">
        <v>176</v>
      </c>
      <c r="IK126" s="1">
        <v>0</v>
      </c>
      <c r="IL126" s="1">
        <v>326</v>
      </c>
      <c r="IM126" s="26">
        <f>IFERROR(Tableau17[[#This Row],[LDIV]]/Tableau17[[#This Row],[Total général]],"")</f>
        <v>1.948051948051948E-2</v>
      </c>
      <c r="IN126" s="26">
        <f>IFERROR(Tableau17[[#This Row],[LDVC]]/Tableau17[[#This Row],[Total général]],"")</f>
        <v>0</v>
      </c>
      <c r="IO126" s="26">
        <f>IFERROR(Tableau17[[#This Row],[LDVD]]/Tableau17[[#This Row],[Total général]],"")</f>
        <v>0.15909090909090909</v>
      </c>
      <c r="IP126" s="26">
        <f>IFERROR(Tableau17[[#This Row],[LDVG]]/Tableau17[[#This Row],[Total général]],"")</f>
        <v>6.8181818181818177E-2</v>
      </c>
      <c r="IQ126" s="26">
        <f>IFERROR(Tableau17[[#This Row],[LEXD]]/Tableau17[[#This Row],[Total général]],"")</f>
        <v>0</v>
      </c>
      <c r="IR126" s="26">
        <f>IFERROR(Tableau17[[#This Row],[LEXG]]/Tableau17[[#This Row],[Total général]],"")</f>
        <v>3.246753246753247E-3</v>
      </c>
      <c r="IS126" s="26">
        <f>IFERROR(Tableau17[[#This Row],[LLR]]/Tableau17[[#This Row],[Total général]],"")</f>
        <v>0.19480519480519481</v>
      </c>
      <c r="IT126" s="26">
        <f>IFERROR(Tableau17[[#This Row],[LREM]]/Tableau17[[#This Row],[Total général]],"")</f>
        <v>0.11688311688311688</v>
      </c>
      <c r="IU126" s="26">
        <f>IFERROR(Tableau17[[#This Row],[LRN]]/Tableau17[[#This Row],[Total général]],"")</f>
        <v>0.1396103896103896</v>
      </c>
      <c r="IV126" s="26">
        <f>IFERROR(Tableau17[[#This Row],[LUG]]/Tableau17[[#This Row],[Total général]],"")</f>
        <v>0.21428571428571427</v>
      </c>
      <c r="IW126" s="26">
        <f>IFERROR(Tableau17[[#This Row],[LVEC]]/Tableau17[[#This Row],[Total général]],"")</f>
        <v>8.4415584415584416E-2</v>
      </c>
      <c r="IX126" s="26">
        <f>IFERROR(Tableau17[[#This Row],[2008-T1-LCMD]]/Tableau17[[#This Row],[2008-T1-TOTAL]],"")</f>
        <v>2.9082774049217001E-2</v>
      </c>
      <c r="IY126" s="26">
        <f>IFERROR(Tableau17[[#This Row],[2008-T1-LDVD]]/Tableau17[[#This Row],[2008-T1-TOTAL]],"")</f>
        <v>0</v>
      </c>
      <c r="IZ126" s="26">
        <f>IFERROR(Tableau17[[#This Row],[2008-T1-LEXD]]/Tableau17[[#This Row],[2008-T1-TOTAL]],"")</f>
        <v>0</v>
      </c>
      <c r="JA126" s="26">
        <f>IFERROR(Tableau17[[#This Row],[2008-T1-LEXG]]/Tableau17[[#This Row],[2008-T1-TOTAL]],"")</f>
        <v>2.9082774049217001E-2</v>
      </c>
      <c r="JB126" s="26">
        <f>IFERROR(Tableau17[[#This Row],[2008-T1-LFN]]/Tableau17[[#This Row],[2008-T1-TOTAL]],"")</f>
        <v>8.9485458612975396E-2</v>
      </c>
      <c r="JC126" s="26">
        <f>IFERROR(Tableau17[[#This Row],[2008-T1-LMAJ]]/Tableau17[[#This Row],[2008-T1-TOTAL]],"")</f>
        <v>0.29082774049217003</v>
      </c>
      <c r="JD126" s="26">
        <f>IFERROR(Tableau17[[#This Row],[2008-T1-LUG]]/Tableau17[[#This Row],[2008-T1-TOTAL]],"")</f>
        <v>0.56152125279642062</v>
      </c>
      <c r="JE126" s="26" t="str">
        <f>IFERROR(Tableau17[[#This Row],[2008-T2-LFN]]/Tableau17[[#This Row],[2008-T2-TOTAL]],"")</f>
        <v/>
      </c>
      <c r="JF126" s="26" t="str">
        <f>IFERROR(Tableau17[[#This Row],[2008-T2-LGC]]/Tableau17[[#This Row],[2008-T2-TOTAL]],"")</f>
        <v/>
      </c>
      <c r="JG126" s="26" t="str">
        <f>IFERROR(Tableau17[[#This Row],[2008-T2-LMAJ]]/Tableau17[[#This Row],[2008-T2-TOTAL]],"")</f>
        <v/>
      </c>
      <c r="JH126" s="26" t="str">
        <f>IFERROR(Tableau17[[#This Row],[2008-T2-LUG]]/Tableau17[[#This Row],[2008-T2-TOTAL]],"")</f>
        <v/>
      </c>
      <c r="JI126" s="26">
        <f>IFERROR(Tableau17[[#This Row],[2014-T1-LDIV]]/Tableau17[[#This Row],[2014-T1-TOTAL]],"")</f>
        <v>2.2935779816513763E-2</v>
      </c>
      <c r="JJ126" s="26">
        <f>IFERROR(Tableau17[[#This Row],[2014-T1-LDVD]]/Tableau17[[#This Row],[2014-T1-TOTAL]],"")</f>
        <v>0</v>
      </c>
      <c r="JK126" s="26">
        <f>IFERROR(Tableau17[[#This Row],[2014-T1-LDVG]]/Tableau17[[#This Row],[2014-T1-TOTAL]],"")</f>
        <v>0.29128440366972475</v>
      </c>
      <c r="JL126" s="26">
        <f>IFERROR(Tableau17[[#This Row],[2014-T1-LEXG]]/Tableau17[[#This Row],[2014-T1-TOTAL]],"")</f>
        <v>1.3761467889908258E-2</v>
      </c>
      <c r="JM126" s="26">
        <f>IFERROR(Tableau17[[#This Row],[2014-T1-LFG]]/Tableau17[[#This Row],[2014-T1-TOTAL]],"")</f>
        <v>6.1926605504587159E-2</v>
      </c>
      <c r="JN126" s="26">
        <f>IFERROR(Tableau17[[#This Row],[2014-T1-LFN]]/Tableau17[[#This Row],[2014-T1-TOTAL]],"")</f>
        <v>0.12614678899082568</v>
      </c>
      <c r="JO126" s="26">
        <f>IFERROR(Tableau17[[#This Row],[2014-T1-LUD]]/Tableau17[[#This Row],[2014-T1-TOTAL]],"")</f>
        <v>0.28211009174311924</v>
      </c>
      <c r="JP126" s="26">
        <f>IFERROR(Tableau17[[#This Row],[2014-T1-LUG]]/Tableau17[[#This Row],[2014-T1-TOTAL]],"")</f>
        <v>0.20183486238532111</v>
      </c>
      <c r="JQ126" s="26">
        <f>IFERROR(Tableau17[[#This Row],[2014-T2-LFN]]/Tableau17[[#This Row],[2014-T2-TOTAL]],"")</f>
        <v>0.15433403805496829</v>
      </c>
      <c r="JR126" s="26">
        <f>IFERROR(Tableau17[[#This Row],[2014-T2-LUD]]/Tableau17[[#This Row],[2014-T2-TOTAL]],"")</f>
        <v>0.51162790697674421</v>
      </c>
      <c r="JS126" s="26">
        <f>IFERROR(Tableau17[[#This Row],[2014-T2-LUG]]/Tableau17[[#This Row],[2014-T2-TOTAL]],"")</f>
        <v>0.33403805496828753</v>
      </c>
      <c r="JT126" s="26">
        <f>IFERROR(Tableau17[[#This Row],[2015-T1-BC-DIV]]/Tableau17[[#This Row],[2015-T1-TOTAL]],"")</f>
        <v>0</v>
      </c>
      <c r="JU126" s="26">
        <f>IFERROR(Tableau17[[#This Row],[2015-T1-BC-DLF]]/Tableau17[[#This Row],[2015-T1-TOTAL]],"")</f>
        <v>1.7587939698492462E-2</v>
      </c>
      <c r="JV126" s="26">
        <f>IFERROR(Tableau17[[#This Row],[2015-T1-BC-DVD]]/Tableau17[[#This Row],[2015-T1-TOTAL]],"")</f>
        <v>0</v>
      </c>
      <c r="JW126" s="26">
        <f>IFERROR(Tableau17[[#This Row],[2015-T1-BC-DVG]]/Tableau17[[#This Row],[2015-T1-TOTAL]],"")</f>
        <v>0.3693467336683417</v>
      </c>
      <c r="JX126" s="26">
        <f>IFERROR(Tableau17[[#This Row],[2015-T1-BC-FG]]/Tableau17[[#This Row],[2015-T1-TOTAL]],"")</f>
        <v>5.2763819095477386E-2</v>
      </c>
      <c r="JY126" s="26">
        <f>IFERROR(Tableau17[[#This Row],[2015-T1-BC-FN]]/Tableau17[[#This Row],[2015-T1-TOTAL]],"")</f>
        <v>0.15829145728643215</v>
      </c>
      <c r="JZ126" s="26">
        <f>IFERROR(Tableau17[[#This Row],[2015-T1-BC-MDM]]/Tableau17[[#This Row],[2015-T1-TOTAL]],"")</f>
        <v>0</v>
      </c>
      <c r="KA126" s="26">
        <f>IFERROR(Tableau17[[#This Row],[2015-T1-BC-RDG]]/Tableau17[[#This Row],[2015-T1-TOTAL]],"")</f>
        <v>0</v>
      </c>
      <c r="KB126" s="26">
        <f>IFERROR(Tableau17[[#This Row],[2015-T1-BC-SOC]]/Tableau17[[#This Row],[2015-T1-TOTAL]],"")</f>
        <v>0.16834170854271358</v>
      </c>
      <c r="KC126" s="26">
        <f>IFERROR(Tableau17[[#This Row],[2015-T1-BC-UD]]/Tableau17[[#This Row],[2015-T1-TOTAL]],"")</f>
        <v>0.16331658291457288</v>
      </c>
      <c r="KD126" s="26">
        <f>IFERROR(Tableau17[[#This Row],[2015-T1-BC-UG]]/Tableau17[[#This Row],[2015-T1-TOTAL]],"")</f>
        <v>0</v>
      </c>
      <c r="KE126" s="26">
        <f>IFERROR(Tableau17[[#This Row],[2015-T1-BC-VEC]]/Tableau17[[#This Row],[2015-T1-TOTAL]],"")</f>
        <v>7.0351758793969849E-2</v>
      </c>
      <c r="KF126" s="26">
        <f>IFERROR(Tableau17[[#This Row],[2015-T2-BC-DVG]]/Tableau17[[#This Row],[2015-T2-TOTAL]],"")</f>
        <v>0.75138121546961323</v>
      </c>
      <c r="KG126" s="26">
        <f>IFERROR(Tableau17[[#This Row],[2015-T2-BC-FN]]/Tableau17[[#This Row],[2015-T2-TOTAL]],"")</f>
        <v>0.24861878453038674</v>
      </c>
      <c r="KH126" s="26">
        <f>IFERROR(Tableau17[[#This Row],[2015-T2-BC-SOC]]/Tableau17[[#This Row],[2015-T2-TOTAL]],"")</f>
        <v>0</v>
      </c>
      <c r="KI126" s="26">
        <f>IFERROR(Tableau17[[#This Row],[2015-T2-BC-UD]]/Tableau17[[#This Row],[2015-T2-TOTAL]],"")</f>
        <v>0</v>
      </c>
      <c r="KJ126" s="26">
        <f>IFERROR(Tableau17[[#This Row],[2015-T2-BC-UG]]/Tableau17[[#This Row],[2015-T2-TOTAL]],"")</f>
        <v>0</v>
      </c>
      <c r="KK126" s="26">
        <f>IFERROR(Tableau17[[#This Row],[2017 (L)-T1-COM]]/Tableau17[[#This Row],[2017 (L)-T1-TOTAL]],"")</f>
        <v>0</v>
      </c>
      <c r="KL126" s="26">
        <f>IFERROR(Tableau17[[#This Row],[2017 (L)-T1-DIV]]/Tableau17[[#This Row],[2017 (L)-T1-TOTAL]],"")</f>
        <v>4.5783132530120479E-2</v>
      </c>
      <c r="KM126" s="26">
        <f>IFERROR(Tableau17[[#This Row],[2017 (L)-T1-DLF]]/Tableau17[[#This Row],[2017 (L)-T1-TOTAL]],"")</f>
        <v>7.2289156626506026E-3</v>
      </c>
      <c r="KN126" s="26">
        <f>IFERROR(Tableau17[[#This Row],[2017 (L)-T1-DVD]]/Tableau17[[#This Row],[2017 (L)-T1-TOTAL]],"")</f>
        <v>0</v>
      </c>
      <c r="KO126" s="26">
        <f>IFERROR(Tableau17[[#This Row],[2017 (L)-T1-DVG]]/Tableau17[[#This Row],[2017 (L)-T1-TOTAL]],"")</f>
        <v>2.4096385542168676E-2</v>
      </c>
      <c r="KP126" s="26">
        <f>IFERROR(Tableau17[[#This Row],[2017 (L)-T1-ECO]]/Tableau17[[#This Row],[2017 (L)-T1-TOTAL]],"")</f>
        <v>1.6867469879518072E-2</v>
      </c>
      <c r="KQ126" s="26">
        <f>IFERROR(Tableau17[[#This Row],[2017 (L)-T1-EXD]]/Tableau17[[#This Row],[2017 (L)-T1-TOTAL]],"")</f>
        <v>4.8192771084337354E-3</v>
      </c>
      <c r="KR126" s="26">
        <f>IFERROR(Tableau17[[#This Row],[2017 (L)-T1-EXG]]/Tableau17[[#This Row],[2017 (L)-T1-TOTAL]],"")</f>
        <v>2.4096385542168677E-3</v>
      </c>
      <c r="KS126" s="26">
        <f>IFERROR(Tableau17[[#This Row],[2017 (L)-T1-FI]]/Tableau17[[#This Row],[2017 (L)-T1-TOTAL]],"")</f>
        <v>0.30602409638554218</v>
      </c>
      <c r="KT126" s="26">
        <f>IFERROR(Tableau17[[#This Row],[2017 (L)-T1-FN]]/Tableau17[[#This Row],[2017 (L)-T1-TOTAL]],"")</f>
        <v>0.11566265060240964</v>
      </c>
      <c r="KU126" s="26">
        <f>IFERROR(Tableau17[[#This Row],[2017 (L)-T1-LR]]/Tableau17[[#This Row],[2017 (L)-T1-TOTAL]],"")</f>
        <v>9.8795180722891562E-2</v>
      </c>
      <c r="KV126" s="26">
        <f>IFERROR(Tableau17[[#This Row],[2017 (L)-T1-MDM]]/Tableau17[[#This Row],[2017 (L)-T1-TOTAL]],"")</f>
        <v>0</v>
      </c>
      <c r="KW126" s="26">
        <f>IFERROR(Tableau17[[#This Row],[2017 (L)-T1-RDG]]/Tableau17[[#This Row],[2017 (L)-T1-TOTAL]],"")</f>
        <v>0</v>
      </c>
      <c r="KX126" s="26">
        <f>IFERROR(Tableau17[[#This Row],[2017 (L)-T1-REG]]/Tableau17[[#This Row],[2017 (L)-T1-TOTAL]],"")</f>
        <v>0</v>
      </c>
      <c r="KY126" s="26">
        <f>IFERROR(Tableau17[[#This Row],[2017 (L)-T1-REM]]/Tableau17[[#This Row],[2017 (L)-T1-TOTAL]],"")</f>
        <v>0.28433734939759037</v>
      </c>
      <c r="KZ126" s="26">
        <f>IFERROR(Tableau17[[#This Row],[2017 (L)-T1-SOC]]/Tableau17[[#This Row],[2017 (L)-T1-TOTAL]],"")</f>
        <v>9.3975903614457831E-2</v>
      </c>
      <c r="LA126" s="26">
        <f>IFERROR(Tableau17[[#This Row],[2017 (L)-T1-UDI]]/Tableau17[[#This Row],[2017 (L)-T1-TOTAL]],"")</f>
        <v>0</v>
      </c>
      <c r="LB126" s="26">
        <f>IFERROR(Tableau17[[#This Row],[2017 (L)-T2-FI]]/Tableau17[[#This Row],[2017 (L)-T2-TOTAL]],"")</f>
        <v>0.53987730061349692</v>
      </c>
      <c r="LC126" s="26">
        <f>IFERROR(Tableau17[[#This Row],[2017 (L)-T2-FN]]/Tableau17[[#This Row],[2017 (L)-T2-TOTAL]],"")</f>
        <v>0</v>
      </c>
      <c r="LD126" s="26">
        <f>IFERROR(Tableau17[[#This Row],[2017 (L)-T2-LR]]/Tableau17[[#This Row],[2017 (L)-T2-TOTAL]],"")</f>
        <v>0</v>
      </c>
      <c r="LE126" s="26">
        <f>IFERROR(Tableau17[[#This Row],[2017 (L)-T2-MDM]]/Tableau17[[#This Row],[2017 (L)-T2-TOTAL]],"")</f>
        <v>0</v>
      </c>
      <c r="LF126" s="26">
        <f>IFERROR(Tableau17[[#This Row],[2017 (L)-T2-REM]]/Tableau17[[#This Row],[2017 (L)-T2-TOTAL]],"")</f>
        <v>0.46012269938650308</v>
      </c>
      <c r="LG126" s="26">
        <f>IFERROR(Tableau17[[#This Row],[2017-T1-ARTHAUD Nathalie]]/Tableau17[[#This Row],[2017-T1-TOTAL]],"")</f>
        <v>1.2722646310432571E-3</v>
      </c>
      <c r="LH126" s="26">
        <f>IFERROR(Tableau17[[#This Row],[2017-T1-ASSELINEAU Fran]]/Tableau17[[#This Row],[2017-T1-TOTAL]],"")</f>
        <v>1.653944020356234E-2</v>
      </c>
      <c r="LI126" s="26">
        <f>IFERROR(Tableau17[[#This Row],[2017-T1-CHEMINADE Jacques]]/Tableau17[[#This Row],[2017-T1-TOTAL]],"")</f>
        <v>1.2722646310432571E-3</v>
      </c>
      <c r="LJ126" s="26">
        <f>IFERROR(Tableau17[[#This Row],[2017-T1-DUPONT-AIGNAN Nicolas]]/Tableau17[[#This Row],[2017-T1-TOTAL]],"")</f>
        <v>2.4173027989821884E-2</v>
      </c>
      <c r="LK126" s="26">
        <f>IFERROR(Tableau17[[#This Row],[2017-T1-FILLON Fran]]/Tableau17[[#This Row],[2017-T1-TOTAL]],"")</f>
        <v>8.9058524173027995E-2</v>
      </c>
      <c r="LL126" s="26">
        <f>IFERROR(Tableau17[[#This Row],[2017-T1-HAMON Beno]]/Tableau17[[#This Row],[2017-T1-TOTAL]],"")</f>
        <v>6.8702290076335881E-2</v>
      </c>
      <c r="LM126" s="26">
        <f>IFERROR(Tableau17[[#This Row],[2017-T1-LASSALLE Jean]]/Tableau17[[#This Row],[2017-T1-TOTAL]],"")</f>
        <v>7.6335877862595417E-3</v>
      </c>
      <c r="LN126" s="26">
        <f>IFERROR(Tableau17[[#This Row],[2017-T1-LE PEN Marine]]/Tableau17[[#This Row],[2017-T1-TOTAL]],"")</f>
        <v>0.16284987277353691</v>
      </c>
      <c r="LO126" s="26">
        <f>IFERROR(Tableau17[[#This Row],[2017-T1-M Jean-Luc]]/Tableau17[[#This Row],[2017-T1-TOTAL]],"")</f>
        <v>0.35877862595419846</v>
      </c>
      <c r="LP126" s="26">
        <f>IFERROR(Tableau17[[#This Row],[2017-T1-MACRON Emmanuel]]/Tableau17[[#This Row],[2017-T1-TOTAL]],"")</f>
        <v>0.26208651399491095</v>
      </c>
      <c r="LQ126" s="26">
        <f>IFERROR(Tableau17[[#This Row],[2017-T1-POUTOU Philippe]]/Tableau17[[#This Row],[2017-T1-TOTAL]],"")</f>
        <v>7.6335877862595417E-3</v>
      </c>
      <c r="LR126" s="26">
        <f>IFERROR(Tableau17[[#This Row],[2017-T2-LE PEN Marine]]/Tableau17[[#This Row],[2017-T2-TOTAL]],"")</f>
        <v>0.2141823444283647</v>
      </c>
      <c r="LS126" s="26">
        <f>IFERROR(Tableau17[[#This Row],[2017-T2-MACRON Emmanuel]]/Tableau17[[#This Row],[2017-T2-TOTAL]],"")</f>
        <v>0.7858176555716353</v>
      </c>
      <c r="LT126" s="26">
        <f>IFERROR(Tableau17[[#This Row],[2019-T1-ALEXANDRE Audric]]/Tableau17[[#This Row],[2019-T1-TOTAL]],"")</f>
        <v>0</v>
      </c>
      <c r="LU126" s="26">
        <f>IFERROR(Tableau17[[#This Row],[2019-T1-ARTHAUD Nathalie]]/Tableau17[[#This Row],[2019-T1-TOTAL]],"")</f>
        <v>1.1869436201780416E-2</v>
      </c>
      <c r="LV126" s="26">
        <f>IFERROR(Tableau17[[#This Row],[2019-T1-ASSELINEAU François]]/Tableau17[[#This Row],[2019-T1-TOTAL]],"")</f>
        <v>3.2640949554896145E-2</v>
      </c>
      <c r="LW126" s="26">
        <f>IFERROR(Tableau17[[#This Row],[2019-T1-AUBRY Manon]]/Tableau17[[#This Row],[2019-T1-TOTAL]],"")</f>
        <v>0.13056379821958458</v>
      </c>
      <c r="LX126" s="26">
        <f>IFERROR(Tableau17[[#This Row],[2019-T1-AZERGUI Nagib]]/Tableau17[[#This Row],[2019-T1-TOTAL]],"")</f>
        <v>2.3738872403560832E-2</v>
      </c>
      <c r="LY126" s="26">
        <f>IFERROR(Tableau17[[#This Row],[2019-T1-BARDELLA Jordan]]/Tableau17[[#This Row],[2019-T1-TOTAL]],"")</f>
        <v>0.22551928783382788</v>
      </c>
      <c r="LZ126" s="26">
        <f>IFERROR(Tableau17[[#This Row],[2019-T1-BELLAMY François-Xavier]]/Tableau17[[#This Row],[2019-T1-TOTAL]],"")</f>
        <v>3.2640949554896145E-2</v>
      </c>
      <c r="MA126" s="26">
        <f>IFERROR(Tableau17[[#This Row],[2019-T1-BIDOU Olivier]]/Tableau17[[#This Row],[2019-T1-TOTAL]],"")</f>
        <v>0</v>
      </c>
      <c r="MB126" s="26">
        <f>IFERROR(Tableau17[[#This Row],[2019-T1-BOURG Dominique]]/Tableau17[[#This Row],[2019-T1-TOTAL]],"")</f>
        <v>5.9347181008902079E-3</v>
      </c>
      <c r="MC126" s="26">
        <f>IFERROR(Tableau17[[#This Row],[2019-T1-BROSSAT Ian]]/Tableau17[[#This Row],[2019-T1-TOTAL]],"")</f>
        <v>4.1543026706231452E-2</v>
      </c>
      <c r="MD126" s="26">
        <f>IFERROR(Tableau17[[#This Row],[2019-T1-CAILLAUD Sophie]]/Tableau17[[#This Row],[2019-T1-TOTAL]],"")</f>
        <v>0</v>
      </c>
      <c r="ME126" s="26">
        <f>IFERROR(Tableau17[[#This Row],[2019-T1-CAMUS Renaud]]/Tableau17[[#This Row],[2019-T1-TOTAL]],"")</f>
        <v>0</v>
      </c>
      <c r="MF126" s="26">
        <f>IFERROR(Tableau17[[#This Row],[2019-T1-CHALENÇON Christophe]]/Tableau17[[#This Row],[2019-T1-TOTAL]],"")</f>
        <v>0</v>
      </c>
      <c r="MG126" s="26">
        <f>IFERROR(Tableau17[[#This Row],[2019-T1-CORBET Cathy Denise Ginette]]/Tableau17[[#This Row],[2019-T1-TOTAL]],"")</f>
        <v>0</v>
      </c>
      <c r="MH126" s="26">
        <f>IFERROR(Tableau17[[#This Row],[2019-T1-DE PREVOISIN Robert]]/Tableau17[[#This Row],[2019-T1-TOTAL]],"")</f>
        <v>0</v>
      </c>
      <c r="MI126" s="26">
        <f>IFERROR(Tableau17[[#This Row],[2019-T1-DELFEL Thérèse]]/Tableau17[[#This Row],[2019-T1-TOTAL]],"")</f>
        <v>0</v>
      </c>
      <c r="MJ126" s="26">
        <f>IFERROR(Tableau17[[#This Row],[2019-T1-DIEUMEGARD Pierre]]/Tableau17[[#This Row],[2019-T1-TOTAL]],"")</f>
        <v>0</v>
      </c>
      <c r="MK126" s="26">
        <f>IFERROR(Tableau17[[#This Row],[2019-T1-DUPONT-AIGNAN Nicolas]]/Tableau17[[#This Row],[2019-T1-TOTAL]],"")</f>
        <v>2.6706231454005934E-2</v>
      </c>
      <c r="ML126" s="26">
        <f>IFERROR(Tableau17[[#This Row],[2019-T1-GERNIGON Yves]]/Tableau17[[#This Row],[2019-T1-TOTAL]],"")</f>
        <v>0</v>
      </c>
      <c r="MM126" s="26">
        <f>IFERROR(Tableau17[[#This Row],[2019-T1-GLUCKSMANN Raphaël]]/Tableau17[[#This Row],[2019-T1-TOTAL]],"")</f>
        <v>4.4510385756676561E-2</v>
      </c>
      <c r="MN126" s="26">
        <f>IFERROR(Tableau17[[#This Row],[2019-T1-HAMON Benoît]]/Tableau17[[#This Row],[2019-T1-TOTAL]],"")</f>
        <v>4.1543026706231452E-2</v>
      </c>
      <c r="MO126" s="26">
        <f>IFERROR(Tableau17[[#This Row],[2019-T1-HELGEN Gilles]]/Tableau17[[#This Row],[2019-T1-TOTAL]],"")</f>
        <v>0</v>
      </c>
      <c r="MP126" s="26">
        <f>IFERROR(Tableau17[[#This Row],[2019-T1-JADOT Yannick]]/Tableau17[[#This Row],[2019-T1-TOTAL]],"")</f>
        <v>0.18694362017804153</v>
      </c>
      <c r="MQ126" s="26">
        <f>IFERROR(Tableau17[[#This Row],[2019-T1-LAGARDE Jean-Christophe]]/Tableau17[[#This Row],[2019-T1-TOTAL]],"")</f>
        <v>8.9020771513353119E-3</v>
      </c>
      <c r="MR126" s="26">
        <f>IFERROR(Tableau17[[#This Row],[2019-T1-LALANNE Francis]]/Tableau17[[#This Row],[2019-T1-TOTAL]],"")</f>
        <v>8.9020771513353119E-3</v>
      </c>
      <c r="MS126" s="26">
        <f>IFERROR(Tableau17[[#This Row],[2019-T1-LOISEAU Nathalie]]/Tableau17[[#This Row],[2019-T1-TOTAL]],"")</f>
        <v>0.17804154302670624</v>
      </c>
      <c r="MT126" s="26">
        <f>IFERROR(Tableau17[[#This Row],[2019-T1-MARIE Florie]]/Tableau17[[#This Row],[2019-T1-TOTAL]],"")</f>
        <v>0</v>
      </c>
      <c r="MU126" s="26">
        <f>IFERROR(Tableau17[[#This Row],[2008-T1-MACROEXTRDROITE]]/Tableau17[[#This Row],[2008-T1-MACROTOTALE]],"")</f>
        <v>8.9485458612975396E-2</v>
      </c>
      <c r="MV126" s="26">
        <f>IFERROR(Tableau17[[#This Row],[2008-T1-MACRODROITE]]/Tableau17[[#This Row],[2008-T1-MACROTOTALE]],"")</f>
        <v>0.31991051454138703</v>
      </c>
      <c r="MW126" s="26">
        <f>IFERROR(Tableau17[[#This Row],[2008-T1-MACROCENTRE]]/Tableau17[[#This Row],[2008-T1-MACROTOTALE]],"")</f>
        <v>0</v>
      </c>
      <c r="MX126" s="26">
        <f>IFERROR(Tableau17[[#This Row],[2008-T1-MACROGAUCHE]]/Tableau17[[#This Row],[2008-T1-MACROTOTALE]],"")</f>
        <v>0.59060402684563762</v>
      </c>
      <c r="MY126" s="26">
        <f>IFERROR(Tableau17[[#This Row],[2008-T1-MACROAUTRE]]/Tableau17[[#This Row],[2008-T1-MACROTOTALE]],"")</f>
        <v>0</v>
      </c>
      <c r="MZ126" s="26" t="str">
        <f>IFERROR(Tableau17[[#This Row],[2008-T2-MACROEXTRDROITE]]/Tableau17[[#This Row],[2008-T2-MACROTOTALE]],"")</f>
        <v/>
      </c>
      <c r="NA126" s="26" t="str">
        <f>IFERROR(Tableau17[[#This Row],[2008-T2-MACRODROITE]]/Tableau17[[#This Row],[2008-T2-MACROTOTALE]],"")</f>
        <v/>
      </c>
      <c r="NB126" s="26" t="str">
        <f>IFERROR(Tableau17[[#This Row],[2008-T2-MACROCENTRE]]/Tableau17[[#This Row],[2008-T2-MACROTOTALE]],"")</f>
        <v/>
      </c>
      <c r="NC126" s="26" t="str">
        <f>IFERROR(Tableau17[[#This Row],[2008-T2-MACROGAUCHE]]/Tableau17[[#This Row],[2008-T2-MACROTOTALE]],"")</f>
        <v/>
      </c>
      <c r="ND126" s="26" t="str">
        <f>IFERROR(Tableau17[[#This Row],[2008-T2-MACROAUTRE]]/Tableau17[[#This Row],[2008-T2-MACROTOTALE]],"")</f>
        <v/>
      </c>
      <c r="NE126" s="26">
        <f>IFERROR(Tableau17[[#This Row],[2014-T1-MACROEXTRDROITE]]/Tableau17[[#This Row],[2014-T1-MACROTOTALE]],"")</f>
        <v>0.12614678899082568</v>
      </c>
      <c r="NF126" s="26">
        <f>IFERROR(Tableau17[[#This Row],[2014-T1-MACRODROITE]]/Tableau17[[#This Row],[2014-T1-MACROTOTALE]],"")</f>
        <v>0.51834862385321101</v>
      </c>
      <c r="NG126" s="26">
        <f>IFERROR(Tableau17[[#This Row],[2014-T1-MACROCENTRE]]/Tableau17[[#This Row],[2014-T1-MACROTOTALE]],"")</f>
        <v>2.2935779816513763E-2</v>
      </c>
      <c r="NH126" s="26">
        <f>IFERROR(Tableau17[[#This Row],[2014-T1-MACROGAUCHE]]/Tableau17[[#This Row],[2014-T1-MACROTOTALE]],"")</f>
        <v>0.33256880733944955</v>
      </c>
      <c r="NI126" s="26">
        <f>IFERROR(Tableau17[[#This Row],[2014-T1-MACROAUTRE]]/Tableau17[[#This Row],[2014-T1-MACROTOTALE]],"")</f>
        <v>0</v>
      </c>
      <c r="NJ126" s="26">
        <f>IFERROR(Tableau17[[#This Row],[2014-T2-MACROEXTRDROITE]]/Tableau17[[#This Row],[2014-T2-MACROTOTALE]],"")</f>
        <v>0.15433403805496829</v>
      </c>
      <c r="NK126" s="26">
        <f>IFERROR(Tableau17[[#This Row],[2014-T2-MACRODROITE]]/Tableau17[[#This Row],[2014-T2-MACROTOTALE]],"")</f>
        <v>0.51162790697674421</v>
      </c>
      <c r="NL126" s="26">
        <f>IFERROR(Tableau17[[#This Row],[2014-T2-MACROCENTRE]]/Tableau17[[#This Row],[2014-T2-MACROTOTALE]],"")</f>
        <v>0</v>
      </c>
      <c r="NM126" s="26">
        <f>IFERROR(Tableau17[[#This Row],[2014-T2-MACROGAUCHE]]/Tableau17[[#This Row],[2014-T2-MACROTOTALE]],"")</f>
        <v>0.33403805496828753</v>
      </c>
      <c r="NN126" s="26">
        <f>IFERROR(Tableau17[[#This Row],[2014-T2-MACROAUTRE]]/Tableau17[[#This Row],[2014-T2-MACROTOTALE]],"")</f>
        <v>0</v>
      </c>
      <c r="NO126" s="26">
        <f>IFERROR( Tableau17[[#This Row],[2015-T1-MACROEXTRDROITE]]/Tableau17[[#This Row],[2015-T1-MACROTOTALE]],"")</f>
        <v>0.17587939698492464</v>
      </c>
      <c r="NP126" s="26">
        <f>IFERROR(Tableau17[[#This Row],[2015-T1-MACRODROITE]]/Tableau17[[#This Row],[2015-T1-MACROTOTALE]],"")</f>
        <v>0.16331658291457288</v>
      </c>
      <c r="NQ126" s="26">
        <f>IFERROR(Tableau17[[#This Row],[2015-T1-MACROCENTRE]]/Tableau17[[#This Row],[2015-T1-MACROTOTALE]],"")</f>
        <v>0</v>
      </c>
      <c r="NR126" s="26">
        <f>IFERROR(Tableau17[[#This Row],[2015-T1-MACROGAUCHE]]/Tableau17[[#This Row],[2015-T1-MACROTOTALE]],"")</f>
        <v>0.66080402010050254</v>
      </c>
      <c r="NS126" s="26">
        <f>IFERROR(Tableau17[[#This Row],[2015-T1-MACROAUTRE]]/Tableau17[[#This Row],[2015-T1-MACROTOTALE]],"")</f>
        <v>0</v>
      </c>
      <c r="NT126" s="26">
        <f>IFERROR(Tableau17[[#This Row],[2015-T2-MACROEXTRDROITE]]/Tableau17[[#This Row],[2015-T2-MACROTOTALE]],"")</f>
        <v>0.24861878453038674</v>
      </c>
      <c r="NU126" s="26">
        <f>IFERROR(Tableau17[[#This Row],[2015-T2-MACRODROITE]]/Tableau17[[#This Row],[2015-T2-MACROTOTALE]],"")</f>
        <v>0</v>
      </c>
      <c r="NV126" s="26">
        <f>IFERROR(Tableau17[[#This Row],[2015-T2-MACROCENTRE]]/Tableau17[[#This Row],[2015-T2-MACROTOTALE]],"")</f>
        <v>0</v>
      </c>
      <c r="NW126" s="26">
        <f>IFERROR(Tableau17[[#This Row],[2015-T2-MACROGAUCHE]]/Tableau17[[#This Row],[2015-T2-MACROTOTALE]],"")</f>
        <v>0.75138121546961323</v>
      </c>
      <c r="NX126" s="26">
        <f>IFERROR(Tableau17[[#This Row],[2015-T2-MACROAUTRE]]/Tableau17[[#This Row],[2015-T2-MACROTOTALE]],"")</f>
        <v>0</v>
      </c>
      <c r="NY126" s="26">
        <f>IFERROR(Tableau17[[#This Row],[2017-T1-MACROEXTRDROITE]]/Tableau17[[#This Row],[2017-T1-MACROTOTALE]],"")</f>
        <v>0.20483460559796438</v>
      </c>
      <c r="NZ126" s="26">
        <f>IFERROR(Tableau17[[#This Row],[2017-T1-MACRODROITE]]/Tableau17[[#This Row],[2017-T1-MACROTOTALE]],"")</f>
        <v>8.9058524173027995E-2</v>
      </c>
      <c r="OA126" s="26">
        <f>IFERROR(Tableau17[[#This Row],[2017-T1-MACROCENTRE]]/Tableau17[[#This Row],[2017-T1-MACROTOTALE]],"")</f>
        <v>0.26208651399491095</v>
      </c>
      <c r="OB126" s="26">
        <f>IFERROR(Tableau17[[#This Row],[2017-T1-MACROGAUCHE]]/Tableau17[[#This Row],[2017-T1-MACROTOTALE]],"")</f>
        <v>0.43638676844783714</v>
      </c>
      <c r="OC126" s="26">
        <f>IFERROR(Tableau17[[#This Row],[2017-T1-MACROAUTRE]]/Tableau17[[#This Row],[2017-T1-MACROTOTALE]],"")</f>
        <v>7.6335877862595417E-3</v>
      </c>
      <c r="OD126" s="26">
        <f>IFERROR(Tableau17[[#This Row],[2017-T2-MACROEXTRDROITE]]/Tableau17[[#This Row],[2017-T2-MACROTOTALE]],"")</f>
        <v>0.2141823444283647</v>
      </c>
      <c r="OE126" s="26">
        <f>IFERROR(Tableau17[[#This Row],[2017-T2-MACRODROITE]]/Tableau17[[#This Row],[2017-T2-MACROTOTALE]],"")</f>
        <v>0</v>
      </c>
      <c r="OF126" s="26">
        <f>IFERROR(Tableau17[[#This Row],[2017-T2-MACROCENTRE]]/Tableau17[[#This Row],[2017-T2-MACROTOTALE]],"")</f>
        <v>0.7858176555716353</v>
      </c>
      <c r="OG126" s="26">
        <f>IFERROR(Tableau17[[#This Row],[2017-T2-MACROGAUCHE]]/Tableau17[[#This Row],[2017-T2-MACROTOTALE]],"")</f>
        <v>0</v>
      </c>
      <c r="OH126" s="26">
        <f>IFERROR(Tableau17[[#This Row],[2017-T2-MACROAUTRE]]/Tableau17[[#This Row],[2017-T2-MACROTOTALE]],"")</f>
        <v>0</v>
      </c>
      <c r="OI126" s="26">
        <f>IFERROR(Tableau17[[#This Row],[2019-T1-MACROEXTRDROITE]]/Tableau17[[#This Row],[2019-T1-MACROTOTALE]],"")</f>
        <v>0.28242074927953892</v>
      </c>
      <c r="OJ126" s="26">
        <f>IFERROR(Tableau17[[#This Row],[2019-T1-MACRODROITE]]/Tableau17[[#This Row],[2019-T1-MACROTOTALE]],"")</f>
        <v>4.0345821325648415E-2</v>
      </c>
      <c r="OK126" s="26">
        <f>IFERROR(Tableau17[[#This Row],[2019-T1-MACROCENTRE]]/Tableau17[[#This Row],[2019-T1-MACROTOTALE]],"")</f>
        <v>0.1729106628242075</v>
      </c>
      <c r="OL126" s="26">
        <f>IFERROR(Tableau17[[#This Row],[2019-T1-MACROGAUCHE]]/Tableau17[[#This Row],[2019-T1-MACROTOTALE]],"")</f>
        <v>0.44380403458213258</v>
      </c>
      <c r="OM126" s="26">
        <f>IFERROR(Tableau17[[#This Row],[2019-T1-MACROAUTRE]]/Tableau17[[#This Row],[2019-T1-MACROTOTALE]],"")</f>
        <v>6.0518731988472622E-2</v>
      </c>
      <c r="ON126" s="26">
        <f>IFERROR(Tableau17[[#This Row],[2020-T1-MACROEXTRDROITE]]/Tableau17[[#This Row],[2020-T1-MACROTOTALE]],"")</f>
        <v>0.1396103896103896</v>
      </c>
      <c r="OO126" s="26">
        <f>IFERROR(Tableau17[[#This Row],[2020-T1-MACRODROITE]]/Tableau17[[#This Row],[2020-T1-MACROTOTALE]],"")</f>
        <v>0.35389610389610388</v>
      </c>
      <c r="OP126" s="26">
        <f>IFERROR(Tableau17[[#This Row],[2020-T1-MACROCENTRE]]/Tableau17[[#This Row],[2020-T1-MACROTOTALE]],"")</f>
        <v>0.13636363636363635</v>
      </c>
      <c r="OQ126" s="26">
        <f>IFERROR(Tableau17[[#This Row],[2020-T1-MACROGAUCHE]]/Tableau17[[#This Row],[2020-T1-MACROTOTALE]],"")</f>
        <v>0.37012987012987014</v>
      </c>
      <c r="OR126" s="26">
        <f>IFERROR(Tableau17[[#This Row],[2020-T1-MACROAUTRE]]/Tableau17[[#This Row],[2020-T1-MACROTOTALE]],"")</f>
        <v>0</v>
      </c>
      <c r="OS126" s="26">
        <f>IFERROR(Tableau17[[#This Row],[2017 (L)-T1-MACROEXTRDROITE]]/Tableau17[[#This Row],[2017 (L)-T1-MACROTOTALE]],"")</f>
        <v>0.12771084337349398</v>
      </c>
      <c r="OT126" s="26">
        <f>IFERROR(Tableau17[[#This Row],[2017 (L)-T1-MACRODROITE]]/Tableau17[[#This Row],[2017 (L)-T1-MACROTOTALE]],"")</f>
        <v>9.8795180722891562E-2</v>
      </c>
      <c r="OU126" s="26">
        <f>IFERROR(Tableau17[[#This Row],[2017 (L)-T1-MACROCENTRE]]/Tableau17[[#This Row],[2017 (L)-T1-MACROTOTALE]],"")</f>
        <v>0.28433734939759037</v>
      </c>
      <c r="OV126" s="26">
        <f>IFERROR(Tableau17[[#This Row],[2017 (L)-T1-MACROGAUCHE]]/Tableau17[[#This Row],[2017 (L)-T1-MACROTOTALE]],"")</f>
        <v>0.44337349397590359</v>
      </c>
      <c r="OW126" s="26">
        <f>IFERROR(Tableau17[[#This Row],[2017 (L)-T1-MACROAUTRE]]/Tableau17[[#This Row],[2017 (L)-T1-MACROTOTALE]],"")</f>
        <v>4.5783132530120479E-2</v>
      </c>
      <c r="OX126" s="26">
        <f>IFERROR(Tableau17[[#This Row],[2017 (L)-T2-MACROEXTRDROITE]]/Tableau17[[#This Row],[2017 (L)-T2-MACROTOTALE]],"")</f>
        <v>0</v>
      </c>
      <c r="OY126" s="26">
        <f>IFERROR(Tableau17[[#This Row],[2017 (L)-T2-MACRODROITE]]/Tableau17[[#This Row],[2017 (L)-T2-MACROTOTALE]],"")</f>
        <v>0</v>
      </c>
      <c r="OZ126" s="26">
        <f>IFERROR(Tableau17[[#This Row],[2017 (L)-T2-MACROCENTRE]]/Tableau17[[#This Row],[2017 (L)-T2-MACROTOTALE]],"")</f>
        <v>0.46012269938650308</v>
      </c>
      <c r="PA126" s="26">
        <f>IFERROR(Tableau17[[#This Row],[2017 (L)-T2-MACROGAUCHE]]/Tableau17[[#This Row],[2017 (L)-T2-MACROTOTALE]],"")</f>
        <v>0.53987730061349692</v>
      </c>
      <c r="PB126" s="26">
        <f>IFERROR(Tableau17[[#This Row],[2017 (L)-T2-MACROAUTRE]]/Tableau17[[#This Row],[2017 (L)-T2-MACROTOTALE]],"")</f>
        <v>0</v>
      </c>
      <c r="PC126" s="26">
        <f>IFERROR(Tableau17[[#This Row],[2008_T1_PROCUS]]/Tableau17[[#This Row],[2008_T1_INSCRITS]],0)</f>
        <v>8.1218274111675131E-3</v>
      </c>
      <c r="PD126" s="26">
        <f>IFERROR(Tableau17[[#This Row],[2008_T2_PROCUS]]/Tableau17[[#This Row],[2008_T2_INSCRITS]],0)</f>
        <v>0</v>
      </c>
      <c r="PE126" s="26">
        <f>Tableau17[[#This Row],[2014_T1_PROCUS]]/Tableau17[[#This Row],[2014_T1_INSCRITS]]</f>
        <v>1.50093808630394E-2</v>
      </c>
      <c r="PF126" s="26">
        <f>IFERROR(Tableau17[[#This Row],[2014_T2_PROCUS]]/Tableau17[[#This Row],[2014_T2_INSCRITS]],0)</f>
        <v>9.3808630393996256E-3</v>
      </c>
    </row>
    <row r="127" spans="1:422" hidden="1" x14ac:dyDescent="0.2">
      <c r="A127" s="1">
        <v>4</v>
      </c>
      <c r="B127" s="1" t="s">
        <v>362</v>
      </c>
      <c r="C127" s="1" t="s">
        <v>363</v>
      </c>
      <c r="D127" s="1" t="s">
        <v>364</v>
      </c>
      <c r="E127" s="1">
        <v>855</v>
      </c>
      <c r="F127" s="1">
        <v>5.3938319999999997</v>
      </c>
      <c r="G127" s="1">
        <v>43.255741</v>
      </c>
      <c r="H127" s="3">
        <v>1113</v>
      </c>
      <c r="I127" s="3">
        <v>266</v>
      </c>
      <c r="L127" s="1">
        <v>58</v>
      </c>
      <c r="M127" s="1">
        <v>5</v>
      </c>
      <c r="P127" s="1">
        <v>120</v>
      </c>
      <c r="Q127" s="1">
        <v>65</v>
      </c>
      <c r="R127" s="1">
        <v>55</v>
      </c>
      <c r="S127" s="1">
        <v>76</v>
      </c>
      <c r="T127" s="1">
        <v>37</v>
      </c>
      <c r="U127" s="1">
        <v>416</v>
      </c>
      <c r="V127" s="1">
        <v>1134</v>
      </c>
      <c r="W127" s="1">
        <v>702</v>
      </c>
      <c r="X127" s="1">
        <v>17</v>
      </c>
      <c r="Y127" s="2">
        <v>0.61904762000000002</v>
      </c>
      <c r="AB127" s="1">
        <v>0</v>
      </c>
      <c r="AD127" s="1">
        <v>1113</v>
      </c>
      <c r="AE127" s="1">
        <v>423</v>
      </c>
      <c r="AF127" s="2">
        <v>0.38005390999999999</v>
      </c>
      <c r="AG127" s="1">
        <f t="shared" si="1"/>
        <v>266</v>
      </c>
      <c r="AH127" s="1">
        <v>1120</v>
      </c>
      <c r="AI127" s="1">
        <v>722</v>
      </c>
      <c r="AJ127" s="1">
        <v>14</v>
      </c>
      <c r="AK127" s="2">
        <v>0.64464286000000004</v>
      </c>
      <c r="AN127" s="1">
        <v>0</v>
      </c>
      <c r="AP127" s="1">
        <v>1121</v>
      </c>
      <c r="AQ127" s="1">
        <v>592</v>
      </c>
      <c r="AR127" s="2">
        <v>0.52809991000000001</v>
      </c>
      <c r="AS127" s="1">
        <v>1120</v>
      </c>
      <c r="AT127" s="1">
        <v>599</v>
      </c>
      <c r="AU127" s="2">
        <v>0.53482143000000004</v>
      </c>
      <c r="AV127" s="1">
        <v>1144</v>
      </c>
      <c r="AW127" s="1">
        <v>615</v>
      </c>
      <c r="AX127" s="2">
        <v>0.53758740999999999</v>
      </c>
      <c r="AY127" s="1">
        <v>1144</v>
      </c>
      <c r="AZ127" s="1">
        <v>535</v>
      </c>
      <c r="BA127" s="2">
        <v>0.46765733999999998</v>
      </c>
      <c r="BB127" s="1">
        <v>1147</v>
      </c>
      <c r="BC127" s="1">
        <v>955</v>
      </c>
      <c r="BD127" s="2">
        <v>0.83260679999999998</v>
      </c>
      <c r="BE127" s="1">
        <v>1147</v>
      </c>
      <c r="BF127" s="1">
        <v>857</v>
      </c>
      <c r="BG127" s="2">
        <v>0.74716651999999995</v>
      </c>
      <c r="BH127" s="1">
        <v>1081</v>
      </c>
      <c r="BI127" s="1">
        <v>618</v>
      </c>
      <c r="BJ127" s="2">
        <v>0.57169287999999996</v>
      </c>
      <c r="BK127" s="1">
        <v>46</v>
      </c>
      <c r="BN127" s="1">
        <v>20</v>
      </c>
      <c r="BO127" s="1">
        <v>39</v>
      </c>
      <c r="BP127" s="1">
        <v>437</v>
      </c>
      <c r="BQ127" s="1">
        <v>164</v>
      </c>
      <c r="BR127" s="1">
        <v>706</v>
      </c>
      <c r="BZ127" s="1">
        <v>45</v>
      </c>
      <c r="CB127" s="1">
        <v>45</v>
      </c>
      <c r="CC127" s="1">
        <v>98</v>
      </c>
      <c r="CD127" s="1">
        <v>389</v>
      </c>
      <c r="CE127" s="1">
        <v>101</v>
      </c>
      <c r="CF127" s="1">
        <v>678</v>
      </c>
      <c r="CM127" s="1">
        <v>3</v>
      </c>
      <c r="CN127" s="1">
        <v>36</v>
      </c>
      <c r="CO127" s="1">
        <v>67</v>
      </c>
      <c r="CP127" s="1">
        <v>120</v>
      </c>
      <c r="CQ127" s="1">
        <v>57</v>
      </c>
      <c r="CT127" s="1">
        <v>278</v>
      </c>
      <c r="CW127" s="1">
        <v>561</v>
      </c>
      <c r="CY127" s="1">
        <v>140</v>
      </c>
      <c r="DA127" s="1">
        <v>405</v>
      </c>
      <c r="DC127" s="1">
        <v>545</v>
      </c>
      <c r="DD127" s="1">
        <v>8</v>
      </c>
      <c r="DE127" s="1">
        <v>2</v>
      </c>
      <c r="DF127" s="1">
        <v>7</v>
      </c>
      <c r="DI127" s="1">
        <v>29</v>
      </c>
      <c r="DJ127" s="1">
        <v>2</v>
      </c>
      <c r="DK127" s="1">
        <v>2</v>
      </c>
      <c r="DL127" s="1">
        <v>60</v>
      </c>
      <c r="DM127" s="1">
        <v>54</v>
      </c>
      <c r="DN127" s="1">
        <v>189</v>
      </c>
      <c r="DQ127" s="1">
        <v>1</v>
      </c>
      <c r="DR127" s="1">
        <v>243</v>
      </c>
      <c r="DS127" s="1">
        <v>13</v>
      </c>
      <c r="DU127" s="1">
        <v>610</v>
      </c>
      <c r="DX127" s="1">
        <v>221</v>
      </c>
      <c r="DZ127" s="1">
        <v>284</v>
      </c>
      <c r="EA127" s="1">
        <v>505</v>
      </c>
      <c r="EB127" s="1">
        <v>1</v>
      </c>
      <c r="EC127" s="1">
        <v>11</v>
      </c>
      <c r="ED127" s="1">
        <v>1</v>
      </c>
      <c r="EE127" s="1">
        <v>27</v>
      </c>
      <c r="EF127" s="1">
        <v>404</v>
      </c>
      <c r="EG127" s="1">
        <v>37</v>
      </c>
      <c r="EH127" s="1">
        <v>12</v>
      </c>
      <c r="EI127" s="1">
        <v>115</v>
      </c>
      <c r="EJ127" s="1">
        <v>118</v>
      </c>
      <c r="EK127" s="1">
        <v>220</v>
      </c>
      <c r="EL127" s="1">
        <v>1</v>
      </c>
      <c r="EM127" s="1">
        <v>947</v>
      </c>
      <c r="EN127" s="1">
        <v>183</v>
      </c>
      <c r="EO127" s="1">
        <v>576</v>
      </c>
      <c r="EP127" s="1">
        <v>759</v>
      </c>
      <c r="EQ127" s="1">
        <v>0</v>
      </c>
      <c r="ER127" s="1">
        <v>1</v>
      </c>
      <c r="ES127" s="1">
        <v>6</v>
      </c>
      <c r="ET127" s="1">
        <v>26</v>
      </c>
      <c r="EU127" s="1">
        <v>0</v>
      </c>
      <c r="EV127" s="1">
        <v>90</v>
      </c>
      <c r="EW127" s="1">
        <v>90</v>
      </c>
      <c r="EX127" s="1">
        <v>0</v>
      </c>
      <c r="EY127" s="1">
        <v>4</v>
      </c>
      <c r="EZ127" s="1">
        <v>9</v>
      </c>
      <c r="FA127" s="1">
        <v>1</v>
      </c>
      <c r="FB127" s="1">
        <v>0</v>
      </c>
      <c r="FC127" s="1">
        <v>0</v>
      </c>
      <c r="FD127" s="1">
        <v>0</v>
      </c>
      <c r="FE127" s="1">
        <v>0</v>
      </c>
      <c r="FF127" s="1">
        <v>0</v>
      </c>
      <c r="FG127" s="1">
        <v>0</v>
      </c>
      <c r="FH127" s="1">
        <v>18</v>
      </c>
      <c r="FI127" s="1">
        <v>0</v>
      </c>
      <c r="FJ127" s="1">
        <v>28</v>
      </c>
      <c r="FK127" s="1">
        <v>6</v>
      </c>
      <c r="FL127" s="1">
        <v>0</v>
      </c>
      <c r="FM127" s="1">
        <v>83</v>
      </c>
      <c r="FN127" s="1">
        <v>13</v>
      </c>
      <c r="FO127" s="1">
        <v>1</v>
      </c>
      <c r="FP127" s="1">
        <v>221</v>
      </c>
      <c r="FQ127" s="1">
        <v>1</v>
      </c>
      <c r="FR127" s="1">
        <f>SUM(Tableau17[[#This Row],[2019-T1-ALEXANDRE Audric]:[2019-T1-MARIE Florie]])</f>
        <v>598</v>
      </c>
      <c r="FS127" s="1">
        <v>39</v>
      </c>
      <c r="FT127" s="1">
        <v>483</v>
      </c>
      <c r="FU127" s="1">
        <v>0</v>
      </c>
      <c r="FV127" s="1">
        <v>184</v>
      </c>
      <c r="FW127" s="1">
        <v>0</v>
      </c>
      <c r="FX127" s="1">
        <v>706</v>
      </c>
      <c r="GD127" s="1">
        <v>0</v>
      </c>
      <c r="GE127" s="1">
        <v>98</v>
      </c>
      <c r="GF127" s="1">
        <v>389</v>
      </c>
      <c r="GG127" s="1">
        <v>0</v>
      </c>
      <c r="GH127" s="1">
        <v>191</v>
      </c>
      <c r="GI127" s="1">
        <v>0</v>
      </c>
      <c r="GJ127" s="1">
        <v>678</v>
      </c>
      <c r="GP127" s="1">
        <v>0</v>
      </c>
      <c r="GQ127" s="1">
        <v>120</v>
      </c>
      <c r="GR127" s="1">
        <v>281</v>
      </c>
      <c r="GS127" s="1">
        <v>57</v>
      </c>
      <c r="GT127" s="1">
        <v>103</v>
      </c>
      <c r="GU127" s="1">
        <v>0</v>
      </c>
      <c r="GV127" s="1">
        <v>561</v>
      </c>
      <c r="GW127" s="1">
        <v>140</v>
      </c>
      <c r="GX127" s="1">
        <v>405</v>
      </c>
      <c r="GY127" s="1">
        <v>0</v>
      </c>
      <c r="GZ127" s="1">
        <v>0</v>
      </c>
      <c r="HA127" s="1">
        <v>0</v>
      </c>
      <c r="HB127" s="1">
        <v>545</v>
      </c>
      <c r="HC127" s="1">
        <v>154</v>
      </c>
      <c r="HD127" s="1">
        <v>404</v>
      </c>
      <c r="HE127" s="1">
        <v>220</v>
      </c>
      <c r="HF127" s="1">
        <v>157</v>
      </c>
      <c r="HG127" s="1">
        <v>12</v>
      </c>
      <c r="HH127" s="1">
        <v>947</v>
      </c>
      <c r="HI127" s="1">
        <v>183</v>
      </c>
      <c r="HJ127" s="1">
        <v>0</v>
      </c>
      <c r="HK127" s="1">
        <v>576</v>
      </c>
      <c r="HL127" s="1">
        <v>0</v>
      </c>
      <c r="HM127" s="1">
        <v>0</v>
      </c>
      <c r="HN127" s="1">
        <v>759</v>
      </c>
      <c r="HO127" s="1">
        <v>116</v>
      </c>
      <c r="HP127" s="1">
        <v>103</v>
      </c>
      <c r="HQ127" s="1">
        <v>221</v>
      </c>
      <c r="HR127" s="1">
        <v>153</v>
      </c>
      <c r="HS127" s="1">
        <v>13</v>
      </c>
      <c r="HT127" s="1">
        <v>606</v>
      </c>
      <c r="HU127" s="1">
        <v>55</v>
      </c>
      <c r="HV127" s="1">
        <v>178</v>
      </c>
      <c r="HW127" s="1">
        <v>65</v>
      </c>
      <c r="HX127" s="1">
        <v>118</v>
      </c>
      <c r="HY127" s="1">
        <v>0</v>
      </c>
      <c r="HZ127" s="1">
        <v>416</v>
      </c>
      <c r="IA127" s="1">
        <v>63</v>
      </c>
      <c r="IB127" s="1">
        <v>189</v>
      </c>
      <c r="IC127" s="1">
        <v>243</v>
      </c>
      <c r="ID127" s="1">
        <v>112</v>
      </c>
      <c r="IE127" s="1">
        <v>3</v>
      </c>
      <c r="IF127" s="1">
        <v>610</v>
      </c>
      <c r="IG127" s="1">
        <v>0</v>
      </c>
      <c r="IH127" s="1">
        <v>221</v>
      </c>
      <c r="II127" s="1">
        <v>284</v>
      </c>
      <c r="IJ127" s="1">
        <v>0</v>
      </c>
      <c r="IK127" s="1">
        <v>0</v>
      </c>
      <c r="IL127" s="1">
        <v>505</v>
      </c>
      <c r="IM127" s="26">
        <f>IFERROR(Tableau17[[#This Row],[LDIV]]/Tableau17[[#This Row],[Total général]],"")</f>
        <v>0</v>
      </c>
      <c r="IN127" s="26">
        <f>IFERROR(Tableau17[[#This Row],[LDVC]]/Tableau17[[#This Row],[Total général]],"")</f>
        <v>0</v>
      </c>
      <c r="IO127" s="26">
        <f>IFERROR(Tableau17[[#This Row],[LDVD]]/Tableau17[[#This Row],[Total général]],"")</f>
        <v>0.13942307692307693</v>
      </c>
      <c r="IP127" s="26">
        <f>IFERROR(Tableau17[[#This Row],[LDVG]]/Tableau17[[#This Row],[Total général]],"")</f>
        <v>1.201923076923077E-2</v>
      </c>
      <c r="IQ127" s="26">
        <f>IFERROR(Tableau17[[#This Row],[LEXD]]/Tableau17[[#This Row],[Total général]],"")</f>
        <v>0</v>
      </c>
      <c r="IR127" s="26">
        <f>IFERROR(Tableau17[[#This Row],[LEXG]]/Tableau17[[#This Row],[Total général]],"")</f>
        <v>0</v>
      </c>
      <c r="IS127" s="26">
        <f>IFERROR(Tableau17[[#This Row],[LLR]]/Tableau17[[#This Row],[Total général]],"")</f>
        <v>0.28846153846153844</v>
      </c>
      <c r="IT127" s="26">
        <f>IFERROR(Tableau17[[#This Row],[LREM]]/Tableau17[[#This Row],[Total général]],"")</f>
        <v>0.15625</v>
      </c>
      <c r="IU127" s="26">
        <f>IFERROR(Tableau17[[#This Row],[LRN]]/Tableau17[[#This Row],[Total général]],"")</f>
        <v>0.13221153846153846</v>
      </c>
      <c r="IV127" s="26">
        <f>IFERROR(Tableau17[[#This Row],[LUG]]/Tableau17[[#This Row],[Total général]],"")</f>
        <v>0.18269230769230768</v>
      </c>
      <c r="IW127" s="26">
        <f>IFERROR(Tableau17[[#This Row],[LVEC]]/Tableau17[[#This Row],[Total général]],"")</f>
        <v>8.8942307692307696E-2</v>
      </c>
      <c r="IX127" s="26">
        <f>IFERROR(Tableau17[[#This Row],[2008-T1-LCMD]]/Tableau17[[#This Row],[2008-T1-TOTAL]],"")</f>
        <v>6.5155807365439092E-2</v>
      </c>
      <c r="IY127" s="26">
        <f>IFERROR(Tableau17[[#This Row],[2008-T1-LDVD]]/Tableau17[[#This Row],[2008-T1-TOTAL]],"")</f>
        <v>0</v>
      </c>
      <c r="IZ127" s="26">
        <f>IFERROR(Tableau17[[#This Row],[2008-T1-LEXD]]/Tableau17[[#This Row],[2008-T1-TOTAL]],"")</f>
        <v>0</v>
      </c>
      <c r="JA127" s="26">
        <f>IFERROR(Tableau17[[#This Row],[2008-T1-LEXG]]/Tableau17[[#This Row],[2008-T1-TOTAL]],"")</f>
        <v>2.8328611898016998E-2</v>
      </c>
      <c r="JB127" s="26">
        <f>IFERROR(Tableau17[[#This Row],[2008-T1-LFN]]/Tableau17[[#This Row],[2008-T1-TOTAL]],"")</f>
        <v>5.5240793201133141E-2</v>
      </c>
      <c r="JC127" s="26">
        <f>IFERROR(Tableau17[[#This Row],[2008-T1-LMAJ]]/Tableau17[[#This Row],[2008-T1-TOTAL]],"")</f>
        <v>0.61898016997167138</v>
      </c>
      <c r="JD127" s="26">
        <f>IFERROR(Tableau17[[#This Row],[2008-T1-LUG]]/Tableau17[[#This Row],[2008-T1-TOTAL]],"")</f>
        <v>0.23229461756373937</v>
      </c>
      <c r="JE127" s="26" t="str">
        <f>IFERROR(Tableau17[[#This Row],[2008-T2-LFN]]/Tableau17[[#This Row],[2008-T2-TOTAL]],"")</f>
        <v/>
      </c>
      <c r="JF127" s="26" t="str">
        <f>IFERROR(Tableau17[[#This Row],[2008-T2-LGC]]/Tableau17[[#This Row],[2008-T2-TOTAL]],"")</f>
        <v/>
      </c>
      <c r="JG127" s="26" t="str">
        <f>IFERROR(Tableau17[[#This Row],[2008-T2-LMAJ]]/Tableau17[[#This Row],[2008-T2-TOTAL]],"")</f>
        <v/>
      </c>
      <c r="JH127" s="26" t="str">
        <f>IFERROR(Tableau17[[#This Row],[2008-T2-LUG]]/Tableau17[[#This Row],[2008-T2-TOTAL]],"")</f>
        <v/>
      </c>
      <c r="JI127" s="26">
        <f>IFERROR(Tableau17[[#This Row],[2014-T1-LDIV]]/Tableau17[[#This Row],[2014-T1-TOTAL]],"")</f>
        <v>0</v>
      </c>
      <c r="JJ127" s="26">
        <f>IFERROR(Tableau17[[#This Row],[2014-T1-LDVD]]/Tableau17[[#This Row],[2014-T1-TOTAL]],"")</f>
        <v>0</v>
      </c>
      <c r="JK127" s="26">
        <f>IFERROR(Tableau17[[#This Row],[2014-T1-LDVG]]/Tableau17[[#This Row],[2014-T1-TOTAL]],"")</f>
        <v>6.637168141592921E-2</v>
      </c>
      <c r="JL127" s="26">
        <f>IFERROR(Tableau17[[#This Row],[2014-T1-LEXG]]/Tableau17[[#This Row],[2014-T1-TOTAL]],"")</f>
        <v>0</v>
      </c>
      <c r="JM127" s="26">
        <f>IFERROR(Tableau17[[#This Row],[2014-T1-LFG]]/Tableau17[[#This Row],[2014-T1-TOTAL]],"")</f>
        <v>6.637168141592921E-2</v>
      </c>
      <c r="JN127" s="26">
        <f>IFERROR(Tableau17[[#This Row],[2014-T1-LFN]]/Tableau17[[#This Row],[2014-T1-TOTAL]],"")</f>
        <v>0.14454277286135694</v>
      </c>
      <c r="JO127" s="26">
        <f>IFERROR(Tableau17[[#This Row],[2014-T1-LUD]]/Tableau17[[#This Row],[2014-T1-TOTAL]],"")</f>
        <v>0.57374631268436582</v>
      </c>
      <c r="JP127" s="26">
        <f>IFERROR(Tableau17[[#This Row],[2014-T1-LUG]]/Tableau17[[#This Row],[2014-T1-TOTAL]],"")</f>
        <v>0.14896755162241887</v>
      </c>
      <c r="JQ127" s="26" t="str">
        <f>IFERROR(Tableau17[[#This Row],[2014-T2-LFN]]/Tableau17[[#This Row],[2014-T2-TOTAL]],"")</f>
        <v/>
      </c>
      <c r="JR127" s="26" t="str">
        <f>IFERROR(Tableau17[[#This Row],[2014-T2-LUD]]/Tableau17[[#This Row],[2014-T2-TOTAL]],"")</f>
        <v/>
      </c>
      <c r="JS127" s="26" t="str">
        <f>IFERROR(Tableau17[[#This Row],[2014-T2-LUG]]/Tableau17[[#This Row],[2014-T2-TOTAL]],"")</f>
        <v/>
      </c>
      <c r="JT127" s="26">
        <f>IFERROR(Tableau17[[#This Row],[2015-T1-BC-DIV]]/Tableau17[[#This Row],[2015-T1-TOTAL]],"")</f>
        <v>0</v>
      </c>
      <c r="JU127" s="26">
        <f>IFERROR(Tableau17[[#This Row],[2015-T1-BC-DLF]]/Tableau17[[#This Row],[2015-T1-TOTAL]],"")</f>
        <v>0</v>
      </c>
      <c r="JV127" s="26">
        <f>IFERROR(Tableau17[[#This Row],[2015-T1-BC-DVD]]/Tableau17[[#This Row],[2015-T1-TOTAL]],"")</f>
        <v>5.3475935828877002E-3</v>
      </c>
      <c r="JW127" s="26">
        <f>IFERROR(Tableau17[[#This Row],[2015-T1-BC-DVG]]/Tableau17[[#This Row],[2015-T1-TOTAL]],"")</f>
        <v>6.4171122994652413E-2</v>
      </c>
      <c r="JX127" s="26">
        <f>IFERROR(Tableau17[[#This Row],[2015-T1-BC-FG]]/Tableau17[[#This Row],[2015-T1-TOTAL]],"")</f>
        <v>0.11942959001782531</v>
      </c>
      <c r="JY127" s="26">
        <f>IFERROR(Tableau17[[#This Row],[2015-T1-BC-FN]]/Tableau17[[#This Row],[2015-T1-TOTAL]],"")</f>
        <v>0.21390374331550802</v>
      </c>
      <c r="JZ127" s="26">
        <f>IFERROR(Tableau17[[#This Row],[2015-T1-BC-MDM]]/Tableau17[[#This Row],[2015-T1-TOTAL]],"")</f>
        <v>0.10160427807486631</v>
      </c>
      <c r="KA127" s="26">
        <f>IFERROR(Tableau17[[#This Row],[2015-T1-BC-RDG]]/Tableau17[[#This Row],[2015-T1-TOTAL]],"")</f>
        <v>0</v>
      </c>
      <c r="KB127" s="26">
        <f>IFERROR(Tableau17[[#This Row],[2015-T1-BC-SOC]]/Tableau17[[#This Row],[2015-T1-TOTAL]],"")</f>
        <v>0</v>
      </c>
      <c r="KC127" s="26">
        <f>IFERROR(Tableau17[[#This Row],[2015-T1-BC-UD]]/Tableau17[[#This Row],[2015-T1-TOTAL]],"")</f>
        <v>0.49554367201426025</v>
      </c>
      <c r="KD127" s="26">
        <f>IFERROR(Tableau17[[#This Row],[2015-T1-BC-UG]]/Tableau17[[#This Row],[2015-T1-TOTAL]],"")</f>
        <v>0</v>
      </c>
      <c r="KE127" s="26">
        <f>IFERROR(Tableau17[[#This Row],[2015-T1-BC-VEC]]/Tableau17[[#This Row],[2015-T1-TOTAL]],"")</f>
        <v>0</v>
      </c>
      <c r="KF127" s="26">
        <f>IFERROR(Tableau17[[#This Row],[2015-T2-BC-DVG]]/Tableau17[[#This Row],[2015-T2-TOTAL]],"")</f>
        <v>0</v>
      </c>
      <c r="KG127" s="26">
        <f>IFERROR(Tableau17[[#This Row],[2015-T2-BC-FN]]/Tableau17[[#This Row],[2015-T2-TOTAL]],"")</f>
        <v>0.25688073394495414</v>
      </c>
      <c r="KH127" s="26">
        <f>IFERROR(Tableau17[[#This Row],[2015-T2-BC-SOC]]/Tableau17[[#This Row],[2015-T2-TOTAL]],"")</f>
        <v>0</v>
      </c>
      <c r="KI127" s="26">
        <f>IFERROR(Tableau17[[#This Row],[2015-T2-BC-UD]]/Tableau17[[#This Row],[2015-T2-TOTAL]],"")</f>
        <v>0.74311926605504586</v>
      </c>
      <c r="KJ127" s="26">
        <f>IFERROR(Tableau17[[#This Row],[2015-T2-BC-UG]]/Tableau17[[#This Row],[2015-T2-TOTAL]],"")</f>
        <v>0</v>
      </c>
      <c r="KK127" s="26">
        <f>IFERROR(Tableau17[[#This Row],[2017 (L)-T1-COM]]/Tableau17[[#This Row],[2017 (L)-T1-TOTAL]],"")</f>
        <v>1.3114754098360656E-2</v>
      </c>
      <c r="KL127" s="26">
        <f>IFERROR(Tableau17[[#This Row],[2017 (L)-T1-DIV]]/Tableau17[[#This Row],[2017 (L)-T1-TOTAL]],"")</f>
        <v>3.2786885245901639E-3</v>
      </c>
      <c r="KM127" s="26">
        <f>IFERROR(Tableau17[[#This Row],[2017 (L)-T1-DLF]]/Tableau17[[#This Row],[2017 (L)-T1-TOTAL]],"")</f>
        <v>1.1475409836065573E-2</v>
      </c>
      <c r="KN127" s="26">
        <f>IFERROR(Tableau17[[#This Row],[2017 (L)-T1-DVD]]/Tableau17[[#This Row],[2017 (L)-T1-TOTAL]],"")</f>
        <v>0</v>
      </c>
      <c r="KO127" s="26">
        <f>IFERROR(Tableau17[[#This Row],[2017 (L)-T1-DVG]]/Tableau17[[#This Row],[2017 (L)-T1-TOTAL]],"")</f>
        <v>0</v>
      </c>
      <c r="KP127" s="26">
        <f>IFERROR(Tableau17[[#This Row],[2017 (L)-T1-ECO]]/Tableau17[[#This Row],[2017 (L)-T1-TOTAL]],"")</f>
        <v>4.7540983606557376E-2</v>
      </c>
      <c r="KQ127" s="26">
        <f>IFERROR(Tableau17[[#This Row],[2017 (L)-T1-EXD]]/Tableau17[[#This Row],[2017 (L)-T1-TOTAL]],"")</f>
        <v>3.2786885245901639E-3</v>
      </c>
      <c r="KR127" s="26">
        <f>IFERROR(Tableau17[[#This Row],[2017 (L)-T1-EXG]]/Tableau17[[#This Row],[2017 (L)-T1-TOTAL]],"")</f>
        <v>3.2786885245901639E-3</v>
      </c>
      <c r="KS127" s="26">
        <f>IFERROR(Tableau17[[#This Row],[2017 (L)-T1-FI]]/Tableau17[[#This Row],[2017 (L)-T1-TOTAL]],"")</f>
        <v>9.8360655737704916E-2</v>
      </c>
      <c r="KT127" s="26">
        <f>IFERROR(Tableau17[[#This Row],[2017 (L)-T1-FN]]/Tableau17[[#This Row],[2017 (L)-T1-TOTAL]],"")</f>
        <v>8.8524590163934422E-2</v>
      </c>
      <c r="KU127" s="26">
        <f>IFERROR(Tableau17[[#This Row],[2017 (L)-T1-LR]]/Tableau17[[#This Row],[2017 (L)-T1-TOTAL]],"")</f>
        <v>0.30983606557377047</v>
      </c>
      <c r="KV127" s="26">
        <f>IFERROR(Tableau17[[#This Row],[2017 (L)-T1-MDM]]/Tableau17[[#This Row],[2017 (L)-T1-TOTAL]],"")</f>
        <v>0</v>
      </c>
      <c r="KW127" s="26">
        <f>IFERROR(Tableau17[[#This Row],[2017 (L)-T1-RDG]]/Tableau17[[#This Row],[2017 (L)-T1-TOTAL]],"")</f>
        <v>0</v>
      </c>
      <c r="KX127" s="26">
        <f>IFERROR(Tableau17[[#This Row],[2017 (L)-T1-REG]]/Tableau17[[#This Row],[2017 (L)-T1-TOTAL]],"")</f>
        <v>1.639344262295082E-3</v>
      </c>
      <c r="KY127" s="26">
        <f>IFERROR(Tableau17[[#This Row],[2017 (L)-T1-REM]]/Tableau17[[#This Row],[2017 (L)-T1-TOTAL]],"")</f>
        <v>0.39836065573770491</v>
      </c>
      <c r="KZ127" s="26">
        <f>IFERROR(Tableau17[[#This Row],[2017 (L)-T1-SOC]]/Tableau17[[#This Row],[2017 (L)-T1-TOTAL]],"")</f>
        <v>2.1311475409836064E-2</v>
      </c>
      <c r="LA127" s="26">
        <f>IFERROR(Tableau17[[#This Row],[2017 (L)-T1-UDI]]/Tableau17[[#This Row],[2017 (L)-T1-TOTAL]],"")</f>
        <v>0</v>
      </c>
      <c r="LB127" s="26">
        <f>IFERROR(Tableau17[[#This Row],[2017 (L)-T2-FI]]/Tableau17[[#This Row],[2017 (L)-T2-TOTAL]],"")</f>
        <v>0</v>
      </c>
      <c r="LC127" s="26">
        <f>IFERROR(Tableau17[[#This Row],[2017 (L)-T2-FN]]/Tableau17[[#This Row],[2017 (L)-T2-TOTAL]],"")</f>
        <v>0</v>
      </c>
      <c r="LD127" s="26">
        <f>IFERROR(Tableau17[[#This Row],[2017 (L)-T2-LR]]/Tableau17[[#This Row],[2017 (L)-T2-TOTAL]],"")</f>
        <v>0.43762376237623762</v>
      </c>
      <c r="LE127" s="26">
        <f>IFERROR(Tableau17[[#This Row],[2017 (L)-T2-MDM]]/Tableau17[[#This Row],[2017 (L)-T2-TOTAL]],"")</f>
        <v>0</v>
      </c>
      <c r="LF127" s="26">
        <f>IFERROR(Tableau17[[#This Row],[2017 (L)-T2-REM]]/Tableau17[[#This Row],[2017 (L)-T2-TOTAL]],"")</f>
        <v>0.56237623762376243</v>
      </c>
      <c r="LG127" s="26">
        <f>IFERROR(Tableau17[[#This Row],[2017-T1-ARTHAUD Nathalie]]/Tableau17[[#This Row],[2017-T1-TOTAL]],"")</f>
        <v>1.0559662090813093E-3</v>
      </c>
      <c r="LH127" s="26">
        <f>IFERROR(Tableau17[[#This Row],[2017-T1-ASSELINEAU Fran]]/Tableau17[[#This Row],[2017-T1-TOTAL]],"")</f>
        <v>1.1615628299894404E-2</v>
      </c>
      <c r="LI127" s="26">
        <f>IFERROR(Tableau17[[#This Row],[2017-T1-CHEMINADE Jacques]]/Tableau17[[#This Row],[2017-T1-TOTAL]],"")</f>
        <v>1.0559662090813093E-3</v>
      </c>
      <c r="LJ127" s="26">
        <f>IFERROR(Tableau17[[#This Row],[2017-T1-DUPONT-AIGNAN Nicolas]]/Tableau17[[#This Row],[2017-T1-TOTAL]],"")</f>
        <v>2.8511087645195353E-2</v>
      </c>
      <c r="LK127" s="26">
        <f>IFERROR(Tableau17[[#This Row],[2017-T1-FILLON Fran]]/Tableau17[[#This Row],[2017-T1-TOTAL]],"")</f>
        <v>0.42661034846884899</v>
      </c>
      <c r="LL127" s="26">
        <f>IFERROR(Tableau17[[#This Row],[2017-T1-HAMON Beno]]/Tableau17[[#This Row],[2017-T1-TOTAL]],"")</f>
        <v>3.907074973600845E-2</v>
      </c>
      <c r="LM127" s="26">
        <f>IFERROR(Tableau17[[#This Row],[2017-T1-LASSALLE Jean]]/Tableau17[[#This Row],[2017-T1-TOTAL]],"")</f>
        <v>1.2671594508975714E-2</v>
      </c>
      <c r="LN127" s="26">
        <f>IFERROR(Tableau17[[#This Row],[2017-T1-LE PEN Marine]]/Tableau17[[#This Row],[2017-T1-TOTAL]],"")</f>
        <v>0.12143611404435058</v>
      </c>
      <c r="LO127" s="26">
        <f>IFERROR(Tableau17[[#This Row],[2017-T1-M Jean-Luc]]/Tableau17[[#This Row],[2017-T1-TOTAL]],"")</f>
        <v>0.1246040126715945</v>
      </c>
      <c r="LP127" s="26">
        <f>IFERROR(Tableau17[[#This Row],[2017-T1-MACRON Emmanuel]]/Tableau17[[#This Row],[2017-T1-TOTAL]],"")</f>
        <v>0.23231256599788808</v>
      </c>
      <c r="LQ127" s="26">
        <f>IFERROR(Tableau17[[#This Row],[2017-T1-POUTOU Philippe]]/Tableau17[[#This Row],[2017-T1-TOTAL]],"")</f>
        <v>1.0559662090813093E-3</v>
      </c>
      <c r="LR127" s="26">
        <f>IFERROR(Tableau17[[#This Row],[2017-T2-LE PEN Marine]]/Tableau17[[#This Row],[2017-T2-TOTAL]],"")</f>
        <v>0.24110671936758893</v>
      </c>
      <c r="LS127" s="26">
        <f>IFERROR(Tableau17[[#This Row],[2017-T2-MACRON Emmanuel]]/Tableau17[[#This Row],[2017-T2-TOTAL]],"")</f>
        <v>0.75889328063241102</v>
      </c>
      <c r="LT127" s="26">
        <f>IFERROR(Tableau17[[#This Row],[2019-T1-ALEXANDRE Audric]]/Tableau17[[#This Row],[2019-T1-TOTAL]],"")</f>
        <v>0</v>
      </c>
      <c r="LU127" s="26">
        <f>IFERROR(Tableau17[[#This Row],[2019-T1-ARTHAUD Nathalie]]/Tableau17[[#This Row],[2019-T1-TOTAL]],"")</f>
        <v>1.6722408026755853E-3</v>
      </c>
      <c r="LV127" s="26">
        <f>IFERROR(Tableau17[[#This Row],[2019-T1-ASSELINEAU François]]/Tableau17[[#This Row],[2019-T1-TOTAL]],"")</f>
        <v>1.0033444816053512E-2</v>
      </c>
      <c r="LW127" s="26">
        <f>IFERROR(Tableau17[[#This Row],[2019-T1-AUBRY Manon]]/Tableau17[[#This Row],[2019-T1-TOTAL]],"")</f>
        <v>4.3478260869565216E-2</v>
      </c>
      <c r="LX127" s="26">
        <f>IFERROR(Tableau17[[#This Row],[2019-T1-AZERGUI Nagib]]/Tableau17[[#This Row],[2019-T1-TOTAL]],"")</f>
        <v>0</v>
      </c>
      <c r="LY127" s="26">
        <f>IFERROR(Tableau17[[#This Row],[2019-T1-BARDELLA Jordan]]/Tableau17[[#This Row],[2019-T1-TOTAL]],"")</f>
        <v>0.15050167224080269</v>
      </c>
      <c r="LZ127" s="26">
        <f>IFERROR(Tableau17[[#This Row],[2019-T1-BELLAMY François-Xavier]]/Tableau17[[#This Row],[2019-T1-TOTAL]],"")</f>
        <v>0.15050167224080269</v>
      </c>
      <c r="MA127" s="26">
        <f>IFERROR(Tableau17[[#This Row],[2019-T1-BIDOU Olivier]]/Tableau17[[#This Row],[2019-T1-TOTAL]],"")</f>
        <v>0</v>
      </c>
      <c r="MB127" s="26">
        <f>IFERROR(Tableau17[[#This Row],[2019-T1-BOURG Dominique]]/Tableau17[[#This Row],[2019-T1-TOTAL]],"")</f>
        <v>6.688963210702341E-3</v>
      </c>
      <c r="MC127" s="26">
        <f>IFERROR(Tableau17[[#This Row],[2019-T1-BROSSAT Ian]]/Tableau17[[#This Row],[2019-T1-TOTAL]],"")</f>
        <v>1.5050167224080268E-2</v>
      </c>
      <c r="MD127" s="26">
        <f>IFERROR(Tableau17[[#This Row],[2019-T1-CAILLAUD Sophie]]/Tableau17[[#This Row],[2019-T1-TOTAL]],"")</f>
        <v>1.6722408026755853E-3</v>
      </c>
      <c r="ME127" s="26">
        <f>IFERROR(Tableau17[[#This Row],[2019-T1-CAMUS Renaud]]/Tableau17[[#This Row],[2019-T1-TOTAL]],"")</f>
        <v>0</v>
      </c>
      <c r="MF127" s="26">
        <f>IFERROR(Tableau17[[#This Row],[2019-T1-CHALENÇON Christophe]]/Tableau17[[#This Row],[2019-T1-TOTAL]],"")</f>
        <v>0</v>
      </c>
      <c r="MG127" s="26">
        <f>IFERROR(Tableau17[[#This Row],[2019-T1-CORBET Cathy Denise Ginette]]/Tableau17[[#This Row],[2019-T1-TOTAL]],"")</f>
        <v>0</v>
      </c>
      <c r="MH127" s="26">
        <f>IFERROR(Tableau17[[#This Row],[2019-T1-DE PREVOISIN Robert]]/Tableau17[[#This Row],[2019-T1-TOTAL]],"")</f>
        <v>0</v>
      </c>
      <c r="MI127" s="26">
        <f>IFERROR(Tableau17[[#This Row],[2019-T1-DELFEL Thérèse]]/Tableau17[[#This Row],[2019-T1-TOTAL]],"")</f>
        <v>0</v>
      </c>
      <c r="MJ127" s="26">
        <f>IFERROR(Tableau17[[#This Row],[2019-T1-DIEUMEGARD Pierre]]/Tableau17[[#This Row],[2019-T1-TOTAL]],"")</f>
        <v>0</v>
      </c>
      <c r="MK127" s="26">
        <f>IFERROR(Tableau17[[#This Row],[2019-T1-DUPONT-AIGNAN Nicolas]]/Tableau17[[#This Row],[2019-T1-TOTAL]],"")</f>
        <v>3.0100334448160536E-2</v>
      </c>
      <c r="ML127" s="26">
        <f>IFERROR(Tableau17[[#This Row],[2019-T1-GERNIGON Yves]]/Tableau17[[#This Row],[2019-T1-TOTAL]],"")</f>
        <v>0</v>
      </c>
      <c r="MM127" s="26">
        <f>IFERROR(Tableau17[[#This Row],[2019-T1-GLUCKSMANN Raphaël]]/Tableau17[[#This Row],[2019-T1-TOTAL]],"")</f>
        <v>4.6822742474916385E-2</v>
      </c>
      <c r="MN127" s="26">
        <f>IFERROR(Tableau17[[#This Row],[2019-T1-HAMON Benoît]]/Tableau17[[#This Row],[2019-T1-TOTAL]],"")</f>
        <v>1.0033444816053512E-2</v>
      </c>
      <c r="MO127" s="26">
        <f>IFERROR(Tableau17[[#This Row],[2019-T1-HELGEN Gilles]]/Tableau17[[#This Row],[2019-T1-TOTAL]],"")</f>
        <v>0</v>
      </c>
      <c r="MP127" s="26">
        <f>IFERROR(Tableau17[[#This Row],[2019-T1-JADOT Yannick]]/Tableau17[[#This Row],[2019-T1-TOTAL]],"")</f>
        <v>0.13879598662207357</v>
      </c>
      <c r="MQ127" s="26">
        <f>IFERROR(Tableau17[[#This Row],[2019-T1-LAGARDE Jean-Christophe]]/Tableau17[[#This Row],[2019-T1-TOTAL]],"")</f>
        <v>2.1739130434782608E-2</v>
      </c>
      <c r="MR127" s="26">
        <f>IFERROR(Tableau17[[#This Row],[2019-T1-LALANNE Francis]]/Tableau17[[#This Row],[2019-T1-TOTAL]],"")</f>
        <v>1.6722408026755853E-3</v>
      </c>
      <c r="MS127" s="26">
        <f>IFERROR(Tableau17[[#This Row],[2019-T1-LOISEAU Nathalie]]/Tableau17[[#This Row],[2019-T1-TOTAL]],"")</f>
        <v>0.36956521739130432</v>
      </c>
      <c r="MT127" s="26">
        <f>IFERROR(Tableau17[[#This Row],[2019-T1-MARIE Florie]]/Tableau17[[#This Row],[2019-T1-TOTAL]],"")</f>
        <v>1.6722408026755853E-3</v>
      </c>
      <c r="MU127" s="26">
        <f>IFERROR(Tableau17[[#This Row],[2008-T1-MACROEXTRDROITE]]/Tableau17[[#This Row],[2008-T1-MACROTOTALE]],"")</f>
        <v>5.5240793201133141E-2</v>
      </c>
      <c r="MV127" s="26">
        <f>IFERROR(Tableau17[[#This Row],[2008-T1-MACRODROITE]]/Tableau17[[#This Row],[2008-T1-MACROTOTALE]],"")</f>
        <v>0.68413597733711051</v>
      </c>
      <c r="MW127" s="26">
        <f>IFERROR(Tableau17[[#This Row],[2008-T1-MACROCENTRE]]/Tableau17[[#This Row],[2008-T1-MACROTOTALE]],"")</f>
        <v>0</v>
      </c>
      <c r="MX127" s="26">
        <f>IFERROR(Tableau17[[#This Row],[2008-T1-MACROGAUCHE]]/Tableau17[[#This Row],[2008-T1-MACROTOTALE]],"")</f>
        <v>0.26062322946175637</v>
      </c>
      <c r="MY127" s="26">
        <f>IFERROR(Tableau17[[#This Row],[2008-T1-MACROAUTRE]]/Tableau17[[#This Row],[2008-T1-MACROTOTALE]],"")</f>
        <v>0</v>
      </c>
      <c r="MZ127" s="26" t="str">
        <f>IFERROR(Tableau17[[#This Row],[2008-T2-MACROEXTRDROITE]]/Tableau17[[#This Row],[2008-T2-MACROTOTALE]],"")</f>
        <v/>
      </c>
      <c r="NA127" s="26" t="str">
        <f>IFERROR(Tableau17[[#This Row],[2008-T2-MACRODROITE]]/Tableau17[[#This Row],[2008-T2-MACROTOTALE]],"")</f>
        <v/>
      </c>
      <c r="NB127" s="26" t="str">
        <f>IFERROR(Tableau17[[#This Row],[2008-T2-MACROCENTRE]]/Tableau17[[#This Row],[2008-T2-MACROTOTALE]],"")</f>
        <v/>
      </c>
      <c r="NC127" s="26" t="str">
        <f>IFERROR(Tableau17[[#This Row],[2008-T2-MACROGAUCHE]]/Tableau17[[#This Row],[2008-T2-MACROTOTALE]],"")</f>
        <v/>
      </c>
      <c r="ND127" s="26" t="str">
        <f>IFERROR(Tableau17[[#This Row],[2008-T2-MACROAUTRE]]/Tableau17[[#This Row],[2008-T2-MACROTOTALE]],"")</f>
        <v/>
      </c>
      <c r="NE127" s="26">
        <f>IFERROR(Tableau17[[#This Row],[2014-T1-MACROEXTRDROITE]]/Tableau17[[#This Row],[2014-T1-MACROTOTALE]],"")</f>
        <v>0.14454277286135694</v>
      </c>
      <c r="NF127" s="26">
        <f>IFERROR(Tableau17[[#This Row],[2014-T1-MACRODROITE]]/Tableau17[[#This Row],[2014-T1-MACROTOTALE]],"")</f>
        <v>0.57374631268436582</v>
      </c>
      <c r="NG127" s="26">
        <f>IFERROR(Tableau17[[#This Row],[2014-T1-MACROCENTRE]]/Tableau17[[#This Row],[2014-T1-MACROTOTALE]],"")</f>
        <v>0</v>
      </c>
      <c r="NH127" s="26">
        <f>IFERROR(Tableau17[[#This Row],[2014-T1-MACROGAUCHE]]/Tableau17[[#This Row],[2014-T1-MACROTOTALE]],"")</f>
        <v>0.28171091445427726</v>
      </c>
      <c r="NI127" s="26">
        <f>IFERROR(Tableau17[[#This Row],[2014-T1-MACROAUTRE]]/Tableau17[[#This Row],[2014-T1-MACROTOTALE]],"")</f>
        <v>0</v>
      </c>
      <c r="NJ127" s="26" t="str">
        <f>IFERROR(Tableau17[[#This Row],[2014-T2-MACROEXTRDROITE]]/Tableau17[[#This Row],[2014-T2-MACROTOTALE]],"")</f>
        <v/>
      </c>
      <c r="NK127" s="26" t="str">
        <f>IFERROR(Tableau17[[#This Row],[2014-T2-MACRODROITE]]/Tableau17[[#This Row],[2014-T2-MACROTOTALE]],"")</f>
        <v/>
      </c>
      <c r="NL127" s="26" t="str">
        <f>IFERROR(Tableau17[[#This Row],[2014-T2-MACROCENTRE]]/Tableau17[[#This Row],[2014-T2-MACROTOTALE]],"")</f>
        <v/>
      </c>
      <c r="NM127" s="26" t="str">
        <f>IFERROR(Tableau17[[#This Row],[2014-T2-MACROGAUCHE]]/Tableau17[[#This Row],[2014-T2-MACROTOTALE]],"")</f>
        <v/>
      </c>
      <c r="NN127" s="26" t="str">
        <f>IFERROR(Tableau17[[#This Row],[2014-T2-MACROAUTRE]]/Tableau17[[#This Row],[2014-T2-MACROTOTALE]],"")</f>
        <v/>
      </c>
      <c r="NO127" s="26">
        <f>IFERROR( Tableau17[[#This Row],[2015-T1-MACROEXTRDROITE]]/Tableau17[[#This Row],[2015-T1-MACROTOTALE]],"")</f>
        <v>0.21390374331550802</v>
      </c>
      <c r="NP127" s="26">
        <f>IFERROR(Tableau17[[#This Row],[2015-T1-MACRODROITE]]/Tableau17[[#This Row],[2015-T1-MACROTOTALE]],"")</f>
        <v>0.50089126559714792</v>
      </c>
      <c r="NQ127" s="26">
        <f>IFERROR(Tableau17[[#This Row],[2015-T1-MACROCENTRE]]/Tableau17[[#This Row],[2015-T1-MACROTOTALE]],"")</f>
        <v>0.10160427807486631</v>
      </c>
      <c r="NR127" s="26">
        <f>IFERROR(Tableau17[[#This Row],[2015-T1-MACROGAUCHE]]/Tableau17[[#This Row],[2015-T1-MACROTOTALE]],"")</f>
        <v>0.18360071301247771</v>
      </c>
      <c r="NS127" s="26">
        <f>IFERROR(Tableau17[[#This Row],[2015-T1-MACROAUTRE]]/Tableau17[[#This Row],[2015-T1-MACROTOTALE]],"")</f>
        <v>0</v>
      </c>
      <c r="NT127" s="26">
        <f>IFERROR(Tableau17[[#This Row],[2015-T2-MACROEXTRDROITE]]/Tableau17[[#This Row],[2015-T2-MACROTOTALE]],"")</f>
        <v>0.25688073394495414</v>
      </c>
      <c r="NU127" s="26">
        <f>IFERROR(Tableau17[[#This Row],[2015-T2-MACRODROITE]]/Tableau17[[#This Row],[2015-T2-MACROTOTALE]],"")</f>
        <v>0.74311926605504586</v>
      </c>
      <c r="NV127" s="26">
        <f>IFERROR(Tableau17[[#This Row],[2015-T2-MACROCENTRE]]/Tableau17[[#This Row],[2015-T2-MACROTOTALE]],"")</f>
        <v>0</v>
      </c>
      <c r="NW127" s="26">
        <f>IFERROR(Tableau17[[#This Row],[2015-T2-MACROGAUCHE]]/Tableau17[[#This Row],[2015-T2-MACROTOTALE]],"")</f>
        <v>0</v>
      </c>
      <c r="NX127" s="26">
        <f>IFERROR(Tableau17[[#This Row],[2015-T2-MACROAUTRE]]/Tableau17[[#This Row],[2015-T2-MACROTOTALE]],"")</f>
        <v>0</v>
      </c>
      <c r="NY127" s="26">
        <f>IFERROR(Tableau17[[#This Row],[2017-T1-MACROEXTRDROITE]]/Tableau17[[#This Row],[2017-T1-MACROTOTALE]],"")</f>
        <v>0.16261879619852165</v>
      </c>
      <c r="NZ127" s="26">
        <f>IFERROR(Tableau17[[#This Row],[2017-T1-MACRODROITE]]/Tableau17[[#This Row],[2017-T1-MACROTOTALE]],"")</f>
        <v>0.42661034846884899</v>
      </c>
      <c r="OA127" s="26">
        <f>IFERROR(Tableau17[[#This Row],[2017-T1-MACROCENTRE]]/Tableau17[[#This Row],[2017-T1-MACROTOTALE]],"")</f>
        <v>0.23231256599788808</v>
      </c>
      <c r="OB127" s="26">
        <f>IFERROR(Tableau17[[#This Row],[2017-T1-MACROGAUCHE]]/Tableau17[[#This Row],[2017-T1-MACROTOTALE]],"")</f>
        <v>0.16578669482576558</v>
      </c>
      <c r="OC127" s="26">
        <f>IFERROR(Tableau17[[#This Row],[2017-T1-MACROAUTRE]]/Tableau17[[#This Row],[2017-T1-MACROTOTALE]],"")</f>
        <v>1.2671594508975714E-2</v>
      </c>
      <c r="OD127" s="26">
        <f>IFERROR(Tableau17[[#This Row],[2017-T2-MACROEXTRDROITE]]/Tableau17[[#This Row],[2017-T2-MACROTOTALE]],"")</f>
        <v>0.24110671936758893</v>
      </c>
      <c r="OE127" s="26">
        <f>IFERROR(Tableau17[[#This Row],[2017-T2-MACRODROITE]]/Tableau17[[#This Row],[2017-T2-MACROTOTALE]],"")</f>
        <v>0</v>
      </c>
      <c r="OF127" s="26">
        <f>IFERROR(Tableau17[[#This Row],[2017-T2-MACROCENTRE]]/Tableau17[[#This Row],[2017-T2-MACROTOTALE]],"")</f>
        <v>0.75889328063241102</v>
      </c>
      <c r="OG127" s="26">
        <f>IFERROR(Tableau17[[#This Row],[2017-T2-MACROGAUCHE]]/Tableau17[[#This Row],[2017-T2-MACROTOTALE]],"")</f>
        <v>0</v>
      </c>
      <c r="OH127" s="26">
        <f>IFERROR(Tableau17[[#This Row],[2017-T2-MACROAUTRE]]/Tableau17[[#This Row],[2017-T2-MACROTOTALE]],"")</f>
        <v>0</v>
      </c>
      <c r="OI127" s="26">
        <f>IFERROR(Tableau17[[#This Row],[2019-T1-MACROEXTRDROITE]]/Tableau17[[#This Row],[2019-T1-MACROTOTALE]],"")</f>
        <v>0.19141914191419143</v>
      </c>
      <c r="OJ127" s="26">
        <f>IFERROR(Tableau17[[#This Row],[2019-T1-MACRODROITE]]/Tableau17[[#This Row],[2019-T1-MACROTOTALE]],"")</f>
        <v>0.16996699669966997</v>
      </c>
      <c r="OK127" s="26">
        <f>IFERROR(Tableau17[[#This Row],[2019-T1-MACROCENTRE]]/Tableau17[[#This Row],[2019-T1-MACROTOTALE]],"")</f>
        <v>0.36468646864686466</v>
      </c>
      <c r="OL127" s="26">
        <f>IFERROR(Tableau17[[#This Row],[2019-T1-MACROGAUCHE]]/Tableau17[[#This Row],[2019-T1-MACROTOTALE]],"")</f>
        <v>0.25247524752475248</v>
      </c>
      <c r="OM127" s="26">
        <f>IFERROR(Tableau17[[#This Row],[2019-T1-MACROAUTRE]]/Tableau17[[#This Row],[2019-T1-MACROTOTALE]],"")</f>
        <v>2.1452145214521452E-2</v>
      </c>
      <c r="ON127" s="26">
        <f>IFERROR(Tableau17[[#This Row],[2020-T1-MACROEXTRDROITE]]/Tableau17[[#This Row],[2020-T1-MACROTOTALE]],"")</f>
        <v>0.13221153846153846</v>
      </c>
      <c r="OO127" s="26">
        <f>IFERROR(Tableau17[[#This Row],[2020-T1-MACRODROITE]]/Tableau17[[#This Row],[2020-T1-MACROTOTALE]],"")</f>
        <v>0.42788461538461536</v>
      </c>
      <c r="OP127" s="26">
        <f>IFERROR(Tableau17[[#This Row],[2020-T1-MACROCENTRE]]/Tableau17[[#This Row],[2020-T1-MACROTOTALE]],"")</f>
        <v>0.15625</v>
      </c>
      <c r="OQ127" s="26">
        <f>IFERROR(Tableau17[[#This Row],[2020-T1-MACROGAUCHE]]/Tableau17[[#This Row],[2020-T1-MACROTOTALE]],"")</f>
        <v>0.28365384615384615</v>
      </c>
      <c r="OR127" s="26">
        <f>IFERROR(Tableau17[[#This Row],[2020-T1-MACROAUTRE]]/Tableau17[[#This Row],[2020-T1-MACROTOTALE]],"")</f>
        <v>0</v>
      </c>
      <c r="OS127" s="26">
        <f>IFERROR(Tableau17[[#This Row],[2017 (L)-T1-MACROEXTRDROITE]]/Tableau17[[#This Row],[2017 (L)-T1-MACROTOTALE]],"")</f>
        <v>0.10327868852459017</v>
      </c>
      <c r="OT127" s="26">
        <f>IFERROR(Tableau17[[#This Row],[2017 (L)-T1-MACRODROITE]]/Tableau17[[#This Row],[2017 (L)-T1-MACROTOTALE]],"")</f>
        <v>0.30983606557377047</v>
      </c>
      <c r="OU127" s="26">
        <f>IFERROR(Tableau17[[#This Row],[2017 (L)-T1-MACROCENTRE]]/Tableau17[[#This Row],[2017 (L)-T1-MACROTOTALE]],"")</f>
        <v>0.39836065573770491</v>
      </c>
      <c r="OV127" s="26">
        <f>IFERROR(Tableau17[[#This Row],[2017 (L)-T1-MACROGAUCHE]]/Tableau17[[#This Row],[2017 (L)-T1-MACROTOTALE]],"")</f>
        <v>0.18360655737704917</v>
      </c>
      <c r="OW127" s="26">
        <f>IFERROR(Tableau17[[#This Row],[2017 (L)-T1-MACROAUTRE]]/Tableau17[[#This Row],[2017 (L)-T1-MACROTOTALE]],"")</f>
        <v>4.9180327868852463E-3</v>
      </c>
      <c r="OX127" s="26">
        <f>IFERROR(Tableau17[[#This Row],[2017 (L)-T2-MACROEXTRDROITE]]/Tableau17[[#This Row],[2017 (L)-T2-MACROTOTALE]],"")</f>
        <v>0</v>
      </c>
      <c r="OY127" s="26">
        <f>IFERROR(Tableau17[[#This Row],[2017 (L)-T2-MACRODROITE]]/Tableau17[[#This Row],[2017 (L)-T2-MACROTOTALE]],"")</f>
        <v>0.43762376237623762</v>
      </c>
      <c r="OZ127" s="26">
        <f>IFERROR(Tableau17[[#This Row],[2017 (L)-T2-MACROCENTRE]]/Tableau17[[#This Row],[2017 (L)-T2-MACROTOTALE]],"")</f>
        <v>0.56237623762376243</v>
      </c>
      <c r="PA127" s="26">
        <f>IFERROR(Tableau17[[#This Row],[2017 (L)-T2-MACROGAUCHE]]/Tableau17[[#This Row],[2017 (L)-T2-MACROTOTALE]],"")</f>
        <v>0</v>
      </c>
      <c r="PB127" s="26">
        <f>IFERROR(Tableau17[[#This Row],[2017 (L)-T2-MACROAUTRE]]/Tableau17[[#This Row],[2017 (L)-T2-MACROTOTALE]],"")</f>
        <v>0</v>
      </c>
      <c r="PC127" s="26">
        <f>IFERROR(Tableau17[[#This Row],[2008_T1_PROCUS]]/Tableau17[[#This Row],[2008_T1_INSCRITS]],0)</f>
        <v>1.2500000000000001E-2</v>
      </c>
      <c r="PD127" s="26">
        <f>IFERROR(Tableau17[[#This Row],[2008_T2_PROCUS]]/Tableau17[[#This Row],[2008_T2_INSCRITS]],0)</f>
        <v>0</v>
      </c>
      <c r="PE127" s="26">
        <f>Tableau17[[#This Row],[2014_T1_PROCUS]]/Tableau17[[#This Row],[2014_T1_INSCRITS]]</f>
        <v>1.4991181657848324E-2</v>
      </c>
      <c r="PF127" s="26">
        <f>IFERROR(Tableau17[[#This Row],[2014_T2_PROCUS]]/Tableau17[[#This Row],[2014_T2_INSCRITS]],0)</f>
        <v>0</v>
      </c>
    </row>
    <row r="128" spans="1:422" hidden="1" x14ac:dyDescent="0.2">
      <c r="A128" s="1">
        <v>7</v>
      </c>
      <c r="B128" s="1" t="s">
        <v>469</v>
      </c>
      <c r="C128" s="1" t="s">
        <v>471</v>
      </c>
      <c r="D128" s="1" t="s">
        <v>471</v>
      </c>
      <c r="E128" s="1">
        <v>1304</v>
      </c>
      <c r="F128" s="1">
        <v>5.4063790000000003</v>
      </c>
      <c r="G128" s="1">
        <v>43.319549000000002</v>
      </c>
      <c r="H128" s="3">
        <v>644</v>
      </c>
      <c r="I128" s="3">
        <v>128</v>
      </c>
      <c r="J128" s="1">
        <v>0</v>
      </c>
      <c r="L128" s="1">
        <v>20</v>
      </c>
      <c r="M128" s="1">
        <v>4</v>
      </c>
      <c r="O128" s="1">
        <v>2</v>
      </c>
      <c r="P128" s="1">
        <v>42</v>
      </c>
      <c r="Q128" s="1">
        <v>12</v>
      </c>
      <c r="R128" s="1">
        <v>72</v>
      </c>
      <c r="S128" s="1">
        <v>39</v>
      </c>
      <c r="T128" s="1">
        <v>13</v>
      </c>
      <c r="U128" s="1">
        <v>204</v>
      </c>
      <c r="V128" s="1">
        <v>734</v>
      </c>
      <c r="W128" s="1">
        <v>393</v>
      </c>
      <c r="X128" s="1">
        <v>11</v>
      </c>
      <c r="Y128" s="2">
        <v>0.53542234</v>
      </c>
      <c r="Z128" s="1">
        <v>734</v>
      </c>
      <c r="AA128" s="1">
        <v>440</v>
      </c>
      <c r="AB128" s="1">
        <v>14</v>
      </c>
      <c r="AC128" s="2">
        <v>0.59945504000000005</v>
      </c>
      <c r="AD128" s="1">
        <v>644</v>
      </c>
      <c r="AE128" s="1">
        <v>216</v>
      </c>
      <c r="AF128" s="2">
        <v>0.33540373000000001</v>
      </c>
      <c r="AG128" s="1">
        <f t="shared" si="1"/>
        <v>128</v>
      </c>
      <c r="AH128" s="1">
        <v>780</v>
      </c>
      <c r="AI128" s="1">
        <v>431</v>
      </c>
      <c r="AJ128" s="1">
        <v>5</v>
      </c>
      <c r="AK128" s="2">
        <v>0.5525641</v>
      </c>
      <c r="AL128" s="1">
        <v>780</v>
      </c>
      <c r="AM128" s="1">
        <v>479</v>
      </c>
      <c r="AN128" s="1">
        <v>9</v>
      </c>
      <c r="AO128" s="2">
        <v>0.61410255999999996</v>
      </c>
      <c r="AP128" s="1">
        <v>709</v>
      </c>
      <c r="AQ128" s="1">
        <v>311</v>
      </c>
      <c r="AR128" s="2">
        <v>0.43864597999999999</v>
      </c>
      <c r="AS128" s="1">
        <v>709</v>
      </c>
      <c r="AT128" s="1">
        <v>329</v>
      </c>
      <c r="AU128" s="2">
        <v>0.46403385000000003</v>
      </c>
      <c r="AV128" s="1">
        <v>675</v>
      </c>
      <c r="AW128" s="1">
        <v>280</v>
      </c>
      <c r="AX128" s="2">
        <v>0.41481480999999998</v>
      </c>
      <c r="AY128" s="1">
        <v>675</v>
      </c>
      <c r="AZ128" s="1">
        <v>251</v>
      </c>
      <c r="BA128" s="2">
        <v>0.37185184999999998</v>
      </c>
      <c r="BB128" s="1">
        <v>677</v>
      </c>
      <c r="BC128" s="1">
        <v>498</v>
      </c>
      <c r="BD128" s="2">
        <v>0.73559823000000002</v>
      </c>
      <c r="BE128" s="1">
        <v>677</v>
      </c>
      <c r="BF128" s="1">
        <v>459</v>
      </c>
      <c r="BG128" s="2">
        <v>0.67799114000000005</v>
      </c>
      <c r="BH128" s="1">
        <v>648</v>
      </c>
      <c r="BI128" s="1">
        <v>298</v>
      </c>
      <c r="BJ128" s="2">
        <v>0.45987654</v>
      </c>
      <c r="BK128" s="1">
        <v>11</v>
      </c>
      <c r="BL128" s="1">
        <v>1</v>
      </c>
      <c r="BN128" s="1">
        <v>16</v>
      </c>
      <c r="BO128" s="1">
        <v>62</v>
      </c>
      <c r="BP128" s="1">
        <v>164</v>
      </c>
      <c r="BQ128" s="1">
        <v>160</v>
      </c>
      <c r="BR128" s="1">
        <v>414</v>
      </c>
      <c r="BS128" s="1">
        <v>48</v>
      </c>
      <c r="BU128" s="1">
        <v>221</v>
      </c>
      <c r="BV128" s="1">
        <v>198</v>
      </c>
      <c r="BW128" s="1">
        <v>467</v>
      </c>
      <c r="BZ128" s="1">
        <v>17</v>
      </c>
      <c r="CA128" s="1">
        <v>7</v>
      </c>
      <c r="CB128" s="1">
        <v>16</v>
      </c>
      <c r="CC128" s="1">
        <v>113</v>
      </c>
      <c r="CD128" s="1">
        <v>150</v>
      </c>
      <c r="CE128" s="1">
        <v>77</v>
      </c>
      <c r="CF128" s="1">
        <v>380</v>
      </c>
      <c r="CG128" s="1">
        <v>158</v>
      </c>
      <c r="CH128" s="1">
        <v>154</v>
      </c>
      <c r="CI128" s="1">
        <v>114</v>
      </c>
      <c r="CJ128" s="1">
        <v>426</v>
      </c>
      <c r="CN128" s="1">
        <v>5</v>
      </c>
      <c r="CO128" s="1">
        <v>16</v>
      </c>
      <c r="CP128" s="1">
        <v>135</v>
      </c>
      <c r="CT128" s="1">
        <v>89</v>
      </c>
      <c r="CU128" s="1">
        <v>55</v>
      </c>
      <c r="CW128" s="1">
        <v>300</v>
      </c>
      <c r="CY128" s="1">
        <v>191</v>
      </c>
      <c r="DB128" s="1">
        <v>102</v>
      </c>
      <c r="DC128" s="1">
        <v>293</v>
      </c>
      <c r="DE128" s="1">
        <v>0</v>
      </c>
      <c r="DF128" s="1">
        <v>6</v>
      </c>
      <c r="DH128" s="1">
        <v>4</v>
      </c>
      <c r="DI128" s="1">
        <v>13</v>
      </c>
      <c r="DJ128" s="1">
        <v>0</v>
      </c>
      <c r="DK128" s="1">
        <v>3</v>
      </c>
      <c r="DL128" s="1">
        <v>36</v>
      </c>
      <c r="DM128" s="1">
        <v>72</v>
      </c>
      <c r="DN128" s="1">
        <v>47</v>
      </c>
      <c r="DQ128" s="1">
        <v>0</v>
      </c>
      <c r="DR128" s="1">
        <v>83</v>
      </c>
      <c r="DS128" s="1">
        <v>12</v>
      </c>
      <c r="DU128" s="1">
        <v>276</v>
      </c>
      <c r="DW128" s="1">
        <v>115</v>
      </c>
      <c r="DZ128" s="1">
        <v>118</v>
      </c>
      <c r="EA128" s="1">
        <v>233</v>
      </c>
      <c r="EB128" s="1">
        <v>3</v>
      </c>
      <c r="EC128" s="1">
        <v>2</v>
      </c>
      <c r="ED128" s="1">
        <v>1</v>
      </c>
      <c r="EE128" s="1">
        <v>16</v>
      </c>
      <c r="EF128" s="1">
        <v>125</v>
      </c>
      <c r="EG128" s="1">
        <v>21</v>
      </c>
      <c r="EH128" s="1">
        <v>3</v>
      </c>
      <c r="EI128" s="1">
        <v>145</v>
      </c>
      <c r="EJ128" s="1">
        <v>80</v>
      </c>
      <c r="EK128" s="1">
        <v>90</v>
      </c>
      <c r="EL128" s="1">
        <v>4</v>
      </c>
      <c r="EM128" s="1">
        <v>490</v>
      </c>
      <c r="EN128" s="1">
        <v>172</v>
      </c>
      <c r="EO128" s="1">
        <v>233</v>
      </c>
      <c r="EP128" s="1">
        <v>405</v>
      </c>
      <c r="EQ128" s="1">
        <v>0</v>
      </c>
      <c r="ER128" s="1">
        <v>0</v>
      </c>
      <c r="ES128" s="1">
        <v>6</v>
      </c>
      <c r="ET128" s="1">
        <v>23</v>
      </c>
      <c r="EU128" s="1">
        <v>1</v>
      </c>
      <c r="EV128" s="1">
        <v>89</v>
      </c>
      <c r="EW128" s="1">
        <v>22</v>
      </c>
      <c r="EX128" s="1">
        <v>0</v>
      </c>
      <c r="EY128" s="1">
        <v>4</v>
      </c>
      <c r="EZ128" s="1">
        <v>5</v>
      </c>
      <c r="FA128" s="1">
        <v>0</v>
      </c>
      <c r="FB128" s="1">
        <v>0</v>
      </c>
      <c r="FC128" s="1">
        <v>0</v>
      </c>
      <c r="FD128" s="1">
        <v>0</v>
      </c>
      <c r="FE128" s="1">
        <v>0</v>
      </c>
      <c r="FF128" s="1">
        <v>0</v>
      </c>
      <c r="FG128" s="1">
        <v>0</v>
      </c>
      <c r="FH128" s="1">
        <v>10</v>
      </c>
      <c r="FI128" s="1">
        <v>0</v>
      </c>
      <c r="FJ128" s="1">
        <v>22</v>
      </c>
      <c r="FK128" s="1">
        <v>2</v>
      </c>
      <c r="FL128" s="1">
        <v>0</v>
      </c>
      <c r="FM128" s="1">
        <v>38</v>
      </c>
      <c r="FN128" s="1">
        <v>3</v>
      </c>
      <c r="FO128" s="1">
        <v>1</v>
      </c>
      <c r="FP128" s="1">
        <v>59</v>
      </c>
      <c r="FQ128" s="1">
        <v>0</v>
      </c>
      <c r="FR128" s="1">
        <f>SUM(Tableau17[[#This Row],[2019-T1-ALEXANDRE Audric]:[2019-T1-MARIE Florie]])</f>
        <v>285</v>
      </c>
      <c r="FS128" s="1">
        <v>62</v>
      </c>
      <c r="FT128" s="1">
        <v>176</v>
      </c>
      <c r="FU128" s="1">
        <v>0</v>
      </c>
      <c r="FV128" s="1">
        <v>176</v>
      </c>
      <c r="FW128" s="1">
        <v>0</v>
      </c>
      <c r="FX128" s="1">
        <v>414</v>
      </c>
      <c r="FY128" s="1">
        <v>48</v>
      </c>
      <c r="FZ128" s="1">
        <v>221</v>
      </c>
      <c r="GA128" s="1">
        <v>0</v>
      </c>
      <c r="GB128" s="1">
        <v>198</v>
      </c>
      <c r="GC128" s="1">
        <v>0</v>
      </c>
      <c r="GD128" s="1">
        <v>467</v>
      </c>
      <c r="GE128" s="1">
        <v>113</v>
      </c>
      <c r="GF128" s="1">
        <v>150</v>
      </c>
      <c r="GG128" s="1">
        <v>0</v>
      </c>
      <c r="GH128" s="1">
        <v>117</v>
      </c>
      <c r="GI128" s="1">
        <v>0</v>
      </c>
      <c r="GJ128" s="1">
        <v>380</v>
      </c>
      <c r="GK128" s="1">
        <v>158</v>
      </c>
      <c r="GL128" s="1">
        <v>154</v>
      </c>
      <c r="GM128" s="1">
        <v>0</v>
      </c>
      <c r="GN128" s="1">
        <v>114</v>
      </c>
      <c r="GO128" s="1">
        <v>0</v>
      </c>
      <c r="GP128" s="1">
        <v>426</v>
      </c>
      <c r="GQ128" s="1">
        <v>135</v>
      </c>
      <c r="GR128" s="1">
        <v>89</v>
      </c>
      <c r="GS128" s="1">
        <v>0</v>
      </c>
      <c r="GT128" s="1">
        <v>76</v>
      </c>
      <c r="GU128" s="1">
        <v>0</v>
      </c>
      <c r="GV128" s="1">
        <v>300</v>
      </c>
      <c r="GW128" s="1">
        <v>191</v>
      </c>
      <c r="GX128" s="1">
        <v>0</v>
      </c>
      <c r="GY128" s="1">
        <v>0</v>
      </c>
      <c r="GZ128" s="1">
        <v>102</v>
      </c>
      <c r="HA128" s="1">
        <v>0</v>
      </c>
      <c r="HB128" s="1">
        <v>293</v>
      </c>
      <c r="HC128" s="1">
        <v>164</v>
      </c>
      <c r="HD128" s="1">
        <v>125</v>
      </c>
      <c r="HE128" s="1">
        <v>90</v>
      </c>
      <c r="HF128" s="1">
        <v>108</v>
      </c>
      <c r="HG128" s="1">
        <v>3</v>
      </c>
      <c r="HH128" s="1">
        <v>490</v>
      </c>
      <c r="HI128" s="1">
        <v>172</v>
      </c>
      <c r="HJ128" s="1">
        <v>0</v>
      </c>
      <c r="HK128" s="1">
        <v>233</v>
      </c>
      <c r="HL128" s="1">
        <v>0</v>
      </c>
      <c r="HM128" s="1">
        <v>0</v>
      </c>
      <c r="HN128" s="1">
        <v>405</v>
      </c>
      <c r="HO128" s="1">
        <v>108</v>
      </c>
      <c r="HP128" s="1">
        <v>25</v>
      </c>
      <c r="HQ128" s="1">
        <v>59</v>
      </c>
      <c r="HR128" s="1">
        <v>90</v>
      </c>
      <c r="HS128" s="1">
        <v>11</v>
      </c>
      <c r="HT128" s="1">
        <v>293</v>
      </c>
      <c r="HU128" s="1">
        <v>72</v>
      </c>
      <c r="HV128" s="1">
        <v>62</v>
      </c>
      <c r="HW128" s="1">
        <v>12</v>
      </c>
      <c r="HX128" s="1">
        <v>58</v>
      </c>
      <c r="HY128" s="1">
        <v>0</v>
      </c>
      <c r="HZ128" s="1">
        <v>204</v>
      </c>
      <c r="IA128" s="1">
        <v>78</v>
      </c>
      <c r="IB128" s="1">
        <v>47</v>
      </c>
      <c r="IC128" s="1">
        <v>83</v>
      </c>
      <c r="ID128" s="1">
        <v>68</v>
      </c>
      <c r="IE128" s="1">
        <v>0</v>
      </c>
      <c r="IF128" s="1">
        <v>276</v>
      </c>
      <c r="IG128" s="1">
        <v>115</v>
      </c>
      <c r="IH128" s="1">
        <v>0</v>
      </c>
      <c r="II128" s="1">
        <v>118</v>
      </c>
      <c r="IJ128" s="1">
        <v>0</v>
      </c>
      <c r="IK128" s="1">
        <v>0</v>
      </c>
      <c r="IL128" s="1">
        <v>233</v>
      </c>
      <c r="IM128" s="26">
        <f>IFERROR(Tableau17[[#This Row],[LDIV]]/Tableau17[[#This Row],[Total général]],"")</f>
        <v>0</v>
      </c>
      <c r="IN128" s="26">
        <f>IFERROR(Tableau17[[#This Row],[LDVC]]/Tableau17[[#This Row],[Total général]],"")</f>
        <v>0</v>
      </c>
      <c r="IO128" s="26">
        <f>IFERROR(Tableau17[[#This Row],[LDVD]]/Tableau17[[#This Row],[Total général]],"")</f>
        <v>9.8039215686274508E-2</v>
      </c>
      <c r="IP128" s="26">
        <f>IFERROR(Tableau17[[#This Row],[LDVG]]/Tableau17[[#This Row],[Total général]],"")</f>
        <v>1.9607843137254902E-2</v>
      </c>
      <c r="IQ128" s="26">
        <f>IFERROR(Tableau17[[#This Row],[LEXD]]/Tableau17[[#This Row],[Total général]],"")</f>
        <v>0</v>
      </c>
      <c r="IR128" s="26">
        <f>IFERROR(Tableau17[[#This Row],[LEXG]]/Tableau17[[#This Row],[Total général]],"")</f>
        <v>9.8039215686274508E-3</v>
      </c>
      <c r="IS128" s="26">
        <f>IFERROR(Tableau17[[#This Row],[LLR]]/Tableau17[[#This Row],[Total général]],"")</f>
        <v>0.20588235294117646</v>
      </c>
      <c r="IT128" s="26">
        <f>IFERROR(Tableau17[[#This Row],[LREM]]/Tableau17[[#This Row],[Total général]],"")</f>
        <v>5.8823529411764705E-2</v>
      </c>
      <c r="IU128" s="26">
        <f>IFERROR(Tableau17[[#This Row],[LRN]]/Tableau17[[#This Row],[Total général]],"")</f>
        <v>0.35294117647058826</v>
      </c>
      <c r="IV128" s="26">
        <f>IFERROR(Tableau17[[#This Row],[LUG]]/Tableau17[[#This Row],[Total général]],"")</f>
        <v>0.19117647058823528</v>
      </c>
      <c r="IW128" s="26">
        <f>IFERROR(Tableau17[[#This Row],[LVEC]]/Tableau17[[#This Row],[Total général]],"")</f>
        <v>6.3725490196078427E-2</v>
      </c>
      <c r="IX128" s="26">
        <f>IFERROR(Tableau17[[#This Row],[2008-T1-LCMD]]/Tableau17[[#This Row],[2008-T1-TOTAL]],"")</f>
        <v>2.6570048309178744E-2</v>
      </c>
      <c r="IY128" s="26">
        <f>IFERROR(Tableau17[[#This Row],[2008-T1-LDVD]]/Tableau17[[#This Row],[2008-T1-TOTAL]],"")</f>
        <v>2.4154589371980675E-3</v>
      </c>
      <c r="IZ128" s="26">
        <f>IFERROR(Tableau17[[#This Row],[2008-T1-LEXD]]/Tableau17[[#This Row],[2008-T1-TOTAL]],"")</f>
        <v>0</v>
      </c>
      <c r="JA128" s="26">
        <f>IFERROR(Tableau17[[#This Row],[2008-T1-LEXG]]/Tableau17[[#This Row],[2008-T1-TOTAL]],"")</f>
        <v>3.864734299516908E-2</v>
      </c>
      <c r="JB128" s="26">
        <f>IFERROR(Tableau17[[#This Row],[2008-T1-LFN]]/Tableau17[[#This Row],[2008-T1-TOTAL]],"")</f>
        <v>0.14975845410628019</v>
      </c>
      <c r="JC128" s="26">
        <f>IFERROR(Tableau17[[#This Row],[2008-T1-LMAJ]]/Tableau17[[#This Row],[2008-T1-TOTAL]],"")</f>
        <v>0.39613526570048307</v>
      </c>
      <c r="JD128" s="26">
        <f>IFERROR(Tableau17[[#This Row],[2008-T1-LUG]]/Tableau17[[#This Row],[2008-T1-TOTAL]],"")</f>
        <v>0.38647342995169082</v>
      </c>
      <c r="JE128" s="26">
        <f>IFERROR(Tableau17[[#This Row],[2008-T2-LFN]]/Tableau17[[#This Row],[2008-T2-TOTAL]],"")</f>
        <v>0.10278372591006424</v>
      </c>
      <c r="JF128" s="26">
        <f>IFERROR(Tableau17[[#This Row],[2008-T2-LGC]]/Tableau17[[#This Row],[2008-T2-TOTAL]],"")</f>
        <v>0</v>
      </c>
      <c r="JG128" s="26">
        <f>IFERROR(Tableau17[[#This Row],[2008-T2-LMAJ]]/Tableau17[[#This Row],[2008-T2-TOTAL]],"")</f>
        <v>0.47323340471092079</v>
      </c>
      <c r="JH128" s="26">
        <f>IFERROR(Tableau17[[#This Row],[2008-T2-LUG]]/Tableau17[[#This Row],[2008-T2-TOTAL]],"")</f>
        <v>0.42398286937901497</v>
      </c>
      <c r="JI128" s="26">
        <f>IFERROR(Tableau17[[#This Row],[2014-T1-LDIV]]/Tableau17[[#This Row],[2014-T1-TOTAL]],"")</f>
        <v>0</v>
      </c>
      <c r="JJ128" s="26">
        <f>IFERROR(Tableau17[[#This Row],[2014-T1-LDVD]]/Tableau17[[#This Row],[2014-T1-TOTAL]],"")</f>
        <v>0</v>
      </c>
      <c r="JK128" s="26">
        <f>IFERROR(Tableau17[[#This Row],[2014-T1-LDVG]]/Tableau17[[#This Row],[2014-T1-TOTAL]],"")</f>
        <v>4.4736842105263158E-2</v>
      </c>
      <c r="JL128" s="26">
        <f>IFERROR(Tableau17[[#This Row],[2014-T1-LEXG]]/Tableau17[[#This Row],[2014-T1-TOTAL]],"")</f>
        <v>1.8421052631578946E-2</v>
      </c>
      <c r="JM128" s="26">
        <f>IFERROR(Tableau17[[#This Row],[2014-T1-LFG]]/Tableau17[[#This Row],[2014-T1-TOTAL]],"")</f>
        <v>4.2105263157894736E-2</v>
      </c>
      <c r="JN128" s="26">
        <f>IFERROR(Tableau17[[#This Row],[2014-T1-LFN]]/Tableau17[[#This Row],[2014-T1-TOTAL]],"")</f>
        <v>0.29736842105263156</v>
      </c>
      <c r="JO128" s="26">
        <f>IFERROR(Tableau17[[#This Row],[2014-T1-LUD]]/Tableau17[[#This Row],[2014-T1-TOTAL]],"")</f>
        <v>0.39473684210526316</v>
      </c>
      <c r="JP128" s="26">
        <f>IFERROR(Tableau17[[#This Row],[2014-T1-LUG]]/Tableau17[[#This Row],[2014-T1-TOTAL]],"")</f>
        <v>0.20263157894736841</v>
      </c>
      <c r="JQ128" s="26">
        <f>IFERROR(Tableau17[[#This Row],[2014-T2-LFN]]/Tableau17[[#This Row],[2014-T2-TOTAL]],"")</f>
        <v>0.37089201877934275</v>
      </c>
      <c r="JR128" s="26">
        <f>IFERROR(Tableau17[[#This Row],[2014-T2-LUD]]/Tableau17[[#This Row],[2014-T2-TOTAL]],"")</f>
        <v>0.36150234741784038</v>
      </c>
      <c r="JS128" s="26">
        <f>IFERROR(Tableau17[[#This Row],[2014-T2-LUG]]/Tableau17[[#This Row],[2014-T2-TOTAL]],"")</f>
        <v>0.26760563380281688</v>
      </c>
      <c r="JT128" s="26">
        <f>IFERROR(Tableau17[[#This Row],[2015-T1-BC-DIV]]/Tableau17[[#This Row],[2015-T1-TOTAL]],"")</f>
        <v>0</v>
      </c>
      <c r="JU128" s="26">
        <f>IFERROR(Tableau17[[#This Row],[2015-T1-BC-DLF]]/Tableau17[[#This Row],[2015-T1-TOTAL]],"")</f>
        <v>0</v>
      </c>
      <c r="JV128" s="26">
        <f>IFERROR(Tableau17[[#This Row],[2015-T1-BC-DVD]]/Tableau17[[#This Row],[2015-T1-TOTAL]],"")</f>
        <v>0</v>
      </c>
      <c r="JW128" s="26">
        <f>IFERROR(Tableau17[[#This Row],[2015-T1-BC-DVG]]/Tableau17[[#This Row],[2015-T1-TOTAL]],"")</f>
        <v>1.6666666666666666E-2</v>
      </c>
      <c r="JX128" s="26">
        <f>IFERROR(Tableau17[[#This Row],[2015-T1-BC-FG]]/Tableau17[[#This Row],[2015-T1-TOTAL]],"")</f>
        <v>5.3333333333333337E-2</v>
      </c>
      <c r="JY128" s="26">
        <f>IFERROR(Tableau17[[#This Row],[2015-T1-BC-FN]]/Tableau17[[#This Row],[2015-T1-TOTAL]],"")</f>
        <v>0.45</v>
      </c>
      <c r="JZ128" s="26">
        <f>IFERROR(Tableau17[[#This Row],[2015-T1-BC-MDM]]/Tableau17[[#This Row],[2015-T1-TOTAL]],"")</f>
        <v>0</v>
      </c>
      <c r="KA128" s="26">
        <f>IFERROR(Tableau17[[#This Row],[2015-T1-BC-RDG]]/Tableau17[[#This Row],[2015-T1-TOTAL]],"")</f>
        <v>0</v>
      </c>
      <c r="KB128" s="26">
        <f>IFERROR(Tableau17[[#This Row],[2015-T1-BC-SOC]]/Tableau17[[#This Row],[2015-T1-TOTAL]],"")</f>
        <v>0</v>
      </c>
      <c r="KC128" s="26">
        <f>IFERROR(Tableau17[[#This Row],[2015-T1-BC-UD]]/Tableau17[[#This Row],[2015-T1-TOTAL]],"")</f>
        <v>0.29666666666666669</v>
      </c>
      <c r="KD128" s="26">
        <f>IFERROR(Tableau17[[#This Row],[2015-T1-BC-UG]]/Tableau17[[#This Row],[2015-T1-TOTAL]],"")</f>
        <v>0.18333333333333332</v>
      </c>
      <c r="KE128" s="26">
        <f>IFERROR(Tableau17[[#This Row],[2015-T1-BC-VEC]]/Tableau17[[#This Row],[2015-T1-TOTAL]],"")</f>
        <v>0</v>
      </c>
      <c r="KF128" s="26">
        <f>IFERROR(Tableau17[[#This Row],[2015-T2-BC-DVG]]/Tableau17[[#This Row],[2015-T2-TOTAL]],"")</f>
        <v>0</v>
      </c>
      <c r="KG128" s="26">
        <f>IFERROR(Tableau17[[#This Row],[2015-T2-BC-FN]]/Tableau17[[#This Row],[2015-T2-TOTAL]],"")</f>
        <v>0.65187713310580209</v>
      </c>
      <c r="KH128" s="26">
        <f>IFERROR(Tableau17[[#This Row],[2015-T2-BC-SOC]]/Tableau17[[#This Row],[2015-T2-TOTAL]],"")</f>
        <v>0</v>
      </c>
      <c r="KI128" s="26">
        <f>IFERROR(Tableau17[[#This Row],[2015-T2-BC-UD]]/Tableau17[[#This Row],[2015-T2-TOTAL]],"")</f>
        <v>0</v>
      </c>
      <c r="KJ128" s="26">
        <f>IFERROR(Tableau17[[#This Row],[2015-T2-BC-UG]]/Tableau17[[#This Row],[2015-T2-TOTAL]],"")</f>
        <v>0.34812286689419797</v>
      </c>
      <c r="KK128" s="26">
        <f>IFERROR(Tableau17[[#This Row],[2017 (L)-T1-COM]]/Tableau17[[#This Row],[2017 (L)-T1-TOTAL]],"")</f>
        <v>0</v>
      </c>
      <c r="KL128" s="26">
        <f>IFERROR(Tableau17[[#This Row],[2017 (L)-T1-DIV]]/Tableau17[[#This Row],[2017 (L)-T1-TOTAL]],"")</f>
        <v>0</v>
      </c>
      <c r="KM128" s="26">
        <f>IFERROR(Tableau17[[#This Row],[2017 (L)-T1-DLF]]/Tableau17[[#This Row],[2017 (L)-T1-TOTAL]],"")</f>
        <v>2.1739130434782608E-2</v>
      </c>
      <c r="KN128" s="26">
        <f>IFERROR(Tableau17[[#This Row],[2017 (L)-T1-DVD]]/Tableau17[[#This Row],[2017 (L)-T1-TOTAL]],"")</f>
        <v>0</v>
      </c>
      <c r="KO128" s="26">
        <f>IFERROR(Tableau17[[#This Row],[2017 (L)-T1-DVG]]/Tableau17[[#This Row],[2017 (L)-T1-TOTAL]],"")</f>
        <v>1.4492753623188406E-2</v>
      </c>
      <c r="KP128" s="26">
        <f>IFERROR(Tableau17[[#This Row],[2017 (L)-T1-ECO]]/Tableau17[[#This Row],[2017 (L)-T1-TOTAL]],"")</f>
        <v>4.710144927536232E-2</v>
      </c>
      <c r="KQ128" s="26">
        <f>IFERROR(Tableau17[[#This Row],[2017 (L)-T1-EXD]]/Tableau17[[#This Row],[2017 (L)-T1-TOTAL]],"")</f>
        <v>0</v>
      </c>
      <c r="KR128" s="26">
        <f>IFERROR(Tableau17[[#This Row],[2017 (L)-T1-EXG]]/Tableau17[[#This Row],[2017 (L)-T1-TOTAL]],"")</f>
        <v>1.0869565217391304E-2</v>
      </c>
      <c r="KS128" s="26">
        <f>IFERROR(Tableau17[[#This Row],[2017 (L)-T1-FI]]/Tableau17[[#This Row],[2017 (L)-T1-TOTAL]],"")</f>
        <v>0.13043478260869565</v>
      </c>
      <c r="KT128" s="26">
        <f>IFERROR(Tableau17[[#This Row],[2017 (L)-T1-FN]]/Tableau17[[#This Row],[2017 (L)-T1-TOTAL]],"")</f>
        <v>0.2608695652173913</v>
      </c>
      <c r="KU128" s="26">
        <f>IFERROR(Tableau17[[#This Row],[2017 (L)-T1-LR]]/Tableau17[[#This Row],[2017 (L)-T1-TOTAL]],"")</f>
        <v>0.17028985507246377</v>
      </c>
      <c r="KV128" s="26">
        <f>IFERROR(Tableau17[[#This Row],[2017 (L)-T1-MDM]]/Tableau17[[#This Row],[2017 (L)-T1-TOTAL]],"")</f>
        <v>0</v>
      </c>
      <c r="KW128" s="26">
        <f>IFERROR(Tableau17[[#This Row],[2017 (L)-T1-RDG]]/Tableau17[[#This Row],[2017 (L)-T1-TOTAL]],"")</f>
        <v>0</v>
      </c>
      <c r="KX128" s="26">
        <f>IFERROR(Tableau17[[#This Row],[2017 (L)-T1-REG]]/Tableau17[[#This Row],[2017 (L)-T1-TOTAL]],"")</f>
        <v>0</v>
      </c>
      <c r="KY128" s="26">
        <f>IFERROR(Tableau17[[#This Row],[2017 (L)-T1-REM]]/Tableau17[[#This Row],[2017 (L)-T1-TOTAL]],"")</f>
        <v>0.30072463768115942</v>
      </c>
      <c r="KZ128" s="26">
        <f>IFERROR(Tableau17[[#This Row],[2017 (L)-T1-SOC]]/Tableau17[[#This Row],[2017 (L)-T1-TOTAL]],"")</f>
        <v>4.3478260869565216E-2</v>
      </c>
      <c r="LA128" s="26">
        <f>IFERROR(Tableau17[[#This Row],[2017 (L)-T1-UDI]]/Tableau17[[#This Row],[2017 (L)-T1-TOTAL]],"")</f>
        <v>0</v>
      </c>
      <c r="LB128" s="26">
        <f>IFERROR(Tableau17[[#This Row],[2017 (L)-T2-FI]]/Tableau17[[#This Row],[2017 (L)-T2-TOTAL]],"")</f>
        <v>0</v>
      </c>
      <c r="LC128" s="26">
        <f>IFERROR(Tableau17[[#This Row],[2017 (L)-T2-FN]]/Tableau17[[#This Row],[2017 (L)-T2-TOTAL]],"")</f>
        <v>0.49356223175965663</v>
      </c>
      <c r="LD128" s="26">
        <f>IFERROR(Tableau17[[#This Row],[2017 (L)-T2-LR]]/Tableau17[[#This Row],[2017 (L)-T2-TOTAL]],"")</f>
        <v>0</v>
      </c>
      <c r="LE128" s="26">
        <f>IFERROR(Tableau17[[#This Row],[2017 (L)-T2-MDM]]/Tableau17[[#This Row],[2017 (L)-T2-TOTAL]],"")</f>
        <v>0</v>
      </c>
      <c r="LF128" s="26">
        <f>IFERROR(Tableau17[[#This Row],[2017 (L)-T2-REM]]/Tableau17[[#This Row],[2017 (L)-T2-TOTAL]],"")</f>
        <v>0.50643776824034337</v>
      </c>
      <c r="LG128" s="26">
        <f>IFERROR(Tableau17[[#This Row],[2017-T1-ARTHAUD Nathalie]]/Tableau17[[#This Row],[2017-T1-TOTAL]],"")</f>
        <v>6.1224489795918364E-3</v>
      </c>
      <c r="LH128" s="26">
        <f>IFERROR(Tableau17[[#This Row],[2017-T1-ASSELINEAU Fran]]/Tableau17[[#This Row],[2017-T1-TOTAL]],"")</f>
        <v>4.0816326530612249E-3</v>
      </c>
      <c r="LI128" s="26">
        <f>IFERROR(Tableau17[[#This Row],[2017-T1-CHEMINADE Jacques]]/Tableau17[[#This Row],[2017-T1-TOTAL]],"")</f>
        <v>2.0408163265306124E-3</v>
      </c>
      <c r="LJ128" s="26">
        <f>IFERROR(Tableau17[[#This Row],[2017-T1-DUPONT-AIGNAN Nicolas]]/Tableau17[[#This Row],[2017-T1-TOTAL]],"")</f>
        <v>3.2653061224489799E-2</v>
      </c>
      <c r="LK128" s="26">
        <f>IFERROR(Tableau17[[#This Row],[2017-T1-FILLON Fran]]/Tableau17[[#This Row],[2017-T1-TOTAL]],"")</f>
        <v>0.25510204081632654</v>
      </c>
      <c r="LL128" s="26">
        <f>IFERROR(Tableau17[[#This Row],[2017-T1-HAMON Beno]]/Tableau17[[#This Row],[2017-T1-TOTAL]],"")</f>
        <v>4.2857142857142858E-2</v>
      </c>
      <c r="LM128" s="26">
        <f>IFERROR(Tableau17[[#This Row],[2017-T1-LASSALLE Jean]]/Tableau17[[#This Row],[2017-T1-TOTAL]],"")</f>
        <v>6.1224489795918364E-3</v>
      </c>
      <c r="LN128" s="26">
        <f>IFERROR(Tableau17[[#This Row],[2017-T1-LE PEN Marine]]/Tableau17[[#This Row],[2017-T1-TOTAL]],"")</f>
        <v>0.29591836734693877</v>
      </c>
      <c r="LO128" s="26">
        <f>IFERROR(Tableau17[[#This Row],[2017-T1-M Jean-Luc]]/Tableau17[[#This Row],[2017-T1-TOTAL]],"")</f>
        <v>0.16326530612244897</v>
      </c>
      <c r="LP128" s="26">
        <f>IFERROR(Tableau17[[#This Row],[2017-T1-MACRON Emmanuel]]/Tableau17[[#This Row],[2017-T1-TOTAL]],"")</f>
        <v>0.18367346938775511</v>
      </c>
      <c r="LQ128" s="26">
        <f>IFERROR(Tableau17[[#This Row],[2017-T1-POUTOU Philippe]]/Tableau17[[#This Row],[2017-T1-TOTAL]],"")</f>
        <v>8.1632653061224497E-3</v>
      </c>
      <c r="LR128" s="26">
        <f>IFERROR(Tableau17[[#This Row],[2017-T2-LE PEN Marine]]/Tableau17[[#This Row],[2017-T2-TOTAL]],"")</f>
        <v>0.42469135802469138</v>
      </c>
      <c r="LS128" s="26">
        <f>IFERROR(Tableau17[[#This Row],[2017-T2-MACRON Emmanuel]]/Tableau17[[#This Row],[2017-T2-TOTAL]],"")</f>
        <v>0.57530864197530862</v>
      </c>
      <c r="LT128" s="26">
        <f>IFERROR(Tableau17[[#This Row],[2019-T1-ALEXANDRE Audric]]/Tableau17[[#This Row],[2019-T1-TOTAL]],"")</f>
        <v>0</v>
      </c>
      <c r="LU128" s="26">
        <f>IFERROR(Tableau17[[#This Row],[2019-T1-ARTHAUD Nathalie]]/Tableau17[[#This Row],[2019-T1-TOTAL]],"")</f>
        <v>0</v>
      </c>
      <c r="LV128" s="26">
        <f>IFERROR(Tableau17[[#This Row],[2019-T1-ASSELINEAU François]]/Tableau17[[#This Row],[2019-T1-TOTAL]],"")</f>
        <v>2.1052631578947368E-2</v>
      </c>
      <c r="LW128" s="26">
        <f>IFERROR(Tableau17[[#This Row],[2019-T1-AUBRY Manon]]/Tableau17[[#This Row],[2019-T1-TOTAL]],"")</f>
        <v>8.0701754385964913E-2</v>
      </c>
      <c r="LX128" s="26">
        <f>IFERROR(Tableau17[[#This Row],[2019-T1-AZERGUI Nagib]]/Tableau17[[#This Row],[2019-T1-TOTAL]],"")</f>
        <v>3.5087719298245615E-3</v>
      </c>
      <c r="LY128" s="26">
        <f>IFERROR(Tableau17[[#This Row],[2019-T1-BARDELLA Jordan]]/Tableau17[[#This Row],[2019-T1-TOTAL]],"")</f>
        <v>0.31228070175438599</v>
      </c>
      <c r="LZ128" s="26">
        <f>IFERROR(Tableau17[[#This Row],[2019-T1-BELLAMY François-Xavier]]/Tableau17[[#This Row],[2019-T1-TOTAL]],"")</f>
        <v>7.7192982456140355E-2</v>
      </c>
      <c r="MA128" s="26">
        <f>IFERROR(Tableau17[[#This Row],[2019-T1-BIDOU Olivier]]/Tableau17[[#This Row],[2019-T1-TOTAL]],"")</f>
        <v>0</v>
      </c>
      <c r="MB128" s="26">
        <f>IFERROR(Tableau17[[#This Row],[2019-T1-BOURG Dominique]]/Tableau17[[#This Row],[2019-T1-TOTAL]],"")</f>
        <v>1.4035087719298246E-2</v>
      </c>
      <c r="MC128" s="26">
        <f>IFERROR(Tableau17[[#This Row],[2019-T1-BROSSAT Ian]]/Tableau17[[#This Row],[2019-T1-TOTAL]],"")</f>
        <v>1.7543859649122806E-2</v>
      </c>
      <c r="MD128" s="26">
        <f>IFERROR(Tableau17[[#This Row],[2019-T1-CAILLAUD Sophie]]/Tableau17[[#This Row],[2019-T1-TOTAL]],"")</f>
        <v>0</v>
      </c>
      <c r="ME128" s="26">
        <f>IFERROR(Tableau17[[#This Row],[2019-T1-CAMUS Renaud]]/Tableau17[[#This Row],[2019-T1-TOTAL]],"")</f>
        <v>0</v>
      </c>
      <c r="MF128" s="26">
        <f>IFERROR(Tableau17[[#This Row],[2019-T1-CHALENÇON Christophe]]/Tableau17[[#This Row],[2019-T1-TOTAL]],"")</f>
        <v>0</v>
      </c>
      <c r="MG128" s="26">
        <f>IFERROR(Tableau17[[#This Row],[2019-T1-CORBET Cathy Denise Ginette]]/Tableau17[[#This Row],[2019-T1-TOTAL]],"")</f>
        <v>0</v>
      </c>
      <c r="MH128" s="26">
        <f>IFERROR(Tableau17[[#This Row],[2019-T1-DE PREVOISIN Robert]]/Tableau17[[#This Row],[2019-T1-TOTAL]],"")</f>
        <v>0</v>
      </c>
      <c r="MI128" s="26">
        <f>IFERROR(Tableau17[[#This Row],[2019-T1-DELFEL Thérèse]]/Tableau17[[#This Row],[2019-T1-TOTAL]],"")</f>
        <v>0</v>
      </c>
      <c r="MJ128" s="26">
        <f>IFERROR(Tableau17[[#This Row],[2019-T1-DIEUMEGARD Pierre]]/Tableau17[[#This Row],[2019-T1-TOTAL]],"")</f>
        <v>0</v>
      </c>
      <c r="MK128" s="26">
        <f>IFERROR(Tableau17[[#This Row],[2019-T1-DUPONT-AIGNAN Nicolas]]/Tableau17[[#This Row],[2019-T1-TOTAL]],"")</f>
        <v>3.5087719298245612E-2</v>
      </c>
      <c r="ML128" s="26">
        <f>IFERROR(Tableau17[[#This Row],[2019-T1-GERNIGON Yves]]/Tableau17[[#This Row],[2019-T1-TOTAL]],"")</f>
        <v>0</v>
      </c>
      <c r="MM128" s="26">
        <f>IFERROR(Tableau17[[#This Row],[2019-T1-GLUCKSMANN Raphaël]]/Tableau17[[#This Row],[2019-T1-TOTAL]],"")</f>
        <v>7.7192982456140355E-2</v>
      </c>
      <c r="MN128" s="26">
        <f>IFERROR(Tableau17[[#This Row],[2019-T1-HAMON Benoît]]/Tableau17[[#This Row],[2019-T1-TOTAL]],"")</f>
        <v>7.0175438596491229E-3</v>
      </c>
      <c r="MO128" s="26">
        <f>IFERROR(Tableau17[[#This Row],[2019-T1-HELGEN Gilles]]/Tableau17[[#This Row],[2019-T1-TOTAL]],"")</f>
        <v>0</v>
      </c>
      <c r="MP128" s="26">
        <f>IFERROR(Tableau17[[#This Row],[2019-T1-JADOT Yannick]]/Tableau17[[#This Row],[2019-T1-TOTAL]],"")</f>
        <v>0.13333333333333333</v>
      </c>
      <c r="MQ128" s="26">
        <f>IFERROR(Tableau17[[#This Row],[2019-T1-LAGARDE Jean-Christophe]]/Tableau17[[#This Row],[2019-T1-TOTAL]],"")</f>
        <v>1.0526315789473684E-2</v>
      </c>
      <c r="MR128" s="26">
        <f>IFERROR(Tableau17[[#This Row],[2019-T1-LALANNE Francis]]/Tableau17[[#This Row],[2019-T1-TOTAL]],"")</f>
        <v>3.5087719298245615E-3</v>
      </c>
      <c r="MS128" s="26">
        <f>IFERROR(Tableau17[[#This Row],[2019-T1-LOISEAU Nathalie]]/Tableau17[[#This Row],[2019-T1-TOTAL]],"")</f>
        <v>0.20701754385964913</v>
      </c>
      <c r="MT128" s="26">
        <f>IFERROR(Tableau17[[#This Row],[2019-T1-MARIE Florie]]/Tableau17[[#This Row],[2019-T1-TOTAL]],"")</f>
        <v>0</v>
      </c>
      <c r="MU128" s="26">
        <f>IFERROR(Tableau17[[#This Row],[2008-T1-MACROEXTRDROITE]]/Tableau17[[#This Row],[2008-T1-MACROTOTALE]],"")</f>
        <v>0.14975845410628019</v>
      </c>
      <c r="MV128" s="26">
        <f>IFERROR(Tableau17[[#This Row],[2008-T1-MACRODROITE]]/Tableau17[[#This Row],[2008-T1-MACROTOTALE]],"")</f>
        <v>0.4251207729468599</v>
      </c>
      <c r="MW128" s="26">
        <f>IFERROR(Tableau17[[#This Row],[2008-T1-MACROCENTRE]]/Tableau17[[#This Row],[2008-T1-MACROTOTALE]],"")</f>
        <v>0</v>
      </c>
      <c r="MX128" s="26">
        <f>IFERROR(Tableau17[[#This Row],[2008-T1-MACROGAUCHE]]/Tableau17[[#This Row],[2008-T1-MACROTOTALE]],"")</f>
        <v>0.4251207729468599</v>
      </c>
      <c r="MY128" s="26">
        <f>IFERROR(Tableau17[[#This Row],[2008-T1-MACROAUTRE]]/Tableau17[[#This Row],[2008-T1-MACROTOTALE]],"")</f>
        <v>0</v>
      </c>
      <c r="MZ128" s="26">
        <f>IFERROR(Tableau17[[#This Row],[2008-T2-MACROEXTRDROITE]]/Tableau17[[#This Row],[2008-T2-MACROTOTALE]],"")</f>
        <v>0.10278372591006424</v>
      </c>
      <c r="NA128" s="26">
        <f>IFERROR(Tableau17[[#This Row],[2008-T2-MACRODROITE]]/Tableau17[[#This Row],[2008-T2-MACROTOTALE]],"")</f>
        <v>0.47323340471092079</v>
      </c>
      <c r="NB128" s="26">
        <f>IFERROR(Tableau17[[#This Row],[2008-T2-MACROCENTRE]]/Tableau17[[#This Row],[2008-T2-MACROTOTALE]],"")</f>
        <v>0</v>
      </c>
      <c r="NC128" s="26">
        <f>IFERROR(Tableau17[[#This Row],[2008-T2-MACROGAUCHE]]/Tableau17[[#This Row],[2008-T2-MACROTOTALE]],"")</f>
        <v>0.42398286937901497</v>
      </c>
      <c r="ND128" s="26">
        <f>IFERROR(Tableau17[[#This Row],[2008-T2-MACROAUTRE]]/Tableau17[[#This Row],[2008-T2-MACROTOTALE]],"")</f>
        <v>0</v>
      </c>
      <c r="NE128" s="26">
        <f>IFERROR(Tableau17[[#This Row],[2014-T1-MACROEXTRDROITE]]/Tableau17[[#This Row],[2014-T1-MACROTOTALE]],"")</f>
        <v>0.29736842105263156</v>
      </c>
      <c r="NF128" s="26">
        <f>IFERROR(Tableau17[[#This Row],[2014-T1-MACRODROITE]]/Tableau17[[#This Row],[2014-T1-MACROTOTALE]],"")</f>
        <v>0.39473684210526316</v>
      </c>
      <c r="NG128" s="26">
        <f>IFERROR(Tableau17[[#This Row],[2014-T1-MACROCENTRE]]/Tableau17[[#This Row],[2014-T1-MACROTOTALE]],"")</f>
        <v>0</v>
      </c>
      <c r="NH128" s="26">
        <f>IFERROR(Tableau17[[#This Row],[2014-T1-MACROGAUCHE]]/Tableau17[[#This Row],[2014-T1-MACROTOTALE]],"")</f>
        <v>0.30789473684210528</v>
      </c>
      <c r="NI128" s="26">
        <f>IFERROR(Tableau17[[#This Row],[2014-T1-MACROAUTRE]]/Tableau17[[#This Row],[2014-T1-MACROTOTALE]],"")</f>
        <v>0</v>
      </c>
      <c r="NJ128" s="26">
        <f>IFERROR(Tableau17[[#This Row],[2014-T2-MACROEXTRDROITE]]/Tableau17[[#This Row],[2014-T2-MACROTOTALE]],"")</f>
        <v>0.37089201877934275</v>
      </c>
      <c r="NK128" s="26">
        <f>IFERROR(Tableau17[[#This Row],[2014-T2-MACRODROITE]]/Tableau17[[#This Row],[2014-T2-MACROTOTALE]],"")</f>
        <v>0.36150234741784038</v>
      </c>
      <c r="NL128" s="26">
        <f>IFERROR(Tableau17[[#This Row],[2014-T2-MACROCENTRE]]/Tableau17[[#This Row],[2014-T2-MACROTOTALE]],"")</f>
        <v>0</v>
      </c>
      <c r="NM128" s="26">
        <f>IFERROR(Tableau17[[#This Row],[2014-T2-MACROGAUCHE]]/Tableau17[[#This Row],[2014-T2-MACROTOTALE]],"")</f>
        <v>0.26760563380281688</v>
      </c>
      <c r="NN128" s="26">
        <f>IFERROR(Tableau17[[#This Row],[2014-T2-MACROAUTRE]]/Tableau17[[#This Row],[2014-T2-MACROTOTALE]],"")</f>
        <v>0</v>
      </c>
      <c r="NO128" s="26">
        <f>IFERROR( Tableau17[[#This Row],[2015-T1-MACROEXTRDROITE]]/Tableau17[[#This Row],[2015-T1-MACROTOTALE]],"")</f>
        <v>0.45</v>
      </c>
      <c r="NP128" s="26">
        <f>IFERROR(Tableau17[[#This Row],[2015-T1-MACRODROITE]]/Tableau17[[#This Row],[2015-T1-MACROTOTALE]],"")</f>
        <v>0.29666666666666669</v>
      </c>
      <c r="NQ128" s="26">
        <f>IFERROR(Tableau17[[#This Row],[2015-T1-MACROCENTRE]]/Tableau17[[#This Row],[2015-T1-MACROTOTALE]],"")</f>
        <v>0</v>
      </c>
      <c r="NR128" s="26">
        <f>IFERROR(Tableau17[[#This Row],[2015-T1-MACROGAUCHE]]/Tableau17[[#This Row],[2015-T1-MACROTOTALE]],"")</f>
        <v>0.25333333333333335</v>
      </c>
      <c r="NS128" s="26">
        <f>IFERROR(Tableau17[[#This Row],[2015-T1-MACROAUTRE]]/Tableau17[[#This Row],[2015-T1-MACROTOTALE]],"")</f>
        <v>0</v>
      </c>
      <c r="NT128" s="26">
        <f>IFERROR(Tableau17[[#This Row],[2015-T2-MACROEXTRDROITE]]/Tableau17[[#This Row],[2015-T2-MACROTOTALE]],"")</f>
        <v>0.65187713310580209</v>
      </c>
      <c r="NU128" s="26">
        <f>IFERROR(Tableau17[[#This Row],[2015-T2-MACRODROITE]]/Tableau17[[#This Row],[2015-T2-MACROTOTALE]],"")</f>
        <v>0</v>
      </c>
      <c r="NV128" s="26">
        <f>IFERROR(Tableau17[[#This Row],[2015-T2-MACROCENTRE]]/Tableau17[[#This Row],[2015-T2-MACROTOTALE]],"")</f>
        <v>0</v>
      </c>
      <c r="NW128" s="26">
        <f>IFERROR(Tableau17[[#This Row],[2015-T2-MACROGAUCHE]]/Tableau17[[#This Row],[2015-T2-MACROTOTALE]],"")</f>
        <v>0.34812286689419797</v>
      </c>
      <c r="NX128" s="26">
        <f>IFERROR(Tableau17[[#This Row],[2015-T2-MACROAUTRE]]/Tableau17[[#This Row],[2015-T2-MACROTOTALE]],"")</f>
        <v>0</v>
      </c>
      <c r="NY128" s="26">
        <f>IFERROR(Tableau17[[#This Row],[2017-T1-MACROEXTRDROITE]]/Tableau17[[#This Row],[2017-T1-MACROTOTALE]],"")</f>
        <v>0.33469387755102042</v>
      </c>
      <c r="NZ128" s="26">
        <f>IFERROR(Tableau17[[#This Row],[2017-T1-MACRODROITE]]/Tableau17[[#This Row],[2017-T1-MACROTOTALE]],"")</f>
        <v>0.25510204081632654</v>
      </c>
      <c r="OA128" s="26">
        <f>IFERROR(Tableau17[[#This Row],[2017-T1-MACROCENTRE]]/Tableau17[[#This Row],[2017-T1-MACROTOTALE]],"")</f>
        <v>0.18367346938775511</v>
      </c>
      <c r="OB128" s="26">
        <f>IFERROR(Tableau17[[#This Row],[2017-T1-MACROGAUCHE]]/Tableau17[[#This Row],[2017-T1-MACROTOTALE]],"")</f>
        <v>0.22040816326530613</v>
      </c>
      <c r="OC128" s="26">
        <f>IFERROR(Tableau17[[#This Row],[2017-T1-MACROAUTRE]]/Tableau17[[#This Row],[2017-T1-MACROTOTALE]],"")</f>
        <v>6.1224489795918364E-3</v>
      </c>
      <c r="OD128" s="26">
        <f>IFERROR(Tableau17[[#This Row],[2017-T2-MACROEXTRDROITE]]/Tableau17[[#This Row],[2017-T2-MACROTOTALE]],"")</f>
        <v>0.42469135802469138</v>
      </c>
      <c r="OE128" s="26">
        <f>IFERROR(Tableau17[[#This Row],[2017-T2-MACRODROITE]]/Tableau17[[#This Row],[2017-T2-MACROTOTALE]],"")</f>
        <v>0</v>
      </c>
      <c r="OF128" s="26">
        <f>IFERROR(Tableau17[[#This Row],[2017-T2-MACROCENTRE]]/Tableau17[[#This Row],[2017-T2-MACROTOTALE]],"")</f>
        <v>0.57530864197530862</v>
      </c>
      <c r="OG128" s="26">
        <f>IFERROR(Tableau17[[#This Row],[2017-T2-MACROGAUCHE]]/Tableau17[[#This Row],[2017-T2-MACROTOTALE]],"")</f>
        <v>0</v>
      </c>
      <c r="OH128" s="26">
        <f>IFERROR(Tableau17[[#This Row],[2017-T2-MACROAUTRE]]/Tableau17[[#This Row],[2017-T2-MACROTOTALE]],"")</f>
        <v>0</v>
      </c>
      <c r="OI128" s="26">
        <f>IFERROR(Tableau17[[#This Row],[2019-T1-MACROEXTRDROITE]]/Tableau17[[#This Row],[2019-T1-MACROTOTALE]],"")</f>
        <v>0.36860068259385664</v>
      </c>
      <c r="OJ128" s="26">
        <f>IFERROR(Tableau17[[#This Row],[2019-T1-MACRODROITE]]/Tableau17[[#This Row],[2019-T1-MACROTOTALE]],"")</f>
        <v>8.5324232081911269E-2</v>
      </c>
      <c r="OK128" s="26">
        <f>IFERROR(Tableau17[[#This Row],[2019-T1-MACROCENTRE]]/Tableau17[[#This Row],[2019-T1-MACROTOTALE]],"")</f>
        <v>0.20136518771331058</v>
      </c>
      <c r="OL128" s="26">
        <f>IFERROR(Tableau17[[#This Row],[2019-T1-MACROGAUCHE]]/Tableau17[[#This Row],[2019-T1-MACROTOTALE]],"")</f>
        <v>0.30716723549488056</v>
      </c>
      <c r="OM128" s="26">
        <f>IFERROR(Tableau17[[#This Row],[2019-T1-MACROAUTRE]]/Tableau17[[#This Row],[2019-T1-MACROTOTALE]],"")</f>
        <v>3.7542662116040959E-2</v>
      </c>
      <c r="ON128" s="26">
        <f>IFERROR(Tableau17[[#This Row],[2020-T1-MACROEXTRDROITE]]/Tableau17[[#This Row],[2020-T1-MACROTOTALE]],"")</f>
        <v>0.35294117647058826</v>
      </c>
      <c r="OO128" s="26">
        <f>IFERROR(Tableau17[[#This Row],[2020-T1-MACRODROITE]]/Tableau17[[#This Row],[2020-T1-MACROTOTALE]],"")</f>
        <v>0.30392156862745096</v>
      </c>
      <c r="OP128" s="26">
        <f>IFERROR(Tableau17[[#This Row],[2020-T1-MACROCENTRE]]/Tableau17[[#This Row],[2020-T1-MACROTOTALE]],"")</f>
        <v>5.8823529411764705E-2</v>
      </c>
      <c r="OQ128" s="26">
        <f>IFERROR(Tableau17[[#This Row],[2020-T1-MACROGAUCHE]]/Tableau17[[#This Row],[2020-T1-MACROTOTALE]],"")</f>
        <v>0.28431372549019607</v>
      </c>
      <c r="OR128" s="26">
        <f>IFERROR(Tableau17[[#This Row],[2020-T1-MACROAUTRE]]/Tableau17[[#This Row],[2020-T1-MACROTOTALE]],"")</f>
        <v>0</v>
      </c>
      <c r="OS128" s="26">
        <f>IFERROR(Tableau17[[#This Row],[2017 (L)-T1-MACROEXTRDROITE]]/Tableau17[[#This Row],[2017 (L)-T1-MACROTOTALE]],"")</f>
        <v>0.28260869565217389</v>
      </c>
      <c r="OT128" s="26">
        <f>IFERROR(Tableau17[[#This Row],[2017 (L)-T1-MACRODROITE]]/Tableau17[[#This Row],[2017 (L)-T1-MACROTOTALE]],"")</f>
        <v>0.17028985507246377</v>
      </c>
      <c r="OU128" s="26">
        <f>IFERROR(Tableau17[[#This Row],[2017 (L)-T1-MACROCENTRE]]/Tableau17[[#This Row],[2017 (L)-T1-MACROTOTALE]],"")</f>
        <v>0.30072463768115942</v>
      </c>
      <c r="OV128" s="26">
        <f>IFERROR(Tableau17[[#This Row],[2017 (L)-T1-MACROGAUCHE]]/Tableau17[[#This Row],[2017 (L)-T1-MACROTOTALE]],"")</f>
        <v>0.24637681159420291</v>
      </c>
      <c r="OW128" s="26">
        <f>IFERROR(Tableau17[[#This Row],[2017 (L)-T1-MACROAUTRE]]/Tableau17[[#This Row],[2017 (L)-T1-MACROTOTALE]],"")</f>
        <v>0</v>
      </c>
      <c r="OX128" s="26">
        <f>IFERROR(Tableau17[[#This Row],[2017 (L)-T2-MACROEXTRDROITE]]/Tableau17[[#This Row],[2017 (L)-T2-MACROTOTALE]],"")</f>
        <v>0.49356223175965663</v>
      </c>
      <c r="OY128" s="26">
        <f>IFERROR(Tableau17[[#This Row],[2017 (L)-T2-MACRODROITE]]/Tableau17[[#This Row],[2017 (L)-T2-MACROTOTALE]],"")</f>
        <v>0</v>
      </c>
      <c r="OZ128" s="26">
        <f>IFERROR(Tableau17[[#This Row],[2017 (L)-T2-MACROCENTRE]]/Tableau17[[#This Row],[2017 (L)-T2-MACROTOTALE]],"")</f>
        <v>0.50643776824034337</v>
      </c>
      <c r="PA128" s="26">
        <f>IFERROR(Tableau17[[#This Row],[2017 (L)-T2-MACROGAUCHE]]/Tableau17[[#This Row],[2017 (L)-T2-MACROTOTALE]],"")</f>
        <v>0</v>
      </c>
      <c r="PB128" s="26">
        <f>IFERROR(Tableau17[[#This Row],[2017 (L)-T2-MACROAUTRE]]/Tableau17[[#This Row],[2017 (L)-T2-MACROTOTALE]],"")</f>
        <v>0</v>
      </c>
      <c r="PC128" s="26">
        <f>IFERROR(Tableau17[[#This Row],[2008_T1_PROCUS]]/Tableau17[[#This Row],[2008_T1_INSCRITS]],0)</f>
        <v>6.41025641025641E-3</v>
      </c>
      <c r="PD128" s="26">
        <f>IFERROR(Tableau17[[#This Row],[2008_T2_PROCUS]]/Tableau17[[#This Row],[2008_T2_INSCRITS]],0)</f>
        <v>1.1538461538461539E-2</v>
      </c>
      <c r="PE128" s="26">
        <f>Tableau17[[#This Row],[2014_T1_PROCUS]]/Tableau17[[#This Row],[2014_T1_INSCRITS]]</f>
        <v>1.4986376021798364E-2</v>
      </c>
      <c r="PF128" s="26">
        <f>IFERROR(Tableau17[[#This Row],[2014_T2_PROCUS]]/Tableau17[[#This Row],[2014_T2_INSCRITS]],0)</f>
        <v>1.9073569482288829E-2</v>
      </c>
    </row>
    <row r="129" spans="1:422" hidden="1" x14ac:dyDescent="0.2">
      <c r="A129" s="1">
        <v>6</v>
      </c>
      <c r="B129" s="1" t="s">
        <v>448</v>
      </c>
      <c r="C129" s="1" t="s">
        <v>453</v>
      </c>
      <c r="D129" s="1" t="s">
        <v>453</v>
      </c>
      <c r="E129" s="1">
        <v>1241</v>
      </c>
      <c r="F129" s="1">
        <v>5.4113259999999999</v>
      </c>
      <c r="G129" s="1">
        <v>43.312461999999996</v>
      </c>
      <c r="H129" s="3">
        <v>1124</v>
      </c>
      <c r="I129" s="3">
        <v>242</v>
      </c>
      <c r="K129" s="1">
        <v>4</v>
      </c>
      <c r="L129" s="1">
        <v>43</v>
      </c>
      <c r="M129" s="1">
        <v>9</v>
      </c>
      <c r="P129" s="1">
        <v>122</v>
      </c>
      <c r="Q129" s="1">
        <v>35</v>
      </c>
      <c r="R129" s="1">
        <v>80</v>
      </c>
      <c r="S129" s="1">
        <v>77</v>
      </c>
      <c r="T129" s="1">
        <v>44</v>
      </c>
      <c r="U129" s="1">
        <v>414</v>
      </c>
      <c r="V129" s="1">
        <v>872</v>
      </c>
      <c r="W129" s="1">
        <v>517</v>
      </c>
      <c r="X129" s="1">
        <v>13</v>
      </c>
      <c r="Y129" s="2">
        <v>0.59288991000000002</v>
      </c>
      <c r="Z129" s="1">
        <v>872</v>
      </c>
      <c r="AA129" s="1">
        <v>532</v>
      </c>
      <c r="AB129" s="1">
        <v>20</v>
      </c>
      <c r="AC129" s="2">
        <v>0.61009173999999999</v>
      </c>
      <c r="AD129" s="1">
        <v>1124</v>
      </c>
      <c r="AE129" s="1">
        <v>424</v>
      </c>
      <c r="AF129" s="2">
        <v>0.37722420000000001</v>
      </c>
      <c r="AG129" s="1">
        <f t="shared" si="1"/>
        <v>242</v>
      </c>
      <c r="AH129" s="1">
        <v>836</v>
      </c>
      <c r="AI129" s="1">
        <v>531</v>
      </c>
      <c r="AJ129" s="1">
        <v>8</v>
      </c>
      <c r="AK129" s="2">
        <v>0.63516746000000002</v>
      </c>
      <c r="AL129" s="1">
        <v>836</v>
      </c>
      <c r="AM129" s="1">
        <v>569</v>
      </c>
      <c r="AN129" s="1">
        <v>22</v>
      </c>
      <c r="AO129" s="2">
        <v>0.68062201</v>
      </c>
      <c r="AP129" s="1">
        <v>1146</v>
      </c>
      <c r="AQ129" s="1">
        <v>573</v>
      </c>
      <c r="AR129" s="2">
        <v>0.5</v>
      </c>
      <c r="AS129" s="1">
        <v>1144</v>
      </c>
      <c r="AT129" s="1">
        <v>610</v>
      </c>
      <c r="AU129" s="2">
        <v>0.53321677999999995</v>
      </c>
      <c r="AV129" s="1">
        <v>1122</v>
      </c>
      <c r="AW129" s="1">
        <v>586</v>
      </c>
      <c r="AX129" s="2">
        <v>0.52228163999999999</v>
      </c>
      <c r="AY129" s="1">
        <v>1122</v>
      </c>
      <c r="AZ129" s="1">
        <v>515</v>
      </c>
      <c r="BA129" s="2">
        <v>0.45900178000000003</v>
      </c>
      <c r="BB129" s="1">
        <v>1126</v>
      </c>
      <c r="BC129" s="1">
        <v>907</v>
      </c>
      <c r="BD129" s="2">
        <v>0.80550622000000005</v>
      </c>
      <c r="BE129" s="1">
        <v>1124</v>
      </c>
      <c r="BF129" s="1">
        <v>852</v>
      </c>
      <c r="BG129" s="2">
        <v>0.75800712000000003</v>
      </c>
      <c r="BH129" s="1">
        <v>1133</v>
      </c>
      <c r="BI129" s="1">
        <v>613</v>
      </c>
      <c r="BJ129" s="2">
        <v>0.54104147999999996</v>
      </c>
      <c r="BK129" s="1">
        <v>27</v>
      </c>
      <c r="BM129" s="1">
        <v>6</v>
      </c>
      <c r="BN129" s="1">
        <v>14</v>
      </c>
      <c r="BO129" s="1">
        <v>42</v>
      </c>
      <c r="BP129" s="1">
        <v>279</v>
      </c>
      <c r="BQ129" s="1">
        <v>156</v>
      </c>
      <c r="BR129" s="1">
        <v>524</v>
      </c>
      <c r="BU129" s="1">
        <v>351</v>
      </c>
      <c r="BV129" s="1">
        <v>204</v>
      </c>
      <c r="BW129" s="1">
        <v>555</v>
      </c>
      <c r="BY129" s="1">
        <v>58</v>
      </c>
      <c r="BZ129" s="1">
        <v>8</v>
      </c>
      <c r="CB129" s="1">
        <v>29</v>
      </c>
      <c r="CC129" s="1">
        <v>105</v>
      </c>
      <c r="CD129" s="1">
        <v>222</v>
      </c>
      <c r="CE129" s="1">
        <v>81</v>
      </c>
      <c r="CF129" s="1">
        <v>503</v>
      </c>
      <c r="CG129" s="1">
        <v>117</v>
      </c>
      <c r="CH129" s="1">
        <v>290</v>
      </c>
      <c r="CI129" s="1">
        <v>112</v>
      </c>
      <c r="CJ129" s="1">
        <v>519</v>
      </c>
      <c r="CK129" s="1">
        <v>26</v>
      </c>
      <c r="CL129" s="1">
        <v>13</v>
      </c>
      <c r="CO129" s="1">
        <v>37</v>
      </c>
      <c r="CP129" s="1">
        <v>181</v>
      </c>
      <c r="CT129" s="1">
        <v>198</v>
      </c>
      <c r="CU129" s="1">
        <v>102</v>
      </c>
      <c r="CW129" s="1">
        <v>557</v>
      </c>
      <c r="CY129" s="1">
        <v>194</v>
      </c>
      <c r="DA129" s="1">
        <v>356</v>
      </c>
      <c r="DC129" s="1">
        <v>550</v>
      </c>
      <c r="DE129" s="1">
        <v>0</v>
      </c>
      <c r="DF129" s="1">
        <v>6</v>
      </c>
      <c r="DH129" s="1">
        <v>4</v>
      </c>
      <c r="DI129" s="1">
        <v>27</v>
      </c>
      <c r="DJ129" s="1">
        <v>5</v>
      </c>
      <c r="DK129" s="1">
        <v>1</v>
      </c>
      <c r="DL129" s="1">
        <v>72</v>
      </c>
      <c r="DM129" s="1">
        <v>110</v>
      </c>
      <c r="DN129" s="1">
        <v>134</v>
      </c>
      <c r="DQ129" s="1">
        <v>5</v>
      </c>
      <c r="DR129" s="1">
        <v>189</v>
      </c>
      <c r="DS129" s="1">
        <v>18</v>
      </c>
      <c r="DU129" s="1">
        <v>571</v>
      </c>
      <c r="DW129" s="1">
        <v>183</v>
      </c>
      <c r="DZ129" s="1">
        <v>298</v>
      </c>
      <c r="EA129" s="1">
        <v>481</v>
      </c>
      <c r="EB129" s="1">
        <v>2</v>
      </c>
      <c r="EC129" s="1">
        <v>3</v>
      </c>
      <c r="ED129" s="1">
        <v>1</v>
      </c>
      <c r="EE129" s="1">
        <v>36</v>
      </c>
      <c r="EF129" s="1">
        <v>279</v>
      </c>
      <c r="EG129" s="1">
        <v>41</v>
      </c>
      <c r="EH129" s="1">
        <v>10</v>
      </c>
      <c r="EI129" s="1">
        <v>178</v>
      </c>
      <c r="EJ129" s="1">
        <v>146</v>
      </c>
      <c r="EK129" s="1">
        <v>191</v>
      </c>
      <c r="EL129" s="1">
        <v>4</v>
      </c>
      <c r="EM129" s="1">
        <v>891</v>
      </c>
      <c r="EN129" s="1">
        <v>266</v>
      </c>
      <c r="EO129" s="1">
        <v>492</v>
      </c>
      <c r="EP129" s="1">
        <v>758</v>
      </c>
      <c r="EQ129" s="1">
        <v>0</v>
      </c>
      <c r="ER129" s="1">
        <v>0</v>
      </c>
      <c r="ES129" s="1">
        <v>7</v>
      </c>
      <c r="ET129" s="1">
        <v>21</v>
      </c>
      <c r="EU129" s="1">
        <v>0</v>
      </c>
      <c r="EV129" s="1">
        <v>141</v>
      </c>
      <c r="EW129" s="1">
        <v>88</v>
      </c>
      <c r="EX129" s="1">
        <v>3</v>
      </c>
      <c r="EY129" s="1">
        <v>12</v>
      </c>
      <c r="EZ129" s="1">
        <v>22</v>
      </c>
      <c r="FA129" s="1">
        <v>0</v>
      </c>
      <c r="FB129" s="1">
        <v>0</v>
      </c>
      <c r="FC129" s="1">
        <v>0</v>
      </c>
      <c r="FD129" s="1">
        <v>0</v>
      </c>
      <c r="FE129" s="1">
        <v>0</v>
      </c>
      <c r="FF129" s="1">
        <v>0</v>
      </c>
      <c r="FG129" s="1">
        <v>2</v>
      </c>
      <c r="FH129" s="1">
        <v>21</v>
      </c>
      <c r="FI129" s="1">
        <v>0</v>
      </c>
      <c r="FJ129" s="1">
        <v>36</v>
      </c>
      <c r="FK129" s="1">
        <v>6</v>
      </c>
      <c r="FL129" s="1">
        <v>0</v>
      </c>
      <c r="FM129" s="1">
        <v>90</v>
      </c>
      <c r="FN129" s="1">
        <v>6</v>
      </c>
      <c r="FO129" s="1">
        <v>1</v>
      </c>
      <c r="FP129" s="1">
        <v>137</v>
      </c>
      <c r="FQ129" s="1">
        <v>3</v>
      </c>
      <c r="FR129" s="1">
        <f>SUM(Tableau17[[#This Row],[2019-T1-ALEXANDRE Audric]:[2019-T1-MARIE Florie]])</f>
        <v>596</v>
      </c>
      <c r="FS129" s="1">
        <v>48</v>
      </c>
      <c r="FT129" s="1">
        <v>306</v>
      </c>
      <c r="FU129" s="1">
        <v>0</v>
      </c>
      <c r="FV129" s="1">
        <v>170</v>
      </c>
      <c r="FW129" s="1">
        <v>0</v>
      </c>
      <c r="FX129" s="1">
        <v>524</v>
      </c>
      <c r="FY129" s="1">
        <v>0</v>
      </c>
      <c r="FZ129" s="1">
        <v>351</v>
      </c>
      <c r="GA129" s="1">
        <v>0</v>
      </c>
      <c r="GB129" s="1">
        <v>204</v>
      </c>
      <c r="GC129" s="1">
        <v>0</v>
      </c>
      <c r="GD129" s="1">
        <v>555</v>
      </c>
      <c r="GE129" s="1">
        <v>105</v>
      </c>
      <c r="GF129" s="1">
        <v>280</v>
      </c>
      <c r="GG129" s="1">
        <v>0</v>
      </c>
      <c r="GH129" s="1">
        <v>118</v>
      </c>
      <c r="GI129" s="1">
        <v>0</v>
      </c>
      <c r="GJ129" s="1">
        <v>503</v>
      </c>
      <c r="GK129" s="1">
        <v>117</v>
      </c>
      <c r="GL129" s="1">
        <v>290</v>
      </c>
      <c r="GM129" s="1">
        <v>0</v>
      </c>
      <c r="GN129" s="1">
        <v>112</v>
      </c>
      <c r="GO129" s="1">
        <v>0</v>
      </c>
      <c r="GP129" s="1">
        <v>519</v>
      </c>
      <c r="GQ129" s="1">
        <v>194</v>
      </c>
      <c r="GR129" s="1">
        <v>198</v>
      </c>
      <c r="GS129" s="1">
        <v>0</v>
      </c>
      <c r="GT129" s="1">
        <v>139</v>
      </c>
      <c r="GU129" s="1">
        <v>26</v>
      </c>
      <c r="GV129" s="1">
        <v>557</v>
      </c>
      <c r="GW129" s="1">
        <v>194</v>
      </c>
      <c r="GX129" s="1">
        <v>356</v>
      </c>
      <c r="GY129" s="1">
        <v>0</v>
      </c>
      <c r="GZ129" s="1">
        <v>0</v>
      </c>
      <c r="HA129" s="1">
        <v>0</v>
      </c>
      <c r="HB129" s="1">
        <v>550</v>
      </c>
      <c r="HC129" s="1">
        <v>218</v>
      </c>
      <c r="HD129" s="1">
        <v>279</v>
      </c>
      <c r="HE129" s="1">
        <v>191</v>
      </c>
      <c r="HF129" s="1">
        <v>193</v>
      </c>
      <c r="HG129" s="1">
        <v>10</v>
      </c>
      <c r="HH129" s="1">
        <v>891</v>
      </c>
      <c r="HI129" s="1">
        <v>266</v>
      </c>
      <c r="HJ129" s="1">
        <v>0</v>
      </c>
      <c r="HK129" s="1">
        <v>492</v>
      </c>
      <c r="HL129" s="1">
        <v>0</v>
      </c>
      <c r="HM129" s="1">
        <v>0</v>
      </c>
      <c r="HN129" s="1">
        <v>758</v>
      </c>
      <c r="HO129" s="1">
        <v>174</v>
      </c>
      <c r="HP129" s="1">
        <v>94</v>
      </c>
      <c r="HQ129" s="1">
        <v>137</v>
      </c>
      <c r="HR129" s="1">
        <v>175</v>
      </c>
      <c r="HS129" s="1">
        <v>25</v>
      </c>
      <c r="HT129" s="1">
        <v>605</v>
      </c>
      <c r="HU129" s="1">
        <v>80</v>
      </c>
      <c r="HV129" s="1">
        <v>165</v>
      </c>
      <c r="HW129" s="1">
        <v>39</v>
      </c>
      <c r="HX129" s="1">
        <v>130</v>
      </c>
      <c r="HY129" s="1">
        <v>0</v>
      </c>
      <c r="HZ129" s="1">
        <v>414</v>
      </c>
      <c r="IA129" s="1">
        <v>121</v>
      </c>
      <c r="IB129" s="1">
        <v>134</v>
      </c>
      <c r="IC129" s="1">
        <v>189</v>
      </c>
      <c r="ID129" s="1">
        <v>122</v>
      </c>
      <c r="IE129" s="1">
        <v>5</v>
      </c>
      <c r="IF129" s="1">
        <v>571</v>
      </c>
      <c r="IG129" s="1">
        <v>183</v>
      </c>
      <c r="IH129" s="1">
        <v>0</v>
      </c>
      <c r="II129" s="1">
        <v>298</v>
      </c>
      <c r="IJ129" s="1">
        <v>0</v>
      </c>
      <c r="IK129" s="1">
        <v>0</v>
      </c>
      <c r="IL129" s="1">
        <v>481</v>
      </c>
      <c r="IM129" s="26">
        <f>IFERROR(Tableau17[[#This Row],[LDIV]]/Tableau17[[#This Row],[Total général]],"")</f>
        <v>0</v>
      </c>
      <c r="IN129" s="26">
        <f>IFERROR(Tableau17[[#This Row],[LDVC]]/Tableau17[[#This Row],[Total général]],"")</f>
        <v>9.6618357487922701E-3</v>
      </c>
      <c r="IO129" s="26">
        <f>IFERROR(Tableau17[[#This Row],[LDVD]]/Tableau17[[#This Row],[Total général]],"")</f>
        <v>0.10386473429951691</v>
      </c>
      <c r="IP129" s="26">
        <f>IFERROR(Tableau17[[#This Row],[LDVG]]/Tableau17[[#This Row],[Total général]],"")</f>
        <v>2.1739130434782608E-2</v>
      </c>
      <c r="IQ129" s="26">
        <f>IFERROR(Tableau17[[#This Row],[LEXD]]/Tableau17[[#This Row],[Total général]],"")</f>
        <v>0</v>
      </c>
      <c r="IR129" s="26">
        <f>IFERROR(Tableau17[[#This Row],[LEXG]]/Tableau17[[#This Row],[Total général]],"")</f>
        <v>0</v>
      </c>
      <c r="IS129" s="26">
        <f>IFERROR(Tableau17[[#This Row],[LLR]]/Tableau17[[#This Row],[Total général]],"")</f>
        <v>0.29468599033816423</v>
      </c>
      <c r="IT129" s="26">
        <f>IFERROR(Tableau17[[#This Row],[LREM]]/Tableau17[[#This Row],[Total général]],"")</f>
        <v>8.4541062801932368E-2</v>
      </c>
      <c r="IU129" s="26">
        <f>IFERROR(Tableau17[[#This Row],[LRN]]/Tableau17[[#This Row],[Total général]],"")</f>
        <v>0.19323671497584541</v>
      </c>
      <c r="IV129" s="26">
        <f>IFERROR(Tableau17[[#This Row],[LUG]]/Tableau17[[#This Row],[Total général]],"")</f>
        <v>0.1859903381642512</v>
      </c>
      <c r="IW129" s="26">
        <f>IFERROR(Tableau17[[#This Row],[LVEC]]/Tableau17[[#This Row],[Total général]],"")</f>
        <v>0.10628019323671498</v>
      </c>
      <c r="IX129" s="26">
        <f>IFERROR(Tableau17[[#This Row],[2008-T1-LCMD]]/Tableau17[[#This Row],[2008-T1-TOTAL]],"")</f>
        <v>5.1526717557251911E-2</v>
      </c>
      <c r="IY129" s="26">
        <f>IFERROR(Tableau17[[#This Row],[2008-T1-LDVD]]/Tableau17[[#This Row],[2008-T1-TOTAL]],"")</f>
        <v>0</v>
      </c>
      <c r="IZ129" s="26">
        <f>IFERROR(Tableau17[[#This Row],[2008-T1-LEXD]]/Tableau17[[#This Row],[2008-T1-TOTAL]],"")</f>
        <v>1.1450381679389313E-2</v>
      </c>
      <c r="JA129" s="26">
        <f>IFERROR(Tableau17[[#This Row],[2008-T1-LEXG]]/Tableau17[[#This Row],[2008-T1-TOTAL]],"")</f>
        <v>2.6717557251908396E-2</v>
      </c>
      <c r="JB129" s="26">
        <f>IFERROR(Tableau17[[#This Row],[2008-T1-LFN]]/Tableau17[[#This Row],[2008-T1-TOTAL]],"")</f>
        <v>8.0152671755725186E-2</v>
      </c>
      <c r="JC129" s="26">
        <f>IFERROR(Tableau17[[#This Row],[2008-T1-LMAJ]]/Tableau17[[#This Row],[2008-T1-TOTAL]],"")</f>
        <v>0.53244274809160308</v>
      </c>
      <c r="JD129" s="26">
        <f>IFERROR(Tableau17[[#This Row],[2008-T1-LUG]]/Tableau17[[#This Row],[2008-T1-TOTAL]],"")</f>
        <v>0.29770992366412213</v>
      </c>
      <c r="JE129" s="26">
        <f>IFERROR(Tableau17[[#This Row],[2008-T2-LFN]]/Tableau17[[#This Row],[2008-T2-TOTAL]],"")</f>
        <v>0</v>
      </c>
      <c r="JF129" s="26">
        <f>IFERROR(Tableau17[[#This Row],[2008-T2-LGC]]/Tableau17[[#This Row],[2008-T2-TOTAL]],"")</f>
        <v>0</v>
      </c>
      <c r="JG129" s="26">
        <f>IFERROR(Tableau17[[#This Row],[2008-T2-LMAJ]]/Tableau17[[#This Row],[2008-T2-TOTAL]],"")</f>
        <v>0.63243243243243241</v>
      </c>
      <c r="JH129" s="26">
        <f>IFERROR(Tableau17[[#This Row],[2008-T2-LUG]]/Tableau17[[#This Row],[2008-T2-TOTAL]],"")</f>
        <v>0.36756756756756759</v>
      </c>
      <c r="JI129" s="26">
        <f>IFERROR(Tableau17[[#This Row],[2014-T1-LDIV]]/Tableau17[[#This Row],[2014-T1-TOTAL]],"")</f>
        <v>0</v>
      </c>
      <c r="JJ129" s="26">
        <f>IFERROR(Tableau17[[#This Row],[2014-T1-LDVD]]/Tableau17[[#This Row],[2014-T1-TOTAL]],"")</f>
        <v>0.11530815109343936</v>
      </c>
      <c r="JK129" s="26">
        <f>IFERROR(Tableau17[[#This Row],[2014-T1-LDVG]]/Tableau17[[#This Row],[2014-T1-TOTAL]],"")</f>
        <v>1.5904572564612324E-2</v>
      </c>
      <c r="JL129" s="26">
        <f>IFERROR(Tableau17[[#This Row],[2014-T1-LEXG]]/Tableau17[[#This Row],[2014-T1-TOTAL]],"")</f>
        <v>0</v>
      </c>
      <c r="JM129" s="26">
        <f>IFERROR(Tableau17[[#This Row],[2014-T1-LFG]]/Tableau17[[#This Row],[2014-T1-TOTAL]],"")</f>
        <v>5.7654075546719682E-2</v>
      </c>
      <c r="JN129" s="26">
        <f>IFERROR(Tableau17[[#This Row],[2014-T1-LFN]]/Tableau17[[#This Row],[2014-T1-TOTAL]],"")</f>
        <v>0.20874751491053678</v>
      </c>
      <c r="JO129" s="26">
        <f>IFERROR(Tableau17[[#This Row],[2014-T1-LUD]]/Tableau17[[#This Row],[2014-T1-TOTAL]],"")</f>
        <v>0.44135188866799202</v>
      </c>
      <c r="JP129" s="26">
        <f>IFERROR(Tableau17[[#This Row],[2014-T1-LUG]]/Tableau17[[#This Row],[2014-T1-TOTAL]],"")</f>
        <v>0.1610337972166998</v>
      </c>
      <c r="JQ129" s="26">
        <f>IFERROR(Tableau17[[#This Row],[2014-T2-LFN]]/Tableau17[[#This Row],[2014-T2-TOTAL]],"")</f>
        <v>0.22543352601156069</v>
      </c>
      <c r="JR129" s="26">
        <f>IFERROR(Tableau17[[#This Row],[2014-T2-LUD]]/Tableau17[[#This Row],[2014-T2-TOTAL]],"")</f>
        <v>0.55876685934489401</v>
      </c>
      <c r="JS129" s="26">
        <f>IFERROR(Tableau17[[#This Row],[2014-T2-LUG]]/Tableau17[[#This Row],[2014-T2-TOTAL]],"")</f>
        <v>0.21579961464354527</v>
      </c>
      <c r="JT129" s="26">
        <f>IFERROR(Tableau17[[#This Row],[2015-T1-BC-DIV]]/Tableau17[[#This Row],[2015-T1-TOTAL]],"")</f>
        <v>4.66786355475763E-2</v>
      </c>
      <c r="JU129" s="26">
        <f>IFERROR(Tableau17[[#This Row],[2015-T1-BC-DLF]]/Tableau17[[#This Row],[2015-T1-TOTAL]],"")</f>
        <v>2.333931777378815E-2</v>
      </c>
      <c r="JV129" s="26">
        <f>IFERROR(Tableau17[[#This Row],[2015-T1-BC-DVD]]/Tableau17[[#This Row],[2015-T1-TOTAL]],"")</f>
        <v>0</v>
      </c>
      <c r="JW129" s="26">
        <f>IFERROR(Tableau17[[#This Row],[2015-T1-BC-DVG]]/Tableau17[[#This Row],[2015-T1-TOTAL]],"")</f>
        <v>0</v>
      </c>
      <c r="JX129" s="26">
        <f>IFERROR(Tableau17[[#This Row],[2015-T1-BC-FG]]/Tableau17[[#This Row],[2015-T1-TOTAL]],"")</f>
        <v>6.6427289048473961E-2</v>
      </c>
      <c r="JY129" s="26">
        <f>IFERROR(Tableau17[[#This Row],[2015-T1-BC-FN]]/Tableau17[[#This Row],[2015-T1-TOTAL]],"")</f>
        <v>0.32495511669658889</v>
      </c>
      <c r="JZ129" s="26">
        <f>IFERROR(Tableau17[[#This Row],[2015-T1-BC-MDM]]/Tableau17[[#This Row],[2015-T1-TOTAL]],"")</f>
        <v>0</v>
      </c>
      <c r="KA129" s="26">
        <f>IFERROR(Tableau17[[#This Row],[2015-T1-BC-RDG]]/Tableau17[[#This Row],[2015-T1-TOTAL]],"")</f>
        <v>0</v>
      </c>
      <c r="KB129" s="26">
        <f>IFERROR(Tableau17[[#This Row],[2015-T1-BC-SOC]]/Tableau17[[#This Row],[2015-T1-TOTAL]],"")</f>
        <v>0</v>
      </c>
      <c r="KC129" s="26">
        <f>IFERROR(Tableau17[[#This Row],[2015-T1-BC-UD]]/Tableau17[[#This Row],[2015-T1-TOTAL]],"")</f>
        <v>0.35547576301615796</v>
      </c>
      <c r="KD129" s="26">
        <f>IFERROR(Tableau17[[#This Row],[2015-T1-BC-UG]]/Tableau17[[#This Row],[2015-T1-TOTAL]],"")</f>
        <v>0.18312387791741472</v>
      </c>
      <c r="KE129" s="26">
        <f>IFERROR(Tableau17[[#This Row],[2015-T1-BC-VEC]]/Tableau17[[#This Row],[2015-T1-TOTAL]],"")</f>
        <v>0</v>
      </c>
      <c r="KF129" s="26">
        <f>IFERROR(Tableau17[[#This Row],[2015-T2-BC-DVG]]/Tableau17[[#This Row],[2015-T2-TOTAL]],"")</f>
        <v>0</v>
      </c>
      <c r="KG129" s="26">
        <f>IFERROR(Tableau17[[#This Row],[2015-T2-BC-FN]]/Tableau17[[#This Row],[2015-T2-TOTAL]],"")</f>
        <v>0.35272727272727272</v>
      </c>
      <c r="KH129" s="26">
        <f>IFERROR(Tableau17[[#This Row],[2015-T2-BC-SOC]]/Tableau17[[#This Row],[2015-T2-TOTAL]],"")</f>
        <v>0</v>
      </c>
      <c r="KI129" s="26">
        <f>IFERROR(Tableau17[[#This Row],[2015-T2-BC-UD]]/Tableau17[[#This Row],[2015-T2-TOTAL]],"")</f>
        <v>0.64727272727272722</v>
      </c>
      <c r="KJ129" s="26">
        <f>IFERROR(Tableau17[[#This Row],[2015-T2-BC-UG]]/Tableau17[[#This Row],[2015-T2-TOTAL]],"")</f>
        <v>0</v>
      </c>
      <c r="KK129" s="26">
        <f>IFERROR(Tableau17[[#This Row],[2017 (L)-T1-COM]]/Tableau17[[#This Row],[2017 (L)-T1-TOTAL]],"")</f>
        <v>0</v>
      </c>
      <c r="KL129" s="26">
        <f>IFERROR(Tableau17[[#This Row],[2017 (L)-T1-DIV]]/Tableau17[[#This Row],[2017 (L)-T1-TOTAL]],"")</f>
        <v>0</v>
      </c>
      <c r="KM129" s="26">
        <f>IFERROR(Tableau17[[#This Row],[2017 (L)-T1-DLF]]/Tableau17[[#This Row],[2017 (L)-T1-TOTAL]],"")</f>
        <v>1.0507880910683012E-2</v>
      </c>
      <c r="KN129" s="26">
        <f>IFERROR(Tableau17[[#This Row],[2017 (L)-T1-DVD]]/Tableau17[[#This Row],[2017 (L)-T1-TOTAL]],"")</f>
        <v>0</v>
      </c>
      <c r="KO129" s="26">
        <f>IFERROR(Tableau17[[#This Row],[2017 (L)-T1-DVG]]/Tableau17[[#This Row],[2017 (L)-T1-TOTAL]],"")</f>
        <v>7.0052539404553416E-3</v>
      </c>
      <c r="KP129" s="26">
        <f>IFERROR(Tableau17[[#This Row],[2017 (L)-T1-ECO]]/Tableau17[[#This Row],[2017 (L)-T1-TOTAL]],"")</f>
        <v>4.7285464098073555E-2</v>
      </c>
      <c r="KQ129" s="26">
        <f>IFERROR(Tableau17[[#This Row],[2017 (L)-T1-EXD]]/Tableau17[[#This Row],[2017 (L)-T1-TOTAL]],"")</f>
        <v>8.7565674255691769E-3</v>
      </c>
      <c r="KR129" s="26">
        <f>IFERROR(Tableau17[[#This Row],[2017 (L)-T1-EXG]]/Tableau17[[#This Row],[2017 (L)-T1-TOTAL]],"")</f>
        <v>1.7513134851138354E-3</v>
      </c>
      <c r="KS129" s="26">
        <f>IFERROR(Tableau17[[#This Row],[2017 (L)-T1-FI]]/Tableau17[[#This Row],[2017 (L)-T1-TOTAL]],"")</f>
        <v>0.12609457092819615</v>
      </c>
      <c r="KT129" s="26">
        <f>IFERROR(Tableau17[[#This Row],[2017 (L)-T1-FN]]/Tableau17[[#This Row],[2017 (L)-T1-TOTAL]],"")</f>
        <v>0.19264448336252188</v>
      </c>
      <c r="KU129" s="26">
        <f>IFERROR(Tableau17[[#This Row],[2017 (L)-T1-LR]]/Tableau17[[#This Row],[2017 (L)-T1-TOTAL]],"")</f>
        <v>0.23467600700525393</v>
      </c>
      <c r="KV129" s="26">
        <f>IFERROR(Tableau17[[#This Row],[2017 (L)-T1-MDM]]/Tableau17[[#This Row],[2017 (L)-T1-TOTAL]],"")</f>
        <v>0</v>
      </c>
      <c r="KW129" s="26">
        <f>IFERROR(Tableau17[[#This Row],[2017 (L)-T1-RDG]]/Tableau17[[#This Row],[2017 (L)-T1-TOTAL]],"")</f>
        <v>0</v>
      </c>
      <c r="KX129" s="26">
        <f>IFERROR(Tableau17[[#This Row],[2017 (L)-T1-REG]]/Tableau17[[#This Row],[2017 (L)-T1-TOTAL]],"")</f>
        <v>8.7565674255691769E-3</v>
      </c>
      <c r="KY129" s="26">
        <f>IFERROR(Tableau17[[#This Row],[2017 (L)-T1-REM]]/Tableau17[[#This Row],[2017 (L)-T1-TOTAL]],"")</f>
        <v>0.3309982486865149</v>
      </c>
      <c r="KZ129" s="26">
        <f>IFERROR(Tableau17[[#This Row],[2017 (L)-T1-SOC]]/Tableau17[[#This Row],[2017 (L)-T1-TOTAL]],"")</f>
        <v>3.1523642732049037E-2</v>
      </c>
      <c r="LA129" s="26">
        <f>IFERROR(Tableau17[[#This Row],[2017 (L)-T1-UDI]]/Tableau17[[#This Row],[2017 (L)-T1-TOTAL]],"")</f>
        <v>0</v>
      </c>
      <c r="LB129" s="26">
        <f>IFERROR(Tableau17[[#This Row],[2017 (L)-T2-FI]]/Tableau17[[#This Row],[2017 (L)-T2-TOTAL]],"")</f>
        <v>0</v>
      </c>
      <c r="LC129" s="26">
        <f>IFERROR(Tableau17[[#This Row],[2017 (L)-T2-FN]]/Tableau17[[#This Row],[2017 (L)-T2-TOTAL]],"")</f>
        <v>0.38045738045738048</v>
      </c>
      <c r="LD129" s="26">
        <f>IFERROR(Tableau17[[#This Row],[2017 (L)-T2-LR]]/Tableau17[[#This Row],[2017 (L)-T2-TOTAL]],"")</f>
        <v>0</v>
      </c>
      <c r="LE129" s="26">
        <f>IFERROR(Tableau17[[#This Row],[2017 (L)-T2-MDM]]/Tableau17[[#This Row],[2017 (L)-T2-TOTAL]],"")</f>
        <v>0</v>
      </c>
      <c r="LF129" s="26">
        <f>IFERROR(Tableau17[[#This Row],[2017 (L)-T2-REM]]/Tableau17[[#This Row],[2017 (L)-T2-TOTAL]],"")</f>
        <v>0.61954261954261958</v>
      </c>
      <c r="LG129" s="26">
        <f>IFERROR(Tableau17[[#This Row],[2017-T1-ARTHAUD Nathalie]]/Tableau17[[#This Row],[2017-T1-TOTAL]],"")</f>
        <v>2.2446689113355782E-3</v>
      </c>
      <c r="LH129" s="26">
        <f>IFERROR(Tableau17[[#This Row],[2017-T1-ASSELINEAU Fran]]/Tableau17[[#This Row],[2017-T1-TOTAL]],"")</f>
        <v>3.3670033670033669E-3</v>
      </c>
      <c r="LI129" s="26">
        <f>IFERROR(Tableau17[[#This Row],[2017-T1-CHEMINADE Jacques]]/Tableau17[[#This Row],[2017-T1-TOTAL]],"")</f>
        <v>1.1223344556677891E-3</v>
      </c>
      <c r="LJ129" s="26">
        <f>IFERROR(Tableau17[[#This Row],[2017-T1-DUPONT-AIGNAN Nicolas]]/Tableau17[[#This Row],[2017-T1-TOTAL]],"")</f>
        <v>4.0404040404040407E-2</v>
      </c>
      <c r="LK129" s="26">
        <f>IFERROR(Tableau17[[#This Row],[2017-T1-FILLON Fran]]/Tableau17[[#This Row],[2017-T1-TOTAL]],"")</f>
        <v>0.31313131313131315</v>
      </c>
      <c r="LL129" s="26">
        <f>IFERROR(Tableau17[[#This Row],[2017-T1-HAMON Beno]]/Tableau17[[#This Row],[2017-T1-TOTAL]],"")</f>
        <v>4.6015712682379348E-2</v>
      </c>
      <c r="LM129" s="26">
        <f>IFERROR(Tableau17[[#This Row],[2017-T1-LASSALLE Jean]]/Tableau17[[#This Row],[2017-T1-TOTAL]],"")</f>
        <v>1.1223344556677889E-2</v>
      </c>
      <c r="LN129" s="26">
        <f>IFERROR(Tableau17[[#This Row],[2017-T1-LE PEN Marine]]/Tableau17[[#This Row],[2017-T1-TOTAL]],"")</f>
        <v>0.19977553310886645</v>
      </c>
      <c r="LO129" s="26">
        <f>IFERROR(Tableau17[[#This Row],[2017-T1-M Jean-Luc]]/Tableau17[[#This Row],[2017-T1-TOTAL]],"")</f>
        <v>0.1638608305274972</v>
      </c>
      <c r="LP129" s="26">
        <f>IFERROR(Tableau17[[#This Row],[2017-T1-MACRON Emmanuel]]/Tableau17[[#This Row],[2017-T1-TOTAL]],"")</f>
        <v>0.21436588103254769</v>
      </c>
      <c r="LQ129" s="26">
        <f>IFERROR(Tableau17[[#This Row],[2017-T1-POUTOU Philippe]]/Tableau17[[#This Row],[2017-T1-TOTAL]],"")</f>
        <v>4.4893378226711564E-3</v>
      </c>
      <c r="LR129" s="26">
        <f>IFERROR(Tableau17[[#This Row],[2017-T2-LE PEN Marine]]/Tableau17[[#This Row],[2017-T2-TOTAL]],"")</f>
        <v>0.35092348284960423</v>
      </c>
      <c r="LS129" s="26">
        <f>IFERROR(Tableau17[[#This Row],[2017-T2-MACRON Emmanuel]]/Tableau17[[#This Row],[2017-T2-TOTAL]],"")</f>
        <v>0.64907651715039583</v>
      </c>
      <c r="LT129" s="26">
        <f>IFERROR(Tableau17[[#This Row],[2019-T1-ALEXANDRE Audric]]/Tableau17[[#This Row],[2019-T1-TOTAL]],"")</f>
        <v>0</v>
      </c>
      <c r="LU129" s="26">
        <f>IFERROR(Tableau17[[#This Row],[2019-T1-ARTHAUD Nathalie]]/Tableau17[[#This Row],[2019-T1-TOTAL]],"")</f>
        <v>0</v>
      </c>
      <c r="LV129" s="26">
        <f>IFERROR(Tableau17[[#This Row],[2019-T1-ASSELINEAU François]]/Tableau17[[#This Row],[2019-T1-TOTAL]],"")</f>
        <v>1.1744966442953021E-2</v>
      </c>
      <c r="LW129" s="26">
        <f>IFERROR(Tableau17[[#This Row],[2019-T1-AUBRY Manon]]/Tableau17[[#This Row],[2019-T1-TOTAL]],"")</f>
        <v>3.5234899328859058E-2</v>
      </c>
      <c r="LX129" s="26">
        <f>IFERROR(Tableau17[[#This Row],[2019-T1-AZERGUI Nagib]]/Tableau17[[#This Row],[2019-T1-TOTAL]],"")</f>
        <v>0</v>
      </c>
      <c r="LY129" s="26">
        <f>IFERROR(Tableau17[[#This Row],[2019-T1-BARDELLA Jordan]]/Tableau17[[#This Row],[2019-T1-TOTAL]],"")</f>
        <v>0.23657718120805368</v>
      </c>
      <c r="LZ129" s="26">
        <f>IFERROR(Tableau17[[#This Row],[2019-T1-BELLAMY François-Xavier]]/Tableau17[[#This Row],[2019-T1-TOTAL]],"")</f>
        <v>0.1476510067114094</v>
      </c>
      <c r="MA129" s="26">
        <f>IFERROR(Tableau17[[#This Row],[2019-T1-BIDOU Olivier]]/Tableau17[[#This Row],[2019-T1-TOTAL]],"")</f>
        <v>5.0335570469798654E-3</v>
      </c>
      <c r="MB129" s="26">
        <f>IFERROR(Tableau17[[#This Row],[2019-T1-BOURG Dominique]]/Tableau17[[#This Row],[2019-T1-TOTAL]],"")</f>
        <v>2.0134228187919462E-2</v>
      </c>
      <c r="MC129" s="26">
        <f>IFERROR(Tableau17[[#This Row],[2019-T1-BROSSAT Ian]]/Tableau17[[#This Row],[2019-T1-TOTAL]],"")</f>
        <v>3.6912751677852351E-2</v>
      </c>
      <c r="MD129" s="26">
        <f>IFERROR(Tableau17[[#This Row],[2019-T1-CAILLAUD Sophie]]/Tableau17[[#This Row],[2019-T1-TOTAL]],"")</f>
        <v>0</v>
      </c>
      <c r="ME129" s="26">
        <f>IFERROR(Tableau17[[#This Row],[2019-T1-CAMUS Renaud]]/Tableau17[[#This Row],[2019-T1-TOTAL]],"")</f>
        <v>0</v>
      </c>
      <c r="MF129" s="26">
        <f>IFERROR(Tableau17[[#This Row],[2019-T1-CHALENÇON Christophe]]/Tableau17[[#This Row],[2019-T1-TOTAL]],"")</f>
        <v>0</v>
      </c>
      <c r="MG129" s="26">
        <f>IFERROR(Tableau17[[#This Row],[2019-T1-CORBET Cathy Denise Ginette]]/Tableau17[[#This Row],[2019-T1-TOTAL]],"")</f>
        <v>0</v>
      </c>
      <c r="MH129" s="26">
        <f>IFERROR(Tableau17[[#This Row],[2019-T1-DE PREVOISIN Robert]]/Tableau17[[#This Row],[2019-T1-TOTAL]],"")</f>
        <v>0</v>
      </c>
      <c r="MI129" s="26">
        <f>IFERROR(Tableau17[[#This Row],[2019-T1-DELFEL Thérèse]]/Tableau17[[#This Row],[2019-T1-TOTAL]],"")</f>
        <v>0</v>
      </c>
      <c r="MJ129" s="26">
        <f>IFERROR(Tableau17[[#This Row],[2019-T1-DIEUMEGARD Pierre]]/Tableau17[[#This Row],[2019-T1-TOTAL]],"")</f>
        <v>3.3557046979865771E-3</v>
      </c>
      <c r="MK129" s="26">
        <f>IFERROR(Tableau17[[#This Row],[2019-T1-DUPONT-AIGNAN Nicolas]]/Tableau17[[#This Row],[2019-T1-TOTAL]],"")</f>
        <v>3.5234899328859058E-2</v>
      </c>
      <c r="ML129" s="26">
        <f>IFERROR(Tableau17[[#This Row],[2019-T1-GERNIGON Yves]]/Tableau17[[#This Row],[2019-T1-TOTAL]],"")</f>
        <v>0</v>
      </c>
      <c r="MM129" s="26">
        <f>IFERROR(Tableau17[[#This Row],[2019-T1-GLUCKSMANN Raphaël]]/Tableau17[[#This Row],[2019-T1-TOTAL]],"")</f>
        <v>6.0402684563758392E-2</v>
      </c>
      <c r="MN129" s="26">
        <f>IFERROR(Tableau17[[#This Row],[2019-T1-HAMON Benoît]]/Tableau17[[#This Row],[2019-T1-TOTAL]],"")</f>
        <v>1.0067114093959731E-2</v>
      </c>
      <c r="MO129" s="26">
        <f>IFERROR(Tableau17[[#This Row],[2019-T1-HELGEN Gilles]]/Tableau17[[#This Row],[2019-T1-TOTAL]],"")</f>
        <v>0</v>
      </c>
      <c r="MP129" s="26">
        <f>IFERROR(Tableau17[[#This Row],[2019-T1-JADOT Yannick]]/Tableau17[[#This Row],[2019-T1-TOTAL]],"")</f>
        <v>0.15100671140939598</v>
      </c>
      <c r="MQ129" s="26">
        <f>IFERROR(Tableau17[[#This Row],[2019-T1-LAGARDE Jean-Christophe]]/Tableau17[[#This Row],[2019-T1-TOTAL]],"")</f>
        <v>1.0067114093959731E-2</v>
      </c>
      <c r="MR129" s="26">
        <f>IFERROR(Tableau17[[#This Row],[2019-T1-LALANNE Francis]]/Tableau17[[#This Row],[2019-T1-TOTAL]],"")</f>
        <v>1.6778523489932886E-3</v>
      </c>
      <c r="MS129" s="26">
        <f>IFERROR(Tableau17[[#This Row],[2019-T1-LOISEAU Nathalie]]/Tableau17[[#This Row],[2019-T1-TOTAL]],"")</f>
        <v>0.22986577181208054</v>
      </c>
      <c r="MT129" s="26">
        <f>IFERROR(Tableau17[[#This Row],[2019-T1-MARIE Florie]]/Tableau17[[#This Row],[2019-T1-TOTAL]],"")</f>
        <v>5.0335570469798654E-3</v>
      </c>
      <c r="MU129" s="26">
        <f>IFERROR(Tableau17[[#This Row],[2008-T1-MACROEXTRDROITE]]/Tableau17[[#This Row],[2008-T1-MACROTOTALE]],"")</f>
        <v>9.1603053435114504E-2</v>
      </c>
      <c r="MV129" s="26">
        <f>IFERROR(Tableau17[[#This Row],[2008-T1-MACRODROITE]]/Tableau17[[#This Row],[2008-T1-MACROTOTALE]],"")</f>
        <v>0.58396946564885499</v>
      </c>
      <c r="MW129" s="26">
        <f>IFERROR(Tableau17[[#This Row],[2008-T1-MACROCENTRE]]/Tableau17[[#This Row],[2008-T1-MACROTOTALE]],"")</f>
        <v>0</v>
      </c>
      <c r="MX129" s="26">
        <f>IFERROR(Tableau17[[#This Row],[2008-T1-MACROGAUCHE]]/Tableau17[[#This Row],[2008-T1-MACROTOTALE]],"")</f>
        <v>0.32442748091603052</v>
      </c>
      <c r="MY129" s="26">
        <f>IFERROR(Tableau17[[#This Row],[2008-T1-MACROAUTRE]]/Tableau17[[#This Row],[2008-T1-MACROTOTALE]],"")</f>
        <v>0</v>
      </c>
      <c r="MZ129" s="26">
        <f>IFERROR(Tableau17[[#This Row],[2008-T2-MACROEXTRDROITE]]/Tableau17[[#This Row],[2008-T2-MACROTOTALE]],"")</f>
        <v>0</v>
      </c>
      <c r="NA129" s="26">
        <f>IFERROR(Tableau17[[#This Row],[2008-T2-MACRODROITE]]/Tableau17[[#This Row],[2008-T2-MACROTOTALE]],"")</f>
        <v>0.63243243243243241</v>
      </c>
      <c r="NB129" s="26">
        <f>IFERROR(Tableau17[[#This Row],[2008-T2-MACROCENTRE]]/Tableau17[[#This Row],[2008-T2-MACROTOTALE]],"")</f>
        <v>0</v>
      </c>
      <c r="NC129" s="26">
        <f>IFERROR(Tableau17[[#This Row],[2008-T2-MACROGAUCHE]]/Tableau17[[#This Row],[2008-T2-MACROTOTALE]],"")</f>
        <v>0.36756756756756759</v>
      </c>
      <c r="ND129" s="26">
        <f>IFERROR(Tableau17[[#This Row],[2008-T2-MACROAUTRE]]/Tableau17[[#This Row],[2008-T2-MACROTOTALE]],"")</f>
        <v>0</v>
      </c>
      <c r="NE129" s="26">
        <f>IFERROR(Tableau17[[#This Row],[2014-T1-MACROEXTRDROITE]]/Tableau17[[#This Row],[2014-T1-MACROTOTALE]],"")</f>
        <v>0.20874751491053678</v>
      </c>
      <c r="NF129" s="26">
        <f>IFERROR(Tableau17[[#This Row],[2014-T1-MACRODROITE]]/Tableau17[[#This Row],[2014-T1-MACROTOTALE]],"")</f>
        <v>0.55666003976143141</v>
      </c>
      <c r="NG129" s="26">
        <f>IFERROR(Tableau17[[#This Row],[2014-T1-MACROCENTRE]]/Tableau17[[#This Row],[2014-T1-MACROTOTALE]],"")</f>
        <v>0</v>
      </c>
      <c r="NH129" s="26">
        <f>IFERROR(Tableau17[[#This Row],[2014-T1-MACROGAUCHE]]/Tableau17[[#This Row],[2014-T1-MACROTOTALE]],"")</f>
        <v>0.23459244532803181</v>
      </c>
      <c r="NI129" s="26">
        <f>IFERROR(Tableau17[[#This Row],[2014-T1-MACROAUTRE]]/Tableau17[[#This Row],[2014-T1-MACROTOTALE]],"")</f>
        <v>0</v>
      </c>
      <c r="NJ129" s="26">
        <f>IFERROR(Tableau17[[#This Row],[2014-T2-MACROEXTRDROITE]]/Tableau17[[#This Row],[2014-T2-MACROTOTALE]],"")</f>
        <v>0.22543352601156069</v>
      </c>
      <c r="NK129" s="26">
        <f>IFERROR(Tableau17[[#This Row],[2014-T2-MACRODROITE]]/Tableau17[[#This Row],[2014-T2-MACROTOTALE]],"")</f>
        <v>0.55876685934489401</v>
      </c>
      <c r="NL129" s="26">
        <f>IFERROR(Tableau17[[#This Row],[2014-T2-MACROCENTRE]]/Tableau17[[#This Row],[2014-T2-MACROTOTALE]],"")</f>
        <v>0</v>
      </c>
      <c r="NM129" s="26">
        <f>IFERROR(Tableau17[[#This Row],[2014-T2-MACROGAUCHE]]/Tableau17[[#This Row],[2014-T2-MACROTOTALE]],"")</f>
        <v>0.21579961464354527</v>
      </c>
      <c r="NN129" s="26">
        <f>IFERROR(Tableau17[[#This Row],[2014-T2-MACROAUTRE]]/Tableau17[[#This Row],[2014-T2-MACROTOTALE]],"")</f>
        <v>0</v>
      </c>
      <c r="NO129" s="26">
        <f>IFERROR( Tableau17[[#This Row],[2015-T1-MACROEXTRDROITE]]/Tableau17[[#This Row],[2015-T1-MACROTOTALE]],"")</f>
        <v>0.348294434470377</v>
      </c>
      <c r="NP129" s="26">
        <f>IFERROR(Tableau17[[#This Row],[2015-T1-MACRODROITE]]/Tableau17[[#This Row],[2015-T1-MACROTOTALE]],"")</f>
        <v>0.35547576301615796</v>
      </c>
      <c r="NQ129" s="26">
        <f>IFERROR(Tableau17[[#This Row],[2015-T1-MACROCENTRE]]/Tableau17[[#This Row],[2015-T1-MACROTOTALE]],"")</f>
        <v>0</v>
      </c>
      <c r="NR129" s="26">
        <f>IFERROR(Tableau17[[#This Row],[2015-T1-MACROGAUCHE]]/Tableau17[[#This Row],[2015-T1-MACROTOTALE]],"")</f>
        <v>0.24955116696588869</v>
      </c>
      <c r="NS129" s="26">
        <f>IFERROR(Tableau17[[#This Row],[2015-T1-MACROAUTRE]]/Tableau17[[#This Row],[2015-T1-MACROTOTALE]],"")</f>
        <v>4.66786355475763E-2</v>
      </c>
      <c r="NT129" s="26">
        <f>IFERROR(Tableau17[[#This Row],[2015-T2-MACROEXTRDROITE]]/Tableau17[[#This Row],[2015-T2-MACROTOTALE]],"")</f>
        <v>0.35272727272727272</v>
      </c>
      <c r="NU129" s="26">
        <f>IFERROR(Tableau17[[#This Row],[2015-T2-MACRODROITE]]/Tableau17[[#This Row],[2015-T2-MACROTOTALE]],"")</f>
        <v>0.64727272727272722</v>
      </c>
      <c r="NV129" s="26">
        <f>IFERROR(Tableau17[[#This Row],[2015-T2-MACROCENTRE]]/Tableau17[[#This Row],[2015-T2-MACROTOTALE]],"")</f>
        <v>0</v>
      </c>
      <c r="NW129" s="26">
        <f>IFERROR(Tableau17[[#This Row],[2015-T2-MACROGAUCHE]]/Tableau17[[#This Row],[2015-T2-MACROTOTALE]],"")</f>
        <v>0</v>
      </c>
      <c r="NX129" s="26">
        <f>IFERROR(Tableau17[[#This Row],[2015-T2-MACROAUTRE]]/Tableau17[[#This Row],[2015-T2-MACROTOTALE]],"")</f>
        <v>0</v>
      </c>
      <c r="NY129" s="26">
        <f>IFERROR(Tableau17[[#This Row],[2017-T1-MACROEXTRDROITE]]/Tableau17[[#This Row],[2017-T1-MACROTOTALE]],"")</f>
        <v>0.244668911335578</v>
      </c>
      <c r="NZ129" s="26">
        <f>IFERROR(Tableau17[[#This Row],[2017-T1-MACRODROITE]]/Tableau17[[#This Row],[2017-T1-MACROTOTALE]],"")</f>
        <v>0.31313131313131315</v>
      </c>
      <c r="OA129" s="26">
        <f>IFERROR(Tableau17[[#This Row],[2017-T1-MACROCENTRE]]/Tableau17[[#This Row],[2017-T1-MACROTOTALE]],"")</f>
        <v>0.21436588103254769</v>
      </c>
      <c r="OB129" s="26">
        <f>IFERROR(Tableau17[[#This Row],[2017-T1-MACROGAUCHE]]/Tableau17[[#This Row],[2017-T1-MACROTOTALE]],"")</f>
        <v>0.21661054994388329</v>
      </c>
      <c r="OC129" s="26">
        <f>IFERROR(Tableau17[[#This Row],[2017-T1-MACROAUTRE]]/Tableau17[[#This Row],[2017-T1-MACROTOTALE]],"")</f>
        <v>1.1223344556677889E-2</v>
      </c>
      <c r="OD129" s="26">
        <f>IFERROR(Tableau17[[#This Row],[2017-T2-MACROEXTRDROITE]]/Tableau17[[#This Row],[2017-T2-MACROTOTALE]],"")</f>
        <v>0.35092348284960423</v>
      </c>
      <c r="OE129" s="26">
        <f>IFERROR(Tableau17[[#This Row],[2017-T2-MACRODROITE]]/Tableau17[[#This Row],[2017-T2-MACROTOTALE]],"")</f>
        <v>0</v>
      </c>
      <c r="OF129" s="26">
        <f>IFERROR(Tableau17[[#This Row],[2017-T2-MACROCENTRE]]/Tableau17[[#This Row],[2017-T2-MACROTOTALE]],"")</f>
        <v>0.64907651715039583</v>
      </c>
      <c r="OG129" s="26">
        <f>IFERROR(Tableau17[[#This Row],[2017-T2-MACROGAUCHE]]/Tableau17[[#This Row],[2017-T2-MACROTOTALE]],"")</f>
        <v>0</v>
      </c>
      <c r="OH129" s="26">
        <f>IFERROR(Tableau17[[#This Row],[2017-T2-MACROAUTRE]]/Tableau17[[#This Row],[2017-T2-MACROTOTALE]],"")</f>
        <v>0</v>
      </c>
      <c r="OI129" s="26">
        <f>IFERROR(Tableau17[[#This Row],[2019-T1-MACROEXTRDROITE]]/Tableau17[[#This Row],[2019-T1-MACROTOTALE]],"")</f>
        <v>0.28760330578512394</v>
      </c>
      <c r="OJ129" s="26">
        <f>IFERROR(Tableau17[[#This Row],[2019-T1-MACRODROITE]]/Tableau17[[#This Row],[2019-T1-MACROTOTALE]],"")</f>
        <v>0.15537190082644628</v>
      </c>
      <c r="OK129" s="26">
        <f>IFERROR(Tableau17[[#This Row],[2019-T1-MACROCENTRE]]/Tableau17[[#This Row],[2019-T1-MACROTOTALE]],"")</f>
        <v>0.22644628099173553</v>
      </c>
      <c r="OL129" s="26">
        <f>IFERROR(Tableau17[[#This Row],[2019-T1-MACROGAUCHE]]/Tableau17[[#This Row],[2019-T1-MACROTOTALE]],"")</f>
        <v>0.28925619834710742</v>
      </c>
      <c r="OM129" s="26">
        <f>IFERROR(Tableau17[[#This Row],[2019-T1-MACROAUTRE]]/Tableau17[[#This Row],[2019-T1-MACROTOTALE]],"")</f>
        <v>4.1322314049586778E-2</v>
      </c>
      <c r="ON129" s="26">
        <f>IFERROR(Tableau17[[#This Row],[2020-T1-MACROEXTRDROITE]]/Tableau17[[#This Row],[2020-T1-MACROTOTALE]],"")</f>
        <v>0.19323671497584541</v>
      </c>
      <c r="OO129" s="26">
        <f>IFERROR(Tableau17[[#This Row],[2020-T1-MACRODROITE]]/Tableau17[[#This Row],[2020-T1-MACROTOTALE]],"")</f>
        <v>0.39855072463768115</v>
      </c>
      <c r="OP129" s="26">
        <f>IFERROR(Tableau17[[#This Row],[2020-T1-MACROCENTRE]]/Tableau17[[#This Row],[2020-T1-MACROTOTALE]],"")</f>
        <v>9.420289855072464E-2</v>
      </c>
      <c r="OQ129" s="26">
        <f>IFERROR(Tableau17[[#This Row],[2020-T1-MACROGAUCHE]]/Tableau17[[#This Row],[2020-T1-MACROTOTALE]],"")</f>
        <v>0.3140096618357488</v>
      </c>
      <c r="OR129" s="26">
        <f>IFERROR(Tableau17[[#This Row],[2020-T1-MACROAUTRE]]/Tableau17[[#This Row],[2020-T1-MACROTOTALE]],"")</f>
        <v>0</v>
      </c>
      <c r="OS129" s="26">
        <f>IFERROR(Tableau17[[#This Row],[2017 (L)-T1-MACROEXTRDROITE]]/Tableau17[[#This Row],[2017 (L)-T1-MACROTOTALE]],"")</f>
        <v>0.21190893169877409</v>
      </c>
      <c r="OT129" s="26">
        <f>IFERROR(Tableau17[[#This Row],[2017 (L)-T1-MACRODROITE]]/Tableau17[[#This Row],[2017 (L)-T1-MACROTOTALE]],"")</f>
        <v>0.23467600700525393</v>
      </c>
      <c r="OU129" s="26">
        <f>IFERROR(Tableau17[[#This Row],[2017 (L)-T1-MACROCENTRE]]/Tableau17[[#This Row],[2017 (L)-T1-MACROTOTALE]],"")</f>
        <v>0.3309982486865149</v>
      </c>
      <c r="OV129" s="26">
        <f>IFERROR(Tableau17[[#This Row],[2017 (L)-T1-MACROGAUCHE]]/Tableau17[[#This Row],[2017 (L)-T1-MACROTOTALE]],"")</f>
        <v>0.2136602451838879</v>
      </c>
      <c r="OW129" s="26">
        <f>IFERROR(Tableau17[[#This Row],[2017 (L)-T1-MACROAUTRE]]/Tableau17[[#This Row],[2017 (L)-T1-MACROTOTALE]],"")</f>
        <v>8.7565674255691769E-3</v>
      </c>
      <c r="OX129" s="26">
        <f>IFERROR(Tableau17[[#This Row],[2017 (L)-T2-MACROEXTRDROITE]]/Tableau17[[#This Row],[2017 (L)-T2-MACROTOTALE]],"")</f>
        <v>0.38045738045738048</v>
      </c>
      <c r="OY129" s="26">
        <f>IFERROR(Tableau17[[#This Row],[2017 (L)-T2-MACRODROITE]]/Tableau17[[#This Row],[2017 (L)-T2-MACROTOTALE]],"")</f>
        <v>0</v>
      </c>
      <c r="OZ129" s="26">
        <f>IFERROR(Tableau17[[#This Row],[2017 (L)-T2-MACROCENTRE]]/Tableau17[[#This Row],[2017 (L)-T2-MACROTOTALE]],"")</f>
        <v>0.61954261954261958</v>
      </c>
      <c r="PA129" s="26">
        <f>IFERROR(Tableau17[[#This Row],[2017 (L)-T2-MACROGAUCHE]]/Tableau17[[#This Row],[2017 (L)-T2-MACROTOTALE]],"")</f>
        <v>0</v>
      </c>
      <c r="PB129" s="26">
        <f>IFERROR(Tableau17[[#This Row],[2017 (L)-T2-MACROAUTRE]]/Tableau17[[#This Row],[2017 (L)-T2-MACROTOTALE]],"")</f>
        <v>0</v>
      </c>
      <c r="PC129" s="26">
        <f>IFERROR(Tableau17[[#This Row],[2008_T1_PROCUS]]/Tableau17[[#This Row],[2008_T1_INSCRITS]],0)</f>
        <v>9.5693779904306216E-3</v>
      </c>
      <c r="PD129" s="26">
        <f>IFERROR(Tableau17[[#This Row],[2008_T2_PROCUS]]/Tableau17[[#This Row],[2008_T2_INSCRITS]],0)</f>
        <v>2.6315789473684209E-2</v>
      </c>
      <c r="PE129" s="26">
        <f>Tableau17[[#This Row],[2014_T1_PROCUS]]/Tableau17[[#This Row],[2014_T1_INSCRITS]]</f>
        <v>1.4908256880733946E-2</v>
      </c>
      <c r="PF129" s="26">
        <f>IFERROR(Tableau17[[#This Row],[2014_T2_PROCUS]]/Tableau17[[#This Row],[2014_T2_INSCRITS]],0)</f>
        <v>2.2935779816513763E-2</v>
      </c>
    </row>
    <row r="130" spans="1:422" hidden="1" x14ac:dyDescent="0.2">
      <c r="A130" s="1">
        <v>5</v>
      </c>
      <c r="B130" s="1" t="s">
        <v>381</v>
      </c>
      <c r="C130" s="1" t="s">
        <v>393</v>
      </c>
      <c r="D130" s="1" t="s">
        <v>393</v>
      </c>
      <c r="E130" s="1">
        <v>957</v>
      </c>
      <c r="F130" s="1">
        <v>5.4105109999999996</v>
      </c>
      <c r="G130" s="1">
        <v>43.235056</v>
      </c>
      <c r="H130" s="3">
        <v>1277</v>
      </c>
      <c r="I130" s="3">
        <v>299</v>
      </c>
      <c r="L130" s="1">
        <v>42</v>
      </c>
      <c r="M130" s="1">
        <v>7</v>
      </c>
      <c r="P130" s="1">
        <v>155</v>
      </c>
      <c r="Q130" s="1">
        <v>44</v>
      </c>
      <c r="R130" s="1">
        <v>72</v>
      </c>
      <c r="S130" s="1">
        <v>92</v>
      </c>
      <c r="T130" s="1">
        <v>45</v>
      </c>
      <c r="U130" s="1">
        <v>457</v>
      </c>
      <c r="V130" s="1">
        <v>1213</v>
      </c>
      <c r="W130" s="1">
        <v>731</v>
      </c>
      <c r="X130" s="1">
        <v>18</v>
      </c>
      <c r="Y130" s="2">
        <v>0.60263809000000002</v>
      </c>
      <c r="Z130" s="1">
        <v>1213</v>
      </c>
      <c r="AA130" s="1">
        <v>739</v>
      </c>
      <c r="AB130" s="1">
        <v>26</v>
      </c>
      <c r="AC130" s="2">
        <v>0.60923331000000003</v>
      </c>
      <c r="AD130" s="1">
        <v>1277</v>
      </c>
      <c r="AE130" s="1">
        <v>470</v>
      </c>
      <c r="AF130" s="2">
        <v>0.36805011999999998</v>
      </c>
      <c r="AG130" s="1">
        <f t="shared" ref="AG130:AG193" si="2">INT((W130/V130)*AD130)-AE130</f>
        <v>299</v>
      </c>
      <c r="AH130" s="1">
        <v>1074</v>
      </c>
      <c r="AI130" s="1">
        <v>671</v>
      </c>
      <c r="AJ130" s="1">
        <v>14</v>
      </c>
      <c r="AK130" s="2">
        <v>0.62476723000000001</v>
      </c>
      <c r="AL130" s="1">
        <v>1073</v>
      </c>
      <c r="AM130" s="1">
        <v>716</v>
      </c>
      <c r="AN130" s="1">
        <v>14</v>
      </c>
      <c r="AO130" s="2">
        <v>0.66728798</v>
      </c>
      <c r="AP130" s="1">
        <v>1225</v>
      </c>
      <c r="AQ130" s="1">
        <v>615</v>
      </c>
      <c r="AR130" s="2">
        <v>0.50204082000000005</v>
      </c>
      <c r="AS130" s="1">
        <v>1224</v>
      </c>
      <c r="AT130" s="1">
        <v>623</v>
      </c>
      <c r="AU130" s="2">
        <v>0.50898692999999995</v>
      </c>
      <c r="AV130" s="1">
        <v>1281</v>
      </c>
      <c r="AW130" s="1">
        <v>670</v>
      </c>
      <c r="AX130" s="2">
        <v>0.52302888000000003</v>
      </c>
      <c r="AY130" s="1">
        <v>1279</v>
      </c>
      <c r="AZ130" s="1">
        <v>507</v>
      </c>
      <c r="BA130" s="2">
        <v>0.39640344</v>
      </c>
      <c r="BB130" s="1">
        <v>1279</v>
      </c>
      <c r="BC130" s="1">
        <v>1010</v>
      </c>
      <c r="BD130" s="2">
        <v>0.78967944000000001</v>
      </c>
      <c r="BE130" s="1">
        <v>1279</v>
      </c>
      <c r="BF130" s="1">
        <v>925</v>
      </c>
      <c r="BG130" s="2">
        <v>0.72322127000000003</v>
      </c>
      <c r="BH130" s="1">
        <v>1288</v>
      </c>
      <c r="BI130" s="1">
        <v>647</v>
      </c>
      <c r="BJ130" s="2">
        <v>0.50232918999999998</v>
      </c>
      <c r="BK130" s="1">
        <v>31</v>
      </c>
      <c r="BN130" s="1">
        <v>47</v>
      </c>
      <c r="BO130" s="1">
        <v>65</v>
      </c>
      <c r="BP130" s="1">
        <v>344</v>
      </c>
      <c r="BQ130" s="1">
        <v>174</v>
      </c>
      <c r="BR130" s="1">
        <v>661</v>
      </c>
      <c r="BT130" s="1">
        <v>258</v>
      </c>
      <c r="BU130" s="1">
        <v>439</v>
      </c>
      <c r="BW130" s="1">
        <v>697</v>
      </c>
      <c r="BX130" s="1">
        <v>21</v>
      </c>
      <c r="BZ130" s="1">
        <v>39</v>
      </c>
      <c r="CB130" s="1">
        <v>44</v>
      </c>
      <c r="CC130" s="1">
        <v>161</v>
      </c>
      <c r="CD130" s="1">
        <v>316</v>
      </c>
      <c r="CE130" s="1">
        <v>140</v>
      </c>
      <c r="CF130" s="1">
        <v>721</v>
      </c>
      <c r="CG130" s="1">
        <v>170</v>
      </c>
      <c r="CH130" s="1">
        <v>354</v>
      </c>
      <c r="CI130" s="1">
        <v>194</v>
      </c>
      <c r="CJ130" s="1">
        <v>718</v>
      </c>
      <c r="CL130" s="1">
        <v>9</v>
      </c>
      <c r="CO130" s="1">
        <v>101</v>
      </c>
      <c r="CP130" s="1">
        <v>190</v>
      </c>
      <c r="CT130" s="1">
        <v>205</v>
      </c>
      <c r="CV130" s="1">
        <v>94</v>
      </c>
      <c r="CW130" s="1">
        <v>599</v>
      </c>
      <c r="CY130" s="1">
        <v>219</v>
      </c>
      <c r="DA130" s="1">
        <v>342</v>
      </c>
      <c r="DC130" s="1">
        <v>561</v>
      </c>
      <c r="DD130" s="1">
        <v>16</v>
      </c>
      <c r="DE130" s="1">
        <v>13</v>
      </c>
      <c r="DF130" s="1">
        <v>3</v>
      </c>
      <c r="DG130" s="1">
        <v>1</v>
      </c>
      <c r="DI130" s="1">
        <v>51</v>
      </c>
      <c r="DJ130" s="1">
        <v>1</v>
      </c>
      <c r="DK130" s="1">
        <v>1</v>
      </c>
      <c r="DL130" s="1">
        <v>76</v>
      </c>
      <c r="DM130" s="1">
        <v>110</v>
      </c>
      <c r="DN130" s="1">
        <v>143</v>
      </c>
      <c r="DO130" s="1">
        <v>238</v>
      </c>
      <c r="DP130" s="1">
        <v>6</v>
      </c>
      <c r="DU130" s="1">
        <v>659</v>
      </c>
      <c r="DX130" s="1">
        <v>213</v>
      </c>
      <c r="DY130" s="1">
        <v>265</v>
      </c>
      <c r="EA130" s="1">
        <v>478</v>
      </c>
      <c r="EB130" s="1">
        <v>3</v>
      </c>
      <c r="EC130" s="1">
        <v>10</v>
      </c>
      <c r="ED130" s="1">
        <v>0</v>
      </c>
      <c r="EE130" s="1">
        <v>43</v>
      </c>
      <c r="EF130" s="1">
        <v>213</v>
      </c>
      <c r="EG130" s="1">
        <v>51</v>
      </c>
      <c r="EH130" s="1">
        <v>9</v>
      </c>
      <c r="EI130" s="1">
        <v>218</v>
      </c>
      <c r="EJ130" s="1">
        <v>205</v>
      </c>
      <c r="EK130" s="1">
        <v>230</v>
      </c>
      <c r="EL130" s="1">
        <v>7</v>
      </c>
      <c r="EM130" s="1">
        <v>989</v>
      </c>
      <c r="EN130" s="1">
        <v>292</v>
      </c>
      <c r="EO130" s="1">
        <v>551</v>
      </c>
      <c r="EP130" s="1">
        <v>843</v>
      </c>
      <c r="EQ130" s="1">
        <v>0</v>
      </c>
      <c r="ER130" s="1">
        <v>1</v>
      </c>
      <c r="ES130" s="1">
        <v>11</v>
      </c>
      <c r="ET130" s="1">
        <v>25</v>
      </c>
      <c r="EU130" s="1">
        <v>2</v>
      </c>
      <c r="EV130" s="1">
        <v>148</v>
      </c>
      <c r="EW130" s="1">
        <v>52</v>
      </c>
      <c r="EX130" s="1">
        <v>3</v>
      </c>
      <c r="EY130" s="1">
        <v>18</v>
      </c>
      <c r="EZ130" s="1">
        <v>15</v>
      </c>
      <c r="FA130" s="1">
        <v>0</v>
      </c>
      <c r="FB130" s="1">
        <v>0</v>
      </c>
      <c r="FC130" s="1">
        <v>0</v>
      </c>
      <c r="FD130" s="1">
        <v>0</v>
      </c>
      <c r="FE130" s="1">
        <v>0</v>
      </c>
      <c r="FF130" s="1">
        <v>1</v>
      </c>
      <c r="FG130" s="1">
        <v>0</v>
      </c>
      <c r="FH130" s="1">
        <v>13</v>
      </c>
      <c r="FI130" s="1">
        <v>0</v>
      </c>
      <c r="FJ130" s="1">
        <v>25</v>
      </c>
      <c r="FK130" s="1">
        <v>15</v>
      </c>
      <c r="FL130" s="1">
        <v>0</v>
      </c>
      <c r="FM130" s="1">
        <v>98</v>
      </c>
      <c r="FN130" s="1">
        <v>10</v>
      </c>
      <c r="FO130" s="1">
        <v>2</v>
      </c>
      <c r="FP130" s="1">
        <v>178</v>
      </c>
      <c r="FQ130" s="1">
        <v>1</v>
      </c>
      <c r="FR130" s="1">
        <f>SUM(Tableau17[[#This Row],[2019-T1-ALEXANDRE Audric]:[2019-T1-MARIE Florie]])</f>
        <v>618</v>
      </c>
      <c r="FS130" s="1">
        <v>65</v>
      </c>
      <c r="FT130" s="1">
        <v>375</v>
      </c>
      <c r="FU130" s="1">
        <v>0</v>
      </c>
      <c r="FV130" s="1">
        <v>221</v>
      </c>
      <c r="FW130" s="1">
        <v>0</v>
      </c>
      <c r="FX130" s="1">
        <v>661</v>
      </c>
      <c r="FY130" s="1">
        <v>0</v>
      </c>
      <c r="FZ130" s="1">
        <v>439</v>
      </c>
      <c r="GA130" s="1">
        <v>0</v>
      </c>
      <c r="GB130" s="1">
        <v>258</v>
      </c>
      <c r="GC130" s="1">
        <v>0</v>
      </c>
      <c r="GD130" s="1">
        <v>697</v>
      </c>
      <c r="GE130" s="1">
        <v>161</v>
      </c>
      <c r="GF130" s="1">
        <v>316</v>
      </c>
      <c r="GG130" s="1">
        <v>21</v>
      </c>
      <c r="GH130" s="1">
        <v>223</v>
      </c>
      <c r="GI130" s="1">
        <v>0</v>
      </c>
      <c r="GJ130" s="1">
        <v>721</v>
      </c>
      <c r="GK130" s="1">
        <v>170</v>
      </c>
      <c r="GL130" s="1">
        <v>354</v>
      </c>
      <c r="GM130" s="1">
        <v>0</v>
      </c>
      <c r="GN130" s="1">
        <v>194</v>
      </c>
      <c r="GO130" s="1">
        <v>0</v>
      </c>
      <c r="GP130" s="1">
        <v>718</v>
      </c>
      <c r="GQ130" s="1">
        <v>199</v>
      </c>
      <c r="GR130" s="1">
        <v>205</v>
      </c>
      <c r="GS130" s="1">
        <v>0</v>
      </c>
      <c r="GT130" s="1">
        <v>195</v>
      </c>
      <c r="GU130" s="1">
        <v>0</v>
      </c>
      <c r="GV130" s="1">
        <v>599</v>
      </c>
      <c r="GW130" s="1">
        <v>219</v>
      </c>
      <c r="GX130" s="1">
        <v>342</v>
      </c>
      <c r="GY130" s="1">
        <v>0</v>
      </c>
      <c r="GZ130" s="1">
        <v>0</v>
      </c>
      <c r="HA130" s="1">
        <v>0</v>
      </c>
      <c r="HB130" s="1">
        <v>561</v>
      </c>
      <c r="HC130" s="1">
        <v>271</v>
      </c>
      <c r="HD130" s="1">
        <v>213</v>
      </c>
      <c r="HE130" s="1">
        <v>230</v>
      </c>
      <c r="HF130" s="1">
        <v>266</v>
      </c>
      <c r="HG130" s="1">
        <v>9</v>
      </c>
      <c r="HH130" s="1">
        <v>989</v>
      </c>
      <c r="HI130" s="1">
        <v>292</v>
      </c>
      <c r="HJ130" s="1">
        <v>0</v>
      </c>
      <c r="HK130" s="1">
        <v>551</v>
      </c>
      <c r="HL130" s="1">
        <v>0</v>
      </c>
      <c r="HM130" s="1">
        <v>0</v>
      </c>
      <c r="HN130" s="1">
        <v>843</v>
      </c>
      <c r="HO130" s="1">
        <v>174</v>
      </c>
      <c r="HP130" s="1">
        <v>62</v>
      </c>
      <c r="HQ130" s="1">
        <v>178</v>
      </c>
      <c r="HR130" s="1">
        <v>179</v>
      </c>
      <c r="HS130" s="1">
        <v>32</v>
      </c>
      <c r="HT130" s="1">
        <v>625</v>
      </c>
      <c r="HU130" s="1">
        <v>72</v>
      </c>
      <c r="HV130" s="1">
        <v>197</v>
      </c>
      <c r="HW130" s="1">
        <v>44</v>
      </c>
      <c r="HX130" s="1">
        <v>144</v>
      </c>
      <c r="HY130" s="1">
        <v>0</v>
      </c>
      <c r="HZ130" s="1">
        <v>457</v>
      </c>
      <c r="IA130" s="1">
        <v>114</v>
      </c>
      <c r="IB130" s="1">
        <v>144</v>
      </c>
      <c r="IC130" s="1">
        <v>238</v>
      </c>
      <c r="ID130" s="1">
        <v>150</v>
      </c>
      <c r="IE130" s="1">
        <v>13</v>
      </c>
      <c r="IF130" s="1">
        <v>659</v>
      </c>
      <c r="IG130" s="1">
        <v>0</v>
      </c>
      <c r="IH130" s="1">
        <v>213</v>
      </c>
      <c r="II130" s="1">
        <v>265</v>
      </c>
      <c r="IJ130" s="1">
        <v>0</v>
      </c>
      <c r="IK130" s="1">
        <v>0</v>
      </c>
      <c r="IL130" s="1">
        <v>478</v>
      </c>
      <c r="IM130" s="26">
        <f>IFERROR(Tableau17[[#This Row],[LDIV]]/Tableau17[[#This Row],[Total général]],"")</f>
        <v>0</v>
      </c>
      <c r="IN130" s="26">
        <f>IFERROR(Tableau17[[#This Row],[LDVC]]/Tableau17[[#This Row],[Total général]],"")</f>
        <v>0</v>
      </c>
      <c r="IO130" s="26">
        <f>IFERROR(Tableau17[[#This Row],[LDVD]]/Tableau17[[#This Row],[Total général]],"")</f>
        <v>9.1903719912472648E-2</v>
      </c>
      <c r="IP130" s="26">
        <f>IFERROR(Tableau17[[#This Row],[LDVG]]/Tableau17[[#This Row],[Total général]],"")</f>
        <v>1.5317286652078774E-2</v>
      </c>
      <c r="IQ130" s="26">
        <f>IFERROR(Tableau17[[#This Row],[LEXD]]/Tableau17[[#This Row],[Total général]],"")</f>
        <v>0</v>
      </c>
      <c r="IR130" s="26">
        <f>IFERROR(Tableau17[[#This Row],[LEXG]]/Tableau17[[#This Row],[Total général]],"")</f>
        <v>0</v>
      </c>
      <c r="IS130" s="26">
        <f>IFERROR(Tableau17[[#This Row],[LLR]]/Tableau17[[#This Row],[Total général]],"")</f>
        <v>0.33916849015317285</v>
      </c>
      <c r="IT130" s="26">
        <f>IFERROR(Tableau17[[#This Row],[LREM]]/Tableau17[[#This Row],[Total général]],"")</f>
        <v>9.6280087527352301E-2</v>
      </c>
      <c r="IU130" s="26">
        <f>IFERROR(Tableau17[[#This Row],[LRN]]/Tableau17[[#This Row],[Total général]],"")</f>
        <v>0.1575492341356674</v>
      </c>
      <c r="IV130" s="26">
        <f>IFERROR(Tableau17[[#This Row],[LUG]]/Tableau17[[#This Row],[Total général]],"")</f>
        <v>0.20131291028446391</v>
      </c>
      <c r="IW130" s="26">
        <f>IFERROR(Tableau17[[#This Row],[LVEC]]/Tableau17[[#This Row],[Total général]],"")</f>
        <v>9.8468271334792121E-2</v>
      </c>
      <c r="IX130" s="26">
        <f>IFERROR(Tableau17[[#This Row],[2008-T1-LCMD]]/Tableau17[[#This Row],[2008-T1-TOTAL]],"")</f>
        <v>4.6898638426626324E-2</v>
      </c>
      <c r="IY130" s="26">
        <f>IFERROR(Tableau17[[#This Row],[2008-T1-LDVD]]/Tableau17[[#This Row],[2008-T1-TOTAL]],"")</f>
        <v>0</v>
      </c>
      <c r="IZ130" s="26">
        <f>IFERROR(Tableau17[[#This Row],[2008-T1-LEXD]]/Tableau17[[#This Row],[2008-T1-TOTAL]],"")</f>
        <v>0</v>
      </c>
      <c r="JA130" s="26">
        <f>IFERROR(Tableau17[[#This Row],[2008-T1-LEXG]]/Tableau17[[#This Row],[2008-T1-TOTAL]],"")</f>
        <v>7.1104387291981846E-2</v>
      </c>
      <c r="JB130" s="26">
        <f>IFERROR(Tableau17[[#This Row],[2008-T1-LFN]]/Tableau17[[#This Row],[2008-T1-TOTAL]],"")</f>
        <v>9.8335854765506811E-2</v>
      </c>
      <c r="JC130" s="26">
        <f>IFERROR(Tableau17[[#This Row],[2008-T1-LMAJ]]/Tableau17[[#This Row],[2008-T1-TOTAL]],"")</f>
        <v>0.5204236006051437</v>
      </c>
      <c r="JD130" s="26">
        <f>IFERROR(Tableau17[[#This Row],[2008-T1-LUG]]/Tableau17[[#This Row],[2008-T1-TOTAL]],"")</f>
        <v>0.26323751891074132</v>
      </c>
      <c r="JE130" s="26">
        <f>IFERROR(Tableau17[[#This Row],[2008-T2-LFN]]/Tableau17[[#This Row],[2008-T2-TOTAL]],"")</f>
        <v>0</v>
      </c>
      <c r="JF130" s="26">
        <f>IFERROR(Tableau17[[#This Row],[2008-T2-LGC]]/Tableau17[[#This Row],[2008-T2-TOTAL]],"")</f>
        <v>0.37015781922525109</v>
      </c>
      <c r="JG130" s="26">
        <f>IFERROR(Tableau17[[#This Row],[2008-T2-LMAJ]]/Tableau17[[#This Row],[2008-T2-TOTAL]],"")</f>
        <v>0.62984218077474896</v>
      </c>
      <c r="JH130" s="26">
        <f>IFERROR(Tableau17[[#This Row],[2008-T2-LUG]]/Tableau17[[#This Row],[2008-T2-TOTAL]],"")</f>
        <v>0</v>
      </c>
      <c r="JI130" s="26">
        <f>IFERROR(Tableau17[[#This Row],[2014-T1-LDIV]]/Tableau17[[#This Row],[2014-T1-TOTAL]],"")</f>
        <v>2.9126213592233011E-2</v>
      </c>
      <c r="JJ130" s="26">
        <f>IFERROR(Tableau17[[#This Row],[2014-T1-LDVD]]/Tableau17[[#This Row],[2014-T1-TOTAL]],"")</f>
        <v>0</v>
      </c>
      <c r="JK130" s="26">
        <f>IFERROR(Tableau17[[#This Row],[2014-T1-LDVG]]/Tableau17[[#This Row],[2014-T1-TOTAL]],"")</f>
        <v>5.4091539528432729E-2</v>
      </c>
      <c r="JL130" s="26">
        <f>IFERROR(Tableau17[[#This Row],[2014-T1-LEXG]]/Tableau17[[#This Row],[2014-T1-TOTAL]],"")</f>
        <v>0</v>
      </c>
      <c r="JM130" s="26">
        <f>IFERROR(Tableau17[[#This Row],[2014-T1-LFG]]/Tableau17[[#This Row],[2014-T1-TOTAL]],"")</f>
        <v>6.1026352288488211E-2</v>
      </c>
      <c r="JN130" s="26">
        <f>IFERROR(Tableau17[[#This Row],[2014-T1-LFN]]/Tableau17[[#This Row],[2014-T1-TOTAL]],"")</f>
        <v>0.22330097087378642</v>
      </c>
      <c r="JO130" s="26">
        <f>IFERROR(Tableau17[[#This Row],[2014-T1-LUD]]/Tableau17[[#This Row],[2014-T1-TOTAL]],"")</f>
        <v>0.43828016643550627</v>
      </c>
      <c r="JP130" s="26">
        <f>IFERROR(Tableau17[[#This Row],[2014-T1-LUG]]/Tableau17[[#This Row],[2014-T1-TOTAL]],"")</f>
        <v>0.1941747572815534</v>
      </c>
      <c r="JQ130" s="26">
        <f>IFERROR(Tableau17[[#This Row],[2014-T2-LFN]]/Tableau17[[#This Row],[2014-T2-TOTAL]],"")</f>
        <v>0.23676880222841226</v>
      </c>
      <c r="JR130" s="26">
        <f>IFERROR(Tableau17[[#This Row],[2014-T2-LUD]]/Tableau17[[#This Row],[2014-T2-TOTAL]],"")</f>
        <v>0.49303621169916434</v>
      </c>
      <c r="JS130" s="26">
        <f>IFERROR(Tableau17[[#This Row],[2014-T2-LUG]]/Tableau17[[#This Row],[2014-T2-TOTAL]],"")</f>
        <v>0.27019498607242337</v>
      </c>
      <c r="JT130" s="26">
        <f>IFERROR(Tableau17[[#This Row],[2015-T1-BC-DIV]]/Tableau17[[#This Row],[2015-T1-TOTAL]],"")</f>
        <v>0</v>
      </c>
      <c r="JU130" s="26">
        <f>IFERROR(Tableau17[[#This Row],[2015-T1-BC-DLF]]/Tableau17[[#This Row],[2015-T1-TOTAL]],"")</f>
        <v>1.5025041736227046E-2</v>
      </c>
      <c r="JV130" s="26">
        <f>IFERROR(Tableau17[[#This Row],[2015-T1-BC-DVD]]/Tableau17[[#This Row],[2015-T1-TOTAL]],"")</f>
        <v>0</v>
      </c>
      <c r="JW130" s="26">
        <f>IFERROR(Tableau17[[#This Row],[2015-T1-BC-DVG]]/Tableau17[[#This Row],[2015-T1-TOTAL]],"")</f>
        <v>0</v>
      </c>
      <c r="JX130" s="26">
        <f>IFERROR(Tableau17[[#This Row],[2015-T1-BC-FG]]/Tableau17[[#This Row],[2015-T1-TOTAL]],"")</f>
        <v>0.1686143572621035</v>
      </c>
      <c r="JY130" s="26">
        <f>IFERROR(Tableau17[[#This Row],[2015-T1-BC-FN]]/Tableau17[[#This Row],[2015-T1-TOTAL]],"")</f>
        <v>0.31719532554257096</v>
      </c>
      <c r="JZ130" s="26">
        <f>IFERROR(Tableau17[[#This Row],[2015-T1-BC-MDM]]/Tableau17[[#This Row],[2015-T1-TOTAL]],"")</f>
        <v>0</v>
      </c>
      <c r="KA130" s="26">
        <f>IFERROR(Tableau17[[#This Row],[2015-T1-BC-RDG]]/Tableau17[[#This Row],[2015-T1-TOTAL]],"")</f>
        <v>0</v>
      </c>
      <c r="KB130" s="26">
        <f>IFERROR(Tableau17[[#This Row],[2015-T1-BC-SOC]]/Tableau17[[#This Row],[2015-T1-TOTAL]],"")</f>
        <v>0</v>
      </c>
      <c r="KC130" s="26">
        <f>IFERROR(Tableau17[[#This Row],[2015-T1-BC-UD]]/Tableau17[[#This Row],[2015-T1-TOTAL]],"")</f>
        <v>0.34223706176961605</v>
      </c>
      <c r="KD130" s="26">
        <f>IFERROR(Tableau17[[#This Row],[2015-T1-BC-UG]]/Tableau17[[#This Row],[2015-T1-TOTAL]],"")</f>
        <v>0</v>
      </c>
      <c r="KE130" s="26">
        <f>IFERROR(Tableau17[[#This Row],[2015-T1-BC-VEC]]/Tableau17[[#This Row],[2015-T1-TOTAL]],"")</f>
        <v>0.15692821368948248</v>
      </c>
      <c r="KF130" s="26">
        <f>IFERROR(Tableau17[[#This Row],[2015-T2-BC-DVG]]/Tableau17[[#This Row],[2015-T2-TOTAL]],"")</f>
        <v>0</v>
      </c>
      <c r="KG130" s="26">
        <f>IFERROR(Tableau17[[#This Row],[2015-T2-BC-FN]]/Tableau17[[#This Row],[2015-T2-TOTAL]],"")</f>
        <v>0.39037433155080214</v>
      </c>
      <c r="KH130" s="26">
        <f>IFERROR(Tableau17[[#This Row],[2015-T2-BC-SOC]]/Tableau17[[#This Row],[2015-T2-TOTAL]],"")</f>
        <v>0</v>
      </c>
      <c r="KI130" s="26">
        <f>IFERROR(Tableau17[[#This Row],[2015-T2-BC-UD]]/Tableau17[[#This Row],[2015-T2-TOTAL]],"")</f>
        <v>0.60962566844919786</v>
      </c>
      <c r="KJ130" s="26">
        <f>IFERROR(Tableau17[[#This Row],[2015-T2-BC-UG]]/Tableau17[[#This Row],[2015-T2-TOTAL]],"")</f>
        <v>0</v>
      </c>
      <c r="KK130" s="26">
        <f>IFERROR(Tableau17[[#This Row],[2017 (L)-T1-COM]]/Tableau17[[#This Row],[2017 (L)-T1-TOTAL]],"")</f>
        <v>2.4279210925644917E-2</v>
      </c>
      <c r="KL130" s="26">
        <f>IFERROR(Tableau17[[#This Row],[2017 (L)-T1-DIV]]/Tableau17[[#This Row],[2017 (L)-T1-TOTAL]],"")</f>
        <v>1.9726858877086494E-2</v>
      </c>
      <c r="KM130" s="26">
        <f>IFERROR(Tableau17[[#This Row],[2017 (L)-T1-DLF]]/Tableau17[[#This Row],[2017 (L)-T1-TOTAL]],"")</f>
        <v>4.552352048558422E-3</v>
      </c>
      <c r="KN130" s="26">
        <f>IFERROR(Tableau17[[#This Row],[2017 (L)-T1-DVD]]/Tableau17[[#This Row],[2017 (L)-T1-TOTAL]],"")</f>
        <v>1.5174506828528073E-3</v>
      </c>
      <c r="KO130" s="26">
        <f>IFERROR(Tableau17[[#This Row],[2017 (L)-T1-DVG]]/Tableau17[[#This Row],[2017 (L)-T1-TOTAL]],"")</f>
        <v>0</v>
      </c>
      <c r="KP130" s="26">
        <f>IFERROR(Tableau17[[#This Row],[2017 (L)-T1-ECO]]/Tableau17[[#This Row],[2017 (L)-T1-TOTAL]],"")</f>
        <v>7.7389984825493169E-2</v>
      </c>
      <c r="KQ130" s="26">
        <f>IFERROR(Tableau17[[#This Row],[2017 (L)-T1-EXD]]/Tableau17[[#This Row],[2017 (L)-T1-TOTAL]],"")</f>
        <v>1.5174506828528073E-3</v>
      </c>
      <c r="KR130" s="26">
        <f>IFERROR(Tableau17[[#This Row],[2017 (L)-T1-EXG]]/Tableau17[[#This Row],[2017 (L)-T1-TOTAL]],"")</f>
        <v>1.5174506828528073E-3</v>
      </c>
      <c r="KS130" s="26">
        <f>IFERROR(Tableau17[[#This Row],[2017 (L)-T1-FI]]/Tableau17[[#This Row],[2017 (L)-T1-TOTAL]],"")</f>
        <v>0.11532625189681335</v>
      </c>
      <c r="KT130" s="26">
        <f>IFERROR(Tableau17[[#This Row],[2017 (L)-T1-FN]]/Tableau17[[#This Row],[2017 (L)-T1-TOTAL]],"")</f>
        <v>0.16691957511380881</v>
      </c>
      <c r="KU130" s="26">
        <f>IFERROR(Tableau17[[#This Row],[2017 (L)-T1-LR]]/Tableau17[[#This Row],[2017 (L)-T1-TOTAL]],"")</f>
        <v>0.21699544764795145</v>
      </c>
      <c r="KV130" s="26">
        <f>IFERROR(Tableau17[[#This Row],[2017 (L)-T1-MDM]]/Tableau17[[#This Row],[2017 (L)-T1-TOTAL]],"")</f>
        <v>0.36115326251896812</v>
      </c>
      <c r="KW130" s="26">
        <f>IFERROR(Tableau17[[#This Row],[2017 (L)-T1-RDG]]/Tableau17[[#This Row],[2017 (L)-T1-TOTAL]],"")</f>
        <v>9.104704097116844E-3</v>
      </c>
      <c r="KX130" s="26">
        <f>IFERROR(Tableau17[[#This Row],[2017 (L)-T1-REG]]/Tableau17[[#This Row],[2017 (L)-T1-TOTAL]],"")</f>
        <v>0</v>
      </c>
      <c r="KY130" s="26">
        <f>IFERROR(Tableau17[[#This Row],[2017 (L)-T1-REM]]/Tableau17[[#This Row],[2017 (L)-T1-TOTAL]],"")</f>
        <v>0</v>
      </c>
      <c r="KZ130" s="26">
        <f>IFERROR(Tableau17[[#This Row],[2017 (L)-T1-SOC]]/Tableau17[[#This Row],[2017 (L)-T1-TOTAL]],"")</f>
        <v>0</v>
      </c>
      <c r="LA130" s="26">
        <f>IFERROR(Tableau17[[#This Row],[2017 (L)-T1-UDI]]/Tableau17[[#This Row],[2017 (L)-T1-TOTAL]],"")</f>
        <v>0</v>
      </c>
      <c r="LB130" s="26">
        <f>IFERROR(Tableau17[[#This Row],[2017 (L)-T2-FI]]/Tableau17[[#This Row],[2017 (L)-T2-TOTAL]],"")</f>
        <v>0</v>
      </c>
      <c r="LC130" s="26">
        <f>IFERROR(Tableau17[[#This Row],[2017 (L)-T2-FN]]/Tableau17[[#This Row],[2017 (L)-T2-TOTAL]],"")</f>
        <v>0</v>
      </c>
      <c r="LD130" s="26">
        <f>IFERROR(Tableau17[[#This Row],[2017 (L)-T2-LR]]/Tableau17[[#This Row],[2017 (L)-T2-TOTAL]],"")</f>
        <v>0.44560669456066948</v>
      </c>
      <c r="LE130" s="26">
        <f>IFERROR(Tableau17[[#This Row],[2017 (L)-T2-MDM]]/Tableau17[[#This Row],[2017 (L)-T2-TOTAL]],"")</f>
        <v>0.55439330543933052</v>
      </c>
      <c r="LF130" s="26">
        <f>IFERROR(Tableau17[[#This Row],[2017 (L)-T2-REM]]/Tableau17[[#This Row],[2017 (L)-T2-TOTAL]],"")</f>
        <v>0</v>
      </c>
      <c r="LG130" s="26">
        <f>IFERROR(Tableau17[[#This Row],[2017-T1-ARTHAUD Nathalie]]/Tableau17[[#This Row],[2017-T1-TOTAL]],"")</f>
        <v>3.0333670374115269E-3</v>
      </c>
      <c r="LH130" s="26">
        <f>IFERROR(Tableau17[[#This Row],[2017-T1-ASSELINEAU Fran]]/Tableau17[[#This Row],[2017-T1-TOTAL]],"")</f>
        <v>1.0111223458038422E-2</v>
      </c>
      <c r="LI130" s="26">
        <f>IFERROR(Tableau17[[#This Row],[2017-T1-CHEMINADE Jacques]]/Tableau17[[#This Row],[2017-T1-TOTAL]],"")</f>
        <v>0</v>
      </c>
      <c r="LJ130" s="26">
        <f>IFERROR(Tableau17[[#This Row],[2017-T1-DUPONT-AIGNAN Nicolas]]/Tableau17[[#This Row],[2017-T1-TOTAL]],"")</f>
        <v>4.3478260869565216E-2</v>
      </c>
      <c r="LK130" s="26">
        <f>IFERROR(Tableau17[[#This Row],[2017-T1-FILLON Fran]]/Tableau17[[#This Row],[2017-T1-TOTAL]],"")</f>
        <v>0.21536905965621841</v>
      </c>
      <c r="LL130" s="26">
        <f>IFERROR(Tableau17[[#This Row],[2017-T1-HAMON Beno]]/Tableau17[[#This Row],[2017-T1-TOTAL]],"")</f>
        <v>5.1567239635995958E-2</v>
      </c>
      <c r="LM130" s="26">
        <f>IFERROR(Tableau17[[#This Row],[2017-T1-LASSALLE Jean]]/Tableau17[[#This Row],[2017-T1-TOTAL]],"")</f>
        <v>9.1001011122345803E-3</v>
      </c>
      <c r="LN130" s="26">
        <f>IFERROR(Tableau17[[#This Row],[2017-T1-LE PEN Marine]]/Tableau17[[#This Row],[2017-T1-TOTAL]],"")</f>
        <v>0.22042467138523761</v>
      </c>
      <c r="LO130" s="26">
        <f>IFERROR(Tableau17[[#This Row],[2017-T1-M Jean-Luc]]/Tableau17[[#This Row],[2017-T1-TOTAL]],"")</f>
        <v>0.20728008088978767</v>
      </c>
      <c r="LP130" s="26">
        <f>IFERROR(Tableau17[[#This Row],[2017-T1-MACRON Emmanuel]]/Tableau17[[#This Row],[2017-T1-TOTAL]],"")</f>
        <v>0.23255813953488372</v>
      </c>
      <c r="LQ130" s="26">
        <f>IFERROR(Tableau17[[#This Row],[2017-T1-POUTOU Philippe]]/Tableau17[[#This Row],[2017-T1-TOTAL]],"")</f>
        <v>7.0778564206268957E-3</v>
      </c>
      <c r="LR130" s="26">
        <f>IFERROR(Tableau17[[#This Row],[2017-T2-LE PEN Marine]]/Tableau17[[#This Row],[2017-T2-TOTAL]],"")</f>
        <v>0.34638196915776986</v>
      </c>
      <c r="LS130" s="26">
        <f>IFERROR(Tableau17[[#This Row],[2017-T2-MACRON Emmanuel]]/Tableau17[[#This Row],[2017-T2-TOTAL]],"")</f>
        <v>0.65361803084223014</v>
      </c>
      <c r="LT130" s="26">
        <f>IFERROR(Tableau17[[#This Row],[2019-T1-ALEXANDRE Audric]]/Tableau17[[#This Row],[2019-T1-TOTAL]],"")</f>
        <v>0</v>
      </c>
      <c r="LU130" s="26">
        <f>IFERROR(Tableau17[[#This Row],[2019-T1-ARTHAUD Nathalie]]/Tableau17[[#This Row],[2019-T1-TOTAL]],"")</f>
        <v>1.6181229773462784E-3</v>
      </c>
      <c r="LV130" s="26">
        <f>IFERROR(Tableau17[[#This Row],[2019-T1-ASSELINEAU François]]/Tableau17[[#This Row],[2019-T1-TOTAL]],"")</f>
        <v>1.7799352750809062E-2</v>
      </c>
      <c r="LW130" s="26">
        <f>IFERROR(Tableau17[[#This Row],[2019-T1-AUBRY Manon]]/Tableau17[[#This Row],[2019-T1-TOTAL]],"")</f>
        <v>4.0453074433656956E-2</v>
      </c>
      <c r="LX130" s="26">
        <f>IFERROR(Tableau17[[#This Row],[2019-T1-AZERGUI Nagib]]/Tableau17[[#This Row],[2019-T1-TOTAL]],"")</f>
        <v>3.2362459546925568E-3</v>
      </c>
      <c r="LY130" s="26">
        <f>IFERROR(Tableau17[[#This Row],[2019-T1-BARDELLA Jordan]]/Tableau17[[#This Row],[2019-T1-TOTAL]],"")</f>
        <v>0.23948220064724918</v>
      </c>
      <c r="LZ130" s="26">
        <f>IFERROR(Tableau17[[#This Row],[2019-T1-BELLAMY François-Xavier]]/Tableau17[[#This Row],[2019-T1-TOTAL]],"")</f>
        <v>8.4142394822006472E-2</v>
      </c>
      <c r="MA130" s="26">
        <f>IFERROR(Tableau17[[#This Row],[2019-T1-BIDOU Olivier]]/Tableau17[[#This Row],[2019-T1-TOTAL]],"")</f>
        <v>4.8543689320388345E-3</v>
      </c>
      <c r="MB130" s="26">
        <f>IFERROR(Tableau17[[#This Row],[2019-T1-BOURG Dominique]]/Tableau17[[#This Row],[2019-T1-TOTAL]],"")</f>
        <v>2.9126213592233011E-2</v>
      </c>
      <c r="MC130" s="26">
        <f>IFERROR(Tableau17[[#This Row],[2019-T1-BROSSAT Ian]]/Tableau17[[#This Row],[2019-T1-TOTAL]],"")</f>
        <v>2.4271844660194174E-2</v>
      </c>
      <c r="MD130" s="26">
        <f>IFERROR(Tableau17[[#This Row],[2019-T1-CAILLAUD Sophie]]/Tableau17[[#This Row],[2019-T1-TOTAL]],"")</f>
        <v>0</v>
      </c>
      <c r="ME130" s="26">
        <f>IFERROR(Tableau17[[#This Row],[2019-T1-CAMUS Renaud]]/Tableau17[[#This Row],[2019-T1-TOTAL]],"")</f>
        <v>0</v>
      </c>
      <c r="MF130" s="26">
        <f>IFERROR(Tableau17[[#This Row],[2019-T1-CHALENÇON Christophe]]/Tableau17[[#This Row],[2019-T1-TOTAL]],"")</f>
        <v>0</v>
      </c>
      <c r="MG130" s="26">
        <f>IFERROR(Tableau17[[#This Row],[2019-T1-CORBET Cathy Denise Ginette]]/Tableau17[[#This Row],[2019-T1-TOTAL]],"")</f>
        <v>0</v>
      </c>
      <c r="MH130" s="26">
        <f>IFERROR(Tableau17[[#This Row],[2019-T1-DE PREVOISIN Robert]]/Tableau17[[#This Row],[2019-T1-TOTAL]],"")</f>
        <v>0</v>
      </c>
      <c r="MI130" s="26">
        <f>IFERROR(Tableau17[[#This Row],[2019-T1-DELFEL Thérèse]]/Tableau17[[#This Row],[2019-T1-TOTAL]],"")</f>
        <v>1.6181229773462784E-3</v>
      </c>
      <c r="MJ130" s="26">
        <f>IFERROR(Tableau17[[#This Row],[2019-T1-DIEUMEGARD Pierre]]/Tableau17[[#This Row],[2019-T1-TOTAL]],"")</f>
        <v>0</v>
      </c>
      <c r="MK130" s="26">
        <f>IFERROR(Tableau17[[#This Row],[2019-T1-DUPONT-AIGNAN Nicolas]]/Tableau17[[#This Row],[2019-T1-TOTAL]],"")</f>
        <v>2.1035598705501618E-2</v>
      </c>
      <c r="ML130" s="26">
        <f>IFERROR(Tableau17[[#This Row],[2019-T1-GERNIGON Yves]]/Tableau17[[#This Row],[2019-T1-TOTAL]],"")</f>
        <v>0</v>
      </c>
      <c r="MM130" s="26">
        <f>IFERROR(Tableau17[[#This Row],[2019-T1-GLUCKSMANN Raphaël]]/Tableau17[[#This Row],[2019-T1-TOTAL]],"")</f>
        <v>4.0453074433656956E-2</v>
      </c>
      <c r="MN130" s="26">
        <f>IFERROR(Tableau17[[#This Row],[2019-T1-HAMON Benoît]]/Tableau17[[#This Row],[2019-T1-TOTAL]],"")</f>
        <v>2.4271844660194174E-2</v>
      </c>
      <c r="MO130" s="26">
        <f>IFERROR(Tableau17[[#This Row],[2019-T1-HELGEN Gilles]]/Tableau17[[#This Row],[2019-T1-TOTAL]],"")</f>
        <v>0</v>
      </c>
      <c r="MP130" s="26">
        <f>IFERROR(Tableau17[[#This Row],[2019-T1-JADOT Yannick]]/Tableau17[[#This Row],[2019-T1-TOTAL]],"")</f>
        <v>0.15857605177993528</v>
      </c>
      <c r="MQ130" s="26">
        <f>IFERROR(Tableau17[[#This Row],[2019-T1-LAGARDE Jean-Christophe]]/Tableau17[[#This Row],[2019-T1-TOTAL]],"")</f>
        <v>1.6181229773462782E-2</v>
      </c>
      <c r="MR130" s="26">
        <f>IFERROR(Tableau17[[#This Row],[2019-T1-LALANNE Francis]]/Tableau17[[#This Row],[2019-T1-TOTAL]],"")</f>
        <v>3.2362459546925568E-3</v>
      </c>
      <c r="MS130" s="26">
        <f>IFERROR(Tableau17[[#This Row],[2019-T1-LOISEAU Nathalie]]/Tableau17[[#This Row],[2019-T1-TOTAL]],"")</f>
        <v>0.28802588996763756</v>
      </c>
      <c r="MT130" s="26">
        <f>IFERROR(Tableau17[[#This Row],[2019-T1-MARIE Florie]]/Tableau17[[#This Row],[2019-T1-TOTAL]],"")</f>
        <v>1.6181229773462784E-3</v>
      </c>
      <c r="MU130" s="26">
        <f>IFERROR(Tableau17[[#This Row],[2008-T1-MACROEXTRDROITE]]/Tableau17[[#This Row],[2008-T1-MACROTOTALE]],"")</f>
        <v>9.8335854765506811E-2</v>
      </c>
      <c r="MV130" s="26">
        <f>IFERROR(Tableau17[[#This Row],[2008-T1-MACRODROITE]]/Tableau17[[#This Row],[2008-T1-MACROTOTALE]],"")</f>
        <v>0.56732223903177004</v>
      </c>
      <c r="MW130" s="26">
        <f>IFERROR(Tableau17[[#This Row],[2008-T1-MACROCENTRE]]/Tableau17[[#This Row],[2008-T1-MACROTOTALE]],"")</f>
        <v>0</v>
      </c>
      <c r="MX130" s="26">
        <f>IFERROR(Tableau17[[#This Row],[2008-T1-MACROGAUCHE]]/Tableau17[[#This Row],[2008-T1-MACROTOTALE]],"")</f>
        <v>0.33434190620272314</v>
      </c>
      <c r="MY130" s="26">
        <f>IFERROR(Tableau17[[#This Row],[2008-T1-MACROAUTRE]]/Tableau17[[#This Row],[2008-T1-MACROTOTALE]],"")</f>
        <v>0</v>
      </c>
      <c r="MZ130" s="26">
        <f>IFERROR(Tableau17[[#This Row],[2008-T2-MACROEXTRDROITE]]/Tableau17[[#This Row],[2008-T2-MACROTOTALE]],"")</f>
        <v>0</v>
      </c>
      <c r="NA130" s="26">
        <f>IFERROR(Tableau17[[#This Row],[2008-T2-MACRODROITE]]/Tableau17[[#This Row],[2008-T2-MACROTOTALE]],"")</f>
        <v>0.62984218077474896</v>
      </c>
      <c r="NB130" s="26">
        <f>IFERROR(Tableau17[[#This Row],[2008-T2-MACROCENTRE]]/Tableau17[[#This Row],[2008-T2-MACROTOTALE]],"")</f>
        <v>0</v>
      </c>
      <c r="NC130" s="26">
        <f>IFERROR(Tableau17[[#This Row],[2008-T2-MACROGAUCHE]]/Tableau17[[#This Row],[2008-T2-MACROTOTALE]],"")</f>
        <v>0.37015781922525109</v>
      </c>
      <c r="ND130" s="26">
        <f>IFERROR(Tableau17[[#This Row],[2008-T2-MACROAUTRE]]/Tableau17[[#This Row],[2008-T2-MACROTOTALE]],"")</f>
        <v>0</v>
      </c>
      <c r="NE130" s="26">
        <f>IFERROR(Tableau17[[#This Row],[2014-T1-MACROEXTRDROITE]]/Tableau17[[#This Row],[2014-T1-MACROTOTALE]],"")</f>
        <v>0.22330097087378642</v>
      </c>
      <c r="NF130" s="26">
        <f>IFERROR(Tableau17[[#This Row],[2014-T1-MACRODROITE]]/Tableau17[[#This Row],[2014-T1-MACROTOTALE]],"")</f>
        <v>0.43828016643550627</v>
      </c>
      <c r="NG130" s="26">
        <f>IFERROR(Tableau17[[#This Row],[2014-T1-MACROCENTRE]]/Tableau17[[#This Row],[2014-T1-MACROTOTALE]],"")</f>
        <v>2.9126213592233011E-2</v>
      </c>
      <c r="NH130" s="26">
        <f>IFERROR(Tableau17[[#This Row],[2014-T1-MACROGAUCHE]]/Tableau17[[#This Row],[2014-T1-MACROTOTALE]],"")</f>
        <v>0.30929264909847431</v>
      </c>
      <c r="NI130" s="26">
        <f>IFERROR(Tableau17[[#This Row],[2014-T1-MACROAUTRE]]/Tableau17[[#This Row],[2014-T1-MACROTOTALE]],"")</f>
        <v>0</v>
      </c>
      <c r="NJ130" s="26">
        <f>IFERROR(Tableau17[[#This Row],[2014-T2-MACROEXTRDROITE]]/Tableau17[[#This Row],[2014-T2-MACROTOTALE]],"")</f>
        <v>0.23676880222841226</v>
      </c>
      <c r="NK130" s="26">
        <f>IFERROR(Tableau17[[#This Row],[2014-T2-MACRODROITE]]/Tableau17[[#This Row],[2014-T2-MACROTOTALE]],"")</f>
        <v>0.49303621169916434</v>
      </c>
      <c r="NL130" s="26">
        <f>IFERROR(Tableau17[[#This Row],[2014-T2-MACROCENTRE]]/Tableau17[[#This Row],[2014-T2-MACROTOTALE]],"")</f>
        <v>0</v>
      </c>
      <c r="NM130" s="26">
        <f>IFERROR(Tableau17[[#This Row],[2014-T2-MACROGAUCHE]]/Tableau17[[#This Row],[2014-T2-MACROTOTALE]],"")</f>
        <v>0.27019498607242337</v>
      </c>
      <c r="NN130" s="26">
        <f>IFERROR(Tableau17[[#This Row],[2014-T2-MACROAUTRE]]/Tableau17[[#This Row],[2014-T2-MACROTOTALE]],"")</f>
        <v>0</v>
      </c>
      <c r="NO130" s="26">
        <f>IFERROR( Tableau17[[#This Row],[2015-T1-MACROEXTRDROITE]]/Tableau17[[#This Row],[2015-T1-MACROTOTALE]],"")</f>
        <v>0.332220367278798</v>
      </c>
      <c r="NP130" s="26">
        <f>IFERROR(Tableau17[[#This Row],[2015-T1-MACRODROITE]]/Tableau17[[#This Row],[2015-T1-MACROTOTALE]],"")</f>
        <v>0.34223706176961605</v>
      </c>
      <c r="NQ130" s="26">
        <f>IFERROR(Tableau17[[#This Row],[2015-T1-MACROCENTRE]]/Tableau17[[#This Row],[2015-T1-MACROTOTALE]],"")</f>
        <v>0</v>
      </c>
      <c r="NR130" s="26">
        <f>IFERROR(Tableau17[[#This Row],[2015-T1-MACROGAUCHE]]/Tableau17[[#This Row],[2015-T1-MACROTOTALE]],"")</f>
        <v>0.32554257095158595</v>
      </c>
      <c r="NS130" s="26">
        <f>IFERROR(Tableau17[[#This Row],[2015-T1-MACROAUTRE]]/Tableau17[[#This Row],[2015-T1-MACROTOTALE]],"")</f>
        <v>0</v>
      </c>
      <c r="NT130" s="26">
        <f>IFERROR(Tableau17[[#This Row],[2015-T2-MACROEXTRDROITE]]/Tableau17[[#This Row],[2015-T2-MACROTOTALE]],"")</f>
        <v>0.39037433155080214</v>
      </c>
      <c r="NU130" s="26">
        <f>IFERROR(Tableau17[[#This Row],[2015-T2-MACRODROITE]]/Tableau17[[#This Row],[2015-T2-MACROTOTALE]],"")</f>
        <v>0.60962566844919786</v>
      </c>
      <c r="NV130" s="26">
        <f>IFERROR(Tableau17[[#This Row],[2015-T2-MACROCENTRE]]/Tableau17[[#This Row],[2015-T2-MACROTOTALE]],"")</f>
        <v>0</v>
      </c>
      <c r="NW130" s="26">
        <f>IFERROR(Tableau17[[#This Row],[2015-T2-MACROGAUCHE]]/Tableau17[[#This Row],[2015-T2-MACROTOTALE]],"")</f>
        <v>0</v>
      </c>
      <c r="NX130" s="26">
        <f>IFERROR(Tableau17[[#This Row],[2015-T2-MACROAUTRE]]/Tableau17[[#This Row],[2015-T2-MACROTOTALE]],"")</f>
        <v>0</v>
      </c>
      <c r="NY130" s="26">
        <f>IFERROR(Tableau17[[#This Row],[2017-T1-MACROEXTRDROITE]]/Tableau17[[#This Row],[2017-T1-MACROTOTALE]],"")</f>
        <v>0.27401415571284127</v>
      </c>
      <c r="NZ130" s="26">
        <f>IFERROR(Tableau17[[#This Row],[2017-T1-MACRODROITE]]/Tableau17[[#This Row],[2017-T1-MACROTOTALE]],"")</f>
        <v>0.21536905965621841</v>
      </c>
      <c r="OA130" s="26">
        <f>IFERROR(Tableau17[[#This Row],[2017-T1-MACROCENTRE]]/Tableau17[[#This Row],[2017-T1-MACROTOTALE]],"")</f>
        <v>0.23255813953488372</v>
      </c>
      <c r="OB130" s="26">
        <f>IFERROR(Tableau17[[#This Row],[2017-T1-MACROGAUCHE]]/Tableau17[[#This Row],[2017-T1-MACROTOTALE]],"")</f>
        <v>0.26895854398382202</v>
      </c>
      <c r="OC130" s="26">
        <f>IFERROR(Tableau17[[#This Row],[2017-T1-MACROAUTRE]]/Tableau17[[#This Row],[2017-T1-MACROTOTALE]],"")</f>
        <v>9.1001011122345803E-3</v>
      </c>
      <c r="OD130" s="26">
        <f>IFERROR(Tableau17[[#This Row],[2017-T2-MACROEXTRDROITE]]/Tableau17[[#This Row],[2017-T2-MACROTOTALE]],"")</f>
        <v>0.34638196915776986</v>
      </c>
      <c r="OE130" s="26">
        <f>IFERROR(Tableau17[[#This Row],[2017-T2-MACRODROITE]]/Tableau17[[#This Row],[2017-T2-MACROTOTALE]],"")</f>
        <v>0</v>
      </c>
      <c r="OF130" s="26">
        <f>IFERROR(Tableau17[[#This Row],[2017-T2-MACROCENTRE]]/Tableau17[[#This Row],[2017-T2-MACROTOTALE]],"")</f>
        <v>0.65361803084223014</v>
      </c>
      <c r="OG130" s="26">
        <f>IFERROR(Tableau17[[#This Row],[2017-T2-MACROGAUCHE]]/Tableau17[[#This Row],[2017-T2-MACROTOTALE]],"")</f>
        <v>0</v>
      </c>
      <c r="OH130" s="26">
        <f>IFERROR(Tableau17[[#This Row],[2017-T2-MACROAUTRE]]/Tableau17[[#This Row],[2017-T2-MACROTOTALE]],"")</f>
        <v>0</v>
      </c>
      <c r="OI130" s="26">
        <f>IFERROR(Tableau17[[#This Row],[2019-T1-MACROEXTRDROITE]]/Tableau17[[#This Row],[2019-T1-MACROTOTALE]],"")</f>
        <v>0.27839999999999998</v>
      </c>
      <c r="OJ130" s="26">
        <f>IFERROR(Tableau17[[#This Row],[2019-T1-MACRODROITE]]/Tableau17[[#This Row],[2019-T1-MACROTOTALE]],"")</f>
        <v>9.9199999999999997E-2</v>
      </c>
      <c r="OK130" s="26">
        <f>IFERROR(Tableau17[[#This Row],[2019-T1-MACROCENTRE]]/Tableau17[[#This Row],[2019-T1-MACROTOTALE]],"")</f>
        <v>0.2848</v>
      </c>
      <c r="OL130" s="26">
        <f>IFERROR(Tableau17[[#This Row],[2019-T1-MACROGAUCHE]]/Tableau17[[#This Row],[2019-T1-MACROTOTALE]],"")</f>
        <v>0.28639999999999999</v>
      </c>
      <c r="OM130" s="26">
        <f>IFERROR(Tableau17[[#This Row],[2019-T1-MACROAUTRE]]/Tableau17[[#This Row],[2019-T1-MACROTOTALE]],"")</f>
        <v>5.1200000000000002E-2</v>
      </c>
      <c r="ON130" s="26">
        <f>IFERROR(Tableau17[[#This Row],[2020-T1-MACROEXTRDROITE]]/Tableau17[[#This Row],[2020-T1-MACROTOTALE]],"")</f>
        <v>0.1575492341356674</v>
      </c>
      <c r="OO130" s="26">
        <f>IFERROR(Tableau17[[#This Row],[2020-T1-MACRODROITE]]/Tableau17[[#This Row],[2020-T1-MACROTOTALE]],"")</f>
        <v>0.4310722100656455</v>
      </c>
      <c r="OP130" s="26">
        <f>IFERROR(Tableau17[[#This Row],[2020-T1-MACROCENTRE]]/Tableau17[[#This Row],[2020-T1-MACROTOTALE]],"")</f>
        <v>9.6280087527352301E-2</v>
      </c>
      <c r="OQ130" s="26">
        <f>IFERROR(Tableau17[[#This Row],[2020-T1-MACROGAUCHE]]/Tableau17[[#This Row],[2020-T1-MACROTOTALE]],"")</f>
        <v>0.31509846827133481</v>
      </c>
      <c r="OR130" s="26">
        <f>IFERROR(Tableau17[[#This Row],[2020-T1-MACROAUTRE]]/Tableau17[[#This Row],[2020-T1-MACROTOTALE]],"")</f>
        <v>0</v>
      </c>
      <c r="OS130" s="26">
        <f>IFERROR(Tableau17[[#This Row],[2017 (L)-T1-MACROEXTRDROITE]]/Tableau17[[#This Row],[2017 (L)-T1-MACROTOTALE]],"")</f>
        <v>0.17298937784522003</v>
      </c>
      <c r="OT130" s="26">
        <f>IFERROR(Tableau17[[#This Row],[2017 (L)-T1-MACRODROITE]]/Tableau17[[#This Row],[2017 (L)-T1-MACROTOTALE]],"")</f>
        <v>0.21851289833080426</v>
      </c>
      <c r="OU130" s="26">
        <f>IFERROR(Tableau17[[#This Row],[2017 (L)-T1-MACROCENTRE]]/Tableau17[[#This Row],[2017 (L)-T1-MACROTOTALE]],"")</f>
        <v>0.36115326251896812</v>
      </c>
      <c r="OV130" s="26">
        <f>IFERROR(Tableau17[[#This Row],[2017 (L)-T1-MACROGAUCHE]]/Tableau17[[#This Row],[2017 (L)-T1-MACROTOTALE]],"")</f>
        <v>0.22761760242792109</v>
      </c>
      <c r="OW130" s="26">
        <f>IFERROR(Tableau17[[#This Row],[2017 (L)-T1-MACROAUTRE]]/Tableau17[[#This Row],[2017 (L)-T1-MACROTOTALE]],"")</f>
        <v>1.9726858877086494E-2</v>
      </c>
      <c r="OX130" s="26">
        <f>IFERROR(Tableau17[[#This Row],[2017 (L)-T2-MACROEXTRDROITE]]/Tableau17[[#This Row],[2017 (L)-T2-MACROTOTALE]],"")</f>
        <v>0</v>
      </c>
      <c r="OY130" s="26">
        <f>IFERROR(Tableau17[[#This Row],[2017 (L)-T2-MACRODROITE]]/Tableau17[[#This Row],[2017 (L)-T2-MACROTOTALE]],"")</f>
        <v>0.44560669456066948</v>
      </c>
      <c r="OZ130" s="26">
        <f>IFERROR(Tableau17[[#This Row],[2017 (L)-T2-MACROCENTRE]]/Tableau17[[#This Row],[2017 (L)-T2-MACROTOTALE]],"")</f>
        <v>0.55439330543933052</v>
      </c>
      <c r="PA130" s="26">
        <f>IFERROR(Tableau17[[#This Row],[2017 (L)-T2-MACROGAUCHE]]/Tableau17[[#This Row],[2017 (L)-T2-MACROTOTALE]],"")</f>
        <v>0</v>
      </c>
      <c r="PB130" s="26">
        <f>IFERROR(Tableau17[[#This Row],[2017 (L)-T2-MACROAUTRE]]/Tableau17[[#This Row],[2017 (L)-T2-MACROTOTALE]],"")</f>
        <v>0</v>
      </c>
      <c r="PC130" s="26">
        <f>IFERROR(Tableau17[[#This Row],[2008_T1_PROCUS]]/Tableau17[[#This Row],[2008_T1_INSCRITS]],0)</f>
        <v>1.3035381750465549E-2</v>
      </c>
      <c r="PD130" s="26">
        <f>IFERROR(Tableau17[[#This Row],[2008_T2_PROCUS]]/Tableau17[[#This Row],[2008_T2_INSCRITS]],0)</f>
        <v>1.3047530288909599E-2</v>
      </c>
      <c r="PE130" s="26">
        <f>Tableau17[[#This Row],[2014_T1_PROCUS]]/Tableau17[[#This Row],[2014_T1_INSCRITS]]</f>
        <v>1.483924154987634E-2</v>
      </c>
      <c r="PF130" s="26">
        <f>IFERROR(Tableau17[[#This Row],[2014_T2_PROCUS]]/Tableau17[[#This Row],[2014_T2_INSCRITS]],0)</f>
        <v>2.1434460016488046E-2</v>
      </c>
    </row>
    <row r="131" spans="1:422" x14ac:dyDescent="0.2">
      <c r="A131" s="1">
        <v>3</v>
      </c>
      <c r="B131" s="1" t="s">
        <v>252</v>
      </c>
      <c r="C131" s="1" t="s">
        <v>294</v>
      </c>
      <c r="D131" s="1" t="s">
        <v>294</v>
      </c>
      <c r="E131" s="1">
        <v>421</v>
      </c>
      <c r="F131" s="1">
        <v>5.3939649999999997</v>
      </c>
      <c r="G131" s="1">
        <v>43.310423999999998</v>
      </c>
      <c r="H131" s="3">
        <v>1398</v>
      </c>
      <c r="I131" s="3">
        <v>263</v>
      </c>
      <c r="L131" s="1">
        <v>110</v>
      </c>
      <c r="M131" s="1">
        <v>16</v>
      </c>
      <c r="O131" s="1">
        <v>1</v>
      </c>
      <c r="P131" s="1">
        <v>43</v>
      </c>
      <c r="Q131" s="1">
        <v>16</v>
      </c>
      <c r="R131" s="1">
        <v>84</v>
      </c>
      <c r="S131" s="1">
        <v>157</v>
      </c>
      <c r="T131" s="1">
        <v>46</v>
      </c>
      <c r="U131" s="1">
        <v>473</v>
      </c>
      <c r="V131" s="1">
        <v>1433</v>
      </c>
      <c r="W131" s="1">
        <v>763</v>
      </c>
      <c r="X131" s="1">
        <v>21</v>
      </c>
      <c r="Y131" s="2">
        <v>0.53244941000000001</v>
      </c>
      <c r="Z131" s="1">
        <v>1431</v>
      </c>
      <c r="AA131" s="1">
        <v>808</v>
      </c>
      <c r="AB131" s="1">
        <v>22</v>
      </c>
      <c r="AC131" s="2">
        <v>0.56464011000000003</v>
      </c>
      <c r="AD131" s="1">
        <v>1398</v>
      </c>
      <c r="AE131" s="1">
        <v>481</v>
      </c>
      <c r="AF131" s="2">
        <v>0.34406294999999998</v>
      </c>
      <c r="AG131" s="1">
        <f t="shared" si="2"/>
        <v>263</v>
      </c>
      <c r="AH131" s="1">
        <v>1380</v>
      </c>
      <c r="AI131" s="1">
        <v>799</v>
      </c>
      <c r="AJ131" s="1">
        <v>45</v>
      </c>
      <c r="AK131" s="2">
        <v>0.57898550999999998</v>
      </c>
      <c r="AL131" s="1">
        <v>1380</v>
      </c>
      <c r="AM131" s="1">
        <v>877</v>
      </c>
      <c r="AN131" s="1">
        <v>21</v>
      </c>
      <c r="AO131" s="2">
        <v>0.63550724999999997</v>
      </c>
      <c r="AP131" s="1">
        <v>1202</v>
      </c>
      <c r="AQ131" s="1">
        <v>525</v>
      </c>
      <c r="AR131" s="2">
        <v>0.43677205000000002</v>
      </c>
      <c r="AS131" s="1">
        <v>1201</v>
      </c>
      <c r="AT131" s="1">
        <v>559</v>
      </c>
      <c r="AU131" s="2">
        <v>0.46544545999999998</v>
      </c>
      <c r="AV131" s="1">
        <v>1293</v>
      </c>
      <c r="AW131" s="1">
        <v>520</v>
      </c>
      <c r="AX131" s="2">
        <v>0.40216551</v>
      </c>
      <c r="AY131" s="1">
        <v>1293</v>
      </c>
      <c r="AZ131" s="1">
        <v>451</v>
      </c>
      <c r="BA131" s="2">
        <v>0.34880124000000001</v>
      </c>
      <c r="BB131" s="1">
        <v>1293</v>
      </c>
      <c r="BC131" s="1">
        <v>959</v>
      </c>
      <c r="BD131" s="2">
        <v>0.74168599999999996</v>
      </c>
      <c r="BE131" s="1">
        <v>1292</v>
      </c>
      <c r="BF131" s="1">
        <v>880</v>
      </c>
      <c r="BG131" s="2">
        <v>0.68111454999999999</v>
      </c>
      <c r="BH131" s="1">
        <v>1346</v>
      </c>
      <c r="BI131" s="1">
        <v>559</v>
      </c>
      <c r="BJ131" s="2">
        <v>0.41530461000000002</v>
      </c>
      <c r="BK131" s="1">
        <v>42</v>
      </c>
      <c r="BL131" s="1">
        <v>8</v>
      </c>
      <c r="BM131" s="1">
        <v>4</v>
      </c>
      <c r="BN131" s="1">
        <v>45</v>
      </c>
      <c r="BO131" s="1">
        <v>96</v>
      </c>
      <c r="BP131" s="1">
        <v>286</v>
      </c>
      <c r="BQ131" s="1">
        <v>304</v>
      </c>
      <c r="BR131" s="1">
        <v>785</v>
      </c>
      <c r="BT131" s="1">
        <v>441</v>
      </c>
      <c r="BU131" s="1">
        <v>416</v>
      </c>
      <c r="BW131" s="1">
        <v>857</v>
      </c>
      <c r="BX131" s="1">
        <v>12</v>
      </c>
      <c r="BY131" s="1">
        <v>2</v>
      </c>
      <c r="BZ131" s="1">
        <v>60</v>
      </c>
      <c r="CB131" s="1">
        <v>74</v>
      </c>
      <c r="CC131" s="1">
        <v>165</v>
      </c>
      <c r="CD131" s="1">
        <v>267</v>
      </c>
      <c r="CE131" s="1">
        <v>183</v>
      </c>
      <c r="CF131" s="1">
        <v>763</v>
      </c>
      <c r="CG131" s="1">
        <v>166</v>
      </c>
      <c r="CH131" s="1">
        <v>339</v>
      </c>
      <c r="CI131" s="1">
        <v>272</v>
      </c>
      <c r="CJ131" s="1">
        <v>777</v>
      </c>
      <c r="CK131" s="1">
        <v>21</v>
      </c>
      <c r="CL131" s="1">
        <v>5</v>
      </c>
      <c r="CM131" s="1">
        <v>5</v>
      </c>
      <c r="CN131" s="1">
        <v>33</v>
      </c>
      <c r="CO131" s="1">
        <v>51</v>
      </c>
      <c r="CP131" s="1">
        <v>183</v>
      </c>
      <c r="CQ131" s="1">
        <v>14</v>
      </c>
      <c r="CT131" s="1">
        <v>99</v>
      </c>
      <c r="CU131" s="1">
        <v>92</v>
      </c>
      <c r="CW131" s="1">
        <v>503</v>
      </c>
      <c r="CY131" s="1">
        <v>245</v>
      </c>
      <c r="DB131" s="1">
        <v>274</v>
      </c>
      <c r="DC131" s="1">
        <v>519</v>
      </c>
      <c r="DD131" s="1">
        <v>18</v>
      </c>
      <c r="DE131" s="1">
        <v>4</v>
      </c>
      <c r="DF131" s="1">
        <v>5</v>
      </c>
      <c r="DG131" s="1">
        <v>23</v>
      </c>
      <c r="DH131" s="1">
        <v>7</v>
      </c>
      <c r="DI131" s="1">
        <v>48</v>
      </c>
      <c r="DK131" s="1">
        <v>2</v>
      </c>
      <c r="DL131" s="1">
        <v>131</v>
      </c>
      <c r="DN131" s="1">
        <v>50</v>
      </c>
      <c r="DP131" s="1">
        <v>2</v>
      </c>
      <c r="DQ131" s="1">
        <v>1</v>
      </c>
      <c r="DR131" s="1">
        <v>111</v>
      </c>
      <c r="DU131" s="1">
        <v>402</v>
      </c>
      <c r="DV131" s="1">
        <v>243</v>
      </c>
      <c r="DZ131" s="1">
        <v>165</v>
      </c>
      <c r="EA131" s="1">
        <v>408</v>
      </c>
      <c r="EB131" s="1">
        <v>6</v>
      </c>
      <c r="EC131" s="1">
        <v>11</v>
      </c>
      <c r="ED131" s="1">
        <v>2</v>
      </c>
      <c r="EE131" s="1">
        <v>21</v>
      </c>
      <c r="EF131" s="1">
        <v>100</v>
      </c>
      <c r="EG131" s="1">
        <v>74</v>
      </c>
      <c r="EH131" s="1">
        <v>8</v>
      </c>
      <c r="EI131" s="1">
        <v>237</v>
      </c>
      <c r="EJ131" s="1">
        <v>298</v>
      </c>
      <c r="EK131" s="1">
        <v>171</v>
      </c>
      <c r="EL131" s="1">
        <v>5</v>
      </c>
      <c r="EM131" s="1">
        <v>933</v>
      </c>
      <c r="EN131" s="1">
        <v>309</v>
      </c>
      <c r="EO131" s="1">
        <v>495</v>
      </c>
      <c r="EP131" s="1">
        <v>804</v>
      </c>
      <c r="EQ131" s="1">
        <v>0</v>
      </c>
      <c r="ER131" s="1">
        <v>2</v>
      </c>
      <c r="ES131" s="1">
        <v>6</v>
      </c>
      <c r="ET131" s="1">
        <v>61</v>
      </c>
      <c r="EU131" s="1">
        <v>1</v>
      </c>
      <c r="EV131" s="1">
        <v>153</v>
      </c>
      <c r="EW131" s="1">
        <v>27</v>
      </c>
      <c r="EX131" s="1">
        <v>1</v>
      </c>
      <c r="EY131" s="1">
        <v>18</v>
      </c>
      <c r="EZ131" s="1">
        <v>20</v>
      </c>
      <c r="FA131" s="1">
        <v>1</v>
      </c>
      <c r="FB131" s="1">
        <v>0</v>
      </c>
      <c r="FC131" s="1">
        <v>0</v>
      </c>
      <c r="FD131" s="1">
        <v>0</v>
      </c>
      <c r="FE131" s="1">
        <v>0</v>
      </c>
      <c r="FF131" s="1">
        <v>1</v>
      </c>
      <c r="FG131" s="1">
        <v>0</v>
      </c>
      <c r="FH131" s="1">
        <v>16</v>
      </c>
      <c r="FI131" s="1">
        <v>0</v>
      </c>
      <c r="FJ131" s="1">
        <v>36</v>
      </c>
      <c r="FK131" s="1">
        <v>19</v>
      </c>
      <c r="FL131" s="1">
        <v>0</v>
      </c>
      <c r="FM131" s="1">
        <v>89</v>
      </c>
      <c r="FN131" s="1">
        <v>11</v>
      </c>
      <c r="FO131" s="1">
        <v>5</v>
      </c>
      <c r="FP131" s="1">
        <v>66</v>
      </c>
      <c r="FQ131" s="1">
        <v>2</v>
      </c>
      <c r="FR131" s="1">
        <f>SUM(Tableau17[[#This Row],[2019-T1-ALEXANDRE Audric]:[2019-T1-MARIE Florie]])</f>
        <v>535</v>
      </c>
      <c r="FS131" s="1">
        <v>100</v>
      </c>
      <c r="FT131" s="1">
        <v>336</v>
      </c>
      <c r="FU131" s="1">
        <v>0</v>
      </c>
      <c r="FV131" s="1">
        <v>349</v>
      </c>
      <c r="FW131" s="1">
        <v>0</v>
      </c>
      <c r="FX131" s="1">
        <v>785</v>
      </c>
      <c r="FY131" s="1">
        <v>0</v>
      </c>
      <c r="FZ131" s="1">
        <v>416</v>
      </c>
      <c r="GA131" s="1">
        <v>0</v>
      </c>
      <c r="GB131" s="1">
        <v>441</v>
      </c>
      <c r="GC131" s="1">
        <v>0</v>
      </c>
      <c r="GD131" s="1">
        <v>857</v>
      </c>
      <c r="GE131" s="1">
        <v>165</v>
      </c>
      <c r="GF131" s="1">
        <v>269</v>
      </c>
      <c r="GG131" s="1">
        <v>12</v>
      </c>
      <c r="GH131" s="1">
        <v>317</v>
      </c>
      <c r="GI131" s="1">
        <v>0</v>
      </c>
      <c r="GJ131" s="1">
        <v>763</v>
      </c>
      <c r="GK131" s="1">
        <v>166</v>
      </c>
      <c r="GL131" s="1">
        <v>339</v>
      </c>
      <c r="GM131" s="1">
        <v>0</v>
      </c>
      <c r="GN131" s="1">
        <v>272</v>
      </c>
      <c r="GO131" s="1">
        <v>0</v>
      </c>
      <c r="GP131" s="1">
        <v>777</v>
      </c>
      <c r="GQ131" s="1">
        <v>188</v>
      </c>
      <c r="GR131" s="1">
        <v>104</v>
      </c>
      <c r="GS131" s="1">
        <v>14</v>
      </c>
      <c r="GT131" s="1">
        <v>176</v>
      </c>
      <c r="GU131" s="1">
        <v>21</v>
      </c>
      <c r="GV131" s="1">
        <v>503</v>
      </c>
      <c r="GW131" s="1">
        <v>245</v>
      </c>
      <c r="GX131" s="1">
        <v>0</v>
      </c>
      <c r="GY131" s="1">
        <v>0</v>
      </c>
      <c r="GZ131" s="1">
        <v>274</v>
      </c>
      <c r="HA131" s="1">
        <v>0</v>
      </c>
      <c r="HB131" s="1">
        <v>519</v>
      </c>
      <c r="HC131" s="1">
        <v>271</v>
      </c>
      <c r="HD131" s="1">
        <v>100</v>
      </c>
      <c r="HE131" s="1">
        <v>171</v>
      </c>
      <c r="HF131" s="1">
        <v>383</v>
      </c>
      <c r="HG131" s="1">
        <v>8</v>
      </c>
      <c r="HH131" s="1">
        <v>933</v>
      </c>
      <c r="HI131" s="1">
        <v>309</v>
      </c>
      <c r="HJ131" s="1">
        <v>0</v>
      </c>
      <c r="HK131" s="1">
        <v>495</v>
      </c>
      <c r="HL131" s="1">
        <v>0</v>
      </c>
      <c r="HM131" s="1">
        <v>0</v>
      </c>
      <c r="HN131" s="1">
        <v>804</v>
      </c>
      <c r="HO131" s="1">
        <v>179</v>
      </c>
      <c r="HP131" s="1">
        <v>38</v>
      </c>
      <c r="HQ131" s="1">
        <v>66</v>
      </c>
      <c r="HR131" s="1">
        <v>227</v>
      </c>
      <c r="HS131" s="1">
        <v>37</v>
      </c>
      <c r="HT131" s="1">
        <v>547</v>
      </c>
      <c r="HU131" s="1">
        <v>84</v>
      </c>
      <c r="HV131" s="1">
        <v>153</v>
      </c>
      <c r="HW131" s="1">
        <v>16</v>
      </c>
      <c r="HX131" s="1">
        <v>220</v>
      </c>
      <c r="HY131" s="1">
        <v>0</v>
      </c>
      <c r="HZ131" s="1">
        <v>473</v>
      </c>
      <c r="IA131" s="1">
        <v>5</v>
      </c>
      <c r="IB131" s="1">
        <v>73</v>
      </c>
      <c r="IC131" s="1">
        <v>111</v>
      </c>
      <c r="ID131" s="1">
        <v>208</v>
      </c>
      <c r="IE131" s="1">
        <v>5</v>
      </c>
      <c r="IF131" s="1">
        <v>402</v>
      </c>
      <c r="IG131" s="1">
        <v>0</v>
      </c>
      <c r="IH131" s="1">
        <v>0</v>
      </c>
      <c r="II131" s="1">
        <v>165</v>
      </c>
      <c r="IJ131" s="1">
        <v>243</v>
      </c>
      <c r="IK131" s="1">
        <v>0</v>
      </c>
      <c r="IL131" s="1">
        <v>408</v>
      </c>
      <c r="IM131" s="26">
        <f>IFERROR(Tableau17[[#This Row],[LDIV]]/Tableau17[[#This Row],[Total général]],"")</f>
        <v>0</v>
      </c>
      <c r="IN131" s="26">
        <f>IFERROR(Tableau17[[#This Row],[LDVC]]/Tableau17[[#This Row],[Total général]],"")</f>
        <v>0</v>
      </c>
      <c r="IO131" s="26">
        <f>IFERROR(Tableau17[[#This Row],[LDVD]]/Tableau17[[#This Row],[Total général]],"")</f>
        <v>0.23255813953488372</v>
      </c>
      <c r="IP131" s="26">
        <f>IFERROR(Tableau17[[#This Row],[LDVG]]/Tableau17[[#This Row],[Total général]],"")</f>
        <v>3.382663847780127E-2</v>
      </c>
      <c r="IQ131" s="26">
        <f>IFERROR(Tableau17[[#This Row],[LEXD]]/Tableau17[[#This Row],[Total général]],"")</f>
        <v>0</v>
      </c>
      <c r="IR131" s="26">
        <f>IFERROR(Tableau17[[#This Row],[LEXG]]/Tableau17[[#This Row],[Total général]],"")</f>
        <v>2.1141649048625794E-3</v>
      </c>
      <c r="IS131" s="26">
        <f>IFERROR(Tableau17[[#This Row],[LLR]]/Tableau17[[#This Row],[Total général]],"")</f>
        <v>9.0909090909090912E-2</v>
      </c>
      <c r="IT131" s="26">
        <f>IFERROR(Tableau17[[#This Row],[LREM]]/Tableau17[[#This Row],[Total général]],"")</f>
        <v>3.382663847780127E-2</v>
      </c>
      <c r="IU131" s="26">
        <f>IFERROR(Tableau17[[#This Row],[LRN]]/Tableau17[[#This Row],[Total général]],"")</f>
        <v>0.17758985200845667</v>
      </c>
      <c r="IV131" s="26">
        <f>IFERROR(Tableau17[[#This Row],[LUG]]/Tableau17[[#This Row],[Total général]],"")</f>
        <v>0.33192389006342493</v>
      </c>
      <c r="IW131" s="26">
        <f>IFERROR(Tableau17[[#This Row],[LVEC]]/Tableau17[[#This Row],[Total général]],"")</f>
        <v>9.7251585623678652E-2</v>
      </c>
      <c r="IX131" s="26">
        <f>IFERROR(Tableau17[[#This Row],[2008-T1-LCMD]]/Tableau17[[#This Row],[2008-T1-TOTAL]],"")</f>
        <v>5.3503184713375798E-2</v>
      </c>
      <c r="IY131" s="26">
        <f>IFERROR(Tableau17[[#This Row],[2008-T1-LDVD]]/Tableau17[[#This Row],[2008-T1-TOTAL]],"")</f>
        <v>1.019108280254777E-2</v>
      </c>
      <c r="IZ131" s="26">
        <f>IFERROR(Tableau17[[#This Row],[2008-T1-LEXD]]/Tableau17[[#This Row],[2008-T1-TOTAL]],"")</f>
        <v>5.0955414012738851E-3</v>
      </c>
      <c r="JA131" s="26">
        <f>IFERROR(Tableau17[[#This Row],[2008-T1-LEXG]]/Tableau17[[#This Row],[2008-T1-TOTAL]],"")</f>
        <v>5.7324840764331211E-2</v>
      </c>
      <c r="JB131" s="26">
        <f>IFERROR(Tableau17[[#This Row],[2008-T1-LFN]]/Tableau17[[#This Row],[2008-T1-TOTAL]],"")</f>
        <v>0.12229299363057325</v>
      </c>
      <c r="JC131" s="26">
        <f>IFERROR(Tableau17[[#This Row],[2008-T1-LMAJ]]/Tableau17[[#This Row],[2008-T1-TOTAL]],"")</f>
        <v>0.36433121019108278</v>
      </c>
      <c r="JD131" s="26">
        <f>IFERROR(Tableau17[[#This Row],[2008-T1-LUG]]/Tableau17[[#This Row],[2008-T1-TOTAL]],"")</f>
        <v>0.38726114649681531</v>
      </c>
      <c r="JE131" s="26">
        <f>IFERROR(Tableau17[[#This Row],[2008-T2-LFN]]/Tableau17[[#This Row],[2008-T2-TOTAL]],"")</f>
        <v>0</v>
      </c>
      <c r="JF131" s="26">
        <f>IFERROR(Tableau17[[#This Row],[2008-T2-LGC]]/Tableau17[[#This Row],[2008-T2-TOTAL]],"")</f>
        <v>0.51458576429404901</v>
      </c>
      <c r="JG131" s="26">
        <f>IFERROR(Tableau17[[#This Row],[2008-T2-LMAJ]]/Tableau17[[#This Row],[2008-T2-TOTAL]],"")</f>
        <v>0.48541423570595099</v>
      </c>
      <c r="JH131" s="26">
        <f>IFERROR(Tableau17[[#This Row],[2008-T2-LUG]]/Tableau17[[#This Row],[2008-T2-TOTAL]],"")</f>
        <v>0</v>
      </c>
      <c r="JI131" s="26">
        <f>IFERROR(Tableau17[[#This Row],[2014-T1-LDIV]]/Tableau17[[#This Row],[2014-T1-TOTAL]],"")</f>
        <v>1.5727391874180863E-2</v>
      </c>
      <c r="JJ131" s="26">
        <f>IFERROR(Tableau17[[#This Row],[2014-T1-LDVD]]/Tableau17[[#This Row],[2014-T1-TOTAL]],"")</f>
        <v>2.6212319790301442E-3</v>
      </c>
      <c r="JK131" s="26">
        <f>IFERROR(Tableau17[[#This Row],[2014-T1-LDVG]]/Tableau17[[#This Row],[2014-T1-TOTAL]],"")</f>
        <v>7.8636959370904327E-2</v>
      </c>
      <c r="JL131" s="26">
        <f>IFERROR(Tableau17[[#This Row],[2014-T1-LEXG]]/Tableau17[[#This Row],[2014-T1-TOTAL]],"")</f>
        <v>0</v>
      </c>
      <c r="JM131" s="26">
        <f>IFERROR(Tableau17[[#This Row],[2014-T1-LFG]]/Tableau17[[#This Row],[2014-T1-TOTAL]],"")</f>
        <v>9.6985583224115338E-2</v>
      </c>
      <c r="JN131" s="26">
        <f>IFERROR(Tableau17[[#This Row],[2014-T1-LFN]]/Tableau17[[#This Row],[2014-T1-TOTAL]],"")</f>
        <v>0.21625163826998689</v>
      </c>
      <c r="JO131" s="26">
        <f>IFERROR(Tableau17[[#This Row],[2014-T1-LUD]]/Tableau17[[#This Row],[2014-T1-TOTAL]],"")</f>
        <v>0.34993446920052423</v>
      </c>
      <c r="JP131" s="26">
        <f>IFERROR(Tableau17[[#This Row],[2014-T1-LUG]]/Tableau17[[#This Row],[2014-T1-TOTAL]],"")</f>
        <v>0.2398427260812582</v>
      </c>
      <c r="JQ131" s="26">
        <f>IFERROR(Tableau17[[#This Row],[2014-T2-LFN]]/Tableau17[[#This Row],[2014-T2-TOTAL]],"")</f>
        <v>0.21364221364221364</v>
      </c>
      <c r="JR131" s="26">
        <f>IFERROR(Tableau17[[#This Row],[2014-T2-LUD]]/Tableau17[[#This Row],[2014-T2-TOTAL]],"")</f>
        <v>0.43629343629343631</v>
      </c>
      <c r="JS131" s="26">
        <f>IFERROR(Tableau17[[#This Row],[2014-T2-LUG]]/Tableau17[[#This Row],[2014-T2-TOTAL]],"")</f>
        <v>0.35006435006435005</v>
      </c>
      <c r="JT131" s="26">
        <f>IFERROR(Tableau17[[#This Row],[2015-T1-BC-DIV]]/Tableau17[[#This Row],[2015-T1-TOTAL]],"")</f>
        <v>4.1749502982107355E-2</v>
      </c>
      <c r="JU131" s="26">
        <f>IFERROR(Tableau17[[#This Row],[2015-T1-BC-DLF]]/Tableau17[[#This Row],[2015-T1-TOTAL]],"")</f>
        <v>9.9403578528827041E-3</v>
      </c>
      <c r="JV131" s="26">
        <f>IFERROR(Tableau17[[#This Row],[2015-T1-BC-DVD]]/Tableau17[[#This Row],[2015-T1-TOTAL]],"")</f>
        <v>9.9403578528827041E-3</v>
      </c>
      <c r="JW131" s="26">
        <f>IFERROR(Tableau17[[#This Row],[2015-T1-BC-DVG]]/Tableau17[[#This Row],[2015-T1-TOTAL]],"")</f>
        <v>6.560636182902585E-2</v>
      </c>
      <c r="JX131" s="26">
        <f>IFERROR(Tableau17[[#This Row],[2015-T1-BC-FG]]/Tableau17[[#This Row],[2015-T1-TOTAL]],"")</f>
        <v>0.10139165009940358</v>
      </c>
      <c r="JY131" s="26">
        <f>IFERROR(Tableau17[[#This Row],[2015-T1-BC-FN]]/Tableau17[[#This Row],[2015-T1-TOTAL]],"")</f>
        <v>0.36381709741550694</v>
      </c>
      <c r="JZ131" s="26">
        <f>IFERROR(Tableau17[[#This Row],[2015-T1-BC-MDM]]/Tableau17[[#This Row],[2015-T1-TOTAL]],"")</f>
        <v>2.7833001988071572E-2</v>
      </c>
      <c r="KA131" s="26">
        <f>IFERROR(Tableau17[[#This Row],[2015-T1-BC-RDG]]/Tableau17[[#This Row],[2015-T1-TOTAL]],"")</f>
        <v>0</v>
      </c>
      <c r="KB131" s="26">
        <f>IFERROR(Tableau17[[#This Row],[2015-T1-BC-SOC]]/Tableau17[[#This Row],[2015-T1-TOTAL]],"")</f>
        <v>0</v>
      </c>
      <c r="KC131" s="26">
        <f>IFERROR(Tableau17[[#This Row],[2015-T1-BC-UD]]/Tableau17[[#This Row],[2015-T1-TOTAL]],"")</f>
        <v>0.19681908548707752</v>
      </c>
      <c r="KD131" s="26">
        <f>IFERROR(Tableau17[[#This Row],[2015-T1-BC-UG]]/Tableau17[[#This Row],[2015-T1-TOTAL]],"")</f>
        <v>0.18290258449304175</v>
      </c>
      <c r="KE131" s="26">
        <f>IFERROR(Tableau17[[#This Row],[2015-T1-BC-VEC]]/Tableau17[[#This Row],[2015-T1-TOTAL]],"")</f>
        <v>0</v>
      </c>
      <c r="KF131" s="26">
        <f>IFERROR(Tableau17[[#This Row],[2015-T2-BC-DVG]]/Tableau17[[#This Row],[2015-T2-TOTAL]],"")</f>
        <v>0</v>
      </c>
      <c r="KG131" s="26">
        <f>IFERROR(Tableau17[[#This Row],[2015-T2-BC-FN]]/Tableau17[[#This Row],[2015-T2-TOTAL]],"")</f>
        <v>0.47206165703275532</v>
      </c>
      <c r="KH131" s="26">
        <f>IFERROR(Tableau17[[#This Row],[2015-T2-BC-SOC]]/Tableau17[[#This Row],[2015-T2-TOTAL]],"")</f>
        <v>0</v>
      </c>
      <c r="KI131" s="26">
        <f>IFERROR(Tableau17[[#This Row],[2015-T2-BC-UD]]/Tableau17[[#This Row],[2015-T2-TOTAL]],"")</f>
        <v>0</v>
      </c>
      <c r="KJ131" s="26">
        <f>IFERROR(Tableau17[[#This Row],[2015-T2-BC-UG]]/Tableau17[[#This Row],[2015-T2-TOTAL]],"")</f>
        <v>0.52793834296724473</v>
      </c>
      <c r="KK131" s="26">
        <f>IFERROR(Tableau17[[#This Row],[2017 (L)-T1-COM]]/Tableau17[[#This Row],[2017 (L)-T1-TOTAL]],"")</f>
        <v>4.4776119402985072E-2</v>
      </c>
      <c r="KL131" s="26">
        <f>IFERROR(Tableau17[[#This Row],[2017 (L)-T1-DIV]]/Tableau17[[#This Row],[2017 (L)-T1-TOTAL]],"")</f>
        <v>9.9502487562189053E-3</v>
      </c>
      <c r="KM131" s="26">
        <f>IFERROR(Tableau17[[#This Row],[2017 (L)-T1-DLF]]/Tableau17[[#This Row],[2017 (L)-T1-TOTAL]],"")</f>
        <v>1.2437810945273632E-2</v>
      </c>
      <c r="KN131" s="26">
        <f>IFERROR(Tableau17[[#This Row],[2017 (L)-T1-DVD]]/Tableau17[[#This Row],[2017 (L)-T1-TOTAL]],"")</f>
        <v>5.721393034825871E-2</v>
      </c>
      <c r="KO131" s="26">
        <f>IFERROR(Tableau17[[#This Row],[2017 (L)-T1-DVG]]/Tableau17[[#This Row],[2017 (L)-T1-TOTAL]],"")</f>
        <v>1.7412935323383085E-2</v>
      </c>
      <c r="KP131" s="26">
        <f>IFERROR(Tableau17[[#This Row],[2017 (L)-T1-ECO]]/Tableau17[[#This Row],[2017 (L)-T1-TOTAL]],"")</f>
        <v>0.11940298507462686</v>
      </c>
      <c r="KQ131" s="26">
        <f>IFERROR(Tableau17[[#This Row],[2017 (L)-T1-EXD]]/Tableau17[[#This Row],[2017 (L)-T1-TOTAL]],"")</f>
        <v>0</v>
      </c>
      <c r="KR131" s="26">
        <f>IFERROR(Tableau17[[#This Row],[2017 (L)-T1-EXG]]/Tableau17[[#This Row],[2017 (L)-T1-TOTAL]],"")</f>
        <v>4.9751243781094526E-3</v>
      </c>
      <c r="KS131" s="26">
        <f>IFERROR(Tableau17[[#This Row],[2017 (L)-T1-FI]]/Tableau17[[#This Row],[2017 (L)-T1-TOTAL]],"")</f>
        <v>0.32587064676616917</v>
      </c>
      <c r="KT131" s="26">
        <f>IFERROR(Tableau17[[#This Row],[2017 (L)-T1-FN]]/Tableau17[[#This Row],[2017 (L)-T1-TOTAL]],"")</f>
        <v>0</v>
      </c>
      <c r="KU131" s="26">
        <f>IFERROR(Tableau17[[#This Row],[2017 (L)-T1-LR]]/Tableau17[[#This Row],[2017 (L)-T1-TOTAL]],"")</f>
        <v>0.12437810945273632</v>
      </c>
      <c r="KV131" s="26">
        <f>IFERROR(Tableau17[[#This Row],[2017 (L)-T1-MDM]]/Tableau17[[#This Row],[2017 (L)-T1-TOTAL]],"")</f>
        <v>0</v>
      </c>
      <c r="KW131" s="26">
        <f>IFERROR(Tableau17[[#This Row],[2017 (L)-T1-RDG]]/Tableau17[[#This Row],[2017 (L)-T1-TOTAL]],"")</f>
        <v>4.9751243781094526E-3</v>
      </c>
      <c r="KX131" s="26">
        <f>IFERROR(Tableau17[[#This Row],[2017 (L)-T1-REG]]/Tableau17[[#This Row],[2017 (L)-T1-TOTAL]],"")</f>
        <v>2.4875621890547263E-3</v>
      </c>
      <c r="KY131" s="26">
        <f>IFERROR(Tableau17[[#This Row],[2017 (L)-T1-REM]]/Tableau17[[#This Row],[2017 (L)-T1-TOTAL]],"")</f>
        <v>0.27611940298507465</v>
      </c>
      <c r="KZ131" s="26">
        <f>IFERROR(Tableau17[[#This Row],[2017 (L)-T1-SOC]]/Tableau17[[#This Row],[2017 (L)-T1-TOTAL]],"")</f>
        <v>0</v>
      </c>
      <c r="LA131" s="26">
        <f>IFERROR(Tableau17[[#This Row],[2017 (L)-T1-UDI]]/Tableau17[[#This Row],[2017 (L)-T1-TOTAL]],"")</f>
        <v>0</v>
      </c>
      <c r="LB131" s="26">
        <f>IFERROR(Tableau17[[#This Row],[2017 (L)-T2-FI]]/Tableau17[[#This Row],[2017 (L)-T2-TOTAL]],"")</f>
        <v>0.59558823529411764</v>
      </c>
      <c r="LC131" s="26">
        <f>IFERROR(Tableau17[[#This Row],[2017 (L)-T2-FN]]/Tableau17[[#This Row],[2017 (L)-T2-TOTAL]],"")</f>
        <v>0</v>
      </c>
      <c r="LD131" s="26">
        <f>IFERROR(Tableau17[[#This Row],[2017 (L)-T2-LR]]/Tableau17[[#This Row],[2017 (L)-T2-TOTAL]],"")</f>
        <v>0</v>
      </c>
      <c r="LE131" s="26">
        <f>IFERROR(Tableau17[[#This Row],[2017 (L)-T2-MDM]]/Tableau17[[#This Row],[2017 (L)-T2-TOTAL]],"")</f>
        <v>0</v>
      </c>
      <c r="LF131" s="26">
        <f>IFERROR(Tableau17[[#This Row],[2017 (L)-T2-REM]]/Tableau17[[#This Row],[2017 (L)-T2-TOTAL]],"")</f>
        <v>0.40441176470588236</v>
      </c>
      <c r="LG131" s="26">
        <f>IFERROR(Tableau17[[#This Row],[2017-T1-ARTHAUD Nathalie]]/Tableau17[[#This Row],[2017-T1-TOTAL]],"")</f>
        <v>6.4308681672025723E-3</v>
      </c>
      <c r="LH131" s="26">
        <f>IFERROR(Tableau17[[#This Row],[2017-T1-ASSELINEAU Fran]]/Tableau17[[#This Row],[2017-T1-TOTAL]],"")</f>
        <v>1.1789924973204717E-2</v>
      </c>
      <c r="LI131" s="26">
        <f>IFERROR(Tableau17[[#This Row],[2017-T1-CHEMINADE Jacques]]/Tableau17[[#This Row],[2017-T1-TOTAL]],"")</f>
        <v>2.1436227224008574E-3</v>
      </c>
      <c r="LJ131" s="26">
        <f>IFERROR(Tableau17[[#This Row],[2017-T1-DUPONT-AIGNAN Nicolas]]/Tableau17[[#This Row],[2017-T1-TOTAL]],"")</f>
        <v>2.2508038585209004E-2</v>
      </c>
      <c r="LK131" s="26">
        <f>IFERROR(Tableau17[[#This Row],[2017-T1-FILLON Fran]]/Tableau17[[#This Row],[2017-T1-TOTAL]],"")</f>
        <v>0.10718113612004287</v>
      </c>
      <c r="LL131" s="26">
        <f>IFERROR(Tableau17[[#This Row],[2017-T1-HAMON Beno]]/Tableau17[[#This Row],[2017-T1-TOTAL]],"")</f>
        <v>7.931404072883172E-2</v>
      </c>
      <c r="LM131" s="26">
        <f>IFERROR(Tableau17[[#This Row],[2017-T1-LASSALLE Jean]]/Tableau17[[#This Row],[2017-T1-TOTAL]],"")</f>
        <v>8.5744908896034297E-3</v>
      </c>
      <c r="LN131" s="26">
        <f>IFERROR(Tableau17[[#This Row],[2017-T1-LE PEN Marine]]/Tableau17[[#This Row],[2017-T1-TOTAL]],"")</f>
        <v>0.25401929260450162</v>
      </c>
      <c r="LO131" s="26">
        <f>IFERROR(Tableau17[[#This Row],[2017-T1-M Jean-Luc]]/Tableau17[[#This Row],[2017-T1-TOTAL]],"")</f>
        <v>0.31939978563772775</v>
      </c>
      <c r="LP131" s="26">
        <f>IFERROR(Tableau17[[#This Row],[2017-T1-MACRON Emmanuel]]/Tableau17[[#This Row],[2017-T1-TOTAL]],"")</f>
        <v>0.18327974276527331</v>
      </c>
      <c r="LQ131" s="26">
        <f>IFERROR(Tableau17[[#This Row],[2017-T1-POUTOU Philippe]]/Tableau17[[#This Row],[2017-T1-TOTAL]],"")</f>
        <v>5.3590568060021436E-3</v>
      </c>
      <c r="LR131" s="26">
        <f>IFERROR(Tableau17[[#This Row],[2017-T2-LE PEN Marine]]/Tableau17[[#This Row],[2017-T2-TOTAL]],"")</f>
        <v>0.38432835820895522</v>
      </c>
      <c r="LS131" s="26">
        <f>IFERROR(Tableau17[[#This Row],[2017-T2-MACRON Emmanuel]]/Tableau17[[#This Row],[2017-T2-TOTAL]],"")</f>
        <v>0.61567164179104472</v>
      </c>
      <c r="LT131" s="26">
        <f>IFERROR(Tableau17[[#This Row],[2019-T1-ALEXANDRE Audric]]/Tableau17[[#This Row],[2019-T1-TOTAL]],"")</f>
        <v>0</v>
      </c>
      <c r="LU131" s="26">
        <f>IFERROR(Tableau17[[#This Row],[2019-T1-ARTHAUD Nathalie]]/Tableau17[[#This Row],[2019-T1-TOTAL]],"")</f>
        <v>3.7383177570093459E-3</v>
      </c>
      <c r="LV131" s="26">
        <f>IFERROR(Tableau17[[#This Row],[2019-T1-ASSELINEAU François]]/Tableau17[[#This Row],[2019-T1-TOTAL]],"")</f>
        <v>1.1214953271028037E-2</v>
      </c>
      <c r="LW131" s="26">
        <f>IFERROR(Tableau17[[#This Row],[2019-T1-AUBRY Manon]]/Tableau17[[#This Row],[2019-T1-TOTAL]],"")</f>
        <v>0.11401869158878504</v>
      </c>
      <c r="LX131" s="26">
        <f>IFERROR(Tableau17[[#This Row],[2019-T1-AZERGUI Nagib]]/Tableau17[[#This Row],[2019-T1-TOTAL]],"")</f>
        <v>1.869158878504673E-3</v>
      </c>
      <c r="LY131" s="26">
        <f>IFERROR(Tableau17[[#This Row],[2019-T1-BARDELLA Jordan]]/Tableau17[[#This Row],[2019-T1-TOTAL]],"")</f>
        <v>0.28598130841121494</v>
      </c>
      <c r="LZ131" s="26">
        <f>IFERROR(Tableau17[[#This Row],[2019-T1-BELLAMY François-Xavier]]/Tableau17[[#This Row],[2019-T1-TOTAL]],"")</f>
        <v>5.046728971962617E-2</v>
      </c>
      <c r="MA131" s="26">
        <f>IFERROR(Tableau17[[#This Row],[2019-T1-BIDOU Olivier]]/Tableau17[[#This Row],[2019-T1-TOTAL]],"")</f>
        <v>1.869158878504673E-3</v>
      </c>
      <c r="MB131" s="26">
        <f>IFERROR(Tableau17[[#This Row],[2019-T1-BOURG Dominique]]/Tableau17[[#This Row],[2019-T1-TOTAL]],"")</f>
        <v>3.3644859813084113E-2</v>
      </c>
      <c r="MC131" s="26">
        <f>IFERROR(Tableau17[[#This Row],[2019-T1-BROSSAT Ian]]/Tableau17[[#This Row],[2019-T1-TOTAL]],"")</f>
        <v>3.7383177570093455E-2</v>
      </c>
      <c r="MD131" s="26">
        <f>IFERROR(Tableau17[[#This Row],[2019-T1-CAILLAUD Sophie]]/Tableau17[[#This Row],[2019-T1-TOTAL]],"")</f>
        <v>1.869158878504673E-3</v>
      </c>
      <c r="ME131" s="26">
        <f>IFERROR(Tableau17[[#This Row],[2019-T1-CAMUS Renaud]]/Tableau17[[#This Row],[2019-T1-TOTAL]],"")</f>
        <v>0</v>
      </c>
      <c r="MF131" s="26">
        <f>IFERROR(Tableau17[[#This Row],[2019-T1-CHALENÇON Christophe]]/Tableau17[[#This Row],[2019-T1-TOTAL]],"")</f>
        <v>0</v>
      </c>
      <c r="MG131" s="26">
        <f>IFERROR(Tableau17[[#This Row],[2019-T1-CORBET Cathy Denise Ginette]]/Tableau17[[#This Row],[2019-T1-TOTAL]],"")</f>
        <v>0</v>
      </c>
      <c r="MH131" s="26">
        <f>IFERROR(Tableau17[[#This Row],[2019-T1-DE PREVOISIN Robert]]/Tableau17[[#This Row],[2019-T1-TOTAL]],"")</f>
        <v>0</v>
      </c>
      <c r="MI131" s="26">
        <f>IFERROR(Tableau17[[#This Row],[2019-T1-DELFEL Thérèse]]/Tableau17[[#This Row],[2019-T1-TOTAL]],"")</f>
        <v>1.869158878504673E-3</v>
      </c>
      <c r="MJ131" s="26">
        <f>IFERROR(Tableau17[[#This Row],[2019-T1-DIEUMEGARD Pierre]]/Tableau17[[#This Row],[2019-T1-TOTAL]],"")</f>
        <v>0</v>
      </c>
      <c r="MK131" s="26">
        <f>IFERROR(Tableau17[[#This Row],[2019-T1-DUPONT-AIGNAN Nicolas]]/Tableau17[[#This Row],[2019-T1-TOTAL]],"")</f>
        <v>2.9906542056074768E-2</v>
      </c>
      <c r="ML131" s="26">
        <f>IFERROR(Tableau17[[#This Row],[2019-T1-GERNIGON Yves]]/Tableau17[[#This Row],[2019-T1-TOTAL]],"")</f>
        <v>0</v>
      </c>
      <c r="MM131" s="26">
        <f>IFERROR(Tableau17[[#This Row],[2019-T1-GLUCKSMANN Raphaël]]/Tableau17[[#This Row],[2019-T1-TOTAL]],"")</f>
        <v>6.7289719626168226E-2</v>
      </c>
      <c r="MN131" s="26">
        <f>IFERROR(Tableau17[[#This Row],[2019-T1-HAMON Benoît]]/Tableau17[[#This Row],[2019-T1-TOTAL]],"")</f>
        <v>3.5514018691588788E-2</v>
      </c>
      <c r="MO131" s="26">
        <f>IFERROR(Tableau17[[#This Row],[2019-T1-HELGEN Gilles]]/Tableau17[[#This Row],[2019-T1-TOTAL]],"")</f>
        <v>0</v>
      </c>
      <c r="MP131" s="26">
        <f>IFERROR(Tableau17[[#This Row],[2019-T1-JADOT Yannick]]/Tableau17[[#This Row],[2019-T1-TOTAL]],"")</f>
        <v>0.16635514018691588</v>
      </c>
      <c r="MQ131" s="26">
        <f>IFERROR(Tableau17[[#This Row],[2019-T1-LAGARDE Jean-Christophe]]/Tableau17[[#This Row],[2019-T1-TOTAL]],"")</f>
        <v>2.0560747663551402E-2</v>
      </c>
      <c r="MR131" s="26">
        <f>IFERROR(Tableau17[[#This Row],[2019-T1-LALANNE Francis]]/Tableau17[[#This Row],[2019-T1-TOTAL]],"")</f>
        <v>9.3457943925233638E-3</v>
      </c>
      <c r="MS131" s="26">
        <f>IFERROR(Tableau17[[#This Row],[2019-T1-LOISEAU Nathalie]]/Tableau17[[#This Row],[2019-T1-TOTAL]],"")</f>
        <v>0.12336448598130841</v>
      </c>
      <c r="MT131" s="26">
        <f>IFERROR(Tableau17[[#This Row],[2019-T1-MARIE Florie]]/Tableau17[[#This Row],[2019-T1-TOTAL]],"")</f>
        <v>3.7383177570093459E-3</v>
      </c>
      <c r="MU131" s="26">
        <f>IFERROR(Tableau17[[#This Row],[2008-T1-MACROEXTRDROITE]]/Tableau17[[#This Row],[2008-T1-MACROTOTALE]],"")</f>
        <v>0.12738853503184713</v>
      </c>
      <c r="MV131" s="26">
        <f>IFERROR(Tableau17[[#This Row],[2008-T1-MACRODROITE]]/Tableau17[[#This Row],[2008-T1-MACROTOTALE]],"")</f>
        <v>0.42802547770700639</v>
      </c>
      <c r="MW131" s="26">
        <f>IFERROR(Tableau17[[#This Row],[2008-T1-MACROCENTRE]]/Tableau17[[#This Row],[2008-T1-MACROTOTALE]],"")</f>
        <v>0</v>
      </c>
      <c r="MX131" s="26">
        <f>IFERROR(Tableau17[[#This Row],[2008-T1-MACROGAUCHE]]/Tableau17[[#This Row],[2008-T1-MACROTOTALE]],"")</f>
        <v>0.44458598726114651</v>
      </c>
      <c r="MY131" s="26">
        <f>IFERROR(Tableau17[[#This Row],[2008-T1-MACROAUTRE]]/Tableau17[[#This Row],[2008-T1-MACROTOTALE]],"")</f>
        <v>0</v>
      </c>
      <c r="MZ131" s="26">
        <f>IFERROR(Tableau17[[#This Row],[2008-T2-MACROEXTRDROITE]]/Tableau17[[#This Row],[2008-T2-MACROTOTALE]],"")</f>
        <v>0</v>
      </c>
      <c r="NA131" s="26">
        <f>IFERROR(Tableau17[[#This Row],[2008-T2-MACRODROITE]]/Tableau17[[#This Row],[2008-T2-MACROTOTALE]],"")</f>
        <v>0.48541423570595099</v>
      </c>
      <c r="NB131" s="26">
        <f>IFERROR(Tableau17[[#This Row],[2008-T2-MACROCENTRE]]/Tableau17[[#This Row],[2008-T2-MACROTOTALE]],"")</f>
        <v>0</v>
      </c>
      <c r="NC131" s="26">
        <f>IFERROR(Tableau17[[#This Row],[2008-T2-MACROGAUCHE]]/Tableau17[[#This Row],[2008-T2-MACROTOTALE]],"")</f>
        <v>0.51458576429404901</v>
      </c>
      <c r="ND131" s="26">
        <f>IFERROR(Tableau17[[#This Row],[2008-T2-MACROAUTRE]]/Tableau17[[#This Row],[2008-T2-MACROTOTALE]],"")</f>
        <v>0</v>
      </c>
      <c r="NE131" s="26">
        <f>IFERROR(Tableau17[[#This Row],[2014-T1-MACROEXTRDROITE]]/Tableau17[[#This Row],[2014-T1-MACROTOTALE]],"")</f>
        <v>0.21625163826998689</v>
      </c>
      <c r="NF131" s="26">
        <f>IFERROR(Tableau17[[#This Row],[2014-T1-MACRODROITE]]/Tableau17[[#This Row],[2014-T1-MACROTOTALE]],"")</f>
        <v>0.35255570117955437</v>
      </c>
      <c r="NG131" s="26">
        <f>IFERROR(Tableau17[[#This Row],[2014-T1-MACROCENTRE]]/Tableau17[[#This Row],[2014-T1-MACROTOTALE]],"")</f>
        <v>1.5727391874180863E-2</v>
      </c>
      <c r="NH131" s="26">
        <f>IFERROR(Tableau17[[#This Row],[2014-T1-MACROGAUCHE]]/Tableau17[[#This Row],[2014-T1-MACROTOTALE]],"")</f>
        <v>0.41546526867627787</v>
      </c>
      <c r="NI131" s="26">
        <f>IFERROR(Tableau17[[#This Row],[2014-T1-MACROAUTRE]]/Tableau17[[#This Row],[2014-T1-MACROTOTALE]],"")</f>
        <v>0</v>
      </c>
      <c r="NJ131" s="26">
        <f>IFERROR(Tableau17[[#This Row],[2014-T2-MACROEXTRDROITE]]/Tableau17[[#This Row],[2014-T2-MACROTOTALE]],"")</f>
        <v>0.21364221364221364</v>
      </c>
      <c r="NK131" s="26">
        <f>IFERROR(Tableau17[[#This Row],[2014-T2-MACRODROITE]]/Tableau17[[#This Row],[2014-T2-MACROTOTALE]],"")</f>
        <v>0.43629343629343631</v>
      </c>
      <c r="NL131" s="26">
        <f>IFERROR(Tableau17[[#This Row],[2014-T2-MACROCENTRE]]/Tableau17[[#This Row],[2014-T2-MACROTOTALE]],"")</f>
        <v>0</v>
      </c>
      <c r="NM131" s="26">
        <f>IFERROR(Tableau17[[#This Row],[2014-T2-MACROGAUCHE]]/Tableau17[[#This Row],[2014-T2-MACROTOTALE]],"")</f>
        <v>0.35006435006435005</v>
      </c>
      <c r="NN131" s="26">
        <f>IFERROR(Tableau17[[#This Row],[2014-T2-MACROAUTRE]]/Tableau17[[#This Row],[2014-T2-MACROTOTALE]],"")</f>
        <v>0</v>
      </c>
      <c r="NO131" s="26">
        <f>IFERROR( Tableau17[[#This Row],[2015-T1-MACROEXTRDROITE]]/Tableau17[[#This Row],[2015-T1-MACROTOTALE]],"")</f>
        <v>0.37375745526838966</v>
      </c>
      <c r="NP131" s="26">
        <f>IFERROR(Tableau17[[#This Row],[2015-T1-MACRODROITE]]/Tableau17[[#This Row],[2015-T1-MACROTOTALE]],"")</f>
        <v>0.20675944333996024</v>
      </c>
      <c r="NQ131" s="26">
        <f>IFERROR(Tableau17[[#This Row],[2015-T1-MACROCENTRE]]/Tableau17[[#This Row],[2015-T1-MACROTOTALE]],"")</f>
        <v>2.7833001988071572E-2</v>
      </c>
      <c r="NR131" s="26">
        <f>IFERROR(Tableau17[[#This Row],[2015-T1-MACROGAUCHE]]/Tableau17[[#This Row],[2015-T1-MACROTOTALE]],"")</f>
        <v>0.3499005964214712</v>
      </c>
      <c r="NS131" s="26">
        <f>IFERROR(Tableau17[[#This Row],[2015-T1-MACROAUTRE]]/Tableau17[[#This Row],[2015-T1-MACROTOTALE]],"")</f>
        <v>4.1749502982107355E-2</v>
      </c>
      <c r="NT131" s="26">
        <f>IFERROR(Tableau17[[#This Row],[2015-T2-MACROEXTRDROITE]]/Tableau17[[#This Row],[2015-T2-MACROTOTALE]],"")</f>
        <v>0.47206165703275532</v>
      </c>
      <c r="NU131" s="26">
        <f>IFERROR(Tableau17[[#This Row],[2015-T2-MACRODROITE]]/Tableau17[[#This Row],[2015-T2-MACROTOTALE]],"")</f>
        <v>0</v>
      </c>
      <c r="NV131" s="26">
        <f>IFERROR(Tableau17[[#This Row],[2015-T2-MACROCENTRE]]/Tableau17[[#This Row],[2015-T2-MACROTOTALE]],"")</f>
        <v>0</v>
      </c>
      <c r="NW131" s="26">
        <f>IFERROR(Tableau17[[#This Row],[2015-T2-MACROGAUCHE]]/Tableau17[[#This Row],[2015-T2-MACROTOTALE]],"")</f>
        <v>0.52793834296724473</v>
      </c>
      <c r="NX131" s="26">
        <f>IFERROR(Tableau17[[#This Row],[2015-T2-MACROAUTRE]]/Tableau17[[#This Row],[2015-T2-MACROTOTALE]],"")</f>
        <v>0</v>
      </c>
      <c r="NY131" s="26">
        <f>IFERROR(Tableau17[[#This Row],[2017-T1-MACROEXTRDROITE]]/Tableau17[[#This Row],[2017-T1-MACROTOTALE]],"")</f>
        <v>0.29046087888531619</v>
      </c>
      <c r="NZ131" s="26">
        <f>IFERROR(Tableau17[[#This Row],[2017-T1-MACRODROITE]]/Tableau17[[#This Row],[2017-T1-MACROTOTALE]],"")</f>
        <v>0.10718113612004287</v>
      </c>
      <c r="OA131" s="26">
        <f>IFERROR(Tableau17[[#This Row],[2017-T1-MACROCENTRE]]/Tableau17[[#This Row],[2017-T1-MACROTOTALE]],"")</f>
        <v>0.18327974276527331</v>
      </c>
      <c r="OB131" s="26">
        <f>IFERROR(Tableau17[[#This Row],[2017-T1-MACROGAUCHE]]/Tableau17[[#This Row],[2017-T1-MACROTOTALE]],"")</f>
        <v>0.41050375133976419</v>
      </c>
      <c r="OC131" s="26">
        <f>IFERROR(Tableau17[[#This Row],[2017-T1-MACROAUTRE]]/Tableau17[[#This Row],[2017-T1-MACROTOTALE]],"")</f>
        <v>8.5744908896034297E-3</v>
      </c>
      <c r="OD131" s="26">
        <f>IFERROR(Tableau17[[#This Row],[2017-T2-MACROEXTRDROITE]]/Tableau17[[#This Row],[2017-T2-MACROTOTALE]],"")</f>
        <v>0.38432835820895522</v>
      </c>
      <c r="OE131" s="26">
        <f>IFERROR(Tableau17[[#This Row],[2017-T2-MACRODROITE]]/Tableau17[[#This Row],[2017-T2-MACROTOTALE]],"")</f>
        <v>0</v>
      </c>
      <c r="OF131" s="26">
        <f>IFERROR(Tableau17[[#This Row],[2017-T2-MACROCENTRE]]/Tableau17[[#This Row],[2017-T2-MACROTOTALE]],"")</f>
        <v>0.61567164179104472</v>
      </c>
      <c r="OG131" s="26">
        <f>IFERROR(Tableau17[[#This Row],[2017-T2-MACROGAUCHE]]/Tableau17[[#This Row],[2017-T2-MACROTOTALE]],"")</f>
        <v>0</v>
      </c>
      <c r="OH131" s="26">
        <f>IFERROR(Tableau17[[#This Row],[2017-T2-MACROAUTRE]]/Tableau17[[#This Row],[2017-T2-MACROTOTALE]],"")</f>
        <v>0</v>
      </c>
      <c r="OI131" s="26">
        <f>IFERROR(Tableau17[[#This Row],[2019-T1-MACROEXTRDROITE]]/Tableau17[[#This Row],[2019-T1-MACROTOTALE]],"")</f>
        <v>0.32723948811700182</v>
      </c>
      <c r="OJ131" s="26">
        <f>IFERROR(Tableau17[[#This Row],[2019-T1-MACRODROITE]]/Tableau17[[#This Row],[2019-T1-MACROTOTALE]],"")</f>
        <v>6.9469835466179158E-2</v>
      </c>
      <c r="OK131" s="26">
        <f>IFERROR(Tableau17[[#This Row],[2019-T1-MACROCENTRE]]/Tableau17[[#This Row],[2019-T1-MACROTOTALE]],"")</f>
        <v>0.1206581352833638</v>
      </c>
      <c r="OL131" s="26">
        <f>IFERROR(Tableau17[[#This Row],[2019-T1-MACROGAUCHE]]/Tableau17[[#This Row],[2019-T1-MACROTOTALE]],"")</f>
        <v>0.41499085923217549</v>
      </c>
      <c r="OM131" s="26">
        <f>IFERROR(Tableau17[[#This Row],[2019-T1-MACROAUTRE]]/Tableau17[[#This Row],[2019-T1-MACROTOTALE]],"")</f>
        <v>6.7641681901279713E-2</v>
      </c>
      <c r="ON131" s="26">
        <f>IFERROR(Tableau17[[#This Row],[2020-T1-MACROEXTRDROITE]]/Tableau17[[#This Row],[2020-T1-MACROTOTALE]],"")</f>
        <v>0.17758985200845667</v>
      </c>
      <c r="OO131" s="26">
        <f>IFERROR(Tableau17[[#This Row],[2020-T1-MACRODROITE]]/Tableau17[[#This Row],[2020-T1-MACROTOTALE]],"")</f>
        <v>0.32346723044397463</v>
      </c>
      <c r="OP131" s="26">
        <f>IFERROR(Tableau17[[#This Row],[2020-T1-MACROCENTRE]]/Tableau17[[#This Row],[2020-T1-MACROTOTALE]],"")</f>
        <v>3.382663847780127E-2</v>
      </c>
      <c r="OQ131" s="26">
        <f>IFERROR(Tableau17[[#This Row],[2020-T1-MACROGAUCHE]]/Tableau17[[#This Row],[2020-T1-MACROTOTALE]],"")</f>
        <v>0.46511627906976744</v>
      </c>
      <c r="OR131" s="26">
        <f>IFERROR(Tableau17[[#This Row],[2020-T1-MACROAUTRE]]/Tableau17[[#This Row],[2020-T1-MACROTOTALE]],"")</f>
        <v>0</v>
      </c>
      <c r="OS131" s="26">
        <f>IFERROR(Tableau17[[#This Row],[2017 (L)-T1-MACROEXTRDROITE]]/Tableau17[[#This Row],[2017 (L)-T1-MACROTOTALE]],"")</f>
        <v>1.2437810945273632E-2</v>
      </c>
      <c r="OT131" s="26">
        <f>IFERROR(Tableau17[[#This Row],[2017 (L)-T1-MACRODROITE]]/Tableau17[[#This Row],[2017 (L)-T1-MACROTOTALE]],"")</f>
        <v>0.18159203980099503</v>
      </c>
      <c r="OU131" s="26">
        <f>IFERROR(Tableau17[[#This Row],[2017 (L)-T1-MACROCENTRE]]/Tableau17[[#This Row],[2017 (L)-T1-MACROTOTALE]],"")</f>
        <v>0.27611940298507465</v>
      </c>
      <c r="OV131" s="26">
        <f>IFERROR(Tableau17[[#This Row],[2017 (L)-T1-MACROGAUCHE]]/Tableau17[[#This Row],[2017 (L)-T1-MACROTOTALE]],"")</f>
        <v>0.51741293532338306</v>
      </c>
      <c r="OW131" s="26">
        <f>IFERROR(Tableau17[[#This Row],[2017 (L)-T1-MACROAUTRE]]/Tableau17[[#This Row],[2017 (L)-T1-MACROTOTALE]],"")</f>
        <v>1.2437810945273632E-2</v>
      </c>
      <c r="OX131" s="26">
        <f>IFERROR(Tableau17[[#This Row],[2017 (L)-T2-MACROEXTRDROITE]]/Tableau17[[#This Row],[2017 (L)-T2-MACROTOTALE]],"")</f>
        <v>0</v>
      </c>
      <c r="OY131" s="26">
        <f>IFERROR(Tableau17[[#This Row],[2017 (L)-T2-MACRODROITE]]/Tableau17[[#This Row],[2017 (L)-T2-MACROTOTALE]],"")</f>
        <v>0</v>
      </c>
      <c r="OZ131" s="26">
        <f>IFERROR(Tableau17[[#This Row],[2017 (L)-T2-MACROCENTRE]]/Tableau17[[#This Row],[2017 (L)-T2-MACROTOTALE]],"")</f>
        <v>0.40441176470588236</v>
      </c>
      <c r="PA131" s="26">
        <f>IFERROR(Tableau17[[#This Row],[2017 (L)-T2-MACROGAUCHE]]/Tableau17[[#This Row],[2017 (L)-T2-MACROTOTALE]],"")</f>
        <v>0.59558823529411764</v>
      </c>
      <c r="PB131" s="26">
        <f>IFERROR(Tableau17[[#This Row],[2017 (L)-T2-MACROAUTRE]]/Tableau17[[#This Row],[2017 (L)-T2-MACROTOTALE]],"")</f>
        <v>0</v>
      </c>
      <c r="PC131" s="26">
        <f>IFERROR(Tableau17[[#This Row],[2008_T1_PROCUS]]/Tableau17[[#This Row],[2008_T1_INSCRITS]],0)</f>
        <v>3.2608695652173912E-2</v>
      </c>
      <c r="PD131" s="26">
        <f>IFERROR(Tableau17[[#This Row],[2008_T2_PROCUS]]/Tableau17[[#This Row],[2008_T2_INSCRITS]],0)</f>
        <v>1.5217391304347827E-2</v>
      </c>
      <c r="PE131" s="26">
        <f>Tableau17[[#This Row],[2014_T1_PROCUS]]/Tableau17[[#This Row],[2014_T1_INSCRITS]]</f>
        <v>1.465457083042568E-2</v>
      </c>
      <c r="PF131" s="26">
        <f>IFERROR(Tableau17[[#This Row],[2014_T2_PROCUS]]/Tableau17[[#This Row],[2014_T2_INSCRITS]],0)</f>
        <v>1.5373864430468204E-2</v>
      </c>
    </row>
    <row r="132" spans="1:422" x14ac:dyDescent="0.2">
      <c r="A132" s="1">
        <v>3</v>
      </c>
      <c r="B132" s="1" t="s">
        <v>305</v>
      </c>
      <c r="C132" s="1" t="s">
        <v>309</v>
      </c>
      <c r="D132" s="1" t="s">
        <v>309</v>
      </c>
      <c r="E132" s="1">
        <v>510</v>
      </c>
      <c r="F132" s="1">
        <v>5.3956119999999999</v>
      </c>
      <c r="G132" s="1">
        <v>43.295211000000002</v>
      </c>
      <c r="H132" s="3">
        <v>959</v>
      </c>
      <c r="I132" s="3">
        <v>142</v>
      </c>
      <c r="L132" s="1">
        <v>82</v>
      </c>
      <c r="M132" s="1">
        <v>12</v>
      </c>
      <c r="O132" s="1">
        <v>4</v>
      </c>
      <c r="P132" s="1">
        <v>32</v>
      </c>
      <c r="Q132" s="1">
        <v>15</v>
      </c>
      <c r="R132" s="1">
        <v>34</v>
      </c>
      <c r="S132" s="1">
        <v>177</v>
      </c>
      <c r="T132" s="1">
        <v>57</v>
      </c>
      <c r="U132" s="1">
        <v>413</v>
      </c>
      <c r="V132" s="1">
        <v>969</v>
      </c>
      <c r="W132" s="1">
        <v>577</v>
      </c>
      <c r="X132" s="1">
        <v>14</v>
      </c>
      <c r="Y132" s="2">
        <v>0.59545923999999995</v>
      </c>
      <c r="Z132" s="1">
        <v>968</v>
      </c>
      <c r="AA132" s="1">
        <v>599</v>
      </c>
      <c r="AB132" s="1">
        <v>17</v>
      </c>
      <c r="AC132" s="2">
        <v>0.61880164999999998</v>
      </c>
      <c r="AD132" s="1">
        <v>959</v>
      </c>
      <c r="AE132" s="1">
        <v>429</v>
      </c>
      <c r="AF132" s="2">
        <v>0.44734098</v>
      </c>
      <c r="AG132" s="1">
        <f t="shared" si="2"/>
        <v>142</v>
      </c>
      <c r="AH132" s="1">
        <v>1004</v>
      </c>
      <c r="AI132" s="1">
        <v>631</v>
      </c>
      <c r="AJ132" s="1">
        <v>8</v>
      </c>
      <c r="AK132" s="2">
        <v>0.62848605999999996</v>
      </c>
      <c r="AL132" s="1">
        <v>1004</v>
      </c>
      <c r="AM132" s="1">
        <v>678</v>
      </c>
      <c r="AN132" s="1">
        <v>15</v>
      </c>
      <c r="AO132" s="2">
        <v>0.67529879999999998</v>
      </c>
      <c r="AP132" s="1">
        <v>968</v>
      </c>
      <c r="AQ132" s="1">
        <v>493</v>
      </c>
      <c r="AR132" s="2">
        <v>0.50929751999999995</v>
      </c>
      <c r="AS132" s="1">
        <v>968</v>
      </c>
      <c r="AT132" s="1">
        <v>487</v>
      </c>
      <c r="AU132" s="2">
        <v>0.50309917000000004</v>
      </c>
      <c r="AV132" s="1">
        <v>966</v>
      </c>
      <c r="AW132" s="1">
        <v>531</v>
      </c>
      <c r="AX132" s="2">
        <v>0.54968943999999997</v>
      </c>
      <c r="AY132" s="1">
        <v>965</v>
      </c>
      <c r="AZ132" s="1">
        <v>451</v>
      </c>
      <c r="BA132" s="2">
        <v>0.46735750999999998</v>
      </c>
      <c r="BB132" s="1">
        <v>965</v>
      </c>
      <c r="BC132" s="1">
        <v>741</v>
      </c>
      <c r="BD132" s="2">
        <v>0.76787565000000002</v>
      </c>
      <c r="BE132" s="1">
        <v>965</v>
      </c>
      <c r="BF132" s="1">
        <v>698</v>
      </c>
      <c r="BG132" s="2">
        <v>0.72331606000000004</v>
      </c>
      <c r="BH132" s="1">
        <v>929</v>
      </c>
      <c r="BI132" s="1">
        <v>509</v>
      </c>
      <c r="BJ132" s="2">
        <v>0.54790097000000004</v>
      </c>
      <c r="BK132" s="1">
        <v>45</v>
      </c>
      <c r="BL132" s="1">
        <v>7</v>
      </c>
      <c r="BM132" s="1">
        <v>4</v>
      </c>
      <c r="BN132" s="1">
        <v>47</v>
      </c>
      <c r="BO132" s="1">
        <v>45</v>
      </c>
      <c r="BP132" s="1">
        <v>249</v>
      </c>
      <c r="BQ132" s="1">
        <v>227</v>
      </c>
      <c r="BR132" s="1">
        <v>624</v>
      </c>
      <c r="BT132" s="1">
        <v>332</v>
      </c>
      <c r="BU132" s="1">
        <v>331</v>
      </c>
      <c r="BW132" s="1">
        <v>663</v>
      </c>
      <c r="BX132" s="1">
        <v>12</v>
      </c>
      <c r="BY132" s="1">
        <v>4</v>
      </c>
      <c r="BZ132" s="1">
        <v>30</v>
      </c>
      <c r="CB132" s="1">
        <v>43</v>
      </c>
      <c r="CC132" s="1">
        <v>79</v>
      </c>
      <c r="CD132" s="1">
        <v>228</v>
      </c>
      <c r="CE132" s="1">
        <v>167</v>
      </c>
      <c r="CF132" s="1">
        <v>563</v>
      </c>
      <c r="CG132" s="1">
        <v>93</v>
      </c>
      <c r="CH132" s="1">
        <v>257</v>
      </c>
      <c r="CI132" s="1">
        <v>222</v>
      </c>
      <c r="CJ132" s="1">
        <v>572</v>
      </c>
      <c r="CK132" s="1">
        <v>9</v>
      </c>
      <c r="CO132" s="1">
        <v>74</v>
      </c>
      <c r="CP132" s="1">
        <v>122</v>
      </c>
      <c r="CR132" s="1">
        <v>17</v>
      </c>
      <c r="CT132" s="1">
        <v>141</v>
      </c>
      <c r="CU132" s="1">
        <v>111</v>
      </c>
      <c r="CW132" s="1">
        <v>474</v>
      </c>
      <c r="CY132" s="1">
        <v>129</v>
      </c>
      <c r="DA132" s="1">
        <v>286</v>
      </c>
      <c r="DC132" s="1">
        <v>415</v>
      </c>
      <c r="DD132" s="1">
        <v>18</v>
      </c>
      <c r="DE132" s="1">
        <v>6</v>
      </c>
      <c r="DF132" s="1">
        <v>2</v>
      </c>
      <c r="DG132" s="1">
        <v>20</v>
      </c>
      <c r="DH132" s="1">
        <v>2</v>
      </c>
      <c r="DI132" s="1">
        <v>52</v>
      </c>
      <c r="DK132" s="1">
        <v>3</v>
      </c>
      <c r="DL132" s="1">
        <v>133</v>
      </c>
      <c r="DN132" s="1">
        <v>80</v>
      </c>
      <c r="DP132" s="1">
        <v>5</v>
      </c>
      <c r="DQ132" s="1">
        <v>0</v>
      </c>
      <c r="DR132" s="1">
        <v>133</v>
      </c>
      <c r="DU132" s="1">
        <v>454</v>
      </c>
      <c r="DV132" s="1">
        <v>206</v>
      </c>
      <c r="DZ132" s="1">
        <v>188</v>
      </c>
      <c r="EA132" s="1">
        <v>394</v>
      </c>
      <c r="EB132" s="1">
        <v>6</v>
      </c>
      <c r="EC132" s="1">
        <v>6</v>
      </c>
      <c r="ED132" s="1">
        <v>1</v>
      </c>
      <c r="EE132" s="1">
        <v>19</v>
      </c>
      <c r="EF132" s="1">
        <v>113</v>
      </c>
      <c r="EG132" s="1">
        <v>58</v>
      </c>
      <c r="EH132" s="1">
        <v>10</v>
      </c>
      <c r="EI132" s="1">
        <v>126</v>
      </c>
      <c r="EJ132" s="1">
        <v>219</v>
      </c>
      <c r="EK132" s="1">
        <v>165</v>
      </c>
      <c r="EL132" s="1">
        <v>10</v>
      </c>
      <c r="EM132" s="1">
        <v>733</v>
      </c>
      <c r="EN132" s="1">
        <v>169</v>
      </c>
      <c r="EO132" s="1">
        <v>448</v>
      </c>
      <c r="EP132" s="1">
        <v>617</v>
      </c>
      <c r="EQ132" s="1">
        <v>0</v>
      </c>
      <c r="ER132" s="1">
        <v>2</v>
      </c>
      <c r="ES132" s="1">
        <v>11</v>
      </c>
      <c r="ET132" s="1">
        <v>42</v>
      </c>
      <c r="EU132" s="1">
        <v>1</v>
      </c>
      <c r="EV132" s="1">
        <v>93</v>
      </c>
      <c r="EW132" s="1">
        <v>31</v>
      </c>
      <c r="EX132" s="1">
        <v>2</v>
      </c>
      <c r="EY132" s="1">
        <v>9</v>
      </c>
      <c r="EZ132" s="1">
        <v>16</v>
      </c>
      <c r="FA132" s="1">
        <v>0</v>
      </c>
      <c r="FB132" s="1">
        <v>0</v>
      </c>
      <c r="FC132" s="1">
        <v>0</v>
      </c>
      <c r="FD132" s="1">
        <v>0</v>
      </c>
      <c r="FE132" s="1">
        <v>0</v>
      </c>
      <c r="FF132" s="1">
        <v>0</v>
      </c>
      <c r="FG132" s="1">
        <v>0</v>
      </c>
      <c r="FH132" s="1">
        <v>5</v>
      </c>
      <c r="FI132" s="1">
        <v>2</v>
      </c>
      <c r="FJ132" s="1">
        <v>29</v>
      </c>
      <c r="FK132" s="1">
        <v>19</v>
      </c>
      <c r="FL132" s="1">
        <v>0</v>
      </c>
      <c r="FM132" s="1">
        <v>118</v>
      </c>
      <c r="FN132" s="1">
        <v>8</v>
      </c>
      <c r="FO132" s="1">
        <v>1</v>
      </c>
      <c r="FP132" s="1">
        <v>92</v>
      </c>
      <c r="FQ132" s="1">
        <v>1</v>
      </c>
      <c r="FR132" s="1">
        <f>SUM(Tableau17[[#This Row],[2019-T1-ALEXANDRE Audric]:[2019-T1-MARIE Florie]])</f>
        <v>482</v>
      </c>
      <c r="FS132" s="1">
        <v>49</v>
      </c>
      <c r="FT132" s="1">
        <v>301</v>
      </c>
      <c r="FU132" s="1">
        <v>0</v>
      </c>
      <c r="FV132" s="1">
        <v>274</v>
      </c>
      <c r="FW132" s="1">
        <v>0</v>
      </c>
      <c r="FX132" s="1">
        <v>624</v>
      </c>
      <c r="FY132" s="1">
        <v>0</v>
      </c>
      <c r="FZ132" s="1">
        <v>331</v>
      </c>
      <c r="GA132" s="1">
        <v>0</v>
      </c>
      <c r="GB132" s="1">
        <v>332</v>
      </c>
      <c r="GC132" s="1">
        <v>0</v>
      </c>
      <c r="GD132" s="1">
        <v>663</v>
      </c>
      <c r="GE132" s="1">
        <v>79</v>
      </c>
      <c r="GF132" s="1">
        <v>232</v>
      </c>
      <c r="GG132" s="1">
        <v>12</v>
      </c>
      <c r="GH132" s="1">
        <v>240</v>
      </c>
      <c r="GI132" s="1">
        <v>0</v>
      </c>
      <c r="GJ132" s="1">
        <v>563</v>
      </c>
      <c r="GK132" s="1">
        <v>93</v>
      </c>
      <c r="GL132" s="1">
        <v>257</v>
      </c>
      <c r="GM132" s="1">
        <v>0</v>
      </c>
      <c r="GN132" s="1">
        <v>222</v>
      </c>
      <c r="GO132" s="1">
        <v>0</v>
      </c>
      <c r="GP132" s="1">
        <v>572</v>
      </c>
      <c r="GQ132" s="1">
        <v>122</v>
      </c>
      <c r="GR132" s="1">
        <v>141</v>
      </c>
      <c r="GS132" s="1">
        <v>0</v>
      </c>
      <c r="GT132" s="1">
        <v>202</v>
      </c>
      <c r="GU132" s="1">
        <v>9</v>
      </c>
      <c r="GV132" s="1">
        <v>474</v>
      </c>
      <c r="GW132" s="1">
        <v>129</v>
      </c>
      <c r="GX132" s="1">
        <v>286</v>
      </c>
      <c r="GY132" s="1">
        <v>0</v>
      </c>
      <c r="GZ132" s="1">
        <v>0</v>
      </c>
      <c r="HA132" s="1">
        <v>0</v>
      </c>
      <c r="HB132" s="1">
        <v>415</v>
      </c>
      <c r="HC132" s="1">
        <v>152</v>
      </c>
      <c r="HD132" s="1">
        <v>113</v>
      </c>
      <c r="HE132" s="1">
        <v>165</v>
      </c>
      <c r="HF132" s="1">
        <v>293</v>
      </c>
      <c r="HG132" s="1">
        <v>10</v>
      </c>
      <c r="HH132" s="1">
        <v>733</v>
      </c>
      <c r="HI132" s="1">
        <v>169</v>
      </c>
      <c r="HJ132" s="1">
        <v>0</v>
      </c>
      <c r="HK132" s="1">
        <v>448</v>
      </c>
      <c r="HL132" s="1">
        <v>0</v>
      </c>
      <c r="HM132" s="1">
        <v>0</v>
      </c>
      <c r="HN132" s="1">
        <v>617</v>
      </c>
      <c r="HO132" s="1">
        <v>113</v>
      </c>
      <c r="HP132" s="1">
        <v>39</v>
      </c>
      <c r="HQ132" s="1">
        <v>92</v>
      </c>
      <c r="HR132" s="1">
        <v>226</v>
      </c>
      <c r="HS132" s="1">
        <v>23</v>
      </c>
      <c r="HT132" s="1">
        <v>493</v>
      </c>
      <c r="HU132" s="1">
        <v>34</v>
      </c>
      <c r="HV132" s="1">
        <v>114</v>
      </c>
      <c r="HW132" s="1">
        <v>15</v>
      </c>
      <c r="HX132" s="1">
        <v>250</v>
      </c>
      <c r="HY132" s="1">
        <v>0</v>
      </c>
      <c r="HZ132" s="1">
        <v>413</v>
      </c>
      <c r="IA132" s="1">
        <v>2</v>
      </c>
      <c r="IB132" s="1">
        <v>100</v>
      </c>
      <c r="IC132" s="1">
        <v>133</v>
      </c>
      <c r="ID132" s="1">
        <v>213</v>
      </c>
      <c r="IE132" s="1">
        <v>6</v>
      </c>
      <c r="IF132" s="1">
        <v>454</v>
      </c>
      <c r="IG132" s="1">
        <v>0</v>
      </c>
      <c r="IH132" s="1">
        <v>0</v>
      </c>
      <c r="II132" s="1">
        <v>188</v>
      </c>
      <c r="IJ132" s="1">
        <v>206</v>
      </c>
      <c r="IK132" s="1">
        <v>0</v>
      </c>
      <c r="IL132" s="1">
        <v>394</v>
      </c>
      <c r="IM132" s="26">
        <f>IFERROR(Tableau17[[#This Row],[LDIV]]/Tableau17[[#This Row],[Total général]],"")</f>
        <v>0</v>
      </c>
      <c r="IN132" s="26">
        <f>IFERROR(Tableau17[[#This Row],[LDVC]]/Tableau17[[#This Row],[Total général]],"")</f>
        <v>0</v>
      </c>
      <c r="IO132" s="26">
        <f>IFERROR(Tableau17[[#This Row],[LDVD]]/Tableau17[[#This Row],[Total général]],"")</f>
        <v>0.19854721549636803</v>
      </c>
      <c r="IP132" s="26">
        <f>IFERROR(Tableau17[[#This Row],[LDVG]]/Tableau17[[#This Row],[Total général]],"")</f>
        <v>2.9055690072639227E-2</v>
      </c>
      <c r="IQ132" s="26">
        <f>IFERROR(Tableau17[[#This Row],[LEXD]]/Tableau17[[#This Row],[Total général]],"")</f>
        <v>0</v>
      </c>
      <c r="IR132" s="26">
        <f>IFERROR(Tableau17[[#This Row],[LEXG]]/Tableau17[[#This Row],[Total général]],"")</f>
        <v>9.6852300242130755E-3</v>
      </c>
      <c r="IS132" s="26">
        <f>IFERROR(Tableau17[[#This Row],[LLR]]/Tableau17[[#This Row],[Total général]],"")</f>
        <v>7.7481840193704604E-2</v>
      </c>
      <c r="IT132" s="26">
        <f>IFERROR(Tableau17[[#This Row],[LREM]]/Tableau17[[#This Row],[Total général]],"")</f>
        <v>3.6319612590799029E-2</v>
      </c>
      <c r="IU132" s="26">
        <f>IFERROR(Tableau17[[#This Row],[LRN]]/Tableau17[[#This Row],[Total général]],"")</f>
        <v>8.2324455205811137E-2</v>
      </c>
      <c r="IV132" s="26">
        <f>IFERROR(Tableau17[[#This Row],[LUG]]/Tableau17[[#This Row],[Total général]],"")</f>
        <v>0.42857142857142855</v>
      </c>
      <c r="IW132" s="26">
        <f>IFERROR(Tableau17[[#This Row],[LVEC]]/Tableau17[[#This Row],[Total général]],"")</f>
        <v>0.13801452784503632</v>
      </c>
      <c r="IX132" s="26">
        <f>IFERROR(Tableau17[[#This Row],[2008-T1-LCMD]]/Tableau17[[#This Row],[2008-T1-TOTAL]],"")</f>
        <v>7.2115384615384609E-2</v>
      </c>
      <c r="IY132" s="26">
        <f>IFERROR(Tableau17[[#This Row],[2008-T1-LDVD]]/Tableau17[[#This Row],[2008-T1-TOTAL]],"")</f>
        <v>1.1217948717948718E-2</v>
      </c>
      <c r="IZ132" s="26">
        <f>IFERROR(Tableau17[[#This Row],[2008-T1-LEXD]]/Tableau17[[#This Row],[2008-T1-TOTAL]],"")</f>
        <v>6.41025641025641E-3</v>
      </c>
      <c r="JA132" s="26">
        <f>IFERROR(Tableau17[[#This Row],[2008-T1-LEXG]]/Tableau17[[#This Row],[2008-T1-TOTAL]],"")</f>
        <v>7.5320512820512817E-2</v>
      </c>
      <c r="JB132" s="26">
        <f>IFERROR(Tableau17[[#This Row],[2008-T1-LFN]]/Tableau17[[#This Row],[2008-T1-TOTAL]],"")</f>
        <v>7.2115384615384609E-2</v>
      </c>
      <c r="JC132" s="26">
        <f>IFERROR(Tableau17[[#This Row],[2008-T1-LMAJ]]/Tableau17[[#This Row],[2008-T1-TOTAL]],"")</f>
        <v>0.39903846153846156</v>
      </c>
      <c r="JD132" s="26">
        <f>IFERROR(Tableau17[[#This Row],[2008-T1-LUG]]/Tableau17[[#This Row],[2008-T1-TOTAL]],"")</f>
        <v>0.36378205128205127</v>
      </c>
      <c r="JE132" s="26">
        <f>IFERROR(Tableau17[[#This Row],[2008-T2-LFN]]/Tableau17[[#This Row],[2008-T2-TOTAL]],"")</f>
        <v>0</v>
      </c>
      <c r="JF132" s="26">
        <f>IFERROR(Tableau17[[#This Row],[2008-T2-LGC]]/Tableau17[[#This Row],[2008-T2-TOTAL]],"")</f>
        <v>0.50075414781297134</v>
      </c>
      <c r="JG132" s="26">
        <f>IFERROR(Tableau17[[#This Row],[2008-T2-LMAJ]]/Tableau17[[#This Row],[2008-T2-TOTAL]],"")</f>
        <v>0.49924585218702866</v>
      </c>
      <c r="JH132" s="26">
        <f>IFERROR(Tableau17[[#This Row],[2008-T2-LUG]]/Tableau17[[#This Row],[2008-T2-TOTAL]],"")</f>
        <v>0</v>
      </c>
      <c r="JI132" s="26">
        <f>IFERROR(Tableau17[[#This Row],[2014-T1-LDIV]]/Tableau17[[#This Row],[2014-T1-TOTAL]],"")</f>
        <v>2.1314387211367674E-2</v>
      </c>
      <c r="JJ132" s="26">
        <f>IFERROR(Tableau17[[#This Row],[2014-T1-LDVD]]/Tableau17[[#This Row],[2014-T1-TOTAL]],"")</f>
        <v>7.104795737122558E-3</v>
      </c>
      <c r="JK132" s="26">
        <f>IFERROR(Tableau17[[#This Row],[2014-T1-LDVG]]/Tableau17[[#This Row],[2014-T1-TOTAL]],"")</f>
        <v>5.328596802841918E-2</v>
      </c>
      <c r="JL132" s="26">
        <f>IFERROR(Tableau17[[#This Row],[2014-T1-LEXG]]/Tableau17[[#This Row],[2014-T1-TOTAL]],"")</f>
        <v>0</v>
      </c>
      <c r="JM132" s="26">
        <f>IFERROR(Tableau17[[#This Row],[2014-T1-LFG]]/Tableau17[[#This Row],[2014-T1-TOTAL]],"")</f>
        <v>7.6376554174067496E-2</v>
      </c>
      <c r="JN132" s="26">
        <f>IFERROR(Tableau17[[#This Row],[2014-T1-LFN]]/Tableau17[[#This Row],[2014-T1-TOTAL]],"")</f>
        <v>0.14031971580817051</v>
      </c>
      <c r="JO132" s="26">
        <f>IFERROR(Tableau17[[#This Row],[2014-T1-LUD]]/Tableau17[[#This Row],[2014-T1-TOTAL]],"")</f>
        <v>0.4049733570159858</v>
      </c>
      <c r="JP132" s="26">
        <f>IFERROR(Tableau17[[#This Row],[2014-T1-LUG]]/Tableau17[[#This Row],[2014-T1-TOTAL]],"")</f>
        <v>0.2966252220248668</v>
      </c>
      <c r="JQ132" s="26">
        <f>IFERROR(Tableau17[[#This Row],[2014-T2-LFN]]/Tableau17[[#This Row],[2014-T2-TOTAL]],"")</f>
        <v>0.16258741258741258</v>
      </c>
      <c r="JR132" s="26">
        <f>IFERROR(Tableau17[[#This Row],[2014-T2-LUD]]/Tableau17[[#This Row],[2014-T2-TOTAL]],"")</f>
        <v>0.44930069930069932</v>
      </c>
      <c r="JS132" s="26">
        <f>IFERROR(Tableau17[[#This Row],[2014-T2-LUG]]/Tableau17[[#This Row],[2014-T2-TOTAL]],"")</f>
        <v>0.38811188811188813</v>
      </c>
      <c r="JT132" s="26">
        <f>IFERROR(Tableau17[[#This Row],[2015-T1-BC-DIV]]/Tableau17[[#This Row],[2015-T1-TOTAL]],"")</f>
        <v>1.8987341772151899E-2</v>
      </c>
      <c r="JU132" s="26">
        <f>IFERROR(Tableau17[[#This Row],[2015-T1-BC-DLF]]/Tableau17[[#This Row],[2015-T1-TOTAL]],"")</f>
        <v>0</v>
      </c>
      <c r="JV132" s="26">
        <f>IFERROR(Tableau17[[#This Row],[2015-T1-BC-DVD]]/Tableau17[[#This Row],[2015-T1-TOTAL]],"")</f>
        <v>0</v>
      </c>
      <c r="JW132" s="26">
        <f>IFERROR(Tableau17[[#This Row],[2015-T1-BC-DVG]]/Tableau17[[#This Row],[2015-T1-TOTAL]],"")</f>
        <v>0</v>
      </c>
      <c r="JX132" s="26">
        <f>IFERROR(Tableau17[[#This Row],[2015-T1-BC-FG]]/Tableau17[[#This Row],[2015-T1-TOTAL]],"")</f>
        <v>0.15611814345991562</v>
      </c>
      <c r="JY132" s="26">
        <f>IFERROR(Tableau17[[#This Row],[2015-T1-BC-FN]]/Tableau17[[#This Row],[2015-T1-TOTAL]],"")</f>
        <v>0.25738396624472576</v>
      </c>
      <c r="JZ132" s="26">
        <f>IFERROR(Tableau17[[#This Row],[2015-T1-BC-MDM]]/Tableau17[[#This Row],[2015-T1-TOTAL]],"")</f>
        <v>0</v>
      </c>
      <c r="KA132" s="26">
        <f>IFERROR(Tableau17[[#This Row],[2015-T1-BC-RDG]]/Tableau17[[#This Row],[2015-T1-TOTAL]],"")</f>
        <v>3.5864978902953586E-2</v>
      </c>
      <c r="KB132" s="26">
        <f>IFERROR(Tableau17[[#This Row],[2015-T1-BC-SOC]]/Tableau17[[#This Row],[2015-T1-TOTAL]],"")</f>
        <v>0</v>
      </c>
      <c r="KC132" s="26">
        <f>IFERROR(Tableau17[[#This Row],[2015-T1-BC-UD]]/Tableau17[[#This Row],[2015-T1-TOTAL]],"")</f>
        <v>0.29746835443037972</v>
      </c>
      <c r="KD132" s="26">
        <f>IFERROR(Tableau17[[#This Row],[2015-T1-BC-UG]]/Tableau17[[#This Row],[2015-T1-TOTAL]],"")</f>
        <v>0.23417721518987342</v>
      </c>
      <c r="KE132" s="26">
        <f>IFERROR(Tableau17[[#This Row],[2015-T1-BC-VEC]]/Tableau17[[#This Row],[2015-T1-TOTAL]],"")</f>
        <v>0</v>
      </c>
      <c r="KF132" s="26">
        <f>IFERROR(Tableau17[[#This Row],[2015-T2-BC-DVG]]/Tableau17[[#This Row],[2015-T2-TOTAL]],"")</f>
        <v>0</v>
      </c>
      <c r="KG132" s="26">
        <f>IFERROR(Tableau17[[#This Row],[2015-T2-BC-FN]]/Tableau17[[#This Row],[2015-T2-TOTAL]],"")</f>
        <v>0.31084337349397589</v>
      </c>
      <c r="KH132" s="26">
        <f>IFERROR(Tableau17[[#This Row],[2015-T2-BC-SOC]]/Tableau17[[#This Row],[2015-T2-TOTAL]],"")</f>
        <v>0</v>
      </c>
      <c r="KI132" s="26">
        <f>IFERROR(Tableau17[[#This Row],[2015-T2-BC-UD]]/Tableau17[[#This Row],[2015-T2-TOTAL]],"")</f>
        <v>0.68915662650602405</v>
      </c>
      <c r="KJ132" s="26">
        <f>IFERROR(Tableau17[[#This Row],[2015-T2-BC-UG]]/Tableau17[[#This Row],[2015-T2-TOTAL]],"")</f>
        <v>0</v>
      </c>
      <c r="KK132" s="26">
        <f>IFERROR(Tableau17[[#This Row],[2017 (L)-T1-COM]]/Tableau17[[#This Row],[2017 (L)-T1-TOTAL]],"")</f>
        <v>3.9647577092511016E-2</v>
      </c>
      <c r="KL132" s="26">
        <f>IFERROR(Tableau17[[#This Row],[2017 (L)-T1-DIV]]/Tableau17[[#This Row],[2017 (L)-T1-TOTAL]],"")</f>
        <v>1.3215859030837005E-2</v>
      </c>
      <c r="KM132" s="26">
        <f>IFERROR(Tableau17[[#This Row],[2017 (L)-T1-DLF]]/Tableau17[[#This Row],[2017 (L)-T1-TOTAL]],"")</f>
        <v>4.4052863436123352E-3</v>
      </c>
      <c r="KN132" s="26">
        <f>IFERROR(Tableau17[[#This Row],[2017 (L)-T1-DVD]]/Tableau17[[#This Row],[2017 (L)-T1-TOTAL]],"")</f>
        <v>4.405286343612335E-2</v>
      </c>
      <c r="KO132" s="26">
        <f>IFERROR(Tableau17[[#This Row],[2017 (L)-T1-DVG]]/Tableau17[[#This Row],[2017 (L)-T1-TOTAL]],"")</f>
        <v>4.4052863436123352E-3</v>
      </c>
      <c r="KP132" s="26">
        <f>IFERROR(Tableau17[[#This Row],[2017 (L)-T1-ECO]]/Tableau17[[#This Row],[2017 (L)-T1-TOTAL]],"")</f>
        <v>0.11453744493392071</v>
      </c>
      <c r="KQ132" s="26">
        <f>IFERROR(Tableau17[[#This Row],[2017 (L)-T1-EXD]]/Tableau17[[#This Row],[2017 (L)-T1-TOTAL]],"")</f>
        <v>0</v>
      </c>
      <c r="KR132" s="26">
        <f>IFERROR(Tableau17[[#This Row],[2017 (L)-T1-EXG]]/Tableau17[[#This Row],[2017 (L)-T1-TOTAL]],"")</f>
        <v>6.6079295154185024E-3</v>
      </c>
      <c r="KS132" s="26">
        <f>IFERROR(Tableau17[[#This Row],[2017 (L)-T1-FI]]/Tableau17[[#This Row],[2017 (L)-T1-TOTAL]],"")</f>
        <v>0.29295154185022027</v>
      </c>
      <c r="KT132" s="26">
        <f>IFERROR(Tableau17[[#This Row],[2017 (L)-T1-FN]]/Tableau17[[#This Row],[2017 (L)-T1-TOTAL]],"")</f>
        <v>0</v>
      </c>
      <c r="KU132" s="26">
        <f>IFERROR(Tableau17[[#This Row],[2017 (L)-T1-LR]]/Tableau17[[#This Row],[2017 (L)-T1-TOTAL]],"")</f>
        <v>0.1762114537444934</v>
      </c>
      <c r="KV132" s="26">
        <f>IFERROR(Tableau17[[#This Row],[2017 (L)-T1-MDM]]/Tableau17[[#This Row],[2017 (L)-T1-TOTAL]],"")</f>
        <v>0</v>
      </c>
      <c r="KW132" s="26">
        <f>IFERROR(Tableau17[[#This Row],[2017 (L)-T1-RDG]]/Tableau17[[#This Row],[2017 (L)-T1-TOTAL]],"")</f>
        <v>1.1013215859030838E-2</v>
      </c>
      <c r="KX132" s="26">
        <f>IFERROR(Tableau17[[#This Row],[2017 (L)-T1-REG]]/Tableau17[[#This Row],[2017 (L)-T1-TOTAL]],"")</f>
        <v>0</v>
      </c>
      <c r="KY132" s="26">
        <f>IFERROR(Tableau17[[#This Row],[2017 (L)-T1-REM]]/Tableau17[[#This Row],[2017 (L)-T1-TOTAL]],"")</f>
        <v>0.29295154185022027</v>
      </c>
      <c r="KZ132" s="26">
        <f>IFERROR(Tableau17[[#This Row],[2017 (L)-T1-SOC]]/Tableau17[[#This Row],[2017 (L)-T1-TOTAL]],"")</f>
        <v>0</v>
      </c>
      <c r="LA132" s="26">
        <f>IFERROR(Tableau17[[#This Row],[2017 (L)-T1-UDI]]/Tableau17[[#This Row],[2017 (L)-T1-TOTAL]],"")</f>
        <v>0</v>
      </c>
      <c r="LB132" s="26">
        <f>IFERROR(Tableau17[[#This Row],[2017 (L)-T2-FI]]/Tableau17[[#This Row],[2017 (L)-T2-TOTAL]],"")</f>
        <v>0.52284263959390864</v>
      </c>
      <c r="LC132" s="26">
        <f>IFERROR(Tableau17[[#This Row],[2017 (L)-T2-FN]]/Tableau17[[#This Row],[2017 (L)-T2-TOTAL]],"")</f>
        <v>0</v>
      </c>
      <c r="LD132" s="26">
        <f>IFERROR(Tableau17[[#This Row],[2017 (L)-T2-LR]]/Tableau17[[#This Row],[2017 (L)-T2-TOTAL]],"")</f>
        <v>0</v>
      </c>
      <c r="LE132" s="26">
        <f>IFERROR(Tableau17[[#This Row],[2017 (L)-T2-MDM]]/Tableau17[[#This Row],[2017 (L)-T2-TOTAL]],"")</f>
        <v>0</v>
      </c>
      <c r="LF132" s="26">
        <f>IFERROR(Tableau17[[#This Row],[2017 (L)-T2-REM]]/Tableau17[[#This Row],[2017 (L)-T2-TOTAL]],"")</f>
        <v>0.47715736040609136</v>
      </c>
      <c r="LG132" s="26">
        <f>IFERROR(Tableau17[[#This Row],[2017-T1-ARTHAUD Nathalie]]/Tableau17[[#This Row],[2017-T1-TOTAL]],"")</f>
        <v>8.1855388813096858E-3</v>
      </c>
      <c r="LH132" s="26">
        <f>IFERROR(Tableau17[[#This Row],[2017-T1-ASSELINEAU Fran]]/Tableau17[[#This Row],[2017-T1-TOTAL]],"")</f>
        <v>8.1855388813096858E-3</v>
      </c>
      <c r="LI132" s="26">
        <f>IFERROR(Tableau17[[#This Row],[2017-T1-CHEMINADE Jacques]]/Tableau17[[#This Row],[2017-T1-TOTAL]],"")</f>
        <v>1.364256480218281E-3</v>
      </c>
      <c r="LJ132" s="26">
        <f>IFERROR(Tableau17[[#This Row],[2017-T1-DUPONT-AIGNAN Nicolas]]/Tableau17[[#This Row],[2017-T1-TOTAL]],"")</f>
        <v>2.5920873124147339E-2</v>
      </c>
      <c r="LK132" s="26">
        <f>IFERROR(Tableau17[[#This Row],[2017-T1-FILLON Fran]]/Tableau17[[#This Row],[2017-T1-TOTAL]],"")</f>
        <v>0.15416098226466576</v>
      </c>
      <c r="LL132" s="26">
        <f>IFERROR(Tableau17[[#This Row],[2017-T1-HAMON Beno]]/Tableau17[[#This Row],[2017-T1-TOTAL]],"")</f>
        <v>7.9126875852660303E-2</v>
      </c>
      <c r="LM132" s="26">
        <f>IFERROR(Tableau17[[#This Row],[2017-T1-LASSALLE Jean]]/Tableau17[[#This Row],[2017-T1-TOTAL]],"")</f>
        <v>1.3642564802182811E-2</v>
      </c>
      <c r="LN132" s="26">
        <f>IFERROR(Tableau17[[#This Row],[2017-T1-LE PEN Marine]]/Tableau17[[#This Row],[2017-T1-TOTAL]],"")</f>
        <v>0.17189631650750342</v>
      </c>
      <c r="LO132" s="26">
        <f>IFERROR(Tableau17[[#This Row],[2017-T1-M Jean-Luc]]/Tableau17[[#This Row],[2017-T1-TOTAL]],"")</f>
        <v>0.29877216916780353</v>
      </c>
      <c r="LP132" s="26">
        <f>IFERROR(Tableau17[[#This Row],[2017-T1-MACRON Emmanuel]]/Tableau17[[#This Row],[2017-T1-TOTAL]],"")</f>
        <v>0.22510231923601637</v>
      </c>
      <c r="LQ132" s="26">
        <f>IFERROR(Tableau17[[#This Row],[2017-T1-POUTOU Philippe]]/Tableau17[[#This Row],[2017-T1-TOTAL]],"")</f>
        <v>1.3642564802182811E-2</v>
      </c>
      <c r="LR132" s="26">
        <f>IFERROR(Tableau17[[#This Row],[2017-T2-LE PEN Marine]]/Tableau17[[#This Row],[2017-T2-TOTAL]],"")</f>
        <v>0.27390599675850891</v>
      </c>
      <c r="LS132" s="26">
        <f>IFERROR(Tableau17[[#This Row],[2017-T2-MACRON Emmanuel]]/Tableau17[[#This Row],[2017-T2-TOTAL]],"")</f>
        <v>0.72609400324149109</v>
      </c>
      <c r="LT132" s="26">
        <f>IFERROR(Tableau17[[#This Row],[2019-T1-ALEXANDRE Audric]]/Tableau17[[#This Row],[2019-T1-TOTAL]],"")</f>
        <v>0</v>
      </c>
      <c r="LU132" s="26">
        <f>IFERROR(Tableau17[[#This Row],[2019-T1-ARTHAUD Nathalie]]/Tableau17[[#This Row],[2019-T1-TOTAL]],"")</f>
        <v>4.1493775933609959E-3</v>
      </c>
      <c r="LV132" s="26">
        <f>IFERROR(Tableau17[[#This Row],[2019-T1-ASSELINEAU François]]/Tableau17[[#This Row],[2019-T1-TOTAL]],"")</f>
        <v>2.2821576763485476E-2</v>
      </c>
      <c r="LW132" s="26">
        <f>IFERROR(Tableau17[[#This Row],[2019-T1-AUBRY Manon]]/Tableau17[[#This Row],[2019-T1-TOTAL]],"")</f>
        <v>8.7136929460580909E-2</v>
      </c>
      <c r="LX132" s="26">
        <f>IFERROR(Tableau17[[#This Row],[2019-T1-AZERGUI Nagib]]/Tableau17[[#This Row],[2019-T1-TOTAL]],"")</f>
        <v>2.0746887966804979E-3</v>
      </c>
      <c r="LY132" s="26">
        <f>IFERROR(Tableau17[[#This Row],[2019-T1-BARDELLA Jordan]]/Tableau17[[#This Row],[2019-T1-TOTAL]],"")</f>
        <v>0.19294605809128632</v>
      </c>
      <c r="LZ132" s="26">
        <f>IFERROR(Tableau17[[#This Row],[2019-T1-BELLAMY François-Xavier]]/Tableau17[[#This Row],[2019-T1-TOTAL]],"")</f>
        <v>6.4315352697095429E-2</v>
      </c>
      <c r="MA132" s="26">
        <f>IFERROR(Tableau17[[#This Row],[2019-T1-BIDOU Olivier]]/Tableau17[[#This Row],[2019-T1-TOTAL]],"")</f>
        <v>4.1493775933609959E-3</v>
      </c>
      <c r="MB132" s="26">
        <f>IFERROR(Tableau17[[#This Row],[2019-T1-BOURG Dominique]]/Tableau17[[#This Row],[2019-T1-TOTAL]],"")</f>
        <v>1.8672199170124481E-2</v>
      </c>
      <c r="MC132" s="26">
        <f>IFERROR(Tableau17[[#This Row],[2019-T1-BROSSAT Ian]]/Tableau17[[#This Row],[2019-T1-TOTAL]],"")</f>
        <v>3.3195020746887967E-2</v>
      </c>
      <c r="MD132" s="26">
        <f>IFERROR(Tableau17[[#This Row],[2019-T1-CAILLAUD Sophie]]/Tableau17[[#This Row],[2019-T1-TOTAL]],"")</f>
        <v>0</v>
      </c>
      <c r="ME132" s="26">
        <f>IFERROR(Tableau17[[#This Row],[2019-T1-CAMUS Renaud]]/Tableau17[[#This Row],[2019-T1-TOTAL]],"")</f>
        <v>0</v>
      </c>
      <c r="MF132" s="26">
        <f>IFERROR(Tableau17[[#This Row],[2019-T1-CHALENÇON Christophe]]/Tableau17[[#This Row],[2019-T1-TOTAL]],"")</f>
        <v>0</v>
      </c>
      <c r="MG132" s="26">
        <f>IFERROR(Tableau17[[#This Row],[2019-T1-CORBET Cathy Denise Ginette]]/Tableau17[[#This Row],[2019-T1-TOTAL]],"")</f>
        <v>0</v>
      </c>
      <c r="MH132" s="26">
        <f>IFERROR(Tableau17[[#This Row],[2019-T1-DE PREVOISIN Robert]]/Tableau17[[#This Row],[2019-T1-TOTAL]],"")</f>
        <v>0</v>
      </c>
      <c r="MI132" s="26">
        <f>IFERROR(Tableau17[[#This Row],[2019-T1-DELFEL Thérèse]]/Tableau17[[#This Row],[2019-T1-TOTAL]],"")</f>
        <v>0</v>
      </c>
      <c r="MJ132" s="26">
        <f>IFERROR(Tableau17[[#This Row],[2019-T1-DIEUMEGARD Pierre]]/Tableau17[[#This Row],[2019-T1-TOTAL]],"")</f>
        <v>0</v>
      </c>
      <c r="MK132" s="26">
        <f>IFERROR(Tableau17[[#This Row],[2019-T1-DUPONT-AIGNAN Nicolas]]/Tableau17[[#This Row],[2019-T1-TOTAL]],"")</f>
        <v>1.0373443983402489E-2</v>
      </c>
      <c r="ML132" s="26">
        <f>IFERROR(Tableau17[[#This Row],[2019-T1-GERNIGON Yves]]/Tableau17[[#This Row],[2019-T1-TOTAL]],"")</f>
        <v>4.1493775933609959E-3</v>
      </c>
      <c r="MM132" s="26">
        <f>IFERROR(Tableau17[[#This Row],[2019-T1-GLUCKSMANN Raphaël]]/Tableau17[[#This Row],[2019-T1-TOTAL]],"")</f>
        <v>6.0165975103734441E-2</v>
      </c>
      <c r="MN132" s="26">
        <f>IFERROR(Tableau17[[#This Row],[2019-T1-HAMON Benoît]]/Tableau17[[#This Row],[2019-T1-TOTAL]],"")</f>
        <v>3.9419087136929459E-2</v>
      </c>
      <c r="MO132" s="26">
        <f>IFERROR(Tableau17[[#This Row],[2019-T1-HELGEN Gilles]]/Tableau17[[#This Row],[2019-T1-TOTAL]],"")</f>
        <v>0</v>
      </c>
      <c r="MP132" s="26">
        <f>IFERROR(Tableau17[[#This Row],[2019-T1-JADOT Yannick]]/Tableau17[[#This Row],[2019-T1-TOTAL]],"")</f>
        <v>0.24481327800829875</v>
      </c>
      <c r="MQ132" s="26">
        <f>IFERROR(Tableau17[[#This Row],[2019-T1-LAGARDE Jean-Christophe]]/Tableau17[[#This Row],[2019-T1-TOTAL]],"")</f>
        <v>1.6597510373443983E-2</v>
      </c>
      <c r="MR132" s="26">
        <f>IFERROR(Tableau17[[#This Row],[2019-T1-LALANNE Francis]]/Tableau17[[#This Row],[2019-T1-TOTAL]],"")</f>
        <v>2.0746887966804979E-3</v>
      </c>
      <c r="MS132" s="26">
        <f>IFERROR(Tableau17[[#This Row],[2019-T1-LOISEAU Nathalie]]/Tableau17[[#This Row],[2019-T1-TOTAL]],"")</f>
        <v>0.1908713692946058</v>
      </c>
      <c r="MT132" s="26">
        <f>IFERROR(Tableau17[[#This Row],[2019-T1-MARIE Florie]]/Tableau17[[#This Row],[2019-T1-TOTAL]],"")</f>
        <v>2.0746887966804979E-3</v>
      </c>
      <c r="MU132" s="26">
        <f>IFERROR(Tableau17[[#This Row],[2008-T1-MACROEXTRDROITE]]/Tableau17[[#This Row],[2008-T1-MACROTOTALE]],"")</f>
        <v>7.8525641025641024E-2</v>
      </c>
      <c r="MV132" s="26">
        <f>IFERROR(Tableau17[[#This Row],[2008-T1-MACRODROITE]]/Tableau17[[#This Row],[2008-T1-MACROTOTALE]],"")</f>
        <v>0.48237179487179488</v>
      </c>
      <c r="MW132" s="26">
        <f>IFERROR(Tableau17[[#This Row],[2008-T1-MACROCENTRE]]/Tableau17[[#This Row],[2008-T1-MACROTOTALE]],"")</f>
        <v>0</v>
      </c>
      <c r="MX132" s="26">
        <f>IFERROR(Tableau17[[#This Row],[2008-T1-MACROGAUCHE]]/Tableau17[[#This Row],[2008-T1-MACROTOTALE]],"")</f>
        <v>0.4391025641025641</v>
      </c>
      <c r="MY132" s="26">
        <f>IFERROR(Tableau17[[#This Row],[2008-T1-MACROAUTRE]]/Tableau17[[#This Row],[2008-T1-MACROTOTALE]],"")</f>
        <v>0</v>
      </c>
      <c r="MZ132" s="26">
        <f>IFERROR(Tableau17[[#This Row],[2008-T2-MACROEXTRDROITE]]/Tableau17[[#This Row],[2008-T2-MACROTOTALE]],"")</f>
        <v>0</v>
      </c>
      <c r="NA132" s="26">
        <f>IFERROR(Tableau17[[#This Row],[2008-T2-MACRODROITE]]/Tableau17[[#This Row],[2008-T2-MACROTOTALE]],"")</f>
        <v>0.49924585218702866</v>
      </c>
      <c r="NB132" s="26">
        <f>IFERROR(Tableau17[[#This Row],[2008-T2-MACROCENTRE]]/Tableau17[[#This Row],[2008-T2-MACROTOTALE]],"")</f>
        <v>0</v>
      </c>
      <c r="NC132" s="26">
        <f>IFERROR(Tableau17[[#This Row],[2008-T2-MACROGAUCHE]]/Tableau17[[#This Row],[2008-T2-MACROTOTALE]],"")</f>
        <v>0.50075414781297134</v>
      </c>
      <c r="ND132" s="26">
        <f>IFERROR(Tableau17[[#This Row],[2008-T2-MACROAUTRE]]/Tableau17[[#This Row],[2008-T2-MACROTOTALE]],"")</f>
        <v>0</v>
      </c>
      <c r="NE132" s="26">
        <f>IFERROR(Tableau17[[#This Row],[2014-T1-MACROEXTRDROITE]]/Tableau17[[#This Row],[2014-T1-MACROTOTALE]],"")</f>
        <v>0.14031971580817051</v>
      </c>
      <c r="NF132" s="26">
        <f>IFERROR(Tableau17[[#This Row],[2014-T1-MACRODROITE]]/Tableau17[[#This Row],[2014-T1-MACROTOTALE]],"")</f>
        <v>0.41207815275310833</v>
      </c>
      <c r="NG132" s="26">
        <f>IFERROR(Tableau17[[#This Row],[2014-T1-MACROCENTRE]]/Tableau17[[#This Row],[2014-T1-MACROTOTALE]],"")</f>
        <v>2.1314387211367674E-2</v>
      </c>
      <c r="NH132" s="26">
        <f>IFERROR(Tableau17[[#This Row],[2014-T1-MACROGAUCHE]]/Tableau17[[#This Row],[2014-T1-MACROTOTALE]],"")</f>
        <v>0.42628774422735344</v>
      </c>
      <c r="NI132" s="26">
        <f>IFERROR(Tableau17[[#This Row],[2014-T1-MACROAUTRE]]/Tableau17[[#This Row],[2014-T1-MACROTOTALE]],"")</f>
        <v>0</v>
      </c>
      <c r="NJ132" s="26">
        <f>IFERROR(Tableau17[[#This Row],[2014-T2-MACROEXTRDROITE]]/Tableau17[[#This Row],[2014-T2-MACROTOTALE]],"")</f>
        <v>0.16258741258741258</v>
      </c>
      <c r="NK132" s="26">
        <f>IFERROR(Tableau17[[#This Row],[2014-T2-MACRODROITE]]/Tableau17[[#This Row],[2014-T2-MACROTOTALE]],"")</f>
        <v>0.44930069930069932</v>
      </c>
      <c r="NL132" s="26">
        <f>IFERROR(Tableau17[[#This Row],[2014-T2-MACROCENTRE]]/Tableau17[[#This Row],[2014-T2-MACROTOTALE]],"")</f>
        <v>0</v>
      </c>
      <c r="NM132" s="26">
        <f>IFERROR(Tableau17[[#This Row],[2014-T2-MACROGAUCHE]]/Tableau17[[#This Row],[2014-T2-MACROTOTALE]],"")</f>
        <v>0.38811188811188813</v>
      </c>
      <c r="NN132" s="26">
        <f>IFERROR(Tableau17[[#This Row],[2014-T2-MACROAUTRE]]/Tableau17[[#This Row],[2014-T2-MACROTOTALE]],"")</f>
        <v>0</v>
      </c>
      <c r="NO132" s="26">
        <f>IFERROR( Tableau17[[#This Row],[2015-T1-MACROEXTRDROITE]]/Tableau17[[#This Row],[2015-T1-MACROTOTALE]],"")</f>
        <v>0.25738396624472576</v>
      </c>
      <c r="NP132" s="26">
        <f>IFERROR(Tableau17[[#This Row],[2015-T1-MACRODROITE]]/Tableau17[[#This Row],[2015-T1-MACROTOTALE]],"")</f>
        <v>0.29746835443037972</v>
      </c>
      <c r="NQ132" s="26">
        <f>IFERROR(Tableau17[[#This Row],[2015-T1-MACROCENTRE]]/Tableau17[[#This Row],[2015-T1-MACROTOTALE]],"")</f>
        <v>0</v>
      </c>
      <c r="NR132" s="26">
        <f>IFERROR(Tableau17[[#This Row],[2015-T1-MACROGAUCHE]]/Tableau17[[#This Row],[2015-T1-MACROTOTALE]],"")</f>
        <v>0.42616033755274263</v>
      </c>
      <c r="NS132" s="26">
        <f>IFERROR(Tableau17[[#This Row],[2015-T1-MACROAUTRE]]/Tableau17[[#This Row],[2015-T1-MACROTOTALE]],"")</f>
        <v>1.8987341772151899E-2</v>
      </c>
      <c r="NT132" s="26">
        <f>IFERROR(Tableau17[[#This Row],[2015-T2-MACROEXTRDROITE]]/Tableau17[[#This Row],[2015-T2-MACROTOTALE]],"")</f>
        <v>0.31084337349397589</v>
      </c>
      <c r="NU132" s="26">
        <f>IFERROR(Tableau17[[#This Row],[2015-T2-MACRODROITE]]/Tableau17[[#This Row],[2015-T2-MACROTOTALE]],"")</f>
        <v>0.68915662650602405</v>
      </c>
      <c r="NV132" s="26">
        <f>IFERROR(Tableau17[[#This Row],[2015-T2-MACROCENTRE]]/Tableau17[[#This Row],[2015-T2-MACROTOTALE]],"")</f>
        <v>0</v>
      </c>
      <c r="NW132" s="26">
        <f>IFERROR(Tableau17[[#This Row],[2015-T2-MACROGAUCHE]]/Tableau17[[#This Row],[2015-T2-MACROTOTALE]],"")</f>
        <v>0</v>
      </c>
      <c r="NX132" s="26">
        <f>IFERROR(Tableau17[[#This Row],[2015-T2-MACROAUTRE]]/Tableau17[[#This Row],[2015-T2-MACROTOTALE]],"")</f>
        <v>0</v>
      </c>
      <c r="NY132" s="26">
        <f>IFERROR(Tableau17[[#This Row],[2017-T1-MACROEXTRDROITE]]/Tableau17[[#This Row],[2017-T1-MACROTOTALE]],"")</f>
        <v>0.20736698499317871</v>
      </c>
      <c r="NZ132" s="26">
        <f>IFERROR(Tableau17[[#This Row],[2017-T1-MACRODROITE]]/Tableau17[[#This Row],[2017-T1-MACROTOTALE]],"")</f>
        <v>0.15416098226466576</v>
      </c>
      <c r="OA132" s="26">
        <f>IFERROR(Tableau17[[#This Row],[2017-T1-MACROCENTRE]]/Tableau17[[#This Row],[2017-T1-MACROTOTALE]],"")</f>
        <v>0.22510231923601637</v>
      </c>
      <c r="OB132" s="26">
        <f>IFERROR(Tableau17[[#This Row],[2017-T1-MACROGAUCHE]]/Tableau17[[#This Row],[2017-T1-MACROTOTALE]],"")</f>
        <v>0.39972714870395637</v>
      </c>
      <c r="OC132" s="26">
        <f>IFERROR(Tableau17[[#This Row],[2017-T1-MACROAUTRE]]/Tableau17[[#This Row],[2017-T1-MACROTOTALE]],"")</f>
        <v>1.3642564802182811E-2</v>
      </c>
      <c r="OD132" s="26">
        <f>IFERROR(Tableau17[[#This Row],[2017-T2-MACROEXTRDROITE]]/Tableau17[[#This Row],[2017-T2-MACROTOTALE]],"")</f>
        <v>0.27390599675850891</v>
      </c>
      <c r="OE132" s="26">
        <f>IFERROR(Tableau17[[#This Row],[2017-T2-MACRODROITE]]/Tableau17[[#This Row],[2017-T2-MACROTOTALE]],"")</f>
        <v>0</v>
      </c>
      <c r="OF132" s="26">
        <f>IFERROR(Tableau17[[#This Row],[2017-T2-MACROCENTRE]]/Tableau17[[#This Row],[2017-T2-MACROTOTALE]],"")</f>
        <v>0.72609400324149109</v>
      </c>
      <c r="OG132" s="26">
        <f>IFERROR(Tableau17[[#This Row],[2017-T2-MACROGAUCHE]]/Tableau17[[#This Row],[2017-T2-MACROTOTALE]],"")</f>
        <v>0</v>
      </c>
      <c r="OH132" s="26">
        <f>IFERROR(Tableau17[[#This Row],[2017-T2-MACROAUTRE]]/Tableau17[[#This Row],[2017-T2-MACROTOTALE]],"")</f>
        <v>0</v>
      </c>
      <c r="OI132" s="26">
        <f>IFERROR(Tableau17[[#This Row],[2019-T1-MACROEXTRDROITE]]/Tableau17[[#This Row],[2019-T1-MACROTOTALE]],"")</f>
        <v>0.22920892494929007</v>
      </c>
      <c r="OJ132" s="26">
        <f>IFERROR(Tableau17[[#This Row],[2019-T1-MACRODROITE]]/Tableau17[[#This Row],[2019-T1-MACROTOTALE]],"")</f>
        <v>7.9107505070993914E-2</v>
      </c>
      <c r="OK132" s="26">
        <f>IFERROR(Tableau17[[#This Row],[2019-T1-MACROCENTRE]]/Tableau17[[#This Row],[2019-T1-MACROTOTALE]],"")</f>
        <v>0.18661257606490872</v>
      </c>
      <c r="OL132" s="26">
        <f>IFERROR(Tableau17[[#This Row],[2019-T1-MACROGAUCHE]]/Tableau17[[#This Row],[2019-T1-MACROTOTALE]],"")</f>
        <v>0.45841784989858014</v>
      </c>
      <c r="OM132" s="26">
        <f>IFERROR(Tableau17[[#This Row],[2019-T1-MACROAUTRE]]/Tableau17[[#This Row],[2019-T1-MACROTOTALE]],"")</f>
        <v>4.665314401622718E-2</v>
      </c>
      <c r="ON132" s="26">
        <f>IFERROR(Tableau17[[#This Row],[2020-T1-MACROEXTRDROITE]]/Tableau17[[#This Row],[2020-T1-MACROTOTALE]],"")</f>
        <v>8.2324455205811137E-2</v>
      </c>
      <c r="OO132" s="26">
        <f>IFERROR(Tableau17[[#This Row],[2020-T1-MACRODROITE]]/Tableau17[[#This Row],[2020-T1-MACROTOTALE]],"")</f>
        <v>0.27602905569007263</v>
      </c>
      <c r="OP132" s="26">
        <f>IFERROR(Tableau17[[#This Row],[2020-T1-MACROCENTRE]]/Tableau17[[#This Row],[2020-T1-MACROTOTALE]],"")</f>
        <v>3.6319612590799029E-2</v>
      </c>
      <c r="OQ132" s="26">
        <f>IFERROR(Tableau17[[#This Row],[2020-T1-MACROGAUCHE]]/Tableau17[[#This Row],[2020-T1-MACROTOTALE]],"")</f>
        <v>0.60532687651331718</v>
      </c>
      <c r="OR132" s="26">
        <f>IFERROR(Tableau17[[#This Row],[2020-T1-MACROAUTRE]]/Tableau17[[#This Row],[2020-T1-MACROTOTALE]],"")</f>
        <v>0</v>
      </c>
      <c r="OS132" s="26">
        <f>IFERROR(Tableau17[[#This Row],[2017 (L)-T1-MACROEXTRDROITE]]/Tableau17[[#This Row],[2017 (L)-T1-MACROTOTALE]],"")</f>
        <v>4.4052863436123352E-3</v>
      </c>
      <c r="OT132" s="26">
        <f>IFERROR(Tableau17[[#This Row],[2017 (L)-T1-MACRODROITE]]/Tableau17[[#This Row],[2017 (L)-T1-MACROTOTALE]],"")</f>
        <v>0.22026431718061673</v>
      </c>
      <c r="OU132" s="26">
        <f>IFERROR(Tableau17[[#This Row],[2017 (L)-T1-MACROCENTRE]]/Tableau17[[#This Row],[2017 (L)-T1-MACROTOTALE]],"")</f>
        <v>0.29295154185022027</v>
      </c>
      <c r="OV132" s="26">
        <f>IFERROR(Tableau17[[#This Row],[2017 (L)-T1-MACROGAUCHE]]/Tableau17[[#This Row],[2017 (L)-T1-MACROTOTALE]],"")</f>
        <v>0.46916299559471364</v>
      </c>
      <c r="OW132" s="26">
        <f>IFERROR(Tableau17[[#This Row],[2017 (L)-T1-MACROAUTRE]]/Tableau17[[#This Row],[2017 (L)-T1-MACROTOTALE]],"")</f>
        <v>1.3215859030837005E-2</v>
      </c>
      <c r="OX132" s="26">
        <f>IFERROR(Tableau17[[#This Row],[2017 (L)-T2-MACROEXTRDROITE]]/Tableau17[[#This Row],[2017 (L)-T2-MACROTOTALE]],"")</f>
        <v>0</v>
      </c>
      <c r="OY132" s="26">
        <f>IFERROR(Tableau17[[#This Row],[2017 (L)-T2-MACRODROITE]]/Tableau17[[#This Row],[2017 (L)-T2-MACROTOTALE]],"")</f>
        <v>0</v>
      </c>
      <c r="OZ132" s="26">
        <f>IFERROR(Tableau17[[#This Row],[2017 (L)-T2-MACROCENTRE]]/Tableau17[[#This Row],[2017 (L)-T2-MACROTOTALE]],"")</f>
        <v>0.47715736040609136</v>
      </c>
      <c r="PA132" s="26">
        <f>IFERROR(Tableau17[[#This Row],[2017 (L)-T2-MACROGAUCHE]]/Tableau17[[#This Row],[2017 (L)-T2-MACROTOTALE]],"")</f>
        <v>0.52284263959390864</v>
      </c>
      <c r="PB132" s="26">
        <f>IFERROR(Tableau17[[#This Row],[2017 (L)-T2-MACROAUTRE]]/Tableau17[[#This Row],[2017 (L)-T2-MACROTOTALE]],"")</f>
        <v>0</v>
      </c>
      <c r="PC132" s="26">
        <f>IFERROR(Tableau17[[#This Row],[2008_T1_PROCUS]]/Tableau17[[#This Row],[2008_T1_INSCRITS]],0)</f>
        <v>7.9681274900398405E-3</v>
      </c>
      <c r="PD132" s="26">
        <f>IFERROR(Tableau17[[#This Row],[2008_T2_PROCUS]]/Tableau17[[#This Row],[2008_T2_INSCRITS]],0)</f>
        <v>1.4940239043824702E-2</v>
      </c>
      <c r="PE132" s="26">
        <f>Tableau17[[#This Row],[2014_T1_PROCUS]]/Tableau17[[#This Row],[2014_T1_INSCRITS]]</f>
        <v>1.4447884416924664E-2</v>
      </c>
      <c r="PF132" s="26">
        <f>IFERROR(Tableau17[[#This Row],[2014_T2_PROCUS]]/Tableau17[[#This Row],[2014_T2_INSCRITS]],0)</f>
        <v>1.7561983471074381E-2</v>
      </c>
    </row>
    <row r="133" spans="1:422" hidden="1" x14ac:dyDescent="0.2">
      <c r="A133" s="1">
        <v>6</v>
      </c>
      <c r="B133" s="1" t="s">
        <v>448</v>
      </c>
      <c r="C133" s="1" t="s">
        <v>455</v>
      </c>
      <c r="D133" s="1" t="s">
        <v>455</v>
      </c>
      <c r="E133" s="1">
        <v>1209</v>
      </c>
      <c r="F133" s="1">
        <v>5.4276010000000001</v>
      </c>
      <c r="G133" s="1">
        <v>43.312249000000001</v>
      </c>
      <c r="H133" s="3">
        <v>1117</v>
      </c>
      <c r="I133" s="3">
        <v>299</v>
      </c>
      <c r="K133" s="1">
        <v>7</v>
      </c>
      <c r="L133" s="1">
        <v>36</v>
      </c>
      <c r="M133" s="1">
        <v>4</v>
      </c>
      <c r="P133" s="1">
        <v>92</v>
      </c>
      <c r="Q133" s="1">
        <v>21</v>
      </c>
      <c r="R133" s="1">
        <v>71</v>
      </c>
      <c r="S133" s="1">
        <v>86</v>
      </c>
      <c r="T133" s="1">
        <v>53</v>
      </c>
      <c r="U133" s="1">
        <v>370</v>
      </c>
      <c r="V133" s="1">
        <v>1110</v>
      </c>
      <c r="W133" s="1">
        <v>670</v>
      </c>
      <c r="X133" s="1">
        <v>16</v>
      </c>
      <c r="Y133" s="2">
        <v>0.60360360000000002</v>
      </c>
      <c r="Z133" s="1">
        <v>1110</v>
      </c>
      <c r="AA133" s="1">
        <v>697</v>
      </c>
      <c r="AB133" s="1">
        <v>25</v>
      </c>
      <c r="AC133" s="2">
        <v>0.62792793000000002</v>
      </c>
      <c r="AD133" s="1">
        <v>1117</v>
      </c>
      <c r="AE133" s="1">
        <v>375</v>
      </c>
      <c r="AF133" s="2">
        <v>0.33572067999999999</v>
      </c>
      <c r="AG133" s="1">
        <f t="shared" si="2"/>
        <v>299</v>
      </c>
      <c r="AH133" s="1">
        <v>1002</v>
      </c>
      <c r="AI133" s="1">
        <v>621</v>
      </c>
      <c r="AJ133" s="1">
        <v>21</v>
      </c>
      <c r="AK133" s="2">
        <v>0.61976047999999995</v>
      </c>
      <c r="AL133" s="1">
        <v>1002</v>
      </c>
      <c r="AM133" s="1">
        <v>682</v>
      </c>
      <c r="AN133" s="1">
        <v>30</v>
      </c>
      <c r="AO133" s="2">
        <v>0.68063872000000003</v>
      </c>
      <c r="AP133" s="1">
        <v>1116</v>
      </c>
      <c r="AQ133" s="1">
        <v>529</v>
      </c>
      <c r="AR133" s="2">
        <v>0.47401433999999998</v>
      </c>
      <c r="AS133" s="1">
        <v>1116</v>
      </c>
      <c r="AT133" s="1">
        <v>571</v>
      </c>
      <c r="AU133" s="2">
        <v>0.51164874999999999</v>
      </c>
      <c r="AV133" s="1">
        <v>1123</v>
      </c>
      <c r="AW133" s="1">
        <v>584</v>
      </c>
      <c r="AX133" s="2">
        <v>0.52003562000000003</v>
      </c>
      <c r="AY133" s="1">
        <v>1123</v>
      </c>
      <c r="AZ133" s="1">
        <v>472</v>
      </c>
      <c r="BA133" s="2">
        <v>0.42030276</v>
      </c>
      <c r="BB133" s="1">
        <v>1121</v>
      </c>
      <c r="BC133" s="1">
        <v>906</v>
      </c>
      <c r="BD133" s="2">
        <v>0.80820696000000003</v>
      </c>
      <c r="BE133" s="1">
        <v>1120</v>
      </c>
      <c r="BF133" s="1">
        <v>816</v>
      </c>
      <c r="BG133" s="2">
        <v>0.72857143000000002</v>
      </c>
      <c r="BH133" s="1">
        <v>1116</v>
      </c>
      <c r="BI133" s="1">
        <v>570</v>
      </c>
      <c r="BJ133" s="2">
        <v>0.51075269000000001</v>
      </c>
      <c r="BK133" s="1">
        <v>43</v>
      </c>
      <c r="BM133" s="1">
        <v>2</v>
      </c>
      <c r="BN133" s="1">
        <v>26</v>
      </c>
      <c r="BO133" s="1">
        <v>46</v>
      </c>
      <c r="BP133" s="1">
        <v>332</v>
      </c>
      <c r="BQ133" s="1">
        <v>167</v>
      </c>
      <c r="BR133" s="1">
        <v>616</v>
      </c>
      <c r="BU133" s="1">
        <v>437</v>
      </c>
      <c r="BV133" s="1">
        <v>235</v>
      </c>
      <c r="BW133" s="1">
        <v>672</v>
      </c>
      <c r="BY133" s="1">
        <v>67</v>
      </c>
      <c r="BZ133" s="1">
        <v>18</v>
      </c>
      <c r="CB133" s="1">
        <v>40</v>
      </c>
      <c r="CC133" s="1">
        <v>154</v>
      </c>
      <c r="CD133" s="1">
        <v>270</v>
      </c>
      <c r="CE133" s="1">
        <v>105</v>
      </c>
      <c r="CF133" s="1">
        <v>654</v>
      </c>
      <c r="CG133" s="1">
        <v>187</v>
      </c>
      <c r="CH133" s="1">
        <v>347</v>
      </c>
      <c r="CI133" s="1">
        <v>144</v>
      </c>
      <c r="CJ133" s="1">
        <v>678</v>
      </c>
      <c r="CK133" s="1">
        <v>14</v>
      </c>
      <c r="CL133" s="1">
        <v>12</v>
      </c>
      <c r="CO133" s="1">
        <v>40</v>
      </c>
      <c r="CP133" s="1">
        <v>190</v>
      </c>
      <c r="CT133" s="1">
        <v>165</v>
      </c>
      <c r="CU133" s="1">
        <v>89</v>
      </c>
      <c r="CW133" s="1">
        <v>510</v>
      </c>
      <c r="CY133" s="1">
        <v>205</v>
      </c>
      <c r="DA133" s="1">
        <v>323</v>
      </c>
      <c r="DC133" s="1">
        <v>528</v>
      </c>
      <c r="DD133" s="1">
        <v>12</v>
      </c>
      <c r="DE133" s="1">
        <v>20</v>
      </c>
      <c r="DF133" s="1">
        <v>12</v>
      </c>
      <c r="DG133" s="1">
        <v>1</v>
      </c>
      <c r="DH133" s="1">
        <v>0</v>
      </c>
      <c r="DI133" s="1">
        <v>21</v>
      </c>
      <c r="DJ133" s="1">
        <v>3</v>
      </c>
      <c r="DK133" s="1">
        <v>1</v>
      </c>
      <c r="DL133" s="1">
        <v>65</v>
      </c>
      <c r="DM133" s="1">
        <v>80</v>
      </c>
      <c r="DN133" s="1">
        <v>149</v>
      </c>
      <c r="DP133" s="1">
        <v>3</v>
      </c>
      <c r="DR133" s="1">
        <v>189</v>
      </c>
      <c r="DS133" s="1">
        <v>11</v>
      </c>
      <c r="DU133" s="1">
        <v>567</v>
      </c>
      <c r="DX133" s="1">
        <v>237</v>
      </c>
      <c r="DZ133" s="1">
        <v>181</v>
      </c>
      <c r="EA133" s="1">
        <v>418</v>
      </c>
      <c r="EB133" s="1">
        <v>1</v>
      </c>
      <c r="EC133" s="1">
        <v>14</v>
      </c>
      <c r="ED133" s="1">
        <v>0</v>
      </c>
      <c r="EE133" s="1">
        <v>40</v>
      </c>
      <c r="EF133" s="1">
        <v>239</v>
      </c>
      <c r="EG133" s="1">
        <v>31</v>
      </c>
      <c r="EH133" s="1">
        <v>7</v>
      </c>
      <c r="EI133" s="1">
        <v>199</v>
      </c>
      <c r="EJ133" s="1">
        <v>151</v>
      </c>
      <c r="EK133" s="1">
        <v>201</v>
      </c>
      <c r="EL133" s="1">
        <v>5</v>
      </c>
      <c r="EM133" s="1">
        <v>888</v>
      </c>
      <c r="EN133" s="1">
        <v>270</v>
      </c>
      <c r="EO133" s="1">
        <v>469</v>
      </c>
      <c r="EP133" s="1">
        <v>739</v>
      </c>
      <c r="EQ133" s="1">
        <v>11</v>
      </c>
      <c r="ER133" s="1">
        <v>1</v>
      </c>
      <c r="ES133" s="1">
        <v>19</v>
      </c>
      <c r="ET133" s="1">
        <v>29</v>
      </c>
      <c r="EU133" s="1">
        <v>0</v>
      </c>
      <c r="EV133" s="1">
        <v>110</v>
      </c>
      <c r="EW133" s="1">
        <v>57</v>
      </c>
      <c r="EX133" s="1">
        <v>0</v>
      </c>
      <c r="EY133" s="1">
        <v>11</v>
      </c>
      <c r="EZ133" s="1">
        <v>11</v>
      </c>
      <c r="FA133" s="1">
        <v>0</v>
      </c>
      <c r="FB133" s="1">
        <v>0</v>
      </c>
      <c r="FC133" s="1">
        <v>0</v>
      </c>
      <c r="FD133" s="1">
        <v>0</v>
      </c>
      <c r="FE133" s="1">
        <v>0</v>
      </c>
      <c r="FF133" s="1">
        <v>1</v>
      </c>
      <c r="FG133" s="1">
        <v>0</v>
      </c>
      <c r="FH133" s="1">
        <v>11</v>
      </c>
      <c r="FI133" s="1">
        <v>0</v>
      </c>
      <c r="FJ133" s="1">
        <v>31</v>
      </c>
      <c r="FK133" s="1">
        <v>11</v>
      </c>
      <c r="FL133" s="1">
        <v>0</v>
      </c>
      <c r="FM133" s="1">
        <v>86</v>
      </c>
      <c r="FN133" s="1">
        <v>18</v>
      </c>
      <c r="FO133" s="1">
        <v>1</v>
      </c>
      <c r="FP133" s="1">
        <v>134</v>
      </c>
      <c r="FQ133" s="1">
        <v>3</v>
      </c>
      <c r="FR133" s="1">
        <f>SUM(Tableau17[[#This Row],[2019-T1-ALEXANDRE Audric]:[2019-T1-MARIE Florie]])</f>
        <v>545</v>
      </c>
      <c r="FS133" s="1">
        <v>48</v>
      </c>
      <c r="FT133" s="1">
        <v>375</v>
      </c>
      <c r="FU133" s="1">
        <v>0</v>
      </c>
      <c r="FV133" s="1">
        <v>193</v>
      </c>
      <c r="FW133" s="1">
        <v>0</v>
      </c>
      <c r="FX133" s="1">
        <v>616</v>
      </c>
      <c r="FY133" s="1">
        <v>0</v>
      </c>
      <c r="FZ133" s="1">
        <v>437</v>
      </c>
      <c r="GA133" s="1">
        <v>0</v>
      </c>
      <c r="GB133" s="1">
        <v>235</v>
      </c>
      <c r="GC133" s="1">
        <v>0</v>
      </c>
      <c r="GD133" s="1">
        <v>672</v>
      </c>
      <c r="GE133" s="1">
        <v>154</v>
      </c>
      <c r="GF133" s="1">
        <v>337</v>
      </c>
      <c r="GG133" s="1">
        <v>0</v>
      </c>
      <c r="GH133" s="1">
        <v>163</v>
      </c>
      <c r="GI133" s="1">
        <v>0</v>
      </c>
      <c r="GJ133" s="1">
        <v>654</v>
      </c>
      <c r="GK133" s="1">
        <v>187</v>
      </c>
      <c r="GL133" s="1">
        <v>347</v>
      </c>
      <c r="GM133" s="1">
        <v>0</v>
      </c>
      <c r="GN133" s="1">
        <v>144</v>
      </c>
      <c r="GO133" s="1">
        <v>0</v>
      </c>
      <c r="GP133" s="1">
        <v>678</v>
      </c>
      <c r="GQ133" s="1">
        <v>202</v>
      </c>
      <c r="GR133" s="1">
        <v>165</v>
      </c>
      <c r="GS133" s="1">
        <v>0</v>
      </c>
      <c r="GT133" s="1">
        <v>129</v>
      </c>
      <c r="GU133" s="1">
        <v>14</v>
      </c>
      <c r="GV133" s="1">
        <v>510</v>
      </c>
      <c r="GW133" s="1">
        <v>205</v>
      </c>
      <c r="GX133" s="1">
        <v>323</v>
      </c>
      <c r="GY133" s="1">
        <v>0</v>
      </c>
      <c r="GZ133" s="1">
        <v>0</v>
      </c>
      <c r="HA133" s="1">
        <v>0</v>
      </c>
      <c r="HB133" s="1">
        <v>528</v>
      </c>
      <c r="HC133" s="1">
        <v>253</v>
      </c>
      <c r="HD133" s="1">
        <v>239</v>
      </c>
      <c r="HE133" s="1">
        <v>201</v>
      </c>
      <c r="HF133" s="1">
        <v>188</v>
      </c>
      <c r="HG133" s="1">
        <v>7</v>
      </c>
      <c r="HH133" s="1">
        <v>888</v>
      </c>
      <c r="HI133" s="1">
        <v>270</v>
      </c>
      <c r="HJ133" s="1">
        <v>0</v>
      </c>
      <c r="HK133" s="1">
        <v>469</v>
      </c>
      <c r="HL133" s="1">
        <v>0</v>
      </c>
      <c r="HM133" s="1">
        <v>0</v>
      </c>
      <c r="HN133" s="1">
        <v>739</v>
      </c>
      <c r="HO133" s="1">
        <v>142</v>
      </c>
      <c r="HP133" s="1">
        <v>75</v>
      </c>
      <c r="HQ133" s="1">
        <v>134</v>
      </c>
      <c r="HR133" s="1">
        <v>169</v>
      </c>
      <c r="HS133" s="1">
        <v>39</v>
      </c>
      <c r="HT133" s="1">
        <v>559</v>
      </c>
      <c r="HU133" s="1">
        <v>71</v>
      </c>
      <c r="HV133" s="1">
        <v>128</v>
      </c>
      <c r="HW133" s="1">
        <v>28</v>
      </c>
      <c r="HX133" s="1">
        <v>143</v>
      </c>
      <c r="HY133" s="1">
        <v>0</v>
      </c>
      <c r="HZ133" s="1">
        <v>370</v>
      </c>
      <c r="IA133" s="1">
        <v>95</v>
      </c>
      <c r="IB133" s="1">
        <v>150</v>
      </c>
      <c r="IC133" s="1">
        <v>189</v>
      </c>
      <c r="ID133" s="1">
        <v>113</v>
      </c>
      <c r="IE133" s="1">
        <v>20</v>
      </c>
      <c r="IF133" s="1">
        <v>567</v>
      </c>
      <c r="IG133" s="1">
        <v>0</v>
      </c>
      <c r="IH133" s="1">
        <v>237</v>
      </c>
      <c r="II133" s="1">
        <v>181</v>
      </c>
      <c r="IJ133" s="1">
        <v>0</v>
      </c>
      <c r="IK133" s="1">
        <v>0</v>
      </c>
      <c r="IL133" s="1">
        <v>418</v>
      </c>
      <c r="IM133" s="26">
        <f>IFERROR(Tableau17[[#This Row],[LDIV]]/Tableau17[[#This Row],[Total général]],"")</f>
        <v>0</v>
      </c>
      <c r="IN133" s="26">
        <f>IFERROR(Tableau17[[#This Row],[LDVC]]/Tableau17[[#This Row],[Total général]],"")</f>
        <v>1.891891891891892E-2</v>
      </c>
      <c r="IO133" s="26">
        <f>IFERROR(Tableau17[[#This Row],[LDVD]]/Tableau17[[#This Row],[Total général]],"")</f>
        <v>9.7297297297297303E-2</v>
      </c>
      <c r="IP133" s="26">
        <f>IFERROR(Tableau17[[#This Row],[LDVG]]/Tableau17[[#This Row],[Total général]],"")</f>
        <v>1.0810810810810811E-2</v>
      </c>
      <c r="IQ133" s="26">
        <f>IFERROR(Tableau17[[#This Row],[LEXD]]/Tableau17[[#This Row],[Total général]],"")</f>
        <v>0</v>
      </c>
      <c r="IR133" s="26">
        <f>IFERROR(Tableau17[[#This Row],[LEXG]]/Tableau17[[#This Row],[Total général]],"")</f>
        <v>0</v>
      </c>
      <c r="IS133" s="26">
        <f>IFERROR(Tableau17[[#This Row],[LLR]]/Tableau17[[#This Row],[Total général]],"")</f>
        <v>0.24864864864864866</v>
      </c>
      <c r="IT133" s="26">
        <f>IFERROR(Tableau17[[#This Row],[LREM]]/Tableau17[[#This Row],[Total général]],"")</f>
        <v>5.675675675675676E-2</v>
      </c>
      <c r="IU133" s="26">
        <f>IFERROR(Tableau17[[#This Row],[LRN]]/Tableau17[[#This Row],[Total général]],"")</f>
        <v>0.1918918918918919</v>
      </c>
      <c r="IV133" s="26">
        <f>IFERROR(Tableau17[[#This Row],[LUG]]/Tableau17[[#This Row],[Total général]],"")</f>
        <v>0.23243243243243245</v>
      </c>
      <c r="IW133" s="26">
        <f>IFERROR(Tableau17[[#This Row],[LVEC]]/Tableau17[[#This Row],[Total général]],"")</f>
        <v>0.14324324324324325</v>
      </c>
      <c r="IX133" s="26">
        <f>IFERROR(Tableau17[[#This Row],[2008-T1-LCMD]]/Tableau17[[#This Row],[2008-T1-TOTAL]],"")</f>
        <v>6.9805194805194801E-2</v>
      </c>
      <c r="IY133" s="26">
        <f>IFERROR(Tableau17[[#This Row],[2008-T1-LDVD]]/Tableau17[[#This Row],[2008-T1-TOTAL]],"")</f>
        <v>0</v>
      </c>
      <c r="IZ133" s="26">
        <f>IFERROR(Tableau17[[#This Row],[2008-T1-LEXD]]/Tableau17[[#This Row],[2008-T1-TOTAL]],"")</f>
        <v>3.246753246753247E-3</v>
      </c>
      <c r="JA133" s="26">
        <f>IFERROR(Tableau17[[#This Row],[2008-T1-LEXG]]/Tableau17[[#This Row],[2008-T1-TOTAL]],"")</f>
        <v>4.2207792207792208E-2</v>
      </c>
      <c r="JB133" s="26">
        <f>IFERROR(Tableau17[[#This Row],[2008-T1-LFN]]/Tableau17[[#This Row],[2008-T1-TOTAL]],"")</f>
        <v>7.4675324675324672E-2</v>
      </c>
      <c r="JC133" s="26">
        <f>IFERROR(Tableau17[[#This Row],[2008-T1-LMAJ]]/Tableau17[[#This Row],[2008-T1-TOTAL]],"")</f>
        <v>0.53896103896103897</v>
      </c>
      <c r="JD133" s="26">
        <f>IFERROR(Tableau17[[#This Row],[2008-T1-LUG]]/Tableau17[[#This Row],[2008-T1-TOTAL]],"")</f>
        <v>0.27110389610389612</v>
      </c>
      <c r="JE133" s="26">
        <f>IFERROR(Tableau17[[#This Row],[2008-T2-LFN]]/Tableau17[[#This Row],[2008-T2-TOTAL]],"")</f>
        <v>0</v>
      </c>
      <c r="JF133" s="26">
        <f>IFERROR(Tableau17[[#This Row],[2008-T2-LGC]]/Tableau17[[#This Row],[2008-T2-TOTAL]],"")</f>
        <v>0</v>
      </c>
      <c r="JG133" s="26">
        <f>IFERROR(Tableau17[[#This Row],[2008-T2-LMAJ]]/Tableau17[[#This Row],[2008-T2-TOTAL]],"")</f>
        <v>0.65029761904761907</v>
      </c>
      <c r="JH133" s="26">
        <f>IFERROR(Tableau17[[#This Row],[2008-T2-LUG]]/Tableau17[[#This Row],[2008-T2-TOTAL]],"")</f>
        <v>0.34970238095238093</v>
      </c>
      <c r="JI133" s="26">
        <f>IFERROR(Tableau17[[#This Row],[2014-T1-LDIV]]/Tableau17[[#This Row],[2014-T1-TOTAL]],"")</f>
        <v>0</v>
      </c>
      <c r="JJ133" s="26">
        <f>IFERROR(Tableau17[[#This Row],[2014-T1-LDVD]]/Tableau17[[#This Row],[2014-T1-TOTAL]],"")</f>
        <v>0.10244648318042814</v>
      </c>
      <c r="JK133" s="26">
        <f>IFERROR(Tableau17[[#This Row],[2014-T1-LDVG]]/Tableau17[[#This Row],[2014-T1-TOTAL]],"")</f>
        <v>2.7522935779816515E-2</v>
      </c>
      <c r="JL133" s="26">
        <f>IFERROR(Tableau17[[#This Row],[2014-T1-LEXG]]/Tableau17[[#This Row],[2014-T1-TOTAL]],"")</f>
        <v>0</v>
      </c>
      <c r="JM133" s="26">
        <f>IFERROR(Tableau17[[#This Row],[2014-T1-LFG]]/Tableau17[[#This Row],[2014-T1-TOTAL]],"")</f>
        <v>6.1162079510703363E-2</v>
      </c>
      <c r="JN133" s="26">
        <f>IFERROR(Tableau17[[#This Row],[2014-T1-LFN]]/Tableau17[[#This Row],[2014-T1-TOTAL]],"")</f>
        <v>0.23547400611620795</v>
      </c>
      <c r="JO133" s="26">
        <f>IFERROR(Tableau17[[#This Row],[2014-T1-LUD]]/Tableau17[[#This Row],[2014-T1-TOTAL]],"")</f>
        <v>0.41284403669724773</v>
      </c>
      <c r="JP133" s="26">
        <f>IFERROR(Tableau17[[#This Row],[2014-T1-LUG]]/Tableau17[[#This Row],[2014-T1-TOTAL]],"")</f>
        <v>0.16055045871559634</v>
      </c>
      <c r="JQ133" s="26">
        <f>IFERROR(Tableau17[[#This Row],[2014-T2-LFN]]/Tableau17[[#This Row],[2014-T2-TOTAL]],"")</f>
        <v>0.27581120943952803</v>
      </c>
      <c r="JR133" s="26">
        <f>IFERROR(Tableau17[[#This Row],[2014-T2-LUD]]/Tableau17[[#This Row],[2014-T2-TOTAL]],"")</f>
        <v>0.51179941002949858</v>
      </c>
      <c r="JS133" s="26">
        <f>IFERROR(Tableau17[[#This Row],[2014-T2-LUG]]/Tableau17[[#This Row],[2014-T2-TOTAL]],"")</f>
        <v>0.21238938053097345</v>
      </c>
      <c r="JT133" s="26">
        <f>IFERROR(Tableau17[[#This Row],[2015-T1-BC-DIV]]/Tableau17[[#This Row],[2015-T1-TOTAL]],"")</f>
        <v>2.7450980392156862E-2</v>
      </c>
      <c r="JU133" s="26">
        <f>IFERROR(Tableau17[[#This Row],[2015-T1-BC-DLF]]/Tableau17[[#This Row],[2015-T1-TOTAL]],"")</f>
        <v>2.3529411764705882E-2</v>
      </c>
      <c r="JV133" s="26">
        <f>IFERROR(Tableau17[[#This Row],[2015-T1-BC-DVD]]/Tableau17[[#This Row],[2015-T1-TOTAL]],"")</f>
        <v>0</v>
      </c>
      <c r="JW133" s="26">
        <f>IFERROR(Tableau17[[#This Row],[2015-T1-BC-DVG]]/Tableau17[[#This Row],[2015-T1-TOTAL]],"")</f>
        <v>0</v>
      </c>
      <c r="JX133" s="26">
        <f>IFERROR(Tableau17[[#This Row],[2015-T1-BC-FG]]/Tableau17[[#This Row],[2015-T1-TOTAL]],"")</f>
        <v>7.8431372549019607E-2</v>
      </c>
      <c r="JY133" s="26">
        <f>IFERROR(Tableau17[[#This Row],[2015-T1-BC-FN]]/Tableau17[[#This Row],[2015-T1-TOTAL]],"")</f>
        <v>0.37254901960784315</v>
      </c>
      <c r="JZ133" s="26">
        <f>IFERROR(Tableau17[[#This Row],[2015-T1-BC-MDM]]/Tableau17[[#This Row],[2015-T1-TOTAL]],"")</f>
        <v>0</v>
      </c>
      <c r="KA133" s="26">
        <f>IFERROR(Tableau17[[#This Row],[2015-T1-BC-RDG]]/Tableau17[[#This Row],[2015-T1-TOTAL]],"")</f>
        <v>0</v>
      </c>
      <c r="KB133" s="26">
        <f>IFERROR(Tableau17[[#This Row],[2015-T1-BC-SOC]]/Tableau17[[#This Row],[2015-T1-TOTAL]],"")</f>
        <v>0</v>
      </c>
      <c r="KC133" s="26">
        <f>IFERROR(Tableau17[[#This Row],[2015-T1-BC-UD]]/Tableau17[[#This Row],[2015-T1-TOTAL]],"")</f>
        <v>0.3235294117647059</v>
      </c>
      <c r="KD133" s="26">
        <f>IFERROR(Tableau17[[#This Row],[2015-T1-BC-UG]]/Tableau17[[#This Row],[2015-T1-TOTAL]],"")</f>
        <v>0.17450980392156862</v>
      </c>
      <c r="KE133" s="26">
        <f>IFERROR(Tableau17[[#This Row],[2015-T1-BC-VEC]]/Tableau17[[#This Row],[2015-T1-TOTAL]],"")</f>
        <v>0</v>
      </c>
      <c r="KF133" s="26">
        <f>IFERROR(Tableau17[[#This Row],[2015-T2-BC-DVG]]/Tableau17[[#This Row],[2015-T2-TOTAL]],"")</f>
        <v>0</v>
      </c>
      <c r="KG133" s="26">
        <f>IFERROR(Tableau17[[#This Row],[2015-T2-BC-FN]]/Tableau17[[#This Row],[2015-T2-TOTAL]],"")</f>
        <v>0.38825757575757575</v>
      </c>
      <c r="KH133" s="26">
        <f>IFERROR(Tableau17[[#This Row],[2015-T2-BC-SOC]]/Tableau17[[#This Row],[2015-T2-TOTAL]],"")</f>
        <v>0</v>
      </c>
      <c r="KI133" s="26">
        <f>IFERROR(Tableau17[[#This Row],[2015-T2-BC-UD]]/Tableau17[[#This Row],[2015-T2-TOTAL]],"")</f>
        <v>0.6117424242424242</v>
      </c>
      <c r="KJ133" s="26">
        <f>IFERROR(Tableau17[[#This Row],[2015-T2-BC-UG]]/Tableau17[[#This Row],[2015-T2-TOTAL]],"")</f>
        <v>0</v>
      </c>
      <c r="KK133" s="26">
        <f>IFERROR(Tableau17[[#This Row],[2017 (L)-T1-COM]]/Tableau17[[#This Row],[2017 (L)-T1-TOTAL]],"")</f>
        <v>2.1164021164021163E-2</v>
      </c>
      <c r="KL133" s="26">
        <f>IFERROR(Tableau17[[#This Row],[2017 (L)-T1-DIV]]/Tableau17[[#This Row],[2017 (L)-T1-TOTAL]],"")</f>
        <v>3.5273368606701938E-2</v>
      </c>
      <c r="KM133" s="26">
        <f>IFERROR(Tableau17[[#This Row],[2017 (L)-T1-DLF]]/Tableau17[[#This Row],[2017 (L)-T1-TOTAL]],"")</f>
        <v>2.1164021164021163E-2</v>
      </c>
      <c r="KN133" s="26">
        <f>IFERROR(Tableau17[[#This Row],[2017 (L)-T1-DVD]]/Tableau17[[#This Row],[2017 (L)-T1-TOTAL]],"")</f>
        <v>1.7636684303350969E-3</v>
      </c>
      <c r="KO133" s="26">
        <f>IFERROR(Tableau17[[#This Row],[2017 (L)-T1-DVG]]/Tableau17[[#This Row],[2017 (L)-T1-TOTAL]],"")</f>
        <v>0</v>
      </c>
      <c r="KP133" s="26">
        <f>IFERROR(Tableau17[[#This Row],[2017 (L)-T1-ECO]]/Tableau17[[#This Row],[2017 (L)-T1-TOTAL]],"")</f>
        <v>3.7037037037037035E-2</v>
      </c>
      <c r="KQ133" s="26">
        <f>IFERROR(Tableau17[[#This Row],[2017 (L)-T1-EXD]]/Tableau17[[#This Row],[2017 (L)-T1-TOTAL]],"")</f>
        <v>5.2910052910052907E-3</v>
      </c>
      <c r="KR133" s="26">
        <f>IFERROR(Tableau17[[#This Row],[2017 (L)-T1-EXG]]/Tableau17[[#This Row],[2017 (L)-T1-TOTAL]],"")</f>
        <v>1.7636684303350969E-3</v>
      </c>
      <c r="KS133" s="26">
        <f>IFERROR(Tableau17[[#This Row],[2017 (L)-T1-FI]]/Tableau17[[#This Row],[2017 (L)-T1-TOTAL]],"")</f>
        <v>0.1146384479717813</v>
      </c>
      <c r="KT133" s="26">
        <f>IFERROR(Tableau17[[#This Row],[2017 (L)-T1-FN]]/Tableau17[[#This Row],[2017 (L)-T1-TOTAL]],"")</f>
        <v>0.14109347442680775</v>
      </c>
      <c r="KU133" s="26">
        <f>IFERROR(Tableau17[[#This Row],[2017 (L)-T1-LR]]/Tableau17[[#This Row],[2017 (L)-T1-TOTAL]],"")</f>
        <v>0.26278659611992944</v>
      </c>
      <c r="KV133" s="26">
        <f>IFERROR(Tableau17[[#This Row],[2017 (L)-T1-MDM]]/Tableau17[[#This Row],[2017 (L)-T1-TOTAL]],"")</f>
        <v>0</v>
      </c>
      <c r="KW133" s="26">
        <f>IFERROR(Tableau17[[#This Row],[2017 (L)-T1-RDG]]/Tableau17[[#This Row],[2017 (L)-T1-TOTAL]],"")</f>
        <v>5.2910052910052907E-3</v>
      </c>
      <c r="KX133" s="26">
        <f>IFERROR(Tableau17[[#This Row],[2017 (L)-T1-REG]]/Tableau17[[#This Row],[2017 (L)-T1-TOTAL]],"")</f>
        <v>0</v>
      </c>
      <c r="KY133" s="26">
        <f>IFERROR(Tableau17[[#This Row],[2017 (L)-T1-REM]]/Tableau17[[#This Row],[2017 (L)-T1-TOTAL]],"")</f>
        <v>0.33333333333333331</v>
      </c>
      <c r="KZ133" s="26">
        <f>IFERROR(Tableau17[[#This Row],[2017 (L)-T1-SOC]]/Tableau17[[#This Row],[2017 (L)-T1-TOTAL]],"")</f>
        <v>1.9400352733686066E-2</v>
      </c>
      <c r="LA133" s="26">
        <f>IFERROR(Tableau17[[#This Row],[2017 (L)-T1-UDI]]/Tableau17[[#This Row],[2017 (L)-T1-TOTAL]],"")</f>
        <v>0</v>
      </c>
      <c r="LB133" s="26">
        <f>IFERROR(Tableau17[[#This Row],[2017 (L)-T2-FI]]/Tableau17[[#This Row],[2017 (L)-T2-TOTAL]],"")</f>
        <v>0</v>
      </c>
      <c r="LC133" s="26">
        <f>IFERROR(Tableau17[[#This Row],[2017 (L)-T2-FN]]/Tableau17[[#This Row],[2017 (L)-T2-TOTAL]],"")</f>
        <v>0</v>
      </c>
      <c r="LD133" s="26">
        <f>IFERROR(Tableau17[[#This Row],[2017 (L)-T2-LR]]/Tableau17[[#This Row],[2017 (L)-T2-TOTAL]],"")</f>
        <v>0.56698564593301437</v>
      </c>
      <c r="LE133" s="26">
        <f>IFERROR(Tableau17[[#This Row],[2017 (L)-T2-MDM]]/Tableau17[[#This Row],[2017 (L)-T2-TOTAL]],"")</f>
        <v>0</v>
      </c>
      <c r="LF133" s="26">
        <f>IFERROR(Tableau17[[#This Row],[2017 (L)-T2-REM]]/Tableau17[[#This Row],[2017 (L)-T2-TOTAL]],"")</f>
        <v>0.43301435406698563</v>
      </c>
      <c r="LG133" s="26">
        <f>IFERROR(Tableau17[[#This Row],[2017-T1-ARTHAUD Nathalie]]/Tableau17[[#This Row],[2017-T1-TOTAL]],"")</f>
        <v>1.1261261261261261E-3</v>
      </c>
      <c r="LH133" s="26">
        <f>IFERROR(Tableau17[[#This Row],[2017-T1-ASSELINEAU Fran]]/Tableau17[[#This Row],[2017-T1-TOTAL]],"")</f>
        <v>1.5765765765765764E-2</v>
      </c>
      <c r="LI133" s="26">
        <f>IFERROR(Tableau17[[#This Row],[2017-T1-CHEMINADE Jacques]]/Tableau17[[#This Row],[2017-T1-TOTAL]],"")</f>
        <v>0</v>
      </c>
      <c r="LJ133" s="26">
        <f>IFERROR(Tableau17[[#This Row],[2017-T1-DUPONT-AIGNAN Nicolas]]/Tableau17[[#This Row],[2017-T1-TOTAL]],"")</f>
        <v>4.5045045045045043E-2</v>
      </c>
      <c r="LK133" s="26">
        <f>IFERROR(Tableau17[[#This Row],[2017-T1-FILLON Fran]]/Tableau17[[#This Row],[2017-T1-TOTAL]],"")</f>
        <v>0.26914414414414417</v>
      </c>
      <c r="LL133" s="26">
        <f>IFERROR(Tableau17[[#This Row],[2017-T1-HAMON Beno]]/Tableau17[[#This Row],[2017-T1-TOTAL]],"")</f>
        <v>3.4909909909909907E-2</v>
      </c>
      <c r="LM133" s="26">
        <f>IFERROR(Tableau17[[#This Row],[2017-T1-LASSALLE Jean]]/Tableau17[[#This Row],[2017-T1-TOTAL]],"")</f>
        <v>7.8828828828828822E-3</v>
      </c>
      <c r="LN133" s="26">
        <f>IFERROR(Tableau17[[#This Row],[2017-T1-LE PEN Marine]]/Tableau17[[#This Row],[2017-T1-TOTAL]],"")</f>
        <v>0.22409909909909909</v>
      </c>
      <c r="LO133" s="26">
        <f>IFERROR(Tableau17[[#This Row],[2017-T1-M Jean-Luc]]/Tableau17[[#This Row],[2017-T1-TOTAL]],"")</f>
        <v>0.17004504504504506</v>
      </c>
      <c r="LP133" s="26">
        <f>IFERROR(Tableau17[[#This Row],[2017-T1-MACRON Emmanuel]]/Tableau17[[#This Row],[2017-T1-TOTAL]],"")</f>
        <v>0.22635135135135134</v>
      </c>
      <c r="LQ133" s="26">
        <f>IFERROR(Tableau17[[#This Row],[2017-T1-POUTOU Philippe]]/Tableau17[[#This Row],[2017-T1-TOTAL]],"")</f>
        <v>5.6306306306306304E-3</v>
      </c>
      <c r="LR133" s="26">
        <f>IFERROR(Tableau17[[#This Row],[2017-T2-LE PEN Marine]]/Tableau17[[#This Row],[2017-T2-TOTAL]],"")</f>
        <v>0.36535859269282817</v>
      </c>
      <c r="LS133" s="26">
        <f>IFERROR(Tableau17[[#This Row],[2017-T2-MACRON Emmanuel]]/Tableau17[[#This Row],[2017-T2-TOTAL]],"")</f>
        <v>0.63464140730717189</v>
      </c>
      <c r="LT133" s="26">
        <f>IFERROR(Tableau17[[#This Row],[2019-T1-ALEXANDRE Audric]]/Tableau17[[#This Row],[2019-T1-TOTAL]],"")</f>
        <v>2.0183486238532111E-2</v>
      </c>
      <c r="LU133" s="26">
        <f>IFERROR(Tableau17[[#This Row],[2019-T1-ARTHAUD Nathalie]]/Tableau17[[#This Row],[2019-T1-TOTAL]],"")</f>
        <v>1.834862385321101E-3</v>
      </c>
      <c r="LV133" s="26">
        <f>IFERROR(Tableau17[[#This Row],[2019-T1-ASSELINEAU François]]/Tableau17[[#This Row],[2019-T1-TOTAL]],"")</f>
        <v>3.4862385321100919E-2</v>
      </c>
      <c r="LW133" s="26">
        <f>IFERROR(Tableau17[[#This Row],[2019-T1-AUBRY Manon]]/Tableau17[[#This Row],[2019-T1-TOTAL]],"")</f>
        <v>5.321100917431193E-2</v>
      </c>
      <c r="LX133" s="26">
        <f>IFERROR(Tableau17[[#This Row],[2019-T1-AZERGUI Nagib]]/Tableau17[[#This Row],[2019-T1-TOTAL]],"")</f>
        <v>0</v>
      </c>
      <c r="LY133" s="26">
        <f>IFERROR(Tableau17[[#This Row],[2019-T1-BARDELLA Jordan]]/Tableau17[[#This Row],[2019-T1-TOTAL]],"")</f>
        <v>0.20183486238532111</v>
      </c>
      <c r="LZ133" s="26">
        <f>IFERROR(Tableau17[[#This Row],[2019-T1-BELLAMY François-Xavier]]/Tableau17[[#This Row],[2019-T1-TOTAL]],"")</f>
        <v>0.10458715596330276</v>
      </c>
      <c r="MA133" s="26">
        <f>IFERROR(Tableau17[[#This Row],[2019-T1-BIDOU Olivier]]/Tableau17[[#This Row],[2019-T1-TOTAL]],"")</f>
        <v>0</v>
      </c>
      <c r="MB133" s="26">
        <f>IFERROR(Tableau17[[#This Row],[2019-T1-BOURG Dominique]]/Tableau17[[#This Row],[2019-T1-TOTAL]],"")</f>
        <v>2.0183486238532111E-2</v>
      </c>
      <c r="MC133" s="26">
        <f>IFERROR(Tableau17[[#This Row],[2019-T1-BROSSAT Ian]]/Tableau17[[#This Row],[2019-T1-TOTAL]],"")</f>
        <v>2.0183486238532111E-2</v>
      </c>
      <c r="MD133" s="26">
        <f>IFERROR(Tableau17[[#This Row],[2019-T1-CAILLAUD Sophie]]/Tableau17[[#This Row],[2019-T1-TOTAL]],"")</f>
        <v>0</v>
      </c>
      <c r="ME133" s="26">
        <f>IFERROR(Tableau17[[#This Row],[2019-T1-CAMUS Renaud]]/Tableau17[[#This Row],[2019-T1-TOTAL]],"")</f>
        <v>0</v>
      </c>
      <c r="MF133" s="26">
        <f>IFERROR(Tableau17[[#This Row],[2019-T1-CHALENÇON Christophe]]/Tableau17[[#This Row],[2019-T1-TOTAL]],"")</f>
        <v>0</v>
      </c>
      <c r="MG133" s="26">
        <f>IFERROR(Tableau17[[#This Row],[2019-T1-CORBET Cathy Denise Ginette]]/Tableau17[[#This Row],[2019-T1-TOTAL]],"")</f>
        <v>0</v>
      </c>
      <c r="MH133" s="26">
        <f>IFERROR(Tableau17[[#This Row],[2019-T1-DE PREVOISIN Robert]]/Tableau17[[#This Row],[2019-T1-TOTAL]],"")</f>
        <v>0</v>
      </c>
      <c r="MI133" s="26">
        <f>IFERROR(Tableau17[[#This Row],[2019-T1-DELFEL Thérèse]]/Tableau17[[#This Row],[2019-T1-TOTAL]],"")</f>
        <v>1.834862385321101E-3</v>
      </c>
      <c r="MJ133" s="26">
        <f>IFERROR(Tableau17[[#This Row],[2019-T1-DIEUMEGARD Pierre]]/Tableau17[[#This Row],[2019-T1-TOTAL]],"")</f>
        <v>0</v>
      </c>
      <c r="MK133" s="26">
        <f>IFERROR(Tableau17[[#This Row],[2019-T1-DUPONT-AIGNAN Nicolas]]/Tableau17[[#This Row],[2019-T1-TOTAL]],"")</f>
        <v>2.0183486238532111E-2</v>
      </c>
      <c r="ML133" s="26">
        <f>IFERROR(Tableau17[[#This Row],[2019-T1-GERNIGON Yves]]/Tableau17[[#This Row],[2019-T1-TOTAL]],"")</f>
        <v>0</v>
      </c>
      <c r="MM133" s="26">
        <f>IFERROR(Tableau17[[#This Row],[2019-T1-GLUCKSMANN Raphaël]]/Tableau17[[#This Row],[2019-T1-TOTAL]],"")</f>
        <v>5.6880733944954132E-2</v>
      </c>
      <c r="MN133" s="26">
        <f>IFERROR(Tableau17[[#This Row],[2019-T1-HAMON Benoît]]/Tableau17[[#This Row],[2019-T1-TOTAL]],"")</f>
        <v>2.0183486238532111E-2</v>
      </c>
      <c r="MO133" s="26">
        <f>IFERROR(Tableau17[[#This Row],[2019-T1-HELGEN Gilles]]/Tableau17[[#This Row],[2019-T1-TOTAL]],"")</f>
        <v>0</v>
      </c>
      <c r="MP133" s="26">
        <f>IFERROR(Tableau17[[#This Row],[2019-T1-JADOT Yannick]]/Tableau17[[#This Row],[2019-T1-TOTAL]],"")</f>
        <v>0.15779816513761469</v>
      </c>
      <c r="MQ133" s="26">
        <f>IFERROR(Tableau17[[#This Row],[2019-T1-LAGARDE Jean-Christophe]]/Tableau17[[#This Row],[2019-T1-TOTAL]],"")</f>
        <v>3.3027522935779818E-2</v>
      </c>
      <c r="MR133" s="26">
        <f>IFERROR(Tableau17[[#This Row],[2019-T1-LALANNE Francis]]/Tableau17[[#This Row],[2019-T1-TOTAL]],"")</f>
        <v>1.834862385321101E-3</v>
      </c>
      <c r="MS133" s="26">
        <f>IFERROR(Tableau17[[#This Row],[2019-T1-LOISEAU Nathalie]]/Tableau17[[#This Row],[2019-T1-TOTAL]],"")</f>
        <v>0.24587155963302754</v>
      </c>
      <c r="MT133" s="26">
        <f>IFERROR(Tableau17[[#This Row],[2019-T1-MARIE Florie]]/Tableau17[[#This Row],[2019-T1-TOTAL]],"")</f>
        <v>5.5045871559633031E-3</v>
      </c>
      <c r="MU133" s="26">
        <f>IFERROR(Tableau17[[#This Row],[2008-T1-MACROEXTRDROITE]]/Tableau17[[#This Row],[2008-T1-MACROTOTALE]],"")</f>
        <v>7.792207792207792E-2</v>
      </c>
      <c r="MV133" s="26">
        <f>IFERROR(Tableau17[[#This Row],[2008-T1-MACRODROITE]]/Tableau17[[#This Row],[2008-T1-MACROTOTALE]],"")</f>
        <v>0.60876623376623373</v>
      </c>
      <c r="MW133" s="26">
        <f>IFERROR(Tableau17[[#This Row],[2008-T1-MACROCENTRE]]/Tableau17[[#This Row],[2008-T1-MACROTOTALE]],"")</f>
        <v>0</v>
      </c>
      <c r="MX133" s="26">
        <f>IFERROR(Tableau17[[#This Row],[2008-T1-MACROGAUCHE]]/Tableau17[[#This Row],[2008-T1-MACROTOTALE]],"")</f>
        <v>0.31331168831168832</v>
      </c>
      <c r="MY133" s="26">
        <f>IFERROR(Tableau17[[#This Row],[2008-T1-MACROAUTRE]]/Tableau17[[#This Row],[2008-T1-MACROTOTALE]],"")</f>
        <v>0</v>
      </c>
      <c r="MZ133" s="26">
        <f>IFERROR(Tableau17[[#This Row],[2008-T2-MACROEXTRDROITE]]/Tableau17[[#This Row],[2008-T2-MACROTOTALE]],"")</f>
        <v>0</v>
      </c>
      <c r="NA133" s="26">
        <f>IFERROR(Tableau17[[#This Row],[2008-T2-MACRODROITE]]/Tableau17[[#This Row],[2008-T2-MACROTOTALE]],"")</f>
        <v>0.65029761904761907</v>
      </c>
      <c r="NB133" s="26">
        <f>IFERROR(Tableau17[[#This Row],[2008-T2-MACROCENTRE]]/Tableau17[[#This Row],[2008-T2-MACROTOTALE]],"")</f>
        <v>0</v>
      </c>
      <c r="NC133" s="26">
        <f>IFERROR(Tableau17[[#This Row],[2008-T2-MACROGAUCHE]]/Tableau17[[#This Row],[2008-T2-MACROTOTALE]],"")</f>
        <v>0.34970238095238093</v>
      </c>
      <c r="ND133" s="26">
        <f>IFERROR(Tableau17[[#This Row],[2008-T2-MACROAUTRE]]/Tableau17[[#This Row],[2008-T2-MACROTOTALE]],"")</f>
        <v>0</v>
      </c>
      <c r="NE133" s="26">
        <f>IFERROR(Tableau17[[#This Row],[2014-T1-MACROEXTRDROITE]]/Tableau17[[#This Row],[2014-T1-MACROTOTALE]],"")</f>
        <v>0.23547400611620795</v>
      </c>
      <c r="NF133" s="26">
        <f>IFERROR(Tableau17[[#This Row],[2014-T1-MACRODROITE]]/Tableau17[[#This Row],[2014-T1-MACROTOTALE]],"")</f>
        <v>0.51529051987767582</v>
      </c>
      <c r="NG133" s="26">
        <f>IFERROR(Tableau17[[#This Row],[2014-T1-MACROCENTRE]]/Tableau17[[#This Row],[2014-T1-MACROTOTALE]],"")</f>
        <v>0</v>
      </c>
      <c r="NH133" s="26">
        <f>IFERROR(Tableau17[[#This Row],[2014-T1-MACROGAUCHE]]/Tableau17[[#This Row],[2014-T1-MACROTOTALE]],"")</f>
        <v>0.2492354740061162</v>
      </c>
      <c r="NI133" s="26">
        <f>IFERROR(Tableau17[[#This Row],[2014-T1-MACROAUTRE]]/Tableau17[[#This Row],[2014-T1-MACROTOTALE]],"")</f>
        <v>0</v>
      </c>
      <c r="NJ133" s="26">
        <f>IFERROR(Tableau17[[#This Row],[2014-T2-MACROEXTRDROITE]]/Tableau17[[#This Row],[2014-T2-MACROTOTALE]],"")</f>
        <v>0.27581120943952803</v>
      </c>
      <c r="NK133" s="26">
        <f>IFERROR(Tableau17[[#This Row],[2014-T2-MACRODROITE]]/Tableau17[[#This Row],[2014-T2-MACROTOTALE]],"")</f>
        <v>0.51179941002949858</v>
      </c>
      <c r="NL133" s="26">
        <f>IFERROR(Tableau17[[#This Row],[2014-T2-MACROCENTRE]]/Tableau17[[#This Row],[2014-T2-MACROTOTALE]],"")</f>
        <v>0</v>
      </c>
      <c r="NM133" s="26">
        <f>IFERROR(Tableau17[[#This Row],[2014-T2-MACROGAUCHE]]/Tableau17[[#This Row],[2014-T2-MACROTOTALE]],"")</f>
        <v>0.21238938053097345</v>
      </c>
      <c r="NN133" s="26">
        <f>IFERROR(Tableau17[[#This Row],[2014-T2-MACROAUTRE]]/Tableau17[[#This Row],[2014-T2-MACROTOTALE]],"")</f>
        <v>0</v>
      </c>
      <c r="NO133" s="26">
        <f>IFERROR( Tableau17[[#This Row],[2015-T1-MACROEXTRDROITE]]/Tableau17[[#This Row],[2015-T1-MACROTOTALE]],"")</f>
        <v>0.396078431372549</v>
      </c>
      <c r="NP133" s="26">
        <f>IFERROR(Tableau17[[#This Row],[2015-T1-MACRODROITE]]/Tableau17[[#This Row],[2015-T1-MACROTOTALE]],"")</f>
        <v>0.3235294117647059</v>
      </c>
      <c r="NQ133" s="26">
        <f>IFERROR(Tableau17[[#This Row],[2015-T1-MACROCENTRE]]/Tableau17[[#This Row],[2015-T1-MACROTOTALE]],"")</f>
        <v>0</v>
      </c>
      <c r="NR133" s="26">
        <f>IFERROR(Tableau17[[#This Row],[2015-T1-MACROGAUCHE]]/Tableau17[[#This Row],[2015-T1-MACROTOTALE]],"")</f>
        <v>0.25294117647058822</v>
      </c>
      <c r="NS133" s="26">
        <f>IFERROR(Tableau17[[#This Row],[2015-T1-MACROAUTRE]]/Tableau17[[#This Row],[2015-T1-MACROTOTALE]],"")</f>
        <v>2.7450980392156862E-2</v>
      </c>
      <c r="NT133" s="26">
        <f>IFERROR(Tableau17[[#This Row],[2015-T2-MACROEXTRDROITE]]/Tableau17[[#This Row],[2015-T2-MACROTOTALE]],"")</f>
        <v>0.38825757575757575</v>
      </c>
      <c r="NU133" s="26">
        <f>IFERROR(Tableau17[[#This Row],[2015-T2-MACRODROITE]]/Tableau17[[#This Row],[2015-T2-MACROTOTALE]],"")</f>
        <v>0.6117424242424242</v>
      </c>
      <c r="NV133" s="26">
        <f>IFERROR(Tableau17[[#This Row],[2015-T2-MACROCENTRE]]/Tableau17[[#This Row],[2015-T2-MACROTOTALE]],"")</f>
        <v>0</v>
      </c>
      <c r="NW133" s="26">
        <f>IFERROR(Tableau17[[#This Row],[2015-T2-MACROGAUCHE]]/Tableau17[[#This Row],[2015-T2-MACROTOTALE]],"")</f>
        <v>0</v>
      </c>
      <c r="NX133" s="26">
        <f>IFERROR(Tableau17[[#This Row],[2015-T2-MACROAUTRE]]/Tableau17[[#This Row],[2015-T2-MACROTOTALE]],"")</f>
        <v>0</v>
      </c>
      <c r="NY133" s="26">
        <f>IFERROR(Tableau17[[#This Row],[2017-T1-MACROEXTRDROITE]]/Tableau17[[#This Row],[2017-T1-MACROTOTALE]],"")</f>
        <v>0.28490990990990989</v>
      </c>
      <c r="NZ133" s="26">
        <f>IFERROR(Tableau17[[#This Row],[2017-T1-MACRODROITE]]/Tableau17[[#This Row],[2017-T1-MACROTOTALE]],"")</f>
        <v>0.26914414414414417</v>
      </c>
      <c r="OA133" s="26">
        <f>IFERROR(Tableau17[[#This Row],[2017-T1-MACROCENTRE]]/Tableau17[[#This Row],[2017-T1-MACROTOTALE]],"")</f>
        <v>0.22635135135135134</v>
      </c>
      <c r="OB133" s="26">
        <f>IFERROR(Tableau17[[#This Row],[2017-T1-MACROGAUCHE]]/Tableau17[[#This Row],[2017-T1-MACROTOTALE]],"")</f>
        <v>0.21171171171171171</v>
      </c>
      <c r="OC133" s="26">
        <f>IFERROR(Tableau17[[#This Row],[2017-T1-MACROAUTRE]]/Tableau17[[#This Row],[2017-T1-MACROTOTALE]],"")</f>
        <v>7.8828828828828822E-3</v>
      </c>
      <c r="OD133" s="26">
        <f>IFERROR(Tableau17[[#This Row],[2017-T2-MACROEXTRDROITE]]/Tableau17[[#This Row],[2017-T2-MACROTOTALE]],"")</f>
        <v>0.36535859269282817</v>
      </c>
      <c r="OE133" s="26">
        <f>IFERROR(Tableau17[[#This Row],[2017-T2-MACRODROITE]]/Tableau17[[#This Row],[2017-T2-MACROTOTALE]],"")</f>
        <v>0</v>
      </c>
      <c r="OF133" s="26">
        <f>IFERROR(Tableau17[[#This Row],[2017-T2-MACROCENTRE]]/Tableau17[[#This Row],[2017-T2-MACROTOTALE]],"")</f>
        <v>0.63464140730717189</v>
      </c>
      <c r="OG133" s="26">
        <f>IFERROR(Tableau17[[#This Row],[2017-T2-MACROGAUCHE]]/Tableau17[[#This Row],[2017-T2-MACROTOTALE]],"")</f>
        <v>0</v>
      </c>
      <c r="OH133" s="26">
        <f>IFERROR(Tableau17[[#This Row],[2017-T2-MACROAUTRE]]/Tableau17[[#This Row],[2017-T2-MACROTOTALE]],"")</f>
        <v>0</v>
      </c>
      <c r="OI133" s="26">
        <f>IFERROR(Tableau17[[#This Row],[2019-T1-MACROEXTRDROITE]]/Tableau17[[#This Row],[2019-T1-MACROTOTALE]],"")</f>
        <v>0.25402504472271914</v>
      </c>
      <c r="OJ133" s="26">
        <f>IFERROR(Tableau17[[#This Row],[2019-T1-MACRODROITE]]/Tableau17[[#This Row],[2019-T1-MACROTOTALE]],"")</f>
        <v>0.13416815742397137</v>
      </c>
      <c r="OK133" s="26">
        <f>IFERROR(Tableau17[[#This Row],[2019-T1-MACROCENTRE]]/Tableau17[[#This Row],[2019-T1-MACROTOTALE]],"")</f>
        <v>0.23971377459749552</v>
      </c>
      <c r="OL133" s="26">
        <f>IFERROR(Tableau17[[#This Row],[2019-T1-MACROGAUCHE]]/Tableau17[[#This Row],[2019-T1-MACROTOTALE]],"")</f>
        <v>0.30232558139534882</v>
      </c>
      <c r="OM133" s="26">
        <f>IFERROR(Tableau17[[#This Row],[2019-T1-MACROAUTRE]]/Tableau17[[#This Row],[2019-T1-MACROTOTALE]],"")</f>
        <v>6.9767441860465115E-2</v>
      </c>
      <c r="ON133" s="26">
        <f>IFERROR(Tableau17[[#This Row],[2020-T1-MACROEXTRDROITE]]/Tableau17[[#This Row],[2020-T1-MACROTOTALE]],"")</f>
        <v>0.1918918918918919</v>
      </c>
      <c r="OO133" s="26">
        <f>IFERROR(Tableau17[[#This Row],[2020-T1-MACRODROITE]]/Tableau17[[#This Row],[2020-T1-MACROTOTALE]],"")</f>
        <v>0.34594594594594597</v>
      </c>
      <c r="OP133" s="26">
        <f>IFERROR(Tableau17[[#This Row],[2020-T1-MACROCENTRE]]/Tableau17[[#This Row],[2020-T1-MACROTOTALE]],"")</f>
        <v>7.567567567567568E-2</v>
      </c>
      <c r="OQ133" s="26">
        <f>IFERROR(Tableau17[[#This Row],[2020-T1-MACROGAUCHE]]/Tableau17[[#This Row],[2020-T1-MACROTOTALE]],"")</f>
        <v>0.38648648648648648</v>
      </c>
      <c r="OR133" s="26">
        <f>IFERROR(Tableau17[[#This Row],[2020-T1-MACROAUTRE]]/Tableau17[[#This Row],[2020-T1-MACROTOTALE]],"")</f>
        <v>0</v>
      </c>
      <c r="OS133" s="26">
        <f>IFERROR(Tableau17[[#This Row],[2017 (L)-T1-MACROEXTRDROITE]]/Tableau17[[#This Row],[2017 (L)-T1-MACROTOTALE]],"")</f>
        <v>0.16754850088183421</v>
      </c>
      <c r="OT133" s="26">
        <f>IFERROR(Tableau17[[#This Row],[2017 (L)-T1-MACRODROITE]]/Tableau17[[#This Row],[2017 (L)-T1-MACROTOTALE]],"")</f>
        <v>0.26455026455026454</v>
      </c>
      <c r="OU133" s="26">
        <f>IFERROR(Tableau17[[#This Row],[2017 (L)-T1-MACROCENTRE]]/Tableau17[[#This Row],[2017 (L)-T1-MACROTOTALE]],"")</f>
        <v>0.33333333333333331</v>
      </c>
      <c r="OV133" s="26">
        <f>IFERROR(Tableau17[[#This Row],[2017 (L)-T1-MACROGAUCHE]]/Tableau17[[#This Row],[2017 (L)-T1-MACROTOTALE]],"")</f>
        <v>0.19929453262786595</v>
      </c>
      <c r="OW133" s="26">
        <f>IFERROR(Tableau17[[#This Row],[2017 (L)-T1-MACROAUTRE]]/Tableau17[[#This Row],[2017 (L)-T1-MACROTOTALE]],"")</f>
        <v>3.5273368606701938E-2</v>
      </c>
      <c r="OX133" s="26">
        <f>IFERROR(Tableau17[[#This Row],[2017 (L)-T2-MACROEXTRDROITE]]/Tableau17[[#This Row],[2017 (L)-T2-MACROTOTALE]],"")</f>
        <v>0</v>
      </c>
      <c r="OY133" s="26">
        <f>IFERROR(Tableau17[[#This Row],[2017 (L)-T2-MACRODROITE]]/Tableau17[[#This Row],[2017 (L)-T2-MACROTOTALE]],"")</f>
        <v>0.56698564593301437</v>
      </c>
      <c r="OZ133" s="26">
        <f>IFERROR(Tableau17[[#This Row],[2017 (L)-T2-MACROCENTRE]]/Tableau17[[#This Row],[2017 (L)-T2-MACROTOTALE]],"")</f>
        <v>0.43301435406698563</v>
      </c>
      <c r="PA133" s="26">
        <f>IFERROR(Tableau17[[#This Row],[2017 (L)-T2-MACROGAUCHE]]/Tableau17[[#This Row],[2017 (L)-T2-MACROTOTALE]],"")</f>
        <v>0</v>
      </c>
      <c r="PB133" s="26">
        <f>IFERROR(Tableau17[[#This Row],[2017 (L)-T2-MACROAUTRE]]/Tableau17[[#This Row],[2017 (L)-T2-MACROTOTALE]],"")</f>
        <v>0</v>
      </c>
      <c r="PC133" s="26">
        <f>IFERROR(Tableau17[[#This Row],[2008_T1_PROCUS]]/Tableau17[[#This Row],[2008_T1_INSCRITS]],0)</f>
        <v>2.0958083832335328E-2</v>
      </c>
      <c r="PD133" s="26">
        <f>IFERROR(Tableau17[[#This Row],[2008_T2_PROCUS]]/Tableau17[[#This Row],[2008_T2_INSCRITS]],0)</f>
        <v>2.9940119760479042E-2</v>
      </c>
      <c r="PE133" s="26">
        <f>Tableau17[[#This Row],[2014_T1_PROCUS]]/Tableau17[[#This Row],[2014_T1_INSCRITS]]</f>
        <v>1.4414414414414415E-2</v>
      </c>
      <c r="PF133" s="26">
        <f>IFERROR(Tableau17[[#This Row],[2014_T2_PROCUS]]/Tableau17[[#This Row],[2014_T2_INSCRITS]],0)</f>
        <v>2.2522522522522521E-2</v>
      </c>
    </row>
    <row r="134" spans="1:422" x14ac:dyDescent="0.2">
      <c r="A134" s="1">
        <v>3</v>
      </c>
      <c r="B134" s="1" t="s">
        <v>288</v>
      </c>
      <c r="C134" s="1" t="s">
        <v>302</v>
      </c>
      <c r="D134" s="1" t="s">
        <v>302</v>
      </c>
      <c r="E134" s="1">
        <v>471</v>
      </c>
      <c r="F134" s="1">
        <v>5.4039849999999996</v>
      </c>
      <c r="G134" s="1">
        <v>43.298011000000002</v>
      </c>
      <c r="H134" s="3">
        <v>1174</v>
      </c>
      <c r="I134" s="3">
        <v>169</v>
      </c>
      <c r="L134" s="1">
        <v>111</v>
      </c>
      <c r="M134" s="1">
        <v>16</v>
      </c>
      <c r="O134" s="1">
        <v>3</v>
      </c>
      <c r="P134" s="1">
        <v>44</v>
      </c>
      <c r="Q134" s="1">
        <v>26</v>
      </c>
      <c r="R134" s="1">
        <v>64</v>
      </c>
      <c r="S134" s="1">
        <v>157</v>
      </c>
      <c r="T134" s="1">
        <v>46</v>
      </c>
      <c r="U134" s="1">
        <v>467</v>
      </c>
      <c r="V134" s="1">
        <v>977</v>
      </c>
      <c r="W134" s="1">
        <v>540</v>
      </c>
      <c r="X134" s="1">
        <v>14</v>
      </c>
      <c r="Y134" s="2">
        <v>0.55271238</v>
      </c>
      <c r="Z134" s="1">
        <v>976</v>
      </c>
      <c r="AA134" s="1">
        <v>576</v>
      </c>
      <c r="AB134" s="1">
        <v>17</v>
      </c>
      <c r="AC134" s="2">
        <v>0.59016393</v>
      </c>
      <c r="AD134" s="1">
        <v>1174</v>
      </c>
      <c r="AE134" s="1">
        <v>479</v>
      </c>
      <c r="AF134" s="2">
        <v>0.40800681</v>
      </c>
      <c r="AG134" s="1">
        <f t="shared" si="2"/>
        <v>169</v>
      </c>
      <c r="AH134" s="1">
        <v>1054</v>
      </c>
      <c r="AI134" s="1">
        <v>624</v>
      </c>
      <c r="AJ134" s="1">
        <v>10</v>
      </c>
      <c r="AK134" s="2">
        <v>0.59203035999999998</v>
      </c>
      <c r="AL134" s="1">
        <v>1055</v>
      </c>
      <c r="AM134" s="1">
        <v>681</v>
      </c>
      <c r="AN134" s="1">
        <v>43</v>
      </c>
      <c r="AO134" s="2">
        <v>0.64549763000000004</v>
      </c>
      <c r="AP134" s="1">
        <v>1177</v>
      </c>
      <c r="AQ134" s="1">
        <v>544</v>
      </c>
      <c r="AR134" s="2">
        <v>0.46219200999999999</v>
      </c>
      <c r="AS134" s="1">
        <v>1176</v>
      </c>
      <c r="AT134" s="1">
        <v>542</v>
      </c>
      <c r="AU134" s="2">
        <v>0.46088435</v>
      </c>
      <c r="AV134" s="1">
        <v>1160</v>
      </c>
      <c r="AW134" s="1">
        <v>541</v>
      </c>
      <c r="AX134" s="2">
        <v>0.46637930999999999</v>
      </c>
      <c r="AY134" s="1">
        <v>1160</v>
      </c>
      <c r="AZ134" s="1">
        <v>433</v>
      </c>
      <c r="BA134" s="2">
        <v>0.37327586000000001</v>
      </c>
      <c r="BB134" s="1">
        <v>1159</v>
      </c>
      <c r="BC134" s="1">
        <v>861</v>
      </c>
      <c r="BD134" s="2">
        <v>0.74288178999999999</v>
      </c>
      <c r="BE134" s="1">
        <v>1158</v>
      </c>
      <c r="BF134" s="1">
        <v>791</v>
      </c>
      <c r="BG134" s="2">
        <v>0.68307426999999998</v>
      </c>
      <c r="BH134" s="1">
        <v>1135</v>
      </c>
      <c r="BI134" s="1">
        <v>498</v>
      </c>
      <c r="BJ134" s="2">
        <v>0.43876651999999999</v>
      </c>
      <c r="BK134" s="1">
        <v>52</v>
      </c>
      <c r="BL134" s="1">
        <v>9</v>
      </c>
      <c r="BM134" s="1">
        <v>11</v>
      </c>
      <c r="BN134" s="1">
        <v>32</v>
      </c>
      <c r="BO134" s="1">
        <v>35</v>
      </c>
      <c r="BP134" s="1">
        <v>270</v>
      </c>
      <c r="BQ134" s="1">
        <v>207</v>
      </c>
      <c r="BR134" s="1">
        <v>616</v>
      </c>
      <c r="BT134" s="1">
        <v>296</v>
      </c>
      <c r="BU134" s="1">
        <v>366</v>
      </c>
      <c r="BW134" s="1">
        <v>662</v>
      </c>
      <c r="BX134" s="1">
        <v>5</v>
      </c>
      <c r="BY134" s="1">
        <v>1</v>
      </c>
      <c r="BZ134" s="1">
        <v>29</v>
      </c>
      <c r="CB134" s="1">
        <v>36</v>
      </c>
      <c r="CC134" s="1">
        <v>91</v>
      </c>
      <c r="CD134" s="1">
        <v>265</v>
      </c>
      <c r="CE134" s="1">
        <v>103</v>
      </c>
      <c r="CF134" s="1">
        <v>530</v>
      </c>
      <c r="CG134" s="1">
        <v>97</v>
      </c>
      <c r="CH134" s="1">
        <v>306</v>
      </c>
      <c r="CI134" s="1">
        <v>149</v>
      </c>
      <c r="CJ134" s="1">
        <v>552</v>
      </c>
      <c r="CK134" s="1">
        <v>18</v>
      </c>
      <c r="CL134" s="1">
        <v>8</v>
      </c>
      <c r="CM134" s="1">
        <v>7</v>
      </c>
      <c r="CN134" s="1">
        <v>20</v>
      </c>
      <c r="CO134" s="1">
        <v>48</v>
      </c>
      <c r="CP134" s="1">
        <v>161</v>
      </c>
      <c r="CQ134" s="1">
        <v>20</v>
      </c>
      <c r="CT134" s="1">
        <v>147</v>
      </c>
      <c r="CU134" s="1">
        <v>106</v>
      </c>
      <c r="CW134" s="1">
        <v>535</v>
      </c>
      <c r="CY134" s="1">
        <v>212</v>
      </c>
      <c r="DB134" s="1">
        <v>262</v>
      </c>
      <c r="DC134" s="1">
        <v>474</v>
      </c>
      <c r="DD134" s="1">
        <v>18</v>
      </c>
      <c r="DE134" s="1">
        <v>7</v>
      </c>
      <c r="DF134" s="1">
        <v>6</v>
      </c>
      <c r="DG134" s="1">
        <v>26</v>
      </c>
      <c r="DH134" s="1">
        <v>5</v>
      </c>
      <c r="DI134" s="1">
        <v>29</v>
      </c>
      <c r="DK134" s="1">
        <v>1</v>
      </c>
      <c r="DL134" s="1">
        <v>104</v>
      </c>
      <c r="DN134" s="1">
        <v>84</v>
      </c>
      <c r="DP134" s="1">
        <v>13</v>
      </c>
      <c r="DQ134" s="1">
        <v>1</v>
      </c>
      <c r="DR134" s="1">
        <v>162</v>
      </c>
      <c r="DU134" s="1">
        <v>456</v>
      </c>
      <c r="DV134" s="1">
        <v>188</v>
      </c>
      <c r="DZ134" s="1">
        <v>208</v>
      </c>
      <c r="EA134" s="1">
        <v>396</v>
      </c>
      <c r="EB134" s="1">
        <v>1</v>
      </c>
      <c r="EC134" s="1">
        <v>11</v>
      </c>
      <c r="ED134" s="1">
        <v>2</v>
      </c>
      <c r="EE134" s="1">
        <v>25</v>
      </c>
      <c r="EF134" s="1">
        <v>166</v>
      </c>
      <c r="EG134" s="1">
        <v>67</v>
      </c>
      <c r="EH134" s="1">
        <v>4</v>
      </c>
      <c r="EI134" s="1">
        <v>165</v>
      </c>
      <c r="EJ134" s="1">
        <v>222</v>
      </c>
      <c r="EK134" s="1">
        <v>167</v>
      </c>
      <c r="EL134" s="1">
        <v>9</v>
      </c>
      <c r="EM134" s="1">
        <v>839</v>
      </c>
      <c r="EN134" s="1">
        <v>204</v>
      </c>
      <c r="EO134" s="1">
        <v>492</v>
      </c>
      <c r="EP134" s="1">
        <v>696</v>
      </c>
      <c r="EQ134" s="1">
        <v>0</v>
      </c>
      <c r="ER134" s="1">
        <v>3</v>
      </c>
      <c r="ES134" s="1">
        <v>10</v>
      </c>
      <c r="ET134" s="1">
        <v>48</v>
      </c>
      <c r="EU134" s="1">
        <v>4</v>
      </c>
      <c r="EV134" s="1">
        <v>89</v>
      </c>
      <c r="EW134" s="1">
        <v>26</v>
      </c>
      <c r="EX134" s="1">
        <v>1</v>
      </c>
      <c r="EY134" s="1">
        <v>10</v>
      </c>
      <c r="EZ134" s="1">
        <v>16</v>
      </c>
      <c r="FA134" s="1">
        <v>0</v>
      </c>
      <c r="FB134" s="1">
        <v>0</v>
      </c>
      <c r="FC134" s="1">
        <v>0</v>
      </c>
      <c r="FD134" s="1">
        <v>0</v>
      </c>
      <c r="FE134" s="1">
        <v>1</v>
      </c>
      <c r="FF134" s="1">
        <v>0</v>
      </c>
      <c r="FG134" s="1">
        <v>0</v>
      </c>
      <c r="FH134" s="1">
        <v>11</v>
      </c>
      <c r="FI134" s="1">
        <v>0</v>
      </c>
      <c r="FJ134" s="1">
        <v>36</v>
      </c>
      <c r="FK134" s="1">
        <v>21</v>
      </c>
      <c r="FL134" s="1">
        <v>0</v>
      </c>
      <c r="FM134" s="1">
        <v>81</v>
      </c>
      <c r="FN134" s="1">
        <v>11</v>
      </c>
      <c r="FO134" s="1">
        <v>4</v>
      </c>
      <c r="FP134" s="1">
        <v>103</v>
      </c>
      <c r="FQ134" s="1">
        <v>2</v>
      </c>
      <c r="FR134" s="1">
        <f>SUM(Tableau17[[#This Row],[2019-T1-ALEXANDRE Audric]:[2019-T1-MARIE Florie]])</f>
        <v>477</v>
      </c>
      <c r="FS134" s="1">
        <v>46</v>
      </c>
      <c r="FT134" s="1">
        <v>331</v>
      </c>
      <c r="FU134" s="1">
        <v>0</v>
      </c>
      <c r="FV134" s="1">
        <v>239</v>
      </c>
      <c r="FW134" s="1">
        <v>0</v>
      </c>
      <c r="FX134" s="1">
        <v>616</v>
      </c>
      <c r="FY134" s="1">
        <v>0</v>
      </c>
      <c r="FZ134" s="1">
        <v>366</v>
      </c>
      <c r="GA134" s="1">
        <v>0</v>
      </c>
      <c r="GB134" s="1">
        <v>296</v>
      </c>
      <c r="GC134" s="1">
        <v>0</v>
      </c>
      <c r="GD134" s="1">
        <v>662</v>
      </c>
      <c r="GE134" s="1">
        <v>91</v>
      </c>
      <c r="GF134" s="1">
        <v>266</v>
      </c>
      <c r="GG134" s="1">
        <v>5</v>
      </c>
      <c r="GH134" s="1">
        <v>168</v>
      </c>
      <c r="GI134" s="1">
        <v>0</v>
      </c>
      <c r="GJ134" s="1">
        <v>530</v>
      </c>
      <c r="GK134" s="1">
        <v>97</v>
      </c>
      <c r="GL134" s="1">
        <v>306</v>
      </c>
      <c r="GM134" s="1">
        <v>0</v>
      </c>
      <c r="GN134" s="1">
        <v>149</v>
      </c>
      <c r="GO134" s="1">
        <v>0</v>
      </c>
      <c r="GP134" s="1">
        <v>552</v>
      </c>
      <c r="GQ134" s="1">
        <v>169</v>
      </c>
      <c r="GR134" s="1">
        <v>154</v>
      </c>
      <c r="GS134" s="1">
        <v>20</v>
      </c>
      <c r="GT134" s="1">
        <v>174</v>
      </c>
      <c r="GU134" s="1">
        <v>18</v>
      </c>
      <c r="GV134" s="1">
        <v>535</v>
      </c>
      <c r="GW134" s="1">
        <v>212</v>
      </c>
      <c r="GX134" s="1">
        <v>0</v>
      </c>
      <c r="GY134" s="1">
        <v>0</v>
      </c>
      <c r="GZ134" s="1">
        <v>262</v>
      </c>
      <c r="HA134" s="1">
        <v>0</v>
      </c>
      <c r="HB134" s="1">
        <v>474</v>
      </c>
      <c r="HC134" s="1">
        <v>203</v>
      </c>
      <c r="HD134" s="1">
        <v>166</v>
      </c>
      <c r="HE134" s="1">
        <v>167</v>
      </c>
      <c r="HF134" s="1">
        <v>299</v>
      </c>
      <c r="HG134" s="1">
        <v>4</v>
      </c>
      <c r="HH134" s="1">
        <v>839</v>
      </c>
      <c r="HI134" s="1">
        <v>204</v>
      </c>
      <c r="HJ134" s="1">
        <v>0</v>
      </c>
      <c r="HK134" s="1">
        <v>492</v>
      </c>
      <c r="HL134" s="1">
        <v>0</v>
      </c>
      <c r="HM134" s="1">
        <v>0</v>
      </c>
      <c r="HN134" s="1">
        <v>696</v>
      </c>
      <c r="HO134" s="1">
        <v>113</v>
      </c>
      <c r="HP134" s="1">
        <v>37</v>
      </c>
      <c r="HQ134" s="1">
        <v>103</v>
      </c>
      <c r="HR134" s="1">
        <v>205</v>
      </c>
      <c r="HS134" s="1">
        <v>25</v>
      </c>
      <c r="HT134" s="1">
        <v>483</v>
      </c>
      <c r="HU134" s="1">
        <v>64</v>
      </c>
      <c r="HV134" s="1">
        <v>155</v>
      </c>
      <c r="HW134" s="1">
        <v>26</v>
      </c>
      <c r="HX134" s="1">
        <v>222</v>
      </c>
      <c r="HY134" s="1">
        <v>0</v>
      </c>
      <c r="HZ134" s="1">
        <v>467</v>
      </c>
      <c r="IA134" s="1">
        <v>6</v>
      </c>
      <c r="IB134" s="1">
        <v>110</v>
      </c>
      <c r="IC134" s="1">
        <v>162</v>
      </c>
      <c r="ID134" s="1">
        <v>170</v>
      </c>
      <c r="IE134" s="1">
        <v>8</v>
      </c>
      <c r="IF134" s="1">
        <v>456</v>
      </c>
      <c r="IG134" s="1">
        <v>0</v>
      </c>
      <c r="IH134" s="1">
        <v>0</v>
      </c>
      <c r="II134" s="1">
        <v>208</v>
      </c>
      <c r="IJ134" s="1">
        <v>188</v>
      </c>
      <c r="IK134" s="1">
        <v>0</v>
      </c>
      <c r="IL134" s="1">
        <v>396</v>
      </c>
      <c r="IM134" s="26">
        <f>IFERROR(Tableau17[[#This Row],[LDIV]]/Tableau17[[#This Row],[Total général]],"")</f>
        <v>0</v>
      </c>
      <c r="IN134" s="26">
        <f>IFERROR(Tableau17[[#This Row],[LDVC]]/Tableau17[[#This Row],[Total général]],"")</f>
        <v>0</v>
      </c>
      <c r="IO134" s="26">
        <f>IFERROR(Tableau17[[#This Row],[LDVD]]/Tableau17[[#This Row],[Total général]],"")</f>
        <v>0.23768736616702354</v>
      </c>
      <c r="IP134" s="26">
        <f>IFERROR(Tableau17[[#This Row],[LDVG]]/Tableau17[[#This Row],[Total général]],"")</f>
        <v>3.4261241970021415E-2</v>
      </c>
      <c r="IQ134" s="26">
        <f>IFERROR(Tableau17[[#This Row],[LEXD]]/Tableau17[[#This Row],[Total général]],"")</f>
        <v>0</v>
      </c>
      <c r="IR134" s="26">
        <f>IFERROR(Tableau17[[#This Row],[LEXG]]/Tableau17[[#This Row],[Total général]],"")</f>
        <v>6.4239828693790149E-3</v>
      </c>
      <c r="IS134" s="26">
        <f>IFERROR(Tableau17[[#This Row],[LLR]]/Tableau17[[#This Row],[Total général]],"")</f>
        <v>9.421841541755889E-2</v>
      </c>
      <c r="IT134" s="26">
        <f>IFERROR(Tableau17[[#This Row],[LREM]]/Tableau17[[#This Row],[Total général]],"")</f>
        <v>5.5674518201284794E-2</v>
      </c>
      <c r="IU134" s="26">
        <f>IFERROR(Tableau17[[#This Row],[LRN]]/Tableau17[[#This Row],[Total général]],"")</f>
        <v>0.13704496788008566</v>
      </c>
      <c r="IV134" s="26">
        <f>IFERROR(Tableau17[[#This Row],[LUG]]/Tableau17[[#This Row],[Total général]],"")</f>
        <v>0.3361884368308351</v>
      </c>
      <c r="IW134" s="26">
        <f>IFERROR(Tableau17[[#This Row],[LVEC]]/Tableau17[[#This Row],[Total général]],"")</f>
        <v>9.8501070663811557E-2</v>
      </c>
      <c r="IX134" s="26">
        <f>IFERROR(Tableau17[[#This Row],[2008-T1-LCMD]]/Tableau17[[#This Row],[2008-T1-TOTAL]],"")</f>
        <v>8.4415584415584416E-2</v>
      </c>
      <c r="IY134" s="26">
        <f>IFERROR(Tableau17[[#This Row],[2008-T1-LDVD]]/Tableau17[[#This Row],[2008-T1-TOTAL]],"")</f>
        <v>1.461038961038961E-2</v>
      </c>
      <c r="IZ134" s="26">
        <f>IFERROR(Tableau17[[#This Row],[2008-T1-LEXD]]/Tableau17[[#This Row],[2008-T1-TOTAL]],"")</f>
        <v>1.7857142857142856E-2</v>
      </c>
      <c r="JA134" s="26">
        <f>IFERROR(Tableau17[[#This Row],[2008-T1-LEXG]]/Tableau17[[#This Row],[2008-T1-TOTAL]],"")</f>
        <v>5.1948051948051951E-2</v>
      </c>
      <c r="JB134" s="26">
        <f>IFERROR(Tableau17[[#This Row],[2008-T1-LFN]]/Tableau17[[#This Row],[2008-T1-TOTAL]],"")</f>
        <v>5.6818181818181816E-2</v>
      </c>
      <c r="JC134" s="26">
        <f>IFERROR(Tableau17[[#This Row],[2008-T1-LMAJ]]/Tableau17[[#This Row],[2008-T1-TOTAL]],"")</f>
        <v>0.43831168831168832</v>
      </c>
      <c r="JD134" s="26">
        <f>IFERROR(Tableau17[[#This Row],[2008-T1-LUG]]/Tableau17[[#This Row],[2008-T1-TOTAL]],"")</f>
        <v>0.33603896103896103</v>
      </c>
      <c r="JE134" s="26">
        <f>IFERROR(Tableau17[[#This Row],[2008-T2-LFN]]/Tableau17[[#This Row],[2008-T2-TOTAL]],"")</f>
        <v>0</v>
      </c>
      <c r="JF134" s="26">
        <f>IFERROR(Tableau17[[#This Row],[2008-T2-LGC]]/Tableau17[[#This Row],[2008-T2-TOTAL]],"")</f>
        <v>0.44712990936555891</v>
      </c>
      <c r="JG134" s="26">
        <f>IFERROR(Tableau17[[#This Row],[2008-T2-LMAJ]]/Tableau17[[#This Row],[2008-T2-TOTAL]],"")</f>
        <v>0.55287009063444104</v>
      </c>
      <c r="JH134" s="26">
        <f>IFERROR(Tableau17[[#This Row],[2008-T2-LUG]]/Tableau17[[#This Row],[2008-T2-TOTAL]],"")</f>
        <v>0</v>
      </c>
      <c r="JI134" s="26">
        <f>IFERROR(Tableau17[[#This Row],[2014-T1-LDIV]]/Tableau17[[#This Row],[2014-T1-TOTAL]],"")</f>
        <v>9.433962264150943E-3</v>
      </c>
      <c r="JJ134" s="26">
        <f>IFERROR(Tableau17[[#This Row],[2014-T1-LDVD]]/Tableau17[[#This Row],[2014-T1-TOTAL]],"")</f>
        <v>1.8867924528301887E-3</v>
      </c>
      <c r="JK134" s="26">
        <f>IFERROR(Tableau17[[#This Row],[2014-T1-LDVG]]/Tableau17[[#This Row],[2014-T1-TOTAL]],"")</f>
        <v>5.4716981132075473E-2</v>
      </c>
      <c r="JL134" s="26">
        <f>IFERROR(Tableau17[[#This Row],[2014-T1-LEXG]]/Tableau17[[#This Row],[2014-T1-TOTAL]],"")</f>
        <v>0</v>
      </c>
      <c r="JM134" s="26">
        <f>IFERROR(Tableau17[[#This Row],[2014-T1-LFG]]/Tableau17[[#This Row],[2014-T1-TOTAL]],"")</f>
        <v>6.7924528301886791E-2</v>
      </c>
      <c r="JN134" s="26">
        <f>IFERROR(Tableau17[[#This Row],[2014-T1-LFN]]/Tableau17[[#This Row],[2014-T1-TOTAL]],"")</f>
        <v>0.17169811320754716</v>
      </c>
      <c r="JO134" s="26">
        <f>IFERROR(Tableau17[[#This Row],[2014-T1-LUD]]/Tableau17[[#This Row],[2014-T1-TOTAL]],"")</f>
        <v>0.5</v>
      </c>
      <c r="JP134" s="26">
        <f>IFERROR(Tableau17[[#This Row],[2014-T1-LUG]]/Tableau17[[#This Row],[2014-T1-TOTAL]],"")</f>
        <v>0.19433962264150945</v>
      </c>
      <c r="JQ134" s="26">
        <f>IFERROR(Tableau17[[#This Row],[2014-T2-LFN]]/Tableau17[[#This Row],[2014-T2-TOTAL]],"")</f>
        <v>0.17572463768115942</v>
      </c>
      <c r="JR134" s="26">
        <f>IFERROR(Tableau17[[#This Row],[2014-T2-LUD]]/Tableau17[[#This Row],[2014-T2-TOTAL]],"")</f>
        <v>0.55434782608695654</v>
      </c>
      <c r="JS134" s="26">
        <f>IFERROR(Tableau17[[#This Row],[2014-T2-LUG]]/Tableau17[[#This Row],[2014-T2-TOTAL]],"")</f>
        <v>0.26992753623188404</v>
      </c>
      <c r="JT134" s="26">
        <f>IFERROR(Tableau17[[#This Row],[2015-T1-BC-DIV]]/Tableau17[[#This Row],[2015-T1-TOTAL]],"")</f>
        <v>3.3644859813084113E-2</v>
      </c>
      <c r="JU134" s="26">
        <f>IFERROR(Tableau17[[#This Row],[2015-T1-BC-DLF]]/Tableau17[[#This Row],[2015-T1-TOTAL]],"")</f>
        <v>1.4953271028037384E-2</v>
      </c>
      <c r="JV134" s="26">
        <f>IFERROR(Tableau17[[#This Row],[2015-T1-BC-DVD]]/Tableau17[[#This Row],[2015-T1-TOTAL]],"")</f>
        <v>1.3084112149532711E-2</v>
      </c>
      <c r="JW134" s="26">
        <f>IFERROR(Tableau17[[#This Row],[2015-T1-BC-DVG]]/Tableau17[[#This Row],[2015-T1-TOTAL]],"")</f>
        <v>3.7383177570093455E-2</v>
      </c>
      <c r="JX134" s="26">
        <f>IFERROR(Tableau17[[#This Row],[2015-T1-BC-FG]]/Tableau17[[#This Row],[2015-T1-TOTAL]],"")</f>
        <v>8.9719626168224292E-2</v>
      </c>
      <c r="JY134" s="26">
        <f>IFERROR(Tableau17[[#This Row],[2015-T1-BC-FN]]/Tableau17[[#This Row],[2015-T1-TOTAL]],"")</f>
        <v>0.30093457943925234</v>
      </c>
      <c r="JZ134" s="26">
        <f>IFERROR(Tableau17[[#This Row],[2015-T1-BC-MDM]]/Tableau17[[#This Row],[2015-T1-TOTAL]],"")</f>
        <v>3.7383177570093455E-2</v>
      </c>
      <c r="KA134" s="26">
        <f>IFERROR(Tableau17[[#This Row],[2015-T1-BC-RDG]]/Tableau17[[#This Row],[2015-T1-TOTAL]],"")</f>
        <v>0</v>
      </c>
      <c r="KB134" s="26">
        <f>IFERROR(Tableau17[[#This Row],[2015-T1-BC-SOC]]/Tableau17[[#This Row],[2015-T1-TOTAL]],"")</f>
        <v>0</v>
      </c>
      <c r="KC134" s="26">
        <f>IFERROR(Tableau17[[#This Row],[2015-T1-BC-UD]]/Tableau17[[#This Row],[2015-T1-TOTAL]],"")</f>
        <v>0.27476635514018694</v>
      </c>
      <c r="KD134" s="26">
        <f>IFERROR(Tableau17[[#This Row],[2015-T1-BC-UG]]/Tableau17[[#This Row],[2015-T1-TOTAL]],"")</f>
        <v>0.19813084112149532</v>
      </c>
      <c r="KE134" s="26">
        <f>IFERROR(Tableau17[[#This Row],[2015-T1-BC-VEC]]/Tableau17[[#This Row],[2015-T1-TOTAL]],"")</f>
        <v>0</v>
      </c>
      <c r="KF134" s="26">
        <f>IFERROR(Tableau17[[#This Row],[2015-T2-BC-DVG]]/Tableau17[[#This Row],[2015-T2-TOTAL]],"")</f>
        <v>0</v>
      </c>
      <c r="KG134" s="26">
        <f>IFERROR(Tableau17[[#This Row],[2015-T2-BC-FN]]/Tableau17[[#This Row],[2015-T2-TOTAL]],"")</f>
        <v>0.4472573839662447</v>
      </c>
      <c r="KH134" s="26">
        <f>IFERROR(Tableau17[[#This Row],[2015-T2-BC-SOC]]/Tableau17[[#This Row],[2015-T2-TOTAL]],"")</f>
        <v>0</v>
      </c>
      <c r="KI134" s="26">
        <f>IFERROR(Tableau17[[#This Row],[2015-T2-BC-UD]]/Tableau17[[#This Row],[2015-T2-TOTAL]],"")</f>
        <v>0</v>
      </c>
      <c r="KJ134" s="26">
        <f>IFERROR(Tableau17[[#This Row],[2015-T2-BC-UG]]/Tableau17[[#This Row],[2015-T2-TOTAL]],"")</f>
        <v>0.5527426160337553</v>
      </c>
      <c r="KK134" s="26">
        <f>IFERROR(Tableau17[[#This Row],[2017 (L)-T1-COM]]/Tableau17[[#This Row],[2017 (L)-T1-TOTAL]],"")</f>
        <v>3.9473684210526314E-2</v>
      </c>
      <c r="KL134" s="26">
        <f>IFERROR(Tableau17[[#This Row],[2017 (L)-T1-DIV]]/Tableau17[[#This Row],[2017 (L)-T1-TOTAL]],"")</f>
        <v>1.5350877192982455E-2</v>
      </c>
      <c r="KM134" s="26">
        <f>IFERROR(Tableau17[[#This Row],[2017 (L)-T1-DLF]]/Tableau17[[#This Row],[2017 (L)-T1-TOTAL]],"")</f>
        <v>1.3157894736842105E-2</v>
      </c>
      <c r="KN134" s="26">
        <f>IFERROR(Tableau17[[#This Row],[2017 (L)-T1-DVD]]/Tableau17[[#This Row],[2017 (L)-T1-TOTAL]],"")</f>
        <v>5.701754385964912E-2</v>
      </c>
      <c r="KO134" s="26">
        <f>IFERROR(Tableau17[[#This Row],[2017 (L)-T1-DVG]]/Tableau17[[#This Row],[2017 (L)-T1-TOTAL]],"")</f>
        <v>1.0964912280701754E-2</v>
      </c>
      <c r="KP134" s="26">
        <f>IFERROR(Tableau17[[#This Row],[2017 (L)-T1-ECO]]/Tableau17[[#This Row],[2017 (L)-T1-TOTAL]],"")</f>
        <v>6.3596491228070179E-2</v>
      </c>
      <c r="KQ134" s="26">
        <f>IFERROR(Tableau17[[#This Row],[2017 (L)-T1-EXD]]/Tableau17[[#This Row],[2017 (L)-T1-TOTAL]],"")</f>
        <v>0</v>
      </c>
      <c r="KR134" s="26">
        <f>IFERROR(Tableau17[[#This Row],[2017 (L)-T1-EXG]]/Tableau17[[#This Row],[2017 (L)-T1-TOTAL]],"")</f>
        <v>2.1929824561403508E-3</v>
      </c>
      <c r="KS134" s="26">
        <f>IFERROR(Tableau17[[#This Row],[2017 (L)-T1-FI]]/Tableau17[[#This Row],[2017 (L)-T1-TOTAL]],"")</f>
        <v>0.22807017543859648</v>
      </c>
      <c r="KT134" s="26">
        <f>IFERROR(Tableau17[[#This Row],[2017 (L)-T1-FN]]/Tableau17[[#This Row],[2017 (L)-T1-TOTAL]],"")</f>
        <v>0</v>
      </c>
      <c r="KU134" s="26">
        <f>IFERROR(Tableau17[[#This Row],[2017 (L)-T1-LR]]/Tableau17[[#This Row],[2017 (L)-T1-TOTAL]],"")</f>
        <v>0.18421052631578946</v>
      </c>
      <c r="KV134" s="26">
        <f>IFERROR(Tableau17[[#This Row],[2017 (L)-T1-MDM]]/Tableau17[[#This Row],[2017 (L)-T1-TOTAL]],"")</f>
        <v>0</v>
      </c>
      <c r="KW134" s="26">
        <f>IFERROR(Tableau17[[#This Row],[2017 (L)-T1-RDG]]/Tableau17[[#This Row],[2017 (L)-T1-TOTAL]],"")</f>
        <v>2.850877192982456E-2</v>
      </c>
      <c r="KX134" s="26">
        <f>IFERROR(Tableau17[[#This Row],[2017 (L)-T1-REG]]/Tableau17[[#This Row],[2017 (L)-T1-TOTAL]],"")</f>
        <v>2.1929824561403508E-3</v>
      </c>
      <c r="KY134" s="26">
        <f>IFERROR(Tableau17[[#This Row],[2017 (L)-T1-REM]]/Tableau17[[#This Row],[2017 (L)-T1-TOTAL]],"")</f>
        <v>0.35526315789473684</v>
      </c>
      <c r="KZ134" s="26">
        <f>IFERROR(Tableau17[[#This Row],[2017 (L)-T1-SOC]]/Tableau17[[#This Row],[2017 (L)-T1-TOTAL]],"")</f>
        <v>0</v>
      </c>
      <c r="LA134" s="26">
        <f>IFERROR(Tableau17[[#This Row],[2017 (L)-T1-UDI]]/Tableau17[[#This Row],[2017 (L)-T1-TOTAL]],"")</f>
        <v>0</v>
      </c>
      <c r="LB134" s="26">
        <f>IFERROR(Tableau17[[#This Row],[2017 (L)-T2-FI]]/Tableau17[[#This Row],[2017 (L)-T2-TOTAL]],"")</f>
        <v>0.47474747474747475</v>
      </c>
      <c r="LC134" s="26">
        <f>IFERROR(Tableau17[[#This Row],[2017 (L)-T2-FN]]/Tableau17[[#This Row],[2017 (L)-T2-TOTAL]],"")</f>
        <v>0</v>
      </c>
      <c r="LD134" s="26">
        <f>IFERROR(Tableau17[[#This Row],[2017 (L)-T2-LR]]/Tableau17[[#This Row],[2017 (L)-T2-TOTAL]],"")</f>
        <v>0</v>
      </c>
      <c r="LE134" s="26">
        <f>IFERROR(Tableau17[[#This Row],[2017 (L)-T2-MDM]]/Tableau17[[#This Row],[2017 (L)-T2-TOTAL]],"")</f>
        <v>0</v>
      </c>
      <c r="LF134" s="26">
        <f>IFERROR(Tableau17[[#This Row],[2017 (L)-T2-REM]]/Tableau17[[#This Row],[2017 (L)-T2-TOTAL]],"")</f>
        <v>0.5252525252525253</v>
      </c>
      <c r="LG134" s="26">
        <f>IFERROR(Tableau17[[#This Row],[2017-T1-ARTHAUD Nathalie]]/Tableau17[[#This Row],[2017-T1-TOTAL]],"")</f>
        <v>1.1918951132300357E-3</v>
      </c>
      <c r="LH134" s="26">
        <f>IFERROR(Tableau17[[#This Row],[2017-T1-ASSELINEAU Fran]]/Tableau17[[#This Row],[2017-T1-TOTAL]],"")</f>
        <v>1.3110846245530394E-2</v>
      </c>
      <c r="LI134" s="26">
        <f>IFERROR(Tableau17[[#This Row],[2017-T1-CHEMINADE Jacques]]/Tableau17[[#This Row],[2017-T1-TOTAL]],"")</f>
        <v>2.3837902264600714E-3</v>
      </c>
      <c r="LJ134" s="26">
        <f>IFERROR(Tableau17[[#This Row],[2017-T1-DUPONT-AIGNAN Nicolas]]/Tableau17[[#This Row],[2017-T1-TOTAL]],"")</f>
        <v>2.9797377830750895E-2</v>
      </c>
      <c r="LK134" s="26">
        <f>IFERROR(Tableau17[[#This Row],[2017-T1-FILLON Fran]]/Tableau17[[#This Row],[2017-T1-TOTAL]],"")</f>
        <v>0.19785458879618595</v>
      </c>
      <c r="LL134" s="26">
        <f>IFERROR(Tableau17[[#This Row],[2017-T1-HAMON Beno]]/Tableau17[[#This Row],[2017-T1-TOTAL]],"")</f>
        <v>7.9856972586412389E-2</v>
      </c>
      <c r="LM134" s="26">
        <f>IFERROR(Tableau17[[#This Row],[2017-T1-LASSALLE Jean]]/Tableau17[[#This Row],[2017-T1-TOTAL]],"")</f>
        <v>4.7675804529201428E-3</v>
      </c>
      <c r="LN134" s="26">
        <f>IFERROR(Tableau17[[#This Row],[2017-T1-LE PEN Marine]]/Tableau17[[#This Row],[2017-T1-TOTAL]],"")</f>
        <v>0.19666269368295591</v>
      </c>
      <c r="LO134" s="26">
        <f>IFERROR(Tableau17[[#This Row],[2017-T1-M Jean-Luc]]/Tableau17[[#This Row],[2017-T1-TOTAL]],"")</f>
        <v>0.26460071513706795</v>
      </c>
      <c r="LP134" s="26">
        <f>IFERROR(Tableau17[[#This Row],[2017-T1-MACRON Emmanuel]]/Tableau17[[#This Row],[2017-T1-TOTAL]],"")</f>
        <v>0.19904648390941598</v>
      </c>
      <c r="LQ134" s="26">
        <f>IFERROR(Tableau17[[#This Row],[2017-T1-POUTOU Philippe]]/Tableau17[[#This Row],[2017-T1-TOTAL]],"")</f>
        <v>1.0727056019070322E-2</v>
      </c>
      <c r="LR134" s="26">
        <f>IFERROR(Tableau17[[#This Row],[2017-T2-LE PEN Marine]]/Tableau17[[#This Row],[2017-T2-TOTAL]],"")</f>
        <v>0.29310344827586204</v>
      </c>
      <c r="LS134" s="26">
        <f>IFERROR(Tableau17[[#This Row],[2017-T2-MACRON Emmanuel]]/Tableau17[[#This Row],[2017-T2-TOTAL]],"")</f>
        <v>0.7068965517241379</v>
      </c>
      <c r="LT134" s="26">
        <f>IFERROR(Tableau17[[#This Row],[2019-T1-ALEXANDRE Audric]]/Tableau17[[#This Row],[2019-T1-TOTAL]],"")</f>
        <v>0</v>
      </c>
      <c r="LU134" s="26">
        <f>IFERROR(Tableau17[[#This Row],[2019-T1-ARTHAUD Nathalie]]/Tableau17[[#This Row],[2019-T1-TOTAL]],"")</f>
        <v>6.2893081761006293E-3</v>
      </c>
      <c r="LV134" s="26">
        <f>IFERROR(Tableau17[[#This Row],[2019-T1-ASSELINEAU François]]/Tableau17[[#This Row],[2019-T1-TOTAL]],"")</f>
        <v>2.0964360587002098E-2</v>
      </c>
      <c r="LW134" s="26">
        <f>IFERROR(Tableau17[[#This Row],[2019-T1-AUBRY Manon]]/Tableau17[[#This Row],[2019-T1-TOTAL]],"")</f>
        <v>0.10062893081761007</v>
      </c>
      <c r="LX134" s="26">
        <f>IFERROR(Tableau17[[#This Row],[2019-T1-AZERGUI Nagib]]/Tableau17[[#This Row],[2019-T1-TOTAL]],"")</f>
        <v>8.385744234800839E-3</v>
      </c>
      <c r="LY134" s="26">
        <f>IFERROR(Tableau17[[#This Row],[2019-T1-BARDELLA Jordan]]/Tableau17[[#This Row],[2019-T1-TOTAL]],"")</f>
        <v>0.18658280922431866</v>
      </c>
      <c r="LZ134" s="26">
        <f>IFERROR(Tableau17[[#This Row],[2019-T1-BELLAMY François-Xavier]]/Tableau17[[#This Row],[2019-T1-TOTAL]],"")</f>
        <v>5.450733752620545E-2</v>
      </c>
      <c r="MA134" s="26">
        <f>IFERROR(Tableau17[[#This Row],[2019-T1-BIDOU Olivier]]/Tableau17[[#This Row],[2019-T1-TOTAL]],"")</f>
        <v>2.0964360587002098E-3</v>
      </c>
      <c r="MB134" s="26">
        <f>IFERROR(Tableau17[[#This Row],[2019-T1-BOURG Dominique]]/Tableau17[[#This Row],[2019-T1-TOTAL]],"")</f>
        <v>2.0964360587002098E-2</v>
      </c>
      <c r="MC134" s="26">
        <f>IFERROR(Tableau17[[#This Row],[2019-T1-BROSSAT Ian]]/Tableau17[[#This Row],[2019-T1-TOTAL]],"")</f>
        <v>3.3542976939203356E-2</v>
      </c>
      <c r="MD134" s="26">
        <f>IFERROR(Tableau17[[#This Row],[2019-T1-CAILLAUD Sophie]]/Tableau17[[#This Row],[2019-T1-TOTAL]],"")</f>
        <v>0</v>
      </c>
      <c r="ME134" s="26">
        <f>IFERROR(Tableau17[[#This Row],[2019-T1-CAMUS Renaud]]/Tableau17[[#This Row],[2019-T1-TOTAL]],"")</f>
        <v>0</v>
      </c>
      <c r="MF134" s="26">
        <f>IFERROR(Tableau17[[#This Row],[2019-T1-CHALENÇON Christophe]]/Tableau17[[#This Row],[2019-T1-TOTAL]],"")</f>
        <v>0</v>
      </c>
      <c r="MG134" s="26">
        <f>IFERROR(Tableau17[[#This Row],[2019-T1-CORBET Cathy Denise Ginette]]/Tableau17[[#This Row],[2019-T1-TOTAL]],"")</f>
        <v>0</v>
      </c>
      <c r="MH134" s="26">
        <f>IFERROR(Tableau17[[#This Row],[2019-T1-DE PREVOISIN Robert]]/Tableau17[[#This Row],[2019-T1-TOTAL]],"")</f>
        <v>2.0964360587002098E-3</v>
      </c>
      <c r="MI134" s="26">
        <f>IFERROR(Tableau17[[#This Row],[2019-T1-DELFEL Thérèse]]/Tableau17[[#This Row],[2019-T1-TOTAL]],"")</f>
        <v>0</v>
      </c>
      <c r="MJ134" s="26">
        <f>IFERROR(Tableau17[[#This Row],[2019-T1-DIEUMEGARD Pierre]]/Tableau17[[#This Row],[2019-T1-TOTAL]],"")</f>
        <v>0</v>
      </c>
      <c r="MK134" s="26">
        <f>IFERROR(Tableau17[[#This Row],[2019-T1-DUPONT-AIGNAN Nicolas]]/Tableau17[[#This Row],[2019-T1-TOTAL]],"")</f>
        <v>2.3060796645702306E-2</v>
      </c>
      <c r="ML134" s="26">
        <f>IFERROR(Tableau17[[#This Row],[2019-T1-GERNIGON Yves]]/Tableau17[[#This Row],[2019-T1-TOTAL]],"")</f>
        <v>0</v>
      </c>
      <c r="MM134" s="26">
        <f>IFERROR(Tableau17[[#This Row],[2019-T1-GLUCKSMANN Raphaël]]/Tableau17[[#This Row],[2019-T1-TOTAL]],"")</f>
        <v>7.5471698113207544E-2</v>
      </c>
      <c r="MN134" s="26">
        <f>IFERROR(Tableau17[[#This Row],[2019-T1-HAMON Benoît]]/Tableau17[[#This Row],[2019-T1-TOTAL]],"")</f>
        <v>4.40251572327044E-2</v>
      </c>
      <c r="MO134" s="26">
        <f>IFERROR(Tableau17[[#This Row],[2019-T1-HELGEN Gilles]]/Tableau17[[#This Row],[2019-T1-TOTAL]],"")</f>
        <v>0</v>
      </c>
      <c r="MP134" s="26">
        <f>IFERROR(Tableau17[[#This Row],[2019-T1-JADOT Yannick]]/Tableau17[[#This Row],[2019-T1-TOTAL]],"")</f>
        <v>0.16981132075471697</v>
      </c>
      <c r="MQ134" s="26">
        <f>IFERROR(Tableau17[[#This Row],[2019-T1-LAGARDE Jean-Christophe]]/Tableau17[[#This Row],[2019-T1-TOTAL]],"")</f>
        <v>2.3060796645702306E-2</v>
      </c>
      <c r="MR134" s="26">
        <f>IFERROR(Tableau17[[#This Row],[2019-T1-LALANNE Francis]]/Tableau17[[#This Row],[2019-T1-TOTAL]],"")</f>
        <v>8.385744234800839E-3</v>
      </c>
      <c r="MS134" s="26">
        <f>IFERROR(Tableau17[[#This Row],[2019-T1-LOISEAU Nathalie]]/Tableau17[[#This Row],[2019-T1-TOTAL]],"")</f>
        <v>0.21593291404612158</v>
      </c>
      <c r="MT134" s="26">
        <f>IFERROR(Tableau17[[#This Row],[2019-T1-MARIE Florie]]/Tableau17[[#This Row],[2019-T1-TOTAL]],"")</f>
        <v>4.1928721174004195E-3</v>
      </c>
      <c r="MU134" s="26">
        <f>IFERROR(Tableau17[[#This Row],[2008-T1-MACROEXTRDROITE]]/Tableau17[[#This Row],[2008-T1-MACROTOTALE]],"")</f>
        <v>7.4675324675324672E-2</v>
      </c>
      <c r="MV134" s="26">
        <f>IFERROR(Tableau17[[#This Row],[2008-T1-MACRODROITE]]/Tableau17[[#This Row],[2008-T1-MACROTOTALE]],"")</f>
        <v>0.53733766233766234</v>
      </c>
      <c r="MW134" s="26">
        <f>IFERROR(Tableau17[[#This Row],[2008-T1-MACROCENTRE]]/Tableau17[[#This Row],[2008-T1-MACROTOTALE]],"")</f>
        <v>0</v>
      </c>
      <c r="MX134" s="26">
        <f>IFERROR(Tableau17[[#This Row],[2008-T1-MACROGAUCHE]]/Tableau17[[#This Row],[2008-T1-MACROTOTALE]],"")</f>
        <v>0.38798701298701299</v>
      </c>
      <c r="MY134" s="26">
        <f>IFERROR(Tableau17[[#This Row],[2008-T1-MACROAUTRE]]/Tableau17[[#This Row],[2008-T1-MACROTOTALE]],"")</f>
        <v>0</v>
      </c>
      <c r="MZ134" s="26">
        <f>IFERROR(Tableau17[[#This Row],[2008-T2-MACROEXTRDROITE]]/Tableau17[[#This Row],[2008-T2-MACROTOTALE]],"")</f>
        <v>0</v>
      </c>
      <c r="NA134" s="26">
        <f>IFERROR(Tableau17[[#This Row],[2008-T2-MACRODROITE]]/Tableau17[[#This Row],[2008-T2-MACROTOTALE]],"")</f>
        <v>0.55287009063444104</v>
      </c>
      <c r="NB134" s="26">
        <f>IFERROR(Tableau17[[#This Row],[2008-T2-MACROCENTRE]]/Tableau17[[#This Row],[2008-T2-MACROTOTALE]],"")</f>
        <v>0</v>
      </c>
      <c r="NC134" s="26">
        <f>IFERROR(Tableau17[[#This Row],[2008-T2-MACROGAUCHE]]/Tableau17[[#This Row],[2008-T2-MACROTOTALE]],"")</f>
        <v>0.44712990936555891</v>
      </c>
      <c r="ND134" s="26">
        <f>IFERROR(Tableau17[[#This Row],[2008-T2-MACROAUTRE]]/Tableau17[[#This Row],[2008-T2-MACROTOTALE]],"")</f>
        <v>0</v>
      </c>
      <c r="NE134" s="26">
        <f>IFERROR(Tableau17[[#This Row],[2014-T1-MACROEXTRDROITE]]/Tableau17[[#This Row],[2014-T1-MACROTOTALE]],"")</f>
        <v>0.17169811320754716</v>
      </c>
      <c r="NF134" s="26">
        <f>IFERROR(Tableau17[[#This Row],[2014-T1-MACRODROITE]]/Tableau17[[#This Row],[2014-T1-MACROTOTALE]],"")</f>
        <v>0.50188679245283019</v>
      </c>
      <c r="NG134" s="26">
        <f>IFERROR(Tableau17[[#This Row],[2014-T1-MACROCENTRE]]/Tableau17[[#This Row],[2014-T1-MACROTOTALE]],"")</f>
        <v>9.433962264150943E-3</v>
      </c>
      <c r="NH134" s="26">
        <f>IFERROR(Tableau17[[#This Row],[2014-T1-MACROGAUCHE]]/Tableau17[[#This Row],[2014-T1-MACROTOTALE]],"")</f>
        <v>0.31698113207547168</v>
      </c>
      <c r="NI134" s="26">
        <f>IFERROR(Tableau17[[#This Row],[2014-T1-MACROAUTRE]]/Tableau17[[#This Row],[2014-T1-MACROTOTALE]],"")</f>
        <v>0</v>
      </c>
      <c r="NJ134" s="26">
        <f>IFERROR(Tableau17[[#This Row],[2014-T2-MACROEXTRDROITE]]/Tableau17[[#This Row],[2014-T2-MACROTOTALE]],"")</f>
        <v>0.17572463768115942</v>
      </c>
      <c r="NK134" s="26">
        <f>IFERROR(Tableau17[[#This Row],[2014-T2-MACRODROITE]]/Tableau17[[#This Row],[2014-T2-MACROTOTALE]],"")</f>
        <v>0.55434782608695654</v>
      </c>
      <c r="NL134" s="26">
        <f>IFERROR(Tableau17[[#This Row],[2014-T2-MACROCENTRE]]/Tableau17[[#This Row],[2014-T2-MACROTOTALE]],"")</f>
        <v>0</v>
      </c>
      <c r="NM134" s="26">
        <f>IFERROR(Tableau17[[#This Row],[2014-T2-MACROGAUCHE]]/Tableau17[[#This Row],[2014-T2-MACROTOTALE]],"")</f>
        <v>0.26992753623188404</v>
      </c>
      <c r="NN134" s="26">
        <f>IFERROR(Tableau17[[#This Row],[2014-T2-MACROAUTRE]]/Tableau17[[#This Row],[2014-T2-MACROTOTALE]],"")</f>
        <v>0</v>
      </c>
      <c r="NO134" s="26">
        <f>IFERROR( Tableau17[[#This Row],[2015-T1-MACROEXTRDROITE]]/Tableau17[[#This Row],[2015-T1-MACROTOTALE]],"")</f>
        <v>0.31588785046728973</v>
      </c>
      <c r="NP134" s="26">
        <f>IFERROR(Tableau17[[#This Row],[2015-T1-MACRODROITE]]/Tableau17[[#This Row],[2015-T1-MACROTOTALE]],"")</f>
        <v>0.28785046728971964</v>
      </c>
      <c r="NQ134" s="26">
        <f>IFERROR(Tableau17[[#This Row],[2015-T1-MACROCENTRE]]/Tableau17[[#This Row],[2015-T1-MACROTOTALE]],"")</f>
        <v>3.7383177570093455E-2</v>
      </c>
      <c r="NR134" s="26">
        <f>IFERROR(Tableau17[[#This Row],[2015-T1-MACROGAUCHE]]/Tableau17[[#This Row],[2015-T1-MACROTOTALE]],"")</f>
        <v>0.3252336448598131</v>
      </c>
      <c r="NS134" s="26">
        <f>IFERROR(Tableau17[[#This Row],[2015-T1-MACROAUTRE]]/Tableau17[[#This Row],[2015-T1-MACROTOTALE]],"")</f>
        <v>3.3644859813084113E-2</v>
      </c>
      <c r="NT134" s="26">
        <f>IFERROR(Tableau17[[#This Row],[2015-T2-MACROEXTRDROITE]]/Tableau17[[#This Row],[2015-T2-MACROTOTALE]],"")</f>
        <v>0.4472573839662447</v>
      </c>
      <c r="NU134" s="26">
        <f>IFERROR(Tableau17[[#This Row],[2015-T2-MACRODROITE]]/Tableau17[[#This Row],[2015-T2-MACROTOTALE]],"")</f>
        <v>0</v>
      </c>
      <c r="NV134" s="26">
        <f>IFERROR(Tableau17[[#This Row],[2015-T2-MACROCENTRE]]/Tableau17[[#This Row],[2015-T2-MACROTOTALE]],"")</f>
        <v>0</v>
      </c>
      <c r="NW134" s="26">
        <f>IFERROR(Tableau17[[#This Row],[2015-T2-MACROGAUCHE]]/Tableau17[[#This Row],[2015-T2-MACROTOTALE]],"")</f>
        <v>0.5527426160337553</v>
      </c>
      <c r="NX134" s="26">
        <f>IFERROR(Tableau17[[#This Row],[2015-T2-MACROAUTRE]]/Tableau17[[#This Row],[2015-T2-MACROTOTALE]],"")</f>
        <v>0</v>
      </c>
      <c r="NY134" s="26">
        <f>IFERROR(Tableau17[[#This Row],[2017-T1-MACROEXTRDROITE]]/Tableau17[[#This Row],[2017-T1-MACROTOTALE]],"")</f>
        <v>0.24195470798569726</v>
      </c>
      <c r="NZ134" s="26">
        <f>IFERROR(Tableau17[[#This Row],[2017-T1-MACRODROITE]]/Tableau17[[#This Row],[2017-T1-MACROTOTALE]],"")</f>
        <v>0.19785458879618595</v>
      </c>
      <c r="OA134" s="26">
        <f>IFERROR(Tableau17[[#This Row],[2017-T1-MACROCENTRE]]/Tableau17[[#This Row],[2017-T1-MACROTOTALE]],"")</f>
        <v>0.19904648390941598</v>
      </c>
      <c r="OB134" s="26">
        <f>IFERROR(Tableau17[[#This Row],[2017-T1-MACROGAUCHE]]/Tableau17[[#This Row],[2017-T1-MACROTOTALE]],"")</f>
        <v>0.35637663885578069</v>
      </c>
      <c r="OC134" s="26">
        <f>IFERROR(Tableau17[[#This Row],[2017-T1-MACROAUTRE]]/Tableau17[[#This Row],[2017-T1-MACROTOTALE]],"")</f>
        <v>4.7675804529201428E-3</v>
      </c>
      <c r="OD134" s="26">
        <f>IFERROR(Tableau17[[#This Row],[2017-T2-MACROEXTRDROITE]]/Tableau17[[#This Row],[2017-T2-MACROTOTALE]],"")</f>
        <v>0.29310344827586204</v>
      </c>
      <c r="OE134" s="26">
        <f>IFERROR(Tableau17[[#This Row],[2017-T2-MACRODROITE]]/Tableau17[[#This Row],[2017-T2-MACROTOTALE]],"")</f>
        <v>0</v>
      </c>
      <c r="OF134" s="26">
        <f>IFERROR(Tableau17[[#This Row],[2017-T2-MACROCENTRE]]/Tableau17[[#This Row],[2017-T2-MACROTOTALE]],"")</f>
        <v>0.7068965517241379</v>
      </c>
      <c r="OG134" s="26">
        <f>IFERROR(Tableau17[[#This Row],[2017-T2-MACROGAUCHE]]/Tableau17[[#This Row],[2017-T2-MACROTOTALE]],"")</f>
        <v>0</v>
      </c>
      <c r="OH134" s="26">
        <f>IFERROR(Tableau17[[#This Row],[2017-T2-MACROAUTRE]]/Tableau17[[#This Row],[2017-T2-MACROTOTALE]],"")</f>
        <v>0</v>
      </c>
      <c r="OI134" s="26">
        <f>IFERROR(Tableau17[[#This Row],[2019-T1-MACROEXTRDROITE]]/Tableau17[[#This Row],[2019-T1-MACROTOTALE]],"")</f>
        <v>0.23395445134575568</v>
      </c>
      <c r="OJ134" s="26">
        <f>IFERROR(Tableau17[[#This Row],[2019-T1-MACRODROITE]]/Tableau17[[#This Row],[2019-T1-MACROTOTALE]],"")</f>
        <v>7.6604554865424432E-2</v>
      </c>
      <c r="OK134" s="26">
        <f>IFERROR(Tableau17[[#This Row],[2019-T1-MACROCENTRE]]/Tableau17[[#This Row],[2019-T1-MACROTOTALE]],"")</f>
        <v>0.21325051759834368</v>
      </c>
      <c r="OL134" s="26">
        <f>IFERROR(Tableau17[[#This Row],[2019-T1-MACROGAUCHE]]/Tableau17[[#This Row],[2019-T1-MACROTOTALE]],"")</f>
        <v>0.42443064182194618</v>
      </c>
      <c r="OM134" s="26">
        <f>IFERROR(Tableau17[[#This Row],[2019-T1-MACROAUTRE]]/Tableau17[[#This Row],[2019-T1-MACROTOTALE]],"")</f>
        <v>5.1759834368530024E-2</v>
      </c>
      <c r="ON134" s="26">
        <f>IFERROR(Tableau17[[#This Row],[2020-T1-MACROEXTRDROITE]]/Tableau17[[#This Row],[2020-T1-MACROTOTALE]],"")</f>
        <v>0.13704496788008566</v>
      </c>
      <c r="OO134" s="26">
        <f>IFERROR(Tableau17[[#This Row],[2020-T1-MACRODROITE]]/Tableau17[[#This Row],[2020-T1-MACROTOTALE]],"")</f>
        <v>0.33190578158458245</v>
      </c>
      <c r="OP134" s="26">
        <f>IFERROR(Tableau17[[#This Row],[2020-T1-MACROCENTRE]]/Tableau17[[#This Row],[2020-T1-MACROTOTALE]],"")</f>
        <v>5.5674518201284794E-2</v>
      </c>
      <c r="OQ134" s="26">
        <f>IFERROR(Tableau17[[#This Row],[2020-T1-MACROGAUCHE]]/Tableau17[[#This Row],[2020-T1-MACROTOTALE]],"")</f>
        <v>0.47537473233404709</v>
      </c>
      <c r="OR134" s="26">
        <f>IFERROR(Tableau17[[#This Row],[2020-T1-MACROAUTRE]]/Tableau17[[#This Row],[2020-T1-MACROTOTALE]],"")</f>
        <v>0</v>
      </c>
      <c r="OS134" s="26">
        <f>IFERROR(Tableau17[[#This Row],[2017 (L)-T1-MACROEXTRDROITE]]/Tableau17[[#This Row],[2017 (L)-T1-MACROTOTALE]],"")</f>
        <v>1.3157894736842105E-2</v>
      </c>
      <c r="OT134" s="26">
        <f>IFERROR(Tableau17[[#This Row],[2017 (L)-T1-MACRODROITE]]/Tableau17[[#This Row],[2017 (L)-T1-MACROTOTALE]],"")</f>
        <v>0.2412280701754386</v>
      </c>
      <c r="OU134" s="26">
        <f>IFERROR(Tableau17[[#This Row],[2017 (L)-T1-MACROCENTRE]]/Tableau17[[#This Row],[2017 (L)-T1-MACROTOTALE]],"")</f>
        <v>0.35526315789473684</v>
      </c>
      <c r="OV134" s="26">
        <f>IFERROR(Tableau17[[#This Row],[2017 (L)-T1-MACROGAUCHE]]/Tableau17[[#This Row],[2017 (L)-T1-MACROTOTALE]],"")</f>
        <v>0.37280701754385964</v>
      </c>
      <c r="OW134" s="26">
        <f>IFERROR(Tableau17[[#This Row],[2017 (L)-T1-MACROAUTRE]]/Tableau17[[#This Row],[2017 (L)-T1-MACROTOTALE]],"")</f>
        <v>1.7543859649122806E-2</v>
      </c>
      <c r="OX134" s="26">
        <f>IFERROR(Tableau17[[#This Row],[2017 (L)-T2-MACROEXTRDROITE]]/Tableau17[[#This Row],[2017 (L)-T2-MACROTOTALE]],"")</f>
        <v>0</v>
      </c>
      <c r="OY134" s="26">
        <f>IFERROR(Tableau17[[#This Row],[2017 (L)-T2-MACRODROITE]]/Tableau17[[#This Row],[2017 (L)-T2-MACROTOTALE]],"")</f>
        <v>0</v>
      </c>
      <c r="OZ134" s="26">
        <f>IFERROR(Tableau17[[#This Row],[2017 (L)-T2-MACROCENTRE]]/Tableau17[[#This Row],[2017 (L)-T2-MACROTOTALE]],"")</f>
        <v>0.5252525252525253</v>
      </c>
      <c r="PA134" s="26">
        <f>IFERROR(Tableau17[[#This Row],[2017 (L)-T2-MACROGAUCHE]]/Tableau17[[#This Row],[2017 (L)-T2-MACROTOTALE]],"")</f>
        <v>0.47474747474747475</v>
      </c>
      <c r="PB134" s="26">
        <f>IFERROR(Tableau17[[#This Row],[2017 (L)-T2-MACROAUTRE]]/Tableau17[[#This Row],[2017 (L)-T2-MACROTOTALE]],"")</f>
        <v>0</v>
      </c>
      <c r="PC134" s="26">
        <f>IFERROR(Tableau17[[#This Row],[2008_T1_PROCUS]]/Tableau17[[#This Row],[2008_T1_INSCRITS]],0)</f>
        <v>9.4876660341555973E-3</v>
      </c>
      <c r="PD134" s="26">
        <f>IFERROR(Tableau17[[#This Row],[2008_T2_PROCUS]]/Tableau17[[#This Row],[2008_T2_INSCRITS]],0)</f>
        <v>4.0758293838862557E-2</v>
      </c>
      <c r="PE134" s="26">
        <f>Tableau17[[#This Row],[2014_T1_PROCUS]]/Tableau17[[#This Row],[2014_T1_INSCRITS]]</f>
        <v>1.4329580348004094E-2</v>
      </c>
      <c r="PF134" s="26">
        <f>IFERROR(Tableau17[[#This Row],[2014_T2_PROCUS]]/Tableau17[[#This Row],[2014_T2_INSCRITS]],0)</f>
        <v>1.7418032786885244E-2</v>
      </c>
    </row>
    <row r="135" spans="1:422" hidden="1" x14ac:dyDescent="0.2">
      <c r="A135" s="1">
        <v>6</v>
      </c>
      <c r="B135" s="1" t="s">
        <v>427</v>
      </c>
      <c r="C135" s="1" t="s">
        <v>438</v>
      </c>
      <c r="D135" s="1" t="s">
        <v>438</v>
      </c>
      <c r="E135" s="1">
        <v>1162</v>
      </c>
      <c r="F135" s="1">
        <v>5.4578189999999998</v>
      </c>
      <c r="G135" s="1">
        <v>43.294975000000001</v>
      </c>
      <c r="H135" s="3">
        <v>704</v>
      </c>
      <c r="I135" s="3">
        <v>178</v>
      </c>
      <c r="K135" s="1">
        <v>6</v>
      </c>
      <c r="L135" s="1">
        <v>20</v>
      </c>
      <c r="M135" s="1">
        <v>4</v>
      </c>
      <c r="P135" s="1">
        <v>60</v>
      </c>
      <c r="Q135" s="1">
        <v>15</v>
      </c>
      <c r="R135" s="1">
        <v>60</v>
      </c>
      <c r="S135" s="1">
        <v>38</v>
      </c>
      <c r="T135" s="1">
        <v>12</v>
      </c>
      <c r="U135" s="1">
        <v>215</v>
      </c>
      <c r="V135" s="1">
        <v>699</v>
      </c>
      <c r="W135" s="1">
        <v>400</v>
      </c>
      <c r="X135" s="1">
        <v>10</v>
      </c>
      <c r="Y135" s="2">
        <v>0.57224607000000005</v>
      </c>
      <c r="Z135" s="1">
        <v>699</v>
      </c>
      <c r="AA135" s="1">
        <v>418</v>
      </c>
      <c r="AB135" s="1">
        <v>10</v>
      </c>
      <c r="AC135" s="2">
        <v>0.59799714000000004</v>
      </c>
      <c r="AD135" s="1">
        <v>704</v>
      </c>
      <c r="AE135" s="1">
        <v>224</v>
      </c>
      <c r="AF135" s="2">
        <v>0.31818182</v>
      </c>
      <c r="AG135" s="1">
        <f t="shared" si="2"/>
        <v>178</v>
      </c>
      <c r="AH135" s="1">
        <v>721</v>
      </c>
      <c r="AI135" s="1">
        <v>430</v>
      </c>
      <c r="AJ135" s="1">
        <v>9</v>
      </c>
      <c r="AK135" s="2">
        <v>0.59639390000000003</v>
      </c>
      <c r="AL135" s="1">
        <v>721</v>
      </c>
      <c r="AM135" s="1">
        <v>459</v>
      </c>
      <c r="AN135" s="1">
        <v>9</v>
      </c>
      <c r="AO135" s="2">
        <v>0.63661581</v>
      </c>
      <c r="AP135" s="1">
        <v>714</v>
      </c>
      <c r="AQ135" s="1">
        <v>331</v>
      </c>
      <c r="AR135" s="2">
        <v>0.46358543000000002</v>
      </c>
      <c r="AS135" s="1">
        <v>714</v>
      </c>
      <c r="AT135" s="1">
        <v>340</v>
      </c>
      <c r="AU135" s="2">
        <v>0.47619048000000003</v>
      </c>
      <c r="AV135" s="1">
        <v>718</v>
      </c>
      <c r="AW135" s="1">
        <v>337</v>
      </c>
      <c r="AX135" s="2">
        <v>0.46935933000000002</v>
      </c>
      <c r="AY135" s="1">
        <v>718</v>
      </c>
      <c r="AZ135" s="1">
        <v>263</v>
      </c>
      <c r="BA135" s="2">
        <v>0.36629526000000001</v>
      </c>
      <c r="BB135" s="1">
        <v>719</v>
      </c>
      <c r="BC135" s="1">
        <v>567</v>
      </c>
      <c r="BD135" s="2">
        <v>0.78859526999999996</v>
      </c>
      <c r="BE135" s="1">
        <v>719</v>
      </c>
      <c r="BF135" s="1">
        <v>544</v>
      </c>
      <c r="BG135" s="2">
        <v>0.75660640000000001</v>
      </c>
      <c r="BH135" s="1">
        <v>702</v>
      </c>
      <c r="BI135" s="1">
        <v>344</v>
      </c>
      <c r="BJ135" s="2">
        <v>0.49002848999999998</v>
      </c>
      <c r="BK135" s="1">
        <v>25</v>
      </c>
      <c r="BM135" s="1">
        <v>5</v>
      </c>
      <c r="BN135" s="1">
        <v>16</v>
      </c>
      <c r="BO135" s="1">
        <v>34</v>
      </c>
      <c r="BP135" s="1">
        <v>160</v>
      </c>
      <c r="BQ135" s="1">
        <v>183</v>
      </c>
      <c r="BR135" s="1">
        <v>423</v>
      </c>
      <c r="BU135" s="1">
        <v>215</v>
      </c>
      <c r="BV135" s="1">
        <v>231</v>
      </c>
      <c r="BW135" s="1">
        <v>446</v>
      </c>
      <c r="BY135" s="1">
        <v>69</v>
      </c>
      <c r="BZ135" s="1">
        <v>16</v>
      </c>
      <c r="CB135" s="1">
        <v>23</v>
      </c>
      <c r="CC135" s="1">
        <v>111</v>
      </c>
      <c r="CD135" s="1">
        <v>109</v>
      </c>
      <c r="CE135" s="1">
        <v>62</v>
      </c>
      <c r="CF135" s="1">
        <v>390</v>
      </c>
      <c r="CG135" s="1">
        <v>135</v>
      </c>
      <c r="CH135" s="1">
        <v>177</v>
      </c>
      <c r="CI135" s="1">
        <v>92</v>
      </c>
      <c r="CJ135" s="1">
        <v>404</v>
      </c>
      <c r="CK135" s="1">
        <v>4</v>
      </c>
      <c r="CL135" s="1">
        <v>14</v>
      </c>
      <c r="CN135" s="1">
        <v>4</v>
      </c>
      <c r="CO135" s="1">
        <v>28</v>
      </c>
      <c r="CP135" s="1">
        <v>135</v>
      </c>
      <c r="CS135" s="1">
        <v>57</v>
      </c>
      <c r="CT135" s="1">
        <v>79</v>
      </c>
      <c r="CW135" s="1">
        <v>321</v>
      </c>
      <c r="CY135" s="1">
        <v>160</v>
      </c>
      <c r="DA135" s="1">
        <v>154</v>
      </c>
      <c r="DC135" s="1">
        <v>314</v>
      </c>
      <c r="DD135" s="1">
        <v>1</v>
      </c>
      <c r="DE135" s="1">
        <v>4</v>
      </c>
      <c r="DF135" s="1">
        <v>7</v>
      </c>
      <c r="DG135" s="1">
        <v>0</v>
      </c>
      <c r="DH135" s="1">
        <v>1</v>
      </c>
      <c r="DI135" s="1">
        <v>7</v>
      </c>
      <c r="DJ135" s="1">
        <v>2</v>
      </c>
      <c r="DK135" s="1">
        <v>0</v>
      </c>
      <c r="DL135" s="1">
        <v>39</v>
      </c>
      <c r="DM135" s="1">
        <v>48</v>
      </c>
      <c r="DN135" s="1">
        <v>136</v>
      </c>
      <c r="DP135" s="1">
        <v>2</v>
      </c>
      <c r="DR135" s="1">
        <v>78</v>
      </c>
      <c r="DS135" s="1">
        <v>11</v>
      </c>
      <c r="DU135" s="1">
        <v>336</v>
      </c>
      <c r="DX135" s="1">
        <v>159</v>
      </c>
      <c r="DZ135" s="1">
        <v>87</v>
      </c>
      <c r="EA135" s="1">
        <v>246</v>
      </c>
      <c r="EB135" s="1">
        <v>2</v>
      </c>
      <c r="EC135" s="1">
        <v>11</v>
      </c>
      <c r="ED135" s="1">
        <v>3</v>
      </c>
      <c r="EE135" s="1">
        <v>35</v>
      </c>
      <c r="EF135" s="1">
        <v>97</v>
      </c>
      <c r="EG135" s="1">
        <v>27</v>
      </c>
      <c r="EH135" s="1">
        <v>4</v>
      </c>
      <c r="EI135" s="1">
        <v>157</v>
      </c>
      <c r="EJ135" s="1">
        <v>124</v>
      </c>
      <c r="EK135" s="1">
        <v>93</v>
      </c>
      <c r="EL135" s="1">
        <v>2</v>
      </c>
      <c r="EM135" s="1">
        <v>555</v>
      </c>
      <c r="EN135" s="1">
        <v>223</v>
      </c>
      <c r="EO135" s="1">
        <v>260</v>
      </c>
      <c r="EP135" s="1">
        <v>483</v>
      </c>
      <c r="EQ135" s="1">
        <v>0</v>
      </c>
      <c r="ER135" s="1">
        <v>3</v>
      </c>
      <c r="ES135" s="1">
        <v>4</v>
      </c>
      <c r="ET135" s="1">
        <v>25</v>
      </c>
      <c r="EU135" s="1">
        <v>3</v>
      </c>
      <c r="EV135" s="1">
        <v>87</v>
      </c>
      <c r="EW135" s="1">
        <v>20</v>
      </c>
      <c r="EX135" s="1">
        <v>2</v>
      </c>
      <c r="EY135" s="1">
        <v>8</v>
      </c>
      <c r="EZ135" s="1">
        <v>9</v>
      </c>
      <c r="FA135" s="1">
        <v>0</v>
      </c>
      <c r="FB135" s="1">
        <v>0</v>
      </c>
      <c r="FC135" s="1">
        <v>0</v>
      </c>
      <c r="FD135" s="1">
        <v>0</v>
      </c>
      <c r="FE135" s="1">
        <v>0</v>
      </c>
      <c r="FF135" s="1">
        <v>0</v>
      </c>
      <c r="FG135" s="1">
        <v>0</v>
      </c>
      <c r="FH135" s="1">
        <v>11</v>
      </c>
      <c r="FI135" s="1">
        <v>0</v>
      </c>
      <c r="FJ135" s="1">
        <v>18</v>
      </c>
      <c r="FK135" s="1">
        <v>12</v>
      </c>
      <c r="FL135" s="1">
        <v>0</v>
      </c>
      <c r="FM135" s="1">
        <v>36</v>
      </c>
      <c r="FN135" s="1">
        <v>6</v>
      </c>
      <c r="FO135" s="1">
        <v>1</v>
      </c>
      <c r="FP135" s="1">
        <v>81</v>
      </c>
      <c r="FQ135" s="1">
        <v>0</v>
      </c>
      <c r="FR135" s="1">
        <f>SUM(Tableau17[[#This Row],[2019-T1-ALEXANDRE Audric]:[2019-T1-MARIE Florie]])</f>
        <v>326</v>
      </c>
      <c r="FS135" s="1">
        <v>39</v>
      </c>
      <c r="FT135" s="1">
        <v>185</v>
      </c>
      <c r="FU135" s="1">
        <v>0</v>
      </c>
      <c r="FV135" s="1">
        <v>199</v>
      </c>
      <c r="FW135" s="1">
        <v>0</v>
      </c>
      <c r="FX135" s="1">
        <v>423</v>
      </c>
      <c r="FY135" s="1">
        <v>0</v>
      </c>
      <c r="FZ135" s="1">
        <v>215</v>
      </c>
      <c r="GA135" s="1">
        <v>0</v>
      </c>
      <c r="GB135" s="1">
        <v>231</v>
      </c>
      <c r="GC135" s="1">
        <v>0</v>
      </c>
      <c r="GD135" s="1">
        <v>446</v>
      </c>
      <c r="GE135" s="1">
        <v>111</v>
      </c>
      <c r="GF135" s="1">
        <v>178</v>
      </c>
      <c r="GG135" s="1">
        <v>0</v>
      </c>
      <c r="GH135" s="1">
        <v>101</v>
      </c>
      <c r="GI135" s="1">
        <v>0</v>
      </c>
      <c r="GJ135" s="1">
        <v>390</v>
      </c>
      <c r="GK135" s="1">
        <v>135</v>
      </c>
      <c r="GL135" s="1">
        <v>177</v>
      </c>
      <c r="GM135" s="1">
        <v>0</v>
      </c>
      <c r="GN135" s="1">
        <v>92</v>
      </c>
      <c r="GO135" s="1">
        <v>0</v>
      </c>
      <c r="GP135" s="1">
        <v>404</v>
      </c>
      <c r="GQ135" s="1">
        <v>149</v>
      </c>
      <c r="GR135" s="1">
        <v>79</v>
      </c>
      <c r="GS135" s="1">
        <v>0</v>
      </c>
      <c r="GT135" s="1">
        <v>89</v>
      </c>
      <c r="GU135" s="1">
        <v>4</v>
      </c>
      <c r="GV135" s="1">
        <v>321</v>
      </c>
      <c r="GW135" s="1">
        <v>160</v>
      </c>
      <c r="GX135" s="1">
        <v>154</v>
      </c>
      <c r="GY135" s="1">
        <v>0</v>
      </c>
      <c r="GZ135" s="1">
        <v>0</v>
      </c>
      <c r="HA135" s="1">
        <v>0</v>
      </c>
      <c r="HB135" s="1">
        <v>314</v>
      </c>
      <c r="HC135" s="1">
        <v>206</v>
      </c>
      <c r="HD135" s="1">
        <v>97</v>
      </c>
      <c r="HE135" s="1">
        <v>93</v>
      </c>
      <c r="HF135" s="1">
        <v>155</v>
      </c>
      <c r="HG135" s="1">
        <v>4</v>
      </c>
      <c r="HH135" s="1">
        <v>555</v>
      </c>
      <c r="HI135" s="1">
        <v>223</v>
      </c>
      <c r="HJ135" s="1">
        <v>0</v>
      </c>
      <c r="HK135" s="1">
        <v>260</v>
      </c>
      <c r="HL135" s="1">
        <v>0</v>
      </c>
      <c r="HM135" s="1">
        <v>0</v>
      </c>
      <c r="HN135" s="1">
        <v>483</v>
      </c>
      <c r="HO135" s="1">
        <v>105</v>
      </c>
      <c r="HP135" s="1">
        <v>26</v>
      </c>
      <c r="HQ135" s="1">
        <v>81</v>
      </c>
      <c r="HR135" s="1">
        <v>103</v>
      </c>
      <c r="HS135" s="1">
        <v>21</v>
      </c>
      <c r="HT135" s="1">
        <v>336</v>
      </c>
      <c r="HU135" s="1">
        <v>60</v>
      </c>
      <c r="HV135" s="1">
        <v>80</v>
      </c>
      <c r="HW135" s="1">
        <v>21</v>
      </c>
      <c r="HX135" s="1">
        <v>54</v>
      </c>
      <c r="HY135" s="1">
        <v>0</v>
      </c>
      <c r="HZ135" s="1">
        <v>215</v>
      </c>
      <c r="IA135" s="1">
        <v>57</v>
      </c>
      <c r="IB135" s="1">
        <v>136</v>
      </c>
      <c r="IC135" s="1">
        <v>78</v>
      </c>
      <c r="ID135" s="1">
        <v>61</v>
      </c>
      <c r="IE135" s="1">
        <v>4</v>
      </c>
      <c r="IF135" s="1">
        <v>336</v>
      </c>
      <c r="IG135" s="1">
        <v>0</v>
      </c>
      <c r="IH135" s="1">
        <v>159</v>
      </c>
      <c r="II135" s="1">
        <v>87</v>
      </c>
      <c r="IJ135" s="1">
        <v>0</v>
      </c>
      <c r="IK135" s="1">
        <v>0</v>
      </c>
      <c r="IL135" s="1">
        <v>246</v>
      </c>
      <c r="IM135" s="26">
        <f>IFERROR(Tableau17[[#This Row],[LDIV]]/Tableau17[[#This Row],[Total général]],"")</f>
        <v>0</v>
      </c>
      <c r="IN135" s="26">
        <f>IFERROR(Tableau17[[#This Row],[LDVC]]/Tableau17[[#This Row],[Total général]],"")</f>
        <v>2.7906976744186046E-2</v>
      </c>
      <c r="IO135" s="26">
        <f>IFERROR(Tableau17[[#This Row],[LDVD]]/Tableau17[[#This Row],[Total général]],"")</f>
        <v>9.3023255813953487E-2</v>
      </c>
      <c r="IP135" s="26">
        <f>IFERROR(Tableau17[[#This Row],[LDVG]]/Tableau17[[#This Row],[Total général]],"")</f>
        <v>1.8604651162790697E-2</v>
      </c>
      <c r="IQ135" s="26">
        <f>IFERROR(Tableau17[[#This Row],[LEXD]]/Tableau17[[#This Row],[Total général]],"")</f>
        <v>0</v>
      </c>
      <c r="IR135" s="26">
        <f>IFERROR(Tableau17[[#This Row],[LEXG]]/Tableau17[[#This Row],[Total général]],"")</f>
        <v>0</v>
      </c>
      <c r="IS135" s="26">
        <f>IFERROR(Tableau17[[#This Row],[LLR]]/Tableau17[[#This Row],[Total général]],"")</f>
        <v>0.27906976744186046</v>
      </c>
      <c r="IT135" s="26">
        <f>IFERROR(Tableau17[[#This Row],[LREM]]/Tableau17[[#This Row],[Total général]],"")</f>
        <v>6.9767441860465115E-2</v>
      </c>
      <c r="IU135" s="26">
        <f>IFERROR(Tableau17[[#This Row],[LRN]]/Tableau17[[#This Row],[Total général]],"")</f>
        <v>0.27906976744186046</v>
      </c>
      <c r="IV135" s="26">
        <f>IFERROR(Tableau17[[#This Row],[LUG]]/Tableau17[[#This Row],[Total général]],"")</f>
        <v>0.17674418604651163</v>
      </c>
      <c r="IW135" s="26">
        <f>IFERROR(Tableau17[[#This Row],[LVEC]]/Tableau17[[#This Row],[Total général]],"")</f>
        <v>5.5813953488372092E-2</v>
      </c>
      <c r="IX135" s="26">
        <f>IFERROR(Tableau17[[#This Row],[2008-T1-LCMD]]/Tableau17[[#This Row],[2008-T1-TOTAL]],"")</f>
        <v>5.9101654846335699E-2</v>
      </c>
      <c r="IY135" s="26">
        <f>IFERROR(Tableau17[[#This Row],[2008-T1-LDVD]]/Tableau17[[#This Row],[2008-T1-TOTAL]],"")</f>
        <v>0</v>
      </c>
      <c r="IZ135" s="26">
        <f>IFERROR(Tableau17[[#This Row],[2008-T1-LEXD]]/Tableau17[[#This Row],[2008-T1-TOTAL]],"")</f>
        <v>1.1820330969267139E-2</v>
      </c>
      <c r="JA135" s="26">
        <f>IFERROR(Tableau17[[#This Row],[2008-T1-LEXG]]/Tableau17[[#This Row],[2008-T1-TOTAL]],"")</f>
        <v>3.7825059101654845E-2</v>
      </c>
      <c r="JB135" s="26">
        <f>IFERROR(Tableau17[[#This Row],[2008-T1-LFN]]/Tableau17[[#This Row],[2008-T1-TOTAL]],"")</f>
        <v>8.0378250591016553E-2</v>
      </c>
      <c r="JC135" s="26">
        <f>IFERROR(Tableau17[[#This Row],[2008-T1-LMAJ]]/Tableau17[[#This Row],[2008-T1-TOTAL]],"")</f>
        <v>0.37825059101654845</v>
      </c>
      <c r="JD135" s="26">
        <f>IFERROR(Tableau17[[#This Row],[2008-T1-LUG]]/Tableau17[[#This Row],[2008-T1-TOTAL]],"")</f>
        <v>0.43262411347517732</v>
      </c>
      <c r="JE135" s="26">
        <f>IFERROR(Tableau17[[#This Row],[2008-T2-LFN]]/Tableau17[[#This Row],[2008-T2-TOTAL]],"")</f>
        <v>0</v>
      </c>
      <c r="JF135" s="26">
        <f>IFERROR(Tableau17[[#This Row],[2008-T2-LGC]]/Tableau17[[#This Row],[2008-T2-TOTAL]],"")</f>
        <v>0</v>
      </c>
      <c r="JG135" s="26">
        <f>IFERROR(Tableau17[[#This Row],[2008-T2-LMAJ]]/Tableau17[[#This Row],[2008-T2-TOTAL]],"")</f>
        <v>0.4820627802690583</v>
      </c>
      <c r="JH135" s="26">
        <f>IFERROR(Tableau17[[#This Row],[2008-T2-LUG]]/Tableau17[[#This Row],[2008-T2-TOTAL]],"")</f>
        <v>0.51793721973094176</v>
      </c>
      <c r="JI135" s="26">
        <f>IFERROR(Tableau17[[#This Row],[2014-T1-LDIV]]/Tableau17[[#This Row],[2014-T1-TOTAL]],"")</f>
        <v>0</v>
      </c>
      <c r="JJ135" s="26">
        <f>IFERROR(Tableau17[[#This Row],[2014-T1-LDVD]]/Tableau17[[#This Row],[2014-T1-TOTAL]],"")</f>
        <v>0.17692307692307693</v>
      </c>
      <c r="JK135" s="26">
        <f>IFERROR(Tableau17[[#This Row],[2014-T1-LDVG]]/Tableau17[[#This Row],[2014-T1-TOTAL]],"")</f>
        <v>4.1025641025641026E-2</v>
      </c>
      <c r="JL135" s="26">
        <f>IFERROR(Tableau17[[#This Row],[2014-T1-LEXG]]/Tableau17[[#This Row],[2014-T1-TOTAL]],"")</f>
        <v>0</v>
      </c>
      <c r="JM135" s="26">
        <f>IFERROR(Tableau17[[#This Row],[2014-T1-LFG]]/Tableau17[[#This Row],[2014-T1-TOTAL]],"")</f>
        <v>5.8974358974358973E-2</v>
      </c>
      <c r="JN135" s="26">
        <f>IFERROR(Tableau17[[#This Row],[2014-T1-LFN]]/Tableau17[[#This Row],[2014-T1-TOTAL]],"")</f>
        <v>0.2846153846153846</v>
      </c>
      <c r="JO135" s="26">
        <f>IFERROR(Tableau17[[#This Row],[2014-T1-LUD]]/Tableau17[[#This Row],[2014-T1-TOTAL]],"")</f>
        <v>0.27948717948717949</v>
      </c>
      <c r="JP135" s="26">
        <f>IFERROR(Tableau17[[#This Row],[2014-T1-LUG]]/Tableau17[[#This Row],[2014-T1-TOTAL]],"")</f>
        <v>0.15897435897435896</v>
      </c>
      <c r="JQ135" s="26">
        <f>IFERROR(Tableau17[[#This Row],[2014-T2-LFN]]/Tableau17[[#This Row],[2014-T2-TOTAL]],"")</f>
        <v>0.33415841584158418</v>
      </c>
      <c r="JR135" s="26">
        <f>IFERROR(Tableau17[[#This Row],[2014-T2-LUD]]/Tableau17[[#This Row],[2014-T2-TOTAL]],"")</f>
        <v>0.43811881188118812</v>
      </c>
      <c r="JS135" s="26">
        <f>IFERROR(Tableau17[[#This Row],[2014-T2-LUG]]/Tableau17[[#This Row],[2014-T2-TOTAL]],"")</f>
        <v>0.22772277227722773</v>
      </c>
      <c r="JT135" s="26">
        <f>IFERROR(Tableau17[[#This Row],[2015-T1-BC-DIV]]/Tableau17[[#This Row],[2015-T1-TOTAL]],"")</f>
        <v>1.2461059190031152E-2</v>
      </c>
      <c r="JU135" s="26">
        <f>IFERROR(Tableau17[[#This Row],[2015-T1-BC-DLF]]/Tableau17[[#This Row],[2015-T1-TOTAL]],"")</f>
        <v>4.3613707165109032E-2</v>
      </c>
      <c r="JV135" s="26">
        <f>IFERROR(Tableau17[[#This Row],[2015-T1-BC-DVD]]/Tableau17[[#This Row],[2015-T1-TOTAL]],"")</f>
        <v>0</v>
      </c>
      <c r="JW135" s="26">
        <f>IFERROR(Tableau17[[#This Row],[2015-T1-BC-DVG]]/Tableau17[[#This Row],[2015-T1-TOTAL]],"")</f>
        <v>1.2461059190031152E-2</v>
      </c>
      <c r="JX135" s="26">
        <f>IFERROR(Tableau17[[#This Row],[2015-T1-BC-FG]]/Tableau17[[#This Row],[2015-T1-TOTAL]],"")</f>
        <v>8.7227414330218064E-2</v>
      </c>
      <c r="JY135" s="26">
        <f>IFERROR(Tableau17[[#This Row],[2015-T1-BC-FN]]/Tableau17[[#This Row],[2015-T1-TOTAL]],"")</f>
        <v>0.42056074766355139</v>
      </c>
      <c r="JZ135" s="26">
        <f>IFERROR(Tableau17[[#This Row],[2015-T1-BC-MDM]]/Tableau17[[#This Row],[2015-T1-TOTAL]],"")</f>
        <v>0</v>
      </c>
      <c r="KA135" s="26">
        <f>IFERROR(Tableau17[[#This Row],[2015-T1-BC-RDG]]/Tableau17[[#This Row],[2015-T1-TOTAL]],"")</f>
        <v>0</v>
      </c>
      <c r="KB135" s="26">
        <f>IFERROR(Tableau17[[#This Row],[2015-T1-BC-SOC]]/Tableau17[[#This Row],[2015-T1-TOTAL]],"")</f>
        <v>0.17757009345794392</v>
      </c>
      <c r="KC135" s="26">
        <f>IFERROR(Tableau17[[#This Row],[2015-T1-BC-UD]]/Tableau17[[#This Row],[2015-T1-TOTAL]],"")</f>
        <v>0.24610591900311526</v>
      </c>
      <c r="KD135" s="26">
        <f>IFERROR(Tableau17[[#This Row],[2015-T1-BC-UG]]/Tableau17[[#This Row],[2015-T1-TOTAL]],"")</f>
        <v>0</v>
      </c>
      <c r="KE135" s="26">
        <f>IFERROR(Tableau17[[#This Row],[2015-T1-BC-VEC]]/Tableau17[[#This Row],[2015-T1-TOTAL]],"")</f>
        <v>0</v>
      </c>
      <c r="KF135" s="26">
        <f>IFERROR(Tableau17[[#This Row],[2015-T2-BC-DVG]]/Tableau17[[#This Row],[2015-T2-TOTAL]],"")</f>
        <v>0</v>
      </c>
      <c r="KG135" s="26">
        <f>IFERROR(Tableau17[[#This Row],[2015-T2-BC-FN]]/Tableau17[[#This Row],[2015-T2-TOTAL]],"")</f>
        <v>0.50955414012738853</v>
      </c>
      <c r="KH135" s="26">
        <f>IFERROR(Tableau17[[#This Row],[2015-T2-BC-SOC]]/Tableau17[[#This Row],[2015-T2-TOTAL]],"")</f>
        <v>0</v>
      </c>
      <c r="KI135" s="26">
        <f>IFERROR(Tableau17[[#This Row],[2015-T2-BC-UD]]/Tableau17[[#This Row],[2015-T2-TOTAL]],"")</f>
        <v>0.49044585987261147</v>
      </c>
      <c r="KJ135" s="26">
        <f>IFERROR(Tableau17[[#This Row],[2015-T2-BC-UG]]/Tableau17[[#This Row],[2015-T2-TOTAL]],"")</f>
        <v>0</v>
      </c>
      <c r="KK135" s="26">
        <f>IFERROR(Tableau17[[#This Row],[2017 (L)-T1-COM]]/Tableau17[[#This Row],[2017 (L)-T1-TOTAL]],"")</f>
        <v>2.976190476190476E-3</v>
      </c>
      <c r="KL135" s="26">
        <f>IFERROR(Tableau17[[#This Row],[2017 (L)-T1-DIV]]/Tableau17[[#This Row],[2017 (L)-T1-TOTAL]],"")</f>
        <v>1.1904761904761904E-2</v>
      </c>
      <c r="KM135" s="26">
        <f>IFERROR(Tableau17[[#This Row],[2017 (L)-T1-DLF]]/Tableau17[[#This Row],[2017 (L)-T1-TOTAL]],"")</f>
        <v>2.0833333333333332E-2</v>
      </c>
      <c r="KN135" s="26">
        <f>IFERROR(Tableau17[[#This Row],[2017 (L)-T1-DVD]]/Tableau17[[#This Row],[2017 (L)-T1-TOTAL]],"")</f>
        <v>0</v>
      </c>
      <c r="KO135" s="26">
        <f>IFERROR(Tableau17[[#This Row],[2017 (L)-T1-DVG]]/Tableau17[[#This Row],[2017 (L)-T1-TOTAL]],"")</f>
        <v>2.976190476190476E-3</v>
      </c>
      <c r="KP135" s="26">
        <f>IFERROR(Tableau17[[#This Row],[2017 (L)-T1-ECO]]/Tableau17[[#This Row],[2017 (L)-T1-TOTAL]],"")</f>
        <v>2.0833333333333332E-2</v>
      </c>
      <c r="KQ135" s="26">
        <f>IFERROR(Tableau17[[#This Row],[2017 (L)-T1-EXD]]/Tableau17[[#This Row],[2017 (L)-T1-TOTAL]],"")</f>
        <v>5.9523809523809521E-3</v>
      </c>
      <c r="KR135" s="26">
        <f>IFERROR(Tableau17[[#This Row],[2017 (L)-T1-EXG]]/Tableau17[[#This Row],[2017 (L)-T1-TOTAL]],"")</f>
        <v>0</v>
      </c>
      <c r="KS135" s="26">
        <f>IFERROR(Tableau17[[#This Row],[2017 (L)-T1-FI]]/Tableau17[[#This Row],[2017 (L)-T1-TOTAL]],"")</f>
        <v>0.11607142857142858</v>
      </c>
      <c r="KT135" s="26">
        <f>IFERROR(Tableau17[[#This Row],[2017 (L)-T1-FN]]/Tableau17[[#This Row],[2017 (L)-T1-TOTAL]],"")</f>
        <v>0.14285714285714285</v>
      </c>
      <c r="KU135" s="26">
        <f>IFERROR(Tableau17[[#This Row],[2017 (L)-T1-LR]]/Tableau17[[#This Row],[2017 (L)-T1-TOTAL]],"")</f>
        <v>0.40476190476190477</v>
      </c>
      <c r="KV135" s="26">
        <f>IFERROR(Tableau17[[#This Row],[2017 (L)-T1-MDM]]/Tableau17[[#This Row],[2017 (L)-T1-TOTAL]],"")</f>
        <v>0</v>
      </c>
      <c r="KW135" s="26">
        <f>IFERROR(Tableau17[[#This Row],[2017 (L)-T1-RDG]]/Tableau17[[#This Row],[2017 (L)-T1-TOTAL]],"")</f>
        <v>5.9523809523809521E-3</v>
      </c>
      <c r="KX135" s="26">
        <f>IFERROR(Tableau17[[#This Row],[2017 (L)-T1-REG]]/Tableau17[[#This Row],[2017 (L)-T1-TOTAL]],"")</f>
        <v>0</v>
      </c>
      <c r="KY135" s="26">
        <f>IFERROR(Tableau17[[#This Row],[2017 (L)-T1-REM]]/Tableau17[[#This Row],[2017 (L)-T1-TOTAL]],"")</f>
        <v>0.23214285714285715</v>
      </c>
      <c r="KZ135" s="26">
        <f>IFERROR(Tableau17[[#This Row],[2017 (L)-T1-SOC]]/Tableau17[[#This Row],[2017 (L)-T1-TOTAL]],"")</f>
        <v>3.273809523809524E-2</v>
      </c>
      <c r="LA135" s="26">
        <f>IFERROR(Tableau17[[#This Row],[2017 (L)-T1-UDI]]/Tableau17[[#This Row],[2017 (L)-T1-TOTAL]],"")</f>
        <v>0</v>
      </c>
      <c r="LB135" s="26">
        <f>IFERROR(Tableau17[[#This Row],[2017 (L)-T2-FI]]/Tableau17[[#This Row],[2017 (L)-T2-TOTAL]],"")</f>
        <v>0</v>
      </c>
      <c r="LC135" s="26">
        <f>IFERROR(Tableau17[[#This Row],[2017 (L)-T2-FN]]/Tableau17[[#This Row],[2017 (L)-T2-TOTAL]],"")</f>
        <v>0</v>
      </c>
      <c r="LD135" s="26">
        <f>IFERROR(Tableau17[[#This Row],[2017 (L)-T2-LR]]/Tableau17[[#This Row],[2017 (L)-T2-TOTAL]],"")</f>
        <v>0.64634146341463417</v>
      </c>
      <c r="LE135" s="26">
        <f>IFERROR(Tableau17[[#This Row],[2017 (L)-T2-MDM]]/Tableau17[[#This Row],[2017 (L)-T2-TOTAL]],"")</f>
        <v>0</v>
      </c>
      <c r="LF135" s="26">
        <f>IFERROR(Tableau17[[#This Row],[2017 (L)-T2-REM]]/Tableau17[[#This Row],[2017 (L)-T2-TOTAL]],"")</f>
        <v>0.35365853658536583</v>
      </c>
      <c r="LG135" s="26">
        <f>IFERROR(Tableau17[[#This Row],[2017-T1-ARTHAUD Nathalie]]/Tableau17[[#This Row],[2017-T1-TOTAL]],"")</f>
        <v>3.6036036036036037E-3</v>
      </c>
      <c r="LH135" s="26">
        <f>IFERROR(Tableau17[[#This Row],[2017-T1-ASSELINEAU Fran]]/Tableau17[[#This Row],[2017-T1-TOTAL]],"")</f>
        <v>1.9819819819819819E-2</v>
      </c>
      <c r="LI135" s="26">
        <f>IFERROR(Tableau17[[#This Row],[2017-T1-CHEMINADE Jacques]]/Tableau17[[#This Row],[2017-T1-TOTAL]],"")</f>
        <v>5.4054054054054057E-3</v>
      </c>
      <c r="LJ135" s="26">
        <f>IFERROR(Tableau17[[#This Row],[2017-T1-DUPONT-AIGNAN Nicolas]]/Tableau17[[#This Row],[2017-T1-TOTAL]],"")</f>
        <v>6.3063063063063057E-2</v>
      </c>
      <c r="LK135" s="26">
        <f>IFERROR(Tableau17[[#This Row],[2017-T1-FILLON Fran]]/Tableau17[[#This Row],[2017-T1-TOTAL]],"")</f>
        <v>0.17477477477477477</v>
      </c>
      <c r="LL135" s="26">
        <f>IFERROR(Tableau17[[#This Row],[2017-T1-HAMON Beno]]/Tableau17[[#This Row],[2017-T1-TOTAL]],"")</f>
        <v>4.8648648648648651E-2</v>
      </c>
      <c r="LM135" s="26">
        <f>IFERROR(Tableau17[[#This Row],[2017-T1-LASSALLE Jean]]/Tableau17[[#This Row],[2017-T1-TOTAL]],"")</f>
        <v>7.2072072072072073E-3</v>
      </c>
      <c r="LN135" s="26">
        <f>IFERROR(Tableau17[[#This Row],[2017-T1-LE PEN Marine]]/Tableau17[[#This Row],[2017-T1-TOTAL]],"")</f>
        <v>0.28288288288288288</v>
      </c>
      <c r="LO135" s="26">
        <f>IFERROR(Tableau17[[#This Row],[2017-T1-M Jean-Luc]]/Tableau17[[#This Row],[2017-T1-TOTAL]],"")</f>
        <v>0.22342342342342342</v>
      </c>
      <c r="LP135" s="26">
        <f>IFERROR(Tableau17[[#This Row],[2017-T1-MACRON Emmanuel]]/Tableau17[[#This Row],[2017-T1-TOTAL]],"")</f>
        <v>0.16756756756756758</v>
      </c>
      <c r="LQ135" s="26">
        <f>IFERROR(Tableau17[[#This Row],[2017-T1-POUTOU Philippe]]/Tableau17[[#This Row],[2017-T1-TOTAL]],"")</f>
        <v>3.6036036036036037E-3</v>
      </c>
      <c r="LR135" s="26">
        <f>IFERROR(Tableau17[[#This Row],[2017-T2-LE PEN Marine]]/Tableau17[[#This Row],[2017-T2-TOTAL]],"")</f>
        <v>0.4616977225672878</v>
      </c>
      <c r="LS135" s="26">
        <f>IFERROR(Tableau17[[#This Row],[2017-T2-MACRON Emmanuel]]/Tableau17[[#This Row],[2017-T2-TOTAL]],"")</f>
        <v>0.5383022774327122</v>
      </c>
      <c r="LT135" s="26">
        <f>IFERROR(Tableau17[[#This Row],[2019-T1-ALEXANDRE Audric]]/Tableau17[[#This Row],[2019-T1-TOTAL]],"")</f>
        <v>0</v>
      </c>
      <c r="LU135" s="26">
        <f>IFERROR(Tableau17[[#This Row],[2019-T1-ARTHAUD Nathalie]]/Tableau17[[#This Row],[2019-T1-TOTAL]],"")</f>
        <v>9.202453987730062E-3</v>
      </c>
      <c r="LV135" s="26">
        <f>IFERROR(Tableau17[[#This Row],[2019-T1-ASSELINEAU François]]/Tableau17[[#This Row],[2019-T1-TOTAL]],"")</f>
        <v>1.2269938650306749E-2</v>
      </c>
      <c r="LW135" s="26">
        <f>IFERROR(Tableau17[[#This Row],[2019-T1-AUBRY Manon]]/Tableau17[[#This Row],[2019-T1-TOTAL]],"")</f>
        <v>7.6687116564417179E-2</v>
      </c>
      <c r="LX135" s="26">
        <f>IFERROR(Tableau17[[#This Row],[2019-T1-AZERGUI Nagib]]/Tableau17[[#This Row],[2019-T1-TOTAL]],"")</f>
        <v>9.202453987730062E-3</v>
      </c>
      <c r="LY135" s="26">
        <f>IFERROR(Tableau17[[#This Row],[2019-T1-BARDELLA Jordan]]/Tableau17[[#This Row],[2019-T1-TOTAL]],"")</f>
        <v>0.26687116564417179</v>
      </c>
      <c r="LZ135" s="26">
        <f>IFERROR(Tableau17[[#This Row],[2019-T1-BELLAMY François-Xavier]]/Tableau17[[#This Row],[2019-T1-TOTAL]],"")</f>
        <v>6.1349693251533742E-2</v>
      </c>
      <c r="MA135" s="26">
        <f>IFERROR(Tableau17[[#This Row],[2019-T1-BIDOU Olivier]]/Tableau17[[#This Row],[2019-T1-TOTAL]],"")</f>
        <v>6.1349693251533744E-3</v>
      </c>
      <c r="MB135" s="26">
        <f>IFERROR(Tableau17[[#This Row],[2019-T1-BOURG Dominique]]/Tableau17[[#This Row],[2019-T1-TOTAL]],"")</f>
        <v>2.4539877300613498E-2</v>
      </c>
      <c r="MC135" s="26">
        <f>IFERROR(Tableau17[[#This Row],[2019-T1-BROSSAT Ian]]/Tableau17[[#This Row],[2019-T1-TOTAL]],"")</f>
        <v>2.7607361963190184E-2</v>
      </c>
      <c r="MD135" s="26">
        <f>IFERROR(Tableau17[[#This Row],[2019-T1-CAILLAUD Sophie]]/Tableau17[[#This Row],[2019-T1-TOTAL]],"")</f>
        <v>0</v>
      </c>
      <c r="ME135" s="26">
        <f>IFERROR(Tableau17[[#This Row],[2019-T1-CAMUS Renaud]]/Tableau17[[#This Row],[2019-T1-TOTAL]],"")</f>
        <v>0</v>
      </c>
      <c r="MF135" s="26">
        <f>IFERROR(Tableau17[[#This Row],[2019-T1-CHALENÇON Christophe]]/Tableau17[[#This Row],[2019-T1-TOTAL]],"")</f>
        <v>0</v>
      </c>
      <c r="MG135" s="26">
        <f>IFERROR(Tableau17[[#This Row],[2019-T1-CORBET Cathy Denise Ginette]]/Tableau17[[#This Row],[2019-T1-TOTAL]],"")</f>
        <v>0</v>
      </c>
      <c r="MH135" s="26">
        <f>IFERROR(Tableau17[[#This Row],[2019-T1-DE PREVOISIN Robert]]/Tableau17[[#This Row],[2019-T1-TOTAL]],"")</f>
        <v>0</v>
      </c>
      <c r="MI135" s="26">
        <f>IFERROR(Tableau17[[#This Row],[2019-T1-DELFEL Thérèse]]/Tableau17[[#This Row],[2019-T1-TOTAL]],"")</f>
        <v>0</v>
      </c>
      <c r="MJ135" s="26">
        <f>IFERROR(Tableau17[[#This Row],[2019-T1-DIEUMEGARD Pierre]]/Tableau17[[#This Row],[2019-T1-TOTAL]],"")</f>
        <v>0</v>
      </c>
      <c r="MK135" s="26">
        <f>IFERROR(Tableau17[[#This Row],[2019-T1-DUPONT-AIGNAN Nicolas]]/Tableau17[[#This Row],[2019-T1-TOTAL]],"")</f>
        <v>3.3742331288343558E-2</v>
      </c>
      <c r="ML135" s="26">
        <f>IFERROR(Tableau17[[#This Row],[2019-T1-GERNIGON Yves]]/Tableau17[[#This Row],[2019-T1-TOTAL]],"")</f>
        <v>0</v>
      </c>
      <c r="MM135" s="26">
        <f>IFERROR(Tableau17[[#This Row],[2019-T1-GLUCKSMANN Raphaël]]/Tableau17[[#This Row],[2019-T1-TOTAL]],"")</f>
        <v>5.5214723926380369E-2</v>
      </c>
      <c r="MN135" s="26">
        <f>IFERROR(Tableau17[[#This Row],[2019-T1-HAMON Benoît]]/Tableau17[[#This Row],[2019-T1-TOTAL]],"")</f>
        <v>3.6809815950920248E-2</v>
      </c>
      <c r="MO135" s="26">
        <f>IFERROR(Tableau17[[#This Row],[2019-T1-HELGEN Gilles]]/Tableau17[[#This Row],[2019-T1-TOTAL]],"")</f>
        <v>0</v>
      </c>
      <c r="MP135" s="26">
        <f>IFERROR(Tableau17[[#This Row],[2019-T1-JADOT Yannick]]/Tableau17[[#This Row],[2019-T1-TOTAL]],"")</f>
        <v>0.11042944785276074</v>
      </c>
      <c r="MQ135" s="26">
        <f>IFERROR(Tableau17[[#This Row],[2019-T1-LAGARDE Jean-Christophe]]/Tableau17[[#This Row],[2019-T1-TOTAL]],"")</f>
        <v>1.8404907975460124E-2</v>
      </c>
      <c r="MR135" s="26">
        <f>IFERROR(Tableau17[[#This Row],[2019-T1-LALANNE Francis]]/Tableau17[[#This Row],[2019-T1-TOTAL]],"")</f>
        <v>3.0674846625766872E-3</v>
      </c>
      <c r="MS135" s="26">
        <f>IFERROR(Tableau17[[#This Row],[2019-T1-LOISEAU Nathalie]]/Tableau17[[#This Row],[2019-T1-TOTAL]],"")</f>
        <v>0.24846625766871167</v>
      </c>
      <c r="MT135" s="26">
        <f>IFERROR(Tableau17[[#This Row],[2019-T1-MARIE Florie]]/Tableau17[[#This Row],[2019-T1-TOTAL]],"")</f>
        <v>0</v>
      </c>
      <c r="MU135" s="26">
        <f>IFERROR(Tableau17[[#This Row],[2008-T1-MACROEXTRDROITE]]/Tableau17[[#This Row],[2008-T1-MACROTOTALE]],"")</f>
        <v>9.2198581560283682E-2</v>
      </c>
      <c r="MV135" s="26">
        <f>IFERROR(Tableau17[[#This Row],[2008-T1-MACRODROITE]]/Tableau17[[#This Row],[2008-T1-MACROTOTALE]],"")</f>
        <v>0.43735224586288418</v>
      </c>
      <c r="MW135" s="26">
        <f>IFERROR(Tableau17[[#This Row],[2008-T1-MACROCENTRE]]/Tableau17[[#This Row],[2008-T1-MACROTOTALE]],"")</f>
        <v>0</v>
      </c>
      <c r="MX135" s="26">
        <f>IFERROR(Tableau17[[#This Row],[2008-T1-MACROGAUCHE]]/Tableau17[[#This Row],[2008-T1-MACROTOTALE]],"")</f>
        <v>0.47044917257683216</v>
      </c>
      <c r="MY135" s="26">
        <f>IFERROR(Tableau17[[#This Row],[2008-T1-MACROAUTRE]]/Tableau17[[#This Row],[2008-T1-MACROTOTALE]],"")</f>
        <v>0</v>
      </c>
      <c r="MZ135" s="26">
        <f>IFERROR(Tableau17[[#This Row],[2008-T2-MACROEXTRDROITE]]/Tableau17[[#This Row],[2008-T2-MACROTOTALE]],"")</f>
        <v>0</v>
      </c>
      <c r="NA135" s="26">
        <f>IFERROR(Tableau17[[#This Row],[2008-T2-MACRODROITE]]/Tableau17[[#This Row],[2008-T2-MACROTOTALE]],"")</f>
        <v>0.4820627802690583</v>
      </c>
      <c r="NB135" s="26">
        <f>IFERROR(Tableau17[[#This Row],[2008-T2-MACROCENTRE]]/Tableau17[[#This Row],[2008-T2-MACROTOTALE]],"")</f>
        <v>0</v>
      </c>
      <c r="NC135" s="26">
        <f>IFERROR(Tableau17[[#This Row],[2008-T2-MACROGAUCHE]]/Tableau17[[#This Row],[2008-T2-MACROTOTALE]],"")</f>
        <v>0.51793721973094176</v>
      </c>
      <c r="ND135" s="26">
        <f>IFERROR(Tableau17[[#This Row],[2008-T2-MACROAUTRE]]/Tableau17[[#This Row],[2008-T2-MACROTOTALE]],"")</f>
        <v>0</v>
      </c>
      <c r="NE135" s="26">
        <f>IFERROR(Tableau17[[#This Row],[2014-T1-MACROEXTRDROITE]]/Tableau17[[#This Row],[2014-T1-MACROTOTALE]],"")</f>
        <v>0.2846153846153846</v>
      </c>
      <c r="NF135" s="26">
        <f>IFERROR(Tableau17[[#This Row],[2014-T1-MACRODROITE]]/Tableau17[[#This Row],[2014-T1-MACROTOTALE]],"")</f>
        <v>0.4564102564102564</v>
      </c>
      <c r="NG135" s="26">
        <f>IFERROR(Tableau17[[#This Row],[2014-T1-MACROCENTRE]]/Tableau17[[#This Row],[2014-T1-MACROTOTALE]],"")</f>
        <v>0</v>
      </c>
      <c r="NH135" s="26">
        <f>IFERROR(Tableau17[[#This Row],[2014-T1-MACROGAUCHE]]/Tableau17[[#This Row],[2014-T1-MACROTOTALE]],"")</f>
        <v>0.258974358974359</v>
      </c>
      <c r="NI135" s="26">
        <f>IFERROR(Tableau17[[#This Row],[2014-T1-MACROAUTRE]]/Tableau17[[#This Row],[2014-T1-MACROTOTALE]],"")</f>
        <v>0</v>
      </c>
      <c r="NJ135" s="26">
        <f>IFERROR(Tableau17[[#This Row],[2014-T2-MACROEXTRDROITE]]/Tableau17[[#This Row],[2014-T2-MACROTOTALE]],"")</f>
        <v>0.33415841584158418</v>
      </c>
      <c r="NK135" s="26">
        <f>IFERROR(Tableau17[[#This Row],[2014-T2-MACRODROITE]]/Tableau17[[#This Row],[2014-T2-MACROTOTALE]],"")</f>
        <v>0.43811881188118812</v>
      </c>
      <c r="NL135" s="26">
        <f>IFERROR(Tableau17[[#This Row],[2014-T2-MACROCENTRE]]/Tableau17[[#This Row],[2014-T2-MACROTOTALE]],"")</f>
        <v>0</v>
      </c>
      <c r="NM135" s="26">
        <f>IFERROR(Tableau17[[#This Row],[2014-T2-MACROGAUCHE]]/Tableau17[[#This Row],[2014-T2-MACROTOTALE]],"")</f>
        <v>0.22772277227722773</v>
      </c>
      <c r="NN135" s="26">
        <f>IFERROR(Tableau17[[#This Row],[2014-T2-MACROAUTRE]]/Tableau17[[#This Row],[2014-T2-MACROTOTALE]],"")</f>
        <v>0</v>
      </c>
      <c r="NO135" s="26">
        <f>IFERROR( Tableau17[[#This Row],[2015-T1-MACROEXTRDROITE]]/Tableau17[[#This Row],[2015-T1-MACROTOTALE]],"")</f>
        <v>0.46417445482866043</v>
      </c>
      <c r="NP135" s="26">
        <f>IFERROR(Tableau17[[#This Row],[2015-T1-MACRODROITE]]/Tableau17[[#This Row],[2015-T1-MACROTOTALE]],"")</f>
        <v>0.24610591900311526</v>
      </c>
      <c r="NQ135" s="26">
        <f>IFERROR(Tableau17[[#This Row],[2015-T1-MACROCENTRE]]/Tableau17[[#This Row],[2015-T1-MACROTOTALE]],"")</f>
        <v>0</v>
      </c>
      <c r="NR135" s="26">
        <f>IFERROR(Tableau17[[#This Row],[2015-T1-MACROGAUCHE]]/Tableau17[[#This Row],[2015-T1-MACROTOTALE]],"")</f>
        <v>0.27725856697819312</v>
      </c>
      <c r="NS135" s="26">
        <f>IFERROR(Tableau17[[#This Row],[2015-T1-MACROAUTRE]]/Tableau17[[#This Row],[2015-T1-MACROTOTALE]],"")</f>
        <v>1.2461059190031152E-2</v>
      </c>
      <c r="NT135" s="26">
        <f>IFERROR(Tableau17[[#This Row],[2015-T2-MACROEXTRDROITE]]/Tableau17[[#This Row],[2015-T2-MACROTOTALE]],"")</f>
        <v>0.50955414012738853</v>
      </c>
      <c r="NU135" s="26">
        <f>IFERROR(Tableau17[[#This Row],[2015-T2-MACRODROITE]]/Tableau17[[#This Row],[2015-T2-MACROTOTALE]],"")</f>
        <v>0.49044585987261147</v>
      </c>
      <c r="NV135" s="26">
        <f>IFERROR(Tableau17[[#This Row],[2015-T2-MACROCENTRE]]/Tableau17[[#This Row],[2015-T2-MACROTOTALE]],"")</f>
        <v>0</v>
      </c>
      <c r="NW135" s="26">
        <f>IFERROR(Tableau17[[#This Row],[2015-T2-MACROGAUCHE]]/Tableau17[[#This Row],[2015-T2-MACROTOTALE]],"")</f>
        <v>0</v>
      </c>
      <c r="NX135" s="26">
        <f>IFERROR(Tableau17[[#This Row],[2015-T2-MACROAUTRE]]/Tableau17[[#This Row],[2015-T2-MACROTOTALE]],"")</f>
        <v>0</v>
      </c>
      <c r="NY135" s="26">
        <f>IFERROR(Tableau17[[#This Row],[2017-T1-MACROEXTRDROITE]]/Tableau17[[#This Row],[2017-T1-MACROTOTALE]],"")</f>
        <v>0.37117117117117115</v>
      </c>
      <c r="NZ135" s="26">
        <f>IFERROR(Tableau17[[#This Row],[2017-T1-MACRODROITE]]/Tableau17[[#This Row],[2017-T1-MACROTOTALE]],"")</f>
        <v>0.17477477477477477</v>
      </c>
      <c r="OA135" s="26">
        <f>IFERROR(Tableau17[[#This Row],[2017-T1-MACROCENTRE]]/Tableau17[[#This Row],[2017-T1-MACROTOTALE]],"")</f>
        <v>0.16756756756756758</v>
      </c>
      <c r="OB135" s="26">
        <f>IFERROR(Tableau17[[#This Row],[2017-T1-MACROGAUCHE]]/Tableau17[[#This Row],[2017-T1-MACROTOTALE]],"")</f>
        <v>0.27927927927927926</v>
      </c>
      <c r="OC135" s="26">
        <f>IFERROR(Tableau17[[#This Row],[2017-T1-MACROAUTRE]]/Tableau17[[#This Row],[2017-T1-MACROTOTALE]],"")</f>
        <v>7.2072072072072073E-3</v>
      </c>
      <c r="OD135" s="26">
        <f>IFERROR(Tableau17[[#This Row],[2017-T2-MACROEXTRDROITE]]/Tableau17[[#This Row],[2017-T2-MACROTOTALE]],"")</f>
        <v>0.4616977225672878</v>
      </c>
      <c r="OE135" s="26">
        <f>IFERROR(Tableau17[[#This Row],[2017-T2-MACRODROITE]]/Tableau17[[#This Row],[2017-T2-MACROTOTALE]],"")</f>
        <v>0</v>
      </c>
      <c r="OF135" s="26">
        <f>IFERROR(Tableau17[[#This Row],[2017-T2-MACROCENTRE]]/Tableau17[[#This Row],[2017-T2-MACROTOTALE]],"")</f>
        <v>0.5383022774327122</v>
      </c>
      <c r="OG135" s="26">
        <f>IFERROR(Tableau17[[#This Row],[2017-T2-MACROGAUCHE]]/Tableau17[[#This Row],[2017-T2-MACROTOTALE]],"")</f>
        <v>0</v>
      </c>
      <c r="OH135" s="26">
        <f>IFERROR(Tableau17[[#This Row],[2017-T2-MACROAUTRE]]/Tableau17[[#This Row],[2017-T2-MACROTOTALE]],"")</f>
        <v>0</v>
      </c>
      <c r="OI135" s="26">
        <f>IFERROR(Tableau17[[#This Row],[2019-T1-MACROEXTRDROITE]]/Tableau17[[#This Row],[2019-T1-MACROTOTALE]],"")</f>
        <v>0.3125</v>
      </c>
      <c r="OJ135" s="26">
        <f>IFERROR(Tableau17[[#This Row],[2019-T1-MACRODROITE]]/Tableau17[[#This Row],[2019-T1-MACROTOTALE]],"")</f>
        <v>7.7380952380952384E-2</v>
      </c>
      <c r="OK135" s="26">
        <f>IFERROR(Tableau17[[#This Row],[2019-T1-MACROCENTRE]]/Tableau17[[#This Row],[2019-T1-MACROTOTALE]],"")</f>
        <v>0.24107142857142858</v>
      </c>
      <c r="OL135" s="26">
        <f>IFERROR(Tableau17[[#This Row],[2019-T1-MACROGAUCHE]]/Tableau17[[#This Row],[2019-T1-MACROTOTALE]],"")</f>
        <v>0.30654761904761907</v>
      </c>
      <c r="OM135" s="26">
        <f>IFERROR(Tableau17[[#This Row],[2019-T1-MACROAUTRE]]/Tableau17[[#This Row],[2019-T1-MACROTOTALE]],"")</f>
        <v>6.25E-2</v>
      </c>
      <c r="ON135" s="26">
        <f>IFERROR(Tableau17[[#This Row],[2020-T1-MACROEXTRDROITE]]/Tableau17[[#This Row],[2020-T1-MACROTOTALE]],"")</f>
        <v>0.27906976744186046</v>
      </c>
      <c r="OO135" s="26">
        <f>IFERROR(Tableau17[[#This Row],[2020-T1-MACRODROITE]]/Tableau17[[#This Row],[2020-T1-MACROTOTALE]],"")</f>
        <v>0.37209302325581395</v>
      </c>
      <c r="OP135" s="26">
        <f>IFERROR(Tableau17[[#This Row],[2020-T1-MACROCENTRE]]/Tableau17[[#This Row],[2020-T1-MACROTOTALE]],"")</f>
        <v>9.7674418604651161E-2</v>
      </c>
      <c r="OQ135" s="26">
        <f>IFERROR(Tableau17[[#This Row],[2020-T1-MACROGAUCHE]]/Tableau17[[#This Row],[2020-T1-MACROTOTALE]],"")</f>
        <v>0.25116279069767444</v>
      </c>
      <c r="OR135" s="26">
        <f>IFERROR(Tableau17[[#This Row],[2020-T1-MACROAUTRE]]/Tableau17[[#This Row],[2020-T1-MACROTOTALE]],"")</f>
        <v>0</v>
      </c>
      <c r="OS135" s="26">
        <f>IFERROR(Tableau17[[#This Row],[2017 (L)-T1-MACROEXTRDROITE]]/Tableau17[[#This Row],[2017 (L)-T1-MACROTOTALE]],"")</f>
        <v>0.16964285714285715</v>
      </c>
      <c r="OT135" s="26">
        <f>IFERROR(Tableau17[[#This Row],[2017 (L)-T1-MACRODROITE]]/Tableau17[[#This Row],[2017 (L)-T1-MACROTOTALE]],"")</f>
        <v>0.40476190476190477</v>
      </c>
      <c r="OU135" s="26">
        <f>IFERROR(Tableau17[[#This Row],[2017 (L)-T1-MACROCENTRE]]/Tableau17[[#This Row],[2017 (L)-T1-MACROTOTALE]],"")</f>
        <v>0.23214285714285715</v>
      </c>
      <c r="OV135" s="26">
        <f>IFERROR(Tableau17[[#This Row],[2017 (L)-T1-MACROGAUCHE]]/Tableau17[[#This Row],[2017 (L)-T1-MACROTOTALE]],"")</f>
        <v>0.18154761904761904</v>
      </c>
      <c r="OW135" s="26">
        <f>IFERROR(Tableau17[[#This Row],[2017 (L)-T1-MACROAUTRE]]/Tableau17[[#This Row],[2017 (L)-T1-MACROTOTALE]],"")</f>
        <v>1.1904761904761904E-2</v>
      </c>
      <c r="OX135" s="26">
        <f>IFERROR(Tableau17[[#This Row],[2017 (L)-T2-MACROEXTRDROITE]]/Tableau17[[#This Row],[2017 (L)-T2-MACROTOTALE]],"")</f>
        <v>0</v>
      </c>
      <c r="OY135" s="26">
        <f>IFERROR(Tableau17[[#This Row],[2017 (L)-T2-MACRODROITE]]/Tableau17[[#This Row],[2017 (L)-T2-MACROTOTALE]],"")</f>
        <v>0.64634146341463417</v>
      </c>
      <c r="OZ135" s="26">
        <f>IFERROR(Tableau17[[#This Row],[2017 (L)-T2-MACROCENTRE]]/Tableau17[[#This Row],[2017 (L)-T2-MACROTOTALE]],"")</f>
        <v>0.35365853658536583</v>
      </c>
      <c r="PA135" s="26">
        <f>IFERROR(Tableau17[[#This Row],[2017 (L)-T2-MACROGAUCHE]]/Tableau17[[#This Row],[2017 (L)-T2-MACROTOTALE]],"")</f>
        <v>0</v>
      </c>
      <c r="PB135" s="26">
        <f>IFERROR(Tableau17[[#This Row],[2017 (L)-T2-MACROAUTRE]]/Tableau17[[#This Row],[2017 (L)-T2-MACROTOTALE]],"")</f>
        <v>0</v>
      </c>
      <c r="PC135" s="26">
        <f>IFERROR(Tableau17[[#This Row],[2008_T1_PROCUS]]/Tableau17[[#This Row],[2008_T1_INSCRITS]],0)</f>
        <v>1.2482662968099861E-2</v>
      </c>
      <c r="PD135" s="26">
        <f>IFERROR(Tableau17[[#This Row],[2008_T2_PROCUS]]/Tableau17[[#This Row],[2008_T2_INSCRITS]],0)</f>
        <v>1.2482662968099861E-2</v>
      </c>
      <c r="PE135" s="26">
        <f>Tableau17[[#This Row],[2014_T1_PROCUS]]/Tableau17[[#This Row],[2014_T1_INSCRITS]]</f>
        <v>1.4306151645207439E-2</v>
      </c>
      <c r="PF135" s="26">
        <f>IFERROR(Tableau17[[#This Row],[2014_T2_PROCUS]]/Tableau17[[#This Row],[2014_T2_INSCRITS]],0)</f>
        <v>1.4306151645207439E-2</v>
      </c>
    </row>
    <row r="136" spans="1:422" hidden="1" x14ac:dyDescent="0.2">
      <c r="A136" s="1">
        <v>5</v>
      </c>
      <c r="B136" s="1" t="s">
        <v>316</v>
      </c>
      <c r="C136" s="1" t="s">
        <v>416</v>
      </c>
      <c r="D136" s="1" t="s">
        <v>416</v>
      </c>
      <c r="E136" s="1">
        <v>1061</v>
      </c>
      <c r="F136" s="1">
        <v>5.4142780000000004</v>
      </c>
      <c r="G136" s="1">
        <v>43.273749000000002</v>
      </c>
      <c r="H136" s="3">
        <v>1237</v>
      </c>
      <c r="I136" s="3">
        <v>293</v>
      </c>
      <c r="L136" s="1">
        <v>30</v>
      </c>
      <c r="M136" s="1">
        <v>11</v>
      </c>
      <c r="P136" s="1">
        <v>88</v>
      </c>
      <c r="Q136" s="1">
        <v>25</v>
      </c>
      <c r="R136" s="1">
        <v>109</v>
      </c>
      <c r="S136" s="1">
        <v>54</v>
      </c>
      <c r="T136" s="1">
        <v>37</v>
      </c>
      <c r="U136" s="1">
        <v>354</v>
      </c>
      <c r="V136" s="1">
        <v>1191</v>
      </c>
      <c r="W136" s="1">
        <v>645</v>
      </c>
      <c r="X136" s="1">
        <v>17</v>
      </c>
      <c r="Y136" s="2">
        <v>0.54156170999999997</v>
      </c>
      <c r="Z136" s="1">
        <v>1191</v>
      </c>
      <c r="AA136" s="1">
        <v>702</v>
      </c>
      <c r="AB136" s="1">
        <v>18</v>
      </c>
      <c r="AC136" s="2">
        <v>0.58942064999999999</v>
      </c>
      <c r="AD136" s="1">
        <v>1237</v>
      </c>
      <c r="AE136" s="1">
        <v>376</v>
      </c>
      <c r="AF136" s="2">
        <v>0.30396119999999999</v>
      </c>
      <c r="AG136" s="1">
        <f t="shared" si="2"/>
        <v>293</v>
      </c>
      <c r="AH136" s="1">
        <v>1121</v>
      </c>
      <c r="AI136" s="1">
        <v>663</v>
      </c>
      <c r="AJ136" s="1">
        <v>6</v>
      </c>
      <c r="AK136" s="2">
        <v>0.59143621999999996</v>
      </c>
      <c r="AL136" s="1">
        <v>1121</v>
      </c>
      <c r="AM136" s="1">
        <v>696</v>
      </c>
      <c r="AN136" s="1">
        <v>6</v>
      </c>
      <c r="AO136" s="2">
        <v>0.62087422000000003</v>
      </c>
      <c r="AP136" s="1">
        <v>1236</v>
      </c>
      <c r="AQ136" s="1">
        <v>559</v>
      </c>
      <c r="AR136" s="2">
        <v>0.45226537</v>
      </c>
      <c r="AS136" s="1">
        <v>1236</v>
      </c>
      <c r="AT136" s="1">
        <v>588</v>
      </c>
      <c r="AU136" s="2">
        <v>0.47572816000000001</v>
      </c>
      <c r="AV136" s="1">
        <v>1236</v>
      </c>
      <c r="AW136" s="1">
        <v>504</v>
      </c>
      <c r="AX136" s="2">
        <v>0.40776699</v>
      </c>
      <c r="AY136" s="1">
        <v>1236</v>
      </c>
      <c r="AZ136" s="1">
        <v>419</v>
      </c>
      <c r="BA136" s="2">
        <v>0.33899676000000001</v>
      </c>
      <c r="BB136" s="1">
        <v>1238</v>
      </c>
      <c r="BC136" s="1">
        <v>932</v>
      </c>
      <c r="BD136" s="2">
        <v>0.75282713999999995</v>
      </c>
      <c r="BE136" s="1">
        <v>1236</v>
      </c>
      <c r="BF136" s="1">
        <v>834</v>
      </c>
      <c r="BG136" s="2">
        <v>0.67475728000000001</v>
      </c>
      <c r="BH136" s="1">
        <v>1237</v>
      </c>
      <c r="BI136" s="1">
        <v>546</v>
      </c>
      <c r="BJ136" s="2">
        <v>0.44139045999999998</v>
      </c>
      <c r="BK136" s="1">
        <v>47</v>
      </c>
      <c r="BN136" s="1">
        <v>29</v>
      </c>
      <c r="BO136" s="1">
        <v>65</v>
      </c>
      <c r="BP136" s="1">
        <v>294</v>
      </c>
      <c r="BQ136" s="1">
        <v>210</v>
      </c>
      <c r="BR136" s="1">
        <v>645</v>
      </c>
      <c r="BT136" s="1">
        <v>294</v>
      </c>
      <c r="BU136" s="1">
        <v>374</v>
      </c>
      <c r="BW136" s="1">
        <v>668</v>
      </c>
      <c r="BX136" s="1">
        <v>13</v>
      </c>
      <c r="BZ136" s="1">
        <v>21</v>
      </c>
      <c r="CB136" s="1">
        <v>43</v>
      </c>
      <c r="CC136" s="1">
        <v>225</v>
      </c>
      <c r="CD136" s="1">
        <v>241</v>
      </c>
      <c r="CE136" s="1">
        <v>88</v>
      </c>
      <c r="CF136" s="1">
        <v>631</v>
      </c>
      <c r="CG136" s="1">
        <v>250</v>
      </c>
      <c r="CH136" s="1">
        <v>288</v>
      </c>
      <c r="CI136" s="1">
        <v>138</v>
      </c>
      <c r="CJ136" s="1">
        <v>676</v>
      </c>
      <c r="CM136" s="1">
        <v>3</v>
      </c>
      <c r="CN136" s="1">
        <v>19</v>
      </c>
      <c r="CO136" s="1">
        <v>87</v>
      </c>
      <c r="CP136" s="1">
        <v>277</v>
      </c>
      <c r="CQ136" s="1">
        <v>19</v>
      </c>
      <c r="CT136" s="1">
        <v>132</v>
      </c>
      <c r="CW136" s="1">
        <v>537</v>
      </c>
      <c r="CY136" s="1">
        <v>293</v>
      </c>
      <c r="DA136" s="1">
        <v>253</v>
      </c>
      <c r="DC136" s="1">
        <v>546</v>
      </c>
      <c r="DD136" s="1">
        <v>12</v>
      </c>
      <c r="DE136" s="1">
        <v>4</v>
      </c>
      <c r="DF136" s="1">
        <v>2</v>
      </c>
      <c r="DG136" s="1">
        <v>1</v>
      </c>
      <c r="DI136" s="1">
        <v>19</v>
      </c>
      <c r="DJ136" s="1">
        <v>6</v>
      </c>
      <c r="DK136" s="1">
        <v>0</v>
      </c>
      <c r="DL136" s="1">
        <v>53</v>
      </c>
      <c r="DM136" s="1">
        <v>139</v>
      </c>
      <c r="DN136" s="1">
        <v>114</v>
      </c>
      <c r="DO136" s="1">
        <v>144</v>
      </c>
      <c r="DP136" s="1">
        <v>2</v>
      </c>
      <c r="DU136" s="1">
        <v>496</v>
      </c>
      <c r="DX136" s="1">
        <v>218</v>
      </c>
      <c r="DY136" s="1">
        <v>148</v>
      </c>
      <c r="EA136" s="1">
        <v>366</v>
      </c>
      <c r="EB136" s="1">
        <v>4</v>
      </c>
      <c r="EC136" s="1">
        <v>11</v>
      </c>
      <c r="ED136" s="1">
        <v>0</v>
      </c>
      <c r="EE136" s="1">
        <v>35</v>
      </c>
      <c r="EF136" s="1">
        <v>148</v>
      </c>
      <c r="EG136" s="1">
        <v>28</v>
      </c>
      <c r="EH136" s="1">
        <v>8</v>
      </c>
      <c r="EI136" s="1">
        <v>346</v>
      </c>
      <c r="EJ136" s="1">
        <v>182</v>
      </c>
      <c r="EK136" s="1">
        <v>147</v>
      </c>
      <c r="EL136" s="1">
        <v>7</v>
      </c>
      <c r="EM136" s="1">
        <v>916</v>
      </c>
      <c r="EN136" s="1">
        <v>409</v>
      </c>
      <c r="EO136" s="1">
        <v>358</v>
      </c>
      <c r="EP136" s="1">
        <v>767</v>
      </c>
      <c r="EQ136" s="1">
        <v>0</v>
      </c>
      <c r="ER136" s="1">
        <v>3</v>
      </c>
      <c r="ES136" s="1">
        <v>5</v>
      </c>
      <c r="ET136" s="1">
        <v>25</v>
      </c>
      <c r="EU136" s="1">
        <v>1</v>
      </c>
      <c r="EV136" s="1">
        <v>210</v>
      </c>
      <c r="EW136" s="1">
        <v>41</v>
      </c>
      <c r="EX136" s="1">
        <v>0</v>
      </c>
      <c r="EY136" s="1">
        <v>10</v>
      </c>
      <c r="EZ136" s="1">
        <v>17</v>
      </c>
      <c r="FA136" s="1">
        <v>0</v>
      </c>
      <c r="FB136" s="1">
        <v>0</v>
      </c>
      <c r="FC136" s="1">
        <v>0</v>
      </c>
      <c r="FD136" s="1">
        <v>0</v>
      </c>
      <c r="FE136" s="1">
        <v>0</v>
      </c>
      <c r="FF136" s="1">
        <v>1</v>
      </c>
      <c r="FG136" s="1">
        <v>0</v>
      </c>
      <c r="FH136" s="1">
        <v>17</v>
      </c>
      <c r="FI136" s="1">
        <v>0</v>
      </c>
      <c r="FJ136" s="1">
        <v>25</v>
      </c>
      <c r="FK136" s="1">
        <v>11</v>
      </c>
      <c r="FL136" s="1">
        <v>0</v>
      </c>
      <c r="FM136" s="1">
        <v>53</v>
      </c>
      <c r="FN136" s="1">
        <v>3</v>
      </c>
      <c r="FO136" s="1">
        <v>2</v>
      </c>
      <c r="FP136" s="1">
        <v>88</v>
      </c>
      <c r="FQ136" s="1">
        <v>3</v>
      </c>
      <c r="FR136" s="1">
        <f>SUM(Tableau17[[#This Row],[2019-T1-ALEXANDRE Audric]:[2019-T1-MARIE Florie]])</f>
        <v>515</v>
      </c>
      <c r="FS136" s="1">
        <v>65</v>
      </c>
      <c r="FT136" s="1">
        <v>341</v>
      </c>
      <c r="FU136" s="1">
        <v>0</v>
      </c>
      <c r="FV136" s="1">
        <v>239</v>
      </c>
      <c r="FW136" s="1">
        <v>0</v>
      </c>
      <c r="FX136" s="1">
        <v>645</v>
      </c>
      <c r="FY136" s="1">
        <v>0</v>
      </c>
      <c r="FZ136" s="1">
        <v>374</v>
      </c>
      <c r="GA136" s="1">
        <v>0</v>
      </c>
      <c r="GB136" s="1">
        <v>294</v>
      </c>
      <c r="GC136" s="1">
        <v>0</v>
      </c>
      <c r="GD136" s="1">
        <v>668</v>
      </c>
      <c r="GE136" s="1">
        <v>225</v>
      </c>
      <c r="GF136" s="1">
        <v>241</v>
      </c>
      <c r="GG136" s="1">
        <v>13</v>
      </c>
      <c r="GH136" s="1">
        <v>152</v>
      </c>
      <c r="GI136" s="1">
        <v>0</v>
      </c>
      <c r="GJ136" s="1">
        <v>631</v>
      </c>
      <c r="GK136" s="1">
        <v>250</v>
      </c>
      <c r="GL136" s="1">
        <v>288</v>
      </c>
      <c r="GM136" s="1">
        <v>0</v>
      </c>
      <c r="GN136" s="1">
        <v>138</v>
      </c>
      <c r="GO136" s="1">
        <v>0</v>
      </c>
      <c r="GP136" s="1">
        <v>676</v>
      </c>
      <c r="GQ136" s="1">
        <v>277</v>
      </c>
      <c r="GR136" s="1">
        <v>135</v>
      </c>
      <c r="GS136" s="1">
        <v>19</v>
      </c>
      <c r="GT136" s="1">
        <v>106</v>
      </c>
      <c r="GU136" s="1">
        <v>0</v>
      </c>
      <c r="GV136" s="1">
        <v>537</v>
      </c>
      <c r="GW136" s="1">
        <v>293</v>
      </c>
      <c r="GX136" s="1">
        <v>253</v>
      </c>
      <c r="GY136" s="1">
        <v>0</v>
      </c>
      <c r="GZ136" s="1">
        <v>0</v>
      </c>
      <c r="HA136" s="1">
        <v>0</v>
      </c>
      <c r="HB136" s="1">
        <v>546</v>
      </c>
      <c r="HC136" s="1">
        <v>392</v>
      </c>
      <c r="HD136" s="1">
        <v>148</v>
      </c>
      <c r="HE136" s="1">
        <v>147</v>
      </c>
      <c r="HF136" s="1">
        <v>221</v>
      </c>
      <c r="HG136" s="1">
        <v>8</v>
      </c>
      <c r="HH136" s="1">
        <v>916</v>
      </c>
      <c r="HI136" s="1">
        <v>409</v>
      </c>
      <c r="HJ136" s="1">
        <v>0</v>
      </c>
      <c r="HK136" s="1">
        <v>358</v>
      </c>
      <c r="HL136" s="1">
        <v>0</v>
      </c>
      <c r="HM136" s="1">
        <v>0</v>
      </c>
      <c r="HN136" s="1">
        <v>767</v>
      </c>
      <c r="HO136" s="1">
        <v>233</v>
      </c>
      <c r="HP136" s="1">
        <v>44</v>
      </c>
      <c r="HQ136" s="1">
        <v>88</v>
      </c>
      <c r="HR136" s="1">
        <v>134</v>
      </c>
      <c r="HS136" s="1">
        <v>27</v>
      </c>
      <c r="HT136" s="1">
        <v>526</v>
      </c>
      <c r="HU136" s="1">
        <v>109</v>
      </c>
      <c r="HV136" s="1">
        <v>118</v>
      </c>
      <c r="HW136" s="1">
        <v>25</v>
      </c>
      <c r="HX136" s="1">
        <v>102</v>
      </c>
      <c r="HY136" s="1">
        <v>0</v>
      </c>
      <c r="HZ136" s="1">
        <v>354</v>
      </c>
      <c r="IA136" s="1">
        <v>147</v>
      </c>
      <c r="IB136" s="1">
        <v>115</v>
      </c>
      <c r="IC136" s="1">
        <v>144</v>
      </c>
      <c r="ID136" s="1">
        <v>86</v>
      </c>
      <c r="IE136" s="1">
        <v>4</v>
      </c>
      <c r="IF136" s="1">
        <v>496</v>
      </c>
      <c r="IG136" s="1">
        <v>0</v>
      </c>
      <c r="IH136" s="1">
        <v>218</v>
      </c>
      <c r="II136" s="1">
        <v>148</v>
      </c>
      <c r="IJ136" s="1">
        <v>0</v>
      </c>
      <c r="IK136" s="1">
        <v>0</v>
      </c>
      <c r="IL136" s="1">
        <v>366</v>
      </c>
      <c r="IM136" s="26">
        <f>IFERROR(Tableau17[[#This Row],[LDIV]]/Tableau17[[#This Row],[Total général]],"")</f>
        <v>0</v>
      </c>
      <c r="IN136" s="26">
        <f>IFERROR(Tableau17[[#This Row],[LDVC]]/Tableau17[[#This Row],[Total général]],"")</f>
        <v>0</v>
      </c>
      <c r="IO136" s="26">
        <f>IFERROR(Tableau17[[#This Row],[LDVD]]/Tableau17[[#This Row],[Total général]],"")</f>
        <v>8.4745762711864403E-2</v>
      </c>
      <c r="IP136" s="26">
        <f>IFERROR(Tableau17[[#This Row],[LDVG]]/Tableau17[[#This Row],[Total général]],"")</f>
        <v>3.1073446327683617E-2</v>
      </c>
      <c r="IQ136" s="26">
        <f>IFERROR(Tableau17[[#This Row],[LEXD]]/Tableau17[[#This Row],[Total général]],"")</f>
        <v>0</v>
      </c>
      <c r="IR136" s="26">
        <f>IFERROR(Tableau17[[#This Row],[LEXG]]/Tableau17[[#This Row],[Total général]],"")</f>
        <v>0</v>
      </c>
      <c r="IS136" s="26">
        <f>IFERROR(Tableau17[[#This Row],[LLR]]/Tableau17[[#This Row],[Total général]],"")</f>
        <v>0.24858757062146894</v>
      </c>
      <c r="IT136" s="26">
        <f>IFERROR(Tableau17[[#This Row],[LREM]]/Tableau17[[#This Row],[Total général]],"")</f>
        <v>7.0621468926553674E-2</v>
      </c>
      <c r="IU136" s="26">
        <f>IFERROR(Tableau17[[#This Row],[LRN]]/Tableau17[[#This Row],[Total général]],"")</f>
        <v>0.30790960451977401</v>
      </c>
      <c r="IV136" s="26">
        <f>IFERROR(Tableau17[[#This Row],[LUG]]/Tableau17[[#This Row],[Total général]],"")</f>
        <v>0.15254237288135594</v>
      </c>
      <c r="IW136" s="26">
        <f>IFERROR(Tableau17[[#This Row],[LVEC]]/Tableau17[[#This Row],[Total général]],"")</f>
        <v>0.10451977401129943</v>
      </c>
      <c r="IX136" s="26">
        <f>IFERROR(Tableau17[[#This Row],[2008-T1-LCMD]]/Tableau17[[#This Row],[2008-T1-TOTAL]],"")</f>
        <v>7.2868217054263565E-2</v>
      </c>
      <c r="IY136" s="26">
        <f>IFERROR(Tableau17[[#This Row],[2008-T1-LDVD]]/Tableau17[[#This Row],[2008-T1-TOTAL]],"")</f>
        <v>0</v>
      </c>
      <c r="IZ136" s="26">
        <f>IFERROR(Tableau17[[#This Row],[2008-T1-LEXD]]/Tableau17[[#This Row],[2008-T1-TOTAL]],"")</f>
        <v>0</v>
      </c>
      <c r="JA136" s="26">
        <f>IFERROR(Tableau17[[#This Row],[2008-T1-LEXG]]/Tableau17[[#This Row],[2008-T1-TOTAL]],"")</f>
        <v>4.4961240310077519E-2</v>
      </c>
      <c r="JB136" s="26">
        <f>IFERROR(Tableau17[[#This Row],[2008-T1-LFN]]/Tableau17[[#This Row],[2008-T1-TOTAL]],"")</f>
        <v>0.10077519379844961</v>
      </c>
      <c r="JC136" s="26">
        <f>IFERROR(Tableau17[[#This Row],[2008-T1-LMAJ]]/Tableau17[[#This Row],[2008-T1-TOTAL]],"")</f>
        <v>0.45581395348837211</v>
      </c>
      <c r="JD136" s="26">
        <f>IFERROR(Tableau17[[#This Row],[2008-T1-LUG]]/Tableau17[[#This Row],[2008-T1-TOTAL]],"")</f>
        <v>0.32558139534883723</v>
      </c>
      <c r="JE136" s="26">
        <f>IFERROR(Tableau17[[#This Row],[2008-T2-LFN]]/Tableau17[[#This Row],[2008-T2-TOTAL]],"")</f>
        <v>0</v>
      </c>
      <c r="JF136" s="26">
        <f>IFERROR(Tableau17[[#This Row],[2008-T2-LGC]]/Tableau17[[#This Row],[2008-T2-TOTAL]],"")</f>
        <v>0.44011976047904194</v>
      </c>
      <c r="JG136" s="26">
        <f>IFERROR(Tableau17[[#This Row],[2008-T2-LMAJ]]/Tableau17[[#This Row],[2008-T2-TOTAL]],"")</f>
        <v>0.55988023952095811</v>
      </c>
      <c r="JH136" s="26">
        <f>IFERROR(Tableau17[[#This Row],[2008-T2-LUG]]/Tableau17[[#This Row],[2008-T2-TOTAL]],"")</f>
        <v>0</v>
      </c>
      <c r="JI136" s="26">
        <f>IFERROR(Tableau17[[#This Row],[2014-T1-LDIV]]/Tableau17[[#This Row],[2014-T1-TOTAL]],"")</f>
        <v>2.0602218700475437E-2</v>
      </c>
      <c r="JJ136" s="26">
        <f>IFERROR(Tableau17[[#This Row],[2014-T1-LDVD]]/Tableau17[[#This Row],[2014-T1-TOTAL]],"")</f>
        <v>0</v>
      </c>
      <c r="JK136" s="26">
        <f>IFERROR(Tableau17[[#This Row],[2014-T1-LDVG]]/Tableau17[[#This Row],[2014-T1-TOTAL]],"")</f>
        <v>3.328050713153724E-2</v>
      </c>
      <c r="JL136" s="26">
        <f>IFERROR(Tableau17[[#This Row],[2014-T1-LEXG]]/Tableau17[[#This Row],[2014-T1-TOTAL]],"")</f>
        <v>0</v>
      </c>
      <c r="JM136" s="26">
        <f>IFERROR(Tableau17[[#This Row],[2014-T1-LFG]]/Tableau17[[#This Row],[2014-T1-TOTAL]],"")</f>
        <v>6.8145800316957217E-2</v>
      </c>
      <c r="JN136" s="26">
        <f>IFERROR(Tableau17[[#This Row],[2014-T1-LFN]]/Tableau17[[#This Row],[2014-T1-TOTAL]],"")</f>
        <v>0.35657686212361334</v>
      </c>
      <c r="JO136" s="26">
        <f>IFERROR(Tableau17[[#This Row],[2014-T1-LUD]]/Tableau17[[#This Row],[2014-T1-TOTAL]],"")</f>
        <v>0.38193343898573695</v>
      </c>
      <c r="JP136" s="26">
        <f>IFERROR(Tableau17[[#This Row],[2014-T1-LUG]]/Tableau17[[#This Row],[2014-T1-TOTAL]],"")</f>
        <v>0.13946117274167988</v>
      </c>
      <c r="JQ136" s="26">
        <f>IFERROR(Tableau17[[#This Row],[2014-T2-LFN]]/Tableau17[[#This Row],[2014-T2-TOTAL]],"")</f>
        <v>0.36982248520710059</v>
      </c>
      <c r="JR136" s="26">
        <f>IFERROR(Tableau17[[#This Row],[2014-T2-LUD]]/Tableau17[[#This Row],[2014-T2-TOTAL]],"")</f>
        <v>0.42603550295857989</v>
      </c>
      <c r="JS136" s="26">
        <f>IFERROR(Tableau17[[#This Row],[2014-T2-LUG]]/Tableau17[[#This Row],[2014-T2-TOTAL]],"")</f>
        <v>0.20414201183431951</v>
      </c>
      <c r="JT136" s="26">
        <f>IFERROR(Tableau17[[#This Row],[2015-T1-BC-DIV]]/Tableau17[[#This Row],[2015-T1-TOTAL]],"")</f>
        <v>0</v>
      </c>
      <c r="JU136" s="26">
        <f>IFERROR(Tableau17[[#This Row],[2015-T1-BC-DLF]]/Tableau17[[#This Row],[2015-T1-TOTAL]],"")</f>
        <v>0</v>
      </c>
      <c r="JV136" s="26">
        <f>IFERROR(Tableau17[[#This Row],[2015-T1-BC-DVD]]/Tableau17[[#This Row],[2015-T1-TOTAL]],"")</f>
        <v>5.5865921787709499E-3</v>
      </c>
      <c r="JW136" s="26">
        <f>IFERROR(Tableau17[[#This Row],[2015-T1-BC-DVG]]/Tableau17[[#This Row],[2015-T1-TOTAL]],"")</f>
        <v>3.5381750465549346E-2</v>
      </c>
      <c r="JX136" s="26">
        <f>IFERROR(Tableau17[[#This Row],[2015-T1-BC-FG]]/Tableau17[[#This Row],[2015-T1-TOTAL]],"")</f>
        <v>0.16201117318435754</v>
      </c>
      <c r="JY136" s="26">
        <f>IFERROR(Tableau17[[#This Row],[2015-T1-BC-FN]]/Tableau17[[#This Row],[2015-T1-TOTAL]],"")</f>
        <v>0.51582867783985098</v>
      </c>
      <c r="JZ136" s="26">
        <f>IFERROR(Tableau17[[#This Row],[2015-T1-BC-MDM]]/Tableau17[[#This Row],[2015-T1-TOTAL]],"")</f>
        <v>3.5381750465549346E-2</v>
      </c>
      <c r="KA136" s="26">
        <f>IFERROR(Tableau17[[#This Row],[2015-T1-BC-RDG]]/Tableau17[[#This Row],[2015-T1-TOTAL]],"")</f>
        <v>0</v>
      </c>
      <c r="KB136" s="26">
        <f>IFERROR(Tableau17[[#This Row],[2015-T1-BC-SOC]]/Tableau17[[#This Row],[2015-T1-TOTAL]],"")</f>
        <v>0</v>
      </c>
      <c r="KC136" s="26">
        <f>IFERROR(Tableau17[[#This Row],[2015-T1-BC-UD]]/Tableau17[[#This Row],[2015-T1-TOTAL]],"")</f>
        <v>0.24581005586592178</v>
      </c>
      <c r="KD136" s="26">
        <f>IFERROR(Tableau17[[#This Row],[2015-T1-BC-UG]]/Tableau17[[#This Row],[2015-T1-TOTAL]],"")</f>
        <v>0</v>
      </c>
      <c r="KE136" s="26">
        <f>IFERROR(Tableau17[[#This Row],[2015-T1-BC-VEC]]/Tableau17[[#This Row],[2015-T1-TOTAL]],"")</f>
        <v>0</v>
      </c>
      <c r="KF136" s="26">
        <f>IFERROR(Tableau17[[#This Row],[2015-T2-BC-DVG]]/Tableau17[[#This Row],[2015-T2-TOTAL]],"")</f>
        <v>0</v>
      </c>
      <c r="KG136" s="26">
        <f>IFERROR(Tableau17[[#This Row],[2015-T2-BC-FN]]/Tableau17[[#This Row],[2015-T2-TOTAL]],"")</f>
        <v>0.53663003663003661</v>
      </c>
      <c r="KH136" s="26">
        <f>IFERROR(Tableau17[[#This Row],[2015-T2-BC-SOC]]/Tableau17[[#This Row],[2015-T2-TOTAL]],"")</f>
        <v>0</v>
      </c>
      <c r="KI136" s="26">
        <f>IFERROR(Tableau17[[#This Row],[2015-T2-BC-UD]]/Tableau17[[#This Row],[2015-T2-TOTAL]],"")</f>
        <v>0.46336996336996339</v>
      </c>
      <c r="KJ136" s="26">
        <f>IFERROR(Tableau17[[#This Row],[2015-T2-BC-UG]]/Tableau17[[#This Row],[2015-T2-TOTAL]],"")</f>
        <v>0</v>
      </c>
      <c r="KK136" s="26">
        <f>IFERROR(Tableau17[[#This Row],[2017 (L)-T1-COM]]/Tableau17[[#This Row],[2017 (L)-T1-TOTAL]],"")</f>
        <v>2.4193548387096774E-2</v>
      </c>
      <c r="KL136" s="26">
        <f>IFERROR(Tableau17[[#This Row],[2017 (L)-T1-DIV]]/Tableau17[[#This Row],[2017 (L)-T1-TOTAL]],"")</f>
        <v>8.0645161290322578E-3</v>
      </c>
      <c r="KM136" s="26">
        <f>IFERROR(Tableau17[[#This Row],[2017 (L)-T1-DLF]]/Tableau17[[#This Row],[2017 (L)-T1-TOTAL]],"")</f>
        <v>4.0322580645161289E-3</v>
      </c>
      <c r="KN136" s="26">
        <f>IFERROR(Tableau17[[#This Row],[2017 (L)-T1-DVD]]/Tableau17[[#This Row],[2017 (L)-T1-TOTAL]],"")</f>
        <v>2.0161290322580645E-3</v>
      </c>
      <c r="KO136" s="26">
        <f>IFERROR(Tableau17[[#This Row],[2017 (L)-T1-DVG]]/Tableau17[[#This Row],[2017 (L)-T1-TOTAL]],"")</f>
        <v>0</v>
      </c>
      <c r="KP136" s="26">
        <f>IFERROR(Tableau17[[#This Row],[2017 (L)-T1-ECO]]/Tableau17[[#This Row],[2017 (L)-T1-TOTAL]],"")</f>
        <v>3.8306451612903226E-2</v>
      </c>
      <c r="KQ136" s="26">
        <f>IFERROR(Tableau17[[#This Row],[2017 (L)-T1-EXD]]/Tableau17[[#This Row],[2017 (L)-T1-TOTAL]],"")</f>
        <v>1.2096774193548387E-2</v>
      </c>
      <c r="KR136" s="26">
        <f>IFERROR(Tableau17[[#This Row],[2017 (L)-T1-EXG]]/Tableau17[[#This Row],[2017 (L)-T1-TOTAL]],"")</f>
        <v>0</v>
      </c>
      <c r="KS136" s="26">
        <f>IFERROR(Tableau17[[#This Row],[2017 (L)-T1-FI]]/Tableau17[[#This Row],[2017 (L)-T1-TOTAL]],"")</f>
        <v>0.10685483870967742</v>
      </c>
      <c r="KT136" s="26">
        <f>IFERROR(Tableau17[[#This Row],[2017 (L)-T1-FN]]/Tableau17[[#This Row],[2017 (L)-T1-TOTAL]],"")</f>
        <v>0.28024193548387094</v>
      </c>
      <c r="KU136" s="26">
        <f>IFERROR(Tableau17[[#This Row],[2017 (L)-T1-LR]]/Tableau17[[#This Row],[2017 (L)-T1-TOTAL]],"")</f>
        <v>0.22983870967741934</v>
      </c>
      <c r="KV136" s="26">
        <f>IFERROR(Tableau17[[#This Row],[2017 (L)-T1-MDM]]/Tableau17[[#This Row],[2017 (L)-T1-TOTAL]],"")</f>
        <v>0.29032258064516131</v>
      </c>
      <c r="KW136" s="26">
        <f>IFERROR(Tableau17[[#This Row],[2017 (L)-T1-RDG]]/Tableau17[[#This Row],[2017 (L)-T1-TOTAL]],"")</f>
        <v>4.0322580645161289E-3</v>
      </c>
      <c r="KX136" s="26">
        <f>IFERROR(Tableau17[[#This Row],[2017 (L)-T1-REG]]/Tableau17[[#This Row],[2017 (L)-T1-TOTAL]],"")</f>
        <v>0</v>
      </c>
      <c r="KY136" s="26">
        <f>IFERROR(Tableau17[[#This Row],[2017 (L)-T1-REM]]/Tableau17[[#This Row],[2017 (L)-T1-TOTAL]],"")</f>
        <v>0</v>
      </c>
      <c r="KZ136" s="26">
        <f>IFERROR(Tableau17[[#This Row],[2017 (L)-T1-SOC]]/Tableau17[[#This Row],[2017 (L)-T1-TOTAL]],"")</f>
        <v>0</v>
      </c>
      <c r="LA136" s="26">
        <f>IFERROR(Tableau17[[#This Row],[2017 (L)-T1-UDI]]/Tableau17[[#This Row],[2017 (L)-T1-TOTAL]],"")</f>
        <v>0</v>
      </c>
      <c r="LB136" s="26">
        <f>IFERROR(Tableau17[[#This Row],[2017 (L)-T2-FI]]/Tableau17[[#This Row],[2017 (L)-T2-TOTAL]],"")</f>
        <v>0</v>
      </c>
      <c r="LC136" s="26">
        <f>IFERROR(Tableau17[[#This Row],[2017 (L)-T2-FN]]/Tableau17[[#This Row],[2017 (L)-T2-TOTAL]],"")</f>
        <v>0</v>
      </c>
      <c r="LD136" s="26">
        <f>IFERROR(Tableau17[[#This Row],[2017 (L)-T2-LR]]/Tableau17[[#This Row],[2017 (L)-T2-TOTAL]],"")</f>
        <v>0.59562841530054644</v>
      </c>
      <c r="LE136" s="26">
        <f>IFERROR(Tableau17[[#This Row],[2017 (L)-T2-MDM]]/Tableau17[[#This Row],[2017 (L)-T2-TOTAL]],"")</f>
        <v>0.40437158469945356</v>
      </c>
      <c r="LF136" s="26">
        <f>IFERROR(Tableau17[[#This Row],[2017 (L)-T2-REM]]/Tableau17[[#This Row],[2017 (L)-T2-TOTAL]],"")</f>
        <v>0</v>
      </c>
      <c r="LG136" s="26">
        <f>IFERROR(Tableau17[[#This Row],[2017-T1-ARTHAUD Nathalie]]/Tableau17[[#This Row],[2017-T1-TOTAL]],"")</f>
        <v>4.3668122270742356E-3</v>
      </c>
      <c r="LH136" s="26">
        <f>IFERROR(Tableau17[[#This Row],[2017-T1-ASSELINEAU Fran]]/Tableau17[[#This Row],[2017-T1-TOTAL]],"")</f>
        <v>1.2008733624454149E-2</v>
      </c>
      <c r="LI136" s="26">
        <f>IFERROR(Tableau17[[#This Row],[2017-T1-CHEMINADE Jacques]]/Tableau17[[#This Row],[2017-T1-TOTAL]],"")</f>
        <v>0</v>
      </c>
      <c r="LJ136" s="26">
        <f>IFERROR(Tableau17[[#This Row],[2017-T1-DUPONT-AIGNAN Nicolas]]/Tableau17[[#This Row],[2017-T1-TOTAL]],"")</f>
        <v>3.8209606986899562E-2</v>
      </c>
      <c r="LK136" s="26">
        <f>IFERROR(Tableau17[[#This Row],[2017-T1-FILLON Fran]]/Tableau17[[#This Row],[2017-T1-TOTAL]],"")</f>
        <v>0.16157205240174671</v>
      </c>
      <c r="LL136" s="26">
        <f>IFERROR(Tableau17[[#This Row],[2017-T1-HAMON Beno]]/Tableau17[[#This Row],[2017-T1-TOTAL]],"")</f>
        <v>3.0567685589519649E-2</v>
      </c>
      <c r="LM136" s="26">
        <f>IFERROR(Tableau17[[#This Row],[2017-T1-LASSALLE Jean]]/Tableau17[[#This Row],[2017-T1-TOTAL]],"")</f>
        <v>8.7336244541484712E-3</v>
      </c>
      <c r="LN136" s="26">
        <f>IFERROR(Tableau17[[#This Row],[2017-T1-LE PEN Marine]]/Tableau17[[#This Row],[2017-T1-TOTAL]],"")</f>
        <v>0.37772925764192139</v>
      </c>
      <c r="LO136" s="26">
        <f>IFERROR(Tableau17[[#This Row],[2017-T1-M Jean-Luc]]/Tableau17[[#This Row],[2017-T1-TOTAL]],"")</f>
        <v>0.19868995633187772</v>
      </c>
      <c r="LP136" s="26">
        <f>IFERROR(Tableau17[[#This Row],[2017-T1-MACRON Emmanuel]]/Tableau17[[#This Row],[2017-T1-TOTAL]],"")</f>
        <v>0.16048034934497818</v>
      </c>
      <c r="LQ136" s="26">
        <f>IFERROR(Tableau17[[#This Row],[2017-T1-POUTOU Philippe]]/Tableau17[[#This Row],[2017-T1-TOTAL]],"")</f>
        <v>7.6419213973799123E-3</v>
      </c>
      <c r="LR136" s="26">
        <f>IFERROR(Tableau17[[#This Row],[2017-T2-LE PEN Marine]]/Tableau17[[#This Row],[2017-T2-TOTAL]],"")</f>
        <v>0.53324641460234679</v>
      </c>
      <c r="LS136" s="26">
        <f>IFERROR(Tableau17[[#This Row],[2017-T2-MACRON Emmanuel]]/Tableau17[[#This Row],[2017-T2-TOTAL]],"")</f>
        <v>0.46675358539765321</v>
      </c>
      <c r="LT136" s="26">
        <f>IFERROR(Tableau17[[#This Row],[2019-T1-ALEXANDRE Audric]]/Tableau17[[#This Row],[2019-T1-TOTAL]],"")</f>
        <v>0</v>
      </c>
      <c r="LU136" s="26">
        <f>IFERROR(Tableau17[[#This Row],[2019-T1-ARTHAUD Nathalie]]/Tableau17[[#This Row],[2019-T1-TOTAL]],"")</f>
        <v>5.8252427184466021E-3</v>
      </c>
      <c r="LV136" s="26">
        <f>IFERROR(Tableau17[[#This Row],[2019-T1-ASSELINEAU François]]/Tableau17[[#This Row],[2019-T1-TOTAL]],"")</f>
        <v>9.7087378640776691E-3</v>
      </c>
      <c r="LW136" s="26">
        <f>IFERROR(Tableau17[[#This Row],[2019-T1-AUBRY Manon]]/Tableau17[[#This Row],[2019-T1-TOTAL]],"")</f>
        <v>4.8543689320388349E-2</v>
      </c>
      <c r="LX136" s="26">
        <f>IFERROR(Tableau17[[#This Row],[2019-T1-AZERGUI Nagib]]/Tableau17[[#This Row],[2019-T1-TOTAL]],"")</f>
        <v>1.9417475728155339E-3</v>
      </c>
      <c r="LY136" s="26">
        <f>IFERROR(Tableau17[[#This Row],[2019-T1-BARDELLA Jordan]]/Tableau17[[#This Row],[2019-T1-TOTAL]],"")</f>
        <v>0.40776699029126212</v>
      </c>
      <c r="LZ136" s="26">
        <f>IFERROR(Tableau17[[#This Row],[2019-T1-BELLAMY François-Xavier]]/Tableau17[[#This Row],[2019-T1-TOTAL]],"")</f>
        <v>7.9611650485436891E-2</v>
      </c>
      <c r="MA136" s="26">
        <f>IFERROR(Tableau17[[#This Row],[2019-T1-BIDOU Olivier]]/Tableau17[[#This Row],[2019-T1-TOTAL]],"")</f>
        <v>0</v>
      </c>
      <c r="MB136" s="26">
        <f>IFERROR(Tableau17[[#This Row],[2019-T1-BOURG Dominique]]/Tableau17[[#This Row],[2019-T1-TOTAL]],"")</f>
        <v>1.9417475728155338E-2</v>
      </c>
      <c r="MC136" s="26">
        <f>IFERROR(Tableau17[[#This Row],[2019-T1-BROSSAT Ian]]/Tableau17[[#This Row],[2019-T1-TOTAL]],"")</f>
        <v>3.3009708737864081E-2</v>
      </c>
      <c r="MD136" s="26">
        <f>IFERROR(Tableau17[[#This Row],[2019-T1-CAILLAUD Sophie]]/Tableau17[[#This Row],[2019-T1-TOTAL]],"")</f>
        <v>0</v>
      </c>
      <c r="ME136" s="26">
        <f>IFERROR(Tableau17[[#This Row],[2019-T1-CAMUS Renaud]]/Tableau17[[#This Row],[2019-T1-TOTAL]],"")</f>
        <v>0</v>
      </c>
      <c r="MF136" s="26">
        <f>IFERROR(Tableau17[[#This Row],[2019-T1-CHALENÇON Christophe]]/Tableau17[[#This Row],[2019-T1-TOTAL]],"")</f>
        <v>0</v>
      </c>
      <c r="MG136" s="26">
        <f>IFERROR(Tableau17[[#This Row],[2019-T1-CORBET Cathy Denise Ginette]]/Tableau17[[#This Row],[2019-T1-TOTAL]],"")</f>
        <v>0</v>
      </c>
      <c r="MH136" s="26">
        <f>IFERROR(Tableau17[[#This Row],[2019-T1-DE PREVOISIN Robert]]/Tableau17[[#This Row],[2019-T1-TOTAL]],"")</f>
        <v>0</v>
      </c>
      <c r="MI136" s="26">
        <f>IFERROR(Tableau17[[#This Row],[2019-T1-DELFEL Thérèse]]/Tableau17[[#This Row],[2019-T1-TOTAL]],"")</f>
        <v>1.9417475728155339E-3</v>
      </c>
      <c r="MJ136" s="26">
        <f>IFERROR(Tableau17[[#This Row],[2019-T1-DIEUMEGARD Pierre]]/Tableau17[[#This Row],[2019-T1-TOTAL]],"")</f>
        <v>0</v>
      </c>
      <c r="MK136" s="26">
        <f>IFERROR(Tableau17[[#This Row],[2019-T1-DUPONT-AIGNAN Nicolas]]/Tableau17[[#This Row],[2019-T1-TOTAL]],"")</f>
        <v>3.3009708737864081E-2</v>
      </c>
      <c r="ML136" s="26">
        <f>IFERROR(Tableau17[[#This Row],[2019-T1-GERNIGON Yves]]/Tableau17[[#This Row],[2019-T1-TOTAL]],"")</f>
        <v>0</v>
      </c>
      <c r="MM136" s="26">
        <f>IFERROR(Tableau17[[#This Row],[2019-T1-GLUCKSMANN Raphaël]]/Tableau17[[#This Row],[2019-T1-TOTAL]],"")</f>
        <v>4.8543689320388349E-2</v>
      </c>
      <c r="MN136" s="26">
        <f>IFERROR(Tableau17[[#This Row],[2019-T1-HAMON Benoît]]/Tableau17[[#This Row],[2019-T1-TOTAL]],"")</f>
        <v>2.1359223300970873E-2</v>
      </c>
      <c r="MO136" s="26">
        <f>IFERROR(Tableau17[[#This Row],[2019-T1-HELGEN Gilles]]/Tableau17[[#This Row],[2019-T1-TOTAL]],"")</f>
        <v>0</v>
      </c>
      <c r="MP136" s="26">
        <f>IFERROR(Tableau17[[#This Row],[2019-T1-JADOT Yannick]]/Tableau17[[#This Row],[2019-T1-TOTAL]],"")</f>
        <v>0.1029126213592233</v>
      </c>
      <c r="MQ136" s="26">
        <f>IFERROR(Tableau17[[#This Row],[2019-T1-LAGARDE Jean-Christophe]]/Tableau17[[#This Row],[2019-T1-TOTAL]],"")</f>
        <v>5.8252427184466021E-3</v>
      </c>
      <c r="MR136" s="26">
        <f>IFERROR(Tableau17[[#This Row],[2019-T1-LALANNE Francis]]/Tableau17[[#This Row],[2019-T1-TOTAL]],"")</f>
        <v>3.8834951456310678E-3</v>
      </c>
      <c r="MS136" s="26">
        <f>IFERROR(Tableau17[[#This Row],[2019-T1-LOISEAU Nathalie]]/Tableau17[[#This Row],[2019-T1-TOTAL]],"")</f>
        <v>0.17087378640776699</v>
      </c>
      <c r="MT136" s="26">
        <f>IFERROR(Tableau17[[#This Row],[2019-T1-MARIE Florie]]/Tableau17[[#This Row],[2019-T1-TOTAL]],"")</f>
        <v>5.8252427184466021E-3</v>
      </c>
      <c r="MU136" s="26">
        <f>IFERROR(Tableau17[[#This Row],[2008-T1-MACROEXTRDROITE]]/Tableau17[[#This Row],[2008-T1-MACROTOTALE]],"")</f>
        <v>0.10077519379844961</v>
      </c>
      <c r="MV136" s="26">
        <f>IFERROR(Tableau17[[#This Row],[2008-T1-MACRODROITE]]/Tableau17[[#This Row],[2008-T1-MACROTOTALE]],"")</f>
        <v>0.52868217054263567</v>
      </c>
      <c r="MW136" s="26">
        <f>IFERROR(Tableau17[[#This Row],[2008-T1-MACROCENTRE]]/Tableau17[[#This Row],[2008-T1-MACROTOTALE]],"")</f>
        <v>0</v>
      </c>
      <c r="MX136" s="26">
        <f>IFERROR(Tableau17[[#This Row],[2008-T1-MACROGAUCHE]]/Tableau17[[#This Row],[2008-T1-MACROTOTALE]],"")</f>
        <v>0.37054263565891471</v>
      </c>
      <c r="MY136" s="26">
        <f>IFERROR(Tableau17[[#This Row],[2008-T1-MACROAUTRE]]/Tableau17[[#This Row],[2008-T1-MACROTOTALE]],"")</f>
        <v>0</v>
      </c>
      <c r="MZ136" s="26">
        <f>IFERROR(Tableau17[[#This Row],[2008-T2-MACROEXTRDROITE]]/Tableau17[[#This Row],[2008-T2-MACROTOTALE]],"")</f>
        <v>0</v>
      </c>
      <c r="NA136" s="26">
        <f>IFERROR(Tableau17[[#This Row],[2008-T2-MACRODROITE]]/Tableau17[[#This Row],[2008-T2-MACROTOTALE]],"")</f>
        <v>0.55988023952095811</v>
      </c>
      <c r="NB136" s="26">
        <f>IFERROR(Tableau17[[#This Row],[2008-T2-MACROCENTRE]]/Tableau17[[#This Row],[2008-T2-MACROTOTALE]],"")</f>
        <v>0</v>
      </c>
      <c r="NC136" s="26">
        <f>IFERROR(Tableau17[[#This Row],[2008-T2-MACROGAUCHE]]/Tableau17[[#This Row],[2008-T2-MACROTOTALE]],"")</f>
        <v>0.44011976047904194</v>
      </c>
      <c r="ND136" s="26">
        <f>IFERROR(Tableau17[[#This Row],[2008-T2-MACROAUTRE]]/Tableau17[[#This Row],[2008-T2-MACROTOTALE]],"")</f>
        <v>0</v>
      </c>
      <c r="NE136" s="26">
        <f>IFERROR(Tableau17[[#This Row],[2014-T1-MACROEXTRDROITE]]/Tableau17[[#This Row],[2014-T1-MACROTOTALE]],"")</f>
        <v>0.35657686212361334</v>
      </c>
      <c r="NF136" s="26">
        <f>IFERROR(Tableau17[[#This Row],[2014-T1-MACRODROITE]]/Tableau17[[#This Row],[2014-T1-MACROTOTALE]],"")</f>
        <v>0.38193343898573695</v>
      </c>
      <c r="NG136" s="26">
        <f>IFERROR(Tableau17[[#This Row],[2014-T1-MACROCENTRE]]/Tableau17[[#This Row],[2014-T1-MACROTOTALE]],"")</f>
        <v>2.0602218700475437E-2</v>
      </c>
      <c r="NH136" s="26">
        <f>IFERROR(Tableau17[[#This Row],[2014-T1-MACROGAUCHE]]/Tableau17[[#This Row],[2014-T1-MACROTOTALE]],"")</f>
        <v>0.24088748019017434</v>
      </c>
      <c r="NI136" s="26">
        <f>IFERROR(Tableau17[[#This Row],[2014-T1-MACROAUTRE]]/Tableau17[[#This Row],[2014-T1-MACROTOTALE]],"")</f>
        <v>0</v>
      </c>
      <c r="NJ136" s="26">
        <f>IFERROR(Tableau17[[#This Row],[2014-T2-MACROEXTRDROITE]]/Tableau17[[#This Row],[2014-T2-MACROTOTALE]],"")</f>
        <v>0.36982248520710059</v>
      </c>
      <c r="NK136" s="26">
        <f>IFERROR(Tableau17[[#This Row],[2014-T2-MACRODROITE]]/Tableau17[[#This Row],[2014-T2-MACROTOTALE]],"")</f>
        <v>0.42603550295857989</v>
      </c>
      <c r="NL136" s="26">
        <f>IFERROR(Tableau17[[#This Row],[2014-T2-MACROCENTRE]]/Tableau17[[#This Row],[2014-T2-MACROTOTALE]],"")</f>
        <v>0</v>
      </c>
      <c r="NM136" s="26">
        <f>IFERROR(Tableau17[[#This Row],[2014-T2-MACROGAUCHE]]/Tableau17[[#This Row],[2014-T2-MACROTOTALE]],"")</f>
        <v>0.20414201183431951</v>
      </c>
      <c r="NN136" s="26">
        <f>IFERROR(Tableau17[[#This Row],[2014-T2-MACROAUTRE]]/Tableau17[[#This Row],[2014-T2-MACROTOTALE]],"")</f>
        <v>0</v>
      </c>
      <c r="NO136" s="26">
        <f>IFERROR( Tableau17[[#This Row],[2015-T1-MACROEXTRDROITE]]/Tableau17[[#This Row],[2015-T1-MACROTOTALE]],"")</f>
        <v>0.51582867783985098</v>
      </c>
      <c r="NP136" s="26">
        <f>IFERROR(Tableau17[[#This Row],[2015-T1-MACRODROITE]]/Tableau17[[#This Row],[2015-T1-MACROTOTALE]],"")</f>
        <v>0.25139664804469275</v>
      </c>
      <c r="NQ136" s="26">
        <f>IFERROR(Tableau17[[#This Row],[2015-T1-MACROCENTRE]]/Tableau17[[#This Row],[2015-T1-MACROTOTALE]],"")</f>
        <v>3.5381750465549346E-2</v>
      </c>
      <c r="NR136" s="26">
        <f>IFERROR(Tableau17[[#This Row],[2015-T1-MACROGAUCHE]]/Tableau17[[#This Row],[2015-T1-MACROTOTALE]],"")</f>
        <v>0.1973929236499069</v>
      </c>
      <c r="NS136" s="26">
        <f>IFERROR(Tableau17[[#This Row],[2015-T1-MACROAUTRE]]/Tableau17[[#This Row],[2015-T1-MACROTOTALE]],"")</f>
        <v>0</v>
      </c>
      <c r="NT136" s="26">
        <f>IFERROR(Tableau17[[#This Row],[2015-T2-MACROEXTRDROITE]]/Tableau17[[#This Row],[2015-T2-MACROTOTALE]],"")</f>
        <v>0.53663003663003661</v>
      </c>
      <c r="NU136" s="26">
        <f>IFERROR(Tableau17[[#This Row],[2015-T2-MACRODROITE]]/Tableau17[[#This Row],[2015-T2-MACROTOTALE]],"")</f>
        <v>0.46336996336996339</v>
      </c>
      <c r="NV136" s="26">
        <f>IFERROR(Tableau17[[#This Row],[2015-T2-MACROCENTRE]]/Tableau17[[#This Row],[2015-T2-MACROTOTALE]],"")</f>
        <v>0</v>
      </c>
      <c r="NW136" s="26">
        <f>IFERROR(Tableau17[[#This Row],[2015-T2-MACROGAUCHE]]/Tableau17[[#This Row],[2015-T2-MACROTOTALE]],"")</f>
        <v>0</v>
      </c>
      <c r="NX136" s="26">
        <f>IFERROR(Tableau17[[#This Row],[2015-T2-MACROAUTRE]]/Tableau17[[#This Row],[2015-T2-MACROTOTALE]],"")</f>
        <v>0</v>
      </c>
      <c r="NY136" s="26">
        <f>IFERROR(Tableau17[[#This Row],[2017-T1-MACROEXTRDROITE]]/Tableau17[[#This Row],[2017-T1-MACROTOTALE]],"")</f>
        <v>0.42794759825327511</v>
      </c>
      <c r="NZ136" s="26">
        <f>IFERROR(Tableau17[[#This Row],[2017-T1-MACRODROITE]]/Tableau17[[#This Row],[2017-T1-MACROTOTALE]],"")</f>
        <v>0.16157205240174671</v>
      </c>
      <c r="OA136" s="26">
        <f>IFERROR(Tableau17[[#This Row],[2017-T1-MACROCENTRE]]/Tableau17[[#This Row],[2017-T1-MACROTOTALE]],"")</f>
        <v>0.16048034934497818</v>
      </c>
      <c r="OB136" s="26">
        <f>IFERROR(Tableau17[[#This Row],[2017-T1-MACROGAUCHE]]/Tableau17[[#This Row],[2017-T1-MACROTOTALE]],"")</f>
        <v>0.24126637554585154</v>
      </c>
      <c r="OC136" s="26">
        <f>IFERROR(Tableau17[[#This Row],[2017-T1-MACROAUTRE]]/Tableau17[[#This Row],[2017-T1-MACROTOTALE]],"")</f>
        <v>8.7336244541484712E-3</v>
      </c>
      <c r="OD136" s="26">
        <f>IFERROR(Tableau17[[#This Row],[2017-T2-MACROEXTRDROITE]]/Tableau17[[#This Row],[2017-T2-MACROTOTALE]],"")</f>
        <v>0.53324641460234679</v>
      </c>
      <c r="OE136" s="26">
        <f>IFERROR(Tableau17[[#This Row],[2017-T2-MACRODROITE]]/Tableau17[[#This Row],[2017-T2-MACROTOTALE]],"")</f>
        <v>0</v>
      </c>
      <c r="OF136" s="26">
        <f>IFERROR(Tableau17[[#This Row],[2017-T2-MACROCENTRE]]/Tableau17[[#This Row],[2017-T2-MACROTOTALE]],"")</f>
        <v>0.46675358539765321</v>
      </c>
      <c r="OG136" s="26">
        <f>IFERROR(Tableau17[[#This Row],[2017-T2-MACROGAUCHE]]/Tableau17[[#This Row],[2017-T2-MACROTOTALE]],"")</f>
        <v>0</v>
      </c>
      <c r="OH136" s="26">
        <f>IFERROR(Tableau17[[#This Row],[2017-T2-MACROAUTRE]]/Tableau17[[#This Row],[2017-T2-MACROTOTALE]],"")</f>
        <v>0</v>
      </c>
      <c r="OI136" s="26">
        <f>IFERROR(Tableau17[[#This Row],[2019-T1-MACROEXTRDROITE]]/Tableau17[[#This Row],[2019-T1-MACROTOTALE]],"")</f>
        <v>0.44296577946768062</v>
      </c>
      <c r="OJ136" s="26">
        <f>IFERROR(Tableau17[[#This Row],[2019-T1-MACRODROITE]]/Tableau17[[#This Row],[2019-T1-MACROTOTALE]],"")</f>
        <v>8.3650190114068435E-2</v>
      </c>
      <c r="OK136" s="26">
        <f>IFERROR(Tableau17[[#This Row],[2019-T1-MACROCENTRE]]/Tableau17[[#This Row],[2019-T1-MACROTOTALE]],"")</f>
        <v>0.16730038022813687</v>
      </c>
      <c r="OL136" s="26">
        <f>IFERROR(Tableau17[[#This Row],[2019-T1-MACROGAUCHE]]/Tableau17[[#This Row],[2019-T1-MACROTOTALE]],"")</f>
        <v>0.25475285171102663</v>
      </c>
      <c r="OM136" s="26">
        <f>IFERROR(Tableau17[[#This Row],[2019-T1-MACROAUTRE]]/Tableau17[[#This Row],[2019-T1-MACROTOTALE]],"")</f>
        <v>5.1330798479087454E-2</v>
      </c>
      <c r="ON136" s="26">
        <f>IFERROR(Tableau17[[#This Row],[2020-T1-MACROEXTRDROITE]]/Tableau17[[#This Row],[2020-T1-MACROTOTALE]],"")</f>
        <v>0.30790960451977401</v>
      </c>
      <c r="OO136" s="26">
        <f>IFERROR(Tableau17[[#This Row],[2020-T1-MACRODROITE]]/Tableau17[[#This Row],[2020-T1-MACROTOTALE]],"")</f>
        <v>0.33333333333333331</v>
      </c>
      <c r="OP136" s="26">
        <f>IFERROR(Tableau17[[#This Row],[2020-T1-MACROCENTRE]]/Tableau17[[#This Row],[2020-T1-MACROTOTALE]],"")</f>
        <v>7.0621468926553674E-2</v>
      </c>
      <c r="OQ136" s="26">
        <f>IFERROR(Tableau17[[#This Row],[2020-T1-MACROGAUCHE]]/Tableau17[[#This Row],[2020-T1-MACROTOTALE]],"")</f>
        <v>0.28813559322033899</v>
      </c>
      <c r="OR136" s="26">
        <f>IFERROR(Tableau17[[#This Row],[2020-T1-MACROAUTRE]]/Tableau17[[#This Row],[2020-T1-MACROTOTALE]],"")</f>
        <v>0</v>
      </c>
      <c r="OS136" s="26">
        <f>IFERROR(Tableau17[[#This Row],[2017 (L)-T1-MACROEXTRDROITE]]/Tableau17[[#This Row],[2017 (L)-T1-MACROTOTALE]],"")</f>
        <v>0.2963709677419355</v>
      </c>
      <c r="OT136" s="26">
        <f>IFERROR(Tableau17[[#This Row],[2017 (L)-T1-MACRODROITE]]/Tableau17[[#This Row],[2017 (L)-T1-MACROTOTALE]],"")</f>
        <v>0.23185483870967741</v>
      </c>
      <c r="OU136" s="26">
        <f>IFERROR(Tableau17[[#This Row],[2017 (L)-T1-MACROCENTRE]]/Tableau17[[#This Row],[2017 (L)-T1-MACROTOTALE]],"")</f>
        <v>0.29032258064516131</v>
      </c>
      <c r="OV136" s="26">
        <f>IFERROR(Tableau17[[#This Row],[2017 (L)-T1-MACROGAUCHE]]/Tableau17[[#This Row],[2017 (L)-T1-MACROTOTALE]],"")</f>
        <v>0.17338709677419356</v>
      </c>
      <c r="OW136" s="26">
        <f>IFERROR(Tableau17[[#This Row],[2017 (L)-T1-MACROAUTRE]]/Tableau17[[#This Row],[2017 (L)-T1-MACROTOTALE]],"")</f>
        <v>8.0645161290322578E-3</v>
      </c>
      <c r="OX136" s="26">
        <f>IFERROR(Tableau17[[#This Row],[2017 (L)-T2-MACROEXTRDROITE]]/Tableau17[[#This Row],[2017 (L)-T2-MACROTOTALE]],"")</f>
        <v>0</v>
      </c>
      <c r="OY136" s="26">
        <f>IFERROR(Tableau17[[#This Row],[2017 (L)-T2-MACRODROITE]]/Tableau17[[#This Row],[2017 (L)-T2-MACROTOTALE]],"")</f>
        <v>0.59562841530054644</v>
      </c>
      <c r="OZ136" s="26">
        <f>IFERROR(Tableau17[[#This Row],[2017 (L)-T2-MACROCENTRE]]/Tableau17[[#This Row],[2017 (L)-T2-MACROTOTALE]],"")</f>
        <v>0.40437158469945356</v>
      </c>
      <c r="PA136" s="26">
        <f>IFERROR(Tableau17[[#This Row],[2017 (L)-T2-MACROGAUCHE]]/Tableau17[[#This Row],[2017 (L)-T2-MACROTOTALE]],"")</f>
        <v>0</v>
      </c>
      <c r="PB136" s="26">
        <f>IFERROR(Tableau17[[#This Row],[2017 (L)-T2-MACROAUTRE]]/Tableau17[[#This Row],[2017 (L)-T2-MACROTOTALE]],"")</f>
        <v>0</v>
      </c>
      <c r="PC136" s="26">
        <f>IFERROR(Tableau17[[#This Row],[2008_T1_PROCUS]]/Tableau17[[#This Row],[2008_T1_INSCRITS]],0)</f>
        <v>5.3523639607493305E-3</v>
      </c>
      <c r="PD136" s="26">
        <f>IFERROR(Tableau17[[#This Row],[2008_T2_PROCUS]]/Tableau17[[#This Row],[2008_T2_INSCRITS]],0)</f>
        <v>5.3523639607493305E-3</v>
      </c>
      <c r="PE136" s="26">
        <f>Tableau17[[#This Row],[2014_T1_PROCUS]]/Tableau17[[#This Row],[2014_T1_INSCRITS]]</f>
        <v>1.4273719563392108E-2</v>
      </c>
      <c r="PF136" s="26">
        <f>IFERROR(Tableau17[[#This Row],[2014_T2_PROCUS]]/Tableau17[[#This Row],[2014_T2_INSCRITS]],0)</f>
        <v>1.5113350125944584E-2</v>
      </c>
    </row>
    <row r="137" spans="1:422" hidden="1" x14ac:dyDescent="0.2">
      <c r="A137" s="1">
        <v>7</v>
      </c>
      <c r="B137" s="1" t="s">
        <v>474</v>
      </c>
      <c r="C137" s="1" t="s">
        <v>485</v>
      </c>
      <c r="D137" s="1" t="s">
        <v>485</v>
      </c>
      <c r="E137" s="1">
        <v>1350</v>
      </c>
      <c r="F137" s="1">
        <v>5.4198459999999997</v>
      </c>
      <c r="G137" s="1">
        <v>43.341321999999998</v>
      </c>
      <c r="H137" s="3">
        <v>1349</v>
      </c>
      <c r="I137" s="3">
        <v>296</v>
      </c>
      <c r="J137" s="1">
        <v>7</v>
      </c>
      <c r="L137" s="1">
        <v>23</v>
      </c>
      <c r="M137" s="1">
        <v>25</v>
      </c>
      <c r="O137" s="1">
        <v>2</v>
      </c>
      <c r="P137" s="1">
        <v>73</v>
      </c>
      <c r="Q137" s="1">
        <v>18</v>
      </c>
      <c r="R137" s="1">
        <v>170</v>
      </c>
      <c r="S137" s="1">
        <v>70</v>
      </c>
      <c r="T137" s="1">
        <v>18</v>
      </c>
      <c r="U137" s="1">
        <v>406</v>
      </c>
      <c r="V137" s="1">
        <v>1345</v>
      </c>
      <c r="W137" s="1">
        <v>715</v>
      </c>
      <c r="X137" s="1">
        <v>19</v>
      </c>
      <c r="Y137" s="2">
        <v>0.53159851000000002</v>
      </c>
      <c r="Z137" s="1">
        <v>1344</v>
      </c>
      <c r="AA137" s="1">
        <v>823</v>
      </c>
      <c r="AB137" s="1">
        <v>13</v>
      </c>
      <c r="AC137" s="2">
        <v>0.61235119000000005</v>
      </c>
      <c r="AD137" s="1">
        <v>1349</v>
      </c>
      <c r="AE137" s="1">
        <v>421</v>
      </c>
      <c r="AF137" s="2">
        <v>0.31208301999999999</v>
      </c>
      <c r="AG137" s="1">
        <f t="shared" si="2"/>
        <v>296</v>
      </c>
      <c r="AH137" s="1">
        <v>1352</v>
      </c>
      <c r="AI137" s="1">
        <v>720</v>
      </c>
      <c r="AJ137" s="1">
        <v>11</v>
      </c>
      <c r="AK137" s="2">
        <v>0.53254438000000004</v>
      </c>
      <c r="AL137" s="1">
        <v>1350</v>
      </c>
      <c r="AM137" s="1">
        <v>735</v>
      </c>
      <c r="AN137" s="1">
        <v>20</v>
      </c>
      <c r="AO137" s="2">
        <v>0.54444444000000003</v>
      </c>
      <c r="AP137" s="1">
        <v>1317</v>
      </c>
      <c r="AQ137" s="1">
        <v>618</v>
      </c>
      <c r="AR137" s="2">
        <v>0.46924829000000001</v>
      </c>
      <c r="AS137" s="1">
        <v>1316</v>
      </c>
      <c r="AT137" s="1">
        <v>658</v>
      </c>
      <c r="AU137" s="2">
        <v>0.5</v>
      </c>
      <c r="AV137" s="1">
        <v>1341</v>
      </c>
      <c r="AW137" s="1">
        <v>573</v>
      </c>
      <c r="AX137" s="2">
        <v>0.42729306</v>
      </c>
      <c r="AY137" s="1">
        <v>1341</v>
      </c>
      <c r="AZ137" s="1">
        <v>520</v>
      </c>
      <c r="BA137" s="2">
        <v>0.38777032</v>
      </c>
      <c r="BB137" s="1">
        <v>1339</v>
      </c>
      <c r="BC137" s="1">
        <v>1034</v>
      </c>
      <c r="BD137" s="2">
        <v>0.77221806999999998</v>
      </c>
      <c r="BE137" s="1">
        <v>1339</v>
      </c>
      <c r="BF137" s="1">
        <v>947</v>
      </c>
      <c r="BG137" s="2">
        <v>0.70724421000000004</v>
      </c>
      <c r="BH137" s="1">
        <v>1336</v>
      </c>
      <c r="BI137" s="1">
        <v>594</v>
      </c>
      <c r="BJ137" s="2">
        <v>0.44461077999999998</v>
      </c>
      <c r="BK137" s="1">
        <v>24</v>
      </c>
      <c r="BL137" s="1">
        <v>8</v>
      </c>
      <c r="BN137" s="1">
        <v>28</v>
      </c>
      <c r="BO137" s="1">
        <v>80</v>
      </c>
      <c r="BP137" s="1">
        <v>297</v>
      </c>
      <c r="BQ137" s="1">
        <v>272</v>
      </c>
      <c r="BR137" s="1">
        <v>709</v>
      </c>
      <c r="BS137" s="1">
        <v>65</v>
      </c>
      <c r="BU137" s="1">
        <v>326</v>
      </c>
      <c r="BV137" s="1">
        <v>331</v>
      </c>
      <c r="BW137" s="1">
        <v>722</v>
      </c>
      <c r="BZ137" s="1">
        <v>48</v>
      </c>
      <c r="CA137" s="1">
        <v>5</v>
      </c>
      <c r="CB137" s="1">
        <v>40</v>
      </c>
      <c r="CC137" s="1">
        <v>242</v>
      </c>
      <c r="CD137" s="1">
        <v>210</v>
      </c>
      <c r="CE137" s="1">
        <v>148</v>
      </c>
      <c r="CF137" s="1">
        <v>693</v>
      </c>
      <c r="CG137" s="1">
        <v>316</v>
      </c>
      <c r="CH137" s="1">
        <v>269</v>
      </c>
      <c r="CI137" s="1">
        <v>220</v>
      </c>
      <c r="CJ137" s="1">
        <v>805</v>
      </c>
      <c r="CL137" s="1">
        <v>13</v>
      </c>
      <c r="CN137" s="1">
        <v>10</v>
      </c>
      <c r="CO137" s="1">
        <v>37</v>
      </c>
      <c r="CP137" s="1">
        <v>272</v>
      </c>
      <c r="CS137" s="1">
        <v>129</v>
      </c>
      <c r="CT137" s="1">
        <v>114</v>
      </c>
      <c r="CV137" s="1">
        <v>21</v>
      </c>
      <c r="CW137" s="1">
        <v>596</v>
      </c>
      <c r="CY137" s="1">
        <v>349</v>
      </c>
      <c r="CZ137" s="1">
        <v>258</v>
      </c>
      <c r="DC137" s="1">
        <v>607</v>
      </c>
      <c r="DE137" s="1">
        <v>9</v>
      </c>
      <c r="DF137" s="1">
        <v>7</v>
      </c>
      <c r="DH137" s="1">
        <v>4</v>
      </c>
      <c r="DI137" s="1">
        <v>18</v>
      </c>
      <c r="DJ137" s="1">
        <v>5</v>
      </c>
      <c r="DK137" s="1">
        <v>6</v>
      </c>
      <c r="DL137" s="1">
        <v>98</v>
      </c>
      <c r="DM137" s="1">
        <v>187</v>
      </c>
      <c r="DN137" s="1">
        <v>53</v>
      </c>
      <c r="DQ137" s="1">
        <v>0</v>
      </c>
      <c r="DR137" s="1">
        <v>159</v>
      </c>
      <c r="DS137" s="1">
        <v>25</v>
      </c>
      <c r="DU137" s="1">
        <v>571</v>
      </c>
      <c r="DW137" s="1">
        <v>241</v>
      </c>
      <c r="DZ137" s="1">
        <v>261</v>
      </c>
      <c r="EA137" s="1">
        <v>502</v>
      </c>
      <c r="EB137" s="1">
        <v>2</v>
      </c>
      <c r="EC137" s="1">
        <v>23</v>
      </c>
      <c r="ED137" s="1">
        <v>0</v>
      </c>
      <c r="EE137" s="1">
        <v>33</v>
      </c>
      <c r="EF137" s="1">
        <v>160</v>
      </c>
      <c r="EG137" s="1">
        <v>40</v>
      </c>
      <c r="EH137" s="1">
        <v>11</v>
      </c>
      <c r="EI137" s="1">
        <v>352</v>
      </c>
      <c r="EJ137" s="1">
        <v>225</v>
      </c>
      <c r="EK137" s="1">
        <v>175</v>
      </c>
      <c r="EL137" s="1">
        <v>6</v>
      </c>
      <c r="EM137" s="1">
        <v>1027</v>
      </c>
      <c r="EN137" s="1">
        <v>413</v>
      </c>
      <c r="EO137" s="1">
        <v>447</v>
      </c>
      <c r="EP137" s="1">
        <v>860</v>
      </c>
      <c r="EQ137" s="1">
        <v>0</v>
      </c>
      <c r="ER137" s="1">
        <v>0</v>
      </c>
      <c r="ES137" s="1">
        <v>7</v>
      </c>
      <c r="ET137" s="1">
        <v>47</v>
      </c>
      <c r="EU137" s="1">
        <v>3</v>
      </c>
      <c r="EV137" s="1">
        <v>209</v>
      </c>
      <c r="EW137" s="1">
        <v>29</v>
      </c>
      <c r="EX137" s="1">
        <v>2</v>
      </c>
      <c r="EY137" s="1">
        <v>9</v>
      </c>
      <c r="EZ137" s="1">
        <v>11</v>
      </c>
      <c r="FA137" s="1">
        <v>0</v>
      </c>
      <c r="FB137" s="1">
        <v>0</v>
      </c>
      <c r="FC137" s="1">
        <v>0</v>
      </c>
      <c r="FD137" s="1">
        <v>0</v>
      </c>
      <c r="FE137" s="1">
        <v>0</v>
      </c>
      <c r="FF137" s="1">
        <v>0</v>
      </c>
      <c r="FG137" s="1">
        <v>0</v>
      </c>
      <c r="FH137" s="1">
        <v>21</v>
      </c>
      <c r="FI137" s="1">
        <v>0</v>
      </c>
      <c r="FJ137" s="1">
        <v>27</v>
      </c>
      <c r="FK137" s="1">
        <v>12</v>
      </c>
      <c r="FL137" s="1">
        <v>0</v>
      </c>
      <c r="FM137" s="1">
        <v>68</v>
      </c>
      <c r="FN137" s="1">
        <v>5</v>
      </c>
      <c r="FO137" s="1">
        <v>1</v>
      </c>
      <c r="FP137" s="1">
        <v>116</v>
      </c>
      <c r="FQ137" s="1">
        <v>0</v>
      </c>
      <c r="FR137" s="1">
        <f>SUM(Tableau17[[#This Row],[2019-T1-ALEXANDRE Audric]:[2019-T1-MARIE Florie]])</f>
        <v>567</v>
      </c>
      <c r="FS137" s="1">
        <v>80</v>
      </c>
      <c r="FT137" s="1">
        <v>329</v>
      </c>
      <c r="FU137" s="1">
        <v>0</v>
      </c>
      <c r="FV137" s="1">
        <v>300</v>
      </c>
      <c r="FW137" s="1">
        <v>0</v>
      </c>
      <c r="FX137" s="1">
        <v>709</v>
      </c>
      <c r="FY137" s="1">
        <v>65</v>
      </c>
      <c r="FZ137" s="1">
        <v>326</v>
      </c>
      <c r="GA137" s="1">
        <v>0</v>
      </c>
      <c r="GB137" s="1">
        <v>331</v>
      </c>
      <c r="GC137" s="1">
        <v>0</v>
      </c>
      <c r="GD137" s="1">
        <v>722</v>
      </c>
      <c r="GE137" s="1">
        <v>242</v>
      </c>
      <c r="GF137" s="1">
        <v>210</v>
      </c>
      <c r="GG137" s="1">
        <v>0</v>
      </c>
      <c r="GH137" s="1">
        <v>241</v>
      </c>
      <c r="GI137" s="1">
        <v>0</v>
      </c>
      <c r="GJ137" s="1">
        <v>693</v>
      </c>
      <c r="GK137" s="1">
        <v>316</v>
      </c>
      <c r="GL137" s="1">
        <v>269</v>
      </c>
      <c r="GM137" s="1">
        <v>0</v>
      </c>
      <c r="GN137" s="1">
        <v>220</v>
      </c>
      <c r="GO137" s="1">
        <v>0</v>
      </c>
      <c r="GP137" s="1">
        <v>805</v>
      </c>
      <c r="GQ137" s="1">
        <v>285</v>
      </c>
      <c r="GR137" s="1">
        <v>114</v>
      </c>
      <c r="GS137" s="1">
        <v>0</v>
      </c>
      <c r="GT137" s="1">
        <v>197</v>
      </c>
      <c r="GU137" s="1">
        <v>0</v>
      </c>
      <c r="GV137" s="1">
        <v>596</v>
      </c>
      <c r="GW137" s="1">
        <v>349</v>
      </c>
      <c r="GX137" s="1">
        <v>0</v>
      </c>
      <c r="GY137" s="1">
        <v>0</v>
      </c>
      <c r="GZ137" s="1">
        <v>258</v>
      </c>
      <c r="HA137" s="1">
        <v>0</v>
      </c>
      <c r="HB137" s="1">
        <v>607</v>
      </c>
      <c r="HC137" s="1">
        <v>408</v>
      </c>
      <c r="HD137" s="1">
        <v>160</v>
      </c>
      <c r="HE137" s="1">
        <v>175</v>
      </c>
      <c r="HF137" s="1">
        <v>273</v>
      </c>
      <c r="HG137" s="1">
        <v>11</v>
      </c>
      <c r="HH137" s="1">
        <v>1027</v>
      </c>
      <c r="HI137" s="1">
        <v>413</v>
      </c>
      <c r="HJ137" s="1">
        <v>0</v>
      </c>
      <c r="HK137" s="1">
        <v>447</v>
      </c>
      <c r="HL137" s="1">
        <v>0</v>
      </c>
      <c r="HM137" s="1">
        <v>0</v>
      </c>
      <c r="HN137" s="1">
        <v>860</v>
      </c>
      <c r="HO137" s="1">
        <v>240</v>
      </c>
      <c r="HP137" s="1">
        <v>34</v>
      </c>
      <c r="HQ137" s="1">
        <v>116</v>
      </c>
      <c r="HR137" s="1">
        <v>165</v>
      </c>
      <c r="HS137" s="1">
        <v>21</v>
      </c>
      <c r="HT137" s="1">
        <v>576</v>
      </c>
      <c r="HU137" s="1">
        <v>170</v>
      </c>
      <c r="HV137" s="1">
        <v>96</v>
      </c>
      <c r="HW137" s="1">
        <v>25</v>
      </c>
      <c r="HX137" s="1">
        <v>115</v>
      </c>
      <c r="HY137" s="1">
        <v>0</v>
      </c>
      <c r="HZ137" s="1">
        <v>406</v>
      </c>
      <c r="IA137" s="1">
        <v>199</v>
      </c>
      <c r="IB137" s="1">
        <v>53</v>
      </c>
      <c r="IC137" s="1">
        <v>159</v>
      </c>
      <c r="ID137" s="1">
        <v>151</v>
      </c>
      <c r="IE137" s="1">
        <v>9</v>
      </c>
      <c r="IF137" s="1">
        <v>571</v>
      </c>
      <c r="IG137" s="1">
        <v>241</v>
      </c>
      <c r="IH137" s="1">
        <v>0</v>
      </c>
      <c r="II137" s="1">
        <v>261</v>
      </c>
      <c r="IJ137" s="1">
        <v>0</v>
      </c>
      <c r="IK137" s="1">
        <v>0</v>
      </c>
      <c r="IL137" s="1">
        <v>502</v>
      </c>
      <c r="IM137" s="26">
        <f>IFERROR(Tableau17[[#This Row],[LDIV]]/Tableau17[[#This Row],[Total général]],"")</f>
        <v>1.7241379310344827E-2</v>
      </c>
      <c r="IN137" s="26">
        <f>IFERROR(Tableau17[[#This Row],[LDVC]]/Tableau17[[#This Row],[Total général]],"")</f>
        <v>0</v>
      </c>
      <c r="IO137" s="26">
        <f>IFERROR(Tableau17[[#This Row],[LDVD]]/Tableau17[[#This Row],[Total général]],"")</f>
        <v>5.6650246305418719E-2</v>
      </c>
      <c r="IP137" s="26">
        <f>IFERROR(Tableau17[[#This Row],[LDVG]]/Tableau17[[#This Row],[Total général]],"")</f>
        <v>6.1576354679802957E-2</v>
      </c>
      <c r="IQ137" s="26">
        <f>IFERROR(Tableau17[[#This Row],[LEXD]]/Tableau17[[#This Row],[Total général]],"")</f>
        <v>0</v>
      </c>
      <c r="IR137" s="26">
        <f>IFERROR(Tableau17[[#This Row],[LEXG]]/Tableau17[[#This Row],[Total général]],"")</f>
        <v>4.9261083743842365E-3</v>
      </c>
      <c r="IS137" s="26">
        <f>IFERROR(Tableau17[[#This Row],[LLR]]/Tableau17[[#This Row],[Total général]],"")</f>
        <v>0.17980295566502463</v>
      </c>
      <c r="IT137" s="26">
        <f>IFERROR(Tableau17[[#This Row],[LREM]]/Tableau17[[#This Row],[Total général]],"")</f>
        <v>4.4334975369458129E-2</v>
      </c>
      <c r="IU137" s="26">
        <f>IFERROR(Tableau17[[#This Row],[LRN]]/Tableau17[[#This Row],[Total général]],"")</f>
        <v>0.41871921182266009</v>
      </c>
      <c r="IV137" s="26">
        <f>IFERROR(Tableau17[[#This Row],[LUG]]/Tableau17[[#This Row],[Total général]],"")</f>
        <v>0.17241379310344829</v>
      </c>
      <c r="IW137" s="26">
        <f>IFERROR(Tableau17[[#This Row],[LVEC]]/Tableau17[[#This Row],[Total général]],"")</f>
        <v>4.4334975369458129E-2</v>
      </c>
      <c r="IX137" s="26">
        <f>IFERROR(Tableau17[[#This Row],[2008-T1-LCMD]]/Tableau17[[#This Row],[2008-T1-TOTAL]],"")</f>
        <v>3.3850493653032443E-2</v>
      </c>
      <c r="IY137" s="26">
        <f>IFERROR(Tableau17[[#This Row],[2008-T1-LDVD]]/Tableau17[[#This Row],[2008-T1-TOTAL]],"")</f>
        <v>1.1283497884344146E-2</v>
      </c>
      <c r="IZ137" s="26">
        <f>IFERROR(Tableau17[[#This Row],[2008-T1-LEXD]]/Tableau17[[#This Row],[2008-T1-TOTAL]],"")</f>
        <v>0</v>
      </c>
      <c r="JA137" s="26">
        <f>IFERROR(Tableau17[[#This Row],[2008-T1-LEXG]]/Tableau17[[#This Row],[2008-T1-TOTAL]],"")</f>
        <v>3.9492242595204514E-2</v>
      </c>
      <c r="JB137" s="26">
        <f>IFERROR(Tableau17[[#This Row],[2008-T1-LFN]]/Tableau17[[#This Row],[2008-T1-TOTAL]],"")</f>
        <v>0.11283497884344147</v>
      </c>
      <c r="JC137" s="26">
        <f>IFERROR(Tableau17[[#This Row],[2008-T1-LMAJ]]/Tableau17[[#This Row],[2008-T1-TOTAL]],"")</f>
        <v>0.41889985895627646</v>
      </c>
      <c r="JD137" s="26">
        <f>IFERROR(Tableau17[[#This Row],[2008-T1-LUG]]/Tableau17[[#This Row],[2008-T1-TOTAL]],"")</f>
        <v>0.383638928067701</v>
      </c>
      <c r="JE137" s="26">
        <f>IFERROR(Tableau17[[#This Row],[2008-T2-LFN]]/Tableau17[[#This Row],[2008-T2-TOTAL]],"")</f>
        <v>9.0027700831024932E-2</v>
      </c>
      <c r="JF137" s="26">
        <f>IFERROR(Tableau17[[#This Row],[2008-T2-LGC]]/Tableau17[[#This Row],[2008-T2-TOTAL]],"")</f>
        <v>0</v>
      </c>
      <c r="JG137" s="26">
        <f>IFERROR(Tableau17[[#This Row],[2008-T2-LMAJ]]/Tableau17[[#This Row],[2008-T2-TOTAL]],"")</f>
        <v>0.45152354570637121</v>
      </c>
      <c r="JH137" s="26">
        <f>IFERROR(Tableau17[[#This Row],[2008-T2-LUG]]/Tableau17[[#This Row],[2008-T2-TOTAL]],"")</f>
        <v>0.45844875346260389</v>
      </c>
      <c r="JI137" s="26">
        <f>IFERROR(Tableau17[[#This Row],[2014-T1-LDIV]]/Tableau17[[#This Row],[2014-T1-TOTAL]],"")</f>
        <v>0</v>
      </c>
      <c r="JJ137" s="26">
        <f>IFERROR(Tableau17[[#This Row],[2014-T1-LDVD]]/Tableau17[[#This Row],[2014-T1-TOTAL]],"")</f>
        <v>0</v>
      </c>
      <c r="JK137" s="26">
        <f>IFERROR(Tableau17[[#This Row],[2014-T1-LDVG]]/Tableau17[[#This Row],[2014-T1-TOTAL]],"")</f>
        <v>6.9264069264069264E-2</v>
      </c>
      <c r="JL137" s="26">
        <f>IFERROR(Tableau17[[#This Row],[2014-T1-LEXG]]/Tableau17[[#This Row],[2014-T1-TOTAL]],"")</f>
        <v>7.215007215007215E-3</v>
      </c>
      <c r="JM137" s="26">
        <f>IFERROR(Tableau17[[#This Row],[2014-T1-LFG]]/Tableau17[[#This Row],[2014-T1-TOTAL]],"")</f>
        <v>5.772005772005772E-2</v>
      </c>
      <c r="JN137" s="26">
        <f>IFERROR(Tableau17[[#This Row],[2014-T1-LFN]]/Tableau17[[#This Row],[2014-T1-TOTAL]],"")</f>
        <v>0.34920634920634919</v>
      </c>
      <c r="JO137" s="26">
        <f>IFERROR(Tableau17[[#This Row],[2014-T1-LUD]]/Tableau17[[#This Row],[2014-T1-TOTAL]],"")</f>
        <v>0.30303030303030304</v>
      </c>
      <c r="JP137" s="26">
        <f>IFERROR(Tableau17[[#This Row],[2014-T1-LUG]]/Tableau17[[#This Row],[2014-T1-TOTAL]],"")</f>
        <v>0.21356421356421357</v>
      </c>
      <c r="JQ137" s="26">
        <f>IFERROR(Tableau17[[#This Row],[2014-T2-LFN]]/Tableau17[[#This Row],[2014-T2-TOTAL]],"")</f>
        <v>0.39254658385093166</v>
      </c>
      <c r="JR137" s="26">
        <f>IFERROR(Tableau17[[#This Row],[2014-T2-LUD]]/Tableau17[[#This Row],[2014-T2-TOTAL]],"")</f>
        <v>0.33416149068322981</v>
      </c>
      <c r="JS137" s="26">
        <f>IFERROR(Tableau17[[#This Row],[2014-T2-LUG]]/Tableau17[[#This Row],[2014-T2-TOTAL]],"")</f>
        <v>0.27329192546583853</v>
      </c>
      <c r="JT137" s="26">
        <f>IFERROR(Tableau17[[#This Row],[2015-T1-BC-DIV]]/Tableau17[[#This Row],[2015-T1-TOTAL]],"")</f>
        <v>0</v>
      </c>
      <c r="JU137" s="26">
        <f>IFERROR(Tableau17[[#This Row],[2015-T1-BC-DLF]]/Tableau17[[#This Row],[2015-T1-TOTAL]],"")</f>
        <v>2.1812080536912751E-2</v>
      </c>
      <c r="JV137" s="26">
        <f>IFERROR(Tableau17[[#This Row],[2015-T1-BC-DVD]]/Tableau17[[#This Row],[2015-T1-TOTAL]],"")</f>
        <v>0</v>
      </c>
      <c r="JW137" s="26">
        <f>IFERROR(Tableau17[[#This Row],[2015-T1-BC-DVG]]/Tableau17[[#This Row],[2015-T1-TOTAL]],"")</f>
        <v>1.6778523489932886E-2</v>
      </c>
      <c r="JX137" s="26">
        <f>IFERROR(Tableau17[[#This Row],[2015-T1-BC-FG]]/Tableau17[[#This Row],[2015-T1-TOTAL]],"")</f>
        <v>6.2080536912751678E-2</v>
      </c>
      <c r="JY137" s="26">
        <f>IFERROR(Tableau17[[#This Row],[2015-T1-BC-FN]]/Tableau17[[#This Row],[2015-T1-TOTAL]],"")</f>
        <v>0.4563758389261745</v>
      </c>
      <c r="JZ137" s="26">
        <f>IFERROR(Tableau17[[#This Row],[2015-T1-BC-MDM]]/Tableau17[[#This Row],[2015-T1-TOTAL]],"")</f>
        <v>0</v>
      </c>
      <c r="KA137" s="26">
        <f>IFERROR(Tableau17[[#This Row],[2015-T1-BC-RDG]]/Tableau17[[#This Row],[2015-T1-TOTAL]],"")</f>
        <v>0</v>
      </c>
      <c r="KB137" s="26">
        <f>IFERROR(Tableau17[[#This Row],[2015-T1-BC-SOC]]/Tableau17[[#This Row],[2015-T1-TOTAL]],"")</f>
        <v>0.21644295302013422</v>
      </c>
      <c r="KC137" s="26">
        <f>IFERROR(Tableau17[[#This Row],[2015-T1-BC-UD]]/Tableau17[[#This Row],[2015-T1-TOTAL]],"")</f>
        <v>0.1912751677852349</v>
      </c>
      <c r="KD137" s="26">
        <f>IFERROR(Tableau17[[#This Row],[2015-T1-BC-UG]]/Tableau17[[#This Row],[2015-T1-TOTAL]],"")</f>
        <v>0</v>
      </c>
      <c r="KE137" s="26">
        <f>IFERROR(Tableau17[[#This Row],[2015-T1-BC-VEC]]/Tableau17[[#This Row],[2015-T1-TOTAL]],"")</f>
        <v>3.5234899328859058E-2</v>
      </c>
      <c r="KF137" s="26">
        <f>IFERROR(Tableau17[[#This Row],[2015-T2-BC-DVG]]/Tableau17[[#This Row],[2015-T2-TOTAL]],"")</f>
        <v>0</v>
      </c>
      <c r="KG137" s="26">
        <f>IFERROR(Tableau17[[#This Row],[2015-T2-BC-FN]]/Tableau17[[#This Row],[2015-T2-TOTAL]],"")</f>
        <v>0.5749588138385503</v>
      </c>
      <c r="KH137" s="26">
        <f>IFERROR(Tableau17[[#This Row],[2015-T2-BC-SOC]]/Tableau17[[#This Row],[2015-T2-TOTAL]],"")</f>
        <v>0.42504118616144976</v>
      </c>
      <c r="KI137" s="26">
        <f>IFERROR(Tableau17[[#This Row],[2015-T2-BC-UD]]/Tableau17[[#This Row],[2015-T2-TOTAL]],"")</f>
        <v>0</v>
      </c>
      <c r="KJ137" s="26">
        <f>IFERROR(Tableau17[[#This Row],[2015-T2-BC-UG]]/Tableau17[[#This Row],[2015-T2-TOTAL]],"")</f>
        <v>0</v>
      </c>
      <c r="KK137" s="26">
        <f>IFERROR(Tableau17[[#This Row],[2017 (L)-T1-COM]]/Tableau17[[#This Row],[2017 (L)-T1-TOTAL]],"")</f>
        <v>0</v>
      </c>
      <c r="KL137" s="26">
        <f>IFERROR(Tableau17[[#This Row],[2017 (L)-T1-DIV]]/Tableau17[[#This Row],[2017 (L)-T1-TOTAL]],"")</f>
        <v>1.5761821366024518E-2</v>
      </c>
      <c r="KM137" s="26">
        <f>IFERROR(Tableau17[[#This Row],[2017 (L)-T1-DLF]]/Tableau17[[#This Row],[2017 (L)-T1-TOTAL]],"")</f>
        <v>1.2259194395796848E-2</v>
      </c>
      <c r="KN137" s="26">
        <f>IFERROR(Tableau17[[#This Row],[2017 (L)-T1-DVD]]/Tableau17[[#This Row],[2017 (L)-T1-TOTAL]],"")</f>
        <v>0</v>
      </c>
      <c r="KO137" s="26">
        <f>IFERROR(Tableau17[[#This Row],[2017 (L)-T1-DVG]]/Tableau17[[#This Row],[2017 (L)-T1-TOTAL]],"")</f>
        <v>7.0052539404553416E-3</v>
      </c>
      <c r="KP137" s="26">
        <f>IFERROR(Tableau17[[#This Row],[2017 (L)-T1-ECO]]/Tableau17[[#This Row],[2017 (L)-T1-TOTAL]],"")</f>
        <v>3.1523642732049037E-2</v>
      </c>
      <c r="KQ137" s="26">
        <f>IFERROR(Tableau17[[#This Row],[2017 (L)-T1-EXD]]/Tableau17[[#This Row],[2017 (L)-T1-TOTAL]],"")</f>
        <v>8.7565674255691769E-3</v>
      </c>
      <c r="KR137" s="26">
        <f>IFERROR(Tableau17[[#This Row],[2017 (L)-T1-EXG]]/Tableau17[[#This Row],[2017 (L)-T1-TOTAL]],"")</f>
        <v>1.0507880910683012E-2</v>
      </c>
      <c r="KS137" s="26">
        <f>IFERROR(Tableau17[[#This Row],[2017 (L)-T1-FI]]/Tableau17[[#This Row],[2017 (L)-T1-TOTAL]],"")</f>
        <v>0.17162872154115585</v>
      </c>
      <c r="KT137" s="26">
        <f>IFERROR(Tableau17[[#This Row],[2017 (L)-T1-FN]]/Tableau17[[#This Row],[2017 (L)-T1-TOTAL]],"")</f>
        <v>0.32749562171628721</v>
      </c>
      <c r="KU137" s="26">
        <f>IFERROR(Tableau17[[#This Row],[2017 (L)-T1-LR]]/Tableau17[[#This Row],[2017 (L)-T1-TOTAL]],"")</f>
        <v>9.2819614711033269E-2</v>
      </c>
      <c r="KV137" s="26">
        <f>IFERROR(Tableau17[[#This Row],[2017 (L)-T1-MDM]]/Tableau17[[#This Row],[2017 (L)-T1-TOTAL]],"")</f>
        <v>0</v>
      </c>
      <c r="KW137" s="26">
        <f>IFERROR(Tableau17[[#This Row],[2017 (L)-T1-RDG]]/Tableau17[[#This Row],[2017 (L)-T1-TOTAL]],"")</f>
        <v>0</v>
      </c>
      <c r="KX137" s="26">
        <f>IFERROR(Tableau17[[#This Row],[2017 (L)-T1-REG]]/Tableau17[[#This Row],[2017 (L)-T1-TOTAL]],"")</f>
        <v>0</v>
      </c>
      <c r="KY137" s="26">
        <f>IFERROR(Tableau17[[#This Row],[2017 (L)-T1-REM]]/Tableau17[[#This Row],[2017 (L)-T1-TOTAL]],"")</f>
        <v>0.27845884413309985</v>
      </c>
      <c r="KZ137" s="26">
        <f>IFERROR(Tableau17[[#This Row],[2017 (L)-T1-SOC]]/Tableau17[[#This Row],[2017 (L)-T1-TOTAL]],"")</f>
        <v>4.3782837127845885E-2</v>
      </c>
      <c r="LA137" s="26">
        <f>IFERROR(Tableau17[[#This Row],[2017 (L)-T1-UDI]]/Tableau17[[#This Row],[2017 (L)-T1-TOTAL]],"")</f>
        <v>0</v>
      </c>
      <c r="LB137" s="26">
        <f>IFERROR(Tableau17[[#This Row],[2017 (L)-T2-FI]]/Tableau17[[#This Row],[2017 (L)-T2-TOTAL]],"")</f>
        <v>0</v>
      </c>
      <c r="LC137" s="26">
        <f>IFERROR(Tableau17[[#This Row],[2017 (L)-T2-FN]]/Tableau17[[#This Row],[2017 (L)-T2-TOTAL]],"")</f>
        <v>0.48007968127490042</v>
      </c>
      <c r="LD137" s="26">
        <f>IFERROR(Tableau17[[#This Row],[2017 (L)-T2-LR]]/Tableau17[[#This Row],[2017 (L)-T2-TOTAL]],"")</f>
        <v>0</v>
      </c>
      <c r="LE137" s="26">
        <f>IFERROR(Tableau17[[#This Row],[2017 (L)-T2-MDM]]/Tableau17[[#This Row],[2017 (L)-T2-TOTAL]],"")</f>
        <v>0</v>
      </c>
      <c r="LF137" s="26">
        <f>IFERROR(Tableau17[[#This Row],[2017 (L)-T2-REM]]/Tableau17[[#This Row],[2017 (L)-T2-TOTAL]],"")</f>
        <v>0.51992031872509958</v>
      </c>
      <c r="LG137" s="26">
        <f>IFERROR(Tableau17[[#This Row],[2017-T1-ARTHAUD Nathalie]]/Tableau17[[#This Row],[2017-T1-TOTAL]],"")</f>
        <v>1.9474196689386564E-3</v>
      </c>
      <c r="LH137" s="26">
        <f>IFERROR(Tableau17[[#This Row],[2017-T1-ASSELINEAU Fran]]/Tableau17[[#This Row],[2017-T1-TOTAL]],"")</f>
        <v>2.2395326192794548E-2</v>
      </c>
      <c r="LI137" s="26">
        <f>IFERROR(Tableau17[[#This Row],[2017-T1-CHEMINADE Jacques]]/Tableau17[[#This Row],[2017-T1-TOTAL]],"")</f>
        <v>0</v>
      </c>
      <c r="LJ137" s="26">
        <f>IFERROR(Tableau17[[#This Row],[2017-T1-DUPONT-AIGNAN Nicolas]]/Tableau17[[#This Row],[2017-T1-TOTAL]],"")</f>
        <v>3.2132424537487832E-2</v>
      </c>
      <c r="LK137" s="26">
        <f>IFERROR(Tableau17[[#This Row],[2017-T1-FILLON Fran]]/Tableau17[[#This Row],[2017-T1-TOTAL]],"")</f>
        <v>0.15579357351509251</v>
      </c>
      <c r="LL137" s="26">
        <f>IFERROR(Tableau17[[#This Row],[2017-T1-HAMON Beno]]/Tableau17[[#This Row],[2017-T1-TOTAL]],"")</f>
        <v>3.8948393378773129E-2</v>
      </c>
      <c r="LM137" s="26">
        <f>IFERROR(Tableau17[[#This Row],[2017-T1-LASSALLE Jean]]/Tableau17[[#This Row],[2017-T1-TOTAL]],"")</f>
        <v>1.0710808179162609E-2</v>
      </c>
      <c r="LN137" s="26">
        <f>IFERROR(Tableau17[[#This Row],[2017-T1-LE PEN Marine]]/Tableau17[[#This Row],[2017-T1-TOTAL]],"")</f>
        <v>0.34274586173320348</v>
      </c>
      <c r="LO137" s="26">
        <f>IFERROR(Tableau17[[#This Row],[2017-T1-M Jean-Luc]]/Tableau17[[#This Row],[2017-T1-TOTAL]],"")</f>
        <v>0.21908471275559882</v>
      </c>
      <c r="LP137" s="26">
        <f>IFERROR(Tableau17[[#This Row],[2017-T1-MACRON Emmanuel]]/Tableau17[[#This Row],[2017-T1-TOTAL]],"")</f>
        <v>0.17039922103213243</v>
      </c>
      <c r="LQ137" s="26">
        <f>IFERROR(Tableau17[[#This Row],[2017-T1-POUTOU Philippe]]/Tableau17[[#This Row],[2017-T1-TOTAL]],"")</f>
        <v>5.8422590068159686E-3</v>
      </c>
      <c r="LR137" s="26">
        <f>IFERROR(Tableau17[[#This Row],[2017-T2-LE PEN Marine]]/Tableau17[[#This Row],[2017-T2-TOTAL]],"")</f>
        <v>0.48023255813953486</v>
      </c>
      <c r="LS137" s="26">
        <f>IFERROR(Tableau17[[#This Row],[2017-T2-MACRON Emmanuel]]/Tableau17[[#This Row],[2017-T2-TOTAL]],"")</f>
        <v>0.51976744186046508</v>
      </c>
      <c r="LT137" s="26">
        <f>IFERROR(Tableau17[[#This Row],[2019-T1-ALEXANDRE Audric]]/Tableau17[[#This Row],[2019-T1-TOTAL]],"")</f>
        <v>0</v>
      </c>
      <c r="LU137" s="26">
        <f>IFERROR(Tableau17[[#This Row],[2019-T1-ARTHAUD Nathalie]]/Tableau17[[#This Row],[2019-T1-TOTAL]],"")</f>
        <v>0</v>
      </c>
      <c r="LV137" s="26">
        <f>IFERROR(Tableau17[[#This Row],[2019-T1-ASSELINEAU François]]/Tableau17[[#This Row],[2019-T1-TOTAL]],"")</f>
        <v>1.2345679012345678E-2</v>
      </c>
      <c r="LW137" s="26">
        <f>IFERROR(Tableau17[[#This Row],[2019-T1-AUBRY Manon]]/Tableau17[[#This Row],[2019-T1-TOTAL]],"")</f>
        <v>8.2892416225749554E-2</v>
      </c>
      <c r="LX137" s="26">
        <f>IFERROR(Tableau17[[#This Row],[2019-T1-AZERGUI Nagib]]/Tableau17[[#This Row],[2019-T1-TOTAL]],"")</f>
        <v>5.2910052910052907E-3</v>
      </c>
      <c r="LY137" s="26">
        <f>IFERROR(Tableau17[[#This Row],[2019-T1-BARDELLA Jordan]]/Tableau17[[#This Row],[2019-T1-TOTAL]],"")</f>
        <v>0.36860670194003525</v>
      </c>
      <c r="LZ137" s="26">
        <f>IFERROR(Tableau17[[#This Row],[2019-T1-BELLAMY François-Xavier]]/Tableau17[[#This Row],[2019-T1-TOTAL]],"")</f>
        <v>5.114638447971781E-2</v>
      </c>
      <c r="MA137" s="26">
        <f>IFERROR(Tableau17[[#This Row],[2019-T1-BIDOU Olivier]]/Tableau17[[#This Row],[2019-T1-TOTAL]],"")</f>
        <v>3.5273368606701938E-3</v>
      </c>
      <c r="MB137" s="26">
        <f>IFERROR(Tableau17[[#This Row],[2019-T1-BOURG Dominique]]/Tableau17[[#This Row],[2019-T1-TOTAL]],"")</f>
        <v>1.5873015873015872E-2</v>
      </c>
      <c r="MC137" s="26">
        <f>IFERROR(Tableau17[[#This Row],[2019-T1-BROSSAT Ian]]/Tableau17[[#This Row],[2019-T1-TOTAL]],"")</f>
        <v>1.9400352733686066E-2</v>
      </c>
      <c r="MD137" s="26">
        <f>IFERROR(Tableau17[[#This Row],[2019-T1-CAILLAUD Sophie]]/Tableau17[[#This Row],[2019-T1-TOTAL]],"")</f>
        <v>0</v>
      </c>
      <c r="ME137" s="26">
        <f>IFERROR(Tableau17[[#This Row],[2019-T1-CAMUS Renaud]]/Tableau17[[#This Row],[2019-T1-TOTAL]],"")</f>
        <v>0</v>
      </c>
      <c r="MF137" s="26">
        <f>IFERROR(Tableau17[[#This Row],[2019-T1-CHALENÇON Christophe]]/Tableau17[[#This Row],[2019-T1-TOTAL]],"")</f>
        <v>0</v>
      </c>
      <c r="MG137" s="26">
        <f>IFERROR(Tableau17[[#This Row],[2019-T1-CORBET Cathy Denise Ginette]]/Tableau17[[#This Row],[2019-T1-TOTAL]],"")</f>
        <v>0</v>
      </c>
      <c r="MH137" s="26">
        <f>IFERROR(Tableau17[[#This Row],[2019-T1-DE PREVOISIN Robert]]/Tableau17[[#This Row],[2019-T1-TOTAL]],"")</f>
        <v>0</v>
      </c>
      <c r="MI137" s="26">
        <f>IFERROR(Tableau17[[#This Row],[2019-T1-DELFEL Thérèse]]/Tableau17[[#This Row],[2019-T1-TOTAL]],"")</f>
        <v>0</v>
      </c>
      <c r="MJ137" s="26">
        <f>IFERROR(Tableau17[[#This Row],[2019-T1-DIEUMEGARD Pierre]]/Tableau17[[#This Row],[2019-T1-TOTAL]],"")</f>
        <v>0</v>
      </c>
      <c r="MK137" s="26">
        <f>IFERROR(Tableau17[[#This Row],[2019-T1-DUPONT-AIGNAN Nicolas]]/Tableau17[[#This Row],[2019-T1-TOTAL]],"")</f>
        <v>3.7037037037037035E-2</v>
      </c>
      <c r="ML137" s="26">
        <f>IFERROR(Tableau17[[#This Row],[2019-T1-GERNIGON Yves]]/Tableau17[[#This Row],[2019-T1-TOTAL]],"")</f>
        <v>0</v>
      </c>
      <c r="MM137" s="26">
        <f>IFERROR(Tableau17[[#This Row],[2019-T1-GLUCKSMANN Raphaël]]/Tableau17[[#This Row],[2019-T1-TOTAL]],"")</f>
        <v>4.7619047619047616E-2</v>
      </c>
      <c r="MN137" s="26">
        <f>IFERROR(Tableau17[[#This Row],[2019-T1-HAMON Benoît]]/Tableau17[[#This Row],[2019-T1-TOTAL]],"")</f>
        <v>2.1164021164021163E-2</v>
      </c>
      <c r="MO137" s="26">
        <f>IFERROR(Tableau17[[#This Row],[2019-T1-HELGEN Gilles]]/Tableau17[[#This Row],[2019-T1-TOTAL]],"")</f>
        <v>0</v>
      </c>
      <c r="MP137" s="26">
        <f>IFERROR(Tableau17[[#This Row],[2019-T1-JADOT Yannick]]/Tableau17[[#This Row],[2019-T1-TOTAL]],"")</f>
        <v>0.11992945326278659</v>
      </c>
      <c r="MQ137" s="26">
        <f>IFERROR(Tableau17[[#This Row],[2019-T1-LAGARDE Jean-Christophe]]/Tableau17[[#This Row],[2019-T1-TOTAL]],"")</f>
        <v>8.8183421516754845E-3</v>
      </c>
      <c r="MR137" s="26">
        <f>IFERROR(Tableau17[[#This Row],[2019-T1-LALANNE Francis]]/Tableau17[[#This Row],[2019-T1-TOTAL]],"")</f>
        <v>1.7636684303350969E-3</v>
      </c>
      <c r="MS137" s="26">
        <f>IFERROR(Tableau17[[#This Row],[2019-T1-LOISEAU Nathalie]]/Tableau17[[#This Row],[2019-T1-TOTAL]],"")</f>
        <v>0.20458553791887124</v>
      </c>
      <c r="MT137" s="26">
        <f>IFERROR(Tableau17[[#This Row],[2019-T1-MARIE Florie]]/Tableau17[[#This Row],[2019-T1-TOTAL]],"")</f>
        <v>0</v>
      </c>
      <c r="MU137" s="26">
        <f>IFERROR(Tableau17[[#This Row],[2008-T1-MACROEXTRDROITE]]/Tableau17[[#This Row],[2008-T1-MACROTOTALE]],"")</f>
        <v>0.11283497884344147</v>
      </c>
      <c r="MV137" s="26">
        <f>IFERROR(Tableau17[[#This Row],[2008-T1-MACRODROITE]]/Tableau17[[#This Row],[2008-T1-MACROTOTALE]],"")</f>
        <v>0.46403385049365303</v>
      </c>
      <c r="MW137" s="26">
        <f>IFERROR(Tableau17[[#This Row],[2008-T1-MACROCENTRE]]/Tableau17[[#This Row],[2008-T1-MACROTOTALE]],"")</f>
        <v>0</v>
      </c>
      <c r="MX137" s="26">
        <f>IFERROR(Tableau17[[#This Row],[2008-T1-MACROGAUCHE]]/Tableau17[[#This Row],[2008-T1-MACROTOTALE]],"")</f>
        <v>0.42313117066290551</v>
      </c>
      <c r="MY137" s="26">
        <f>IFERROR(Tableau17[[#This Row],[2008-T1-MACROAUTRE]]/Tableau17[[#This Row],[2008-T1-MACROTOTALE]],"")</f>
        <v>0</v>
      </c>
      <c r="MZ137" s="26">
        <f>IFERROR(Tableau17[[#This Row],[2008-T2-MACROEXTRDROITE]]/Tableau17[[#This Row],[2008-T2-MACROTOTALE]],"")</f>
        <v>9.0027700831024932E-2</v>
      </c>
      <c r="NA137" s="26">
        <f>IFERROR(Tableau17[[#This Row],[2008-T2-MACRODROITE]]/Tableau17[[#This Row],[2008-T2-MACROTOTALE]],"")</f>
        <v>0.45152354570637121</v>
      </c>
      <c r="NB137" s="26">
        <f>IFERROR(Tableau17[[#This Row],[2008-T2-MACROCENTRE]]/Tableau17[[#This Row],[2008-T2-MACROTOTALE]],"")</f>
        <v>0</v>
      </c>
      <c r="NC137" s="26">
        <f>IFERROR(Tableau17[[#This Row],[2008-T2-MACROGAUCHE]]/Tableau17[[#This Row],[2008-T2-MACROTOTALE]],"")</f>
        <v>0.45844875346260389</v>
      </c>
      <c r="ND137" s="26">
        <f>IFERROR(Tableau17[[#This Row],[2008-T2-MACROAUTRE]]/Tableau17[[#This Row],[2008-T2-MACROTOTALE]],"")</f>
        <v>0</v>
      </c>
      <c r="NE137" s="26">
        <f>IFERROR(Tableau17[[#This Row],[2014-T1-MACROEXTRDROITE]]/Tableau17[[#This Row],[2014-T1-MACROTOTALE]],"")</f>
        <v>0.34920634920634919</v>
      </c>
      <c r="NF137" s="26">
        <f>IFERROR(Tableau17[[#This Row],[2014-T1-MACRODROITE]]/Tableau17[[#This Row],[2014-T1-MACROTOTALE]],"")</f>
        <v>0.30303030303030304</v>
      </c>
      <c r="NG137" s="26">
        <f>IFERROR(Tableau17[[#This Row],[2014-T1-MACROCENTRE]]/Tableau17[[#This Row],[2014-T1-MACROTOTALE]],"")</f>
        <v>0</v>
      </c>
      <c r="NH137" s="26">
        <f>IFERROR(Tableau17[[#This Row],[2014-T1-MACROGAUCHE]]/Tableau17[[#This Row],[2014-T1-MACROTOTALE]],"")</f>
        <v>0.34776334776334777</v>
      </c>
      <c r="NI137" s="26">
        <f>IFERROR(Tableau17[[#This Row],[2014-T1-MACROAUTRE]]/Tableau17[[#This Row],[2014-T1-MACROTOTALE]],"")</f>
        <v>0</v>
      </c>
      <c r="NJ137" s="26">
        <f>IFERROR(Tableau17[[#This Row],[2014-T2-MACROEXTRDROITE]]/Tableau17[[#This Row],[2014-T2-MACROTOTALE]],"")</f>
        <v>0.39254658385093166</v>
      </c>
      <c r="NK137" s="26">
        <f>IFERROR(Tableau17[[#This Row],[2014-T2-MACRODROITE]]/Tableau17[[#This Row],[2014-T2-MACROTOTALE]],"")</f>
        <v>0.33416149068322981</v>
      </c>
      <c r="NL137" s="26">
        <f>IFERROR(Tableau17[[#This Row],[2014-T2-MACROCENTRE]]/Tableau17[[#This Row],[2014-T2-MACROTOTALE]],"")</f>
        <v>0</v>
      </c>
      <c r="NM137" s="26">
        <f>IFERROR(Tableau17[[#This Row],[2014-T2-MACROGAUCHE]]/Tableau17[[#This Row],[2014-T2-MACROTOTALE]],"")</f>
        <v>0.27329192546583853</v>
      </c>
      <c r="NN137" s="26">
        <f>IFERROR(Tableau17[[#This Row],[2014-T2-MACROAUTRE]]/Tableau17[[#This Row],[2014-T2-MACROTOTALE]],"")</f>
        <v>0</v>
      </c>
      <c r="NO137" s="26">
        <f>IFERROR( Tableau17[[#This Row],[2015-T1-MACROEXTRDROITE]]/Tableau17[[#This Row],[2015-T1-MACROTOTALE]],"")</f>
        <v>0.47818791946308725</v>
      </c>
      <c r="NP137" s="26">
        <f>IFERROR(Tableau17[[#This Row],[2015-T1-MACRODROITE]]/Tableau17[[#This Row],[2015-T1-MACROTOTALE]],"")</f>
        <v>0.1912751677852349</v>
      </c>
      <c r="NQ137" s="26">
        <f>IFERROR(Tableau17[[#This Row],[2015-T1-MACROCENTRE]]/Tableau17[[#This Row],[2015-T1-MACROTOTALE]],"")</f>
        <v>0</v>
      </c>
      <c r="NR137" s="26">
        <f>IFERROR(Tableau17[[#This Row],[2015-T1-MACROGAUCHE]]/Tableau17[[#This Row],[2015-T1-MACROTOTALE]],"")</f>
        <v>0.33053691275167785</v>
      </c>
      <c r="NS137" s="26">
        <f>IFERROR(Tableau17[[#This Row],[2015-T1-MACROAUTRE]]/Tableau17[[#This Row],[2015-T1-MACROTOTALE]],"")</f>
        <v>0</v>
      </c>
      <c r="NT137" s="26">
        <f>IFERROR(Tableau17[[#This Row],[2015-T2-MACROEXTRDROITE]]/Tableau17[[#This Row],[2015-T2-MACROTOTALE]],"")</f>
        <v>0.5749588138385503</v>
      </c>
      <c r="NU137" s="26">
        <f>IFERROR(Tableau17[[#This Row],[2015-T2-MACRODROITE]]/Tableau17[[#This Row],[2015-T2-MACROTOTALE]],"")</f>
        <v>0</v>
      </c>
      <c r="NV137" s="26">
        <f>IFERROR(Tableau17[[#This Row],[2015-T2-MACROCENTRE]]/Tableau17[[#This Row],[2015-T2-MACROTOTALE]],"")</f>
        <v>0</v>
      </c>
      <c r="NW137" s="26">
        <f>IFERROR(Tableau17[[#This Row],[2015-T2-MACROGAUCHE]]/Tableau17[[#This Row],[2015-T2-MACROTOTALE]],"")</f>
        <v>0.42504118616144976</v>
      </c>
      <c r="NX137" s="26">
        <f>IFERROR(Tableau17[[#This Row],[2015-T2-MACROAUTRE]]/Tableau17[[#This Row],[2015-T2-MACROTOTALE]],"")</f>
        <v>0</v>
      </c>
      <c r="NY137" s="26">
        <f>IFERROR(Tableau17[[#This Row],[2017-T1-MACROEXTRDROITE]]/Tableau17[[#This Row],[2017-T1-MACROTOTALE]],"")</f>
        <v>0.39727361246348586</v>
      </c>
      <c r="NZ137" s="26">
        <f>IFERROR(Tableau17[[#This Row],[2017-T1-MACRODROITE]]/Tableau17[[#This Row],[2017-T1-MACROTOTALE]],"")</f>
        <v>0.15579357351509251</v>
      </c>
      <c r="OA137" s="26">
        <f>IFERROR(Tableau17[[#This Row],[2017-T1-MACROCENTRE]]/Tableau17[[#This Row],[2017-T1-MACROTOTALE]],"")</f>
        <v>0.17039922103213243</v>
      </c>
      <c r="OB137" s="26">
        <f>IFERROR(Tableau17[[#This Row],[2017-T1-MACROGAUCHE]]/Tableau17[[#This Row],[2017-T1-MACROTOTALE]],"")</f>
        <v>0.26582278481012656</v>
      </c>
      <c r="OC137" s="26">
        <f>IFERROR(Tableau17[[#This Row],[2017-T1-MACROAUTRE]]/Tableau17[[#This Row],[2017-T1-MACROTOTALE]],"")</f>
        <v>1.0710808179162609E-2</v>
      </c>
      <c r="OD137" s="26">
        <f>IFERROR(Tableau17[[#This Row],[2017-T2-MACROEXTRDROITE]]/Tableau17[[#This Row],[2017-T2-MACROTOTALE]],"")</f>
        <v>0.48023255813953486</v>
      </c>
      <c r="OE137" s="26">
        <f>IFERROR(Tableau17[[#This Row],[2017-T2-MACRODROITE]]/Tableau17[[#This Row],[2017-T2-MACROTOTALE]],"")</f>
        <v>0</v>
      </c>
      <c r="OF137" s="26">
        <f>IFERROR(Tableau17[[#This Row],[2017-T2-MACROCENTRE]]/Tableau17[[#This Row],[2017-T2-MACROTOTALE]],"")</f>
        <v>0.51976744186046508</v>
      </c>
      <c r="OG137" s="26">
        <f>IFERROR(Tableau17[[#This Row],[2017-T2-MACROGAUCHE]]/Tableau17[[#This Row],[2017-T2-MACROTOTALE]],"")</f>
        <v>0</v>
      </c>
      <c r="OH137" s="26">
        <f>IFERROR(Tableau17[[#This Row],[2017-T2-MACROAUTRE]]/Tableau17[[#This Row],[2017-T2-MACROTOTALE]],"")</f>
        <v>0</v>
      </c>
      <c r="OI137" s="26">
        <f>IFERROR(Tableau17[[#This Row],[2019-T1-MACROEXTRDROITE]]/Tableau17[[#This Row],[2019-T1-MACROTOTALE]],"")</f>
        <v>0.41666666666666669</v>
      </c>
      <c r="OJ137" s="26">
        <f>IFERROR(Tableau17[[#This Row],[2019-T1-MACRODROITE]]/Tableau17[[#This Row],[2019-T1-MACROTOTALE]],"")</f>
        <v>5.9027777777777776E-2</v>
      </c>
      <c r="OK137" s="26">
        <f>IFERROR(Tableau17[[#This Row],[2019-T1-MACROCENTRE]]/Tableau17[[#This Row],[2019-T1-MACROTOTALE]],"")</f>
        <v>0.2013888888888889</v>
      </c>
      <c r="OL137" s="26">
        <f>IFERROR(Tableau17[[#This Row],[2019-T1-MACROGAUCHE]]/Tableau17[[#This Row],[2019-T1-MACROTOTALE]],"")</f>
        <v>0.28645833333333331</v>
      </c>
      <c r="OM137" s="26">
        <f>IFERROR(Tableau17[[#This Row],[2019-T1-MACROAUTRE]]/Tableau17[[#This Row],[2019-T1-MACROTOTALE]],"")</f>
        <v>3.6458333333333336E-2</v>
      </c>
      <c r="ON137" s="26">
        <f>IFERROR(Tableau17[[#This Row],[2020-T1-MACROEXTRDROITE]]/Tableau17[[#This Row],[2020-T1-MACROTOTALE]],"")</f>
        <v>0.41871921182266009</v>
      </c>
      <c r="OO137" s="26">
        <f>IFERROR(Tableau17[[#This Row],[2020-T1-MACRODROITE]]/Tableau17[[#This Row],[2020-T1-MACROTOTALE]],"")</f>
        <v>0.23645320197044334</v>
      </c>
      <c r="OP137" s="26">
        <f>IFERROR(Tableau17[[#This Row],[2020-T1-MACROCENTRE]]/Tableau17[[#This Row],[2020-T1-MACROTOTALE]],"")</f>
        <v>6.1576354679802957E-2</v>
      </c>
      <c r="OQ137" s="26">
        <f>IFERROR(Tableau17[[#This Row],[2020-T1-MACROGAUCHE]]/Tableau17[[#This Row],[2020-T1-MACROTOTALE]],"")</f>
        <v>0.28325123152709358</v>
      </c>
      <c r="OR137" s="26">
        <f>IFERROR(Tableau17[[#This Row],[2020-T1-MACROAUTRE]]/Tableau17[[#This Row],[2020-T1-MACROTOTALE]],"")</f>
        <v>0</v>
      </c>
      <c r="OS137" s="26">
        <f>IFERROR(Tableau17[[#This Row],[2017 (L)-T1-MACROEXTRDROITE]]/Tableau17[[#This Row],[2017 (L)-T1-MACROTOTALE]],"")</f>
        <v>0.34851138353765326</v>
      </c>
      <c r="OT137" s="26">
        <f>IFERROR(Tableau17[[#This Row],[2017 (L)-T1-MACRODROITE]]/Tableau17[[#This Row],[2017 (L)-T1-MACROTOTALE]],"")</f>
        <v>9.2819614711033269E-2</v>
      </c>
      <c r="OU137" s="26">
        <f>IFERROR(Tableau17[[#This Row],[2017 (L)-T1-MACROCENTRE]]/Tableau17[[#This Row],[2017 (L)-T1-MACROTOTALE]],"")</f>
        <v>0.27845884413309985</v>
      </c>
      <c r="OV137" s="26">
        <f>IFERROR(Tableau17[[#This Row],[2017 (L)-T1-MACROGAUCHE]]/Tableau17[[#This Row],[2017 (L)-T1-MACROTOTALE]],"")</f>
        <v>0.26444833625218916</v>
      </c>
      <c r="OW137" s="26">
        <f>IFERROR(Tableau17[[#This Row],[2017 (L)-T1-MACROAUTRE]]/Tableau17[[#This Row],[2017 (L)-T1-MACROTOTALE]],"")</f>
        <v>1.5761821366024518E-2</v>
      </c>
      <c r="OX137" s="26">
        <f>IFERROR(Tableau17[[#This Row],[2017 (L)-T2-MACROEXTRDROITE]]/Tableau17[[#This Row],[2017 (L)-T2-MACROTOTALE]],"")</f>
        <v>0.48007968127490042</v>
      </c>
      <c r="OY137" s="26">
        <f>IFERROR(Tableau17[[#This Row],[2017 (L)-T2-MACRODROITE]]/Tableau17[[#This Row],[2017 (L)-T2-MACROTOTALE]],"")</f>
        <v>0</v>
      </c>
      <c r="OZ137" s="26">
        <f>IFERROR(Tableau17[[#This Row],[2017 (L)-T2-MACROCENTRE]]/Tableau17[[#This Row],[2017 (L)-T2-MACROTOTALE]],"")</f>
        <v>0.51992031872509958</v>
      </c>
      <c r="PA137" s="26">
        <f>IFERROR(Tableau17[[#This Row],[2017 (L)-T2-MACROGAUCHE]]/Tableau17[[#This Row],[2017 (L)-T2-MACROTOTALE]],"")</f>
        <v>0</v>
      </c>
      <c r="PB137" s="26">
        <f>IFERROR(Tableau17[[#This Row],[2017 (L)-T2-MACROAUTRE]]/Tableau17[[#This Row],[2017 (L)-T2-MACROTOTALE]],"")</f>
        <v>0</v>
      </c>
      <c r="PC137" s="26">
        <f>IFERROR(Tableau17[[#This Row],[2008_T1_PROCUS]]/Tableau17[[#This Row],[2008_T1_INSCRITS]],0)</f>
        <v>8.1360946745562129E-3</v>
      </c>
      <c r="PD137" s="26">
        <f>IFERROR(Tableau17[[#This Row],[2008_T2_PROCUS]]/Tableau17[[#This Row],[2008_T2_INSCRITS]],0)</f>
        <v>1.4814814814814815E-2</v>
      </c>
      <c r="PE137" s="26">
        <f>Tableau17[[#This Row],[2014_T1_PROCUS]]/Tableau17[[#This Row],[2014_T1_INSCRITS]]</f>
        <v>1.412639405204461E-2</v>
      </c>
      <c r="PF137" s="26">
        <f>IFERROR(Tableau17[[#This Row],[2014_T2_PROCUS]]/Tableau17[[#This Row],[2014_T2_INSCRITS]],0)</f>
        <v>9.6726190476190479E-3</v>
      </c>
    </row>
    <row r="138" spans="1:422" hidden="1" x14ac:dyDescent="0.2">
      <c r="A138" s="1">
        <v>5</v>
      </c>
      <c r="B138" s="1" t="s">
        <v>381</v>
      </c>
      <c r="C138" s="1" t="s">
        <v>392</v>
      </c>
      <c r="D138" s="1" t="s">
        <v>392</v>
      </c>
      <c r="E138" s="1">
        <v>978</v>
      </c>
      <c r="F138" s="1">
        <v>5.4014239999999996</v>
      </c>
      <c r="G138" s="1">
        <v>43.229602</v>
      </c>
      <c r="H138" s="3">
        <v>1492</v>
      </c>
      <c r="I138" s="3">
        <v>350</v>
      </c>
      <c r="L138" s="1">
        <v>48</v>
      </c>
      <c r="M138" s="1">
        <v>19</v>
      </c>
      <c r="P138" s="1">
        <v>143</v>
      </c>
      <c r="Q138" s="1">
        <v>33</v>
      </c>
      <c r="R138" s="1">
        <v>82</v>
      </c>
      <c r="S138" s="1">
        <v>99</v>
      </c>
      <c r="T138" s="1">
        <v>54</v>
      </c>
      <c r="U138" s="1">
        <v>478</v>
      </c>
      <c r="V138" s="1">
        <v>1139</v>
      </c>
      <c r="W138" s="1">
        <v>645</v>
      </c>
      <c r="X138" s="1">
        <v>16</v>
      </c>
      <c r="Y138" s="2">
        <v>0.56628621999999995</v>
      </c>
      <c r="Z138" s="1">
        <v>1139</v>
      </c>
      <c r="AA138" s="1">
        <v>687</v>
      </c>
      <c r="AB138" s="1">
        <v>18</v>
      </c>
      <c r="AC138" s="2">
        <v>0.60316066999999995</v>
      </c>
      <c r="AD138" s="1">
        <v>1492</v>
      </c>
      <c r="AE138" s="1">
        <v>494</v>
      </c>
      <c r="AF138" s="2">
        <v>0.33109919999999998</v>
      </c>
      <c r="AG138" s="1">
        <f t="shared" si="2"/>
        <v>350</v>
      </c>
      <c r="AH138" s="1">
        <v>933</v>
      </c>
      <c r="AI138" s="1">
        <v>592</v>
      </c>
      <c r="AJ138" s="1">
        <v>22</v>
      </c>
      <c r="AK138" s="2">
        <v>0.63451232999999996</v>
      </c>
      <c r="AL138" s="1">
        <v>933</v>
      </c>
      <c r="AM138" s="1">
        <v>612</v>
      </c>
      <c r="AN138" s="1">
        <v>19</v>
      </c>
      <c r="AO138" s="2">
        <v>0.65594854999999996</v>
      </c>
      <c r="AP138" s="1">
        <v>1164</v>
      </c>
      <c r="AQ138" s="1">
        <v>534</v>
      </c>
      <c r="AR138" s="2">
        <v>0.45876288999999998</v>
      </c>
      <c r="AS138" s="1">
        <v>1164</v>
      </c>
      <c r="AT138" s="1">
        <v>530</v>
      </c>
      <c r="AU138" s="2">
        <v>0.45532645999999999</v>
      </c>
      <c r="AV138" s="1">
        <v>1335</v>
      </c>
      <c r="AW138" s="1">
        <v>621</v>
      </c>
      <c r="AX138" s="2">
        <v>0.46516854000000002</v>
      </c>
      <c r="AY138" s="1">
        <v>1335</v>
      </c>
      <c r="AZ138" s="1">
        <v>518</v>
      </c>
      <c r="BA138" s="2">
        <v>0.38801498000000001</v>
      </c>
      <c r="BB138" s="1">
        <v>1332</v>
      </c>
      <c r="BC138" s="1">
        <v>1076</v>
      </c>
      <c r="BD138" s="2">
        <v>0.80780781000000002</v>
      </c>
      <c r="BE138" s="1">
        <v>1332</v>
      </c>
      <c r="BF138" s="1">
        <v>988</v>
      </c>
      <c r="BG138" s="2">
        <v>0.74174174000000004</v>
      </c>
      <c r="BH138" s="1">
        <v>1449</v>
      </c>
      <c r="BI138" s="1">
        <v>670</v>
      </c>
      <c r="BJ138" s="2">
        <v>0.46238784999999999</v>
      </c>
      <c r="BK138" s="1">
        <v>40</v>
      </c>
      <c r="BN138" s="1">
        <v>43</v>
      </c>
      <c r="BO138" s="1">
        <v>67</v>
      </c>
      <c r="BP138" s="1">
        <v>229</v>
      </c>
      <c r="BQ138" s="1">
        <v>200</v>
      </c>
      <c r="BR138" s="1">
        <v>579</v>
      </c>
      <c r="BT138" s="1">
        <v>310</v>
      </c>
      <c r="BU138" s="1">
        <v>291</v>
      </c>
      <c r="BW138" s="1">
        <v>601</v>
      </c>
      <c r="BX138" s="1">
        <v>13</v>
      </c>
      <c r="BZ138" s="1">
        <v>68</v>
      </c>
      <c r="CB138" s="1">
        <v>42</v>
      </c>
      <c r="CC138" s="1">
        <v>122</v>
      </c>
      <c r="CD138" s="1">
        <v>239</v>
      </c>
      <c r="CE138" s="1">
        <v>140</v>
      </c>
      <c r="CF138" s="1">
        <v>624</v>
      </c>
      <c r="CG138" s="1">
        <v>128</v>
      </c>
      <c r="CH138" s="1">
        <v>320</v>
      </c>
      <c r="CI138" s="1">
        <v>217</v>
      </c>
      <c r="CJ138" s="1">
        <v>665</v>
      </c>
      <c r="CL138" s="1">
        <v>12</v>
      </c>
      <c r="CO138" s="1">
        <v>99</v>
      </c>
      <c r="CP138" s="1">
        <v>156</v>
      </c>
      <c r="CT138" s="1">
        <v>145</v>
      </c>
      <c r="CV138" s="1">
        <v>99</v>
      </c>
      <c r="CW138" s="1">
        <v>511</v>
      </c>
      <c r="CY138" s="1">
        <v>158</v>
      </c>
      <c r="DA138" s="1">
        <v>321</v>
      </c>
      <c r="DC138" s="1">
        <v>479</v>
      </c>
      <c r="DD138" s="1">
        <v>19</v>
      </c>
      <c r="DE138" s="1">
        <v>2</v>
      </c>
      <c r="DF138" s="1">
        <v>6</v>
      </c>
      <c r="DG138" s="1">
        <v>0</v>
      </c>
      <c r="DI138" s="1">
        <v>54</v>
      </c>
      <c r="DJ138" s="1">
        <v>4</v>
      </c>
      <c r="DK138" s="1">
        <v>2</v>
      </c>
      <c r="DL138" s="1">
        <v>102</v>
      </c>
      <c r="DM138" s="1">
        <v>86</v>
      </c>
      <c r="DN138" s="1">
        <v>114</v>
      </c>
      <c r="DO138" s="1">
        <v>224</v>
      </c>
      <c r="DP138" s="1">
        <v>4</v>
      </c>
      <c r="DU138" s="1">
        <v>617</v>
      </c>
      <c r="DX138" s="1">
        <v>179</v>
      </c>
      <c r="DY138" s="1">
        <v>286</v>
      </c>
      <c r="EA138" s="1">
        <v>465</v>
      </c>
      <c r="EB138" s="1">
        <v>0</v>
      </c>
      <c r="EC138" s="1">
        <v>6</v>
      </c>
      <c r="ED138" s="1">
        <v>4</v>
      </c>
      <c r="EE138" s="1">
        <v>53</v>
      </c>
      <c r="EF138" s="1">
        <v>193</v>
      </c>
      <c r="EG138" s="1">
        <v>63</v>
      </c>
      <c r="EH138" s="1">
        <v>7</v>
      </c>
      <c r="EI138" s="1">
        <v>203</v>
      </c>
      <c r="EJ138" s="1">
        <v>271</v>
      </c>
      <c r="EK138" s="1">
        <v>252</v>
      </c>
      <c r="EL138" s="1">
        <v>5</v>
      </c>
      <c r="EM138" s="1">
        <v>1057</v>
      </c>
      <c r="EN138" s="1">
        <v>265</v>
      </c>
      <c r="EO138" s="1">
        <v>619</v>
      </c>
      <c r="EP138" s="1">
        <v>884</v>
      </c>
      <c r="EQ138" s="1">
        <v>0</v>
      </c>
      <c r="ER138" s="1">
        <v>2</v>
      </c>
      <c r="ES138" s="1">
        <v>7</v>
      </c>
      <c r="ET138" s="1">
        <v>49</v>
      </c>
      <c r="EU138" s="1">
        <v>5</v>
      </c>
      <c r="EV138" s="1">
        <v>142</v>
      </c>
      <c r="EW138" s="1">
        <v>43</v>
      </c>
      <c r="EX138" s="1">
        <v>0</v>
      </c>
      <c r="EY138" s="1">
        <v>7</v>
      </c>
      <c r="EZ138" s="1">
        <v>18</v>
      </c>
      <c r="FA138" s="1">
        <v>0</v>
      </c>
      <c r="FB138" s="1">
        <v>0</v>
      </c>
      <c r="FC138" s="1">
        <v>0</v>
      </c>
      <c r="FD138" s="1">
        <v>0</v>
      </c>
      <c r="FE138" s="1">
        <v>0</v>
      </c>
      <c r="FF138" s="1">
        <v>0</v>
      </c>
      <c r="FG138" s="1">
        <v>0</v>
      </c>
      <c r="FH138" s="1">
        <v>17</v>
      </c>
      <c r="FI138" s="1">
        <v>0</v>
      </c>
      <c r="FJ138" s="1">
        <v>48</v>
      </c>
      <c r="FK138" s="1">
        <v>19</v>
      </c>
      <c r="FL138" s="1">
        <v>0</v>
      </c>
      <c r="FM138" s="1">
        <v>119</v>
      </c>
      <c r="FN138" s="1">
        <v>20</v>
      </c>
      <c r="FO138" s="1">
        <v>5</v>
      </c>
      <c r="FP138" s="1">
        <v>146</v>
      </c>
      <c r="FQ138" s="1">
        <v>1</v>
      </c>
      <c r="FR138" s="1">
        <f>SUM(Tableau17[[#This Row],[2019-T1-ALEXANDRE Audric]:[2019-T1-MARIE Florie]])</f>
        <v>648</v>
      </c>
      <c r="FS138" s="1">
        <v>67</v>
      </c>
      <c r="FT138" s="1">
        <v>269</v>
      </c>
      <c r="FU138" s="1">
        <v>0</v>
      </c>
      <c r="FV138" s="1">
        <v>243</v>
      </c>
      <c r="FW138" s="1">
        <v>0</v>
      </c>
      <c r="FX138" s="1">
        <v>579</v>
      </c>
      <c r="FY138" s="1">
        <v>0</v>
      </c>
      <c r="FZ138" s="1">
        <v>291</v>
      </c>
      <c r="GA138" s="1">
        <v>0</v>
      </c>
      <c r="GB138" s="1">
        <v>310</v>
      </c>
      <c r="GC138" s="1">
        <v>0</v>
      </c>
      <c r="GD138" s="1">
        <v>601</v>
      </c>
      <c r="GE138" s="1">
        <v>122</v>
      </c>
      <c r="GF138" s="1">
        <v>239</v>
      </c>
      <c r="GG138" s="1">
        <v>13</v>
      </c>
      <c r="GH138" s="1">
        <v>250</v>
      </c>
      <c r="GI138" s="1">
        <v>0</v>
      </c>
      <c r="GJ138" s="1">
        <v>624</v>
      </c>
      <c r="GK138" s="1">
        <v>128</v>
      </c>
      <c r="GL138" s="1">
        <v>320</v>
      </c>
      <c r="GM138" s="1">
        <v>0</v>
      </c>
      <c r="GN138" s="1">
        <v>217</v>
      </c>
      <c r="GO138" s="1">
        <v>0</v>
      </c>
      <c r="GP138" s="1">
        <v>665</v>
      </c>
      <c r="GQ138" s="1">
        <v>168</v>
      </c>
      <c r="GR138" s="1">
        <v>145</v>
      </c>
      <c r="GS138" s="1">
        <v>0</v>
      </c>
      <c r="GT138" s="1">
        <v>198</v>
      </c>
      <c r="GU138" s="1">
        <v>0</v>
      </c>
      <c r="GV138" s="1">
        <v>511</v>
      </c>
      <c r="GW138" s="1">
        <v>158</v>
      </c>
      <c r="GX138" s="1">
        <v>321</v>
      </c>
      <c r="GY138" s="1">
        <v>0</v>
      </c>
      <c r="GZ138" s="1">
        <v>0</v>
      </c>
      <c r="HA138" s="1">
        <v>0</v>
      </c>
      <c r="HB138" s="1">
        <v>479</v>
      </c>
      <c r="HC138" s="1">
        <v>266</v>
      </c>
      <c r="HD138" s="1">
        <v>193</v>
      </c>
      <c r="HE138" s="1">
        <v>252</v>
      </c>
      <c r="HF138" s="1">
        <v>339</v>
      </c>
      <c r="HG138" s="1">
        <v>7</v>
      </c>
      <c r="HH138" s="1">
        <v>1057</v>
      </c>
      <c r="HI138" s="1">
        <v>265</v>
      </c>
      <c r="HJ138" s="1">
        <v>0</v>
      </c>
      <c r="HK138" s="1">
        <v>619</v>
      </c>
      <c r="HL138" s="1">
        <v>0</v>
      </c>
      <c r="HM138" s="1">
        <v>0</v>
      </c>
      <c r="HN138" s="1">
        <v>884</v>
      </c>
      <c r="HO138" s="1">
        <v>169</v>
      </c>
      <c r="HP138" s="1">
        <v>63</v>
      </c>
      <c r="HQ138" s="1">
        <v>146</v>
      </c>
      <c r="HR138" s="1">
        <v>255</v>
      </c>
      <c r="HS138" s="1">
        <v>26</v>
      </c>
      <c r="HT138" s="1">
        <v>659</v>
      </c>
      <c r="HU138" s="1">
        <v>82</v>
      </c>
      <c r="HV138" s="1">
        <v>191</v>
      </c>
      <c r="HW138" s="1">
        <v>33</v>
      </c>
      <c r="HX138" s="1">
        <v>172</v>
      </c>
      <c r="HY138" s="1">
        <v>0</v>
      </c>
      <c r="HZ138" s="1">
        <v>478</v>
      </c>
      <c r="IA138" s="1">
        <v>96</v>
      </c>
      <c r="IB138" s="1">
        <v>114</v>
      </c>
      <c r="IC138" s="1">
        <v>224</v>
      </c>
      <c r="ID138" s="1">
        <v>181</v>
      </c>
      <c r="IE138" s="1">
        <v>2</v>
      </c>
      <c r="IF138" s="1">
        <v>617</v>
      </c>
      <c r="IG138" s="1">
        <v>0</v>
      </c>
      <c r="IH138" s="1">
        <v>179</v>
      </c>
      <c r="II138" s="1">
        <v>286</v>
      </c>
      <c r="IJ138" s="1">
        <v>0</v>
      </c>
      <c r="IK138" s="1">
        <v>0</v>
      </c>
      <c r="IL138" s="1">
        <v>465</v>
      </c>
      <c r="IM138" s="26">
        <f>IFERROR(Tableau17[[#This Row],[LDIV]]/Tableau17[[#This Row],[Total général]],"")</f>
        <v>0</v>
      </c>
      <c r="IN138" s="26">
        <f>IFERROR(Tableau17[[#This Row],[LDVC]]/Tableau17[[#This Row],[Total général]],"")</f>
        <v>0</v>
      </c>
      <c r="IO138" s="26">
        <f>IFERROR(Tableau17[[#This Row],[LDVD]]/Tableau17[[#This Row],[Total général]],"")</f>
        <v>0.100418410041841</v>
      </c>
      <c r="IP138" s="26">
        <f>IFERROR(Tableau17[[#This Row],[LDVG]]/Tableau17[[#This Row],[Total général]],"")</f>
        <v>3.9748953974895397E-2</v>
      </c>
      <c r="IQ138" s="26">
        <f>IFERROR(Tableau17[[#This Row],[LEXD]]/Tableau17[[#This Row],[Total général]],"")</f>
        <v>0</v>
      </c>
      <c r="IR138" s="26">
        <f>IFERROR(Tableau17[[#This Row],[LEXG]]/Tableau17[[#This Row],[Total général]],"")</f>
        <v>0</v>
      </c>
      <c r="IS138" s="26">
        <f>IFERROR(Tableau17[[#This Row],[LLR]]/Tableau17[[#This Row],[Total général]],"")</f>
        <v>0.29916317991631797</v>
      </c>
      <c r="IT138" s="26">
        <f>IFERROR(Tableau17[[#This Row],[LREM]]/Tableau17[[#This Row],[Total général]],"")</f>
        <v>6.903765690376569E-2</v>
      </c>
      <c r="IU138" s="26">
        <f>IFERROR(Tableau17[[#This Row],[LRN]]/Tableau17[[#This Row],[Total général]],"")</f>
        <v>0.17154811715481172</v>
      </c>
      <c r="IV138" s="26">
        <f>IFERROR(Tableau17[[#This Row],[LUG]]/Tableau17[[#This Row],[Total général]],"")</f>
        <v>0.20711297071129708</v>
      </c>
      <c r="IW138" s="26">
        <f>IFERROR(Tableau17[[#This Row],[LVEC]]/Tableau17[[#This Row],[Total général]],"")</f>
        <v>0.11297071129707113</v>
      </c>
      <c r="IX138" s="26">
        <f>IFERROR(Tableau17[[#This Row],[2008-T1-LCMD]]/Tableau17[[#This Row],[2008-T1-TOTAL]],"")</f>
        <v>6.9084628670120898E-2</v>
      </c>
      <c r="IY138" s="26">
        <f>IFERROR(Tableau17[[#This Row],[2008-T1-LDVD]]/Tableau17[[#This Row],[2008-T1-TOTAL]],"")</f>
        <v>0</v>
      </c>
      <c r="IZ138" s="26">
        <f>IFERROR(Tableau17[[#This Row],[2008-T1-LEXD]]/Tableau17[[#This Row],[2008-T1-TOTAL]],"")</f>
        <v>0</v>
      </c>
      <c r="JA138" s="26">
        <f>IFERROR(Tableau17[[#This Row],[2008-T1-LEXG]]/Tableau17[[#This Row],[2008-T1-TOTAL]],"")</f>
        <v>7.426597582037997E-2</v>
      </c>
      <c r="JB138" s="26">
        <f>IFERROR(Tableau17[[#This Row],[2008-T1-LFN]]/Tableau17[[#This Row],[2008-T1-TOTAL]],"")</f>
        <v>0.1157167530224525</v>
      </c>
      <c r="JC138" s="26">
        <f>IFERROR(Tableau17[[#This Row],[2008-T1-LMAJ]]/Tableau17[[#This Row],[2008-T1-TOTAL]],"")</f>
        <v>0.39550949913644212</v>
      </c>
      <c r="JD138" s="26">
        <f>IFERROR(Tableau17[[#This Row],[2008-T1-LUG]]/Tableau17[[#This Row],[2008-T1-TOTAL]],"")</f>
        <v>0.34542314335060448</v>
      </c>
      <c r="JE138" s="26">
        <f>IFERROR(Tableau17[[#This Row],[2008-T2-LFN]]/Tableau17[[#This Row],[2008-T2-TOTAL]],"")</f>
        <v>0</v>
      </c>
      <c r="JF138" s="26">
        <f>IFERROR(Tableau17[[#This Row],[2008-T2-LGC]]/Tableau17[[#This Row],[2008-T2-TOTAL]],"")</f>
        <v>0.51580698835274541</v>
      </c>
      <c r="JG138" s="26">
        <f>IFERROR(Tableau17[[#This Row],[2008-T2-LMAJ]]/Tableau17[[#This Row],[2008-T2-TOTAL]],"")</f>
        <v>0.48419301164725459</v>
      </c>
      <c r="JH138" s="26">
        <f>IFERROR(Tableau17[[#This Row],[2008-T2-LUG]]/Tableau17[[#This Row],[2008-T2-TOTAL]],"")</f>
        <v>0</v>
      </c>
      <c r="JI138" s="26">
        <f>IFERROR(Tableau17[[#This Row],[2014-T1-LDIV]]/Tableau17[[#This Row],[2014-T1-TOTAL]],"")</f>
        <v>2.0833333333333332E-2</v>
      </c>
      <c r="JJ138" s="26">
        <f>IFERROR(Tableau17[[#This Row],[2014-T1-LDVD]]/Tableau17[[#This Row],[2014-T1-TOTAL]],"")</f>
        <v>0</v>
      </c>
      <c r="JK138" s="26">
        <f>IFERROR(Tableau17[[#This Row],[2014-T1-LDVG]]/Tableau17[[#This Row],[2014-T1-TOTAL]],"")</f>
        <v>0.10897435897435898</v>
      </c>
      <c r="JL138" s="26">
        <f>IFERROR(Tableau17[[#This Row],[2014-T1-LEXG]]/Tableau17[[#This Row],[2014-T1-TOTAL]],"")</f>
        <v>0</v>
      </c>
      <c r="JM138" s="26">
        <f>IFERROR(Tableau17[[#This Row],[2014-T1-LFG]]/Tableau17[[#This Row],[2014-T1-TOTAL]],"")</f>
        <v>6.7307692307692304E-2</v>
      </c>
      <c r="JN138" s="26">
        <f>IFERROR(Tableau17[[#This Row],[2014-T1-LFN]]/Tableau17[[#This Row],[2014-T1-TOTAL]],"")</f>
        <v>0.19551282051282051</v>
      </c>
      <c r="JO138" s="26">
        <f>IFERROR(Tableau17[[#This Row],[2014-T1-LUD]]/Tableau17[[#This Row],[2014-T1-TOTAL]],"")</f>
        <v>0.38301282051282054</v>
      </c>
      <c r="JP138" s="26">
        <f>IFERROR(Tableau17[[#This Row],[2014-T1-LUG]]/Tableau17[[#This Row],[2014-T1-TOTAL]],"")</f>
        <v>0.22435897435897437</v>
      </c>
      <c r="JQ138" s="26">
        <f>IFERROR(Tableau17[[#This Row],[2014-T2-LFN]]/Tableau17[[#This Row],[2014-T2-TOTAL]],"")</f>
        <v>0.19248120300751881</v>
      </c>
      <c r="JR138" s="26">
        <f>IFERROR(Tableau17[[#This Row],[2014-T2-LUD]]/Tableau17[[#This Row],[2014-T2-TOTAL]],"")</f>
        <v>0.48120300751879697</v>
      </c>
      <c r="JS138" s="26">
        <f>IFERROR(Tableau17[[#This Row],[2014-T2-LUG]]/Tableau17[[#This Row],[2014-T2-TOTAL]],"")</f>
        <v>0.32631578947368423</v>
      </c>
      <c r="JT138" s="26">
        <f>IFERROR(Tableau17[[#This Row],[2015-T1-BC-DIV]]/Tableau17[[#This Row],[2015-T1-TOTAL]],"")</f>
        <v>0</v>
      </c>
      <c r="JU138" s="26">
        <f>IFERROR(Tableau17[[#This Row],[2015-T1-BC-DLF]]/Tableau17[[#This Row],[2015-T1-TOTAL]],"")</f>
        <v>2.3483365949119372E-2</v>
      </c>
      <c r="JV138" s="26">
        <f>IFERROR(Tableau17[[#This Row],[2015-T1-BC-DVD]]/Tableau17[[#This Row],[2015-T1-TOTAL]],"")</f>
        <v>0</v>
      </c>
      <c r="JW138" s="26">
        <f>IFERROR(Tableau17[[#This Row],[2015-T1-BC-DVG]]/Tableau17[[#This Row],[2015-T1-TOTAL]],"")</f>
        <v>0</v>
      </c>
      <c r="JX138" s="26">
        <f>IFERROR(Tableau17[[#This Row],[2015-T1-BC-FG]]/Tableau17[[#This Row],[2015-T1-TOTAL]],"")</f>
        <v>0.19373776908023482</v>
      </c>
      <c r="JY138" s="26">
        <f>IFERROR(Tableau17[[#This Row],[2015-T1-BC-FN]]/Tableau17[[#This Row],[2015-T1-TOTAL]],"")</f>
        <v>0.30528375733855184</v>
      </c>
      <c r="JZ138" s="26">
        <f>IFERROR(Tableau17[[#This Row],[2015-T1-BC-MDM]]/Tableau17[[#This Row],[2015-T1-TOTAL]],"")</f>
        <v>0</v>
      </c>
      <c r="KA138" s="26">
        <f>IFERROR(Tableau17[[#This Row],[2015-T1-BC-RDG]]/Tableau17[[#This Row],[2015-T1-TOTAL]],"")</f>
        <v>0</v>
      </c>
      <c r="KB138" s="26">
        <f>IFERROR(Tableau17[[#This Row],[2015-T1-BC-SOC]]/Tableau17[[#This Row],[2015-T1-TOTAL]],"")</f>
        <v>0</v>
      </c>
      <c r="KC138" s="26">
        <f>IFERROR(Tableau17[[#This Row],[2015-T1-BC-UD]]/Tableau17[[#This Row],[2015-T1-TOTAL]],"")</f>
        <v>0.28375733855185908</v>
      </c>
      <c r="KD138" s="26">
        <f>IFERROR(Tableau17[[#This Row],[2015-T1-BC-UG]]/Tableau17[[#This Row],[2015-T1-TOTAL]],"")</f>
        <v>0</v>
      </c>
      <c r="KE138" s="26">
        <f>IFERROR(Tableau17[[#This Row],[2015-T1-BC-VEC]]/Tableau17[[#This Row],[2015-T1-TOTAL]],"")</f>
        <v>0.19373776908023482</v>
      </c>
      <c r="KF138" s="26">
        <f>IFERROR(Tableau17[[#This Row],[2015-T2-BC-DVG]]/Tableau17[[#This Row],[2015-T2-TOTAL]],"")</f>
        <v>0</v>
      </c>
      <c r="KG138" s="26">
        <f>IFERROR(Tableau17[[#This Row],[2015-T2-BC-FN]]/Tableau17[[#This Row],[2015-T2-TOTAL]],"")</f>
        <v>0.3298538622129436</v>
      </c>
      <c r="KH138" s="26">
        <f>IFERROR(Tableau17[[#This Row],[2015-T2-BC-SOC]]/Tableau17[[#This Row],[2015-T2-TOTAL]],"")</f>
        <v>0</v>
      </c>
      <c r="KI138" s="26">
        <f>IFERROR(Tableau17[[#This Row],[2015-T2-BC-UD]]/Tableau17[[#This Row],[2015-T2-TOTAL]],"")</f>
        <v>0.67014613778705634</v>
      </c>
      <c r="KJ138" s="26">
        <f>IFERROR(Tableau17[[#This Row],[2015-T2-BC-UG]]/Tableau17[[#This Row],[2015-T2-TOTAL]],"")</f>
        <v>0</v>
      </c>
      <c r="KK138" s="26">
        <f>IFERROR(Tableau17[[#This Row],[2017 (L)-T1-COM]]/Tableau17[[#This Row],[2017 (L)-T1-TOTAL]],"")</f>
        <v>3.0794165316045379E-2</v>
      </c>
      <c r="KL138" s="26">
        <f>IFERROR(Tableau17[[#This Row],[2017 (L)-T1-DIV]]/Tableau17[[#This Row],[2017 (L)-T1-TOTAL]],"")</f>
        <v>3.2414910858995136E-3</v>
      </c>
      <c r="KM138" s="26">
        <f>IFERROR(Tableau17[[#This Row],[2017 (L)-T1-DLF]]/Tableau17[[#This Row],[2017 (L)-T1-TOTAL]],"")</f>
        <v>9.7244732576985422E-3</v>
      </c>
      <c r="KN138" s="26">
        <f>IFERROR(Tableau17[[#This Row],[2017 (L)-T1-DVD]]/Tableau17[[#This Row],[2017 (L)-T1-TOTAL]],"")</f>
        <v>0</v>
      </c>
      <c r="KO138" s="26">
        <f>IFERROR(Tableau17[[#This Row],[2017 (L)-T1-DVG]]/Tableau17[[#This Row],[2017 (L)-T1-TOTAL]],"")</f>
        <v>0</v>
      </c>
      <c r="KP138" s="26">
        <f>IFERROR(Tableau17[[#This Row],[2017 (L)-T1-ECO]]/Tableau17[[#This Row],[2017 (L)-T1-TOTAL]],"")</f>
        <v>8.7520259319286878E-2</v>
      </c>
      <c r="KQ138" s="26">
        <f>IFERROR(Tableau17[[#This Row],[2017 (L)-T1-EXD]]/Tableau17[[#This Row],[2017 (L)-T1-TOTAL]],"")</f>
        <v>6.4829821717990272E-3</v>
      </c>
      <c r="KR138" s="26">
        <f>IFERROR(Tableau17[[#This Row],[2017 (L)-T1-EXG]]/Tableau17[[#This Row],[2017 (L)-T1-TOTAL]],"")</f>
        <v>3.2414910858995136E-3</v>
      </c>
      <c r="KS138" s="26">
        <f>IFERROR(Tableau17[[#This Row],[2017 (L)-T1-FI]]/Tableau17[[#This Row],[2017 (L)-T1-TOTAL]],"")</f>
        <v>0.16531604538087522</v>
      </c>
      <c r="KT138" s="26">
        <f>IFERROR(Tableau17[[#This Row],[2017 (L)-T1-FN]]/Tableau17[[#This Row],[2017 (L)-T1-TOTAL]],"")</f>
        <v>0.13938411669367909</v>
      </c>
      <c r="KU138" s="26">
        <f>IFERROR(Tableau17[[#This Row],[2017 (L)-T1-LR]]/Tableau17[[#This Row],[2017 (L)-T1-TOTAL]],"")</f>
        <v>0.1847649918962723</v>
      </c>
      <c r="KV138" s="26">
        <f>IFERROR(Tableau17[[#This Row],[2017 (L)-T1-MDM]]/Tableau17[[#This Row],[2017 (L)-T1-TOTAL]],"")</f>
        <v>0.36304700162074555</v>
      </c>
      <c r="KW138" s="26">
        <f>IFERROR(Tableau17[[#This Row],[2017 (L)-T1-RDG]]/Tableau17[[#This Row],[2017 (L)-T1-TOTAL]],"")</f>
        <v>6.4829821717990272E-3</v>
      </c>
      <c r="KX138" s="26">
        <f>IFERROR(Tableau17[[#This Row],[2017 (L)-T1-REG]]/Tableau17[[#This Row],[2017 (L)-T1-TOTAL]],"")</f>
        <v>0</v>
      </c>
      <c r="KY138" s="26">
        <f>IFERROR(Tableau17[[#This Row],[2017 (L)-T1-REM]]/Tableau17[[#This Row],[2017 (L)-T1-TOTAL]],"")</f>
        <v>0</v>
      </c>
      <c r="KZ138" s="26">
        <f>IFERROR(Tableau17[[#This Row],[2017 (L)-T1-SOC]]/Tableau17[[#This Row],[2017 (L)-T1-TOTAL]],"")</f>
        <v>0</v>
      </c>
      <c r="LA138" s="26">
        <f>IFERROR(Tableau17[[#This Row],[2017 (L)-T1-UDI]]/Tableau17[[#This Row],[2017 (L)-T1-TOTAL]],"")</f>
        <v>0</v>
      </c>
      <c r="LB138" s="26">
        <f>IFERROR(Tableau17[[#This Row],[2017 (L)-T2-FI]]/Tableau17[[#This Row],[2017 (L)-T2-TOTAL]],"")</f>
        <v>0</v>
      </c>
      <c r="LC138" s="26">
        <f>IFERROR(Tableau17[[#This Row],[2017 (L)-T2-FN]]/Tableau17[[#This Row],[2017 (L)-T2-TOTAL]],"")</f>
        <v>0</v>
      </c>
      <c r="LD138" s="26">
        <f>IFERROR(Tableau17[[#This Row],[2017 (L)-T2-LR]]/Tableau17[[#This Row],[2017 (L)-T2-TOTAL]],"")</f>
        <v>0.38494623655913979</v>
      </c>
      <c r="LE138" s="26">
        <f>IFERROR(Tableau17[[#This Row],[2017 (L)-T2-MDM]]/Tableau17[[#This Row],[2017 (L)-T2-TOTAL]],"")</f>
        <v>0.61505376344086027</v>
      </c>
      <c r="LF138" s="26">
        <f>IFERROR(Tableau17[[#This Row],[2017 (L)-T2-REM]]/Tableau17[[#This Row],[2017 (L)-T2-TOTAL]],"")</f>
        <v>0</v>
      </c>
      <c r="LG138" s="26">
        <f>IFERROR(Tableau17[[#This Row],[2017-T1-ARTHAUD Nathalie]]/Tableau17[[#This Row],[2017-T1-TOTAL]],"")</f>
        <v>0</v>
      </c>
      <c r="LH138" s="26">
        <f>IFERROR(Tableau17[[#This Row],[2017-T1-ASSELINEAU Fran]]/Tableau17[[#This Row],[2017-T1-TOTAL]],"")</f>
        <v>5.6764427625354778E-3</v>
      </c>
      <c r="LI138" s="26">
        <f>IFERROR(Tableau17[[#This Row],[2017-T1-CHEMINADE Jacques]]/Tableau17[[#This Row],[2017-T1-TOTAL]],"")</f>
        <v>3.7842951750236518E-3</v>
      </c>
      <c r="LJ138" s="26">
        <f>IFERROR(Tableau17[[#This Row],[2017-T1-DUPONT-AIGNAN Nicolas]]/Tableau17[[#This Row],[2017-T1-TOTAL]],"")</f>
        <v>5.0141911069063384E-2</v>
      </c>
      <c r="LK138" s="26">
        <f>IFERROR(Tableau17[[#This Row],[2017-T1-FILLON Fran]]/Tableau17[[#This Row],[2017-T1-TOTAL]],"")</f>
        <v>0.1825922421948912</v>
      </c>
      <c r="LL138" s="26">
        <f>IFERROR(Tableau17[[#This Row],[2017-T1-HAMON Beno]]/Tableau17[[#This Row],[2017-T1-TOTAL]],"")</f>
        <v>5.9602649006622516E-2</v>
      </c>
      <c r="LM138" s="26">
        <f>IFERROR(Tableau17[[#This Row],[2017-T1-LASSALLE Jean]]/Tableau17[[#This Row],[2017-T1-TOTAL]],"")</f>
        <v>6.6225165562913907E-3</v>
      </c>
      <c r="LN138" s="26">
        <f>IFERROR(Tableau17[[#This Row],[2017-T1-LE PEN Marine]]/Tableau17[[#This Row],[2017-T1-TOTAL]],"")</f>
        <v>0.19205298013245034</v>
      </c>
      <c r="LO138" s="26">
        <f>IFERROR(Tableau17[[#This Row],[2017-T1-M Jean-Luc]]/Tableau17[[#This Row],[2017-T1-TOTAL]],"")</f>
        <v>0.2563859981078524</v>
      </c>
      <c r="LP138" s="26">
        <f>IFERROR(Tableau17[[#This Row],[2017-T1-MACRON Emmanuel]]/Tableau17[[#This Row],[2017-T1-TOTAL]],"")</f>
        <v>0.23841059602649006</v>
      </c>
      <c r="LQ138" s="26">
        <f>IFERROR(Tableau17[[#This Row],[2017-T1-POUTOU Philippe]]/Tableau17[[#This Row],[2017-T1-TOTAL]],"")</f>
        <v>4.7303689687795648E-3</v>
      </c>
      <c r="LR138" s="26">
        <f>IFERROR(Tableau17[[#This Row],[2017-T2-LE PEN Marine]]/Tableau17[[#This Row],[2017-T2-TOTAL]],"")</f>
        <v>0.29977375565610859</v>
      </c>
      <c r="LS138" s="26">
        <f>IFERROR(Tableau17[[#This Row],[2017-T2-MACRON Emmanuel]]/Tableau17[[#This Row],[2017-T2-TOTAL]],"")</f>
        <v>0.70022624434389136</v>
      </c>
      <c r="LT138" s="26">
        <f>IFERROR(Tableau17[[#This Row],[2019-T1-ALEXANDRE Audric]]/Tableau17[[#This Row],[2019-T1-TOTAL]],"")</f>
        <v>0</v>
      </c>
      <c r="LU138" s="26">
        <f>IFERROR(Tableau17[[#This Row],[2019-T1-ARTHAUD Nathalie]]/Tableau17[[#This Row],[2019-T1-TOTAL]],"")</f>
        <v>3.0864197530864196E-3</v>
      </c>
      <c r="LV138" s="26">
        <f>IFERROR(Tableau17[[#This Row],[2019-T1-ASSELINEAU François]]/Tableau17[[#This Row],[2019-T1-TOTAL]],"")</f>
        <v>1.0802469135802469E-2</v>
      </c>
      <c r="LW138" s="26">
        <f>IFERROR(Tableau17[[#This Row],[2019-T1-AUBRY Manon]]/Tableau17[[#This Row],[2019-T1-TOTAL]],"")</f>
        <v>7.5617283950617287E-2</v>
      </c>
      <c r="LX138" s="26">
        <f>IFERROR(Tableau17[[#This Row],[2019-T1-AZERGUI Nagib]]/Tableau17[[#This Row],[2019-T1-TOTAL]],"")</f>
        <v>7.716049382716049E-3</v>
      </c>
      <c r="LY138" s="26">
        <f>IFERROR(Tableau17[[#This Row],[2019-T1-BARDELLA Jordan]]/Tableau17[[#This Row],[2019-T1-TOTAL]],"")</f>
        <v>0.2191358024691358</v>
      </c>
      <c r="LZ138" s="26">
        <f>IFERROR(Tableau17[[#This Row],[2019-T1-BELLAMY François-Xavier]]/Tableau17[[#This Row],[2019-T1-TOTAL]],"")</f>
        <v>6.6358024691358028E-2</v>
      </c>
      <c r="MA138" s="26">
        <f>IFERROR(Tableau17[[#This Row],[2019-T1-BIDOU Olivier]]/Tableau17[[#This Row],[2019-T1-TOTAL]],"")</f>
        <v>0</v>
      </c>
      <c r="MB138" s="26">
        <f>IFERROR(Tableau17[[#This Row],[2019-T1-BOURG Dominique]]/Tableau17[[#This Row],[2019-T1-TOTAL]],"")</f>
        <v>1.0802469135802469E-2</v>
      </c>
      <c r="MC138" s="26">
        <f>IFERROR(Tableau17[[#This Row],[2019-T1-BROSSAT Ian]]/Tableau17[[#This Row],[2019-T1-TOTAL]],"")</f>
        <v>2.7777777777777776E-2</v>
      </c>
      <c r="MD138" s="26">
        <f>IFERROR(Tableau17[[#This Row],[2019-T1-CAILLAUD Sophie]]/Tableau17[[#This Row],[2019-T1-TOTAL]],"")</f>
        <v>0</v>
      </c>
      <c r="ME138" s="26">
        <f>IFERROR(Tableau17[[#This Row],[2019-T1-CAMUS Renaud]]/Tableau17[[#This Row],[2019-T1-TOTAL]],"")</f>
        <v>0</v>
      </c>
      <c r="MF138" s="26">
        <f>IFERROR(Tableau17[[#This Row],[2019-T1-CHALENÇON Christophe]]/Tableau17[[#This Row],[2019-T1-TOTAL]],"")</f>
        <v>0</v>
      </c>
      <c r="MG138" s="26">
        <f>IFERROR(Tableau17[[#This Row],[2019-T1-CORBET Cathy Denise Ginette]]/Tableau17[[#This Row],[2019-T1-TOTAL]],"")</f>
        <v>0</v>
      </c>
      <c r="MH138" s="26">
        <f>IFERROR(Tableau17[[#This Row],[2019-T1-DE PREVOISIN Robert]]/Tableau17[[#This Row],[2019-T1-TOTAL]],"")</f>
        <v>0</v>
      </c>
      <c r="MI138" s="26">
        <f>IFERROR(Tableau17[[#This Row],[2019-T1-DELFEL Thérèse]]/Tableau17[[#This Row],[2019-T1-TOTAL]],"")</f>
        <v>0</v>
      </c>
      <c r="MJ138" s="26">
        <f>IFERROR(Tableau17[[#This Row],[2019-T1-DIEUMEGARD Pierre]]/Tableau17[[#This Row],[2019-T1-TOTAL]],"")</f>
        <v>0</v>
      </c>
      <c r="MK138" s="26">
        <f>IFERROR(Tableau17[[#This Row],[2019-T1-DUPONT-AIGNAN Nicolas]]/Tableau17[[#This Row],[2019-T1-TOTAL]],"")</f>
        <v>2.6234567901234566E-2</v>
      </c>
      <c r="ML138" s="26">
        <f>IFERROR(Tableau17[[#This Row],[2019-T1-GERNIGON Yves]]/Tableau17[[#This Row],[2019-T1-TOTAL]],"")</f>
        <v>0</v>
      </c>
      <c r="MM138" s="26">
        <f>IFERROR(Tableau17[[#This Row],[2019-T1-GLUCKSMANN Raphaël]]/Tableau17[[#This Row],[2019-T1-TOTAL]],"")</f>
        <v>7.407407407407407E-2</v>
      </c>
      <c r="MN138" s="26">
        <f>IFERROR(Tableau17[[#This Row],[2019-T1-HAMON Benoît]]/Tableau17[[#This Row],[2019-T1-TOTAL]],"")</f>
        <v>2.9320987654320986E-2</v>
      </c>
      <c r="MO138" s="26">
        <f>IFERROR(Tableau17[[#This Row],[2019-T1-HELGEN Gilles]]/Tableau17[[#This Row],[2019-T1-TOTAL]],"")</f>
        <v>0</v>
      </c>
      <c r="MP138" s="26">
        <f>IFERROR(Tableau17[[#This Row],[2019-T1-JADOT Yannick]]/Tableau17[[#This Row],[2019-T1-TOTAL]],"")</f>
        <v>0.18364197530864199</v>
      </c>
      <c r="MQ138" s="26">
        <f>IFERROR(Tableau17[[#This Row],[2019-T1-LAGARDE Jean-Christophe]]/Tableau17[[#This Row],[2019-T1-TOTAL]],"")</f>
        <v>3.0864197530864196E-2</v>
      </c>
      <c r="MR138" s="26">
        <f>IFERROR(Tableau17[[#This Row],[2019-T1-LALANNE Francis]]/Tableau17[[#This Row],[2019-T1-TOTAL]],"")</f>
        <v>7.716049382716049E-3</v>
      </c>
      <c r="MS138" s="26">
        <f>IFERROR(Tableau17[[#This Row],[2019-T1-LOISEAU Nathalie]]/Tableau17[[#This Row],[2019-T1-TOTAL]],"")</f>
        <v>0.22530864197530864</v>
      </c>
      <c r="MT138" s="26">
        <f>IFERROR(Tableau17[[#This Row],[2019-T1-MARIE Florie]]/Tableau17[[#This Row],[2019-T1-TOTAL]],"")</f>
        <v>1.5432098765432098E-3</v>
      </c>
      <c r="MU138" s="26">
        <f>IFERROR(Tableau17[[#This Row],[2008-T1-MACROEXTRDROITE]]/Tableau17[[#This Row],[2008-T1-MACROTOTALE]],"")</f>
        <v>0.1157167530224525</v>
      </c>
      <c r="MV138" s="26">
        <f>IFERROR(Tableau17[[#This Row],[2008-T1-MACRODROITE]]/Tableau17[[#This Row],[2008-T1-MACROTOTALE]],"")</f>
        <v>0.46459412780656306</v>
      </c>
      <c r="MW138" s="26">
        <f>IFERROR(Tableau17[[#This Row],[2008-T1-MACROCENTRE]]/Tableau17[[#This Row],[2008-T1-MACROTOTALE]],"")</f>
        <v>0</v>
      </c>
      <c r="MX138" s="26">
        <f>IFERROR(Tableau17[[#This Row],[2008-T1-MACROGAUCHE]]/Tableau17[[#This Row],[2008-T1-MACROTOTALE]],"")</f>
        <v>0.41968911917098445</v>
      </c>
      <c r="MY138" s="26">
        <f>IFERROR(Tableau17[[#This Row],[2008-T1-MACROAUTRE]]/Tableau17[[#This Row],[2008-T1-MACROTOTALE]],"")</f>
        <v>0</v>
      </c>
      <c r="MZ138" s="26">
        <f>IFERROR(Tableau17[[#This Row],[2008-T2-MACROEXTRDROITE]]/Tableau17[[#This Row],[2008-T2-MACROTOTALE]],"")</f>
        <v>0</v>
      </c>
      <c r="NA138" s="26">
        <f>IFERROR(Tableau17[[#This Row],[2008-T2-MACRODROITE]]/Tableau17[[#This Row],[2008-T2-MACROTOTALE]],"")</f>
        <v>0.48419301164725459</v>
      </c>
      <c r="NB138" s="26">
        <f>IFERROR(Tableau17[[#This Row],[2008-T2-MACROCENTRE]]/Tableau17[[#This Row],[2008-T2-MACROTOTALE]],"")</f>
        <v>0</v>
      </c>
      <c r="NC138" s="26">
        <f>IFERROR(Tableau17[[#This Row],[2008-T2-MACROGAUCHE]]/Tableau17[[#This Row],[2008-T2-MACROTOTALE]],"")</f>
        <v>0.51580698835274541</v>
      </c>
      <c r="ND138" s="26">
        <f>IFERROR(Tableau17[[#This Row],[2008-T2-MACROAUTRE]]/Tableau17[[#This Row],[2008-T2-MACROTOTALE]],"")</f>
        <v>0</v>
      </c>
      <c r="NE138" s="26">
        <f>IFERROR(Tableau17[[#This Row],[2014-T1-MACROEXTRDROITE]]/Tableau17[[#This Row],[2014-T1-MACROTOTALE]],"")</f>
        <v>0.19551282051282051</v>
      </c>
      <c r="NF138" s="26">
        <f>IFERROR(Tableau17[[#This Row],[2014-T1-MACRODROITE]]/Tableau17[[#This Row],[2014-T1-MACROTOTALE]],"")</f>
        <v>0.38301282051282054</v>
      </c>
      <c r="NG138" s="26">
        <f>IFERROR(Tableau17[[#This Row],[2014-T1-MACROCENTRE]]/Tableau17[[#This Row],[2014-T1-MACROTOTALE]],"")</f>
        <v>2.0833333333333332E-2</v>
      </c>
      <c r="NH138" s="26">
        <f>IFERROR(Tableau17[[#This Row],[2014-T1-MACROGAUCHE]]/Tableau17[[#This Row],[2014-T1-MACROTOTALE]],"")</f>
        <v>0.40064102564102566</v>
      </c>
      <c r="NI138" s="26">
        <f>IFERROR(Tableau17[[#This Row],[2014-T1-MACROAUTRE]]/Tableau17[[#This Row],[2014-T1-MACROTOTALE]],"")</f>
        <v>0</v>
      </c>
      <c r="NJ138" s="26">
        <f>IFERROR(Tableau17[[#This Row],[2014-T2-MACROEXTRDROITE]]/Tableau17[[#This Row],[2014-T2-MACROTOTALE]],"")</f>
        <v>0.19248120300751881</v>
      </c>
      <c r="NK138" s="26">
        <f>IFERROR(Tableau17[[#This Row],[2014-T2-MACRODROITE]]/Tableau17[[#This Row],[2014-T2-MACROTOTALE]],"")</f>
        <v>0.48120300751879697</v>
      </c>
      <c r="NL138" s="26">
        <f>IFERROR(Tableau17[[#This Row],[2014-T2-MACROCENTRE]]/Tableau17[[#This Row],[2014-T2-MACROTOTALE]],"")</f>
        <v>0</v>
      </c>
      <c r="NM138" s="26">
        <f>IFERROR(Tableau17[[#This Row],[2014-T2-MACROGAUCHE]]/Tableau17[[#This Row],[2014-T2-MACROTOTALE]],"")</f>
        <v>0.32631578947368423</v>
      </c>
      <c r="NN138" s="26">
        <f>IFERROR(Tableau17[[#This Row],[2014-T2-MACROAUTRE]]/Tableau17[[#This Row],[2014-T2-MACROTOTALE]],"")</f>
        <v>0</v>
      </c>
      <c r="NO138" s="26">
        <f>IFERROR( Tableau17[[#This Row],[2015-T1-MACROEXTRDROITE]]/Tableau17[[#This Row],[2015-T1-MACROTOTALE]],"")</f>
        <v>0.32876712328767121</v>
      </c>
      <c r="NP138" s="26">
        <f>IFERROR(Tableau17[[#This Row],[2015-T1-MACRODROITE]]/Tableau17[[#This Row],[2015-T1-MACROTOTALE]],"")</f>
        <v>0.28375733855185908</v>
      </c>
      <c r="NQ138" s="26">
        <f>IFERROR(Tableau17[[#This Row],[2015-T1-MACROCENTRE]]/Tableau17[[#This Row],[2015-T1-MACROTOTALE]],"")</f>
        <v>0</v>
      </c>
      <c r="NR138" s="26">
        <f>IFERROR(Tableau17[[#This Row],[2015-T1-MACROGAUCHE]]/Tableau17[[#This Row],[2015-T1-MACROTOTALE]],"")</f>
        <v>0.38747553816046965</v>
      </c>
      <c r="NS138" s="26">
        <f>IFERROR(Tableau17[[#This Row],[2015-T1-MACROAUTRE]]/Tableau17[[#This Row],[2015-T1-MACROTOTALE]],"")</f>
        <v>0</v>
      </c>
      <c r="NT138" s="26">
        <f>IFERROR(Tableau17[[#This Row],[2015-T2-MACROEXTRDROITE]]/Tableau17[[#This Row],[2015-T2-MACROTOTALE]],"")</f>
        <v>0.3298538622129436</v>
      </c>
      <c r="NU138" s="26">
        <f>IFERROR(Tableau17[[#This Row],[2015-T2-MACRODROITE]]/Tableau17[[#This Row],[2015-T2-MACROTOTALE]],"")</f>
        <v>0.67014613778705634</v>
      </c>
      <c r="NV138" s="26">
        <f>IFERROR(Tableau17[[#This Row],[2015-T2-MACROCENTRE]]/Tableau17[[#This Row],[2015-T2-MACROTOTALE]],"")</f>
        <v>0</v>
      </c>
      <c r="NW138" s="26">
        <f>IFERROR(Tableau17[[#This Row],[2015-T2-MACROGAUCHE]]/Tableau17[[#This Row],[2015-T2-MACROTOTALE]],"")</f>
        <v>0</v>
      </c>
      <c r="NX138" s="26">
        <f>IFERROR(Tableau17[[#This Row],[2015-T2-MACROAUTRE]]/Tableau17[[#This Row],[2015-T2-MACROTOTALE]],"")</f>
        <v>0</v>
      </c>
      <c r="NY138" s="26">
        <f>IFERROR(Tableau17[[#This Row],[2017-T1-MACROEXTRDROITE]]/Tableau17[[#This Row],[2017-T1-MACROTOTALE]],"")</f>
        <v>0.25165562913907286</v>
      </c>
      <c r="NZ138" s="26">
        <f>IFERROR(Tableau17[[#This Row],[2017-T1-MACRODROITE]]/Tableau17[[#This Row],[2017-T1-MACROTOTALE]],"")</f>
        <v>0.1825922421948912</v>
      </c>
      <c r="OA138" s="26">
        <f>IFERROR(Tableau17[[#This Row],[2017-T1-MACROCENTRE]]/Tableau17[[#This Row],[2017-T1-MACROTOTALE]],"")</f>
        <v>0.23841059602649006</v>
      </c>
      <c r="OB138" s="26">
        <f>IFERROR(Tableau17[[#This Row],[2017-T1-MACROGAUCHE]]/Tableau17[[#This Row],[2017-T1-MACROTOTALE]],"")</f>
        <v>0.32071901608325448</v>
      </c>
      <c r="OC138" s="26">
        <f>IFERROR(Tableau17[[#This Row],[2017-T1-MACROAUTRE]]/Tableau17[[#This Row],[2017-T1-MACROTOTALE]],"")</f>
        <v>6.6225165562913907E-3</v>
      </c>
      <c r="OD138" s="26">
        <f>IFERROR(Tableau17[[#This Row],[2017-T2-MACROEXTRDROITE]]/Tableau17[[#This Row],[2017-T2-MACROTOTALE]],"")</f>
        <v>0.29977375565610859</v>
      </c>
      <c r="OE138" s="26">
        <f>IFERROR(Tableau17[[#This Row],[2017-T2-MACRODROITE]]/Tableau17[[#This Row],[2017-T2-MACROTOTALE]],"")</f>
        <v>0</v>
      </c>
      <c r="OF138" s="26">
        <f>IFERROR(Tableau17[[#This Row],[2017-T2-MACROCENTRE]]/Tableau17[[#This Row],[2017-T2-MACROTOTALE]],"")</f>
        <v>0.70022624434389136</v>
      </c>
      <c r="OG138" s="26">
        <f>IFERROR(Tableau17[[#This Row],[2017-T2-MACROGAUCHE]]/Tableau17[[#This Row],[2017-T2-MACROTOTALE]],"")</f>
        <v>0</v>
      </c>
      <c r="OH138" s="26">
        <f>IFERROR(Tableau17[[#This Row],[2017-T2-MACROAUTRE]]/Tableau17[[#This Row],[2017-T2-MACROTOTALE]],"")</f>
        <v>0</v>
      </c>
      <c r="OI138" s="26">
        <f>IFERROR(Tableau17[[#This Row],[2019-T1-MACROEXTRDROITE]]/Tableau17[[#This Row],[2019-T1-MACROTOTALE]],"")</f>
        <v>0.25644916540212442</v>
      </c>
      <c r="OJ138" s="26">
        <f>IFERROR(Tableau17[[#This Row],[2019-T1-MACRODROITE]]/Tableau17[[#This Row],[2019-T1-MACROTOTALE]],"")</f>
        <v>9.5599393019726864E-2</v>
      </c>
      <c r="OK138" s="26">
        <f>IFERROR(Tableau17[[#This Row],[2019-T1-MACROCENTRE]]/Tableau17[[#This Row],[2019-T1-MACROTOTALE]],"")</f>
        <v>0.22154779969650987</v>
      </c>
      <c r="OL138" s="26">
        <f>IFERROR(Tableau17[[#This Row],[2019-T1-MACROGAUCHE]]/Tableau17[[#This Row],[2019-T1-MACROTOTALE]],"")</f>
        <v>0.38694992412746587</v>
      </c>
      <c r="OM138" s="26">
        <f>IFERROR(Tableau17[[#This Row],[2019-T1-MACROAUTRE]]/Tableau17[[#This Row],[2019-T1-MACROTOTALE]],"")</f>
        <v>3.9453717754172987E-2</v>
      </c>
      <c r="ON138" s="26">
        <f>IFERROR(Tableau17[[#This Row],[2020-T1-MACROEXTRDROITE]]/Tableau17[[#This Row],[2020-T1-MACROTOTALE]],"")</f>
        <v>0.17154811715481172</v>
      </c>
      <c r="OO138" s="26">
        <f>IFERROR(Tableau17[[#This Row],[2020-T1-MACRODROITE]]/Tableau17[[#This Row],[2020-T1-MACROTOTALE]],"")</f>
        <v>0.39958158995815901</v>
      </c>
      <c r="OP138" s="26">
        <f>IFERROR(Tableau17[[#This Row],[2020-T1-MACROCENTRE]]/Tableau17[[#This Row],[2020-T1-MACROTOTALE]],"")</f>
        <v>6.903765690376569E-2</v>
      </c>
      <c r="OQ138" s="26">
        <f>IFERROR(Tableau17[[#This Row],[2020-T1-MACROGAUCHE]]/Tableau17[[#This Row],[2020-T1-MACROTOTALE]],"")</f>
        <v>0.35983263598326359</v>
      </c>
      <c r="OR138" s="26">
        <f>IFERROR(Tableau17[[#This Row],[2020-T1-MACROAUTRE]]/Tableau17[[#This Row],[2020-T1-MACROTOTALE]],"")</f>
        <v>0</v>
      </c>
      <c r="OS138" s="26">
        <f>IFERROR(Tableau17[[#This Row],[2017 (L)-T1-MACROEXTRDROITE]]/Tableau17[[#This Row],[2017 (L)-T1-MACROTOTALE]],"")</f>
        <v>0.15559157212317667</v>
      </c>
      <c r="OT138" s="26">
        <f>IFERROR(Tableau17[[#This Row],[2017 (L)-T1-MACRODROITE]]/Tableau17[[#This Row],[2017 (L)-T1-MACROTOTALE]],"")</f>
        <v>0.1847649918962723</v>
      </c>
      <c r="OU138" s="26">
        <f>IFERROR(Tableau17[[#This Row],[2017 (L)-T1-MACROCENTRE]]/Tableau17[[#This Row],[2017 (L)-T1-MACROTOTALE]],"")</f>
        <v>0.36304700162074555</v>
      </c>
      <c r="OV138" s="26">
        <f>IFERROR(Tableau17[[#This Row],[2017 (L)-T1-MACROGAUCHE]]/Tableau17[[#This Row],[2017 (L)-T1-MACROTOTALE]],"")</f>
        <v>0.29335494327390599</v>
      </c>
      <c r="OW138" s="26">
        <f>IFERROR(Tableau17[[#This Row],[2017 (L)-T1-MACROAUTRE]]/Tableau17[[#This Row],[2017 (L)-T1-MACROTOTALE]],"")</f>
        <v>3.2414910858995136E-3</v>
      </c>
      <c r="OX138" s="26">
        <f>IFERROR(Tableau17[[#This Row],[2017 (L)-T2-MACROEXTRDROITE]]/Tableau17[[#This Row],[2017 (L)-T2-MACROTOTALE]],"")</f>
        <v>0</v>
      </c>
      <c r="OY138" s="26">
        <f>IFERROR(Tableau17[[#This Row],[2017 (L)-T2-MACRODROITE]]/Tableau17[[#This Row],[2017 (L)-T2-MACROTOTALE]],"")</f>
        <v>0.38494623655913979</v>
      </c>
      <c r="OZ138" s="26">
        <f>IFERROR(Tableau17[[#This Row],[2017 (L)-T2-MACROCENTRE]]/Tableau17[[#This Row],[2017 (L)-T2-MACROTOTALE]],"")</f>
        <v>0.61505376344086027</v>
      </c>
      <c r="PA138" s="26">
        <f>IFERROR(Tableau17[[#This Row],[2017 (L)-T2-MACROGAUCHE]]/Tableau17[[#This Row],[2017 (L)-T2-MACROTOTALE]],"")</f>
        <v>0</v>
      </c>
      <c r="PB138" s="26">
        <f>IFERROR(Tableau17[[#This Row],[2017 (L)-T2-MACROAUTRE]]/Tableau17[[#This Row],[2017 (L)-T2-MACROTOTALE]],"")</f>
        <v>0</v>
      </c>
      <c r="PC138" s="26">
        <f>IFERROR(Tableau17[[#This Row],[2008_T1_PROCUS]]/Tableau17[[#This Row],[2008_T1_INSCRITS]],0)</f>
        <v>2.3579849946409433E-2</v>
      </c>
      <c r="PD138" s="26">
        <f>IFERROR(Tableau17[[#This Row],[2008_T2_PROCUS]]/Tableau17[[#This Row],[2008_T2_INSCRITS]],0)</f>
        <v>2.0364415862808145E-2</v>
      </c>
      <c r="PE138" s="26">
        <f>Tableau17[[#This Row],[2014_T1_PROCUS]]/Tableau17[[#This Row],[2014_T1_INSCRITS]]</f>
        <v>1.4047410008779631E-2</v>
      </c>
      <c r="PF138" s="26">
        <f>IFERROR(Tableau17[[#This Row],[2014_T2_PROCUS]]/Tableau17[[#This Row],[2014_T2_INSCRITS]],0)</f>
        <v>1.5803336259877086E-2</v>
      </c>
    </row>
    <row r="139" spans="1:422" hidden="1" x14ac:dyDescent="0.2">
      <c r="A139" s="1">
        <v>5</v>
      </c>
      <c r="B139" s="1" t="s">
        <v>381</v>
      </c>
      <c r="C139" s="1" t="s">
        <v>387</v>
      </c>
      <c r="D139" s="1" t="s">
        <v>387</v>
      </c>
      <c r="E139" s="1">
        <v>936</v>
      </c>
      <c r="F139" s="1">
        <v>5.3938040000000003</v>
      </c>
      <c r="G139" s="1">
        <v>43.236486999999997</v>
      </c>
      <c r="H139" s="3">
        <v>796</v>
      </c>
      <c r="I139" s="3">
        <v>155</v>
      </c>
      <c r="L139" s="1">
        <v>27</v>
      </c>
      <c r="M139" s="1">
        <v>5</v>
      </c>
      <c r="P139" s="1">
        <v>68</v>
      </c>
      <c r="Q139" s="1">
        <v>21</v>
      </c>
      <c r="R139" s="1">
        <v>61</v>
      </c>
      <c r="S139" s="1">
        <v>37</v>
      </c>
      <c r="T139" s="1">
        <v>39</v>
      </c>
      <c r="U139" s="1">
        <v>258</v>
      </c>
      <c r="V139" s="1">
        <v>788</v>
      </c>
      <c r="W139" s="1">
        <v>416</v>
      </c>
      <c r="X139" s="1">
        <v>11</v>
      </c>
      <c r="Y139" s="2">
        <v>0.52791878000000003</v>
      </c>
      <c r="Z139" s="1">
        <v>788</v>
      </c>
      <c r="AA139" s="1">
        <v>428</v>
      </c>
      <c r="AB139" s="1">
        <v>9</v>
      </c>
      <c r="AC139" s="2">
        <v>0.54314720999999999</v>
      </c>
      <c r="AD139" s="1">
        <v>796</v>
      </c>
      <c r="AE139" s="1">
        <v>265</v>
      </c>
      <c r="AF139" s="2">
        <v>0.33291457000000002</v>
      </c>
      <c r="AG139" s="1">
        <f t="shared" si="2"/>
        <v>155</v>
      </c>
      <c r="AH139" s="1">
        <v>719</v>
      </c>
      <c r="AI139" s="1">
        <v>412</v>
      </c>
      <c r="AJ139" s="1">
        <v>10</v>
      </c>
      <c r="AK139" s="2">
        <v>0.57301807999999999</v>
      </c>
      <c r="AL139" s="1">
        <v>719</v>
      </c>
      <c r="AM139" s="1">
        <v>423</v>
      </c>
      <c r="AN139" s="1">
        <v>10</v>
      </c>
      <c r="AO139" s="2">
        <v>0.58831710999999998</v>
      </c>
      <c r="AP139" s="1">
        <v>762</v>
      </c>
      <c r="AQ139" s="1">
        <v>300</v>
      </c>
      <c r="AR139" s="2">
        <v>0.39370079000000002</v>
      </c>
      <c r="AS139" s="1">
        <v>762</v>
      </c>
      <c r="AT139" s="1">
        <v>331</v>
      </c>
      <c r="AU139" s="2">
        <v>0.43438320000000002</v>
      </c>
      <c r="AV139" s="1">
        <v>803</v>
      </c>
      <c r="AW139" s="1">
        <v>321</v>
      </c>
      <c r="AX139" s="2">
        <v>0.39975093</v>
      </c>
      <c r="AY139" s="1">
        <v>803</v>
      </c>
      <c r="AZ139" s="1">
        <v>262</v>
      </c>
      <c r="BA139" s="2">
        <v>0.32627645999999999</v>
      </c>
      <c r="BB139" s="1">
        <v>802</v>
      </c>
      <c r="BC139" s="1">
        <v>585</v>
      </c>
      <c r="BD139" s="2">
        <v>0.72942642999999996</v>
      </c>
      <c r="BE139" s="1">
        <v>802</v>
      </c>
      <c r="BF139" s="1">
        <v>547</v>
      </c>
      <c r="BG139" s="2">
        <v>0.68204489000000001</v>
      </c>
      <c r="BH139" s="1">
        <v>787</v>
      </c>
      <c r="BI139" s="1">
        <v>339</v>
      </c>
      <c r="BJ139" s="2">
        <v>0.43074968000000002</v>
      </c>
      <c r="BK139" s="1">
        <v>11</v>
      </c>
      <c r="BN139" s="1">
        <v>28</v>
      </c>
      <c r="BO139" s="1">
        <v>28</v>
      </c>
      <c r="BP139" s="1">
        <v>192</v>
      </c>
      <c r="BQ139" s="1">
        <v>142</v>
      </c>
      <c r="BR139" s="1">
        <v>401</v>
      </c>
      <c r="BT139" s="1">
        <v>180</v>
      </c>
      <c r="BU139" s="1">
        <v>235</v>
      </c>
      <c r="BW139" s="1">
        <v>415</v>
      </c>
      <c r="BX139" s="1">
        <v>5</v>
      </c>
      <c r="BZ139" s="1">
        <v>33</v>
      </c>
      <c r="CB139" s="1">
        <v>25</v>
      </c>
      <c r="CC139" s="1">
        <v>103</v>
      </c>
      <c r="CD139" s="1">
        <v>170</v>
      </c>
      <c r="CE139" s="1">
        <v>70</v>
      </c>
      <c r="CF139" s="1">
        <v>406</v>
      </c>
      <c r="CG139" s="1">
        <v>99</v>
      </c>
      <c r="CH139" s="1">
        <v>197</v>
      </c>
      <c r="CI139" s="1">
        <v>115</v>
      </c>
      <c r="CJ139" s="1">
        <v>411</v>
      </c>
      <c r="CL139" s="1">
        <v>5</v>
      </c>
      <c r="CO139" s="1">
        <v>45</v>
      </c>
      <c r="CP139" s="1">
        <v>107</v>
      </c>
      <c r="CT139" s="1">
        <v>87</v>
      </c>
      <c r="CV139" s="1">
        <v>50</v>
      </c>
      <c r="CW139" s="1">
        <v>294</v>
      </c>
      <c r="CY139" s="1">
        <v>112</v>
      </c>
      <c r="DA139" s="1">
        <v>190</v>
      </c>
      <c r="DC139" s="1">
        <v>302</v>
      </c>
      <c r="DD139" s="1">
        <v>9</v>
      </c>
      <c r="DE139" s="1">
        <v>0</v>
      </c>
      <c r="DF139" s="1">
        <v>5</v>
      </c>
      <c r="DG139" s="1">
        <v>1</v>
      </c>
      <c r="DI139" s="1">
        <v>20</v>
      </c>
      <c r="DJ139" s="1">
        <v>3</v>
      </c>
      <c r="DK139" s="1">
        <v>5</v>
      </c>
      <c r="DL139" s="1">
        <v>34</v>
      </c>
      <c r="DM139" s="1">
        <v>63</v>
      </c>
      <c r="DN139" s="1">
        <v>60</v>
      </c>
      <c r="DO139" s="1">
        <v>116</v>
      </c>
      <c r="DP139" s="1">
        <v>2</v>
      </c>
      <c r="DU139" s="1">
        <v>318</v>
      </c>
      <c r="DX139" s="1">
        <v>110</v>
      </c>
      <c r="DY139" s="1">
        <v>128</v>
      </c>
      <c r="EA139" s="1">
        <v>238</v>
      </c>
      <c r="EB139" s="1">
        <v>2</v>
      </c>
      <c r="EC139" s="1">
        <v>7</v>
      </c>
      <c r="ED139" s="1">
        <v>1</v>
      </c>
      <c r="EE139" s="1">
        <v>18</v>
      </c>
      <c r="EF139" s="1">
        <v>111</v>
      </c>
      <c r="EG139" s="1">
        <v>36</v>
      </c>
      <c r="EH139" s="1">
        <v>1</v>
      </c>
      <c r="EI139" s="1">
        <v>137</v>
      </c>
      <c r="EJ139" s="1">
        <v>133</v>
      </c>
      <c r="EK139" s="1">
        <v>124</v>
      </c>
      <c r="EL139" s="1">
        <v>5</v>
      </c>
      <c r="EM139" s="1">
        <v>575</v>
      </c>
      <c r="EN139" s="1">
        <v>166</v>
      </c>
      <c r="EO139" s="1">
        <v>320</v>
      </c>
      <c r="EP139" s="1">
        <v>486</v>
      </c>
      <c r="EQ139" s="1">
        <v>1</v>
      </c>
      <c r="ER139" s="1">
        <v>0</v>
      </c>
      <c r="ES139" s="1">
        <v>12</v>
      </c>
      <c r="ET139" s="1">
        <v>16</v>
      </c>
      <c r="EU139" s="1">
        <v>3</v>
      </c>
      <c r="EV139" s="1">
        <v>86</v>
      </c>
      <c r="EW139" s="1">
        <v>20</v>
      </c>
      <c r="EX139" s="1">
        <v>0</v>
      </c>
      <c r="EY139" s="1">
        <v>11</v>
      </c>
      <c r="EZ139" s="1">
        <v>12</v>
      </c>
      <c r="FA139" s="1">
        <v>0</v>
      </c>
      <c r="FB139" s="1">
        <v>0</v>
      </c>
      <c r="FC139" s="1">
        <v>0</v>
      </c>
      <c r="FD139" s="1">
        <v>0</v>
      </c>
      <c r="FE139" s="1">
        <v>0</v>
      </c>
      <c r="FF139" s="1">
        <v>0</v>
      </c>
      <c r="FG139" s="1">
        <v>1</v>
      </c>
      <c r="FH139" s="1">
        <v>3</v>
      </c>
      <c r="FI139" s="1">
        <v>0</v>
      </c>
      <c r="FJ139" s="1">
        <v>19</v>
      </c>
      <c r="FK139" s="1">
        <v>8</v>
      </c>
      <c r="FL139" s="1">
        <v>0</v>
      </c>
      <c r="FM139" s="1">
        <v>54</v>
      </c>
      <c r="FN139" s="1">
        <v>4</v>
      </c>
      <c r="FO139" s="1">
        <v>0</v>
      </c>
      <c r="FP139" s="1">
        <v>79</v>
      </c>
      <c r="FQ139" s="1">
        <v>2</v>
      </c>
      <c r="FR139" s="1">
        <f>SUM(Tableau17[[#This Row],[2019-T1-ALEXANDRE Audric]:[2019-T1-MARIE Florie]])</f>
        <v>331</v>
      </c>
      <c r="FS139" s="1">
        <v>28</v>
      </c>
      <c r="FT139" s="1">
        <v>203</v>
      </c>
      <c r="FU139" s="1">
        <v>0</v>
      </c>
      <c r="FV139" s="1">
        <v>170</v>
      </c>
      <c r="FW139" s="1">
        <v>0</v>
      </c>
      <c r="FX139" s="1">
        <v>401</v>
      </c>
      <c r="FY139" s="1">
        <v>0</v>
      </c>
      <c r="FZ139" s="1">
        <v>235</v>
      </c>
      <c r="GA139" s="1">
        <v>0</v>
      </c>
      <c r="GB139" s="1">
        <v>180</v>
      </c>
      <c r="GC139" s="1">
        <v>0</v>
      </c>
      <c r="GD139" s="1">
        <v>415</v>
      </c>
      <c r="GE139" s="1">
        <v>103</v>
      </c>
      <c r="GF139" s="1">
        <v>170</v>
      </c>
      <c r="GG139" s="1">
        <v>5</v>
      </c>
      <c r="GH139" s="1">
        <v>128</v>
      </c>
      <c r="GI139" s="1">
        <v>0</v>
      </c>
      <c r="GJ139" s="1">
        <v>406</v>
      </c>
      <c r="GK139" s="1">
        <v>99</v>
      </c>
      <c r="GL139" s="1">
        <v>197</v>
      </c>
      <c r="GM139" s="1">
        <v>0</v>
      </c>
      <c r="GN139" s="1">
        <v>115</v>
      </c>
      <c r="GO139" s="1">
        <v>0</v>
      </c>
      <c r="GP139" s="1">
        <v>411</v>
      </c>
      <c r="GQ139" s="1">
        <v>112</v>
      </c>
      <c r="GR139" s="1">
        <v>87</v>
      </c>
      <c r="GS139" s="1">
        <v>0</v>
      </c>
      <c r="GT139" s="1">
        <v>95</v>
      </c>
      <c r="GU139" s="1">
        <v>0</v>
      </c>
      <c r="GV139" s="1">
        <v>294</v>
      </c>
      <c r="GW139" s="1">
        <v>112</v>
      </c>
      <c r="GX139" s="1">
        <v>190</v>
      </c>
      <c r="GY139" s="1">
        <v>0</v>
      </c>
      <c r="GZ139" s="1">
        <v>0</v>
      </c>
      <c r="HA139" s="1">
        <v>0</v>
      </c>
      <c r="HB139" s="1">
        <v>302</v>
      </c>
      <c r="HC139" s="1">
        <v>163</v>
      </c>
      <c r="HD139" s="1">
        <v>111</v>
      </c>
      <c r="HE139" s="1">
        <v>124</v>
      </c>
      <c r="HF139" s="1">
        <v>176</v>
      </c>
      <c r="HG139" s="1">
        <v>1</v>
      </c>
      <c r="HH139" s="1">
        <v>575</v>
      </c>
      <c r="HI139" s="1">
        <v>166</v>
      </c>
      <c r="HJ139" s="1">
        <v>0</v>
      </c>
      <c r="HK139" s="1">
        <v>320</v>
      </c>
      <c r="HL139" s="1">
        <v>0</v>
      </c>
      <c r="HM139" s="1">
        <v>0</v>
      </c>
      <c r="HN139" s="1">
        <v>486</v>
      </c>
      <c r="HO139" s="1">
        <v>104</v>
      </c>
      <c r="HP139" s="1">
        <v>24</v>
      </c>
      <c r="HQ139" s="1">
        <v>79</v>
      </c>
      <c r="HR139" s="1">
        <v>109</v>
      </c>
      <c r="HS139" s="1">
        <v>20</v>
      </c>
      <c r="HT139" s="1">
        <v>336</v>
      </c>
      <c r="HU139" s="1">
        <v>61</v>
      </c>
      <c r="HV139" s="1">
        <v>95</v>
      </c>
      <c r="HW139" s="1">
        <v>21</v>
      </c>
      <c r="HX139" s="1">
        <v>81</v>
      </c>
      <c r="HY139" s="1">
        <v>0</v>
      </c>
      <c r="HZ139" s="1">
        <v>258</v>
      </c>
      <c r="IA139" s="1">
        <v>71</v>
      </c>
      <c r="IB139" s="1">
        <v>61</v>
      </c>
      <c r="IC139" s="1">
        <v>116</v>
      </c>
      <c r="ID139" s="1">
        <v>70</v>
      </c>
      <c r="IE139" s="1">
        <v>0</v>
      </c>
      <c r="IF139" s="1">
        <v>318</v>
      </c>
      <c r="IG139" s="1">
        <v>0</v>
      </c>
      <c r="IH139" s="1">
        <v>110</v>
      </c>
      <c r="II139" s="1">
        <v>128</v>
      </c>
      <c r="IJ139" s="1">
        <v>0</v>
      </c>
      <c r="IK139" s="1">
        <v>0</v>
      </c>
      <c r="IL139" s="1">
        <v>238</v>
      </c>
      <c r="IM139" s="26">
        <f>IFERROR(Tableau17[[#This Row],[LDIV]]/Tableau17[[#This Row],[Total général]],"")</f>
        <v>0</v>
      </c>
      <c r="IN139" s="26">
        <f>IFERROR(Tableau17[[#This Row],[LDVC]]/Tableau17[[#This Row],[Total général]],"")</f>
        <v>0</v>
      </c>
      <c r="IO139" s="26">
        <f>IFERROR(Tableau17[[#This Row],[LDVD]]/Tableau17[[#This Row],[Total général]],"")</f>
        <v>0.10465116279069768</v>
      </c>
      <c r="IP139" s="26">
        <f>IFERROR(Tableau17[[#This Row],[LDVG]]/Tableau17[[#This Row],[Total général]],"")</f>
        <v>1.937984496124031E-2</v>
      </c>
      <c r="IQ139" s="26">
        <f>IFERROR(Tableau17[[#This Row],[LEXD]]/Tableau17[[#This Row],[Total général]],"")</f>
        <v>0</v>
      </c>
      <c r="IR139" s="26">
        <f>IFERROR(Tableau17[[#This Row],[LEXG]]/Tableau17[[#This Row],[Total général]],"")</f>
        <v>0</v>
      </c>
      <c r="IS139" s="26">
        <f>IFERROR(Tableau17[[#This Row],[LLR]]/Tableau17[[#This Row],[Total général]],"")</f>
        <v>0.26356589147286824</v>
      </c>
      <c r="IT139" s="26">
        <f>IFERROR(Tableau17[[#This Row],[LREM]]/Tableau17[[#This Row],[Total général]],"")</f>
        <v>8.1395348837209308E-2</v>
      </c>
      <c r="IU139" s="26">
        <f>IFERROR(Tableau17[[#This Row],[LRN]]/Tableau17[[#This Row],[Total général]],"")</f>
        <v>0.23643410852713179</v>
      </c>
      <c r="IV139" s="26">
        <f>IFERROR(Tableau17[[#This Row],[LUG]]/Tableau17[[#This Row],[Total général]],"")</f>
        <v>0.1434108527131783</v>
      </c>
      <c r="IW139" s="26">
        <f>IFERROR(Tableau17[[#This Row],[LVEC]]/Tableau17[[#This Row],[Total général]],"")</f>
        <v>0.15116279069767441</v>
      </c>
      <c r="IX139" s="26">
        <f>IFERROR(Tableau17[[#This Row],[2008-T1-LCMD]]/Tableau17[[#This Row],[2008-T1-TOTAL]],"")</f>
        <v>2.7431421446384038E-2</v>
      </c>
      <c r="IY139" s="26">
        <f>IFERROR(Tableau17[[#This Row],[2008-T1-LDVD]]/Tableau17[[#This Row],[2008-T1-TOTAL]],"")</f>
        <v>0</v>
      </c>
      <c r="IZ139" s="26">
        <f>IFERROR(Tableau17[[#This Row],[2008-T1-LEXD]]/Tableau17[[#This Row],[2008-T1-TOTAL]],"")</f>
        <v>0</v>
      </c>
      <c r="JA139" s="26">
        <f>IFERROR(Tableau17[[#This Row],[2008-T1-LEXG]]/Tableau17[[#This Row],[2008-T1-TOTAL]],"")</f>
        <v>6.9825436408977551E-2</v>
      </c>
      <c r="JB139" s="26">
        <f>IFERROR(Tableau17[[#This Row],[2008-T1-LFN]]/Tableau17[[#This Row],[2008-T1-TOTAL]],"")</f>
        <v>6.9825436408977551E-2</v>
      </c>
      <c r="JC139" s="26">
        <f>IFERROR(Tableau17[[#This Row],[2008-T1-LMAJ]]/Tableau17[[#This Row],[2008-T1-TOTAL]],"")</f>
        <v>0.47880299251870323</v>
      </c>
      <c r="JD139" s="26">
        <f>IFERROR(Tableau17[[#This Row],[2008-T1-LUG]]/Tableau17[[#This Row],[2008-T1-TOTAL]],"")</f>
        <v>0.35411471321695759</v>
      </c>
      <c r="JE139" s="26">
        <f>IFERROR(Tableau17[[#This Row],[2008-T2-LFN]]/Tableau17[[#This Row],[2008-T2-TOTAL]],"")</f>
        <v>0</v>
      </c>
      <c r="JF139" s="26">
        <f>IFERROR(Tableau17[[#This Row],[2008-T2-LGC]]/Tableau17[[#This Row],[2008-T2-TOTAL]],"")</f>
        <v>0.43373493975903615</v>
      </c>
      <c r="JG139" s="26">
        <f>IFERROR(Tableau17[[#This Row],[2008-T2-LMAJ]]/Tableau17[[#This Row],[2008-T2-TOTAL]],"")</f>
        <v>0.5662650602409639</v>
      </c>
      <c r="JH139" s="26">
        <f>IFERROR(Tableau17[[#This Row],[2008-T2-LUG]]/Tableau17[[#This Row],[2008-T2-TOTAL]],"")</f>
        <v>0</v>
      </c>
      <c r="JI139" s="26">
        <f>IFERROR(Tableau17[[#This Row],[2014-T1-LDIV]]/Tableau17[[#This Row],[2014-T1-TOTAL]],"")</f>
        <v>1.2315270935960592E-2</v>
      </c>
      <c r="JJ139" s="26">
        <f>IFERROR(Tableau17[[#This Row],[2014-T1-LDVD]]/Tableau17[[#This Row],[2014-T1-TOTAL]],"")</f>
        <v>0</v>
      </c>
      <c r="JK139" s="26">
        <f>IFERROR(Tableau17[[#This Row],[2014-T1-LDVG]]/Tableau17[[#This Row],[2014-T1-TOTAL]],"")</f>
        <v>8.1280788177339899E-2</v>
      </c>
      <c r="JL139" s="26">
        <f>IFERROR(Tableau17[[#This Row],[2014-T1-LEXG]]/Tableau17[[#This Row],[2014-T1-TOTAL]],"")</f>
        <v>0</v>
      </c>
      <c r="JM139" s="26">
        <f>IFERROR(Tableau17[[#This Row],[2014-T1-LFG]]/Tableau17[[#This Row],[2014-T1-TOTAL]],"")</f>
        <v>6.1576354679802957E-2</v>
      </c>
      <c r="JN139" s="26">
        <f>IFERROR(Tableau17[[#This Row],[2014-T1-LFN]]/Tableau17[[#This Row],[2014-T1-TOTAL]],"")</f>
        <v>0.2536945812807882</v>
      </c>
      <c r="JO139" s="26">
        <f>IFERROR(Tableau17[[#This Row],[2014-T1-LUD]]/Tableau17[[#This Row],[2014-T1-TOTAL]],"")</f>
        <v>0.41871921182266009</v>
      </c>
      <c r="JP139" s="26">
        <f>IFERROR(Tableau17[[#This Row],[2014-T1-LUG]]/Tableau17[[#This Row],[2014-T1-TOTAL]],"")</f>
        <v>0.17241379310344829</v>
      </c>
      <c r="JQ139" s="26">
        <f>IFERROR(Tableau17[[#This Row],[2014-T2-LFN]]/Tableau17[[#This Row],[2014-T2-TOTAL]],"")</f>
        <v>0.24087591240875914</v>
      </c>
      <c r="JR139" s="26">
        <f>IFERROR(Tableau17[[#This Row],[2014-T2-LUD]]/Tableau17[[#This Row],[2014-T2-TOTAL]],"")</f>
        <v>0.47931873479318737</v>
      </c>
      <c r="JS139" s="26">
        <f>IFERROR(Tableau17[[#This Row],[2014-T2-LUG]]/Tableau17[[#This Row],[2014-T2-TOTAL]],"")</f>
        <v>0.27980535279805352</v>
      </c>
      <c r="JT139" s="26">
        <f>IFERROR(Tableau17[[#This Row],[2015-T1-BC-DIV]]/Tableau17[[#This Row],[2015-T1-TOTAL]],"")</f>
        <v>0</v>
      </c>
      <c r="JU139" s="26">
        <f>IFERROR(Tableau17[[#This Row],[2015-T1-BC-DLF]]/Tableau17[[#This Row],[2015-T1-TOTAL]],"")</f>
        <v>1.7006802721088437E-2</v>
      </c>
      <c r="JV139" s="26">
        <f>IFERROR(Tableau17[[#This Row],[2015-T1-BC-DVD]]/Tableau17[[#This Row],[2015-T1-TOTAL]],"")</f>
        <v>0</v>
      </c>
      <c r="JW139" s="26">
        <f>IFERROR(Tableau17[[#This Row],[2015-T1-BC-DVG]]/Tableau17[[#This Row],[2015-T1-TOTAL]],"")</f>
        <v>0</v>
      </c>
      <c r="JX139" s="26">
        <f>IFERROR(Tableau17[[#This Row],[2015-T1-BC-FG]]/Tableau17[[#This Row],[2015-T1-TOTAL]],"")</f>
        <v>0.15306122448979592</v>
      </c>
      <c r="JY139" s="26">
        <f>IFERROR(Tableau17[[#This Row],[2015-T1-BC-FN]]/Tableau17[[#This Row],[2015-T1-TOTAL]],"")</f>
        <v>0.36394557823129253</v>
      </c>
      <c r="JZ139" s="26">
        <f>IFERROR(Tableau17[[#This Row],[2015-T1-BC-MDM]]/Tableau17[[#This Row],[2015-T1-TOTAL]],"")</f>
        <v>0</v>
      </c>
      <c r="KA139" s="26">
        <f>IFERROR(Tableau17[[#This Row],[2015-T1-BC-RDG]]/Tableau17[[#This Row],[2015-T1-TOTAL]],"")</f>
        <v>0</v>
      </c>
      <c r="KB139" s="26">
        <f>IFERROR(Tableau17[[#This Row],[2015-T1-BC-SOC]]/Tableau17[[#This Row],[2015-T1-TOTAL]],"")</f>
        <v>0</v>
      </c>
      <c r="KC139" s="26">
        <f>IFERROR(Tableau17[[#This Row],[2015-T1-BC-UD]]/Tableau17[[#This Row],[2015-T1-TOTAL]],"")</f>
        <v>0.29591836734693877</v>
      </c>
      <c r="KD139" s="26">
        <f>IFERROR(Tableau17[[#This Row],[2015-T1-BC-UG]]/Tableau17[[#This Row],[2015-T1-TOTAL]],"")</f>
        <v>0</v>
      </c>
      <c r="KE139" s="26">
        <f>IFERROR(Tableau17[[#This Row],[2015-T1-BC-VEC]]/Tableau17[[#This Row],[2015-T1-TOTAL]],"")</f>
        <v>0.17006802721088435</v>
      </c>
      <c r="KF139" s="26">
        <f>IFERROR(Tableau17[[#This Row],[2015-T2-BC-DVG]]/Tableau17[[#This Row],[2015-T2-TOTAL]],"")</f>
        <v>0</v>
      </c>
      <c r="KG139" s="26">
        <f>IFERROR(Tableau17[[#This Row],[2015-T2-BC-FN]]/Tableau17[[#This Row],[2015-T2-TOTAL]],"")</f>
        <v>0.37086092715231789</v>
      </c>
      <c r="KH139" s="26">
        <f>IFERROR(Tableau17[[#This Row],[2015-T2-BC-SOC]]/Tableau17[[#This Row],[2015-T2-TOTAL]],"")</f>
        <v>0</v>
      </c>
      <c r="KI139" s="26">
        <f>IFERROR(Tableau17[[#This Row],[2015-T2-BC-UD]]/Tableau17[[#This Row],[2015-T2-TOTAL]],"")</f>
        <v>0.62913907284768211</v>
      </c>
      <c r="KJ139" s="26">
        <f>IFERROR(Tableau17[[#This Row],[2015-T2-BC-UG]]/Tableau17[[#This Row],[2015-T2-TOTAL]],"")</f>
        <v>0</v>
      </c>
      <c r="KK139" s="26">
        <f>IFERROR(Tableau17[[#This Row],[2017 (L)-T1-COM]]/Tableau17[[#This Row],[2017 (L)-T1-TOTAL]],"")</f>
        <v>2.8301886792452831E-2</v>
      </c>
      <c r="KL139" s="26">
        <f>IFERROR(Tableau17[[#This Row],[2017 (L)-T1-DIV]]/Tableau17[[#This Row],[2017 (L)-T1-TOTAL]],"")</f>
        <v>0</v>
      </c>
      <c r="KM139" s="26">
        <f>IFERROR(Tableau17[[#This Row],[2017 (L)-T1-DLF]]/Tableau17[[#This Row],[2017 (L)-T1-TOTAL]],"")</f>
        <v>1.5723270440251572E-2</v>
      </c>
      <c r="KN139" s="26">
        <f>IFERROR(Tableau17[[#This Row],[2017 (L)-T1-DVD]]/Tableau17[[#This Row],[2017 (L)-T1-TOTAL]],"")</f>
        <v>3.1446540880503146E-3</v>
      </c>
      <c r="KO139" s="26">
        <f>IFERROR(Tableau17[[#This Row],[2017 (L)-T1-DVG]]/Tableau17[[#This Row],[2017 (L)-T1-TOTAL]],"")</f>
        <v>0</v>
      </c>
      <c r="KP139" s="26">
        <f>IFERROR(Tableau17[[#This Row],[2017 (L)-T1-ECO]]/Tableau17[[#This Row],[2017 (L)-T1-TOTAL]],"")</f>
        <v>6.2893081761006289E-2</v>
      </c>
      <c r="KQ139" s="26">
        <f>IFERROR(Tableau17[[#This Row],[2017 (L)-T1-EXD]]/Tableau17[[#This Row],[2017 (L)-T1-TOTAL]],"")</f>
        <v>9.433962264150943E-3</v>
      </c>
      <c r="KR139" s="26">
        <f>IFERROR(Tableau17[[#This Row],[2017 (L)-T1-EXG]]/Tableau17[[#This Row],[2017 (L)-T1-TOTAL]],"")</f>
        <v>1.5723270440251572E-2</v>
      </c>
      <c r="KS139" s="26">
        <f>IFERROR(Tableau17[[#This Row],[2017 (L)-T1-FI]]/Tableau17[[#This Row],[2017 (L)-T1-TOTAL]],"")</f>
        <v>0.1069182389937107</v>
      </c>
      <c r="KT139" s="26">
        <f>IFERROR(Tableau17[[#This Row],[2017 (L)-T1-FN]]/Tableau17[[#This Row],[2017 (L)-T1-TOTAL]],"")</f>
        <v>0.19811320754716982</v>
      </c>
      <c r="KU139" s="26">
        <f>IFERROR(Tableau17[[#This Row],[2017 (L)-T1-LR]]/Tableau17[[#This Row],[2017 (L)-T1-TOTAL]],"")</f>
        <v>0.18867924528301888</v>
      </c>
      <c r="KV139" s="26">
        <f>IFERROR(Tableau17[[#This Row],[2017 (L)-T1-MDM]]/Tableau17[[#This Row],[2017 (L)-T1-TOTAL]],"")</f>
        <v>0.36477987421383645</v>
      </c>
      <c r="KW139" s="26">
        <f>IFERROR(Tableau17[[#This Row],[2017 (L)-T1-RDG]]/Tableau17[[#This Row],[2017 (L)-T1-TOTAL]],"")</f>
        <v>6.2893081761006293E-3</v>
      </c>
      <c r="KX139" s="26">
        <f>IFERROR(Tableau17[[#This Row],[2017 (L)-T1-REG]]/Tableau17[[#This Row],[2017 (L)-T1-TOTAL]],"")</f>
        <v>0</v>
      </c>
      <c r="KY139" s="26">
        <f>IFERROR(Tableau17[[#This Row],[2017 (L)-T1-REM]]/Tableau17[[#This Row],[2017 (L)-T1-TOTAL]],"")</f>
        <v>0</v>
      </c>
      <c r="KZ139" s="26">
        <f>IFERROR(Tableau17[[#This Row],[2017 (L)-T1-SOC]]/Tableau17[[#This Row],[2017 (L)-T1-TOTAL]],"")</f>
        <v>0</v>
      </c>
      <c r="LA139" s="26">
        <f>IFERROR(Tableau17[[#This Row],[2017 (L)-T1-UDI]]/Tableau17[[#This Row],[2017 (L)-T1-TOTAL]],"")</f>
        <v>0</v>
      </c>
      <c r="LB139" s="26">
        <f>IFERROR(Tableau17[[#This Row],[2017 (L)-T2-FI]]/Tableau17[[#This Row],[2017 (L)-T2-TOTAL]],"")</f>
        <v>0</v>
      </c>
      <c r="LC139" s="26">
        <f>IFERROR(Tableau17[[#This Row],[2017 (L)-T2-FN]]/Tableau17[[#This Row],[2017 (L)-T2-TOTAL]],"")</f>
        <v>0</v>
      </c>
      <c r="LD139" s="26">
        <f>IFERROR(Tableau17[[#This Row],[2017 (L)-T2-LR]]/Tableau17[[#This Row],[2017 (L)-T2-TOTAL]],"")</f>
        <v>0.46218487394957986</v>
      </c>
      <c r="LE139" s="26">
        <f>IFERROR(Tableau17[[#This Row],[2017 (L)-T2-MDM]]/Tableau17[[#This Row],[2017 (L)-T2-TOTAL]],"")</f>
        <v>0.53781512605042014</v>
      </c>
      <c r="LF139" s="26">
        <f>IFERROR(Tableau17[[#This Row],[2017 (L)-T2-REM]]/Tableau17[[#This Row],[2017 (L)-T2-TOTAL]],"")</f>
        <v>0</v>
      </c>
      <c r="LG139" s="26">
        <f>IFERROR(Tableau17[[#This Row],[2017-T1-ARTHAUD Nathalie]]/Tableau17[[#This Row],[2017-T1-TOTAL]],"")</f>
        <v>3.4782608695652175E-3</v>
      </c>
      <c r="LH139" s="26">
        <f>IFERROR(Tableau17[[#This Row],[2017-T1-ASSELINEAU Fran]]/Tableau17[[#This Row],[2017-T1-TOTAL]],"")</f>
        <v>1.2173913043478261E-2</v>
      </c>
      <c r="LI139" s="26">
        <f>IFERROR(Tableau17[[#This Row],[2017-T1-CHEMINADE Jacques]]/Tableau17[[#This Row],[2017-T1-TOTAL]],"")</f>
        <v>1.7391304347826088E-3</v>
      </c>
      <c r="LJ139" s="26">
        <f>IFERROR(Tableau17[[#This Row],[2017-T1-DUPONT-AIGNAN Nicolas]]/Tableau17[[#This Row],[2017-T1-TOTAL]],"")</f>
        <v>3.1304347826086959E-2</v>
      </c>
      <c r="LK139" s="26">
        <f>IFERROR(Tableau17[[#This Row],[2017-T1-FILLON Fran]]/Tableau17[[#This Row],[2017-T1-TOTAL]],"")</f>
        <v>0.19304347826086957</v>
      </c>
      <c r="LL139" s="26">
        <f>IFERROR(Tableau17[[#This Row],[2017-T1-HAMON Beno]]/Tableau17[[#This Row],[2017-T1-TOTAL]],"")</f>
        <v>6.2608695652173918E-2</v>
      </c>
      <c r="LM139" s="26">
        <f>IFERROR(Tableau17[[#This Row],[2017-T1-LASSALLE Jean]]/Tableau17[[#This Row],[2017-T1-TOTAL]],"")</f>
        <v>1.7391304347826088E-3</v>
      </c>
      <c r="LN139" s="26">
        <f>IFERROR(Tableau17[[#This Row],[2017-T1-LE PEN Marine]]/Tableau17[[#This Row],[2017-T1-TOTAL]],"")</f>
        <v>0.23826086956521739</v>
      </c>
      <c r="LO139" s="26">
        <f>IFERROR(Tableau17[[#This Row],[2017-T1-M Jean-Luc]]/Tableau17[[#This Row],[2017-T1-TOTAL]],"")</f>
        <v>0.23130434782608697</v>
      </c>
      <c r="LP139" s="26">
        <f>IFERROR(Tableau17[[#This Row],[2017-T1-MACRON Emmanuel]]/Tableau17[[#This Row],[2017-T1-TOTAL]],"")</f>
        <v>0.21565217391304348</v>
      </c>
      <c r="LQ139" s="26">
        <f>IFERROR(Tableau17[[#This Row],[2017-T1-POUTOU Philippe]]/Tableau17[[#This Row],[2017-T1-TOTAL]],"")</f>
        <v>8.6956521739130436E-3</v>
      </c>
      <c r="LR139" s="26">
        <f>IFERROR(Tableau17[[#This Row],[2017-T2-LE PEN Marine]]/Tableau17[[#This Row],[2017-T2-TOTAL]],"")</f>
        <v>0.34156378600823045</v>
      </c>
      <c r="LS139" s="26">
        <f>IFERROR(Tableau17[[#This Row],[2017-T2-MACRON Emmanuel]]/Tableau17[[#This Row],[2017-T2-TOTAL]],"")</f>
        <v>0.65843621399176955</v>
      </c>
      <c r="LT139" s="26">
        <f>IFERROR(Tableau17[[#This Row],[2019-T1-ALEXANDRE Audric]]/Tableau17[[#This Row],[2019-T1-TOTAL]],"")</f>
        <v>3.0211480362537764E-3</v>
      </c>
      <c r="LU139" s="26">
        <f>IFERROR(Tableau17[[#This Row],[2019-T1-ARTHAUD Nathalie]]/Tableau17[[#This Row],[2019-T1-TOTAL]],"")</f>
        <v>0</v>
      </c>
      <c r="LV139" s="26">
        <f>IFERROR(Tableau17[[#This Row],[2019-T1-ASSELINEAU François]]/Tableau17[[#This Row],[2019-T1-TOTAL]],"")</f>
        <v>3.6253776435045321E-2</v>
      </c>
      <c r="LW139" s="26">
        <f>IFERROR(Tableau17[[#This Row],[2019-T1-AUBRY Manon]]/Tableau17[[#This Row],[2019-T1-TOTAL]],"")</f>
        <v>4.8338368580060423E-2</v>
      </c>
      <c r="LX139" s="26">
        <f>IFERROR(Tableau17[[#This Row],[2019-T1-AZERGUI Nagib]]/Tableau17[[#This Row],[2019-T1-TOTAL]],"")</f>
        <v>9.0634441087613302E-3</v>
      </c>
      <c r="LY139" s="26">
        <f>IFERROR(Tableau17[[#This Row],[2019-T1-BARDELLA Jordan]]/Tableau17[[#This Row],[2019-T1-TOTAL]],"")</f>
        <v>0.25981873111782477</v>
      </c>
      <c r="LZ139" s="26">
        <f>IFERROR(Tableau17[[#This Row],[2019-T1-BELLAMY François-Xavier]]/Tableau17[[#This Row],[2019-T1-TOTAL]],"")</f>
        <v>6.0422960725075532E-2</v>
      </c>
      <c r="MA139" s="26">
        <f>IFERROR(Tableau17[[#This Row],[2019-T1-BIDOU Olivier]]/Tableau17[[#This Row],[2019-T1-TOTAL]],"")</f>
        <v>0</v>
      </c>
      <c r="MB139" s="26">
        <f>IFERROR(Tableau17[[#This Row],[2019-T1-BOURG Dominique]]/Tableau17[[#This Row],[2019-T1-TOTAL]],"")</f>
        <v>3.3232628398791542E-2</v>
      </c>
      <c r="MC139" s="26">
        <f>IFERROR(Tableau17[[#This Row],[2019-T1-BROSSAT Ian]]/Tableau17[[#This Row],[2019-T1-TOTAL]],"")</f>
        <v>3.6253776435045321E-2</v>
      </c>
      <c r="MD139" s="26">
        <f>IFERROR(Tableau17[[#This Row],[2019-T1-CAILLAUD Sophie]]/Tableau17[[#This Row],[2019-T1-TOTAL]],"")</f>
        <v>0</v>
      </c>
      <c r="ME139" s="26">
        <f>IFERROR(Tableau17[[#This Row],[2019-T1-CAMUS Renaud]]/Tableau17[[#This Row],[2019-T1-TOTAL]],"")</f>
        <v>0</v>
      </c>
      <c r="MF139" s="26">
        <f>IFERROR(Tableau17[[#This Row],[2019-T1-CHALENÇON Christophe]]/Tableau17[[#This Row],[2019-T1-TOTAL]],"")</f>
        <v>0</v>
      </c>
      <c r="MG139" s="26">
        <f>IFERROR(Tableau17[[#This Row],[2019-T1-CORBET Cathy Denise Ginette]]/Tableau17[[#This Row],[2019-T1-TOTAL]],"")</f>
        <v>0</v>
      </c>
      <c r="MH139" s="26">
        <f>IFERROR(Tableau17[[#This Row],[2019-T1-DE PREVOISIN Robert]]/Tableau17[[#This Row],[2019-T1-TOTAL]],"")</f>
        <v>0</v>
      </c>
      <c r="MI139" s="26">
        <f>IFERROR(Tableau17[[#This Row],[2019-T1-DELFEL Thérèse]]/Tableau17[[#This Row],[2019-T1-TOTAL]],"")</f>
        <v>0</v>
      </c>
      <c r="MJ139" s="26">
        <f>IFERROR(Tableau17[[#This Row],[2019-T1-DIEUMEGARD Pierre]]/Tableau17[[#This Row],[2019-T1-TOTAL]],"")</f>
        <v>3.0211480362537764E-3</v>
      </c>
      <c r="MK139" s="26">
        <f>IFERROR(Tableau17[[#This Row],[2019-T1-DUPONT-AIGNAN Nicolas]]/Tableau17[[#This Row],[2019-T1-TOTAL]],"")</f>
        <v>9.0634441087613302E-3</v>
      </c>
      <c r="ML139" s="26">
        <f>IFERROR(Tableau17[[#This Row],[2019-T1-GERNIGON Yves]]/Tableau17[[#This Row],[2019-T1-TOTAL]],"")</f>
        <v>0</v>
      </c>
      <c r="MM139" s="26">
        <f>IFERROR(Tableau17[[#This Row],[2019-T1-GLUCKSMANN Raphaël]]/Tableau17[[#This Row],[2019-T1-TOTAL]],"")</f>
        <v>5.7401812688821753E-2</v>
      </c>
      <c r="MN139" s="26">
        <f>IFERROR(Tableau17[[#This Row],[2019-T1-HAMON Benoît]]/Tableau17[[#This Row],[2019-T1-TOTAL]],"")</f>
        <v>2.4169184290030211E-2</v>
      </c>
      <c r="MO139" s="26">
        <f>IFERROR(Tableau17[[#This Row],[2019-T1-HELGEN Gilles]]/Tableau17[[#This Row],[2019-T1-TOTAL]],"")</f>
        <v>0</v>
      </c>
      <c r="MP139" s="26">
        <f>IFERROR(Tableau17[[#This Row],[2019-T1-JADOT Yannick]]/Tableau17[[#This Row],[2019-T1-TOTAL]],"")</f>
        <v>0.16314199395770393</v>
      </c>
      <c r="MQ139" s="26">
        <f>IFERROR(Tableau17[[#This Row],[2019-T1-LAGARDE Jean-Christophe]]/Tableau17[[#This Row],[2019-T1-TOTAL]],"")</f>
        <v>1.2084592145015106E-2</v>
      </c>
      <c r="MR139" s="26">
        <f>IFERROR(Tableau17[[#This Row],[2019-T1-LALANNE Francis]]/Tableau17[[#This Row],[2019-T1-TOTAL]],"")</f>
        <v>0</v>
      </c>
      <c r="MS139" s="26">
        <f>IFERROR(Tableau17[[#This Row],[2019-T1-LOISEAU Nathalie]]/Tableau17[[#This Row],[2019-T1-TOTAL]],"")</f>
        <v>0.23867069486404835</v>
      </c>
      <c r="MT139" s="26">
        <f>IFERROR(Tableau17[[#This Row],[2019-T1-MARIE Florie]]/Tableau17[[#This Row],[2019-T1-TOTAL]],"")</f>
        <v>6.0422960725075529E-3</v>
      </c>
      <c r="MU139" s="26">
        <f>IFERROR(Tableau17[[#This Row],[2008-T1-MACROEXTRDROITE]]/Tableau17[[#This Row],[2008-T1-MACROTOTALE]],"")</f>
        <v>6.9825436408977551E-2</v>
      </c>
      <c r="MV139" s="26">
        <f>IFERROR(Tableau17[[#This Row],[2008-T1-MACRODROITE]]/Tableau17[[#This Row],[2008-T1-MACROTOTALE]],"")</f>
        <v>0.50623441396508728</v>
      </c>
      <c r="MW139" s="26">
        <f>IFERROR(Tableau17[[#This Row],[2008-T1-MACROCENTRE]]/Tableau17[[#This Row],[2008-T1-MACROTOTALE]],"")</f>
        <v>0</v>
      </c>
      <c r="MX139" s="26">
        <f>IFERROR(Tableau17[[#This Row],[2008-T1-MACROGAUCHE]]/Tableau17[[#This Row],[2008-T1-MACROTOTALE]],"")</f>
        <v>0.42394014962593518</v>
      </c>
      <c r="MY139" s="26">
        <f>IFERROR(Tableau17[[#This Row],[2008-T1-MACROAUTRE]]/Tableau17[[#This Row],[2008-T1-MACROTOTALE]],"")</f>
        <v>0</v>
      </c>
      <c r="MZ139" s="26">
        <f>IFERROR(Tableau17[[#This Row],[2008-T2-MACROEXTRDROITE]]/Tableau17[[#This Row],[2008-T2-MACROTOTALE]],"")</f>
        <v>0</v>
      </c>
      <c r="NA139" s="26">
        <f>IFERROR(Tableau17[[#This Row],[2008-T2-MACRODROITE]]/Tableau17[[#This Row],[2008-T2-MACROTOTALE]],"")</f>
        <v>0.5662650602409639</v>
      </c>
      <c r="NB139" s="26">
        <f>IFERROR(Tableau17[[#This Row],[2008-T2-MACROCENTRE]]/Tableau17[[#This Row],[2008-T2-MACROTOTALE]],"")</f>
        <v>0</v>
      </c>
      <c r="NC139" s="26">
        <f>IFERROR(Tableau17[[#This Row],[2008-T2-MACROGAUCHE]]/Tableau17[[#This Row],[2008-T2-MACROTOTALE]],"")</f>
        <v>0.43373493975903615</v>
      </c>
      <c r="ND139" s="26">
        <f>IFERROR(Tableau17[[#This Row],[2008-T2-MACROAUTRE]]/Tableau17[[#This Row],[2008-T2-MACROTOTALE]],"")</f>
        <v>0</v>
      </c>
      <c r="NE139" s="26">
        <f>IFERROR(Tableau17[[#This Row],[2014-T1-MACROEXTRDROITE]]/Tableau17[[#This Row],[2014-T1-MACROTOTALE]],"")</f>
        <v>0.2536945812807882</v>
      </c>
      <c r="NF139" s="26">
        <f>IFERROR(Tableau17[[#This Row],[2014-T1-MACRODROITE]]/Tableau17[[#This Row],[2014-T1-MACROTOTALE]],"")</f>
        <v>0.41871921182266009</v>
      </c>
      <c r="NG139" s="26">
        <f>IFERROR(Tableau17[[#This Row],[2014-T1-MACROCENTRE]]/Tableau17[[#This Row],[2014-T1-MACROTOTALE]],"")</f>
        <v>1.2315270935960592E-2</v>
      </c>
      <c r="NH139" s="26">
        <f>IFERROR(Tableau17[[#This Row],[2014-T1-MACROGAUCHE]]/Tableau17[[#This Row],[2014-T1-MACROTOTALE]],"")</f>
        <v>0.31527093596059114</v>
      </c>
      <c r="NI139" s="26">
        <f>IFERROR(Tableau17[[#This Row],[2014-T1-MACROAUTRE]]/Tableau17[[#This Row],[2014-T1-MACROTOTALE]],"")</f>
        <v>0</v>
      </c>
      <c r="NJ139" s="26">
        <f>IFERROR(Tableau17[[#This Row],[2014-T2-MACROEXTRDROITE]]/Tableau17[[#This Row],[2014-T2-MACROTOTALE]],"")</f>
        <v>0.24087591240875914</v>
      </c>
      <c r="NK139" s="26">
        <f>IFERROR(Tableau17[[#This Row],[2014-T2-MACRODROITE]]/Tableau17[[#This Row],[2014-T2-MACROTOTALE]],"")</f>
        <v>0.47931873479318737</v>
      </c>
      <c r="NL139" s="26">
        <f>IFERROR(Tableau17[[#This Row],[2014-T2-MACROCENTRE]]/Tableau17[[#This Row],[2014-T2-MACROTOTALE]],"")</f>
        <v>0</v>
      </c>
      <c r="NM139" s="26">
        <f>IFERROR(Tableau17[[#This Row],[2014-T2-MACROGAUCHE]]/Tableau17[[#This Row],[2014-T2-MACROTOTALE]],"")</f>
        <v>0.27980535279805352</v>
      </c>
      <c r="NN139" s="26">
        <f>IFERROR(Tableau17[[#This Row],[2014-T2-MACROAUTRE]]/Tableau17[[#This Row],[2014-T2-MACROTOTALE]],"")</f>
        <v>0</v>
      </c>
      <c r="NO139" s="26">
        <f>IFERROR( Tableau17[[#This Row],[2015-T1-MACROEXTRDROITE]]/Tableau17[[#This Row],[2015-T1-MACROTOTALE]],"")</f>
        <v>0.38095238095238093</v>
      </c>
      <c r="NP139" s="26">
        <f>IFERROR(Tableau17[[#This Row],[2015-T1-MACRODROITE]]/Tableau17[[#This Row],[2015-T1-MACROTOTALE]],"")</f>
        <v>0.29591836734693877</v>
      </c>
      <c r="NQ139" s="26">
        <f>IFERROR(Tableau17[[#This Row],[2015-T1-MACROCENTRE]]/Tableau17[[#This Row],[2015-T1-MACROTOTALE]],"")</f>
        <v>0</v>
      </c>
      <c r="NR139" s="26">
        <f>IFERROR(Tableau17[[#This Row],[2015-T1-MACROGAUCHE]]/Tableau17[[#This Row],[2015-T1-MACROTOTALE]],"")</f>
        <v>0.3231292517006803</v>
      </c>
      <c r="NS139" s="26">
        <f>IFERROR(Tableau17[[#This Row],[2015-T1-MACROAUTRE]]/Tableau17[[#This Row],[2015-T1-MACROTOTALE]],"")</f>
        <v>0</v>
      </c>
      <c r="NT139" s="26">
        <f>IFERROR(Tableau17[[#This Row],[2015-T2-MACROEXTRDROITE]]/Tableau17[[#This Row],[2015-T2-MACROTOTALE]],"")</f>
        <v>0.37086092715231789</v>
      </c>
      <c r="NU139" s="26">
        <f>IFERROR(Tableau17[[#This Row],[2015-T2-MACRODROITE]]/Tableau17[[#This Row],[2015-T2-MACROTOTALE]],"")</f>
        <v>0.62913907284768211</v>
      </c>
      <c r="NV139" s="26">
        <f>IFERROR(Tableau17[[#This Row],[2015-T2-MACROCENTRE]]/Tableau17[[#This Row],[2015-T2-MACROTOTALE]],"")</f>
        <v>0</v>
      </c>
      <c r="NW139" s="26">
        <f>IFERROR(Tableau17[[#This Row],[2015-T2-MACROGAUCHE]]/Tableau17[[#This Row],[2015-T2-MACROTOTALE]],"")</f>
        <v>0</v>
      </c>
      <c r="NX139" s="26">
        <f>IFERROR(Tableau17[[#This Row],[2015-T2-MACROAUTRE]]/Tableau17[[#This Row],[2015-T2-MACROTOTALE]],"")</f>
        <v>0</v>
      </c>
      <c r="NY139" s="26">
        <f>IFERROR(Tableau17[[#This Row],[2017-T1-MACROEXTRDROITE]]/Tableau17[[#This Row],[2017-T1-MACROTOTALE]],"")</f>
        <v>0.28347826086956524</v>
      </c>
      <c r="NZ139" s="26">
        <f>IFERROR(Tableau17[[#This Row],[2017-T1-MACRODROITE]]/Tableau17[[#This Row],[2017-T1-MACROTOTALE]],"")</f>
        <v>0.19304347826086957</v>
      </c>
      <c r="OA139" s="26">
        <f>IFERROR(Tableau17[[#This Row],[2017-T1-MACROCENTRE]]/Tableau17[[#This Row],[2017-T1-MACROTOTALE]],"")</f>
        <v>0.21565217391304348</v>
      </c>
      <c r="OB139" s="26">
        <f>IFERROR(Tableau17[[#This Row],[2017-T1-MACROGAUCHE]]/Tableau17[[#This Row],[2017-T1-MACROTOTALE]],"")</f>
        <v>0.30608695652173912</v>
      </c>
      <c r="OC139" s="26">
        <f>IFERROR(Tableau17[[#This Row],[2017-T1-MACROAUTRE]]/Tableau17[[#This Row],[2017-T1-MACROTOTALE]],"")</f>
        <v>1.7391304347826088E-3</v>
      </c>
      <c r="OD139" s="26">
        <f>IFERROR(Tableau17[[#This Row],[2017-T2-MACROEXTRDROITE]]/Tableau17[[#This Row],[2017-T2-MACROTOTALE]],"")</f>
        <v>0.34156378600823045</v>
      </c>
      <c r="OE139" s="26">
        <f>IFERROR(Tableau17[[#This Row],[2017-T2-MACRODROITE]]/Tableau17[[#This Row],[2017-T2-MACROTOTALE]],"")</f>
        <v>0</v>
      </c>
      <c r="OF139" s="26">
        <f>IFERROR(Tableau17[[#This Row],[2017-T2-MACROCENTRE]]/Tableau17[[#This Row],[2017-T2-MACROTOTALE]],"")</f>
        <v>0.65843621399176955</v>
      </c>
      <c r="OG139" s="26">
        <f>IFERROR(Tableau17[[#This Row],[2017-T2-MACROGAUCHE]]/Tableau17[[#This Row],[2017-T2-MACROTOTALE]],"")</f>
        <v>0</v>
      </c>
      <c r="OH139" s="26">
        <f>IFERROR(Tableau17[[#This Row],[2017-T2-MACROAUTRE]]/Tableau17[[#This Row],[2017-T2-MACROTOTALE]],"")</f>
        <v>0</v>
      </c>
      <c r="OI139" s="26">
        <f>IFERROR(Tableau17[[#This Row],[2019-T1-MACROEXTRDROITE]]/Tableau17[[#This Row],[2019-T1-MACROTOTALE]],"")</f>
        <v>0.30952380952380953</v>
      </c>
      <c r="OJ139" s="26">
        <f>IFERROR(Tableau17[[#This Row],[2019-T1-MACRODROITE]]/Tableau17[[#This Row],[2019-T1-MACROTOTALE]],"")</f>
        <v>7.1428571428571425E-2</v>
      </c>
      <c r="OK139" s="26">
        <f>IFERROR(Tableau17[[#This Row],[2019-T1-MACROCENTRE]]/Tableau17[[#This Row],[2019-T1-MACROTOTALE]],"")</f>
        <v>0.23511904761904762</v>
      </c>
      <c r="OL139" s="26">
        <f>IFERROR(Tableau17[[#This Row],[2019-T1-MACROGAUCHE]]/Tableau17[[#This Row],[2019-T1-MACROTOTALE]],"")</f>
        <v>0.32440476190476192</v>
      </c>
      <c r="OM139" s="26">
        <f>IFERROR(Tableau17[[#This Row],[2019-T1-MACROAUTRE]]/Tableau17[[#This Row],[2019-T1-MACROTOTALE]],"")</f>
        <v>5.9523809523809521E-2</v>
      </c>
      <c r="ON139" s="26">
        <f>IFERROR(Tableau17[[#This Row],[2020-T1-MACROEXTRDROITE]]/Tableau17[[#This Row],[2020-T1-MACROTOTALE]],"")</f>
        <v>0.23643410852713179</v>
      </c>
      <c r="OO139" s="26">
        <f>IFERROR(Tableau17[[#This Row],[2020-T1-MACRODROITE]]/Tableau17[[#This Row],[2020-T1-MACROTOTALE]],"")</f>
        <v>0.36821705426356588</v>
      </c>
      <c r="OP139" s="26">
        <f>IFERROR(Tableau17[[#This Row],[2020-T1-MACROCENTRE]]/Tableau17[[#This Row],[2020-T1-MACROTOTALE]],"")</f>
        <v>8.1395348837209308E-2</v>
      </c>
      <c r="OQ139" s="26">
        <f>IFERROR(Tableau17[[#This Row],[2020-T1-MACROGAUCHE]]/Tableau17[[#This Row],[2020-T1-MACROTOTALE]],"")</f>
        <v>0.31395348837209303</v>
      </c>
      <c r="OR139" s="26">
        <f>IFERROR(Tableau17[[#This Row],[2020-T1-MACROAUTRE]]/Tableau17[[#This Row],[2020-T1-MACROTOTALE]],"")</f>
        <v>0</v>
      </c>
      <c r="OS139" s="26">
        <f>IFERROR(Tableau17[[#This Row],[2017 (L)-T1-MACROEXTRDROITE]]/Tableau17[[#This Row],[2017 (L)-T1-MACROTOTALE]],"")</f>
        <v>0.22327044025157233</v>
      </c>
      <c r="OT139" s="26">
        <f>IFERROR(Tableau17[[#This Row],[2017 (L)-T1-MACRODROITE]]/Tableau17[[#This Row],[2017 (L)-T1-MACROTOTALE]],"")</f>
        <v>0.1918238993710692</v>
      </c>
      <c r="OU139" s="26">
        <f>IFERROR(Tableau17[[#This Row],[2017 (L)-T1-MACROCENTRE]]/Tableau17[[#This Row],[2017 (L)-T1-MACROTOTALE]],"")</f>
        <v>0.36477987421383645</v>
      </c>
      <c r="OV139" s="26">
        <f>IFERROR(Tableau17[[#This Row],[2017 (L)-T1-MACROGAUCHE]]/Tableau17[[#This Row],[2017 (L)-T1-MACROTOTALE]],"")</f>
        <v>0.22012578616352202</v>
      </c>
      <c r="OW139" s="26">
        <f>IFERROR(Tableau17[[#This Row],[2017 (L)-T1-MACROAUTRE]]/Tableau17[[#This Row],[2017 (L)-T1-MACROTOTALE]],"")</f>
        <v>0</v>
      </c>
      <c r="OX139" s="26">
        <f>IFERROR(Tableau17[[#This Row],[2017 (L)-T2-MACROEXTRDROITE]]/Tableau17[[#This Row],[2017 (L)-T2-MACROTOTALE]],"")</f>
        <v>0</v>
      </c>
      <c r="OY139" s="26">
        <f>IFERROR(Tableau17[[#This Row],[2017 (L)-T2-MACRODROITE]]/Tableau17[[#This Row],[2017 (L)-T2-MACROTOTALE]],"")</f>
        <v>0.46218487394957986</v>
      </c>
      <c r="OZ139" s="26">
        <f>IFERROR(Tableau17[[#This Row],[2017 (L)-T2-MACROCENTRE]]/Tableau17[[#This Row],[2017 (L)-T2-MACROTOTALE]],"")</f>
        <v>0.53781512605042014</v>
      </c>
      <c r="PA139" s="26">
        <f>IFERROR(Tableau17[[#This Row],[2017 (L)-T2-MACROGAUCHE]]/Tableau17[[#This Row],[2017 (L)-T2-MACROTOTALE]],"")</f>
        <v>0</v>
      </c>
      <c r="PB139" s="26">
        <f>IFERROR(Tableau17[[#This Row],[2017 (L)-T2-MACROAUTRE]]/Tableau17[[#This Row],[2017 (L)-T2-MACROTOTALE]],"")</f>
        <v>0</v>
      </c>
      <c r="PC139" s="26">
        <f>IFERROR(Tableau17[[#This Row],[2008_T1_PROCUS]]/Tableau17[[#This Row],[2008_T1_INSCRITS]],0)</f>
        <v>1.3908205841446454E-2</v>
      </c>
      <c r="PD139" s="26">
        <f>IFERROR(Tableau17[[#This Row],[2008_T2_PROCUS]]/Tableau17[[#This Row],[2008_T2_INSCRITS]],0)</f>
        <v>1.3908205841446454E-2</v>
      </c>
      <c r="PE139" s="26">
        <f>Tableau17[[#This Row],[2014_T1_PROCUS]]/Tableau17[[#This Row],[2014_T1_INSCRITS]]</f>
        <v>1.3959390862944163E-2</v>
      </c>
      <c r="PF139" s="26">
        <f>IFERROR(Tableau17[[#This Row],[2014_T2_PROCUS]]/Tableau17[[#This Row],[2014_T2_INSCRITS]],0)</f>
        <v>1.1421319796954314E-2</v>
      </c>
    </row>
    <row r="140" spans="1:422" hidden="1" x14ac:dyDescent="0.2">
      <c r="A140" s="1">
        <v>1</v>
      </c>
      <c r="B140" s="1" t="s">
        <v>243</v>
      </c>
      <c r="C140" s="1" t="s">
        <v>249</v>
      </c>
      <c r="D140" s="1" t="s">
        <v>249</v>
      </c>
      <c r="E140" s="1">
        <v>127</v>
      </c>
      <c r="F140" s="1">
        <v>5.3864830000000001</v>
      </c>
      <c r="G140" s="1">
        <v>43.297907000000002</v>
      </c>
      <c r="H140" s="3">
        <v>958</v>
      </c>
      <c r="I140" s="3">
        <v>59</v>
      </c>
      <c r="L140" s="1">
        <v>8</v>
      </c>
      <c r="M140" s="1">
        <v>16</v>
      </c>
      <c r="N140" s="1">
        <v>1</v>
      </c>
      <c r="P140" s="1">
        <v>42</v>
      </c>
      <c r="Q140" s="1">
        <v>19</v>
      </c>
      <c r="R140" s="1">
        <v>24</v>
      </c>
      <c r="S140" s="1">
        <v>265</v>
      </c>
      <c r="T140" s="1">
        <v>44</v>
      </c>
      <c r="U140" s="1">
        <v>419</v>
      </c>
      <c r="V140" s="1">
        <v>862</v>
      </c>
      <c r="W140" s="1">
        <v>441</v>
      </c>
      <c r="X140" s="1">
        <v>12</v>
      </c>
      <c r="Y140" s="2">
        <v>0.51160092999999995</v>
      </c>
      <c r="Z140" s="1">
        <v>861</v>
      </c>
      <c r="AA140" s="1">
        <v>474</v>
      </c>
      <c r="AB140" s="1">
        <v>19</v>
      </c>
      <c r="AC140" s="2">
        <v>0.55052265</v>
      </c>
      <c r="AD140" s="1">
        <v>958</v>
      </c>
      <c r="AE140" s="1">
        <v>431</v>
      </c>
      <c r="AF140" s="2">
        <v>0.44989562</v>
      </c>
      <c r="AG140" s="1">
        <f t="shared" si="2"/>
        <v>59</v>
      </c>
      <c r="AH140" s="1">
        <v>870</v>
      </c>
      <c r="AI140" s="1">
        <v>527</v>
      </c>
      <c r="AJ140" s="1">
        <v>7</v>
      </c>
      <c r="AK140" s="2">
        <v>0.60574713000000002</v>
      </c>
      <c r="AL140" s="1">
        <v>870</v>
      </c>
      <c r="AM140" s="1">
        <v>564</v>
      </c>
      <c r="AN140" s="1">
        <v>15</v>
      </c>
      <c r="AO140" s="2">
        <v>0.64827586000000004</v>
      </c>
      <c r="AP140" s="1">
        <v>829</v>
      </c>
      <c r="AQ140" s="1">
        <v>376</v>
      </c>
      <c r="AR140" s="2">
        <v>0.45355849999999998</v>
      </c>
      <c r="AS140" s="1">
        <v>829</v>
      </c>
      <c r="AT140" s="1">
        <v>397</v>
      </c>
      <c r="AU140" s="2">
        <v>0.47889022999999997</v>
      </c>
      <c r="AV140" s="1">
        <v>885</v>
      </c>
      <c r="AW140" s="1">
        <v>444</v>
      </c>
      <c r="AX140" s="2">
        <v>0.50169492000000004</v>
      </c>
      <c r="AY140" s="1">
        <v>885</v>
      </c>
      <c r="AZ140" s="1">
        <v>385</v>
      </c>
      <c r="BA140" s="2">
        <v>0.43502825000000001</v>
      </c>
      <c r="BB140" s="1">
        <v>881</v>
      </c>
      <c r="BC140" s="1">
        <v>661</v>
      </c>
      <c r="BD140" s="2">
        <v>0.75028377000000002</v>
      </c>
      <c r="BE140" s="1">
        <v>881</v>
      </c>
      <c r="BF140" s="1">
        <v>599</v>
      </c>
      <c r="BG140" s="2">
        <v>0.67990919000000005</v>
      </c>
      <c r="BH140" s="1">
        <v>883</v>
      </c>
      <c r="BI140" s="1">
        <v>419</v>
      </c>
      <c r="BJ140" s="2">
        <v>0.47451869000000002</v>
      </c>
      <c r="BK140" s="1">
        <v>37</v>
      </c>
      <c r="BL140" s="1">
        <v>2</v>
      </c>
      <c r="BN140" s="1">
        <v>70</v>
      </c>
      <c r="BO140" s="1">
        <v>37</v>
      </c>
      <c r="BP140" s="1">
        <v>125</v>
      </c>
      <c r="BQ140" s="1">
        <v>240</v>
      </c>
      <c r="BR140" s="1">
        <v>511</v>
      </c>
      <c r="BT140" s="1">
        <v>377</v>
      </c>
      <c r="BU140" s="1">
        <v>171</v>
      </c>
      <c r="BW140" s="1">
        <v>548</v>
      </c>
      <c r="BX140" s="1">
        <v>13</v>
      </c>
      <c r="BZ140" s="1">
        <v>48</v>
      </c>
      <c r="CA140" s="1">
        <v>0</v>
      </c>
      <c r="CB140" s="1">
        <v>56</v>
      </c>
      <c r="CC140" s="1">
        <v>61</v>
      </c>
      <c r="CD140" s="1">
        <v>79</v>
      </c>
      <c r="CE140" s="1">
        <v>175</v>
      </c>
      <c r="CF140" s="1">
        <v>432</v>
      </c>
      <c r="CG140" s="1">
        <v>51</v>
      </c>
      <c r="CH140" s="1">
        <v>103</v>
      </c>
      <c r="CI140" s="1">
        <v>302</v>
      </c>
      <c r="CJ140" s="1">
        <v>456</v>
      </c>
      <c r="CK140" s="1">
        <v>12</v>
      </c>
      <c r="CL140" s="1">
        <v>5</v>
      </c>
      <c r="CM140" s="1">
        <v>12</v>
      </c>
      <c r="CN140" s="1">
        <v>22</v>
      </c>
      <c r="CO140" s="1">
        <v>76</v>
      </c>
      <c r="CP140" s="1">
        <v>61</v>
      </c>
      <c r="CQ140" s="1">
        <v>12</v>
      </c>
      <c r="CT140" s="1">
        <v>38</v>
      </c>
      <c r="CU140" s="1">
        <v>129</v>
      </c>
      <c r="CW140" s="1">
        <v>367</v>
      </c>
      <c r="CY140" s="1">
        <v>79</v>
      </c>
      <c r="DB140" s="1">
        <v>299</v>
      </c>
      <c r="DC140" s="1">
        <v>378</v>
      </c>
      <c r="DE140" s="1">
        <v>18</v>
      </c>
      <c r="DF140" s="1">
        <v>4</v>
      </c>
      <c r="DG140" s="1">
        <v>0</v>
      </c>
      <c r="DH140" s="1">
        <v>10</v>
      </c>
      <c r="DI140" s="1">
        <v>9</v>
      </c>
      <c r="DJ140" s="1">
        <v>1</v>
      </c>
      <c r="DK140" s="1">
        <v>4</v>
      </c>
      <c r="DL140" s="1">
        <v>171</v>
      </c>
      <c r="DM140" s="1">
        <v>39</v>
      </c>
      <c r="DN140" s="1">
        <v>19</v>
      </c>
      <c r="DQ140" s="1">
        <v>0</v>
      </c>
      <c r="DR140" s="1">
        <v>90</v>
      </c>
      <c r="DS140" s="1">
        <v>73</v>
      </c>
      <c r="DU140" s="1">
        <v>438</v>
      </c>
      <c r="DV140" s="1">
        <v>229</v>
      </c>
      <c r="DZ140" s="1">
        <v>132</v>
      </c>
      <c r="EA140" s="1">
        <v>361</v>
      </c>
      <c r="EB140" s="1">
        <v>1</v>
      </c>
      <c r="EC140" s="1">
        <v>6</v>
      </c>
      <c r="ED140" s="1">
        <v>1</v>
      </c>
      <c r="EE140" s="1">
        <v>11</v>
      </c>
      <c r="EF140" s="1">
        <v>55</v>
      </c>
      <c r="EG140" s="1">
        <v>70</v>
      </c>
      <c r="EH140" s="1">
        <v>8</v>
      </c>
      <c r="EI140" s="1">
        <v>63</v>
      </c>
      <c r="EJ140" s="1">
        <v>297</v>
      </c>
      <c r="EK140" s="1">
        <v>139</v>
      </c>
      <c r="EL140" s="1">
        <v>5</v>
      </c>
      <c r="EM140" s="1">
        <v>656</v>
      </c>
      <c r="EN140" s="1">
        <v>93</v>
      </c>
      <c r="EO140" s="1">
        <v>455</v>
      </c>
      <c r="EP140" s="1">
        <v>548</v>
      </c>
      <c r="EQ140" s="1">
        <v>0</v>
      </c>
      <c r="ER140" s="1">
        <v>1</v>
      </c>
      <c r="ES140" s="1">
        <v>4</v>
      </c>
      <c r="ET140" s="1">
        <v>60</v>
      </c>
      <c r="EU140" s="1">
        <v>4</v>
      </c>
      <c r="EV140" s="1">
        <v>40</v>
      </c>
      <c r="EW140" s="1">
        <v>11</v>
      </c>
      <c r="EX140" s="1">
        <v>0</v>
      </c>
      <c r="EY140" s="1">
        <v>8</v>
      </c>
      <c r="EZ140" s="1">
        <v>18</v>
      </c>
      <c r="FA140" s="1">
        <v>0</v>
      </c>
      <c r="FB140" s="1">
        <v>0</v>
      </c>
      <c r="FC140" s="1">
        <v>0</v>
      </c>
      <c r="FD140" s="1">
        <v>0</v>
      </c>
      <c r="FE140" s="1">
        <v>0</v>
      </c>
      <c r="FF140" s="1">
        <v>4</v>
      </c>
      <c r="FG140" s="1">
        <v>0</v>
      </c>
      <c r="FH140" s="1">
        <v>2</v>
      </c>
      <c r="FI140" s="1">
        <v>0</v>
      </c>
      <c r="FJ140" s="1">
        <v>30</v>
      </c>
      <c r="FK140" s="1">
        <v>23</v>
      </c>
      <c r="FL140" s="1">
        <v>0</v>
      </c>
      <c r="FM140" s="1">
        <v>124</v>
      </c>
      <c r="FN140" s="1">
        <v>6</v>
      </c>
      <c r="FO140" s="1">
        <v>2</v>
      </c>
      <c r="FP140" s="1">
        <v>64</v>
      </c>
      <c r="FQ140" s="1">
        <v>2</v>
      </c>
      <c r="FR140" s="1">
        <f>SUM(Tableau17[[#This Row],[2019-T1-ALEXANDRE Audric]:[2019-T1-MARIE Florie]])</f>
        <v>403</v>
      </c>
      <c r="FS140" s="1">
        <v>37</v>
      </c>
      <c r="FT140" s="1">
        <v>164</v>
      </c>
      <c r="FU140" s="1">
        <v>0</v>
      </c>
      <c r="FV140" s="1">
        <v>310</v>
      </c>
      <c r="FW140" s="1">
        <v>0</v>
      </c>
      <c r="FX140" s="1">
        <v>511</v>
      </c>
      <c r="FY140" s="1">
        <v>0</v>
      </c>
      <c r="FZ140" s="1">
        <v>171</v>
      </c>
      <c r="GA140" s="1">
        <v>0</v>
      </c>
      <c r="GB140" s="1">
        <v>377</v>
      </c>
      <c r="GC140" s="1">
        <v>0</v>
      </c>
      <c r="GD140" s="1">
        <v>548</v>
      </c>
      <c r="GE140" s="1">
        <v>61</v>
      </c>
      <c r="GF140" s="1">
        <v>79</v>
      </c>
      <c r="GG140" s="1">
        <v>13</v>
      </c>
      <c r="GH140" s="1">
        <v>279</v>
      </c>
      <c r="GI140" s="1">
        <v>0</v>
      </c>
      <c r="GJ140" s="1">
        <v>432</v>
      </c>
      <c r="GK140" s="1">
        <v>51</v>
      </c>
      <c r="GL140" s="1">
        <v>103</v>
      </c>
      <c r="GM140" s="1">
        <v>0</v>
      </c>
      <c r="GN140" s="1">
        <v>302</v>
      </c>
      <c r="GO140" s="1">
        <v>0</v>
      </c>
      <c r="GP140" s="1">
        <v>456</v>
      </c>
      <c r="GQ140" s="1">
        <v>66</v>
      </c>
      <c r="GR140" s="1">
        <v>50</v>
      </c>
      <c r="GS140" s="1">
        <v>12</v>
      </c>
      <c r="GT140" s="1">
        <v>227</v>
      </c>
      <c r="GU140" s="1">
        <v>12</v>
      </c>
      <c r="GV140" s="1">
        <v>367</v>
      </c>
      <c r="GW140" s="1">
        <v>79</v>
      </c>
      <c r="GX140" s="1">
        <v>0</v>
      </c>
      <c r="GY140" s="1">
        <v>0</v>
      </c>
      <c r="GZ140" s="1">
        <v>299</v>
      </c>
      <c r="HA140" s="1">
        <v>0</v>
      </c>
      <c r="HB140" s="1">
        <v>378</v>
      </c>
      <c r="HC140" s="1">
        <v>81</v>
      </c>
      <c r="HD140" s="1">
        <v>55</v>
      </c>
      <c r="HE140" s="1">
        <v>139</v>
      </c>
      <c r="HF140" s="1">
        <v>373</v>
      </c>
      <c r="HG140" s="1">
        <v>8</v>
      </c>
      <c r="HH140" s="1">
        <v>656</v>
      </c>
      <c r="HI140" s="1">
        <v>93</v>
      </c>
      <c r="HJ140" s="1">
        <v>0</v>
      </c>
      <c r="HK140" s="1">
        <v>455</v>
      </c>
      <c r="HL140" s="1">
        <v>0</v>
      </c>
      <c r="HM140" s="1">
        <v>0</v>
      </c>
      <c r="HN140" s="1">
        <v>548</v>
      </c>
      <c r="HO140" s="1">
        <v>46</v>
      </c>
      <c r="HP140" s="1">
        <v>17</v>
      </c>
      <c r="HQ140" s="1">
        <v>64</v>
      </c>
      <c r="HR140" s="1">
        <v>256</v>
      </c>
      <c r="HS140" s="1">
        <v>25</v>
      </c>
      <c r="HT140" s="1">
        <v>408</v>
      </c>
      <c r="HU140" s="1">
        <v>25</v>
      </c>
      <c r="HV140" s="1">
        <v>50</v>
      </c>
      <c r="HW140" s="1">
        <v>19</v>
      </c>
      <c r="HX140" s="1">
        <v>325</v>
      </c>
      <c r="HY140" s="1">
        <v>0</v>
      </c>
      <c r="HZ140" s="1">
        <v>419</v>
      </c>
      <c r="IA140" s="1">
        <v>44</v>
      </c>
      <c r="IB140" s="1">
        <v>19</v>
      </c>
      <c r="IC140" s="1">
        <v>90</v>
      </c>
      <c r="ID140" s="1">
        <v>267</v>
      </c>
      <c r="IE140" s="1">
        <v>18</v>
      </c>
      <c r="IF140" s="1">
        <v>438</v>
      </c>
      <c r="IG140" s="1">
        <v>0</v>
      </c>
      <c r="IH140" s="1">
        <v>0</v>
      </c>
      <c r="II140" s="1">
        <v>132</v>
      </c>
      <c r="IJ140" s="1">
        <v>229</v>
      </c>
      <c r="IK140" s="1">
        <v>0</v>
      </c>
      <c r="IL140" s="1">
        <v>361</v>
      </c>
      <c r="IM140" s="26">
        <f>IFERROR(Tableau17[[#This Row],[LDIV]]/Tableau17[[#This Row],[Total général]],"")</f>
        <v>0</v>
      </c>
      <c r="IN140" s="26">
        <f>IFERROR(Tableau17[[#This Row],[LDVC]]/Tableau17[[#This Row],[Total général]],"")</f>
        <v>0</v>
      </c>
      <c r="IO140" s="26">
        <f>IFERROR(Tableau17[[#This Row],[LDVD]]/Tableau17[[#This Row],[Total général]],"")</f>
        <v>1.9093078758949882E-2</v>
      </c>
      <c r="IP140" s="26">
        <f>IFERROR(Tableau17[[#This Row],[LDVG]]/Tableau17[[#This Row],[Total général]],"")</f>
        <v>3.8186157517899763E-2</v>
      </c>
      <c r="IQ140" s="26">
        <f>IFERROR(Tableau17[[#This Row],[LEXD]]/Tableau17[[#This Row],[Total général]],"")</f>
        <v>2.3866348448687352E-3</v>
      </c>
      <c r="IR140" s="26">
        <f>IFERROR(Tableau17[[#This Row],[LEXG]]/Tableau17[[#This Row],[Total général]],"")</f>
        <v>0</v>
      </c>
      <c r="IS140" s="26">
        <f>IFERROR(Tableau17[[#This Row],[LLR]]/Tableau17[[#This Row],[Total général]],"")</f>
        <v>0.10023866348448687</v>
      </c>
      <c r="IT140" s="26">
        <f>IFERROR(Tableau17[[#This Row],[LREM]]/Tableau17[[#This Row],[Total général]],"")</f>
        <v>4.5346062052505964E-2</v>
      </c>
      <c r="IU140" s="26">
        <f>IFERROR(Tableau17[[#This Row],[LRN]]/Tableau17[[#This Row],[Total général]],"")</f>
        <v>5.7279236276849645E-2</v>
      </c>
      <c r="IV140" s="26">
        <f>IFERROR(Tableau17[[#This Row],[LUG]]/Tableau17[[#This Row],[Total général]],"")</f>
        <v>0.63245823389021483</v>
      </c>
      <c r="IW140" s="26">
        <f>IFERROR(Tableau17[[#This Row],[LVEC]]/Tableau17[[#This Row],[Total général]],"")</f>
        <v>0.10501193317422435</v>
      </c>
      <c r="IX140" s="26">
        <f>IFERROR(Tableau17[[#This Row],[2008-T1-LCMD]]/Tableau17[[#This Row],[2008-T1-TOTAL]],"")</f>
        <v>7.2407045009784732E-2</v>
      </c>
      <c r="IY140" s="26">
        <f>IFERROR(Tableau17[[#This Row],[2008-T1-LDVD]]/Tableau17[[#This Row],[2008-T1-TOTAL]],"")</f>
        <v>3.9138943248532287E-3</v>
      </c>
      <c r="IZ140" s="26">
        <f>IFERROR(Tableau17[[#This Row],[2008-T1-LEXD]]/Tableau17[[#This Row],[2008-T1-TOTAL]],"")</f>
        <v>0</v>
      </c>
      <c r="JA140" s="26">
        <f>IFERROR(Tableau17[[#This Row],[2008-T1-LEXG]]/Tableau17[[#This Row],[2008-T1-TOTAL]],"")</f>
        <v>0.13698630136986301</v>
      </c>
      <c r="JB140" s="26">
        <f>IFERROR(Tableau17[[#This Row],[2008-T1-LFN]]/Tableau17[[#This Row],[2008-T1-TOTAL]],"")</f>
        <v>7.2407045009784732E-2</v>
      </c>
      <c r="JC140" s="26">
        <f>IFERROR(Tableau17[[#This Row],[2008-T1-LMAJ]]/Tableau17[[#This Row],[2008-T1-TOTAL]],"")</f>
        <v>0.2446183953033268</v>
      </c>
      <c r="JD140" s="26">
        <f>IFERROR(Tableau17[[#This Row],[2008-T1-LUG]]/Tableau17[[#This Row],[2008-T1-TOTAL]],"")</f>
        <v>0.46966731898238745</v>
      </c>
      <c r="JE140" s="26">
        <f>IFERROR(Tableau17[[#This Row],[2008-T2-LFN]]/Tableau17[[#This Row],[2008-T2-TOTAL]],"")</f>
        <v>0</v>
      </c>
      <c r="JF140" s="26">
        <f>IFERROR(Tableau17[[#This Row],[2008-T2-LGC]]/Tableau17[[#This Row],[2008-T2-TOTAL]],"")</f>
        <v>0.68795620437956206</v>
      </c>
      <c r="JG140" s="26">
        <f>IFERROR(Tableau17[[#This Row],[2008-T2-LMAJ]]/Tableau17[[#This Row],[2008-T2-TOTAL]],"")</f>
        <v>0.31204379562043794</v>
      </c>
      <c r="JH140" s="26">
        <f>IFERROR(Tableau17[[#This Row],[2008-T2-LUG]]/Tableau17[[#This Row],[2008-T2-TOTAL]],"")</f>
        <v>0</v>
      </c>
      <c r="JI140" s="26">
        <f>IFERROR(Tableau17[[#This Row],[2014-T1-LDIV]]/Tableau17[[#This Row],[2014-T1-TOTAL]],"")</f>
        <v>3.0092592592592591E-2</v>
      </c>
      <c r="JJ140" s="26">
        <f>IFERROR(Tableau17[[#This Row],[2014-T1-LDVD]]/Tableau17[[#This Row],[2014-T1-TOTAL]],"")</f>
        <v>0</v>
      </c>
      <c r="JK140" s="26">
        <f>IFERROR(Tableau17[[#This Row],[2014-T1-LDVG]]/Tableau17[[#This Row],[2014-T1-TOTAL]],"")</f>
        <v>0.1111111111111111</v>
      </c>
      <c r="JL140" s="26">
        <f>IFERROR(Tableau17[[#This Row],[2014-T1-LEXG]]/Tableau17[[#This Row],[2014-T1-TOTAL]],"")</f>
        <v>0</v>
      </c>
      <c r="JM140" s="26">
        <f>IFERROR(Tableau17[[#This Row],[2014-T1-LFG]]/Tableau17[[#This Row],[2014-T1-TOTAL]],"")</f>
        <v>0.12962962962962962</v>
      </c>
      <c r="JN140" s="26">
        <f>IFERROR(Tableau17[[#This Row],[2014-T1-LFN]]/Tableau17[[#This Row],[2014-T1-TOTAL]],"")</f>
        <v>0.14120370370370369</v>
      </c>
      <c r="JO140" s="26">
        <f>IFERROR(Tableau17[[#This Row],[2014-T1-LUD]]/Tableau17[[#This Row],[2014-T1-TOTAL]],"")</f>
        <v>0.18287037037037038</v>
      </c>
      <c r="JP140" s="26">
        <f>IFERROR(Tableau17[[#This Row],[2014-T1-LUG]]/Tableau17[[#This Row],[2014-T1-TOTAL]],"")</f>
        <v>0.40509259259259262</v>
      </c>
      <c r="JQ140" s="26">
        <f>IFERROR(Tableau17[[#This Row],[2014-T2-LFN]]/Tableau17[[#This Row],[2014-T2-TOTAL]],"")</f>
        <v>0.1118421052631579</v>
      </c>
      <c r="JR140" s="26">
        <f>IFERROR(Tableau17[[#This Row],[2014-T2-LUD]]/Tableau17[[#This Row],[2014-T2-TOTAL]],"")</f>
        <v>0.22587719298245615</v>
      </c>
      <c r="JS140" s="26">
        <f>IFERROR(Tableau17[[#This Row],[2014-T2-LUG]]/Tableau17[[#This Row],[2014-T2-TOTAL]],"")</f>
        <v>0.66228070175438591</v>
      </c>
      <c r="JT140" s="26">
        <f>IFERROR(Tableau17[[#This Row],[2015-T1-BC-DIV]]/Tableau17[[#This Row],[2015-T1-TOTAL]],"")</f>
        <v>3.2697547683923703E-2</v>
      </c>
      <c r="JU140" s="26">
        <f>IFERROR(Tableau17[[#This Row],[2015-T1-BC-DLF]]/Tableau17[[#This Row],[2015-T1-TOTAL]],"")</f>
        <v>1.3623978201634877E-2</v>
      </c>
      <c r="JV140" s="26">
        <f>IFERROR(Tableau17[[#This Row],[2015-T1-BC-DVD]]/Tableau17[[#This Row],[2015-T1-TOTAL]],"")</f>
        <v>3.2697547683923703E-2</v>
      </c>
      <c r="JW140" s="26">
        <f>IFERROR(Tableau17[[#This Row],[2015-T1-BC-DVG]]/Tableau17[[#This Row],[2015-T1-TOTAL]],"")</f>
        <v>5.9945504087193457E-2</v>
      </c>
      <c r="JX140" s="26">
        <f>IFERROR(Tableau17[[#This Row],[2015-T1-BC-FG]]/Tableau17[[#This Row],[2015-T1-TOTAL]],"")</f>
        <v>0.20708446866485014</v>
      </c>
      <c r="JY140" s="26">
        <f>IFERROR(Tableau17[[#This Row],[2015-T1-BC-FN]]/Tableau17[[#This Row],[2015-T1-TOTAL]],"")</f>
        <v>0.16621253405994552</v>
      </c>
      <c r="JZ140" s="26">
        <f>IFERROR(Tableau17[[#This Row],[2015-T1-BC-MDM]]/Tableau17[[#This Row],[2015-T1-TOTAL]],"")</f>
        <v>3.2697547683923703E-2</v>
      </c>
      <c r="KA140" s="26">
        <f>IFERROR(Tableau17[[#This Row],[2015-T1-BC-RDG]]/Tableau17[[#This Row],[2015-T1-TOTAL]],"")</f>
        <v>0</v>
      </c>
      <c r="KB140" s="26">
        <f>IFERROR(Tableau17[[#This Row],[2015-T1-BC-SOC]]/Tableau17[[#This Row],[2015-T1-TOTAL]],"")</f>
        <v>0</v>
      </c>
      <c r="KC140" s="26">
        <f>IFERROR(Tableau17[[#This Row],[2015-T1-BC-UD]]/Tableau17[[#This Row],[2015-T1-TOTAL]],"")</f>
        <v>0.10354223433242507</v>
      </c>
      <c r="KD140" s="26">
        <f>IFERROR(Tableau17[[#This Row],[2015-T1-BC-UG]]/Tableau17[[#This Row],[2015-T1-TOTAL]],"")</f>
        <v>0.35149863760217986</v>
      </c>
      <c r="KE140" s="26">
        <f>IFERROR(Tableau17[[#This Row],[2015-T1-BC-VEC]]/Tableau17[[#This Row],[2015-T1-TOTAL]],"")</f>
        <v>0</v>
      </c>
      <c r="KF140" s="26">
        <f>IFERROR(Tableau17[[#This Row],[2015-T2-BC-DVG]]/Tableau17[[#This Row],[2015-T2-TOTAL]],"")</f>
        <v>0</v>
      </c>
      <c r="KG140" s="26">
        <f>IFERROR(Tableau17[[#This Row],[2015-T2-BC-FN]]/Tableau17[[#This Row],[2015-T2-TOTAL]],"")</f>
        <v>0.20899470899470898</v>
      </c>
      <c r="KH140" s="26">
        <f>IFERROR(Tableau17[[#This Row],[2015-T2-BC-SOC]]/Tableau17[[#This Row],[2015-T2-TOTAL]],"")</f>
        <v>0</v>
      </c>
      <c r="KI140" s="26">
        <f>IFERROR(Tableau17[[#This Row],[2015-T2-BC-UD]]/Tableau17[[#This Row],[2015-T2-TOTAL]],"")</f>
        <v>0</v>
      </c>
      <c r="KJ140" s="26">
        <f>IFERROR(Tableau17[[#This Row],[2015-T2-BC-UG]]/Tableau17[[#This Row],[2015-T2-TOTAL]],"")</f>
        <v>0.79100529100529104</v>
      </c>
      <c r="KK140" s="26">
        <f>IFERROR(Tableau17[[#This Row],[2017 (L)-T1-COM]]/Tableau17[[#This Row],[2017 (L)-T1-TOTAL]],"")</f>
        <v>0</v>
      </c>
      <c r="KL140" s="26">
        <f>IFERROR(Tableau17[[#This Row],[2017 (L)-T1-DIV]]/Tableau17[[#This Row],[2017 (L)-T1-TOTAL]],"")</f>
        <v>4.1095890410958902E-2</v>
      </c>
      <c r="KM140" s="26">
        <f>IFERROR(Tableau17[[#This Row],[2017 (L)-T1-DLF]]/Tableau17[[#This Row],[2017 (L)-T1-TOTAL]],"")</f>
        <v>9.1324200913242004E-3</v>
      </c>
      <c r="KN140" s="26">
        <f>IFERROR(Tableau17[[#This Row],[2017 (L)-T1-DVD]]/Tableau17[[#This Row],[2017 (L)-T1-TOTAL]],"")</f>
        <v>0</v>
      </c>
      <c r="KO140" s="26">
        <f>IFERROR(Tableau17[[#This Row],[2017 (L)-T1-DVG]]/Tableau17[[#This Row],[2017 (L)-T1-TOTAL]],"")</f>
        <v>2.2831050228310501E-2</v>
      </c>
      <c r="KP140" s="26">
        <f>IFERROR(Tableau17[[#This Row],[2017 (L)-T1-ECO]]/Tableau17[[#This Row],[2017 (L)-T1-TOTAL]],"")</f>
        <v>2.0547945205479451E-2</v>
      </c>
      <c r="KQ140" s="26">
        <f>IFERROR(Tableau17[[#This Row],[2017 (L)-T1-EXD]]/Tableau17[[#This Row],[2017 (L)-T1-TOTAL]],"")</f>
        <v>2.2831050228310501E-3</v>
      </c>
      <c r="KR140" s="26">
        <f>IFERROR(Tableau17[[#This Row],[2017 (L)-T1-EXG]]/Tableau17[[#This Row],[2017 (L)-T1-TOTAL]],"")</f>
        <v>9.1324200913242004E-3</v>
      </c>
      <c r="KS140" s="26">
        <f>IFERROR(Tableau17[[#This Row],[2017 (L)-T1-FI]]/Tableau17[[#This Row],[2017 (L)-T1-TOTAL]],"")</f>
        <v>0.3904109589041096</v>
      </c>
      <c r="KT140" s="26">
        <f>IFERROR(Tableau17[[#This Row],[2017 (L)-T1-FN]]/Tableau17[[#This Row],[2017 (L)-T1-TOTAL]],"")</f>
        <v>8.9041095890410954E-2</v>
      </c>
      <c r="KU140" s="26">
        <f>IFERROR(Tableau17[[#This Row],[2017 (L)-T1-LR]]/Tableau17[[#This Row],[2017 (L)-T1-TOTAL]],"")</f>
        <v>4.3378995433789952E-2</v>
      </c>
      <c r="KV140" s="26">
        <f>IFERROR(Tableau17[[#This Row],[2017 (L)-T1-MDM]]/Tableau17[[#This Row],[2017 (L)-T1-TOTAL]],"")</f>
        <v>0</v>
      </c>
      <c r="KW140" s="26">
        <f>IFERROR(Tableau17[[#This Row],[2017 (L)-T1-RDG]]/Tableau17[[#This Row],[2017 (L)-T1-TOTAL]],"")</f>
        <v>0</v>
      </c>
      <c r="KX140" s="26">
        <f>IFERROR(Tableau17[[#This Row],[2017 (L)-T1-REG]]/Tableau17[[#This Row],[2017 (L)-T1-TOTAL]],"")</f>
        <v>0</v>
      </c>
      <c r="KY140" s="26">
        <f>IFERROR(Tableau17[[#This Row],[2017 (L)-T1-REM]]/Tableau17[[#This Row],[2017 (L)-T1-TOTAL]],"")</f>
        <v>0.20547945205479451</v>
      </c>
      <c r="KZ140" s="26">
        <f>IFERROR(Tableau17[[#This Row],[2017 (L)-T1-SOC]]/Tableau17[[#This Row],[2017 (L)-T1-TOTAL]],"")</f>
        <v>0.16666666666666666</v>
      </c>
      <c r="LA140" s="26">
        <f>IFERROR(Tableau17[[#This Row],[2017 (L)-T1-UDI]]/Tableau17[[#This Row],[2017 (L)-T1-TOTAL]],"")</f>
        <v>0</v>
      </c>
      <c r="LB140" s="26">
        <f>IFERROR(Tableau17[[#This Row],[2017 (L)-T2-FI]]/Tableau17[[#This Row],[2017 (L)-T2-TOTAL]],"")</f>
        <v>0.63434903047091418</v>
      </c>
      <c r="LC140" s="26">
        <f>IFERROR(Tableau17[[#This Row],[2017 (L)-T2-FN]]/Tableau17[[#This Row],[2017 (L)-T2-TOTAL]],"")</f>
        <v>0</v>
      </c>
      <c r="LD140" s="26">
        <f>IFERROR(Tableau17[[#This Row],[2017 (L)-T2-LR]]/Tableau17[[#This Row],[2017 (L)-T2-TOTAL]],"")</f>
        <v>0</v>
      </c>
      <c r="LE140" s="26">
        <f>IFERROR(Tableau17[[#This Row],[2017 (L)-T2-MDM]]/Tableau17[[#This Row],[2017 (L)-T2-TOTAL]],"")</f>
        <v>0</v>
      </c>
      <c r="LF140" s="26">
        <f>IFERROR(Tableau17[[#This Row],[2017 (L)-T2-REM]]/Tableau17[[#This Row],[2017 (L)-T2-TOTAL]],"")</f>
        <v>0.36565096952908588</v>
      </c>
      <c r="LG140" s="26">
        <f>IFERROR(Tableau17[[#This Row],[2017-T1-ARTHAUD Nathalie]]/Tableau17[[#This Row],[2017-T1-TOTAL]],"")</f>
        <v>1.5243902439024391E-3</v>
      </c>
      <c r="LH140" s="26">
        <f>IFERROR(Tableau17[[#This Row],[2017-T1-ASSELINEAU Fran]]/Tableau17[[#This Row],[2017-T1-TOTAL]],"")</f>
        <v>9.1463414634146336E-3</v>
      </c>
      <c r="LI140" s="26">
        <f>IFERROR(Tableau17[[#This Row],[2017-T1-CHEMINADE Jacques]]/Tableau17[[#This Row],[2017-T1-TOTAL]],"")</f>
        <v>1.5243902439024391E-3</v>
      </c>
      <c r="LJ140" s="26">
        <f>IFERROR(Tableau17[[#This Row],[2017-T1-DUPONT-AIGNAN Nicolas]]/Tableau17[[#This Row],[2017-T1-TOTAL]],"")</f>
        <v>1.676829268292683E-2</v>
      </c>
      <c r="LK140" s="26">
        <f>IFERROR(Tableau17[[#This Row],[2017-T1-FILLON Fran]]/Tableau17[[#This Row],[2017-T1-TOTAL]],"")</f>
        <v>8.3841463414634151E-2</v>
      </c>
      <c r="LL140" s="26">
        <f>IFERROR(Tableau17[[#This Row],[2017-T1-HAMON Beno]]/Tableau17[[#This Row],[2017-T1-TOTAL]],"")</f>
        <v>0.10670731707317073</v>
      </c>
      <c r="LM140" s="26">
        <f>IFERROR(Tableau17[[#This Row],[2017-T1-LASSALLE Jean]]/Tableau17[[#This Row],[2017-T1-TOTAL]],"")</f>
        <v>1.2195121951219513E-2</v>
      </c>
      <c r="LN140" s="26">
        <f>IFERROR(Tableau17[[#This Row],[2017-T1-LE PEN Marine]]/Tableau17[[#This Row],[2017-T1-TOTAL]],"")</f>
        <v>9.6036585365853661E-2</v>
      </c>
      <c r="LO140" s="26">
        <f>IFERROR(Tableau17[[#This Row],[2017-T1-M Jean-Luc]]/Tableau17[[#This Row],[2017-T1-TOTAL]],"")</f>
        <v>0.4527439024390244</v>
      </c>
      <c r="LP140" s="26">
        <f>IFERROR(Tableau17[[#This Row],[2017-T1-MACRON Emmanuel]]/Tableau17[[#This Row],[2017-T1-TOTAL]],"")</f>
        <v>0.21189024390243902</v>
      </c>
      <c r="LQ140" s="26">
        <f>IFERROR(Tableau17[[#This Row],[2017-T1-POUTOU Philippe]]/Tableau17[[#This Row],[2017-T1-TOTAL]],"")</f>
        <v>7.621951219512195E-3</v>
      </c>
      <c r="LR140" s="26">
        <f>IFERROR(Tableau17[[#This Row],[2017-T2-LE PEN Marine]]/Tableau17[[#This Row],[2017-T2-TOTAL]],"")</f>
        <v>0.16970802919708028</v>
      </c>
      <c r="LS140" s="26">
        <f>IFERROR(Tableau17[[#This Row],[2017-T2-MACRON Emmanuel]]/Tableau17[[#This Row],[2017-T2-TOTAL]],"")</f>
        <v>0.83029197080291972</v>
      </c>
      <c r="LT140" s="26">
        <f>IFERROR(Tableau17[[#This Row],[2019-T1-ALEXANDRE Audric]]/Tableau17[[#This Row],[2019-T1-TOTAL]],"")</f>
        <v>0</v>
      </c>
      <c r="LU140" s="26">
        <f>IFERROR(Tableau17[[#This Row],[2019-T1-ARTHAUD Nathalie]]/Tableau17[[#This Row],[2019-T1-TOTAL]],"")</f>
        <v>2.4813895781637717E-3</v>
      </c>
      <c r="LV140" s="26">
        <f>IFERROR(Tableau17[[#This Row],[2019-T1-ASSELINEAU François]]/Tableau17[[#This Row],[2019-T1-TOTAL]],"")</f>
        <v>9.9255583126550868E-3</v>
      </c>
      <c r="LW140" s="26">
        <f>IFERROR(Tableau17[[#This Row],[2019-T1-AUBRY Manon]]/Tableau17[[#This Row],[2019-T1-TOTAL]],"")</f>
        <v>0.14888337468982629</v>
      </c>
      <c r="LX140" s="26">
        <f>IFERROR(Tableau17[[#This Row],[2019-T1-AZERGUI Nagib]]/Tableau17[[#This Row],[2019-T1-TOTAL]],"")</f>
        <v>9.9255583126550868E-3</v>
      </c>
      <c r="LY140" s="26">
        <f>IFERROR(Tableau17[[#This Row],[2019-T1-BARDELLA Jordan]]/Tableau17[[#This Row],[2019-T1-TOTAL]],"")</f>
        <v>9.9255583126550875E-2</v>
      </c>
      <c r="LZ140" s="26">
        <f>IFERROR(Tableau17[[#This Row],[2019-T1-BELLAMY François-Xavier]]/Tableau17[[#This Row],[2019-T1-TOTAL]],"")</f>
        <v>2.729528535980149E-2</v>
      </c>
      <c r="MA140" s="26">
        <f>IFERROR(Tableau17[[#This Row],[2019-T1-BIDOU Olivier]]/Tableau17[[#This Row],[2019-T1-TOTAL]],"")</f>
        <v>0</v>
      </c>
      <c r="MB140" s="26">
        <f>IFERROR(Tableau17[[#This Row],[2019-T1-BOURG Dominique]]/Tableau17[[#This Row],[2019-T1-TOTAL]],"")</f>
        <v>1.9851116625310174E-2</v>
      </c>
      <c r="MC140" s="26">
        <f>IFERROR(Tableau17[[#This Row],[2019-T1-BROSSAT Ian]]/Tableau17[[#This Row],[2019-T1-TOTAL]],"")</f>
        <v>4.4665012406947889E-2</v>
      </c>
      <c r="MD140" s="26">
        <f>IFERROR(Tableau17[[#This Row],[2019-T1-CAILLAUD Sophie]]/Tableau17[[#This Row],[2019-T1-TOTAL]],"")</f>
        <v>0</v>
      </c>
      <c r="ME140" s="26">
        <f>IFERROR(Tableau17[[#This Row],[2019-T1-CAMUS Renaud]]/Tableau17[[#This Row],[2019-T1-TOTAL]],"")</f>
        <v>0</v>
      </c>
      <c r="MF140" s="26">
        <f>IFERROR(Tableau17[[#This Row],[2019-T1-CHALENÇON Christophe]]/Tableau17[[#This Row],[2019-T1-TOTAL]],"")</f>
        <v>0</v>
      </c>
      <c r="MG140" s="26">
        <f>IFERROR(Tableau17[[#This Row],[2019-T1-CORBET Cathy Denise Ginette]]/Tableau17[[#This Row],[2019-T1-TOTAL]],"")</f>
        <v>0</v>
      </c>
      <c r="MH140" s="26">
        <f>IFERROR(Tableau17[[#This Row],[2019-T1-DE PREVOISIN Robert]]/Tableau17[[#This Row],[2019-T1-TOTAL]],"")</f>
        <v>0</v>
      </c>
      <c r="MI140" s="26">
        <f>IFERROR(Tableau17[[#This Row],[2019-T1-DELFEL Thérèse]]/Tableau17[[#This Row],[2019-T1-TOTAL]],"")</f>
        <v>9.9255583126550868E-3</v>
      </c>
      <c r="MJ140" s="26">
        <f>IFERROR(Tableau17[[#This Row],[2019-T1-DIEUMEGARD Pierre]]/Tableau17[[#This Row],[2019-T1-TOTAL]],"")</f>
        <v>0</v>
      </c>
      <c r="MK140" s="26">
        <f>IFERROR(Tableau17[[#This Row],[2019-T1-DUPONT-AIGNAN Nicolas]]/Tableau17[[#This Row],[2019-T1-TOTAL]],"")</f>
        <v>4.9627791563275434E-3</v>
      </c>
      <c r="ML140" s="26">
        <f>IFERROR(Tableau17[[#This Row],[2019-T1-GERNIGON Yves]]/Tableau17[[#This Row],[2019-T1-TOTAL]],"")</f>
        <v>0</v>
      </c>
      <c r="MM140" s="26">
        <f>IFERROR(Tableau17[[#This Row],[2019-T1-GLUCKSMANN Raphaël]]/Tableau17[[#This Row],[2019-T1-TOTAL]],"")</f>
        <v>7.4441687344913146E-2</v>
      </c>
      <c r="MN140" s="26">
        <f>IFERROR(Tableau17[[#This Row],[2019-T1-HAMON Benoît]]/Tableau17[[#This Row],[2019-T1-TOTAL]],"")</f>
        <v>5.7071960297766747E-2</v>
      </c>
      <c r="MO140" s="26">
        <f>IFERROR(Tableau17[[#This Row],[2019-T1-HELGEN Gilles]]/Tableau17[[#This Row],[2019-T1-TOTAL]],"")</f>
        <v>0</v>
      </c>
      <c r="MP140" s="26">
        <f>IFERROR(Tableau17[[#This Row],[2019-T1-JADOT Yannick]]/Tableau17[[#This Row],[2019-T1-TOTAL]],"")</f>
        <v>0.30769230769230771</v>
      </c>
      <c r="MQ140" s="26">
        <f>IFERROR(Tableau17[[#This Row],[2019-T1-LAGARDE Jean-Christophe]]/Tableau17[[#This Row],[2019-T1-TOTAL]],"")</f>
        <v>1.488833746898263E-2</v>
      </c>
      <c r="MR140" s="26">
        <f>IFERROR(Tableau17[[#This Row],[2019-T1-LALANNE Francis]]/Tableau17[[#This Row],[2019-T1-TOTAL]],"")</f>
        <v>4.9627791563275434E-3</v>
      </c>
      <c r="MS140" s="26">
        <f>IFERROR(Tableau17[[#This Row],[2019-T1-LOISEAU Nathalie]]/Tableau17[[#This Row],[2019-T1-TOTAL]],"")</f>
        <v>0.15880893300248139</v>
      </c>
      <c r="MT140" s="26">
        <f>IFERROR(Tableau17[[#This Row],[2019-T1-MARIE Florie]]/Tableau17[[#This Row],[2019-T1-TOTAL]],"")</f>
        <v>4.9627791563275434E-3</v>
      </c>
      <c r="MU140" s="26">
        <f>IFERROR(Tableau17[[#This Row],[2008-T1-MACROEXTRDROITE]]/Tableau17[[#This Row],[2008-T1-MACROTOTALE]],"")</f>
        <v>7.2407045009784732E-2</v>
      </c>
      <c r="MV140" s="26">
        <f>IFERROR(Tableau17[[#This Row],[2008-T1-MACRODROITE]]/Tableau17[[#This Row],[2008-T1-MACROTOTALE]],"")</f>
        <v>0.32093933463796476</v>
      </c>
      <c r="MW140" s="26">
        <f>IFERROR(Tableau17[[#This Row],[2008-T1-MACROCENTRE]]/Tableau17[[#This Row],[2008-T1-MACROTOTALE]],"")</f>
        <v>0</v>
      </c>
      <c r="MX140" s="26">
        <f>IFERROR(Tableau17[[#This Row],[2008-T1-MACROGAUCHE]]/Tableau17[[#This Row],[2008-T1-MACROTOTALE]],"")</f>
        <v>0.60665362035225046</v>
      </c>
      <c r="MY140" s="26">
        <f>IFERROR(Tableau17[[#This Row],[2008-T1-MACROAUTRE]]/Tableau17[[#This Row],[2008-T1-MACROTOTALE]],"")</f>
        <v>0</v>
      </c>
      <c r="MZ140" s="26">
        <f>IFERROR(Tableau17[[#This Row],[2008-T2-MACROEXTRDROITE]]/Tableau17[[#This Row],[2008-T2-MACROTOTALE]],"")</f>
        <v>0</v>
      </c>
      <c r="NA140" s="26">
        <f>IFERROR(Tableau17[[#This Row],[2008-T2-MACRODROITE]]/Tableau17[[#This Row],[2008-T2-MACROTOTALE]],"")</f>
        <v>0.31204379562043794</v>
      </c>
      <c r="NB140" s="26">
        <f>IFERROR(Tableau17[[#This Row],[2008-T2-MACROCENTRE]]/Tableau17[[#This Row],[2008-T2-MACROTOTALE]],"")</f>
        <v>0</v>
      </c>
      <c r="NC140" s="26">
        <f>IFERROR(Tableau17[[#This Row],[2008-T2-MACROGAUCHE]]/Tableau17[[#This Row],[2008-T2-MACROTOTALE]],"")</f>
        <v>0.68795620437956206</v>
      </c>
      <c r="ND140" s="26">
        <f>IFERROR(Tableau17[[#This Row],[2008-T2-MACROAUTRE]]/Tableau17[[#This Row],[2008-T2-MACROTOTALE]],"")</f>
        <v>0</v>
      </c>
      <c r="NE140" s="26">
        <f>IFERROR(Tableau17[[#This Row],[2014-T1-MACROEXTRDROITE]]/Tableau17[[#This Row],[2014-T1-MACROTOTALE]],"")</f>
        <v>0.14120370370370369</v>
      </c>
      <c r="NF140" s="26">
        <f>IFERROR(Tableau17[[#This Row],[2014-T1-MACRODROITE]]/Tableau17[[#This Row],[2014-T1-MACROTOTALE]],"")</f>
        <v>0.18287037037037038</v>
      </c>
      <c r="NG140" s="26">
        <f>IFERROR(Tableau17[[#This Row],[2014-T1-MACROCENTRE]]/Tableau17[[#This Row],[2014-T1-MACROTOTALE]],"")</f>
        <v>3.0092592592592591E-2</v>
      </c>
      <c r="NH140" s="26">
        <f>IFERROR(Tableau17[[#This Row],[2014-T1-MACROGAUCHE]]/Tableau17[[#This Row],[2014-T1-MACROTOTALE]],"")</f>
        <v>0.64583333333333337</v>
      </c>
      <c r="NI140" s="26">
        <f>IFERROR(Tableau17[[#This Row],[2014-T1-MACROAUTRE]]/Tableau17[[#This Row],[2014-T1-MACROTOTALE]],"")</f>
        <v>0</v>
      </c>
      <c r="NJ140" s="26">
        <f>IFERROR(Tableau17[[#This Row],[2014-T2-MACROEXTRDROITE]]/Tableau17[[#This Row],[2014-T2-MACROTOTALE]],"")</f>
        <v>0.1118421052631579</v>
      </c>
      <c r="NK140" s="26">
        <f>IFERROR(Tableau17[[#This Row],[2014-T2-MACRODROITE]]/Tableau17[[#This Row],[2014-T2-MACROTOTALE]],"")</f>
        <v>0.22587719298245615</v>
      </c>
      <c r="NL140" s="26">
        <f>IFERROR(Tableau17[[#This Row],[2014-T2-MACROCENTRE]]/Tableau17[[#This Row],[2014-T2-MACROTOTALE]],"")</f>
        <v>0</v>
      </c>
      <c r="NM140" s="26">
        <f>IFERROR(Tableau17[[#This Row],[2014-T2-MACROGAUCHE]]/Tableau17[[#This Row],[2014-T2-MACROTOTALE]],"")</f>
        <v>0.66228070175438591</v>
      </c>
      <c r="NN140" s="26">
        <f>IFERROR(Tableau17[[#This Row],[2014-T2-MACROAUTRE]]/Tableau17[[#This Row],[2014-T2-MACROTOTALE]],"")</f>
        <v>0</v>
      </c>
      <c r="NO140" s="26">
        <f>IFERROR( Tableau17[[#This Row],[2015-T1-MACROEXTRDROITE]]/Tableau17[[#This Row],[2015-T1-MACROTOTALE]],"")</f>
        <v>0.17983651226158037</v>
      </c>
      <c r="NP140" s="26">
        <f>IFERROR(Tableau17[[#This Row],[2015-T1-MACRODROITE]]/Tableau17[[#This Row],[2015-T1-MACROTOTALE]],"")</f>
        <v>0.13623978201634879</v>
      </c>
      <c r="NQ140" s="26">
        <f>IFERROR(Tableau17[[#This Row],[2015-T1-MACROCENTRE]]/Tableau17[[#This Row],[2015-T1-MACROTOTALE]],"")</f>
        <v>3.2697547683923703E-2</v>
      </c>
      <c r="NR140" s="26">
        <f>IFERROR(Tableau17[[#This Row],[2015-T1-MACROGAUCHE]]/Tableau17[[#This Row],[2015-T1-MACROTOTALE]],"")</f>
        <v>0.61852861035422346</v>
      </c>
      <c r="NS140" s="26">
        <f>IFERROR(Tableau17[[#This Row],[2015-T1-MACROAUTRE]]/Tableau17[[#This Row],[2015-T1-MACROTOTALE]],"")</f>
        <v>3.2697547683923703E-2</v>
      </c>
      <c r="NT140" s="26">
        <f>IFERROR(Tableau17[[#This Row],[2015-T2-MACROEXTRDROITE]]/Tableau17[[#This Row],[2015-T2-MACROTOTALE]],"")</f>
        <v>0.20899470899470898</v>
      </c>
      <c r="NU140" s="26">
        <f>IFERROR(Tableau17[[#This Row],[2015-T2-MACRODROITE]]/Tableau17[[#This Row],[2015-T2-MACROTOTALE]],"")</f>
        <v>0</v>
      </c>
      <c r="NV140" s="26">
        <f>IFERROR(Tableau17[[#This Row],[2015-T2-MACROCENTRE]]/Tableau17[[#This Row],[2015-T2-MACROTOTALE]],"")</f>
        <v>0</v>
      </c>
      <c r="NW140" s="26">
        <f>IFERROR(Tableau17[[#This Row],[2015-T2-MACROGAUCHE]]/Tableau17[[#This Row],[2015-T2-MACROTOTALE]],"")</f>
        <v>0.79100529100529104</v>
      </c>
      <c r="NX140" s="26">
        <f>IFERROR(Tableau17[[#This Row],[2015-T2-MACROAUTRE]]/Tableau17[[#This Row],[2015-T2-MACROTOTALE]],"")</f>
        <v>0</v>
      </c>
      <c r="NY140" s="26">
        <f>IFERROR(Tableau17[[#This Row],[2017-T1-MACROEXTRDROITE]]/Tableau17[[#This Row],[2017-T1-MACROTOTALE]],"")</f>
        <v>0.12347560975609756</v>
      </c>
      <c r="NZ140" s="26">
        <f>IFERROR(Tableau17[[#This Row],[2017-T1-MACRODROITE]]/Tableau17[[#This Row],[2017-T1-MACROTOTALE]],"")</f>
        <v>8.3841463414634151E-2</v>
      </c>
      <c r="OA140" s="26">
        <f>IFERROR(Tableau17[[#This Row],[2017-T1-MACROCENTRE]]/Tableau17[[#This Row],[2017-T1-MACROTOTALE]],"")</f>
        <v>0.21189024390243902</v>
      </c>
      <c r="OB140" s="26">
        <f>IFERROR(Tableau17[[#This Row],[2017-T1-MACROGAUCHE]]/Tableau17[[#This Row],[2017-T1-MACROTOTALE]],"")</f>
        <v>0.56859756097560976</v>
      </c>
      <c r="OC140" s="26">
        <f>IFERROR(Tableau17[[#This Row],[2017-T1-MACROAUTRE]]/Tableau17[[#This Row],[2017-T1-MACROTOTALE]],"")</f>
        <v>1.2195121951219513E-2</v>
      </c>
      <c r="OD140" s="26">
        <f>IFERROR(Tableau17[[#This Row],[2017-T2-MACROEXTRDROITE]]/Tableau17[[#This Row],[2017-T2-MACROTOTALE]],"")</f>
        <v>0.16970802919708028</v>
      </c>
      <c r="OE140" s="26">
        <f>IFERROR(Tableau17[[#This Row],[2017-T2-MACRODROITE]]/Tableau17[[#This Row],[2017-T2-MACROTOTALE]],"")</f>
        <v>0</v>
      </c>
      <c r="OF140" s="26">
        <f>IFERROR(Tableau17[[#This Row],[2017-T2-MACROCENTRE]]/Tableau17[[#This Row],[2017-T2-MACROTOTALE]],"")</f>
        <v>0.83029197080291972</v>
      </c>
      <c r="OG140" s="26">
        <f>IFERROR(Tableau17[[#This Row],[2017-T2-MACROGAUCHE]]/Tableau17[[#This Row],[2017-T2-MACROTOTALE]],"")</f>
        <v>0</v>
      </c>
      <c r="OH140" s="26">
        <f>IFERROR(Tableau17[[#This Row],[2017-T2-MACROAUTRE]]/Tableau17[[#This Row],[2017-T2-MACROTOTALE]],"")</f>
        <v>0</v>
      </c>
      <c r="OI140" s="26">
        <f>IFERROR(Tableau17[[#This Row],[2019-T1-MACROEXTRDROITE]]/Tableau17[[#This Row],[2019-T1-MACROTOTALE]],"")</f>
        <v>0.11274509803921569</v>
      </c>
      <c r="OJ140" s="26">
        <f>IFERROR(Tableau17[[#This Row],[2019-T1-MACRODROITE]]/Tableau17[[#This Row],[2019-T1-MACROTOTALE]],"")</f>
        <v>4.1666666666666664E-2</v>
      </c>
      <c r="OK140" s="26">
        <f>IFERROR(Tableau17[[#This Row],[2019-T1-MACROCENTRE]]/Tableau17[[#This Row],[2019-T1-MACROTOTALE]],"")</f>
        <v>0.15686274509803921</v>
      </c>
      <c r="OL140" s="26">
        <f>IFERROR(Tableau17[[#This Row],[2019-T1-MACROGAUCHE]]/Tableau17[[#This Row],[2019-T1-MACROTOTALE]],"")</f>
        <v>0.62745098039215685</v>
      </c>
      <c r="OM140" s="26">
        <f>IFERROR(Tableau17[[#This Row],[2019-T1-MACROAUTRE]]/Tableau17[[#This Row],[2019-T1-MACROTOTALE]],"")</f>
        <v>6.1274509803921566E-2</v>
      </c>
      <c r="ON140" s="26">
        <f>IFERROR(Tableau17[[#This Row],[2020-T1-MACROEXTRDROITE]]/Tableau17[[#This Row],[2020-T1-MACROTOTALE]],"")</f>
        <v>5.9665871121718374E-2</v>
      </c>
      <c r="OO140" s="26">
        <f>IFERROR(Tableau17[[#This Row],[2020-T1-MACRODROITE]]/Tableau17[[#This Row],[2020-T1-MACROTOTALE]],"")</f>
        <v>0.11933174224343675</v>
      </c>
      <c r="OP140" s="26">
        <f>IFERROR(Tableau17[[#This Row],[2020-T1-MACROCENTRE]]/Tableau17[[#This Row],[2020-T1-MACROTOTALE]],"")</f>
        <v>4.5346062052505964E-2</v>
      </c>
      <c r="OQ140" s="26">
        <f>IFERROR(Tableau17[[#This Row],[2020-T1-MACROGAUCHE]]/Tableau17[[#This Row],[2020-T1-MACROTOTALE]],"")</f>
        <v>0.77565632458233891</v>
      </c>
      <c r="OR140" s="26">
        <f>IFERROR(Tableau17[[#This Row],[2020-T1-MACROAUTRE]]/Tableau17[[#This Row],[2020-T1-MACROTOTALE]],"")</f>
        <v>0</v>
      </c>
      <c r="OS140" s="26">
        <f>IFERROR(Tableau17[[#This Row],[2017 (L)-T1-MACROEXTRDROITE]]/Tableau17[[#This Row],[2017 (L)-T1-MACROTOTALE]],"")</f>
        <v>0.1004566210045662</v>
      </c>
      <c r="OT140" s="26">
        <f>IFERROR(Tableau17[[#This Row],[2017 (L)-T1-MACRODROITE]]/Tableau17[[#This Row],[2017 (L)-T1-MACROTOTALE]],"")</f>
        <v>4.3378995433789952E-2</v>
      </c>
      <c r="OU140" s="26">
        <f>IFERROR(Tableau17[[#This Row],[2017 (L)-T1-MACROCENTRE]]/Tableau17[[#This Row],[2017 (L)-T1-MACROTOTALE]],"")</f>
        <v>0.20547945205479451</v>
      </c>
      <c r="OV140" s="26">
        <f>IFERROR(Tableau17[[#This Row],[2017 (L)-T1-MACROGAUCHE]]/Tableau17[[#This Row],[2017 (L)-T1-MACROTOTALE]],"")</f>
        <v>0.6095890410958904</v>
      </c>
      <c r="OW140" s="26">
        <f>IFERROR(Tableau17[[#This Row],[2017 (L)-T1-MACROAUTRE]]/Tableau17[[#This Row],[2017 (L)-T1-MACROTOTALE]],"")</f>
        <v>4.1095890410958902E-2</v>
      </c>
      <c r="OX140" s="26">
        <f>IFERROR(Tableau17[[#This Row],[2017 (L)-T2-MACROEXTRDROITE]]/Tableau17[[#This Row],[2017 (L)-T2-MACROTOTALE]],"")</f>
        <v>0</v>
      </c>
      <c r="OY140" s="26">
        <f>IFERROR(Tableau17[[#This Row],[2017 (L)-T2-MACRODROITE]]/Tableau17[[#This Row],[2017 (L)-T2-MACROTOTALE]],"")</f>
        <v>0</v>
      </c>
      <c r="OZ140" s="26">
        <f>IFERROR(Tableau17[[#This Row],[2017 (L)-T2-MACROCENTRE]]/Tableau17[[#This Row],[2017 (L)-T2-MACROTOTALE]],"")</f>
        <v>0.36565096952908588</v>
      </c>
      <c r="PA140" s="26">
        <f>IFERROR(Tableau17[[#This Row],[2017 (L)-T2-MACROGAUCHE]]/Tableau17[[#This Row],[2017 (L)-T2-MACROTOTALE]],"")</f>
        <v>0.63434903047091418</v>
      </c>
      <c r="PB140" s="26">
        <f>IFERROR(Tableau17[[#This Row],[2017 (L)-T2-MACROAUTRE]]/Tableau17[[#This Row],[2017 (L)-T2-MACROTOTALE]],"")</f>
        <v>0</v>
      </c>
      <c r="PC140" s="26">
        <f>IFERROR(Tableau17[[#This Row],[2008_T1_PROCUS]]/Tableau17[[#This Row],[2008_T1_INSCRITS]],0)</f>
        <v>8.0459770114942528E-3</v>
      </c>
      <c r="PD140" s="26">
        <f>IFERROR(Tableau17[[#This Row],[2008_T2_PROCUS]]/Tableau17[[#This Row],[2008_T2_INSCRITS]],0)</f>
        <v>1.7241379310344827E-2</v>
      </c>
      <c r="PE140" s="26">
        <f>Tableau17[[#This Row],[2014_T1_PROCUS]]/Tableau17[[#This Row],[2014_T1_INSCRITS]]</f>
        <v>1.3921113689095127E-2</v>
      </c>
      <c r="PF140" s="26">
        <f>IFERROR(Tableau17[[#This Row],[2014_T2_PROCUS]]/Tableau17[[#This Row],[2014_T2_INSCRITS]],0)</f>
        <v>2.2067363530778164E-2</v>
      </c>
    </row>
    <row r="141" spans="1:422" hidden="1" x14ac:dyDescent="0.2">
      <c r="A141" s="1">
        <v>5</v>
      </c>
      <c r="B141" s="1" t="s">
        <v>378</v>
      </c>
      <c r="C141" s="1" t="s">
        <v>384</v>
      </c>
      <c r="D141" s="1" t="s">
        <v>384</v>
      </c>
      <c r="E141" s="1">
        <v>929</v>
      </c>
      <c r="F141" s="1">
        <v>5.4151910000000001</v>
      </c>
      <c r="G141" s="1">
        <v>43.268154000000003</v>
      </c>
      <c r="H141" s="3">
        <v>931</v>
      </c>
      <c r="I141" s="3">
        <v>259</v>
      </c>
      <c r="L141" s="1">
        <v>23</v>
      </c>
      <c r="M141" s="1">
        <v>2</v>
      </c>
      <c r="P141" s="1">
        <v>107</v>
      </c>
      <c r="Q141" s="1">
        <v>33</v>
      </c>
      <c r="R141" s="1">
        <v>52</v>
      </c>
      <c r="S141" s="1">
        <v>22</v>
      </c>
      <c r="T141" s="1">
        <v>23</v>
      </c>
      <c r="U141" s="1">
        <v>262</v>
      </c>
      <c r="V141" s="1">
        <v>941</v>
      </c>
      <c r="W141" s="1">
        <v>536</v>
      </c>
      <c r="X141" s="1">
        <v>13</v>
      </c>
      <c r="Y141" s="2">
        <v>0.56960679999999997</v>
      </c>
      <c r="Z141" s="1">
        <v>941</v>
      </c>
      <c r="AA141" s="1">
        <v>537</v>
      </c>
      <c r="AB141" s="1">
        <v>11</v>
      </c>
      <c r="AC141" s="2">
        <v>0.57066950000000005</v>
      </c>
      <c r="AD141" s="1">
        <v>931</v>
      </c>
      <c r="AE141" s="1">
        <v>271</v>
      </c>
      <c r="AF141" s="2">
        <v>0.29108485000000001</v>
      </c>
      <c r="AG141" s="1">
        <f t="shared" si="2"/>
        <v>259</v>
      </c>
      <c r="AH141" s="1">
        <v>919</v>
      </c>
      <c r="AI141" s="1">
        <v>519</v>
      </c>
      <c r="AJ141" s="1">
        <v>4</v>
      </c>
      <c r="AK141" s="2">
        <v>0.56474429000000004</v>
      </c>
      <c r="AL141" s="1">
        <v>919</v>
      </c>
      <c r="AM141" s="1">
        <v>567</v>
      </c>
      <c r="AN141" s="1">
        <v>8</v>
      </c>
      <c r="AO141" s="2">
        <v>0.61697497000000001</v>
      </c>
      <c r="AP141" s="1">
        <v>931</v>
      </c>
      <c r="AQ141" s="1">
        <v>427</v>
      </c>
      <c r="AR141" s="2">
        <v>0.45864662</v>
      </c>
      <c r="AS141" s="1">
        <v>930</v>
      </c>
      <c r="AT141" s="1">
        <v>441</v>
      </c>
      <c r="AU141" s="2">
        <v>0.47419355000000002</v>
      </c>
      <c r="AV141" s="1">
        <v>912</v>
      </c>
      <c r="AW141" s="1">
        <v>420</v>
      </c>
      <c r="AX141" s="2">
        <v>0.46052631999999999</v>
      </c>
      <c r="AY141" s="1">
        <v>912</v>
      </c>
      <c r="AZ141" s="1">
        <v>386</v>
      </c>
      <c r="BA141" s="2">
        <v>0.42324560999999999</v>
      </c>
      <c r="BB141" s="1">
        <v>910</v>
      </c>
      <c r="BC141" s="1">
        <v>734</v>
      </c>
      <c r="BD141" s="2">
        <v>0.80659340999999996</v>
      </c>
      <c r="BE141" s="1">
        <v>910</v>
      </c>
      <c r="BF141" s="1">
        <v>626</v>
      </c>
      <c r="BG141" s="2">
        <v>0.68791208999999998</v>
      </c>
      <c r="BH141" s="1">
        <v>902</v>
      </c>
      <c r="BI141" s="1">
        <v>410</v>
      </c>
      <c r="BJ141" s="2">
        <v>0.45454545000000002</v>
      </c>
      <c r="BK141" s="1">
        <v>40</v>
      </c>
      <c r="BN141" s="1">
        <v>8</v>
      </c>
      <c r="BO141" s="1">
        <v>46</v>
      </c>
      <c r="BP141" s="1">
        <v>296</v>
      </c>
      <c r="BQ141" s="1">
        <v>126</v>
      </c>
      <c r="BR141" s="1">
        <v>516</v>
      </c>
      <c r="BT141" s="1">
        <v>168</v>
      </c>
      <c r="BU141" s="1">
        <v>389</v>
      </c>
      <c r="BW141" s="1">
        <v>557</v>
      </c>
      <c r="BX141" s="1">
        <v>9</v>
      </c>
      <c r="BZ141" s="1">
        <v>18</v>
      </c>
      <c r="CB141" s="1">
        <v>19</v>
      </c>
      <c r="CC141" s="1">
        <v>91</v>
      </c>
      <c r="CD141" s="1">
        <v>320</v>
      </c>
      <c r="CE141" s="1">
        <v>64</v>
      </c>
      <c r="CF141" s="1">
        <v>521</v>
      </c>
      <c r="CG141" s="1">
        <v>97</v>
      </c>
      <c r="CH141" s="1">
        <v>351</v>
      </c>
      <c r="CI141" s="1">
        <v>83</v>
      </c>
      <c r="CJ141" s="1">
        <v>531</v>
      </c>
      <c r="CM141" s="1">
        <v>2</v>
      </c>
      <c r="CN141" s="1">
        <v>19</v>
      </c>
      <c r="CO141" s="1">
        <v>37</v>
      </c>
      <c r="CP141" s="1">
        <v>115</v>
      </c>
      <c r="CQ141" s="1">
        <v>28</v>
      </c>
      <c r="CT141" s="1">
        <v>210</v>
      </c>
      <c r="CW141" s="1">
        <v>411</v>
      </c>
      <c r="CY141" s="1">
        <v>116</v>
      </c>
      <c r="DA141" s="1">
        <v>302</v>
      </c>
      <c r="DC141" s="1">
        <v>418</v>
      </c>
      <c r="DD141" s="1">
        <v>5</v>
      </c>
      <c r="DE141" s="1">
        <v>2</v>
      </c>
      <c r="DF141" s="1">
        <v>10</v>
      </c>
      <c r="DG141" s="1">
        <v>1</v>
      </c>
      <c r="DI141" s="1">
        <v>18</v>
      </c>
      <c r="DJ141" s="1">
        <v>2</v>
      </c>
      <c r="DK141" s="1">
        <v>0</v>
      </c>
      <c r="DL141" s="1">
        <v>26</v>
      </c>
      <c r="DM141" s="1">
        <v>56</v>
      </c>
      <c r="DN141" s="1">
        <v>129</v>
      </c>
      <c r="DO141" s="1">
        <v>163</v>
      </c>
      <c r="DP141" s="1">
        <v>2</v>
      </c>
      <c r="DU141" s="1">
        <v>414</v>
      </c>
      <c r="DX141" s="1">
        <v>199</v>
      </c>
      <c r="DY141" s="1">
        <v>175</v>
      </c>
      <c r="EA141" s="1">
        <v>374</v>
      </c>
      <c r="EB141" s="1">
        <v>1</v>
      </c>
      <c r="EC141" s="1">
        <v>11</v>
      </c>
      <c r="ED141" s="1">
        <v>0</v>
      </c>
      <c r="EE141" s="1">
        <v>29</v>
      </c>
      <c r="EF141" s="1">
        <v>301</v>
      </c>
      <c r="EG141" s="1">
        <v>22</v>
      </c>
      <c r="EH141" s="1">
        <v>7</v>
      </c>
      <c r="EI141" s="1">
        <v>113</v>
      </c>
      <c r="EJ141" s="1">
        <v>71</v>
      </c>
      <c r="EK141" s="1">
        <v>163</v>
      </c>
      <c r="EL141" s="1">
        <v>2</v>
      </c>
      <c r="EM141" s="1">
        <v>720</v>
      </c>
      <c r="EN141" s="1">
        <v>176</v>
      </c>
      <c r="EO141" s="1">
        <v>394</v>
      </c>
      <c r="EP141" s="1">
        <v>570</v>
      </c>
      <c r="EQ141" s="1">
        <v>0</v>
      </c>
      <c r="ER141" s="1">
        <v>3</v>
      </c>
      <c r="ES141" s="1">
        <v>7</v>
      </c>
      <c r="ET141" s="1">
        <v>12</v>
      </c>
      <c r="EU141" s="1">
        <v>1</v>
      </c>
      <c r="EV141" s="1">
        <v>89</v>
      </c>
      <c r="EW141" s="1">
        <v>50</v>
      </c>
      <c r="EX141" s="1">
        <v>0</v>
      </c>
      <c r="EY141" s="1">
        <v>3</v>
      </c>
      <c r="EZ141" s="1">
        <v>9</v>
      </c>
      <c r="FA141" s="1">
        <v>0</v>
      </c>
      <c r="FB141" s="1">
        <v>0</v>
      </c>
      <c r="FC141" s="1">
        <v>0</v>
      </c>
      <c r="FD141" s="1">
        <v>0</v>
      </c>
      <c r="FE141" s="1">
        <v>0</v>
      </c>
      <c r="FF141" s="1">
        <v>0</v>
      </c>
      <c r="FG141" s="1">
        <v>0</v>
      </c>
      <c r="FH141" s="1">
        <v>9</v>
      </c>
      <c r="FI141" s="1">
        <v>0</v>
      </c>
      <c r="FJ141" s="1">
        <v>16</v>
      </c>
      <c r="FK141" s="1">
        <v>4</v>
      </c>
      <c r="FL141" s="1">
        <v>0</v>
      </c>
      <c r="FM141" s="1">
        <v>50</v>
      </c>
      <c r="FN141" s="1">
        <v>8</v>
      </c>
      <c r="FO141" s="1">
        <v>2</v>
      </c>
      <c r="FP141" s="1">
        <v>127</v>
      </c>
      <c r="FQ141" s="1">
        <v>1</v>
      </c>
      <c r="FR141" s="1">
        <f>SUM(Tableau17[[#This Row],[2019-T1-ALEXANDRE Audric]:[2019-T1-MARIE Florie]])</f>
        <v>391</v>
      </c>
      <c r="FS141" s="1">
        <v>46</v>
      </c>
      <c r="FT141" s="1">
        <v>336</v>
      </c>
      <c r="FU141" s="1">
        <v>0</v>
      </c>
      <c r="FV141" s="1">
        <v>134</v>
      </c>
      <c r="FW141" s="1">
        <v>0</v>
      </c>
      <c r="FX141" s="1">
        <v>516</v>
      </c>
      <c r="FY141" s="1">
        <v>0</v>
      </c>
      <c r="FZ141" s="1">
        <v>389</v>
      </c>
      <c r="GA141" s="1">
        <v>0</v>
      </c>
      <c r="GB141" s="1">
        <v>168</v>
      </c>
      <c r="GC141" s="1">
        <v>0</v>
      </c>
      <c r="GD141" s="1">
        <v>557</v>
      </c>
      <c r="GE141" s="1">
        <v>91</v>
      </c>
      <c r="GF141" s="1">
        <v>320</v>
      </c>
      <c r="GG141" s="1">
        <v>9</v>
      </c>
      <c r="GH141" s="1">
        <v>101</v>
      </c>
      <c r="GI141" s="1">
        <v>0</v>
      </c>
      <c r="GJ141" s="1">
        <v>521</v>
      </c>
      <c r="GK141" s="1">
        <v>97</v>
      </c>
      <c r="GL141" s="1">
        <v>351</v>
      </c>
      <c r="GM141" s="1">
        <v>0</v>
      </c>
      <c r="GN141" s="1">
        <v>83</v>
      </c>
      <c r="GO141" s="1">
        <v>0</v>
      </c>
      <c r="GP141" s="1">
        <v>531</v>
      </c>
      <c r="GQ141" s="1">
        <v>115</v>
      </c>
      <c r="GR141" s="1">
        <v>212</v>
      </c>
      <c r="GS141" s="1">
        <v>28</v>
      </c>
      <c r="GT141" s="1">
        <v>56</v>
      </c>
      <c r="GU141" s="1">
        <v>0</v>
      </c>
      <c r="GV141" s="1">
        <v>411</v>
      </c>
      <c r="GW141" s="1">
        <v>116</v>
      </c>
      <c r="GX141" s="1">
        <v>302</v>
      </c>
      <c r="GY141" s="1">
        <v>0</v>
      </c>
      <c r="GZ141" s="1">
        <v>0</v>
      </c>
      <c r="HA141" s="1">
        <v>0</v>
      </c>
      <c r="HB141" s="1">
        <v>418</v>
      </c>
      <c r="HC141" s="1">
        <v>153</v>
      </c>
      <c r="HD141" s="1">
        <v>301</v>
      </c>
      <c r="HE141" s="1">
        <v>163</v>
      </c>
      <c r="HF141" s="1">
        <v>96</v>
      </c>
      <c r="HG141" s="1">
        <v>7</v>
      </c>
      <c r="HH141" s="1">
        <v>720</v>
      </c>
      <c r="HI141" s="1">
        <v>176</v>
      </c>
      <c r="HJ141" s="1">
        <v>0</v>
      </c>
      <c r="HK141" s="1">
        <v>394</v>
      </c>
      <c r="HL141" s="1">
        <v>0</v>
      </c>
      <c r="HM141" s="1">
        <v>0</v>
      </c>
      <c r="HN141" s="1">
        <v>570</v>
      </c>
      <c r="HO141" s="1">
        <v>108</v>
      </c>
      <c r="HP141" s="1">
        <v>58</v>
      </c>
      <c r="HQ141" s="1">
        <v>127</v>
      </c>
      <c r="HR141" s="1">
        <v>94</v>
      </c>
      <c r="HS141" s="1">
        <v>17</v>
      </c>
      <c r="HT141" s="1">
        <v>404</v>
      </c>
      <c r="HU141" s="1">
        <v>52</v>
      </c>
      <c r="HV141" s="1">
        <v>130</v>
      </c>
      <c r="HW141" s="1">
        <v>33</v>
      </c>
      <c r="HX141" s="1">
        <v>47</v>
      </c>
      <c r="HY141" s="1">
        <v>0</v>
      </c>
      <c r="HZ141" s="1">
        <v>262</v>
      </c>
      <c r="IA141" s="1">
        <v>68</v>
      </c>
      <c r="IB141" s="1">
        <v>130</v>
      </c>
      <c r="IC141" s="1">
        <v>163</v>
      </c>
      <c r="ID141" s="1">
        <v>51</v>
      </c>
      <c r="IE141" s="1">
        <v>2</v>
      </c>
      <c r="IF141" s="1">
        <v>414</v>
      </c>
      <c r="IG141" s="1">
        <v>0</v>
      </c>
      <c r="IH141" s="1">
        <v>199</v>
      </c>
      <c r="II141" s="1">
        <v>175</v>
      </c>
      <c r="IJ141" s="1">
        <v>0</v>
      </c>
      <c r="IK141" s="1">
        <v>0</v>
      </c>
      <c r="IL141" s="1">
        <v>374</v>
      </c>
      <c r="IM141" s="26">
        <f>IFERROR(Tableau17[[#This Row],[LDIV]]/Tableau17[[#This Row],[Total général]],"")</f>
        <v>0</v>
      </c>
      <c r="IN141" s="26">
        <f>IFERROR(Tableau17[[#This Row],[LDVC]]/Tableau17[[#This Row],[Total général]],"")</f>
        <v>0</v>
      </c>
      <c r="IO141" s="26">
        <f>IFERROR(Tableau17[[#This Row],[LDVD]]/Tableau17[[#This Row],[Total général]],"")</f>
        <v>8.7786259541984726E-2</v>
      </c>
      <c r="IP141" s="26">
        <f>IFERROR(Tableau17[[#This Row],[LDVG]]/Tableau17[[#This Row],[Total général]],"")</f>
        <v>7.6335877862595417E-3</v>
      </c>
      <c r="IQ141" s="26">
        <f>IFERROR(Tableau17[[#This Row],[LEXD]]/Tableau17[[#This Row],[Total général]],"")</f>
        <v>0</v>
      </c>
      <c r="IR141" s="26">
        <f>IFERROR(Tableau17[[#This Row],[LEXG]]/Tableau17[[#This Row],[Total général]],"")</f>
        <v>0</v>
      </c>
      <c r="IS141" s="26">
        <f>IFERROR(Tableau17[[#This Row],[LLR]]/Tableau17[[#This Row],[Total général]],"")</f>
        <v>0.40839694656488551</v>
      </c>
      <c r="IT141" s="26">
        <f>IFERROR(Tableau17[[#This Row],[LREM]]/Tableau17[[#This Row],[Total général]],"")</f>
        <v>0.12595419847328243</v>
      </c>
      <c r="IU141" s="26">
        <f>IFERROR(Tableau17[[#This Row],[LRN]]/Tableau17[[#This Row],[Total général]],"")</f>
        <v>0.19847328244274809</v>
      </c>
      <c r="IV141" s="26">
        <f>IFERROR(Tableau17[[#This Row],[LUG]]/Tableau17[[#This Row],[Total général]],"")</f>
        <v>8.3969465648854963E-2</v>
      </c>
      <c r="IW141" s="26">
        <f>IFERROR(Tableau17[[#This Row],[LVEC]]/Tableau17[[#This Row],[Total général]],"")</f>
        <v>8.7786259541984726E-2</v>
      </c>
      <c r="IX141" s="26">
        <f>IFERROR(Tableau17[[#This Row],[2008-T1-LCMD]]/Tableau17[[#This Row],[2008-T1-TOTAL]],"")</f>
        <v>7.7519379844961239E-2</v>
      </c>
      <c r="IY141" s="26">
        <f>IFERROR(Tableau17[[#This Row],[2008-T1-LDVD]]/Tableau17[[#This Row],[2008-T1-TOTAL]],"")</f>
        <v>0</v>
      </c>
      <c r="IZ141" s="26">
        <f>IFERROR(Tableau17[[#This Row],[2008-T1-LEXD]]/Tableau17[[#This Row],[2008-T1-TOTAL]],"")</f>
        <v>0</v>
      </c>
      <c r="JA141" s="26">
        <f>IFERROR(Tableau17[[#This Row],[2008-T1-LEXG]]/Tableau17[[#This Row],[2008-T1-TOTAL]],"")</f>
        <v>1.5503875968992248E-2</v>
      </c>
      <c r="JB141" s="26">
        <f>IFERROR(Tableau17[[#This Row],[2008-T1-LFN]]/Tableau17[[#This Row],[2008-T1-TOTAL]],"")</f>
        <v>8.9147286821705432E-2</v>
      </c>
      <c r="JC141" s="26">
        <f>IFERROR(Tableau17[[#This Row],[2008-T1-LMAJ]]/Tableau17[[#This Row],[2008-T1-TOTAL]],"")</f>
        <v>0.5736434108527132</v>
      </c>
      <c r="JD141" s="26">
        <f>IFERROR(Tableau17[[#This Row],[2008-T1-LUG]]/Tableau17[[#This Row],[2008-T1-TOTAL]],"")</f>
        <v>0.2441860465116279</v>
      </c>
      <c r="JE141" s="26">
        <f>IFERROR(Tableau17[[#This Row],[2008-T2-LFN]]/Tableau17[[#This Row],[2008-T2-TOTAL]],"")</f>
        <v>0</v>
      </c>
      <c r="JF141" s="26">
        <f>IFERROR(Tableau17[[#This Row],[2008-T2-LGC]]/Tableau17[[#This Row],[2008-T2-TOTAL]],"")</f>
        <v>0.30161579892280072</v>
      </c>
      <c r="JG141" s="26">
        <f>IFERROR(Tableau17[[#This Row],[2008-T2-LMAJ]]/Tableau17[[#This Row],[2008-T2-TOTAL]],"")</f>
        <v>0.69838420107719923</v>
      </c>
      <c r="JH141" s="26">
        <f>IFERROR(Tableau17[[#This Row],[2008-T2-LUG]]/Tableau17[[#This Row],[2008-T2-TOTAL]],"")</f>
        <v>0</v>
      </c>
      <c r="JI141" s="26">
        <f>IFERROR(Tableau17[[#This Row],[2014-T1-LDIV]]/Tableau17[[#This Row],[2014-T1-TOTAL]],"")</f>
        <v>1.7274472168905951E-2</v>
      </c>
      <c r="JJ141" s="26">
        <f>IFERROR(Tableau17[[#This Row],[2014-T1-LDVD]]/Tableau17[[#This Row],[2014-T1-TOTAL]],"")</f>
        <v>0</v>
      </c>
      <c r="JK141" s="26">
        <f>IFERROR(Tableau17[[#This Row],[2014-T1-LDVG]]/Tableau17[[#This Row],[2014-T1-TOTAL]],"")</f>
        <v>3.4548944337811902E-2</v>
      </c>
      <c r="JL141" s="26">
        <f>IFERROR(Tableau17[[#This Row],[2014-T1-LEXG]]/Tableau17[[#This Row],[2014-T1-TOTAL]],"")</f>
        <v>0</v>
      </c>
      <c r="JM141" s="26">
        <f>IFERROR(Tableau17[[#This Row],[2014-T1-LFG]]/Tableau17[[#This Row],[2014-T1-TOTAL]],"")</f>
        <v>3.6468330134357005E-2</v>
      </c>
      <c r="JN141" s="26">
        <f>IFERROR(Tableau17[[#This Row],[2014-T1-LFN]]/Tableau17[[#This Row],[2014-T1-TOTAL]],"")</f>
        <v>0.1746641074856046</v>
      </c>
      <c r="JO141" s="26">
        <f>IFERROR(Tableau17[[#This Row],[2014-T1-LUD]]/Tableau17[[#This Row],[2014-T1-TOTAL]],"")</f>
        <v>0.61420345489443373</v>
      </c>
      <c r="JP141" s="26">
        <f>IFERROR(Tableau17[[#This Row],[2014-T1-LUG]]/Tableau17[[#This Row],[2014-T1-TOTAL]],"")</f>
        <v>0.12284069097888675</v>
      </c>
      <c r="JQ141" s="26">
        <f>IFERROR(Tableau17[[#This Row],[2014-T2-LFN]]/Tableau17[[#This Row],[2014-T2-TOTAL]],"")</f>
        <v>0.18267419962335216</v>
      </c>
      <c r="JR141" s="26">
        <f>IFERROR(Tableau17[[#This Row],[2014-T2-LUD]]/Tableau17[[#This Row],[2014-T2-TOTAL]],"")</f>
        <v>0.66101694915254239</v>
      </c>
      <c r="JS141" s="26">
        <f>IFERROR(Tableau17[[#This Row],[2014-T2-LUG]]/Tableau17[[#This Row],[2014-T2-TOTAL]],"")</f>
        <v>0.15630885122410546</v>
      </c>
      <c r="JT141" s="26">
        <f>IFERROR(Tableau17[[#This Row],[2015-T1-BC-DIV]]/Tableau17[[#This Row],[2015-T1-TOTAL]],"")</f>
        <v>0</v>
      </c>
      <c r="JU141" s="26">
        <f>IFERROR(Tableau17[[#This Row],[2015-T1-BC-DLF]]/Tableau17[[#This Row],[2015-T1-TOTAL]],"")</f>
        <v>0</v>
      </c>
      <c r="JV141" s="26">
        <f>IFERROR(Tableau17[[#This Row],[2015-T1-BC-DVD]]/Tableau17[[#This Row],[2015-T1-TOTAL]],"")</f>
        <v>4.8661800486618006E-3</v>
      </c>
      <c r="JW141" s="26">
        <f>IFERROR(Tableau17[[#This Row],[2015-T1-BC-DVG]]/Tableau17[[#This Row],[2015-T1-TOTAL]],"")</f>
        <v>4.6228710462287104E-2</v>
      </c>
      <c r="JX141" s="26">
        <f>IFERROR(Tableau17[[#This Row],[2015-T1-BC-FG]]/Tableau17[[#This Row],[2015-T1-TOTAL]],"")</f>
        <v>9.002433090024331E-2</v>
      </c>
      <c r="JY141" s="26">
        <f>IFERROR(Tableau17[[#This Row],[2015-T1-BC-FN]]/Tableau17[[#This Row],[2015-T1-TOTAL]],"")</f>
        <v>0.27980535279805352</v>
      </c>
      <c r="JZ141" s="26">
        <f>IFERROR(Tableau17[[#This Row],[2015-T1-BC-MDM]]/Tableau17[[#This Row],[2015-T1-TOTAL]],"")</f>
        <v>6.8126520681265207E-2</v>
      </c>
      <c r="KA141" s="26">
        <f>IFERROR(Tableau17[[#This Row],[2015-T1-BC-RDG]]/Tableau17[[#This Row],[2015-T1-TOTAL]],"")</f>
        <v>0</v>
      </c>
      <c r="KB141" s="26">
        <f>IFERROR(Tableau17[[#This Row],[2015-T1-BC-SOC]]/Tableau17[[#This Row],[2015-T1-TOTAL]],"")</f>
        <v>0</v>
      </c>
      <c r="KC141" s="26">
        <f>IFERROR(Tableau17[[#This Row],[2015-T1-BC-UD]]/Tableau17[[#This Row],[2015-T1-TOTAL]],"")</f>
        <v>0.51094890510948909</v>
      </c>
      <c r="KD141" s="26">
        <f>IFERROR(Tableau17[[#This Row],[2015-T1-BC-UG]]/Tableau17[[#This Row],[2015-T1-TOTAL]],"")</f>
        <v>0</v>
      </c>
      <c r="KE141" s="26">
        <f>IFERROR(Tableau17[[#This Row],[2015-T1-BC-VEC]]/Tableau17[[#This Row],[2015-T1-TOTAL]],"")</f>
        <v>0</v>
      </c>
      <c r="KF141" s="26">
        <f>IFERROR(Tableau17[[#This Row],[2015-T2-BC-DVG]]/Tableau17[[#This Row],[2015-T2-TOTAL]],"")</f>
        <v>0</v>
      </c>
      <c r="KG141" s="26">
        <f>IFERROR(Tableau17[[#This Row],[2015-T2-BC-FN]]/Tableau17[[#This Row],[2015-T2-TOTAL]],"")</f>
        <v>0.27751196172248804</v>
      </c>
      <c r="KH141" s="26">
        <f>IFERROR(Tableau17[[#This Row],[2015-T2-BC-SOC]]/Tableau17[[#This Row],[2015-T2-TOTAL]],"")</f>
        <v>0</v>
      </c>
      <c r="KI141" s="26">
        <f>IFERROR(Tableau17[[#This Row],[2015-T2-BC-UD]]/Tableau17[[#This Row],[2015-T2-TOTAL]],"")</f>
        <v>0.72248803827751196</v>
      </c>
      <c r="KJ141" s="26">
        <f>IFERROR(Tableau17[[#This Row],[2015-T2-BC-UG]]/Tableau17[[#This Row],[2015-T2-TOTAL]],"")</f>
        <v>0</v>
      </c>
      <c r="KK141" s="26">
        <f>IFERROR(Tableau17[[#This Row],[2017 (L)-T1-COM]]/Tableau17[[#This Row],[2017 (L)-T1-TOTAL]],"")</f>
        <v>1.2077294685990338E-2</v>
      </c>
      <c r="KL141" s="26">
        <f>IFERROR(Tableau17[[#This Row],[2017 (L)-T1-DIV]]/Tableau17[[#This Row],[2017 (L)-T1-TOTAL]],"")</f>
        <v>4.830917874396135E-3</v>
      </c>
      <c r="KM141" s="26">
        <f>IFERROR(Tableau17[[#This Row],[2017 (L)-T1-DLF]]/Tableau17[[#This Row],[2017 (L)-T1-TOTAL]],"")</f>
        <v>2.4154589371980676E-2</v>
      </c>
      <c r="KN141" s="26">
        <f>IFERROR(Tableau17[[#This Row],[2017 (L)-T1-DVD]]/Tableau17[[#This Row],[2017 (L)-T1-TOTAL]],"")</f>
        <v>2.4154589371980675E-3</v>
      </c>
      <c r="KO141" s="26">
        <f>IFERROR(Tableau17[[#This Row],[2017 (L)-T1-DVG]]/Tableau17[[#This Row],[2017 (L)-T1-TOTAL]],"")</f>
        <v>0</v>
      </c>
      <c r="KP141" s="26">
        <f>IFERROR(Tableau17[[#This Row],[2017 (L)-T1-ECO]]/Tableau17[[#This Row],[2017 (L)-T1-TOTAL]],"")</f>
        <v>4.3478260869565216E-2</v>
      </c>
      <c r="KQ141" s="26">
        <f>IFERROR(Tableau17[[#This Row],[2017 (L)-T1-EXD]]/Tableau17[[#This Row],[2017 (L)-T1-TOTAL]],"")</f>
        <v>4.830917874396135E-3</v>
      </c>
      <c r="KR141" s="26">
        <f>IFERROR(Tableau17[[#This Row],[2017 (L)-T1-EXG]]/Tableau17[[#This Row],[2017 (L)-T1-TOTAL]],"")</f>
        <v>0</v>
      </c>
      <c r="KS141" s="26">
        <f>IFERROR(Tableau17[[#This Row],[2017 (L)-T1-FI]]/Tableau17[[#This Row],[2017 (L)-T1-TOTAL]],"")</f>
        <v>6.280193236714976E-2</v>
      </c>
      <c r="KT141" s="26">
        <f>IFERROR(Tableau17[[#This Row],[2017 (L)-T1-FN]]/Tableau17[[#This Row],[2017 (L)-T1-TOTAL]],"")</f>
        <v>0.13526570048309178</v>
      </c>
      <c r="KU141" s="26">
        <f>IFERROR(Tableau17[[#This Row],[2017 (L)-T1-LR]]/Tableau17[[#This Row],[2017 (L)-T1-TOTAL]],"")</f>
        <v>0.31159420289855072</v>
      </c>
      <c r="KV141" s="26">
        <f>IFERROR(Tableau17[[#This Row],[2017 (L)-T1-MDM]]/Tableau17[[#This Row],[2017 (L)-T1-TOTAL]],"")</f>
        <v>0.39371980676328505</v>
      </c>
      <c r="KW141" s="26">
        <f>IFERROR(Tableau17[[#This Row],[2017 (L)-T1-RDG]]/Tableau17[[#This Row],[2017 (L)-T1-TOTAL]],"")</f>
        <v>4.830917874396135E-3</v>
      </c>
      <c r="KX141" s="26">
        <f>IFERROR(Tableau17[[#This Row],[2017 (L)-T1-REG]]/Tableau17[[#This Row],[2017 (L)-T1-TOTAL]],"")</f>
        <v>0</v>
      </c>
      <c r="KY141" s="26">
        <f>IFERROR(Tableau17[[#This Row],[2017 (L)-T1-REM]]/Tableau17[[#This Row],[2017 (L)-T1-TOTAL]],"")</f>
        <v>0</v>
      </c>
      <c r="KZ141" s="26">
        <f>IFERROR(Tableau17[[#This Row],[2017 (L)-T1-SOC]]/Tableau17[[#This Row],[2017 (L)-T1-TOTAL]],"")</f>
        <v>0</v>
      </c>
      <c r="LA141" s="26">
        <f>IFERROR(Tableau17[[#This Row],[2017 (L)-T1-UDI]]/Tableau17[[#This Row],[2017 (L)-T1-TOTAL]],"")</f>
        <v>0</v>
      </c>
      <c r="LB141" s="26">
        <f>IFERROR(Tableau17[[#This Row],[2017 (L)-T2-FI]]/Tableau17[[#This Row],[2017 (L)-T2-TOTAL]],"")</f>
        <v>0</v>
      </c>
      <c r="LC141" s="26">
        <f>IFERROR(Tableau17[[#This Row],[2017 (L)-T2-FN]]/Tableau17[[#This Row],[2017 (L)-T2-TOTAL]],"")</f>
        <v>0</v>
      </c>
      <c r="LD141" s="26">
        <f>IFERROR(Tableau17[[#This Row],[2017 (L)-T2-LR]]/Tableau17[[#This Row],[2017 (L)-T2-TOTAL]],"")</f>
        <v>0.53208556149732622</v>
      </c>
      <c r="LE141" s="26">
        <f>IFERROR(Tableau17[[#This Row],[2017 (L)-T2-MDM]]/Tableau17[[#This Row],[2017 (L)-T2-TOTAL]],"")</f>
        <v>0.46791443850267378</v>
      </c>
      <c r="LF141" s="26">
        <f>IFERROR(Tableau17[[#This Row],[2017 (L)-T2-REM]]/Tableau17[[#This Row],[2017 (L)-T2-TOTAL]],"")</f>
        <v>0</v>
      </c>
      <c r="LG141" s="26">
        <f>IFERROR(Tableau17[[#This Row],[2017-T1-ARTHAUD Nathalie]]/Tableau17[[#This Row],[2017-T1-TOTAL]],"")</f>
        <v>1.3888888888888889E-3</v>
      </c>
      <c r="LH141" s="26">
        <f>IFERROR(Tableau17[[#This Row],[2017-T1-ASSELINEAU Fran]]/Tableau17[[#This Row],[2017-T1-TOTAL]],"")</f>
        <v>1.5277777777777777E-2</v>
      </c>
      <c r="LI141" s="26">
        <f>IFERROR(Tableau17[[#This Row],[2017-T1-CHEMINADE Jacques]]/Tableau17[[#This Row],[2017-T1-TOTAL]],"")</f>
        <v>0</v>
      </c>
      <c r="LJ141" s="26">
        <f>IFERROR(Tableau17[[#This Row],[2017-T1-DUPONT-AIGNAN Nicolas]]/Tableau17[[#This Row],[2017-T1-TOTAL]],"")</f>
        <v>4.027777777777778E-2</v>
      </c>
      <c r="LK141" s="26">
        <f>IFERROR(Tableau17[[#This Row],[2017-T1-FILLON Fran]]/Tableau17[[#This Row],[2017-T1-TOTAL]],"")</f>
        <v>0.41805555555555557</v>
      </c>
      <c r="LL141" s="26">
        <f>IFERROR(Tableau17[[#This Row],[2017-T1-HAMON Beno]]/Tableau17[[#This Row],[2017-T1-TOTAL]],"")</f>
        <v>3.0555555555555555E-2</v>
      </c>
      <c r="LM141" s="26">
        <f>IFERROR(Tableau17[[#This Row],[2017-T1-LASSALLE Jean]]/Tableau17[[#This Row],[2017-T1-TOTAL]],"")</f>
        <v>9.7222222222222224E-3</v>
      </c>
      <c r="LN141" s="26">
        <f>IFERROR(Tableau17[[#This Row],[2017-T1-LE PEN Marine]]/Tableau17[[#This Row],[2017-T1-TOTAL]],"")</f>
        <v>0.15694444444444444</v>
      </c>
      <c r="LO141" s="26">
        <f>IFERROR(Tableau17[[#This Row],[2017-T1-M Jean-Luc]]/Tableau17[[#This Row],[2017-T1-TOTAL]],"")</f>
        <v>9.8611111111111108E-2</v>
      </c>
      <c r="LP141" s="26">
        <f>IFERROR(Tableau17[[#This Row],[2017-T1-MACRON Emmanuel]]/Tableau17[[#This Row],[2017-T1-TOTAL]],"")</f>
        <v>0.22638888888888889</v>
      </c>
      <c r="LQ141" s="26">
        <f>IFERROR(Tableau17[[#This Row],[2017-T1-POUTOU Philippe]]/Tableau17[[#This Row],[2017-T1-TOTAL]],"")</f>
        <v>2.7777777777777779E-3</v>
      </c>
      <c r="LR141" s="26">
        <f>IFERROR(Tableau17[[#This Row],[2017-T2-LE PEN Marine]]/Tableau17[[#This Row],[2017-T2-TOTAL]],"")</f>
        <v>0.30877192982456142</v>
      </c>
      <c r="LS141" s="26">
        <f>IFERROR(Tableau17[[#This Row],[2017-T2-MACRON Emmanuel]]/Tableau17[[#This Row],[2017-T2-TOTAL]],"")</f>
        <v>0.69122807017543864</v>
      </c>
      <c r="LT141" s="26">
        <f>IFERROR(Tableau17[[#This Row],[2019-T1-ALEXANDRE Audric]]/Tableau17[[#This Row],[2019-T1-TOTAL]],"")</f>
        <v>0</v>
      </c>
      <c r="LU141" s="26">
        <f>IFERROR(Tableau17[[#This Row],[2019-T1-ARTHAUD Nathalie]]/Tableau17[[#This Row],[2019-T1-TOTAL]],"")</f>
        <v>7.6726342710997444E-3</v>
      </c>
      <c r="LV141" s="26">
        <f>IFERROR(Tableau17[[#This Row],[2019-T1-ASSELINEAU François]]/Tableau17[[#This Row],[2019-T1-TOTAL]],"")</f>
        <v>1.7902813299232736E-2</v>
      </c>
      <c r="LW141" s="26">
        <f>IFERROR(Tableau17[[#This Row],[2019-T1-AUBRY Manon]]/Tableau17[[#This Row],[2019-T1-TOTAL]],"")</f>
        <v>3.0690537084398978E-2</v>
      </c>
      <c r="LX141" s="26">
        <f>IFERROR(Tableau17[[#This Row],[2019-T1-AZERGUI Nagib]]/Tableau17[[#This Row],[2019-T1-TOTAL]],"")</f>
        <v>2.5575447570332483E-3</v>
      </c>
      <c r="LY141" s="26">
        <f>IFERROR(Tableau17[[#This Row],[2019-T1-BARDELLA Jordan]]/Tableau17[[#This Row],[2019-T1-TOTAL]],"")</f>
        <v>0.22762148337595908</v>
      </c>
      <c r="LZ141" s="26">
        <f>IFERROR(Tableau17[[#This Row],[2019-T1-BELLAMY François-Xavier]]/Tableau17[[#This Row],[2019-T1-TOTAL]],"")</f>
        <v>0.12787723785166241</v>
      </c>
      <c r="MA141" s="26">
        <f>IFERROR(Tableau17[[#This Row],[2019-T1-BIDOU Olivier]]/Tableau17[[#This Row],[2019-T1-TOTAL]],"")</f>
        <v>0</v>
      </c>
      <c r="MB141" s="26">
        <f>IFERROR(Tableau17[[#This Row],[2019-T1-BOURG Dominique]]/Tableau17[[#This Row],[2019-T1-TOTAL]],"")</f>
        <v>7.6726342710997444E-3</v>
      </c>
      <c r="MC141" s="26">
        <f>IFERROR(Tableau17[[#This Row],[2019-T1-BROSSAT Ian]]/Tableau17[[#This Row],[2019-T1-TOTAL]],"")</f>
        <v>2.3017902813299233E-2</v>
      </c>
      <c r="MD141" s="26">
        <f>IFERROR(Tableau17[[#This Row],[2019-T1-CAILLAUD Sophie]]/Tableau17[[#This Row],[2019-T1-TOTAL]],"")</f>
        <v>0</v>
      </c>
      <c r="ME141" s="26">
        <f>IFERROR(Tableau17[[#This Row],[2019-T1-CAMUS Renaud]]/Tableau17[[#This Row],[2019-T1-TOTAL]],"")</f>
        <v>0</v>
      </c>
      <c r="MF141" s="26">
        <f>IFERROR(Tableau17[[#This Row],[2019-T1-CHALENÇON Christophe]]/Tableau17[[#This Row],[2019-T1-TOTAL]],"")</f>
        <v>0</v>
      </c>
      <c r="MG141" s="26">
        <f>IFERROR(Tableau17[[#This Row],[2019-T1-CORBET Cathy Denise Ginette]]/Tableau17[[#This Row],[2019-T1-TOTAL]],"")</f>
        <v>0</v>
      </c>
      <c r="MH141" s="26">
        <f>IFERROR(Tableau17[[#This Row],[2019-T1-DE PREVOISIN Robert]]/Tableau17[[#This Row],[2019-T1-TOTAL]],"")</f>
        <v>0</v>
      </c>
      <c r="MI141" s="26">
        <f>IFERROR(Tableau17[[#This Row],[2019-T1-DELFEL Thérèse]]/Tableau17[[#This Row],[2019-T1-TOTAL]],"")</f>
        <v>0</v>
      </c>
      <c r="MJ141" s="26">
        <f>IFERROR(Tableau17[[#This Row],[2019-T1-DIEUMEGARD Pierre]]/Tableau17[[#This Row],[2019-T1-TOTAL]],"")</f>
        <v>0</v>
      </c>
      <c r="MK141" s="26">
        <f>IFERROR(Tableau17[[#This Row],[2019-T1-DUPONT-AIGNAN Nicolas]]/Tableau17[[#This Row],[2019-T1-TOTAL]],"")</f>
        <v>2.3017902813299233E-2</v>
      </c>
      <c r="ML141" s="26">
        <f>IFERROR(Tableau17[[#This Row],[2019-T1-GERNIGON Yves]]/Tableau17[[#This Row],[2019-T1-TOTAL]],"")</f>
        <v>0</v>
      </c>
      <c r="MM141" s="26">
        <f>IFERROR(Tableau17[[#This Row],[2019-T1-GLUCKSMANN Raphaël]]/Tableau17[[#This Row],[2019-T1-TOTAL]],"")</f>
        <v>4.0920716112531973E-2</v>
      </c>
      <c r="MN141" s="26">
        <f>IFERROR(Tableau17[[#This Row],[2019-T1-HAMON Benoît]]/Tableau17[[#This Row],[2019-T1-TOTAL]],"")</f>
        <v>1.0230179028132993E-2</v>
      </c>
      <c r="MO141" s="26">
        <f>IFERROR(Tableau17[[#This Row],[2019-T1-HELGEN Gilles]]/Tableau17[[#This Row],[2019-T1-TOTAL]],"")</f>
        <v>0</v>
      </c>
      <c r="MP141" s="26">
        <f>IFERROR(Tableau17[[#This Row],[2019-T1-JADOT Yannick]]/Tableau17[[#This Row],[2019-T1-TOTAL]],"")</f>
        <v>0.12787723785166241</v>
      </c>
      <c r="MQ141" s="26">
        <f>IFERROR(Tableau17[[#This Row],[2019-T1-LAGARDE Jean-Christophe]]/Tableau17[[#This Row],[2019-T1-TOTAL]],"")</f>
        <v>2.0460358056265986E-2</v>
      </c>
      <c r="MR141" s="26">
        <f>IFERROR(Tableau17[[#This Row],[2019-T1-LALANNE Francis]]/Tableau17[[#This Row],[2019-T1-TOTAL]],"")</f>
        <v>5.1150895140664966E-3</v>
      </c>
      <c r="MS141" s="26">
        <f>IFERROR(Tableau17[[#This Row],[2019-T1-LOISEAU Nathalie]]/Tableau17[[#This Row],[2019-T1-TOTAL]],"")</f>
        <v>0.32480818414322249</v>
      </c>
      <c r="MT141" s="26">
        <f>IFERROR(Tableau17[[#This Row],[2019-T1-MARIE Florie]]/Tableau17[[#This Row],[2019-T1-TOTAL]],"")</f>
        <v>2.5575447570332483E-3</v>
      </c>
      <c r="MU141" s="26">
        <f>IFERROR(Tableau17[[#This Row],[2008-T1-MACROEXTRDROITE]]/Tableau17[[#This Row],[2008-T1-MACROTOTALE]],"")</f>
        <v>8.9147286821705432E-2</v>
      </c>
      <c r="MV141" s="26">
        <f>IFERROR(Tableau17[[#This Row],[2008-T1-MACRODROITE]]/Tableau17[[#This Row],[2008-T1-MACROTOTALE]],"")</f>
        <v>0.65116279069767447</v>
      </c>
      <c r="MW141" s="26">
        <f>IFERROR(Tableau17[[#This Row],[2008-T1-MACROCENTRE]]/Tableau17[[#This Row],[2008-T1-MACROTOTALE]],"")</f>
        <v>0</v>
      </c>
      <c r="MX141" s="26">
        <f>IFERROR(Tableau17[[#This Row],[2008-T1-MACROGAUCHE]]/Tableau17[[#This Row],[2008-T1-MACROTOTALE]],"")</f>
        <v>0.25968992248062017</v>
      </c>
      <c r="MY141" s="26">
        <f>IFERROR(Tableau17[[#This Row],[2008-T1-MACROAUTRE]]/Tableau17[[#This Row],[2008-T1-MACROTOTALE]],"")</f>
        <v>0</v>
      </c>
      <c r="MZ141" s="26">
        <f>IFERROR(Tableau17[[#This Row],[2008-T2-MACROEXTRDROITE]]/Tableau17[[#This Row],[2008-T2-MACROTOTALE]],"")</f>
        <v>0</v>
      </c>
      <c r="NA141" s="26">
        <f>IFERROR(Tableau17[[#This Row],[2008-T2-MACRODROITE]]/Tableau17[[#This Row],[2008-T2-MACROTOTALE]],"")</f>
        <v>0.69838420107719923</v>
      </c>
      <c r="NB141" s="26">
        <f>IFERROR(Tableau17[[#This Row],[2008-T2-MACROCENTRE]]/Tableau17[[#This Row],[2008-T2-MACROTOTALE]],"")</f>
        <v>0</v>
      </c>
      <c r="NC141" s="26">
        <f>IFERROR(Tableau17[[#This Row],[2008-T2-MACROGAUCHE]]/Tableau17[[#This Row],[2008-T2-MACROTOTALE]],"")</f>
        <v>0.30161579892280072</v>
      </c>
      <c r="ND141" s="26">
        <f>IFERROR(Tableau17[[#This Row],[2008-T2-MACROAUTRE]]/Tableau17[[#This Row],[2008-T2-MACROTOTALE]],"")</f>
        <v>0</v>
      </c>
      <c r="NE141" s="26">
        <f>IFERROR(Tableau17[[#This Row],[2014-T1-MACROEXTRDROITE]]/Tableau17[[#This Row],[2014-T1-MACROTOTALE]],"")</f>
        <v>0.1746641074856046</v>
      </c>
      <c r="NF141" s="26">
        <f>IFERROR(Tableau17[[#This Row],[2014-T1-MACRODROITE]]/Tableau17[[#This Row],[2014-T1-MACROTOTALE]],"")</f>
        <v>0.61420345489443373</v>
      </c>
      <c r="NG141" s="26">
        <f>IFERROR(Tableau17[[#This Row],[2014-T1-MACROCENTRE]]/Tableau17[[#This Row],[2014-T1-MACROTOTALE]],"")</f>
        <v>1.7274472168905951E-2</v>
      </c>
      <c r="NH141" s="26">
        <f>IFERROR(Tableau17[[#This Row],[2014-T1-MACROGAUCHE]]/Tableau17[[#This Row],[2014-T1-MACROTOTALE]],"")</f>
        <v>0.19385796545105566</v>
      </c>
      <c r="NI141" s="26">
        <f>IFERROR(Tableau17[[#This Row],[2014-T1-MACROAUTRE]]/Tableau17[[#This Row],[2014-T1-MACROTOTALE]],"")</f>
        <v>0</v>
      </c>
      <c r="NJ141" s="26">
        <f>IFERROR(Tableau17[[#This Row],[2014-T2-MACROEXTRDROITE]]/Tableau17[[#This Row],[2014-T2-MACROTOTALE]],"")</f>
        <v>0.18267419962335216</v>
      </c>
      <c r="NK141" s="26">
        <f>IFERROR(Tableau17[[#This Row],[2014-T2-MACRODROITE]]/Tableau17[[#This Row],[2014-T2-MACROTOTALE]],"")</f>
        <v>0.66101694915254239</v>
      </c>
      <c r="NL141" s="26">
        <f>IFERROR(Tableau17[[#This Row],[2014-T2-MACROCENTRE]]/Tableau17[[#This Row],[2014-T2-MACROTOTALE]],"")</f>
        <v>0</v>
      </c>
      <c r="NM141" s="26">
        <f>IFERROR(Tableau17[[#This Row],[2014-T2-MACROGAUCHE]]/Tableau17[[#This Row],[2014-T2-MACROTOTALE]],"")</f>
        <v>0.15630885122410546</v>
      </c>
      <c r="NN141" s="26">
        <f>IFERROR(Tableau17[[#This Row],[2014-T2-MACROAUTRE]]/Tableau17[[#This Row],[2014-T2-MACROTOTALE]],"")</f>
        <v>0</v>
      </c>
      <c r="NO141" s="26">
        <f>IFERROR( Tableau17[[#This Row],[2015-T1-MACROEXTRDROITE]]/Tableau17[[#This Row],[2015-T1-MACROTOTALE]],"")</f>
        <v>0.27980535279805352</v>
      </c>
      <c r="NP141" s="26">
        <f>IFERROR(Tableau17[[#This Row],[2015-T1-MACRODROITE]]/Tableau17[[#This Row],[2015-T1-MACROTOTALE]],"")</f>
        <v>0.51581508515815089</v>
      </c>
      <c r="NQ141" s="26">
        <f>IFERROR(Tableau17[[#This Row],[2015-T1-MACROCENTRE]]/Tableau17[[#This Row],[2015-T1-MACROTOTALE]],"")</f>
        <v>6.8126520681265207E-2</v>
      </c>
      <c r="NR141" s="26">
        <f>IFERROR(Tableau17[[#This Row],[2015-T1-MACROGAUCHE]]/Tableau17[[#This Row],[2015-T1-MACROTOTALE]],"")</f>
        <v>0.13625304136253041</v>
      </c>
      <c r="NS141" s="26">
        <f>IFERROR(Tableau17[[#This Row],[2015-T1-MACROAUTRE]]/Tableau17[[#This Row],[2015-T1-MACROTOTALE]],"")</f>
        <v>0</v>
      </c>
      <c r="NT141" s="26">
        <f>IFERROR(Tableau17[[#This Row],[2015-T2-MACROEXTRDROITE]]/Tableau17[[#This Row],[2015-T2-MACROTOTALE]],"")</f>
        <v>0.27751196172248804</v>
      </c>
      <c r="NU141" s="26">
        <f>IFERROR(Tableau17[[#This Row],[2015-T2-MACRODROITE]]/Tableau17[[#This Row],[2015-T2-MACROTOTALE]],"")</f>
        <v>0.72248803827751196</v>
      </c>
      <c r="NV141" s="26">
        <f>IFERROR(Tableau17[[#This Row],[2015-T2-MACROCENTRE]]/Tableau17[[#This Row],[2015-T2-MACROTOTALE]],"")</f>
        <v>0</v>
      </c>
      <c r="NW141" s="26">
        <f>IFERROR(Tableau17[[#This Row],[2015-T2-MACROGAUCHE]]/Tableau17[[#This Row],[2015-T2-MACROTOTALE]],"")</f>
        <v>0</v>
      </c>
      <c r="NX141" s="26">
        <f>IFERROR(Tableau17[[#This Row],[2015-T2-MACROAUTRE]]/Tableau17[[#This Row],[2015-T2-MACROTOTALE]],"")</f>
        <v>0</v>
      </c>
      <c r="NY141" s="26">
        <f>IFERROR(Tableau17[[#This Row],[2017-T1-MACROEXTRDROITE]]/Tableau17[[#This Row],[2017-T1-MACROTOTALE]],"")</f>
        <v>0.21249999999999999</v>
      </c>
      <c r="NZ141" s="26">
        <f>IFERROR(Tableau17[[#This Row],[2017-T1-MACRODROITE]]/Tableau17[[#This Row],[2017-T1-MACROTOTALE]],"")</f>
        <v>0.41805555555555557</v>
      </c>
      <c r="OA141" s="26">
        <f>IFERROR(Tableau17[[#This Row],[2017-T1-MACROCENTRE]]/Tableau17[[#This Row],[2017-T1-MACROTOTALE]],"")</f>
        <v>0.22638888888888889</v>
      </c>
      <c r="OB141" s="26">
        <f>IFERROR(Tableau17[[#This Row],[2017-T1-MACROGAUCHE]]/Tableau17[[#This Row],[2017-T1-MACROTOTALE]],"")</f>
        <v>0.13333333333333333</v>
      </c>
      <c r="OC141" s="26">
        <f>IFERROR(Tableau17[[#This Row],[2017-T1-MACROAUTRE]]/Tableau17[[#This Row],[2017-T1-MACROTOTALE]],"")</f>
        <v>9.7222222222222224E-3</v>
      </c>
      <c r="OD141" s="26">
        <f>IFERROR(Tableau17[[#This Row],[2017-T2-MACROEXTRDROITE]]/Tableau17[[#This Row],[2017-T2-MACROTOTALE]],"")</f>
        <v>0.30877192982456142</v>
      </c>
      <c r="OE141" s="26">
        <f>IFERROR(Tableau17[[#This Row],[2017-T2-MACRODROITE]]/Tableau17[[#This Row],[2017-T2-MACROTOTALE]],"")</f>
        <v>0</v>
      </c>
      <c r="OF141" s="26">
        <f>IFERROR(Tableau17[[#This Row],[2017-T2-MACROCENTRE]]/Tableau17[[#This Row],[2017-T2-MACROTOTALE]],"")</f>
        <v>0.69122807017543864</v>
      </c>
      <c r="OG141" s="26">
        <f>IFERROR(Tableau17[[#This Row],[2017-T2-MACROGAUCHE]]/Tableau17[[#This Row],[2017-T2-MACROTOTALE]],"")</f>
        <v>0</v>
      </c>
      <c r="OH141" s="26">
        <f>IFERROR(Tableau17[[#This Row],[2017-T2-MACROAUTRE]]/Tableau17[[#This Row],[2017-T2-MACROTOTALE]],"")</f>
        <v>0</v>
      </c>
      <c r="OI141" s="26">
        <f>IFERROR(Tableau17[[#This Row],[2019-T1-MACROEXTRDROITE]]/Tableau17[[#This Row],[2019-T1-MACROTOTALE]],"")</f>
        <v>0.26732673267326734</v>
      </c>
      <c r="OJ141" s="26">
        <f>IFERROR(Tableau17[[#This Row],[2019-T1-MACRODROITE]]/Tableau17[[#This Row],[2019-T1-MACROTOTALE]],"")</f>
        <v>0.14356435643564355</v>
      </c>
      <c r="OK141" s="26">
        <f>IFERROR(Tableau17[[#This Row],[2019-T1-MACROCENTRE]]/Tableau17[[#This Row],[2019-T1-MACROTOTALE]],"")</f>
        <v>0.31435643564356436</v>
      </c>
      <c r="OL141" s="26">
        <f>IFERROR(Tableau17[[#This Row],[2019-T1-MACROGAUCHE]]/Tableau17[[#This Row],[2019-T1-MACROTOTALE]],"")</f>
        <v>0.23267326732673269</v>
      </c>
      <c r="OM141" s="26">
        <f>IFERROR(Tableau17[[#This Row],[2019-T1-MACROAUTRE]]/Tableau17[[#This Row],[2019-T1-MACROTOTALE]],"")</f>
        <v>4.2079207920792082E-2</v>
      </c>
      <c r="ON141" s="26">
        <f>IFERROR(Tableau17[[#This Row],[2020-T1-MACROEXTRDROITE]]/Tableau17[[#This Row],[2020-T1-MACROTOTALE]],"")</f>
        <v>0.19847328244274809</v>
      </c>
      <c r="OO141" s="26">
        <f>IFERROR(Tableau17[[#This Row],[2020-T1-MACRODROITE]]/Tableau17[[#This Row],[2020-T1-MACROTOTALE]],"")</f>
        <v>0.49618320610687022</v>
      </c>
      <c r="OP141" s="26">
        <f>IFERROR(Tableau17[[#This Row],[2020-T1-MACROCENTRE]]/Tableau17[[#This Row],[2020-T1-MACROTOTALE]],"")</f>
        <v>0.12595419847328243</v>
      </c>
      <c r="OQ141" s="26">
        <f>IFERROR(Tableau17[[#This Row],[2020-T1-MACROGAUCHE]]/Tableau17[[#This Row],[2020-T1-MACROTOTALE]],"")</f>
        <v>0.17938931297709923</v>
      </c>
      <c r="OR141" s="26">
        <f>IFERROR(Tableau17[[#This Row],[2020-T1-MACROAUTRE]]/Tableau17[[#This Row],[2020-T1-MACROTOTALE]],"")</f>
        <v>0</v>
      </c>
      <c r="OS141" s="26">
        <f>IFERROR(Tableau17[[#This Row],[2017 (L)-T1-MACROEXTRDROITE]]/Tableau17[[#This Row],[2017 (L)-T1-MACROTOTALE]],"")</f>
        <v>0.16425120772946861</v>
      </c>
      <c r="OT141" s="26">
        <f>IFERROR(Tableau17[[#This Row],[2017 (L)-T1-MACRODROITE]]/Tableau17[[#This Row],[2017 (L)-T1-MACROTOTALE]],"")</f>
        <v>0.3140096618357488</v>
      </c>
      <c r="OU141" s="26">
        <f>IFERROR(Tableau17[[#This Row],[2017 (L)-T1-MACROCENTRE]]/Tableau17[[#This Row],[2017 (L)-T1-MACROTOTALE]],"")</f>
        <v>0.39371980676328505</v>
      </c>
      <c r="OV141" s="26">
        <f>IFERROR(Tableau17[[#This Row],[2017 (L)-T1-MACROGAUCHE]]/Tableau17[[#This Row],[2017 (L)-T1-MACROTOTALE]],"")</f>
        <v>0.12318840579710146</v>
      </c>
      <c r="OW141" s="26">
        <f>IFERROR(Tableau17[[#This Row],[2017 (L)-T1-MACROAUTRE]]/Tableau17[[#This Row],[2017 (L)-T1-MACROTOTALE]],"")</f>
        <v>4.830917874396135E-3</v>
      </c>
      <c r="OX141" s="26">
        <f>IFERROR(Tableau17[[#This Row],[2017 (L)-T2-MACROEXTRDROITE]]/Tableau17[[#This Row],[2017 (L)-T2-MACROTOTALE]],"")</f>
        <v>0</v>
      </c>
      <c r="OY141" s="26">
        <f>IFERROR(Tableau17[[#This Row],[2017 (L)-T2-MACRODROITE]]/Tableau17[[#This Row],[2017 (L)-T2-MACROTOTALE]],"")</f>
        <v>0.53208556149732622</v>
      </c>
      <c r="OZ141" s="26">
        <f>IFERROR(Tableau17[[#This Row],[2017 (L)-T2-MACROCENTRE]]/Tableau17[[#This Row],[2017 (L)-T2-MACROTOTALE]],"")</f>
        <v>0.46791443850267378</v>
      </c>
      <c r="PA141" s="26">
        <f>IFERROR(Tableau17[[#This Row],[2017 (L)-T2-MACROGAUCHE]]/Tableau17[[#This Row],[2017 (L)-T2-MACROTOTALE]],"")</f>
        <v>0</v>
      </c>
      <c r="PB141" s="26">
        <f>IFERROR(Tableau17[[#This Row],[2017 (L)-T2-MACROAUTRE]]/Tableau17[[#This Row],[2017 (L)-T2-MACROTOTALE]],"")</f>
        <v>0</v>
      </c>
      <c r="PC141" s="26">
        <f>IFERROR(Tableau17[[#This Row],[2008_T1_PROCUS]]/Tableau17[[#This Row],[2008_T1_INSCRITS]],0)</f>
        <v>4.3525571273122961E-3</v>
      </c>
      <c r="PD141" s="26">
        <f>IFERROR(Tableau17[[#This Row],[2008_T2_PROCUS]]/Tableau17[[#This Row],[2008_T2_INSCRITS]],0)</f>
        <v>8.7051142546245922E-3</v>
      </c>
      <c r="PE141" s="26">
        <f>Tableau17[[#This Row],[2014_T1_PROCUS]]/Tableau17[[#This Row],[2014_T1_INSCRITS]]</f>
        <v>1.381509032943677E-2</v>
      </c>
      <c r="PF141" s="26">
        <f>IFERROR(Tableau17[[#This Row],[2014_T2_PROCUS]]/Tableau17[[#This Row],[2014_T2_INSCRITS]],0)</f>
        <v>1.1689691817215728E-2</v>
      </c>
    </row>
    <row r="142" spans="1:422" hidden="1" x14ac:dyDescent="0.2">
      <c r="A142" s="1">
        <v>5</v>
      </c>
      <c r="B142" s="1" t="s">
        <v>381</v>
      </c>
      <c r="C142" s="1" t="s">
        <v>405</v>
      </c>
      <c r="D142" s="1" t="s">
        <v>405</v>
      </c>
      <c r="E142" s="1">
        <v>974</v>
      </c>
      <c r="F142" s="1">
        <v>5.4108720000000003</v>
      </c>
      <c r="G142" s="1">
        <v>43.244734000000001</v>
      </c>
      <c r="H142" s="3">
        <v>1417</v>
      </c>
      <c r="I142" s="3">
        <v>348</v>
      </c>
      <c r="L142" s="1">
        <v>58</v>
      </c>
      <c r="M142" s="1">
        <v>14</v>
      </c>
      <c r="P142" s="1">
        <v>157</v>
      </c>
      <c r="Q142" s="1">
        <v>46</v>
      </c>
      <c r="R142" s="1">
        <v>88</v>
      </c>
      <c r="S142" s="1">
        <v>80</v>
      </c>
      <c r="T142" s="1">
        <v>61</v>
      </c>
      <c r="U142" s="1">
        <v>504</v>
      </c>
      <c r="V142" s="1">
        <v>1376</v>
      </c>
      <c r="W142" s="1">
        <v>839</v>
      </c>
      <c r="X142" s="1">
        <v>19</v>
      </c>
      <c r="Y142" s="2">
        <v>0.60973836999999997</v>
      </c>
      <c r="Z142" s="1">
        <v>1376</v>
      </c>
      <c r="AA142" s="1">
        <v>862</v>
      </c>
      <c r="AB142" s="1">
        <v>25</v>
      </c>
      <c r="AC142" s="2">
        <v>0.62645348999999995</v>
      </c>
      <c r="AD142" s="1">
        <v>1417</v>
      </c>
      <c r="AE142" s="1">
        <v>515</v>
      </c>
      <c r="AF142" s="2">
        <v>0.36344389999999999</v>
      </c>
      <c r="AG142" s="1">
        <f t="shared" si="2"/>
        <v>348</v>
      </c>
      <c r="AH142" s="1">
        <v>1313</v>
      </c>
      <c r="AI142" s="1">
        <v>838</v>
      </c>
      <c r="AJ142" s="1">
        <v>18</v>
      </c>
      <c r="AK142" s="2">
        <v>0.63823304999999997</v>
      </c>
      <c r="AL142" s="1">
        <v>1313</v>
      </c>
      <c r="AM142" s="1">
        <v>887</v>
      </c>
      <c r="AN142" s="1">
        <v>23</v>
      </c>
      <c r="AO142" s="2">
        <v>0.67555217000000001</v>
      </c>
      <c r="AP142" s="1">
        <v>1393</v>
      </c>
      <c r="AQ142" s="1">
        <v>725</v>
      </c>
      <c r="AR142" s="2">
        <v>0.52045944</v>
      </c>
      <c r="AS142" s="1">
        <v>1393</v>
      </c>
      <c r="AT142" s="1">
        <v>740</v>
      </c>
      <c r="AU142" s="2">
        <v>0.53122756999999998</v>
      </c>
      <c r="AV142" s="1">
        <v>1432</v>
      </c>
      <c r="AW142" s="1">
        <v>758</v>
      </c>
      <c r="AX142" s="2">
        <v>0.52932961000000001</v>
      </c>
      <c r="AY142" s="1">
        <v>1432</v>
      </c>
      <c r="AZ142" s="1">
        <v>633</v>
      </c>
      <c r="BA142" s="2">
        <v>0.44203911000000001</v>
      </c>
      <c r="BB142" s="1">
        <v>1429</v>
      </c>
      <c r="BC142" s="1">
        <v>1179</v>
      </c>
      <c r="BD142" s="2">
        <v>0.82505247999999998</v>
      </c>
      <c r="BE142" s="1">
        <v>1429</v>
      </c>
      <c r="BF142" s="1">
        <v>1116</v>
      </c>
      <c r="BG142" s="2">
        <v>0.78096571000000004</v>
      </c>
      <c r="BH142" s="1">
        <v>1425</v>
      </c>
      <c r="BI142" s="1">
        <v>759</v>
      </c>
      <c r="BJ142" s="2">
        <v>0.53263157999999999</v>
      </c>
      <c r="BK142" s="1">
        <v>54</v>
      </c>
      <c r="BN142" s="1">
        <v>38</v>
      </c>
      <c r="BO142" s="1">
        <v>56</v>
      </c>
      <c r="BP142" s="1">
        <v>470</v>
      </c>
      <c r="BQ142" s="1">
        <v>211</v>
      </c>
      <c r="BR142" s="1">
        <v>829</v>
      </c>
      <c r="BT142" s="1">
        <v>295</v>
      </c>
      <c r="BU142" s="1">
        <v>573</v>
      </c>
      <c r="BW142" s="1">
        <v>868</v>
      </c>
      <c r="BX142" s="1">
        <v>16</v>
      </c>
      <c r="BZ142" s="1">
        <v>33</v>
      </c>
      <c r="CB142" s="1">
        <v>50</v>
      </c>
      <c r="CC142" s="1">
        <v>177</v>
      </c>
      <c r="CD142" s="1">
        <v>407</v>
      </c>
      <c r="CE142" s="1">
        <v>131</v>
      </c>
      <c r="CF142" s="1">
        <v>814</v>
      </c>
      <c r="CG142" s="1">
        <v>198</v>
      </c>
      <c r="CH142" s="1">
        <v>458</v>
      </c>
      <c r="CI142" s="1">
        <v>182</v>
      </c>
      <c r="CJ142" s="1">
        <v>838</v>
      </c>
      <c r="CL142" s="1">
        <v>17</v>
      </c>
      <c r="CO142" s="1">
        <v>77</v>
      </c>
      <c r="CP142" s="1">
        <v>235</v>
      </c>
      <c r="CT142" s="1">
        <v>270</v>
      </c>
      <c r="CV142" s="1">
        <v>102</v>
      </c>
      <c r="CW142" s="1">
        <v>701</v>
      </c>
      <c r="CY142" s="1">
        <v>241</v>
      </c>
      <c r="DA142" s="1">
        <v>442</v>
      </c>
      <c r="DC142" s="1">
        <v>683</v>
      </c>
      <c r="DD142" s="1">
        <v>20</v>
      </c>
      <c r="DE142" s="1">
        <v>0</v>
      </c>
      <c r="DF142" s="1">
        <v>3</v>
      </c>
      <c r="DG142" s="1">
        <v>0</v>
      </c>
      <c r="DI142" s="1">
        <v>33</v>
      </c>
      <c r="DJ142" s="1">
        <v>7</v>
      </c>
      <c r="DK142" s="1">
        <v>2</v>
      </c>
      <c r="DL142" s="1">
        <v>61</v>
      </c>
      <c r="DM142" s="1">
        <v>131</v>
      </c>
      <c r="DN142" s="1">
        <v>200</v>
      </c>
      <c r="DO142" s="1">
        <v>287</v>
      </c>
      <c r="DP142" s="1">
        <v>1</v>
      </c>
      <c r="DU142" s="1">
        <v>745</v>
      </c>
      <c r="DX142" s="1">
        <v>293</v>
      </c>
      <c r="DY142" s="1">
        <v>304</v>
      </c>
      <c r="EA142" s="1">
        <v>597</v>
      </c>
      <c r="EB142" s="1">
        <v>0</v>
      </c>
      <c r="EC142" s="1">
        <v>8</v>
      </c>
      <c r="ED142" s="1">
        <v>1</v>
      </c>
      <c r="EE142" s="1">
        <v>34</v>
      </c>
      <c r="EF142" s="1">
        <v>312</v>
      </c>
      <c r="EG142" s="1">
        <v>53</v>
      </c>
      <c r="EH142" s="1">
        <v>13</v>
      </c>
      <c r="EI142" s="1">
        <v>290</v>
      </c>
      <c r="EJ142" s="1">
        <v>174</v>
      </c>
      <c r="EK142" s="1">
        <v>265</v>
      </c>
      <c r="EL142" s="1">
        <v>5</v>
      </c>
      <c r="EM142" s="1">
        <v>1155</v>
      </c>
      <c r="EN142" s="1">
        <v>372</v>
      </c>
      <c r="EO142" s="1">
        <v>657</v>
      </c>
      <c r="EP142" s="1">
        <v>1029</v>
      </c>
      <c r="EQ142" s="1">
        <v>0</v>
      </c>
      <c r="ER142" s="1">
        <v>1</v>
      </c>
      <c r="ES142" s="1">
        <v>8</v>
      </c>
      <c r="ET142" s="1">
        <v>34</v>
      </c>
      <c r="EU142" s="1">
        <v>1</v>
      </c>
      <c r="EV142" s="1">
        <v>192</v>
      </c>
      <c r="EW142" s="1">
        <v>86</v>
      </c>
      <c r="EX142" s="1">
        <v>2</v>
      </c>
      <c r="EY142" s="1">
        <v>15</v>
      </c>
      <c r="EZ142" s="1">
        <v>20</v>
      </c>
      <c r="FA142" s="1">
        <v>0</v>
      </c>
      <c r="FB142" s="1">
        <v>0</v>
      </c>
      <c r="FC142" s="1">
        <v>0</v>
      </c>
      <c r="FD142" s="1">
        <v>0</v>
      </c>
      <c r="FE142" s="1">
        <v>0</v>
      </c>
      <c r="FF142" s="1">
        <v>0</v>
      </c>
      <c r="FG142" s="1">
        <v>0</v>
      </c>
      <c r="FH142" s="1">
        <v>16</v>
      </c>
      <c r="FI142" s="1">
        <v>1</v>
      </c>
      <c r="FJ142" s="1">
        <v>45</v>
      </c>
      <c r="FK142" s="1">
        <v>16</v>
      </c>
      <c r="FL142" s="1">
        <v>0</v>
      </c>
      <c r="FM142" s="1">
        <v>107</v>
      </c>
      <c r="FN142" s="1">
        <v>18</v>
      </c>
      <c r="FO142" s="1">
        <v>3</v>
      </c>
      <c r="FP142" s="1">
        <v>170</v>
      </c>
      <c r="FQ142" s="1">
        <v>1</v>
      </c>
      <c r="FR142" s="1">
        <f>SUM(Tableau17[[#This Row],[2019-T1-ALEXANDRE Audric]:[2019-T1-MARIE Florie]])</f>
        <v>736</v>
      </c>
      <c r="FS142" s="1">
        <v>56</v>
      </c>
      <c r="FT142" s="1">
        <v>524</v>
      </c>
      <c r="FU142" s="1">
        <v>0</v>
      </c>
      <c r="FV142" s="1">
        <v>249</v>
      </c>
      <c r="FW142" s="1">
        <v>0</v>
      </c>
      <c r="FX142" s="1">
        <v>829</v>
      </c>
      <c r="FY142" s="1">
        <v>0</v>
      </c>
      <c r="FZ142" s="1">
        <v>573</v>
      </c>
      <c r="GA142" s="1">
        <v>0</v>
      </c>
      <c r="GB142" s="1">
        <v>295</v>
      </c>
      <c r="GC142" s="1">
        <v>0</v>
      </c>
      <c r="GD142" s="1">
        <v>868</v>
      </c>
      <c r="GE142" s="1">
        <v>177</v>
      </c>
      <c r="GF142" s="1">
        <v>407</v>
      </c>
      <c r="GG142" s="1">
        <v>16</v>
      </c>
      <c r="GH142" s="1">
        <v>214</v>
      </c>
      <c r="GI142" s="1">
        <v>0</v>
      </c>
      <c r="GJ142" s="1">
        <v>814</v>
      </c>
      <c r="GK142" s="1">
        <v>198</v>
      </c>
      <c r="GL142" s="1">
        <v>458</v>
      </c>
      <c r="GM142" s="1">
        <v>0</v>
      </c>
      <c r="GN142" s="1">
        <v>182</v>
      </c>
      <c r="GO142" s="1">
        <v>0</v>
      </c>
      <c r="GP142" s="1">
        <v>838</v>
      </c>
      <c r="GQ142" s="1">
        <v>252</v>
      </c>
      <c r="GR142" s="1">
        <v>270</v>
      </c>
      <c r="GS142" s="1">
        <v>0</v>
      </c>
      <c r="GT142" s="1">
        <v>179</v>
      </c>
      <c r="GU142" s="1">
        <v>0</v>
      </c>
      <c r="GV142" s="1">
        <v>701</v>
      </c>
      <c r="GW142" s="1">
        <v>241</v>
      </c>
      <c r="GX142" s="1">
        <v>442</v>
      </c>
      <c r="GY142" s="1">
        <v>0</v>
      </c>
      <c r="GZ142" s="1">
        <v>0</v>
      </c>
      <c r="HA142" s="1">
        <v>0</v>
      </c>
      <c r="HB142" s="1">
        <v>683</v>
      </c>
      <c r="HC142" s="1">
        <v>333</v>
      </c>
      <c r="HD142" s="1">
        <v>312</v>
      </c>
      <c r="HE142" s="1">
        <v>265</v>
      </c>
      <c r="HF142" s="1">
        <v>232</v>
      </c>
      <c r="HG142" s="1">
        <v>13</v>
      </c>
      <c r="HH142" s="1">
        <v>1155</v>
      </c>
      <c r="HI142" s="1">
        <v>372</v>
      </c>
      <c r="HJ142" s="1">
        <v>0</v>
      </c>
      <c r="HK142" s="1">
        <v>657</v>
      </c>
      <c r="HL142" s="1">
        <v>0</v>
      </c>
      <c r="HM142" s="1">
        <v>0</v>
      </c>
      <c r="HN142" s="1">
        <v>1029</v>
      </c>
      <c r="HO142" s="1">
        <v>222</v>
      </c>
      <c r="HP142" s="1">
        <v>104</v>
      </c>
      <c r="HQ142" s="1">
        <v>170</v>
      </c>
      <c r="HR142" s="1">
        <v>223</v>
      </c>
      <c r="HS142" s="1">
        <v>29</v>
      </c>
      <c r="HT142" s="1">
        <v>748</v>
      </c>
      <c r="HU142" s="1">
        <v>88</v>
      </c>
      <c r="HV142" s="1">
        <v>215</v>
      </c>
      <c r="HW142" s="1">
        <v>46</v>
      </c>
      <c r="HX142" s="1">
        <v>155</v>
      </c>
      <c r="HY142" s="1">
        <v>0</v>
      </c>
      <c r="HZ142" s="1">
        <v>504</v>
      </c>
      <c r="IA142" s="1">
        <v>141</v>
      </c>
      <c r="IB142" s="1">
        <v>200</v>
      </c>
      <c r="IC142" s="1">
        <v>287</v>
      </c>
      <c r="ID142" s="1">
        <v>117</v>
      </c>
      <c r="IE142" s="1">
        <v>0</v>
      </c>
      <c r="IF142" s="1">
        <v>745</v>
      </c>
      <c r="IG142" s="1">
        <v>0</v>
      </c>
      <c r="IH142" s="1">
        <v>293</v>
      </c>
      <c r="II142" s="1">
        <v>304</v>
      </c>
      <c r="IJ142" s="1">
        <v>0</v>
      </c>
      <c r="IK142" s="1">
        <v>0</v>
      </c>
      <c r="IL142" s="1">
        <v>597</v>
      </c>
      <c r="IM142" s="26">
        <f>IFERROR(Tableau17[[#This Row],[LDIV]]/Tableau17[[#This Row],[Total général]],"")</f>
        <v>0</v>
      </c>
      <c r="IN142" s="26">
        <f>IFERROR(Tableau17[[#This Row],[LDVC]]/Tableau17[[#This Row],[Total général]],"")</f>
        <v>0</v>
      </c>
      <c r="IO142" s="26">
        <f>IFERROR(Tableau17[[#This Row],[LDVD]]/Tableau17[[#This Row],[Total général]],"")</f>
        <v>0.11507936507936507</v>
      </c>
      <c r="IP142" s="26">
        <f>IFERROR(Tableau17[[#This Row],[LDVG]]/Tableau17[[#This Row],[Total général]],"")</f>
        <v>2.7777777777777776E-2</v>
      </c>
      <c r="IQ142" s="26">
        <f>IFERROR(Tableau17[[#This Row],[LEXD]]/Tableau17[[#This Row],[Total général]],"")</f>
        <v>0</v>
      </c>
      <c r="IR142" s="26">
        <f>IFERROR(Tableau17[[#This Row],[LEXG]]/Tableau17[[#This Row],[Total général]],"")</f>
        <v>0</v>
      </c>
      <c r="IS142" s="26">
        <f>IFERROR(Tableau17[[#This Row],[LLR]]/Tableau17[[#This Row],[Total général]],"")</f>
        <v>0.31150793650793651</v>
      </c>
      <c r="IT142" s="26">
        <f>IFERROR(Tableau17[[#This Row],[LREM]]/Tableau17[[#This Row],[Total général]],"")</f>
        <v>9.1269841269841265E-2</v>
      </c>
      <c r="IU142" s="26">
        <f>IFERROR(Tableau17[[#This Row],[LRN]]/Tableau17[[#This Row],[Total général]],"")</f>
        <v>0.17460317460317459</v>
      </c>
      <c r="IV142" s="26">
        <f>IFERROR(Tableau17[[#This Row],[LUG]]/Tableau17[[#This Row],[Total général]],"")</f>
        <v>0.15873015873015872</v>
      </c>
      <c r="IW142" s="26">
        <f>IFERROR(Tableau17[[#This Row],[LVEC]]/Tableau17[[#This Row],[Total général]],"")</f>
        <v>0.12103174603174603</v>
      </c>
      <c r="IX142" s="26">
        <f>IFERROR(Tableau17[[#This Row],[2008-T1-LCMD]]/Tableau17[[#This Row],[2008-T1-TOTAL]],"")</f>
        <v>6.513872135102533E-2</v>
      </c>
      <c r="IY142" s="26">
        <f>IFERROR(Tableau17[[#This Row],[2008-T1-LDVD]]/Tableau17[[#This Row],[2008-T1-TOTAL]],"")</f>
        <v>0</v>
      </c>
      <c r="IZ142" s="26">
        <f>IFERROR(Tableau17[[#This Row],[2008-T1-LEXD]]/Tableau17[[#This Row],[2008-T1-TOTAL]],"")</f>
        <v>0</v>
      </c>
      <c r="JA142" s="26">
        <f>IFERROR(Tableau17[[#This Row],[2008-T1-LEXG]]/Tableau17[[#This Row],[2008-T1-TOTAL]],"")</f>
        <v>4.5838359469240045E-2</v>
      </c>
      <c r="JB142" s="26">
        <f>IFERROR(Tableau17[[#This Row],[2008-T1-LFN]]/Tableau17[[#This Row],[2008-T1-TOTAL]],"")</f>
        <v>6.7551266586248493E-2</v>
      </c>
      <c r="JC142" s="26">
        <f>IFERROR(Tableau17[[#This Row],[2008-T1-LMAJ]]/Tableau17[[#This Row],[2008-T1-TOTAL]],"")</f>
        <v>0.56694813027744273</v>
      </c>
      <c r="JD142" s="26">
        <f>IFERROR(Tableau17[[#This Row],[2008-T1-LUG]]/Tableau17[[#This Row],[2008-T1-TOTAL]],"")</f>
        <v>0.25452352231604342</v>
      </c>
      <c r="JE142" s="26">
        <f>IFERROR(Tableau17[[#This Row],[2008-T2-LFN]]/Tableau17[[#This Row],[2008-T2-TOTAL]],"")</f>
        <v>0</v>
      </c>
      <c r="JF142" s="26">
        <f>IFERROR(Tableau17[[#This Row],[2008-T2-LGC]]/Tableau17[[#This Row],[2008-T2-TOTAL]],"")</f>
        <v>0.33986175115207373</v>
      </c>
      <c r="JG142" s="26">
        <f>IFERROR(Tableau17[[#This Row],[2008-T2-LMAJ]]/Tableau17[[#This Row],[2008-T2-TOTAL]],"")</f>
        <v>0.66013824884792627</v>
      </c>
      <c r="JH142" s="26">
        <f>IFERROR(Tableau17[[#This Row],[2008-T2-LUG]]/Tableau17[[#This Row],[2008-T2-TOTAL]],"")</f>
        <v>0</v>
      </c>
      <c r="JI142" s="26">
        <f>IFERROR(Tableau17[[#This Row],[2014-T1-LDIV]]/Tableau17[[#This Row],[2014-T1-TOTAL]],"")</f>
        <v>1.9656019656019656E-2</v>
      </c>
      <c r="JJ142" s="26">
        <f>IFERROR(Tableau17[[#This Row],[2014-T1-LDVD]]/Tableau17[[#This Row],[2014-T1-TOTAL]],"")</f>
        <v>0</v>
      </c>
      <c r="JK142" s="26">
        <f>IFERROR(Tableau17[[#This Row],[2014-T1-LDVG]]/Tableau17[[#This Row],[2014-T1-TOTAL]],"")</f>
        <v>4.0540540540540543E-2</v>
      </c>
      <c r="JL142" s="26">
        <f>IFERROR(Tableau17[[#This Row],[2014-T1-LEXG]]/Tableau17[[#This Row],[2014-T1-TOTAL]],"")</f>
        <v>0</v>
      </c>
      <c r="JM142" s="26">
        <f>IFERROR(Tableau17[[#This Row],[2014-T1-LFG]]/Tableau17[[#This Row],[2014-T1-TOTAL]],"")</f>
        <v>6.1425061425061427E-2</v>
      </c>
      <c r="JN142" s="26">
        <f>IFERROR(Tableau17[[#This Row],[2014-T1-LFN]]/Tableau17[[#This Row],[2014-T1-TOTAL]],"")</f>
        <v>0.21744471744471744</v>
      </c>
      <c r="JO142" s="26">
        <f>IFERROR(Tableau17[[#This Row],[2014-T1-LUD]]/Tableau17[[#This Row],[2014-T1-TOTAL]],"")</f>
        <v>0.5</v>
      </c>
      <c r="JP142" s="26">
        <f>IFERROR(Tableau17[[#This Row],[2014-T1-LUG]]/Tableau17[[#This Row],[2014-T1-TOTAL]],"")</f>
        <v>0.16093366093366093</v>
      </c>
      <c r="JQ142" s="26">
        <f>IFERROR(Tableau17[[#This Row],[2014-T2-LFN]]/Tableau17[[#This Row],[2014-T2-TOTAL]],"")</f>
        <v>0.23627684964200477</v>
      </c>
      <c r="JR142" s="26">
        <f>IFERROR(Tableau17[[#This Row],[2014-T2-LUD]]/Tableau17[[#This Row],[2014-T2-TOTAL]],"")</f>
        <v>0.54653937947494036</v>
      </c>
      <c r="JS142" s="26">
        <f>IFERROR(Tableau17[[#This Row],[2014-T2-LUG]]/Tableau17[[#This Row],[2014-T2-TOTAL]],"")</f>
        <v>0.21718377088305491</v>
      </c>
      <c r="JT142" s="26">
        <f>IFERROR(Tableau17[[#This Row],[2015-T1-BC-DIV]]/Tableau17[[#This Row],[2015-T1-TOTAL]],"")</f>
        <v>0</v>
      </c>
      <c r="JU142" s="26">
        <f>IFERROR(Tableau17[[#This Row],[2015-T1-BC-DLF]]/Tableau17[[#This Row],[2015-T1-TOTAL]],"")</f>
        <v>2.4251069900142655E-2</v>
      </c>
      <c r="JV142" s="26">
        <f>IFERROR(Tableau17[[#This Row],[2015-T1-BC-DVD]]/Tableau17[[#This Row],[2015-T1-TOTAL]],"")</f>
        <v>0</v>
      </c>
      <c r="JW142" s="26">
        <f>IFERROR(Tableau17[[#This Row],[2015-T1-BC-DVG]]/Tableau17[[#This Row],[2015-T1-TOTAL]],"")</f>
        <v>0</v>
      </c>
      <c r="JX142" s="26">
        <f>IFERROR(Tableau17[[#This Row],[2015-T1-BC-FG]]/Tableau17[[#This Row],[2015-T1-TOTAL]],"")</f>
        <v>0.10984308131241084</v>
      </c>
      <c r="JY142" s="26">
        <f>IFERROR(Tableau17[[#This Row],[2015-T1-BC-FN]]/Tableau17[[#This Row],[2015-T1-TOTAL]],"")</f>
        <v>0.33523537803138376</v>
      </c>
      <c r="JZ142" s="26">
        <f>IFERROR(Tableau17[[#This Row],[2015-T1-BC-MDM]]/Tableau17[[#This Row],[2015-T1-TOTAL]],"")</f>
        <v>0</v>
      </c>
      <c r="KA142" s="26">
        <f>IFERROR(Tableau17[[#This Row],[2015-T1-BC-RDG]]/Tableau17[[#This Row],[2015-T1-TOTAL]],"")</f>
        <v>0</v>
      </c>
      <c r="KB142" s="26">
        <f>IFERROR(Tableau17[[#This Row],[2015-T1-BC-SOC]]/Tableau17[[#This Row],[2015-T1-TOTAL]],"")</f>
        <v>0</v>
      </c>
      <c r="KC142" s="26">
        <f>IFERROR(Tableau17[[#This Row],[2015-T1-BC-UD]]/Tableau17[[#This Row],[2015-T1-TOTAL]],"")</f>
        <v>0.38516405135520687</v>
      </c>
      <c r="KD142" s="26">
        <f>IFERROR(Tableau17[[#This Row],[2015-T1-BC-UG]]/Tableau17[[#This Row],[2015-T1-TOTAL]],"")</f>
        <v>0</v>
      </c>
      <c r="KE142" s="26">
        <f>IFERROR(Tableau17[[#This Row],[2015-T1-BC-VEC]]/Tableau17[[#This Row],[2015-T1-TOTAL]],"")</f>
        <v>0.14550641940085593</v>
      </c>
      <c r="KF142" s="26">
        <f>IFERROR(Tableau17[[#This Row],[2015-T2-BC-DVG]]/Tableau17[[#This Row],[2015-T2-TOTAL]],"")</f>
        <v>0</v>
      </c>
      <c r="KG142" s="26">
        <f>IFERROR(Tableau17[[#This Row],[2015-T2-BC-FN]]/Tableau17[[#This Row],[2015-T2-TOTAL]],"")</f>
        <v>0.3528550512445095</v>
      </c>
      <c r="KH142" s="26">
        <f>IFERROR(Tableau17[[#This Row],[2015-T2-BC-SOC]]/Tableau17[[#This Row],[2015-T2-TOTAL]],"")</f>
        <v>0</v>
      </c>
      <c r="KI142" s="26">
        <f>IFERROR(Tableau17[[#This Row],[2015-T2-BC-UD]]/Tableau17[[#This Row],[2015-T2-TOTAL]],"")</f>
        <v>0.64714494875549045</v>
      </c>
      <c r="KJ142" s="26">
        <f>IFERROR(Tableau17[[#This Row],[2015-T2-BC-UG]]/Tableau17[[#This Row],[2015-T2-TOTAL]],"")</f>
        <v>0</v>
      </c>
      <c r="KK142" s="26">
        <f>IFERROR(Tableau17[[#This Row],[2017 (L)-T1-COM]]/Tableau17[[#This Row],[2017 (L)-T1-TOTAL]],"")</f>
        <v>2.6845637583892617E-2</v>
      </c>
      <c r="KL142" s="26">
        <f>IFERROR(Tableau17[[#This Row],[2017 (L)-T1-DIV]]/Tableau17[[#This Row],[2017 (L)-T1-TOTAL]],"")</f>
        <v>0</v>
      </c>
      <c r="KM142" s="26">
        <f>IFERROR(Tableau17[[#This Row],[2017 (L)-T1-DLF]]/Tableau17[[#This Row],[2017 (L)-T1-TOTAL]],"")</f>
        <v>4.0268456375838931E-3</v>
      </c>
      <c r="KN142" s="26">
        <f>IFERROR(Tableau17[[#This Row],[2017 (L)-T1-DVD]]/Tableau17[[#This Row],[2017 (L)-T1-TOTAL]],"")</f>
        <v>0</v>
      </c>
      <c r="KO142" s="26">
        <f>IFERROR(Tableau17[[#This Row],[2017 (L)-T1-DVG]]/Tableau17[[#This Row],[2017 (L)-T1-TOTAL]],"")</f>
        <v>0</v>
      </c>
      <c r="KP142" s="26">
        <f>IFERROR(Tableau17[[#This Row],[2017 (L)-T1-ECO]]/Tableau17[[#This Row],[2017 (L)-T1-TOTAL]],"")</f>
        <v>4.429530201342282E-2</v>
      </c>
      <c r="KQ142" s="26">
        <f>IFERROR(Tableau17[[#This Row],[2017 (L)-T1-EXD]]/Tableau17[[#This Row],[2017 (L)-T1-TOTAL]],"")</f>
        <v>9.3959731543624154E-3</v>
      </c>
      <c r="KR142" s="26">
        <f>IFERROR(Tableau17[[#This Row],[2017 (L)-T1-EXG]]/Tableau17[[#This Row],[2017 (L)-T1-TOTAL]],"")</f>
        <v>2.6845637583892616E-3</v>
      </c>
      <c r="KS142" s="26">
        <f>IFERROR(Tableau17[[#This Row],[2017 (L)-T1-FI]]/Tableau17[[#This Row],[2017 (L)-T1-TOTAL]],"")</f>
        <v>8.1879194630872482E-2</v>
      </c>
      <c r="KT142" s="26">
        <f>IFERROR(Tableau17[[#This Row],[2017 (L)-T1-FN]]/Tableau17[[#This Row],[2017 (L)-T1-TOTAL]],"")</f>
        <v>0.17583892617449665</v>
      </c>
      <c r="KU142" s="26">
        <f>IFERROR(Tableau17[[#This Row],[2017 (L)-T1-LR]]/Tableau17[[#This Row],[2017 (L)-T1-TOTAL]],"")</f>
        <v>0.26845637583892618</v>
      </c>
      <c r="KV142" s="26">
        <f>IFERROR(Tableau17[[#This Row],[2017 (L)-T1-MDM]]/Tableau17[[#This Row],[2017 (L)-T1-TOTAL]],"")</f>
        <v>0.38523489932885907</v>
      </c>
      <c r="KW142" s="26">
        <f>IFERROR(Tableau17[[#This Row],[2017 (L)-T1-RDG]]/Tableau17[[#This Row],[2017 (L)-T1-TOTAL]],"")</f>
        <v>1.3422818791946308E-3</v>
      </c>
      <c r="KX142" s="26">
        <f>IFERROR(Tableau17[[#This Row],[2017 (L)-T1-REG]]/Tableau17[[#This Row],[2017 (L)-T1-TOTAL]],"")</f>
        <v>0</v>
      </c>
      <c r="KY142" s="26">
        <f>IFERROR(Tableau17[[#This Row],[2017 (L)-T1-REM]]/Tableau17[[#This Row],[2017 (L)-T1-TOTAL]],"")</f>
        <v>0</v>
      </c>
      <c r="KZ142" s="26">
        <f>IFERROR(Tableau17[[#This Row],[2017 (L)-T1-SOC]]/Tableau17[[#This Row],[2017 (L)-T1-TOTAL]],"")</f>
        <v>0</v>
      </c>
      <c r="LA142" s="26">
        <f>IFERROR(Tableau17[[#This Row],[2017 (L)-T1-UDI]]/Tableau17[[#This Row],[2017 (L)-T1-TOTAL]],"")</f>
        <v>0</v>
      </c>
      <c r="LB142" s="26">
        <f>IFERROR(Tableau17[[#This Row],[2017 (L)-T2-FI]]/Tableau17[[#This Row],[2017 (L)-T2-TOTAL]],"")</f>
        <v>0</v>
      </c>
      <c r="LC142" s="26">
        <f>IFERROR(Tableau17[[#This Row],[2017 (L)-T2-FN]]/Tableau17[[#This Row],[2017 (L)-T2-TOTAL]],"")</f>
        <v>0</v>
      </c>
      <c r="LD142" s="26">
        <f>IFERROR(Tableau17[[#This Row],[2017 (L)-T2-LR]]/Tableau17[[#This Row],[2017 (L)-T2-TOTAL]],"")</f>
        <v>0.49078726968174202</v>
      </c>
      <c r="LE142" s="26">
        <f>IFERROR(Tableau17[[#This Row],[2017 (L)-T2-MDM]]/Tableau17[[#This Row],[2017 (L)-T2-TOTAL]],"")</f>
        <v>0.50921273031825798</v>
      </c>
      <c r="LF142" s="26">
        <f>IFERROR(Tableau17[[#This Row],[2017 (L)-T2-REM]]/Tableau17[[#This Row],[2017 (L)-T2-TOTAL]],"")</f>
        <v>0</v>
      </c>
      <c r="LG142" s="26">
        <f>IFERROR(Tableau17[[#This Row],[2017-T1-ARTHAUD Nathalie]]/Tableau17[[#This Row],[2017-T1-TOTAL]],"")</f>
        <v>0</v>
      </c>
      <c r="LH142" s="26">
        <f>IFERROR(Tableau17[[#This Row],[2017-T1-ASSELINEAU Fran]]/Tableau17[[#This Row],[2017-T1-TOTAL]],"")</f>
        <v>6.9264069264069264E-3</v>
      </c>
      <c r="LI142" s="26">
        <f>IFERROR(Tableau17[[#This Row],[2017-T1-CHEMINADE Jacques]]/Tableau17[[#This Row],[2017-T1-TOTAL]],"")</f>
        <v>8.658008658008658E-4</v>
      </c>
      <c r="LJ142" s="26">
        <f>IFERROR(Tableau17[[#This Row],[2017-T1-DUPONT-AIGNAN Nicolas]]/Tableau17[[#This Row],[2017-T1-TOTAL]],"")</f>
        <v>2.9437229437229439E-2</v>
      </c>
      <c r="LK142" s="26">
        <f>IFERROR(Tableau17[[#This Row],[2017-T1-FILLON Fran]]/Tableau17[[#This Row],[2017-T1-TOTAL]],"")</f>
        <v>0.27012987012987011</v>
      </c>
      <c r="LL142" s="26">
        <f>IFERROR(Tableau17[[#This Row],[2017-T1-HAMON Beno]]/Tableau17[[#This Row],[2017-T1-TOTAL]],"")</f>
        <v>4.5887445887445887E-2</v>
      </c>
      <c r="LM142" s="26">
        <f>IFERROR(Tableau17[[#This Row],[2017-T1-LASSALLE Jean]]/Tableau17[[#This Row],[2017-T1-TOTAL]],"")</f>
        <v>1.1255411255411256E-2</v>
      </c>
      <c r="LN142" s="26">
        <f>IFERROR(Tableau17[[#This Row],[2017-T1-LE PEN Marine]]/Tableau17[[#This Row],[2017-T1-TOTAL]],"")</f>
        <v>0.25108225108225107</v>
      </c>
      <c r="LO142" s="26">
        <f>IFERROR(Tableau17[[#This Row],[2017-T1-M Jean-Luc]]/Tableau17[[#This Row],[2017-T1-TOTAL]],"")</f>
        <v>0.15064935064935064</v>
      </c>
      <c r="LP142" s="26">
        <f>IFERROR(Tableau17[[#This Row],[2017-T1-MACRON Emmanuel]]/Tableau17[[#This Row],[2017-T1-TOTAL]],"")</f>
        <v>0.22943722943722944</v>
      </c>
      <c r="LQ142" s="26">
        <f>IFERROR(Tableau17[[#This Row],[2017-T1-POUTOU Philippe]]/Tableau17[[#This Row],[2017-T1-TOTAL]],"")</f>
        <v>4.329004329004329E-3</v>
      </c>
      <c r="LR142" s="26">
        <f>IFERROR(Tableau17[[#This Row],[2017-T2-LE PEN Marine]]/Tableau17[[#This Row],[2017-T2-TOTAL]],"")</f>
        <v>0.36151603498542273</v>
      </c>
      <c r="LS142" s="26">
        <f>IFERROR(Tableau17[[#This Row],[2017-T2-MACRON Emmanuel]]/Tableau17[[#This Row],[2017-T2-TOTAL]],"")</f>
        <v>0.63848396501457727</v>
      </c>
      <c r="LT142" s="26">
        <f>IFERROR(Tableau17[[#This Row],[2019-T1-ALEXANDRE Audric]]/Tableau17[[#This Row],[2019-T1-TOTAL]],"")</f>
        <v>0</v>
      </c>
      <c r="LU142" s="26">
        <f>IFERROR(Tableau17[[#This Row],[2019-T1-ARTHAUD Nathalie]]/Tableau17[[#This Row],[2019-T1-TOTAL]],"")</f>
        <v>1.358695652173913E-3</v>
      </c>
      <c r="LV142" s="26">
        <f>IFERROR(Tableau17[[#This Row],[2019-T1-ASSELINEAU François]]/Tableau17[[#This Row],[2019-T1-TOTAL]],"")</f>
        <v>1.0869565217391304E-2</v>
      </c>
      <c r="LW142" s="26">
        <f>IFERROR(Tableau17[[#This Row],[2019-T1-AUBRY Manon]]/Tableau17[[#This Row],[2019-T1-TOTAL]],"")</f>
        <v>4.619565217391304E-2</v>
      </c>
      <c r="LX142" s="26">
        <f>IFERROR(Tableau17[[#This Row],[2019-T1-AZERGUI Nagib]]/Tableau17[[#This Row],[2019-T1-TOTAL]],"")</f>
        <v>1.358695652173913E-3</v>
      </c>
      <c r="LY142" s="26">
        <f>IFERROR(Tableau17[[#This Row],[2019-T1-BARDELLA Jordan]]/Tableau17[[#This Row],[2019-T1-TOTAL]],"")</f>
        <v>0.2608695652173913</v>
      </c>
      <c r="LZ142" s="26">
        <f>IFERROR(Tableau17[[#This Row],[2019-T1-BELLAMY François-Xavier]]/Tableau17[[#This Row],[2019-T1-TOTAL]],"")</f>
        <v>0.11684782608695653</v>
      </c>
      <c r="MA142" s="26">
        <f>IFERROR(Tableau17[[#This Row],[2019-T1-BIDOU Olivier]]/Tableau17[[#This Row],[2019-T1-TOTAL]],"")</f>
        <v>2.717391304347826E-3</v>
      </c>
      <c r="MB142" s="26">
        <f>IFERROR(Tableau17[[#This Row],[2019-T1-BOURG Dominique]]/Tableau17[[#This Row],[2019-T1-TOTAL]],"")</f>
        <v>2.0380434782608696E-2</v>
      </c>
      <c r="MC142" s="26">
        <f>IFERROR(Tableau17[[#This Row],[2019-T1-BROSSAT Ian]]/Tableau17[[#This Row],[2019-T1-TOTAL]],"")</f>
        <v>2.717391304347826E-2</v>
      </c>
      <c r="MD142" s="26">
        <f>IFERROR(Tableau17[[#This Row],[2019-T1-CAILLAUD Sophie]]/Tableau17[[#This Row],[2019-T1-TOTAL]],"")</f>
        <v>0</v>
      </c>
      <c r="ME142" s="26">
        <f>IFERROR(Tableau17[[#This Row],[2019-T1-CAMUS Renaud]]/Tableau17[[#This Row],[2019-T1-TOTAL]],"")</f>
        <v>0</v>
      </c>
      <c r="MF142" s="26">
        <f>IFERROR(Tableau17[[#This Row],[2019-T1-CHALENÇON Christophe]]/Tableau17[[#This Row],[2019-T1-TOTAL]],"")</f>
        <v>0</v>
      </c>
      <c r="MG142" s="26">
        <f>IFERROR(Tableau17[[#This Row],[2019-T1-CORBET Cathy Denise Ginette]]/Tableau17[[#This Row],[2019-T1-TOTAL]],"")</f>
        <v>0</v>
      </c>
      <c r="MH142" s="26">
        <f>IFERROR(Tableau17[[#This Row],[2019-T1-DE PREVOISIN Robert]]/Tableau17[[#This Row],[2019-T1-TOTAL]],"")</f>
        <v>0</v>
      </c>
      <c r="MI142" s="26">
        <f>IFERROR(Tableau17[[#This Row],[2019-T1-DELFEL Thérèse]]/Tableau17[[#This Row],[2019-T1-TOTAL]],"")</f>
        <v>0</v>
      </c>
      <c r="MJ142" s="26">
        <f>IFERROR(Tableau17[[#This Row],[2019-T1-DIEUMEGARD Pierre]]/Tableau17[[#This Row],[2019-T1-TOTAL]],"")</f>
        <v>0</v>
      </c>
      <c r="MK142" s="26">
        <f>IFERROR(Tableau17[[#This Row],[2019-T1-DUPONT-AIGNAN Nicolas]]/Tableau17[[#This Row],[2019-T1-TOTAL]],"")</f>
        <v>2.1739130434782608E-2</v>
      </c>
      <c r="ML142" s="26">
        <f>IFERROR(Tableau17[[#This Row],[2019-T1-GERNIGON Yves]]/Tableau17[[#This Row],[2019-T1-TOTAL]],"")</f>
        <v>1.358695652173913E-3</v>
      </c>
      <c r="MM142" s="26">
        <f>IFERROR(Tableau17[[#This Row],[2019-T1-GLUCKSMANN Raphaël]]/Tableau17[[#This Row],[2019-T1-TOTAL]],"")</f>
        <v>6.1141304347826088E-2</v>
      </c>
      <c r="MN142" s="26">
        <f>IFERROR(Tableau17[[#This Row],[2019-T1-HAMON Benoît]]/Tableau17[[#This Row],[2019-T1-TOTAL]],"")</f>
        <v>2.1739130434782608E-2</v>
      </c>
      <c r="MO142" s="26">
        <f>IFERROR(Tableau17[[#This Row],[2019-T1-HELGEN Gilles]]/Tableau17[[#This Row],[2019-T1-TOTAL]],"")</f>
        <v>0</v>
      </c>
      <c r="MP142" s="26">
        <f>IFERROR(Tableau17[[#This Row],[2019-T1-JADOT Yannick]]/Tableau17[[#This Row],[2019-T1-TOTAL]],"")</f>
        <v>0.1453804347826087</v>
      </c>
      <c r="MQ142" s="26">
        <f>IFERROR(Tableau17[[#This Row],[2019-T1-LAGARDE Jean-Christophe]]/Tableau17[[#This Row],[2019-T1-TOTAL]],"")</f>
        <v>2.4456521739130436E-2</v>
      </c>
      <c r="MR142" s="26">
        <f>IFERROR(Tableau17[[#This Row],[2019-T1-LALANNE Francis]]/Tableau17[[#This Row],[2019-T1-TOTAL]],"")</f>
        <v>4.076086956521739E-3</v>
      </c>
      <c r="MS142" s="26">
        <f>IFERROR(Tableau17[[#This Row],[2019-T1-LOISEAU Nathalie]]/Tableau17[[#This Row],[2019-T1-TOTAL]],"")</f>
        <v>0.23097826086956522</v>
      </c>
      <c r="MT142" s="26">
        <f>IFERROR(Tableau17[[#This Row],[2019-T1-MARIE Florie]]/Tableau17[[#This Row],[2019-T1-TOTAL]],"")</f>
        <v>1.358695652173913E-3</v>
      </c>
      <c r="MU142" s="26">
        <f>IFERROR(Tableau17[[#This Row],[2008-T1-MACROEXTRDROITE]]/Tableau17[[#This Row],[2008-T1-MACROTOTALE]],"")</f>
        <v>6.7551266586248493E-2</v>
      </c>
      <c r="MV142" s="26">
        <f>IFERROR(Tableau17[[#This Row],[2008-T1-MACRODROITE]]/Tableau17[[#This Row],[2008-T1-MACROTOTALE]],"")</f>
        <v>0.632086851628468</v>
      </c>
      <c r="MW142" s="26">
        <f>IFERROR(Tableau17[[#This Row],[2008-T1-MACROCENTRE]]/Tableau17[[#This Row],[2008-T1-MACROTOTALE]],"")</f>
        <v>0</v>
      </c>
      <c r="MX142" s="26">
        <f>IFERROR(Tableau17[[#This Row],[2008-T1-MACROGAUCHE]]/Tableau17[[#This Row],[2008-T1-MACROTOTALE]],"")</f>
        <v>0.30036188178528345</v>
      </c>
      <c r="MY142" s="26">
        <f>IFERROR(Tableau17[[#This Row],[2008-T1-MACROAUTRE]]/Tableau17[[#This Row],[2008-T1-MACROTOTALE]],"")</f>
        <v>0</v>
      </c>
      <c r="MZ142" s="26">
        <f>IFERROR(Tableau17[[#This Row],[2008-T2-MACROEXTRDROITE]]/Tableau17[[#This Row],[2008-T2-MACROTOTALE]],"")</f>
        <v>0</v>
      </c>
      <c r="NA142" s="26">
        <f>IFERROR(Tableau17[[#This Row],[2008-T2-MACRODROITE]]/Tableau17[[#This Row],[2008-T2-MACROTOTALE]],"")</f>
        <v>0.66013824884792627</v>
      </c>
      <c r="NB142" s="26">
        <f>IFERROR(Tableau17[[#This Row],[2008-T2-MACROCENTRE]]/Tableau17[[#This Row],[2008-T2-MACROTOTALE]],"")</f>
        <v>0</v>
      </c>
      <c r="NC142" s="26">
        <f>IFERROR(Tableau17[[#This Row],[2008-T2-MACROGAUCHE]]/Tableau17[[#This Row],[2008-T2-MACROTOTALE]],"")</f>
        <v>0.33986175115207373</v>
      </c>
      <c r="ND142" s="26">
        <f>IFERROR(Tableau17[[#This Row],[2008-T2-MACROAUTRE]]/Tableau17[[#This Row],[2008-T2-MACROTOTALE]],"")</f>
        <v>0</v>
      </c>
      <c r="NE142" s="26">
        <f>IFERROR(Tableau17[[#This Row],[2014-T1-MACROEXTRDROITE]]/Tableau17[[#This Row],[2014-T1-MACROTOTALE]],"")</f>
        <v>0.21744471744471744</v>
      </c>
      <c r="NF142" s="26">
        <f>IFERROR(Tableau17[[#This Row],[2014-T1-MACRODROITE]]/Tableau17[[#This Row],[2014-T1-MACROTOTALE]],"")</f>
        <v>0.5</v>
      </c>
      <c r="NG142" s="26">
        <f>IFERROR(Tableau17[[#This Row],[2014-T1-MACROCENTRE]]/Tableau17[[#This Row],[2014-T1-MACROTOTALE]],"")</f>
        <v>1.9656019656019656E-2</v>
      </c>
      <c r="NH142" s="26">
        <f>IFERROR(Tableau17[[#This Row],[2014-T1-MACROGAUCHE]]/Tableau17[[#This Row],[2014-T1-MACROTOTALE]],"")</f>
        <v>0.26289926289926291</v>
      </c>
      <c r="NI142" s="26">
        <f>IFERROR(Tableau17[[#This Row],[2014-T1-MACROAUTRE]]/Tableau17[[#This Row],[2014-T1-MACROTOTALE]],"")</f>
        <v>0</v>
      </c>
      <c r="NJ142" s="26">
        <f>IFERROR(Tableau17[[#This Row],[2014-T2-MACROEXTRDROITE]]/Tableau17[[#This Row],[2014-T2-MACROTOTALE]],"")</f>
        <v>0.23627684964200477</v>
      </c>
      <c r="NK142" s="26">
        <f>IFERROR(Tableau17[[#This Row],[2014-T2-MACRODROITE]]/Tableau17[[#This Row],[2014-T2-MACROTOTALE]],"")</f>
        <v>0.54653937947494036</v>
      </c>
      <c r="NL142" s="26">
        <f>IFERROR(Tableau17[[#This Row],[2014-T2-MACROCENTRE]]/Tableau17[[#This Row],[2014-T2-MACROTOTALE]],"")</f>
        <v>0</v>
      </c>
      <c r="NM142" s="26">
        <f>IFERROR(Tableau17[[#This Row],[2014-T2-MACROGAUCHE]]/Tableau17[[#This Row],[2014-T2-MACROTOTALE]],"")</f>
        <v>0.21718377088305491</v>
      </c>
      <c r="NN142" s="26">
        <f>IFERROR(Tableau17[[#This Row],[2014-T2-MACROAUTRE]]/Tableau17[[#This Row],[2014-T2-MACROTOTALE]],"")</f>
        <v>0</v>
      </c>
      <c r="NO142" s="26">
        <f>IFERROR( Tableau17[[#This Row],[2015-T1-MACROEXTRDROITE]]/Tableau17[[#This Row],[2015-T1-MACROTOTALE]],"")</f>
        <v>0.3594864479315264</v>
      </c>
      <c r="NP142" s="26">
        <f>IFERROR(Tableau17[[#This Row],[2015-T1-MACRODROITE]]/Tableau17[[#This Row],[2015-T1-MACROTOTALE]],"")</f>
        <v>0.38516405135520687</v>
      </c>
      <c r="NQ142" s="26">
        <f>IFERROR(Tableau17[[#This Row],[2015-T1-MACROCENTRE]]/Tableau17[[#This Row],[2015-T1-MACROTOTALE]],"")</f>
        <v>0</v>
      </c>
      <c r="NR142" s="26">
        <f>IFERROR(Tableau17[[#This Row],[2015-T1-MACROGAUCHE]]/Tableau17[[#This Row],[2015-T1-MACROTOTALE]],"")</f>
        <v>0.25534950071326679</v>
      </c>
      <c r="NS142" s="26">
        <f>IFERROR(Tableau17[[#This Row],[2015-T1-MACROAUTRE]]/Tableau17[[#This Row],[2015-T1-MACROTOTALE]],"")</f>
        <v>0</v>
      </c>
      <c r="NT142" s="26">
        <f>IFERROR(Tableau17[[#This Row],[2015-T2-MACROEXTRDROITE]]/Tableau17[[#This Row],[2015-T2-MACROTOTALE]],"")</f>
        <v>0.3528550512445095</v>
      </c>
      <c r="NU142" s="26">
        <f>IFERROR(Tableau17[[#This Row],[2015-T2-MACRODROITE]]/Tableau17[[#This Row],[2015-T2-MACROTOTALE]],"")</f>
        <v>0.64714494875549045</v>
      </c>
      <c r="NV142" s="26">
        <f>IFERROR(Tableau17[[#This Row],[2015-T2-MACROCENTRE]]/Tableau17[[#This Row],[2015-T2-MACROTOTALE]],"")</f>
        <v>0</v>
      </c>
      <c r="NW142" s="26">
        <f>IFERROR(Tableau17[[#This Row],[2015-T2-MACROGAUCHE]]/Tableau17[[#This Row],[2015-T2-MACROTOTALE]],"")</f>
        <v>0</v>
      </c>
      <c r="NX142" s="26">
        <f>IFERROR(Tableau17[[#This Row],[2015-T2-MACROAUTRE]]/Tableau17[[#This Row],[2015-T2-MACROTOTALE]],"")</f>
        <v>0</v>
      </c>
      <c r="NY142" s="26">
        <f>IFERROR(Tableau17[[#This Row],[2017-T1-MACROEXTRDROITE]]/Tableau17[[#This Row],[2017-T1-MACROTOTALE]],"")</f>
        <v>0.2883116883116883</v>
      </c>
      <c r="NZ142" s="26">
        <f>IFERROR(Tableau17[[#This Row],[2017-T1-MACRODROITE]]/Tableau17[[#This Row],[2017-T1-MACROTOTALE]],"")</f>
        <v>0.27012987012987011</v>
      </c>
      <c r="OA142" s="26">
        <f>IFERROR(Tableau17[[#This Row],[2017-T1-MACROCENTRE]]/Tableau17[[#This Row],[2017-T1-MACROTOTALE]],"")</f>
        <v>0.22943722943722944</v>
      </c>
      <c r="OB142" s="26">
        <f>IFERROR(Tableau17[[#This Row],[2017-T1-MACROGAUCHE]]/Tableau17[[#This Row],[2017-T1-MACROTOTALE]],"")</f>
        <v>0.20086580086580086</v>
      </c>
      <c r="OC142" s="26">
        <f>IFERROR(Tableau17[[#This Row],[2017-T1-MACROAUTRE]]/Tableau17[[#This Row],[2017-T1-MACROTOTALE]],"")</f>
        <v>1.1255411255411256E-2</v>
      </c>
      <c r="OD142" s="26">
        <f>IFERROR(Tableau17[[#This Row],[2017-T2-MACROEXTRDROITE]]/Tableau17[[#This Row],[2017-T2-MACROTOTALE]],"")</f>
        <v>0.36151603498542273</v>
      </c>
      <c r="OE142" s="26">
        <f>IFERROR(Tableau17[[#This Row],[2017-T2-MACRODROITE]]/Tableau17[[#This Row],[2017-T2-MACROTOTALE]],"")</f>
        <v>0</v>
      </c>
      <c r="OF142" s="26">
        <f>IFERROR(Tableau17[[#This Row],[2017-T2-MACROCENTRE]]/Tableau17[[#This Row],[2017-T2-MACROTOTALE]],"")</f>
        <v>0.63848396501457727</v>
      </c>
      <c r="OG142" s="26">
        <f>IFERROR(Tableau17[[#This Row],[2017-T2-MACROGAUCHE]]/Tableau17[[#This Row],[2017-T2-MACROTOTALE]],"")</f>
        <v>0</v>
      </c>
      <c r="OH142" s="26">
        <f>IFERROR(Tableau17[[#This Row],[2017-T2-MACROAUTRE]]/Tableau17[[#This Row],[2017-T2-MACROTOTALE]],"")</f>
        <v>0</v>
      </c>
      <c r="OI142" s="26">
        <f>IFERROR(Tableau17[[#This Row],[2019-T1-MACROEXTRDROITE]]/Tableau17[[#This Row],[2019-T1-MACROTOTALE]],"")</f>
        <v>0.2967914438502674</v>
      </c>
      <c r="OJ142" s="26">
        <f>IFERROR(Tableau17[[#This Row],[2019-T1-MACRODROITE]]/Tableau17[[#This Row],[2019-T1-MACROTOTALE]],"")</f>
        <v>0.13903743315508021</v>
      </c>
      <c r="OK142" s="26">
        <f>IFERROR(Tableau17[[#This Row],[2019-T1-MACROCENTRE]]/Tableau17[[#This Row],[2019-T1-MACROTOTALE]],"")</f>
        <v>0.22727272727272727</v>
      </c>
      <c r="OL142" s="26">
        <f>IFERROR(Tableau17[[#This Row],[2019-T1-MACROGAUCHE]]/Tableau17[[#This Row],[2019-T1-MACROTOTALE]],"")</f>
        <v>0.29812834224598933</v>
      </c>
      <c r="OM142" s="26">
        <f>IFERROR(Tableau17[[#This Row],[2019-T1-MACROAUTRE]]/Tableau17[[#This Row],[2019-T1-MACROTOTALE]],"")</f>
        <v>3.8770053475935831E-2</v>
      </c>
      <c r="ON142" s="26">
        <f>IFERROR(Tableau17[[#This Row],[2020-T1-MACROEXTRDROITE]]/Tableau17[[#This Row],[2020-T1-MACROTOTALE]],"")</f>
        <v>0.17460317460317459</v>
      </c>
      <c r="OO142" s="26">
        <f>IFERROR(Tableau17[[#This Row],[2020-T1-MACRODROITE]]/Tableau17[[#This Row],[2020-T1-MACROTOTALE]],"")</f>
        <v>0.42658730158730157</v>
      </c>
      <c r="OP142" s="26">
        <f>IFERROR(Tableau17[[#This Row],[2020-T1-MACROCENTRE]]/Tableau17[[#This Row],[2020-T1-MACROTOTALE]],"")</f>
        <v>9.1269841269841265E-2</v>
      </c>
      <c r="OQ142" s="26">
        <f>IFERROR(Tableau17[[#This Row],[2020-T1-MACROGAUCHE]]/Tableau17[[#This Row],[2020-T1-MACROTOTALE]],"")</f>
        <v>0.30753968253968256</v>
      </c>
      <c r="OR142" s="26">
        <f>IFERROR(Tableau17[[#This Row],[2020-T1-MACROAUTRE]]/Tableau17[[#This Row],[2020-T1-MACROTOTALE]],"")</f>
        <v>0</v>
      </c>
      <c r="OS142" s="26">
        <f>IFERROR(Tableau17[[#This Row],[2017 (L)-T1-MACROEXTRDROITE]]/Tableau17[[#This Row],[2017 (L)-T1-MACROTOTALE]],"")</f>
        <v>0.18926174496644296</v>
      </c>
      <c r="OT142" s="26">
        <f>IFERROR(Tableau17[[#This Row],[2017 (L)-T1-MACRODROITE]]/Tableau17[[#This Row],[2017 (L)-T1-MACROTOTALE]],"")</f>
        <v>0.26845637583892618</v>
      </c>
      <c r="OU142" s="26">
        <f>IFERROR(Tableau17[[#This Row],[2017 (L)-T1-MACROCENTRE]]/Tableau17[[#This Row],[2017 (L)-T1-MACROTOTALE]],"")</f>
        <v>0.38523489932885907</v>
      </c>
      <c r="OV142" s="26">
        <f>IFERROR(Tableau17[[#This Row],[2017 (L)-T1-MACROGAUCHE]]/Tableau17[[#This Row],[2017 (L)-T1-MACROTOTALE]],"")</f>
        <v>0.15704697986577182</v>
      </c>
      <c r="OW142" s="26">
        <f>IFERROR(Tableau17[[#This Row],[2017 (L)-T1-MACROAUTRE]]/Tableau17[[#This Row],[2017 (L)-T1-MACROTOTALE]],"")</f>
        <v>0</v>
      </c>
      <c r="OX142" s="26">
        <f>IFERROR(Tableau17[[#This Row],[2017 (L)-T2-MACROEXTRDROITE]]/Tableau17[[#This Row],[2017 (L)-T2-MACROTOTALE]],"")</f>
        <v>0</v>
      </c>
      <c r="OY142" s="26">
        <f>IFERROR(Tableau17[[#This Row],[2017 (L)-T2-MACRODROITE]]/Tableau17[[#This Row],[2017 (L)-T2-MACROTOTALE]],"")</f>
        <v>0.49078726968174202</v>
      </c>
      <c r="OZ142" s="26">
        <f>IFERROR(Tableau17[[#This Row],[2017 (L)-T2-MACROCENTRE]]/Tableau17[[#This Row],[2017 (L)-T2-MACROTOTALE]],"")</f>
        <v>0.50921273031825798</v>
      </c>
      <c r="PA142" s="26">
        <f>IFERROR(Tableau17[[#This Row],[2017 (L)-T2-MACROGAUCHE]]/Tableau17[[#This Row],[2017 (L)-T2-MACROTOTALE]],"")</f>
        <v>0</v>
      </c>
      <c r="PB142" s="26">
        <f>IFERROR(Tableau17[[#This Row],[2017 (L)-T2-MACROAUTRE]]/Tableau17[[#This Row],[2017 (L)-T2-MACROTOTALE]],"")</f>
        <v>0</v>
      </c>
      <c r="PC142" s="26">
        <f>IFERROR(Tableau17[[#This Row],[2008_T1_PROCUS]]/Tableau17[[#This Row],[2008_T1_INSCRITS]],0)</f>
        <v>1.3709063214013708E-2</v>
      </c>
      <c r="PD142" s="26">
        <f>IFERROR(Tableau17[[#This Row],[2008_T2_PROCUS]]/Tableau17[[#This Row],[2008_T2_INSCRITS]],0)</f>
        <v>1.7517136329017517E-2</v>
      </c>
      <c r="PE142" s="26">
        <f>Tableau17[[#This Row],[2014_T1_PROCUS]]/Tableau17[[#This Row],[2014_T1_INSCRITS]]</f>
        <v>1.3808139534883721E-2</v>
      </c>
      <c r="PF142" s="26">
        <f>IFERROR(Tableau17[[#This Row],[2014_T2_PROCUS]]/Tableau17[[#This Row],[2014_T2_INSCRITS]],0)</f>
        <v>1.8168604651162792E-2</v>
      </c>
    </row>
    <row r="143" spans="1:422" hidden="1" x14ac:dyDescent="0.2">
      <c r="A143" s="1">
        <v>6</v>
      </c>
      <c r="B143" s="1" t="s">
        <v>414</v>
      </c>
      <c r="C143" s="1" t="s">
        <v>434</v>
      </c>
      <c r="D143" s="1" t="s">
        <v>434</v>
      </c>
      <c r="E143" s="1">
        <v>1156</v>
      </c>
      <c r="F143" s="1">
        <v>5.4412880000000001</v>
      </c>
      <c r="G143" s="1">
        <v>43.289118999999999</v>
      </c>
      <c r="H143" s="3">
        <v>1389</v>
      </c>
      <c r="I143" s="3">
        <v>354</v>
      </c>
      <c r="K143" s="1">
        <v>5</v>
      </c>
      <c r="L143" s="1">
        <v>25</v>
      </c>
      <c r="M143" s="1">
        <v>20</v>
      </c>
      <c r="P143" s="1">
        <v>79</v>
      </c>
      <c r="Q143" s="1">
        <v>19</v>
      </c>
      <c r="R143" s="1">
        <v>110</v>
      </c>
      <c r="S143" s="1">
        <v>44</v>
      </c>
      <c r="T143" s="1">
        <v>28</v>
      </c>
      <c r="U143" s="1">
        <v>330</v>
      </c>
      <c r="V143" s="1">
        <v>1380</v>
      </c>
      <c r="W143" s="1">
        <v>685</v>
      </c>
      <c r="X143" s="1">
        <v>19</v>
      </c>
      <c r="Y143" s="2">
        <v>0.49637681</v>
      </c>
      <c r="Z143" s="1">
        <v>1380</v>
      </c>
      <c r="AA143" s="1">
        <v>750</v>
      </c>
      <c r="AB143" s="1">
        <v>8</v>
      </c>
      <c r="AC143" s="2">
        <v>0.54347825999999999</v>
      </c>
      <c r="AD143" s="1">
        <v>1389</v>
      </c>
      <c r="AE143" s="1">
        <v>335</v>
      </c>
      <c r="AF143" s="2">
        <v>0.24118070999999999</v>
      </c>
      <c r="AG143" s="1">
        <f t="shared" si="2"/>
        <v>354</v>
      </c>
      <c r="AH143" s="1">
        <v>1176</v>
      </c>
      <c r="AI143" s="1">
        <v>624</v>
      </c>
      <c r="AJ143" s="1">
        <v>4</v>
      </c>
      <c r="AK143" s="2">
        <v>0.53061223999999996</v>
      </c>
      <c r="AL143" s="1">
        <v>1176</v>
      </c>
      <c r="AM143" s="1">
        <v>689</v>
      </c>
      <c r="AN143" s="1">
        <v>8</v>
      </c>
      <c r="AO143" s="2">
        <v>0.58588435000000005</v>
      </c>
      <c r="AP143" s="1">
        <v>1396</v>
      </c>
      <c r="AQ143" s="1">
        <v>555</v>
      </c>
      <c r="AR143" s="2">
        <v>0.39756447</v>
      </c>
      <c r="AS143" s="1">
        <v>1396</v>
      </c>
      <c r="AT143" s="1">
        <v>604</v>
      </c>
      <c r="AU143" s="2">
        <v>0.43266475999999998</v>
      </c>
      <c r="AV143" s="1">
        <v>1388</v>
      </c>
      <c r="AW143" s="1">
        <v>489</v>
      </c>
      <c r="AX143" s="2">
        <v>0.35230548</v>
      </c>
      <c r="AY143" s="1">
        <v>1388</v>
      </c>
      <c r="AZ143" s="1">
        <v>385</v>
      </c>
      <c r="BA143" s="2">
        <v>0.27737751999999999</v>
      </c>
      <c r="BB143" s="1">
        <v>1385</v>
      </c>
      <c r="BC143" s="1">
        <v>1049</v>
      </c>
      <c r="BD143" s="2">
        <v>0.75740072000000003</v>
      </c>
      <c r="BE143" s="1">
        <v>1385</v>
      </c>
      <c r="BF143" s="1">
        <v>973</v>
      </c>
      <c r="BG143" s="2">
        <v>0.70252707999999997</v>
      </c>
      <c r="BH143" s="1">
        <v>1403</v>
      </c>
      <c r="BI143" s="1">
        <v>567</v>
      </c>
      <c r="BJ143" s="2">
        <v>0.40413399999999999</v>
      </c>
      <c r="BK143" s="1">
        <v>22</v>
      </c>
      <c r="BM143" s="1">
        <v>8</v>
      </c>
      <c r="BN143" s="1">
        <v>35</v>
      </c>
      <c r="BO143" s="1">
        <v>66</v>
      </c>
      <c r="BP143" s="1">
        <v>185</v>
      </c>
      <c r="BQ143" s="1">
        <v>291</v>
      </c>
      <c r="BR143" s="1">
        <v>607</v>
      </c>
      <c r="BU143" s="1">
        <v>270</v>
      </c>
      <c r="BV143" s="1">
        <v>404</v>
      </c>
      <c r="BW143" s="1">
        <v>674</v>
      </c>
      <c r="BY143" s="1">
        <v>77</v>
      </c>
      <c r="BZ143" s="1">
        <v>20</v>
      </c>
      <c r="CB143" s="1">
        <v>52</v>
      </c>
      <c r="CC143" s="1">
        <v>209</v>
      </c>
      <c r="CD143" s="1">
        <v>189</v>
      </c>
      <c r="CE143" s="1">
        <v>126</v>
      </c>
      <c r="CF143" s="1">
        <v>673</v>
      </c>
      <c r="CG143" s="1">
        <v>265</v>
      </c>
      <c r="CH143" s="1">
        <v>279</v>
      </c>
      <c r="CI143" s="1">
        <v>185</v>
      </c>
      <c r="CJ143" s="1">
        <v>729</v>
      </c>
      <c r="CK143" s="1">
        <v>3</v>
      </c>
      <c r="CL143" s="1">
        <v>9</v>
      </c>
      <c r="CN143" s="1">
        <v>12</v>
      </c>
      <c r="CO143" s="1">
        <v>45</v>
      </c>
      <c r="CP143" s="1">
        <v>269</v>
      </c>
      <c r="CS143" s="1">
        <v>103</v>
      </c>
      <c r="CT143" s="1">
        <v>100</v>
      </c>
      <c r="CW143" s="1">
        <v>541</v>
      </c>
      <c r="CY143" s="1">
        <v>309</v>
      </c>
      <c r="DA143" s="1">
        <v>235</v>
      </c>
      <c r="DC143" s="1">
        <v>544</v>
      </c>
      <c r="DD143" s="1">
        <v>4</v>
      </c>
      <c r="DE143" s="1">
        <v>5</v>
      </c>
      <c r="DF143" s="1">
        <v>3</v>
      </c>
      <c r="DG143" s="1">
        <v>0</v>
      </c>
      <c r="DH143" s="1">
        <v>2</v>
      </c>
      <c r="DI143" s="1">
        <v>14</v>
      </c>
      <c r="DJ143" s="1">
        <v>3</v>
      </c>
      <c r="DK143" s="1">
        <v>3</v>
      </c>
      <c r="DL143" s="1">
        <v>74</v>
      </c>
      <c r="DM143" s="1">
        <v>107</v>
      </c>
      <c r="DN143" s="1">
        <v>169</v>
      </c>
      <c r="DP143" s="1">
        <v>1</v>
      </c>
      <c r="DR143" s="1">
        <v>73</v>
      </c>
      <c r="DS143" s="1">
        <v>15</v>
      </c>
      <c r="DU143" s="1">
        <v>473</v>
      </c>
      <c r="DX143" s="1">
        <v>258</v>
      </c>
      <c r="DZ143" s="1">
        <v>97</v>
      </c>
      <c r="EA143" s="1">
        <v>355</v>
      </c>
      <c r="EB143" s="1">
        <v>4</v>
      </c>
      <c r="EC143" s="1">
        <v>1</v>
      </c>
      <c r="ED143" s="1">
        <v>2</v>
      </c>
      <c r="EE143" s="1">
        <v>26</v>
      </c>
      <c r="EF143" s="1">
        <v>123</v>
      </c>
      <c r="EG143" s="1">
        <v>38</v>
      </c>
      <c r="EH143" s="1">
        <v>10</v>
      </c>
      <c r="EI143" s="1">
        <v>383</v>
      </c>
      <c r="EJ143" s="1">
        <v>276</v>
      </c>
      <c r="EK143" s="1">
        <v>147</v>
      </c>
      <c r="EL143" s="1">
        <v>10</v>
      </c>
      <c r="EM143" s="1">
        <v>1020</v>
      </c>
      <c r="EN143" s="1">
        <v>450</v>
      </c>
      <c r="EO143" s="1">
        <v>412</v>
      </c>
      <c r="EP143" s="1">
        <v>862</v>
      </c>
      <c r="EQ143" s="1">
        <v>0</v>
      </c>
      <c r="ER143" s="1">
        <v>3</v>
      </c>
      <c r="ES143" s="1">
        <v>4</v>
      </c>
      <c r="ET143" s="1">
        <v>46</v>
      </c>
      <c r="EU143" s="1">
        <v>3</v>
      </c>
      <c r="EV143" s="1">
        <v>234</v>
      </c>
      <c r="EW143" s="1">
        <v>32</v>
      </c>
      <c r="EX143" s="1">
        <v>1</v>
      </c>
      <c r="EY143" s="1">
        <v>5</v>
      </c>
      <c r="EZ143" s="1">
        <v>13</v>
      </c>
      <c r="FA143" s="1">
        <v>0</v>
      </c>
      <c r="FB143" s="1">
        <v>0</v>
      </c>
      <c r="FC143" s="1">
        <v>0</v>
      </c>
      <c r="FD143" s="1">
        <v>0</v>
      </c>
      <c r="FE143" s="1">
        <v>0</v>
      </c>
      <c r="FF143" s="1">
        <v>0</v>
      </c>
      <c r="FG143" s="1">
        <v>1</v>
      </c>
      <c r="FH143" s="1">
        <v>14</v>
      </c>
      <c r="FI143" s="1">
        <v>0</v>
      </c>
      <c r="FJ143" s="1">
        <v>26</v>
      </c>
      <c r="FK143" s="1">
        <v>13</v>
      </c>
      <c r="FL143" s="1">
        <v>0</v>
      </c>
      <c r="FM143" s="1">
        <v>56</v>
      </c>
      <c r="FN143" s="1">
        <v>8</v>
      </c>
      <c r="FO143" s="1">
        <v>3</v>
      </c>
      <c r="FP143" s="1">
        <v>70</v>
      </c>
      <c r="FQ143" s="1">
        <v>0</v>
      </c>
      <c r="FR143" s="1">
        <f>SUM(Tableau17[[#This Row],[2019-T1-ALEXANDRE Audric]:[2019-T1-MARIE Florie]])</f>
        <v>532</v>
      </c>
      <c r="FS143" s="1">
        <v>74</v>
      </c>
      <c r="FT143" s="1">
        <v>207</v>
      </c>
      <c r="FU143" s="1">
        <v>0</v>
      </c>
      <c r="FV143" s="1">
        <v>326</v>
      </c>
      <c r="FW143" s="1">
        <v>0</v>
      </c>
      <c r="FX143" s="1">
        <v>607</v>
      </c>
      <c r="FY143" s="1">
        <v>0</v>
      </c>
      <c r="FZ143" s="1">
        <v>270</v>
      </c>
      <c r="GA143" s="1">
        <v>0</v>
      </c>
      <c r="GB143" s="1">
        <v>404</v>
      </c>
      <c r="GC143" s="1">
        <v>0</v>
      </c>
      <c r="GD143" s="1">
        <v>674</v>
      </c>
      <c r="GE143" s="1">
        <v>209</v>
      </c>
      <c r="GF143" s="1">
        <v>266</v>
      </c>
      <c r="GG143" s="1">
        <v>0</v>
      </c>
      <c r="GH143" s="1">
        <v>198</v>
      </c>
      <c r="GI143" s="1">
        <v>0</v>
      </c>
      <c r="GJ143" s="1">
        <v>673</v>
      </c>
      <c r="GK143" s="1">
        <v>265</v>
      </c>
      <c r="GL143" s="1">
        <v>279</v>
      </c>
      <c r="GM143" s="1">
        <v>0</v>
      </c>
      <c r="GN143" s="1">
        <v>185</v>
      </c>
      <c r="GO143" s="1">
        <v>0</v>
      </c>
      <c r="GP143" s="1">
        <v>729</v>
      </c>
      <c r="GQ143" s="1">
        <v>278</v>
      </c>
      <c r="GR143" s="1">
        <v>100</v>
      </c>
      <c r="GS143" s="1">
        <v>0</v>
      </c>
      <c r="GT143" s="1">
        <v>160</v>
      </c>
      <c r="GU143" s="1">
        <v>3</v>
      </c>
      <c r="GV143" s="1">
        <v>541</v>
      </c>
      <c r="GW143" s="1">
        <v>309</v>
      </c>
      <c r="GX143" s="1">
        <v>235</v>
      </c>
      <c r="GY143" s="1">
        <v>0</v>
      </c>
      <c r="GZ143" s="1">
        <v>0</v>
      </c>
      <c r="HA143" s="1">
        <v>0</v>
      </c>
      <c r="HB143" s="1">
        <v>544</v>
      </c>
      <c r="HC143" s="1">
        <v>412</v>
      </c>
      <c r="HD143" s="1">
        <v>123</v>
      </c>
      <c r="HE143" s="1">
        <v>147</v>
      </c>
      <c r="HF143" s="1">
        <v>328</v>
      </c>
      <c r="HG143" s="1">
        <v>10</v>
      </c>
      <c r="HH143" s="1">
        <v>1020</v>
      </c>
      <c r="HI143" s="1">
        <v>450</v>
      </c>
      <c r="HJ143" s="1">
        <v>0</v>
      </c>
      <c r="HK143" s="1">
        <v>412</v>
      </c>
      <c r="HL143" s="1">
        <v>0</v>
      </c>
      <c r="HM143" s="1">
        <v>0</v>
      </c>
      <c r="HN143" s="1">
        <v>862</v>
      </c>
      <c r="HO143" s="1">
        <v>256</v>
      </c>
      <c r="HP143" s="1">
        <v>40</v>
      </c>
      <c r="HQ143" s="1">
        <v>70</v>
      </c>
      <c r="HR143" s="1">
        <v>157</v>
      </c>
      <c r="HS143" s="1">
        <v>23</v>
      </c>
      <c r="HT143" s="1">
        <v>546</v>
      </c>
      <c r="HU143" s="1">
        <v>110</v>
      </c>
      <c r="HV143" s="1">
        <v>104</v>
      </c>
      <c r="HW143" s="1">
        <v>24</v>
      </c>
      <c r="HX143" s="1">
        <v>92</v>
      </c>
      <c r="HY143" s="1">
        <v>0</v>
      </c>
      <c r="HZ143" s="1">
        <v>330</v>
      </c>
      <c r="IA143" s="1">
        <v>113</v>
      </c>
      <c r="IB143" s="1">
        <v>169</v>
      </c>
      <c r="IC143" s="1">
        <v>73</v>
      </c>
      <c r="ID143" s="1">
        <v>113</v>
      </c>
      <c r="IE143" s="1">
        <v>5</v>
      </c>
      <c r="IF143" s="1">
        <v>473</v>
      </c>
      <c r="IG143" s="1">
        <v>0</v>
      </c>
      <c r="IH143" s="1">
        <v>258</v>
      </c>
      <c r="II143" s="1">
        <v>97</v>
      </c>
      <c r="IJ143" s="1">
        <v>0</v>
      </c>
      <c r="IK143" s="1">
        <v>0</v>
      </c>
      <c r="IL143" s="1">
        <v>355</v>
      </c>
      <c r="IM143" s="26">
        <f>IFERROR(Tableau17[[#This Row],[LDIV]]/Tableau17[[#This Row],[Total général]],"")</f>
        <v>0</v>
      </c>
      <c r="IN143" s="26">
        <f>IFERROR(Tableau17[[#This Row],[LDVC]]/Tableau17[[#This Row],[Total général]],"")</f>
        <v>1.5151515151515152E-2</v>
      </c>
      <c r="IO143" s="26">
        <f>IFERROR(Tableau17[[#This Row],[LDVD]]/Tableau17[[#This Row],[Total général]],"")</f>
        <v>7.575757575757576E-2</v>
      </c>
      <c r="IP143" s="26">
        <f>IFERROR(Tableau17[[#This Row],[LDVG]]/Tableau17[[#This Row],[Total général]],"")</f>
        <v>6.0606060606060608E-2</v>
      </c>
      <c r="IQ143" s="26">
        <f>IFERROR(Tableau17[[#This Row],[LEXD]]/Tableau17[[#This Row],[Total général]],"")</f>
        <v>0</v>
      </c>
      <c r="IR143" s="26">
        <f>IFERROR(Tableau17[[#This Row],[LEXG]]/Tableau17[[#This Row],[Total général]],"")</f>
        <v>0</v>
      </c>
      <c r="IS143" s="26">
        <f>IFERROR(Tableau17[[#This Row],[LLR]]/Tableau17[[#This Row],[Total général]],"")</f>
        <v>0.23939393939393938</v>
      </c>
      <c r="IT143" s="26">
        <f>IFERROR(Tableau17[[#This Row],[LREM]]/Tableau17[[#This Row],[Total général]],"")</f>
        <v>5.7575757575757579E-2</v>
      </c>
      <c r="IU143" s="26">
        <f>IFERROR(Tableau17[[#This Row],[LRN]]/Tableau17[[#This Row],[Total général]],"")</f>
        <v>0.33333333333333331</v>
      </c>
      <c r="IV143" s="26">
        <f>IFERROR(Tableau17[[#This Row],[LUG]]/Tableau17[[#This Row],[Total général]],"")</f>
        <v>0.13333333333333333</v>
      </c>
      <c r="IW143" s="26">
        <f>IFERROR(Tableau17[[#This Row],[LVEC]]/Tableau17[[#This Row],[Total général]],"")</f>
        <v>8.4848484848484854E-2</v>
      </c>
      <c r="IX143" s="26">
        <f>IFERROR(Tableau17[[#This Row],[2008-T1-LCMD]]/Tableau17[[#This Row],[2008-T1-TOTAL]],"")</f>
        <v>3.6243822075782535E-2</v>
      </c>
      <c r="IY143" s="26">
        <f>IFERROR(Tableau17[[#This Row],[2008-T1-LDVD]]/Tableau17[[#This Row],[2008-T1-TOTAL]],"")</f>
        <v>0</v>
      </c>
      <c r="IZ143" s="26">
        <f>IFERROR(Tableau17[[#This Row],[2008-T1-LEXD]]/Tableau17[[#This Row],[2008-T1-TOTAL]],"")</f>
        <v>1.3179571663920923E-2</v>
      </c>
      <c r="JA143" s="26">
        <f>IFERROR(Tableau17[[#This Row],[2008-T1-LEXG]]/Tableau17[[#This Row],[2008-T1-TOTAL]],"")</f>
        <v>5.7660626029654036E-2</v>
      </c>
      <c r="JB143" s="26">
        <f>IFERROR(Tableau17[[#This Row],[2008-T1-LFN]]/Tableau17[[#This Row],[2008-T1-TOTAL]],"")</f>
        <v>0.10873146622734761</v>
      </c>
      <c r="JC143" s="26">
        <f>IFERROR(Tableau17[[#This Row],[2008-T1-LMAJ]]/Tableau17[[#This Row],[2008-T1-TOTAL]],"")</f>
        <v>0.30477759472817134</v>
      </c>
      <c r="JD143" s="26">
        <f>IFERROR(Tableau17[[#This Row],[2008-T1-LUG]]/Tableau17[[#This Row],[2008-T1-TOTAL]],"")</f>
        <v>0.47940691927512358</v>
      </c>
      <c r="JE143" s="26">
        <f>IFERROR(Tableau17[[#This Row],[2008-T2-LFN]]/Tableau17[[#This Row],[2008-T2-TOTAL]],"")</f>
        <v>0</v>
      </c>
      <c r="JF143" s="26">
        <f>IFERROR(Tableau17[[#This Row],[2008-T2-LGC]]/Tableau17[[#This Row],[2008-T2-TOTAL]],"")</f>
        <v>0</v>
      </c>
      <c r="JG143" s="26">
        <f>IFERROR(Tableau17[[#This Row],[2008-T2-LMAJ]]/Tableau17[[#This Row],[2008-T2-TOTAL]],"")</f>
        <v>0.40059347181008903</v>
      </c>
      <c r="JH143" s="26">
        <f>IFERROR(Tableau17[[#This Row],[2008-T2-LUG]]/Tableau17[[#This Row],[2008-T2-TOTAL]],"")</f>
        <v>0.59940652818991103</v>
      </c>
      <c r="JI143" s="26">
        <f>IFERROR(Tableau17[[#This Row],[2014-T1-LDIV]]/Tableau17[[#This Row],[2014-T1-TOTAL]],"")</f>
        <v>0</v>
      </c>
      <c r="JJ143" s="26">
        <f>IFERROR(Tableau17[[#This Row],[2014-T1-LDVD]]/Tableau17[[#This Row],[2014-T1-TOTAL]],"")</f>
        <v>0.11441307578008915</v>
      </c>
      <c r="JK143" s="26">
        <f>IFERROR(Tableau17[[#This Row],[2014-T1-LDVG]]/Tableau17[[#This Row],[2014-T1-TOTAL]],"")</f>
        <v>2.9717682020802376E-2</v>
      </c>
      <c r="JL143" s="26">
        <f>IFERROR(Tableau17[[#This Row],[2014-T1-LEXG]]/Tableau17[[#This Row],[2014-T1-TOTAL]],"")</f>
        <v>0</v>
      </c>
      <c r="JM143" s="26">
        <f>IFERROR(Tableau17[[#This Row],[2014-T1-LFG]]/Tableau17[[#This Row],[2014-T1-TOTAL]],"")</f>
        <v>7.7265973254086184E-2</v>
      </c>
      <c r="JN143" s="26">
        <f>IFERROR(Tableau17[[#This Row],[2014-T1-LFN]]/Tableau17[[#This Row],[2014-T1-TOTAL]],"")</f>
        <v>0.31054977711738485</v>
      </c>
      <c r="JO143" s="26">
        <f>IFERROR(Tableau17[[#This Row],[2014-T1-LUD]]/Tableau17[[#This Row],[2014-T1-TOTAL]],"")</f>
        <v>0.28083209509658247</v>
      </c>
      <c r="JP143" s="26">
        <f>IFERROR(Tableau17[[#This Row],[2014-T1-LUG]]/Tableau17[[#This Row],[2014-T1-TOTAL]],"")</f>
        <v>0.18722139673105498</v>
      </c>
      <c r="JQ143" s="26">
        <f>IFERROR(Tableau17[[#This Row],[2014-T2-LFN]]/Tableau17[[#This Row],[2014-T2-TOTAL]],"")</f>
        <v>0.36351165980795608</v>
      </c>
      <c r="JR143" s="26">
        <f>IFERROR(Tableau17[[#This Row],[2014-T2-LUD]]/Tableau17[[#This Row],[2014-T2-TOTAL]],"")</f>
        <v>0.38271604938271603</v>
      </c>
      <c r="JS143" s="26">
        <f>IFERROR(Tableau17[[#This Row],[2014-T2-LUG]]/Tableau17[[#This Row],[2014-T2-TOTAL]],"")</f>
        <v>0.25377229080932784</v>
      </c>
      <c r="JT143" s="26">
        <f>IFERROR(Tableau17[[#This Row],[2015-T1-BC-DIV]]/Tableau17[[#This Row],[2015-T1-TOTAL]],"")</f>
        <v>5.5452865064695009E-3</v>
      </c>
      <c r="JU143" s="26">
        <f>IFERROR(Tableau17[[#This Row],[2015-T1-BC-DLF]]/Tableau17[[#This Row],[2015-T1-TOTAL]],"")</f>
        <v>1.6635859519408502E-2</v>
      </c>
      <c r="JV143" s="26">
        <f>IFERROR(Tableau17[[#This Row],[2015-T1-BC-DVD]]/Tableau17[[#This Row],[2015-T1-TOTAL]],"")</f>
        <v>0</v>
      </c>
      <c r="JW143" s="26">
        <f>IFERROR(Tableau17[[#This Row],[2015-T1-BC-DVG]]/Tableau17[[#This Row],[2015-T1-TOTAL]],"")</f>
        <v>2.2181146025878003E-2</v>
      </c>
      <c r="JX143" s="26">
        <f>IFERROR(Tableau17[[#This Row],[2015-T1-BC-FG]]/Tableau17[[#This Row],[2015-T1-TOTAL]],"")</f>
        <v>8.3179297597042512E-2</v>
      </c>
      <c r="JY143" s="26">
        <f>IFERROR(Tableau17[[#This Row],[2015-T1-BC-FN]]/Tableau17[[#This Row],[2015-T1-TOTAL]],"")</f>
        <v>0.49722735674676527</v>
      </c>
      <c r="JZ143" s="26">
        <f>IFERROR(Tableau17[[#This Row],[2015-T1-BC-MDM]]/Tableau17[[#This Row],[2015-T1-TOTAL]],"")</f>
        <v>0</v>
      </c>
      <c r="KA143" s="26">
        <f>IFERROR(Tableau17[[#This Row],[2015-T1-BC-RDG]]/Tableau17[[#This Row],[2015-T1-TOTAL]],"")</f>
        <v>0</v>
      </c>
      <c r="KB143" s="26">
        <f>IFERROR(Tableau17[[#This Row],[2015-T1-BC-SOC]]/Tableau17[[#This Row],[2015-T1-TOTAL]],"")</f>
        <v>0.19038817005545286</v>
      </c>
      <c r="KC143" s="26">
        <f>IFERROR(Tableau17[[#This Row],[2015-T1-BC-UD]]/Tableau17[[#This Row],[2015-T1-TOTAL]],"")</f>
        <v>0.18484288354898337</v>
      </c>
      <c r="KD143" s="26">
        <f>IFERROR(Tableau17[[#This Row],[2015-T1-BC-UG]]/Tableau17[[#This Row],[2015-T1-TOTAL]],"")</f>
        <v>0</v>
      </c>
      <c r="KE143" s="26">
        <f>IFERROR(Tableau17[[#This Row],[2015-T1-BC-VEC]]/Tableau17[[#This Row],[2015-T1-TOTAL]],"")</f>
        <v>0</v>
      </c>
      <c r="KF143" s="26">
        <f>IFERROR(Tableau17[[#This Row],[2015-T2-BC-DVG]]/Tableau17[[#This Row],[2015-T2-TOTAL]],"")</f>
        <v>0</v>
      </c>
      <c r="KG143" s="26">
        <f>IFERROR(Tableau17[[#This Row],[2015-T2-BC-FN]]/Tableau17[[#This Row],[2015-T2-TOTAL]],"")</f>
        <v>0.56801470588235292</v>
      </c>
      <c r="KH143" s="26">
        <f>IFERROR(Tableau17[[#This Row],[2015-T2-BC-SOC]]/Tableau17[[#This Row],[2015-T2-TOTAL]],"")</f>
        <v>0</v>
      </c>
      <c r="KI143" s="26">
        <f>IFERROR(Tableau17[[#This Row],[2015-T2-BC-UD]]/Tableau17[[#This Row],[2015-T2-TOTAL]],"")</f>
        <v>0.43198529411764708</v>
      </c>
      <c r="KJ143" s="26">
        <f>IFERROR(Tableau17[[#This Row],[2015-T2-BC-UG]]/Tableau17[[#This Row],[2015-T2-TOTAL]],"")</f>
        <v>0</v>
      </c>
      <c r="KK143" s="26">
        <f>IFERROR(Tableau17[[#This Row],[2017 (L)-T1-COM]]/Tableau17[[#This Row],[2017 (L)-T1-TOTAL]],"")</f>
        <v>8.4566596194503175E-3</v>
      </c>
      <c r="KL143" s="26">
        <f>IFERROR(Tableau17[[#This Row],[2017 (L)-T1-DIV]]/Tableau17[[#This Row],[2017 (L)-T1-TOTAL]],"")</f>
        <v>1.0570824524312896E-2</v>
      </c>
      <c r="KM143" s="26">
        <f>IFERROR(Tableau17[[#This Row],[2017 (L)-T1-DLF]]/Tableau17[[#This Row],[2017 (L)-T1-TOTAL]],"")</f>
        <v>6.3424947145877377E-3</v>
      </c>
      <c r="KN143" s="26">
        <f>IFERROR(Tableau17[[#This Row],[2017 (L)-T1-DVD]]/Tableau17[[#This Row],[2017 (L)-T1-TOTAL]],"")</f>
        <v>0</v>
      </c>
      <c r="KO143" s="26">
        <f>IFERROR(Tableau17[[#This Row],[2017 (L)-T1-DVG]]/Tableau17[[#This Row],[2017 (L)-T1-TOTAL]],"")</f>
        <v>4.2283298097251587E-3</v>
      </c>
      <c r="KP143" s="26">
        <f>IFERROR(Tableau17[[#This Row],[2017 (L)-T1-ECO]]/Tableau17[[#This Row],[2017 (L)-T1-TOTAL]],"")</f>
        <v>2.9598308668076109E-2</v>
      </c>
      <c r="KQ143" s="26">
        <f>IFERROR(Tableau17[[#This Row],[2017 (L)-T1-EXD]]/Tableau17[[#This Row],[2017 (L)-T1-TOTAL]],"")</f>
        <v>6.3424947145877377E-3</v>
      </c>
      <c r="KR143" s="26">
        <f>IFERROR(Tableau17[[#This Row],[2017 (L)-T1-EXG]]/Tableau17[[#This Row],[2017 (L)-T1-TOTAL]],"")</f>
        <v>6.3424947145877377E-3</v>
      </c>
      <c r="KS143" s="26">
        <f>IFERROR(Tableau17[[#This Row],[2017 (L)-T1-FI]]/Tableau17[[#This Row],[2017 (L)-T1-TOTAL]],"")</f>
        <v>0.15644820295983086</v>
      </c>
      <c r="KT143" s="26">
        <f>IFERROR(Tableau17[[#This Row],[2017 (L)-T1-FN]]/Tableau17[[#This Row],[2017 (L)-T1-TOTAL]],"")</f>
        <v>0.22621564482029599</v>
      </c>
      <c r="KU143" s="26">
        <f>IFERROR(Tableau17[[#This Row],[2017 (L)-T1-LR]]/Tableau17[[#This Row],[2017 (L)-T1-TOTAL]],"")</f>
        <v>0.35729386892177589</v>
      </c>
      <c r="KV143" s="26">
        <f>IFERROR(Tableau17[[#This Row],[2017 (L)-T1-MDM]]/Tableau17[[#This Row],[2017 (L)-T1-TOTAL]],"")</f>
        <v>0</v>
      </c>
      <c r="KW143" s="26">
        <f>IFERROR(Tableau17[[#This Row],[2017 (L)-T1-RDG]]/Tableau17[[#This Row],[2017 (L)-T1-TOTAL]],"")</f>
        <v>2.1141649048625794E-3</v>
      </c>
      <c r="KX143" s="26">
        <f>IFERROR(Tableau17[[#This Row],[2017 (L)-T1-REG]]/Tableau17[[#This Row],[2017 (L)-T1-TOTAL]],"")</f>
        <v>0</v>
      </c>
      <c r="KY143" s="26">
        <f>IFERROR(Tableau17[[#This Row],[2017 (L)-T1-REM]]/Tableau17[[#This Row],[2017 (L)-T1-TOTAL]],"")</f>
        <v>0.15433403805496829</v>
      </c>
      <c r="KZ143" s="26">
        <f>IFERROR(Tableau17[[#This Row],[2017 (L)-T1-SOC]]/Tableau17[[#This Row],[2017 (L)-T1-TOTAL]],"")</f>
        <v>3.1712473572938688E-2</v>
      </c>
      <c r="LA143" s="26">
        <f>IFERROR(Tableau17[[#This Row],[2017 (L)-T1-UDI]]/Tableau17[[#This Row],[2017 (L)-T1-TOTAL]],"")</f>
        <v>0</v>
      </c>
      <c r="LB143" s="26">
        <f>IFERROR(Tableau17[[#This Row],[2017 (L)-T2-FI]]/Tableau17[[#This Row],[2017 (L)-T2-TOTAL]],"")</f>
        <v>0</v>
      </c>
      <c r="LC143" s="26">
        <f>IFERROR(Tableau17[[#This Row],[2017 (L)-T2-FN]]/Tableau17[[#This Row],[2017 (L)-T2-TOTAL]],"")</f>
        <v>0</v>
      </c>
      <c r="LD143" s="26">
        <f>IFERROR(Tableau17[[#This Row],[2017 (L)-T2-LR]]/Tableau17[[#This Row],[2017 (L)-T2-TOTAL]],"")</f>
        <v>0.72676056338028172</v>
      </c>
      <c r="LE143" s="26">
        <f>IFERROR(Tableau17[[#This Row],[2017 (L)-T2-MDM]]/Tableau17[[#This Row],[2017 (L)-T2-TOTAL]],"")</f>
        <v>0</v>
      </c>
      <c r="LF143" s="26">
        <f>IFERROR(Tableau17[[#This Row],[2017 (L)-T2-REM]]/Tableau17[[#This Row],[2017 (L)-T2-TOTAL]],"")</f>
        <v>0.27323943661971833</v>
      </c>
      <c r="LG143" s="26">
        <f>IFERROR(Tableau17[[#This Row],[2017-T1-ARTHAUD Nathalie]]/Tableau17[[#This Row],[2017-T1-TOTAL]],"")</f>
        <v>3.9215686274509803E-3</v>
      </c>
      <c r="LH143" s="26">
        <f>IFERROR(Tableau17[[#This Row],[2017-T1-ASSELINEAU Fran]]/Tableau17[[#This Row],[2017-T1-TOTAL]],"")</f>
        <v>9.8039215686274508E-4</v>
      </c>
      <c r="LI143" s="26">
        <f>IFERROR(Tableau17[[#This Row],[2017-T1-CHEMINADE Jacques]]/Tableau17[[#This Row],[2017-T1-TOTAL]],"")</f>
        <v>1.9607843137254902E-3</v>
      </c>
      <c r="LJ143" s="26">
        <f>IFERROR(Tableau17[[#This Row],[2017-T1-DUPONT-AIGNAN Nicolas]]/Tableau17[[#This Row],[2017-T1-TOTAL]],"")</f>
        <v>2.5490196078431372E-2</v>
      </c>
      <c r="LK143" s="26">
        <f>IFERROR(Tableau17[[#This Row],[2017-T1-FILLON Fran]]/Tableau17[[#This Row],[2017-T1-TOTAL]],"")</f>
        <v>0.12058823529411765</v>
      </c>
      <c r="LL143" s="26">
        <f>IFERROR(Tableau17[[#This Row],[2017-T1-HAMON Beno]]/Tableau17[[#This Row],[2017-T1-TOTAL]],"")</f>
        <v>3.7254901960784313E-2</v>
      </c>
      <c r="LM143" s="26">
        <f>IFERROR(Tableau17[[#This Row],[2017-T1-LASSALLE Jean]]/Tableau17[[#This Row],[2017-T1-TOTAL]],"")</f>
        <v>9.8039215686274508E-3</v>
      </c>
      <c r="LN143" s="26">
        <f>IFERROR(Tableau17[[#This Row],[2017-T1-LE PEN Marine]]/Tableau17[[#This Row],[2017-T1-TOTAL]],"")</f>
        <v>0.37549019607843137</v>
      </c>
      <c r="LO143" s="26">
        <f>IFERROR(Tableau17[[#This Row],[2017-T1-M Jean-Luc]]/Tableau17[[#This Row],[2017-T1-TOTAL]],"")</f>
        <v>0.27058823529411763</v>
      </c>
      <c r="LP143" s="26">
        <f>IFERROR(Tableau17[[#This Row],[2017-T1-MACRON Emmanuel]]/Tableau17[[#This Row],[2017-T1-TOTAL]],"")</f>
        <v>0.14411764705882352</v>
      </c>
      <c r="LQ143" s="26">
        <f>IFERROR(Tableau17[[#This Row],[2017-T1-POUTOU Philippe]]/Tableau17[[#This Row],[2017-T1-TOTAL]],"")</f>
        <v>9.8039215686274508E-3</v>
      </c>
      <c r="LR143" s="26">
        <f>IFERROR(Tableau17[[#This Row],[2017-T2-LE PEN Marine]]/Tableau17[[#This Row],[2017-T2-TOTAL]],"")</f>
        <v>0.52204176334106733</v>
      </c>
      <c r="LS143" s="26">
        <f>IFERROR(Tableau17[[#This Row],[2017-T2-MACRON Emmanuel]]/Tableau17[[#This Row],[2017-T2-TOTAL]],"")</f>
        <v>0.47795823665893272</v>
      </c>
      <c r="LT143" s="26">
        <f>IFERROR(Tableau17[[#This Row],[2019-T1-ALEXANDRE Audric]]/Tableau17[[#This Row],[2019-T1-TOTAL]],"")</f>
        <v>0</v>
      </c>
      <c r="LU143" s="26">
        <f>IFERROR(Tableau17[[#This Row],[2019-T1-ARTHAUD Nathalie]]/Tableau17[[#This Row],[2019-T1-TOTAL]],"")</f>
        <v>5.6390977443609019E-3</v>
      </c>
      <c r="LV143" s="26">
        <f>IFERROR(Tableau17[[#This Row],[2019-T1-ASSELINEAU François]]/Tableau17[[#This Row],[2019-T1-TOTAL]],"")</f>
        <v>7.5187969924812026E-3</v>
      </c>
      <c r="LW143" s="26">
        <f>IFERROR(Tableau17[[#This Row],[2019-T1-AUBRY Manon]]/Tableau17[[#This Row],[2019-T1-TOTAL]],"")</f>
        <v>8.646616541353383E-2</v>
      </c>
      <c r="LX143" s="26">
        <f>IFERROR(Tableau17[[#This Row],[2019-T1-AZERGUI Nagib]]/Tableau17[[#This Row],[2019-T1-TOTAL]],"")</f>
        <v>5.6390977443609019E-3</v>
      </c>
      <c r="LY143" s="26">
        <f>IFERROR(Tableau17[[#This Row],[2019-T1-BARDELLA Jordan]]/Tableau17[[#This Row],[2019-T1-TOTAL]],"")</f>
        <v>0.43984962406015038</v>
      </c>
      <c r="LZ143" s="26">
        <f>IFERROR(Tableau17[[#This Row],[2019-T1-BELLAMY François-Xavier]]/Tableau17[[#This Row],[2019-T1-TOTAL]],"")</f>
        <v>6.0150375939849621E-2</v>
      </c>
      <c r="MA143" s="26">
        <f>IFERROR(Tableau17[[#This Row],[2019-T1-BIDOU Olivier]]/Tableau17[[#This Row],[2019-T1-TOTAL]],"")</f>
        <v>1.8796992481203006E-3</v>
      </c>
      <c r="MB143" s="26">
        <f>IFERROR(Tableau17[[#This Row],[2019-T1-BOURG Dominique]]/Tableau17[[#This Row],[2019-T1-TOTAL]],"")</f>
        <v>9.3984962406015032E-3</v>
      </c>
      <c r="MC143" s="26">
        <f>IFERROR(Tableau17[[#This Row],[2019-T1-BROSSAT Ian]]/Tableau17[[#This Row],[2019-T1-TOTAL]],"")</f>
        <v>2.4436090225563908E-2</v>
      </c>
      <c r="MD143" s="26">
        <f>IFERROR(Tableau17[[#This Row],[2019-T1-CAILLAUD Sophie]]/Tableau17[[#This Row],[2019-T1-TOTAL]],"")</f>
        <v>0</v>
      </c>
      <c r="ME143" s="26">
        <f>IFERROR(Tableau17[[#This Row],[2019-T1-CAMUS Renaud]]/Tableau17[[#This Row],[2019-T1-TOTAL]],"")</f>
        <v>0</v>
      </c>
      <c r="MF143" s="26">
        <f>IFERROR(Tableau17[[#This Row],[2019-T1-CHALENÇON Christophe]]/Tableau17[[#This Row],[2019-T1-TOTAL]],"")</f>
        <v>0</v>
      </c>
      <c r="MG143" s="26">
        <f>IFERROR(Tableau17[[#This Row],[2019-T1-CORBET Cathy Denise Ginette]]/Tableau17[[#This Row],[2019-T1-TOTAL]],"")</f>
        <v>0</v>
      </c>
      <c r="MH143" s="26">
        <f>IFERROR(Tableau17[[#This Row],[2019-T1-DE PREVOISIN Robert]]/Tableau17[[#This Row],[2019-T1-TOTAL]],"")</f>
        <v>0</v>
      </c>
      <c r="MI143" s="26">
        <f>IFERROR(Tableau17[[#This Row],[2019-T1-DELFEL Thérèse]]/Tableau17[[#This Row],[2019-T1-TOTAL]],"")</f>
        <v>0</v>
      </c>
      <c r="MJ143" s="26">
        <f>IFERROR(Tableau17[[#This Row],[2019-T1-DIEUMEGARD Pierre]]/Tableau17[[#This Row],[2019-T1-TOTAL]],"")</f>
        <v>1.8796992481203006E-3</v>
      </c>
      <c r="MK143" s="26">
        <f>IFERROR(Tableau17[[#This Row],[2019-T1-DUPONT-AIGNAN Nicolas]]/Tableau17[[#This Row],[2019-T1-TOTAL]],"")</f>
        <v>2.6315789473684209E-2</v>
      </c>
      <c r="ML143" s="26">
        <f>IFERROR(Tableau17[[#This Row],[2019-T1-GERNIGON Yves]]/Tableau17[[#This Row],[2019-T1-TOTAL]],"")</f>
        <v>0</v>
      </c>
      <c r="MM143" s="26">
        <f>IFERROR(Tableau17[[#This Row],[2019-T1-GLUCKSMANN Raphaël]]/Tableau17[[#This Row],[2019-T1-TOTAL]],"")</f>
        <v>4.8872180451127817E-2</v>
      </c>
      <c r="MN143" s="26">
        <f>IFERROR(Tableau17[[#This Row],[2019-T1-HAMON Benoît]]/Tableau17[[#This Row],[2019-T1-TOTAL]],"")</f>
        <v>2.4436090225563908E-2</v>
      </c>
      <c r="MO143" s="26">
        <f>IFERROR(Tableau17[[#This Row],[2019-T1-HELGEN Gilles]]/Tableau17[[#This Row],[2019-T1-TOTAL]],"")</f>
        <v>0</v>
      </c>
      <c r="MP143" s="26">
        <f>IFERROR(Tableau17[[#This Row],[2019-T1-JADOT Yannick]]/Tableau17[[#This Row],[2019-T1-TOTAL]],"")</f>
        <v>0.10526315789473684</v>
      </c>
      <c r="MQ143" s="26">
        <f>IFERROR(Tableau17[[#This Row],[2019-T1-LAGARDE Jean-Christophe]]/Tableau17[[#This Row],[2019-T1-TOTAL]],"")</f>
        <v>1.5037593984962405E-2</v>
      </c>
      <c r="MR143" s="26">
        <f>IFERROR(Tableau17[[#This Row],[2019-T1-LALANNE Francis]]/Tableau17[[#This Row],[2019-T1-TOTAL]],"")</f>
        <v>5.6390977443609019E-3</v>
      </c>
      <c r="MS143" s="26">
        <f>IFERROR(Tableau17[[#This Row],[2019-T1-LOISEAU Nathalie]]/Tableau17[[#This Row],[2019-T1-TOTAL]],"")</f>
        <v>0.13157894736842105</v>
      </c>
      <c r="MT143" s="26">
        <f>IFERROR(Tableau17[[#This Row],[2019-T1-MARIE Florie]]/Tableau17[[#This Row],[2019-T1-TOTAL]],"")</f>
        <v>0</v>
      </c>
      <c r="MU143" s="26">
        <f>IFERROR(Tableau17[[#This Row],[2008-T1-MACROEXTRDROITE]]/Tableau17[[#This Row],[2008-T1-MACROTOTALE]],"")</f>
        <v>0.12191103789126853</v>
      </c>
      <c r="MV143" s="26">
        <f>IFERROR(Tableau17[[#This Row],[2008-T1-MACRODROITE]]/Tableau17[[#This Row],[2008-T1-MACROTOTALE]],"")</f>
        <v>0.34102141680395387</v>
      </c>
      <c r="MW143" s="26">
        <f>IFERROR(Tableau17[[#This Row],[2008-T1-MACROCENTRE]]/Tableau17[[#This Row],[2008-T1-MACROTOTALE]],"")</f>
        <v>0</v>
      </c>
      <c r="MX143" s="26">
        <f>IFERROR(Tableau17[[#This Row],[2008-T1-MACROGAUCHE]]/Tableau17[[#This Row],[2008-T1-MACROTOTALE]],"")</f>
        <v>0.53706754530477763</v>
      </c>
      <c r="MY143" s="26">
        <f>IFERROR(Tableau17[[#This Row],[2008-T1-MACROAUTRE]]/Tableau17[[#This Row],[2008-T1-MACROTOTALE]],"")</f>
        <v>0</v>
      </c>
      <c r="MZ143" s="26">
        <f>IFERROR(Tableau17[[#This Row],[2008-T2-MACROEXTRDROITE]]/Tableau17[[#This Row],[2008-T2-MACROTOTALE]],"")</f>
        <v>0</v>
      </c>
      <c r="NA143" s="26">
        <f>IFERROR(Tableau17[[#This Row],[2008-T2-MACRODROITE]]/Tableau17[[#This Row],[2008-T2-MACROTOTALE]],"")</f>
        <v>0.40059347181008903</v>
      </c>
      <c r="NB143" s="26">
        <f>IFERROR(Tableau17[[#This Row],[2008-T2-MACROCENTRE]]/Tableau17[[#This Row],[2008-T2-MACROTOTALE]],"")</f>
        <v>0</v>
      </c>
      <c r="NC143" s="26">
        <f>IFERROR(Tableau17[[#This Row],[2008-T2-MACROGAUCHE]]/Tableau17[[#This Row],[2008-T2-MACROTOTALE]],"")</f>
        <v>0.59940652818991103</v>
      </c>
      <c r="ND143" s="26">
        <f>IFERROR(Tableau17[[#This Row],[2008-T2-MACROAUTRE]]/Tableau17[[#This Row],[2008-T2-MACROTOTALE]],"")</f>
        <v>0</v>
      </c>
      <c r="NE143" s="26">
        <f>IFERROR(Tableau17[[#This Row],[2014-T1-MACROEXTRDROITE]]/Tableau17[[#This Row],[2014-T1-MACROTOTALE]],"")</f>
        <v>0.31054977711738485</v>
      </c>
      <c r="NF143" s="26">
        <f>IFERROR(Tableau17[[#This Row],[2014-T1-MACRODROITE]]/Tableau17[[#This Row],[2014-T1-MACROTOTALE]],"")</f>
        <v>0.3952451708766716</v>
      </c>
      <c r="NG143" s="26">
        <f>IFERROR(Tableau17[[#This Row],[2014-T1-MACROCENTRE]]/Tableau17[[#This Row],[2014-T1-MACROTOTALE]],"")</f>
        <v>0</v>
      </c>
      <c r="NH143" s="26">
        <f>IFERROR(Tableau17[[#This Row],[2014-T1-MACROGAUCHE]]/Tableau17[[#This Row],[2014-T1-MACROTOTALE]],"")</f>
        <v>0.29420505200594355</v>
      </c>
      <c r="NI143" s="26">
        <f>IFERROR(Tableau17[[#This Row],[2014-T1-MACROAUTRE]]/Tableau17[[#This Row],[2014-T1-MACROTOTALE]],"")</f>
        <v>0</v>
      </c>
      <c r="NJ143" s="26">
        <f>IFERROR(Tableau17[[#This Row],[2014-T2-MACROEXTRDROITE]]/Tableau17[[#This Row],[2014-T2-MACROTOTALE]],"")</f>
        <v>0.36351165980795608</v>
      </c>
      <c r="NK143" s="26">
        <f>IFERROR(Tableau17[[#This Row],[2014-T2-MACRODROITE]]/Tableau17[[#This Row],[2014-T2-MACROTOTALE]],"")</f>
        <v>0.38271604938271603</v>
      </c>
      <c r="NL143" s="26">
        <f>IFERROR(Tableau17[[#This Row],[2014-T2-MACROCENTRE]]/Tableau17[[#This Row],[2014-T2-MACROTOTALE]],"")</f>
        <v>0</v>
      </c>
      <c r="NM143" s="26">
        <f>IFERROR(Tableau17[[#This Row],[2014-T2-MACROGAUCHE]]/Tableau17[[#This Row],[2014-T2-MACROTOTALE]],"")</f>
        <v>0.25377229080932784</v>
      </c>
      <c r="NN143" s="26">
        <f>IFERROR(Tableau17[[#This Row],[2014-T2-MACROAUTRE]]/Tableau17[[#This Row],[2014-T2-MACROTOTALE]],"")</f>
        <v>0</v>
      </c>
      <c r="NO143" s="26">
        <f>IFERROR( Tableau17[[#This Row],[2015-T1-MACROEXTRDROITE]]/Tableau17[[#This Row],[2015-T1-MACROTOTALE]],"")</f>
        <v>0.51386321626617371</v>
      </c>
      <c r="NP143" s="26">
        <f>IFERROR(Tableau17[[#This Row],[2015-T1-MACRODROITE]]/Tableau17[[#This Row],[2015-T1-MACROTOTALE]],"")</f>
        <v>0.18484288354898337</v>
      </c>
      <c r="NQ143" s="26">
        <f>IFERROR(Tableau17[[#This Row],[2015-T1-MACROCENTRE]]/Tableau17[[#This Row],[2015-T1-MACROTOTALE]],"")</f>
        <v>0</v>
      </c>
      <c r="NR143" s="26">
        <f>IFERROR(Tableau17[[#This Row],[2015-T1-MACROGAUCHE]]/Tableau17[[#This Row],[2015-T1-MACROTOTALE]],"")</f>
        <v>0.29574861367837341</v>
      </c>
      <c r="NS143" s="26">
        <f>IFERROR(Tableau17[[#This Row],[2015-T1-MACROAUTRE]]/Tableau17[[#This Row],[2015-T1-MACROTOTALE]],"")</f>
        <v>5.5452865064695009E-3</v>
      </c>
      <c r="NT143" s="26">
        <f>IFERROR(Tableau17[[#This Row],[2015-T2-MACROEXTRDROITE]]/Tableau17[[#This Row],[2015-T2-MACROTOTALE]],"")</f>
        <v>0.56801470588235292</v>
      </c>
      <c r="NU143" s="26">
        <f>IFERROR(Tableau17[[#This Row],[2015-T2-MACRODROITE]]/Tableau17[[#This Row],[2015-T2-MACROTOTALE]],"")</f>
        <v>0.43198529411764708</v>
      </c>
      <c r="NV143" s="26">
        <f>IFERROR(Tableau17[[#This Row],[2015-T2-MACROCENTRE]]/Tableau17[[#This Row],[2015-T2-MACROTOTALE]],"")</f>
        <v>0</v>
      </c>
      <c r="NW143" s="26">
        <f>IFERROR(Tableau17[[#This Row],[2015-T2-MACROGAUCHE]]/Tableau17[[#This Row],[2015-T2-MACROTOTALE]],"")</f>
        <v>0</v>
      </c>
      <c r="NX143" s="26">
        <f>IFERROR(Tableau17[[#This Row],[2015-T2-MACROAUTRE]]/Tableau17[[#This Row],[2015-T2-MACROTOTALE]],"")</f>
        <v>0</v>
      </c>
      <c r="NY143" s="26">
        <f>IFERROR(Tableau17[[#This Row],[2017-T1-MACROEXTRDROITE]]/Tableau17[[#This Row],[2017-T1-MACROTOTALE]],"")</f>
        <v>0.40392156862745099</v>
      </c>
      <c r="NZ143" s="26">
        <f>IFERROR(Tableau17[[#This Row],[2017-T1-MACRODROITE]]/Tableau17[[#This Row],[2017-T1-MACROTOTALE]],"")</f>
        <v>0.12058823529411765</v>
      </c>
      <c r="OA143" s="26">
        <f>IFERROR(Tableau17[[#This Row],[2017-T1-MACROCENTRE]]/Tableau17[[#This Row],[2017-T1-MACROTOTALE]],"")</f>
        <v>0.14411764705882352</v>
      </c>
      <c r="OB143" s="26">
        <f>IFERROR(Tableau17[[#This Row],[2017-T1-MACROGAUCHE]]/Tableau17[[#This Row],[2017-T1-MACROTOTALE]],"")</f>
        <v>0.32156862745098042</v>
      </c>
      <c r="OC143" s="26">
        <f>IFERROR(Tableau17[[#This Row],[2017-T1-MACROAUTRE]]/Tableau17[[#This Row],[2017-T1-MACROTOTALE]],"")</f>
        <v>9.8039215686274508E-3</v>
      </c>
      <c r="OD143" s="26">
        <f>IFERROR(Tableau17[[#This Row],[2017-T2-MACROEXTRDROITE]]/Tableau17[[#This Row],[2017-T2-MACROTOTALE]],"")</f>
        <v>0.52204176334106733</v>
      </c>
      <c r="OE143" s="26">
        <f>IFERROR(Tableau17[[#This Row],[2017-T2-MACRODROITE]]/Tableau17[[#This Row],[2017-T2-MACROTOTALE]],"")</f>
        <v>0</v>
      </c>
      <c r="OF143" s="26">
        <f>IFERROR(Tableau17[[#This Row],[2017-T2-MACROCENTRE]]/Tableau17[[#This Row],[2017-T2-MACROTOTALE]],"")</f>
        <v>0.47795823665893272</v>
      </c>
      <c r="OG143" s="26">
        <f>IFERROR(Tableau17[[#This Row],[2017-T2-MACROGAUCHE]]/Tableau17[[#This Row],[2017-T2-MACROTOTALE]],"")</f>
        <v>0</v>
      </c>
      <c r="OH143" s="26">
        <f>IFERROR(Tableau17[[#This Row],[2017-T2-MACROAUTRE]]/Tableau17[[#This Row],[2017-T2-MACROTOTALE]],"")</f>
        <v>0</v>
      </c>
      <c r="OI143" s="26">
        <f>IFERROR(Tableau17[[#This Row],[2019-T1-MACROEXTRDROITE]]/Tableau17[[#This Row],[2019-T1-MACROTOTALE]],"")</f>
        <v>0.46886446886446886</v>
      </c>
      <c r="OJ143" s="26">
        <f>IFERROR(Tableau17[[#This Row],[2019-T1-MACRODROITE]]/Tableau17[[#This Row],[2019-T1-MACROTOTALE]],"")</f>
        <v>7.3260073260073263E-2</v>
      </c>
      <c r="OK143" s="26">
        <f>IFERROR(Tableau17[[#This Row],[2019-T1-MACROCENTRE]]/Tableau17[[#This Row],[2019-T1-MACROTOTALE]],"")</f>
        <v>0.12820512820512819</v>
      </c>
      <c r="OL143" s="26">
        <f>IFERROR(Tableau17[[#This Row],[2019-T1-MACROGAUCHE]]/Tableau17[[#This Row],[2019-T1-MACROTOTALE]],"")</f>
        <v>0.28754578754578752</v>
      </c>
      <c r="OM143" s="26">
        <f>IFERROR(Tableau17[[#This Row],[2019-T1-MACROAUTRE]]/Tableau17[[#This Row],[2019-T1-MACROTOTALE]],"")</f>
        <v>4.2124542124542128E-2</v>
      </c>
      <c r="ON143" s="26">
        <f>IFERROR(Tableau17[[#This Row],[2020-T1-MACROEXTRDROITE]]/Tableau17[[#This Row],[2020-T1-MACROTOTALE]],"")</f>
        <v>0.33333333333333331</v>
      </c>
      <c r="OO143" s="26">
        <f>IFERROR(Tableau17[[#This Row],[2020-T1-MACRODROITE]]/Tableau17[[#This Row],[2020-T1-MACROTOTALE]],"")</f>
        <v>0.31515151515151513</v>
      </c>
      <c r="OP143" s="26">
        <f>IFERROR(Tableau17[[#This Row],[2020-T1-MACROCENTRE]]/Tableau17[[#This Row],[2020-T1-MACROTOTALE]],"")</f>
        <v>7.2727272727272724E-2</v>
      </c>
      <c r="OQ143" s="26">
        <f>IFERROR(Tableau17[[#This Row],[2020-T1-MACROGAUCHE]]/Tableau17[[#This Row],[2020-T1-MACROTOTALE]],"")</f>
        <v>0.27878787878787881</v>
      </c>
      <c r="OR143" s="26">
        <f>IFERROR(Tableau17[[#This Row],[2020-T1-MACROAUTRE]]/Tableau17[[#This Row],[2020-T1-MACROTOTALE]],"")</f>
        <v>0</v>
      </c>
      <c r="OS143" s="26">
        <f>IFERROR(Tableau17[[#This Row],[2017 (L)-T1-MACROEXTRDROITE]]/Tableau17[[#This Row],[2017 (L)-T1-MACROTOTALE]],"")</f>
        <v>0.23890063424947147</v>
      </c>
      <c r="OT143" s="26">
        <f>IFERROR(Tableau17[[#This Row],[2017 (L)-T1-MACRODROITE]]/Tableau17[[#This Row],[2017 (L)-T1-MACROTOTALE]],"")</f>
        <v>0.35729386892177589</v>
      </c>
      <c r="OU143" s="26">
        <f>IFERROR(Tableau17[[#This Row],[2017 (L)-T1-MACROCENTRE]]/Tableau17[[#This Row],[2017 (L)-T1-MACROTOTALE]],"")</f>
        <v>0.15433403805496829</v>
      </c>
      <c r="OV143" s="26">
        <f>IFERROR(Tableau17[[#This Row],[2017 (L)-T1-MACROGAUCHE]]/Tableau17[[#This Row],[2017 (L)-T1-MACROTOTALE]],"")</f>
        <v>0.23890063424947147</v>
      </c>
      <c r="OW143" s="26">
        <f>IFERROR(Tableau17[[#This Row],[2017 (L)-T1-MACROAUTRE]]/Tableau17[[#This Row],[2017 (L)-T1-MACROTOTALE]],"")</f>
        <v>1.0570824524312896E-2</v>
      </c>
      <c r="OX143" s="26">
        <f>IFERROR(Tableau17[[#This Row],[2017 (L)-T2-MACROEXTRDROITE]]/Tableau17[[#This Row],[2017 (L)-T2-MACROTOTALE]],"")</f>
        <v>0</v>
      </c>
      <c r="OY143" s="26">
        <f>IFERROR(Tableau17[[#This Row],[2017 (L)-T2-MACRODROITE]]/Tableau17[[#This Row],[2017 (L)-T2-MACROTOTALE]],"")</f>
        <v>0.72676056338028172</v>
      </c>
      <c r="OZ143" s="26">
        <f>IFERROR(Tableau17[[#This Row],[2017 (L)-T2-MACROCENTRE]]/Tableau17[[#This Row],[2017 (L)-T2-MACROTOTALE]],"")</f>
        <v>0.27323943661971833</v>
      </c>
      <c r="PA143" s="26">
        <f>IFERROR(Tableau17[[#This Row],[2017 (L)-T2-MACROGAUCHE]]/Tableau17[[#This Row],[2017 (L)-T2-MACROTOTALE]],"")</f>
        <v>0</v>
      </c>
      <c r="PB143" s="26">
        <f>IFERROR(Tableau17[[#This Row],[2017 (L)-T2-MACROAUTRE]]/Tableau17[[#This Row],[2017 (L)-T2-MACROTOTALE]],"")</f>
        <v>0</v>
      </c>
      <c r="PC143" s="26">
        <f>IFERROR(Tableau17[[#This Row],[2008_T1_PROCUS]]/Tableau17[[#This Row],[2008_T1_INSCRITS]],0)</f>
        <v>3.4013605442176869E-3</v>
      </c>
      <c r="PD143" s="26">
        <f>IFERROR(Tableau17[[#This Row],[2008_T2_PROCUS]]/Tableau17[[#This Row],[2008_T2_INSCRITS]],0)</f>
        <v>6.8027210884353739E-3</v>
      </c>
      <c r="PE143" s="26">
        <f>Tableau17[[#This Row],[2014_T1_PROCUS]]/Tableau17[[#This Row],[2014_T1_INSCRITS]]</f>
        <v>1.3768115942028985E-2</v>
      </c>
      <c r="PF143" s="26">
        <f>IFERROR(Tableau17[[#This Row],[2014_T2_PROCUS]]/Tableau17[[#This Row],[2014_T2_INSCRITS]],0)</f>
        <v>5.7971014492753624E-3</v>
      </c>
    </row>
    <row r="144" spans="1:422" hidden="1" x14ac:dyDescent="0.2">
      <c r="A144" s="1">
        <v>1</v>
      </c>
      <c r="B144" s="1" t="s">
        <v>338</v>
      </c>
      <c r="C144" s="1" t="s">
        <v>345</v>
      </c>
      <c r="D144" s="1" t="s">
        <v>345</v>
      </c>
      <c r="E144" s="1">
        <v>767</v>
      </c>
      <c r="F144" s="1">
        <v>5.3577690000000002</v>
      </c>
      <c r="G144" s="1">
        <v>43.288803999999999</v>
      </c>
      <c r="H144" s="3">
        <v>947</v>
      </c>
      <c r="I144" s="3">
        <v>232</v>
      </c>
      <c r="L144" s="1">
        <v>33</v>
      </c>
      <c r="M144" s="1">
        <v>10</v>
      </c>
      <c r="N144" s="1">
        <v>0</v>
      </c>
      <c r="P144" s="1">
        <v>88</v>
      </c>
      <c r="Q144" s="1">
        <v>38</v>
      </c>
      <c r="R144" s="1">
        <v>49</v>
      </c>
      <c r="S144" s="1">
        <v>89</v>
      </c>
      <c r="T144" s="1">
        <v>39</v>
      </c>
      <c r="U144" s="1">
        <v>346</v>
      </c>
      <c r="V144" s="1">
        <v>945</v>
      </c>
      <c r="W144" s="1">
        <v>584</v>
      </c>
      <c r="X144" s="1">
        <v>13</v>
      </c>
      <c r="Y144" s="2">
        <v>0.61798942000000001</v>
      </c>
      <c r="Z144" s="1">
        <v>945</v>
      </c>
      <c r="AA144" s="1">
        <v>644</v>
      </c>
      <c r="AB144" s="1">
        <v>33</v>
      </c>
      <c r="AC144" s="2">
        <v>0.68148147999999997</v>
      </c>
      <c r="AD144" s="1">
        <v>947</v>
      </c>
      <c r="AE144" s="1">
        <v>353</v>
      </c>
      <c r="AF144" s="2">
        <v>0.37275606999999999</v>
      </c>
      <c r="AG144" s="1">
        <f t="shared" si="2"/>
        <v>232</v>
      </c>
      <c r="AH144" s="1">
        <v>942</v>
      </c>
      <c r="AI144" s="1">
        <v>618</v>
      </c>
      <c r="AJ144" s="1">
        <v>16</v>
      </c>
      <c r="AK144" s="2">
        <v>0.65605095999999996</v>
      </c>
      <c r="AL144" s="1">
        <v>942</v>
      </c>
      <c r="AM144" s="1">
        <v>668</v>
      </c>
      <c r="AN144" s="1">
        <v>28</v>
      </c>
      <c r="AO144" s="2">
        <v>0.70912951000000002</v>
      </c>
      <c r="AP144" s="1">
        <v>940</v>
      </c>
      <c r="AQ144" s="1">
        <v>491</v>
      </c>
      <c r="AR144" s="2">
        <v>0.52234042999999997</v>
      </c>
      <c r="AS144" s="1">
        <v>939</v>
      </c>
      <c r="AT144" s="1">
        <v>488</v>
      </c>
      <c r="AU144" s="2">
        <v>0.51970181000000004</v>
      </c>
      <c r="AV144" s="1">
        <v>918</v>
      </c>
      <c r="AW144" s="1">
        <v>485</v>
      </c>
      <c r="AX144" s="2">
        <v>0.52832243999999995</v>
      </c>
      <c r="AY144" s="1">
        <v>918</v>
      </c>
      <c r="AZ144" s="1">
        <v>429</v>
      </c>
      <c r="BA144" s="2">
        <v>0.46732025999999999</v>
      </c>
      <c r="BB144" s="1">
        <v>921</v>
      </c>
      <c r="BC144" s="1">
        <v>749</v>
      </c>
      <c r="BD144" s="2">
        <v>0.81324647000000005</v>
      </c>
      <c r="BE144" s="1">
        <v>920</v>
      </c>
      <c r="BF144" s="1">
        <v>694</v>
      </c>
      <c r="BG144" s="2">
        <v>0.75434783000000005</v>
      </c>
      <c r="BH144" s="1">
        <v>929</v>
      </c>
      <c r="BI144" s="1">
        <v>524</v>
      </c>
      <c r="BJ144" s="2">
        <v>0.56404736</v>
      </c>
      <c r="BK144" s="1">
        <v>30</v>
      </c>
      <c r="BL144" s="1">
        <v>2</v>
      </c>
      <c r="BN144" s="1">
        <v>41</v>
      </c>
      <c r="BO144" s="1">
        <v>36</v>
      </c>
      <c r="BP144" s="1">
        <v>316</v>
      </c>
      <c r="BQ144" s="1">
        <v>182</v>
      </c>
      <c r="BR144" s="1">
        <v>607</v>
      </c>
      <c r="BT144" s="1">
        <v>245</v>
      </c>
      <c r="BU144" s="1">
        <v>404</v>
      </c>
      <c r="BW144" s="1">
        <v>649</v>
      </c>
      <c r="BX144" s="1">
        <v>10</v>
      </c>
      <c r="BZ144" s="1">
        <v>20</v>
      </c>
      <c r="CA144" s="1">
        <v>1</v>
      </c>
      <c r="CB144" s="1">
        <v>33</v>
      </c>
      <c r="CC144" s="1">
        <v>89</v>
      </c>
      <c r="CD144" s="1">
        <v>286</v>
      </c>
      <c r="CE144" s="1">
        <v>132</v>
      </c>
      <c r="CF144" s="1">
        <v>571</v>
      </c>
      <c r="CG144" s="1">
        <v>80</v>
      </c>
      <c r="CH144" s="1">
        <v>367</v>
      </c>
      <c r="CI144" s="1">
        <v>181</v>
      </c>
      <c r="CJ144" s="1">
        <v>628</v>
      </c>
      <c r="CL144" s="1">
        <v>6</v>
      </c>
      <c r="CM144" s="1">
        <v>7</v>
      </c>
      <c r="CO144" s="1">
        <v>37</v>
      </c>
      <c r="CP144" s="1">
        <v>115</v>
      </c>
      <c r="CQ144" s="1">
        <v>20</v>
      </c>
      <c r="CT144" s="1">
        <v>202</v>
      </c>
      <c r="CU144" s="1">
        <v>93</v>
      </c>
      <c r="CW144" s="1">
        <v>480</v>
      </c>
      <c r="CY144" s="1">
        <v>132</v>
      </c>
      <c r="DA144" s="1">
        <v>320</v>
      </c>
      <c r="DC144" s="1">
        <v>452</v>
      </c>
      <c r="DD144" s="1">
        <v>17</v>
      </c>
      <c r="DE144" s="1">
        <v>1</v>
      </c>
      <c r="DF144" s="1">
        <v>5</v>
      </c>
      <c r="DI144" s="1">
        <v>30</v>
      </c>
      <c r="DJ144" s="1">
        <v>2</v>
      </c>
      <c r="DK144" s="1">
        <v>2</v>
      </c>
      <c r="DL144" s="1">
        <v>45</v>
      </c>
      <c r="DM144" s="1">
        <v>60</v>
      </c>
      <c r="DN144" s="1">
        <v>139</v>
      </c>
      <c r="DQ144" s="1">
        <v>1</v>
      </c>
      <c r="DR144" s="1">
        <v>162</v>
      </c>
      <c r="DS144" s="1">
        <v>16</v>
      </c>
      <c r="DU144" s="1">
        <v>480</v>
      </c>
      <c r="DX144" s="1">
        <v>201</v>
      </c>
      <c r="DZ144" s="1">
        <v>195</v>
      </c>
      <c r="EA144" s="1">
        <v>396</v>
      </c>
      <c r="EB144" s="1">
        <v>4</v>
      </c>
      <c r="EC144" s="1">
        <v>3</v>
      </c>
      <c r="ED144" s="1">
        <v>5</v>
      </c>
      <c r="EE144" s="1">
        <v>19</v>
      </c>
      <c r="EF144" s="1">
        <v>260</v>
      </c>
      <c r="EG144" s="1">
        <v>35</v>
      </c>
      <c r="EH144" s="1">
        <v>9</v>
      </c>
      <c r="EI144" s="1">
        <v>118</v>
      </c>
      <c r="EJ144" s="1">
        <v>108</v>
      </c>
      <c r="EK144" s="1">
        <v>175</v>
      </c>
      <c r="EL144" s="1">
        <v>1</v>
      </c>
      <c r="EM144" s="1">
        <v>737</v>
      </c>
      <c r="EN144" s="1">
        <v>171</v>
      </c>
      <c r="EO144" s="1">
        <v>462</v>
      </c>
      <c r="EP144" s="1">
        <v>633</v>
      </c>
      <c r="EQ144" s="1">
        <v>0</v>
      </c>
      <c r="ER144" s="1">
        <v>1</v>
      </c>
      <c r="ES144" s="1">
        <v>6</v>
      </c>
      <c r="ET144" s="1">
        <v>18</v>
      </c>
      <c r="EU144" s="1">
        <v>0</v>
      </c>
      <c r="EV144" s="1">
        <v>94</v>
      </c>
      <c r="EW144" s="1">
        <v>59</v>
      </c>
      <c r="EX144" s="1">
        <v>0</v>
      </c>
      <c r="EY144" s="1">
        <v>3</v>
      </c>
      <c r="EZ144" s="1">
        <v>22</v>
      </c>
      <c r="FA144" s="1">
        <v>0</v>
      </c>
      <c r="FB144" s="1">
        <v>0</v>
      </c>
      <c r="FC144" s="1">
        <v>0</v>
      </c>
      <c r="FD144" s="1">
        <v>0</v>
      </c>
      <c r="FE144" s="1">
        <v>0</v>
      </c>
      <c r="FF144" s="1">
        <v>0</v>
      </c>
      <c r="FG144" s="1">
        <v>0</v>
      </c>
      <c r="FH144" s="1">
        <v>10</v>
      </c>
      <c r="FI144" s="1">
        <v>0</v>
      </c>
      <c r="FJ144" s="1">
        <v>28</v>
      </c>
      <c r="FK144" s="1">
        <v>14</v>
      </c>
      <c r="FL144" s="1">
        <v>0</v>
      </c>
      <c r="FM144" s="1">
        <v>70</v>
      </c>
      <c r="FN144" s="1">
        <v>8</v>
      </c>
      <c r="FO144" s="1">
        <v>1</v>
      </c>
      <c r="FP144" s="1">
        <v>164</v>
      </c>
      <c r="FQ144" s="1">
        <v>1</v>
      </c>
      <c r="FR144" s="1">
        <f>SUM(Tableau17[[#This Row],[2019-T1-ALEXANDRE Audric]:[2019-T1-MARIE Florie]])</f>
        <v>499</v>
      </c>
      <c r="FS144" s="1">
        <v>36</v>
      </c>
      <c r="FT144" s="1">
        <v>348</v>
      </c>
      <c r="FU144" s="1">
        <v>0</v>
      </c>
      <c r="FV144" s="1">
        <v>223</v>
      </c>
      <c r="FW144" s="1">
        <v>0</v>
      </c>
      <c r="FX144" s="1">
        <v>607</v>
      </c>
      <c r="FY144" s="1">
        <v>0</v>
      </c>
      <c r="FZ144" s="1">
        <v>404</v>
      </c>
      <c r="GA144" s="1">
        <v>0</v>
      </c>
      <c r="GB144" s="1">
        <v>245</v>
      </c>
      <c r="GC144" s="1">
        <v>0</v>
      </c>
      <c r="GD144" s="1">
        <v>649</v>
      </c>
      <c r="GE144" s="1">
        <v>89</v>
      </c>
      <c r="GF144" s="1">
        <v>286</v>
      </c>
      <c r="GG144" s="1">
        <v>10</v>
      </c>
      <c r="GH144" s="1">
        <v>186</v>
      </c>
      <c r="GI144" s="1">
        <v>0</v>
      </c>
      <c r="GJ144" s="1">
        <v>571</v>
      </c>
      <c r="GK144" s="1">
        <v>80</v>
      </c>
      <c r="GL144" s="1">
        <v>367</v>
      </c>
      <c r="GM144" s="1">
        <v>0</v>
      </c>
      <c r="GN144" s="1">
        <v>181</v>
      </c>
      <c r="GO144" s="1">
        <v>0</v>
      </c>
      <c r="GP144" s="1">
        <v>628</v>
      </c>
      <c r="GQ144" s="1">
        <v>121</v>
      </c>
      <c r="GR144" s="1">
        <v>209</v>
      </c>
      <c r="GS144" s="1">
        <v>20</v>
      </c>
      <c r="GT144" s="1">
        <v>130</v>
      </c>
      <c r="GU144" s="1">
        <v>0</v>
      </c>
      <c r="GV144" s="1">
        <v>480</v>
      </c>
      <c r="GW144" s="1">
        <v>132</v>
      </c>
      <c r="GX144" s="1">
        <v>320</v>
      </c>
      <c r="GY144" s="1">
        <v>0</v>
      </c>
      <c r="GZ144" s="1">
        <v>0</v>
      </c>
      <c r="HA144" s="1">
        <v>0</v>
      </c>
      <c r="HB144" s="1">
        <v>452</v>
      </c>
      <c r="HC144" s="1">
        <v>145</v>
      </c>
      <c r="HD144" s="1">
        <v>260</v>
      </c>
      <c r="HE144" s="1">
        <v>175</v>
      </c>
      <c r="HF144" s="1">
        <v>148</v>
      </c>
      <c r="HG144" s="1">
        <v>9</v>
      </c>
      <c r="HH144" s="1">
        <v>737</v>
      </c>
      <c r="HI144" s="1">
        <v>171</v>
      </c>
      <c r="HJ144" s="1">
        <v>0</v>
      </c>
      <c r="HK144" s="1">
        <v>462</v>
      </c>
      <c r="HL144" s="1">
        <v>0</v>
      </c>
      <c r="HM144" s="1">
        <v>0</v>
      </c>
      <c r="HN144" s="1">
        <v>633</v>
      </c>
      <c r="HO144" s="1">
        <v>111</v>
      </c>
      <c r="HP144" s="1">
        <v>67</v>
      </c>
      <c r="HQ144" s="1">
        <v>164</v>
      </c>
      <c r="HR144" s="1">
        <v>153</v>
      </c>
      <c r="HS144" s="1">
        <v>10</v>
      </c>
      <c r="HT144" s="1">
        <v>505</v>
      </c>
      <c r="HU144" s="1">
        <v>49</v>
      </c>
      <c r="HV144" s="1">
        <v>121</v>
      </c>
      <c r="HW144" s="1">
        <v>38</v>
      </c>
      <c r="HX144" s="1">
        <v>138</v>
      </c>
      <c r="HY144" s="1">
        <v>0</v>
      </c>
      <c r="HZ144" s="1">
        <v>346</v>
      </c>
      <c r="IA144" s="1">
        <v>67</v>
      </c>
      <c r="IB144" s="1">
        <v>139</v>
      </c>
      <c r="IC144" s="1">
        <v>162</v>
      </c>
      <c r="ID144" s="1">
        <v>110</v>
      </c>
      <c r="IE144" s="1">
        <v>2</v>
      </c>
      <c r="IF144" s="1">
        <v>480</v>
      </c>
      <c r="IG144" s="1">
        <v>0</v>
      </c>
      <c r="IH144" s="1">
        <v>201</v>
      </c>
      <c r="II144" s="1">
        <v>195</v>
      </c>
      <c r="IJ144" s="1">
        <v>0</v>
      </c>
      <c r="IK144" s="1">
        <v>0</v>
      </c>
      <c r="IL144" s="1">
        <v>396</v>
      </c>
      <c r="IM144" s="26">
        <f>IFERROR(Tableau17[[#This Row],[LDIV]]/Tableau17[[#This Row],[Total général]],"")</f>
        <v>0</v>
      </c>
      <c r="IN144" s="26">
        <f>IFERROR(Tableau17[[#This Row],[LDVC]]/Tableau17[[#This Row],[Total général]],"")</f>
        <v>0</v>
      </c>
      <c r="IO144" s="26">
        <f>IFERROR(Tableau17[[#This Row],[LDVD]]/Tableau17[[#This Row],[Total général]],"")</f>
        <v>9.5375722543352595E-2</v>
      </c>
      <c r="IP144" s="26">
        <f>IFERROR(Tableau17[[#This Row],[LDVG]]/Tableau17[[#This Row],[Total général]],"")</f>
        <v>2.8901734104046242E-2</v>
      </c>
      <c r="IQ144" s="26">
        <f>IFERROR(Tableau17[[#This Row],[LEXD]]/Tableau17[[#This Row],[Total général]],"")</f>
        <v>0</v>
      </c>
      <c r="IR144" s="26">
        <f>IFERROR(Tableau17[[#This Row],[LEXG]]/Tableau17[[#This Row],[Total général]],"")</f>
        <v>0</v>
      </c>
      <c r="IS144" s="26">
        <f>IFERROR(Tableau17[[#This Row],[LLR]]/Tableau17[[#This Row],[Total général]],"")</f>
        <v>0.25433526011560692</v>
      </c>
      <c r="IT144" s="26">
        <f>IFERROR(Tableau17[[#This Row],[LREM]]/Tableau17[[#This Row],[Total général]],"")</f>
        <v>0.10982658959537572</v>
      </c>
      <c r="IU144" s="26">
        <f>IFERROR(Tableau17[[#This Row],[LRN]]/Tableau17[[#This Row],[Total général]],"")</f>
        <v>0.1416184971098266</v>
      </c>
      <c r="IV144" s="26">
        <f>IFERROR(Tableau17[[#This Row],[LUG]]/Tableau17[[#This Row],[Total général]],"")</f>
        <v>0.25722543352601157</v>
      </c>
      <c r="IW144" s="26">
        <f>IFERROR(Tableau17[[#This Row],[LVEC]]/Tableau17[[#This Row],[Total général]],"")</f>
        <v>0.11271676300578035</v>
      </c>
      <c r="IX144" s="26">
        <f>IFERROR(Tableau17[[#This Row],[2008-T1-LCMD]]/Tableau17[[#This Row],[2008-T1-TOTAL]],"")</f>
        <v>4.9423393739703461E-2</v>
      </c>
      <c r="IY144" s="26">
        <f>IFERROR(Tableau17[[#This Row],[2008-T1-LDVD]]/Tableau17[[#This Row],[2008-T1-TOTAL]],"")</f>
        <v>3.2948929159802307E-3</v>
      </c>
      <c r="IZ144" s="26">
        <f>IFERROR(Tableau17[[#This Row],[2008-T1-LEXD]]/Tableau17[[#This Row],[2008-T1-TOTAL]],"")</f>
        <v>0</v>
      </c>
      <c r="JA144" s="26">
        <f>IFERROR(Tableau17[[#This Row],[2008-T1-LEXG]]/Tableau17[[#This Row],[2008-T1-TOTAL]],"")</f>
        <v>6.7545304777594725E-2</v>
      </c>
      <c r="JB144" s="26">
        <f>IFERROR(Tableau17[[#This Row],[2008-T1-LFN]]/Tableau17[[#This Row],[2008-T1-TOTAL]],"")</f>
        <v>5.9308072487644151E-2</v>
      </c>
      <c r="JC144" s="26">
        <f>IFERROR(Tableau17[[#This Row],[2008-T1-LMAJ]]/Tableau17[[#This Row],[2008-T1-TOTAL]],"")</f>
        <v>0.52059308072487642</v>
      </c>
      <c r="JD144" s="26">
        <f>IFERROR(Tableau17[[#This Row],[2008-T1-LUG]]/Tableau17[[#This Row],[2008-T1-TOTAL]],"")</f>
        <v>0.29983525535420097</v>
      </c>
      <c r="JE144" s="26">
        <f>IFERROR(Tableau17[[#This Row],[2008-T2-LFN]]/Tableau17[[#This Row],[2008-T2-TOTAL]],"")</f>
        <v>0</v>
      </c>
      <c r="JF144" s="26">
        <f>IFERROR(Tableau17[[#This Row],[2008-T2-LGC]]/Tableau17[[#This Row],[2008-T2-TOTAL]],"")</f>
        <v>0.37750385208012327</v>
      </c>
      <c r="JG144" s="26">
        <f>IFERROR(Tableau17[[#This Row],[2008-T2-LMAJ]]/Tableau17[[#This Row],[2008-T2-TOTAL]],"")</f>
        <v>0.62249614791987673</v>
      </c>
      <c r="JH144" s="26">
        <f>IFERROR(Tableau17[[#This Row],[2008-T2-LUG]]/Tableau17[[#This Row],[2008-T2-TOTAL]],"")</f>
        <v>0</v>
      </c>
      <c r="JI144" s="26">
        <f>IFERROR(Tableau17[[#This Row],[2014-T1-LDIV]]/Tableau17[[#This Row],[2014-T1-TOTAL]],"")</f>
        <v>1.7513134851138354E-2</v>
      </c>
      <c r="JJ144" s="26">
        <f>IFERROR(Tableau17[[#This Row],[2014-T1-LDVD]]/Tableau17[[#This Row],[2014-T1-TOTAL]],"")</f>
        <v>0</v>
      </c>
      <c r="JK144" s="26">
        <f>IFERROR(Tableau17[[#This Row],[2014-T1-LDVG]]/Tableau17[[#This Row],[2014-T1-TOTAL]],"")</f>
        <v>3.5026269702276708E-2</v>
      </c>
      <c r="JL144" s="26">
        <f>IFERROR(Tableau17[[#This Row],[2014-T1-LEXG]]/Tableau17[[#This Row],[2014-T1-TOTAL]],"")</f>
        <v>1.7513134851138354E-3</v>
      </c>
      <c r="JM144" s="26">
        <f>IFERROR(Tableau17[[#This Row],[2014-T1-LFG]]/Tableau17[[#This Row],[2014-T1-TOTAL]],"")</f>
        <v>5.7793345008756568E-2</v>
      </c>
      <c r="JN144" s="26">
        <f>IFERROR(Tableau17[[#This Row],[2014-T1-LFN]]/Tableau17[[#This Row],[2014-T1-TOTAL]],"")</f>
        <v>0.15586690017513136</v>
      </c>
      <c r="JO144" s="26">
        <f>IFERROR(Tableau17[[#This Row],[2014-T1-LUD]]/Tableau17[[#This Row],[2014-T1-TOTAL]],"")</f>
        <v>0.50087565674255696</v>
      </c>
      <c r="JP144" s="26">
        <f>IFERROR(Tableau17[[#This Row],[2014-T1-LUG]]/Tableau17[[#This Row],[2014-T1-TOTAL]],"")</f>
        <v>0.23117338003502627</v>
      </c>
      <c r="JQ144" s="26">
        <f>IFERROR(Tableau17[[#This Row],[2014-T2-LFN]]/Tableau17[[#This Row],[2014-T2-TOTAL]],"")</f>
        <v>0.12738853503184713</v>
      </c>
      <c r="JR144" s="26">
        <f>IFERROR(Tableau17[[#This Row],[2014-T2-LUD]]/Tableau17[[#This Row],[2014-T2-TOTAL]],"")</f>
        <v>0.58439490445859876</v>
      </c>
      <c r="JS144" s="26">
        <f>IFERROR(Tableau17[[#This Row],[2014-T2-LUG]]/Tableau17[[#This Row],[2014-T2-TOTAL]],"")</f>
        <v>0.28821656050955413</v>
      </c>
      <c r="JT144" s="26">
        <f>IFERROR(Tableau17[[#This Row],[2015-T1-BC-DIV]]/Tableau17[[#This Row],[2015-T1-TOTAL]],"")</f>
        <v>0</v>
      </c>
      <c r="JU144" s="26">
        <f>IFERROR(Tableau17[[#This Row],[2015-T1-BC-DLF]]/Tableau17[[#This Row],[2015-T1-TOTAL]],"")</f>
        <v>1.2500000000000001E-2</v>
      </c>
      <c r="JV144" s="26">
        <f>IFERROR(Tableau17[[#This Row],[2015-T1-BC-DVD]]/Tableau17[[#This Row],[2015-T1-TOTAL]],"")</f>
        <v>1.4583333333333334E-2</v>
      </c>
      <c r="JW144" s="26">
        <f>IFERROR(Tableau17[[#This Row],[2015-T1-BC-DVG]]/Tableau17[[#This Row],[2015-T1-TOTAL]],"")</f>
        <v>0</v>
      </c>
      <c r="JX144" s="26">
        <f>IFERROR(Tableau17[[#This Row],[2015-T1-BC-FG]]/Tableau17[[#This Row],[2015-T1-TOTAL]],"")</f>
        <v>7.7083333333333337E-2</v>
      </c>
      <c r="JY144" s="26">
        <f>IFERROR(Tableau17[[#This Row],[2015-T1-BC-FN]]/Tableau17[[#This Row],[2015-T1-TOTAL]],"")</f>
        <v>0.23958333333333334</v>
      </c>
      <c r="JZ144" s="26">
        <f>IFERROR(Tableau17[[#This Row],[2015-T1-BC-MDM]]/Tableau17[[#This Row],[2015-T1-TOTAL]],"")</f>
        <v>4.1666666666666664E-2</v>
      </c>
      <c r="KA144" s="26">
        <f>IFERROR(Tableau17[[#This Row],[2015-T1-BC-RDG]]/Tableau17[[#This Row],[2015-T1-TOTAL]],"")</f>
        <v>0</v>
      </c>
      <c r="KB144" s="26">
        <f>IFERROR(Tableau17[[#This Row],[2015-T1-BC-SOC]]/Tableau17[[#This Row],[2015-T1-TOTAL]],"")</f>
        <v>0</v>
      </c>
      <c r="KC144" s="26">
        <f>IFERROR(Tableau17[[#This Row],[2015-T1-BC-UD]]/Tableau17[[#This Row],[2015-T1-TOTAL]],"")</f>
        <v>0.42083333333333334</v>
      </c>
      <c r="KD144" s="26">
        <f>IFERROR(Tableau17[[#This Row],[2015-T1-BC-UG]]/Tableau17[[#This Row],[2015-T1-TOTAL]],"")</f>
        <v>0.19375000000000001</v>
      </c>
      <c r="KE144" s="26">
        <f>IFERROR(Tableau17[[#This Row],[2015-T1-BC-VEC]]/Tableau17[[#This Row],[2015-T1-TOTAL]],"")</f>
        <v>0</v>
      </c>
      <c r="KF144" s="26">
        <f>IFERROR(Tableau17[[#This Row],[2015-T2-BC-DVG]]/Tableau17[[#This Row],[2015-T2-TOTAL]],"")</f>
        <v>0</v>
      </c>
      <c r="KG144" s="26">
        <f>IFERROR(Tableau17[[#This Row],[2015-T2-BC-FN]]/Tableau17[[#This Row],[2015-T2-TOTAL]],"")</f>
        <v>0.29203539823008851</v>
      </c>
      <c r="KH144" s="26">
        <f>IFERROR(Tableau17[[#This Row],[2015-T2-BC-SOC]]/Tableau17[[#This Row],[2015-T2-TOTAL]],"")</f>
        <v>0</v>
      </c>
      <c r="KI144" s="26">
        <f>IFERROR(Tableau17[[#This Row],[2015-T2-BC-UD]]/Tableau17[[#This Row],[2015-T2-TOTAL]],"")</f>
        <v>0.70796460176991149</v>
      </c>
      <c r="KJ144" s="26">
        <f>IFERROR(Tableau17[[#This Row],[2015-T2-BC-UG]]/Tableau17[[#This Row],[2015-T2-TOTAL]],"")</f>
        <v>0</v>
      </c>
      <c r="KK144" s="26">
        <f>IFERROR(Tableau17[[#This Row],[2017 (L)-T1-COM]]/Tableau17[[#This Row],[2017 (L)-T1-TOTAL]],"")</f>
        <v>3.5416666666666666E-2</v>
      </c>
      <c r="KL144" s="26">
        <f>IFERROR(Tableau17[[#This Row],[2017 (L)-T1-DIV]]/Tableau17[[#This Row],[2017 (L)-T1-TOTAL]],"")</f>
        <v>2.0833333333333333E-3</v>
      </c>
      <c r="KM144" s="26">
        <f>IFERROR(Tableau17[[#This Row],[2017 (L)-T1-DLF]]/Tableau17[[#This Row],[2017 (L)-T1-TOTAL]],"")</f>
        <v>1.0416666666666666E-2</v>
      </c>
      <c r="KN144" s="26">
        <f>IFERROR(Tableau17[[#This Row],[2017 (L)-T1-DVD]]/Tableau17[[#This Row],[2017 (L)-T1-TOTAL]],"")</f>
        <v>0</v>
      </c>
      <c r="KO144" s="26">
        <f>IFERROR(Tableau17[[#This Row],[2017 (L)-T1-DVG]]/Tableau17[[#This Row],[2017 (L)-T1-TOTAL]],"")</f>
        <v>0</v>
      </c>
      <c r="KP144" s="26">
        <f>IFERROR(Tableau17[[#This Row],[2017 (L)-T1-ECO]]/Tableau17[[#This Row],[2017 (L)-T1-TOTAL]],"")</f>
        <v>6.25E-2</v>
      </c>
      <c r="KQ144" s="26">
        <f>IFERROR(Tableau17[[#This Row],[2017 (L)-T1-EXD]]/Tableau17[[#This Row],[2017 (L)-T1-TOTAL]],"")</f>
        <v>4.1666666666666666E-3</v>
      </c>
      <c r="KR144" s="26">
        <f>IFERROR(Tableau17[[#This Row],[2017 (L)-T1-EXG]]/Tableau17[[#This Row],[2017 (L)-T1-TOTAL]],"")</f>
        <v>4.1666666666666666E-3</v>
      </c>
      <c r="KS144" s="26">
        <f>IFERROR(Tableau17[[#This Row],[2017 (L)-T1-FI]]/Tableau17[[#This Row],[2017 (L)-T1-TOTAL]],"")</f>
        <v>9.375E-2</v>
      </c>
      <c r="KT144" s="26">
        <f>IFERROR(Tableau17[[#This Row],[2017 (L)-T1-FN]]/Tableau17[[#This Row],[2017 (L)-T1-TOTAL]],"")</f>
        <v>0.125</v>
      </c>
      <c r="KU144" s="26">
        <f>IFERROR(Tableau17[[#This Row],[2017 (L)-T1-LR]]/Tableau17[[#This Row],[2017 (L)-T1-TOTAL]],"")</f>
        <v>0.28958333333333336</v>
      </c>
      <c r="KV144" s="26">
        <f>IFERROR(Tableau17[[#This Row],[2017 (L)-T1-MDM]]/Tableau17[[#This Row],[2017 (L)-T1-TOTAL]],"")</f>
        <v>0</v>
      </c>
      <c r="KW144" s="26">
        <f>IFERROR(Tableau17[[#This Row],[2017 (L)-T1-RDG]]/Tableau17[[#This Row],[2017 (L)-T1-TOTAL]],"")</f>
        <v>0</v>
      </c>
      <c r="KX144" s="26">
        <f>IFERROR(Tableau17[[#This Row],[2017 (L)-T1-REG]]/Tableau17[[#This Row],[2017 (L)-T1-TOTAL]],"")</f>
        <v>2.0833333333333333E-3</v>
      </c>
      <c r="KY144" s="26">
        <f>IFERROR(Tableau17[[#This Row],[2017 (L)-T1-REM]]/Tableau17[[#This Row],[2017 (L)-T1-TOTAL]],"")</f>
        <v>0.33750000000000002</v>
      </c>
      <c r="KZ144" s="26">
        <f>IFERROR(Tableau17[[#This Row],[2017 (L)-T1-SOC]]/Tableau17[[#This Row],[2017 (L)-T1-TOTAL]],"")</f>
        <v>3.3333333333333333E-2</v>
      </c>
      <c r="LA144" s="26">
        <f>IFERROR(Tableau17[[#This Row],[2017 (L)-T1-UDI]]/Tableau17[[#This Row],[2017 (L)-T1-TOTAL]],"")</f>
        <v>0</v>
      </c>
      <c r="LB144" s="26">
        <f>IFERROR(Tableau17[[#This Row],[2017 (L)-T2-FI]]/Tableau17[[#This Row],[2017 (L)-T2-TOTAL]],"")</f>
        <v>0</v>
      </c>
      <c r="LC144" s="26">
        <f>IFERROR(Tableau17[[#This Row],[2017 (L)-T2-FN]]/Tableau17[[#This Row],[2017 (L)-T2-TOTAL]],"")</f>
        <v>0</v>
      </c>
      <c r="LD144" s="26">
        <f>IFERROR(Tableau17[[#This Row],[2017 (L)-T2-LR]]/Tableau17[[#This Row],[2017 (L)-T2-TOTAL]],"")</f>
        <v>0.50757575757575757</v>
      </c>
      <c r="LE144" s="26">
        <f>IFERROR(Tableau17[[#This Row],[2017 (L)-T2-MDM]]/Tableau17[[#This Row],[2017 (L)-T2-TOTAL]],"")</f>
        <v>0</v>
      </c>
      <c r="LF144" s="26">
        <f>IFERROR(Tableau17[[#This Row],[2017 (L)-T2-REM]]/Tableau17[[#This Row],[2017 (L)-T2-TOTAL]],"")</f>
        <v>0.49242424242424243</v>
      </c>
      <c r="LG144" s="26">
        <f>IFERROR(Tableau17[[#This Row],[2017-T1-ARTHAUD Nathalie]]/Tableau17[[#This Row],[2017-T1-TOTAL]],"")</f>
        <v>5.4274084124830389E-3</v>
      </c>
      <c r="LH144" s="26">
        <f>IFERROR(Tableau17[[#This Row],[2017-T1-ASSELINEAU Fran]]/Tableau17[[#This Row],[2017-T1-TOTAL]],"")</f>
        <v>4.0705563093622792E-3</v>
      </c>
      <c r="LI144" s="26">
        <f>IFERROR(Tableau17[[#This Row],[2017-T1-CHEMINADE Jacques]]/Tableau17[[#This Row],[2017-T1-TOTAL]],"")</f>
        <v>6.7842605156037995E-3</v>
      </c>
      <c r="LJ144" s="26">
        <f>IFERROR(Tableau17[[#This Row],[2017-T1-DUPONT-AIGNAN Nicolas]]/Tableau17[[#This Row],[2017-T1-TOTAL]],"")</f>
        <v>2.5780189959294438E-2</v>
      </c>
      <c r="LK144" s="26">
        <f>IFERROR(Tableau17[[#This Row],[2017-T1-FILLON Fran]]/Tableau17[[#This Row],[2017-T1-TOTAL]],"")</f>
        <v>0.35278154681139756</v>
      </c>
      <c r="LL144" s="26">
        <f>IFERROR(Tableau17[[#This Row],[2017-T1-HAMON Beno]]/Tableau17[[#This Row],[2017-T1-TOTAL]],"")</f>
        <v>4.7489823609226593E-2</v>
      </c>
      <c r="LM144" s="26">
        <f>IFERROR(Tableau17[[#This Row],[2017-T1-LASSALLE Jean]]/Tableau17[[#This Row],[2017-T1-TOTAL]],"")</f>
        <v>1.2211668928086838E-2</v>
      </c>
      <c r="LN144" s="26">
        <f>IFERROR(Tableau17[[#This Row],[2017-T1-LE PEN Marine]]/Tableau17[[#This Row],[2017-T1-TOTAL]],"")</f>
        <v>0.16010854816824965</v>
      </c>
      <c r="LO144" s="26">
        <f>IFERROR(Tableau17[[#This Row],[2017-T1-M Jean-Luc]]/Tableau17[[#This Row],[2017-T1-TOTAL]],"")</f>
        <v>0.14654002713704206</v>
      </c>
      <c r="LP144" s="26">
        <f>IFERROR(Tableau17[[#This Row],[2017-T1-MACRON Emmanuel]]/Tableau17[[#This Row],[2017-T1-TOTAL]],"")</f>
        <v>0.23744911804613297</v>
      </c>
      <c r="LQ144" s="26">
        <f>IFERROR(Tableau17[[#This Row],[2017-T1-POUTOU Philippe]]/Tableau17[[#This Row],[2017-T1-TOTAL]],"")</f>
        <v>1.3568521031207597E-3</v>
      </c>
      <c r="LR144" s="26">
        <f>IFERROR(Tableau17[[#This Row],[2017-T2-LE PEN Marine]]/Tableau17[[#This Row],[2017-T2-TOTAL]],"")</f>
        <v>0.27014218009478674</v>
      </c>
      <c r="LS144" s="26">
        <f>IFERROR(Tableau17[[#This Row],[2017-T2-MACRON Emmanuel]]/Tableau17[[#This Row],[2017-T2-TOTAL]],"")</f>
        <v>0.72985781990521326</v>
      </c>
      <c r="LT144" s="26">
        <f>IFERROR(Tableau17[[#This Row],[2019-T1-ALEXANDRE Audric]]/Tableau17[[#This Row],[2019-T1-TOTAL]],"")</f>
        <v>0</v>
      </c>
      <c r="LU144" s="26">
        <f>IFERROR(Tableau17[[#This Row],[2019-T1-ARTHAUD Nathalie]]/Tableau17[[#This Row],[2019-T1-TOTAL]],"")</f>
        <v>2.004008016032064E-3</v>
      </c>
      <c r="LV144" s="26">
        <f>IFERROR(Tableau17[[#This Row],[2019-T1-ASSELINEAU François]]/Tableau17[[#This Row],[2019-T1-TOTAL]],"")</f>
        <v>1.2024048096192385E-2</v>
      </c>
      <c r="LW144" s="26">
        <f>IFERROR(Tableau17[[#This Row],[2019-T1-AUBRY Manon]]/Tableau17[[#This Row],[2019-T1-TOTAL]],"")</f>
        <v>3.6072144288577156E-2</v>
      </c>
      <c r="LX144" s="26">
        <f>IFERROR(Tableau17[[#This Row],[2019-T1-AZERGUI Nagib]]/Tableau17[[#This Row],[2019-T1-TOTAL]],"")</f>
        <v>0</v>
      </c>
      <c r="LY144" s="26">
        <f>IFERROR(Tableau17[[#This Row],[2019-T1-BARDELLA Jordan]]/Tableau17[[#This Row],[2019-T1-TOTAL]],"")</f>
        <v>0.18837675350701402</v>
      </c>
      <c r="LZ144" s="26">
        <f>IFERROR(Tableau17[[#This Row],[2019-T1-BELLAMY François-Xavier]]/Tableau17[[#This Row],[2019-T1-TOTAL]],"")</f>
        <v>0.11823647294589178</v>
      </c>
      <c r="MA144" s="26">
        <f>IFERROR(Tableau17[[#This Row],[2019-T1-BIDOU Olivier]]/Tableau17[[#This Row],[2019-T1-TOTAL]],"")</f>
        <v>0</v>
      </c>
      <c r="MB144" s="26">
        <f>IFERROR(Tableau17[[#This Row],[2019-T1-BOURG Dominique]]/Tableau17[[#This Row],[2019-T1-TOTAL]],"")</f>
        <v>6.0120240480961923E-3</v>
      </c>
      <c r="MC144" s="26">
        <f>IFERROR(Tableau17[[#This Row],[2019-T1-BROSSAT Ian]]/Tableau17[[#This Row],[2019-T1-TOTAL]],"")</f>
        <v>4.4088176352705413E-2</v>
      </c>
      <c r="MD144" s="26">
        <f>IFERROR(Tableau17[[#This Row],[2019-T1-CAILLAUD Sophie]]/Tableau17[[#This Row],[2019-T1-TOTAL]],"")</f>
        <v>0</v>
      </c>
      <c r="ME144" s="26">
        <f>IFERROR(Tableau17[[#This Row],[2019-T1-CAMUS Renaud]]/Tableau17[[#This Row],[2019-T1-TOTAL]],"")</f>
        <v>0</v>
      </c>
      <c r="MF144" s="26">
        <f>IFERROR(Tableau17[[#This Row],[2019-T1-CHALENÇON Christophe]]/Tableau17[[#This Row],[2019-T1-TOTAL]],"")</f>
        <v>0</v>
      </c>
      <c r="MG144" s="26">
        <f>IFERROR(Tableau17[[#This Row],[2019-T1-CORBET Cathy Denise Ginette]]/Tableau17[[#This Row],[2019-T1-TOTAL]],"")</f>
        <v>0</v>
      </c>
      <c r="MH144" s="26">
        <f>IFERROR(Tableau17[[#This Row],[2019-T1-DE PREVOISIN Robert]]/Tableau17[[#This Row],[2019-T1-TOTAL]],"")</f>
        <v>0</v>
      </c>
      <c r="MI144" s="26">
        <f>IFERROR(Tableau17[[#This Row],[2019-T1-DELFEL Thérèse]]/Tableau17[[#This Row],[2019-T1-TOTAL]],"")</f>
        <v>0</v>
      </c>
      <c r="MJ144" s="26">
        <f>IFERROR(Tableau17[[#This Row],[2019-T1-DIEUMEGARD Pierre]]/Tableau17[[#This Row],[2019-T1-TOTAL]],"")</f>
        <v>0</v>
      </c>
      <c r="MK144" s="26">
        <f>IFERROR(Tableau17[[#This Row],[2019-T1-DUPONT-AIGNAN Nicolas]]/Tableau17[[#This Row],[2019-T1-TOTAL]],"")</f>
        <v>2.004008016032064E-2</v>
      </c>
      <c r="ML144" s="26">
        <f>IFERROR(Tableau17[[#This Row],[2019-T1-GERNIGON Yves]]/Tableau17[[#This Row],[2019-T1-TOTAL]],"")</f>
        <v>0</v>
      </c>
      <c r="MM144" s="26">
        <f>IFERROR(Tableau17[[#This Row],[2019-T1-GLUCKSMANN Raphaël]]/Tableau17[[#This Row],[2019-T1-TOTAL]],"")</f>
        <v>5.6112224448897796E-2</v>
      </c>
      <c r="MN144" s="26">
        <f>IFERROR(Tableau17[[#This Row],[2019-T1-HAMON Benoît]]/Tableau17[[#This Row],[2019-T1-TOTAL]],"")</f>
        <v>2.8056112224448898E-2</v>
      </c>
      <c r="MO144" s="26">
        <f>IFERROR(Tableau17[[#This Row],[2019-T1-HELGEN Gilles]]/Tableau17[[#This Row],[2019-T1-TOTAL]],"")</f>
        <v>0</v>
      </c>
      <c r="MP144" s="26">
        <f>IFERROR(Tableau17[[#This Row],[2019-T1-JADOT Yannick]]/Tableau17[[#This Row],[2019-T1-TOTAL]],"")</f>
        <v>0.14028056112224449</v>
      </c>
      <c r="MQ144" s="26">
        <f>IFERROR(Tableau17[[#This Row],[2019-T1-LAGARDE Jean-Christophe]]/Tableau17[[#This Row],[2019-T1-TOTAL]],"")</f>
        <v>1.6032064128256512E-2</v>
      </c>
      <c r="MR144" s="26">
        <f>IFERROR(Tableau17[[#This Row],[2019-T1-LALANNE Francis]]/Tableau17[[#This Row],[2019-T1-TOTAL]],"")</f>
        <v>2.004008016032064E-3</v>
      </c>
      <c r="MS144" s="26">
        <f>IFERROR(Tableau17[[#This Row],[2019-T1-LOISEAU Nathalie]]/Tableau17[[#This Row],[2019-T1-TOTAL]],"")</f>
        <v>0.32865731462925851</v>
      </c>
      <c r="MT144" s="26">
        <f>IFERROR(Tableau17[[#This Row],[2019-T1-MARIE Florie]]/Tableau17[[#This Row],[2019-T1-TOTAL]],"")</f>
        <v>2.004008016032064E-3</v>
      </c>
      <c r="MU144" s="26">
        <f>IFERROR(Tableau17[[#This Row],[2008-T1-MACROEXTRDROITE]]/Tableau17[[#This Row],[2008-T1-MACROTOTALE]],"")</f>
        <v>5.9308072487644151E-2</v>
      </c>
      <c r="MV144" s="26">
        <f>IFERROR(Tableau17[[#This Row],[2008-T1-MACRODROITE]]/Tableau17[[#This Row],[2008-T1-MACROTOTALE]],"")</f>
        <v>0.5733113673805601</v>
      </c>
      <c r="MW144" s="26">
        <f>IFERROR(Tableau17[[#This Row],[2008-T1-MACROCENTRE]]/Tableau17[[#This Row],[2008-T1-MACROTOTALE]],"")</f>
        <v>0</v>
      </c>
      <c r="MX144" s="26">
        <f>IFERROR(Tableau17[[#This Row],[2008-T1-MACROGAUCHE]]/Tableau17[[#This Row],[2008-T1-MACROTOTALE]],"")</f>
        <v>0.36738056013179571</v>
      </c>
      <c r="MY144" s="26">
        <f>IFERROR(Tableau17[[#This Row],[2008-T1-MACROAUTRE]]/Tableau17[[#This Row],[2008-T1-MACROTOTALE]],"")</f>
        <v>0</v>
      </c>
      <c r="MZ144" s="26">
        <f>IFERROR(Tableau17[[#This Row],[2008-T2-MACROEXTRDROITE]]/Tableau17[[#This Row],[2008-T2-MACROTOTALE]],"")</f>
        <v>0</v>
      </c>
      <c r="NA144" s="26">
        <f>IFERROR(Tableau17[[#This Row],[2008-T2-MACRODROITE]]/Tableau17[[#This Row],[2008-T2-MACROTOTALE]],"")</f>
        <v>0.62249614791987673</v>
      </c>
      <c r="NB144" s="26">
        <f>IFERROR(Tableau17[[#This Row],[2008-T2-MACROCENTRE]]/Tableau17[[#This Row],[2008-T2-MACROTOTALE]],"")</f>
        <v>0</v>
      </c>
      <c r="NC144" s="26">
        <f>IFERROR(Tableau17[[#This Row],[2008-T2-MACROGAUCHE]]/Tableau17[[#This Row],[2008-T2-MACROTOTALE]],"")</f>
        <v>0.37750385208012327</v>
      </c>
      <c r="ND144" s="26">
        <f>IFERROR(Tableau17[[#This Row],[2008-T2-MACROAUTRE]]/Tableau17[[#This Row],[2008-T2-MACROTOTALE]],"")</f>
        <v>0</v>
      </c>
      <c r="NE144" s="26">
        <f>IFERROR(Tableau17[[#This Row],[2014-T1-MACROEXTRDROITE]]/Tableau17[[#This Row],[2014-T1-MACROTOTALE]],"")</f>
        <v>0.15586690017513136</v>
      </c>
      <c r="NF144" s="26">
        <f>IFERROR(Tableau17[[#This Row],[2014-T1-MACRODROITE]]/Tableau17[[#This Row],[2014-T1-MACROTOTALE]],"")</f>
        <v>0.50087565674255696</v>
      </c>
      <c r="NG144" s="26">
        <f>IFERROR(Tableau17[[#This Row],[2014-T1-MACROCENTRE]]/Tableau17[[#This Row],[2014-T1-MACROTOTALE]],"")</f>
        <v>1.7513134851138354E-2</v>
      </c>
      <c r="NH144" s="26">
        <f>IFERROR(Tableau17[[#This Row],[2014-T1-MACROGAUCHE]]/Tableau17[[#This Row],[2014-T1-MACROTOTALE]],"")</f>
        <v>0.3257443082311734</v>
      </c>
      <c r="NI144" s="26">
        <f>IFERROR(Tableau17[[#This Row],[2014-T1-MACROAUTRE]]/Tableau17[[#This Row],[2014-T1-MACROTOTALE]],"")</f>
        <v>0</v>
      </c>
      <c r="NJ144" s="26">
        <f>IFERROR(Tableau17[[#This Row],[2014-T2-MACROEXTRDROITE]]/Tableau17[[#This Row],[2014-T2-MACROTOTALE]],"")</f>
        <v>0.12738853503184713</v>
      </c>
      <c r="NK144" s="26">
        <f>IFERROR(Tableau17[[#This Row],[2014-T2-MACRODROITE]]/Tableau17[[#This Row],[2014-T2-MACROTOTALE]],"")</f>
        <v>0.58439490445859876</v>
      </c>
      <c r="NL144" s="26">
        <f>IFERROR(Tableau17[[#This Row],[2014-T2-MACROCENTRE]]/Tableau17[[#This Row],[2014-T2-MACROTOTALE]],"")</f>
        <v>0</v>
      </c>
      <c r="NM144" s="26">
        <f>IFERROR(Tableau17[[#This Row],[2014-T2-MACROGAUCHE]]/Tableau17[[#This Row],[2014-T2-MACROTOTALE]],"")</f>
        <v>0.28821656050955413</v>
      </c>
      <c r="NN144" s="26">
        <f>IFERROR(Tableau17[[#This Row],[2014-T2-MACROAUTRE]]/Tableau17[[#This Row],[2014-T2-MACROTOTALE]],"")</f>
        <v>0</v>
      </c>
      <c r="NO144" s="26">
        <f>IFERROR( Tableau17[[#This Row],[2015-T1-MACROEXTRDROITE]]/Tableau17[[#This Row],[2015-T1-MACROTOTALE]],"")</f>
        <v>0.25208333333333333</v>
      </c>
      <c r="NP144" s="26">
        <f>IFERROR(Tableau17[[#This Row],[2015-T1-MACRODROITE]]/Tableau17[[#This Row],[2015-T1-MACROTOTALE]],"")</f>
        <v>0.43541666666666667</v>
      </c>
      <c r="NQ144" s="26">
        <f>IFERROR(Tableau17[[#This Row],[2015-T1-MACROCENTRE]]/Tableau17[[#This Row],[2015-T1-MACROTOTALE]],"")</f>
        <v>4.1666666666666664E-2</v>
      </c>
      <c r="NR144" s="26">
        <f>IFERROR(Tableau17[[#This Row],[2015-T1-MACROGAUCHE]]/Tableau17[[#This Row],[2015-T1-MACROTOTALE]],"")</f>
        <v>0.27083333333333331</v>
      </c>
      <c r="NS144" s="26">
        <f>IFERROR(Tableau17[[#This Row],[2015-T1-MACROAUTRE]]/Tableau17[[#This Row],[2015-T1-MACROTOTALE]],"")</f>
        <v>0</v>
      </c>
      <c r="NT144" s="26">
        <f>IFERROR(Tableau17[[#This Row],[2015-T2-MACROEXTRDROITE]]/Tableau17[[#This Row],[2015-T2-MACROTOTALE]],"")</f>
        <v>0.29203539823008851</v>
      </c>
      <c r="NU144" s="26">
        <f>IFERROR(Tableau17[[#This Row],[2015-T2-MACRODROITE]]/Tableau17[[#This Row],[2015-T2-MACROTOTALE]],"")</f>
        <v>0.70796460176991149</v>
      </c>
      <c r="NV144" s="26">
        <f>IFERROR(Tableau17[[#This Row],[2015-T2-MACROCENTRE]]/Tableau17[[#This Row],[2015-T2-MACROTOTALE]],"")</f>
        <v>0</v>
      </c>
      <c r="NW144" s="26">
        <f>IFERROR(Tableau17[[#This Row],[2015-T2-MACROGAUCHE]]/Tableau17[[#This Row],[2015-T2-MACROTOTALE]],"")</f>
        <v>0</v>
      </c>
      <c r="NX144" s="26">
        <f>IFERROR(Tableau17[[#This Row],[2015-T2-MACROAUTRE]]/Tableau17[[#This Row],[2015-T2-MACROTOTALE]],"")</f>
        <v>0</v>
      </c>
      <c r="NY144" s="26">
        <f>IFERROR(Tableau17[[#This Row],[2017-T1-MACROEXTRDROITE]]/Tableau17[[#This Row],[2017-T1-MACROTOTALE]],"")</f>
        <v>0.19674355495251017</v>
      </c>
      <c r="NZ144" s="26">
        <f>IFERROR(Tableau17[[#This Row],[2017-T1-MACRODROITE]]/Tableau17[[#This Row],[2017-T1-MACROTOTALE]],"")</f>
        <v>0.35278154681139756</v>
      </c>
      <c r="OA144" s="26">
        <f>IFERROR(Tableau17[[#This Row],[2017-T1-MACROCENTRE]]/Tableau17[[#This Row],[2017-T1-MACROTOTALE]],"")</f>
        <v>0.23744911804613297</v>
      </c>
      <c r="OB144" s="26">
        <f>IFERROR(Tableau17[[#This Row],[2017-T1-MACROGAUCHE]]/Tableau17[[#This Row],[2017-T1-MACROTOTALE]],"")</f>
        <v>0.20081411126187246</v>
      </c>
      <c r="OC144" s="26">
        <f>IFERROR(Tableau17[[#This Row],[2017-T1-MACROAUTRE]]/Tableau17[[#This Row],[2017-T1-MACROTOTALE]],"")</f>
        <v>1.2211668928086838E-2</v>
      </c>
      <c r="OD144" s="26">
        <f>IFERROR(Tableau17[[#This Row],[2017-T2-MACROEXTRDROITE]]/Tableau17[[#This Row],[2017-T2-MACROTOTALE]],"")</f>
        <v>0.27014218009478674</v>
      </c>
      <c r="OE144" s="26">
        <f>IFERROR(Tableau17[[#This Row],[2017-T2-MACRODROITE]]/Tableau17[[#This Row],[2017-T2-MACROTOTALE]],"")</f>
        <v>0</v>
      </c>
      <c r="OF144" s="26">
        <f>IFERROR(Tableau17[[#This Row],[2017-T2-MACROCENTRE]]/Tableau17[[#This Row],[2017-T2-MACROTOTALE]],"")</f>
        <v>0.72985781990521326</v>
      </c>
      <c r="OG144" s="26">
        <f>IFERROR(Tableau17[[#This Row],[2017-T2-MACROGAUCHE]]/Tableau17[[#This Row],[2017-T2-MACROTOTALE]],"")</f>
        <v>0</v>
      </c>
      <c r="OH144" s="26">
        <f>IFERROR(Tableau17[[#This Row],[2017-T2-MACROAUTRE]]/Tableau17[[#This Row],[2017-T2-MACROTOTALE]],"")</f>
        <v>0</v>
      </c>
      <c r="OI144" s="26">
        <f>IFERROR(Tableau17[[#This Row],[2019-T1-MACROEXTRDROITE]]/Tableau17[[#This Row],[2019-T1-MACROTOTALE]],"")</f>
        <v>0.2198019801980198</v>
      </c>
      <c r="OJ144" s="26">
        <f>IFERROR(Tableau17[[#This Row],[2019-T1-MACRODROITE]]/Tableau17[[#This Row],[2019-T1-MACROTOTALE]],"")</f>
        <v>0.13267326732673268</v>
      </c>
      <c r="OK144" s="26">
        <f>IFERROR(Tableau17[[#This Row],[2019-T1-MACROCENTRE]]/Tableau17[[#This Row],[2019-T1-MACROTOTALE]],"")</f>
        <v>0.32475247524752476</v>
      </c>
      <c r="OL144" s="26">
        <f>IFERROR(Tableau17[[#This Row],[2019-T1-MACROGAUCHE]]/Tableau17[[#This Row],[2019-T1-MACROTOTALE]],"")</f>
        <v>0.30297029702970296</v>
      </c>
      <c r="OM144" s="26">
        <f>IFERROR(Tableau17[[#This Row],[2019-T1-MACROAUTRE]]/Tableau17[[#This Row],[2019-T1-MACROTOTALE]],"")</f>
        <v>1.9801980198019802E-2</v>
      </c>
      <c r="ON144" s="26">
        <f>IFERROR(Tableau17[[#This Row],[2020-T1-MACROEXTRDROITE]]/Tableau17[[#This Row],[2020-T1-MACROTOTALE]],"")</f>
        <v>0.1416184971098266</v>
      </c>
      <c r="OO144" s="26">
        <f>IFERROR(Tableau17[[#This Row],[2020-T1-MACRODROITE]]/Tableau17[[#This Row],[2020-T1-MACROTOTALE]],"")</f>
        <v>0.34971098265895956</v>
      </c>
      <c r="OP144" s="26">
        <f>IFERROR(Tableau17[[#This Row],[2020-T1-MACROCENTRE]]/Tableau17[[#This Row],[2020-T1-MACROTOTALE]],"")</f>
        <v>0.10982658959537572</v>
      </c>
      <c r="OQ144" s="26">
        <f>IFERROR(Tableau17[[#This Row],[2020-T1-MACROGAUCHE]]/Tableau17[[#This Row],[2020-T1-MACROTOTALE]],"")</f>
        <v>0.39884393063583817</v>
      </c>
      <c r="OR144" s="26">
        <f>IFERROR(Tableau17[[#This Row],[2020-T1-MACROAUTRE]]/Tableau17[[#This Row],[2020-T1-MACROTOTALE]],"")</f>
        <v>0</v>
      </c>
      <c r="OS144" s="26">
        <f>IFERROR(Tableau17[[#This Row],[2017 (L)-T1-MACROEXTRDROITE]]/Tableau17[[#This Row],[2017 (L)-T1-MACROTOTALE]],"")</f>
        <v>0.13958333333333334</v>
      </c>
      <c r="OT144" s="26">
        <f>IFERROR(Tableau17[[#This Row],[2017 (L)-T1-MACRODROITE]]/Tableau17[[#This Row],[2017 (L)-T1-MACROTOTALE]],"")</f>
        <v>0.28958333333333336</v>
      </c>
      <c r="OU144" s="26">
        <f>IFERROR(Tableau17[[#This Row],[2017 (L)-T1-MACROCENTRE]]/Tableau17[[#This Row],[2017 (L)-T1-MACROTOTALE]],"")</f>
        <v>0.33750000000000002</v>
      </c>
      <c r="OV144" s="26">
        <f>IFERROR(Tableau17[[#This Row],[2017 (L)-T1-MACROGAUCHE]]/Tableau17[[#This Row],[2017 (L)-T1-MACROTOTALE]],"")</f>
        <v>0.22916666666666666</v>
      </c>
      <c r="OW144" s="26">
        <f>IFERROR(Tableau17[[#This Row],[2017 (L)-T1-MACROAUTRE]]/Tableau17[[#This Row],[2017 (L)-T1-MACROTOTALE]],"")</f>
        <v>4.1666666666666666E-3</v>
      </c>
      <c r="OX144" s="26">
        <f>IFERROR(Tableau17[[#This Row],[2017 (L)-T2-MACROEXTRDROITE]]/Tableau17[[#This Row],[2017 (L)-T2-MACROTOTALE]],"")</f>
        <v>0</v>
      </c>
      <c r="OY144" s="26">
        <f>IFERROR(Tableau17[[#This Row],[2017 (L)-T2-MACRODROITE]]/Tableau17[[#This Row],[2017 (L)-T2-MACROTOTALE]],"")</f>
        <v>0.50757575757575757</v>
      </c>
      <c r="OZ144" s="26">
        <f>IFERROR(Tableau17[[#This Row],[2017 (L)-T2-MACROCENTRE]]/Tableau17[[#This Row],[2017 (L)-T2-MACROTOTALE]],"")</f>
        <v>0.49242424242424243</v>
      </c>
      <c r="PA144" s="26">
        <f>IFERROR(Tableau17[[#This Row],[2017 (L)-T2-MACROGAUCHE]]/Tableau17[[#This Row],[2017 (L)-T2-MACROTOTALE]],"")</f>
        <v>0</v>
      </c>
      <c r="PB144" s="26">
        <f>IFERROR(Tableau17[[#This Row],[2017 (L)-T2-MACROAUTRE]]/Tableau17[[#This Row],[2017 (L)-T2-MACROTOTALE]],"")</f>
        <v>0</v>
      </c>
      <c r="PC144" s="26">
        <f>IFERROR(Tableau17[[#This Row],[2008_T1_PROCUS]]/Tableau17[[#This Row],[2008_T1_INSCRITS]],0)</f>
        <v>1.6985138004246284E-2</v>
      </c>
      <c r="PD144" s="26">
        <f>IFERROR(Tableau17[[#This Row],[2008_T2_PROCUS]]/Tableau17[[#This Row],[2008_T2_INSCRITS]],0)</f>
        <v>2.9723991507430998E-2</v>
      </c>
      <c r="PE144" s="26">
        <f>Tableau17[[#This Row],[2014_T1_PROCUS]]/Tableau17[[#This Row],[2014_T1_INSCRITS]]</f>
        <v>1.3756613756613757E-2</v>
      </c>
      <c r="PF144" s="26">
        <f>IFERROR(Tableau17[[#This Row],[2014_T2_PROCUS]]/Tableau17[[#This Row],[2014_T2_INSCRITS]],0)</f>
        <v>3.4920634920634921E-2</v>
      </c>
    </row>
    <row r="145" spans="1:422" x14ac:dyDescent="0.2">
      <c r="A145" s="1">
        <v>3</v>
      </c>
      <c r="B145" s="1" t="s">
        <v>305</v>
      </c>
      <c r="C145" s="1" t="s">
        <v>310</v>
      </c>
      <c r="D145" s="1" t="s">
        <v>310</v>
      </c>
      <c r="E145" s="1">
        <v>513</v>
      </c>
      <c r="F145" s="1">
        <v>5.3987879999999997</v>
      </c>
      <c r="G145" s="1">
        <v>43.297350999999999</v>
      </c>
      <c r="H145" s="3">
        <v>1024</v>
      </c>
      <c r="I145" s="3">
        <v>148</v>
      </c>
      <c r="L145" s="1">
        <v>82</v>
      </c>
      <c r="M145" s="1">
        <v>12</v>
      </c>
      <c r="O145" s="1">
        <v>5</v>
      </c>
      <c r="P145" s="1">
        <v>40</v>
      </c>
      <c r="Q145" s="1">
        <v>27</v>
      </c>
      <c r="R145" s="1">
        <v>43</v>
      </c>
      <c r="S145" s="1">
        <v>197</v>
      </c>
      <c r="T145" s="1">
        <v>51</v>
      </c>
      <c r="U145" s="1">
        <v>457</v>
      </c>
      <c r="V145" s="1">
        <v>1097</v>
      </c>
      <c r="W145" s="1">
        <v>661</v>
      </c>
      <c r="X145" s="1">
        <v>15</v>
      </c>
      <c r="Y145" s="2">
        <v>0.60255241999999998</v>
      </c>
      <c r="Z145" s="1">
        <v>1096</v>
      </c>
      <c r="AA145" s="1">
        <v>689</v>
      </c>
      <c r="AB145" s="1">
        <v>23</v>
      </c>
      <c r="AC145" s="2">
        <v>0.62864964000000001</v>
      </c>
      <c r="AD145" s="1">
        <v>1024</v>
      </c>
      <c r="AE145" s="1">
        <v>469</v>
      </c>
      <c r="AF145" s="2">
        <v>0.45800781000000002</v>
      </c>
      <c r="AG145" s="1">
        <f t="shared" si="2"/>
        <v>148</v>
      </c>
      <c r="AH145" s="1">
        <v>1019</v>
      </c>
      <c r="AI145" s="1">
        <v>661</v>
      </c>
      <c r="AJ145" s="1">
        <v>23</v>
      </c>
      <c r="AK145" s="2">
        <v>0.64867516999999997</v>
      </c>
      <c r="AL145" s="1">
        <v>1019</v>
      </c>
      <c r="AM145" s="1">
        <v>700</v>
      </c>
      <c r="AN145" s="1">
        <v>13</v>
      </c>
      <c r="AO145" s="2">
        <v>0.68694798999999995</v>
      </c>
      <c r="AP145" s="1">
        <v>996</v>
      </c>
      <c r="AQ145" s="1">
        <v>506</v>
      </c>
      <c r="AR145" s="2">
        <v>0.50803213000000003</v>
      </c>
      <c r="AS145" s="1">
        <v>995</v>
      </c>
      <c r="AT145" s="1">
        <v>511</v>
      </c>
      <c r="AU145" s="2">
        <v>0.51356784</v>
      </c>
      <c r="AV145" s="1">
        <v>1005</v>
      </c>
      <c r="AW145" s="1">
        <v>535</v>
      </c>
      <c r="AX145" s="2">
        <v>0.53233830999999998</v>
      </c>
      <c r="AY145" s="1">
        <v>1004</v>
      </c>
      <c r="AZ145" s="1">
        <v>430</v>
      </c>
      <c r="BA145" s="2">
        <v>0.42828685</v>
      </c>
      <c r="BB145" s="1">
        <v>1006</v>
      </c>
      <c r="BC145" s="1">
        <v>805</v>
      </c>
      <c r="BD145" s="2">
        <v>0.80019881000000004</v>
      </c>
      <c r="BE145" s="1">
        <v>1004</v>
      </c>
      <c r="BF145" s="1">
        <v>739</v>
      </c>
      <c r="BG145" s="2">
        <v>0.73605578000000005</v>
      </c>
      <c r="BH145" s="1">
        <v>971</v>
      </c>
      <c r="BI145" s="1">
        <v>547</v>
      </c>
      <c r="BJ145" s="2">
        <v>0.56333677000000004</v>
      </c>
      <c r="BK145" s="1">
        <v>51</v>
      </c>
      <c r="BL145" s="1">
        <v>1</v>
      </c>
      <c r="BM145" s="1">
        <v>6</v>
      </c>
      <c r="BN145" s="1">
        <v>50</v>
      </c>
      <c r="BO145" s="1">
        <v>39</v>
      </c>
      <c r="BP145" s="1">
        <v>265</v>
      </c>
      <c r="BQ145" s="1">
        <v>232</v>
      </c>
      <c r="BR145" s="1">
        <v>644</v>
      </c>
      <c r="BT145" s="1">
        <v>351</v>
      </c>
      <c r="BU145" s="1">
        <v>326</v>
      </c>
      <c r="BW145" s="1">
        <v>677</v>
      </c>
      <c r="BX145" s="1">
        <v>6</v>
      </c>
      <c r="BY145" s="1">
        <v>1</v>
      </c>
      <c r="BZ145" s="1">
        <v>37</v>
      </c>
      <c r="CB145" s="1">
        <v>62</v>
      </c>
      <c r="CC145" s="1">
        <v>88</v>
      </c>
      <c r="CD145" s="1">
        <v>244</v>
      </c>
      <c r="CE145" s="1">
        <v>208</v>
      </c>
      <c r="CF145" s="1">
        <v>646</v>
      </c>
      <c r="CG145" s="1">
        <v>94</v>
      </c>
      <c r="CH145" s="1">
        <v>282</v>
      </c>
      <c r="CI145" s="1">
        <v>289</v>
      </c>
      <c r="CJ145" s="1">
        <v>665</v>
      </c>
      <c r="CK145" s="1">
        <v>13</v>
      </c>
      <c r="CL145" s="1">
        <v>6</v>
      </c>
      <c r="CM145" s="1">
        <v>4</v>
      </c>
      <c r="CN145" s="1">
        <v>19</v>
      </c>
      <c r="CO145" s="1">
        <v>56</v>
      </c>
      <c r="CP145" s="1">
        <v>94</v>
      </c>
      <c r="CQ145" s="1">
        <v>18</v>
      </c>
      <c r="CT145" s="1">
        <v>143</v>
      </c>
      <c r="CU145" s="1">
        <v>128</v>
      </c>
      <c r="CW145" s="1">
        <v>481</v>
      </c>
      <c r="CY145" s="1">
        <v>149</v>
      </c>
      <c r="DB145" s="1">
        <v>292</v>
      </c>
      <c r="DC145" s="1">
        <v>441</v>
      </c>
      <c r="DD145" s="1">
        <v>26</v>
      </c>
      <c r="DE145" s="1">
        <v>1</v>
      </c>
      <c r="DF145" s="1">
        <v>4</v>
      </c>
      <c r="DG145" s="1">
        <v>18</v>
      </c>
      <c r="DH145" s="1">
        <v>1</v>
      </c>
      <c r="DI145" s="1">
        <v>39</v>
      </c>
      <c r="DK145" s="1">
        <v>2</v>
      </c>
      <c r="DL145" s="1">
        <v>127</v>
      </c>
      <c r="DN145" s="1">
        <v>88</v>
      </c>
      <c r="DP145" s="1">
        <v>12</v>
      </c>
      <c r="DQ145" s="1">
        <v>1</v>
      </c>
      <c r="DR145" s="1">
        <v>157</v>
      </c>
      <c r="DU145" s="1">
        <v>476</v>
      </c>
      <c r="DV145" s="1">
        <v>205</v>
      </c>
      <c r="DZ145" s="1">
        <v>188</v>
      </c>
      <c r="EA145" s="1">
        <v>393</v>
      </c>
      <c r="EB145" s="1">
        <v>2</v>
      </c>
      <c r="EC145" s="1">
        <v>4</v>
      </c>
      <c r="ED145" s="1">
        <v>1</v>
      </c>
      <c r="EE145" s="1">
        <v>21</v>
      </c>
      <c r="EF145" s="1">
        <v>132</v>
      </c>
      <c r="EG145" s="1">
        <v>58</v>
      </c>
      <c r="EH145" s="1">
        <v>8</v>
      </c>
      <c r="EI145" s="1">
        <v>120</v>
      </c>
      <c r="EJ145" s="1">
        <v>241</v>
      </c>
      <c r="EK145" s="1">
        <v>192</v>
      </c>
      <c r="EL145" s="1">
        <v>7</v>
      </c>
      <c r="EM145" s="1">
        <v>786</v>
      </c>
      <c r="EN145" s="1">
        <v>154</v>
      </c>
      <c r="EO145" s="1">
        <v>506</v>
      </c>
      <c r="EP145" s="1">
        <v>660</v>
      </c>
      <c r="EQ145" s="1">
        <v>0</v>
      </c>
      <c r="ER145" s="1">
        <v>1</v>
      </c>
      <c r="ES145" s="1">
        <v>10</v>
      </c>
      <c r="ET145" s="1">
        <v>30</v>
      </c>
      <c r="EU145" s="1">
        <v>1</v>
      </c>
      <c r="EV145" s="1">
        <v>83</v>
      </c>
      <c r="EW145" s="1">
        <v>31</v>
      </c>
      <c r="EX145" s="1">
        <v>0</v>
      </c>
      <c r="EY145" s="1">
        <v>11</v>
      </c>
      <c r="EZ145" s="1">
        <v>37</v>
      </c>
      <c r="FA145" s="1">
        <v>0</v>
      </c>
      <c r="FB145" s="1">
        <v>0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17</v>
      </c>
      <c r="FI145" s="1">
        <v>0</v>
      </c>
      <c r="FJ145" s="1">
        <v>45</v>
      </c>
      <c r="FK145" s="1">
        <v>34</v>
      </c>
      <c r="FL145" s="1">
        <v>0</v>
      </c>
      <c r="FM145" s="1">
        <v>115</v>
      </c>
      <c r="FN145" s="1">
        <v>4</v>
      </c>
      <c r="FO145" s="1">
        <v>2</v>
      </c>
      <c r="FP145" s="1">
        <v>105</v>
      </c>
      <c r="FQ145" s="1">
        <v>1</v>
      </c>
      <c r="FR145" s="1">
        <f>SUM(Tableau17[[#This Row],[2019-T1-ALEXANDRE Audric]:[2019-T1-MARIE Florie]])</f>
        <v>527</v>
      </c>
      <c r="FS145" s="1">
        <v>45</v>
      </c>
      <c r="FT145" s="1">
        <v>317</v>
      </c>
      <c r="FU145" s="1">
        <v>0</v>
      </c>
      <c r="FV145" s="1">
        <v>282</v>
      </c>
      <c r="FW145" s="1">
        <v>0</v>
      </c>
      <c r="FX145" s="1">
        <v>644</v>
      </c>
      <c r="FY145" s="1">
        <v>0</v>
      </c>
      <c r="FZ145" s="1">
        <v>326</v>
      </c>
      <c r="GA145" s="1">
        <v>0</v>
      </c>
      <c r="GB145" s="1">
        <v>351</v>
      </c>
      <c r="GC145" s="1">
        <v>0</v>
      </c>
      <c r="GD145" s="1">
        <v>677</v>
      </c>
      <c r="GE145" s="1">
        <v>88</v>
      </c>
      <c r="GF145" s="1">
        <v>245</v>
      </c>
      <c r="GG145" s="1">
        <v>6</v>
      </c>
      <c r="GH145" s="1">
        <v>307</v>
      </c>
      <c r="GI145" s="1">
        <v>0</v>
      </c>
      <c r="GJ145" s="1">
        <v>646</v>
      </c>
      <c r="GK145" s="1">
        <v>94</v>
      </c>
      <c r="GL145" s="1">
        <v>282</v>
      </c>
      <c r="GM145" s="1">
        <v>0</v>
      </c>
      <c r="GN145" s="1">
        <v>289</v>
      </c>
      <c r="GO145" s="1">
        <v>0</v>
      </c>
      <c r="GP145" s="1">
        <v>665</v>
      </c>
      <c r="GQ145" s="1">
        <v>100</v>
      </c>
      <c r="GR145" s="1">
        <v>147</v>
      </c>
      <c r="GS145" s="1">
        <v>18</v>
      </c>
      <c r="GT145" s="1">
        <v>203</v>
      </c>
      <c r="GU145" s="1">
        <v>13</v>
      </c>
      <c r="GV145" s="1">
        <v>481</v>
      </c>
      <c r="GW145" s="1">
        <v>149</v>
      </c>
      <c r="GX145" s="1">
        <v>0</v>
      </c>
      <c r="GY145" s="1">
        <v>0</v>
      </c>
      <c r="GZ145" s="1">
        <v>292</v>
      </c>
      <c r="HA145" s="1">
        <v>0</v>
      </c>
      <c r="HB145" s="1">
        <v>441</v>
      </c>
      <c r="HC145" s="1">
        <v>146</v>
      </c>
      <c r="HD145" s="1">
        <v>132</v>
      </c>
      <c r="HE145" s="1">
        <v>192</v>
      </c>
      <c r="HF145" s="1">
        <v>308</v>
      </c>
      <c r="HG145" s="1">
        <v>8</v>
      </c>
      <c r="HH145" s="1">
        <v>786</v>
      </c>
      <c r="HI145" s="1">
        <v>154</v>
      </c>
      <c r="HJ145" s="1">
        <v>0</v>
      </c>
      <c r="HK145" s="1">
        <v>506</v>
      </c>
      <c r="HL145" s="1">
        <v>0</v>
      </c>
      <c r="HM145" s="1">
        <v>0</v>
      </c>
      <c r="HN145" s="1">
        <v>660</v>
      </c>
      <c r="HO145" s="1">
        <v>111</v>
      </c>
      <c r="HP145" s="1">
        <v>35</v>
      </c>
      <c r="HQ145" s="1">
        <v>105</v>
      </c>
      <c r="HR145" s="1">
        <v>262</v>
      </c>
      <c r="HS145" s="1">
        <v>21</v>
      </c>
      <c r="HT145" s="1">
        <v>534</v>
      </c>
      <c r="HU145" s="1">
        <v>43</v>
      </c>
      <c r="HV145" s="1">
        <v>122</v>
      </c>
      <c r="HW145" s="1">
        <v>27</v>
      </c>
      <c r="HX145" s="1">
        <v>265</v>
      </c>
      <c r="HY145" s="1">
        <v>0</v>
      </c>
      <c r="HZ145" s="1">
        <v>457</v>
      </c>
      <c r="IA145" s="1">
        <v>4</v>
      </c>
      <c r="IB145" s="1">
        <v>106</v>
      </c>
      <c r="IC145" s="1">
        <v>157</v>
      </c>
      <c r="ID145" s="1">
        <v>207</v>
      </c>
      <c r="IE145" s="1">
        <v>2</v>
      </c>
      <c r="IF145" s="1">
        <v>476</v>
      </c>
      <c r="IG145" s="1">
        <v>0</v>
      </c>
      <c r="IH145" s="1">
        <v>0</v>
      </c>
      <c r="II145" s="1">
        <v>188</v>
      </c>
      <c r="IJ145" s="1">
        <v>205</v>
      </c>
      <c r="IK145" s="1">
        <v>0</v>
      </c>
      <c r="IL145" s="1">
        <v>393</v>
      </c>
      <c r="IM145" s="26">
        <f>IFERROR(Tableau17[[#This Row],[LDIV]]/Tableau17[[#This Row],[Total général]],"")</f>
        <v>0</v>
      </c>
      <c r="IN145" s="26">
        <f>IFERROR(Tableau17[[#This Row],[LDVC]]/Tableau17[[#This Row],[Total général]],"")</f>
        <v>0</v>
      </c>
      <c r="IO145" s="26">
        <f>IFERROR(Tableau17[[#This Row],[LDVD]]/Tableau17[[#This Row],[Total général]],"")</f>
        <v>0.17943107221006566</v>
      </c>
      <c r="IP145" s="26">
        <f>IFERROR(Tableau17[[#This Row],[LDVG]]/Tableau17[[#This Row],[Total général]],"")</f>
        <v>2.6258205689277898E-2</v>
      </c>
      <c r="IQ145" s="26">
        <f>IFERROR(Tableau17[[#This Row],[LEXD]]/Tableau17[[#This Row],[Total général]],"")</f>
        <v>0</v>
      </c>
      <c r="IR145" s="26">
        <f>IFERROR(Tableau17[[#This Row],[LEXG]]/Tableau17[[#This Row],[Total général]],"")</f>
        <v>1.0940919037199124E-2</v>
      </c>
      <c r="IS145" s="26">
        <f>IFERROR(Tableau17[[#This Row],[LLR]]/Tableau17[[#This Row],[Total général]],"")</f>
        <v>8.7527352297592995E-2</v>
      </c>
      <c r="IT145" s="26">
        <f>IFERROR(Tableau17[[#This Row],[LREM]]/Tableau17[[#This Row],[Total général]],"")</f>
        <v>5.9080962800875277E-2</v>
      </c>
      <c r="IU145" s="26">
        <f>IFERROR(Tableau17[[#This Row],[LRN]]/Tableau17[[#This Row],[Total général]],"")</f>
        <v>9.4091903719912467E-2</v>
      </c>
      <c r="IV145" s="26">
        <f>IFERROR(Tableau17[[#This Row],[LUG]]/Tableau17[[#This Row],[Total général]],"")</f>
        <v>0.4310722100656455</v>
      </c>
      <c r="IW145" s="26">
        <f>IFERROR(Tableau17[[#This Row],[LVEC]]/Tableau17[[#This Row],[Total général]],"")</f>
        <v>0.11159737417943107</v>
      </c>
      <c r="IX145" s="26">
        <f>IFERROR(Tableau17[[#This Row],[2008-T1-LCMD]]/Tableau17[[#This Row],[2008-T1-TOTAL]],"")</f>
        <v>7.9192546583850928E-2</v>
      </c>
      <c r="IY145" s="26">
        <f>IFERROR(Tableau17[[#This Row],[2008-T1-LDVD]]/Tableau17[[#This Row],[2008-T1-TOTAL]],"")</f>
        <v>1.5527950310559005E-3</v>
      </c>
      <c r="IZ145" s="26">
        <f>IFERROR(Tableau17[[#This Row],[2008-T1-LEXD]]/Tableau17[[#This Row],[2008-T1-TOTAL]],"")</f>
        <v>9.316770186335404E-3</v>
      </c>
      <c r="JA145" s="26">
        <f>IFERROR(Tableau17[[#This Row],[2008-T1-LEXG]]/Tableau17[[#This Row],[2008-T1-TOTAL]],"")</f>
        <v>7.7639751552795025E-2</v>
      </c>
      <c r="JB145" s="26">
        <f>IFERROR(Tableau17[[#This Row],[2008-T1-LFN]]/Tableau17[[#This Row],[2008-T1-TOTAL]],"")</f>
        <v>6.0559006211180127E-2</v>
      </c>
      <c r="JC145" s="26">
        <f>IFERROR(Tableau17[[#This Row],[2008-T1-LMAJ]]/Tableau17[[#This Row],[2008-T1-TOTAL]],"")</f>
        <v>0.41149068322981369</v>
      </c>
      <c r="JD145" s="26">
        <f>IFERROR(Tableau17[[#This Row],[2008-T1-LUG]]/Tableau17[[#This Row],[2008-T1-TOTAL]],"")</f>
        <v>0.36024844720496896</v>
      </c>
      <c r="JE145" s="26">
        <f>IFERROR(Tableau17[[#This Row],[2008-T2-LFN]]/Tableau17[[#This Row],[2008-T2-TOTAL]],"")</f>
        <v>0</v>
      </c>
      <c r="JF145" s="26">
        <f>IFERROR(Tableau17[[#This Row],[2008-T2-LGC]]/Tableau17[[#This Row],[2008-T2-TOTAL]],"")</f>
        <v>0.51846381093057603</v>
      </c>
      <c r="JG145" s="26">
        <f>IFERROR(Tableau17[[#This Row],[2008-T2-LMAJ]]/Tableau17[[#This Row],[2008-T2-TOTAL]],"")</f>
        <v>0.48153618906942391</v>
      </c>
      <c r="JH145" s="26">
        <f>IFERROR(Tableau17[[#This Row],[2008-T2-LUG]]/Tableau17[[#This Row],[2008-T2-TOTAL]],"")</f>
        <v>0</v>
      </c>
      <c r="JI145" s="26">
        <f>IFERROR(Tableau17[[#This Row],[2014-T1-LDIV]]/Tableau17[[#This Row],[2014-T1-TOTAL]],"")</f>
        <v>9.2879256965944269E-3</v>
      </c>
      <c r="JJ145" s="26">
        <f>IFERROR(Tableau17[[#This Row],[2014-T1-LDVD]]/Tableau17[[#This Row],[2014-T1-TOTAL]],"")</f>
        <v>1.5479876160990713E-3</v>
      </c>
      <c r="JK145" s="26">
        <f>IFERROR(Tableau17[[#This Row],[2014-T1-LDVG]]/Tableau17[[#This Row],[2014-T1-TOTAL]],"")</f>
        <v>5.7275541795665637E-2</v>
      </c>
      <c r="JL145" s="26">
        <f>IFERROR(Tableau17[[#This Row],[2014-T1-LEXG]]/Tableau17[[#This Row],[2014-T1-TOTAL]],"")</f>
        <v>0</v>
      </c>
      <c r="JM145" s="26">
        <f>IFERROR(Tableau17[[#This Row],[2014-T1-LFG]]/Tableau17[[#This Row],[2014-T1-TOTAL]],"")</f>
        <v>9.5975232198142413E-2</v>
      </c>
      <c r="JN145" s="26">
        <f>IFERROR(Tableau17[[#This Row],[2014-T1-LFN]]/Tableau17[[#This Row],[2014-T1-TOTAL]],"")</f>
        <v>0.13622291021671826</v>
      </c>
      <c r="JO145" s="26">
        <f>IFERROR(Tableau17[[#This Row],[2014-T1-LUD]]/Tableau17[[#This Row],[2014-T1-TOTAL]],"")</f>
        <v>0.37770897832817335</v>
      </c>
      <c r="JP145" s="26">
        <f>IFERROR(Tableau17[[#This Row],[2014-T1-LUG]]/Tableau17[[#This Row],[2014-T1-TOTAL]],"")</f>
        <v>0.32198142414860681</v>
      </c>
      <c r="JQ145" s="26">
        <f>IFERROR(Tableau17[[#This Row],[2014-T2-LFN]]/Tableau17[[#This Row],[2014-T2-TOTAL]],"")</f>
        <v>0.14135338345864662</v>
      </c>
      <c r="JR145" s="26">
        <f>IFERROR(Tableau17[[#This Row],[2014-T2-LUD]]/Tableau17[[#This Row],[2014-T2-TOTAL]],"")</f>
        <v>0.42406015037593986</v>
      </c>
      <c r="JS145" s="26">
        <f>IFERROR(Tableau17[[#This Row],[2014-T2-LUG]]/Tableau17[[#This Row],[2014-T2-TOTAL]],"")</f>
        <v>0.43458646616541352</v>
      </c>
      <c r="JT145" s="26">
        <f>IFERROR(Tableau17[[#This Row],[2015-T1-BC-DIV]]/Tableau17[[#This Row],[2015-T1-TOTAL]],"")</f>
        <v>2.7027027027027029E-2</v>
      </c>
      <c r="JU145" s="26">
        <f>IFERROR(Tableau17[[#This Row],[2015-T1-BC-DLF]]/Tableau17[[#This Row],[2015-T1-TOTAL]],"")</f>
        <v>1.2474012474012475E-2</v>
      </c>
      <c r="JV145" s="26">
        <f>IFERROR(Tableau17[[#This Row],[2015-T1-BC-DVD]]/Tableau17[[#This Row],[2015-T1-TOTAL]],"")</f>
        <v>8.3160083160083165E-3</v>
      </c>
      <c r="JW145" s="26">
        <f>IFERROR(Tableau17[[#This Row],[2015-T1-BC-DVG]]/Tableau17[[#This Row],[2015-T1-TOTAL]],"")</f>
        <v>3.9501039501039503E-2</v>
      </c>
      <c r="JX145" s="26">
        <f>IFERROR(Tableau17[[#This Row],[2015-T1-BC-FG]]/Tableau17[[#This Row],[2015-T1-TOTAL]],"")</f>
        <v>0.11642411642411643</v>
      </c>
      <c r="JY145" s="26">
        <f>IFERROR(Tableau17[[#This Row],[2015-T1-BC-FN]]/Tableau17[[#This Row],[2015-T1-TOTAL]],"")</f>
        <v>0.19542619542619544</v>
      </c>
      <c r="JZ145" s="26">
        <f>IFERROR(Tableau17[[#This Row],[2015-T1-BC-MDM]]/Tableau17[[#This Row],[2015-T1-TOTAL]],"")</f>
        <v>3.7422037422037424E-2</v>
      </c>
      <c r="KA145" s="26">
        <f>IFERROR(Tableau17[[#This Row],[2015-T1-BC-RDG]]/Tableau17[[#This Row],[2015-T1-TOTAL]],"")</f>
        <v>0</v>
      </c>
      <c r="KB145" s="26">
        <f>IFERROR(Tableau17[[#This Row],[2015-T1-BC-SOC]]/Tableau17[[#This Row],[2015-T1-TOTAL]],"")</f>
        <v>0</v>
      </c>
      <c r="KC145" s="26">
        <f>IFERROR(Tableau17[[#This Row],[2015-T1-BC-UD]]/Tableau17[[#This Row],[2015-T1-TOTAL]],"")</f>
        <v>0.29729729729729731</v>
      </c>
      <c r="KD145" s="26">
        <f>IFERROR(Tableau17[[#This Row],[2015-T1-BC-UG]]/Tableau17[[#This Row],[2015-T1-TOTAL]],"")</f>
        <v>0.26611226611226613</v>
      </c>
      <c r="KE145" s="26">
        <f>IFERROR(Tableau17[[#This Row],[2015-T1-BC-VEC]]/Tableau17[[#This Row],[2015-T1-TOTAL]],"")</f>
        <v>0</v>
      </c>
      <c r="KF145" s="26">
        <f>IFERROR(Tableau17[[#This Row],[2015-T2-BC-DVG]]/Tableau17[[#This Row],[2015-T2-TOTAL]],"")</f>
        <v>0</v>
      </c>
      <c r="KG145" s="26">
        <f>IFERROR(Tableau17[[#This Row],[2015-T2-BC-FN]]/Tableau17[[#This Row],[2015-T2-TOTAL]],"")</f>
        <v>0.33786848072562359</v>
      </c>
      <c r="KH145" s="26">
        <f>IFERROR(Tableau17[[#This Row],[2015-T2-BC-SOC]]/Tableau17[[#This Row],[2015-T2-TOTAL]],"")</f>
        <v>0</v>
      </c>
      <c r="KI145" s="26">
        <f>IFERROR(Tableau17[[#This Row],[2015-T2-BC-UD]]/Tableau17[[#This Row],[2015-T2-TOTAL]],"")</f>
        <v>0</v>
      </c>
      <c r="KJ145" s="26">
        <f>IFERROR(Tableau17[[#This Row],[2015-T2-BC-UG]]/Tableau17[[#This Row],[2015-T2-TOTAL]],"")</f>
        <v>0.66213151927437641</v>
      </c>
      <c r="KK145" s="26">
        <f>IFERROR(Tableau17[[#This Row],[2017 (L)-T1-COM]]/Tableau17[[#This Row],[2017 (L)-T1-TOTAL]],"")</f>
        <v>5.4621848739495799E-2</v>
      </c>
      <c r="KL145" s="26">
        <f>IFERROR(Tableau17[[#This Row],[2017 (L)-T1-DIV]]/Tableau17[[#This Row],[2017 (L)-T1-TOTAL]],"")</f>
        <v>2.1008403361344537E-3</v>
      </c>
      <c r="KM145" s="26">
        <f>IFERROR(Tableau17[[#This Row],[2017 (L)-T1-DLF]]/Tableau17[[#This Row],[2017 (L)-T1-TOTAL]],"")</f>
        <v>8.4033613445378148E-3</v>
      </c>
      <c r="KN145" s="26">
        <f>IFERROR(Tableau17[[#This Row],[2017 (L)-T1-DVD]]/Tableau17[[#This Row],[2017 (L)-T1-TOTAL]],"")</f>
        <v>3.7815126050420166E-2</v>
      </c>
      <c r="KO145" s="26">
        <f>IFERROR(Tableau17[[#This Row],[2017 (L)-T1-DVG]]/Tableau17[[#This Row],[2017 (L)-T1-TOTAL]],"")</f>
        <v>2.1008403361344537E-3</v>
      </c>
      <c r="KP145" s="26">
        <f>IFERROR(Tableau17[[#This Row],[2017 (L)-T1-ECO]]/Tableau17[[#This Row],[2017 (L)-T1-TOTAL]],"")</f>
        <v>8.1932773109243698E-2</v>
      </c>
      <c r="KQ145" s="26">
        <f>IFERROR(Tableau17[[#This Row],[2017 (L)-T1-EXD]]/Tableau17[[#This Row],[2017 (L)-T1-TOTAL]],"")</f>
        <v>0</v>
      </c>
      <c r="KR145" s="26">
        <f>IFERROR(Tableau17[[#This Row],[2017 (L)-T1-EXG]]/Tableau17[[#This Row],[2017 (L)-T1-TOTAL]],"")</f>
        <v>4.2016806722689074E-3</v>
      </c>
      <c r="KS145" s="26">
        <f>IFERROR(Tableau17[[#This Row],[2017 (L)-T1-FI]]/Tableau17[[#This Row],[2017 (L)-T1-TOTAL]],"")</f>
        <v>0.26680672268907563</v>
      </c>
      <c r="KT145" s="26">
        <f>IFERROR(Tableau17[[#This Row],[2017 (L)-T1-FN]]/Tableau17[[#This Row],[2017 (L)-T1-TOTAL]],"")</f>
        <v>0</v>
      </c>
      <c r="KU145" s="26">
        <f>IFERROR(Tableau17[[#This Row],[2017 (L)-T1-LR]]/Tableau17[[#This Row],[2017 (L)-T1-TOTAL]],"")</f>
        <v>0.18487394957983194</v>
      </c>
      <c r="KV145" s="26">
        <f>IFERROR(Tableau17[[#This Row],[2017 (L)-T1-MDM]]/Tableau17[[#This Row],[2017 (L)-T1-TOTAL]],"")</f>
        <v>0</v>
      </c>
      <c r="KW145" s="26">
        <f>IFERROR(Tableau17[[#This Row],[2017 (L)-T1-RDG]]/Tableau17[[#This Row],[2017 (L)-T1-TOTAL]],"")</f>
        <v>2.5210084033613446E-2</v>
      </c>
      <c r="KX145" s="26">
        <f>IFERROR(Tableau17[[#This Row],[2017 (L)-T1-REG]]/Tableau17[[#This Row],[2017 (L)-T1-TOTAL]],"")</f>
        <v>2.1008403361344537E-3</v>
      </c>
      <c r="KY145" s="26">
        <f>IFERROR(Tableau17[[#This Row],[2017 (L)-T1-REM]]/Tableau17[[#This Row],[2017 (L)-T1-TOTAL]],"")</f>
        <v>0.32983193277310924</v>
      </c>
      <c r="KZ145" s="26">
        <f>IFERROR(Tableau17[[#This Row],[2017 (L)-T1-SOC]]/Tableau17[[#This Row],[2017 (L)-T1-TOTAL]],"")</f>
        <v>0</v>
      </c>
      <c r="LA145" s="26">
        <f>IFERROR(Tableau17[[#This Row],[2017 (L)-T1-UDI]]/Tableau17[[#This Row],[2017 (L)-T1-TOTAL]],"")</f>
        <v>0</v>
      </c>
      <c r="LB145" s="26">
        <f>IFERROR(Tableau17[[#This Row],[2017 (L)-T2-FI]]/Tableau17[[#This Row],[2017 (L)-T2-TOTAL]],"")</f>
        <v>0.52162849872773542</v>
      </c>
      <c r="LC145" s="26">
        <f>IFERROR(Tableau17[[#This Row],[2017 (L)-T2-FN]]/Tableau17[[#This Row],[2017 (L)-T2-TOTAL]],"")</f>
        <v>0</v>
      </c>
      <c r="LD145" s="26">
        <f>IFERROR(Tableau17[[#This Row],[2017 (L)-T2-LR]]/Tableau17[[#This Row],[2017 (L)-T2-TOTAL]],"")</f>
        <v>0</v>
      </c>
      <c r="LE145" s="26">
        <f>IFERROR(Tableau17[[#This Row],[2017 (L)-T2-MDM]]/Tableau17[[#This Row],[2017 (L)-T2-TOTAL]],"")</f>
        <v>0</v>
      </c>
      <c r="LF145" s="26">
        <f>IFERROR(Tableau17[[#This Row],[2017 (L)-T2-REM]]/Tableau17[[#This Row],[2017 (L)-T2-TOTAL]],"")</f>
        <v>0.47837150127226463</v>
      </c>
      <c r="LG145" s="26">
        <f>IFERROR(Tableau17[[#This Row],[2017-T1-ARTHAUD Nathalie]]/Tableau17[[#This Row],[2017-T1-TOTAL]],"")</f>
        <v>2.5445292620865142E-3</v>
      </c>
      <c r="LH145" s="26">
        <f>IFERROR(Tableau17[[#This Row],[2017-T1-ASSELINEAU Fran]]/Tableau17[[#This Row],[2017-T1-TOTAL]],"")</f>
        <v>5.0890585241730284E-3</v>
      </c>
      <c r="LI145" s="26">
        <f>IFERROR(Tableau17[[#This Row],[2017-T1-CHEMINADE Jacques]]/Tableau17[[#This Row],[2017-T1-TOTAL]],"")</f>
        <v>1.2722646310432571E-3</v>
      </c>
      <c r="LJ145" s="26">
        <f>IFERROR(Tableau17[[#This Row],[2017-T1-DUPONT-AIGNAN Nicolas]]/Tableau17[[#This Row],[2017-T1-TOTAL]],"")</f>
        <v>2.6717557251908396E-2</v>
      </c>
      <c r="LK145" s="26">
        <f>IFERROR(Tableau17[[#This Row],[2017-T1-FILLON Fran]]/Tableau17[[#This Row],[2017-T1-TOTAL]],"")</f>
        <v>0.16793893129770993</v>
      </c>
      <c r="LL145" s="26">
        <f>IFERROR(Tableau17[[#This Row],[2017-T1-HAMON Beno]]/Tableau17[[#This Row],[2017-T1-TOTAL]],"")</f>
        <v>7.3791348600508899E-2</v>
      </c>
      <c r="LM145" s="26">
        <f>IFERROR(Tableau17[[#This Row],[2017-T1-LASSALLE Jean]]/Tableau17[[#This Row],[2017-T1-TOTAL]],"")</f>
        <v>1.0178117048346057E-2</v>
      </c>
      <c r="LN145" s="26">
        <f>IFERROR(Tableau17[[#This Row],[2017-T1-LE PEN Marine]]/Tableau17[[#This Row],[2017-T1-TOTAL]],"")</f>
        <v>0.15267175572519084</v>
      </c>
      <c r="LO145" s="26">
        <f>IFERROR(Tableau17[[#This Row],[2017-T1-M Jean-Luc]]/Tableau17[[#This Row],[2017-T1-TOTAL]],"")</f>
        <v>0.30661577608142493</v>
      </c>
      <c r="LP145" s="26">
        <f>IFERROR(Tableau17[[#This Row],[2017-T1-MACRON Emmanuel]]/Tableau17[[#This Row],[2017-T1-TOTAL]],"")</f>
        <v>0.24427480916030533</v>
      </c>
      <c r="LQ145" s="26">
        <f>IFERROR(Tableau17[[#This Row],[2017-T1-POUTOU Philippe]]/Tableau17[[#This Row],[2017-T1-TOTAL]],"")</f>
        <v>8.9058524173027988E-3</v>
      </c>
      <c r="LR145" s="26">
        <f>IFERROR(Tableau17[[#This Row],[2017-T2-LE PEN Marine]]/Tableau17[[#This Row],[2017-T2-TOTAL]],"")</f>
        <v>0.23333333333333334</v>
      </c>
      <c r="LS145" s="26">
        <f>IFERROR(Tableau17[[#This Row],[2017-T2-MACRON Emmanuel]]/Tableau17[[#This Row],[2017-T2-TOTAL]],"")</f>
        <v>0.76666666666666672</v>
      </c>
      <c r="LT145" s="26">
        <f>IFERROR(Tableau17[[#This Row],[2019-T1-ALEXANDRE Audric]]/Tableau17[[#This Row],[2019-T1-TOTAL]],"")</f>
        <v>0</v>
      </c>
      <c r="LU145" s="26">
        <f>IFERROR(Tableau17[[#This Row],[2019-T1-ARTHAUD Nathalie]]/Tableau17[[#This Row],[2019-T1-TOTAL]],"")</f>
        <v>1.8975332068311196E-3</v>
      </c>
      <c r="LV145" s="26">
        <f>IFERROR(Tableau17[[#This Row],[2019-T1-ASSELINEAU François]]/Tableau17[[#This Row],[2019-T1-TOTAL]],"")</f>
        <v>1.8975332068311195E-2</v>
      </c>
      <c r="LW145" s="26">
        <f>IFERROR(Tableau17[[#This Row],[2019-T1-AUBRY Manon]]/Tableau17[[#This Row],[2019-T1-TOTAL]],"")</f>
        <v>5.6925996204933584E-2</v>
      </c>
      <c r="LX145" s="26">
        <f>IFERROR(Tableau17[[#This Row],[2019-T1-AZERGUI Nagib]]/Tableau17[[#This Row],[2019-T1-TOTAL]],"")</f>
        <v>1.8975332068311196E-3</v>
      </c>
      <c r="LY145" s="26">
        <f>IFERROR(Tableau17[[#This Row],[2019-T1-BARDELLA Jordan]]/Tableau17[[#This Row],[2019-T1-TOTAL]],"")</f>
        <v>0.15749525616698293</v>
      </c>
      <c r="LZ145" s="26">
        <f>IFERROR(Tableau17[[#This Row],[2019-T1-BELLAMY François-Xavier]]/Tableau17[[#This Row],[2019-T1-TOTAL]],"")</f>
        <v>5.8823529411764705E-2</v>
      </c>
      <c r="MA145" s="26">
        <f>IFERROR(Tableau17[[#This Row],[2019-T1-BIDOU Olivier]]/Tableau17[[#This Row],[2019-T1-TOTAL]],"")</f>
        <v>0</v>
      </c>
      <c r="MB145" s="26">
        <f>IFERROR(Tableau17[[#This Row],[2019-T1-BOURG Dominique]]/Tableau17[[#This Row],[2019-T1-TOTAL]],"")</f>
        <v>2.0872865275142316E-2</v>
      </c>
      <c r="MC145" s="26">
        <f>IFERROR(Tableau17[[#This Row],[2019-T1-BROSSAT Ian]]/Tableau17[[#This Row],[2019-T1-TOTAL]],"")</f>
        <v>7.020872865275142E-2</v>
      </c>
      <c r="MD145" s="26">
        <f>IFERROR(Tableau17[[#This Row],[2019-T1-CAILLAUD Sophie]]/Tableau17[[#This Row],[2019-T1-TOTAL]],"")</f>
        <v>0</v>
      </c>
      <c r="ME145" s="26">
        <f>IFERROR(Tableau17[[#This Row],[2019-T1-CAMUS Renaud]]/Tableau17[[#This Row],[2019-T1-TOTAL]],"")</f>
        <v>0</v>
      </c>
      <c r="MF145" s="26">
        <f>IFERROR(Tableau17[[#This Row],[2019-T1-CHALENÇON Christophe]]/Tableau17[[#This Row],[2019-T1-TOTAL]],"")</f>
        <v>0</v>
      </c>
      <c r="MG145" s="26">
        <f>IFERROR(Tableau17[[#This Row],[2019-T1-CORBET Cathy Denise Ginette]]/Tableau17[[#This Row],[2019-T1-TOTAL]],"")</f>
        <v>0</v>
      </c>
      <c r="MH145" s="26">
        <f>IFERROR(Tableau17[[#This Row],[2019-T1-DE PREVOISIN Robert]]/Tableau17[[#This Row],[2019-T1-TOTAL]],"")</f>
        <v>0</v>
      </c>
      <c r="MI145" s="26">
        <f>IFERROR(Tableau17[[#This Row],[2019-T1-DELFEL Thérèse]]/Tableau17[[#This Row],[2019-T1-TOTAL]],"")</f>
        <v>0</v>
      </c>
      <c r="MJ145" s="26">
        <f>IFERROR(Tableau17[[#This Row],[2019-T1-DIEUMEGARD Pierre]]/Tableau17[[#This Row],[2019-T1-TOTAL]],"")</f>
        <v>0</v>
      </c>
      <c r="MK145" s="26">
        <f>IFERROR(Tableau17[[#This Row],[2019-T1-DUPONT-AIGNAN Nicolas]]/Tableau17[[#This Row],[2019-T1-TOTAL]],"")</f>
        <v>3.2258064516129031E-2</v>
      </c>
      <c r="ML145" s="26">
        <f>IFERROR(Tableau17[[#This Row],[2019-T1-GERNIGON Yves]]/Tableau17[[#This Row],[2019-T1-TOTAL]],"")</f>
        <v>0</v>
      </c>
      <c r="MM145" s="26">
        <f>IFERROR(Tableau17[[#This Row],[2019-T1-GLUCKSMANN Raphaël]]/Tableau17[[#This Row],[2019-T1-TOTAL]],"")</f>
        <v>8.5388994307400379E-2</v>
      </c>
      <c r="MN145" s="26">
        <f>IFERROR(Tableau17[[#This Row],[2019-T1-HAMON Benoît]]/Tableau17[[#This Row],[2019-T1-TOTAL]],"")</f>
        <v>6.4516129032258063E-2</v>
      </c>
      <c r="MO145" s="26">
        <f>IFERROR(Tableau17[[#This Row],[2019-T1-HELGEN Gilles]]/Tableau17[[#This Row],[2019-T1-TOTAL]],"")</f>
        <v>0</v>
      </c>
      <c r="MP145" s="26">
        <f>IFERROR(Tableau17[[#This Row],[2019-T1-JADOT Yannick]]/Tableau17[[#This Row],[2019-T1-TOTAL]],"")</f>
        <v>0.21821631878557876</v>
      </c>
      <c r="MQ145" s="26">
        <f>IFERROR(Tableau17[[#This Row],[2019-T1-LAGARDE Jean-Christophe]]/Tableau17[[#This Row],[2019-T1-TOTAL]],"")</f>
        <v>7.5901328273244783E-3</v>
      </c>
      <c r="MR145" s="26">
        <f>IFERROR(Tableau17[[#This Row],[2019-T1-LALANNE Francis]]/Tableau17[[#This Row],[2019-T1-TOTAL]],"")</f>
        <v>3.7950664136622392E-3</v>
      </c>
      <c r="MS145" s="26">
        <f>IFERROR(Tableau17[[#This Row],[2019-T1-LOISEAU Nathalie]]/Tableau17[[#This Row],[2019-T1-TOTAL]],"")</f>
        <v>0.19924098671726756</v>
      </c>
      <c r="MT145" s="26">
        <f>IFERROR(Tableau17[[#This Row],[2019-T1-MARIE Florie]]/Tableau17[[#This Row],[2019-T1-TOTAL]],"")</f>
        <v>1.8975332068311196E-3</v>
      </c>
      <c r="MU145" s="26">
        <f>IFERROR(Tableau17[[#This Row],[2008-T1-MACROEXTRDROITE]]/Tableau17[[#This Row],[2008-T1-MACROTOTALE]],"")</f>
        <v>6.9875776397515521E-2</v>
      </c>
      <c r="MV145" s="26">
        <f>IFERROR(Tableau17[[#This Row],[2008-T1-MACRODROITE]]/Tableau17[[#This Row],[2008-T1-MACROTOTALE]],"")</f>
        <v>0.49223602484472051</v>
      </c>
      <c r="MW145" s="26">
        <f>IFERROR(Tableau17[[#This Row],[2008-T1-MACROCENTRE]]/Tableau17[[#This Row],[2008-T1-MACROTOTALE]],"")</f>
        <v>0</v>
      </c>
      <c r="MX145" s="26">
        <f>IFERROR(Tableau17[[#This Row],[2008-T1-MACROGAUCHE]]/Tableau17[[#This Row],[2008-T1-MACROTOTALE]],"")</f>
        <v>0.43788819875776397</v>
      </c>
      <c r="MY145" s="26">
        <f>IFERROR(Tableau17[[#This Row],[2008-T1-MACROAUTRE]]/Tableau17[[#This Row],[2008-T1-MACROTOTALE]],"")</f>
        <v>0</v>
      </c>
      <c r="MZ145" s="26">
        <f>IFERROR(Tableau17[[#This Row],[2008-T2-MACROEXTRDROITE]]/Tableau17[[#This Row],[2008-T2-MACROTOTALE]],"")</f>
        <v>0</v>
      </c>
      <c r="NA145" s="26">
        <f>IFERROR(Tableau17[[#This Row],[2008-T2-MACRODROITE]]/Tableau17[[#This Row],[2008-T2-MACROTOTALE]],"")</f>
        <v>0.48153618906942391</v>
      </c>
      <c r="NB145" s="26">
        <f>IFERROR(Tableau17[[#This Row],[2008-T2-MACROCENTRE]]/Tableau17[[#This Row],[2008-T2-MACROTOTALE]],"")</f>
        <v>0</v>
      </c>
      <c r="NC145" s="26">
        <f>IFERROR(Tableau17[[#This Row],[2008-T2-MACROGAUCHE]]/Tableau17[[#This Row],[2008-T2-MACROTOTALE]],"")</f>
        <v>0.51846381093057603</v>
      </c>
      <c r="ND145" s="26">
        <f>IFERROR(Tableau17[[#This Row],[2008-T2-MACROAUTRE]]/Tableau17[[#This Row],[2008-T2-MACROTOTALE]],"")</f>
        <v>0</v>
      </c>
      <c r="NE145" s="26">
        <f>IFERROR(Tableau17[[#This Row],[2014-T1-MACROEXTRDROITE]]/Tableau17[[#This Row],[2014-T1-MACROTOTALE]],"")</f>
        <v>0.13622291021671826</v>
      </c>
      <c r="NF145" s="26">
        <f>IFERROR(Tableau17[[#This Row],[2014-T1-MACRODROITE]]/Tableau17[[#This Row],[2014-T1-MACROTOTALE]],"")</f>
        <v>0.37925696594427244</v>
      </c>
      <c r="NG145" s="26">
        <f>IFERROR(Tableau17[[#This Row],[2014-T1-MACROCENTRE]]/Tableau17[[#This Row],[2014-T1-MACROTOTALE]],"")</f>
        <v>9.2879256965944269E-3</v>
      </c>
      <c r="NH145" s="26">
        <f>IFERROR(Tableau17[[#This Row],[2014-T1-MACROGAUCHE]]/Tableau17[[#This Row],[2014-T1-MACROTOTALE]],"")</f>
        <v>0.47523219814241485</v>
      </c>
      <c r="NI145" s="26">
        <f>IFERROR(Tableau17[[#This Row],[2014-T1-MACROAUTRE]]/Tableau17[[#This Row],[2014-T1-MACROTOTALE]],"")</f>
        <v>0</v>
      </c>
      <c r="NJ145" s="26">
        <f>IFERROR(Tableau17[[#This Row],[2014-T2-MACROEXTRDROITE]]/Tableau17[[#This Row],[2014-T2-MACROTOTALE]],"")</f>
        <v>0.14135338345864662</v>
      </c>
      <c r="NK145" s="26">
        <f>IFERROR(Tableau17[[#This Row],[2014-T2-MACRODROITE]]/Tableau17[[#This Row],[2014-T2-MACROTOTALE]],"")</f>
        <v>0.42406015037593986</v>
      </c>
      <c r="NL145" s="26">
        <f>IFERROR(Tableau17[[#This Row],[2014-T2-MACROCENTRE]]/Tableau17[[#This Row],[2014-T2-MACROTOTALE]],"")</f>
        <v>0</v>
      </c>
      <c r="NM145" s="26">
        <f>IFERROR(Tableau17[[#This Row],[2014-T2-MACROGAUCHE]]/Tableau17[[#This Row],[2014-T2-MACROTOTALE]],"")</f>
        <v>0.43458646616541352</v>
      </c>
      <c r="NN145" s="26">
        <f>IFERROR(Tableau17[[#This Row],[2014-T2-MACROAUTRE]]/Tableau17[[#This Row],[2014-T2-MACROTOTALE]],"")</f>
        <v>0</v>
      </c>
      <c r="NO145" s="26">
        <f>IFERROR( Tableau17[[#This Row],[2015-T1-MACROEXTRDROITE]]/Tableau17[[#This Row],[2015-T1-MACROTOTALE]],"")</f>
        <v>0.20790020790020791</v>
      </c>
      <c r="NP145" s="26">
        <f>IFERROR(Tableau17[[#This Row],[2015-T1-MACRODROITE]]/Tableau17[[#This Row],[2015-T1-MACROTOTALE]],"")</f>
        <v>0.30561330561330563</v>
      </c>
      <c r="NQ145" s="26">
        <f>IFERROR(Tableau17[[#This Row],[2015-T1-MACROCENTRE]]/Tableau17[[#This Row],[2015-T1-MACROTOTALE]],"")</f>
        <v>3.7422037422037424E-2</v>
      </c>
      <c r="NR145" s="26">
        <f>IFERROR(Tableau17[[#This Row],[2015-T1-MACROGAUCHE]]/Tableau17[[#This Row],[2015-T1-MACROTOTALE]],"")</f>
        <v>0.42203742203742206</v>
      </c>
      <c r="NS145" s="26">
        <f>IFERROR(Tableau17[[#This Row],[2015-T1-MACROAUTRE]]/Tableau17[[#This Row],[2015-T1-MACROTOTALE]],"")</f>
        <v>2.7027027027027029E-2</v>
      </c>
      <c r="NT145" s="26">
        <f>IFERROR(Tableau17[[#This Row],[2015-T2-MACROEXTRDROITE]]/Tableau17[[#This Row],[2015-T2-MACROTOTALE]],"")</f>
        <v>0.33786848072562359</v>
      </c>
      <c r="NU145" s="26">
        <f>IFERROR(Tableau17[[#This Row],[2015-T2-MACRODROITE]]/Tableau17[[#This Row],[2015-T2-MACROTOTALE]],"")</f>
        <v>0</v>
      </c>
      <c r="NV145" s="26">
        <f>IFERROR(Tableau17[[#This Row],[2015-T2-MACROCENTRE]]/Tableau17[[#This Row],[2015-T2-MACROTOTALE]],"")</f>
        <v>0</v>
      </c>
      <c r="NW145" s="26">
        <f>IFERROR(Tableau17[[#This Row],[2015-T2-MACROGAUCHE]]/Tableau17[[#This Row],[2015-T2-MACROTOTALE]],"")</f>
        <v>0.66213151927437641</v>
      </c>
      <c r="NX145" s="26">
        <f>IFERROR(Tableau17[[#This Row],[2015-T2-MACROAUTRE]]/Tableau17[[#This Row],[2015-T2-MACROTOTALE]],"")</f>
        <v>0</v>
      </c>
      <c r="NY145" s="26">
        <f>IFERROR(Tableau17[[#This Row],[2017-T1-MACROEXTRDROITE]]/Tableau17[[#This Row],[2017-T1-MACROTOTALE]],"")</f>
        <v>0.18575063613231552</v>
      </c>
      <c r="NZ145" s="26">
        <f>IFERROR(Tableau17[[#This Row],[2017-T1-MACRODROITE]]/Tableau17[[#This Row],[2017-T1-MACROTOTALE]],"")</f>
        <v>0.16793893129770993</v>
      </c>
      <c r="OA145" s="26">
        <f>IFERROR(Tableau17[[#This Row],[2017-T1-MACROCENTRE]]/Tableau17[[#This Row],[2017-T1-MACROTOTALE]],"")</f>
        <v>0.24427480916030533</v>
      </c>
      <c r="OB145" s="26">
        <f>IFERROR(Tableau17[[#This Row],[2017-T1-MACROGAUCHE]]/Tableau17[[#This Row],[2017-T1-MACROTOTALE]],"")</f>
        <v>0.39185750636132316</v>
      </c>
      <c r="OC145" s="26">
        <f>IFERROR(Tableau17[[#This Row],[2017-T1-MACROAUTRE]]/Tableau17[[#This Row],[2017-T1-MACROTOTALE]],"")</f>
        <v>1.0178117048346057E-2</v>
      </c>
      <c r="OD145" s="26">
        <f>IFERROR(Tableau17[[#This Row],[2017-T2-MACROEXTRDROITE]]/Tableau17[[#This Row],[2017-T2-MACROTOTALE]],"")</f>
        <v>0.23333333333333334</v>
      </c>
      <c r="OE145" s="26">
        <f>IFERROR(Tableau17[[#This Row],[2017-T2-MACRODROITE]]/Tableau17[[#This Row],[2017-T2-MACROTOTALE]],"")</f>
        <v>0</v>
      </c>
      <c r="OF145" s="26">
        <f>IFERROR(Tableau17[[#This Row],[2017-T2-MACROCENTRE]]/Tableau17[[#This Row],[2017-T2-MACROTOTALE]],"")</f>
        <v>0.76666666666666672</v>
      </c>
      <c r="OG145" s="26">
        <f>IFERROR(Tableau17[[#This Row],[2017-T2-MACROGAUCHE]]/Tableau17[[#This Row],[2017-T2-MACROTOTALE]],"")</f>
        <v>0</v>
      </c>
      <c r="OH145" s="26">
        <f>IFERROR(Tableau17[[#This Row],[2017-T2-MACROAUTRE]]/Tableau17[[#This Row],[2017-T2-MACROTOTALE]],"")</f>
        <v>0</v>
      </c>
      <c r="OI145" s="26">
        <f>IFERROR(Tableau17[[#This Row],[2019-T1-MACROEXTRDROITE]]/Tableau17[[#This Row],[2019-T1-MACROTOTALE]],"")</f>
        <v>0.20786516853932585</v>
      </c>
      <c r="OJ145" s="26">
        <f>IFERROR(Tableau17[[#This Row],[2019-T1-MACRODROITE]]/Tableau17[[#This Row],[2019-T1-MACROTOTALE]],"")</f>
        <v>6.5543071161048683E-2</v>
      </c>
      <c r="OK145" s="26">
        <f>IFERROR(Tableau17[[#This Row],[2019-T1-MACROCENTRE]]/Tableau17[[#This Row],[2019-T1-MACROTOTALE]],"")</f>
        <v>0.19662921348314608</v>
      </c>
      <c r="OL145" s="26">
        <f>IFERROR(Tableau17[[#This Row],[2019-T1-MACROGAUCHE]]/Tableau17[[#This Row],[2019-T1-MACROTOTALE]],"")</f>
        <v>0.49063670411985016</v>
      </c>
      <c r="OM145" s="26">
        <f>IFERROR(Tableau17[[#This Row],[2019-T1-MACROAUTRE]]/Tableau17[[#This Row],[2019-T1-MACROTOTALE]],"")</f>
        <v>3.9325842696629212E-2</v>
      </c>
      <c r="ON145" s="26">
        <f>IFERROR(Tableau17[[#This Row],[2020-T1-MACROEXTRDROITE]]/Tableau17[[#This Row],[2020-T1-MACROTOTALE]],"")</f>
        <v>9.4091903719912467E-2</v>
      </c>
      <c r="OO145" s="26">
        <f>IFERROR(Tableau17[[#This Row],[2020-T1-MACRODROITE]]/Tableau17[[#This Row],[2020-T1-MACROTOTALE]],"")</f>
        <v>0.26695842450765866</v>
      </c>
      <c r="OP145" s="26">
        <f>IFERROR(Tableau17[[#This Row],[2020-T1-MACROCENTRE]]/Tableau17[[#This Row],[2020-T1-MACROTOTALE]],"")</f>
        <v>5.9080962800875277E-2</v>
      </c>
      <c r="OQ145" s="26">
        <f>IFERROR(Tableau17[[#This Row],[2020-T1-MACROGAUCHE]]/Tableau17[[#This Row],[2020-T1-MACROTOTALE]],"")</f>
        <v>0.57986870897155363</v>
      </c>
      <c r="OR145" s="26">
        <f>IFERROR(Tableau17[[#This Row],[2020-T1-MACROAUTRE]]/Tableau17[[#This Row],[2020-T1-MACROTOTALE]],"")</f>
        <v>0</v>
      </c>
      <c r="OS145" s="26">
        <f>IFERROR(Tableau17[[#This Row],[2017 (L)-T1-MACROEXTRDROITE]]/Tableau17[[#This Row],[2017 (L)-T1-MACROTOTALE]],"")</f>
        <v>8.4033613445378148E-3</v>
      </c>
      <c r="OT145" s="26">
        <f>IFERROR(Tableau17[[#This Row],[2017 (L)-T1-MACRODROITE]]/Tableau17[[#This Row],[2017 (L)-T1-MACROTOTALE]],"")</f>
        <v>0.22268907563025211</v>
      </c>
      <c r="OU145" s="26">
        <f>IFERROR(Tableau17[[#This Row],[2017 (L)-T1-MACROCENTRE]]/Tableau17[[#This Row],[2017 (L)-T1-MACROTOTALE]],"")</f>
        <v>0.32983193277310924</v>
      </c>
      <c r="OV145" s="26">
        <f>IFERROR(Tableau17[[#This Row],[2017 (L)-T1-MACROGAUCHE]]/Tableau17[[#This Row],[2017 (L)-T1-MACROTOTALE]],"")</f>
        <v>0.43487394957983194</v>
      </c>
      <c r="OW145" s="26">
        <f>IFERROR(Tableau17[[#This Row],[2017 (L)-T1-MACROAUTRE]]/Tableau17[[#This Row],[2017 (L)-T1-MACROTOTALE]],"")</f>
        <v>4.2016806722689074E-3</v>
      </c>
      <c r="OX145" s="26">
        <f>IFERROR(Tableau17[[#This Row],[2017 (L)-T2-MACROEXTRDROITE]]/Tableau17[[#This Row],[2017 (L)-T2-MACROTOTALE]],"")</f>
        <v>0</v>
      </c>
      <c r="OY145" s="26">
        <f>IFERROR(Tableau17[[#This Row],[2017 (L)-T2-MACRODROITE]]/Tableau17[[#This Row],[2017 (L)-T2-MACROTOTALE]],"")</f>
        <v>0</v>
      </c>
      <c r="OZ145" s="26">
        <f>IFERROR(Tableau17[[#This Row],[2017 (L)-T2-MACROCENTRE]]/Tableau17[[#This Row],[2017 (L)-T2-MACROTOTALE]],"")</f>
        <v>0.47837150127226463</v>
      </c>
      <c r="PA145" s="26">
        <f>IFERROR(Tableau17[[#This Row],[2017 (L)-T2-MACROGAUCHE]]/Tableau17[[#This Row],[2017 (L)-T2-MACROTOTALE]],"")</f>
        <v>0.52162849872773542</v>
      </c>
      <c r="PB145" s="26">
        <f>IFERROR(Tableau17[[#This Row],[2017 (L)-T2-MACROAUTRE]]/Tableau17[[#This Row],[2017 (L)-T2-MACROTOTALE]],"")</f>
        <v>0</v>
      </c>
      <c r="PC145" s="26">
        <f>IFERROR(Tableau17[[#This Row],[2008_T1_PROCUS]]/Tableau17[[#This Row],[2008_T1_INSCRITS]],0)</f>
        <v>2.2571148184494603E-2</v>
      </c>
      <c r="PD145" s="26">
        <f>IFERROR(Tableau17[[#This Row],[2008_T2_PROCUS]]/Tableau17[[#This Row],[2008_T2_INSCRITS]],0)</f>
        <v>1.2757605495583905E-2</v>
      </c>
      <c r="PE145" s="26">
        <f>Tableau17[[#This Row],[2014_T1_PROCUS]]/Tableau17[[#This Row],[2014_T1_INSCRITS]]</f>
        <v>1.3673655423883319E-2</v>
      </c>
      <c r="PF145" s="26">
        <f>IFERROR(Tableau17[[#This Row],[2014_T2_PROCUS]]/Tableau17[[#This Row],[2014_T2_INSCRITS]],0)</f>
        <v>2.0985401459854013E-2</v>
      </c>
    </row>
    <row r="146" spans="1:422" hidden="1" x14ac:dyDescent="0.2">
      <c r="A146" s="1">
        <v>2</v>
      </c>
      <c r="B146" s="1" t="s">
        <v>250</v>
      </c>
      <c r="C146" s="1" t="s">
        <v>267</v>
      </c>
      <c r="D146" s="1" t="s">
        <v>267</v>
      </c>
      <c r="E146" s="1">
        <v>281</v>
      </c>
      <c r="F146" s="1">
        <v>5.3605340000000004</v>
      </c>
      <c r="G146" s="1">
        <v>43.326917999999999</v>
      </c>
      <c r="H146" s="3">
        <v>460</v>
      </c>
      <c r="I146" s="3">
        <v>89</v>
      </c>
      <c r="J146" s="1">
        <v>3</v>
      </c>
      <c r="L146" s="1">
        <v>15</v>
      </c>
      <c r="M146" s="1">
        <v>14</v>
      </c>
      <c r="O146" s="1">
        <v>3</v>
      </c>
      <c r="P146" s="1">
        <v>18</v>
      </c>
      <c r="Q146" s="1">
        <v>3</v>
      </c>
      <c r="R146" s="1">
        <v>26</v>
      </c>
      <c r="S146" s="1">
        <v>25</v>
      </c>
      <c r="T146" s="1">
        <v>1</v>
      </c>
      <c r="U146" s="1">
        <v>108</v>
      </c>
      <c r="V146" s="1">
        <v>442</v>
      </c>
      <c r="W146" s="1">
        <v>191</v>
      </c>
      <c r="X146" s="1">
        <v>6</v>
      </c>
      <c r="Y146" s="2">
        <v>0.43212669999999997</v>
      </c>
      <c r="Z146" s="1">
        <v>442</v>
      </c>
      <c r="AA146" s="1">
        <v>212</v>
      </c>
      <c r="AB146" s="1">
        <v>2</v>
      </c>
      <c r="AC146" s="2">
        <v>0.47963801</v>
      </c>
      <c r="AD146" s="1">
        <v>460</v>
      </c>
      <c r="AE146" s="1">
        <v>109</v>
      </c>
      <c r="AF146" s="2">
        <v>0.23695652</v>
      </c>
      <c r="AG146" s="1">
        <f t="shared" si="2"/>
        <v>89</v>
      </c>
      <c r="AH146" s="1">
        <v>441</v>
      </c>
      <c r="AI146" s="1">
        <v>236</v>
      </c>
      <c r="AJ146" s="1">
        <v>2</v>
      </c>
      <c r="AK146" s="2">
        <v>0.53514739</v>
      </c>
      <c r="AN146" s="1">
        <v>0</v>
      </c>
      <c r="AP146" s="1">
        <v>430</v>
      </c>
      <c r="AQ146" s="1">
        <v>158</v>
      </c>
      <c r="AR146" s="2">
        <v>0.36744186000000001</v>
      </c>
      <c r="AS146" s="1">
        <v>430</v>
      </c>
      <c r="AT146" s="1">
        <v>174</v>
      </c>
      <c r="AU146" s="2">
        <v>0.40465116000000001</v>
      </c>
      <c r="AV146" s="1">
        <v>451</v>
      </c>
      <c r="AW146" s="1">
        <v>140</v>
      </c>
      <c r="AX146" s="2">
        <v>0.31042129000000002</v>
      </c>
      <c r="AY146" s="1">
        <v>451</v>
      </c>
      <c r="AZ146" s="1">
        <v>117</v>
      </c>
      <c r="BA146" s="2">
        <v>0.25942349999999997</v>
      </c>
      <c r="BB146" s="1">
        <v>449</v>
      </c>
      <c r="BC146" s="1">
        <v>285</v>
      </c>
      <c r="BD146" s="2">
        <v>0.63474388000000004</v>
      </c>
      <c r="BE146" s="1">
        <v>449</v>
      </c>
      <c r="BF146" s="1">
        <v>259</v>
      </c>
      <c r="BG146" s="2">
        <v>0.57683742000000005</v>
      </c>
      <c r="BH146" s="1">
        <v>459</v>
      </c>
      <c r="BI146" s="1">
        <v>130</v>
      </c>
      <c r="BJ146" s="2">
        <v>0.28322439999999999</v>
      </c>
      <c r="BK146" s="1">
        <v>6</v>
      </c>
      <c r="BN146" s="1">
        <v>15</v>
      </c>
      <c r="BO146" s="1">
        <v>17</v>
      </c>
      <c r="BP146" s="1">
        <v>49</v>
      </c>
      <c r="BQ146" s="1">
        <v>143</v>
      </c>
      <c r="BR146" s="1">
        <v>230</v>
      </c>
      <c r="BX146" s="1">
        <v>1</v>
      </c>
      <c r="BZ146" s="1">
        <v>43</v>
      </c>
      <c r="CA146" s="1">
        <v>2</v>
      </c>
      <c r="CB146" s="1">
        <v>12</v>
      </c>
      <c r="CC146" s="1">
        <v>60</v>
      </c>
      <c r="CD146" s="1">
        <v>49</v>
      </c>
      <c r="CE146" s="1">
        <v>22</v>
      </c>
      <c r="CF146" s="1">
        <v>189</v>
      </c>
      <c r="CG146" s="1">
        <v>72</v>
      </c>
      <c r="CH146" s="1">
        <v>90</v>
      </c>
      <c r="CI146" s="1">
        <v>46</v>
      </c>
      <c r="CJ146" s="1">
        <v>208</v>
      </c>
      <c r="CL146" s="1">
        <v>1</v>
      </c>
      <c r="CN146" s="1">
        <v>39</v>
      </c>
      <c r="CO146" s="1">
        <v>17</v>
      </c>
      <c r="CP146" s="1">
        <v>61</v>
      </c>
      <c r="CS146" s="1">
        <v>19</v>
      </c>
      <c r="CT146" s="1">
        <v>11</v>
      </c>
      <c r="CV146" s="1">
        <v>8</v>
      </c>
      <c r="CW146" s="1">
        <v>156</v>
      </c>
      <c r="CX146" s="1">
        <v>83</v>
      </c>
      <c r="CY146" s="1">
        <v>82</v>
      </c>
      <c r="DC146" s="1">
        <v>165</v>
      </c>
      <c r="DE146" s="1">
        <v>5</v>
      </c>
      <c r="DF146" s="1">
        <v>0</v>
      </c>
      <c r="DG146" s="1">
        <v>0</v>
      </c>
      <c r="DH146" s="1">
        <v>2</v>
      </c>
      <c r="DI146" s="1">
        <v>3</v>
      </c>
      <c r="DJ146" s="1">
        <v>0</v>
      </c>
      <c r="DK146" s="1">
        <v>0</v>
      </c>
      <c r="DL146" s="1">
        <v>59</v>
      </c>
      <c r="DM146" s="1">
        <v>24</v>
      </c>
      <c r="DN146" s="1">
        <v>5</v>
      </c>
      <c r="DQ146" s="1">
        <v>0</v>
      </c>
      <c r="DR146" s="1">
        <v>29</v>
      </c>
      <c r="DS146" s="1">
        <v>13</v>
      </c>
      <c r="DU146" s="1">
        <v>140</v>
      </c>
      <c r="DV146" s="1">
        <v>80</v>
      </c>
      <c r="DZ146" s="1">
        <v>32</v>
      </c>
      <c r="EA146" s="1">
        <v>112</v>
      </c>
      <c r="EB146" s="1">
        <v>0</v>
      </c>
      <c r="EC146" s="1">
        <v>1</v>
      </c>
      <c r="ED146" s="1">
        <v>0</v>
      </c>
      <c r="EE146" s="1">
        <v>3</v>
      </c>
      <c r="EF146" s="1">
        <v>15</v>
      </c>
      <c r="EG146" s="1">
        <v>20</v>
      </c>
      <c r="EH146" s="1">
        <v>4</v>
      </c>
      <c r="EI146" s="1">
        <v>89</v>
      </c>
      <c r="EJ146" s="1">
        <v>103</v>
      </c>
      <c r="EK146" s="1">
        <v>43</v>
      </c>
      <c r="EL146" s="1">
        <v>1</v>
      </c>
      <c r="EM146" s="1">
        <v>279</v>
      </c>
      <c r="EN146" s="1">
        <v>101</v>
      </c>
      <c r="EO146" s="1">
        <v>144</v>
      </c>
      <c r="EP146" s="1">
        <v>245</v>
      </c>
      <c r="EQ146" s="1">
        <v>0</v>
      </c>
      <c r="ER146" s="1">
        <v>1</v>
      </c>
      <c r="ES146" s="1">
        <v>4</v>
      </c>
      <c r="ET146" s="1">
        <v>18</v>
      </c>
      <c r="EU146" s="1">
        <v>1</v>
      </c>
      <c r="EV146" s="1">
        <v>41</v>
      </c>
      <c r="EW146" s="1">
        <v>5</v>
      </c>
      <c r="EX146" s="1">
        <v>1</v>
      </c>
      <c r="EY146" s="1">
        <v>0</v>
      </c>
      <c r="EZ146" s="1">
        <v>10</v>
      </c>
      <c r="FA146" s="1">
        <v>0</v>
      </c>
      <c r="FB146" s="1">
        <v>0</v>
      </c>
      <c r="FC146" s="1">
        <v>0</v>
      </c>
      <c r="FD146" s="1">
        <v>0</v>
      </c>
      <c r="FE146" s="1">
        <v>0</v>
      </c>
      <c r="FF146" s="1">
        <v>0</v>
      </c>
      <c r="FG146" s="1">
        <v>0</v>
      </c>
      <c r="FH146" s="1">
        <v>3</v>
      </c>
      <c r="FI146" s="1">
        <v>0</v>
      </c>
      <c r="FJ146" s="1">
        <v>8</v>
      </c>
      <c r="FK146" s="1">
        <v>5</v>
      </c>
      <c r="FL146" s="1">
        <v>0</v>
      </c>
      <c r="FM146" s="1">
        <v>12</v>
      </c>
      <c r="FN146" s="1">
        <v>0</v>
      </c>
      <c r="FO146" s="1">
        <v>1</v>
      </c>
      <c r="FP146" s="1">
        <v>16</v>
      </c>
      <c r="FQ146" s="1">
        <v>0</v>
      </c>
      <c r="FR146" s="1">
        <f>SUM(Tableau17[[#This Row],[2019-T1-ALEXANDRE Audric]:[2019-T1-MARIE Florie]])</f>
        <v>126</v>
      </c>
      <c r="FS146" s="1">
        <v>17</v>
      </c>
      <c r="FT146" s="1">
        <v>55</v>
      </c>
      <c r="FU146" s="1">
        <v>0</v>
      </c>
      <c r="FV146" s="1">
        <v>158</v>
      </c>
      <c r="FW146" s="1">
        <v>0</v>
      </c>
      <c r="FX146" s="1">
        <v>230</v>
      </c>
      <c r="GD146" s="1">
        <v>0</v>
      </c>
      <c r="GE146" s="1">
        <v>60</v>
      </c>
      <c r="GF146" s="1">
        <v>82</v>
      </c>
      <c r="GG146" s="1">
        <v>1</v>
      </c>
      <c r="GH146" s="1">
        <v>46</v>
      </c>
      <c r="GI146" s="1">
        <v>0</v>
      </c>
      <c r="GJ146" s="1">
        <v>189</v>
      </c>
      <c r="GK146" s="1">
        <v>72</v>
      </c>
      <c r="GL146" s="1">
        <v>90</v>
      </c>
      <c r="GM146" s="1">
        <v>0</v>
      </c>
      <c r="GN146" s="1">
        <v>46</v>
      </c>
      <c r="GO146" s="1">
        <v>0</v>
      </c>
      <c r="GP146" s="1">
        <v>208</v>
      </c>
      <c r="GQ146" s="1">
        <v>62</v>
      </c>
      <c r="GR146" s="1">
        <v>11</v>
      </c>
      <c r="GS146" s="1">
        <v>0</v>
      </c>
      <c r="GT146" s="1">
        <v>83</v>
      </c>
      <c r="GU146" s="1">
        <v>0</v>
      </c>
      <c r="GV146" s="1">
        <v>156</v>
      </c>
      <c r="GW146" s="1">
        <v>82</v>
      </c>
      <c r="GX146" s="1">
        <v>0</v>
      </c>
      <c r="GY146" s="1">
        <v>0</v>
      </c>
      <c r="GZ146" s="1">
        <v>83</v>
      </c>
      <c r="HA146" s="1">
        <v>0</v>
      </c>
      <c r="HB146" s="1">
        <v>165</v>
      </c>
      <c r="HC146" s="1">
        <v>93</v>
      </c>
      <c r="HD146" s="1">
        <v>15</v>
      </c>
      <c r="HE146" s="1">
        <v>43</v>
      </c>
      <c r="HF146" s="1">
        <v>124</v>
      </c>
      <c r="HG146" s="1">
        <v>4</v>
      </c>
      <c r="HH146" s="1">
        <v>279</v>
      </c>
      <c r="HI146" s="1">
        <v>101</v>
      </c>
      <c r="HJ146" s="1">
        <v>0</v>
      </c>
      <c r="HK146" s="1">
        <v>144</v>
      </c>
      <c r="HL146" s="1">
        <v>0</v>
      </c>
      <c r="HM146" s="1">
        <v>0</v>
      </c>
      <c r="HN146" s="1">
        <v>245</v>
      </c>
      <c r="HO146" s="1">
        <v>48</v>
      </c>
      <c r="HP146" s="1">
        <v>5</v>
      </c>
      <c r="HQ146" s="1">
        <v>16</v>
      </c>
      <c r="HR146" s="1">
        <v>54</v>
      </c>
      <c r="HS146" s="1">
        <v>6</v>
      </c>
      <c r="HT146" s="1">
        <v>129</v>
      </c>
      <c r="HU146" s="1">
        <v>26</v>
      </c>
      <c r="HV146" s="1">
        <v>33</v>
      </c>
      <c r="HW146" s="1">
        <v>6</v>
      </c>
      <c r="HX146" s="1">
        <v>43</v>
      </c>
      <c r="HY146" s="1">
        <v>0</v>
      </c>
      <c r="HZ146" s="1">
        <v>108</v>
      </c>
      <c r="IA146" s="1">
        <v>24</v>
      </c>
      <c r="IB146" s="1">
        <v>5</v>
      </c>
      <c r="IC146" s="1">
        <v>29</v>
      </c>
      <c r="ID146" s="1">
        <v>77</v>
      </c>
      <c r="IE146" s="1">
        <v>5</v>
      </c>
      <c r="IF146" s="1">
        <v>140</v>
      </c>
      <c r="IG146" s="1">
        <v>0</v>
      </c>
      <c r="IH146" s="1">
        <v>0</v>
      </c>
      <c r="II146" s="1">
        <v>32</v>
      </c>
      <c r="IJ146" s="1">
        <v>80</v>
      </c>
      <c r="IK146" s="1">
        <v>0</v>
      </c>
      <c r="IL146" s="1">
        <v>112</v>
      </c>
      <c r="IM146" s="26">
        <f>IFERROR(Tableau17[[#This Row],[LDIV]]/Tableau17[[#This Row],[Total général]],"")</f>
        <v>2.7777777777777776E-2</v>
      </c>
      <c r="IN146" s="26">
        <f>IFERROR(Tableau17[[#This Row],[LDVC]]/Tableau17[[#This Row],[Total général]],"")</f>
        <v>0</v>
      </c>
      <c r="IO146" s="26">
        <f>IFERROR(Tableau17[[#This Row],[LDVD]]/Tableau17[[#This Row],[Total général]],"")</f>
        <v>0.1388888888888889</v>
      </c>
      <c r="IP146" s="26">
        <f>IFERROR(Tableau17[[#This Row],[LDVG]]/Tableau17[[#This Row],[Total général]],"")</f>
        <v>0.12962962962962962</v>
      </c>
      <c r="IQ146" s="26">
        <f>IFERROR(Tableau17[[#This Row],[LEXD]]/Tableau17[[#This Row],[Total général]],"")</f>
        <v>0</v>
      </c>
      <c r="IR146" s="26">
        <f>IFERROR(Tableau17[[#This Row],[LEXG]]/Tableau17[[#This Row],[Total général]],"")</f>
        <v>2.7777777777777776E-2</v>
      </c>
      <c r="IS146" s="26">
        <f>IFERROR(Tableau17[[#This Row],[LLR]]/Tableau17[[#This Row],[Total général]],"")</f>
        <v>0.16666666666666666</v>
      </c>
      <c r="IT146" s="26">
        <f>IFERROR(Tableau17[[#This Row],[LREM]]/Tableau17[[#This Row],[Total général]],"")</f>
        <v>2.7777777777777776E-2</v>
      </c>
      <c r="IU146" s="26">
        <f>IFERROR(Tableau17[[#This Row],[LRN]]/Tableau17[[#This Row],[Total général]],"")</f>
        <v>0.24074074074074073</v>
      </c>
      <c r="IV146" s="26">
        <f>IFERROR(Tableau17[[#This Row],[LUG]]/Tableau17[[#This Row],[Total général]],"")</f>
        <v>0.23148148148148148</v>
      </c>
      <c r="IW146" s="26">
        <f>IFERROR(Tableau17[[#This Row],[LVEC]]/Tableau17[[#This Row],[Total général]],"")</f>
        <v>9.2592592592592587E-3</v>
      </c>
      <c r="IX146" s="26">
        <f>IFERROR(Tableau17[[#This Row],[2008-T1-LCMD]]/Tableau17[[#This Row],[2008-T1-TOTAL]],"")</f>
        <v>2.6086956521739129E-2</v>
      </c>
      <c r="IY146" s="26">
        <f>IFERROR(Tableau17[[#This Row],[2008-T1-LDVD]]/Tableau17[[#This Row],[2008-T1-TOTAL]],"")</f>
        <v>0</v>
      </c>
      <c r="IZ146" s="26">
        <f>IFERROR(Tableau17[[#This Row],[2008-T1-LEXD]]/Tableau17[[#This Row],[2008-T1-TOTAL]],"")</f>
        <v>0</v>
      </c>
      <c r="JA146" s="26">
        <f>IFERROR(Tableau17[[#This Row],[2008-T1-LEXG]]/Tableau17[[#This Row],[2008-T1-TOTAL]],"")</f>
        <v>6.5217391304347824E-2</v>
      </c>
      <c r="JB146" s="26">
        <f>IFERROR(Tableau17[[#This Row],[2008-T1-LFN]]/Tableau17[[#This Row],[2008-T1-TOTAL]],"")</f>
        <v>7.3913043478260873E-2</v>
      </c>
      <c r="JC146" s="26">
        <f>IFERROR(Tableau17[[#This Row],[2008-T1-LMAJ]]/Tableau17[[#This Row],[2008-T1-TOTAL]],"")</f>
        <v>0.21304347826086956</v>
      </c>
      <c r="JD146" s="26">
        <f>IFERROR(Tableau17[[#This Row],[2008-T1-LUG]]/Tableau17[[#This Row],[2008-T1-TOTAL]],"")</f>
        <v>0.62173913043478257</v>
      </c>
      <c r="JE146" s="26" t="str">
        <f>IFERROR(Tableau17[[#This Row],[2008-T2-LFN]]/Tableau17[[#This Row],[2008-T2-TOTAL]],"")</f>
        <v/>
      </c>
      <c r="JF146" s="26" t="str">
        <f>IFERROR(Tableau17[[#This Row],[2008-T2-LGC]]/Tableau17[[#This Row],[2008-T2-TOTAL]],"")</f>
        <v/>
      </c>
      <c r="JG146" s="26" t="str">
        <f>IFERROR(Tableau17[[#This Row],[2008-T2-LMAJ]]/Tableau17[[#This Row],[2008-T2-TOTAL]],"")</f>
        <v/>
      </c>
      <c r="JH146" s="26" t="str">
        <f>IFERROR(Tableau17[[#This Row],[2008-T2-LUG]]/Tableau17[[#This Row],[2008-T2-TOTAL]],"")</f>
        <v/>
      </c>
      <c r="JI146" s="26">
        <f>IFERROR(Tableau17[[#This Row],[2014-T1-LDIV]]/Tableau17[[#This Row],[2014-T1-TOTAL]],"")</f>
        <v>5.2910052910052907E-3</v>
      </c>
      <c r="JJ146" s="26">
        <f>IFERROR(Tableau17[[#This Row],[2014-T1-LDVD]]/Tableau17[[#This Row],[2014-T1-TOTAL]],"")</f>
        <v>0</v>
      </c>
      <c r="JK146" s="26">
        <f>IFERROR(Tableau17[[#This Row],[2014-T1-LDVG]]/Tableau17[[#This Row],[2014-T1-TOTAL]],"")</f>
        <v>0.2275132275132275</v>
      </c>
      <c r="JL146" s="26">
        <f>IFERROR(Tableau17[[#This Row],[2014-T1-LEXG]]/Tableau17[[#This Row],[2014-T1-TOTAL]],"")</f>
        <v>1.0582010582010581E-2</v>
      </c>
      <c r="JM146" s="26">
        <f>IFERROR(Tableau17[[#This Row],[2014-T1-LFG]]/Tableau17[[#This Row],[2014-T1-TOTAL]],"")</f>
        <v>6.3492063492063489E-2</v>
      </c>
      <c r="JN146" s="26">
        <f>IFERROR(Tableau17[[#This Row],[2014-T1-LFN]]/Tableau17[[#This Row],[2014-T1-TOTAL]],"")</f>
        <v>0.31746031746031744</v>
      </c>
      <c r="JO146" s="26">
        <f>IFERROR(Tableau17[[#This Row],[2014-T1-LUD]]/Tableau17[[#This Row],[2014-T1-TOTAL]],"")</f>
        <v>0.25925925925925924</v>
      </c>
      <c r="JP146" s="26">
        <f>IFERROR(Tableau17[[#This Row],[2014-T1-LUG]]/Tableau17[[#This Row],[2014-T1-TOTAL]],"")</f>
        <v>0.1164021164021164</v>
      </c>
      <c r="JQ146" s="26">
        <f>IFERROR(Tableau17[[#This Row],[2014-T2-LFN]]/Tableau17[[#This Row],[2014-T2-TOTAL]],"")</f>
        <v>0.34615384615384615</v>
      </c>
      <c r="JR146" s="26">
        <f>IFERROR(Tableau17[[#This Row],[2014-T2-LUD]]/Tableau17[[#This Row],[2014-T2-TOTAL]],"")</f>
        <v>0.43269230769230771</v>
      </c>
      <c r="JS146" s="26">
        <f>IFERROR(Tableau17[[#This Row],[2014-T2-LUG]]/Tableau17[[#This Row],[2014-T2-TOTAL]],"")</f>
        <v>0.22115384615384615</v>
      </c>
      <c r="JT146" s="26">
        <f>IFERROR(Tableau17[[#This Row],[2015-T1-BC-DIV]]/Tableau17[[#This Row],[2015-T1-TOTAL]],"")</f>
        <v>0</v>
      </c>
      <c r="JU146" s="26">
        <f>IFERROR(Tableau17[[#This Row],[2015-T1-BC-DLF]]/Tableau17[[#This Row],[2015-T1-TOTAL]],"")</f>
        <v>6.41025641025641E-3</v>
      </c>
      <c r="JV146" s="26">
        <f>IFERROR(Tableau17[[#This Row],[2015-T1-BC-DVD]]/Tableau17[[#This Row],[2015-T1-TOTAL]],"")</f>
        <v>0</v>
      </c>
      <c r="JW146" s="26">
        <f>IFERROR(Tableau17[[#This Row],[2015-T1-BC-DVG]]/Tableau17[[#This Row],[2015-T1-TOTAL]],"")</f>
        <v>0.25</v>
      </c>
      <c r="JX146" s="26">
        <f>IFERROR(Tableau17[[#This Row],[2015-T1-BC-FG]]/Tableau17[[#This Row],[2015-T1-TOTAL]],"")</f>
        <v>0.10897435897435898</v>
      </c>
      <c r="JY146" s="26">
        <f>IFERROR(Tableau17[[#This Row],[2015-T1-BC-FN]]/Tableau17[[#This Row],[2015-T1-TOTAL]],"")</f>
        <v>0.39102564102564102</v>
      </c>
      <c r="JZ146" s="26">
        <f>IFERROR(Tableau17[[#This Row],[2015-T1-BC-MDM]]/Tableau17[[#This Row],[2015-T1-TOTAL]],"")</f>
        <v>0</v>
      </c>
      <c r="KA146" s="26">
        <f>IFERROR(Tableau17[[#This Row],[2015-T1-BC-RDG]]/Tableau17[[#This Row],[2015-T1-TOTAL]],"")</f>
        <v>0</v>
      </c>
      <c r="KB146" s="26">
        <f>IFERROR(Tableau17[[#This Row],[2015-T1-BC-SOC]]/Tableau17[[#This Row],[2015-T1-TOTAL]],"")</f>
        <v>0.12179487179487179</v>
      </c>
      <c r="KC146" s="26">
        <f>IFERROR(Tableau17[[#This Row],[2015-T1-BC-UD]]/Tableau17[[#This Row],[2015-T1-TOTAL]],"")</f>
        <v>7.0512820512820512E-2</v>
      </c>
      <c r="KD146" s="26">
        <f>IFERROR(Tableau17[[#This Row],[2015-T1-BC-UG]]/Tableau17[[#This Row],[2015-T1-TOTAL]],"")</f>
        <v>0</v>
      </c>
      <c r="KE146" s="26">
        <f>IFERROR(Tableau17[[#This Row],[2015-T1-BC-VEC]]/Tableau17[[#This Row],[2015-T1-TOTAL]],"")</f>
        <v>5.128205128205128E-2</v>
      </c>
      <c r="KF146" s="26">
        <f>IFERROR(Tableau17[[#This Row],[2015-T2-BC-DVG]]/Tableau17[[#This Row],[2015-T2-TOTAL]],"")</f>
        <v>0.50303030303030305</v>
      </c>
      <c r="KG146" s="26">
        <f>IFERROR(Tableau17[[#This Row],[2015-T2-BC-FN]]/Tableau17[[#This Row],[2015-T2-TOTAL]],"")</f>
        <v>0.49696969696969695</v>
      </c>
      <c r="KH146" s="26">
        <f>IFERROR(Tableau17[[#This Row],[2015-T2-BC-SOC]]/Tableau17[[#This Row],[2015-T2-TOTAL]],"")</f>
        <v>0</v>
      </c>
      <c r="KI146" s="26">
        <f>IFERROR(Tableau17[[#This Row],[2015-T2-BC-UD]]/Tableau17[[#This Row],[2015-T2-TOTAL]],"")</f>
        <v>0</v>
      </c>
      <c r="KJ146" s="26">
        <f>IFERROR(Tableau17[[#This Row],[2015-T2-BC-UG]]/Tableau17[[#This Row],[2015-T2-TOTAL]],"")</f>
        <v>0</v>
      </c>
      <c r="KK146" s="26">
        <f>IFERROR(Tableau17[[#This Row],[2017 (L)-T1-COM]]/Tableau17[[#This Row],[2017 (L)-T1-TOTAL]],"")</f>
        <v>0</v>
      </c>
      <c r="KL146" s="26">
        <f>IFERROR(Tableau17[[#This Row],[2017 (L)-T1-DIV]]/Tableau17[[#This Row],[2017 (L)-T1-TOTAL]],"")</f>
        <v>3.5714285714285712E-2</v>
      </c>
      <c r="KM146" s="26">
        <f>IFERROR(Tableau17[[#This Row],[2017 (L)-T1-DLF]]/Tableau17[[#This Row],[2017 (L)-T1-TOTAL]],"")</f>
        <v>0</v>
      </c>
      <c r="KN146" s="26">
        <f>IFERROR(Tableau17[[#This Row],[2017 (L)-T1-DVD]]/Tableau17[[#This Row],[2017 (L)-T1-TOTAL]],"")</f>
        <v>0</v>
      </c>
      <c r="KO146" s="26">
        <f>IFERROR(Tableau17[[#This Row],[2017 (L)-T1-DVG]]/Tableau17[[#This Row],[2017 (L)-T1-TOTAL]],"")</f>
        <v>1.4285714285714285E-2</v>
      </c>
      <c r="KP146" s="26">
        <f>IFERROR(Tableau17[[#This Row],[2017 (L)-T1-ECO]]/Tableau17[[#This Row],[2017 (L)-T1-TOTAL]],"")</f>
        <v>2.1428571428571429E-2</v>
      </c>
      <c r="KQ146" s="26">
        <f>IFERROR(Tableau17[[#This Row],[2017 (L)-T1-EXD]]/Tableau17[[#This Row],[2017 (L)-T1-TOTAL]],"")</f>
        <v>0</v>
      </c>
      <c r="KR146" s="26">
        <f>IFERROR(Tableau17[[#This Row],[2017 (L)-T1-EXG]]/Tableau17[[#This Row],[2017 (L)-T1-TOTAL]],"")</f>
        <v>0</v>
      </c>
      <c r="KS146" s="26">
        <f>IFERROR(Tableau17[[#This Row],[2017 (L)-T1-FI]]/Tableau17[[#This Row],[2017 (L)-T1-TOTAL]],"")</f>
        <v>0.42142857142857143</v>
      </c>
      <c r="KT146" s="26">
        <f>IFERROR(Tableau17[[#This Row],[2017 (L)-T1-FN]]/Tableau17[[#This Row],[2017 (L)-T1-TOTAL]],"")</f>
        <v>0.17142857142857143</v>
      </c>
      <c r="KU146" s="26">
        <f>IFERROR(Tableau17[[#This Row],[2017 (L)-T1-LR]]/Tableau17[[#This Row],[2017 (L)-T1-TOTAL]],"")</f>
        <v>3.5714285714285712E-2</v>
      </c>
      <c r="KV146" s="26">
        <f>IFERROR(Tableau17[[#This Row],[2017 (L)-T1-MDM]]/Tableau17[[#This Row],[2017 (L)-T1-TOTAL]],"")</f>
        <v>0</v>
      </c>
      <c r="KW146" s="26">
        <f>IFERROR(Tableau17[[#This Row],[2017 (L)-T1-RDG]]/Tableau17[[#This Row],[2017 (L)-T1-TOTAL]],"")</f>
        <v>0</v>
      </c>
      <c r="KX146" s="26">
        <f>IFERROR(Tableau17[[#This Row],[2017 (L)-T1-REG]]/Tableau17[[#This Row],[2017 (L)-T1-TOTAL]],"")</f>
        <v>0</v>
      </c>
      <c r="KY146" s="26">
        <f>IFERROR(Tableau17[[#This Row],[2017 (L)-T1-REM]]/Tableau17[[#This Row],[2017 (L)-T1-TOTAL]],"")</f>
        <v>0.20714285714285716</v>
      </c>
      <c r="KZ146" s="26">
        <f>IFERROR(Tableau17[[#This Row],[2017 (L)-T1-SOC]]/Tableau17[[#This Row],[2017 (L)-T1-TOTAL]],"")</f>
        <v>9.285714285714286E-2</v>
      </c>
      <c r="LA146" s="26">
        <f>IFERROR(Tableau17[[#This Row],[2017 (L)-T1-UDI]]/Tableau17[[#This Row],[2017 (L)-T1-TOTAL]],"")</f>
        <v>0</v>
      </c>
      <c r="LB146" s="26">
        <f>IFERROR(Tableau17[[#This Row],[2017 (L)-T2-FI]]/Tableau17[[#This Row],[2017 (L)-T2-TOTAL]],"")</f>
        <v>0.7142857142857143</v>
      </c>
      <c r="LC146" s="26">
        <f>IFERROR(Tableau17[[#This Row],[2017 (L)-T2-FN]]/Tableau17[[#This Row],[2017 (L)-T2-TOTAL]],"")</f>
        <v>0</v>
      </c>
      <c r="LD146" s="26">
        <f>IFERROR(Tableau17[[#This Row],[2017 (L)-T2-LR]]/Tableau17[[#This Row],[2017 (L)-T2-TOTAL]],"")</f>
        <v>0</v>
      </c>
      <c r="LE146" s="26">
        <f>IFERROR(Tableau17[[#This Row],[2017 (L)-T2-MDM]]/Tableau17[[#This Row],[2017 (L)-T2-TOTAL]],"")</f>
        <v>0</v>
      </c>
      <c r="LF146" s="26">
        <f>IFERROR(Tableau17[[#This Row],[2017 (L)-T2-REM]]/Tableau17[[#This Row],[2017 (L)-T2-TOTAL]],"")</f>
        <v>0.2857142857142857</v>
      </c>
      <c r="LG146" s="26">
        <f>IFERROR(Tableau17[[#This Row],[2017-T1-ARTHAUD Nathalie]]/Tableau17[[#This Row],[2017-T1-TOTAL]],"")</f>
        <v>0</v>
      </c>
      <c r="LH146" s="26">
        <f>IFERROR(Tableau17[[#This Row],[2017-T1-ASSELINEAU Fran]]/Tableau17[[#This Row],[2017-T1-TOTAL]],"")</f>
        <v>3.5842293906810036E-3</v>
      </c>
      <c r="LI146" s="26">
        <f>IFERROR(Tableau17[[#This Row],[2017-T1-CHEMINADE Jacques]]/Tableau17[[#This Row],[2017-T1-TOTAL]],"")</f>
        <v>0</v>
      </c>
      <c r="LJ146" s="26">
        <f>IFERROR(Tableau17[[#This Row],[2017-T1-DUPONT-AIGNAN Nicolas]]/Tableau17[[#This Row],[2017-T1-TOTAL]],"")</f>
        <v>1.0752688172043012E-2</v>
      </c>
      <c r="LK146" s="26">
        <f>IFERROR(Tableau17[[#This Row],[2017-T1-FILLON Fran]]/Tableau17[[#This Row],[2017-T1-TOTAL]],"")</f>
        <v>5.3763440860215055E-2</v>
      </c>
      <c r="LL146" s="26">
        <f>IFERROR(Tableau17[[#This Row],[2017-T1-HAMON Beno]]/Tableau17[[#This Row],[2017-T1-TOTAL]],"")</f>
        <v>7.1684587813620068E-2</v>
      </c>
      <c r="LM146" s="26">
        <f>IFERROR(Tableau17[[#This Row],[2017-T1-LASSALLE Jean]]/Tableau17[[#This Row],[2017-T1-TOTAL]],"")</f>
        <v>1.4336917562724014E-2</v>
      </c>
      <c r="LN146" s="26">
        <f>IFERROR(Tableau17[[#This Row],[2017-T1-LE PEN Marine]]/Tableau17[[#This Row],[2017-T1-TOTAL]],"")</f>
        <v>0.31899641577060933</v>
      </c>
      <c r="LO146" s="26">
        <f>IFERROR(Tableau17[[#This Row],[2017-T1-M Jean-Luc]]/Tableau17[[#This Row],[2017-T1-TOTAL]],"")</f>
        <v>0.36917562724014336</v>
      </c>
      <c r="LP146" s="26">
        <f>IFERROR(Tableau17[[#This Row],[2017-T1-MACRON Emmanuel]]/Tableau17[[#This Row],[2017-T1-TOTAL]],"")</f>
        <v>0.15412186379928317</v>
      </c>
      <c r="LQ146" s="26">
        <f>IFERROR(Tableau17[[#This Row],[2017-T1-POUTOU Philippe]]/Tableau17[[#This Row],[2017-T1-TOTAL]],"")</f>
        <v>3.5842293906810036E-3</v>
      </c>
      <c r="LR146" s="26">
        <f>IFERROR(Tableau17[[#This Row],[2017-T2-LE PEN Marine]]/Tableau17[[#This Row],[2017-T2-TOTAL]],"")</f>
        <v>0.41224489795918368</v>
      </c>
      <c r="LS146" s="26">
        <f>IFERROR(Tableau17[[#This Row],[2017-T2-MACRON Emmanuel]]/Tableau17[[#This Row],[2017-T2-TOTAL]],"")</f>
        <v>0.58775510204081638</v>
      </c>
      <c r="LT146" s="26">
        <f>IFERROR(Tableau17[[#This Row],[2019-T1-ALEXANDRE Audric]]/Tableau17[[#This Row],[2019-T1-TOTAL]],"")</f>
        <v>0</v>
      </c>
      <c r="LU146" s="26">
        <f>IFERROR(Tableau17[[#This Row],[2019-T1-ARTHAUD Nathalie]]/Tableau17[[#This Row],[2019-T1-TOTAL]],"")</f>
        <v>7.9365079365079361E-3</v>
      </c>
      <c r="LV146" s="26">
        <f>IFERROR(Tableau17[[#This Row],[2019-T1-ASSELINEAU François]]/Tableau17[[#This Row],[2019-T1-TOTAL]],"")</f>
        <v>3.1746031746031744E-2</v>
      </c>
      <c r="LW146" s="26">
        <f>IFERROR(Tableau17[[#This Row],[2019-T1-AUBRY Manon]]/Tableau17[[#This Row],[2019-T1-TOTAL]],"")</f>
        <v>0.14285714285714285</v>
      </c>
      <c r="LX146" s="26">
        <f>IFERROR(Tableau17[[#This Row],[2019-T1-AZERGUI Nagib]]/Tableau17[[#This Row],[2019-T1-TOTAL]],"")</f>
        <v>7.9365079365079361E-3</v>
      </c>
      <c r="LY146" s="26">
        <f>IFERROR(Tableau17[[#This Row],[2019-T1-BARDELLA Jordan]]/Tableau17[[#This Row],[2019-T1-TOTAL]],"")</f>
        <v>0.32539682539682541</v>
      </c>
      <c r="LZ146" s="26">
        <f>IFERROR(Tableau17[[#This Row],[2019-T1-BELLAMY François-Xavier]]/Tableau17[[#This Row],[2019-T1-TOTAL]],"")</f>
        <v>3.968253968253968E-2</v>
      </c>
      <c r="MA146" s="26">
        <f>IFERROR(Tableau17[[#This Row],[2019-T1-BIDOU Olivier]]/Tableau17[[#This Row],[2019-T1-TOTAL]],"")</f>
        <v>7.9365079365079361E-3</v>
      </c>
      <c r="MB146" s="26">
        <f>IFERROR(Tableau17[[#This Row],[2019-T1-BOURG Dominique]]/Tableau17[[#This Row],[2019-T1-TOTAL]],"")</f>
        <v>0</v>
      </c>
      <c r="MC146" s="26">
        <f>IFERROR(Tableau17[[#This Row],[2019-T1-BROSSAT Ian]]/Tableau17[[#This Row],[2019-T1-TOTAL]],"")</f>
        <v>7.9365079365079361E-2</v>
      </c>
      <c r="MD146" s="26">
        <f>IFERROR(Tableau17[[#This Row],[2019-T1-CAILLAUD Sophie]]/Tableau17[[#This Row],[2019-T1-TOTAL]],"")</f>
        <v>0</v>
      </c>
      <c r="ME146" s="26">
        <f>IFERROR(Tableau17[[#This Row],[2019-T1-CAMUS Renaud]]/Tableau17[[#This Row],[2019-T1-TOTAL]],"")</f>
        <v>0</v>
      </c>
      <c r="MF146" s="26">
        <f>IFERROR(Tableau17[[#This Row],[2019-T1-CHALENÇON Christophe]]/Tableau17[[#This Row],[2019-T1-TOTAL]],"")</f>
        <v>0</v>
      </c>
      <c r="MG146" s="26">
        <f>IFERROR(Tableau17[[#This Row],[2019-T1-CORBET Cathy Denise Ginette]]/Tableau17[[#This Row],[2019-T1-TOTAL]],"")</f>
        <v>0</v>
      </c>
      <c r="MH146" s="26">
        <f>IFERROR(Tableau17[[#This Row],[2019-T1-DE PREVOISIN Robert]]/Tableau17[[#This Row],[2019-T1-TOTAL]],"")</f>
        <v>0</v>
      </c>
      <c r="MI146" s="26">
        <f>IFERROR(Tableau17[[#This Row],[2019-T1-DELFEL Thérèse]]/Tableau17[[#This Row],[2019-T1-TOTAL]],"")</f>
        <v>0</v>
      </c>
      <c r="MJ146" s="26">
        <f>IFERROR(Tableau17[[#This Row],[2019-T1-DIEUMEGARD Pierre]]/Tableau17[[#This Row],[2019-T1-TOTAL]],"")</f>
        <v>0</v>
      </c>
      <c r="MK146" s="26">
        <f>IFERROR(Tableau17[[#This Row],[2019-T1-DUPONT-AIGNAN Nicolas]]/Tableau17[[#This Row],[2019-T1-TOTAL]],"")</f>
        <v>2.3809523809523808E-2</v>
      </c>
      <c r="ML146" s="26">
        <f>IFERROR(Tableau17[[#This Row],[2019-T1-GERNIGON Yves]]/Tableau17[[#This Row],[2019-T1-TOTAL]],"")</f>
        <v>0</v>
      </c>
      <c r="MM146" s="26">
        <f>IFERROR(Tableau17[[#This Row],[2019-T1-GLUCKSMANN Raphaël]]/Tableau17[[#This Row],[2019-T1-TOTAL]],"")</f>
        <v>6.3492063492063489E-2</v>
      </c>
      <c r="MN146" s="26">
        <f>IFERROR(Tableau17[[#This Row],[2019-T1-HAMON Benoît]]/Tableau17[[#This Row],[2019-T1-TOTAL]],"")</f>
        <v>3.968253968253968E-2</v>
      </c>
      <c r="MO146" s="26">
        <f>IFERROR(Tableau17[[#This Row],[2019-T1-HELGEN Gilles]]/Tableau17[[#This Row],[2019-T1-TOTAL]],"")</f>
        <v>0</v>
      </c>
      <c r="MP146" s="26">
        <f>IFERROR(Tableau17[[#This Row],[2019-T1-JADOT Yannick]]/Tableau17[[#This Row],[2019-T1-TOTAL]],"")</f>
        <v>9.5238095238095233E-2</v>
      </c>
      <c r="MQ146" s="26">
        <f>IFERROR(Tableau17[[#This Row],[2019-T1-LAGARDE Jean-Christophe]]/Tableau17[[#This Row],[2019-T1-TOTAL]],"")</f>
        <v>0</v>
      </c>
      <c r="MR146" s="26">
        <f>IFERROR(Tableau17[[#This Row],[2019-T1-LALANNE Francis]]/Tableau17[[#This Row],[2019-T1-TOTAL]],"")</f>
        <v>7.9365079365079361E-3</v>
      </c>
      <c r="MS146" s="26">
        <f>IFERROR(Tableau17[[#This Row],[2019-T1-LOISEAU Nathalie]]/Tableau17[[#This Row],[2019-T1-TOTAL]],"")</f>
        <v>0.12698412698412698</v>
      </c>
      <c r="MT146" s="26">
        <f>IFERROR(Tableau17[[#This Row],[2019-T1-MARIE Florie]]/Tableau17[[#This Row],[2019-T1-TOTAL]],"")</f>
        <v>0</v>
      </c>
      <c r="MU146" s="26">
        <f>IFERROR(Tableau17[[#This Row],[2008-T1-MACROEXTRDROITE]]/Tableau17[[#This Row],[2008-T1-MACROTOTALE]],"")</f>
        <v>7.3913043478260873E-2</v>
      </c>
      <c r="MV146" s="26">
        <f>IFERROR(Tableau17[[#This Row],[2008-T1-MACRODROITE]]/Tableau17[[#This Row],[2008-T1-MACROTOTALE]],"")</f>
        <v>0.2391304347826087</v>
      </c>
      <c r="MW146" s="26">
        <f>IFERROR(Tableau17[[#This Row],[2008-T1-MACROCENTRE]]/Tableau17[[#This Row],[2008-T1-MACROTOTALE]],"")</f>
        <v>0</v>
      </c>
      <c r="MX146" s="26">
        <f>IFERROR(Tableau17[[#This Row],[2008-T1-MACROGAUCHE]]/Tableau17[[#This Row],[2008-T1-MACROTOTALE]],"")</f>
        <v>0.68695652173913047</v>
      </c>
      <c r="MY146" s="26">
        <f>IFERROR(Tableau17[[#This Row],[2008-T1-MACROAUTRE]]/Tableau17[[#This Row],[2008-T1-MACROTOTALE]],"")</f>
        <v>0</v>
      </c>
      <c r="MZ146" s="26" t="str">
        <f>IFERROR(Tableau17[[#This Row],[2008-T2-MACROEXTRDROITE]]/Tableau17[[#This Row],[2008-T2-MACROTOTALE]],"")</f>
        <v/>
      </c>
      <c r="NA146" s="26" t="str">
        <f>IFERROR(Tableau17[[#This Row],[2008-T2-MACRODROITE]]/Tableau17[[#This Row],[2008-T2-MACROTOTALE]],"")</f>
        <v/>
      </c>
      <c r="NB146" s="26" t="str">
        <f>IFERROR(Tableau17[[#This Row],[2008-T2-MACROCENTRE]]/Tableau17[[#This Row],[2008-T2-MACROTOTALE]],"")</f>
        <v/>
      </c>
      <c r="NC146" s="26" t="str">
        <f>IFERROR(Tableau17[[#This Row],[2008-T2-MACROGAUCHE]]/Tableau17[[#This Row],[2008-T2-MACROTOTALE]],"")</f>
        <v/>
      </c>
      <c r="ND146" s="26" t="str">
        <f>IFERROR(Tableau17[[#This Row],[2008-T2-MACROAUTRE]]/Tableau17[[#This Row],[2008-T2-MACROTOTALE]],"")</f>
        <v/>
      </c>
      <c r="NE146" s="26">
        <f>IFERROR(Tableau17[[#This Row],[2014-T1-MACROEXTRDROITE]]/Tableau17[[#This Row],[2014-T1-MACROTOTALE]],"")</f>
        <v>0.31746031746031744</v>
      </c>
      <c r="NF146" s="26">
        <f>IFERROR(Tableau17[[#This Row],[2014-T1-MACRODROITE]]/Tableau17[[#This Row],[2014-T1-MACROTOTALE]],"")</f>
        <v>0.43386243386243384</v>
      </c>
      <c r="NG146" s="26">
        <f>IFERROR(Tableau17[[#This Row],[2014-T1-MACROCENTRE]]/Tableau17[[#This Row],[2014-T1-MACROTOTALE]],"")</f>
        <v>5.2910052910052907E-3</v>
      </c>
      <c r="NH146" s="26">
        <f>IFERROR(Tableau17[[#This Row],[2014-T1-MACROGAUCHE]]/Tableau17[[#This Row],[2014-T1-MACROTOTALE]],"")</f>
        <v>0.24338624338624337</v>
      </c>
      <c r="NI146" s="26">
        <f>IFERROR(Tableau17[[#This Row],[2014-T1-MACROAUTRE]]/Tableau17[[#This Row],[2014-T1-MACROTOTALE]],"")</f>
        <v>0</v>
      </c>
      <c r="NJ146" s="26">
        <f>IFERROR(Tableau17[[#This Row],[2014-T2-MACROEXTRDROITE]]/Tableau17[[#This Row],[2014-T2-MACROTOTALE]],"")</f>
        <v>0.34615384615384615</v>
      </c>
      <c r="NK146" s="26">
        <f>IFERROR(Tableau17[[#This Row],[2014-T2-MACRODROITE]]/Tableau17[[#This Row],[2014-T2-MACROTOTALE]],"")</f>
        <v>0.43269230769230771</v>
      </c>
      <c r="NL146" s="26">
        <f>IFERROR(Tableau17[[#This Row],[2014-T2-MACROCENTRE]]/Tableau17[[#This Row],[2014-T2-MACROTOTALE]],"")</f>
        <v>0</v>
      </c>
      <c r="NM146" s="26">
        <f>IFERROR(Tableau17[[#This Row],[2014-T2-MACROGAUCHE]]/Tableau17[[#This Row],[2014-T2-MACROTOTALE]],"")</f>
        <v>0.22115384615384615</v>
      </c>
      <c r="NN146" s="26">
        <f>IFERROR(Tableau17[[#This Row],[2014-T2-MACROAUTRE]]/Tableau17[[#This Row],[2014-T2-MACROTOTALE]],"")</f>
        <v>0</v>
      </c>
      <c r="NO146" s="26">
        <f>IFERROR( Tableau17[[#This Row],[2015-T1-MACROEXTRDROITE]]/Tableau17[[#This Row],[2015-T1-MACROTOTALE]],"")</f>
        <v>0.39743589743589741</v>
      </c>
      <c r="NP146" s="26">
        <f>IFERROR(Tableau17[[#This Row],[2015-T1-MACRODROITE]]/Tableau17[[#This Row],[2015-T1-MACROTOTALE]],"")</f>
        <v>7.0512820512820512E-2</v>
      </c>
      <c r="NQ146" s="26">
        <f>IFERROR(Tableau17[[#This Row],[2015-T1-MACROCENTRE]]/Tableau17[[#This Row],[2015-T1-MACROTOTALE]],"")</f>
        <v>0</v>
      </c>
      <c r="NR146" s="26">
        <f>IFERROR(Tableau17[[#This Row],[2015-T1-MACROGAUCHE]]/Tableau17[[#This Row],[2015-T1-MACROTOTALE]],"")</f>
        <v>0.53205128205128205</v>
      </c>
      <c r="NS146" s="26">
        <f>IFERROR(Tableau17[[#This Row],[2015-T1-MACROAUTRE]]/Tableau17[[#This Row],[2015-T1-MACROTOTALE]],"")</f>
        <v>0</v>
      </c>
      <c r="NT146" s="26">
        <f>IFERROR(Tableau17[[#This Row],[2015-T2-MACROEXTRDROITE]]/Tableau17[[#This Row],[2015-T2-MACROTOTALE]],"")</f>
        <v>0.49696969696969695</v>
      </c>
      <c r="NU146" s="26">
        <f>IFERROR(Tableau17[[#This Row],[2015-T2-MACRODROITE]]/Tableau17[[#This Row],[2015-T2-MACROTOTALE]],"")</f>
        <v>0</v>
      </c>
      <c r="NV146" s="26">
        <f>IFERROR(Tableau17[[#This Row],[2015-T2-MACROCENTRE]]/Tableau17[[#This Row],[2015-T2-MACROTOTALE]],"")</f>
        <v>0</v>
      </c>
      <c r="NW146" s="26">
        <f>IFERROR(Tableau17[[#This Row],[2015-T2-MACROGAUCHE]]/Tableau17[[#This Row],[2015-T2-MACROTOTALE]],"")</f>
        <v>0.50303030303030305</v>
      </c>
      <c r="NX146" s="26">
        <f>IFERROR(Tableau17[[#This Row],[2015-T2-MACROAUTRE]]/Tableau17[[#This Row],[2015-T2-MACROTOTALE]],"")</f>
        <v>0</v>
      </c>
      <c r="NY146" s="26">
        <f>IFERROR(Tableau17[[#This Row],[2017-T1-MACROEXTRDROITE]]/Tableau17[[#This Row],[2017-T1-MACROTOTALE]],"")</f>
        <v>0.33333333333333331</v>
      </c>
      <c r="NZ146" s="26">
        <f>IFERROR(Tableau17[[#This Row],[2017-T1-MACRODROITE]]/Tableau17[[#This Row],[2017-T1-MACROTOTALE]],"")</f>
        <v>5.3763440860215055E-2</v>
      </c>
      <c r="OA146" s="26">
        <f>IFERROR(Tableau17[[#This Row],[2017-T1-MACROCENTRE]]/Tableau17[[#This Row],[2017-T1-MACROTOTALE]],"")</f>
        <v>0.15412186379928317</v>
      </c>
      <c r="OB146" s="26">
        <f>IFERROR(Tableau17[[#This Row],[2017-T1-MACROGAUCHE]]/Tableau17[[#This Row],[2017-T1-MACROTOTALE]],"")</f>
        <v>0.44444444444444442</v>
      </c>
      <c r="OC146" s="26">
        <f>IFERROR(Tableau17[[#This Row],[2017-T1-MACROAUTRE]]/Tableau17[[#This Row],[2017-T1-MACROTOTALE]],"")</f>
        <v>1.4336917562724014E-2</v>
      </c>
      <c r="OD146" s="26">
        <f>IFERROR(Tableau17[[#This Row],[2017-T2-MACROEXTRDROITE]]/Tableau17[[#This Row],[2017-T2-MACROTOTALE]],"")</f>
        <v>0.41224489795918368</v>
      </c>
      <c r="OE146" s="26">
        <f>IFERROR(Tableau17[[#This Row],[2017-T2-MACRODROITE]]/Tableau17[[#This Row],[2017-T2-MACROTOTALE]],"")</f>
        <v>0</v>
      </c>
      <c r="OF146" s="26">
        <f>IFERROR(Tableau17[[#This Row],[2017-T2-MACROCENTRE]]/Tableau17[[#This Row],[2017-T2-MACROTOTALE]],"")</f>
        <v>0.58775510204081638</v>
      </c>
      <c r="OG146" s="26">
        <f>IFERROR(Tableau17[[#This Row],[2017-T2-MACROGAUCHE]]/Tableau17[[#This Row],[2017-T2-MACROTOTALE]],"")</f>
        <v>0</v>
      </c>
      <c r="OH146" s="26">
        <f>IFERROR(Tableau17[[#This Row],[2017-T2-MACROAUTRE]]/Tableau17[[#This Row],[2017-T2-MACROTOTALE]],"")</f>
        <v>0</v>
      </c>
      <c r="OI146" s="26">
        <f>IFERROR(Tableau17[[#This Row],[2019-T1-MACROEXTRDROITE]]/Tableau17[[#This Row],[2019-T1-MACROTOTALE]],"")</f>
        <v>0.37209302325581395</v>
      </c>
      <c r="OJ146" s="26">
        <f>IFERROR(Tableau17[[#This Row],[2019-T1-MACRODROITE]]/Tableau17[[#This Row],[2019-T1-MACROTOTALE]],"")</f>
        <v>3.875968992248062E-2</v>
      </c>
      <c r="OK146" s="26">
        <f>IFERROR(Tableau17[[#This Row],[2019-T1-MACROCENTRE]]/Tableau17[[#This Row],[2019-T1-MACROTOTALE]],"")</f>
        <v>0.12403100775193798</v>
      </c>
      <c r="OL146" s="26">
        <f>IFERROR(Tableau17[[#This Row],[2019-T1-MACROGAUCHE]]/Tableau17[[#This Row],[2019-T1-MACROTOTALE]],"")</f>
        <v>0.41860465116279072</v>
      </c>
      <c r="OM146" s="26">
        <f>IFERROR(Tableau17[[#This Row],[2019-T1-MACROAUTRE]]/Tableau17[[#This Row],[2019-T1-MACROTOTALE]],"")</f>
        <v>4.6511627906976744E-2</v>
      </c>
      <c r="ON146" s="26">
        <f>IFERROR(Tableau17[[#This Row],[2020-T1-MACROEXTRDROITE]]/Tableau17[[#This Row],[2020-T1-MACROTOTALE]],"")</f>
        <v>0.24074074074074073</v>
      </c>
      <c r="OO146" s="26">
        <f>IFERROR(Tableau17[[#This Row],[2020-T1-MACRODROITE]]/Tableau17[[#This Row],[2020-T1-MACROTOTALE]],"")</f>
        <v>0.30555555555555558</v>
      </c>
      <c r="OP146" s="26">
        <f>IFERROR(Tableau17[[#This Row],[2020-T1-MACROCENTRE]]/Tableau17[[#This Row],[2020-T1-MACROTOTALE]],"")</f>
        <v>5.5555555555555552E-2</v>
      </c>
      <c r="OQ146" s="26">
        <f>IFERROR(Tableau17[[#This Row],[2020-T1-MACROGAUCHE]]/Tableau17[[#This Row],[2020-T1-MACROTOTALE]],"")</f>
        <v>0.39814814814814814</v>
      </c>
      <c r="OR146" s="26">
        <f>IFERROR(Tableau17[[#This Row],[2020-T1-MACROAUTRE]]/Tableau17[[#This Row],[2020-T1-MACROTOTALE]],"")</f>
        <v>0</v>
      </c>
      <c r="OS146" s="26">
        <f>IFERROR(Tableau17[[#This Row],[2017 (L)-T1-MACROEXTRDROITE]]/Tableau17[[#This Row],[2017 (L)-T1-MACROTOTALE]],"")</f>
        <v>0.17142857142857143</v>
      </c>
      <c r="OT146" s="26">
        <f>IFERROR(Tableau17[[#This Row],[2017 (L)-T1-MACRODROITE]]/Tableau17[[#This Row],[2017 (L)-T1-MACROTOTALE]],"")</f>
        <v>3.5714285714285712E-2</v>
      </c>
      <c r="OU146" s="26">
        <f>IFERROR(Tableau17[[#This Row],[2017 (L)-T1-MACROCENTRE]]/Tableau17[[#This Row],[2017 (L)-T1-MACROTOTALE]],"")</f>
        <v>0.20714285714285716</v>
      </c>
      <c r="OV146" s="26">
        <f>IFERROR(Tableau17[[#This Row],[2017 (L)-T1-MACROGAUCHE]]/Tableau17[[#This Row],[2017 (L)-T1-MACROTOTALE]],"")</f>
        <v>0.55000000000000004</v>
      </c>
      <c r="OW146" s="26">
        <f>IFERROR(Tableau17[[#This Row],[2017 (L)-T1-MACROAUTRE]]/Tableau17[[#This Row],[2017 (L)-T1-MACROTOTALE]],"")</f>
        <v>3.5714285714285712E-2</v>
      </c>
      <c r="OX146" s="26">
        <f>IFERROR(Tableau17[[#This Row],[2017 (L)-T2-MACROEXTRDROITE]]/Tableau17[[#This Row],[2017 (L)-T2-MACROTOTALE]],"")</f>
        <v>0</v>
      </c>
      <c r="OY146" s="26">
        <f>IFERROR(Tableau17[[#This Row],[2017 (L)-T2-MACRODROITE]]/Tableau17[[#This Row],[2017 (L)-T2-MACROTOTALE]],"")</f>
        <v>0</v>
      </c>
      <c r="OZ146" s="26">
        <f>IFERROR(Tableau17[[#This Row],[2017 (L)-T2-MACROCENTRE]]/Tableau17[[#This Row],[2017 (L)-T2-MACROTOTALE]],"")</f>
        <v>0.2857142857142857</v>
      </c>
      <c r="PA146" s="26">
        <f>IFERROR(Tableau17[[#This Row],[2017 (L)-T2-MACROGAUCHE]]/Tableau17[[#This Row],[2017 (L)-T2-MACROTOTALE]],"")</f>
        <v>0.7142857142857143</v>
      </c>
      <c r="PB146" s="26">
        <f>IFERROR(Tableau17[[#This Row],[2017 (L)-T2-MACROAUTRE]]/Tableau17[[#This Row],[2017 (L)-T2-MACROTOTALE]],"")</f>
        <v>0</v>
      </c>
      <c r="PC146" s="26">
        <f>IFERROR(Tableau17[[#This Row],[2008_T1_PROCUS]]/Tableau17[[#This Row],[2008_T1_INSCRITS]],0)</f>
        <v>4.5351473922902496E-3</v>
      </c>
      <c r="PD146" s="26">
        <f>IFERROR(Tableau17[[#This Row],[2008_T2_PROCUS]]/Tableau17[[#This Row],[2008_T2_INSCRITS]],0)</f>
        <v>0</v>
      </c>
      <c r="PE146" s="26">
        <f>Tableau17[[#This Row],[2014_T1_PROCUS]]/Tableau17[[#This Row],[2014_T1_INSCRITS]]</f>
        <v>1.3574660633484163E-2</v>
      </c>
      <c r="PF146" s="26">
        <f>IFERROR(Tableau17[[#This Row],[2014_T2_PROCUS]]/Tableau17[[#This Row],[2014_T2_INSCRITS]],0)</f>
        <v>4.5248868778280547E-3</v>
      </c>
    </row>
    <row r="147" spans="1:422" hidden="1" x14ac:dyDescent="0.2">
      <c r="A147" s="1">
        <v>4</v>
      </c>
      <c r="B147" s="1" t="s">
        <v>362</v>
      </c>
      <c r="C147" s="1" t="s">
        <v>370</v>
      </c>
      <c r="D147" s="1" t="s">
        <v>370</v>
      </c>
      <c r="E147" s="1">
        <v>863</v>
      </c>
      <c r="F147" s="1">
        <v>5.3848719999999997</v>
      </c>
      <c r="G147" s="1">
        <v>43.239313000000003</v>
      </c>
      <c r="H147" s="3">
        <v>1197</v>
      </c>
      <c r="I147" s="3">
        <v>217</v>
      </c>
      <c r="L147" s="1">
        <v>17</v>
      </c>
      <c r="M147" s="1">
        <v>9</v>
      </c>
      <c r="P147" s="1">
        <v>86</v>
      </c>
      <c r="Q147" s="1">
        <v>42</v>
      </c>
      <c r="R147" s="1">
        <v>57</v>
      </c>
      <c r="S147" s="1">
        <v>161</v>
      </c>
      <c r="T147" s="1">
        <v>93</v>
      </c>
      <c r="U147" s="1">
        <v>465</v>
      </c>
      <c r="V147" s="1">
        <v>1188</v>
      </c>
      <c r="W147" s="1">
        <v>690</v>
      </c>
      <c r="X147" s="1">
        <v>16</v>
      </c>
      <c r="Y147" s="2">
        <v>0.58080807999999995</v>
      </c>
      <c r="AB147" s="1">
        <v>0</v>
      </c>
      <c r="AD147" s="1">
        <v>1197</v>
      </c>
      <c r="AE147" s="1">
        <v>478</v>
      </c>
      <c r="AF147" s="2">
        <v>0.39933165999999998</v>
      </c>
      <c r="AG147" s="1">
        <f t="shared" si="2"/>
        <v>217</v>
      </c>
      <c r="AH147" s="1">
        <v>1217</v>
      </c>
      <c r="AI147" s="1">
        <v>728</v>
      </c>
      <c r="AJ147" s="1">
        <v>32</v>
      </c>
      <c r="AK147" s="2">
        <v>0.59819228000000002</v>
      </c>
      <c r="AN147" s="1">
        <v>0</v>
      </c>
      <c r="AP147" s="1">
        <v>1165</v>
      </c>
      <c r="AQ147" s="1">
        <v>586</v>
      </c>
      <c r="AR147" s="2">
        <v>0.50300429000000002</v>
      </c>
      <c r="AS147" s="1">
        <v>1165</v>
      </c>
      <c r="AT147" s="1">
        <v>587</v>
      </c>
      <c r="AU147" s="2">
        <v>0.50386266000000002</v>
      </c>
      <c r="AV147" s="1">
        <v>1164</v>
      </c>
      <c r="AW147" s="1">
        <v>636</v>
      </c>
      <c r="AX147" s="2">
        <v>0.54639174999999995</v>
      </c>
      <c r="AY147" s="1">
        <v>1164</v>
      </c>
      <c r="AZ147" s="1">
        <v>459</v>
      </c>
      <c r="BA147" s="2">
        <v>0.39432990000000001</v>
      </c>
      <c r="BB147" s="1">
        <v>1164</v>
      </c>
      <c r="BC147" s="1">
        <v>943</v>
      </c>
      <c r="BD147" s="2">
        <v>0.81013745999999998</v>
      </c>
      <c r="BE147" s="1">
        <v>1164</v>
      </c>
      <c r="BF147" s="1">
        <v>848</v>
      </c>
      <c r="BG147" s="2">
        <v>0.72852234000000005</v>
      </c>
      <c r="BH147" s="1">
        <v>1187</v>
      </c>
      <c r="BI147" s="1">
        <v>658</v>
      </c>
      <c r="BJ147" s="2">
        <v>0.55433867000000003</v>
      </c>
      <c r="BK147" s="1">
        <v>81</v>
      </c>
      <c r="BN147" s="1">
        <v>49</v>
      </c>
      <c r="BO147" s="1">
        <v>50</v>
      </c>
      <c r="BP147" s="1">
        <v>310</v>
      </c>
      <c r="BQ147" s="1">
        <v>227</v>
      </c>
      <c r="BR147" s="1">
        <v>717</v>
      </c>
      <c r="BZ147" s="1">
        <v>61</v>
      </c>
      <c r="CB147" s="1">
        <v>82</v>
      </c>
      <c r="CC147" s="1">
        <v>138</v>
      </c>
      <c r="CD147" s="1">
        <v>236</v>
      </c>
      <c r="CE147" s="1">
        <v>140</v>
      </c>
      <c r="CF147" s="1">
        <v>657</v>
      </c>
      <c r="CL147" s="1">
        <v>29</v>
      </c>
      <c r="CO147" s="1">
        <v>101</v>
      </c>
      <c r="CP147" s="1">
        <v>154</v>
      </c>
      <c r="CT147" s="1">
        <v>158</v>
      </c>
      <c r="CV147" s="1">
        <v>123</v>
      </c>
      <c r="CW147" s="1">
        <v>565</v>
      </c>
      <c r="CY147" s="1">
        <v>167</v>
      </c>
      <c r="DA147" s="1">
        <v>352</v>
      </c>
      <c r="DC147" s="1">
        <v>519</v>
      </c>
      <c r="DD147" s="1">
        <v>26</v>
      </c>
      <c r="DE147" s="1">
        <v>4</v>
      </c>
      <c r="DF147" s="1">
        <v>9</v>
      </c>
      <c r="DI147" s="1">
        <v>44</v>
      </c>
      <c r="DJ147" s="1">
        <v>3</v>
      </c>
      <c r="DK147" s="1">
        <v>4</v>
      </c>
      <c r="DL147" s="1">
        <v>112</v>
      </c>
      <c r="DM147" s="1">
        <v>79</v>
      </c>
      <c r="DN147" s="1">
        <v>87</v>
      </c>
      <c r="DQ147" s="1">
        <v>2</v>
      </c>
      <c r="DR147" s="1">
        <v>235</v>
      </c>
      <c r="DS147" s="1">
        <v>22</v>
      </c>
      <c r="DU147" s="1">
        <v>627</v>
      </c>
      <c r="DX147" s="1">
        <v>138</v>
      </c>
      <c r="DZ147" s="1">
        <v>268</v>
      </c>
      <c r="EA147" s="1">
        <v>406</v>
      </c>
      <c r="EB147" s="1">
        <v>6</v>
      </c>
      <c r="EC147" s="1">
        <v>5</v>
      </c>
      <c r="ED147" s="1">
        <v>0</v>
      </c>
      <c r="EE147" s="1">
        <v>33</v>
      </c>
      <c r="EF147" s="1">
        <v>178</v>
      </c>
      <c r="EG147" s="1">
        <v>64</v>
      </c>
      <c r="EH147" s="1">
        <v>12</v>
      </c>
      <c r="EI147" s="1">
        <v>168</v>
      </c>
      <c r="EJ147" s="1">
        <v>220</v>
      </c>
      <c r="EK147" s="1">
        <v>228</v>
      </c>
      <c r="EL147" s="1">
        <v>12</v>
      </c>
      <c r="EM147" s="1">
        <v>926</v>
      </c>
      <c r="EN147" s="1">
        <v>224</v>
      </c>
      <c r="EO147" s="1">
        <v>548</v>
      </c>
      <c r="EP147" s="1">
        <v>772</v>
      </c>
      <c r="EQ147" s="1">
        <v>0</v>
      </c>
      <c r="ER147" s="1">
        <v>3</v>
      </c>
      <c r="ES147" s="1">
        <v>5</v>
      </c>
      <c r="ET147" s="1">
        <v>47</v>
      </c>
      <c r="EU147" s="1">
        <v>0</v>
      </c>
      <c r="EV147" s="1">
        <v>117</v>
      </c>
      <c r="EW147" s="1">
        <v>38</v>
      </c>
      <c r="EX147" s="1">
        <v>1</v>
      </c>
      <c r="EY147" s="1">
        <v>20</v>
      </c>
      <c r="EZ147" s="1">
        <v>20</v>
      </c>
      <c r="FA147" s="1">
        <v>0</v>
      </c>
      <c r="FB147" s="1">
        <v>0</v>
      </c>
      <c r="FC147" s="1">
        <v>0</v>
      </c>
      <c r="FD147" s="1">
        <v>0</v>
      </c>
      <c r="FE147" s="1">
        <v>0</v>
      </c>
      <c r="FF147" s="1">
        <v>0</v>
      </c>
      <c r="FG147" s="1">
        <v>1</v>
      </c>
      <c r="FH147" s="1">
        <v>9</v>
      </c>
      <c r="FI147" s="1">
        <v>0</v>
      </c>
      <c r="FJ147" s="1">
        <v>31</v>
      </c>
      <c r="FK147" s="1">
        <v>23</v>
      </c>
      <c r="FL147" s="1">
        <v>0</v>
      </c>
      <c r="FM147" s="1">
        <v>135</v>
      </c>
      <c r="FN147" s="1">
        <v>10</v>
      </c>
      <c r="FO147" s="1">
        <v>3</v>
      </c>
      <c r="FP147" s="1">
        <v>174</v>
      </c>
      <c r="FQ147" s="1">
        <v>2</v>
      </c>
      <c r="FR147" s="1">
        <f>SUM(Tableau17[[#This Row],[2019-T1-ALEXANDRE Audric]:[2019-T1-MARIE Florie]])</f>
        <v>639</v>
      </c>
      <c r="FS147" s="1">
        <v>50</v>
      </c>
      <c r="FT147" s="1">
        <v>391</v>
      </c>
      <c r="FU147" s="1">
        <v>0</v>
      </c>
      <c r="FV147" s="1">
        <v>276</v>
      </c>
      <c r="FW147" s="1">
        <v>0</v>
      </c>
      <c r="FX147" s="1">
        <v>717</v>
      </c>
      <c r="GD147" s="1">
        <v>0</v>
      </c>
      <c r="GE147" s="1">
        <v>138</v>
      </c>
      <c r="GF147" s="1">
        <v>236</v>
      </c>
      <c r="GG147" s="1">
        <v>0</v>
      </c>
      <c r="GH147" s="1">
        <v>283</v>
      </c>
      <c r="GI147" s="1">
        <v>0</v>
      </c>
      <c r="GJ147" s="1">
        <v>657</v>
      </c>
      <c r="GP147" s="1">
        <v>0</v>
      </c>
      <c r="GQ147" s="1">
        <v>183</v>
      </c>
      <c r="GR147" s="1">
        <v>158</v>
      </c>
      <c r="GS147" s="1">
        <v>0</v>
      </c>
      <c r="GT147" s="1">
        <v>224</v>
      </c>
      <c r="GU147" s="1">
        <v>0</v>
      </c>
      <c r="GV147" s="1">
        <v>565</v>
      </c>
      <c r="GW147" s="1">
        <v>167</v>
      </c>
      <c r="GX147" s="1">
        <v>352</v>
      </c>
      <c r="GY147" s="1">
        <v>0</v>
      </c>
      <c r="GZ147" s="1">
        <v>0</v>
      </c>
      <c r="HA147" s="1">
        <v>0</v>
      </c>
      <c r="HB147" s="1">
        <v>519</v>
      </c>
      <c r="HC147" s="1">
        <v>206</v>
      </c>
      <c r="HD147" s="1">
        <v>178</v>
      </c>
      <c r="HE147" s="1">
        <v>228</v>
      </c>
      <c r="HF147" s="1">
        <v>302</v>
      </c>
      <c r="HG147" s="1">
        <v>12</v>
      </c>
      <c r="HH147" s="1">
        <v>926</v>
      </c>
      <c r="HI147" s="1">
        <v>224</v>
      </c>
      <c r="HJ147" s="1">
        <v>0</v>
      </c>
      <c r="HK147" s="1">
        <v>548</v>
      </c>
      <c r="HL147" s="1">
        <v>0</v>
      </c>
      <c r="HM147" s="1">
        <v>0</v>
      </c>
      <c r="HN147" s="1">
        <v>772</v>
      </c>
      <c r="HO147" s="1">
        <v>132</v>
      </c>
      <c r="HP147" s="1">
        <v>48</v>
      </c>
      <c r="HQ147" s="1">
        <v>174</v>
      </c>
      <c r="HR147" s="1">
        <v>259</v>
      </c>
      <c r="HS147" s="1">
        <v>34</v>
      </c>
      <c r="HT147" s="1">
        <v>647</v>
      </c>
      <c r="HU147" s="1">
        <v>57</v>
      </c>
      <c r="HV147" s="1">
        <v>103</v>
      </c>
      <c r="HW147" s="1">
        <v>42</v>
      </c>
      <c r="HX147" s="1">
        <v>263</v>
      </c>
      <c r="HY147" s="1">
        <v>0</v>
      </c>
      <c r="HZ147" s="1">
        <v>465</v>
      </c>
      <c r="IA147" s="1">
        <v>91</v>
      </c>
      <c r="IB147" s="1">
        <v>87</v>
      </c>
      <c r="IC147" s="1">
        <v>235</v>
      </c>
      <c r="ID147" s="1">
        <v>208</v>
      </c>
      <c r="IE147" s="1">
        <v>6</v>
      </c>
      <c r="IF147" s="1">
        <v>627</v>
      </c>
      <c r="IG147" s="1">
        <v>0</v>
      </c>
      <c r="IH147" s="1">
        <v>138</v>
      </c>
      <c r="II147" s="1">
        <v>268</v>
      </c>
      <c r="IJ147" s="1">
        <v>0</v>
      </c>
      <c r="IK147" s="1">
        <v>0</v>
      </c>
      <c r="IL147" s="1">
        <v>406</v>
      </c>
      <c r="IM147" s="26">
        <f>IFERROR(Tableau17[[#This Row],[LDIV]]/Tableau17[[#This Row],[Total général]],"")</f>
        <v>0</v>
      </c>
      <c r="IN147" s="26">
        <f>IFERROR(Tableau17[[#This Row],[LDVC]]/Tableau17[[#This Row],[Total général]],"")</f>
        <v>0</v>
      </c>
      <c r="IO147" s="26">
        <f>IFERROR(Tableau17[[#This Row],[LDVD]]/Tableau17[[#This Row],[Total général]],"")</f>
        <v>3.6559139784946237E-2</v>
      </c>
      <c r="IP147" s="26">
        <f>IFERROR(Tableau17[[#This Row],[LDVG]]/Tableau17[[#This Row],[Total général]],"")</f>
        <v>1.935483870967742E-2</v>
      </c>
      <c r="IQ147" s="26">
        <f>IFERROR(Tableau17[[#This Row],[LEXD]]/Tableau17[[#This Row],[Total général]],"")</f>
        <v>0</v>
      </c>
      <c r="IR147" s="26">
        <f>IFERROR(Tableau17[[#This Row],[LEXG]]/Tableau17[[#This Row],[Total général]],"")</f>
        <v>0</v>
      </c>
      <c r="IS147" s="26">
        <f>IFERROR(Tableau17[[#This Row],[LLR]]/Tableau17[[#This Row],[Total général]],"")</f>
        <v>0.18494623655913978</v>
      </c>
      <c r="IT147" s="26">
        <f>IFERROR(Tableau17[[#This Row],[LREM]]/Tableau17[[#This Row],[Total général]],"")</f>
        <v>9.0322580645161285E-2</v>
      </c>
      <c r="IU147" s="26">
        <f>IFERROR(Tableau17[[#This Row],[LRN]]/Tableau17[[#This Row],[Total général]],"")</f>
        <v>0.12258064516129032</v>
      </c>
      <c r="IV147" s="26">
        <f>IFERROR(Tableau17[[#This Row],[LUG]]/Tableau17[[#This Row],[Total général]],"")</f>
        <v>0.34623655913978496</v>
      </c>
      <c r="IW147" s="26">
        <f>IFERROR(Tableau17[[#This Row],[LVEC]]/Tableau17[[#This Row],[Total général]],"")</f>
        <v>0.2</v>
      </c>
      <c r="IX147" s="26">
        <f>IFERROR(Tableau17[[#This Row],[2008-T1-LCMD]]/Tableau17[[#This Row],[2008-T1-TOTAL]],"")</f>
        <v>0.11297071129707113</v>
      </c>
      <c r="IY147" s="26">
        <f>IFERROR(Tableau17[[#This Row],[2008-T1-LDVD]]/Tableau17[[#This Row],[2008-T1-TOTAL]],"")</f>
        <v>0</v>
      </c>
      <c r="IZ147" s="26">
        <f>IFERROR(Tableau17[[#This Row],[2008-T1-LEXD]]/Tableau17[[#This Row],[2008-T1-TOTAL]],"")</f>
        <v>0</v>
      </c>
      <c r="JA147" s="26">
        <f>IFERROR(Tableau17[[#This Row],[2008-T1-LEXG]]/Tableau17[[#This Row],[2008-T1-TOTAL]],"")</f>
        <v>6.8340306834030681E-2</v>
      </c>
      <c r="JB147" s="26">
        <f>IFERROR(Tableau17[[#This Row],[2008-T1-LFN]]/Tableau17[[#This Row],[2008-T1-TOTAL]],"")</f>
        <v>6.9735006973500699E-2</v>
      </c>
      <c r="JC147" s="26">
        <f>IFERROR(Tableau17[[#This Row],[2008-T1-LMAJ]]/Tableau17[[#This Row],[2008-T1-TOTAL]],"")</f>
        <v>0.43235704323570434</v>
      </c>
      <c r="JD147" s="26">
        <f>IFERROR(Tableau17[[#This Row],[2008-T1-LUG]]/Tableau17[[#This Row],[2008-T1-TOTAL]],"")</f>
        <v>0.31659693165969316</v>
      </c>
      <c r="JE147" s="26" t="str">
        <f>IFERROR(Tableau17[[#This Row],[2008-T2-LFN]]/Tableau17[[#This Row],[2008-T2-TOTAL]],"")</f>
        <v/>
      </c>
      <c r="JF147" s="26" t="str">
        <f>IFERROR(Tableau17[[#This Row],[2008-T2-LGC]]/Tableau17[[#This Row],[2008-T2-TOTAL]],"")</f>
        <v/>
      </c>
      <c r="JG147" s="26" t="str">
        <f>IFERROR(Tableau17[[#This Row],[2008-T2-LMAJ]]/Tableau17[[#This Row],[2008-T2-TOTAL]],"")</f>
        <v/>
      </c>
      <c r="JH147" s="26" t="str">
        <f>IFERROR(Tableau17[[#This Row],[2008-T2-LUG]]/Tableau17[[#This Row],[2008-T2-TOTAL]],"")</f>
        <v/>
      </c>
      <c r="JI147" s="26">
        <f>IFERROR(Tableau17[[#This Row],[2014-T1-LDIV]]/Tableau17[[#This Row],[2014-T1-TOTAL]],"")</f>
        <v>0</v>
      </c>
      <c r="JJ147" s="26">
        <f>IFERROR(Tableau17[[#This Row],[2014-T1-LDVD]]/Tableau17[[#This Row],[2014-T1-TOTAL]],"")</f>
        <v>0</v>
      </c>
      <c r="JK147" s="26">
        <f>IFERROR(Tableau17[[#This Row],[2014-T1-LDVG]]/Tableau17[[#This Row],[2014-T1-TOTAL]],"")</f>
        <v>9.2846270928462704E-2</v>
      </c>
      <c r="JL147" s="26">
        <f>IFERROR(Tableau17[[#This Row],[2014-T1-LEXG]]/Tableau17[[#This Row],[2014-T1-TOTAL]],"")</f>
        <v>0</v>
      </c>
      <c r="JM147" s="26">
        <f>IFERROR(Tableau17[[#This Row],[2014-T1-LFG]]/Tableau17[[#This Row],[2014-T1-TOTAL]],"")</f>
        <v>0.12480974124809741</v>
      </c>
      <c r="JN147" s="26">
        <f>IFERROR(Tableau17[[#This Row],[2014-T1-LFN]]/Tableau17[[#This Row],[2014-T1-TOTAL]],"")</f>
        <v>0.21004566210045661</v>
      </c>
      <c r="JO147" s="26">
        <f>IFERROR(Tableau17[[#This Row],[2014-T1-LUD]]/Tableau17[[#This Row],[2014-T1-TOTAL]],"")</f>
        <v>0.35920852359208522</v>
      </c>
      <c r="JP147" s="26">
        <f>IFERROR(Tableau17[[#This Row],[2014-T1-LUG]]/Tableau17[[#This Row],[2014-T1-TOTAL]],"")</f>
        <v>0.21308980213089801</v>
      </c>
      <c r="JQ147" s="26" t="str">
        <f>IFERROR(Tableau17[[#This Row],[2014-T2-LFN]]/Tableau17[[#This Row],[2014-T2-TOTAL]],"")</f>
        <v/>
      </c>
      <c r="JR147" s="26" t="str">
        <f>IFERROR(Tableau17[[#This Row],[2014-T2-LUD]]/Tableau17[[#This Row],[2014-T2-TOTAL]],"")</f>
        <v/>
      </c>
      <c r="JS147" s="26" t="str">
        <f>IFERROR(Tableau17[[#This Row],[2014-T2-LUG]]/Tableau17[[#This Row],[2014-T2-TOTAL]],"")</f>
        <v/>
      </c>
      <c r="JT147" s="26">
        <f>IFERROR(Tableau17[[#This Row],[2015-T1-BC-DIV]]/Tableau17[[#This Row],[2015-T1-TOTAL]],"")</f>
        <v>0</v>
      </c>
      <c r="JU147" s="26">
        <f>IFERROR(Tableau17[[#This Row],[2015-T1-BC-DLF]]/Tableau17[[#This Row],[2015-T1-TOTAL]],"")</f>
        <v>5.1327433628318583E-2</v>
      </c>
      <c r="JV147" s="26">
        <f>IFERROR(Tableau17[[#This Row],[2015-T1-BC-DVD]]/Tableau17[[#This Row],[2015-T1-TOTAL]],"")</f>
        <v>0</v>
      </c>
      <c r="JW147" s="26">
        <f>IFERROR(Tableau17[[#This Row],[2015-T1-BC-DVG]]/Tableau17[[#This Row],[2015-T1-TOTAL]],"")</f>
        <v>0</v>
      </c>
      <c r="JX147" s="26">
        <f>IFERROR(Tableau17[[#This Row],[2015-T1-BC-FG]]/Tableau17[[#This Row],[2015-T1-TOTAL]],"")</f>
        <v>0.17876106194690267</v>
      </c>
      <c r="JY147" s="26">
        <f>IFERROR(Tableau17[[#This Row],[2015-T1-BC-FN]]/Tableau17[[#This Row],[2015-T1-TOTAL]],"")</f>
        <v>0.27256637168141595</v>
      </c>
      <c r="JZ147" s="26">
        <f>IFERROR(Tableau17[[#This Row],[2015-T1-BC-MDM]]/Tableau17[[#This Row],[2015-T1-TOTAL]],"")</f>
        <v>0</v>
      </c>
      <c r="KA147" s="26">
        <f>IFERROR(Tableau17[[#This Row],[2015-T1-BC-RDG]]/Tableau17[[#This Row],[2015-T1-TOTAL]],"")</f>
        <v>0</v>
      </c>
      <c r="KB147" s="26">
        <f>IFERROR(Tableau17[[#This Row],[2015-T1-BC-SOC]]/Tableau17[[#This Row],[2015-T1-TOTAL]],"")</f>
        <v>0</v>
      </c>
      <c r="KC147" s="26">
        <f>IFERROR(Tableau17[[#This Row],[2015-T1-BC-UD]]/Tableau17[[#This Row],[2015-T1-TOTAL]],"")</f>
        <v>0.27964601769911507</v>
      </c>
      <c r="KD147" s="26">
        <f>IFERROR(Tableau17[[#This Row],[2015-T1-BC-UG]]/Tableau17[[#This Row],[2015-T1-TOTAL]],"")</f>
        <v>0</v>
      </c>
      <c r="KE147" s="26">
        <f>IFERROR(Tableau17[[#This Row],[2015-T1-BC-VEC]]/Tableau17[[#This Row],[2015-T1-TOTAL]],"")</f>
        <v>0.2176991150442478</v>
      </c>
      <c r="KF147" s="26">
        <f>IFERROR(Tableau17[[#This Row],[2015-T2-BC-DVG]]/Tableau17[[#This Row],[2015-T2-TOTAL]],"")</f>
        <v>0</v>
      </c>
      <c r="KG147" s="26">
        <f>IFERROR(Tableau17[[#This Row],[2015-T2-BC-FN]]/Tableau17[[#This Row],[2015-T2-TOTAL]],"")</f>
        <v>0.32177263969171482</v>
      </c>
      <c r="KH147" s="26">
        <f>IFERROR(Tableau17[[#This Row],[2015-T2-BC-SOC]]/Tableau17[[#This Row],[2015-T2-TOTAL]],"")</f>
        <v>0</v>
      </c>
      <c r="KI147" s="26">
        <f>IFERROR(Tableau17[[#This Row],[2015-T2-BC-UD]]/Tableau17[[#This Row],[2015-T2-TOTAL]],"")</f>
        <v>0.67822736030828512</v>
      </c>
      <c r="KJ147" s="26">
        <f>IFERROR(Tableau17[[#This Row],[2015-T2-BC-UG]]/Tableau17[[#This Row],[2015-T2-TOTAL]],"")</f>
        <v>0</v>
      </c>
      <c r="KK147" s="26">
        <f>IFERROR(Tableau17[[#This Row],[2017 (L)-T1-COM]]/Tableau17[[#This Row],[2017 (L)-T1-TOTAL]],"")</f>
        <v>4.1467304625199361E-2</v>
      </c>
      <c r="KL147" s="26">
        <f>IFERROR(Tableau17[[#This Row],[2017 (L)-T1-DIV]]/Tableau17[[#This Row],[2017 (L)-T1-TOTAL]],"")</f>
        <v>6.379585326953748E-3</v>
      </c>
      <c r="KM147" s="26">
        <f>IFERROR(Tableau17[[#This Row],[2017 (L)-T1-DLF]]/Tableau17[[#This Row],[2017 (L)-T1-TOTAL]],"")</f>
        <v>1.4354066985645933E-2</v>
      </c>
      <c r="KN147" s="26">
        <f>IFERROR(Tableau17[[#This Row],[2017 (L)-T1-DVD]]/Tableau17[[#This Row],[2017 (L)-T1-TOTAL]],"")</f>
        <v>0</v>
      </c>
      <c r="KO147" s="26">
        <f>IFERROR(Tableau17[[#This Row],[2017 (L)-T1-DVG]]/Tableau17[[#This Row],[2017 (L)-T1-TOTAL]],"")</f>
        <v>0</v>
      </c>
      <c r="KP147" s="26">
        <f>IFERROR(Tableau17[[#This Row],[2017 (L)-T1-ECO]]/Tableau17[[#This Row],[2017 (L)-T1-TOTAL]],"")</f>
        <v>7.0175438596491224E-2</v>
      </c>
      <c r="KQ147" s="26">
        <f>IFERROR(Tableau17[[#This Row],[2017 (L)-T1-EXD]]/Tableau17[[#This Row],[2017 (L)-T1-TOTAL]],"")</f>
        <v>4.7846889952153108E-3</v>
      </c>
      <c r="KR147" s="26">
        <f>IFERROR(Tableau17[[#This Row],[2017 (L)-T1-EXG]]/Tableau17[[#This Row],[2017 (L)-T1-TOTAL]],"")</f>
        <v>6.379585326953748E-3</v>
      </c>
      <c r="KS147" s="26">
        <f>IFERROR(Tableau17[[#This Row],[2017 (L)-T1-FI]]/Tableau17[[#This Row],[2017 (L)-T1-TOTAL]],"")</f>
        <v>0.17862838915470494</v>
      </c>
      <c r="KT147" s="26">
        <f>IFERROR(Tableau17[[#This Row],[2017 (L)-T1-FN]]/Tableau17[[#This Row],[2017 (L)-T1-TOTAL]],"")</f>
        <v>0.12599681020733652</v>
      </c>
      <c r="KU147" s="26">
        <f>IFERROR(Tableau17[[#This Row],[2017 (L)-T1-LR]]/Tableau17[[#This Row],[2017 (L)-T1-TOTAL]],"")</f>
        <v>0.13875598086124402</v>
      </c>
      <c r="KV147" s="26">
        <f>IFERROR(Tableau17[[#This Row],[2017 (L)-T1-MDM]]/Tableau17[[#This Row],[2017 (L)-T1-TOTAL]],"")</f>
        <v>0</v>
      </c>
      <c r="KW147" s="26">
        <f>IFERROR(Tableau17[[#This Row],[2017 (L)-T1-RDG]]/Tableau17[[#This Row],[2017 (L)-T1-TOTAL]],"")</f>
        <v>0</v>
      </c>
      <c r="KX147" s="26">
        <f>IFERROR(Tableau17[[#This Row],[2017 (L)-T1-REG]]/Tableau17[[#This Row],[2017 (L)-T1-TOTAL]],"")</f>
        <v>3.189792663476874E-3</v>
      </c>
      <c r="KY147" s="26">
        <f>IFERROR(Tableau17[[#This Row],[2017 (L)-T1-REM]]/Tableau17[[#This Row],[2017 (L)-T1-TOTAL]],"")</f>
        <v>0.37480063795853269</v>
      </c>
      <c r="KZ147" s="26">
        <f>IFERROR(Tableau17[[#This Row],[2017 (L)-T1-SOC]]/Tableau17[[#This Row],[2017 (L)-T1-TOTAL]],"")</f>
        <v>3.5087719298245612E-2</v>
      </c>
      <c r="LA147" s="26">
        <f>IFERROR(Tableau17[[#This Row],[2017 (L)-T1-UDI]]/Tableau17[[#This Row],[2017 (L)-T1-TOTAL]],"")</f>
        <v>0</v>
      </c>
      <c r="LB147" s="26">
        <f>IFERROR(Tableau17[[#This Row],[2017 (L)-T2-FI]]/Tableau17[[#This Row],[2017 (L)-T2-TOTAL]],"")</f>
        <v>0</v>
      </c>
      <c r="LC147" s="26">
        <f>IFERROR(Tableau17[[#This Row],[2017 (L)-T2-FN]]/Tableau17[[#This Row],[2017 (L)-T2-TOTAL]],"")</f>
        <v>0</v>
      </c>
      <c r="LD147" s="26">
        <f>IFERROR(Tableau17[[#This Row],[2017 (L)-T2-LR]]/Tableau17[[#This Row],[2017 (L)-T2-TOTAL]],"")</f>
        <v>0.33990147783251229</v>
      </c>
      <c r="LE147" s="26">
        <f>IFERROR(Tableau17[[#This Row],[2017 (L)-T2-MDM]]/Tableau17[[#This Row],[2017 (L)-T2-TOTAL]],"")</f>
        <v>0</v>
      </c>
      <c r="LF147" s="26">
        <f>IFERROR(Tableau17[[#This Row],[2017 (L)-T2-REM]]/Tableau17[[#This Row],[2017 (L)-T2-TOTAL]],"")</f>
        <v>0.66009852216748766</v>
      </c>
      <c r="LG147" s="26">
        <f>IFERROR(Tableau17[[#This Row],[2017-T1-ARTHAUD Nathalie]]/Tableau17[[#This Row],[2017-T1-TOTAL]],"")</f>
        <v>6.4794816414686825E-3</v>
      </c>
      <c r="LH147" s="26">
        <f>IFERROR(Tableau17[[#This Row],[2017-T1-ASSELINEAU Fran]]/Tableau17[[#This Row],[2017-T1-TOTAL]],"")</f>
        <v>5.3995680345572351E-3</v>
      </c>
      <c r="LI147" s="26">
        <f>IFERROR(Tableau17[[#This Row],[2017-T1-CHEMINADE Jacques]]/Tableau17[[#This Row],[2017-T1-TOTAL]],"")</f>
        <v>0</v>
      </c>
      <c r="LJ147" s="26">
        <f>IFERROR(Tableau17[[#This Row],[2017-T1-DUPONT-AIGNAN Nicolas]]/Tableau17[[#This Row],[2017-T1-TOTAL]],"")</f>
        <v>3.5637149028077755E-2</v>
      </c>
      <c r="LK147" s="26">
        <f>IFERROR(Tableau17[[#This Row],[2017-T1-FILLON Fran]]/Tableau17[[#This Row],[2017-T1-TOTAL]],"")</f>
        <v>0.19222462203023757</v>
      </c>
      <c r="LL147" s="26">
        <f>IFERROR(Tableau17[[#This Row],[2017-T1-HAMON Beno]]/Tableau17[[#This Row],[2017-T1-TOTAL]],"")</f>
        <v>6.9114470842332618E-2</v>
      </c>
      <c r="LM147" s="26">
        <f>IFERROR(Tableau17[[#This Row],[2017-T1-LASSALLE Jean]]/Tableau17[[#This Row],[2017-T1-TOTAL]],"")</f>
        <v>1.2958963282937365E-2</v>
      </c>
      <c r="LN147" s="26">
        <f>IFERROR(Tableau17[[#This Row],[2017-T1-LE PEN Marine]]/Tableau17[[#This Row],[2017-T1-TOTAL]],"")</f>
        <v>0.18142548596112312</v>
      </c>
      <c r="LO147" s="26">
        <f>IFERROR(Tableau17[[#This Row],[2017-T1-M Jean-Luc]]/Tableau17[[#This Row],[2017-T1-TOTAL]],"")</f>
        <v>0.23758099352051837</v>
      </c>
      <c r="LP147" s="26">
        <f>IFERROR(Tableau17[[#This Row],[2017-T1-MACRON Emmanuel]]/Tableau17[[#This Row],[2017-T1-TOTAL]],"")</f>
        <v>0.24622030237580994</v>
      </c>
      <c r="LQ147" s="26">
        <f>IFERROR(Tableau17[[#This Row],[2017-T1-POUTOU Philippe]]/Tableau17[[#This Row],[2017-T1-TOTAL]],"")</f>
        <v>1.2958963282937365E-2</v>
      </c>
      <c r="LR147" s="26">
        <f>IFERROR(Tableau17[[#This Row],[2017-T2-LE PEN Marine]]/Tableau17[[#This Row],[2017-T2-TOTAL]],"")</f>
        <v>0.29015544041450775</v>
      </c>
      <c r="LS147" s="26">
        <f>IFERROR(Tableau17[[#This Row],[2017-T2-MACRON Emmanuel]]/Tableau17[[#This Row],[2017-T2-TOTAL]],"")</f>
        <v>0.7098445595854922</v>
      </c>
      <c r="LT147" s="26">
        <f>IFERROR(Tableau17[[#This Row],[2019-T1-ALEXANDRE Audric]]/Tableau17[[#This Row],[2019-T1-TOTAL]],"")</f>
        <v>0</v>
      </c>
      <c r="LU147" s="26">
        <f>IFERROR(Tableau17[[#This Row],[2019-T1-ARTHAUD Nathalie]]/Tableau17[[#This Row],[2019-T1-TOTAL]],"")</f>
        <v>4.6948356807511738E-3</v>
      </c>
      <c r="LV147" s="26">
        <f>IFERROR(Tableau17[[#This Row],[2019-T1-ASSELINEAU François]]/Tableau17[[#This Row],[2019-T1-TOTAL]],"")</f>
        <v>7.8247261345852897E-3</v>
      </c>
      <c r="LW147" s="26">
        <f>IFERROR(Tableau17[[#This Row],[2019-T1-AUBRY Manon]]/Tableau17[[#This Row],[2019-T1-TOTAL]],"")</f>
        <v>7.3552425665101728E-2</v>
      </c>
      <c r="LX147" s="26">
        <f>IFERROR(Tableau17[[#This Row],[2019-T1-AZERGUI Nagib]]/Tableau17[[#This Row],[2019-T1-TOTAL]],"")</f>
        <v>0</v>
      </c>
      <c r="LY147" s="26">
        <f>IFERROR(Tableau17[[#This Row],[2019-T1-BARDELLA Jordan]]/Tableau17[[#This Row],[2019-T1-TOTAL]],"")</f>
        <v>0.18309859154929578</v>
      </c>
      <c r="LZ147" s="26">
        <f>IFERROR(Tableau17[[#This Row],[2019-T1-BELLAMY François-Xavier]]/Tableau17[[#This Row],[2019-T1-TOTAL]],"")</f>
        <v>5.9467918622848198E-2</v>
      </c>
      <c r="MA147" s="26">
        <f>IFERROR(Tableau17[[#This Row],[2019-T1-BIDOU Olivier]]/Tableau17[[#This Row],[2019-T1-TOTAL]],"")</f>
        <v>1.5649452269170579E-3</v>
      </c>
      <c r="MB147" s="26">
        <f>IFERROR(Tableau17[[#This Row],[2019-T1-BOURG Dominique]]/Tableau17[[#This Row],[2019-T1-TOTAL]],"")</f>
        <v>3.1298904538341159E-2</v>
      </c>
      <c r="MC147" s="26">
        <f>IFERROR(Tableau17[[#This Row],[2019-T1-BROSSAT Ian]]/Tableau17[[#This Row],[2019-T1-TOTAL]],"")</f>
        <v>3.1298904538341159E-2</v>
      </c>
      <c r="MD147" s="26">
        <f>IFERROR(Tableau17[[#This Row],[2019-T1-CAILLAUD Sophie]]/Tableau17[[#This Row],[2019-T1-TOTAL]],"")</f>
        <v>0</v>
      </c>
      <c r="ME147" s="26">
        <f>IFERROR(Tableau17[[#This Row],[2019-T1-CAMUS Renaud]]/Tableau17[[#This Row],[2019-T1-TOTAL]],"")</f>
        <v>0</v>
      </c>
      <c r="MF147" s="26">
        <f>IFERROR(Tableau17[[#This Row],[2019-T1-CHALENÇON Christophe]]/Tableau17[[#This Row],[2019-T1-TOTAL]],"")</f>
        <v>0</v>
      </c>
      <c r="MG147" s="26">
        <f>IFERROR(Tableau17[[#This Row],[2019-T1-CORBET Cathy Denise Ginette]]/Tableau17[[#This Row],[2019-T1-TOTAL]],"")</f>
        <v>0</v>
      </c>
      <c r="MH147" s="26">
        <f>IFERROR(Tableau17[[#This Row],[2019-T1-DE PREVOISIN Robert]]/Tableau17[[#This Row],[2019-T1-TOTAL]],"")</f>
        <v>0</v>
      </c>
      <c r="MI147" s="26">
        <f>IFERROR(Tableau17[[#This Row],[2019-T1-DELFEL Thérèse]]/Tableau17[[#This Row],[2019-T1-TOTAL]],"")</f>
        <v>0</v>
      </c>
      <c r="MJ147" s="26">
        <f>IFERROR(Tableau17[[#This Row],[2019-T1-DIEUMEGARD Pierre]]/Tableau17[[#This Row],[2019-T1-TOTAL]],"")</f>
        <v>1.5649452269170579E-3</v>
      </c>
      <c r="MK147" s="26">
        <f>IFERROR(Tableau17[[#This Row],[2019-T1-DUPONT-AIGNAN Nicolas]]/Tableau17[[#This Row],[2019-T1-TOTAL]],"")</f>
        <v>1.4084507042253521E-2</v>
      </c>
      <c r="ML147" s="26">
        <f>IFERROR(Tableau17[[#This Row],[2019-T1-GERNIGON Yves]]/Tableau17[[#This Row],[2019-T1-TOTAL]],"")</f>
        <v>0</v>
      </c>
      <c r="MM147" s="26">
        <f>IFERROR(Tableau17[[#This Row],[2019-T1-GLUCKSMANN Raphaël]]/Tableau17[[#This Row],[2019-T1-TOTAL]],"")</f>
        <v>4.8513302034428794E-2</v>
      </c>
      <c r="MN147" s="26">
        <f>IFERROR(Tableau17[[#This Row],[2019-T1-HAMON Benoît]]/Tableau17[[#This Row],[2019-T1-TOTAL]],"")</f>
        <v>3.5993740219092331E-2</v>
      </c>
      <c r="MO147" s="26">
        <f>IFERROR(Tableau17[[#This Row],[2019-T1-HELGEN Gilles]]/Tableau17[[#This Row],[2019-T1-TOTAL]],"")</f>
        <v>0</v>
      </c>
      <c r="MP147" s="26">
        <f>IFERROR(Tableau17[[#This Row],[2019-T1-JADOT Yannick]]/Tableau17[[#This Row],[2019-T1-TOTAL]],"")</f>
        <v>0.21126760563380281</v>
      </c>
      <c r="MQ147" s="26">
        <f>IFERROR(Tableau17[[#This Row],[2019-T1-LAGARDE Jean-Christophe]]/Tableau17[[#This Row],[2019-T1-TOTAL]],"")</f>
        <v>1.5649452269170579E-2</v>
      </c>
      <c r="MR147" s="26">
        <f>IFERROR(Tableau17[[#This Row],[2019-T1-LALANNE Francis]]/Tableau17[[#This Row],[2019-T1-TOTAL]],"")</f>
        <v>4.6948356807511738E-3</v>
      </c>
      <c r="MS147" s="26">
        <f>IFERROR(Tableau17[[#This Row],[2019-T1-LOISEAU Nathalie]]/Tableau17[[#This Row],[2019-T1-TOTAL]],"")</f>
        <v>0.27230046948356806</v>
      </c>
      <c r="MT147" s="26">
        <f>IFERROR(Tableau17[[#This Row],[2019-T1-MARIE Florie]]/Tableau17[[#This Row],[2019-T1-TOTAL]],"")</f>
        <v>3.1298904538341159E-3</v>
      </c>
      <c r="MU147" s="26">
        <f>IFERROR(Tableau17[[#This Row],[2008-T1-MACROEXTRDROITE]]/Tableau17[[#This Row],[2008-T1-MACROTOTALE]],"")</f>
        <v>6.9735006973500699E-2</v>
      </c>
      <c r="MV147" s="26">
        <f>IFERROR(Tableau17[[#This Row],[2008-T1-MACRODROITE]]/Tableau17[[#This Row],[2008-T1-MACROTOTALE]],"")</f>
        <v>0.54532775453277549</v>
      </c>
      <c r="MW147" s="26">
        <f>IFERROR(Tableau17[[#This Row],[2008-T1-MACROCENTRE]]/Tableau17[[#This Row],[2008-T1-MACROTOTALE]],"")</f>
        <v>0</v>
      </c>
      <c r="MX147" s="26">
        <f>IFERROR(Tableau17[[#This Row],[2008-T1-MACROGAUCHE]]/Tableau17[[#This Row],[2008-T1-MACROTOTALE]],"")</f>
        <v>0.38493723849372385</v>
      </c>
      <c r="MY147" s="26">
        <f>IFERROR(Tableau17[[#This Row],[2008-T1-MACROAUTRE]]/Tableau17[[#This Row],[2008-T1-MACROTOTALE]],"")</f>
        <v>0</v>
      </c>
      <c r="MZ147" s="26" t="str">
        <f>IFERROR(Tableau17[[#This Row],[2008-T2-MACROEXTRDROITE]]/Tableau17[[#This Row],[2008-T2-MACROTOTALE]],"")</f>
        <v/>
      </c>
      <c r="NA147" s="26" t="str">
        <f>IFERROR(Tableau17[[#This Row],[2008-T2-MACRODROITE]]/Tableau17[[#This Row],[2008-T2-MACROTOTALE]],"")</f>
        <v/>
      </c>
      <c r="NB147" s="26" t="str">
        <f>IFERROR(Tableau17[[#This Row],[2008-T2-MACROCENTRE]]/Tableau17[[#This Row],[2008-T2-MACROTOTALE]],"")</f>
        <v/>
      </c>
      <c r="NC147" s="26" t="str">
        <f>IFERROR(Tableau17[[#This Row],[2008-T2-MACROGAUCHE]]/Tableau17[[#This Row],[2008-T2-MACROTOTALE]],"")</f>
        <v/>
      </c>
      <c r="ND147" s="26" t="str">
        <f>IFERROR(Tableau17[[#This Row],[2008-T2-MACROAUTRE]]/Tableau17[[#This Row],[2008-T2-MACROTOTALE]],"")</f>
        <v/>
      </c>
      <c r="NE147" s="26">
        <f>IFERROR(Tableau17[[#This Row],[2014-T1-MACROEXTRDROITE]]/Tableau17[[#This Row],[2014-T1-MACROTOTALE]],"")</f>
        <v>0.21004566210045661</v>
      </c>
      <c r="NF147" s="26">
        <f>IFERROR(Tableau17[[#This Row],[2014-T1-MACRODROITE]]/Tableau17[[#This Row],[2014-T1-MACROTOTALE]],"")</f>
        <v>0.35920852359208522</v>
      </c>
      <c r="NG147" s="26">
        <f>IFERROR(Tableau17[[#This Row],[2014-T1-MACROCENTRE]]/Tableau17[[#This Row],[2014-T1-MACROTOTALE]],"")</f>
        <v>0</v>
      </c>
      <c r="NH147" s="26">
        <f>IFERROR(Tableau17[[#This Row],[2014-T1-MACROGAUCHE]]/Tableau17[[#This Row],[2014-T1-MACROTOTALE]],"")</f>
        <v>0.43074581430745812</v>
      </c>
      <c r="NI147" s="26">
        <f>IFERROR(Tableau17[[#This Row],[2014-T1-MACROAUTRE]]/Tableau17[[#This Row],[2014-T1-MACROTOTALE]],"")</f>
        <v>0</v>
      </c>
      <c r="NJ147" s="26" t="str">
        <f>IFERROR(Tableau17[[#This Row],[2014-T2-MACROEXTRDROITE]]/Tableau17[[#This Row],[2014-T2-MACROTOTALE]],"")</f>
        <v/>
      </c>
      <c r="NK147" s="26" t="str">
        <f>IFERROR(Tableau17[[#This Row],[2014-T2-MACRODROITE]]/Tableau17[[#This Row],[2014-T2-MACROTOTALE]],"")</f>
        <v/>
      </c>
      <c r="NL147" s="26" t="str">
        <f>IFERROR(Tableau17[[#This Row],[2014-T2-MACROCENTRE]]/Tableau17[[#This Row],[2014-T2-MACROTOTALE]],"")</f>
        <v/>
      </c>
      <c r="NM147" s="26" t="str">
        <f>IFERROR(Tableau17[[#This Row],[2014-T2-MACROGAUCHE]]/Tableau17[[#This Row],[2014-T2-MACROTOTALE]],"")</f>
        <v/>
      </c>
      <c r="NN147" s="26" t="str">
        <f>IFERROR(Tableau17[[#This Row],[2014-T2-MACROAUTRE]]/Tableau17[[#This Row],[2014-T2-MACROTOTALE]],"")</f>
        <v/>
      </c>
      <c r="NO147" s="26">
        <f>IFERROR( Tableau17[[#This Row],[2015-T1-MACROEXTRDROITE]]/Tableau17[[#This Row],[2015-T1-MACROTOTALE]],"")</f>
        <v>0.32389380530973449</v>
      </c>
      <c r="NP147" s="26">
        <f>IFERROR(Tableau17[[#This Row],[2015-T1-MACRODROITE]]/Tableau17[[#This Row],[2015-T1-MACROTOTALE]],"")</f>
        <v>0.27964601769911507</v>
      </c>
      <c r="NQ147" s="26">
        <f>IFERROR(Tableau17[[#This Row],[2015-T1-MACROCENTRE]]/Tableau17[[#This Row],[2015-T1-MACROTOTALE]],"")</f>
        <v>0</v>
      </c>
      <c r="NR147" s="26">
        <f>IFERROR(Tableau17[[#This Row],[2015-T1-MACROGAUCHE]]/Tableau17[[#This Row],[2015-T1-MACROTOTALE]],"")</f>
        <v>0.39646017699115044</v>
      </c>
      <c r="NS147" s="26">
        <f>IFERROR(Tableau17[[#This Row],[2015-T1-MACROAUTRE]]/Tableau17[[#This Row],[2015-T1-MACROTOTALE]],"")</f>
        <v>0</v>
      </c>
      <c r="NT147" s="26">
        <f>IFERROR(Tableau17[[#This Row],[2015-T2-MACROEXTRDROITE]]/Tableau17[[#This Row],[2015-T2-MACROTOTALE]],"")</f>
        <v>0.32177263969171482</v>
      </c>
      <c r="NU147" s="26">
        <f>IFERROR(Tableau17[[#This Row],[2015-T2-MACRODROITE]]/Tableau17[[#This Row],[2015-T2-MACROTOTALE]],"")</f>
        <v>0.67822736030828512</v>
      </c>
      <c r="NV147" s="26">
        <f>IFERROR(Tableau17[[#This Row],[2015-T2-MACROCENTRE]]/Tableau17[[#This Row],[2015-T2-MACROTOTALE]],"")</f>
        <v>0</v>
      </c>
      <c r="NW147" s="26">
        <f>IFERROR(Tableau17[[#This Row],[2015-T2-MACROGAUCHE]]/Tableau17[[#This Row],[2015-T2-MACROTOTALE]],"")</f>
        <v>0</v>
      </c>
      <c r="NX147" s="26">
        <f>IFERROR(Tableau17[[#This Row],[2015-T2-MACROAUTRE]]/Tableau17[[#This Row],[2015-T2-MACROTOTALE]],"")</f>
        <v>0</v>
      </c>
      <c r="NY147" s="26">
        <f>IFERROR(Tableau17[[#This Row],[2017-T1-MACROEXTRDROITE]]/Tableau17[[#This Row],[2017-T1-MACROTOTALE]],"")</f>
        <v>0.2224622030237581</v>
      </c>
      <c r="NZ147" s="26">
        <f>IFERROR(Tableau17[[#This Row],[2017-T1-MACRODROITE]]/Tableau17[[#This Row],[2017-T1-MACROTOTALE]],"")</f>
        <v>0.19222462203023757</v>
      </c>
      <c r="OA147" s="26">
        <f>IFERROR(Tableau17[[#This Row],[2017-T1-MACROCENTRE]]/Tableau17[[#This Row],[2017-T1-MACROTOTALE]],"")</f>
        <v>0.24622030237580994</v>
      </c>
      <c r="OB147" s="26">
        <f>IFERROR(Tableau17[[#This Row],[2017-T1-MACROGAUCHE]]/Tableau17[[#This Row],[2017-T1-MACROTOTALE]],"")</f>
        <v>0.326133909287257</v>
      </c>
      <c r="OC147" s="26">
        <f>IFERROR(Tableau17[[#This Row],[2017-T1-MACROAUTRE]]/Tableau17[[#This Row],[2017-T1-MACROTOTALE]],"")</f>
        <v>1.2958963282937365E-2</v>
      </c>
      <c r="OD147" s="26">
        <f>IFERROR(Tableau17[[#This Row],[2017-T2-MACROEXTRDROITE]]/Tableau17[[#This Row],[2017-T2-MACROTOTALE]],"")</f>
        <v>0.29015544041450775</v>
      </c>
      <c r="OE147" s="26">
        <f>IFERROR(Tableau17[[#This Row],[2017-T2-MACRODROITE]]/Tableau17[[#This Row],[2017-T2-MACROTOTALE]],"")</f>
        <v>0</v>
      </c>
      <c r="OF147" s="26">
        <f>IFERROR(Tableau17[[#This Row],[2017-T2-MACROCENTRE]]/Tableau17[[#This Row],[2017-T2-MACROTOTALE]],"")</f>
        <v>0.7098445595854922</v>
      </c>
      <c r="OG147" s="26">
        <f>IFERROR(Tableau17[[#This Row],[2017-T2-MACROGAUCHE]]/Tableau17[[#This Row],[2017-T2-MACROTOTALE]],"")</f>
        <v>0</v>
      </c>
      <c r="OH147" s="26">
        <f>IFERROR(Tableau17[[#This Row],[2017-T2-MACROAUTRE]]/Tableau17[[#This Row],[2017-T2-MACROTOTALE]],"")</f>
        <v>0</v>
      </c>
      <c r="OI147" s="26">
        <f>IFERROR(Tableau17[[#This Row],[2019-T1-MACROEXTRDROITE]]/Tableau17[[#This Row],[2019-T1-MACROTOTALE]],"")</f>
        <v>0.20401854714064915</v>
      </c>
      <c r="OJ147" s="26">
        <f>IFERROR(Tableau17[[#This Row],[2019-T1-MACRODROITE]]/Tableau17[[#This Row],[2019-T1-MACROTOTALE]],"")</f>
        <v>7.4188562596599686E-2</v>
      </c>
      <c r="OK147" s="26">
        <f>IFERROR(Tableau17[[#This Row],[2019-T1-MACROCENTRE]]/Tableau17[[#This Row],[2019-T1-MACROTOTALE]],"")</f>
        <v>0.26893353941267389</v>
      </c>
      <c r="OL147" s="26">
        <f>IFERROR(Tableau17[[#This Row],[2019-T1-MACROGAUCHE]]/Tableau17[[#This Row],[2019-T1-MACROTOTALE]],"")</f>
        <v>0.40030911901081917</v>
      </c>
      <c r="OM147" s="26">
        <f>IFERROR(Tableau17[[#This Row],[2019-T1-MACROAUTRE]]/Tableau17[[#This Row],[2019-T1-MACROTOTALE]],"")</f>
        <v>5.2550231839258117E-2</v>
      </c>
      <c r="ON147" s="26">
        <f>IFERROR(Tableau17[[#This Row],[2020-T1-MACROEXTRDROITE]]/Tableau17[[#This Row],[2020-T1-MACROTOTALE]],"")</f>
        <v>0.12258064516129032</v>
      </c>
      <c r="OO147" s="26">
        <f>IFERROR(Tableau17[[#This Row],[2020-T1-MACRODROITE]]/Tableau17[[#This Row],[2020-T1-MACROTOTALE]],"")</f>
        <v>0.22150537634408601</v>
      </c>
      <c r="OP147" s="26">
        <f>IFERROR(Tableau17[[#This Row],[2020-T1-MACROCENTRE]]/Tableau17[[#This Row],[2020-T1-MACROTOTALE]],"")</f>
        <v>9.0322580645161285E-2</v>
      </c>
      <c r="OQ147" s="26">
        <f>IFERROR(Tableau17[[#This Row],[2020-T1-MACROGAUCHE]]/Tableau17[[#This Row],[2020-T1-MACROTOTALE]],"")</f>
        <v>0.56559139784946233</v>
      </c>
      <c r="OR147" s="26">
        <f>IFERROR(Tableau17[[#This Row],[2020-T1-MACROAUTRE]]/Tableau17[[#This Row],[2020-T1-MACROTOTALE]],"")</f>
        <v>0</v>
      </c>
      <c r="OS147" s="26">
        <f>IFERROR(Tableau17[[#This Row],[2017 (L)-T1-MACROEXTRDROITE]]/Tableau17[[#This Row],[2017 (L)-T1-MACROTOTALE]],"")</f>
        <v>0.14513556618819776</v>
      </c>
      <c r="OT147" s="26">
        <f>IFERROR(Tableau17[[#This Row],[2017 (L)-T1-MACRODROITE]]/Tableau17[[#This Row],[2017 (L)-T1-MACROTOTALE]],"")</f>
        <v>0.13875598086124402</v>
      </c>
      <c r="OU147" s="26">
        <f>IFERROR(Tableau17[[#This Row],[2017 (L)-T1-MACROCENTRE]]/Tableau17[[#This Row],[2017 (L)-T1-MACROTOTALE]],"")</f>
        <v>0.37480063795853269</v>
      </c>
      <c r="OV147" s="26">
        <f>IFERROR(Tableau17[[#This Row],[2017 (L)-T1-MACROGAUCHE]]/Tableau17[[#This Row],[2017 (L)-T1-MACROTOTALE]],"")</f>
        <v>0.33173843700159489</v>
      </c>
      <c r="OW147" s="26">
        <f>IFERROR(Tableau17[[#This Row],[2017 (L)-T1-MACROAUTRE]]/Tableau17[[#This Row],[2017 (L)-T1-MACROTOTALE]],"")</f>
        <v>9.5693779904306216E-3</v>
      </c>
      <c r="OX147" s="26">
        <f>IFERROR(Tableau17[[#This Row],[2017 (L)-T2-MACROEXTRDROITE]]/Tableau17[[#This Row],[2017 (L)-T2-MACROTOTALE]],"")</f>
        <v>0</v>
      </c>
      <c r="OY147" s="26">
        <f>IFERROR(Tableau17[[#This Row],[2017 (L)-T2-MACRODROITE]]/Tableau17[[#This Row],[2017 (L)-T2-MACROTOTALE]],"")</f>
        <v>0.33990147783251229</v>
      </c>
      <c r="OZ147" s="26">
        <f>IFERROR(Tableau17[[#This Row],[2017 (L)-T2-MACROCENTRE]]/Tableau17[[#This Row],[2017 (L)-T2-MACROTOTALE]],"")</f>
        <v>0.66009852216748766</v>
      </c>
      <c r="PA147" s="26">
        <f>IFERROR(Tableau17[[#This Row],[2017 (L)-T2-MACROGAUCHE]]/Tableau17[[#This Row],[2017 (L)-T2-MACROTOTALE]],"")</f>
        <v>0</v>
      </c>
      <c r="PB147" s="26">
        <f>IFERROR(Tableau17[[#This Row],[2017 (L)-T2-MACROAUTRE]]/Tableau17[[#This Row],[2017 (L)-T2-MACROTOTALE]],"")</f>
        <v>0</v>
      </c>
      <c r="PC147" s="26">
        <f>IFERROR(Tableau17[[#This Row],[2008_T1_PROCUS]]/Tableau17[[#This Row],[2008_T1_INSCRITS]],0)</f>
        <v>2.629416598192276E-2</v>
      </c>
      <c r="PD147" s="26">
        <f>IFERROR(Tableau17[[#This Row],[2008_T2_PROCUS]]/Tableau17[[#This Row],[2008_T2_INSCRITS]],0)</f>
        <v>0</v>
      </c>
      <c r="PE147" s="26">
        <f>Tableau17[[#This Row],[2014_T1_PROCUS]]/Tableau17[[#This Row],[2014_T1_INSCRITS]]</f>
        <v>1.3468013468013467E-2</v>
      </c>
      <c r="PF147" s="26">
        <f>IFERROR(Tableau17[[#This Row],[2014_T2_PROCUS]]/Tableau17[[#This Row],[2014_T2_INSCRITS]],0)</f>
        <v>0</v>
      </c>
    </row>
    <row r="148" spans="1:422" hidden="1" x14ac:dyDescent="0.2">
      <c r="A148" s="1">
        <v>6</v>
      </c>
      <c r="B148" s="1" t="s">
        <v>441</v>
      </c>
      <c r="C148" s="1" t="s">
        <v>457</v>
      </c>
      <c r="D148" s="1" t="s">
        <v>457</v>
      </c>
      <c r="E148" s="1">
        <v>1282</v>
      </c>
      <c r="F148" s="1">
        <v>5.4304670000000002</v>
      </c>
      <c r="G148" s="1">
        <v>43.299998000000002</v>
      </c>
      <c r="H148" s="3">
        <v>953</v>
      </c>
      <c r="I148" s="3">
        <v>263</v>
      </c>
      <c r="K148" s="1">
        <v>4</v>
      </c>
      <c r="L148" s="1">
        <v>49</v>
      </c>
      <c r="M148" s="1">
        <v>6</v>
      </c>
      <c r="P148" s="1">
        <v>89</v>
      </c>
      <c r="Q148" s="1">
        <v>14</v>
      </c>
      <c r="R148" s="1">
        <v>53</v>
      </c>
      <c r="S148" s="1">
        <v>76</v>
      </c>
      <c r="T148" s="1">
        <v>32</v>
      </c>
      <c r="U148" s="1">
        <v>323</v>
      </c>
      <c r="V148" s="1">
        <v>893</v>
      </c>
      <c r="W148" s="1">
        <v>554</v>
      </c>
      <c r="X148" s="1">
        <v>12</v>
      </c>
      <c r="Y148" s="2">
        <v>0.62038073999999999</v>
      </c>
      <c r="Z148" s="1">
        <v>893</v>
      </c>
      <c r="AA148" s="1">
        <v>579</v>
      </c>
      <c r="AB148" s="1">
        <v>13</v>
      </c>
      <c r="AC148" s="2">
        <v>0.64837626000000004</v>
      </c>
      <c r="AD148" s="1">
        <v>953</v>
      </c>
      <c r="AE148" s="1">
        <v>328</v>
      </c>
      <c r="AF148" s="2">
        <v>0.34417629</v>
      </c>
      <c r="AG148" s="1">
        <f t="shared" si="2"/>
        <v>263</v>
      </c>
      <c r="AH148" s="1">
        <v>897</v>
      </c>
      <c r="AI148" s="1">
        <v>568</v>
      </c>
      <c r="AJ148" s="1">
        <v>8</v>
      </c>
      <c r="AK148" s="2">
        <v>0.63322184999999998</v>
      </c>
      <c r="AL148" s="1">
        <v>896</v>
      </c>
      <c r="AM148" s="1">
        <v>628</v>
      </c>
      <c r="AN148" s="1">
        <v>9</v>
      </c>
      <c r="AO148" s="2">
        <v>0.70089285999999995</v>
      </c>
      <c r="AP148" s="1">
        <v>886</v>
      </c>
      <c r="AQ148" s="1">
        <v>463</v>
      </c>
      <c r="AR148" s="2">
        <v>0.52257335999999999</v>
      </c>
      <c r="AS148" s="1">
        <v>886</v>
      </c>
      <c r="AT148" s="1">
        <v>480</v>
      </c>
      <c r="AU148" s="2">
        <v>0.54176071999999997</v>
      </c>
      <c r="AV148" s="1">
        <v>910</v>
      </c>
      <c r="AW148" s="1">
        <v>492</v>
      </c>
      <c r="AX148" s="2">
        <v>0.54065934000000004</v>
      </c>
      <c r="AY148" s="1">
        <v>910</v>
      </c>
      <c r="AZ148" s="1">
        <v>410</v>
      </c>
      <c r="BA148" s="2">
        <v>0.45054945000000002</v>
      </c>
      <c r="BB148" s="1">
        <v>909</v>
      </c>
      <c r="BC148" s="1">
        <v>770</v>
      </c>
      <c r="BD148" s="2">
        <v>0.84708470999999996</v>
      </c>
      <c r="BE148" s="1">
        <v>908</v>
      </c>
      <c r="BF148" s="1">
        <v>702</v>
      </c>
      <c r="BG148" s="2">
        <v>0.77312775</v>
      </c>
      <c r="BH148" s="1">
        <v>937</v>
      </c>
      <c r="BI148" s="1">
        <v>506</v>
      </c>
      <c r="BJ148" s="2">
        <v>0.54002134000000002</v>
      </c>
      <c r="BK148" s="1">
        <v>30</v>
      </c>
      <c r="BM148" s="1">
        <v>3</v>
      </c>
      <c r="BN148" s="1">
        <v>17</v>
      </c>
      <c r="BO148" s="1">
        <v>54</v>
      </c>
      <c r="BP148" s="1">
        <v>219</v>
      </c>
      <c r="BQ148" s="1">
        <v>230</v>
      </c>
      <c r="BR148" s="1">
        <v>553</v>
      </c>
      <c r="BU148" s="1">
        <v>322</v>
      </c>
      <c r="BV148" s="1">
        <v>282</v>
      </c>
      <c r="BW148" s="1">
        <v>604</v>
      </c>
      <c r="BY148" s="1">
        <v>92</v>
      </c>
      <c r="BZ148" s="1">
        <v>9</v>
      </c>
      <c r="CB148" s="1">
        <v>30</v>
      </c>
      <c r="CC148" s="1">
        <v>120</v>
      </c>
      <c r="CD148" s="1">
        <v>185</v>
      </c>
      <c r="CE148" s="1">
        <v>104</v>
      </c>
      <c r="CF148" s="1">
        <v>540</v>
      </c>
      <c r="CG148" s="1">
        <v>146</v>
      </c>
      <c r="CH148" s="1">
        <v>273</v>
      </c>
      <c r="CI148" s="1">
        <v>145</v>
      </c>
      <c r="CJ148" s="1">
        <v>564</v>
      </c>
      <c r="CK148" s="1">
        <v>18</v>
      </c>
      <c r="CL148" s="1">
        <v>11</v>
      </c>
      <c r="CO148" s="1">
        <v>27</v>
      </c>
      <c r="CP148" s="1">
        <v>162</v>
      </c>
      <c r="CT148" s="1">
        <v>121</v>
      </c>
      <c r="CU148" s="1">
        <v>110</v>
      </c>
      <c r="CW148" s="1">
        <v>449</v>
      </c>
      <c r="CY148" s="1">
        <v>171</v>
      </c>
      <c r="DA148" s="1">
        <v>270</v>
      </c>
      <c r="DC148" s="1">
        <v>441</v>
      </c>
      <c r="DD148" s="1">
        <v>17</v>
      </c>
      <c r="DE148" s="1">
        <v>10</v>
      </c>
      <c r="DF148" s="1">
        <v>9</v>
      </c>
      <c r="DG148" s="1">
        <v>5</v>
      </c>
      <c r="DH148" s="1">
        <v>0</v>
      </c>
      <c r="DI148" s="1">
        <v>16</v>
      </c>
      <c r="DJ148" s="1">
        <v>0</v>
      </c>
      <c r="DK148" s="1">
        <v>4</v>
      </c>
      <c r="DL148" s="1">
        <v>55</v>
      </c>
      <c r="DM148" s="1">
        <v>74</v>
      </c>
      <c r="DN148" s="1">
        <v>118</v>
      </c>
      <c r="DP148" s="1">
        <v>0</v>
      </c>
      <c r="DR148" s="1">
        <v>165</v>
      </c>
      <c r="DS148" s="1">
        <v>14</v>
      </c>
      <c r="DU148" s="1">
        <v>487</v>
      </c>
      <c r="DX148" s="1">
        <v>182</v>
      </c>
      <c r="DZ148" s="1">
        <v>194</v>
      </c>
      <c r="EA148" s="1">
        <v>376</v>
      </c>
      <c r="EB148" s="1">
        <v>3</v>
      </c>
      <c r="EC148" s="1">
        <v>4</v>
      </c>
      <c r="ED148" s="1">
        <v>0</v>
      </c>
      <c r="EE148" s="1">
        <v>32</v>
      </c>
      <c r="EF148" s="1">
        <v>172</v>
      </c>
      <c r="EG148" s="1">
        <v>27</v>
      </c>
      <c r="EH148" s="1">
        <v>7</v>
      </c>
      <c r="EI148" s="1">
        <v>186</v>
      </c>
      <c r="EJ148" s="1">
        <v>140</v>
      </c>
      <c r="EK148" s="1">
        <v>176</v>
      </c>
      <c r="EL148" s="1">
        <v>5</v>
      </c>
      <c r="EM148" s="1">
        <v>752</v>
      </c>
      <c r="EN148" s="1">
        <v>235</v>
      </c>
      <c r="EO148" s="1">
        <v>394</v>
      </c>
      <c r="EP148" s="1">
        <v>629</v>
      </c>
      <c r="EQ148" s="1">
        <v>0</v>
      </c>
      <c r="ER148" s="1">
        <v>5</v>
      </c>
      <c r="ES148" s="1">
        <v>5</v>
      </c>
      <c r="ET148" s="1">
        <v>16</v>
      </c>
      <c r="EU148" s="1">
        <v>0</v>
      </c>
      <c r="EV148" s="1">
        <v>130</v>
      </c>
      <c r="EW148" s="1">
        <v>59</v>
      </c>
      <c r="EX148" s="1">
        <v>1</v>
      </c>
      <c r="EY148" s="1">
        <v>9</v>
      </c>
      <c r="EZ148" s="1">
        <v>12</v>
      </c>
      <c r="FA148" s="1">
        <v>0</v>
      </c>
      <c r="FB148" s="1">
        <v>0</v>
      </c>
      <c r="FC148" s="1">
        <v>0</v>
      </c>
      <c r="FD148" s="1">
        <v>0</v>
      </c>
      <c r="FE148" s="1">
        <v>0</v>
      </c>
      <c r="FF148" s="1">
        <v>0</v>
      </c>
      <c r="FG148" s="1">
        <v>1</v>
      </c>
      <c r="FH148" s="1">
        <v>9</v>
      </c>
      <c r="FI148" s="1">
        <v>0</v>
      </c>
      <c r="FJ148" s="1">
        <v>35</v>
      </c>
      <c r="FK148" s="1">
        <v>8</v>
      </c>
      <c r="FL148" s="1">
        <v>0</v>
      </c>
      <c r="FM148" s="1">
        <v>60</v>
      </c>
      <c r="FN148" s="1">
        <v>13</v>
      </c>
      <c r="FO148" s="1">
        <v>5</v>
      </c>
      <c r="FP148" s="1">
        <v>107</v>
      </c>
      <c r="FQ148" s="1">
        <v>1</v>
      </c>
      <c r="FR148" s="1">
        <f>SUM(Tableau17[[#This Row],[2019-T1-ALEXANDRE Audric]:[2019-T1-MARIE Florie]])</f>
        <v>476</v>
      </c>
      <c r="FS148" s="1">
        <v>57</v>
      </c>
      <c r="FT148" s="1">
        <v>249</v>
      </c>
      <c r="FU148" s="1">
        <v>0</v>
      </c>
      <c r="FV148" s="1">
        <v>247</v>
      </c>
      <c r="FW148" s="1">
        <v>0</v>
      </c>
      <c r="FX148" s="1">
        <v>553</v>
      </c>
      <c r="FY148" s="1">
        <v>0</v>
      </c>
      <c r="FZ148" s="1">
        <v>322</v>
      </c>
      <c r="GA148" s="1">
        <v>0</v>
      </c>
      <c r="GB148" s="1">
        <v>282</v>
      </c>
      <c r="GC148" s="1">
        <v>0</v>
      </c>
      <c r="GD148" s="1">
        <v>604</v>
      </c>
      <c r="GE148" s="1">
        <v>120</v>
      </c>
      <c r="GF148" s="1">
        <v>277</v>
      </c>
      <c r="GG148" s="1">
        <v>0</v>
      </c>
      <c r="GH148" s="1">
        <v>143</v>
      </c>
      <c r="GI148" s="1">
        <v>0</v>
      </c>
      <c r="GJ148" s="1">
        <v>540</v>
      </c>
      <c r="GK148" s="1">
        <v>146</v>
      </c>
      <c r="GL148" s="1">
        <v>273</v>
      </c>
      <c r="GM148" s="1">
        <v>0</v>
      </c>
      <c r="GN148" s="1">
        <v>145</v>
      </c>
      <c r="GO148" s="1">
        <v>0</v>
      </c>
      <c r="GP148" s="1">
        <v>564</v>
      </c>
      <c r="GQ148" s="1">
        <v>173</v>
      </c>
      <c r="GR148" s="1">
        <v>121</v>
      </c>
      <c r="GS148" s="1">
        <v>0</v>
      </c>
      <c r="GT148" s="1">
        <v>137</v>
      </c>
      <c r="GU148" s="1">
        <v>18</v>
      </c>
      <c r="GV148" s="1">
        <v>449</v>
      </c>
      <c r="GW148" s="1">
        <v>171</v>
      </c>
      <c r="GX148" s="1">
        <v>270</v>
      </c>
      <c r="GY148" s="1">
        <v>0</v>
      </c>
      <c r="GZ148" s="1">
        <v>0</v>
      </c>
      <c r="HA148" s="1">
        <v>0</v>
      </c>
      <c r="HB148" s="1">
        <v>441</v>
      </c>
      <c r="HC148" s="1">
        <v>222</v>
      </c>
      <c r="HD148" s="1">
        <v>172</v>
      </c>
      <c r="HE148" s="1">
        <v>176</v>
      </c>
      <c r="HF148" s="1">
        <v>175</v>
      </c>
      <c r="HG148" s="1">
        <v>7</v>
      </c>
      <c r="HH148" s="1">
        <v>752</v>
      </c>
      <c r="HI148" s="1">
        <v>235</v>
      </c>
      <c r="HJ148" s="1">
        <v>0</v>
      </c>
      <c r="HK148" s="1">
        <v>394</v>
      </c>
      <c r="HL148" s="1">
        <v>0</v>
      </c>
      <c r="HM148" s="1">
        <v>0</v>
      </c>
      <c r="HN148" s="1">
        <v>629</v>
      </c>
      <c r="HO148" s="1">
        <v>145</v>
      </c>
      <c r="HP148" s="1">
        <v>72</v>
      </c>
      <c r="HQ148" s="1">
        <v>107</v>
      </c>
      <c r="HR148" s="1">
        <v>136</v>
      </c>
      <c r="HS148" s="1">
        <v>23</v>
      </c>
      <c r="HT148" s="1">
        <v>483</v>
      </c>
      <c r="HU148" s="1">
        <v>53</v>
      </c>
      <c r="HV148" s="1">
        <v>138</v>
      </c>
      <c r="HW148" s="1">
        <v>18</v>
      </c>
      <c r="HX148" s="1">
        <v>114</v>
      </c>
      <c r="HY148" s="1">
        <v>0</v>
      </c>
      <c r="HZ148" s="1">
        <v>323</v>
      </c>
      <c r="IA148" s="1">
        <v>83</v>
      </c>
      <c r="IB148" s="1">
        <v>123</v>
      </c>
      <c r="IC148" s="1">
        <v>165</v>
      </c>
      <c r="ID148" s="1">
        <v>106</v>
      </c>
      <c r="IE148" s="1">
        <v>10</v>
      </c>
      <c r="IF148" s="1">
        <v>487</v>
      </c>
      <c r="IG148" s="1">
        <v>0</v>
      </c>
      <c r="IH148" s="1">
        <v>182</v>
      </c>
      <c r="II148" s="1">
        <v>194</v>
      </c>
      <c r="IJ148" s="1">
        <v>0</v>
      </c>
      <c r="IK148" s="1">
        <v>0</v>
      </c>
      <c r="IL148" s="1">
        <v>376</v>
      </c>
      <c r="IM148" s="26">
        <f>IFERROR(Tableau17[[#This Row],[LDIV]]/Tableau17[[#This Row],[Total général]],"")</f>
        <v>0</v>
      </c>
      <c r="IN148" s="26">
        <f>IFERROR(Tableau17[[#This Row],[LDVC]]/Tableau17[[#This Row],[Total général]],"")</f>
        <v>1.238390092879257E-2</v>
      </c>
      <c r="IO148" s="26">
        <f>IFERROR(Tableau17[[#This Row],[LDVD]]/Tableau17[[#This Row],[Total général]],"")</f>
        <v>0.15170278637770898</v>
      </c>
      <c r="IP148" s="26">
        <f>IFERROR(Tableau17[[#This Row],[LDVG]]/Tableau17[[#This Row],[Total général]],"")</f>
        <v>1.8575851393188854E-2</v>
      </c>
      <c r="IQ148" s="26">
        <f>IFERROR(Tableau17[[#This Row],[LEXD]]/Tableau17[[#This Row],[Total général]],"")</f>
        <v>0</v>
      </c>
      <c r="IR148" s="26">
        <f>IFERROR(Tableau17[[#This Row],[LEXG]]/Tableau17[[#This Row],[Total général]],"")</f>
        <v>0</v>
      </c>
      <c r="IS148" s="26">
        <f>IFERROR(Tableau17[[#This Row],[LLR]]/Tableau17[[#This Row],[Total général]],"")</f>
        <v>0.27554179566563469</v>
      </c>
      <c r="IT148" s="26">
        <f>IFERROR(Tableau17[[#This Row],[LREM]]/Tableau17[[#This Row],[Total général]],"")</f>
        <v>4.3343653250773995E-2</v>
      </c>
      <c r="IU148" s="26">
        <f>IFERROR(Tableau17[[#This Row],[LRN]]/Tableau17[[#This Row],[Total général]],"")</f>
        <v>0.16408668730650156</v>
      </c>
      <c r="IV148" s="26">
        <f>IFERROR(Tableau17[[#This Row],[LUG]]/Tableau17[[#This Row],[Total général]],"")</f>
        <v>0.23529411764705882</v>
      </c>
      <c r="IW148" s="26">
        <f>IFERROR(Tableau17[[#This Row],[LVEC]]/Tableau17[[#This Row],[Total général]],"")</f>
        <v>9.9071207430340563E-2</v>
      </c>
      <c r="IX148" s="26">
        <f>IFERROR(Tableau17[[#This Row],[2008-T1-LCMD]]/Tableau17[[#This Row],[2008-T1-TOTAL]],"")</f>
        <v>5.4249547920433995E-2</v>
      </c>
      <c r="IY148" s="26">
        <f>IFERROR(Tableau17[[#This Row],[2008-T1-LDVD]]/Tableau17[[#This Row],[2008-T1-TOTAL]],"")</f>
        <v>0</v>
      </c>
      <c r="IZ148" s="26">
        <f>IFERROR(Tableau17[[#This Row],[2008-T1-LEXD]]/Tableau17[[#This Row],[2008-T1-TOTAL]],"")</f>
        <v>5.4249547920433997E-3</v>
      </c>
      <c r="JA148" s="26">
        <f>IFERROR(Tableau17[[#This Row],[2008-T1-LEXG]]/Tableau17[[#This Row],[2008-T1-TOTAL]],"")</f>
        <v>3.074141048824593E-2</v>
      </c>
      <c r="JB148" s="26">
        <f>IFERROR(Tableau17[[#This Row],[2008-T1-LFN]]/Tableau17[[#This Row],[2008-T1-TOTAL]],"")</f>
        <v>9.7649186256781192E-2</v>
      </c>
      <c r="JC148" s="26">
        <f>IFERROR(Tableau17[[#This Row],[2008-T1-LMAJ]]/Tableau17[[#This Row],[2008-T1-TOTAL]],"")</f>
        <v>0.39602169981916818</v>
      </c>
      <c r="JD148" s="26">
        <f>IFERROR(Tableau17[[#This Row],[2008-T1-LUG]]/Tableau17[[#This Row],[2008-T1-TOTAL]],"")</f>
        <v>0.41591320072332733</v>
      </c>
      <c r="JE148" s="26">
        <f>IFERROR(Tableau17[[#This Row],[2008-T2-LFN]]/Tableau17[[#This Row],[2008-T2-TOTAL]],"")</f>
        <v>0</v>
      </c>
      <c r="JF148" s="26">
        <f>IFERROR(Tableau17[[#This Row],[2008-T2-LGC]]/Tableau17[[#This Row],[2008-T2-TOTAL]],"")</f>
        <v>0</v>
      </c>
      <c r="JG148" s="26">
        <f>IFERROR(Tableau17[[#This Row],[2008-T2-LMAJ]]/Tableau17[[#This Row],[2008-T2-TOTAL]],"")</f>
        <v>0.5331125827814569</v>
      </c>
      <c r="JH148" s="26">
        <f>IFERROR(Tableau17[[#This Row],[2008-T2-LUG]]/Tableau17[[#This Row],[2008-T2-TOTAL]],"")</f>
        <v>0.46688741721854304</v>
      </c>
      <c r="JI148" s="26">
        <f>IFERROR(Tableau17[[#This Row],[2014-T1-LDIV]]/Tableau17[[#This Row],[2014-T1-TOTAL]],"")</f>
        <v>0</v>
      </c>
      <c r="JJ148" s="26">
        <f>IFERROR(Tableau17[[#This Row],[2014-T1-LDVD]]/Tableau17[[#This Row],[2014-T1-TOTAL]],"")</f>
        <v>0.17037037037037037</v>
      </c>
      <c r="JK148" s="26">
        <f>IFERROR(Tableau17[[#This Row],[2014-T1-LDVG]]/Tableau17[[#This Row],[2014-T1-TOTAL]],"")</f>
        <v>1.6666666666666666E-2</v>
      </c>
      <c r="JL148" s="26">
        <f>IFERROR(Tableau17[[#This Row],[2014-T1-LEXG]]/Tableau17[[#This Row],[2014-T1-TOTAL]],"")</f>
        <v>0</v>
      </c>
      <c r="JM148" s="26">
        <f>IFERROR(Tableau17[[#This Row],[2014-T1-LFG]]/Tableau17[[#This Row],[2014-T1-TOTAL]],"")</f>
        <v>5.5555555555555552E-2</v>
      </c>
      <c r="JN148" s="26">
        <f>IFERROR(Tableau17[[#This Row],[2014-T1-LFN]]/Tableau17[[#This Row],[2014-T1-TOTAL]],"")</f>
        <v>0.22222222222222221</v>
      </c>
      <c r="JO148" s="26">
        <f>IFERROR(Tableau17[[#This Row],[2014-T1-LUD]]/Tableau17[[#This Row],[2014-T1-TOTAL]],"")</f>
        <v>0.34259259259259262</v>
      </c>
      <c r="JP148" s="26">
        <f>IFERROR(Tableau17[[#This Row],[2014-T1-LUG]]/Tableau17[[#This Row],[2014-T1-TOTAL]],"")</f>
        <v>0.19259259259259259</v>
      </c>
      <c r="JQ148" s="26">
        <f>IFERROR(Tableau17[[#This Row],[2014-T2-LFN]]/Tableau17[[#This Row],[2014-T2-TOTAL]],"")</f>
        <v>0.25886524822695034</v>
      </c>
      <c r="JR148" s="26">
        <f>IFERROR(Tableau17[[#This Row],[2014-T2-LUD]]/Tableau17[[#This Row],[2014-T2-TOTAL]],"")</f>
        <v>0.48404255319148937</v>
      </c>
      <c r="JS148" s="26">
        <f>IFERROR(Tableau17[[#This Row],[2014-T2-LUG]]/Tableau17[[#This Row],[2014-T2-TOTAL]],"")</f>
        <v>0.25709219858156029</v>
      </c>
      <c r="JT148" s="26">
        <f>IFERROR(Tableau17[[#This Row],[2015-T1-BC-DIV]]/Tableau17[[#This Row],[2015-T1-TOTAL]],"")</f>
        <v>4.0089086859688199E-2</v>
      </c>
      <c r="JU148" s="26">
        <f>IFERROR(Tableau17[[#This Row],[2015-T1-BC-DLF]]/Tableau17[[#This Row],[2015-T1-TOTAL]],"")</f>
        <v>2.4498886414253896E-2</v>
      </c>
      <c r="JV148" s="26">
        <f>IFERROR(Tableau17[[#This Row],[2015-T1-BC-DVD]]/Tableau17[[#This Row],[2015-T1-TOTAL]],"")</f>
        <v>0</v>
      </c>
      <c r="JW148" s="26">
        <f>IFERROR(Tableau17[[#This Row],[2015-T1-BC-DVG]]/Tableau17[[#This Row],[2015-T1-TOTAL]],"")</f>
        <v>0</v>
      </c>
      <c r="JX148" s="26">
        <f>IFERROR(Tableau17[[#This Row],[2015-T1-BC-FG]]/Tableau17[[#This Row],[2015-T1-TOTAL]],"")</f>
        <v>6.0133630289532294E-2</v>
      </c>
      <c r="JY148" s="26">
        <f>IFERROR(Tableau17[[#This Row],[2015-T1-BC-FN]]/Tableau17[[#This Row],[2015-T1-TOTAL]],"")</f>
        <v>0.36080178173719374</v>
      </c>
      <c r="JZ148" s="26">
        <f>IFERROR(Tableau17[[#This Row],[2015-T1-BC-MDM]]/Tableau17[[#This Row],[2015-T1-TOTAL]],"")</f>
        <v>0</v>
      </c>
      <c r="KA148" s="26">
        <f>IFERROR(Tableau17[[#This Row],[2015-T1-BC-RDG]]/Tableau17[[#This Row],[2015-T1-TOTAL]],"")</f>
        <v>0</v>
      </c>
      <c r="KB148" s="26">
        <f>IFERROR(Tableau17[[#This Row],[2015-T1-BC-SOC]]/Tableau17[[#This Row],[2015-T1-TOTAL]],"")</f>
        <v>0</v>
      </c>
      <c r="KC148" s="26">
        <f>IFERROR(Tableau17[[#This Row],[2015-T1-BC-UD]]/Tableau17[[#This Row],[2015-T1-TOTAL]],"")</f>
        <v>0.26948775055679286</v>
      </c>
      <c r="KD148" s="26">
        <f>IFERROR(Tableau17[[#This Row],[2015-T1-BC-UG]]/Tableau17[[#This Row],[2015-T1-TOTAL]],"")</f>
        <v>0.24498886414253898</v>
      </c>
      <c r="KE148" s="26">
        <f>IFERROR(Tableau17[[#This Row],[2015-T1-BC-VEC]]/Tableau17[[#This Row],[2015-T1-TOTAL]],"")</f>
        <v>0</v>
      </c>
      <c r="KF148" s="26">
        <f>IFERROR(Tableau17[[#This Row],[2015-T2-BC-DVG]]/Tableau17[[#This Row],[2015-T2-TOTAL]],"")</f>
        <v>0</v>
      </c>
      <c r="KG148" s="26">
        <f>IFERROR(Tableau17[[#This Row],[2015-T2-BC-FN]]/Tableau17[[#This Row],[2015-T2-TOTAL]],"")</f>
        <v>0.38775510204081631</v>
      </c>
      <c r="KH148" s="26">
        <f>IFERROR(Tableau17[[#This Row],[2015-T2-BC-SOC]]/Tableau17[[#This Row],[2015-T2-TOTAL]],"")</f>
        <v>0</v>
      </c>
      <c r="KI148" s="26">
        <f>IFERROR(Tableau17[[#This Row],[2015-T2-BC-UD]]/Tableau17[[#This Row],[2015-T2-TOTAL]],"")</f>
        <v>0.61224489795918369</v>
      </c>
      <c r="KJ148" s="26">
        <f>IFERROR(Tableau17[[#This Row],[2015-T2-BC-UG]]/Tableau17[[#This Row],[2015-T2-TOTAL]],"")</f>
        <v>0</v>
      </c>
      <c r="KK148" s="26">
        <f>IFERROR(Tableau17[[#This Row],[2017 (L)-T1-COM]]/Tableau17[[#This Row],[2017 (L)-T1-TOTAL]],"")</f>
        <v>3.4907597535934289E-2</v>
      </c>
      <c r="KL148" s="26">
        <f>IFERROR(Tableau17[[#This Row],[2017 (L)-T1-DIV]]/Tableau17[[#This Row],[2017 (L)-T1-TOTAL]],"")</f>
        <v>2.0533880903490759E-2</v>
      </c>
      <c r="KM148" s="26">
        <f>IFERROR(Tableau17[[#This Row],[2017 (L)-T1-DLF]]/Tableau17[[#This Row],[2017 (L)-T1-TOTAL]],"")</f>
        <v>1.8480492813141684E-2</v>
      </c>
      <c r="KN148" s="26">
        <f>IFERROR(Tableau17[[#This Row],[2017 (L)-T1-DVD]]/Tableau17[[#This Row],[2017 (L)-T1-TOTAL]],"")</f>
        <v>1.0266940451745379E-2</v>
      </c>
      <c r="KO148" s="26">
        <f>IFERROR(Tableau17[[#This Row],[2017 (L)-T1-DVG]]/Tableau17[[#This Row],[2017 (L)-T1-TOTAL]],"")</f>
        <v>0</v>
      </c>
      <c r="KP148" s="26">
        <f>IFERROR(Tableau17[[#This Row],[2017 (L)-T1-ECO]]/Tableau17[[#This Row],[2017 (L)-T1-TOTAL]],"")</f>
        <v>3.2854209445585217E-2</v>
      </c>
      <c r="KQ148" s="26">
        <f>IFERROR(Tableau17[[#This Row],[2017 (L)-T1-EXD]]/Tableau17[[#This Row],[2017 (L)-T1-TOTAL]],"")</f>
        <v>0</v>
      </c>
      <c r="KR148" s="26">
        <f>IFERROR(Tableau17[[#This Row],[2017 (L)-T1-EXG]]/Tableau17[[#This Row],[2017 (L)-T1-TOTAL]],"")</f>
        <v>8.2135523613963042E-3</v>
      </c>
      <c r="KS148" s="26">
        <f>IFERROR(Tableau17[[#This Row],[2017 (L)-T1-FI]]/Tableau17[[#This Row],[2017 (L)-T1-TOTAL]],"")</f>
        <v>0.11293634496919917</v>
      </c>
      <c r="KT148" s="26">
        <f>IFERROR(Tableau17[[#This Row],[2017 (L)-T1-FN]]/Tableau17[[#This Row],[2017 (L)-T1-TOTAL]],"")</f>
        <v>0.15195071868583163</v>
      </c>
      <c r="KU148" s="26">
        <f>IFERROR(Tableau17[[#This Row],[2017 (L)-T1-LR]]/Tableau17[[#This Row],[2017 (L)-T1-TOTAL]],"")</f>
        <v>0.24229979466119098</v>
      </c>
      <c r="KV148" s="26">
        <f>IFERROR(Tableau17[[#This Row],[2017 (L)-T1-MDM]]/Tableau17[[#This Row],[2017 (L)-T1-TOTAL]],"")</f>
        <v>0</v>
      </c>
      <c r="KW148" s="26">
        <f>IFERROR(Tableau17[[#This Row],[2017 (L)-T1-RDG]]/Tableau17[[#This Row],[2017 (L)-T1-TOTAL]],"")</f>
        <v>0</v>
      </c>
      <c r="KX148" s="26">
        <f>IFERROR(Tableau17[[#This Row],[2017 (L)-T1-REG]]/Tableau17[[#This Row],[2017 (L)-T1-TOTAL]],"")</f>
        <v>0</v>
      </c>
      <c r="KY148" s="26">
        <f>IFERROR(Tableau17[[#This Row],[2017 (L)-T1-REM]]/Tableau17[[#This Row],[2017 (L)-T1-TOTAL]],"")</f>
        <v>0.33880903490759756</v>
      </c>
      <c r="KZ148" s="26">
        <f>IFERROR(Tableau17[[#This Row],[2017 (L)-T1-SOC]]/Tableau17[[#This Row],[2017 (L)-T1-TOTAL]],"")</f>
        <v>2.8747433264887063E-2</v>
      </c>
      <c r="LA148" s="26">
        <f>IFERROR(Tableau17[[#This Row],[2017 (L)-T1-UDI]]/Tableau17[[#This Row],[2017 (L)-T1-TOTAL]],"")</f>
        <v>0</v>
      </c>
      <c r="LB148" s="26">
        <f>IFERROR(Tableau17[[#This Row],[2017 (L)-T2-FI]]/Tableau17[[#This Row],[2017 (L)-T2-TOTAL]],"")</f>
        <v>0</v>
      </c>
      <c r="LC148" s="26">
        <f>IFERROR(Tableau17[[#This Row],[2017 (L)-T2-FN]]/Tableau17[[#This Row],[2017 (L)-T2-TOTAL]],"")</f>
        <v>0</v>
      </c>
      <c r="LD148" s="26">
        <f>IFERROR(Tableau17[[#This Row],[2017 (L)-T2-LR]]/Tableau17[[#This Row],[2017 (L)-T2-TOTAL]],"")</f>
        <v>0.48404255319148937</v>
      </c>
      <c r="LE148" s="26">
        <f>IFERROR(Tableau17[[#This Row],[2017 (L)-T2-MDM]]/Tableau17[[#This Row],[2017 (L)-T2-TOTAL]],"")</f>
        <v>0</v>
      </c>
      <c r="LF148" s="26">
        <f>IFERROR(Tableau17[[#This Row],[2017 (L)-T2-REM]]/Tableau17[[#This Row],[2017 (L)-T2-TOTAL]],"")</f>
        <v>0.51595744680851063</v>
      </c>
      <c r="LG148" s="26">
        <f>IFERROR(Tableau17[[#This Row],[2017-T1-ARTHAUD Nathalie]]/Tableau17[[#This Row],[2017-T1-TOTAL]],"")</f>
        <v>3.9893617021276593E-3</v>
      </c>
      <c r="LH148" s="26">
        <f>IFERROR(Tableau17[[#This Row],[2017-T1-ASSELINEAU Fran]]/Tableau17[[#This Row],[2017-T1-TOTAL]],"")</f>
        <v>5.3191489361702126E-3</v>
      </c>
      <c r="LI148" s="26">
        <f>IFERROR(Tableau17[[#This Row],[2017-T1-CHEMINADE Jacques]]/Tableau17[[#This Row],[2017-T1-TOTAL]],"")</f>
        <v>0</v>
      </c>
      <c r="LJ148" s="26">
        <f>IFERROR(Tableau17[[#This Row],[2017-T1-DUPONT-AIGNAN Nicolas]]/Tableau17[[#This Row],[2017-T1-TOTAL]],"")</f>
        <v>4.2553191489361701E-2</v>
      </c>
      <c r="LK148" s="26">
        <f>IFERROR(Tableau17[[#This Row],[2017-T1-FILLON Fran]]/Tableau17[[#This Row],[2017-T1-TOTAL]],"")</f>
        <v>0.22872340425531915</v>
      </c>
      <c r="LL148" s="26">
        <f>IFERROR(Tableau17[[#This Row],[2017-T1-HAMON Beno]]/Tableau17[[#This Row],[2017-T1-TOTAL]],"")</f>
        <v>3.5904255319148939E-2</v>
      </c>
      <c r="LM148" s="26">
        <f>IFERROR(Tableau17[[#This Row],[2017-T1-LASSALLE Jean]]/Tableau17[[#This Row],[2017-T1-TOTAL]],"")</f>
        <v>9.3085106382978719E-3</v>
      </c>
      <c r="LN148" s="26">
        <f>IFERROR(Tableau17[[#This Row],[2017-T1-LE PEN Marine]]/Tableau17[[#This Row],[2017-T1-TOTAL]],"")</f>
        <v>0.2473404255319149</v>
      </c>
      <c r="LO148" s="26">
        <f>IFERROR(Tableau17[[#This Row],[2017-T1-M Jean-Luc]]/Tableau17[[#This Row],[2017-T1-TOTAL]],"")</f>
        <v>0.18617021276595744</v>
      </c>
      <c r="LP148" s="26">
        <f>IFERROR(Tableau17[[#This Row],[2017-T1-MACRON Emmanuel]]/Tableau17[[#This Row],[2017-T1-TOTAL]],"")</f>
        <v>0.23404255319148937</v>
      </c>
      <c r="LQ148" s="26">
        <f>IFERROR(Tableau17[[#This Row],[2017-T1-POUTOU Philippe]]/Tableau17[[#This Row],[2017-T1-TOTAL]],"")</f>
        <v>6.648936170212766E-3</v>
      </c>
      <c r="LR148" s="26">
        <f>IFERROR(Tableau17[[#This Row],[2017-T2-LE PEN Marine]]/Tableau17[[#This Row],[2017-T2-TOTAL]],"")</f>
        <v>0.37360890302066774</v>
      </c>
      <c r="LS148" s="26">
        <f>IFERROR(Tableau17[[#This Row],[2017-T2-MACRON Emmanuel]]/Tableau17[[#This Row],[2017-T2-TOTAL]],"")</f>
        <v>0.62639109697933226</v>
      </c>
      <c r="LT148" s="26">
        <f>IFERROR(Tableau17[[#This Row],[2019-T1-ALEXANDRE Audric]]/Tableau17[[#This Row],[2019-T1-TOTAL]],"")</f>
        <v>0</v>
      </c>
      <c r="LU148" s="26">
        <f>IFERROR(Tableau17[[#This Row],[2019-T1-ARTHAUD Nathalie]]/Tableau17[[#This Row],[2019-T1-TOTAL]],"")</f>
        <v>1.050420168067227E-2</v>
      </c>
      <c r="LV148" s="26">
        <f>IFERROR(Tableau17[[#This Row],[2019-T1-ASSELINEAU François]]/Tableau17[[#This Row],[2019-T1-TOTAL]],"")</f>
        <v>1.050420168067227E-2</v>
      </c>
      <c r="LW148" s="26">
        <f>IFERROR(Tableau17[[#This Row],[2019-T1-AUBRY Manon]]/Tableau17[[#This Row],[2019-T1-TOTAL]],"")</f>
        <v>3.3613445378151259E-2</v>
      </c>
      <c r="LX148" s="26">
        <f>IFERROR(Tableau17[[#This Row],[2019-T1-AZERGUI Nagib]]/Tableau17[[#This Row],[2019-T1-TOTAL]],"")</f>
        <v>0</v>
      </c>
      <c r="LY148" s="26">
        <f>IFERROR(Tableau17[[#This Row],[2019-T1-BARDELLA Jordan]]/Tableau17[[#This Row],[2019-T1-TOTAL]],"")</f>
        <v>0.27310924369747897</v>
      </c>
      <c r="LZ148" s="26">
        <f>IFERROR(Tableau17[[#This Row],[2019-T1-BELLAMY François-Xavier]]/Tableau17[[#This Row],[2019-T1-TOTAL]],"")</f>
        <v>0.12394957983193278</v>
      </c>
      <c r="MA148" s="26">
        <f>IFERROR(Tableau17[[#This Row],[2019-T1-BIDOU Olivier]]/Tableau17[[#This Row],[2019-T1-TOTAL]],"")</f>
        <v>2.1008403361344537E-3</v>
      </c>
      <c r="MB148" s="26">
        <f>IFERROR(Tableau17[[#This Row],[2019-T1-BOURG Dominique]]/Tableau17[[#This Row],[2019-T1-TOTAL]],"")</f>
        <v>1.8907563025210083E-2</v>
      </c>
      <c r="MC148" s="26">
        <f>IFERROR(Tableau17[[#This Row],[2019-T1-BROSSAT Ian]]/Tableau17[[#This Row],[2019-T1-TOTAL]],"")</f>
        <v>2.5210084033613446E-2</v>
      </c>
      <c r="MD148" s="26">
        <f>IFERROR(Tableau17[[#This Row],[2019-T1-CAILLAUD Sophie]]/Tableau17[[#This Row],[2019-T1-TOTAL]],"")</f>
        <v>0</v>
      </c>
      <c r="ME148" s="26">
        <f>IFERROR(Tableau17[[#This Row],[2019-T1-CAMUS Renaud]]/Tableau17[[#This Row],[2019-T1-TOTAL]],"")</f>
        <v>0</v>
      </c>
      <c r="MF148" s="26">
        <f>IFERROR(Tableau17[[#This Row],[2019-T1-CHALENÇON Christophe]]/Tableau17[[#This Row],[2019-T1-TOTAL]],"")</f>
        <v>0</v>
      </c>
      <c r="MG148" s="26">
        <f>IFERROR(Tableau17[[#This Row],[2019-T1-CORBET Cathy Denise Ginette]]/Tableau17[[#This Row],[2019-T1-TOTAL]],"")</f>
        <v>0</v>
      </c>
      <c r="MH148" s="26">
        <f>IFERROR(Tableau17[[#This Row],[2019-T1-DE PREVOISIN Robert]]/Tableau17[[#This Row],[2019-T1-TOTAL]],"")</f>
        <v>0</v>
      </c>
      <c r="MI148" s="26">
        <f>IFERROR(Tableau17[[#This Row],[2019-T1-DELFEL Thérèse]]/Tableau17[[#This Row],[2019-T1-TOTAL]],"")</f>
        <v>0</v>
      </c>
      <c r="MJ148" s="26">
        <f>IFERROR(Tableau17[[#This Row],[2019-T1-DIEUMEGARD Pierre]]/Tableau17[[#This Row],[2019-T1-TOTAL]],"")</f>
        <v>2.1008403361344537E-3</v>
      </c>
      <c r="MK148" s="26">
        <f>IFERROR(Tableau17[[#This Row],[2019-T1-DUPONT-AIGNAN Nicolas]]/Tableau17[[#This Row],[2019-T1-TOTAL]],"")</f>
        <v>1.8907563025210083E-2</v>
      </c>
      <c r="ML148" s="26">
        <f>IFERROR(Tableau17[[#This Row],[2019-T1-GERNIGON Yves]]/Tableau17[[#This Row],[2019-T1-TOTAL]],"")</f>
        <v>0</v>
      </c>
      <c r="MM148" s="26">
        <f>IFERROR(Tableau17[[#This Row],[2019-T1-GLUCKSMANN Raphaël]]/Tableau17[[#This Row],[2019-T1-TOTAL]],"")</f>
        <v>7.3529411764705885E-2</v>
      </c>
      <c r="MN148" s="26">
        <f>IFERROR(Tableau17[[#This Row],[2019-T1-HAMON Benoît]]/Tableau17[[#This Row],[2019-T1-TOTAL]],"")</f>
        <v>1.680672268907563E-2</v>
      </c>
      <c r="MO148" s="26">
        <f>IFERROR(Tableau17[[#This Row],[2019-T1-HELGEN Gilles]]/Tableau17[[#This Row],[2019-T1-TOTAL]],"")</f>
        <v>0</v>
      </c>
      <c r="MP148" s="26">
        <f>IFERROR(Tableau17[[#This Row],[2019-T1-JADOT Yannick]]/Tableau17[[#This Row],[2019-T1-TOTAL]],"")</f>
        <v>0.12605042016806722</v>
      </c>
      <c r="MQ148" s="26">
        <f>IFERROR(Tableau17[[#This Row],[2019-T1-LAGARDE Jean-Christophe]]/Tableau17[[#This Row],[2019-T1-TOTAL]],"")</f>
        <v>2.7310924369747899E-2</v>
      </c>
      <c r="MR148" s="26">
        <f>IFERROR(Tableau17[[#This Row],[2019-T1-LALANNE Francis]]/Tableau17[[#This Row],[2019-T1-TOTAL]],"")</f>
        <v>1.050420168067227E-2</v>
      </c>
      <c r="MS148" s="26">
        <f>IFERROR(Tableau17[[#This Row],[2019-T1-LOISEAU Nathalie]]/Tableau17[[#This Row],[2019-T1-TOTAL]],"")</f>
        <v>0.22478991596638656</v>
      </c>
      <c r="MT148" s="26">
        <f>IFERROR(Tableau17[[#This Row],[2019-T1-MARIE Florie]]/Tableau17[[#This Row],[2019-T1-TOTAL]],"")</f>
        <v>2.1008403361344537E-3</v>
      </c>
      <c r="MU148" s="26">
        <f>IFERROR(Tableau17[[#This Row],[2008-T1-MACROEXTRDROITE]]/Tableau17[[#This Row],[2008-T1-MACROTOTALE]],"")</f>
        <v>0.10307414104882459</v>
      </c>
      <c r="MV148" s="26">
        <f>IFERROR(Tableau17[[#This Row],[2008-T1-MACRODROITE]]/Tableau17[[#This Row],[2008-T1-MACROTOTALE]],"")</f>
        <v>0.45027124773960214</v>
      </c>
      <c r="MW148" s="26">
        <f>IFERROR(Tableau17[[#This Row],[2008-T1-MACROCENTRE]]/Tableau17[[#This Row],[2008-T1-MACROTOTALE]],"")</f>
        <v>0</v>
      </c>
      <c r="MX148" s="26">
        <f>IFERROR(Tableau17[[#This Row],[2008-T1-MACROGAUCHE]]/Tableau17[[#This Row],[2008-T1-MACROTOTALE]],"")</f>
        <v>0.44665461121157324</v>
      </c>
      <c r="MY148" s="26">
        <f>IFERROR(Tableau17[[#This Row],[2008-T1-MACROAUTRE]]/Tableau17[[#This Row],[2008-T1-MACROTOTALE]],"")</f>
        <v>0</v>
      </c>
      <c r="MZ148" s="26">
        <f>IFERROR(Tableau17[[#This Row],[2008-T2-MACROEXTRDROITE]]/Tableau17[[#This Row],[2008-T2-MACROTOTALE]],"")</f>
        <v>0</v>
      </c>
      <c r="NA148" s="26">
        <f>IFERROR(Tableau17[[#This Row],[2008-T2-MACRODROITE]]/Tableau17[[#This Row],[2008-T2-MACROTOTALE]],"")</f>
        <v>0.5331125827814569</v>
      </c>
      <c r="NB148" s="26">
        <f>IFERROR(Tableau17[[#This Row],[2008-T2-MACROCENTRE]]/Tableau17[[#This Row],[2008-T2-MACROTOTALE]],"")</f>
        <v>0</v>
      </c>
      <c r="NC148" s="26">
        <f>IFERROR(Tableau17[[#This Row],[2008-T2-MACROGAUCHE]]/Tableau17[[#This Row],[2008-T2-MACROTOTALE]],"")</f>
        <v>0.46688741721854304</v>
      </c>
      <c r="ND148" s="26">
        <f>IFERROR(Tableau17[[#This Row],[2008-T2-MACROAUTRE]]/Tableau17[[#This Row],[2008-T2-MACROTOTALE]],"")</f>
        <v>0</v>
      </c>
      <c r="NE148" s="26">
        <f>IFERROR(Tableau17[[#This Row],[2014-T1-MACROEXTRDROITE]]/Tableau17[[#This Row],[2014-T1-MACROTOTALE]],"")</f>
        <v>0.22222222222222221</v>
      </c>
      <c r="NF148" s="26">
        <f>IFERROR(Tableau17[[#This Row],[2014-T1-MACRODROITE]]/Tableau17[[#This Row],[2014-T1-MACROTOTALE]],"")</f>
        <v>0.51296296296296295</v>
      </c>
      <c r="NG148" s="26">
        <f>IFERROR(Tableau17[[#This Row],[2014-T1-MACROCENTRE]]/Tableau17[[#This Row],[2014-T1-MACROTOTALE]],"")</f>
        <v>0</v>
      </c>
      <c r="NH148" s="26">
        <f>IFERROR(Tableau17[[#This Row],[2014-T1-MACROGAUCHE]]/Tableau17[[#This Row],[2014-T1-MACROTOTALE]],"")</f>
        <v>0.26481481481481484</v>
      </c>
      <c r="NI148" s="26">
        <f>IFERROR(Tableau17[[#This Row],[2014-T1-MACROAUTRE]]/Tableau17[[#This Row],[2014-T1-MACROTOTALE]],"")</f>
        <v>0</v>
      </c>
      <c r="NJ148" s="26">
        <f>IFERROR(Tableau17[[#This Row],[2014-T2-MACROEXTRDROITE]]/Tableau17[[#This Row],[2014-T2-MACROTOTALE]],"")</f>
        <v>0.25886524822695034</v>
      </c>
      <c r="NK148" s="26">
        <f>IFERROR(Tableau17[[#This Row],[2014-T2-MACRODROITE]]/Tableau17[[#This Row],[2014-T2-MACROTOTALE]],"")</f>
        <v>0.48404255319148937</v>
      </c>
      <c r="NL148" s="26">
        <f>IFERROR(Tableau17[[#This Row],[2014-T2-MACROCENTRE]]/Tableau17[[#This Row],[2014-T2-MACROTOTALE]],"")</f>
        <v>0</v>
      </c>
      <c r="NM148" s="26">
        <f>IFERROR(Tableau17[[#This Row],[2014-T2-MACROGAUCHE]]/Tableau17[[#This Row],[2014-T2-MACROTOTALE]],"")</f>
        <v>0.25709219858156029</v>
      </c>
      <c r="NN148" s="26">
        <f>IFERROR(Tableau17[[#This Row],[2014-T2-MACROAUTRE]]/Tableau17[[#This Row],[2014-T2-MACROTOTALE]],"")</f>
        <v>0</v>
      </c>
      <c r="NO148" s="26">
        <f>IFERROR( Tableau17[[#This Row],[2015-T1-MACROEXTRDROITE]]/Tableau17[[#This Row],[2015-T1-MACROTOTALE]],"")</f>
        <v>0.38530066815144765</v>
      </c>
      <c r="NP148" s="26">
        <f>IFERROR(Tableau17[[#This Row],[2015-T1-MACRODROITE]]/Tableau17[[#This Row],[2015-T1-MACROTOTALE]],"")</f>
        <v>0.26948775055679286</v>
      </c>
      <c r="NQ148" s="26">
        <f>IFERROR(Tableau17[[#This Row],[2015-T1-MACROCENTRE]]/Tableau17[[#This Row],[2015-T1-MACROTOTALE]],"")</f>
        <v>0</v>
      </c>
      <c r="NR148" s="26">
        <f>IFERROR(Tableau17[[#This Row],[2015-T1-MACROGAUCHE]]/Tableau17[[#This Row],[2015-T1-MACROTOTALE]],"")</f>
        <v>0.30512249443207129</v>
      </c>
      <c r="NS148" s="26">
        <f>IFERROR(Tableau17[[#This Row],[2015-T1-MACROAUTRE]]/Tableau17[[#This Row],[2015-T1-MACROTOTALE]],"")</f>
        <v>4.0089086859688199E-2</v>
      </c>
      <c r="NT148" s="26">
        <f>IFERROR(Tableau17[[#This Row],[2015-T2-MACROEXTRDROITE]]/Tableau17[[#This Row],[2015-T2-MACROTOTALE]],"")</f>
        <v>0.38775510204081631</v>
      </c>
      <c r="NU148" s="26">
        <f>IFERROR(Tableau17[[#This Row],[2015-T2-MACRODROITE]]/Tableau17[[#This Row],[2015-T2-MACROTOTALE]],"")</f>
        <v>0.61224489795918369</v>
      </c>
      <c r="NV148" s="26">
        <f>IFERROR(Tableau17[[#This Row],[2015-T2-MACROCENTRE]]/Tableau17[[#This Row],[2015-T2-MACROTOTALE]],"")</f>
        <v>0</v>
      </c>
      <c r="NW148" s="26">
        <f>IFERROR(Tableau17[[#This Row],[2015-T2-MACROGAUCHE]]/Tableau17[[#This Row],[2015-T2-MACROTOTALE]],"")</f>
        <v>0</v>
      </c>
      <c r="NX148" s="26">
        <f>IFERROR(Tableau17[[#This Row],[2015-T2-MACROAUTRE]]/Tableau17[[#This Row],[2015-T2-MACROTOTALE]],"")</f>
        <v>0</v>
      </c>
      <c r="NY148" s="26">
        <f>IFERROR(Tableau17[[#This Row],[2017-T1-MACROEXTRDROITE]]/Tableau17[[#This Row],[2017-T1-MACROTOTALE]],"")</f>
        <v>0.29521276595744683</v>
      </c>
      <c r="NZ148" s="26">
        <f>IFERROR(Tableau17[[#This Row],[2017-T1-MACRODROITE]]/Tableau17[[#This Row],[2017-T1-MACROTOTALE]],"")</f>
        <v>0.22872340425531915</v>
      </c>
      <c r="OA148" s="26">
        <f>IFERROR(Tableau17[[#This Row],[2017-T1-MACROCENTRE]]/Tableau17[[#This Row],[2017-T1-MACROTOTALE]],"")</f>
        <v>0.23404255319148937</v>
      </c>
      <c r="OB148" s="26">
        <f>IFERROR(Tableau17[[#This Row],[2017-T1-MACROGAUCHE]]/Tableau17[[#This Row],[2017-T1-MACROTOTALE]],"")</f>
        <v>0.2327127659574468</v>
      </c>
      <c r="OC148" s="26">
        <f>IFERROR(Tableau17[[#This Row],[2017-T1-MACROAUTRE]]/Tableau17[[#This Row],[2017-T1-MACROTOTALE]],"")</f>
        <v>9.3085106382978719E-3</v>
      </c>
      <c r="OD148" s="26">
        <f>IFERROR(Tableau17[[#This Row],[2017-T2-MACROEXTRDROITE]]/Tableau17[[#This Row],[2017-T2-MACROTOTALE]],"")</f>
        <v>0.37360890302066774</v>
      </c>
      <c r="OE148" s="26">
        <f>IFERROR(Tableau17[[#This Row],[2017-T2-MACRODROITE]]/Tableau17[[#This Row],[2017-T2-MACROTOTALE]],"")</f>
        <v>0</v>
      </c>
      <c r="OF148" s="26">
        <f>IFERROR(Tableau17[[#This Row],[2017-T2-MACROCENTRE]]/Tableau17[[#This Row],[2017-T2-MACROTOTALE]],"")</f>
        <v>0.62639109697933226</v>
      </c>
      <c r="OG148" s="26">
        <f>IFERROR(Tableau17[[#This Row],[2017-T2-MACROGAUCHE]]/Tableau17[[#This Row],[2017-T2-MACROTOTALE]],"")</f>
        <v>0</v>
      </c>
      <c r="OH148" s="26">
        <f>IFERROR(Tableau17[[#This Row],[2017-T2-MACROAUTRE]]/Tableau17[[#This Row],[2017-T2-MACROTOTALE]],"")</f>
        <v>0</v>
      </c>
      <c r="OI148" s="26">
        <f>IFERROR(Tableau17[[#This Row],[2019-T1-MACROEXTRDROITE]]/Tableau17[[#This Row],[2019-T1-MACROTOTALE]],"")</f>
        <v>0.30020703933747411</v>
      </c>
      <c r="OJ148" s="26">
        <f>IFERROR(Tableau17[[#This Row],[2019-T1-MACRODROITE]]/Tableau17[[#This Row],[2019-T1-MACROTOTALE]],"")</f>
        <v>0.14906832298136646</v>
      </c>
      <c r="OK148" s="26">
        <f>IFERROR(Tableau17[[#This Row],[2019-T1-MACROCENTRE]]/Tableau17[[#This Row],[2019-T1-MACROTOTALE]],"")</f>
        <v>0.22153209109730848</v>
      </c>
      <c r="OL148" s="26">
        <f>IFERROR(Tableau17[[#This Row],[2019-T1-MACROGAUCHE]]/Tableau17[[#This Row],[2019-T1-MACROTOTALE]],"")</f>
        <v>0.28157349896480333</v>
      </c>
      <c r="OM148" s="26">
        <f>IFERROR(Tableau17[[#This Row],[2019-T1-MACROAUTRE]]/Tableau17[[#This Row],[2019-T1-MACROTOTALE]],"")</f>
        <v>4.7619047619047616E-2</v>
      </c>
      <c r="ON148" s="26">
        <f>IFERROR(Tableau17[[#This Row],[2020-T1-MACROEXTRDROITE]]/Tableau17[[#This Row],[2020-T1-MACROTOTALE]],"")</f>
        <v>0.16408668730650156</v>
      </c>
      <c r="OO148" s="26">
        <f>IFERROR(Tableau17[[#This Row],[2020-T1-MACRODROITE]]/Tableau17[[#This Row],[2020-T1-MACROTOTALE]],"")</f>
        <v>0.42724458204334365</v>
      </c>
      <c r="OP148" s="26">
        <f>IFERROR(Tableau17[[#This Row],[2020-T1-MACROCENTRE]]/Tableau17[[#This Row],[2020-T1-MACROTOTALE]],"")</f>
        <v>5.5727554179566562E-2</v>
      </c>
      <c r="OQ148" s="26">
        <f>IFERROR(Tableau17[[#This Row],[2020-T1-MACROGAUCHE]]/Tableau17[[#This Row],[2020-T1-MACROTOTALE]],"")</f>
        <v>0.35294117647058826</v>
      </c>
      <c r="OR148" s="26">
        <f>IFERROR(Tableau17[[#This Row],[2020-T1-MACROAUTRE]]/Tableau17[[#This Row],[2020-T1-MACROTOTALE]],"")</f>
        <v>0</v>
      </c>
      <c r="OS148" s="26">
        <f>IFERROR(Tableau17[[#This Row],[2017 (L)-T1-MACROEXTRDROITE]]/Tableau17[[#This Row],[2017 (L)-T1-MACROTOTALE]],"")</f>
        <v>0.17043121149897331</v>
      </c>
      <c r="OT148" s="26">
        <f>IFERROR(Tableau17[[#This Row],[2017 (L)-T1-MACRODROITE]]/Tableau17[[#This Row],[2017 (L)-T1-MACROTOTALE]],"")</f>
        <v>0.25256673511293637</v>
      </c>
      <c r="OU148" s="26">
        <f>IFERROR(Tableau17[[#This Row],[2017 (L)-T1-MACROCENTRE]]/Tableau17[[#This Row],[2017 (L)-T1-MACROTOTALE]],"")</f>
        <v>0.33880903490759756</v>
      </c>
      <c r="OV148" s="26">
        <f>IFERROR(Tableau17[[#This Row],[2017 (L)-T1-MACROGAUCHE]]/Tableau17[[#This Row],[2017 (L)-T1-MACROTOTALE]],"")</f>
        <v>0.21765913757700206</v>
      </c>
      <c r="OW148" s="26">
        <f>IFERROR(Tableau17[[#This Row],[2017 (L)-T1-MACROAUTRE]]/Tableau17[[#This Row],[2017 (L)-T1-MACROTOTALE]],"")</f>
        <v>2.0533880903490759E-2</v>
      </c>
      <c r="OX148" s="26">
        <f>IFERROR(Tableau17[[#This Row],[2017 (L)-T2-MACROEXTRDROITE]]/Tableau17[[#This Row],[2017 (L)-T2-MACROTOTALE]],"")</f>
        <v>0</v>
      </c>
      <c r="OY148" s="26">
        <f>IFERROR(Tableau17[[#This Row],[2017 (L)-T2-MACRODROITE]]/Tableau17[[#This Row],[2017 (L)-T2-MACROTOTALE]],"")</f>
        <v>0.48404255319148937</v>
      </c>
      <c r="OZ148" s="26">
        <f>IFERROR(Tableau17[[#This Row],[2017 (L)-T2-MACROCENTRE]]/Tableau17[[#This Row],[2017 (L)-T2-MACROTOTALE]],"")</f>
        <v>0.51595744680851063</v>
      </c>
      <c r="PA148" s="26">
        <f>IFERROR(Tableau17[[#This Row],[2017 (L)-T2-MACROGAUCHE]]/Tableau17[[#This Row],[2017 (L)-T2-MACROTOTALE]],"")</f>
        <v>0</v>
      </c>
      <c r="PB148" s="26">
        <f>IFERROR(Tableau17[[#This Row],[2017 (L)-T2-MACROAUTRE]]/Tableau17[[#This Row],[2017 (L)-T2-MACROTOTALE]],"")</f>
        <v>0</v>
      </c>
      <c r="PC148" s="26">
        <f>IFERROR(Tableau17[[#This Row],[2008_T1_PROCUS]]/Tableau17[[#This Row],[2008_T1_INSCRITS]],0)</f>
        <v>8.918617614269788E-3</v>
      </c>
      <c r="PD148" s="26">
        <f>IFERROR(Tableau17[[#This Row],[2008_T2_PROCUS]]/Tableau17[[#This Row],[2008_T2_INSCRITS]],0)</f>
        <v>1.0044642857142858E-2</v>
      </c>
      <c r="PE148" s="26">
        <f>Tableau17[[#This Row],[2014_T1_PROCUS]]/Tableau17[[#This Row],[2014_T1_INSCRITS]]</f>
        <v>1.3437849944008958E-2</v>
      </c>
      <c r="PF148" s="26">
        <f>IFERROR(Tableau17[[#This Row],[2014_T2_PROCUS]]/Tableau17[[#This Row],[2014_T2_INSCRITS]],0)</f>
        <v>1.4557670772676373E-2</v>
      </c>
    </row>
    <row r="149" spans="1:422" x14ac:dyDescent="0.2">
      <c r="A149" s="1">
        <v>3</v>
      </c>
      <c r="B149" s="1" t="s">
        <v>305</v>
      </c>
      <c r="C149" s="1" t="s">
        <v>308</v>
      </c>
      <c r="D149" s="1" t="s">
        <v>308</v>
      </c>
      <c r="E149" s="1">
        <v>506</v>
      </c>
      <c r="F149" s="1">
        <v>5.3913529999999996</v>
      </c>
      <c r="G149" s="1">
        <v>43.293931000000001</v>
      </c>
      <c r="H149" s="3">
        <v>1391</v>
      </c>
      <c r="I149" s="3">
        <v>135</v>
      </c>
      <c r="L149" s="1">
        <v>72</v>
      </c>
      <c r="M149" s="1">
        <v>23</v>
      </c>
      <c r="O149" s="1">
        <v>2</v>
      </c>
      <c r="P149" s="1">
        <v>46</v>
      </c>
      <c r="Q149" s="1">
        <v>25</v>
      </c>
      <c r="R149" s="1">
        <v>63</v>
      </c>
      <c r="S149" s="1">
        <v>335</v>
      </c>
      <c r="T149" s="1">
        <v>54</v>
      </c>
      <c r="U149" s="1">
        <v>620</v>
      </c>
      <c r="V149" s="1">
        <v>1347</v>
      </c>
      <c r="W149" s="1">
        <v>743</v>
      </c>
      <c r="X149" s="1">
        <v>18</v>
      </c>
      <c r="Y149" s="2">
        <v>0.55159614000000001</v>
      </c>
      <c r="Z149" s="1">
        <v>1347</v>
      </c>
      <c r="AA149" s="1">
        <v>787</v>
      </c>
      <c r="AB149" s="1">
        <v>28</v>
      </c>
      <c r="AC149" s="2">
        <v>0.58426131999999997</v>
      </c>
      <c r="AD149" s="1">
        <v>1391</v>
      </c>
      <c r="AE149" s="1">
        <v>632</v>
      </c>
      <c r="AF149" s="2">
        <v>0.45434939000000002</v>
      </c>
      <c r="AG149" s="1">
        <f t="shared" si="2"/>
        <v>135</v>
      </c>
      <c r="AH149" s="1">
        <v>1242</v>
      </c>
      <c r="AI149" s="1">
        <v>778</v>
      </c>
      <c r="AJ149" s="1">
        <v>44</v>
      </c>
      <c r="AK149" s="2">
        <v>0.62640901999999998</v>
      </c>
      <c r="AL149" s="1">
        <v>1242</v>
      </c>
      <c r="AM149" s="1">
        <v>825</v>
      </c>
      <c r="AN149" s="1">
        <v>14</v>
      </c>
      <c r="AO149" s="2">
        <v>0.66425120999999998</v>
      </c>
      <c r="AP149" s="1">
        <v>1348</v>
      </c>
      <c r="AQ149" s="1">
        <v>594</v>
      </c>
      <c r="AR149" s="2">
        <v>0.44065282</v>
      </c>
      <c r="AS149" s="1">
        <v>1348</v>
      </c>
      <c r="AT149" s="1">
        <v>596</v>
      </c>
      <c r="AU149" s="2">
        <v>0.44213649999999999</v>
      </c>
      <c r="AV149" s="1">
        <v>1366</v>
      </c>
      <c r="AW149" s="1">
        <v>674</v>
      </c>
      <c r="AX149" s="2">
        <v>0.49341141999999999</v>
      </c>
      <c r="AY149" s="1">
        <v>1366</v>
      </c>
      <c r="AZ149" s="1">
        <v>586</v>
      </c>
      <c r="BA149" s="2">
        <v>0.42898975</v>
      </c>
      <c r="BB149" s="1">
        <v>1368</v>
      </c>
      <c r="BC149" s="1">
        <v>1029</v>
      </c>
      <c r="BD149" s="2">
        <v>0.75219298000000001</v>
      </c>
      <c r="BE149" s="1">
        <v>1368</v>
      </c>
      <c r="BF149" s="1">
        <v>951</v>
      </c>
      <c r="BG149" s="2">
        <v>0.69517543999999998</v>
      </c>
      <c r="BH149" s="1">
        <v>1329</v>
      </c>
      <c r="BI149" s="1">
        <v>649</v>
      </c>
      <c r="BJ149" s="2">
        <v>0.48833710000000002</v>
      </c>
      <c r="BK149" s="1">
        <v>75</v>
      </c>
      <c r="BL149" s="1">
        <v>3</v>
      </c>
      <c r="BM149" s="1">
        <v>4</v>
      </c>
      <c r="BN149" s="1">
        <v>88</v>
      </c>
      <c r="BO149" s="1">
        <v>34</v>
      </c>
      <c r="BP149" s="1">
        <v>238</v>
      </c>
      <c r="BQ149" s="1">
        <v>322</v>
      </c>
      <c r="BR149" s="1">
        <v>764</v>
      </c>
      <c r="BT149" s="1">
        <v>490</v>
      </c>
      <c r="BU149" s="1">
        <v>305</v>
      </c>
      <c r="BW149" s="1">
        <v>795</v>
      </c>
      <c r="BX149" s="1">
        <v>14</v>
      </c>
      <c r="BY149" s="1">
        <v>4</v>
      </c>
      <c r="BZ149" s="1">
        <v>69</v>
      </c>
      <c r="CB149" s="1">
        <v>87</v>
      </c>
      <c r="CC149" s="1">
        <v>103</v>
      </c>
      <c r="CD149" s="1">
        <v>210</v>
      </c>
      <c r="CE149" s="1">
        <v>236</v>
      </c>
      <c r="CF149" s="1">
        <v>723</v>
      </c>
      <c r="CG149" s="1">
        <v>116</v>
      </c>
      <c r="CH149" s="1">
        <v>264</v>
      </c>
      <c r="CI149" s="1">
        <v>368</v>
      </c>
      <c r="CJ149" s="1">
        <v>748</v>
      </c>
      <c r="CK149" s="1">
        <v>10</v>
      </c>
      <c r="CO149" s="1">
        <v>115</v>
      </c>
      <c r="CP149" s="1">
        <v>134</v>
      </c>
      <c r="CR149" s="1">
        <v>12</v>
      </c>
      <c r="CT149" s="1">
        <v>105</v>
      </c>
      <c r="CU149" s="1">
        <v>193</v>
      </c>
      <c r="CW149" s="1">
        <v>569</v>
      </c>
      <c r="CY149" s="1">
        <v>163</v>
      </c>
      <c r="DA149" s="1">
        <v>338</v>
      </c>
      <c r="DC149" s="1">
        <v>501</v>
      </c>
      <c r="DE149" s="1">
        <v>30</v>
      </c>
      <c r="DF149" s="1">
        <v>6</v>
      </c>
      <c r="DG149" s="1">
        <v>0</v>
      </c>
      <c r="DH149" s="1">
        <v>12</v>
      </c>
      <c r="DI149" s="1">
        <v>19</v>
      </c>
      <c r="DJ149" s="1">
        <v>2</v>
      </c>
      <c r="DK149" s="1">
        <v>6</v>
      </c>
      <c r="DL149" s="1">
        <v>259</v>
      </c>
      <c r="DM149" s="1">
        <v>68</v>
      </c>
      <c r="DN149" s="1">
        <v>44</v>
      </c>
      <c r="DQ149" s="1">
        <v>0</v>
      </c>
      <c r="DR149" s="1">
        <v>165</v>
      </c>
      <c r="DS149" s="1">
        <v>52</v>
      </c>
      <c r="DU149" s="1">
        <v>663</v>
      </c>
      <c r="DV149" s="1">
        <v>361</v>
      </c>
      <c r="DZ149" s="1">
        <v>182</v>
      </c>
      <c r="EA149" s="1">
        <v>543</v>
      </c>
      <c r="EB149" s="1">
        <v>5</v>
      </c>
      <c r="EC149" s="1">
        <v>12</v>
      </c>
      <c r="ED149" s="1">
        <v>2</v>
      </c>
      <c r="EE149" s="1">
        <v>31</v>
      </c>
      <c r="EF149" s="1">
        <v>86</v>
      </c>
      <c r="EG149" s="1">
        <v>96</v>
      </c>
      <c r="EH149" s="1">
        <v>3</v>
      </c>
      <c r="EI149" s="1">
        <v>156</v>
      </c>
      <c r="EJ149" s="1">
        <v>432</v>
      </c>
      <c r="EK149" s="1">
        <v>171</v>
      </c>
      <c r="EL149" s="1">
        <v>9</v>
      </c>
      <c r="EM149" s="1">
        <v>1003</v>
      </c>
      <c r="EN149" s="1">
        <v>201</v>
      </c>
      <c r="EO149" s="1">
        <v>663</v>
      </c>
      <c r="EP149" s="1">
        <v>864</v>
      </c>
      <c r="EQ149" s="1">
        <v>1</v>
      </c>
      <c r="ER149" s="1">
        <v>1</v>
      </c>
      <c r="ES149" s="1">
        <v>9</v>
      </c>
      <c r="ET149" s="1">
        <v>81</v>
      </c>
      <c r="EU149" s="1">
        <v>11</v>
      </c>
      <c r="EV149" s="1">
        <v>96</v>
      </c>
      <c r="EW149" s="1">
        <v>27</v>
      </c>
      <c r="EX149" s="1">
        <v>1</v>
      </c>
      <c r="EY149" s="1">
        <v>17</v>
      </c>
      <c r="EZ149" s="1">
        <v>27</v>
      </c>
      <c r="FA149" s="1">
        <v>0</v>
      </c>
      <c r="FB149" s="1">
        <v>0</v>
      </c>
      <c r="FC149" s="1">
        <v>0</v>
      </c>
      <c r="FD149" s="1">
        <v>0</v>
      </c>
      <c r="FE149" s="1">
        <v>0</v>
      </c>
      <c r="FF149" s="1">
        <v>1</v>
      </c>
      <c r="FG149" s="1">
        <v>1</v>
      </c>
      <c r="FH149" s="1">
        <v>3</v>
      </c>
      <c r="FI149" s="1">
        <v>1</v>
      </c>
      <c r="FJ149" s="1">
        <v>47</v>
      </c>
      <c r="FK149" s="1">
        <v>42</v>
      </c>
      <c r="FL149" s="1">
        <v>0</v>
      </c>
      <c r="FM149" s="1">
        <v>151</v>
      </c>
      <c r="FN149" s="1">
        <v>8</v>
      </c>
      <c r="FO149" s="1">
        <v>1</v>
      </c>
      <c r="FP149" s="1">
        <v>95</v>
      </c>
      <c r="FQ149" s="1">
        <v>2</v>
      </c>
      <c r="FR149" s="1">
        <f>SUM(Tableau17[[#This Row],[2019-T1-ALEXANDRE Audric]:[2019-T1-MARIE Florie]])</f>
        <v>623</v>
      </c>
      <c r="FS149" s="1">
        <v>38</v>
      </c>
      <c r="FT149" s="1">
        <v>316</v>
      </c>
      <c r="FU149" s="1">
        <v>0</v>
      </c>
      <c r="FV149" s="1">
        <v>410</v>
      </c>
      <c r="FW149" s="1">
        <v>0</v>
      </c>
      <c r="FX149" s="1">
        <v>764</v>
      </c>
      <c r="FY149" s="1">
        <v>0</v>
      </c>
      <c r="FZ149" s="1">
        <v>305</v>
      </c>
      <c r="GA149" s="1">
        <v>0</v>
      </c>
      <c r="GB149" s="1">
        <v>490</v>
      </c>
      <c r="GC149" s="1">
        <v>0</v>
      </c>
      <c r="GD149" s="1">
        <v>795</v>
      </c>
      <c r="GE149" s="1">
        <v>103</v>
      </c>
      <c r="GF149" s="1">
        <v>214</v>
      </c>
      <c r="GG149" s="1">
        <v>14</v>
      </c>
      <c r="GH149" s="1">
        <v>392</v>
      </c>
      <c r="GI149" s="1">
        <v>0</v>
      </c>
      <c r="GJ149" s="1">
        <v>723</v>
      </c>
      <c r="GK149" s="1">
        <v>116</v>
      </c>
      <c r="GL149" s="1">
        <v>264</v>
      </c>
      <c r="GM149" s="1">
        <v>0</v>
      </c>
      <c r="GN149" s="1">
        <v>368</v>
      </c>
      <c r="GO149" s="1">
        <v>0</v>
      </c>
      <c r="GP149" s="1">
        <v>748</v>
      </c>
      <c r="GQ149" s="1">
        <v>134</v>
      </c>
      <c r="GR149" s="1">
        <v>105</v>
      </c>
      <c r="GS149" s="1">
        <v>0</v>
      </c>
      <c r="GT149" s="1">
        <v>320</v>
      </c>
      <c r="GU149" s="1">
        <v>10</v>
      </c>
      <c r="GV149" s="1">
        <v>569</v>
      </c>
      <c r="GW149" s="1">
        <v>163</v>
      </c>
      <c r="GX149" s="1">
        <v>338</v>
      </c>
      <c r="GY149" s="1">
        <v>0</v>
      </c>
      <c r="GZ149" s="1">
        <v>0</v>
      </c>
      <c r="HA149" s="1">
        <v>0</v>
      </c>
      <c r="HB149" s="1">
        <v>501</v>
      </c>
      <c r="HC149" s="1">
        <v>201</v>
      </c>
      <c r="HD149" s="1">
        <v>86</v>
      </c>
      <c r="HE149" s="1">
        <v>171</v>
      </c>
      <c r="HF149" s="1">
        <v>542</v>
      </c>
      <c r="HG149" s="1">
        <v>3</v>
      </c>
      <c r="HH149" s="1">
        <v>1003</v>
      </c>
      <c r="HI149" s="1">
        <v>201</v>
      </c>
      <c r="HJ149" s="1">
        <v>0</v>
      </c>
      <c r="HK149" s="1">
        <v>663</v>
      </c>
      <c r="HL149" s="1">
        <v>0</v>
      </c>
      <c r="HM149" s="1">
        <v>0</v>
      </c>
      <c r="HN149" s="1">
        <v>864</v>
      </c>
      <c r="HO149" s="1">
        <v>110</v>
      </c>
      <c r="HP149" s="1">
        <v>35</v>
      </c>
      <c r="HQ149" s="1">
        <v>95</v>
      </c>
      <c r="HR149" s="1">
        <v>349</v>
      </c>
      <c r="HS149" s="1">
        <v>47</v>
      </c>
      <c r="HT149" s="1">
        <v>636</v>
      </c>
      <c r="HU149" s="1">
        <v>63</v>
      </c>
      <c r="HV149" s="1">
        <v>118</v>
      </c>
      <c r="HW149" s="1">
        <v>25</v>
      </c>
      <c r="HX149" s="1">
        <v>414</v>
      </c>
      <c r="HY149" s="1">
        <v>0</v>
      </c>
      <c r="HZ149" s="1">
        <v>620</v>
      </c>
      <c r="IA149" s="1">
        <v>76</v>
      </c>
      <c r="IB149" s="1">
        <v>44</v>
      </c>
      <c r="IC149" s="1">
        <v>165</v>
      </c>
      <c r="ID149" s="1">
        <v>348</v>
      </c>
      <c r="IE149" s="1">
        <v>30</v>
      </c>
      <c r="IF149" s="1">
        <v>663</v>
      </c>
      <c r="IG149" s="1">
        <v>0</v>
      </c>
      <c r="IH149" s="1">
        <v>0</v>
      </c>
      <c r="II149" s="1">
        <v>182</v>
      </c>
      <c r="IJ149" s="1">
        <v>361</v>
      </c>
      <c r="IK149" s="1">
        <v>0</v>
      </c>
      <c r="IL149" s="1">
        <v>543</v>
      </c>
      <c r="IM149" s="26">
        <f>IFERROR(Tableau17[[#This Row],[LDIV]]/Tableau17[[#This Row],[Total général]],"")</f>
        <v>0</v>
      </c>
      <c r="IN149" s="26">
        <f>IFERROR(Tableau17[[#This Row],[LDVC]]/Tableau17[[#This Row],[Total général]],"")</f>
        <v>0</v>
      </c>
      <c r="IO149" s="26">
        <f>IFERROR(Tableau17[[#This Row],[LDVD]]/Tableau17[[#This Row],[Total général]],"")</f>
        <v>0.11612903225806452</v>
      </c>
      <c r="IP149" s="26">
        <f>IFERROR(Tableau17[[#This Row],[LDVG]]/Tableau17[[#This Row],[Total général]],"")</f>
        <v>3.7096774193548385E-2</v>
      </c>
      <c r="IQ149" s="26">
        <f>IFERROR(Tableau17[[#This Row],[LEXD]]/Tableau17[[#This Row],[Total général]],"")</f>
        <v>0</v>
      </c>
      <c r="IR149" s="26">
        <f>IFERROR(Tableau17[[#This Row],[LEXG]]/Tableau17[[#This Row],[Total général]],"")</f>
        <v>3.2258064516129032E-3</v>
      </c>
      <c r="IS149" s="26">
        <f>IFERROR(Tableau17[[#This Row],[LLR]]/Tableau17[[#This Row],[Total général]],"")</f>
        <v>7.4193548387096769E-2</v>
      </c>
      <c r="IT149" s="26">
        <f>IFERROR(Tableau17[[#This Row],[LREM]]/Tableau17[[#This Row],[Total général]],"")</f>
        <v>4.0322580645161289E-2</v>
      </c>
      <c r="IU149" s="26">
        <f>IFERROR(Tableau17[[#This Row],[LRN]]/Tableau17[[#This Row],[Total général]],"")</f>
        <v>0.10161290322580645</v>
      </c>
      <c r="IV149" s="26">
        <f>IFERROR(Tableau17[[#This Row],[LUG]]/Tableau17[[#This Row],[Total général]],"")</f>
        <v>0.54032258064516125</v>
      </c>
      <c r="IW149" s="26">
        <f>IFERROR(Tableau17[[#This Row],[LVEC]]/Tableau17[[#This Row],[Total général]],"")</f>
        <v>8.7096774193548387E-2</v>
      </c>
      <c r="IX149" s="26">
        <f>IFERROR(Tableau17[[#This Row],[2008-T1-LCMD]]/Tableau17[[#This Row],[2008-T1-TOTAL]],"")</f>
        <v>9.8167539267015713E-2</v>
      </c>
      <c r="IY149" s="26">
        <f>IFERROR(Tableau17[[#This Row],[2008-T1-LDVD]]/Tableau17[[#This Row],[2008-T1-TOTAL]],"")</f>
        <v>3.9267015706806281E-3</v>
      </c>
      <c r="IZ149" s="26">
        <f>IFERROR(Tableau17[[#This Row],[2008-T1-LEXD]]/Tableau17[[#This Row],[2008-T1-TOTAL]],"")</f>
        <v>5.235602094240838E-3</v>
      </c>
      <c r="JA149" s="26">
        <f>IFERROR(Tableau17[[#This Row],[2008-T1-LEXG]]/Tableau17[[#This Row],[2008-T1-TOTAL]],"")</f>
        <v>0.11518324607329843</v>
      </c>
      <c r="JB149" s="26">
        <f>IFERROR(Tableau17[[#This Row],[2008-T1-LFN]]/Tableau17[[#This Row],[2008-T1-TOTAL]],"")</f>
        <v>4.4502617801047119E-2</v>
      </c>
      <c r="JC149" s="26">
        <f>IFERROR(Tableau17[[#This Row],[2008-T1-LMAJ]]/Tableau17[[#This Row],[2008-T1-TOTAL]],"")</f>
        <v>0.31151832460732987</v>
      </c>
      <c r="JD149" s="26">
        <f>IFERROR(Tableau17[[#This Row],[2008-T1-LUG]]/Tableau17[[#This Row],[2008-T1-TOTAL]],"")</f>
        <v>0.42146596858638741</v>
      </c>
      <c r="JE149" s="26">
        <f>IFERROR(Tableau17[[#This Row],[2008-T2-LFN]]/Tableau17[[#This Row],[2008-T2-TOTAL]],"")</f>
        <v>0</v>
      </c>
      <c r="JF149" s="26">
        <f>IFERROR(Tableau17[[#This Row],[2008-T2-LGC]]/Tableau17[[#This Row],[2008-T2-TOTAL]],"")</f>
        <v>0.61635220125786161</v>
      </c>
      <c r="JG149" s="26">
        <f>IFERROR(Tableau17[[#This Row],[2008-T2-LMAJ]]/Tableau17[[#This Row],[2008-T2-TOTAL]],"")</f>
        <v>0.38364779874213839</v>
      </c>
      <c r="JH149" s="26">
        <f>IFERROR(Tableau17[[#This Row],[2008-T2-LUG]]/Tableau17[[#This Row],[2008-T2-TOTAL]],"")</f>
        <v>0</v>
      </c>
      <c r="JI149" s="26">
        <f>IFERROR(Tableau17[[#This Row],[2014-T1-LDIV]]/Tableau17[[#This Row],[2014-T1-TOTAL]],"")</f>
        <v>1.9363762102351315E-2</v>
      </c>
      <c r="JJ149" s="26">
        <f>IFERROR(Tableau17[[#This Row],[2014-T1-LDVD]]/Tableau17[[#This Row],[2014-T1-TOTAL]],"")</f>
        <v>5.5325034578146614E-3</v>
      </c>
      <c r="JK149" s="26">
        <f>IFERROR(Tableau17[[#This Row],[2014-T1-LDVG]]/Tableau17[[#This Row],[2014-T1-TOTAL]],"")</f>
        <v>9.5435684647302899E-2</v>
      </c>
      <c r="JL149" s="26">
        <f>IFERROR(Tableau17[[#This Row],[2014-T1-LEXG]]/Tableau17[[#This Row],[2014-T1-TOTAL]],"")</f>
        <v>0</v>
      </c>
      <c r="JM149" s="26">
        <f>IFERROR(Tableau17[[#This Row],[2014-T1-LFG]]/Tableau17[[#This Row],[2014-T1-TOTAL]],"")</f>
        <v>0.12033195020746888</v>
      </c>
      <c r="JN149" s="26">
        <f>IFERROR(Tableau17[[#This Row],[2014-T1-LFN]]/Tableau17[[#This Row],[2014-T1-TOTAL]],"")</f>
        <v>0.14246196403872752</v>
      </c>
      <c r="JO149" s="26">
        <f>IFERROR(Tableau17[[#This Row],[2014-T1-LUD]]/Tableau17[[#This Row],[2014-T1-TOTAL]],"")</f>
        <v>0.29045643153526973</v>
      </c>
      <c r="JP149" s="26">
        <f>IFERROR(Tableau17[[#This Row],[2014-T1-LUG]]/Tableau17[[#This Row],[2014-T1-TOTAL]],"")</f>
        <v>0.32641770401106501</v>
      </c>
      <c r="JQ149" s="26">
        <f>IFERROR(Tableau17[[#This Row],[2014-T2-LFN]]/Tableau17[[#This Row],[2014-T2-TOTAL]],"")</f>
        <v>0.15508021390374332</v>
      </c>
      <c r="JR149" s="26">
        <f>IFERROR(Tableau17[[#This Row],[2014-T2-LUD]]/Tableau17[[#This Row],[2014-T2-TOTAL]],"")</f>
        <v>0.35294117647058826</v>
      </c>
      <c r="JS149" s="26">
        <f>IFERROR(Tableau17[[#This Row],[2014-T2-LUG]]/Tableau17[[#This Row],[2014-T2-TOTAL]],"")</f>
        <v>0.49197860962566847</v>
      </c>
      <c r="JT149" s="26">
        <f>IFERROR(Tableau17[[#This Row],[2015-T1-BC-DIV]]/Tableau17[[#This Row],[2015-T1-TOTAL]],"")</f>
        <v>1.7574692442882251E-2</v>
      </c>
      <c r="JU149" s="26">
        <f>IFERROR(Tableau17[[#This Row],[2015-T1-BC-DLF]]/Tableau17[[#This Row],[2015-T1-TOTAL]],"")</f>
        <v>0</v>
      </c>
      <c r="JV149" s="26">
        <f>IFERROR(Tableau17[[#This Row],[2015-T1-BC-DVD]]/Tableau17[[#This Row],[2015-T1-TOTAL]],"")</f>
        <v>0</v>
      </c>
      <c r="JW149" s="26">
        <f>IFERROR(Tableau17[[#This Row],[2015-T1-BC-DVG]]/Tableau17[[#This Row],[2015-T1-TOTAL]],"")</f>
        <v>0</v>
      </c>
      <c r="JX149" s="26">
        <f>IFERROR(Tableau17[[#This Row],[2015-T1-BC-FG]]/Tableau17[[#This Row],[2015-T1-TOTAL]],"")</f>
        <v>0.20210896309314588</v>
      </c>
      <c r="JY149" s="26">
        <f>IFERROR(Tableau17[[#This Row],[2015-T1-BC-FN]]/Tableau17[[#This Row],[2015-T1-TOTAL]],"")</f>
        <v>0.23550087873462214</v>
      </c>
      <c r="JZ149" s="26">
        <f>IFERROR(Tableau17[[#This Row],[2015-T1-BC-MDM]]/Tableau17[[#This Row],[2015-T1-TOTAL]],"")</f>
        <v>0</v>
      </c>
      <c r="KA149" s="26">
        <f>IFERROR(Tableau17[[#This Row],[2015-T1-BC-RDG]]/Tableau17[[#This Row],[2015-T1-TOTAL]],"")</f>
        <v>2.10896309314587E-2</v>
      </c>
      <c r="KB149" s="26">
        <f>IFERROR(Tableau17[[#This Row],[2015-T1-BC-SOC]]/Tableau17[[#This Row],[2015-T1-TOTAL]],"")</f>
        <v>0</v>
      </c>
      <c r="KC149" s="26">
        <f>IFERROR(Tableau17[[#This Row],[2015-T1-BC-UD]]/Tableau17[[#This Row],[2015-T1-TOTAL]],"")</f>
        <v>0.18453427065026362</v>
      </c>
      <c r="KD149" s="26">
        <f>IFERROR(Tableau17[[#This Row],[2015-T1-BC-UG]]/Tableau17[[#This Row],[2015-T1-TOTAL]],"")</f>
        <v>0.33919156414762741</v>
      </c>
      <c r="KE149" s="26">
        <f>IFERROR(Tableau17[[#This Row],[2015-T1-BC-VEC]]/Tableau17[[#This Row],[2015-T1-TOTAL]],"")</f>
        <v>0</v>
      </c>
      <c r="KF149" s="26">
        <f>IFERROR(Tableau17[[#This Row],[2015-T2-BC-DVG]]/Tableau17[[#This Row],[2015-T2-TOTAL]],"")</f>
        <v>0</v>
      </c>
      <c r="KG149" s="26">
        <f>IFERROR(Tableau17[[#This Row],[2015-T2-BC-FN]]/Tableau17[[#This Row],[2015-T2-TOTAL]],"")</f>
        <v>0.32534930139720558</v>
      </c>
      <c r="KH149" s="26">
        <f>IFERROR(Tableau17[[#This Row],[2015-T2-BC-SOC]]/Tableau17[[#This Row],[2015-T2-TOTAL]],"")</f>
        <v>0</v>
      </c>
      <c r="KI149" s="26">
        <f>IFERROR(Tableau17[[#This Row],[2015-T2-BC-UD]]/Tableau17[[#This Row],[2015-T2-TOTAL]],"")</f>
        <v>0.67465069860279436</v>
      </c>
      <c r="KJ149" s="26">
        <f>IFERROR(Tableau17[[#This Row],[2015-T2-BC-UG]]/Tableau17[[#This Row],[2015-T2-TOTAL]],"")</f>
        <v>0</v>
      </c>
      <c r="KK149" s="26">
        <f>IFERROR(Tableau17[[#This Row],[2017 (L)-T1-COM]]/Tableau17[[#This Row],[2017 (L)-T1-TOTAL]],"")</f>
        <v>0</v>
      </c>
      <c r="KL149" s="26">
        <f>IFERROR(Tableau17[[#This Row],[2017 (L)-T1-DIV]]/Tableau17[[#This Row],[2017 (L)-T1-TOTAL]],"")</f>
        <v>4.5248868778280542E-2</v>
      </c>
      <c r="KM149" s="26">
        <f>IFERROR(Tableau17[[#This Row],[2017 (L)-T1-DLF]]/Tableau17[[#This Row],[2017 (L)-T1-TOTAL]],"")</f>
        <v>9.0497737556561094E-3</v>
      </c>
      <c r="KN149" s="26">
        <f>IFERROR(Tableau17[[#This Row],[2017 (L)-T1-DVD]]/Tableau17[[#This Row],[2017 (L)-T1-TOTAL]],"")</f>
        <v>0</v>
      </c>
      <c r="KO149" s="26">
        <f>IFERROR(Tableau17[[#This Row],[2017 (L)-T1-DVG]]/Tableau17[[#This Row],[2017 (L)-T1-TOTAL]],"")</f>
        <v>1.8099547511312219E-2</v>
      </c>
      <c r="KP149" s="26">
        <f>IFERROR(Tableau17[[#This Row],[2017 (L)-T1-ECO]]/Tableau17[[#This Row],[2017 (L)-T1-TOTAL]],"")</f>
        <v>2.8657616892911009E-2</v>
      </c>
      <c r="KQ149" s="26">
        <f>IFERROR(Tableau17[[#This Row],[2017 (L)-T1-EXD]]/Tableau17[[#This Row],[2017 (L)-T1-TOTAL]],"")</f>
        <v>3.0165912518853697E-3</v>
      </c>
      <c r="KR149" s="26">
        <f>IFERROR(Tableau17[[#This Row],[2017 (L)-T1-EXG]]/Tableau17[[#This Row],[2017 (L)-T1-TOTAL]],"")</f>
        <v>9.0497737556561094E-3</v>
      </c>
      <c r="KS149" s="26">
        <f>IFERROR(Tableau17[[#This Row],[2017 (L)-T1-FI]]/Tableau17[[#This Row],[2017 (L)-T1-TOTAL]],"")</f>
        <v>0.39064856711915535</v>
      </c>
      <c r="KT149" s="26">
        <f>IFERROR(Tableau17[[#This Row],[2017 (L)-T1-FN]]/Tableau17[[#This Row],[2017 (L)-T1-TOTAL]],"")</f>
        <v>0.10256410256410256</v>
      </c>
      <c r="KU149" s="26">
        <f>IFERROR(Tableau17[[#This Row],[2017 (L)-T1-LR]]/Tableau17[[#This Row],[2017 (L)-T1-TOTAL]],"")</f>
        <v>6.636500754147813E-2</v>
      </c>
      <c r="KV149" s="26">
        <f>IFERROR(Tableau17[[#This Row],[2017 (L)-T1-MDM]]/Tableau17[[#This Row],[2017 (L)-T1-TOTAL]],"")</f>
        <v>0</v>
      </c>
      <c r="KW149" s="26">
        <f>IFERROR(Tableau17[[#This Row],[2017 (L)-T1-RDG]]/Tableau17[[#This Row],[2017 (L)-T1-TOTAL]],"")</f>
        <v>0</v>
      </c>
      <c r="KX149" s="26">
        <f>IFERROR(Tableau17[[#This Row],[2017 (L)-T1-REG]]/Tableau17[[#This Row],[2017 (L)-T1-TOTAL]],"")</f>
        <v>0</v>
      </c>
      <c r="KY149" s="26">
        <f>IFERROR(Tableau17[[#This Row],[2017 (L)-T1-REM]]/Tableau17[[#This Row],[2017 (L)-T1-TOTAL]],"")</f>
        <v>0.24886877828054299</v>
      </c>
      <c r="KZ149" s="26">
        <f>IFERROR(Tableau17[[#This Row],[2017 (L)-T1-SOC]]/Tableau17[[#This Row],[2017 (L)-T1-TOTAL]],"")</f>
        <v>7.8431372549019607E-2</v>
      </c>
      <c r="LA149" s="26">
        <f>IFERROR(Tableau17[[#This Row],[2017 (L)-T1-UDI]]/Tableau17[[#This Row],[2017 (L)-T1-TOTAL]],"")</f>
        <v>0</v>
      </c>
      <c r="LB149" s="26">
        <f>IFERROR(Tableau17[[#This Row],[2017 (L)-T2-FI]]/Tableau17[[#This Row],[2017 (L)-T2-TOTAL]],"")</f>
        <v>0.66482504604051562</v>
      </c>
      <c r="LC149" s="26">
        <f>IFERROR(Tableau17[[#This Row],[2017 (L)-T2-FN]]/Tableau17[[#This Row],[2017 (L)-T2-TOTAL]],"")</f>
        <v>0</v>
      </c>
      <c r="LD149" s="26">
        <f>IFERROR(Tableau17[[#This Row],[2017 (L)-T2-LR]]/Tableau17[[#This Row],[2017 (L)-T2-TOTAL]],"")</f>
        <v>0</v>
      </c>
      <c r="LE149" s="26">
        <f>IFERROR(Tableau17[[#This Row],[2017 (L)-T2-MDM]]/Tableau17[[#This Row],[2017 (L)-T2-TOTAL]],"")</f>
        <v>0</v>
      </c>
      <c r="LF149" s="26">
        <f>IFERROR(Tableau17[[#This Row],[2017 (L)-T2-REM]]/Tableau17[[#This Row],[2017 (L)-T2-TOTAL]],"")</f>
        <v>0.33517495395948432</v>
      </c>
      <c r="LG149" s="26">
        <f>IFERROR(Tableau17[[#This Row],[2017-T1-ARTHAUD Nathalie]]/Tableau17[[#This Row],[2017-T1-TOTAL]],"")</f>
        <v>4.9850448654037887E-3</v>
      </c>
      <c r="LH149" s="26">
        <f>IFERROR(Tableau17[[#This Row],[2017-T1-ASSELINEAU Fran]]/Tableau17[[#This Row],[2017-T1-TOTAL]],"")</f>
        <v>1.1964107676969093E-2</v>
      </c>
      <c r="LI149" s="26">
        <f>IFERROR(Tableau17[[#This Row],[2017-T1-CHEMINADE Jacques]]/Tableau17[[#This Row],[2017-T1-TOTAL]],"")</f>
        <v>1.9940179461615153E-3</v>
      </c>
      <c r="LJ149" s="26">
        <f>IFERROR(Tableau17[[#This Row],[2017-T1-DUPONT-AIGNAN Nicolas]]/Tableau17[[#This Row],[2017-T1-TOTAL]],"")</f>
        <v>3.0907278165503489E-2</v>
      </c>
      <c r="LK149" s="26">
        <f>IFERROR(Tableau17[[#This Row],[2017-T1-FILLON Fran]]/Tableau17[[#This Row],[2017-T1-TOTAL]],"")</f>
        <v>8.5742771684945165E-2</v>
      </c>
      <c r="LL149" s="26">
        <f>IFERROR(Tableau17[[#This Row],[2017-T1-HAMON Beno]]/Tableau17[[#This Row],[2017-T1-TOTAL]],"")</f>
        <v>9.5712861415752748E-2</v>
      </c>
      <c r="LM149" s="26">
        <f>IFERROR(Tableau17[[#This Row],[2017-T1-LASSALLE Jean]]/Tableau17[[#This Row],[2017-T1-TOTAL]],"")</f>
        <v>2.9910269192422734E-3</v>
      </c>
      <c r="LN149" s="26">
        <f>IFERROR(Tableau17[[#This Row],[2017-T1-LE PEN Marine]]/Tableau17[[#This Row],[2017-T1-TOTAL]],"")</f>
        <v>0.15553339980059822</v>
      </c>
      <c r="LO149" s="26">
        <f>IFERROR(Tableau17[[#This Row],[2017-T1-M Jean-Luc]]/Tableau17[[#This Row],[2017-T1-TOTAL]],"")</f>
        <v>0.43070787637088731</v>
      </c>
      <c r="LP149" s="26">
        <f>IFERROR(Tableau17[[#This Row],[2017-T1-MACRON Emmanuel]]/Tableau17[[#This Row],[2017-T1-TOTAL]],"")</f>
        <v>0.17048853439680958</v>
      </c>
      <c r="LQ149" s="26">
        <f>IFERROR(Tableau17[[#This Row],[2017-T1-POUTOU Philippe]]/Tableau17[[#This Row],[2017-T1-TOTAL]],"")</f>
        <v>8.9730807577268201E-3</v>
      </c>
      <c r="LR149" s="26">
        <f>IFERROR(Tableau17[[#This Row],[2017-T2-LE PEN Marine]]/Tableau17[[#This Row],[2017-T2-TOTAL]],"")</f>
        <v>0.2326388888888889</v>
      </c>
      <c r="LS149" s="26">
        <f>IFERROR(Tableau17[[#This Row],[2017-T2-MACRON Emmanuel]]/Tableau17[[#This Row],[2017-T2-TOTAL]],"")</f>
        <v>0.76736111111111116</v>
      </c>
      <c r="LT149" s="26">
        <f>IFERROR(Tableau17[[#This Row],[2019-T1-ALEXANDRE Audric]]/Tableau17[[#This Row],[2019-T1-TOTAL]],"")</f>
        <v>1.6051364365971107E-3</v>
      </c>
      <c r="LU149" s="26">
        <f>IFERROR(Tableau17[[#This Row],[2019-T1-ARTHAUD Nathalie]]/Tableau17[[#This Row],[2019-T1-TOTAL]],"")</f>
        <v>1.6051364365971107E-3</v>
      </c>
      <c r="LV149" s="26">
        <f>IFERROR(Tableau17[[#This Row],[2019-T1-ASSELINEAU François]]/Tableau17[[#This Row],[2019-T1-TOTAL]],"")</f>
        <v>1.4446227929373997E-2</v>
      </c>
      <c r="LW149" s="26">
        <f>IFERROR(Tableau17[[#This Row],[2019-T1-AUBRY Manon]]/Tableau17[[#This Row],[2019-T1-TOTAL]],"")</f>
        <v>0.13001605136436598</v>
      </c>
      <c r="LX149" s="26">
        <f>IFERROR(Tableau17[[#This Row],[2019-T1-AZERGUI Nagib]]/Tableau17[[#This Row],[2019-T1-TOTAL]],"")</f>
        <v>1.7656500802568219E-2</v>
      </c>
      <c r="LY149" s="26">
        <f>IFERROR(Tableau17[[#This Row],[2019-T1-BARDELLA Jordan]]/Tableau17[[#This Row],[2019-T1-TOTAL]],"")</f>
        <v>0.15409309791332262</v>
      </c>
      <c r="LZ149" s="26">
        <f>IFERROR(Tableau17[[#This Row],[2019-T1-BELLAMY François-Xavier]]/Tableau17[[#This Row],[2019-T1-TOTAL]],"")</f>
        <v>4.3338683788121987E-2</v>
      </c>
      <c r="MA149" s="26">
        <f>IFERROR(Tableau17[[#This Row],[2019-T1-BIDOU Olivier]]/Tableau17[[#This Row],[2019-T1-TOTAL]],"")</f>
        <v>1.6051364365971107E-3</v>
      </c>
      <c r="MB149" s="26">
        <f>IFERROR(Tableau17[[#This Row],[2019-T1-BOURG Dominique]]/Tableau17[[#This Row],[2019-T1-TOTAL]],"")</f>
        <v>2.7287319422150885E-2</v>
      </c>
      <c r="MC149" s="26">
        <f>IFERROR(Tableau17[[#This Row],[2019-T1-BROSSAT Ian]]/Tableau17[[#This Row],[2019-T1-TOTAL]],"")</f>
        <v>4.3338683788121987E-2</v>
      </c>
      <c r="MD149" s="26">
        <f>IFERROR(Tableau17[[#This Row],[2019-T1-CAILLAUD Sophie]]/Tableau17[[#This Row],[2019-T1-TOTAL]],"")</f>
        <v>0</v>
      </c>
      <c r="ME149" s="26">
        <f>IFERROR(Tableau17[[#This Row],[2019-T1-CAMUS Renaud]]/Tableau17[[#This Row],[2019-T1-TOTAL]],"")</f>
        <v>0</v>
      </c>
      <c r="MF149" s="26">
        <f>IFERROR(Tableau17[[#This Row],[2019-T1-CHALENÇON Christophe]]/Tableau17[[#This Row],[2019-T1-TOTAL]],"")</f>
        <v>0</v>
      </c>
      <c r="MG149" s="26">
        <f>IFERROR(Tableau17[[#This Row],[2019-T1-CORBET Cathy Denise Ginette]]/Tableau17[[#This Row],[2019-T1-TOTAL]],"")</f>
        <v>0</v>
      </c>
      <c r="MH149" s="26">
        <f>IFERROR(Tableau17[[#This Row],[2019-T1-DE PREVOISIN Robert]]/Tableau17[[#This Row],[2019-T1-TOTAL]],"")</f>
        <v>0</v>
      </c>
      <c r="MI149" s="26">
        <f>IFERROR(Tableau17[[#This Row],[2019-T1-DELFEL Thérèse]]/Tableau17[[#This Row],[2019-T1-TOTAL]],"")</f>
        <v>1.6051364365971107E-3</v>
      </c>
      <c r="MJ149" s="26">
        <f>IFERROR(Tableau17[[#This Row],[2019-T1-DIEUMEGARD Pierre]]/Tableau17[[#This Row],[2019-T1-TOTAL]],"")</f>
        <v>1.6051364365971107E-3</v>
      </c>
      <c r="MK149" s="26">
        <f>IFERROR(Tableau17[[#This Row],[2019-T1-DUPONT-AIGNAN Nicolas]]/Tableau17[[#This Row],[2019-T1-TOTAL]],"")</f>
        <v>4.815409309791332E-3</v>
      </c>
      <c r="ML149" s="26">
        <f>IFERROR(Tableau17[[#This Row],[2019-T1-GERNIGON Yves]]/Tableau17[[#This Row],[2019-T1-TOTAL]],"")</f>
        <v>1.6051364365971107E-3</v>
      </c>
      <c r="MM149" s="26">
        <f>IFERROR(Tableau17[[#This Row],[2019-T1-GLUCKSMANN Raphaël]]/Tableau17[[#This Row],[2019-T1-TOTAL]],"")</f>
        <v>7.5441412520064199E-2</v>
      </c>
      <c r="MN149" s="26">
        <f>IFERROR(Tableau17[[#This Row],[2019-T1-HAMON Benoît]]/Tableau17[[#This Row],[2019-T1-TOTAL]],"")</f>
        <v>6.741573033707865E-2</v>
      </c>
      <c r="MO149" s="26">
        <f>IFERROR(Tableau17[[#This Row],[2019-T1-HELGEN Gilles]]/Tableau17[[#This Row],[2019-T1-TOTAL]],"")</f>
        <v>0</v>
      </c>
      <c r="MP149" s="26">
        <f>IFERROR(Tableau17[[#This Row],[2019-T1-JADOT Yannick]]/Tableau17[[#This Row],[2019-T1-TOTAL]],"")</f>
        <v>0.24237560192616373</v>
      </c>
      <c r="MQ149" s="26">
        <f>IFERROR(Tableau17[[#This Row],[2019-T1-LAGARDE Jean-Christophe]]/Tableau17[[#This Row],[2019-T1-TOTAL]],"")</f>
        <v>1.2841091492776886E-2</v>
      </c>
      <c r="MR149" s="26">
        <f>IFERROR(Tableau17[[#This Row],[2019-T1-LALANNE Francis]]/Tableau17[[#This Row],[2019-T1-TOTAL]],"")</f>
        <v>1.6051364365971107E-3</v>
      </c>
      <c r="MS149" s="26">
        <f>IFERROR(Tableau17[[#This Row],[2019-T1-LOISEAU Nathalie]]/Tableau17[[#This Row],[2019-T1-TOTAL]],"")</f>
        <v>0.15248796147672553</v>
      </c>
      <c r="MT149" s="26">
        <f>IFERROR(Tableau17[[#This Row],[2019-T1-MARIE Florie]]/Tableau17[[#This Row],[2019-T1-TOTAL]],"")</f>
        <v>3.2102728731942215E-3</v>
      </c>
      <c r="MU149" s="26">
        <f>IFERROR(Tableau17[[#This Row],[2008-T1-MACROEXTRDROITE]]/Tableau17[[#This Row],[2008-T1-MACROTOTALE]],"")</f>
        <v>4.9738219895287955E-2</v>
      </c>
      <c r="MV149" s="26">
        <f>IFERROR(Tableau17[[#This Row],[2008-T1-MACRODROITE]]/Tableau17[[#This Row],[2008-T1-MACROTOTALE]],"")</f>
        <v>0.41361256544502617</v>
      </c>
      <c r="MW149" s="26">
        <f>IFERROR(Tableau17[[#This Row],[2008-T1-MACROCENTRE]]/Tableau17[[#This Row],[2008-T1-MACROTOTALE]],"")</f>
        <v>0</v>
      </c>
      <c r="MX149" s="26">
        <f>IFERROR(Tableau17[[#This Row],[2008-T1-MACROGAUCHE]]/Tableau17[[#This Row],[2008-T1-MACROTOTALE]],"")</f>
        <v>0.53664921465968585</v>
      </c>
      <c r="MY149" s="26">
        <f>IFERROR(Tableau17[[#This Row],[2008-T1-MACROAUTRE]]/Tableau17[[#This Row],[2008-T1-MACROTOTALE]],"")</f>
        <v>0</v>
      </c>
      <c r="MZ149" s="26">
        <f>IFERROR(Tableau17[[#This Row],[2008-T2-MACROEXTRDROITE]]/Tableau17[[#This Row],[2008-T2-MACROTOTALE]],"")</f>
        <v>0</v>
      </c>
      <c r="NA149" s="26">
        <f>IFERROR(Tableau17[[#This Row],[2008-T2-MACRODROITE]]/Tableau17[[#This Row],[2008-T2-MACROTOTALE]],"")</f>
        <v>0.38364779874213839</v>
      </c>
      <c r="NB149" s="26">
        <f>IFERROR(Tableau17[[#This Row],[2008-T2-MACROCENTRE]]/Tableau17[[#This Row],[2008-T2-MACROTOTALE]],"")</f>
        <v>0</v>
      </c>
      <c r="NC149" s="26">
        <f>IFERROR(Tableau17[[#This Row],[2008-T2-MACROGAUCHE]]/Tableau17[[#This Row],[2008-T2-MACROTOTALE]],"")</f>
        <v>0.61635220125786161</v>
      </c>
      <c r="ND149" s="26">
        <f>IFERROR(Tableau17[[#This Row],[2008-T2-MACROAUTRE]]/Tableau17[[#This Row],[2008-T2-MACROTOTALE]],"")</f>
        <v>0</v>
      </c>
      <c r="NE149" s="26">
        <f>IFERROR(Tableau17[[#This Row],[2014-T1-MACROEXTRDROITE]]/Tableau17[[#This Row],[2014-T1-MACROTOTALE]],"")</f>
        <v>0.14246196403872752</v>
      </c>
      <c r="NF149" s="26">
        <f>IFERROR(Tableau17[[#This Row],[2014-T1-MACRODROITE]]/Tableau17[[#This Row],[2014-T1-MACROTOTALE]],"")</f>
        <v>0.29598893499308437</v>
      </c>
      <c r="NG149" s="26">
        <f>IFERROR(Tableau17[[#This Row],[2014-T1-MACROCENTRE]]/Tableau17[[#This Row],[2014-T1-MACROTOTALE]],"")</f>
        <v>1.9363762102351315E-2</v>
      </c>
      <c r="NH149" s="26">
        <f>IFERROR(Tableau17[[#This Row],[2014-T1-MACROGAUCHE]]/Tableau17[[#This Row],[2014-T1-MACROTOTALE]],"")</f>
        <v>0.54218533886583675</v>
      </c>
      <c r="NI149" s="26">
        <f>IFERROR(Tableau17[[#This Row],[2014-T1-MACROAUTRE]]/Tableau17[[#This Row],[2014-T1-MACROTOTALE]],"")</f>
        <v>0</v>
      </c>
      <c r="NJ149" s="26">
        <f>IFERROR(Tableau17[[#This Row],[2014-T2-MACROEXTRDROITE]]/Tableau17[[#This Row],[2014-T2-MACROTOTALE]],"")</f>
        <v>0.15508021390374332</v>
      </c>
      <c r="NK149" s="26">
        <f>IFERROR(Tableau17[[#This Row],[2014-T2-MACRODROITE]]/Tableau17[[#This Row],[2014-T2-MACROTOTALE]],"")</f>
        <v>0.35294117647058826</v>
      </c>
      <c r="NL149" s="26">
        <f>IFERROR(Tableau17[[#This Row],[2014-T2-MACROCENTRE]]/Tableau17[[#This Row],[2014-T2-MACROTOTALE]],"")</f>
        <v>0</v>
      </c>
      <c r="NM149" s="26">
        <f>IFERROR(Tableau17[[#This Row],[2014-T2-MACROGAUCHE]]/Tableau17[[#This Row],[2014-T2-MACROTOTALE]],"")</f>
        <v>0.49197860962566847</v>
      </c>
      <c r="NN149" s="26">
        <f>IFERROR(Tableau17[[#This Row],[2014-T2-MACROAUTRE]]/Tableau17[[#This Row],[2014-T2-MACROTOTALE]],"")</f>
        <v>0</v>
      </c>
      <c r="NO149" s="26">
        <f>IFERROR( Tableau17[[#This Row],[2015-T1-MACROEXTRDROITE]]/Tableau17[[#This Row],[2015-T1-MACROTOTALE]],"")</f>
        <v>0.23550087873462214</v>
      </c>
      <c r="NP149" s="26">
        <f>IFERROR(Tableau17[[#This Row],[2015-T1-MACRODROITE]]/Tableau17[[#This Row],[2015-T1-MACROTOTALE]],"")</f>
        <v>0.18453427065026362</v>
      </c>
      <c r="NQ149" s="26">
        <f>IFERROR(Tableau17[[#This Row],[2015-T1-MACROCENTRE]]/Tableau17[[#This Row],[2015-T1-MACROTOTALE]],"")</f>
        <v>0</v>
      </c>
      <c r="NR149" s="26">
        <f>IFERROR(Tableau17[[#This Row],[2015-T1-MACROGAUCHE]]/Tableau17[[#This Row],[2015-T1-MACROTOTALE]],"")</f>
        <v>0.56239015817223204</v>
      </c>
      <c r="NS149" s="26">
        <f>IFERROR(Tableau17[[#This Row],[2015-T1-MACROAUTRE]]/Tableau17[[#This Row],[2015-T1-MACROTOTALE]],"")</f>
        <v>1.7574692442882251E-2</v>
      </c>
      <c r="NT149" s="26">
        <f>IFERROR(Tableau17[[#This Row],[2015-T2-MACROEXTRDROITE]]/Tableau17[[#This Row],[2015-T2-MACROTOTALE]],"")</f>
        <v>0.32534930139720558</v>
      </c>
      <c r="NU149" s="26">
        <f>IFERROR(Tableau17[[#This Row],[2015-T2-MACRODROITE]]/Tableau17[[#This Row],[2015-T2-MACROTOTALE]],"")</f>
        <v>0.67465069860279436</v>
      </c>
      <c r="NV149" s="26">
        <f>IFERROR(Tableau17[[#This Row],[2015-T2-MACROCENTRE]]/Tableau17[[#This Row],[2015-T2-MACROTOTALE]],"")</f>
        <v>0</v>
      </c>
      <c r="NW149" s="26">
        <f>IFERROR(Tableau17[[#This Row],[2015-T2-MACROGAUCHE]]/Tableau17[[#This Row],[2015-T2-MACROTOTALE]],"")</f>
        <v>0</v>
      </c>
      <c r="NX149" s="26">
        <f>IFERROR(Tableau17[[#This Row],[2015-T2-MACROAUTRE]]/Tableau17[[#This Row],[2015-T2-MACROTOTALE]],"")</f>
        <v>0</v>
      </c>
      <c r="NY149" s="26">
        <f>IFERROR(Tableau17[[#This Row],[2017-T1-MACROEXTRDROITE]]/Tableau17[[#This Row],[2017-T1-MACROTOTALE]],"")</f>
        <v>0.20039880358923232</v>
      </c>
      <c r="NZ149" s="26">
        <f>IFERROR(Tableau17[[#This Row],[2017-T1-MACRODROITE]]/Tableau17[[#This Row],[2017-T1-MACROTOTALE]],"")</f>
        <v>8.5742771684945165E-2</v>
      </c>
      <c r="OA149" s="26">
        <f>IFERROR(Tableau17[[#This Row],[2017-T1-MACROCENTRE]]/Tableau17[[#This Row],[2017-T1-MACROTOTALE]],"")</f>
        <v>0.17048853439680958</v>
      </c>
      <c r="OB149" s="26">
        <f>IFERROR(Tableau17[[#This Row],[2017-T1-MACROGAUCHE]]/Tableau17[[#This Row],[2017-T1-MACROTOTALE]],"")</f>
        <v>0.5403788634097707</v>
      </c>
      <c r="OC149" s="26">
        <f>IFERROR(Tableau17[[#This Row],[2017-T1-MACROAUTRE]]/Tableau17[[#This Row],[2017-T1-MACROTOTALE]],"")</f>
        <v>2.9910269192422734E-3</v>
      </c>
      <c r="OD149" s="26">
        <f>IFERROR(Tableau17[[#This Row],[2017-T2-MACROEXTRDROITE]]/Tableau17[[#This Row],[2017-T2-MACROTOTALE]],"")</f>
        <v>0.2326388888888889</v>
      </c>
      <c r="OE149" s="26">
        <f>IFERROR(Tableau17[[#This Row],[2017-T2-MACRODROITE]]/Tableau17[[#This Row],[2017-T2-MACROTOTALE]],"")</f>
        <v>0</v>
      </c>
      <c r="OF149" s="26">
        <f>IFERROR(Tableau17[[#This Row],[2017-T2-MACROCENTRE]]/Tableau17[[#This Row],[2017-T2-MACROTOTALE]],"")</f>
        <v>0.76736111111111116</v>
      </c>
      <c r="OG149" s="26">
        <f>IFERROR(Tableau17[[#This Row],[2017-T2-MACROGAUCHE]]/Tableau17[[#This Row],[2017-T2-MACROTOTALE]],"")</f>
        <v>0</v>
      </c>
      <c r="OH149" s="26">
        <f>IFERROR(Tableau17[[#This Row],[2017-T2-MACROAUTRE]]/Tableau17[[#This Row],[2017-T2-MACROTOTALE]],"")</f>
        <v>0</v>
      </c>
      <c r="OI149" s="26">
        <f>IFERROR(Tableau17[[#This Row],[2019-T1-MACROEXTRDROITE]]/Tableau17[[#This Row],[2019-T1-MACROTOTALE]],"")</f>
        <v>0.17295597484276728</v>
      </c>
      <c r="OJ149" s="26">
        <f>IFERROR(Tableau17[[#This Row],[2019-T1-MACRODROITE]]/Tableau17[[#This Row],[2019-T1-MACROTOTALE]],"")</f>
        <v>5.5031446540880505E-2</v>
      </c>
      <c r="OK149" s="26">
        <f>IFERROR(Tableau17[[#This Row],[2019-T1-MACROCENTRE]]/Tableau17[[#This Row],[2019-T1-MACROTOTALE]],"")</f>
        <v>0.14937106918238993</v>
      </c>
      <c r="OL149" s="26">
        <f>IFERROR(Tableau17[[#This Row],[2019-T1-MACROGAUCHE]]/Tableau17[[#This Row],[2019-T1-MACROTOTALE]],"")</f>
        <v>0.54874213836477992</v>
      </c>
      <c r="OM149" s="26">
        <f>IFERROR(Tableau17[[#This Row],[2019-T1-MACROAUTRE]]/Tableau17[[#This Row],[2019-T1-MACROTOTALE]],"")</f>
        <v>7.3899371069182387E-2</v>
      </c>
      <c r="ON149" s="26">
        <f>IFERROR(Tableau17[[#This Row],[2020-T1-MACROEXTRDROITE]]/Tableau17[[#This Row],[2020-T1-MACROTOTALE]],"")</f>
        <v>0.10161290322580645</v>
      </c>
      <c r="OO149" s="26">
        <f>IFERROR(Tableau17[[#This Row],[2020-T1-MACRODROITE]]/Tableau17[[#This Row],[2020-T1-MACROTOTALE]],"")</f>
        <v>0.19032258064516128</v>
      </c>
      <c r="OP149" s="26">
        <f>IFERROR(Tableau17[[#This Row],[2020-T1-MACROCENTRE]]/Tableau17[[#This Row],[2020-T1-MACROTOTALE]],"")</f>
        <v>4.0322580645161289E-2</v>
      </c>
      <c r="OQ149" s="26">
        <f>IFERROR(Tableau17[[#This Row],[2020-T1-MACROGAUCHE]]/Tableau17[[#This Row],[2020-T1-MACROTOTALE]],"")</f>
        <v>0.66774193548387095</v>
      </c>
      <c r="OR149" s="26">
        <f>IFERROR(Tableau17[[#This Row],[2020-T1-MACROAUTRE]]/Tableau17[[#This Row],[2020-T1-MACROTOTALE]],"")</f>
        <v>0</v>
      </c>
      <c r="OS149" s="26">
        <f>IFERROR(Tableau17[[#This Row],[2017 (L)-T1-MACROEXTRDROITE]]/Tableau17[[#This Row],[2017 (L)-T1-MACROTOTALE]],"")</f>
        <v>0.11463046757164404</v>
      </c>
      <c r="OT149" s="26">
        <f>IFERROR(Tableau17[[#This Row],[2017 (L)-T1-MACRODROITE]]/Tableau17[[#This Row],[2017 (L)-T1-MACROTOTALE]],"")</f>
        <v>6.636500754147813E-2</v>
      </c>
      <c r="OU149" s="26">
        <f>IFERROR(Tableau17[[#This Row],[2017 (L)-T1-MACROCENTRE]]/Tableau17[[#This Row],[2017 (L)-T1-MACROTOTALE]],"")</f>
        <v>0.24886877828054299</v>
      </c>
      <c r="OV149" s="26">
        <f>IFERROR(Tableau17[[#This Row],[2017 (L)-T1-MACROGAUCHE]]/Tableau17[[#This Row],[2017 (L)-T1-MACROTOTALE]],"")</f>
        <v>0.52488687782805432</v>
      </c>
      <c r="OW149" s="26">
        <f>IFERROR(Tableau17[[#This Row],[2017 (L)-T1-MACROAUTRE]]/Tableau17[[#This Row],[2017 (L)-T1-MACROTOTALE]],"")</f>
        <v>4.5248868778280542E-2</v>
      </c>
      <c r="OX149" s="26">
        <f>IFERROR(Tableau17[[#This Row],[2017 (L)-T2-MACROEXTRDROITE]]/Tableau17[[#This Row],[2017 (L)-T2-MACROTOTALE]],"")</f>
        <v>0</v>
      </c>
      <c r="OY149" s="26">
        <f>IFERROR(Tableau17[[#This Row],[2017 (L)-T2-MACRODROITE]]/Tableau17[[#This Row],[2017 (L)-T2-MACROTOTALE]],"")</f>
        <v>0</v>
      </c>
      <c r="OZ149" s="26">
        <f>IFERROR(Tableau17[[#This Row],[2017 (L)-T2-MACROCENTRE]]/Tableau17[[#This Row],[2017 (L)-T2-MACROTOTALE]],"")</f>
        <v>0.33517495395948432</v>
      </c>
      <c r="PA149" s="26">
        <f>IFERROR(Tableau17[[#This Row],[2017 (L)-T2-MACROGAUCHE]]/Tableau17[[#This Row],[2017 (L)-T2-MACROTOTALE]],"")</f>
        <v>0.66482504604051562</v>
      </c>
      <c r="PB149" s="26">
        <f>IFERROR(Tableau17[[#This Row],[2017 (L)-T2-MACROAUTRE]]/Tableau17[[#This Row],[2017 (L)-T2-MACROTOTALE]],"")</f>
        <v>0</v>
      </c>
      <c r="PC149" s="26">
        <f>IFERROR(Tableau17[[#This Row],[2008_T1_PROCUS]]/Tableau17[[#This Row],[2008_T1_INSCRITS]],0)</f>
        <v>3.542673107890499E-2</v>
      </c>
      <c r="PD149" s="26">
        <f>IFERROR(Tableau17[[#This Row],[2008_T2_PROCUS]]/Tableau17[[#This Row],[2008_T2_INSCRITS]],0)</f>
        <v>1.1272141706924315E-2</v>
      </c>
      <c r="PE149" s="26">
        <f>Tableau17[[#This Row],[2014_T1_PROCUS]]/Tableau17[[#This Row],[2014_T1_INSCRITS]]</f>
        <v>1.3363028953229399E-2</v>
      </c>
      <c r="PF149" s="26">
        <f>IFERROR(Tableau17[[#This Row],[2014_T2_PROCUS]]/Tableau17[[#This Row],[2014_T2_INSCRITS]],0)</f>
        <v>2.0786933927245732E-2</v>
      </c>
    </row>
    <row r="150" spans="1:422" hidden="1" x14ac:dyDescent="0.2">
      <c r="A150" s="1">
        <v>4</v>
      </c>
      <c r="B150" s="1" t="s">
        <v>362</v>
      </c>
      <c r="C150" s="1" t="s">
        <v>368</v>
      </c>
      <c r="D150" s="1" t="s">
        <v>368</v>
      </c>
      <c r="E150" s="1">
        <v>859</v>
      </c>
      <c r="F150" s="1">
        <v>5.3821209999999997</v>
      </c>
      <c r="G150" s="1">
        <v>43.251697999999998</v>
      </c>
      <c r="H150" s="3">
        <v>1065</v>
      </c>
      <c r="I150" s="3">
        <v>228</v>
      </c>
      <c r="L150" s="1">
        <v>25</v>
      </c>
      <c r="M150" s="1">
        <v>6</v>
      </c>
      <c r="P150" s="1">
        <v>98</v>
      </c>
      <c r="Q150" s="1">
        <v>37</v>
      </c>
      <c r="R150" s="1">
        <v>66</v>
      </c>
      <c r="S150" s="1">
        <v>84</v>
      </c>
      <c r="T150" s="1">
        <v>35</v>
      </c>
      <c r="U150" s="1">
        <v>351</v>
      </c>
      <c r="V150" s="1">
        <v>1432</v>
      </c>
      <c r="W150" s="1">
        <v>791</v>
      </c>
      <c r="X150" s="1">
        <v>19</v>
      </c>
      <c r="Y150" s="2">
        <v>0.55237429999999998</v>
      </c>
      <c r="AB150" s="1">
        <v>0</v>
      </c>
      <c r="AD150" s="1">
        <v>1065</v>
      </c>
      <c r="AE150" s="1">
        <v>360</v>
      </c>
      <c r="AF150" s="2">
        <v>0.33802817000000002</v>
      </c>
      <c r="AG150" s="1">
        <f t="shared" si="2"/>
        <v>228</v>
      </c>
      <c r="AH150" s="1">
        <v>1350</v>
      </c>
      <c r="AI150" s="1">
        <v>839</v>
      </c>
      <c r="AJ150" s="1">
        <v>15</v>
      </c>
      <c r="AK150" s="2">
        <v>0.62148148000000003</v>
      </c>
      <c r="AN150" s="1">
        <v>0</v>
      </c>
      <c r="AP150" s="1">
        <v>1059</v>
      </c>
      <c r="AQ150" s="1">
        <v>502</v>
      </c>
      <c r="AR150" s="2">
        <v>0.47403211000000001</v>
      </c>
      <c r="AS150" s="1">
        <v>1058</v>
      </c>
      <c r="AT150" s="1">
        <v>507</v>
      </c>
      <c r="AU150" s="2">
        <v>0.47920604999999999</v>
      </c>
      <c r="AV150" s="1">
        <v>1065</v>
      </c>
      <c r="AW150" s="1">
        <v>537</v>
      </c>
      <c r="AX150" s="2">
        <v>0.50422535000000002</v>
      </c>
      <c r="AY150" s="1">
        <v>1065</v>
      </c>
      <c r="AZ150" s="1">
        <v>408</v>
      </c>
      <c r="BA150" s="2">
        <v>0.38309859000000002</v>
      </c>
      <c r="BB150" s="1">
        <v>1068</v>
      </c>
      <c r="BC150" s="1">
        <v>838</v>
      </c>
      <c r="BD150" s="2">
        <v>0.78464418999999996</v>
      </c>
      <c r="BE150" s="1">
        <v>1068</v>
      </c>
      <c r="BF150" s="1">
        <v>766</v>
      </c>
      <c r="BG150" s="2">
        <v>0.71722845999999996</v>
      </c>
      <c r="BH150" s="1">
        <v>1045</v>
      </c>
      <c r="BI150" s="1">
        <v>516</v>
      </c>
      <c r="BJ150" s="2">
        <v>0.49377989999999999</v>
      </c>
      <c r="BK150" s="1">
        <v>54</v>
      </c>
      <c r="BN150" s="1">
        <v>40</v>
      </c>
      <c r="BO150" s="1">
        <v>62</v>
      </c>
      <c r="BP150" s="1">
        <v>404</v>
      </c>
      <c r="BQ150" s="1">
        <v>257</v>
      </c>
      <c r="BR150" s="1">
        <v>817</v>
      </c>
      <c r="BZ150" s="1">
        <v>51</v>
      </c>
      <c r="CB150" s="1">
        <v>63</v>
      </c>
      <c r="CC150" s="1">
        <v>166</v>
      </c>
      <c r="CD150" s="1">
        <v>355</v>
      </c>
      <c r="CE150" s="1">
        <v>139</v>
      </c>
      <c r="CF150" s="1">
        <v>774</v>
      </c>
      <c r="CL150" s="1">
        <v>16</v>
      </c>
      <c r="CO150" s="1">
        <v>63</v>
      </c>
      <c r="CP150" s="1">
        <v>148</v>
      </c>
      <c r="CT150" s="1">
        <v>163</v>
      </c>
      <c r="CV150" s="1">
        <v>84</v>
      </c>
      <c r="CW150" s="1">
        <v>474</v>
      </c>
      <c r="CY150" s="1">
        <v>174</v>
      </c>
      <c r="DA150" s="1">
        <v>284</v>
      </c>
      <c r="DC150" s="1">
        <v>458</v>
      </c>
      <c r="DD150" s="1">
        <v>20</v>
      </c>
      <c r="DE150" s="1">
        <v>2</v>
      </c>
      <c r="DF150" s="1">
        <v>5</v>
      </c>
      <c r="DI150" s="1">
        <v>34</v>
      </c>
      <c r="DJ150" s="1">
        <v>2</v>
      </c>
      <c r="DK150" s="1">
        <v>1</v>
      </c>
      <c r="DL150" s="1">
        <v>64</v>
      </c>
      <c r="DM150" s="1">
        <v>100</v>
      </c>
      <c r="DN150" s="1">
        <v>115</v>
      </c>
      <c r="DQ150" s="1">
        <v>2</v>
      </c>
      <c r="DR150" s="1">
        <v>172</v>
      </c>
      <c r="DS150" s="1">
        <v>15</v>
      </c>
      <c r="DU150" s="1">
        <v>532</v>
      </c>
      <c r="DX150" s="1">
        <v>163</v>
      </c>
      <c r="DZ150" s="1">
        <v>211</v>
      </c>
      <c r="EA150" s="1">
        <v>374</v>
      </c>
      <c r="EB150" s="1">
        <v>4</v>
      </c>
      <c r="EC150" s="1">
        <v>10</v>
      </c>
      <c r="ED150" s="1">
        <v>0</v>
      </c>
      <c r="EE150" s="1">
        <v>21</v>
      </c>
      <c r="EF150" s="1">
        <v>179</v>
      </c>
      <c r="EG150" s="1">
        <v>42</v>
      </c>
      <c r="EH150" s="1">
        <v>5</v>
      </c>
      <c r="EI150" s="1">
        <v>196</v>
      </c>
      <c r="EJ150" s="1">
        <v>158</v>
      </c>
      <c r="EK150" s="1">
        <v>202</v>
      </c>
      <c r="EL150" s="1">
        <v>6</v>
      </c>
      <c r="EM150" s="1">
        <v>823</v>
      </c>
      <c r="EN150" s="1">
        <v>232</v>
      </c>
      <c r="EO150" s="1">
        <v>453</v>
      </c>
      <c r="EP150" s="1">
        <v>685</v>
      </c>
      <c r="EQ150" s="1">
        <v>0</v>
      </c>
      <c r="ER150" s="1">
        <v>4</v>
      </c>
      <c r="ES150" s="1">
        <v>6</v>
      </c>
      <c r="ET150" s="1">
        <v>27</v>
      </c>
      <c r="EU150" s="1">
        <v>2</v>
      </c>
      <c r="EV150" s="1">
        <v>103</v>
      </c>
      <c r="EW150" s="1">
        <v>53</v>
      </c>
      <c r="EX150" s="1">
        <v>1</v>
      </c>
      <c r="EY150" s="1">
        <v>7</v>
      </c>
      <c r="EZ150" s="1">
        <v>10</v>
      </c>
      <c r="FA150" s="1">
        <v>0</v>
      </c>
      <c r="FB150" s="1">
        <v>0</v>
      </c>
      <c r="FC150" s="1">
        <v>0</v>
      </c>
      <c r="FD150" s="1">
        <v>0</v>
      </c>
      <c r="FE150" s="1">
        <v>0</v>
      </c>
      <c r="FF150" s="1">
        <v>0</v>
      </c>
      <c r="FG150" s="1">
        <v>0</v>
      </c>
      <c r="FH150" s="1">
        <v>7</v>
      </c>
      <c r="FI150" s="1">
        <v>1</v>
      </c>
      <c r="FJ150" s="1">
        <v>26</v>
      </c>
      <c r="FK150" s="1">
        <v>22</v>
      </c>
      <c r="FL150" s="1">
        <v>0</v>
      </c>
      <c r="FM150" s="1">
        <v>88</v>
      </c>
      <c r="FN150" s="1">
        <v>7</v>
      </c>
      <c r="FO150" s="1">
        <v>2</v>
      </c>
      <c r="FP150" s="1">
        <v>122</v>
      </c>
      <c r="FQ150" s="1">
        <v>0</v>
      </c>
      <c r="FR150" s="1">
        <f>SUM(Tableau17[[#This Row],[2019-T1-ALEXANDRE Audric]:[2019-T1-MARIE Florie]])</f>
        <v>488</v>
      </c>
      <c r="FS150" s="1">
        <v>62</v>
      </c>
      <c r="FT150" s="1">
        <v>458</v>
      </c>
      <c r="FU150" s="1">
        <v>0</v>
      </c>
      <c r="FV150" s="1">
        <v>297</v>
      </c>
      <c r="FW150" s="1">
        <v>0</v>
      </c>
      <c r="FX150" s="1">
        <v>817</v>
      </c>
      <c r="GD150" s="1">
        <v>0</v>
      </c>
      <c r="GE150" s="1">
        <v>166</v>
      </c>
      <c r="GF150" s="1">
        <v>355</v>
      </c>
      <c r="GG150" s="1">
        <v>0</v>
      </c>
      <c r="GH150" s="1">
        <v>253</v>
      </c>
      <c r="GI150" s="1">
        <v>0</v>
      </c>
      <c r="GJ150" s="1">
        <v>774</v>
      </c>
      <c r="GP150" s="1">
        <v>0</v>
      </c>
      <c r="GQ150" s="1">
        <v>164</v>
      </c>
      <c r="GR150" s="1">
        <v>163</v>
      </c>
      <c r="GS150" s="1">
        <v>0</v>
      </c>
      <c r="GT150" s="1">
        <v>147</v>
      </c>
      <c r="GU150" s="1">
        <v>0</v>
      </c>
      <c r="GV150" s="1">
        <v>474</v>
      </c>
      <c r="GW150" s="1">
        <v>174</v>
      </c>
      <c r="GX150" s="1">
        <v>284</v>
      </c>
      <c r="GY150" s="1">
        <v>0</v>
      </c>
      <c r="GZ150" s="1">
        <v>0</v>
      </c>
      <c r="HA150" s="1">
        <v>0</v>
      </c>
      <c r="HB150" s="1">
        <v>458</v>
      </c>
      <c r="HC150" s="1">
        <v>227</v>
      </c>
      <c r="HD150" s="1">
        <v>179</v>
      </c>
      <c r="HE150" s="1">
        <v>202</v>
      </c>
      <c r="HF150" s="1">
        <v>210</v>
      </c>
      <c r="HG150" s="1">
        <v>5</v>
      </c>
      <c r="HH150" s="1">
        <v>823</v>
      </c>
      <c r="HI150" s="1">
        <v>232</v>
      </c>
      <c r="HJ150" s="1">
        <v>0</v>
      </c>
      <c r="HK150" s="1">
        <v>453</v>
      </c>
      <c r="HL150" s="1">
        <v>0</v>
      </c>
      <c r="HM150" s="1">
        <v>0</v>
      </c>
      <c r="HN150" s="1">
        <v>685</v>
      </c>
      <c r="HO150" s="1">
        <v>117</v>
      </c>
      <c r="HP150" s="1">
        <v>60</v>
      </c>
      <c r="HQ150" s="1">
        <v>122</v>
      </c>
      <c r="HR150" s="1">
        <v>177</v>
      </c>
      <c r="HS150" s="1">
        <v>19</v>
      </c>
      <c r="HT150" s="1">
        <v>495</v>
      </c>
      <c r="HU150" s="1">
        <v>66</v>
      </c>
      <c r="HV150" s="1">
        <v>123</v>
      </c>
      <c r="HW150" s="1">
        <v>37</v>
      </c>
      <c r="HX150" s="1">
        <v>125</v>
      </c>
      <c r="HY150" s="1">
        <v>0</v>
      </c>
      <c r="HZ150" s="1">
        <v>351</v>
      </c>
      <c r="IA150" s="1">
        <v>107</v>
      </c>
      <c r="IB150" s="1">
        <v>115</v>
      </c>
      <c r="IC150" s="1">
        <v>172</v>
      </c>
      <c r="ID150" s="1">
        <v>134</v>
      </c>
      <c r="IE150" s="1">
        <v>4</v>
      </c>
      <c r="IF150" s="1">
        <v>532</v>
      </c>
      <c r="IG150" s="1">
        <v>0</v>
      </c>
      <c r="IH150" s="1">
        <v>163</v>
      </c>
      <c r="II150" s="1">
        <v>211</v>
      </c>
      <c r="IJ150" s="1">
        <v>0</v>
      </c>
      <c r="IK150" s="1">
        <v>0</v>
      </c>
      <c r="IL150" s="1">
        <v>374</v>
      </c>
      <c r="IM150" s="26">
        <f>IFERROR(Tableau17[[#This Row],[LDIV]]/Tableau17[[#This Row],[Total général]],"")</f>
        <v>0</v>
      </c>
      <c r="IN150" s="26">
        <f>IFERROR(Tableau17[[#This Row],[LDVC]]/Tableau17[[#This Row],[Total général]],"")</f>
        <v>0</v>
      </c>
      <c r="IO150" s="26">
        <f>IFERROR(Tableau17[[#This Row],[LDVD]]/Tableau17[[#This Row],[Total général]],"")</f>
        <v>7.1225071225071226E-2</v>
      </c>
      <c r="IP150" s="26">
        <f>IFERROR(Tableau17[[#This Row],[LDVG]]/Tableau17[[#This Row],[Total général]],"")</f>
        <v>1.7094017094017096E-2</v>
      </c>
      <c r="IQ150" s="26">
        <f>IFERROR(Tableau17[[#This Row],[LEXD]]/Tableau17[[#This Row],[Total général]],"")</f>
        <v>0</v>
      </c>
      <c r="IR150" s="26">
        <f>IFERROR(Tableau17[[#This Row],[LEXG]]/Tableau17[[#This Row],[Total général]],"")</f>
        <v>0</v>
      </c>
      <c r="IS150" s="26">
        <f>IFERROR(Tableau17[[#This Row],[LLR]]/Tableau17[[#This Row],[Total général]],"")</f>
        <v>0.27920227920227919</v>
      </c>
      <c r="IT150" s="26">
        <f>IFERROR(Tableau17[[#This Row],[LREM]]/Tableau17[[#This Row],[Total général]],"")</f>
        <v>0.10541310541310542</v>
      </c>
      <c r="IU150" s="26">
        <f>IFERROR(Tableau17[[#This Row],[LRN]]/Tableau17[[#This Row],[Total général]],"")</f>
        <v>0.18803418803418803</v>
      </c>
      <c r="IV150" s="26">
        <f>IFERROR(Tableau17[[#This Row],[LUG]]/Tableau17[[#This Row],[Total général]],"")</f>
        <v>0.23931623931623933</v>
      </c>
      <c r="IW150" s="26">
        <f>IFERROR(Tableau17[[#This Row],[LVEC]]/Tableau17[[#This Row],[Total général]],"")</f>
        <v>9.9715099715099717E-2</v>
      </c>
      <c r="IX150" s="26">
        <f>IFERROR(Tableau17[[#This Row],[2008-T1-LCMD]]/Tableau17[[#This Row],[2008-T1-TOTAL]],"")</f>
        <v>6.6095471236230108E-2</v>
      </c>
      <c r="IY150" s="26">
        <f>IFERROR(Tableau17[[#This Row],[2008-T1-LDVD]]/Tableau17[[#This Row],[2008-T1-TOTAL]],"")</f>
        <v>0</v>
      </c>
      <c r="IZ150" s="26">
        <f>IFERROR(Tableau17[[#This Row],[2008-T1-LEXD]]/Tableau17[[#This Row],[2008-T1-TOTAL]],"")</f>
        <v>0</v>
      </c>
      <c r="JA150" s="26">
        <f>IFERROR(Tableau17[[#This Row],[2008-T1-LEXG]]/Tableau17[[#This Row],[2008-T1-TOTAL]],"")</f>
        <v>4.8959608323133418E-2</v>
      </c>
      <c r="JB150" s="26">
        <f>IFERROR(Tableau17[[#This Row],[2008-T1-LFN]]/Tableau17[[#This Row],[2008-T1-TOTAL]],"")</f>
        <v>7.588739290085679E-2</v>
      </c>
      <c r="JC150" s="26">
        <f>IFERROR(Tableau17[[#This Row],[2008-T1-LMAJ]]/Tableau17[[#This Row],[2008-T1-TOTAL]],"")</f>
        <v>0.4944920440636475</v>
      </c>
      <c r="JD150" s="26">
        <f>IFERROR(Tableau17[[#This Row],[2008-T1-LUG]]/Tableau17[[#This Row],[2008-T1-TOTAL]],"")</f>
        <v>0.31456548347613217</v>
      </c>
      <c r="JE150" s="26" t="str">
        <f>IFERROR(Tableau17[[#This Row],[2008-T2-LFN]]/Tableau17[[#This Row],[2008-T2-TOTAL]],"")</f>
        <v/>
      </c>
      <c r="JF150" s="26" t="str">
        <f>IFERROR(Tableau17[[#This Row],[2008-T2-LGC]]/Tableau17[[#This Row],[2008-T2-TOTAL]],"")</f>
        <v/>
      </c>
      <c r="JG150" s="26" t="str">
        <f>IFERROR(Tableau17[[#This Row],[2008-T2-LMAJ]]/Tableau17[[#This Row],[2008-T2-TOTAL]],"")</f>
        <v/>
      </c>
      <c r="JH150" s="26" t="str">
        <f>IFERROR(Tableau17[[#This Row],[2008-T2-LUG]]/Tableau17[[#This Row],[2008-T2-TOTAL]],"")</f>
        <v/>
      </c>
      <c r="JI150" s="26">
        <f>IFERROR(Tableau17[[#This Row],[2014-T1-LDIV]]/Tableau17[[#This Row],[2014-T1-TOTAL]],"")</f>
        <v>0</v>
      </c>
      <c r="JJ150" s="26">
        <f>IFERROR(Tableau17[[#This Row],[2014-T1-LDVD]]/Tableau17[[#This Row],[2014-T1-TOTAL]],"")</f>
        <v>0</v>
      </c>
      <c r="JK150" s="26">
        <f>IFERROR(Tableau17[[#This Row],[2014-T1-LDVG]]/Tableau17[[#This Row],[2014-T1-TOTAL]],"")</f>
        <v>6.589147286821706E-2</v>
      </c>
      <c r="JL150" s="26">
        <f>IFERROR(Tableau17[[#This Row],[2014-T1-LEXG]]/Tableau17[[#This Row],[2014-T1-TOTAL]],"")</f>
        <v>0</v>
      </c>
      <c r="JM150" s="26">
        <f>IFERROR(Tableau17[[#This Row],[2014-T1-LFG]]/Tableau17[[#This Row],[2014-T1-TOTAL]],"")</f>
        <v>8.1395348837209308E-2</v>
      </c>
      <c r="JN150" s="26">
        <f>IFERROR(Tableau17[[#This Row],[2014-T1-LFN]]/Tableau17[[#This Row],[2014-T1-TOTAL]],"")</f>
        <v>0.2144702842377261</v>
      </c>
      <c r="JO150" s="26">
        <f>IFERROR(Tableau17[[#This Row],[2014-T1-LUD]]/Tableau17[[#This Row],[2014-T1-TOTAL]],"")</f>
        <v>0.45865633074935402</v>
      </c>
      <c r="JP150" s="26">
        <f>IFERROR(Tableau17[[#This Row],[2014-T1-LUG]]/Tableau17[[#This Row],[2014-T1-TOTAL]],"")</f>
        <v>0.17958656330749354</v>
      </c>
      <c r="JQ150" s="26" t="str">
        <f>IFERROR(Tableau17[[#This Row],[2014-T2-LFN]]/Tableau17[[#This Row],[2014-T2-TOTAL]],"")</f>
        <v/>
      </c>
      <c r="JR150" s="26" t="str">
        <f>IFERROR(Tableau17[[#This Row],[2014-T2-LUD]]/Tableau17[[#This Row],[2014-T2-TOTAL]],"")</f>
        <v/>
      </c>
      <c r="JS150" s="26" t="str">
        <f>IFERROR(Tableau17[[#This Row],[2014-T2-LUG]]/Tableau17[[#This Row],[2014-T2-TOTAL]],"")</f>
        <v/>
      </c>
      <c r="JT150" s="26">
        <f>IFERROR(Tableau17[[#This Row],[2015-T1-BC-DIV]]/Tableau17[[#This Row],[2015-T1-TOTAL]],"")</f>
        <v>0</v>
      </c>
      <c r="JU150" s="26">
        <f>IFERROR(Tableau17[[#This Row],[2015-T1-BC-DLF]]/Tableau17[[#This Row],[2015-T1-TOTAL]],"")</f>
        <v>3.3755274261603373E-2</v>
      </c>
      <c r="JV150" s="26">
        <f>IFERROR(Tableau17[[#This Row],[2015-T1-BC-DVD]]/Tableau17[[#This Row],[2015-T1-TOTAL]],"")</f>
        <v>0</v>
      </c>
      <c r="JW150" s="26">
        <f>IFERROR(Tableau17[[#This Row],[2015-T1-BC-DVG]]/Tableau17[[#This Row],[2015-T1-TOTAL]],"")</f>
        <v>0</v>
      </c>
      <c r="JX150" s="26">
        <f>IFERROR(Tableau17[[#This Row],[2015-T1-BC-FG]]/Tableau17[[#This Row],[2015-T1-TOTAL]],"")</f>
        <v>0.13291139240506328</v>
      </c>
      <c r="JY150" s="26">
        <f>IFERROR(Tableau17[[#This Row],[2015-T1-BC-FN]]/Tableau17[[#This Row],[2015-T1-TOTAL]],"")</f>
        <v>0.31223628691983124</v>
      </c>
      <c r="JZ150" s="26">
        <f>IFERROR(Tableau17[[#This Row],[2015-T1-BC-MDM]]/Tableau17[[#This Row],[2015-T1-TOTAL]],"")</f>
        <v>0</v>
      </c>
      <c r="KA150" s="26">
        <f>IFERROR(Tableau17[[#This Row],[2015-T1-BC-RDG]]/Tableau17[[#This Row],[2015-T1-TOTAL]],"")</f>
        <v>0</v>
      </c>
      <c r="KB150" s="26">
        <f>IFERROR(Tableau17[[#This Row],[2015-T1-BC-SOC]]/Tableau17[[#This Row],[2015-T1-TOTAL]],"")</f>
        <v>0</v>
      </c>
      <c r="KC150" s="26">
        <f>IFERROR(Tableau17[[#This Row],[2015-T1-BC-UD]]/Tableau17[[#This Row],[2015-T1-TOTAL]],"")</f>
        <v>0.34388185654008441</v>
      </c>
      <c r="KD150" s="26">
        <f>IFERROR(Tableau17[[#This Row],[2015-T1-BC-UG]]/Tableau17[[#This Row],[2015-T1-TOTAL]],"")</f>
        <v>0</v>
      </c>
      <c r="KE150" s="26">
        <f>IFERROR(Tableau17[[#This Row],[2015-T1-BC-VEC]]/Tableau17[[#This Row],[2015-T1-TOTAL]],"")</f>
        <v>0.17721518987341772</v>
      </c>
      <c r="KF150" s="26">
        <f>IFERROR(Tableau17[[#This Row],[2015-T2-BC-DVG]]/Tableau17[[#This Row],[2015-T2-TOTAL]],"")</f>
        <v>0</v>
      </c>
      <c r="KG150" s="26">
        <f>IFERROR(Tableau17[[#This Row],[2015-T2-BC-FN]]/Tableau17[[#This Row],[2015-T2-TOTAL]],"")</f>
        <v>0.37991266375545851</v>
      </c>
      <c r="KH150" s="26">
        <f>IFERROR(Tableau17[[#This Row],[2015-T2-BC-SOC]]/Tableau17[[#This Row],[2015-T2-TOTAL]],"")</f>
        <v>0</v>
      </c>
      <c r="KI150" s="26">
        <f>IFERROR(Tableau17[[#This Row],[2015-T2-BC-UD]]/Tableau17[[#This Row],[2015-T2-TOTAL]],"")</f>
        <v>0.62008733624454149</v>
      </c>
      <c r="KJ150" s="26">
        <f>IFERROR(Tableau17[[#This Row],[2015-T2-BC-UG]]/Tableau17[[#This Row],[2015-T2-TOTAL]],"")</f>
        <v>0</v>
      </c>
      <c r="KK150" s="26">
        <f>IFERROR(Tableau17[[#This Row],[2017 (L)-T1-COM]]/Tableau17[[#This Row],[2017 (L)-T1-TOTAL]],"")</f>
        <v>3.7593984962406013E-2</v>
      </c>
      <c r="KL150" s="26">
        <f>IFERROR(Tableau17[[#This Row],[2017 (L)-T1-DIV]]/Tableau17[[#This Row],[2017 (L)-T1-TOTAL]],"")</f>
        <v>3.7593984962406013E-3</v>
      </c>
      <c r="KM150" s="26">
        <f>IFERROR(Tableau17[[#This Row],[2017 (L)-T1-DLF]]/Tableau17[[#This Row],[2017 (L)-T1-TOTAL]],"")</f>
        <v>9.3984962406015032E-3</v>
      </c>
      <c r="KN150" s="26">
        <f>IFERROR(Tableau17[[#This Row],[2017 (L)-T1-DVD]]/Tableau17[[#This Row],[2017 (L)-T1-TOTAL]],"")</f>
        <v>0</v>
      </c>
      <c r="KO150" s="26">
        <f>IFERROR(Tableau17[[#This Row],[2017 (L)-T1-DVG]]/Tableau17[[#This Row],[2017 (L)-T1-TOTAL]],"")</f>
        <v>0</v>
      </c>
      <c r="KP150" s="26">
        <f>IFERROR(Tableau17[[#This Row],[2017 (L)-T1-ECO]]/Tableau17[[#This Row],[2017 (L)-T1-TOTAL]],"")</f>
        <v>6.3909774436090222E-2</v>
      </c>
      <c r="KQ150" s="26">
        <f>IFERROR(Tableau17[[#This Row],[2017 (L)-T1-EXD]]/Tableau17[[#This Row],[2017 (L)-T1-TOTAL]],"")</f>
        <v>3.7593984962406013E-3</v>
      </c>
      <c r="KR150" s="26">
        <f>IFERROR(Tableau17[[#This Row],[2017 (L)-T1-EXG]]/Tableau17[[#This Row],[2017 (L)-T1-TOTAL]],"")</f>
        <v>1.8796992481203006E-3</v>
      </c>
      <c r="KS150" s="26">
        <f>IFERROR(Tableau17[[#This Row],[2017 (L)-T1-FI]]/Tableau17[[#This Row],[2017 (L)-T1-TOTAL]],"")</f>
        <v>0.12030075187969924</v>
      </c>
      <c r="KT150" s="26">
        <f>IFERROR(Tableau17[[#This Row],[2017 (L)-T1-FN]]/Tableau17[[#This Row],[2017 (L)-T1-TOTAL]],"")</f>
        <v>0.18796992481203006</v>
      </c>
      <c r="KU150" s="26">
        <f>IFERROR(Tableau17[[#This Row],[2017 (L)-T1-LR]]/Tableau17[[#This Row],[2017 (L)-T1-TOTAL]],"")</f>
        <v>0.21616541353383459</v>
      </c>
      <c r="KV150" s="26">
        <f>IFERROR(Tableau17[[#This Row],[2017 (L)-T1-MDM]]/Tableau17[[#This Row],[2017 (L)-T1-TOTAL]],"")</f>
        <v>0</v>
      </c>
      <c r="KW150" s="26">
        <f>IFERROR(Tableau17[[#This Row],[2017 (L)-T1-RDG]]/Tableau17[[#This Row],[2017 (L)-T1-TOTAL]],"")</f>
        <v>0</v>
      </c>
      <c r="KX150" s="26">
        <f>IFERROR(Tableau17[[#This Row],[2017 (L)-T1-REG]]/Tableau17[[#This Row],[2017 (L)-T1-TOTAL]],"")</f>
        <v>3.7593984962406013E-3</v>
      </c>
      <c r="KY150" s="26">
        <f>IFERROR(Tableau17[[#This Row],[2017 (L)-T1-REM]]/Tableau17[[#This Row],[2017 (L)-T1-TOTAL]],"")</f>
        <v>0.32330827067669171</v>
      </c>
      <c r="KZ150" s="26">
        <f>IFERROR(Tableau17[[#This Row],[2017 (L)-T1-SOC]]/Tableau17[[#This Row],[2017 (L)-T1-TOTAL]],"")</f>
        <v>2.819548872180451E-2</v>
      </c>
      <c r="LA150" s="26">
        <f>IFERROR(Tableau17[[#This Row],[2017 (L)-T1-UDI]]/Tableau17[[#This Row],[2017 (L)-T1-TOTAL]],"")</f>
        <v>0</v>
      </c>
      <c r="LB150" s="26">
        <f>IFERROR(Tableau17[[#This Row],[2017 (L)-T2-FI]]/Tableau17[[#This Row],[2017 (L)-T2-TOTAL]],"")</f>
        <v>0</v>
      </c>
      <c r="LC150" s="26">
        <f>IFERROR(Tableau17[[#This Row],[2017 (L)-T2-FN]]/Tableau17[[#This Row],[2017 (L)-T2-TOTAL]],"")</f>
        <v>0</v>
      </c>
      <c r="LD150" s="26">
        <f>IFERROR(Tableau17[[#This Row],[2017 (L)-T2-LR]]/Tableau17[[#This Row],[2017 (L)-T2-TOTAL]],"")</f>
        <v>0.43582887700534761</v>
      </c>
      <c r="LE150" s="26">
        <f>IFERROR(Tableau17[[#This Row],[2017 (L)-T2-MDM]]/Tableau17[[#This Row],[2017 (L)-T2-TOTAL]],"")</f>
        <v>0</v>
      </c>
      <c r="LF150" s="26">
        <f>IFERROR(Tableau17[[#This Row],[2017 (L)-T2-REM]]/Tableau17[[#This Row],[2017 (L)-T2-TOTAL]],"")</f>
        <v>0.56417112299465244</v>
      </c>
      <c r="LG150" s="26">
        <f>IFERROR(Tableau17[[#This Row],[2017-T1-ARTHAUD Nathalie]]/Tableau17[[#This Row],[2017-T1-TOTAL]],"")</f>
        <v>4.8602673147023082E-3</v>
      </c>
      <c r="LH150" s="26">
        <f>IFERROR(Tableau17[[#This Row],[2017-T1-ASSELINEAU Fran]]/Tableau17[[#This Row],[2017-T1-TOTAL]],"")</f>
        <v>1.2150668286755772E-2</v>
      </c>
      <c r="LI150" s="26">
        <f>IFERROR(Tableau17[[#This Row],[2017-T1-CHEMINADE Jacques]]/Tableau17[[#This Row],[2017-T1-TOTAL]],"")</f>
        <v>0</v>
      </c>
      <c r="LJ150" s="26">
        <f>IFERROR(Tableau17[[#This Row],[2017-T1-DUPONT-AIGNAN Nicolas]]/Tableau17[[#This Row],[2017-T1-TOTAL]],"")</f>
        <v>2.551640340218712E-2</v>
      </c>
      <c r="LK150" s="26">
        <f>IFERROR(Tableau17[[#This Row],[2017-T1-FILLON Fran]]/Tableau17[[#This Row],[2017-T1-TOTAL]],"")</f>
        <v>0.21749696233292831</v>
      </c>
      <c r="LL150" s="26">
        <f>IFERROR(Tableau17[[#This Row],[2017-T1-HAMON Beno]]/Tableau17[[#This Row],[2017-T1-TOTAL]],"")</f>
        <v>5.1032806804374241E-2</v>
      </c>
      <c r="LM150" s="26">
        <f>IFERROR(Tableau17[[#This Row],[2017-T1-LASSALLE Jean]]/Tableau17[[#This Row],[2017-T1-TOTAL]],"")</f>
        <v>6.0753341433778859E-3</v>
      </c>
      <c r="LN150" s="26">
        <f>IFERROR(Tableau17[[#This Row],[2017-T1-LE PEN Marine]]/Tableau17[[#This Row],[2017-T1-TOTAL]],"")</f>
        <v>0.23815309842041313</v>
      </c>
      <c r="LO150" s="26">
        <f>IFERROR(Tableau17[[#This Row],[2017-T1-M Jean-Luc]]/Tableau17[[#This Row],[2017-T1-TOTAL]],"")</f>
        <v>0.1919805589307412</v>
      </c>
      <c r="LP150" s="26">
        <f>IFERROR(Tableau17[[#This Row],[2017-T1-MACRON Emmanuel]]/Tableau17[[#This Row],[2017-T1-TOTAL]],"")</f>
        <v>0.2454434993924666</v>
      </c>
      <c r="LQ150" s="26">
        <f>IFERROR(Tableau17[[#This Row],[2017-T1-POUTOU Philippe]]/Tableau17[[#This Row],[2017-T1-TOTAL]],"")</f>
        <v>7.2904009720534627E-3</v>
      </c>
      <c r="LR150" s="26">
        <f>IFERROR(Tableau17[[#This Row],[2017-T2-LE PEN Marine]]/Tableau17[[#This Row],[2017-T2-TOTAL]],"")</f>
        <v>0.33868613138686132</v>
      </c>
      <c r="LS150" s="26">
        <f>IFERROR(Tableau17[[#This Row],[2017-T2-MACRON Emmanuel]]/Tableau17[[#This Row],[2017-T2-TOTAL]],"")</f>
        <v>0.66131386861313868</v>
      </c>
      <c r="LT150" s="26">
        <f>IFERROR(Tableau17[[#This Row],[2019-T1-ALEXANDRE Audric]]/Tableau17[[#This Row],[2019-T1-TOTAL]],"")</f>
        <v>0</v>
      </c>
      <c r="LU150" s="26">
        <f>IFERROR(Tableau17[[#This Row],[2019-T1-ARTHAUD Nathalie]]/Tableau17[[#This Row],[2019-T1-TOTAL]],"")</f>
        <v>8.1967213114754103E-3</v>
      </c>
      <c r="LV150" s="26">
        <f>IFERROR(Tableau17[[#This Row],[2019-T1-ASSELINEAU François]]/Tableau17[[#This Row],[2019-T1-TOTAL]],"")</f>
        <v>1.2295081967213115E-2</v>
      </c>
      <c r="LW150" s="26">
        <f>IFERROR(Tableau17[[#This Row],[2019-T1-AUBRY Manon]]/Tableau17[[#This Row],[2019-T1-TOTAL]],"")</f>
        <v>5.5327868852459015E-2</v>
      </c>
      <c r="LX150" s="26">
        <f>IFERROR(Tableau17[[#This Row],[2019-T1-AZERGUI Nagib]]/Tableau17[[#This Row],[2019-T1-TOTAL]],"")</f>
        <v>4.0983606557377051E-3</v>
      </c>
      <c r="LY150" s="26">
        <f>IFERROR(Tableau17[[#This Row],[2019-T1-BARDELLA Jordan]]/Tableau17[[#This Row],[2019-T1-TOTAL]],"")</f>
        <v>0.21106557377049182</v>
      </c>
      <c r="LZ150" s="26">
        <f>IFERROR(Tableau17[[#This Row],[2019-T1-BELLAMY François-Xavier]]/Tableau17[[#This Row],[2019-T1-TOTAL]],"")</f>
        <v>0.10860655737704918</v>
      </c>
      <c r="MA150" s="26">
        <f>IFERROR(Tableau17[[#This Row],[2019-T1-BIDOU Olivier]]/Tableau17[[#This Row],[2019-T1-TOTAL]],"")</f>
        <v>2.0491803278688526E-3</v>
      </c>
      <c r="MB150" s="26">
        <f>IFERROR(Tableau17[[#This Row],[2019-T1-BOURG Dominique]]/Tableau17[[#This Row],[2019-T1-TOTAL]],"")</f>
        <v>1.4344262295081968E-2</v>
      </c>
      <c r="MC150" s="26">
        <f>IFERROR(Tableau17[[#This Row],[2019-T1-BROSSAT Ian]]/Tableau17[[#This Row],[2019-T1-TOTAL]],"")</f>
        <v>2.0491803278688523E-2</v>
      </c>
      <c r="MD150" s="26">
        <f>IFERROR(Tableau17[[#This Row],[2019-T1-CAILLAUD Sophie]]/Tableau17[[#This Row],[2019-T1-TOTAL]],"")</f>
        <v>0</v>
      </c>
      <c r="ME150" s="26">
        <f>IFERROR(Tableau17[[#This Row],[2019-T1-CAMUS Renaud]]/Tableau17[[#This Row],[2019-T1-TOTAL]],"")</f>
        <v>0</v>
      </c>
      <c r="MF150" s="26">
        <f>IFERROR(Tableau17[[#This Row],[2019-T1-CHALENÇON Christophe]]/Tableau17[[#This Row],[2019-T1-TOTAL]],"")</f>
        <v>0</v>
      </c>
      <c r="MG150" s="26">
        <f>IFERROR(Tableau17[[#This Row],[2019-T1-CORBET Cathy Denise Ginette]]/Tableau17[[#This Row],[2019-T1-TOTAL]],"")</f>
        <v>0</v>
      </c>
      <c r="MH150" s="26">
        <f>IFERROR(Tableau17[[#This Row],[2019-T1-DE PREVOISIN Robert]]/Tableau17[[#This Row],[2019-T1-TOTAL]],"")</f>
        <v>0</v>
      </c>
      <c r="MI150" s="26">
        <f>IFERROR(Tableau17[[#This Row],[2019-T1-DELFEL Thérèse]]/Tableau17[[#This Row],[2019-T1-TOTAL]],"")</f>
        <v>0</v>
      </c>
      <c r="MJ150" s="26">
        <f>IFERROR(Tableau17[[#This Row],[2019-T1-DIEUMEGARD Pierre]]/Tableau17[[#This Row],[2019-T1-TOTAL]],"")</f>
        <v>0</v>
      </c>
      <c r="MK150" s="26">
        <f>IFERROR(Tableau17[[#This Row],[2019-T1-DUPONT-AIGNAN Nicolas]]/Tableau17[[#This Row],[2019-T1-TOTAL]],"")</f>
        <v>1.4344262295081968E-2</v>
      </c>
      <c r="ML150" s="26">
        <f>IFERROR(Tableau17[[#This Row],[2019-T1-GERNIGON Yves]]/Tableau17[[#This Row],[2019-T1-TOTAL]],"")</f>
        <v>2.0491803278688526E-3</v>
      </c>
      <c r="MM150" s="26">
        <f>IFERROR(Tableau17[[#This Row],[2019-T1-GLUCKSMANN Raphaël]]/Tableau17[[#This Row],[2019-T1-TOTAL]],"")</f>
        <v>5.3278688524590161E-2</v>
      </c>
      <c r="MN150" s="26">
        <f>IFERROR(Tableau17[[#This Row],[2019-T1-HAMON Benoît]]/Tableau17[[#This Row],[2019-T1-TOTAL]],"")</f>
        <v>4.5081967213114756E-2</v>
      </c>
      <c r="MO150" s="26">
        <f>IFERROR(Tableau17[[#This Row],[2019-T1-HELGEN Gilles]]/Tableau17[[#This Row],[2019-T1-TOTAL]],"")</f>
        <v>0</v>
      </c>
      <c r="MP150" s="26">
        <f>IFERROR(Tableau17[[#This Row],[2019-T1-JADOT Yannick]]/Tableau17[[#This Row],[2019-T1-TOTAL]],"")</f>
        <v>0.18032786885245902</v>
      </c>
      <c r="MQ150" s="26">
        <f>IFERROR(Tableau17[[#This Row],[2019-T1-LAGARDE Jean-Christophe]]/Tableau17[[#This Row],[2019-T1-TOTAL]],"")</f>
        <v>1.4344262295081968E-2</v>
      </c>
      <c r="MR150" s="26">
        <f>IFERROR(Tableau17[[#This Row],[2019-T1-LALANNE Francis]]/Tableau17[[#This Row],[2019-T1-TOTAL]],"")</f>
        <v>4.0983606557377051E-3</v>
      </c>
      <c r="MS150" s="26">
        <f>IFERROR(Tableau17[[#This Row],[2019-T1-LOISEAU Nathalie]]/Tableau17[[#This Row],[2019-T1-TOTAL]],"")</f>
        <v>0.25</v>
      </c>
      <c r="MT150" s="26">
        <f>IFERROR(Tableau17[[#This Row],[2019-T1-MARIE Florie]]/Tableau17[[#This Row],[2019-T1-TOTAL]],"")</f>
        <v>0</v>
      </c>
      <c r="MU150" s="26">
        <f>IFERROR(Tableau17[[#This Row],[2008-T1-MACROEXTRDROITE]]/Tableau17[[#This Row],[2008-T1-MACROTOTALE]],"")</f>
        <v>7.588739290085679E-2</v>
      </c>
      <c r="MV150" s="26">
        <f>IFERROR(Tableau17[[#This Row],[2008-T1-MACRODROITE]]/Tableau17[[#This Row],[2008-T1-MACROTOTALE]],"")</f>
        <v>0.5605875152998776</v>
      </c>
      <c r="MW150" s="26">
        <f>IFERROR(Tableau17[[#This Row],[2008-T1-MACROCENTRE]]/Tableau17[[#This Row],[2008-T1-MACROTOTALE]],"")</f>
        <v>0</v>
      </c>
      <c r="MX150" s="26">
        <f>IFERROR(Tableau17[[#This Row],[2008-T1-MACROGAUCHE]]/Tableau17[[#This Row],[2008-T1-MACROTOTALE]],"")</f>
        <v>0.36352509179926562</v>
      </c>
      <c r="MY150" s="26">
        <f>IFERROR(Tableau17[[#This Row],[2008-T1-MACROAUTRE]]/Tableau17[[#This Row],[2008-T1-MACROTOTALE]],"")</f>
        <v>0</v>
      </c>
      <c r="MZ150" s="26" t="str">
        <f>IFERROR(Tableau17[[#This Row],[2008-T2-MACROEXTRDROITE]]/Tableau17[[#This Row],[2008-T2-MACROTOTALE]],"")</f>
        <v/>
      </c>
      <c r="NA150" s="26" t="str">
        <f>IFERROR(Tableau17[[#This Row],[2008-T2-MACRODROITE]]/Tableau17[[#This Row],[2008-T2-MACROTOTALE]],"")</f>
        <v/>
      </c>
      <c r="NB150" s="26" t="str">
        <f>IFERROR(Tableau17[[#This Row],[2008-T2-MACROCENTRE]]/Tableau17[[#This Row],[2008-T2-MACROTOTALE]],"")</f>
        <v/>
      </c>
      <c r="NC150" s="26" t="str">
        <f>IFERROR(Tableau17[[#This Row],[2008-T2-MACROGAUCHE]]/Tableau17[[#This Row],[2008-T2-MACROTOTALE]],"")</f>
        <v/>
      </c>
      <c r="ND150" s="26" t="str">
        <f>IFERROR(Tableau17[[#This Row],[2008-T2-MACROAUTRE]]/Tableau17[[#This Row],[2008-T2-MACROTOTALE]],"")</f>
        <v/>
      </c>
      <c r="NE150" s="26">
        <f>IFERROR(Tableau17[[#This Row],[2014-T1-MACROEXTRDROITE]]/Tableau17[[#This Row],[2014-T1-MACROTOTALE]],"")</f>
        <v>0.2144702842377261</v>
      </c>
      <c r="NF150" s="26">
        <f>IFERROR(Tableau17[[#This Row],[2014-T1-MACRODROITE]]/Tableau17[[#This Row],[2014-T1-MACROTOTALE]],"")</f>
        <v>0.45865633074935402</v>
      </c>
      <c r="NG150" s="26">
        <f>IFERROR(Tableau17[[#This Row],[2014-T1-MACROCENTRE]]/Tableau17[[#This Row],[2014-T1-MACROTOTALE]],"")</f>
        <v>0</v>
      </c>
      <c r="NH150" s="26">
        <f>IFERROR(Tableau17[[#This Row],[2014-T1-MACROGAUCHE]]/Tableau17[[#This Row],[2014-T1-MACROTOTALE]],"")</f>
        <v>0.3268733850129199</v>
      </c>
      <c r="NI150" s="26">
        <f>IFERROR(Tableau17[[#This Row],[2014-T1-MACROAUTRE]]/Tableau17[[#This Row],[2014-T1-MACROTOTALE]],"")</f>
        <v>0</v>
      </c>
      <c r="NJ150" s="26" t="str">
        <f>IFERROR(Tableau17[[#This Row],[2014-T2-MACROEXTRDROITE]]/Tableau17[[#This Row],[2014-T2-MACROTOTALE]],"")</f>
        <v/>
      </c>
      <c r="NK150" s="26" t="str">
        <f>IFERROR(Tableau17[[#This Row],[2014-T2-MACRODROITE]]/Tableau17[[#This Row],[2014-T2-MACROTOTALE]],"")</f>
        <v/>
      </c>
      <c r="NL150" s="26" t="str">
        <f>IFERROR(Tableau17[[#This Row],[2014-T2-MACROCENTRE]]/Tableau17[[#This Row],[2014-T2-MACROTOTALE]],"")</f>
        <v/>
      </c>
      <c r="NM150" s="26" t="str">
        <f>IFERROR(Tableau17[[#This Row],[2014-T2-MACROGAUCHE]]/Tableau17[[#This Row],[2014-T2-MACROTOTALE]],"")</f>
        <v/>
      </c>
      <c r="NN150" s="26" t="str">
        <f>IFERROR(Tableau17[[#This Row],[2014-T2-MACROAUTRE]]/Tableau17[[#This Row],[2014-T2-MACROTOTALE]],"")</f>
        <v/>
      </c>
      <c r="NO150" s="26">
        <f>IFERROR( Tableau17[[#This Row],[2015-T1-MACROEXTRDROITE]]/Tableau17[[#This Row],[2015-T1-MACROTOTALE]],"")</f>
        <v>0.34599156118143459</v>
      </c>
      <c r="NP150" s="26">
        <f>IFERROR(Tableau17[[#This Row],[2015-T1-MACRODROITE]]/Tableau17[[#This Row],[2015-T1-MACROTOTALE]],"")</f>
        <v>0.34388185654008441</v>
      </c>
      <c r="NQ150" s="26">
        <f>IFERROR(Tableau17[[#This Row],[2015-T1-MACROCENTRE]]/Tableau17[[#This Row],[2015-T1-MACROTOTALE]],"")</f>
        <v>0</v>
      </c>
      <c r="NR150" s="26">
        <f>IFERROR(Tableau17[[#This Row],[2015-T1-MACROGAUCHE]]/Tableau17[[#This Row],[2015-T1-MACROTOTALE]],"")</f>
        <v>0.310126582278481</v>
      </c>
      <c r="NS150" s="26">
        <f>IFERROR(Tableau17[[#This Row],[2015-T1-MACROAUTRE]]/Tableau17[[#This Row],[2015-T1-MACROTOTALE]],"")</f>
        <v>0</v>
      </c>
      <c r="NT150" s="26">
        <f>IFERROR(Tableau17[[#This Row],[2015-T2-MACROEXTRDROITE]]/Tableau17[[#This Row],[2015-T2-MACROTOTALE]],"")</f>
        <v>0.37991266375545851</v>
      </c>
      <c r="NU150" s="26">
        <f>IFERROR(Tableau17[[#This Row],[2015-T2-MACRODROITE]]/Tableau17[[#This Row],[2015-T2-MACROTOTALE]],"")</f>
        <v>0.62008733624454149</v>
      </c>
      <c r="NV150" s="26">
        <f>IFERROR(Tableau17[[#This Row],[2015-T2-MACROCENTRE]]/Tableau17[[#This Row],[2015-T2-MACROTOTALE]],"")</f>
        <v>0</v>
      </c>
      <c r="NW150" s="26">
        <f>IFERROR(Tableau17[[#This Row],[2015-T2-MACROGAUCHE]]/Tableau17[[#This Row],[2015-T2-MACROTOTALE]],"")</f>
        <v>0</v>
      </c>
      <c r="NX150" s="26">
        <f>IFERROR(Tableau17[[#This Row],[2015-T2-MACROAUTRE]]/Tableau17[[#This Row],[2015-T2-MACROTOTALE]],"")</f>
        <v>0</v>
      </c>
      <c r="NY150" s="26">
        <f>IFERROR(Tableau17[[#This Row],[2017-T1-MACROEXTRDROITE]]/Tableau17[[#This Row],[2017-T1-MACROTOTALE]],"")</f>
        <v>0.275820170109356</v>
      </c>
      <c r="NZ150" s="26">
        <f>IFERROR(Tableau17[[#This Row],[2017-T1-MACRODROITE]]/Tableau17[[#This Row],[2017-T1-MACROTOTALE]],"")</f>
        <v>0.21749696233292831</v>
      </c>
      <c r="OA150" s="26">
        <f>IFERROR(Tableau17[[#This Row],[2017-T1-MACROCENTRE]]/Tableau17[[#This Row],[2017-T1-MACROTOTALE]],"")</f>
        <v>0.2454434993924666</v>
      </c>
      <c r="OB150" s="26">
        <f>IFERROR(Tableau17[[#This Row],[2017-T1-MACROGAUCHE]]/Tableau17[[#This Row],[2017-T1-MACROTOTALE]],"")</f>
        <v>0.25516403402187121</v>
      </c>
      <c r="OC150" s="26">
        <f>IFERROR(Tableau17[[#This Row],[2017-T1-MACROAUTRE]]/Tableau17[[#This Row],[2017-T1-MACROTOTALE]],"")</f>
        <v>6.0753341433778859E-3</v>
      </c>
      <c r="OD150" s="26">
        <f>IFERROR(Tableau17[[#This Row],[2017-T2-MACROEXTRDROITE]]/Tableau17[[#This Row],[2017-T2-MACROTOTALE]],"")</f>
        <v>0.33868613138686132</v>
      </c>
      <c r="OE150" s="26">
        <f>IFERROR(Tableau17[[#This Row],[2017-T2-MACRODROITE]]/Tableau17[[#This Row],[2017-T2-MACROTOTALE]],"")</f>
        <v>0</v>
      </c>
      <c r="OF150" s="26">
        <f>IFERROR(Tableau17[[#This Row],[2017-T2-MACROCENTRE]]/Tableau17[[#This Row],[2017-T2-MACROTOTALE]],"")</f>
        <v>0.66131386861313868</v>
      </c>
      <c r="OG150" s="26">
        <f>IFERROR(Tableau17[[#This Row],[2017-T2-MACROGAUCHE]]/Tableau17[[#This Row],[2017-T2-MACROTOTALE]],"")</f>
        <v>0</v>
      </c>
      <c r="OH150" s="26">
        <f>IFERROR(Tableau17[[#This Row],[2017-T2-MACROAUTRE]]/Tableau17[[#This Row],[2017-T2-MACROTOTALE]],"")</f>
        <v>0</v>
      </c>
      <c r="OI150" s="26">
        <f>IFERROR(Tableau17[[#This Row],[2019-T1-MACROEXTRDROITE]]/Tableau17[[#This Row],[2019-T1-MACROTOTALE]],"")</f>
        <v>0.23636363636363636</v>
      </c>
      <c r="OJ150" s="26">
        <f>IFERROR(Tableau17[[#This Row],[2019-T1-MACRODROITE]]/Tableau17[[#This Row],[2019-T1-MACROTOTALE]],"")</f>
        <v>0.12121212121212122</v>
      </c>
      <c r="OK150" s="26">
        <f>IFERROR(Tableau17[[#This Row],[2019-T1-MACROCENTRE]]/Tableau17[[#This Row],[2019-T1-MACROTOTALE]],"")</f>
        <v>0.24646464646464647</v>
      </c>
      <c r="OL150" s="26">
        <f>IFERROR(Tableau17[[#This Row],[2019-T1-MACROGAUCHE]]/Tableau17[[#This Row],[2019-T1-MACROTOTALE]],"")</f>
        <v>0.3575757575757576</v>
      </c>
      <c r="OM150" s="26">
        <f>IFERROR(Tableau17[[#This Row],[2019-T1-MACROAUTRE]]/Tableau17[[#This Row],[2019-T1-MACROTOTALE]],"")</f>
        <v>3.8383838383838381E-2</v>
      </c>
      <c r="ON150" s="26">
        <f>IFERROR(Tableau17[[#This Row],[2020-T1-MACROEXTRDROITE]]/Tableau17[[#This Row],[2020-T1-MACROTOTALE]],"")</f>
        <v>0.18803418803418803</v>
      </c>
      <c r="OO150" s="26">
        <f>IFERROR(Tableau17[[#This Row],[2020-T1-MACRODROITE]]/Tableau17[[#This Row],[2020-T1-MACROTOTALE]],"")</f>
        <v>0.3504273504273504</v>
      </c>
      <c r="OP150" s="26">
        <f>IFERROR(Tableau17[[#This Row],[2020-T1-MACROCENTRE]]/Tableau17[[#This Row],[2020-T1-MACROTOTALE]],"")</f>
        <v>0.10541310541310542</v>
      </c>
      <c r="OQ150" s="26">
        <f>IFERROR(Tableau17[[#This Row],[2020-T1-MACROGAUCHE]]/Tableau17[[#This Row],[2020-T1-MACROTOTALE]],"")</f>
        <v>0.35612535612535612</v>
      </c>
      <c r="OR150" s="26">
        <f>IFERROR(Tableau17[[#This Row],[2020-T1-MACROAUTRE]]/Tableau17[[#This Row],[2020-T1-MACROTOTALE]],"")</f>
        <v>0</v>
      </c>
      <c r="OS150" s="26">
        <f>IFERROR(Tableau17[[#This Row],[2017 (L)-T1-MACROEXTRDROITE]]/Tableau17[[#This Row],[2017 (L)-T1-MACROTOTALE]],"")</f>
        <v>0.20112781954887218</v>
      </c>
      <c r="OT150" s="26">
        <f>IFERROR(Tableau17[[#This Row],[2017 (L)-T1-MACRODROITE]]/Tableau17[[#This Row],[2017 (L)-T1-MACROTOTALE]],"")</f>
        <v>0.21616541353383459</v>
      </c>
      <c r="OU150" s="26">
        <f>IFERROR(Tableau17[[#This Row],[2017 (L)-T1-MACROCENTRE]]/Tableau17[[#This Row],[2017 (L)-T1-MACROTOTALE]],"")</f>
        <v>0.32330827067669171</v>
      </c>
      <c r="OV150" s="26">
        <f>IFERROR(Tableau17[[#This Row],[2017 (L)-T1-MACROGAUCHE]]/Tableau17[[#This Row],[2017 (L)-T1-MACROTOTALE]],"")</f>
        <v>0.25187969924812031</v>
      </c>
      <c r="OW150" s="26">
        <f>IFERROR(Tableau17[[#This Row],[2017 (L)-T1-MACROAUTRE]]/Tableau17[[#This Row],[2017 (L)-T1-MACROTOTALE]],"")</f>
        <v>7.5187969924812026E-3</v>
      </c>
      <c r="OX150" s="26">
        <f>IFERROR(Tableau17[[#This Row],[2017 (L)-T2-MACROEXTRDROITE]]/Tableau17[[#This Row],[2017 (L)-T2-MACROTOTALE]],"")</f>
        <v>0</v>
      </c>
      <c r="OY150" s="26">
        <f>IFERROR(Tableau17[[#This Row],[2017 (L)-T2-MACRODROITE]]/Tableau17[[#This Row],[2017 (L)-T2-MACROTOTALE]],"")</f>
        <v>0.43582887700534761</v>
      </c>
      <c r="OZ150" s="26">
        <f>IFERROR(Tableau17[[#This Row],[2017 (L)-T2-MACROCENTRE]]/Tableau17[[#This Row],[2017 (L)-T2-MACROTOTALE]],"")</f>
        <v>0.56417112299465244</v>
      </c>
      <c r="PA150" s="26">
        <f>IFERROR(Tableau17[[#This Row],[2017 (L)-T2-MACROGAUCHE]]/Tableau17[[#This Row],[2017 (L)-T2-MACROTOTALE]],"")</f>
        <v>0</v>
      </c>
      <c r="PB150" s="26">
        <f>IFERROR(Tableau17[[#This Row],[2017 (L)-T2-MACROAUTRE]]/Tableau17[[#This Row],[2017 (L)-T2-MACROTOTALE]],"")</f>
        <v>0</v>
      </c>
      <c r="PC150" s="26">
        <f>IFERROR(Tableau17[[#This Row],[2008_T1_PROCUS]]/Tableau17[[#This Row],[2008_T1_INSCRITS]],0)</f>
        <v>1.1111111111111112E-2</v>
      </c>
      <c r="PD150" s="26">
        <f>IFERROR(Tableau17[[#This Row],[2008_T2_PROCUS]]/Tableau17[[#This Row],[2008_T2_INSCRITS]],0)</f>
        <v>0</v>
      </c>
      <c r="PE150" s="26">
        <f>Tableau17[[#This Row],[2014_T1_PROCUS]]/Tableau17[[#This Row],[2014_T1_INSCRITS]]</f>
        <v>1.3268156424581005E-2</v>
      </c>
      <c r="PF150" s="26">
        <f>IFERROR(Tableau17[[#This Row],[2014_T2_PROCUS]]/Tableau17[[#This Row],[2014_T2_INSCRITS]],0)</f>
        <v>0</v>
      </c>
    </row>
    <row r="151" spans="1:422" hidden="1" x14ac:dyDescent="0.2">
      <c r="A151" s="1">
        <v>7</v>
      </c>
      <c r="B151" s="1" t="s">
        <v>469</v>
      </c>
      <c r="C151" s="1" t="s">
        <v>500</v>
      </c>
      <c r="D151" s="1" t="s">
        <v>508</v>
      </c>
      <c r="E151" s="1">
        <v>1414</v>
      </c>
      <c r="F151" s="1">
        <v>5.3826359999999998</v>
      </c>
      <c r="G151" s="1">
        <v>43.321551999999997</v>
      </c>
      <c r="H151" s="3">
        <v>1154</v>
      </c>
      <c r="I151" s="3">
        <v>214</v>
      </c>
      <c r="J151" s="1">
        <v>0</v>
      </c>
      <c r="L151" s="1">
        <v>19</v>
      </c>
      <c r="M151" s="1">
        <v>25</v>
      </c>
      <c r="O151" s="1">
        <v>2</v>
      </c>
      <c r="P151" s="1">
        <v>31</v>
      </c>
      <c r="Q151" s="1">
        <v>10</v>
      </c>
      <c r="R151" s="1">
        <v>95</v>
      </c>
      <c r="S151" s="1">
        <v>58</v>
      </c>
      <c r="T151" s="1">
        <v>12</v>
      </c>
      <c r="U151" s="1">
        <v>252</v>
      </c>
      <c r="V151" s="1">
        <v>1209</v>
      </c>
      <c r="W151" s="1">
        <v>498</v>
      </c>
      <c r="X151" s="1">
        <v>16</v>
      </c>
      <c r="Y151" s="2">
        <v>0.41191066999999998</v>
      </c>
      <c r="Z151" s="1">
        <v>1209</v>
      </c>
      <c r="AA151" s="1">
        <v>598</v>
      </c>
      <c r="AB151" s="1">
        <v>6</v>
      </c>
      <c r="AC151" s="2">
        <v>0.49462366000000002</v>
      </c>
      <c r="AD151" s="1">
        <v>1154</v>
      </c>
      <c r="AE151" s="1">
        <v>261</v>
      </c>
      <c r="AF151" s="2">
        <v>0.22616984000000001</v>
      </c>
      <c r="AG151" s="1">
        <f t="shared" si="2"/>
        <v>214</v>
      </c>
      <c r="AH151" s="1">
        <v>1059</v>
      </c>
      <c r="AI151" s="1">
        <v>552</v>
      </c>
      <c r="AJ151" s="1">
        <v>3</v>
      </c>
      <c r="AK151" s="2">
        <v>0.52124645999999997</v>
      </c>
      <c r="AL151" s="1">
        <v>1059</v>
      </c>
      <c r="AM151" s="1">
        <v>589</v>
      </c>
      <c r="AN151" s="1">
        <v>12</v>
      </c>
      <c r="AO151" s="2">
        <v>0.55618508</v>
      </c>
      <c r="AP151" s="1">
        <v>1213</v>
      </c>
      <c r="AQ151" s="1">
        <v>417</v>
      </c>
      <c r="AR151" s="2">
        <v>0.34377575999999999</v>
      </c>
      <c r="AS151" s="1">
        <v>1213</v>
      </c>
      <c r="AT151" s="1">
        <v>450</v>
      </c>
      <c r="AU151" s="2">
        <v>0.37098103999999998</v>
      </c>
      <c r="AV151" s="1">
        <v>1188</v>
      </c>
      <c r="AW151" s="1">
        <v>368</v>
      </c>
      <c r="AX151" s="2">
        <v>0.30976430999999999</v>
      </c>
      <c r="AY151" s="1">
        <v>1188</v>
      </c>
      <c r="AZ151" s="1">
        <v>341</v>
      </c>
      <c r="BA151" s="2">
        <v>0.28703704000000002</v>
      </c>
      <c r="BB151" s="1">
        <v>1192</v>
      </c>
      <c r="BC151" s="1">
        <v>792</v>
      </c>
      <c r="BD151" s="2">
        <v>0.66442953000000005</v>
      </c>
      <c r="BE151" s="1">
        <v>1192</v>
      </c>
      <c r="BF151" s="1">
        <v>760</v>
      </c>
      <c r="BG151" s="2">
        <v>0.63758389000000004</v>
      </c>
      <c r="BH151" s="1">
        <v>1175</v>
      </c>
      <c r="BI151" s="1">
        <v>373</v>
      </c>
      <c r="BJ151" s="2">
        <v>0.31744681000000002</v>
      </c>
      <c r="BK151" s="1">
        <v>11</v>
      </c>
      <c r="BL151" s="1">
        <v>8</v>
      </c>
      <c r="BN151" s="1">
        <v>27</v>
      </c>
      <c r="BO151" s="1">
        <v>123</v>
      </c>
      <c r="BP151" s="1">
        <v>129</v>
      </c>
      <c r="BQ151" s="1">
        <v>237</v>
      </c>
      <c r="BR151" s="1">
        <v>535</v>
      </c>
      <c r="BS151" s="1">
        <v>85</v>
      </c>
      <c r="BU151" s="1">
        <v>180</v>
      </c>
      <c r="BV151" s="1">
        <v>308</v>
      </c>
      <c r="BW151" s="1">
        <v>573</v>
      </c>
      <c r="BZ151" s="1">
        <v>61</v>
      </c>
      <c r="CA151" s="1">
        <v>3</v>
      </c>
      <c r="CB151" s="1">
        <v>57</v>
      </c>
      <c r="CC151" s="1">
        <v>203</v>
      </c>
      <c r="CD151" s="1">
        <v>101</v>
      </c>
      <c r="CE151" s="1">
        <v>64</v>
      </c>
      <c r="CF151" s="1">
        <v>489</v>
      </c>
      <c r="CG151" s="1">
        <v>265</v>
      </c>
      <c r="CH151" s="1">
        <v>143</v>
      </c>
      <c r="CI151" s="1">
        <v>171</v>
      </c>
      <c r="CJ151" s="1">
        <v>579</v>
      </c>
      <c r="CL151" s="1">
        <v>10</v>
      </c>
      <c r="CN151" s="1">
        <v>25</v>
      </c>
      <c r="CP151" s="1">
        <v>204</v>
      </c>
      <c r="CS151" s="1">
        <v>97</v>
      </c>
      <c r="CT151" s="1">
        <v>60</v>
      </c>
      <c r="CW151" s="1">
        <v>396</v>
      </c>
      <c r="CY151" s="1">
        <v>248</v>
      </c>
      <c r="CZ151" s="1">
        <v>182</v>
      </c>
      <c r="DC151" s="1">
        <v>430</v>
      </c>
      <c r="DE151" s="1">
        <v>4</v>
      </c>
      <c r="DF151" s="1">
        <v>3</v>
      </c>
      <c r="DH151" s="1">
        <v>1</v>
      </c>
      <c r="DI151" s="1">
        <v>8</v>
      </c>
      <c r="DJ151" s="1">
        <v>3</v>
      </c>
      <c r="DK151" s="1">
        <v>6</v>
      </c>
      <c r="DL151" s="1">
        <v>87</v>
      </c>
      <c r="DM151" s="1">
        <v>123</v>
      </c>
      <c r="DN151" s="1">
        <v>31</v>
      </c>
      <c r="DQ151" s="1">
        <v>1</v>
      </c>
      <c r="DR151" s="1">
        <v>73</v>
      </c>
      <c r="DS151" s="1">
        <v>13</v>
      </c>
      <c r="DU151" s="1">
        <v>353</v>
      </c>
      <c r="DW151" s="1">
        <v>163</v>
      </c>
      <c r="DZ151" s="1">
        <v>159</v>
      </c>
      <c r="EA151" s="1">
        <v>322</v>
      </c>
      <c r="EB151" s="1">
        <v>1</v>
      </c>
      <c r="EC151" s="1">
        <v>6</v>
      </c>
      <c r="ED151" s="1">
        <v>1</v>
      </c>
      <c r="EE151" s="1">
        <v>29</v>
      </c>
      <c r="EF151" s="1">
        <v>68</v>
      </c>
      <c r="EG151" s="1">
        <v>31</v>
      </c>
      <c r="EH151" s="1">
        <v>5</v>
      </c>
      <c r="EI151" s="1">
        <v>266</v>
      </c>
      <c r="EJ151" s="1">
        <v>240</v>
      </c>
      <c r="EK151" s="1">
        <v>129</v>
      </c>
      <c r="EL151" s="1">
        <v>4</v>
      </c>
      <c r="EM151" s="1">
        <v>780</v>
      </c>
      <c r="EN151" s="1">
        <v>329</v>
      </c>
      <c r="EO151" s="1">
        <v>372</v>
      </c>
      <c r="EP151" s="1">
        <v>701</v>
      </c>
      <c r="EQ151" s="1">
        <v>0</v>
      </c>
      <c r="ER151" s="1">
        <v>1</v>
      </c>
      <c r="ES151" s="1">
        <v>7</v>
      </c>
      <c r="ET151" s="1">
        <v>37</v>
      </c>
      <c r="EU151" s="1">
        <v>1</v>
      </c>
      <c r="EV151" s="1">
        <v>161</v>
      </c>
      <c r="EW151" s="1">
        <v>7</v>
      </c>
      <c r="EX151" s="1">
        <v>0</v>
      </c>
      <c r="EY151" s="1">
        <v>5</v>
      </c>
      <c r="EZ151" s="1">
        <v>34</v>
      </c>
      <c r="FA151" s="1">
        <v>0</v>
      </c>
      <c r="FB151" s="1">
        <v>0</v>
      </c>
      <c r="FC151" s="1">
        <v>0</v>
      </c>
      <c r="FD151" s="1">
        <v>0</v>
      </c>
      <c r="FE151" s="1">
        <v>0</v>
      </c>
      <c r="FF151" s="1">
        <v>0</v>
      </c>
      <c r="FG151" s="1">
        <v>0</v>
      </c>
      <c r="FH151" s="1">
        <v>5</v>
      </c>
      <c r="FI151" s="1">
        <v>0</v>
      </c>
      <c r="FJ151" s="1">
        <v>16</v>
      </c>
      <c r="FK151" s="1">
        <v>3</v>
      </c>
      <c r="FL151" s="1">
        <v>0</v>
      </c>
      <c r="FM151" s="1">
        <v>31</v>
      </c>
      <c r="FN151" s="1">
        <v>2</v>
      </c>
      <c r="FO151" s="1">
        <v>2</v>
      </c>
      <c r="FP151" s="1">
        <v>42</v>
      </c>
      <c r="FQ151" s="1">
        <v>2</v>
      </c>
      <c r="FR151" s="1">
        <f>SUM(Tableau17[[#This Row],[2019-T1-ALEXANDRE Audric]:[2019-T1-MARIE Florie]])</f>
        <v>356</v>
      </c>
      <c r="FS151" s="1">
        <v>123</v>
      </c>
      <c r="FT151" s="1">
        <v>148</v>
      </c>
      <c r="FU151" s="1">
        <v>0</v>
      </c>
      <c r="FV151" s="1">
        <v>264</v>
      </c>
      <c r="FW151" s="1">
        <v>0</v>
      </c>
      <c r="FX151" s="1">
        <v>535</v>
      </c>
      <c r="FY151" s="1">
        <v>85</v>
      </c>
      <c r="FZ151" s="1">
        <v>180</v>
      </c>
      <c r="GA151" s="1">
        <v>0</v>
      </c>
      <c r="GB151" s="1">
        <v>308</v>
      </c>
      <c r="GC151" s="1">
        <v>0</v>
      </c>
      <c r="GD151" s="1">
        <v>573</v>
      </c>
      <c r="GE151" s="1">
        <v>203</v>
      </c>
      <c r="GF151" s="1">
        <v>101</v>
      </c>
      <c r="GG151" s="1">
        <v>0</v>
      </c>
      <c r="GH151" s="1">
        <v>185</v>
      </c>
      <c r="GI151" s="1">
        <v>0</v>
      </c>
      <c r="GJ151" s="1">
        <v>489</v>
      </c>
      <c r="GK151" s="1">
        <v>265</v>
      </c>
      <c r="GL151" s="1">
        <v>143</v>
      </c>
      <c r="GM151" s="1">
        <v>0</v>
      </c>
      <c r="GN151" s="1">
        <v>171</v>
      </c>
      <c r="GO151" s="1">
        <v>0</v>
      </c>
      <c r="GP151" s="1">
        <v>579</v>
      </c>
      <c r="GQ151" s="1">
        <v>214</v>
      </c>
      <c r="GR151" s="1">
        <v>60</v>
      </c>
      <c r="GS151" s="1">
        <v>0</v>
      </c>
      <c r="GT151" s="1">
        <v>122</v>
      </c>
      <c r="GU151" s="1">
        <v>0</v>
      </c>
      <c r="GV151" s="1">
        <v>396</v>
      </c>
      <c r="GW151" s="1">
        <v>248</v>
      </c>
      <c r="GX151" s="1">
        <v>0</v>
      </c>
      <c r="GY151" s="1">
        <v>0</v>
      </c>
      <c r="GZ151" s="1">
        <v>182</v>
      </c>
      <c r="HA151" s="1">
        <v>0</v>
      </c>
      <c r="HB151" s="1">
        <v>430</v>
      </c>
      <c r="HC151" s="1">
        <v>302</v>
      </c>
      <c r="HD151" s="1">
        <v>68</v>
      </c>
      <c r="HE151" s="1">
        <v>129</v>
      </c>
      <c r="HF151" s="1">
        <v>276</v>
      </c>
      <c r="HG151" s="1">
        <v>5</v>
      </c>
      <c r="HH151" s="1">
        <v>780</v>
      </c>
      <c r="HI151" s="1">
        <v>329</v>
      </c>
      <c r="HJ151" s="1">
        <v>0</v>
      </c>
      <c r="HK151" s="1">
        <v>372</v>
      </c>
      <c r="HL151" s="1">
        <v>0</v>
      </c>
      <c r="HM151" s="1">
        <v>0</v>
      </c>
      <c r="HN151" s="1">
        <v>701</v>
      </c>
      <c r="HO151" s="1">
        <v>177</v>
      </c>
      <c r="HP151" s="1">
        <v>9</v>
      </c>
      <c r="HQ151" s="1">
        <v>42</v>
      </c>
      <c r="HR151" s="1">
        <v>122</v>
      </c>
      <c r="HS151" s="1">
        <v>13</v>
      </c>
      <c r="HT151" s="1">
        <v>363</v>
      </c>
      <c r="HU151" s="1">
        <v>95</v>
      </c>
      <c r="HV151" s="1">
        <v>50</v>
      </c>
      <c r="HW151" s="1">
        <v>10</v>
      </c>
      <c r="HX151" s="1">
        <v>97</v>
      </c>
      <c r="HY151" s="1">
        <v>0</v>
      </c>
      <c r="HZ151" s="1">
        <v>252</v>
      </c>
      <c r="IA151" s="1">
        <v>129</v>
      </c>
      <c r="IB151" s="1">
        <v>31</v>
      </c>
      <c r="IC151" s="1">
        <v>73</v>
      </c>
      <c r="ID151" s="1">
        <v>115</v>
      </c>
      <c r="IE151" s="1">
        <v>5</v>
      </c>
      <c r="IF151" s="1">
        <v>353</v>
      </c>
      <c r="IG151" s="1">
        <v>163</v>
      </c>
      <c r="IH151" s="1">
        <v>0</v>
      </c>
      <c r="II151" s="1">
        <v>159</v>
      </c>
      <c r="IJ151" s="1">
        <v>0</v>
      </c>
      <c r="IK151" s="1">
        <v>0</v>
      </c>
      <c r="IL151" s="1">
        <v>322</v>
      </c>
      <c r="IM151" s="26">
        <f>IFERROR(Tableau17[[#This Row],[LDIV]]/Tableau17[[#This Row],[Total général]],"")</f>
        <v>0</v>
      </c>
      <c r="IN151" s="26">
        <f>IFERROR(Tableau17[[#This Row],[LDVC]]/Tableau17[[#This Row],[Total général]],"")</f>
        <v>0</v>
      </c>
      <c r="IO151" s="26">
        <f>IFERROR(Tableau17[[#This Row],[LDVD]]/Tableau17[[#This Row],[Total général]],"")</f>
        <v>7.5396825396825393E-2</v>
      </c>
      <c r="IP151" s="26">
        <f>IFERROR(Tableau17[[#This Row],[LDVG]]/Tableau17[[#This Row],[Total général]],"")</f>
        <v>9.9206349206349201E-2</v>
      </c>
      <c r="IQ151" s="26">
        <f>IFERROR(Tableau17[[#This Row],[LEXD]]/Tableau17[[#This Row],[Total général]],"")</f>
        <v>0</v>
      </c>
      <c r="IR151" s="26">
        <f>IFERROR(Tableau17[[#This Row],[LEXG]]/Tableau17[[#This Row],[Total général]],"")</f>
        <v>7.9365079365079361E-3</v>
      </c>
      <c r="IS151" s="26">
        <f>IFERROR(Tableau17[[#This Row],[LLR]]/Tableau17[[#This Row],[Total général]],"")</f>
        <v>0.12301587301587301</v>
      </c>
      <c r="IT151" s="26">
        <f>IFERROR(Tableau17[[#This Row],[LREM]]/Tableau17[[#This Row],[Total général]],"")</f>
        <v>3.968253968253968E-2</v>
      </c>
      <c r="IU151" s="26">
        <f>IFERROR(Tableau17[[#This Row],[LRN]]/Tableau17[[#This Row],[Total général]],"")</f>
        <v>0.37698412698412698</v>
      </c>
      <c r="IV151" s="26">
        <f>IFERROR(Tableau17[[#This Row],[LUG]]/Tableau17[[#This Row],[Total général]],"")</f>
        <v>0.23015873015873015</v>
      </c>
      <c r="IW151" s="26">
        <f>IFERROR(Tableau17[[#This Row],[LVEC]]/Tableau17[[#This Row],[Total général]],"")</f>
        <v>4.7619047619047616E-2</v>
      </c>
      <c r="IX151" s="26">
        <f>IFERROR(Tableau17[[#This Row],[2008-T1-LCMD]]/Tableau17[[#This Row],[2008-T1-TOTAL]],"")</f>
        <v>2.0560747663551402E-2</v>
      </c>
      <c r="IY151" s="26">
        <f>IFERROR(Tableau17[[#This Row],[2008-T1-LDVD]]/Tableau17[[#This Row],[2008-T1-TOTAL]],"")</f>
        <v>1.4953271028037384E-2</v>
      </c>
      <c r="IZ151" s="26">
        <f>IFERROR(Tableau17[[#This Row],[2008-T1-LEXD]]/Tableau17[[#This Row],[2008-T1-TOTAL]],"")</f>
        <v>0</v>
      </c>
      <c r="JA151" s="26">
        <f>IFERROR(Tableau17[[#This Row],[2008-T1-LEXG]]/Tableau17[[#This Row],[2008-T1-TOTAL]],"")</f>
        <v>5.046728971962617E-2</v>
      </c>
      <c r="JB151" s="26">
        <f>IFERROR(Tableau17[[#This Row],[2008-T1-LFN]]/Tableau17[[#This Row],[2008-T1-TOTAL]],"")</f>
        <v>0.22990654205607478</v>
      </c>
      <c r="JC151" s="26">
        <f>IFERROR(Tableau17[[#This Row],[2008-T1-LMAJ]]/Tableau17[[#This Row],[2008-T1-TOTAL]],"")</f>
        <v>0.24112149532710281</v>
      </c>
      <c r="JD151" s="26">
        <f>IFERROR(Tableau17[[#This Row],[2008-T1-LUG]]/Tableau17[[#This Row],[2008-T1-TOTAL]],"")</f>
        <v>0.44299065420560746</v>
      </c>
      <c r="JE151" s="26">
        <f>IFERROR(Tableau17[[#This Row],[2008-T2-LFN]]/Tableau17[[#This Row],[2008-T2-TOTAL]],"")</f>
        <v>0.14834205933682373</v>
      </c>
      <c r="JF151" s="26">
        <f>IFERROR(Tableau17[[#This Row],[2008-T2-LGC]]/Tableau17[[#This Row],[2008-T2-TOTAL]],"")</f>
        <v>0</v>
      </c>
      <c r="JG151" s="26">
        <f>IFERROR(Tableau17[[#This Row],[2008-T2-LMAJ]]/Tableau17[[#This Row],[2008-T2-TOTAL]],"")</f>
        <v>0.31413612565445026</v>
      </c>
      <c r="JH151" s="26">
        <f>IFERROR(Tableau17[[#This Row],[2008-T2-LUG]]/Tableau17[[#This Row],[2008-T2-TOTAL]],"")</f>
        <v>0.53752181500872598</v>
      </c>
      <c r="JI151" s="26">
        <f>IFERROR(Tableau17[[#This Row],[2014-T1-LDIV]]/Tableau17[[#This Row],[2014-T1-TOTAL]],"")</f>
        <v>0</v>
      </c>
      <c r="JJ151" s="26">
        <f>IFERROR(Tableau17[[#This Row],[2014-T1-LDVD]]/Tableau17[[#This Row],[2014-T1-TOTAL]],"")</f>
        <v>0</v>
      </c>
      <c r="JK151" s="26">
        <f>IFERROR(Tableau17[[#This Row],[2014-T1-LDVG]]/Tableau17[[#This Row],[2014-T1-TOTAL]],"")</f>
        <v>0.12474437627811862</v>
      </c>
      <c r="JL151" s="26">
        <f>IFERROR(Tableau17[[#This Row],[2014-T1-LEXG]]/Tableau17[[#This Row],[2014-T1-TOTAL]],"")</f>
        <v>6.1349693251533744E-3</v>
      </c>
      <c r="JM151" s="26">
        <f>IFERROR(Tableau17[[#This Row],[2014-T1-LFG]]/Tableau17[[#This Row],[2014-T1-TOTAL]],"")</f>
        <v>0.1165644171779141</v>
      </c>
      <c r="JN151" s="26">
        <f>IFERROR(Tableau17[[#This Row],[2014-T1-LFN]]/Tableau17[[#This Row],[2014-T1-TOTAL]],"")</f>
        <v>0.41513292433537835</v>
      </c>
      <c r="JO151" s="26">
        <f>IFERROR(Tableau17[[#This Row],[2014-T1-LUD]]/Tableau17[[#This Row],[2014-T1-TOTAL]],"")</f>
        <v>0.20654396728016361</v>
      </c>
      <c r="JP151" s="26">
        <f>IFERROR(Tableau17[[#This Row],[2014-T1-LUG]]/Tableau17[[#This Row],[2014-T1-TOTAL]],"")</f>
        <v>0.130879345603272</v>
      </c>
      <c r="JQ151" s="26">
        <f>IFERROR(Tableau17[[#This Row],[2014-T2-LFN]]/Tableau17[[#This Row],[2014-T2-TOTAL]],"")</f>
        <v>0.45768566493955093</v>
      </c>
      <c r="JR151" s="26">
        <f>IFERROR(Tableau17[[#This Row],[2014-T2-LUD]]/Tableau17[[#This Row],[2014-T2-TOTAL]],"")</f>
        <v>0.24697754749568221</v>
      </c>
      <c r="JS151" s="26">
        <f>IFERROR(Tableau17[[#This Row],[2014-T2-LUG]]/Tableau17[[#This Row],[2014-T2-TOTAL]],"")</f>
        <v>0.29533678756476683</v>
      </c>
      <c r="JT151" s="26">
        <f>IFERROR(Tableau17[[#This Row],[2015-T1-BC-DIV]]/Tableau17[[#This Row],[2015-T1-TOTAL]],"")</f>
        <v>0</v>
      </c>
      <c r="JU151" s="26">
        <f>IFERROR(Tableau17[[#This Row],[2015-T1-BC-DLF]]/Tableau17[[#This Row],[2015-T1-TOTAL]],"")</f>
        <v>2.5252525252525252E-2</v>
      </c>
      <c r="JV151" s="26">
        <f>IFERROR(Tableau17[[#This Row],[2015-T1-BC-DVD]]/Tableau17[[#This Row],[2015-T1-TOTAL]],"")</f>
        <v>0</v>
      </c>
      <c r="JW151" s="26">
        <f>IFERROR(Tableau17[[#This Row],[2015-T1-BC-DVG]]/Tableau17[[#This Row],[2015-T1-TOTAL]],"")</f>
        <v>6.3131313131313135E-2</v>
      </c>
      <c r="JX151" s="26">
        <f>IFERROR(Tableau17[[#This Row],[2015-T1-BC-FG]]/Tableau17[[#This Row],[2015-T1-TOTAL]],"")</f>
        <v>0</v>
      </c>
      <c r="JY151" s="26">
        <f>IFERROR(Tableau17[[#This Row],[2015-T1-BC-FN]]/Tableau17[[#This Row],[2015-T1-TOTAL]],"")</f>
        <v>0.51515151515151514</v>
      </c>
      <c r="JZ151" s="26">
        <f>IFERROR(Tableau17[[#This Row],[2015-T1-BC-MDM]]/Tableau17[[#This Row],[2015-T1-TOTAL]],"")</f>
        <v>0</v>
      </c>
      <c r="KA151" s="26">
        <f>IFERROR(Tableau17[[#This Row],[2015-T1-BC-RDG]]/Tableau17[[#This Row],[2015-T1-TOTAL]],"")</f>
        <v>0</v>
      </c>
      <c r="KB151" s="26">
        <f>IFERROR(Tableau17[[#This Row],[2015-T1-BC-SOC]]/Tableau17[[#This Row],[2015-T1-TOTAL]],"")</f>
        <v>0.24494949494949494</v>
      </c>
      <c r="KC151" s="26">
        <f>IFERROR(Tableau17[[#This Row],[2015-T1-BC-UD]]/Tableau17[[#This Row],[2015-T1-TOTAL]],"")</f>
        <v>0.15151515151515152</v>
      </c>
      <c r="KD151" s="26">
        <f>IFERROR(Tableau17[[#This Row],[2015-T1-BC-UG]]/Tableau17[[#This Row],[2015-T1-TOTAL]],"")</f>
        <v>0</v>
      </c>
      <c r="KE151" s="26">
        <f>IFERROR(Tableau17[[#This Row],[2015-T1-BC-VEC]]/Tableau17[[#This Row],[2015-T1-TOTAL]],"")</f>
        <v>0</v>
      </c>
      <c r="KF151" s="26">
        <f>IFERROR(Tableau17[[#This Row],[2015-T2-BC-DVG]]/Tableau17[[#This Row],[2015-T2-TOTAL]],"")</f>
        <v>0</v>
      </c>
      <c r="KG151" s="26">
        <f>IFERROR(Tableau17[[#This Row],[2015-T2-BC-FN]]/Tableau17[[#This Row],[2015-T2-TOTAL]],"")</f>
        <v>0.57674418604651168</v>
      </c>
      <c r="KH151" s="26">
        <f>IFERROR(Tableau17[[#This Row],[2015-T2-BC-SOC]]/Tableau17[[#This Row],[2015-T2-TOTAL]],"")</f>
        <v>0.42325581395348838</v>
      </c>
      <c r="KI151" s="26">
        <f>IFERROR(Tableau17[[#This Row],[2015-T2-BC-UD]]/Tableau17[[#This Row],[2015-T2-TOTAL]],"")</f>
        <v>0</v>
      </c>
      <c r="KJ151" s="26">
        <f>IFERROR(Tableau17[[#This Row],[2015-T2-BC-UG]]/Tableau17[[#This Row],[2015-T2-TOTAL]],"")</f>
        <v>0</v>
      </c>
      <c r="KK151" s="26">
        <f>IFERROR(Tableau17[[#This Row],[2017 (L)-T1-COM]]/Tableau17[[#This Row],[2017 (L)-T1-TOTAL]],"")</f>
        <v>0</v>
      </c>
      <c r="KL151" s="26">
        <f>IFERROR(Tableau17[[#This Row],[2017 (L)-T1-DIV]]/Tableau17[[#This Row],[2017 (L)-T1-TOTAL]],"")</f>
        <v>1.1331444759206799E-2</v>
      </c>
      <c r="KM151" s="26">
        <f>IFERROR(Tableau17[[#This Row],[2017 (L)-T1-DLF]]/Tableau17[[#This Row],[2017 (L)-T1-TOTAL]],"")</f>
        <v>8.4985835694051E-3</v>
      </c>
      <c r="KN151" s="26">
        <f>IFERROR(Tableau17[[#This Row],[2017 (L)-T1-DVD]]/Tableau17[[#This Row],[2017 (L)-T1-TOTAL]],"")</f>
        <v>0</v>
      </c>
      <c r="KO151" s="26">
        <f>IFERROR(Tableau17[[#This Row],[2017 (L)-T1-DVG]]/Tableau17[[#This Row],[2017 (L)-T1-TOTAL]],"")</f>
        <v>2.8328611898016999E-3</v>
      </c>
      <c r="KP151" s="26">
        <f>IFERROR(Tableau17[[#This Row],[2017 (L)-T1-ECO]]/Tableau17[[#This Row],[2017 (L)-T1-TOTAL]],"")</f>
        <v>2.2662889518413599E-2</v>
      </c>
      <c r="KQ151" s="26">
        <f>IFERROR(Tableau17[[#This Row],[2017 (L)-T1-EXD]]/Tableau17[[#This Row],[2017 (L)-T1-TOTAL]],"")</f>
        <v>8.4985835694051E-3</v>
      </c>
      <c r="KR151" s="26">
        <f>IFERROR(Tableau17[[#This Row],[2017 (L)-T1-EXG]]/Tableau17[[#This Row],[2017 (L)-T1-TOTAL]],"")</f>
        <v>1.69971671388102E-2</v>
      </c>
      <c r="KS151" s="26">
        <f>IFERROR(Tableau17[[#This Row],[2017 (L)-T1-FI]]/Tableau17[[#This Row],[2017 (L)-T1-TOTAL]],"")</f>
        <v>0.24645892351274787</v>
      </c>
      <c r="KT151" s="26">
        <f>IFERROR(Tableau17[[#This Row],[2017 (L)-T1-FN]]/Tableau17[[#This Row],[2017 (L)-T1-TOTAL]],"")</f>
        <v>0.34844192634560905</v>
      </c>
      <c r="KU151" s="26">
        <f>IFERROR(Tableau17[[#This Row],[2017 (L)-T1-LR]]/Tableau17[[#This Row],[2017 (L)-T1-TOTAL]],"")</f>
        <v>8.7818696883852687E-2</v>
      </c>
      <c r="KV151" s="26">
        <f>IFERROR(Tableau17[[#This Row],[2017 (L)-T1-MDM]]/Tableau17[[#This Row],[2017 (L)-T1-TOTAL]],"")</f>
        <v>0</v>
      </c>
      <c r="KW151" s="26">
        <f>IFERROR(Tableau17[[#This Row],[2017 (L)-T1-RDG]]/Tableau17[[#This Row],[2017 (L)-T1-TOTAL]],"")</f>
        <v>0</v>
      </c>
      <c r="KX151" s="26">
        <f>IFERROR(Tableau17[[#This Row],[2017 (L)-T1-REG]]/Tableau17[[#This Row],[2017 (L)-T1-TOTAL]],"")</f>
        <v>2.8328611898016999E-3</v>
      </c>
      <c r="KY151" s="26">
        <f>IFERROR(Tableau17[[#This Row],[2017 (L)-T1-REM]]/Tableau17[[#This Row],[2017 (L)-T1-TOTAL]],"")</f>
        <v>0.20679886685552407</v>
      </c>
      <c r="KZ151" s="26">
        <f>IFERROR(Tableau17[[#This Row],[2017 (L)-T1-SOC]]/Tableau17[[#This Row],[2017 (L)-T1-TOTAL]],"")</f>
        <v>3.6827195467422094E-2</v>
      </c>
      <c r="LA151" s="26">
        <f>IFERROR(Tableau17[[#This Row],[2017 (L)-T1-UDI]]/Tableau17[[#This Row],[2017 (L)-T1-TOTAL]],"")</f>
        <v>0</v>
      </c>
      <c r="LB151" s="26">
        <f>IFERROR(Tableau17[[#This Row],[2017 (L)-T2-FI]]/Tableau17[[#This Row],[2017 (L)-T2-TOTAL]],"")</f>
        <v>0</v>
      </c>
      <c r="LC151" s="26">
        <f>IFERROR(Tableau17[[#This Row],[2017 (L)-T2-FN]]/Tableau17[[#This Row],[2017 (L)-T2-TOTAL]],"")</f>
        <v>0.50621118012422361</v>
      </c>
      <c r="LD151" s="26">
        <f>IFERROR(Tableau17[[#This Row],[2017 (L)-T2-LR]]/Tableau17[[#This Row],[2017 (L)-T2-TOTAL]],"")</f>
        <v>0</v>
      </c>
      <c r="LE151" s="26">
        <f>IFERROR(Tableau17[[#This Row],[2017 (L)-T2-MDM]]/Tableau17[[#This Row],[2017 (L)-T2-TOTAL]],"")</f>
        <v>0</v>
      </c>
      <c r="LF151" s="26">
        <f>IFERROR(Tableau17[[#This Row],[2017 (L)-T2-REM]]/Tableau17[[#This Row],[2017 (L)-T2-TOTAL]],"")</f>
        <v>0.49378881987577639</v>
      </c>
      <c r="LG151" s="26">
        <f>IFERROR(Tableau17[[#This Row],[2017-T1-ARTHAUD Nathalie]]/Tableau17[[#This Row],[2017-T1-TOTAL]],"")</f>
        <v>1.2820512820512821E-3</v>
      </c>
      <c r="LH151" s="26">
        <f>IFERROR(Tableau17[[#This Row],[2017-T1-ASSELINEAU Fran]]/Tableau17[[#This Row],[2017-T1-TOTAL]],"")</f>
        <v>7.6923076923076927E-3</v>
      </c>
      <c r="LI151" s="26">
        <f>IFERROR(Tableau17[[#This Row],[2017-T1-CHEMINADE Jacques]]/Tableau17[[#This Row],[2017-T1-TOTAL]],"")</f>
        <v>1.2820512820512821E-3</v>
      </c>
      <c r="LJ151" s="26">
        <f>IFERROR(Tableau17[[#This Row],[2017-T1-DUPONT-AIGNAN Nicolas]]/Tableau17[[#This Row],[2017-T1-TOTAL]],"")</f>
        <v>3.7179487179487179E-2</v>
      </c>
      <c r="LK151" s="26">
        <f>IFERROR(Tableau17[[#This Row],[2017-T1-FILLON Fran]]/Tableau17[[#This Row],[2017-T1-TOTAL]],"")</f>
        <v>8.7179487179487175E-2</v>
      </c>
      <c r="LL151" s="26">
        <f>IFERROR(Tableau17[[#This Row],[2017-T1-HAMON Beno]]/Tableau17[[#This Row],[2017-T1-TOTAL]],"")</f>
        <v>3.9743589743589741E-2</v>
      </c>
      <c r="LM151" s="26">
        <f>IFERROR(Tableau17[[#This Row],[2017-T1-LASSALLE Jean]]/Tableau17[[#This Row],[2017-T1-TOTAL]],"")</f>
        <v>6.41025641025641E-3</v>
      </c>
      <c r="LN151" s="26">
        <f>IFERROR(Tableau17[[#This Row],[2017-T1-LE PEN Marine]]/Tableau17[[#This Row],[2017-T1-TOTAL]],"")</f>
        <v>0.34102564102564104</v>
      </c>
      <c r="LO151" s="26">
        <f>IFERROR(Tableau17[[#This Row],[2017-T1-M Jean-Luc]]/Tableau17[[#This Row],[2017-T1-TOTAL]],"")</f>
        <v>0.30769230769230771</v>
      </c>
      <c r="LP151" s="26">
        <f>IFERROR(Tableau17[[#This Row],[2017-T1-MACRON Emmanuel]]/Tableau17[[#This Row],[2017-T1-TOTAL]],"")</f>
        <v>0.16538461538461538</v>
      </c>
      <c r="LQ151" s="26">
        <f>IFERROR(Tableau17[[#This Row],[2017-T1-POUTOU Philippe]]/Tableau17[[#This Row],[2017-T1-TOTAL]],"")</f>
        <v>5.1282051282051282E-3</v>
      </c>
      <c r="LR151" s="26">
        <f>IFERROR(Tableau17[[#This Row],[2017-T2-LE PEN Marine]]/Tableau17[[#This Row],[2017-T2-TOTAL]],"")</f>
        <v>0.46932952924393723</v>
      </c>
      <c r="LS151" s="26">
        <f>IFERROR(Tableau17[[#This Row],[2017-T2-MACRON Emmanuel]]/Tableau17[[#This Row],[2017-T2-TOTAL]],"")</f>
        <v>0.53067047075606277</v>
      </c>
      <c r="LT151" s="26">
        <f>IFERROR(Tableau17[[#This Row],[2019-T1-ALEXANDRE Audric]]/Tableau17[[#This Row],[2019-T1-TOTAL]],"")</f>
        <v>0</v>
      </c>
      <c r="LU151" s="26">
        <f>IFERROR(Tableau17[[#This Row],[2019-T1-ARTHAUD Nathalie]]/Tableau17[[#This Row],[2019-T1-TOTAL]],"")</f>
        <v>2.8089887640449437E-3</v>
      </c>
      <c r="LV151" s="26">
        <f>IFERROR(Tableau17[[#This Row],[2019-T1-ASSELINEAU François]]/Tableau17[[#This Row],[2019-T1-TOTAL]],"")</f>
        <v>1.9662921348314606E-2</v>
      </c>
      <c r="LW151" s="26">
        <f>IFERROR(Tableau17[[#This Row],[2019-T1-AUBRY Manon]]/Tableau17[[#This Row],[2019-T1-TOTAL]],"")</f>
        <v>0.10393258426966293</v>
      </c>
      <c r="LX151" s="26">
        <f>IFERROR(Tableau17[[#This Row],[2019-T1-AZERGUI Nagib]]/Tableau17[[#This Row],[2019-T1-TOTAL]],"")</f>
        <v>2.8089887640449437E-3</v>
      </c>
      <c r="LY151" s="26">
        <f>IFERROR(Tableau17[[#This Row],[2019-T1-BARDELLA Jordan]]/Tableau17[[#This Row],[2019-T1-TOTAL]],"")</f>
        <v>0.45224719101123595</v>
      </c>
      <c r="LZ151" s="26">
        <f>IFERROR(Tableau17[[#This Row],[2019-T1-BELLAMY François-Xavier]]/Tableau17[[#This Row],[2019-T1-TOTAL]],"")</f>
        <v>1.9662921348314606E-2</v>
      </c>
      <c r="MA151" s="26">
        <f>IFERROR(Tableau17[[#This Row],[2019-T1-BIDOU Olivier]]/Tableau17[[#This Row],[2019-T1-TOTAL]],"")</f>
        <v>0</v>
      </c>
      <c r="MB151" s="26">
        <f>IFERROR(Tableau17[[#This Row],[2019-T1-BOURG Dominique]]/Tableau17[[#This Row],[2019-T1-TOTAL]],"")</f>
        <v>1.4044943820224719E-2</v>
      </c>
      <c r="MC151" s="26">
        <f>IFERROR(Tableau17[[#This Row],[2019-T1-BROSSAT Ian]]/Tableau17[[#This Row],[2019-T1-TOTAL]],"")</f>
        <v>9.5505617977528087E-2</v>
      </c>
      <c r="MD151" s="26">
        <f>IFERROR(Tableau17[[#This Row],[2019-T1-CAILLAUD Sophie]]/Tableau17[[#This Row],[2019-T1-TOTAL]],"")</f>
        <v>0</v>
      </c>
      <c r="ME151" s="26">
        <f>IFERROR(Tableau17[[#This Row],[2019-T1-CAMUS Renaud]]/Tableau17[[#This Row],[2019-T1-TOTAL]],"")</f>
        <v>0</v>
      </c>
      <c r="MF151" s="26">
        <f>IFERROR(Tableau17[[#This Row],[2019-T1-CHALENÇON Christophe]]/Tableau17[[#This Row],[2019-T1-TOTAL]],"")</f>
        <v>0</v>
      </c>
      <c r="MG151" s="26">
        <f>IFERROR(Tableau17[[#This Row],[2019-T1-CORBET Cathy Denise Ginette]]/Tableau17[[#This Row],[2019-T1-TOTAL]],"")</f>
        <v>0</v>
      </c>
      <c r="MH151" s="26">
        <f>IFERROR(Tableau17[[#This Row],[2019-T1-DE PREVOISIN Robert]]/Tableau17[[#This Row],[2019-T1-TOTAL]],"")</f>
        <v>0</v>
      </c>
      <c r="MI151" s="26">
        <f>IFERROR(Tableau17[[#This Row],[2019-T1-DELFEL Thérèse]]/Tableau17[[#This Row],[2019-T1-TOTAL]],"")</f>
        <v>0</v>
      </c>
      <c r="MJ151" s="26">
        <f>IFERROR(Tableau17[[#This Row],[2019-T1-DIEUMEGARD Pierre]]/Tableau17[[#This Row],[2019-T1-TOTAL]],"")</f>
        <v>0</v>
      </c>
      <c r="MK151" s="26">
        <f>IFERROR(Tableau17[[#This Row],[2019-T1-DUPONT-AIGNAN Nicolas]]/Tableau17[[#This Row],[2019-T1-TOTAL]],"")</f>
        <v>1.4044943820224719E-2</v>
      </c>
      <c r="ML151" s="26">
        <f>IFERROR(Tableau17[[#This Row],[2019-T1-GERNIGON Yves]]/Tableau17[[#This Row],[2019-T1-TOTAL]],"")</f>
        <v>0</v>
      </c>
      <c r="MM151" s="26">
        <f>IFERROR(Tableau17[[#This Row],[2019-T1-GLUCKSMANN Raphaël]]/Tableau17[[#This Row],[2019-T1-TOTAL]],"")</f>
        <v>4.49438202247191E-2</v>
      </c>
      <c r="MN151" s="26">
        <f>IFERROR(Tableau17[[#This Row],[2019-T1-HAMON Benoît]]/Tableau17[[#This Row],[2019-T1-TOTAL]],"")</f>
        <v>8.4269662921348312E-3</v>
      </c>
      <c r="MO151" s="26">
        <f>IFERROR(Tableau17[[#This Row],[2019-T1-HELGEN Gilles]]/Tableau17[[#This Row],[2019-T1-TOTAL]],"")</f>
        <v>0</v>
      </c>
      <c r="MP151" s="26">
        <f>IFERROR(Tableau17[[#This Row],[2019-T1-JADOT Yannick]]/Tableau17[[#This Row],[2019-T1-TOTAL]],"")</f>
        <v>8.7078651685393263E-2</v>
      </c>
      <c r="MQ151" s="26">
        <f>IFERROR(Tableau17[[#This Row],[2019-T1-LAGARDE Jean-Christophe]]/Tableau17[[#This Row],[2019-T1-TOTAL]],"")</f>
        <v>5.6179775280898875E-3</v>
      </c>
      <c r="MR151" s="26">
        <f>IFERROR(Tableau17[[#This Row],[2019-T1-LALANNE Francis]]/Tableau17[[#This Row],[2019-T1-TOTAL]],"")</f>
        <v>5.6179775280898875E-3</v>
      </c>
      <c r="MS151" s="26">
        <f>IFERROR(Tableau17[[#This Row],[2019-T1-LOISEAU Nathalie]]/Tableau17[[#This Row],[2019-T1-TOTAL]],"")</f>
        <v>0.11797752808988764</v>
      </c>
      <c r="MT151" s="26">
        <f>IFERROR(Tableau17[[#This Row],[2019-T1-MARIE Florie]]/Tableau17[[#This Row],[2019-T1-TOTAL]],"")</f>
        <v>5.6179775280898875E-3</v>
      </c>
      <c r="MU151" s="26">
        <f>IFERROR(Tableau17[[#This Row],[2008-T1-MACROEXTRDROITE]]/Tableau17[[#This Row],[2008-T1-MACROTOTALE]],"")</f>
        <v>0.22990654205607478</v>
      </c>
      <c r="MV151" s="26">
        <f>IFERROR(Tableau17[[#This Row],[2008-T1-MACRODROITE]]/Tableau17[[#This Row],[2008-T1-MACROTOTALE]],"")</f>
        <v>0.27663551401869158</v>
      </c>
      <c r="MW151" s="26">
        <f>IFERROR(Tableau17[[#This Row],[2008-T1-MACROCENTRE]]/Tableau17[[#This Row],[2008-T1-MACROTOTALE]],"")</f>
        <v>0</v>
      </c>
      <c r="MX151" s="26">
        <f>IFERROR(Tableau17[[#This Row],[2008-T1-MACROGAUCHE]]/Tableau17[[#This Row],[2008-T1-MACROTOTALE]],"")</f>
        <v>0.49345794392523362</v>
      </c>
      <c r="MY151" s="26">
        <f>IFERROR(Tableau17[[#This Row],[2008-T1-MACROAUTRE]]/Tableau17[[#This Row],[2008-T1-MACROTOTALE]],"")</f>
        <v>0</v>
      </c>
      <c r="MZ151" s="26">
        <f>IFERROR(Tableau17[[#This Row],[2008-T2-MACROEXTRDROITE]]/Tableau17[[#This Row],[2008-T2-MACROTOTALE]],"")</f>
        <v>0.14834205933682373</v>
      </c>
      <c r="NA151" s="26">
        <f>IFERROR(Tableau17[[#This Row],[2008-T2-MACRODROITE]]/Tableau17[[#This Row],[2008-T2-MACROTOTALE]],"")</f>
        <v>0.31413612565445026</v>
      </c>
      <c r="NB151" s="26">
        <f>IFERROR(Tableau17[[#This Row],[2008-T2-MACROCENTRE]]/Tableau17[[#This Row],[2008-T2-MACROTOTALE]],"")</f>
        <v>0</v>
      </c>
      <c r="NC151" s="26">
        <f>IFERROR(Tableau17[[#This Row],[2008-T2-MACROGAUCHE]]/Tableau17[[#This Row],[2008-T2-MACROTOTALE]],"")</f>
        <v>0.53752181500872598</v>
      </c>
      <c r="ND151" s="26">
        <f>IFERROR(Tableau17[[#This Row],[2008-T2-MACROAUTRE]]/Tableau17[[#This Row],[2008-T2-MACROTOTALE]],"")</f>
        <v>0</v>
      </c>
      <c r="NE151" s="26">
        <f>IFERROR(Tableau17[[#This Row],[2014-T1-MACROEXTRDROITE]]/Tableau17[[#This Row],[2014-T1-MACROTOTALE]],"")</f>
        <v>0.41513292433537835</v>
      </c>
      <c r="NF151" s="26">
        <f>IFERROR(Tableau17[[#This Row],[2014-T1-MACRODROITE]]/Tableau17[[#This Row],[2014-T1-MACROTOTALE]],"")</f>
        <v>0.20654396728016361</v>
      </c>
      <c r="NG151" s="26">
        <f>IFERROR(Tableau17[[#This Row],[2014-T1-MACROCENTRE]]/Tableau17[[#This Row],[2014-T1-MACROTOTALE]],"")</f>
        <v>0</v>
      </c>
      <c r="NH151" s="26">
        <f>IFERROR(Tableau17[[#This Row],[2014-T1-MACROGAUCHE]]/Tableau17[[#This Row],[2014-T1-MACROTOTALE]],"")</f>
        <v>0.3783231083844581</v>
      </c>
      <c r="NI151" s="26">
        <f>IFERROR(Tableau17[[#This Row],[2014-T1-MACROAUTRE]]/Tableau17[[#This Row],[2014-T1-MACROTOTALE]],"")</f>
        <v>0</v>
      </c>
      <c r="NJ151" s="26">
        <f>IFERROR(Tableau17[[#This Row],[2014-T2-MACROEXTRDROITE]]/Tableau17[[#This Row],[2014-T2-MACROTOTALE]],"")</f>
        <v>0.45768566493955093</v>
      </c>
      <c r="NK151" s="26">
        <f>IFERROR(Tableau17[[#This Row],[2014-T2-MACRODROITE]]/Tableau17[[#This Row],[2014-T2-MACROTOTALE]],"")</f>
        <v>0.24697754749568221</v>
      </c>
      <c r="NL151" s="26">
        <f>IFERROR(Tableau17[[#This Row],[2014-T2-MACROCENTRE]]/Tableau17[[#This Row],[2014-T2-MACROTOTALE]],"")</f>
        <v>0</v>
      </c>
      <c r="NM151" s="26">
        <f>IFERROR(Tableau17[[#This Row],[2014-T2-MACROGAUCHE]]/Tableau17[[#This Row],[2014-T2-MACROTOTALE]],"")</f>
        <v>0.29533678756476683</v>
      </c>
      <c r="NN151" s="26">
        <f>IFERROR(Tableau17[[#This Row],[2014-T2-MACROAUTRE]]/Tableau17[[#This Row],[2014-T2-MACROTOTALE]],"")</f>
        <v>0</v>
      </c>
      <c r="NO151" s="26">
        <f>IFERROR( Tableau17[[#This Row],[2015-T1-MACROEXTRDROITE]]/Tableau17[[#This Row],[2015-T1-MACROTOTALE]],"")</f>
        <v>0.54040404040404044</v>
      </c>
      <c r="NP151" s="26">
        <f>IFERROR(Tableau17[[#This Row],[2015-T1-MACRODROITE]]/Tableau17[[#This Row],[2015-T1-MACROTOTALE]],"")</f>
        <v>0.15151515151515152</v>
      </c>
      <c r="NQ151" s="26">
        <f>IFERROR(Tableau17[[#This Row],[2015-T1-MACROCENTRE]]/Tableau17[[#This Row],[2015-T1-MACROTOTALE]],"")</f>
        <v>0</v>
      </c>
      <c r="NR151" s="26">
        <f>IFERROR(Tableau17[[#This Row],[2015-T1-MACROGAUCHE]]/Tableau17[[#This Row],[2015-T1-MACROTOTALE]],"")</f>
        <v>0.30808080808080807</v>
      </c>
      <c r="NS151" s="26">
        <f>IFERROR(Tableau17[[#This Row],[2015-T1-MACROAUTRE]]/Tableau17[[#This Row],[2015-T1-MACROTOTALE]],"")</f>
        <v>0</v>
      </c>
      <c r="NT151" s="26">
        <f>IFERROR(Tableau17[[#This Row],[2015-T2-MACROEXTRDROITE]]/Tableau17[[#This Row],[2015-T2-MACROTOTALE]],"")</f>
        <v>0.57674418604651168</v>
      </c>
      <c r="NU151" s="26">
        <f>IFERROR(Tableau17[[#This Row],[2015-T2-MACRODROITE]]/Tableau17[[#This Row],[2015-T2-MACROTOTALE]],"")</f>
        <v>0</v>
      </c>
      <c r="NV151" s="26">
        <f>IFERROR(Tableau17[[#This Row],[2015-T2-MACROCENTRE]]/Tableau17[[#This Row],[2015-T2-MACROTOTALE]],"")</f>
        <v>0</v>
      </c>
      <c r="NW151" s="26">
        <f>IFERROR(Tableau17[[#This Row],[2015-T2-MACROGAUCHE]]/Tableau17[[#This Row],[2015-T2-MACROTOTALE]],"")</f>
        <v>0.42325581395348838</v>
      </c>
      <c r="NX151" s="26">
        <f>IFERROR(Tableau17[[#This Row],[2015-T2-MACROAUTRE]]/Tableau17[[#This Row],[2015-T2-MACROTOTALE]],"")</f>
        <v>0</v>
      </c>
      <c r="NY151" s="26">
        <f>IFERROR(Tableau17[[#This Row],[2017-T1-MACROEXTRDROITE]]/Tableau17[[#This Row],[2017-T1-MACROTOTALE]],"")</f>
        <v>0.38717948717948719</v>
      </c>
      <c r="NZ151" s="26">
        <f>IFERROR(Tableau17[[#This Row],[2017-T1-MACRODROITE]]/Tableau17[[#This Row],[2017-T1-MACROTOTALE]],"")</f>
        <v>8.7179487179487175E-2</v>
      </c>
      <c r="OA151" s="26">
        <f>IFERROR(Tableau17[[#This Row],[2017-T1-MACROCENTRE]]/Tableau17[[#This Row],[2017-T1-MACROTOTALE]],"")</f>
        <v>0.16538461538461538</v>
      </c>
      <c r="OB151" s="26">
        <f>IFERROR(Tableau17[[#This Row],[2017-T1-MACROGAUCHE]]/Tableau17[[#This Row],[2017-T1-MACROTOTALE]],"")</f>
        <v>0.35384615384615387</v>
      </c>
      <c r="OC151" s="26">
        <f>IFERROR(Tableau17[[#This Row],[2017-T1-MACROAUTRE]]/Tableau17[[#This Row],[2017-T1-MACROTOTALE]],"")</f>
        <v>6.41025641025641E-3</v>
      </c>
      <c r="OD151" s="26">
        <f>IFERROR(Tableau17[[#This Row],[2017-T2-MACROEXTRDROITE]]/Tableau17[[#This Row],[2017-T2-MACROTOTALE]],"")</f>
        <v>0.46932952924393723</v>
      </c>
      <c r="OE151" s="26">
        <f>IFERROR(Tableau17[[#This Row],[2017-T2-MACRODROITE]]/Tableau17[[#This Row],[2017-T2-MACROTOTALE]],"")</f>
        <v>0</v>
      </c>
      <c r="OF151" s="26">
        <f>IFERROR(Tableau17[[#This Row],[2017-T2-MACROCENTRE]]/Tableau17[[#This Row],[2017-T2-MACROTOTALE]],"")</f>
        <v>0.53067047075606277</v>
      </c>
      <c r="OG151" s="26">
        <f>IFERROR(Tableau17[[#This Row],[2017-T2-MACROGAUCHE]]/Tableau17[[#This Row],[2017-T2-MACROTOTALE]],"")</f>
        <v>0</v>
      </c>
      <c r="OH151" s="26">
        <f>IFERROR(Tableau17[[#This Row],[2017-T2-MACROAUTRE]]/Tableau17[[#This Row],[2017-T2-MACROTOTALE]],"")</f>
        <v>0</v>
      </c>
      <c r="OI151" s="26">
        <f>IFERROR(Tableau17[[#This Row],[2019-T1-MACROEXTRDROITE]]/Tableau17[[#This Row],[2019-T1-MACROTOTALE]],"")</f>
        <v>0.48760330578512395</v>
      </c>
      <c r="OJ151" s="26">
        <f>IFERROR(Tableau17[[#This Row],[2019-T1-MACRODROITE]]/Tableau17[[#This Row],[2019-T1-MACROTOTALE]],"")</f>
        <v>2.4793388429752067E-2</v>
      </c>
      <c r="OK151" s="26">
        <f>IFERROR(Tableau17[[#This Row],[2019-T1-MACROCENTRE]]/Tableau17[[#This Row],[2019-T1-MACROTOTALE]],"")</f>
        <v>0.11570247933884298</v>
      </c>
      <c r="OL151" s="26">
        <f>IFERROR(Tableau17[[#This Row],[2019-T1-MACROGAUCHE]]/Tableau17[[#This Row],[2019-T1-MACROTOTALE]],"")</f>
        <v>0.33608815426997246</v>
      </c>
      <c r="OM151" s="26">
        <f>IFERROR(Tableau17[[#This Row],[2019-T1-MACROAUTRE]]/Tableau17[[#This Row],[2019-T1-MACROTOTALE]],"")</f>
        <v>3.5812672176308541E-2</v>
      </c>
      <c r="ON151" s="26">
        <f>IFERROR(Tableau17[[#This Row],[2020-T1-MACROEXTRDROITE]]/Tableau17[[#This Row],[2020-T1-MACROTOTALE]],"")</f>
        <v>0.37698412698412698</v>
      </c>
      <c r="OO151" s="26">
        <f>IFERROR(Tableau17[[#This Row],[2020-T1-MACRODROITE]]/Tableau17[[#This Row],[2020-T1-MACROTOTALE]],"")</f>
        <v>0.1984126984126984</v>
      </c>
      <c r="OP151" s="26">
        <f>IFERROR(Tableau17[[#This Row],[2020-T1-MACROCENTRE]]/Tableau17[[#This Row],[2020-T1-MACROTOTALE]],"")</f>
        <v>3.968253968253968E-2</v>
      </c>
      <c r="OQ151" s="26">
        <f>IFERROR(Tableau17[[#This Row],[2020-T1-MACROGAUCHE]]/Tableau17[[#This Row],[2020-T1-MACROTOTALE]],"")</f>
        <v>0.38492063492063494</v>
      </c>
      <c r="OR151" s="26">
        <f>IFERROR(Tableau17[[#This Row],[2020-T1-MACROAUTRE]]/Tableau17[[#This Row],[2020-T1-MACROTOTALE]],"")</f>
        <v>0</v>
      </c>
      <c r="OS151" s="26">
        <f>IFERROR(Tableau17[[#This Row],[2017 (L)-T1-MACROEXTRDROITE]]/Tableau17[[#This Row],[2017 (L)-T1-MACROTOTALE]],"")</f>
        <v>0.36543909348441928</v>
      </c>
      <c r="OT151" s="26">
        <f>IFERROR(Tableau17[[#This Row],[2017 (L)-T1-MACRODROITE]]/Tableau17[[#This Row],[2017 (L)-T1-MACROTOTALE]],"")</f>
        <v>8.7818696883852687E-2</v>
      </c>
      <c r="OU151" s="26">
        <f>IFERROR(Tableau17[[#This Row],[2017 (L)-T1-MACROCENTRE]]/Tableau17[[#This Row],[2017 (L)-T1-MACROTOTALE]],"")</f>
        <v>0.20679886685552407</v>
      </c>
      <c r="OV151" s="26">
        <f>IFERROR(Tableau17[[#This Row],[2017 (L)-T1-MACROGAUCHE]]/Tableau17[[#This Row],[2017 (L)-T1-MACROTOTALE]],"")</f>
        <v>0.32577903682719545</v>
      </c>
      <c r="OW151" s="26">
        <f>IFERROR(Tableau17[[#This Row],[2017 (L)-T1-MACROAUTRE]]/Tableau17[[#This Row],[2017 (L)-T1-MACROTOTALE]],"")</f>
        <v>1.4164305949008499E-2</v>
      </c>
      <c r="OX151" s="26">
        <f>IFERROR(Tableau17[[#This Row],[2017 (L)-T2-MACROEXTRDROITE]]/Tableau17[[#This Row],[2017 (L)-T2-MACROTOTALE]],"")</f>
        <v>0.50621118012422361</v>
      </c>
      <c r="OY151" s="26">
        <f>IFERROR(Tableau17[[#This Row],[2017 (L)-T2-MACRODROITE]]/Tableau17[[#This Row],[2017 (L)-T2-MACROTOTALE]],"")</f>
        <v>0</v>
      </c>
      <c r="OZ151" s="26">
        <f>IFERROR(Tableau17[[#This Row],[2017 (L)-T2-MACROCENTRE]]/Tableau17[[#This Row],[2017 (L)-T2-MACROTOTALE]],"")</f>
        <v>0.49378881987577639</v>
      </c>
      <c r="PA151" s="26">
        <f>IFERROR(Tableau17[[#This Row],[2017 (L)-T2-MACROGAUCHE]]/Tableau17[[#This Row],[2017 (L)-T2-MACROTOTALE]],"")</f>
        <v>0</v>
      </c>
      <c r="PB151" s="26">
        <f>IFERROR(Tableau17[[#This Row],[2017 (L)-T2-MACROAUTRE]]/Tableau17[[#This Row],[2017 (L)-T2-MACROTOTALE]],"")</f>
        <v>0</v>
      </c>
      <c r="PC151" s="26">
        <f>IFERROR(Tableau17[[#This Row],[2008_T1_PROCUS]]/Tableau17[[#This Row],[2008_T1_INSCRITS]],0)</f>
        <v>2.8328611898016999E-3</v>
      </c>
      <c r="PD151" s="26">
        <f>IFERROR(Tableau17[[#This Row],[2008_T2_PROCUS]]/Tableau17[[#This Row],[2008_T2_INSCRITS]],0)</f>
        <v>1.1331444759206799E-2</v>
      </c>
      <c r="PE151" s="26">
        <f>Tableau17[[#This Row],[2014_T1_PROCUS]]/Tableau17[[#This Row],[2014_T1_INSCRITS]]</f>
        <v>1.3234077750206782E-2</v>
      </c>
      <c r="PF151" s="26">
        <f>IFERROR(Tableau17[[#This Row],[2014_T2_PROCUS]]/Tableau17[[#This Row],[2014_T2_INSCRITS]],0)</f>
        <v>4.9627791563275434E-3</v>
      </c>
    </row>
    <row r="152" spans="1:422" hidden="1" x14ac:dyDescent="0.2">
      <c r="A152" s="1">
        <v>2</v>
      </c>
      <c r="B152" s="1" t="s">
        <v>250</v>
      </c>
      <c r="C152" s="1" t="s">
        <v>266</v>
      </c>
      <c r="D152" s="1" t="s">
        <v>266</v>
      </c>
      <c r="E152" s="1">
        <v>254</v>
      </c>
      <c r="F152" s="1">
        <v>5.3681010000000002</v>
      </c>
      <c r="G152" s="1">
        <v>43.305365000000002</v>
      </c>
      <c r="H152" s="3">
        <v>1182</v>
      </c>
      <c r="I152" s="3">
        <v>253</v>
      </c>
      <c r="J152" s="1">
        <v>3</v>
      </c>
      <c r="L152" s="1">
        <v>67</v>
      </c>
      <c r="M152" s="1">
        <v>25</v>
      </c>
      <c r="O152" s="1">
        <v>2</v>
      </c>
      <c r="P152" s="1">
        <v>57</v>
      </c>
      <c r="Q152" s="1">
        <v>26</v>
      </c>
      <c r="R152" s="1">
        <v>37</v>
      </c>
      <c r="S152" s="1">
        <v>84</v>
      </c>
      <c r="T152" s="1">
        <v>31</v>
      </c>
      <c r="U152" s="1">
        <v>332</v>
      </c>
      <c r="V152" s="1">
        <v>1066</v>
      </c>
      <c r="W152" s="1">
        <v>534</v>
      </c>
      <c r="X152" s="1">
        <v>14</v>
      </c>
      <c r="Y152" s="2">
        <v>0.50093809</v>
      </c>
      <c r="Z152" s="1">
        <v>1066</v>
      </c>
      <c r="AA152" s="1">
        <v>579</v>
      </c>
      <c r="AB152" s="1">
        <v>13</v>
      </c>
      <c r="AC152" s="2">
        <v>0.54315197000000004</v>
      </c>
      <c r="AD152" s="1">
        <v>1182</v>
      </c>
      <c r="AE152" s="1">
        <v>339</v>
      </c>
      <c r="AF152" s="2">
        <v>0.28680202999999999</v>
      </c>
      <c r="AG152" s="1">
        <f t="shared" si="2"/>
        <v>253</v>
      </c>
      <c r="AH152" s="1">
        <v>903</v>
      </c>
      <c r="AI152" s="1">
        <v>514</v>
      </c>
      <c r="AJ152" s="1">
        <v>0</v>
      </c>
      <c r="AK152" s="2">
        <v>0.56921372999999997</v>
      </c>
      <c r="AN152" s="1">
        <v>0</v>
      </c>
      <c r="AP152" s="1">
        <v>1077</v>
      </c>
      <c r="AQ152" s="1">
        <v>494</v>
      </c>
      <c r="AR152" s="2">
        <v>0.45868152000000001</v>
      </c>
      <c r="AS152" s="1">
        <v>1077</v>
      </c>
      <c r="AT152" s="1">
        <v>485</v>
      </c>
      <c r="AU152" s="2">
        <v>0.45032497999999999</v>
      </c>
      <c r="AV152" s="1">
        <v>1169</v>
      </c>
      <c r="AW152" s="1">
        <v>477</v>
      </c>
      <c r="AX152" s="2">
        <v>0.40804106000000001</v>
      </c>
      <c r="AY152" s="1">
        <v>1169</v>
      </c>
      <c r="AZ152" s="1">
        <v>411</v>
      </c>
      <c r="BA152" s="2">
        <v>0.35158254999999999</v>
      </c>
      <c r="BB152" s="1">
        <v>1171</v>
      </c>
      <c r="BC152" s="1">
        <v>832</v>
      </c>
      <c r="BD152" s="2">
        <v>0.71050384</v>
      </c>
      <c r="BE152" s="1">
        <v>1171</v>
      </c>
      <c r="BF152" s="1">
        <v>782</v>
      </c>
      <c r="BG152" s="2">
        <v>0.66780529</v>
      </c>
      <c r="BH152" s="1">
        <v>1155</v>
      </c>
      <c r="BI152" s="1">
        <v>410</v>
      </c>
      <c r="BJ152" s="2">
        <v>0.35497835</v>
      </c>
      <c r="BK152" s="1">
        <v>17</v>
      </c>
      <c r="BN152" s="1">
        <v>32</v>
      </c>
      <c r="BO152" s="1">
        <v>52</v>
      </c>
      <c r="BP152" s="1">
        <v>162</v>
      </c>
      <c r="BQ152" s="1">
        <v>237</v>
      </c>
      <c r="BR152" s="1">
        <v>500</v>
      </c>
      <c r="BX152" s="1">
        <v>9</v>
      </c>
      <c r="BZ152" s="1">
        <v>159</v>
      </c>
      <c r="CA152" s="1">
        <v>2</v>
      </c>
      <c r="CB152" s="1">
        <v>30</v>
      </c>
      <c r="CC152" s="1">
        <v>79</v>
      </c>
      <c r="CD152" s="1">
        <v>139</v>
      </c>
      <c r="CE152" s="1">
        <v>100</v>
      </c>
      <c r="CF152" s="1">
        <v>518</v>
      </c>
      <c r="CG152" s="1">
        <v>94</v>
      </c>
      <c r="CH152" s="1">
        <v>281</v>
      </c>
      <c r="CI152" s="1">
        <v>172</v>
      </c>
      <c r="CJ152" s="1">
        <v>547</v>
      </c>
      <c r="CL152" s="1">
        <v>3</v>
      </c>
      <c r="CN152" s="1">
        <v>161</v>
      </c>
      <c r="CO152" s="1">
        <v>31</v>
      </c>
      <c r="CP152" s="1">
        <v>117</v>
      </c>
      <c r="CS152" s="1">
        <v>58</v>
      </c>
      <c r="CT152" s="1">
        <v>66</v>
      </c>
      <c r="CV152" s="1">
        <v>39</v>
      </c>
      <c r="CW152" s="1">
        <v>475</v>
      </c>
      <c r="CX152" s="1">
        <v>265</v>
      </c>
      <c r="CY152" s="1">
        <v>158</v>
      </c>
      <c r="DC152" s="1">
        <v>423</v>
      </c>
      <c r="DE152" s="1">
        <v>15</v>
      </c>
      <c r="DF152" s="1">
        <v>0</v>
      </c>
      <c r="DG152" s="1">
        <v>0</v>
      </c>
      <c r="DH152" s="1">
        <v>4</v>
      </c>
      <c r="DI152" s="1">
        <v>7</v>
      </c>
      <c r="DJ152" s="1">
        <v>3</v>
      </c>
      <c r="DK152" s="1">
        <v>4</v>
      </c>
      <c r="DL152" s="1">
        <v>145</v>
      </c>
      <c r="DM152" s="1">
        <v>54</v>
      </c>
      <c r="DN152" s="1">
        <v>59</v>
      </c>
      <c r="DQ152" s="1">
        <v>0</v>
      </c>
      <c r="DR152" s="1">
        <v>116</v>
      </c>
      <c r="DS152" s="1">
        <v>56</v>
      </c>
      <c r="DU152" s="1">
        <v>463</v>
      </c>
      <c r="DV152" s="1">
        <v>208</v>
      </c>
      <c r="DZ152" s="1">
        <v>170</v>
      </c>
      <c r="EA152" s="1">
        <v>378</v>
      </c>
      <c r="EB152" s="1">
        <v>1</v>
      </c>
      <c r="EC152" s="1">
        <v>15</v>
      </c>
      <c r="ED152" s="1">
        <v>1</v>
      </c>
      <c r="EE152" s="1">
        <v>11</v>
      </c>
      <c r="EF152" s="1">
        <v>91</v>
      </c>
      <c r="EG152" s="1">
        <v>46</v>
      </c>
      <c r="EH152" s="1">
        <v>2</v>
      </c>
      <c r="EI152" s="1">
        <v>132</v>
      </c>
      <c r="EJ152" s="1">
        <v>308</v>
      </c>
      <c r="EK152" s="1">
        <v>204</v>
      </c>
      <c r="EL152" s="1">
        <v>7</v>
      </c>
      <c r="EM152" s="1">
        <v>818</v>
      </c>
      <c r="EN152" s="1">
        <v>168</v>
      </c>
      <c r="EO152" s="1">
        <v>546</v>
      </c>
      <c r="EP152" s="1">
        <v>714</v>
      </c>
      <c r="EQ152" s="1">
        <v>0</v>
      </c>
      <c r="ER152" s="1">
        <v>3</v>
      </c>
      <c r="ES152" s="1">
        <v>3</v>
      </c>
      <c r="ET152" s="1">
        <v>56</v>
      </c>
      <c r="EU152" s="1">
        <v>6</v>
      </c>
      <c r="EV152" s="1">
        <v>85</v>
      </c>
      <c r="EW152" s="1">
        <v>19</v>
      </c>
      <c r="EX152" s="1">
        <v>0</v>
      </c>
      <c r="EY152" s="1">
        <v>9</v>
      </c>
      <c r="EZ152" s="1">
        <v>17</v>
      </c>
      <c r="FA152" s="1">
        <v>0</v>
      </c>
      <c r="FB152" s="1">
        <v>0</v>
      </c>
      <c r="FC152" s="1">
        <v>0</v>
      </c>
      <c r="FD152" s="1">
        <v>0</v>
      </c>
      <c r="FE152" s="1">
        <v>0</v>
      </c>
      <c r="FF152" s="1">
        <v>0</v>
      </c>
      <c r="FG152" s="1">
        <v>0</v>
      </c>
      <c r="FH152" s="1">
        <v>5</v>
      </c>
      <c r="FI152" s="1">
        <v>0</v>
      </c>
      <c r="FJ152" s="1">
        <v>16</v>
      </c>
      <c r="FK152" s="1">
        <v>21</v>
      </c>
      <c r="FL152" s="1">
        <v>0</v>
      </c>
      <c r="FM152" s="1">
        <v>56</v>
      </c>
      <c r="FN152" s="1">
        <v>6</v>
      </c>
      <c r="FO152" s="1">
        <v>3</v>
      </c>
      <c r="FP152" s="1">
        <v>85</v>
      </c>
      <c r="FQ152" s="1">
        <v>1</v>
      </c>
      <c r="FR152" s="1">
        <f>SUM(Tableau17[[#This Row],[2019-T1-ALEXANDRE Audric]:[2019-T1-MARIE Florie]])</f>
        <v>391</v>
      </c>
      <c r="FS152" s="1">
        <v>52</v>
      </c>
      <c r="FT152" s="1">
        <v>179</v>
      </c>
      <c r="FU152" s="1">
        <v>0</v>
      </c>
      <c r="FV152" s="1">
        <v>269</v>
      </c>
      <c r="FW152" s="1">
        <v>0</v>
      </c>
      <c r="FX152" s="1">
        <v>500</v>
      </c>
      <c r="GD152" s="1">
        <v>0</v>
      </c>
      <c r="GE152" s="1">
        <v>79</v>
      </c>
      <c r="GF152" s="1">
        <v>269</v>
      </c>
      <c r="GG152" s="1">
        <v>9</v>
      </c>
      <c r="GH152" s="1">
        <v>161</v>
      </c>
      <c r="GI152" s="1">
        <v>0</v>
      </c>
      <c r="GJ152" s="1">
        <v>518</v>
      </c>
      <c r="GK152" s="1">
        <v>94</v>
      </c>
      <c r="GL152" s="1">
        <v>281</v>
      </c>
      <c r="GM152" s="1">
        <v>0</v>
      </c>
      <c r="GN152" s="1">
        <v>172</v>
      </c>
      <c r="GO152" s="1">
        <v>0</v>
      </c>
      <c r="GP152" s="1">
        <v>547</v>
      </c>
      <c r="GQ152" s="1">
        <v>120</v>
      </c>
      <c r="GR152" s="1">
        <v>66</v>
      </c>
      <c r="GS152" s="1">
        <v>0</v>
      </c>
      <c r="GT152" s="1">
        <v>289</v>
      </c>
      <c r="GU152" s="1">
        <v>0</v>
      </c>
      <c r="GV152" s="1">
        <v>475</v>
      </c>
      <c r="GW152" s="1">
        <v>158</v>
      </c>
      <c r="GX152" s="1">
        <v>0</v>
      </c>
      <c r="GY152" s="1">
        <v>0</v>
      </c>
      <c r="GZ152" s="1">
        <v>265</v>
      </c>
      <c r="HA152" s="1">
        <v>0</v>
      </c>
      <c r="HB152" s="1">
        <v>423</v>
      </c>
      <c r="HC152" s="1">
        <v>159</v>
      </c>
      <c r="HD152" s="1">
        <v>91</v>
      </c>
      <c r="HE152" s="1">
        <v>204</v>
      </c>
      <c r="HF152" s="1">
        <v>362</v>
      </c>
      <c r="HG152" s="1">
        <v>2</v>
      </c>
      <c r="HH152" s="1">
        <v>818</v>
      </c>
      <c r="HI152" s="1">
        <v>168</v>
      </c>
      <c r="HJ152" s="1">
        <v>0</v>
      </c>
      <c r="HK152" s="1">
        <v>546</v>
      </c>
      <c r="HL152" s="1">
        <v>0</v>
      </c>
      <c r="HM152" s="1">
        <v>0</v>
      </c>
      <c r="HN152" s="1">
        <v>714</v>
      </c>
      <c r="HO152" s="1">
        <v>97</v>
      </c>
      <c r="HP152" s="1">
        <v>25</v>
      </c>
      <c r="HQ152" s="1">
        <v>85</v>
      </c>
      <c r="HR152" s="1">
        <v>169</v>
      </c>
      <c r="HS152" s="1">
        <v>26</v>
      </c>
      <c r="HT152" s="1">
        <v>402</v>
      </c>
      <c r="HU152" s="1">
        <v>37</v>
      </c>
      <c r="HV152" s="1">
        <v>124</v>
      </c>
      <c r="HW152" s="1">
        <v>29</v>
      </c>
      <c r="HX152" s="1">
        <v>142</v>
      </c>
      <c r="HY152" s="1">
        <v>0</v>
      </c>
      <c r="HZ152" s="1">
        <v>332</v>
      </c>
      <c r="IA152" s="1">
        <v>57</v>
      </c>
      <c r="IB152" s="1">
        <v>59</v>
      </c>
      <c r="IC152" s="1">
        <v>116</v>
      </c>
      <c r="ID152" s="1">
        <v>216</v>
      </c>
      <c r="IE152" s="1">
        <v>15</v>
      </c>
      <c r="IF152" s="1">
        <v>463</v>
      </c>
      <c r="IG152" s="1">
        <v>0</v>
      </c>
      <c r="IH152" s="1">
        <v>0</v>
      </c>
      <c r="II152" s="1">
        <v>170</v>
      </c>
      <c r="IJ152" s="1">
        <v>208</v>
      </c>
      <c r="IK152" s="1">
        <v>0</v>
      </c>
      <c r="IL152" s="1">
        <v>378</v>
      </c>
      <c r="IM152" s="26">
        <f>IFERROR(Tableau17[[#This Row],[LDIV]]/Tableau17[[#This Row],[Total général]],"")</f>
        <v>9.0361445783132526E-3</v>
      </c>
      <c r="IN152" s="26">
        <f>IFERROR(Tableau17[[#This Row],[LDVC]]/Tableau17[[#This Row],[Total général]],"")</f>
        <v>0</v>
      </c>
      <c r="IO152" s="26">
        <f>IFERROR(Tableau17[[#This Row],[LDVD]]/Tableau17[[#This Row],[Total général]],"")</f>
        <v>0.20180722891566266</v>
      </c>
      <c r="IP152" s="26">
        <f>IFERROR(Tableau17[[#This Row],[LDVG]]/Tableau17[[#This Row],[Total général]],"")</f>
        <v>7.5301204819277115E-2</v>
      </c>
      <c r="IQ152" s="26">
        <f>IFERROR(Tableau17[[#This Row],[LEXD]]/Tableau17[[#This Row],[Total général]],"")</f>
        <v>0</v>
      </c>
      <c r="IR152" s="26">
        <f>IFERROR(Tableau17[[#This Row],[LEXG]]/Tableau17[[#This Row],[Total général]],"")</f>
        <v>6.024096385542169E-3</v>
      </c>
      <c r="IS152" s="26">
        <f>IFERROR(Tableau17[[#This Row],[LLR]]/Tableau17[[#This Row],[Total général]],"")</f>
        <v>0.1716867469879518</v>
      </c>
      <c r="IT152" s="26">
        <f>IFERROR(Tableau17[[#This Row],[LREM]]/Tableau17[[#This Row],[Total général]],"")</f>
        <v>7.8313253012048195E-2</v>
      </c>
      <c r="IU152" s="26">
        <f>IFERROR(Tableau17[[#This Row],[LRN]]/Tableau17[[#This Row],[Total général]],"")</f>
        <v>0.11144578313253012</v>
      </c>
      <c r="IV152" s="26">
        <f>IFERROR(Tableau17[[#This Row],[LUG]]/Tableau17[[#This Row],[Total général]],"")</f>
        <v>0.25301204819277107</v>
      </c>
      <c r="IW152" s="26">
        <f>IFERROR(Tableau17[[#This Row],[LVEC]]/Tableau17[[#This Row],[Total général]],"")</f>
        <v>9.337349397590361E-2</v>
      </c>
      <c r="IX152" s="26">
        <f>IFERROR(Tableau17[[#This Row],[2008-T1-LCMD]]/Tableau17[[#This Row],[2008-T1-TOTAL]],"")</f>
        <v>3.4000000000000002E-2</v>
      </c>
      <c r="IY152" s="26">
        <f>IFERROR(Tableau17[[#This Row],[2008-T1-LDVD]]/Tableau17[[#This Row],[2008-T1-TOTAL]],"")</f>
        <v>0</v>
      </c>
      <c r="IZ152" s="26">
        <f>IFERROR(Tableau17[[#This Row],[2008-T1-LEXD]]/Tableau17[[#This Row],[2008-T1-TOTAL]],"")</f>
        <v>0</v>
      </c>
      <c r="JA152" s="26">
        <f>IFERROR(Tableau17[[#This Row],[2008-T1-LEXG]]/Tableau17[[#This Row],[2008-T1-TOTAL]],"")</f>
        <v>6.4000000000000001E-2</v>
      </c>
      <c r="JB152" s="26">
        <f>IFERROR(Tableau17[[#This Row],[2008-T1-LFN]]/Tableau17[[#This Row],[2008-T1-TOTAL]],"")</f>
        <v>0.104</v>
      </c>
      <c r="JC152" s="26">
        <f>IFERROR(Tableau17[[#This Row],[2008-T1-LMAJ]]/Tableau17[[#This Row],[2008-T1-TOTAL]],"")</f>
        <v>0.32400000000000001</v>
      </c>
      <c r="JD152" s="26">
        <f>IFERROR(Tableau17[[#This Row],[2008-T1-LUG]]/Tableau17[[#This Row],[2008-T1-TOTAL]],"")</f>
        <v>0.47399999999999998</v>
      </c>
      <c r="JE152" s="26" t="str">
        <f>IFERROR(Tableau17[[#This Row],[2008-T2-LFN]]/Tableau17[[#This Row],[2008-T2-TOTAL]],"")</f>
        <v/>
      </c>
      <c r="JF152" s="26" t="str">
        <f>IFERROR(Tableau17[[#This Row],[2008-T2-LGC]]/Tableau17[[#This Row],[2008-T2-TOTAL]],"")</f>
        <v/>
      </c>
      <c r="JG152" s="26" t="str">
        <f>IFERROR(Tableau17[[#This Row],[2008-T2-LMAJ]]/Tableau17[[#This Row],[2008-T2-TOTAL]],"")</f>
        <v/>
      </c>
      <c r="JH152" s="26" t="str">
        <f>IFERROR(Tableau17[[#This Row],[2008-T2-LUG]]/Tableau17[[#This Row],[2008-T2-TOTAL]],"")</f>
        <v/>
      </c>
      <c r="JI152" s="26">
        <f>IFERROR(Tableau17[[#This Row],[2014-T1-LDIV]]/Tableau17[[#This Row],[2014-T1-TOTAL]],"")</f>
        <v>1.7374517374517374E-2</v>
      </c>
      <c r="JJ152" s="26">
        <f>IFERROR(Tableau17[[#This Row],[2014-T1-LDVD]]/Tableau17[[#This Row],[2014-T1-TOTAL]],"")</f>
        <v>0</v>
      </c>
      <c r="JK152" s="26">
        <f>IFERROR(Tableau17[[#This Row],[2014-T1-LDVG]]/Tableau17[[#This Row],[2014-T1-TOTAL]],"")</f>
        <v>0.30694980694980695</v>
      </c>
      <c r="JL152" s="26">
        <f>IFERROR(Tableau17[[#This Row],[2014-T1-LEXG]]/Tableau17[[#This Row],[2014-T1-TOTAL]],"")</f>
        <v>3.8610038610038611E-3</v>
      </c>
      <c r="JM152" s="26">
        <f>IFERROR(Tableau17[[#This Row],[2014-T1-LFG]]/Tableau17[[#This Row],[2014-T1-TOTAL]],"")</f>
        <v>5.7915057915057917E-2</v>
      </c>
      <c r="JN152" s="26">
        <f>IFERROR(Tableau17[[#This Row],[2014-T1-LFN]]/Tableau17[[#This Row],[2014-T1-TOTAL]],"")</f>
        <v>0.15250965250965251</v>
      </c>
      <c r="JO152" s="26">
        <f>IFERROR(Tableau17[[#This Row],[2014-T1-LUD]]/Tableau17[[#This Row],[2014-T1-TOTAL]],"")</f>
        <v>0.26833976833976836</v>
      </c>
      <c r="JP152" s="26">
        <f>IFERROR(Tableau17[[#This Row],[2014-T1-LUG]]/Tableau17[[#This Row],[2014-T1-TOTAL]],"")</f>
        <v>0.19305019305019305</v>
      </c>
      <c r="JQ152" s="26">
        <f>IFERROR(Tableau17[[#This Row],[2014-T2-LFN]]/Tableau17[[#This Row],[2014-T2-TOTAL]],"")</f>
        <v>0.17184643510054845</v>
      </c>
      <c r="JR152" s="26">
        <f>IFERROR(Tableau17[[#This Row],[2014-T2-LUD]]/Tableau17[[#This Row],[2014-T2-TOTAL]],"")</f>
        <v>0.51371115173674586</v>
      </c>
      <c r="JS152" s="26">
        <f>IFERROR(Tableau17[[#This Row],[2014-T2-LUG]]/Tableau17[[#This Row],[2014-T2-TOTAL]],"")</f>
        <v>0.31444241316270566</v>
      </c>
      <c r="JT152" s="26">
        <f>IFERROR(Tableau17[[#This Row],[2015-T1-BC-DIV]]/Tableau17[[#This Row],[2015-T1-TOTAL]],"")</f>
        <v>0</v>
      </c>
      <c r="JU152" s="26">
        <f>IFERROR(Tableau17[[#This Row],[2015-T1-BC-DLF]]/Tableau17[[#This Row],[2015-T1-TOTAL]],"")</f>
        <v>6.3157894736842104E-3</v>
      </c>
      <c r="JV152" s="26">
        <f>IFERROR(Tableau17[[#This Row],[2015-T1-BC-DVD]]/Tableau17[[#This Row],[2015-T1-TOTAL]],"")</f>
        <v>0</v>
      </c>
      <c r="JW152" s="26">
        <f>IFERROR(Tableau17[[#This Row],[2015-T1-BC-DVG]]/Tableau17[[#This Row],[2015-T1-TOTAL]],"")</f>
        <v>0.33894736842105261</v>
      </c>
      <c r="JX152" s="26">
        <f>IFERROR(Tableau17[[#This Row],[2015-T1-BC-FG]]/Tableau17[[#This Row],[2015-T1-TOTAL]],"")</f>
        <v>6.5263157894736842E-2</v>
      </c>
      <c r="JY152" s="26">
        <f>IFERROR(Tableau17[[#This Row],[2015-T1-BC-FN]]/Tableau17[[#This Row],[2015-T1-TOTAL]],"")</f>
        <v>0.24631578947368421</v>
      </c>
      <c r="JZ152" s="26">
        <f>IFERROR(Tableau17[[#This Row],[2015-T1-BC-MDM]]/Tableau17[[#This Row],[2015-T1-TOTAL]],"")</f>
        <v>0</v>
      </c>
      <c r="KA152" s="26">
        <f>IFERROR(Tableau17[[#This Row],[2015-T1-BC-RDG]]/Tableau17[[#This Row],[2015-T1-TOTAL]],"")</f>
        <v>0</v>
      </c>
      <c r="KB152" s="26">
        <f>IFERROR(Tableau17[[#This Row],[2015-T1-BC-SOC]]/Tableau17[[#This Row],[2015-T1-TOTAL]],"")</f>
        <v>0.12210526315789473</v>
      </c>
      <c r="KC152" s="26">
        <f>IFERROR(Tableau17[[#This Row],[2015-T1-BC-UD]]/Tableau17[[#This Row],[2015-T1-TOTAL]],"")</f>
        <v>0.13894736842105262</v>
      </c>
      <c r="KD152" s="26">
        <f>IFERROR(Tableau17[[#This Row],[2015-T1-BC-UG]]/Tableau17[[#This Row],[2015-T1-TOTAL]],"")</f>
        <v>0</v>
      </c>
      <c r="KE152" s="26">
        <f>IFERROR(Tableau17[[#This Row],[2015-T1-BC-VEC]]/Tableau17[[#This Row],[2015-T1-TOTAL]],"")</f>
        <v>8.2105263157894737E-2</v>
      </c>
      <c r="KF152" s="26">
        <f>IFERROR(Tableau17[[#This Row],[2015-T2-BC-DVG]]/Tableau17[[#This Row],[2015-T2-TOTAL]],"")</f>
        <v>0.62647754137115841</v>
      </c>
      <c r="KG152" s="26">
        <f>IFERROR(Tableau17[[#This Row],[2015-T2-BC-FN]]/Tableau17[[#This Row],[2015-T2-TOTAL]],"")</f>
        <v>0.37352245862884159</v>
      </c>
      <c r="KH152" s="26">
        <f>IFERROR(Tableau17[[#This Row],[2015-T2-BC-SOC]]/Tableau17[[#This Row],[2015-T2-TOTAL]],"")</f>
        <v>0</v>
      </c>
      <c r="KI152" s="26">
        <f>IFERROR(Tableau17[[#This Row],[2015-T2-BC-UD]]/Tableau17[[#This Row],[2015-T2-TOTAL]],"")</f>
        <v>0</v>
      </c>
      <c r="KJ152" s="26">
        <f>IFERROR(Tableau17[[#This Row],[2015-T2-BC-UG]]/Tableau17[[#This Row],[2015-T2-TOTAL]],"")</f>
        <v>0</v>
      </c>
      <c r="KK152" s="26">
        <f>IFERROR(Tableau17[[#This Row],[2017 (L)-T1-COM]]/Tableau17[[#This Row],[2017 (L)-T1-TOTAL]],"")</f>
        <v>0</v>
      </c>
      <c r="KL152" s="26">
        <f>IFERROR(Tableau17[[#This Row],[2017 (L)-T1-DIV]]/Tableau17[[#This Row],[2017 (L)-T1-TOTAL]],"")</f>
        <v>3.2397408207343416E-2</v>
      </c>
      <c r="KM152" s="26">
        <f>IFERROR(Tableau17[[#This Row],[2017 (L)-T1-DLF]]/Tableau17[[#This Row],[2017 (L)-T1-TOTAL]],"")</f>
        <v>0</v>
      </c>
      <c r="KN152" s="26">
        <f>IFERROR(Tableau17[[#This Row],[2017 (L)-T1-DVD]]/Tableau17[[#This Row],[2017 (L)-T1-TOTAL]],"")</f>
        <v>0</v>
      </c>
      <c r="KO152" s="26">
        <f>IFERROR(Tableau17[[#This Row],[2017 (L)-T1-DVG]]/Tableau17[[#This Row],[2017 (L)-T1-TOTAL]],"")</f>
        <v>8.6393088552915772E-3</v>
      </c>
      <c r="KP152" s="26">
        <f>IFERROR(Tableau17[[#This Row],[2017 (L)-T1-ECO]]/Tableau17[[#This Row],[2017 (L)-T1-TOTAL]],"")</f>
        <v>1.511879049676026E-2</v>
      </c>
      <c r="KQ152" s="26">
        <f>IFERROR(Tableau17[[#This Row],[2017 (L)-T1-EXD]]/Tableau17[[#This Row],[2017 (L)-T1-TOTAL]],"")</f>
        <v>6.4794816414686825E-3</v>
      </c>
      <c r="KR152" s="26">
        <f>IFERROR(Tableau17[[#This Row],[2017 (L)-T1-EXG]]/Tableau17[[#This Row],[2017 (L)-T1-TOTAL]],"")</f>
        <v>8.6393088552915772E-3</v>
      </c>
      <c r="KS152" s="26">
        <f>IFERROR(Tableau17[[#This Row],[2017 (L)-T1-FI]]/Tableau17[[#This Row],[2017 (L)-T1-TOTAL]],"")</f>
        <v>0.31317494600431967</v>
      </c>
      <c r="KT152" s="26">
        <f>IFERROR(Tableau17[[#This Row],[2017 (L)-T1-FN]]/Tableau17[[#This Row],[2017 (L)-T1-TOTAL]],"")</f>
        <v>0.11663066954643629</v>
      </c>
      <c r="KU152" s="26">
        <f>IFERROR(Tableau17[[#This Row],[2017 (L)-T1-LR]]/Tableau17[[#This Row],[2017 (L)-T1-TOTAL]],"")</f>
        <v>0.12742980561555076</v>
      </c>
      <c r="KV152" s="26">
        <f>IFERROR(Tableau17[[#This Row],[2017 (L)-T1-MDM]]/Tableau17[[#This Row],[2017 (L)-T1-TOTAL]],"")</f>
        <v>0</v>
      </c>
      <c r="KW152" s="26">
        <f>IFERROR(Tableau17[[#This Row],[2017 (L)-T1-RDG]]/Tableau17[[#This Row],[2017 (L)-T1-TOTAL]],"")</f>
        <v>0</v>
      </c>
      <c r="KX152" s="26">
        <f>IFERROR(Tableau17[[#This Row],[2017 (L)-T1-REG]]/Tableau17[[#This Row],[2017 (L)-T1-TOTAL]],"")</f>
        <v>0</v>
      </c>
      <c r="KY152" s="26">
        <f>IFERROR(Tableau17[[#This Row],[2017 (L)-T1-REM]]/Tableau17[[#This Row],[2017 (L)-T1-TOTAL]],"")</f>
        <v>0.2505399568034557</v>
      </c>
      <c r="KZ152" s="26">
        <f>IFERROR(Tableau17[[#This Row],[2017 (L)-T1-SOC]]/Tableau17[[#This Row],[2017 (L)-T1-TOTAL]],"")</f>
        <v>0.12095032397408208</v>
      </c>
      <c r="LA152" s="26">
        <f>IFERROR(Tableau17[[#This Row],[2017 (L)-T1-UDI]]/Tableau17[[#This Row],[2017 (L)-T1-TOTAL]],"")</f>
        <v>0</v>
      </c>
      <c r="LB152" s="26">
        <f>IFERROR(Tableau17[[#This Row],[2017 (L)-T2-FI]]/Tableau17[[#This Row],[2017 (L)-T2-TOTAL]],"")</f>
        <v>0.55026455026455023</v>
      </c>
      <c r="LC152" s="26">
        <f>IFERROR(Tableau17[[#This Row],[2017 (L)-T2-FN]]/Tableau17[[#This Row],[2017 (L)-T2-TOTAL]],"")</f>
        <v>0</v>
      </c>
      <c r="LD152" s="26">
        <f>IFERROR(Tableau17[[#This Row],[2017 (L)-T2-LR]]/Tableau17[[#This Row],[2017 (L)-T2-TOTAL]],"")</f>
        <v>0</v>
      </c>
      <c r="LE152" s="26">
        <f>IFERROR(Tableau17[[#This Row],[2017 (L)-T2-MDM]]/Tableau17[[#This Row],[2017 (L)-T2-TOTAL]],"")</f>
        <v>0</v>
      </c>
      <c r="LF152" s="26">
        <f>IFERROR(Tableau17[[#This Row],[2017 (L)-T2-REM]]/Tableau17[[#This Row],[2017 (L)-T2-TOTAL]],"")</f>
        <v>0.44973544973544971</v>
      </c>
      <c r="LG152" s="26">
        <f>IFERROR(Tableau17[[#This Row],[2017-T1-ARTHAUD Nathalie]]/Tableau17[[#This Row],[2017-T1-TOTAL]],"")</f>
        <v>1.2224938875305623E-3</v>
      </c>
      <c r="LH152" s="26">
        <f>IFERROR(Tableau17[[#This Row],[2017-T1-ASSELINEAU Fran]]/Tableau17[[#This Row],[2017-T1-TOTAL]],"")</f>
        <v>1.8337408312958436E-2</v>
      </c>
      <c r="LI152" s="26">
        <f>IFERROR(Tableau17[[#This Row],[2017-T1-CHEMINADE Jacques]]/Tableau17[[#This Row],[2017-T1-TOTAL]],"")</f>
        <v>1.2224938875305623E-3</v>
      </c>
      <c r="LJ152" s="26">
        <f>IFERROR(Tableau17[[#This Row],[2017-T1-DUPONT-AIGNAN Nicolas]]/Tableau17[[#This Row],[2017-T1-TOTAL]],"")</f>
        <v>1.3447432762836185E-2</v>
      </c>
      <c r="LK152" s="26">
        <f>IFERROR(Tableau17[[#This Row],[2017-T1-FILLON Fran]]/Tableau17[[#This Row],[2017-T1-TOTAL]],"")</f>
        <v>0.11124694376528117</v>
      </c>
      <c r="LL152" s="26">
        <f>IFERROR(Tableau17[[#This Row],[2017-T1-HAMON Beno]]/Tableau17[[#This Row],[2017-T1-TOTAL]],"")</f>
        <v>5.623471882640587E-2</v>
      </c>
      <c r="LM152" s="26">
        <f>IFERROR(Tableau17[[#This Row],[2017-T1-LASSALLE Jean]]/Tableau17[[#This Row],[2017-T1-TOTAL]],"")</f>
        <v>2.4449877750611247E-3</v>
      </c>
      <c r="LN152" s="26">
        <f>IFERROR(Tableau17[[#This Row],[2017-T1-LE PEN Marine]]/Tableau17[[#This Row],[2017-T1-TOTAL]],"")</f>
        <v>0.16136919315403422</v>
      </c>
      <c r="LO152" s="26">
        <f>IFERROR(Tableau17[[#This Row],[2017-T1-M Jean-Luc]]/Tableau17[[#This Row],[2017-T1-TOTAL]],"")</f>
        <v>0.37652811735941322</v>
      </c>
      <c r="LP152" s="26">
        <f>IFERROR(Tableau17[[#This Row],[2017-T1-MACRON Emmanuel]]/Tableau17[[#This Row],[2017-T1-TOTAL]],"")</f>
        <v>0.24938875305623473</v>
      </c>
      <c r="LQ152" s="26">
        <f>IFERROR(Tableau17[[#This Row],[2017-T1-POUTOU Philippe]]/Tableau17[[#This Row],[2017-T1-TOTAL]],"")</f>
        <v>8.557457212713936E-3</v>
      </c>
      <c r="LR152" s="26">
        <f>IFERROR(Tableau17[[#This Row],[2017-T2-LE PEN Marine]]/Tableau17[[#This Row],[2017-T2-TOTAL]],"")</f>
        <v>0.23529411764705882</v>
      </c>
      <c r="LS152" s="26">
        <f>IFERROR(Tableau17[[#This Row],[2017-T2-MACRON Emmanuel]]/Tableau17[[#This Row],[2017-T2-TOTAL]],"")</f>
        <v>0.76470588235294112</v>
      </c>
      <c r="LT152" s="26">
        <f>IFERROR(Tableau17[[#This Row],[2019-T1-ALEXANDRE Audric]]/Tableau17[[#This Row],[2019-T1-TOTAL]],"")</f>
        <v>0</v>
      </c>
      <c r="LU152" s="26">
        <f>IFERROR(Tableau17[[#This Row],[2019-T1-ARTHAUD Nathalie]]/Tableau17[[#This Row],[2019-T1-TOTAL]],"")</f>
        <v>7.6726342710997444E-3</v>
      </c>
      <c r="LV152" s="26">
        <f>IFERROR(Tableau17[[#This Row],[2019-T1-ASSELINEAU François]]/Tableau17[[#This Row],[2019-T1-TOTAL]],"")</f>
        <v>7.6726342710997444E-3</v>
      </c>
      <c r="LW152" s="26">
        <f>IFERROR(Tableau17[[#This Row],[2019-T1-AUBRY Manon]]/Tableau17[[#This Row],[2019-T1-TOTAL]],"")</f>
        <v>0.14322250639386189</v>
      </c>
      <c r="LX152" s="26">
        <f>IFERROR(Tableau17[[#This Row],[2019-T1-AZERGUI Nagib]]/Tableau17[[#This Row],[2019-T1-TOTAL]],"")</f>
        <v>1.5345268542199489E-2</v>
      </c>
      <c r="LY152" s="26">
        <f>IFERROR(Tableau17[[#This Row],[2019-T1-BARDELLA Jordan]]/Tableau17[[#This Row],[2019-T1-TOTAL]],"")</f>
        <v>0.21739130434782608</v>
      </c>
      <c r="LZ152" s="26">
        <f>IFERROR(Tableau17[[#This Row],[2019-T1-BELLAMY François-Xavier]]/Tableau17[[#This Row],[2019-T1-TOTAL]],"")</f>
        <v>4.859335038363171E-2</v>
      </c>
      <c r="MA152" s="26">
        <f>IFERROR(Tableau17[[#This Row],[2019-T1-BIDOU Olivier]]/Tableau17[[#This Row],[2019-T1-TOTAL]],"")</f>
        <v>0</v>
      </c>
      <c r="MB152" s="26">
        <f>IFERROR(Tableau17[[#This Row],[2019-T1-BOURG Dominique]]/Tableau17[[#This Row],[2019-T1-TOTAL]],"")</f>
        <v>2.3017902813299233E-2</v>
      </c>
      <c r="MC152" s="26">
        <f>IFERROR(Tableau17[[#This Row],[2019-T1-BROSSAT Ian]]/Tableau17[[#This Row],[2019-T1-TOTAL]],"")</f>
        <v>4.3478260869565216E-2</v>
      </c>
      <c r="MD152" s="26">
        <f>IFERROR(Tableau17[[#This Row],[2019-T1-CAILLAUD Sophie]]/Tableau17[[#This Row],[2019-T1-TOTAL]],"")</f>
        <v>0</v>
      </c>
      <c r="ME152" s="26">
        <f>IFERROR(Tableau17[[#This Row],[2019-T1-CAMUS Renaud]]/Tableau17[[#This Row],[2019-T1-TOTAL]],"")</f>
        <v>0</v>
      </c>
      <c r="MF152" s="26">
        <f>IFERROR(Tableau17[[#This Row],[2019-T1-CHALENÇON Christophe]]/Tableau17[[#This Row],[2019-T1-TOTAL]],"")</f>
        <v>0</v>
      </c>
      <c r="MG152" s="26">
        <f>IFERROR(Tableau17[[#This Row],[2019-T1-CORBET Cathy Denise Ginette]]/Tableau17[[#This Row],[2019-T1-TOTAL]],"")</f>
        <v>0</v>
      </c>
      <c r="MH152" s="26">
        <f>IFERROR(Tableau17[[#This Row],[2019-T1-DE PREVOISIN Robert]]/Tableau17[[#This Row],[2019-T1-TOTAL]],"")</f>
        <v>0</v>
      </c>
      <c r="MI152" s="26">
        <f>IFERROR(Tableau17[[#This Row],[2019-T1-DELFEL Thérèse]]/Tableau17[[#This Row],[2019-T1-TOTAL]],"")</f>
        <v>0</v>
      </c>
      <c r="MJ152" s="26">
        <f>IFERROR(Tableau17[[#This Row],[2019-T1-DIEUMEGARD Pierre]]/Tableau17[[#This Row],[2019-T1-TOTAL]],"")</f>
        <v>0</v>
      </c>
      <c r="MK152" s="26">
        <f>IFERROR(Tableau17[[#This Row],[2019-T1-DUPONT-AIGNAN Nicolas]]/Tableau17[[#This Row],[2019-T1-TOTAL]],"")</f>
        <v>1.278772378516624E-2</v>
      </c>
      <c r="ML152" s="26">
        <f>IFERROR(Tableau17[[#This Row],[2019-T1-GERNIGON Yves]]/Tableau17[[#This Row],[2019-T1-TOTAL]],"")</f>
        <v>0</v>
      </c>
      <c r="MM152" s="26">
        <f>IFERROR(Tableau17[[#This Row],[2019-T1-GLUCKSMANN Raphaël]]/Tableau17[[#This Row],[2019-T1-TOTAL]],"")</f>
        <v>4.0920716112531973E-2</v>
      </c>
      <c r="MN152" s="26">
        <f>IFERROR(Tableau17[[#This Row],[2019-T1-HAMON Benoît]]/Tableau17[[#This Row],[2019-T1-TOTAL]],"")</f>
        <v>5.3708439897698211E-2</v>
      </c>
      <c r="MO152" s="26">
        <f>IFERROR(Tableau17[[#This Row],[2019-T1-HELGEN Gilles]]/Tableau17[[#This Row],[2019-T1-TOTAL]],"")</f>
        <v>0</v>
      </c>
      <c r="MP152" s="26">
        <f>IFERROR(Tableau17[[#This Row],[2019-T1-JADOT Yannick]]/Tableau17[[#This Row],[2019-T1-TOTAL]],"")</f>
        <v>0.14322250639386189</v>
      </c>
      <c r="MQ152" s="26">
        <f>IFERROR(Tableau17[[#This Row],[2019-T1-LAGARDE Jean-Christophe]]/Tableau17[[#This Row],[2019-T1-TOTAL]],"")</f>
        <v>1.5345268542199489E-2</v>
      </c>
      <c r="MR152" s="26">
        <f>IFERROR(Tableau17[[#This Row],[2019-T1-LALANNE Francis]]/Tableau17[[#This Row],[2019-T1-TOTAL]],"")</f>
        <v>7.6726342710997444E-3</v>
      </c>
      <c r="MS152" s="26">
        <f>IFERROR(Tableau17[[#This Row],[2019-T1-LOISEAU Nathalie]]/Tableau17[[#This Row],[2019-T1-TOTAL]],"")</f>
        <v>0.21739130434782608</v>
      </c>
      <c r="MT152" s="26">
        <f>IFERROR(Tableau17[[#This Row],[2019-T1-MARIE Florie]]/Tableau17[[#This Row],[2019-T1-TOTAL]],"")</f>
        <v>2.5575447570332483E-3</v>
      </c>
      <c r="MU152" s="26">
        <f>IFERROR(Tableau17[[#This Row],[2008-T1-MACROEXTRDROITE]]/Tableau17[[#This Row],[2008-T1-MACROTOTALE]],"")</f>
        <v>0.104</v>
      </c>
      <c r="MV152" s="26">
        <f>IFERROR(Tableau17[[#This Row],[2008-T1-MACRODROITE]]/Tableau17[[#This Row],[2008-T1-MACROTOTALE]],"")</f>
        <v>0.35799999999999998</v>
      </c>
      <c r="MW152" s="26">
        <f>IFERROR(Tableau17[[#This Row],[2008-T1-MACROCENTRE]]/Tableau17[[#This Row],[2008-T1-MACROTOTALE]],"")</f>
        <v>0</v>
      </c>
      <c r="MX152" s="26">
        <f>IFERROR(Tableau17[[#This Row],[2008-T1-MACROGAUCHE]]/Tableau17[[#This Row],[2008-T1-MACROTOTALE]],"")</f>
        <v>0.53800000000000003</v>
      </c>
      <c r="MY152" s="26">
        <f>IFERROR(Tableau17[[#This Row],[2008-T1-MACROAUTRE]]/Tableau17[[#This Row],[2008-T1-MACROTOTALE]],"")</f>
        <v>0</v>
      </c>
      <c r="MZ152" s="26" t="str">
        <f>IFERROR(Tableau17[[#This Row],[2008-T2-MACROEXTRDROITE]]/Tableau17[[#This Row],[2008-T2-MACROTOTALE]],"")</f>
        <v/>
      </c>
      <c r="NA152" s="26" t="str">
        <f>IFERROR(Tableau17[[#This Row],[2008-T2-MACRODROITE]]/Tableau17[[#This Row],[2008-T2-MACROTOTALE]],"")</f>
        <v/>
      </c>
      <c r="NB152" s="26" t="str">
        <f>IFERROR(Tableau17[[#This Row],[2008-T2-MACROCENTRE]]/Tableau17[[#This Row],[2008-T2-MACROTOTALE]],"")</f>
        <v/>
      </c>
      <c r="NC152" s="26" t="str">
        <f>IFERROR(Tableau17[[#This Row],[2008-T2-MACROGAUCHE]]/Tableau17[[#This Row],[2008-T2-MACROTOTALE]],"")</f>
        <v/>
      </c>
      <c r="ND152" s="26" t="str">
        <f>IFERROR(Tableau17[[#This Row],[2008-T2-MACROAUTRE]]/Tableau17[[#This Row],[2008-T2-MACROTOTALE]],"")</f>
        <v/>
      </c>
      <c r="NE152" s="26">
        <f>IFERROR(Tableau17[[#This Row],[2014-T1-MACROEXTRDROITE]]/Tableau17[[#This Row],[2014-T1-MACROTOTALE]],"")</f>
        <v>0.15250965250965251</v>
      </c>
      <c r="NF152" s="26">
        <f>IFERROR(Tableau17[[#This Row],[2014-T1-MACRODROITE]]/Tableau17[[#This Row],[2014-T1-MACROTOTALE]],"")</f>
        <v>0.51930501930501927</v>
      </c>
      <c r="NG152" s="26">
        <f>IFERROR(Tableau17[[#This Row],[2014-T1-MACROCENTRE]]/Tableau17[[#This Row],[2014-T1-MACROTOTALE]],"")</f>
        <v>1.7374517374517374E-2</v>
      </c>
      <c r="NH152" s="26">
        <f>IFERROR(Tableau17[[#This Row],[2014-T1-MACROGAUCHE]]/Tableau17[[#This Row],[2014-T1-MACROTOTALE]],"")</f>
        <v>0.3108108108108108</v>
      </c>
      <c r="NI152" s="26">
        <f>IFERROR(Tableau17[[#This Row],[2014-T1-MACROAUTRE]]/Tableau17[[#This Row],[2014-T1-MACROTOTALE]],"")</f>
        <v>0</v>
      </c>
      <c r="NJ152" s="26">
        <f>IFERROR(Tableau17[[#This Row],[2014-T2-MACROEXTRDROITE]]/Tableau17[[#This Row],[2014-T2-MACROTOTALE]],"")</f>
        <v>0.17184643510054845</v>
      </c>
      <c r="NK152" s="26">
        <f>IFERROR(Tableau17[[#This Row],[2014-T2-MACRODROITE]]/Tableau17[[#This Row],[2014-T2-MACROTOTALE]],"")</f>
        <v>0.51371115173674586</v>
      </c>
      <c r="NL152" s="26">
        <f>IFERROR(Tableau17[[#This Row],[2014-T2-MACROCENTRE]]/Tableau17[[#This Row],[2014-T2-MACROTOTALE]],"")</f>
        <v>0</v>
      </c>
      <c r="NM152" s="26">
        <f>IFERROR(Tableau17[[#This Row],[2014-T2-MACROGAUCHE]]/Tableau17[[#This Row],[2014-T2-MACROTOTALE]],"")</f>
        <v>0.31444241316270566</v>
      </c>
      <c r="NN152" s="26">
        <f>IFERROR(Tableau17[[#This Row],[2014-T2-MACROAUTRE]]/Tableau17[[#This Row],[2014-T2-MACROTOTALE]],"")</f>
        <v>0</v>
      </c>
      <c r="NO152" s="26">
        <f>IFERROR( Tableau17[[#This Row],[2015-T1-MACROEXTRDROITE]]/Tableau17[[#This Row],[2015-T1-MACROTOTALE]],"")</f>
        <v>0.25263157894736843</v>
      </c>
      <c r="NP152" s="26">
        <f>IFERROR(Tableau17[[#This Row],[2015-T1-MACRODROITE]]/Tableau17[[#This Row],[2015-T1-MACROTOTALE]],"")</f>
        <v>0.13894736842105262</v>
      </c>
      <c r="NQ152" s="26">
        <f>IFERROR(Tableau17[[#This Row],[2015-T1-MACROCENTRE]]/Tableau17[[#This Row],[2015-T1-MACROTOTALE]],"")</f>
        <v>0</v>
      </c>
      <c r="NR152" s="26">
        <f>IFERROR(Tableau17[[#This Row],[2015-T1-MACROGAUCHE]]/Tableau17[[#This Row],[2015-T1-MACROTOTALE]],"")</f>
        <v>0.60842105263157897</v>
      </c>
      <c r="NS152" s="26">
        <f>IFERROR(Tableau17[[#This Row],[2015-T1-MACROAUTRE]]/Tableau17[[#This Row],[2015-T1-MACROTOTALE]],"")</f>
        <v>0</v>
      </c>
      <c r="NT152" s="26">
        <f>IFERROR(Tableau17[[#This Row],[2015-T2-MACROEXTRDROITE]]/Tableau17[[#This Row],[2015-T2-MACROTOTALE]],"")</f>
        <v>0.37352245862884159</v>
      </c>
      <c r="NU152" s="26">
        <f>IFERROR(Tableau17[[#This Row],[2015-T2-MACRODROITE]]/Tableau17[[#This Row],[2015-T2-MACROTOTALE]],"")</f>
        <v>0</v>
      </c>
      <c r="NV152" s="26">
        <f>IFERROR(Tableau17[[#This Row],[2015-T2-MACROCENTRE]]/Tableau17[[#This Row],[2015-T2-MACROTOTALE]],"")</f>
        <v>0</v>
      </c>
      <c r="NW152" s="26">
        <f>IFERROR(Tableau17[[#This Row],[2015-T2-MACROGAUCHE]]/Tableau17[[#This Row],[2015-T2-MACROTOTALE]],"")</f>
        <v>0.62647754137115841</v>
      </c>
      <c r="NX152" s="26">
        <f>IFERROR(Tableau17[[#This Row],[2015-T2-MACROAUTRE]]/Tableau17[[#This Row],[2015-T2-MACROTOTALE]],"")</f>
        <v>0</v>
      </c>
      <c r="NY152" s="26">
        <f>IFERROR(Tableau17[[#This Row],[2017-T1-MACROEXTRDROITE]]/Tableau17[[#This Row],[2017-T1-MACROTOTALE]],"")</f>
        <v>0.19437652811735942</v>
      </c>
      <c r="NZ152" s="26">
        <f>IFERROR(Tableau17[[#This Row],[2017-T1-MACRODROITE]]/Tableau17[[#This Row],[2017-T1-MACROTOTALE]],"")</f>
        <v>0.11124694376528117</v>
      </c>
      <c r="OA152" s="26">
        <f>IFERROR(Tableau17[[#This Row],[2017-T1-MACROCENTRE]]/Tableau17[[#This Row],[2017-T1-MACROTOTALE]],"")</f>
        <v>0.24938875305623473</v>
      </c>
      <c r="OB152" s="26">
        <f>IFERROR(Tableau17[[#This Row],[2017-T1-MACROGAUCHE]]/Tableau17[[#This Row],[2017-T1-MACROTOTALE]],"")</f>
        <v>0.44254278728606355</v>
      </c>
      <c r="OC152" s="26">
        <f>IFERROR(Tableau17[[#This Row],[2017-T1-MACROAUTRE]]/Tableau17[[#This Row],[2017-T1-MACROTOTALE]],"")</f>
        <v>2.4449877750611247E-3</v>
      </c>
      <c r="OD152" s="26">
        <f>IFERROR(Tableau17[[#This Row],[2017-T2-MACROEXTRDROITE]]/Tableau17[[#This Row],[2017-T2-MACROTOTALE]],"")</f>
        <v>0.23529411764705882</v>
      </c>
      <c r="OE152" s="26">
        <f>IFERROR(Tableau17[[#This Row],[2017-T2-MACRODROITE]]/Tableau17[[#This Row],[2017-T2-MACROTOTALE]],"")</f>
        <v>0</v>
      </c>
      <c r="OF152" s="26">
        <f>IFERROR(Tableau17[[#This Row],[2017-T2-MACROCENTRE]]/Tableau17[[#This Row],[2017-T2-MACROTOTALE]],"")</f>
        <v>0.76470588235294112</v>
      </c>
      <c r="OG152" s="26">
        <f>IFERROR(Tableau17[[#This Row],[2017-T2-MACROGAUCHE]]/Tableau17[[#This Row],[2017-T2-MACROTOTALE]],"")</f>
        <v>0</v>
      </c>
      <c r="OH152" s="26">
        <f>IFERROR(Tableau17[[#This Row],[2017-T2-MACROAUTRE]]/Tableau17[[#This Row],[2017-T2-MACROTOTALE]],"")</f>
        <v>0</v>
      </c>
      <c r="OI152" s="26">
        <f>IFERROR(Tableau17[[#This Row],[2019-T1-MACROEXTRDROITE]]/Tableau17[[#This Row],[2019-T1-MACROTOTALE]],"")</f>
        <v>0.24129353233830847</v>
      </c>
      <c r="OJ152" s="26">
        <f>IFERROR(Tableau17[[#This Row],[2019-T1-MACRODROITE]]/Tableau17[[#This Row],[2019-T1-MACROTOTALE]],"")</f>
        <v>6.2189054726368161E-2</v>
      </c>
      <c r="OK152" s="26">
        <f>IFERROR(Tableau17[[#This Row],[2019-T1-MACROCENTRE]]/Tableau17[[#This Row],[2019-T1-MACROTOTALE]],"")</f>
        <v>0.21144278606965175</v>
      </c>
      <c r="OL152" s="26">
        <f>IFERROR(Tableau17[[#This Row],[2019-T1-MACROGAUCHE]]/Tableau17[[#This Row],[2019-T1-MACROTOTALE]],"")</f>
        <v>0.42039800995024873</v>
      </c>
      <c r="OM152" s="26">
        <f>IFERROR(Tableau17[[#This Row],[2019-T1-MACROAUTRE]]/Tableau17[[#This Row],[2019-T1-MACROTOTALE]],"")</f>
        <v>6.4676616915422883E-2</v>
      </c>
      <c r="ON152" s="26">
        <f>IFERROR(Tableau17[[#This Row],[2020-T1-MACROEXTRDROITE]]/Tableau17[[#This Row],[2020-T1-MACROTOTALE]],"")</f>
        <v>0.11144578313253012</v>
      </c>
      <c r="OO152" s="26">
        <f>IFERROR(Tableau17[[#This Row],[2020-T1-MACRODROITE]]/Tableau17[[#This Row],[2020-T1-MACROTOTALE]],"")</f>
        <v>0.37349397590361444</v>
      </c>
      <c r="OP152" s="26">
        <f>IFERROR(Tableau17[[#This Row],[2020-T1-MACROCENTRE]]/Tableau17[[#This Row],[2020-T1-MACROTOTALE]],"")</f>
        <v>8.7349397590361449E-2</v>
      </c>
      <c r="OQ152" s="26">
        <f>IFERROR(Tableau17[[#This Row],[2020-T1-MACROGAUCHE]]/Tableau17[[#This Row],[2020-T1-MACROTOTALE]],"")</f>
        <v>0.42771084337349397</v>
      </c>
      <c r="OR152" s="26">
        <f>IFERROR(Tableau17[[#This Row],[2020-T1-MACROAUTRE]]/Tableau17[[#This Row],[2020-T1-MACROTOTALE]],"")</f>
        <v>0</v>
      </c>
      <c r="OS152" s="26">
        <f>IFERROR(Tableau17[[#This Row],[2017 (L)-T1-MACROEXTRDROITE]]/Tableau17[[#This Row],[2017 (L)-T1-MACROTOTALE]],"")</f>
        <v>0.12311015118790497</v>
      </c>
      <c r="OT152" s="26">
        <f>IFERROR(Tableau17[[#This Row],[2017 (L)-T1-MACRODROITE]]/Tableau17[[#This Row],[2017 (L)-T1-MACROTOTALE]],"")</f>
        <v>0.12742980561555076</v>
      </c>
      <c r="OU152" s="26">
        <f>IFERROR(Tableau17[[#This Row],[2017 (L)-T1-MACROCENTRE]]/Tableau17[[#This Row],[2017 (L)-T1-MACROTOTALE]],"")</f>
        <v>0.2505399568034557</v>
      </c>
      <c r="OV152" s="26">
        <f>IFERROR(Tableau17[[#This Row],[2017 (L)-T1-MACROGAUCHE]]/Tableau17[[#This Row],[2017 (L)-T1-MACROTOTALE]],"")</f>
        <v>0.46652267818574517</v>
      </c>
      <c r="OW152" s="26">
        <f>IFERROR(Tableau17[[#This Row],[2017 (L)-T1-MACROAUTRE]]/Tableau17[[#This Row],[2017 (L)-T1-MACROTOTALE]],"")</f>
        <v>3.2397408207343416E-2</v>
      </c>
      <c r="OX152" s="26">
        <f>IFERROR(Tableau17[[#This Row],[2017 (L)-T2-MACROEXTRDROITE]]/Tableau17[[#This Row],[2017 (L)-T2-MACROTOTALE]],"")</f>
        <v>0</v>
      </c>
      <c r="OY152" s="26">
        <f>IFERROR(Tableau17[[#This Row],[2017 (L)-T2-MACRODROITE]]/Tableau17[[#This Row],[2017 (L)-T2-MACROTOTALE]],"")</f>
        <v>0</v>
      </c>
      <c r="OZ152" s="26">
        <f>IFERROR(Tableau17[[#This Row],[2017 (L)-T2-MACROCENTRE]]/Tableau17[[#This Row],[2017 (L)-T2-MACROTOTALE]],"")</f>
        <v>0.44973544973544971</v>
      </c>
      <c r="PA152" s="26">
        <f>IFERROR(Tableau17[[#This Row],[2017 (L)-T2-MACROGAUCHE]]/Tableau17[[#This Row],[2017 (L)-T2-MACROTOTALE]],"")</f>
        <v>0.55026455026455023</v>
      </c>
      <c r="PB152" s="26">
        <f>IFERROR(Tableau17[[#This Row],[2017 (L)-T2-MACROAUTRE]]/Tableau17[[#This Row],[2017 (L)-T2-MACROTOTALE]],"")</f>
        <v>0</v>
      </c>
      <c r="PC152" s="26">
        <f>IFERROR(Tableau17[[#This Row],[2008_T1_PROCUS]]/Tableau17[[#This Row],[2008_T1_INSCRITS]],0)</f>
        <v>0</v>
      </c>
      <c r="PD152" s="26">
        <f>IFERROR(Tableau17[[#This Row],[2008_T2_PROCUS]]/Tableau17[[#This Row],[2008_T2_INSCRITS]],0)</f>
        <v>0</v>
      </c>
      <c r="PE152" s="26">
        <f>Tableau17[[#This Row],[2014_T1_PROCUS]]/Tableau17[[#This Row],[2014_T1_INSCRITS]]</f>
        <v>1.3133208255159476E-2</v>
      </c>
      <c r="PF152" s="26">
        <f>IFERROR(Tableau17[[#This Row],[2014_T2_PROCUS]]/Tableau17[[#This Row],[2014_T2_INSCRITS]],0)</f>
        <v>1.2195121951219513E-2</v>
      </c>
    </row>
    <row r="153" spans="1:422" hidden="1" x14ac:dyDescent="0.2">
      <c r="A153" s="1">
        <v>4</v>
      </c>
      <c r="B153" s="1" t="s">
        <v>312</v>
      </c>
      <c r="C153" s="1" t="s">
        <v>323</v>
      </c>
      <c r="D153" s="1" t="s">
        <v>323</v>
      </c>
      <c r="E153" s="1">
        <v>604</v>
      </c>
      <c r="F153" s="1">
        <v>5.3828370000000003</v>
      </c>
      <c r="G153" s="1">
        <v>43.290438999999999</v>
      </c>
      <c r="H153" s="3">
        <v>1381</v>
      </c>
      <c r="I153" s="3">
        <v>165</v>
      </c>
      <c r="L153" s="1">
        <v>40</v>
      </c>
      <c r="M153" s="1">
        <v>12</v>
      </c>
      <c r="P153" s="1">
        <v>73</v>
      </c>
      <c r="Q153" s="1">
        <v>49</v>
      </c>
      <c r="R153" s="1">
        <v>67</v>
      </c>
      <c r="S153" s="1">
        <v>229</v>
      </c>
      <c r="T153" s="1">
        <v>94</v>
      </c>
      <c r="U153" s="1">
        <v>564</v>
      </c>
      <c r="V153" s="1">
        <v>1297</v>
      </c>
      <c r="W153" s="1">
        <v>697</v>
      </c>
      <c r="X153" s="1">
        <v>17</v>
      </c>
      <c r="Y153" s="2">
        <v>0.53739398999999999</v>
      </c>
      <c r="AB153" s="1">
        <v>0</v>
      </c>
      <c r="AD153" s="1">
        <v>1381</v>
      </c>
      <c r="AE153" s="1">
        <v>577</v>
      </c>
      <c r="AF153" s="2">
        <v>0.41781318000000001</v>
      </c>
      <c r="AG153" s="1">
        <f t="shared" si="2"/>
        <v>165</v>
      </c>
      <c r="AH153" s="1">
        <v>1297</v>
      </c>
      <c r="AI153" s="1">
        <v>780</v>
      </c>
      <c r="AJ153" s="1">
        <v>17</v>
      </c>
      <c r="AK153" s="2">
        <v>0.60138782000000002</v>
      </c>
      <c r="AN153" s="1">
        <v>0</v>
      </c>
      <c r="AP153" s="1">
        <v>1279</v>
      </c>
      <c r="AQ153" s="1">
        <v>614</v>
      </c>
      <c r="AR153" s="2">
        <v>0.48006254999999998</v>
      </c>
      <c r="AS153" s="1">
        <v>1279</v>
      </c>
      <c r="AT153" s="1">
        <v>600</v>
      </c>
      <c r="AU153" s="2">
        <v>0.46911649999999999</v>
      </c>
      <c r="AV153" s="1">
        <v>1305</v>
      </c>
      <c r="AW153" s="1">
        <v>654</v>
      </c>
      <c r="AX153" s="2">
        <v>0.50114943000000001</v>
      </c>
      <c r="AY153" s="1">
        <v>1305</v>
      </c>
      <c r="AZ153" s="1">
        <v>532</v>
      </c>
      <c r="BA153" s="2">
        <v>0.40766284000000003</v>
      </c>
      <c r="BB153" s="1">
        <v>1306</v>
      </c>
      <c r="BC153" s="1">
        <v>1037</v>
      </c>
      <c r="BD153" s="2">
        <v>0.79402757000000002</v>
      </c>
      <c r="BE153" s="1">
        <v>1306</v>
      </c>
      <c r="BF153" s="1">
        <v>940</v>
      </c>
      <c r="BG153" s="2">
        <v>0.71975498000000004</v>
      </c>
      <c r="BH153" s="1">
        <v>1320</v>
      </c>
      <c r="BI153" s="1">
        <v>658</v>
      </c>
      <c r="BJ153" s="2">
        <v>0.49848484999999998</v>
      </c>
      <c r="BK153" s="1">
        <v>68</v>
      </c>
      <c r="BN153" s="1">
        <v>64</v>
      </c>
      <c r="BO153" s="1">
        <v>61</v>
      </c>
      <c r="BP153" s="1">
        <v>314</v>
      </c>
      <c r="BQ153" s="1">
        <v>256</v>
      </c>
      <c r="BR153" s="1">
        <v>763</v>
      </c>
      <c r="BZ153" s="1">
        <v>70</v>
      </c>
      <c r="CB153" s="1">
        <v>69</v>
      </c>
      <c r="CC153" s="1">
        <v>117</v>
      </c>
      <c r="CD153" s="1">
        <v>241</v>
      </c>
      <c r="CE153" s="1">
        <v>177</v>
      </c>
      <c r="CF153" s="1">
        <v>674</v>
      </c>
      <c r="CK153" s="1">
        <v>2</v>
      </c>
      <c r="CO153" s="1">
        <v>68</v>
      </c>
      <c r="CP153" s="1">
        <v>144</v>
      </c>
      <c r="CR153" s="1">
        <v>22</v>
      </c>
      <c r="CT153" s="1">
        <v>172</v>
      </c>
      <c r="CU153" s="1">
        <v>176</v>
      </c>
      <c r="CW153" s="1">
        <v>584</v>
      </c>
      <c r="CY153" s="1">
        <v>143</v>
      </c>
      <c r="DA153" s="1">
        <v>384</v>
      </c>
      <c r="DC153" s="1">
        <v>527</v>
      </c>
      <c r="DD153" s="1">
        <v>17</v>
      </c>
      <c r="DE153" s="1">
        <v>0</v>
      </c>
      <c r="DF153" s="1">
        <v>8</v>
      </c>
      <c r="DG153" s="1">
        <v>15</v>
      </c>
      <c r="DH153" s="1">
        <v>3</v>
      </c>
      <c r="DI153" s="1">
        <v>60</v>
      </c>
      <c r="DK153" s="1">
        <v>4</v>
      </c>
      <c r="DL153" s="1">
        <v>149</v>
      </c>
      <c r="DN153" s="1">
        <v>102</v>
      </c>
      <c r="DP153" s="1">
        <v>8</v>
      </c>
      <c r="DQ153" s="1">
        <v>1</v>
      </c>
      <c r="DR153" s="1">
        <v>232</v>
      </c>
      <c r="DU153" s="1">
        <v>599</v>
      </c>
      <c r="DV153" s="1">
        <v>234</v>
      </c>
      <c r="DZ153" s="1">
        <v>268</v>
      </c>
      <c r="EA153" s="1">
        <v>502</v>
      </c>
      <c r="EB153" s="1">
        <v>7</v>
      </c>
      <c r="EC153" s="1">
        <v>9</v>
      </c>
      <c r="ED153" s="1">
        <v>3</v>
      </c>
      <c r="EE153" s="1">
        <v>20</v>
      </c>
      <c r="EF153" s="1">
        <v>206</v>
      </c>
      <c r="EG153" s="1">
        <v>78</v>
      </c>
      <c r="EH153" s="1">
        <v>8</v>
      </c>
      <c r="EI153" s="1">
        <v>117</v>
      </c>
      <c r="EJ153" s="1">
        <v>292</v>
      </c>
      <c r="EK153" s="1">
        <v>276</v>
      </c>
      <c r="EL153" s="1">
        <v>11</v>
      </c>
      <c r="EM153" s="1">
        <v>1027</v>
      </c>
      <c r="EN153" s="1">
        <v>189</v>
      </c>
      <c r="EO153" s="1">
        <v>669</v>
      </c>
      <c r="EP153" s="1">
        <v>858</v>
      </c>
      <c r="EQ153" s="1">
        <v>0</v>
      </c>
      <c r="ER153" s="1">
        <v>4</v>
      </c>
      <c r="ES153" s="1">
        <v>3</v>
      </c>
      <c r="ET153" s="1">
        <v>53</v>
      </c>
      <c r="EU153" s="1">
        <v>2</v>
      </c>
      <c r="EV153" s="1">
        <v>90</v>
      </c>
      <c r="EW153" s="1">
        <v>38</v>
      </c>
      <c r="EX153" s="1">
        <v>1</v>
      </c>
      <c r="EY153" s="1">
        <v>12</v>
      </c>
      <c r="EZ153" s="1">
        <v>15</v>
      </c>
      <c r="FA153" s="1">
        <v>0</v>
      </c>
      <c r="FB153" s="1">
        <v>0</v>
      </c>
      <c r="FC153" s="1">
        <v>0</v>
      </c>
      <c r="FD153" s="1">
        <v>0</v>
      </c>
      <c r="FE153" s="1">
        <v>0</v>
      </c>
      <c r="FF153" s="1">
        <v>0</v>
      </c>
      <c r="FG153" s="1">
        <v>1</v>
      </c>
      <c r="FH153" s="1">
        <v>13</v>
      </c>
      <c r="FI153" s="1">
        <v>0</v>
      </c>
      <c r="FJ153" s="1">
        <v>44</v>
      </c>
      <c r="FK153" s="1">
        <v>31</v>
      </c>
      <c r="FL153" s="1">
        <v>0</v>
      </c>
      <c r="FM153" s="1">
        <v>150</v>
      </c>
      <c r="FN153" s="1">
        <v>16</v>
      </c>
      <c r="FO153" s="1">
        <v>2</v>
      </c>
      <c r="FP153" s="1">
        <v>158</v>
      </c>
      <c r="FQ153" s="1">
        <v>1</v>
      </c>
      <c r="FR153" s="1">
        <f>SUM(Tableau17[[#This Row],[2019-T1-ALEXANDRE Audric]:[2019-T1-MARIE Florie]])</f>
        <v>634</v>
      </c>
      <c r="FS153" s="1">
        <v>61</v>
      </c>
      <c r="FT153" s="1">
        <v>382</v>
      </c>
      <c r="FU153" s="1">
        <v>0</v>
      </c>
      <c r="FV153" s="1">
        <v>320</v>
      </c>
      <c r="FW153" s="1">
        <v>0</v>
      </c>
      <c r="FX153" s="1">
        <v>763</v>
      </c>
      <c r="GD153" s="1">
        <v>0</v>
      </c>
      <c r="GE153" s="1">
        <v>117</v>
      </c>
      <c r="GF153" s="1">
        <v>241</v>
      </c>
      <c r="GG153" s="1">
        <v>0</v>
      </c>
      <c r="GH153" s="1">
        <v>316</v>
      </c>
      <c r="GI153" s="1">
        <v>0</v>
      </c>
      <c r="GJ153" s="1">
        <v>674</v>
      </c>
      <c r="GP153" s="1">
        <v>0</v>
      </c>
      <c r="GQ153" s="1">
        <v>144</v>
      </c>
      <c r="GR153" s="1">
        <v>172</v>
      </c>
      <c r="GS153" s="1">
        <v>0</v>
      </c>
      <c r="GT153" s="1">
        <v>266</v>
      </c>
      <c r="GU153" s="1">
        <v>2</v>
      </c>
      <c r="GV153" s="1">
        <v>584</v>
      </c>
      <c r="GW153" s="1">
        <v>143</v>
      </c>
      <c r="GX153" s="1">
        <v>384</v>
      </c>
      <c r="GY153" s="1">
        <v>0</v>
      </c>
      <c r="GZ153" s="1">
        <v>0</v>
      </c>
      <c r="HA153" s="1">
        <v>0</v>
      </c>
      <c r="HB153" s="1">
        <v>527</v>
      </c>
      <c r="HC153" s="1">
        <v>149</v>
      </c>
      <c r="HD153" s="1">
        <v>206</v>
      </c>
      <c r="HE153" s="1">
        <v>276</v>
      </c>
      <c r="HF153" s="1">
        <v>388</v>
      </c>
      <c r="HG153" s="1">
        <v>8</v>
      </c>
      <c r="HH153" s="1">
        <v>1027</v>
      </c>
      <c r="HI153" s="1">
        <v>189</v>
      </c>
      <c r="HJ153" s="1">
        <v>0</v>
      </c>
      <c r="HK153" s="1">
        <v>669</v>
      </c>
      <c r="HL153" s="1">
        <v>0</v>
      </c>
      <c r="HM153" s="1">
        <v>0</v>
      </c>
      <c r="HN153" s="1">
        <v>858</v>
      </c>
      <c r="HO153" s="1">
        <v>109</v>
      </c>
      <c r="HP153" s="1">
        <v>54</v>
      </c>
      <c r="HQ153" s="1">
        <v>158</v>
      </c>
      <c r="HR153" s="1">
        <v>297</v>
      </c>
      <c r="HS153" s="1">
        <v>26</v>
      </c>
      <c r="HT153" s="1">
        <v>644</v>
      </c>
      <c r="HU153" s="1">
        <v>67</v>
      </c>
      <c r="HV153" s="1">
        <v>113</v>
      </c>
      <c r="HW153" s="1">
        <v>49</v>
      </c>
      <c r="HX153" s="1">
        <v>335</v>
      </c>
      <c r="HY153" s="1">
        <v>0</v>
      </c>
      <c r="HZ153" s="1">
        <v>564</v>
      </c>
      <c r="IA153" s="1">
        <v>8</v>
      </c>
      <c r="IB153" s="1">
        <v>117</v>
      </c>
      <c r="IC153" s="1">
        <v>232</v>
      </c>
      <c r="ID153" s="1">
        <v>241</v>
      </c>
      <c r="IE153" s="1">
        <v>1</v>
      </c>
      <c r="IF153" s="1">
        <v>599</v>
      </c>
      <c r="IG153" s="1">
        <v>0</v>
      </c>
      <c r="IH153" s="1">
        <v>0</v>
      </c>
      <c r="II153" s="1">
        <v>268</v>
      </c>
      <c r="IJ153" s="1">
        <v>234</v>
      </c>
      <c r="IK153" s="1">
        <v>0</v>
      </c>
      <c r="IL153" s="1">
        <v>502</v>
      </c>
      <c r="IM153" s="26">
        <f>IFERROR(Tableau17[[#This Row],[LDIV]]/Tableau17[[#This Row],[Total général]],"")</f>
        <v>0</v>
      </c>
      <c r="IN153" s="26">
        <f>IFERROR(Tableau17[[#This Row],[LDVC]]/Tableau17[[#This Row],[Total général]],"")</f>
        <v>0</v>
      </c>
      <c r="IO153" s="26">
        <f>IFERROR(Tableau17[[#This Row],[LDVD]]/Tableau17[[#This Row],[Total général]],"")</f>
        <v>7.0921985815602842E-2</v>
      </c>
      <c r="IP153" s="26">
        <f>IFERROR(Tableau17[[#This Row],[LDVG]]/Tableau17[[#This Row],[Total général]],"")</f>
        <v>2.1276595744680851E-2</v>
      </c>
      <c r="IQ153" s="26">
        <f>IFERROR(Tableau17[[#This Row],[LEXD]]/Tableau17[[#This Row],[Total général]],"")</f>
        <v>0</v>
      </c>
      <c r="IR153" s="26">
        <f>IFERROR(Tableau17[[#This Row],[LEXG]]/Tableau17[[#This Row],[Total général]],"")</f>
        <v>0</v>
      </c>
      <c r="IS153" s="26">
        <f>IFERROR(Tableau17[[#This Row],[LLR]]/Tableau17[[#This Row],[Total général]],"")</f>
        <v>0.12943262411347517</v>
      </c>
      <c r="IT153" s="26">
        <f>IFERROR(Tableau17[[#This Row],[LREM]]/Tableau17[[#This Row],[Total général]],"")</f>
        <v>8.6879432624113476E-2</v>
      </c>
      <c r="IU153" s="26">
        <f>IFERROR(Tableau17[[#This Row],[LRN]]/Tableau17[[#This Row],[Total général]],"")</f>
        <v>0.11879432624113476</v>
      </c>
      <c r="IV153" s="26">
        <f>IFERROR(Tableau17[[#This Row],[LUG]]/Tableau17[[#This Row],[Total général]],"")</f>
        <v>0.40602836879432624</v>
      </c>
      <c r="IW153" s="26">
        <f>IFERROR(Tableau17[[#This Row],[LVEC]]/Tableau17[[#This Row],[Total général]],"")</f>
        <v>0.16666666666666666</v>
      </c>
      <c r="IX153" s="26">
        <f>IFERROR(Tableau17[[#This Row],[2008-T1-LCMD]]/Tableau17[[#This Row],[2008-T1-TOTAL]],"")</f>
        <v>8.9121887287024901E-2</v>
      </c>
      <c r="IY153" s="26">
        <f>IFERROR(Tableau17[[#This Row],[2008-T1-LDVD]]/Tableau17[[#This Row],[2008-T1-TOTAL]],"")</f>
        <v>0</v>
      </c>
      <c r="IZ153" s="26">
        <f>IFERROR(Tableau17[[#This Row],[2008-T1-LEXD]]/Tableau17[[#This Row],[2008-T1-TOTAL]],"")</f>
        <v>0</v>
      </c>
      <c r="JA153" s="26">
        <f>IFERROR(Tableau17[[#This Row],[2008-T1-LEXG]]/Tableau17[[#This Row],[2008-T1-TOTAL]],"")</f>
        <v>8.3879423328964614E-2</v>
      </c>
      <c r="JB153" s="26">
        <f>IFERROR(Tableau17[[#This Row],[2008-T1-LFN]]/Tableau17[[#This Row],[2008-T1-TOTAL]],"")</f>
        <v>7.9947575360419396E-2</v>
      </c>
      <c r="JC153" s="26">
        <f>IFERROR(Tableau17[[#This Row],[2008-T1-LMAJ]]/Tableau17[[#This Row],[2008-T1-TOTAL]],"")</f>
        <v>0.41153342070773263</v>
      </c>
      <c r="JD153" s="26">
        <f>IFERROR(Tableau17[[#This Row],[2008-T1-LUG]]/Tableau17[[#This Row],[2008-T1-TOTAL]],"")</f>
        <v>0.33551769331585846</v>
      </c>
      <c r="JE153" s="26" t="str">
        <f>IFERROR(Tableau17[[#This Row],[2008-T2-LFN]]/Tableau17[[#This Row],[2008-T2-TOTAL]],"")</f>
        <v/>
      </c>
      <c r="JF153" s="26" t="str">
        <f>IFERROR(Tableau17[[#This Row],[2008-T2-LGC]]/Tableau17[[#This Row],[2008-T2-TOTAL]],"")</f>
        <v/>
      </c>
      <c r="JG153" s="26" t="str">
        <f>IFERROR(Tableau17[[#This Row],[2008-T2-LMAJ]]/Tableau17[[#This Row],[2008-T2-TOTAL]],"")</f>
        <v/>
      </c>
      <c r="JH153" s="26" t="str">
        <f>IFERROR(Tableau17[[#This Row],[2008-T2-LUG]]/Tableau17[[#This Row],[2008-T2-TOTAL]],"")</f>
        <v/>
      </c>
      <c r="JI153" s="26">
        <f>IFERROR(Tableau17[[#This Row],[2014-T1-LDIV]]/Tableau17[[#This Row],[2014-T1-TOTAL]],"")</f>
        <v>0</v>
      </c>
      <c r="JJ153" s="26">
        <f>IFERROR(Tableau17[[#This Row],[2014-T1-LDVD]]/Tableau17[[#This Row],[2014-T1-TOTAL]],"")</f>
        <v>0</v>
      </c>
      <c r="JK153" s="26">
        <f>IFERROR(Tableau17[[#This Row],[2014-T1-LDVG]]/Tableau17[[#This Row],[2014-T1-TOTAL]],"")</f>
        <v>0.10385756676557864</v>
      </c>
      <c r="JL153" s="26">
        <f>IFERROR(Tableau17[[#This Row],[2014-T1-LEXG]]/Tableau17[[#This Row],[2014-T1-TOTAL]],"")</f>
        <v>0</v>
      </c>
      <c r="JM153" s="26">
        <f>IFERROR(Tableau17[[#This Row],[2014-T1-LFG]]/Tableau17[[#This Row],[2014-T1-TOTAL]],"")</f>
        <v>0.10237388724035608</v>
      </c>
      <c r="JN153" s="26">
        <f>IFERROR(Tableau17[[#This Row],[2014-T1-LFN]]/Tableau17[[#This Row],[2014-T1-TOTAL]],"")</f>
        <v>0.17359050445103857</v>
      </c>
      <c r="JO153" s="26">
        <f>IFERROR(Tableau17[[#This Row],[2014-T1-LUD]]/Tableau17[[#This Row],[2014-T1-TOTAL]],"")</f>
        <v>0.35756676557863504</v>
      </c>
      <c r="JP153" s="26">
        <f>IFERROR(Tableau17[[#This Row],[2014-T1-LUG]]/Tableau17[[#This Row],[2014-T1-TOTAL]],"")</f>
        <v>0.26261127596439171</v>
      </c>
      <c r="JQ153" s="26" t="str">
        <f>IFERROR(Tableau17[[#This Row],[2014-T2-LFN]]/Tableau17[[#This Row],[2014-T2-TOTAL]],"")</f>
        <v/>
      </c>
      <c r="JR153" s="26" t="str">
        <f>IFERROR(Tableau17[[#This Row],[2014-T2-LUD]]/Tableau17[[#This Row],[2014-T2-TOTAL]],"")</f>
        <v/>
      </c>
      <c r="JS153" s="26" t="str">
        <f>IFERROR(Tableau17[[#This Row],[2014-T2-LUG]]/Tableau17[[#This Row],[2014-T2-TOTAL]],"")</f>
        <v/>
      </c>
      <c r="JT153" s="26">
        <f>IFERROR(Tableau17[[#This Row],[2015-T1-BC-DIV]]/Tableau17[[#This Row],[2015-T1-TOTAL]],"")</f>
        <v>3.4246575342465752E-3</v>
      </c>
      <c r="JU153" s="26">
        <f>IFERROR(Tableau17[[#This Row],[2015-T1-BC-DLF]]/Tableau17[[#This Row],[2015-T1-TOTAL]],"")</f>
        <v>0</v>
      </c>
      <c r="JV153" s="26">
        <f>IFERROR(Tableau17[[#This Row],[2015-T1-BC-DVD]]/Tableau17[[#This Row],[2015-T1-TOTAL]],"")</f>
        <v>0</v>
      </c>
      <c r="JW153" s="26">
        <f>IFERROR(Tableau17[[#This Row],[2015-T1-BC-DVG]]/Tableau17[[#This Row],[2015-T1-TOTAL]],"")</f>
        <v>0</v>
      </c>
      <c r="JX153" s="26">
        <f>IFERROR(Tableau17[[#This Row],[2015-T1-BC-FG]]/Tableau17[[#This Row],[2015-T1-TOTAL]],"")</f>
        <v>0.11643835616438356</v>
      </c>
      <c r="JY153" s="26">
        <f>IFERROR(Tableau17[[#This Row],[2015-T1-BC-FN]]/Tableau17[[#This Row],[2015-T1-TOTAL]],"")</f>
        <v>0.24657534246575341</v>
      </c>
      <c r="JZ153" s="26">
        <f>IFERROR(Tableau17[[#This Row],[2015-T1-BC-MDM]]/Tableau17[[#This Row],[2015-T1-TOTAL]],"")</f>
        <v>0</v>
      </c>
      <c r="KA153" s="26">
        <f>IFERROR(Tableau17[[#This Row],[2015-T1-BC-RDG]]/Tableau17[[#This Row],[2015-T1-TOTAL]],"")</f>
        <v>3.7671232876712327E-2</v>
      </c>
      <c r="KB153" s="26">
        <f>IFERROR(Tableau17[[#This Row],[2015-T1-BC-SOC]]/Tableau17[[#This Row],[2015-T1-TOTAL]],"")</f>
        <v>0</v>
      </c>
      <c r="KC153" s="26">
        <f>IFERROR(Tableau17[[#This Row],[2015-T1-BC-UD]]/Tableau17[[#This Row],[2015-T1-TOTAL]],"")</f>
        <v>0.29452054794520549</v>
      </c>
      <c r="KD153" s="26">
        <f>IFERROR(Tableau17[[#This Row],[2015-T1-BC-UG]]/Tableau17[[#This Row],[2015-T1-TOTAL]],"")</f>
        <v>0.30136986301369861</v>
      </c>
      <c r="KE153" s="26">
        <f>IFERROR(Tableau17[[#This Row],[2015-T1-BC-VEC]]/Tableau17[[#This Row],[2015-T1-TOTAL]],"")</f>
        <v>0</v>
      </c>
      <c r="KF153" s="26">
        <f>IFERROR(Tableau17[[#This Row],[2015-T2-BC-DVG]]/Tableau17[[#This Row],[2015-T2-TOTAL]],"")</f>
        <v>0</v>
      </c>
      <c r="KG153" s="26">
        <f>IFERROR(Tableau17[[#This Row],[2015-T2-BC-FN]]/Tableau17[[#This Row],[2015-T2-TOTAL]],"")</f>
        <v>0.27134724857685011</v>
      </c>
      <c r="KH153" s="26">
        <f>IFERROR(Tableau17[[#This Row],[2015-T2-BC-SOC]]/Tableau17[[#This Row],[2015-T2-TOTAL]],"")</f>
        <v>0</v>
      </c>
      <c r="KI153" s="26">
        <f>IFERROR(Tableau17[[#This Row],[2015-T2-BC-UD]]/Tableau17[[#This Row],[2015-T2-TOTAL]],"")</f>
        <v>0.72865275142314989</v>
      </c>
      <c r="KJ153" s="26">
        <f>IFERROR(Tableau17[[#This Row],[2015-T2-BC-UG]]/Tableau17[[#This Row],[2015-T2-TOTAL]],"")</f>
        <v>0</v>
      </c>
      <c r="KK153" s="26">
        <f>IFERROR(Tableau17[[#This Row],[2017 (L)-T1-COM]]/Tableau17[[#This Row],[2017 (L)-T1-TOTAL]],"")</f>
        <v>2.8380634390651086E-2</v>
      </c>
      <c r="KL153" s="26">
        <f>IFERROR(Tableau17[[#This Row],[2017 (L)-T1-DIV]]/Tableau17[[#This Row],[2017 (L)-T1-TOTAL]],"")</f>
        <v>0</v>
      </c>
      <c r="KM153" s="26">
        <f>IFERROR(Tableau17[[#This Row],[2017 (L)-T1-DLF]]/Tableau17[[#This Row],[2017 (L)-T1-TOTAL]],"")</f>
        <v>1.335559265442404E-2</v>
      </c>
      <c r="KN153" s="26">
        <f>IFERROR(Tableau17[[#This Row],[2017 (L)-T1-DVD]]/Tableau17[[#This Row],[2017 (L)-T1-TOTAL]],"")</f>
        <v>2.5041736227045076E-2</v>
      </c>
      <c r="KO153" s="26">
        <f>IFERROR(Tableau17[[#This Row],[2017 (L)-T1-DVG]]/Tableau17[[#This Row],[2017 (L)-T1-TOTAL]],"")</f>
        <v>5.008347245409015E-3</v>
      </c>
      <c r="KP153" s="26">
        <f>IFERROR(Tableau17[[#This Row],[2017 (L)-T1-ECO]]/Tableau17[[#This Row],[2017 (L)-T1-TOTAL]],"")</f>
        <v>0.1001669449081803</v>
      </c>
      <c r="KQ153" s="26">
        <f>IFERROR(Tableau17[[#This Row],[2017 (L)-T1-EXD]]/Tableau17[[#This Row],[2017 (L)-T1-TOTAL]],"")</f>
        <v>0</v>
      </c>
      <c r="KR153" s="26">
        <f>IFERROR(Tableau17[[#This Row],[2017 (L)-T1-EXG]]/Tableau17[[#This Row],[2017 (L)-T1-TOTAL]],"")</f>
        <v>6.6777963272120202E-3</v>
      </c>
      <c r="KS153" s="26">
        <f>IFERROR(Tableau17[[#This Row],[2017 (L)-T1-FI]]/Tableau17[[#This Row],[2017 (L)-T1-TOTAL]],"")</f>
        <v>0.24874791318864775</v>
      </c>
      <c r="KT153" s="26">
        <f>IFERROR(Tableau17[[#This Row],[2017 (L)-T1-FN]]/Tableau17[[#This Row],[2017 (L)-T1-TOTAL]],"")</f>
        <v>0</v>
      </c>
      <c r="KU153" s="26">
        <f>IFERROR(Tableau17[[#This Row],[2017 (L)-T1-LR]]/Tableau17[[#This Row],[2017 (L)-T1-TOTAL]],"")</f>
        <v>0.17028380634390652</v>
      </c>
      <c r="KV153" s="26">
        <f>IFERROR(Tableau17[[#This Row],[2017 (L)-T1-MDM]]/Tableau17[[#This Row],[2017 (L)-T1-TOTAL]],"")</f>
        <v>0</v>
      </c>
      <c r="KW153" s="26">
        <f>IFERROR(Tableau17[[#This Row],[2017 (L)-T1-RDG]]/Tableau17[[#This Row],[2017 (L)-T1-TOTAL]],"")</f>
        <v>1.335559265442404E-2</v>
      </c>
      <c r="KX153" s="26">
        <f>IFERROR(Tableau17[[#This Row],[2017 (L)-T1-REG]]/Tableau17[[#This Row],[2017 (L)-T1-TOTAL]],"")</f>
        <v>1.6694490818030051E-3</v>
      </c>
      <c r="KY153" s="26">
        <f>IFERROR(Tableau17[[#This Row],[2017 (L)-T1-REM]]/Tableau17[[#This Row],[2017 (L)-T1-TOTAL]],"")</f>
        <v>0.38731218697829717</v>
      </c>
      <c r="KZ153" s="26">
        <f>IFERROR(Tableau17[[#This Row],[2017 (L)-T1-SOC]]/Tableau17[[#This Row],[2017 (L)-T1-TOTAL]],"")</f>
        <v>0</v>
      </c>
      <c r="LA153" s="26">
        <f>IFERROR(Tableau17[[#This Row],[2017 (L)-T1-UDI]]/Tableau17[[#This Row],[2017 (L)-T1-TOTAL]],"")</f>
        <v>0</v>
      </c>
      <c r="LB153" s="26">
        <f>IFERROR(Tableau17[[#This Row],[2017 (L)-T2-FI]]/Tableau17[[#This Row],[2017 (L)-T2-TOTAL]],"")</f>
        <v>0.46613545816733065</v>
      </c>
      <c r="LC153" s="26">
        <f>IFERROR(Tableau17[[#This Row],[2017 (L)-T2-FN]]/Tableau17[[#This Row],[2017 (L)-T2-TOTAL]],"")</f>
        <v>0</v>
      </c>
      <c r="LD153" s="26">
        <f>IFERROR(Tableau17[[#This Row],[2017 (L)-T2-LR]]/Tableau17[[#This Row],[2017 (L)-T2-TOTAL]],"")</f>
        <v>0</v>
      </c>
      <c r="LE153" s="26">
        <f>IFERROR(Tableau17[[#This Row],[2017 (L)-T2-MDM]]/Tableau17[[#This Row],[2017 (L)-T2-TOTAL]],"")</f>
        <v>0</v>
      </c>
      <c r="LF153" s="26">
        <f>IFERROR(Tableau17[[#This Row],[2017 (L)-T2-REM]]/Tableau17[[#This Row],[2017 (L)-T2-TOTAL]],"")</f>
        <v>0.53386454183266929</v>
      </c>
      <c r="LG153" s="26">
        <f>IFERROR(Tableau17[[#This Row],[2017-T1-ARTHAUD Nathalie]]/Tableau17[[#This Row],[2017-T1-TOTAL]],"")</f>
        <v>6.815968841285297E-3</v>
      </c>
      <c r="LH153" s="26">
        <f>IFERROR(Tableau17[[#This Row],[2017-T1-ASSELINEAU Fran]]/Tableau17[[#This Row],[2017-T1-TOTAL]],"")</f>
        <v>8.7633885102239538E-3</v>
      </c>
      <c r="LI153" s="26">
        <f>IFERROR(Tableau17[[#This Row],[2017-T1-CHEMINADE Jacques]]/Tableau17[[#This Row],[2017-T1-TOTAL]],"")</f>
        <v>2.9211295034079843E-3</v>
      </c>
      <c r="LJ153" s="26">
        <f>IFERROR(Tableau17[[#This Row],[2017-T1-DUPONT-AIGNAN Nicolas]]/Tableau17[[#This Row],[2017-T1-TOTAL]],"")</f>
        <v>1.9474196689386564E-2</v>
      </c>
      <c r="LK153" s="26">
        <f>IFERROR(Tableau17[[#This Row],[2017-T1-FILLON Fran]]/Tableau17[[#This Row],[2017-T1-TOTAL]],"")</f>
        <v>0.20058422590068159</v>
      </c>
      <c r="LL153" s="26">
        <f>IFERROR(Tableau17[[#This Row],[2017-T1-HAMON Beno]]/Tableau17[[#This Row],[2017-T1-TOTAL]],"")</f>
        <v>7.5949367088607597E-2</v>
      </c>
      <c r="LM153" s="26">
        <f>IFERROR(Tableau17[[#This Row],[2017-T1-LASSALLE Jean]]/Tableau17[[#This Row],[2017-T1-TOTAL]],"")</f>
        <v>7.7896786757546254E-3</v>
      </c>
      <c r="LN153" s="26">
        <f>IFERROR(Tableau17[[#This Row],[2017-T1-LE PEN Marine]]/Tableau17[[#This Row],[2017-T1-TOTAL]],"")</f>
        <v>0.11392405063291139</v>
      </c>
      <c r="LO153" s="26">
        <f>IFERROR(Tableau17[[#This Row],[2017-T1-M Jean-Luc]]/Tableau17[[#This Row],[2017-T1-TOTAL]],"")</f>
        <v>0.28432327166504384</v>
      </c>
      <c r="LP153" s="26">
        <f>IFERROR(Tableau17[[#This Row],[2017-T1-MACRON Emmanuel]]/Tableau17[[#This Row],[2017-T1-TOTAL]],"")</f>
        <v>0.26874391431353456</v>
      </c>
      <c r="LQ153" s="26">
        <f>IFERROR(Tableau17[[#This Row],[2017-T1-POUTOU Philippe]]/Tableau17[[#This Row],[2017-T1-TOTAL]],"")</f>
        <v>1.0710808179162609E-2</v>
      </c>
      <c r="LR153" s="26">
        <f>IFERROR(Tableau17[[#This Row],[2017-T2-LE PEN Marine]]/Tableau17[[#This Row],[2017-T2-TOTAL]],"")</f>
        <v>0.22027972027972029</v>
      </c>
      <c r="LS153" s="26">
        <f>IFERROR(Tableau17[[#This Row],[2017-T2-MACRON Emmanuel]]/Tableau17[[#This Row],[2017-T2-TOTAL]],"")</f>
        <v>0.77972027972027969</v>
      </c>
      <c r="LT153" s="26">
        <f>IFERROR(Tableau17[[#This Row],[2019-T1-ALEXANDRE Audric]]/Tableau17[[#This Row],[2019-T1-TOTAL]],"")</f>
        <v>0</v>
      </c>
      <c r="LU153" s="26">
        <f>IFERROR(Tableau17[[#This Row],[2019-T1-ARTHAUD Nathalie]]/Tableau17[[#This Row],[2019-T1-TOTAL]],"")</f>
        <v>6.3091482649842269E-3</v>
      </c>
      <c r="LV153" s="26">
        <f>IFERROR(Tableau17[[#This Row],[2019-T1-ASSELINEAU François]]/Tableau17[[#This Row],[2019-T1-TOTAL]],"")</f>
        <v>4.7318611987381704E-3</v>
      </c>
      <c r="LW153" s="26">
        <f>IFERROR(Tableau17[[#This Row],[2019-T1-AUBRY Manon]]/Tableau17[[#This Row],[2019-T1-TOTAL]],"")</f>
        <v>8.3596214511041003E-2</v>
      </c>
      <c r="LX153" s="26">
        <f>IFERROR(Tableau17[[#This Row],[2019-T1-AZERGUI Nagib]]/Tableau17[[#This Row],[2019-T1-TOTAL]],"")</f>
        <v>3.1545741324921135E-3</v>
      </c>
      <c r="LY153" s="26">
        <f>IFERROR(Tableau17[[#This Row],[2019-T1-BARDELLA Jordan]]/Tableau17[[#This Row],[2019-T1-TOTAL]],"")</f>
        <v>0.14195583596214512</v>
      </c>
      <c r="LZ153" s="26">
        <f>IFERROR(Tableau17[[#This Row],[2019-T1-BELLAMY François-Xavier]]/Tableau17[[#This Row],[2019-T1-TOTAL]],"")</f>
        <v>5.993690851735016E-2</v>
      </c>
      <c r="MA153" s="26">
        <f>IFERROR(Tableau17[[#This Row],[2019-T1-BIDOU Olivier]]/Tableau17[[#This Row],[2019-T1-TOTAL]],"")</f>
        <v>1.5772870662460567E-3</v>
      </c>
      <c r="MB153" s="26">
        <f>IFERROR(Tableau17[[#This Row],[2019-T1-BOURG Dominique]]/Tableau17[[#This Row],[2019-T1-TOTAL]],"")</f>
        <v>1.8927444794952682E-2</v>
      </c>
      <c r="MC153" s="26">
        <f>IFERROR(Tableau17[[#This Row],[2019-T1-BROSSAT Ian]]/Tableau17[[#This Row],[2019-T1-TOTAL]],"")</f>
        <v>2.365930599369085E-2</v>
      </c>
      <c r="MD153" s="26">
        <f>IFERROR(Tableau17[[#This Row],[2019-T1-CAILLAUD Sophie]]/Tableau17[[#This Row],[2019-T1-TOTAL]],"")</f>
        <v>0</v>
      </c>
      <c r="ME153" s="26">
        <f>IFERROR(Tableau17[[#This Row],[2019-T1-CAMUS Renaud]]/Tableau17[[#This Row],[2019-T1-TOTAL]],"")</f>
        <v>0</v>
      </c>
      <c r="MF153" s="26">
        <f>IFERROR(Tableau17[[#This Row],[2019-T1-CHALENÇON Christophe]]/Tableau17[[#This Row],[2019-T1-TOTAL]],"")</f>
        <v>0</v>
      </c>
      <c r="MG153" s="26">
        <f>IFERROR(Tableau17[[#This Row],[2019-T1-CORBET Cathy Denise Ginette]]/Tableau17[[#This Row],[2019-T1-TOTAL]],"")</f>
        <v>0</v>
      </c>
      <c r="MH153" s="26">
        <f>IFERROR(Tableau17[[#This Row],[2019-T1-DE PREVOISIN Robert]]/Tableau17[[#This Row],[2019-T1-TOTAL]],"")</f>
        <v>0</v>
      </c>
      <c r="MI153" s="26">
        <f>IFERROR(Tableau17[[#This Row],[2019-T1-DELFEL Thérèse]]/Tableau17[[#This Row],[2019-T1-TOTAL]],"")</f>
        <v>0</v>
      </c>
      <c r="MJ153" s="26">
        <f>IFERROR(Tableau17[[#This Row],[2019-T1-DIEUMEGARD Pierre]]/Tableau17[[#This Row],[2019-T1-TOTAL]],"")</f>
        <v>1.5772870662460567E-3</v>
      </c>
      <c r="MK153" s="26">
        <f>IFERROR(Tableau17[[#This Row],[2019-T1-DUPONT-AIGNAN Nicolas]]/Tableau17[[#This Row],[2019-T1-TOTAL]],"")</f>
        <v>2.0504731861198739E-2</v>
      </c>
      <c r="ML153" s="26">
        <f>IFERROR(Tableau17[[#This Row],[2019-T1-GERNIGON Yves]]/Tableau17[[#This Row],[2019-T1-TOTAL]],"")</f>
        <v>0</v>
      </c>
      <c r="MM153" s="26">
        <f>IFERROR(Tableau17[[#This Row],[2019-T1-GLUCKSMANN Raphaël]]/Tableau17[[#This Row],[2019-T1-TOTAL]],"")</f>
        <v>6.9400630914826497E-2</v>
      </c>
      <c r="MN153" s="26">
        <f>IFERROR(Tableau17[[#This Row],[2019-T1-HAMON Benoît]]/Tableau17[[#This Row],[2019-T1-TOTAL]],"")</f>
        <v>4.8895899053627762E-2</v>
      </c>
      <c r="MO153" s="26">
        <f>IFERROR(Tableau17[[#This Row],[2019-T1-HELGEN Gilles]]/Tableau17[[#This Row],[2019-T1-TOTAL]],"")</f>
        <v>0</v>
      </c>
      <c r="MP153" s="26">
        <f>IFERROR(Tableau17[[#This Row],[2019-T1-JADOT Yannick]]/Tableau17[[#This Row],[2019-T1-TOTAL]],"")</f>
        <v>0.23659305993690852</v>
      </c>
      <c r="MQ153" s="26">
        <f>IFERROR(Tableau17[[#This Row],[2019-T1-LAGARDE Jean-Christophe]]/Tableau17[[#This Row],[2019-T1-TOTAL]],"")</f>
        <v>2.5236593059936908E-2</v>
      </c>
      <c r="MR153" s="26">
        <f>IFERROR(Tableau17[[#This Row],[2019-T1-LALANNE Francis]]/Tableau17[[#This Row],[2019-T1-TOTAL]],"")</f>
        <v>3.1545741324921135E-3</v>
      </c>
      <c r="MS153" s="26">
        <f>IFERROR(Tableau17[[#This Row],[2019-T1-LOISEAU Nathalie]]/Tableau17[[#This Row],[2019-T1-TOTAL]],"")</f>
        <v>0.24921135646687698</v>
      </c>
      <c r="MT153" s="26">
        <f>IFERROR(Tableau17[[#This Row],[2019-T1-MARIE Florie]]/Tableau17[[#This Row],[2019-T1-TOTAL]],"")</f>
        <v>1.5772870662460567E-3</v>
      </c>
      <c r="MU153" s="26">
        <f>IFERROR(Tableau17[[#This Row],[2008-T1-MACROEXTRDROITE]]/Tableau17[[#This Row],[2008-T1-MACROTOTALE]],"")</f>
        <v>7.9947575360419396E-2</v>
      </c>
      <c r="MV153" s="26">
        <f>IFERROR(Tableau17[[#This Row],[2008-T1-MACRODROITE]]/Tableau17[[#This Row],[2008-T1-MACROTOTALE]],"")</f>
        <v>0.50065530799475755</v>
      </c>
      <c r="MW153" s="26">
        <f>IFERROR(Tableau17[[#This Row],[2008-T1-MACROCENTRE]]/Tableau17[[#This Row],[2008-T1-MACROTOTALE]],"")</f>
        <v>0</v>
      </c>
      <c r="MX153" s="26">
        <f>IFERROR(Tableau17[[#This Row],[2008-T1-MACROGAUCHE]]/Tableau17[[#This Row],[2008-T1-MACROTOTALE]],"")</f>
        <v>0.41939711664482304</v>
      </c>
      <c r="MY153" s="26">
        <f>IFERROR(Tableau17[[#This Row],[2008-T1-MACROAUTRE]]/Tableau17[[#This Row],[2008-T1-MACROTOTALE]],"")</f>
        <v>0</v>
      </c>
      <c r="MZ153" s="26" t="str">
        <f>IFERROR(Tableau17[[#This Row],[2008-T2-MACROEXTRDROITE]]/Tableau17[[#This Row],[2008-T2-MACROTOTALE]],"")</f>
        <v/>
      </c>
      <c r="NA153" s="26" t="str">
        <f>IFERROR(Tableau17[[#This Row],[2008-T2-MACRODROITE]]/Tableau17[[#This Row],[2008-T2-MACROTOTALE]],"")</f>
        <v/>
      </c>
      <c r="NB153" s="26" t="str">
        <f>IFERROR(Tableau17[[#This Row],[2008-T2-MACROCENTRE]]/Tableau17[[#This Row],[2008-T2-MACROTOTALE]],"")</f>
        <v/>
      </c>
      <c r="NC153" s="26" t="str">
        <f>IFERROR(Tableau17[[#This Row],[2008-T2-MACROGAUCHE]]/Tableau17[[#This Row],[2008-T2-MACROTOTALE]],"")</f>
        <v/>
      </c>
      <c r="ND153" s="26" t="str">
        <f>IFERROR(Tableau17[[#This Row],[2008-T2-MACROAUTRE]]/Tableau17[[#This Row],[2008-T2-MACROTOTALE]],"")</f>
        <v/>
      </c>
      <c r="NE153" s="26">
        <f>IFERROR(Tableau17[[#This Row],[2014-T1-MACROEXTRDROITE]]/Tableau17[[#This Row],[2014-T1-MACROTOTALE]],"")</f>
        <v>0.17359050445103857</v>
      </c>
      <c r="NF153" s="26">
        <f>IFERROR(Tableau17[[#This Row],[2014-T1-MACRODROITE]]/Tableau17[[#This Row],[2014-T1-MACROTOTALE]],"")</f>
        <v>0.35756676557863504</v>
      </c>
      <c r="NG153" s="26">
        <f>IFERROR(Tableau17[[#This Row],[2014-T1-MACROCENTRE]]/Tableau17[[#This Row],[2014-T1-MACROTOTALE]],"")</f>
        <v>0</v>
      </c>
      <c r="NH153" s="26">
        <f>IFERROR(Tableau17[[#This Row],[2014-T1-MACROGAUCHE]]/Tableau17[[#This Row],[2014-T1-MACROTOTALE]],"")</f>
        <v>0.46884272997032639</v>
      </c>
      <c r="NI153" s="26">
        <f>IFERROR(Tableau17[[#This Row],[2014-T1-MACROAUTRE]]/Tableau17[[#This Row],[2014-T1-MACROTOTALE]],"")</f>
        <v>0</v>
      </c>
      <c r="NJ153" s="26" t="str">
        <f>IFERROR(Tableau17[[#This Row],[2014-T2-MACROEXTRDROITE]]/Tableau17[[#This Row],[2014-T2-MACROTOTALE]],"")</f>
        <v/>
      </c>
      <c r="NK153" s="26" t="str">
        <f>IFERROR(Tableau17[[#This Row],[2014-T2-MACRODROITE]]/Tableau17[[#This Row],[2014-T2-MACROTOTALE]],"")</f>
        <v/>
      </c>
      <c r="NL153" s="26" t="str">
        <f>IFERROR(Tableau17[[#This Row],[2014-T2-MACROCENTRE]]/Tableau17[[#This Row],[2014-T2-MACROTOTALE]],"")</f>
        <v/>
      </c>
      <c r="NM153" s="26" t="str">
        <f>IFERROR(Tableau17[[#This Row],[2014-T2-MACROGAUCHE]]/Tableau17[[#This Row],[2014-T2-MACROTOTALE]],"")</f>
        <v/>
      </c>
      <c r="NN153" s="26" t="str">
        <f>IFERROR(Tableau17[[#This Row],[2014-T2-MACROAUTRE]]/Tableau17[[#This Row],[2014-T2-MACROTOTALE]],"")</f>
        <v/>
      </c>
      <c r="NO153" s="26">
        <f>IFERROR( Tableau17[[#This Row],[2015-T1-MACROEXTRDROITE]]/Tableau17[[#This Row],[2015-T1-MACROTOTALE]],"")</f>
        <v>0.24657534246575341</v>
      </c>
      <c r="NP153" s="26">
        <f>IFERROR(Tableau17[[#This Row],[2015-T1-MACRODROITE]]/Tableau17[[#This Row],[2015-T1-MACROTOTALE]],"")</f>
        <v>0.29452054794520549</v>
      </c>
      <c r="NQ153" s="26">
        <f>IFERROR(Tableau17[[#This Row],[2015-T1-MACROCENTRE]]/Tableau17[[#This Row],[2015-T1-MACROTOTALE]],"")</f>
        <v>0</v>
      </c>
      <c r="NR153" s="26">
        <f>IFERROR(Tableau17[[#This Row],[2015-T1-MACROGAUCHE]]/Tableau17[[#This Row],[2015-T1-MACROTOTALE]],"")</f>
        <v>0.45547945205479451</v>
      </c>
      <c r="NS153" s="26">
        <f>IFERROR(Tableau17[[#This Row],[2015-T1-MACROAUTRE]]/Tableau17[[#This Row],[2015-T1-MACROTOTALE]],"")</f>
        <v>3.4246575342465752E-3</v>
      </c>
      <c r="NT153" s="26">
        <f>IFERROR(Tableau17[[#This Row],[2015-T2-MACROEXTRDROITE]]/Tableau17[[#This Row],[2015-T2-MACROTOTALE]],"")</f>
        <v>0.27134724857685011</v>
      </c>
      <c r="NU153" s="26">
        <f>IFERROR(Tableau17[[#This Row],[2015-T2-MACRODROITE]]/Tableau17[[#This Row],[2015-T2-MACROTOTALE]],"")</f>
        <v>0.72865275142314989</v>
      </c>
      <c r="NV153" s="26">
        <f>IFERROR(Tableau17[[#This Row],[2015-T2-MACROCENTRE]]/Tableau17[[#This Row],[2015-T2-MACROTOTALE]],"")</f>
        <v>0</v>
      </c>
      <c r="NW153" s="26">
        <f>IFERROR(Tableau17[[#This Row],[2015-T2-MACROGAUCHE]]/Tableau17[[#This Row],[2015-T2-MACROTOTALE]],"")</f>
        <v>0</v>
      </c>
      <c r="NX153" s="26">
        <f>IFERROR(Tableau17[[#This Row],[2015-T2-MACROAUTRE]]/Tableau17[[#This Row],[2015-T2-MACROTOTALE]],"")</f>
        <v>0</v>
      </c>
      <c r="NY153" s="26">
        <f>IFERROR(Tableau17[[#This Row],[2017-T1-MACROEXTRDROITE]]/Tableau17[[#This Row],[2017-T1-MACROTOTALE]],"")</f>
        <v>0.1450827653359299</v>
      </c>
      <c r="NZ153" s="26">
        <f>IFERROR(Tableau17[[#This Row],[2017-T1-MACRODROITE]]/Tableau17[[#This Row],[2017-T1-MACROTOTALE]],"")</f>
        <v>0.20058422590068159</v>
      </c>
      <c r="OA153" s="26">
        <f>IFERROR(Tableau17[[#This Row],[2017-T1-MACROCENTRE]]/Tableau17[[#This Row],[2017-T1-MACROTOTALE]],"")</f>
        <v>0.26874391431353456</v>
      </c>
      <c r="OB153" s="26">
        <f>IFERROR(Tableau17[[#This Row],[2017-T1-MACROGAUCHE]]/Tableau17[[#This Row],[2017-T1-MACROTOTALE]],"")</f>
        <v>0.37779941577409931</v>
      </c>
      <c r="OC153" s="26">
        <f>IFERROR(Tableau17[[#This Row],[2017-T1-MACROAUTRE]]/Tableau17[[#This Row],[2017-T1-MACROTOTALE]],"")</f>
        <v>7.7896786757546254E-3</v>
      </c>
      <c r="OD153" s="26">
        <f>IFERROR(Tableau17[[#This Row],[2017-T2-MACROEXTRDROITE]]/Tableau17[[#This Row],[2017-T2-MACROTOTALE]],"")</f>
        <v>0.22027972027972029</v>
      </c>
      <c r="OE153" s="26">
        <f>IFERROR(Tableau17[[#This Row],[2017-T2-MACRODROITE]]/Tableau17[[#This Row],[2017-T2-MACROTOTALE]],"")</f>
        <v>0</v>
      </c>
      <c r="OF153" s="26">
        <f>IFERROR(Tableau17[[#This Row],[2017-T2-MACROCENTRE]]/Tableau17[[#This Row],[2017-T2-MACROTOTALE]],"")</f>
        <v>0.77972027972027969</v>
      </c>
      <c r="OG153" s="26">
        <f>IFERROR(Tableau17[[#This Row],[2017-T2-MACROGAUCHE]]/Tableau17[[#This Row],[2017-T2-MACROTOTALE]],"")</f>
        <v>0</v>
      </c>
      <c r="OH153" s="26">
        <f>IFERROR(Tableau17[[#This Row],[2017-T2-MACROAUTRE]]/Tableau17[[#This Row],[2017-T2-MACROTOTALE]],"")</f>
        <v>0</v>
      </c>
      <c r="OI153" s="26">
        <f>IFERROR(Tableau17[[#This Row],[2019-T1-MACROEXTRDROITE]]/Tableau17[[#This Row],[2019-T1-MACROTOTALE]],"")</f>
        <v>0.16925465838509315</v>
      </c>
      <c r="OJ153" s="26">
        <f>IFERROR(Tableau17[[#This Row],[2019-T1-MACRODROITE]]/Tableau17[[#This Row],[2019-T1-MACROTOTALE]],"")</f>
        <v>8.3850931677018639E-2</v>
      </c>
      <c r="OK153" s="26">
        <f>IFERROR(Tableau17[[#This Row],[2019-T1-MACROCENTRE]]/Tableau17[[#This Row],[2019-T1-MACROTOTALE]],"")</f>
        <v>0.24534161490683229</v>
      </c>
      <c r="OL153" s="26">
        <f>IFERROR(Tableau17[[#This Row],[2019-T1-MACROGAUCHE]]/Tableau17[[#This Row],[2019-T1-MACROTOTALE]],"")</f>
        <v>0.46118012422360249</v>
      </c>
      <c r="OM153" s="26">
        <f>IFERROR(Tableau17[[#This Row],[2019-T1-MACROAUTRE]]/Tableau17[[#This Row],[2019-T1-MACROTOTALE]],"")</f>
        <v>4.0372670807453416E-2</v>
      </c>
      <c r="ON153" s="26">
        <f>IFERROR(Tableau17[[#This Row],[2020-T1-MACROEXTRDROITE]]/Tableau17[[#This Row],[2020-T1-MACROTOTALE]],"")</f>
        <v>0.11879432624113476</v>
      </c>
      <c r="OO153" s="26">
        <f>IFERROR(Tableau17[[#This Row],[2020-T1-MACRODROITE]]/Tableau17[[#This Row],[2020-T1-MACROTOTALE]],"")</f>
        <v>0.20035460992907803</v>
      </c>
      <c r="OP153" s="26">
        <f>IFERROR(Tableau17[[#This Row],[2020-T1-MACROCENTRE]]/Tableau17[[#This Row],[2020-T1-MACROTOTALE]],"")</f>
        <v>8.6879432624113476E-2</v>
      </c>
      <c r="OQ153" s="26">
        <f>IFERROR(Tableau17[[#This Row],[2020-T1-MACROGAUCHE]]/Tableau17[[#This Row],[2020-T1-MACROTOTALE]],"")</f>
        <v>0.59397163120567376</v>
      </c>
      <c r="OR153" s="26">
        <f>IFERROR(Tableau17[[#This Row],[2020-T1-MACROAUTRE]]/Tableau17[[#This Row],[2020-T1-MACROTOTALE]],"")</f>
        <v>0</v>
      </c>
      <c r="OS153" s="26">
        <f>IFERROR(Tableau17[[#This Row],[2017 (L)-T1-MACROEXTRDROITE]]/Tableau17[[#This Row],[2017 (L)-T1-MACROTOTALE]],"")</f>
        <v>1.335559265442404E-2</v>
      </c>
      <c r="OT153" s="26">
        <f>IFERROR(Tableau17[[#This Row],[2017 (L)-T1-MACRODROITE]]/Tableau17[[#This Row],[2017 (L)-T1-MACROTOTALE]],"")</f>
        <v>0.19532554257095158</v>
      </c>
      <c r="OU153" s="26">
        <f>IFERROR(Tableau17[[#This Row],[2017 (L)-T1-MACROCENTRE]]/Tableau17[[#This Row],[2017 (L)-T1-MACROTOTALE]],"")</f>
        <v>0.38731218697829717</v>
      </c>
      <c r="OV153" s="26">
        <f>IFERROR(Tableau17[[#This Row],[2017 (L)-T1-MACROGAUCHE]]/Tableau17[[#This Row],[2017 (L)-T1-MACROTOTALE]],"")</f>
        <v>0.40233722871452421</v>
      </c>
      <c r="OW153" s="26">
        <f>IFERROR(Tableau17[[#This Row],[2017 (L)-T1-MACROAUTRE]]/Tableau17[[#This Row],[2017 (L)-T1-MACROTOTALE]],"")</f>
        <v>1.6694490818030051E-3</v>
      </c>
      <c r="OX153" s="26">
        <f>IFERROR(Tableau17[[#This Row],[2017 (L)-T2-MACROEXTRDROITE]]/Tableau17[[#This Row],[2017 (L)-T2-MACROTOTALE]],"")</f>
        <v>0</v>
      </c>
      <c r="OY153" s="26">
        <f>IFERROR(Tableau17[[#This Row],[2017 (L)-T2-MACRODROITE]]/Tableau17[[#This Row],[2017 (L)-T2-MACROTOTALE]],"")</f>
        <v>0</v>
      </c>
      <c r="OZ153" s="26">
        <f>IFERROR(Tableau17[[#This Row],[2017 (L)-T2-MACROCENTRE]]/Tableau17[[#This Row],[2017 (L)-T2-MACROTOTALE]],"")</f>
        <v>0.53386454183266929</v>
      </c>
      <c r="PA153" s="26">
        <f>IFERROR(Tableau17[[#This Row],[2017 (L)-T2-MACROGAUCHE]]/Tableau17[[#This Row],[2017 (L)-T2-MACROTOTALE]],"")</f>
        <v>0.46613545816733065</v>
      </c>
      <c r="PB153" s="26">
        <f>IFERROR(Tableau17[[#This Row],[2017 (L)-T2-MACROAUTRE]]/Tableau17[[#This Row],[2017 (L)-T2-MACROTOTALE]],"")</f>
        <v>0</v>
      </c>
      <c r="PC153" s="26">
        <f>IFERROR(Tableau17[[#This Row],[2008_T1_PROCUS]]/Tableau17[[#This Row],[2008_T1_INSCRITS]],0)</f>
        <v>1.3107170393215111E-2</v>
      </c>
      <c r="PD153" s="26">
        <f>IFERROR(Tableau17[[#This Row],[2008_T2_PROCUS]]/Tableau17[[#This Row],[2008_T2_INSCRITS]],0)</f>
        <v>0</v>
      </c>
      <c r="PE153" s="26">
        <f>Tableau17[[#This Row],[2014_T1_PROCUS]]/Tableau17[[#This Row],[2014_T1_INSCRITS]]</f>
        <v>1.3107170393215111E-2</v>
      </c>
      <c r="PF153" s="26">
        <f>IFERROR(Tableau17[[#This Row],[2014_T2_PROCUS]]/Tableau17[[#This Row],[2014_T2_INSCRITS]],0)</f>
        <v>0</v>
      </c>
    </row>
    <row r="154" spans="1:422" hidden="1" x14ac:dyDescent="0.2">
      <c r="A154" s="1">
        <v>2</v>
      </c>
      <c r="B154" s="1" t="s">
        <v>250</v>
      </c>
      <c r="C154" s="1" t="s">
        <v>264</v>
      </c>
      <c r="D154" s="1" t="s">
        <v>264</v>
      </c>
      <c r="E154" s="1">
        <v>251</v>
      </c>
      <c r="F154" s="1">
        <v>5.3724280000000002</v>
      </c>
      <c r="G154" s="1">
        <v>43.301296999999998</v>
      </c>
      <c r="H154" s="3">
        <v>892</v>
      </c>
      <c r="I154" s="3">
        <v>96</v>
      </c>
      <c r="J154" s="1">
        <v>0</v>
      </c>
      <c r="L154" s="1">
        <v>30</v>
      </c>
      <c r="M154" s="1">
        <v>31</v>
      </c>
      <c r="O154" s="1">
        <v>2</v>
      </c>
      <c r="P154" s="1">
        <v>31</v>
      </c>
      <c r="Q154" s="1">
        <v>15</v>
      </c>
      <c r="R154" s="1">
        <v>24</v>
      </c>
      <c r="S154" s="1">
        <v>79</v>
      </c>
      <c r="T154" s="1">
        <v>19</v>
      </c>
      <c r="U154" s="1">
        <v>231</v>
      </c>
      <c r="V154" s="1">
        <v>921</v>
      </c>
      <c r="W154" s="1">
        <v>342</v>
      </c>
      <c r="X154" s="1">
        <v>12</v>
      </c>
      <c r="Y154" s="2">
        <v>0.37133549999999999</v>
      </c>
      <c r="Z154" s="1">
        <v>921</v>
      </c>
      <c r="AA154" s="1">
        <v>390</v>
      </c>
      <c r="AB154" s="1">
        <v>7</v>
      </c>
      <c r="AC154" s="2">
        <v>0.42345276999999998</v>
      </c>
      <c r="AD154" s="1">
        <v>892</v>
      </c>
      <c r="AE154" s="1">
        <v>235</v>
      </c>
      <c r="AF154" s="2">
        <v>0.26345290999999998</v>
      </c>
      <c r="AG154" s="1">
        <f t="shared" si="2"/>
        <v>96</v>
      </c>
      <c r="AH154" s="1">
        <v>931</v>
      </c>
      <c r="AI154" s="1">
        <v>454</v>
      </c>
      <c r="AJ154" s="1">
        <v>2</v>
      </c>
      <c r="AK154" s="2">
        <v>0.48764769000000002</v>
      </c>
      <c r="AN154" s="1">
        <v>0</v>
      </c>
      <c r="AP154" s="1">
        <v>930</v>
      </c>
      <c r="AQ154" s="1">
        <v>309</v>
      </c>
      <c r="AR154" s="2">
        <v>0.33225806000000002</v>
      </c>
      <c r="AS154" s="1">
        <v>930</v>
      </c>
      <c r="AT154" s="1">
        <v>336</v>
      </c>
      <c r="AU154" s="2">
        <v>0.36129032</v>
      </c>
      <c r="AV154" s="1">
        <v>917</v>
      </c>
      <c r="AW154" s="1">
        <v>295</v>
      </c>
      <c r="AX154" s="2">
        <v>0.32170120000000002</v>
      </c>
      <c r="AY154" s="1">
        <v>916</v>
      </c>
      <c r="AZ154" s="1">
        <v>257</v>
      </c>
      <c r="BA154" s="2">
        <v>0.28056768999999998</v>
      </c>
      <c r="BB154" s="1">
        <v>917</v>
      </c>
      <c r="BC154" s="1">
        <v>562</v>
      </c>
      <c r="BD154" s="2">
        <v>0.61286805</v>
      </c>
      <c r="BE154" s="1">
        <v>917</v>
      </c>
      <c r="BF154" s="1">
        <v>556</v>
      </c>
      <c r="BG154" s="2">
        <v>0.60632496999999996</v>
      </c>
      <c r="BH154" s="1">
        <v>874</v>
      </c>
      <c r="BI154" s="1">
        <v>270</v>
      </c>
      <c r="BJ154" s="2">
        <v>0.30892449</v>
      </c>
      <c r="BK154" s="1">
        <v>12</v>
      </c>
      <c r="BN154" s="1">
        <v>21</v>
      </c>
      <c r="BO154" s="1">
        <v>19</v>
      </c>
      <c r="BP154" s="1">
        <v>115</v>
      </c>
      <c r="BQ154" s="1">
        <v>275</v>
      </c>
      <c r="BR154" s="1">
        <v>442</v>
      </c>
      <c r="BX154" s="1">
        <v>24</v>
      </c>
      <c r="BZ154" s="1">
        <v>102</v>
      </c>
      <c r="CA154" s="1">
        <v>4</v>
      </c>
      <c r="CB154" s="1">
        <v>16</v>
      </c>
      <c r="CC154" s="1">
        <v>37</v>
      </c>
      <c r="CD154" s="1">
        <v>68</v>
      </c>
      <c r="CE154" s="1">
        <v>81</v>
      </c>
      <c r="CF154" s="1">
        <v>332</v>
      </c>
      <c r="CG154" s="1">
        <v>46</v>
      </c>
      <c r="CH154" s="1">
        <v>182</v>
      </c>
      <c r="CI154" s="1">
        <v>146</v>
      </c>
      <c r="CJ154" s="1">
        <v>374</v>
      </c>
      <c r="CL154" s="1">
        <v>2</v>
      </c>
      <c r="CN154" s="1">
        <v>108</v>
      </c>
      <c r="CO154" s="1">
        <v>22</v>
      </c>
      <c r="CP154" s="1">
        <v>39</v>
      </c>
      <c r="CS154" s="1">
        <v>58</v>
      </c>
      <c r="CT154" s="1">
        <v>34</v>
      </c>
      <c r="CV154" s="1">
        <v>35</v>
      </c>
      <c r="CW154" s="1">
        <v>298</v>
      </c>
      <c r="CX154" s="1">
        <v>236</v>
      </c>
      <c r="CY154" s="1">
        <v>59</v>
      </c>
      <c r="DC154" s="1">
        <v>295</v>
      </c>
      <c r="DE154" s="1">
        <v>9</v>
      </c>
      <c r="DF154" s="1">
        <v>2</v>
      </c>
      <c r="DG154" s="1">
        <v>0</v>
      </c>
      <c r="DH154" s="1">
        <v>7</v>
      </c>
      <c r="DI154" s="1">
        <v>2</v>
      </c>
      <c r="DJ154" s="1">
        <v>3</v>
      </c>
      <c r="DK154" s="1">
        <v>1</v>
      </c>
      <c r="DL154" s="1">
        <v>97</v>
      </c>
      <c r="DM154" s="1">
        <v>27</v>
      </c>
      <c r="DN154" s="1">
        <v>44</v>
      </c>
      <c r="DQ154" s="1">
        <v>0</v>
      </c>
      <c r="DR154" s="1">
        <v>64</v>
      </c>
      <c r="DS154" s="1">
        <v>36</v>
      </c>
      <c r="DU154" s="1">
        <v>292</v>
      </c>
      <c r="DV154" s="1">
        <v>139</v>
      </c>
      <c r="DZ154" s="1">
        <v>101</v>
      </c>
      <c r="EA154" s="1">
        <v>240</v>
      </c>
      <c r="EB154" s="1">
        <v>3</v>
      </c>
      <c r="EC154" s="1">
        <v>17</v>
      </c>
      <c r="ED154" s="1">
        <v>1</v>
      </c>
      <c r="EE154" s="1">
        <v>8</v>
      </c>
      <c r="EF154" s="1">
        <v>35</v>
      </c>
      <c r="EG154" s="1">
        <v>43</v>
      </c>
      <c r="EH154" s="1">
        <v>5</v>
      </c>
      <c r="EI154" s="1">
        <v>61</v>
      </c>
      <c r="EJ154" s="1">
        <v>234</v>
      </c>
      <c r="EK154" s="1">
        <v>140</v>
      </c>
      <c r="EL154" s="1">
        <v>3</v>
      </c>
      <c r="EM154" s="1">
        <v>550</v>
      </c>
      <c r="EN154" s="1">
        <v>79</v>
      </c>
      <c r="EO154" s="1">
        <v>436</v>
      </c>
      <c r="EP154" s="1">
        <v>515</v>
      </c>
      <c r="EQ154" s="1">
        <v>0</v>
      </c>
      <c r="ER154" s="1">
        <v>4</v>
      </c>
      <c r="ES154" s="1">
        <v>7</v>
      </c>
      <c r="ET154" s="1">
        <v>37</v>
      </c>
      <c r="EU154" s="1">
        <v>12</v>
      </c>
      <c r="EV154" s="1">
        <v>44</v>
      </c>
      <c r="EW154" s="1">
        <v>10</v>
      </c>
      <c r="EX154" s="1">
        <v>1</v>
      </c>
      <c r="EY154" s="1">
        <v>1</v>
      </c>
      <c r="EZ154" s="1">
        <v>9</v>
      </c>
      <c r="FA154" s="1">
        <v>0</v>
      </c>
      <c r="FB154" s="1">
        <v>0</v>
      </c>
      <c r="FC154" s="1">
        <v>0</v>
      </c>
      <c r="FD154" s="1">
        <v>0</v>
      </c>
      <c r="FE154" s="1">
        <v>0</v>
      </c>
      <c r="FF154" s="1">
        <v>0</v>
      </c>
      <c r="FG154" s="1">
        <v>0</v>
      </c>
      <c r="FH154" s="1">
        <v>5</v>
      </c>
      <c r="FI154" s="1">
        <v>0</v>
      </c>
      <c r="FJ154" s="1">
        <v>18</v>
      </c>
      <c r="FK154" s="1">
        <v>22</v>
      </c>
      <c r="FL154" s="1">
        <v>0</v>
      </c>
      <c r="FM154" s="1">
        <v>38</v>
      </c>
      <c r="FN154" s="1">
        <v>5</v>
      </c>
      <c r="FO154" s="1">
        <v>1</v>
      </c>
      <c r="FP154" s="1">
        <v>46</v>
      </c>
      <c r="FQ154" s="1">
        <v>0</v>
      </c>
      <c r="FR154" s="1">
        <f>SUM(Tableau17[[#This Row],[2019-T1-ALEXANDRE Audric]:[2019-T1-MARIE Florie]])</f>
        <v>260</v>
      </c>
      <c r="FS154" s="1">
        <v>19</v>
      </c>
      <c r="FT154" s="1">
        <v>127</v>
      </c>
      <c r="FU154" s="1">
        <v>0</v>
      </c>
      <c r="FV154" s="1">
        <v>296</v>
      </c>
      <c r="FW154" s="1">
        <v>0</v>
      </c>
      <c r="FX154" s="1">
        <v>442</v>
      </c>
      <c r="GD154" s="1">
        <v>0</v>
      </c>
      <c r="GE154" s="1">
        <v>37</v>
      </c>
      <c r="GF154" s="1">
        <v>148</v>
      </c>
      <c r="GG154" s="1">
        <v>24</v>
      </c>
      <c r="GH154" s="1">
        <v>123</v>
      </c>
      <c r="GI154" s="1">
        <v>0</v>
      </c>
      <c r="GJ154" s="1">
        <v>332</v>
      </c>
      <c r="GK154" s="1">
        <v>46</v>
      </c>
      <c r="GL154" s="1">
        <v>182</v>
      </c>
      <c r="GM154" s="1">
        <v>0</v>
      </c>
      <c r="GN154" s="1">
        <v>146</v>
      </c>
      <c r="GO154" s="1">
        <v>0</v>
      </c>
      <c r="GP154" s="1">
        <v>374</v>
      </c>
      <c r="GQ154" s="1">
        <v>41</v>
      </c>
      <c r="GR154" s="1">
        <v>34</v>
      </c>
      <c r="GS154" s="1">
        <v>0</v>
      </c>
      <c r="GT154" s="1">
        <v>223</v>
      </c>
      <c r="GU154" s="1">
        <v>0</v>
      </c>
      <c r="GV154" s="1">
        <v>298</v>
      </c>
      <c r="GW154" s="1">
        <v>59</v>
      </c>
      <c r="GX154" s="1">
        <v>0</v>
      </c>
      <c r="GY154" s="1">
        <v>0</v>
      </c>
      <c r="GZ154" s="1">
        <v>236</v>
      </c>
      <c r="HA154" s="1">
        <v>0</v>
      </c>
      <c r="HB154" s="1">
        <v>295</v>
      </c>
      <c r="HC154" s="1">
        <v>87</v>
      </c>
      <c r="HD154" s="1">
        <v>35</v>
      </c>
      <c r="HE154" s="1">
        <v>140</v>
      </c>
      <c r="HF154" s="1">
        <v>283</v>
      </c>
      <c r="HG154" s="1">
        <v>5</v>
      </c>
      <c r="HH154" s="1">
        <v>550</v>
      </c>
      <c r="HI154" s="1">
        <v>79</v>
      </c>
      <c r="HJ154" s="1">
        <v>0</v>
      </c>
      <c r="HK154" s="1">
        <v>436</v>
      </c>
      <c r="HL154" s="1">
        <v>0</v>
      </c>
      <c r="HM154" s="1">
        <v>0</v>
      </c>
      <c r="HN154" s="1">
        <v>515</v>
      </c>
      <c r="HO154" s="1">
        <v>56</v>
      </c>
      <c r="HP154" s="1">
        <v>15</v>
      </c>
      <c r="HQ154" s="1">
        <v>46</v>
      </c>
      <c r="HR154" s="1">
        <v>128</v>
      </c>
      <c r="HS154" s="1">
        <v>22</v>
      </c>
      <c r="HT154" s="1">
        <v>267</v>
      </c>
      <c r="HU154" s="1">
        <v>24</v>
      </c>
      <c r="HV154" s="1">
        <v>61</v>
      </c>
      <c r="HW154" s="1">
        <v>15</v>
      </c>
      <c r="HX154" s="1">
        <v>131</v>
      </c>
      <c r="HY154" s="1">
        <v>0</v>
      </c>
      <c r="HZ154" s="1">
        <v>231</v>
      </c>
      <c r="IA154" s="1">
        <v>32</v>
      </c>
      <c r="IB154" s="1">
        <v>44</v>
      </c>
      <c r="IC154" s="1">
        <v>64</v>
      </c>
      <c r="ID154" s="1">
        <v>143</v>
      </c>
      <c r="IE154" s="1">
        <v>9</v>
      </c>
      <c r="IF154" s="1">
        <v>292</v>
      </c>
      <c r="IG154" s="1">
        <v>0</v>
      </c>
      <c r="IH154" s="1">
        <v>0</v>
      </c>
      <c r="II154" s="1">
        <v>101</v>
      </c>
      <c r="IJ154" s="1">
        <v>139</v>
      </c>
      <c r="IK154" s="1">
        <v>0</v>
      </c>
      <c r="IL154" s="1">
        <v>240</v>
      </c>
      <c r="IM154" s="26">
        <f>IFERROR(Tableau17[[#This Row],[LDIV]]/Tableau17[[#This Row],[Total général]],"")</f>
        <v>0</v>
      </c>
      <c r="IN154" s="26">
        <f>IFERROR(Tableau17[[#This Row],[LDVC]]/Tableau17[[#This Row],[Total général]],"")</f>
        <v>0</v>
      </c>
      <c r="IO154" s="26">
        <f>IFERROR(Tableau17[[#This Row],[LDVD]]/Tableau17[[#This Row],[Total général]],"")</f>
        <v>0.12987012987012986</v>
      </c>
      <c r="IP154" s="26">
        <f>IFERROR(Tableau17[[#This Row],[LDVG]]/Tableau17[[#This Row],[Total général]],"")</f>
        <v>0.13419913419913421</v>
      </c>
      <c r="IQ154" s="26">
        <f>IFERROR(Tableau17[[#This Row],[LEXD]]/Tableau17[[#This Row],[Total général]],"")</f>
        <v>0</v>
      </c>
      <c r="IR154" s="26">
        <f>IFERROR(Tableau17[[#This Row],[LEXG]]/Tableau17[[#This Row],[Total général]],"")</f>
        <v>8.658008658008658E-3</v>
      </c>
      <c r="IS154" s="26">
        <f>IFERROR(Tableau17[[#This Row],[LLR]]/Tableau17[[#This Row],[Total général]],"")</f>
        <v>0.13419913419913421</v>
      </c>
      <c r="IT154" s="26">
        <f>IFERROR(Tableau17[[#This Row],[LREM]]/Tableau17[[#This Row],[Total général]],"")</f>
        <v>6.4935064935064929E-2</v>
      </c>
      <c r="IU154" s="26">
        <f>IFERROR(Tableau17[[#This Row],[LRN]]/Tableau17[[#This Row],[Total général]],"")</f>
        <v>0.1038961038961039</v>
      </c>
      <c r="IV154" s="26">
        <f>IFERROR(Tableau17[[#This Row],[LUG]]/Tableau17[[#This Row],[Total général]],"")</f>
        <v>0.34199134199134201</v>
      </c>
      <c r="IW154" s="26">
        <f>IFERROR(Tableau17[[#This Row],[LVEC]]/Tableau17[[#This Row],[Total général]],"")</f>
        <v>8.2251082251082255E-2</v>
      </c>
      <c r="IX154" s="26">
        <f>IFERROR(Tableau17[[#This Row],[2008-T1-LCMD]]/Tableau17[[#This Row],[2008-T1-TOTAL]],"")</f>
        <v>2.7149321266968326E-2</v>
      </c>
      <c r="IY154" s="26">
        <f>IFERROR(Tableau17[[#This Row],[2008-T1-LDVD]]/Tableau17[[#This Row],[2008-T1-TOTAL]],"")</f>
        <v>0</v>
      </c>
      <c r="IZ154" s="26">
        <f>IFERROR(Tableau17[[#This Row],[2008-T1-LEXD]]/Tableau17[[#This Row],[2008-T1-TOTAL]],"")</f>
        <v>0</v>
      </c>
      <c r="JA154" s="26">
        <f>IFERROR(Tableau17[[#This Row],[2008-T1-LEXG]]/Tableau17[[#This Row],[2008-T1-TOTAL]],"")</f>
        <v>4.7511312217194568E-2</v>
      </c>
      <c r="JB154" s="26">
        <f>IFERROR(Tableau17[[#This Row],[2008-T1-LFN]]/Tableau17[[#This Row],[2008-T1-TOTAL]],"")</f>
        <v>4.2986425339366516E-2</v>
      </c>
      <c r="JC154" s="26">
        <f>IFERROR(Tableau17[[#This Row],[2008-T1-LMAJ]]/Tableau17[[#This Row],[2008-T1-TOTAL]],"")</f>
        <v>0.26018099547511314</v>
      </c>
      <c r="JD154" s="26">
        <f>IFERROR(Tableau17[[#This Row],[2008-T1-LUG]]/Tableau17[[#This Row],[2008-T1-TOTAL]],"")</f>
        <v>0.62217194570135748</v>
      </c>
      <c r="JE154" s="26" t="str">
        <f>IFERROR(Tableau17[[#This Row],[2008-T2-LFN]]/Tableau17[[#This Row],[2008-T2-TOTAL]],"")</f>
        <v/>
      </c>
      <c r="JF154" s="26" t="str">
        <f>IFERROR(Tableau17[[#This Row],[2008-T2-LGC]]/Tableau17[[#This Row],[2008-T2-TOTAL]],"")</f>
        <v/>
      </c>
      <c r="JG154" s="26" t="str">
        <f>IFERROR(Tableau17[[#This Row],[2008-T2-LMAJ]]/Tableau17[[#This Row],[2008-T2-TOTAL]],"")</f>
        <v/>
      </c>
      <c r="JH154" s="26" t="str">
        <f>IFERROR(Tableau17[[#This Row],[2008-T2-LUG]]/Tableau17[[#This Row],[2008-T2-TOTAL]],"")</f>
        <v/>
      </c>
      <c r="JI154" s="26">
        <f>IFERROR(Tableau17[[#This Row],[2014-T1-LDIV]]/Tableau17[[#This Row],[2014-T1-TOTAL]],"")</f>
        <v>7.2289156626506021E-2</v>
      </c>
      <c r="JJ154" s="26">
        <f>IFERROR(Tableau17[[#This Row],[2014-T1-LDVD]]/Tableau17[[#This Row],[2014-T1-TOTAL]],"")</f>
        <v>0</v>
      </c>
      <c r="JK154" s="26">
        <f>IFERROR(Tableau17[[#This Row],[2014-T1-LDVG]]/Tableau17[[#This Row],[2014-T1-TOTAL]],"")</f>
        <v>0.30722891566265059</v>
      </c>
      <c r="JL154" s="26">
        <f>IFERROR(Tableau17[[#This Row],[2014-T1-LEXG]]/Tableau17[[#This Row],[2014-T1-TOTAL]],"")</f>
        <v>1.2048192771084338E-2</v>
      </c>
      <c r="JM154" s="26">
        <f>IFERROR(Tableau17[[#This Row],[2014-T1-LFG]]/Tableau17[[#This Row],[2014-T1-TOTAL]],"")</f>
        <v>4.8192771084337352E-2</v>
      </c>
      <c r="JN154" s="26">
        <f>IFERROR(Tableau17[[#This Row],[2014-T1-LFN]]/Tableau17[[#This Row],[2014-T1-TOTAL]],"")</f>
        <v>0.11144578313253012</v>
      </c>
      <c r="JO154" s="26">
        <f>IFERROR(Tableau17[[#This Row],[2014-T1-LUD]]/Tableau17[[#This Row],[2014-T1-TOTAL]],"")</f>
        <v>0.20481927710843373</v>
      </c>
      <c r="JP154" s="26">
        <f>IFERROR(Tableau17[[#This Row],[2014-T1-LUG]]/Tableau17[[#This Row],[2014-T1-TOTAL]],"")</f>
        <v>0.24397590361445784</v>
      </c>
      <c r="JQ154" s="26">
        <f>IFERROR(Tableau17[[#This Row],[2014-T2-LFN]]/Tableau17[[#This Row],[2014-T2-TOTAL]],"")</f>
        <v>0.12299465240641712</v>
      </c>
      <c r="JR154" s="26">
        <f>IFERROR(Tableau17[[#This Row],[2014-T2-LUD]]/Tableau17[[#This Row],[2014-T2-TOTAL]],"")</f>
        <v>0.48663101604278075</v>
      </c>
      <c r="JS154" s="26">
        <f>IFERROR(Tableau17[[#This Row],[2014-T2-LUG]]/Tableau17[[#This Row],[2014-T2-TOTAL]],"")</f>
        <v>0.39037433155080214</v>
      </c>
      <c r="JT154" s="26">
        <f>IFERROR(Tableau17[[#This Row],[2015-T1-BC-DIV]]/Tableau17[[#This Row],[2015-T1-TOTAL]],"")</f>
        <v>0</v>
      </c>
      <c r="JU154" s="26">
        <f>IFERROR(Tableau17[[#This Row],[2015-T1-BC-DLF]]/Tableau17[[#This Row],[2015-T1-TOTAL]],"")</f>
        <v>6.7114093959731542E-3</v>
      </c>
      <c r="JV154" s="26">
        <f>IFERROR(Tableau17[[#This Row],[2015-T1-BC-DVD]]/Tableau17[[#This Row],[2015-T1-TOTAL]],"")</f>
        <v>0</v>
      </c>
      <c r="JW154" s="26">
        <f>IFERROR(Tableau17[[#This Row],[2015-T1-BC-DVG]]/Tableau17[[#This Row],[2015-T1-TOTAL]],"")</f>
        <v>0.36241610738255031</v>
      </c>
      <c r="JX154" s="26">
        <f>IFERROR(Tableau17[[#This Row],[2015-T1-BC-FG]]/Tableau17[[#This Row],[2015-T1-TOTAL]],"")</f>
        <v>7.3825503355704702E-2</v>
      </c>
      <c r="JY154" s="26">
        <f>IFERROR(Tableau17[[#This Row],[2015-T1-BC-FN]]/Tableau17[[#This Row],[2015-T1-TOTAL]],"")</f>
        <v>0.13087248322147652</v>
      </c>
      <c r="JZ154" s="26">
        <f>IFERROR(Tableau17[[#This Row],[2015-T1-BC-MDM]]/Tableau17[[#This Row],[2015-T1-TOTAL]],"")</f>
        <v>0</v>
      </c>
      <c r="KA154" s="26">
        <f>IFERROR(Tableau17[[#This Row],[2015-T1-BC-RDG]]/Tableau17[[#This Row],[2015-T1-TOTAL]],"")</f>
        <v>0</v>
      </c>
      <c r="KB154" s="26">
        <f>IFERROR(Tableau17[[#This Row],[2015-T1-BC-SOC]]/Tableau17[[#This Row],[2015-T1-TOTAL]],"")</f>
        <v>0.19463087248322147</v>
      </c>
      <c r="KC154" s="26">
        <f>IFERROR(Tableau17[[#This Row],[2015-T1-BC-UD]]/Tableau17[[#This Row],[2015-T1-TOTAL]],"")</f>
        <v>0.11409395973154363</v>
      </c>
      <c r="KD154" s="26">
        <f>IFERROR(Tableau17[[#This Row],[2015-T1-BC-UG]]/Tableau17[[#This Row],[2015-T1-TOTAL]],"")</f>
        <v>0</v>
      </c>
      <c r="KE154" s="26">
        <f>IFERROR(Tableau17[[#This Row],[2015-T1-BC-VEC]]/Tableau17[[#This Row],[2015-T1-TOTAL]],"")</f>
        <v>0.1174496644295302</v>
      </c>
      <c r="KF154" s="26">
        <f>IFERROR(Tableau17[[#This Row],[2015-T2-BC-DVG]]/Tableau17[[#This Row],[2015-T2-TOTAL]],"")</f>
        <v>0.8</v>
      </c>
      <c r="KG154" s="26">
        <f>IFERROR(Tableau17[[#This Row],[2015-T2-BC-FN]]/Tableau17[[#This Row],[2015-T2-TOTAL]],"")</f>
        <v>0.2</v>
      </c>
      <c r="KH154" s="26">
        <f>IFERROR(Tableau17[[#This Row],[2015-T2-BC-SOC]]/Tableau17[[#This Row],[2015-T2-TOTAL]],"")</f>
        <v>0</v>
      </c>
      <c r="KI154" s="26">
        <f>IFERROR(Tableau17[[#This Row],[2015-T2-BC-UD]]/Tableau17[[#This Row],[2015-T2-TOTAL]],"")</f>
        <v>0</v>
      </c>
      <c r="KJ154" s="26">
        <f>IFERROR(Tableau17[[#This Row],[2015-T2-BC-UG]]/Tableau17[[#This Row],[2015-T2-TOTAL]],"")</f>
        <v>0</v>
      </c>
      <c r="KK154" s="26">
        <f>IFERROR(Tableau17[[#This Row],[2017 (L)-T1-COM]]/Tableau17[[#This Row],[2017 (L)-T1-TOTAL]],"")</f>
        <v>0</v>
      </c>
      <c r="KL154" s="26">
        <f>IFERROR(Tableau17[[#This Row],[2017 (L)-T1-DIV]]/Tableau17[[#This Row],[2017 (L)-T1-TOTAL]],"")</f>
        <v>3.0821917808219176E-2</v>
      </c>
      <c r="KM154" s="26">
        <f>IFERROR(Tableau17[[#This Row],[2017 (L)-T1-DLF]]/Tableau17[[#This Row],[2017 (L)-T1-TOTAL]],"")</f>
        <v>6.8493150684931503E-3</v>
      </c>
      <c r="KN154" s="26">
        <f>IFERROR(Tableau17[[#This Row],[2017 (L)-T1-DVD]]/Tableau17[[#This Row],[2017 (L)-T1-TOTAL]],"")</f>
        <v>0</v>
      </c>
      <c r="KO154" s="26">
        <f>IFERROR(Tableau17[[#This Row],[2017 (L)-T1-DVG]]/Tableau17[[#This Row],[2017 (L)-T1-TOTAL]],"")</f>
        <v>2.3972602739726026E-2</v>
      </c>
      <c r="KP154" s="26">
        <f>IFERROR(Tableau17[[#This Row],[2017 (L)-T1-ECO]]/Tableau17[[#This Row],[2017 (L)-T1-TOTAL]],"")</f>
        <v>6.8493150684931503E-3</v>
      </c>
      <c r="KQ154" s="26">
        <f>IFERROR(Tableau17[[#This Row],[2017 (L)-T1-EXD]]/Tableau17[[#This Row],[2017 (L)-T1-TOTAL]],"")</f>
        <v>1.0273972602739725E-2</v>
      </c>
      <c r="KR154" s="26">
        <f>IFERROR(Tableau17[[#This Row],[2017 (L)-T1-EXG]]/Tableau17[[#This Row],[2017 (L)-T1-TOTAL]],"")</f>
        <v>3.4246575342465752E-3</v>
      </c>
      <c r="KS154" s="26">
        <f>IFERROR(Tableau17[[#This Row],[2017 (L)-T1-FI]]/Tableau17[[#This Row],[2017 (L)-T1-TOTAL]],"")</f>
        <v>0.3321917808219178</v>
      </c>
      <c r="KT154" s="26">
        <f>IFERROR(Tableau17[[#This Row],[2017 (L)-T1-FN]]/Tableau17[[#This Row],[2017 (L)-T1-TOTAL]],"")</f>
        <v>9.2465753424657529E-2</v>
      </c>
      <c r="KU154" s="26">
        <f>IFERROR(Tableau17[[#This Row],[2017 (L)-T1-LR]]/Tableau17[[#This Row],[2017 (L)-T1-TOTAL]],"")</f>
        <v>0.15068493150684931</v>
      </c>
      <c r="KV154" s="26">
        <f>IFERROR(Tableau17[[#This Row],[2017 (L)-T1-MDM]]/Tableau17[[#This Row],[2017 (L)-T1-TOTAL]],"")</f>
        <v>0</v>
      </c>
      <c r="KW154" s="26">
        <f>IFERROR(Tableau17[[#This Row],[2017 (L)-T1-RDG]]/Tableau17[[#This Row],[2017 (L)-T1-TOTAL]],"")</f>
        <v>0</v>
      </c>
      <c r="KX154" s="26">
        <f>IFERROR(Tableau17[[#This Row],[2017 (L)-T1-REG]]/Tableau17[[#This Row],[2017 (L)-T1-TOTAL]],"")</f>
        <v>0</v>
      </c>
      <c r="KY154" s="26">
        <f>IFERROR(Tableau17[[#This Row],[2017 (L)-T1-REM]]/Tableau17[[#This Row],[2017 (L)-T1-TOTAL]],"")</f>
        <v>0.21917808219178081</v>
      </c>
      <c r="KZ154" s="26">
        <f>IFERROR(Tableau17[[#This Row],[2017 (L)-T1-SOC]]/Tableau17[[#This Row],[2017 (L)-T1-TOTAL]],"")</f>
        <v>0.12328767123287671</v>
      </c>
      <c r="LA154" s="26">
        <f>IFERROR(Tableau17[[#This Row],[2017 (L)-T1-UDI]]/Tableau17[[#This Row],[2017 (L)-T1-TOTAL]],"")</f>
        <v>0</v>
      </c>
      <c r="LB154" s="26">
        <f>IFERROR(Tableau17[[#This Row],[2017 (L)-T2-FI]]/Tableau17[[#This Row],[2017 (L)-T2-TOTAL]],"")</f>
        <v>0.57916666666666672</v>
      </c>
      <c r="LC154" s="26">
        <f>IFERROR(Tableau17[[#This Row],[2017 (L)-T2-FN]]/Tableau17[[#This Row],[2017 (L)-T2-TOTAL]],"")</f>
        <v>0</v>
      </c>
      <c r="LD154" s="26">
        <f>IFERROR(Tableau17[[#This Row],[2017 (L)-T2-LR]]/Tableau17[[#This Row],[2017 (L)-T2-TOTAL]],"")</f>
        <v>0</v>
      </c>
      <c r="LE154" s="26">
        <f>IFERROR(Tableau17[[#This Row],[2017 (L)-T2-MDM]]/Tableau17[[#This Row],[2017 (L)-T2-TOTAL]],"")</f>
        <v>0</v>
      </c>
      <c r="LF154" s="26">
        <f>IFERROR(Tableau17[[#This Row],[2017 (L)-T2-REM]]/Tableau17[[#This Row],[2017 (L)-T2-TOTAL]],"")</f>
        <v>0.42083333333333334</v>
      </c>
      <c r="LG154" s="26">
        <f>IFERROR(Tableau17[[#This Row],[2017-T1-ARTHAUD Nathalie]]/Tableau17[[#This Row],[2017-T1-TOTAL]],"")</f>
        <v>5.454545454545455E-3</v>
      </c>
      <c r="LH154" s="26">
        <f>IFERROR(Tableau17[[#This Row],[2017-T1-ASSELINEAU Fran]]/Tableau17[[#This Row],[2017-T1-TOTAL]],"")</f>
        <v>3.090909090909091E-2</v>
      </c>
      <c r="LI154" s="26">
        <f>IFERROR(Tableau17[[#This Row],[2017-T1-CHEMINADE Jacques]]/Tableau17[[#This Row],[2017-T1-TOTAL]],"")</f>
        <v>1.8181818181818182E-3</v>
      </c>
      <c r="LJ154" s="26">
        <f>IFERROR(Tableau17[[#This Row],[2017-T1-DUPONT-AIGNAN Nicolas]]/Tableau17[[#This Row],[2017-T1-TOTAL]],"")</f>
        <v>1.4545454545454545E-2</v>
      </c>
      <c r="LK154" s="26">
        <f>IFERROR(Tableau17[[#This Row],[2017-T1-FILLON Fran]]/Tableau17[[#This Row],[2017-T1-TOTAL]],"")</f>
        <v>6.363636363636363E-2</v>
      </c>
      <c r="LL154" s="26">
        <f>IFERROR(Tableau17[[#This Row],[2017-T1-HAMON Beno]]/Tableau17[[#This Row],[2017-T1-TOTAL]],"")</f>
        <v>7.8181818181818186E-2</v>
      </c>
      <c r="LM154" s="26">
        <f>IFERROR(Tableau17[[#This Row],[2017-T1-LASSALLE Jean]]/Tableau17[[#This Row],[2017-T1-TOTAL]],"")</f>
        <v>9.0909090909090905E-3</v>
      </c>
      <c r="LN154" s="26">
        <f>IFERROR(Tableau17[[#This Row],[2017-T1-LE PEN Marine]]/Tableau17[[#This Row],[2017-T1-TOTAL]],"")</f>
        <v>0.11090909090909092</v>
      </c>
      <c r="LO154" s="26">
        <f>IFERROR(Tableau17[[#This Row],[2017-T1-M Jean-Luc]]/Tableau17[[#This Row],[2017-T1-TOTAL]],"")</f>
        <v>0.42545454545454547</v>
      </c>
      <c r="LP154" s="26">
        <f>IFERROR(Tableau17[[#This Row],[2017-T1-MACRON Emmanuel]]/Tableau17[[#This Row],[2017-T1-TOTAL]],"")</f>
        <v>0.25454545454545452</v>
      </c>
      <c r="LQ154" s="26">
        <f>IFERROR(Tableau17[[#This Row],[2017-T1-POUTOU Philippe]]/Tableau17[[#This Row],[2017-T1-TOTAL]],"")</f>
        <v>5.454545454545455E-3</v>
      </c>
      <c r="LR154" s="26">
        <f>IFERROR(Tableau17[[#This Row],[2017-T2-LE PEN Marine]]/Tableau17[[#This Row],[2017-T2-TOTAL]],"")</f>
        <v>0.15339805825242719</v>
      </c>
      <c r="LS154" s="26">
        <f>IFERROR(Tableau17[[#This Row],[2017-T2-MACRON Emmanuel]]/Tableau17[[#This Row],[2017-T2-TOTAL]],"")</f>
        <v>0.84660194174757286</v>
      </c>
      <c r="LT154" s="26">
        <f>IFERROR(Tableau17[[#This Row],[2019-T1-ALEXANDRE Audric]]/Tableau17[[#This Row],[2019-T1-TOTAL]],"")</f>
        <v>0</v>
      </c>
      <c r="LU154" s="26">
        <f>IFERROR(Tableau17[[#This Row],[2019-T1-ARTHAUD Nathalie]]/Tableau17[[#This Row],[2019-T1-TOTAL]],"")</f>
        <v>1.5384615384615385E-2</v>
      </c>
      <c r="LV154" s="26">
        <f>IFERROR(Tableau17[[#This Row],[2019-T1-ASSELINEAU François]]/Tableau17[[#This Row],[2019-T1-TOTAL]],"")</f>
        <v>2.6923076923076925E-2</v>
      </c>
      <c r="LW154" s="26">
        <f>IFERROR(Tableau17[[#This Row],[2019-T1-AUBRY Manon]]/Tableau17[[#This Row],[2019-T1-TOTAL]],"")</f>
        <v>0.1423076923076923</v>
      </c>
      <c r="LX154" s="26">
        <f>IFERROR(Tableau17[[#This Row],[2019-T1-AZERGUI Nagib]]/Tableau17[[#This Row],[2019-T1-TOTAL]],"")</f>
        <v>4.6153846153846156E-2</v>
      </c>
      <c r="LY154" s="26">
        <f>IFERROR(Tableau17[[#This Row],[2019-T1-BARDELLA Jordan]]/Tableau17[[#This Row],[2019-T1-TOTAL]],"")</f>
        <v>0.16923076923076924</v>
      </c>
      <c r="LZ154" s="26">
        <f>IFERROR(Tableau17[[#This Row],[2019-T1-BELLAMY François-Xavier]]/Tableau17[[#This Row],[2019-T1-TOTAL]],"")</f>
        <v>3.8461538461538464E-2</v>
      </c>
      <c r="MA154" s="26">
        <f>IFERROR(Tableau17[[#This Row],[2019-T1-BIDOU Olivier]]/Tableau17[[#This Row],[2019-T1-TOTAL]],"")</f>
        <v>3.8461538461538464E-3</v>
      </c>
      <c r="MB154" s="26">
        <f>IFERROR(Tableau17[[#This Row],[2019-T1-BOURG Dominique]]/Tableau17[[#This Row],[2019-T1-TOTAL]],"")</f>
        <v>3.8461538461538464E-3</v>
      </c>
      <c r="MC154" s="26">
        <f>IFERROR(Tableau17[[#This Row],[2019-T1-BROSSAT Ian]]/Tableau17[[#This Row],[2019-T1-TOTAL]],"")</f>
        <v>3.4615384615384617E-2</v>
      </c>
      <c r="MD154" s="26">
        <f>IFERROR(Tableau17[[#This Row],[2019-T1-CAILLAUD Sophie]]/Tableau17[[#This Row],[2019-T1-TOTAL]],"")</f>
        <v>0</v>
      </c>
      <c r="ME154" s="26">
        <f>IFERROR(Tableau17[[#This Row],[2019-T1-CAMUS Renaud]]/Tableau17[[#This Row],[2019-T1-TOTAL]],"")</f>
        <v>0</v>
      </c>
      <c r="MF154" s="26">
        <f>IFERROR(Tableau17[[#This Row],[2019-T1-CHALENÇON Christophe]]/Tableau17[[#This Row],[2019-T1-TOTAL]],"")</f>
        <v>0</v>
      </c>
      <c r="MG154" s="26">
        <f>IFERROR(Tableau17[[#This Row],[2019-T1-CORBET Cathy Denise Ginette]]/Tableau17[[#This Row],[2019-T1-TOTAL]],"")</f>
        <v>0</v>
      </c>
      <c r="MH154" s="26">
        <f>IFERROR(Tableau17[[#This Row],[2019-T1-DE PREVOISIN Robert]]/Tableau17[[#This Row],[2019-T1-TOTAL]],"")</f>
        <v>0</v>
      </c>
      <c r="MI154" s="26">
        <f>IFERROR(Tableau17[[#This Row],[2019-T1-DELFEL Thérèse]]/Tableau17[[#This Row],[2019-T1-TOTAL]],"")</f>
        <v>0</v>
      </c>
      <c r="MJ154" s="26">
        <f>IFERROR(Tableau17[[#This Row],[2019-T1-DIEUMEGARD Pierre]]/Tableau17[[#This Row],[2019-T1-TOTAL]],"")</f>
        <v>0</v>
      </c>
      <c r="MK154" s="26">
        <f>IFERROR(Tableau17[[#This Row],[2019-T1-DUPONT-AIGNAN Nicolas]]/Tableau17[[#This Row],[2019-T1-TOTAL]],"")</f>
        <v>1.9230769230769232E-2</v>
      </c>
      <c r="ML154" s="26">
        <f>IFERROR(Tableau17[[#This Row],[2019-T1-GERNIGON Yves]]/Tableau17[[#This Row],[2019-T1-TOTAL]],"")</f>
        <v>0</v>
      </c>
      <c r="MM154" s="26">
        <f>IFERROR(Tableau17[[#This Row],[2019-T1-GLUCKSMANN Raphaël]]/Tableau17[[#This Row],[2019-T1-TOTAL]],"")</f>
        <v>6.9230769230769235E-2</v>
      </c>
      <c r="MN154" s="26">
        <f>IFERROR(Tableau17[[#This Row],[2019-T1-HAMON Benoît]]/Tableau17[[#This Row],[2019-T1-TOTAL]],"")</f>
        <v>8.461538461538462E-2</v>
      </c>
      <c r="MO154" s="26">
        <f>IFERROR(Tableau17[[#This Row],[2019-T1-HELGEN Gilles]]/Tableau17[[#This Row],[2019-T1-TOTAL]],"")</f>
        <v>0</v>
      </c>
      <c r="MP154" s="26">
        <f>IFERROR(Tableau17[[#This Row],[2019-T1-JADOT Yannick]]/Tableau17[[#This Row],[2019-T1-TOTAL]],"")</f>
        <v>0.14615384615384616</v>
      </c>
      <c r="MQ154" s="26">
        <f>IFERROR(Tableau17[[#This Row],[2019-T1-LAGARDE Jean-Christophe]]/Tableau17[[#This Row],[2019-T1-TOTAL]],"")</f>
        <v>1.9230769230769232E-2</v>
      </c>
      <c r="MR154" s="26">
        <f>IFERROR(Tableau17[[#This Row],[2019-T1-LALANNE Francis]]/Tableau17[[#This Row],[2019-T1-TOTAL]],"")</f>
        <v>3.8461538461538464E-3</v>
      </c>
      <c r="MS154" s="26">
        <f>IFERROR(Tableau17[[#This Row],[2019-T1-LOISEAU Nathalie]]/Tableau17[[#This Row],[2019-T1-TOTAL]],"")</f>
        <v>0.17692307692307693</v>
      </c>
      <c r="MT154" s="26">
        <f>IFERROR(Tableau17[[#This Row],[2019-T1-MARIE Florie]]/Tableau17[[#This Row],[2019-T1-TOTAL]],"")</f>
        <v>0</v>
      </c>
      <c r="MU154" s="26">
        <f>IFERROR(Tableau17[[#This Row],[2008-T1-MACROEXTRDROITE]]/Tableau17[[#This Row],[2008-T1-MACROTOTALE]],"")</f>
        <v>4.2986425339366516E-2</v>
      </c>
      <c r="MV154" s="26">
        <f>IFERROR(Tableau17[[#This Row],[2008-T1-MACRODROITE]]/Tableau17[[#This Row],[2008-T1-MACROTOTALE]],"")</f>
        <v>0.28733031674208143</v>
      </c>
      <c r="MW154" s="26">
        <f>IFERROR(Tableau17[[#This Row],[2008-T1-MACROCENTRE]]/Tableau17[[#This Row],[2008-T1-MACROTOTALE]],"")</f>
        <v>0</v>
      </c>
      <c r="MX154" s="26">
        <f>IFERROR(Tableau17[[#This Row],[2008-T1-MACROGAUCHE]]/Tableau17[[#This Row],[2008-T1-MACROTOTALE]],"")</f>
        <v>0.66968325791855199</v>
      </c>
      <c r="MY154" s="26">
        <f>IFERROR(Tableau17[[#This Row],[2008-T1-MACROAUTRE]]/Tableau17[[#This Row],[2008-T1-MACROTOTALE]],"")</f>
        <v>0</v>
      </c>
      <c r="MZ154" s="26" t="str">
        <f>IFERROR(Tableau17[[#This Row],[2008-T2-MACROEXTRDROITE]]/Tableau17[[#This Row],[2008-T2-MACROTOTALE]],"")</f>
        <v/>
      </c>
      <c r="NA154" s="26" t="str">
        <f>IFERROR(Tableau17[[#This Row],[2008-T2-MACRODROITE]]/Tableau17[[#This Row],[2008-T2-MACROTOTALE]],"")</f>
        <v/>
      </c>
      <c r="NB154" s="26" t="str">
        <f>IFERROR(Tableau17[[#This Row],[2008-T2-MACROCENTRE]]/Tableau17[[#This Row],[2008-T2-MACROTOTALE]],"")</f>
        <v/>
      </c>
      <c r="NC154" s="26" t="str">
        <f>IFERROR(Tableau17[[#This Row],[2008-T2-MACROGAUCHE]]/Tableau17[[#This Row],[2008-T2-MACROTOTALE]],"")</f>
        <v/>
      </c>
      <c r="ND154" s="26" t="str">
        <f>IFERROR(Tableau17[[#This Row],[2008-T2-MACROAUTRE]]/Tableau17[[#This Row],[2008-T2-MACROTOTALE]],"")</f>
        <v/>
      </c>
      <c r="NE154" s="26">
        <f>IFERROR(Tableau17[[#This Row],[2014-T1-MACROEXTRDROITE]]/Tableau17[[#This Row],[2014-T1-MACROTOTALE]],"")</f>
        <v>0.11144578313253012</v>
      </c>
      <c r="NF154" s="26">
        <f>IFERROR(Tableau17[[#This Row],[2014-T1-MACRODROITE]]/Tableau17[[#This Row],[2014-T1-MACROTOTALE]],"")</f>
        <v>0.44578313253012047</v>
      </c>
      <c r="NG154" s="26">
        <f>IFERROR(Tableau17[[#This Row],[2014-T1-MACROCENTRE]]/Tableau17[[#This Row],[2014-T1-MACROTOTALE]],"")</f>
        <v>7.2289156626506021E-2</v>
      </c>
      <c r="NH154" s="26">
        <f>IFERROR(Tableau17[[#This Row],[2014-T1-MACROGAUCHE]]/Tableau17[[#This Row],[2014-T1-MACROTOTALE]],"")</f>
        <v>0.37048192771084337</v>
      </c>
      <c r="NI154" s="26">
        <f>IFERROR(Tableau17[[#This Row],[2014-T1-MACROAUTRE]]/Tableau17[[#This Row],[2014-T1-MACROTOTALE]],"")</f>
        <v>0</v>
      </c>
      <c r="NJ154" s="26">
        <f>IFERROR(Tableau17[[#This Row],[2014-T2-MACROEXTRDROITE]]/Tableau17[[#This Row],[2014-T2-MACROTOTALE]],"")</f>
        <v>0.12299465240641712</v>
      </c>
      <c r="NK154" s="26">
        <f>IFERROR(Tableau17[[#This Row],[2014-T2-MACRODROITE]]/Tableau17[[#This Row],[2014-T2-MACROTOTALE]],"")</f>
        <v>0.48663101604278075</v>
      </c>
      <c r="NL154" s="26">
        <f>IFERROR(Tableau17[[#This Row],[2014-T2-MACROCENTRE]]/Tableau17[[#This Row],[2014-T2-MACROTOTALE]],"")</f>
        <v>0</v>
      </c>
      <c r="NM154" s="26">
        <f>IFERROR(Tableau17[[#This Row],[2014-T2-MACROGAUCHE]]/Tableau17[[#This Row],[2014-T2-MACROTOTALE]],"")</f>
        <v>0.39037433155080214</v>
      </c>
      <c r="NN154" s="26">
        <f>IFERROR(Tableau17[[#This Row],[2014-T2-MACROAUTRE]]/Tableau17[[#This Row],[2014-T2-MACROTOTALE]],"")</f>
        <v>0</v>
      </c>
      <c r="NO154" s="26">
        <f>IFERROR( Tableau17[[#This Row],[2015-T1-MACROEXTRDROITE]]/Tableau17[[#This Row],[2015-T1-MACROTOTALE]],"")</f>
        <v>0.13758389261744966</v>
      </c>
      <c r="NP154" s="26">
        <f>IFERROR(Tableau17[[#This Row],[2015-T1-MACRODROITE]]/Tableau17[[#This Row],[2015-T1-MACROTOTALE]],"")</f>
        <v>0.11409395973154363</v>
      </c>
      <c r="NQ154" s="26">
        <f>IFERROR(Tableau17[[#This Row],[2015-T1-MACROCENTRE]]/Tableau17[[#This Row],[2015-T1-MACROTOTALE]],"")</f>
        <v>0</v>
      </c>
      <c r="NR154" s="26">
        <f>IFERROR(Tableau17[[#This Row],[2015-T1-MACROGAUCHE]]/Tableau17[[#This Row],[2015-T1-MACROTOTALE]],"")</f>
        <v>0.74832214765100669</v>
      </c>
      <c r="NS154" s="26">
        <f>IFERROR(Tableau17[[#This Row],[2015-T1-MACROAUTRE]]/Tableau17[[#This Row],[2015-T1-MACROTOTALE]],"")</f>
        <v>0</v>
      </c>
      <c r="NT154" s="26">
        <f>IFERROR(Tableau17[[#This Row],[2015-T2-MACROEXTRDROITE]]/Tableau17[[#This Row],[2015-T2-MACROTOTALE]],"")</f>
        <v>0.2</v>
      </c>
      <c r="NU154" s="26">
        <f>IFERROR(Tableau17[[#This Row],[2015-T2-MACRODROITE]]/Tableau17[[#This Row],[2015-T2-MACROTOTALE]],"")</f>
        <v>0</v>
      </c>
      <c r="NV154" s="26">
        <f>IFERROR(Tableau17[[#This Row],[2015-T2-MACROCENTRE]]/Tableau17[[#This Row],[2015-T2-MACROTOTALE]],"")</f>
        <v>0</v>
      </c>
      <c r="NW154" s="26">
        <f>IFERROR(Tableau17[[#This Row],[2015-T2-MACROGAUCHE]]/Tableau17[[#This Row],[2015-T2-MACROTOTALE]],"")</f>
        <v>0.8</v>
      </c>
      <c r="NX154" s="26">
        <f>IFERROR(Tableau17[[#This Row],[2015-T2-MACROAUTRE]]/Tableau17[[#This Row],[2015-T2-MACROTOTALE]],"")</f>
        <v>0</v>
      </c>
      <c r="NY154" s="26">
        <f>IFERROR(Tableau17[[#This Row],[2017-T1-MACROEXTRDROITE]]/Tableau17[[#This Row],[2017-T1-MACROTOTALE]],"")</f>
        <v>0.15818181818181817</v>
      </c>
      <c r="NZ154" s="26">
        <f>IFERROR(Tableau17[[#This Row],[2017-T1-MACRODROITE]]/Tableau17[[#This Row],[2017-T1-MACROTOTALE]],"")</f>
        <v>6.363636363636363E-2</v>
      </c>
      <c r="OA154" s="26">
        <f>IFERROR(Tableau17[[#This Row],[2017-T1-MACROCENTRE]]/Tableau17[[#This Row],[2017-T1-MACROTOTALE]],"")</f>
        <v>0.25454545454545452</v>
      </c>
      <c r="OB154" s="26">
        <f>IFERROR(Tableau17[[#This Row],[2017-T1-MACROGAUCHE]]/Tableau17[[#This Row],[2017-T1-MACROTOTALE]],"")</f>
        <v>0.51454545454545453</v>
      </c>
      <c r="OC154" s="26">
        <f>IFERROR(Tableau17[[#This Row],[2017-T1-MACROAUTRE]]/Tableau17[[#This Row],[2017-T1-MACROTOTALE]],"")</f>
        <v>9.0909090909090905E-3</v>
      </c>
      <c r="OD154" s="26">
        <f>IFERROR(Tableau17[[#This Row],[2017-T2-MACROEXTRDROITE]]/Tableau17[[#This Row],[2017-T2-MACROTOTALE]],"")</f>
        <v>0.15339805825242719</v>
      </c>
      <c r="OE154" s="26">
        <f>IFERROR(Tableau17[[#This Row],[2017-T2-MACRODROITE]]/Tableau17[[#This Row],[2017-T2-MACROTOTALE]],"")</f>
        <v>0</v>
      </c>
      <c r="OF154" s="26">
        <f>IFERROR(Tableau17[[#This Row],[2017-T2-MACROCENTRE]]/Tableau17[[#This Row],[2017-T2-MACROTOTALE]],"")</f>
        <v>0.84660194174757286</v>
      </c>
      <c r="OG154" s="26">
        <f>IFERROR(Tableau17[[#This Row],[2017-T2-MACROGAUCHE]]/Tableau17[[#This Row],[2017-T2-MACROTOTALE]],"")</f>
        <v>0</v>
      </c>
      <c r="OH154" s="26">
        <f>IFERROR(Tableau17[[#This Row],[2017-T2-MACROAUTRE]]/Tableau17[[#This Row],[2017-T2-MACROTOTALE]],"")</f>
        <v>0</v>
      </c>
      <c r="OI154" s="26">
        <f>IFERROR(Tableau17[[#This Row],[2019-T1-MACROEXTRDROITE]]/Tableau17[[#This Row],[2019-T1-MACROTOTALE]],"")</f>
        <v>0.20973782771535582</v>
      </c>
      <c r="OJ154" s="26">
        <f>IFERROR(Tableau17[[#This Row],[2019-T1-MACRODROITE]]/Tableau17[[#This Row],[2019-T1-MACROTOTALE]],"")</f>
        <v>5.6179775280898875E-2</v>
      </c>
      <c r="OK154" s="26">
        <f>IFERROR(Tableau17[[#This Row],[2019-T1-MACROCENTRE]]/Tableau17[[#This Row],[2019-T1-MACROTOTALE]],"")</f>
        <v>0.17228464419475656</v>
      </c>
      <c r="OL154" s="26">
        <f>IFERROR(Tableau17[[#This Row],[2019-T1-MACROGAUCHE]]/Tableau17[[#This Row],[2019-T1-MACROTOTALE]],"")</f>
        <v>0.47940074906367042</v>
      </c>
      <c r="OM154" s="26">
        <f>IFERROR(Tableau17[[#This Row],[2019-T1-MACROAUTRE]]/Tableau17[[#This Row],[2019-T1-MACROTOTALE]],"")</f>
        <v>8.2397003745318345E-2</v>
      </c>
      <c r="ON154" s="26">
        <f>IFERROR(Tableau17[[#This Row],[2020-T1-MACROEXTRDROITE]]/Tableau17[[#This Row],[2020-T1-MACROTOTALE]],"")</f>
        <v>0.1038961038961039</v>
      </c>
      <c r="OO154" s="26">
        <f>IFERROR(Tableau17[[#This Row],[2020-T1-MACRODROITE]]/Tableau17[[#This Row],[2020-T1-MACROTOTALE]],"")</f>
        <v>0.26406926406926406</v>
      </c>
      <c r="OP154" s="26">
        <f>IFERROR(Tableau17[[#This Row],[2020-T1-MACROCENTRE]]/Tableau17[[#This Row],[2020-T1-MACROTOTALE]],"")</f>
        <v>6.4935064935064929E-2</v>
      </c>
      <c r="OQ154" s="26">
        <f>IFERROR(Tableau17[[#This Row],[2020-T1-MACROGAUCHE]]/Tableau17[[#This Row],[2020-T1-MACROTOTALE]],"")</f>
        <v>0.5670995670995671</v>
      </c>
      <c r="OR154" s="26">
        <f>IFERROR(Tableau17[[#This Row],[2020-T1-MACROAUTRE]]/Tableau17[[#This Row],[2020-T1-MACROTOTALE]],"")</f>
        <v>0</v>
      </c>
      <c r="OS154" s="26">
        <f>IFERROR(Tableau17[[#This Row],[2017 (L)-T1-MACROEXTRDROITE]]/Tableau17[[#This Row],[2017 (L)-T1-MACROTOTALE]],"")</f>
        <v>0.1095890410958904</v>
      </c>
      <c r="OT154" s="26">
        <f>IFERROR(Tableau17[[#This Row],[2017 (L)-T1-MACRODROITE]]/Tableau17[[#This Row],[2017 (L)-T1-MACROTOTALE]],"")</f>
        <v>0.15068493150684931</v>
      </c>
      <c r="OU154" s="26">
        <f>IFERROR(Tableau17[[#This Row],[2017 (L)-T1-MACROCENTRE]]/Tableau17[[#This Row],[2017 (L)-T1-MACROTOTALE]],"")</f>
        <v>0.21917808219178081</v>
      </c>
      <c r="OV154" s="26">
        <f>IFERROR(Tableau17[[#This Row],[2017 (L)-T1-MACROGAUCHE]]/Tableau17[[#This Row],[2017 (L)-T1-MACROTOTALE]],"")</f>
        <v>0.48972602739726029</v>
      </c>
      <c r="OW154" s="26">
        <f>IFERROR(Tableau17[[#This Row],[2017 (L)-T1-MACROAUTRE]]/Tableau17[[#This Row],[2017 (L)-T1-MACROTOTALE]],"")</f>
        <v>3.0821917808219176E-2</v>
      </c>
      <c r="OX154" s="26">
        <f>IFERROR(Tableau17[[#This Row],[2017 (L)-T2-MACROEXTRDROITE]]/Tableau17[[#This Row],[2017 (L)-T2-MACROTOTALE]],"")</f>
        <v>0</v>
      </c>
      <c r="OY154" s="26">
        <f>IFERROR(Tableau17[[#This Row],[2017 (L)-T2-MACRODROITE]]/Tableau17[[#This Row],[2017 (L)-T2-MACROTOTALE]],"")</f>
        <v>0</v>
      </c>
      <c r="OZ154" s="26">
        <f>IFERROR(Tableau17[[#This Row],[2017 (L)-T2-MACROCENTRE]]/Tableau17[[#This Row],[2017 (L)-T2-MACROTOTALE]],"")</f>
        <v>0.42083333333333334</v>
      </c>
      <c r="PA154" s="26">
        <f>IFERROR(Tableau17[[#This Row],[2017 (L)-T2-MACROGAUCHE]]/Tableau17[[#This Row],[2017 (L)-T2-MACROTOTALE]],"")</f>
        <v>0.57916666666666672</v>
      </c>
      <c r="PB154" s="26">
        <f>IFERROR(Tableau17[[#This Row],[2017 (L)-T2-MACROAUTRE]]/Tableau17[[#This Row],[2017 (L)-T2-MACROTOTALE]],"")</f>
        <v>0</v>
      </c>
      <c r="PC154" s="26">
        <f>IFERROR(Tableau17[[#This Row],[2008_T1_PROCUS]]/Tableau17[[#This Row],[2008_T1_INSCRITS]],0)</f>
        <v>2.1482277121374865E-3</v>
      </c>
      <c r="PD154" s="26">
        <f>IFERROR(Tableau17[[#This Row],[2008_T2_PROCUS]]/Tableau17[[#This Row],[2008_T2_INSCRITS]],0)</f>
        <v>0</v>
      </c>
      <c r="PE154" s="26">
        <f>Tableau17[[#This Row],[2014_T1_PROCUS]]/Tableau17[[#This Row],[2014_T1_INSCRITS]]</f>
        <v>1.3029315960912053E-2</v>
      </c>
      <c r="PF154" s="26">
        <f>IFERROR(Tableau17[[#This Row],[2014_T2_PROCUS]]/Tableau17[[#This Row],[2014_T2_INSCRITS]],0)</f>
        <v>7.6004343105320303E-3</v>
      </c>
    </row>
    <row r="155" spans="1:422" x14ac:dyDescent="0.2">
      <c r="A155" s="1">
        <v>3</v>
      </c>
      <c r="B155" s="1" t="s">
        <v>312</v>
      </c>
      <c r="C155" s="1" t="s">
        <v>318</v>
      </c>
      <c r="D155" s="1" t="s">
        <v>318</v>
      </c>
      <c r="E155" s="1">
        <v>557</v>
      </c>
      <c r="F155" s="1">
        <v>5.3982809999999999</v>
      </c>
      <c r="G155" s="1">
        <v>43.289672000000003</v>
      </c>
      <c r="H155" s="3">
        <v>992</v>
      </c>
      <c r="I155" s="3">
        <v>195</v>
      </c>
      <c r="L155" s="1">
        <v>127</v>
      </c>
      <c r="M155" s="1">
        <v>16</v>
      </c>
      <c r="O155" s="1">
        <v>2</v>
      </c>
      <c r="P155" s="1">
        <v>38</v>
      </c>
      <c r="Q155" s="1">
        <v>18</v>
      </c>
      <c r="R155" s="1">
        <v>55</v>
      </c>
      <c r="S155" s="1">
        <v>92</v>
      </c>
      <c r="T155" s="1">
        <v>17</v>
      </c>
      <c r="U155" s="1">
        <v>365</v>
      </c>
      <c r="V155" s="1">
        <v>998</v>
      </c>
      <c r="W155" s="1">
        <v>576</v>
      </c>
      <c r="X155" s="1">
        <v>13</v>
      </c>
      <c r="Y155" s="2">
        <v>0.57715430999999995</v>
      </c>
      <c r="Z155" s="1">
        <v>997</v>
      </c>
      <c r="AA155" s="1">
        <v>595</v>
      </c>
      <c r="AB155" s="1">
        <v>23</v>
      </c>
      <c r="AC155" s="2">
        <v>0.59679037000000001</v>
      </c>
      <c r="AD155" s="1">
        <v>992</v>
      </c>
      <c r="AE155" s="1">
        <v>377</v>
      </c>
      <c r="AF155" s="2">
        <v>0.38004031999999999</v>
      </c>
      <c r="AG155" s="1">
        <f t="shared" si="2"/>
        <v>195</v>
      </c>
      <c r="AH155" s="1">
        <v>1088</v>
      </c>
      <c r="AI155" s="1">
        <v>714</v>
      </c>
      <c r="AJ155" s="1">
        <v>20</v>
      </c>
      <c r="AK155" s="2">
        <v>0.65625</v>
      </c>
      <c r="AL155" s="1">
        <v>1087</v>
      </c>
      <c r="AM155" s="1">
        <v>768</v>
      </c>
      <c r="AN155" s="1">
        <v>21</v>
      </c>
      <c r="AO155" s="2">
        <v>0.70653173999999996</v>
      </c>
      <c r="AP155" s="1">
        <v>989</v>
      </c>
      <c r="AQ155" s="1">
        <v>484</v>
      </c>
      <c r="AR155" s="2">
        <v>0.48938322000000001</v>
      </c>
      <c r="AS155" s="1">
        <v>989</v>
      </c>
      <c r="AT155" s="1">
        <v>507</v>
      </c>
      <c r="AU155" s="2">
        <v>0.51263903</v>
      </c>
      <c r="AV155" s="1">
        <v>1030</v>
      </c>
      <c r="AW155" s="1">
        <v>492</v>
      </c>
      <c r="AX155" s="2">
        <v>0.47766989999999998</v>
      </c>
      <c r="AY155" s="1">
        <v>1030</v>
      </c>
      <c r="AZ155" s="1">
        <v>337</v>
      </c>
      <c r="BA155" s="2">
        <v>0.32718447000000001</v>
      </c>
      <c r="BB155" s="1">
        <v>1028</v>
      </c>
      <c r="BC155" s="1">
        <v>752</v>
      </c>
      <c r="BD155" s="2">
        <v>0.73151750999999998</v>
      </c>
      <c r="BE155" s="1">
        <v>1027</v>
      </c>
      <c r="BF155" s="1">
        <v>706</v>
      </c>
      <c r="BG155" s="2">
        <v>0.68743913999999995</v>
      </c>
      <c r="BH155" s="1">
        <v>987</v>
      </c>
      <c r="BI155" s="1">
        <v>467</v>
      </c>
      <c r="BJ155" s="2">
        <v>0.47315096000000001</v>
      </c>
      <c r="BK155" s="1">
        <v>35</v>
      </c>
      <c r="BL155" s="1">
        <v>5</v>
      </c>
      <c r="BM155" s="1">
        <v>3</v>
      </c>
      <c r="BN155" s="1">
        <v>26</v>
      </c>
      <c r="BO155" s="1">
        <v>30</v>
      </c>
      <c r="BP155" s="1">
        <v>352</v>
      </c>
      <c r="BQ155" s="1">
        <v>257</v>
      </c>
      <c r="BR155" s="1">
        <v>708</v>
      </c>
      <c r="BT155" s="1">
        <v>330</v>
      </c>
      <c r="BU155" s="1">
        <v>427</v>
      </c>
      <c r="BW155" s="1">
        <v>757</v>
      </c>
      <c r="BX155" s="1">
        <v>10</v>
      </c>
      <c r="BY155" s="1">
        <v>0</v>
      </c>
      <c r="BZ155" s="1">
        <v>25</v>
      </c>
      <c r="CB155" s="1">
        <v>25</v>
      </c>
      <c r="CC155" s="1">
        <v>84</v>
      </c>
      <c r="CD155" s="1">
        <v>321</v>
      </c>
      <c r="CE155" s="1">
        <v>99</v>
      </c>
      <c r="CF155" s="1">
        <v>564</v>
      </c>
      <c r="CG155" s="1">
        <v>81</v>
      </c>
      <c r="CH155" s="1">
        <v>360</v>
      </c>
      <c r="CI155" s="1">
        <v>136</v>
      </c>
      <c r="CJ155" s="1">
        <v>577</v>
      </c>
      <c r="CK155" s="1">
        <v>4</v>
      </c>
      <c r="CO155" s="1">
        <v>28</v>
      </c>
      <c r="CP155" s="1">
        <v>131</v>
      </c>
      <c r="CR155" s="1">
        <v>20</v>
      </c>
      <c r="CT155" s="1">
        <v>188</v>
      </c>
      <c r="CU155" s="1">
        <v>80</v>
      </c>
      <c r="CW155" s="1">
        <v>451</v>
      </c>
      <c r="CY155" s="1">
        <v>157</v>
      </c>
      <c r="DA155" s="1">
        <v>299</v>
      </c>
      <c r="DC155" s="1">
        <v>456</v>
      </c>
      <c r="DD155" s="1">
        <v>16</v>
      </c>
      <c r="DE155" s="1">
        <v>2</v>
      </c>
      <c r="DF155" s="1">
        <v>7</v>
      </c>
      <c r="DG155" s="1">
        <v>27</v>
      </c>
      <c r="DH155" s="1">
        <v>1</v>
      </c>
      <c r="DI155" s="1">
        <v>27</v>
      </c>
      <c r="DK155" s="1">
        <v>6</v>
      </c>
      <c r="DL155" s="1">
        <v>75</v>
      </c>
      <c r="DN155" s="1">
        <v>134</v>
      </c>
      <c r="DP155" s="1">
        <v>5</v>
      </c>
      <c r="DQ155" s="1">
        <v>1</v>
      </c>
      <c r="DR155" s="1">
        <v>97</v>
      </c>
      <c r="DU155" s="1">
        <v>398</v>
      </c>
      <c r="DV155" s="1">
        <v>139</v>
      </c>
      <c r="DZ155" s="1">
        <v>147</v>
      </c>
      <c r="EA155" s="1">
        <v>286</v>
      </c>
      <c r="EB155" s="1">
        <v>5</v>
      </c>
      <c r="EC155" s="1">
        <v>6</v>
      </c>
      <c r="ED155" s="1">
        <v>1</v>
      </c>
      <c r="EE155" s="1">
        <v>32</v>
      </c>
      <c r="EF155" s="1">
        <v>118</v>
      </c>
      <c r="EG155" s="1">
        <v>50</v>
      </c>
      <c r="EH155" s="1">
        <v>4</v>
      </c>
      <c r="EI155" s="1">
        <v>196</v>
      </c>
      <c r="EJ155" s="1">
        <v>176</v>
      </c>
      <c r="EK155" s="1">
        <v>136</v>
      </c>
      <c r="EL155" s="1">
        <v>7</v>
      </c>
      <c r="EM155" s="1">
        <v>731</v>
      </c>
      <c r="EN155" s="1">
        <v>272</v>
      </c>
      <c r="EO155" s="1">
        <v>361</v>
      </c>
      <c r="EP155" s="1">
        <v>633</v>
      </c>
      <c r="EQ155" s="1">
        <v>0</v>
      </c>
      <c r="ER155" s="1">
        <v>0</v>
      </c>
      <c r="ES155" s="1">
        <v>5</v>
      </c>
      <c r="ET155" s="1">
        <v>43</v>
      </c>
      <c r="EU155" s="1">
        <v>1</v>
      </c>
      <c r="EV155" s="1">
        <v>149</v>
      </c>
      <c r="EW155" s="1">
        <v>35</v>
      </c>
      <c r="EX155" s="1">
        <v>2</v>
      </c>
      <c r="EY155" s="1">
        <v>3</v>
      </c>
      <c r="EZ155" s="1">
        <v>11</v>
      </c>
      <c r="FA155" s="1">
        <v>0</v>
      </c>
      <c r="FB155" s="1">
        <v>0</v>
      </c>
      <c r="FC155" s="1">
        <v>0</v>
      </c>
      <c r="FD155" s="1">
        <v>0</v>
      </c>
      <c r="FE155" s="1">
        <v>0</v>
      </c>
      <c r="FF155" s="1">
        <v>0</v>
      </c>
      <c r="FG155" s="1">
        <v>0</v>
      </c>
      <c r="FH155" s="1">
        <v>21</v>
      </c>
      <c r="FI155" s="1">
        <v>1</v>
      </c>
      <c r="FJ155" s="1">
        <v>31</v>
      </c>
      <c r="FK155" s="1">
        <v>15</v>
      </c>
      <c r="FL155" s="1">
        <v>0</v>
      </c>
      <c r="FM155" s="1">
        <v>50</v>
      </c>
      <c r="FN155" s="1">
        <v>2</v>
      </c>
      <c r="FO155" s="1">
        <v>1</v>
      </c>
      <c r="FP155" s="1">
        <v>66</v>
      </c>
      <c r="FQ155" s="1">
        <v>0</v>
      </c>
      <c r="FR155" s="1">
        <f>SUM(Tableau17[[#This Row],[2019-T1-ALEXANDRE Audric]:[2019-T1-MARIE Florie]])</f>
        <v>436</v>
      </c>
      <c r="FS155" s="1">
        <v>33</v>
      </c>
      <c r="FT155" s="1">
        <v>392</v>
      </c>
      <c r="FU155" s="1">
        <v>0</v>
      </c>
      <c r="FV155" s="1">
        <v>283</v>
      </c>
      <c r="FW155" s="1">
        <v>0</v>
      </c>
      <c r="FX155" s="1">
        <v>708</v>
      </c>
      <c r="FY155" s="1">
        <v>0</v>
      </c>
      <c r="FZ155" s="1">
        <v>427</v>
      </c>
      <c r="GA155" s="1">
        <v>0</v>
      </c>
      <c r="GB155" s="1">
        <v>330</v>
      </c>
      <c r="GC155" s="1">
        <v>0</v>
      </c>
      <c r="GD155" s="1">
        <v>757</v>
      </c>
      <c r="GE155" s="1">
        <v>84</v>
      </c>
      <c r="GF155" s="1">
        <v>321</v>
      </c>
      <c r="GG155" s="1">
        <v>10</v>
      </c>
      <c r="GH155" s="1">
        <v>149</v>
      </c>
      <c r="GI155" s="1">
        <v>0</v>
      </c>
      <c r="GJ155" s="1">
        <v>564</v>
      </c>
      <c r="GK155" s="1">
        <v>81</v>
      </c>
      <c r="GL155" s="1">
        <v>360</v>
      </c>
      <c r="GM155" s="1">
        <v>0</v>
      </c>
      <c r="GN155" s="1">
        <v>136</v>
      </c>
      <c r="GO155" s="1">
        <v>0</v>
      </c>
      <c r="GP155" s="1">
        <v>577</v>
      </c>
      <c r="GQ155" s="1">
        <v>131</v>
      </c>
      <c r="GR155" s="1">
        <v>188</v>
      </c>
      <c r="GS155" s="1">
        <v>0</v>
      </c>
      <c r="GT155" s="1">
        <v>128</v>
      </c>
      <c r="GU155" s="1">
        <v>4</v>
      </c>
      <c r="GV155" s="1">
        <v>451</v>
      </c>
      <c r="GW155" s="1">
        <v>157</v>
      </c>
      <c r="GX155" s="1">
        <v>299</v>
      </c>
      <c r="GY155" s="1">
        <v>0</v>
      </c>
      <c r="GZ155" s="1">
        <v>0</v>
      </c>
      <c r="HA155" s="1">
        <v>0</v>
      </c>
      <c r="HB155" s="1">
        <v>456</v>
      </c>
      <c r="HC155" s="1">
        <v>235</v>
      </c>
      <c r="HD155" s="1">
        <v>118</v>
      </c>
      <c r="HE155" s="1">
        <v>136</v>
      </c>
      <c r="HF155" s="1">
        <v>238</v>
      </c>
      <c r="HG155" s="1">
        <v>4</v>
      </c>
      <c r="HH155" s="1">
        <v>731</v>
      </c>
      <c r="HI155" s="1">
        <v>272</v>
      </c>
      <c r="HJ155" s="1">
        <v>0</v>
      </c>
      <c r="HK155" s="1">
        <v>361</v>
      </c>
      <c r="HL155" s="1">
        <v>0</v>
      </c>
      <c r="HM155" s="1">
        <v>0</v>
      </c>
      <c r="HN155" s="1">
        <v>633</v>
      </c>
      <c r="HO155" s="1">
        <v>180</v>
      </c>
      <c r="HP155" s="1">
        <v>37</v>
      </c>
      <c r="HQ155" s="1">
        <v>66</v>
      </c>
      <c r="HR155" s="1">
        <v>150</v>
      </c>
      <c r="HS155" s="1">
        <v>16</v>
      </c>
      <c r="HT155" s="1">
        <v>449</v>
      </c>
      <c r="HU155" s="1">
        <v>55</v>
      </c>
      <c r="HV155" s="1">
        <v>165</v>
      </c>
      <c r="HW155" s="1">
        <v>18</v>
      </c>
      <c r="HX155" s="1">
        <v>127</v>
      </c>
      <c r="HY155" s="1">
        <v>0</v>
      </c>
      <c r="HZ155" s="1">
        <v>365</v>
      </c>
      <c r="IA155" s="1">
        <v>7</v>
      </c>
      <c r="IB155" s="1">
        <v>161</v>
      </c>
      <c r="IC155" s="1">
        <v>97</v>
      </c>
      <c r="ID155" s="1">
        <v>130</v>
      </c>
      <c r="IE155" s="1">
        <v>3</v>
      </c>
      <c r="IF155" s="1">
        <v>398</v>
      </c>
      <c r="IG155" s="1">
        <v>0</v>
      </c>
      <c r="IH155" s="1">
        <v>0</v>
      </c>
      <c r="II155" s="1">
        <v>147</v>
      </c>
      <c r="IJ155" s="1">
        <v>139</v>
      </c>
      <c r="IK155" s="1">
        <v>0</v>
      </c>
      <c r="IL155" s="1">
        <v>286</v>
      </c>
      <c r="IM155" s="26">
        <f>IFERROR(Tableau17[[#This Row],[LDIV]]/Tableau17[[#This Row],[Total général]],"")</f>
        <v>0</v>
      </c>
      <c r="IN155" s="26">
        <f>IFERROR(Tableau17[[#This Row],[LDVC]]/Tableau17[[#This Row],[Total général]],"")</f>
        <v>0</v>
      </c>
      <c r="IO155" s="26">
        <f>IFERROR(Tableau17[[#This Row],[LDVD]]/Tableau17[[#This Row],[Total général]],"")</f>
        <v>0.34794520547945207</v>
      </c>
      <c r="IP155" s="26">
        <f>IFERROR(Tableau17[[#This Row],[LDVG]]/Tableau17[[#This Row],[Total général]],"")</f>
        <v>4.3835616438356165E-2</v>
      </c>
      <c r="IQ155" s="26">
        <f>IFERROR(Tableau17[[#This Row],[LEXD]]/Tableau17[[#This Row],[Total général]],"")</f>
        <v>0</v>
      </c>
      <c r="IR155" s="26">
        <f>IFERROR(Tableau17[[#This Row],[LEXG]]/Tableau17[[#This Row],[Total général]],"")</f>
        <v>5.4794520547945206E-3</v>
      </c>
      <c r="IS155" s="26">
        <f>IFERROR(Tableau17[[#This Row],[LLR]]/Tableau17[[#This Row],[Total général]],"")</f>
        <v>0.10410958904109589</v>
      </c>
      <c r="IT155" s="26">
        <f>IFERROR(Tableau17[[#This Row],[LREM]]/Tableau17[[#This Row],[Total général]],"")</f>
        <v>4.9315068493150684E-2</v>
      </c>
      <c r="IU155" s="26">
        <f>IFERROR(Tableau17[[#This Row],[LRN]]/Tableau17[[#This Row],[Total général]],"")</f>
        <v>0.15068493150684931</v>
      </c>
      <c r="IV155" s="26">
        <f>IFERROR(Tableau17[[#This Row],[LUG]]/Tableau17[[#This Row],[Total général]],"")</f>
        <v>0.25205479452054796</v>
      </c>
      <c r="IW155" s="26">
        <f>IFERROR(Tableau17[[#This Row],[LVEC]]/Tableau17[[#This Row],[Total général]],"")</f>
        <v>4.6575342465753428E-2</v>
      </c>
      <c r="IX155" s="26">
        <f>IFERROR(Tableau17[[#This Row],[2008-T1-LCMD]]/Tableau17[[#This Row],[2008-T1-TOTAL]],"")</f>
        <v>4.9435028248587573E-2</v>
      </c>
      <c r="IY155" s="26">
        <f>IFERROR(Tableau17[[#This Row],[2008-T1-LDVD]]/Tableau17[[#This Row],[2008-T1-TOTAL]],"")</f>
        <v>7.0621468926553672E-3</v>
      </c>
      <c r="IZ155" s="26">
        <f>IFERROR(Tableau17[[#This Row],[2008-T1-LEXD]]/Tableau17[[#This Row],[2008-T1-TOTAL]],"")</f>
        <v>4.2372881355932203E-3</v>
      </c>
      <c r="JA155" s="26">
        <f>IFERROR(Tableau17[[#This Row],[2008-T1-LEXG]]/Tableau17[[#This Row],[2008-T1-TOTAL]],"")</f>
        <v>3.6723163841807911E-2</v>
      </c>
      <c r="JB155" s="26">
        <f>IFERROR(Tableau17[[#This Row],[2008-T1-LFN]]/Tableau17[[#This Row],[2008-T1-TOTAL]],"")</f>
        <v>4.2372881355932202E-2</v>
      </c>
      <c r="JC155" s="26">
        <f>IFERROR(Tableau17[[#This Row],[2008-T1-LMAJ]]/Tableau17[[#This Row],[2008-T1-TOTAL]],"")</f>
        <v>0.49717514124293788</v>
      </c>
      <c r="JD155" s="26">
        <f>IFERROR(Tableau17[[#This Row],[2008-T1-LUG]]/Tableau17[[#This Row],[2008-T1-TOTAL]],"")</f>
        <v>0.36299435028248589</v>
      </c>
      <c r="JE155" s="26">
        <f>IFERROR(Tableau17[[#This Row],[2008-T2-LFN]]/Tableau17[[#This Row],[2008-T2-TOTAL]],"")</f>
        <v>0</v>
      </c>
      <c r="JF155" s="26">
        <f>IFERROR(Tableau17[[#This Row],[2008-T2-LGC]]/Tableau17[[#This Row],[2008-T2-TOTAL]],"")</f>
        <v>0.43593130779392336</v>
      </c>
      <c r="JG155" s="26">
        <f>IFERROR(Tableau17[[#This Row],[2008-T2-LMAJ]]/Tableau17[[#This Row],[2008-T2-TOTAL]],"")</f>
        <v>0.56406869220607658</v>
      </c>
      <c r="JH155" s="26">
        <f>IFERROR(Tableau17[[#This Row],[2008-T2-LUG]]/Tableau17[[#This Row],[2008-T2-TOTAL]],"")</f>
        <v>0</v>
      </c>
      <c r="JI155" s="26">
        <f>IFERROR(Tableau17[[#This Row],[2014-T1-LDIV]]/Tableau17[[#This Row],[2014-T1-TOTAL]],"")</f>
        <v>1.7730496453900711E-2</v>
      </c>
      <c r="JJ155" s="26">
        <f>IFERROR(Tableau17[[#This Row],[2014-T1-LDVD]]/Tableau17[[#This Row],[2014-T1-TOTAL]],"")</f>
        <v>0</v>
      </c>
      <c r="JK155" s="26">
        <f>IFERROR(Tableau17[[#This Row],[2014-T1-LDVG]]/Tableau17[[#This Row],[2014-T1-TOTAL]],"")</f>
        <v>4.4326241134751775E-2</v>
      </c>
      <c r="JL155" s="26">
        <f>IFERROR(Tableau17[[#This Row],[2014-T1-LEXG]]/Tableau17[[#This Row],[2014-T1-TOTAL]],"")</f>
        <v>0</v>
      </c>
      <c r="JM155" s="26">
        <f>IFERROR(Tableau17[[#This Row],[2014-T1-LFG]]/Tableau17[[#This Row],[2014-T1-TOTAL]],"")</f>
        <v>4.4326241134751775E-2</v>
      </c>
      <c r="JN155" s="26">
        <f>IFERROR(Tableau17[[#This Row],[2014-T1-LFN]]/Tableau17[[#This Row],[2014-T1-TOTAL]],"")</f>
        <v>0.14893617021276595</v>
      </c>
      <c r="JO155" s="26">
        <f>IFERROR(Tableau17[[#This Row],[2014-T1-LUD]]/Tableau17[[#This Row],[2014-T1-TOTAL]],"")</f>
        <v>0.56914893617021278</v>
      </c>
      <c r="JP155" s="26">
        <f>IFERROR(Tableau17[[#This Row],[2014-T1-LUG]]/Tableau17[[#This Row],[2014-T1-TOTAL]],"")</f>
        <v>0.17553191489361702</v>
      </c>
      <c r="JQ155" s="26">
        <f>IFERROR(Tableau17[[#This Row],[2014-T2-LFN]]/Tableau17[[#This Row],[2014-T2-TOTAL]],"")</f>
        <v>0.14038128249566725</v>
      </c>
      <c r="JR155" s="26">
        <f>IFERROR(Tableau17[[#This Row],[2014-T2-LUD]]/Tableau17[[#This Row],[2014-T2-TOTAL]],"")</f>
        <v>0.62391681109185437</v>
      </c>
      <c r="JS155" s="26">
        <f>IFERROR(Tableau17[[#This Row],[2014-T2-LUG]]/Tableau17[[#This Row],[2014-T2-TOTAL]],"")</f>
        <v>0.23570190641247835</v>
      </c>
      <c r="JT155" s="26">
        <f>IFERROR(Tableau17[[#This Row],[2015-T1-BC-DIV]]/Tableau17[[#This Row],[2015-T1-TOTAL]],"")</f>
        <v>8.869179600886918E-3</v>
      </c>
      <c r="JU155" s="26">
        <f>IFERROR(Tableau17[[#This Row],[2015-T1-BC-DLF]]/Tableau17[[#This Row],[2015-T1-TOTAL]],"")</f>
        <v>0</v>
      </c>
      <c r="JV155" s="26">
        <f>IFERROR(Tableau17[[#This Row],[2015-T1-BC-DVD]]/Tableau17[[#This Row],[2015-T1-TOTAL]],"")</f>
        <v>0</v>
      </c>
      <c r="JW155" s="26">
        <f>IFERROR(Tableau17[[#This Row],[2015-T1-BC-DVG]]/Tableau17[[#This Row],[2015-T1-TOTAL]],"")</f>
        <v>0</v>
      </c>
      <c r="JX155" s="26">
        <f>IFERROR(Tableau17[[#This Row],[2015-T1-BC-FG]]/Tableau17[[#This Row],[2015-T1-TOTAL]],"")</f>
        <v>6.2084257206208429E-2</v>
      </c>
      <c r="JY155" s="26">
        <f>IFERROR(Tableau17[[#This Row],[2015-T1-BC-FN]]/Tableau17[[#This Row],[2015-T1-TOTAL]],"")</f>
        <v>0.29046563192904656</v>
      </c>
      <c r="JZ155" s="26">
        <f>IFERROR(Tableau17[[#This Row],[2015-T1-BC-MDM]]/Tableau17[[#This Row],[2015-T1-TOTAL]],"")</f>
        <v>0</v>
      </c>
      <c r="KA155" s="26">
        <f>IFERROR(Tableau17[[#This Row],[2015-T1-BC-RDG]]/Tableau17[[#This Row],[2015-T1-TOTAL]],"")</f>
        <v>4.4345898004434593E-2</v>
      </c>
      <c r="KB155" s="26">
        <f>IFERROR(Tableau17[[#This Row],[2015-T1-BC-SOC]]/Tableau17[[#This Row],[2015-T1-TOTAL]],"")</f>
        <v>0</v>
      </c>
      <c r="KC155" s="26">
        <f>IFERROR(Tableau17[[#This Row],[2015-T1-BC-UD]]/Tableau17[[#This Row],[2015-T1-TOTAL]],"")</f>
        <v>0.41685144124168516</v>
      </c>
      <c r="KD155" s="26">
        <f>IFERROR(Tableau17[[#This Row],[2015-T1-BC-UG]]/Tableau17[[#This Row],[2015-T1-TOTAL]],"")</f>
        <v>0.17738359201773837</v>
      </c>
      <c r="KE155" s="26">
        <f>IFERROR(Tableau17[[#This Row],[2015-T1-BC-VEC]]/Tableau17[[#This Row],[2015-T1-TOTAL]],"")</f>
        <v>0</v>
      </c>
      <c r="KF155" s="26">
        <f>IFERROR(Tableau17[[#This Row],[2015-T2-BC-DVG]]/Tableau17[[#This Row],[2015-T2-TOTAL]],"")</f>
        <v>0</v>
      </c>
      <c r="KG155" s="26">
        <f>IFERROR(Tableau17[[#This Row],[2015-T2-BC-FN]]/Tableau17[[#This Row],[2015-T2-TOTAL]],"")</f>
        <v>0.3442982456140351</v>
      </c>
      <c r="KH155" s="26">
        <f>IFERROR(Tableau17[[#This Row],[2015-T2-BC-SOC]]/Tableau17[[#This Row],[2015-T2-TOTAL]],"")</f>
        <v>0</v>
      </c>
      <c r="KI155" s="26">
        <f>IFERROR(Tableau17[[#This Row],[2015-T2-BC-UD]]/Tableau17[[#This Row],[2015-T2-TOTAL]],"")</f>
        <v>0.6557017543859649</v>
      </c>
      <c r="KJ155" s="26">
        <f>IFERROR(Tableau17[[#This Row],[2015-T2-BC-UG]]/Tableau17[[#This Row],[2015-T2-TOTAL]],"")</f>
        <v>0</v>
      </c>
      <c r="KK155" s="26">
        <f>IFERROR(Tableau17[[#This Row],[2017 (L)-T1-COM]]/Tableau17[[#This Row],[2017 (L)-T1-TOTAL]],"")</f>
        <v>4.0201005025125629E-2</v>
      </c>
      <c r="KL155" s="26">
        <f>IFERROR(Tableau17[[#This Row],[2017 (L)-T1-DIV]]/Tableau17[[#This Row],[2017 (L)-T1-TOTAL]],"")</f>
        <v>5.0251256281407036E-3</v>
      </c>
      <c r="KM155" s="26">
        <f>IFERROR(Tableau17[[#This Row],[2017 (L)-T1-DLF]]/Tableau17[[#This Row],[2017 (L)-T1-TOTAL]],"")</f>
        <v>1.7587939698492462E-2</v>
      </c>
      <c r="KN155" s="26">
        <f>IFERROR(Tableau17[[#This Row],[2017 (L)-T1-DVD]]/Tableau17[[#This Row],[2017 (L)-T1-TOTAL]],"")</f>
        <v>6.78391959798995E-2</v>
      </c>
      <c r="KO155" s="26">
        <f>IFERROR(Tableau17[[#This Row],[2017 (L)-T1-DVG]]/Tableau17[[#This Row],[2017 (L)-T1-TOTAL]],"")</f>
        <v>2.5125628140703518E-3</v>
      </c>
      <c r="KP155" s="26">
        <f>IFERROR(Tableau17[[#This Row],[2017 (L)-T1-ECO]]/Tableau17[[#This Row],[2017 (L)-T1-TOTAL]],"")</f>
        <v>6.78391959798995E-2</v>
      </c>
      <c r="KQ155" s="26">
        <f>IFERROR(Tableau17[[#This Row],[2017 (L)-T1-EXD]]/Tableau17[[#This Row],[2017 (L)-T1-TOTAL]],"")</f>
        <v>0</v>
      </c>
      <c r="KR155" s="26">
        <f>IFERROR(Tableau17[[#This Row],[2017 (L)-T1-EXG]]/Tableau17[[#This Row],[2017 (L)-T1-TOTAL]],"")</f>
        <v>1.507537688442211E-2</v>
      </c>
      <c r="KS155" s="26">
        <f>IFERROR(Tableau17[[#This Row],[2017 (L)-T1-FI]]/Tableau17[[#This Row],[2017 (L)-T1-TOTAL]],"")</f>
        <v>0.18844221105527639</v>
      </c>
      <c r="KT155" s="26">
        <f>IFERROR(Tableau17[[#This Row],[2017 (L)-T1-FN]]/Tableau17[[#This Row],[2017 (L)-T1-TOTAL]],"")</f>
        <v>0</v>
      </c>
      <c r="KU155" s="26">
        <f>IFERROR(Tableau17[[#This Row],[2017 (L)-T1-LR]]/Tableau17[[#This Row],[2017 (L)-T1-TOTAL]],"")</f>
        <v>0.33668341708542715</v>
      </c>
      <c r="KV155" s="26">
        <f>IFERROR(Tableau17[[#This Row],[2017 (L)-T1-MDM]]/Tableau17[[#This Row],[2017 (L)-T1-TOTAL]],"")</f>
        <v>0</v>
      </c>
      <c r="KW155" s="26">
        <f>IFERROR(Tableau17[[#This Row],[2017 (L)-T1-RDG]]/Tableau17[[#This Row],[2017 (L)-T1-TOTAL]],"")</f>
        <v>1.2562814070351759E-2</v>
      </c>
      <c r="KX155" s="26">
        <f>IFERROR(Tableau17[[#This Row],[2017 (L)-T1-REG]]/Tableau17[[#This Row],[2017 (L)-T1-TOTAL]],"")</f>
        <v>2.5125628140703518E-3</v>
      </c>
      <c r="KY155" s="26">
        <f>IFERROR(Tableau17[[#This Row],[2017 (L)-T1-REM]]/Tableau17[[#This Row],[2017 (L)-T1-TOTAL]],"")</f>
        <v>0.24371859296482412</v>
      </c>
      <c r="KZ155" s="26">
        <f>IFERROR(Tableau17[[#This Row],[2017 (L)-T1-SOC]]/Tableau17[[#This Row],[2017 (L)-T1-TOTAL]],"")</f>
        <v>0</v>
      </c>
      <c r="LA155" s="26">
        <f>IFERROR(Tableau17[[#This Row],[2017 (L)-T1-UDI]]/Tableau17[[#This Row],[2017 (L)-T1-TOTAL]],"")</f>
        <v>0</v>
      </c>
      <c r="LB155" s="26">
        <f>IFERROR(Tableau17[[#This Row],[2017 (L)-T2-FI]]/Tableau17[[#This Row],[2017 (L)-T2-TOTAL]],"")</f>
        <v>0.48601398601398599</v>
      </c>
      <c r="LC155" s="26">
        <f>IFERROR(Tableau17[[#This Row],[2017 (L)-T2-FN]]/Tableau17[[#This Row],[2017 (L)-T2-TOTAL]],"")</f>
        <v>0</v>
      </c>
      <c r="LD155" s="26">
        <f>IFERROR(Tableau17[[#This Row],[2017 (L)-T2-LR]]/Tableau17[[#This Row],[2017 (L)-T2-TOTAL]],"")</f>
        <v>0</v>
      </c>
      <c r="LE155" s="26">
        <f>IFERROR(Tableau17[[#This Row],[2017 (L)-T2-MDM]]/Tableau17[[#This Row],[2017 (L)-T2-TOTAL]],"")</f>
        <v>0</v>
      </c>
      <c r="LF155" s="26">
        <f>IFERROR(Tableau17[[#This Row],[2017 (L)-T2-REM]]/Tableau17[[#This Row],[2017 (L)-T2-TOTAL]],"")</f>
        <v>0.51398601398601396</v>
      </c>
      <c r="LG155" s="26">
        <f>IFERROR(Tableau17[[#This Row],[2017-T1-ARTHAUD Nathalie]]/Tableau17[[#This Row],[2017-T1-TOTAL]],"")</f>
        <v>6.8399452804377564E-3</v>
      </c>
      <c r="LH155" s="26">
        <f>IFERROR(Tableau17[[#This Row],[2017-T1-ASSELINEAU Fran]]/Tableau17[[#This Row],[2017-T1-TOTAL]],"")</f>
        <v>8.2079343365253077E-3</v>
      </c>
      <c r="LI155" s="26">
        <f>IFERROR(Tableau17[[#This Row],[2017-T1-CHEMINADE Jacques]]/Tableau17[[#This Row],[2017-T1-TOTAL]],"")</f>
        <v>1.3679890560875513E-3</v>
      </c>
      <c r="LJ155" s="26">
        <f>IFERROR(Tableau17[[#This Row],[2017-T1-DUPONT-AIGNAN Nicolas]]/Tableau17[[#This Row],[2017-T1-TOTAL]],"")</f>
        <v>4.3775649794801641E-2</v>
      </c>
      <c r="LK155" s="26">
        <f>IFERROR(Tableau17[[#This Row],[2017-T1-FILLON Fran]]/Tableau17[[#This Row],[2017-T1-TOTAL]],"")</f>
        <v>0.16142270861833105</v>
      </c>
      <c r="LL155" s="26">
        <f>IFERROR(Tableau17[[#This Row],[2017-T1-HAMON Beno]]/Tableau17[[#This Row],[2017-T1-TOTAL]],"")</f>
        <v>6.8399452804377564E-2</v>
      </c>
      <c r="LM155" s="26">
        <f>IFERROR(Tableau17[[#This Row],[2017-T1-LASSALLE Jean]]/Tableau17[[#This Row],[2017-T1-TOTAL]],"")</f>
        <v>5.4719562243502051E-3</v>
      </c>
      <c r="LN155" s="26">
        <f>IFERROR(Tableau17[[#This Row],[2017-T1-LE PEN Marine]]/Tableau17[[#This Row],[2017-T1-TOTAL]],"")</f>
        <v>0.26812585499316005</v>
      </c>
      <c r="LO155" s="26">
        <f>IFERROR(Tableau17[[#This Row],[2017-T1-M Jean-Luc]]/Tableau17[[#This Row],[2017-T1-TOTAL]],"")</f>
        <v>0.24076607387140903</v>
      </c>
      <c r="LP155" s="26">
        <f>IFERROR(Tableau17[[#This Row],[2017-T1-MACRON Emmanuel]]/Tableau17[[#This Row],[2017-T1-TOTAL]],"")</f>
        <v>0.18604651162790697</v>
      </c>
      <c r="LQ155" s="26">
        <f>IFERROR(Tableau17[[#This Row],[2017-T1-POUTOU Philippe]]/Tableau17[[#This Row],[2017-T1-TOTAL]],"")</f>
        <v>9.575923392612859E-3</v>
      </c>
      <c r="LR155" s="26">
        <f>IFERROR(Tableau17[[#This Row],[2017-T2-LE PEN Marine]]/Tableau17[[#This Row],[2017-T2-TOTAL]],"")</f>
        <v>0.42969984202211692</v>
      </c>
      <c r="LS155" s="26">
        <f>IFERROR(Tableau17[[#This Row],[2017-T2-MACRON Emmanuel]]/Tableau17[[#This Row],[2017-T2-TOTAL]],"")</f>
        <v>0.57030015797788314</v>
      </c>
      <c r="LT155" s="26">
        <f>IFERROR(Tableau17[[#This Row],[2019-T1-ALEXANDRE Audric]]/Tableau17[[#This Row],[2019-T1-TOTAL]],"")</f>
        <v>0</v>
      </c>
      <c r="LU155" s="26">
        <f>IFERROR(Tableau17[[#This Row],[2019-T1-ARTHAUD Nathalie]]/Tableau17[[#This Row],[2019-T1-TOTAL]],"")</f>
        <v>0</v>
      </c>
      <c r="LV155" s="26">
        <f>IFERROR(Tableau17[[#This Row],[2019-T1-ASSELINEAU François]]/Tableau17[[#This Row],[2019-T1-TOTAL]],"")</f>
        <v>1.1467889908256881E-2</v>
      </c>
      <c r="LW155" s="26">
        <f>IFERROR(Tableau17[[#This Row],[2019-T1-AUBRY Manon]]/Tableau17[[#This Row],[2019-T1-TOTAL]],"")</f>
        <v>9.862385321100918E-2</v>
      </c>
      <c r="LX155" s="26">
        <f>IFERROR(Tableau17[[#This Row],[2019-T1-AZERGUI Nagib]]/Tableau17[[#This Row],[2019-T1-TOTAL]],"")</f>
        <v>2.2935779816513763E-3</v>
      </c>
      <c r="LY155" s="26">
        <f>IFERROR(Tableau17[[#This Row],[2019-T1-BARDELLA Jordan]]/Tableau17[[#This Row],[2019-T1-TOTAL]],"")</f>
        <v>0.34174311926605505</v>
      </c>
      <c r="LZ155" s="26">
        <f>IFERROR(Tableau17[[#This Row],[2019-T1-BELLAMY François-Xavier]]/Tableau17[[#This Row],[2019-T1-TOTAL]],"")</f>
        <v>8.027522935779817E-2</v>
      </c>
      <c r="MA155" s="26">
        <f>IFERROR(Tableau17[[#This Row],[2019-T1-BIDOU Olivier]]/Tableau17[[#This Row],[2019-T1-TOTAL]],"")</f>
        <v>4.5871559633027525E-3</v>
      </c>
      <c r="MB155" s="26">
        <f>IFERROR(Tableau17[[#This Row],[2019-T1-BOURG Dominique]]/Tableau17[[#This Row],[2019-T1-TOTAL]],"")</f>
        <v>6.8807339449541288E-3</v>
      </c>
      <c r="MC155" s="26">
        <f>IFERROR(Tableau17[[#This Row],[2019-T1-BROSSAT Ian]]/Tableau17[[#This Row],[2019-T1-TOTAL]],"")</f>
        <v>2.5229357798165139E-2</v>
      </c>
      <c r="MD155" s="26">
        <f>IFERROR(Tableau17[[#This Row],[2019-T1-CAILLAUD Sophie]]/Tableau17[[#This Row],[2019-T1-TOTAL]],"")</f>
        <v>0</v>
      </c>
      <c r="ME155" s="26">
        <f>IFERROR(Tableau17[[#This Row],[2019-T1-CAMUS Renaud]]/Tableau17[[#This Row],[2019-T1-TOTAL]],"")</f>
        <v>0</v>
      </c>
      <c r="MF155" s="26">
        <f>IFERROR(Tableau17[[#This Row],[2019-T1-CHALENÇON Christophe]]/Tableau17[[#This Row],[2019-T1-TOTAL]],"")</f>
        <v>0</v>
      </c>
      <c r="MG155" s="26">
        <f>IFERROR(Tableau17[[#This Row],[2019-T1-CORBET Cathy Denise Ginette]]/Tableau17[[#This Row],[2019-T1-TOTAL]],"")</f>
        <v>0</v>
      </c>
      <c r="MH155" s="26">
        <f>IFERROR(Tableau17[[#This Row],[2019-T1-DE PREVOISIN Robert]]/Tableau17[[#This Row],[2019-T1-TOTAL]],"")</f>
        <v>0</v>
      </c>
      <c r="MI155" s="26">
        <f>IFERROR(Tableau17[[#This Row],[2019-T1-DELFEL Thérèse]]/Tableau17[[#This Row],[2019-T1-TOTAL]],"")</f>
        <v>0</v>
      </c>
      <c r="MJ155" s="26">
        <f>IFERROR(Tableau17[[#This Row],[2019-T1-DIEUMEGARD Pierre]]/Tableau17[[#This Row],[2019-T1-TOTAL]],"")</f>
        <v>0</v>
      </c>
      <c r="MK155" s="26">
        <f>IFERROR(Tableau17[[#This Row],[2019-T1-DUPONT-AIGNAN Nicolas]]/Tableau17[[#This Row],[2019-T1-TOTAL]],"")</f>
        <v>4.8165137614678902E-2</v>
      </c>
      <c r="ML155" s="26">
        <f>IFERROR(Tableau17[[#This Row],[2019-T1-GERNIGON Yves]]/Tableau17[[#This Row],[2019-T1-TOTAL]],"")</f>
        <v>2.2935779816513763E-3</v>
      </c>
      <c r="MM155" s="26">
        <f>IFERROR(Tableau17[[#This Row],[2019-T1-GLUCKSMANN Raphaël]]/Tableau17[[#This Row],[2019-T1-TOTAL]],"")</f>
        <v>7.1100917431192664E-2</v>
      </c>
      <c r="MN155" s="26">
        <f>IFERROR(Tableau17[[#This Row],[2019-T1-HAMON Benoît]]/Tableau17[[#This Row],[2019-T1-TOTAL]],"")</f>
        <v>3.4403669724770644E-2</v>
      </c>
      <c r="MO155" s="26">
        <f>IFERROR(Tableau17[[#This Row],[2019-T1-HELGEN Gilles]]/Tableau17[[#This Row],[2019-T1-TOTAL]],"")</f>
        <v>0</v>
      </c>
      <c r="MP155" s="26">
        <f>IFERROR(Tableau17[[#This Row],[2019-T1-JADOT Yannick]]/Tableau17[[#This Row],[2019-T1-TOTAL]],"")</f>
        <v>0.11467889908256881</v>
      </c>
      <c r="MQ155" s="26">
        <f>IFERROR(Tableau17[[#This Row],[2019-T1-LAGARDE Jean-Christophe]]/Tableau17[[#This Row],[2019-T1-TOTAL]],"")</f>
        <v>4.5871559633027525E-3</v>
      </c>
      <c r="MR155" s="26">
        <f>IFERROR(Tableau17[[#This Row],[2019-T1-LALANNE Francis]]/Tableau17[[#This Row],[2019-T1-TOTAL]],"")</f>
        <v>2.2935779816513763E-3</v>
      </c>
      <c r="MS155" s="26">
        <f>IFERROR(Tableau17[[#This Row],[2019-T1-LOISEAU Nathalie]]/Tableau17[[#This Row],[2019-T1-TOTAL]],"")</f>
        <v>0.15137614678899083</v>
      </c>
      <c r="MT155" s="26">
        <f>IFERROR(Tableau17[[#This Row],[2019-T1-MARIE Florie]]/Tableau17[[#This Row],[2019-T1-TOTAL]],"")</f>
        <v>0</v>
      </c>
      <c r="MU155" s="26">
        <f>IFERROR(Tableau17[[#This Row],[2008-T1-MACROEXTRDROITE]]/Tableau17[[#This Row],[2008-T1-MACROTOTALE]],"")</f>
        <v>4.6610169491525424E-2</v>
      </c>
      <c r="MV155" s="26">
        <f>IFERROR(Tableau17[[#This Row],[2008-T1-MACRODROITE]]/Tableau17[[#This Row],[2008-T1-MACROTOTALE]],"")</f>
        <v>0.5536723163841808</v>
      </c>
      <c r="MW155" s="26">
        <f>IFERROR(Tableau17[[#This Row],[2008-T1-MACROCENTRE]]/Tableau17[[#This Row],[2008-T1-MACROTOTALE]],"")</f>
        <v>0</v>
      </c>
      <c r="MX155" s="26">
        <f>IFERROR(Tableau17[[#This Row],[2008-T1-MACROGAUCHE]]/Tableau17[[#This Row],[2008-T1-MACROTOTALE]],"")</f>
        <v>0.39971751412429379</v>
      </c>
      <c r="MY155" s="26">
        <f>IFERROR(Tableau17[[#This Row],[2008-T1-MACROAUTRE]]/Tableau17[[#This Row],[2008-T1-MACROTOTALE]],"")</f>
        <v>0</v>
      </c>
      <c r="MZ155" s="26">
        <f>IFERROR(Tableau17[[#This Row],[2008-T2-MACROEXTRDROITE]]/Tableau17[[#This Row],[2008-T2-MACROTOTALE]],"")</f>
        <v>0</v>
      </c>
      <c r="NA155" s="26">
        <f>IFERROR(Tableau17[[#This Row],[2008-T2-MACRODROITE]]/Tableau17[[#This Row],[2008-T2-MACROTOTALE]],"")</f>
        <v>0.56406869220607658</v>
      </c>
      <c r="NB155" s="26">
        <f>IFERROR(Tableau17[[#This Row],[2008-T2-MACROCENTRE]]/Tableau17[[#This Row],[2008-T2-MACROTOTALE]],"")</f>
        <v>0</v>
      </c>
      <c r="NC155" s="26">
        <f>IFERROR(Tableau17[[#This Row],[2008-T2-MACROGAUCHE]]/Tableau17[[#This Row],[2008-T2-MACROTOTALE]],"")</f>
        <v>0.43593130779392336</v>
      </c>
      <c r="ND155" s="26">
        <f>IFERROR(Tableau17[[#This Row],[2008-T2-MACROAUTRE]]/Tableau17[[#This Row],[2008-T2-MACROTOTALE]],"")</f>
        <v>0</v>
      </c>
      <c r="NE155" s="26">
        <f>IFERROR(Tableau17[[#This Row],[2014-T1-MACROEXTRDROITE]]/Tableau17[[#This Row],[2014-T1-MACROTOTALE]],"")</f>
        <v>0.14893617021276595</v>
      </c>
      <c r="NF155" s="26">
        <f>IFERROR(Tableau17[[#This Row],[2014-T1-MACRODROITE]]/Tableau17[[#This Row],[2014-T1-MACROTOTALE]],"")</f>
        <v>0.56914893617021278</v>
      </c>
      <c r="NG155" s="26">
        <f>IFERROR(Tableau17[[#This Row],[2014-T1-MACROCENTRE]]/Tableau17[[#This Row],[2014-T1-MACROTOTALE]],"")</f>
        <v>1.7730496453900711E-2</v>
      </c>
      <c r="NH155" s="26">
        <f>IFERROR(Tableau17[[#This Row],[2014-T1-MACROGAUCHE]]/Tableau17[[#This Row],[2014-T1-MACROTOTALE]],"")</f>
        <v>0.26418439716312059</v>
      </c>
      <c r="NI155" s="26">
        <f>IFERROR(Tableau17[[#This Row],[2014-T1-MACROAUTRE]]/Tableau17[[#This Row],[2014-T1-MACROTOTALE]],"")</f>
        <v>0</v>
      </c>
      <c r="NJ155" s="26">
        <f>IFERROR(Tableau17[[#This Row],[2014-T2-MACROEXTRDROITE]]/Tableau17[[#This Row],[2014-T2-MACROTOTALE]],"")</f>
        <v>0.14038128249566725</v>
      </c>
      <c r="NK155" s="26">
        <f>IFERROR(Tableau17[[#This Row],[2014-T2-MACRODROITE]]/Tableau17[[#This Row],[2014-T2-MACROTOTALE]],"")</f>
        <v>0.62391681109185437</v>
      </c>
      <c r="NL155" s="26">
        <f>IFERROR(Tableau17[[#This Row],[2014-T2-MACROCENTRE]]/Tableau17[[#This Row],[2014-T2-MACROTOTALE]],"")</f>
        <v>0</v>
      </c>
      <c r="NM155" s="26">
        <f>IFERROR(Tableau17[[#This Row],[2014-T2-MACROGAUCHE]]/Tableau17[[#This Row],[2014-T2-MACROTOTALE]],"")</f>
        <v>0.23570190641247835</v>
      </c>
      <c r="NN155" s="26">
        <f>IFERROR(Tableau17[[#This Row],[2014-T2-MACROAUTRE]]/Tableau17[[#This Row],[2014-T2-MACROTOTALE]],"")</f>
        <v>0</v>
      </c>
      <c r="NO155" s="26">
        <f>IFERROR( Tableau17[[#This Row],[2015-T1-MACROEXTRDROITE]]/Tableau17[[#This Row],[2015-T1-MACROTOTALE]],"")</f>
        <v>0.29046563192904656</v>
      </c>
      <c r="NP155" s="26">
        <f>IFERROR(Tableau17[[#This Row],[2015-T1-MACRODROITE]]/Tableau17[[#This Row],[2015-T1-MACROTOTALE]],"")</f>
        <v>0.41685144124168516</v>
      </c>
      <c r="NQ155" s="26">
        <f>IFERROR(Tableau17[[#This Row],[2015-T1-MACROCENTRE]]/Tableau17[[#This Row],[2015-T1-MACROTOTALE]],"")</f>
        <v>0</v>
      </c>
      <c r="NR155" s="26">
        <f>IFERROR(Tableau17[[#This Row],[2015-T1-MACROGAUCHE]]/Tableau17[[#This Row],[2015-T1-MACROTOTALE]],"")</f>
        <v>0.28381374722838137</v>
      </c>
      <c r="NS155" s="26">
        <f>IFERROR(Tableau17[[#This Row],[2015-T1-MACROAUTRE]]/Tableau17[[#This Row],[2015-T1-MACROTOTALE]],"")</f>
        <v>8.869179600886918E-3</v>
      </c>
      <c r="NT155" s="26">
        <f>IFERROR(Tableau17[[#This Row],[2015-T2-MACROEXTRDROITE]]/Tableau17[[#This Row],[2015-T2-MACROTOTALE]],"")</f>
        <v>0.3442982456140351</v>
      </c>
      <c r="NU155" s="26">
        <f>IFERROR(Tableau17[[#This Row],[2015-T2-MACRODROITE]]/Tableau17[[#This Row],[2015-T2-MACROTOTALE]],"")</f>
        <v>0.6557017543859649</v>
      </c>
      <c r="NV155" s="26">
        <f>IFERROR(Tableau17[[#This Row],[2015-T2-MACROCENTRE]]/Tableau17[[#This Row],[2015-T2-MACROTOTALE]],"")</f>
        <v>0</v>
      </c>
      <c r="NW155" s="26">
        <f>IFERROR(Tableau17[[#This Row],[2015-T2-MACROGAUCHE]]/Tableau17[[#This Row],[2015-T2-MACROTOTALE]],"")</f>
        <v>0</v>
      </c>
      <c r="NX155" s="26">
        <f>IFERROR(Tableau17[[#This Row],[2015-T2-MACROAUTRE]]/Tableau17[[#This Row],[2015-T2-MACROTOTALE]],"")</f>
        <v>0</v>
      </c>
      <c r="NY155" s="26">
        <f>IFERROR(Tableau17[[#This Row],[2017-T1-MACROEXTRDROITE]]/Tableau17[[#This Row],[2017-T1-MACROTOTALE]],"")</f>
        <v>0.32147742818057456</v>
      </c>
      <c r="NZ155" s="26">
        <f>IFERROR(Tableau17[[#This Row],[2017-T1-MACRODROITE]]/Tableau17[[#This Row],[2017-T1-MACROTOTALE]],"")</f>
        <v>0.16142270861833105</v>
      </c>
      <c r="OA155" s="26">
        <f>IFERROR(Tableau17[[#This Row],[2017-T1-MACROCENTRE]]/Tableau17[[#This Row],[2017-T1-MACROTOTALE]],"")</f>
        <v>0.18604651162790697</v>
      </c>
      <c r="OB155" s="26">
        <f>IFERROR(Tableau17[[#This Row],[2017-T1-MACROGAUCHE]]/Tableau17[[#This Row],[2017-T1-MACROTOTALE]],"")</f>
        <v>0.32558139534883723</v>
      </c>
      <c r="OC155" s="26">
        <f>IFERROR(Tableau17[[#This Row],[2017-T1-MACROAUTRE]]/Tableau17[[#This Row],[2017-T1-MACROTOTALE]],"")</f>
        <v>5.4719562243502051E-3</v>
      </c>
      <c r="OD155" s="26">
        <f>IFERROR(Tableau17[[#This Row],[2017-T2-MACROEXTRDROITE]]/Tableau17[[#This Row],[2017-T2-MACROTOTALE]],"")</f>
        <v>0.42969984202211692</v>
      </c>
      <c r="OE155" s="26">
        <f>IFERROR(Tableau17[[#This Row],[2017-T2-MACRODROITE]]/Tableau17[[#This Row],[2017-T2-MACROTOTALE]],"")</f>
        <v>0</v>
      </c>
      <c r="OF155" s="26">
        <f>IFERROR(Tableau17[[#This Row],[2017-T2-MACROCENTRE]]/Tableau17[[#This Row],[2017-T2-MACROTOTALE]],"")</f>
        <v>0.57030015797788314</v>
      </c>
      <c r="OG155" s="26">
        <f>IFERROR(Tableau17[[#This Row],[2017-T2-MACROGAUCHE]]/Tableau17[[#This Row],[2017-T2-MACROTOTALE]],"")</f>
        <v>0</v>
      </c>
      <c r="OH155" s="26">
        <f>IFERROR(Tableau17[[#This Row],[2017-T2-MACROAUTRE]]/Tableau17[[#This Row],[2017-T2-MACROTOTALE]],"")</f>
        <v>0</v>
      </c>
      <c r="OI155" s="26">
        <f>IFERROR(Tableau17[[#This Row],[2019-T1-MACROEXTRDROITE]]/Tableau17[[#This Row],[2019-T1-MACROTOTALE]],"")</f>
        <v>0.40089086859688194</v>
      </c>
      <c r="OJ155" s="26">
        <f>IFERROR(Tableau17[[#This Row],[2019-T1-MACRODROITE]]/Tableau17[[#This Row],[2019-T1-MACROTOTALE]],"")</f>
        <v>8.2405345211581285E-2</v>
      </c>
      <c r="OK155" s="26">
        <f>IFERROR(Tableau17[[#This Row],[2019-T1-MACROCENTRE]]/Tableau17[[#This Row],[2019-T1-MACROTOTALE]],"")</f>
        <v>0.14699331848552338</v>
      </c>
      <c r="OL155" s="26">
        <f>IFERROR(Tableau17[[#This Row],[2019-T1-MACROGAUCHE]]/Tableau17[[#This Row],[2019-T1-MACROTOTALE]],"")</f>
        <v>0.33407572383073497</v>
      </c>
      <c r="OM155" s="26">
        <f>IFERROR(Tableau17[[#This Row],[2019-T1-MACROAUTRE]]/Tableau17[[#This Row],[2019-T1-MACROTOTALE]],"")</f>
        <v>3.5634743875278395E-2</v>
      </c>
      <c r="ON155" s="26">
        <f>IFERROR(Tableau17[[#This Row],[2020-T1-MACROEXTRDROITE]]/Tableau17[[#This Row],[2020-T1-MACROTOTALE]],"")</f>
        <v>0.15068493150684931</v>
      </c>
      <c r="OO155" s="26">
        <f>IFERROR(Tableau17[[#This Row],[2020-T1-MACRODROITE]]/Tableau17[[#This Row],[2020-T1-MACROTOTALE]],"")</f>
        <v>0.45205479452054792</v>
      </c>
      <c r="OP155" s="26">
        <f>IFERROR(Tableau17[[#This Row],[2020-T1-MACROCENTRE]]/Tableau17[[#This Row],[2020-T1-MACROTOTALE]],"")</f>
        <v>4.9315068493150684E-2</v>
      </c>
      <c r="OQ155" s="26">
        <f>IFERROR(Tableau17[[#This Row],[2020-T1-MACROGAUCHE]]/Tableau17[[#This Row],[2020-T1-MACROTOTALE]],"")</f>
        <v>0.34794520547945207</v>
      </c>
      <c r="OR155" s="26">
        <f>IFERROR(Tableau17[[#This Row],[2020-T1-MACROAUTRE]]/Tableau17[[#This Row],[2020-T1-MACROTOTALE]],"")</f>
        <v>0</v>
      </c>
      <c r="OS155" s="26">
        <f>IFERROR(Tableau17[[#This Row],[2017 (L)-T1-MACROEXTRDROITE]]/Tableau17[[#This Row],[2017 (L)-T1-MACROTOTALE]],"")</f>
        <v>1.7587939698492462E-2</v>
      </c>
      <c r="OT155" s="26">
        <f>IFERROR(Tableau17[[#This Row],[2017 (L)-T1-MACRODROITE]]/Tableau17[[#This Row],[2017 (L)-T1-MACROTOTALE]],"")</f>
        <v>0.40452261306532661</v>
      </c>
      <c r="OU155" s="26">
        <f>IFERROR(Tableau17[[#This Row],[2017 (L)-T1-MACROCENTRE]]/Tableau17[[#This Row],[2017 (L)-T1-MACROTOTALE]],"")</f>
        <v>0.24371859296482412</v>
      </c>
      <c r="OV155" s="26">
        <f>IFERROR(Tableau17[[#This Row],[2017 (L)-T1-MACROGAUCHE]]/Tableau17[[#This Row],[2017 (L)-T1-MACROTOTALE]],"")</f>
        <v>0.32663316582914576</v>
      </c>
      <c r="OW155" s="26">
        <f>IFERROR(Tableau17[[#This Row],[2017 (L)-T1-MACROAUTRE]]/Tableau17[[#This Row],[2017 (L)-T1-MACROTOTALE]],"")</f>
        <v>7.537688442211055E-3</v>
      </c>
      <c r="OX155" s="26">
        <f>IFERROR(Tableau17[[#This Row],[2017 (L)-T2-MACROEXTRDROITE]]/Tableau17[[#This Row],[2017 (L)-T2-MACROTOTALE]],"")</f>
        <v>0</v>
      </c>
      <c r="OY155" s="26">
        <f>IFERROR(Tableau17[[#This Row],[2017 (L)-T2-MACRODROITE]]/Tableau17[[#This Row],[2017 (L)-T2-MACROTOTALE]],"")</f>
        <v>0</v>
      </c>
      <c r="OZ155" s="26">
        <f>IFERROR(Tableau17[[#This Row],[2017 (L)-T2-MACROCENTRE]]/Tableau17[[#This Row],[2017 (L)-T2-MACROTOTALE]],"")</f>
        <v>0.51398601398601396</v>
      </c>
      <c r="PA155" s="26">
        <f>IFERROR(Tableau17[[#This Row],[2017 (L)-T2-MACROGAUCHE]]/Tableau17[[#This Row],[2017 (L)-T2-MACROTOTALE]],"")</f>
        <v>0.48601398601398599</v>
      </c>
      <c r="PB155" s="26">
        <f>IFERROR(Tableau17[[#This Row],[2017 (L)-T2-MACROAUTRE]]/Tableau17[[#This Row],[2017 (L)-T2-MACROTOTALE]],"")</f>
        <v>0</v>
      </c>
      <c r="PC155" s="26">
        <f>IFERROR(Tableau17[[#This Row],[2008_T1_PROCUS]]/Tableau17[[#This Row],[2008_T1_INSCRITS]],0)</f>
        <v>1.8382352941176471E-2</v>
      </c>
      <c r="PD155" s="26">
        <f>IFERROR(Tableau17[[#This Row],[2008_T2_PROCUS]]/Tableau17[[#This Row],[2008_T2_INSCRITS]],0)</f>
        <v>1.9319227230910764E-2</v>
      </c>
      <c r="PE155" s="26">
        <f>Tableau17[[#This Row],[2014_T1_PROCUS]]/Tableau17[[#This Row],[2014_T1_INSCRITS]]</f>
        <v>1.3026052104208416E-2</v>
      </c>
      <c r="PF155" s="26">
        <f>IFERROR(Tableau17[[#This Row],[2014_T2_PROCUS]]/Tableau17[[#This Row],[2014_T2_INSCRITS]],0)</f>
        <v>2.3069207622868605E-2</v>
      </c>
    </row>
    <row r="156" spans="1:422" hidden="1" x14ac:dyDescent="0.2">
      <c r="A156" s="1">
        <v>4</v>
      </c>
      <c r="B156" s="1" t="s">
        <v>326</v>
      </c>
      <c r="C156" s="1" t="s">
        <v>332</v>
      </c>
      <c r="D156" s="1" t="s">
        <v>332</v>
      </c>
      <c r="E156" s="1">
        <v>662</v>
      </c>
      <c r="F156" s="1">
        <v>5.3813630000000003</v>
      </c>
      <c r="G156" s="1">
        <v>43.284081</v>
      </c>
      <c r="H156" s="3">
        <v>914</v>
      </c>
      <c r="I156" s="3">
        <v>164</v>
      </c>
      <c r="L156" s="1">
        <v>22</v>
      </c>
      <c r="M156" s="1">
        <v>9</v>
      </c>
      <c r="P156" s="1">
        <v>84</v>
      </c>
      <c r="Q156" s="1">
        <v>35</v>
      </c>
      <c r="R156" s="1">
        <v>36</v>
      </c>
      <c r="S156" s="1">
        <v>76</v>
      </c>
      <c r="T156" s="1">
        <v>35</v>
      </c>
      <c r="U156" s="1">
        <v>297</v>
      </c>
      <c r="V156" s="1">
        <v>849</v>
      </c>
      <c r="W156" s="1">
        <v>434</v>
      </c>
      <c r="X156" s="1">
        <v>11</v>
      </c>
      <c r="Y156" s="2">
        <v>0.51118962999999995</v>
      </c>
      <c r="AB156" s="1">
        <v>0</v>
      </c>
      <c r="AD156" s="1">
        <v>914</v>
      </c>
      <c r="AE156" s="1">
        <v>303</v>
      </c>
      <c r="AF156" s="2">
        <v>0.33150984999999999</v>
      </c>
      <c r="AG156" s="1">
        <f t="shared" si="2"/>
        <v>164</v>
      </c>
      <c r="AH156" s="1">
        <v>845</v>
      </c>
      <c r="AI156" s="1">
        <v>450</v>
      </c>
      <c r="AJ156" s="1">
        <v>13</v>
      </c>
      <c r="AK156" s="2">
        <v>0.53254438000000004</v>
      </c>
      <c r="AN156" s="1">
        <v>0</v>
      </c>
      <c r="AP156" s="1">
        <v>854</v>
      </c>
      <c r="AQ156" s="1">
        <v>376</v>
      </c>
      <c r="AR156" s="2">
        <v>0.44028103000000002</v>
      </c>
      <c r="AS156" s="1">
        <v>854</v>
      </c>
      <c r="AT156" s="1">
        <v>370</v>
      </c>
      <c r="AU156" s="2">
        <v>0.43325527000000003</v>
      </c>
      <c r="AV156" s="1">
        <v>862</v>
      </c>
      <c r="AW156" s="1">
        <v>405</v>
      </c>
      <c r="AX156" s="2">
        <v>0.46983759000000003</v>
      </c>
      <c r="AY156" s="1">
        <v>862</v>
      </c>
      <c r="AZ156" s="1">
        <v>299</v>
      </c>
      <c r="BA156" s="2">
        <v>0.34686774999999997</v>
      </c>
      <c r="BB156" s="1">
        <v>863</v>
      </c>
      <c r="BC156" s="1">
        <v>677</v>
      </c>
      <c r="BD156" s="2">
        <v>0.78447277000000004</v>
      </c>
      <c r="BE156" s="1">
        <v>862</v>
      </c>
      <c r="BF156" s="1">
        <v>613</v>
      </c>
      <c r="BG156" s="2">
        <v>0.71113689000000002</v>
      </c>
      <c r="BH156" s="1">
        <v>882</v>
      </c>
      <c r="BI156" s="1">
        <v>421</v>
      </c>
      <c r="BJ156" s="2">
        <v>0.47732426</v>
      </c>
      <c r="BK156" s="1">
        <v>51</v>
      </c>
      <c r="BN156" s="1">
        <v>37</v>
      </c>
      <c r="BO156" s="1">
        <v>30</v>
      </c>
      <c r="BP156" s="1">
        <v>195</v>
      </c>
      <c r="BQ156" s="1">
        <v>131</v>
      </c>
      <c r="BR156" s="1">
        <v>444</v>
      </c>
      <c r="BZ156" s="1">
        <v>28</v>
      </c>
      <c r="CB156" s="1">
        <v>28</v>
      </c>
      <c r="CC156" s="1">
        <v>76</v>
      </c>
      <c r="CD156" s="1">
        <v>175</v>
      </c>
      <c r="CE156" s="1">
        <v>111</v>
      </c>
      <c r="CF156" s="1">
        <v>418</v>
      </c>
      <c r="CL156" s="1">
        <v>7</v>
      </c>
      <c r="CM156" s="1">
        <v>6</v>
      </c>
      <c r="CO156" s="1">
        <v>32</v>
      </c>
      <c r="CP156" s="1">
        <v>81</v>
      </c>
      <c r="CQ156" s="1">
        <v>25</v>
      </c>
      <c r="CT156" s="1">
        <v>122</v>
      </c>
      <c r="CU156" s="1">
        <v>90</v>
      </c>
      <c r="CW156" s="1">
        <v>363</v>
      </c>
      <c r="CY156" s="1">
        <v>92</v>
      </c>
      <c r="DA156" s="1">
        <v>237</v>
      </c>
      <c r="DC156" s="1">
        <v>329</v>
      </c>
      <c r="DD156" s="1">
        <v>7</v>
      </c>
      <c r="DE156" s="1">
        <v>3</v>
      </c>
      <c r="DF156" s="1">
        <v>6</v>
      </c>
      <c r="DG156" s="1">
        <v>11</v>
      </c>
      <c r="DH156" s="1">
        <v>2</v>
      </c>
      <c r="DI156" s="1">
        <v>23</v>
      </c>
      <c r="DK156" s="1">
        <v>1</v>
      </c>
      <c r="DL156" s="1">
        <v>54</v>
      </c>
      <c r="DN156" s="1">
        <v>99</v>
      </c>
      <c r="DP156" s="1">
        <v>3</v>
      </c>
      <c r="DQ156" s="1">
        <v>1</v>
      </c>
      <c r="DR156" s="1">
        <v>137</v>
      </c>
      <c r="DU156" s="1">
        <v>347</v>
      </c>
      <c r="DV156" s="1">
        <v>101</v>
      </c>
      <c r="DZ156" s="1">
        <v>165</v>
      </c>
      <c r="EA156" s="1">
        <v>266</v>
      </c>
      <c r="EB156" s="1">
        <v>1</v>
      </c>
      <c r="EC156" s="1">
        <v>7</v>
      </c>
      <c r="ED156" s="1">
        <v>0</v>
      </c>
      <c r="EE156" s="1">
        <v>33</v>
      </c>
      <c r="EF156" s="1">
        <v>185</v>
      </c>
      <c r="EG156" s="1">
        <v>39</v>
      </c>
      <c r="EH156" s="1">
        <v>8</v>
      </c>
      <c r="EI156" s="1">
        <v>95</v>
      </c>
      <c r="EJ156" s="1">
        <v>127</v>
      </c>
      <c r="EK156" s="1">
        <v>163</v>
      </c>
      <c r="EL156" s="1">
        <v>3</v>
      </c>
      <c r="EM156" s="1">
        <v>661</v>
      </c>
      <c r="EN156" s="1">
        <v>153</v>
      </c>
      <c r="EO156" s="1">
        <v>374</v>
      </c>
      <c r="EP156" s="1">
        <v>527</v>
      </c>
      <c r="EQ156" s="1">
        <v>0</v>
      </c>
      <c r="ER156" s="1">
        <v>2</v>
      </c>
      <c r="ES156" s="1">
        <v>3</v>
      </c>
      <c r="ET156" s="1">
        <v>20</v>
      </c>
      <c r="EU156" s="1">
        <v>1</v>
      </c>
      <c r="EV156" s="1">
        <v>66</v>
      </c>
      <c r="EW156" s="1">
        <v>56</v>
      </c>
      <c r="EX156" s="1">
        <v>1</v>
      </c>
      <c r="EY156" s="1">
        <v>9</v>
      </c>
      <c r="EZ156" s="1">
        <v>6</v>
      </c>
      <c r="FA156" s="1">
        <v>0</v>
      </c>
      <c r="FB156" s="1">
        <v>0</v>
      </c>
      <c r="FC156" s="1">
        <v>0</v>
      </c>
      <c r="FD156" s="1">
        <v>0</v>
      </c>
      <c r="FE156" s="1">
        <v>0</v>
      </c>
      <c r="FF156" s="1">
        <v>0</v>
      </c>
      <c r="FG156" s="1">
        <v>1</v>
      </c>
      <c r="FH156" s="1">
        <v>9</v>
      </c>
      <c r="FI156" s="1">
        <v>0</v>
      </c>
      <c r="FJ156" s="1">
        <v>18</v>
      </c>
      <c r="FK156" s="1">
        <v>13</v>
      </c>
      <c r="FL156" s="1">
        <v>0</v>
      </c>
      <c r="FM156" s="1">
        <v>65</v>
      </c>
      <c r="FN156" s="1">
        <v>13</v>
      </c>
      <c r="FO156" s="1">
        <v>0</v>
      </c>
      <c r="FP156" s="1">
        <v>113</v>
      </c>
      <c r="FQ156" s="1">
        <v>3</v>
      </c>
      <c r="FR156" s="1">
        <f>SUM(Tableau17[[#This Row],[2019-T1-ALEXANDRE Audric]:[2019-T1-MARIE Florie]])</f>
        <v>399</v>
      </c>
      <c r="FS156" s="1">
        <v>30</v>
      </c>
      <c r="FT156" s="1">
        <v>246</v>
      </c>
      <c r="FU156" s="1">
        <v>0</v>
      </c>
      <c r="FV156" s="1">
        <v>168</v>
      </c>
      <c r="FW156" s="1">
        <v>0</v>
      </c>
      <c r="FX156" s="1">
        <v>444</v>
      </c>
      <c r="GD156" s="1">
        <v>0</v>
      </c>
      <c r="GE156" s="1">
        <v>76</v>
      </c>
      <c r="GF156" s="1">
        <v>175</v>
      </c>
      <c r="GG156" s="1">
        <v>0</v>
      </c>
      <c r="GH156" s="1">
        <v>167</v>
      </c>
      <c r="GI156" s="1">
        <v>0</v>
      </c>
      <c r="GJ156" s="1">
        <v>418</v>
      </c>
      <c r="GP156" s="1">
        <v>0</v>
      </c>
      <c r="GQ156" s="1">
        <v>88</v>
      </c>
      <c r="GR156" s="1">
        <v>128</v>
      </c>
      <c r="GS156" s="1">
        <v>25</v>
      </c>
      <c r="GT156" s="1">
        <v>122</v>
      </c>
      <c r="GU156" s="1">
        <v>0</v>
      </c>
      <c r="GV156" s="1">
        <v>363</v>
      </c>
      <c r="GW156" s="1">
        <v>92</v>
      </c>
      <c r="GX156" s="1">
        <v>237</v>
      </c>
      <c r="GY156" s="1">
        <v>0</v>
      </c>
      <c r="GZ156" s="1">
        <v>0</v>
      </c>
      <c r="HA156" s="1">
        <v>0</v>
      </c>
      <c r="HB156" s="1">
        <v>329</v>
      </c>
      <c r="HC156" s="1">
        <v>135</v>
      </c>
      <c r="HD156" s="1">
        <v>185</v>
      </c>
      <c r="HE156" s="1">
        <v>163</v>
      </c>
      <c r="HF156" s="1">
        <v>170</v>
      </c>
      <c r="HG156" s="1">
        <v>8</v>
      </c>
      <c r="HH156" s="1">
        <v>661</v>
      </c>
      <c r="HI156" s="1">
        <v>153</v>
      </c>
      <c r="HJ156" s="1">
        <v>0</v>
      </c>
      <c r="HK156" s="1">
        <v>374</v>
      </c>
      <c r="HL156" s="1">
        <v>0</v>
      </c>
      <c r="HM156" s="1">
        <v>0</v>
      </c>
      <c r="HN156" s="1">
        <v>527</v>
      </c>
      <c r="HO156" s="1">
        <v>81</v>
      </c>
      <c r="HP156" s="1">
        <v>69</v>
      </c>
      <c r="HQ156" s="1">
        <v>113</v>
      </c>
      <c r="HR156" s="1">
        <v>124</v>
      </c>
      <c r="HS156" s="1">
        <v>22</v>
      </c>
      <c r="HT156" s="1">
        <v>409</v>
      </c>
      <c r="HU156" s="1">
        <v>36</v>
      </c>
      <c r="HV156" s="1">
        <v>106</v>
      </c>
      <c r="HW156" s="1">
        <v>35</v>
      </c>
      <c r="HX156" s="1">
        <v>120</v>
      </c>
      <c r="HY156" s="1">
        <v>0</v>
      </c>
      <c r="HZ156" s="1">
        <v>297</v>
      </c>
      <c r="IA156" s="1">
        <v>6</v>
      </c>
      <c r="IB156" s="1">
        <v>110</v>
      </c>
      <c r="IC156" s="1">
        <v>137</v>
      </c>
      <c r="ID156" s="1">
        <v>90</v>
      </c>
      <c r="IE156" s="1">
        <v>4</v>
      </c>
      <c r="IF156" s="1">
        <v>347</v>
      </c>
      <c r="IG156" s="1">
        <v>0</v>
      </c>
      <c r="IH156" s="1">
        <v>0</v>
      </c>
      <c r="II156" s="1">
        <v>165</v>
      </c>
      <c r="IJ156" s="1">
        <v>101</v>
      </c>
      <c r="IK156" s="1">
        <v>0</v>
      </c>
      <c r="IL156" s="1">
        <v>266</v>
      </c>
      <c r="IM156" s="26">
        <f>IFERROR(Tableau17[[#This Row],[LDIV]]/Tableau17[[#This Row],[Total général]],"")</f>
        <v>0</v>
      </c>
      <c r="IN156" s="26">
        <f>IFERROR(Tableau17[[#This Row],[LDVC]]/Tableau17[[#This Row],[Total général]],"")</f>
        <v>0</v>
      </c>
      <c r="IO156" s="26">
        <f>IFERROR(Tableau17[[#This Row],[LDVD]]/Tableau17[[#This Row],[Total général]],"")</f>
        <v>7.407407407407407E-2</v>
      </c>
      <c r="IP156" s="26">
        <f>IFERROR(Tableau17[[#This Row],[LDVG]]/Tableau17[[#This Row],[Total général]],"")</f>
        <v>3.0303030303030304E-2</v>
      </c>
      <c r="IQ156" s="26">
        <f>IFERROR(Tableau17[[#This Row],[LEXD]]/Tableau17[[#This Row],[Total général]],"")</f>
        <v>0</v>
      </c>
      <c r="IR156" s="26">
        <f>IFERROR(Tableau17[[#This Row],[LEXG]]/Tableau17[[#This Row],[Total général]],"")</f>
        <v>0</v>
      </c>
      <c r="IS156" s="26">
        <f>IFERROR(Tableau17[[#This Row],[LLR]]/Tableau17[[#This Row],[Total général]],"")</f>
        <v>0.28282828282828282</v>
      </c>
      <c r="IT156" s="26">
        <f>IFERROR(Tableau17[[#This Row],[LREM]]/Tableau17[[#This Row],[Total général]],"")</f>
        <v>0.11784511784511785</v>
      </c>
      <c r="IU156" s="26">
        <f>IFERROR(Tableau17[[#This Row],[LRN]]/Tableau17[[#This Row],[Total général]],"")</f>
        <v>0.12121212121212122</v>
      </c>
      <c r="IV156" s="26">
        <f>IFERROR(Tableau17[[#This Row],[LUG]]/Tableau17[[#This Row],[Total général]],"")</f>
        <v>0.25589225589225589</v>
      </c>
      <c r="IW156" s="26">
        <f>IFERROR(Tableau17[[#This Row],[LVEC]]/Tableau17[[#This Row],[Total général]],"")</f>
        <v>0.11784511784511785</v>
      </c>
      <c r="IX156" s="26">
        <f>IFERROR(Tableau17[[#This Row],[2008-T1-LCMD]]/Tableau17[[#This Row],[2008-T1-TOTAL]],"")</f>
        <v>0.11486486486486487</v>
      </c>
      <c r="IY156" s="26">
        <f>IFERROR(Tableau17[[#This Row],[2008-T1-LDVD]]/Tableau17[[#This Row],[2008-T1-TOTAL]],"")</f>
        <v>0</v>
      </c>
      <c r="IZ156" s="26">
        <f>IFERROR(Tableau17[[#This Row],[2008-T1-LEXD]]/Tableau17[[#This Row],[2008-T1-TOTAL]],"")</f>
        <v>0</v>
      </c>
      <c r="JA156" s="26">
        <f>IFERROR(Tableau17[[#This Row],[2008-T1-LEXG]]/Tableau17[[#This Row],[2008-T1-TOTAL]],"")</f>
        <v>8.3333333333333329E-2</v>
      </c>
      <c r="JB156" s="26">
        <f>IFERROR(Tableau17[[#This Row],[2008-T1-LFN]]/Tableau17[[#This Row],[2008-T1-TOTAL]],"")</f>
        <v>6.7567567567567571E-2</v>
      </c>
      <c r="JC156" s="26">
        <f>IFERROR(Tableau17[[#This Row],[2008-T1-LMAJ]]/Tableau17[[#This Row],[2008-T1-TOTAL]],"")</f>
        <v>0.4391891891891892</v>
      </c>
      <c r="JD156" s="26">
        <f>IFERROR(Tableau17[[#This Row],[2008-T1-LUG]]/Tableau17[[#This Row],[2008-T1-TOTAL]],"")</f>
        <v>0.29504504504504503</v>
      </c>
      <c r="JE156" s="26" t="str">
        <f>IFERROR(Tableau17[[#This Row],[2008-T2-LFN]]/Tableau17[[#This Row],[2008-T2-TOTAL]],"")</f>
        <v/>
      </c>
      <c r="JF156" s="26" t="str">
        <f>IFERROR(Tableau17[[#This Row],[2008-T2-LGC]]/Tableau17[[#This Row],[2008-T2-TOTAL]],"")</f>
        <v/>
      </c>
      <c r="JG156" s="26" t="str">
        <f>IFERROR(Tableau17[[#This Row],[2008-T2-LMAJ]]/Tableau17[[#This Row],[2008-T2-TOTAL]],"")</f>
        <v/>
      </c>
      <c r="JH156" s="26" t="str">
        <f>IFERROR(Tableau17[[#This Row],[2008-T2-LUG]]/Tableau17[[#This Row],[2008-T2-TOTAL]],"")</f>
        <v/>
      </c>
      <c r="JI156" s="26">
        <f>IFERROR(Tableau17[[#This Row],[2014-T1-LDIV]]/Tableau17[[#This Row],[2014-T1-TOTAL]],"")</f>
        <v>0</v>
      </c>
      <c r="JJ156" s="26">
        <f>IFERROR(Tableau17[[#This Row],[2014-T1-LDVD]]/Tableau17[[#This Row],[2014-T1-TOTAL]],"")</f>
        <v>0</v>
      </c>
      <c r="JK156" s="26">
        <f>IFERROR(Tableau17[[#This Row],[2014-T1-LDVG]]/Tableau17[[#This Row],[2014-T1-TOTAL]],"")</f>
        <v>6.6985645933014357E-2</v>
      </c>
      <c r="JL156" s="26">
        <f>IFERROR(Tableau17[[#This Row],[2014-T1-LEXG]]/Tableau17[[#This Row],[2014-T1-TOTAL]],"")</f>
        <v>0</v>
      </c>
      <c r="JM156" s="26">
        <f>IFERROR(Tableau17[[#This Row],[2014-T1-LFG]]/Tableau17[[#This Row],[2014-T1-TOTAL]],"")</f>
        <v>6.6985645933014357E-2</v>
      </c>
      <c r="JN156" s="26">
        <f>IFERROR(Tableau17[[#This Row],[2014-T1-LFN]]/Tableau17[[#This Row],[2014-T1-TOTAL]],"")</f>
        <v>0.18181818181818182</v>
      </c>
      <c r="JO156" s="26">
        <f>IFERROR(Tableau17[[#This Row],[2014-T1-LUD]]/Tableau17[[#This Row],[2014-T1-TOTAL]],"")</f>
        <v>0.41866028708133973</v>
      </c>
      <c r="JP156" s="26">
        <f>IFERROR(Tableau17[[#This Row],[2014-T1-LUG]]/Tableau17[[#This Row],[2014-T1-TOTAL]],"")</f>
        <v>0.26555023923444976</v>
      </c>
      <c r="JQ156" s="26" t="str">
        <f>IFERROR(Tableau17[[#This Row],[2014-T2-LFN]]/Tableau17[[#This Row],[2014-T2-TOTAL]],"")</f>
        <v/>
      </c>
      <c r="JR156" s="26" t="str">
        <f>IFERROR(Tableau17[[#This Row],[2014-T2-LUD]]/Tableau17[[#This Row],[2014-T2-TOTAL]],"")</f>
        <v/>
      </c>
      <c r="JS156" s="26" t="str">
        <f>IFERROR(Tableau17[[#This Row],[2014-T2-LUG]]/Tableau17[[#This Row],[2014-T2-TOTAL]],"")</f>
        <v/>
      </c>
      <c r="JT156" s="26">
        <f>IFERROR(Tableau17[[#This Row],[2015-T1-BC-DIV]]/Tableau17[[#This Row],[2015-T1-TOTAL]],"")</f>
        <v>0</v>
      </c>
      <c r="JU156" s="26">
        <f>IFERROR(Tableau17[[#This Row],[2015-T1-BC-DLF]]/Tableau17[[#This Row],[2015-T1-TOTAL]],"")</f>
        <v>1.928374655647383E-2</v>
      </c>
      <c r="JV156" s="26">
        <f>IFERROR(Tableau17[[#This Row],[2015-T1-BC-DVD]]/Tableau17[[#This Row],[2015-T1-TOTAL]],"")</f>
        <v>1.6528925619834711E-2</v>
      </c>
      <c r="JW156" s="26">
        <f>IFERROR(Tableau17[[#This Row],[2015-T1-BC-DVG]]/Tableau17[[#This Row],[2015-T1-TOTAL]],"")</f>
        <v>0</v>
      </c>
      <c r="JX156" s="26">
        <f>IFERROR(Tableau17[[#This Row],[2015-T1-BC-FG]]/Tableau17[[#This Row],[2015-T1-TOTAL]],"")</f>
        <v>8.8154269972451793E-2</v>
      </c>
      <c r="JY156" s="26">
        <f>IFERROR(Tableau17[[#This Row],[2015-T1-BC-FN]]/Tableau17[[#This Row],[2015-T1-TOTAL]],"")</f>
        <v>0.2231404958677686</v>
      </c>
      <c r="JZ156" s="26">
        <f>IFERROR(Tableau17[[#This Row],[2015-T1-BC-MDM]]/Tableau17[[#This Row],[2015-T1-TOTAL]],"")</f>
        <v>6.8870523415977963E-2</v>
      </c>
      <c r="KA156" s="26">
        <f>IFERROR(Tableau17[[#This Row],[2015-T1-BC-RDG]]/Tableau17[[#This Row],[2015-T1-TOTAL]],"")</f>
        <v>0</v>
      </c>
      <c r="KB156" s="26">
        <f>IFERROR(Tableau17[[#This Row],[2015-T1-BC-SOC]]/Tableau17[[#This Row],[2015-T1-TOTAL]],"")</f>
        <v>0</v>
      </c>
      <c r="KC156" s="26">
        <f>IFERROR(Tableau17[[#This Row],[2015-T1-BC-UD]]/Tableau17[[#This Row],[2015-T1-TOTAL]],"")</f>
        <v>0.33608815426997246</v>
      </c>
      <c r="KD156" s="26">
        <f>IFERROR(Tableau17[[#This Row],[2015-T1-BC-UG]]/Tableau17[[#This Row],[2015-T1-TOTAL]],"")</f>
        <v>0.24793388429752067</v>
      </c>
      <c r="KE156" s="26">
        <f>IFERROR(Tableau17[[#This Row],[2015-T1-BC-VEC]]/Tableau17[[#This Row],[2015-T1-TOTAL]],"")</f>
        <v>0</v>
      </c>
      <c r="KF156" s="26">
        <f>IFERROR(Tableau17[[#This Row],[2015-T2-BC-DVG]]/Tableau17[[#This Row],[2015-T2-TOTAL]],"")</f>
        <v>0</v>
      </c>
      <c r="KG156" s="26">
        <f>IFERROR(Tableau17[[#This Row],[2015-T2-BC-FN]]/Tableau17[[#This Row],[2015-T2-TOTAL]],"")</f>
        <v>0.2796352583586626</v>
      </c>
      <c r="KH156" s="26">
        <f>IFERROR(Tableau17[[#This Row],[2015-T2-BC-SOC]]/Tableau17[[#This Row],[2015-T2-TOTAL]],"")</f>
        <v>0</v>
      </c>
      <c r="KI156" s="26">
        <f>IFERROR(Tableau17[[#This Row],[2015-T2-BC-UD]]/Tableau17[[#This Row],[2015-T2-TOTAL]],"")</f>
        <v>0.72036474164133735</v>
      </c>
      <c r="KJ156" s="26">
        <f>IFERROR(Tableau17[[#This Row],[2015-T2-BC-UG]]/Tableau17[[#This Row],[2015-T2-TOTAL]],"")</f>
        <v>0</v>
      </c>
      <c r="KK156" s="26">
        <f>IFERROR(Tableau17[[#This Row],[2017 (L)-T1-COM]]/Tableau17[[#This Row],[2017 (L)-T1-TOTAL]],"")</f>
        <v>2.0172910662824207E-2</v>
      </c>
      <c r="KL156" s="26">
        <f>IFERROR(Tableau17[[#This Row],[2017 (L)-T1-DIV]]/Tableau17[[#This Row],[2017 (L)-T1-TOTAL]],"")</f>
        <v>8.6455331412103754E-3</v>
      </c>
      <c r="KM156" s="26">
        <f>IFERROR(Tableau17[[#This Row],[2017 (L)-T1-DLF]]/Tableau17[[#This Row],[2017 (L)-T1-TOTAL]],"")</f>
        <v>1.7291066282420751E-2</v>
      </c>
      <c r="KN156" s="26">
        <f>IFERROR(Tableau17[[#This Row],[2017 (L)-T1-DVD]]/Tableau17[[#This Row],[2017 (L)-T1-TOTAL]],"")</f>
        <v>3.1700288184438041E-2</v>
      </c>
      <c r="KO156" s="26">
        <f>IFERROR(Tableau17[[#This Row],[2017 (L)-T1-DVG]]/Tableau17[[#This Row],[2017 (L)-T1-TOTAL]],"")</f>
        <v>5.763688760806916E-3</v>
      </c>
      <c r="KP156" s="26">
        <f>IFERROR(Tableau17[[#This Row],[2017 (L)-T1-ECO]]/Tableau17[[#This Row],[2017 (L)-T1-TOTAL]],"")</f>
        <v>6.6282420749279536E-2</v>
      </c>
      <c r="KQ156" s="26">
        <f>IFERROR(Tableau17[[#This Row],[2017 (L)-T1-EXD]]/Tableau17[[#This Row],[2017 (L)-T1-TOTAL]],"")</f>
        <v>0</v>
      </c>
      <c r="KR156" s="26">
        <f>IFERROR(Tableau17[[#This Row],[2017 (L)-T1-EXG]]/Tableau17[[#This Row],[2017 (L)-T1-TOTAL]],"")</f>
        <v>2.881844380403458E-3</v>
      </c>
      <c r="KS156" s="26">
        <f>IFERROR(Tableau17[[#This Row],[2017 (L)-T1-FI]]/Tableau17[[#This Row],[2017 (L)-T1-TOTAL]],"")</f>
        <v>0.15561959654178675</v>
      </c>
      <c r="KT156" s="26">
        <f>IFERROR(Tableau17[[#This Row],[2017 (L)-T1-FN]]/Tableau17[[#This Row],[2017 (L)-T1-TOTAL]],"")</f>
        <v>0</v>
      </c>
      <c r="KU156" s="26">
        <f>IFERROR(Tableau17[[#This Row],[2017 (L)-T1-LR]]/Tableau17[[#This Row],[2017 (L)-T1-TOTAL]],"")</f>
        <v>0.28530259365994237</v>
      </c>
      <c r="KV156" s="26">
        <f>IFERROR(Tableau17[[#This Row],[2017 (L)-T1-MDM]]/Tableau17[[#This Row],[2017 (L)-T1-TOTAL]],"")</f>
        <v>0</v>
      </c>
      <c r="KW156" s="26">
        <f>IFERROR(Tableau17[[#This Row],[2017 (L)-T1-RDG]]/Tableau17[[#This Row],[2017 (L)-T1-TOTAL]],"")</f>
        <v>8.6455331412103754E-3</v>
      </c>
      <c r="KX156" s="26">
        <f>IFERROR(Tableau17[[#This Row],[2017 (L)-T1-REG]]/Tableau17[[#This Row],[2017 (L)-T1-TOTAL]],"")</f>
        <v>2.881844380403458E-3</v>
      </c>
      <c r="KY156" s="26">
        <f>IFERROR(Tableau17[[#This Row],[2017 (L)-T1-REM]]/Tableau17[[#This Row],[2017 (L)-T1-TOTAL]],"")</f>
        <v>0.39481268011527376</v>
      </c>
      <c r="KZ156" s="26">
        <f>IFERROR(Tableau17[[#This Row],[2017 (L)-T1-SOC]]/Tableau17[[#This Row],[2017 (L)-T1-TOTAL]],"")</f>
        <v>0</v>
      </c>
      <c r="LA156" s="26">
        <f>IFERROR(Tableau17[[#This Row],[2017 (L)-T1-UDI]]/Tableau17[[#This Row],[2017 (L)-T1-TOTAL]],"")</f>
        <v>0</v>
      </c>
      <c r="LB156" s="26">
        <f>IFERROR(Tableau17[[#This Row],[2017 (L)-T2-FI]]/Tableau17[[#This Row],[2017 (L)-T2-TOTAL]],"")</f>
        <v>0.37969924812030076</v>
      </c>
      <c r="LC156" s="26">
        <f>IFERROR(Tableau17[[#This Row],[2017 (L)-T2-FN]]/Tableau17[[#This Row],[2017 (L)-T2-TOTAL]],"")</f>
        <v>0</v>
      </c>
      <c r="LD156" s="26">
        <f>IFERROR(Tableau17[[#This Row],[2017 (L)-T2-LR]]/Tableau17[[#This Row],[2017 (L)-T2-TOTAL]],"")</f>
        <v>0</v>
      </c>
      <c r="LE156" s="26">
        <f>IFERROR(Tableau17[[#This Row],[2017 (L)-T2-MDM]]/Tableau17[[#This Row],[2017 (L)-T2-TOTAL]],"")</f>
        <v>0</v>
      </c>
      <c r="LF156" s="26">
        <f>IFERROR(Tableau17[[#This Row],[2017 (L)-T2-REM]]/Tableau17[[#This Row],[2017 (L)-T2-TOTAL]],"")</f>
        <v>0.62030075187969924</v>
      </c>
      <c r="LG156" s="26">
        <f>IFERROR(Tableau17[[#This Row],[2017-T1-ARTHAUD Nathalie]]/Tableau17[[#This Row],[2017-T1-TOTAL]],"")</f>
        <v>1.5128593040847202E-3</v>
      </c>
      <c r="LH156" s="26">
        <f>IFERROR(Tableau17[[#This Row],[2017-T1-ASSELINEAU Fran]]/Tableau17[[#This Row],[2017-T1-TOTAL]],"")</f>
        <v>1.059001512859304E-2</v>
      </c>
      <c r="LI156" s="26">
        <f>IFERROR(Tableau17[[#This Row],[2017-T1-CHEMINADE Jacques]]/Tableau17[[#This Row],[2017-T1-TOTAL]],"")</f>
        <v>0</v>
      </c>
      <c r="LJ156" s="26">
        <f>IFERROR(Tableau17[[#This Row],[2017-T1-DUPONT-AIGNAN Nicolas]]/Tableau17[[#This Row],[2017-T1-TOTAL]],"")</f>
        <v>4.9924357034795766E-2</v>
      </c>
      <c r="LK156" s="26">
        <f>IFERROR(Tableau17[[#This Row],[2017-T1-FILLON Fran]]/Tableau17[[#This Row],[2017-T1-TOTAL]],"")</f>
        <v>0.27987897125567324</v>
      </c>
      <c r="LL156" s="26">
        <f>IFERROR(Tableau17[[#This Row],[2017-T1-HAMON Beno]]/Tableau17[[#This Row],[2017-T1-TOTAL]],"")</f>
        <v>5.9001512859304085E-2</v>
      </c>
      <c r="LM156" s="26">
        <f>IFERROR(Tableau17[[#This Row],[2017-T1-LASSALLE Jean]]/Tableau17[[#This Row],[2017-T1-TOTAL]],"")</f>
        <v>1.2102874432677761E-2</v>
      </c>
      <c r="LN156" s="26">
        <f>IFERROR(Tableau17[[#This Row],[2017-T1-LE PEN Marine]]/Tableau17[[#This Row],[2017-T1-TOTAL]],"")</f>
        <v>0.1437216338880484</v>
      </c>
      <c r="LO156" s="26">
        <f>IFERROR(Tableau17[[#This Row],[2017-T1-M Jean-Luc]]/Tableau17[[#This Row],[2017-T1-TOTAL]],"")</f>
        <v>0.19213313161875945</v>
      </c>
      <c r="LP156" s="26">
        <f>IFERROR(Tableau17[[#This Row],[2017-T1-MACRON Emmanuel]]/Tableau17[[#This Row],[2017-T1-TOTAL]],"")</f>
        <v>0.24659606656580937</v>
      </c>
      <c r="LQ156" s="26">
        <f>IFERROR(Tableau17[[#This Row],[2017-T1-POUTOU Philippe]]/Tableau17[[#This Row],[2017-T1-TOTAL]],"")</f>
        <v>4.5385779122541605E-3</v>
      </c>
      <c r="LR156" s="26">
        <f>IFERROR(Tableau17[[#This Row],[2017-T2-LE PEN Marine]]/Tableau17[[#This Row],[2017-T2-TOTAL]],"")</f>
        <v>0.29032258064516131</v>
      </c>
      <c r="LS156" s="26">
        <f>IFERROR(Tableau17[[#This Row],[2017-T2-MACRON Emmanuel]]/Tableau17[[#This Row],[2017-T2-TOTAL]],"")</f>
        <v>0.70967741935483875</v>
      </c>
      <c r="LT156" s="26">
        <f>IFERROR(Tableau17[[#This Row],[2019-T1-ALEXANDRE Audric]]/Tableau17[[#This Row],[2019-T1-TOTAL]],"")</f>
        <v>0</v>
      </c>
      <c r="LU156" s="26">
        <f>IFERROR(Tableau17[[#This Row],[2019-T1-ARTHAUD Nathalie]]/Tableau17[[#This Row],[2019-T1-TOTAL]],"")</f>
        <v>5.0125313283208017E-3</v>
      </c>
      <c r="LV156" s="26">
        <f>IFERROR(Tableau17[[#This Row],[2019-T1-ASSELINEAU François]]/Tableau17[[#This Row],[2019-T1-TOTAL]],"")</f>
        <v>7.5187969924812026E-3</v>
      </c>
      <c r="LW156" s="26">
        <f>IFERROR(Tableau17[[#This Row],[2019-T1-AUBRY Manon]]/Tableau17[[#This Row],[2019-T1-TOTAL]],"")</f>
        <v>5.0125313283208017E-2</v>
      </c>
      <c r="LX156" s="26">
        <f>IFERROR(Tableau17[[#This Row],[2019-T1-AZERGUI Nagib]]/Tableau17[[#This Row],[2019-T1-TOTAL]],"")</f>
        <v>2.5062656641604009E-3</v>
      </c>
      <c r="LY156" s="26">
        <f>IFERROR(Tableau17[[#This Row],[2019-T1-BARDELLA Jordan]]/Tableau17[[#This Row],[2019-T1-TOTAL]],"")</f>
        <v>0.16541353383458646</v>
      </c>
      <c r="LZ156" s="26">
        <f>IFERROR(Tableau17[[#This Row],[2019-T1-BELLAMY François-Xavier]]/Tableau17[[#This Row],[2019-T1-TOTAL]],"")</f>
        <v>0.14035087719298245</v>
      </c>
      <c r="MA156" s="26">
        <f>IFERROR(Tableau17[[#This Row],[2019-T1-BIDOU Olivier]]/Tableau17[[#This Row],[2019-T1-TOTAL]],"")</f>
        <v>2.5062656641604009E-3</v>
      </c>
      <c r="MB156" s="26">
        <f>IFERROR(Tableau17[[#This Row],[2019-T1-BOURG Dominique]]/Tableau17[[#This Row],[2019-T1-TOTAL]],"")</f>
        <v>2.2556390977443608E-2</v>
      </c>
      <c r="MC156" s="26">
        <f>IFERROR(Tableau17[[#This Row],[2019-T1-BROSSAT Ian]]/Tableau17[[#This Row],[2019-T1-TOTAL]],"")</f>
        <v>1.5037593984962405E-2</v>
      </c>
      <c r="MD156" s="26">
        <f>IFERROR(Tableau17[[#This Row],[2019-T1-CAILLAUD Sophie]]/Tableau17[[#This Row],[2019-T1-TOTAL]],"")</f>
        <v>0</v>
      </c>
      <c r="ME156" s="26">
        <f>IFERROR(Tableau17[[#This Row],[2019-T1-CAMUS Renaud]]/Tableau17[[#This Row],[2019-T1-TOTAL]],"")</f>
        <v>0</v>
      </c>
      <c r="MF156" s="26">
        <f>IFERROR(Tableau17[[#This Row],[2019-T1-CHALENÇON Christophe]]/Tableau17[[#This Row],[2019-T1-TOTAL]],"")</f>
        <v>0</v>
      </c>
      <c r="MG156" s="26">
        <f>IFERROR(Tableau17[[#This Row],[2019-T1-CORBET Cathy Denise Ginette]]/Tableau17[[#This Row],[2019-T1-TOTAL]],"")</f>
        <v>0</v>
      </c>
      <c r="MH156" s="26">
        <f>IFERROR(Tableau17[[#This Row],[2019-T1-DE PREVOISIN Robert]]/Tableau17[[#This Row],[2019-T1-TOTAL]],"")</f>
        <v>0</v>
      </c>
      <c r="MI156" s="26">
        <f>IFERROR(Tableau17[[#This Row],[2019-T1-DELFEL Thérèse]]/Tableau17[[#This Row],[2019-T1-TOTAL]],"")</f>
        <v>0</v>
      </c>
      <c r="MJ156" s="26">
        <f>IFERROR(Tableau17[[#This Row],[2019-T1-DIEUMEGARD Pierre]]/Tableau17[[#This Row],[2019-T1-TOTAL]],"")</f>
        <v>2.5062656641604009E-3</v>
      </c>
      <c r="MK156" s="26">
        <f>IFERROR(Tableau17[[#This Row],[2019-T1-DUPONT-AIGNAN Nicolas]]/Tableau17[[#This Row],[2019-T1-TOTAL]],"")</f>
        <v>2.2556390977443608E-2</v>
      </c>
      <c r="ML156" s="26">
        <f>IFERROR(Tableau17[[#This Row],[2019-T1-GERNIGON Yves]]/Tableau17[[#This Row],[2019-T1-TOTAL]],"")</f>
        <v>0</v>
      </c>
      <c r="MM156" s="26">
        <f>IFERROR(Tableau17[[#This Row],[2019-T1-GLUCKSMANN Raphaël]]/Tableau17[[#This Row],[2019-T1-TOTAL]],"")</f>
        <v>4.5112781954887216E-2</v>
      </c>
      <c r="MN156" s="26">
        <f>IFERROR(Tableau17[[#This Row],[2019-T1-HAMON Benoît]]/Tableau17[[#This Row],[2019-T1-TOTAL]],"")</f>
        <v>3.2581453634085211E-2</v>
      </c>
      <c r="MO156" s="26">
        <f>IFERROR(Tableau17[[#This Row],[2019-T1-HELGEN Gilles]]/Tableau17[[#This Row],[2019-T1-TOTAL]],"")</f>
        <v>0</v>
      </c>
      <c r="MP156" s="26">
        <f>IFERROR(Tableau17[[#This Row],[2019-T1-JADOT Yannick]]/Tableau17[[#This Row],[2019-T1-TOTAL]],"")</f>
        <v>0.16290726817042606</v>
      </c>
      <c r="MQ156" s="26">
        <f>IFERROR(Tableau17[[#This Row],[2019-T1-LAGARDE Jean-Christophe]]/Tableau17[[#This Row],[2019-T1-TOTAL]],"")</f>
        <v>3.2581453634085211E-2</v>
      </c>
      <c r="MR156" s="26">
        <f>IFERROR(Tableau17[[#This Row],[2019-T1-LALANNE Francis]]/Tableau17[[#This Row],[2019-T1-TOTAL]],"")</f>
        <v>0</v>
      </c>
      <c r="MS156" s="26">
        <f>IFERROR(Tableau17[[#This Row],[2019-T1-LOISEAU Nathalie]]/Tableau17[[#This Row],[2019-T1-TOTAL]],"")</f>
        <v>0.2832080200501253</v>
      </c>
      <c r="MT156" s="26">
        <f>IFERROR(Tableau17[[#This Row],[2019-T1-MARIE Florie]]/Tableau17[[#This Row],[2019-T1-TOTAL]],"")</f>
        <v>7.5187969924812026E-3</v>
      </c>
      <c r="MU156" s="26">
        <f>IFERROR(Tableau17[[#This Row],[2008-T1-MACROEXTRDROITE]]/Tableau17[[#This Row],[2008-T1-MACROTOTALE]],"")</f>
        <v>6.7567567567567571E-2</v>
      </c>
      <c r="MV156" s="26">
        <f>IFERROR(Tableau17[[#This Row],[2008-T1-MACRODROITE]]/Tableau17[[#This Row],[2008-T1-MACROTOTALE]],"")</f>
        <v>0.55405405405405406</v>
      </c>
      <c r="MW156" s="26">
        <f>IFERROR(Tableau17[[#This Row],[2008-T1-MACROCENTRE]]/Tableau17[[#This Row],[2008-T1-MACROTOTALE]],"")</f>
        <v>0</v>
      </c>
      <c r="MX156" s="26">
        <f>IFERROR(Tableau17[[#This Row],[2008-T1-MACROGAUCHE]]/Tableau17[[#This Row],[2008-T1-MACROTOTALE]],"")</f>
        <v>0.3783783783783784</v>
      </c>
      <c r="MY156" s="26">
        <f>IFERROR(Tableau17[[#This Row],[2008-T1-MACROAUTRE]]/Tableau17[[#This Row],[2008-T1-MACROTOTALE]],"")</f>
        <v>0</v>
      </c>
      <c r="MZ156" s="26" t="str">
        <f>IFERROR(Tableau17[[#This Row],[2008-T2-MACROEXTRDROITE]]/Tableau17[[#This Row],[2008-T2-MACROTOTALE]],"")</f>
        <v/>
      </c>
      <c r="NA156" s="26" t="str">
        <f>IFERROR(Tableau17[[#This Row],[2008-T2-MACRODROITE]]/Tableau17[[#This Row],[2008-T2-MACROTOTALE]],"")</f>
        <v/>
      </c>
      <c r="NB156" s="26" t="str">
        <f>IFERROR(Tableau17[[#This Row],[2008-T2-MACROCENTRE]]/Tableau17[[#This Row],[2008-T2-MACROTOTALE]],"")</f>
        <v/>
      </c>
      <c r="NC156" s="26" t="str">
        <f>IFERROR(Tableau17[[#This Row],[2008-T2-MACROGAUCHE]]/Tableau17[[#This Row],[2008-T2-MACROTOTALE]],"")</f>
        <v/>
      </c>
      <c r="ND156" s="26" t="str">
        <f>IFERROR(Tableau17[[#This Row],[2008-T2-MACROAUTRE]]/Tableau17[[#This Row],[2008-T2-MACROTOTALE]],"")</f>
        <v/>
      </c>
      <c r="NE156" s="26">
        <f>IFERROR(Tableau17[[#This Row],[2014-T1-MACROEXTRDROITE]]/Tableau17[[#This Row],[2014-T1-MACROTOTALE]],"")</f>
        <v>0.18181818181818182</v>
      </c>
      <c r="NF156" s="26">
        <f>IFERROR(Tableau17[[#This Row],[2014-T1-MACRODROITE]]/Tableau17[[#This Row],[2014-T1-MACROTOTALE]],"")</f>
        <v>0.41866028708133973</v>
      </c>
      <c r="NG156" s="26">
        <f>IFERROR(Tableau17[[#This Row],[2014-T1-MACROCENTRE]]/Tableau17[[#This Row],[2014-T1-MACROTOTALE]],"")</f>
        <v>0</v>
      </c>
      <c r="NH156" s="26">
        <f>IFERROR(Tableau17[[#This Row],[2014-T1-MACROGAUCHE]]/Tableau17[[#This Row],[2014-T1-MACROTOTALE]],"")</f>
        <v>0.39952153110047844</v>
      </c>
      <c r="NI156" s="26">
        <f>IFERROR(Tableau17[[#This Row],[2014-T1-MACROAUTRE]]/Tableau17[[#This Row],[2014-T1-MACROTOTALE]],"")</f>
        <v>0</v>
      </c>
      <c r="NJ156" s="26" t="str">
        <f>IFERROR(Tableau17[[#This Row],[2014-T2-MACROEXTRDROITE]]/Tableau17[[#This Row],[2014-T2-MACROTOTALE]],"")</f>
        <v/>
      </c>
      <c r="NK156" s="26" t="str">
        <f>IFERROR(Tableau17[[#This Row],[2014-T2-MACRODROITE]]/Tableau17[[#This Row],[2014-T2-MACROTOTALE]],"")</f>
        <v/>
      </c>
      <c r="NL156" s="26" t="str">
        <f>IFERROR(Tableau17[[#This Row],[2014-T2-MACROCENTRE]]/Tableau17[[#This Row],[2014-T2-MACROTOTALE]],"")</f>
        <v/>
      </c>
      <c r="NM156" s="26" t="str">
        <f>IFERROR(Tableau17[[#This Row],[2014-T2-MACROGAUCHE]]/Tableau17[[#This Row],[2014-T2-MACROTOTALE]],"")</f>
        <v/>
      </c>
      <c r="NN156" s="26" t="str">
        <f>IFERROR(Tableau17[[#This Row],[2014-T2-MACROAUTRE]]/Tableau17[[#This Row],[2014-T2-MACROTOTALE]],"")</f>
        <v/>
      </c>
      <c r="NO156" s="26">
        <f>IFERROR( Tableau17[[#This Row],[2015-T1-MACROEXTRDROITE]]/Tableau17[[#This Row],[2015-T1-MACROTOTALE]],"")</f>
        <v>0.24242424242424243</v>
      </c>
      <c r="NP156" s="26">
        <f>IFERROR(Tableau17[[#This Row],[2015-T1-MACRODROITE]]/Tableau17[[#This Row],[2015-T1-MACROTOTALE]],"")</f>
        <v>0.35261707988980717</v>
      </c>
      <c r="NQ156" s="26">
        <f>IFERROR(Tableau17[[#This Row],[2015-T1-MACROCENTRE]]/Tableau17[[#This Row],[2015-T1-MACROTOTALE]],"")</f>
        <v>6.8870523415977963E-2</v>
      </c>
      <c r="NR156" s="26">
        <f>IFERROR(Tableau17[[#This Row],[2015-T1-MACROGAUCHE]]/Tableau17[[#This Row],[2015-T1-MACROTOTALE]],"")</f>
        <v>0.33608815426997246</v>
      </c>
      <c r="NS156" s="26">
        <f>IFERROR(Tableau17[[#This Row],[2015-T1-MACROAUTRE]]/Tableau17[[#This Row],[2015-T1-MACROTOTALE]],"")</f>
        <v>0</v>
      </c>
      <c r="NT156" s="26">
        <f>IFERROR(Tableau17[[#This Row],[2015-T2-MACROEXTRDROITE]]/Tableau17[[#This Row],[2015-T2-MACROTOTALE]],"")</f>
        <v>0.2796352583586626</v>
      </c>
      <c r="NU156" s="26">
        <f>IFERROR(Tableau17[[#This Row],[2015-T2-MACRODROITE]]/Tableau17[[#This Row],[2015-T2-MACROTOTALE]],"")</f>
        <v>0.72036474164133735</v>
      </c>
      <c r="NV156" s="26">
        <f>IFERROR(Tableau17[[#This Row],[2015-T2-MACROCENTRE]]/Tableau17[[#This Row],[2015-T2-MACROTOTALE]],"")</f>
        <v>0</v>
      </c>
      <c r="NW156" s="26">
        <f>IFERROR(Tableau17[[#This Row],[2015-T2-MACROGAUCHE]]/Tableau17[[#This Row],[2015-T2-MACROTOTALE]],"")</f>
        <v>0</v>
      </c>
      <c r="NX156" s="26">
        <f>IFERROR(Tableau17[[#This Row],[2015-T2-MACROAUTRE]]/Tableau17[[#This Row],[2015-T2-MACROTOTALE]],"")</f>
        <v>0</v>
      </c>
      <c r="NY156" s="26">
        <f>IFERROR(Tableau17[[#This Row],[2017-T1-MACROEXTRDROITE]]/Tableau17[[#This Row],[2017-T1-MACROTOTALE]],"")</f>
        <v>0.20423600605143721</v>
      </c>
      <c r="NZ156" s="26">
        <f>IFERROR(Tableau17[[#This Row],[2017-T1-MACRODROITE]]/Tableau17[[#This Row],[2017-T1-MACROTOTALE]],"")</f>
        <v>0.27987897125567324</v>
      </c>
      <c r="OA156" s="26">
        <f>IFERROR(Tableau17[[#This Row],[2017-T1-MACROCENTRE]]/Tableau17[[#This Row],[2017-T1-MACROTOTALE]],"")</f>
        <v>0.24659606656580937</v>
      </c>
      <c r="OB156" s="26">
        <f>IFERROR(Tableau17[[#This Row],[2017-T1-MACROGAUCHE]]/Tableau17[[#This Row],[2017-T1-MACROTOTALE]],"")</f>
        <v>0.25718608169440244</v>
      </c>
      <c r="OC156" s="26">
        <f>IFERROR(Tableau17[[#This Row],[2017-T1-MACROAUTRE]]/Tableau17[[#This Row],[2017-T1-MACROTOTALE]],"")</f>
        <v>1.2102874432677761E-2</v>
      </c>
      <c r="OD156" s="26">
        <f>IFERROR(Tableau17[[#This Row],[2017-T2-MACROEXTRDROITE]]/Tableau17[[#This Row],[2017-T2-MACROTOTALE]],"")</f>
        <v>0.29032258064516131</v>
      </c>
      <c r="OE156" s="26">
        <f>IFERROR(Tableau17[[#This Row],[2017-T2-MACRODROITE]]/Tableau17[[#This Row],[2017-T2-MACROTOTALE]],"")</f>
        <v>0</v>
      </c>
      <c r="OF156" s="26">
        <f>IFERROR(Tableau17[[#This Row],[2017-T2-MACROCENTRE]]/Tableau17[[#This Row],[2017-T2-MACROTOTALE]],"")</f>
        <v>0.70967741935483875</v>
      </c>
      <c r="OG156" s="26">
        <f>IFERROR(Tableau17[[#This Row],[2017-T2-MACROGAUCHE]]/Tableau17[[#This Row],[2017-T2-MACROTOTALE]],"")</f>
        <v>0</v>
      </c>
      <c r="OH156" s="26">
        <f>IFERROR(Tableau17[[#This Row],[2017-T2-MACROAUTRE]]/Tableau17[[#This Row],[2017-T2-MACROTOTALE]],"")</f>
        <v>0</v>
      </c>
      <c r="OI156" s="26">
        <f>IFERROR(Tableau17[[#This Row],[2019-T1-MACROEXTRDROITE]]/Tableau17[[#This Row],[2019-T1-MACROTOTALE]],"")</f>
        <v>0.1980440097799511</v>
      </c>
      <c r="OJ156" s="26">
        <f>IFERROR(Tableau17[[#This Row],[2019-T1-MACRODROITE]]/Tableau17[[#This Row],[2019-T1-MACROTOTALE]],"")</f>
        <v>0.1687041564792176</v>
      </c>
      <c r="OK156" s="26">
        <f>IFERROR(Tableau17[[#This Row],[2019-T1-MACROCENTRE]]/Tableau17[[#This Row],[2019-T1-MACROTOTALE]],"")</f>
        <v>0.27628361858190709</v>
      </c>
      <c r="OL156" s="26">
        <f>IFERROR(Tableau17[[#This Row],[2019-T1-MACROGAUCHE]]/Tableau17[[#This Row],[2019-T1-MACROTOTALE]],"")</f>
        <v>0.30317848410757947</v>
      </c>
      <c r="OM156" s="26">
        <f>IFERROR(Tableau17[[#This Row],[2019-T1-MACROAUTRE]]/Tableau17[[#This Row],[2019-T1-MACROTOTALE]],"")</f>
        <v>5.3789731051344741E-2</v>
      </c>
      <c r="ON156" s="26">
        <f>IFERROR(Tableau17[[#This Row],[2020-T1-MACROEXTRDROITE]]/Tableau17[[#This Row],[2020-T1-MACROTOTALE]],"")</f>
        <v>0.12121212121212122</v>
      </c>
      <c r="OO156" s="26">
        <f>IFERROR(Tableau17[[#This Row],[2020-T1-MACRODROITE]]/Tableau17[[#This Row],[2020-T1-MACROTOTALE]],"")</f>
        <v>0.35690235690235689</v>
      </c>
      <c r="OP156" s="26">
        <f>IFERROR(Tableau17[[#This Row],[2020-T1-MACROCENTRE]]/Tableau17[[#This Row],[2020-T1-MACROTOTALE]],"")</f>
        <v>0.11784511784511785</v>
      </c>
      <c r="OQ156" s="26">
        <f>IFERROR(Tableau17[[#This Row],[2020-T1-MACROGAUCHE]]/Tableau17[[#This Row],[2020-T1-MACROTOTALE]],"")</f>
        <v>0.40404040404040403</v>
      </c>
      <c r="OR156" s="26">
        <f>IFERROR(Tableau17[[#This Row],[2020-T1-MACROAUTRE]]/Tableau17[[#This Row],[2020-T1-MACROTOTALE]],"")</f>
        <v>0</v>
      </c>
      <c r="OS156" s="26">
        <f>IFERROR(Tableau17[[#This Row],[2017 (L)-T1-MACROEXTRDROITE]]/Tableau17[[#This Row],[2017 (L)-T1-MACROTOTALE]],"")</f>
        <v>1.7291066282420751E-2</v>
      </c>
      <c r="OT156" s="26">
        <f>IFERROR(Tableau17[[#This Row],[2017 (L)-T1-MACRODROITE]]/Tableau17[[#This Row],[2017 (L)-T1-MACROTOTALE]],"")</f>
        <v>0.31700288184438041</v>
      </c>
      <c r="OU156" s="26">
        <f>IFERROR(Tableau17[[#This Row],[2017 (L)-T1-MACROCENTRE]]/Tableau17[[#This Row],[2017 (L)-T1-MACROTOTALE]],"")</f>
        <v>0.39481268011527376</v>
      </c>
      <c r="OV156" s="26">
        <f>IFERROR(Tableau17[[#This Row],[2017 (L)-T1-MACROGAUCHE]]/Tableau17[[#This Row],[2017 (L)-T1-MACROTOTALE]],"")</f>
        <v>0.25936599423631124</v>
      </c>
      <c r="OW156" s="26">
        <f>IFERROR(Tableau17[[#This Row],[2017 (L)-T1-MACROAUTRE]]/Tableau17[[#This Row],[2017 (L)-T1-MACROTOTALE]],"")</f>
        <v>1.1527377521613832E-2</v>
      </c>
      <c r="OX156" s="26">
        <f>IFERROR(Tableau17[[#This Row],[2017 (L)-T2-MACROEXTRDROITE]]/Tableau17[[#This Row],[2017 (L)-T2-MACROTOTALE]],"")</f>
        <v>0</v>
      </c>
      <c r="OY156" s="26">
        <f>IFERROR(Tableau17[[#This Row],[2017 (L)-T2-MACRODROITE]]/Tableau17[[#This Row],[2017 (L)-T2-MACROTOTALE]],"")</f>
        <v>0</v>
      </c>
      <c r="OZ156" s="26">
        <f>IFERROR(Tableau17[[#This Row],[2017 (L)-T2-MACROCENTRE]]/Tableau17[[#This Row],[2017 (L)-T2-MACROTOTALE]],"")</f>
        <v>0.62030075187969924</v>
      </c>
      <c r="PA156" s="26">
        <f>IFERROR(Tableau17[[#This Row],[2017 (L)-T2-MACROGAUCHE]]/Tableau17[[#This Row],[2017 (L)-T2-MACROTOTALE]],"")</f>
        <v>0.37969924812030076</v>
      </c>
      <c r="PB156" s="26">
        <f>IFERROR(Tableau17[[#This Row],[2017 (L)-T2-MACROAUTRE]]/Tableau17[[#This Row],[2017 (L)-T2-MACROTOTALE]],"")</f>
        <v>0</v>
      </c>
      <c r="PC156" s="26">
        <f>IFERROR(Tableau17[[#This Row],[2008_T1_PROCUS]]/Tableau17[[#This Row],[2008_T1_INSCRITS]],0)</f>
        <v>1.5384615384615385E-2</v>
      </c>
      <c r="PD156" s="26">
        <f>IFERROR(Tableau17[[#This Row],[2008_T2_PROCUS]]/Tableau17[[#This Row],[2008_T2_INSCRITS]],0)</f>
        <v>0</v>
      </c>
      <c r="PE156" s="26">
        <f>Tableau17[[#This Row],[2014_T1_PROCUS]]/Tableau17[[#This Row],[2014_T1_INSCRITS]]</f>
        <v>1.2956419316843345E-2</v>
      </c>
      <c r="PF156" s="26">
        <f>IFERROR(Tableau17[[#This Row],[2014_T2_PROCUS]]/Tableau17[[#This Row],[2014_T2_INSCRITS]],0)</f>
        <v>0</v>
      </c>
    </row>
    <row r="157" spans="1:422" hidden="1" x14ac:dyDescent="0.2">
      <c r="A157" s="1">
        <v>6</v>
      </c>
      <c r="B157" s="1" t="s">
        <v>448</v>
      </c>
      <c r="C157" s="1" t="s">
        <v>450</v>
      </c>
      <c r="D157" s="1" t="s">
        <v>450</v>
      </c>
      <c r="E157" s="1">
        <v>1203</v>
      </c>
      <c r="F157" s="1">
        <v>5.4149459999999996</v>
      </c>
      <c r="G157" s="1">
        <v>43.305007000000003</v>
      </c>
      <c r="H157" s="3">
        <v>1535</v>
      </c>
      <c r="I157" s="3">
        <v>290</v>
      </c>
      <c r="K157" s="1">
        <v>4</v>
      </c>
      <c r="L157" s="1">
        <v>57</v>
      </c>
      <c r="M157" s="1">
        <v>15</v>
      </c>
      <c r="P157" s="1">
        <v>158</v>
      </c>
      <c r="Q157" s="1">
        <v>44</v>
      </c>
      <c r="R157" s="1">
        <v>107</v>
      </c>
      <c r="S157" s="1">
        <v>134</v>
      </c>
      <c r="T157" s="1">
        <v>44</v>
      </c>
      <c r="U157" s="1">
        <v>563</v>
      </c>
      <c r="V157" s="1">
        <v>1477</v>
      </c>
      <c r="W157" s="1">
        <v>833</v>
      </c>
      <c r="X157" s="1">
        <v>19</v>
      </c>
      <c r="Y157" s="2">
        <v>0.56398104000000004</v>
      </c>
      <c r="Z157" s="1">
        <v>1477</v>
      </c>
      <c r="AA157" s="1">
        <v>877</v>
      </c>
      <c r="AB157" s="1">
        <v>63</v>
      </c>
      <c r="AC157" s="2">
        <v>0.59377115999999996</v>
      </c>
      <c r="AD157" s="1">
        <v>1535</v>
      </c>
      <c r="AE157" s="1">
        <v>575</v>
      </c>
      <c r="AF157" s="2">
        <v>0.37459282999999999</v>
      </c>
      <c r="AG157" s="1">
        <f t="shared" si="2"/>
        <v>290</v>
      </c>
      <c r="AH157" s="1">
        <v>1396</v>
      </c>
      <c r="AI157" s="1">
        <v>820</v>
      </c>
      <c r="AJ157" s="1">
        <v>19</v>
      </c>
      <c r="AK157" s="2">
        <v>0.58739255000000001</v>
      </c>
      <c r="AL157" s="1">
        <v>1396</v>
      </c>
      <c r="AM157" s="1">
        <v>884</v>
      </c>
      <c r="AN157" s="1">
        <v>23</v>
      </c>
      <c r="AO157" s="2">
        <v>0.63323781999999995</v>
      </c>
      <c r="AP157" s="1">
        <v>1469</v>
      </c>
      <c r="AQ157" s="1">
        <v>697</v>
      </c>
      <c r="AR157" s="2">
        <v>0.47447243</v>
      </c>
      <c r="AS157" s="1">
        <v>1469</v>
      </c>
      <c r="AT157" s="1">
        <v>718</v>
      </c>
      <c r="AU157" s="2">
        <v>0.48876786999999999</v>
      </c>
      <c r="AV157" s="1">
        <v>1478</v>
      </c>
      <c r="AW157" s="1">
        <v>693</v>
      </c>
      <c r="AX157" s="2">
        <v>0.46887686000000001</v>
      </c>
      <c r="AY157" s="1">
        <v>1478</v>
      </c>
      <c r="AZ157" s="1">
        <v>582</v>
      </c>
      <c r="BA157" s="2">
        <v>0.39377537000000001</v>
      </c>
      <c r="BB157" s="1">
        <v>1482</v>
      </c>
      <c r="BC157" s="1">
        <v>1140</v>
      </c>
      <c r="BD157" s="2">
        <v>0.76923076999999995</v>
      </c>
      <c r="BE157" s="1">
        <v>1479</v>
      </c>
      <c r="BF157" s="1">
        <v>1058</v>
      </c>
      <c r="BG157" s="2">
        <v>0.71534821000000004</v>
      </c>
      <c r="BH157" s="1">
        <v>1469</v>
      </c>
      <c r="BI157" s="1">
        <v>705</v>
      </c>
      <c r="BJ157" s="2">
        <v>0.47991831000000001</v>
      </c>
      <c r="BK157" s="1">
        <v>35</v>
      </c>
      <c r="BM157" s="1">
        <v>4</v>
      </c>
      <c r="BN157" s="1">
        <v>28</v>
      </c>
      <c r="BO157" s="1">
        <v>76</v>
      </c>
      <c r="BP157" s="1">
        <v>423</v>
      </c>
      <c r="BQ157" s="1">
        <v>236</v>
      </c>
      <c r="BR157" s="1">
        <v>802</v>
      </c>
      <c r="BU157" s="1">
        <v>561</v>
      </c>
      <c r="BV157" s="1">
        <v>291</v>
      </c>
      <c r="BW157" s="1">
        <v>852</v>
      </c>
      <c r="BY157" s="1">
        <v>75</v>
      </c>
      <c r="BZ157" s="1">
        <v>23</v>
      </c>
      <c r="CB157" s="1">
        <v>47</v>
      </c>
      <c r="CC157" s="1">
        <v>211</v>
      </c>
      <c r="CD157" s="1">
        <v>335</v>
      </c>
      <c r="CE157" s="1">
        <v>119</v>
      </c>
      <c r="CF157" s="1">
        <v>810</v>
      </c>
      <c r="CG157" s="1">
        <v>253</v>
      </c>
      <c r="CH157" s="1">
        <v>418</v>
      </c>
      <c r="CI157" s="1">
        <v>186</v>
      </c>
      <c r="CJ157" s="1">
        <v>857</v>
      </c>
      <c r="CK157" s="1">
        <v>25</v>
      </c>
      <c r="CL157" s="1">
        <v>11</v>
      </c>
      <c r="CO157" s="1">
        <v>43</v>
      </c>
      <c r="CP157" s="1">
        <v>269</v>
      </c>
      <c r="CT157" s="1">
        <v>214</v>
      </c>
      <c r="CU157" s="1">
        <v>113</v>
      </c>
      <c r="CW157" s="1">
        <v>675</v>
      </c>
      <c r="CY157" s="1">
        <v>275</v>
      </c>
      <c r="DA157" s="1">
        <v>384</v>
      </c>
      <c r="DC157" s="1">
        <v>659</v>
      </c>
      <c r="DD157" s="1">
        <v>16</v>
      </c>
      <c r="DE157" s="1">
        <v>6</v>
      </c>
      <c r="DF157" s="1">
        <v>6</v>
      </c>
      <c r="DG157" s="1">
        <v>0</v>
      </c>
      <c r="DH157" s="1">
        <v>2</v>
      </c>
      <c r="DI157" s="1">
        <v>46</v>
      </c>
      <c r="DJ157" s="1">
        <v>3</v>
      </c>
      <c r="DK157" s="1">
        <v>1</v>
      </c>
      <c r="DL157" s="1">
        <v>64</v>
      </c>
      <c r="DM157" s="1">
        <v>108</v>
      </c>
      <c r="DN157" s="1">
        <v>178</v>
      </c>
      <c r="DP157" s="1">
        <v>2</v>
      </c>
      <c r="DR157" s="1">
        <v>238</v>
      </c>
      <c r="DS157" s="1">
        <v>12</v>
      </c>
      <c r="DU157" s="1">
        <v>682</v>
      </c>
      <c r="DX157" s="1">
        <v>276</v>
      </c>
      <c r="DZ157" s="1">
        <v>256</v>
      </c>
      <c r="EA157" s="1">
        <v>532</v>
      </c>
      <c r="EB157" s="1">
        <v>2</v>
      </c>
      <c r="EC157" s="1">
        <v>9</v>
      </c>
      <c r="ED157" s="1">
        <v>4</v>
      </c>
      <c r="EE157" s="1">
        <v>33</v>
      </c>
      <c r="EF157" s="1">
        <v>308</v>
      </c>
      <c r="EG157" s="1">
        <v>47</v>
      </c>
      <c r="EH157" s="1">
        <v>14</v>
      </c>
      <c r="EI157" s="1">
        <v>281</v>
      </c>
      <c r="EJ157" s="1">
        <v>176</v>
      </c>
      <c r="EK157" s="1">
        <v>242</v>
      </c>
      <c r="EL157" s="1">
        <v>5</v>
      </c>
      <c r="EM157" s="1">
        <v>1121</v>
      </c>
      <c r="EN157" s="1">
        <v>382</v>
      </c>
      <c r="EO157" s="1">
        <v>574</v>
      </c>
      <c r="EP157" s="1">
        <v>956</v>
      </c>
      <c r="EQ157" s="1">
        <v>0</v>
      </c>
      <c r="ER157" s="1">
        <v>2</v>
      </c>
      <c r="ES157" s="1">
        <v>3</v>
      </c>
      <c r="ET157" s="1">
        <v>33</v>
      </c>
      <c r="EU157" s="1">
        <v>1</v>
      </c>
      <c r="EV157" s="1">
        <v>159</v>
      </c>
      <c r="EW157" s="1">
        <v>67</v>
      </c>
      <c r="EX157" s="1">
        <v>1</v>
      </c>
      <c r="EY157" s="1">
        <v>13</v>
      </c>
      <c r="EZ157" s="1">
        <v>22</v>
      </c>
      <c r="FA157" s="1">
        <v>0</v>
      </c>
      <c r="FB157" s="1">
        <v>0</v>
      </c>
      <c r="FC157" s="1">
        <v>0</v>
      </c>
      <c r="FD157" s="1">
        <v>0</v>
      </c>
      <c r="FE157" s="1">
        <v>1</v>
      </c>
      <c r="FF157" s="1">
        <v>0</v>
      </c>
      <c r="FG157" s="1">
        <v>0</v>
      </c>
      <c r="FH157" s="1">
        <v>17</v>
      </c>
      <c r="FI157" s="1">
        <v>0</v>
      </c>
      <c r="FJ157" s="1">
        <v>46</v>
      </c>
      <c r="FK157" s="1">
        <v>19</v>
      </c>
      <c r="FL157" s="1">
        <v>0</v>
      </c>
      <c r="FM157" s="1">
        <v>102</v>
      </c>
      <c r="FN157" s="1">
        <v>11</v>
      </c>
      <c r="FO157" s="1">
        <v>1</v>
      </c>
      <c r="FP157" s="1">
        <v>177</v>
      </c>
      <c r="FQ157" s="1">
        <v>1</v>
      </c>
      <c r="FR157" s="1">
        <f>SUM(Tableau17[[#This Row],[2019-T1-ALEXANDRE Audric]:[2019-T1-MARIE Florie]])</f>
        <v>676</v>
      </c>
      <c r="FS157" s="1">
        <v>80</v>
      </c>
      <c r="FT157" s="1">
        <v>458</v>
      </c>
      <c r="FU157" s="1">
        <v>0</v>
      </c>
      <c r="FV157" s="1">
        <v>264</v>
      </c>
      <c r="FW157" s="1">
        <v>0</v>
      </c>
      <c r="FX157" s="1">
        <v>802</v>
      </c>
      <c r="FY157" s="1">
        <v>0</v>
      </c>
      <c r="FZ157" s="1">
        <v>561</v>
      </c>
      <c r="GA157" s="1">
        <v>0</v>
      </c>
      <c r="GB157" s="1">
        <v>291</v>
      </c>
      <c r="GC157" s="1">
        <v>0</v>
      </c>
      <c r="GD157" s="1">
        <v>852</v>
      </c>
      <c r="GE157" s="1">
        <v>211</v>
      </c>
      <c r="GF157" s="1">
        <v>410</v>
      </c>
      <c r="GG157" s="1">
        <v>0</v>
      </c>
      <c r="GH157" s="1">
        <v>189</v>
      </c>
      <c r="GI157" s="1">
        <v>0</v>
      </c>
      <c r="GJ157" s="1">
        <v>810</v>
      </c>
      <c r="GK157" s="1">
        <v>253</v>
      </c>
      <c r="GL157" s="1">
        <v>418</v>
      </c>
      <c r="GM157" s="1">
        <v>0</v>
      </c>
      <c r="GN157" s="1">
        <v>186</v>
      </c>
      <c r="GO157" s="1">
        <v>0</v>
      </c>
      <c r="GP157" s="1">
        <v>857</v>
      </c>
      <c r="GQ157" s="1">
        <v>280</v>
      </c>
      <c r="GR157" s="1">
        <v>214</v>
      </c>
      <c r="GS157" s="1">
        <v>0</v>
      </c>
      <c r="GT157" s="1">
        <v>156</v>
      </c>
      <c r="GU157" s="1">
        <v>25</v>
      </c>
      <c r="GV157" s="1">
        <v>675</v>
      </c>
      <c r="GW157" s="1">
        <v>275</v>
      </c>
      <c r="GX157" s="1">
        <v>384</v>
      </c>
      <c r="GY157" s="1">
        <v>0</v>
      </c>
      <c r="GZ157" s="1">
        <v>0</v>
      </c>
      <c r="HA157" s="1">
        <v>0</v>
      </c>
      <c r="HB157" s="1">
        <v>659</v>
      </c>
      <c r="HC157" s="1">
        <v>327</v>
      </c>
      <c r="HD157" s="1">
        <v>308</v>
      </c>
      <c r="HE157" s="1">
        <v>242</v>
      </c>
      <c r="HF157" s="1">
        <v>230</v>
      </c>
      <c r="HG157" s="1">
        <v>14</v>
      </c>
      <c r="HH157" s="1">
        <v>1121</v>
      </c>
      <c r="HI157" s="1">
        <v>382</v>
      </c>
      <c r="HJ157" s="1">
        <v>0</v>
      </c>
      <c r="HK157" s="1">
        <v>574</v>
      </c>
      <c r="HL157" s="1">
        <v>0</v>
      </c>
      <c r="HM157" s="1">
        <v>0</v>
      </c>
      <c r="HN157" s="1">
        <v>956</v>
      </c>
      <c r="HO157" s="1">
        <v>185</v>
      </c>
      <c r="HP157" s="1">
        <v>78</v>
      </c>
      <c r="HQ157" s="1">
        <v>177</v>
      </c>
      <c r="HR157" s="1">
        <v>224</v>
      </c>
      <c r="HS157" s="1">
        <v>30</v>
      </c>
      <c r="HT157" s="1">
        <v>694</v>
      </c>
      <c r="HU157" s="1">
        <v>107</v>
      </c>
      <c r="HV157" s="1">
        <v>215</v>
      </c>
      <c r="HW157" s="1">
        <v>48</v>
      </c>
      <c r="HX157" s="1">
        <v>193</v>
      </c>
      <c r="HY157" s="1">
        <v>0</v>
      </c>
      <c r="HZ157" s="1">
        <v>563</v>
      </c>
      <c r="IA157" s="1">
        <v>117</v>
      </c>
      <c r="IB157" s="1">
        <v>178</v>
      </c>
      <c r="IC157" s="1">
        <v>238</v>
      </c>
      <c r="ID157" s="1">
        <v>143</v>
      </c>
      <c r="IE157" s="1">
        <v>6</v>
      </c>
      <c r="IF157" s="1">
        <v>682</v>
      </c>
      <c r="IG157" s="1">
        <v>0</v>
      </c>
      <c r="IH157" s="1">
        <v>276</v>
      </c>
      <c r="II157" s="1">
        <v>256</v>
      </c>
      <c r="IJ157" s="1">
        <v>0</v>
      </c>
      <c r="IK157" s="1">
        <v>0</v>
      </c>
      <c r="IL157" s="1">
        <v>532</v>
      </c>
      <c r="IM157" s="26">
        <f>IFERROR(Tableau17[[#This Row],[LDIV]]/Tableau17[[#This Row],[Total général]],"")</f>
        <v>0</v>
      </c>
      <c r="IN157" s="26">
        <f>IFERROR(Tableau17[[#This Row],[LDVC]]/Tableau17[[#This Row],[Total général]],"")</f>
        <v>7.104795737122558E-3</v>
      </c>
      <c r="IO157" s="26">
        <f>IFERROR(Tableau17[[#This Row],[LDVD]]/Tableau17[[#This Row],[Total général]],"")</f>
        <v>0.10124333925399645</v>
      </c>
      <c r="IP157" s="26">
        <f>IFERROR(Tableau17[[#This Row],[LDVG]]/Tableau17[[#This Row],[Total général]],"")</f>
        <v>2.664298401420959E-2</v>
      </c>
      <c r="IQ157" s="26">
        <f>IFERROR(Tableau17[[#This Row],[LEXD]]/Tableau17[[#This Row],[Total général]],"")</f>
        <v>0</v>
      </c>
      <c r="IR157" s="26">
        <f>IFERROR(Tableau17[[#This Row],[LEXG]]/Tableau17[[#This Row],[Total général]],"")</f>
        <v>0</v>
      </c>
      <c r="IS157" s="26">
        <f>IFERROR(Tableau17[[#This Row],[LLR]]/Tableau17[[#This Row],[Total général]],"")</f>
        <v>0.28063943161634103</v>
      </c>
      <c r="IT157" s="26">
        <f>IFERROR(Tableau17[[#This Row],[LREM]]/Tableau17[[#This Row],[Total général]],"")</f>
        <v>7.8152753108348141E-2</v>
      </c>
      <c r="IU157" s="26">
        <f>IFERROR(Tableau17[[#This Row],[LRN]]/Tableau17[[#This Row],[Total général]],"")</f>
        <v>0.19005328596802842</v>
      </c>
      <c r="IV157" s="26">
        <f>IFERROR(Tableau17[[#This Row],[LUG]]/Tableau17[[#This Row],[Total général]],"")</f>
        <v>0.23801065719360567</v>
      </c>
      <c r="IW157" s="26">
        <f>IFERROR(Tableau17[[#This Row],[LVEC]]/Tableau17[[#This Row],[Total général]],"")</f>
        <v>7.8152753108348141E-2</v>
      </c>
      <c r="IX157" s="26">
        <f>IFERROR(Tableau17[[#This Row],[2008-T1-LCMD]]/Tableau17[[#This Row],[2008-T1-TOTAL]],"")</f>
        <v>4.3640897755610975E-2</v>
      </c>
      <c r="IY157" s="26">
        <f>IFERROR(Tableau17[[#This Row],[2008-T1-LDVD]]/Tableau17[[#This Row],[2008-T1-TOTAL]],"")</f>
        <v>0</v>
      </c>
      <c r="IZ157" s="26">
        <f>IFERROR(Tableau17[[#This Row],[2008-T1-LEXD]]/Tableau17[[#This Row],[2008-T1-TOTAL]],"")</f>
        <v>4.9875311720698253E-3</v>
      </c>
      <c r="JA157" s="26">
        <f>IFERROR(Tableau17[[#This Row],[2008-T1-LEXG]]/Tableau17[[#This Row],[2008-T1-TOTAL]],"")</f>
        <v>3.4912718204488775E-2</v>
      </c>
      <c r="JB157" s="26">
        <f>IFERROR(Tableau17[[#This Row],[2008-T1-LFN]]/Tableau17[[#This Row],[2008-T1-TOTAL]],"")</f>
        <v>9.4763092269326679E-2</v>
      </c>
      <c r="JC157" s="26">
        <f>IFERROR(Tableau17[[#This Row],[2008-T1-LMAJ]]/Tableau17[[#This Row],[2008-T1-TOTAL]],"")</f>
        <v>0.527431421446384</v>
      </c>
      <c r="JD157" s="26">
        <f>IFERROR(Tableau17[[#This Row],[2008-T1-LUG]]/Tableau17[[#This Row],[2008-T1-TOTAL]],"")</f>
        <v>0.29426433915211969</v>
      </c>
      <c r="JE157" s="26">
        <f>IFERROR(Tableau17[[#This Row],[2008-T2-LFN]]/Tableau17[[#This Row],[2008-T2-TOTAL]],"")</f>
        <v>0</v>
      </c>
      <c r="JF157" s="26">
        <f>IFERROR(Tableau17[[#This Row],[2008-T2-LGC]]/Tableau17[[#This Row],[2008-T2-TOTAL]],"")</f>
        <v>0</v>
      </c>
      <c r="JG157" s="26">
        <f>IFERROR(Tableau17[[#This Row],[2008-T2-LMAJ]]/Tableau17[[#This Row],[2008-T2-TOTAL]],"")</f>
        <v>0.65845070422535212</v>
      </c>
      <c r="JH157" s="26">
        <f>IFERROR(Tableau17[[#This Row],[2008-T2-LUG]]/Tableau17[[#This Row],[2008-T2-TOTAL]],"")</f>
        <v>0.34154929577464788</v>
      </c>
      <c r="JI157" s="26">
        <f>IFERROR(Tableau17[[#This Row],[2014-T1-LDIV]]/Tableau17[[#This Row],[2014-T1-TOTAL]],"")</f>
        <v>0</v>
      </c>
      <c r="JJ157" s="26">
        <f>IFERROR(Tableau17[[#This Row],[2014-T1-LDVD]]/Tableau17[[#This Row],[2014-T1-TOTAL]],"")</f>
        <v>9.2592592592592587E-2</v>
      </c>
      <c r="JK157" s="26">
        <f>IFERROR(Tableau17[[#This Row],[2014-T1-LDVG]]/Tableau17[[#This Row],[2014-T1-TOTAL]],"")</f>
        <v>2.8395061728395062E-2</v>
      </c>
      <c r="JL157" s="26">
        <f>IFERROR(Tableau17[[#This Row],[2014-T1-LEXG]]/Tableau17[[#This Row],[2014-T1-TOTAL]],"")</f>
        <v>0</v>
      </c>
      <c r="JM157" s="26">
        <f>IFERROR(Tableau17[[#This Row],[2014-T1-LFG]]/Tableau17[[#This Row],[2014-T1-TOTAL]],"")</f>
        <v>5.802469135802469E-2</v>
      </c>
      <c r="JN157" s="26">
        <f>IFERROR(Tableau17[[#This Row],[2014-T1-LFN]]/Tableau17[[#This Row],[2014-T1-TOTAL]],"")</f>
        <v>0.26049382716049385</v>
      </c>
      <c r="JO157" s="26">
        <f>IFERROR(Tableau17[[#This Row],[2014-T1-LUD]]/Tableau17[[#This Row],[2014-T1-TOTAL]],"")</f>
        <v>0.41358024691358025</v>
      </c>
      <c r="JP157" s="26">
        <f>IFERROR(Tableau17[[#This Row],[2014-T1-LUG]]/Tableau17[[#This Row],[2014-T1-TOTAL]],"")</f>
        <v>0.14691358024691359</v>
      </c>
      <c r="JQ157" s="26">
        <f>IFERROR(Tableau17[[#This Row],[2014-T2-LFN]]/Tableau17[[#This Row],[2014-T2-TOTAL]],"")</f>
        <v>0.29521586931155192</v>
      </c>
      <c r="JR157" s="26">
        <f>IFERROR(Tableau17[[#This Row],[2014-T2-LUD]]/Tableau17[[#This Row],[2014-T2-TOTAL]],"")</f>
        <v>0.48774795799299886</v>
      </c>
      <c r="JS157" s="26">
        <f>IFERROR(Tableau17[[#This Row],[2014-T2-LUG]]/Tableau17[[#This Row],[2014-T2-TOTAL]],"")</f>
        <v>0.21703617269544925</v>
      </c>
      <c r="JT157" s="26">
        <f>IFERROR(Tableau17[[#This Row],[2015-T1-BC-DIV]]/Tableau17[[#This Row],[2015-T1-TOTAL]],"")</f>
        <v>3.7037037037037035E-2</v>
      </c>
      <c r="JU157" s="26">
        <f>IFERROR(Tableau17[[#This Row],[2015-T1-BC-DLF]]/Tableau17[[#This Row],[2015-T1-TOTAL]],"")</f>
        <v>1.6296296296296295E-2</v>
      </c>
      <c r="JV157" s="26">
        <f>IFERROR(Tableau17[[#This Row],[2015-T1-BC-DVD]]/Tableau17[[#This Row],[2015-T1-TOTAL]],"")</f>
        <v>0</v>
      </c>
      <c r="JW157" s="26">
        <f>IFERROR(Tableau17[[#This Row],[2015-T1-BC-DVG]]/Tableau17[[#This Row],[2015-T1-TOTAL]],"")</f>
        <v>0</v>
      </c>
      <c r="JX157" s="26">
        <f>IFERROR(Tableau17[[#This Row],[2015-T1-BC-FG]]/Tableau17[[#This Row],[2015-T1-TOTAL]],"")</f>
        <v>6.3703703703703707E-2</v>
      </c>
      <c r="JY157" s="26">
        <f>IFERROR(Tableau17[[#This Row],[2015-T1-BC-FN]]/Tableau17[[#This Row],[2015-T1-TOTAL]],"")</f>
        <v>0.39851851851851849</v>
      </c>
      <c r="JZ157" s="26">
        <f>IFERROR(Tableau17[[#This Row],[2015-T1-BC-MDM]]/Tableau17[[#This Row],[2015-T1-TOTAL]],"")</f>
        <v>0</v>
      </c>
      <c r="KA157" s="26">
        <f>IFERROR(Tableau17[[#This Row],[2015-T1-BC-RDG]]/Tableau17[[#This Row],[2015-T1-TOTAL]],"")</f>
        <v>0</v>
      </c>
      <c r="KB157" s="26">
        <f>IFERROR(Tableau17[[#This Row],[2015-T1-BC-SOC]]/Tableau17[[#This Row],[2015-T1-TOTAL]],"")</f>
        <v>0</v>
      </c>
      <c r="KC157" s="26">
        <f>IFERROR(Tableau17[[#This Row],[2015-T1-BC-UD]]/Tableau17[[#This Row],[2015-T1-TOTAL]],"")</f>
        <v>0.31703703703703706</v>
      </c>
      <c r="KD157" s="26">
        <f>IFERROR(Tableau17[[#This Row],[2015-T1-BC-UG]]/Tableau17[[#This Row],[2015-T1-TOTAL]],"")</f>
        <v>0.16740740740740739</v>
      </c>
      <c r="KE157" s="26">
        <f>IFERROR(Tableau17[[#This Row],[2015-T1-BC-VEC]]/Tableau17[[#This Row],[2015-T1-TOTAL]],"")</f>
        <v>0</v>
      </c>
      <c r="KF157" s="26">
        <f>IFERROR(Tableau17[[#This Row],[2015-T2-BC-DVG]]/Tableau17[[#This Row],[2015-T2-TOTAL]],"")</f>
        <v>0</v>
      </c>
      <c r="KG157" s="26">
        <f>IFERROR(Tableau17[[#This Row],[2015-T2-BC-FN]]/Tableau17[[#This Row],[2015-T2-TOTAL]],"")</f>
        <v>0.41729893778452198</v>
      </c>
      <c r="KH157" s="26">
        <f>IFERROR(Tableau17[[#This Row],[2015-T2-BC-SOC]]/Tableau17[[#This Row],[2015-T2-TOTAL]],"")</f>
        <v>0</v>
      </c>
      <c r="KI157" s="26">
        <f>IFERROR(Tableau17[[#This Row],[2015-T2-BC-UD]]/Tableau17[[#This Row],[2015-T2-TOTAL]],"")</f>
        <v>0.58270106221547802</v>
      </c>
      <c r="KJ157" s="26">
        <f>IFERROR(Tableau17[[#This Row],[2015-T2-BC-UG]]/Tableau17[[#This Row],[2015-T2-TOTAL]],"")</f>
        <v>0</v>
      </c>
      <c r="KK157" s="26">
        <f>IFERROR(Tableau17[[#This Row],[2017 (L)-T1-COM]]/Tableau17[[#This Row],[2017 (L)-T1-TOTAL]],"")</f>
        <v>2.3460410557184751E-2</v>
      </c>
      <c r="KL157" s="26">
        <f>IFERROR(Tableau17[[#This Row],[2017 (L)-T1-DIV]]/Tableau17[[#This Row],[2017 (L)-T1-TOTAL]],"")</f>
        <v>8.7976539589442824E-3</v>
      </c>
      <c r="KM157" s="26">
        <f>IFERROR(Tableau17[[#This Row],[2017 (L)-T1-DLF]]/Tableau17[[#This Row],[2017 (L)-T1-TOTAL]],"")</f>
        <v>8.7976539589442824E-3</v>
      </c>
      <c r="KN157" s="26">
        <f>IFERROR(Tableau17[[#This Row],[2017 (L)-T1-DVD]]/Tableau17[[#This Row],[2017 (L)-T1-TOTAL]],"")</f>
        <v>0</v>
      </c>
      <c r="KO157" s="26">
        <f>IFERROR(Tableau17[[#This Row],[2017 (L)-T1-DVG]]/Tableau17[[#This Row],[2017 (L)-T1-TOTAL]],"")</f>
        <v>2.9325513196480938E-3</v>
      </c>
      <c r="KP157" s="26">
        <f>IFERROR(Tableau17[[#This Row],[2017 (L)-T1-ECO]]/Tableau17[[#This Row],[2017 (L)-T1-TOTAL]],"")</f>
        <v>6.7448680351906154E-2</v>
      </c>
      <c r="KQ157" s="26">
        <f>IFERROR(Tableau17[[#This Row],[2017 (L)-T1-EXD]]/Tableau17[[#This Row],[2017 (L)-T1-TOTAL]],"")</f>
        <v>4.3988269794721412E-3</v>
      </c>
      <c r="KR157" s="26">
        <f>IFERROR(Tableau17[[#This Row],[2017 (L)-T1-EXG]]/Tableau17[[#This Row],[2017 (L)-T1-TOTAL]],"")</f>
        <v>1.4662756598240469E-3</v>
      </c>
      <c r="KS157" s="26">
        <f>IFERROR(Tableau17[[#This Row],[2017 (L)-T1-FI]]/Tableau17[[#This Row],[2017 (L)-T1-TOTAL]],"")</f>
        <v>9.3841642228739003E-2</v>
      </c>
      <c r="KT157" s="26">
        <f>IFERROR(Tableau17[[#This Row],[2017 (L)-T1-FN]]/Tableau17[[#This Row],[2017 (L)-T1-TOTAL]],"")</f>
        <v>0.15835777126099707</v>
      </c>
      <c r="KU157" s="26">
        <f>IFERROR(Tableau17[[#This Row],[2017 (L)-T1-LR]]/Tableau17[[#This Row],[2017 (L)-T1-TOTAL]],"")</f>
        <v>0.26099706744868034</v>
      </c>
      <c r="KV157" s="26">
        <f>IFERROR(Tableau17[[#This Row],[2017 (L)-T1-MDM]]/Tableau17[[#This Row],[2017 (L)-T1-TOTAL]],"")</f>
        <v>0</v>
      </c>
      <c r="KW157" s="26">
        <f>IFERROR(Tableau17[[#This Row],[2017 (L)-T1-RDG]]/Tableau17[[#This Row],[2017 (L)-T1-TOTAL]],"")</f>
        <v>2.9325513196480938E-3</v>
      </c>
      <c r="KX157" s="26">
        <f>IFERROR(Tableau17[[#This Row],[2017 (L)-T1-REG]]/Tableau17[[#This Row],[2017 (L)-T1-TOTAL]],"")</f>
        <v>0</v>
      </c>
      <c r="KY157" s="26">
        <f>IFERROR(Tableau17[[#This Row],[2017 (L)-T1-REM]]/Tableau17[[#This Row],[2017 (L)-T1-TOTAL]],"")</f>
        <v>0.34897360703812319</v>
      </c>
      <c r="KZ157" s="26">
        <f>IFERROR(Tableau17[[#This Row],[2017 (L)-T1-SOC]]/Tableau17[[#This Row],[2017 (L)-T1-TOTAL]],"")</f>
        <v>1.7595307917888565E-2</v>
      </c>
      <c r="LA157" s="26">
        <f>IFERROR(Tableau17[[#This Row],[2017 (L)-T1-UDI]]/Tableau17[[#This Row],[2017 (L)-T1-TOTAL]],"")</f>
        <v>0</v>
      </c>
      <c r="LB157" s="26">
        <f>IFERROR(Tableau17[[#This Row],[2017 (L)-T2-FI]]/Tableau17[[#This Row],[2017 (L)-T2-TOTAL]],"")</f>
        <v>0</v>
      </c>
      <c r="LC157" s="26">
        <f>IFERROR(Tableau17[[#This Row],[2017 (L)-T2-FN]]/Tableau17[[#This Row],[2017 (L)-T2-TOTAL]],"")</f>
        <v>0</v>
      </c>
      <c r="LD157" s="26">
        <f>IFERROR(Tableau17[[#This Row],[2017 (L)-T2-LR]]/Tableau17[[#This Row],[2017 (L)-T2-TOTAL]],"")</f>
        <v>0.51879699248120303</v>
      </c>
      <c r="LE157" s="26">
        <f>IFERROR(Tableau17[[#This Row],[2017 (L)-T2-MDM]]/Tableau17[[#This Row],[2017 (L)-T2-TOTAL]],"")</f>
        <v>0</v>
      </c>
      <c r="LF157" s="26">
        <f>IFERROR(Tableau17[[#This Row],[2017 (L)-T2-REM]]/Tableau17[[#This Row],[2017 (L)-T2-TOTAL]],"")</f>
        <v>0.48120300751879697</v>
      </c>
      <c r="LG157" s="26">
        <f>IFERROR(Tableau17[[#This Row],[2017-T1-ARTHAUD Nathalie]]/Tableau17[[#This Row],[2017-T1-TOTAL]],"")</f>
        <v>1.7841213202497771E-3</v>
      </c>
      <c r="LH157" s="26">
        <f>IFERROR(Tableau17[[#This Row],[2017-T1-ASSELINEAU Fran]]/Tableau17[[#This Row],[2017-T1-TOTAL]],"")</f>
        <v>8.0285459411239962E-3</v>
      </c>
      <c r="LI157" s="26">
        <f>IFERROR(Tableau17[[#This Row],[2017-T1-CHEMINADE Jacques]]/Tableau17[[#This Row],[2017-T1-TOTAL]],"")</f>
        <v>3.5682426404995541E-3</v>
      </c>
      <c r="LJ157" s="26">
        <f>IFERROR(Tableau17[[#This Row],[2017-T1-DUPONT-AIGNAN Nicolas]]/Tableau17[[#This Row],[2017-T1-TOTAL]],"")</f>
        <v>2.9438001784121322E-2</v>
      </c>
      <c r="LK157" s="26">
        <f>IFERROR(Tableau17[[#This Row],[2017-T1-FILLON Fran]]/Tableau17[[#This Row],[2017-T1-TOTAL]],"")</f>
        <v>0.27475468331846564</v>
      </c>
      <c r="LL157" s="26">
        <f>IFERROR(Tableau17[[#This Row],[2017-T1-HAMON Beno]]/Tableau17[[#This Row],[2017-T1-TOTAL]],"")</f>
        <v>4.1926851025869759E-2</v>
      </c>
      <c r="LM157" s="26">
        <f>IFERROR(Tableau17[[#This Row],[2017-T1-LASSALLE Jean]]/Tableau17[[#This Row],[2017-T1-TOTAL]],"")</f>
        <v>1.2488849241748439E-2</v>
      </c>
      <c r="LN157" s="26">
        <f>IFERROR(Tableau17[[#This Row],[2017-T1-LE PEN Marine]]/Tableau17[[#This Row],[2017-T1-TOTAL]],"")</f>
        <v>0.25066904549509367</v>
      </c>
      <c r="LO157" s="26">
        <f>IFERROR(Tableau17[[#This Row],[2017-T1-M Jean-Luc]]/Tableau17[[#This Row],[2017-T1-TOTAL]],"")</f>
        <v>0.15700267618198038</v>
      </c>
      <c r="LP157" s="26">
        <f>IFERROR(Tableau17[[#This Row],[2017-T1-MACRON Emmanuel]]/Tableau17[[#This Row],[2017-T1-TOTAL]],"")</f>
        <v>0.21587867975022301</v>
      </c>
      <c r="LQ157" s="26">
        <f>IFERROR(Tableau17[[#This Row],[2017-T1-POUTOU Philippe]]/Tableau17[[#This Row],[2017-T1-TOTAL]],"")</f>
        <v>4.4603033006244425E-3</v>
      </c>
      <c r="LR157" s="26">
        <f>IFERROR(Tableau17[[#This Row],[2017-T2-LE PEN Marine]]/Tableau17[[#This Row],[2017-T2-TOTAL]],"")</f>
        <v>0.39958158995815901</v>
      </c>
      <c r="LS157" s="26">
        <f>IFERROR(Tableau17[[#This Row],[2017-T2-MACRON Emmanuel]]/Tableau17[[#This Row],[2017-T2-TOTAL]],"")</f>
        <v>0.60041841004184104</v>
      </c>
      <c r="LT157" s="26">
        <f>IFERROR(Tableau17[[#This Row],[2019-T1-ALEXANDRE Audric]]/Tableau17[[#This Row],[2019-T1-TOTAL]],"")</f>
        <v>0</v>
      </c>
      <c r="LU157" s="26">
        <f>IFERROR(Tableau17[[#This Row],[2019-T1-ARTHAUD Nathalie]]/Tableau17[[#This Row],[2019-T1-TOTAL]],"")</f>
        <v>2.9585798816568047E-3</v>
      </c>
      <c r="LV157" s="26">
        <f>IFERROR(Tableau17[[#This Row],[2019-T1-ASSELINEAU François]]/Tableau17[[#This Row],[2019-T1-TOTAL]],"")</f>
        <v>4.4378698224852072E-3</v>
      </c>
      <c r="LW157" s="26">
        <f>IFERROR(Tableau17[[#This Row],[2019-T1-AUBRY Manon]]/Tableau17[[#This Row],[2019-T1-TOTAL]],"")</f>
        <v>4.8816568047337278E-2</v>
      </c>
      <c r="LX157" s="26">
        <f>IFERROR(Tableau17[[#This Row],[2019-T1-AZERGUI Nagib]]/Tableau17[[#This Row],[2019-T1-TOTAL]],"")</f>
        <v>1.4792899408284023E-3</v>
      </c>
      <c r="LY157" s="26">
        <f>IFERROR(Tableau17[[#This Row],[2019-T1-BARDELLA Jordan]]/Tableau17[[#This Row],[2019-T1-TOTAL]],"")</f>
        <v>0.23520710059171598</v>
      </c>
      <c r="LZ157" s="26">
        <f>IFERROR(Tableau17[[#This Row],[2019-T1-BELLAMY François-Xavier]]/Tableau17[[#This Row],[2019-T1-TOTAL]],"")</f>
        <v>9.9112426035502965E-2</v>
      </c>
      <c r="MA157" s="26">
        <f>IFERROR(Tableau17[[#This Row],[2019-T1-BIDOU Olivier]]/Tableau17[[#This Row],[2019-T1-TOTAL]],"")</f>
        <v>1.4792899408284023E-3</v>
      </c>
      <c r="MB157" s="26">
        <f>IFERROR(Tableau17[[#This Row],[2019-T1-BOURG Dominique]]/Tableau17[[#This Row],[2019-T1-TOTAL]],"")</f>
        <v>1.9230769230769232E-2</v>
      </c>
      <c r="MC157" s="26">
        <f>IFERROR(Tableau17[[#This Row],[2019-T1-BROSSAT Ian]]/Tableau17[[#This Row],[2019-T1-TOTAL]],"")</f>
        <v>3.2544378698224852E-2</v>
      </c>
      <c r="MD157" s="26">
        <f>IFERROR(Tableau17[[#This Row],[2019-T1-CAILLAUD Sophie]]/Tableau17[[#This Row],[2019-T1-TOTAL]],"")</f>
        <v>0</v>
      </c>
      <c r="ME157" s="26">
        <f>IFERROR(Tableau17[[#This Row],[2019-T1-CAMUS Renaud]]/Tableau17[[#This Row],[2019-T1-TOTAL]],"")</f>
        <v>0</v>
      </c>
      <c r="MF157" s="26">
        <f>IFERROR(Tableau17[[#This Row],[2019-T1-CHALENÇON Christophe]]/Tableau17[[#This Row],[2019-T1-TOTAL]],"")</f>
        <v>0</v>
      </c>
      <c r="MG157" s="26">
        <f>IFERROR(Tableau17[[#This Row],[2019-T1-CORBET Cathy Denise Ginette]]/Tableau17[[#This Row],[2019-T1-TOTAL]],"")</f>
        <v>0</v>
      </c>
      <c r="MH157" s="26">
        <f>IFERROR(Tableau17[[#This Row],[2019-T1-DE PREVOISIN Robert]]/Tableau17[[#This Row],[2019-T1-TOTAL]],"")</f>
        <v>1.4792899408284023E-3</v>
      </c>
      <c r="MI157" s="26">
        <f>IFERROR(Tableau17[[#This Row],[2019-T1-DELFEL Thérèse]]/Tableau17[[#This Row],[2019-T1-TOTAL]],"")</f>
        <v>0</v>
      </c>
      <c r="MJ157" s="26">
        <f>IFERROR(Tableau17[[#This Row],[2019-T1-DIEUMEGARD Pierre]]/Tableau17[[#This Row],[2019-T1-TOTAL]],"")</f>
        <v>0</v>
      </c>
      <c r="MK157" s="26">
        <f>IFERROR(Tableau17[[#This Row],[2019-T1-DUPONT-AIGNAN Nicolas]]/Tableau17[[#This Row],[2019-T1-TOTAL]],"")</f>
        <v>2.514792899408284E-2</v>
      </c>
      <c r="ML157" s="26">
        <f>IFERROR(Tableau17[[#This Row],[2019-T1-GERNIGON Yves]]/Tableau17[[#This Row],[2019-T1-TOTAL]],"")</f>
        <v>0</v>
      </c>
      <c r="MM157" s="26">
        <f>IFERROR(Tableau17[[#This Row],[2019-T1-GLUCKSMANN Raphaël]]/Tableau17[[#This Row],[2019-T1-TOTAL]],"")</f>
        <v>6.8047337278106509E-2</v>
      </c>
      <c r="MN157" s="26">
        <f>IFERROR(Tableau17[[#This Row],[2019-T1-HAMON Benoît]]/Tableau17[[#This Row],[2019-T1-TOTAL]],"")</f>
        <v>2.8106508875739646E-2</v>
      </c>
      <c r="MO157" s="26">
        <f>IFERROR(Tableau17[[#This Row],[2019-T1-HELGEN Gilles]]/Tableau17[[#This Row],[2019-T1-TOTAL]],"")</f>
        <v>0</v>
      </c>
      <c r="MP157" s="26">
        <f>IFERROR(Tableau17[[#This Row],[2019-T1-JADOT Yannick]]/Tableau17[[#This Row],[2019-T1-TOTAL]],"")</f>
        <v>0.15088757396449703</v>
      </c>
      <c r="MQ157" s="26">
        <f>IFERROR(Tableau17[[#This Row],[2019-T1-LAGARDE Jean-Christophe]]/Tableau17[[#This Row],[2019-T1-TOTAL]],"")</f>
        <v>1.6272189349112426E-2</v>
      </c>
      <c r="MR157" s="26">
        <f>IFERROR(Tableau17[[#This Row],[2019-T1-LALANNE Francis]]/Tableau17[[#This Row],[2019-T1-TOTAL]],"")</f>
        <v>1.4792899408284023E-3</v>
      </c>
      <c r="MS157" s="26">
        <f>IFERROR(Tableau17[[#This Row],[2019-T1-LOISEAU Nathalie]]/Tableau17[[#This Row],[2019-T1-TOTAL]],"")</f>
        <v>0.26183431952662722</v>
      </c>
      <c r="MT157" s="26">
        <f>IFERROR(Tableau17[[#This Row],[2019-T1-MARIE Florie]]/Tableau17[[#This Row],[2019-T1-TOTAL]],"")</f>
        <v>1.4792899408284023E-3</v>
      </c>
      <c r="MU157" s="26">
        <f>IFERROR(Tableau17[[#This Row],[2008-T1-MACROEXTRDROITE]]/Tableau17[[#This Row],[2008-T1-MACROTOTALE]],"")</f>
        <v>9.9750623441396513E-2</v>
      </c>
      <c r="MV157" s="26">
        <f>IFERROR(Tableau17[[#This Row],[2008-T1-MACRODROITE]]/Tableau17[[#This Row],[2008-T1-MACROTOTALE]],"")</f>
        <v>0.57107231920199497</v>
      </c>
      <c r="MW157" s="26">
        <f>IFERROR(Tableau17[[#This Row],[2008-T1-MACROCENTRE]]/Tableau17[[#This Row],[2008-T1-MACROTOTALE]],"")</f>
        <v>0</v>
      </c>
      <c r="MX157" s="26">
        <f>IFERROR(Tableau17[[#This Row],[2008-T1-MACROGAUCHE]]/Tableau17[[#This Row],[2008-T1-MACROTOTALE]],"")</f>
        <v>0.32917705735660846</v>
      </c>
      <c r="MY157" s="26">
        <f>IFERROR(Tableau17[[#This Row],[2008-T1-MACROAUTRE]]/Tableau17[[#This Row],[2008-T1-MACROTOTALE]],"")</f>
        <v>0</v>
      </c>
      <c r="MZ157" s="26">
        <f>IFERROR(Tableau17[[#This Row],[2008-T2-MACROEXTRDROITE]]/Tableau17[[#This Row],[2008-T2-MACROTOTALE]],"")</f>
        <v>0</v>
      </c>
      <c r="NA157" s="26">
        <f>IFERROR(Tableau17[[#This Row],[2008-T2-MACRODROITE]]/Tableau17[[#This Row],[2008-T2-MACROTOTALE]],"")</f>
        <v>0.65845070422535212</v>
      </c>
      <c r="NB157" s="26">
        <f>IFERROR(Tableau17[[#This Row],[2008-T2-MACROCENTRE]]/Tableau17[[#This Row],[2008-T2-MACROTOTALE]],"")</f>
        <v>0</v>
      </c>
      <c r="NC157" s="26">
        <f>IFERROR(Tableau17[[#This Row],[2008-T2-MACROGAUCHE]]/Tableau17[[#This Row],[2008-T2-MACROTOTALE]],"")</f>
        <v>0.34154929577464788</v>
      </c>
      <c r="ND157" s="26">
        <f>IFERROR(Tableau17[[#This Row],[2008-T2-MACROAUTRE]]/Tableau17[[#This Row],[2008-T2-MACROTOTALE]],"")</f>
        <v>0</v>
      </c>
      <c r="NE157" s="26">
        <f>IFERROR(Tableau17[[#This Row],[2014-T1-MACROEXTRDROITE]]/Tableau17[[#This Row],[2014-T1-MACROTOTALE]],"")</f>
        <v>0.26049382716049385</v>
      </c>
      <c r="NF157" s="26">
        <f>IFERROR(Tableau17[[#This Row],[2014-T1-MACRODROITE]]/Tableau17[[#This Row],[2014-T1-MACROTOTALE]],"")</f>
        <v>0.50617283950617287</v>
      </c>
      <c r="NG157" s="26">
        <f>IFERROR(Tableau17[[#This Row],[2014-T1-MACROCENTRE]]/Tableau17[[#This Row],[2014-T1-MACROTOTALE]],"")</f>
        <v>0</v>
      </c>
      <c r="NH157" s="26">
        <f>IFERROR(Tableau17[[#This Row],[2014-T1-MACROGAUCHE]]/Tableau17[[#This Row],[2014-T1-MACROTOTALE]],"")</f>
        <v>0.23333333333333334</v>
      </c>
      <c r="NI157" s="26">
        <f>IFERROR(Tableau17[[#This Row],[2014-T1-MACROAUTRE]]/Tableau17[[#This Row],[2014-T1-MACROTOTALE]],"")</f>
        <v>0</v>
      </c>
      <c r="NJ157" s="26">
        <f>IFERROR(Tableau17[[#This Row],[2014-T2-MACROEXTRDROITE]]/Tableau17[[#This Row],[2014-T2-MACROTOTALE]],"")</f>
        <v>0.29521586931155192</v>
      </c>
      <c r="NK157" s="26">
        <f>IFERROR(Tableau17[[#This Row],[2014-T2-MACRODROITE]]/Tableau17[[#This Row],[2014-T2-MACROTOTALE]],"")</f>
        <v>0.48774795799299886</v>
      </c>
      <c r="NL157" s="26">
        <f>IFERROR(Tableau17[[#This Row],[2014-T2-MACROCENTRE]]/Tableau17[[#This Row],[2014-T2-MACROTOTALE]],"")</f>
        <v>0</v>
      </c>
      <c r="NM157" s="26">
        <f>IFERROR(Tableau17[[#This Row],[2014-T2-MACROGAUCHE]]/Tableau17[[#This Row],[2014-T2-MACROTOTALE]],"")</f>
        <v>0.21703617269544925</v>
      </c>
      <c r="NN157" s="26">
        <f>IFERROR(Tableau17[[#This Row],[2014-T2-MACROAUTRE]]/Tableau17[[#This Row],[2014-T2-MACROTOTALE]],"")</f>
        <v>0</v>
      </c>
      <c r="NO157" s="26">
        <f>IFERROR( Tableau17[[#This Row],[2015-T1-MACROEXTRDROITE]]/Tableau17[[#This Row],[2015-T1-MACROTOTALE]],"")</f>
        <v>0.4148148148148148</v>
      </c>
      <c r="NP157" s="26">
        <f>IFERROR(Tableau17[[#This Row],[2015-T1-MACRODROITE]]/Tableau17[[#This Row],[2015-T1-MACROTOTALE]],"")</f>
        <v>0.31703703703703706</v>
      </c>
      <c r="NQ157" s="26">
        <f>IFERROR(Tableau17[[#This Row],[2015-T1-MACROCENTRE]]/Tableau17[[#This Row],[2015-T1-MACROTOTALE]],"")</f>
        <v>0</v>
      </c>
      <c r="NR157" s="26">
        <f>IFERROR(Tableau17[[#This Row],[2015-T1-MACROGAUCHE]]/Tableau17[[#This Row],[2015-T1-MACROTOTALE]],"")</f>
        <v>0.2311111111111111</v>
      </c>
      <c r="NS157" s="26">
        <f>IFERROR(Tableau17[[#This Row],[2015-T1-MACROAUTRE]]/Tableau17[[#This Row],[2015-T1-MACROTOTALE]],"")</f>
        <v>3.7037037037037035E-2</v>
      </c>
      <c r="NT157" s="26">
        <f>IFERROR(Tableau17[[#This Row],[2015-T2-MACROEXTRDROITE]]/Tableau17[[#This Row],[2015-T2-MACROTOTALE]],"")</f>
        <v>0.41729893778452198</v>
      </c>
      <c r="NU157" s="26">
        <f>IFERROR(Tableau17[[#This Row],[2015-T2-MACRODROITE]]/Tableau17[[#This Row],[2015-T2-MACROTOTALE]],"")</f>
        <v>0.58270106221547802</v>
      </c>
      <c r="NV157" s="26">
        <f>IFERROR(Tableau17[[#This Row],[2015-T2-MACROCENTRE]]/Tableau17[[#This Row],[2015-T2-MACROTOTALE]],"")</f>
        <v>0</v>
      </c>
      <c r="NW157" s="26">
        <f>IFERROR(Tableau17[[#This Row],[2015-T2-MACROGAUCHE]]/Tableau17[[#This Row],[2015-T2-MACROTOTALE]],"")</f>
        <v>0</v>
      </c>
      <c r="NX157" s="26">
        <f>IFERROR(Tableau17[[#This Row],[2015-T2-MACROAUTRE]]/Tableau17[[#This Row],[2015-T2-MACROTOTALE]],"")</f>
        <v>0</v>
      </c>
      <c r="NY157" s="26">
        <f>IFERROR(Tableau17[[#This Row],[2017-T1-MACROEXTRDROITE]]/Tableau17[[#This Row],[2017-T1-MACROTOTALE]],"")</f>
        <v>0.29170383586083853</v>
      </c>
      <c r="NZ157" s="26">
        <f>IFERROR(Tableau17[[#This Row],[2017-T1-MACRODROITE]]/Tableau17[[#This Row],[2017-T1-MACROTOTALE]],"")</f>
        <v>0.27475468331846564</v>
      </c>
      <c r="OA157" s="26">
        <f>IFERROR(Tableau17[[#This Row],[2017-T1-MACROCENTRE]]/Tableau17[[#This Row],[2017-T1-MACROTOTALE]],"")</f>
        <v>0.21587867975022301</v>
      </c>
      <c r="OB157" s="26">
        <f>IFERROR(Tableau17[[#This Row],[2017-T1-MACROGAUCHE]]/Tableau17[[#This Row],[2017-T1-MACROTOTALE]],"")</f>
        <v>0.20517395182872436</v>
      </c>
      <c r="OC157" s="26">
        <f>IFERROR(Tableau17[[#This Row],[2017-T1-MACROAUTRE]]/Tableau17[[#This Row],[2017-T1-MACROTOTALE]],"")</f>
        <v>1.2488849241748439E-2</v>
      </c>
      <c r="OD157" s="26">
        <f>IFERROR(Tableau17[[#This Row],[2017-T2-MACROEXTRDROITE]]/Tableau17[[#This Row],[2017-T2-MACROTOTALE]],"")</f>
        <v>0.39958158995815901</v>
      </c>
      <c r="OE157" s="26">
        <f>IFERROR(Tableau17[[#This Row],[2017-T2-MACRODROITE]]/Tableau17[[#This Row],[2017-T2-MACROTOTALE]],"")</f>
        <v>0</v>
      </c>
      <c r="OF157" s="26">
        <f>IFERROR(Tableau17[[#This Row],[2017-T2-MACROCENTRE]]/Tableau17[[#This Row],[2017-T2-MACROTOTALE]],"")</f>
        <v>0.60041841004184104</v>
      </c>
      <c r="OG157" s="26">
        <f>IFERROR(Tableau17[[#This Row],[2017-T2-MACROGAUCHE]]/Tableau17[[#This Row],[2017-T2-MACROTOTALE]],"")</f>
        <v>0</v>
      </c>
      <c r="OH157" s="26">
        <f>IFERROR(Tableau17[[#This Row],[2017-T2-MACROAUTRE]]/Tableau17[[#This Row],[2017-T2-MACROTOTALE]],"")</f>
        <v>0</v>
      </c>
      <c r="OI157" s="26">
        <f>IFERROR(Tableau17[[#This Row],[2019-T1-MACROEXTRDROITE]]/Tableau17[[#This Row],[2019-T1-MACROTOTALE]],"")</f>
        <v>0.2665706051873199</v>
      </c>
      <c r="OJ157" s="26">
        <f>IFERROR(Tableau17[[#This Row],[2019-T1-MACRODROITE]]/Tableau17[[#This Row],[2019-T1-MACROTOTALE]],"")</f>
        <v>0.11239193083573487</v>
      </c>
      <c r="OK157" s="26">
        <f>IFERROR(Tableau17[[#This Row],[2019-T1-MACROCENTRE]]/Tableau17[[#This Row],[2019-T1-MACROTOTALE]],"")</f>
        <v>0.25504322766570603</v>
      </c>
      <c r="OL157" s="26">
        <f>IFERROR(Tableau17[[#This Row],[2019-T1-MACROGAUCHE]]/Tableau17[[#This Row],[2019-T1-MACROTOTALE]],"")</f>
        <v>0.32276657060518732</v>
      </c>
      <c r="OM157" s="26">
        <f>IFERROR(Tableau17[[#This Row],[2019-T1-MACROAUTRE]]/Tableau17[[#This Row],[2019-T1-MACROTOTALE]],"")</f>
        <v>4.3227665706051875E-2</v>
      </c>
      <c r="ON157" s="26">
        <f>IFERROR(Tableau17[[#This Row],[2020-T1-MACROEXTRDROITE]]/Tableau17[[#This Row],[2020-T1-MACROTOTALE]],"")</f>
        <v>0.19005328596802842</v>
      </c>
      <c r="OO157" s="26">
        <f>IFERROR(Tableau17[[#This Row],[2020-T1-MACRODROITE]]/Tableau17[[#This Row],[2020-T1-MACROTOTALE]],"")</f>
        <v>0.38188277087033745</v>
      </c>
      <c r="OP157" s="26">
        <f>IFERROR(Tableau17[[#This Row],[2020-T1-MACROCENTRE]]/Tableau17[[#This Row],[2020-T1-MACROTOTALE]],"")</f>
        <v>8.5257548845470696E-2</v>
      </c>
      <c r="OQ157" s="26">
        <f>IFERROR(Tableau17[[#This Row],[2020-T1-MACROGAUCHE]]/Tableau17[[#This Row],[2020-T1-MACROTOTALE]],"")</f>
        <v>0.34280639431616339</v>
      </c>
      <c r="OR157" s="26">
        <f>IFERROR(Tableau17[[#This Row],[2020-T1-MACROAUTRE]]/Tableau17[[#This Row],[2020-T1-MACROTOTALE]],"")</f>
        <v>0</v>
      </c>
      <c r="OS157" s="26">
        <f>IFERROR(Tableau17[[#This Row],[2017 (L)-T1-MACROEXTRDROITE]]/Tableau17[[#This Row],[2017 (L)-T1-MACROTOTALE]],"")</f>
        <v>0.17155425219941348</v>
      </c>
      <c r="OT157" s="26">
        <f>IFERROR(Tableau17[[#This Row],[2017 (L)-T1-MACRODROITE]]/Tableau17[[#This Row],[2017 (L)-T1-MACROTOTALE]],"")</f>
        <v>0.26099706744868034</v>
      </c>
      <c r="OU157" s="26">
        <f>IFERROR(Tableau17[[#This Row],[2017 (L)-T1-MACROCENTRE]]/Tableau17[[#This Row],[2017 (L)-T1-MACROTOTALE]],"")</f>
        <v>0.34897360703812319</v>
      </c>
      <c r="OV157" s="26">
        <f>IFERROR(Tableau17[[#This Row],[2017 (L)-T1-MACROGAUCHE]]/Tableau17[[#This Row],[2017 (L)-T1-MACROTOTALE]],"")</f>
        <v>0.20967741935483872</v>
      </c>
      <c r="OW157" s="26">
        <f>IFERROR(Tableau17[[#This Row],[2017 (L)-T1-MACROAUTRE]]/Tableau17[[#This Row],[2017 (L)-T1-MACROTOTALE]],"")</f>
        <v>8.7976539589442824E-3</v>
      </c>
      <c r="OX157" s="26">
        <f>IFERROR(Tableau17[[#This Row],[2017 (L)-T2-MACROEXTRDROITE]]/Tableau17[[#This Row],[2017 (L)-T2-MACROTOTALE]],"")</f>
        <v>0</v>
      </c>
      <c r="OY157" s="26">
        <f>IFERROR(Tableau17[[#This Row],[2017 (L)-T2-MACRODROITE]]/Tableau17[[#This Row],[2017 (L)-T2-MACROTOTALE]],"")</f>
        <v>0.51879699248120303</v>
      </c>
      <c r="OZ157" s="26">
        <f>IFERROR(Tableau17[[#This Row],[2017 (L)-T2-MACROCENTRE]]/Tableau17[[#This Row],[2017 (L)-T2-MACROTOTALE]],"")</f>
        <v>0.48120300751879697</v>
      </c>
      <c r="PA157" s="26">
        <f>IFERROR(Tableau17[[#This Row],[2017 (L)-T2-MACROGAUCHE]]/Tableau17[[#This Row],[2017 (L)-T2-MACROTOTALE]],"")</f>
        <v>0</v>
      </c>
      <c r="PB157" s="26">
        <f>IFERROR(Tableau17[[#This Row],[2017 (L)-T2-MACROAUTRE]]/Tableau17[[#This Row],[2017 (L)-T2-MACROTOTALE]],"")</f>
        <v>0</v>
      </c>
      <c r="PC157" s="26">
        <f>IFERROR(Tableau17[[#This Row],[2008_T1_PROCUS]]/Tableau17[[#This Row],[2008_T1_INSCRITS]],0)</f>
        <v>1.3610315186246419E-2</v>
      </c>
      <c r="PD157" s="26">
        <f>IFERROR(Tableau17[[#This Row],[2008_T2_PROCUS]]/Tableau17[[#This Row],[2008_T2_INSCRITS]],0)</f>
        <v>1.6475644699140399E-2</v>
      </c>
      <c r="PE157" s="26">
        <f>Tableau17[[#This Row],[2014_T1_PROCUS]]/Tableau17[[#This Row],[2014_T1_INSCRITS]]</f>
        <v>1.2863913337846988E-2</v>
      </c>
      <c r="PF157" s="26">
        <f>IFERROR(Tableau17[[#This Row],[2014_T2_PROCUS]]/Tableau17[[#This Row],[2014_T2_INSCRITS]],0)</f>
        <v>4.2654028436018961E-2</v>
      </c>
    </row>
    <row r="158" spans="1:422" hidden="1" x14ac:dyDescent="0.2">
      <c r="A158" s="1">
        <v>4</v>
      </c>
      <c r="B158" s="1" t="s">
        <v>362</v>
      </c>
      <c r="C158" s="1" t="s">
        <v>375</v>
      </c>
      <c r="D158" s="1" t="s">
        <v>375</v>
      </c>
      <c r="E158" s="1">
        <v>870</v>
      </c>
      <c r="F158" s="1">
        <v>5.3604960000000004</v>
      </c>
      <c r="G158" s="1">
        <v>43.234723000000002</v>
      </c>
      <c r="H158" s="3">
        <v>1131</v>
      </c>
      <c r="I158" s="3">
        <v>266</v>
      </c>
      <c r="L158" s="1">
        <v>75</v>
      </c>
      <c r="M158" s="1">
        <v>15</v>
      </c>
      <c r="P158" s="1">
        <v>120</v>
      </c>
      <c r="Q158" s="1">
        <v>21</v>
      </c>
      <c r="R158" s="1">
        <v>87</v>
      </c>
      <c r="S158" s="1">
        <v>56</v>
      </c>
      <c r="T158" s="1">
        <v>30</v>
      </c>
      <c r="U158" s="1">
        <v>404</v>
      </c>
      <c r="V158" s="1">
        <v>1090</v>
      </c>
      <c r="W158" s="1">
        <v>654</v>
      </c>
      <c r="X158" s="1">
        <v>14</v>
      </c>
      <c r="Y158" s="2">
        <v>0.6</v>
      </c>
      <c r="AB158" s="1">
        <v>0</v>
      </c>
      <c r="AD158" s="1">
        <v>1131</v>
      </c>
      <c r="AE158" s="1">
        <v>412</v>
      </c>
      <c r="AF158" s="2">
        <v>0.36427939999999998</v>
      </c>
      <c r="AG158" s="1">
        <f t="shared" si="2"/>
        <v>266</v>
      </c>
      <c r="AH158" s="1">
        <v>1052</v>
      </c>
      <c r="AI158" s="1">
        <v>671</v>
      </c>
      <c r="AJ158" s="1">
        <v>13</v>
      </c>
      <c r="AK158" s="2">
        <v>0.63783270000000003</v>
      </c>
      <c r="AN158" s="1">
        <v>0</v>
      </c>
      <c r="AP158" s="1">
        <v>1106</v>
      </c>
      <c r="AQ158" s="1">
        <v>530</v>
      </c>
      <c r="AR158" s="2">
        <v>0.47920434000000001</v>
      </c>
      <c r="AS158" s="1">
        <v>1106</v>
      </c>
      <c r="AT158" s="1">
        <v>531</v>
      </c>
      <c r="AU158" s="2">
        <v>0.48010849999999999</v>
      </c>
      <c r="AV158" s="1">
        <v>1129</v>
      </c>
      <c r="AW158" s="1">
        <v>495</v>
      </c>
      <c r="AX158" s="2">
        <v>0.43844109999999997</v>
      </c>
      <c r="AY158" s="1">
        <v>1128</v>
      </c>
      <c r="AZ158" s="1">
        <v>364</v>
      </c>
      <c r="BA158" s="2">
        <v>0.32269503999999999</v>
      </c>
      <c r="BB158" s="1">
        <v>1127</v>
      </c>
      <c r="BC158" s="1">
        <v>842</v>
      </c>
      <c r="BD158" s="2">
        <v>0.74711623999999999</v>
      </c>
      <c r="BE158" s="1">
        <v>1127</v>
      </c>
      <c r="BF158" s="1">
        <v>780</v>
      </c>
      <c r="BG158" s="2">
        <v>0.69210293000000001</v>
      </c>
      <c r="BH158" s="1">
        <v>1124</v>
      </c>
      <c r="BI158" s="1">
        <v>523</v>
      </c>
      <c r="BJ158" s="2">
        <v>0.46530249000000001</v>
      </c>
      <c r="BK158" s="1">
        <v>25</v>
      </c>
      <c r="BN158" s="1">
        <v>32</v>
      </c>
      <c r="BO158" s="1">
        <v>61</v>
      </c>
      <c r="BP158" s="1">
        <v>303</v>
      </c>
      <c r="BQ158" s="1">
        <v>228</v>
      </c>
      <c r="BR158" s="1">
        <v>649</v>
      </c>
      <c r="BZ158" s="1">
        <v>22</v>
      </c>
      <c r="CB158" s="1">
        <v>52</v>
      </c>
      <c r="CC158" s="1">
        <v>147</v>
      </c>
      <c r="CD158" s="1">
        <v>337</v>
      </c>
      <c r="CE158" s="1">
        <v>83</v>
      </c>
      <c r="CF158" s="1">
        <v>641</v>
      </c>
      <c r="CL158" s="1">
        <v>7</v>
      </c>
      <c r="CO158" s="1">
        <v>70</v>
      </c>
      <c r="CP158" s="1">
        <v>239</v>
      </c>
      <c r="CT158" s="1">
        <v>145</v>
      </c>
      <c r="CV158" s="1">
        <v>43</v>
      </c>
      <c r="CW158" s="1">
        <v>504</v>
      </c>
      <c r="CY158" s="1">
        <v>260</v>
      </c>
      <c r="DA158" s="1">
        <v>230</v>
      </c>
      <c r="DC158" s="1">
        <v>490</v>
      </c>
      <c r="DD158" s="1">
        <v>30</v>
      </c>
      <c r="DE158" s="1">
        <v>1</v>
      </c>
      <c r="DF158" s="1">
        <v>8</v>
      </c>
      <c r="DI158" s="1">
        <v>25</v>
      </c>
      <c r="DJ158" s="1">
        <v>2</v>
      </c>
      <c r="DK158" s="1">
        <v>1</v>
      </c>
      <c r="DL158" s="1">
        <v>63</v>
      </c>
      <c r="DM158" s="1">
        <v>153</v>
      </c>
      <c r="DN158" s="1">
        <v>94</v>
      </c>
      <c r="DQ158" s="1">
        <v>0</v>
      </c>
      <c r="DR158" s="1">
        <v>89</v>
      </c>
      <c r="DS158" s="1">
        <v>21</v>
      </c>
      <c r="DU158" s="1">
        <v>487</v>
      </c>
      <c r="DX158" s="1">
        <v>176</v>
      </c>
      <c r="DZ158" s="1">
        <v>143</v>
      </c>
      <c r="EA158" s="1">
        <v>319</v>
      </c>
      <c r="EB158" s="1">
        <v>1</v>
      </c>
      <c r="EC158" s="1">
        <v>9</v>
      </c>
      <c r="ED158" s="1">
        <v>1</v>
      </c>
      <c r="EE158" s="1">
        <v>25</v>
      </c>
      <c r="EF158" s="1">
        <v>101</v>
      </c>
      <c r="EG158" s="1">
        <v>28</v>
      </c>
      <c r="EH158" s="1">
        <v>5</v>
      </c>
      <c r="EI158" s="1">
        <v>335</v>
      </c>
      <c r="EJ158" s="1">
        <v>182</v>
      </c>
      <c r="EK158" s="1">
        <v>128</v>
      </c>
      <c r="EL158" s="1">
        <v>5</v>
      </c>
      <c r="EM158" s="1">
        <v>820</v>
      </c>
      <c r="EN158" s="1">
        <v>400</v>
      </c>
      <c r="EO158" s="1">
        <v>312</v>
      </c>
      <c r="EP158" s="1">
        <v>712</v>
      </c>
      <c r="EQ158" s="1">
        <v>0</v>
      </c>
      <c r="ER158" s="1">
        <v>0</v>
      </c>
      <c r="ES158" s="1">
        <v>10</v>
      </c>
      <c r="ET158" s="1">
        <v>33</v>
      </c>
      <c r="EU158" s="1">
        <v>2</v>
      </c>
      <c r="EV158" s="1">
        <v>227</v>
      </c>
      <c r="EW158" s="1">
        <v>27</v>
      </c>
      <c r="EX158" s="1">
        <v>2</v>
      </c>
      <c r="EY158" s="1">
        <v>10</v>
      </c>
      <c r="EZ158" s="1">
        <v>15</v>
      </c>
      <c r="FA158" s="1">
        <v>0</v>
      </c>
      <c r="FB158" s="1">
        <v>0</v>
      </c>
      <c r="FC158" s="1">
        <v>2</v>
      </c>
      <c r="FD158" s="1">
        <v>0</v>
      </c>
      <c r="FE158" s="1">
        <v>0</v>
      </c>
      <c r="FF158" s="1">
        <v>0</v>
      </c>
      <c r="FG158" s="1">
        <v>0</v>
      </c>
      <c r="FH158" s="1">
        <v>8</v>
      </c>
      <c r="FI158" s="1">
        <v>0</v>
      </c>
      <c r="FJ158" s="1">
        <v>15</v>
      </c>
      <c r="FK158" s="1">
        <v>16</v>
      </c>
      <c r="FL158" s="1">
        <v>0</v>
      </c>
      <c r="FM158" s="1">
        <v>48</v>
      </c>
      <c r="FN158" s="1">
        <v>2</v>
      </c>
      <c r="FO158" s="1">
        <v>9</v>
      </c>
      <c r="FP158" s="1">
        <v>57</v>
      </c>
      <c r="FQ158" s="1">
        <v>1</v>
      </c>
      <c r="FR158" s="1">
        <f>SUM(Tableau17[[#This Row],[2019-T1-ALEXANDRE Audric]:[2019-T1-MARIE Florie]])</f>
        <v>484</v>
      </c>
      <c r="FS158" s="1">
        <v>61</v>
      </c>
      <c r="FT158" s="1">
        <v>328</v>
      </c>
      <c r="FU158" s="1">
        <v>0</v>
      </c>
      <c r="FV158" s="1">
        <v>260</v>
      </c>
      <c r="FW158" s="1">
        <v>0</v>
      </c>
      <c r="FX158" s="1">
        <v>649</v>
      </c>
      <c r="GD158" s="1">
        <v>0</v>
      </c>
      <c r="GE158" s="1">
        <v>147</v>
      </c>
      <c r="GF158" s="1">
        <v>337</v>
      </c>
      <c r="GG158" s="1">
        <v>0</v>
      </c>
      <c r="GH158" s="1">
        <v>157</v>
      </c>
      <c r="GI158" s="1">
        <v>0</v>
      </c>
      <c r="GJ158" s="1">
        <v>641</v>
      </c>
      <c r="GP158" s="1">
        <v>0</v>
      </c>
      <c r="GQ158" s="1">
        <v>246</v>
      </c>
      <c r="GR158" s="1">
        <v>145</v>
      </c>
      <c r="GS158" s="1">
        <v>0</v>
      </c>
      <c r="GT158" s="1">
        <v>113</v>
      </c>
      <c r="GU158" s="1">
        <v>0</v>
      </c>
      <c r="GV158" s="1">
        <v>504</v>
      </c>
      <c r="GW158" s="1">
        <v>260</v>
      </c>
      <c r="GX158" s="1">
        <v>230</v>
      </c>
      <c r="GY158" s="1">
        <v>0</v>
      </c>
      <c r="GZ158" s="1">
        <v>0</v>
      </c>
      <c r="HA158" s="1">
        <v>0</v>
      </c>
      <c r="HB158" s="1">
        <v>490</v>
      </c>
      <c r="HC158" s="1">
        <v>370</v>
      </c>
      <c r="HD158" s="1">
        <v>101</v>
      </c>
      <c r="HE158" s="1">
        <v>128</v>
      </c>
      <c r="HF158" s="1">
        <v>216</v>
      </c>
      <c r="HG158" s="1">
        <v>5</v>
      </c>
      <c r="HH158" s="1">
        <v>820</v>
      </c>
      <c r="HI158" s="1">
        <v>400</v>
      </c>
      <c r="HJ158" s="1">
        <v>0</v>
      </c>
      <c r="HK158" s="1">
        <v>312</v>
      </c>
      <c r="HL158" s="1">
        <v>0</v>
      </c>
      <c r="HM158" s="1">
        <v>0</v>
      </c>
      <c r="HN158" s="1">
        <v>712</v>
      </c>
      <c r="HO158" s="1">
        <v>251</v>
      </c>
      <c r="HP158" s="1">
        <v>29</v>
      </c>
      <c r="HQ158" s="1">
        <v>57</v>
      </c>
      <c r="HR158" s="1">
        <v>127</v>
      </c>
      <c r="HS158" s="1">
        <v>42</v>
      </c>
      <c r="HT158" s="1">
        <v>506</v>
      </c>
      <c r="HU158" s="1">
        <v>87</v>
      </c>
      <c r="HV158" s="1">
        <v>195</v>
      </c>
      <c r="HW158" s="1">
        <v>21</v>
      </c>
      <c r="HX158" s="1">
        <v>101</v>
      </c>
      <c r="HY158" s="1">
        <v>0</v>
      </c>
      <c r="HZ158" s="1">
        <v>404</v>
      </c>
      <c r="IA158" s="1">
        <v>163</v>
      </c>
      <c r="IB158" s="1">
        <v>94</v>
      </c>
      <c r="IC158" s="1">
        <v>89</v>
      </c>
      <c r="ID158" s="1">
        <v>140</v>
      </c>
      <c r="IE158" s="1">
        <v>1</v>
      </c>
      <c r="IF158" s="1">
        <v>487</v>
      </c>
      <c r="IG158" s="1">
        <v>0</v>
      </c>
      <c r="IH158" s="1">
        <v>176</v>
      </c>
      <c r="II158" s="1">
        <v>143</v>
      </c>
      <c r="IJ158" s="1">
        <v>0</v>
      </c>
      <c r="IK158" s="1">
        <v>0</v>
      </c>
      <c r="IL158" s="1">
        <v>319</v>
      </c>
      <c r="IM158" s="26">
        <f>IFERROR(Tableau17[[#This Row],[LDIV]]/Tableau17[[#This Row],[Total général]],"")</f>
        <v>0</v>
      </c>
      <c r="IN158" s="26">
        <f>IFERROR(Tableau17[[#This Row],[LDVC]]/Tableau17[[#This Row],[Total général]],"")</f>
        <v>0</v>
      </c>
      <c r="IO158" s="26">
        <f>IFERROR(Tableau17[[#This Row],[LDVD]]/Tableau17[[#This Row],[Total général]],"")</f>
        <v>0.18564356435643564</v>
      </c>
      <c r="IP158" s="26">
        <f>IFERROR(Tableau17[[#This Row],[LDVG]]/Tableau17[[#This Row],[Total général]],"")</f>
        <v>3.7128712871287127E-2</v>
      </c>
      <c r="IQ158" s="26">
        <f>IFERROR(Tableau17[[#This Row],[LEXD]]/Tableau17[[#This Row],[Total général]],"")</f>
        <v>0</v>
      </c>
      <c r="IR158" s="26">
        <f>IFERROR(Tableau17[[#This Row],[LEXG]]/Tableau17[[#This Row],[Total général]],"")</f>
        <v>0</v>
      </c>
      <c r="IS158" s="26">
        <f>IFERROR(Tableau17[[#This Row],[LLR]]/Tableau17[[#This Row],[Total général]],"")</f>
        <v>0.29702970297029702</v>
      </c>
      <c r="IT158" s="26">
        <f>IFERROR(Tableau17[[#This Row],[LREM]]/Tableau17[[#This Row],[Total général]],"")</f>
        <v>5.1980198019801978E-2</v>
      </c>
      <c r="IU158" s="26">
        <f>IFERROR(Tableau17[[#This Row],[LRN]]/Tableau17[[#This Row],[Total général]],"")</f>
        <v>0.21534653465346534</v>
      </c>
      <c r="IV158" s="26">
        <f>IFERROR(Tableau17[[#This Row],[LUG]]/Tableau17[[#This Row],[Total général]],"")</f>
        <v>0.13861386138613863</v>
      </c>
      <c r="IW158" s="26">
        <f>IFERROR(Tableau17[[#This Row],[LVEC]]/Tableau17[[#This Row],[Total général]],"")</f>
        <v>7.4257425742574254E-2</v>
      </c>
      <c r="IX158" s="26">
        <f>IFERROR(Tableau17[[#This Row],[2008-T1-LCMD]]/Tableau17[[#This Row],[2008-T1-TOTAL]],"")</f>
        <v>3.8520801232665637E-2</v>
      </c>
      <c r="IY158" s="26">
        <f>IFERROR(Tableau17[[#This Row],[2008-T1-LDVD]]/Tableau17[[#This Row],[2008-T1-TOTAL]],"")</f>
        <v>0</v>
      </c>
      <c r="IZ158" s="26">
        <f>IFERROR(Tableau17[[#This Row],[2008-T1-LEXD]]/Tableau17[[#This Row],[2008-T1-TOTAL]],"")</f>
        <v>0</v>
      </c>
      <c r="JA158" s="26">
        <f>IFERROR(Tableau17[[#This Row],[2008-T1-LEXG]]/Tableau17[[#This Row],[2008-T1-TOTAL]],"")</f>
        <v>4.930662557781202E-2</v>
      </c>
      <c r="JB158" s="26">
        <f>IFERROR(Tableau17[[#This Row],[2008-T1-LFN]]/Tableau17[[#This Row],[2008-T1-TOTAL]],"")</f>
        <v>9.3990755007704166E-2</v>
      </c>
      <c r="JC158" s="26">
        <f>IFERROR(Tableau17[[#This Row],[2008-T1-LMAJ]]/Tableau17[[#This Row],[2008-T1-TOTAL]],"")</f>
        <v>0.46687211093990755</v>
      </c>
      <c r="JD158" s="26">
        <f>IFERROR(Tableau17[[#This Row],[2008-T1-LUG]]/Tableau17[[#This Row],[2008-T1-TOTAL]],"")</f>
        <v>0.35130970724191063</v>
      </c>
      <c r="JE158" s="26" t="str">
        <f>IFERROR(Tableau17[[#This Row],[2008-T2-LFN]]/Tableau17[[#This Row],[2008-T2-TOTAL]],"")</f>
        <v/>
      </c>
      <c r="JF158" s="26" t="str">
        <f>IFERROR(Tableau17[[#This Row],[2008-T2-LGC]]/Tableau17[[#This Row],[2008-T2-TOTAL]],"")</f>
        <v/>
      </c>
      <c r="JG158" s="26" t="str">
        <f>IFERROR(Tableau17[[#This Row],[2008-T2-LMAJ]]/Tableau17[[#This Row],[2008-T2-TOTAL]],"")</f>
        <v/>
      </c>
      <c r="JH158" s="26" t="str">
        <f>IFERROR(Tableau17[[#This Row],[2008-T2-LUG]]/Tableau17[[#This Row],[2008-T2-TOTAL]],"")</f>
        <v/>
      </c>
      <c r="JI158" s="26">
        <f>IFERROR(Tableau17[[#This Row],[2014-T1-LDIV]]/Tableau17[[#This Row],[2014-T1-TOTAL]],"")</f>
        <v>0</v>
      </c>
      <c r="JJ158" s="26">
        <f>IFERROR(Tableau17[[#This Row],[2014-T1-LDVD]]/Tableau17[[#This Row],[2014-T1-TOTAL]],"")</f>
        <v>0</v>
      </c>
      <c r="JK158" s="26">
        <f>IFERROR(Tableau17[[#This Row],[2014-T1-LDVG]]/Tableau17[[#This Row],[2014-T1-TOTAL]],"")</f>
        <v>3.4321372854914198E-2</v>
      </c>
      <c r="JL158" s="26">
        <f>IFERROR(Tableau17[[#This Row],[2014-T1-LEXG]]/Tableau17[[#This Row],[2014-T1-TOTAL]],"")</f>
        <v>0</v>
      </c>
      <c r="JM158" s="26">
        <f>IFERROR(Tableau17[[#This Row],[2014-T1-LFG]]/Tableau17[[#This Row],[2014-T1-TOTAL]],"")</f>
        <v>8.1123244929797195E-2</v>
      </c>
      <c r="JN158" s="26">
        <f>IFERROR(Tableau17[[#This Row],[2014-T1-LFN]]/Tableau17[[#This Row],[2014-T1-TOTAL]],"")</f>
        <v>0.22932917316692666</v>
      </c>
      <c r="JO158" s="26">
        <f>IFERROR(Tableau17[[#This Row],[2014-T1-LUD]]/Tableau17[[#This Row],[2014-T1-TOTAL]],"")</f>
        <v>0.52574102964118563</v>
      </c>
      <c r="JP158" s="26">
        <f>IFERROR(Tableau17[[#This Row],[2014-T1-LUG]]/Tableau17[[#This Row],[2014-T1-TOTAL]],"")</f>
        <v>0.1294851794071763</v>
      </c>
      <c r="JQ158" s="26" t="str">
        <f>IFERROR(Tableau17[[#This Row],[2014-T2-LFN]]/Tableau17[[#This Row],[2014-T2-TOTAL]],"")</f>
        <v/>
      </c>
      <c r="JR158" s="26" t="str">
        <f>IFERROR(Tableau17[[#This Row],[2014-T2-LUD]]/Tableau17[[#This Row],[2014-T2-TOTAL]],"")</f>
        <v/>
      </c>
      <c r="JS158" s="26" t="str">
        <f>IFERROR(Tableau17[[#This Row],[2014-T2-LUG]]/Tableau17[[#This Row],[2014-T2-TOTAL]],"")</f>
        <v/>
      </c>
      <c r="JT158" s="26">
        <f>IFERROR(Tableau17[[#This Row],[2015-T1-BC-DIV]]/Tableau17[[#This Row],[2015-T1-TOTAL]],"")</f>
        <v>0</v>
      </c>
      <c r="JU158" s="26">
        <f>IFERROR(Tableau17[[#This Row],[2015-T1-BC-DLF]]/Tableau17[[#This Row],[2015-T1-TOTAL]],"")</f>
        <v>1.3888888888888888E-2</v>
      </c>
      <c r="JV158" s="26">
        <f>IFERROR(Tableau17[[#This Row],[2015-T1-BC-DVD]]/Tableau17[[#This Row],[2015-T1-TOTAL]],"")</f>
        <v>0</v>
      </c>
      <c r="JW158" s="26">
        <f>IFERROR(Tableau17[[#This Row],[2015-T1-BC-DVG]]/Tableau17[[#This Row],[2015-T1-TOTAL]],"")</f>
        <v>0</v>
      </c>
      <c r="JX158" s="26">
        <f>IFERROR(Tableau17[[#This Row],[2015-T1-BC-FG]]/Tableau17[[#This Row],[2015-T1-TOTAL]],"")</f>
        <v>0.1388888888888889</v>
      </c>
      <c r="JY158" s="26">
        <f>IFERROR(Tableau17[[#This Row],[2015-T1-BC-FN]]/Tableau17[[#This Row],[2015-T1-TOTAL]],"")</f>
        <v>0.47420634920634919</v>
      </c>
      <c r="JZ158" s="26">
        <f>IFERROR(Tableau17[[#This Row],[2015-T1-BC-MDM]]/Tableau17[[#This Row],[2015-T1-TOTAL]],"")</f>
        <v>0</v>
      </c>
      <c r="KA158" s="26">
        <f>IFERROR(Tableau17[[#This Row],[2015-T1-BC-RDG]]/Tableau17[[#This Row],[2015-T1-TOTAL]],"")</f>
        <v>0</v>
      </c>
      <c r="KB158" s="26">
        <f>IFERROR(Tableau17[[#This Row],[2015-T1-BC-SOC]]/Tableau17[[#This Row],[2015-T1-TOTAL]],"")</f>
        <v>0</v>
      </c>
      <c r="KC158" s="26">
        <f>IFERROR(Tableau17[[#This Row],[2015-T1-BC-UD]]/Tableau17[[#This Row],[2015-T1-TOTAL]],"")</f>
        <v>0.28769841269841268</v>
      </c>
      <c r="KD158" s="26">
        <f>IFERROR(Tableau17[[#This Row],[2015-T1-BC-UG]]/Tableau17[[#This Row],[2015-T1-TOTAL]],"")</f>
        <v>0</v>
      </c>
      <c r="KE158" s="26">
        <f>IFERROR(Tableau17[[#This Row],[2015-T1-BC-VEC]]/Tableau17[[#This Row],[2015-T1-TOTAL]],"")</f>
        <v>8.531746031746032E-2</v>
      </c>
      <c r="KF158" s="26">
        <f>IFERROR(Tableau17[[#This Row],[2015-T2-BC-DVG]]/Tableau17[[#This Row],[2015-T2-TOTAL]],"")</f>
        <v>0</v>
      </c>
      <c r="KG158" s="26">
        <f>IFERROR(Tableau17[[#This Row],[2015-T2-BC-FN]]/Tableau17[[#This Row],[2015-T2-TOTAL]],"")</f>
        <v>0.53061224489795922</v>
      </c>
      <c r="KH158" s="26">
        <f>IFERROR(Tableau17[[#This Row],[2015-T2-BC-SOC]]/Tableau17[[#This Row],[2015-T2-TOTAL]],"")</f>
        <v>0</v>
      </c>
      <c r="KI158" s="26">
        <f>IFERROR(Tableau17[[#This Row],[2015-T2-BC-UD]]/Tableau17[[#This Row],[2015-T2-TOTAL]],"")</f>
        <v>0.46938775510204084</v>
      </c>
      <c r="KJ158" s="26">
        <f>IFERROR(Tableau17[[#This Row],[2015-T2-BC-UG]]/Tableau17[[#This Row],[2015-T2-TOTAL]],"")</f>
        <v>0</v>
      </c>
      <c r="KK158" s="26">
        <f>IFERROR(Tableau17[[#This Row],[2017 (L)-T1-COM]]/Tableau17[[#This Row],[2017 (L)-T1-TOTAL]],"")</f>
        <v>6.1601642710472276E-2</v>
      </c>
      <c r="KL158" s="26">
        <f>IFERROR(Tableau17[[#This Row],[2017 (L)-T1-DIV]]/Tableau17[[#This Row],[2017 (L)-T1-TOTAL]],"")</f>
        <v>2.0533880903490761E-3</v>
      </c>
      <c r="KM158" s="26">
        <f>IFERROR(Tableau17[[#This Row],[2017 (L)-T1-DLF]]/Tableau17[[#This Row],[2017 (L)-T1-TOTAL]],"")</f>
        <v>1.6427104722792608E-2</v>
      </c>
      <c r="KN158" s="26">
        <f>IFERROR(Tableau17[[#This Row],[2017 (L)-T1-DVD]]/Tableau17[[#This Row],[2017 (L)-T1-TOTAL]],"")</f>
        <v>0</v>
      </c>
      <c r="KO158" s="26">
        <f>IFERROR(Tableau17[[#This Row],[2017 (L)-T1-DVG]]/Tableau17[[#This Row],[2017 (L)-T1-TOTAL]],"")</f>
        <v>0</v>
      </c>
      <c r="KP158" s="26">
        <f>IFERROR(Tableau17[[#This Row],[2017 (L)-T1-ECO]]/Tableau17[[#This Row],[2017 (L)-T1-TOTAL]],"")</f>
        <v>5.1334702258726897E-2</v>
      </c>
      <c r="KQ158" s="26">
        <f>IFERROR(Tableau17[[#This Row],[2017 (L)-T1-EXD]]/Tableau17[[#This Row],[2017 (L)-T1-TOTAL]],"")</f>
        <v>4.1067761806981521E-3</v>
      </c>
      <c r="KR158" s="26">
        <f>IFERROR(Tableau17[[#This Row],[2017 (L)-T1-EXG]]/Tableau17[[#This Row],[2017 (L)-T1-TOTAL]],"")</f>
        <v>2.0533880903490761E-3</v>
      </c>
      <c r="KS158" s="26">
        <f>IFERROR(Tableau17[[#This Row],[2017 (L)-T1-FI]]/Tableau17[[#This Row],[2017 (L)-T1-TOTAL]],"")</f>
        <v>0.12936344969199179</v>
      </c>
      <c r="KT158" s="26">
        <f>IFERROR(Tableau17[[#This Row],[2017 (L)-T1-FN]]/Tableau17[[#This Row],[2017 (L)-T1-TOTAL]],"")</f>
        <v>0.31416837782340862</v>
      </c>
      <c r="KU158" s="26">
        <f>IFERROR(Tableau17[[#This Row],[2017 (L)-T1-LR]]/Tableau17[[#This Row],[2017 (L)-T1-TOTAL]],"")</f>
        <v>0.19301848049281314</v>
      </c>
      <c r="KV158" s="26">
        <f>IFERROR(Tableau17[[#This Row],[2017 (L)-T1-MDM]]/Tableau17[[#This Row],[2017 (L)-T1-TOTAL]],"")</f>
        <v>0</v>
      </c>
      <c r="KW158" s="26">
        <f>IFERROR(Tableau17[[#This Row],[2017 (L)-T1-RDG]]/Tableau17[[#This Row],[2017 (L)-T1-TOTAL]],"")</f>
        <v>0</v>
      </c>
      <c r="KX158" s="26">
        <f>IFERROR(Tableau17[[#This Row],[2017 (L)-T1-REG]]/Tableau17[[#This Row],[2017 (L)-T1-TOTAL]],"")</f>
        <v>0</v>
      </c>
      <c r="KY158" s="26">
        <f>IFERROR(Tableau17[[#This Row],[2017 (L)-T1-REM]]/Tableau17[[#This Row],[2017 (L)-T1-TOTAL]],"")</f>
        <v>0.18275154004106775</v>
      </c>
      <c r="KZ158" s="26">
        <f>IFERROR(Tableau17[[#This Row],[2017 (L)-T1-SOC]]/Tableau17[[#This Row],[2017 (L)-T1-TOTAL]],"")</f>
        <v>4.3121149897330596E-2</v>
      </c>
      <c r="LA158" s="26">
        <f>IFERROR(Tableau17[[#This Row],[2017 (L)-T1-UDI]]/Tableau17[[#This Row],[2017 (L)-T1-TOTAL]],"")</f>
        <v>0</v>
      </c>
      <c r="LB158" s="26">
        <f>IFERROR(Tableau17[[#This Row],[2017 (L)-T2-FI]]/Tableau17[[#This Row],[2017 (L)-T2-TOTAL]],"")</f>
        <v>0</v>
      </c>
      <c r="LC158" s="26">
        <f>IFERROR(Tableau17[[#This Row],[2017 (L)-T2-FN]]/Tableau17[[#This Row],[2017 (L)-T2-TOTAL]],"")</f>
        <v>0</v>
      </c>
      <c r="LD158" s="26">
        <f>IFERROR(Tableau17[[#This Row],[2017 (L)-T2-LR]]/Tableau17[[#This Row],[2017 (L)-T2-TOTAL]],"")</f>
        <v>0.55172413793103448</v>
      </c>
      <c r="LE158" s="26">
        <f>IFERROR(Tableau17[[#This Row],[2017 (L)-T2-MDM]]/Tableau17[[#This Row],[2017 (L)-T2-TOTAL]],"")</f>
        <v>0</v>
      </c>
      <c r="LF158" s="26">
        <f>IFERROR(Tableau17[[#This Row],[2017 (L)-T2-REM]]/Tableau17[[#This Row],[2017 (L)-T2-TOTAL]],"")</f>
        <v>0.44827586206896552</v>
      </c>
      <c r="LG158" s="26">
        <f>IFERROR(Tableau17[[#This Row],[2017-T1-ARTHAUD Nathalie]]/Tableau17[[#This Row],[2017-T1-TOTAL]],"")</f>
        <v>1.2195121951219512E-3</v>
      </c>
      <c r="LH158" s="26">
        <f>IFERROR(Tableau17[[#This Row],[2017-T1-ASSELINEAU Fran]]/Tableau17[[#This Row],[2017-T1-TOTAL]],"")</f>
        <v>1.097560975609756E-2</v>
      </c>
      <c r="LI158" s="26">
        <f>IFERROR(Tableau17[[#This Row],[2017-T1-CHEMINADE Jacques]]/Tableau17[[#This Row],[2017-T1-TOTAL]],"")</f>
        <v>1.2195121951219512E-3</v>
      </c>
      <c r="LJ158" s="26">
        <f>IFERROR(Tableau17[[#This Row],[2017-T1-DUPONT-AIGNAN Nicolas]]/Tableau17[[#This Row],[2017-T1-TOTAL]],"")</f>
        <v>3.048780487804878E-2</v>
      </c>
      <c r="LK158" s="26">
        <f>IFERROR(Tableau17[[#This Row],[2017-T1-FILLON Fran]]/Tableau17[[#This Row],[2017-T1-TOTAL]],"")</f>
        <v>0.12317073170731707</v>
      </c>
      <c r="LL158" s="26">
        <f>IFERROR(Tableau17[[#This Row],[2017-T1-HAMON Beno]]/Tableau17[[#This Row],[2017-T1-TOTAL]],"")</f>
        <v>3.4146341463414637E-2</v>
      </c>
      <c r="LM158" s="26">
        <f>IFERROR(Tableau17[[#This Row],[2017-T1-LASSALLE Jean]]/Tableau17[[#This Row],[2017-T1-TOTAL]],"")</f>
        <v>6.0975609756097563E-3</v>
      </c>
      <c r="LN158" s="26">
        <f>IFERROR(Tableau17[[#This Row],[2017-T1-LE PEN Marine]]/Tableau17[[#This Row],[2017-T1-TOTAL]],"")</f>
        <v>0.40853658536585363</v>
      </c>
      <c r="LO158" s="26">
        <f>IFERROR(Tableau17[[#This Row],[2017-T1-M Jean-Luc]]/Tableau17[[#This Row],[2017-T1-TOTAL]],"")</f>
        <v>0.22195121951219512</v>
      </c>
      <c r="LP158" s="26">
        <f>IFERROR(Tableau17[[#This Row],[2017-T1-MACRON Emmanuel]]/Tableau17[[#This Row],[2017-T1-TOTAL]],"")</f>
        <v>0.15609756097560976</v>
      </c>
      <c r="LQ158" s="26">
        <f>IFERROR(Tableau17[[#This Row],[2017-T1-POUTOU Philippe]]/Tableau17[[#This Row],[2017-T1-TOTAL]],"")</f>
        <v>6.0975609756097563E-3</v>
      </c>
      <c r="LR158" s="26">
        <f>IFERROR(Tableau17[[#This Row],[2017-T2-LE PEN Marine]]/Tableau17[[#This Row],[2017-T2-TOTAL]],"")</f>
        <v>0.5617977528089888</v>
      </c>
      <c r="LS158" s="26">
        <f>IFERROR(Tableau17[[#This Row],[2017-T2-MACRON Emmanuel]]/Tableau17[[#This Row],[2017-T2-TOTAL]],"")</f>
        <v>0.43820224719101125</v>
      </c>
      <c r="LT158" s="26">
        <f>IFERROR(Tableau17[[#This Row],[2019-T1-ALEXANDRE Audric]]/Tableau17[[#This Row],[2019-T1-TOTAL]],"")</f>
        <v>0</v>
      </c>
      <c r="LU158" s="26">
        <f>IFERROR(Tableau17[[#This Row],[2019-T1-ARTHAUD Nathalie]]/Tableau17[[#This Row],[2019-T1-TOTAL]],"")</f>
        <v>0</v>
      </c>
      <c r="LV158" s="26">
        <f>IFERROR(Tableau17[[#This Row],[2019-T1-ASSELINEAU François]]/Tableau17[[#This Row],[2019-T1-TOTAL]],"")</f>
        <v>2.0661157024793389E-2</v>
      </c>
      <c r="LW158" s="26">
        <f>IFERROR(Tableau17[[#This Row],[2019-T1-AUBRY Manon]]/Tableau17[[#This Row],[2019-T1-TOTAL]],"")</f>
        <v>6.8181818181818177E-2</v>
      </c>
      <c r="LX158" s="26">
        <f>IFERROR(Tableau17[[#This Row],[2019-T1-AZERGUI Nagib]]/Tableau17[[#This Row],[2019-T1-TOTAL]],"")</f>
        <v>4.1322314049586778E-3</v>
      </c>
      <c r="LY158" s="26">
        <f>IFERROR(Tableau17[[#This Row],[2019-T1-BARDELLA Jordan]]/Tableau17[[#This Row],[2019-T1-TOTAL]],"")</f>
        <v>0.46900826446280991</v>
      </c>
      <c r="LZ158" s="26">
        <f>IFERROR(Tableau17[[#This Row],[2019-T1-BELLAMY François-Xavier]]/Tableau17[[#This Row],[2019-T1-TOTAL]],"")</f>
        <v>5.578512396694215E-2</v>
      </c>
      <c r="MA158" s="26">
        <f>IFERROR(Tableau17[[#This Row],[2019-T1-BIDOU Olivier]]/Tableau17[[#This Row],[2019-T1-TOTAL]],"")</f>
        <v>4.1322314049586778E-3</v>
      </c>
      <c r="MB158" s="26">
        <f>IFERROR(Tableau17[[#This Row],[2019-T1-BOURG Dominique]]/Tableau17[[#This Row],[2019-T1-TOTAL]],"")</f>
        <v>2.0661157024793389E-2</v>
      </c>
      <c r="MC158" s="26">
        <f>IFERROR(Tableau17[[#This Row],[2019-T1-BROSSAT Ian]]/Tableau17[[#This Row],[2019-T1-TOTAL]],"")</f>
        <v>3.0991735537190084E-2</v>
      </c>
      <c r="MD158" s="26">
        <f>IFERROR(Tableau17[[#This Row],[2019-T1-CAILLAUD Sophie]]/Tableau17[[#This Row],[2019-T1-TOTAL]],"")</f>
        <v>0</v>
      </c>
      <c r="ME158" s="26">
        <f>IFERROR(Tableau17[[#This Row],[2019-T1-CAMUS Renaud]]/Tableau17[[#This Row],[2019-T1-TOTAL]],"")</f>
        <v>0</v>
      </c>
      <c r="MF158" s="26">
        <f>IFERROR(Tableau17[[#This Row],[2019-T1-CHALENÇON Christophe]]/Tableau17[[#This Row],[2019-T1-TOTAL]],"")</f>
        <v>4.1322314049586778E-3</v>
      </c>
      <c r="MG158" s="26">
        <f>IFERROR(Tableau17[[#This Row],[2019-T1-CORBET Cathy Denise Ginette]]/Tableau17[[#This Row],[2019-T1-TOTAL]],"")</f>
        <v>0</v>
      </c>
      <c r="MH158" s="26">
        <f>IFERROR(Tableau17[[#This Row],[2019-T1-DE PREVOISIN Robert]]/Tableau17[[#This Row],[2019-T1-TOTAL]],"")</f>
        <v>0</v>
      </c>
      <c r="MI158" s="26">
        <f>IFERROR(Tableau17[[#This Row],[2019-T1-DELFEL Thérèse]]/Tableau17[[#This Row],[2019-T1-TOTAL]],"")</f>
        <v>0</v>
      </c>
      <c r="MJ158" s="26">
        <f>IFERROR(Tableau17[[#This Row],[2019-T1-DIEUMEGARD Pierre]]/Tableau17[[#This Row],[2019-T1-TOTAL]],"")</f>
        <v>0</v>
      </c>
      <c r="MK158" s="26">
        <f>IFERROR(Tableau17[[#This Row],[2019-T1-DUPONT-AIGNAN Nicolas]]/Tableau17[[#This Row],[2019-T1-TOTAL]],"")</f>
        <v>1.6528925619834711E-2</v>
      </c>
      <c r="ML158" s="26">
        <f>IFERROR(Tableau17[[#This Row],[2019-T1-GERNIGON Yves]]/Tableau17[[#This Row],[2019-T1-TOTAL]],"")</f>
        <v>0</v>
      </c>
      <c r="MM158" s="26">
        <f>IFERROR(Tableau17[[#This Row],[2019-T1-GLUCKSMANN Raphaël]]/Tableau17[[#This Row],[2019-T1-TOTAL]],"")</f>
        <v>3.0991735537190084E-2</v>
      </c>
      <c r="MN158" s="26">
        <f>IFERROR(Tableau17[[#This Row],[2019-T1-HAMON Benoît]]/Tableau17[[#This Row],[2019-T1-TOTAL]],"")</f>
        <v>3.3057851239669422E-2</v>
      </c>
      <c r="MO158" s="26">
        <f>IFERROR(Tableau17[[#This Row],[2019-T1-HELGEN Gilles]]/Tableau17[[#This Row],[2019-T1-TOTAL]],"")</f>
        <v>0</v>
      </c>
      <c r="MP158" s="26">
        <f>IFERROR(Tableau17[[#This Row],[2019-T1-JADOT Yannick]]/Tableau17[[#This Row],[2019-T1-TOTAL]],"")</f>
        <v>9.9173553719008267E-2</v>
      </c>
      <c r="MQ158" s="26">
        <f>IFERROR(Tableau17[[#This Row],[2019-T1-LAGARDE Jean-Christophe]]/Tableau17[[#This Row],[2019-T1-TOTAL]],"")</f>
        <v>4.1322314049586778E-3</v>
      </c>
      <c r="MR158" s="26">
        <f>IFERROR(Tableau17[[#This Row],[2019-T1-LALANNE Francis]]/Tableau17[[#This Row],[2019-T1-TOTAL]],"")</f>
        <v>1.859504132231405E-2</v>
      </c>
      <c r="MS158" s="26">
        <f>IFERROR(Tableau17[[#This Row],[2019-T1-LOISEAU Nathalie]]/Tableau17[[#This Row],[2019-T1-TOTAL]],"")</f>
        <v>0.11776859504132231</v>
      </c>
      <c r="MT158" s="26">
        <f>IFERROR(Tableau17[[#This Row],[2019-T1-MARIE Florie]]/Tableau17[[#This Row],[2019-T1-TOTAL]],"")</f>
        <v>2.0661157024793389E-3</v>
      </c>
      <c r="MU158" s="26">
        <f>IFERROR(Tableau17[[#This Row],[2008-T1-MACROEXTRDROITE]]/Tableau17[[#This Row],[2008-T1-MACROTOTALE]],"")</f>
        <v>9.3990755007704166E-2</v>
      </c>
      <c r="MV158" s="26">
        <f>IFERROR(Tableau17[[#This Row],[2008-T1-MACRODROITE]]/Tableau17[[#This Row],[2008-T1-MACROTOTALE]],"")</f>
        <v>0.50539291217257321</v>
      </c>
      <c r="MW158" s="26">
        <f>IFERROR(Tableau17[[#This Row],[2008-T1-MACROCENTRE]]/Tableau17[[#This Row],[2008-T1-MACROTOTALE]],"")</f>
        <v>0</v>
      </c>
      <c r="MX158" s="26">
        <f>IFERROR(Tableau17[[#This Row],[2008-T1-MACROGAUCHE]]/Tableau17[[#This Row],[2008-T1-MACROTOTALE]],"")</f>
        <v>0.40061633281972264</v>
      </c>
      <c r="MY158" s="26">
        <f>IFERROR(Tableau17[[#This Row],[2008-T1-MACROAUTRE]]/Tableau17[[#This Row],[2008-T1-MACROTOTALE]],"")</f>
        <v>0</v>
      </c>
      <c r="MZ158" s="26" t="str">
        <f>IFERROR(Tableau17[[#This Row],[2008-T2-MACROEXTRDROITE]]/Tableau17[[#This Row],[2008-T2-MACROTOTALE]],"")</f>
        <v/>
      </c>
      <c r="NA158" s="26" t="str">
        <f>IFERROR(Tableau17[[#This Row],[2008-T2-MACRODROITE]]/Tableau17[[#This Row],[2008-T2-MACROTOTALE]],"")</f>
        <v/>
      </c>
      <c r="NB158" s="26" t="str">
        <f>IFERROR(Tableau17[[#This Row],[2008-T2-MACROCENTRE]]/Tableau17[[#This Row],[2008-T2-MACROTOTALE]],"")</f>
        <v/>
      </c>
      <c r="NC158" s="26" t="str">
        <f>IFERROR(Tableau17[[#This Row],[2008-T2-MACROGAUCHE]]/Tableau17[[#This Row],[2008-T2-MACROTOTALE]],"")</f>
        <v/>
      </c>
      <c r="ND158" s="26" t="str">
        <f>IFERROR(Tableau17[[#This Row],[2008-T2-MACROAUTRE]]/Tableau17[[#This Row],[2008-T2-MACROTOTALE]],"")</f>
        <v/>
      </c>
      <c r="NE158" s="26">
        <f>IFERROR(Tableau17[[#This Row],[2014-T1-MACROEXTRDROITE]]/Tableau17[[#This Row],[2014-T1-MACROTOTALE]],"")</f>
        <v>0.22932917316692666</v>
      </c>
      <c r="NF158" s="26">
        <f>IFERROR(Tableau17[[#This Row],[2014-T1-MACRODROITE]]/Tableau17[[#This Row],[2014-T1-MACROTOTALE]],"")</f>
        <v>0.52574102964118563</v>
      </c>
      <c r="NG158" s="26">
        <f>IFERROR(Tableau17[[#This Row],[2014-T1-MACROCENTRE]]/Tableau17[[#This Row],[2014-T1-MACROTOTALE]],"")</f>
        <v>0</v>
      </c>
      <c r="NH158" s="26">
        <f>IFERROR(Tableau17[[#This Row],[2014-T1-MACROGAUCHE]]/Tableau17[[#This Row],[2014-T1-MACROTOTALE]],"")</f>
        <v>0.24492979719188768</v>
      </c>
      <c r="NI158" s="26">
        <f>IFERROR(Tableau17[[#This Row],[2014-T1-MACROAUTRE]]/Tableau17[[#This Row],[2014-T1-MACROTOTALE]],"")</f>
        <v>0</v>
      </c>
      <c r="NJ158" s="26" t="str">
        <f>IFERROR(Tableau17[[#This Row],[2014-T2-MACROEXTRDROITE]]/Tableau17[[#This Row],[2014-T2-MACROTOTALE]],"")</f>
        <v/>
      </c>
      <c r="NK158" s="26" t="str">
        <f>IFERROR(Tableau17[[#This Row],[2014-T2-MACRODROITE]]/Tableau17[[#This Row],[2014-T2-MACROTOTALE]],"")</f>
        <v/>
      </c>
      <c r="NL158" s="26" t="str">
        <f>IFERROR(Tableau17[[#This Row],[2014-T2-MACROCENTRE]]/Tableau17[[#This Row],[2014-T2-MACROTOTALE]],"")</f>
        <v/>
      </c>
      <c r="NM158" s="26" t="str">
        <f>IFERROR(Tableau17[[#This Row],[2014-T2-MACROGAUCHE]]/Tableau17[[#This Row],[2014-T2-MACROTOTALE]],"")</f>
        <v/>
      </c>
      <c r="NN158" s="26" t="str">
        <f>IFERROR(Tableau17[[#This Row],[2014-T2-MACROAUTRE]]/Tableau17[[#This Row],[2014-T2-MACROTOTALE]],"")</f>
        <v/>
      </c>
      <c r="NO158" s="26">
        <f>IFERROR( Tableau17[[#This Row],[2015-T1-MACROEXTRDROITE]]/Tableau17[[#This Row],[2015-T1-MACROTOTALE]],"")</f>
        <v>0.48809523809523808</v>
      </c>
      <c r="NP158" s="26">
        <f>IFERROR(Tableau17[[#This Row],[2015-T1-MACRODROITE]]/Tableau17[[#This Row],[2015-T1-MACROTOTALE]],"")</f>
        <v>0.28769841269841268</v>
      </c>
      <c r="NQ158" s="26">
        <f>IFERROR(Tableau17[[#This Row],[2015-T1-MACROCENTRE]]/Tableau17[[#This Row],[2015-T1-MACROTOTALE]],"")</f>
        <v>0</v>
      </c>
      <c r="NR158" s="26">
        <f>IFERROR(Tableau17[[#This Row],[2015-T1-MACROGAUCHE]]/Tableau17[[#This Row],[2015-T1-MACROTOTALE]],"")</f>
        <v>0.22420634920634921</v>
      </c>
      <c r="NS158" s="26">
        <f>IFERROR(Tableau17[[#This Row],[2015-T1-MACROAUTRE]]/Tableau17[[#This Row],[2015-T1-MACROTOTALE]],"")</f>
        <v>0</v>
      </c>
      <c r="NT158" s="26">
        <f>IFERROR(Tableau17[[#This Row],[2015-T2-MACROEXTRDROITE]]/Tableau17[[#This Row],[2015-T2-MACROTOTALE]],"")</f>
        <v>0.53061224489795922</v>
      </c>
      <c r="NU158" s="26">
        <f>IFERROR(Tableau17[[#This Row],[2015-T2-MACRODROITE]]/Tableau17[[#This Row],[2015-T2-MACROTOTALE]],"")</f>
        <v>0.46938775510204084</v>
      </c>
      <c r="NV158" s="26">
        <f>IFERROR(Tableau17[[#This Row],[2015-T2-MACROCENTRE]]/Tableau17[[#This Row],[2015-T2-MACROTOTALE]],"")</f>
        <v>0</v>
      </c>
      <c r="NW158" s="26">
        <f>IFERROR(Tableau17[[#This Row],[2015-T2-MACROGAUCHE]]/Tableau17[[#This Row],[2015-T2-MACROTOTALE]],"")</f>
        <v>0</v>
      </c>
      <c r="NX158" s="26">
        <f>IFERROR(Tableau17[[#This Row],[2015-T2-MACROAUTRE]]/Tableau17[[#This Row],[2015-T2-MACROTOTALE]],"")</f>
        <v>0</v>
      </c>
      <c r="NY158" s="26">
        <f>IFERROR(Tableau17[[#This Row],[2017-T1-MACROEXTRDROITE]]/Tableau17[[#This Row],[2017-T1-MACROTOTALE]],"")</f>
        <v>0.45121951219512196</v>
      </c>
      <c r="NZ158" s="26">
        <f>IFERROR(Tableau17[[#This Row],[2017-T1-MACRODROITE]]/Tableau17[[#This Row],[2017-T1-MACROTOTALE]],"")</f>
        <v>0.12317073170731707</v>
      </c>
      <c r="OA158" s="26">
        <f>IFERROR(Tableau17[[#This Row],[2017-T1-MACROCENTRE]]/Tableau17[[#This Row],[2017-T1-MACROTOTALE]],"")</f>
        <v>0.15609756097560976</v>
      </c>
      <c r="OB158" s="26">
        <f>IFERROR(Tableau17[[#This Row],[2017-T1-MACROGAUCHE]]/Tableau17[[#This Row],[2017-T1-MACROTOTALE]],"")</f>
        <v>0.26341463414634148</v>
      </c>
      <c r="OC158" s="26">
        <f>IFERROR(Tableau17[[#This Row],[2017-T1-MACROAUTRE]]/Tableau17[[#This Row],[2017-T1-MACROTOTALE]],"")</f>
        <v>6.0975609756097563E-3</v>
      </c>
      <c r="OD158" s="26">
        <f>IFERROR(Tableau17[[#This Row],[2017-T2-MACROEXTRDROITE]]/Tableau17[[#This Row],[2017-T2-MACROTOTALE]],"")</f>
        <v>0.5617977528089888</v>
      </c>
      <c r="OE158" s="26">
        <f>IFERROR(Tableau17[[#This Row],[2017-T2-MACRODROITE]]/Tableau17[[#This Row],[2017-T2-MACROTOTALE]],"")</f>
        <v>0</v>
      </c>
      <c r="OF158" s="26">
        <f>IFERROR(Tableau17[[#This Row],[2017-T2-MACROCENTRE]]/Tableau17[[#This Row],[2017-T2-MACROTOTALE]],"")</f>
        <v>0.43820224719101125</v>
      </c>
      <c r="OG158" s="26">
        <f>IFERROR(Tableau17[[#This Row],[2017-T2-MACROGAUCHE]]/Tableau17[[#This Row],[2017-T2-MACROTOTALE]],"")</f>
        <v>0</v>
      </c>
      <c r="OH158" s="26">
        <f>IFERROR(Tableau17[[#This Row],[2017-T2-MACROAUTRE]]/Tableau17[[#This Row],[2017-T2-MACROTOTALE]],"")</f>
        <v>0</v>
      </c>
      <c r="OI158" s="26">
        <f>IFERROR(Tableau17[[#This Row],[2019-T1-MACROEXTRDROITE]]/Tableau17[[#This Row],[2019-T1-MACROTOTALE]],"")</f>
        <v>0.49604743083003955</v>
      </c>
      <c r="OJ158" s="26">
        <f>IFERROR(Tableau17[[#This Row],[2019-T1-MACRODROITE]]/Tableau17[[#This Row],[2019-T1-MACROTOTALE]],"")</f>
        <v>5.731225296442688E-2</v>
      </c>
      <c r="OK158" s="26">
        <f>IFERROR(Tableau17[[#This Row],[2019-T1-MACROCENTRE]]/Tableau17[[#This Row],[2019-T1-MACROTOTALE]],"")</f>
        <v>0.11264822134387352</v>
      </c>
      <c r="OL158" s="26">
        <f>IFERROR(Tableau17[[#This Row],[2019-T1-MACROGAUCHE]]/Tableau17[[#This Row],[2019-T1-MACROTOTALE]],"")</f>
        <v>0.25098814229249011</v>
      </c>
      <c r="OM158" s="26">
        <f>IFERROR(Tableau17[[#This Row],[2019-T1-MACROAUTRE]]/Tableau17[[#This Row],[2019-T1-MACROTOTALE]],"")</f>
        <v>8.3003952569169967E-2</v>
      </c>
      <c r="ON158" s="26">
        <f>IFERROR(Tableau17[[#This Row],[2020-T1-MACROEXTRDROITE]]/Tableau17[[#This Row],[2020-T1-MACROTOTALE]],"")</f>
        <v>0.21534653465346534</v>
      </c>
      <c r="OO158" s="26">
        <f>IFERROR(Tableau17[[#This Row],[2020-T1-MACRODROITE]]/Tableau17[[#This Row],[2020-T1-MACROTOTALE]],"")</f>
        <v>0.48267326732673266</v>
      </c>
      <c r="OP158" s="26">
        <f>IFERROR(Tableau17[[#This Row],[2020-T1-MACROCENTRE]]/Tableau17[[#This Row],[2020-T1-MACROTOTALE]],"")</f>
        <v>5.1980198019801978E-2</v>
      </c>
      <c r="OQ158" s="26">
        <f>IFERROR(Tableau17[[#This Row],[2020-T1-MACROGAUCHE]]/Tableau17[[#This Row],[2020-T1-MACROTOTALE]],"")</f>
        <v>0.25</v>
      </c>
      <c r="OR158" s="26">
        <f>IFERROR(Tableau17[[#This Row],[2020-T1-MACROAUTRE]]/Tableau17[[#This Row],[2020-T1-MACROTOTALE]],"")</f>
        <v>0</v>
      </c>
      <c r="OS158" s="26">
        <f>IFERROR(Tableau17[[#This Row],[2017 (L)-T1-MACROEXTRDROITE]]/Tableau17[[#This Row],[2017 (L)-T1-MACROTOTALE]],"")</f>
        <v>0.3347022587268994</v>
      </c>
      <c r="OT158" s="26">
        <f>IFERROR(Tableau17[[#This Row],[2017 (L)-T1-MACRODROITE]]/Tableau17[[#This Row],[2017 (L)-T1-MACROTOTALE]],"")</f>
        <v>0.19301848049281314</v>
      </c>
      <c r="OU158" s="26">
        <f>IFERROR(Tableau17[[#This Row],[2017 (L)-T1-MACROCENTRE]]/Tableau17[[#This Row],[2017 (L)-T1-MACROTOTALE]],"")</f>
        <v>0.18275154004106775</v>
      </c>
      <c r="OV158" s="26">
        <f>IFERROR(Tableau17[[#This Row],[2017 (L)-T1-MACROGAUCHE]]/Tableau17[[#This Row],[2017 (L)-T1-MACROTOTALE]],"")</f>
        <v>0.28747433264887062</v>
      </c>
      <c r="OW158" s="26">
        <f>IFERROR(Tableau17[[#This Row],[2017 (L)-T1-MACROAUTRE]]/Tableau17[[#This Row],[2017 (L)-T1-MACROTOTALE]],"")</f>
        <v>2.0533880903490761E-3</v>
      </c>
      <c r="OX158" s="26">
        <f>IFERROR(Tableau17[[#This Row],[2017 (L)-T2-MACROEXTRDROITE]]/Tableau17[[#This Row],[2017 (L)-T2-MACROTOTALE]],"")</f>
        <v>0</v>
      </c>
      <c r="OY158" s="26">
        <f>IFERROR(Tableau17[[#This Row],[2017 (L)-T2-MACRODROITE]]/Tableau17[[#This Row],[2017 (L)-T2-MACROTOTALE]],"")</f>
        <v>0.55172413793103448</v>
      </c>
      <c r="OZ158" s="26">
        <f>IFERROR(Tableau17[[#This Row],[2017 (L)-T2-MACROCENTRE]]/Tableau17[[#This Row],[2017 (L)-T2-MACROTOTALE]],"")</f>
        <v>0.44827586206896552</v>
      </c>
      <c r="PA158" s="26">
        <f>IFERROR(Tableau17[[#This Row],[2017 (L)-T2-MACROGAUCHE]]/Tableau17[[#This Row],[2017 (L)-T2-MACROTOTALE]],"")</f>
        <v>0</v>
      </c>
      <c r="PB158" s="26">
        <f>IFERROR(Tableau17[[#This Row],[2017 (L)-T2-MACROAUTRE]]/Tableau17[[#This Row],[2017 (L)-T2-MACROTOTALE]],"")</f>
        <v>0</v>
      </c>
      <c r="PC158" s="26">
        <f>IFERROR(Tableau17[[#This Row],[2008_T1_PROCUS]]/Tableau17[[#This Row],[2008_T1_INSCRITS]],0)</f>
        <v>1.2357414448669201E-2</v>
      </c>
      <c r="PD158" s="26">
        <f>IFERROR(Tableau17[[#This Row],[2008_T2_PROCUS]]/Tableau17[[#This Row],[2008_T2_INSCRITS]],0)</f>
        <v>0</v>
      </c>
      <c r="PE158" s="26">
        <f>Tableau17[[#This Row],[2014_T1_PROCUS]]/Tableau17[[#This Row],[2014_T1_INSCRITS]]</f>
        <v>1.2844036697247707E-2</v>
      </c>
      <c r="PF158" s="26">
        <f>IFERROR(Tableau17[[#This Row],[2014_T2_PROCUS]]/Tableau17[[#This Row],[2014_T2_INSCRITS]],0)</f>
        <v>0</v>
      </c>
    </row>
    <row r="159" spans="1:422" x14ac:dyDescent="0.2">
      <c r="A159" s="1">
        <v>3</v>
      </c>
      <c r="B159" s="1" t="s">
        <v>252</v>
      </c>
      <c r="C159" s="1" t="s">
        <v>300</v>
      </c>
      <c r="D159" s="1" t="s">
        <v>300</v>
      </c>
      <c r="E159" s="1">
        <v>454</v>
      </c>
      <c r="F159" s="1">
        <v>5.3968150000000001</v>
      </c>
      <c r="G159" s="1">
        <v>43.302528000000002</v>
      </c>
      <c r="H159" s="3">
        <v>1023</v>
      </c>
      <c r="I159" s="3">
        <v>212</v>
      </c>
      <c r="L159" s="1">
        <v>94</v>
      </c>
      <c r="M159" s="1">
        <v>10</v>
      </c>
      <c r="O159" s="1">
        <v>3</v>
      </c>
      <c r="P159" s="1">
        <v>41</v>
      </c>
      <c r="Q159" s="1">
        <v>19</v>
      </c>
      <c r="R159" s="1">
        <v>47</v>
      </c>
      <c r="S159" s="1">
        <v>146</v>
      </c>
      <c r="T159" s="1">
        <v>39</v>
      </c>
      <c r="U159" s="1">
        <v>399</v>
      </c>
      <c r="V159" s="1">
        <v>1016</v>
      </c>
      <c r="W159" s="1">
        <v>624</v>
      </c>
      <c r="X159" s="1">
        <v>13</v>
      </c>
      <c r="Y159" s="2">
        <v>0.61417323000000001</v>
      </c>
      <c r="Z159" s="1">
        <v>1016</v>
      </c>
      <c r="AA159" s="1">
        <v>638</v>
      </c>
      <c r="AB159" s="1">
        <v>16</v>
      </c>
      <c r="AC159" s="2">
        <v>0.62795276</v>
      </c>
      <c r="AD159" s="1">
        <v>1023</v>
      </c>
      <c r="AE159" s="1">
        <v>416</v>
      </c>
      <c r="AF159" s="2">
        <v>0.40664711999999997</v>
      </c>
      <c r="AG159" s="1">
        <f t="shared" si="2"/>
        <v>212</v>
      </c>
      <c r="AH159" s="1">
        <v>1083</v>
      </c>
      <c r="AI159" s="1">
        <v>706</v>
      </c>
      <c r="AJ159" s="1">
        <v>22</v>
      </c>
      <c r="AK159" s="2">
        <v>0.65189288999999995</v>
      </c>
      <c r="AL159" s="1">
        <v>1083</v>
      </c>
      <c r="AM159" s="1">
        <v>742</v>
      </c>
      <c r="AN159" s="1">
        <v>26</v>
      </c>
      <c r="AO159" s="2">
        <v>0.68513389000000002</v>
      </c>
      <c r="AP159" s="1">
        <v>1035</v>
      </c>
      <c r="AQ159" s="1">
        <v>501</v>
      </c>
      <c r="AR159" s="2">
        <v>0.48405797</v>
      </c>
      <c r="AS159" s="1">
        <v>1034</v>
      </c>
      <c r="AT159" s="1">
        <v>502</v>
      </c>
      <c r="AU159" s="2">
        <v>0.48549323</v>
      </c>
      <c r="AV159" s="1">
        <v>1024</v>
      </c>
      <c r="AW159" s="1">
        <v>516</v>
      </c>
      <c r="AX159" s="2">
        <v>0.50390625</v>
      </c>
      <c r="AY159" s="1">
        <v>1023</v>
      </c>
      <c r="AZ159" s="1">
        <v>395</v>
      </c>
      <c r="BA159" s="2">
        <v>0.38611926000000002</v>
      </c>
      <c r="BB159" s="1">
        <v>1022</v>
      </c>
      <c r="BC159" s="1">
        <v>776</v>
      </c>
      <c r="BD159" s="2">
        <v>0.75929550000000001</v>
      </c>
      <c r="BE159" s="1">
        <v>1022</v>
      </c>
      <c r="BF159" s="1">
        <v>726</v>
      </c>
      <c r="BG159" s="2">
        <v>0.71037181999999999</v>
      </c>
      <c r="BH159" s="1">
        <v>997</v>
      </c>
      <c r="BI159" s="1">
        <v>509</v>
      </c>
      <c r="BJ159" s="2">
        <v>0.51053159000000004</v>
      </c>
      <c r="BK159" s="1">
        <v>41</v>
      </c>
      <c r="BL159" s="1">
        <v>5</v>
      </c>
      <c r="BM159" s="1">
        <v>4</v>
      </c>
      <c r="BN159" s="1">
        <v>17</v>
      </c>
      <c r="BO159" s="1">
        <v>51</v>
      </c>
      <c r="BP159" s="1">
        <v>326</v>
      </c>
      <c r="BQ159" s="1">
        <v>246</v>
      </c>
      <c r="BR159" s="1">
        <v>690</v>
      </c>
      <c r="BT159" s="1">
        <v>316</v>
      </c>
      <c r="BU159" s="1">
        <v>410</v>
      </c>
      <c r="BW159" s="1">
        <v>726</v>
      </c>
      <c r="BX159" s="1">
        <v>5</v>
      </c>
      <c r="BY159" s="1">
        <v>1</v>
      </c>
      <c r="BZ159" s="1">
        <v>51</v>
      </c>
      <c r="CB159" s="1">
        <v>32</v>
      </c>
      <c r="CC159" s="1">
        <v>109</v>
      </c>
      <c r="CD159" s="1">
        <v>282</v>
      </c>
      <c r="CE159" s="1">
        <v>138</v>
      </c>
      <c r="CF159" s="1">
        <v>618</v>
      </c>
      <c r="CG159" s="1">
        <v>114</v>
      </c>
      <c r="CH159" s="1">
        <v>317</v>
      </c>
      <c r="CI159" s="1">
        <v>189</v>
      </c>
      <c r="CJ159" s="1">
        <v>620</v>
      </c>
      <c r="CK159" s="1">
        <v>14</v>
      </c>
      <c r="CL159" s="1">
        <v>10</v>
      </c>
      <c r="CM159" s="1">
        <v>3</v>
      </c>
      <c r="CN159" s="1">
        <v>24</v>
      </c>
      <c r="CO159" s="1">
        <v>37</v>
      </c>
      <c r="CP159" s="1">
        <v>126</v>
      </c>
      <c r="CQ159" s="1">
        <v>10</v>
      </c>
      <c r="CT159" s="1">
        <v>158</v>
      </c>
      <c r="CU159" s="1">
        <v>107</v>
      </c>
      <c r="CW159" s="1">
        <v>489</v>
      </c>
      <c r="CY159" s="1">
        <v>195</v>
      </c>
      <c r="DB159" s="1">
        <v>237</v>
      </c>
      <c r="DC159" s="1">
        <v>432</v>
      </c>
      <c r="DD159" s="1">
        <v>11</v>
      </c>
      <c r="DE159" s="1">
        <v>2</v>
      </c>
      <c r="DF159" s="1">
        <v>6</v>
      </c>
      <c r="DG159" s="1">
        <v>15</v>
      </c>
      <c r="DH159" s="1">
        <v>1</v>
      </c>
      <c r="DI159" s="1">
        <v>33</v>
      </c>
      <c r="DK159" s="1">
        <v>7</v>
      </c>
      <c r="DL159" s="1">
        <v>85</v>
      </c>
      <c r="DN159" s="1">
        <v>111</v>
      </c>
      <c r="DP159" s="1">
        <v>11</v>
      </c>
      <c r="DQ159" s="1">
        <v>1</v>
      </c>
      <c r="DR159" s="1">
        <v>144</v>
      </c>
      <c r="DU159" s="1">
        <v>427</v>
      </c>
      <c r="DV159" s="1">
        <v>167</v>
      </c>
      <c r="DZ159" s="1">
        <v>189</v>
      </c>
      <c r="EA159" s="1">
        <v>356</v>
      </c>
      <c r="EB159" s="1">
        <v>5</v>
      </c>
      <c r="EC159" s="1">
        <v>5</v>
      </c>
      <c r="ED159" s="1">
        <v>1</v>
      </c>
      <c r="EE159" s="1">
        <v>25</v>
      </c>
      <c r="EF159" s="1">
        <v>161</v>
      </c>
      <c r="EG159" s="1">
        <v>41</v>
      </c>
      <c r="EH159" s="1">
        <v>10</v>
      </c>
      <c r="EI159" s="1">
        <v>153</v>
      </c>
      <c r="EJ159" s="1">
        <v>176</v>
      </c>
      <c r="EK159" s="1">
        <v>180</v>
      </c>
      <c r="EL159" s="1">
        <v>7</v>
      </c>
      <c r="EM159" s="1">
        <v>764</v>
      </c>
      <c r="EN159" s="1">
        <v>199</v>
      </c>
      <c r="EO159" s="1">
        <v>448</v>
      </c>
      <c r="EP159" s="1">
        <v>647</v>
      </c>
      <c r="EQ159" s="1">
        <v>0</v>
      </c>
      <c r="ER159" s="1">
        <v>2</v>
      </c>
      <c r="ES159" s="1">
        <v>2</v>
      </c>
      <c r="ET159" s="1">
        <v>50</v>
      </c>
      <c r="EU159" s="1">
        <v>4</v>
      </c>
      <c r="EV159" s="1">
        <v>116</v>
      </c>
      <c r="EW159" s="1">
        <v>46</v>
      </c>
      <c r="EX159" s="1">
        <v>0</v>
      </c>
      <c r="EY159" s="1">
        <v>7</v>
      </c>
      <c r="EZ159" s="1">
        <v>14</v>
      </c>
      <c r="FA159" s="1">
        <v>0</v>
      </c>
      <c r="FB159" s="1">
        <v>0</v>
      </c>
      <c r="FC159" s="1">
        <v>0</v>
      </c>
      <c r="FD159" s="1">
        <v>0</v>
      </c>
      <c r="FE159" s="1">
        <v>1</v>
      </c>
      <c r="FF159" s="1">
        <v>1</v>
      </c>
      <c r="FG159" s="1">
        <v>0</v>
      </c>
      <c r="FH159" s="1">
        <v>6</v>
      </c>
      <c r="FI159" s="1">
        <v>0</v>
      </c>
      <c r="FJ159" s="1">
        <v>20</v>
      </c>
      <c r="FK159" s="1">
        <v>16</v>
      </c>
      <c r="FL159" s="1">
        <v>0</v>
      </c>
      <c r="FM159" s="1">
        <v>83</v>
      </c>
      <c r="FN159" s="1">
        <v>10</v>
      </c>
      <c r="FO159" s="1">
        <v>1</v>
      </c>
      <c r="FP159" s="1">
        <v>103</v>
      </c>
      <c r="FQ159" s="1">
        <v>0</v>
      </c>
      <c r="FR159" s="1">
        <f>SUM(Tableau17[[#This Row],[2019-T1-ALEXANDRE Audric]:[2019-T1-MARIE Florie]])</f>
        <v>482</v>
      </c>
      <c r="FS159" s="1">
        <v>55</v>
      </c>
      <c r="FT159" s="1">
        <v>372</v>
      </c>
      <c r="FU159" s="1">
        <v>0</v>
      </c>
      <c r="FV159" s="1">
        <v>263</v>
      </c>
      <c r="FW159" s="1">
        <v>0</v>
      </c>
      <c r="FX159" s="1">
        <v>690</v>
      </c>
      <c r="FY159" s="1">
        <v>0</v>
      </c>
      <c r="FZ159" s="1">
        <v>410</v>
      </c>
      <c r="GA159" s="1">
        <v>0</v>
      </c>
      <c r="GB159" s="1">
        <v>316</v>
      </c>
      <c r="GC159" s="1">
        <v>0</v>
      </c>
      <c r="GD159" s="1">
        <v>726</v>
      </c>
      <c r="GE159" s="1">
        <v>109</v>
      </c>
      <c r="GF159" s="1">
        <v>283</v>
      </c>
      <c r="GG159" s="1">
        <v>5</v>
      </c>
      <c r="GH159" s="1">
        <v>221</v>
      </c>
      <c r="GI159" s="1">
        <v>0</v>
      </c>
      <c r="GJ159" s="1">
        <v>618</v>
      </c>
      <c r="GK159" s="1">
        <v>114</v>
      </c>
      <c r="GL159" s="1">
        <v>317</v>
      </c>
      <c r="GM159" s="1">
        <v>0</v>
      </c>
      <c r="GN159" s="1">
        <v>189</v>
      </c>
      <c r="GO159" s="1">
        <v>0</v>
      </c>
      <c r="GP159" s="1">
        <v>620</v>
      </c>
      <c r="GQ159" s="1">
        <v>136</v>
      </c>
      <c r="GR159" s="1">
        <v>161</v>
      </c>
      <c r="GS159" s="1">
        <v>10</v>
      </c>
      <c r="GT159" s="1">
        <v>168</v>
      </c>
      <c r="GU159" s="1">
        <v>14</v>
      </c>
      <c r="GV159" s="1">
        <v>489</v>
      </c>
      <c r="GW159" s="1">
        <v>195</v>
      </c>
      <c r="GX159" s="1">
        <v>0</v>
      </c>
      <c r="GY159" s="1">
        <v>0</v>
      </c>
      <c r="GZ159" s="1">
        <v>237</v>
      </c>
      <c r="HA159" s="1">
        <v>0</v>
      </c>
      <c r="HB159" s="1">
        <v>432</v>
      </c>
      <c r="HC159" s="1">
        <v>184</v>
      </c>
      <c r="HD159" s="1">
        <v>161</v>
      </c>
      <c r="HE159" s="1">
        <v>180</v>
      </c>
      <c r="HF159" s="1">
        <v>229</v>
      </c>
      <c r="HG159" s="1">
        <v>10</v>
      </c>
      <c r="HH159" s="1">
        <v>764</v>
      </c>
      <c r="HI159" s="1">
        <v>199</v>
      </c>
      <c r="HJ159" s="1">
        <v>0</v>
      </c>
      <c r="HK159" s="1">
        <v>448</v>
      </c>
      <c r="HL159" s="1">
        <v>0</v>
      </c>
      <c r="HM159" s="1">
        <v>0</v>
      </c>
      <c r="HN159" s="1">
        <v>647</v>
      </c>
      <c r="HO159" s="1">
        <v>130</v>
      </c>
      <c r="HP159" s="1">
        <v>56</v>
      </c>
      <c r="HQ159" s="1">
        <v>103</v>
      </c>
      <c r="HR159" s="1">
        <v>185</v>
      </c>
      <c r="HS159" s="1">
        <v>21</v>
      </c>
      <c r="HT159" s="1">
        <v>495</v>
      </c>
      <c r="HU159" s="1">
        <v>47</v>
      </c>
      <c r="HV159" s="1">
        <v>135</v>
      </c>
      <c r="HW159" s="1">
        <v>19</v>
      </c>
      <c r="HX159" s="1">
        <v>198</v>
      </c>
      <c r="HY159" s="1">
        <v>0</v>
      </c>
      <c r="HZ159" s="1">
        <v>399</v>
      </c>
      <c r="IA159" s="1">
        <v>6</v>
      </c>
      <c r="IB159" s="1">
        <v>126</v>
      </c>
      <c r="IC159" s="1">
        <v>144</v>
      </c>
      <c r="ID159" s="1">
        <v>148</v>
      </c>
      <c r="IE159" s="1">
        <v>3</v>
      </c>
      <c r="IF159" s="1">
        <v>427</v>
      </c>
      <c r="IG159" s="1">
        <v>0</v>
      </c>
      <c r="IH159" s="1">
        <v>0</v>
      </c>
      <c r="II159" s="1">
        <v>189</v>
      </c>
      <c r="IJ159" s="1">
        <v>167</v>
      </c>
      <c r="IK159" s="1">
        <v>0</v>
      </c>
      <c r="IL159" s="1">
        <v>356</v>
      </c>
      <c r="IM159" s="26">
        <f>IFERROR(Tableau17[[#This Row],[LDIV]]/Tableau17[[#This Row],[Total général]],"")</f>
        <v>0</v>
      </c>
      <c r="IN159" s="26">
        <f>IFERROR(Tableau17[[#This Row],[LDVC]]/Tableau17[[#This Row],[Total général]],"")</f>
        <v>0</v>
      </c>
      <c r="IO159" s="26">
        <f>IFERROR(Tableau17[[#This Row],[LDVD]]/Tableau17[[#This Row],[Total général]],"")</f>
        <v>0.23558897243107768</v>
      </c>
      <c r="IP159" s="26">
        <f>IFERROR(Tableau17[[#This Row],[LDVG]]/Tableau17[[#This Row],[Total général]],"")</f>
        <v>2.5062656641604009E-2</v>
      </c>
      <c r="IQ159" s="26">
        <f>IFERROR(Tableau17[[#This Row],[LEXD]]/Tableau17[[#This Row],[Total général]],"")</f>
        <v>0</v>
      </c>
      <c r="IR159" s="26">
        <f>IFERROR(Tableau17[[#This Row],[LEXG]]/Tableau17[[#This Row],[Total général]],"")</f>
        <v>7.5187969924812026E-3</v>
      </c>
      <c r="IS159" s="26">
        <f>IFERROR(Tableau17[[#This Row],[LLR]]/Tableau17[[#This Row],[Total général]],"")</f>
        <v>0.10275689223057644</v>
      </c>
      <c r="IT159" s="26">
        <f>IFERROR(Tableau17[[#This Row],[LREM]]/Tableau17[[#This Row],[Total général]],"")</f>
        <v>4.7619047619047616E-2</v>
      </c>
      <c r="IU159" s="26">
        <f>IFERROR(Tableau17[[#This Row],[LRN]]/Tableau17[[#This Row],[Total général]],"")</f>
        <v>0.11779448621553884</v>
      </c>
      <c r="IV159" s="26">
        <f>IFERROR(Tableau17[[#This Row],[LUG]]/Tableau17[[#This Row],[Total général]],"")</f>
        <v>0.36591478696741853</v>
      </c>
      <c r="IW159" s="26">
        <f>IFERROR(Tableau17[[#This Row],[LVEC]]/Tableau17[[#This Row],[Total général]],"")</f>
        <v>9.7744360902255634E-2</v>
      </c>
      <c r="IX159" s="26">
        <f>IFERROR(Tableau17[[#This Row],[2008-T1-LCMD]]/Tableau17[[#This Row],[2008-T1-TOTAL]],"")</f>
        <v>5.9420289855072465E-2</v>
      </c>
      <c r="IY159" s="26">
        <f>IFERROR(Tableau17[[#This Row],[2008-T1-LDVD]]/Tableau17[[#This Row],[2008-T1-TOTAL]],"")</f>
        <v>7.246376811594203E-3</v>
      </c>
      <c r="IZ159" s="26">
        <f>IFERROR(Tableau17[[#This Row],[2008-T1-LEXD]]/Tableau17[[#This Row],[2008-T1-TOTAL]],"")</f>
        <v>5.7971014492753624E-3</v>
      </c>
      <c r="JA159" s="26">
        <f>IFERROR(Tableau17[[#This Row],[2008-T1-LEXG]]/Tableau17[[#This Row],[2008-T1-TOTAL]],"")</f>
        <v>2.4637681159420291E-2</v>
      </c>
      <c r="JB159" s="26">
        <f>IFERROR(Tableau17[[#This Row],[2008-T1-LFN]]/Tableau17[[#This Row],[2008-T1-TOTAL]],"")</f>
        <v>7.3913043478260873E-2</v>
      </c>
      <c r="JC159" s="26">
        <f>IFERROR(Tableau17[[#This Row],[2008-T1-LMAJ]]/Tableau17[[#This Row],[2008-T1-TOTAL]],"")</f>
        <v>0.47246376811594204</v>
      </c>
      <c r="JD159" s="26">
        <f>IFERROR(Tableau17[[#This Row],[2008-T1-LUG]]/Tableau17[[#This Row],[2008-T1-TOTAL]],"")</f>
        <v>0.35652173913043478</v>
      </c>
      <c r="JE159" s="26">
        <f>IFERROR(Tableau17[[#This Row],[2008-T2-LFN]]/Tableau17[[#This Row],[2008-T2-TOTAL]],"")</f>
        <v>0</v>
      </c>
      <c r="JF159" s="26">
        <f>IFERROR(Tableau17[[#This Row],[2008-T2-LGC]]/Tableau17[[#This Row],[2008-T2-TOTAL]],"")</f>
        <v>0.43526170798898073</v>
      </c>
      <c r="JG159" s="26">
        <f>IFERROR(Tableau17[[#This Row],[2008-T2-LMAJ]]/Tableau17[[#This Row],[2008-T2-TOTAL]],"")</f>
        <v>0.56473829201101933</v>
      </c>
      <c r="JH159" s="26">
        <f>IFERROR(Tableau17[[#This Row],[2008-T2-LUG]]/Tableau17[[#This Row],[2008-T2-TOTAL]],"")</f>
        <v>0</v>
      </c>
      <c r="JI159" s="26">
        <f>IFERROR(Tableau17[[#This Row],[2014-T1-LDIV]]/Tableau17[[#This Row],[2014-T1-TOTAL]],"")</f>
        <v>8.0906148867313909E-3</v>
      </c>
      <c r="JJ159" s="26">
        <f>IFERROR(Tableau17[[#This Row],[2014-T1-LDVD]]/Tableau17[[#This Row],[2014-T1-TOTAL]],"")</f>
        <v>1.6181229773462784E-3</v>
      </c>
      <c r="JK159" s="26">
        <f>IFERROR(Tableau17[[#This Row],[2014-T1-LDVG]]/Tableau17[[#This Row],[2014-T1-TOTAL]],"")</f>
        <v>8.2524271844660199E-2</v>
      </c>
      <c r="JL159" s="26">
        <f>IFERROR(Tableau17[[#This Row],[2014-T1-LEXG]]/Tableau17[[#This Row],[2014-T1-TOTAL]],"")</f>
        <v>0</v>
      </c>
      <c r="JM159" s="26">
        <f>IFERROR(Tableau17[[#This Row],[2014-T1-LFG]]/Tableau17[[#This Row],[2014-T1-TOTAL]],"")</f>
        <v>5.1779935275080909E-2</v>
      </c>
      <c r="JN159" s="26">
        <f>IFERROR(Tableau17[[#This Row],[2014-T1-LFN]]/Tableau17[[#This Row],[2014-T1-TOTAL]],"")</f>
        <v>0.17637540453074432</v>
      </c>
      <c r="JO159" s="26">
        <f>IFERROR(Tableau17[[#This Row],[2014-T1-LUD]]/Tableau17[[#This Row],[2014-T1-TOTAL]],"")</f>
        <v>0.4563106796116505</v>
      </c>
      <c r="JP159" s="26">
        <f>IFERROR(Tableau17[[#This Row],[2014-T1-LUG]]/Tableau17[[#This Row],[2014-T1-TOTAL]],"")</f>
        <v>0.22330097087378642</v>
      </c>
      <c r="JQ159" s="26">
        <f>IFERROR(Tableau17[[#This Row],[2014-T2-LFN]]/Tableau17[[#This Row],[2014-T2-TOTAL]],"")</f>
        <v>0.18387096774193548</v>
      </c>
      <c r="JR159" s="26">
        <f>IFERROR(Tableau17[[#This Row],[2014-T2-LUD]]/Tableau17[[#This Row],[2014-T2-TOTAL]],"")</f>
        <v>0.51129032258064511</v>
      </c>
      <c r="JS159" s="26">
        <f>IFERROR(Tableau17[[#This Row],[2014-T2-LUG]]/Tableau17[[#This Row],[2014-T2-TOTAL]],"")</f>
        <v>0.30483870967741933</v>
      </c>
      <c r="JT159" s="26">
        <f>IFERROR(Tableau17[[#This Row],[2015-T1-BC-DIV]]/Tableau17[[#This Row],[2015-T1-TOTAL]],"")</f>
        <v>2.8629856850715747E-2</v>
      </c>
      <c r="JU159" s="26">
        <f>IFERROR(Tableau17[[#This Row],[2015-T1-BC-DLF]]/Tableau17[[#This Row],[2015-T1-TOTAL]],"")</f>
        <v>2.0449897750511249E-2</v>
      </c>
      <c r="JV159" s="26">
        <f>IFERROR(Tableau17[[#This Row],[2015-T1-BC-DVD]]/Tableau17[[#This Row],[2015-T1-TOTAL]],"")</f>
        <v>6.1349693251533744E-3</v>
      </c>
      <c r="JW159" s="26">
        <f>IFERROR(Tableau17[[#This Row],[2015-T1-BC-DVG]]/Tableau17[[#This Row],[2015-T1-TOTAL]],"")</f>
        <v>4.9079754601226995E-2</v>
      </c>
      <c r="JX159" s="26">
        <f>IFERROR(Tableau17[[#This Row],[2015-T1-BC-FG]]/Tableau17[[#This Row],[2015-T1-TOTAL]],"")</f>
        <v>7.5664621676891614E-2</v>
      </c>
      <c r="JY159" s="26">
        <f>IFERROR(Tableau17[[#This Row],[2015-T1-BC-FN]]/Tableau17[[#This Row],[2015-T1-TOTAL]],"")</f>
        <v>0.25766871165644173</v>
      </c>
      <c r="JZ159" s="26">
        <f>IFERROR(Tableau17[[#This Row],[2015-T1-BC-MDM]]/Tableau17[[#This Row],[2015-T1-TOTAL]],"")</f>
        <v>2.0449897750511249E-2</v>
      </c>
      <c r="KA159" s="26">
        <f>IFERROR(Tableau17[[#This Row],[2015-T1-BC-RDG]]/Tableau17[[#This Row],[2015-T1-TOTAL]],"")</f>
        <v>0</v>
      </c>
      <c r="KB159" s="26">
        <f>IFERROR(Tableau17[[#This Row],[2015-T1-BC-SOC]]/Tableau17[[#This Row],[2015-T1-TOTAL]],"")</f>
        <v>0</v>
      </c>
      <c r="KC159" s="26">
        <f>IFERROR(Tableau17[[#This Row],[2015-T1-BC-UD]]/Tableau17[[#This Row],[2015-T1-TOTAL]],"")</f>
        <v>0.32310838445807771</v>
      </c>
      <c r="KD159" s="26">
        <f>IFERROR(Tableau17[[#This Row],[2015-T1-BC-UG]]/Tableau17[[#This Row],[2015-T1-TOTAL]],"")</f>
        <v>0.21881390593047034</v>
      </c>
      <c r="KE159" s="26">
        <f>IFERROR(Tableau17[[#This Row],[2015-T1-BC-VEC]]/Tableau17[[#This Row],[2015-T1-TOTAL]],"")</f>
        <v>0</v>
      </c>
      <c r="KF159" s="26">
        <f>IFERROR(Tableau17[[#This Row],[2015-T2-BC-DVG]]/Tableau17[[#This Row],[2015-T2-TOTAL]],"")</f>
        <v>0</v>
      </c>
      <c r="KG159" s="26">
        <f>IFERROR(Tableau17[[#This Row],[2015-T2-BC-FN]]/Tableau17[[#This Row],[2015-T2-TOTAL]],"")</f>
        <v>0.4513888888888889</v>
      </c>
      <c r="KH159" s="26">
        <f>IFERROR(Tableau17[[#This Row],[2015-T2-BC-SOC]]/Tableau17[[#This Row],[2015-T2-TOTAL]],"")</f>
        <v>0</v>
      </c>
      <c r="KI159" s="26">
        <f>IFERROR(Tableau17[[#This Row],[2015-T2-BC-UD]]/Tableau17[[#This Row],[2015-T2-TOTAL]],"")</f>
        <v>0</v>
      </c>
      <c r="KJ159" s="26">
        <f>IFERROR(Tableau17[[#This Row],[2015-T2-BC-UG]]/Tableau17[[#This Row],[2015-T2-TOTAL]],"")</f>
        <v>0.54861111111111116</v>
      </c>
      <c r="KK159" s="26">
        <f>IFERROR(Tableau17[[#This Row],[2017 (L)-T1-COM]]/Tableau17[[#This Row],[2017 (L)-T1-TOTAL]],"")</f>
        <v>2.576112412177986E-2</v>
      </c>
      <c r="KL159" s="26">
        <f>IFERROR(Tableau17[[#This Row],[2017 (L)-T1-DIV]]/Tableau17[[#This Row],[2017 (L)-T1-TOTAL]],"")</f>
        <v>4.6838407494145199E-3</v>
      </c>
      <c r="KM159" s="26">
        <f>IFERROR(Tableau17[[#This Row],[2017 (L)-T1-DLF]]/Tableau17[[#This Row],[2017 (L)-T1-TOTAL]],"")</f>
        <v>1.405152224824356E-2</v>
      </c>
      <c r="KN159" s="26">
        <f>IFERROR(Tableau17[[#This Row],[2017 (L)-T1-DVD]]/Tableau17[[#This Row],[2017 (L)-T1-TOTAL]],"")</f>
        <v>3.5128805620608897E-2</v>
      </c>
      <c r="KO159" s="26">
        <f>IFERROR(Tableau17[[#This Row],[2017 (L)-T1-DVG]]/Tableau17[[#This Row],[2017 (L)-T1-TOTAL]],"")</f>
        <v>2.34192037470726E-3</v>
      </c>
      <c r="KP159" s="26">
        <f>IFERROR(Tableau17[[#This Row],[2017 (L)-T1-ECO]]/Tableau17[[#This Row],[2017 (L)-T1-TOTAL]],"")</f>
        <v>7.7283372365339581E-2</v>
      </c>
      <c r="KQ159" s="26">
        <f>IFERROR(Tableau17[[#This Row],[2017 (L)-T1-EXD]]/Tableau17[[#This Row],[2017 (L)-T1-TOTAL]],"")</f>
        <v>0</v>
      </c>
      <c r="KR159" s="26">
        <f>IFERROR(Tableau17[[#This Row],[2017 (L)-T1-EXG]]/Tableau17[[#This Row],[2017 (L)-T1-TOTAL]],"")</f>
        <v>1.6393442622950821E-2</v>
      </c>
      <c r="KS159" s="26">
        <f>IFERROR(Tableau17[[#This Row],[2017 (L)-T1-FI]]/Tableau17[[#This Row],[2017 (L)-T1-TOTAL]],"")</f>
        <v>0.19906323185011709</v>
      </c>
      <c r="KT159" s="26">
        <f>IFERROR(Tableau17[[#This Row],[2017 (L)-T1-FN]]/Tableau17[[#This Row],[2017 (L)-T1-TOTAL]],"")</f>
        <v>0</v>
      </c>
      <c r="KU159" s="26">
        <f>IFERROR(Tableau17[[#This Row],[2017 (L)-T1-LR]]/Tableau17[[#This Row],[2017 (L)-T1-TOTAL]],"")</f>
        <v>0.25995316159250587</v>
      </c>
      <c r="KV159" s="26">
        <f>IFERROR(Tableau17[[#This Row],[2017 (L)-T1-MDM]]/Tableau17[[#This Row],[2017 (L)-T1-TOTAL]],"")</f>
        <v>0</v>
      </c>
      <c r="KW159" s="26">
        <f>IFERROR(Tableau17[[#This Row],[2017 (L)-T1-RDG]]/Tableau17[[#This Row],[2017 (L)-T1-TOTAL]],"")</f>
        <v>2.576112412177986E-2</v>
      </c>
      <c r="KX159" s="26">
        <f>IFERROR(Tableau17[[#This Row],[2017 (L)-T1-REG]]/Tableau17[[#This Row],[2017 (L)-T1-TOTAL]],"")</f>
        <v>2.34192037470726E-3</v>
      </c>
      <c r="KY159" s="26">
        <f>IFERROR(Tableau17[[#This Row],[2017 (L)-T1-REM]]/Tableau17[[#This Row],[2017 (L)-T1-TOTAL]],"")</f>
        <v>0.33723653395784542</v>
      </c>
      <c r="KZ159" s="26">
        <f>IFERROR(Tableau17[[#This Row],[2017 (L)-T1-SOC]]/Tableau17[[#This Row],[2017 (L)-T1-TOTAL]],"")</f>
        <v>0</v>
      </c>
      <c r="LA159" s="26">
        <f>IFERROR(Tableau17[[#This Row],[2017 (L)-T1-UDI]]/Tableau17[[#This Row],[2017 (L)-T1-TOTAL]],"")</f>
        <v>0</v>
      </c>
      <c r="LB159" s="26">
        <f>IFERROR(Tableau17[[#This Row],[2017 (L)-T2-FI]]/Tableau17[[#This Row],[2017 (L)-T2-TOTAL]],"")</f>
        <v>0.4691011235955056</v>
      </c>
      <c r="LC159" s="26">
        <f>IFERROR(Tableau17[[#This Row],[2017 (L)-T2-FN]]/Tableau17[[#This Row],[2017 (L)-T2-TOTAL]],"")</f>
        <v>0</v>
      </c>
      <c r="LD159" s="26">
        <f>IFERROR(Tableau17[[#This Row],[2017 (L)-T2-LR]]/Tableau17[[#This Row],[2017 (L)-T2-TOTAL]],"")</f>
        <v>0</v>
      </c>
      <c r="LE159" s="26">
        <f>IFERROR(Tableau17[[#This Row],[2017 (L)-T2-MDM]]/Tableau17[[#This Row],[2017 (L)-T2-TOTAL]],"")</f>
        <v>0</v>
      </c>
      <c r="LF159" s="26">
        <f>IFERROR(Tableau17[[#This Row],[2017 (L)-T2-REM]]/Tableau17[[#This Row],[2017 (L)-T2-TOTAL]],"")</f>
        <v>0.5308988764044944</v>
      </c>
      <c r="LG159" s="26">
        <f>IFERROR(Tableau17[[#This Row],[2017-T1-ARTHAUD Nathalie]]/Tableau17[[#This Row],[2017-T1-TOTAL]],"")</f>
        <v>6.5445026178010471E-3</v>
      </c>
      <c r="LH159" s="26">
        <f>IFERROR(Tableau17[[#This Row],[2017-T1-ASSELINEAU Fran]]/Tableau17[[#This Row],[2017-T1-TOTAL]],"")</f>
        <v>6.5445026178010471E-3</v>
      </c>
      <c r="LI159" s="26">
        <f>IFERROR(Tableau17[[#This Row],[2017-T1-CHEMINADE Jacques]]/Tableau17[[#This Row],[2017-T1-TOTAL]],"")</f>
        <v>1.3089005235602095E-3</v>
      </c>
      <c r="LJ159" s="26">
        <f>IFERROR(Tableau17[[#This Row],[2017-T1-DUPONT-AIGNAN Nicolas]]/Tableau17[[#This Row],[2017-T1-TOTAL]],"")</f>
        <v>3.2722513089005235E-2</v>
      </c>
      <c r="LK159" s="26">
        <f>IFERROR(Tableau17[[#This Row],[2017-T1-FILLON Fran]]/Tableau17[[#This Row],[2017-T1-TOTAL]],"")</f>
        <v>0.2107329842931937</v>
      </c>
      <c r="LL159" s="26">
        <f>IFERROR(Tableau17[[#This Row],[2017-T1-HAMON Beno]]/Tableau17[[#This Row],[2017-T1-TOTAL]],"")</f>
        <v>5.3664921465968587E-2</v>
      </c>
      <c r="LM159" s="26">
        <f>IFERROR(Tableau17[[#This Row],[2017-T1-LASSALLE Jean]]/Tableau17[[#This Row],[2017-T1-TOTAL]],"")</f>
        <v>1.3089005235602094E-2</v>
      </c>
      <c r="LN159" s="26">
        <f>IFERROR(Tableau17[[#This Row],[2017-T1-LE PEN Marine]]/Tableau17[[#This Row],[2017-T1-TOTAL]],"")</f>
        <v>0.20026178010471204</v>
      </c>
      <c r="LO159" s="26">
        <f>IFERROR(Tableau17[[#This Row],[2017-T1-M Jean-Luc]]/Tableau17[[#This Row],[2017-T1-TOTAL]],"")</f>
        <v>0.23036649214659685</v>
      </c>
      <c r="LP159" s="26">
        <f>IFERROR(Tableau17[[#This Row],[2017-T1-MACRON Emmanuel]]/Tableau17[[#This Row],[2017-T1-TOTAL]],"")</f>
        <v>0.2356020942408377</v>
      </c>
      <c r="LQ159" s="26">
        <f>IFERROR(Tableau17[[#This Row],[2017-T1-POUTOU Philippe]]/Tableau17[[#This Row],[2017-T1-TOTAL]],"")</f>
        <v>9.1623036649214652E-3</v>
      </c>
      <c r="LR159" s="26">
        <f>IFERROR(Tableau17[[#This Row],[2017-T2-LE PEN Marine]]/Tableau17[[#This Row],[2017-T2-TOTAL]],"")</f>
        <v>0.30757341576506952</v>
      </c>
      <c r="LS159" s="26">
        <f>IFERROR(Tableau17[[#This Row],[2017-T2-MACRON Emmanuel]]/Tableau17[[#This Row],[2017-T2-TOTAL]],"")</f>
        <v>0.69242658423493042</v>
      </c>
      <c r="LT159" s="26">
        <f>IFERROR(Tableau17[[#This Row],[2019-T1-ALEXANDRE Audric]]/Tableau17[[#This Row],[2019-T1-TOTAL]],"")</f>
        <v>0</v>
      </c>
      <c r="LU159" s="26">
        <f>IFERROR(Tableau17[[#This Row],[2019-T1-ARTHAUD Nathalie]]/Tableau17[[#This Row],[2019-T1-TOTAL]],"")</f>
        <v>4.1493775933609959E-3</v>
      </c>
      <c r="LV159" s="26">
        <f>IFERROR(Tableau17[[#This Row],[2019-T1-ASSELINEAU François]]/Tableau17[[#This Row],[2019-T1-TOTAL]],"")</f>
        <v>4.1493775933609959E-3</v>
      </c>
      <c r="LW159" s="26">
        <f>IFERROR(Tableau17[[#This Row],[2019-T1-AUBRY Manon]]/Tableau17[[#This Row],[2019-T1-TOTAL]],"")</f>
        <v>0.1037344398340249</v>
      </c>
      <c r="LX159" s="26">
        <f>IFERROR(Tableau17[[#This Row],[2019-T1-AZERGUI Nagib]]/Tableau17[[#This Row],[2019-T1-TOTAL]],"")</f>
        <v>8.2987551867219917E-3</v>
      </c>
      <c r="LY159" s="26">
        <f>IFERROR(Tableau17[[#This Row],[2019-T1-BARDELLA Jordan]]/Tableau17[[#This Row],[2019-T1-TOTAL]],"")</f>
        <v>0.24066390041493776</v>
      </c>
      <c r="LZ159" s="26">
        <f>IFERROR(Tableau17[[#This Row],[2019-T1-BELLAMY François-Xavier]]/Tableau17[[#This Row],[2019-T1-TOTAL]],"")</f>
        <v>9.5435684647302899E-2</v>
      </c>
      <c r="MA159" s="26">
        <f>IFERROR(Tableau17[[#This Row],[2019-T1-BIDOU Olivier]]/Tableau17[[#This Row],[2019-T1-TOTAL]],"")</f>
        <v>0</v>
      </c>
      <c r="MB159" s="26">
        <f>IFERROR(Tableau17[[#This Row],[2019-T1-BOURG Dominique]]/Tableau17[[#This Row],[2019-T1-TOTAL]],"")</f>
        <v>1.4522821576763486E-2</v>
      </c>
      <c r="MC159" s="26">
        <f>IFERROR(Tableau17[[#This Row],[2019-T1-BROSSAT Ian]]/Tableau17[[#This Row],[2019-T1-TOTAL]],"")</f>
        <v>2.9045643153526972E-2</v>
      </c>
      <c r="MD159" s="26">
        <f>IFERROR(Tableau17[[#This Row],[2019-T1-CAILLAUD Sophie]]/Tableau17[[#This Row],[2019-T1-TOTAL]],"")</f>
        <v>0</v>
      </c>
      <c r="ME159" s="26">
        <f>IFERROR(Tableau17[[#This Row],[2019-T1-CAMUS Renaud]]/Tableau17[[#This Row],[2019-T1-TOTAL]],"")</f>
        <v>0</v>
      </c>
      <c r="MF159" s="26">
        <f>IFERROR(Tableau17[[#This Row],[2019-T1-CHALENÇON Christophe]]/Tableau17[[#This Row],[2019-T1-TOTAL]],"")</f>
        <v>0</v>
      </c>
      <c r="MG159" s="26">
        <f>IFERROR(Tableau17[[#This Row],[2019-T1-CORBET Cathy Denise Ginette]]/Tableau17[[#This Row],[2019-T1-TOTAL]],"")</f>
        <v>0</v>
      </c>
      <c r="MH159" s="26">
        <f>IFERROR(Tableau17[[#This Row],[2019-T1-DE PREVOISIN Robert]]/Tableau17[[#This Row],[2019-T1-TOTAL]],"")</f>
        <v>2.0746887966804979E-3</v>
      </c>
      <c r="MI159" s="26">
        <f>IFERROR(Tableau17[[#This Row],[2019-T1-DELFEL Thérèse]]/Tableau17[[#This Row],[2019-T1-TOTAL]],"")</f>
        <v>2.0746887966804979E-3</v>
      </c>
      <c r="MJ159" s="26">
        <f>IFERROR(Tableau17[[#This Row],[2019-T1-DIEUMEGARD Pierre]]/Tableau17[[#This Row],[2019-T1-TOTAL]],"")</f>
        <v>0</v>
      </c>
      <c r="MK159" s="26">
        <f>IFERROR(Tableau17[[#This Row],[2019-T1-DUPONT-AIGNAN Nicolas]]/Tableau17[[#This Row],[2019-T1-TOTAL]],"")</f>
        <v>1.2448132780082987E-2</v>
      </c>
      <c r="ML159" s="26">
        <f>IFERROR(Tableau17[[#This Row],[2019-T1-GERNIGON Yves]]/Tableau17[[#This Row],[2019-T1-TOTAL]],"")</f>
        <v>0</v>
      </c>
      <c r="MM159" s="26">
        <f>IFERROR(Tableau17[[#This Row],[2019-T1-GLUCKSMANN Raphaël]]/Tableau17[[#This Row],[2019-T1-TOTAL]],"")</f>
        <v>4.1493775933609957E-2</v>
      </c>
      <c r="MN159" s="26">
        <f>IFERROR(Tableau17[[#This Row],[2019-T1-HAMON Benoît]]/Tableau17[[#This Row],[2019-T1-TOTAL]],"")</f>
        <v>3.3195020746887967E-2</v>
      </c>
      <c r="MO159" s="26">
        <f>IFERROR(Tableau17[[#This Row],[2019-T1-HELGEN Gilles]]/Tableau17[[#This Row],[2019-T1-TOTAL]],"")</f>
        <v>0</v>
      </c>
      <c r="MP159" s="26">
        <f>IFERROR(Tableau17[[#This Row],[2019-T1-JADOT Yannick]]/Tableau17[[#This Row],[2019-T1-TOTAL]],"")</f>
        <v>0.17219917012448133</v>
      </c>
      <c r="MQ159" s="26">
        <f>IFERROR(Tableau17[[#This Row],[2019-T1-LAGARDE Jean-Christophe]]/Tableau17[[#This Row],[2019-T1-TOTAL]],"")</f>
        <v>2.0746887966804978E-2</v>
      </c>
      <c r="MR159" s="26">
        <f>IFERROR(Tableau17[[#This Row],[2019-T1-LALANNE Francis]]/Tableau17[[#This Row],[2019-T1-TOTAL]],"")</f>
        <v>2.0746887966804979E-3</v>
      </c>
      <c r="MS159" s="26">
        <f>IFERROR(Tableau17[[#This Row],[2019-T1-LOISEAU Nathalie]]/Tableau17[[#This Row],[2019-T1-TOTAL]],"")</f>
        <v>0.21369294605809128</v>
      </c>
      <c r="MT159" s="26">
        <f>IFERROR(Tableau17[[#This Row],[2019-T1-MARIE Florie]]/Tableau17[[#This Row],[2019-T1-TOTAL]],"")</f>
        <v>0</v>
      </c>
      <c r="MU159" s="26">
        <f>IFERROR(Tableau17[[#This Row],[2008-T1-MACROEXTRDROITE]]/Tableau17[[#This Row],[2008-T1-MACROTOTALE]],"")</f>
        <v>7.9710144927536225E-2</v>
      </c>
      <c r="MV159" s="26">
        <f>IFERROR(Tableau17[[#This Row],[2008-T1-MACRODROITE]]/Tableau17[[#This Row],[2008-T1-MACROTOTALE]],"")</f>
        <v>0.53913043478260869</v>
      </c>
      <c r="MW159" s="26">
        <f>IFERROR(Tableau17[[#This Row],[2008-T1-MACROCENTRE]]/Tableau17[[#This Row],[2008-T1-MACROTOTALE]],"")</f>
        <v>0</v>
      </c>
      <c r="MX159" s="26">
        <f>IFERROR(Tableau17[[#This Row],[2008-T1-MACROGAUCHE]]/Tableau17[[#This Row],[2008-T1-MACROTOTALE]],"")</f>
        <v>0.38115942028985506</v>
      </c>
      <c r="MY159" s="26">
        <f>IFERROR(Tableau17[[#This Row],[2008-T1-MACROAUTRE]]/Tableau17[[#This Row],[2008-T1-MACROTOTALE]],"")</f>
        <v>0</v>
      </c>
      <c r="MZ159" s="26">
        <f>IFERROR(Tableau17[[#This Row],[2008-T2-MACROEXTRDROITE]]/Tableau17[[#This Row],[2008-T2-MACROTOTALE]],"")</f>
        <v>0</v>
      </c>
      <c r="NA159" s="26">
        <f>IFERROR(Tableau17[[#This Row],[2008-T2-MACRODROITE]]/Tableau17[[#This Row],[2008-T2-MACROTOTALE]],"")</f>
        <v>0.56473829201101933</v>
      </c>
      <c r="NB159" s="26">
        <f>IFERROR(Tableau17[[#This Row],[2008-T2-MACROCENTRE]]/Tableau17[[#This Row],[2008-T2-MACROTOTALE]],"")</f>
        <v>0</v>
      </c>
      <c r="NC159" s="26">
        <f>IFERROR(Tableau17[[#This Row],[2008-T2-MACROGAUCHE]]/Tableau17[[#This Row],[2008-T2-MACROTOTALE]],"")</f>
        <v>0.43526170798898073</v>
      </c>
      <c r="ND159" s="26">
        <f>IFERROR(Tableau17[[#This Row],[2008-T2-MACROAUTRE]]/Tableau17[[#This Row],[2008-T2-MACROTOTALE]],"")</f>
        <v>0</v>
      </c>
      <c r="NE159" s="26">
        <f>IFERROR(Tableau17[[#This Row],[2014-T1-MACROEXTRDROITE]]/Tableau17[[#This Row],[2014-T1-MACROTOTALE]],"")</f>
        <v>0.17637540453074432</v>
      </c>
      <c r="NF159" s="26">
        <f>IFERROR(Tableau17[[#This Row],[2014-T1-MACRODROITE]]/Tableau17[[#This Row],[2014-T1-MACROTOTALE]],"")</f>
        <v>0.45792880258899676</v>
      </c>
      <c r="NG159" s="26">
        <f>IFERROR(Tableau17[[#This Row],[2014-T1-MACROCENTRE]]/Tableau17[[#This Row],[2014-T1-MACROTOTALE]],"")</f>
        <v>8.0906148867313909E-3</v>
      </c>
      <c r="NH159" s="26">
        <f>IFERROR(Tableau17[[#This Row],[2014-T1-MACROGAUCHE]]/Tableau17[[#This Row],[2014-T1-MACROTOTALE]],"")</f>
        <v>0.35760517799352753</v>
      </c>
      <c r="NI159" s="26">
        <f>IFERROR(Tableau17[[#This Row],[2014-T1-MACROAUTRE]]/Tableau17[[#This Row],[2014-T1-MACROTOTALE]],"")</f>
        <v>0</v>
      </c>
      <c r="NJ159" s="26">
        <f>IFERROR(Tableau17[[#This Row],[2014-T2-MACROEXTRDROITE]]/Tableau17[[#This Row],[2014-T2-MACROTOTALE]],"")</f>
        <v>0.18387096774193548</v>
      </c>
      <c r="NK159" s="26">
        <f>IFERROR(Tableau17[[#This Row],[2014-T2-MACRODROITE]]/Tableau17[[#This Row],[2014-T2-MACROTOTALE]],"")</f>
        <v>0.51129032258064511</v>
      </c>
      <c r="NL159" s="26">
        <f>IFERROR(Tableau17[[#This Row],[2014-T2-MACROCENTRE]]/Tableau17[[#This Row],[2014-T2-MACROTOTALE]],"")</f>
        <v>0</v>
      </c>
      <c r="NM159" s="26">
        <f>IFERROR(Tableau17[[#This Row],[2014-T2-MACROGAUCHE]]/Tableau17[[#This Row],[2014-T2-MACROTOTALE]],"")</f>
        <v>0.30483870967741933</v>
      </c>
      <c r="NN159" s="26">
        <f>IFERROR(Tableau17[[#This Row],[2014-T2-MACROAUTRE]]/Tableau17[[#This Row],[2014-T2-MACROTOTALE]],"")</f>
        <v>0</v>
      </c>
      <c r="NO159" s="26">
        <f>IFERROR( Tableau17[[#This Row],[2015-T1-MACROEXTRDROITE]]/Tableau17[[#This Row],[2015-T1-MACROTOTALE]],"")</f>
        <v>0.27811860940695299</v>
      </c>
      <c r="NP159" s="26">
        <f>IFERROR(Tableau17[[#This Row],[2015-T1-MACRODROITE]]/Tableau17[[#This Row],[2015-T1-MACROTOTALE]],"")</f>
        <v>0.32924335378323111</v>
      </c>
      <c r="NQ159" s="26">
        <f>IFERROR(Tableau17[[#This Row],[2015-T1-MACROCENTRE]]/Tableau17[[#This Row],[2015-T1-MACROTOTALE]],"")</f>
        <v>2.0449897750511249E-2</v>
      </c>
      <c r="NR159" s="26">
        <f>IFERROR(Tableau17[[#This Row],[2015-T1-MACROGAUCHE]]/Tableau17[[#This Row],[2015-T1-MACROTOTALE]],"")</f>
        <v>0.34355828220858897</v>
      </c>
      <c r="NS159" s="26">
        <f>IFERROR(Tableau17[[#This Row],[2015-T1-MACROAUTRE]]/Tableau17[[#This Row],[2015-T1-MACROTOTALE]],"")</f>
        <v>2.8629856850715747E-2</v>
      </c>
      <c r="NT159" s="26">
        <f>IFERROR(Tableau17[[#This Row],[2015-T2-MACROEXTRDROITE]]/Tableau17[[#This Row],[2015-T2-MACROTOTALE]],"")</f>
        <v>0.4513888888888889</v>
      </c>
      <c r="NU159" s="26">
        <f>IFERROR(Tableau17[[#This Row],[2015-T2-MACRODROITE]]/Tableau17[[#This Row],[2015-T2-MACROTOTALE]],"")</f>
        <v>0</v>
      </c>
      <c r="NV159" s="26">
        <f>IFERROR(Tableau17[[#This Row],[2015-T2-MACROCENTRE]]/Tableau17[[#This Row],[2015-T2-MACROTOTALE]],"")</f>
        <v>0</v>
      </c>
      <c r="NW159" s="26">
        <f>IFERROR(Tableau17[[#This Row],[2015-T2-MACROGAUCHE]]/Tableau17[[#This Row],[2015-T2-MACROTOTALE]],"")</f>
        <v>0.54861111111111116</v>
      </c>
      <c r="NX159" s="26">
        <f>IFERROR(Tableau17[[#This Row],[2015-T2-MACROAUTRE]]/Tableau17[[#This Row],[2015-T2-MACROTOTALE]],"")</f>
        <v>0</v>
      </c>
      <c r="NY159" s="26">
        <f>IFERROR(Tableau17[[#This Row],[2017-T1-MACROEXTRDROITE]]/Tableau17[[#This Row],[2017-T1-MACROTOTALE]],"")</f>
        <v>0.24083769633507854</v>
      </c>
      <c r="NZ159" s="26">
        <f>IFERROR(Tableau17[[#This Row],[2017-T1-MACRODROITE]]/Tableau17[[#This Row],[2017-T1-MACROTOTALE]],"")</f>
        <v>0.2107329842931937</v>
      </c>
      <c r="OA159" s="26">
        <f>IFERROR(Tableau17[[#This Row],[2017-T1-MACROCENTRE]]/Tableau17[[#This Row],[2017-T1-MACROTOTALE]],"")</f>
        <v>0.2356020942408377</v>
      </c>
      <c r="OB159" s="26">
        <f>IFERROR(Tableau17[[#This Row],[2017-T1-MACROGAUCHE]]/Tableau17[[#This Row],[2017-T1-MACROTOTALE]],"")</f>
        <v>0.29973821989528798</v>
      </c>
      <c r="OC159" s="26">
        <f>IFERROR(Tableau17[[#This Row],[2017-T1-MACROAUTRE]]/Tableau17[[#This Row],[2017-T1-MACROTOTALE]],"")</f>
        <v>1.3089005235602094E-2</v>
      </c>
      <c r="OD159" s="26">
        <f>IFERROR(Tableau17[[#This Row],[2017-T2-MACROEXTRDROITE]]/Tableau17[[#This Row],[2017-T2-MACROTOTALE]],"")</f>
        <v>0.30757341576506952</v>
      </c>
      <c r="OE159" s="26">
        <f>IFERROR(Tableau17[[#This Row],[2017-T2-MACRODROITE]]/Tableau17[[#This Row],[2017-T2-MACROTOTALE]],"")</f>
        <v>0</v>
      </c>
      <c r="OF159" s="26">
        <f>IFERROR(Tableau17[[#This Row],[2017-T2-MACROCENTRE]]/Tableau17[[#This Row],[2017-T2-MACROTOTALE]],"")</f>
        <v>0.69242658423493042</v>
      </c>
      <c r="OG159" s="26">
        <f>IFERROR(Tableau17[[#This Row],[2017-T2-MACROGAUCHE]]/Tableau17[[#This Row],[2017-T2-MACROTOTALE]],"")</f>
        <v>0</v>
      </c>
      <c r="OH159" s="26">
        <f>IFERROR(Tableau17[[#This Row],[2017-T2-MACROAUTRE]]/Tableau17[[#This Row],[2017-T2-MACROTOTALE]],"")</f>
        <v>0</v>
      </c>
      <c r="OI159" s="26">
        <f>IFERROR(Tableau17[[#This Row],[2019-T1-MACROEXTRDROITE]]/Tableau17[[#This Row],[2019-T1-MACROTOTALE]],"")</f>
        <v>0.26262626262626265</v>
      </c>
      <c r="OJ159" s="26">
        <f>IFERROR(Tableau17[[#This Row],[2019-T1-MACRODROITE]]/Tableau17[[#This Row],[2019-T1-MACROTOTALE]],"")</f>
        <v>0.11313131313131314</v>
      </c>
      <c r="OK159" s="26">
        <f>IFERROR(Tableau17[[#This Row],[2019-T1-MACROCENTRE]]/Tableau17[[#This Row],[2019-T1-MACROTOTALE]],"")</f>
        <v>0.20808080808080809</v>
      </c>
      <c r="OL159" s="26">
        <f>IFERROR(Tableau17[[#This Row],[2019-T1-MACROGAUCHE]]/Tableau17[[#This Row],[2019-T1-MACROTOTALE]],"")</f>
        <v>0.37373737373737376</v>
      </c>
      <c r="OM159" s="26">
        <f>IFERROR(Tableau17[[#This Row],[2019-T1-MACROAUTRE]]/Tableau17[[#This Row],[2019-T1-MACROTOTALE]],"")</f>
        <v>4.2424242424242427E-2</v>
      </c>
      <c r="ON159" s="26">
        <f>IFERROR(Tableau17[[#This Row],[2020-T1-MACROEXTRDROITE]]/Tableau17[[#This Row],[2020-T1-MACROTOTALE]],"")</f>
        <v>0.11779448621553884</v>
      </c>
      <c r="OO159" s="26">
        <f>IFERROR(Tableau17[[#This Row],[2020-T1-MACRODROITE]]/Tableau17[[#This Row],[2020-T1-MACROTOTALE]],"")</f>
        <v>0.33834586466165412</v>
      </c>
      <c r="OP159" s="26">
        <f>IFERROR(Tableau17[[#This Row],[2020-T1-MACROCENTRE]]/Tableau17[[#This Row],[2020-T1-MACROTOTALE]],"")</f>
        <v>4.7619047619047616E-2</v>
      </c>
      <c r="OQ159" s="26">
        <f>IFERROR(Tableau17[[#This Row],[2020-T1-MACROGAUCHE]]/Tableau17[[#This Row],[2020-T1-MACROTOTALE]],"")</f>
        <v>0.49624060150375937</v>
      </c>
      <c r="OR159" s="26">
        <f>IFERROR(Tableau17[[#This Row],[2020-T1-MACROAUTRE]]/Tableau17[[#This Row],[2020-T1-MACROTOTALE]],"")</f>
        <v>0</v>
      </c>
      <c r="OS159" s="26">
        <f>IFERROR(Tableau17[[#This Row],[2017 (L)-T1-MACROEXTRDROITE]]/Tableau17[[#This Row],[2017 (L)-T1-MACROTOTALE]],"")</f>
        <v>1.405152224824356E-2</v>
      </c>
      <c r="OT159" s="26">
        <f>IFERROR(Tableau17[[#This Row],[2017 (L)-T1-MACRODROITE]]/Tableau17[[#This Row],[2017 (L)-T1-MACROTOTALE]],"")</f>
        <v>0.29508196721311475</v>
      </c>
      <c r="OU159" s="26">
        <f>IFERROR(Tableau17[[#This Row],[2017 (L)-T1-MACROCENTRE]]/Tableau17[[#This Row],[2017 (L)-T1-MACROTOTALE]],"")</f>
        <v>0.33723653395784542</v>
      </c>
      <c r="OV159" s="26">
        <f>IFERROR(Tableau17[[#This Row],[2017 (L)-T1-MACROGAUCHE]]/Tableau17[[#This Row],[2017 (L)-T1-MACROTOTALE]],"")</f>
        <v>0.34660421545667447</v>
      </c>
      <c r="OW159" s="26">
        <f>IFERROR(Tableau17[[#This Row],[2017 (L)-T1-MACROAUTRE]]/Tableau17[[#This Row],[2017 (L)-T1-MACROTOTALE]],"")</f>
        <v>7.0257611241217799E-3</v>
      </c>
      <c r="OX159" s="26">
        <f>IFERROR(Tableau17[[#This Row],[2017 (L)-T2-MACROEXTRDROITE]]/Tableau17[[#This Row],[2017 (L)-T2-MACROTOTALE]],"")</f>
        <v>0</v>
      </c>
      <c r="OY159" s="26">
        <f>IFERROR(Tableau17[[#This Row],[2017 (L)-T2-MACRODROITE]]/Tableau17[[#This Row],[2017 (L)-T2-MACROTOTALE]],"")</f>
        <v>0</v>
      </c>
      <c r="OZ159" s="26">
        <f>IFERROR(Tableau17[[#This Row],[2017 (L)-T2-MACROCENTRE]]/Tableau17[[#This Row],[2017 (L)-T2-MACROTOTALE]],"")</f>
        <v>0.5308988764044944</v>
      </c>
      <c r="PA159" s="26">
        <f>IFERROR(Tableau17[[#This Row],[2017 (L)-T2-MACROGAUCHE]]/Tableau17[[#This Row],[2017 (L)-T2-MACROTOTALE]],"")</f>
        <v>0.4691011235955056</v>
      </c>
      <c r="PB159" s="26">
        <f>IFERROR(Tableau17[[#This Row],[2017 (L)-T2-MACROAUTRE]]/Tableau17[[#This Row],[2017 (L)-T2-MACROTOTALE]],"")</f>
        <v>0</v>
      </c>
      <c r="PC159" s="26">
        <f>IFERROR(Tableau17[[#This Row],[2008_T1_PROCUS]]/Tableau17[[#This Row],[2008_T1_INSCRITS]],0)</f>
        <v>2.0313942751615882E-2</v>
      </c>
      <c r="PD159" s="26">
        <f>IFERROR(Tableau17[[#This Row],[2008_T2_PROCUS]]/Tableau17[[#This Row],[2008_T2_INSCRITS]],0)</f>
        <v>2.4007386888273315E-2</v>
      </c>
      <c r="PE159" s="26">
        <f>Tableau17[[#This Row],[2014_T1_PROCUS]]/Tableau17[[#This Row],[2014_T1_INSCRITS]]</f>
        <v>1.2795275590551181E-2</v>
      </c>
      <c r="PF159" s="26">
        <f>IFERROR(Tableau17[[#This Row],[2014_T2_PROCUS]]/Tableau17[[#This Row],[2014_T2_INSCRITS]],0)</f>
        <v>1.5748031496062992E-2</v>
      </c>
    </row>
    <row r="160" spans="1:422" x14ac:dyDescent="0.2">
      <c r="A160" s="1">
        <v>3</v>
      </c>
      <c r="B160" s="1" t="s">
        <v>305</v>
      </c>
      <c r="C160" s="1" t="s">
        <v>304</v>
      </c>
      <c r="D160" s="1" t="s">
        <v>304</v>
      </c>
      <c r="E160" s="1">
        <v>561</v>
      </c>
      <c r="F160" s="1">
        <v>5.4098360000000003</v>
      </c>
      <c r="G160" s="1">
        <v>43.293911999999999</v>
      </c>
      <c r="H160" s="3">
        <v>1151</v>
      </c>
      <c r="I160" s="3">
        <v>208</v>
      </c>
      <c r="L160" s="1">
        <v>122</v>
      </c>
      <c r="M160" s="1">
        <v>12</v>
      </c>
      <c r="O160" s="1">
        <v>4</v>
      </c>
      <c r="P160" s="1">
        <v>31</v>
      </c>
      <c r="Q160" s="1">
        <v>29</v>
      </c>
      <c r="R160" s="1">
        <v>62</v>
      </c>
      <c r="S160" s="1">
        <v>144</v>
      </c>
      <c r="T160" s="1">
        <v>26</v>
      </c>
      <c r="U160" s="1">
        <v>430</v>
      </c>
      <c r="V160" s="1">
        <v>1096</v>
      </c>
      <c r="W160" s="1">
        <v>616</v>
      </c>
      <c r="X160" s="1">
        <v>14</v>
      </c>
      <c r="Y160" s="2">
        <v>0.56204379999999998</v>
      </c>
      <c r="Z160" s="1">
        <v>1096</v>
      </c>
      <c r="AA160" s="1">
        <v>630</v>
      </c>
      <c r="AB160" s="1">
        <v>18</v>
      </c>
      <c r="AC160" s="2">
        <v>0.57481751999999997</v>
      </c>
      <c r="AD160" s="1">
        <v>1151</v>
      </c>
      <c r="AE160" s="1">
        <v>438</v>
      </c>
      <c r="AF160" s="2">
        <v>0.38053865999999997</v>
      </c>
      <c r="AG160" s="1">
        <f t="shared" si="2"/>
        <v>208</v>
      </c>
      <c r="AH160" s="1">
        <v>1113</v>
      </c>
      <c r="AI160" s="1">
        <v>674</v>
      </c>
      <c r="AJ160" s="1">
        <v>14</v>
      </c>
      <c r="AK160" s="2">
        <v>0.60557053000000005</v>
      </c>
      <c r="AL160" s="1">
        <v>1113</v>
      </c>
      <c r="AM160" s="1">
        <v>717</v>
      </c>
      <c r="AN160" s="1">
        <v>17</v>
      </c>
      <c r="AO160" s="2">
        <v>0.64420485000000005</v>
      </c>
      <c r="AP160" s="1">
        <v>1102</v>
      </c>
      <c r="AQ160" s="1">
        <v>469</v>
      </c>
      <c r="AR160" s="2">
        <v>0.42558984</v>
      </c>
      <c r="AS160" s="1">
        <v>1102</v>
      </c>
      <c r="AT160" s="1">
        <v>468</v>
      </c>
      <c r="AU160" s="2">
        <v>0.42468240000000002</v>
      </c>
      <c r="AV160" s="1">
        <v>1107</v>
      </c>
      <c r="AW160" s="1">
        <v>529</v>
      </c>
      <c r="AX160" s="2">
        <v>0.47786811000000001</v>
      </c>
      <c r="AY160" s="1">
        <v>1107</v>
      </c>
      <c r="AZ160" s="1">
        <v>396</v>
      </c>
      <c r="BA160" s="2">
        <v>0.35772357999999999</v>
      </c>
      <c r="BB160" s="1">
        <v>1107</v>
      </c>
      <c r="BC160" s="1">
        <v>824</v>
      </c>
      <c r="BD160" s="2">
        <v>0.74435410999999996</v>
      </c>
      <c r="BE160" s="1">
        <v>1106</v>
      </c>
      <c r="BF160" s="1">
        <v>773</v>
      </c>
      <c r="BG160" s="2">
        <v>0.69891501</v>
      </c>
      <c r="BH160" s="1">
        <v>1091</v>
      </c>
      <c r="BI160" s="1">
        <v>530</v>
      </c>
      <c r="BJ160" s="2">
        <v>0.48579285</v>
      </c>
      <c r="BK160" s="1">
        <v>45</v>
      </c>
      <c r="BL160" s="1">
        <v>3</v>
      </c>
      <c r="BM160" s="1">
        <v>5</v>
      </c>
      <c r="BN160" s="1">
        <v>32</v>
      </c>
      <c r="BO160" s="1">
        <v>43</v>
      </c>
      <c r="BP160" s="1">
        <v>313</v>
      </c>
      <c r="BQ160" s="1">
        <v>218</v>
      </c>
      <c r="BR160" s="1">
        <v>659</v>
      </c>
      <c r="BT160" s="1">
        <v>314</v>
      </c>
      <c r="BU160" s="1">
        <v>382</v>
      </c>
      <c r="BW160" s="1">
        <v>696</v>
      </c>
      <c r="BX160" s="1">
        <v>6</v>
      </c>
      <c r="BY160" s="1">
        <v>1</v>
      </c>
      <c r="BZ160" s="1">
        <v>45</v>
      </c>
      <c r="CB160" s="1">
        <v>37</v>
      </c>
      <c r="CC160" s="1">
        <v>111</v>
      </c>
      <c r="CD160" s="1">
        <v>285</v>
      </c>
      <c r="CE160" s="1">
        <v>118</v>
      </c>
      <c r="CF160" s="1">
        <v>603</v>
      </c>
      <c r="CG160" s="1">
        <v>116</v>
      </c>
      <c r="CH160" s="1">
        <v>319</v>
      </c>
      <c r="CI160" s="1">
        <v>175</v>
      </c>
      <c r="CJ160" s="1">
        <v>610</v>
      </c>
      <c r="CK160" s="1">
        <v>6</v>
      </c>
      <c r="CO160" s="1">
        <v>48</v>
      </c>
      <c r="CP160" s="1">
        <v>157</v>
      </c>
      <c r="CR160" s="1">
        <v>13</v>
      </c>
      <c r="CT160" s="1">
        <v>126</v>
      </c>
      <c r="CU160" s="1">
        <v>96</v>
      </c>
      <c r="CW160" s="1">
        <v>446</v>
      </c>
      <c r="CY160" s="1">
        <v>166</v>
      </c>
      <c r="DA160" s="1">
        <v>250</v>
      </c>
      <c r="DC160" s="1">
        <v>416</v>
      </c>
      <c r="DD160" s="1">
        <v>13</v>
      </c>
      <c r="DE160" s="1">
        <v>5</v>
      </c>
      <c r="DF160" s="1">
        <v>9</v>
      </c>
      <c r="DG160" s="1">
        <v>22</v>
      </c>
      <c r="DH160" s="1">
        <v>1</v>
      </c>
      <c r="DI160" s="1">
        <v>31</v>
      </c>
      <c r="DK160" s="1">
        <v>4</v>
      </c>
      <c r="DL160" s="1">
        <v>106</v>
      </c>
      <c r="DN160" s="1">
        <v>103</v>
      </c>
      <c r="DP160" s="1">
        <v>5</v>
      </c>
      <c r="DQ160" s="1">
        <v>1</v>
      </c>
      <c r="DR160" s="1">
        <v>138</v>
      </c>
      <c r="DU160" s="1">
        <v>438</v>
      </c>
      <c r="DV160" s="1">
        <v>184</v>
      </c>
      <c r="DZ160" s="1">
        <v>181</v>
      </c>
      <c r="EA160" s="1">
        <v>365</v>
      </c>
      <c r="EB160" s="1">
        <v>1</v>
      </c>
      <c r="EC160" s="1">
        <v>7</v>
      </c>
      <c r="ED160" s="1">
        <v>1</v>
      </c>
      <c r="EE160" s="1">
        <v>31</v>
      </c>
      <c r="EF160" s="1">
        <v>160</v>
      </c>
      <c r="EG160" s="1">
        <v>61</v>
      </c>
      <c r="EH160" s="1">
        <v>6</v>
      </c>
      <c r="EI160" s="1">
        <v>168</v>
      </c>
      <c r="EJ160" s="1">
        <v>210</v>
      </c>
      <c r="EK160" s="1">
        <v>149</v>
      </c>
      <c r="EL160" s="1">
        <v>8</v>
      </c>
      <c r="EM160" s="1">
        <v>802</v>
      </c>
      <c r="EN160" s="1">
        <v>247</v>
      </c>
      <c r="EO160" s="1">
        <v>433</v>
      </c>
      <c r="EP160" s="1">
        <v>680</v>
      </c>
      <c r="EQ160" s="1">
        <v>0</v>
      </c>
      <c r="ER160" s="1">
        <v>3</v>
      </c>
      <c r="ES160" s="1">
        <v>11</v>
      </c>
      <c r="ET160" s="1">
        <v>49</v>
      </c>
      <c r="EU160" s="1">
        <v>0</v>
      </c>
      <c r="EV160" s="1">
        <v>124</v>
      </c>
      <c r="EW160" s="1">
        <v>37</v>
      </c>
      <c r="EX160" s="1">
        <v>0</v>
      </c>
      <c r="EY160" s="1">
        <v>3</v>
      </c>
      <c r="EZ160" s="1">
        <v>16</v>
      </c>
      <c r="FA160" s="1">
        <v>0</v>
      </c>
      <c r="FB160" s="1">
        <v>0</v>
      </c>
      <c r="FC160" s="1">
        <v>0</v>
      </c>
      <c r="FD160" s="1">
        <v>0</v>
      </c>
      <c r="FE160" s="1">
        <v>0</v>
      </c>
      <c r="FF160" s="1">
        <v>0</v>
      </c>
      <c r="FG160" s="1">
        <v>0</v>
      </c>
      <c r="FH160" s="1">
        <v>12</v>
      </c>
      <c r="FI160" s="1">
        <v>1</v>
      </c>
      <c r="FJ160" s="1">
        <v>29</v>
      </c>
      <c r="FK160" s="1">
        <v>23</v>
      </c>
      <c r="FL160" s="1">
        <v>0</v>
      </c>
      <c r="FM160" s="1">
        <v>89</v>
      </c>
      <c r="FN160" s="1">
        <v>4</v>
      </c>
      <c r="FO160" s="1">
        <v>4</v>
      </c>
      <c r="FP160" s="1">
        <v>97</v>
      </c>
      <c r="FQ160" s="1">
        <v>1</v>
      </c>
      <c r="FR160" s="1">
        <f>SUM(Tableau17[[#This Row],[2019-T1-ALEXANDRE Audric]:[2019-T1-MARIE Florie]])</f>
        <v>503</v>
      </c>
      <c r="FS160" s="1">
        <v>48</v>
      </c>
      <c r="FT160" s="1">
        <v>361</v>
      </c>
      <c r="FU160" s="1">
        <v>0</v>
      </c>
      <c r="FV160" s="1">
        <v>250</v>
      </c>
      <c r="FW160" s="1">
        <v>0</v>
      </c>
      <c r="FX160" s="1">
        <v>659</v>
      </c>
      <c r="FY160" s="1">
        <v>0</v>
      </c>
      <c r="FZ160" s="1">
        <v>382</v>
      </c>
      <c r="GA160" s="1">
        <v>0</v>
      </c>
      <c r="GB160" s="1">
        <v>314</v>
      </c>
      <c r="GC160" s="1">
        <v>0</v>
      </c>
      <c r="GD160" s="1">
        <v>696</v>
      </c>
      <c r="GE160" s="1">
        <v>111</v>
      </c>
      <c r="GF160" s="1">
        <v>286</v>
      </c>
      <c r="GG160" s="1">
        <v>6</v>
      </c>
      <c r="GH160" s="1">
        <v>200</v>
      </c>
      <c r="GI160" s="1">
        <v>0</v>
      </c>
      <c r="GJ160" s="1">
        <v>603</v>
      </c>
      <c r="GK160" s="1">
        <v>116</v>
      </c>
      <c r="GL160" s="1">
        <v>319</v>
      </c>
      <c r="GM160" s="1">
        <v>0</v>
      </c>
      <c r="GN160" s="1">
        <v>175</v>
      </c>
      <c r="GO160" s="1">
        <v>0</v>
      </c>
      <c r="GP160" s="1">
        <v>610</v>
      </c>
      <c r="GQ160" s="1">
        <v>157</v>
      </c>
      <c r="GR160" s="1">
        <v>126</v>
      </c>
      <c r="GS160" s="1">
        <v>0</v>
      </c>
      <c r="GT160" s="1">
        <v>157</v>
      </c>
      <c r="GU160" s="1">
        <v>6</v>
      </c>
      <c r="GV160" s="1">
        <v>446</v>
      </c>
      <c r="GW160" s="1">
        <v>166</v>
      </c>
      <c r="GX160" s="1">
        <v>250</v>
      </c>
      <c r="GY160" s="1">
        <v>0</v>
      </c>
      <c r="GZ160" s="1">
        <v>0</v>
      </c>
      <c r="HA160" s="1">
        <v>0</v>
      </c>
      <c r="HB160" s="1">
        <v>416</v>
      </c>
      <c r="HC160" s="1">
        <v>207</v>
      </c>
      <c r="HD160" s="1">
        <v>160</v>
      </c>
      <c r="HE160" s="1">
        <v>149</v>
      </c>
      <c r="HF160" s="1">
        <v>280</v>
      </c>
      <c r="HG160" s="1">
        <v>6</v>
      </c>
      <c r="HH160" s="1">
        <v>802</v>
      </c>
      <c r="HI160" s="1">
        <v>247</v>
      </c>
      <c r="HJ160" s="1">
        <v>0</v>
      </c>
      <c r="HK160" s="1">
        <v>433</v>
      </c>
      <c r="HL160" s="1">
        <v>0</v>
      </c>
      <c r="HM160" s="1">
        <v>0</v>
      </c>
      <c r="HN160" s="1">
        <v>680</v>
      </c>
      <c r="HO160" s="1">
        <v>149</v>
      </c>
      <c r="HP160" s="1">
        <v>41</v>
      </c>
      <c r="HQ160" s="1">
        <v>97</v>
      </c>
      <c r="HR160" s="1">
        <v>209</v>
      </c>
      <c r="HS160" s="1">
        <v>17</v>
      </c>
      <c r="HT160" s="1">
        <v>513</v>
      </c>
      <c r="HU160" s="1">
        <v>62</v>
      </c>
      <c r="HV160" s="1">
        <v>153</v>
      </c>
      <c r="HW160" s="1">
        <v>29</v>
      </c>
      <c r="HX160" s="1">
        <v>186</v>
      </c>
      <c r="HY160" s="1">
        <v>0</v>
      </c>
      <c r="HZ160" s="1">
        <v>430</v>
      </c>
      <c r="IA160" s="1">
        <v>9</v>
      </c>
      <c r="IB160" s="1">
        <v>125</v>
      </c>
      <c r="IC160" s="1">
        <v>138</v>
      </c>
      <c r="ID160" s="1">
        <v>160</v>
      </c>
      <c r="IE160" s="1">
        <v>6</v>
      </c>
      <c r="IF160" s="1">
        <v>438</v>
      </c>
      <c r="IG160" s="1">
        <v>0</v>
      </c>
      <c r="IH160" s="1">
        <v>0</v>
      </c>
      <c r="II160" s="1">
        <v>181</v>
      </c>
      <c r="IJ160" s="1">
        <v>184</v>
      </c>
      <c r="IK160" s="1">
        <v>0</v>
      </c>
      <c r="IL160" s="1">
        <v>365</v>
      </c>
      <c r="IM160" s="26">
        <f>IFERROR(Tableau17[[#This Row],[LDIV]]/Tableau17[[#This Row],[Total général]],"")</f>
        <v>0</v>
      </c>
      <c r="IN160" s="26">
        <f>IFERROR(Tableau17[[#This Row],[LDVC]]/Tableau17[[#This Row],[Total général]],"")</f>
        <v>0</v>
      </c>
      <c r="IO160" s="26">
        <f>IFERROR(Tableau17[[#This Row],[LDVD]]/Tableau17[[#This Row],[Total général]],"")</f>
        <v>0.28372093023255812</v>
      </c>
      <c r="IP160" s="26">
        <f>IFERROR(Tableau17[[#This Row],[LDVG]]/Tableau17[[#This Row],[Total général]],"")</f>
        <v>2.7906976744186046E-2</v>
      </c>
      <c r="IQ160" s="26">
        <f>IFERROR(Tableau17[[#This Row],[LEXD]]/Tableau17[[#This Row],[Total général]],"")</f>
        <v>0</v>
      </c>
      <c r="IR160" s="26">
        <f>IFERROR(Tableau17[[#This Row],[LEXG]]/Tableau17[[#This Row],[Total général]],"")</f>
        <v>9.3023255813953487E-3</v>
      </c>
      <c r="IS160" s="26">
        <f>IFERROR(Tableau17[[#This Row],[LLR]]/Tableau17[[#This Row],[Total général]],"")</f>
        <v>7.2093023255813959E-2</v>
      </c>
      <c r="IT160" s="26">
        <f>IFERROR(Tableau17[[#This Row],[LREM]]/Tableau17[[#This Row],[Total général]],"")</f>
        <v>6.7441860465116285E-2</v>
      </c>
      <c r="IU160" s="26">
        <f>IFERROR(Tableau17[[#This Row],[LRN]]/Tableau17[[#This Row],[Total général]],"")</f>
        <v>0.14418604651162792</v>
      </c>
      <c r="IV160" s="26">
        <f>IFERROR(Tableau17[[#This Row],[LUG]]/Tableau17[[#This Row],[Total général]],"")</f>
        <v>0.33488372093023255</v>
      </c>
      <c r="IW160" s="26">
        <f>IFERROR(Tableau17[[#This Row],[LVEC]]/Tableau17[[#This Row],[Total général]],"")</f>
        <v>6.0465116279069767E-2</v>
      </c>
      <c r="IX160" s="26">
        <f>IFERROR(Tableau17[[#This Row],[2008-T1-LCMD]]/Tableau17[[#This Row],[2008-T1-TOTAL]],"")</f>
        <v>6.8285280728376321E-2</v>
      </c>
      <c r="IY160" s="26">
        <f>IFERROR(Tableau17[[#This Row],[2008-T1-LDVD]]/Tableau17[[#This Row],[2008-T1-TOTAL]],"")</f>
        <v>4.552352048558422E-3</v>
      </c>
      <c r="IZ160" s="26">
        <f>IFERROR(Tableau17[[#This Row],[2008-T1-LEXD]]/Tableau17[[#This Row],[2008-T1-TOTAL]],"")</f>
        <v>7.5872534142640367E-3</v>
      </c>
      <c r="JA160" s="26">
        <f>IFERROR(Tableau17[[#This Row],[2008-T1-LEXG]]/Tableau17[[#This Row],[2008-T1-TOTAL]],"")</f>
        <v>4.8558421851289835E-2</v>
      </c>
      <c r="JB160" s="26">
        <f>IFERROR(Tableau17[[#This Row],[2008-T1-LFN]]/Tableau17[[#This Row],[2008-T1-TOTAL]],"")</f>
        <v>6.525037936267071E-2</v>
      </c>
      <c r="JC160" s="26">
        <f>IFERROR(Tableau17[[#This Row],[2008-T1-LMAJ]]/Tableau17[[#This Row],[2008-T1-TOTAL]],"")</f>
        <v>0.47496206373292865</v>
      </c>
      <c r="JD160" s="26">
        <f>IFERROR(Tableau17[[#This Row],[2008-T1-LUG]]/Tableau17[[#This Row],[2008-T1-TOTAL]],"")</f>
        <v>0.33080424886191201</v>
      </c>
      <c r="JE160" s="26">
        <f>IFERROR(Tableau17[[#This Row],[2008-T2-LFN]]/Tableau17[[#This Row],[2008-T2-TOTAL]],"")</f>
        <v>0</v>
      </c>
      <c r="JF160" s="26">
        <f>IFERROR(Tableau17[[#This Row],[2008-T2-LGC]]/Tableau17[[#This Row],[2008-T2-TOTAL]],"")</f>
        <v>0.4511494252873563</v>
      </c>
      <c r="JG160" s="26">
        <f>IFERROR(Tableau17[[#This Row],[2008-T2-LMAJ]]/Tableau17[[#This Row],[2008-T2-TOTAL]],"")</f>
        <v>0.54885057471264365</v>
      </c>
      <c r="JH160" s="26">
        <f>IFERROR(Tableau17[[#This Row],[2008-T2-LUG]]/Tableau17[[#This Row],[2008-T2-TOTAL]],"")</f>
        <v>0</v>
      </c>
      <c r="JI160" s="26">
        <f>IFERROR(Tableau17[[#This Row],[2014-T1-LDIV]]/Tableau17[[#This Row],[2014-T1-TOTAL]],"")</f>
        <v>9.9502487562189053E-3</v>
      </c>
      <c r="JJ160" s="26">
        <f>IFERROR(Tableau17[[#This Row],[2014-T1-LDVD]]/Tableau17[[#This Row],[2014-T1-TOTAL]],"")</f>
        <v>1.658374792703151E-3</v>
      </c>
      <c r="JK160" s="26">
        <f>IFERROR(Tableau17[[#This Row],[2014-T1-LDVG]]/Tableau17[[#This Row],[2014-T1-TOTAL]],"")</f>
        <v>7.4626865671641784E-2</v>
      </c>
      <c r="JL160" s="26">
        <f>IFERROR(Tableau17[[#This Row],[2014-T1-LEXG]]/Tableau17[[#This Row],[2014-T1-TOTAL]],"")</f>
        <v>0</v>
      </c>
      <c r="JM160" s="26">
        <f>IFERROR(Tableau17[[#This Row],[2014-T1-LFG]]/Tableau17[[#This Row],[2014-T1-TOTAL]],"")</f>
        <v>6.1359867330016582E-2</v>
      </c>
      <c r="JN160" s="26">
        <f>IFERROR(Tableau17[[#This Row],[2014-T1-LFN]]/Tableau17[[#This Row],[2014-T1-TOTAL]],"")</f>
        <v>0.18407960199004975</v>
      </c>
      <c r="JO160" s="26">
        <f>IFERROR(Tableau17[[#This Row],[2014-T1-LUD]]/Tableau17[[#This Row],[2014-T1-TOTAL]],"")</f>
        <v>0.47263681592039802</v>
      </c>
      <c r="JP160" s="26">
        <f>IFERROR(Tableau17[[#This Row],[2014-T1-LUG]]/Tableau17[[#This Row],[2014-T1-TOTAL]],"")</f>
        <v>0.19568822553897181</v>
      </c>
      <c r="JQ160" s="26">
        <f>IFERROR(Tableau17[[#This Row],[2014-T2-LFN]]/Tableau17[[#This Row],[2014-T2-TOTAL]],"")</f>
        <v>0.1901639344262295</v>
      </c>
      <c r="JR160" s="26">
        <f>IFERROR(Tableau17[[#This Row],[2014-T2-LUD]]/Tableau17[[#This Row],[2014-T2-TOTAL]],"")</f>
        <v>0.5229508196721312</v>
      </c>
      <c r="JS160" s="26">
        <f>IFERROR(Tableau17[[#This Row],[2014-T2-LUG]]/Tableau17[[#This Row],[2014-T2-TOTAL]],"")</f>
        <v>0.28688524590163933</v>
      </c>
      <c r="JT160" s="26">
        <f>IFERROR(Tableau17[[#This Row],[2015-T1-BC-DIV]]/Tableau17[[#This Row],[2015-T1-TOTAL]],"")</f>
        <v>1.3452914798206279E-2</v>
      </c>
      <c r="JU160" s="26">
        <f>IFERROR(Tableau17[[#This Row],[2015-T1-BC-DLF]]/Tableau17[[#This Row],[2015-T1-TOTAL]],"")</f>
        <v>0</v>
      </c>
      <c r="JV160" s="26">
        <f>IFERROR(Tableau17[[#This Row],[2015-T1-BC-DVD]]/Tableau17[[#This Row],[2015-T1-TOTAL]],"")</f>
        <v>0</v>
      </c>
      <c r="JW160" s="26">
        <f>IFERROR(Tableau17[[#This Row],[2015-T1-BC-DVG]]/Tableau17[[#This Row],[2015-T1-TOTAL]],"")</f>
        <v>0</v>
      </c>
      <c r="JX160" s="26">
        <f>IFERROR(Tableau17[[#This Row],[2015-T1-BC-FG]]/Tableau17[[#This Row],[2015-T1-TOTAL]],"")</f>
        <v>0.10762331838565023</v>
      </c>
      <c r="JY160" s="26">
        <f>IFERROR(Tableau17[[#This Row],[2015-T1-BC-FN]]/Tableau17[[#This Row],[2015-T1-TOTAL]],"")</f>
        <v>0.35201793721973096</v>
      </c>
      <c r="JZ160" s="26">
        <f>IFERROR(Tableau17[[#This Row],[2015-T1-BC-MDM]]/Tableau17[[#This Row],[2015-T1-TOTAL]],"")</f>
        <v>0</v>
      </c>
      <c r="KA160" s="26">
        <f>IFERROR(Tableau17[[#This Row],[2015-T1-BC-RDG]]/Tableau17[[#This Row],[2015-T1-TOTAL]],"")</f>
        <v>2.914798206278027E-2</v>
      </c>
      <c r="KB160" s="26">
        <f>IFERROR(Tableau17[[#This Row],[2015-T1-BC-SOC]]/Tableau17[[#This Row],[2015-T1-TOTAL]],"")</f>
        <v>0</v>
      </c>
      <c r="KC160" s="26">
        <f>IFERROR(Tableau17[[#This Row],[2015-T1-BC-UD]]/Tableau17[[#This Row],[2015-T1-TOTAL]],"")</f>
        <v>0.28251121076233182</v>
      </c>
      <c r="KD160" s="26">
        <f>IFERROR(Tableau17[[#This Row],[2015-T1-BC-UG]]/Tableau17[[#This Row],[2015-T1-TOTAL]],"")</f>
        <v>0.21524663677130046</v>
      </c>
      <c r="KE160" s="26">
        <f>IFERROR(Tableau17[[#This Row],[2015-T1-BC-VEC]]/Tableau17[[#This Row],[2015-T1-TOTAL]],"")</f>
        <v>0</v>
      </c>
      <c r="KF160" s="26">
        <f>IFERROR(Tableau17[[#This Row],[2015-T2-BC-DVG]]/Tableau17[[#This Row],[2015-T2-TOTAL]],"")</f>
        <v>0</v>
      </c>
      <c r="KG160" s="26">
        <f>IFERROR(Tableau17[[#This Row],[2015-T2-BC-FN]]/Tableau17[[#This Row],[2015-T2-TOTAL]],"")</f>
        <v>0.39903846153846156</v>
      </c>
      <c r="KH160" s="26">
        <f>IFERROR(Tableau17[[#This Row],[2015-T2-BC-SOC]]/Tableau17[[#This Row],[2015-T2-TOTAL]],"")</f>
        <v>0</v>
      </c>
      <c r="KI160" s="26">
        <f>IFERROR(Tableau17[[#This Row],[2015-T2-BC-UD]]/Tableau17[[#This Row],[2015-T2-TOTAL]],"")</f>
        <v>0.60096153846153844</v>
      </c>
      <c r="KJ160" s="26">
        <f>IFERROR(Tableau17[[#This Row],[2015-T2-BC-UG]]/Tableau17[[#This Row],[2015-T2-TOTAL]],"")</f>
        <v>0</v>
      </c>
      <c r="KK160" s="26">
        <f>IFERROR(Tableau17[[#This Row],[2017 (L)-T1-COM]]/Tableau17[[#This Row],[2017 (L)-T1-TOTAL]],"")</f>
        <v>2.9680365296803651E-2</v>
      </c>
      <c r="KL160" s="26">
        <f>IFERROR(Tableau17[[#This Row],[2017 (L)-T1-DIV]]/Tableau17[[#This Row],[2017 (L)-T1-TOTAL]],"")</f>
        <v>1.1415525114155251E-2</v>
      </c>
      <c r="KM160" s="26">
        <f>IFERROR(Tableau17[[#This Row],[2017 (L)-T1-DLF]]/Tableau17[[#This Row],[2017 (L)-T1-TOTAL]],"")</f>
        <v>2.0547945205479451E-2</v>
      </c>
      <c r="KN160" s="26">
        <f>IFERROR(Tableau17[[#This Row],[2017 (L)-T1-DVD]]/Tableau17[[#This Row],[2017 (L)-T1-TOTAL]],"")</f>
        <v>5.0228310502283102E-2</v>
      </c>
      <c r="KO160" s="26">
        <f>IFERROR(Tableau17[[#This Row],[2017 (L)-T1-DVG]]/Tableau17[[#This Row],[2017 (L)-T1-TOTAL]],"")</f>
        <v>2.2831050228310501E-3</v>
      </c>
      <c r="KP160" s="26">
        <f>IFERROR(Tableau17[[#This Row],[2017 (L)-T1-ECO]]/Tableau17[[#This Row],[2017 (L)-T1-TOTAL]],"")</f>
        <v>7.0776255707762553E-2</v>
      </c>
      <c r="KQ160" s="26">
        <f>IFERROR(Tableau17[[#This Row],[2017 (L)-T1-EXD]]/Tableau17[[#This Row],[2017 (L)-T1-TOTAL]],"")</f>
        <v>0</v>
      </c>
      <c r="KR160" s="26">
        <f>IFERROR(Tableau17[[#This Row],[2017 (L)-T1-EXG]]/Tableau17[[#This Row],[2017 (L)-T1-TOTAL]],"")</f>
        <v>9.1324200913242004E-3</v>
      </c>
      <c r="KS160" s="26">
        <f>IFERROR(Tableau17[[#This Row],[2017 (L)-T1-FI]]/Tableau17[[#This Row],[2017 (L)-T1-TOTAL]],"")</f>
        <v>0.24200913242009131</v>
      </c>
      <c r="KT160" s="26">
        <f>IFERROR(Tableau17[[#This Row],[2017 (L)-T1-FN]]/Tableau17[[#This Row],[2017 (L)-T1-TOTAL]],"")</f>
        <v>0</v>
      </c>
      <c r="KU160" s="26">
        <f>IFERROR(Tableau17[[#This Row],[2017 (L)-T1-LR]]/Tableau17[[#This Row],[2017 (L)-T1-TOTAL]],"")</f>
        <v>0.23515981735159816</v>
      </c>
      <c r="KV160" s="26">
        <f>IFERROR(Tableau17[[#This Row],[2017 (L)-T1-MDM]]/Tableau17[[#This Row],[2017 (L)-T1-TOTAL]],"")</f>
        <v>0</v>
      </c>
      <c r="KW160" s="26">
        <f>IFERROR(Tableau17[[#This Row],[2017 (L)-T1-RDG]]/Tableau17[[#This Row],[2017 (L)-T1-TOTAL]],"")</f>
        <v>1.1415525114155251E-2</v>
      </c>
      <c r="KX160" s="26">
        <f>IFERROR(Tableau17[[#This Row],[2017 (L)-T1-REG]]/Tableau17[[#This Row],[2017 (L)-T1-TOTAL]],"")</f>
        <v>2.2831050228310501E-3</v>
      </c>
      <c r="KY160" s="26">
        <f>IFERROR(Tableau17[[#This Row],[2017 (L)-T1-REM]]/Tableau17[[#This Row],[2017 (L)-T1-TOTAL]],"")</f>
        <v>0.31506849315068491</v>
      </c>
      <c r="KZ160" s="26">
        <f>IFERROR(Tableau17[[#This Row],[2017 (L)-T1-SOC]]/Tableau17[[#This Row],[2017 (L)-T1-TOTAL]],"")</f>
        <v>0</v>
      </c>
      <c r="LA160" s="26">
        <f>IFERROR(Tableau17[[#This Row],[2017 (L)-T1-UDI]]/Tableau17[[#This Row],[2017 (L)-T1-TOTAL]],"")</f>
        <v>0</v>
      </c>
      <c r="LB160" s="26">
        <f>IFERROR(Tableau17[[#This Row],[2017 (L)-T2-FI]]/Tableau17[[#This Row],[2017 (L)-T2-TOTAL]],"")</f>
        <v>0.50410958904109593</v>
      </c>
      <c r="LC160" s="26">
        <f>IFERROR(Tableau17[[#This Row],[2017 (L)-T2-FN]]/Tableau17[[#This Row],[2017 (L)-T2-TOTAL]],"")</f>
        <v>0</v>
      </c>
      <c r="LD160" s="26">
        <f>IFERROR(Tableau17[[#This Row],[2017 (L)-T2-LR]]/Tableau17[[#This Row],[2017 (L)-T2-TOTAL]],"")</f>
        <v>0</v>
      </c>
      <c r="LE160" s="26">
        <f>IFERROR(Tableau17[[#This Row],[2017 (L)-T2-MDM]]/Tableau17[[#This Row],[2017 (L)-T2-TOTAL]],"")</f>
        <v>0</v>
      </c>
      <c r="LF160" s="26">
        <f>IFERROR(Tableau17[[#This Row],[2017 (L)-T2-REM]]/Tableau17[[#This Row],[2017 (L)-T2-TOTAL]],"")</f>
        <v>0.49589041095890413</v>
      </c>
      <c r="LG160" s="26">
        <f>IFERROR(Tableau17[[#This Row],[2017-T1-ARTHAUD Nathalie]]/Tableau17[[#This Row],[2017-T1-TOTAL]],"")</f>
        <v>1.2468827930174563E-3</v>
      </c>
      <c r="LH160" s="26">
        <f>IFERROR(Tableau17[[#This Row],[2017-T1-ASSELINEAU Fran]]/Tableau17[[#This Row],[2017-T1-TOTAL]],"")</f>
        <v>8.7281795511221939E-3</v>
      </c>
      <c r="LI160" s="26">
        <f>IFERROR(Tableau17[[#This Row],[2017-T1-CHEMINADE Jacques]]/Tableau17[[#This Row],[2017-T1-TOTAL]],"")</f>
        <v>1.2468827930174563E-3</v>
      </c>
      <c r="LJ160" s="26">
        <f>IFERROR(Tableau17[[#This Row],[2017-T1-DUPONT-AIGNAN Nicolas]]/Tableau17[[#This Row],[2017-T1-TOTAL]],"")</f>
        <v>3.8653366583541147E-2</v>
      </c>
      <c r="LK160" s="26">
        <f>IFERROR(Tableau17[[#This Row],[2017-T1-FILLON Fran]]/Tableau17[[#This Row],[2017-T1-TOTAL]],"")</f>
        <v>0.19950124688279303</v>
      </c>
      <c r="LL160" s="26">
        <f>IFERROR(Tableau17[[#This Row],[2017-T1-HAMON Beno]]/Tableau17[[#This Row],[2017-T1-TOTAL]],"")</f>
        <v>7.6059850374064833E-2</v>
      </c>
      <c r="LM160" s="26">
        <f>IFERROR(Tableau17[[#This Row],[2017-T1-LASSALLE Jean]]/Tableau17[[#This Row],[2017-T1-TOTAL]],"")</f>
        <v>7.481296758104738E-3</v>
      </c>
      <c r="LN160" s="26">
        <f>IFERROR(Tableau17[[#This Row],[2017-T1-LE PEN Marine]]/Tableau17[[#This Row],[2017-T1-TOTAL]],"")</f>
        <v>0.20947630922693267</v>
      </c>
      <c r="LO160" s="26">
        <f>IFERROR(Tableau17[[#This Row],[2017-T1-M Jean-Luc]]/Tableau17[[#This Row],[2017-T1-TOTAL]],"")</f>
        <v>0.26184538653366585</v>
      </c>
      <c r="LP160" s="26">
        <f>IFERROR(Tableau17[[#This Row],[2017-T1-MACRON Emmanuel]]/Tableau17[[#This Row],[2017-T1-TOTAL]],"")</f>
        <v>0.185785536159601</v>
      </c>
      <c r="LQ160" s="26">
        <f>IFERROR(Tableau17[[#This Row],[2017-T1-POUTOU Philippe]]/Tableau17[[#This Row],[2017-T1-TOTAL]],"")</f>
        <v>9.9750623441396506E-3</v>
      </c>
      <c r="LR160" s="26">
        <f>IFERROR(Tableau17[[#This Row],[2017-T2-LE PEN Marine]]/Tableau17[[#This Row],[2017-T2-TOTAL]],"")</f>
        <v>0.36323529411764705</v>
      </c>
      <c r="LS160" s="26">
        <f>IFERROR(Tableau17[[#This Row],[2017-T2-MACRON Emmanuel]]/Tableau17[[#This Row],[2017-T2-TOTAL]],"")</f>
        <v>0.6367647058823529</v>
      </c>
      <c r="LT160" s="26">
        <f>IFERROR(Tableau17[[#This Row],[2019-T1-ALEXANDRE Audric]]/Tableau17[[#This Row],[2019-T1-TOTAL]],"")</f>
        <v>0</v>
      </c>
      <c r="LU160" s="26">
        <f>IFERROR(Tableau17[[#This Row],[2019-T1-ARTHAUD Nathalie]]/Tableau17[[#This Row],[2019-T1-TOTAL]],"")</f>
        <v>5.9642147117296221E-3</v>
      </c>
      <c r="LV160" s="26">
        <f>IFERROR(Tableau17[[#This Row],[2019-T1-ASSELINEAU François]]/Tableau17[[#This Row],[2019-T1-TOTAL]],"")</f>
        <v>2.186878727634195E-2</v>
      </c>
      <c r="LW160" s="26">
        <f>IFERROR(Tableau17[[#This Row],[2019-T1-AUBRY Manon]]/Tableau17[[#This Row],[2019-T1-TOTAL]],"")</f>
        <v>9.7415506958250492E-2</v>
      </c>
      <c r="LX160" s="26">
        <f>IFERROR(Tableau17[[#This Row],[2019-T1-AZERGUI Nagib]]/Tableau17[[#This Row],[2019-T1-TOTAL]],"")</f>
        <v>0</v>
      </c>
      <c r="LY160" s="26">
        <f>IFERROR(Tableau17[[#This Row],[2019-T1-BARDELLA Jordan]]/Tableau17[[#This Row],[2019-T1-TOTAL]],"")</f>
        <v>0.24652087475149106</v>
      </c>
      <c r="LZ160" s="26">
        <f>IFERROR(Tableau17[[#This Row],[2019-T1-BELLAMY François-Xavier]]/Tableau17[[#This Row],[2019-T1-TOTAL]],"")</f>
        <v>7.3558648111332003E-2</v>
      </c>
      <c r="MA160" s="26">
        <f>IFERROR(Tableau17[[#This Row],[2019-T1-BIDOU Olivier]]/Tableau17[[#This Row],[2019-T1-TOTAL]],"")</f>
        <v>0</v>
      </c>
      <c r="MB160" s="26">
        <f>IFERROR(Tableau17[[#This Row],[2019-T1-BOURG Dominique]]/Tableau17[[#This Row],[2019-T1-TOTAL]],"")</f>
        <v>5.9642147117296221E-3</v>
      </c>
      <c r="MC160" s="26">
        <f>IFERROR(Tableau17[[#This Row],[2019-T1-BROSSAT Ian]]/Tableau17[[#This Row],[2019-T1-TOTAL]],"")</f>
        <v>3.1809145129224649E-2</v>
      </c>
      <c r="MD160" s="26">
        <f>IFERROR(Tableau17[[#This Row],[2019-T1-CAILLAUD Sophie]]/Tableau17[[#This Row],[2019-T1-TOTAL]],"")</f>
        <v>0</v>
      </c>
      <c r="ME160" s="26">
        <f>IFERROR(Tableau17[[#This Row],[2019-T1-CAMUS Renaud]]/Tableau17[[#This Row],[2019-T1-TOTAL]],"")</f>
        <v>0</v>
      </c>
      <c r="MF160" s="26">
        <f>IFERROR(Tableau17[[#This Row],[2019-T1-CHALENÇON Christophe]]/Tableau17[[#This Row],[2019-T1-TOTAL]],"")</f>
        <v>0</v>
      </c>
      <c r="MG160" s="26">
        <f>IFERROR(Tableau17[[#This Row],[2019-T1-CORBET Cathy Denise Ginette]]/Tableau17[[#This Row],[2019-T1-TOTAL]],"")</f>
        <v>0</v>
      </c>
      <c r="MH160" s="26">
        <f>IFERROR(Tableau17[[#This Row],[2019-T1-DE PREVOISIN Robert]]/Tableau17[[#This Row],[2019-T1-TOTAL]],"")</f>
        <v>0</v>
      </c>
      <c r="MI160" s="26">
        <f>IFERROR(Tableau17[[#This Row],[2019-T1-DELFEL Thérèse]]/Tableau17[[#This Row],[2019-T1-TOTAL]],"")</f>
        <v>0</v>
      </c>
      <c r="MJ160" s="26">
        <f>IFERROR(Tableau17[[#This Row],[2019-T1-DIEUMEGARD Pierre]]/Tableau17[[#This Row],[2019-T1-TOTAL]],"")</f>
        <v>0</v>
      </c>
      <c r="MK160" s="26">
        <f>IFERROR(Tableau17[[#This Row],[2019-T1-DUPONT-AIGNAN Nicolas]]/Tableau17[[#This Row],[2019-T1-TOTAL]],"")</f>
        <v>2.3856858846918488E-2</v>
      </c>
      <c r="ML160" s="26">
        <f>IFERROR(Tableau17[[#This Row],[2019-T1-GERNIGON Yves]]/Tableau17[[#This Row],[2019-T1-TOTAL]],"")</f>
        <v>1.9880715705765406E-3</v>
      </c>
      <c r="MM160" s="26">
        <f>IFERROR(Tableau17[[#This Row],[2019-T1-GLUCKSMANN Raphaël]]/Tableau17[[#This Row],[2019-T1-TOTAL]],"")</f>
        <v>5.7654075546719682E-2</v>
      </c>
      <c r="MN160" s="26">
        <f>IFERROR(Tableau17[[#This Row],[2019-T1-HAMON Benoît]]/Tableau17[[#This Row],[2019-T1-TOTAL]],"")</f>
        <v>4.5725646123260438E-2</v>
      </c>
      <c r="MO160" s="26">
        <f>IFERROR(Tableau17[[#This Row],[2019-T1-HELGEN Gilles]]/Tableau17[[#This Row],[2019-T1-TOTAL]],"")</f>
        <v>0</v>
      </c>
      <c r="MP160" s="26">
        <f>IFERROR(Tableau17[[#This Row],[2019-T1-JADOT Yannick]]/Tableau17[[#This Row],[2019-T1-TOTAL]],"")</f>
        <v>0.17693836978131214</v>
      </c>
      <c r="MQ160" s="26">
        <f>IFERROR(Tableau17[[#This Row],[2019-T1-LAGARDE Jean-Christophe]]/Tableau17[[#This Row],[2019-T1-TOTAL]],"")</f>
        <v>7.9522862823061622E-3</v>
      </c>
      <c r="MR160" s="26">
        <f>IFERROR(Tableau17[[#This Row],[2019-T1-LALANNE Francis]]/Tableau17[[#This Row],[2019-T1-TOTAL]],"")</f>
        <v>7.9522862823061622E-3</v>
      </c>
      <c r="MS160" s="26">
        <f>IFERROR(Tableau17[[#This Row],[2019-T1-LOISEAU Nathalie]]/Tableau17[[#This Row],[2019-T1-TOTAL]],"")</f>
        <v>0.19284294234592445</v>
      </c>
      <c r="MT160" s="26">
        <f>IFERROR(Tableau17[[#This Row],[2019-T1-MARIE Florie]]/Tableau17[[#This Row],[2019-T1-TOTAL]],"")</f>
        <v>1.9880715705765406E-3</v>
      </c>
      <c r="MU160" s="26">
        <f>IFERROR(Tableau17[[#This Row],[2008-T1-MACROEXTRDROITE]]/Tableau17[[#This Row],[2008-T1-MACROTOTALE]],"")</f>
        <v>7.2837632776934752E-2</v>
      </c>
      <c r="MV160" s="26">
        <f>IFERROR(Tableau17[[#This Row],[2008-T1-MACRODROITE]]/Tableau17[[#This Row],[2008-T1-MACROTOTALE]],"")</f>
        <v>0.54779969650986338</v>
      </c>
      <c r="MW160" s="26">
        <f>IFERROR(Tableau17[[#This Row],[2008-T1-MACROCENTRE]]/Tableau17[[#This Row],[2008-T1-MACROTOTALE]],"")</f>
        <v>0</v>
      </c>
      <c r="MX160" s="26">
        <f>IFERROR(Tableau17[[#This Row],[2008-T1-MACROGAUCHE]]/Tableau17[[#This Row],[2008-T1-MACROTOTALE]],"")</f>
        <v>0.37936267071320184</v>
      </c>
      <c r="MY160" s="26">
        <f>IFERROR(Tableau17[[#This Row],[2008-T1-MACROAUTRE]]/Tableau17[[#This Row],[2008-T1-MACROTOTALE]],"")</f>
        <v>0</v>
      </c>
      <c r="MZ160" s="26">
        <f>IFERROR(Tableau17[[#This Row],[2008-T2-MACROEXTRDROITE]]/Tableau17[[#This Row],[2008-T2-MACROTOTALE]],"")</f>
        <v>0</v>
      </c>
      <c r="NA160" s="26">
        <f>IFERROR(Tableau17[[#This Row],[2008-T2-MACRODROITE]]/Tableau17[[#This Row],[2008-T2-MACROTOTALE]],"")</f>
        <v>0.54885057471264365</v>
      </c>
      <c r="NB160" s="26">
        <f>IFERROR(Tableau17[[#This Row],[2008-T2-MACROCENTRE]]/Tableau17[[#This Row],[2008-T2-MACROTOTALE]],"")</f>
        <v>0</v>
      </c>
      <c r="NC160" s="26">
        <f>IFERROR(Tableau17[[#This Row],[2008-T2-MACROGAUCHE]]/Tableau17[[#This Row],[2008-T2-MACROTOTALE]],"")</f>
        <v>0.4511494252873563</v>
      </c>
      <c r="ND160" s="26">
        <f>IFERROR(Tableau17[[#This Row],[2008-T2-MACROAUTRE]]/Tableau17[[#This Row],[2008-T2-MACROTOTALE]],"")</f>
        <v>0</v>
      </c>
      <c r="NE160" s="26">
        <f>IFERROR(Tableau17[[#This Row],[2014-T1-MACROEXTRDROITE]]/Tableau17[[#This Row],[2014-T1-MACROTOTALE]],"")</f>
        <v>0.18407960199004975</v>
      </c>
      <c r="NF160" s="26">
        <f>IFERROR(Tableau17[[#This Row],[2014-T1-MACRODROITE]]/Tableau17[[#This Row],[2014-T1-MACROTOTALE]],"")</f>
        <v>0.47429519071310117</v>
      </c>
      <c r="NG160" s="26">
        <f>IFERROR(Tableau17[[#This Row],[2014-T1-MACROCENTRE]]/Tableau17[[#This Row],[2014-T1-MACROTOTALE]],"")</f>
        <v>9.9502487562189053E-3</v>
      </c>
      <c r="NH160" s="26">
        <f>IFERROR(Tableau17[[#This Row],[2014-T1-MACROGAUCHE]]/Tableau17[[#This Row],[2014-T1-MACROTOTALE]],"")</f>
        <v>0.33167495854063017</v>
      </c>
      <c r="NI160" s="26">
        <f>IFERROR(Tableau17[[#This Row],[2014-T1-MACROAUTRE]]/Tableau17[[#This Row],[2014-T1-MACROTOTALE]],"")</f>
        <v>0</v>
      </c>
      <c r="NJ160" s="26">
        <f>IFERROR(Tableau17[[#This Row],[2014-T2-MACROEXTRDROITE]]/Tableau17[[#This Row],[2014-T2-MACROTOTALE]],"")</f>
        <v>0.1901639344262295</v>
      </c>
      <c r="NK160" s="26">
        <f>IFERROR(Tableau17[[#This Row],[2014-T2-MACRODROITE]]/Tableau17[[#This Row],[2014-T2-MACROTOTALE]],"")</f>
        <v>0.5229508196721312</v>
      </c>
      <c r="NL160" s="26">
        <f>IFERROR(Tableau17[[#This Row],[2014-T2-MACROCENTRE]]/Tableau17[[#This Row],[2014-T2-MACROTOTALE]],"")</f>
        <v>0</v>
      </c>
      <c r="NM160" s="26">
        <f>IFERROR(Tableau17[[#This Row],[2014-T2-MACROGAUCHE]]/Tableau17[[#This Row],[2014-T2-MACROTOTALE]],"")</f>
        <v>0.28688524590163933</v>
      </c>
      <c r="NN160" s="26">
        <f>IFERROR(Tableau17[[#This Row],[2014-T2-MACROAUTRE]]/Tableau17[[#This Row],[2014-T2-MACROTOTALE]],"")</f>
        <v>0</v>
      </c>
      <c r="NO160" s="26">
        <f>IFERROR( Tableau17[[#This Row],[2015-T1-MACROEXTRDROITE]]/Tableau17[[#This Row],[2015-T1-MACROTOTALE]],"")</f>
        <v>0.35201793721973096</v>
      </c>
      <c r="NP160" s="26">
        <f>IFERROR(Tableau17[[#This Row],[2015-T1-MACRODROITE]]/Tableau17[[#This Row],[2015-T1-MACROTOTALE]],"")</f>
        <v>0.28251121076233182</v>
      </c>
      <c r="NQ160" s="26">
        <f>IFERROR(Tableau17[[#This Row],[2015-T1-MACROCENTRE]]/Tableau17[[#This Row],[2015-T1-MACROTOTALE]],"")</f>
        <v>0</v>
      </c>
      <c r="NR160" s="26">
        <f>IFERROR(Tableau17[[#This Row],[2015-T1-MACROGAUCHE]]/Tableau17[[#This Row],[2015-T1-MACROTOTALE]],"")</f>
        <v>0.35201793721973096</v>
      </c>
      <c r="NS160" s="26">
        <f>IFERROR(Tableau17[[#This Row],[2015-T1-MACROAUTRE]]/Tableau17[[#This Row],[2015-T1-MACROTOTALE]],"")</f>
        <v>1.3452914798206279E-2</v>
      </c>
      <c r="NT160" s="26">
        <f>IFERROR(Tableau17[[#This Row],[2015-T2-MACROEXTRDROITE]]/Tableau17[[#This Row],[2015-T2-MACROTOTALE]],"")</f>
        <v>0.39903846153846156</v>
      </c>
      <c r="NU160" s="26">
        <f>IFERROR(Tableau17[[#This Row],[2015-T2-MACRODROITE]]/Tableau17[[#This Row],[2015-T2-MACROTOTALE]],"")</f>
        <v>0.60096153846153844</v>
      </c>
      <c r="NV160" s="26">
        <f>IFERROR(Tableau17[[#This Row],[2015-T2-MACROCENTRE]]/Tableau17[[#This Row],[2015-T2-MACROTOTALE]],"")</f>
        <v>0</v>
      </c>
      <c r="NW160" s="26">
        <f>IFERROR(Tableau17[[#This Row],[2015-T2-MACROGAUCHE]]/Tableau17[[#This Row],[2015-T2-MACROTOTALE]],"")</f>
        <v>0</v>
      </c>
      <c r="NX160" s="26">
        <f>IFERROR(Tableau17[[#This Row],[2015-T2-MACROAUTRE]]/Tableau17[[#This Row],[2015-T2-MACROTOTALE]],"")</f>
        <v>0</v>
      </c>
      <c r="NY160" s="26">
        <f>IFERROR(Tableau17[[#This Row],[2017-T1-MACROEXTRDROITE]]/Tableau17[[#This Row],[2017-T1-MACROTOTALE]],"")</f>
        <v>0.25810473815461349</v>
      </c>
      <c r="NZ160" s="26">
        <f>IFERROR(Tableau17[[#This Row],[2017-T1-MACRODROITE]]/Tableau17[[#This Row],[2017-T1-MACROTOTALE]],"")</f>
        <v>0.19950124688279303</v>
      </c>
      <c r="OA160" s="26">
        <f>IFERROR(Tableau17[[#This Row],[2017-T1-MACROCENTRE]]/Tableau17[[#This Row],[2017-T1-MACROTOTALE]],"")</f>
        <v>0.185785536159601</v>
      </c>
      <c r="OB160" s="26">
        <f>IFERROR(Tableau17[[#This Row],[2017-T1-MACROGAUCHE]]/Tableau17[[#This Row],[2017-T1-MACROTOTALE]],"")</f>
        <v>0.3491271820448878</v>
      </c>
      <c r="OC160" s="26">
        <f>IFERROR(Tableau17[[#This Row],[2017-T1-MACROAUTRE]]/Tableau17[[#This Row],[2017-T1-MACROTOTALE]],"")</f>
        <v>7.481296758104738E-3</v>
      </c>
      <c r="OD160" s="26">
        <f>IFERROR(Tableau17[[#This Row],[2017-T2-MACROEXTRDROITE]]/Tableau17[[#This Row],[2017-T2-MACROTOTALE]],"")</f>
        <v>0.36323529411764705</v>
      </c>
      <c r="OE160" s="26">
        <f>IFERROR(Tableau17[[#This Row],[2017-T2-MACRODROITE]]/Tableau17[[#This Row],[2017-T2-MACROTOTALE]],"")</f>
        <v>0</v>
      </c>
      <c r="OF160" s="26">
        <f>IFERROR(Tableau17[[#This Row],[2017-T2-MACROCENTRE]]/Tableau17[[#This Row],[2017-T2-MACROTOTALE]],"")</f>
        <v>0.6367647058823529</v>
      </c>
      <c r="OG160" s="26">
        <f>IFERROR(Tableau17[[#This Row],[2017-T2-MACROGAUCHE]]/Tableau17[[#This Row],[2017-T2-MACROTOTALE]],"")</f>
        <v>0</v>
      </c>
      <c r="OH160" s="26">
        <f>IFERROR(Tableau17[[#This Row],[2017-T2-MACROAUTRE]]/Tableau17[[#This Row],[2017-T2-MACROTOTALE]],"")</f>
        <v>0</v>
      </c>
      <c r="OI160" s="26">
        <f>IFERROR(Tableau17[[#This Row],[2019-T1-MACROEXTRDROITE]]/Tableau17[[#This Row],[2019-T1-MACROTOTALE]],"")</f>
        <v>0.29044834307992201</v>
      </c>
      <c r="OJ160" s="26">
        <f>IFERROR(Tableau17[[#This Row],[2019-T1-MACRODROITE]]/Tableau17[[#This Row],[2019-T1-MACROTOTALE]],"")</f>
        <v>7.9922027290448339E-2</v>
      </c>
      <c r="OK160" s="26">
        <f>IFERROR(Tableau17[[#This Row],[2019-T1-MACROCENTRE]]/Tableau17[[#This Row],[2019-T1-MACROTOTALE]],"")</f>
        <v>0.18908382066276802</v>
      </c>
      <c r="OL160" s="26">
        <f>IFERROR(Tableau17[[#This Row],[2019-T1-MACROGAUCHE]]/Tableau17[[#This Row],[2019-T1-MACROTOTALE]],"")</f>
        <v>0.40740740740740738</v>
      </c>
      <c r="OM160" s="26">
        <f>IFERROR(Tableau17[[#This Row],[2019-T1-MACROAUTRE]]/Tableau17[[#This Row],[2019-T1-MACROTOTALE]],"")</f>
        <v>3.3138401559454189E-2</v>
      </c>
      <c r="ON160" s="26">
        <f>IFERROR(Tableau17[[#This Row],[2020-T1-MACROEXTRDROITE]]/Tableau17[[#This Row],[2020-T1-MACROTOTALE]],"")</f>
        <v>0.14418604651162792</v>
      </c>
      <c r="OO160" s="26">
        <f>IFERROR(Tableau17[[#This Row],[2020-T1-MACRODROITE]]/Tableau17[[#This Row],[2020-T1-MACROTOTALE]],"")</f>
        <v>0.35581395348837208</v>
      </c>
      <c r="OP160" s="26">
        <f>IFERROR(Tableau17[[#This Row],[2020-T1-MACROCENTRE]]/Tableau17[[#This Row],[2020-T1-MACROTOTALE]],"")</f>
        <v>6.7441860465116285E-2</v>
      </c>
      <c r="OQ160" s="26">
        <f>IFERROR(Tableau17[[#This Row],[2020-T1-MACROGAUCHE]]/Tableau17[[#This Row],[2020-T1-MACROTOTALE]],"")</f>
        <v>0.4325581395348837</v>
      </c>
      <c r="OR160" s="26">
        <f>IFERROR(Tableau17[[#This Row],[2020-T1-MACROAUTRE]]/Tableau17[[#This Row],[2020-T1-MACROTOTALE]],"")</f>
        <v>0</v>
      </c>
      <c r="OS160" s="26">
        <f>IFERROR(Tableau17[[#This Row],[2017 (L)-T1-MACROEXTRDROITE]]/Tableau17[[#This Row],[2017 (L)-T1-MACROTOTALE]],"")</f>
        <v>2.0547945205479451E-2</v>
      </c>
      <c r="OT160" s="26">
        <f>IFERROR(Tableau17[[#This Row],[2017 (L)-T1-MACRODROITE]]/Tableau17[[#This Row],[2017 (L)-T1-MACROTOTALE]],"")</f>
        <v>0.28538812785388129</v>
      </c>
      <c r="OU160" s="26">
        <f>IFERROR(Tableau17[[#This Row],[2017 (L)-T1-MACROCENTRE]]/Tableau17[[#This Row],[2017 (L)-T1-MACROTOTALE]],"")</f>
        <v>0.31506849315068491</v>
      </c>
      <c r="OV160" s="26">
        <f>IFERROR(Tableau17[[#This Row],[2017 (L)-T1-MACROGAUCHE]]/Tableau17[[#This Row],[2017 (L)-T1-MACROTOTALE]],"")</f>
        <v>0.36529680365296802</v>
      </c>
      <c r="OW160" s="26">
        <f>IFERROR(Tableau17[[#This Row],[2017 (L)-T1-MACROAUTRE]]/Tableau17[[#This Row],[2017 (L)-T1-MACROTOTALE]],"")</f>
        <v>1.3698630136986301E-2</v>
      </c>
      <c r="OX160" s="26">
        <f>IFERROR(Tableau17[[#This Row],[2017 (L)-T2-MACROEXTRDROITE]]/Tableau17[[#This Row],[2017 (L)-T2-MACROTOTALE]],"")</f>
        <v>0</v>
      </c>
      <c r="OY160" s="26">
        <f>IFERROR(Tableau17[[#This Row],[2017 (L)-T2-MACRODROITE]]/Tableau17[[#This Row],[2017 (L)-T2-MACROTOTALE]],"")</f>
        <v>0</v>
      </c>
      <c r="OZ160" s="26">
        <f>IFERROR(Tableau17[[#This Row],[2017 (L)-T2-MACROCENTRE]]/Tableau17[[#This Row],[2017 (L)-T2-MACROTOTALE]],"")</f>
        <v>0.49589041095890413</v>
      </c>
      <c r="PA160" s="26">
        <f>IFERROR(Tableau17[[#This Row],[2017 (L)-T2-MACROGAUCHE]]/Tableau17[[#This Row],[2017 (L)-T2-MACROTOTALE]],"")</f>
        <v>0.50410958904109593</v>
      </c>
      <c r="PB160" s="26">
        <f>IFERROR(Tableau17[[#This Row],[2017 (L)-T2-MACROAUTRE]]/Tableau17[[#This Row],[2017 (L)-T2-MACROTOTALE]],"")</f>
        <v>0</v>
      </c>
      <c r="PC160" s="26">
        <f>IFERROR(Tableau17[[#This Row],[2008_T1_PROCUS]]/Tableau17[[#This Row],[2008_T1_INSCRITS]],0)</f>
        <v>1.2578616352201259E-2</v>
      </c>
      <c r="PD160" s="26">
        <f>IFERROR(Tableau17[[#This Row],[2008_T2_PROCUS]]/Tableau17[[#This Row],[2008_T2_INSCRITS]],0)</f>
        <v>1.5274034141958671E-2</v>
      </c>
      <c r="PE160" s="26">
        <f>Tableau17[[#This Row],[2014_T1_PROCUS]]/Tableau17[[#This Row],[2014_T1_INSCRITS]]</f>
        <v>1.2773722627737226E-2</v>
      </c>
      <c r="PF160" s="26">
        <f>IFERROR(Tableau17[[#This Row],[2014_T2_PROCUS]]/Tableau17[[#This Row],[2014_T2_INSCRITS]],0)</f>
        <v>1.6423357664233577E-2</v>
      </c>
    </row>
    <row r="161" spans="1:422" hidden="1" x14ac:dyDescent="0.2">
      <c r="A161" s="1">
        <v>8</v>
      </c>
      <c r="B161" s="1" t="s">
        <v>528</v>
      </c>
      <c r="C161" s="1" t="s">
        <v>529</v>
      </c>
      <c r="D161" s="1" t="s">
        <v>529</v>
      </c>
      <c r="E161" s="1">
        <v>1532</v>
      </c>
      <c r="F161" s="1">
        <v>5.3518679999999996</v>
      </c>
      <c r="G161" s="1">
        <v>43.350591999999999</v>
      </c>
      <c r="H161" s="3">
        <v>945</v>
      </c>
      <c r="I161" s="3">
        <v>207</v>
      </c>
      <c r="L161" s="1">
        <v>13</v>
      </c>
      <c r="M161" s="1">
        <v>32</v>
      </c>
      <c r="O161" s="1">
        <v>3</v>
      </c>
      <c r="P161" s="1">
        <v>32</v>
      </c>
      <c r="Q161" s="1">
        <v>12</v>
      </c>
      <c r="R161" s="1">
        <v>59</v>
      </c>
      <c r="S161" s="1">
        <v>55</v>
      </c>
      <c r="T161" s="1">
        <v>14</v>
      </c>
      <c r="U161" s="1">
        <v>220</v>
      </c>
      <c r="V161" s="1">
        <v>1018</v>
      </c>
      <c r="W161" s="1">
        <v>466</v>
      </c>
      <c r="X161" s="1">
        <v>13</v>
      </c>
      <c r="Y161" s="2">
        <v>0.45776031</v>
      </c>
      <c r="Z161" s="1">
        <v>1018</v>
      </c>
      <c r="AA161" s="1">
        <v>530</v>
      </c>
      <c r="AB161" s="1">
        <v>23</v>
      </c>
      <c r="AC161" s="2">
        <v>0.52062867999999995</v>
      </c>
      <c r="AD161" s="1">
        <v>945</v>
      </c>
      <c r="AE161" s="1">
        <v>225</v>
      </c>
      <c r="AF161" s="2">
        <v>0.23809524000000001</v>
      </c>
      <c r="AG161" s="1">
        <f t="shared" si="2"/>
        <v>207</v>
      </c>
      <c r="AH161" s="1">
        <v>1048</v>
      </c>
      <c r="AI161" s="1">
        <v>540</v>
      </c>
      <c r="AJ161" s="1">
        <v>5</v>
      </c>
      <c r="AK161" s="2">
        <v>0.51526718000000005</v>
      </c>
      <c r="AN161" s="1">
        <v>0</v>
      </c>
      <c r="AP161" s="1">
        <v>999</v>
      </c>
      <c r="AQ161" s="1">
        <v>382</v>
      </c>
      <c r="AR161" s="2">
        <v>0.38238238000000002</v>
      </c>
      <c r="AS161" s="1">
        <v>998</v>
      </c>
      <c r="AT161" s="1">
        <v>394</v>
      </c>
      <c r="AU161" s="2">
        <v>0.39478957999999997</v>
      </c>
      <c r="AV161" s="1">
        <v>974</v>
      </c>
      <c r="AW161" s="1">
        <v>310</v>
      </c>
      <c r="AX161" s="2">
        <v>0.31827515000000001</v>
      </c>
      <c r="AY161" s="1">
        <v>974</v>
      </c>
      <c r="AZ161" s="1">
        <v>243</v>
      </c>
      <c r="BA161" s="2">
        <v>0.24948665</v>
      </c>
      <c r="BB161" s="1">
        <v>973</v>
      </c>
      <c r="BC161" s="1">
        <v>648</v>
      </c>
      <c r="BD161" s="2">
        <v>0.6659815</v>
      </c>
      <c r="BE161" s="1">
        <v>973</v>
      </c>
      <c r="BF161" s="1">
        <v>592</v>
      </c>
      <c r="BG161" s="2">
        <v>0.60842753999999999</v>
      </c>
      <c r="BH161" s="1">
        <v>923</v>
      </c>
      <c r="BI161" s="1">
        <v>317</v>
      </c>
      <c r="BJ161" s="2">
        <v>0.34344529000000001</v>
      </c>
      <c r="BK161" s="1">
        <v>13</v>
      </c>
      <c r="BN161" s="1">
        <v>28</v>
      </c>
      <c r="BO161" s="1">
        <v>69</v>
      </c>
      <c r="BP161" s="1">
        <v>143</v>
      </c>
      <c r="BQ161" s="1">
        <v>274</v>
      </c>
      <c r="BR161" s="1">
        <v>527</v>
      </c>
      <c r="BZ161" s="1">
        <v>25</v>
      </c>
      <c r="CA161" s="1">
        <v>5</v>
      </c>
      <c r="CB161" s="1">
        <v>65</v>
      </c>
      <c r="CC161" s="1">
        <v>152</v>
      </c>
      <c r="CD161" s="1">
        <v>88</v>
      </c>
      <c r="CE161" s="1">
        <v>123</v>
      </c>
      <c r="CF161" s="1">
        <v>458</v>
      </c>
      <c r="CG161" s="1">
        <v>188</v>
      </c>
      <c r="CH161" s="1">
        <v>118</v>
      </c>
      <c r="CI161" s="1">
        <v>203</v>
      </c>
      <c r="CJ161" s="1">
        <v>509</v>
      </c>
      <c r="CL161" s="1">
        <v>12</v>
      </c>
      <c r="CN161" s="1">
        <v>98</v>
      </c>
      <c r="CP161" s="1">
        <v>145</v>
      </c>
      <c r="CS161" s="1">
        <v>73</v>
      </c>
      <c r="CT161" s="1">
        <v>39</v>
      </c>
      <c r="CW161" s="1">
        <v>367</v>
      </c>
      <c r="CY161" s="1">
        <v>198</v>
      </c>
      <c r="CZ161" s="1">
        <v>162</v>
      </c>
      <c r="DC161" s="1">
        <v>360</v>
      </c>
      <c r="DD161" s="1">
        <v>27</v>
      </c>
      <c r="DE161" s="1">
        <v>4</v>
      </c>
      <c r="DF161" s="1">
        <v>4</v>
      </c>
      <c r="DH161" s="1">
        <v>6</v>
      </c>
      <c r="DI161" s="1">
        <v>28</v>
      </c>
      <c r="DK161" s="1">
        <v>3</v>
      </c>
      <c r="DL161" s="1">
        <v>44</v>
      </c>
      <c r="DM161" s="1">
        <v>92</v>
      </c>
      <c r="DR161" s="1">
        <v>43</v>
      </c>
      <c r="DS161" s="1">
        <v>41</v>
      </c>
      <c r="DT161" s="1">
        <v>11</v>
      </c>
      <c r="DU161" s="1">
        <v>303</v>
      </c>
      <c r="DW161" s="1">
        <v>109</v>
      </c>
      <c r="DZ161" s="1">
        <v>109</v>
      </c>
      <c r="EA161" s="1">
        <v>218</v>
      </c>
      <c r="EB161" s="1">
        <v>5</v>
      </c>
      <c r="EC161" s="1">
        <v>7</v>
      </c>
      <c r="ED161" s="1">
        <v>1</v>
      </c>
      <c r="EE161" s="1">
        <v>18</v>
      </c>
      <c r="EF161" s="1">
        <v>73</v>
      </c>
      <c r="EG161" s="1">
        <v>22</v>
      </c>
      <c r="EH161" s="1">
        <v>3</v>
      </c>
      <c r="EI161" s="1">
        <v>208</v>
      </c>
      <c r="EJ161" s="1">
        <v>218</v>
      </c>
      <c r="EK161" s="1">
        <v>76</v>
      </c>
      <c r="EL161" s="1">
        <v>6</v>
      </c>
      <c r="EM161" s="1">
        <v>637</v>
      </c>
      <c r="EN161" s="1">
        <v>245</v>
      </c>
      <c r="EO161" s="1">
        <v>303</v>
      </c>
      <c r="EP161" s="1">
        <v>548</v>
      </c>
      <c r="EQ161" s="1">
        <v>0</v>
      </c>
      <c r="ER161" s="1">
        <v>0</v>
      </c>
      <c r="ES161" s="1">
        <v>2</v>
      </c>
      <c r="ET161" s="1">
        <v>33</v>
      </c>
      <c r="EU161" s="1">
        <v>1</v>
      </c>
      <c r="EV161" s="1">
        <v>145</v>
      </c>
      <c r="EW161" s="1">
        <v>13</v>
      </c>
      <c r="EX161" s="1">
        <v>0</v>
      </c>
      <c r="EY161" s="1">
        <v>1</v>
      </c>
      <c r="EZ161" s="1">
        <v>11</v>
      </c>
      <c r="FA161" s="1">
        <v>1</v>
      </c>
      <c r="FB161" s="1">
        <v>0</v>
      </c>
      <c r="FC161" s="1">
        <v>0</v>
      </c>
      <c r="FD161" s="1">
        <v>0</v>
      </c>
      <c r="FE161" s="1">
        <v>0</v>
      </c>
      <c r="FF161" s="1">
        <v>0</v>
      </c>
      <c r="FG161" s="1">
        <v>0</v>
      </c>
      <c r="FH161" s="1">
        <v>4</v>
      </c>
      <c r="FI161" s="1">
        <v>1</v>
      </c>
      <c r="FJ161" s="1">
        <v>8</v>
      </c>
      <c r="FK161" s="1">
        <v>17</v>
      </c>
      <c r="FL161" s="1">
        <v>0</v>
      </c>
      <c r="FM161" s="1">
        <v>31</v>
      </c>
      <c r="FN161" s="1">
        <v>1</v>
      </c>
      <c r="FO161" s="1">
        <v>3</v>
      </c>
      <c r="FP161" s="1">
        <v>31</v>
      </c>
      <c r="FQ161" s="1">
        <v>0</v>
      </c>
      <c r="FR161" s="1">
        <f>SUM(Tableau17[[#This Row],[2019-T1-ALEXANDRE Audric]:[2019-T1-MARIE Florie]])</f>
        <v>303</v>
      </c>
      <c r="FS161" s="1">
        <v>69</v>
      </c>
      <c r="FT161" s="1">
        <v>156</v>
      </c>
      <c r="FU161" s="1">
        <v>0</v>
      </c>
      <c r="FV161" s="1">
        <v>302</v>
      </c>
      <c r="FW161" s="1">
        <v>0</v>
      </c>
      <c r="FX161" s="1">
        <v>527</v>
      </c>
      <c r="GD161" s="1">
        <v>0</v>
      </c>
      <c r="GE161" s="1">
        <v>152</v>
      </c>
      <c r="GF161" s="1">
        <v>88</v>
      </c>
      <c r="GG161" s="1">
        <v>0</v>
      </c>
      <c r="GH161" s="1">
        <v>218</v>
      </c>
      <c r="GI161" s="1">
        <v>0</v>
      </c>
      <c r="GJ161" s="1">
        <v>458</v>
      </c>
      <c r="GK161" s="1">
        <v>188</v>
      </c>
      <c r="GL161" s="1">
        <v>118</v>
      </c>
      <c r="GM161" s="1">
        <v>0</v>
      </c>
      <c r="GN161" s="1">
        <v>203</v>
      </c>
      <c r="GO161" s="1">
        <v>0</v>
      </c>
      <c r="GP161" s="1">
        <v>509</v>
      </c>
      <c r="GQ161" s="1">
        <v>157</v>
      </c>
      <c r="GR161" s="1">
        <v>39</v>
      </c>
      <c r="GS161" s="1">
        <v>0</v>
      </c>
      <c r="GT161" s="1">
        <v>171</v>
      </c>
      <c r="GU161" s="1">
        <v>0</v>
      </c>
      <c r="GV161" s="1">
        <v>367</v>
      </c>
      <c r="GW161" s="1">
        <v>198</v>
      </c>
      <c r="GX161" s="1">
        <v>0</v>
      </c>
      <c r="GY161" s="1">
        <v>0</v>
      </c>
      <c r="GZ161" s="1">
        <v>162</v>
      </c>
      <c r="HA161" s="1">
        <v>0</v>
      </c>
      <c r="HB161" s="1">
        <v>360</v>
      </c>
      <c r="HC161" s="1">
        <v>234</v>
      </c>
      <c r="HD161" s="1">
        <v>73</v>
      </c>
      <c r="HE161" s="1">
        <v>76</v>
      </c>
      <c r="HF161" s="1">
        <v>251</v>
      </c>
      <c r="HG161" s="1">
        <v>3</v>
      </c>
      <c r="HH161" s="1">
        <v>637</v>
      </c>
      <c r="HI161" s="1">
        <v>245</v>
      </c>
      <c r="HJ161" s="1">
        <v>0</v>
      </c>
      <c r="HK161" s="1">
        <v>303</v>
      </c>
      <c r="HL161" s="1">
        <v>0</v>
      </c>
      <c r="HM161" s="1">
        <v>0</v>
      </c>
      <c r="HN161" s="1">
        <v>548</v>
      </c>
      <c r="HO161" s="1">
        <v>152</v>
      </c>
      <c r="HP161" s="1">
        <v>14</v>
      </c>
      <c r="HQ161" s="1">
        <v>31</v>
      </c>
      <c r="HR161" s="1">
        <v>100</v>
      </c>
      <c r="HS161" s="1">
        <v>9</v>
      </c>
      <c r="HT161" s="1">
        <v>306</v>
      </c>
      <c r="HU161" s="1">
        <v>59</v>
      </c>
      <c r="HV161" s="1">
        <v>45</v>
      </c>
      <c r="HW161" s="1">
        <v>12</v>
      </c>
      <c r="HX161" s="1">
        <v>104</v>
      </c>
      <c r="HY161" s="1">
        <v>0</v>
      </c>
      <c r="HZ161" s="1">
        <v>220</v>
      </c>
      <c r="IA161" s="1">
        <v>96</v>
      </c>
      <c r="IB161" s="1">
        <v>11</v>
      </c>
      <c r="IC161" s="1">
        <v>43</v>
      </c>
      <c r="ID161" s="1">
        <v>149</v>
      </c>
      <c r="IE161" s="1">
        <v>4</v>
      </c>
      <c r="IF161" s="1">
        <v>303</v>
      </c>
      <c r="IG161" s="1">
        <v>109</v>
      </c>
      <c r="IH161" s="1">
        <v>0</v>
      </c>
      <c r="II161" s="1">
        <v>109</v>
      </c>
      <c r="IJ161" s="1">
        <v>0</v>
      </c>
      <c r="IK161" s="1">
        <v>0</v>
      </c>
      <c r="IL161" s="1">
        <v>218</v>
      </c>
      <c r="IM161" s="26">
        <f>IFERROR(Tableau17[[#This Row],[LDIV]]/Tableau17[[#This Row],[Total général]],"")</f>
        <v>0</v>
      </c>
      <c r="IN161" s="26">
        <f>IFERROR(Tableau17[[#This Row],[LDVC]]/Tableau17[[#This Row],[Total général]],"")</f>
        <v>0</v>
      </c>
      <c r="IO161" s="26">
        <f>IFERROR(Tableau17[[#This Row],[LDVD]]/Tableau17[[#This Row],[Total général]],"")</f>
        <v>5.909090909090909E-2</v>
      </c>
      <c r="IP161" s="26">
        <f>IFERROR(Tableau17[[#This Row],[LDVG]]/Tableau17[[#This Row],[Total général]],"")</f>
        <v>0.14545454545454545</v>
      </c>
      <c r="IQ161" s="26">
        <f>IFERROR(Tableau17[[#This Row],[LEXD]]/Tableau17[[#This Row],[Total général]],"")</f>
        <v>0</v>
      </c>
      <c r="IR161" s="26">
        <f>IFERROR(Tableau17[[#This Row],[LEXG]]/Tableau17[[#This Row],[Total général]],"")</f>
        <v>1.3636363636363636E-2</v>
      </c>
      <c r="IS161" s="26">
        <f>IFERROR(Tableau17[[#This Row],[LLR]]/Tableau17[[#This Row],[Total général]],"")</f>
        <v>0.14545454545454545</v>
      </c>
      <c r="IT161" s="26">
        <f>IFERROR(Tableau17[[#This Row],[LREM]]/Tableau17[[#This Row],[Total général]],"")</f>
        <v>5.4545454545454543E-2</v>
      </c>
      <c r="IU161" s="26">
        <f>IFERROR(Tableau17[[#This Row],[LRN]]/Tableau17[[#This Row],[Total général]],"")</f>
        <v>0.26818181818181819</v>
      </c>
      <c r="IV161" s="26">
        <f>IFERROR(Tableau17[[#This Row],[LUG]]/Tableau17[[#This Row],[Total général]],"")</f>
        <v>0.25</v>
      </c>
      <c r="IW161" s="26">
        <f>IFERROR(Tableau17[[#This Row],[LVEC]]/Tableau17[[#This Row],[Total général]],"")</f>
        <v>6.363636363636363E-2</v>
      </c>
      <c r="IX161" s="26">
        <f>IFERROR(Tableau17[[#This Row],[2008-T1-LCMD]]/Tableau17[[#This Row],[2008-T1-TOTAL]],"")</f>
        <v>2.4667931688804556E-2</v>
      </c>
      <c r="IY161" s="26">
        <f>IFERROR(Tableau17[[#This Row],[2008-T1-LDVD]]/Tableau17[[#This Row],[2008-T1-TOTAL]],"")</f>
        <v>0</v>
      </c>
      <c r="IZ161" s="26">
        <f>IFERROR(Tableau17[[#This Row],[2008-T1-LEXD]]/Tableau17[[#This Row],[2008-T1-TOTAL]],"")</f>
        <v>0</v>
      </c>
      <c r="JA161" s="26">
        <f>IFERROR(Tableau17[[#This Row],[2008-T1-LEXG]]/Tableau17[[#This Row],[2008-T1-TOTAL]],"")</f>
        <v>5.3130929791271347E-2</v>
      </c>
      <c r="JB161" s="26">
        <f>IFERROR(Tableau17[[#This Row],[2008-T1-LFN]]/Tableau17[[#This Row],[2008-T1-TOTAL]],"")</f>
        <v>0.13092979127134724</v>
      </c>
      <c r="JC161" s="26">
        <f>IFERROR(Tableau17[[#This Row],[2008-T1-LMAJ]]/Tableau17[[#This Row],[2008-T1-TOTAL]],"")</f>
        <v>0.27134724857685011</v>
      </c>
      <c r="JD161" s="26">
        <f>IFERROR(Tableau17[[#This Row],[2008-T1-LUG]]/Tableau17[[#This Row],[2008-T1-TOTAL]],"")</f>
        <v>0.51992409867172673</v>
      </c>
      <c r="JE161" s="26" t="str">
        <f>IFERROR(Tableau17[[#This Row],[2008-T2-LFN]]/Tableau17[[#This Row],[2008-T2-TOTAL]],"")</f>
        <v/>
      </c>
      <c r="JF161" s="26" t="str">
        <f>IFERROR(Tableau17[[#This Row],[2008-T2-LGC]]/Tableau17[[#This Row],[2008-T2-TOTAL]],"")</f>
        <v/>
      </c>
      <c r="JG161" s="26" t="str">
        <f>IFERROR(Tableau17[[#This Row],[2008-T2-LMAJ]]/Tableau17[[#This Row],[2008-T2-TOTAL]],"")</f>
        <v/>
      </c>
      <c r="JH161" s="26" t="str">
        <f>IFERROR(Tableau17[[#This Row],[2008-T2-LUG]]/Tableau17[[#This Row],[2008-T2-TOTAL]],"")</f>
        <v/>
      </c>
      <c r="JI161" s="26">
        <f>IFERROR(Tableau17[[#This Row],[2014-T1-LDIV]]/Tableau17[[#This Row],[2014-T1-TOTAL]],"")</f>
        <v>0</v>
      </c>
      <c r="JJ161" s="26">
        <f>IFERROR(Tableau17[[#This Row],[2014-T1-LDVD]]/Tableau17[[#This Row],[2014-T1-TOTAL]],"")</f>
        <v>0</v>
      </c>
      <c r="JK161" s="26">
        <f>IFERROR(Tableau17[[#This Row],[2014-T1-LDVG]]/Tableau17[[#This Row],[2014-T1-TOTAL]],"")</f>
        <v>5.458515283842795E-2</v>
      </c>
      <c r="JL161" s="26">
        <f>IFERROR(Tableau17[[#This Row],[2014-T1-LEXG]]/Tableau17[[#This Row],[2014-T1-TOTAL]],"")</f>
        <v>1.0917030567685589E-2</v>
      </c>
      <c r="JM161" s="26">
        <f>IFERROR(Tableau17[[#This Row],[2014-T1-LFG]]/Tableau17[[#This Row],[2014-T1-TOTAL]],"")</f>
        <v>0.14192139737991266</v>
      </c>
      <c r="JN161" s="26">
        <f>IFERROR(Tableau17[[#This Row],[2014-T1-LFN]]/Tableau17[[#This Row],[2014-T1-TOTAL]],"")</f>
        <v>0.33187772925764192</v>
      </c>
      <c r="JO161" s="26">
        <f>IFERROR(Tableau17[[#This Row],[2014-T1-LUD]]/Tableau17[[#This Row],[2014-T1-TOTAL]],"")</f>
        <v>0.19213973799126638</v>
      </c>
      <c r="JP161" s="26">
        <f>IFERROR(Tableau17[[#This Row],[2014-T1-LUG]]/Tableau17[[#This Row],[2014-T1-TOTAL]],"")</f>
        <v>0.26855895196506552</v>
      </c>
      <c r="JQ161" s="26">
        <f>IFERROR(Tableau17[[#This Row],[2014-T2-LFN]]/Tableau17[[#This Row],[2014-T2-TOTAL]],"")</f>
        <v>0.36935166994106089</v>
      </c>
      <c r="JR161" s="26">
        <f>IFERROR(Tableau17[[#This Row],[2014-T2-LUD]]/Tableau17[[#This Row],[2014-T2-TOTAL]],"")</f>
        <v>0.23182711198428291</v>
      </c>
      <c r="JS161" s="26">
        <f>IFERROR(Tableau17[[#This Row],[2014-T2-LUG]]/Tableau17[[#This Row],[2014-T2-TOTAL]],"")</f>
        <v>0.3988212180746562</v>
      </c>
      <c r="JT161" s="26">
        <f>IFERROR(Tableau17[[#This Row],[2015-T1-BC-DIV]]/Tableau17[[#This Row],[2015-T1-TOTAL]],"")</f>
        <v>0</v>
      </c>
      <c r="JU161" s="26">
        <f>IFERROR(Tableau17[[#This Row],[2015-T1-BC-DLF]]/Tableau17[[#This Row],[2015-T1-TOTAL]],"")</f>
        <v>3.2697547683923703E-2</v>
      </c>
      <c r="JV161" s="26">
        <f>IFERROR(Tableau17[[#This Row],[2015-T1-BC-DVD]]/Tableau17[[#This Row],[2015-T1-TOTAL]],"")</f>
        <v>0</v>
      </c>
      <c r="JW161" s="26">
        <f>IFERROR(Tableau17[[#This Row],[2015-T1-BC-DVG]]/Tableau17[[#This Row],[2015-T1-TOTAL]],"")</f>
        <v>0.2670299727520436</v>
      </c>
      <c r="JX161" s="26">
        <f>IFERROR(Tableau17[[#This Row],[2015-T1-BC-FG]]/Tableau17[[#This Row],[2015-T1-TOTAL]],"")</f>
        <v>0</v>
      </c>
      <c r="JY161" s="26">
        <f>IFERROR(Tableau17[[#This Row],[2015-T1-BC-FN]]/Tableau17[[#This Row],[2015-T1-TOTAL]],"")</f>
        <v>0.39509536784741145</v>
      </c>
      <c r="JZ161" s="26">
        <f>IFERROR(Tableau17[[#This Row],[2015-T1-BC-MDM]]/Tableau17[[#This Row],[2015-T1-TOTAL]],"")</f>
        <v>0</v>
      </c>
      <c r="KA161" s="26">
        <f>IFERROR(Tableau17[[#This Row],[2015-T1-BC-RDG]]/Tableau17[[#This Row],[2015-T1-TOTAL]],"")</f>
        <v>0</v>
      </c>
      <c r="KB161" s="26">
        <f>IFERROR(Tableau17[[#This Row],[2015-T1-BC-SOC]]/Tableau17[[#This Row],[2015-T1-TOTAL]],"")</f>
        <v>0.1989100817438692</v>
      </c>
      <c r="KC161" s="26">
        <f>IFERROR(Tableau17[[#This Row],[2015-T1-BC-UD]]/Tableau17[[#This Row],[2015-T1-TOTAL]],"")</f>
        <v>0.10626702997275204</v>
      </c>
      <c r="KD161" s="26">
        <f>IFERROR(Tableau17[[#This Row],[2015-T1-BC-UG]]/Tableau17[[#This Row],[2015-T1-TOTAL]],"")</f>
        <v>0</v>
      </c>
      <c r="KE161" s="26">
        <f>IFERROR(Tableau17[[#This Row],[2015-T1-BC-VEC]]/Tableau17[[#This Row],[2015-T1-TOTAL]],"")</f>
        <v>0</v>
      </c>
      <c r="KF161" s="26">
        <f>IFERROR(Tableau17[[#This Row],[2015-T2-BC-DVG]]/Tableau17[[#This Row],[2015-T2-TOTAL]],"")</f>
        <v>0</v>
      </c>
      <c r="KG161" s="26">
        <f>IFERROR(Tableau17[[#This Row],[2015-T2-BC-FN]]/Tableau17[[#This Row],[2015-T2-TOTAL]],"")</f>
        <v>0.55000000000000004</v>
      </c>
      <c r="KH161" s="26">
        <f>IFERROR(Tableau17[[#This Row],[2015-T2-BC-SOC]]/Tableau17[[#This Row],[2015-T2-TOTAL]],"")</f>
        <v>0.45</v>
      </c>
      <c r="KI161" s="26">
        <f>IFERROR(Tableau17[[#This Row],[2015-T2-BC-UD]]/Tableau17[[#This Row],[2015-T2-TOTAL]],"")</f>
        <v>0</v>
      </c>
      <c r="KJ161" s="26">
        <f>IFERROR(Tableau17[[#This Row],[2015-T2-BC-UG]]/Tableau17[[#This Row],[2015-T2-TOTAL]],"")</f>
        <v>0</v>
      </c>
      <c r="KK161" s="26">
        <f>IFERROR(Tableau17[[#This Row],[2017 (L)-T1-COM]]/Tableau17[[#This Row],[2017 (L)-T1-TOTAL]],"")</f>
        <v>8.9108910891089105E-2</v>
      </c>
      <c r="KL161" s="26">
        <f>IFERROR(Tableau17[[#This Row],[2017 (L)-T1-DIV]]/Tableau17[[#This Row],[2017 (L)-T1-TOTAL]],"")</f>
        <v>1.3201320132013201E-2</v>
      </c>
      <c r="KM161" s="26">
        <f>IFERROR(Tableau17[[#This Row],[2017 (L)-T1-DLF]]/Tableau17[[#This Row],[2017 (L)-T1-TOTAL]],"")</f>
        <v>1.3201320132013201E-2</v>
      </c>
      <c r="KN161" s="26">
        <f>IFERROR(Tableau17[[#This Row],[2017 (L)-T1-DVD]]/Tableau17[[#This Row],[2017 (L)-T1-TOTAL]],"")</f>
        <v>0</v>
      </c>
      <c r="KO161" s="26">
        <f>IFERROR(Tableau17[[#This Row],[2017 (L)-T1-DVG]]/Tableau17[[#This Row],[2017 (L)-T1-TOTAL]],"")</f>
        <v>1.9801980198019802E-2</v>
      </c>
      <c r="KP161" s="26">
        <f>IFERROR(Tableau17[[#This Row],[2017 (L)-T1-ECO]]/Tableau17[[#This Row],[2017 (L)-T1-TOTAL]],"")</f>
        <v>9.2409240924092403E-2</v>
      </c>
      <c r="KQ161" s="26">
        <f>IFERROR(Tableau17[[#This Row],[2017 (L)-T1-EXD]]/Tableau17[[#This Row],[2017 (L)-T1-TOTAL]],"")</f>
        <v>0</v>
      </c>
      <c r="KR161" s="26">
        <f>IFERROR(Tableau17[[#This Row],[2017 (L)-T1-EXG]]/Tableau17[[#This Row],[2017 (L)-T1-TOTAL]],"")</f>
        <v>9.9009900990099011E-3</v>
      </c>
      <c r="KS161" s="26">
        <f>IFERROR(Tableau17[[#This Row],[2017 (L)-T1-FI]]/Tableau17[[#This Row],[2017 (L)-T1-TOTAL]],"")</f>
        <v>0.14521452145214522</v>
      </c>
      <c r="KT161" s="26">
        <f>IFERROR(Tableau17[[#This Row],[2017 (L)-T1-FN]]/Tableau17[[#This Row],[2017 (L)-T1-TOTAL]],"")</f>
        <v>0.30363036303630364</v>
      </c>
      <c r="KU161" s="26">
        <f>IFERROR(Tableau17[[#This Row],[2017 (L)-T1-LR]]/Tableau17[[#This Row],[2017 (L)-T1-TOTAL]],"")</f>
        <v>0</v>
      </c>
      <c r="KV161" s="26">
        <f>IFERROR(Tableau17[[#This Row],[2017 (L)-T1-MDM]]/Tableau17[[#This Row],[2017 (L)-T1-TOTAL]],"")</f>
        <v>0</v>
      </c>
      <c r="KW161" s="26">
        <f>IFERROR(Tableau17[[#This Row],[2017 (L)-T1-RDG]]/Tableau17[[#This Row],[2017 (L)-T1-TOTAL]],"")</f>
        <v>0</v>
      </c>
      <c r="KX161" s="26">
        <f>IFERROR(Tableau17[[#This Row],[2017 (L)-T1-REG]]/Tableau17[[#This Row],[2017 (L)-T1-TOTAL]],"")</f>
        <v>0</v>
      </c>
      <c r="KY161" s="26">
        <f>IFERROR(Tableau17[[#This Row],[2017 (L)-T1-REM]]/Tableau17[[#This Row],[2017 (L)-T1-TOTAL]],"")</f>
        <v>0.14191419141914191</v>
      </c>
      <c r="KZ161" s="26">
        <f>IFERROR(Tableau17[[#This Row],[2017 (L)-T1-SOC]]/Tableau17[[#This Row],[2017 (L)-T1-TOTAL]],"")</f>
        <v>0.13531353135313531</v>
      </c>
      <c r="LA161" s="26">
        <f>IFERROR(Tableau17[[#This Row],[2017 (L)-T1-UDI]]/Tableau17[[#This Row],[2017 (L)-T1-TOTAL]],"")</f>
        <v>3.6303630363036306E-2</v>
      </c>
      <c r="LB161" s="26">
        <f>IFERROR(Tableau17[[#This Row],[2017 (L)-T2-FI]]/Tableau17[[#This Row],[2017 (L)-T2-TOTAL]],"")</f>
        <v>0</v>
      </c>
      <c r="LC161" s="26">
        <f>IFERROR(Tableau17[[#This Row],[2017 (L)-T2-FN]]/Tableau17[[#This Row],[2017 (L)-T2-TOTAL]],"")</f>
        <v>0.5</v>
      </c>
      <c r="LD161" s="26">
        <f>IFERROR(Tableau17[[#This Row],[2017 (L)-T2-LR]]/Tableau17[[#This Row],[2017 (L)-T2-TOTAL]],"")</f>
        <v>0</v>
      </c>
      <c r="LE161" s="26">
        <f>IFERROR(Tableau17[[#This Row],[2017 (L)-T2-MDM]]/Tableau17[[#This Row],[2017 (L)-T2-TOTAL]],"")</f>
        <v>0</v>
      </c>
      <c r="LF161" s="26">
        <f>IFERROR(Tableau17[[#This Row],[2017 (L)-T2-REM]]/Tableau17[[#This Row],[2017 (L)-T2-TOTAL]],"")</f>
        <v>0.5</v>
      </c>
      <c r="LG161" s="26">
        <f>IFERROR(Tableau17[[#This Row],[2017-T1-ARTHAUD Nathalie]]/Tableau17[[#This Row],[2017-T1-TOTAL]],"")</f>
        <v>7.8492935635792772E-3</v>
      </c>
      <c r="LH161" s="26">
        <f>IFERROR(Tableau17[[#This Row],[2017-T1-ASSELINEAU Fran]]/Tableau17[[#This Row],[2017-T1-TOTAL]],"")</f>
        <v>1.098901098901099E-2</v>
      </c>
      <c r="LI161" s="26">
        <f>IFERROR(Tableau17[[#This Row],[2017-T1-CHEMINADE Jacques]]/Tableau17[[#This Row],[2017-T1-TOTAL]],"")</f>
        <v>1.5698587127158557E-3</v>
      </c>
      <c r="LJ161" s="26">
        <f>IFERROR(Tableau17[[#This Row],[2017-T1-DUPONT-AIGNAN Nicolas]]/Tableau17[[#This Row],[2017-T1-TOTAL]],"")</f>
        <v>2.8257456828885402E-2</v>
      </c>
      <c r="LK161" s="26">
        <f>IFERROR(Tableau17[[#This Row],[2017-T1-FILLON Fran]]/Tableau17[[#This Row],[2017-T1-TOTAL]],"")</f>
        <v>0.11459968602825746</v>
      </c>
      <c r="LL161" s="26">
        <f>IFERROR(Tableau17[[#This Row],[2017-T1-HAMON Beno]]/Tableau17[[#This Row],[2017-T1-TOTAL]],"")</f>
        <v>3.453689167974882E-2</v>
      </c>
      <c r="LM161" s="26">
        <f>IFERROR(Tableau17[[#This Row],[2017-T1-LASSALLE Jean]]/Tableau17[[#This Row],[2017-T1-TOTAL]],"")</f>
        <v>4.7095761381475663E-3</v>
      </c>
      <c r="LN161" s="26">
        <f>IFERROR(Tableau17[[#This Row],[2017-T1-LE PEN Marine]]/Tableau17[[#This Row],[2017-T1-TOTAL]],"")</f>
        <v>0.32653061224489793</v>
      </c>
      <c r="LO161" s="26">
        <f>IFERROR(Tableau17[[#This Row],[2017-T1-M Jean-Luc]]/Tableau17[[#This Row],[2017-T1-TOTAL]],"")</f>
        <v>0.34222919937205654</v>
      </c>
      <c r="LP161" s="26">
        <f>IFERROR(Tableau17[[#This Row],[2017-T1-MACRON Emmanuel]]/Tableau17[[#This Row],[2017-T1-TOTAL]],"")</f>
        <v>0.11930926216640503</v>
      </c>
      <c r="LQ161" s="26">
        <f>IFERROR(Tableau17[[#This Row],[2017-T1-POUTOU Philippe]]/Tableau17[[#This Row],[2017-T1-TOTAL]],"")</f>
        <v>9.4191522762951327E-3</v>
      </c>
      <c r="LR161" s="26">
        <f>IFERROR(Tableau17[[#This Row],[2017-T2-LE PEN Marine]]/Tableau17[[#This Row],[2017-T2-TOTAL]],"")</f>
        <v>0.4470802919708029</v>
      </c>
      <c r="LS161" s="26">
        <f>IFERROR(Tableau17[[#This Row],[2017-T2-MACRON Emmanuel]]/Tableau17[[#This Row],[2017-T2-TOTAL]],"")</f>
        <v>0.5529197080291971</v>
      </c>
      <c r="LT161" s="26">
        <f>IFERROR(Tableau17[[#This Row],[2019-T1-ALEXANDRE Audric]]/Tableau17[[#This Row],[2019-T1-TOTAL]],"")</f>
        <v>0</v>
      </c>
      <c r="LU161" s="26">
        <f>IFERROR(Tableau17[[#This Row],[2019-T1-ARTHAUD Nathalie]]/Tableau17[[#This Row],[2019-T1-TOTAL]],"")</f>
        <v>0</v>
      </c>
      <c r="LV161" s="26">
        <f>IFERROR(Tableau17[[#This Row],[2019-T1-ASSELINEAU François]]/Tableau17[[#This Row],[2019-T1-TOTAL]],"")</f>
        <v>6.6006600660066007E-3</v>
      </c>
      <c r="LW161" s="26">
        <f>IFERROR(Tableau17[[#This Row],[2019-T1-AUBRY Manon]]/Tableau17[[#This Row],[2019-T1-TOTAL]],"")</f>
        <v>0.10891089108910891</v>
      </c>
      <c r="LX161" s="26">
        <f>IFERROR(Tableau17[[#This Row],[2019-T1-AZERGUI Nagib]]/Tableau17[[#This Row],[2019-T1-TOTAL]],"")</f>
        <v>3.3003300330033004E-3</v>
      </c>
      <c r="LY161" s="26">
        <f>IFERROR(Tableau17[[#This Row],[2019-T1-BARDELLA Jordan]]/Tableau17[[#This Row],[2019-T1-TOTAL]],"")</f>
        <v>0.47854785478547857</v>
      </c>
      <c r="LZ161" s="26">
        <f>IFERROR(Tableau17[[#This Row],[2019-T1-BELLAMY François-Xavier]]/Tableau17[[#This Row],[2019-T1-TOTAL]],"")</f>
        <v>4.2904290429042903E-2</v>
      </c>
      <c r="MA161" s="26">
        <f>IFERROR(Tableau17[[#This Row],[2019-T1-BIDOU Olivier]]/Tableau17[[#This Row],[2019-T1-TOTAL]],"")</f>
        <v>0</v>
      </c>
      <c r="MB161" s="26">
        <f>IFERROR(Tableau17[[#This Row],[2019-T1-BOURG Dominique]]/Tableau17[[#This Row],[2019-T1-TOTAL]],"")</f>
        <v>3.3003300330033004E-3</v>
      </c>
      <c r="MC161" s="26">
        <f>IFERROR(Tableau17[[#This Row],[2019-T1-BROSSAT Ian]]/Tableau17[[#This Row],[2019-T1-TOTAL]],"")</f>
        <v>3.6303630363036306E-2</v>
      </c>
      <c r="MD161" s="26">
        <f>IFERROR(Tableau17[[#This Row],[2019-T1-CAILLAUD Sophie]]/Tableau17[[#This Row],[2019-T1-TOTAL]],"")</f>
        <v>3.3003300330033004E-3</v>
      </c>
      <c r="ME161" s="26">
        <f>IFERROR(Tableau17[[#This Row],[2019-T1-CAMUS Renaud]]/Tableau17[[#This Row],[2019-T1-TOTAL]],"")</f>
        <v>0</v>
      </c>
      <c r="MF161" s="26">
        <f>IFERROR(Tableau17[[#This Row],[2019-T1-CHALENÇON Christophe]]/Tableau17[[#This Row],[2019-T1-TOTAL]],"")</f>
        <v>0</v>
      </c>
      <c r="MG161" s="26">
        <f>IFERROR(Tableau17[[#This Row],[2019-T1-CORBET Cathy Denise Ginette]]/Tableau17[[#This Row],[2019-T1-TOTAL]],"")</f>
        <v>0</v>
      </c>
      <c r="MH161" s="26">
        <f>IFERROR(Tableau17[[#This Row],[2019-T1-DE PREVOISIN Robert]]/Tableau17[[#This Row],[2019-T1-TOTAL]],"")</f>
        <v>0</v>
      </c>
      <c r="MI161" s="26">
        <f>IFERROR(Tableau17[[#This Row],[2019-T1-DELFEL Thérèse]]/Tableau17[[#This Row],[2019-T1-TOTAL]],"")</f>
        <v>0</v>
      </c>
      <c r="MJ161" s="26">
        <f>IFERROR(Tableau17[[#This Row],[2019-T1-DIEUMEGARD Pierre]]/Tableau17[[#This Row],[2019-T1-TOTAL]],"")</f>
        <v>0</v>
      </c>
      <c r="MK161" s="26">
        <f>IFERROR(Tableau17[[#This Row],[2019-T1-DUPONT-AIGNAN Nicolas]]/Tableau17[[#This Row],[2019-T1-TOTAL]],"")</f>
        <v>1.3201320132013201E-2</v>
      </c>
      <c r="ML161" s="26">
        <f>IFERROR(Tableau17[[#This Row],[2019-T1-GERNIGON Yves]]/Tableau17[[#This Row],[2019-T1-TOTAL]],"")</f>
        <v>3.3003300330033004E-3</v>
      </c>
      <c r="MM161" s="26">
        <f>IFERROR(Tableau17[[#This Row],[2019-T1-GLUCKSMANN Raphaël]]/Tableau17[[#This Row],[2019-T1-TOTAL]],"")</f>
        <v>2.6402640264026403E-2</v>
      </c>
      <c r="MN161" s="26">
        <f>IFERROR(Tableau17[[#This Row],[2019-T1-HAMON Benoît]]/Tableau17[[#This Row],[2019-T1-TOTAL]],"")</f>
        <v>5.6105610561056105E-2</v>
      </c>
      <c r="MO161" s="26">
        <f>IFERROR(Tableau17[[#This Row],[2019-T1-HELGEN Gilles]]/Tableau17[[#This Row],[2019-T1-TOTAL]],"")</f>
        <v>0</v>
      </c>
      <c r="MP161" s="26">
        <f>IFERROR(Tableau17[[#This Row],[2019-T1-JADOT Yannick]]/Tableau17[[#This Row],[2019-T1-TOTAL]],"")</f>
        <v>0.10231023102310231</v>
      </c>
      <c r="MQ161" s="26">
        <f>IFERROR(Tableau17[[#This Row],[2019-T1-LAGARDE Jean-Christophe]]/Tableau17[[#This Row],[2019-T1-TOTAL]],"")</f>
        <v>3.3003300330033004E-3</v>
      </c>
      <c r="MR161" s="26">
        <f>IFERROR(Tableau17[[#This Row],[2019-T1-LALANNE Francis]]/Tableau17[[#This Row],[2019-T1-TOTAL]],"")</f>
        <v>9.9009900990099011E-3</v>
      </c>
      <c r="MS161" s="26">
        <f>IFERROR(Tableau17[[#This Row],[2019-T1-LOISEAU Nathalie]]/Tableau17[[#This Row],[2019-T1-TOTAL]],"")</f>
        <v>0.10231023102310231</v>
      </c>
      <c r="MT161" s="26">
        <f>IFERROR(Tableau17[[#This Row],[2019-T1-MARIE Florie]]/Tableau17[[#This Row],[2019-T1-TOTAL]],"")</f>
        <v>0</v>
      </c>
      <c r="MU161" s="26">
        <f>IFERROR(Tableau17[[#This Row],[2008-T1-MACROEXTRDROITE]]/Tableau17[[#This Row],[2008-T1-MACROTOTALE]],"")</f>
        <v>0.13092979127134724</v>
      </c>
      <c r="MV161" s="26">
        <f>IFERROR(Tableau17[[#This Row],[2008-T1-MACRODROITE]]/Tableau17[[#This Row],[2008-T1-MACROTOTALE]],"")</f>
        <v>0.29601518026565465</v>
      </c>
      <c r="MW161" s="26">
        <f>IFERROR(Tableau17[[#This Row],[2008-T1-MACROCENTRE]]/Tableau17[[#This Row],[2008-T1-MACROTOTALE]],"")</f>
        <v>0</v>
      </c>
      <c r="MX161" s="26">
        <f>IFERROR(Tableau17[[#This Row],[2008-T1-MACROGAUCHE]]/Tableau17[[#This Row],[2008-T1-MACROTOTALE]],"")</f>
        <v>0.57305502846299805</v>
      </c>
      <c r="MY161" s="26">
        <f>IFERROR(Tableau17[[#This Row],[2008-T1-MACROAUTRE]]/Tableau17[[#This Row],[2008-T1-MACROTOTALE]],"")</f>
        <v>0</v>
      </c>
      <c r="MZ161" s="26" t="str">
        <f>IFERROR(Tableau17[[#This Row],[2008-T2-MACROEXTRDROITE]]/Tableau17[[#This Row],[2008-T2-MACROTOTALE]],"")</f>
        <v/>
      </c>
      <c r="NA161" s="26" t="str">
        <f>IFERROR(Tableau17[[#This Row],[2008-T2-MACRODROITE]]/Tableau17[[#This Row],[2008-T2-MACROTOTALE]],"")</f>
        <v/>
      </c>
      <c r="NB161" s="26" t="str">
        <f>IFERROR(Tableau17[[#This Row],[2008-T2-MACROCENTRE]]/Tableau17[[#This Row],[2008-T2-MACROTOTALE]],"")</f>
        <v/>
      </c>
      <c r="NC161" s="26" t="str">
        <f>IFERROR(Tableau17[[#This Row],[2008-T2-MACROGAUCHE]]/Tableau17[[#This Row],[2008-T2-MACROTOTALE]],"")</f>
        <v/>
      </c>
      <c r="ND161" s="26" t="str">
        <f>IFERROR(Tableau17[[#This Row],[2008-T2-MACROAUTRE]]/Tableau17[[#This Row],[2008-T2-MACROTOTALE]],"")</f>
        <v/>
      </c>
      <c r="NE161" s="26">
        <f>IFERROR(Tableau17[[#This Row],[2014-T1-MACROEXTRDROITE]]/Tableau17[[#This Row],[2014-T1-MACROTOTALE]],"")</f>
        <v>0.33187772925764192</v>
      </c>
      <c r="NF161" s="26">
        <f>IFERROR(Tableau17[[#This Row],[2014-T1-MACRODROITE]]/Tableau17[[#This Row],[2014-T1-MACROTOTALE]],"")</f>
        <v>0.19213973799126638</v>
      </c>
      <c r="NG161" s="26">
        <f>IFERROR(Tableau17[[#This Row],[2014-T1-MACROCENTRE]]/Tableau17[[#This Row],[2014-T1-MACROTOTALE]],"")</f>
        <v>0</v>
      </c>
      <c r="NH161" s="26">
        <f>IFERROR(Tableau17[[#This Row],[2014-T1-MACROGAUCHE]]/Tableau17[[#This Row],[2014-T1-MACROTOTALE]],"")</f>
        <v>0.4759825327510917</v>
      </c>
      <c r="NI161" s="26">
        <f>IFERROR(Tableau17[[#This Row],[2014-T1-MACROAUTRE]]/Tableau17[[#This Row],[2014-T1-MACROTOTALE]],"")</f>
        <v>0</v>
      </c>
      <c r="NJ161" s="26">
        <f>IFERROR(Tableau17[[#This Row],[2014-T2-MACROEXTRDROITE]]/Tableau17[[#This Row],[2014-T2-MACROTOTALE]],"")</f>
        <v>0.36935166994106089</v>
      </c>
      <c r="NK161" s="26">
        <f>IFERROR(Tableau17[[#This Row],[2014-T2-MACRODROITE]]/Tableau17[[#This Row],[2014-T2-MACROTOTALE]],"")</f>
        <v>0.23182711198428291</v>
      </c>
      <c r="NL161" s="26">
        <f>IFERROR(Tableau17[[#This Row],[2014-T2-MACROCENTRE]]/Tableau17[[#This Row],[2014-T2-MACROTOTALE]],"")</f>
        <v>0</v>
      </c>
      <c r="NM161" s="26">
        <f>IFERROR(Tableau17[[#This Row],[2014-T2-MACROGAUCHE]]/Tableau17[[#This Row],[2014-T2-MACROTOTALE]],"")</f>
        <v>0.3988212180746562</v>
      </c>
      <c r="NN161" s="26">
        <f>IFERROR(Tableau17[[#This Row],[2014-T2-MACROAUTRE]]/Tableau17[[#This Row],[2014-T2-MACROTOTALE]],"")</f>
        <v>0</v>
      </c>
      <c r="NO161" s="26">
        <f>IFERROR( Tableau17[[#This Row],[2015-T1-MACROEXTRDROITE]]/Tableau17[[#This Row],[2015-T1-MACROTOTALE]],"")</f>
        <v>0.42779291553133514</v>
      </c>
      <c r="NP161" s="26">
        <f>IFERROR(Tableau17[[#This Row],[2015-T1-MACRODROITE]]/Tableau17[[#This Row],[2015-T1-MACROTOTALE]],"")</f>
        <v>0.10626702997275204</v>
      </c>
      <c r="NQ161" s="26">
        <f>IFERROR(Tableau17[[#This Row],[2015-T1-MACROCENTRE]]/Tableau17[[#This Row],[2015-T1-MACROTOTALE]],"")</f>
        <v>0</v>
      </c>
      <c r="NR161" s="26">
        <f>IFERROR(Tableau17[[#This Row],[2015-T1-MACROGAUCHE]]/Tableau17[[#This Row],[2015-T1-MACROTOTALE]],"")</f>
        <v>0.4659400544959128</v>
      </c>
      <c r="NS161" s="26">
        <f>IFERROR(Tableau17[[#This Row],[2015-T1-MACROAUTRE]]/Tableau17[[#This Row],[2015-T1-MACROTOTALE]],"")</f>
        <v>0</v>
      </c>
      <c r="NT161" s="26">
        <f>IFERROR(Tableau17[[#This Row],[2015-T2-MACROEXTRDROITE]]/Tableau17[[#This Row],[2015-T2-MACROTOTALE]],"")</f>
        <v>0.55000000000000004</v>
      </c>
      <c r="NU161" s="26">
        <f>IFERROR(Tableau17[[#This Row],[2015-T2-MACRODROITE]]/Tableau17[[#This Row],[2015-T2-MACROTOTALE]],"")</f>
        <v>0</v>
      </c>
      <c r="NV161" s="26">
        <f>IFERROR(Tableau17[[#This Row],[2015-T2-MACROCENTRE]]/Tableau17[[#This Row],[2015-T2-MACROTOTALE]],"")</f>
        <v>0</v>
      </c>
      <c r="NW161" s="26">
        <f>IFERROR(Tableau17[[#This Row],[2015-T2-MACROGAUCHE]]/Tableau17[[#This Row],[2015-T2-MACROTOTALE]],"")</f>
        <v>0.45</v>
      </c>
      <c r="NX161" s="26">
        <f>IFERROR(Tableau17[[#This Row],[2015-T2-MACROAUTRE]]/Tableau17[[#This Row],[2015-T2-MACROTOTALE]],"")</f>
        <v>0</v>
      </c>
      <c r="NY161" s="26">
        <f>IFERROR(Tableau17[[#This Row],[2017-T1-MACROEXTRDROITE]]/Tableau17[[#This Row],[2017-T1-MACROTOTALE]],"")</f>
        <v>0.36734693877551022</v>
      </c>
      <c r="NZ161" s="26">
        <f>IFERROR(Tableau17[[#This Row],[2017-T1-MACRODROITE]]/Tableau17[[#This Row],[2017-T1-MACROTOTALE]],"")</f>
        <v>0.11459968602825746</v>
      </c>
      <c r="OA161" s="26">
        <f>IFERROR(Tableau17[[#This Row],[2017-T1-MACROCENTRE]]/Tableau17[[#This Row],[2017-T1-MACROTOTALE]],"")</f>
        <v>0.11930926216640503</v>
      </c>
      <c r="OB161" s="26">
        <f>IFERROR(Tableau17[[#This Row],[2017-T1-MACROGAUCHE]]/Tableau17[[#This Row],[2017-T1-MACROTOTALE]],"")</f>
        <v>0.39403453689167978</v>
      </c>
      <c r="OC161" s="26">
        <f>IFERROR(Tableau17[[#This Row],[2017-T1-MACROAUTRE]]/Tableau17[[#This Row],[2017-T1-MACROTOTALE]],"")</f>
        <v>4.7095761381475663E-3</v>
      </c>
      <c r="OD161" s="26">
        <f>IFERROR(Tableau17[[#This Row],[2017-T2-MACROEXTRDROITE]]/Tableau17[[#This Row],[2017-T2-MACROTOTALE]],"")</f>
        <v>0.4470802919708029</v>
      </c>
      <c r="OE161" s="26">
        <f>IFERROR(Tableau17[[#This Row],[2017-T2-MACRODROITE]]/Tableau17[[#This Row],[2017-T2-MACROTOTALE]],"")</f>
        <v>0</v>
      </c>
      <c r="OF161" s="26">
        <f>IFERROR(Tableau17[[#This Row],[2017-T2-MACROCENTRE]]/Tableau17[[#This Row],[2017-T2-MACROTOTALE]],"")</f>
        <v>0.5529197080291971</v>
      </c>
      <c r="OG161" s="26">
        <f>IFERROR(Tableau17[[#This Row],[2017-T2-MACROGAUCHE]]/Tableau17[[#This Row],[2017-T2-MACROTOTALE]],"")</f>
        <v>0</v>
      </c>
      <c r="OH161" s="26">
        <f>IFERROR(Tableau17[[#This Row],[2017-T2-MACROAUTRE]]/Tableau17[[#This Row],[2017-T2-MACROTOTALE]],"")</f>
        <v>0</v>
      </c>
      <c r="OI161" s="26">
        <f>IFERROR(Tableau17[[#This Row],[2019-T1-MACROEXTRDROITE]]/Tableau17[[#This Row],[2019-T1-MACROTOTALE]],"")</f>
        <v>0.49673202614379086</v>
      </c>
      <c r="OJ161" s="26">
        <f>IFERROR(Tableau17[[#This Row],[2019-T1-MACRODROITE]]/Tableau17[[#This Row],[2019-T1-MACROTOTALE]],"")</f>
        <v>4.5751633986928102E-2</v>
      </c>
      <c r="OK161" s="26">
        <f>IFERROR(Tableau17[[#This Row],[2019-T1-MACROCENTRE]]/Tableau17[[#This Row],[2019-T1-MACROTOTALE]],"")</f>
        <v>0.10130718954248366</v>
      </c>
      <c r="OL161" s="26">
        <f>IFERROR(Tableau17[[#This Row],[2019-T1-MACROGAUCHE]]/Tableau17[[#This Row],[2019-T1-MACROTOTALE]],"")</f>
        <v>0.32679738562091504</v>
      </c>
      <c r="OM161" s="26">
        <f>IFERROR(Tableau17[[#This Row],[2019-T1-MACROAUTRE]]/Tableau17[[#This Row],[2019-T1-MACROTOTALE]],"")</f>
        <v>2.9411764705882353E-2</v>
      </c>
      <c r="ON161" s="26">
        <f>IFERROR(Tableau17[[#This Row],[2020-T1-MACROEXTRDROITE]]/Tableau17[[#This Row],[2020-T1-MACROTOTALE]],"")</f>
        <v>0.26818181818181819</v>
      </c>
      <c r="OO161" s="26">
        <f>IFERROR(Tableau17[[#This Row],[2020-T1-MACRODROITE]]/Tableau17[[#This Row],[2020-T1-MACROTOTALE]],"")</f>
        <v>0.20454545454545456</v>
      </c>
      <c r="OP161" s="26">
        <f>IFERROR(Tableau17[[#This Row],[2020-T1-MACROCENTRE]]/Tableau17[[#This Row],[2020-T1-MACROTOTALE]],"")</f>
        <v>5.4545454545454543E-2</v>
      </c>
      <c r="OQ161" s="26">
        <f>IFERROR(Tableau17[[#This Row],[2020-T1-MACROGAUCHE]]/Tableau17[[#This Row],[2020-T1-MACROTOTALE]],"")</f>
        <v>0.47272727272727272</v>
      </c>
      <c r="OR161" s="26">
        <f>IFERROR(Tableau17[[#This Row],[2020-T1-MACROAUTRE]]/Tableau17[[#This Row],[2020-T1-MACROTOTALE]],"")</f>
        <v>0</v>
      </c>
      <c r="OS161" s="26">
        <f>IFERROR(Tableau17[[#This Row],[2017 (L)-T1-MACROEXTRDROITE]]/Tableau17[[#This Row],[2017 (L)-T1-MACROTOTALE]],"")</f>
        <v>0.31683168316831684</v>
      </c>
      <c r="OT161" s="26">
        <f>IFERROR(Tableau17[[#This Row],[2017 (L)-T1-MACRODROITE]]/Tableau17[[#This Row],[2017 (L)-T1-MACROTOTALE]],"")</f>
        <v>3.6303630363036306E-2</v>
      </c>
      <c r="OU161" s="26">
        <f>IFERROR(Tableau17[[#This Row],[2017 (L)-T1-MACROCENTRE]]/Tableau17[[#This Row],[2017 (L)-T1-MACROTOTALE]],"")</f>
        <v>0.14191419141914191</v>
      </c>
      <c r="OV161" s="26">
        <f>IFERROR(Tableau17[[#This Row],[2017 (L)-T1-MACROGAUCHE]]/Tableau17[[#This Row],[2017 (L)-T1-MACROTOTALE]],"")</f>
        <v>0.49174917491749176</v>
      </c>
      <c r="OW161" s="26">
        <f>IFERROR(Tableau17[[#This Row],[2017 (L)-T1-MACROAUTRE]]/Tableau17[[#This Row],[2017 (L)-T1-MACROTOTALE]],"")</f>
        <v>1.3201320132013201E-2</v>
      </c>
      <c r="OX161" s="26">
        <f>IFERROR(Tableau17[[#This Row],[2017 (L)-T2-MACROEXTRDROITE]]/Tableau17[[#This Row],[2017 (L)-T2-MACROTOTALE]],"")</f>
        <v>0.5</v>
      </c>
      <c r="OY161" s="26">
        <f>IFERROR(Tableau17[[#This Row],[2017 (L)-T2-MACRODROITE]]/Tableau17[[#This Row],[2017 (L)-T2-MACROTOTALE]],"")</f>
        <v>0</v>
      </c>
      <c r="OZ161" s="26">
        <f>IFERROR(Tableau17[[#This Row],[2017 (L)-T2-MACROCENTRE]]/Tableau17[[#This Row],[2017 (L)-T2-MACROTOTALE]],"")</f>
        <v>0.5</v>
      </c>
      <c r="PA161" s="26">
        <f>IFERROR(Tableau17[[#This Row],[2017 (L)-T2-MACROGAUCHE]]/Tableau17[[#This Row],[2017 (L)-T2-MACROTOTALE]],"")</f>
        <v>0</v>
      </c>
      <c r="PB161" s="26">
        <f>IFERROR(Tableau17[[#This Row],[2017 (L)-T2-MACROAUTRE]]/Tableau17[[#This Row],[2017 (L)-T2-MACROTOTALE]],"")</f>
        <v>0</v>
      </c>
      <c r="PC161" s="26">
        <f>IFERROR(Tableau17[[#This Row],[2008_T1_PROCUS]]/Tableau17[[#This Row],[2008_T1_INSCRITS]],0)</f>
        <v>4.7709923664122139E-3</v>
      </c>
      <c r="PD161" s="26">
        <f>IFERROR(Tableau17[[#This Row],[2008_T2_PROCUS]]/Tableau17[[#This Row],[2008_T2_INSCRITS]],0)</f>
        <v>0</v>
      </c>
      <c r="PE161" s="26">
        <f>Tableau17[[#This Row],[2014_T1_PROCUS]]/Tableau17[[#This Row],[2014_T1_INSCRITS]]</f>
        <v>1.2770137524557957E-2</v>
      </c>
      <c r="PF161" s="26">
        <f>IFERROR(Tableau17[[#This Row],[2014_T2_PROCUS]]/Tableau17[[#This Row],[2014_T2_INSCRITS]],0)</f>
        <v>2.2593320235756387E-2</v>
      </c>
    </row>
    <row r="162" spans="1:422" hidden="1" x14ac:dyDescent="0.2">
      <c r="A162" s="1">
        <v>6</v>
      </c>
      <c r="B162" s="1" t="s">
        <v>427</v>
      </c>
      <c r="C162" s="1" t="s">
        <v>464</v>
      </c>
      <c r="D162" s="1" t="s">
        <v>464</v>
      </c>
      <c r="E162" s="1">
        <v>1267</v>
      </c>
      <c r="F162" s="1">
        <v>5.447533</v>
      </c>
      <c r="G162" s="1">
        <v>43.302003999999997</v>
      </c>
      <c r="H162" s="3">
        <v>1192</v>
      </c>
      <c r="I162" s="3">
        <v>301</v>
      </c>
      <c r="K162" s="1">
        <v>3</v>
      </c>
      <c r="L162" s="1">
        <v>41</v>
      </c>
      <c r="M162" s="1">
        <v>18</v>
      </c>
      <c r="P162" s="1">
        <v>118</v>
      </c>
      <c r="Q162" s="1">
        <v>14</v>
      </c>
      <c r="R162" s="1">
        <v>75</v>
      </c>
      <c r="S162" s="1">
        <v>61</v>
      </c>
      <c r="T162" s="1">
        <v>31</v>
      </c>
      <c r="U162" s="1">
        <v>361</v>
      </c>
      <c r="V162" s="1">
        <v>1177</v>
      </c>
      <c r="W162" s="1">
        <v>665</v>
      </c>
      <c r="X162" s="1">
        <v>15</v>
      </c>
      <c r="Y162" s="2">
        <v>0.56499575000000002</v>
      </c>
      <c r="Z162" s="1">
        <v>1177</v>
      </c>
      <c r="AA162" s="1">
        <v>716</v>
      </c>
      <c r="AB162" s="1">
        <v>19</v>
      </c>
      <c r="AC162" s="2">
        <v>0.60832624999999996</v>
      </c>
      <c r="AD162" s="1">
        <v>1192</v>
      </c>
      <c r="AE162" s="1">
        <v>372</v>
      </c>
      <c r="AF162" s="2">
        <v>0.31208054000000002</v>
      </c>
      <c r="AG162" s="1">
        <f t="shared" si="2"/>
        <v>301</v>
      </c>
      <c r="AH162" s="1">
        <v>975</v>
      </c>
      <c r="AI162" s="1">
        <v>538</v>
      </c>
      <c r="AJ162" s="1">
        <v>5</v>
      </c>
      <c r="AK162" s="2">
        <v>0.55179487000000005</v>
      </c>
      <c r="AL162" s="1">
        <v>975</v>
      </c>
      <c r="AM162" s="1">
        <v>589</v>
      </c>
      <c r="AN162" s="1">
        <v>14</v>
      </c>
      <c r="AO162" s="2">
        <v>0.60410255999999996</v>
      </c>
      <c r="AP162" s="1">
        <v>1173</v>
      </c>
      <c r="AQ162" s="1">
        <v>522</v>
      </c>
      <c r="AR162" s="2">
        <v>0.44501278999999999</v>
      </c>
      <c r="AS162" s="1">
        <v>1172</v>
      </c>
      <c r="AT162" s="1">
        <v>572</v>
      </c>
      <c r="AU162" s="2">
        <v>0.48805461</v>
      </c>
      <c r="AV162" s="1">
        <v>1167</v>
      </c>
      <c r="AW162" s="1">
        <v>526</v>
      </c>
      <c r="AX162" s="2">
        <v>0.45072835999999999</v>
      </c>
      <c r="AY162" s="1">
        <v>1166</v>
      </c>
      <c r="AZ162" s="1">
        <v>404</v>
      </c>
      <c r="BA162" s="2">
        <v>0.34648370000000001</v>
      </c>
      <c r="BB162" s="1">
        <v>1164</v>
      </c>
      <c r="BC162" s="1">
        <v>920</v>
      </c>
      <c r="BD162" s="2">
        <v>0.79037800999999996</v>
      </c>
      <c r="BE162" s="1">
        <v>1163</v>
      </c>
      <c r="BF162" s="1">
        <v>827</v>
      </c>
      <c r="BG162" s="2">
        <v>0.71109199999999995</v>
      </c>
      <c r="BH162" s="1">
        <v>1189</v>
      </c>
      <c r="BI162" s="1">
        <v>503</v>
      </c>
      <c r="BJ162" s="2">
        <v>0.42304458</v>
      </c>
      <c r="BK162" s="1">
        <v>19</v>
      </c>
      <c r="BM162" s="1">
        <v>4</v>
      </c>
      <c r="BN162" s="1">
        <v>45</v>
      </c>
      <c r="BO162" s="1">
        <v>52</v>
      </c>
      <c r="BP162" s="1">
        <v>204</v>
      </c>
      <c r="BQ162" s="1">
        <v>198</v>
      </c>
      <c r="BR162" s="1">
        <v>522</v>
      </c>
      <c r="BU162" s="1">
        <v>315</v>
      </c>
      <c r="BV162" s="1">
        <v>257</v>
      </c>
      <c r="BW162" s="1">
        <v>572</v>
      </c>
      <c r="BY162" s="1">
        <v>69</v>
      </c>
      <c r="BZ162" s="1">
        <v>30</v>
      </c>
      <c r="CB162" s="1">
        <v>35</v>
      </c>
      <c r="CC162" s="1">
        <v>183</v>
      </c>
      <c r="CD162" s="1">
        <v>221</v>
      </c>
      <c r="CE162" s="1">
        <v>104</v>
      </c>
      <c r="CF162" s="1">
        <v>642</v>
      </c>
      <c r="CG162" s="1">
        <v>226</v>
      </c>
      <c r="CH162" s="1">
        <v>291</v>
      </c>
      <c r="CI162" s="1">
        <v>160</v>
      </c>
      <c r="CJ162" s="1">
        <v>677</v>
      </c>
      <c r="CK162" s="1">
        <v>20</v>
      </c>
      <c r="CL162" s="1">
        <v>16</v>
      </c>
      <c r="CO162" s="1">
        <v>42</v>
      </c>
      <c r="CP162" s="1">
        <v>221</v>
      </c>
      <c r="CT162" s="1">
        <v>131</v>
      </c>
      <c r="CU162" s="1">
        <v>71</v>
      </c>
      <c r="CW162" s="1">
        <v>501</v>
      </c>
      <c r="CY162" s="1">
        <v>256</v>
      </c>
      <c r="DA162" s="1">
        <v>261</v>
      </c>
      <c r="DC162" s="1">
        <v>517</v>
      </c>
      <c r="DD162" s="1">
        <v>7</v>
      </c>
      <c r="DE162" s="1">
        <v>6</v>
      </c>
      <c r="DF162" s="1">
        <v>5</v>
      </c>
      <c r="DG162" s="1">
        <v>1</v>
      </c>
      <c r="DH162" s="1">
        <v>0</v>
      </c>
      <c r="DI162" s="1">
        <v>14</v>
      </c>
      <c r="DJ162" s="1">
        <v>3</v>
      </c>
      <c r="DK162" s="1">
        <v>2</v>
      </c>
      <c r="DL162" s="1">
        <v>74</v>
      </c>
      <c r="DM162" s="1">
        <v>101</v>
      </c>
      <c r="DN162" s="1">
        <v>112</v>
      </c>
      <c r="DP162" s="1">
        <v>1</v>
      </c>
      <c r="DR162" s="1">
        <v>169</v>
      </c>
      <c r="DS162" s="1">
        <v>12</v>
      </c>
      <c r="DU162" s="1">
        <v>507</v>
      </c>
      <c r="DX162" s="1">
        <v>182</v>
      </c>
      <c r="DZ162" s="1">
        <v>178</v>
      </c>
      <c r="EA162" s="1">
        <v>360</v>
      </c>
      <c r="EB162" s="1">
        <v>6</v>
      </c>
      <c r="EC162" s="1">
        <v>15</v>
      </c>
      <c r="ED162" s="1">
        <v>4</v>
      </c>
      <c r="EE162" s="1">
        <v>38</v>
      </c>
      <c r="EF162" s="1">
        <v>176</v>
      </c>
      <c r="EG162" s="1">
        <v>24</v>
      </c>
      <c r="EH162" s="1">
        <v>11</v>
      </c>
      <c r="EI162" s="1">
        <v>266</v>
      </c>
      <c r="EJ162" s="1">
        <v>187</v>
      </c>
      <c r="EK162" s="1">
        <v>154</v>
      </c>
      <c r="EL162" s="1">
        <v>10</v>
      </c>
      <c r="EM162" s="1">
        <v>891</v>
      </c>
      <c r="EN162" s="1">
        <v>336</v>
      </c>
      <c r="EO162" s="1">
        <v>399</v>
      </c>
      <c r="EP162" s="1">
        <v>735</v>
      </c>
      <c r="EQ162" s="1">
        <v>1</v>
      </c>
      <c r="ER162" s="1">
        <v>3</v>
      </c>
      <c r="ES162" s="1">
        <v>12</v>
      </c>
      <c r="ET162" s="1">
        <v>38</v>
      </c>
      <c r="EU162" s="1">
        <v>3</v>
      </c>
      <c r="EV162" s="1">
        <v>160</v>
      </c>
      <c r="EW162" s="1">
        <v>38</v>
      </c>
      <c r="EX162" s="1">
        <v>0</v>
      </c>
      <c r="EY162" s="1">
        <v>14</v>
      </c>
      <c r="EZ162" s="1">
        <v>7</v>
      </c>
      <c r="FA162" s="1">
        <v>0</v>
      </c>
      <c r="FB162" s="1">
        <v>0</v>
      </c>
      <c r="FC162" s="1">
        <v>0</v>
      </c>
      <c r="FD162" s="1">
        <v>0</v>
      </c>
      <c r="FE162" s="1">
        <v>0</v>
      </c>
      <c r="FF162" s="1">
        <v>0</v>
      </c>
      <c r="FG162" s="1">
        <v>1</v>
      </c>
      <c r="FH162" s="1">
        <v>19</v>
      </c>
      <c r="FI162" s="1">
        <v>1</v>
      </c>
      <c r="FJ162" s="1">
        <v>16</v>
      </c>
      <c r="FK162" s="1">
        <v>15</v>
      </c>
      <c r="FL162" s="1">
        <v>0</v>
      </c>
      <c r="FM162" s="1">
        <v>41</v>
      </c>
      <c r="FN162" s="1">
        <v>7</v>
      </c>
      <c r="FO162" s="1">
        <v>5</v>
      </c>
      <c r="FP162" s="1">
        <v>78</v>
      </c>
      <c r="FQ162" s="1">
        <v>1</v>
      </c>
      <c r="FR162" s="1">
        <f>SUM(Tableau17[[#This Row],[2019-T1-ALEXANDRE Audric]:[2019-T1-MARIE Florie]])</f>
        <v>460</v>
      </c>
      <c r="FS162" s="1">
        <v>56</v>
      </c>
      <c r="FT162" s="1">
        <v>223</v>
      </c>
      <c r="FU162" s="1">
        <v>0</v>
      </c>
      <c r="FV162" s="1">
        <v>243</v>
      </c>
      <c r="FW162" s="1">
        <v>0</v>
      </c>
      <c r="FX162" s="1">
        <v>522</v>
      </c>
      <c r="FY162" s="1">
        <v>0</v>
      </c>
      <c r="FZ162" s="1">
        <v>315</v>
      </c>
      <c r="GA162" s="1">
        <v>0</v>
      </c>
      <c r="GB162" s="1">
        <v>257</v>
      </c>
      <c r="GC162" s="1">
        <v>0</v>
      </c>
      <c r="GD162" s="1">
        <v>572</v>
      </c>
      <c r="GE162" s="1">
        <v>183</v>
      </c>
      <c r="GF162" s="1">
        <v>290</v>
      </c>
      <c r="GG162" s="1">
        <v>0</v>
      </c>
      <c r="GH162" s="1">
        <v>169</v>
      </c>
      <c r="GI162" s="1">
        <v>0</v>
      </c>
      <c r="GJ162" s="1">
        <v>642</v>
      </c>
      <c r="GK162" s="1">
        <v>226</v>
      </c>
      <c r="GL162" s="1">
        <v>291</v>
      </c>
      <c r="GM162" s="1">
        <v>0</v>
      </c>
      <c r="GN162" s="1">
        <v>160</v>
      </c>
      <c r="GO162" s="1">
        <v>0</v>
      </c>
      <c r="GP162" s="1">
        <v>677</v>
      </c>
      <c r="GQ162" s="1">
        <v>237</v>
      </c>
      <c r="GR162" s="1">
        <v>131</v>
      </c>
      <c r="GS162" s="1">
        <v>0</v>
      </c>
      <c r="GT162" s="1">
        <v>113</v>
      </c>
      <c r="GU162" s="1">
        <v>20</v>
      </c>
      <c r="GV162" s="1">
        <v>501</v>
      </c>
      <c r="GW162" s="1">
        <v>256</v>
      </c>
      <c r="GX162" s="1">
        <v>261</v>
      </c>
      <c r="GY162" s="1">
        <v>0</v>
      </c>
      <c r="GZ162" s="1">
        <v>0</v>
      </c>
      <c r="HA162" s="1">
        <v>0</v>
      </c>
      <c r="HB162" s="1">
        <v>517</v>
      </c>
      <c r="HC162" s="1">
        <v>323</v>
      </c>
      <c r="HD162" s="1">
        <v>176</v>
      </c>
      <c r="HE162" s="1">
        <v>154</v>
      </c>
      <c r="HF162" s="1">
        <v>227</v>
      </c>
      <c r="HG162" s="1">
        <v>11</v>
      </c>
      <c r="HH162" s="1">
        <v>891</v>
      </c>
      <c r="HI162" s="1">
        <v>336</v>
      </c>
      <c r="HJ162" s="1">
        <v>0</v>
      </c>
      <c r="HK162" s="1">
        <v>399</v>
      </c>
      <c r="HL162" s="1">
        <v>0</v>
      </c>
      <c r="HM162" s="1">
        <v>0</v>
      </c>
      <c r="HN162" s="1">
        <v>735</v>
      </c>
      <c r="HO162" s="1">
        <v>200</v>
      </c>
      <c r="HP162" s="1">
        <v>45</v>
      </c>
      <c r="HQ162" s="1">
        <v>78</v>
      </c>
      <c r="HR162" s="1">
        <v>120</v>
      </c>
      <c r="HS162" s="1">
        <v>37</v>
      </c>
      <c r="HT162" s="1">
        <v>480</v>
      </c>
      <c r="HU162" s="1">
        <v>75</v>
      </c>
      <c r="HV162" s="1">
        <v>159</v>
      </c>
      <c r="HW162" s="1">
        <v>17</v>
      </c>
      <c r="HX162" s="1">
        <v>110</v>
      </c>
      <c r="HY162" s="1">
        <v>0</v>
      </c>
      <c r="HZ162" s="1">
        <v>361</v>
      </c>
      <c r="IA162" s="1">
        <v>109</v>
      </c>
      <c r="IB162" s="1">
        <v>113</v>
      </c>
      <c r="IC162" s="1">
        <v>169</v>
      </c>
      <c r="ID162" s="1">
        <v>110</v>
      </c>
      <c r="IE162" s="1">
        <v>6</v>
      </c>
      <c r="IF162" s="1">
        <v>507</v>
      </c>
      <c r="IG162" s="1">
        <v>0</v>
      </c>
      <c r="IH162" s="1">
        <v>182</v>
      </c>
      <c r="II162" s="1">
        <v>178</v>
      </c>
      <c r="IJ162" s="1">
        <v>0</v>
      </c>
      <c r="IK162" s="1">
        <v>0</v>
      </c>
      <c r="IL162" s="1">
        <v>360</v>
      </c>
      <c r="IM162" s="26">
        <f>IFERROR(Tableau17[[#This Row],[LDIV]]/Tableau17[[#This Row],[Total général]],"")</f>
        <v>0</v>
      </c>
      <c r="IN162" s="26">
        <f>IFERROR(Tableau17[[#This Row],[LDVC]]/Tableau17[[#This Row],[Total général]],"")</f>
        <v>8.3102493074792248E-3</v>
      </c>
      <c r="IO162" s="26">
        <f>IFERROR(Tableau17[[#This Row],[LDVD]]/Tableau17[[#This Row],[Total général]],"")</f>
        <v>0.11357340720221606</v>
      </c>
      <c r="IP162" s="26">
        <f>IFERROR(Tableau17[[#This Row],[LDVG]]/Tableau17[[#This Row],[Total général]],"")</f>
        <v>4.9861495844875349E-2</v>
      </c>
      <c r="IQ162" s="26">
        <f>IFERROR(Tableau17[[#This Row],[LEXD]]/Tableau17[[#This Row],[Total général]],"")</f>
        <v>0</v>
      </c>
      <c r="IR162" s="26">
        <f>IFERROR(Tableau17[[#This Row],[LEXG]]/Tableau17[[#This Row],[Total général]],"")</f>
        <v>0</v>
      </c>
      <c r="IS162" s="26">
        <f>IFERROR(Tableau17[[#This Row],[LLR]]/Tableau17[[#This Row],[Total général]],"")</f>
        <v>0.32686980609418281</v>
      </c>
      <c r="IT162" s="26">
        <f>IFERROR(Tableau17[[#This Row],[LREM]]/Tableau17[[#This Row],[Total général]],"")</f>
        <v>3.8781163434903045E-2</v>
      </c>
      <c r="IU162" s="26">
        <f>IFERROR(Tableau17[[#This Row],[LRN]]/Tableau17[[#This Row],[Total général]],"")</f>
        <v>0.2077562326869806</v>
      </c>
      <c r="IV162" s="26">
        <f>IFERROR(Tableau17[[#This Row],[LUG]]/Tableau17[[#This Row],[Total général]],"")</f>
        <v>0.16897506925207756</v>
      </c>
      <c r="IW162" s="26">
        <f>IFERROR(Tableau17[[#This Row],[LVEC]]/Tableau17[[#This Row],[Total général]],"")</f>
        <v>8.5872576177285317E-2</v>
      </c>
      <c r="IX162" s="26">
        <f>IFERROR(Tableau17[[#This Row],[2008-T1-LCMD]]/Tableau17[[#This Row],[2008-T1-TOTAL]],"")</f>
        <v>3.6398467432950193E-2</v>
      </c>
      <c r="IY162" s="26">
        <f>IFERROR(Tableau17[[#This Row],[2008-T1-LDVD]]/Tableau17[[#This Row],[2008-T1-TOTAL]],"")</f>
        <v>0</v>
      </c>
      <c r="IZ162" s="26">
        <f>IFERROR(Tableau17[[#This Row],[2008-T1-LEXD]]/Tableau17[[#This Row],[2008-T1-TOTAL]],"")</f>
        <v>7.6628352490421452E-3</v>
      </c>
      <c r="JA162" s="26">
        <f>IFERROR(Tableau17[[#This Row],[2008-T1-LEXG]]/Tableau17[[#This Row],[2008-T1-TOTAL]],"")</f>
        <v>8.6206896551724144E-2</v>
      </c>
      <c r="JB162" s="26">
        <f>IFERROR(Tableau17[[#This Row],[2008-T1-LFN]]/Tableau17[[#This Row],[2008-T1-TOTAL]],"")</f>
        <v>9.9616858237547887E-2</v>
      </c>
      <c r="JC162" s="26">
        <f>IFERROR(Tableau17[[#This Row],[2008-T1-LMAJ]]/Tableau17[[#This Row],[2008-T1-TOTAL]],"")</f>
        <v>0.39080459770114945</v>
      </c>
      <c r="JD162" s="26">
        <f>IFERROR(Tableau17[[#This Row],[2008-T1-LUG]]/Tableau17[[#This Row],[2008-T1-TOTAL]],"")</f>
        <v>0.37931034482758619</v>
      </c>
      <c r="JE162" s="26">
        <f>IFERROR(Tableau17[[#This Row],[2008-T2-LFN]]/Tableau17[[#This Row],[2008-T2-TOTAL]],"")</f>
        <v>0</v>
      </c>
      <c r="JF162" s="26">
        <f>IFERROR(Tableau17[[#This Row],[2008-T2-LGC]]/Tableau17[[#This Row],[2008-T2-TOTAL]],"")</f>
        <v>0</v>
      </c>
      <c r="JG162" s="26">
        <f>IFERROR(Tableau17[[#This Row],[2008-T2-LMAJ]]/Tableau17[[#This Row],[2008-T2-TOTAL]],"")</f>
        <v>0.55069930069930073</v>
      </c>
      <c r="JH162" s="26">
        <f>IFERROR(Tableau17[[#This Row],[2008-T2-LUG]]/Tableau17[[#This Row],[2008-T2-TOTAL]],"")</f>
        <v>0.44930069930069932</v>
      </c>
      <c r="JI162" s="26">
        <f>IFERROR(Tableau17[[#This Row],[2014-T1-LDIV]]/Tableau17[[#This Row],[2014-T1-TOTAL]],"")</f>
        <v>0</v>
      </c>
      <c r="JJ162" s="26">
        <f>IFERROR(Tableau17[[#This Row],[2014-T1-LDVD]]/Tableau17[[#This Row],[2014-T1-TOTAL]],"")</f>
        <v>0.10747663551401869</v>
      </c>
      <c r="JK162" s="26">
        <f>IFERROR(Tableau17[[#This Row],[2014-T1-LDVG]]/Tableau17[[#This Row],[2014-T1-TOTAL]],"")</f>
        <v>4.6728971962616821E-2</v>
      </c>
      <c r="JL162" s="26">
        <f>IFERROR(Tableau17[[#This Row],[2014-T1-LEXG]]/Tableau17[[#This Row],[2014-T1-TOTAL]],"")</f>
        <v>0</v>
      </c>
      <c r="JM162" s="26">
        <f>IFERROR(Tableau17[[#This Row],[2014-T1-LFG]]/Tableau17[[#This Row],[2014-T1-TOTAL]],"")</f>
        <v>5.4517133956386292E-2</v>
      </c>
      <c r="JN162" s="26">
        <f>IFERROR(Tableau17[[#This Row],[2014-T1-LFN]]/Tableau17[[#This Row],[2014-T1-TOTAL]],"")</f>
        <v>0.28504672897196259</v>
      </c>
      <c r="JO162" s="26">
        <f>IFERROR(Tableau17[[#This Row],[2014-T1-LUD]]/Tableau17[[#This Row],[2014-T1-TOTAL]],"")</f>
        <v>0.34423676012461057</v>
      </c>
      <c r="JP162" s="26">
        <f>IFERROR(Tableau17[[#This Row],[2014-T1-LUG]]/Tableau17[[#This Row],[2014-T1-TOTAL]],"")</f>
        <v>0.16199376947040497</v>
      </c>
      <c r="JQ162" s="26">
        <f>IFERROR(Tableau17[[#This Row],[2014-T2-LFN]]/Tableau17[[#This Row],[2014-T2-TOTAL]],"")</f>
        <v>0.33382570162481534</v>
      </c>
      <c r="JR162" s="26">
        <f>IFERROR(Tableau17[[#This Row],[2014-T2-LUD]]/Tableau17[[#This Row],[2014-T2-TOTAL]],"")</f>
        <v>0.42983751846381091</v>
      </c>
      <c r="JS162" s="26">
        <f>IFERROR(Tableau17[[#This Row],[2014-T2-LUG]]/Tableau17[[#This Row],[2014-T2-TOTAL]],"")</f>
        <v>0.2363367799113737</v>
      </c>
      <c r="JT162" s="26">
        <f>IFERROR(Tableau17[[#This Row],[2015-T1-BC-DIV]]/Tableau17[[#This Row],[2015-T1-TOTAL]],"")</f>
        <v>3.9920159680638723E-2</v>
      </c>
      <c r="JU162" s="26">
        <f>IFERROR(Tableau17[[#This Row],[2015-T1-BC-DLF]]/Tableau17[[#This Row],[2015-T1-TOTAL]],"")</f>
        <v>3.1936127744510975E-2</v>
      </c>
      <c r="JV162" s="26">
        <f>IFERROR(Tableau17[[#This Row],[2015-T1-BC-DVD]]/Tableau17[[#This Row],[2015-T1-TOTAL]],"")</f>
        <v>0</v>
      </c>
      <c r="JW162" s="26">
        <f>IFERROR(Tableau17[[#This Row],[2015-T1-BC-DVG]]/Tableau17[[#This Row],[2015-T1-TOTAL]],"")</f>
        <v>0</v>
      </c>
      <c r="JX162" s="26">
        <f>IFERROR(Tableau17[[#This Row],[2015-T1-BC-FG]]/Tableau17[[#This Row],[2015-T1-TOTAL]],"")</f>
        <v>8.3832335329341312E-2</v>
      </c>
      <c r="JY162" s="26">
        <f>IFERROR(Tableau17[[#This Row],[2015-T1-BC-FN]]/Tableau17[[#This Row],[2015-T1-TOTAL]],"")</f>
        <v>0.44111776447105788</v>
      </c>
      <c r="JZ162" s="26">
        <f>IFERROR(Tableau17[[#This Row],[2015-T1-BC-MDM]]/Tableau17[[#This Row],[2015-T1-TOTAL]],"")</f>
        <v>0</v>
      </c>
      <c r="KA162" s="26">
        <f>IFERROR(Tableau17[[#This Row],[2015-T1-BC-RDG]]/Tableau17[[#This Row],[2015-T1-TOTAL]],"")</f>
        <v>0</v>
      </c>
      <c r="KB162" s="26">
        <f>IFERROR(Tableau17[[#This Row],[2015-T1-BC-SOC]]/Tableau17[[#This Row],[2015-T1-TOTAL]],"")</f>
        <v>0</v>
      </c>
      <c r="KC162" s="26">
        <f>IFERROR(Tableau17[[#This Row],[2015-T1-BC-UD]]/Tableau17[[#This Row],[2015-T1-TOTAL]],"")</f>
        <v>0.26147704590818366</v>
      </c>
      <c r="KD162" s="26">
        <f>IFERROR(Tableau17[[#This Row],[2015-T1-BC-UG]]/Tableau17[[#This Row],[2015-T1-TOTAL]],"")</f>
        <v>0.14171656686626746</v>
      </c>
      <c r="KE162" s="26">
        <f>IFERROR(Tableau17[[#This Row],[2015-T1-BC-VEC]]/Tableau17[[#This Row],[2015-T1-TOTAL]],"")</f>
        <v>0</v>
      </c>
      <c r="KF162" s="26">
        <f>IFERROR(Tableau17[[#This Row],[2015-T2-BC-DVG]]/Tableau17[[#This Row],[2015-T2-TOTAL]],"")</f>
        <v>0</v>
      </c>
      <c r="KG162" s="26">
        <f>IFERROR(Tableau17[[#This Row],[2015-T2-BC-FN]]/Tableau17[[#This Row],[2015-T2-TOTAL]],"")</f>
        <v>0.49516441005802708</v>
      </c>
      <c r="KH162" s="26">
        <f>IFERROR(Tableau17[[#This Row],[2015-T2-BC-SOC]]/Tableau17[[#This Row],[2015-T2-TOTAL]],"")</f>
        <v>0</v>
      </c>
      <c r="KI162" s="26">
        <f>IFERROR(Tableau17[[#This Row],[2015-T2-BC-UD]]/Tableau17[[#This Row],[2015-T2-TOTAL]],"")</f>
        <v>0.50483558994197297</v>
      </c>
      <c r="KJ162" s="26">
        <f>IFERROR(Tableau17[[#This Row],[2015-T2-BC-UG]]/Tableau17[[#This Row],[2015-T2-TOTAL]],"")</f>
        <v>0</v>
      </c>
      <c r="KK162" s="26">
        <f>IFERROR(Tableau17[[#This Row],[2017 (L)-T1-COM]]/Tableau17[[#This Row],[2017 (L)-T1-TOTAL]],"")</f>
        <v>1.3806706114398421E-2</v>
      </c>
      <c r="KL162" s="26">
        <f>IFERROR(Tableau17[[#This Row],[2017 (L)-T1-DIV]]/Tableau17[[#This Row],[2017 (L)-T1-TOTAL]],"")</f>
        <v>1.1834319526627219E-2</v>
      </c>
      <c r="KM162" s="26">
        <f>IFERROR(Tableau17[[#This Row],[2017 (L)-T1-DLF]]/Tableau17[[#This Row],[2017 (L)-T1-TOTAL]],"")</f>
        <v>9.8619329388560158E-3</v>
      </c>
      <c r="KN162" s="26">
        <f>IFERROR(Tableau17[[#This Row],[2017 (L)-T1-DVD]]/Tableau17[[#This Row],[2017 (L)-T1-TOTAL]],"")</f>
        <v>1.9723865877712033E-3</v>
      </c>
      <c r="KO162" s="26">
        <f>IFERROR(Tableau17[[#This Row],[2017 (L)-T1-DVG]]/Tableau17[[#This Row],[2017 (L)-T1-TOTAL]],"")</f>
        <v>0</v>
      </c>
      <c r="KP162" s="26">
        <f>IFERROR(Tableau17[[#This Row],[2017 (L)-T1-ECO]]/Tableau17[[#This Row],[2017 (L)-T1-TOTAL]],"")</f>
        <v>2.7613412228796843E-2</v>
      </c>
      <c r="KQ162" s="26">
        <f>IFERROR(Tableau17[[#This Row],[2017 (L)-T1-EXD]]/Tableau17[[#This Row],[2017 (L)-T1-TOTAL]],"")</f>
        <v>5.9171597633136093E-3</v>
      </c>
      <c r="KR162" s="26">
        <f>IFERROR(Tableau17[[#This Row],[2017 (L)-T1-EXG]]/Tableau17[[#This Row],[2017 (L)-T1-TOTAL]],"")</f>
        <v>3.9447731755424065E-3</v>
      </c>
      <c r="KS162" s="26">
        <f>IFERROR(Tableau17[[#This Row],[2017 (L)-T1-FI]]/Tableau17[[#This Row],[2017 (L)-T1-TOTAL]],"")</f>
        <v>0.14595660749506903</v>
      </c>
      <c r="KT162" s="26">
        <f>IFERROR(Tableau17[[#This Row],[2017 (L)-T1-FN]]/Tableau17[[#This Row],[2017 (L)-T1-TOTAL]],"")</f>
        <v>0.19921104536489151</v>
      </c>
      <c r="KU162" s="26">
        <f>IFERROR(Tableau17[[#This Row],[2017 (L)-T1-LR]]/Tableau17[[#This Row],[2017 (L)-T1-TOTAL]],"")</f>
        <v>0.22090729783037474</v>
      </c>
      <c r="KV162" s="26">
        <f>IFERROR(Tableau17[[#This Row],[2017 (L)-T1-MDM]]/Tableau17[[#This Row],[2017 (L)-T1-TOTAL]],"")</f>
        <v>0</v>
      </c>
      <c r="KW162" s="26">
        <f>IFERROR(Tableau17[[#This Row],[2017 (L)-T1-RDG]]/Tableau17[[#This Row],[2017 (L)-T1-TOTAL]],"")</f>
        <v>1.9723865877712033E-3</v>
      </c>
      <c r="KX162" s="26">
        <f>IFERROR(Tableau17[[#This Row],[2017 (L)-T1-REG]]/Tableau17[[#This Row],[2017 (L)-T1-TOTAL]],"")</f>
        <v>0</v>
      </c>
      <c r="KY162" s="26">
        <f>IFERROR(Tableau17[[#This Row],[2017 (L)-T1-REM]]/Tableau17[[#This Row],[2017 (L)-T1-TOTAL]],"")</f>
        <v>0.33333333333333331</v>
      </c>
      <c r="KZ162" s="26">
        <f>IFERROR(Tableau17[[#This Row],[2017 (L)-T1-SOC]]/Tableau17[[#This Row],[2017 (L)-T1-TOTAL]],"")</f>
        <v>2.3668639053254437E-2</v>
      </c>
      <c r="LA162" s="26">
        <f>IFERROR(Tableau17[[#This Row],[2017 (L)-T1-UDI]]/Tableau17[[#This Row],[2017 (L)-T1-TOTAL]],"")</f>
        <v>0</v>
      </c>
      <c r="LB162" s="26">
        <f>IFERROR(Tableau17[[#This Row],[2017 (L)-T2-FI]]/Tableau17[[#This Row],[2017 (L)-T2-TOTAL]],"")</f>
        <v>0</v>
      </c>
      <c r="LC162" s="26">
        <f>IFERROR(Tableau17[[#This Row],[2017 (L)-T2-FN]]/Tableau17[[#This Row],[2017 (L)-T2-TOTAL]],"")</f>
        <v>0</v>
      </c>
      <c r="LD162" s="26">
        <f>IFERROR(Tableau17[[#This Row],[2017 (L)-T2-LR]]/Tableau17[[#This Row],[2017 (L)-T2-TOTAL]],"")</f>
        <v>0.50555555555555554</v>
      </c>
      <c r="LE162" s="26">
        <f>IFERROR(Tableau17[[#This Row],[2017 (L)-T2-MDM]]/Tableau17[[#This Row],[2017 (L)-T2-TOTAL]],"")</f>
        <v>0</v>
      </c>
      <c r="LF162" s="26">
        <f>IFERROR(Tableau17[[#This Row],[2017 (L)-T2-REM]]/Tableau17[[#This Row],[2017 (L)-T2-TOTAL]],"")</f>
        <v>0.49444444444444446</v>
      </c>
      <c r="LG162" s="26">
        <f>IFERROR(Tableau17[[#This Row],[2017-T1-ARTHAUD Nathalie]]/Tableau17[[#This Row],[2017-T1-TOTAL]],"")</f>
        <v>6.7340067340067337E-3</v>
      </c>
      <c r="LH162" s="26">
        <f>IFERROR(Tableau17[[#This Row],[2017-T1-ASSELINEAU Fran]]/Tableau17[[#This Row],[2017-T1-TOTAL]],"")</f>
        <v>1.6835016835016835E-2</v>
      </c>
      <c r="LI162" s="26">
        <f>IFERROR(Tableau17[[#This Row],[2017-T1-CHEMINADE Jacques]]/Tableau17[[#This Row],[2017-T1-TOTAL]],"")</f>
        <v>4.4893378226711564E-3</v>
      </c>
      <c r="LJ162" s="26">
        <f>IFERROR(Tableau17[[#This Row],[2017-T1-DUPONT-AIGNAN Nicolas]]/Tableau17[[#This Row],[2017-T1-TOTAL]],"")</f>
        <v>4.2648709315375982E-2</v>
      </c>
      <c r="LK162" s="26">
        <f>IFERROR(Tableau17[[#This Row],[2017-T1-FILLON Fran]]/Tableau17[[#This Row],[2017-T1-TOTAL]],"")</f>
        <v>0.19753086419753085</v>
      </c>
      <c r="LL162" s="26">
        <f>IFERROR(Tableau17[[#This Row],[2017-T1-HAMON Beno]]/Tableau17[[#This Row],[2017-T1-TOTAL]],"")</f>
        <v>2.6936026936026935E-2</v>
      </c>
      <c r="LM162" s="26">
        <f>IFERROR(Tableau17[[#This Row],[2017-T1-LASSALLE Jean]]/Tableau17[[#This Row],[2017-T1-TOTAL]],"")</f>
        <v>1.2345679012345678E-2</v>
      </c>
      <c r="LN162" s="26">
        <f>IFERROR(Tableau17[[#This Row],[2017-T1-LE PEN Marine]]/Tableau17[[#This Row],[2017-T1-TOTAL]],"")</f>
        <v>0.29854096520763185</v>
      </c>
      <c r="LO162" s="26">
        <f>IFERROR(Tableau17[[#This Row],[2017-T1-M Jean-Luc]]/Tableau17[[#This Row],[2017-T1-TOTAL]],"")</f>
        <v>0.20987654320987653</v>
      </c>
      <c r="LP162" s="26">
        <f>IFERROR(Tableau17[[#This Row],[2017-T1-MACRON Emmanuel]]/Tableau17[[#This Row],[2017-T1-TOTAL]],"")</f>
        <v>0.1728395061728395</v>
      </c>
      <c r="LQ162" s="26">
        <f>IFERROR(Tableau17[[#This Row],[2017-T1-POUTOU Philippe]]/Tableau17[[#This Row],[2017-T1-TOTAL]],"")</f>
        <v>1.1223344556677889E-2</v>
      </c>
      <c r="LR162" s="26">
        <f>IFERROR(Tableau17[[#This Row],[2017-T2-LE PEN Marine]]/Tableau17[[#This Row],[2017-T2-TOTAL]],"")</f>
        <v>0.45714285714285713</v>
      </c>
      <c r="LS162" s="26">
        <f>IFERROR(Tableau17[[#This Row],[2017-T2-MACRON Emmanuel]]/Tableau17[[#This Row],[2017-T2-TOTAL]],"")</f>
        <v>0.54285714285714282</v>
      </c>
      <c r="LT162" s="26">
        <f>IFERROR(Tableau17[[#This Row],[2019-T1-ALEXANDRE Audric]]/Tableau17[[#This Row],[2019-T1-TOTAL]],"")</f>
        <v>2.1739130434782609E-3</v>
      </c>
      <c r="LU162" s="26">
        <f>IFERROR(Tableau17[[#This Row],[2019-T1-ARTHAUD Nathalie]]/Tableau17[[#This Row],[2019-T1-TOTAL]],"")</f>
        <v>6.5217391304347823E-3</v>
      </c>
      <c r="LV162" s="26">
        <f>IFERROR(Tableau17[[#This Row],[2019-T1-ASSELINEAU François]]/Tableau17[[#This Row],[2019-T1-TOTAL]],"")</f>
        <v>2.6086956521739129E-2</v>
      </c>
      <c r="LW162" s="26">
        <f>IFERROR(Tableau17[[#This Row],[2019-T1-AUBRY Manon]]/Tableau17[[#This Row],[2019-T1-TOTAL]],"")</f>
        <v>8.2608695652173908E-2</v>
      </c>
      <c r="LX162" s="26">
        <f>IFERROR(Tableau17[[#This Row],[2019-T1-AZERGUI Nagib]]/Tableau17[[#This Row],[2019-T1-TOTAL]],"")</f>
        <v>6.5217391304347823E-3</v>
      </c>
      <c r="LY162" s="26">
        <f>IFERROR(Tableau17[[#This Row],[2019-T1-BARDELLA Jordan]]/Tableau17[[#This Row],[2019-T1-TOTAL]],"")</f>
        <v>0.34782608695652173</v>
      </c>
      <c r="LZ162" s="26">
        <f>IFERROR(Tableau17[[#This Row],[2019-T1-BELLAMY François-Xavier]]/Tableau17[[#This Row],[2019-T1-TOTAL]],"")</f>
        <v>8.2608695652173908E-2</v>
      </c>
      <c r="MA162" s="26">
        <f>IFERROR(Tableau17[[#This Row],[2019-T1-BIDOU Olivier]]/Tableau17[[#This Row],[2019-T1-TOTAL]],"")</f>
        <v>0</v>
      </c>
      <c r="MB162" s="26">
        <f>IFERROR(Tableau17[[#This Row],[2019-T1-BOURG Dominique]]/Tableau17[[#This Row],[2019-T1-TOTAL]],"")</f>
        <v>3.0434782608695653E-2</v>
      </c>
      <c r="MC162" s="26">
        <f>IFERROR(Tableau17[[#This Row],[2019-T1-BROSSAT Ian]]/Tableau17[[#This Row],[2019-T1-TOTAL]],"")</f>
        <v>1.5217391304347827E-2</v>
      </c>
      <c r="MD162" s="26">
        <f>IFERROR(Tableau17[[#This Row],[2019-T1-CAILLAUD Sophie]]/Tableau17[[#This Row],[2019-T1-TOTAL]],"")</f>
        <v>0</v>
      </c>
      <c r="ME162" s="26">
        <f>IFERROR(Tableau17[[#This Row],[2019-T1-CAMUS Renaud]]/Tableau17[[#This Row],[2019-T1-TOTAL]],"")</f>
        <v>0</v>
      </c>
      <c r="MF162" s="26">
        <f>IFERROR(Tableau17[[#This Row],[2019-T1-CHALENÇON Christophe]]/Tableau17[[#This Row],[2019-T1-TOTAL]],"")</f>
        <v>0</v>
      </c>
      <c r="MG162" s="26">
        <f>IFERROR(Tableau17[[#This Row],[2019-T1-CORBET Cathy Denise Ginette]]/Tableau17[[#This Row],[2019-T1-TOTAL]],"")</f>
        <v>0</v>
      </c>
      <c r="MH162" s="26">
        <f>IFERROR(Tableau17[[#This Row],[2019-T1-DE PREVOISIN Robert]]/Tableau17[[#This Row],[2019-T1-TOTAL]],"")</f>
        <v>0</v>
      </c>
      <c r="MI162" s="26">
        <f>IFERROR(Tableau17[[#This Row],[2019-T1-DELFEL Thérèse]]/Tableau17[[#This Row],[2019-T1-TOTAL]],"")</f>
        <v>0</v>
      </c>
      <c r="MJ162" s="26">
        <f>IFERROR(Tableau17[[#This Row],[2019-T1-DIEUMEGARD Pierre]]/Tableau17[[#This Row],[2019-T1-TOTAL]],"")</f>
        <v>2.1739130434782609E-3</v>
      </c>
      <c r="MK162" s="26">
        <f>IFERROR(Tableau17[[#This Row],[2019-T1-DUPONT-AIGNAN Nicolas]]/Tableau17[[#This Row],[2019-T1-TOTAL]],"")</f>
        <v>4.1304347826086954E-2</v>
      </c>
      <c r="ML162" s="26">
        <f>IFERROR(Tableau17[[#This Row],[2019-T1-GERNIGON Yves]]/Tableau17[[#This Row],[2019-T1-TOTAL]],"")</f>
        <v>2.1739130434782609E-3</v>
      </c>
      <c r="MM162" s="26">
        <f>IFERROR(Tableau17[[#This Row],[2019-T1-GLUCKSMANN Raphaël]]/Tableau17[[#This Row],[2019-T1-TOTAL]],"")</f>
        <v>3.4782608695652174E-2</v>
      </c>
      <c r="MN162" s="26">
        <f>IFERROR(Tableau17[[#This Row],[2019-T1-HAMON Benoît]]/Tableau17[[#This Row],[2019-T1-TOTAL]],"")</f>
        <v>3.2608695652173912E-2</v>
      </c>
      <c r="MO162" s="26">
        <f>IFERROR(Tableau17[[#This Row],[2019-T1-HELGEN Gilles]]/Tableau17[[#This Row],[2019-T1-TOTAL]],"")</f>
        <v>0</v>
      </c>
      <c r="MP162" s="26">
        <f>IFERROR(Tableau17[[#This Row],[2019-T1-JADOT Yannick]]/Tableau17[[#This Row],[2019-T1-TOTAL]],"")</f>
        <v>8.9130434782608695E-2</v>
      </c>
      <c r="MQ162" s="26">
        <f>IFERROR(Tableau17[[#This Row],[2019-T1-LAGARDE Jean-Christophe]]/Tableau17[[#This Row],[2019-T1-TOTAL]],"")</f>
        <v>1.5217391304347827E-2</v>
      </c>
      <c r="MR162" s="26">
        <f>IFERROR(Tableau17[[#This Row],[2019-T1-LALANNE Francis]]/Tableau17[[#This Row],[2019-T1-TOTAL]],"")</f>
        <v>1.0869565217391304E-2</v>
      </c>
      <c r="MS162" s="26">
        <f>IFERROR(Tableau17[[#This Row],[2019-T1-LOISEAU Nathalie]]/Tableau17[[#This Row],[2019-T1-TOTAL]],"")</f>
        <v>0.16956521739130434</v>
      </c>
      <c r="MT162" s="26">
        <f>IFERROR(Tableau17[[#This Row],[2019-T1-MARIE Florie]]/Tableau17[[#This Row],[2019-T1-TOTAL]],"")</f>
        <v>2.1739130434782609E-3</v>
      </c>
      <c r="MU162" s="26">
        <f>IFERROR(Tableau17[[#This Row],[2008-T1-MACROEXTRDROITE]]/Tableau17[[#This Row],[2008-T1-MACROTOTALE]],"")</f>
        <v>0.10727969348659004</v>
      </c>
      <c r="MV162" s="26">
        <f>IFERROR(Tableau17[[#This Row],[2008-T1-MACRODROITE]]/Tableau17[[#This Row],[2008-T1-MACROTOTALE]],"")</f>
        <v>0.42720306513409961</v>
      </c>
      <c r="MW162" s="26">
        <f>IFERROR(Tableau17[[#This Row],[2008-T1-MACROCENTRE]]/Tableau17[[#This Row],[2008-T1-MACROTOTALE]],"")</f>
        <v>0</v>
      </c>
      <c r="MX162" s="26">
        <f>IFERROR(Tableau17[[#This Row],[2008-T1-MACROGAUCHE]]/Tableau17[[#This Row],[2008-T1-MACROTOTALE]],"")</f>
        <v>0.46551724137931033</v>
      </c>
      <c r="MY162" s="26">
        <f>IFERROR(Tableau17[[#This Row],[2008-T1-MACROAUTRE]]/Tableau17[[#This Row],[2008-T1-MACROTOTALE]],"")</f>
        <v>0</v>
      </c>
      <c r="MZ162" s="26">
        <f>IFERROR(Tableau17[[#This Row],[2008-T2-MACROEXTRDROITE]]/Tableau17[[#This Row],[2008-T2-MACROTOTALE]],"")</f>
        <v>0</v>
      </c>
      <c r="NA162" s="26">
        <f>IFERROR(Tableau17[[#This Row],[2008-T2-MACRODROITE]]/Tableau17[[#This Row],[2008-T2-MACROTOTALE]],"")</f>
        <v>0.55069930069930073</v>
      </c>
      <c r="NB162" s="26">
        <f>IFERROR(Tableau17[[#This Row],[2008-T2-MACROCENTRE]]/Tableau17[[#This Row],[2008-T2-MACROTOTALE]],"")</f>
        <v>0</v>
      </c>
      <c r="NC162" s="26">
        <f>IFERROR(Tableau17[[#This Row],[2008-T2-MACROGAUCHE]]/Tableau17[[#This Row],[2008-T2-MACROTOTALE]],"")</f>
        <v>0.44930069930069932</v>
      </c>
      <c r="ND162" s="26">
        <f>IFERROR(Tableau17[[#This Row],[2008-T2-MACROAUTRE]]/Tableau17[[#This Row],[2008-T2-MACROTOTALE]],"")</f>
        <v>0</v>
      </c>
      <c r="NE162" s="26">
        <f>IFERROR(Tableau17[[#This Row],[2014-T1-MACROEXTRDROITE]]/Tableau17[[#This Row],[2014-T1-MACROTOTALE]],"")</f>
        <v>0.28504672897196259</v>
      </c>
      <c r="NF162" s="26">
        <f>IFERROR(Tableau17[[#This Row],[2014-T1-MACRODROITE]]/Tableau17[[#This Row],[2014-T1-MACROTOTALE]],"")</f>
        <v>0.45171339563862928</v>
      </c>
      <c r="NG162" s="26">
        <f>IFERROR(Tableau17[[#This Row],[2014-T1-MACROCENTRE]]/Tableau17[[#This Row],[2014-T1-MACROTOTALE]],"")</f>
        <v>0</v>
      </c>
      <c r="NH162" s="26">
        <f>IFERROR(Tableau17[[#This Row],[2014-T1-MACROGAUCHE]]/Tableau17[[#This Row],[2014-T1-MACROTOTALE]],"")</f>
        <v>0.26323987538940807</v>
      </c>
      <c r="NI162" s="26">
        <f>IFERROR(Tableau17[[#This Row],[2014-T1-MACROAUTRE]]/Tableau17[[#This Row],[2014-T1-MACROTOTALE]],"")</f>
        <v>0</v>
      </c>
      <c r="NJ162" s="26">
        <f>IFERROR(Tableau17[[#This Row],[2014-T2-MACROEXTRDROITE]]/Tableau17[[#This Row],[2014-T2-MACROTOTALE]],"")</f>
        <v>0.33382570162481534</v>
      </c>
      <c r="NK162" s="26">
        <f>IFERROR(Tableau17[[#This Row],[2014-T2-MACRODROITE]]/Tableau17[[#This Row],[2014-T2-MACROTOTALE]],"")</f>
        <v>0.42983751846381091</v>
      </c>
      <c r="NL162" s="26">
        <f>IFERROR(Tableau17[[#This Row],[2014-T2-MACROCENTRE]]/Tableau17[[#This Row],[2014-T2-MACROTOTALE]],"")</f>
        <v>0</v>
      </c>
      <c r="NM162" s="26">
        <f>IFERROR(Tableau17[[#This Row],[2014-T2-MACROGAUCHE]]/Tableau17[[#This Row],[2014-T2-MACROTOTALE]],"")</f>
        <v>0.2363367799113737</v>
      </c>
      <c r="NN162" s="26">
        <f>IFERROR(Tableau17[[#This Row],[2014-T2-MACROAUTRE]]/Tableau17[[#This Row],[2014-T2-MACROTOTALE]],"")</f>
        <v>0</v>
      </c>
      <c r="NO162" s="26">
        <f>IFERROR( Tableau17[[#This Row],[2015-T1-MACROEXTRDROITE]]/Tableau17[[#This Row],[2015-T1-MACROTOTALE]],"")</f>
        <v>0.47305389221556887</v>
      </c>
      <c r="NP162" s="26">
        <f>IFERROR(Tableau17[[#This Row],[2015-T1-MACRODROITE]]/Tableau17[[#This Row],[2015-T1-MACROTOTALE]],"")</f>
        <v>0.26147704590818366</v>
      </c>
      <c r="NQ162" s="26">
        <f>IFERROR(Tableau17[[#This Row],[2015-T1-MACROCENTRE]]/Tableau17[[#This Row],[2015-T1-MACROTOTALE]],"")</f>
        <v>0</v>
      </c>
      <c r="NR162" s="26">
        <f>IFERROR(Tableau17[[#This Row],[2015-T1-MACROGAUCHE]]/Tableau17[[#This Row],[2015-T1-MACROTOTALE]],"")</f>
        <v>0.22554890219560877</v>
      </c>
      <c r="NS162" s="26">
        <f>IFERROR(Tableau17[[#This Row],[2015-T1-MACROAUTRE]]/Tableau17[[#This Row],[2015-T1-MACROTOTALE]],"")</f>
        <v>3.9920159680638723E-2</v>
      </c>
      <c r="NT162" s="26">
        <f>IFERROR(Tableau17[[#This Row],[2015-T2-MACROEXTRDROITE]]/Tableau17[[#This Row],[2015-T2-MACROTOTALE]],"")</f>
        <v>0.49516441005802708</v>
      </c>
      <c r="NU162" s="26">
        <f>IFERROR(Tableau17[[#This Row],[2015-T2-MACRODROITE]]/Tableau17[[#This Row],[2015-T2-MACROTOTALE]],"")</f>
        <v>0.50483558994197297</v>
      </c>
      <c r="NV162" s="26">
        <f>IFERROR(Tableau17[[#This Row],[2015-T2-MACROCENTRE]]/Tableau17[[#This Row],[2015-T2-MACROTOTALE]],"")</f>
        <v>0</v>
      </c>
      <c r="NW162" s="26">
        <f>IFERROR(Tableau17[[#This Row],[2015-T2-MACROGAUCHE]]/Tableau17[[#This Row],[2015-T2-MACROTOTALE]],"")</f>
        <v>0</v>
      </c>
      <c r="NX162" s="26">
        <f>IFERROR(Tableau17[[#This Row],[2015-T2-MACROAUTRE]]/Tableau17[[#This Row],[2015-T2-MACROTOTALE]],"")</f>
        <v>0</v>
      </c>
      <c r="NY162" s="26">
        <f>IFERROR(Tableau17[[#This Row],[2017-T1-MACROEXTRDROITE]]/Tableau17[[#This Row],[2017-T1-MACROTOTALE]],"")</f>
        <v>0.36251402918069586</v>
      </c>
      <c r="NZ162" s="26">
        <f>IFERROR(Tableau17[[#This Row],[2017-T1-MACRODROITE]]/Tableau17[[#This Row],[2017-T1-MACROTOTALE]],"")</f>
        <v>0.19753086419753085</v>
      </c>
      <c r="OA162" s="26">
        <f>IFERROR(Tableau17[[#This Row],[2017-T1-MACROCENTRE]]/Tableau17[[#This Row],[2017-T1-MACROTOTALE]],"")</f>
        <v>0.1728395061728395</v>
      </c>
      <c r="OB162" s="26">
        <f>IFERROR(Tableau17[[#This Row],[2017-T1-MACROGAUCHE]]/Tableau17[[#This Row],[2017-T1-MACROTOTALE]],"")</f>
        <v>0.25476992143658811</v>
      </c>
      <c r="OC162" s="26">
        <f>IFERROR(Tableau17[[#This Row],[2017-T1-MACROAUTRE]]/Tableau17[[#This Row],[2017-T1-MACROTOTALE]],"")</f>
        <v>1.2345679012345678E-2</v>
      </c>
      <c r="OD162" s="26">
        <f>IFERROR(Tableau17[[#This Row],[2017-T2-MACROEXTRDROITE]]/Tableau17[[#This Row],[2017-T2-MACROTOTALE]],"")</f>
        <v>0.45714285714285713</v>
      </c>
      <c r="OE162" s="26">
        <f>IFERROR(Tableau17[[#This Row],[2017-T2-MACRODROITE]]/Tableau17[[#This Row],[2017-T2-MACROTOTALE]],"")</f>
        <v>0</v>
      </c>
      <c r="OF162" s="26">
        <f>IFERROR(Tableau17[[#This Row],[2017-T2-MACROCENTRE]]/Tableau17[[#This Row],[2017-T2-MACROTOTALE]],"")</f>
        <v>0.54285714285714282</v>
      </c>
      <c r="OG162" s="26">
        <f>IFERROR(Tableau17[[#This Row],[2017-T2-MACROGAUCHE]]/Tableau17[[#This Row],[2017-T2-MACROTOTALE]],"")</f>
        <v>0</v>
      </c>
      <c r="OH162" s="26">
        <f>IFERROR(Tableau17[[#This Row],[2017-T2-MACROAUTRE]]/Tableau17[[#This Row],[2017-T2-MACROTOTALE]],"")</f>
        <v>0</v>
      </c>
      <c r="OI162" s="26">
        <f>IFERROR(Tableau17[[#This Row],[2019-T1-MACROEXTRDROITE]]/Tableau17[[#This Row],[2019-T1-MACROTOTALE]],"")</f>
        <v>0.41666666666666669</v>
      </c>
      <c r="OJ162" s="26">
        <f>IFERROR(Tableau17[[#This Row],[2019-T1-MACRODROITE]]/Tableau17[[#This Row],[2019-T1-MACROTOTALE]],"")</f>
        <v>9.375E-2</v>
      </c>
      <c r="OK162" s="26">
        <f>IFERROR(Tableau17[[#This Row],[2019-T1-MACROCENTRE]]/Tableau17[[#This Row],[2019-T1-MACROTOTALE]],"")</f>
        <v>0.16250000000000001</v>
      </c>
      <c r="OL162" s="26">
        <f>IFERROR(Tableau17[[#This Row],[2019-T1-MACROGAUCHE]]/Tableau17[[#This Row],[2019-T1-MACROTOTALE]],"")</f>
        <v>0.25</v>
      </c>
      <c r="OM162" s="26">
        <f>IFERROR(Tableau17[[#This Row],[2019-T1-MACROAUTRE]]/Tableau17[[#This Row],[2019-T1-MACROTOTALE]],"")</f>
        <v>7.7083333333333337E-2</v>
      </c>
      <c r="ON162" s="26">
        <f>IFERROR(Tableau17[[#This Row],[2020-T1-MACROEXTRDROITE]]/Tableau17[[#This Row],[2020-T1-MACROTOTALE]],"")</f>
        <v>0.2077562326869806</v>
      </c>
      <c r="OO162" s="26">
        <f>IFERROR(Tableau17[[#This Row],[2020-T1-MACRODROITE]]/Tableau17[[#This Row],[2020-T1-MACROTOTALE]],"")</f>
        <v>0.44044321329639891</v>
      </c>
      <c r="OP162" s="26">
        <f>IFERROR(Tableau17[[#This Row],[2020-T1-MACROCENTRE]]/Tableau17[[#This Row],[2020-T1-MACROTOTALE]],"")</f>
        <v>4.7091412742382273E-2</v>
      </c>
      <c r="OQ162" s="26">
        <f>IFERROR(Tableau17[[#This Row],[2020-T1-MACROGAUCHE]]/Tableau17[[#This Row],[2020-T1-MACROTOTALE]],"")</f>
        <v>0.3047091412742382</v>
      </c>
      <c r="OR162" s="26">
        <f>IFERROR(Tableau17[[#This Row],[2020-T1-MACROAUTRE]]/Tableau17[[#This Row],[2020-T1-MACROTOTALE]],"")</f>
        <v>0</v>
      </c>
      <c r="OS162" s="26">
        <f>IFERROR(Tableau17[[#This Row],[2017 (L)-T1-MACROEXTRDROITE]]/Tableau17[[#This Row],[2017 (L)-T1-MACROTOTALE]],"")</f>
        <v>0.21499013806706113</v>
      </c>
      <c r="OT162" s="26">
        <f>IFERROR(Tableau17[[#This Row],[2017 (L)-T1-MACRODROITE]]/Tableau17[[#This Row],[2017 (L)-T1-MACROTOTALE]],"")</f>
        <v>0.22287968441814596</v>
      </c>
      <c r="OU162" s="26">
        <f>IFERROR(Tableau17[[#This Row],[2017 (L)-T1-MACROCENTRE]]/Tableau17[[#This Row],[2017 (L)-T1-MACROTOTALE]],"")</f>
        <v>0.33333333333333331</v>
      </c>
      <c r="OV162" s="26">
        <f>IFERROR(Tableau17[[#This Row],[2017 (L)-T1-MACROGAUCHE]]/Tableau17[[#This Row],[2017 (L)-T1-MACROTOTALE]],"")</f>
        <v>0.21696252465483234</v>
      </c>
      <c r="OW162" s="26">
        <f>IFERROR(Tableau17[[#This Row],[2017 (L)-T1-MACROAUTRE]]/Tableau17[[#This Row],[2017 (L)-T1-MACROTOTALE]],"")</f>
        <v>1.1834319526627219E-2</v>
      </c>
      <c r="OX162" s="26">
        <f>IFERROR(Tableau17[[#This Row],[2017 (L)-T2-MACROEXTRDROITE]]/Tableau17[[#This Row],[2017 (L)-T2-MACROTOTALE]],"")</f>
        <v>0</v>
      </c>
      <c r="OY162" s="26">
        <f>IFERROR(Tableau17[[#This Row],[2017 (L)-T2-MACRODROITE]]/Tableau17[[#This Row],[2017 (L)-T2-MACROTOTALE]],"")</f>
        <v>0.50555555555555554</v>
      </c>
      <c r="OZ162" s="26">
        <f>IFERROR(Tableau17[[#This Row],[2017 (L)-T2-MACROCENTRE]]/Tableau17[[#This Row],[2017 (L)-T2-MACROTOTALE]],"")</f>
        <v>0.49444444444444446</v>
      </c>
      <c r="PA162" s="26">
        <f>IFERROR(Tableau17[[#This Row],[2017 (L)-T2-MACROGAUCHE]]/Tableau17[[#This Row],[2017 (L)-T2-MACROTOTALE]],"")</f>
        <v>0</v>
      </c>
      <c r="PB162" s="26">
        <f>IFERROR(Tableau17[[#This Row],[2017 (L)-T2-MACROAUTRE]]/Tableau17[[#This Row],[2017 (L)-T2-MACROTOTALE]],"")</f>
        <v>0</v>
      </c>
      <c r="PC162" s="26">
        <f>IFERROR(Tableau17[[#This Row],[2008_T1_PROCUS]]/Tableau17[[#This Row],[2008_T1_INSCRITS]],0)</f>
        <v>5.1282051282051282E-3</v>
      </c>
      <c r="PD162" s="26">
        <f>IFERROR(Tableau17[[#This Row],[2008_T2_PROCUS]]/Tableau17[[#This Row],[2008_T2_INSCRITS]],0)</f>
        <v>1.4358974358974359E-2</v>
      </c>
      <c r="PE162" s="26">
        <f>Tableau17[[#This Row],[2014_T1_PROCUS]]/Tableau17[[#This Row],[2014_T1_INSCRITS]]</f>
        <v>1.2744265080713678E-2</v>
      </c>
      <c r="PF162" s="26">
        <f>IFERROR(Tableau17[[#This Row],[2014_T2_PROCUS]]/Tableau17[[#This Row],[2014_T2_INSCRITS]],0)</f>
        <v>1.6142735768903994E-2</v>
      </c>
    </row>
    <row r="163" spans="1:422" hidden="1" x14ac:dyDescent="0.2">
      <c r="A163" s="1">
        <v>5</v>
      </c>
      <c r="B163" s="1" t="s">
        <v>414</v>
      </c>
      <c r="C163" s="1" t="s">
        <v>420</v>
      </c>
      <c r="D163" s="1" t="s">
        <v>420</v>
      </c>
      <c r="E163" s="1">
        <v>1068</v>
      </c>
      <c r="F163" s="1">
        <v>5.4290250000000002</v>
      </c>
      <c r="G163" s="1">
        <v>43.271715999999998</v>
      </c>
      <c r="H163" s="3">
        <v>1172</v>
      </c>
      <c r="I163" s="3">
        <v>310</v>
      </c>
      <c r="L163" s="1">
        <v>29</v>
      </c>
      <c r="M163" s="1">
        <v>10</v>
      </c>
      <c r="P163" s="1">
        <v>126</v>
      </c>
      <c r="Q163" s="1">
        <v>14</v>
      </c>
      <c r="R163" s="1">
        <v>84</v>
      </c>
      <c r="S163" s="1">
        <v>46</v>
      </c>
      <c r="T163" s="1">
        <v>25</v>
      </c>
      <c r="U163" s="1">
        <v>334</v>
      </c>
      <c r="V163" s="1">
        <v>1179</v>
      </c>
      <c r="W163" s="1">
        <v>654</v>
      </c>
      <c r="X163" s="1">
        <v>15</v>
      </c>
      <c r="Y163" s="2">
        <v>0.55470737999999997</v>
      </c>
      <c r="Z163" s="1">
        <v>1179</v>
      </c>
      <c r="AA163" s="1">
        <v>690</v>
      </c>
      <c r="AB163" s="1">
        <v>14</v>
      </c>
      <c r="AC163" s="2">
        <v>0.58524173000000002</v>
      </c>
      <c r="AD163" s="1">
        <v>1172</v>
      </c>
      <c r="AE163" s="1">
        <v>340</v>
      </c>
      <c r="AF163" s="2">
        <v>0.29010238999999999</v>
      </c>
      <c r="AG163" s="1">
        <f t="shared" si="2"/>
        <v>310</v>
      </c>
      <c r="AH163" s="1">
        <v>1163</v>
      </c>
      <c r="AI163" s="1">
        <v>695</v>
      </c>
      <c r="AJ163" s="1">
        <v>27</v>
      </c>
      <c r="AK163" s="2">
        <v>0.59759242999999995</v>
      </c>
      <c r="AL163" s="1">
        <v>1162</v>
      </c>
      <c r="AM163" s="1">
        <v>756</v>
      </c>
      <c r="AN163" s="1">
        <v>15</v>
      </c>
      <c r="AO163" s="2">
        <v>0.65060240999999996</v>
      </c>
      <c r="AP163" s="1">
        <v>1191</v>
      </c>
      <c r="AQ163" s="1">
        <v>556</v>
      </c>
      <c r="AR163" s="2">
        <v>0.46683458999999999</v>
      </c>
      <c r="AS163" s="1">
        <v>1191</v>
      </c>
      <c r="AT163" s="1">
        <v>573</v>
      </c>
      <c r="AU163" s="2">
        <v>0.48110830999999998</v>
      </c>
      <c r="AV163" s="1">
        <v>1185</v>
      </c>
      <c r="AW163" s="1">
        <v>514</v>
      </c>
      <c r="AX163" s="2">
        <v>0.43375527000000003</v>
      </c>
      <c r="AY163" s="1">
        <v>1185</v>
      </c>
      <c r="AZ163" s="1">
        <v>408</v>
      </c>
      <c r="BA163" s="2">
        <v>0.34430379999999999</v>
      </c>
      <c r="BB163" s="1">
        <v>1184</v>
      </c>
      <c r="BC163" s="1">
        <v>911</v>
      </c>
      <c r="BD163" s="2">
        <v>0.76942568</v>
      </c>
      <c r="BE163" s="1">
        <v>1184</v>
      </c>
      <c r="BF163" s="1">
        <v>814</v>
      </c>
      <c r="BG163" s="2">
        <v>0.6875</v>
      </c>
      <c r="BH163" s="1">
        <v>1163</v>
      </c>
      <c r="BI163" s="1">
        <v>552</v>
      </c>
      <c r="BJ163" s="2">
        <v>0.47463456999999998</v>
      </c>
      <c r="BK163" s="1">
        <v>30</v>
      </c>
      <c r="BN163" s="1">
        <v>10</v>
      </c>
      <c r="BO163" s="1">
        <v>85</v>
      </c>
      <c r="BP163" s="1">
        <v>305</v>
      </c>
      <c r="BQ163" s="1">
        <v>250</v>
      </c>
      <c r="BR163" s="1">
        <v>680</v>
      </c>
      <c r="BT163" s="1">
        <v>318</v>
      </c>
      <c r="BU163" s="1">
        <v>412</v>
      </c>
      <c r="BW163" s="1">
        <v>730</v>
      </c>
      <c r="BX163" s="1">
        <v>9</v>
      </c>
      <c r="BZ163" s="1">
        <v>21</v>
      </c>
      <c r="CB163" s="1">
        <v>54</v>
      </c>
      <c r="CC163" s="1">
        <v>165</v>
      </c>
      <c r="CD163" s="1">
        <v>310</v>
      </c>
      <c r="CE163" s="1">
        <v>79</v>
      </c>
      <c r="CF163" s="1">
        <v>638</v>
      </c>
      <c r="CG163" s="1">
        <v>198</v>
      </c>
      <c r="CH163" s="1">
        <v>349</v>
      </c>
      <c r="CI163" s="1">
        <v>107</v>
      </c>
      <c r="CJ163" s="1">
        <v>654</v>
      </c>
      <c r="CK163" s="1">
        <v>2</v>
      </c>
      <c r="CL163" s="1">
        <v>20</v>
      </c>
      <c r="CN163" s="1">
        <v>7</v>
      </c>
      <c r="CO163" s="1">
        <v>47</v>
      </c>
      <c r="CP163" s="1">
        <v>206</v>
      </c>
      <c r="CS163" s="1">
        <v>84</v>
      </c>
      <c r="CT163" s="1">
        <v>175</v>
      </c>
      <c r="CW163" s="1">
        <v>541</v>
      </c>
      <c r="CY163" s="1">
        <v>224</v>
      </c>
      <c r="DA163" s="1">
        <v>310</v>
      </c>
      <c r="DC163" s="1">
        <v>534</v>
      </c>
      <c r="DD163" s="1">
        <v>23</v>
      </c>
      <c r="DE163" s="1">
        <v>2</v>
      </c>
      <c r="DF163" s="1">
        <v>12</v>
      </c>
      <c r="DG163" s="1">
        <v>0</v>
      </c>
      <c r="DI163" s="1">
        <v>23</v>
      </c>
      <c r="DJ163" s="1">
        <v>3</v>
      </c>
      <c r="DK163" s="1">
        <v>3</v>
      </c>
      <c r="DL163" s="1">
        <v>64</v>
      </c>
      <c r="DM163" s="1">
        <v>111</v>
      </c>
      <c r="DN163" s="1">
        <v>145</v>
      </c>
      <c r="DO163" s="1">
        <v>116</v>
      </c>
      <c r="DP163" s="1">
        <v>3</v>
      </c>
      <c r="DU163" s="1">
        <v>505</v>
      </c>
      <c r="DX163" s="1">
        <v>249</v>
      </c>
      <c r="DY163" s="1">
        <v>126</v>
      </c>
      <c r="EA163" s="1">
        <v>375</v>
      </c>
      <c r="EB163" s="1">
        <v>2</v>
      </c>
      <c r="EC163" s="1">
        <v>6</v>
      </c>
      <c r="ED163" s="1">
        <v>1</v>
      </c>
      <c r="EE163" s="1">
        <v>49</v>
      </c>
      <c r="EF163" s="1">
        <v>177</v>
      </c>
      <c r="EG163" s="1">
        <v>22</v>
      </c>
      <c r="EH163" s="1">
        <v>14</v>
      </c>
      <c r="EI163" s="1">
        <v>277</v>
      </c>
      <c r="EJ163" s="1">
        <v>179</v>
      </c>
      <c r="EK163" s="1">
        <v>152</v>
      </c>
      <c r="EL163" s="1">
        <v>15</v>
      </c>
      <c r="EM163" s="1">
        <v>894</v>
      </c>
      <c r="EN163" s="1">
        <v>374</v>
      </c>
      <c r="EO163" s="1">
        <v>344</v>
      </c>
      <c r="EP163" s="1">
        <v>718</v>
      </c>
      <c r="EQ163" s="1">
        <v>0</v>
      </c>
      <c r="ER163" s="1">
        <v>6</v>
      </c>
      <c r="ES163" s="1">
        <v>7</v>
      </c>
      <c r="ET163" s="1">
        <v>44</v>
      </c>
      <c r="EU163" s="1">
        <v>0</v>
      </c>
      <c r="EV163" s="1">
        <v>193</v>
      </c>
      <c r="EW163" s="1">
        <v>52</v>
      </c>
      <c r="EX163" s="1">
        <v>1</v>
      </c>
      <c r="EY163" s="1">
        <v>5</v>
      </c>
      <c r="EZ163" s="1">
        <v>21</v>
      </c>
      <c r="FA163" s="1">
        <v>0</v>
      </c>
      <c r="FB163" s="1">
        <v>0</v>
      </c>
      <c r="FC163" s="1">
        <v>0</v>
      </c>
      <c r="FD163" s="1">
        <v>0</v>
      </c>
      <c r="FE163" s="1">
        <v>0</v>
      </c>
      <c r="FF163" s="1">
        <v>0</v>
      </c>
      <c r="FG163" s="1">
        <v>0</v>
      </c>
      <c r="FH163" s="1">
        <v>16</v>
      </c>
      <c r="FI163" s="1">
        <v>0</v>
      </c>
      <c r="FJ163" s="1">
        <v>26</v>
      </c>
      <c r="FK163" s="1">
        <v>3</v>
      </c>
      <c r="FL163" s="1">
        <v>0</v>
      </c>
      <c r="FM163" s="1">
        <v>51</v>
      </c>
      <c r="FN163" s="1">
        <v>11</v>
      </c>
      <c r="FO163" s="1">
        <v>3</v>
      </c>
      <c r="FP163" s="1">
        <v>81</v>
      </c>
      <c r="FQ163" s="1">
        <v>2</v>
      </c>
      <c r="FR163" s="1">
        <f>SUM(Tableau17[[#This Row],[2019-T1-ALEXANDRE Audric]:[2019-T1-MARIE Florie]])</f>
        <v>522</v>
      </c>
      <c r="FS163" s="1">
        <v>85</v>
      </c>
      <c r="FT163" s="1">
        <v>335</v>
      </c>
      <c r="FU163" s="1">
        <v>0</v>
      </c>
      <c r="FV163" s="1">
        <v>260</v>
      </c>
      <c r="FW163" s="1">
        <v>0</v>
      </c>
      <c r="FX163" s="1">
        <v>680</v>
      </c>
      <c r="FY163" s="1">
        <v>0</v>
      </c>
      <c r="FZ163" s="1">
        <v>412</v>
      </c>
      <c r="GA163" s="1">
        <v>0</v>
      </c>
      <c r="GB163" s="1">
        <v>318</v>
      </c>
      <c r="GC163" s="1">
        <v>0</v>
      </c>
      <c r="GD163" s="1">
        <v>730</v>
      </c>
      <c r="GE163" s="1">
        <v>165</v>
      </c>
      <c r="GF163" s="1">
        <v>310</v>
      </c>
      <c r="GG163" s="1">
        <v>9</v>
      </c>
      <c r="GH163" s="1">
        <v>154</v>
      </c>
      <c r="GI163" s="1">
        <v>0</v>
      </c>
      <c r="GJ163" s="1">
        <v>638</v>
      </c>
      <c r="GK163" s="1">
        <v>198</v>
      </c>
      <c r="GL163" s="1">
        <v>349</v>
      </c>
      <c r="GM163" s="1">
        <v>0</v>
      </c>
      <c r="GN163" s="1">
        <v>107</v>
      </c>
      <c r="GO163" s="1">
        <v>0</v>
      </c>
      <c r="GP163" s="1">
        <v>654</v>
      </c>
      <c r="GQ163" s="1">
        <v>226</v>
      </c>
      <c r="GR163" s="1">
        <v>175</v>
      </c>
      <c r="GS163" s="1">
        <v>0</v>
      </c>
      <c r="GT163" s="1">
        <v>138</v>
      </c>
      <c r="GU163" s="1">
        <v>2</v>
      </c>
      <c r="GV163" s="1">
        <v>541</v>
      </c>
      <c r="GW163" s="1">
        <v>224</v>
      </c>
      <c r="GX163" s="1">
        <v>310</v>
      </c>
      <c r="GY163" s="1">
        <v>0</v>
      </c>
      <c r="GZ163" s="1">
        <v>0</v>
      </c>
      <c r="HA163" s="1">
        <v>0</v>
      </c>
      <c r="HB163" s="1">
        <v>534</v>
      </c>
      <c r="HC163" s="1">
        <v>333</v>
      </c>
      <c r="HD163" s="1">
        <v>177</v>
      </c>
      <c r="HE163" s="1">
        <v>152</v>
      </c>
      <c r="HF163" s="1">
        <v>218</v>
      </c>
      <c r="HG163" s="1">
        <v>14</v>
      </c>
      <c r="HH163" s="1">
        <v>894</v>
      </c>
      <c r="HI163" s="1">
        <v>374</v>
      </c>
      <c r="HJ163" s="1">
        <v>0</v>
      </c>
      <c r="HK163" s="1">
        <v>344</v>
      </c>
      <c r="HL163" s="1">
        <v>0</v>
      </c>
      <c r="HM163" s="1">
        <v>0</v>
      </c>
      <c r="HN163" s="1">
        <v>718</v>
      </c>
      <c r="HO163" s="1">
        <v>218</v>
      </c>
      <c r="HP163" s="1">
        <v>63</v>
      </c>
      <c r="HQ163" s="1">
        <v>81</v>
      </c>
      <c r="HR163" s="1">
        <v>151</v>
      </c>
      <c r="HS163" s="1">
        <v>17</v>
      </c>
      <c r="HT163" s="1">
        <v>530</v>
      </c>
      <c r="HU163" s="1">
        <v>84</v>
      </c>
      <c r="HV163" s="1">
        <v>155</v>
      </c>
      <c r="HW163" s="1">
        <v>14</v>
      </c>
      <c r="HX163" s="1">
        <v>81</v>
      </c>
      <c r="HY163" s="1">
        <v>0</v>
      </c>
      <c r="HZ163" s="1">
        <v>334</v>
      </c>
      <c r="IA163" s="1">
        <v>126</v>
      </c>
      <c r="IB163" s="1">
        <v>145</v>
      </c>
      <c r="IC163" s="1">
        <v>116</v>
      </c>
      <c r="ID163" s="1">
        <v>116</v>
      </c>
      <c r="IE163" s="1">
        <v>2</v>
      </c>
      <c r="IF163" s="1">
        <v>505</v>
      </c>
      <c r="IG163" s="1">
        <v>0</v>
      </c>
      <c r="IH163" s="1">
        <v>249</v>
      </c>
      <c r="II163" s="1">
        <v>126</v>
      </c>
      <c r="IJ163" s="1">
        <v>0</v>
      </c>
      <c r="IK163" s="1">
        <v>0</v>
      </c>
      <c r="IL163" s="1">
        <v>375</v>
      </c>
      <c r="IM163" s="26">
        <f>IFERROR(Tableau17[[#This Row],[LDIV]]/Tableau17[[#This Row],[Total général]],"")</f>
        <v>0</v>
      </c>
      <c r="IN163" s="26">
        <f>IFERROR(Tableau17[[#This Row],[LDVC]]/Tableau17[[#This Row],[Total général]],"")</f>
        <v>0</v>
      </c>
      <c r="IO163" s="26">
        <f>IFERROR(Tableau17[[#This Row],[LDVD]]/Tableau17[[#This Row],[Total général]],"")</f>
        <v>8.6826347305389226E-2</v>
      </c>
      <c r="IP163" s="26">
        <f>IFERROR(Tableau17[[#This Row],[LDVG]]/Tableau17[[#This Row],[Total général]],"")</f>
        <v>2.9940119760479042E-2</v>
      </c>
      <c r="IQ163" s="26">
        <f>IFERROR(Tableau17[[#This Row],[LEXD]]/Tableau17[[#This Row],[Total général]],"")</f>
        <v>0</v>
      </c>
      <c r="IR163" s="26">
        <f>IFERROR(Tableau17[[#This Row],[LEXG]]/Tableau17[[#This Row],[Total général]],"")</f>
        <v>0</v>
      </c>
      <c r="IS163" s="26">
        <f>IFERROR(Tableau17[[#This Row],[LLR]]/Tableau17[[#This Row],[Total général]],"")</f>
        <v>0.3772455089820359</v>
      </c>
      <c r="IT163" s="26">
        <f>IFERROR(Tableau17[[#This Row],[LREM]]/Tableau17[[#This Row],[Total général]],"")</f>
        <v>4.1916167664670656E-2</v>
      </c>
      <c r="IU163" s="26">
        <f>IFERROR(Tableau17[[#This Row],[LRN]]/Tableau17[[#This Row],[Total général]],"")</f>
        <v>0.25149700598802394</v>
      </c>
      <c r="IV163" s="26">
        <f>IFERROR(Tableau17[[#This Row],[LUG]]/Tableau17[[#This Row],[Total général]],"")</f>
        <v>0.1377245508982036</v>
      </c>
      <c r="IW163" s="26">
        <f>IFERROR(Tableau17[[#This Row],[LVEC]]/Tableau17[[#This Row],[Total général]],"")</f>
        <v>7.4850299401197598E-2</v>
      </c>
      <c r="IX163" s="26">
        <f>IFERROR(Tableau17[[#This Row],[2008-T1-LCMD]]/Tableau17[[#This Row],[2008-T1-TOTAL]],"")</f>
        <v>4.4117647058823532E-2</v>
      </c>
      <c r="IY163" s="26">
        <f>IFERROR(Tableau17[[#This Row],[2008-T1-LDVD]]/Tableau17[[#This Row],[2008-T1-TOTAL]],"")</f>
        <v>0</v>
      </c>
      <c r="IZ163" s="26">
        <f>IFERROR(Tableau17[[#This Row],[2008-T1-LEXD]]/Tableau17[[#This Row],[2008-T1-TOTAL]],"")</f>
        <v>0</v>
      </c>
      <c r="JA163" s="26">
        <f>IFERROR(Tableau17[[#This Row],[2008-T1-LEXG]]/Tableau17[[#This Row],[2008-T1-TOTAL]],"")</f>
        <v>1.4705882352941176E-2</v>
      </c>
      <c r="JB163" s="26">
        <f>IFERROR(Tableau17[[#This Row],[2008-T1-LFN]]/Tableau17[[#This Row],[2008-T1-TOTAL]],"")</f>
        <v>0.125</v>
      </c>
      <c r="JC163" s="26">
        <f>IFERROR(Tableau17[[#This Row],[2008-T1-LMAJ]]/Tableau17[[#This Row],[2008-T1-TOTAL]],"")</f>
        <v>0.4485294117647059</v>
      </c>
      <c r="JD163" s="26">
        <f>IFERROR(Tableau17[[#This Row],[2008-T1-LUG]]/Tableau17[[#This Row],[2008-T1-TOTAL]],"")</f>
        <v>0.36764705882352944</v>
      </c>
      <c r="JE163" s="26">
        <f>IFERROR(Tableau17[[#This Row],[2008-T2-LFN]]/Tableau17[[#This Row],[2008-T2-TOTAL]],"")</f>
        <v>0</v>
      </c>
      <c r="JF163" s="26">
        <f>IFERROR(Tableau17[[#This Row],[2008-T2-LGC]]/Tableau17[[#This Row],[2008-T2-TOTAL]],"")</f>
        <v>0.43561643835616437</v>
      </c>
      <c r="JG163" s="26">
        <f>IFERROR(Tableau17[[#This Row],[2008-T2-LMAJ]]/Tableau17[[#This Row],[2008-T2-TOTAL]],"")</f>
        <v>0.56438356164383563</v>
      </c>
      <c r="JH163" s="26">
        <f>IFERROR(Tableau17[[#This Row],[2008-T2-LUG]]/Tableau17[[#This Row],[2008-T2-TOTAL]],"")</f>
        <v>0</v>
      </c>
      <c r="JI163" s="26">
        <f>IFERROR(Tableau17[[#This Row],[2014-T1-LDIV]]/Tableau17[[#This Row],[2014-T1-TOTAL]],"")</f>
        <v>1.4106583072100314E-2</v>
      </c>
      <c r="JJ163" s="26">
        <f>IFERROR(Tableau17[[#This Row],[2014-T1-LDVD]]/Tableau17[[#This Row],[2014-T1-TOTAL]],"")</f>
        <v>0</v>
      </c>
      <c r="JK163" s="26">
        <f>IFERROR(Tableau17[[#This Row],[2014-T1-LDVG]]/Tableau17[[#This Row],[2014-T1-TOTAL]],"")</f>
        <v>3.2915360501567396E-2</v>
      </c>
      <c r="JL163" s="26">
        <f>IFERROR(Tableau17[[#This Row],[2014-T1-LEXG]]/Tableau17[[#This Row],[2014-T1-TOTAL]],"")</f>
        <v>0</v>
      </c>
      <c r="JM163" s="26">
        <f>IFERROR(Tableau17[[#This Row],[2014-T1-LFG]]/Tableau17[[#This Row],[2014-T1-TOTAL]],"")</f>
        <v>8.4639498432601878E-2</v>
      </c>
      <c r="JN163" s="26">
        <f>IFERROR(Tableau17[[#This Row],[2014-T1-LFN]]/Tableau17[[#This Row],[2014-T1-TOTAL]],"")</f>
        <v>0.25862068965517243</v>
      </c>
      <c r="JO163" s="26">
        <f>IFERROR(Tableau17[[#This Row],[2014-T1-LUD]]/Tableau17[[#This Row],[2014-T1-TOTAL]],"")</f>
        <v>0.48589341692789967</v>
      </c>
      <c r="JP163" s="26">
        <f>IFERROR(Tableau17[[#This Row],[2014-T1-LUG]]/Tableau17[[#This Row],[2014-T1-TOTAL]],"")</f>
        <v>0.1238244514106583</v>
      </c>
      <c r="JQ163" s="26">
        <f>IFERROR(Tableau17[[#This Row],[2014-T2-LFN]]/Tableau17[[#This Row],[2014-T2-TOTAL]],"")</f>
        <v>0.30275229357798167</v>
      </c>
      <c r="JR163" s="26">
        <f>IFERROR(Tableau17[[#This Row],[2014-T2-LUD]]/Tableau17[[#This Row],[2014-T2-TOTAL]],"")</f>
        <v>0.53363914373088683</v>
      </c>
      <c r="JS163" s="26">
        <f>IFERROR(Tableau17[[#This Row],[2014-T2-LUG]]/Tableau17[[#This Row],[2014-T2-TOTAL]],"")</f>
        <v>0.1636085626911315</v>
      </c>
      <c r="JT163" s="26">
        <f>IFERROR(Tableau17[[#This Row],[2015-T1-BC-DIV]]/Tableau17[[#This Row],[2015-T1-TOTAL]],"")</f>
        <v>3.6968576709796672E-3</v>
      </c>
      <c r="JU163" s="26">
        <f>IFERROR(Tableau17[[#This Row],[2015-T1-BC-DLF]]/Tableau17[[#This Row],[2015-T1-TOTAL]],"")</f>
        <v>3.6968576709796676E-2</v>
      </c>
      <c r="JV163" s="26">
        <f>IFERROR(Tableau17[[#This Row],[2015-T1-BC-DVD]]/Tableau17[[#This Row],[2015-T1-TOTAL]],"")</f>
        <v>0</v>
      </c>
      <c r="JW163" s="26">
        <f>IFERROR(Tableau17[[#This Row],[2015-T1-BC-DVG]]/Tableau17[[#This Row],[2015-T1-TOTAL]],"")</f>
        <v>1.2939001848428836E-2</v>
      </c>
      <c r="JX163" s="26">
        <f>IFERROR(Tableau17[[#This Row],[2015-T1-BC-FG]]/Tableau17[[#This Row],[2015-T1-TOTAL]],"")</f>
        <v>8.6876155268022184E-2</v>
      </c>
      <c r="JY163" s="26">
        <f>IFERROR(Tableau17[[#This Row],[2015-T1-BC-FN]]/Tableau17[[#This Row],[2015-T1-TOTAL]],"")</f>
        <v>0.38077634011090572</v>
      </c>
      <c r="JZ163" s="26">
        <f>IFERROR(Tableau17[[#This Row],[2015-T1-BC-MDM]]/Tableau17[[#This Row],[2015-T1-TOTAL]],"")</f>
        <v>0</v>
      </c>
      <c r="KA163" s="26">
        <f>IFERROR(Tableau17[[#This Row],[2015-T1-BC-RDG]]/Tableau17[[#This Row],[2015-T1-TOTAL]],"")</f>
        <v>0</v>
      </c>
      <c r="KB163" s="26">
        <f>IFERROR(Tableau17[[#This Row],[2015-T1-BC-SOC]]/Tableau17[[#This Row],[2015-T1-TOTAL]],"")</f>
        <v>0.15526802218114602</v>
      </c>
      <c r="KC163" s="26">
        <f>IFERROR(Tableau17[[#This Row],[2015-T1-BC-UD]]/Tableau17[[#This Row],[2015-T1-TOTAL]],"")</f>
        <v>0.32347504621072087</v>
      </c>
      <c r="KD163" s="26">
        <f>IFERROR(Tableau17[[#This Row],[2015-T1-BC-UG]]/Tableau17[[#This Row],[2015-T1-TOTAL]],"")</f>
        <v>0</v>
      </c>
      <c r="KE163" s="26">
        <f>IFERROR(Tableau17[[#This Row],[2015-T1-BC-VEC]]/Tableau17[[#This Row],[2015-T1-TOTAL]],"")</f>
        <v>0</v>
      </c>
      <c r="KF163" s="26">
        <f>IFERROR(Tableau17[[#This Row],[2015-T2-BC-DVG]]/Tableau17[[#This Row],[2015-T2-TOTAL]],"")</f>
        <v>0</v>
      </c>
      <c r="KG163" s="26">
        <f>IFERROR(Tableau17[[#This Row],[2015-T2-BC-FN]]/Tableau17[[#This Row],[2015-T2-TOTAL]],"")</f>
        <v>0.41947565543071164</v>
      </c>
      <c r="KH163" s="26">
        <f>IFERROR(Tableau17[[#This Row],[2015-T2-BC-SOC]]/Tableau17[[#This Row],[2015-T2-TOTAL]],"")</f>
        <v>0</v>
      </c>
      <c r="KI163" s="26">
        <f>IFERROR(Tableau17[[#This Row],[2015-T2-BC-UD]]/Tableau17[[#This Row],[2015-T2-TOTAL]],"")</f>
        <v>0.58052434456928836</v>
      </c>
      <c r="KJ163" s="26">
        <f>IFERROR(Tableau17[[#This Row],[2015-T2-BC-UG]]/Tableau17[[#This Row],[2015-T2-TOTAL]],"")</f>
        <v>0</v>
      </c>
      <c r="KK163" s="26">
        <f>IFERROR(Tableau17[[#This Row],[2017 (L)-T1-COM]]/Tableau17[[#This Row],[2017 (L)-T1-TOTAL]],"")</f>
        <v>4.5544554455445543E-2</v>
      </c>
      <c r="KL163" s="26">
        <f>IFERROR(Tableau17[[#This Row],[2017 (L)-T1-DIV]]/Tableau17[[#This Row],[2017 (L)-T1-TOTAL]],"")</f>
        <v>3.9603960396039604E-3</v>
      </c>
      <c r="KM163" s="26">
        <f>IFERROR(Tableau17[[#This Row],[2017 (L)-T1-DLF]]/Tableau17[[#This Row],[2017 (L)-T1-TOTAL]],"")</f>
        <v>2.3762376237623763E-2</v>
      </c>
      <c r="KN163" s="26">
        <f>IFERROR(Tableau17[[#This Row],[2017 (L)-T1-DVD]]/Tableau17[[#This Row],[2017 (L)-T1-TOTAL]],"")</f>
        <v>0</v>
      </c>
      <c r="KO163" s="26">
        <f>IFERROR(Tableau17[[#This Row],[2017 (L)-T1-DVG]]/Tableau17[[#This Row],[2017 (L)-T1-TOTAL]],"")</f>
        <v>0</v>
      </c>
      <c r="KP163" s="26">
        <f>IFERROR(Tableau17[[#This Row],[2017 (L)-T1-ECO]]/Tableau17[[#This Row],[2017 (L)-T1-TOTAL]],"")</f>
        <v>4.5544554455445543E-2</v>
      </c>
      <c r="KQ163" s="26">
        <f>IFERROR(Tableau17[[#This Row],[2017 (L)-T1-EXD]]/Tableau17[[#This Row],[2017 (L)-T1-TOTAL]],"")</f>
        <v>5.9405940594059407E-3</v>
      </c>
      <c r="KR163" s="26">
        <f>IFERROR(Tableau17[[#This Row],[2017 (L)-T1-EXG]]/Tableau17[[#This Row],[2017 (L)-T1-TOTAL]],"")</f>
        <v>5.9405940594059407E-3</v>
      </c>
      <c r="KS163" s="26">
        <f>IFERROR(Tableau17[[#This Row],[2017 (L)-T1-FI]]/Tableau17[[#This Row],[2017 (L)-T1-TOTAL]],"")</f>
        <v>0.12673267326732673</v>
      </c>
      <c r="KT163" s="26">
        <f>IFERROR(Tableau17[[#This Row],[2017 (L)-T1-FN]]/Tableau17[[#This Row],[2017 (L)-T1-TOTAL]],"")</f>
        <v>0.2198019801980198</v>
      </c>
      <c r="KU163" s="26">
        <f>IFERROR(Tableau17[[#This Row],[2017 (L)-T1-LR]]/Tableau17[[#This Row],[2017 (L)-T1-TOTAL]],"")</f>
        <v>0.28712871287128711</v>
      </c>
      <c r="KV163" s="26">
        <f>IFERROR(Tableau17[[#This Row],[2017 (L)-T1-MDM]]/Tableau17[[#This Row],[2017 (L)-T1-TOTAL]],"")</f>
        <v>0.22970297029702971</v>
      </c>
      <c r="KW163" s="26">
        <f>IFERROR(Tableau17[[#This Row],[2017 (L)-T1-RDG]]/Tableau17[[#This Row],[2017 (L)-T1-TOTAL]],"")</f>
        <v>5.9405940594059407E-3</v>
      </c>
      <c r="KX163" s="26">
        <f>IFERROR(Tableau17[[#This Row],[2017 (L)-T1-REG]]/Tableau17[[#This Row],[2017 (L)-T1-TOTAL]],"")</f>
        <v>0</v>
      </c>
      <c r="KY163" s="26">
        <f>IFERROR(Tableau17[[#This Row],[2017 (L)-T1-REM]]/Tableau17[[#This Row],[2017 (L)-T1-TOTAL]],"")</f>
        <v>0</v>
      </c>
      <c r="KZ163" s="26">
        <f>IFERROR(Tableau17[[#This Row],[2017 (L)-T1-SOC]]/Tableau17[[#This Row],[2017 (L)-T1-TOTAL]],"")</f>
        <v>0</v>
      </c>
      <c r="LA163" s="26">
        <f>IFERROR(Tableau17[[#This Row],[2017 (L)-T1-UDI]]/Tableau17[[#This Row],[2017 (L)-T1-TOTAL]],"")</f>
        <v>0</v>
      </c>
      <c r="LB163" s="26">
        <f>IFERROR(Tableau17[[#This Row],[2017 (L)-T2-FI]]/Tableau17[[#This Row],[2017 (L)-T2-TOTAL]],"")</f>
        <v>0</v>
      </c>
      <c r="LC163" s="26">
        <f>IFERROR(Tableau17[[#This Row],[2017 (L)-T2-FN]]/Tableau17[[#This Row],[2017 (L)-T2-TOTAL]],"")</f>
        <v>0</v>
      </c>
      <c r="LD163" s="26">
        <f>IFERROR(Tableau17[[#This Row],[2017 (L)-T2-LR]]/Tableau17[[#This Row],[2017 (L)-T2-TOTAL]],"")</f>
        <v>0.66400000000000003</v>
      </c>
      <c r="LE163" s="26">
        <f>IFERROR(Tableau17[[#This Row],[2017 (L)-T2-MDM]]/Tableau17[[#This Row],[2017 (L)-T2-TOTAL]],"")</f>
        <v>0.33600000000000002</v>
      </c>
      <c r="LF163" s="26">
        <f>IFERROR(Tableau17[[#This Row],[2017 (L)-T2-REM]]/Tableau17[[#This Row],[2017 (L)-T2-TOTAL]],"")</f>
        <v>0</v>
      </c>
      <c r="LG163" s="26">
        <f>IFERROR(Tableau17[[#This Row],[2017-T1-ARTHAUD Nathalie]]/Tableau17[[#This Row],[2017-T1-TOTAL]],"")</f>
        <v>2.2371364653243847E-3</v>
      </c>
      <c r="LH163" s="26">
        <f>IFERROR(Tableau17[[#This Row],[2017-T1-ASSELINEAU Fran]]/Tableau17[[#This Row],[2017-T1-TOTAL]],"")</f>
        <v>6.7114093959731542E-3</v>
      </c>
      <c r="LI163" s="26">
        <f>IFERROR(Tableau17[[#This Row],[2017-T1-CHEMINADE Jacques]]/Tableau17[[#This Row],[2017-T1-TOTAL]],"")</f>
        <v>1.1185682326621924E-3</v>
      </c>
      <c r="LJ163" s="26">
        <f>IFERROR(Tableau17[[#This Row],[2017-T1-DUPONT-AIGNAN Nicolas]]/Tableau17[[#This Row],[2017-T1-TOTAL]],"")</f>
        <v>5.4809843400447429E-2</v>
      </c>
      <c r="LK163" s="26">
        <f>IFERROR(Tableau17[[#This Row],[2017-T1-FILLON Fran]]/Tableau17[[#This Row],[2017-T1-TOTAL]],"")</f>
        <v>0.19798657718120805</v>
      </c>
      <c r="LL163" s="26">
        <f>IFERROR(Tableau17[[#This Row],[2017-T1-HAMON Beno]]/Tableau17[[#This Row],[2017-T1-TOTAL]],"")</f>
        <v>2.4608501118568233E-2</v>
      </c>
      <c r="LM163" s="26">
        <f>IFERROR(Tableau17[[#This Row],[2017-T1-LASSALLE Jean]]/Tableau17[[#This Row],[2017-T1-TOTAL]],"")</f>
        <v>1.5659955257270694E-2</v>
      </c>
      <c r="LN163" s="26">
        <f>IFERROR(Tableau17[[#This Row],[2017-T1-LE PEN Marine]]/Tableau17[[#This Row],[2017-T1-TOTAL]],"")</f>
        <v>0.30984340044742731</v>
      </c>
      <c r="LO163" s="26">
        <f>IFERROR(Tableau17[[#This Row],[2017-T1-M Jean-Luc]]/Tableau17[[#This Row],[2017-T1-TOTAL]],"")</f>
        <v>0.20022371364653244</v>
      </c>
      <c r="LP163" s="26">
        <f>IFERROR(Tableau17[[#This Row],[2017-T1-MACRON Emmanuel]]/Tableau17[[#This Row],[2017-T1-TOTAL]],"")</f>
        <v>0.17002237136465326</v>
      </c>
      <c r="LQ163" s="26">
        <f>IFERROR(Tableau17[[#This Row],[2017-T1-POUTOU Philippe]]/Tableau17[[#This Row],[2017-T1-TOTAL]],"")</f>
        <v>1.6778523489932886E-2</v>
      </c>
      <c r="LR163" s="26">
        <f>IFERROR(Tableau17[[#This Row],[2017-T2-LE PEN Marine]]/Tableau17[[#This Row],[2017-T2-TOTAL]],"")</f>
        <v>0.52089136490250698</v>
      </c>
      <c r="LS163" s="26">
        <f>IFERROR(Tableau17[[#This Row],[2017-T2-MACRON Emmanuel]]/Tableau17[[#This Row],[2017-T2-TOTAL]],"")</f>
        <v>0.47910863509749302</v>
      </c>
      <c r="LT163" s="26">
        <f>IFERROR(Tableau17[[#This Row],[2019-T1-ALEXANDRE Audric]]/Tableau17[[#This Row],[2019-T1-TOTAL]],"")</f>
        <v>0</v>
      </c>
      <c r="LU163" s="26">
        <f>IFERROR(Tableau17[[#This Row],[2019-T1-ARTHAUD Nathalie]]/Tableau17[[#This Row],[2019-T1-TOTAL]],"")</f>
        <v>1.1494252873563218E-2</v>
      </c>
      <c r="LV163" s="26">
        <f>IFERROR(Tableau17[[#This Row],[2019-T1-ASSELINEAU François]]/Tableau17[[#This Row],[2019-T1-TOTAL]],"")</f>
        <v>1.3409961685823755E-2</v>
      </c>
      <c r="LW163" s="26">
        <f>IFERROR(Tableau17[[#This Row],[2019-T1-AUBRY Manon]]/Tableau17[[#This Row],[2019-T1-TOTAL]],"")</f>
        <v>8.4291187739463605E-2</v>
      </c>
      <c r="LX163" s="26">
        <f>IFERROR(Tableau17[[#This Row],[2019-T1-AZERGUI Nagib]]/Tableau17[[#This Row],[2019-T1-TOTAL]],"")</f>
        <v>0</v>
      </c>
      <c r="LY163" s="26">
        <f>IFERROR(Tableau17[[#This Row],[2019-T1-BARDELLA Jordan]]/Tableau17[[#This Row],[2019-T1-TOTAL]],"")</f>
        <v>0.36973180076628354</v>
      </c>
      <c r="LZ163" s="26">
        <f>IFERROR(Tableau17[[#This Row],[2019-T1-BELLAMY François-Xavier]]/Tableau17[[#This Row],[2019-T1-TOTAL]],"")</f>
        <v>9.9616858237547887E-2</v>
      </c>
      <c r="MA163" s="26">
        <f>IFERROR(Tableau17[[#This Row],[2019-T1-BIDOU Olivier]]/Tableau17[[#This Row],[2019-T1-TOTAL]],"")</f>
        <v>1.9157088122605363E-3</v>
      </c>
      <c r="MB163" s="26">
        <f>IFERROR(Tableau17[[#This Row],[2019-T1-BOURG Dominique]]/Tableau17[[#This Row],[2019-T1-TOTAL]],"")</f>
        <v>9.5785440613026813E-3</v>
      </c>
      <c r="MC163" s="26">
        <f>IFERROR(Tableau17[[#This Row],[2019-T1-BROSSAT Ian]]/Tableau17[[#This Row],[2019-T1-TOTAL]],"")</f>
        <v>4.0229885057471264E-2</v>
      </c>
      <c r="MD163" s="26">
        <f>IFERROR(Tableau17[[#This Row],[2019-T1-CAILLAUD Sophie]]/Tableau17[[#This Row],[2019-T1-TOTAL]],"")</f>
        <v>0</v>
      </c>
      <c r="ME163" s="26">
        <f>IFERROR(Tableau17[[#This Row],[2019-T1-CAMUS Renaud]]/Tableau17[[#This Row],[2019-T1-TOTAL]],"")</f>
        <v>0</v>
      </c>
      <c r="MF163" s="26">
        <f>IFERROR(Tableau17[[#This Row],[2019-T1-CHALENÇON Christophe]]/Tableau17[[#This Row],[2019-T1-TOTAL]],"")</f>
        <v>0</v>
      </c>
      <c r="MG163" s="26">
        <f>IFERROR(Tableau17[[#This Row],[2019-T1-CORBET Cathy Denise Ginette]]/Tableau17[[#This Row],[2019-T1-TOTAL]],"")</f>
        <v>0</v>
      </c>
      <c r="MH163" s="26">
        <f>IFERROR(Tableau17[[#This Row],[2019-T1-DE PREVOISIN Robert]]/Tableau17[[#This Row],[2019-T1-TOTAL]],"")</f>
        <v>0</v>
      </c>
      <c r="MI163" s="26">
        <f>IFERROR(Tableau17[[#This Row],[2019-T1-DELFEL Thérèse]]/Tableau17[[#This Row],[2019-T1-TOTAL]],"")</f>
        <v>0</v>
      </c>
      <c r="MJ163" s="26">
        <f>IFERROR(Tableau17[[#This Row],[2019-T1-DIEUMEGARD Pierre]]/Tableau17[[#This Row],[2019-T1-TOTAL]],"")</f>
        <v>0</v>
      </c>
      <c r="MK163" s="26">
        <f>IFERROR(Tableau17[[#This Row],[2019-T1-DUPONT-AIGNAN Nicolas]]/Tableau17[[#This Row],[2019-T1-TOTAL]],"")</f>
        <v>3.0651340996168581E-2</v>
      </c>
      <c r="ML163" s="26">
        <f>IFERROR(Tableau17[[#This Row],[2019-T1-GERNIGON Yves]]/Tableau17[[#This Row],[2019-T1-TOTAL]],"")</f>
        <v>0</v>
      </c>
      <c r="MM163" s="26">
        <f>IFERROR(Tableau17[[#This Row],[2019-T1-GLUCKSMANN Raphaël]]/Tableau17[[#This Row],[2019-T1-TOTAL]],"")</f>
        <v>4.9808429118773943E-2</v>
      </c>
      <c r="MN163" s="26">
        <f>IFERROR(Tableau17[[#This Row],[2019-T1-HAMON Benoît]]/Tableau17[[#This Row],[2019-T1-TOTAL]],"")</f>
        <v>5.7471264367816091E-3</v>
      </c>
      <c r="MO163" s="26">
        <f>IFERROR(Tableau17[[#This Row],[2019-T1-HELGEN Gilles]]/Tableau17[[#This Row],[2019-T1-TOTAL]],"")</f>
        <v>0</v>
      </c>
      <c r="MP163" s="26">
        <f>IFERROR(Tableau17[[#This Row],[2019-T1-JADOT Yannick]]/Tableau17[[#This Row],[2019-T1-TOTAL]],"")</f>
        <v>9.7701149425287362E-2</v>
      </c>
      <c r="MQ163" s="26">
        <f>IFERROR(Tableau17[[#This Row],[2019-T1-LAGARDE Jean-Christophe]]/Tableau17[[#This Row],[2019-T1-TOTAL]],"")</f>
        <v>2.1072796934865901E-2</v>
      </c>
      <c r="MR163" s="26">
        <f>IFERROR(Tableau17[[#This Row],[2019-T1-LALANNE Francis]]/Tableau17[[#This Row],[2019-T1-TOTAL]],"")</f>
        <v>5.7471264367816091E-3</v>
      </c>
      <c r="MS163" s="26">
        <f>IFERROR(Tableau17[[#This Row],[2019-T1-LOISEAU Nathalie]]/Tableau17[[#This Row],[2019-T1-TOTAL]],"")</f>
        <v>0.15517241379310345</v>
      </c>
      <c r="MT163" s="26">
        <f>IFERROR(Tableau17[[#This Row],[2019-T1-MARIE Florie]]/Tableau17[[#This Row],[2019-T1-TOTAL]],"")</f>
        <v>3.8314176245210726E-3</v>
      </c>
      <c r="MU163" s="26">
        <f>IFERROR(Tableau17[[#This Row],[2008-T1-MACROEXTRDROITE]]/Tableau17[[#This Row],[2008-T1-MACROTOTALE]],"")</f>
        <v>0.125</v>
      </c>
      <c r="MV163" s="26">
        <f>IFERROR(Tableau17[[#This Row],[2008-T1-MACRODROITE]]/Tableau17[[#This Row],[2008-T1-MACROTOTALE]],"")</f>
        <v>0.49264705882352944</v>
      </c>
      <c r="MW163" s="26">
        <f>IFERROR(Tableau17[[#This Row],[2008-T1-MACROCENTRE]]/Tableau17[[#This Row],[2008-T1-MACROTOTALE]],"")</f>
        <v>0</v>
      </c>
      <c r="MX163" s="26">
        <f>IFERROR(Tableau17[[#This Row],[2008-T1-MACROGAUCHE]]/Tableau17[[#This Row],[2008-T1-MACROTOTALE]],"")</f>
        <v>0.38235294117647056</v>
      </c>
      <c r="MY163" s="26">
        <f>IFERROR(Tableau17[[#This Row],[2008-T1-MACROAUTRE]]/Tableau17[[#This Row],[2008-T1-MACROTOTALE]],"")</f>
        <v>0</v>
      </c>
      <c r="MZ163" s="26">
        <f>IFERROR(Tableau17[[#This Row],[2008-T2-MACROEXTRDROITE]]/Tableau17[[#This Row],[2008-T2-MACROTOTALE]],"")</f>
        <v>0</v>
      </c>
      <c r="NA163" s="26">
        <f>IFERROR(Tableau17[[#This Row],[2008-T2-MACRODROITE]]/Tableau17[[#This Row],[2008-T2-MACROTOTALE]],"")</f>
        <v>0.56438356164383563</v>
      </c>
      <c r="NB163" s="26">
        <f>IFERROR(Tableau17[[#This Row],[2008-T2-MACROCENTRE]]/Tableau17[[#This Row],[2008-T2-MACROTOTALE]],"")</f>
        <v>0</v>
      </c>
      <c r="NC163" s="26">
        <f>IFERROR(Tableau17[[#This Row],[2008-T2-MACROGAUCHE]]/Tableau17[[#This Row],[2008-T2-MACROTOTALE]],"")</f>
        <v>0.43561643835616437</v>
      </c>
      <c r="ND163" s="26">
        <f>IFERROR(Tableau17[[#This Row],[2008-T2-MACROAUTRE]]/Tableau17[[#This Row],[2008-T2-MACROTOTALE]],"")</f>
        <v>0</v>
      </c>
      <c r="NE163" s="26">
        <f>IFERROR(Tableau17[[#This Row],[2014-T1-MACROEXTRDROITE]]/Tableau17[[#This Row],[2014-T1-MACROTOTALE]],"")</f>
        <v>0.25862068965517243</v>
      </c>
      <c r="NF163" s="26">
        <f>IFERROR(Tableau17[[#This Row],[2014-T1-MACRODROITE]]/Tableau17[[#This Row],[2014-T1-MACROTOTALE]],"")</f>
        <v>0.48589341692789967</v>
      </c>
      <c r="NG163" s="26">
        <f>IFERROR(Tableau17[[#This Row],[2014-T1-MACROCENTRE]]/Tableau17[[#This Row],[2014-T1-MACROTOTALE]],"")</f>
        <v>1.4106583072100314E-2</v>
      </c>
      <c r="NH163" s="26">
        <f>IFERROR(Tableau17[[#This Row],[2014-T1-MACROGAUCHE]]/Tableau17[[#This Row],[2014-T1-MACROTOTALE]],"")</f>
        <v>0.2413793103448276</v>
      </c>
      <c r="NI163" s="26">
        <f>IFERROR(Tableau17[[#This Row],[2014-T1-MACROAUTRE]]/Tableau17[[#This Row],[2014-T1-MACROTOTALE]],"")</f>
        <v>0</v>
      </c>
      <c r="NJ163" s="26">
        <f>IFERROR(Tableau17[[#This Row],[2014-T2-MACROEXTRDROITE]]/Tableau17[[#This Row],[2014-T2-MACROTOTALE]],"")</f>
        <v>0.30275229357798167</v>
      </c>
      <c r="NK163" s="26">
        <f>IFERROR(Tableau17[[#This Row],[2014-T2-MACRODROITE]]/Tableau17[[#This Row],[2014-T2-MACROTOTALE]],"")</f>
        <v>0.53363914373088683</v>
      </c>
      <c r="NL163" s="26">
        <f>IFERROR(Tableau17[[#This Row],[2014-T2-MACROCENTRE]]/Tableau17[[#This Row],[2014-T2-MACROTOTALE]],"")</f>
        <v>0</v>
      </c>
      <c r="NM163" s="26">
        <f>IFERROR(Tableau17[[#This Row],[2014-T2-MACROGAUCHE]]/Tableau17[[#This Row],[2014-T2-MACROTOTALE]],"")</f>
        <v>0.1636085626911315</v>
      </c>
      <c r="NN163" s="26">
        <f>IFERROR(Tableau17[[#This Row],[2014-T2-MACROAUTRE]]/Tableau17[[#This Row],[2014-T2-MACROTOTALE]],"")</f>
        <v>0</v>
      </c>
      <c r="NO163" s="26">
        <f>IFERROR( Tableau17[[#This Row],[2015-T1-MACROEXTRDROITE]]/Tableau17[[#This Row],[2015-T1-MACROTOTALE]],"")</f>
        <v>0.41774491682070242</v>
      </c>
      <c r="NP163" s="26">
        <f>IFERROR(Tableau17[[#This Row],[2015-T1-MACRODROITE]]/Tableau17[[#This Row],[2015-T1-MACROTOTALE]],"")</f>
        <v>0.32347504621072087</v>
      </c>
      <c r="NQ163" s="26">
        <f>IFERROR(Tableau17[[#This Row],[2015-T1-MACROCENTRE]]/Tableau17[[#This Row],[2015-T1-MACROTOTALE]],"")</f>
        <v>0</v>
      </c>
      <c r="NR163" s="26">
        <f>IFERROR(Tableau17[[#This Row],[2015-T1-MACROGAUCHE]]/Tableau17[[#This Row],[2015-T1-MACROTOTALE]],"")</f>
        <v>0.25508317929759705</v>
      </c>
      <c r="NS163" s="26">
        <f>IFERROR(Tableau17[[#This Row],[2015-T1-MACROAUTRE]]/Tableau17[[#This Row],[2015-T1-MACROTOTALE]],"")</f>
        <v>3.6968576709796672E-3</v>
      </c>
      <c r="NT163" s="26">
        <f>IFERROR(Tableau17[[#This Row],[2015-T2-MACROEXTRDROITE]]/Tableau17[[#This Row],[2015-T2-MACROTOTALE]],"")</f>
        <v>0.41947565543071164</v>
      </c>
      <c r="NU163" s="26">
        <f>IFERROR(Tableau17[[#This Row],[2015-T2-MACRODROITE]]/Tableau17[[#This Row],[2015-T2-MACROTOTALE]],"")</f>
        <v>0.58052434456928836</v>
      </c>
      <c r="NV163" s="26">
        <f>IFERROR(Tableau17[[#This Row],[2015-T2-MACROCENTRE]]/Tableau17[[#This Row],[2015-T2-MACROTOTALE]],"")</f>
        <v>0</v>
      </c>
      <c r="NW163" s="26">
        <f>IFERROR(Tableau17[[#This Row],[2015-T2-MACROGAUCHE]]/Tableau17[[#This Row],[2015-T2-MACROTOTALE]],"")</f>
        <v>0</v>
      </c>
      <c r="NX163" s="26">
        <f>IFERROR(Tableau17[[#This Row],[2015-T2-MACROAUTRE]]/Tableau17[[#This Row],[2015-T2-MACROTOTALE]],"")</f>
        <v>0</v>
      </c>
      <c r="NY163" s="26">
        <f>IFERROR(Tableau17[[#This Row],[2017-T1-MACROEXTRDROITE]]/Tableau17[[#This Row],[2017-T1-MACROTOTALE]],"")</f>
        <v>0.37248322147651008</v>
      </c>
      <c r="NZ163" s="26">
        <f>IFERROR(Tableau17[[#This Row],[2017-T1-MACRODROITE]]/Tableau17[[#This Row],[2017-T1-MACROTOTALE]],"")</f>
        <v>0.19798657718120805</v>
      </c>
      <c r="OA163" s="26">
        <f>IFERROR(Tableau17[[#This Row],[2017-T1-MACROCENTRE]]/Tableau17[[#This Row],[2017-T1-MACROTOTALE]],"")</f>
        <v>0.17002237136465326</v>
      </c>
      <c r="OB163" s="26">
        <f>IFERROR(Tableau17[[#This Row],[2017-T1-MACROGAUCHE]]/Tableau17[[#This Row],[2017-T1-MACROTOTALE]],"")</f>
        <v>0.24384787472035793</v>
      </c>
      <c r="OC163" s="26">
        <f>IFERROR(Tableau17[[#This Row],[2017-T1-MACROAUTRE]]/Tableau17[[#This Row],[2017-T1-MACROTOTALE]],"")</f>
        <v>1.5659955257270694E-2</v>
      </c>
      <c r="OD163" s="26">
        <f>IFERROR(Tableau17[[#This Row],[2017-T2-MACROEXTRDROITE]]/Tableau17[[#This Row],[2017-T2-MACROTOTALE]],"")</f>
        <v>0.52089136490250698</v>
      </c>
      <c r="OE163" s="26">
        <f>IFERROR(Tableau17[[#This Row],[2017-T2-MACRODROITE]]/Tableau17[[#This Row],[2017-T2-MACROTOTALE]],"")</f>
        <v>0</v>
      </c>
      <c r="OF163" s="26">
        <f>IFERROR(Tableau17[[#This Row],[2017-T2-MACROCENTRE]]/Tableau17[[#This Row],[2017-T2-MACROTOTALE]],"")</f>
        <v>0.47910863509749302</v>
      </c>
      <c r="OG163" s="26">
        <f>IFERROR(Tableau17[[#This Row],[2017-T2-MACROGAUCHE]]/Tableau17[[#This Row],[2017-T2-MACROTOTALE]],"")</f>
        <v>0</v>
      </c>
      <c r="OH163" s="26">
        <f>IFERROR(Tableau17[[#This Row],[2017-T2-MACROAUTRE]]/Tableau17[[#This Row],[2017-T2-MACROTOTALE]],"")</f>
        <v>0</v>
      </c>
      <c r="OI163" s="26">
        <f>IFERROR(Tableau17[[#This Row],[2019-T1-MACROEXTRDROITE]]/Tableau17[[#This Row],[2019-T1-MACROTOTALE]],"")</f>
        <v>0.41132075471698115</v>
      </c>
      <c r="OJ163" s="26">
        <f>IFERROR(Tableau17[[#This Row],[2019-T1-MACRODROITE]]/Tableau17[[#This Row],[2019-T1-MACROTOTALE]],"")</f>
        <v>0.11886792452830189</v>
      </c>
      <c r="OK163" s="26">
        <f>IFERROR(Tableau17[[#This Row],[2019-T1-MACROCENTRE]]/Tableau17[[#This Row],[2019-T1-MACROTOTALE]],"")</f>
        <v>0.15283018867924528</v>
      </c>
      <c r="OL163" s="26">
        <f>IFERROR(Tableau17[[#This Row],[2019-T1-MACROGAUCHE]]/Tableau17[[#This Row],[2019-T1-MACROTOTALE]],"")</f>
        <v>0.28490566037735848</v>
      </c>
      <c r="OM163" s="26">
        <f>IFERROR(Tableau17[[#This Row],[2019-T1-MACROAUTRE]]/Tableau17[[#This Row],[2019-T1-MACROTOTALE]],"")</f>
        <v>3.2075471698113207E-2</v>
      </c>
      <c r="ON163" s="26">
        <f>IFERROR(Tableau17[[#This Row],[2020-T1-MACROEXTRDROITE]]/Tableau17[[#This Row],[2020-T1-MACROTOTALE]],"")</f>
        <v>0.25149700598802394</v>
      </c>
      <c r="OO163" s="26">
        <f>IFERROR(Tableau17[[#This Row],[2020-T1-MACRODROITE]]/Tableau17[[#This Row],[2020-T1-MACROTOTALE]],"")</f>
        <v>0.46407185628742514</v>
      </c>
      <c r="OP163" s="26">
        <f>IFERROR(Tableau17[[#This Row],[2020-T1-MACROCENTRE]]/Tableau17[[#This Row],[2020-T1-MACROTOTALE]],"")</f>
        <v>4.1916167664670656E-2</v>
      </c>
      <c r="OQ163" s="26">
        <f>IFERROR(Tableau17[[#This Row],[2020-T1-MACROGAUCHE]]/Tableau17[[#This Row],[2020-T1-MACROTOTALE]],"")</f>
        <v>0.24251497005988024</v>
      </c>
      <c r="OR163" s="26">
        <f>IFERROR(Tableau17[[#This Row],[2020-T1-MACROAUTRE]]/Tableau17[[#This Row],[2020-T1-MACROTOTALE]],"")</f>
        <v>0</v>
      </c>
      <c r="OS163" s="26">
        <f>IFERROR(Tableau17[[#This Row],[2017 (L)-T1-MACROEXTRDROITE]]/Tableau17[[#This Row],[2017 (L)-T1-MACROTOTALE]],"")</f>
        <v>0.2495049504950495</v>
      </c>
      <c r="OT163" s="26">
        <f>IFERROR(Tableau17[[#This Row],[2017 (L)-T1-MACRODROITE]]/Tableau17[[#This Row],[2017 (L)-T1-MACROTOTALE]],"")</f>
        <v>0.28712871287128711</v>
      </c>
      <c r="OU163" s="26">
        <f>IFERROR(Tableau17[[#This Row],[2017 (L)-T1-MACROCENTRE]]/Tableau17[[#This Row],[2017 (L)-T1-MACROTOTALE]],"")</f>
        <v>0.22970297029702971</v>
      </c>
      <c r="OV163" s="26">
        <f>IFERROR(Tableau17[[#This Row],[2017 (L)-T1-MACROGAUCHE]]/Tableau17[[#This Row],[2017 (L)-T1-MACROTOTALE]],"")</f>
        <v>0.22970297029702971</v>
      </c>
      <c r="OW163" s="26">
        <f>IFERROR(Tableau17[[#This Row],[2017 (L)-T1-MACROAUTRE]]/Tableau17[[#This Row],[2017 (L)-T1-MACROTOTALE]],"")</f>
        <v>3.9603960396039604E-3</v>
      </c>
      <c r="OX163" s="26">
        <f>IFERROR(Tableau17[[#This Row],[2017 (L)-T2-MACROEXTRDROITE]]/Tableau17[[#This Row],[2017 (L)-T2-MACROTOTALE]],"")</f>
        <v>0</v>
      </c>
      <c r="OY163" s="26">
        <f>IFERROR(Tableau17[[#This Row],[2017 (L)-T2-MACRODROITE]]/Tableau17[[#This Row],[2017 (L)-T2-MACROTOTALE]],"")</f>
        <v>0.66400000000000003</v>
      </c>
      <c r="OZ163" s="26">
        <f>IFERROR(Tableau17[[#This Row],[2017 (L)-T2-MACROCENTRE]]/Tableau17[[#This Row],[2017 (L)-T2-MACROTOTALE]],"")</f>
        <v>0.33600000000000002</v>
      </c>
      <c r="PA163" s="26">
        <f>IFERROR(Tableau17[[#This Row],[2017 (L)-T2-MACROGAUCHE]]/Tableau17[[#This Row],[2017 (L)-T2-MACROTOTALE]],"")</f>
        <v>0</v>
      </c>
      <c r="PB163" s="26">
        <f>IFERROR(Tableau17[[#This Row],[2017 (L)-T2-MACROAUTRE]]/Tableau17[[#This Row],[2017 (L)-T2-MACROTOTALE]],"")</f>
        <v>0</v>
      </c>
      <c r="PC163" s="26">
        <f>IFERROR(Tableau17[[#This Row],[2008_T1_PROCUS]]/Tableau17[[#This Row],[2008_T1_INSCRITS]],0)</f>
        <v>2.3215821152192607E-2</v>
      </c>
      <c r="PD163" s="26">
        <f>IFERROR(Tableau17[[#This Row],[2008_T2_PROCUS]]/Tableau17[[#This Row],[2008_T2_INSCRITS]],0)</f>
        <v>1.2908777969018933E-2</v>
      </c>
      <c r="PE163" s="26">
        <f>Tableau17[[#This Row],[2014_T1_PROCUS]]/Tableau17[[#This Row],[2014_T1_INSCRITS]]</f>
        <v>1.2722646310432569E-2</v>
      </c>
      <c r="PF163" s="26">
        <f>IFERROR(Tableau17[[#This Row],[2014_T2_PROCUS]]/Tableau17[[#This Row],[2014_T2_INSCRITS]],0)</f>
        <v>1.1874469889737066E-2</v>
      </c>
    </row>
    <row r="164" spans="1:422" hidden="1" x14ac:dyDescent="0.2">
      <c r="A164" s="1">
        <v>2</v>
      </c>
      <c r="B164" s="1" t="s">
        <v>250</v>
      </c>
      <c r="C164" s="1" t="s">
        <v>260</v>
      </c>
      <c r="D164" s="1" t="s">
        <v>260</v>
      </c>
      <c r="E164" s="1">
        <v>231</v>
      </c>
      <c r="F164" s="1">
        <v>5.3679009999999998</v>
      </c>
      <c r="G164" s="1">
        <v>43.298183000000002</v>
      </c>
      <c r="H164" s="3">
        <v>665</v>
      </c>
      <c r="I164" s="3">
        <v>58</v>
      </c>
      <c r="J164" s="1">
        <v>2</v>
      </c>
      <c r="L164" s="1">
        <v>30</v>
      </c>
      <c r="M164" s="1">
        <v>14</v>
      </c>
      <c r="O164" s="1">
        <v>4</v>
      </c>
      <c r="P164" s="1">
        <v>21</v>
      </c>
      <c r="Q164" s="1">
        <v>10</v>
      </c>
      <c r="R164" s="1">
        <v>22</v>
      </c>
      <c r="S164" s="1">
        <v>144</v>
      </c>
      <c r="T164" s="1">
        <v>27</v>
      </c>
      <c r="U164" s="1">
        <v>274</v>
      </c>
      <c r="V164" s="1">
        <v>711</v>
      </c>
      <c r="W164" s="1">
        <v>358</v>
      </c>
      <c r="X164" s="1">
        <v>9</v>
      </c>
      <c r="Y164" s="2">
        <v>0.50351617000000004</v>
      </c>
      <c r="Z164" s="1">
        <v>711</v>
      </c>
      <c r="AA164" s="1">
        <v>382</v>
      </c>
      <c r="AB164" s="1">
        <v>12</v>
      </c>
      <c r="AC164" s="2">
        <v>0.53727144999999998</v>
      </c>
      <c r="AD164" s="1">
        <v>665</v>
      </c>
      <c r="AE164" s="1">
        <v>276</v>
      </c>
      <c r="AF164" s="2">
        <v>0.41503759000000001</v>
      </c>
      <c r="AG164" s="1">
        <f t="shared" si="2"/>
        <v>58</v>
      </c>
      <c r="AH164" s="1">
        <v>823</v>
      </c>
      <c r="AI164" s="1">
        <v>485</v>
      </c>
      <c r="AJ164" s="1">
        <v>11</v>
      </c>
      <c r="AK164" s="2">
        <v>0.58930740999999998</v>
      </c>
      <c r="AN164" s="1">
        <v>0</v>
      </c>
      <c r="AP164" s="1">
        <v>641</v>
      </c>
      <c r="AQ164" s="1">
        <v>307</v>
      </c>
      <c r="AR164" s="2">
        <v>0.47893915999999997</v>
      </c>
      <c r="AS164" s="1">
        <v>641</v>
      </c>
      <c r="AT164" s="1">
        <v>295</v>
      </c>
      <c r="AU164" s="2">
        <v>0.46021841000000002</v>
      </c>
      <c r="AV164" s="1">
        <v>659</v>
      </c>
      <c r="AW164" s="1">
        <v>305</v>
      </c>
      <c r="AX164" s="2">
        <v>0.46282245999999999</v>
      </c>
      <c r="AY164" s="1">
        <v>658</v>
      </c>
      <c r="AZ164" s="1">
        <v>261</v>
      </c>
      <c r="BA164" s="2">
        <v>0.39665653000000001</v>
      </c>
      <c r="BB164" s="1">
        <v>660</v>
      </c>
      <c r="BC164" s="1">
        <v>482</v>
      </c>
      <c r="BD164" s="2">
        <v>0.73030302999999996</v>
      </c>
      <c r="BE164" s="1">
        <v>659</v>
      </c>
      <c r="BF164" s="1">
        <v>448</v>
      </c>
      <c r="BG164" s="2">
        <v>0.67981791000000003</v>
      </c>
      <c r="BH164" s="1">
        <v>629</v>
      </c>
      <c r="BI164" s="1">
        <v>264</v>
      </c>
      <c r="BJ164" s="2">
        <v>0.41971383000000001</v>
      </c>
      <c r="BK164" s="1">
        <v>23</v>
      </c>
      <c r="BN164" s="1">
        <v>63</v>
      </c>
      <c r="BO164" s="1">
        <v>15</v>
      </c>
      <c r="BP164" s="1">
        <v>83</v>
      </c>
      <c r="BQ164" s="1">
        <v>276</v>
      </c>
      <c r="BR164" s="1">
        <v>460</v>
      </c>
      <c r="BX164" s="1">
        <v>11</v>
      </c>
      <c r="BZ164" s="1">
        <v>112</v>
      </c>
      <c r="CA164" s="1">
        <v>4</v>
      </c>
      <c r="CB164" s="1">
        <v>50</v>
      </c>
      <c r="CC164" s="1">
        <v>35</v>
      </c>
      <c r="CD164" s="1">
        <v>45</v>
      </c>
      <c r="CE164" s="1">
        <v>85</v>
      </c>
      <c r="CF164" s="1">
        <v>342</v>
      </c>
      <c r="CG164" s="1">
        <v>45</v>
      </c>
      <c r="CH164" s="1">
        <v>143</v>
      </c>
      <c r="CI164" s="1">
        <v>173</v>
      </c>
      <c r="CJ164" s="1">
        <v>361</v>
      </c>
      <c r="CL164" s="1">
        <v>4</v>
      </c>
      <c r="CN164" s="1">
        <v>104</v>
      </c>
      <c r="CO164" s="1">
        <v>30</v>
      </c>
      <c r="CP164" s="1">
        <v>44</v>
      </c>
      <c r="CS164" s="1">
        <v>41</v>
      </c>
      <c r="CT164" s="1">
        <v>25</v>
      </c>
      <c r="CV164" s="1">
        <v>48</v>
      </c>
      <c r="CW164" s="1">
        <v>296</v>
      </c>
      <c r="CX164" s="1">
        <v>214</v>
      </c>
      <c r="CY164" s="1">
        <v>47</v>
      </c>
      <c r="DC164" s="1">
        <v>261</v>
      </c>
      <c r="DE164" s="1">
        <v>22</v>
      </c>
      <c r="DF164" s="1">
        <v>4</v>
      </c>
      <c r="DG164" s="1">
        <v>0</v>
      </c>
      <c r="DH164" s="1">
        <v>9</v>
      </c>
      <c r="DI164" s="1">
        <v>5</v>
      </c>
      <c r="DJ164" s="1">
        <v>2</v>
      </c>
      <c r="DK164" s="1">
        <v>1</v>
      </c>
      <c r="DL164" s="1">
        <v>133</v>
      </c>
      <c r="DM164" s="1">
        <v>20</v>
      </c>
      <c r="DN164" s="1">
        <v>19</v>
      </c>
      <c r="DQ164" s="1">
        <v>0</v>
      </c>
      <c r="DR164" s="1">
        <v>54</v>
      </c>
      <c r="DS164" s="1">
        <v>32</v>
      </c>
      <c r="DU164" s="1">
        <v>301</v>
      </c>
      <c r="DV164" s="1">
        <v>183</v>
      </c>
      <c r="DZ164" s="1">
        <v>62</v>
      </c>
      <c r="EA164" s="1">
        <v>245</v>
      </c>
      <c r="EB164" s="1">
        <v>5</v>
      </c>
      <c r="EC164" s="1">
        <v>8</v>
      </c>
      <c r="ED164" s="1">
        <v>0</v>
      </c>
      <c r="EE164" s="1">
        <v>5</v>
      </c>
      <c r="EF164" s="1">
        <v>27</v>
      </c>
      <c r="EG164" s="1">
        <v>46</v>
      </c>
      <c r="EH164" s="1">
        <v>2</v>
      </c>
      <c r="EI164" s="1">
        <v>59</v>
      </c>
      <c r="EJ164" s="1">
        <v>224</v>
      </c>
      <c r="EK164" s="1">
        <v>83</v>
      </c>
      <c r="EL164" s="1">
        <v>7</v>
      </c>
      <c r="EM164" s="1">
        <v>466</v>
      </c>
      <c r="EN164" s="1">
        <v>86</v>
      </c>
      <c r="EO164" s="1">
        <v>316</v>
      </c>
      <c r="EP164" s="1">
        <v>402</v>
      </c>
      <c r="EQ164" s="1">
        <v>0</v>
      </c>
      <c r="ER164" s="1">
        <v>2</v>
      </c>
      <c r="ES164" s="1">
        <v>3</v>
      </c>
      <c r="ET164" s="1">
        <v>46</v>
      </c>
      <c r="EU164" s="1">
        <v>5</v>
      </c>
      <c r="EV164" s="1">
        <v>32</v>
      </c>
      <c r="EW164" s="1">
        <v>6</v>
      </c>
      <c r="EX164" s="1">
        <v>0</v>
      </c>
      <c r="EY164" s="1">
        <v>9</v>
      </c>
      <c r="EZ164" s="1">
        <v>13</v>
      </c>
      <c r="FA164" s="1">
        <v>0</v>
      </c>
      <c r="FB164" s="1">
        <v>0</v>
      </c>
      <c r="FC164" s="1">
        <v>0</v>
      </c>
      <c r="FD164" s="1">
        <v>0</v>
      </c>
      <c r="FE164" s="1">
        <v>0</v>
      </c>
      <c r="FF164" s="1">
        <v>2</v>
      </c>
      <c r="FG164" s="1">
        <v>0</v>
      </c>
      <c r="FH164" s="1">
        <v>2</v>
      </c>
      <c r="FI164" s="1">
        <v>0</v>
      </c>
      <c r="FJ164" s="1">
        <v>24</v>
      </c>
      <c r="FK164" s="1">
        <v>13</v>
      </c>
      <c r="FL164" s="1">
        <v>0</v>
      </c>
      <c r="FM164" s="1">
        <v>57</v>
      </c>
      <c r="FN164" s="1">
        <v>4</v>
      </c>
      <c r="FO164" s="1">
        <v>1</v>
      </c>
      <c r="FP164" s="1">
        <v>24</v>
      </c>
      <c r="FQ164" s="1">
        <v>0</v>
      </c>
      <c r="FR164" s="1">
        <f>SUM(Tableau17[[#This Row],[2019-T1-ALEXANDRE Audric]:[2019-T1-MARIE Florie]])</f>
        <v>243</v>
      </c>
      <c r="FS164" s="1">
        <v>15</v>
      </c>
      <c r="FT164" s="1">
        <v>106</v>
      </c>
      <c r="FU164" s="1">
        <v>0</v>
      </c>
      <c r="FV164" s="1">
        <v>339</v>
      </c>
      <c r="FW164" s="1">
        <v>0</v>
      </c>
      <c r="FX164" s="1">
        <v>460</v>
      </c>
      <c r="GD164" s="1">
        <v>0</v>
      </c>
      <c r="GE164" s="1">
        <v>35</v>
      </c>
      <c r="GF164" s="1">
        <v>136</v>
      </c>
      <c r="GG164" s="1">
        <v>11</v>
      </c>
      <c r="GH164" s="1">
        <v>160</v>
      </c>
      <c r="GI164" s="1">
        <v>0</v>
      </c>
      <c r="GJ164" s="1">
        <v>342</v>
      </c>
      <c r="GK164" s="1">
        <v>45</v>
      </c>
      <c r="GL164" s="1">
        <v>143</v>
      </c>
      <c r="GM164" s="1">
        <v>0</v>
      </c>
      <c r="GN164" s="1">
        <v>173</v>
      </c>
      <c r="GO164" s="1">
        <v>0</v>
      </c>
      <c r="GP164" s="1">
        <v>361</v>
      </c>
      <c r="GQ164" s="1">
        <v>48</v>
      </c>
      <c r="GR164" s="1">
        <v>25</v>
      </c>
      <c r="GS164" s="1">
        <v>0</v>
      </c>
      <c r="GT164" s="1">
        <v>223</v>
      </c>
      <c r="GU164" s="1">
        <v>0</v>
      </c>
      <c r="GV164" s="1">
        <v>296</v>
      </c>
      <c r="GW164" s="1">
        <v>47</v>
      </c>
      <c r="GX164" s="1">
        <v>0</v>
      </c>
      <c r="GY164" s="1">
        <v>0</v>
      </c>
      <c r="GZ164" s="1">
        <v>214</v>
      </c>
      <c r="HA164" s="1">
        <v>0</v>
      </c>
      <c r="HB164" s="1">
        <v>261</v>
      </c>
      <c r="HC164" s="1">
        <v>72</v>
      </c>
      <c r="HD164" s="1">
        <v>27</v>
      </c>
      <c r="HE164" s="1">
        <v>83</v>
      </c>
      <c r="HF164" s="1">
        <v>282</v>
      </c>
      <c r="HG164" s="1">
        <v>2</v>
      </c>
      <c r="HH164" s="1">
        <v>466</v>
      </c>
      <c r="HI164" s="1">
        <v>86</v>
      </c>
      <c r="HJ164" s="1">
        <v>0</v>
      </c>
      <c r="HK164" s="1">
        <v>316</v>
      </c>
      <c r="HL164" s="1">
        <v>0</v>
      </c>
      <c r="HM164" s="1">
        <v>0</v>
      </c>
      <c r="HN164" s="1">
        <v>402</v>
      </c>
      <c r="HO164" s="1">
        <v>40</v>
      </c>
      <c r="HP164" s="1">
        <v>10</v>
      </c>
      <c r="HQ164" s="1">
        <v>24</v>
      </c>
      <c r="HR164" s="1">
        <v>155</v>
      </c>
      <c r="HS164" s="1">
        <v>25</v>
      </c>
      <c r="HT164" s="1">
        <v>254</v>
      </c>
      <c r="HU164" s="1">
        <v>22</v>
      </c>
      <c r="HV164" s="1">
        <v>51</v>
      </c>
      <c r="HW164" s="1">
        <v>12</v>
      </c>
      <c r="HX164" s="1">
        <v>189</v>
      </c>
      <c r="HY164" s="1">
        <v>0</v>
      </c>
      <c r="HZ164" s="1">
        <v>274</v>
      </c>
      <c r="IA164" s="1">
        <v>26</v>
      </c>
      <c r="IB164" s="1">
        <v>19</v>
      </c>
      <c r="IC164" s="1">
        <v>54</v>
      </c>
      <c r="ID164" s="1">
        <v>180</v>
      </c>
      <c r="IE164" s="1">
        <v>22</v>
      </c>
      <c r="IF164" s="1">
        <v>301</v>
      </c>
      <c r="IG164" s="1">
        <v>0</v>
      </c>
      <c r="IH164" s="1">
        <v>0</v>
      </c>
      <c r="II164" s="1">
        <v>62</v>
      </c>
      <c r="IJ164" s="1">
        <v>183</v>
      </c>
      <c r="IK164" s="1">
        <v>0</v>
      </c>
      <c r="IL164" s="1">
        <v>245</v>
      </c>
      <c r="IM164" s="26">
        <f>IFERROR(Tableau17[[#This Row],[LDIV]]/Tableau17[[#This Row],[Total général]],"")</f>
        <v>7.2992700729927005E-3</v>
      </c>
      <c r="IN164" s="26">
        <f>IFERROR(Tableau17[[#This Row],[LDVC]]/Tableau17[[#This Row],[Total général]],"")</f>
        <v>0</v>
      </c>
      <c r="IO164" s="26">
        <f>IFERROR(Tableau17[[#This Row],[LDVD]]/Tableau17[[#This Row],[Total général]],"")</f>
        <v>0.10948905109489052</v>
      </c>
      <c r="IP164" s="26">
        <f>IFERROR(Tableau17[[#This Row],[LDVG]]/Tableau17[[#This Row],[Total général]],"")</f>
        <v>5.1094890510948905E-2</v>
      </c>
      <c r="IQ164" s="26">
        <f>IFERROR(Tableau17[[#This Row],[LEXD]]/Tableau17[[#This Row],[Total général]],"")</f>
        <v>0</v>
      </c>
      <c r="IR164" s="26">
        <f>IFERROR(Tableau17[[#This Row],[LEXG]]/Tableau17[[#This Row],[Total général]],"")</f>
        <v>1.4598540145985401E-2</v>
      </c>
      <c r="IS164" s="26">
        <f>IFERROR(Tableau17[[#This Row],[LLR]]/Tableau17[[#This Row],[Total général]],"")</f>
        <v>7.6642335766423361E-2</v>
      </c>
      <c r="IT164" s="26">
        <f>IFERROR(Tableau17[[#This Row],[LREM]]/Tableau17[[#This Row],[Total général]],"")</f>
        <v>3.6496350364963501E-2</v>
      </c>
      <c r="IU164" s="26">
        <f>IFERROR(Tableau17[[#This Row],[LRN]]/Tableau17[[#This Row],[Total général]],"")</f>
        <v>8.0291970802919707E-2</v>
      </c>
      <c r="IV164" s="26">
        <f>IFERROR(Tableau17[[#This Row],[LUG]]/Tableau17[[#This Row],[Total général]],"")</f>
        <v>0.52554744525547448</v>
      </c>
      <c r="IW164" s="26">
        <f>IFERROR(Tableau17[[#This Row],[LVEC]]/Tableau17[[#This Row],[Total général]],"")</f>
        <v>9.8540145985401464E-2</v>
      </c>
      <c r="IX164" s="26">
        <f>IFERROR(Tableau17[[#This Row],[2008-T1-LCMD]]/Tableau17[[#This Row],[2008-T1-TOTAL]],"")</f>
        <v>0.05</v>
      </c>
      <c r="IY164" s="26">
        <f>IFERROR(Tableau17[[#This Row],[2008-T1-LDVD]]/Tableau17[[#This Row],[2008-T1-TOTAL]],"")</f>
        <v>0</v>
      </c>
      <c r="IZ164" s="26">
        <f>IFERROR(Tableau17[[#This Row],[2008-T1-LEXD]]/Tableau17[[#This Row],[2008-T1-TOTAL]],"")</f>
        <v>0</v>
      </c>
      <c r="JA164" s="26">
        <f>IFERROR(Tableau17[[#This Row],[2008-T1-LEXG]]/Tableau17[[#This Row],[2008-T1-TOTAL]],"")</f>
        <v>0.13695652173913042</v>
      </c>
      <c r="JB164" s="26">
        <f>IFERROR(Tableau17[[#This Row],[2008-T1-LFN]]/Tableau17[[#This Row],[2008-T1-TOTAL]],"")</f>
        <v>3.2608695652173912E-2</v>
      </c>
      <c r="JC164" s="26">
        <f>IFERROR(Tableau17[[#This Row],[2008-T1-LMAJ]]/Tableau17[[#This Row],[2008-T1-TOTAL]],"")</f>
        <v>0.18043478260869567</v>
      </c>
      <c r="JD164" s="26">
        <f>IFERROR(Tableau17[[#This Row],[2008-T1-LUG]]/Tableau17[[#This Row],[2008-T1-TOTAL]],"")</f>
        <v>0.6</v>
      </c>
      <c r="JE164" s="26" t="str">
        <f>IFERROR(Tableau17[[#This Row],[2008-T2-LFN]]/Tableau17[[#This Row],[2008-T2-TOTAL]],"")</f>
        <v/>
      </c>
      <c r="JF164" s="26" t="str">
        <f>IFERROR(Tableau17[[#This Row],[2008-T2-LGC]]/Tableau17[[#This Row],[2008-T2-TOTAL]],"")</f>
        <v/>
      </c>
      <c r="JG164" s="26" t="str">
        <f>IFERROR(Tableau17[[#This Row],[2008-T2-LMAJ]]/Tableau17[[#This Row],[2008-T2-TOTAL]],"")</f>
        <v/>
      </c>
      <c r="JH164" s="26" t="str">
        <f>IFERROR(Tableau17[[#This Row],[2008-T2-LUG]]/Tableau17[[#This Row],[2008-T2-TOTAL]],"")</f>
        <v/>
      </c>
      <c r="JI164" s="26">
        <f>IFERROR(Tableau17[[#This Row],[2014-T1-LDIV]]/Tableau17[[#This Row],[2014-T1-TOTAL]],"")</f>
        <v>3.2163742690058478E-2</v>
      </c>
      <c r="JJ164" s="26">
        <f>IFERROR(Tableau17[[#This Row],[2014-T1-LDVD]]/Tableau17[[#This Row],[2014-T1-TOTAL]],"")</f>
        <v>0</v>
      </c>
      <c r="JK164" s="26">
        <f>IFERROR(Tableau17[[#This Row],[2014-T1-LDVG]]/Tableau17[[#This Row],[2014-T1-TOTAL]],"")</f>
        <v>0.32748538011695905</v>
      </c>
      <c r="JL164" s="26">
        <f>IFERROR(Tableau17[[#This Row],[2014-T1-LEXG]]/Tableau17[[#This Row],[2014-T1-TOTAL]],"")</f>
        <v>1.1695906432748537E-2</v>
      </c>
      <c r="JM164" s="26">
        <f>IFERROR(Tableau17[[#This Row],[2014-T1-LFG]]/Tableau17[[#This Row],[2014-T1-TOTAL]],"")</f>
        <v>0.14619883040935672</v>
      </c>
      <c r="JN164" s="26">
        <f>IFERROR(Tableau17[[#This Row],[2014-T1-LFN]]/Tableau17[[#This Row],[2014-T1-TOTAL]],"")</f>
        <v>0.1023391812865497</v>
      </c>
      <c r="JO164" s="26">
        <f>IFERROR(Tableau17[[#This Row],[2014-T1-LUD]]/Tableau17[[#This Row],[2014-T1-TOTAL]],"")</f>
        <v>0.13157894736842105</v>
      </c>
      <c r="JP164" s="26">
        <f>IFERROR(Tableau17[[#This Row],[2014-T1-LUG]]/Tableau17[[#This Row],[2014-T1-TOTAL]],"")</f>
        <v>0.24853801169590642</v>
      </c>
      <c r="JQ164" s="26">
        <f>IFERROR(Tableau17[[#This Row],[2014-T2-LFN]]/Tableau17[[#This Row],[2014-T2-TOTAL]],"")</f>
        <v>0.12465373961218837</v>
      </c>
      <c r="JR164" s="26">
        <f>IFERROR(Tableau17[[#This Row],[2014-T2-LUD]]/Tableau17[[#This Row],[2014-T2-TOTAL]],"")</f>
        <v>0.39612188365650969</v>
      </c>
      <c r="JS164" s="26">
        <f>IFERROR(Tableau17[[#This Row],[2014-T2-LUG]]/Tableau17[[#This Row],[2014-T2-TOTAL]],"")</f>
        <v>0.47922437673130192</v>
      </c>
      <c r="JT164" s="26">
        <f>IFERROR(Tableau17[[#This Row],[2015-T1-BC-DIV]]/Tableau17[[#This Row],[2015-T1-TOTAL]],"")</f>
        <v>0</v>
      </c>
      <c r="JU164" s="26">
        <f>IFERROR(Tableau17[[#This Row],[2015-T1-BC-DLF]]/Tableau17[[#This Row],[2015-T1-TOTAL]],"")</f>
        <v>1.3513513513513514E-2</v>
      </c>
      <c r="JV164" s="26">
        <f>IFERROR(Tableau17[[#This Row],[2015-T1-BC-DVD]]/Tableau17[[#This Row],[2015-T1-TOTAL]],"")</f>
        <v>0</v>
      </c>
      <c r="JW164" s="26">
        <f>IFERROR(Tableau17[[#This Row],[2015-T1-BC-DVG]]/Tableau17[[#This Row],[2015-T1-TOTAL]],"")</f>
        <v>0.35135135135135137</v>
      </c>
      <c r="JX164" s="26">
        <f>IFERROR(Tableau17[[#This Row],[2015-T1-BC-FG]]/Tableau17[[#This Row],[2015-T1-TOTAL]],"")</f>
        <v>0.10135135135135136</v>
      </c>
      <c r="JY164" s="26">
        <f>IFERROR(Tableau17[[#This Row],[2015-T1-BC-FN]]/Tableau17[[#This Row],[2015-T1-TOTAL]],"")</f>
        <v>0.14864864864864866</v>
      </c>
      <c r="JZ164" s="26">
        <f>IFERROR(Tableau17[[#This Row],[2015-T1-BC-MDM]]/Tableau17[[#This Row],[2015-T1-TOTAL]],"")</f>
        <v>0</v>
      </c>
      <c r="KA164" s="26">
        <f>IFERROR(Tableau17[[#This Row],[2015-T1-BC-RDG]]/Tableau17[[#This Row],[2015-T1-TOTAL]],"")</f>
        <v>0</v>
      </c>
      <c r="KB164" s="26">
        <f>IFERROR(Tableau17[[#This Row],[2015-T1-BC-SOC]]/Tableau17[[#This Row],[2015-T1-TOTAL]],"")</f>
        <v>0.13851351351351351</v>
      </c>
      <c r="KC164" s="26">
        <f>IFERROR(Tableau17[[#This Row],[2015-T1-BC-UD]]/Tableau17[[#This Row],[2015-T1-TOTAL]],"")</f>
        <v>8.4459459459459457E-2</v>
      </c>
      <c r="KD164" s="26">
        <f>IFERROR(Tableau17[[#This Row],[2015-T1-BC-UG]]/Tableau17[[#This Row],[2015-T1-TOTAL]],"")</f>
        <v>0</v>
      </c>
      <c r="KE164" s="26">
        <f>IFERROR(Tableau17[[#This Row],[2015-T1-BC-VEC]]/Tableau17[[#This Row],[2015-T1-TOTAL]],"")</f>
        <v>0.16216216216216217</v>
      </c>
      <c r="KF164" s="26">
        <f>IFERROR(Tableau17[[#This Row],[2015-T2-BC-DVG]]/Tableau17[[#This Row],[2015-T2-TOTAL]],"")</f>
        <v>0.81992337164750961</v>
      </c>
      <c r="KG164" s="26">
        <f>IFERROR(Tableau17[[#This Row],[2015-T2-BC-FN]]/Tableau17[[#This Row],[2015-T2-TOTAL]],"")</f>
        <v>0.18007662835249041</v>
      </c>
      <c r="KH164" s="26">
        <f>IFERROR(Tableau17[[#This Row],[2015-T2-BC-SOC]]/Tableau17[[#This Row],[2015-T2-TOTAL]],"")</f>
        <v>0</v>
      </c>
      <c r="KI164" s="26">
        <f>IFERROR(Tableau17[[#This Row],[2015-T2-BC-UD]]/Tableau17[[#This Row],[2015-T2-TOTAL]],"")</f>
        <v>0</v>
      </c>
      <c r="KJ164" s="26">
        <f>IFERROR(Tableau17[[#This Row],[2015-T2-BC-UG]]/Tableau17[[#This Row],[2015-T2-TOTAL]],"")</f>
        <v>0</v>
      </c>
      <c r="KK164" s="26">
        <f>IFERROR(Tableau17[[#This Row],[2017 (L)-T1-COM]]/Tableau17[[#This Row],[2017 (L)-T1-TOTAL]],"")</f>
        <v>0</v>
      </c>
      <c r="KL164" s="26">
        <f>IFERROR(Tableau17[[#This Row],[2017 (L)-T1-DIV]]/Tableau17[[#This Row],[2017 (L)-T1-TOTAL]],"")</f>
        <v>7.3089700996677748E-2</v>
      </c>
      <c r="KM164" s="26">
        <f>IFERROR(Tableau17[[#This Row],[2017 (L)-T1-DLF]]/Tableau17[[#This Row],[2017 (L)-T1-TOTAL]],"")</f>
        <v>1.3289036544850499E-2</v>
      </c>
      <c r="KN164" s="26">
        <f>IFERROR(Tableau17[[#This Row],[2017 (L)-T1-DVD]]/Tableau17[[#This Row],[2017 (L)-T1-TOTAL]],"")</f>
        <v>0</v>
      </c>
      <c r="KO164" s="26">
        <f>IFERROR(Tableau17[[#This Row],[2017 (L)-T1-DVG]]/Tableau17[[#This Row],[2017 (L)-T1-TOTAL]],"")</f>
        <v>2.9900332225913623E-2</v>
      </c>
      <c r="KP164" s="26">
        <f>IFERROR(Tableau17[[#This Row],[2017 (L)-T1-ECO]]/Tableau17[[#This Row],[2017 (L)-T1-TOTAL]],"")</f>
        <v>1.6611295681063124E-2</v>
      </c>
      <c r="KQ164" s="26">
        <f>IFERROR(Tableau17[[#This Row],[2017 (L)-T1-EXD]]/Tableau17[[#This Row],[2017 (L)-T1-TOTAL]],"")</f>
        <v>6.6445182724252493E-3</v>
      </c>
      <c r="KR164" s="26">
        <f>IFERROR(Tableau17[[#This Row],[2017 (L)-T1-EXG]]/Tableau17[[#This Row],[2017 (L)-T1-TOTAL]],"")</f>
        <v>3.3222591362126247E-3</v>
      </c>
      <c r="KS164" s="26">
        <f>IFERROR(Tableau17[[#This Row],[2017 (L)-T1-FI]]/Tableau17[[#This Row],[2017 (L)-T1-TOTAL]],"")</f>
        <v>0.44186046511627908</v>
      </c>
      <c r="KT164" s="26">
        <f>IFERROR(Tableau17[[#This Row],[2017 (L)-T1-FN]]/Tableau17[[#This Row],[2017 (L)-T1-TOTAL]],"")</f>
        <v>6.6445182724252497E-2</v>
      </c>
      <c r="KU164" s="26">
        <f>IFERROR(Tableau17[[#This Row],[2017 (L)-T1-LR]]/Tableau17[[#This Row],[2017 (L)-T1-TOTAL]],"")</f>
        <v>6.3122923588039864E-2</v>
      </c>
      <c r="KV164" s="26">
        <f>IFERROR(Tableau17[[#This Row],[2017 (L)-T1-MDM]]/Tableau17[[#This Row],[2017 (L)-T1-TOTAL]],"")</f>
        <v>0</v>
      </c>
      <c r="KW164" s="26">
        <f>IFERROR(Tableau17[[#This Row],[2017 (L)-T1-RDG]]/Tableau17[[#This Row],[2017 (L)-T1-TOTAL]],"")</f>
        <v>0</v>
      </c>
      <c r="KX164" s="26">
        <f>IFERROR(Tableau17[[#This Row],[2017 (L)-T1-REG]]/Tableau17[[#This Row],[2017 (L)-T1-TOTAL]],"")</f>
        <v>0</v>
      </c>
      <c r="KY164" s="26">
        <f>IFERROR(Tableau17[[#This Row],[2017 (L)-T1-REM]]/Tableau17[[#This Row],[2017 (L)-T1-TOTAL]],"")</f>
        <v>0.17940199335548174</v>
      </c>
      <c r="KZ164" s="26">
        <f>IFERROR(Tableau17[[#This Row],[2017 (L)-T1-SOC]]/Tableau17[[#This Row],[2017 (L)-T1-TOTAL]],"")</f>
        <v>0.10631229235880399</v>
      </c>
      <c r="LA164" s="26">
        <f>IFERROR(Tableau17[[#This Row],[2017 (L)-T1-UDI]]/Tableau17[[#This Row],[2017 (L)-T1-TOTAL]],"")</f>
        <v>0</v>
      </c>
      <c r="LB164" s="26">
        <f>IFERROR(Tableau17[[#This Row],[2017 (L)-T2-FI]]/Tableau17[[#This Row],[2017 (L)-T2-TOTAL]],"")</f>
        <v>0.74693877551020404</v>
      </c>
      <c r="LC164" s="26">
        <f>IFERROR(Tableau17[[#This Row],[2017 (L)-T2-FN]]/Tableau17[[#This Row],[2017 (L)-T2-TOTAL]],"")</f>
        <v>0</v>
      </c>
      <c r="LD164" s="26">
        <f>IFERROR(Tableau17[[#This Row],[2017 (L)-T2-LR]]/Tableau17[[#This Row],[2017 (L)-T2-TOTAL]],"")</f>
        <v>0</v>
      </c>
      <c r="LE164" s="26">
        <f>IFERROR(Tableau17[[#This Row],[2017 (L)-T2-MDM]]/Tableau17[[#This Row],[2017 (L)-T2-TOTAL]],"")</f>
        <v>0</v>
      </c>
      <c r="LF164" s="26">
        <f>IFERROR(Tableau17[[#This Row],[2017 (L)-T2-REM]]/Tableau17[[#This Row],[2017 (L)-T2-TOTAL]],"")</f>
        <v>0.2530612244897959</v>
      </c>
      <c r="LG164" s="26">
        <f>IFERROR(Tableau17[[#This Row],[2017-T1-ARTHAUD Nathalie]]/Tableau17[[#This Row],[2017-T1-TOTAL]],"")</f>
        <v>1.0729613733905579E-2</v>
      </c>
      <c r="LH164" s="26">
        <f>IFERROR(Tableau17[[#This Row],[2017-T1-ASSELINEAU Fran]]/Tableau17[[#This Row],[2017-T1-TOTAL]],"")</f>
        <v>1.7167381974248927E-2</v>
      </c>
      <c r="LI164" s="26">
        <f>IFERROR(Tableau17[[#This Row],[2017-T1-CHEMINADE Jacques]]/Tableau17[[#This Row],[2017-T1-TOTAL]],"")</f>
        <v>0</v>
      </c>
      <c r="LJ164" s="26">
        <f>IFERROR(Tableau17[[#This Row],[2017-T1-DUPONT-AIGNAN Nicolas]]/Tableau17[[#This Row],[2017-T1-TOTAL]],"")</f>
        <v>1.0729613733905579E-2</v>
      </c>
      <c r="LK164" s="26">
        <f>IFERROR(Tableau17[[#This Row],[2017-T1-FILLON Fran]]/Tableau17[[#This Row],[2017-T1-TOTAL]],"")</f>
        <v>5.7939914163090127E-2</v>
      </c>
      <c r="LL164" s="26">
        <f>IFERROR(Tableau17[[#This Row],[2017-T1-HAMON Beno]]/Tableau17[[#This Row],[2017-T1-TOTAL]],"")</f>
        <v>9.8712446351931327E-2</v>
      </c>
      <c r="LM164" s="26">
        <f>IFERROR(Tableau17[[#This Row],[2017-T1-LASSALLE Jean]]/Tableau17[[#This Row],[2017-T1-TOTAL]],"")</f>
        <v>4.2918454935622317E-3</v>
      </c>
      <c r="LN164" s="26">
        <f>IFERROR(Tableau17[[#This Row],[2017-T1-LE PEN Marine]]/Tableau17[[#This Row],[2017-T1-TOTAL]],"")</f>
        <v>0.12660944206008584</v>
      </c>
      <c r="LO164" s="26">
        <f>IFERROR(Tableau17[[#This Row],[2017-T1-M Jean-Luc]]/Tableau17[[#This Row],[2017-T1-TOTAL]],"")</f>
        <v>0.48068669527896996</v>
      </c>
      <c r="LP164" s="26">
        <f>IFERROR(Tableau17[[#This Row],[2017-T1-MACRON Emmanuel]]/Tableau17[[#This Row],[2017-T1-TOTAL]],"")</f>
        <v>0.17811158798283261</v>
      </c>
      <c r="LQ164" s="26">
        <f>IFERROR(Tableau17[[#This Row],[2017-T1-POUTOU Philippe]]/Tableau17[[#This Row],[2017-T1-TOTAL]],"")</f>
        <v>1.5021459227467811E-2</v>
      </c>
      <c r="LR164" s="26">
        <f>IFERROR(Tableau17[[#This Row],[2017-T2-LE PEN Marine]]/Tableau17[[#This Row],[2017-T2-TOTAL]],"")</f>
        <v>0.21393034825870647</v>
      </c>
      <c r="LS164" s="26">
        <f>IFERROR(Tableau17[[#This Row],[2017-T2-MACRON Emmanuel]]/Tableau17[[#This Row],[2017-T2-TOTAL]],"")</f>
        <v>0.78606965174129351</v>
      </c>
      <c r="LT164" s="26">
        <f>IFERROR(Tableau17[[#This Row],[2019-T1-ALEXANDRE Audric]]/Tableau17[[#This Row],[2019-T1-TOTAL]],"")</f>
        <v>0</v>
      </c>
      <c r="LU164" s="26">
        <f>IFERROR(Tableau17[[#This Row],[2019-T1-ARTHAUD Nathalie]]/Tableau17[[#This Row],[2019-T1-TOTAL]],"")</f>
        <v>8.23045267489712E-3</v>
      </c>
      <c r="LV164" s="26">
        <f>IFERROR(Tableau17[[#This Row],[2019-T1-ASSELINEAU François]]/Tableau17[[#This Row],[2019-T1-TOTAL]],"")</f>
        <v>1.2345679012345678E-2</v>
      </c>
      <c r="LW164" s="26">
        <f>IFERROR(Tableau17[[#This Row],[2019-T1-AUBRY Manon]]/Tableau17[[#This Row],[2019-T1-TOTAL]],"")</f>
        <v>0.18930041152263374</v>
      </c>
      <c r="LX164" s="26">
        <f>IFERROR(Tableau17[[#This Row],[2019-T1-AZERGUI Nagib]]/Tableau17[[#This Row],[2019-T1-TOTAL]],"")</f>
        <v>2.0576131687242798E-2</v>
      </c>
      <c r="LY164" s="26">
        <f>IFERROR(Tableau17[[#This Row],[2019-T1-BARDELLA Jordan]]/Tableau17[[#This Row],[2019-T1-TOTAL]],"")</f>
        <v>0.13168724279835392</v>
      </c>
      <c r="LZ164" s="26">
        <f>IFERROR(Tableau17[[#This Row],[2019-T1-BELLAMY François-Xavier]]/Tableau17[[#This Row],[2019-T1-TOTAL]],"")</f>
        <v>2.4691358024691357E-2</v>
      </c>
      <c r="MA164" s="26">
        <f>IFERROR(Tableau17[[#This Row],[2019-T1-BIDOU Olivier]]/Tableau17[[#This Row],[2019-T1-TOTAL]],"")</f>
        <v>0</v>
      </c>
      <c r="MB164" s="26">
        <f>IFERROR(Tableau17[[#This Row],[2019-T1-BOURG Dominique]]/Tableau17[[#This Row],[2019-T1-TOTAL]],"")</f>
        <v>3.7037037037037035E-2</v>
      </c>
      <c r="MC164" s="26">
        <f>IFERROR(Tableau17[[#This Row],[2019-T1-BROSSAT Ian]]/Tableau17[[#This Row],[2019-T1-TOTAL]],"")</f>
        <v>5.3497942386831275E-2</v>
      </c>
      <c r="MD164" s="26">
        <f>IFERROR(Tableau17[[#This Row],[2019-T1-CAILLAUD Sophie]]/Tableau17[[#This Row],[2019-T1-TOTAL]],"")</f>
        <v>0</v>
      </c>
      <c r="ME164" s="26">
        <f>IFERROR(Tableau17[[#This Row],[2019-T1-CAMUS Renaud]]/Tableau17[[#This Row],[2019-T1-TOTAL]],"")</f>
        <v>0</v>
      </c>
      <c r="MF164" s="26">
        <f>IFERROR(Tableau17[[#This Row],[2019-T1-CHALENÇON Christophe]]/Tableau17[[#This Row],[2019-T1-TOTAL]],"")</f>
        <v>0</v>
      </c>
      <c r="MG164" s="26">
        <f>IFERROR(Tableau17[[#This Row],[2019-T1-CORBET Cathy Denise Ginette]]/Tableau17[[#This Row],[2019-T1-TOTAL]],"")</f>
        <v>0</v>
      </c>
      <c r="MH164" s="26">
        <f>IFERROR(Tableau17[[#This Row],[2019-T1-DE PREVOISIN Robert]]/Tableau17[[#This Row],[2019-T1-TOTAL]],"")</f>
        <v>0</v>
      </c>
      <c r="MI164" s="26">
        <f>IFERROR(Tableau17[[#This Row],[2019-T1-DELFEL Thérèse]]/Tableau17[[#This Row],[2019-T1-TOTAL]],"")</f>
        <v>8.23045267489712E-3</v>
      </c>
      <c r="MJ164" s="26">
        <f>IFERROR(Tableau17[[#This Row],[2019-T1-DIEUMEGARD Pierre]]/Tableau17[[#This Row],[2019-T1-TOTAL]],"")</f>
        <v>0</v>
      </c>
      <c r="MK164" s="26">
        <f>IFERROR(Tableau17[[#This Row],[2019-T1-DUPONT-AIGNAN Nicolas]]/Tableau17[[#This Row],[2019-T1-TOTAL]],"")</f>
        <v>8.23045267489712E-3</v>
      </c>
      <c r="ML164" s="26">
        <f>IFERROR(Tableau17[[#This Row],[2019-T1-GERNIGON Yves]]/Tableau17[[#This Row],[2019-T1-TOTAL]],"")</f>
        <v>0</v>
      </c>
      <c r="MM164" s="26">
        <f>IFERROR(Tableau17[[#This Row],[2019-T1-GLUCKSMANN Raphaël]]/Tableau17[[#This Row],[2019-T1-TOTAL]],"")</f>
        <v>9.8765432098765427E-2</v>
      </c>
      <c r="MN164" s="26">
        <f>IFERROR(Tableau17[[#This Row],[2019-T1-HAMON Benoît]]/Tableau17[[#This Row],[2019-T1-TOTAL]],"")</f>
        <v>5.3497942386831275E-2</v>
      </c>
      <c r="MO164" s="26">
        <f>IFERROR(Tableau17[[#This Row],[2019-T1-HELGEN Gilles]]/Tableau17[[#This Row],[2019-T1-TOTAL]],"")</f>
        <v>0</v>
      </c>
      <c r="MP164" s="26">
        <f>IFERROR(Tableau17[[#This Row],[2019-T1-JADOT Yannick]]/Tableau17[[#This Row],[2019-T1-TOTAL]],"")</f>
        <v>0.23456790123456789</v>
      </c>
      <c r="MQ164" s="26">
        <f>IFERROR(Tableau17[[#This Row],[2019-T1-LAGARDE Jean-Christophe]]/Tableau17[[#This Row],[2019-T1-TOTAL]],"")</f>
        <v>1.646090534979424E-2</v>
      </c>
      <c r="MR164" s="26">
        <f>IFERROR(Tableau17[[#This Row],[2019-T1-LALANNE Francis]]/Tableau17[[#This Row],[2019-T1-TOTAL]],"")</f>
        <v>4.11522633744856E-3</v>
      </c>
      <c r="MS164" s="26">
        <f>IFERROR(Tableau17[[#This Row],[2019-T1-LOISEAU Nathalie]]/Tableau17[[#This Row],[2019-T1-TOTAL]],"")</f>
        <v>9.8765432098765427E-2</v>
      </c>
      <c r="MT164" s="26">
        <f>IFERROR(Tableau17[[#This Row],[2019-T1-MARIE Florie]]/Tableau17[[#This Row],[2019-T1-TOTAL]],"")</f>
        <v>0</v>
      </c>
      <c r="MU164" s="26">
        <f>IFERROR(Tableau17[[#This Row],[2008-T1-MACROEXTRDROITE]]/Tableau17[[#This Row],[2008-T1-MACROTOTALE]],"")</f>
        <v>3.2608695652173912E-2</v>
      </c>
      <c r="MV164" s="26">
        <f>IFERROR(Tableau17[[#This Row],[2008-T1-MACRODROITE]]/Tableau17[[#This Row],[2008-T1-MACROTOTALE]],"")</f>
        <v>0.23043478260869565</v>
      </c>
      <c r="MW164" s="26">
        <f>IFERROR(Tableau17[[#This Row],[2008-T1-MACROCENTRE]]/Tableau17[[#This Row],[2008-T1-MACROTOTALE]],"")</f>
        <v>0</v>
      </c>
      <c r="MX164" s="26">
        <f>IFERROR(Tableau17[[#This Row],[2008-T1-MACROGAUCHE]]/Tableau17[[#This Row],[2008-T1-MACROTOTALE]],"")</f>
        <v>0.7369565217391304</v>
      </c>
      <c r="MY164" s="26">
        <f>IFERROR(Tableau17[[#This Row],[2008-T1-MACROAUTRE]]/Tableau17[[#This Row],[2008-T1-MACROTOTALE]],"")</f>
        <v>0</v>
      </c>
      <c r="MZ164" s="26" t="str">
        <f>IFERROR(Tableau17[[#This Row],[2008-T2-MACROEXTRDROITE]]/Tableau17[[#This Row],[2008-T2-MACROTOTALE]],"")</f>
        <v/>
      </c>
      <c r="NA164" s="26" t="str">
        <f>IFERROR(Tableau17[[#This Row],[2008-T2-MACRODROITE]]/Tableau17[[#This Row],[2008-T2-MACROTOTALE]],"")</f>
        <v/>
      </c>
      <c r="NB164" s="26" t="str">
        <f>IFERROR(Tableau17[[#This Row],[2008-T2-MACROCENTRE]]/Tableau17[[#This Row],[2008-T2-MACROTOTALE]],"")</f>
        <v/>
      </c>
      <c r="NC164" s="26" t="str">
        <f>IFERROR(Tableau17[[#This Row],[2008-T2-MACROGAUCHE]]/Tableau17[[#This Row],[2008-T2-MACROTOTALE]],"")</f>
        <v/>
      </c>
      <c r="ND164" s="26" t="str">
        <f>IFERROR(Tableau17[[#This Row],[2008-T2-MACROAUTRE]]/Tableau17[[#This Row],[2008-T2-MACROTOTALE]],"")</f>
        <v/>
      </c>
      <c r="NE164" s="26">
        <f>IFERROR(Tableau17[[#This Row],[2014-T1-MACROEXTRDROITE]]/Tableau17[[#This Row],[2014-T1-MACROTOTALE]],"")</f>
        <v>0.1023391812865497</v>
      </c>
      <c r="NF164" s="26">
        <f>IFERROR(Tableau17[[#This Row],[2014-T1-MACRODROITE]]/Tableau17[[#This Row],[2014-T1-MACROTOTALE]],"")</f>
        <v>0.39766081871345027</v>
      </c>
      <c r="NG164" s="26">
        <f>IFERROR(Tableau17[[#This Row],[2014-T1-MACROCENTRE]]/Tableau17[[#This Row],[2014-T1-MACROTOTALE]],"")</f>
        <v>3.2163742690058478E-2</v>
      </c>
      <c r="NH164" s="26">
        <f>IFERROR(Tableau17[[#This Row],[2014-T1-MACROGAUCHE]]/Tableau17[[#This Row],[2014-T1-MACROTOTALE]],"")</f>
        <v>0.46783625730994149</v>
      </c>
      <c r="NI164" s="26">
        <f>IFERROR(Tableau17[[#This Row],[2014-T1-MACROAUTRE]]/Tableau17[[#This Row],[2014-T1-MACROTOTALE]],"")</f>
        <v>0</v>
      </c>
      <c r="NJ164" s="26">
        <f>IFERROR(Tableau17[[#This Row],[2014-T2-MACROEXTRDROITE]]/Tableau17[[#This Row],[2014-T2-MACROTOTALE]],"")</f>
        <v>0.12465373961218837</v>
      </c>
      <c r="NK164" s="26">
        <f>IFERROR(Tableau17[[#This Row],[2014-T2-MACRODROITE]]/Tableau17[[#This Row],[2014-T2-MACROTOTALE]],"")</f>
        <v>0.39612188365650969</v>
      </c>
      <c r="NL164" s="26">
        <f>IFERROR(Tableau17[[#This Row],[2014-T2-MACROCENTRE]]/Tableau17[[#This Row],[2014-T2-MACROTOTALE]],"")</f>
        <v>0</v>
      </c>
      <c r="NM164" s="26">
        <f>IFERROR(Tableau17[[#This Row],[2014-T2-MACROGAUCHE]]/Tableau17[[#This Row],[2014-T2-MACROTOTALE]],"")</f>
        <v>0.47922437673130192</v>
      </c>
      <c r="NN164" s="26">
        <f>IFERROR(Tableau17[[#This Row],[2014-T2-MACROAUTRE]]/Tableau17[[#This Row],[2014-T2-MACROTOTALE]],"")</f>
        <v>0</v>
      </c>
      <c r="NO164" s="26">
        <f>IFERROR( Tableau17[[#This Row],[2015-T1-MACROEXTRDROITE]]/Tableau17[[#This Row],[2015-T1-MACROTOTALE]],"")</f>
        <v>0.16216216216216217</v>
      </c>
      <c r="NP164" s="26">
        <f>IFERROR(Tableau17[[#This Row],[2015-T1-MACRODROITE]]/Tableau17[[#This Row],[2015-T1-MACROTOTALE]],"")</f>
        <v>8.4459459459459457E-2</v>
      </c>
      <c r="NQ164" s="26">
        <f>IFERROR(Tableau17[[#This Row],[2015-T1-MACROCENTRE]]/Tableau17[[#This Row],[2015-T1-MACROTOTALE]],"")</f>
        <v>0</v>
      </c>
      <c r="NR164" s="26">
        <f>IFERROR(Tableau17[[#This Row],[2015-T1-MACROGAUCHE]]/Tableau17[[#This Row],[2015-T1-MACROTOTALE]],"")</f>
        <v>0.7533783783783784</v>
      </c>
      <c r="NS164" s="26">
        <f>IFERROR(Tableau17[[#This Row],[2015-T1-MACROAUTRE]]/Tableau17[[#This Row],[2015-T1-MACROTOTALE]],"")</f>
        <v>0</v>
      </c>
      <c r="NT164" s="26">
        <f>IFERROR(Tableau17[[#This Row],[2015-T2-MACROEXTRDROITE]]/Tableau17[[#This Row],[2015-T2-MACROTOTALE]],"")</f>
        <v>0.18007662835249041</v>
      </c>
      <c r="NU164" s="26">
        <f>IFERROR(Tableau17[[#This Row],[2015-T2-MACRODROITE]]/Tableau17[[#This Row],[2015-T2-MACROTOTALE]],"")</f>
        <v>0</v>
      </c>
      <c r="NV164" s="26">
        <f>IFERROR(Tableau17[[#This Row],[2015-T2-MACROCENTRE]]/Tableau17[[#This Row],[2015-T2-MACROTOTALE]],"")</f>
        <v>0</v>
      </c>
      <c r="NW164" s="26">
        <f>IFERROR(Tableau17[[#This Row],[2015-T2-MACROGAUCHE]]/Tableau17[[#This Row],[2015-T2-MACROTOTALE]],"")</f>
        <v>0.81992337164750961</v>
      </c>
      <c r="NX164" s="26">
        <f>IFERROR(Tableau17[[#This Row],[2015-T2-MACROAUTRE]]/Tableau17[[#This Row],[2015-T2-MACROTOTALE]],"")</f>
        <v>0</v>
      </c>
      <c r="NY164" s="26">
        <f>IFERROR(Tableau17[[#This Row],[2017-T1-MACROEXTRDROITE]]/Tableau17[[#This Row],[2017-T1-MACROTOTALE]],"")</f>
        <v>0.15450643776824036</v>
      </c>
      <c r="NZ164" s="26">
        <f>IFERROR(Tableau17[[#This Row],[2017-T1-MACRODROITE]]/Tableau17[[#This Row],[2017-T1-MACROTOTALE]],"")</f>
        <v>5.7939914163090127E-2</v>
      </c>
      <c r="OA164" s="26">
        <f>IFERROR(Tableau17[[#This Row],[2017-T1-MACROCENTRE]]/Tableau17[[#This Row],[2017-T1-MACROTOTALE]],"")</f>
        <v>0.17811158798283261</v>
      </c>
      <c r="OB164" s="26">
        <f>IFERROR(Tableau17[[#This Row],[2017-T1-MACROGAUCHE]]/Tableau17[[#This Row],[2017-T1-MACROTOTALE]],"")</f>
        <v>0.60515021459227469</v>
      </c>
      <c r="OC164" s="26">
        <f>IFERROR(Tableau17[[#This Row],[2017-T1-MACROAUTRE]]/Tableau17[[#This Row],[2017-T1-MACROTOTALE]],"")</f>
        <v>4.2918454935622317E-3</v>
      </c>
      <c r="OD164" s="26">
        <f>IFERROR(Tableau17[[#This Row],[2017-T2-MACROEXTRDROITE]]/Tableau17[[#This Row],[2017-T2-MACROTOTALE]],"")</f>
        <v>0.21393034825870647</v>
      </c>
      <c r="OE164" s="26">
        <f>IFERROR(Tableau17[[#This Row],[2017-T2-MACRODROITE]]/Tableau17[[#This Row],[2017-T2-MACROTOTALE]],"")</f>
        <v>0</v>
      </c>
      <c r="OF164" s="26">
        <f>IFERROR(Tableau17[[#This Row],[2017-T2-MACROCENTRE]]/Tableau17[[#This Row],[2017-T2-MACROTOTALE]],"")</f>
        <v>0.78606965174129351</v>
      </c>
      <c r="OG164" s="26">
        <f>IFERROR(Tableau17[[#This Row],[2017-T2-MACROGAUCHE]]/Tableau17[[#This Row],[2017-T2-MACROTOTALE]],"")</f>
        <v>0</v>
      </c>
      <c r="OH164" s="26">
        <f>IFERROR(Tableau17[[#This Row],[2017-T2-MACROAUTRE]]/Tableau17[[#This Row],[2017-T2-MACROTOTALE]],"")</f>
        <v>0</v>
      </c>
      <c r="OI164" s="26">
        <f>IFERROR(Tableau17[[#This Row],[2019-T1-MACROEXTRDROITE]]/Tableau17[[#This Row],[2019-T1-MACROTOTALE]],"")</f>
        <v>0.15748031496062992</v>
      </c>
      <c r="OJ164" s="26">
        <f>IFERROR(Tableau17[[#This Row],[2019-T1-MACRODROITE]]/Tableau17[[#This Row],[2019-T1-MACROTOTALE]],"")</f>
        <v>3.937007874015748E-2</v>
      </c>
      <c r="OK164" s="26">
        <f>IFERROR(Tableau17[[#This Row],[2019-T1-MACROCENTRE]]/Tableau17[[#This Row],[2019-T1-MACROTOTALE]],"")</f>
        <v>9.4488188976377951E-2</v>
      </c>
      <c r="OL164" s="26">
        <f>IFERROR(Tableau17[[#This Row],[2019-T1-MACROGAUCHE]]/Tableau17[[#This Row],[2019-T1-MACROTOTALE]],"")</f>
        <v>0.61023622047244097</v>
      </c>
      <c r="OM164" s="26">
        <f>IFERROR(Tableau17[[#This Row],[2019-T1-MACROAUTRE]]/Tableau17[[#This Row],[2019-T1-MACROTOTALE]],"")</f>
        <v>9.8425196850393706E-2</v>
      </c>
      <c r="ON164" s="26">
        <f>IFERROR(Tableau17[[#This Row],[2020-T1-MACROEXTRDROITE]]/Tableau17[[#This Row],[2020-T1-MACROTOTALE]],"")</f>
        <v>8.0291970802919707E-2</v>
      </c>
      <c r="OO164" s="26">
        <f>IFERROR(Tableau17[[#This Row],[2020-T1-MACRODROITE]]/Tableau17[[#This Row],[2020-T1-MACROTOTALE]],"")</f>
        <v>0.18613138686131386</v>
      </c>
      <c r="OP164" s="26">
        <f>IFERROR(Tableau17[[#This Row],[2020-T1-MACROCENTRE]]/Tableau17[[#This Row],[2020-T1-MACROTOTALE]],"")</f>
        <v>4.3795620437956206E-2</v>
      </c>
      <c r="OQ164" s="26">
        <f>IFERROR(Tableau17[[#This Row],[2020-T1-MACROGAUCHE]]/Tableau17[[#This Row],[2020-T1-MACROTOTALE]],"")</f>
        <v>0.68978102189781021</v>
      </c>
      <c r="OR164" s="26">
        <f>IFERROR(Tableau17[[#This Row],[2020-T1-MACROAUTRE]]/Tableau17[[#This Row],[2020-T1-MACROTOTALE]],"")</f>
        <v>0</v>
      </c>
      <c r="OS164" s="26">
        <f>IFERROR(Tableau17[[#This Row],[2017 (L)-T1-MACROEXTRDROITE]]/Tableau17[[#This Row],[2017 (L)-T1-MACROTOTALE]],"")</f>
        <v>8.6378737541528236E-2</v>
      </c>
      <c r="OT164" s="26">
        <f>IFERROR(Tableau17[[#This Row],[2017 (L)-T1-MACRODROITE]]/Tableau17[[#This Row],[2017 (L)-T1-MACROTOTALE]],"")</f>
        <v>6.3122923588039864E-2</v>
      </c>
      <c r="OU164" s="26">
        <f>IFERROR(Tableau17[[#This Row],[2017 (L)-T1-MACROCENTRE]]/Tableau17[[#This Row],[2017 (L)-T1-MACROTOTALE]],"")</f>
        <v>0.17940199335548174</v>
      </c>
      <c r="OV164" s="26">
        <f>IFERROR(Tableau17[[#This Row],[2017 (L)-T1-MACROGAUCHE]]/Tableau17[[#This Row],[2017 (L)-T1-MACROTOTALE]],"")</f>
        <v>0.59800664451827246</v>
      </c>
      <c r="OW164" s="26">
        <f>IFERROR(Tableau17[[#This Row],[2017 (L)-T1-MACROAUTRE]]/Tableau17[[#This Row],[2017 (L)-T1-MACROTOTALE]],"")</f>
        <v>7.3089700996677748E-2</v>
      </c>
      <c r="OX164" s="26">
        <f>IFERROR(Tableau17[[#This Row],[2017 (L)-T2-MACROEXTRDROITE]]/Tableau17[[#This Row],[2017 (L)-T2-MACROTOTALE]],"")</f>
        <v>0</v>
      </c>
      <c r="OY164" s="26">
        <f>IFERROR(Tableau17[[#This Row],[2017 (L)-T2-MACRODROITE]]/Tableau17[[#This Row],[2017 (L)-T2-MACROTOTALE]],"")</f>
        <v>0</v>
      </c>
      <c r="OZ164" s="26">
        <f>IFERROR(Tableau17[[#This Row],[2017 (L)-T2-MACROCENTRE]]/Tableau17[[#This Row],[2017 (L)-T2-MACROTOTALE]],"")</f>
        <v>0.2530612244897959</v>
      </c>
      <c r="PA164" s="26">
        <f>IFERROR(Tableau17[[#This Row],[2017 (L)-T2-MACROGAUCHE]]/Tableau17[[#This Row],[2017 (L)-T2-MACROTOTALE]],"")</f>
        <v>0.74693877551020404</v>
      </c>
      <c r="PB164" s="26">
        <f>IFERROR(Tableau17[[#This Row],[2017 (L)-T2-MACROAUTRE]]/Tableau17[[#This Row],[2017 (L)-T2-MACROTOTALE]],"")</f>
        <v>0</v>
      </c>
      <c r="PC164" s="26">
        <f>IFERROR(Tableau17[[#This Row],[2008_T1_PROCUS]]/Tableau17[[#This Row],[2008_T1_INSCRITS]],0)</f>
        <v>1.3365735115431349E-2</v>
      </c>
      <c r="PD164" s="26">
        <f>IFERROR(Tableau17[[#This Row],[2008_T2_PROCUS]]/Tableau17[[#This Row],[2008_T2_INSCRITS]],0)</f>
        <v>0</v>
      </c>
      <c r="PE164" s="26">
        <f>Tableau17[[#This Row],[2014_T1_PROCUS]]/Tableau17[[#This Row],[2014_T1_INSCRITS]]</f>
        <v>1.2658227848101266E-2</v>
      </c>
      <c r="PF164" s="26">
        <f>IFERROR(Tableau17[[#This Row],[2014_T2_PROCUS]]/Tableau17[[#This Row],[2014_T2_INSCRITS]],0)</f>
        <v>1.6877637130801686E-2</v>
      </c>
    </row>
    <row r="165" spans="1:422" hidden="1" x14ac:dyDescent="0.2">
      <c r="A165" s="1">
        <v>6</v>
      </c>
      <c r="B165" s="1" t="s">
        <v>441</v>
      </c>
      <c r="C165" s="1" t="s">
        <v>444</v>
      </c>
      <c r="D165" s="1" t="s">
        <v>444</v>
      </c>
      <c r="E165" s="1">
        <v>1170</v>
      </c>
      <c r="F165" s="1">
        <v>5.5106989999999998</v>
      </c>
      <c r="G165" s="1">
        <v>43.301354000000003</v>
      </c>
      <c r="H165" s="3">
        <v>1373</v>
      </c>
      <c r="I165" s="3">
        <v>440</v>
      </c>
      <c r="K165" s="1">
        <v>5</v>
      </c>
      <c r="L165" s="1">
        <v>40</v>
      </c>
      <c r="M165" s="1">
        <v>8</v>
      </c>
      <c r="P165" s="1">
        <v>106</v>
      </c>
      <c r="Q165" s="1">
        <v>45</v>
      </c>
      <c r="R165" s="1">
        <v>95</v>
      </c>
      <c r="S165" s="1">
        <v>61</v>
      </c>
      <c r="T165" s="1">
        <v>73</v>
      </c>
      <c r="U165" s="1">
        <v>433</v>
      </c>
      <c r="V165" s="1">
        <v>1423</v>
      </c>
      <c r="W165" s="1">
        <v>916</v>
      </c>
      <c r="X165" s="1">
        <v>18</v>
      </c>
      <c r="Y165" s="2">
        <v>0.64371047000000003</v>
      </c>
      <c r="Z165" s="1">
        <v>1423</v>
      </c>
      <c r="AA165" s="1">
        <v>921</v>
      </c>
      <c r="AB165" s="1">
        <v>28</v>
      </c>
      <c r="AC165" s="2">
        <v>0.64722416999999999</v>
      </c>
      <c r="AD165" s="1">
        <v>1373</v>
      </c>
      <c r="AE165" s="1">
        <v>443</v>
      </c>
      <c r="AF165" s="2">
        <v>0.32265113000000001</v>
      </c>
      <c r="AG165" s="1">
        <f t="shared" si="2"/>
        <v>440</v>
      </c>
      <c r="AH165" s="1">
        <v>1257</v>
      </c>
      <c r="AI165" s="1">
        <v>802</v>
      </c>
      <c r="AJ165" s="1">
        <v>14</v>
      </c>
      <c r="AK165" s="2">
        <v>0.63802705000000004</v>
      </c>
      <c r="AL165" s="1">
        <v>1257</v>
      </c>
      <c r="AM165" s="1">
        <v>868</v>
      </c>
      <c r="AN165" s="1">
        <v>14</v>
      </c>
      <c r="AO165" s="2">
        <v>0.69053302000000005</v>
      </c>
      <c r="AP165" s="1">
        <v>1143</v>
      </c>
      <c r="AQ165" s="1">
        <v>604</v>
      </c>
      <c r="AR165" s="2">
        <v>0.52843395000000004</v>
      </c>
      <c r="AS165" s="1">
        <v>1143</v>
      </c>
      <c r="AT165" s="1">
        <v>599</v>
      </c>
      <c r="AU165" s="2">
        <v>0.52405948999999996</v>
      </c>
      <c r="AV165" s="1">
        <v>1261</v>
      </c>
      <c r="AW165" s="1">
        <v>640</v>
      </c>
      <c r="AX165" s="2">
        <v>0.50753369999999998</v>
      </c>
      <c r="AY165" s="1">
        <v>1261</v>
      </c>
      <c r="AZ165" s="1">
        <v>550</v>
      </c>
      <c r="BA165" s="2">
        <v>0.43616178</v>
      </c>
      <c r="BB165" s="1">
        <v>1259</v>
      </c>
      <c r="BC165" s="1">
        <v>1043</v>
      </c>
      <c r="BD165" s="2">
        <v>0.82843526999999995</v>
      </c>
      <c r="BE165" s="1">
        <v>1258</v>
      </c>
      <c r="BF165" s="1">
        <v>971</v>
      </c>
      <c r="BG165" s="2">
        <v>0.77186010000000005</v>
      </c>
      <c r="BH165" s="1">
        <v>1355</v>
      </c>
      <c r="BI165" s="1">
        <v>641</v>
      </c>
      <c r="BJ165" s="2">
        <v>0.47306272999999999</v>
      </c>
      <c r="BK165" s="1">
        <v>38</v>
      </c>
      <c r="BM165" s="1">
        <v>3</v>
      </c>
      <c r="BN165" s="1">
        <v>35</v>
      </c>
      <c r="BO165" s="1">
        <v>53</v>
      </c>
      <c r="BP165" s="1">
        <v>373</v>
      </c>
      <c r="BQ165" s="1">
        <v>287</v>
      </c>
      <c r="BR165" s="1">
        <v>789</v>
      </c>
      <c r="BU165" s="1">
        <v>499</v>
      </c>
      <c r="BV165" s="1">
        <v>334</v>
      </c>
      <c r="BW165" s="1">
        <v>833</v>
      </c>
      <c r="BY165" s="1">
        <v>169</v>
      </c>
      <c r="BZ165" s="1">
        <v>14</v>
      </c>
      <c r="CB165" s="1">
        <v>56</v>
      </c>
      <c r="CC165" s="1">
        <v>182</v>
      </c>
      <c r="CD165" s="1">
        <v>315</v>
      </c>
      <c r="CE165" s="1">
        <v>156</v>
      </c>
      <c r="CF165" s="1">
        <v>892</v>
      </c>
      <c r="CG165" s="1">
        <v>230</v>
      </c>
      <c r="CH165" s="1">
        <v>439</v>
      </c>
      <c r="CI165" s="1">
        <v>211</v>
      </c>
      <c r="CJ165" s="1">
        <v>880</v>
      </c>
      <c r="CK165" s="1">
        <v>25</v>
      </c>
      <c r="CL165" s="1">
        <v>12</v>
      </c>
      <c r="CO165" s="1">
        <v>48</v>
      </c>
      <c r="CP165" s="1">
        <v>226</v>
      </c>
      <c r="CT165" s="1">
        <v>164</v>
      </c>
      <c r="CU165" s="1">
        <v>106</v>
      </c>
      <c r="CW165" s="1">
        <v>581</v>
      </c>
      <c r="CY165" s="1">
        <v>229</v>
      </c>
      <c r="DA165" s="1">
        <v>310</v>
      </c>
      <c r="DC165" s="1">
        <v>539</v>
      </c>
      <c r="DD165" s="1">
        <v>15</v>
      </c>
      <c r="DE165" s="1">
        <v>9</v>
      </c>
      <c r="DF165" s="1">
        <v>10</v>
      </c>
      <c r="DG165" s="1">
        <v>0</v>
      </c>
      <c r="DH165" s="1">
        <v>3</v>
      </c>
      <c r="DI165" s="1">
        <v>28</v>
      </c>
      <c r="DJ165" s="1">
        <v>3</v>
      </c>
      <c r="DK165" s="1">
        <v>2</v>
      </c>
      <c r="DL165" s="1">
        <v>64</v>
      </c>
      <c r="DM165" s="1">
        <v>112</v>
      </c>
      <c r="DN165" s="1">
        <v>173</v>
      </c>
      <c r="DP165" s="1">
        <v>9</v>
      </c>
      <c r="DR165" s="1">
        <v>189</v>
      </c>
      <c r="DS165" s="1">
        <v>15</v>
      </c>
      <c r="DU165" s="1">
        <v>632</v>
      </c>
      <c r="DX165" s="1">
        <v>261</v>
      </c>
      <c r="DZ165" s="1">
        <v>244</v>
      </c>
      <c r="EA165" s="1">
        <v>505</v>
      </c>
      <c r="EB165" s="1">
        <v>5</v>
      </c>
      <c r="EC165" s="1">
        <v>5</v>
      </c>
      <c r="ED165" s="1">
        <v>0</v>
      </c>
      <c r="EE165" s="1">
        <v>56</v>
      </c>
      <c r="EF165" s="1">
        <v>281</v>
      </c>
      <c r="EG165" s="1">
        <v>39</v>
      </c>
      <c r="EH165" s="1">
        <v>6</v>
      </c>
      <c r="EI165" s="1">
        <v>283</v>
      </c>
      <c r="EJ165" s="1">
        <v>156</v>
      </c>
      <c r="EK165" s="1">
        <v>194</v>
      </c>
      <c r="EL165" s="1">
        <v>4</v>
      </c>
      <c r="EM165" s="1">
        <v>1029</v>
      </c>
      <c r="EN165" s="1">
        <v>407</v>
      </c>
      <c r="EO165" s="1">
        <v>467</v>
      </c>
      <c r="EP165" s="1">
        <v>874</v>
      </c>
      <c r="EQ165" s="1">
        <v>0</v>
      </c>
      <c r="ER165" s="1">
        <v>1</v>
      </c>
      <c r="ES165" s="1">
        <v>7</v>
      </c>
      <c r="ET165" s="1">
        <v>35</v>
      </c>
      <c r="EU165" s="1">
        <v>1</v>
      </c>
      <c r="EV165" s="1">
        <v>163</v>
      </c>
      <c r="EW165" s="1">
        <v>54</v>
      </c>
      <c r="EX165" s="1">
        <v>0</v>
      </c>
      <c r="EY165" s="1">
        <v>18</v>
      </c>
      <c r="EZ165" s="1">
        <v>20</v>
      </c>
      <c r="FA165" s="1">
        <v>0</v>
      </c>
      <c r="FB165" s="1">
        <v>0</v>
      </c>
      <c r="FC165" s="1">
        <v>0</v>
      </c>
      <c r="FD165" s="1">
        <v>0</v>
      </c>
      <c r="FE165" s="1">
        <v>0</v>
      </c>
      <c r="FF165" s="1">
        <v>0</v>
      </c>
      <c r="FG165" s="1">
        <v>1</v>
      </c>
      <c r="FH165" s="1">
        <v>19</v>
      </c>
      <c r="FI165" s="1">
        <v>0</v>
      </c>
      <c r="FJ165" s="1">
        <v>27</v>
      </c>
      <c r="FK165" s="1">
        <v>11</v>
      </c>
      <c r="FL165" s="1">
        <v>0</v>
      </c>
      <c r="FM165" s="1">
        <v>86</v>
      </c>
      <c r="FN165" s="1">
        <v>12</v>
      </c>
      <c r="FO165" s="1">
        <v>4</v>
      </c>
      <c r="FP165" s="1">
        <v>161</v>
      </c>
      <c r="FQ165" s="1">
        <v>0</v>
      </c>
      <c r="FR165" s="1">
        <f>SUM(Tableau17[[#This Row],[2019-T1-ALEXANDRE Audric]:[2019-T1-MARIE Florie]])</f>
        <v>620</v>
      </c>
      <c r="FS165" s="1">
        <v>56</v>
      </c>
      <c r="FT165" s="1">
        <v>411</v>
      </c>
      <c r="FU165" s="1">
        <v>0</v>
      </c>
      <c r="FV165" s="1">
        <v>322</v>
      </c>
      <c r="FW165" s="1">
        <v>0</v>
      </c>
      <c r="FX165" s="1">
        <v>789</v>
      </c>
      <c r="FY165" s="1">
        <v>0</v>
      </c>
      <c r="FZ165" s="1">
        <v>499</v>
      </c>
      <c r="GA165" s="1">
        <v>0</v>
      </c>
      <c r="GB165" s="1">
        <v>334</v>
      </c>
      <c r="GC165" s="1">
        <v>0</v>
      </c>
      <c r="GD165" s="1">
        <v>833</v>
      </c>
      <c r="GE165" s="1">
        <v>182</v>
      </c>
      <c r="GF165" s="1">
        <v>484</v>
      </c>
      <c r="GG165" s="1">
        <v>0</v>
      </c>
      <c r="GH165" s="1">
        <v>226</v>
      </c>
      <c r="GI165" s="1">
        <v>0</v>
      </c>
      <c r="GJ165" s="1">
        <v>892</v>
      </c>
      <c r="GK165" s="1">
        <v>230</v>
      </c>
      <c r="GL165" s="1">
        <v>439</v>
      </c>
      <c r="GM165" s="1">
        <v>0</v>
      </c>
      <c r="GN165" s="1">
        <v>211</v>
      </c>
      <c r="GO165" s="1">
        <v>0</v>
      </c>
      <c r="GP165" s="1">
        <v>880</v>
      </c>
      <c r="GQ165" s="1">
        <v>238</v>
      </c>
      <c r="GR165" s="1">
        <v>164</v>
      </c>
      <c r="GS165" s="1">
        <v>0</v>
      </c>
      <c r="GT165" s="1">
        <v>154</v>
      </c>
      <c r="GU165" s="1">
        <v>25</v>
      </c>
      <c r="GV165" s="1">
        <v>581</v>
      </c>
      <c r="GW165" s="1">
        <v>229</v>
      </c>
      <c r="GX165" s="1">
        <v>310</v>
      </c>
      <c r="GY165" s="1">
        <v>0</v>
      </c>
      <c r="GZ165" s="1">
        <v>0</v>
      </c>
      <c r="HA165" s="1">
        <v>0</v>
      </c>
      <c r="HB165" s="1">
        <v>539</v>
      </c>
      <c r="HC165" s="1">
        <v>344</v>
      </c>
      <c r="HD165" s="1">
        <v>281</v>
      </c>
      <c r="HE165" s="1">
        <v>194</v>
      </c>
      <c r="HF165" s="1">
        <v>204</v>
      </c>
      <c r="HG165" s="1">
        <v>6</v>
      </c>
      <c r="HH165" s="1">
        <v>1029</v>
      </c>
      <c r="HI165" s="1">
        <v>407</v>
      </c>
      <c r="HJ165" s="1">
        <v>0</v>
      </c>
      <c r="HK165" s="1">
        <v>467</v>
      </c>
      <c r="HL165" s="1">
        <v>0</v>
      </c>
      <c r="HM165" s="1">
        <v>0</v>
      </c>
      <c r="HN165" s="1">
        <v>874</v>
      </c>
      <c r="HO165" s="1">
        <v>191</v>
      </c>
      <c r="HP165" s="1">
        <v>66</v>
      </c>
      <c r="HQ165" s="1">
        <v>161</v>
      </c>
      <c r="HR165" s="1">
        <v>180</v>
      </c>
      <c r="HS165" s="1">
        <v>31</v>
      </c>
      <c r="HT165" s="1">
        <v>629</v>
      </c>
      <c r="HU165" s="1">
        <v>95</v>
      </c>
      <c r="HV165" s="1">
        <v>146</v>
      </c>
      <c r="HW165" s="1">
        <v>50</v>
      </c>
      <c r="HX165" s="1">
        <v>142</v>
      </c>
      <c r="HY165" s="1">
        <v>0</v>
      </c>
      <c r="HZ165" s="1">
        <v>433</v>
      </c>
      <c r="IA165" s="1">
        <v>125</v>
      </c>
      <c r="IB165" s="1">
        <v>173</v>
      </c>
      <c r="IC165" s="1">
        <v>189</v>
      </c>
      <c r="ID165" s="1">
        <v>136</v>
      </c>
      <c r="IE165" s="1">
        <v>9</v>
      </c>
      <c r="IF165" s="1">
        <v>632</v>
      </c>
      <c r="IG165" s="1">
        <v>0</v>
      </c>
      <c r="IH165" s="1">
        <v>261</v>
      </c>
      <c r="II165" s="1">
        <v>244</v>
      </c>
      <c r="IJ165" s="1">
        <v>0</v>
      </c>
      <c r="IK165" s="1">
        <v>0</v>
      </c>
      <c r="IL165" s="1">
        <v>505</v>
      </c>
      <c r="IM165" s="26">
        <f>IFERROR(Tableau17[[#This Row],[LDIV]]/Tableau17[[#This Row],[Total général]],"")</f>
        <v>0</v>
      </c>
      <c r="IN165" s="26">
        <f>IFERROR(Tableau17[[#This Row],[LDVC]]/Tableau17[[#This Row],[Total général]],"")</f>
        <v>1.1547344110854504E-2</v>
      </c>
      <c r="IO165" s="26">
        <f>IFERROR(Tableau17[[#This Row],[LDVD]]/Tableau17[[#This Row],[Total général]],"")</f>
        <v>9.237875288683603E-2</v>
      </c>
      <c r="IP165" s="26">
        <f>IFERROR(Tableau17[[#This Row],[LDVG]]/Tableau17[[#This Row],[Total général]],"")</f>
        <v>1.8475750577367205E-2</v>
      </c>
      <c r="IQ165" s="26">
        <f>IFERROR(Tableau17[[#This Row],[LEXD]]/Tableau17[[#This Row],[Total général]],"")</f>
        <v>0</v>
      </c>
      <c r="IR165" s="26">
        <f>IFERROR(Tableau17[[#This Row],[LEXG]]/Tableau17[[#This Row],[Total général]],"")</f>
        <v>0</v>
      </c>
      <c r="IS165" s="26">
        <f>IFERROR(Tableau17[[#This Row],[LLR]]/Tableau17[[#This Row],[Total général]],"")</f>
        <v>0.24480369515011546</v>
      </c>
      <c r="IT165" s="26">
        <f>IFERROR(Tableau17[[#This Row],[LREM]]/Tableau17[[#This Row],[Total général]],"")</f>
        <v>0.10392609699769054</v>
      </c>
      <c r="IU165" s="26">
        <f>IFERROR(Tableau17[[#This Row],[LRN]]/Tableau17[[#This Row],[Total général]],"")</f>
        <v>0.21939953810623555</v>
      </c>
      <c r="IV165" s="26">
        <f>IFERROR(Tableau17[[#This Row],[LUG]]/Tableau17[[#This Row],[Total général]],"")</f>
        <v>0.14087759815242495</v>
      </c>
      <c r="IW165" s="26">
        <f>IFERROR(Tableau17[[#This Row],[LVEC]]/Tableau17[[#This Row],[Total général]],"")</f>
        <v>0.16859122401847576</v>
      </c>
      <c r="IX165" s="26">
        <f>IFERROR(Tableau17[[#This Row],[2008-T1-LCMD]]/Tableau17[[#This Row],[2008-T1-TOTAL]],"")</f>
        <v>4.8162230671736375E-2</v>
      </c>
      <c r="IY165" s="26">
        <f>IFERROR(Tableau17[[#This Row],[2008-T1-LDVD]]/Tableau17[[#This Row],[2008-T1-TOTAL]],"")</f>
        <v>0</v>
      </c>
      <c r="IZ165" s="26">
        <f>IFERROR(Tableau17[[#This Row],[2008-T1-LEXD]]/Tableau17[[#This Row],[2008-T1-TOTAL]],"")</f>
        <v>3.8022813688212928E-3</v>
      </c>
      <c r="JA165" s="26">
        <f>IFERROR(Tableau17[[#This Row],[2008-T1-LEXG]]/Tableau17[[#This Row],[2008-T1-TOTAL]],"")</f>
        <v>4.4359949302915085E-2</v>
      </c>
      <c r="JB165" s="26">
        <f>IFERROR(Tableau17[[#This Row],[2008-T1-LFN]]/Tableau17[[#This Row],[2008-T1-TOTAL]],"")</f>
        <v>6.7173637515842835E-2</v>
      </c>
      <c r="JC165" s="26">
        <f>IFERROR(Tableau17[[#This Row],[2008-T1-LMAJ]]/Tableau17[[#This Row],[2008-T1-TOTAL]],"")</f>
        <v>0.47275031685678076</v>
      </c>
      <c r="JD165" s="26">
        <f>IFERROR(Tableau17[[#This Row],[2008-T1-LUG]]/Tableau17[[#This Row],[2008-T1-TOTAL]],"")</f>
        <v>0.3637515842839037</v>
      </c>
      <c r="JE165" s="26">
        <f>IFERROR(Tableau17[[#This Row],[2008-T2-LFN]]/Tableau17[[#This Row],[2008-T2-TOTAL]],"")</f>
        <v>0</v>
      </c>
      <c r="JF165" s="26">
        <f>IFERROR(Tableau17[[#This Row],[2008-T2-LGC]]/Tableau17[[#This Row],[2008-T2-TOTAL]],"")</f>
        <v>0</v>
      </c>
      <c r="JG165" s="26">
        <f>IFERROR(Tableau17[[#This Row],[2008-T2-LMAJ]]/Tableau17[[#This Row],[2008-T2-TOTAL]],"")</f>
        <v>0.59903961584633858</v>
      </c>
      <c r="JH165" s="26">
        <f>IFERROR(Tableau17[[#This Row],[2008-T2-LUG]]/Tableau17[[#This Row],[2008-T2-TOTAL]],"")</f>
        <v>0.40096038415366148</v>
      </c>
      <c r="JI165" s="26">
        <f>IFERROR(Tableau17[[#This Row],[2014-T1-LDIV]]/Tableau17[[#This Row],[2014-T1-TOTAL]],"")</f>
        <v>0</v>
      </c>
      <c r="JJ165" s="26">
        <f>IFERROR(Tableau17[[#This Row],[2014-T1-LDVD]]/Tableau17[[#This Row],[2014-T1-TOTAL]],"")</f>
        <v>0.18946188340807174</v>
      </c>
      <c r="JK165" s="26">
        <f>IFERROR(Tableau17[[#This Row],[2014-T1-LDVG]]/Tableau17[[#This Row],[2014-T1-TOTAL]],"")</f>
        <v>1.5695067264573991E-2</v>
      </c>
      <c r="JL165" s="26">
        <f>IFERROR(Tableau17[[#This Row],[2014-T1-LEXG]]/Tableau17[[#This Row],[2014-T1-TOTAL]],"")</f>
        <v>0</v>
      </c>
      <c r="JM165" s="26">
        <f>IFERROR(Tableau17[[#This Row],[2014-T1-LFG]]/Tableau17[[#This Row],[2014-T1-TOTAL]],"")</f>
        <v>6.2780269058295965E-2</v>
      </c>
      <c r="JN165" s="26">
        <f>IFERROR(Tableau17[[#This Row],[2014-T1-LFN]]/Tableau17[[#This Row],[2014-T1-TOTAL]],"")</f>
        <v>0.20403587443946189</v>
      </c>
      <c r="JO165" s="26">
        <f>IFERROR(Tableau17[[#This Row],[2014-T1-LUD]]/Tableau17[[#This Row],[2014-T1-TOTAL]],"")</f>
        <v>0.35313901345291482</v>
      </c>
      <c r="JP165" s="26">
        <f>IFERROR(Tableau17[[#This Row],[2014-T1-LUG]]/Tableau17[[#This Row],[2014-T1-TOTAL]],"")</f>
        <v>0.17488789237668162</v>
      </c>
      <c r="JQ165" s="26">
        <f>IFERROR(Tableau17[[#This Row],[2014-T2-LFN]]/Tableau17[[#This Row],[2014-T2-TOTAL]],"")</f>
        <v>0.26136363636363635</v>
      </c>
      <c r="JR165" s="26">
        <f>IFERROR(Tableau17[[#This Row],[2014-T2-LUD]]/Tableau17[[#This Row],[2014-T2-TOTAL]],"")</f>
        <v>0.49886363636363634</v>
      </c>
      <c r="JS165" s="26">
        <f>IFERROR(Tableau17[[#This Row],[2014-T2-LUG]]/Tableau17[[#This Row],[2014-T2-TOTAL]],"")</f>
        <v>0.23977272727272728</v>
      </c>
      <c r="JT165" s="26">
        <f>IFERROR(Tableau17[[#This Row],[2015-T1-BC-DIV]]/Tableau17[[#This Row],[2015-T1-TOTAL]],"")</f>
        <v>4.3029259896729774E-2</v>
      </c>
      <c r="JU165" s="26">
        <f>IFERROR(Tableau17[[#This Row],[2015-T1-BC-DLF]]/Tableau17[[#This Row],[2015-T1-TOTAL]],"")</f>
        <v>2.0654044750430294E-2</v>
      </c>
      <c r="JV165" s="26">
        <f>IFERROR(Tableau17[[#This Row],[2015-T1-BC-DVD]]/Tableau17[[#This Row],[2015-T1-TOTAL]],"")</f>
        <v>0</v>
      </c>
      <c r="JW165" s="26">
        <f>IFERROR(Tableau17[[#This Row],[2015-T1-BC-DVG]]/Tableau17[[#This Row],[2015-T1-TOTAL]],"")</f>
        <v>0</v>
      </c>
      <c r="JX165" s="26">
        <f>IFERROR(Tableau17[[#This Row],[2015-T1-BC-FG]]/Tableau17[[#This Row],[2015-T1-TOTAL]],"")</f>
        <v>8.2616179001721177E-2</v>
      </c>
      <c r="JY165" s="26">
        <f>IFERROR(Tableau17[[#This Row],[2015-T1-BC-FN]]/Tableau17[[#This Row],[2015-T1-TOTAL]],"")</f>
        <v>0.3889845094664372</v>
      </c>
      <c r="JZ165" s="26">
        <f>IFERROR(Tableau17[[#This Row],[2015-T1-BC-MDM]]/Tableau17[[#This Row],[2015-T1-TOTAL]],"")</f>
        <v>0</v>
      </c>
      <c r="KA165" s="26">
        <f>IFERROR(Tableau17[[#This Row],[2015-T1-BC-RDG]]/Tableau17[[#This Row],[2015-T1-TOTAL]],"")</f>
        <v>0</v>
      </c>
      <c r="KB165" s="26">
        <f>IFERROR(Tableau17[[#This Row],[2015-T1-BC-SOC]]/Tableau17[[#This Row],[2015-T1-TOTAL]],"")</f>
        <v>0</v>
      </c>
      <c r="KC165" s="26">
        <f>IFERROR(Tableau17[[#This Row],[2015-T1-BC-UD]]/Tableau17[[#This Row],[2015-T1-TOTAL]],"")</f>
        <v>0.28227194492254731</v>
      </c>
      <c r="KD165" s="26">
        <f>IFERROR(Tableau17[[#This Row],[2015-T1-BC-UG]]/Tableau17[[#This Row],[2015-T1-TOTAL]],"")</f>
        <v>0.18244406196213425</v>
      </c>
      <c r="KE165" s="26">
        <f>IFERROR(Tableau17[[#This Row],[2015-T1-BC-VEC]]/Tableau17[[#This Row],[2015-T1-TOTAL]],"")</f>
        <v>0</v>
      </c>
      <c r="KF165" s="26">
        <f>IFERROR(Tableau17[[#This Row],[2015-T2-BC-DVG]]/Tableau17[[#This Row],[2015-T2-TOTAL]],"")</f>
        <v>0</v>
      </c>
      <c r="KG165" s="26">
        <f>IFERROR(Tableau17[[#This Row],[2015-T2-BC-FN]]/Tableau17[[#This Row],[2015-T2-TOTAL]],"")</f>
        <v>0.42486085343228203</v>
      </c>
      <c r="KH165" s="26">
        <f>IFERROR(Tableau17[[#This Row],[2015-T2-BC-SOC]]/Tableau17[[#This Row],[2015-T2-TOTAL]],"")</f>
        <v>0</v>
      </c>
      <c r="KI165" s="26">
        <f>IFERROR(Tableau17[[#This Row],[2015-T2-BC-UD]]/Tableau17[[#This Row],[2015-T2-TOTAL]],"")</f>
        <v>0.57513914656771803</v>
      </c>
      <c r="KJ165" s="26">
        <f>IFERROR(Tableau17[[#This Row],[2015-T2-BC-UG]]/Tableau17[[#This Row],[2015-T2-TOTAL]],"")</f>
        <v>0</v>
      </c>
      <c r="KK165" s="26">
        <f>IFERROR(Tableau17[[#This Row],[2017 (L)-T1-COM]]/Tableau17[[#This Row],[2017 (L)-T1-TOTAL]],"")</f>
        <v>2.3734177215189875E-2</v>
      </c>
      <c r="KL165" s="26">
        <f>IFERROR(Tableau17[[#This Row],[2017 (L)-T1-DIV]]/Tableau17[[#This Row],[2017 (L)-T1-TOTAL]],"")</f>
        <v>1.4240506329113924E-2</v>
      </c>
      <c r="KM165" s="26">
        <f>IFERROR(Tableau17[[#This Row],[2017 (L)-T1-DLF]]/Tableau17[[#This Row],[2017 (L)-T1-TOTAL]],"")</f>
        <v>1.5822784810126583E-2</v>
      </c>
      <c r="KN165" s="26">
        <f>IFERROR(Tableau17[[#This Row],[2017 (L)-T1-DVD]]/Tableau17[[#This Row],[2017 (L)-T1-TOTAL]],"")</f>
        <v>0</v>
      </c>
      <c r="KO165" s="26">
        <f>IFERROR(Tableau17[[#This Row],[2017 (L)-T1-DVG]]/Tableau17[[#This Row],[2017 (L)-T1-TOTAL]],"")</f>
        <v>4.7468354430379748E-3</v>
      </c>
      <c r="KP165" s="26">
        <f>IFERROR(Tableau17[[#This Row],[2017 (L)-T1-ECO]]/Tableau17[[#This Row],[2017 (L)-T1-TOTAL]],"")</f>
        <v>4.4303797468354431E-2</v>
      </c>
      <c r="KQ165" s="26">
        <f>IFERROR(Tableau17[[#This Row],[2017 (L)-T1-EXD]]/Tableau17[[#This Row],[2017 (L)-T1-TOTAL]],"")</f>
        <v>4.7468354430379748E-3</v>
      </c>
      <c r="KR165" s="26">
        <f>IFERROR(Tableau17[[#This Row],[2017 (L)-T1-EXG]]/Tableau17[[#This Row],[2017 (L)-T1-TOTAL]],"")</f>
        <v>3.1645569620253164E-3</v>
      </c>
      <c r="KS165" s="26">
        <f>IFERROR(Tableau17[[#This Row],[2017 (L)-T1-FI]]/Tableau17[[#This Row],[2017 (L)-T1-TOTAL]],"")</f>
        <v>0.10126582278481013</v>
      </c>
      <c r="KT165" s="26">
        <f>IFERROR(Tableau17[[#This Row],[2017 (L)-T1-FN]]/Tableau17[[#This Row],[2017 (L)-T1-TOTAL]],"")</f>
        <v>0.17721518987341772</v>
      </c>
      <c r="KU165" s="26">
        <f>IFERROR(Tableau17[[#This Row],[2017 (L)-T1-LR]]/Tableau17[[#This Row],[2017 (L)-T1-TOTAL]],"")</f>
        <v>0.27373417721518989</v>
      </c>
      <c r="KV165" s="26">
        <f>IFERROR(Tableau17[[#This Row],[2017 (L)-T1-MDM]]/Tableau17[[#This Row],[2017 (L)-T1-TOTAL]],"")</f>
        <v>0</v>
      </c>
      <c r="KW165" s="26">
        <f>IFERROR(Tableau17[[#This Row],[2017 (L)-T1-RDG]]/Tableau17[[#This Row],[2017 (L)-T1-TOTAL]],"")</f>
        <v>1.4240506329113924E-2</v>
      </c>
      <c r="KX165" s="26">
        <f>IFERROR(Tableau17[[#This Row],[2017 (L)-T1-REG]]/Tableau17[[#This Row],[2017 (L)-T1-TOTAL]],"")</f>
        <v>0</v>
      </c>
      <c r="KY165" s="26">
        <f>IFERROR(Tableau17[[#This Row],[2017 (L)-T1-REM]]/Tableau17[[#This Row],[2017 (L)-T1-TOTAL]],"")</f>
        <v>0.29905063291139239</v>
      </c>
      <c r="KZ165" s="26">
        <f>IFERROR(Tableau17[[#This Row],[2017 (L)-T1-SOC]]/Tableau17[[#This Row],[2017 (L)-T1-TOTAL]],"")</f>
        <v>2.3734177215189875E-2</v>
      </c>
      <c r="LA165" s="26">
        <f>IFERROR(Tableau17[[#This Row],[2017 (L)-T1-UDI]]/Tableau17[[#This Row],[2017 (L)-T1-TOTAL]],"")</f>
        <v>0</v>
      </c>
      <c r="LB165" s="26">
        <f>IFERROR(Tableau17[[#This Row],[2017 (L)-T2-FI]]/Tableau17[[#This Row],[2017 (L)-T2-TOTAL]],"")</f>
        <v>0</v>
      </c>
      <c r="LC165" s="26">
        <f>IFERROR(Tableau17[[#This Row],[2017 (L)-T2-FN]]/Tableau17[[#This Row],[2017 (L)-T2-TOTAL]],"")</f>
        <v>0</v>
      </c>
      <c r="LD165" s="26">
        <f>IFERROR(Tableau17[[#This Row],[2017 (L)-T2-LR]]/Tableau17[[#This Row],[2017 (L)-T2-TOTAL]],"")</f>
        <v>0.51683168316831685</v>
      </c>
      <c r="LE165" s="26">
        <f>IFERROR(Tableau17[[#This Row],[2017 (L)-T2-MDM]]/Tableau17[[#This Row],[2017 (L)-T2-TOTAL]],"")</f>
        <v>0</v>
      </c>
      <c r="LF165" s="26">
        <f>IFERROR(Tableau17[[#This Row],[2017 (L)-T2-REM]]/Tableau17[[#This Row],[2017 (L)-T2-TOTAL]],"")</f>
        <v>0.48316831683168315</v>
      </c>
      <c r="LG165" s="26">
        <f>IFERROR(Tableau17[[#This Row],[2017-T1-ARTHAUD Nathalie]]/Tableau17[[#This Row],[2017-T1-TOTAL]],"")</f>
        <v>4.859086491739553E-3</v>
      </c>
      <c r="LH165" s="26">
        <f>IFERROR(Tableau17[[#This Row],[2017-T1-ASSELINEAU Fran]]/Tableau17[[#This Row],[2017-T1-TOTAL]],"")</f>
        <v>4.859086491739553E-3</v>
      </c>
      <c r="LI165" s="26">
        <f>IFERROR(Tableau17[[#This Row],[2017-T1-CHEMINADE Jacques]]/Tableau17[[#This Row],[2017-T1-TOTAL]],"")</f>
        <v>0</v>
      </c>
      <c r="LJ165" s="26">
        <f>IFERROR(Tableau17[[#This Row],[2017-T1-DUPONT-AIGNAN Nicolas]]/Tableau17[[#This Row],[2017-T1-TOTAL]],"")</f>
        <v>5.4421768707482991E-2</v>
      </c>
      <c r="LK165" s="26">
        <f>IFERROR(Tableau17[[#This Row],[2017-T1-FILLON Fran]]/Tableau17[[#This Row],[2017-T1-TOTAL]],"")</f>
        <v>0.27308066083576288</v>
      </c>
      <c r="LL165" s="26">
        <f>IFERROR(Tableau17[[#This Row],[2017-T1-HAMON Beno]]/Tableau17[[#This Row],[2017-T1-TOTAL]],"")</f>
        <v>3.7900874635568516E-2</v>
      </c>
      <c r="LM165" s="26">
        <f>IFERROR(Tableau17[[#This Row],[2017-T1-LASSALLE Jean]]/Tableau17[[#This Row],[2017-T1-TOTAL]],"")</f>
        <v>5.8309037900874635E-3</v>
      </c>
      <c r="LN165" s="26">
        <f>IFERROR(Tableau17[[#This Row],[2017-T1-LE PEN Marine]]/Tableau17[[#This Row],[2017-T1-TOTAL]],"")</f>
        <v>0.27502429543245871</v>
      </c>
      <c r="LO165" s="26">
        <f>IFERROR(Tableau17[[#This Row],[2017-T1-M Jean-Luc]]/Tableau17[[#This Row],[2017-T1-TOTAL]],"")</f>
        <v>0.15160349854227406</v>
      </c>
      <c r="LP165" s="26">
        <f>IFERROR(Tableau17[[#This Row],[2017-T1-MACRON Emmanuel]]/Tableau17[[#This Row],[2017-T1-TOTAL]],"")</f>
        <v>0.18853255587949466</v>
      </c>
      <c r="LQ165" s="26">
        <f>IFERROR(Tableau17[[#This Row],[2017-T1-POUTOU Philippe]]/Tableau17[[#This Row],[2017-T1-TOTAL]],"")</f>
        <v>3.8872691933916422E-3</v>
      </c>
      <c r="LR165" s="26">
        <f>IFERROR(Tableau17[[#This Row],[2017-T2-LE PEN Marine]]/Tableau17[[#This Row],[2017-T2-TOTAL]],"")</f>
        <v>0.46567505720823799</v>
      </c>
      <c r="LS165" s="26">
        <f>IFERROR(Tableau17[[#This Row],[2017-T2-MACRON Emmanuel]]/Tableau17[[#This Row],[2017-T2-TOTAL]],"")</f>
        <v>0.53432494279176201</v>
      </c>
      <c r="LT165" s="26">
        <f>IFERROR(Tableau17[[#This Row],[2019-T1-ALEXANDRE Audric]]/Tableau17[[#This Row],[2019-T1-TOTAL]],"")</f>
        <v>0</v>
      </c>
      <c r="LU165" s="26">
        <f>IFERROR(Tableau17[[#This Row],[2019-T1-ARTHAUD Nathalie]]/Tableau17[[#This Row],[2019-T1-TOTAL]],"")</f>
        <v>1.6129032258064516E-3</v>
      </c>
      <c r="LV165" s="26">
        <f>IFERROR(Tableau17[[#This Row],[2019-T1-ASSELINEAU François]]/Tableau17[[#This Row],[2019-T1-TOTAL]],"")</f>
        <v>1.1290322580645161E-2</v>
      </c>
      <c r="LW165" s="26">
        <f>IFERROR(Tableau17[[#This Row],[2019-T1-AUBRY Manon]]/Tableau17[[#This Row],[2019-T1-TOTAL]],"")</f>
        <v>5.6451612903225805E-2</v>
      </c>
      <c r="LX165" s="26">
        <f>IFERROR(Tableau17[[#This Row],[2019-T1-AZERGUI Nagib]]/Tableau17[[#This Row],[2019-T1-TOTAL]],"")</f>
        <v>1.6129032258064516E-3</v>
      </c>
      <c r="LY165" s="26">
        <f>IFERROR(Tableau17[[#This Row],[2019-T1-BARDELLA Jordan]]/Tableau17[[#This Row],[2019-T1-TOTAL]],"")</f>
        <v>0.26290322580645159</v>
      </c>
      <c r="LZ165" s="26">
        <f>IFERROR(Tableau17[[#This Row],[2019-T1-BELLAMY François-Xavier]]/Tableau17[[#This Row],[2019-T1-TOTAL]],"")</f>
        <v>8.7096774193548387E-2</v>
      </c>
      <c r="MA165" s="26">
        <f>IFERROR(Tableau17[[#This Row],[2019-T1-BIDOU Olivier]]/Tableau17[[#This Row],[2019-T1-TOTAL]],"")</f>
        <v>0</v>
      </c>
      <c r="MB165" s="26">
        <f>IFERROR(Tableau17[[#This Row],[2019-T1-BOURG Dominique]]/Tableau17[[#This Row],[2019-T1-TOTAL]],"")</f>
        <v>2.903225806451613E-2</v>
      </c>
      <c r="MC165" s="26">
        <f>IFERROR(Tableau17[[#This Row],[2019-T1-BROSSAT Ian]]/Tableau17[[#This Row],[2019-T1-TOTAL]],"")</f>
        <v>3.2258064516129031E-2</v>
      </c>
      <c r="MD165" s="26">
        <f>IFERROR(Tableau17[[#This Row],[2019-T1-CAILLAUD Sophie]]/Tableau17[[#This Row],[2019-T1-TOTAL]],"")</f>
        <v>0</v>
      </c>
      <c r="ME165" s="26">
        <f>IFERROR(Tableau17[[#This Row],[2019-T1-CAMUS Renaud]]/Tableau17[[#This Row],[2019-T1-TOTAL]],"")</f>
        <v>0</v>
      </c>
      <c r="MF165" s="26">
        <f>IFERROR(Tableau17[[#This Row],[2019-T1-CHALENÇON Christophe]]/Tableau17[[#This Row],[2019-T1-TOTAL]],"")</f>
        <v>0</v>
      </c>
      <c r="MG165" s="26">
        <f>IFERROR(Tableau17[[#This Row],[2019-T1-CORBET Cathy Denise Ginette]]/Tableau17[[#This Row],[2019-T1-TOTAL]],"")</f>
        <v>0</v>
      </c>
      <c r="MH165" s="26">
        <f>IFERROR(Tableau17[[#This Row],[2019-T1-DE PREVOISIN Robert]]/Tableau17[[#This Row],[2019-T1-TOTAL]],"")</f>
        <v>0</v>
      </c>
      <c r="MI165" s="26">
        <f>IFERROR(Tableau17[[#This Row],[2019-T1-DELFEL Thérèse]]/Tableau17[[#This Row],[2019-T1-TOTAL]],"")</f>
        <v>0</v>
      </c>
      <c r="MJ165" s="26">
        <f>IFERROR(Tableau17[[#This Row],[2019-T1-DIEUMEGARD Pierre]]/Tableau17[[#This Row],[2019-T1-TOTAL]],"")</f>
        <v>1.6129032258064516E-3</v>
      </c>
      <c r="MK165" s="26">
        <f>IFERROR(Tableau17[[#This Row],[2019-T1-DUPONT-AIGNAN Nicolas]]/Tableau17[[#This Row],[2019-T1-TOTAL]],"")</f>
        <v>3.0645161290322579E-2</v>
      </c>
      <c r="ML165" s="26">
        <f>IFERROR(Tableau17[[#This Row],[2019-T1-GERNIGON Yves]]/Tableau17[[#This Row],[2019-T1-TOTAL]],"")</f>
        <v>0</v>
      </c>
      <c r="MM165" s="26">
        <f>IFERROR(Tableau17[[#This Row],[2019-T1-GLUCKSMANN Raphaël]]/Tableau17[[#This Row],[2019-T1-TOTAL]],"")</f>
        <v>4.3548387096774194E-2</v>
      </c>
      <c r="MN165" s="26">
        <f>IFERROR(Tableau17[[#This Row],[2019-T1-HAMON Benoît]]/Tableau17[[#This Row],[2019-T1-TOTAL]],"")</f>
        <v>1.7741935483870968E-2</v>
      </c>
      <c r="MO165" s="26">
        <f>IFERROR(Tableau17[[#This Row],[2019-T1-HELGEN Gilles]]/Tableau17[[#This Row],[2019-T1-TOTAL]],"")</f>
        <v>0</v>
      </c>
      <c r="MP165" s="26">
        <f>IFERROR(Tableau17[[#This Row],[2019-T1-JADOT Yannick]]/Tableau17[[#This Row],[2019-T1-TOTAL]],"")</f>
        <v>0.13870967741935483</v>
      </c>
      <c r="MQ165" s="26">
        <f>IFERROR(Tableau17[[#This Row],[2019-T1-LAGARDE Jean-Christophe]]/Tableau17[[#This Row],[2019-T1-TOTAL]],"")</f>
        <v>1.935483870967742E-2</v>
      </c>
      <c r="MR165" s="26">
        <f>IFERROR(Tableau17[[#This Row],[2019-T1-LALANNE Francis]]/Tableau17[[#This Row],[2019-T1-TOTAL]],"")</f>
        <v>6.4516129032258064E-3</v>
      </c>
      <c r="MS165" s="26">
        <f>IFERROR(Tableau17[[#This Row],[2019-T1-LOISEAU Nathalie]]/Tableau17[[#This Row],[2019-T1-TOTAL]],"")</f>
        <v>0.25967741935483873</v>
      </c>
      <c r="MT165" s="26">
        <f>IFERROR(Tableau17[[#This Row],[2019-T1-MARIE Florie]]/Tableau17[[#This Row],[2019-T1-TOTAL]],"")</f>
        <v>0</v>
      </c>
      <c r="MU165" s="26">
        <f>IFERROR(Tableau17[[#This Row],[2008-T1-MACROEXTRDROITE]]/Tableau17[[#This Row],[2008-T1-MACROTOTALE]],"")</f>
        <v>7.0975918884664133E-2</v>
      </c>
      <c r="MV165" s="26">
        <f>IFERROR(Tableau17[[#This Row],[2008-T1-MACRODROITE]]/Tableau17[[#This Row],[2008-T1-MACROTOTALE]],"")</f>
        <v>0.52091254752851712</v>
      </c>
      <c r="MW165" s="26">
        <f>IFERROR(Tableau17[[#This Row],[2008-T1-MACROCENTRE]]/Tableau17[[#This Row],[2008-T1-MACROTOTALE]],"")</f>
        <v>0</v>
      </c>
      <c r="MX165" s="26">
        <f>IFERROR(Tableau17[[#This Row],[2008-T1-MACROGAUCHE]]/Tableau17[[#This Row],[2008-T1-MACROTOTALE]],"")</f>
        <v>0.40811153358681873</v>
      </c>
      <c r="MY165" s="26">
        <f>IFERROR(Tableau17[[#This Row],[2008-T1-MACROAUTRE]]/Tableau17[[#This Row],[2008-T1-MACROTOTALE]],"")</f>
        <v>0</v>
      </c>
      <c r="MZ165" s="26">
        <f>IFERROR(Tableau17[[#This Row],[2008-T2-MACROEXTRDROITE]]/Tableau17[[#This Row],[2008-T2-MACROTOTALE]],"")</f>
        <v>0</v>
      </c>
      <c r="NA165" s="26">
        <f>IFERROR(Tableau17[[#This Row],[2008-T2-MACRODROITE]]/Tableau17[[#This Row],[2008-T2-MACROTOTALE]],"")</f>
        <v>0.59903961584633858</v>
      </c>
      <c r="NB165" s="26">
        <f>IFERROR(Tableau17[[#This Row],[2008-T2-MACROCENTRE]]/Tableau17[[#This Row],[2008-T2-MACROTOTALE]],"")</f>
        <v>0</v>
      </c>
      <c r="NC165" s="26">
        <f>IFERROR(Tableau17[[#This Row],[2008-T2-MACROGAUCHE]]/Tableau17[[#This Row],[2008-T2-MACROTOTALE]],"")</f>
        <v>0.40096038415366148</v>
      </c>
      <c r="ND165" s="26">
        <f>IFERROR(Tableau17[[#This Row],[2008-T2-MACROAUTRE]]/Tableau17[[#This Row],[2008-T2-MACROTOTALE]],"")</f>
        <v>0</v>
      </c>
      <c r="NE165" s="26">
        <f>IFERROR(Tableau17[[#This Row],[2014-T1-MACROEXTRDROITE]]/Tableau17[[#This Row],[2014-T1-MACROTOTALE]],"")</f>
        <v>0.20403587443946189</v>
      </c>
      <c r="NF165" s="26">
        <f>IFERROR(Tableau17[[#This Row],[2014-T1-MACRODROITE]]/Tableau17[[#This Row],[2014-T1-MACROTOTALE]],"")</f>
        <v>0.54260089686098656</v>
      </c>
      <c r="NG165" s="26">
        <f>IFERROR(Tableau17[[#This Row],[2014-T1-MACROCENTRE]]/Tableau17[[#This Row],[2014-T1-MACROTOTALE]],"")</f>
        <v>0</v>
      </c>
      <c r="NH165" s="26">
        <f>IFERROR(Tableau17[[#This Row],[2014-T1-MACROGAUCHE]]/Tableau17[[#This Row],[2014-T1-MACROTOTALE]],"")</f>
        <v>0.25336322869955158</v>
      </c>
      <c r="NI165" s="26">
        <f>IFERROR(Tableau17[[#This Row],[2014-T1-MACROAUTRE]]/Tableau17[[#This Row],[2014-T1-MACROTOTALE]],"")</f>
        <v>0</v>
      </c>
      <c r="NJ165" s="26">
        <f>IFERROR(Tableau17[[#This Row],[2014-T2-MACROEXTRDROITE]]/Tableau17[[#This Row],[2014-T2-MACROTOTALE]],"")</f>
        <v>0.26136363636363635</v>
      </c>
      <c r="NK165" s="26">
        <f>IFERROR(Tableau17[[#This Row],[2014-T2-MACRODROITE]]/Tableau17[[#This Row],[2014-T2-MACROTOTALE]],"")</f>
        <v>0.49886363636363634</v>
      </c>
      <c r="NL165" s="26">
        <f>IFERROR(Tableau17[[#This Row],[2014-T2-MACROCENTRE]]/Tableau17[[#This Row],[2014-T2-MACROTOTALE]],"")</f>
        <v>0</v>
      </c>
      <c r="NM165" s="26">
        <f>IFERROR(Tableau17[[#This Row],[2014-T2-MACROGAUCHE]]/Tableau17[[#This Row],[2014-T2-MACROTOTALE]],"")</f>
        <v>0.23977272727272728</v>
      </c>
      <c r="NN165" s="26">
        <f>IFERROR(Tableau17[[#This Row],[2014-T2-MACROAUTRE]]/Tableau17[[#This Row],[2014-T2-MACROTOTALE]],"")</f>
        <v>0</v>
      </c>
      <c r="NO165" s="26">
        <f>IFERROR( Tableau17[[#This Row],[2015-T1-MACROEXTRDROITE]]/Tableau17[[#This Row],[2015-T1-MACROTOTALE]],"")</f>
        <v>0.40963855421686746</v>
      </c>
      <c r="NP165" s="26">
        <f>IFERROR(Tableau17[[#This Row],[2015-T1-MACRODROITE]]/Tableau17[[#This Row],[2015-T1-MACROTOTALE]],"")</f>
        <v>0.28227194492254731</v>
      </c>
      <c r="NQ165" s="26">
        <f>IFERROR(Tableau17[[#This Row],[2015-T1-MACROCENTRE]]/Tableau17[[#This Row],[2015-T1-MACROTOTALE]],"")</f>
        <v>0</v>
      </c>
      <c r="NR165" s="26">
        <f>IFERROR(Tableau17[[#This Row],[2015-T1-MACROGAUCHE]]/Tableau17[[#This Row],[2015-T1-MACROTOTALE]],"")</f>
        <v>0.26506024096385544</v>
      </c>
      <c r="NS165" s="26">
        <f>IFERROR(Tableau17[[#This Row],[2015-T1-MACROAUTRE]]/Tableau17[[#This Row],[2015-T1-MACROTOTALE]],"")</f>
        <v>4.3029259896729774E-2</v>
      </c>
      <c r="NT165" s="26">
        <f>IFERROR(Tableau17[[#This Row],[2015-T2-MACROEXTRDROITE]]/Tableau17[[#This Row],[2015-T2-MACROTOTALE]],"")</f>
        <v>0.42486085343228203</v>
      </c>
      <c r="NU165" s="26">
        <f>IFERROR(Tableau17[[#This Row],[2015-T2-MACRODROITE]]/Tableau17[[#This Row],[2015-T2-MACROTOTALE]],"")</f>
        <v>0.57513914656771803</v>
      </c>
      <c r="NV165" s="26">
        <f>IFERROR(Tableau17[[#This Row],[2015-T2-MACROCENTRE]]/Tableau17[[#This Row],[2015-T2-MACROTOTALE]],"")</f>
        <v>0</v>
      </c>
      <c r="NW165" s="26">
        <f>IFERROR(Tableau17[[#This Row],[2015-T2-MACROGAUCHE]]/Tableau17[[#This Row],[2015-T2-MACROTOTALE]],"")</f>
        <v>0</v>
      </c>
      <c r="NX165" s="26">
        <f>IFERROR(Tableau17[[#This Row],[2015-T2-MACROAUTRE]]/Tableau17[[#This Row],[2015-T2-MACROTOTALE]],"")</f>
        <v>0</v>
      </c>
      <c r="NY165" s="26">
        <f>IFERROR(Tableau17[[#This Row],[2017-T1-MACROEXTRDROITE]]/Tableau17[[#This Row],[2017-T1-MACROTOTALE]],"")</f>
        <v>0.33430515063168126</v>
      </c>
      <c r="NZ165" s="26">
        <f>IFERROR(Tableau17[[#This Row],[2017-T1-MACRODROITE]]/Tableau17[[#This Row],[2017-T1-MACROTOTALE]],"")</f>
        <v>0.27308066083576288</v>
      </c>
      <c r="OA165" s="26">
        <f>IFERROR(Tableau17[[#This Row],[2017-T1-MACROCENTRE]]/Tableau17[[#This Row],[2017-T1-MACROTOTALE]],"")</f>
        <v>0.18853255587949466</v>
      </c>
      <c r="OB165" s="26">
        <f>IFERROR(Tableau17[[#This Row],[2017-T1-MACROGAUCHE]]/Tableau17[[#This Row],[2017-T1-MACROTOTALE]],"")</f>
        <v>0.19825072886297376</v>
      </c>
      <c r="OC165" s="26">
        <f>IFERROR(Tableau17[[#This Row],[2017-T1-MACROAUTRE]]/Tableau17[[#This Row],[2017-T1-MACROTOTALE]],"")</f>
        <v>5.8309037900874635E-3</v>
      </c>
      <c r="OD165" s="26">
        <f>IFERROR(Tableau17[[#This Row],[2017-T2-MACROEXTRDROITE]]/Tableau17[[#This Row],[2017-T2-MACROTOTALE]],"")</f>
        <v>0.46567505720823799</v>
      </c>
      <c r="OE165" s="26">
        <f>IFERROR(Tableau17[[#This Row],[2017-T2-MACRODROITE]]/Tableau17[[#This Row],[2017-T2-MACROTOTALE]],"")</f>
        <v>0</v>
      </c>
      <c r="OF165" s="26">
        <f>IFERROR(Tableau17[[#This Row],[2017-T2-MACROCENTRE]]/Tableau17[[#This Row],[2017-T2-MACROTOTALE]],"")</f>
        <v>0.53432494279176201</v>
      </c>
      <c r="OG165" s="26">
        <f>IFERROR(Tableau17[[#This Row],[2017-T2-MACROGAUCHE]]/Tableau17[[#This Row],[2017-T2-MACROTOTALE]],"")</f>
        <v>0</v>
      </c>
      <c r="OH165" s="26">
        <f>IFERROR(Tableau17[[#This Row],[2017-T2-MACROAUTRE]]/Tableau17[[#This Row],[2017-T2-MACROTOTALE]],"")</f>
        <v>0</v>
      </c>
      <c r="OI165" s="26">
        <f>IFERROR(Tableau17[[#This Row],[2019-T1-MACROEXTRDROITE]]/Tableau17[[#This Row],[2019-T1-MACROTOTALE]],"")</f>
        <v>0.30365659777424481</v>
      </c>
      <c r="OJ165" s="26">
        <f>IFERROR(Tableau17[[#This Row],[2019-T1-MACRODROITE]]/Tableau17[[#This Row],[2019-T1-MACROTOTALE]],"")</f>
        <v>0.10492845786963434</v>
      </c>
      <c r="OK165" s="26">
        <f>IFERROR(Tableau17[[#This Row],[2019-T1-MACROCENTRE]]/Tableau17[[#This Row],[2019-T1-MACROTOTALE]],"")</f>
        <v>0.2559618441971383</v>
      </c>
      <c r="OL165" s="26">
        <f>IFERROR(Tableau17[[#This Row],[2019-T1-MACROGAUCHE]]/Tableau17[[#This Row],[2019-T1-MACROTOTALE]],"")</f>
        <v>0.2861685214626391</v>
      </c>
      <c r="OM165" s="26">
        <f>IFERROR(Tableau17[[#This Row],[2019-T1-MACROAUTRE]]/Tableau17[[#This Row],[2019-T1-MACROTOTALE]],"")</f>
        <v>4.9284578696343402E-2</v>
      </c>
      <c r="ON165" s="26">
        <f>IFERROR(Tableau17[[#This Row],[2020-T1-MACROEXTRDROITE]]/Tableau17[[#This Row],[2020-T1-MACROTOTALE]],"")</f>
        <v>0.21939953810623555</v>
      </c>
      <c r="OO165" s="26">
        <f>IFERROR(Tableau17[[#This Row],[2020-T1-MACRODROITE]]/Tableau17[[#This Row],[2020-T1-MACROTOTALE]],"")</f>
        <v>0.33718244803695152</v>
      </c>
      <c r="OP165" s="26">
        <f>IFERROR(Tableau17[[#This Row],[2020-T1-MACROCENTRE]]/Tableau17[[#This Row],[2020-T1-MACROTOTALE]],"")</f>
        <v>0.11547344110854503</v>
      </c>
      <c r="OQ165" s="26">
        <f>IFERROR(Tableau17[[#This Row],[2020-T1-MACROGAUCHE]]/Tableau17[[#This Row],[2020-T1-MACROTOTALE]],"")</f>
        <v>0.32794457274826788</v>
      </c>
      <c r="OR165" s="26">
        <f>IFERROR(Tableau17[[#This Row],[2020-T1-MACROAUTRE]]/Tableau17[[#This Row],[2020-T1-MACROTOTALE]],"")</f>
        <v>0</v>
      </c>
      <c r="OS165" s="26">
        <f>IFERROR(Tableau17[[#This Row],[2017 (L)-T1-MACROEXTRDROITE]]/Tableau17[[#This Row],[2017 (L)-T1-MACROTOTALE]],"")</f>
        <v>0.19778481012658228</v>
      </c>
      <c r="OT165" s="26">
        <f>IFERROR(Tableau17[[#This Row],[2017 (L)-T1-MACRODROITE]]/Tableau17[[#This Row],[2017 (L)-T1-MACROTOTALE]],"")</f>
        <v>0.27373417721518989</v>
      </c>
      <c r="OU165" s="26">
        <f>IFERROR(Tableau17[[#This Row],[2017 (L)-T1-MACROCENTRE]]/Tableau17[[#This Row],[2017 (L)-T1-MACROTOTALE]],"")</f>
        <v>0.29905063291139239</v>
      </c>
      <c r="OV165" s="26">
        <f>IFERROR(Tableau17[[#This Row],[2017 (L)-T1-MACROGAUCHE]]/Tableau17[[#This Row],[2017 (L)-T1-MACROTOTALE]],"")</f>
        <v>0.21518987341772153</v>
      </c>
      <c r="OW165" s="26">
        <f>IFERROR(Tableau17[[#This Row],[2017 (L)-T1-MACROAUTRE]]/Tableau17[[#This Row],[2017 (L)-T1-MACROTOTALE]],"")</f>
        <v>1.4240506329113924E-2</v>
      </c>
      <c r="OX165" s="26">
        <f>IFERROR(Tableau17[[#This Row],[2017 (L)-T2-MACROEXTRDROITE]]/Tableau17[[#This Row],[2017 (L)-T2-MACROTOTALE]],"")</f>
        <v>0</v>
      </c>
      <c r="OY165" s="26">
        <f>IFERROR(Tableau17[[#This Row],[2017 (L)-T2-MACRODROITE]]/Tableau17[[#This Row],[2017 (L)-T2-MACROTOTALE]],"")</f>
        <v>0.51683168316831685</v>
      </c>
      <c r="OZ165" s="26">
        <f>IFERROR(Tableau17[[#This Row],[2017 (L)-T2-MACROCENTRE]]/Tableau17[[#This Row],[2017 (L)-T2-MACROTOTALE]],"")</f>
        <v>0.48316831683168315</v>
      </c>
      <c r="PA165" s="26">
        <f>IFERROR(Tableau17[[#This Row],[2017 (L)-T2-MACROGAUCHE]]/Tableau17[[#This Row],[2017 (L)-T2-MACROTOTALE]],"")</f>
        <v>0</v>
      </c>
      <c r="PB165" s="26">
        <f>IFERROR(Tableau17[[#This Row],[2017 (L)-T2-MACROAUTRE]]/Tableau17[[#This Row],[2017 (L)-T2-MACROTOTALE]],"")</f>
        <v>0</v>
      </c>
      <c r="PC165" s="26">
        <f>IFERROR(Tableau17[[#This Row],[2008_T1_PROCUS]]/Tableau17[[#This Row],[2008_T1_INSCRITS]],0)</f>
        <v>1.1137629276054098E-2</v>
      </c>
      <c r="PD165" s="26">
        <f>IFERROR(Tableau17[[#This Row],[2008_T2_PROCUS]]/Tableau17[[#This Row],[2008_T2_INSCRITS]],0)</f>
        <v>1.1137629276054098E-2</v>
      </c>
      <c r="PE165" s="26">
        <f>Tableau17[[#This Row],[2014_T1_PROCUS]]/Tableau17[[#This Row],[2014_T1_INSCRITS]]</f>
        <v>1.2649332396345749E-2</v>
      </c>
      <c r="PF165" s="26">
        <f>IFERROR(Tableau17[[#This Row],[2014_T2_PROCUS]]/Tableau17[[#This Row],[2014_T2_INSCRITS]],0)</f>
        <v>1.9676739283204497E-2</v>
      </c>
    </row>
    <row r="166" spans="1:422" hidden="1" x14ac:dyDescent="0.2">
      <c r="A166" s="1">
        <v>2</v>
      </c>
      <c r="B166" s="1" t="s">
        <v>250</v>
      </c>
      <c r="C166" s="1" t="s">
        <v>263</v>
      </c>
      <c r="D166" s="1" t="s">
        <v>263</v>
      </c>
      <c r="E166" s="1">
        <v>238</v>
      </c>
      <c r="F166" s="1">
        <v>5.3687750000000003</v>
      </c>
      <c r="G166" s="1">
        <v>43.301245999999999</v>
      </c>
      <c r="H166" s="3">
        <v>1371</v>
      </c>
      <c r="I166" s="3">
        <v>168</v>
      </c>
      <c r="J166" s="1">
        <v>6</v>
      </c>
      <c r="L166" s="1">
        <v>74</v>
      </c>
      <c r="M166" s="1">
        <v>29</v>
      </c>
      <c r="O166" s="1">
        <v>6</v>
      </c>
      <c r="P166" s="1">
        <v>77</v>
      </c>
      <c r="Q166" s="1">
        <v>37</v>
      </c>
      <c r="R166" s="1">
        <v>43</v>
      </c>
      <c r="S166" s="1">
        <v>192</v>
      </c>
      <c r="T166" s="1">
        <v>50</v>
      </c>
      <c r="U166" s="1">
        <v>514</v>
      </c>
      <c r="V166" s="1">
        <v>950</v>
      </c>
      <c r="W166" s="1">
        <v>489</v>
      </c>
      <c r="X166" s="1">
        <v>12</v>
      </c>
      <c r="Y166" s="2">
        <v>0.51473683999999997</v>
      </c>
      <c r="Z166" s="1">
        <v>950</v>
      </c>
      <c r="AA166" s="1">
        <v>512</v>
      </c>
      <c r="AB166" s="1">
        <v>12</v>
      </c>
      <c r="AC166" s="2">
        <v>0.53894737000000004</v>
      </c>
      <c r="AD166" s="1">
        <v>1371</v>
      </c>
      <c r="AE166" s="1">
        <v>537</v>
      </c>
      <c r="AF166" s="2">
        <v>0.3916849</v>
      </c>
      <c r="AG166" s="1">
        <f t="shared" si="2"/>
        <v>168</v>
      </c>
      <c r="AH166" s="1">
        <v>917</v>
      </c>
      <c r="AI166" s="1">
        <v>565</v>
      </c>
      <c r="AJ166" s="1">
        <v>20</v>
      </c>
      <c r="AK166" s="2">
        <v>0.61613958999999996</v>
      </c>
      <c r="AN166" s="1">
        <v>0</v>
      </c>
      <c r="AP166" s="1">
        <v>1241</v>
      </c>
      <c r="AQ166" s="1">
        <v>580</v>
      </c>
      <c r="AR166" s="2">
        <v>0.46736503000000001</v>
      </c>
      <c r="AS166" s="1">
        <v>1241</v>
      </c>
      <c r="AT166" s="1">
        <v>582</v>
      </c>
      <c r="AU166" s="2">
        <v>0.46897663000000001</v>
      </c>
      <c r="AV166" s="1">
        <v>1300</v>
      </c>
      <c r="AW166" s="1">
        <v>614</v>
      </c>
      <c r="AX166" s="2">
        <v>0.47230769</v>
      </c>
      <c r="AY166" s="1">
        <v>1300</v>
      </c>
      <c r="AZ166" s="1">
        <v>536</v>
      </c>
      <c r="BA166" s="2">
        <v>0.41230769</v>
      </c>
      <c r="BB166" s="1">
        <v>1298</v>
      </c>
      <c r="BC166" s="1">
        <v>988</v>
      </c>
      <c r="BD166" s="2">
        <v>0.76117102999999997</v>
      </c>
      <c r="BE166" s="1">
        <v>1298</v>
      </c>
      <c r="BF166" s="1">
        <v>922</v>
      </c>
      <c r="BG166" s="2">
        <v>0.71032357000000002</v>
      </c>
      <c r="BH166" s="1">
        <v>1321</v>
      </c>
      <c r="BI166" s="1">
        <v>587</v>
      </c>
      <c r="BJ166" s="2">
        <v>0.44436033000000003</v>
      </c>
      <c r="BK166" s="1">
        <v>21</v>
      </c>
      <c r="BN166" s="1">
        <v>87</v>
      </c>
      <c r="BO166" s="1">
        <v>16</v>
      </c>
      <c r="BP166" s="1">
        <v>102</v>
      </c>
      <c r="BQ166" s="1">
        <v>316</v>
      </c>
      <c r="BR166" s="1">
        <v>542</v>
      </c>
      <c r="BX166" s="1">
        <v>29</v>
      </c>
      <c r="BZ166" s="1">
        <v>168</v>
      </c>
      <c r="CA166" s="1">
        <v>4</v>
      </c>
      <c r="CB166" s="1">
        <v>57</v>
      </c>
      <c r="CC166" s="1">
        <v>39</v>
      </c>
      <c r="CD166" s="1">
        <v>80</v>
      </c>
      <c r="CE166" s="1">
        <v>98</v>
      </c>
      <c r="CF166" s="1">
        <v>475</v>
      </c>
      <c r="CG166" s="1">
        <v>60</v>
      </c>
      <c r="CH166" s="1">
        <v>217</v>
      </c>
      <c r="CI166" s="1">
        <v>216</v>
      </c>
      <c r="CJ166" s="1">
        <v>493</v>
      </c>
      <c r="CL166" s="1">
        <v>6</v>
      </c>
      <c r="CN166" s="1">
        <v>229</v>
      </c>
      <c r="CO166" s="1">
        <v>46</v>
      </c>
      <c r="CP166" s="1">
        <v>76</v>
      </c>
      <c r="CS166" s="1">
        <v>81</v>
      </c>
      <c r="CT166" s="1">
        <v>49</v>
      </c>
      <c r="CV166" s="1">
        <v>77</v>
      </c>
      <c r="CW166" s="1">
        <v>564</v>
      </c>
      <c r="CX166" s="1">
        <v>408</v>
      </c>
      <c r="CY166" s="1">
        <v>110</v>
      </c>
      <c r="DC166" s="1">
        <v>518</v>
      </c>
      <c r="DE166" s="1">
        <v>27</v>
      </c>
      <c r="DF166" s="1">
        <v>1</v>
      </c>
      <c r="DG166" s="1">
        <v>0</v>
      </c>
      <c r="DH166" s="1">
        <v>13</v>
      </c>
      <c r="DI166" s="1">
        <v>11</v>
      </c>
      <c r="DJ166" s="1">
        <v>2</v>
      </c>
      <c r="DK166" s="1">
        <v>5</v>
      </c>
      <c r="DL166" s="1">
        <v>247</v>
      </c>
      <c r="DM166" s="1">
        <v>49</v>
      </c>
      <c r="DN166" s="1">
        <v>62</v>
      </c>
      <c r="DQ166" s="1">
        <v>1</v>
      </c>
      <c r="DR166" s="1">
        <v>125</v>
      </c>
      <c r="DS166" s="1">
        <v>59</v>
      </c>
      <c r="DU166" s="1">
        <v>602</v>
      </c>
      <c r="DV166" s="1">
        <v>323</v>
      </c>
      <c r="DZ166" s="1">
        <v>185</v>
      </c>
      <c r="EA166" s="1">
        <v>508</v>
      </c>
      <c r="EB166" s="1">
        <v>5</v>
      </c>
      <c r="EC166" s="1">
        <v>15</v>
      </c>
      <c r="ED166" s="1">
        <v>1</v>
      </c>
      <c r="EE166" s="1">
        <v>11</v>
      </c>
      <c r="EF166" s="1">
        <v>88</v>
      </c>
      <c r="EG166" s="1">
        <v>72</v>
      </c>
      <c r="EH166" s="1">
        <v>6</v>
      </c>
      <c r="EI166" s="1">
        <v>136</v>
      </c>
      <c r="EJ166" s="1">
        <v>447</v>
      </c>
      <c r="EK166" s="1">
        <v>189</v>
      </c>
      <c r="EL166" s="1">
        <v>7</v>
      </c>
      <c r="EM166" s="1">
        <v>977</v>
      </c>
      <c r="EN166" s="1">
        <v>161</v>
      </c>
      <c r="EO166" s="1">
        <v>665</v>
      </c>
      <c r="EP166" s="1">
        <v>826</v>
      </c>
      <c r="EQ166" s="1">
        <v>0</v>
      </c>
      <c r="ER166" s="1">
        <v>4</v>
      </c>
      <c r="ES166" s="1">
        <v>8</v>
      </c>
      <c r="ET166" s="1">
        <v>121</v>
      </c>
      <c r="EU166" s="1">
        <v>5</v>
      </c>
      <c r="EV166" s="1">
        <v>72</v>
      </c>
      <c r="EW166" s="1">
        <v>19</v>
      </c>
      <c r="EX166" s="1">
        <v>2</v>
      </c>
      <c r="EY166" s="1">
        <v>2</v>
      </c>
      <c r="EZ166" s="1">
        <v>19</v>
      </c>
      <c r="FA166" s="1">
        <v>0</v>
      </c>
      <c r="FB166" s="1">
        <v>0</v>
      </c>
      <c r="FC166" s="1">
        <v>0</v>
      </c>
      <c r="FD166" s="1">
        <v>0</v>
      </c>
      <c r="FE166" s="1">
        <v>0</v>
      </c>
      <c r="FF166" s="1">
        <v>0</v>
      </c>
      <c r="FG166" s="1">
        <v>0</v>
      </c>
      <c r="FH166" s="1">
        <v>4</v>
      </c>
      <c r="FI166" s="1">
        <v>0</v>
      </c>
      <c r="FJ166" s="1">
        <v>36</v>
      </c>
      <c r="FK166" s="1">
        <v>36</v>
      </c>
      <c r="FL166" s="1">
        <v>0</v>
      </c>
      <c r="FM166" s="1">
        <v>122</v>
      </c>
      <c r="FN166" s="1">
        <v>9</v>
      </c>
      <c r="FO166" s="1">
        <v>6</v>
      </c>
      <c r="FP166" s="1">
        <v>77</v>
      </c>
      <c r="FQ166" s="1">
        <v>2</v>
      </c>
      <c r="FR166" s="1">
        <f>SUM(Tableau17[[#This Row],[2019-T1-ALEXANDRE Audric]:[2019-T1-MARIE Florie]])</f>
        <v>544</v>
      </c>
      <c r="FS166" s="1">
        <v>16</v>
      </c>
      <c r="FT166" s="1">
        <v>123</v>
      </c>
      <c r="FU166" s="1">
        <v>0</v>
      </c>
      <c r="FV166" s="1">
        <v>403</v>
      </c>
      <c r="FW166" s="1">
        <v>0</v>
      </c>
      <c r="FX166" s="1">
        <v>542</v>
      </c>
      <c r="GD166" s="1">
        <v>0</v>
      </c>
      <c r="GE166" s="1">
        <v>39</v>
      </c>
      <c r="GF166" s="1">
        <v>213</v>
      </c>
      <c r="GG166" s="1">
        <v>29</v>
      </c>
      <c r="GH166" s="1">
        <v>194</v>
      </c>
      <c r="GI166" s="1">
        <v>0</v>
      </c>
      <c r="GJ166" s="1">
        <v>475</v>
      </c>
      <c r="GK166" s="1">
        <v>60</v>
      </c>
      <c r="GL166" s="1">
        <v>217</v>
      </c>
      <c r="GM166" s="1">
        <v>0</v>
      </c>
      <c r="GN166" s="1">
        <v>216</v>
      </c>
      <c r="GO166" s="1">
        <v>0</v>
      </c>
      <c r="GP166" s="1">
        <v>493</v>
      </c>
      <c r="GQ166" s="1">
        <v>82</v>
      </c>
      <c r="GR166" s="1">
        <v>49</v>
      </c>
      <c r="GS166" s="1">
        <v>0</v>
      </c>
      <c r="GT166" s="1">
        <v>433</v>
      </c>
      <c r="GU166" s="1">
        <v>0</v>
      </c>
      <c r="GV166" s="1">
        <v>564</v>
      </c>
      <c r="GW166" s="1">
        <v>110</v>
      </c>
      <c r="GX166" s="1">
        <v>0</v>
      </c>
      <c r="GY166" s="1">
        <v>0</v>
      </c>
      <c r="GZ166" s="1">
        <v>408</v>
      </c>
      <c r="HA166" s="1">
        <v>0</v>
      </c>
      <c r="HB166" s="1">
        <v>518</v>
      </c>
      <c r="HC166" s="1">
        <v>163</v>
      </c>
      <c r="HD166" s="1">
        <v>88</v>
      </c>
      <c r="HE166" s="1">
        <v>189</v>
      </c>
      <c r="HF166" s="1">
        <v>531</v>
      </c>
      <c r="HG166" s="1">
        <v>6</v>
      </c>
      <c r="HH166" s="1">
        <v>977</v>
      </c>
      <c r="HI166" s="1">
        <v>161</v>
      </c>
      <c r="HJ166" s="1">
        <v>0</v>
      </c>
      <c r="HK166" s="1">
        <v>665</v>
      </c>
      <c r="HL166" s="1">
        <v>0</v>
      </c>
      <c r="HM166" s="1">
        <v>0</v>
      </c>
      <c r="HN166" s="1">
        <v>826</v>
      </c>
      <c r="HO166" s="1">
        <v>87</v>
      </c>
      <c r="HP166" s="1">
        <v>28</v>
      </c>
      <c r="HQ166" s="1">
        <v>77</v>
      </c>
      <c r="HR166" s="1">
        <v>338</v>
      </c>
      <c r="HS166" s="1">
        <v>30</v>
      </c>
      <c r="HT166" s="1">
        <v>560</v>
      </c>
      <c r="HU166" s="1">
        <v>43</v>
      </c>
      <c r="HV166" s="1">
        <v>151</v>
      </c>
      <c r="HW166" s="1">
        <v>43</v>
      </c>
      <c r="HX166" s="1">
        <v>277</v>
      </c>
      <c r="HY166" s="1">
        <v>0</v>
      </c>
      <c r="HZ166" s="1">
        <v>514</v>
      </c>
      <c r="IA166" s="1">
        <v>52</v>
      </c>
      <c r="IB166" s="1">
        <v>62</v>
      </c>
      <c r="IC166" s="1">
        <v>125</v>
      </c>
      <c r="ID166" s="1">
        <v>335</v>
      </c>
      <c r="IE166" s="1">
        <v>28</v>
      </c>
      <c r="IF166" s="1">
        <v>602</v>
      </c>
      <c r="IG166" s="1">
        <v>0</v>
      </c>
      <c r="IH166" s="1">
        <v>0</v>
      </c>
      <c r="II166" s="1">
        <v>185</v>
      </c>
      <c r="IJ166" s="1">
        <v>323</v>
      </c>
      <c r="IK166" s="1">
        <v>0</v>
      </c>
      <c r="IL166" s="1">
        <v>508</v>
      </c>
      <c r="IM166" s="26">
        <f>IFERROR(Tableau17[[#This Row],[LDIV]]/Tableau17[[#This Row],[Total général]],"")</f>
        <v>1.1673151750972763E-2</v>
      </c>
      <c r="IN166" s="26">
        <f>IFERROR(Tableau17[[#This Row],[LDVC]]/Tableau17[[#This Row],[Total général]],"")</f>
        <v>0</v>
      </c>
      <c r="IO166" s="26">
        <f>IFERROR(Tableau17[[#This Row],[LDVD]]/Tableau17[[#This Row],[Total général]],"")</f>
        <v>0.14396887159533073</v>
      </c>
      <c r="IP166" s="26">
        <f>IFERROR(Tableau17[[#This Row],[LDVG]]/Tableau17[[#This Row],[Total général]],"")</f>
        <v>5.642023346303502E-2</v>
      </c>
      <c r="IQ166" s="26">
        <f>IFERROR(Tableau17[[#This Row],[LEXD]]/Tableau17[[#This Row],[Total général]],"")</f>
        <v>0</v>
      </c>
      <c r="IR166" s="26">
        <f>IFERROR(Tableau17[[#This Row],[LEXG]]/Tableau17[[#This Row],[Total général]],"")</f>
        <v>1.1673151750972763E-2</v>
      </c>
      <c r="IS166" s="26">
        <f>IFERROR(Tableau17[[#This Row],[LLR]]/Tableau17[[#This Row],[Total général]],"")</f>
        <v>0.14980544747081712</v>
      </c>
      <c r="IT166" s="26">
        <f>IFERROR(Tableau17[[#This Row],[LREM]]/Tableau17[[#This Row],[Total général]],"")</f>
        <v>7.1984435797665364E-2</v>
      </c>
      <c r="IU166" s="26">
        <f>IFERROR(Tableau17[[#This Row],[LRN]]/Tableau17[[#This Row],[Total général]],"")</f>
        <v>8.3657587548638127E-2</v>
      </c>
      <c r="IV166" s="26">
        <f>IFERROR(Tableau17[[#This Row],[LUG]]/Tableau17[[#This Row],[Total général]],"")</f>
        <v>0.37354085603112841</v>
      </c>
      <c r="IW166" s="26">
        <f>IFERROR(Tableau17[[#This Row],[LVEC]]/Tableau17[[#This Row],[Total général]],"")</f>
        <v>9.727626459143969E-2</v>
      </c>
      <c r="IX166" s="26">
        <f>IFERROR(Tableau17[[#This Row],[2008-T1-LCMD]]/Tableau17[[#This Row],[2008-T1-TOTAL]],"")</f>
        <v>3.8745387453874541E-2</v>
      </c>
      <c r="IY166" s="26">
        <f>IFERROR(Tableau17[[#This Row],[2008-T1-LDVD]]/Tableau17[[#This Row],[2008-T1-TOTAL]],"")</f>
        <v>0</v>
      </c>
      <c r="IZ166" s="26">
        <f>IFERROR(Tableau17[[#This Row],[2008-T1-LEXD]]/Tableau17[[#This Row],[2008-T1-TOTAL]],"")</f>
        <v>0</v>
      </c>
      <c r="JA166" s="26">
        <f>IFERROR(Tableau17[[#This Row],[2008-T1-LEXG]]/Tableau17[[#This Row],[2008-T1-TOTAL]],"")</f>
        <v>0.16051660516605165</v>
      </c>
      <c r="JB166" s="26">
        <f>IFERROR(Tableau17[[#This Row],[2008-T1-LFN]]/Tableau17[[#This Row],[2008-T1-TOTAL]],"")</f>
        <v>2.9520295202952029E-2</v>
      </c>
      <c r="JC166" s="26">
        <f>IFERROR(Tableau17[[#This Row],[2008-T1-LMAJ]]/Tableau17[[#This Row],[2008-T1-TOTAL]],"")</f>
        <v>0.18819188191881919</v>
      </c>
      <c r="JD166" s="26">
        <f>IFERROR(Tableau17[[#This Row],[2008-T1-LUG]]/Tableau17[[#This Row],[2008-T1-TOTAL]],"")</f>
        <v>0.58302583025830257</v>
      </c>
      <c r="JE166" s="26" t="str">
        <f>IFERROR(Tableau17[[#This Row],[2008-T2-LFN]]/Tableau17[[#This Row],[2008-T2-TOTAL]],"")</f>
        <v/>
      </c>
      <c r="JF166" s="26" t="str">
        <f>IFERROR(Tableau17[[#This Row],[2008-T2-LGC]]/Tableau17[[#This Row],[2008-T2-TOTAL]],"")</f>
        <v/>
      </c>
      <c r="JG166" s="26" t="str">
        <f>IFERROR(Tableau17[[#This Row],[2008-T2-LMAJ]]/Tableau17[[#This Row],[2008-T2-TOTAL]],"")</f>
        <v/>
      </c>
      <c r="JH166" s="26" t="str">
        <f>IFERROR(Tableau17[[#This Row],[2008-T2-LUG]]/Tableau17[[#This Row],[2008-T2-TOTAL]],"")</f>
        <v/>
      </c>
      <c r="JI166" s="26">
        <f>IFERROR(Tableau17[[#This Row],[2014-T1-LDIV]]/Tableau17[[#This Row],[2014-T1-TOTAL]],"")</f>
        <v>6.1052631578947365E-2</v>
      </c>
      <c r="JJ166" s="26">
        <f>IFERROR(Tableau17[[#This Row],[2014-T1-LDVD]]/Tableau17[[#This Row],[2014-T1-TOTAL]],"")</f>
        <v>0</v>
      </c>
      <c r="JK166" s="26">
        <f>IFERROR(Tableau17[[#This Row],[2014-T1-LDVG]]/Tableau17[[#This Row],[2014-T1-TOTAL]],"")</f>
        <v>0.35368421052631577</v>
      </c>
      <c r="JL166" s="26">
        <f>IFERROR(Tableau17[[#This Row],[2014-T1-LEXG]]/Tableau17[[#This Row],[2014-T1-TOTAL]],"")</f>
        <v>8.4210526315789472E-3</v>
      </c>
      <c r="JM166" s="26">
        <f>IFERROR(Tableau17[[#This Row],[2014-T1-LFG]]/Tableau17[[#This Row],[2014-T1-TOTAL]],"")</f>
        <v>0.12</v>
      </c>
      <c r="JN166" s="26">
        <f>IFERROR(Tableau17[[#This Row],[2014-T1-LFN]]/Tableau17[[#This Row],[2014-T1-TOTAL]],"")</f>
        <v>8.2105263157894737E-2</v>
      </c>
      <c r="JO166" s="26">
        <f>IFERROR(Tableau17[[#This Row],[2014-T1-LUD]]/Tableau17[[#This Row],[2014-T1-TOTAL]],"")</f>
        <v>0.16842105263157894</v>
      </c>
      <c r="JP166" s="26">
        <f>IFERROR(Tableau17[[#This Row],[2014-T1-LUG]]/Tableau17[[#This Row],[2014-T1-TOTAL]],"")</f>
        <v>0.2063157894736842</v>
      </c>
      <c r="JQ166" s="26">
        <f>IFERROR(Tableau17[[#This Row],[2014-T2-LFN]]/Tableau17[[#This Row],[2014-T2-TOTAL]],"")</f>
        <v>0.12170385395537525</v>
      </c>
      <c r="JR166" s="26">
        <f>IFERROR(Tableau17[[#This Row],[2014-T2-LUD]]/Tableau17[[#This Row],[2014-T2-TOTAL]],"")</f>
        <v>0.44016227180527384</v>
      </c>
      <c r="JS166" s="26">
        <f>IFERROR(Tableau17[[#This Row],[2014-T2-LUG]]/Tableau17[[#This Row],[2014-T2-TOTAL]],"")</f>
        <v>0.43813387423935091</v>
      </c>
      <c r="JT166" s="26">
        <f>IFERROR(Tableau17[[#This Row],[2015-T1-BC-DIV]]/Tableau17[[#This Row],[2015-T1-TOTAL]],"")</f>
        <v>0</v>
      </c>
      <c r="JU166" s="26">
        <f>IFERROR(Tableau17[[#This Row],[2015-T1-BC-DLF]]/Tableau17[[#This Row],[2015-T1-TOTAL]],"")</f>
        <v>1.0638297872340425E-2</v>
      </c>
      <c r="JV166" s="26">
        <f>IFERROR(Tableau17[[#This Row],[2015-T1-BC-DVD]]/Tableau17[[#This Row],[2015-T1-TOTAL]],"")</f>
        <v>0</v>
      </c>
      <c r="JW166" s="26">
        <f>IFERROR(Tableau17[[#This Row],[2015-T1-BC-DVG]]/Tableau17[[#This Row],[2015-T1-TOTAL]],"")</f>
        <v>0.40602836879432624</v>
      </c>
      <c r="JX166" s="26">
        <f>IFERROR(Tableau17[[#This Row],[2015-T1-BC-FG]]/Tableau17[[#This Row],[2015-T1-TOTAL]],"")</f>
        <v>8.1560283687943269E-2</v>
      </c>
      <c r="JY166" s="26">
        <f>IFERROR(Tableau17[[#This Row],[2015-T1-BC-FN]]/Tableau17[[#This Row],[2015-T1-TOTAL]],"")</f>
        <v>0.13475177304964539</v>
      </c>
      <c r="JZ166" s="26">
        <f>IFERROR(Tableau17[[#This Row],[2015-T1-BC-MDM]]/Tableau17[[#This Row],[2015-T1-TOTAL]],"")</f>
        <v>0</v>
      </c>
      <c r="KA166" s="26">
        <f>IFERROR(Tableau17[[#This Row],[2015-T1-BC-RDG]]/Tableau17[[#This Row],[2015-T1-TOTAL]],"")</f>
        <v>0</v>
      </c>
      <c r="KB166" s="26">
        <f>IFERROR(Tableau17[[#This Row],[2015-T1-BC-SOC]]/Tableau17[[#This Row],[2015-T1-TOTAL]],"")</f>
        <v>0.14361702127659576</v>
      </c>
      <c r="KC166" s="26">
        <f>IFERROR(Tableau17[[#This Row],[2015-T1-BC-UD]]/Tableau17[[#This Row],[2015-T1-TOTAL]],"")</f>
        <v>8.6879432624113476E-2</v>
      </c>
      <c r="KD166" s="26">
        <f>IFERROR(Tableau17[[#This Row],[2015-T1-BC-UG]]/Tableau17[[#This Row],[2015-T1-TOTAL]],"")</f>
        <v>0</v>
      </c>
      <c r="KE166" s="26">
        <f>IFERROR(Tableau17[[#This Row],[2015-T1-BC-VEC]]/Tableau17[[#This Row],[2015-T1-TOTAL]],"")</f>
        <v>0.13652482269503546</v>
      </c>
      <c r="KF166" s="26">
        <f>IFERROR(Tableau17[[#This Row],[2015-T2-BC-DVG]]/Tableau17[[#This Row],[2015-T2-TOTAL]],"")</f>
        <v>0.78764478764478763</v>
      </c>
      <c r="KG166" s="26">
        <f>IFERROR(Tableau17[[#This Row],[2015-T2-BC-FN]]/Tableau17[[#This Row],[2015-T2-TOTAL]],"")</f>
        <v>0.21235521235521235</v>
      </c>
      <c r="KH166" s="26">
        <f>IFERROR(Tableau17[[#This Row],[2015-T2-BC-SOC]]/Tableau17[[#This Row],[2015-T2-TOTAL]],"")</f>
        <v>0</v>
      </c>
      <c r="KI166" s="26">
        <f>IFERROR(Tableau17[[#This Row],[2015-T2-BC-UD]]/Tableau17[[#This Row],[2015-T2-TOTAL]],"")</f>
        <v>0</v>
      </c>
      <c r="KJ166" s="26">
        <f>IFERROR(Tableau17[[#This Row],[2015-T2-BC-UG]]/Tableau17[[#This Row],[2015-T2-TOTAL]],"")</f>
        <v>0</v>
      </c>
      <c r="KK166" s="26">
        <f>IFERROR(Tableau17[[#This Row],[2017 (L)-T1-COM]]/Tableau17[[#This Row],[2017 (L)-T1-TOTAL]],"")</f>
        <v>0</v>
      </c>
      <c r="KL166" s="26">
        <f>IFERROR(Tableau17[[#This Row],[2017 (L)-T1-DIV]]/Tableau17[[#This Row],[2017 (L)-T1-TOTAL]],"")</f>
        <v>4.4850498338870434E-2</v>
      </c>
      <c r="KM166" s="26">
        <f>IFERROR(Tableau17[[#This Row],[2017 (L)-T1-DLF]]/Tableau17[[#This Row],[2017 (L)-T1-TOTAL]],"")</f>
        <v>1.6611295681063123E-3</v>
      </c>
      <c r="KN166" s="26">
        <f>IFERROR(Tableau17[[#This Row],[2017 (L)-T1-DVD]]/Tableau17[[#This Row],[2017 (L)-T1-TOTAL]],"")</f>
        <v>0</v>
      </c>
      <c r="KO166" s="26">
        <f>IFERROR(Tableau17[[#This Row],[2017 (L)-T1-DVG]]/Tableau17[[#This Row],[2017 (L)-T1-TOTAL]],"")</f>
        <v>2.1594684385382059E-2</v>
      </c>
      <c r="KP166" s="26">
        <f>IFERROR(Tableau17[[#This Row],[2017 (L)-T1-ECO]]/Tableau17[[#This Row],[2017 (L)-T1-TOTAL]],"")</f>
        <v>1.8272425249169437E-2</v>
      </c>
      <c r="KQ166" s="26">
        <f>IFERROR(Tableau17[[#This Row],[2017 (L)-T1-EXD]]/Tableau17[[#This Row],[2017 (L)-T1-TOTAL]],"")</f>
        <v>3.3222591362126247E-3</v>
      </c>
      <c r="KR166" s="26">
        <f>IFERROR(Tableau17[[#This Row],[2017 (L)-T1-EXG]]/Tableau17[[#This Row],[2017 (L)-T1-TOTAL]],"")</f>
        <v>8.3056478405315621E-3</v>
      </c>
      <c r="KS166" s="26">
        <f>IFERROR(Tableau17[[#This Row],[2017 (L)-T1-FI]]/Tableau17[[#This Row],[2017 (L)-T1-TOTAL]],"")</f>
        <v>0.41029900332225916</v>
      </c>
      <c r="KT166" s="26">
        <f>IFERROR(Tableau17[[#This Row],[2017 (L)-T1-FN]]/Tableau17[[#This Row],[2017 (L)-T1-TOTAL]],"")</f>
        <v>8.1395348837209308E-2</v>
      </c>
      <c r="KU166" s="26">
        <f>IFERROR(Tableau17[[#This Row],[2017 (L)-T1-LR]]/Tableau17[[#This Row],[2017 (L)-T1-TOTAL]],"")</f>
        <v>0.10299003322259136</v>
      </c>
      <c r="KV166" s="26">
        <f>IFERROR(Tableau17[[#This Row],[2017 (L)-T1-MDM]]/Tableau17[[#This Row],[2017 (L)-T1-TOTAL]],"")</f>
        <v>0</v>
      </c>
      <c r="KW166" s="26">
        <f>IFERROR(Tableau17[[#This Row],[2017 (L)-T1-RDG]]/Tableau17[[#This Row],[2017 (L)-T1-TOTAL]],"")</f>
        <v>0</v>
      </c>
      <c r="KX166" s="26">
        <f>IFERROR(Tableau17[[#This Row],[2017 (L)-T1-REG]]/Tableau17[[#This Row],[2017 (L)-T1-TOTAL]],"")</f>
        <v>1.6611295681063123E-3</v>
      </c>
      <c r="KY166" s="26">
        <f>IFERROR(Tableau17[[#This Row],[2017 (L)-T1-REM]]/Tableau17[[#This Row],[2017 (L)-T1-TOTAL]],"")</f>
        <v>0.20764119601328904</v>
      </c>
      <c r="KZ166" s="26">
        <f>IFERROR(Tableau17[[#This Row],[2017 (L)-T1-SOC]]/Tableau17[[#This Row],[2017 (L)-T1-TOTAL]],"")</f>
        <v>9.8006644518272429E-2</v>
      </c>
      <c r="LA166" s="26">
        <f>IFERROR(Tableau17[[#This Row],[2017 (L)-T1-UDI]]/Tableau17[[#This Row],[2017 (L)-T1-TOTAL]],"")</f>
        <v>0</v>
      </c>
      <c r="LB166" s="26">
        <f>IFERROR(Tableau17[[#This Row],[2017 (L)-T2-FI]]/Tableau17[[#This Row],[2017 (L)-T2-TOTAL]],"")</f>
        <v>0.63582677165354329</v>
      </c>
      <c r="LC166" s="26">
        <f>IFERROR(Tableau17[[#This Row],[2017 (L)-T2-FN]]/Tableau17[[#This Row],[2017 (L)-T2-TOTAL]],"")</f>
        <v>0</v>
      </c>
      <c r="LD166" s="26">
        <f>IFERROR(Tableau17[[#This Row],[2017 (L)-T2-LR]]/Tableau17[[#This Row],[2017 (L)-T2-TOTAL]],"")</f>
        <v>0</v>
      </c>
      <c r="LE166" s="26">
        <f>IFERROR(Tableau17[[#This Row],[2017 (L)-T2-MDM]]/Tableau17[[#This Row],[2017 (L)-T2-TOTAL]],"")</f>
        <v>0</v>
      </c>
      <c r="LF166" s="26">
        <f>IFERROR(Tableau17[[#This Row],[2017 (L)-T2-REM]]/Tableau17[[#This Row],[2017 (L)-T2-TOTAL]],"")</f>
        <v>0.36417322834645671</v>
      </c>
      <c r="LG166" s="26">
        <f>IFERROR(Tableau17[[#This Row],[2017-T1-ARTHAUD Nathalie]]/Tableau17[[#This Row],[2017-T1-TOTAL]],"")</f>
        <v>5.1177072671443197E-3</v>
      </c>
      <c r="LH166" s="26">
        <f>IFERROR(Tableau17[[#This Row],[2017-T1-ASSELINEAU Fran]]/Tableau17[[#This Row],[2017-T1-TOTAL]],"")</f>
        <v>1.5353121801432957E-2</v>
      </c>
      <c r="LI166" s="26">
        <f>IFERROR(Tableau17[[#This Row],[2017-T1-CHEMINADE Jacques]]/Tableau17[[#This Row],[2017-T1-TOTAL]],"")</f>
        <v>1.0235414534288639E-3</v>
      </c>
      <c r="LJ166" s="26">
        <f>IFERROR(Tableau17[[#This Row],[2017-T1-DUPONT-AIGNAN Nicolas]]/Tableau17[[#This Row],[2017-T1-TOTAL]],"")</f>
        <v>1.1258955987717503E-2</v>
      </c>
      <c r="LK166" s="26">
        <f>IFERROR(Tableau17[[#This Row],[2017-T1-FILLON Fran]]/Tableau17[[#This Row],[2017-T1-TOTAL]],"")</f>
        <v>9.0071647901740021E-2</v>
      </c>
      <c r="LL166" s="26">
        <f>IFERROR(Tableau17[[#This Row],[2017-T1-HAMON Beno]]/Tableau17[[#This Row],[2017-T1-TOTAL]],"")</f>
        <v>7.3694984646878195E-2</v>
      </c>
      <c r="LM166" s="26">
        <f>IFERROR(Tableau17[[#This Row],[2017-T1-LASSALLE Jean]]/Tableau17[[#This Row],[2017-T1-TOTAL]],"")</f>
        <v>6.1412487205731829E-3</v>
      </c>
      <c r="LN166" s="26">
        <f>IFERROR(Tableau17[[#This Row],[2017-T1-LE PEN Marine]]/Tableau17[[#This Row],[2017-T1-TOTAL]],"")</f>
        <v>0.13920163766632548</v>
      </c>
      <c r="LO166" s="26">
        <f>IFERROR(Tableau17[[#This Row],[2017-T1-M Jean-Luc]]/Tableau17[[#This Row],[2017-T1-TOTAL]],"")</f>
        <v>0.45752302968270214</v>
      </c>
      <c r="LP166" s="26">
        <f>IFERROR(Tableau17[[#This Row],[2017-T1-MACRON Emmanuel]]/Tableau17[[#This Row],[2017-T1-TOTAL]],"")</f>
        <v>0.19344933469805528</v>
      </c>
      <c r="LQ166" s="26">
        <f>IFERROR(Tableau17[[#This Row],[2017-T1-POUTOU Philippe]]/Tableau17[[#This Row],[2017-T1-TOTAL]],"")</f>
        <v>7.164790174002047E-3</v>
      </c>
      <c r="LR166" s="26">
        <f>IFERROR(Tableau17[[#This Row],[2017-T2-LE PEN Marine]]/Tableau17[[#This Row],[2017-T2-TOTAL]],"")</f>
        <v>0.19491525423728814</v>
      </c>
      <c r="LS166" s="26">
        <f>IFERROR(Tableau17[[#This Row],[2017-T2-MACRON Emmanuel]]/Tableau17[[#This Row],[2017-T2-TOTAL]],"")</f>
        <v>0.80508474576271183</v>
      </c>
      <c r="LT166" s="26">
        <f>IFERROR(Tableau17[[#This Row],[2019-T1-ALEXANDRE Audric]]/Tableau17[[#This Row],[2019-T1-TOTAL]],"")</f>
        <v>0</v>
      </c>
      <c r="LU166" s="26">
        <f>IFERROR(Tableau17[[#This Row],[2019-T1-ARTHAUD Nathalie]]/Tableau17[[#This Row],[2019-T1-TOTAL]],"")</f>
        <v>7.3529411764705881E-3</v>
      </c>
      <c r="LV166" s="26">
        <f>IFERROR(Tableau17[[#This Row],[2019-T1-ASSELINEAU François]]/Tableau17[[#This Row],[2019-T1-TOTAL]],"")</f>
        <v>1.4705882352941176E-2</v>
      </c>
      <c r="LW166" s="26">
        <f>IFERROR(Tableau17[[#This Row],[2019-T1-AUBRY Manon]]/Tableau17[[#This Row],[2019-T1-TOTAL]],"")</f>
        <v>0.22242647058823528</v>
      </c>
      <c r="LX166" s="26">
        <f>IFERROR(Tableau17[[#This Row],[2019-T1-AZERGUI Nagib]]/Tableau17[[#This Row],[2019-T1-TOTAL]],"")</f>
        <v>9.1911764705882356E-3</v>
      </c>
      <c r="LY166" s="26">
        <f>IFERROR(Tableau17[[#This Row],[2019-T1-BARDELLA Jordan]]/Tableau17[[#This Row],[2019-T1-TOTAL]],"")</f>
        <v>0.13235294117647059</v>
      </c>
      <c r="LZ166" s="26">
        <f>IFERROR(Tableau17[[#This Row],[2019-T1-BELLAMY François-Xavier]]/Tableau17[[#This Row],[2019-T1-TOTAL]],"")</f>
        <v>3.4926470588235295E-2</v>
      </c>
      <c r="MA166" s="26">
        <f>IFERROR(Tableau17[[#This Row],[2019-T1-BIDOU Olivier]]/Tableau17[[#This Row],[2019-T1-TOTAL]],"")</f>
        <v>3.6764705882352941E-3</v>
      </c>
      <c r="MB166" s="26">
        <f>IFERROR(Tableau17[[#This Row],[2019-T1-BOURG Dominique]]/Tableau17[[#This Row],[2019-T1-TOTAL]],"")</f>
        <v>3.6764705882352941E-3</v>
      </c>
      <c r="MC166" s="26">
        <f>IFERROR(Tableau17[[#This Row],[2019-T1-BROSSAT Ian]]/Tableau17[[#This Row],[2019-T1-TOTAL]],"")</f>
        <v>3.4926470588235295E-2</v>
      </c>
      <c r="MD166" s="26">
        <f>IFERROR(Tableau17[[#This Row],[2019-T1-CAILLAUD Sophie]]/Tableau17[[#This Row],[2019-T1-TOTAL]],"")</f>
        <v>0</v>
      </c>
      <c r="ME166" s="26">
        <f>IFERROR(Tableau17[[#This Row],[2019-T1-CAMUS Renaud]]/Tableau17[[#This Row],[2019-T1-TOTAL]],"")</f>
        <v>0</v>
      </c>
      <c r="MF166" s="26">
        <f>IFERROR(Tableau17[[#This Row],[2019-T1-CHALENÇON Christophe]]/Tableau17[[#This Row],[2019-T1-TOTAL]],"")</f>
        <v>0</v>
      </c>
      <c r="MG166" s="26">
        <f>IFERROR(Tableau17[[#This Row],[2019-T1-CORBET Cathy Denise Ginette]]/Tableau17[[#This Row],[2019-T1-TOTAL]],"")</f>
        <v>0</v>
      </c>
      <c r="MH166" s="26">
        <f>IFERROR(Tableau17[[#This Row],[2019-T1-DE PREVOISIN Robert]]/Tableau17[[#This Row],[2019-T1-TOTAL]],"")</f>
        <v>0</v>
      </c>
      <c r="MI166" s="26">
        <f>IFERROR(Tableau17[[#This Row],[2019-T1-DELFEL Thérèse]]/Tableau17[[#This Row],[2019-T1-TOTAL]],"")</f>
        <v>0</v>
      </c>
      <c r="MJ166" s="26">
        <f>IFERROR(Tableau17[[#This Row],[2019-T1-DIEUMEGARD Pierre]]/Tableau17[[#This Row],[2019-T1-TOTAL]],"")</f>
        <v>0</v>
      </c>
      <c r="MK166" s="26">
        <f>IFERROR(Tableau17[[#This Row],[2019-T1-DUPONT-AIGNAN Nicolas]]/Tableau17[[#This Row],[2019-T1-TOTAL]],"")</f>
        <v>7.3529411764705881E-3</v>
      </c>
      <c r="ML166" s="26">
        <f>IFERROR(Tableau17[[#This Row],[2019-T1-GERNIGON Yves]]/Tableau17[[#This Row],[2019-T1-TOTAL]],"")</f>
        <v>0</v>
      </c>
      <c r="MM166" s="26">
        <f>IFERROR(Tableau17[[#This Row],[2019-T1-GLUCKSMANN Raphaël]]/Tableau17[[#This Row],[2019-T1-TOTAL]],"")</f>
        <v>6.6176470588235295E-2</v>
      </c>
      <c r="MN166" s="26">
        <f>IFERROR(Tableau17[[#This Row],[2019-T1-HAMON Benoît]]/Tableau17[[#This Row],[2019-T1-TOTAL]],"")</f>
        <v>6.6176470588235295E-2</v>
      </c>
      <c r="MO166" s="26">
        <f>IFERROR(Tableau17[[#This Row],[2019-T1-HELGEN Gilles]]/Tableau17[[#This Row],[2019-T1-TOTAL]],"")</f>
        <v>0</v>
      </c>
      <c r="MP166" s="26">
        <f>IFERROR(Tableau17[[#This Row],[2019-T1-JADOT Yannick]]/Tableau17[[#This Row],[2019-T1-TOTAL]],"")</f>
        <v>0.22426470588235295</v>
      </c>
      <c r="MQ166" s="26">
        <f>IFERROR(Tableau17[[#This Row],[2019-T1-LAGARDE Jean-Christophe]]/Tableau17[[#This Row],[2019-T1-TOTAL]],"")</f>
        <v>1.6544117647058824E-2</v>
      </c>
      <c r="MR166" s="26">
        <f>IFERROR(Tableau17[[#This Row],[2019-T1-LALANNE Francis]]/Tableau17[[#This Row],[2019-T1-TOTAL]],"")</f>
        <v>1.1029411764705883E-2</v>
      </c>
      <c r="MS166" s="26">
        <f>IFERROR(Tableau17[[#This Row],[2019-T1-LOISEAU Nathalie]]/Tableau17[[#This Row],[2019-T1-TOTAL]],"")</f>
        <v>0.14154411764705882</v>
      </c>
      <c r="MT166" s="26">
        <f>IFERROR(Tableau17[[#This Row],[2019-T1-MARIE Florie]]/Tableau17[[#This Row],[2019-T1-TOTAL]],"")</f>
        <v>3.6764705882352941E-3</v>
      </c>
      <c r="MU166" s="26">
        <f>IFERROR(Tableau17[[#This Row],[2008-T1-MACROEXTRDROITE]]/Tableau17[[#This Row],[2008-T1-MACROTOTALE]],"")</f>
        <v>2.9520295202952029E-2</v>
      </c>
      <c r="MV166" s="26">
        <f>IFERROR(Tableau17[[#This Row],[2008-T1-MACRODROITE]]/Tableau17[[#This Row],[2008-T1-MACROTOTALE]],"")</f>
        <v>0.22693726937269373</v>
      </c>
      <c r="MW166" s="26">
        <f>IFERROR(Tableau17[[#This Row],[2008-T1-MACROCENTRE]]/Tableau17[[#This Row],[2008-T1-MACROTOTALE]],"")</f>
        <v>0</v>
      </c>
      <c r="MX166" s="26">
        <f>IFERROR(Tableau17[[#This Row],[2008-T1-MACROGAUCHE]]/Tableau17[[#This Row],[2008-T1-MACROTOTALE]],"")</f>
        <v>0.74354243542435428</v>
      </c>
      <c r="MY166" s="26">
        <f>IFERROR(Tableau17[[#This Row],[2008-T1-MACROAUTRE]]/Tableau17[[#This Row],[2008-T1-MACROTOTALE]],"")</f>
        <v>0</v>
      </c>
      <c r="MZ166" s="26" t="str">
        <f>IFERROR(Tableau17[[#This Row],[2008-T2-MACROEXTRDROITE]]/Tableau17[[#This Row],[2008-T2-MACROTOTALE]],"")</f>
        <v/>
      </c>
      <c r="NA166" s="26" t="str">
        <f>IFERROR(Tableau17[[#This Row],[2008-T2-MACRODROITE]]/Tableau17[[#This Row],[2008-T2-MACROTOTALE]],"")</f>
        <v/>
      </c>
      <c r="NB166" s="26" t="str">
        <f>IFERROR(Tableau17[[#This Row],[2008-T2-MACROCENTRE]]/Tableau17[[#This Row],[2008-T2-MACROTOTALE]],"")</f>
        <v/>
      </c>
      <c r="NC166" s="26" t="str">
        <f>IFERROR(Tableau17[[#This Row],[2008-T2-MACROGAUCHE]]/Tableau17[[#This Row],[2008-T2-MACROTOTALE]],"")</f>
        <v/>
      </c>
      <c r="ND166" s="26" t="str">
        <f>IFERROR(Tableau17[[#This Row],[2008-T2-MACROAUTRE]]/Tableau17[[#This Row],[2008-T2-MACROTOTALE]],"")</f>
        <v/>
      </c>
      <c r="NE166" s="26">
        <f>IFERROR(Tableau17[[#This Row],[2014-T1-MACROEXTRDROITE]]/Tableau17[[#This Row],[2014-T1-MACROTOTALE]],"")</f>
        <v>8.2105263157894737E-2</v>
      </c>
      <c r="NF166" s="26">
        <f>IFERROR(Tableau17[[#This Row],[2014-T1-MACRODROITE]]/Tableau17[[#This Row],[2014-T1-MACROTOTALE]],"")</f>
        <v>0.44842105263157894</v>
      </c>
      <c r="NG166" s="26">
        <f>IFERROR(Tableau17[[#This Row],[2014-T1-MACROCENTRE]]/Tableau17[[#This Row],[2014-T1-MACROTOTALE]],"")</f>
        <v>6.1052631578947365E-2</v>
      </c>
      <c r="NH166" s="26">
        <f>IFERROR(Tableau17[[#This Row],[2014-T1-MACROGAUCHE]]/Tableau17[[#This Row],[2014-T1-MACROTOTALE]],"")</f>
        <v>0.40842105263157896</v>
      </c>
      <c r="NI166" s="26">
        <f>IFERROR(Tableau17[[#This Row],[2014-T1-MACROAUTRE]]/Tableau17[[#This Row],[2014-T1-MACROTOTALE]],"")</f>
        <v>0</v>
      </c>
      <c r="NJ166" s="26">
        <f>IFERROR(Tableau17[[#This Row],[2014-T2-MACROEXTRDROITE]]/Tableau17[[#This Row],[2014-T2-MACROTOTALE]],"")</f>
        <v>0.12170385395537525</v>
      </c>
      <c r="NK166" s="26">
        <f>IFERROR(Tableau17[[#This Row],[2014-T2-MACRODROITE]]/Tableau17[[#This Row],[2014-T2-MACROTOTALE]],"")</f>
        <v>0.44016227180527384</v>
      </c>
      <c r="NL166" s="26">
        <f>IFERROR(Tableau17[[#This Row],[2014-T2-MACROCENTRE]]/Tableau17[[#This Row],[2014-T2-MACROTOTALE]],"")</f>
        <v>0</v>
      </c>
      <c r="NM166" s="26">
        <f>IFERROR(Tableau17[[#This Row],[2014-T2-MACROGAUCHE]]/Tableau17[[#This Row],[2014-T2-MACROTOTALE]],"")</f>
        <v>0.43813387423935091</v>
      </c>
      <c r="NN166" s="26">
        <f>IFERROR(Tableau17[[#This Row],[2014-T2-MACROAUTRE]]/Tableau17[[#This Row],[2014-T2-MACROTOTALE]],"")</f>
        <v>0</v>
      </c>
      <c r="NO166" s="26">
        <f>IFERROR( Tableau17[[#This Row],[2015-T1-MACROEXTRDROITE]]/Tableau17[[#This Row],[2015-T1-MACROTOTALE]],"")</f>
        <v>0.1453900709219858</v>
      </c>
      <c r="NP166" s="26">
        <f>IFERROR(Tableau17[[#This Row],[2015-T1-MACRODROITE]]/Tableau17[[#This Row],[2015-T1-MACROTOTALE]],"")</f>
        <v>8.6879432624113476E-2</v>
      </c>
      <c r="NQ166" s="26">
        <f>IFERROR(Tableau17[[#This Row],[2015-T1-MACROCENTRE]]/Tableau17[[#This Row],[2015-T1-MACROTOTALE]],"")</f>
        <v>0</v>
      </c>
      <c r="NR166" s="26">
        <f>IFERROR(Tableau17[[#This Row],[2015-T1-MACROGAUCHE]]/Tableau17[[#This Row],[2015-T1-MACROTOTALE]],"")</f>
        <v>0.76773049645390068</v>
      </c>
      <c r="NS166" s="26">
        <f>IFERROR(Tableau17[[#This Row],[2015-T1-MACROAUTRE]]/Tableau17[[#This Row],[2015-T1-MACROTOTALE]],"")</f>
        <v>0</v>
      </c>
      <c r="NT166" s="26">
        <f>IFERROR(Tableau17[[#This Row],[2015-T2-MACROEXTRDROITE]]/Tableau17[[#This Row],[2015-T2-MACROTOTALE]],"")</f>
        <v>0.21235521235521235</v>
      </c>
      <c r="NU166" s="26">
        <f>IFERROR(Tableau17[[#This Row],[2015-T2-MACRODROITE]]/Tableau17[[#This Row],[2015-T2-MACROTOTALE]],"")</f>
        <v>0</v>
      </c>
      <c r="NV166" s="26">
        <f>IFERROR(Tableau17[[#This Row],[2015-T2-MACROCENTRE]]/Tableau17[[#This Row],[2015-T2-MACROTOTALE]],"")</f>
        <v>0</v>
      </c>
      <c r="NW166" s="26">
        <f>IFERROR(Tableau17[[#This Row],[2015-T2-MACROGAUCHE]]/Tableau17[[#This Row],[2015-T2-MACROTOTALE]],"")</f>
        <v>0.78764478764478763</v>
      </c>
      <c r="NX166" s="26">
        <f>IFERROR(Tableau17[[#This Row],[2015-T2-MACROAUTRE]]/Tableau17[[#This Row],[2015-T2-MACROTOTALE]],"")</f>
        <v>0</v>
      </c>
      <c r="NY166" s="26">
        <f>IFERROR(Tableau17[[#This Row],[2017-T1-MACROEXTRDROITE]]/Tableau17[[#This Row],[2017-T1-MACROTOTALE]],"")</f>
        <v>0.1668372569089048</v>
      </c>
      <c r="NZ166" s="26">
        <f>IFERROR(Tableau17[[#This Row],[2017-T1-MACRODROITE]]/Tableau17[[#This Row],[2017-T1-MACROTOTALE]],"")</f>
        <v>9.0071647901740021E-2</v>
      </c>
      <c r="OA166" s="26">
        <f>IFERROR(Tableau17[[#This Row],[2017-T1-MACROCENTRE]]/Tableau17[[#This Row],[2017-T1-MACROTOTALE]],"")</f>
        <v>0.19344933469805528</v>
      </c>
      <c r="OB166" s="26">
        <f>IFERROR(Tableau17[[#This Row],[2017-T1-MACROGAUCHE]]/Tableau17[[#This Row],[2017-T1-MACROTOTALE]],"")</f>
        <v>0.54350051177072667</v>
      </c>
      <c r="OC166" s="26">
        <f>IFERROR(Tableau17[[#This Row],[2017-T1-MACROAUTRE]]/Tableau17[[#This Row],[2017-T1-MACROTOTALE]],"")</f>
        <v>6.1412487205731829E-3</v>
      </c>
      <c r="OD166" s="26">
        <f>IFERROR(Tableau17[[#This Row],[2017-T2-MACROEXTRDROITE]]/Tableau17[[#This Row],[2017-T2-MACROTOTALE]],"")</f>
        <v>0.19491525423728814</v>
      </c>
      <c r="OE166" s="26">
        <f>IFERROR(Tableau17[[#This Row],[2017-T2-MACRODROITE]]/Tableau17[[#This Row],[2017-T2-MACROTOTALE]],"")</f>
        <v>0</v>
      </c>
      <c r="OF166" s="26">
        <f>IFERROR(Tableau17[[#This Row],[2017-T2-MACROCENTRE]]/Tableau17[[#This Row],[2017-T2-MACROTOTALE]],"")</f>
        <v>0.80508474576271183</v>
      </c>
      <c r="OG166" s="26">
        <f>IFERROR(Tableau17[[#This Row],[2017-T2-MACROGAUCHE]]/Tableau17[[#This Row],[2017-T2-MACROTOTALE]],"")</f>
        <v>0</v>
      </c>
      <c r="OH166" s="26">
        <f>IFERROR(Tableau17[[#This Row],[2017-T2-MACROAUTRE]]/Tableau17[[#This Row],[2017-T2-MACROTOTALE]],"")</f>
        <v>0</v>
      </c>
      <c r="OI166" s="26">
        <f>IFERROR(Tableau17[[#This Row],[2019-T1-MACROEXTRDROITE]]/Tableau17[[#This Row],[2019-T1-MACROTOTALE]],"")</f>
        <v>0.15535714285714286</v>
      </c>
      <c r="OJ166" s="26">
        <f>IFERROR(Tableau17[[#This Row],[2019-T1-MACRODROITE]]/Tableau17[[#This Row],[2019-T1-MACROTOTALE]],"")</f>
        <v>0.05</v>
      </c>
      <c r="OK166" s="26">
        <f>IFERROR(Tableau17[[#This Row],[2019-T1-MACROCENTRE]]/Tableau17[[#This Row],[2019-T1-MACROTOTALE]],"")</f>
        <v>0.13750000000000001</v>
      </c>
      <c r="OL166" s="26">
        <f>IFERROR(Tableau17[[#This Row],[2019-T1-MACROGAUCHE]]/Tableau17[[#This Row],[2019-T1-MACROTOTALE]],"")</f>
        <v>0.60357142857142854</v>
      </c>
      <c r="OM166" s="26">
        <f>IFERROR(Tableau17[[#This Row],[2019-T1-MACROAUTRE]]/Tableau17[[#This Row],[2019-T1-MACROTOTALE]],"")</f>
        <v>5.3571428571428568E-2</v>
      </c>
      <c r="ON166" s="26">
        <f>IFERROR(Tableau17[[#This Row],[2020-T1-MACROEXTRDROITE]]/Tableau17[[#This Row],[2020-T1-MACROTOTALE]],"")</f>
        <v>8.3657587548638127E-2</v>
      </c>
      <c r="OO166" s="26">
        <f>IFERROR(Tableau17[[#This Row],[2020-T1-MACRODROITE]]/Tableau17[[#This Row],[2020-T1-MACROTOTALE]],"")</f>
        <v>0.29377431906614787</v>
      </c>
      <c r="OP166" s="26">
        <f>IFERROR(Tableau17[[#This Row],[2020-T1-MACROCENTRE]]/Tableau17[[#This Row],[2020-T1-MACROTOTALE]],"")</f>
        <v>8.3657587548638127E-2</v>
      </c>
      <c r="OQ166" s="26">
        <f>IFERROR(Tableau17[[#This Row],[2020-T1-MACROGAUCHE]]/Tableau17[[#This Row],[2020-T1-MACROTOTALE]],"")</f>
        <v>0.53891050583657585</v>
      </c>
      <c r="OR166" s="26">
        <f>IFERROR(Tableau17[[#This Row],[2020-T1-MACROAUTRE]]/Tableau17[[#This Row],[2020-T1-MACROTOTALE]],"")</f>
        <v>0</v>
      </c>
      <c r="OS166" s="26">
        <f>IFERROR(Tableau17[[#This Row],[2017 (L)-T1-MACROEXTRDROITE]]/Tableau17[[#This Row],[2017 (L)-T1-MACROTOTALE]],"")</f>
        <v>8.6378737541528236E-2</v>
      </c>
      <c r="OT166" s="26">
        <f>IFERROR(Tableau17[[#This Row],[2017 (L)-T1-MACRODROITE]]/Tableau17[[#This Row],[2017 (L)-T1-MACROTOTALE]],"")</f>
        <v>0.10299003322259136</v>
      </c>
      <c r="OU166" s="26">
        <f>IFERROR(Tableau17[[#This Row],[2017 (L)-T1-MACROCENTRE]]/Tableau17[[#This Row],[2017 (L)-T1-MACROTOTALE]],"")</f>
        <v>0.20764119601328904</v>
      </c>
      <c r="OV166" s="26">
        <f>IFERROR(Tableau17[[#This Row],[2017 (L)-T1-MACROGAUCHE]]/Tableau17[[#This Row],[2017 (L)-T1-MACROTOTALE]],"")</f>
        <v>0.55647840531561465</v>
      </c>
      <c r="OW166" s="26">
        <f>IFERROR(Tableau17[[#This Row],[2017 (L)-T1-MACROAUTRE]]/Tableau17[[#This Row],[2017 (L)-T1-MACROTOTALE]],"")</f>
        <v>4.6511627906976744E-2</v>
      </c>
      <c r="OX166" s="26">
        <f>IFERROR(Tableau17[[#This Row],[2017 (L)-T2-MACROEXTRDROITE]]/Tableau17[[#This Row],[2017 (L)-T2-MACROTOTALE]],"")</f>
        <v>0</v>
      </c>
      <c r="OY166" s="26">
        <f>IFERROR(Tableau17[[#This Row],[2017 (L)-T2-MACRODROITE]]/Tableau17[[#This Row],[2017 (L)-T2-MACROTOTALE]],"")</f>
        <v>0</v>
      </c>
      <c r="OZ166" s="26">
        <f>IFERROR(Tableau17[[#This Row],[2017 (L)-T2-MACROCENTRE]]/Tableau17[[#This Row],[2017 (L)-T2-MACROTOTALE]],"")</f>
        <v>0.36417322834645671</v>
      </c>
      <c r="PA166" s="26">
        <f>IFERROR(Tableau17[[#This Row],[2017 (L)-T2-MACROGAUCHE]]/Tableau17[[#This Row],[2017 (L)-T2-MACROTOTALE]],"")</f>
        <v>0.63582677165354329</v>
      </c>
      <c r="PB166" s="26">
        <f>IFERROR(Tableau17[[#This Row],[2017 (L)-T2-MACROAUTRE]]/Tableau17[[#This Row],[2017 (L)-T2-MACROTOTALE]],"")</f>
        <v>0</v>
      </c>
      <c r="PC166" s="26">
        <f>IFERROR(Tableau17[[#This Row],[2008_T1_PROCUS]]/Tableau17[[#This Row],[2008_T1_INSCRITS]],0)</f>
        <v>2.1810250817884406E-2</v>
      </c>
      <c r="PD166" s="26">
        <f>IFERROR(Tableau17[[#This Row],[2008_T2_PROCUS]]/Tableau17[[#This Row],[2008_T2_INSCRITS]],0)</f>
        <v>0</v>
      </c>
      <c r="PE166" s="26">
        <f>Tableau17[[#This Row],[2014_T1_PROCUS]]/Tableau17[[#This Row],[2014_T1_INSCRITS]]</f>
        <v>1.2631578947368421E-2</v>
      </c>
      <c r="PF166" s="26">
        <f>IFERROR(Tableau17[[#This Row],[2014_T2_PROCUS]]/Tableau17[[#This Row],[2014_T2_INSCRITS]],0)</f>
        <v>1.2631578947368421E-2</v>
      </c>
    </row>
    <row r="167" spans="1:422" hidden="1" x14ac:dyDescent="0.2">
      <c r="A167" s="1">
        <v>1</v>
      </c>
      <c r="B167" s="1" t="s">
        <v>252</v>
      </c>
      <c r="C167" s="1" t="s">
        <v>251</v>
      </c>
      <c r="D167" s="1" t="s">
        <v>251</v>
      </c>
      <c r="E167" s="1">
        <v>181</v>
      </c>
      <c r="F167" s="1">
        <v>5.3799640000000002</v>
      </c>
      <c r="G167" s="1">
        <v>43.300691</v>
      </c>
      <c r="H167" s="3">
        <v>1299</v>
      </c>
      <c r="I167" s="3">
        <v>157</v>
      </c>
      <c r="L167" s="1">
        <v>13</v>
      </c>
      <c r="M167" s="1">
        <v>25</v>
      </c>
      <c r="N167" s="1">
        <v>4</v>
      </c>
      <c r="P167" s="1">
        <v>64</v>
      </c>
      <c r="Q167" s="1">
        <v>21</v>
      </c>
      <c r="R167" s="1">
        <v>20</v>
      </c>
      <c r="S167" s="1">
        <v>267</v>
      </c>
      <c r="T167" s="1">
        <v>54</v>
      </c>
      <c r="U167" s="1">
        <v>468</v>
      </c>
      <c r="V167" s="1">
        <v>1269</v>
      </c>
      <c r="W167" s="1">
        <v>619</v>
      </c>
      <c r="X167" s="1">
        <v>16</v>
      </c>
      <c r="Y167" s="2">
        <v>0.48778566000000001</v>
      </c>
      <c r="Z167" s="1">
        <v>1269</v>
      </c>
      <c r="AA167" s="1">
        <v>649</v>
      </c>
      <c r="AB167" s="1">
        <v>20</v>
      </c>
      <c r="AC167" s="2">
        <v>0.51142631999999999</v>
      </c>
      <c r="AD167" s="1">
        <v>1299</v>
      </c>
      <c r="AE167" s="1">
        <v>476</v>
      </c>
      <c r="AF167" s="2">
        <v>0.36643572000000002</v>
      </c>
      <c r="AG167" s="1">
        <f t="shared" si="2"/>
        <v>157</v>
      </c>
      <c r="AH167" s="1">
        <v>1279</v>
      </c>
      <c r="AI167" s="1">
        <v>716</v>
      </c>
      <c r="AJ167" s="1">
        <v>23</v>
      </c>
      <c r="AK167" s="2">
        <v>0.55981234999999996</v>
      </c>
      <c r="AL167" s="1">
        <v>1279</v>
      </c>
      <c r="AM167" s="1">
        <v>769</v>
      </c>
      <c r="AN167" s="1">
        <v>30</v>
      </c>
      <c r="AO167" s="2">
        <v>0.60125097999999999</v>
      </c>
      <c r="AP167" s="1">
        <v>1251</v>
      </c>
      <c r="AQ167" s="1">
        <v>501</v>
      </c>
      <c r="AR167" s="2">
        <v>0.40047961999999998</v>
      </c>
      <c r="AS167" s="1">
        <v>1251</v>
      </c>
      <c r="AT167" s="1">
        <v>496</v>
      </c>
      <c r="AU167" s="2">
        <v>0.39648281000000002</v>
      </c>
      <c r="AV167" s="1">
        <v>1243</v>
      </c>
      <c r="AW167" s="1">
        <v>494</v>
      </c>
      <c r="AX167" s="2">
        <v>0.39742558</v>
      </c>
      <c r="AY167" s="1">
        <v>1241</v>
      </c>
      <c r="AZ167" s="1">
        <v>452</v>
      </c>
      <c r="BA167" s="2">
        <v>0.3642224</v>
      </c>
      <c r="BB167" s="1">
        <v>1243</v>
      </c>
      <c r="BC167" s="1">
        <v>866</v>
      </c>
      <c r="BD167" s="2">
        <v>0.69670153000000001</v>
      </c>
      <c r="BE167" s="1">
        <v>1243</v>
      </c>
      <c r="BF167" s="1">
        <v>800</v>
      </c>
      <c r="BG167" s="2">
        <v>0.64360417999999997</v>
      </c>
      <c r="BH167" s="1">
        <v>1239</v>
      </c>
      <c r="BI167" s="1">
        <v>507</v>
      </c>
      <c r="BJ167" s="2">
        <v>0.40920097</v>
      </c>
      <c r="BK167" s="1">
        <v>43</v>
      </c>
      <c r="BL167" s="1">
        <v>6</v>
      </c>
      <c r="BN167" s="1">
        <v>80</v>
      </c>
      <c r="BO167" s="1">
        <v>39</v>
      </c>
      <c r="BP167" s="1">
        <v>195</v>
      </c>
      <c r="BQ167" s="1">
        <v>342</v>
      </c>
      <c r="BR167" s="1">
        <v>705</v>
      </c>
      <c r="BT167" s="1">
        <v>485</v>
      </c>
      <c r="BU167" s="1">
        <v>264</v>
      </c>
      <c r="BW167" s="1">
        <v>749</v>
      </c>
      <c r="BX167" s="1">
        <v>20</v>
      </c>
      <c r="BZ167" s="1">
        <v>54</v>
      </c>
      <c r="CA167" s="1">
        <v>3</v>
      </c>
      <c r="CB167" s="1">
        <v>85</v>
      </c>
      <c r="CC167" s="1">
        <v>38</v>
      </c>
      <c r="CD167" s="1">
        <v>170</v>
      </c>
      <c r="CE167" s="1">
        <v>227</v>
      </c>
      <c r="CF167" s="1">
        <v>597</v>
      </c>
      <c r="CG167" s="1">
        <v>51</v>
      </c>
      <c r="CH167" s="1">
        <v>216</v>
      </c>
      <c r="CI167" s="1">
        <v>355</v>
      </c>
      <c r="CJ167" s="1">
        <v>622</v>
      </c>
      <c r="CK167" s="1">
        <v>8</v>
      </c>
      <c r="CL167" s="1">
        <v>3</v>
      </c>
      <c r="CM167" s="1">
        <v>13</v>
      </c>
      <c r="CN167" s="1">
        <v>53</v>
      </c>
      <c r="CO167" s="1">
        <v>64</v>
      </c>
      <c r="CP167" s="1">
        <v>57</v>
      </c>
      <c r="CQ167" s="1">
        <v>41</v>
      </c>
      <c r="CT167" s="1">
        <v>66</v>
      </c>
      <c r="CU167" s="1">
        <v>179</v>
      </c>
      <c r="CW167" s="1">
        <v>484</v>
      </c>
      <c r="CY167" s="1">
        <v>83</v>
      </c>
      <c r="DB167" s="1">
        <v>377</v>
      </c>
      <c r="DC167" s="1">
        <v>460</v>
      </c>
      <c r="DE167" s="1">
        <v>18</v>
      </c>
      <c r="DF167" s="1">
        <v>3</v>
      </c>
      <c r="DG167" s="1">
        <v>0</v>
      </c>
      <c r="DH167" s="1">
        <v>10</v>
      </c>
      <c r="DI167" s="1">
        <v>15</v>
      </c>
      <c r="DJ167" s="1">
        <v>2</v>
      </c>
      <c r="DK167" s="1">
        <v>2</v>
      </c>
      <c r="DL167" s="1">
        <v>171</v>
      </c>
      <c r="DM167" s="1">
        <v>24</v>
      </c>
      <c r="DN167" s="1">
        <v>31</v>
      </c>
      <c r="DQ167" s="1">
        <v>0</v>
      </c>
      <c r="DR167" s="1">
        <v>121</v>
      </c>
      <c r="DS167" s="1">
        <v>90</v>
      </c>
      <c r="DU167" s="1">
        <v>487</v>
      </c>
      <c r="DV167" s="1">
        <v>244</v>
      </c>
      <c r="DZ167" s="1">
        <v>189</v>
      </c>
      <c r="EA167" s="1">
        <v>433</v>
      </c>
      <c r="EB167" s="1">
        <v>5</v>
      </c>
      <c r="EC167" s="1">
        <v>12</v>
      </c>
      <c r="ED167" s="1">
        <v>1</v>
      </c>
      <c r="EE167" s="1">
        <v>12</v>
      </c>
      <c r="EF167" s="1">
        <v>94</v>
      </c>
      <c r="EG167" s="1">
        <v>95</v>
      </c>
      <c r="EH167" s="1">
        <v>5</v>
      </c>
      <c r="EI167" s="1">
        <v>64</v>
      </c>
      <c r="EJ167" s="1">
        <v>342</v>
      </c>
      <c r="EK167" s="1">
        <v>217</v>
      </c>
      <c r="EL167" s="1">
        <v>9</v>
      </c>
      <c r="EM167" s="1">
        <v>856</v>
      </c>
      <c r="EN167" s="1">
        <v>91</v>
      </c>
      <c r="EO167" s="1">
        <v>636</v>
      </c>
      <c r="EP167" s="1">
        <v>727</v>
      </c>
      <c r="EQ167" s="1">
        <v>0</v>
      </c>
      <c r="ER167" s="1">
        <v>6</v>
      </c>
      <c r="ES167" s="1">
        <v>10</v>
      </c>
      <c r="ET167" s="1">
        <v>79</v>
      </c>
      <c r="EU167" s="1">
        <v>7</v>
      </c>
      <c r="EV167" s="1">
        <v>34</v>
      </c>
      <c r="EW167" s="1">
        <v>19</v>
      </c>
      <c r="EX167" s="1">
        <v>0</v>
      </c>
      <c r="EY167" s="1">
        <v>2</v>
      </c>
      <c r="EZ167" s="1">
        <v>35</v>
      </c>
      <c r="FA167" s="1">
        <v>0</v>
      </c>
      <c r="FB167" s="1">
        <v>0</v>
      </c>
      <c r="FC167" s="1">
        <v>0</v>
      </c>
      <c r="FD167" s="1">
        <v>0</v>
      </c>
      <c r="FE167" s="1">
        <v>0</v>
      </c>
      <c r="FF167" s="1">
        <v>1</v>
      </c>
      <c r="FG167" s="1">
        <v>1</v>
      </c>
      <c r="FH167" s="1">
        <v>10</v>
      </c>
      <c r="FI167" s="1">
        <v>0</v>
      </c>
      <c r="FJ167" s="1">
        <v>33</v>
      </c>
      <c r="FK167" s="1">
        <v>37</v>
      </c>
      <c r="FL167" s="1">
        <v>0</v>
      </c>
      <c r="FM167" s="1">
        <v>118</v>
      </c>
      <c r="FN167" s="1">
        <v>3</v>
      </c>
      <c r="FO167" s="1">
        <v>1</v>
      </c>
      <c r="FP167" s="1">
        <v>97</v>
      </c>
      <c r="FQ167" s="1">
        <v>2</v>
      </c>
      <c r="FR167" s="1">
        <f>SUM(Tableau17[[#This Row],[2019-T1-ALEXANDRE Audric]:[2019-T1-MARIE Florie]])</f>
        <v>495</v>
      </c>
      <c r="FS167" s="1">
        <v>39</v>
      </c>
      <c r="FT167" s="1">
        <v>244</v>
      </c>
      <c r="FU167" s="1">
        <v>0</v>
      </c>
      <c r="FV167" s="1">
        <v>422</v>
      </c>
      <c r="FW167" s="1">
        <v>0</v>
      </c>
      <c r="FX167" s="1">
        <v>705</v>
      </c>
      <c r="FY167" s="1">
        <v>0</v>
      </c>
      <c r="FZ167" s="1">
        <v>264</v>
      </c>
      <c r="GA167" s="1">
        <v>0</v>
      </c>
      <c r="GB167" s="1">
        <v>485</v>
      </c>
      <c r="GC167" s="1">
        <v>0</v>
      </c>
      <c r="GD167" s="1">
        <v>749</v>
      </c>
      <c r="GE167" s="1">
        <v>38</v>
      </c>
      <c r="GF167" s="1">
        <v>170</v>
      </c>
      <c r="GG167" s="1">
        <v>20</v>
      </c>
      <c r="GH167" s="1">
        <v>369</v>
      </c>
      <c r="GI167" s="1">
        <v>0</v>
      </c>
      <c r="GJ167" s="1">
        <v>597</v>
      </c>
      <c r="GK167" s="1">
        <v>51</v>
      </c>
      <c r="GL167" s="1">
        <v>216</v>
      </c>
      <c r="GM167" s="1">
        <v>0</v>
      </c>
      <c r="GN167" s="1">
        <v>355</v>
      </c>
      <c r="GO167" s="1">
        <v>0</v>
      </c>
      <c r="GP167" s="1">
        <v>622</v>
      </c>
      <c r="GQ167" s="1">
        <v>60</v>
      </c>
      <c r="GR167" s="1">
        <v>79</v>
      </c>
      <c r="GS167" s="1">
        <v>41</v>
      </c>
      <c r="GT167" s="1">
        <v>296</v>
      </c>
      <c r="GU167" s="1">
        <v>8</v>
      </c>
      <c r="GV167" s="1">
        <v>484</v>
      </c>
      <c r="GW167" s="1">
        <v>83</v>
      </c>
      <c r="GX167" s="1">
        <v>0</v>
      </c>
      <c r="GY167" s="1">
        <v>0</v>
      </c>
      <c r="GZ167" s="1">
        <v>377</v>
      </c>
      <c r="HA167" s="1">
        <v>0</v>
      </c>
      <c r="HB167" s="1">
        <v>460</v>
      </c>
      <c r="HC167" s="1">
        <v>89</v>
      </c>
      <c r="HD167" s="1">
        <v>94</v>
      </c>
      <c r="HE167" s="1">
        <v>217</v>
      </c>
      <c r="HF167" s="1">
        <v>451</v>
      </c>
      <c r="HG167" s="1">
        <v>5</v>
      </c>
      <c r="HH167" s="1">
        <v>856</v>
      </c>
      <c r="HI167" s="1">
        <v>91</v>
      </c>
      <c r="HJ167" s="1">
        <v>0</v>
      </c>
      <c r="HK167" s="1">
        <v>636</v>
      </c>
      <c r="HL167" s="1">
        <v>0</v>
      </c>
      <c r="HM167" s="1">
        <v>0</v>
      </c>
      <c r="HN167" s="1">
        <v>727</v>
      </c>
      <c r="HO167" s="1">
        <v>56</v>
      </c>
      <c r="HP167" s="1">
        <v>22</v>
      </c>
      <c r="HQ167" s="1">
        <v>97</v>
      </c>
      <c r="HR167" s="1">
        <v>308</v>
      </c>
      <c r="HS167" s="1">
        <v>19</v>
      </c>
      <c r="HT167" s="1">
        <v>502</v>
      </c>
      <c r="HU167" s="1">
        <v>24</v>
      </c>
      <c r="HV167" s="1">
        <v>77</v>
      </c>
      <c r="HW167" s="1">
        <v>21</v>
      </c>
      <c r="HX167" s="1">
        <v>346</v>
      </c>
      <c r="HY167" s="1">
        <v>0</v>
      </c>
      <c r="HZ167" s="1">
        <v>468</v>
      </c>
      <c r="IA167" s="1">
        <v>29</v>
      </c>
      <c r="IB167" s="1">
        <v>31</v>
      </c>
      <c r="IC167" s="1">
        <v>121</v>
      </c>
      <c r="ID167" s="1">
        <v>288</v>
      </c>
      <c r="IE167" s="1">
        <v>18</v>
      </c>
      <c r="IF167" s="1">
        <v>487</v>
      </c>
      <c r="IG167" s="1">
        <v>0</v>
      </c>
      <c r="IH167" s="1">
        <v>0</v>
      </c>
      <c r="II167" s="1">
        <v>189</v>
      </c>
      <c r="IJ167" s="1">
        <v>244</v>
      </c>
      <c r="IK167" s="1">
        <v>0</v>
      </c>
      <c r="IL167" s="1">
        <v>433</v>
      </c>
      <c r="IM167" s="26">
        <f>IFERROR(Tableau17[[#This Row],[LDIV]]/Tableau17[[#This Row],[Total général]],"")</f>
        <v>0</v>
      </c>
      <c r="IN167" s="26">
        <f>IFERROR(Tableau17[[#This Row],[LDVC]]/Tableau17[[#This Row],[Total général]],"")</f>
        <v>0</v>
      </c>
      <c r="IO167" s="26">
        <f>IFERROR(Tableau17[[#This Row],[LDVD]]/Tableau17[[#This Row],[Total général]],"")</f>
        <v>2.7777777777777776E-2</v>
      </c>
      <c r="IP167" s="26">
        <f>IFERROR(Tableau17[[#This Row],[LDVG]]/Tableau17[[#This Row],[Total général]],"")</f>
        <v>5.3418803418803416E-2</v>
      </c>
      <c r="IQ167" s="26">
        <f>IFERROR(Tableau17[[#This Row],[LEXD]]/Tableau17[[#This Row],[Total général]],"")</f>
        <v>8.5470085470085479E-3</v>
      </c>
      <c r="IR167" s="26">
        <f>IFERROR(Tableau17[[#This Row],[LEXG]]/Tableau17[[#This Row],[Total général]],"")</f>
        <v>0</v>
      </c>
      <c r="IS167" s="26">
        <f>IFERROR(Tableau17[[#This Row],[LLR]]/Tableau17[[#This Row],[Total général]],"")</f>
        <v>0.13675213675213677</v>
      </c>
      <c r="IT167" s="26">
        <f>IFERROR(Tableau17[[#This Row],[LREM]]/Tableau17[[#This Row],[Total général]],"")</f>
        <v>4.4871794871794872E-2</v>
      </c>
      <c r="IU167" s="26">
        <f>IFERROR(Tableau17[[#This Row],[LRN]]/Tableau17[[#This Row],[Total général]],"")</f>
        <v>4.2735042735042736E-2</v>
      </c>
      <c r="IV167" s="26">
        <f>IFERROR(Tableau17[[#This Row],[LUG]]/Tableau17[[#This Row],[Total général]],"")</f>
        <v>0.57051282051282048</v>
      </c>
      <c r="IW167" s="26">
        <f>IFERROR(Tableau17[[#This Row],[LVEC]]/Tableau17[[#This Row],[Total général]],"")</f>
        <v>0.11538461538461539</v>
      </c>
      <c r="IX167" s="26">
        <f>IFERROR(Tableau17[[#This Row],[2008-T1-LCMD]]/Tableau17[[#This Row],[2008-T1-TOTAL]],"")</f>
        <v>6.0992907801418438E-2</v>
      </c>
      <c r="IY167" s="26">
        <f>IFERROR(Tableau17[[#This Row],[2008-T1-LDVD]]/Tableau17[[#This Row],[2008-T1-TOTAL]],"")</f>
        <v>8.5106382978723406E-3</v>
      </c>
      <c r="IZ167" s="26">
        <f>IFERROR(Tableau17[[#This Row],[2008-T1-LEXD]]/Tableau17[[#This Row],[2008-T1-TOTAL]],"")</f>
        <v>0</v>
      </c>
      <c r="JA167" s="26">
        <f>IFERROR(Tableau17[[#This Row],[2008-T1-LEXG]]/Tableau17[[#This Row],[2008-T1-TOTAL]],"")</f>
        <v>0.11347517730496454</v>
      </c>
      <c r="JB167" s="26">
        <f>IFERROR(Tableau17[[#This Row],[2008-T1-LFN]]/Tableau17[[#This Row],[2008-T1-TOTAL]],"")</f>
        <v>5.5319148936170209E-2</v>
      </c>
      <c r="JC167" s="26">
        <f>IFERROR(Tableau17[[#This Row],[2008-T1-LMAJ]]/Tableau17[[#This Row],[2008-T1-TOTAL]],"")</f>
        <v>0.27659574468085107</v>
      </c>
      <c r="JD167" s="26">
        <f>IFERROR(Tableau17[[#This Row],[2008-T1-LUG]]/Tableau17[[#This Row],[2008-T1-TOTAL]],"")</f>
        <v>0.48510638297872338</v>
      </c>
      <c r="JE167" s="26">
        <f>IFERROR(Tableau17[[#This Row],[2008-T2-LFN]]/Tableau17[[#This Row],[2008-T2-TOTAL]],"")</f>
        <v>0</v>
      </c>
      <c r="JF167" s="26">
        <f>IFERROR(Tableau17[[#This Row],[2008-T2-LGC]]/Tableau17[[#This Row],[2008-T2-TOTAL]],"")</f>
        <v>0.64753004005340453</v>
      </c>
      <c r="JG167" s="26">
        <f>IFERROR(Tableau17[[#This Row],[2008-T2-LMAJ]]/Tableau17[[#This Row],[2008-T2-TOTAL]],"")</f>
        <v>0.35246995994659547</v>
      </c>
      <c r="JH167" s="26">
        <f>IFERROR(Tableau17[[#This Row],[2008-T2-LUG]]/Tableau17[[#This Row],[2008-T2-TOTAL]],"")</f>
        <v>0</v>
      </c>
      <c r="JI167" s="26">
        <f>IFERROR(Tableau17[[#This Row],[2014-T1-LDIV]]/Tableau17[[#This Row],[2014-T1-TOTAL]],"")</f>
        <v>3.350083752093802E-2</v>
      </c>
      <c r="JJ167" s="26">
        <f>IFERROR(Tableau17[[#This Row],[2014-T1-LDVD]]/Tableau17[[#This Row],[2014-T1-TOTAL]],"")</f>
        <v>0</v>
      </c>
      <c r="JK167" s="26">
        <f>IFERROR(Tableau17[[#This Row],[2014-T1-LDVG]]/Tableau17[[#This Row],[2014-T1-TOTAL]],"")</f>
        <v>9.0452261306532666E-2</v>
      </c>
      <c r="JL167" s="26">
        <f>IFERROR(Tableau17[[#This Row],[2014-T1-LEXG]]/Tableau17[[#This Row],[2014-T1-TOTAL]],"")</f>
        <v>5.0251256281407036E-3</v>
      </c>
      <c r="JM167" s="26">
        <f>IFERROR(Tableau17[[#This Row],[2014-T1-LFG]]/Tableau17[[#This Row],[2014-T1-TOTAL]],"")</f>
        <v>0.14237855946398659</v>
      </c>
      <c r="JN167" s="26">
        <f>IFERROR(Tableau17[[#This Row],[2014-T1-LFN]]/Tableau17[[#This Row],[2014-T1-TOTAL]],"")</f>
        <v>6.3651591289782247E-2</v>
      </c>
      <c r="JO167" s="26">
        <f>IFERROR(Tableau17[[#This Row],[2014-T1-LUD]]/Tableau17[[#This Row],[2014-T1-TOTAL]],"")</f>
        <v>0.28475711892797317</v>
      </c>
      <c r="JP167" s="26">
        <f>IFERROR(Tableau17[[#This Row],[2014-T1-LUG]]/Tableau17[[#This Row],[2014-T1-TOTAL]],"")</f>
        <v>0.38023450586264657</v>
      </c>
      <c r="JQ167" s="26">
        <f>IFERROR(Tableau17[[#This Row],[2014-T2-LFN]]/Tableau17[[#This Row],[2014-T2-TOTAL]],"")</f>
        <v>8.1993569131832797E-2</v>
      </c>
      <c r="JR167" s="26">
        <f>IFERROR(Tableau17[[#This Row],[2014-T2-LUD]]/Tableau17[[#This Row],[2014-T2-TOTAL]],"")</f>
        <v>0.34726688102893893</v>
      </c>
      <c r="JS167" s="26">
        <f>IFERROR(Tableau17[[#This Row],[2014-T2-LUG]]/Tableau17[[#This Row],[2014-T2-TOTAL]],"")</f>
        <v>0.57073954983922826</v>
      </c>
      <c r="JT167" s="26">
        <f>IFERROR(Tableau17[[#This Row],[2015-T1-BC-DIV]]/Tableau17[[#This Row],[2015-T1-TOTAL]],"")</f>
        <v>1.6528925619834711E-2</v>
      </c>
      <c r="JU167" s="26">
        <f>IFERROR(Tableau17[[#This Row],[2015-T1-BC-DLF]]/Tableau17[[#This Row],[2015-T1-TOTAL]],"")</f>
        <v>6.1983471074380167E-3</v>
      </c>
      <c r="JV167" s="26">
        <f>IFERROR(Tableau17[[#This Row],[2015-T1-BC-DVD]]/Tableau17[[#This Row],[2015-T1-TOTAL]],"")</f>
        <v>2.6859504132231406E-2</v>
      </c>
      <c r="JW167" s="26">
        <f>IFERROR(Tableau17[[#This Row],[2015-T1-BC-DVG]]/Tableau17[[#This Row],[2015-T1-TOTAL]],"")</f>
        <v>0.10950413223140495</v>
      </c>
      <c r="JX167" s="26">
        <f>IFERROR(Tableau17[[#This Row],[2015-T1-BC-FG]]/Tableau17[[#This Row],[2015-T1-TOTAL]],"")</f>
        <v>0.13223140495867769</v>
      </c>
      <c r="JY167" s="26">
        <f>IFERROR(Tableau17[[#This Row],[2015-T1-BC-FN]]/Tableau17[[#This Row],[2015-T1-TOTAL]],"")</f>
        <v>0.11776859504132231</v>
      </c>
      <c r="JZ167" s="26">
        <f>IFERROR(Tableau17[[#This Row],[2015-T1-BC-MDM]]/Tableau17[[#This Row],[2015-T1-TOTAL]],"")</f>
        <v>8.4710743801652888E-2</v>
      </c>
      <c r="KA167" s="26">
        <f>IFERROR(Tableau17[[#This Row],[2015-T1-BC-RDG]]/Tableau17[[#This Row],[2015-T1-TOTAL]],"")</f>
        <v>0</v>
      </c>
      <c r="KB167" s="26">
        <f>IFERROR(Tableau17[[#This Row],[2015-T1-BC-SOC]]/Tableau17[[#This Row],[2015-T1-TOTAL]],"")</f>
        <v>0</v>
      </c>
      <c r="KC167" s="26">
        <f>IFERROR(Tableau17[[#This Row],[2015-T1-BC-UD]]/Tableau17[[#This Row],[2015-T1-TOTAL]],"")</f>
        <v>0.13636363636363635</v>
      </c>
      <c r="KD167" s="26">
        <f>IFERROR(Tableau17[[#This Row],[2015-T1-BC-UG]]/Tableau17[[#This Row],[2015-T1-TOTAL]],"")</f>
        <v>0.36983471074380164</v>
      </c>
      <c r="KE167" s="26">
        <f>IFERROR(Tableau17[[#This Row],[2015-T1-BC-VEC]]/Tableau17[[#This Row],[2015-T1-TOTAL]],"")</f>
        <v>0</v>
      </c>
      <c r="KF167" s="26">
        <f>IFERROR(Tableau17[[#This Row],[2015-T2-BC-DVG]]/Tableau17[[#This Row],[2015-T2-TOTAL]],"")</f>
        <v>0</v>
      </c>
      <c r="KG167" s="26">
        <f>IFERROR(Tableau17[[#This Row],[2015-T2-BC-FN]]/Tableau17[[#This Row],[2015-T2-TOTAL]],"")</f>
        <v>0.18043478260869567</v>
      </c>
      <c r="KH167" s="26">
        <f>IFERROR(Tableau17[[#This Row],[2015-T2-BC-SOC]]/Tableau17[[#This Row],[2015-T2-TOTAL]],"")</f>
        <v>0</v>
      </c>
      <c r="KI167" s="26">
        <f>IFERROR(Tableau17[[#This Row],[2015-T2-BC-UD]]/Tableau17[[#This Row],[2015-T2-TOTAL]],"")</f>
        <v>0</v>
      </c>
      <c r="KJ167" s="26">
        <f>IFERROR(Tableau17[[#This Row],[2015-T2-BC-UG]]/Tableau17[[#This Row],[2015-T2-TOTAL]],"")</f>
        <v>0.81956521739130439</v>
      </c>
      <c r="KK167" s="26">
        <f>IFERROR(Tableau17[[#This Row],[2017 (L)-T1-COM]]/Tableau17[[#This Row],[2017 (L)-T1-TOTAL]],"")</f>
        <v>0</v>
      </c>
      <c r="KL167" s="26">
        <f>IFERROR(Tableau17[[#This Row],[2017 (L)-T1-DIV]]/Tableau17[[#This Row],[2017 (L)-T1-TOTAL]],"")</f>
        <v>3.6960985626283367E-2</v>
      </c>
      <c r="KM167" s="26">
        <f>IFERROR(Tableau17[[#This Row],[2017 (L)-T1-DLF]]/Tableau17[[#This Row],[2017 (L)-T1-TOTAL]],"")</f>
        <v>6.1601642710472282E-3</v>
      </c>
      <c r="KN167" s="26">
        <f>IFERROR(Tableau17[[#This Row],[2017 (L)-T1-DVD]]/Tableau17[[#This Row],[2017 (L)-T1-TOTAL]],"")</f>
        <v>0</v>
      </c>
      <c r="KO167" s="26">
        <f>IFERROR(Tableau17[[#This Row],[2017 (L)-T1-DVG]]/Tableau17[[#This Row],[2017 (L)-T1-TOTAL]],"")</f>
        <v>2.0533880903490759E-2</v>
      </c>
      <c r="KP167" s="26">
        <f>IFERROR(Tableau17[[#This Row],[2017 (L)-T1-ECO]]/Tableau17[[#This Row],[2017 (L)-T1-TOTAL]],"")</f>
        <v>3.0800821355236138E-2</v>
      </c>
      <c r="KQ167" s="26">
        <f>IFERROR(Tableau17[[#This Row],[2017 (L)-T1-EXD]]/Tableau17[[#This Row],[2017 (L)-T1-TOTAL]],"")</f>
        <v>4.1067761806981521E-3</v>
      </c>
      <c r="KR167" s="26">
        <f>IFERROR(Tableau17[[#This Row],[2017 (L)-T1-EXG]]/Tableau17[[#This Row],[2017 (L)-T1-TOTAL]],"")</f>
        <v>4.1067761806981521E-3</v>
      </c>
      <c r="KS167" s="26">
        <f>IFERROR(Tableau17[[#This Row],[2017 (L)-T1-FI]]/Tableau17[[#This Row],[2017 (L)-T1-TOTAL]],"")</f>
        <v>0.35112936344969198</v>
      </c>
      <c r="KT167" s="26">
        <f>IFERROR(Tableau17[[#This Row],[2017 (L)-T1-FN]]/Tableau17[[#This Row],[2017 (L)-T1-TOTAL]],"")</f>
        <v>4.9281314168377825E-2</v>
      </c>
      <c r="KU167" s="26">
        <f>IFERROR(Tableau17[[#This Row],[2017 (L)-T1-LR]]/Tableau17[[#This Row],[2017 (L)-T1-TOTAL]],"")</f>
        <v>6.3655030800821355E-2</v>
      </c>
      <c r="KV167" s="26">
        <f>IFERROR(Tableau17[[#This Row],[2017 (L)-T1-MDM]]/Tableau17[[#This Row],[2017 (L)-T1-TOTAL]],"")</f>
        <v>0</v>
      </c>
      <c r="KW167" s="26">
        <f>IFERROR(Tableau17[[#This Row],[2017 (L)-T1-RDG]]/Tableau17[[#This Row],[2017 (L)-T1-TOTAL]],"")</f>
        <v>0</v>
      </c>
      <c r="KX167" s="26">
        <f>IFERROR(Tableau17[[#This Row],[2017 (L)-T1-REG]]/Tableau17[[#This Row],[2017 (L)-T1-TOTAL]],"")</f>
        <v>0</v>
      </c>
      <c r="KY167" s="26">
        <f>IFERROR(Tableau17[[#This Row],[2017 (L)-T1-REM]]/Tableau17[[#This Row],[2017 (L)-T1-TOTAL]],"")</f>
        <v>0.24845995893223818</v>
      </c>
      <c r="KZ167" s="26">
        <f>IFERROR(Tableau17[[#This Row],[2017 (L)-T1-SOC]]/Tableau17[[#This Row],[2017 (L)-T1-TOTAL]],"")</f>
        <v>0.18480492813141683</v>
      </c>
      <c r="LA167" s="26">
        <f>IFERROR(Tableau17[[#This Row],[2017 (L)-T1-UDI]]/Tableau17[[#This Row],[2017 (L)-T1-TOTAL]],"")</f>
        <v>0</v>
      </c>
      <c r="LB167" s="26">
        <f>IFERROR(Tableau17[[#This Row],[2017 (L)-T2-FI]]/Tableau17[[#This Row],[2017 (L)-T2-TOTAL]],"")</f>
        <v>0.56351039260969982</v>
      </c>
      <c r="LC167" s="26">
        <f>IFERROR(Tableau17[[#This Row],[2017 (L)-T2-FN]]/Tableau17[[#This Row],[2017 (L)-T2-TOTAL]],"")</f>
        <v>0</v>
      </c>
      <c r="LD167" s="26">
        <f>IFERROR(Tableau17[[#This Row],[2017 (L)-T2-LR]]/Tableau17[[#This Row],[2017 (L)-T2-TOTAL]],"")</f>
        <v>0</v>
      </c>
      <c r="LE167" s="26">
        <f>IFERROR(Tableau17[[#This Row],[2017 (L)-T2-MDM]]/Tableau17[[#This Row],[2017 (L)-T2-TOTAL]],"")</f>
        <v>0</v>
      </c>
      <c r="LF167" s="26">
        <f>IFERROR(Tableau17[[#This Row],[2017 (L)-T2-REM]]/Tableau17[[#This Row],[2017 (L)-T2-TOTAL]],"")</f>
        <v>0.43648960739030024</v>
      </c>
      <c r="LG167" s="26">
        <f>IFERROR(Tableau17[[#This Row],[2017-T1-ARTHAUD Nathalie]]/Tableau17[[#This Row],[2017-T1-TOTAL]],"")</f>
        <v>5.8411214953271026E-3</v>
      </c>
      <c r="LH167" s="26">
        <f>IFERROR(Tableau17[[#This Row],[2017-T1-ASSELINEAU Fran]]/Tableau17[[#This Row],[2017-T1-TOTAL]],"")</f>
        <v>1.4018691588785047E-2</v>
      </c>
      <c r="LI167" s="26">
        <f>IFERROR(Tableau17[[#This Row],[2017-T1-CHEMINADE Jacques]]/Tableau17[[#This Row],[2017-T1-TOTAL]],"")</f>
        <v>1.1682242990654205E-3</v>
      </c>
      <c r="LJ167" s="26">
        <f>IFERROR(Tableau17[[#This Row],[2017-T1-DUPONT-AIGNAN Nicolas]]/Tableau17[[#This Row],[2017-T1-TOTAL]],"")</f>
        <v>1.4018691588785047E-2</v>
      </c>
      <c r="LK167" s="26">
        <f>IFERROR(Tableau17[[#This Row],[2017-T1-FILLON Fran]]/Tableau17[[#This Row],[2017-T1-TOTAL]],"")</f>
        <v>0.10981308411214953</v>
      </c>
      <c r="LL167" s="26">
        <f>IFERROR(Tableau17[[#This Row],[2017-T1-HAMON Beno]]/Tableau17[[#This Row],[2017-T1-TOTAL]],"")</f>
        <v>0.11098130841121495</v>
      </c>
      <c r="LM167" s="26">
        <f>IFERROR(Tableau17[[#This Row],[2017-T1-LASSALLE Jean]]/Tableau17[[#This Row],[2017-T1-TOTAL]],"")</f>
        <v>5.8411214953271026E-3</v>
      </c>
      <c r="LN167" s="26">
        <f>IFERROR(Tableau17[[#This Row],[2017-T1-LE PEN Marine]]/Tableau17[[#This Row],[2017-T1-TOTAL]],"")</f>
        <v>7.476635514018691E-2</v>
      </c>
      <c r="LO167" s="26">
        <f>IFERROR(Tableau17[[#This Row],[2017-T1-M Jean-Luc]]/Tableau17[[#This Row],[2017-T1-TOTAL]],"")</f>
        <v>0.39953271028037385</v>
      </c>
      <c r="LP167" s="26">
        <f>IFERROR(Tableau17[[#This Row],[2017-T1-MACRON Emmanuel]]/Tableau17[[#This Row],[2017-T1-TOTAL]],"")</f>
        <v>0.25350467289719625</v>
      </c>
      <c r="LQ167" s="26">
        <f>IFERROR(Tableau17[[#This Row],[2017-T1-POUTOU Philippe]]/Tableau17[[#This Row],[2017-T1-TOTAL]],"")</f>
        <v>1.0514018691588784E-2</v>
      </c>
      <c r="LR167" s="26">
        <f>IFERROR(Tableau17[[#This Row],[2017-T2-LE PEN Marine]]/Tableau17[[#This Row],[2017-T2-TOTAL]],"")</f>
        <v>0.12517193947730398</v>
      </c>
      <c r="LS167" s="26">
        <f>IFERROR(Tableau17[[#This Row],[2017-T2-MACRON Emmanuel]]/Tableau17[[#This Row],[2017-T2-TOTAL]],"")</f>
        <v>0.87482806052269602</v>
      </c>
      <c r="LT167" s="26">
        <f>IFERROR(Tableau17[[#This Row],[2019-T1-ALEXANDRE Audric]]/Tableau17[[#This Row],[2019-T1-TOTAL]],"")</f>
        <v>0</v>
      </c>
      <c r="LU167" s="26">
        <f>IFERROR(Tableau17[[#This Row],[2019-T1-ARTHAUD Nathalie]]/Tableau17[[#This Row],[2019-T1-TOTAL]],"")</f>
        <v>1.2121212121212121E-2</v>
      </c>
      <c r="LV167" s="26">
        <f>IFERROR(Tableau17[[#This Row],[2019-T1-ASSELINEAU François]]/Tableau17[[#This Row],[2019-T1-TOTAL]],"")</f>
        <v>2.0202020202020204E-2</v>
      </c>
      <c r="LW167" s="26">
        <f>IFERROR(Tableau17[[#This Row],[2019-T1-AUBRY Manon]]/Tableau17[[#This Row],[2019-T1-TOTAL]],"")</f>
        <v>0.1595959595959596</v>
      </c>
      <c r="LX167" s="26">
        <f>IFERROR(Tableau17[[#This Row],[2019-T1-AZERGUI Nagib]]/Tableau17[[#This Row],[2019-T1-TOTAL]],"")</f>
        <v>1.4141414141414142E-2</v>
      </c>
      <c r="LY167" s="26">
        <f>IFERROR(Tableau17[[#This Row],[2019-T1-BARDELLA Jordan]]/Tableau17[[#This Row],[2019-T1-TOTAL]],"")</f>
        <v>6.8686868686868685E-2</v>
      </c>
      <c r="LZ167" s="26">
        <f>IFERROR(Tableau17[[#This Row],[2019-T1-BELLAMY François-Xavier]]/Tableau17[[#This Row],[2019-T1-TOTAL]],"")</f>
        <v>3.8383838383838381E-2</v>
      </c>
      <c r="MA167" s="26">
        <f>IFERROR(Tableau17[[#This Row],[2019-T1-BIDOU Olivier]]/Tableau17[[#This Row],[2019-T1-TOTAL]],"")</f>
        <v>0</v>
      </c>
      <c r="MB167" s="26">
        <f>IFERROR(Tableau17[[#This Row],[2019-T1-BOURG Dominique]]/Tableau17[[#This Row],[2019-T1-TOTAL]],"")</f>
        <v>4.0404040404040404E-3</v>
      </c>
      <c r="MC167" s="26">
        <f>IFERROR(Tableau17[[#This Row],[2019-T1-BROSSAT Ian]]/Tableau17[[#This Row],[2019-T1-TOTAL]],"")</f>
        <v>7.0707070707070704E-2</v>
      </c>
      <c r="MD167" s="26">
        <f>IFERROR(Tableau17[[#This Row],[2019-T1-CAILLAUD Sophie]]/Tableau17[[#This Row],[2019-T1-TOTAL]],"")</f>
        <v>0</v>
      </c>
      <c r="ME167" s="26">
        <f>IFERROR(Tableau17[[#This Row],[2019-T1-CAMUS Renaud]]/Tableau17[[#This Row],[2019-T1-TOTAL]],"")</f>
        <v>0</v>
      </c>
      <c r="MF167" s="26">
        <f>IFERROR(Tableau17[[#This Row],[2019-T1-CHALENÇON Christophe]]/Tableau17[[#This Row],[2019-T1-TOTAL]],"")</f>
        <v>0</v>
      </c>
      <c r="MG167" s="26">
        <f>IFERROR(Tableau17[[#This Row],[2019-T1-CORBET Cathy Denise Ginette]]/Tableau17[[#This Row],[2019-T1-TOTAL]],"")</f>
        <v>0</v>
      </c>
      <c r="MH167" s="26">
        <f>IFERROR(Tableau17[[#This Row],[2019-T1-DE PREVOISIN Robert]]/Tableau17[[#This Row],[2019-T1-TOTAL]],"")</f>
        <v>0</v>
      </c>
      <c r="MI167" s="26">
        <f>IFERROR(Tableau17[[#This Row],[2019-T1-DELFEL Thérèse]]/Tableau17[[#This Row],[2019-T1-TOTAL]],"")</f>
        <v>2.0202020202020202E-3</v>
      </c>
      <c r="MJ167" s="26">
        <f>IFERROR(Tableau17[[#This Row],[2019-T1-DIEUMEGARD Pierre]]/Tableau17[[#This Row],[2019-T1-TOTAL]],"")</f>
        <v>2.0202020202020202E-3</v>
      </c>
      <c r="MK167" s="26">
        <f>IFERROR(Tableau17[[#This Row],[2019-T1-DUPONT-AIGNAN Nicolas]]/Tableau17[[#This Row],[2019-T1-TOTAL]],"")</f>
        <v>2.0202020202020204E-2</v>
      </c>
      <c r="ML167" s="26">
        <f>IFERROR(Tableau17[[#This Row],[2019-T1-GERNIGON Yves]]/Tableau17[[#This Row],[2019-T1-TOTAL]],"")</f>
        <v>0</v>
      </c>
      <c r="MM167" s="26">
        <f>IFERROR(Tableau17[[#This Row],[2019-T1-GLUCKSMANN Raphaël]]/Tableau17[[#This Row],[2019-T1-TOTAL]],"")</f>
        <v>6.6666666666666666E-2</v>
      </c>
      <c r="MN167" s="26">
        <f>IFERROR(Tableau17[[#This Row],[2019-T1-HAMON Benoît]]/Tableau17[[#This Row],[2019-T1-TOTAL]],"")</f>
        <v>7.4747474747474743E-2</v>
      </c>
      <c r="MO167" s="26">
        <f>IFERROR(Tableau17[[#This Row],[2019-T1-HELGEN Gilles]]/Tableau17[[#This Row],[2019-T1-TOTAL]],"")</f>
        <v>0</v>
      </c>
      <c r="MP167" s="26">
        <f>IFERROR(Tableau17[[#This Row],[2019-T1-JADOT Yannick]]/Tableau17[[#This Row],[2019-T1-TOTAL]],"")</f>
        <v>0.23838383838383839</v>
      </c>
      <c r="MQ167" s="26">
        <f>IFERROR(Tableau17[[#This Row],[2019-T1-LAGARDE Jean-Christophe]]/Tableau17[[#This Row],[2019-T1-TOTAL]],"")</f>
        <v>6.0606060606060606E-3</v>
      </c>
      <c r="MR167" s="26">
        <f>IFERROR(Tableau17[[#This Row],[2019-T1-LALANNE Francis]]/Tableau17[[#This Row],[2019-T1-TOTAL]],"")</f>
        <v>2.0202020202020202E-3</v>
      </c>
      <c r="MS167" s="26">
        <f>IFERROR(Tableau17[[#This Row],[2019-T1-LOISEAU Nathalie]]/Tableau17[[#This Row],[2019-T1-TOTAL]],"")</f>
        <v>0.19595959595959597</v>
      </c>
      <c r="MT167" s="26">
        <f>IFERROR(Tableau17[[#This Row],[2019-T1-MARIE Florie]]/Tableau17[[#This Row],[2019-T1-TOTAL]],"")</f>
        <v>4.0404040404040404E-3</v>
      </c>
      <c r="MU167" s="26">
        <f>IFERROR(Tableau17[[#This Row],[2008-T1-MACROEXTRDROITE]]/Tableau17[[#This Row],[2008-T1-MACROTOTALE]],"")</f>
        <v>5.5319148936170209E-2</v>
      </c>
      <c r="MV167" s="26">
        <f>IFERROR(Tableau17[[#This Row],[2008-T1-MACRODROITE]]/Tableau17[[#This Row],[2008-T1-MACROTOTALE]],"")</f>
        <v>0.34609929078014184</v>
      </c>
      <c r="MW167" s="26">
        <f>IFERROR(Tableau17[[#This Row],[2008-T1-MACROCENTRE]]/Tableau17[[#This Row],[2008-T1-MACROTOTALE]],"")</f>
        <v>0</v>
      </c>
      <c r="MX167" s="26">
        <f>IFERROR(Tableau17[[#This Row],[2008-T1-MACROGAUCHE]]/Tableau17[[#This Row],[2008-T1-MACROTOTALE]],"")</f>
        <v>0.59858156028368792</v>
      </c>
      <c r="MY167" s="26">
        <f>IFERROR(Tableau17[[#This Row],[2008-T1-MACROAUTRE]]/Tableau17[[#This Row],[2008-T1-MACROTOTALE]],"")</f>
        <v>0</v>
      </c>
      <c r="MZ167" s="26">
        <f>IFERROR(Tableau17[[#This Row],[2008-T2-MACROEXTRDROITE]]/Tableau17[[#This Row],[2008-T2-MACROTOTALE]],"")</f>
        <v>0</v>
      </c>
      <c r="NA167" s="26">
        <f>IFERROR(Tableau17[[#This Row],[2008-T2-MACRODROITE]]/Tableau17[[#This Row],[2008-T2-MACROTOTALE]],"")</f>
        <v>0.35246995994659547</v>
      </c>
      <c r="NB167" s="26">
        <f>IFERROR(Tableau17[[#This Row],[2008-T2-MACROCENTRE]]/Tableau17[[#This Row],[2008-T2-MACROTOTALE]],"")</f>
        <v>0</v>
      </c>
      <c r="NC167" s="26">
        <f>IFERROR(Tableau17[[#This Row],[2008-T2-MACROGAUCHE]]/Tableau17[[#This Row],[2008-T2-MACROTOTALE]],"")</f>
        <v>0.64753004005340453</v>
      </c>
      <c r="ND167" s="26">
        <f>IFERROR(Tableau17[[#This Row],[2008-T2-MACROAUTRE]]/Tableau17[[#This Row],[2008-T2-MACROTOTALE]],"")</f>
        <v>0</v>
      </c>
      <c r="NE167" s="26">
        <f>IFERROR(Tableau17[[#This Row],[2014-T1-MACROEXTRDROITE]]/Tableau17[[#This Row],[2014-T1-MACROTOTALE]],"")</f>
        <v>6.3651591289782247E-2</v>
      </c>
      <c r="NF167" s="26">
        <f>IFERROR(Tableau17[[#This Row],[2014-T1-MACRODROITE]]/Tableau17[[#This Row],[2014-T1-MACROTOTALE]],"")</f>
        <v>0.28475711892797317</v>
      </c>
      <c r="NG167" s="26">
        <f>IFERROR(Tableau17[[#This Row],[2014-T1-MACROCENTRE]]/Tableau17[[#This Row],[2014-T1-MACROTOTALE]],"")</f>
        <v>3.350083752093802E-2</v>
      </c>
      <c r="NH167" s="26">
        <f>IFERROR(Tableau17[[#This Row],[2014-T1-MACROGAUCHE]]/Tableau17[[#This Row],[2014-T1-MACROTOTALE]],"")</f>
        <v>0.61809045226130654</v>
      </c>
      <c r="NI167" s="26">
        <f>IFERROR(Tableau17[[#This Row],[2014-T1-MACROAUTRE]]/Tableau17[[#This Row],[2014-T1-MACROTOTALE]],"")</f>
        <v>0</v>
      </c>
      <c r="NJ167" s="26">
        <f>IFERROR(Tableau17[[#This Row],[2014-T2-MACROEXTRDROITE]]/Tableau17[[#This Row],[2014-T2-MACROTOTALE]],"")</f>
        <v>8.1993569131832797E-2</v>
      </c>
      <c r="NK167" s="26">
        <f>IFERROR(Tableau17[[#This Row],[2014-T2-MACRODROITE]]/Tableau17[[#This Row],[2014-T2-MACROTOTALE]],"")</f>
        <v>0.34726688102893893</v>
      </c>
      <c r="NL167" s="26">
        <f>IFERROR(Tableau17[[#This Row],[2014-T2-MACROCENTRE]]/Tableau17[[#This Row],[2014-T2-MACROTOTALE]],"")</f>
        <v>0</v>
      </c>
      <c r="NM167" s="26">
        <f>IFERROR(Tableau17[[#This Row],[2014-T2-MACROGAUCHE]]/Tableau17[[#This Row],[2014-T2-MACROTOTALE]],"")</f>
        <v>0.57073954983922826</v>
      </c>
      <c r="NN167" s="26">
        <f>IFERROR(Tableau17[[#This Row],[2014-T2-MACROAUTRE]]/Tableau17[[#This Row],[2014-T2-MACROTOTALE]],"")</f>
        <v>0</v>
      </c>
      <c r="NO167" s="26">
        <f>IFERROR( Tableau17[[#This Row],[2015-T1-MACROEXTRDROITE]]/Tableau17[[#This Row],[2015-T1-MACROTOTALE]],"")</f>
        <v>0.12396694214876033</v>
      </c>
      <c r="NP167" s="26">
        <f>IFERROR(Tableau17[[#This Row],[2015-T1-MACRODROITE]]/Tableau17[[#This Row],[2015-T1-MACROTOTALE]],"")</f>
        <v>0.16322314049586778</v>
      </c>
      <c r="NQ167" s="26">
        <f>IFERROR(Tableau17[[#This Row],[2015-T1-MACROCENTRE]]/Tableau17[[#This Row],[2015-T1-MACROTOTALE]],"")</f>
        <v>8.4710743801652888E-2</v>
      </c>
      <c r="NR167" s="26">
        <f>IFERROR(Tableau17[[#This Row],[2015-T1-MACROGAUCHE]]/Tableau17[[#This Row],[2015-T1-MACROTOTALE]],"")</f>
        <v>0.61157024793388426</v>
      </c>
      <c r="NS167" s="26">
        <f>IFERROR(Tableau17[[#This Row],[2015-T1-MACROAUTRE]]/Tableau17[[#This Row],[2015-T1-MACROTOTALE]],"")</f>
        <v>1.6528925619834711E-2</v>
      </c>
      <c r="NT167" s="26">
        <f>IFERROR(Tableau17[[#This Row],[2015-T2-MACROEXTRDROITE]]/Tableau17[[#This Row],[2015-T2-MACROTOTALE]],"")</f>
        <v>0.18043478260869567</v>
      </c>
      <c r="NU167" s="26">
        <f>IFERROR(Tableau17[[#This Row],[2015-T2-MACRODROITE]]/Tableau17[[#This Row],[2015-T2-MACROTOTALE]],"")</f>
        <v>0</v>
      </c>
      <c r="NV167" s="26">
        <f>IFERROR(Tableau17[[#This Row],[2015-T2-MACROCENTRE]]/Tableau17[[#This Row],[2015-T2-MACROTOTALE]],"")</f>
        <v>0</v>
      </c>
      <c r="NW167" s="26">
        <f>IFERROR(Tableau17[[#This Row],[2015-T2-MACROGAUCHE]]/Tableau17[[#This Row],[2015-T2-MACROTOTALE]],"")</f>
        <v>0.81956521739130439</v>
      </c>
      <c r="NX167" s="26">
        <f>IFERROR(Tableau17[[#This Row],[2015-T2-MACROAUTRE]]/Tableau17[[#This Row],[2015-T2-MACROTOTALE]],"")</f>
        <v>0</v>
      </c>
      <c r="NY167" s="26">
        <f>IFERROR(Tableau17[[#This Row],[2017-T1-MACROEXTRDROITE]]/Tableau17[[#This Row],[2017-T1-MACROTOTALE]],"")</f>
        <v>0.10397196261682243</v>
      </c>
      <c r="NZ167" s="26">
        <f>IFERROR(Tableau17[[#This Row],[2017-T1-MACRODROITE]]/Tableau17[[#This Row],[2017-T1-MACROTOTALE]],"")</f>
        <v>0.10981308411214953</v>
      </c>
      <c r="OA167" s="26">
        <f>IFERROR(Tableau17[[#This Row],[2017-T1-MACROCENTRE]]/Tableau17[[#This Row],[2017-T1-MACROTOTALE]],"")</f>
        <v>0.25350467289719625</v>
      </c>
      <c r="OB167" s="26">
        <f>IFERROR(Tableau17[[#This Row],[2017-T1-MACROGAUCHE]]/Tableau17[[#This Row],[2017-T1-MACROTOTALE]],"")</f>
        <v>0.52686915887850472</v>
      </c>
      <c r="OC167" s="26">
        <f>IFERROR(Tableau17[[#This Row],[2017-T1-MACROAUTRE]]/Tableau17[[#This Row],[2017-T1-MACROTOTALE]],"")</f>
        <v>5.8411214953271026E-3</v>
      </c>
      <c r="OD167" s="26">
        <f>IFERROR(Tableau17[[#This Row],[2017-T2-MACROEXTRDROITE]]/Tableau17[[#This Row],[2017-T2-MACROTOTALE]],"")</f>
        <v>0.12517193947730398</v>
      </c>
      <c r="OE167" s="26">
        <f>IFERROR(Tableau17[[#This Row],[2017-T2-MACRODROITE]]/Tableau17[[#This Row],[2017-T2-MACROTOTALE]],"")</f>
        <v>0</v>
      </c>
      <c r="OF167" s="26">
        <f>IFERROR(Tableau17[[#This Row],[2017-T2-MACROCENTRE]]/Tableau17[[#This Row],[2017-T2-MACROTOTALE]],"")</f>
        <v>0.87482806052269602</v>
      </c>
      <c r="OG167" s="26">
        <f>IFERROR(Tableau17[[#This Row],[2017-T2-MACROGAUCHE]]/Tableau17[[#This Row],[2017-T2-MACROTOTALE]],"")</f>
        <v>0</v>
      </c>
      <c r="OH167" s="26">
        <f>IFERROR(Tableau17[[#This Row],[2017-T2-MACROAUTRE]]/Tableau17[[#This Row],[2017-T2-MACROTOTALE]],"")</f>
        <v>0</v>
      </c>
      <c r="OI167" s="26">
        <f>IFERROR(Tableau17[[#This Row],[2019-T1-MACROEXTRDROITE]]/Tableau17[[#This Row],[2019-T1-MACROTOTALE]],"")</f>
        <v>0.11155378486055777</v>
      </c>
      <c r="OJ167" s="26">
        <f>IFERROR(Tableau17[[#This Row],[2019-T1-MACRODROITE]]/Tableau17[[#This Row],[2019-T1-MACROTOTALE]],"")</f>
        <v>4.3824701195219126E-2</v>
      </c>
      <c r="OK167" s="26">
        <f>IFERROR(Tableau17[[#This Row],[2019-T1-MACROCENTRE]]/Tableau17[[#This Row],[2019-T1-MACROTOTALE]],"")</f>
        <v>0.19322709163346613</v>
      </c>
      <c r="OL167" s="26">
        <f>IFERROR(Tableau17[[#This Row],[2019-T1-MACROGAUCHE]]/Tableau17[[#This Row],[2019-T1-MACROTOTALE]],"")</f>
        <v>0.61354581673306774</v>
      </c>
      <c r="OM167" s="26">
        <f>IFERROR(Tableau17[[#This Row],[2019-T1-MACROAUTRE]]/Tableau17[[#This Row],[2019-T1-MACROTOTALE]],"")</f>
        <v>3.7848605577689244E-2</v>
      </c>
      <c r="ON167" s="26">
        <f>IFERROR(Tableau17[[#This Row],[2020-T1-MACROEXTRDROITE]]/Tableau17[[#This Row],[2020-T1-MACROTOTALE]],"")</f>
        <v>5.128205128205128E-2</v>
      </c>
      <c r="OO167" s="26">
        <f>IFERROR(Tableau17[[#This Row],[2020-T1-MACRODROITE]]/Tableau17[[#This Row],[2020-T1-MACROTOTALE]],"")</f>
        <v>0.16452991452991453</v>
      </c>
      <c r="OP167" s="26">
        <f>IFERROR(Tableau17[[#This Row],[2020-T1-MACROCENTRE]]/Tableau17[[#This Row],[2020-T1-MACROTOTALE]],"")</f>
        <v>4.4871794871794872E-2</v>
      </c>
      <c r="OQ167" s="26">
        <f>IFERROR(Tableau17[[#This Row],[2020-T1-MACROGAUCHE]]/Tableau17[[#This Row],[2020-T1-MACROTOTALE]],"")</f>
        <v>0.73931623931623935</v>
      </c>
      <c r="OR167" s="26">
        <f>IFERROR(Tableau17[[#This Row],[2020-T1-MACROAUTRE]]/Tableau17[[#This Row],[2020-T1-MACROTOTALE]],"")</f>
        <v>0</v>
      </c>
      <c r="OS167" s="26">
        <f>IFERROR(Tableau17[[#This Row],[2017 (L)-T1-MACROEXTRDROITE]]/Tableau17[[#This Row],[2017 (L)-T1-MACROTOTALE]],"")</f>
        <v>5.9548254620123205E-2</v>
      </c>
      <c r="OT167" s="26">
        <f>IFERROR(Tableau17[[#This Row],[2017 (L)-T1-MACRODROITE]]/Tableau17[[#This Row],[2017 (L)-T1-MACROTOTALE]],"")</f>
        <v>6.3655030800821355E-2</v>
      </c>
      <c r="OU167" s="26">
        <f>IFERROR(Tableau17[[#This Row],[2017 (L)-T1-MACROCENTRE]]/Tableau17[[#This Row],[2017 (L)-T1-MACROTOTALE]],"")</f>
        <v>0.24845995893223818</v>
      </c>
      <c r="OV167" s="26">
        <f>IFERROR(Tableau17[[#This Row],[2017 (L)-T1-MACROGAUCHE]]/Tableau17[[#This Row],[2017 (L)-T1-MACROTOTALE]],"")</f>
        <v>0.59137577002053388</v>
      </c>
      <c r="OW167" s="26">
        <f>IFERROR(Tableau17[[#This Row],[2017 (L)-T1-MACROAUTRE]]/Tableau17[[#This Row],[2017 (L)-T1-MACROTOTALE]],"")</f>
        <v>3.6960985626283367E-2</v>
      </c>
      <c r="OX167" s="26">
        <f>IFERROR(Tableau17[[#This Row],[2017 (L)-T2-MACROEXTRDROITE]]/Tableau17[[#This Row],[2017 (L)-T2-MACROTOTALE]],"")</f>
        <v>0</v>
      </c>
      <c r="OY167" s="26">
        <f>IFERROR(Tableau17[[#This Row],[2017 (L)-T2-MACRODROITE]]/Tableau17[[#This Row],[2017 (L)-T2-MACROTOTALE]],"")</f>
        <v>0</v>
      </c>
      <c r="OZ167" s="26">
        <f>IFERROR(Tableau17[[#This Row],[2017 (L)-T2-MACROCENTRE]]/Tableau17[[#This Row],[2017 (L)-T2-MACROTOTALE]],"")</f>
        <v>0.43648960739030024</v>
      </c>
      <c r="PA167" s="26">
        <f>IFERROR(Tableau17[[#This Row],[2017 (L)-T2-MACROGAUCHE]]/Tableau17[[#This Row],[2017 (L)-T2-MACROTOTALE]],"")</f>
        <v>0.56351039260969982</v>
      </c>
      <c r="PB167" s="26">
        <f>IFERROR(Tableau17[[#This Row],[2017 (L)-T2-MACROAUTRE]]/Tableau17[[#This Row],[2017 (L)-T2-MACROTOTALE]],"")</f>
        <v>0</v>
      </c>
      <c r="PC167" s="26">
        <f>IFERROR(Tableau17[[#This Row],[2008_T1_PROCUS]]/Tableau17[[#This Row],[2008_T1_INSCRITS]],0)</f>
        <v>1.7982799061767005E-2</v>
      </c>
      <c r="PD167" s="26">
        <f>IFERROR(Tableau17[[#This Row],[2008_T2_PROCUS]]/Tableau17[[#This Row],[2008_T2_INSCRITS]],0)</f>
        <v>2.3455824863174355E-2</v>
      </c>
      <c r="PE167" s="26">
        <f>Tableau17[[#This Row],[2014_T1_PROCUS]]/Tableau17[[#This Row],[2014_T1_INSCRITS]]</f>
        <v>1.260835303388495E-2</v>
      </c>
      <c r="PF167" s="26">
        <f>IFERROR(Tableau17[[#This Row],[2014_T2_PROCUS]]/Tableau17[[#This Row],[2014_T2_INSCRITS]],0)</f>
        <v>1.5760441292356184E-2</v>
      </c>
    </row>
    <row r="168" spans="1:422" hidden="1" x14ac:dyDescent="0.2">
      <c r="A168" s="1">
        <v>5</v>
      </c>
      <c r="B168" s="1" t="s">
        <v>381</v>
      </c>
      <c r="C168" s="1" t="s">
        <v>406</v>
      </c>
      <c r="D168" s="1" t="s">
        <v>406</v>
      </c>
      <c r="E168" s="1">
        <v>975</v>
      </c>
      <c r="F168" s="1">
        <v>5.4357369999999996</v>
      </c>
      <c r="G168" s="1">
        <v>43.233248000000003</v>
      </c>
      <c r="H168" s="3">
        <v>466</v>
      </c>
      <c r="I168" s="3">
        <v>110</v>
      </c>
      <c r="L168" s="1">
        <v>12</v>
      </c>
      <c r="M168" s="1">
        <v>2</v>
      </c>
      <c r="P168" s="1">
        <v>54</v>
      </c>
      <c r="Q168" s="1">
        <v>8</v>
      </c>
      <c r="R168" s="1">
        <v>29</v>
      </c>
      <c r="S168" s="1">
        <v>24</v>
      </c>
      <c r="T168" s="1">
        <v>10</v>
      </c>
      <c r="U168" s="1">
        <v>139</v>
      </c>
      <c r="V168" s="1">
        <v>476</v>
      </c>
      <c r="W168" s="1">
        <v>257</v>
      </c>
      <c r="X168" s="1">
        <v>6</v>
      </c>
      <c r="Y168" s="2">
        <v>0.53991597000000002</v>
      </c>
      <c r="Z168" s="1">
        <v>476</v>
      </c>
      <c r="AA168" s="1">
        <v>263</v>
      </c>
      <c r="AB168" s="1">
        <v>7</v>
      </c>
      <c r="AC168" s="2">
        <v>0.55252100999999998</v>
      </c>
      <c r="AD168" s="1">
        <v>466</v>
      </c>
      <c r="AE168" s="1">
        <v>141</v>
      </c>
      <c r="AF168" s="2">
        <v>0.30257510999999998</v>
      </c>
      <c r="AG168" s="1">
        <f t="shared" si="2"/>
        <v>110</v>
      </c>
      <c r="AH168" s="1">
        <v>466</v>
      </c>
      <c r="AI168" s="1">
        <v>260</v>
      </c>
      <c r="AJ168" s="1">
        <v>4</v>
      </c>
      <c r="AK168" s="2">
        <v>0.55793990999999998</v>
      </c>
      <c r="AL168" s="1">
        <v>466</v>
      </c>
      <c r="AM168" s="1">
        <v>265</v>
      </c>
      <c r="AN168" s="1">
        <v>1</v>
      </c>
      <c r="AO168" s="2">
        <v>0.56866952999999998</v>
      </c>
      <c r="AP168" s="1">
        <v>471</v>
      </c>
      <c r="AQ168" s="1">
        <v>214</v>
      </c>
      <c r="AR168" s="2">
        <v>0.45435244000000002</v>
      </c>
      <c r="AS168" s="1">
        <v>471</v>
      </c>
      <c r="AT168" s="1">
        <v>201</v>
      </c>
      <c r="AU168" s="2">
        <v>0.42675159000000001</v>
      </c>
      <c r="AV168" s="1">
        <v>468</v>
      </c>
      <c r="AW168" s="1">
        <v>194</v>
      </c>
      <c r="AX168" s="2">
        <v>0.41452991</v>
      </c>
      <c r="AY168" s="1">
        <v>468</v>
      </c>
      <c r="AZ168" s="1">
        <v>174</v>
      </c>
      <c r="BA168" s="2">
        <v>0.37179487</v>
      </c>
      <c r="BB168" s="1">
        <v>469</v>
      </c>
      <c r="BC168" s="1">
        <v>347</v>
      </c>
      <c r="BD168" s="2">
        <v>0.73987206999999999</v>
      </c>
      <c r="BE168" s="1">
        <v>469</v>
      </c>
      <c r="BF168" s="1">
        <v>312</v>
      </c>
      <c r="BG168" s="2">
        <v>0.66524519999999998</v>
      </c>
      <c r="BH168" s="1">
        <v>453</v>
      </c>
      <c r="BI168" s="1">
        <v>195</v>
      </c>
      <c r="BJ168" s="2">
        <v>0.43046358000000001</v>
      </c>
      <c r="BK168" s="1">
        <v>4</v>
      </c>
      <c r="BN168" s="1">
        <v>13</v>
      </c>
      <c r="BO168" s="1">
        <v>31</v>
      </c>
      <c r="BP168" s="1">
        <v>100</v>
      </c>
      <c r="BQ168" s="1">
        <v>110</v>
      </c>
      <c r="BR168" s="1">
        <v>258</v>
      </c>
      <c r="BT168" s="1">
        <v>126</v>
      </c>
      <c r="BU168" s="1">
        <v>125</v>
      </c>
      <c r="BW168" s="1">
        <v>251</v>
      </c>
      <c r="BX168" s="1">
        <v>3</v>
      </c>
      <c r="BZ168" s="1">
        <v>8</v>
      </c>
      <c r="CB168" s="1">
        <v>18</v>
      </c>
      <c r="CC168" s="1">
        <v>88</v>
      </c>
      <c r="CD168" s="1">
        <v>105</v>
      </c>
      <c r="CE168" s="1">
        <v>27</v>
      </c>
      <c r="CF168" s="1">
        <v>249</v>
      </c>
      <c r="CG168" s="1">
        <v>91</v>
      </c>
      <c r="CH168" s="1">
        <v>111</v>
      </c>
      <c r="CI168" s="1">
        <v>49</v>
      </c>
      <c r="CJ168" s="1">
        <v>251</v>
      </c>
      <c r="CL168" s="1">
        <v>2</v>
      </c>
      <c r="CO168" s="1">
        <v>28</v>
      </c>
      <c r="CP168" s="1">
        <v>101</v>
      </c>
      <c r="CT168" s="1">
        <v>59</v>
      </c>
      <c r="CV168" s="1">
        <v>14</v>
      </c>
      <c r="CW168" s="1">
        <v>204</v>
      </c>
      <c r="CY168" s="1">
        <v>94</v>
      </c>
      <c r="DA168" s="1">
        <v>87</v>
      </c>
      <c r="DC168" s="1">
        <v>181</v>
      </c>
      <c r="DD168" s="1">
        <v>6</v>
      </c>
      <c r="DE168" s="1">
        <v>2</v>
      </c>
      <c r="DF168" s="1">
        <v>0</v>
      </c>
      <c r="DG168" s="1">
        <v>0</v>
      </c>
      <c r="DI168" s="1">
        <v>8</v>
      </c>
      <c r="DJ168" s="1">
        <v>3</v>
      </c>
      <c r="DK168" s="1">
        <v>2</v>
      </c>
      <c r="DL168" s="1">
        <v>21</v>
      </c>
      <c r="DM168" s="1">
        <v>59</v>
      </c>
      <c r="DN168" s="1">
        <v>42</v>
      </c>
      <c r="DO168" s="1">
        <v>46</v>
      </c>
      <c r="DP168" s="1">
        <v>1</v>
      </c>
      <c r="DU168" s="1">
        <v>190</v>
      </c>
      <c r="DX168" s="1">
        <v>102</v>
      </c>
      <c r="DY168" s="1">
        <v>61</v>
      </c>
      <c r="EA168" s="1">
        <v>163</v>
      </c>
      <c r="EB168" s="1">
        <v>0</v>
      </c>
      <c r="EC168" s="1">
        <v>2</v>
      </c>
      <c r="ED168" s="1">
        <v>1</v>
      </c>
      <c r="EE168" s="1">
        <v>7</v>
      </c>
      <c r="EF168" s="1">
        <v>40</v>
      </c>
      <c r="EG168" s="1">
        <v>15</v>
      </c>
      <c r="EH168" s="1">
        <v>2</v>
      </c>
      <c r="EI168" s="1">
        <v>141</v>
      </c>
      <c r="EJ168" s="1">
        <v>71</v>
      </c>
      <c r="EK168" s="1">
        <v>58</v>
      </c>
      <c r="EL168" s="1">
        <v>5</v>
      </c>
      <c r="EM168" s="1">
        <v>342</v>
      </c>
      <c r="EN168" s="1">
        <v>162</v>
      </c>
      <c r="EO168" s="1">
        <v>124</v>
      </c>
      <c r="EP168" s="1">
        <v>286</v>
      </c>
      <c r="EQ168" s="1">
        <v>0</v>
      </c>
      <c r="ER168" s="1">
        <v>1</v>
      </c>
      <c r="ES168" s="1">
        <v>4</v>
      </c>
      <c r="ET168" s="1">
        <v>19</v>
      </c>
      <c r="EU168" s="1">
        <v>1</v>
      </c>
      <c r="EV168" s="1">
        <v>69</v>
      </c>
      <c r="EW168" s="1">
        <v>15</v>
      </c>
      <c r="EX168" s="1">
        <v>1</v>
      </c>
      <c r="EY168" s="1">
        <v>3</v>
      </c>
      <c r="EZ168" s="1">
        <v>7</v>
      </c>
      <c r="FA168" s="1">
        <v>0</v>
      </c>
      <c r="FB168" s="1">
        <v>0</v>
      </c>
      <c r="FC168" s="1">
        <v>0</v>
      </c>
      <c r="FD168" s="1">
        <v>0</v>
      </c>
      <c r="FE168" s="1">
        <v>0</v>
      </c>
      <c r="FF168" s="1">
        <v>0</v>
      </c>
      <c r="FG168" s="1">
        <v>0</v>
      </c>
      <c r="FH168" s="1">
        <v>8</v>
      </c>
      <c r="FI168" s="1">
        <v>0</v>
      </c>
      <c r="FJ168" s="1">
        <v>9</v>
      </c>
      <c r="FK168" s="1">
        <v>2</v>
      </c>
      <c r="FL168" s="1">
        <v>0</v>
      </c>
      <c r="FM168" s="1">
        <v>17</v>
      </c>
      <c r="FN168" s="1">
        <v>2</v>
      </c>
      <c r="FO168" s="1">
        <v>0</v>
      </c>
      <c r="FP168" s="1">
        <v>25</v>
      </c>
      <c r="FQ168" s="1">
        <v>3</v>
      </c>
      <c r="FR168" s="1">
        <f>SUM(Tableau17[[#This Row],[2019-T1-ALEXANDRE Audric]:[2019-T1-MARIE Florie]])</f>
        <v>186</v>
      </c>
      <c r="FS168" s="1">
        <v>31</v>
      </c>
      <c r="FT168" s="1">
        <v>104</v>
      </c>
      <c r="FU168" s="1">
        <v>0</v>
      </c>
      <c r="FV168" s="1">
        <v>123</v>
      </c>
      <c r="FW168" s="1">
        <v>0</v>
      </c>
      <c r="FX168" s="1">
        <v>258</v>
      </c>
      <c r="FY168" s="1">
        <v>0</v>
      </c>
      <c r="FZ168" s="1">
        <v>125</v>
      </c>
      <c r="GA168" s="1">
        <v>0</v>
      </c>
      <c r="GB168" s="1">
        <v>126</v>
      </c>
      <c r="GC168" s="1">
        <v>0</v>
      </c>
      <c r="GD168" s="1">
        <v>251</v>
      </c>
      <c r="GE168" s="1">
        <v>88</v>
      </c>
      <c r="GF168" s="1">
        <v>105</v>
      </c>
      <c r="GG168" s="1">
        <v>3</v>
      </c>
      <c r="GH168" s="1">
        <v>53</v>
      </c>
      <c r="GI168" s="1">
        <v>0</v>
      </c>
      <c r="GJ168" s="1">
        <v>249</v>
      </c>
      <c r="GK168" s="1">
        <v>91</v>
      </c>
      <c r="GL168" s="1">
        <v>111</v>
      </c>
      <c r="GM168" s="1">
        <v>0</v>
      </c>
      <c r="GN168" s="1">
        <v>49</v>
      </c>
      <c r="GO168" s="1">
        <v>0</v>
      </c>
      <c r="GP168" s="1">
        <v>251</v>
      </c>
      <c r="GQ168" s="1">
        <v>103</v>
      </c>
      <c r="GR168" s="1">
        <v>59</v>
      </c>
      <c r="GS168" s="1">
        <v>0</v>
      </c>
      <c r="GT168" s="1">
        <v>42</v>
      </c>
      <c r="GU168" s="1">
        <v>0</v>
      </c>
      <c r="GV168" s="1">
        <v>204</v>
      </c>
      <c r="GW168" s="1">
        <v>94</v>
      </c>
      <c r="GX168" s="1">
        <v>87</v>
      </c>
      <c r="GY168" s="1">
        <v>0</v>
      </c>
      <c r="GZ168" s="1">
        <v>0</v>
      </c>
      <c r="HA168" s="1">
        <v>0</v>
      </c>
      <c r="HB168" s="1">
        <v>181</v>
      </c>
      <c r="HC168" s="1">
        <v>151</v>
      </c>
      <c r="HD168" s="1">
        <v>40</v>
      </c>
      <c r="HE168" s="1">
        <v>58</v>
      </c>
      <c r="HF168" s="1">
        <v>91</v>
      </c>
      <c r="HG168" s="1">
        <v>2</v>
      </c>
      <c r="HH168" s="1">
        <v>342</v>
      </c>
      <c r="HI168" s="1">
        <v>162</v>
      </c>
      <c r="HJ168" s="1">
        <v>0</v>
      </c>
      <c r="HK168" s="1">
        <v>124</v>
      </c>
      <c r="HL168" s="1">
        <v>0</v>
      </c>
      <c r="HM168" s="1">
        <v>0</v>
      </c>
      <c r="HN168" s="1">
        <v>286</v>
      </c>
      <c r="HO168" s="1">
        <v>82</v>
      </c>
      <c r="HP168" s="1">
        <v>17</v>
      </c>
      <c r="HQ168" s="1">
        <v>25</v>
      </c>
      <c r="HR168" s="1">
        <v>55</v>
      </c>
      <c r="HS168" s="1">
        <v>12</v>
      </c>
      <c r="HT168" s="1">
        <v>191</v>
      </c>
      <c r="HU168" s="1">
        <v>29</v>
      </c>
      <c r="HV168" s="1">
        <v>66</v>
      </c>
      <c r="HW168" s="1">
        <v>8</v>
      </c>
      <c r="HX168" s="1">
        <v>36</v>
      </c>
      <c r="HY168" s="1">
        <v>0</v>
      </c>
      <c r="HZ168" s="1">
        <v>139</v>
      </c>
      <c r="IA168" s="1">
        <v>62</v>
      </c>
      <c r="IB168" s="1">
        <v>42</v>
      </c>
      <c r="IC168" s="1">
        <v>46</v>
      </c>
      <c r="ID168" s="1">
        <v>38</v>
      </c>
      <c r="IE168" s="1">
        <v>2</v>
      </c>
      <c r="IF168" s="1">
        <v>190</v>
      </c>
      <c r="IG168" s="1">
        <v>0</v>
      </c>
      <c r="IH168" s="1">
        <v>102</v>
      </c>
      <c r="II168" s="1">
        <v>61</v>
      </c>
      <c r="IJ168" s="1">
        <v>0</v>
      </c>
      <c r="IK168" s="1">
        <v>0</v>
      </c>
      <c r="IL168" s="1">
        <v>163</v>
      </c>
      <c r="IM168" s="26">
        <f>IFERROR(Tableau17[[#This Row],[LDIV]]/Tableau17[[#This Row],[Total général]],"")</f>
        <v>0</v>
      </c>
      <c r="IN168" s="26">
        <f>IFERROR(Tableau17[[#This Row],[LDVC]]/Tableau17[[#This Row],[Total général]],"")</f>
        <v>0</v>
      </c>
      <c r="IO168" s="26">
        <f>IFERROR(Tableau17[[#This Row],[LDVD]]/Tableau17[[#This Row],[Total général]],"")</f>
        <v>8.6330935251798566E-2</v>
      </c>
      <c r="IP168" s="26">
        <f>IFERROR(Tableau17[[#This Row],[LDVG]]/Tableau17[[#This Row],[Total général]],"")</f>
        <v>1.4388489208633094E-2</v>
      </c>
      <c r="IQ168" s="26">
        <f>IFERROR(Tableau17[[#This Row],[LEXD]]/Tableau17[[#This Row],[Total général]],"")</f>
        <v>0</v>
      </c>
      <c r="IR168" s="26">
        <f>IFERROR(Tableau17[[#This Row],[LEXG]]/Tableau17[[#This Row],[Total général]],"")</f>
        <v>0</v>
      </c>
      <c r="IS168" s="26">
        <f>IFERROR(Tableau17[[#This Row],[LLR]]/Tableau17[[#This Row],[Total général]],"")</f>
        <v>0.38848920863309355</v>
      </c>
      <c r="IT168" s="26">
        <f>IFERROR(Tableau17[[#This Row],[LREM]]/Tableau17[[#This Row],[Total général]],"")</f>
        <v>5.7553956834532377E-2</v>
      </c>
      <c r="IU168" s="26">
        <f>IFERROR(Tableau17[[#This Row],[LRN]]/Tableau17[[#This Row],[Total général]],"")</f>
        <v>0.20863309352517986</v>
      </c>
      <c r="IV168" s="26">
        <f>IFERROR(Tableau17[[#This Row],[LUG]]/Tableau17[[#This Row],[Total général]],"")</f>
        <v>0.17266187050359713</v>
      </c>
      <c r="IW168" s="26">
        <f>IFERROR(Tableau17[[#This Row],[LVEC]]/Tableau17[[#This Row],[Total général]],"")</f>
        <v>7.1942446043165464E-2</v>
      </c>
      <c r="IX168" s="26">
        <f>IFERROR(Tableau17[[#This Row],[2008-T1-LCMD]]/Tableau17[[#This Row],[2008-T1-TOTAL]],"")</f>
        <v>1.5503875968992248E-2</v>
      </c>
      <c r="IY168" s="26">
        <f>IFERROR(Tableau17[[#This Row],[2008-T1-LDVD]]/Tableau17[[#This Row],[2008-T1-TOTAL]],"")</f>
        <v>0</v>
      </c>
      <c r="IZ168" s="26">
        <f>IFERROR(Tableau17[[#This Row],[2008-T1-LEXD]]/Tableau17[[#This Row],[2008-T1-TOTAL]],"")</f>
        <v>0</v>
      </c>
      <c r="JA168" s="26">
        <f>IFERROR(Tableau17[[#This Row],[2008-T1-LEXG]]/Tableau17[[#This Row],[2008-T1-TOTAL]],"")</f>
        <v>5.0387596899224806E-2</v>
      </c>
      <c r="JB168" s="26">
        <f>IFERROR(Tableau17[[#This Row],[2008-T1-LFN]]/Tableau17[[#This Row],[2008-T1-TOTAL]],"")</f>
        <v>0.12015503875968993</v>
      </c>
      <c r="JC168" s="26">
        <f>IFERROR(Tableau17[[#This Row],[2008-T1-LMAJ]]/Tableau17[[#This Row],[2008-T1-TOTAL]],"")</f>
        <v>0.38759689922480622</v>
      </c>
      <c r="JD168" s="26">
        <f>IFERROR(Tableau17[[#This Row],[2008-T1-LUG]]/Tableau17[[#This Row],[2008-T1-TOTAL]],"")</f>
        <v>0.4263565891472868</v>
      </c>
      <c r="JE168" s="26">
        <f>IFERROR(Tableau17[[#This Row],[2008-T2-LFN]]/Tableau17[[#This Row],[2008-T2-TOTAL]],"")</f>
        <v>0</v>
      </c>
      <c r="JF168" s="26">
        <f>IFERROR(Tableau17[[#This Row],[2008-T2-LGC]]/Tableau17[[#This Row],[2008-T2-TOTAL]],"")</f>
        <v>0.50199203187250996</v>
      </c>
      <c r="JG168" s="26">
        <f>IFERROR(Tableau17[[#This Row],[2008-T2-LMAJ]]/Tableau17[[#This Row],[2008-T2-TOTAL]],"")</f>
        <v>0.49800796812749004</v>
      </c>
      <c r="JH168" s="26">
        <f>IFERROR(Tableau17[[#This Row],[2008-T2-LUG]]/Tableau17[[#This Row],[2008-T2-TOTAL]],"")</f>
        <v>0</v>
      </c>
      <c r="JI168" s="26">
        <f>IFERROR(Tableau17[[#This Row],[2014-T1-LDIV]]/Tableau17[[#This Row],[2014-T1-TOTAL]],"")</f>
        <v>1.2048192771084338E-2</v>
      </c>
      <c r="JJ168" s="26">
        <f>IFERROR(Tableau17[[#This Row],[2014-T1-LDVD]]/Tableau17[[#This Row],[2014-T1-TOTAL]],"")</f>
        <v>0</v>
      </c>
      <c r="JK168" s="26">
        <f>IFERROR(Tableau17[[#This Row],[2014-T1-LDVG]]/Tableau17[[#This Row],[2014-T1-TOTAL]],"")</f>
        <v>3.2128514056224897E-2</v>
      </c>
      <c r="JL168" s="26">
        <f>IFERROR(Tableau17[[#This Row],[2014-T1-LEXG]]/Tableau17[[#This Row],[2014-T1-TOTAL]],"")</f>
        <v>0</v>
      </c>
      <c r="JM168" s="26">
        <f>IFERROR(Tableau17[[#This Row],[2014-T1-LFG]]/Tableau17[[#This Row],[2014-T1-TOTAL]],"")</f>
        <v>7.2289156626506021E-2</v>
      </c>
      <c r="JN168" s="26">
        <f>IFERROR(Tableau17[[#This Row],[2014-T1-LFN]]/Tableau17[[#This Row],[2014-T1-TOTAL]],"")</f>
        <v>0.3534136546184739</v>
      </c>
      <c r="JO168" s="26">
        <f>IFERROR(Tableau17[[#This Row],[2014-T1-LUD]]/Tableau17[[#This Row],[2014-T1-TOTAL]],"")</f>
        <v>0.42168674698795183</v>
      </c>
      <c r="JP168" s="26">
        <f>IFERROR(Tableau17[[#This Row],[2014-T1-LUG]]/Tableau17[[#This Row],[2014-T1-TOTAL]],"")</f>
        <v>0.10843373493975904</v>
      </c>
      <c r="JQ168" s="26">
        <f>IFERROR(Tableau17[[#This Row],[2014-T2-LFN]]/Tableau17[[#This Row],[2014-T2-TOTAL]],"")</f>
        <v>0.36254980079681276</v>
      </c>
      <c r="JR168" s="26">
        <f>IFERROR(Tableau17[[#This Row],[2014-T2-LUD]]/Tableau17[[#This Row],[2014-T2-TOTAL]],"")</f>
        <v>0.44223107569721115</v>
      </c>
      <c r="JS168" s="26">
        <f>IFERROR(Tableau17[[#This Row],[2014-T2-LUG]]/Tableau17[[#This Row],[2014-T2-TOTAL]],"")</f>
        <v>0.19521912350597609</v>
      </c>
      <c r="JT168" s="26">
        <f>IFERROR(Tableau17[[#This Row],[2015-T1-BC-DIV]]/Tableau17[[#This Row],[2015-T1-TOTAL]],"")</f>
        <v>0</v>
      </c>
      <c r="JU168" s="26">
        <f>IFERROR(Tableau17[[#This Row],[2015-T1-BC-DLF]]/Tableau17[[#This Row],[2015-T1-TOTAL]],"")</f>
        <v>9.8039215686274508E-3</v>
      </c>
      <c r="JV168" s="26">
        <f>IFERROR(Tableau17[[#This Row],[2015-T1-BC-DVD]]/Tableau17[[#This Row],[2015-T1-TOTAL]],"")</f>
        <v>0</v>
      </c>
      <c r="JW168" s="26">
        <f>IFERROR(Tableau17[[#This Row],[2015-T1-BC-DVG]]/Tableau17[[#This Row],[2015-T1-TOTAL]],"")</f>
        <v>0</v>
      </c>
      <c r="JX168" s="26">
        <f>IFERROR(Tableau17[[#This Row],[2015-T1-BC-FG]]/Tableau17[[#This Row],[2015-T1-TOTAL]],"")</f>
        <v>0.13725490196078433</v>
      </c>
      <c r="JY168" s="26">
        <f>IFERROR(Tableau17[[#This Row],[2015-T1-BC-FN]]/Tableau17[[#This Row],[2015-T1-TOTAL]],"")</f>
        <v>0.49509803921568629</v>
      </c>
      <c r="JZ168" s="26">
        <f>IFERROR(Tableau17[[#This Row],[2015-T1-BC-MDM]]/Tableau17[[#This Row],[2015-T1-TOTAL]],"")</f>
        <v>0</v>
      </c>
      <c r="KA168" s="26">
        <f>IFERROR(Tableau17[[#This Row],[2015-T1-BC-RDG]]/Tableau17[[#This Row],[2015-T1-TOTAL]],"")</f>
        <v>0</v>
      </c>
      <c r="KB168" s="26">
        <f>IFERROR(Tableau17[[#This Row],[2015-T1-BC-SOC]]/Tableau17[[#This Row],[2015-T1-TOTAL]],"")</f>
        <v>0</v>
      </c>
      <c r="KC168" s="26">
        <f>IFERROR(Tableau17[[#This Row],[2015-T1-BC-UD]]/Tableau17[[#This Row],[2015-T1-TOTAL]],"")</f>
        <v>0.28921568627450983</v>
      </c>
      <c r="KD168" s="26">
        <f>IFERROR(Tableau17[[#This Row],[2015-T1-BC-UG]]/Tableau17[[#This Row],[2015-T1-TOTAL]],"")</f>
        <v>0</v>
      </c>
      <c r="KE168" s="26">
        <f>IFERROR(Tableau17[[#This Row],[2015-T1-BC-VEC]]/Tableau17[[#This Row],[2015-T1-TOTAL]],"")</f>
        <v>6.8627450980392163E-2</v>
      </c>
      <c r="KF168" s="26">
        <f>IFERROR(Tableau17[[#This Row],[2015-T2-BC-DVG]]/Tableau17[[#This Row],[2015-T2-TOTAL]],"")</f>
        <v>0</v>
      </c>
      <c r="KG168" s="26">
        <f>IFERROR(Tableau17[[#This Row],[2015-T2-BC-FN]]/Tableau17[[#This Row],[2015-T2-TOTAL]],"")</f>
        <v>0.51933701657458564</v>
      </c>
      <c r="KH168" s="26">
        <f>IFERROR(Tableau17[[#This Row],[2015-T2-BC-SOC]]/Tableau17[[#This Row],[2015-T2-TOTAL]],"")</f>
        <v>0</v>
      </c>
      <c r="KI168" s="26">
        <f>IFERROR(Tableau17[[#This Row],[2015-T2-BC-UD]]/Tableau17[[#This Row],[2015-T2-TOTAL]],"")</f>
        <v>0.48066298342541436</v>
      </c>
      <c r="KJ168" s="26">
        <f>IFERROR(Tableau17[[#This Row],[2015-T2-BC-UG]]/Tableau17[[#This Row],[2015-T2-TOTAL]],"")</f>
        <v>0</v>
      </c>
      <c r="KK168" s="26">
        <f>IFERROR(Tableau17[[#This Row],[2017 (L)-T1-COM]]/Tableau17[[#This Row],[2017 (L)-T1-TOTAL]],"")</f>
        <v>3.1578947368421054E-2</v>
      </c>
      <c r="KL168" s="26">
        <f>IFERROR(Tableau17[[#This Row],[2017 (L)-T1-DIV]]/Tableau17[[#This Row],[2017 (L)-T1-TOTAL]],"")</f>
        <v>1.0526315789473684E-2</v>
      </c>
      <c r="KM168" s="26">
        <f>IFERROR(Tableau17[[#This Row],[2017 (L)-T1-DLF]]/Tableau17[[#This Row],[2017 (L)-T1-TOTAL]],"")</f>
        <v>0</v>
      </c>
      <c r="KN168" s="26">
        <f>IFERROR(Tableau17[[#This Row],[2017 (L)-T1-DVD]]/Tableau17[[#This Row],[2017 (L)-T1-TOTAL]],"")</f>
        <v>0</v>
      </c>
      <c r="KO168" s="26">
        <f>IFERROR(Tableau17[[#This Row],[2017 (L)-T1-DVG]]/Tableau17[[#This Row],[2017 (L)-T1-TOTAL]],"")</f>
        <v>0</v>
      </c>
      <c r="KP168" s="26">
        <f>IFERROR(Tableau17[[#This Row],[2017 (L)-T1-ECO]]/Tableau17[[#This Row],[2017 (L)-T1-TOTAL]],"")</f>
        <v>4.2105263157894736E-2</v>
      </c>
      <c r="KQ168" s="26">
        <f>IFERROR(Tableau17[[#This Row],[2017 (L)-T1-EXD]]/Tableau17[[#This Row],[2017 (L)-T1-TOTAL]],"")</f>
        <v>1.5789473684210527E-2</v>
      </c>
      <c r="KR168" s="26">
        <f>IFERROR(Tableau17[[#This Row],[2017 (L)-T1-EXG]]/Tableau17[[#This Row],[2017 (L)-T1-TOTAL]],"")</f>
        <v>1.0526315789473684E-2</v>
      </c>
      <c r="KS168" s="26">
        <f>IFERROR(Tableau17[[#This Row],[2017 (L)-T1-FI]]/Tableau17[[#This Row],[2017 (L)-T1-TOTAL]],"")</f>
        <v>0.11052631578947368</v>
      </c>
      <c r="KT168" s="26">
        <f>IFERROR(Tableau17[[#This Row],[2017 (L)-T1-FN]]/Tableau17[[#This Row],[2017 (L)-T1-TOTAL]],"")</f>
        <v>0.31052631578947371</v>
      </c>
      <c r="KU168" s="26">
        <f>IFERROR(Tableau17[[#This Row],[2017 (L)-T1-LR]]/Tableau17[[#This Row],[2017 (L)-T1-TOTAL]],"")</f>
        <v>0.22105263157894736</v>
      </c>
      <c r="KV168" s="26">
        <f>IFERROR(Tableau17[[#This Row],[2017 (L)-T1-MDM]]/Tableau17[[#This Row],[2017 (L)-T1-TOTAL]],"")</f>
        <v>0.24210526315789474</v>
      </c>
      <c r="KW168" s="26">
        <f>IFERROR(Tableau17[[#This Row],[2017 (L)-T1-RDG]]/Tableau17[[#This Row],[2017 (L)-T1-TOTAL]],"")</f>
        <v>5.263157894736842E-3</v>
      </c>
      <c r="KX168" s="26">
        <f>IFERROR(Tableau17[[#This Row],[2017 (L)-T1-REG]]/Tableau17[[#This Row],[2017 (L)-T1-TOTAL]],"")</f>
        <v>0</v>
      </c>
      <c r="KY168" s="26">
        <f>IFERROR(Tableau17[[#This Row],[2017 (L)-T1-REM]]/Tableau17[[#This Row],[2017 (L)-T1-TOTAL]],"")</f>
        <v>0</v>
      </c>
      <c r="KZ168" s="26">
        <f>IFERROR(Tableau17[[#This Row],[2017 (L)-T1-SOC]]/Tableau17[[#This Row],[2017 (L)-T1-TOTAL]],"")</f>
        <v>0</v>
      </c>
      <c r="LA168" s="26">
        <f>IFERROR(Tableau17[[#This Row],[2017 (L)-T1-UDI]]/Tableau17[[#This Row],[2017 (L)-T1-TOTAL]],"")</f>
        <v>0</v>
      </c>
      <c r="LB168" s="26">
        <f>IFERROR(Tableau17[[#This Row],[2017 (L)-T2-FI]]/Tableau17[[#This Row],[2017 (L)-T2-TOTAL]],"")</f>
        <v>0</v>
      </c>
      <c r="LC168" s="26">
        <f>IFERROR(Tableau17[[#This Row],[2017 (L)-T2-FN]]/Tableau17[[#This Row],[2017 (L)-T2-TOTAL]],"")</f>
        <v>0</v>
      </c>
      <c r="LD168" s="26">
        <f>IFERROR(Tableau17[[#This Row],[2017 (L)-T2-LR]]/Tableau17[[#This Row],[2017 (L)-T2-TOTAL]],"")</f>
        <v>0.62576687116564422</v>
      </c>
      <c r="LE168" s="26">
        <f>IFERROR(Tableau17[[#This Row],[2017 (L)-T2-MDM]]/Tableau17[[#This Row],[2017 (L)-T2-TOTAL]],"")</f>
        <v>0.37423312883435583</v>
      </c>
      <c r="LF168" s="26">
        <f>IFERROR(Tableau17[[#This Row],[2017 (L)-T2-REM]]/Tableau17[[#This Row],[2017 (L)-T2-TOTAL]],"")</f>
        <v>0</v>
      </c>
      <c r="LG168" s="26">
        <f>IFERROR(Tableau17[[#This Row],[2017-T1-ARTHAUD Nathalie]]/Tableau17[[#This Row],[2017-T1-TOTAL]],"")</f>
        <v>0</v>
      </c>
      <c r="LH168" s="26">
        <f>IFERROR(Tableau17[[#This Row],[2017-T1-ASSELINEAU Fran]]/Tableau17[[#This Row],[2017-T1-TOTAL]],"")</f>
        <v>5.8479532163742687E-3</v>
      </c>
      <c r="LI168" s="26">
        <f>IFERROR(Tableau17[[#This Row],[2017-T1-CHEMINADE Jacques]]/Tableau17[[#This Row],[2017-T1-TOTAL]],"")</f>
        <v>2.9239766081871343E-3</v>
      </c>
      <c r="LJ168" s="26">
        <f>IFERROR(Tableau17[[#This Row],[2017-T1-DUPONT-AIGNAN Nicolas]]/Tableau17[[#This Row],[2017-T1-TOTAL]],"")</f>
        <v>2.046783625730994E-2</v>
      </c>
      <c r="LK168" s="26">
        <f>IFERROR(Tableau17[[#This Row],[2017-T1-FILLON Fran]]/Tableau17[[#This Row],[2017-T1-TOTAL]],"")</f>
        <v>0.11695906432748537</v>
      </c>
      <c r="LL168" s="26">
        <f>IFERROR(Tableau17[[#This Row],[2017-T1-HAMON Beno]]/Tableau17[[#This Row],[2017-T1-TOTAL]],"")</f>
        <v>4.3859649122807015E-2</v>
      </c>
      <c r="LM168" s="26">
        <f>IFERROR(Tableau17[[#This Row],[2017-T1-LASSALLE Jean]]/Tableau17[[#This Row],[2017-T1-TOTAL]],"")</f>
        <v>5.8479532163742687E-3</v>
      </c>
      <c r="LN168" s="26">
        <f>IFERROR(Tableau17[[#This Row],[2017-T1-LE PEN Marine]]/Tableau17[[#This Row],[2017-T1-TOTAL]],"")</f>
        <v>0.41228070175438597</v>
      </c>
      <c r="LO168" s="26">
        <f>IFERROR(Tableau17[[#This Row],[2017-T1-M Jean-Luc]]/Tableau17[[#This Row],[2017-T1-TOTAL]],"")</f>
        <v>0.20760233918128654</v>
      </c>
      <c r="LP168" s="26">
        <f>IFERROR(Tableau17[[#This Row],[2017-T1-MACRON Emmanuel]]/Tableau17[[#This Row],[2017-T1-TOTAL]],"")</f>
        <v>0.16959064327485379</v>
      </c>
      <c r="LQ168" s="26">
        <f>IFERROR(Tableau17[[#This Row],[2017-T1-POUTOU Philippe]]/Tableau17[[#This Row],[2017-T1-TOTAL]],"")</f>
        <v>1.4619883040935672E-2</v>
      </c>
      <c r="LR168" s="26">
        <f>IFERROR(Tableau17[[#This Row],[2017-T2-LE PEN Marine]]/Tableau17[[#This Row],[2017-T2-TOTAL]],"")</f>
        <v>0.56643356643356646</v>
      </c>
      <c r="LS168" s="26">
        <f>IFERROR(Tableau17[[#This Row],[2017-T2-MACRON Emmanuel]]/Tableau17[[#This Row],[2017-T2-TOTAL]],"")</f>
        <v>0.43356643356643354</v>
      </c>
      <c r="LT168" s="26">
        <f>IFERROR(Tableau17[[#This Row],[2019-T1-ALEXANDRE Audric]]/Tableau17[[#This Row],[2019-T1-TOTAL]],"")</f>
        <v>0</v>
      </c>
      <c r="LU168" s="26">
        <f>IFERROR(Tableau17[[#This Row],[2019-T1-ARTHAUD Nathalie]]/Tableau17[[#This Row],[2019-T1-TOTAL]],"")</f>
        <v>5.3763440860215058E-3</v>
      </c>
      <c r="LV168" s="26">
        <f>IFERROR(Tableau17[[#This Row],[2019-T1-ASSELINEAU François]]/Tableau17[[#This Row],[2019-T1-TOTAL]],"")</f>
        <v>2.1505376344086023E-2</v>
      </c>
      <c r="LW168" s="26">
        <f>IFERROR(Tableau17[[#This Row],[2019-T1-AUBRY Manon]]/Tableau17[[#This Row],[2019-T1-TOTAL]],"")</f>
        <v>0.10215053763440861</v>
      </c>
      <c r="LX168" s="26">
        <f>IFERROR(Tableau17[[#This Row],[2019-T1-AZERGUI Nagib]]/Tableau17[[#This Row],[2019-T1-TOTAL]],"")</f>
        <v>5.3763440860215058E-3</v>
      </c>
      <c r="LY168" s="26">
        <f>IFERROR(Tableau17[[#This Row],[2019-T1-BARDELLA Jordan]]/Tableau17[[#This Row],[2019-T1-TOTAL]],"")</f>
        <v>0.37096774193548387</v>
      </c>
      <c r="LZ168" s="26">
        <f>IFERROR(Tableau17[[#This Row],[2019-T1-BELLAMY François-Xavier]]/Tableau17[[#This Row],[2019-T1-TOTAL]],"")</f>
        <v>8.0645161290322578E-2</v>
      </c>
      <c r="MA168" s="26">
        <f>IFERROR(Tableau17[[#This Row],[2019-T1-BIDOU Olivier]]/Tableau17[[#This Row],[2019-T1-TOTAL]],"")</f>
        <v>5.3763440860215058E-3</v>
      </c>
      <c r="MB168" s="26">
        <f>IFERROR(Tableau17[[#This Row],[2019-T1-BOURG Dominique]]/Tableau17[[#This Row],[2019-T1-TOTAL]],"")</f>
        <v>1.6129032258064516E-2</v>
      </c>
      <c r="MC168" s="26">
        <f>IFERROR(Tableau17[[#This Row],[2019-T1-BROSSAT Ian]]/Tableau17[[#This Row],[2019-T1-TOTAL]],"")</f>
        <v>3.7634408602150539E-2</v>
      </c>
      <c r="MD168" s="26">
        <f>IFERROR(Tableau17[[#This Row],[2019-T1-CAILLAUD Sophie]]/Tableau17[[#This Row],[2019-T1-TOTAL]],"")</f>
        <v>0</v>
      </c>
      <c r="ME168" s="26">
        <f>IFERROR(Tableau17[[#This Row],[2019-T1-CAMUS Renaud]]/Tableau17[[#This Row],[2019-T1-TOTAL]],"")</f>
        <v>0</v>
      </c>
      <c r="MF168" s="26">
        <f>IFERROR(Tableau17[[#This Row],[2019-T1-CHALENÇON Christophe]]/Tableau17[[#This Row],[2019-T1-TOTAL]],"")</f>
        <v>0</v>
      </c>
      <c r="MG168" s="26">
        <f>IFERROR(Tableau17[[#This Row],[2019-T1-CORBET Cathy Denise Ginette]]/Tableau17[[#This Row],[2019-T1-TOTAL]],"")</f>
        <v>0</v>
      </c>
      <c r="MH168" s="26">
        <f>IFERROR(Tableau17[[#This Row],[2019-T1-DE PREVOISIN Robert]]/Tableau17[[#This Row],[2019-T1-TOTAL]],"")</f>
        <v>0</v>
      </c>
      <c r="MI168" s="26">
        <f>IFERROR(Tableau17[[#This Row],[2019-T1-DELFEL Thérèse]]/Tableau17[[#This Row],[2019-T1-TOTAL]],"")</f>
        <v>0</v>
      </c>
      <c r="MJ168" s="26">
        <f>IFERROR(Tableau17[[#This Row],[2019-T1-DIEUMEGARD Pierre]]/Tableau17[[#This Row],[2019-T1-TOTAL]],"")</f>
        <v>0</v>
      </c>
      <c r="MK168" s="26">
        <f>IFERROR(Tableau17[[#This Row],[2019-T1-DUPONT-AIGNAN Nicolas]]/Tableau17[[#This Row],[2019-T1-TOTAL]],"")</f>
        <v>4.3010752688172046E-2</v>
      </c>
      <c r="ML168" s="26">
        <f>IFERROR(Tableau17[[#This Row],[2019-T1-GERNIGON Yves]]/Tableau17[[#This Row],[2019-T1-TOTAL]],"")</f>
        <v>0</v>
      </c>
      <c r="MM168" s="26">
        <f>IFERROR(Tableau17[[#This Row],[2019-T1-GLUCKSMANN Raphaël]]/Tableau17[[#This Row],[2019-T1-TOTAL]],"")</f>
        <v>4.8387096774193547E-2</v>
      </c>
      <c r="MN168" s="26">
        <f>IFERROR(Tableau17[[#This Row],[2019-T1-HAMON Benoît]]/Tableau17[[#This Row],[2019-T1-TOTAL]],"")</f>
        <v>1.0752688172043012E-2</v>
      </c>
      <c r="MO168" s="26">
        <f>IFERROR(Tableau17[[#This Row],[2019-T1-HELGEN Gilles]]/Tableau17[[#This Row],[2019-T1-TOTAL]],"")</f>
        <v>0</v>
      </c>
      <c r="MP168" s="26">
        <f>IFERROR(Tableau17[[#This Row],[2019-T1-JADOT Yannick]]/Tableau17[[#This Row],[2019-T1-TOTAL]],"")</f>
        <v>9.1397849462365593E-2</v>
      </c>
      <c r="MQ168" s="26">
        <f>IFERROR(Tableau17[[#This Row],[2019-T1-LAGARDE Jean-Christophe]]/Tableau17[[#This Row],[2019-T1-TOTAL]],"")</f>
        <v>1.0752688172043012E-2</v>
      </c>
      <c r="MR168" s="26">
        <f>IFERROR(Tableau17[[#This Row],[2019-T1-LALANNE Francis]]/Tableau17[[#This Row],[2019-T1-TOTAL]],"")</f>
        <v>0</v>
      </c>
      <c r="MS168" s="26">
        <f>IFERROR(Tableau17[[#This Row],[2019-T1-LOISEAU Nathalie]]/Tableau17[[#This Row],[2019-T1-TOTAL]],"")</f>
        <v>0.13440860215053763</v>
      </c>
      <c r="MT168" s="26">
        <f>IFERROR(Tableau17[[#This Row],[2019-T1-MARIE Florie]]/Tableau17[[#This Row],[2019-T1-TOTAL]],"")</f>
        <v>1.6129032258064516E-2</v>
      </c>
      <c r="MU168" s="26">
        <f>IFERROR(Tableau17[[#This Row],[2008-T1-MACROEXTRDROITE]]/Tableau17[[#This Row],[2008-T1-MACROTOTALE]],"")</f>
        <v>0.12015503875968993</v>
      </c>
      <c r="MV168" s="26">
        <f>IFERROR(Tableau17[[#This Row],[2008-T1-MACRODROITE]]/Tableau17[[#This Row],[2008-T1-MACROTOTALE]],"")</f>
        <v>0.40310077519379844</v>
      </c>
      <c r="MW168" s="26">
        <f>IFERROR(Tableau17[[#This Row],[2008-T1-MACROCENTRE]]/Tableau17[[#This Row],[2008-T1-MACROTOTALE]],"")</f>
        <v>0</v>
      </c>
      <c r="MX168" s="26">
        <f>IFERROR(Tableau17[[#This Row],[2008-T1-MACROGAUCHE]]/Tableau17[[#This Row],[2008-T1-MACROTOTALE]],"")</f>
        <v>0.47674418604651164</v>
      </c>
      <c r="MY168" s="26">
        <f>IFERROR(Tableau17[[#This Row],[2008-T1-MACROAUTRE]]/Tableau17[[#This Row],[2008-T1-MACROTOTALE]],"")</f>
        <v>0</v>
      </c>
      <c r="MZ168" s="26">
        <f>IFERROR(Tableau17[[#This Row],[2008-T2-MACROEXTRDROITE]]/Tableau17[[#This Row],[2008-T2-MACROTOTALE]],"")</f>
        <v>0</v>
      </c>
      <c r="NA168" s="26">
        <f>IFERROR(Tableau17[[#This Row],[2008-T2-MACRODROITE]]/Tableau17[[#This Row],[2008-T2-MACROTOTALE]],"")</f>
        <v>0.49800796812749004</v>
      </c>
      <c r="NB168" s="26">
        <f>IFERROR(Tableau17[[#This Row],[2008-T2-MACROCENTRE]]/Tableau17[[#This Row],[2008-T2-MACROTOTALE]],"")</f>
        <v>0</v>
      </c>
      <c r="NC168" s="26">
        <f>IFERROR(Tableau17[[#This Row],[2008-T2-MACROGAUCHE]]/Tableau17[[#This Row],[2008-T2-MACROTOTALE]],"")</f>
        <v>0.50199203187250996</v>
      </c>
      <c r="ND168" s="26">
        <f>IFERROR(Tableau17[[#This Row],[2008-T2-MACROAUTRE]]/Tableau17[[#This Row],[2008-T2-MACROTOTALE]],"")</f>
        <v>0</v>
      </c>
      <c r="NE168" s="26">
        <f>IFERROR(Tableau17[[#This Row],[2014-T1-MACROEXTRDROITE]]/Tableau17[[#This Row],[2014-T1-MACROTOTALE]],"")</f>
        <v>0.3534136546184739</v>
      </c>
      <c r="NF168" s="26">
        <f>IFERROR(Tableau17[[#This Row],[2014-T1-MACRODROITE]]/Tableau17[[#This Row],[2014-T1-MACROTOTALE]],"")</f>
        <v>0.42168674698795183</v>
      </c>
      <c r="NG168" s="26">
        <f>IFERROR(Tableau17[[#This Row],[2014-T1-MACROCENTRE]]/Tableau17[[#This Row],[2014-T1-MACROTOTALE]],"")</f>
        <v>1.2048192771084338E-2</v>
      </c>
      <c r="NH168" s="26">
        <f>IFERROR(Tableau17[[#This Row],[2014-T1-MACROGAUCHE]]/Tableau17[[#This Row],[2014-T1-MACROTOTALE]],"")</f>
        <v>0.21285140562248997</v>
      </c>
      <c r="NI168" s="26">
        <f>IFERROR(Tableau17[[#This Row],[2014-T1-MACROAUTRE]]/Tableau17[[#This Row],[2014-T1-MACROTOTALE]],"")</f>
        <v>0</v>
      </c>
      <c r="NJ168" s="26">
        <f>IFERROR(Tableau17[[#This Row],[2014-T2-MACROEXTRDROITE]]/Tableau17[[#This Row],[2014-T2-MACROTOTALE]],"")</f>
        <v>0.36254980079681276</v>
      </c>
      <c r="NK168" s="26">
        <f>IFERROR(Tableau17[[#This Row],[2014-T2-MACRODROITE]]/Tableau17[[#This Row],[2014-T2-MACROTOTALE]],"")</f>
        <v>0.44223107569721115</v>
      </c>
      <c r="NL168" s="26">
        <f>IFERROR(Tableau17[[#This Row],[2014-T2-MACROCENTRE]]/Tableau17[[#This Row],[2014-T2-MACROTOTALE]],"")</f>
        <v>0</v>
      </c>
      <c r="NM168" s="26">
        <f>IFERROR(Tableau17[[#This Row],[2014-T2-MACROGAUCHE]]/Tableau17[[#This Row],[2014-T2-MACROTOTALE]],"")</f>
        <v>0.19521912350597609</v>
      </c>
      <c r="NN168" s="26">
        <f>IFERROR(Tableau17[[#This Row],[2014-T2-MACROAUTRE]]/Tableau17[[#This Row],[2014-T2-MACROTOTALE]],"")</f>
        <v>0</v>
      </c>
      <c r="NO168" s="26">
        <f>IFERROR( Tableau17[[#This Row],[2015-T1-MACROEXTRDROITE]]/Tableau17[[#This Row],[2015-T1-MACROTOTALE]],"")</f>
        <v>0.50490196078431371</v>
      </c>
      <c r="NP168" s="26">
        <f>IFERROR(Tableau17[[#This Row],[2015-T1-MACRODROITE]]/Tableau17[[#This Row],[2015-T1-MACROTOTALE]],"")</f>
        <v>0.28921568627450983</v>
      </c>
      <c r="NQ168" s="26">
        <f>IFERROR(Tableau17[[#This Row],[2015-T1-MACROCENTRE]]/Tableau17[[#This Row],[2015-T1-MACROTOTALE]],"")</f>
        <v>0</v>
      </c>
      <c r="NR168" s="26">
        <f>IFERROR(Tableau17[[#This Row],[2015-T1-MACROGAUCHE]]/Tableau17[[#This Row],[2015-T1-MACROTOTALE]],"")</f>
        <v>0.20588235294117646</v>
      </c>
      <c r="NS168" s="26">
        <f>IFERROR(Tableau17[[#This Row],[2015-T1-MACROAUTRE]]/Tableau17[[#This Row],[2015-T1-MACROTOTALE]],"")</f>
        <v>0</v>
      </c>
      <c r="NT168" s="26">
        <f>IFERROR(Tableau17[[#This Row],[2015-T2-MACROEXTRDROITE]]/Tableau17[[#This Row],[2015-T2-MACROTOTALE]],"")</f>
        <v>0.51933701657458564</v>
      </c>
      <c r="NU168" s="26">
        <f>IFERROR(Tableau17[[#This Row],[2015-T2-MACRODROITE]]/Tableau17[[#This Row],[2015-T2-MACROTOTALE]],"")</f>
        <v>0.48066298342541436</v>
      </c>
      <c r="NV168" s="26">
        <f>IFERROR(Tableau17[[#This Row],[2015-T2-MACROCENTRE]]/Tableau17[[#This Row],[2015-T2-MACROTOTALE]],"")</f>
        <v>0</v>
      </c>
      <c r="NW168" s="26">
        <f>IFERROR(Tableau17[[#This Row],[2015-T2-MACROGAUCHE]]/Tableau17[[#This Row],[2015-T2-MACROTOTALE]],"")</f>
        <v>0</v>
      </c>
      <c r="NX168" s="26">
        <f>IFERROR(Tableau17[[#This Row],[2015-T2-MACROAUTRE]]/Tableau17[[#This Row],[2015-T2-MACROTOTALE]],"")</f>
        <v>0</v>
      </c>
      <c r="NY168" s="26">
        <f>IFERROR(Tableau17[[#This Row],[2017-T1-MACROEXTRDROITE]]/Tableau17[[#This Row],[2017-T1-MACROTOTALE]],"")</f>
        <v>0.44152046783625731</v>
      </c>
      <c r="NZ168" s="26">
        <f>IFERROR(Tableau17[[#This Row],[2017-T1-MACRODROITE]]/Tableau17[[#This Row],[2017-T1-MACROTOTALE]],"")</f>
        <v>0.11695906432748537</v>
      </c>
      <c r="OA168" s="26">
        <f>IFERROR(Tableau17[[#This Row],[2017-T1-MACROCENTRE]]/Tableau17[[#This Row],[2017-T1-MACROTOTALE]],"")</f>
        <v>0.16959064327485379</v>
      </c>
      <c r="OB168" s="26">
        <f>IFERROR(Tableau17[[#This Row],[2017-T1-MACROGAUCHE]]/Tableau17[[#This Row],[2017-T1-MACROTOTALE]],"")</f>
        <v>0.26608187134502925</v>
      </c>
      <c r="OC168" s="26">
        <f>IFERROR(Tableau17[[#This Row],[2017-T1-MACROAUTRE]]/Tableau17[[#This Row],[2017-T1-MACROTOTALE]],"")</f>
        <v>5.8479532163742687E-3</v>
      </c>
      <c r="OD168" s="26">
        <f>IFERROR(Tableau17[[#This Row],[2017-T2-MACROEXTRDROITE]]/Tableau17[[#This Row],[2017-T2-MACROTOTALE]],"")</f>
        <v>0.56643356643356646</v>
      </c>
      <c r="OE168" s="26">
        <f>IFERROR(Tableau17[[#This Row],[2017-T2-MACRODROITE]]/Tableau17[[#This Row],[2017-T2-MACROTOTALE]],"")</f>
        <v>0</v>
      </c>
      <c r="OF168" s="26">
        <f>IFERROR(Tableau17[[#This Row],[2017-T2-MACROCENTRE]]/Tableau17[[#This Row],[2017-T2-MACROTOTALE]],"")</f>
        <v>0.43356643356643354</v>
      </c>
      <c r="OG168" s="26">
        <f>IFERROR(Tableau17[[#This Row],[2017-T2-MACROGAUCHE]]/Tableau17[[#This Row],[2017-T2-MACROTOTALE]],"")</f>
        <v>0</v>
      </c>
      <c r="OH168" s="26">
        <f>IFERROR(Tableau17[[#This Row],[2017-T2-MACROAUTRE]]/Tableau17[[#This Row],[2017-T2-MACROTOTALE]],"")</f>
        <v>0</v>
      </c>
      <c r="OI168" s="26">
        <f>IFERROR(Tableau17[[#This Row],[2019-T1-MACROEXTRDROITE]]/Tableau17[[#This Row],[2019-T1-MACROTOTALE]],"")</f>
        <v>0.4293193717277487</v>
      </c>
      <c r="OJ168" s="26">
        <f>IFERROR(Tableau17[[#This Row],[2019-T1-MACRODROITE]]/Tableau17[[#This Row],[2019-T1-MACROTOTALE]],"")</f>
        <v>8.9005235602094238E-2</v>
      </c>
      <c r="OK168" s="26">
        <f>IFERROR(Tableau17[[#This Row],[2019-T1-MACROCENTRE]]/Tableau17[[#This Row],[2019-T1-MACROTOTALE]],"")</f>
        <v>0.13089005235602094</v>
      </c>
      <c r="OL168" s="26">
        <f>IFERROR(Tableau17[[#This Row],[2019-T1-MACROGAUCHE]]/Tableau17[[#This Row],[2019-T1-MACROTOTALE]],"")</f>
        <v>0.2879581151832461</v>
      </c>
      <c r="OM168" s="26">
        <f>IFERROR(Tableau17[[#This Row],[2019-T1-MACROAUTRE]]/Tableau17[[#This Row],[2019-T1-MACROTOTALE]],"")</f>
        <v>6.2827225130890049E-2</v>
      </c>
      <c r="ON168" s="26">
        <f>IFERROR(Tableau17[[#This Row],[2020-T1-MACROEXTRDROITE]]/Tableau17[[#This Row],[2020-T1-MACROTOTALE]],"")</f>
        <v>0.20863309352517986</v>
      </c>
      <c r="OO168" s="26">
        <f>IFERROR(Tableau17[[#This Row],[2020-T1-MACRODROITE]]/Tableau17[[#This Row],[2020-T1-MACROTOTALE]],"")</f>
        <v>0.47482014388489208</v>
      </c>
      <c r="OP168" s="26">
        <f>IFERROR(Tableau17[[#This Row],[2020-T1-MACROCENTRE]]/Tableau17[[#This Row],[2020-T1-MACROTOTALE]],"")</f>
        <v>5.7553956834532377E-2</v>
      </c>
      <c r="OQ168" s="26">
        <f>IFERROR(Tableau17[[#This Row],[2020-T1-MACROGAUCHE]]/Tableau17[[#This Row],[2020-T1-MACROTOTALE]],"")</f>
        <v>0.25899280575539568</v>
      </c>
      <c r="OR168" s="26">
        <f>IFERROR(Tableau17[[#This Row],[2020-T1-MACROAUTRE]]/Tableau17[[#This Row],[2020-T1-MACROTOTALE]],"")</f>
        <v>0</v>
      </c>
      <c r="OS168" s="26">
        <f>IFERROR(Tableau17[[#This Row],[2017 (L)-T1-MACROEXTRDROITE]]/Tableau17[[#This Row],[2017 (L)-T1-MACROTOTALE]],"")</f>
        <v>0.32631578947368423</v>
      </c>
      <c r="OT168" s="26">
        <f>IFERROR(Tableau17[[#This Row],[2017 (L)-T1-MACRODROITE]]/Tableau17[[#This Row],[2017 (L)-T1-MACROTOTALE]],"")</f>
        <v>0.22105263157894736</v>
      </c>
      <c r="OU168" s="26">
        <f>IFERROR(Tableau17[[#This Row],[2017 (L)-T1-MACROCENTRE]]/Tableau17[[#This Row],[2017 (L)-T1-MACROTOTALE]],"")</f>
        <v>0.24210526315789474</v>
      </c>
      <c r="OV168" s="26">
        <f>IFERROR(Tableau17[[#This Row],[2017 (L)-T1-MACROGAUCHE]]/Tableau17[[#This Row],[2017 (L)-T1-MACROTOTALE]],"")</f>
        <v>0.2</v>
      </c>
      <c r="OW168" s="26">
        <f>IFERROR(Tableau17[[#This Row],[2017 (L)-T1-MACROAUTRE]]/Tableau17[[#This Row],[2017 (L)-T1-MACROTOTALE]],"")</f>
        <v>1.0526315789473684E-2</v>
      </c>
      <c r="OX168" s="26">
        <f>IFERROR(Tableau17[[#This Row],[2017 (L)-T2-MACROEXTRDROITE]]/Tableau17[[#This Row],[2017 (L)-T2-MACROTOTALE]],"")</f>
        <v>0</v>
      </c>
      <c r="OY168" s="26">
        <f>IFERROR(Tableau17[[#This Row],[2017 (L)-T2-MACRODROITE]]/Tableau17[[#This Row],[2017 (L)-T2-MACROTOTALE]],"")</f>
        <v>0.62576687116564422</v>
      </c>
      <c r="OZ168" s="26">
        <f>IFERROR(Tableau17[[#This Row],[2017 (L)-T2-MACROCENTRE]]/Tableau17[[#This Row],[2017 (L)-T2-MACROTOTALE]],"")</f>
        <v>0.37423312883435583</v>
      </c>
      <c r="PA168" s="26">
        <f>IFERROR(Tableau17[[#This Row],[2017 (L)-T2-MACROGAUCHE]]/Tableau17[[#This Row],[2017 (L)-T2-MACROTOTALE]],"")</f>
        <v>0</v>
      </c>
      <c r="PB168" s="26">
        <f>IFERROR(Tableau17[[#This Row],[2017 (L)-T2-MACROAUTRE]]/Tableau17[[#This Row],[2017 (L)-T2-MACROTOTALE]],"")</f>
        <v>0</v>
      </c>
      <c r="PC168" s="26">
        <f>IFERROR(Tableau17[[#This Row],[2008_T1_PROCUS]]/Tableau17[[#This Row],[2008_T1_INSCRITS]],0)</f>
        <v>8.5836909871244635E-3</v>
      </c>
      <c r="PD168" s="26">
        <f>IFERROR(Tableau17[[#This Row],[2008_T2_PROCUS]]/Tableau17[[#This Row],[2008_T2_INSCRITS]],0)</f>
        <v>2.1459227467811159E-3</v>
      </c>
      <c r="PE168" s="26">
        <f>Tableau17[[#This Row],[2014_T1_PROCUS]]/Tableau17[[#This Row],[2014_T1_INSCRITS]]</f>
        <v>1.2605042016806723E-2</v>
      </c>
      <c r="PF168" s="26">
        <f>IFERROR(Tableau17[[#This Row],[2014_T2_PROCUS]]/Tableau17[[#This Row],[2014_T2_INSCRITS]],0)</f>
        <v>1.4705882352941176E-2</v>
      </c>
    </row>
    <row r="169" spans="1:422" hidden="1" x14ac:dyDescent="0.2">
      <c r="A169" s="1">
        <v>1</v>
      </c>
      <c r="B169" s="1" t="s">
        <v>243</v>
      </c>
      <c r="C169" s="1" t="s">
        <v>340</v>
      </c>
      <c r="D169" s="1" t="s">
        <v>340</v>
      </c>
      <c r="E169" s="1">
        <v>756</v>
      </c>
      <c r="F169" s="1">
        <v>5.3604320000000003</v>
      </c>
      <c r="G169" s="1">
        <v>43.287982</v>
      </c>
      <c r="H169" s="3">
        <v>1118</v>
      </c>
      <c r="I169" s="3">
        <v>218</v>
      </c>
      <c r="L169" s="1">
        <v>19</v>
      </c>
      <c r="M169" s="1">
        <v>10</v>
      </c>
      <c r="N169" s="1">
        <v>4</v>
      </c>
      <c r="P169" s="1">
        <v>129</v>
      </c>
      <c r="Q169" s="1">
        <v>31</v>
      </c>
      <c r="R169" s="1">
        <v>76</v>
      </c>
      <c r="S169" s="1">
        <v>123</v>
      </c>
      <c r="T169" s="1">
        <v>49</v>
      </c>
      <c r="U169" s="1">
        <v>441</v>
      </c>
      <c r="V169" s="1">
        <v>1042</v>
      </c>
      <c r="W169" s="1">
        <v>625</v>
      </c>
      <c r="X169" s="1">
        <v>13</v>
      </c>
      <c r="Y169" s="2">
        <v>0.59980805999999998</v>
      </c>
      <c r="Z169" s="1">
        <v>1042</v>
      </c>
      <c r="AA169" s="1">
        <v>656</v>
      </c>
      <c r="AB169" s="1">
        <v>16</v>
      </c>
      <c r="AC169" s="2">
        <v>0.62955854</v>
      </c>
      <c r="AD169" s="1">
        <v>1118</v>
      </c>
      <c r="AE169" s="1">
        <v>452</v>
      </c>
      <c r="AF169" s="2">
        <v>0.40429337999999998</v>
      </c>
      <c r="AG169" s="1">
        <f t="shared" si="2"/>
        <v>218</v>
      </c>
      <c r="AH169" s="1">
        <v>1044</v>
      </c>
      <c r="AI169" s="1">
        <v>656</v>
      </c>
      <c r="AJ169" s="1">
        <v>16</v>
      </c>
      <c r="AK169" s="2">
        <v>0.62835249000000004</v>
      </c>
      <c r="AL169" s="1">
        <v>1044</v>
      </c>
      <c r="AM169" s="1">
        <v>703</v>
      </c>
      <c r="AN169" s="1">
        <v>10</v>
      </c>
      <c r="AO169" s="2">
        <v>0.67337164999999999</v>
      </c>
      <c r="AP169" s="1">
        <v>1048</v>
      </c>
      <c r="AQ169" s="1">
        <v>517</v>
      </c>
      <c r="AR169" s="2">
        <v>0.49332060999999999</v>
      </c>
      <c r="AS169" s="1">
        <v>1046</v>
      </c>
      <c r="AT169" s="1">
        <v>523</v>
      </c>
      <c r="AU169" s="2">
        <v>0.5</v>
      </c>
      <c r="AV169" s="1">
        <v>1097</v>
      </c>
      <c r="AW169" s="1">
        <v>573</v>
      </c>
      <c r="AX169" s="2">
        <v>0.52233364000000004</v>
      </c>
      <c r="AY169" s="1">
        <v>1097</v>
      </c>
      <c r="AZ169" s="1">
        <v>485</v>
      </c>
      <c r="BA169" s="2">
        <v>0.44211486</v>
      </c>
      <c r="BB169" s="1">
        <v>1099</v>
      </c>
      <c r="BC169" s="1">
        <v>861</v>
      </c>
      <c r="BD169" s="2">
        <v>0.78343949000000002</v>
      </c>
      <c r="BE169" s="1">
        <v>1098</v>
      </c>
      <c r="BF169" s="1">
        <v>797</v>
      </c>
      <c r="BG169" s="2">
        <v>0.72586521000000004</v>
      </c>
      <c r="BH169" s="1">
        <v>1039</v>
      </c>
      <c r="BI169" s="1">
        <v>544</v>
      </c>
      <c r="BJ169" s="2">
        <v>0.52358037000000002</v>
      </c>
      <c r="BK169" s="1">
        <v>26</v>
      </c>
      <c r="BL169" s="1">
        <v>0</v>
      </c>
      <c r="BN169" s="1">
        <v>28</v>
      </c>
      <c r="BO169" s="1">
        <v>57</v>
      </c>
      <c r="BP169" s="1">
        <v>285</v>
      </c>
      <c r="BQ169" s="1">
        <v>242</v>
      </c>
      <c r="BR169" s="1">
        <v>638</v>
      </c>
      <c r="BT169" s="1">
        <v>326</v>
      </c>
      <c r="BU169" s="1">
        <v>361</v>
      </c>
      <c r="BW169" s="1">
        <v>687</v>
      </c>
      <c r="BX169" s="1">
        <v>7</v>
      </c>
      <c r="BZ169" s="1">
        <v>35</v>
      </c>
      <c r="CA169" s="1">
        <v>1</v>
      </c>
      <c r="CB169" s="1">
        <v>43</v>
      </c>
      <c r="CC169" s="1">
        <v>128</v>
      </c>
      <c r="CD169" s="1">
        <v>259</v>
      </c>
      <c r="CE169" s="1">
        <v>141</v>
      </c>
      <c r="CF169" s="1">
        <v>614</v>
      </c>
      <c r="CG169" s="1">
        <v>130</v>
      </c>
      <c r="CH169" s="1">
        <v>311</v>
      </c>
      <c r="CI169" s="1">
        <v>190</v>
      </c>
      <c r="CJ169" s="1">
        <v>631</v>
      </c>
      <c r="CL169" s="1">
        <v>11</v>
      </c>
      <c r="CM169" s="1">
        <v>7</v>
      </c>
      <c r="CO169" s="1">
        <v>67</v>
      </c>
      <c r="CP169" s="1">
        <v>155</v>
      </c>
      <c r="CQ169" s="1">
        <v>11</v>
      </c>
      <c r="CT169" s="1">
        <v>165</v>
      </c>
      <c r="CU169" s="1">
        <v>83</v>
      </c>
      <c r="CW169" s="1">
        <v>499</v>
      </c>
      <c r="CY169" s="1">
        <v>169</v>
      </c>
      <c r="DA169" s="1">
        <v>284</v>
      </c>
      <c r="DC169" s="1">
        <v>453</v>
      </c>
      <c r="DD169" s="1">
        <v>21</v>
      </c>
      <c r="DE169" s="1">
        <v>5</v>
      </c>
      <c r="DF169" s="1">
        <v>10</v>
      </c>
      <c r="DI169" s="1">
        <v>30</v>
      </c>
      <c r="DJ169" s="1">
        <v>6</v>
      </c>
      <c r="DK169" s="1">
        <v>2</v>
      </c>
      <c r="DL169" s="1">
        <v>86</v>
      </c>
      <c r="DM169" s="1">
        <v>87</v>
      </c>
      <c r="DN169" s="1">
        <v>106</v>
      </c>
      <c r="DQ169" s="1">
        <v>5</v>
      </c>
      <c r="DR169" s="1">
        <v>185</v>
      </c>
      <c r="DS169" s="1">
        <v>23</v>
      </c>
      <c r="DU169" s="1">
        <v>566</v>
      </c>
      <c r="DX169" s="1">
        <v>185</v>
      </c>
      <c r="DZ169" s="1">
        <v>235</v>
      </c>
      <c r="EA169" s="1">
        <v>420</v>
      </c>
      <c r="EB169" s="1">
        <v>0</v>
      </c>
      <c r="EC169" s="1">
        <v>12</v>
      </c>
      <c r="ED169" s="1">
        <v>0</v>
      </c>
      <c r="EE169" s="1">
        <v>29</v>
      </c>
      <c r="EF169" s="1">
        <v>158</v>
      </c>
      <c r="EG169" s="1">
        <v>66</v>
      </c>
      <c r="EH169" s="1">
        <v>2</v>
      </c>
      <c r="EI169" s="1">
        <v>225</v>
      </c>
      <c r="EJ169" s="1">
        <v>181</v>
      </c>
      <c r="EK169" s="1">
        <v>176</v>
      </c>
      <c r="EL169" s="1">
        <v>2</v>
      </c>
      <c r="EM169" s="1">
        <v>851</v>
      </c>
      <c r="EN169" s="1">
        <v>278</v>
      </c>
      <c r="EO169" s="1">
        <v>432</v>
      </c>
      <c r="EP169" s="1">
        <v>710</v>
      </c>
      <c r="EQ169" s="1">
        <v>0</v>
      </c>
      <c r="ER169" s="1">
        <v>2</v>
      </c>
      <c r="ES169" s="1">
        <v>7</v>
      </c>
      <c r="ET169" s="1">
        <v>29</v>
      </c>
      <c r="EU169" s="1">
        <v>1</v>
      </c>
      <c r="EV169" s="1">
        <v>131</v>
      </c>
      <c r="EW169" s="1">
        <v>44</v>
      </c>
      <c r="EX169" s="1">
        <v>0</v>
      </c>
      <c r="EY169" s="1">
        <v>7</v>
      </c>
      <c r="EZ169" s="1">
        <v>20</v>
      </c>
      <c r="FA169" s="1">
        <v>0</v>
      </c>
      <c r="FB169" s="1">
        <v>0</v>
      </c>
      <c r="FC169" s="1">
        <v>0</v>
      </c>
      <c r="FD169" s="1">
        <v>0</v>
      </c>
      <c r="FE169" s="1">
        <v>0</v>
      </c>
      <c r="FF169" s="1">
        <v>0</v>
      </c>
      <c r="FG169" s="1">
        <v>1</v>
      </c>
      <c r="FH169" s="1">
        <v>10</v>
      </c>
      <c r="FI169" s="1">
        <v>0</v>
      </c>
      <c r="FJ169" s="1">
        <v>47</v>
      </c>
      <c r="FK169" s="1">
        <v>22</v>
      </c>
      <c r="FL169" s="1">
        <v>0</v>
      </c>
      <c r="FM169" s="1">
        <v>83</v>
      </c>
      <c r="FN169" s="1">
        <v>7</v>
      </c>
      <c r="FO169" s="1">
        <v>1</v>
      </c>
      <c r="FP169" s="1">
        <v>96</v>
      </c>
      <c r="FQ169" s="1">
        <v>2</v>
      </c>
      <c r="FR169" s="1">
        <f>SUM(Tableau17[[#This Row],[2019-T1-ALEXANDRE Audric]:[2019-T1-MARIE Florie]])</f>
        <v>510</v>
      </c>
      <c r="FS169" s="1">
        <v>57</v>
      </c>
      <c r="FT169" s="1">
        <v>311</v>
      </c>
      <c r="FU169" s="1">
        <v>0</v>
      </c>
      <c r="FV169" s="1">
        <v>270</v>
      </c>
      <c r="FW169" s="1">
        <v>0</v>
      </c>
      <c r="FX169" s="1">
        <v>638</v>
      </c>
      <c r="FY169" s="1">
        <v>0</v>
      </c>
      <c r="FZ169" s="1">
        <v>361</v>
      </c>
      <c r="GA169" s="1">
        <v>0</v>
      </c>
      <c r="GB169" s="1">
        <v>326</v>
      </c>
      <c r="GC169" s="1">
        <v>0</v>
      </c>
      <c r="GD169" s="1">
        <v>687</v>
      </c>
      <c r="GE169" s="1">
        <v>128</v>
      </c>
      <c r="GF169" s="1">
        <v>259</v>
      </c>
      <c r="GG169" s="1">
        <v>7</v>
      </c>
      <c r="GH169" s="1">
        <v>220</v>
      </c>
      <c r="GI169" s="1">
        <v>0</v>
      </c>
      <c r="GJ169" s="1">
        <v>614</v>
      </c>
      <c r="GK169" s="1">
        <v>130</v>
      </c>
      <c r="GL169" s="1">
        <v>311</v>
      </c>
      <c r="GM169" s="1">
        <v>0</v>
      </c>
      <c r="GN169" s="1">
        <v>190</v>
      </c>
      <c r="GO169" s="1">
        <v>0</v>
      </c>
      <c r="GP169" s="1">
        <v>631</v>
      </c>
      <c r="GQ169" s="1">
        <v>166</v>
      </c>
      <c r="GR169" s="1">
        <v>172</v>
      </c>
      <c r="GS169" s="1">
        <v>11</v>
      </c>
      <c r="GT169" s="1">
        <v>150</v>
      </c>
      <c r="GU169" s="1">
        <v>0</v>
      </c>
      <c r="GV169" s="1">
        <v>499</v>
      </c>
      <c r="GW169" s="1">
        <v>169</v>
      </c>
      <c r="GX169" s="1">
        <v>284</v>
      </c>
      <c r="GY169" s="1">
        <v>0</v>
      </c>
      <c r="GZ169" s="1">
        <v>0</v>
      </c>
      <c r="HA169" s="1">
        <v>0</v>
      </c>
      <c r="HB169" s="1">
        <v>453</v>
      </c>
      <c r="HC169" s="1">
        <v>266</v>
      </c>
      <c r="HD169" s="1">
        <v>158</v>
      </c>
      <c r="HE169" s="1">
        <v>176</v>
      </c>
      <c r="HF169" s="1">
        <v>249</v>
      </c>
      <c r="HG169" s="1">
        <v>2</v>
      </c>
      <c r="HH169" s="1">
        <v>851</v>
      </c>
      <c r="HI169" s="1">
        <v>278</v>
      </c>
      <c r="HJ169" s="1">
        <v>0</v>
      </c>
      <c r="HK169" s="1">
        <v>432</v>
      </c>
      <c r="HL169" s="1">
        <v>0</v>
      </c>
      <c r="HM169" s="1">
        <v>0</v>
      </c>
      <c r="HN169" s="1">
        <v>710</v>
      </c>
      <c r="HO169" s="1">
        <v>150</v>
      </c>
      <c r="HP169" s="1">
        <v>51</v>
      </c>
      <c r="HQ169" s="1">
        <v>96</v>
      </c>
      <c r="HR169" s="1">
        <v>203</v>
      </c>
      <c r="HS169" s="1">
        <v>22</v>
      </c>
      <c r="HT169" s="1">
        <v>522</v>
      </c>
      <c r="HU169" s="1">
        <v>80</v>
      </c>
      <c r="HV169" s="1">
        <v>148</v>
      </c>
      <c r="HW169" s="1">
        <v>31</v>
      </c>
      <c r="HX169" s="1">
        <v>182</v>
      </c>
      <c r="HY169" s="1">
        <v>0</v>
      </c>
      <c r="HZ169" s="1">
        <v>441</v>
      </c>
      <c r="IA169" s="1">
        <v>103</v>
      </c>
      <c r="IB169" s="1">
        <v>106</v>
      </c>
      <c r="IC169" s="1">
        <v>185</v>
      </c>
      <c r="ID169" s="1">
        <v>162</v>
      </c>
      <c r="IE169" s="1">
        <v>10</v>
      </c>
      <c r="IF169" s="1">
        <v>566</v>
      </c>
      <c r="IG169" s="1">
        <v>0</v>
      </c>
      <c r="IH169" s="1">
        <v>185</v>
      </c>
      <c r="II169" s="1">
        <v>235</v>
      </c>
      <c r="IJ169" s="1">
        <v>0</v>
      </c>
      <c r="IK169" s="1">
        <v>0</v>
      </c>
      <c r="IL169" s="1">
        <v>420</v>
      </c>
      <c r="IM169" s="26">
        <f>IFERROR(Tableau17[[#This Row],[LDIV]]/Tableau17[[#This Row],[Total général]],"")</f>
        <v>0</v>
      </c>
      <c r="IN169" s="26">
        <f>IFERROR(Tableau17[[#This Row],[LDVC]]/Tableau17[[#This Row],[Total général]],"")</f>
        <v>0</v>
      </c>
      <c r="IO169" s="26">
        <f>IFERROR(Tableau17[[#This Row],[LDVD]]/Tableau17[[#This Row],[Total général]],"")</f>
        <v>4.3083900226757371E-2</v>
      </c>
      <c r="IP169" s="26">
        <f>IFERROR(Tableau17[[#This Row],[LDVG]]/Tableau17[[#This Row],[Total général]],"")</f>
        <v>2.2675736961451247E-2</v>
      </c>
      <c r="IQ169" s="26">
        <f>IFERROR(Tableau17[[#This Row],[LEXD]]/Tableau17[[#This Row],[Total général]],"")</f>
        <v>9.0702947845804991E-3</v>
      </c>
      <c r="IR169" s="26">
        <f>IFERROR(Tableau17[[#This Row],[LEXG]]/Tableau17[[#This Row],[Total général]],"")</f>
        <v>0</v>
      </c>
      <c r="IS169" s="26">
        <f>IFERROR(Tableau17[[#This Row],[LLR]]/Tableau17[[#This Row],[Total général]],"")</f>
        <v>0.29251700680272108</v>
      </c>
      <c r="IT169" s="26">
        <f>IFERROR(Tableau17[[#This Row],[LREM]]/Tableau17[[#This Row],[Total général]],"")</f>
        <v>7.029478458049887E-2</v>
      </c>
      <c r="IU169" s="26">
        <f>IFERROR(Tableau17[[#This Row],[LRN]]/Tableau17[[#This Row],[Total général]],"")</f>
        <v>0.17233560090702948</v>
      </c>
      <c r="IV169" s="26">
        <f>IFERROR(Tableau17[[#This Row],[LUG]]/Tableau17[[#This Row],[Total général]],"")</f>
        <v>0.27891156462585032</v>
      </c>
      <c r="IW169" s="26">
        <f>IFERROR(Tableau17[[#This Row],[LVEC]]/Tableau17[[#This Row],[Total général]],"")</f>
        <v>0.1111111111111111</v>
      </c>
      <c r="IX169" s="26">
        <f>IFERROR(Tableau17[[#This Row],[2008-T1-LCMD]]/Tableau17[[#This Row],[2008-T1-TOTAL]],"")</f>
        <v>4.0752351097178681E-2</v>
      </c>
      <c r="IY169" s="26">
        <f>IFERROR(Tableau17[[#This Row],[2008-T1-LDVD]]/Tableau17[[#This Row],[2008-T1-TOTAL]],"")</f>
        <v>0</v>
      </c>
      <c r="IZ169" s="26">
        <f>IFERROR(Tableau17[[#This Row],[2008-T1-LEXD]]/Tableau17[[#This Row],[2008-T1-TOTAL]],"")</f>
        <v>0</v>
      </c>
      <c r="JA169" s="26">
        <f>IFERROR(Tableau17[[#This Row],[2008-T1-LEXG]]/Tableau17[[#This Row],[2008-T1-TOTAL]],"")</f>
        <v>4.3887147335423198E-2</v>
      </c>
      <c r="JB169" s="26">
        <f>IFERROR(Tableau17[[#This Row],[2008-T1-LFN]]/Tableau17[[#This Row],[2008-T1-TOTAL]],"")</f>
        <v>8.9341692789968646E-2</v>
      </c>
      <c r="JC169" s="26">
        <f>IFERROR(Tableau17[[#This Row],[2008-T1-LMAJ]]/Tableau17[[#This Row],[2008-T1-TOTAL]],"")</f>
        <v>0.44670846394984326</v>
      </c>
      <c r="JD169" s="26">
        <f>IFERROR(Tableau17[[#This Row],[2008-T1-LUG]]/Tableau17[[#This Row],[2008-T1-TOTAL]],"")</f>
        <v>0.37931034482758619</v>
      </c>
      <c r="JE169" s="26">
        <f>IFERROR(Tableau17[[#This Row],[2008-T2-LFN]]/Tableau17[[#This Row],[2008-T2-TOTAL]],"")</f>
        <v>0</v>
      </c>
      <c r="JF169" s="26">
        <f>IFERROR(Tableau17[[#This Row],[2008-T2-LGC]]/Tableau17[[#This Row],[2008-T2-TOTAL]],"")</f>
        <v>0.47452692867540031</v>
      </c>
      <c r="JG169" s="26">
        <f>IFERROR(Tableau17[[#This Row],[2008-T2-LMAJ]]/Tableau17[[#This Row],[2008-T2-TOTAL]],"")</f>
        <v>0.52547307132459975</v>
      </c>
      <c r="JH169" s="26">
        <f>IFERROR(Tableau17[[#This Row],[2008-T2-LUG]]/Tableau17[[#This Row],[2008-T2-TOTAL]],"")</f>
        <v>0</v>
      </c>
      <c r="JI169" s="26">
        <f>IFERROR(Tableau17[[#This Row],[2014-T1-LDIV]]/Tableau17[[#This Row],[2014-T1-TOTAL]],"")</f>
        <v>1.1400651465798045E-2</v>
      </c>
      <c r="JJ169" s="26">
        <f>IFERROR(Tableau17[[#This Row],[2014-T1-LDVD]]/Tableau17[[#This Row],[2014-T1-TOTAL]],"")</f>
        <v>0</v>
      </c>
      <c r="JK169" s="26">
        <f>IFERROR(Tableau17[[#This Row],[2014-T1-LDVG]]/Tableau17[[#This Row],[2014-T1-TOTAL]],"")</f>
        <v>5.7003257328990226E-2</v>
      </c>
      <c r="JL169" s="26">
        <f>IFERROR(Tableau17[[#This Row],[2014-T1-LEXG]]/Tableau17[[#This Row],[2014-T1-TOTAL]],"")</f>
        <v>1.6286644951140066E-3</v>
      </c>
      <c r="JM169" s="26">
        <f>IFERROR(Tableau17[[#This Row],[2014-T1-LFG]]/Tableau17[[#This Row],[2014-T1-TOTAL]],"")</f>
        <v>7.0032573289902283E-2</v>
      </c>
      <c r="JN169" s="26">
        <f>IFERROR(Tableau17[[#This Row],[2014-T1-LFN]]/Tableau17[[#This Row],[2014-T1-TOTAL]],"")</f>
        <v>0.20846905537459284</v>
      </c>
      <c r="JO169" s="26">
        <f>IFERROR(Tableau17[[#This Row],[2014-T1-LUD]]/Tableau17[[#This Row],[2014-T1-TOTAL]],"")</f>
        <v>0.42182410423452771</v>
      </c>
      <c r="JP169" s="26">
        <f>IFERROR(Tableau17[[#This Row],[2014-T1-LUG]]/Tableau17[[#This Row],[2014-T1-TOTAL]],"")</f>
        <v>0.22964169381107491</v>
      </c>
      <c r="JQ169" s="26">
        <f>IFERROR(Tableau17[[#This Row],[2014-T2-LFN]]/Tableau17[[#This Row],[2014-T2-TOTAL]],"")</f>
        <v>0.20602218700475436</v>
      </c>
      <c r="JR169" s="26">
        <f>IFERROR(Tableau17[[#This Row],[2014-T2-LUD]]/Tableau17[[#This Row],[2014-T2-TOTAL]],"")</f>
        <v>0.49286846275752771</v>
      </c>
      <c r="JS169" s="26">
        <f>IFERROR(Tableau17[[#This Row],[2014-T2-LUG]]/Tableau17[[#This Row],[2014-T2-TOTAL]],"")</f>
        <v>0.3011093502377179</v>
      </c>
      <c r="JT169" s="26">
        <f>IFERROR(Tableau17[[#This Row],[2015-T1-BC-DIV]]/Tableau17[[#This Row],[2015-T1-TOTAL]],"")</f>
        <v>0</v>
      </c>
      <c r="JU169" s="26">
        <f>IFERROR(Tableau17[[#This Row],[2015-T1-BC-DLF]]/Tableau17[[#This Row],[2015-T1-TOTAL]],"")</f>
        <v>2.2044088176352707E-2</v>
      </c>
      <c r="JV169" s="26">
        <f>IFERROR(Tableau17[[#This Row],[2015-T1-BC-DVD]]/Tableau17[[#This Row],[2015-T1-TOTAL]],"")</f>
        <v>1.4028056112224449E-2</v>
      </c>
      <c r="JW169" s="26">
        <f>IFERROR(Tableau17[[#This Row],[2015-T1-BC-DVG]]/Tableau17[[#This Row],[2015-T1-TOTAL]],"")</f>
        <v>0</v>
      </c>
      <c r="JX169" s="26">
        <f>IFERROR(Tableau17[[#This Row],[2015-T1-BC-FG]]/Tableau17[[#This Row],[2015-T1-TOTAL]],"")</f>
        <v>0.13426853707414829</v>
      </c>
      <c r="JY169" s="26">
        <f>IFERROR(Tableau17[[#This Row],[2015-T1-BC-FN]]/Tableau17[[#This Row],[2015-T1-TOTAL]],"")</f>
        <v>0.31062124248496992</v>
      </c>
      <c r="JZ169" s="26">
        <f>IFERROR(Tableau17[[#This Row],[2015-T1-BC-MDM]]/Tableau17[[#This Row],[2015-T1-TOTAL]],"")</f>
        <v>2.2044088176352707E-2</v>
      </c>
      <c r="KA169" s="26">
        <f>IFERROR(Tableau17[[#This Row],[2015-T1-BC-RDG]]/Tableau17[[#This Row],[2015-T1-TOTAL]],"")</f>
        <v>0</v>
      </c>
      <c r="KB169" s="26">
        <f>IFERROR(Tableau17[[#This Row],[2015-T1-BC-SOC]]/Tableau17[[#This Row],[2015-T1-TOTAL]],"")</f>
        <v>0</v>
      </c>
      <c r="KC169" s="26">
        <f>IFERROR(Tableau17[[#This Row],[2015-T1-BC-UD]]/Tableau17[[#This Row],[2015-T1-TOTAL]],"")</f>
        <v>0.33066132264529058</v>
      </c>
      <c r="KD169" s="26">
        <f>IFERROR(Tableau17[[#This Row],[2015-T1-BC-UG]]/Tableau17[[#This Row],[2015-T1-TOTAL]],"")</f>
        <v>0.16633266533066132</v>
      </c>
      <c r="KE169" s="26">
        <f>IFERROR(Tableau17[[#This Row],[2015-T1-BC-VEC]]/Tableau17[[#This Row],[2015-T1-TOTAL]],"")</f>
        <v>0</v>
      </c>
      <c r="KF169" s="26">
        <f>IFERROR(Tableau17[[#This Row],[2015-T2-BC-DVG]]/Tableau17[[#This Row],[2015-T2-TOTAL]],"")</f>
        <v>0</v>
      </c>
      <c r="KG169" s="26">
        <f>IFERROR(Tableau17[[#This Row],[2015-T2-BC-FN]]/Tableau17[[#This Row],[2015-T2-TOTAL]],"")</f>
        <v>0.3730684326710817</v>
      </c>
      <c r="KH169" s="26">
        <f>IFERROR(Tableau17[[#This Row],[2015-T2-BC-SOC]]/Tableau17[[#This Row],[2015-T2-TOTAL]],"")</f>
        <v>0</v>
      </c>
      <c r="KI169" s="26">
        <f>IFERROR(Tableau17[[#This Row],[2015-T2-BC-UD]]/Tableau17[[#This Row],[2015-T2-TOTAL]],"")</f>
        <v>0.6269315673289183</v>
      </c>
      <c r="KJ169" s="26">
        <f>IFERROR(Tableau17[[#This Row],[2015-T2-BC-UG]]/Tableau17[[#This Row],[2015-T2-TOTAL]],"")</f>
        <v>0</v>
      </c>
      <c r="KK169" s="26">
        <f>IFERROR(Tableau17[[#This Row],[2017 (L)-T1-COM]]/Tableau17[[#This Row],[2017 (L)-T1-TOTAL]],"")</f>
        <v>3.7102473498233215E-2</v>
      </c>
      <c r="KL169" s="26">
        <f>IFERROR(Tableau17[[#This Row],[2017 (L)-T1-DIV]]/Tableau17[[#This Row],[2017 (L)-T1-TOTAL]],"")</f>
        <v>8.8339222614840993E-3</v>
      </c>
      <c r="KM169" s="26">
        <f>IFERROR(Tableau17[[#This Row],[2017 (L)-T1-DLF]]/Tableau17[[#This Row],[2017 (L)-T1-TOTAL]],"")</f>
        <v>1.7667844522968199E-2</v>
      </c>
      <c r="KN169" s="26">
        <f>IFERROR(Tableau17[[#This Row],[2017 (L)-T1-DVD]]/Tableau17[[#This Row],[2017 (L)-T1-TOTAL]],"")</f>
        <v>0</v>
      </c>
      <c r="KO169" s="26">
        <f>IFERROR(Tableau17[[#This Row],[2017 (L)-T1-DVG]]/Tableau17[[#This Row],[2017 (L)-T1-TOTAL]],"")</f>
        <v>0</v>
      </c>
      <c r="KP169" s="26">
        <f>IFERROR(Tableau17[[#This Row],[2017 (L)-T1-ECO]]/Tableau17[[#This Row],[2017 (L)-T1-TOTAL]],"")</f>
        <v>5.3003533568904596E-2</v>
      </c>
      <c r="KQ169" s="26">
        <f>IFERROR(Tableau17[[#This Row],[2017 (L)-T1-EXD]]/Tableau17[[#This Row],[2017 (L)-T1-TOTAL]],"")</f>
        <v>1.0600706713780919E-2</v>
      </c>
      <c r="KR169" s="26">
        <f>IFERROR(Tableau17[[#This Row],[2017 (L)-T1-EXG]]/Tableau17[[#This Row],[2017 (L)-T1-TOTAL]],"")</f>
        <v>3.5335689045936395E-3</v>
      </c>
      <c r="KS169" s="26">
        <f>IFERROR(Tableau17[[#This Row],[2017 (L)-T1-FI]]/Tableau17[[#This Row],[2017 (L)-T1-TOTAL]],"")</f>
        <v>0.1519434628975265</v>
      </c>
      <c r="KT169" s="26">
        <f>IFERROR(Tableau17[[#This Row],[2017 (L)-T1-FN]]/Tableau17[[#This Row],[2017 (L)-T1-TOTAL]],"")</f>
        <v>0.15371024734982333</v>
      </c>
      <c r="KU169" s="26">
        <f>IFERROR(Tableau17[[#This Row],[2017 (L)-T1-LR]]/Tableau17[[#This Row],[2017 (L)-T1-TOTAL]],"")</f>
        <v>0.1872791519434629</v>
      </c>
      <c r="KV169" s="26">
        <f>IFERROR(Tableau17[[#This Row],[2017 (L)-T1-MDM]]/Tableau17[[#This Row],[2017 (L)-T1-TOTAL]],"")</f>
        <v>0</v>
      </c>
      <c r="KW169" s="26">
        <f>IFERROR(Tableau17[[#This Row],[2017 (L)-T1-RDG]]/Tableau17[[#This Row],[2017 (L)-T1-TOTAL]],"")</f>
        <v>0</v>
      </c>
      <c r="KX169" s="26">
        <f>IFERROR(Tableau17[[#This Row],[2017 (L)-T1-REG]]/Tableau17[[#This Row],[2017 (L)-T1-TOTAL]],"")</f>
        <v>8.8339222614840993E-3</v>
      </c>
      <c r="KY169" s="26">
        <f>IFERROR(Tableau17[[#This Row],[2017 (L)-T1-REM]]/Tableau17[[#This Row],[2017 (L)-T1-TOTAL]],"")</f>
        <v>0.32685512367491165</v>
      </c>
      <c r="KZ169" s="26">
        <f>IFERROR(Tableau17[[#This Row],[2017 (L)-T1-SOC]]/Tableau17[[#This Row],[2017 (L)-T1-TOTAL]],"")</f>
        <v>4.0636042402826852E-2</v>
      </c>
      <c r="LA169" s="26">
        <f>IFERROR(Tableau17[[#This Row],[2017 (L)-T1-UDI]]/Tableau17[[#This Row],[2017 (L)-T1-TOTAL]],"")</f>
        <v>0</v>
      </c>
      <c r="LB169" s="26">
        <f>IFERROR(Tableau17[[#This Row],[2017 (L)-T2-FI]]/Tableau17[[#This Row],[2017 (L)-T2-TOTAL]],"")</f>
        <v>0</v>
      </c>
      <c r="LC169" s="26">
        <f>IFERROR(Tableau17[[#This Row],[2017 (L)-T2-FN]]/Tableau17[[#This Row],[2017 (L)-T2-TOTAL]],"")</f>
        <v>0</v>
      </c>
      <c r="LD169" s="26">
        <f>IFERROR(Tableau17[[#This Row],[2017 (L)-T2-LR]]/Tableau17[[#This Row],[2017 (L)-T2-TOTAL]],"")</f>
        <v>0.44047619047619047</v>
      </c>
      <c r="LE169" s="26">
        <f>IFERROR(Tableau17[[#This Row],[2017 (L)-T2-MDM]]/Tableau17[[#This Row],[2017 (L)-T2-TOTAL]],"")</f>
        <v>0</v>
      </c>
      <c r="LF169" s="26">
        <f>IFERROR(Tableau17[[#This Row],[2017 (L)-T2-REM]]/Tableau17[[#This Row],[2017 (L)-T2-TOTAL]],"")</f>
        <v>0.55952380952380953</v>
      </c>
      <c r="LG169" s="26">
        <f>IFERROR(Tableau17[[#This Row],[2017-T1-ARTHAUD Nathalie]]/Tableau17[[#This Row],[2017-T1-TOTAL]],"")</f>
        <v>0</v>
      </c>
      <c r="LH169" s="26">
        <f>IFERROR(Tableau17[[#This Row],[2017-T1-ASSELINEAU Fran]]/Tableau17[[#This Row],[2017-T1-TOTAL]],"")</f>
        <v>1.4101057579318449E-2</v>
      </c>
      <c r="LI169" s="26">
        <f>IFERROR(Tableau17[[#This Row],[2017-T1-CHEMINADE Jacques]]/Tableau17[[#This Row],[2017-T1-TOTAL]],"")</f>
        <v>0</v>
      </c>
      <c r="LJ169" s="26">
        <f>IFERROR(Tableau17[[#This Row],[2017-T1-DUPONT-AIGNAN Nicolas]]/Tableau17[[#This Row],[2017-T1-TOTAL]],"")</f>
        <v>3.4077555816686249E-2</v>
      </c>
      <c r="LK169" s="26">
        <f>IFERROR(Tableau17[[#This Row],[2017-T1-FILLON Fran]]/Tableau17[[#This Row],[2017-T1-TOTAL]],"")</f>
        <v>0.18566392479435959</v>
      </c>
      <c r="LL169" s="26">
        <f>IFERROR(Tableau17[[#This Row],[2017-T1-HAMON Beno]]/Tableau17[[#This Row],[2017-T1-TOTAL]],"")</f>
        <v>7.7555816686251472E-2</v>
      </c>
      <c r="LM169" s="26">
        <f>IFERROR(Tableau17[[#This Row],[2017-T1-LASSALLE Jean]]/Tableau17[[#This Row],[2017-T1-TOTAL]],"")</f>
        <v>2.3501762632197414E-3</v>
      </c>
      <c r="LN169" s="26">
        <f>IFERROR(Tableau17[[#This Row],[2017-T1-LE PEN Marine]]/Tableau17[[#This Row],[2017-T1-TOTAL]],"")</f>
        <v>0.26439482961222094</v>
      </c>
      <c r="LO169" s="26">
        <f>IFERROR(Tableau17[[#This Row],[2017-T1-M Jean-Luc]]/Tableau17[[#This Row],[2017-T1-TOTAL]],"")</f>
        <v>0.21269095182138661</v>
      </c>
      <c r="LP169" s="26">
        <f>IFERROR(Tableau17[[#This Row],[2017-T1-MACRON Emmanuel]]/Tableau17[[#This Row],[2017-T1-TOTAL]],"")</f>
        <v>0.20681551116333724</v>
      </c>
      <c r="LQ169" s="26">
        <f>IFERROR(Tableau17[[#This Row],[2017-T1-POUTOU Philippe]]/Tableau17[[#This Row],[2017-T1-TOTAL]],"")</f>
        <v>2.3501762632197414E-3</v>
      </c>
      <c r="LR169" s="26">
        <f>IFERROR(Tableau17[[#This Row],[2017-T2-LE PEN Marine]]/Tableau17[[#This Row],[2017-T2-TOTAL]],"")</f>
        <v>0.39154929577464787</v>
      </c>
      <c r="LS169" s="26">
        <f>IFERROR(Tableau17[[#This Row],[2017-T2-MACRON Emmanuel]]/Tableau17[[#This Row],[2017-T2-TOTAL]],"")</f>
        <v>0.60845070422535208</v>
      </c>
      <c r="LT169" s="26">
        <f>IFERROR(Tableau17[[#This Row],[2019-T1-ALEXANDRE Audric]]/Tableau17[[#This Row],[2019-T1-TOTAL]],"")</f>
        <v>0</v>
      </c>
      <c r="LU169" s="26">
        <f>IFERROR(Tableau17[[#This Row],[2019-T1-ARTHAUD Nathalie]]/Tableau17[[#This Row],[2019-T1-TOTAL]],"")</f>
        <v>3.9215686274509803E-3</v>
      </c>
      <c r="LV169" s="26">
        <f>IFERROR(Tableau17[[#This Row],[2019-T1-ASSELINEAU François]]/Tableau17[[#This Row],[2019-T1-TOTAL]],"")</f>
        <v>1.3725490196078431E-2</v>
      </c>
      <c r="LW169" s="26">
        <f>IFERROR(Tableau17[[#This Row],[2019-T1-AUBRY Manon]]/Tableau17[[#This Row],[2019-T1-TOTAL]],"")</f>
        <v>5.6862745098039215E-2</v>
      </c>
      <c r="LX169" s="26">
        <f>IFERROR(Tableau17[[#This Row],[2019-T1-AZERGUI Nagib]]/Tableau17[[#This Row],[2019-T1-TOTAL]],"")</f>
        <v>1.9607843137254902E-3</v>
      </c>
      <c r="LY169" s="26">
        <f>IFERROR(Tableau17[[#This Row],[2019-T1-BARDELLA Jordan]]/Tableau17[[#This Row],[2019-T1-TOTAL]],"")</f>
        <v>0.25686274509803919</v>
      </c>
      <c r="LZ169" s="26">
        <f>IFERROR(Tableau17[[#This Row],[2019-T1-BELLAMY François-Xavier]]/Tableau17[[#This Row],[2019-T1-TOTAL]],"")</f>
        <v>8.6274509803921567E-2</v>
      </c>
      <c r="MA169" s="26">
        <f>IFERROR(Tableau17[[#This Row],[2019-T1-BIDOU Olivier]]/Tableau17[[#This Row],[2019-T1-TOTAL]],"")</f>
        <v>0</v>
      </c>
      <c r="MB169" s="26">
        <f>IFERROR(Tableau17[[#This Row],[2019-T1-BOURG Dominique]]/Tableau17[[#This Row],[2019-T1-TOTAL]],"")</f>
        <v>1.3725490196078431E-2</v>
      </c>
      <c r="MC169" s="26">
        <f>IFERROR(Tableau17[[#This Row],[2019-T1-BROSSAT Ian]]/Tableau17[[#This Row],[2019-T1-TOTAL]],"")</f>
        <v>3.9215686274509803E-2</v>
      </c>
      <c r="MD169" s="26">
        <f>IFERROR(Tableau17[[#This Row],[2019-T1-CAILLAUD Sophie]]/Tableau17[[#This Row],[2019-T1-TOTAL]],"")</f>
        <v>0</v>
      </c>
      <c r="ME169" s="26">
        <f>IFERROR(Tableau17[[#This Row],[2019-T1-CAMUS Renaud]]/Tableau17[[#This Row],[2019-T1-TOTAL]],"")</f>
        <v>0</v>
      </c>
      <c r="MF169" s="26">
        <f>IFERROR(Tableau17[[#This Row],[2019-T1-CHALENÇON Christophe]]/Tableau17[[#This Row],[2019-T1-TOTAL]],"")</f>
        <v>0</v>
      </c>
      <c r="MG169" s="26">
        <f>IFERROR(Tableau17[[#This Row],[2019-T1-CORBET Cathy Denise Ginette]]/Tableau17[[#This Row],[2019-T1-TOTAL]],"")</f>
        <v>0</v>
      </c>
      <c r="MH169" s="26">
        <f>IFERROR(Tableau17[[#This Row],[2019-T1-DE PREVOISIN Robert]]/Tableau17[[#This Row],[2019-T1-TOTAL]],"")</f>
        <v>0</v>
      </c>
      <c r="MI169" s="26">
        <f>IFERROR(Tableau17[[#This Row],[2019-T1-DELFEL Thérèse]]/Tableau17[[#This Row],[2019-T1-TOTAL]],"")</f>
        <v>0</v>
      </c>
      <c r="MJ169" s="26">
        <f>IFERROR(Tableau17[[#This Row],[2019-T1-DIEUMEGARD Pierre]]/Tableau17[[#This Row],[2019-T1-TOTAL]],"")</f>
        <v>1.9607843137254902E-3</v>
      </c>
      <c r="MK169" s="26">
        <f>IFERROR(Tableau17[[#This Row],[2019-T1-DUPONT-AIGNAN Nicolas]]/Tableau17[[#This Row],[2019-T1-TOTAL]],"")</f>
        <v>1.9607843137254902E-2</v>
      </c>
      <c r="ML169" s="26">
        <f>IFERROR(Tableau17[[#This Row],[2019-T1-GERNIGON Yves]]/Tableau17[[#This Row],[2019-T1-TOTAL]],"")</f>
        <v>0</v>
      </c>
      <c r="MM169" s="26">
        <f>IFERROR(Tableau17[[#This Row],[2019-T1-GLUCKSMANN Raphaël]]/Tableau17[[#This Row],[2019-T1-TOTAL]],"")</f>
        <v>9.2156862745098045E-2</v>
      </c>
      <c r="MN169" s="26">
        <f>IFERROR(Tableau17[[#This Row],[2019-T1-HAMON Benoît]]/Tableau17[[#This Row],[2019-T1-TOTAL]],"")</f>
        <v>4.3137254901960784E-2</v>
      </c>
      <c r="MO169" s="26">
        <f>IFERROR(Tableau17[[#This Row],[2019-T1-HELGEN Gilles]]/Tableau17[[#This Row],[2019-T1-TOTAL]],"")</f>
        <v>0</v>
      </c>
      <c r="MP169" s="26">
        <f>IFERROR(Tableau17[[#This Row],[2019-T1-JADOT Yannick]]/Tableau17[[#This Row],[2019-T1-TOTAL]],"")</f>
        <v>0.16274509803921569</v>
      </c>
      <c r="MQ169" s="26">
        <f>IFERROR(Tableau17[[#This Row],[2019-T1-LAGARDE Jean-Christophe]]/Tableau17[[#This Row],[2019-T1-TOTAL]],"")</f>
        <v>1.3725490196078431E-2</v>
      </c>
      <c r="MR169" s="26">
        <f>IFERROR(Tableau17[[#This Row],[2019-T1-LALANNE Francis]]/Tableau17[[#This Row],[2019-T1-TOTAL]],"")</f>
        <v>1.9607843137254902E-3</v>
      </c>
      <c r="MS169" s="26">
        <f>IFERROR(Tableau17[[#This Row],[2019-T1-LOISEAU Nathalie]]/Tableau17[[#This Row],[2019-T1-TOTAL]],"")</f>
        <v>0.18823529411764706</v>
      </c>
      <c r="MT169" s="26">
        <f>IFERROR(Tableau17[[#This Row],[2019-T1-MARIE Florie]]/Tableau17[[#This Row],[2019-T1-TOTAL]],"")</f>
        <v>3.9215686274509803E-3</v>
      </c>
      <c r="MU169" s="26">
        <f>IFERROR(Tableau17[[#This Row],[2008-T1-MACROEXTRDROITE]]/Tableau17[[#This Row],[2008-T1-MACROTOTALE]],"")</f>
        <v>8.9341692789968646E-2</v>
      </c>
      <c r="MV169" s="26">
        <f>IFERROR(Tableau17[[#This Row],[2008-T1-MACRODROITE]]/Tableau17[[#This Row],[2008-T1-MACROTOTALE]],"")</f>
        <v>0.48746081504702193</v>
      </c>
      <c r="MW169" s="26">
        <f>IFERROR(Tableau17[[#This Row],[2008-T1-MACROCENTRE]]/Tableau17[[#This Row],[2008-T1-MACROTOTALE]],"")</f>
        <v>0</v>
      </c>
      <c r="MX169" s="26">
        <f>IFERROR(Tableau17[[#This Row],[2008-T1-MACROGAUCHE]]/Tableau17[[#This Row],[2008-T1-MACROTOTALE]],"")</f>
        <v>0.42319749216300939</v>
      </c>
      <c r="MY169" s="26">
        <f>IFERROR(Tableau17[[#This Row],[2008-T1-MACROAUTRE]]/Tableau17[[#This Row],[2008-T1-MACROTOTALE]],"")</f>
        <v>0</v>
      </c>
      <c r="MZ169" s="26">
        <f>IFERROR(Tableau17[[#This Row],[2008-T2-MACROEXTRDROITE]]/Tableau17[[#This Row],[2008-T2-MACROTOTALE]],"")</f>
        <v>0</v>
      </c>
      <c r="NA169" s="26">
        <f>IFERROR(Tableau17[[#This Row],[2008-T2-MACRODROITE]]/Tableau17[[#This Row],[2008-T2-MACROTOTALE]],"")</f>
        <v>0.52547307132459975</v>
      </c>
      <c r="NB169" s="26">
        <f>IFERROR(Tableau17[[#This Row],[2008-T2-MACROCENTRE]]/Tableau17[[#This Row],[2008-T2-MACROTOTALE]],"")</f>
        <v>0</v>
      </c>
      <c r="NC169" s="26">
        <f>IFERROR(Tableau17[[#This Row],[2008-T2-MACROGAUCHE]]/Tableau17[[#This Row],[2008-T2-MACROTOTALE]],"")</f>
        <v>0.47452692867540031</v>
      </c>
      <c r="ND169" s="26">
        <f>IFERROR(Tableau17[[#This Row],[2008-T2-MACROAUTRE]]/Tableau17[[#This Row],[2008-T2-MACROTOTALE]],"")</f>
        <v>0</v>
      </c>
      <c r="NE169" s="26">
        <f>IFERROR(Tableau17[[#This Row],[2014-T1-MACROEXTRDROITE]]/Tableau17[[#This Row],[2014-T1-MACROTOTALE]],"")</f>
        <v>0.20846905537459284</v>
      </c>
      <c r="NF169" s="26">
        <f>IFERROR(Tableau17[[#This Row],[2014-T1-MACRODROITE]]/Tableau17[[#This Row],[2014-T1-MACROTOTALE]],"")</f>
        <v>0.42182410423452771</v>
      </c>
      <c r="NG169" s="26">
        <f>IFERROR(Tableau17[[#This Row],[2014-T1-MACROCENTRE]]/Tableau17[[#This Row],[2014-T1-MACROTOTALE]],"")</f>
        <v>1.1400651465798045E-2</v>
      </c>
      <c r="NH169" s="26">
        <f>IFERROR(Tableau17[[#This Row],[2014-T1-MACROGAUCHE]]/Tableau17[[#This Row],[2014-T1-MACROTOTALE]],"")</f>
        <v>0.35830618892508143</v>
      </c>
      <c r="NI169" s="26">
        <f>IFERROR(Tableau17[[#This Row],[2014-T1-MACROAUTRE]]/Tableau17[[#This Row],[2014-T1-MACROTOTALE]],"")</f>
        <v>0</v>
      </c>
      <c r="NJ169" s="26">
        <f>IFERROR(Tableau17[[#This Row],[2014-T2-MACROEXTRDROITE]]/Tableau17[[#This Row],[2014-T2-MACROTOTALE]],"")</f>
        <v>0.20602218700475436</v>
      </c>
      <c r="NK169" s="26">
        <f>IFERROR(Tableau17[[#This Row],[2014-T2-MACRODROITE]]/Tableau17[[#This Row],[2014-T2-MACROTOTALE]],"")</f>
        <v>0.49286846275752771</v>
      </c>
      <c r="NL169" s="26">
        <f>IFERROR(Tableau17[[#This Row],[2014-T2-MACROCENTRE]]/Tableau17[[#This Row],[2014-T2-MACROTOTALE]],"")</f>
        <v>0</v>
      </c>
      <c r="NM169" s="26">
        <f>IFERROR(Tableau17[[#This Row],[2014-T2-MACROGAUCHE]]/Tableau17[[#This Row],[2014-T2-MACROTOTALE]],"")</f>
        <v>0.3011093502377179</v>
      </c>
      <c r="NN169" s="26">
        <f>IFERROR(Tableau17[[#This Row],[2014-T2-MACROAUTRE]]/Tableau17[[#This Row],[2014-T2-MACROTOTALE]],"")</f>
        <v>0</v>
      </c>
      <c r="NO169" s="26">
        <f>IFERROR( Tableau17[[#This Row],[2015-T1-MACROEXTRDROITE]]/Tableau17[[#This Row],[2015-T1-MACROTOTALE]],"")</f>
        <v>0.33266533066132264</v>
      </c>
      <c r="NP169" s="26">
        <f>IFERROR(Tableau17[[#This Row],[2015-T1-MACRODROITE]]/Tableau17[[#This Row],[2015-T1-MACROTOTALE]],"")</f>
        <v>0.34468937875751504</v>
      </c>
      <c r="NQ169" s="26">
        <f>IFERROR(Tableau17[[#This Row],[2015-T1-MACROCENTRE]]/Tableau17[[#This Row],[2015-T1-MACROTOTALE]],"")</f>
        <v>2.2044088176352707E-2</v>
      </c>
      <c r="NR169" s="26">
        <f>IFERROR(Tableau17[[#This Row],[2015-T1-MACROGAUCHE]]/Tableau17[[#This Row],[2015-T1-MACROTOTALE]],"")</f>
        <v>0.30060120240480964</v>
      </c>
      <c r="NS169" s="26">
        <f>IFERROR(Tableau17[[#This Row],[2015-T1-MACROAUTRE]]/Tableau17[[#This Row],[2015-T1-MACROTOTALE]],"")</f>
        <v>0</v>
      </c>
      <c r="NT169" s="26">
        <f>IFERROR(Tableau17[[#This Row],[2015-T2-MACROEXTRDROITE]]/Tableau17[[#This Row],[2015-T2-MACROTOTALE]],"")</f>
        <v>0.3730684326710817</v>
      </c>
      <c r="NU169" s="26">
        <f>IFERROR(Tableau17[[#This Row],[2015-T2-MACRODROITE]]/Tableau17[[#This Row],[2015-T2-MACROTOTALE]],"")</f>
        <v>0.6269315673289183</v>
      </c>
      <c r="NV169" s="26">
        <f>IFERROR(Tableau17[[#This Row],[2015-T2-MACROCENTRE]]/Tableau17[[#This Row],[2015-T2-MACROTOTALE]],"")</f>
        <v>0</v>
      </c>
      <c r="NW169" s="26">
        <f>IFERROR(Tableau17[[#This Row],[2015-T2-MACROGAUCHE]]/Tableau17[[#This Row],[2015-T2-MACROTOTALE]],"")</f>
        <v>0</v>
      </c>
      <c r="NX169" s="26">
        <f>IFERROR(Tableau17[[#This Row],[2015-T2-MACROAUTRE]]/Tableau17[[#This Row],[2015-T2-MACROTOTALE]],"")</f>
        <v>0</v>
      </c>
      <c r="NY169" s="26">
        <f>IFERROR(Tableau17[[#This Row],[2017-T1-MACROEXTRDROITE]]/Tableau17[[#This Row],[2017-T1-MACROTOTALE]],"")</f>
        <v>0.31257344300822559</v>
      </c>
      <c r="NZ169" s="26">
        <f>IFERROR(Tableau17[[#This Row],[2017-T1-MACRODROITE]]/Tableau17[[#This Row],[2017-T1-MACROTOTALE]],"")</f>
        <v>0.18566392479435959</v>
      </c>
      <c r="OA169" s="26">
        <f>IFERROR(Tableau17[[#This Row],[2017-T1-MACROCENTRE]]/Tableau17[[#This Row],[2017-T1-MACROTOTALE]],"")</f>
        <v>0.20681551116333724</v>
      </c>
      <c r="OB169" s="26">
        <f>IFERROR(Tableau17[[#This Row],[2017-T1-MACROGAUCHE]]/Tableau17[[#This Row],[2017-T1-MACROTOTALE]],"")</f>
        <v>0.29259694477085779</v>
      </c>
      <c r="OC169" s="26">
        <f>IFERROR(Tableau17[[#This Row],[2017-T1-MACROAUTRE]]/Tableau17[[#This Row],[2017-T1-MACROTOTALE]],"")</f>
        <v>2.3501762632197414E-3</v>
      </c>
      <c r="OD169" s="26">
        <f>IFERROR(Tableau17[[#This Row],[2017-T2-MACROEXTRDROITE]]/Tableau17[[#This Row],[2017-T2-MACROTOTALE]],"")</f>
        <v>0.39154929577464787</v>
      </c>
      <c r="OE169" s="26">
        <f>IFERROR(Tableau17[[#This Row],[2017-T2-MACRODROITE]]/Tableau17[[#This Row],[2017-T2-MACROTOTALE]],"")</f>
        <v>0</v>
      </c>
      <c r="OF169" s="26">
        <f>IFERROR(Tableau17[[#This Row],[2017-T2-MACROCENTRE]]/Tableau17[[#This Row],[2017-T2-MACROTOTALE]],"")</f>
        <v>0.60845070422535208</v>
      </c>
      <c r="OG169" s="26">
        <f>IFERROR(Tableau17[[#This Row],[2017-T2-MACROGAUCHE]]/Tableau17[[#This Row],[2017-T2-MACROTOTALE]],"")</f>
        <v>0</v>
      </c>
      <c r="OH169" s="26">
        <f>IFERROR(Tableau17[[#This Row],[2017-T2-MACROAUTRE]]/Tableau17[[#This Row],[2017-T2-MACROTOTALE]],"")</f>
        <v>0</v>
      </c>
      <c r="OI169" s="26">
        <f>IFERROR(Tableau17[[#This Row],[2019-T1-MACROEXTRDROITE]]/Tableau17[[#This Row],[2019-T1-MACROTOTALE]],"")</f>
        <v>0.28735632183908044</v>
      </c>
      <c r="OJ169" s="26">
        <f>IFERROR(Tableau17[[#This Row],[2019-T1-MACRODROITE]]/Tableau17[[#This Row],[2019-T1-MACROTOTALE]],"")</f>
        <v>9.7701149425287362E-2</v>
      </c>
      <c r="OK169" s="26">
        <f>IFERROR(Tableau17[[#This Row],[2019-T1-MACROCENTRE]]/Tableau17[[#This Row],[2019-T1-MACROTOTALE]],"")</f>
        <v>0.18390804597701149</v>
      </c>
      <c r="OL169" s="26">
        <f>IFERROR(Tableau17[[#This Row],[2019-T1-MACROGAUCHE]]/Tableau17[[#This Row],[2019-T1-MACROTOTALE]],"")</f>
        <v>0.3888888888888889</v>
      </c>
      <c r="OM169" s="26">
        <f>IFERROR(Tableau17[[#This Row],[2019-T1-MACROAUTRE]]/Tableau17[[#This Row],[2019-T1-MACROTOTALE]],"")</f>
        <v>4.2145593869731802E-2</v>
      </c>
      <c r="ON169" s="26">
        <f>IFERROR(Tableau17[[#This Row],[2020-T1-MACROEXTRDROITE]]/Tableau17[[#This Row],[2020-T1-MACROTOTALE]],"")</f>
        <v>0.18140589569160998</v>
      </c>
      <c r="OO169" s="26">
        <f>IFERROR(Tableau17[[#This Row],[2020-T1-MACRODROITE]]/Tableau17[[#This Row],[2020-T1-MACROTOTALE]],"")</f>
        <v>0.33560090702947848</v>
      </c>
      <c r="OP169" s="26">
        <f>IFERROR(Tableau17[[#This Row],[2020-T1-MACROCENTRE]]/Tableau17[[#This Row],[2020-T1-MACROTOTALE]],"")</f>
        <v>7.029478458049887E-2</v>
      </c>
      <c r="OQ169" s="26">
        <f>IFERROR(Tableau17[[#This Row],[2020-T1-MACROGAUCHE]]/Tableau17[[#This Row],[2020-T1-MACROTOTALE]],"")</f>
        <v>0.41269841269841268</v>
      </c>
      <c r="OR169" s="26">
        <f>IFERROR(Tableau17[[#This Row],[2020-T1-MACROAUTRE]]/Tableau17[[#This Row],[2020-T1-MACROTOTALE]],"")</f>
        <v>0</v>
      </c>
      <c r="OS169" s="26">
        <f>IFERROR(Tableau17[[#This Row],[2017 (L)-T1-MACROEXTRDROITE]]/Tableau17[[#This Row],[2017 (L)-T1-MACROTOTALE]],"")</f>
        <v>0.18197879858657243</v>
      </c>
      <c r="OT169" s="26">
        <f>IFERROR(Tableau17[[#This Row],[2017 (L)-T1-MACRODROITE]]/Tableau17[[#This Row],[2017 (L)-T1-MACROTOTALE]],"")</f>
        <v>0.1872791519434629</v>
      </c>
      <c r="OU169" s="26">
        <f>IFERROR(Tableau17[[#This Row],[2017 (L)-T1-MACROCENTRE]]/Tableau17[[#This Row],[2017 (L)-T1-MACROTOTALE]],"")</f>
        <v>0.32685512367491165</v>
      </c>
      <c r="OV169" s="26">
        <f>IFERROR(Tableau17[[#This Row],[2017 (L)-T1-MACROGAUCHE]]/Tableau17[[#This Row],[2017 (L)-T1-MACROTOTALE]],"")</f>
        <v>0.28621908127208479</v>
      </c>
      <c r="OW169" s="26">
        <f>IFERROR(Tableau17[[#This Row],[2017 (L)-T1-MACROAUTRE]]/Tableau17[[#This Row],[2017 (L)-T1-MACROTOTALE]],"")</f>
        <v>1.7667844522968199E-2</v>
      </c>
      <c r="OX169" s="26">
        <f>IFERROR(Tableau17[[#This Row],[2017 (L)-T2-MACROEXTRDROITE]]/Tableau17[[#This Row],[2017 (L)-T2-MACROTOTALE]],"")</f>
        <v>0</v>
      </c>
      <c r="OY169" s="26">
        <f>IFERROR(Tableau17[[#This Row],[2017 (L)-T2-MACRODROITE]]/Tableau17[[#This Row],[2017 (L)-T2-MACROTOTALE]],"")</f>
        <v>0.44047619047619047</v>
      </c>
      <c r="OZ169" s="26">
        <f>IFERROR(Tableau17[[#This Row],[2017 (L)-T2-MACROCENTRE]]/Tableau17[[#This Row],[2017 (L)-T2-MACROTOTALE]],"")</f>
        <v>0.55952380952380953</v>
      </c>
      <c r="PA169" s="26">
        <f>IFERROR(Tableau17[[#This Row],[2017 (L)-T2-MACROGAUCHE]]/Tableau17[[#This Row],[2017 (L)-T2-MACROTOTALE]],"")</f>
        <v>0</v>
      </c>
      <c r="PB169" s="26">
        <f>IFERROR(Tableau17[[#This Row],[2017 (L)-T2-MACROAUTRE]]/Tableau17[[#This Row],[2017 (L)-T2-MACROTOTALE]],"")</f>
        <v>0</v>
      </c>
      <c r="PC169" s="26">
        <f>IFERROR(Tableau17[[#This Row],[2008_T1_PROCUS]]/Tableau17[[#This Row],[2008_T1_INSCRITS]],0)</f>
        <v>1.532567049808429E-2</v>
      </c>
      <c r="PD169" s="26">
        <f>IFERROR(Tableau17[[#This Row],[2008_T2_PROCUS]]/Tableau17[[#This Row],[2008_T2_INSCRITS]],0)</f>
        <v>9.5785440613026813E-3</v>
      </c>
      <c r="PE169" s="26">
        <f>Tableau17[[#This Row],[2014_T1_PROCUS]]/Tableau17[[#This Row],[2014_T1_INSCRITS]]</f>
        <v>1.2476007677543186E-2</v>
      </c>
      <c r="PF169" s="26">
        <f>IFERROR(Tableau17[[#This Row],[2014_T2_PROCUS]]/Tableau17[[#This Row],[2014_T2_INSCRITS]],0)</f>
        <v>1.5355086372360844E-2</v>
      </c>
    </row>
    <row r="170" spans="1:422" hidden="1" x14ac:dyDescent="0.2">
      <c r="A170" s="1">
        <v>6</v>
      </c>
      <c r="B170" s="1" t="s">
        <v>441</v>
      </c>
      <c r="C170" s="1" t="s">
        <v>463</v>
      </c>
      <c r="D170" s="1" t="s">
        <v>463</v>
      </c>
      <c r="E170" s="1">
        <v>1265</v>
      </c>
      <c r="F170" s="1">
        <v>5.4517249999999997</v>
      </c>
      <c r="G170" s="1">
        <v>43.315280000000001</v>
      </c>
      <c r="H170" s="3">
        <v>1324</v>
      </c>
      <c r="I170" s="3">
        <v>321</v>
      </c>
      <c r="K170" s="1">
        <v>4</v>
      </c>
      <c r="L170" s="1">
        <v>30</v>
      </c>
      <c r="M170" s="1">
        <v>9</v>
      </c>
      <c r="P170" s="1">
        <v>147</v>
      </c>
      <c r="Q170" s="1">
        <v>35</v>
      </c>
      <c r="R170" s="1">
        <v>114</v>
      </c>
      <c r="S170" s="1">
        <v>75</v>
      </c>
      <c r="T170" s="1">
        <v>55</v>
      </c>
      <c r="U170" s="1">
        <v>469</v>
      </c>
      <c r="V170" s="1">
        <v>1284</v>
      </c>
      <c r="W170" s="1">
        <v>775</v>
      </c>
      <c r="X170" s="1">
        <v>16</v>
      </c>
      <c r="Y170" s="2">
        <v>0.60358255000000005</v>
      </c>
      <c r="Z170" s="1">
        <v>1284</v>
      </c>
      <c r="AA170" s="1">
        <v>798</v>
      </c>
      <c r="AB170" s="1">
        <v>18</v>
      </c>
      <c r="AC170" s="2">
        <v>0.62149533000000001</v>
      </c>
      <c r="AD170" s="1">
        <v>1324</v>
      </c>
      <c r="AE170" s="1">
        <v>478</v>
      </c>
      <c r="AF170" s="2">
        <v>0.36102719</v>
      </c>
      <c r="AG170" s="1">
        <f t="shared" si="2"/>
        <v>321</v>
      </c>
      <c r="AH170" s="1">
        <v>1225</v>
      </c>
      <c r="AI170" s="1">
        <v>730</v>
      </c>
      <c r="AJ170" s="1">
        <v>16</v>
      </c>
      <c r="AK170" s="2">
        <v>0.59591837000000003</v>
      </c>
      <c r="AL170" s="1">
        <v>1225</v>
      </c>
      <c r="AM170" s="1">
        <v>820</v>
      </c>
      <c r="AN170" s="1">
        <v>23</v>
      </c>
      <c r="AO170" s="2">
        <v>0.66938776</v>
      </c>
      <c r="AP170" s="1">
        <v>1288</v>
      </c>
      <c r="AQ170" s="1">
        <v>672</v>
      </c>
      <c r="AR170" s="2">
        <v>0.52173913000000005</v>
      </c>
      <c r="AS170" s="1">
        <v>1287</v>
      </c>
      <c r="AT170" s="1">
        <v>709</v>
      </c>
      <c r="AU170" s="2">
        <v>0.55089354999999995</v>
      </c>
      <c r="AV170" s="1">
        <v>1285</v>
      </c>
      <c r="AW170" s="1">
        <v>684</v>
      </c>
      <c r="AX170" s="2">
        <v>0.53229572000000003</v>
      </c>
      <c r="AY170" s="1">
        <v>1285</v>
      </c>
      <c r="AZ170" s="1">
        <v>580</v>
      </c>
      <c r="BA170" s="2">
        <v>0.45136187</v>
      </c>
      <c r="BB170" s="1">
        <v>1284</v>
      </c>
      <c r="BC170" s="1">
        <v>1053</v>
      </c>
      <c r="BD170" s="2">
        <v>0.82009346000000005</v>
      </c>
      <c r="BE170" s="1">
        <v>1284</v>
      </c>
      <c r="BF170" s="1">
        <v>969</v>
      </c>
      <c r="BG170" s="2">
        <v>0.75467289999999998</v>
      </c>
      <c r="BH170" s="1">
        <v>1304</v>
      </c>
      <c r="BI170" s="1">
        <v>679</v>
      </c>
      <c r="BJ170" s="2">
        <v>0.52070552000000003</v>
      </c>
      <c r="BK170" s="1">
        <v>32</v>
      </c>
      <c r="BM170" s="1">
        <v>2</v>
      </c>
      <c r="BN170" s="1">
        <v>17</v>
      </c>
      <c r="BO170" s="1">
        <v>73</v>
      </c>
      <c r="BP170" s="1">
        <v>377</v>
      </c>
      <c r="BQ170" s="1">
        <v>217</v>
      </c>
      <c r="BR170" s="1">
        <v>718</v>
      </c>
      <c r="BU170" s="1">
        <v>537</v>
      </c>
      <c r="BV170" s="1">
        <v>261</v>
      </c>
      <c r="BW170" s="1">
        <v>798</v>
      </c>
      <c r="BY170" s="1">
        <v>85</v>
      </c>
      <c r="BZ170" s="1">
        <v>21</v>
      </c>
      <c r="CB170" s="1">
        <v>14</v>
      </c>
      <c r="CC170" s="1">
        <v>190</v>
      </c>
      <c r="CD170" s="1">
        <v>310</v>
      </c>
      <c r="CE170" s="1">
        <v>134</v>
      </c>
      <c r="CF170" s="1">
        <v>754</v>
      </c>
      <c r="CG170" s="1">
        <v>227</v>
      </c>
      <c r="CH170" s="1">
        <v>401</v>
      </c>
      <c r="CI170" s="1">
        <v>148</v>
      </c>
      <c r="CJ170" s="1">
        <v>776</v>
      </c>
      <c r="CK170" s="1">
        <v>20</v>
      </c>
      <c r="CL170" s="1">
        <v>17</v>
      </c>
      <c r="CO170" s="1">
        <v>21</v>
      </c>
      <c r="CP170" s="1">
        <v>277</v>
      </c>
      <c r="CT170" s="1">
        <v>193</v>
      </c>
      <c r="CU170" s="1">
        <v>122</v>
      </c>
      <c r="CW170" s="1">
        <v>650</v>
      </c>
      <c r="CY170" s="1">
        <v>313</v>
      </c>
      <c r="DA170" s="1">
        <v>354</v>
      </c>
      <c r="DC170" s="1">
        <v>667</v>
      </c>
      <c r="DD170" s="1">
        <v>9</v>
      </c>
      <c r="DE170" s="1">
        <v>6</v>
      </c>
      <c r="DF170" s="1">
        <v>14</v>
      </c>
      <c r="DG170" s="1">
        <v>3</v>
      </c>
      <c r="DH170" s="1">
        <v>0</v>
      </c>
      <c r="DI170" s="1">
        <v>19</v>
      </c>
      <c r="DJ170" s="1">
        <v>4</v>
      </c>
      <c r="DK170" s="1">
        <v>3</v>
      </c>
      <c r="DL170" s="1">
        <v>56</v>
      </c>
      <c r="DM170" s="1">
        <v>147</v>
      </c>
      <c r="DN170" s="1">
        <v>199</v>
      </c>
      <c r="DP170" s="1">
        <v>2</v>
      </c>
      <c r="DR170" s="1">
        <v>205</v>
      </c>
      <c r="DS170" s="1">
        <v>9</v>
      </c>
      <c r="DU170" s="1">
        <v>676</v>
      </c>
      <c r="DX170" s="1">
        <v>290</v>
      </c>
      <c r="DZ170" s="1">
        <v>255</v>
      </c>
      <c r="EA170" s="1">
        <v>545</v>
      </c>
      <c r="EB170" s="1">
        <v>1</v>
      </c>
      <c r="EC170" s="1">
        <v>4</v>
      </c>
      <c r="ED170" s="1">
        <v>4</v>
      </c>
      <c r="EE170" s="1">
        <v>44</v>
      </c>
      <c r="EF170" s="1">
        <v>293</v>
      </c>
      <c r="EG170" s="1">
        <v>31</v>
      </c>
      <c r="EH170" s="1">
        <v>13</v>
      </c>
      <c r="EI170" s="1">
        <v>312</v>
      </c>
      <c r="EJ170" s="1">
        <v>122</v>
      </c>
      <c r="EK170" s="1">
        <v>201</v>
      </c>
      <c r="EL170" s="1">
        <v>1</v>
      </c>
      <c r="EM170" s="1">
        <v>1026</v>
      </c>
      <c r="EN170" s="1">
        <v>399</v>
      </c>
      <c r="EO170" s="1">
        <v>477</v>
      </c>
      <c r="EP170" s="1">
        <v>876</v>
      </c>
      <c r="EQ170" s="1">
        <v>0</v>
      </c>
      <c r="ER170" s="1">
        <v>0</v>
      </c>
      <c r="ES170" s="1">
        <v>10</v>
      </c>
      <c r="ET170" s="1">
        <v>31</v>
      </c>
      <c r="EU170" s="1">
        <v>1</v>
      </c>
      <c r="EV170" s="1">
        <v>210</v>
      </c>
      <c r="EW170" s="1">
        <v>84</v>
      </c>
      <c r="EX170" s="1">
        <v>1</v>
      </c>
      <c r="EY170" s="1">
        <v>16</v>
      </c>
      <c r="EZ170" s="1">
        <v>15</v>
      </c>
      <c r="FA170" s="1">
        <v>1</v>
      </c>
      <c r="FB170" s="1">
        <v>0</v>
      </c>
      <c r="FC170" s="1">
        <v>0</v>
      </c>
      <c r="FD170" s="1">
        <v>0</v>
      </c>
      <c r="FE170" s="1">
        <v>0</v>
      </c>
      <c r="FF170" s="1">
        <v>0</v>
      </c>
      <c r="FG170" s="1">
        <v>0</v>
      </c>
      <c r="FH170" s="1">
        <v>20</v>
      </c>
      <c r="FI170" s="1">
        <v>0</v>
      </c>
      <c r="FJ170" s="1">
        <v>28</v>
      </c>
      <c r="FK170" s="1">
        <v>10</v>
      </c>
      <c r="FL170" s="1">
        <v>0</v>
      </c>
      <c r="FM170" s="1">
        <v>66</v>
      </c>
      <c r="FN170" s="1">
        <v>9</v>
      </c>
      <c r="FO170" s="1">
        <v>3</v>
      </c>
      <c r="FP170" s="1">
        <v>138</v>
      </c>
      <c r="FQ170" s="1">
        <v>0</v>
      </c>
      <c r="FR170" s="1">
        <f>SUM(Tableau17[[#This Row],[2019-T1-ALEXANDRE Audric]:[2019-T1-MARIE Florie]])</f>
        <v>643</v>
      </c>
      <c r="FS170" s="1">
        <v>75</v>
      </c>
      <c r="FT170" s="1">
        <v>409</v>
      </c>
      <c r="FU170" s="1">
        <v>0</v>
      </c>
      <c r="FV170" s="1">
        <v>234</v>
      </c>
      <c r="FW170" s="1">
        <v>0</v>
      </c>
      <c r="FX170" s="1">
        <v>718</v>
      </c>
      <c r="FY170" s="1">
        <v>0</v>
      </c>
      <c r="FZ170" s="1">
        <v>537</v>
      </c>
      <c r="GA170" s="1">
        <v>0</v>
      </c>
      <c r="GB170" s="1">
        <v>261</v>
      </c>
      <c r="GC170" s="1">
        <v>0</v>
      </c>
      <c r="GD170" s="1">
        <v>798</v>
      </c>
      <c r="GE170" s="1">
        <v>190</v>
      </c>
      <c r="GF170" s="1">
        <v>395</v>
      </c>
      <c r="GG170" s="1">
        <v>0</v>
      </c>
      <c r="GH170" s="1">
        <v>169</v>
      </c>
      <c r="GI170" s="1">
        <v>0</v>
      </c>
      <c r="GJ170" s="1">
        <v>754</v>
      </c>
      <c r="GK170" s="1">
        <v>227</v>
      </c>
      <c r="GL170" s="1">
        <v>401</v>
      </c>
      <c r="GM170" s="1">
        <v>0</v>
      </c>
      <c r="GN170" s="1">
        <v>148</v>
      </c>
      <c r="GO170" s="1">
        <v>0</v>
      </c>
      <c r="GP170" s="1">
        <v>776</v>
      </c>
      <c r="GQ170" s="1">
        <v>294</v>
      </c>
      <c r="GR170" s="1">
        <v>193</v>
      </c>
      <c r="GS170" s="1">
        <v>0</v>
      </c>
      <c r="GT170" s="1">
        <v>143</v>
      </c>
      <c r="GU170" s="1">
        <v>20</v>
      </c>
      <c r="GV170" s="1">
        <v>650</v>
      </c>
      <c r="GW170" s="1">
        <v>313</v>
      </c>
      <c r="GX170" s="1">
        <v>354</v>
      </c>
      <c r="GY170" s="1">
        <v>0</v>
      </c>
      <c r="GZ170" s="1">
        <v>0</v>
      </c>
      <c r="HA170" s="1">
        <v>0</v>
      </c>
      <c r="HB170" s="1">
        <v>667</v>
      </c>
      <c r="HC170" s="1">
        <v>364</v>
      </c>
      <c r="HD170" s="1">
        <v>293</v>
      </c>
      <c r="HE170" s="1">
        <v>201</v>
      </c>
      <c r="HF170" s="1">
        <v>155</v>
      </c>
      <c r="HG170" s="1">
        <v>13</v>
      </c>
      <c r="HH170" s="1">
        <v>1026</v>
      </c>
      <c r="HI170" s="1">
        <v>399</v>
      </c>
      <c r="HJ170" s="1">
        <v>0</v>
      </c>
      <c r="HK170" s="1">
        <v>477</v>
      </c>
      <c r="HL170" s="1">
        <v>0</v>
      </c>
      <c r="HM170" s="1">
        <v>0</v>
      </c>
      <c r="HN170" s="1">
        <v>876</v>
      </c>
      <c r="HO170" s="1">
        <v>244</v>
      </c>
      <c r="HP170" s="1">
        <v>93</v>
      </c>
      <c r="HQ170" s="1">
        <v>138</v>
      </c>
      <c r="HR170" s="1">
        <v>150</v>
      </c>
      <c r="HS170" s="1">
        <v>33</v>
      </c>
      <c r="HT170" s="1">
        <v>658</v>
      </c>
      <c r="HU170" s="1">
        <v>114</v>
      </c>
      <c r="HV170" s="1">
        <v>177</v>
      </c>
      <c r="HW170" s="1">
        <v>39</v>
      </c>
      <c r="HX170" s="1">
        <v>139</v>
      </c>
      <c r="HY170" s="1">
        <v>0</v>
      </c>
      <c r="HZ170" s="1">
        <v>469</v>
      </c>
      <c r="IA170" s="1">
        <v>165</v>
      </c>
      <c r="IB170" s="1">
        <v>202</v>
      </c>
      <c r="IC170" s="1">
        <v>205</v>
      </c>
      <c r="ID170" s="1">
        <v>98</v>
      </c>
      <c r="IE170" s="1">
        <v>6</v>
      </c>
      <c r="IF170" s="1">
        <v>676</v>
      </c>
      <c r="IG170" s="1">
        <v>0</v>
      </c>
      <c r="IH170" s="1">
        <v>290</v>
      </c>
      <c r="II170" s="1">
        <v>255</v>
      </c>
      <c r="IJ170" s="1">
        <v>0</v>
      </c>
      <c r="IK170" s="1">
        <v>0</v>
      </c>
      <c r="IL170" s="1">
        <v>545</v>
      </c>
      <c r="IM170" s="26">
        <f>IFERROR(Tableau17[[#This Row],[LDIV]]/Tableau17[[#This Row],[Total général]],"")</f>
        <v>0</v>
      </c>
      <c r="IN170" s="26">
        <f>IFERROR(Tableau17[[#This Row],[LDVC]]/Tableau17[[#This Row],[Total général]],"")</f>
        <v>8.5287846481876331E-3</v>
      </c>
      <c r="IO170" s="26">
        <f>IFERROR(Tableau17[[#This Row],[LDVD]]/Tableau17[[#This Row],[Total général]],"")</f>
        <v>6.3965884861407252E-2</v>
      </c>
      <c r="IP170" s="26">
        <f>IFERROR(Tableau17[[#This Row],[LDVG]]/Tableau17[[#This Row],[Total général]],"")</f>
        <v>1.9189765458422176E-2</v>
      </c>
      <c r="IQ170" s="26">
        <f>IFERROR(Tableau17[[#This Row],[LEXD]]/Tableau17[[#This Row],[Total général]],"")</f>
        <v>0</v>
      </c>
      <c r="IR170" s="26">
        <f>IFERROR(Tableau17[[#This Row],[LEXG]]/Tableau17[[#This Row],[Total général]],"")</f>
        <v>0</v>
      </c>
      <c r="IS170" s="26">
        <f>IFERROR(Tableau17[[#This Row],[LLR]]/Tableau17[[#This Row],[Total général]],"")</f>
        <v>0.31343283582089554</v>
      </c>
      <c r="IT170" s="26">
        <f>IFERROR(Tableau17[[#This Row],[LREM]]/Tableau17[[#This Row],[Total général]],"")</f>
        <v>7.4626865671641784E-2</v>
      </c>
      <c r="IU170" s="26">
        <f>IFERROR(Tableau17[[#This Row],[LRN]]/Tableau17[[#This Row],[Total général]],"")</f>
        <v>0.24307036247334754</v>
      </c>
      <c r="IV170" s="26">
        <f>IFERROR(Tableau17[[#This Row],[LUG]]/Tableau17[[#This Row],[Total général]],"")</f>
        <v>0.15991471215351813</v>
      </c>
      <c r="IW170" s="26">
        <f>IFERROR(Tableau17[[#This Row],[LVEC]]/Tableau17[[#This Row],[Total général]],"")</f>
        <v>0.11727078891257996</v>
      </c>
      <c r="IX170" s="26">
        <f>IFERROR(Tableau17[[#This Row],[2008-T1-LCMD]]/Tableau17[[#This Row],[2008-T1-TOTAL]],"")</f>
        <v>4.456824512534819E-2</v>
      </c>
      <c r="IY170" s="26">
        <f>IFERROR(Tableau17[[#This Row],[2008-T1-LDVD]]/Tableau17[[#This Row],[2008-T1-TOTAL]],"")</f>
        <v>0</v>
      </c>
      <c r="IZ170" s="26">
        <f>IFERROR(Tableau17[[#This Row],[2008-T1-LEXD]]/Tableau17[[#This Row],[2008-T1-TOTAL]],"")</f>
        <v>2.7855153203342618E-3</v>
      </c>
      <c r="JA170" s="26">
        <f>IFERROR(Tableau17[[#This Row],[2008-T1-LEXG]]/Tableau17[[#This Row],[2008-T1-TOTAL]],"")</f>
        <v>2.3676880222841225E-2</v>
      </c>
      <c r="JB170" s="26">
        <f>IFERROR(Tableau17[[#This Row],[2008-T1-LFN]]/Tableau17[[#This Row],[2008-T1-TOTAL]],"")</f>
        <v>0.10167130919220056</v>
      </c>
      <c r="JC170" s="26">
        <f>IFERROR(Tableau17[[#This Row],[2008-T1-LMAJ]]/Tableau17[[#This Row],[2008-T1-TOTAL]],"")</f>
        <v>0.52506963788300831</v>
      </c>
      <c r="JD170" s="26">
        <f>IFERROR(Tableau17[[#This Row],[2008-T1-LUG]]/Tableau17[[#This Row],[2008-T1-TOTAL]],"")</f>
        <v>0.3022284122562674</v>
      </c>
      <c r="JE170" s="26">
        <f>IFERROR(Tableau17[[#This Row],[2008-T2-LFN]]/Tableau17[[#This Row],[2008-T2-TOTAL]],"")</f>
        <v>0</v>
      </c>
      <c r="JF170" s="26">
        <f>IFERROR(Tableau17[[#This Row],[2008-T2-LGC]]/Tableau17[[#This Row],[2008-T2-TOTAL]],"")</f>
        <v>0</v>
      </c>
      <c r="JG170" s="26">
        <f>IFERROR(Tableau17[[#This Row],[2008-T2-LMAJ]]/Tableau17[[#This Row],[2008-T2-TOTAL]],"")</f>
        <v>0.67293233082706772</v>
      </c>
      <c r="JH170" s="26">
        <f>IFERROR(Tableau17[[#This Row],[2008-T2-LUG]]/Tableau17[[#This Row],[2008-T2-TOTAL]],"")</f>
        <v>0.32706766917293234</v>
      </c>
      <c r="JI170" s="26">
        <f>IFERROR(Tableau17[[#This Row],[2014-T1-LDIV]]/Tableau17[[#This Row],[2014-T1-TOTAL]],"")</f>
        <v>0</v>
      </c>
      <c r="JJ170" s="26">
        <f>IFERROR(Tableau17[[#This Row],[2014-T1-LDVD]]/Tableau17[[#This Row],[2014-T1-TOTAL]],"")</f>
        <v>0.11273209549071618</v>
      </c>
      <c r="JK170" s="26">
        <f>IFERROR(Tableau17[[#This Row],[2014-T1-LDVG]]/Tableau17[[#This Row],[2014-T1-TOTAL]],"")</f>
        <v>2.7851458885941646E-2</v>
      </c>
      <c r="JL170" s="26">
        <f>IFERROR(Tableau17[[#This Row],[2014-T1-LEXG]]/Tableau17[[#This Row],[2014-T1-TOTAL]],"")</f>
        <v>0</v>
      </c>
      <c r="JM170" s="26">
        <f>IFERROR(Tableau17[[#This Row],[2014-T1-LFG]]/Tableau17[[#This Row],[2014-T1-TOTAL]],"")</f>
        <v>1.8567639257294429E-2</v>
      </c>
      <c r="JN170" s="26">
        <f>IFERROR(Tableau17[[#This Row],[2014-T1-LFN]]/Tableau17[[#This Row],[2014-T1-TOTAL]],"")</f>
        <v>0.25198938992042441</v>
      </c>
      <c r="JO170" s="26">
        <f>IFERROR(Tableau17[[#This Row],[2014-T1-LUD]]/Tableau17[[#This Row],[2014-T1-TOTAL]],"")</f>
        <v>0.41114058355437666</v>
      </c>
      <c r="JP170" s="26">
        <f>IFERROR(Tableau17[[#This Row],[2014-T1-LUG]]/Tableau17[[#This Row],[2014-T1-TOTAL]],"")</f>
        <v>0.17771883289124668</v>
      </c>
      <c r="JQ170" s="26">
        <f>IFERROR(Tableau17[[#This Row],[2014-T2-LFN]]/Tableau17[[#This Row],[2014-T2-TOTAL]],"")</f>
        <v>0.2925257731958763</v>
      </c>
      <c r="JR170" s="26">
        <f>IFERROR(Tableau17[[#This Row],[2014-T2-LUD]]/Tableau17[[#This Row],[2014-T2-TOTAL]],"")</f>
        <v>0.51675257731958768</v>
      </c>
      <c r="JS170" s="26">
        <f>IFERROR(Tableau17[[#This Row],[2014-T2-LUG]]/Tableau17[[#This Row],[2014-T2-TOTAL]],"")</f>
        <v>0.19072164948453607</v>
      </c>
      <c r="JT170" s="26">
        <f>IFERROR(Tableau17[[#This Row],[2015-T1-BC-DIV]]/Tableau17[[#This Row],[2015-T1-TOTAL]],"")</f>
        <v>3.0769230769230771E-2</v>
      </c>
      <c r="JU170" s="26">
        <f>IFERROR(Tableau17[[#This Row],[2015-T1-BC-DLF]]/Tableau17[[#This Row],[2015-T1-TOTAL]],"")</f>
        <v>2.6153846153846153E-2</v>
      </c>
      <c r="JV170" s="26">
        <f>IFERROR(Tableau17[[#This Row],[2015-T1-BC-DVD]]/Tableau17[[#This Row],[2015-T1-TOTAL]],"")</f>
        <v>0</v>
      </c>
      <c r="JW170" s="26">
        <f>IFERROR(Tableau17[[#This Row],[2015-T1-BC-DVG]]/Tableau17[[#This Row],[2015-T1-TOTAL]],"")</f>
        <v>0</v>
      </c>
      <c r="JX170" s="26">
        <f>IFERROR(Tableau17[[#This Row],[2015-T1-BC-FG]]/Tableau17[[#This Row],[2015-T1-TOTAL]],"")</f>
        <v>3.2307692307692308E-2</v>
      </c>
      <c r="JY170" s="26">
        <f>IFERROR(Tableau17[[#This Row],[2015-T1-BC-FN]]/Tableau17[[#This Row],[2015-T1-TOTAL]],"")</f>
        <v>0.42615384615384616</v>
      </c>
      <c r="JZ170" s="26">
        <f>IFERROR(Tableau17[[#This Row],[2015-T1-BC-MDM]]/Tableau17[[#This Row],[2015-T1-TOTAL]],"")</f>
        <v>0</v>
      </c>
      <c r="KA170" s="26">
        <f>IFERROR(Tableau17[[#This Row],[2015-T1-BC-RDG]]/Tableau17[[#This Row],[2015-T1-TOTAL]],"")</f>
        <v>0</v>
      </c>
      <c r="KB170" s="26">
        <f>IFERROR(Tableau17[[#This Row],[2015-T1-BC-SOC]]/Tableau17[[#This Row],[2015-T1-TOTAL]],"")</f>
        <v>0</v>
      </c>
      <c r="KC170" s="26">
        <f>IFERROR(Tableau17[[#This Row],[2015-T1-BC-UD]]/Tableau17[[#This Row],[2015-T1-TOTAL]],"")</f>
        <v>0.2969230769230769</v>
      </c>
      <c r="KD170" s="26">
        <f>IFERROR(Tableau17[[#This Row],[2015-T1-BC-UG]]/Tableau17[[#This Row],[2015-T1-TOTAL]],"")</f>
        <v>0.18769230769230769</v>
      </c>
      <c r="KE170" s="26">
        <f>IFERROR(Tableau17[[#This Row],[2015-T1-BC-VEC]]/Tableau17[[#This Row],[2015-T1-TOTAL]],"")</f>
        <v>0</v>
      </c>
      <c r="KF170" s="26">
        <f>IFERROR(Tableau17[[#This Row],[2015-T2-BC-DVG]]/Tableau17[[#This Row],[2015-T2-TOTAL]],"")</f>
        <v>0</v>
      </c>
      <c r="KG170" s="26">
        <f>IFERROR(Tableau17[[#This Row],[2015-T2-BC-FN]]/Tableau17[[#This Row],[2015-T2-TOTAL]],"")</f>
        <v>0.46926536731634183</v>
      </c>
      <c r="KH170" s="26">
        <f>IFERROR(Tableau17[[#This Row],[2015-T2-BC-SOC]]/Tableau17[[#This Row],[2015-T2-TOTAL]],"")</f>
        <v>0</v>
      </c>
      <c r="KI170" s="26">
        <f>IFERROR(Tableau17[[#This Row],[2015-T2-BC-UD]]/Tableau17[[#This Row],[2015-T2-TOTAL]],"")</f>
        <v>0.53073463268365817</v>
      </c>
      <c r="KJ170" s="26">
        <f>IFERROR(Tableau17[[#This Row],[2015-T2-BC-UG]]/Tableau17[[#This Row],[2015-T2-TOTAL]],"")</f>
        <v>0</v>
      </c>
      <c r="KK170" s="26">
        <f>IFERROR(Tableau17[[#This Row],[2017 (L)-T1-COM]]/Tableau17[[#This Row],[2017 (L)-T1-TOTAL]],"")</f>
        <v>1.3313609467455622E-2</v>
      </c>
      <c r="KL170" s="26">
        <f>IFERROR(Tableau17[[#This Row],[2017 (L)-T1-DIV]]/Tableau17[[#This Row],[2017 (L)-T1-TOTAL]],"")</f>
        <v>8.8757396449704144E-3</v>
      </c>
      <c r="KM170" s="26">
        <f>IFERROR(Tableau17[[#This Row],[2017 (L)-T1-DLF]]/Tableau17[[#This Row],[2017 (L)-T1-TOTAL]],"")</f>
        <v>2.0710059171597635E-2</v>
      </c>
      <c r="KN170" s="26">
        <f>IFERROR(Tableau17[[#This Row],[2017 (L)-T1-DVD]]/Tableau17[[#This Row],[2017 (L)-T1-TOTAL]],"")</f>
        <v>4.4378698224852072E-3</v>
      </c>
      <c r="KO170" s="26">
        <f>IFERROR(Tableau17[[#This Row],[2017 (L)-T1-DVG]]/Tableau17[[#This Row],[2017 (L)-T1-TOTAL]],"")</f>
        <v>0</v>
      </c>
      <c r="KP170" s="26">
        <f>IFERROR(Tableau17[[#This Row],[2017 (L)-T1-ECO]]/Tableau17[[#This Row],[2017 (L)-T1-TOTAL]],"")</f>
        <v>2.8106508875739646E-2</v>
      </c>
      <c r="KQ170" s="26">
        <f>IFERROR(Tableau17[[#This Row],[2017 (L)-T1-EXD]]/Tableau17[[#This Row],[2017 (L)-T1-TOTAL]],"")</f>
        <v>5.9171597633136093E-3</v>
      </c>
      <c r="KR170" s="26">
        <f>IFERROR(Tableau17[[#This Row],[2017 (L)-T1-EXG]]/Tableau17[[#This Row],[2017 (L)-T1-TOTAL]],"")</f>
        <v>4.4378698224852072E-3</v>
      </c>
      <c r="KS170" s="26">
        <f>IFERROR(Tableau17[[#This Row],[2017 (L)-T1-FI]]/Tableau17[[#This Row],[2017 (L)-T1-TOTAL]],"")</f>
        <v>8.2840236686390539E-2</v>
      </c>
      <c r="KT170" s="26">
        <f>IFERROR(Tableau17[[#This Row],[2017 (L)-T1-FN]]/Tableau17[[#This Row],[2017 (L)-T1-TOTAL]],"")</f>
        <v>0.21745562130177515</v>
      </c>
      <c r="KU170" s="26">
        <f>IFERROR(Tableau17[[#This Row],[2017 (L)-T1-LR]]/Tableau17[[#This Row],[2017 (L)-T1-TOTAL]],"")</f>
        <v>0.29437869822485208</v>
      </c>
      <c r="KV170" s="26">
        <f>IFERROR(Tableau17[[#This Row],[2017 (L)-T1-MDM]]/Tableau17[[#This Row],[2017 (L)-T1-TOTAL]],"")</f>
        <v>0</v>
      </c>
      <c r="KW170" s="26">
        <f>IFERROR(Tableau17[[#This Row],[2017 (L)-T1-RDG]]/Tableau17[[#This Row],[2017 (L)-T1-TOTAL]],"")</f>
        <v>2.9585798816568047E-3</v>
      </c>
      <c r="KX170" s="26">
        <f>IFERROR(Tableau17[[#This Row],[2017 (L)-T1-REG]]/Tableau17[[#This Row],[2017 (L)-T1-TOTAL]],"")</f>
        <v>0</v>
      </c>
      <c r="KY170" s="26">
        <f>IFERROR(Tableau17[[#This Row],[2017 (L)-T1-REM]]/Tableau17[[#This Row],[2017 (L)-T1-TOTAL]],"")</f>
        <v>0.30325443786982248</v>
      </c>
      <c r="KZ170" s="26">
        <f>IFERROR(Tableau17[[#This Row],[2017 (L)-T1-SOC]]/Tableau17[[#This Row],[2017 (L)-T1-TOTAL]],"")</f>
        <v>1.3313609467455622E-2</v>
      </c>
      <c r="LA170" s="26">
        <f>IFERROR(Tableau17[[#This Row],[2017 (L)-T1-UDI]]/Tableau17[[#This Row],[2017 (L)-T1-TOTAL]],"")</f>
        <v>0</v>
      </c>
      <c r="LB170" s="26">
        <f>IFERROR(Tableau17[[#This Row],[2017 (L)-T2-FI]]/Tableau17[[#This Row],[2017 (L)-T2-TOTAL]],"")</f>
        <v>0</v>
      </c>
      <c r="LC170" s="26">
        <f>IFERROR(Tableau17[[#This Row],[2017 (L)-T2-FN]]/Tableau17[[#This Row],[2017 (L)-T2-TOTAL]],"")</f>
        <v>0</v>
      </c>
      <c r="LD170" s="26">
        <f>IFERROR(Tableau17[[#This Row],[2017 (L)-T2-LR]]/Tableau17[[#This Row],[2017 (L)-T2-TOTAL]],"")</f>
        <v>0.5321100917431193</v>
      </c>
      <c r="LE170" s="26">
        <f>IFERROR(Tableau17[[#This Row],[2017 (L)-T2-MDM]]/Tableau17[[#This Row],[2017 (L)-T2-TOTAL]],"")</f>
        <v>0</v>
      </c>
      <c r="LF170" s="26">
        <f>IFERROR(Tableau17[[#This Row],[2017 (L)-T2-REM]]/Tableau17[[#This Row],[2017 (L)-T2-TOTAL]],"")</f>
        <v>0.46788990825688076</v>
      </c>
      <c r="LG170" s="26">
        <f>IFERROR(Tableau17[[#This Row],[2017-T1-ARTHAUD Nathalie]]/Tableau17[[#This Row],[2017-T1-TOTAL]],"")</f>
        <v>9.7465886939571145E-4</v>
      </c>
      <c r="LH170" s="26">
        <f>IFERROR(Tableau17[[#This Row],[2017-T1-ASSELINEAU Fran]]/Tableau17[[#This Row],[2017-T1-TOTAL]],"")</f>
        <v>3.8986354775828458E-3</v>
      </c>
      <c r="LI170" s="26">
        <f>IFERROR(Tableau17[[#This Row],[2017-T1-CHEMINADE Jacques]]/Tableau17[[#This Row],[2017-T1-TOTAL]],"")</f>
        <v>3.8986354775828458E-3</v>
      </c>
      <c r="LJ170" s="26">
        <f>IFERROR(Tableau17[[#This Row],[2017-T1-DUPONT-AIGNAN Nicolas]]/Tableau17[[#This Row],[2017-T1-TOTAL]],"")</f>
        <v>4.2884990253411304E-2</v>
      </c>
      <c r="LK170" s="26">
        <f>IFERROR(Tableau17[[#This Row],[2017-T1-FILLON Fran]]/Tableau17[[#This Row],[2017-T1-TOTAL]],"")</f>
        <v>0.28557504873294348</v>
      </c>
      <c r="LL170" s="26">
        <f>IFERROR(Tableau17[[#This Row],[2017-T1-HAMON Beno]]/Tableau17[[#This Row],[2017-T1-TOTAL]],"")</f>
        <v>3.0214424951267055E-2</v>
      </c>
      <c r="LM170" s="26">
        <f>IFERROR(Tableau17[[#This Row],[2017-T1-LASSALLE Jean]]/Tableau17[[#This Row],[2017-T1-TOTAL]],"")</f>
        <v>1.2670565302144249E-2</v>
      </c>
      <c r="LN170" s="26">
        <f>IFERROR(Tableau17[[#This Row],[2017-T1-LE PEN Marine]]/Tableau17[[#This Row],[2017-T1-TOTAL]],"")</f>
        <v>0.30409356725146197</v>
      </c>
      <c r="LO170" s="26">
        <f>IFERROR(Tableau17[[#This Row],[2017-T1-M Jean-Luc]]/Tableau17[[#This Row],[2017-T1-TOTAL]],"")</f>
        <v>0.1189083820662768</v>
      </c>
      <c r="LP170" s="26">
        <f>IFERROR(Tableau17[[#This Row],[2017-T1-MACRON Emmanuel]]/Tableau17[[#This Row],[2017-T1-TOTAL]],"")</f>
        <v>0.195906432748538</v>
      </c>
      <c r="LQ170" s="26">
        <f>IFERROR(Tableau17[[#This Row],[2017-T1-POUTOU Philippe]]/Tableau17[[#This Row],[2017-T1-TOTAL]],"")</f>
        <v>9.7465886939571145E-4</v>
      </c>
      <c r="LR170" s="26">
        <f>IFERROR(Tableau17[[#This Row],[2017-T2-LE PEN Marine]]/Tableau17[[#This Row],[2017-T2-TOTAL]],"")</f>
        <v>0.45547945205479451</v>
      </c>
      <c r="LS170" s="26">
        <f>IFERROR(Tableau17[[#This Row],[2017-T2-MACRON Emmanuel]]/Tableau17[[#This Row],[2017-T2-TOTAL]],"")</f>
        <v>0.54452054794520544</v>
      </c>
      <c r="LT170" s="26">
        <f>IFERROR(Tableau17[[#This Row],[2019-T1-ALEXANDRE Audric]]/Tableau17[[#This Row],[2019-T1-TOTAL]],"")</f>
        <v>0</v>
      </c>
      <c r="LU170" s="26">
        <f>IFERROR(Tableau17[[#This Row],[2019-T1-ARTHAUD Nathalie]]/Tableau17[[#This Row],[2019-T1-TOTAL]],"")</f>
        <v>0</v>
      </c>
      <c r="LV170" s="26">
        <f>IFERROR(Tableau17[[#This Row],[2019-T1-ASSELINEAU François]]/Tableau17[[#This Row],[2019-T1-TOTAL]],"")</f>
        <v>1.5552099533437015E-2</v>
      </c>
      <c r="LW170" s="26">
        <f>IFERROR(Tableau17[[#This Row],[2019-T1-AUBRY Manon]]/Tableau17[[#This Row],[2019-T1-TOTAL]],"")</f>
        <v>4.821150855365474E-2</v>
      </c>
      <c r="LX170" s="26">
        <f>IFERROR(Tableau17[[#This Row],[2019-T1-AZERGUI Nagib]]/Tableau17[[#This Row],[2019-T1-TOTAL]],"")</f>
        <v>1.5552099533437014E-3</v>
      </c>
      <c r="LY170" s="26">
        <f>IFERROR(Tableau17[[#This Row],[2019-T1-BARDELLA Jordan]]/Tableau17[[#This Row],[2019-T1-TOTAL]],"")</f>
        <v>0.32659409020217728</v>
      </c>
      <c r="LZ170" s="26">
        <f>IFERROR(Tableau17[[#This Row],[2019-T1-BELLAMY François-Xavier]]/Tableau17[[#This Row],[2019-T1-TOTAL]],"")</f>
        <v>0.13063763608087092</v>
      </c>
      <c r="MA170" s="26">
        <f>IFERROR(Tableau17[[#This Row],[2019-T1-BIDOU Olivier]]/Tableau17[[#This Row],[2019-T1-TOTAL]],"")</f>
        <v>1.5552099533437014E-3</v>
      </c>
      <c r="MB170" s="26">
        <f>IFERROR(Tableau17[[#This Row],[2019-T1-BOURG Dominique]]/Tableau17[[#This Row],[2019-T1-TOTAL]],"")</f>
        <v>2.4883359253499222E-2</v>
      </c>
      <c r="MC170" s="26">
        <f>IFERROR(Tableau17[[#This Row],[2019-T1-BROSSAT Ian]]/Tableau17[[#This Row],[2019-T1-TOTAL]],"")</f>
        <v>2.3328149300155521E-2</v>
      </c>
      <c r="MD170" s="26">
        <f>IFERROR(Tableau17[[#This Row],[2019-T1-CAILLAUD Sophie]]/Tableau17[[#This Row],[2019-T1-TOTAL]],"")</f>
        <v>1.5552099533437014E-3</v>
      </c>
      <c r="ME170" s="26">
        <f>IFERROR(Tableau17[[#This Row],[2019-T1-CAMUS Renaud]]/Tableau17[[#This Row],[2019-T1-TOTAL]],"")</f>
        <v>0</v>
      </c>
      <c r="MF170" s="26">
        <f>IFERROR(Tableau17[[#This Row],[2019-T1-CHALENÇON Christophe]]/Tableau17[[#This Row],[2019-T1-TOTAL]],"")</f>
        <v>0</v>
      </c>
      <c r="MG170" s="26">
        <f>IFERROR(Tableau17[[#This Row],[2019-T1-CORBET Cathy Denise Ginette]]/Tableau17[[#This Row],[2019-T1-TOTAL]],"")</f>
        <v>0</v>
      </c>
      <c r="MH170" s="26">
        <f>IFERROR(Tableau17[[#This Row],[2019-T1-DE PREVOISIN Robert]]/Tableau17[[#This Row],[2019-T1-TOTAL]],"")</f>
        <v>0</v>
      </c>
      <c r="MI170" s="26">
        <f>IFERROR(Tableau17[[#This Row],[2019-T1-DELFEL Thérèse]]/Tableau17[[#This Row],[2019-T1-TOTAL]],"")</f>
        <v>0</v>
      </c>
      <c r="MJ170" s="26">
        <f>IFERROR(Tableau17[[#This Row],[2019-T1-DIEUMEGARD Pierre]]/Tableau17[[#This Row],[2019-T1-TOTAL]],"")</f>
        <v>0</v>
      </c>
      <c r="MK170" s="26">
        <f>IFERROR(Tableau17[[#This Row],[2019-T1-DUPONT-AIGNAN Nicolas]]/Tableau17[[#This Row],[2019-T1-TOTAL]],"")</f>
        <v>3.110419906687403E-2</v>
      </c>
      <c r="ML170" s="26">
        <f>IFERROR(Tableau17[[#This Row],[2019-T1-GERNIGON Yves]]/Tableau17[[#This Row],[2019-T1-TOTAL]],"")</f>
        <v>0</v>
      </c>
      <c r="MM170" s="26">
        <f>IFERROR(Tableau17[[#This Row],[2019-T1-GLUCKSMANN Raphaël]]/Tableau17[[#This Row],[2019-T1-TOTAL]],"")</f>
        <v>4.3545878693623641E-2</v>
      </c>
      <c r="MN170" s="26">
        <f>IFERROR(Tableau17[[#This Row],[2019-T1-HAMON Benoît]]/Tableau17[[#This Row],[2019-T1-TOTAL]],"")</f>
        <v>1.5552099533437015E-2</v>
      </c>
      <c r="MO170" s="26">
        <f>IFERROR(Tableau17[[#This Row],[2019-T1-HELGEN Gilles]]/Tableau17[[#This Row],[2019-T1-TOTAL]],"")</f>
        <v>0</v>
      </c>
      <c r="MP170" s="26">
        <f>IFERROR(Tableau17[[#This Row],[2019-T1-JADOT Yannick]]/Tableau17[[#This Row],[2019-T1-TOTAL]],"")</f>
        <v>0.1026438569206843</v>
      </c>
      <c r="MQ170" s="26">
        <f>IFERROR(Tableau17[[#This Row],[2019-T1-LAGARDE Jean-Christophe]]/Tableau17[[#This Row],[2019-T1-TOTAL]],"")</f>
        <v>1.3996889580093312E-2</v>
      </c>
      <c r="MR170" s="26">
        <f>IFERROR(Tableau17[[#This Row],[2019-T1-LALANNE Francis]]/Tableau17[[#This Row],[2019-T1-TOTAL]],"")</f>
        <v>4.6656298600311046E-3</v>
      </c>
      <c r="MS170" s="26">
        <f>IFERROR(Tableau17[[#This Row],[2019-T1-LOISEAU Nathalie]]/Tableau17[[#This Row],[2019-T1-TOTAL]],"")</f>
        <v>0.21461897356143078</v>
      </c>
      <c r="MT170" s="26">
        <f>IFERROR(Tableau17[[#This Row],[2019-T1-MARIE Florie]]/Tableau17[[#This Row],[2019-T1-TOTAL]],"")</f>
        <v>0</v>
      </c>
      <c r="MU170" s="26">
        <f>IFERROR(Tableau17[[#This Row],[2008-T1-MACROEXTRDROITE]]/Tableau17[[#This Row],[2008-T1-MACROTOTALE]],"")</f>
        <v>0.10445682451253482</v>
      </c>
      <c r="MV170" s="26">
        <f>IFERROR(Tableau17[[#This Row],[2008-T1-MACRODROITE]]/Tableau17[[#This Row],[2008-T1-MACROTOTALE]],"")</f>
        <v>0.56963788300835649</v>
      </c>
      <c r="MW170" s="26">
        <f>IFERROR(Tableau17[[#This Row],[2008-T1-MACROCENTRE]]/Tableau17[[#This Row],[2008-T1-MACROTOTALE]],"")</f>
        <v>0</v>
      </c>
      <c r="MX170" s="26">
        <f>IFERROR(Tableau17[[#This Row],[2008-T1-MACROGAUCHE]]/Tableau17[[#This Row],[2008-T1-MACROTOTALE]],"")</f>
        <v>0.32590529247910865</v>
      </c>
      <c r="MY170" s="26">
        <f>IFERROR(Tableau17[[#This Row],[2008-T1-MACROAUTRE]]/Tableau17[[#This Row],[2008-T1-MACROTOTALE]],"")</f>
        <v>0</v>
      </c>
      <c r="MZ170" s="26">
        <f>IFERROR(Tableau17[[#This Row],[2008-T2-MACROEXTRDROITE]]/Tableau17[[#This Row],[2008-T2-MACROTOTALE]],"")</f>
        <v>0</v>
      </c>
      <c r="NA170" s="26">
        <f>IFERROR(Tableau17[[#This Row],[2008-T2-MACRODROITE]]/Tableau17[[#This Row],[2008-T2-MACROTOTALE]],"")</f>
        <v>0.67293233082706772</v>
      </c>
      <c r="NB170" s="26">
        <f>IFERROR(Tableau17[[#This Row],[2008-T2-MACROCENTRE]]/Tableau17[[#This Row],[2008-T2-MACROTOTALE]],"")</f>
        <v>0</v>
      </c>
      <c r="NC170" s="26">
        <f>IFERROR(Tableau17[[#This Row],[2008-T2-MACROGAUCHE]]/Tableau17[[#This Row],[2008-T2-MACROTOTALE]],"")</f>
        <v>0.32706766917293234</v>
      </c>
      <c r="ND170" s="26">
        <f>IFERROR(Tableau17[[#This Row],[2008-T2-MACROAUTRE]]/Tableau17[[#This Row],[2008-T2-MACROTOTALE]],"")</f>
        <v>0</v>
      </c>
      <c r="NE170" s="26">
        <f>IFERROR(Tableau17[[#This Row],[2014-T1-MACROEXTRDROITE]]/Tableau17[[#This Row],[2014-T1-MACROTOTALE]],"")</f>
        <v>0.25198938992042441</v>
      </c>
      <c r="NF170" s="26">
        <f>IFERROR(Tableau17[[#This Row],[2014-T1-MACRODROITE]]/Tableau17[[#This Row],[2014-T1-MACROTOTALE]],"")</f>
        <v>0.52387267904509283</v>
      </c>
      <c r="NG170" s="26">
        <f>IFERROR(Tableau17[[#This Row],[2014-T1-MACROCENTRE]]/Tableau17[[#This Row],[2014-T1-MACROTOTALE]],"")</f>
        <v>0</v>
      </c>
      <c r="NH170" s="26">
        <f>IFERROR(Tableau17[[#This Row],[2014-T1-MACROGAUCHE]]/Tableau17[[#This Row],[2014-T1-MACROTOTALE]],"")</f>
        <v>0.22413793103448276</v>
      </c>
      <c r="NI170" s="26">
        <f>IFERROR(Tableau17[[#This Row],[2014-T1-MACROAUTRE]]/Tableau17[[#This Row],[2014-T1-MACROTOTALE]],"")</f>
        <v>0</v>
      </c>
      <c r="NJ170" s="26">
        <f>IFERROR(Tableau17[[#This Row],[2014-T2-MACROEXTRDROITE]]/Tableau17[[#This Row],[2014-T2-MACROTOTALE]],"")</f>
        <v>0.2925257731958763</v>
      </c>
      <c r="NK170" s="26">
        <f>IFERROR(Tableau17[[#This Row],[2014-T2-MACRODROITE]]/Tableau17[[#This Row],[2014-T2-MACROTOTALE]],"")</f>
        <v>0.51675257731958768</v>
      </c>
      <c r="NL170" s="26">
        <f>IFERROR(Tableau17[[#This Row],[2014-T2-MACROCENTRE]]/Tableau17[[#This Row],[2014-T2-MACROTOTALE]],"")</f>
        <v>0</v>
      </c>
      <c r="NM170" s="26">
        <f>IFERROR(Tableau17[[#This Row],[2014-T2-MACROGAUCHE]]/Tableau17[[#This Row],[2014-T2-MACROTOTALE]],"")</f>
        <v>0.19072164948453607</v>
      </c>
      <c r="NN170" s="26">
        <f>IFERROR(Tableau17[[#This Row],[2014-T2-MACROAUTRE]]/Tableau17[[#This Row],[2014-T2-MACROTOTALE]],"")</f>
        <v>0</v>
      </c>
      <c r="NO170" s="26">
        <f>IFERROR( Tableau17[[#This Row],[2015-T1-MACROEXTRDROITE]]/Tableau17[[#This Row],[2015-T1-MACROTOTALE]],"")</f>
        <v>0.4523076923076923</v>
      </c>
      <c r="NP170" s="26">
        <f>IFERROR(Tableau17[[#This Row],[2015-T1-MACRODROITE]]/Tableau17[[#This Row],[2015-T1-MACROTOTALE]],"")</f>
        <v>0.2969230769230769</v>
      </c>
      <c r="NQ170" s="26">
        <f>IFERROR(Tableau17[[#This Row],[2015-T1-MACROCENTRE]]/Tableau17[[#This Row],[2015-T1-MACROTOTALE]],"")</f>
        <v>0</v>
      </c>
      <c r="NR170" s="26">
        <f>IFERROR(Tableau17[[#This Row],[2015-T1-MACROGAUCHE]]/Tableau17[[#This Row],[2015-T1-MACROTOTALE]],"")</f>
        <v>0.22</v>
      </c>
      <c r="NS170" s="26">
        <f>IFERROR(Tableau17[[#This Row],[2015-T1-MACROAUTRE]]/Tableau17[[#This Row],[2015-T1-MACROTOTALE]],"")</f>
        <v>3.0769230769230771E-2</v>
      </c>
      <c r="NT170" s="26">
        <f>IFERROR(Tableau17[[#This Row],[2015-T2-MACROEXTRDROITE]]/Tableau17[[#This Row],[2015-T2-MACROTOTALE]],"")</f>
        <v>0.46926536731634183</v>
      </c>
      <c r="NU170" s="26">
        <f>IFERROR(Tableau17[[#This Row],[2015-T2-MACRODROITE]]/Tableau17[[#This Row],[2015-T2-MACROTOTALE]],"")</f>
        <v>0.53073463268365817</v>
      </c>
      <c r="NV170" s="26">
        <f>IFERROR(Tableau17[[#This Row],[2015-T2-MACROCENTRE]]/Tableau17[[#This Row],[2015-T2-MACROTOTALE]],"")</f>
        <v>0</v>
      </c>
      <c r="NW170" s="26">
        <f>IFERROR(Tableau17[[#This Row],[2015-T2-MACROGAUCHE]]/Tableau17[[#This Row],[2015-T2-MACROTOTALE]],"")</f>
        <v>0</v>
      </c>
      <c r="NX170" s="26">
        <f>IFERROR(Tableau17[[#This Row],[2015-T2-MACROAUTRE]]/Tableau17[[#This Row],[2015-T2-MACROTOTALE]],"")</f>
        <v>0</v>
      </c>
      <c r="NY170" s="26">
        <f>IFERROR(Tableau17[[#This Row],[2017-T1-MACROEXTRDROITE]]/Tableau17[[#This Row],[2017-T1-MACROTOTALE]],"")</f>
        <v>0.35477582846003897</v>
      </c>
      <c r="NZ170" s="26">
        <f>IFERROR(Tableau17[[#This Row],[2017-T1-MACRODROITE]]/Tableau17[[#This Row],[2017-T1-MACROTOTALE]],"")</f>
        <v>0.28557504873294348</v>
      </c>
      <c r="OA170" s="26">
        <f>IFERROR(Tableau17[[#This Row],[2017-T1-MACROCENTRE]]/Tableau17[[#This Row],[2017-T1-MACROTOTALE]],"")</f>
        <v>0.195906432748538</v>
      </c>
      <c r="OB170" s="26">
        <f>IFERROR(Tableau17[[#This Row],[2017-T1-MACROGAUCHE]]/Tableau17[[#This Row],[2017-T1-MACROTOTALE]],"")</f>
        <v>0.15107212475633527</v>
      </c>
      <c r="OC170" s="26">
        <f>IFERROR(Tableau17[[#This Row],[2017-T1-MACROAUTRE]]/Tableau17[[#This Row],[2017-T1-MACROTOTALE]],"")</f>
        <v>1.2670565302144249E-2</v>
      </c>
      <c r="OD170" s="26">
        <f>IFERROR(Tableau17[[#This Row],[2017-T2-MACROEXTRDROITE]]/Tableau17[[#This Row],[2017-T2-MACROTOTALE]],"")</f>
        <v>0.45547945205479451</v>
      </c>
      <c r="OE170" s="26">
        <f>IFERROR(Tableau17[[#This Row],[2017-T2-MACRODROITE]]/Tableau17[[#This Row],[2017-T2-MACROTOTALE]],"")</f>
        <v>0</v>
      </c>
      <c r="OF170" s="26">
        <f>IFERROR(Tableau17[[#This Row],[2017-T2-MACROCENTRE]]/Tableau17[[#This Row],[2017-T2-MACROTOTALE]],"")</f>
        <v>0.54452054794520544</v>
      </c>
      <c r="OG170" s="26">
        <f>IFERROR(Tableau17[[#This Row],[2017-T2-MACROGAUCHE]]/Tableau17[[#This Row],[2017-T2-MACROTOTALE]],"")</f>
        <v>0</v>
      </c>
      <c r="OH170" s="26">
        <f>IFERROR(Tableau17[[#This Row],[2017-T2-MACROAUTRE]]/Tableau17[[#This Row],[2017-T2-MACROTOTALE]],"")</f>
        <v>0</v>
      </c>
      <c r="OI170" s="26">
        <f>IFERROR(Tableau17[[#This Row],[2019-T1-MACROEXTRDROITE]]/Tableau17[[#This Row],[2019-T1-MACROTOTALE]],"")</f>
        <v>0.37082066869300911</v>
      </c>
      <c r="OJ170" s="26">
        <f>IFERROR(Tableau17[[#This Row],[2019-T1-MACRODROITE]]/Tableau17[[#This Row],[2019-T1-MACROTOTALE]],"")</f>
        <v>0.14133738601823709</v>
      </c>
      <c r="OK170" s="26">
        <f>IFERROR(Tableau17[[#This Row],[2019-T1-MACROCENTRE]]/Tableau17[[#This Row],[2019-T1-MACROTOTALE]],"")</f>
        <v>0.20972644376899696</v>
      </c>
      <c r="OL170" s="26">
        <f>IFERROR(Tableau17[[#This Row],[2019-T1-MACROGAUCHE]]/Tableau17[[#This Row],[2019-T1-MACROTOTALE]],"")</f>
        <v>0.22796352583586627</v>
      </c>
      <c r="OM170" s="26">
        <f>IFERROR(Tableau17[[#This Row],[2019-T1-MACROAUTRE]]/Tableau17[[#This Row],[2019-T1-MACROTOTALE]],"")</f>
        <v>5.0151975683890578E-2</v>
      </c>
      <c r="ON170" s="26">
        <f>IFERROR(Tableau17[[#This Row],[2020-T1-MACROEXTRDROITE]]/Tableau17[[#This Row],[2020-T1-MACROTOTALE]],"")</f>
        <v>0.24307036247334754</v>
      </c>
      <c r="OO170" s="26">
        <f>IFERROR(Tableau17[[#This Row],[2020-T1-MACRODROITE]]/Tableau17[[#This Row],[2020-T1-MACROTOTALE]],"")</f>
        <v>0.37739872068230279</v>
      </c>
      <c r="OP170" s="26">
        <f>IFERROR(Tableau17[[#This Row],[2020-T1-MACROCENTRE]]/Tableau17[[#This Row],[2020-T1-MACROTOTALE]],"")</f>
        <v>8.3155650319829424E-2</v>
      </c>
      <c r="OQ170" s="26">
        <f>IFERROR(Tableau17[[#This Row],[2020-T1-MACROGAUCHE]]/Tableau17[[#This Row],[2020-T1-MACROTOTALE]],"")</f>
        <v>0.29637526652452023</v>
      </c>
      <c r="OR170" s="26">
        <f>IFERROR(Tableau17[[#This Row],[2020-T1-MACROAUTRE]]/Tableau17[[#This Row],[2020-T1-MACROTOTALE]],"")</f>
        <v>0</v>
      </c>
      <c r="OS170" s="26">
        <f>IFERROR(Tableau17[[#This Row],[2017 (L)-T1-MACROEXTRDROITE]]/Tableau17[[#This Row],[2017 (L)-T1-MACROTOTALE]],"")</f>
        <v>0.24408284023668639</v>
      </c>
      <c r="OT170" s="26">
        <f>IFERROR(Tableau17[[#This Row],[2017 (L)-T1-MACRODROITE]]/Tableau17[[#This Row],[2017 (L)-T1-MACROTOTALE]],"")</f>
        <v>0.29881656804733731</v>
      </c>
      <c r="OU170" s="26">
        <f>IFERROR(Tableau17[[#This Row],[2017 (L)-T1-MACROCENTRE]]/Tableau17[[#This Row],[2017 (L)-T1-MACROTOTALE]],"")</f>
        <v>0.30325443786982248</v>
      </c>
      <c r="OV170" s="26">
        <f>IFERROR(Tableau17[[#This Row],[2017 (L)-T1-MACROGAUCHE]]/Tableau17[[#This Row],[2017 (L)-T1-MACROTOTALE]],"")</f>
        <v>0.14497041420118342</v>
      </c>
      <c r="OW170" s="26">
        <f>IFERROR(Tableau17[[#This Row],[2017 (L)-T1-MACROAUTRE]]/Tableau17[[#This Row],[2017 (L)-T1-MACROTOTALE]],"")</f>
        <v>8.8757396449704144E-3</v>
      </c>
      <c r="OX170" s="26">
        <f>IFERROR(Tableau17[[#This Row],[2017 (L)-T2-MACROEXTRDROITE]]/Tableau17[[#This Row],[2017 (L)-T2-MACROTOTALE]],"")</f>
        <v>0</v>
      </c>
      <c r="OY170" s="26">
        <f>IFERROR(Tableau17[[#This Row],[2017 (L)-T2-MACRODROITE]]/Tableau17[[#This Row],[2017 (L)-T2-MACROTOTALE]],"")</f>
        <v>0.5321100917431193</v>
      </c>
      <c r="OZ170" s="26">
        <f>IFERROR(Tableau17[[#This Row],[2017 (L)-T2-MACROCENTRE]]/Tableau17[[#This Row],[2017 (L)-T2-MACROTOTALE]],"")</f>
        <v>0.46788990825688076</v>
      </c>
      <c r="PA170" s="26">
        <f>IFERROR(Tableau17[[#This Row],[2017 (L)-T2-MACROGAUCHE]]/Tableau17[[#This Row],[2017 (L)-T2-MACROTOTALE]],"")</f>
        <v>0</v>
      </c>
      <c r="PB170" s="26">
        <f>IFERROR(Tableau17[[#This Row],[2017 (L)-T2-MACROAUTRE]]/Tableau17[[#This Row],[2017 (L)-T2-MACROTOTALE]],"")</f>
        <v>0</v>
      </c>
      <c r="PC170" s="26">
        <f>IFERROR(Tableau17[[#This Row],[2008_T1_PROCUS]]/Tableau17[[#This Row],[2008_T1_INSCRITS]],0)</f>
        <v>1.3061224489795919E-2</v>
      </c>
      <c r="PD170" s="26">
        <f>IFERROR(Tableau17[[#This Row],[2008_T2_PROCUS]]/Tableau17[[#This Row],[2008_T2_INSCRITS]],0)</f>
        <v>1.8775510204081632E-2</v>
      </c>
      <c r="PE170" s="26">
        <f>Tableau17[[#This Row],[2014_T1_PROCUS]]/Tableau17[[#This Row],[2014_T1_INSCRITS]]</f>
        <v>1.2461059190031152E-2</v>
      </c>
      <c r="PF170" s="26">
        <f>IFERROR(Tableau17[[#This Row],[2014_T2_PROCUS]]/Tableau17[[#This Row],[2014_T2_INSCRITS]],0)</f>
        <v>1.4018691588785047E-2</v>
      </c>
    </row>
    <row r="171" spans="1:422" hidden="1" x14ac:dyDescent="0.2">
      <c r="A171" s="1">
        <v>6</v>
      </c>
      <c r="B171" s="1" t="s">
        <v>448</v>
      </c>
      <c r="C171" s="1" t="s">
        <v>457</v>
      </c>
      <c r="D171" s="1" t="s">
        <v>457</v>
      </c>
      <c r="E171" s="1">
        <v>1212</v>
      </c>
      <c r="F171" s="1">
        <v>5.4304670000000002</v>
      </c>
      <c r="G171" s="1">
        <v>43.299998000000002</v>
      </c>
      <c r="H171" s="3">
        <v>1055</v>
      </c>
      <c r="I171" s="3">
        <v>278</v>
      </c>
      <c r="K171" s="1">
        <v>11</v>
      </c>
      <c r="L171" s="1">
        <v>44</v>
      </c>
      <c r="M171" s="1">
        <v>7</v>
      </c>
      <c r="P171" s="1">
        <v>86</v>
      </c>
      <c r="Q171" s="1">
        <v>24</v>
      </c>
      <c r="R171" s="1">
        <v>61</v>
      </c>
      <c r="S171" s="1">
        <v>68</v>
      </c>
      <c r="T171" s="1">
        <v>34</v>
      </c>
      <c r="U171" s="1">
        <v>335</v>
      </c>
      <c r="V171" s="1">
        <v>965</v>
      </c>
      <c r="W171" s="1">
        <v>572</v>
      </c>
      <c r="X171" s="1">
        <v>12</v>
      </c>
      <c r="Y171" s="2">
        <v>0.59274610999999999</v>
      </c>
      <c r="Z171" s="1">
        <v>965</v>
      </c>
      <c r="AA171" s="1">
        <v>611</v>
      </c>
      <c r="AB171" s="1">
        <v>21</v>
      </c>
      <c r="AC171" s="2">
        <v>0.63316061999999995</v>
      </c>
      <c r="AD171" s="1">
        <v>1055</v>
      </c>
      <c r="AE171" s="1">
        <v>347</v>
      </c>
      <c r="AF171" s="2">
        <v>0.32890995000000001</v>
      </c>
      <c r="AG171" s="1">
        <f t="shared" si="2"/>
        <v>278</v>
      </c>
      <c r="AH171" s="1">
        <v>959</v>
      </c>
      <c r="AI171" s="1">
        <v>573</v>
      </c>
      <c r="AJ171" s="1">
        <v>23</v>
      </c>
      <c r="AK171" s="2">
        <v>0.59749739000000002</v>
      </c>
      <c r="AL171" s="1">
        <v>959</v>
      </c>
      <c r="AM171" s="1">
        <v>665</v>
      </c>
      <c r="AN171" s="1">
        <v>33</v>
      </c>
      <c r="AO171" s="2">
        <v>0.69343065999999998</v>
      </c>
      <c r="AP171" s="1">
        <v>1004</v>
      </c>
      <c r="AQ171" s="1">
        <v>508</v>
      </c>
      <c r="AR171" s="2">
        <v>0.50597610000000004</v>
      </c>
      <c r="AS171" s="1">
        <v>1004</v>
      </c>
      <c r="AT171" s="1">
        <v>496</v>
      </c>
      <c r="AU171" s="2">
        <v>0.49402390000000002</v>
      </c>
      <c r="AV171" s="1">
        <v>1063</v>
      </c>
      <c r="AW171" s="1">
        <v>540</v>
      </c>
      <c r="AX171" s="2">
        <v>0.50799623999999999</v>
      </c>
      <c r="AY171" s="1">
        <v>1063</v>
      </c>
      <c r="AZ171" s="1">
        <v>453</v>
      </c>
      <c r="BA171" s="2">
        <v>0.42615239999999999</v>
      </c>
      <c r="BB171" s="1">
        <v>1062</v>
      </c>
      <c r="BC171" s="1">
        <v>875</v>
      </c>
      <c r="BD171" s="2">
        <v>0.82391714000000005</v>
      </c>
      <c r="BE171" s="1">
        <v>1061</v>
      </c>
      <c r="BF171" s="1">
        <v>773</v>
      </c>
      <c r="BG171" s="2">
        <v>0.72855795999999995</v>
      </c>
      <c r="BH171" s="1">
        <v>1033</v>
      </c>
      <c r="BI171" s="1">
        <v>503</v>
      </c>
      <c r="BJ171" s="2">
        <v>0.48693127000000003</v>
      </c>
      <c r="BK171" s="1">
        <v>29</v>
      </c>
      <c r="BM171" s="1">
        <v>2</v>
      </c>
      <c r="BN171" s="1">
        <v>21</v>
      </c>
      <c r="BO171" s="1">
        <v>37</v>
      </c>
      <c r="BP171" s="1">
        <v>299</v>
      </c>
      <c r="BQ171" s="1">
        <v>177</v>
      </c>
      <c r="BR171" s="1">
        <v>565</v>
      </c>
      <c r="BU171" s="1">
        <v>424</v>
      </c>
      <c r="BV171" s="1">
        <v>219</v>
      </c>
      <c r="BW171" s="1">
        <v>643</v>
      </c>
      <c r="BY171" s="1">
        <v>76</v>
      </c>
      <c r="BZ171" s="1">
        <v>17</v>
      </c>
      <c r="CB171" s="1">
        <v>31</v>
      </c>
      <c r="CC171" s="1">
        <v>111</v>
      </c>
      <c r="CD171" s="1">
        <v>248</v>
      </c>
      <c r="CE171" s="1">
        <v>79</v>
      </c>
      <c r="CF171" s="1">
        <v>562</v>
      </c>
      <c r="CG171" s="1">
        <v>134</v>
      </c>
      <c r="CH171" s="1">
        <v>329</v>
      </c>
      <c r="CI171" s="1">
        <v>122</v>
      </c>
      <c r="CJ171" s="1">
        <v>585</v>
      </c>
      <c r="CK171" s="1">
        <v>21</v>
      </c>
      <c r="CL171" s="1">
        <v>15</v>
      </c>
      <c r="CO171" s="1">
        <v>31</v>
      </c>
      <c r="CP171" s="1">
        <v>151</v>
      </c>
      <c r="CT171" s="1">
        <v>182</v>
      </c>
      <c r="CU171" s="1">
        <v>79</v>
      </c>
      <c r="CW171" s="1">
        <v>479</v>
      </c>
      <c r="CY171" s="1">
        <v>159</v>
      </c>
      <c r="DA171" s="1">
        <v>294</v>
      </c>
      <c r="DC171" s="1">
        <v>453</v>
      </c>
      <c r="DD171" s="1">
        <v>13</v>
      </c>
      <c r="DE171" s="1">
        <v>8</v>
      </c>
      <c r="DF171" s="1">
        <v>5</v>
      </c>
      <c r="DG171" s="1">
        <v>2</v>
      </c>
      <c r="DH171" s="1">
        <v>1</v>
      </c>
      <c r="DI171" s="1">
        <v>23</v>
      </c>
      <c r="DJ171" s="1">
        <v>1</v>
      </c>
      <c r="DK171" s="1">
        <v>1</v>
      </c>
      <c r="DL171" s="1">
        <v>49</v>
      </c>
      <c r="DM171" s="1">
        <v>70</v>
      </c>
      <c r="DN171" s="1">
        <v>156</v>
      </c>
      <c r="DP171" s="1">
        <v>0</v>
      </c>
      <c r="DR171" s="1">
        <v>184</v>
      </c>
      <c r="DS171" s="1">
        <v>16</v>
      </c>
      <c r="DU171" s="1">
        <v>529</v>
      </c>
      <c r="DX171" s="1">
        <v>212</v>
      </c>
      <c r="DZ171" s="1">
        <v>208</v>
      </c>
      <c r="EA171" s="1">
        <v>420</v>
      </c>
      <c r="EB171" s="1">
        <v>1</v>
      </c>
      <c r="EC171" s="1">
        <v>9</v>
      </c>
      <c r="ED171" s="1">
        <v>3</v>
      </c>
      <c r="EE171" s="1">
        <v>48</v>
      </c>
      <c r="EF171" s="1">
        <v>233</v>
      </c>
      <c r="EG171" s="1">
        <v>34</v>
      </c>
      <c r="EH171" s="1">
        <v>9</v>
      </c>
      <c r="EI171" s="1">
        <v>168</v>
      </c>
      <c r="EJ171" s="1">
        <v>133</v>
      </c>
      <c r="EK171" s="1">
        <v>210</v>
      </c>
      <c r="EL171" s="1">
        <v>5</v>
      </c>
      <c r="EM171" s="1">
        <v>853</v>
      </c>
      <c r="EN171" s="1">
        <v>239</v>
      </c>
      <c r="EO171" s="1">
        <v>434</v>
      </c>
      <c r="EP171" s="1">
        <v>673</v>
      </c>
      <c r="EQ171" s="1">
        <v>0</v>
      </c>
      <c r="ER171" s="1">
        <v>0</v>
      </c>
      <c r="ES171" s="1">
        <v>4</v>
      </c>
      <c r="ET171" s="1">
        <v>13</v>
      </c>
      <c r="EU171" s="1">
        <v>0</v>
      </c>
      <c r="EV171" s="1">
        <v>117</v>
      </c>
      <c r="EW171" s="1">
        <v>73</v>
      </c>
      <c r="EX171" s="1">
        <v>0</v>
      </c>
      <c r="EY171" s="1">
        <v>10</v>
      </c>
      <c r="EZ171" s="1">
        <v>18</v>
      </c>
      <c r="FA171" s="1">
        <v>0</v>
      </c>
      <c r="FB171" s="1">
        <v>0</v>
      </c>
      <c r="FC171" s="1">
        <v>0</v>
      </c>
      <c r="FD171" s="1">
        <v>0</v>
      </c>
      <c r="FE171" s="1">
        <v>0</v>
      </c>
      <c r="FF171" s="1">
        <v>0</v>
      </c>
      <c r="FG171" s="1">
        <v>0</v>
      </c>
      <c r="FH171" s="1">
        <v>12</v>
      </c>
      <c r="FI171" s="1">
        <v>0</v>
      </c>
      <c r="FJ171" s="1">
        <v>27</v>
      </c>
      <c r="FK171" s="1">
        <v>10</v>
      </c>
      <c r="FL171" s="1">
        <v>0</v>
      </c>
      <c r="FM171" s="1">
        <v>62</v>
      </c>
      <c r="FN171" s="1">
        <v>10</v>
      </c>
      <c r="FO171" s="1">
        <v>1</v>
      </c>
      <c r="FP171" s="1">
        <v>130</v>
      </c>
      <c r="FQ171" s="1">
        <v>2</v>
      </c>
      <c r="FR171" s="1">
        <f>SUM(Tableau17[[#This Row],[2019-T1-ALEXANDRE Audric]:[2019-T1-MARIE Florie]])</f>
        <v>489</v>
      </c>
      <c r="FS171" s="1">
        <v>39</v>
      </c>
      <c r="FT171" s="1">
        <v>328</v>
      </c>
      <c r="FU171" s="1">
        <v>0</v>
      </c>
      <c r="FV171" s="1">
        <v>198</v>
      </c>
      <c r="FW171" s="1">
        <v>0</v>
      </c>
      <c r="FX171" s="1">
        <v>565</v>
      </c>
      <c r="FY171" s="1">
        <v>0</v>
      </c>
      <c r="FZ171" s="1">
        <v>424</v>
      </c>
      <c r="GA171" s="1">
        <v>0</v>
      </c>
      <c r="GB171" s="1">
        <v>219</v>
      </c>
      <c r="GC171" s="1">
        <v>0</v>
      </c>
      <c r="GD171" s="1">
        <v>643</v>
      </c>
      <c r="GE171" s="1">
        <v>111</v>
      </c>
      <c r="GF171" s="1">
        <v>324</v>
      </c>
      <c r="GG171" s="1">
        <v>0</v>
      </c>
      <c r="GH171" s="1">
        <v>127</v>
      </c>
      <c r="GI171" s="1">
        <v>0</v>
      </c>
      <c r="GJ171" s="1">
        <v>562</v>
      </c>
      <c r="GK171" s="1">
        <v>134</v>
      </c>
      <c r="GL171" s="1">
        <v>329</v>
      </c>
      <c r="GM171" s="1">
        <v>0</v>
      </c>
      <c r="GN171" s="1">
        <v>122</v>
      </c>
      <c r="GO171" s="1">
        <v>0</v>
      </c>
      <c r="GP171" s="1">
        <v>585</v>
      </c>
      <c r="GQ171" s="1">
        <v>166</v>
      </c>
      <c r="GR171" s="1">
        <v>182</v>
      </c>
      <c r="GS171" s="1">
        <v>0</v>
      </c>
      <c r="GT171" s="1">
        <v>110</v>
      </c>
      <c r="GU171" s="1">
        <v>21</v>
      </c>
      <c r="GV171" s="1">
        <v>479</v>
      </c>
      <c r="GW171" s="1">
        <v>159</v>
      </c>
      <c r="GX171" s="1">
        <v>294</v>
      </c>
      <c r="GY171" s="1">
        <v>0</v>
      </c>
      <c r="GZ171" s="1">
        <v>0</v>
      </c>
      <c r="HA171" s="1">
        <v>0</v>
      </c>
      <c r="HB171" s="1">
        <v>453</v>
      </c>
      <c r="HC171" s="1">
        <v>228</v>
      </c>
      <c r="HD171" s="1">
        <v>233</v>
      </c>
      <c r="HE171" s="1">
        <v>210</v>
      </c>
      <c r="HF171" s="1">
        <v>173</v>
      </c>
      <c r="HG171" s="1">
        <v>9</v>
      </c>
      <c r="HH171" s="1">
        <v>853</v>
      </c>
      <c r="HI171" s="1">
        <v>239</v>
      </c>
      <c r="HJ171" s="1">
        <v>0</v>
      </c>
      <c r="HK171" s="1">
        <v>434</v>
      </c>
      <c r="HL171" s="1">
        <v>0</v>
      </c>
      <c r="HM171" s="1">
        <v>0</v>
      </c>
      <c r="HN171" s="1">
        <v>673</v>
      </c>
      <c r="HO171" s="1">
        <v>134</v>
      </c>
      <c r="HP171" s="1">
        <v>83</v>
      </c>
      <c r="HQ171" s="1">
        <v>130</v>
      </c>
      <c r="HR171" s="1">
        <v>130</v>
      </c>
      <c r="HS171" s="1">
        <v>19</v>
      </c>
      <c r="HT171" s="1">
        <v>496</v>
      </c>
      <c r="HU171" s="1">
        <v>61</v>
      </c>
      <c r="HV171" s="1">
        <v>130</v>
      </c>
      <c r="HW171" s="1">
        <v>35</v>
      </c>
      <c r="HX171" s="1">
        <v>109</v>
      </c>
      <c r="HY171" s="1">
        <v>0</v>
      </c>
      <c r="HZ171" s="1">
        <v>335</v>
      </c>
      <c r="IA171" s="1">
        <v>76</v>
      </c>
      <c r="IB171" s="1">
        <v>158</v>
      </c>
      <c r="IC171" s="1">
        <v>184</v>
      </c>
      <c r="ID171" s="1">
        <v>103</v>
      </c>
      <c r="IE171" s="1">
        <v>8</v>
      </c>
      <c r="IF171" s="1">
        <v>529</v>
      </c>
      <c r="IG171" s="1">
        <v>0</v>
      </c>
      <c r="IH171" s="1">
        <v>212</v>
      </c>
      <c r="II171" s="1">
        <v>208</v>
      </c>
      <c r="IJ171" s="1">
        <v>0</v>
      </c>
      <c r="IK171" s="1">
        <v>0</v>
      </c>
      <c r="IL171" s="1">
        <v>420</v>
      </c>
      <c r="IM171" s="26">
        <f>IFERROR(Tableau17[[#This Row],[LDIV]]/Tableau17[[#This Row],[Total général]],"")</f>
        <v>0</v>
      </c>
      <c r="IN171" s="26">
        <f>IFERROR(Tableau17[[#This Row],[LDVC]]/Tableau17[[#This Row],[Total général]],"")</f>
        <v>3.2835820895522387E-2</v>
      </c>
      <c r="IO171" s="26">
        <f>IFERROR(Tableau17[[#This Row],[LDVD]]/Tableau17[[#This Row],[Total général]],"")</f>
        <v>0.13134328358208955</v>
      </c>
      <c r="IP171" s="26">
        <f>IFERROR(Tableau17[[#This Row],[LDVG]]/Tableau17[[#This Row],[Total général]],"")</f>
        <v>2.0895522388059702E-2</v>
      </c>
      <c r="IQ171" s="26">
        <f>IFERROR(Tableau17[[#This Row],[LEXD]]/Tableau17[[#This Row],[Total général]],"")</f>
        <v>0</v>
      </c>
      <c r="IR171" s="26">
        <f>IFERROR(Tableau17[[#This Row],[LEXG]]/Tableau17[[#This Row],[Total général]],"")</f>
        <v>0</v>
      </c>
      <c r="IS171" s="26">
        <f>IFERROR(Tableau17[[#This Row],[LLR]]/Tableau17[[#This Row],[Total général]],"")</f>
        <v>0.25671641791044775</v>
      </c>
      <c r="IT171" s="26">
        <f>IFERROR(Tableau17[[#This Row],[LREM]]/Tableau17[[#This Row],[Total général]],"")</f>
        <v>7.1641791044776124E-2</v>
      </c>
      <c r="IU171" s="26">
        <f>IFERROR(Tableau17[[#This Row],[LRN]]/Tableau17[[#This Row],[Total général]],"")</f>
        <v>0.18208955223880596</v>
      </c>
      <c r="IV171" s="26">
        <f>IFERROR(Tableau17[[#This Row],[LUG]]/Tableau17[[#This Row],[Total général]],"")</f>
        <v>0.20298507462686566</v>
      </c>
      <c r="IW171" s="26">
        <f>IFERROR(Tableau17[[#This Row],[LVEC]]/Tableau17[[#This Row],[Total général]],"")</f>
        <v>0.10149253731343283</v>
      </c>
      <c r="IX171" s="26">
        <f>IFERROR(Tableau17[[#This Row],[2008-T1-LCMD]]/Tableau17[[#This Row],[2008-T1-TOTAL]],"")</f>
        <v>5.1327433628318583E-2</v>
      </c>
      <c r="IY171" s="26">
        <f>IFERROR(Tableau17[[#This Row],[2008-T1-LDVD]]/Tableau17[[#This Row],[2008-T1-TOTAL]],"")</f>
        <v>0</v>
      </c>
      <c r="IZ171" s="26">
        <f>IFERROR(Tableau17[[#This Row],[2008-T1-LEXD]]/Tableau17[[#This Row],[2008-T1-TOTAL]],"")</f>
        <v>3.5398230088495575E-3</v>
      </c>
      <c r="JA171" s="26">
        <f>IFERROR(Tableau17[[#This Row],[2008-T1-LEXG]]/Tableau17[[#This Row],[2008-T1-TOTAL]],"")</f>
        <v>3.7168141592920353E-2</v>
      </c>
      <c r="JB171" s="26">
        <f>IFERROR(Tableau17[[#This Row],[2008-T1-LFN]]/Tableau17[[#This Row],[2008-T1-TOTAL]],"")</f>
        <v>6.5486725663716813E-2</v>
      </c>
      <c r="JC171" s="26">
        <f>IFERROR(Tableau17[[#This Row],[2008-T1-LMAJ]]/Tableau17[[#This Row],[2008-T1-TOTAL]],"")</f>
        <v>0.52920353982300883</v>
      </c>
      <c r="JD171" s="26">
        <f>IFERROR(Tableau17[[#This Row],[2008-T1-LUG]]/Tableau17[[#This Row],[2008-T1-TOTAL]],"")</f>
        <v>0.31327433628318585</v>
      </c>
      <c r="JE171" s="26">
        <f>IFERROR(Tableau17[[#This Row],[2008-T2-LFN]]/Tableau17[[#This Row],[2008-T2-TOTAL]],"")</f>
        <v>0</v>
      </c>
      <c r="JF171" s="26">
        <f>IFERROR(Tableau17[[#This Row],[2008-T2-LGC]]/Tableau17[[#This Row],[2008-T2-TOTAL]],"")</f>
        <v>0</v>
      </c>
      <c r="JG171" s="26">
        <f>IFERROR(Tableau17[[#This Row],[2008-T2-LMAJ]]/Tableau17[[#This Row],[2008-T2-TOTAL]],"")</f>
        <v>0.6594090202177294</v>
      </c>
      <c r="JH171" s="26">
        <f>IFERROR(Tableau17[[#This Row],[2008-T2-LUG]]/Tableau17[[#This Row],[2008-T2-TOTAL]],"")</f>
        <v>0.3405909797822706</v>
      </c>
      <c r="JI171" s="26">
        <f>IFERROR(Tableau17[[#This Row],[2014-T1-LDIV]]/Tableau17[[#This Row],[2014-T1-TOTAL]],"")</f>
        <v>0</v>
      </c>
      <c r="JJ171" s="26">
        <f>IFERROR(Tableau17[[#This Row],[2014-T1-LDVD]]/Tableau17[[#This Row],[2014-T1-TOTAL]],"")</f>
        <v>0.13523131672597866</v>
      </c>
      <c r="JK171" s="26">
        <f>IFERROR(Tableau17[[#This Row],[2014-T1-LDVG]]/Tableau17[[#This Row],[2014-T1-TOTAL]],"")</f>
        <v>3.0249110320284697E-2</v>
      </c>
      <c r="JL171" s="26">
        <f>IFERROR(Tableau17[[#This Row],[2014-T1-LEXG]]/Tableau17[[#This Row],[2014-T1-TOTAL]],"")</f>
        <v>0</v>
      </c>
      <c r="JM171" s="26">
        <f>IFERROR(Tableau17[[#This Row],[2014-T1-LFG]]/Tableau17[[#This Row],[2014-T1-TOTAL]],"")</f>
        <v>5.5160142348754451E-2</v>
      </c>
      <c r="JN171" s="26">
        <f>IFERROR(Tableau17[[#This Row],[2014-T1-LFN]]/Tableau17[[#This Row],[2014-T1-TOTAL]],"")</f>
        <v>0.19750889679715303</v>
      </c>
      <c r="JO171" s="26">
        <f>IFERROR(Tableau17[[#This Row],[2014-T1-LUD]]/Tableau17[[#This Row],[2014-T1-TOTAL]],"")</f>
        <v>0.44128113879003561</v>
      </c>
      <c r="JP171" s="26">
        <f>IFERROR(Tableau17[[#This Row],[2014-T1-LUG]]/Tableau17[[#This Row],[2014-T1-TOTAL]],"")</f>
        <v>0.14056939501779359</v>
      </c>
      <c r="JQ171" s="26">
        <f>IFERROR(Tableau17[[#This Row],[2014-T2-LFN]]/Tableau17[[#This Row],[2014-T2-TOTAL]],"")</f>
        <v>0.22905982905982905</v>
      </c>
      <c r="JR171" s="26">
        <f>IFERROR(Tableau17[[#This Row],[2014-T2-LUD]]/Tableau17[[#This Row],[2014-T2-TOTAL]],"")</f>
        <v>0.56239316239316239</v>
      </c>
      <c r="JS171" s="26">
        <f>IFERROR(Tableau17[[#This Row],[2014-T2-LUG]]/Tableau17[[#This Row],[2014-T2-TOTAL]],"")</f>
        <v>0.20854700854700856</v>
      </c>
      <c r="JT171" s="26">
        <f>IFERROR(Tableau17[[#This Row],[2015-T1-BC-DIV]]/Tableau17[[#This Row],[2015-T1-TOTAL]],"")</f>
        <v>4.3841336116910233E-2</v>
      </c>
      <c r="JU171" s="26">
        <f>IFERROR(Tableau17[[#This Row],[2015-T1-BC-DLF]]/Tableau17[[#This Row],[2015-T1-TOTAL]],"")</f>
        <v>3.1315240083507306E-2</v>
      </c>
      <c r="JV171" s="26">
        <f>IFERROR(Tableau17[[#This Row],[2015-T1-BC-DVD]]/Tableau17[[#This Row],[2015-T1-TOTAL]],"")</f>
        <v>0</v>
      </c>
      <c r="JW171" s="26">
        <f>IFERROR(Tableau17[[#This Row],[2015-T1-BC-DVG]]/Tableau17[[#This Row],[2015-T1-TOTAL]],"")</f>
        <v>0</v>
      </c>
      <c r="JX171" s="26">
        <f>IFERROR(Tableau17[[#This Row],[2015-T1-BC-FG]]/Tableau17[[#This Row],[2015-T1-TOTAL]],"")</f>
        <v>6.471816283924843E-2</v>
      </c>
      <c r="JY171" s="26">
        <f>IFERROR(Tableau17[[#This Row],[2015-T1-BC-FN]]/Tableau17[[#This Row],[2015-T1-TOTAL]],"")</f>
        <v>0.31524008350730687</v>
      </c>
      <c r="JZ171" s="26">
        <f>IFERROR(Tableau17[[#This Row],[2015-T1-BC-MDM]]/Tableau17[[#This Row],[2015-T1-TOTAL]],"")</f>
        <v>0</v>
      </c>
      <c r="KA171" s="26">
        <f>IFERROR(Tableau17[[#This Row],[2015-T1-BC-RDG]]/Tableau17[[#This Row],[2015-T1-TOTAL]],"")</f>
        <v>0</v>
      </c>
      <c r="KB171" s="26">
        <f>IFERROR(Tableau17[[#This Row],[2015-T1-BC-SOC]]/Tableau17[[#This Row],[2015-T1-TOTAL]],"")</f>
        <v>0</v>
      </c>
      <c r="KC171" s="26">
        <f>IFERROR(Tableau17[[#This Row],[2015-T1-BC-UD]]/Tableau17[[#This Row],[2015-T1-TOTAL]],"")</f>
        <v>0.37995824634655534</v>
      </c>
      <c r="KD171" s="26">
        <f>IFERROR(Tableau17[[#This Row],[2015-T1-BC-UG]]/Tableau17[[#This Row],[2015-T1-TOTAL]],"")</f>
        <v>0.1649269311064718</v>
      </c>
      <c r="KE171" s="26">
        <f>IFERROR(Tableau17[[#This Row],[2015-T1-BC-VEC]]/Tableau17[[#This Row],[2015-T1-TOTAL]],"")</f>
        <v>0</v>
      </c>
      <c r="KF171" s="26">
        <f>IFERROR(Tableau17[[#This Row],[2015-T2-BC-DVG]]/Tableau17[[#This Row],[2015-T2-TOTAL]],"")</f>
        <v>0</v>
      </c>
      <c r="KG171" s="26">
        <f>IFERROR(Tableau17[[#This Row],[2015-T2-BC-FN]]/Tableau17[[#This Row],[2015-T2-TOTAL]],"")</f>
        <v>0.35099337748344372</v>
      </c>
      <c r="KH171" s="26">
        <f>IFERROR(Tableau17[[#This Row],[2015-T2-BC-SOC]]/Tableau17[[#This Row],[2015-T2-TOTAL]],"")</f>
        <v>0</v>
      </c>
      <c r="KI171" s="26">
        <f>IFERROR(Tableau17[[#This Row],[2015-T2-BC-UD]]/Tableau17[[#This Row],[2015-T2-TOTAL]],"")</f>
        <v>0.64900662251655628</v>
      </c>
      <c r="KJ171" s="26">
        <f>IFERROR(Tableau17[[#This Row],[2015-T2-BC-UG]]/Tableau17[[#This Row],[2015-T2-TOTAL]],"")</f>
        <v>0</v>
      </c>
      <c r="KK171" s="26">
        <f>IFERROR(Tableau17[[#This Row],[2017 (L)-T1-COM]]/Tableau17[[#This Row],[2017 (L)-T1-TOTAL]],"")</f>
        <v>2.4574669187145556E-2</v>
      </c>
      <c r="KL171" s="26">
        <f>IFERROR(Tableau17[[#This Row],[2017 (L)-T1-DIV]]/Tableau17[[#This Row],[2017 (L)-T1-TOTAL]],"")</f>
        <v>1.5122873345935728E-2</v>
      </c>
      <c r="KM171" s="26">
        <f>IFERROR(Tableau17[[#This Row],[2017 (L)-T1-DLF]]/Tableau17[[#This Row],[2017 (L)-T1-TOTAL]],"")</f>
        <v>9.4517958412098299E-3</v>
      </c>
      <c r="KN171" s="26">
        <f>IFERROR(Tableau17[[#This Row],[2017 (L)-T1-DVD]]/Tableau17[[#This Row],[2017 (L)-T1-TOTAL]],"")</f>
        <v>3.780718336483932E-3</v>
      </c>
      <c r="KO171" s="26">
        <f>IFERROR(Tableau17[[#This Row],[2017 (L)-T1-DVG]]/Tableau17[[#This Row],[2017 (L)-T1-TOTAL]],"")</f>
        <v>1.890359168241966E-3</v>
      </c>
      <c r="KP171" s="26">
        <f>IFERROR(Tableau17[[#This Row],[2017 (L)-T1-ECO]]/Tableau17[[#This Row],[2017 (L)-T1-TOTAL]],"")</f>
        <v>4.3478260869565216E-2</v>
      </c>
      <c r="KQ171" s="26">
        <f>IFERROR(Tableau17[[#This Row],[2017 (L)-T1-EXD]]/Tableau17[[#This Row],[2017 (L)-T1-TOTAL]],"")</f>
        <v>1.890359168241966E-3</v>
      </c>
      <c r="KR171" s="26">
        <f>IFERROR(Tableau17[[#This Row],[2017 (L)-T1-EXG]]/Tableau17[[#This Row],[2017 (L)-T1-TOTAL]],"")</f>
        <v>1.890359168241966E-3</v>
      </c>
      <c r="KS171" s="26">
        <f>IFERROR(Tableau17[[#This Row],[2017 (L)-T1-FI]]/Tableau17[[#This Row],[2017 (L)-T1-TOTAL]],"")</f>
        <v>9.2627599243856329E-2</v>
      </c>
      <c r="KT171" s="26">
        <f>IFERROR(Tableau17[[#This Row],[2017 (L)-T1-FN]]/Tableau17[[#This Row],[2017 (L)-T1-TOTAL]],"")</f>
        <v>0.1323251417769376</v>
      </c>
      <c r="KU171" s="26">
        <f>IFERROR(Tableau17[[#This Row],[2017 (L)-T1-LR]]/Tableau17[[#This Row],[2017 (L)-T1-TOTAL]],"")</f>
        <v>0.29489603024574668</v>
      </c>
      <c r="KV171" s="26">
        <f>IFERROR(Tableau17[[#This Row],[2017 (L)-T1-MDM]]/Tableau17[[#This Row],[2017 (L)-T1-TOTAL]],"")</f>
        <v>0</v>
      </c>
      <c r="KW171" s="26">
        <f>IFERROR(Tableau17[[#This Row],[2017 (L)-T1-RDG]]/Tableau17[[#This Row],[2017 (L)-T1-TOTAL]],"")</f>
        <v>0</v>
      </c>
      <c r="KX171" s="26">
        <f>IFERROR(Tableau17[[#This Row],[2017 (L)-T1-REG]]/Tableau17[[#This Row],[2017 (L)-T1-TOTAL]],"")</f>
        <v>0</v>
      </c>
      <c r="KY171" s="26">
        <f>IFERROR(Tableau17[[#This Row],[2017 (L)-T1-REM]]/Tableau17[[#This Row],[2017 (L)-T1-TOTAL]],"")</f>
        <v>0.34782608695652173</v>
      </c>
      <c r="KZ171" s="26">
        <f>IFERROR(Tableau17[[#This Row],[2017 (L)-T1-SOC]]/Tableau17[[#This Row],[2017 (L)-T1-TOTAL]],"")</f>
        <v>3.0245746691871456E-2</v>
      </c>
      <c r="LA171" s="26">
        <f>IFERROR(Tableau17[[#This Row],[2017 (L)-T1-UDI]]/Tableau17[[#This Row],[2017 (L)-T1-TOTAL]],"")</f>
        <v>0</v>
      </c>
      <c r="LB171" s="26">
        <f>IFERROR(Tableau17[[#This Row],[2017 (L)-T2-FI]]/Tableau17[[#This Row],[2017 (L)-T2-TOTAL]],"")</f>
        <v>0</v>
      </c>
      <c r="LC171" s="26">
        <f>IFERROR(Tableau17[[#This Row],[2017 (L)-T2-FN]]/Tableau17[[#This Row],[2017 (L)-T2-TOTAL]],"")</f>
        <v>0</v>
      </c>
      <c r="LD171" s="26">
        <f>IFERROR(Tableau17[[#This Row],[2017 (L)-T2-LR]]/Tableau17[[#This Row],[2017 (L)-T2-TOTAL]],"")</f>
        <v>0.50476190476190474</v>
      </c>
      <c r="LE171" s="26">
        <f>IFERROR(Tableau17[[#This Row],[2017 (L)-T2-MDM]]/Tableau17[[#This Row],[2017 (L)-T2-TOTAL]],"")</f>
        <v>0</v>
      </c>
      <c r="LF171" s="26">
        <f>IFERROR(Tableau17[[#This Row],[2017 (L)-T2-REM]]/Tableau17[[#This Row],[2017 (L)-T2-TOTAL]],"")</f>
        <v>0.49523809523809526</v>
      </c>
      <c r="LG171" s="26">
        <f>IFERROR(Tableau17[[#This Row],[2017-T1-ARTHAUD Nathalie]]/Tableau17[[#This Row],[2017-T1-TOTAL]],"")</f>
        <v>1.1723329425556857E-3</v>
      </c>
      <c r="LH171" s="26">
        <f>IFERROR(Tableau17[[#This Row],[2017-T1-ASSELINEAU Fran]]/Tableau17[[#This Row],[2017-T1-TOTAL]],"")</f>
        <v>1.0550996483001172E-2</v>
      </c>
      <c r="LI171" s="26">
        <f>IFERROR(Tableau17[[#This Row],[2017-T1-CHEMINADE Jacques]]/Tableau17[[#This Row],[2017-T1-TOTAL]],"")</f>
        <v>3.5169988276670576E-3</v>
      </c>
      <c r="LJ171" s="26">
        <f>IFERROR(Tableau17[[#This Row],[2017-T1-DUPONT-AIGNAN Nicolas]]/Tableau17[[#This Row],[2017-T1-TOTAL]],"")</f>
        <v>5.6271981242672922E-2</v>
      </c>
      <c r="LK171" s="26">
        <f>IFERROR(Tableau17[[#This Row],[2017-T1-FILLON Fran]]/Tableau17[[#This Row],[2017-T1-TOTAL]],"")</f>
        <v>0.27315357561547482</v>
      </c>
      <c r="LL171" s="26">
        <f>IFERROR(Tableau17[[#This Row],[2017-T1-HAMON Beno]]/Tableau17[[#This Row],[2017-T1-TOTAL]],"")</f>
        <v>3.9859320046893319E-2</v>
      </c>
      <c r="LM171" s="26">
        <f>IFERROR(Tableau17[[#This Row],[2017-T1-LASSALLE Jean]]/Tableau17[[#This Row],[2017-T1-TOTAL]],"")</f>
        <v>1.0550996483001172E-2</v>
      </c>
      <c r="LN171" s="26">
        <f>IFERROR(Tableau17[[#This Row],[2017-T1-LE PEN Marine]]/Tableau17[[#This Row],[2017-T1-TOTAL]],"")</f>
        <v>0.19695193434935521</v>
      </c>
      <c r="LO171" s="26">
        <f>IFERROR(Tableau17[[#This Row],[2017-T1-M Jean-Luc]]/Tableau17[[#This Row],[2017-T1-TOTAL]],"")</f>
        <v>0.15592028135990621</v>
      </c>
      <c r="LP171" s="26">
        <f>IFERROR(Tableau17[[#This Row],[2017-T1-MACRON Emmanuel]]/Tableau17[[#This Row],[2017-T1-TOTAL]],"")</f>
        <v>0.24618991793669401</v>
      </c>
      <c r="LQ171" s="26">
        <f>IFERROR(Tableau17[[#This Row],[2017-T1-POUTOU Philippe]]/Tableau17[[#This Row],[2017-T1-TOTAL]],"")</f>
        <v>5.8616647127784291E-3</v>
      </c>
      <c r="LR171" s="26">
        <f>IFERROR(Tableau17[[#This Row],[2017-T2-LE PEN Marine]]/Tableau17[[#This Row],[2017-T2-TOTAL]],"")</f>
        <v>0.35512630014858843</v>
      </c>
      <c r="LS171" s="26">
        <f>IFERROR(Tableau17[[#This Row],[2017-T2-MACRON Emmanuel]]/Tableau17[[#This Row],[2017-T2-TOTAL]],"")</f>
        <v>0.64487369985141163</v>
      </c>
      <c r="LT171" s="26">
        <f>IFERROR(Tableau17[[#This Row],[2019-T1-ALEXANDRE Audric]]/Tableau17[[#This Row],[2019-T1-TOTAL]],"")</f>
        <v>0</v>
      </c>
      <c r="LU171" s="26">
        <f>IFERROR(Tableau17[[#This Row],[2019-T1-ARTHAUD Nathalie]]/Tableau17[[#This Row],[2019-T1-TOTAL]],"")</f>
        <v>0</v>
      </c>
      <c r="LV171" s="26">
        <f>IFERROR(Tableau17[[#This Row],[2019-T1-ASSELINEAU François]]/Tableau17[[#This Row],[2019-T1-TOTAL]],"")</f>
        <v>8.1799591002044997E-3</v>
      </c>
      <c r="LW171" s="26">
        <f>IFERROR(Tableau17[[#This Row],[2019-T1-AUBRY Manon]]/Tableau17[[#This Row],[2019-T1-TOTAL]],"")</f>
        <v>2.6584867075664622E-2</v>
      </c>
      <c r="LX171" s="26">
        <f>IFERROR(Tableau17[[#This Row],[2019-T1-AZERGUI Nagib]]/Tableau17[[#This Row],[2019-T1-TOTAL]],"")</f>
        <v>0</v>
      </c>
      <c r="LY171" s="26">
        <f>IFERROR(Tableau17[[#This Row],[2019-T1-BARDELLA Jordan]]/Tableau17[[#This Row],[2019-T1-TOTAL]],"")</f>
        <v>0.2392638036809816</v>
      </c>
      <c r="LZ171" s="26">
        <f>IFERROR(Tableau17[[#This Row],[2019-T1-BELLAMY François-Xavier]]/Tableau17[[#This Row],[2019-T1-TOTAL]],"")</f>
        <v>0.1492842535787321</v>
      </c>
      <c r="MA171" s="26">
        <f>IFERROR(Tableau17[[#This Row],[2019-T1-BIDOU Olivier]]/Tableau17[[#This Row],[2019-T1-TOTAL]],"")</f>
        <v>0</v>
      </c>
      <c r="MB171" s="26">
        <f>IFERROR(Tableau17[[#This Row],[2019-T1-BOURG Dominique]]/Tableau17[[#This Row],[2019-T1-TOTAL]],"")</f>
        <v>2.0449897750511249E-2</v>
      </c>
      <c r="MC171" s="26">
        <f>IFERROR(Tableau17[[#This Row],[2019-T1-BROSSAT Ian]]/Tableau17[[#This Row],[2019-T1-TOTAL]],"")</f>
        <v>3.6809815950920248E-2</v>
      </c>
      <c r="MD171" s="26">
        <f>IFERROR(Tableau17[[#This Row],[2019-T1-CAILLAUD Sophie]]/Tableau17[[#This Row],[2019-T1-TOTAL]],"")</f>
        <v>0</v>
      </c>
      <c r="ME171" s="26">
        <f>IFERROR(Tableau17[[#This Row],[2019-T1-CAMUS Renaud]]/Tableau17[[#This Row],[2019-T1-TOTAL]],"")</f>
        <v>0</v>
      </c>
      <c r="MF171" s="26">
        <f>IFERROR(Tableau17[[#This Row],[2019-T1-CHALENÇON Christophe]]/Tableau17[[#This Row],[2019-T1-TOTAL]],"")</f>
        <v>0</v>
      </c>
      <c r="MG171" s="26">
        <f>IFERROR(Tableau17[[#This Row],[2019-T1-CORBET Cathy Denise Ginette]]/Tableau17[[#This Row],[2019-T1-TOTAL]],"")</f>
        <v>0</v>
      </c>
      <c r="MH171" s="26">
        <f>IFERROR(Tableau17[[#This Row],[2019-T1-DE PREVOISIN Robert]]/Tableau17[[#This Row],[2019-T1-TOTAL]],"")</f>
        <v>0</v>
      </c>
      <c r="MI171" s="26">
        <f>IFERROR(Tableau17[[#This Row],[2019-T1-DELFEL Thérèse]]/Tableau17[[#This Row],[2019-T1-TOTAL]],"")</f>
        <v>0</v>
      </c>
      <c r="MJ171" s="26">
        <f>IFERROR(Tableau17[[#This Row],[2019-T1-DIEUMEGARD Pierre]]/Tableau17[[#This Row],[2019-T1-TOTAL]],"")</f>
        <v>0</v>
      </c>
      <c r="MK171" s="26">
        <f>IFERROR(Tableau17[[#This Row],[2019-T1-DUPONT-AIGNAN Nicolas]]/Tableau17[[#This Row],[2019-T1-TOTAL]],"")</f>
        <v>2.4539877300613498E-2</v>
      </c>
      <c r="ML171" s="26">
        <f>IFERROR(Tableau17[[#This Row],[2019-T1-GERNIGON Yves]]/Tableau17[[#This Row],[2019-T1-TOTAL]],"")</f>
        <v>0</v>
      </c>
      <c r="MM171" s="26">
        <f>IFERROR(Tableau17[[#This Row],[2019-T1-GLUCKSMANN Raphaël]]/Tableau17[[#This Row],[2019-T1-TOTAL]],"")</f>
        <v>5.5214723926380369E-2</v>
      </c>
      <c r="MN171" s="26">
        <f>IFERROR(Tableau17[[#This Row],[2019-T1-HAMON Benoît]]/Tableau17[[#This Row],[2019-T1-TOTAL]],"")</f>
        <v>2.0449897750511249E-2</v>
      </c>
      <c r="MO171" s="26">
        <f>IFERROR(Tableau17[[#This Row],[2019-T1-HELGEN Gilles]]/Tableau17[[#This Row],[2019-T1-TOTAL]],"")</f>
        <v>0</v>
      </c>
      <c r="MP171" s="26">
        <f>IFERROR(Tableau17[[#This Row],[2019-T1-JADOT Yannick]]/Tableau17[[#This Row],[2019-T1-TOTAL]],"")</f>
        <v>0.12678936605316973</v>
      </c>
      <c r="MQ171" s="26">
        <f>IFERROR(Tableau17[[#This Row],[2019-T1-LAGARDE Jean-Christophe]]/Tableau17[[#This Row],[2019-T1-TOTAL]],"")</f>
        <v>2.0449897750511249E-2</v>
      </c>
      <c r="MR171" s="26">
        <f>IFERROR(Tableau17[[#This Row],[2019-T1-LALANNE Francis]]/Tableau17[[#This Row],[2019-T1-TOTAL]],"")</f>
        <v>2.0449897750511249E-3</v>
      </c>
      <c r="MS171" s="26">
        <f>IFERROR(Tableau17[[#This Row],[2019-T1-LOISEAU Nathalie]]/Tableau17[[#This Row],[2019-T1-TOTAL]],"")</f>
        <v>0.2658486707566462</v>
      </c>
      <c r="MT171" s="26">
        <f>IFERROR(Tableau17[[#This Row],[2019-T1-MARIE Florie]]/Tableau17[[#This Row],[2019-T1-TOTAL]],"")</f>
        <v>4.0899795501022499E-3</v>
      </c>
      <c r="MU171" s="26">
        <f>IFERROR(Tableau17[[#This Row],[2008-T1-MACROEXTRDROITE]]/Tableau17[[#This Row],[2008-T1-MACROTOTALE]],"")</f>
        <v>6.9026548672566371E-2</v>
      </c>
      <c r="MV171" s="26">
        <f>IFERROR(Tableau17[[#This Row],[2008-T1-MACRODROITE]]/Tableau17[[#This Row],[2008-T1-MACROTOTALE]],"")</f>
        <v>0.58053097345132743</v>
      </c>
      <c r="MW171" s="26">
        <f>IFERROR(Tableau17[[#This Row],[2008-T1-MACROCENTRE]]/Tableau17[[#This Row],[2008-T1-MACROTOTALE]],"")</f>
        <v>0</v>
      </c>
      <c r="MX171" s="26">
        <f>IFERROR(Tableau17[[#This Row],[2008-T1-MACROGAUCHE]]/Tableau17[[#This Row],[2008-T1-MACROTOTALE]],"")</f>
        <v>0.35044247787610622</v>
      </c>
      <c r="MY171" s="26">
        <f>IFERROR(Tableau17[[#This Row],[2008-T1-MACROAUTRE]]/Tableau17[[#This Row],[2008-T1-MACROTOTALE]],"")</f>
        <v>0</v>
      </c>
      <c r="MZ171" s="26">
        <f>IFERROR(Tableau17[[#This Row],[2008-T2-MACROEXTRDROITE]]/Tableau17[[#This Row],[2008-T2-MACROTOTALE]],"")</f>
        <v>0</v>
      </c>
      <c r="NA171" s="26">
        <f>IFERROR(Tableau17[[#This Row],[2008-T2-MACRODROITE]]/Tableau17[[#This Row],[2008-T2-MACROTOTALE]],"")</f>
        <v>0.6594090202177294</v>
      </c>
      <c r="NB171" s="26">
        <f>IFERROR(Tableau17[[#This Row],[2008-T2-MACROCENTRE]]/Tableau17[[#This Row],[2008-T2-MACROTOTALE]],"")</f>
        <v>0</v>
      </c>
      <c r="NC171" s="26">
        <f>IFERROR(Tableau17[[#This Row],[2008-T2-MACROGAUCHE]]/Tableau17[[#This Row],[2008-T2-MACROTOTALE]],"")</f>
        <v>0.3405909797822706</v>
      </c>
      <c r="ND171" s="26">
        <f>IFERROR(Tableau17[[#This Row],[2008-T2-MACROAUTRE]]/Tableau17[[#This Row],[2008-T2-MACROTOTALE]],"")</f>
        <v>0</v>
      </c>
      <c r="NE171" s="26">
        <f>IFERROR(Tableau17[[#This Row],[2014-T1-MACROEXTRDROITE]]/Tableau17[[#This Row],[2014-T1-MACROTOTALE]],"")</f>
        <v>0.19750889679715303</v>
      </c>
      <c r="NF171" s="26">
        <f>IFERROR(Tableau17[[#This Row],[2014-T1-MACRODROITE]]/Tableau17[[#This Row],[2014-T1-MACROTOTALE]],"")</f>
        <v>0.57651245551601427</v>
      </c>
      <c r="NG171" s="26">
        <f>IFERROR(Tableau17[[#This Row],[2014-T1-MACROCENTRE]]/Tableau17[[#This Row],[2014-T1-MACROTOTALE]],"")</f>
        <v>0</v>
      </c>
      <c r="NH171" s="26">
        <f>IFERROR(Tableau17[[#This Row],[2014-T1-MACROGAUCHE]]/Tableau17[[#This Row],[2014-T1-MACROTOTALE]],"")</f>
        <v>0.22597864768683273</v>
      </c>
      <c r="NI171" s="26">
        <f>IFERROR(Tableau17[[#This Row],[2014-T1-MACROAUTRE]]/Tableau17[[#This Row],[2014-T1-MACROTOTALE]],"")</f>
        <v>0</v>
      </c>
      <c r="NJ171" s="26">
        <f>IFERROR(Tableau17[[#This Row],[2014-T2-MACROEXTRDROITE]]/Tableau17[[#This Row],[2014-T2-MACROTOTALE]],"")</f>
        <v>0.22905982905982905</v>
      </c>
      <c r="NK171" s="26">
        <f>IFERROR(Tableau17[[#This Row],[2014-T2-MACRODROITE]]/Tableau17[[#This Row],[2014-T2-MACROTOTALE]],"")</f>
        <v>0.56239316239316239</v>
      </c>
      <c r="NL171" s="26">
        <f>IFERROR(Tableau17[[#This Row],[2014-T2-MACROCENTRE]]/Tableau17[[#This Row],[2014-T2-MACROTOTALE]],"")</f>
        <v>0</v>
      </c>
      <c r="NM171" s="26">
        <f>IFERROR(Tableau17[[#This Row],[2014-T2-MACROGAUCHE]]/Tableau17[[#This Row],[2014-T2-MACROTOTALE]],"")</f>
        <v>0.20854700854700856</v>
      </c>
      <c r="NN171" s="26">
        <f>IFERROR(Tableau17[[#This Row],[2014-T2-MACROAUTRE]]/Tableau17[[#This Row],[2014-T2-MACROTOTALE]],"")</f>
        <v>0</v>
      </c>
      <c r="NO171" s="26">
        <f>IFERROR( Tableau17[[#This Row],[2015-T1-MACROEXTRDROITE]]/Tableau17[[#This Row],[2015-T1-MACROTOTALE]],"")</f>
        <v>0.3465553235908142</v>
      </c>
      <c r="NP171" s="26">
        <f>IFERROR(Tableau17[[#This Row],[2015-T1-MACRODROITE]]/Tableau17[[#This Row],[2015-T1-MACROTOTALE]],"")</f>
        <v>0.37995824634655534</v>
      </c>
      <c r="NQ171" s="26">
        <f>IFERROR(Tableau17[[#This Row],[2015-T1-MACROCENTRE]]/Tableau17[[#This Row],[2015-T1-MACROTOTALE]],"")</f>
        <v>0</v>
      </c>
      <c r="NR171" s="26">
        <f>IFERROR(Tableau17[[#This Row],[2015-T1-MACROGAUCHE]]/Tableau17[[#This Row],[2015-T1-MACROTOTALE]],"")</f>
        <v>0.22964509394572025</v>
      </c>
      <c r="NS171" s="26">
        <f>IFERROR(Tableau17[[#This Row],[2015-T1-MACROAUTRE]]/Tableau17[[#This Row],[2015-T1-MACROTOTALE]],"")</f>
        <v>4.3841336116910233E-2</v>
      </c>
      <c r="NT171" s="26">
        <f>IFERROR(Tableau17[[#This Row],[2015-T2-MACROEXTRDROITE]]/Tableau17[[#This Row],[2015-T2-MACROTOTALE]],"")</f>
        <v>0.35099337748344372</v>
      </c>
      <c r="NU171" s="26">
        <f>IFERROR(Tableau17[[#This Row],[2015-T2-MACRODROITE]]/Tableau17[[#This Row],[2015-T2-MACROTOTALE]],"")</f>
        <v>0.64900662251655628</v>
      </c>
      <c r="NV171" s="26">
        <f>IFERROR(Tableau17[[#This Row],[2015-T2-MACROCENTRE]]/Tableau17[[#This Row],[2015-T2-MACROTOTALE]],"")</f>
        <v>0</v>
      </c>
      <c r="NW171" s="26">
        <f>IFERROR(Tableau17[[#This Row],[2015-T2-MACROGAUCHE]]/Tableau17[[#This Row],[2015-T2-MACROTOTALE]],"")</f>
        <v>0</v>
      </c>
      <c r="NX171" s="26">
        <f>IFERROR(Tableau17[[#This Row],[2015-T2-MACROAUTRE]]/Tableau17[[#This Row],[2015-T2-MACROTOTALE]],"")</f>
        <v>0</v>
      </c>
      <c r="NY171" s="26">
        <f>IFERROR(Tableau17[[#This Row],[2017-T1-MACROEXTRDROITE]]/Tableau17[[#This Row],[2017-T1-MACROTOTALE]],"")</f>
        <v>0.26729191090269638</v>
      </c>
      <c r="NZ171" s="26">
        <f>IFERROR(Tableau17[[#This Row],[2017-T1-MACRODROITE]]/Tableau17[[#This Row],[2017-T1-MACROTOTALE]],"")</f>
        <v>0.27315357561547482</v>
      </c>
      <c r="OA171" s="26">
        <f>IFERROR(Tableau17[[#This Row],[2017-T1-MACROCENTRE]]/Tableau17[[#This Row],[2017-T1-MACROTOTALE]],"")</f>
        <v>0.24618991793669401</v>
      </c>
      <c r="OB171" s="26">
        <f>IFERROR(Tableau17[[#This Row],[2017-T1-MACROGAUCHE]]/Tableau17[[#This Row],[2017-T1-MACROTOTALE]],"")</f>
        <v>0.20281359906213364</v>
      </c>
      <c r="OC171" s="26">
        <f>IFERROR(Tableau17[[#This Row],[2017-T1-MACROAUTRE]]/Tableau17[[#This Row],[2017-T1-MACROTOTALE]],"")</f>
        <v>1.0550996483001172E-2</v>
      </c>
      <c r="OD171" s="26">
        <f>IFERROR(Tableau17[[#This Row],[2017-T2-MACROEXTRDROITE]]/Tableau17[[#This Row],[2017-T2-MACROTOTALE]],"")</f>
        <v>0.35512630014858843</v>
      </c>
      <c r="OE171" s="26">
        <f>IFERROR(Tableau17[[#This Row],[2017-T2-MACRODROITE]]/Tableau17[[#This Row],[2017-T2-MACROTOTALE]],"")</f>
        <v>0</v>
      </c>
      <c r="OF171" s="26">
        <f>IFERROR(Tableau17[[#This Row],[2017-T2-MACROCENTRE]]/Tableau17[[#This Row],[2017-T2-MACROTOTALE]],"")</f>
        <v>0.64487369985141163</v>
      </c>
      <c r="OG171" s="26">
        <f>IFERROR(Tableau17[[#This Row],[2017-T2-MACROGAUCHE]]/Tableau17[[#This Row],[2017-T2-MACROTOTALE]],"")</f>
        <v>0</v>
      </c>
      <c r="OH171" s="26">
        <f>IFERROR(Tableau17[[#This Row],[2017-T2-MACROAUTRE]]/Tableau17[[#This Row],[2017-T2-MACROTOTALE]],"")</f>
        <v>0</v>
      </c>
      <c r="OI171" s="26">
        <f>IFERROR(Tableau17[[#This Row],[2019-T1-MACROEXTRDROITE]]/Tableau17[[#This Row],[2019-T1-MACROTOTALE]],"")</f>
        <v>0.27016129032258063</v>
      </c>
      <c r="OJ171" s="26">
        <f>IFERROR(Tableau17[[#This Row],[2019-T1-MACRODROITE]]/Tableau17[[#This Row],[2019-T1-MACROTOTALE]],"")</f>
        <v>0.16733870967741934</v>
      </c>
      <c r="OK171" s="26">
        <f>IFERROR(Tableau17[[#This Row],[2019-T1-MACROCENTRE]]/Tableau17[[#This Row],[2019-T1-MACROTOTALE]],"")</f>
        <v>0.26209677419354838</v>
      </c>
      <c r="OL171" s="26">
        <f>IFERROR(Tableau17[[#This Row],[2019-T1-MACROGAUCHE]]/Tableau17[[#This Row],[2019-T1-MACROTOTALE]],"")</f>
        <v>0.26209677419354838</v>
      </c>
      <c r="OM171" s="26">
        <f>IFERROR(Tableau17[[#This Row],[2019-T1-MACROAUTRE]]/Tableau17[[#This Row],[2019-T1-MACROTOTALE]],"")</f>
        <v>3.8306451612903226E-2</v>
      </c>
      <c r="ON171" s="26">
        <f>IFERROR(Tableau17[[#This Row],[2020-T1-MACROEXTRDROITE]]/Tableau17[[#This Row],[2020-T1-MACROTOTALE]],"")</f>
        <v>0.18208955223880596</v>
      </c>
      <c r="OO171" s="26">
        <f>IFERROR(Tableau17[[#This Row],[2020-T1-MACRODROITE]]/Tableau17[[#This Row],[2020-T1-MACROTOTALE]],"")</f>
        <v>0.38805970149253732</v>
      </c>
      <c r="OP171" s="26">
        <f>IFERROR(Tableau17[[#This Row],[2020-T1-MACROCENTRE]]/Tableau17[[#This Row],[2020-T1-MACROTOTALE]],"")</f>
        <v>0.1044776119402985</v>
      </c>
      <c r="OQ171" s="26">
        <f>IFERROR(Tableau17[[#This Row],[2020-T1-MACROGAUCHE]]/Tableau17[[#This Row],[2020-T1-MACROTOTALE]],"")</f>
        <v>0.32537313432835818</v>
      </c>
      <c r="OR171" s="26">
        <f>IFERROR(Tableau17[[#This Row],[2020-T1-MACROAUTRE]]/Tableau17[[#This Row],[2020-T1-MACROTOTALE]],"")</f>
        <v>0</v>
      </c>
      <c r="OS171" s="26">
        <f>IFERROR(Tableau17[[#This Row],[2017 (L)-T1-MACROEXTRDROITE]]/Tableau17[[#This Row],[2017 (L)-T1-MACROTOTALE]],"")</f>
        <v>0.14366729678638943</v>
      </c>
      <c r="OT171" s="26">
        <f>IFERROR(Tableau17[[#This Row],[2017 (L)-T1-MACRODROITE]]/Tableau17[[#This Row],[2017 (L)-T1-MACROTOTALE]],"")</f>
        <v>0.29867674858223064</v>
      </c>
      <c r="OU171" s="26">
        <f>IFERROR(Tableau17[[#This Row],[2017 (L)-T1-MACROCENTRE]]/Tableau17[[#This Row],[2017 (L)-T1-MACROTOTALE]],"")</f>
        <v>0.34782608695652173</v>
      </c>
      <c r="OV171" s="26">
        <f>IFERROR(Tableau17[[#This Row],[2017 (L)-T1-MACROGAUCHE]]/Tableau17[[#This Row],[2017 (L)-T1-MACROTOTALE]],"")</f>
        <v>0.19470699432892249</v>
      </c>
      <c r="OW171" s="26">
        <f>IFERROR(Tableau17[[#This Row],[2017 (L)-T1-MACROAUTRE]]/Tableau17[[#This Row],[2017 (L)-T1-MACROTOTALE]],"")</f>
        <v>1.5122873345935728E-2</v>
      </c>
      <c r="OX171" s="26">
        <f>IFERROR(Tableau17[[#This Row],[2017 (L)-T2-MACROEXTRDROITE]]/Tableau17[[#This Row],[2017 (L)-T2-MACROTOTALE]],"")</f>
        <v>0</v>
      </c>
      <c r="OY171" s="26">
        <f>IFERROR(Tableau17[[#This Row],[2017 (L)-T2-MACRODROITE]]/Tableau17[[#This Row],[2017 (L)-T2-MACROTOTALE]],"")</f>
        <v>0.50476190476190474</v>
      </c>
      <c r="OZ171" s="26">
        <f>IFERROR(Tableau17[[#This Row],[2017 (L)-T2-MACROCENTRE]]/Tableau17[[#This Row],[2017 (L)-T2-MACROTOTALE]],"")</f>
        <v>0.49523809523809526</v>
      </c>
      <c r="PA171" s="26">
        <f>IFERROR(Tableau17[[#This Row],[2017 (L)-T2-MACROGAUCHE]]/Tableau17[[#This Row],[2017 (L)-T2-MACROTOTALE]],"")</f>
        <v>0</v>
      </c>
      <c r="PB171" s="26">
        <f>IFERROR(Tableau17[[#This Row],[2017 (L)-T2-MACROAUTRE]]/Tableau17[[#This Row],[2017 (L)-T2-MACROTOTALE]],"")</f>
        <v>0</v>
      </c>
      <c r="PC171" s="26">
        <f>IFERROR(Tableau17[[#This Row],[2008_T1_PROCUS]]/Tableau17[[#This Row],[2008_T1_INSCRITS]],0)</f>
        <v>2.3983315954118872E-2</v>
      </c>
      <c r="PD171" s="26">
        <f>IFERROR(Tableau17[[#This Row],[2008_T2_PROCUS]]/Tableau17[[#This Row],[2008_T2_INSCRITS]],0)</f>
        <v>3.4410844629822732E-2</v>
      </c>
      <c r="PE171" s="26">
        <f>Tableau17[[#This Row],[2014_T1_PROCUS]]/Tableau17[[#This Row],[2014_T1_INSCRITS]]</f>
        <v>1.2435233160621761E-2</v>
      </c>
      <c r="PF171" s="26">
        <f>IFERROR(Tableau17[[#This Row],[2014_T2_PROCUS]]/Tableau17[[#This Row],[2014_T2_INSCRITS]],0)</f>
        <v>2.1761658031088083E-2</v>
      </c>
    </row>
    <row r="172" spans="1:422" hidden="1" x14ac:dyDescent="0.2">
      <c r="A172" s="1">
        <v>2</v>
      </c>
      <c r="B172" s="1" t="s">
        <v>250</v>
      </c>
      <c r="C172" s="1" t="s">
        <v>261</v>
      </c>
      <c r="D172" s="1" t="s">
        <v>261</v>
      </c>
      <c r="E172" s="1">
        <v>233</v>
      </c>
      <c r="F172" s="1">
        <v>5.3665380000000003</v>
      </c>
      <c r="G172" s="1">
        <v>43.300275999999997</v>
      </c>
      <c r="H172" s="3">
        <v>875</v>
      </c>
      <c r="I172" s="3">
        <v>134</v>
      </c>
      <c r="J172" s="1">
        <v>1</v>
      </c>
      <c r="L172" s="1">
        <v>85</v>
      </c>
      <c r="M172" s="1">
        <v>17</v>
      </c>
      <c r="O172" s="1">
        <v>4</v>
      </c>
      <c r="P172" s="1">
        <v>61</v>
      </c>
      <c r="Q172" s="1">
        <v>26</v>
      </c>
      <c r="R172" s="1">
        <v>51</v>
      </c>
      <c r="S172" s="1">
        <v>119</v>
      </c>
      <c r="T172" s="1">
        <v>16</v>
      </c>
      <c r="U172" s="1">
        <v>380</v>
      </c>
      <c r="V172" s="1">
        <v>969</v>
      </c>
      <c r="W172" s="1">
        <v>576</v>
      </c>
      <c r="X172" s="1">
        <v>12</v>
      </c>
      <c r="Y172" s="2">
        <v>0.59442724000000002</v>
      </c>
      <c r="Z172" s="1">
        <v>969</v>
      </c>
      <c r="AA172" s="1">
        <v>602</v>
      </c>
      <c r="AB172" s="1">
        <v>13</v>
      </c>
      <c r="AC172" s="2">
        <v>0.62125903000000005</v>
      </c>
      <c r="AD172" s="1">
        <v>875</v>
      </c>
      <c r="AE172" s="1">
        <v>386</v>
      </c>
      <c r="AF172" s="2">
        <v>0.44114286000000003</v>
      </c>
      <c r="AG172" s="1">
        <f t="shared" si="2"/>
        <v>134</v>
      </c>
      <c r="AH172" s="1">
        <v>972</v>
      </c>
      <c r="AI172" s="1">
        <v>652</v>
      </c>
      <c r="AJ172" s="1">
        <v>19</v>
      </c>
      <c r="AK172" s="2">
        <v>0.67078188999999999</v>
      </c>
      <c r="AN172" s="1">
        <v>0</v>
      </c>
      <c r="AP172" s="1">
        <v>922</v>
      </c>
      <c r="AQ172" s="1">
        <v>477</v>
      </c>
      <c r="AR172" s="2">
        <v>0.51735357999999998</v>
      </c>
      <c r="AS172" s="1">
        <v>920</v>
      </c>
      <c r="AT172" s="1">
        <v>475</v>
      </c>
      <c r="AU172" s="2">
        <v>0.51630434999999997</v>
      </c>
      <c r="AV172" s="1">
        <v>912</v>
      </c>
      <c r="AW172" s="1">
        <v>458</v>
      </c>
      <c r="AX172" s="2">
        <v>0.50219298000000001</v>
      </c>
      <c r="AY172" s="1">
        <v>912</v>
      </c>
      <c r="AZ172" s="1">
        <v>374</v>
      </c>
      <c r="BA172" s="2">
        <v>0.41008771999999999</v>
      </c>
      <c r="BB172" s="1">
        <v>913</v>
      </c>
      <c r="BC172" s="1">
        <v>690</v>
      </c>
      <c r="BD172" s="2">
        <v>0.75575026999999995</v>
      </c>
      <c r="BE172" s="1">
        <v>912</v>
      </c>
      <c r="BF172" s="1">
        <v>649</v>
      </c>
      <c r="BG172" s="2">
        <v>0.71162281000000005</v>
      </c>
      <c r="BH172" s="1">
        <v>868</v>
      </c>
      <c r="BI172" s="1">
        <v>424</v>
      </c>
      <c r="BJ172" s="2">
        <v>0.48847926000000003</v>
      </c>
      <c r="BK172" s="1">
        <v>23</v>
      </c>
      <c r="BN172" s="1">
        <v>51</v>
      </c>
      <c r="BO172" s="1">
        <v>49</v>
      </c>
      <c r="BP172" s="1">
        <v>164</v>
      </c>
      <c r="BQ172" s="1">
        <v>351</v>
      </c>
      <c r="BR172" s="1">
        <v>638</v>
      </c>
      <c r="BX172" s="1">
        <v>10</v>
      </c>
      <c r="BZ172" s="1">
        <v>187</v>
      </c>
      <c r="CA172" s="1">
        <v>4</v>
      </c>
      <c r="CB172" s="1">
        <v>45</v>
      </c>
      <c r="CC172" s="1">
        <v>70</v>
      </c>
      <c r="CD172" s="1">
        <v>147</v>
      </c>
      <c r="CE172" s="1">
        <v>102</v>
      </c>
      <c r="CF172" s="1">
        <v>565</v>
      </c>
      <c r="CG172" s="1">
        <v>88</v>
      </c>
      <c r="CH172" s="1">
        <v>303</v>
      </c>
      <c r="CI172" s="1">
        <v>181</v>
      </c>
      <c r="CJ172" s="1">
        <v>572</v>
      </c>
      <c r="CL172" s="1">
        <v>4</v>
      </c>
      <c r="CN172" s="1">
        <v>195</v>
      </c>
      <c r="CO172" s="1">
        <v>38</v>
      </c>
      <c r="CP172" s="1">
        <v>74</v>
      </c>
      <c r="CS172" s="1">
        <v>47</v>
      </c>
      <c r="CT172" s="1">
        <v>51</v>
      </c>
      <c r="CV172" s="1">
        <v>60</v>
      </c>
      <c r="CW172" s="1">
        <v>469</v>
      </c>
      <c r="CX172" s="1">
        <v>298</v>
      </c>
      <c r="CY172" s="1">
        <v>112</v>
      </c>
      <c r="DC172" s="1">
        <v>410</v>
      </c>
      <c r="DE172" s="1">
        <v>11</v>
      </c>
      <c r="DF172" s="1">
        <v>3</v>
      </c>
      <c r="DG172" s="1">
        <v>0</v>
      </c>
      <c r="DH172" s="1">
        <v>5</v>
      </c>
      <c r="DI172" s="1">
        <v>8</v>
      </c>
      <c r="DJ172" s="1">
        <v>0</v>
      </c>
      <c r="DK172" s="1">
        <v>2</v>
      </c>
      <c r="DL172" s="1">
        <v>125</v>
      </c>
      <c r="DM172" s="1">
        <v>65</v>
      </c>
      <c r="DN172" s="1">
        <v>60</v>
      </c>
      <c r="DQ172" s="1">
        <v>4</v>
      </c>
      <c r="DR172" s="1">
        <v>107</v>
      </c>
      <c r="DS172" s="1">
        <v>60</v>
      </c>
      <c r="DU172" s="1">
        <v>450</v>
      </c>
      <c r="DV172" s="1">
        <v>170</v>
      </c>
      <c r="DZ172" s="1">
        <v>165</v>
      </c>
      <c r="EA172" s="1">
        <v>335</v>
      </c>
      <c r="EB172" s="1">
        <v>1</v>
      </c>
      <c r="EC172" s="1">
        <v>5</v>
      </c>
      <c r="ED172" s="1">
        <v>0</v>
      </c>
      <c r="EE172" s="1">
        <v>13</v>
      </c>
      <c r="EF172" s="1">
        <v>80</v>
      </c>
      <c r="EG172" s="1">
        <v>52</v>
      </c>
      <c r="EH172" s="1">
        <v>6</v>
      </c>
      <c r="EI172" s="1">
        <v>146</v>
      </c>
      <c r="EJ172" s="1">
        <v>186</v>
      </c>
      <c r="EK172" s="1">
        <v>182</v>
      </c>
      <c r="EL172" s="1">
        <v>9</v>
      </c>
      <c r="EM172" s="1">
        <v>680</v>
      </c>
      <c r="EN172" s="1">
        <v>190</v>
      </c>
      <c r="EO172" s="1">
        <v>400</v>
      </c>
      <c r="EP172" s="1">
        <v>590</v>
      </c>
      <c r="EQ172" s="1">
        <v>0</v>
      </c>
      <c r="ER172" s="1">
        <v>0</v>
      </c>
      <c r="ES172" s="1">
        <v>7</v>
      </c>
      <c r="ET172" s="1">
        <v>39</v>
      </c>
      <c r="EU172" s="1">
        <v>3</v>
      </c>
      <c r="EV172" s="1">
        <v>121</v>
      </c>
      <c r="EW172" s="1">
        <v>24</v>
      </c>
      <c r="EX172" s="1">
        <v>0</v>
      </c>
      <c r="EY172" s="1">
        <v>6</v>
      </c>
      <c r="EZ172" s="1">
        <v>8</v>
      </c>
      <c r="FA172" s="1">
        <v>0</v>
      </c>
      <c r="FB172" s="1">
        <v>0</v>
      </c>
      <c r="FC172" s="1">
        <v>0</v>
      </c>
      <c r="FD172" s="1">
        <v>0</v>
      </c>
      <c r="FE172" s="1">
        <v>0</v>
      </c>
      <c r="FF172" s="1">
        <v>0</v>
      </c>
      <c r="FG172" s="1">
        <v>0</v>
      </c>
      <c r="FH172" s="1">
        <v>5</v>
      </c>
      <c r="FI172" s="1">
        <v>1</v>
      </c>
      <c r="FJ172" s="1">
        <v>37</v>
      </c>
      <c r="FK172" s="1">
        <v>17</v>
      </c>
      <c r="FL172" s="1">
        <v>0</v>
      </c>
      <c r="FM172" s="1">
        <v>63</v>
      </c>
      <c r="FN172" s="1">
        <v>3</v>
      </c>
      <c r="FO172" s="1">
        <v>1</v>
      </c>
      <c r="FP172" s="1">
        <v>64</v>
      </c>
      <c r="FQ172" s="1">
        <v>0</v>
      </c>
      <c r="FR172" s="1">
        <f>SUM(Tableau17[[#This Row],[2019-T1-ALEXANDRE Audric]:[2019-T1-MARIE Florie]])</f>
        <v>399</v>
      </c>
      <c r="FS172" s="1">
        <v>49</v>
      </c>
      <c r="FT172" s="1">
        <v>187</v>
      </c>
      <c r="FU172" s="1">
        <v>0</v>
      </c>
      <c r="FV172" s="1">
        <v>402</v>
      </c>
      <c r="FW172" s="1">
        <v>0</v>
      </c>
      <c r="FX172" s="1">
        <v>638</v>
      </c>
      <c r="GD172" s="1">
        <v>0</v>
      </c>
      <c r="GE172" s="1">
        <v>70</v>
      </c>
      <c r="GF172" s="1">
        <v>298</v>
      </c>
      <c r="GG172" s="1">
        <v>10</v>
      </c>
      <c r="GH172" s="1">
        <v>187</v>
      </c>
      <c r="GI172" s="1">
        <v>0</v>
      </c>
      <c r="GJ172" s="1">
        <v>565</v>
      </c>
      <c r="GK172" s="1">
        <v>88</v>
      </c>
      <c r="GL172" s="1">
        <v>303</v>
      </c>
      <c r="GM172" s="1">
        <v>0</v>
      </c>
      <c r="GN172" s="1">
        <v>181</v>
      </c>
      <c r="GO172" s="1">
        <v>0</v>
      </c>
      <c r="GP172" s="1">
        <v>572</v>
      </c>
      <c r="GQ172" s="1">
        <v>78</v>
      </c>
      <c r="GR172" s="1">
        <v>51</v>
      </c>
      <c r="GS172" s="1">
        <v>0</v>
      </c>
      <c r="GT172" s="1">
        <v>340</v>
      </c>
      <c r="GU172" s="1">
        <v>0</v>
      </c>
      <c r="GV172" s="1">
        <v>469</v>
      </c>
      <c r="GW172" s="1">
        <v>112</v>
      </c>
      <c r="GX172" s="1">
        <v>0</v>
      </c>
      <c r="GY172" s="1">
        <v>0</v>
      </c>
      <c r="GZ172" s="1">
        <v>298</v>
      </c>
      <c r="HA172" s="1">
        <v>0</v>
      </c>
      <c r="HB172" s="1">
        <v>410</v>
      </c>
      <c r="HC172" s="1">
        <v>164</v>
      </c>
      <c r="HD172" s="1">
        <v>80</v>
      </c>
      <c r="HE172" s="1">
        <v>182</v>
      </c>
      <c r="HF172" s="1">
        <v>248</v>
      </c>
      <c r="HG172" s="1">
        <v>6</v>
      </c>
      <c r="HH172" s="1">
        <v>680</v>
      </c>
      <c r="HI172" s="1">
        <v>190</v>
      </c>
      <c r="HJ172" s="1">
        <v>0</v>
      </c>
      <c r="HK172" s="1">
        <v>400</v>
      </c>
      <c r="HL172" s="1">
        <v>0</v>
      </c>
      <c r="HM172" s="1">
        <v>0</v>
      </c>
      <c r="HN172" s="1">
        <v>590</v>
      </c>
      <c r="HO172" s="1">
        <v>134</v>
      </c>
      <c r="HP172" s="1">
        <v>27</v>
      </c>
      <c r="HQ172" s="1">
        <v>64</v>
      </c>
      <c r="HR172" s="1">
        <v>164</v>
      </c>
      <c r="HS172" s="1">
        <v>21</v>
      </c>
      <c r="HT172" s="1">
        <v>410</v>
      </c>
      <c r="HU172" s="1">
        <v>51</v>
      </c>
      <c r="HV172" s="1">
        <v>146</v>
      </c>
      <c r="HW172" s="1">
        <v>27</v>
      </c>
      <c r="HX172" s="1">
        <v>156</v>
      </c>
      <c r="HY172" s="1">
        <v>0</v>
      </c>
      <c r="HZ172" s="1">
        <v>380</v>
      </c>
      <c r="IA172" s="1">
        <v>68</v>
      </c>
      <c r="IB172" s="1">
        <v>60</v>
      </c>
      <c r="IC172" s="1">
        <v>107</v>
      </c>
      <c r="ID172" s="1">
        <v>200</v>
      </c>
      <c r="IE172" s="1">
        <v>15</v>
      </c>
      <c r="IF172" s="1">
        <v>450</v>
      </c>
      <c r="IG172" s="1">
        <v>0</v>
      </c>
      <c r="IH172" s="1">
        <v>0</v>
      </c>
      <c r="II172" s="1">
        <v>165</v>
      </c>
      <c r="IJ172" s="1">
        <v>170</v>
      </c>
      <c r="IK172" s="1">
        <v>0</v>
      </c>
      <c r="IL172" s="1">
        <v>335</v>
      </c>
      <c r="IM172" s="26">
        <f>IFERROR(Tableau17[[#This Row],[LDIV]]/Tableau17[[#This Row],[Total général]],"")</f>
        <v>2.631578947368421E-3</v>
      </c>
      <c r="IN172" s="26">
        <f>IFERROR(Tableau17[[#This Row],[LDVC]]/Tableau17[[#This Row],[Total général]],"")</f>
        <v>0</v>
      </c>
      <c r="IO172" s="26">
        <f>IFERROR(Tableau17[[#This Row],[LDVD]]/Tableau17[[#This Row],[Total général]],"")</f>
        <v>0.22368421052631579</v>
      </c>
      <c r="IP172" s="26">
        <f>IFERROR(Tableau17[[#This Row],[LDVG]]/Tableau17[[#This Row],[Total général]],"")</f>
        <v>4.4736842105263158E-2</v>
      </c>
      <c r="IQ172" s="26">
        <f>IFERROR(Tableau17[[#This Row],[LEXD]]/Tableau17[[#This Row],[Total général]],"")</f>
        <v>0</v>
      </c>
      <c r="IR172" s="26">
        <f>IFERROR(Tableau17[[#This Row],[LEXG]]/Tableau17[[#This Row],[Total général]],"")</f>
        <v>1.0526315789473684E-2</v>
      </c>
      <c r="IS172" s="26">
        <f>IFERROR(Tableau17[[#This Row],[LLR]]/Tableau17[[#This Row],[Total général]],"")</f>
        <v>0.16052631578947368</v>
      </c>
      <c r="IT172" s="26">
        <f>IFERROR(Tableau17[[#This Row],[LREM]]/Tableau17[[#This Row],[Total général]],"")</f>
        <v>6.8421052631578952E-2</v>
      </c>
      <c r="IU172" s="26">
        <f>IFERROR(Tableau17[[#This Row],[LRN]]/Tableau17[[#This Row],[Total général]],"")</f>
        <v>0.13421052631578947</v>
      </c>
      <c r="IV172" s="26">
        <f>IFERROR(Tableau17[[#This Row],[LUG]]/Tableau17[[#This Row],[Total général]],"")</f>
        <v>0.31315789473684208</v>
      </c>
      <c r="IW172" s="26">
        <f>IFERROR(Tableau17[[#This Row],[LVEC]]/Tableau17[[#This Row],[Total général]],"")</f>
        <v>4.2105263157894736E-2</v>
      </c>
      <c r="IX172" s="26">
        <f>IFERROR(Tableau17[[#This Row],[2008-T1-LCMD]]/Tableau17[[#This Row],[2008-T1-TOTAL]],"")</f>
        <v>3.6050156739811913E-2</v>
      </c>
      <c r="IY172" s="26">
        <f>IFERROR(Tableau17[[#This Row],[2008-T1-LDVD]]/Tableau17[[#This Row],[2008-T1-TOTAL]],"")</f>
        <v>0</v>
      </c>
      <c r="IZ172" s="26">
        <f>IFERROR(Tableau17[[#This Row],[2008-T1-LEXD]]/Tableau17[[#This Row],[2008-T1-TOTAL]],"")</f>
        <v>0</v>
      </c>
      <c r="JA172" s="26">
        <f>IFERROR(Tableau17[[#This Row],[2008-T1-LEXG]]/Tableau17[[#This Row],[2008-T1-TOTAL]],"")</f>
        <v>7.9937304075235111E-2</v>
      </c>
      <c r="JB172" s="26">
        <f>IFERROR(Tableau17[[#This Row],[2008-T1-LFN]]/Tableau17[[#This Row],[2008-T1-TOTAL]],"")</f>
        <v>7.6802507836990594E-2</v>
      </c>
      <c r="JC172" s="26">
        <f>IFERROR(Tableau17[[#This Row],[2008-T1-LMAJ]]/Tableau17[[#This Row],[2008-T1-TOTAL]],"")</f>
        <v>0.25705329153605017</v>
      </c>
      <c r="JD172" s="26">
        <f>IFERROR(Tableau17[[#This Row],[2008-T1-LUG]]/Tableau17[[#This Row],[2008-T1-TOTAL]],"")</f>
        <v>0.55015673981191227</v>
      </c>
      <c r="JE172" s="26" t="str">
        <f>IFERROR(Tableau17[[#This Row],[2008-T2-LFN]]/Tableau17[[#This Row],[2008-T2-TOTAL]],"")</f>
        <v/>
      </c>
      <c r="JF172" s="26" t="str">
        <f>IFERROR(Tableau17[[#This Row],[2008-T2-LGC]]/Tableau17[[#This Row],[2008-T2-TOTAL]],"")</f>
        <v/>
      </c>
      <c r="JG172" s="26" t="str">
        <f>IFERROR(Tableau17[[#This Row],[2008-T2-LMAJ]]/Tableau17[[#This Row],[2008-T2-TOTAL]],"")</f>
        <v/>
      </c>
      <c r="JH172" s="26" t="str">
        <f>IFERROR(Tableau17[[#This Row],[2008-T2-LUG]]/Tableau17[[#This Row],[2008-T2-TOTAL]],"")</f>
        <v/>
      </c>
      <c r="JI172" s="26">
        <f>IFERROR(Tableau17[[#This Row],[2014-T1-LDIV]]/Tableau17[[#This Row],[2014-T1-TOTAL]],"")</f>
        <v>1.7699115044247787E-2</v>
      </c>
      <c r="JJ172" s="26">
        <f>IFERROR(Tableau17[[#This Row],[2014-T1-LDVD]]/Tableau17[[#This Row],[2014-T1-TOTAL]],"")</f>
        <v>0</v>
      </c>
      <c r="JK172" s="26">
        <f>IFERROR(Tableau17[[#This Row],[2014-T1-LDVG]]/Tableau17[[#This Row],[2014-T1-TOTAL]],"")</f>
        <v>0.33097345132743361</v>
      </c>
      <c r="JL172" s="26">
        <f>IFERROR(Tableau17[[#This Row],[2014-T1-LEXG]]/Tableau17[[#This Row],[2014-T1-TOTAL]],"")</f>
        <v>7.0796460176991149E-3</v>
      </c>
      <c r="JM172" s="26">
        <f>IFERROR(Tableau17[[#This Row],[2014-T1-LFG]]/Tableau17[[#This Row],[2014-T1-TOTAL]],"")</f>
        <v>7.9646017699115043E-2</v>
      </c>
      <c r="JN172" s="26">
        <f>IFERROR(Tableau17[[#This Row],[2014-T1-LFN]]/Tableau17[[#This Row],[2014-T1-TOTAL]],"")</f>
        <v>0.12389380530973451</v>
      </c>
      <c r="JO172" s="26">
        <f>IFERROR(Tableau17[[#This Row],[2014-T1-LUD]]/Tableau17[[#This Row],[2014-T1-TOTAL]],"")</f>
        <v>0.26017699115044246</v>
      </c>
      <c r="JP172" s="26">
        <f>IFERROR(Tableau17[[#This Row],[2014-T1-LUG]]/Tableau17[[#This Row],[2014-T1-TOTAL]],"")</f>
        <v>0.18053097345132743</v>
      </c>
      <c r="JQ172" s="26">
        <f>IFERROR(Tableau17[[#This Row],[2014-T2-LFN]]/Tableau17[[#This Row],[2014-T2-TOTAL]],"")</f>
        <v>0.15384615384615385</v>
      </c>
      <c r="JR172" s="26">
        <f>IFERROR(Tableau17[[#This Row],[2014-T2-LUD]]/Tableau17[[#This Row],[2014-T2-TOTAL]],"")</f>
        <v>0.52972027972027969</v>
      </c>
      <c r="JS172" s="26">
        <f>IFERROR(Tableau17[[#This Row],[2014-T2-LUG]]/Tableau17[[#This Row],[2014-T2-TOTAL]],"")</f>
        <v>0.31643356643356646</v>
      </c>
      <c r="JT172" s="26">
        <f>IFERROR(Tableau17[[#This Row],[2015-T1-BC-DIV]]/Tableau17[[#This Row],[2015-T1-TOTAL]],"")</f>
        <v>0</v>
      </c>
      <c r="JU172" s="26">
        <f>IFERROR(Tableau17[[#This Row],[2015-T1-BC-DLF]]/Tableau17[[#This Row],[2015-T1-TOTAL]],"")</f>
        <v>8.5287846481876331E-3</v>
      </c>
      <c r="JV172" s="26">
        <f>IFERROR(Tableau17[[#This Row],[2015-T1-BC-DVD]]/Tableau17[[#This Row],[2015-T1-TOTAL]],"")</f>
        <v>0</v>
      </c>
      <c r="JW172" s="26">
        <f>IFERROR(Tableau17[[#This Row],[2015-T1-BC-DVG]]/Tableau17[[#This Row],[2015-T1-TOTAL]],"")</f>
        <v>0.41577825159914711</v>
      </c>
      <c r="JX172" s="26">
        <f>IFERROR(Tableau17[[#This Row],[2015-T1-BC-FG]]/Tableau17[[#This Row],[2015-T1-TOTAL]],"")</f>
        <v>8.1023454157782518E-2</v>
      </c>
      <c r="JY172" s="26">
        <f>IFERROR(Tableau17[[#This Row],[2015-T1-BC-FN]]/Tableau17[[#This Row],[2015-T1-TOTAL]],"")</f>
        <v>0.15778251599147122</v>
      </c>
      <c r="JZ172" s="26">
        <f>IFERROR(Tableau17[[#This Row],[2015-T1-BC-MDM]]/Tableau17[[#This Row],[2015-T1-TOTAL]],"")</f>
        <v>0</v>
      </c>
      <c r="KA172" s="26">
        <f>IFERROR(Tableau17[[#This Row],[2015-T1-BC-RDG]]/Tableau17[[#This Row],[2015-T1-TOTAL]],"")</f>
        <v>0</v>
      </c>
      <c r="KB172" s="26">
        <f>IFERROR(Tableau17[[#This Row],[2015-T1-BC-SOC]]/Tableau17[[#This Row],[2015-T1-TOTAL]],"")</f>
        <v>0.10021321961620469</v>
      </c>
      <c r="KC172" s="26">
        <f>IFERROR(Tableau17[[#This Row],[2015-T1-BC-UD]]/Tableau17[[#This Row],[2015-T1-TOTAL]],"")</f>
        <v>0.10874200426439233</v>
      </c>
      <c r="KD172" s="26">
        <f>IFERROR(Tableau17[[#This Row],[2015-T1-BC-UG]]/Tableau17[[#This Row],[2015-T1-TOTAL]],"")</f>
        <v>0</v>
      </c>
      <c r="KE172" s="26">
        <f>IFERROR(Tableau17[[#This Row],[2015-T1-BC-VEC]]/Tableau17[[#This Row],[2015-T1-TOTAL]],"")</f>
        <v>0.1279317697228145</v>
      </c>
      <c r="KF172" s="26">
        <f>IFERROR(Tableau17[[#This Row],[2015-T2-BC-DVG]]/Tableau17[[#This Row],[2015-T2-TOTAL]],"")</f>
        <v>0.72682926829268291</v>
      </c>
      <c r="KG172" s="26">
        <f>IFERROR(Tableau17[[#This Row],[2015-T2-BC-FN]]/Tableau17[[#This Row],[2015-T2-TOTAL]],"")</f>
        <v>0.27317073170731709</v>
      </c>
      <c r="KH172" s="26">
        <f>IFERROR(Tableau17[[#This Row],[2015-T2-BC-SOC]]/Tableau17[[#This Row],[2015-T2-TOTAL]],"")</f>
        <v>0</v>
      </c>
      <c r="KI172" s="26">
        <f>IFERROR(Tableau17[[#This Row],[2015-T2-BC-UD]]/Tableau17[[#This Row],[2015-T2-TOTAL]],"")</f>
        <v>0</v>
      </c>
      <c r="KJ172" s="26">
        <f>IFERROR(Tableau17[[#This Row],[2015-T2-BC-UG]]/Tableau17[[#This Row],[2015-T2-TOTAL]],"")</f>
        <v>0</v>
      </c>
      <c r="KK172" s="26">
        <f>IFERROR(Tableau17[[#This Row],[2017 (L)-T1-COM]]/Tableau17[[#This Row],[2017 (L)-T1-TOTAL]],"")</f>
        <v>0</v>
      </c>
      <c r="KL172" s="26">
        <f>IFERROR(Tableau17[[#This Row],[2017 (L)-T1-DIV]]/Tableau17[[#This Row],[2017 (L)-T1-TOTAL]],"")</f>
        <v>2.4444444444444446E-2</v>
      </c>
      <c r="KM172" s="26">
        <f>IFERROR(Tableau17[[#This Row],[2017 (L)-T1-DLF]]/Tableau17[[#This Row],[2017 (L)-T1-TOTAL]],"")</f>
        <v>6.6666666666666671E-3</v>
      </c>
      <c r="KN172" s="26">
        <f>IFERROR(Tableau17[[#This Row],[2017 (L)-T1-DVD]]/Tableau17[[#This Row],[2017 (L)-T1-TOTAL]],"")</f>
        <v>0</v>
      </c>
      <c r="KO172" s="26">
        <f>IFERROR(Tableau17[[#This Row],[2017 (L)-T1-DVG]]/Tableau17[[#This Row],[2017 (L)-T1-TOTAL]],"")</f>
        <v>1.1111111111111112E-2</v>
      </c>
      <c r="KP172" s="26">
        <f>IFERROR(Tableau17[[#This Row],[2017 (L)-T1-ECO]]/Tableau17[[#This Row],[2017 (L)-T1-TOTAL]],"")</f>
        <v>1.7777777777777778E-2</v>
      </c>
      <c r="KQ172" s="26">
        <f>IFERROR(Tableau17[[#This Row],[2017 (L)-T1-EXD]]/Tableau17[[#This Row],[2017 (L)-T1-TOTAL]],"")</f>
        <v>0</v>
      </c>
      <c r="KR172" s="26">
        <f>IFERROR(Tableau17[[#This Row],[2017 (L)-T1-EXG]]/Tableau17[[#This Row],[2017 (L)-T1-TOTAL]],"")</f>
        <v>4.4444444444444444E-3</v>
      </c>
      <c r="KS172" s="26">
        <f>IFERROR(Tableau17[[#This Row],[2017 (L)-T1-FI]]/Tableau17[[#This Row],[2017 (L)-T1-TOTAL]],"")</f>
        <v>0.27777777777777779</v>
      </c>
      <c r="KT172" s="26">
        <f>IFERROR(Tableau17[[#This Row],[2017 (L)-T1-FN]]/Tableau17[[#This Row],[2017 (L)-T1-TOTAL]],"")</f>
        <v>0.14444444444444443</v>
      </c>
      <c r="KU172" s="26">
        <f>IFERROR(Tableau17[[#This Row],[2017 (L)-T1-LR]]/Tableau17[[#This Row],[2017 (L)-T1-TOTAL]],"")</f>
        <v>0.13333333333333333</v>
      </c>
      <c r="KV172" s="26">
        <f>IFERROR(Tableau17[[#This Row],[2017 (L)-T1-MDM]]/Tableau17[[#This Row],[2017 (L)-T1-TOTAL]],"")</f>
        <v>0</v>
      </c>
      <c r="KW172" s="26">
        <f>IFERROR(Tableau17[[#This Row],[2017 (L)-T1-RDG]]/Tableau17[[#This Row],[2017 (L)-T1-TOTAL]],"")</f>
        <v>0</v>
      </c>
      <c r="KX172" s="26">
        <f>IFERROR(Tableau17[[#This Row],[2017 (L)-T1-REG]]/Tableau17[[#This Row],[2017 (L)-T1-TOTAL]],"")</f>
        <v>8.8888888888888889E-3</v>
      </c>
      <c r="KY172" s="26">
        <f>IFERROR(Tableau17[[#This Row],[2017 (L)-T1-REM]]/Tableau17[[#This Row],[2017 (L)-T1-TOTAL]],"")</f>
        <v>0.23777777777777778</v>
      </c>
      <c r="KZ172" s="26">
        <f>IFERROR(Tableau17[[#This Row],[2017 (L)-T1-SOC]]/Tableau17[[#This Row],[2017 (L)-T1-TOTAL]],"")</f>
        <v>0.13333333333333333</v>
      </c>
      <c r="LA172" s="26">
        <f>IFERROR(Tableau17[[#This Row],[2017 (L)-T1-UDI]]/Tableau17[[#This Row],[2017 (L)-T1-TOTAL]],"")</f>
        <v>0</v>
      </c>
      <c r="LB172" s="26">
        <f>IFERROR(Tableau17[[#This Row],[2017 (L)-T2-FI]]/Tableau17[[#This Row],[2017 (L)-T2-TOTAL]],"")</f>
        <v>0.5074626865671642</v>
      </c>
      <c r="LC172" s="26">
        <f>IFERROR(Tableau17[[#This Row],[2017 (L)-T2-FN]]/Tableau17[[#This Row],[2017 (L)-T2-TOTAL]],"")</f>
        <v>0</v>
      </c>
      <c r="LD172" s="26">
        <f>IFERROR(Tableau17[[#This Row],[2017 (L)-T2-LR]]/Tableau17[[#This Row],[2017 (L)-T2-TOTAL]],"")</f>
        <v>0</v>
      </c>
      <c r="LE172" s="26">
        <f>IFERROR(Tableau17[[#This Row],[2017 (L)-T2-MDM]]/Tableau17[[#This Row],[2017 (L)-T2-TOTAL]],"")</f>
        <v>0</v>
      </c>
      <c r="LF172" s="26">
        <f>IFERROR(Tableau17[[#This Row],[2017 (L)-T2-REM]]/Tableau17[[#This Row],[2017 (L)-T2-TOTAL]],"")</f>
        <v>0.4925373134328358</v>
      </c>
      <c r="LG172" s="26">
        <f>IFERROR(Tableau17[[#This Row],[2017-T1-ARTHAUD Nathalie]]/Tableau17[[#This Row],[2017-T1-TOTAL]],"")</f>
        <v>1.4705882352941176E-3</v>
      </c>
      <c r="LH172" s="26">
        <f>IFERROR(Tableau17[[#This Row],[2017-T1-ASSELINEAU Fran]]/Tableau17[[#This Row],[2017-T1-TOTAL]],"")</f>
        <v>7.3529411764705881E-3</v>
      </c>
      <c r="LI172" s="26">
        <f>IFERROR(Tableau17[[#This Row],[2017-T1-CHEMINADE Jacques]]/Tableau17[[#This Row],[2017-T1-TOTAL]],"")</f>
        <v>0</v>
      </c>
      <c r="LJ172" s="26">
        <f>IFERROR(Tableau17[[#This Row],[2017-T1-DUPONT-AIGNAN Nicolas]]/Tableau17[[#This Row],[2017-T1-TOTAL]],"")</f>
        <v>1.9117647058823531E-2</v>
      </c>
      <c r="LK172" s="26">
        <f>IFERROR(Tableau17[[#This Row],[2017-T1-FILLON Fran]]/Tableau17[[#This Row],[2017-T1-TOTAL]],"")</f>
        <v>0.11764705882352941</v>
      </c>
      <c r="LL172" s="26">
        <f>IFERROR(Tableau17[[#This Row],[2017-T1-HAMON Beno]]/Tableau17[[#This Row],[2017-T1-TOTAL]],"")</f>
        <v>7.6470588235294124E-2</v>
      </c>
      <c r="LM172" s="26">
        <f>IFERROR(Tableau17[[#This Row],[2017-T1-LASSALLE Jean]]/Tableau17[[#This Row],[2017-T1-TOTAL]],"")</f>
        <v>8.8235294117647058E-3</v>
      </c>
      <c r="LN172" s="26">
        <f>IFERROR(Tableau17[[#This Row],[2017-T1-LE PEN Marine]]/Tableau17[[#This Row],[2017-T1-TOTAL]],"")</f>
        <v>0.21470588235294116</v>
      </c>
      <c r="LO172" s="26">
        <f>IFERROR(Tableau17[[#This Row],[2017-T1-M Jean-Luc]]/Tableau17[[#This Row],[2017-T1-TOTAL]],"")</f>
        <v>0.27352941176470591</v>
      </c>
      <c r="LP172" s="26">
        <f>IFERROR(Tableau17[[#This Row],[2017-T1-MACRON Emmanuel]]/Tableau17[[#This Row],[2017-T1-TOTAL]],"")</f>
        <v>0.2676470588235294</v>
      </c>
      <c r="LQ172" s="26">
        <f>IFERROR(Tableau17[[#This Row],[2017-T1-POUTOU Philippe]]/Tableau17[[#This Row],[2017-T1-TOTAL]],"")</f>
        <v>1.3235294117647059E-2</v>
      </c>
      <c r="LR172" s="26">
        <f>IFERROR(Tableau17[[#This Row],[2017-T2-LE PEN Marine]]/Tableau17[[#This Row],[2017-T2-TOTAL]],"")</f>
        <v>0.32203389830508472</v>
      </c>
      <c r="LS172" s="26">
        <f>IFERROR(Tableau17[[#This Row],[2017-T2-MACRON Emmanuel]]/Tableau17[[#This Row],[2017-T2-TOTAL]],"")</f>
        <v>0.67796610169491522</v>
      </c>
      <c r="LT172" s="26">
        <f>IFERROR(Tableau17[[#This Row],[2019-T1-ALEXANDRE Audric]]/Tableau17[[#This Row],[2019-T1-TOTAL]],"")</f>
        <v>0</v>
      </c>
      <c r="LU172" s="26">
        <f>IFERROR(Tableau17[[#This Row],[2019-T1-ARTHAUD Nathalie]]/Tableau17[[#This Row],[2019-T1-TOTAL]],"")</f>
        <v>0</v>
      </c>
      <c r="LV172" s="26">
        <f>IFERROR(Tableau17[[#This Row],[2019-T1-ASSELINEAU François]]/Tableau17[[#This Row],[2019-T1-TOTAL]],"")</f>
        <v>1.7543859649122806E-2</v>
      </c>
      <c r="LW172" s="26">
        <f>IFERROR(Tableau17[[#This Row],[2019-T1-AUBRY Manon]]/Tableau17[[#This Row],[2019-T1-TOTAL]],"")</f>
        <v>9.7744360902255634E-2</v>
      </c>
      <c r="LX172" s="26">
        <f>IFERROR(Tableau17[[#This Row],[2019-T1-AZERGUI Nagib]]/Tableau17[[#This Row],[2019-T1-TOTAL]],"")</f>
        <v>7.5187969924812026E-3</v>
      </c>
      <c r="LY172" s="26">
        <f>IFERROR(Tableau17[[#This Row],[2019-T1-BARDELLA Jordan]]/Tableau17[[#This Row],[2019-T1-TOTAL]],"")</f>
        <v>0.3032581453634085</v>
      </c>
      <c r="LZ172" s="26">
        <f>IFERROR(Tableau17[[#This Row],[2019-T1-BELLAMY François-Xavier]]/Tableau17[[#This Row],[2019-T1-TOTAL]],"")</f>
        <v>6.0150375939849621E-2</v>
      </c>
      <c r="MA172" s="26">
        <f>IFERROR(Tableau17[[#This Row],[2019-T1-BIDOU Olivier]]/Tableau17[[#This Row],[2019-T1-TOTAL]],"")</f>
        <v>0</v>
      </c>
      <c r="MB172" s="26">
        <f>IFERROR(Tableau17[[#This Row],[2019-T1-BOURG Dominique]]/Tableau17[[#This Row],[2019-T1-TOTAL]],"")</f>
        <v>1.5037593984962405E-2</v>
      </c>
      <c r="MC172" s="26">
        <f>IFERROR(Tableau17[[#This Row],[2019-T1-BROSSAT Ian]]/Tableau17[[#This Row],[2019-T1-TOTAL]],"")</f>
        <v>2.0050125313283207E-2</v>
      </c>
      <c r="MD172" s="26">
        <f>IFERROR(Tableau17[[#This Row],[2019-T1-CAILLAUD Sophie]]/Tableau17[[#This Row],[2019-T1-TOTAL]],"")</f>
        <v>0</v>
      </c>
      <c r="ME172" s="26">
        <f>IFERROR(Tableau17[[#This Row],[2019-T1-CAMUS Renaud]]/Tableau17[[#This Row],[2019-T1-TOTAL]],"")</f>
        <v>0</v>
      </c>
      <c r="MF172" s="26">
        <f>IFERROR(Tableau17[[#This Row],[2019-T1-CHALENÇON Christophe]]/Tableau17[[#This Row],[2019-T1-TOTAL]],"")</f>
        <v>0</v>
      </c>
      <c r="MG172" s="26">
        <f>IFERROR(Tableau17[[#This Row],[2019-T1-CORBET Cathy Denise Ginette]]/Tableau17[[#This Row],[2019-T1-TOTAL]],"")</f>
        <v>0</v>
      </c>
      <c r="MH172" s="26">
        <f>IFERROR(Tableau17[[#This Row],[2019-T1-DE PREVOISIN Robert]]/Tableau17[[#This Row],[2019-T1-TOTAL]],"")</f>
        <v>0</v>
      </c>
      <c r="MI172" s="26">
        <f>IFERROR(Tableau17[[#This Row],[2019-T1-DELFEL Thérèse]]/Tableau17[[#This Row],[2019-T1-TOTAL]],"")</f>
        <v>0</v>
      </c>
      <c r="MJ172" s="26">
        <f>IFERROR(Tableau17[[#This Row],[2019-T1-DIEUMEGARD Pierre]]/Tableau17[[#This Row],[2019-T1-TOTAL]],"")</f>
        <v>0</v>
      </c>
      <c r="MK172" s="26">
        <f>IFERROR(Tableau17[[#This Row],[2019-T1-DUPONT-AIGNAN Nicolas]]/Tableau17[[#This Row],[2019-T1-TOTAL]],"")</f>
        <v>1.2531328320802004E-2</v>
      </c>
      <c r="ML172" s="26">
        <f>IFERROR(Tableau17[[#This Row],[2019-T1-GERNIGON Yves]]/Tableau17[[#This Row],[2019-T1-TOTAL]],"")</f>
        <v>2.5062656641604009E-3</v>
      </c>
      <c r="MM172" s="26">
        <f>IFERROR(Tableau17[[#This Row],[2019-T1-GLUCKSMANN Raphaël]]/Tableau17[[#This Row],[2019-T1-TOTAL]],"")</f>
        <v>9.2731829573934832E-2</v>
      </c>
      <c r="MN172" s="26">
        <f>IFERROR(Tableau17[[#This Row],[2019-T1-HAMON Benoît]]/Tableau17[[#This Row],[2019-T1-TOTAL]],"")</f>
        <v>4.2606516290726815E-2</v>
      </c>
      <c r="MO172" s="26">
        <f>IFERROR(Tableau17[[#This Row],[2019-T1-HELGEN Gilles]]/Tableau17[[#This Row],[2019-T1-TOTAL]],"")</f>
        <v>0</v>
      </c>
      <c r="MP172" s="26">
        <f>IFERROR(Tableau17[[#This Row],[2019-T1-JADOT Yannick]]/Tableau17[[#This Row],[2019-T1-TOTAL]],"")</f>
        <v>0.15789473684210525</v>
      </c>
      <c r="MQ172" s="26">
        <f>IFERROR(Tableau17[[#This Row],[2019-T1-LAGARDE Jean-Christophe]]/Tableau17[[#This Row],[2019-T1-TOTAL]],"")</f>
        <v>7.5187969924812026E-3</v>
      </c>
      <c r="MR172" s="26">
        <f>IFERROR(Tableau17[[#This Row],[2019-T1-LALANNE Francis]]/Tableau17[[#This Row],[2019-T1-TOTAL]],"")</f>
        <v>2.5062656641604009E-3</v>
      </c>
      <c r="MS172" s="26">
        <f>IFERROR(Tableau17[[#This Row],[2019-T1-LOISEAU Nathalie]]/Tableau17[[#This Row],[2019-T1-TOTAL]],"")</f>
        <v>0.16040100250626566</v>
      </c>
      <c r="MT172" s="26">
        <f>IFERROR(Tableau17[[#This Row],[2019-T1-MARIE Florie]]/Tableau17[[#This Row],[2019-T1-TOTAL]],"")</f>
        <v>0</v>
      </c>
      <c r="MU172" s="26">
        <f>IFERROR(Tableau17[[#This Row],[2008-T1-MACROEXTRDROITE]]/Tableau17[[#This Row],[2008-T1-MACROTOTALE]],"")</f>
        <v>7.6802507836990594E-2</v>
      </c>
      <c r="MV172" s="26">
        <f>IFERROR(Tableau17[[#This Row],[2008-T1-MACRODROITE]]/Tableau17[[#This Row],[2008-T1-MACROTOTALE]],"")</f>
        <v>0.29310344827586204</v>
      </c>
      <c r="MW172" s="26">
        <f>IFERROR(Tableau17[[#This Row],[2008-T1-MACROCENTRE]]/Tableau17[[#This Row],[2008-T1-MACROTOTALE]],"")</f>
        <v>0</v>
      </c>
      <c r="MX172" s="26">
        <f>IFERROR(Tableau17[[#This Row],[2008-T1-MACROGAUCHE]]/Tableau17[[#This Row],[2008-T1-MACROTOTALE]],"")</f>
        <v>0.63009404388714729</v>
      </c>
      <c r="MY172" s="26">
        <f>IFERROR(Tableau17[[#This Row],[2008-T1-MACROAUTRE]]/Tableau17[[#This Row],[2008-T1-MACROTOTALE]],"")</f>
        <v>0</v>
      </c>
      <c r="MZ172" s="26" t="str">
        <f>IFERROR(Tableau17[[#This Row],[2008-T2-MACROEXTRDROITE]]/Tableau17[[#This Row],[2008-T2-MACROTOTALE]],"")</f>
        <v/>
      </c>
      <c r="NA172" s="26" t="str">
        <f>IFERROR(Tableau17[[#This Row],[2008-T2-MACRODROITE]]/Tableau17[[#This Row],[2008-T2-MACROTOTALE]],"")</f>
        <v/>
      </c>
      <c r="NB172" s="26" t="str">
        <f>IFERROR(Tableau17[[#This Row],[2008-T2-MACROCENTRE]]/Tableau17[[#This Row],[2008-T2-MACROTOTALE]],"")</f>
        <v/>
      </c>
      <c r="NC172" s="26" t="str">
        <f>IFERROR(Tableau17[[#This Row],[2008-T2-MACROGAUCHE]]/Tableau17[[#This Row],[2008-T2-MACROTOTALE]],"")</f>
        <v/>
      </c>
      <c r="ND172" s="26" t="str">
        <f>IFERROR(Tableau17[[#This Row],[2008-T2-MACROAUTRE]]/Tableau17[[#This Row],[2008-T2-MACROTOTALE]],"")</f>
        <v/>
      </c>
      <c r="NE172" s="26">
        <f>IFERROR(Tableau17[[#This Row],[2014-T1-MACROEXTRDROITE]]/Tableau17[[#This Row],[2014-T1-MACROTOTALE]],"")</f>
        <v>0.12389380530973451</v>
      </c>
      <c r="NF172" s="26">
        <f>IFERROR(Tableau17[[#This Row],[2014-T1-MACRODROITE]]/Tableau17[[#This Row],[2014-T1-MACROTOTALE]],"")</f>
        <v>0.52743362831858409</v>
      </c>
      <c r="NG172" s="26">
        <f>IFERROR(Tableau17[[#This Row],[2014-T1-MACROCENTRE]]/Tableau17[[#This Row],[2014-T1-MACROTOTALE]],"")</f>
        <v>1.7699115044247787E-2</v>
      </c>
      <c r="NH172" s="26">
        <f>IFERROR(Tableau17[[#This Row],[2014-T1-MACROGAUCHE]]/Tableau17[[#This Row],[2014-T1-MACROTOTALE]],"")</f>
        <v>0.33097345132743361</v>
      </c>
      <c r="NI172" s="26">
        <f>IFERROR(Tableau17[[#This Row],[2014-T1-MACROAUTRE]]/Tableau17[[#This Row],[2014-T1-MACROTOTALE]],"")</f>
        <v>0</v>
      </c>
      <c r="NJ172" s="26">
        <f>IFERROR(Tableau17[[#This Row],[2014-T2-MACROEXTRDROITE]]/Tableau17[[#This Row],[2014-T2-MACROTOTALE]],"")</f>
        <v>0.15384615384615385</v>
      </c>
      <c r="NK172" s="26">
        <f>IFERROR(Tableau17[[#This Row],[2014-T2-MACRODROITE]]/Tableau17[[#This Row],[2014-T2-MACROTOTALE]],"")</f>
        <v>0.52972027972027969</v>
      </c>
      <c r="NL172" s="26">
        <f>IFERROR(Tableau17[[#This Row],[2014-T2-MACROCENTRE]]/Tableau17[[#This Row],[2014-T2-MACROTOTALE]],"")</f>
        <v>0</v>
      </c>
      <c r="NM172" s="26">
        <f>IFERROR(Tableau17[[#This Row],[2014-T2-MACROGAUCHE]]/Tableau17[[#This Row],[2014-T2-MACROTOTALE]],"")</f>
        <v>0.31643356643356646</v>
      </c>
      <c r="NN172" s="26">
        <f>IFERROR(Tableau17[[#This Row],[2014-T2-MACROAUTRE]]/Tableau17[[#This Row],[2014-T2-MACROTOTALE]],"")</f>
        <v>0</v>
      </c>
      <c r="NO172" s="26">
        <f>IFERROR( Tableau17[[#This Row],[2015-T1-MACROEXTRDROITE]]/Tableau17[[#This Row],[2015-T1-MACROTOTALE]],"")</f>
        <v>0.16631130063965885</v>
      </c>
      <c r="NP172" s="26">
        <f>IFERROR(Tableau17[[#This Row],[2015-T1-MACRODROITE]]/Tableau17[[#This Row],[2015-T1-MACROTOTALE]],"")</f>
        <v>0.10874200426439233</v>
      </c>
      <c r="NQ172" s="26">
        <f>IFERROR(Tableau17[[#This Row],[2015-T1-MACROCENTRE]]/Tableau17[[#This Row],[2015-T1-MACROTOTALE]],"")</f>
        <v>0</v>
      </c>
      <c r="NR172" s="26">
        <f>IFERROR(Tableau17[[#This Row],[2015-T1-MACROGAUCHE]]/Tableau17[[#This Row],[2015-T1-MACROTOTALE]],"")</f>
        <v>0.72494669509594878</v>
      </c>
      <c r="NS172" s="26">
        <f>IFERROR(Tableau17[[#This Row],[2015-T1-MACROAUTRE]]/Tableau17[[#This Row],[2015-T1-MACROTOTALE]],"")</f>
        <v>0</v>
      </c>
      <c r="NT172" s="26">
        <f>IFERROR(Tableau17[[#This Row],[2015-T2-MACROEXTRDROITE]]/Tableau17[[#This Row],[2015-T2-MACROTOTALE]],"")</f>
        <v>0.27317073170731709</v>
      </c>
      <c r="NU172" s="26">
        <f>IFERROR(Tableau17[[#This Row],[2015-T2-MACRODROITE]]/Tableau17[[#This Row],[2015-T2-MACROTOTALE]],"")</f>
        <v>0</v>
      </c>
      <c r="NV172" s="26">
        <f>IFERROR(Tableau17[[#This Row],[2015-T2-MACROCENTRE]]/Tableau17[[#This Row],[2015-T2-MACROTOTALE]],"")</f>
        <v>0</v>
      </c>
      <c r="NW172" s="26">
        <f>IFERROR(Tableau17[[#This Row],[2015-T2-MACROGAUCHE]]/Tableau17[[#This Row],[2015-T2-MACROTOTALE]],"")</f>
        <v>0.72682926829268291</v>
      </c>
      <c r="NX172" s="26">
        <f>IFERROR(Tableau17[[#This Row],[2015-T2-MACROAUTRE]]/Tableau17[[#This Row],[2015-T2-MACROTOTALE]],"")</f>
        <v>0</v>
      </c>
      <c r="NY172" s="26">
        <f>IFERROR(Tableau17[[#This Row],[2017-T1-MACROEXTRDROITE]]/Tableau17[[#This Row],[2017-T1-MACROTOTALE]],"")</f>
        <v>0.2411764705882353</v>
      </c>
      <c r="NZ172" s="26">
        <f>IFERROR(Tableau17[[#This Row],[2017-T1-MACRODROITE]]/Tableau17[[#This Row],[2017-T1-MACROTOTALE]],"")</f>
        <v>0.11764705882352941</v>
      </c>
      <c r="OA172" s="26">
        <f>IFERROR(Tableau17[[#This Row],[2017-T1-MACROCENTRE]]/Tableau17[[#This Row],[2017-T1-MACROTOTALE]],"")</f>
        <v>0.2676470588235294</v>
      </c>
      <c r="OB172" s="26">
        <f>IFERROR(Tableau17[[#This Row],[2017-T1-MACROGAUCHE]]/Tableau17[[#This Row],[2017-T1-MACROTOTALE]],"")</f>
        <v>0.36470588235294116</v>
      </c>
      <c r="OC172" s="26">
        <f>IFERROR(Tableau17[[#This Row],[2017-T1-MACROAUTRE]]/Tableau17[[#This Row],[2017-T1-MACROTOTALE]],"")</f>
        <v>8.8235294117647058E-3</v>
      </c>
      <c r="OD172" s="26">
        <f>IFERROR(Tableau17[[#This Row],[2017-T2-MACROEXTRDROITE]]/Tableau17[[#This Row],[2017-T2-MACROTOTALE]],"")</f>
        <v>0.32203389830508472</v>
      </c>
      <c r="OE172" s="26">
        <f>IFERROR(Tableau17[[#This Row],[2017-T2-MACRODROITE]]/Tableau17[[#This Row],[2017-T2-MACROTOTALE]],"")</f>
        <v>0</v>
      </c>
      <c r="OF172" s="26">
        <f>IFERROR(Tableau17[[#This Row],[2017-T2-MACROCENTRE]]/Tableau17[[#This Row],[2017-T2-MACROTOTALE]],"")</f>
        <v>0.67796610169491522</v>
      </c>
      <c r="OG172" s="26">
        <f>IFERROR(Tableau17[[#This Row],[2017-T2-MACROGAUCHE]]/Tableau17[[#This Row],[2017-T2-MACROTOTALE]],"")</f>
        <v>0</v>
      </c>
      <c r="OH172" s="26">
        <f>IFERROR(Tableau17[[#This Row],[2017-T2-MACROAUTRE]]/Tableau17[[#This Row],[2017-T2-MACROTOTALE]],"")</f>
        <v>0</v>
      </c>
      <c r="OI172" s="26">
        <f>IFERROR(Tableau17[[#This Row],[2019-T1-MACROEXTRDROITE]]/Tableau17[[#This Row],[2019-T1-MACROTOTALE]],"")</f>
        <v>0.32682926829268294</v>
      </c>
      <c r="OJ172" s="26">
        <f>IFERROR(Tableau17[[#This Row],[2019-T1-MACRODROITE]]/Tableau17[[#This Row],[2019-T1-MACROTOTALE]],"")</f>
        <v>6.5853658536585369E-2</v>
      </c>
      <c r="OK172" s="26">
        <f>IFERROR(Tableau17[[#This Row],[2019-T1-MACROCENTRE]]/Tableau17[[#This Row],[2019-T1-MACROTOTALE]],"")</f>
        <v>0.15609756097560976</v>
      </c>
      <c r="OL172" s="26">
        <f>IFERROR(Tableau17[[#This Row],[2019-T1-MACROGAUCHE]]/Tableau17[[#This Row],[2019-T1-MACROTOTALE]],"")</f>
        <v>0.4</v>
      </c>
      <c r="OM172" s="26">
        <f>IFERROR(Tableau17[[#This Row],[2019-T1-MACROAUTRE]]/Tableau17[[#This Row],[2019-T1-MACROTOTALE]],"")</f>
        <v>5.1219512195121948E-2</v>
      </c>
      <c r="ON172" s="26">
        <f>IFERROR(Tableau17[[#This Row],[2020-T1-MACROEXTRDROITE]]/Tableau17[[#This Row],[2020-T1-MACROTOTALE]],"")</f>
        <v>0.13421052631578947</v>
      </c>
      <c r="OO172" s="26">
        <f>IFERROR(Tableau17[[#This Row],[2020-T1-MACRODROITE]]/Tableau17[[#This Row],[2020-T1-MACROTOTALE]],"")</f>
        <v>0.38421052631578945</v>
      </c>
      <c r="OP172" s="26">
        <f>IFERROR(Tableau17[[#This Row],[2020-T1-MACROCENTRE]]/Tableau17[[#This Row],[2020-T1-MACROTOTALE]],"")</f>
        <v>7.1052631578947367E-2</v>
      </c>
      <c r="OQ172" s="26">
        <f>IFERROR(Tableau17[[#This Row],[2020-T1-MACROGAUCHE]]/Tableau17[[#This Row],[2020-T1-MACROTOTALE]],"")</f>
        <v>0.41052631578947368</v>
      </c>
      <c r="OR172" s="26">
        <f>IFERROR(Tableau17[[#This Row],[2020-T1-MACROAUTRE]]/Tableau17[[#This Row],[2020-T1-MACROTOTALE]],"")</f>
        <v>0</v>
      </c>
      <c r="OS172" s="26">
        <f>IFERROR(Tableau17[[#This Row],[2017 (L)-T1-MACROEXTRDROITE]]/Tableau17[[#This Row],[2017 (L)-T1-MACROTOTALE]],"")</f>
        <v>0.15111111111111111</v>
      </c>
      <c r="OT172" s="26">
        <f>IFERROR(Tableau17[[#This Row],[2017 (L)-T1-MACRODROITE]]/Tableau17[[#This Row],[2017 (L)-T1-MACROTOTALE]],"")</f>
        <v>0.13333333333333333</v>
      </c>
      <c r="OU172" s="26">
        <f>IFERROR(Tableau17[[#This Row],[2017 (L)-T1-MACROCENTRE]]/Tableau17[[#This Row],[2017 (L)-T1-MACROTOTALE]],"")</f>
        <v>0.23777777777777778</v>
      </c>
      <c r="OV172" s="26">
        <f>IFERROR(Tableau17[[#This Row],[2017 (L)-T1-MACROGAUCHE]]/Tableau17[[#This Row],[2017 (L)-T1-MACROTOTALE]],"")</f>
        <v>0.44444444444444442</v>
      </c>
      <c r="OW172" s="26">
        <f>IFERROR(Tableau17[[#This Row],[2017 (L)-T1-MACROAUTRE]]/Tableau17[[#This Row],[2017 (L)-T1-MACROTOTALE]],"")</f>
        <v>3.3333333333333333E-2</v>
      </c>
      <c r="OX172" s="26">
        <f>IFERROR(Tableau17[[#This Row],[2017 (L)-T2-MACROEXTRDROITE]]/Tableau17[[#This Row],[2017 (L)-T2-MACROTOTALE]],"")</f>
        <v>0</v>
      </c>
      <c r="OY172" s="26">
        <f>IFERROR(Tableau17[[#This Row],[2017 (L)-T2-MACRODROITE]]/Tableau17[[#This Row],[2017 (L)-T2-MACROTOTALE]],"")</f>
        <v>0</v>
      </c>
      <c r="OZ172" s="26">
        <f>IFERROR(Tableau17[[#This Row],[2017 (L)-T2-MACROCENTRE]]/Tableau17[[#This Row],[2017 (L)-T2-MACROTOTALE]],"")</f>
        <v>0.4925373134328358</v>
      </c>
      <c r="PA172" s="26">
        <f>IFERROR(Tableau17[[#This Row],[2017 (L)-T2-MACROGAUCHE]]/Tableau17[[#This Row],[2017 (L)-T2-MACROTOTALE]],"")</f>
        <v>0.5074626865671642</v>
      </c>
      <c r="PB172" s="26">
        <f>IFERROR(Tableau17[[#This Row],[2017 (L)-T2-MACROAUTRE]]/Tableau17[[#This Row],[2017 (L)-T2-MACROTOTALE]],"")</f>
        <v>0</v>
      </c>
      <c r="PC172" s="26">
        <f>IFERROR(Tableau17[[#This Row],[2008_T1_PROCUS]]/Tableau17[[#This Row],[2008_T1_INSCRITS]],0)</f>
        <v>1.954732510288066E-2</v>
      </c>
      <c r="PD172" s="26">
        <f>IFERROR(Tableau17[[#This Row],[2008_T2_PROCUS]]/Tableau17[[#This Row],[2008_T2_INSCRITS]],0)</f>
        <v>0</v>
      </c>
      <c r="PE172" s="26">
        <f>Tableau17[[#This Row],[2014_T1_PROCUS]]/Tableau17[[#This Row],[2014_T1_INSCRITS]]</f>
        <v>1.238390092879257E-2</v>
      </c>
      <c r="PF172" s="26">
        <f>IFERROR(Tableau17[[#This Row],[2014_T2_PROCUS]]/Tableau17[[#This Row],[2014_T2_INSCRITS]],0)</f>
        <v>1.3415892672858616E-2</v>
      </c>
    </row>
    <row r="173" spans="1:422" hidden="1" x14ac:dyDescent="0.2">
      <c r="A173" s="1">
        <v>5</v>
      </c>
      <c r="B173" s="1" t="s">
        <v>414</v>
      </c>
      <c r="C173" s="1" t="s">
        <v>420</v>
      </c>
      <c r="D173" s="1" t="s">
        <v>420</v>
      </c>
      <c r="E173" s="1">
        <v>1070</v>
      </c>
      <c r="F173" s="1">
        <v>5.4290250000000002</v>
      </c>
      <c r="G173" s="1">
        <v>43.271715999999998</v>
      </c>
      <c r="H173" s="3">
        <v>1138</v>
      </c>
      <c r="I173" s="3">
        <v>269</v>
      </c>
      <c r="L173" s="1">
        <v>29</v>
      </c>
      <c r="M173" s="1">
        <v>11</v>
      </c>
      <c r="P173" s="1">
        <v>113</v>
      </c>
      <c r="Q173" s="1">
        <v>27</v>
      </c>
      <c r="R173" s="1">
        <v>55</v>
      </c>
      <c r="S173" s="1">
        <v>41</v>
      </c>
      <c r="T173" s="1">
        <v>38</v>
      </c>
      <c r="U173" s="1">
        <v>314</v>
      </c>
      <c r="V173" s="1">
        <v>1058</v>
      </c>
      <c r="W173" s="1">
        <v>544</v>
      </c>
      <c r="X173" s="1">
        <v>13</v>
      </c>
      <c r="Y173" s="2">
        <v>0.51417769000000002</v>
      </c>
      <c r="Z173" s="1">
        <v>1058</v>
      </c>
      <c r="AA173" s="1">
        <v>577</v>
      </c>
      <c r="AB173" s="1">
        <v>6</v>
      </c>
      <c r="AC173" s="2">
        <v>0.54536861999999997</v>
      </c>
      <c r="AD173" s="1">
        <v>1138</v>
      </c>
      <c r="AE173" s="1">
        <v>316</v>
      </c>
      <c r="AF173" s="2">
        <v>0.27768014000000002</v>
      </c>
      <c r="AG173" s="1">
        <f t="shared" si="2"/>
        <v>269</v>
      </c>
      <c r="AH173" s="1">
        <v>930</v>
      </c>
      <c r="AI173" s="1">
        <v>549</v>
      </c>
      <c r="AJ173" s="1">
        <v>18</v>
      </c>
      <c r="AK173" s="2">
        <v>0.59032258000000004</v>
      </c>
      <c r="AL173" s="1">
        <v>930</v>
      </c>
      <c r="AM173" s="1">
        <v>585</v>
      </c>
      <c r="AN173" s="1">
        <v>16</v>
      </c>
      <c r="AO173" s="2">
        <v>0.62903226000000001</v>
      </c>
      <c r="AP173" s="1">
        <v>1080</v>
      </c>
      <c r="AQ173" s="1">
        <v>437</v>
      </c>
      <c r="AR173" s="2">
        <v>0.40462963000000002</v>
      </c>
      <c r="AS173" s="1">
        <v>1080</v>
      </c>
      <c r="AT173" s="1">
        <v>463</v>
      </c>
      <c r="AU173" s="2">
        <v>0.42870370000000002</v>
      </c>
      <c r="AV173" s="1">
        <v>1085</v>
      </c>
      <c r="AW173" s="1">
        <v>447</v>
      </c>
      <c r="AX173" s="2">
        <v>0.41198157000000002</v>
      </c>
      <c r="AY173" s="1">
        <v>1085</v>
      </c>
      <c r="AZ173" s="1">
        <v>395</v>
      </c>
      <c r="BA173" s="2">
        <v>0.36405530000000003</v>
      </c>
      <c r="BB173" s="1">
        <v>1086</v>
      </c>
      <c r="BC173" s="1">
        <v>823</v>
      </c>
      <c r="BD173" s="2">
        <v>0.75782689000000003</v>
      </c>
      <c r="BE173" s="1">
        <v>1085</v>
      </c>
      <c r="BF173" s="1">
        <v>746</v>
      </c>
      <c r="BG173" s="2">
        <v>0.68755759999999999</v>
      </c>
      <c r="BH173" s="1">
        <v>1134</v>
      </c>
      <c r="BI173" s="1">
        <v>461</v>
      </c>
      <c r="BJ173" s="2">
        <v>0.40652557</v>
      </c>
      <c r="BK173" s="1">
        <v>26</v>
      </c>
      <c r="BN173" s="1">
        <v>17</v>
      </c>
      <c r="BO173" s="1">
        <v>38</v>
      </c>
      <c r="BP173" s="1">
        <v>294</v>
      </c>
      <c r="BQ173" s="1">
        <v>167</v>
      </c>
      <c r="BR173" s="1">
        <v>542</v>
      </c>
      <c r="BT173" s="1">
        <v>225</v>
      </c>
      <c r="BU173" s="1">
        <v>345</v>
      </c>
      <c r="BW173" s="1">
        <v>570</v>
      </c>
      <c r="BX173" s="1">
        <v>14</v>
      </c>
      <c r="BZ173" s="1">
        <v>21</v>
      </c>
      <c r="CB173" s="1">
        <v>25</v>
      </c>
      <c r="CC173" s="1">
        <v>117</v>
      </c>
      <c r="CD173" s="1">
        <v>259</v>
      </c>
      <c r="CE173" s="1">
        <v>96</v>
      </c>
      <c r="CF173" s="1">
        <v>532</v>
      </c>
      <c r="CG173" s="1">
        <v>132</v>
      </c>
      <c r="CH173" s="1">
        <v>288</v>
      </c>
      <c r="CI173" s="1">
        <v>133</v>
      </c>
      <c r="CJ173" s="1">
        <v>553</v>
      </c>
      <c r="CK173" s="1">
        <v>1</v>
      </c>
      <c r="CL173" s="1">
        <v>11</v>
      </c>
      <c r="CN173" s="1">
        <v>5</v>
      </c>
      <c r="CO173" s="1">
        <v>36</v>
      </c>
      <c r="CP173" s="1">
        <v>155</v>
      </c>
      <c r="CS173" s="1">
        <v>76</v>
      </c>
      <c r="CT173" s="1">
        <v>140</v>
      </c>
      <c r="CW173" s="1">
        <v>424</v>
      </c>
      <c r="CY173" s="1">
        <v>180</v>
      </c>
      <c r="DA173" s="1">
        <v>247</v>
      </c>
      <c r="DC173" s="1">
        <v>427</v>
      </c>
      <c r="DD173" s="1">
        <v>8</v>
      </c>
      <c r="DE173" s="1">
        <v>2</v>
      </c>
      <c r="DF173" s="1">
        <v>1</v>
      </c>
      <c r="DG173" s="1">
        <v>0</v>
      </c>
      <c r="DI173" s="1">
        <v>18</v>
      </c>
      <c r="DJ173" s="1">
        <v>4</v>
      </c>
      <c r="DK173" s="1">
        <v>2</v>
      </c>
      <c r="DL173" s="1">
        <v>45</v>
      </c>
      <c r="DM173" s="1">
        <v>73</v>
      </c>
      <c r="DN173" s="1">
        <v>125</v>
      </c>
      <c r="DO173" s="1">
        <v>160</v>
      </c>
      <c r="DP173" s="1">
        <v>0</v>
      </c>
      <c r="DU173" s="1">
        <v>438</v>
      </c>
      <c r="DX173" s="1">
        <v>188</v>
      </c>
      <c r="DY173" s="1">
        <v>170</v>
      </c>
      <c r="EA173" s="1">
        <v>358</v>
      </c>
      <c r="EB173" s="1">
        <v>4</v>
      </c>
      <c r="EC173" s="1">
        <v>3</v>
      </c>
      <c r="ED173" s="1">
        <v>2</v>
      </c>
      <c r="EE173" s="1">
        <v>46</v>
      </c>
      <c r="EF173" s="1">
        <v>204</v>
      </c>
      <c r="EG173" s="1">
        <v>33</v>
      </c>
      <c r="EH173" s="1">
        <v>5</v>
      </c>
      <c r="EI173" s="1">
        <v>187</v>
      </c>
      <c r="EJ173" s="1">
        <v>131</v>
      </c>
      <c r="EK173" s="1">
        <v>194</v>
      </c>
      <c r="EL173" s="1">
        <v>4</v>
      </c>
      <c r="EM173" s="1">
        <v>813</v>
      </c>
      <c r="EN173" s="1">
        <v>266</v>
      </c>
      <c r="EO173" s="1">
        <v>413</v>
      </c>
      <c r="EP173" s="1">
        <v>679</v>
      </c>
      <c r="EQ173" s="1">
        <v>0</v>
      </c>
      <c r="ER173" s="1">
        <v>0</v>
      </c>
      <c r="ES173" s="1">
        <v>4</v>
      </c>
      <c r="ET173" s="1">
        <v>23</v>
      </c>
      <c r="EU173" s="1">
        <v>1</v>
      </c>
      <c r="EV173" s="1">
        <v>108</v>
      </c>
      <c r="EW173" s="1">
        <v>43</v>
      </c>
      <c r="EX173" s="1">
        <v>0</v>
      </c>
      <c r="EY173" s="1">
        <v>12</v>
      </c>
      <c r="EZ173" s="1">
        <v>11</v>
      </c>
      <c r="FA173" s="1">
        <v>0</v>
      </c>
      <c r="FB173" s="1">
        <v>0</v>
      </c>
      <c r="FC173" s="1">
        <v>0</v>
      </c>
      <c r="FD173" s="1">
        <v>0</v>
      </c>
      <c r="FE173" s="1">
        <v>0</v>
      </c>
      <c r="FF173" s="1">
        <v>0</v>
      </c>
      <c r="FG173" s="1">
        <v>0</v>
      </c>
      <c r="FH173" s="1">
        <v>17</v>
      </c>
      <c r="FI173" s="1">
        <v>0</v>
      </c>
      <c r="FJ173" s="1">
        <v>16</v>
      </c>
      <c r="FK173" s="1">
        <v>8</v>
      </c>
      <c r="FL173" s="1">
        <v>0</v>
      </c>
      <c r="FM173" s="1">
        <v>81</v>
      </c>
      <c r="FN173" s="1">
        <v>12</v>
      </c>
      <c r="FO173" s="1">
        <v>6</v>
      </c>
      <c r="FP173" s="1">
        <v>102</v>
      </c>
      <c r="FQ173" s="1">
        <v>1</v>
      </c>
      <c r="FR173" s="1">
        <f>SUM(Tableau17[[#This Row],[2019-T1-ALEXANDRE Audric]:[2019-T1-MARIE Florie]])</f>
        <v>445</v>
      </c>
      <c r="FS173" s="1">
        <v>38</v>
      </c>
      <c r="FT173" s="1">
        <v>320</v>
      </c>
      <c r="FU173" s="1">
        <v>0</v>
      </c>
      <c r="FV173" s="1">
        <v>184</v>
      </c>
      <c r="FW173" s="1">
        <v>0</v>
      </c>
      <c r="FX173" s="1">
        <v>542</v>
      </c>
      <c r="FY173" s="1">
        <v>0</v>
      </c>
      <c r="FZ173" s="1">
        <v>345</v>
      </c>
      <c r="GA173" s="1">
        <v>0</v>
      </c>
      <c r="GB173" s="1">
        <v>225</v>
      </c>
      <c r="GC173" s="1">
        <v>0</v>
      </c>
      <c r="GD173" s="1">
        <v>570</v>
      </c>
      <c r="GE173" s="1">
        <v>117</v>
      </c>
      <c r="GF173" s="1">
        <v>259</v>
      </c>
      <c r="GG173" s="1">
        <v>14</v>
      </c>
      <c r="GH173" s="1">
        <v>142</v>
      </c>
      <c r="GI173" s="1">
        <v>0</v>
      </c>
      <c r="GJ173" s="1">
        <v>532</v>
      </c>
      <c r="GK173" s="1">
        <v>132</v>
      </c>
      <c r="GL173" s="1">
        <v>288</v>
      </c>
      <c r="GM173" s="1">
        <v>0</v>
      </c>
      <c r="GN173" s="1">
        <v>133</v>
      </c>
      <c r="GO173" s="1">
        <v>0</v>
      </c>
      <c r="GP173" s="1">
        <v>553</v>
      </c>
      <c r="GQ173" s="1">
        <v>166</v>
      </c>
      <c r="GR173" s="1">
        <v>140</v>
      </c>
      <c r="GS173" s="1">
        <v>0</v>
      </c>
      <c r="GT173" s="1">
        <v>117</v>
      </c>
      <c r="GU173" s="1">
        <v>1</v>
      </c>
      <c r="GV173" s="1">
        <v>424</v>
      </c>
      <c r="GW173" s="1">
        <v>180</v>
      </c>
      <c r="GX173" s="1">
        <v>247</v>
      </c>
      <c r="GY173" s="1">
        <v>0</v>
      </c>
      <c r="GZ173" s="1">
        <v>0</v>
      </c>
      <c r="HA173" s="1">
        <v>0</v>
      </c>
      <c r="HB173" s="1">
        <v>427</v>
      </c>
      <c r="HC173" s="1">
        <v>238</v>
      </c>
      <c r="HD173" s="1">
        <v>204</v>
      </c>
      <c r="HE173" s="1">
        <v>194</v>
      </c>
      <c r="HF173" s="1">
        <v>172</v>
      </c>
      <c r="HG173" s="1">
        <v>5</v>
      </c>
      <c r="HH173" s="1">
        <v>813</v>
      </c>
      <c r="HI173" s="1">
        <v>266</v>
      </c>
      <c r="HJ173" s="1">
        <v>0</v>
      </c>
      <c r="HK173" s="1">
        <v>413</v>
      </c>
      <c r="HL173" s="1">
        <v>0</v>
      </c>
      <c r="HM173" s="1">
        <v>0</v>
      </c>
      <c r="HN173" s="1">
        <v>679</v>
      </c>
      <c r="HO173" s="1">
        <v>131</v>
      </c>
      <c r="HP173" s="1">
        <v>55</v>
      </c>
      <c r="HQ173" s="1">
        <v>102</v>
      </c>
      <c r="HR173" s="1">
        <v>139</v>
      </c>
      <c r="HS173" s="1">
        <v>25</v>
      </c>
      <c r="HT173" s="1">
        <v>452</v>
      </c>
      <c r="HU173" s="1">
        <v>55</v>
      </c>
      <c r="HV173" s="1">
        <v>142</v>
      </c>
      <c r="HW173" s="1">
        <v>27</v>
      </c>
      <c r="HX173" s="1">
        <v>90</v>
      </c>
      <c r="HY173" s="1">
        <v>0</v>
      </c>
      <c r="HZ173" s="1">
        <v>314</v>
      </c>
      <c r="IA173" s="1">
        <v>78</v>
      </c>
      <c r="IB173" s="1">
        <v>125</v>
      </c>
      <c r="IC173" s="1">
        <v>160</v>
      </c>
      <c r="ID173" s="1">
        <v>73</v>
      </c>
      <c r="IE173" s="1">
        <v>2</v>
      </c>
      <c r="IF173" s="1">
        <v>438</v>
      </c>
      <c r="IG173" s="1">
        <v>0</v>
      </c>
      <c r="IH173" s="1">
        <v>188</v>
      </c>
      <c r="II173" s="1">
        <v>170</v>
      </c>
      <c r="IJ173" s="1">
        <v>0</v>
      </c>
      <c r="IK173" s="1">
        <v>0</v>
      </c>
      <c r="IL173" s="1">
        <v>358</v>
      </c>
      <c r="IM173" s="26">
        <f>IFERROR(Tableau17[[#This Row],[LDIV]]/Tableau17[[#This Row],[Total général]],"")</f>
        <v>0</v>
      </c>
      <c r="IN173" s="26">
        <f>IFERROR(Tableau17[[#This Row],[LDVC]]/Tableau17[[#This Row],[Total général]],"")</f>
        <v>0</v>
      </c>
      <c r="IO173" s="26">
        <f>IFERROR(Tableau17[[#This Row],[LDVD]]/Tableau17[[#This Row],[Total général]],"")</f>
        <v>9.2356687898089165E-2</v>
      </c>
      <c r="IP173" s="26">
        <f>IFERROR(Tableau17[[#This Row],[LDVG]]/Tableau17[[#This Row],[Total général]],"")</f>
        <v>3.5031847133757961E-2</v>
      </c>
      <c r="IQ173" s="26">
        <f>IFERROR(Tableau17[[#This Row],[LEXD]]/Tableau17[[#This Row],[Total général]],"")</f>
        <v>0</v>
      </c>
      <c r="IR173" s="26">
        <f>IFERROR(Tableau17[[#This Row],[LEXG]]/Tableau17[[#This Row],[Total général]],"")</f>
        <v>0</v>
      </c>
      <c r="IS173" s="26">
        <f>IFERROR(Tableau17[[#This Row],[LLR]]/Tableau17[[#This Row],[Total général]],"")</f>
        <v>0.35987261146496813</v>
      </c>
      <c r="IT173" s="26">
        <f>IFERROR(Tableau17[[#This Row],[LREM]]/Tableau17[[#This Row],[Total général]],"")</f>
        <v>8.598726114649681E-2</v>
      </c>
      <c r="IU173" s="26">
        <f>IFERROR(Tableau17[[#This Row],[LRN]]/Tableau17[[#This Row],[Total général]],"")</f>
        <v>0.1751592356687898</v>
      </c>
      <c r="IV173" s="26">
        <f>IFERROR(Tableau17[[#This Row],[LUG]]/Tableau17[[#This Row],[Total général]],"")</f>
        <v>0.13057324840764331</v>
      </c>
      <c r="IW173" s="26">
        <f>IFERROR(Tableau17[[#This Row],[LVEC]]/Tableau17[[#This Row],[Total général]],"")</f>
        <v>0.12101910828025478</v>
      </c>
      <c r="IX173" s="26">
        <f>IFERROR(Tableau17[[#This Row],[2008-T1-LCMD]]/Tableau17[[#This Row],[2008-T1-TOTAL]],"")</f>
        <v>4.797047970479705E-2</v>
      </c>
      <c r="IY173" s="26">
        <f>IFERROR(Tableau17[[#This Row],[2008-T1-LDVD]]/Tableau17[[#This Row],[2008-T1-TOTAL]],"")</f>
        <v>0</v>
      </c>
      <c r="IZ173" s="26">
        <f>IFERROR(Tableau17[[#This Row],[2008-T1-LEXD]]/Tableau17[[#This Row],[2008-T1-TOTAL]],"")</f>
        <v>0</v>
      </c>
      <c r="JA173" s="26">
        <f>IFERROR(Tableau17[[#This Row],[2008-T1-LEXG]]/Tableau17[[#This Row],[2008-T1-TOTAL]],"")</f>
        <v>3.136531365313653E-2</v>
      </c>
      <c r="JB173" s="26">
        <f>IFERROR(Tableau17[[#This Row],[2008-T1-LFN]]/Tableau17[[#This Row],[2008-T1-TOTAL]],"")</f>
        <v>7.0110701107011064E-2</v>
      </c>
      <c r="JC173" s="26">
        <f>IFERROR(Tableau17[[#This Row],[2008-T1-LMAJ]]/Tableau17[[#This Row],[2008-T1-TOTAL]],"")</f>
        <v>0.54243542435424352</v>
      </c>
      <c r="JD173" s="26">
        <f>IFERROR(Tableau17[[#This Row],[2008-T1-LUG]]/Tableau17[[#This Row],[2008-T1-TOTAL]],"")</f>
        <v>0.3081180811808118</v>
      </c>
      <c r="JE173" s="26">
        <f>IFERROR(Tableau17[[#This Row],[2008-T2-LFN]]/Tableau17[[#This Row],[2008-T2-TOTAL]],"")</f>
        <v>0</v>
      </c>
      <c r="JF173" s="26">
        <f>IFERROR(Tableau17[[#This Row],[2008-T2-LGC]]/Tableau17[[#This Row],[2008-T2-TOTAL]],"")</f>
        <v>0.39473684210526316</v>
      </c>
      <c r="JG173" s="26">
        <f>IFERROR(Tableau17[[#This Row],[2008-T2-LMAJ]]/Tableau17[[#This Row],[2008-T2-TOTAL]],"")</f>
        <v>0.60526315789473684</v>
      </c>
      <c r="JH173" s="26">
        <f>IFERROR(Tableau17[[#This Row],[2008-T2-LUG]]/Tableau17[[#This Row],[2008-T2-TOTAL]],"")</f>
        <v>0</v>
      </c>
      <c r="JI173" s="26">
        <f>IFERROR(Tableau17[[#This Row],[2014-T1-LDIV]]/Tableau17[[#This Row],[2014-T1-TOTAL]],"")</f>
        <v>2.6315789473684209E-2</v>
      </c>
      <c r="JJ173" s="26">
        <f>IFERROR(Tableau17[[#This Row],[2014-T1-LDVD]]/Tableau17[[#This Row],[2014-T1-TOTAL]],"")</f>
        <v>0</v>
      </c>
      <c r="JK173" s="26">
        <f>IFERROR(Tableau17[[#This Row],[2014-T1-LDVG]]/Tableau17[[#This Row],[2014-T1-TOTAL]],"")</f>
        <v>3.9473684210526314E-2</v>
      </c>
      <c r="JL173" s="26">
        <f>IFERROR(Tableau17[[#This Row],[2014-T1-LEXG]]/Tableau17[[#This Row],[2014-T1-TOTAL]],"")</f>
        <v>0</v>
      </c>
      <c r="JM173" s="26">
        <f>IFERROR(Tableau17[[#This Row],[2014-T1-LFG]]/Tableau17[[#This Row],[2014-T1-TOTAL]],"")</f>
        <v>4.6992481203007516E-2</v>
      </c>
      <c r="JN173" s="26">
        <f>IFERROR(Tableau17[[#This Row],[2014-T1-LFN]]/Tableau17[[#This Row],[2014-T1-TOTAL]],"")</f>
        <v>0.21992481203007519</v>
      </c>
      <c r="JO173" s="26">
        <f>IFERROR(Tableau17[[#This Row],[2014-T1-LUD]]/Tableau17[[#This Row],[2014-T1-TOTAL]],"")</f>
        <v>0.48684210526315791</v>
      </c>
      <c r="JP173" s="26">
        <f>IFERROR(Tableau17[[#This Row],[2014-T1-LUG]]/Tableau17[[#This Row],[2014-T1-TOTAL]],"")</f>
        <v>0.18045112781954886</v>
      </c>
      <c r="JQ173" s="26">
        <f>IFERROR(Tableau17[[#This Row],[2014-T2-LFN]]/Tableau17[[#This Row],[2014-T2-TOTAL]],"")</f>
        <v>0.23869801084990958</v>
      </c>
      <c r="JR173" s="26">
        <f>IFERROR(Tableau17[[#This Row],[2014-T2-LUD]]/Tableau17[[#This Row],[2014-T2-TOTAL]],"")</f>
        <v>0.5207956600361664</v>
      </c>
      <c r="JS173" s="26">
        <f>IFERROR(Tableau17[[#This Row],[2014-T2-LUG]]/Tableau17[[#This Row],[2014-T2-TOTAL]],"")</f>
        <v>0.24050632911392406</v>
      </c>
      <c r="JT173" s="26">
        <f>IFERROR(Tableau17[[#This Row],[2015-T1-BC-DIV]]/Tableau17[[#This Row],[2015-T1-TOTAL]],"")</f>
        <v>2.3584905660377358E-3</v>
      </c>
      <c r="JU173" s="26">
        <f>IFERROR(Tableau17[[#This Row],[2015-T1-BC-DLF]]/Tableau17[[#This Row],[2015-T1-TOTAL]],"")</f>
        <v>2.5943396226415096E-2</v>
      </c>
      <c r="JV173" s="26">
        <f>IFERROR(Tableau17[[#This Row],[2015-T1-BC-DVD]]/Tableau17[[#This Row],[2015-T1-TOTAL]],"")</f>
        <v>0</v>
      </c>
      <c r="JW173" s="26">
        <f>IFERROR(Tableau17[[#This Row],[2015-T1-BC-DVG]]/Tableau17[[#This Row],[2015-T1-TOTAL]],"")</f>
        <v>1.179245283018868E-2</v>
      </c>
      <c r="JX173" s="26">
        <f>IFERROR(Tableau17[[#This Row],[2015-T1-BC-FG]]/Tableau17[[#This Row],[2015-T1-TOTAL]],"")</f>
        <v>8.4905660377358486E-2</v>
      </c>
      <c r="JY173" s="26">
        <f>IFERROR(Tableau17[[#This Row],[2015-T1-BC-FN]]/Tableau17[[#This Row],[2015-T1-TOTAL]],"")</f>
        <v>0.36556603773584906</v>
      </c>
      <c r="JZ173" s="26">
        <f>IFERROR(Tableau17[[#This Row],[2015-T1-BC-MDM]]/Tableau17[[#This Row],[2015-T1-TOTAL]],"")</f>
        <v>0</v>
      </c>
      <c r="KA173" s="26">
        <f>IFERROR(Tableau17[[#This Row],[2015-T1-BC-RDG]]/Tableau17[[#This Row],[2015-T1-TOTAL]],"")</f>
        <v>0</v>
      </c>
      <c r="KB173" s="26">
        <f>IFERROR(Tableau17[[#This Row],[2015-T1-BC-SOC]]/Tableau17[[#This Row],[2015-T1-TOTAL]],"")</f>
        <v>0.17924528301886791</v>
      </c>
      <c r="KC173" s="26">
        <f>IFERROR(Tableau17[[#This Row],[2015-T1-BC-UD]]/Tableau17[[#This Row],[2015-T1-TOTAL]],"")</f>
        <v>0.330188679245283</v>
      </c>
      <c r="KD173" s="26">
        <f>IFERROR(Tableau17[[#This Row],[2015-T1-BC-UG]]/Tableau17[[#This Row],[2015-T1-TOTAL]],"")</f>
        <v>0</v>
      </c>
      <c r="KE173" s="26">
        <f>IFERROR(Tableau17[[#This Row],[2015-T1-BC-VEC]]/Tableau17[[#This Row],[2015-T1-TOTAL]],"")</f>
        <v>0</v>
      </c>
      <c r="KF173" s="26">
        <f>IFERROR(Tableau17[[#This Row],[2015-T2-BC-DVG]]/Tableau17[[#This Row],[2015-T2-TOTAL]],"")</f>
        <v>0</v>
      </c>
      <c r="KG173" s="26">
        <f>IFERROR(Tableau17[[#This Row],[2015-T2-BC-FN]]/Tableau17[[#This Row],[2015-T2-TOTAL]],"")</f>
        <v>0.42154566744730682</v>
      </c>
      <c r="KH173" s="26">
        <f>IFERROR(Tableau17[[#This Row],[2015-T2-BC-SOC]]/Tableau17[[#This Row],[2015-T2-TOTAL]],"")</f>
        <v>0</v>
      </c>
      <c r="KI173" s="26">
        <f>IFERROR(Tableau17[[#This Row],[2015-T2-BC-UD]]/Tableau17[[#This Row],[2015-T2-TOTAL]],"")</f>
        <v>0.57845433255269318</v>
      </c>
      <c r="KJ173" s="26">
        <f>IFERROR(Tableau17[[#This Row],[2015-T2-BC-UG]]/Tableau17[[#This Row],[2015-T2-TOTAL]],"")</f>
        <v>0</v>
      </c>
      <c r="KK173" s="26">
        <f>IFERROR(Tableau17[[#This Row],[2017 (L)-T1-COM]]/Tableau17[[#This Row],[2017 (L)-T1-TOTAL]],"")</f>
        <v>1.8264840182648401E-2</v>
      </c>
      <c r="KL173" s="26">
        <f>IFERROR(Tableau17[[#This Row],[2017 (L)-T1-DIV]]/Tableau17[[#This Row],[2017 (L)-T1-TOTAL]],"")</f>
        <v>4.5662100456621002E-3</v>
      </c>
      <c r="KM173" s="26">
        <f>IFERROR(Tableau17[[#This Row],[2017 (L)-T1-DLF]]/Tableau17[[#This Row],[2017 (L)-T1-TOTAL]],"")</f>
        <v>2.2831050228310501E-3</v>
      </c>
      <c r="KN173" s="26">
        <f>IFERROR(Tableau17[[#This Row],[2017 (L)-T1-DVD]]/Tableau17[[#This Row],[2017 (L)-T1-TOTAL]],"")</f>
        <v>0</v>
      </c>
      <c r="KO173" s="26">
        <f>IFERROR(Tableau17[[#This Row],[2017 (L)-T1-DVG]]/Tableau17[[#This Row],[2017 (L)-T1-TOTAL]],"")</f>
        <v>0</v>
      </c>
      <c r="KP173" s="26">
        <f>IFERROR(Tableau17[[#This Row],[2017 (L)-T1-ECO]]/Tableau17[[#This Row],[2017 (L)-T1-TOTAL]],"")</f>
        <v>4.1095890410958902E-2</v>
      </c>
      <c r="KQ173" s="26">
        <f>IFERROR(Tableau17[[#This Row],[2017 (L)-T1-EXD]]/Tableau17[[#This Row],[2017 (L)-T1-TOTAL]],"")</f>
        <v>9.1324200913242004E-3</v>
      </c>
      <c r="KR173" s="26">
        <f>IFERROR(Tableau17[[#This Row],[2017 (L)-T1-EXG]]/Tableau17[[#This Row],[2017 (L)-T1-TOTAL]],"")</f>
        <v>4.5662100456621002E-3</v>
      </c>
      <c r="KS173" s="26">
        <f>IFERROR(Tableau17[[#This Row],[2017 (L)-T1-FI]]/Tableau17[[#This Row],[2017 (L)-T1-TOTAL]],"")</f>
        <v>0.10273972602739725</v>
      </c>
      <c r="KT173" s="26">
        <f>IFERROR(Tableau17[[#This Row],[2017 (L)-T1-FN]]/Tableau17[[#This Row],[2017 (L)-T1-TOTAL]],"")</f>
        <v>0.16666666666666666</v>
      </c>
      <c r="KU173" s="26">
        <f>IFERROR(Tableau17[[#This Row],[2017 (L)-T1-LR]]/Tableau17[[#This Row],[2017 (L)-T1-TOTAL]],"")</f>
        <v>0.28538812785388129</v>
      </c>
      <c r="KV173" s="26">
        <f>IFERROR(Tableau17[[#This Row],[2017 (L)-T1-MDM]]/Tableau17[[#This Row],[2017 (L)-T1-TOTAL]],"")</f>
        <v>0.36529680365296802</v>
      </c>
      <c r="KW173" s="26">
        <f>IFERROR(Tableau17[[#This Row],[2017 (L)-T1-RDG]]/Tableau17[[#This Row],[2017 (L)-T1-TOTAL]],"")</f>
        <v>0</v>
      </c>
      <c r="KX173" s="26">
        <f>IFERROR(Tableau17[[#This Row],[2017 (L)-T1-REG]]/Tableau17[[#This Row],[2017 (L)-T1-TOTAL]],"")</f>
        <v>0</v>
      </c>
      <c r="KY173" s="26">
        <f>IFERROR(Tableau17[[#This Row],[2017 (L)-T1-REM]]/Tableau17[[#This Row],[2017 (L)-T1-TOTAL]],"")</f>
        <v>0</v>
      </c>
      <c r="KZ173" s="26">
        <f>IFERROR(Tableau17[[#This Row],[2017 (L)-T1-SOC]]/Tableau17[[#This Row],[2017 (L)-T1-TOTAL]],"")</f>
        <v>0</v>
      </c>
      <c r="LA173" s="26">
        <f>IFERROR(Tableau17[[#This Row],[2017 (L)-T1-UDI]]/Tableau17[[#This Row],[2017 (L)-T1-TOTAL]],"")</f>
        <v>0</v>
      </c>
      <c r="LB173" s="26">
        <f>IFERROR(Tableau17[[#This Row],[2017 (L)-T2-FI]]/Tableau17[[#This Row],[2017 (L)-T2-TOTAL]],"")</f>
        <v>0</v>
      </c>
      <c r="LC173" s="26">
        <f>IFERROR(Tableau17[[#This Row],[2017 (L)-T2-FN]]/Tableau17[[#This Row],[2017 (L)-T2-TOTAL]],"")</f>
        <v>0</v>
      </c>
      <c r="LD173" s="26">
        <f>IFERROR(Tableau17[[#This Row],[2017 (L)-T2-LR]]/Tableau17[[#This Row],[2017 (L)-T2-TOTAL]],"")</f>
        <v>0.52513966480446927</v>
      </c>
      <c r="LE173" s="26">
        <f>IFERROR(Tableau17[[#This Row],[2017 (L)-T2-MDM]]/Tableau17[[#This Row],[2017 (L)-T2-TOTAL]],"")</f>
        <v>0.47486033519553073</v>
      </c>
      <c r="LF173" s="26">
        <f>IFERROR(Tableau17[[#This Row],[2017 (L)-T2-REM]]/Tableau17[[#This Row],[2017 (L)-T2-TOTAL]],"")</f>
        <v>0</v>
      </c>
      <c r="LG173" s="26">
        <f>IFERROR(Tableau17[[#This Row],[2017-T1-ARTHAUD Nathalie]]/Tableau17[[#This Row],[2017-T1-TOTAL]],"")</f>
        <v>4.9200492004920051E-3</v>
      </c>
      <c r="LH173" s="26">
        <f>IFERROR(Tableau17[[#This Row],[2017-T1-ASSELINEAU Fran]]/Tableau17[[#This Row],[2017-T1-TOTAL]],"")</f>
        <v>3.6900369003690036E-3</v>
      </c>
      <c r="LI173" s="26">
        <f>IFERROR(Tableau17[[#This Row],[2017-T1-CHEMINADE Jacques]]/Tableau17[[#This Row],[2017-T1-TOTAL]],"")</f>
        <v>2.4600246002460025E-3</v>
      </c>
      <c r="LJ173" s="26">
        <f>IFERROR(Tableau17[[#This Row],[2017-T1-DUPONT-AIGNAN Nicolas]]/Tableau17[[#This Row],[2017-T1-TOTAL]],"")</f>
        <v>5.6580565805658053E-2</v>
      </c>
      <c r="LK173" s="26">
        <f>IFERROR(Tableau17[[#This Row],[2017-T1-FILLON Fran]]/Tableau17[[#This Row],[2017-T1-TOTAL]],"")</f>
        <v>0.25092250922509224</v>
      </c>
      <c r="LL173" s="26">
        <f>IFERROR(Tableau17[[#This Row],[2017-T1-HAMON Beno]]/Tableau17[[#This Row],[2017-T1-TOTAL]],"")</f>
        <v>4.0590405904059039E-2</v>
      </c>
      <c r="LM173" s="26">
        <f>IFERROR(Tableau17[[#This Row],[2017-T1-LASSALLE Jean]]/Tableau17[[#This Row],[2017-T1-TOTAL]],"")</f>
        <v>6.1500615006150061E-3</v>
      </c>
      <c r="LN173" s="26">
        <f>IFERROR(Tableau17[[#This Row],[2017-T1-LE PEN Marine]]/Tableau17[[#This Row],[2017-T1-TOTAL]],"")</f>
        <v>0.23001230012300122</v>
      </c>
      <c r="LO173" s="26">
        <f>IFERROR(Tableau17[[#This Row],[2017-T1-M Jean-Luc]]/Tableau17[[#This Row],[2017-T1-TOTAL]],"")</f>
        <v>0.16113161131611317</v>
      </c>
      <c r="LP173" s="26">
        <f>IFERROR(Tableau17[[#This Row],[2017-T1-MACRON Emmanuel]]/Tableau17[[#This Row],[2017-T1-TOTAL]],"")</f>
        <v>0.23862238622386223</v>
      </c>
      <c r="LQ173" s="26">
        <f>IFERROR(Tableau17[[#This Row],[2017-T1-POUTOU Philippe]]/Tableau17[[#This Row],[2017-T1-TOTAL]],"")</f>
        <v>4.9200492004920051E-3</v>
      </c>
      <c r="LR173" s="26">
        <f>IFERROR(Tableau17[[#This Row],[2017-T2-LE PEN Marine]]/Tableau17[[#This Row],[2017-T2-TOTAL]],"")</f>
        <v>0.39175257731958762</v>
      </c>
      <c r="LS173" s="26">
        <f>IFERROR(Tableau17[[#This Row],[2017-T2-MACRON Emmanuel]]/Tableau17[[#This Row],[2017-T2-TOTAL]],"")</f>
        <v>0.60824742268041232</v>
      </c>
      <c r="LT173" s="26">
        <f>IFERROR(Tableau17[[#This Row],[2019-T1-ALEXANDRE Audric]]/Tableau17[[#This Row],[2019-T1-TOTAL]],"")</f>
        <v>0</v>
      </c>
      <c r="LU173" s="26">
        <f>IFERROR(Tableau17[[#This Row],[2019-T1-ARTHAUD Nathalie]]/Tableau17[[#This Row],[2019-T1-TOTAL]],"")</f>
        <v>0</v>
      </c>
      <c r="LV173" s="26">
        <f>IFERROR(Tableau17[[#This Row],[2019-T1-ASSELINEAU François]]/Tableau17[[#This Row],[2019-T1-TOTAL]],"")</f>
        <v>8.988764044943821E-3</v>
      </c>
      <c r="LW173" s="26">
        <f>IFERROR(Tableau17[[#This Row],[2019-T1-AUBRY Manon]]/Tableau17[[#This Row],[2019-T1-TOTAL]],"")</f>
        <v>5.1685393258426963E-2</v>
      </c>
      <c r="LX173" s="26">
        <f>IFERROR(Tableau17[[#This Row],[2019-T1-AZERGUI Nagib]]/Tableau17[[#This Row],[2019-T1-TOTAL]],"")</f>
        <v>2.2471910112359553E-3</v>
      </c>
      <c r="LY173" s="26">
        <f>IFERROR(Tableau17[[#This Row],[2019-T1-BARDELLA Jordan]]/Tableau17[[#This Row],[2019-T1-TOTAL]],"")</f>
        <v>0.24269662921348314</v>
      </c>
      <c r="LZ173" s="26">
        <f>IFERROR(Tableau17[[#This Row],[2019-T1-BELLAMY François-Xavier]]/Tableau17[[#This Row],[2019-T1-TOTAL]],"")</f>
        <v>9.662921348314607E-2</v>
      </c>
      <c r="MA173" s="26">
        <f>IFERROR(Tableau17[[#This Row],[2019-T1-BIDOU Olivier]]/Tableau17[[#This Row],[2019-T1-TOTAL]],"")</f>
        <v>0</v>
      </c>
      <c r="MB173" s="26">
        <f>IFERROR(Tableau17[[#This Row],[2019-T1-BOURG Dominique]]/Tableau17[[#This Row],[2019-T1-TOTAL]],"")</f>
        <v>2.6966292134831461E-2</v>
      </c>
      <c r="MC173" s="26">
        <f>IFERROR(Tableau17[[#This Row],[2019-T1-BROSSAT Ian]]/Tableau17[[#This Row],[2019-T1-TOTAL]],"")</f>
        <v>2.4719101123595506E-2</v>
      </c>
      <c r="MD173" s="26">
        <f>IFERROR(Tableau17[[#This Row],[2019-T1-CAILLAUD Sophie]]/Tableau17[[#This Row],[2019-T1-TOTAL]],"")</f>
        <v>0</v>
      </c>
      <c r="ME173" s="26">
        <f>IFERROR(Tableau17[[#This Row],[2019-T1-CAMUS Renaud]]/Tableau17[[#This Row],[2019-T1-TOTAL]],"")</f>
        <v>0</v>
      </c>
      <c r="MF173" s="26">
        <f>IFERROR(Tableau17[[#This Row],[2019-T1-CHALENÇON Christophe]]/Tableau17[[#This Row],[2019-T1-TOTAL]],"")</f>
        <v>0</v>
      </c>
      <c r="MG173" s="26">
        <f>IFERROR(Tableau17[[#This Row],[2019-T1-CORBET Cathy Denise Ginette]]/Tableau17[[#This Row],[2019-T1-TOTAL]],"")</f>
        <v>0</v>
      </c>
      <c r="MH173" s="26">
        <f>IFERROR(Tableau17[[#This Row],[2019-T1-DE PREVOISIN Robert]]/Tableau17[[#This Row],[2019-T1-TOTAL]],"")</f>
        <v>0</v>
      </c>
      <c r="MI173" s="26">
        <f>IFERROR(Tableau17[[#This Row],[2019-T1-DELFEL Thérèse]]/Tableau17[[#This Row],[2019-T1-TOTAL]],"")</f>
        <v>0</v>
      </c>
      <c r="MJ173" s="26">
        <f>IFERROR(Tableau17[[#This Row],[2019-T1-DIEUMEGARD Pierre]]/Tableau17[[#This Row],[2019-T1-TOTAL]],"")</f>
        <v>0</v>
      </c>
      <c r="MK173" s="26">
        <f>IFERROR(Tableau17[[#This Row],[2019-T1-DUPONT-AIGNAN Nicolas]]/Tableau17[[#This Row],[2019-T1-TOTAL]],"")</f>
        <v>3.8202247191011236E-2</v>
      </c>
      <c r="ML173" s="26">
        <f>IFERROR(Tableau17[[#This Row],[2019-T1-GERNIGON Yves]]/Tableau17[[#This Row],[2019-T1-TOTAL]],"")</f>
        <v>0</v>
      </c>
      <c r="MM173" s="26">
        <f>IFERROR(Tableau17[[#This Row],[2019-T1-GLUCKSMANN Raphaël]]/Tableau17[[#This Row],[2019-T1-TOTAL]],"")</f>
        <v>3.5955056179775284E-2</v>
      </c>
      <c r="MN173" s="26">
        <f>IFERROR(Tableau17[[#This Row],[2019-T1-HAMON Benoît]]/Tableau17[[#This Row],[2019-T1-TOTAL]],"")</f>
        <v>1.7977528089887642E-2</v>
      </c>
      <c r="MO173" s="26">
        <f>IFERROR(Tableau17[[#This Row],[2019-T1-HELGEN Gilles]]/Tableau17[[#This Row],[2019-T1-TOTAL]],"")</f>
        <v>0</v>
      </c>
      <c r="MP173" s="26">
        <f>IFERROR(Tableau17[[#This Row],[2019-T1-JADOT Yannick]]/Tableau17[[#This Row],[2019-T1-TOTAL]],"")</f>
        <v>0.18202247191011237</v>
      </c>
      <c r="MQ173" s="26">
        <f>IFERROR(Tableau17[[#This Row],[2019-T1-LAGARDE Jean-Christophe]]/Tableau17[[#This Row],[2019-T1-TOTAL]],"")</f>
        <v>2.6966292134831461E-2</v>
      </c>
      <c r="MR173" s="26">
        <f>IFERROR(Tableau17[[#This Row],[2019-T1-LALANNE Francis]]/Tableau17[[#This Row],[2019-T1-TOTAL]],"")</f>
        <v>1.3483146067415731E-2</v>
      </c>
      <c r="MS173" s="26">
        <f>IFERROR(Tableau17[[#This Row],[2019-T1-LOISEAU Nathalie]]/Tableau17[[#This Row],[2019-T1-TOTAL]],"")</f>
        <v>0.2292134831460674</v>
      </c>
      <c r="MT173" s="26">
        <f>IFERROR(Tableau17[[#This Row],[2019-T1-MARIE Florie]]/Tableau17[[#This Row],[2019-T1-TOTAL]],"")</f>
        <v>2.2471910112359553E-3</v>
      </c>
      <c r="MU173" s="26">
        <f>IFERROR(Tableau17[[#This Row],[2008-T1-MACROEXTRDROITE]]/Tableau17[[#This Row],[2008-T1-MACROTOTALE]],"")</f>
        <v>7.0110701107011064E-2</v>
      </c>
      <c r="MV173" s="26">
        <f>IFERROR(Tableau17[[#This Row],[2008-T1-MACRODROITE]]/Tableau17[[#This Row],[2008-T1-MACROTOTALE]],"")</f>
        <v>0.59040590405904059</v>
      </c>
      <c r="MW173" s="26">
        <f>IFERROR(Tableau17[[#This Row],[2008-T1-MACROCENTRE]]/Tableau17[[#This Row],[2008-T1-MACROTOTALE]],"")</f>
        <v>0</v>
      </c>
      <c r="MX173" s="26">
        <f>IFERROR(Tableau17[[#This Row],[2008-T1-MACROGAUCHE]]/Tableau17[[#This Row],[2008-T1-MACROTOTALE]],"")</f>
        <v>0.33948339483394835</v>
      </c>
      <c r="MY173" s="26">
        <f>IFERROR(Tableau17[[#This Row],[2008-T1-MACROAUTRE]]/Tableau17[[#This Row],[2008-T1-MACROTOTALE]],"")</f>
        <v>0</v>
      </c>
      <c r="MZ173" s="26">
        <f>IFERROR(Tableau17[[#This Row],[2008-T2-MACROEXTRDROITE]]/Tableau17[[#This Row],[2008-T2-MACROTOTALE]],"")</f>
        <v>0</v>
      </c>
      <c r="NA173" s="26">
        <f>IFERROR(Tableau17[[#This Row],[2008-T2-MACRODROITE]]/Tableau17[[#This Row],[2008-T2-MACROTOTALE]],"")</f>
        <v>0.60526315789473684</v>
      </c>
      <c r="NB173" s="26">
        <f>IFERROR(Tableau17[[#This Row],[2008-T2-MACROCENTRE]]/Tableau17[[#This Row],[2008-T2-MACROTOTALE]],"")</f>
        <v>0</v>
      </c>
      <c r="NC173" s="26">
        <f>IFERROR(Tableau17[[#This Row],[2008-T2-MACROGAUCHE]]/Tableau17[[#This Row],[2008-T2-MACROTOTALE]],"")</f>
        <v>0.39473684210526316</v>
      </c>
      <c r="ND173" s="26">
        <f>IFERROR(Tableau17[[#This Row],[2008-T2-MACROAUTRE]]/Tableau17[[#This Row],[2008-T2-MACROTOTALE]],"")</f>
        <v>0</v>
      </c>
      <c r="NE173" s="26">
        <f>IFERROR(Tableau17[[#This Row],[2014-T1-MACROEXTRDROITE]]/Tableau17[[#This Row],[2014-T1-MACROTOTALE]],"")</f>
        <v>0.21992481203007519</v>
      </c>
      <c r="NF173" s="26">
        <f>IFERROR(Tableau17[[#This Row],[2014-T1-MACRODROITE]]/Tableau17[[#This Row],[2014-T1-MACROTOTALE]],"")</f>
        <v>0.48684210526315791</v>
      </c>
      <c r="NG173" s="26">
        <f>IFERROR(Tableau17[[#This Row],[2014-T1-MACROCENTRE]]/Tableau17[[#This Row],[2014-T1-MACROTOTALE]],"")</f>
        <v>2.6315789473684209E-2</v>
      </c>
      <c r="NH173" s="26">
        <f>IFERROR(Tableau17[[#This Row],[2014-T1-MACROGAUCHE]]/Tableau17[[#This Row],[2014-T1-MACROTOTALE]],"")</f>
        <v>0.26691729323308272</v>
      </c>
      <c r="NI173" s="26">
        <f>IFERROR(Tableau17[[#This Row],[2014-T1-MACROAUTRE]]/Tableau17[[#This Row],[2014-T1-MACROTOTALE]],"")</f>
        <v>0</v>
      </c>
      <c r="NJ173" s="26">
        <f>IFERROR(Tableau17[[#This Row],[2014-T2-MACROEXTRDROITE]]/Tableau17[[#This Row],[2014-T2-MACROTOTALE]],"")</f>
        <v>0.23869801084990958</v>
      </c>
      <c r="NK173" s="26">
        <f>IFERROR(Tableau17[[#This Row],[2014-T2-MACRODROITE]]/Tableau17[[#This Row],[2014-T2-MACROTOTALE]],"")</f>
        <v>0.5207956600361664</v>
      </c>
      <c r="NL173" s="26">
        <f>IFERROR(Tableau17[[#This Row],[2014-T2-MACROCENTRE]]/Tableau17[[#This Row],[2014-T2-MACROTOTALE]],"")</f>
        <v>0</v>
      </c>
      <c r="NM173" s="26">
        <f>IFERROR(Tableau17[[#This Row],[2014-T2-MACROGAUCHE]]/Tableau17[[#This Row],[2014-T2-MACROTOTALE]],"")</f>
        <v>0.24050632911392406</v>
      </c>
      <c r="NN173" s="26">
        <f>IFERROR(Tableau17[[#This Row],[2014-T2-MACROAUTRE]]/Tableau17[[#This Row],[2014-T2-MACROTOTALE]],"")</f>
        <v>0</v>
      </c>
      <c r="NO173" s="26">
        <f>IFERROR( Tableau17[[#This Row],[2015-T1-MACROEXTRDROITE]]/Tableau17[[#This Row],[2015-T1-MACROTOTALE]],"")</f>
        <v>0.39150943396226418</v>
      </c>
      <c r="NP173" s="26">
        <f>IFERROR(Tableau17[[#This Row],[2015-T1-MACRODROITE]]/Tableau17[[#This Row],[2015-T1-MACROTOTALE]],"")</f>
        <v>0.330188679245283</v>
      </c>
      <c r="NQ173" s="26">
        <f>IFERROR(Tableau17[[#This Row],[2015-T1-MACROCENTRE]]/Tableau17[[#This Row],[2015-T1-MACROTOTALE]],"")</f>
        <v>0</v>
      </c>
      <c r="NR173" s="26">
        <f>IFERROR(Tableau17[[#This Row],[2015-T1-MACROGAUCHE]]/Tableau17[[#This Row],[2015-T1-MACROTOTALE]],"")</f>
        <v>0.27594339622641512</v>
      </c>
      <c r="NS173" s="26">
        <f>IFERROR(Tableau17[[#This Row],[2015-T1-MACROAUTRE]]/Tableau17[[#This Row],[2015-T1-MACROTOTALE]],"")</f>
        <v>2.3584905660377358E-3</v>
      </c>
      <c r="NT173" s="26">
        <f>IFERROR(Tableau17[[#This Row],[2015-T2-MACROEXTRDROITE]]/Tableau17[[#This Row],[2015-T2-MACROTOTALE]],"")</f>
        <v>0.42154566744730682</v>
      </c>
      <c r="NU173" s="26">
        <f>IFERROR(Tableau17[[#This Row],[2015-T2-MACRODROITE]]/Tableau17[[#This Row],[2015-T2-MACROTOTALE]],"")</f>
        <v>0.57845433255269318</v>
      </c>
      <c r="NV173" s="26">
        <f>IFERROR(Tableau17[[#This Row],[2015-T2-MACROCENTRE]]/Tableau17[[#This Row],[2015-T2-MACROTOTALE]],"")</f>
        <v>0</v>
      </c>
      <c r="NW173" s="26">
        <f>IFERROR(Tableau17[[#This Row],[2015-T2-MACROGAUCHE]]/Tableau17[[#This Row],[2015-T2-MACROTOTALE]],"")</f>
        <v>0</v>
      </c>
      <c r="NX173" s="26">
        <f>IFERROR(Tableau17[[#This Row],[2015-T2-MACROAUTRE]]/Tableau17[[#This Row],[2015-T2-MACROTOTALE]],"")</f>
        <v>0</v>
      </c>
      <c r="NY173" s="26">
        <f>IFERROR(Tableau17[[#This Row],[2017-T1-MACROEXTRDROITE]]/Tableau17[[#This Row],[2017-T1-MACROTOTALE]],"")</f>
        <v>0.29274292742927427</v>
      </c>
      <c r="NZ173" s="26">
        <f>IFERROR(Tableau17[[#This Row],[2017-T1-MACRODROITE]]/Tableau17[[#This Row],[2017-T1-MACROTOTALE]],"")</f>
        <v>0.25092250922509224</v>
      </c>
      <c r="OA173" s="26">
        <f>IFERROR(Tableau17[[#This Row],[2017-T1-MACROCENTRE]]/Tableau17[[#This Row],[2017-T1-MACROTOTALE]],"")</f>
        <v>0.23862238622386223</v>
      </c>
      <c r="OB173" s="26">
        <f>IFERROR(Tableau17[[#This Row],[2017-T1-MACROGAUCHE]]/Tableau17[[#This Row],[2017-T1-MACROTOTALE]],"")</f>
        <v>0.2115621156211562</v>
      </c>
      <c r="OC173" s="26">
        <f>IFERROR(Tableau17[[#This Row],[2017-T1-MACROAUTRE]]/Tableau17[[#This Row],[2017-T1-MACROTOTALE]],"")</f>
        <v>6.1500615006150061E-3</v>
      </c>
      <c r="OD173" s="26">
        <f>IFERROR(Tableau17[[#This Row],[2017-T2-MACROEXTRDROITE]]/Tableau17[[#This Row],[2017-T2-MACROTOTALE]],"")</f>
        <v>0.39175257731958762</v>
      </c>
      <c r="OE173" s="26">
        <f>IFERROR(Tableau17[[#This Row],[2017-T2-MACRODROITE]]/Tableau17[[#This Row],[2017-T2-MACROTOTALE]],"")</f>
        <v>0</v>
      </c>
      <c r="OF173" s="26">
        <f>IFERROR(Tableau17[[#This Row],[2017-T2-MACROCENTRE]]/Tableau17[[#This Row],[2017-T2-MACROTOTALE]],"")</f>
        <v>0.60824742268041232</v>
      </c>
      <c r="OG173" s="26">
        <f>IFERROR(Tableau17[[#This Row],[2017-T2-MACROGAUCHE]]/Tableau17[[#This Row],[2017-T2-MACROTOTALE]],"")</f>
        <v>0</v>
      </c>
      <c r="OH173" s="26">
        <f>IFERROR(Tableau17[[#This Row],[2017-T2-MACROAUTRE]]/Tableau17[[#This Row],[2017-T2-MACROTOTALE]],"")</f>
        <v>0</v>
      </c>
      <c r="OI173" s="26">
        <f>IFERROR(Tableau17[[#This Row],[2019-T1-MACROEXTRDROITE]]/Tableau17[[#This Row],[2019-T1-MACROTOTALE]],"")</f>
        <v>0.28982300884955753</v>
      </c>
      <c r="OJ173" s="26">
        <f>IFERROR(Tableau17[[#This Row],[2019-T1-MACRODROITE]]/Tableau17[[#This Row],[2019-T1-MACROTOTALE]],"")</f>
        <v>0.12168141592920353</v>
      </c>
      <c r="OK173" s="26">
        <f>IFERROR(Tableau17[[#This Row],[2019-T1-MACROCENTRE]]/Tableau17[[#This Row],[2019-T1-MACROTOTALE]],"")</f>
        <v>0.22566371681415928</v>
      </c>
      <c r="OL173" s="26">
        <f>IFERROR(Tableau17[[#This Row],[2019-T1-MACROGAUCHE]]/Tableau17[[#This Row],[2019-T1-MACROTOTALE]],"")</f>
        <v>0.30752212389380529</v>
      </c>
      <c r="OM173" s="26">
        <f>IFERROR(Tableau17[[#This Row],[2019-T1-MACROAUTRE]]/Tableau17[[#This Row],[2019-T1-MACROTOTALE]],"")</f>
        <v>5.5309734513274339E-2</v>
      </c>
      <c r="ON173" s="26">
        <f>IFERROR(Tableau17[[#This Row],[2020-T1-MACROEXTRDROITE]]/Tableau17[[#This Row],[2020-T1-MACROTOTALE]],"")</f>
        <v>0.1751592356687898</v>
      </c>
      <c r="OO173" s="26">
        <f>IFERROR(Tableau17[[#This Row],[2020-T1-MACRODROITE]]/Tableau17[[#This Row],[2020-T1-MACROTOTALE]],"")</f>
        <v>0.45222929936305734</v>
      </c>
      <c r="OP173" s="26">
        <f>IFERROR(Tableau17[[#This Row],[2020-T1-MACROCENTRE]]/Tableau17[[#This Row],[2020-T1-MACROTOTALE]],"")</f>
        <v>8.598726114649681E-2</v>
      </c>
      <c r="OQ173" s="26">
        <f>IFERROR(Tableau17[[#This Row],[2020-T1-MACROGAUCHE]]/Tableau17[[#This Row],[2020-T1-MACROTOTALE]],"")</f>
        <v>0.28662420382165604</v>
      </c>
      <c r="OR173" s="26">
        <f>IFERROR(Tableau17[[#This Row],[2020-T1-MACROAUTRE]]/Tableau17[[#This Row],[2020-T1-MACROTOTALE]],"")</f>
        <v>0</v>
      </c>
      <c r="OS173" s="26">
        <f>IFERROR(Tableau17[[#This Row],[2017 (L)-T1-MACROEXTRDROITE]]/Tableau17[[#This Row],[2017 (L)-T1-MACROTOTALE]],"")</f>
        <v>0.17808219178082191</v>
      </c>
      <c r="OT173" s="26">
        <f>IFERROR(Tableau17[[#This Row],[2017 (L)-T1-MACRODROITE]]/Tableau17[[#This Row],[2017 (L)-T1-MACROTOTALE]],"")</f>
        <v>0.28538812785388129</v>
      </c>
      <c r="OU173" s="26">
        <f>IFERROR(Tableau17[[#This Row],[2017 (L)-T1-MACROCENTRE]]/Tableau17[[#This Row],[2017 (L)-T1-MACROTOTALE]],"")</f>
        <v>0.36529680365296802</v>
      </c>
      <c r="OV173" s="26">
        <f>IFERROR(Tableau17[[#This Row],[2017 (L)-T1-MACROGAUCHE]]/Tableau17[[#This Row],[2017 (L)-T1-MACROTOTALE]],"")</f>
        <v>0.16666666666666666</v>
      </c>
      <c r="OW173" s="26">
        <f>IFERROR(Tableau17[[#This Row],[2017 (L)-T1-MACROAUTRE]]/Tableau17[[#This Row],[2017 (L)-T1-MACROTOTALE]],"")</f>
        <v>4.5662100456621002E-3</v>
      </c>
      <c r="OX173" s="26">
        <f>IFERROR(Tableau17[[#This Row],[2017 (L)-T2-MACROEXTRDROITE]]/Tableau17[[#This Row],[2017 (L)-T2-MACROTOTALE]],"")</f>
        <v>0</v>
      </c>
      <c r="OY173" s="26">
        <f>IFERROR(Tableau17[[#This Row],[2017 (L)-T2-MACRODROITE]]/Tableau17[[#This Row],[2017 (L)-T2-MACROTOTALE]],"")</f>
        <v>0.52513966480446927</v>
      </c>
      <c r="OZ173" s="26">
        <f>IFERROR(Tableau17[[#This Row],[2017 (L)-T2-MACROCENTRE]]/Tableau17[[#This Row],[2017 (L)-T2-MACROTOTALE]],"")</f>
        <v>0.47486033519553073</v>
      </c>
      <c r="PA173" s="26">
        <f>IFERROR(Tableau17[[#This Row],[2017 (L)-T2-MACROGAUCHE]]/Tableau17[[#This Row],[2017 (L)-T2-MACROTOTALE]],"")</f>
        <v>0</v>
      </c>
      <c r="PB173" s="26">
        <f>IFERROR(Tableau17[[#This Row],[2017 (L)-T2-MACROAUTRE]]/Tableau17[[#This Row],[2017 (L)-T2-MACROTOTALE]],"")</f>
        <v>0</v>
      </c>
      <c r="PC173" s="26">
        <f>IFERROR(Tableau17[[#This Row],[2008_T1_PROCUS]]/Tableau17[[#This Row],[2008_T1_INSCRITS]],0)</f>
        <v>1.935483870967742E-2</v>
      </c>
      <c r="PD173" s="26">
        <f>IFERROR(Tableau17[[#This Row],[2008_T2_PROCUS]]/Tableau17[[#This Row],[2008_T2_INSCRITS]],0)</f>
        <v>1.7204301075268817E-2</v>
      </c>
      <c r="PE173" s="26">
        <f>Tableau17[[#This Row],[2014_T1_PROCUS]]/Tableau17[[#This Row],[2014_T1_INSCRITS]]</f>
        <v>1.2287334593572778E-2</v>
      </c>
      <c r="PF173" s="26">
        <f>IFERROR(Tableau17[[#This Row],[2014_T2_PROCUS]]/Tableau17[[#This Row],[2014_T2_INSCRITS]],0)</f>
        <v>5.6710775047258983E-3</v>
      </c>
    </row>
    <row r="174" spans="1:422" hidden="1" x14ac:dyDescent="0.2">
      <c r="A174" s="1">
        <v>4</v>
      </c>
      <c r="B174" s="1" t="s">
        <v>362</v>
      </c>
      <c r="C174" s="1" t="s">
        <v>370</v>
      </c>
      <c r="D174" s="1" t="s">
        <v>370</v>
      </c>
      <c r="E174" s="1">
        <v>862</v>
      </c>
      <c r="F174" s="1">
        <v>5.3848719999999997</v>
      </c>
      <c r="G174" s="1">
        <v>43.239313000000003</v>
      </c>
      <c r="H174" s="3">
        <v>1007</v>
      </c>
      <c r="I174" s="3">
        <v>166</v>
      </c>
      <c r="L174" s="1">
        <v>18</v>
      </c>
      <c r="M174" s="1">
        <v>7</v>
      </c>
      <c r="P174" s="1">
        <v>57</v>
      </c>
      <c r="Q174" s="1">
        <v>62</v>
      </c>
      <c r="R174" s="1">
        <v>46</v>
      </c>
      <c r="S174" s="1">
        <v>138</v>
      </c>
      <c r="T174" s="1">
        <v>85</v>
      </c>
      <c r="U174" s="1">
        <v>413</v>
      </c>
      <c r="V174" s="1">
        <v>1061</v>
      </c>
      <c r="W174" s="1">
        <v>617</v>
      </c>
      <c r="X174" s="1">
        <v>13</v>
      </c>
      <c r="Y174" s="2">
        <v>0.58152685999999998</v>
      </c>
      <c r="AB174" s="1">
        <v>0</v>
      </c>
      <c r="AD174" s="1">
        <v>1007</v>
      </c>
      <c r="AE174" s="1">
        <v>419</v>
      </c>
      <c r="AF174" s="2">
        <v>0.41608739</v>
      </c>
      <c r="AG174" s="1">
        <f t="shared" si="2"/>
        <v>166</v>
      </c>
      <c r="AH174" s="1">
        <v>1063</v>
      </c>
      <c r="AI174" s="1">
        <v>680</v>
      </c>
      <c r="AJ174" s="1">
        <v>14</v>
      </c>
      <c r="AK174" s="2">
        <v>0.63969896999999998</v>
      </c>
      <c r="AN174" s="1">
        <v>0</v>
      </c>
      <c r="AP174" s="1">
        <v>1036</v>
      </c>
      <c r="AQ174" s="1">
        <v>546</v>
      </c>
      <c r="AR174" s="2">
        <v>0.52702702999999995</v>
      </c>
      <c r="AS174" s="1">
        <v>1035</v>
      </c>
      <c r="AT174" s="1">
        <v>497</v>
      </c>
      <c r="AU174" s="2">
        <v>0.48019324000000002</v>
      </c>
      <c r="AV174" s="1">
        <v>1018</v>
      </c>
      <c r="AW174" s="1">
        <v>568</v>
      </c>
      <c r="AX174" s="2">
        <v>0.55795678000000004</v>
      </c>
      <c r="AY174" s="1">
        <v>1018</v>
      </c>
      <c r="AZ174" s="1">
        <v>464</v>
      </c>
      <c r="BA174" s="2">
        <v>0.45579567999999998</v>
      </c>
      <c r="BB174" s="1">
        <v>1017</v>
      </c>
      <c r="BC174" s="1">
        <v>840</v>
      </c>
      <c r="BD174" s="2">
        <v>0.82595870000000005</v>
      </c>
      <c r="BE174" s="1">
        <v>1016</v>
      </c>
      <c r="BF174" s="1">
        <v>776</v>
      </c>
      <c r="BG174" s="2">
        <v>0.76377952999999998</v>
      </c>
      <c r="BH174" s="1">
        <v>1007</v>
      </c>
      <c r="BI174" s="1">
        <v>562</v>
      </c>
      <c r="BJ174" s="2">
        <v>0.55809335000000004</v>
      </c>
      <c r="BK174" s="1">
        <v>71</v>
      </c>
      <c r="BN174" s="1">
        <v>53</v>
      </c>
      <c r="BO174" s="1">
        <v>39</v>
      </c>
      <c r="BP174" s="1">
        <v>271</v>
      </c>
      <c r="BQ174" s="1">
        <v>233</v>
      </c>
      <c r="BR174" s="1">
        <v>667</v>
      </c>
      <c r="BZ174" s="1">
        <v>43</v>
      </c>
      <c r="CB174" s="1">
        <v>76</v>
      </c>
      <c r="CC174" s="1">
        <v>98</v>
      </c>
      <c r="CD174" s="1">
        <v>227</v>
      </c>
      <c r="CE174" s="1">
        <v>156</v>
      </c>
      <c r="CF174" s="1">
        <v>600</v>
      </c>
      <c r="CL174" s="1">
        <v>28</v>
      </c>
      <c r="CO174" s="1">
        <v>102</v>
      </c>
      <c r="CP174" s="1">
        <v>125</v>
      </c>
      <c r="CT174" s="1">
        <v>138</v>
      </c>
      <c r="CV174" s="1">
        <v>136</v>
      </c>
      <c r="CW174" s="1">
        <v>529</v>
      </c>
      <c r="CY174" s="1">
        <v>130</v>
      </c>
      <c r="DA174" s="1">
        <v>285</v>
      </c>
      <c r="DC174" s="1">
        <v>415</v>
      </c>
      <c r="DD174" s="1">
        <v>29</v>
      </c>
      <c r="DE174" s="1">
        <v>6</v>
      </c>
      <c r="DF174" s="1">
        <v>4</v>
      </c>
      <c r="DI174" s="1">
        <v>54</v>
      </c>
      <c r="DJ174" s="1">
        <v>3</v>
      </c>
      <c r="DK174" s="1">
        <v>1</v>
      </c>
      <c r="DL174" s="1">
        <v>85</v>
      </c>
      <c r="DM174" s="1">
        <v>51</v>
      </c>
      <c r="DN174" s="1">
        <v>86</v>
      </c>
      <c r="DQ174" s="1">
        <v>1</v>
      </c>
      <c r="DR174" s="1">
        <v>226</v>
      </c>
      <c r="DS174" s="1">
        <v>21</v>
      </c>
      <c r="DU174" s="1">
        <v>567</v>
      </c>
      <c r="DX174" s="1">
        <v>124</v>
      </c>
      <c r="DZ174" s="1">
        <v>299</v>
      </c>
      <c r="EA174" s="1">
        <v>423</v>
      </c>
      <c r="EB174" s="1">
        <v>2</v>
      </c>
      <c r="EC174" s="1">
        <v>9</v>
      </c>
      <c r="ED174" s="1">
        <v>1</v>
      </c>
      <c r="EE174" s="1">
        <v>21</v>
      </c>
      <c r="EF174" s="1">
        <v>166</v>
      </c>
      <c r="EG174" s="1">
        <v>54</v>
      </c>
      <c r="EH174" s="1">
        <v>8</v>
      </c>
      <c r="EI174" s="1">
        <v>103</v>
      </c>
      <c r="EJ174" s="1">
        <v>218</v>
      </c>
      <c r="EK174" s="1">
        <v>242</v>
      </c>
      <c r="EL174" s="1">
        <v>8</v>
      </c>
      <c r="EM174" s="1">
        <v>832</v>
      </c>
      <c r="EN174" s="1">
        <v>177</v>
      </c>
      <c r="EO174" s="1">
        <v>527</v>
      </c>
      <c r="EP174" s="1">
        <v>704</v>
      </c>
      <c r="EQ174" s="1">
        <v>0</v>
      </c>
      <c r="ER174" s="1">
        <v>1</v>
      </c>
      <c r="ES174" s="1">
        <v>9</v>
      </c>
      <c r="ET174" s="1">
        <v>39</v>
      </c>
      <c r="EU174" s="1">
        <v>0</v>
      </c>
      <c r="EV174" s="1">
        <v>94</v>
      </c>
      <c r="EW174" s="1">
        <v>34</v>
      </c>
      <c r="EX174" s="1">
        <v>1</v>
      </c>
      <c r="EY174" s="1">
        <v>18</v>
      </c>
      <c r="EZ174" s="1">
        <v>26</v>
      </c>
      <c r="FA174" s="1">
        <v>0</v>
      </c>
      <c r="FB174" s="1">
        <v>0</v>
      </c>
      <c r="FC174" s="1">
        <v>0</v>
      </c>
      <c r="FD174" s="1">
        <v>0</v>
      </c>
      <c r="FE174" s="1">
        <v>0</v>
      </c>
      <c r="FF174" s="1">
        <v>0</v>
      </c>
      <c r="FG174" s="1">
        <v>1</v>
      </c>
      <c r="FH174" s="1">
        <v>11</v>
      </c>
      <c r="FI174" s="1">
        <v>0</v>
      </c>
      <c r="FJ174" s="1">
        <v>31</v>
      </c>
      <c r="FK174" s="1">
        <v>16</v>
      </c>
      <c r="FL174" s="1">
        <v>0</v>
      </c>
      <c r="FM174" s="1">
        <v>126</v>
      </c>
      <c r="FN174" s="1">
        <v>8</v>
      </c>
      <c r="FO174" s="1">
        <v>3</v>
      </c>
      <c r="FP174" s="1">
        <v>133</v>
      </c>
      <c r="FQ174" s="1">
        <v>1</v>
      </c>
      <c r="FR174" s="1">
        <f>SUM(Tableau17[[#This Row],[2019-T1-ALEXANDRE Audric]:[2019-T1-MARIE Florie]])</f>
        <v>552</v>
      </c>
      <c r="FS174" s="1">
        <v>39</v>
      </c>
      <c r="FT174" s="1">
        <v>342</v>
      </c>
      <c r="FU174" s="1">
        <v>0</v>
      </c>
      <c r="FV174" s="1">
        <v>286</v>
      </c>
      <c r="FW174" s="1">
        <v>0</v>
      </c>
      <c r="FX174" s="1">
        <v>667</v>
      </c>
      <c r="GD174" s="1">
        <v>0</v>
      </c>
      <c r="GE174" s="1">
        <v>98</v>
      </c>
      <c r="GF174" s="1">
        <v>227</v>
      </c>
      <c r="GG174" s="1">
        <v>0</v>
      </c>
      <c r="GH174" s="1">
        <v>275</v>
      </c>
      <c r="GI174" s="1">
        <v>0</v>
      </c>
      <c r="GJ174" s="1">
        <v>600</v>
      </c>
      <c r="GP174" s="1">
        <v>0</v>
      </c>
      <c r="GQ174" s="1">
        <v>153</v>
      </c>
      <c r="GR174" s="1">
        <v>138</v>
      </c>
      <c r="GS174" s="1">
        <v>0</v>
      </c>
      <c r="GT174" s="1">
        <v>238</v>
      </c>
      <c r="GU174" s="1">
        <v>0</v>
      </c>
      <c r="GV174" s="1">
        <v>529</v>
      </c>
      <c r="GW174" s="1">
        <v>130</v>
      </c>
      <c r="GX174" s="1">
        <v>285</v>
      </c>
      <c r="GY174" s="1">
        <v>0</v>
      </c>
      <c r="GZ174" s="1">
        <v>0</v>
      </c>
      <c r="HA174" s="1">
        <v>0</v>
      </c>
      <c r="HB174" s="1">
        <v>415</v>
      </c>
      <c r="HC174" s="1">
        <v>134</v>
      </c>
      <c r="HD174" s="1">
        <v>166</v>
      </c>
      <c r="HE174" s="1">
        <v>242</v>
      </c>
      <c r="HF174" s="1">
        <v>282</v>
      </c>
      <c r="HG174" s="1">
        <v>8</v>
      </c>
      <c r="HH174" s="1">
        <v>832</v>
      </c>
      <c r="HI174" s="1">
        <v>177</v>
      </c>
      <c r="HJ174" s="1">
        <v>0</v>
      </c>
      <c r="HK174" s="1">
        <v>527</v>
      </c>
      <c r="HL174" s="1">
        <v>0</v>
      </c>
      <c r="HM174" s="1">
        <v>0</v>
      </c>
      <c r="HN174" s="1">
        <v>704</v>
      </c>
      <c r="HO174" s="1">
        <v>115</v>
      </c>
      <c r="HP174" s="1">
        <v>42</v>
      </c>
      <c r="HQ174" s="1">
        <v>133</v>
      </c>
      <c r="HR174" s="1">
        <v>239</v>
      </c>
      <c r="HS174" s="1">
        <v>27</v>
      </c>
      <c r="HT174" s="1">
        <v>556</v>
      </c>
      <c r="HU174" s="1">
        <v>46</v>
      </c>
      <c r="HV174" s="1">
        <v>75</v>
      </c>
      <c r="HW174" s="1">
        <v>62</v>
      </c>
      <c r="HX174" s="1">
        <v>230</v>
      </c>
      <c r="HY174" s="1">
        <v>0</v>
      </c>
      <c r="HZ174" s="1">
        <v>413</v>
      </c>
      <c r="IA174" s="1">
        <v>58</v>
      </c>
      <c r="IB174" s="1">
        <v>86</v>
      </c>
      <c r="IC174" s="1">
        <v>226</v>
      </c>
      <c r="ID174" s="1">
        <v>190</v>
      </c>
      <c r="IE174" s="1">
        <v>7</v>
      </c>
      <c r="IF174" s="1">
        <v>567</v>
      </c>
      <c r="IG174" s="1">
        <v>0</v>
      </c>
      <c r="IH174" s="1">
        <v>124</v>
      </c>
      <c r="II174" s="1">
        <v>299</v>
      </c>
      <c r="IJ174" s="1">
        <v>0</v>
      </c>
      <c r="IK174" s="1">
        <v>0</v>
      </c>
      <c r="IL174" s="1">
        <v>423</v>
      </c>
      <c r="IM174" s="26">
        <f>IFERROR(Tableau17[[#This Row],[LDIV]]/Tableau17[[#This Row],[Total général]],"")</f>
        <v>0</v>
      </c>
      <c r="IN174" s="26">
        <f>IFERROR(Tableau17[[#This Row],[LDVC]]/Tableau17[[#This Row],[Total général]],"")</f>
        <v>0</v>
      </c>
      <c r="IO174" s="26">
        <f>IFERROR(Tableau17[[#This Row],[LDVD]]/Tableau17[[#This Row],[Total général]],"")</f>
        <v>4.3583535108958835E-2</v>
      </c>
      <c r="IP174" s="26">
        <f>IFERROR(Tableau17[[#This Row],[LDVG]]/Tableau17[[#This Row],[Total général]],"")</f>
        <v>1.6949152542372881E-2</v>
      </c>
      <c r="IQ174" s="26">
        <f>IFERROR(Tableau17[[#This Row],[LEXD]]/Tableau17[[#This Row],[Total général]],"")</f>
        <v>0</v>
      </c>
      <c r="IR174" s="26">
        <f>IFERROR(Tableau17[[#This Row],[LEXG]]/Tableau17[[#This Row],[Total général]],"")</f>
        <v>0</v>
      </c>
      <c r="IS174" s="26">
        <f>IFERROR(Tableau17[[#This Row],[LLR]]/Tableau17[[#This Row],[Total général]],"")</f>
        <v>0.13801452784503632</v>
      </c>
      <c r="IT174" s="26">
        <f>IFERROR(Tableau17[[#This Row],[LREM]]/Tableau17[[#This Row],[Total général]],"")</f>
        <v>0.15012106537530268</v>
      </c>
      <c r="IU174" s="26">
        <f>IFERROR(Tableau17[[#This Row],[LRN]]/Tableau17[[#This Row],[Total général]],"")</f>
        <v>0.11138014527845036</v>
      </c>
      <c r="IV174" s="26">
        <f>IFERROR(Tableau17[[#This Row],[LUG]]/Tableau17[[#This Row],[Total général]],"")</f>
        <v>0.33414043583535108</v>
      </c>
      <c r="IW174" s="26">
        <f>IFERROR(Tableau17[[#This Row],[LVEC]]/Tableau17[[#This Row],[Total général]],"")</f>
        <v>0.20581113801452786</v>
      </c>
      <c r="IX174" s="26">
        <f>IFERROR(Tableau17[[#This Row],[2008-T1-LCMD]]/Tableau17[[#This Row],[2008-T1-TOTAL]],"")</f>
        <v>0.10644677661169415</v>
      </c>
      <c r="IY174" s="26">
        <f>IFERROR(Tableau17[[#This Row],[2008-T1-LDVD]]/Tableau17[[#This Row],[2008-T1-TOTAL]],"")</f>
        <v>0</v>
      </c>
      <c r="IZ174" s="26">
        <f>IFERROR(Tableau17[[#This Row],[2008-T1-LEXD]]/Tableau17[[#This Row],[2008-T1-TOTAL]],"")</f>
        <v>0</v>
      </c>
      <c r="JA174" s="26">
        <f>IFERROR(Tableau17[[#This Row],[2008-T1-LEXG]]/Tableau17[[#This Row],[2008-T1-TOTAL]],"")</f>
        <v>7.9460269865067462E-2</v>
      </c>
      <c r="JB174" s="26">
        <f>IFERROR(Tableau17[[#This Row],[2008-T1-LFN]]/Tableau17[[#This Row],[2008-T1-TOTAL]],"")</f>
        <v>5.8470764617691157E-2</v>
      </c>
      <c r="JC174" s="26">
        <f>IFERROR(Tableau17[[#This Row],[2008-T1-LMAJ]]/Tableau17[[#This Row],[2008-T1-TOTAL]],"")</f>
        <v>0.40629685157421291</v>
      </c>
      <c r="JD174" s="26">
        <f>IFERROR(Tableau17[[#This Row],[2008-T1-LUG]]/Tableau17[[#This Row],[2008-T1-TOTAL]],"")</f>
        <v>0.34932533733133431</v>
      </c>
      <c r="JE174" s="26" t="str">
        <f>IFERROR(Tableau17[[#This Row],[2008-T2-LFN]]/Tableau17[[#This Row],[2008-T2-TOTAL]],"")</f>
        <v/>
      </c>
      <c r="JF174" s="26" t="str">
        <f>IFERROR(Tableau17[[#This Row],[2008-T2-LGC]]/Tableau17[[#This Row],[2008-T2-TOTAL]],"")</f>
        <v/>
      </c>
      <c r="JG174" s="26" t="str">
        <f>IFERROR(Tableau17[[#This Row],[2008-T2-LMAJ]]/Tableau17[[#This Row],[2008-T2-TOTAL]],"")</f>
        <v/>
      </c>
      <c r="JH174" s="26" t="str">
        <f>IFERROR(Tableau17[[#This Row],[2008-T2-LUG]]/Tableau17[[#This Row],[2008-T2-TOTAL]],"")</f>
        <v/>
      </c>
      <c r="JI174" s="26">
        <f>IFERROR(Tableau17[[#This Row],[2014-T1-LDIV]]/Tableau17[[#This Row],[2014-T1-TOTAL]],"")</f>
        <v>0</v>
      </c>
      <c r="JJ174" s="26">
        <f>IFERROR(Tableau17[[#This Row],[2014-T1-LDVD]]/Tableau17[[#This Row],[2014-T1-TOTAL]],"")</f>
        <v>0</v>
      </c>
      <c r="JK174" s="26">
        <f>IFERROR(Tableau17[[#This Row],[2014-T1-LDVG]]/Tableau17[[#This Row],[2014-T1-TOTAL]],"")</f>
        <v>7.166666666666667E-2</v>
      </c>
      <c r="JL174" s="26">
        <f>IFERROR(Tableau17[[#This Row],[2014-T1-LEXG]]/Tableau17[[#This Row],[2014-T1-TOTAL]],"")</f>
        <v>0</v>
      </c>
      <c r="JM174" s="26">
        <f>IFERROR(Tableau17[[#This Row],[2014-T1-LFG]]/Tableau17[[#This Row],[2014-T1-TOTAL]],"")</f>
        <v>0.12666666666666668</v>
      </c>
      <c r="JN174" s="26">
        <f>IFERROR(Tableau17[[#This Row],[2014-T1-LFN]]/Tableau17[[#This Row],[2014-T1-TOTAL]],"")</f>
        <v>0.16333333333333333</v>
      </c>
      <c r="JO174" s="26">
        <f>IFERROR(Tableau17[[#This Row],[2014-T1-LUD]]/Tableau17[[#This Row],[2014-T1-TOTAL]],"")</f>
        <v>0.37833333333333335</v>
      </c>
      <c r="JP174" s="26">
        <f>IFERROR(Tableau17[[#This Row],[2014-T1-LUG]]/Tableau17[[#This Row],[2014-T1-TOTAL]],"")</f>
        <v>0.26</v>
      </c>
      <c r="JQ174" s="26" t="str">
        <f>IFERROR(Tableau17[[#This Row],[2014-T2-LFN]]/Tableau17[[#This Row],[2014-T2-TOTAL]],"")</f>
        <v/>
      </c>
      <c r="JR174" s="26" t="str">
        <f>IFERROR(Tableau17[[#This Row],[2014-T2-LUD]]/Tableau17[[#This Row],[2014-T2-TOTAL]],"")</f>
        <v/>
      </c>
      <c r="JS174" s="26" t="str">
        <f>IFERROR(Tableau17[[#This Row],[2014-T2-LUG]]/Tableau17[[#This Row],[2014-T2-TOTAL]],"")</f>
        <v/>
      </c>
      <c r="JT174" s="26">
        <f>IFERROR(Tableau17[[#This Row],[2015-T1-BC-DIV]]/Tableau17[[#This Row],[2015-T1-TOTAL]],"")</f>
        <v>0</v>
      </c>
      <c r="JU174" s="26">
        <f>IFERROR(Tableau17[[#This Row],[2015-T1-BC-DLF]]/Tableau17[[#This Row],[2015-T1-TOTAL]],"")</f>
        <v>5.2930056710775046E-2</v>
      </c>
      <c r="JV174" s="26">
        <f>IFERROR(Tableau17[[#This Row],[2015-T1-BC-DVD]]/Tableau17[[#This Row],[2015-T1-TOTAL]],"")</f>
        <v>0</v>
      </c>
      <c r="JW174" s="26">
        <f>IFERROR(Tableau17[[#This Row],[2015-T1-BC-DVG]]/Tableau17[[#This Row],[2015-T1-TOTAL]],"")</f>
        <v>0</v>
      </c>
      <c r="JX174" s="26">
        <f>IFERROR(Tableau17[[#This Row],[2015-T1-BC-FG]]/Tableau17[[#This Row],[2015-T1-TOTAL]],"")</f>
        <v>0.19281663516068054</v>
      </c>
      <c r="JY174" s="26">
        <f>IFERROR(Tableau17[[#This Row],[2015-T1-BC-FN]]/Tableau17[[#This Row],[2015-T1-TOTAL]],"")</f>
        <v>0.23629489603024575</v>
      </c>
      <c r="JZ174" s="26">
        <f>IFERROR(Tableau17[[#This Row],[2015-T1-BC-MDM]]/Tableau17[[#This Row],[2015-T1-TOTAL]],"")</f>
        <v>0</v>
      </c>
      <c r="KA174" s="26">
        <f>IFERROR(Tableau17[[#This Row],[2015-T1-BC-RDG]]/Tableau17[[#This Row],[2015-T1-TOTAL]],"")</f>
        <v>0</v>
      </c>
      <c r="KB174" s="26">
        <f>IFERROR(Tableau17[[#This Row],[2015-T1-BC-SOC]]/Tableau17[[#This Row],[2015-T1-TOTAL]],"")</f>
        <v>0</v>
      </c>
      <c r="KC174" s="26">
        <f>IFERROR(Tableau17[[#This Row],[2015-T1-BC-UD]]/Tableau17[[#This Row],[2015-T1-TOTAL]],"")</f>
        <v>0.2608695652173913</v>
      </c>
      <c r="KD174" s="26">
        <f>IFERROR(Tableau17[[#This Row],[2015-T1-BC-UG]]/Tableau17[[#This Row],[2015-T1-TOTAL]],"")</f>
        <v>0</v>
      </c>
      <c r="KE174" s="26">
        <f>IFERROR(Tableau17[[#This Row],[2015-T1-BC-VEC]]/Tableau17[[#This Row],[2015-T1-TOTAL]],"")</f>
        <v>0.25708884688090738</v>
      </c>
      <c r="KF174" s="26">
        <f>IFERROR(Tableau17[[#This Row],[2015-T2-BC-DVG]]/Tableau17[[#This Row],[2015-T2-TOTAL]],"")</f>
        <v>0</v>
      </c>
      <c r="KG174" s="26">
        <f>IFERROR(Tableau17[[#This Row],[2015-T2-BC-FN]]/Tableau17[[#This Row],[2015-T2-TOTAL]],"")</f>
        <v>0.31325301204819278</v>
      </c>
      <c r="KH174" s="26">
        <f>IFERROR(Tableau17[[#This Row],[2015-T2-BC-SOC]]/Tableau17[[#This Row],[2015-T2-TOTAL]],"")</f>
        <v>0</v>
      </c>
      <c r="KI174" s="26">
        <f>IFERROR(Tableau17[[#This Row],[2015-T2-BC-UD]]/Tableau17[[#This Row],[2015-T2-TOTAL]],"")</f>
        <v>0.68674698795180722</v>
      </c>
      <c r="KJ174" s="26">
        <f>IFERROR(Tableau17[[#This Row],[2015-T2-BC-UG]]/Tableau17[[#This Row],[2015-T2-TOTAL]],"")</f>
        <v>0</v>
      </c>
      <c r="KK174" s="26">
        <f>IFERROR(Tableau17[[#This Row],[2017 (L)-T1-COM]]/Tableau17[[#This Row],[2017 (L)-T1-TOTAL]],"")</f>
        <v>5.114638447971781E-2</v>
      </c>
      <c r="KL174" s="26">
        <f>IFERROR(Tableau17[[#This Row],[2017 (L)-T1-DIV]]/Tableau17[[#This Row],[2017 (L)-T1-TOTAL]],"")</f>
        <v>1.0582010582010581E-2</v>
      </c>
      <c r="KM174" s="26">
        <f>IFERROR(Tableau17[[#This Row],[2017 (L)-T1-DLF]]/Tableau17[[#This Row],[2017 (L)-T1-TOTAL]],"")</f>
        <v>7.0546737213403876E-3</v>
      </c>
      <c r="KN174" s="26">
        <f>IFERROR(Tableau17[[#This Row],[2017 (L)-T1-DVD]]/Tableau17[[#This Row],[2017 (L)-T1-TOTAL]],"")</f>
        <v>0</v>
      </c>
      <c r="KO174" s="26">
        <f>IFERROR(Tableau17[[#This Row],[2017 (L)-T1-DVG]]/Tableau17[[#This Row],[2017 (L)-T1-TOTAL]],"")</f>
        <v>0</v>
      </c>
      <c r="KP174" s="26">
        <f>IFERROR(Tableau17[[#This Row],[2017 (L)-T1-ECO]]/Tableau17[[#This Row],[2017 (L)-T1-TOTAL]],"")</f>
        <v>9.5238095238095233E-2</v>
      </c>
      <c r="KQ174" s="26">
        <f>IFERROR(Tableau17[[#This Row],[2017 (L)-T1-EXD]]/Tableau17[[#This Row],[2017 (L)-T1-TOTAL]],"")</f>
        <v>5.2910052910052907E-3</v>
      </c>
      <c r="KR174" s="26">
        <f>IFERROR(Tableau17[[#This Row],[2017 (L)-T1-EXG]]/Tableau17[[#This Row],[2017 (L)-T1-TOTAL]],"")</f>
        <v>1.7636684303350969E-3</v>
      </c>
      <c r="KS174" s="26">
        <f>IFERROR(Tableau17[[#This Row],[2017 (L)-T1-FI]]/Tableau17[[#This Row],[2017 (L)-T1-TOTAL]],"")</f>
        <v>0.14991181657848324</v>
      </c>
      <c r="KT174" s="26">
        <f>IFERROR(Tableau17[[#This Row],[2017 (L)-T1-FN]]/Tableau17[[#This Row],[2017 (L)-T1-TOTAL]],"")</f>
        <v>8.9947089947089942E-2</v>
      </c>
      <c r="KU174" s="26">
        <f>IFERROR(Tableau17[[#This Row],[2017 (L)-T1-LR]]/Tableau17[[#This Row],[2017 (L)-T1-TOTAL]],"")</f>
        <v>0.15167548500881833</v>
      </c>
      <c r="KV174" s="26">
        <f>IFERROR(Tableau17[[#This Row],[2017 (L)-T1-MDM]]/Tableau17[[#This Row],[2017 (L)-T1-TOTAL]],"")</f>
        <v>0</v>
      </c>
      <c r="KW174" s="26">
        <f>IFERROR(Tableau17[[#This Row],[2017 (L)-T1-RDG]]/Tableau17[[#This Row],[2017 (L)-T1-TOTAL]],"")</f>
        <v>0</v>
      </c>
      <c r="KX174" s="26">
        <f>IFERROR(Tableau17[[#This Row],[2017 (L)-T1-REG]]/Tableau17[[#This Row],[2017 (L)-T1-TOTAL]],"")</f>
        <v>1.7636684303350969E-3</v>
      </c>
      <c r="KY174" s="26">
        <f>IFERROR(Tableau17[[#This Row],[2017 (L)-T1-REM]]/Tableau17[[#This Row],[2017 (L)-T1-TOTAL]],"")</f>
        <v>0.3985890652557319</v>
      </c>
      <c r="KZ174" s="26">
        <f>IFERROR(Tableau17[[#This Row],[2017 (L)-T1-SOC]]/Tableau17[[#This Row],[2017 (L)-T1-TOTAL]],"")</f>
        <v>3.7037037037037035E-2</v>
      </c>
      <c r="LA174" s="26">
        <f>IFERROR(Tableau17[[#This Row],[2017 (L)-T1-UDI]]/Tableau17[[#This Row],[2017 (L)-T1-TOTAL]],"")</f>
        <v>0</v>
      </c>
      <c r="LB174" s="26">
        <f>IFERROR(Tableau17[[#This Row],[2017 (L)-T2-FI]]/Tableau17[[#This Row],[2017 (L)-T2-TOTAL]],"")</f>
        <v>0</v>
      </c>
      <c r="LC174" s="26">
        <f>IFERROR(Tableau17[[#This Row],[2017 (L)-T2-FN]]/Tableau17[[#This Row],[2017 (L)-T2-TOTAL]],"")</f>
        <v>0</v>
      </c>
      <c r="LD174" s="26">
        <f>IFERROR(Tableau17[[#This Row],[2017 (L)-T2-LR]]/Tableau17[[#This Row],[2017 (L)-T2-TOTAL]],"")</f>
        <v>0.29314420803782504</v>
      </c>
      <c r="LE174" s="26">
        <f>IFERROR(Tableau17[[#This Row],[2017 (L)-T2-MDM]]/Tableau17[[#This Row],[2017 (L)-T2-TOTAL]],"")</f>
        <v>0</v>
      </c>
      <c r="LF174" s="26">
        <f>IFERROR(Tableau17[[#This Row],[2017 (L)-T2-REM]]/Tableau17[[#This Row],[2017 (L)-T2-TOTAL]],"")</f>
        <v>0.70685579196217496</v>
      </c>
      <c r="LG174" s="26">
        <f>IFERROR(Tableau17[[#This Row],[2017-T1-ARTHAUD Nathalie]]/Tableau17[[#This Row],[2017-T1-TOTAL]],"")</f>
        <v>2.403846153846154E-3</v>
      </c>
      <c r="LH174" s="26">
        <f>IFERROR(Tableau17[[#This Row],[2017-T1-ASSELINEAU Fran]]/Tableau17[[#This Row],[2017-T1-TOTAL]],"")</f>
        <v>1.0817307692307692E-2</v>
      </c>
      <c r="LI174" s="26">
        <f>IFERROR(Tableau17[[#This Row],[2017-T1-CHEMINADE Jacques]]/Tableau17[[#This Row],[2017-T1-TOTAL]],"")</f>
        <v>1.201923076923077E-3</v>
      </c>
      <c r="LJ174" s="26">
        <f>IFERROR(Tableau17[[#This Row],[2017-T1-DUPONT-AIGNAN Nicolas]]/Tableau17[[#This Row],[2017-T1-TOTAL]],"")</f>
        <v>2.5240384615384616E-2</v>
      </c>
      <c r="LK174" s="26">
        <f>IFERROR(Tableau17[[#This Row],[2017-T1-FILLON Fran]]/Tableau17[[#This Row],[2017-T1-TOTAL]],"")</f>
        <v>0.19951923076923078</v>
      </c>
      <c r="LL174" s="26">
        <f>IFERROR(Tableau17[[#This Row],[2017-T1-HAMON Beno]]/Tableau17[[#This Row],[2017-T1-TOTAL]],"")</f>
        <v>6.4903846153846159E-2</v>
      </c>
      <c r="LM174" s="26">
        <f>IFERROR(Tableau17[[#This Row],[2017-T1-LASSALLE Jean]]/Tableau17[[#This Row],[2017-T1-TOTAL]],"")</f>
        <v>9.6153846153846159E-3</v>
      </c>
      <c r="LN174" s="26">
        <f>IFERROR(Tableau17[[#This Row],[2017-T1-LE PEN Marine]]/Tableau17[[#This Row],[2017-T1-TOTAL]],"")</f>
        <v>0.12379807692307693</v>
      </c>
      <c r="LO174" s="26">
        <f>IFERROR(Tableau17[[#This Row],[2017-T1-M Jean-Luc]]/Tableau17[[#This Row],[2017-T1-TOTAL]],"")</f>
        <v>0.26201923076923078</v>
      </c>
      <c r="LP174" s="26">
        <f>IFERROR(Tableau17[[#This Row],[2017-T1-MACRON Emmanuel]]/Tableau17[[#This Row],[2017-T1-TOTAL]],"")</f>
        <v>0.29086538461538464</v>
      </c>
      <c r="LQ174" s="26">
        <f>IFERROR(Tableau17[[#This Row],[2017-T1-POUTOU Philippe]]/Tableau17[[#This Row],[2017-T1-TOTAL]],"")</f>
        <v>9.6153846153846159E-3</v>
      </c>
      <c r="LR174" s="26">
        <f>IFERROR(Tableau17[[#This Row],[2017-T2-LE PEN Marine]]/Tableau17[[#This Row],[2017-T2-TOTAL]],"")</f>
        <v>0.25142045454545453</v>
      </c>
      <c r="LS174" s="26">
        <f>IFERROR(Tableau17[[#This Row],[2017-T2-MACRON Emmanuel]]/Tableau17[[#This Row],[2017-T2-TOTAL]],"")</f>
        <v>0.74857954545454541</v>
      </c>
      <c r="LT174" s="26">
        <f>IFERROR(Tableau17[[#This Row],[2019-T1-ALEXANDRE Audric]]/Tableau17[[#This Row],[2019-T1-TOTAL]],"")</f>
        <v>0</v>
      </c>
      <c r="LU174" s="26">
        <f>IFERROR(Tableau17[[#This Row],[2019-T1-ARTHAUD Nathalie]]/Tableau17[[#This Row],[2019-T1-TOTAL]],"")</f>
        <v>1.8115942028985507E-3</v>
      </c>
      <c r="LV174" s="26">
        <f>IFERROR(Tableau17[[#This Row],[2019-T1-ASSELINEAU François]]/Tableau17[[#This Row],[2019-T1-TOTAL]],"")</f>
        <v>1.6304347826086956E-2</v>
      </c>
      <c r="LW174" s="26">
        <f>IFERROR(Tableau17[[#This Row],[2019-T1-AUBRY Manon]]/Tableau17[[#This Row],[2019-T1-TOTAL]],"")</f>
        <v>7.0652173913043473E-2</v>
      </c>
      <c r="LX174" s="26">
        <f>IFERROR(Tableau17[[#This Row],[2019-T1-AZERGUI Nagib]]/Tableau17[[#This Row],[2019-T1-TOTAL]],"")</f>
        <v>0</v>
      </c>
      <c r="LY174" s="26">
        <f>IFERROR(Tableau17[[#This Row],[2019-T1-BARDELLA Jordan]]/Tableau17[[#This Row],[2019-T1-TOTAL]],"")</f>
        <v>0.17028985507246377</v>
      </c>
      <c r="LZ174" s="26">
        <f>IFERROR(Tableau17[[#This Row],[2019-T1-BELLAMY François-Xavier]]/Tableau17[[#This Row],[2019-T1-TOTAL]],"")</f>
        <v>6.1594202898550728E-2</v>
      </c>
      <c r="MA174" s="26">
        <f>IFERROR(Tableau17[[#This Row],[2019-T1-BIDOU Olivier]]/Tableau17[[#This Row],[2019-T1-TOTAL]],"")</f>
        <v>1.8115942028985507E-3</v>
      </c>
      <c r="MB174" s="26">
        <f>IFERROR(Tableau17[[#This Row],[2019-T1-BOURG Dominique]]/Tableau17[[#This Row],[2019-T1-TOTAL]],"")</f>
        <v>3.2608695652173912E-2</v>
      </c>
      <c r="MC174" s="26">
        <f>IFERROR(Tableau17[[#This Row],[2019-T1-BROSSAT Ian]]/Tableau17[[#This Row],[2019-T1-TOTAL]],"")</f>
        <v>4.710144927536232E-2</v>
      </c>
      <c r="MD174" s="26">
        <f>IFERROR(Tableau17[[#This Row],[2019-T1-CAILLAUD Sophie]]/Tableau17[[#This Row],[2019-T1-TOTAL]],"")</f>
        <v>0</v>
      </c>
      <c r="ME174" s="26">
        <f>IFERROR(Tableau17[[#This Row],[2019-T1-CAMUS Renaud]]/Tableau17[[#This Row],[2019-T1-TOTAL]],"")</f>
        <v>0</v>
      </c>
      <c r="MF174" s="26">
        <f>IFERROR(Tableau17[[#This Row],[2019-T1-CHALENÇON Christophe]]/Tableau17[[#This Row],[2019-T1-TOTAL]],"")</f>
        <v>0</v>
      </c>
      <c r="MG174" s="26">
        <f>IFERROR(Tableau17[[#This Row],[2019-T1-CORBET Cathy Denise Ginette]]/Tableau17[[#This Row],[2019-T1-TOTAL]],"")</f>
        <v>0</v>
      </c>
      <c r="MH174" s="26">
        <f>IFERROR(Tableau17[[#This Row],[2019-T1-DE PREVOISIN Robert]]/Tableau17[[#This Row],[2019-T1-TOTAL]],"")</f>
        <v>0</v>
      </c>
      <c r="MI174" s="26">
        <f>IFERROR(Tableau17[[#This Row],[2019-T1-DELFEL Thérèse]]/Tableau17[[#This Row],[2019-T1-TOTAL]],"")</f>
        <v>0</v>
      </c>
      <c r="MJ174" s="26">
        <f>IFERROR(Tableau17[[#This Row],[2019-T1-DIEUMEGARD Pierre]]/Tableau17[[#This Row],[2019-T1-TOTAL]],"")</f>
        <v>1.8115942028985507E-3</v>
      </c>
      <c r="MK174" s="26">
        <f>IFERROR(Tableau17[[#This Row],[2019-T1-DUPONT-AIGNAN Nicolas]]/Tableau17[[#This Row],[2019-T1-TOTAL]],"")</f>
        <v>1.9927536231884056E-2</v>
      </c>
      <c r="ML174" s="26">
        <f>IFERROR(Tableau17[[#This Row],[2019-T1-GERNIGON Yves]]/Tableau17[[#This Row],[2019-T1-TOTAL]],"")</f>
        <v>0</v>
      </c>
      <c r="MM174" s="26">
        <f>IFERROR(Tableau17[[#This Row],[2019-T1-GLUCKSMANN Raphaël]]/Tableau17[[#This Row],[2019-T1-TOTAL]],"")</f>
        <v>5.6159420289855072E-2</v>
      </c>
      <c r="MN174" s="26">
        <f>IFERROR(Tableau17[[#This Row],[2019-T1-HAMON Benoît]]/Tableau17[[#This Row],[2019-T1-TOTAL]],"")</f>
        <v>2.8985507246376812E-2</v>
      </c>
      <c r="MO174" s="26">
        <f>IFERROR(Tableau17[[#This Row],[2019-T1-HELGEN Gilles]]/Tableau17[[#This Row],[2019-T1-TOTAL]],"")</f>
        <v>0</v>
      </c>
      <c r="MP174" s="26">
        <f>IFERROR(Tableau17[[#This Row],[2019-T1-JADOT Yannick]]/Tableau17[[#This Row],[2019-T1-TOTAL]],"")</f>
        <v>0.22826086956521738</v>
      </c>
      <c r="MQ174" s="26">
        <f>IFERROR(Tableau17[[#This Row],[2019-T1-LAGARDE Jean-Christophe]]/Tableau17[[#This Row],[2019-T1-TOTAL]],"")</f>
        <v>1.4492753623188406E-2</v>
      </c>
      <c r="MR174" s="26">
        <f>IFERROR(Tableau17[[#This Row],[2019-T1-LALANNE Francis]]/Tableau17[[#This Row],[2019-T1-TOTAL]],"")</f>
        <v>5.434782608695652E-3</v>
      </c>
      <c r="MS174" s="26">
        <f>IFERROR(Tableau17[[#This Row],[2019-T1-LOISEAU Nathalie]]/Tableau17[[#This Row],[2019-T1-TOTAL]],"")</f>
        <v>0.24094202898550723</v>
      </c>
      <c r="MT174" s="26">
        <f>IFERROR(Tableau17[[#This Row],[2019-T1-MARIE Florie]]/Tableau17[[#This Row],[2019-T1-TOTAL]],"")</f>
        <v>1.8115942028985507E-3</v>
      </c>
      <c r="MU174" s="26">
        <f>IFERROR(Tableau17[[#This Row],[2008-T1-MACROEXTRDROITE]]/Tableau17[[#This Row],[2008-T1-MACROTOTALE]],"")</f>
        <v>5.8470764617691157E-2</v>
      </c>
      <c r="MV174" s="26">
        <f>IFERROR(Tableau17[[#This Row],[2008-T1-MACRODROITE]]/Tableau17[[#This Row],[2008-T1-MACROTOTALE]],"")</f>
        <v>0.51274362818590702</v>
      </c>
      <c r="MW174" s="26">
        <f>IFERROR(Tableau17[[#This Row],[2008-T1-MACROCENTRE]]/Tableau17[[#This Row],[2008-T1-MACROTOTALE]],"")</f>
        <v>0</v>
      </c>
      <c r="MX174" s="26">
        <f>IFERROR(Tableau17[[#This Row],[2008-T1-MACROGAUCHE]]/Tableau17[[#This Row],[2008-T1-MACROTOTALE]],"")</f>
        <v>0.4287856071964018</v>
      </c>
      <c r="MY174" s="26">
        <f>IFERROR(Tableau17[[#This Row],[2008-T1-MACROAUTRE]]/Tableau17[[#This Row],[2008-T1-MACROTOTALE]],"")</f>
        <v>0</v>
      </c>
      <c r="MZ174" s="26" t="str">
        <f>IFERROR(Tableau17[[#This Row],[2008-T2-MACROEXTRDROITE]]/Tableau17[[#This Row],[2008-T2-MACROTOTALE]],"")</f>
        <v/>
      </c>
      <c r="NA174" s="26" t="str">
        <f>IFERROR(Tableau17[[#This Row],[2008-T2-MACRODROITE]]/Tableau17[[#This Row],[2008-T2-MACROTOTALE]],"")</f>
        <v/>
      </c>
      <c r="NB174" s="26" t="str">
        <f>IFERROR(Tableau17[[#This Row],[2008-T2-MACROCENTRE]]/Tableau17[[#This Row],[2008-T2-MACROTOTALE]],"")</f>
        <v/>
      </c>
      <c r="NC174" s="26" t="str">
        <f>IFERROR(Tableau17[[#This Row],[2008-T2-MACROGAUCHE]]/Tableau17[[#This Row],[2008-T2-MACROTOTALE]],"")</f>
        <v/>
      </c>
      <c r="ND174" s="26" t="str">
        <f>IFERROR(Tableau17[[#This Row],[2008-T2-MACROAUTRE]]/Tableau17[[#This Row],[2008-T2-MACROTOTALE]],"")</f>
        <v/>
      </c>
      <c r="NE174" s="26">
        <f>IFERROR(Tableau17[[#This Row],[2014-T1-MACROEXTRDROITE]]/Tableau17[[#This Row],[2014-T1-MACROTOTALE]],"")</f>
        <v>0.16333333333333333</v>
      </c>
      <c r="NF174" s="26">
        <f>IFERROR(Tableau17[[#This Row],[2014-T1-MACRODROITE]]/Tableau17[[#This Row],[2014-T1-MACROTOTALE]],"")</f>
        <v>0.37833333333333335</v>
      </c>
      <c r="NG174" s="26">
        <f>IFERROR(Tableau17[[#This Row],[2014-T1-MACROCENTRE]]/Tableau17[[#This Row],[2014-T1-MACROTOTALE]],"")</f>
        <v>0</v>
      </c>
      <c r="NH174" s="26">
        <f>IFERROR(Tableau17[[#This Row],[2014-T1-MACROGAUCHE]]/Tableau17[[#This Row],[2014-T1-MACROTOTALE]],"")</f>
        <v>0.45833333333333331</v>
      </c>
      <c r="NI174" s="26">
        <f>IFERROR(Tableau17[[#This Row],[2014-T1-MACROAUTRE]]/Tableau17[[#This Row],[2014-T1-MACROTOTALE]],"")</f>
        <v>0</v>
      </c>
      <c r="NJ174" s="26" t="str">
        <f>IFERROR(Tableau17[[#This Row],[2014-T2-MACROEXTRDROITE]]/Tableau17[[#This Row],[2014-T2-MACROTOTALE]],"")</f>
        <v/>
      </c>
      <c r="NK174" s="26" t="str">
        <f>IFERROR(Tableau17[[#This Row],[2014-T2-MACRODROITE]]/Tableau17[[#This Row],[2014-T2-MACROTOTALE]],"")</f>
        <v/>
      </c>
      <c r="NL174" s="26" t="str">
        <f>IFERROR(Tableau17[[#This Row],[2014-T2-MACROCENTRE]]/Tableau17[[#This Row],[2014-T2-MACROTOTALE]],"")</f>
        <v/>
      </c>
      <c r="NM174" s="26" t="str">
        <f>IFERROR(Tableau17[[#This Row],[2014-T2-MACROGAUCHE]]/Tableau17[[#This Row],[2014-T2-MACROTOTALE]],"")</f>
        <v/>
      </c>
      <c r="NN174" s="26" t="str">
        <f>IFERROR(Tableau17[[#This Row],[2014-T2-MACROAUTRE]]/Tableau17[[#This Row],[2014-T2-MACROTOTALE]],"")</f>
        <v/>
      </c>
      <c r="NO174" s="26">
        <f>IFERROR( Tableau17[[#This Row],[2015-T1-MACROEXTRDROITE]]/Tableau17[[#This Row],[2015-T1-MACROTOTALE]],"")</f>
        <v>0.28922495274102078</v>
      </c>
      <c r="NP174" s="26">
        <f>IFERROR(Tableau17[[#This Row],[2015-T1-MACRODROITE]]/Tableau17[[#This Row],[2015-T1-MACROTOTALE]],"")</f>
        <v>0.2608695652173913</v>
      </c>
      <c r="NQ174" s="26">
        <f>IFERROR(Tableau17[[#This Row],[2015-T1-MACROCENTRE]]/Tableau17[[#This Row],[2015-T1-MACROTOTALE]],"")</f>
        <v>0</v>
      </c>
      <c r="NR174" s="26">
        <f>IFERROR(Tableau17[[#This Row],[2015-T1-MACROGAUCHE]]/Tableau17[[#This Row],[2015-T1-MACROTOTALE]],"")</f>
        <v>0.44990548204158792</v>
      </c>
      <c r="NS174" s="26">
        <f>IFERROR(Tableau17[[#This Row],[2015-T1-MACROAUTRE]]/Tableau17[[#This Row],[2015-T1-MACROTOTALE]],"")</f>
        <v>0</v>
      </c>
      <c r="NT174" s="26">
        <f>IFERROR(Tableau17[[#This Row],[2015-T2-MACROEXTRDROITE]]/Tableau17[[#This Row],[2015-T2-MACROTOTALE]],"")</f>
        <v>0.31325301204819278</v>
      </c>
      <c r="NU174" s="26">
        <f>IFERROR(Tableau17[[#This Row],[2015-T2-MACRODROITE]]/Tableau17[[#This Row],[2015-T2-MACROTOTALE]],"")</f>
        <v>0.68674698795180722</v>
      </c>
      <c r="NV174" s="26">
        <f>IFERROR(Tableau17[[#This Row],[2015-T2-MACROCENTRE]]/Tableau17[[#This Row],[2015-T2-MACROTOTALE]],"")</f>
        <v>0</v>
      </c>
      <c r="NW174" s="26">
        <f>IFERROR(Tableau17[[#This Row],[2015-T2-MACROGAUCHE]]/Tableau17[[#This Row],[2015-T2-MACROTOTALE]],"")</f>
        <v>0</v>
      </c>
      <c r="NX174" s="26">
        <f>IFERROR(Tableau17[[#This Row],[2015-T2-MACROAUTRE]]/Tableau17[[#This Row],[2015-T2-MACROTOTALE]],"")</f>
        <v>0</v>
      </c>
      <c r="NY174" s="26">
        <f>IFERROR(Tableau17[[#This Row],[2017-T1-MACROEXTRDROITE]]/Tableau17[[#This Row],[2017-T1-MACROTOTALE]],"")</f>
        <v>0.16105769230769232</v>
      </c>
      <c r="NZ174" s="26">
        <f>IFERROR(Tableau17[[#This Row],[2017-T1-MACRODROITE]]/Tableau17[[#This Row],[2017-T1-MACROTOTALE]],"")</f>
        <v>0.19951923076923078</v>
      </c>
      <c r="OA174" s="26">
        <f>IFERROR(Tableau17[[#This Row],[2017-T1-MACROCENTRE]]/Tableau17[[#This Row],[2017-T1-MACROTOTALE]],"")</f>
        <v>0.29086538461538464</v>
      </c>
      <c r="OB174" s="26">
        <f>IFERROR(Tableau17[[#This Row],[2017-T1-MACROGAUCHE]]/Tableau17[[#This Row],[2017-T1-MACROTOTALE]],"")</f>
        <v>0.33894230769230771</v>
      </c>
      <c r="OC174" s="26">
        <f>IFERROR(Tableau17[[#This Row],[2017-T1-MACROAUTRE]]/Tableau17[[#This Row],[2017-T1-MACROTOTALE]],"")</f>
        <v>9.6153846153846159E-3</v>
      </c>
      <c r="OD174" s="26">
        <f>IFERROR(Tableau17[[#This Row],[2017-T2-MACROEXTRDROITE]]/Tableau17[[#This Row],[2017-T2-MACROTOTALE]],"")</f>
        <v>0.25142045454545453</v>
      </c>
      <c r="OE174" s="26">
        <f>IFERROR(Tableau17[[#This Row],[2017-T2-MACRODROITE]]/Tableau17[[#This Row],[2017-T2-MACROTOTALE]],"")</f>
        <v>0</v>
      </c>
      <c r="OF174" s="26">
        <f>IFERROR(Tableau17[[#This Row],[2017-T2-MACROCENTRE]]/Tableau17[[#This Row],[2017-T2-MACROTOTALE]],"")</f>
        <v>0.74857954545454541</v>
      </c>
      <c r="OG174" s="26">
        <f>IFERROR(Tableau17[[#This Row],[2017-T2-MACROGAUCHE]]/Tableau17[[#This Row],[2017-T2-MACROTOTALE]],"")</f>
        <v>0</v>
      </c>
      <c r="OH174" s="26">
        <f>IFERROR(Tableau17[[#This Row],[2017-T2-MACROAUTRE]]/Tableau17[[#This Row],[2017-T2-MACROTOTALE]],"")</f>
        <v>0</v>
      </c>
      <c r="OI174" s="26">
        <f>IFERROR(Tableau17[[#This Row],[2019-T1-MACROEXTRDROITE]]/Tableau17[[#This Row],[2019-T1-MACROTOTALE]],"")</f>
        <v>0.20683453237410071</v>
      </c>
      <c r="OJ174" s="26">
        <f>IFERROR(Tableau17[[#This Row],[2019-T1-MACRODROITE]]/Tableau17[[#This Row],[2019-T1-MACROTOTALE]],"")</f>
        <v>7.5539568345323743E-2</v>
      </c>
      <c r="OK174" s="26">
        <f>IFERROR(Tableau17[[#This Row],[2019-T1-MACROCENTRE]]/Tableau17[[#This Row],[2019-T1-MACROTOTALE]],"")</f>
        <v>0.23920863309352519</v>
      </c>
      <c r="OL174" s="26">
        <f>IFERROR(Tableau17[[#This Row],[2019-T1-MACROGAUCHE]]/Tableau17[[#This Row],[2019-T1-MACROTOTALE]],"")</f>
        <v>0.42985611510791366</v>
      </c>
      <c r="OM174" s="26">
        <f>IFERROR(Tableau17[[#This Row],[2019-T1-MACROAUTRE]]/Tableau17[[#This Row],[2019-T1-MACROTOTALE]],"")</f>
        <v>4.8561151079136694E-2</v>
      </c>
      <c r="ON174" s="26">
        <f>IFERROR(Tableau17[[#This Row],[2020-T1-MACROEXTRDROITE]]/Tableau17[[#This Row],[2020-T1-MACROTOTALE]],"")</f>
        <v>0.11138014527845036</v>
      </c>
      <c r="OO174" s="26">
        <f>IFERROR(Tableau17[[#This Row],[2020-T1-MACRODROITE]]/Tableau17[[#This Row],[2020-T1-MACROTOTALE]],"")</f>
        <v>0.18159806295399517</v>
      </c>
      <c r="OP174" s="26">
        <f>IFERROR(Tableau17[[#This Row],[2020-T1-MACROCENTRE]]/Tableau17[[#This Row],[2020-T1-MACROTOTALE]],"")</f>
        <v>0.15012106537530268</v>
      </c>
      <c r="OQ174" s="26">
        <f>IFERROR(Tableau17[[#This Row],[2020-T1-MACROGAUCHE]]/Tableau17[[#This Row],[2020-T1-MACROTOTALE]],"")</f>
        <v>0.55690072639225185</v>
      </c>
      <c r="OR174" s="26">
        <f>IFERROR(Tableau17[[#This Row],[2020-T1-MACROAUTRE]]/Tableau17[[#This Row],[2020-T1-MACROTOTALE]],"")</f>
        <v>0</v>
      </c>
      <c r="OS174" s="26">
        <f>IFERROR(Tableau17[[#This Row],[2017 (L)-T1-MACROEXTRDROITE]]/Tableau17[[#This Row],[2017 (L)-T1-MACROTOTALE]],"")</f>
        <v>0.10229276895943562</v>
      </c>
      <c r="OT174" s="26">
        <f>IFERROR(Tableau17[[#This Row],[2017 (L)-T1-MACRODROITE]]/Tableau17[[#This Row],[2017 (L)-T1-MACROTOTALE]],"")</f>
        <v>0.15167548500881833</v>
      </c>
      <c r="OU174" s="26">
        <f>IFERROR(Tableau17[[#This Row],[2017 (L)-T1-MACROCENTRE]]/Tableau17[[#This Row],[2017 (L)-T1-MACROTOTALE]],"")</f>
        <v>0.3985890652557319</v>
      </c>
      <c r="OV174" s="26">
        <f>IFERROR(Tableau17[[#This Row],[2017 (L)-T1-MACROGAUCHE]]/Tableau17[[#This Row],[2017 (L)-T1-MACROTOTALE]],"")</f>
        <v>0.33509700176366841</v>
      </c>
      <c r="OW174" s="26">
        <f>IFERROR(Tableau17[[#This Row],[2017 (L)-T1-MACROAUTRE]]/Tableau17[[#This Row],[2017 (L)-T1-MACROTOTALE]],"")</f>
        <v>1.2345679012345678E-2</v>
      </c>
      <c r="OX174" s="26">
        <f>IFERROR(Tableau17[[#This Row],[2017 (L)-T2-MACROEXTRDROITE]]/Tableau17[[#This Row],[2017 (L)-T2-MACROTOTALE]],"")</f>
        <v>0</v>
      </c>
      <c r="OY174" s="26">
        <f>IFERROR(Tableau17[[#This Row],[2017 (L)-T2-MACRODROITE]]/Tableau17[[#This Row],[2017 (L)-T2-MACROTOTALE]],"")</f>
        <v>0.29314420803782504</v>
      </c>
      <c r="OZ174" s="26">
        <f>IFERROR(Tableau17[[#This Row],[2017 (L)-T2-MACROCENTRE]]/Tableau17[[#This Row],[2017 (L)-T2-MACROTOTALE]],"")</f>
        <v>0.70685579196217496</v>
      </c>
      <c r="PA174" s="26">
        <f>IFERROR(Tableau17[[#This Row],[2017 (L)-T2-MACROGAUCHE]]/Tableau17[[#This Row],[2017 (L)-T2-MACROTOTALE]],"")</f>
        <v>0</v>
      </c>
      <c r="PB174" s="26">
        <f>IFERROR(Tableau17[[#This Row],[2017 (L)-T2-MACROAUTRE]]/Tableau17[[#This Row],[2017 (L)-T2-MACROTOTALE]],"")</f>
        <v>0</v>
      </c>
      <c r="PC174" s="26">
        <f>IFERROR(Tableau17[[#This Row],[2008_T1_PROCUS]]/Tableau17[[#This Row],[2008_T1_INSCRITS]],0)</f>
        <v>1.317027281279398E-2</v>
      </c>
      <c r="PD174" s="26">
        <f>IFERROR(Tableau17[[#This Row],[2008_T2_PROCUS]]/Tableau17[[#This Row],[2008_T2_INSCRITS]],0)</f>
        <v>0</v>
      </c>
      <c r="PE174" s="26">
        <f>Tableau17[[#This Row],[2014_T1_PROCUS]]/Tableau17[[#This Row],[2014_T1_INSCRITS]]</f>
        <v>1.2252591894439209E-2</v>
      </c>
      <c r="PF174" s="26">
        <f>IFERROR(Tableau17[[#This Row],[2014_T2_PROCUS]]/Tableau17[[#This Row],[2014_T2_INSCRITS]],0)</f>
        <v>0</v>
      </c>
    </row>
    <row r="175" spans="1:422" x14ac:dyDescent="0.2">
      <c r="A175" s="1">
        <v>3</v>
      </c>
      <c r="B175" s="1" t="s">
        <v>288</v>
      </c>
      <c r="C175" s="1" t="s">
        <v>303</v>
      </c>
      <c r="D175" s="1" t="s">
        <v>303</v>
      </c>
      <c r="E175" s="1">
        <v>475</v>
      </c>
      <c r="F175" s="1">
        <v>5.404566</v>
      </c>
      <c r="G175" s="1">
        <v>43.302076999999997</v>
      </c>
      <c r="H175" s="3">
        <v>1184</v>
      </c>
      <c r="I175" s="3">
        <v>280</v>
      </c>
      <c r="L175" s="1">
        <v>96</v>
      </c>
      <c r="M175" s="1">
        <v>9</v>
      </c>
      <c r="O175" s="1">
        <v>3</v>
      </c>
      <c r="P175" s="1">
        <v>54</v>
      </c>
      <c r="Q175" s="1">
        <v>24</v>
      </c>
      <c r="R175" s="1">
        <v>66</v>
      </c>
      <c r="S175" s="1">
        <v>109</v>
      </c>
      <c r="T175" s="1">
        <v>30</v>
      </c>
      <c r="U175" s="1">
        <v>391</v>
      </c>
      <c r="V175" s="1">
        <v>899</v>
      </c>
      <c r="W175" s="1">
        <v>516</v>
      </c>
      <c r="X175" s="1">
        <v>11</v>
      </c>
      <c r="Y175" s="2">
        <v>0.57397107999999997</v>
      </c>
      <c r="Z175" s="1">
        <v>898</v>
      </c>
      <c r="AA175" s="1">
        <v>532</v>
      </c>
      <c r="AB175" s="1">
        <v>13</v>
      </c>
      <c r="AC175" s="2">
        <v>0.59242762000000004</v>
      </c>
      <c r="AD175" s="1">
        <v>1184</v>
      </c>
      <c r="AE175" s="1">
        <v>399</v>
      </c>
      <c r="AF175" s="2">
        <v>0.33699324000000003</v>
      </c>
      <c r="AG175" s="1">
        <f t="shared" si="2"/>
        <v>280</v>
      </c>
      <c r="AH175" s="1">
        <v>873</v>
      </c>
      <c r="AI175" s="1">
        <v>508</v>
      </c>
      <c r="AJ175" s="1">
        <v>5</v>
      </c>
      <c r="AK175" s="2">
        <v>0.58190149000000002</v>
      </c>
      <c r="AL175" s="1">
        <v>873</v>
      </c>
      <c r="AM175" s="1">
        <v>551</v>
      </c>
      <c r="AN175" s="1">
        <v>8</v>
      </c>
      <c r="AO175" s="2">
        <v>0.63115692999999995</v>
      </c>
      <c r="AP175" s="1">
        <v>1130</v>
      </c>
      <c r="AQ175" s="1">
        <v>517</v>
      </c>
      <c r="AR175" s="2">
        <v>0.45752211999999998</v>
      </c>
      <c r="AS175" s="1">
        <v>1129</v>
      </c>
      <c r="AT175" s="1">
        <v>506</v>
      </c>
      <c r="AU175" s="2">
        <v>0.44818423000000002</v>
      </c>
      <c r="AV175" s="1">
        <v>1177</v>
      </c>
      <c r="AW175" s="1">
        <v>536</v>
      </c>
      <c r="AX175" s="2">
        <v>0.45539507000000001</v>
      </c>
      <c r="AY175" s="1">
        <v>1177</v>
      </c>
      <c r="AZ175" s="1">
        <v>401</v>
      </c>
      <c r="BA175" s="2">
        <v>0.34069669000000002</v>
      </c>
      <c r="BB175" s="1">
        <v>1179</v>
      </c>
      <c r="BC175" s="1">
        <v>883</v>
      </c>
      <c r="BD175" s="2">
        <v>0.74893978000000005</v>
      </c>
      <c r="BE175" s="1">
        <v>1178</v>
      </c>
      <c r="BF175" s="1">
        <v>805</v>
      </c>
      <c r="BG175" s="2">
        <v>0.68336163000000005</v>
      </c>
      <c r="BH175" s="1">
        <v>1160</v>
      </c>
      <c r="BI175" s="1">
        <v>529</v>
      </c>
      <c r="BJ175" s="2">
        <v>0.45603448000000002</v>
      </c>
      <c r="BK175" s="1">
        <v>31</v>
      </c>
      <c r="BL175" s="1">
        <v>3</v>
      </c>
      <c r="BM175" s="1">
        <v>3</v>
      </c>
      <c r="BN175" s="1">
        <v>19</v>
      </c>
      <c r="BO175" s="1">
        <v>17</v>
      </c>
      <c r="BP175" s="1">
        <v>208</v>
      </c>
      <c r="BQ175" s="1">
        <v>216</v>
      </c>
      <c r="BR175" s="1">
        <v>497</v>
      </c>
      <c r="BT175" s="1">
        <v>255</v>
      </c>
      <c r="BU175" s="1">
        <v>280</v>
      </c>
      <c r="BW175" s="1">
        <v>535</v>
      </c>
      <c r="BX175" s="1">
        <v>2</v>
      </c>
      <c r="BY175" s="1">
        <v>0</v>
      </c>
      <c r="BZ175" s="1">
        <v>39</v>
      </c>
      <c r="CB175" s="1">
        <v>43</v>
      </c>
      <c r="CC175" s="1">
        <v>114</v>
      </c>
      <c r="CD175" s="1">
        <v>184</v>
      </c>
      <c r="CE175" s="1">
        <v>124</v>
      </c>
      <c r="CF175" s="1">
        <v>506</v>
      </c>
      <c r="CG175" s="1">
        <v>121</v>
      </c>
      <c r="CH175" s="1">
        <v>220</v>
      </c>
      <c r="CI175" s="1">
        <v>163</v>
      </c>
      <c r="CJ175" s="1">
        <v>504</v>
      </c>
      <c r="CK175" s="1">
        <v>20</v>
      </c>
      <c r="CL175" s="1">
        <v>19</v>
      </c>
      <c r="CO175" s="1">
        <v>57</v>
      </c>
      <c r="CP175" s="1">
        <v>162</v>
      </c>
      <c r="CT175" s="1">
        <v>118</v>
      </c>
      <c r="CU175" s="1">
        <v>125</v>
      </c>
      <c r="CW175" s="1">
        <v>501</v>
      </c>
      <c r="CY175" s="1">
        <v>189</v>
      </c>
      <c r="DA175" s="1">
        <v>249</v>
      </c>
      <c r="DC175" s="1">
        <v>438</v>
      </c>
      <c r="DD175" s="1">
        <v>25</v>
      </c>
      <c r="DE175" s="1">
        <v>5</v>
      </c>
      <c r="DF175" s="1">
        <v>12</v>
      </c>
      <c r="DG175" s="1">
        <v>33</v>
      </c>
      <c r="DH175" s="1">
        <v>3</v>
      </c>
      <c r="DI175" s="1">
        <v>47</v>
      </c>
      <c r="DK175" s="1">
        <v>9</v>
      </c>
      <c r="DL175" s="1">
        <v>99</v>
      </c>
      <c r="DN175" s="1">
        <v>80</v>
      </c>
      <c r="DP175" s="1">
        <v>8</v>
      </c>
      <c r="DQ175" s="1">
        <v>2</v>
      </c>
      <c r="DR175" s="1">
        <v>126</v>
      </c>
      <c r="DU175" s="1">
        <v>449</v>
      </c>
      <c r="DV175" s="1">
        <v>186</v>
      </c>
      <c r="DZ175" s="1">
        <v>176</v>
      </c>
      <c r="EA175" s="1">
        <v>362</v>
      </c>
      <c r="EB175" s="1">
        <v>5</v>
      </c>
      <c r="EC175" s="1">
        <v>8</v>
      </c>
      <c r="ED175" s="1">
        <v>1</v>
      </c>
      <c r="EE175" s="1">
        <v>30</v>
      </c>
      <c r="EF175" s="1">
        <v>119</v>
      </c>
      <c r="EG175" s="1">
        <v>65</v>
      </c>
      <c r="EH175" s="1">
        <v>14</v>
      </c>
      <c r="EI175" s="1">
        <v>199</v>
      </c>
      <c r="EJ175" s="1">
        <v>240</v>
      </c>
      <c r="EK175" s="1">
        <v>181</v>
      </c>
      <c r="EL175" s="1">
        <v>11</v>
      </c>
      <c r="EM175" s="1">
        <v>873</v>
      </c>
      <c r="EN175" s="1">
        <v>259</v>
      </c>
      <c r="EO175" s="1">
        <v>453</v>
      </c>
      <c r="EP175" s="1">
        <v>712</v>
      </c>
      <c r="EQ175" s="1">
        <v>0</v>
      </c>
      <c r="ER175" s="1">
        <v>7</v>
      </c>
      <c r="ES175" s="1">
        <v>8</v>
      </c>
      <c r="ET175" s="1">
        <v>38</v>
      </c>
      <c r="EU175" s="1">
        <v>6</v>
      </c>
      <c r="EV175" s="1">
        <v>122</v>
      </c>
      <c r="EW175" s="1">
        <v>35</v>
      </c>
      <c r="EX175" s="1">
        <v>0</v>
      </c>
      <c r="EY175" s="1">
        <v>11</v>
      </c>
      <c r="EZ175" s="1">
        <v>16</v>
      </c>
      <c r="FA175" s="1">
        <v>0</v>
      </c>
      <c r="FB175" s="1">
        <v>0</v>
      </c>
      <c r="FC175" s="1">
        <v>0</v>
      </c>
      <c r="FD175" s="1">
        <v>0</v>
      </c>
      <c r="FE175" s="1">
        <v>0</v>
      </c>
      <c r="FF175" s="1">
        <v>0</v>
      </c>
      <c r="FG175" s="1">
        <v>1</v>
      </c>
      <c r="FH175" s="1">
        <v>16</v>
      </c>
      <c r="FI175" s="1">
        <v>0</v>
      </c>
      <c r="FJ175" s="1">
        <v>37</v>
      </c>
      <c r="FK175" s="1">
        <v>13</v>
      </c>
      <c r="FL175" s="1">
        <v>0</v>
      </c>
      <c r="FM175" s="1">
        <v>88</v>
      </c>
      <c r="FN175" s="1">
        <v>6</v>
      </c>
      <c r="FO175" s="1">
        <v>4</v>
      </c>
      <c r="FP175" s="1">
        <v>80</v>
      </c>
      <c r="FQ175" s="1">
        <v>3</v>
      </c>
      <c r="FR175" s="1">
        <f>SUM(Tableau17[[#This Row],[2019-T1-ALEXANDRE Audric]:[2019-T1-MARIE Florie]])</f>
        <v>491</v>
      </c>
      <c r="FS175" s="1">
        <v>20</v>
      </c>
      <c r="FT175" s="1">
        <v>242</v>
      </c>
      <c r="FU175" s="1">
        <v>0</v>
      </c>
      <c r="FV175" s="1">
        <v>235</v>
      </c>
      <c r="FW175" s="1">
        <v>0</v>
      </c>
      <c r="FX175" s="1">
        <v>497</v>
      </c>
      <c r="FY175" s="1">
        <v>0</v>
      </c>
      <c r="FZ175" s="1">
        <v>280</v>
      </c>
      <c r="GA175" s="1">
        <v>0</v>
      </c>
      <c r="GB175" s="1">
        <v>255</v>
      </c>
      <c r="GC175" s="1">
        <v>0</v>
      </c>
      <c r="GD175" s="1">
        <v>535</v>
      </c>
      <c r="GE175" s="1">
        <v>114</v>
      </c>
      <c r="GF175" s="1">
        <v>184</v>
      </c>
      <c r="GG175" s="1">
        <v>2</v>
      </c>
      <c r="GH175" s="1">
        <v>206</v>
      </c>
      <c r="GI175" s="1">
        <v>0</v>
      </c>
      <c r="GJ175" s="1">
        <v>506</v>
      </c>
      <c r="GK175" s="1">
        <v>121</v>
      </c>
      <c r="GL175" s="1">
        <v>220</v>
      </c>
      <c r="GM175" s="1">
        <v>0</v>
      </c>
      <c r="GN175" s="1">
        <v>163</v>
      </c>
      <c r="GO175" s="1">
        <v>0</v>
      </c>
      <c r="GP175" s="1">
        <v>504</v>
      </c>
      <c r="GQ175" s="1">
        <v>181</v>
      </c>
      <c r="GR175" s="1">
        <v>118</v>
      </c>
      <c r="GS175" s="1">
        <v>0</v>
      </c>
      <c r="GT175" s="1">
        <v>182</v>
      </c>
      <c r="GU175" s="1">
        <v>20</v>
      </c>
      <c r="GV175" s="1">
        <v>501</v>
      </c>
      <c r="GW175" s="1">
        <v>189</v>
      </c>
      <c r="GX175" s="1">
        <v>249</v>
      </c>
      <c r="GY175" s="1">
        <v>0</v>
      </c>
      <c r="GZ175" s="1">
        <v>0</v>
      </c>
      <c r="HA175" s="1">
        <v>0</v>
      </c>
      <c r="HB175" s="1">
        <v>438</v>
      </c>
      <c r="HC175" s="1">
        <v>238</v>
      </c>
      <c r="HD175" s="1">
        <v>119</v>
      </c>
      <c r="HE175" s="1">
        <v>181</v>
      </c>
      <c r="HF175" s="1">
        <v>321</v>
      </c>
      <c r="HG175" s="1">
        <v>14</v>
      </c>
      <c r="HH175" s="1">
        <v>873</v>
      </c>
      <c r="HI175" s="1">
        <v>259</v>
      </c>
      <c r="HJ175" s="1">
        <v>0</v>
      </c>
      <c r="HK175" s="1">
        <v>453</v>
      </c>
      <c r="HL175" s="1">
        <v>0</v>
      </c>
      <c r="HM175" s="1">
        <v>0</v>
      </c>
      <c r="HN175" s="1">
        <v>712</v>
      </c>
      <c r="HO175" s="1">
        <v>151</v>
      </c>
      <c r="HP175" s="1">
        <v>41</v>
      </c>
      <c r="HQ175" s="1">
        <v>80</v>
      </c>
      <c r="HR175" s="1">
        <v>199</v>
      </c>
      <c r="HS175" s="1">
        <v>40</v>
      </c>
      <c r="HT175" s="1">
        <v>511</v>
      </c>
      <c r="HU175" s="1">
        <v>66</v>
      </c>
      <c r="HV175" s="1">
        <v>150</v>
      </c>
      <c r="HW175" s="1">
        <v>24</v>
      </c>
      <c r="HX175" s="1">
        <v>151</v>
      </c>
      <c r="HY175" s="1">
        <v>0</v>
      </c>
      <c r="HZ175" s="1">
        <v>391</v>
      </c>
      <c r="IA175" s="1">
        <v>12</v>
      </c>
      <c r="IB175" s="1">
        <v>113</v>
      </c>
      <c r="IC175" s="1">
        <v>126</v>
      </c>
      <c r="ID175" s="1">
        <v>191</v>
      </c>
      <c r="IE175" s="1">
        <v>7</v>
      </c>
      <c r="IF175" s="1">
        <v>449</v>
      </c>
      <c r="IG175" s="1">
        <v>0</v>
      </c>
      <c r="IH175" s="1">
        <v>0</v>
      </c>
      <c r="II175" s="1">
        <v>176</v>
      </c>
      <c r="IJ175" s="1">
        <v>186</v>
      </c>
      <c r="IK175" s="1">
        <v>0</v>
      </c>
      <c r="IL175" s="1">
        <v>362</v>
      </c>
      <c r="IM175" s="26">
        <f>IFERROR(Tableau17[[#This Row],[LDIV]]/Tableau17[[#This Row],[Total général]],"")</f>
        <v>0</v>
      </c>
      <c r="IN175" s="26">
        <f>IFERROR(Tableau17[[#This Row],[LDVC]]/Tableau17[[#This Row],[Total général]],"")</f>
        <v>0</v>
      </c>
      <c r="IO175" s="26">
        <f>IFERROR(Tableau17[[#This Row],[LDVD]]/Tableau17[[#This Row],[Total général]],"")</f>
        <v>0.24552429667519182</v>
      </c>
      <c r="IP175" s="26">
        <f>IFERROR(Tableau17[[#This Row],[LDVG]]/Tableau17[[#This Row],[Total général]],"")</f>
        <v>2.3017902813299233E-2</v>
      </c>
      <c r="IQ175" s="26">
        <f>IFERROR(Tableau17[[#This Row],[LEXD]]/Tableau17[[#This Row],[Total général]],"")</f>
        <v>0</v>
      </c>
      <c r="IR175" s="26">
        <f>IFERROR(Tableau17[[#This Row],[LEXG]]/Tableau17[[#This Row],[Total général]],"")</f>
        <v>7.6726342710997444E-3</v>
      </c>
      <c r="IS175" s="26">
        <f>IFERROR(Tableau17[[#This Row],[LLR]]/Tableau17[[#This Row],[Total général]],"")</f>
        <v>0.13810741687979539</v>
      </c>
      <c r="IT175" s="26">
        <f>IFERROR(Tableau17[[#This Row],[LREM]]/Tableau17[[#This Row],[Total général]],"")</f>
        <v>6.1381074168797956E-2</v>
      </c>
      <c r="IU175" s="26">
        <f>IFERROR(Tableau17[[#This Row],[LRN]]/Tableau17[[#This Row],[Total général]],"")</f>
        <v>0.16879795396419436</v>
      </c>
      <c r="IV175" s="26">
        <f>IFERROR(Tableau17[[#This Row],[LUG]]/Tableau17[[#This Row],[Total général]],"")</f>
        <v>0.27877237851662406</v>
      </c>
      <c r="IW175" s="26">
        <f>IFERROR(Tableau17[[#This Row],[LVEC]]/Tableau17[[#This Row],[Total général]],"")</f>
        <v>7.6726342710997444E-2</v>
      </c>
      <c r="IX175" s="26">
        <f>IFERROR(Tableau17[[#This Row],[2008-T1-LCMD]]/Tableau17[[#This Row],[2008-T1-TOTAL]],"")</f>
        <v>6.2374245472837021E-2</v>
      </c>
      <c r="IY175" s="26">
        <f>IFERROR(Tableau17[[#This Row],[2008-T1-LDVD]]/Tableau17[[#This Row],[2008-T1-TOTAL]],"")</f>
        <v>6.0362173038229373E-3</v>
      </c>
      <c r="IZ175" s="26">
        <f>IFERROR(Tableau17[[#This Row],[2008-T1-LEXD]]/Tableau17[[#This Row],[2008-T1-TOTAL]],"")</f>
        <v>6.0362173038229373E-3</v>
      </c>
      <c r="JA175" s="26">
        <f>IFERROR(Tableau17[[#This Row],[2008-T1-LEXG]]/Tableau17[[#This Row],[2008-T1-TOTAL]],"")</f>
        <v>3.8229376257545272E-2</v>
      </c>
      <c r="JB175" s="26">
        <f>IFERROR(Tableau17[[#This Row],[2008-T1-LFN]]/Tableau17[[#This Row],[2008-T1-TOTAL]],"")</f>
        <v>3.4205231388329982E-2</v>
      </c>
      <c r="JC175" s="26">
        <f>IFERROR(Tableau17[[#This Row],[2008-T1-LMAJ]]/Tableau17[[#This Row],[2008-T1-TOTAL]],"")</f>
        <v>0.41851106639839036</v>
      </c>
      <c r="JD175" s="26">
        <f>IFERROR(Tableau17[[#This Row],[2008-T1-LUG]]/Tableau17[[#This Row],[2008-T1-TOTAL]],"")</f>
        <v>0.43460764587525152</v>
      </c>
      <c r="JE175" s="26">
        <f>IFERROR(Tableau17[[#This Row],[2008-T2-LFN]]/Tableau17[[#This Row],[2008-T2-TOTAL]],"")</f>
        <v>0</v>
      </c>
      <c r="JF175" s="26">
        <f>IFERROR(Tableau17[[#This Row],[2008-T2-LGC]]/Tableau17[[#This Row],[2008-T2-TOTAL]],"")</f>
        <v>0.47663551401869159</v>
      </c>
      <c r="JG175" s="26">
        <f>IFERROR(Tableau17[[#This Row],[2008-T2-LMAJ]]/Tableau17[[#This Row],[2008-T2-TOTAL]],"")</f>
        <v>0.52336448598130836</v>
      </c>
      <c r="JH175" s="26">
        <f>IFERROR(Tableau17[[#This Row],[2008-T2-LUG]]/Tableau17[[#This Row],[2008-T2-TOTAL]],"")</f>
        <v>0</v>
      </c>
      <c r="JI175" s="26">
        <f>IFERROR(Tableau17[[#This Row],[2014-T1-LDIV]]/Tableau17[[#This Row],[2014-T1-TOTAL]],"")</f>
        <v>3.952569169960474E-3</v>
      </c>
      <c r="JJ175" s="26">
        <f>IFERROR(Tableau17[[#This Row],[2014-T1-LDVD]]/Tableau17[[#This Row],[2014-T1-TOTAL]],"")</f>
        <v>0</v>
      </c>
      <c r="JK175" s="26">
        <f>IFERROR(Tableau17[[#This Row],[2014-T1-LDVG]]/Tableau17[[#This Row],[2014-T1-TOTAL]],"")</f>
        <v>7.7075098814229248E-2</v>
      </c>
      <c r="JL175" s="26">
        <f>IFERROR(Tableau17[[#This Row],[2014-T1-LEXG]]/Tableau17[[#This Row],[2014-T1-TOTAL]],"")</f>
        <v>0</v>
      </c>
      <c r="JM175" s="26">
        <f>IFERROR(Tableau17[[#This Row],[2014-T1-LFG]]/Tableau17[[#This Row],[2014-T1-TOTAL]],"")</f>
        <v>8.4980237154150193E-2</v>
      </c>
      <c r="JN175" s="26">
        <f>IFERROR(Tableau17[[#This Row],[2014-T1-LFN]]/Tableau17[[#This Row],[2014-T1-TOTAL]],"")</f>
        <v>0.22529644268774704</v>
      </c>
      <c r="JO175" s="26">
        <f>IFERROR(Tableau17[[#This Row],[2014-T1-LUD]]/Tableau17[[#This Row],[2014-T1-TOTAL]],"")</f>
        <v>0.36363636363636365</v>
      </c>
      <c r="JP175" s="26">
        <f>IFERROR(Tableau17[[#This Row],[2014-T1-LUG]]/Tableau17[[#This Row],[2014-T1-TOTAL]],"")</f>
        <v>0.24505928853754941</v>
      </c>
      <c r="JQ175" s="26">
        <f>IFERROR(Tableau17[[#This Row],[2014-T2-LFN]]/Tableau17[[#This Row],[2014-T2-TOTAL]],"")</f>
        <v>0.24007936507936509</v>
      </c>
      <c r="JR175" s="26">
        <f>IFERROR(Tableau17[[#This Row],[2014-T2-LUD]]/Tableau17[[#This Row],[2014-T2-TOTAL]],"")</f>
        <v>0.43650793650793651</v>
      </c>
      <c r="JS175" s="26">
        <f>IFERROR(Tableau17[[#This Row],[2014-T2-LUG]]/Tableau17[[#This Row],[2014-T2-TOTAL]],"")</f>
        <v>0.32341269841269843</v>
      </c>
      <c r="JT175" s="26">
        <f>IFERROR(Tableau17[[#This Row],[2015-T1-BC-DIV]]/Tableau17[[#This Row],[2015-T1-TOTAL]],"")</f>
        <v>3.9920159680638723E-2</v>
      </c>
      <c r="JU175" s="26">
        <f>IFERROR(Tableau17[[#This Row],[2015-T1-BC-DLF]]/Tableau17[[#This Row],[2015-T1-TOTAL]],"")</f>
        <v>3.7924151696606789E-2</v>
      </c>
      <c r="JV175" s="26">
        <f>IFERROR(Tableau17[[#This Row],[2015-T1-BC-DVD]]/Tableau17[[#This Row],[2015-T1-TOTAL]],"")</f>
        <v>0</v>
      </c>
      <c r="JW175" s="26">
        <f>IFERROR(Tableau17[[#This Row],[2015-T1-BC-DVG]]/Tableau17[[#This Row],[2015-T1-TOTAL]],"")</f>
        <v>0</v>
      </c>
      <c r="JX175" s="26">
        <f>IFERROR(Tableau17[[#This Row],[2015-T1-BC-FG]]/Tableau17[[#This Row],[2015-T1-TOTAL]],"")</f>
        <v>0.11377245508982035</v>
      </c>
      <c r="JY175" s="26">
        <f>IFERROR(Tableau17[[#This Row],[2015-T1-BC-FN]]/Tableau17[[#This Row],[2015-T1-TOTAL]],"")</f>
        <v>0.32335329341317365</v>
      </c>
      <c r="JZ175" s="26">
        <f>IFERROR(Tableau17[[#This Row],[2015-T1-BC-MDM]]/Tableau17[[#This Row],[2015-T1-TOTAL]],"")</f>
        <v>0</v>
      </c>
      <c r="KA175" s="26">
        <f>IFERROR(Tableau17[[#This Row],[2015-T1-BC-RDG]]/Tableau17[[#This Row],[2015-T1-TOTAL]],"")</f>
        <v>0</v>
      </c>
      <c r="KB175" s="26">
        <f>IFERROR(Tableau17[[#This Row],[2015-T1-BC-SOC]]/Tableau17[[#This Row],[2015-T1-TOTAL]],"")</f>
        <v>0</v>
      </c>
      <c r="KC175" s="26">
        <f>IFERROR(Tableau17[[#This Row],[2015-T1-BC-UD]]/Tableau17[[#This Row],[2015-T1-TOTAL]],"")</f>
        <v>0.23552894211576847</v>
      </c>
      <c r="KD175" s="26">
        <f>IFERROR(Tableau17[[#This Row],[2015-T1-BC-UG]]/Tableau17[[#This Row],[2015-T1-TOTAL]],"")</f>
        <v>0.249500998003992</v>
      </c>
      <c r="KE175" s="26">
        <f>IFERROR(Tableau17[[#This Row],[2015-T1-BC-VEC]]/Tableau17[[#This Row],[2015-T1-TOTAL]],"")</f>
        <v>0</v>
      </c>
      <c r="KF175" s="26">
        <f>IFERROR(Tableau17[[#This Row],[2015-T2-BC-DVG]]/Tableau17[[#This Row],[2015-T2-TOTAL]],"")</f>
        <v>0</v>
      </c>
      <c r="KG175" s="26">
        <f>IFERROR(Tableau17[[#This Row],[2015-T2-BC-FN]]/Tableau17[[#This Row],[2015-T2-TOTAL]],"")</f>
        <v>0.4315068493150685</v>
      </c>
      <c r="KH175" s="26">
        <f>IFERROR(Tableau17[[#This Row],[2015-T2-BC-SOC]]/Tableau17[[#This Row],[2015-T2-TOTAL]],"")</f>
        <v>0</v>
      </c>
      <c r="KI175" s="26">
        <f>IFERROR(Tableau17[[#This Row],[2015-T2-BC-UD]]/Tableau17[[#This Row],[2015-T2-TOTAL]],"")</f>
        <v>0.56849315068493156</v>
      </c>
      <c r="KJ175" s="26">
        <f>IFERROR(Tableau17[[#This Row],[2015-T2-BC-UG]]/Tableau17[[#This Row],[2015-T2-TOTAL]],"")</f>
        <v>0</v>
      </c>
      <c r="KK175" s="26">
        <f>IFERROR(Tableau17[[#This Row],[2017 (L)-T1-COM]]/Tableau17[[#This Row],[2017 (L)-T1-TOTAL]],"")</f>
        <v>5.5679287305122498E-2</v>
      </c>
      <c r="KL175" s="26">
        <f>IFERROR(Tableau17[[#This Row],[2017 (L)-T1-DIV]]/Tableau17[[#This Row],[2017 (L)-T1-TOTAL]],"")</f>
        <v>1.1135857461024499E-2</v>
      </c>
      <c r="KM175" s="26">
        <f>IFERROR(Tableau17[[#This Row],[2017 (L)-T1-DLF]]/Tableau17[[#This Row],[2017 (L)-T1-TOTAL]],"")</f>
        <v>2.6726057906458798E-2</v>
      </c>
      <c r="KN175" s="26">
        <f>IFERROR(Tableau17[[#This Row],[2017 (L)-T1-DVD]]/Tableau17[[#This Row],[2017 (L)-T1-TOTAL]],"")</f>
        <v>7.3496659242761692E-2</v>
      </c>
      <c r="KO175" s="26">
        <f>IFERROR(Tableau17[[#This Row],[2017 (L)-T1-DVG]]/Tableau17[[#This Row],[2017 (L)-T1-TOTAL]],"")</f>
        <v>6.6815144766146995E-3</v>
      </c>
      <c r="KP175" s="26">
        <f>IFERROR(Tableau17[[#This Row],[2017 (L)-T1-ECO]]/Tableau17[[#This Row],[2017 (L)-T1-TOTAL]],"")</f>
        <v>0.10467706013363029</v>
      </c>
      <c r="KQ175" s="26">
        <f>IFERROR(Tableau17[[#This Row],[2017 (L)-T1-EXD]]/Tableau17[[#This Row],[2017 (L)-T1-TOTAL]],"")</f>
        <v>0</v>
      </c>
      <c r="KR175" s="26">
        <f>IFERROR(Tableau17[[#This Row],[2017 (L)-T1-EXG]]/Tableau17[[#This Row],[2017 (L)-T1-TOTAL]],"")</f>
        <v>2.0044543429844099E-2</v>
      </c>
      <c r="KS175" s="26">
        <f>IFERROR(Tableau17[[#This Row],[2017 (L)-T1-FI]]/Tableau17[[#This Row],[2017 (L)-T1-TOTAL]],"")</f>
        <v>0.22048997772828507</v>
      </c>
      <c r="KT175" s="26">
        <f>IFERROR(Tableau17[[#This Row],[2017 (L)-T1-FN]]/Tableau17[[#This Row],[2017 (L)-T1-TOTAL]],"")</f>
        <v>0</v>
      </c>
      <c r="KU175" s="26">
        <f>IFERROR(Tableau17[[#This Row],[2017 (L)-T1-LR]]/Tableau17[[#This Row],[2017 (L)-T1-TOTAL]],"")</f>
        <v>0.17817371937639198</v>
      </c>
      <c r="KV175" s="26">
        <f>IFERROR(Tableau17[[#This Row],[2017 (L)-T1-MDM]]/Tableau17[[#This Row],[2017 (L)-T1-TOTAL]],"")</f>
        <v>0</v>
      </c>
      <c r="KW175" s="26">
        <f>IFERROR(Tableau17[[#This Row],[2017 (L)-T1-RDG]]/Tableau17[[#This Row],[2017 (L)-T1-TOTAL]],"")</f>
        <v>1.7817371937639197E-2</v>
      </c>
      <c r="KX175" s="26">
        <f>IFERROR(Tableau17[[#This Row],[2017 (L)-T1-REG]]/Tableau17[[#This Row],[2017 (L)-T1-TOTAL]],"")</f>
        <v>4.4543429844097994E-3</v>
      </c>
      <c r="KY175" s="26">
        <f>IFERROR(Tableau17[[#This Row],[2017 (L)-T1-REM]]/Tableau17[[#This Row],[2017 (L)-T1-TOTAL]],"")</f>
        <v>0.28062360801781738</v>
      </c>
      <c r="KZ175" s="26">
        <f>IFERROR(Tableau17[[#This Row],[2017 (L)-T1-SOC]]/Tableau17[[#This Row],[2017 (L)-T1-TOTAL]],"")</f>
        <v>0</v>
      </c>
      <c r="LA175" s="26">
        <f>IFERROR(Tableau17[[#This Row],[2017 (L)-T1-UDI]]/Tableau17[[#This Row],[2017 (L)-T1-TOTAL]],"")</f>
        <v>0</v>
      </c>
      <c r="LB175" s="26">
        <f>IFERROR(Tableau17[[#This Row],[2017 (L)-T2-FI]]/Tableau17[[#This Row],[2017 (L)-T2-TOTAL]],"")</f>
        <v>0.51381215469613262</v>
      </c>
      <c r="LC175" s="26">
        <f>IFERROR(Tableau17[[#This Row],[2017 (L)-T2-FN]]/Tableau17[[#This Row],[2017 (L)-T2-TOTAL]],"")</f>
        <v>0</v>
      </c>
      <c r="LD175" s="26">
        <f>IFERROR(Tableau17[[#This Row],[2017 (L)-T2-LR]]/Tableau17[[#This Row],[2017 (L)-T2-TOTAL]],"")</f>
        <v>0</v>
      </c>
      <c r="LE175" s="26">
        <f>IFERROR(Tableau17[[#This Row],[2017 (L)-T2-MDM]]/Tableau17[[#This Row],[2017 (L)-T2-TOTAL]],"")</f>
        <v>0</v>
      </c>
      <c r="LF175" s="26">
        <f>IFERROR(Tableau17[[#This Row],[2017 (L)-T2-REM]]/Tableau17[[#This Row],[2017 (L)-T2-TOTAL]],"")</f>
        <v>0.48618784530386738</v>
      </c>
      <c r="LG175" s="26">
        <f>IFERROR(Tableau17[[#This Row],[2017-T1-ARTHAUD Nathalie]]/Tableau17[[#This Row],[2017-T1-TOTAL]],"")</f>
        <v>5.7273768613974796E-3</v>
      </c>
      <c r="LH175" s="26">
        <f>IFERROR(Tableau17[[#This Row],[2017-T1-ASSELINEAU Fran]]/Tableau17[[#This Row],[2017-T1-TOTAL]],"")</f>
        <v>9.1638029782359683E-3</v>
      </c>
      <c r="LI175" s="26">
        <f>IFERROR(Tableau17[[#This Row],[2017-T1-CHEMINADE Jacques]]/Tableau17[[#This Row],[2017-T1-TOTAL]],"")</f>
        <v>1.145475372279496E-3</v>
      </c>
      <c r="LJ175" s="26">
        <f>IFERROR(Tableau17[[#This Row],[2017-T1-DUPONT-AIGNAN Nicolas]]/Tableau17[[#This Row],[2017-T1-TOTAL]],"")</f>
        <v>3.4364261168384883E-2</v>
      </c>
      <c r="LK175" s="26">
        <f>IFERROR(Tableau17[[#This Row],[2017-T1-FILLON Fran]]/Tableau17[[#This Row],[2017-T1-TOTAL]],"")</f>
        <v>0.13631156930126001</v>
      </c>
      <c r="LL175" s="26">
        <f>IFERROR(Tableau17[[#This Row],[2017-T1-HAMON Beno]]/Tableau17[[#This Row],[2017-T1-TOTAL]],"")</f>
        <v>7.4455899198167239E-2</v>
      </c>
      <c r="LM175" s="26">
        <f>IFERROR(Tableau17[[#This Row],[2017-T1-LASSALLE Jean]]/Tableau17[[#This Row],[2017-T1-TOTAL]],"")</f>
        <v>1.6036655211912942E-2</v>
      </c>
      <c r="LN175" s="26">
        <f>IFERROR(Tableau17[[#This Row],[2017-T1-LE PEN Marine]]/Tableau17[[#This Row],[2017-T1-TOTAL]],"")</f>
        <v>0.2279495990836197</v>
      </c>
      <c r="LO175" s="26">
        <f>IFERROR(Tableau17[[#This Row],[2017-T1-M Jean-Luc]]/Tableau17[[#This Row],[2017-T1-TOTAL]],"")</f>
        <v>0.27491408934707906</v>
      </c>
      <c r="LP175" s="26">
        <f>IFERROR(Tableau17[[#This Row],[2017-T1-MACRON Emmanuel]]/Tableau17[[#This Row],[2017-T1-TOTAL]],"")</f>
        <v>0.20733104238258879</v>
      </c>
      <c r="LQ175" s="26">
        <f>IFERROR(Tableau17[[#This Row],[2017-T1-POUTOU Philippe]]/Tableau17[[#This Row],[2017-T1-TOTAL]],"")</f>
        <v>1.2600229095074456E-2</v>
      </c>
      <c r="LR175" s="26">
        <f>IFERROR(Tableau17[[#This Row],[2017-T2-LE PEN Marine]]/Tableau17[[#This Row],[2017-T2-TOTAL]],"")</f>
        <v>0.3637640449438202</v>
      </c>
      <c r="LS175" s="26">
        <f>IFERROR(Tableau17[[#This Row],[2017-T2-MACRON Emmanuel]]/Tableau17[[#This Row],[2017-T2-TOTAL]],"")</f>
        <v>0.6362359550561798</v>
      </c>
      <c r="LT175" s="26">
        <f>IFERROR(Tableau17[[#This Row],[2019-T1-ALEXANDRE Audric]]/Tableau17[[#This Row],[2019-T1-TOTAL]],"")</f>
        <v>0</v>
      </c>
      <c r="LU175" s="26">
        <f>IFERROR(Tableau17[[#This Row],[2019-T1-ARTHAUD Nathalie]]/Tableau17[[#This Row],[2019-T1-TOTAL]],"")</f>
        <v>1.4256619144602852E-2</v>
      </c>
      <c r="LV175" s="26">
        <f>IFERROR(Tableau17[[#This Row],[2019-T1-ASSELINEAU François]]/Tableau17[[#This Row],[2019-T1-TOTAL]],"")</f>
        <v>1.6293279022403257E-2</v>
      </c>
      <c r="LW175" s="26">
        <f>IFERROR(Tableau17[[#This Row],[2019-T1-AUBRY Manon]]/Tableau17[[#This Row],[2019-T1-TOTAL]],"")</f>
        <v>7.7393075356415472E-2</v>
      </c>
      <c r="LX175" s="26">
        <f>IFERROR(Tableau17[[#This Row],[2019-T1-AZERGUI Nagib]]/Tableau17[[#This Row],[2019-T1-TOTAL]],"")</f>
        <v>1.2219959266802444E-2</v>
      </c>
      <c r="LY175" s="26">
        <f>IFERROR(Tableau17[[#This Row],[2019-T1-BARDELLA Jordan]]/Tableau17[[#This Row],[2019-T1-TOTAL]],"")</f>
        <v>0.2484725050916497</v>
      </c>
      <c r="LZ175" s="26">
        <f>IFERROR(Tableau17[[#This Row],[2019-T1-BELLAMY François-Xavier]]/Tableau17[[#This Row],[2019-T1-TOTAL]],"")</f>
        <v>7.128309572301425E-2</v>
      </c>
      <c r="MA175" s="26">
        <f>IFERROR(Tableau17[[#This Row],[2019-T1-BIDOU Olivier]]/Tableau17[[#This Row],[2019-T1-TOTAL]],"")</f>
        <v>0</v>
      </c>
      <c r="MB175" s="26">
        <f>IFERROR(Tableau17[[#This Row],[2019-T1-BOURG Dominique]]/Tableau17[[#This Row],[2019-T1-TOTAL]],"")</f>
        <v>2.2403258655804479E-2</v>
      </c>
      <c r="MC175" s="26">
        <f>IFERROR(Tableau17[[#This Row],[2019-T1-BROSSAT Ian]]/Tableau17[[#This Row],[2019-T1-TOTAL]],"")</f>
        <v>3.2586558044806514E-2</v>
      </c>
      <c r="MD175" s="26">
        <f>IFERROR(Tableau17[[#This Row],[2019-T1-CAILLAUD Sophie]]/Tableau17[[#This Row],[2019-T1-TOTAL]],"")</f>
        <v>0</v>
      </c>
      <c r="ME175" s="26">
        <f>IFERROR(Tableau17[[#This Row],[2019-T1-CAMUS Renaud]]/Tableau17[[#This Row],[2019-T1-TOTAL]],"")</f>
        <v>0</v>
      </c>
      <c r="MF175" s="26">
        <f>IFERROR(Tableau17[[#This Row],[2019-T1-CHALENÇON Christophe]]/Tableau17[[#This Row],[2019-T1-TOTAL]],"")</f>
        <v>0</v>
      </c>
      <c r="MG175" s="26">
        <f>IFERROR(Tableau17[[#This Row],[2019-T1-CORBET Cathy Denise Ginette]]/Tableau17[[#This Row],[2019-T1-TOTAL]],"")</f>
        <v>0</v>
      </c>
      <c r="MH175" s="26">
        <f>IFERROR(Tableau17[[#This Row],[2019-T1-DE PREVOISIN Robert]]/Tableau17[[#This Row],[2019-T1-TOTAL]],"")</f>
        <v>0</v>
      </c>
      <c r="MI175" s="26">
        <f>IFERROR(Tableau17[[#This Row],[2019-T1-DELFEL Thérèse]]/Tableau17[[#This Row],[2019-T1-TOTAL]],"")</f>
        <v>0</v>
      </c>
      <c r="MJ175" s="26">
        <f>IFERROR(Tableau17[[#This Row],[2019-T1-DIEUMEGARD Pierre]]/Tableau17[[#This Row],[2019-T1-TOTAL]],"")</f>
        <v>2.0366598778004071E-3</v>
      </c>
      <c r="MK175" s="26">
        <f>IFERROR(Tableau17[[#This Row],[2019-T1-DUPONT-AIGNAN Nicolas]]/Tableau17[[#This Row],[2019-T1-TOTAL]],"")</f>
        <v>3.2586558044806514E-2</v>
      </c>
      <c r="ML175" s="26">
        <f>IFERROR(Tableau17[[#This Row],[2019-T1-GERNIGON Yves]]/Tableau17[[#This Row],[2019-T1-TOTAL]],"")</f>
        <v>0</v>
      </c>
      <c r="MM175" s="26">
        <f>IFERROR(Tableau17[[#This Row],[2019-T1-GLUCKSMANN Raphaël]]/Tableau17[[#This Row],[2019-T1-TOTAL]],"")</f>
        <v>7.5356415478615074E-2</v>
      </c>
      <c r="MN175" s="26">
        <f>IFERROR(Tableau17[[#This Row],[2019-T1-HAMON Benoît]]/Tableau17[[#This Row],[2019-T1-TOTAL]],"")</f>
        <v>2.6476578411405296E-2</v>
      </c>
      <c r="MO175" s="26">
        <f>IFERROR(Tableau17[[#This Row],[2019-T1-HELGEN Gilles]]/Tableau17[[#This Row],[2019-T1-TOTAL]],"")</f>
        <v>0</v>
      </c>
      <c r="MP175" s="26">
        <f>IFERROR(Tableau17[[#This Row],[2019-T1-JADOT Yannick]]/Tableau17[[#This Row],[2019-T1-TOTAL]],"")</f>
        <v>0.17922606924643583</v>
      </c>
      <c r="MQ175" s="26">
        <f>IFERROR(Tableau17[[#This Row],[2019-T1-LAGARDE Jean-Christophe]]/Tableau17[[#This Row],[2019-T1-TOTAL]],"")</f>
        <v>1.2219959266802444E-2</v>
      </c>
      <c r="MR175" s="26">
        <f>IFERROR(Tableau17[[#This Row],[2019-T1-LALANNE Francis]]/Tableau17[[#This Row],[2019-T1-TOTAL]],"")</f>
        <v>8.1466395112016286E-3</v>
      </c>
      <c r="MS175" s="26">
        <f>IFERROR(Tableau17[[#This Row],[2019-T1-LOISEAU Nathalie]]/Tableau17[[#This Row],[2019-T1-TOTAL]],"")</f>
        <v>0.16293279022403259</v>
      </c>
      <c r="MT175" s="26">
        <f>IFERROR(Tableau17[[#This Row],[2019-T1-MARIE Florie]]/Tableau17[[#This Row],[2019-T1-TOTAL]],"")</f>
        <v>6.1099796334012219E-3</v>
      </c>
      <c r="MU175" s="26">
        <f>IFERROR(Tableau17[[#This Row],[2008-T1-MACROEXTRDROITE]]/Tableau17[[#This Row],[2008-T1-MACROTOTALE]],"")</f>
        <v>4.0241448692152917E-2</v>
      </c>
      <c r="MV175" s="26">
        <f>IFERROR(Tableau17[[#This Row],[2008-T1-MACRODROITE]]/Tableau17[[#This Row],[2008-T1-MACROTOTALE]],"")</f>
        <v>0.48692152917505033</v>
      </c>
      <c r="MW175" s="26">
        <f>IFERROR(Tableau17[[#This Row],[2008-T1-MACROCENTRE]]/Tableau17[[#This Row],[2008-T1-MACROTOTALE]],"")</f>
        <v>0</v>
      </c>
      <c r="MX175" s="26">
        <f>IFERROR(Tableau17[[#This Row],[2008-T1-MACROGAUCHE]]/Tableau17[[#This Row],[2008-T1-MACROTOTALE]],"")</f>
        <v>0.47283702213279677</v>
      </c>
      <c r="MY175" s="26">
        <f>IFERROR(Tableau17[[#This Row],[2008-T1-MACROAUTRE]]/Tableau17[[#This Row],[2008-T1-MACROTOTALE]],"")</f>
        <v>0</v>
      </c>
      <c r="MZ175" s="26">
        <f>IFERROR(Tableau17[[#This Row],[2008-T2-MACROEXTRDROITE]]/Tableau17[[#This Row],[2008-T2-MACROTOTALE]],"")</f>
        <v>0</v>
      </c>
      <c r="NA175" s="26">
        <f>IFERROR(Tableau17[[#This Row],[2008-T2-MACRODROITE]]/Tableau17[[#This Row],[2008-T2-MACROTOTALE]],"")</f>
        <v>0.52336448598130836</v>
      </c>
      <c r="NB175" s="26">
        <f>IFERROR(Tableau17[[#This Row],[2008-T2-MACROCENTRE]]/Tableau17[[#This Row],[2008-T2-MACROTOTALE]],"")</f>
        <v>0</v>
      </c>
      <c r="NC175" s="26">
        <f>IFERROR(Tableau17[[#This Row],[2008-T2-MACROGAUCHE]]/Tableau17[[#This Row],[2008-T2-MACROTOTALE]],"")</f>
        <v>0.47663551401869159</v>
      </c>
      <c r="ND175" s="26">
        <f>IFERROR(Tableau17[[#This Row],[2008-T2-MACROAUTRE]]/Tableau17[[#This Row],[2008-T2-MACROTOTALE]],"")</f>
        <v>0</v>
      </c>
      <c r="NE175" s="26">
        <f>IFERROR(Tableau17[[#This Row],[2014-T1-MACROEXTRDROITE]]/Tableau17[[#This Row],[2014-T1-MACROTOTALE]],"")</f>
        <v>0.22529644268774704</v>
      </c>
      <c r="NF175" s="26">
        <f>IFERROR(Tableau17[[#This Row],[2014-T1-MACRODROITE]]/Tableau17[[#This Row],[2014-T1-MACROTOTALE]],"")</f>
        <v>0.36363636363636365</v>
      </c>
      <c r="NG175" s="26">
        <f>IFERROR(Tableau17[[#This Row],[2014-T1-MACROCENTRE]]/Tableau17[[#This Row],[2014-T1-MACROTOTALE]],"")</f>
        <v>3.952569169960474E-3</v>
      </c>
      <c r="NH175" s="26">
        <f>IFERROR(Tableau17[[#This Row],[2014-T1-MACROGAUCHE]]/Tableau17[[#This Row],[2014-T1-MACROTOTALE]],"")</f>
        <v>0.40711462450592883</v>
      </c>
      <c r="NI175" s="26">
        <f>IFERROR(Tableau17[[#This Row],[2014-T1-MACROAUTRE]]/Tableau17[[#This Row],[2014-T1-MACROTOTALE]],"")</f>
        <v>0</v>
      </c>
      <c r="NJ175" s="26">
        <f>IFERROR(Tableau17[[#This Row],[2014-T2-MACROEXTRDROITE]]/Tableau17[[#This Row],[2014-T2-MACROTOTALE]],"")</f>
        <v>0.24007936507936509</v>
      </c>
      <c r="NK175" s="26">
        <f>IFERROR(Tableau17[[#This Row],[2014-T2-MACRODROITE]]/Tableau17[[#This Row],[2014-T2-MACROTOTALE]],"")</f>
        <v>0.43650793650793651</v>
      </c>
      <c r="NL175" s="26">
        <f>IFERROR(Tableau17[[#This Row],[2014-T2-MACROCENTRE]]/Tableau17[[#This Row],[2014-T2-MACROTOTALE]],"")</f>
        <v>0</v>
      </c>
      <c r="NM175" s="26">
        <f>IFERROR(Tableau17[[#This Row],[2014-T2-MACROGAUCHE]]/Tableau17[[#This Row],[2014-T2-MACROTOTALE]],"")</f>
        <v>0.32341269841269843</v>
      </c>
      <c r="NN175" s="26">
        <f>IFERROR(Tableau17[[#This Row],[2014-T2-MACROAUTRE]]/Tableau17[[#This Row],[2014-T2-MACROTOTALE]],"")</f>
        <v>0</v>
      </c>
      <c r="NO175" s="26">
        <f>IFERROR( Tableau17[[#This Row],[2015-T1-MACROEXTRDROITE]]/Tableau17[[#This Row],[2015-T1-MACROTOTALE]],"")</f>
        <v>0.36127744510978044</v>
      </c>
      <c r="NP175" s="26">
        <f>IFERROR(Tableau17[[#This Row],[2015-T1-MACRODROITE]]/Tableau17[[#This Row],[2015-T1-MACROTOTALE]],"")</f>
        <v>0.23552894211576847</v>
      </c>
      <c r="NQ175" s="26">
        <f>IFERROR(Tableau17[[#This Row],[2015-T1-MACROCENTRE]]/Tableau17[[#This Row],[2015-T1-MACROTOTALE]],"")</f>
        <v>0</v>
      </c>
      <c r="NR175" s="26">
        <f>IFERROR(Tableau17[[#This Row],[2015-T1-MACROGAUCHE]]/Tableau17[[#This Row],[2015-T1-MACROTOTALE]],"")</f>
        <v>0.36327345309381237</v>
      </c>
      <c r="NS175" s="26">
        <f>IFERROR(Tableau17[[#This Row],[2015-T1-MACROAUTRE]]/Tableau17[[#This Row],[2015-T1-MACROTOTALE]],"")</f>
        <v>3.9920159680638723E-2</v>
      </c>
      <c r="NT175" s="26">
        <f>IFERROR(Tableau17[[#This Row],[2015-T2-MACROEXTRDROITE]]/Tableau17[[#This Row],[2015-T2-MACROTOTALE]],"")</f>
        <v>0.4315068493150685</v>
      </c>
      <c r="NU175" s="26">
        <f>IFERROR(Tableau17[[#This Row],[2015-T2-MACRODROITE]]/Tableau17[[#This Row],[2015-T2-MACROTOTALE]],"")</f>
        <v>0.56849315068493156</v>
      </c>
      <c r="NV175" s="26">
        <f>IFERROR(Tableau17[[#This Row],[2015-T2-MACROCENTRE]]/Tableau17[[#This Row],[2015-T2-MACROTOTALE]],"")</f>
        <v>0</v>
      </c>
      <c r="NW175" s="26">
        <f>IFERROR(Tableau17[[#This Row],[2015-T2-MACROGAUCHE]]/Tableau17[[#This Row],[2015-T2-MACROTOTALE]],"")</f>
        <v>0</v>
      </c>
      <c r="NX175" s="26">
        <f>IFERROR(Tableau17[[#This Row],[2015-T2-MACROAUTRE]]/Tableau17[[#This Row],[2015-T2-MACROTOTALE]],"")</f>
        <v>0</v>
      </c>
      <c r="NY175" s="26">
        <f>IFERROR(Tableau17[[#This Row],[2017-T1-MACROEXTRDROITE]]/Tableau17[[#This Row],[2017-T1-MACROTOTALE]],"")</f>
        <v>0.27262313860252002</v>
      </c>
      <c r="NZ175" s="26">
        <f>IFERROR(Tableau17[[#This Row],[2017-T1-MACRODROITE]]/Tableau17[[#This Row],[2017-T1-MACROTOTALE]],"")</f>
        <v>0.13631156930126001</v>
      </c>
      <c r="OA175" s="26">
        <f>IFERROR(Tableau17[[#This Row],[2017-T1-MACROCENTRE]]/Tableau17[[#This Row],[2017-T1-MACROTOTALE]],"")</f>
        <v>0.20733104238258879</v>
      </c>
      <c r="OB175" s="26">
        <f>IFERROR(Tableau17[[#This Row],[2017-T1-MACROGAUCHE]]/Tableau17[[#This Row],[2017-T1-MACROTOTALE]],"")</f>
        <v>0.36769759450171824</v>
      </c>
      <c r="OC175" s="26">
        <f>IFERROR(Tableau17[[#This Row],[2017-T1-MACROAUTRE]]/Tableau17[[#This Row],[2017-T1-MACROTOTALE]],"")</f>
        <v>1.6036655211912942E-2</v>
      </c>
      <c r="OD175" s="26">
        <f>IFERROR(Tableau17[[#This Row],[2017-T2-MACROEXTRDROITE]]/Tableau17[[#This Row],[2017-T2-MACROTOTALE]],"")</f>
        <v>0.3637640449438202</v>
      </c>
      <c r="OE175" s="26">
        <f>IFERROR(Tableau17[[#This Row],[2017-T2-MACRODROITE]]/Tableau17[[#This Row],[2017-T2-MACROTOTALE]],"")</f>
        <v>0</v>
      </c>
      <c r="OF175" s="26">
        <f>IFERROR(Tableau17[[#This Row],[2017-T2-MACROCENTRE]]/Tableau17[[#This Row],[2017-T2-MACROTOTALE]],"")</f>
        <v>0.6362359550561798</v>
      </c>
      <c r="OG175" s="26">
        <f>IFERROR(Tableau17[[#This Row],[2017-T2-MACROGAUCHE]]/Tableau17[[#This Row],[2017-T2-MACROTOTALE]],"")</f>
        <v>0</v>
      </c>
      <c r="OH175" s="26">
        <f>IFERROR(Tableau17[[#This Row],[2017-T2-MACROAUTRE]]/Tableau17[[#This Row],[2017-T2-MACROTOTALE]],"")</f>
        <v>0</v>
      </c>
      <c r="OI175" s="26">
        <f>IFERROR(Tableau17[[#This Row],[2019-T1-MACROEXTRDROITE]]/Tableau17[[#This Row],[2019-T1-MACROTOTALE]],"")</f>
        <v>0.29549902152641877</v>
      </c>
      <c r="OJ175" s="26">
        <f>IFERROR(Tableau17[[#This Row],[2019-T1-MACRODROITE]]/Tableau17[[#This Row],[2019-T1-MACROTOTALE]],"")</f>
        <v>8.0234833659491189E-2</v>
      </c>
      <c r="OK175" s="26">
        <f>IFERROR(Tableau17[[#This Row],[2019-T1-MACROCENTRE]]/Tableau17[[#This Row],[2019-T1-MACROTOTALE]],"")</f>
        <v>0.15655577299412915</v>
      </c>
      <c r="OL175" s="26">
        <f>IFERROR(Tableau17[[#This Row],[2019-T1-MACROGAUCHE]]/Tableau17[[#This Row],[2019-T1-MACROTOTALE]],"")</f>
        <v>0.38943248532289626</v>
      </c>
      <c r="OM175" s="26">
        <f>IFERROR(Tableau17[[#This Row],[2019-T1-MACROAUTRE]]/Tableau17[[#This Row],[2019-T1-MACROTOTALE]],"")</f>
        <v>7.8277886497064575E-2</v>
      </c>
      <c r="ON175" s="26">
        <f>IFERROR(Tableau17[[#This Row],[2020-T1-MACROEXTRDROITE]]/Tableau17[[#This Row],[2020-T1-MACROTOTALE]],"")</f>
        <v>0.16879795396419436</v>
      </c>
      <c r="OO175" s="26">
        <f>IFERROR(Tableau17[[#This Row],[2020-T1-MACRODROITE]]/Tableau17[[#This Row],[2020-T1-MACROTOTALE]],"")</f>
        <v>0.38363171355498721</v>
      </c>
      <c r="OP175" s="26">
        <f>IFERROR(Tableau17[[#This Row],[2020-T1-MACROCENTRE]]/Tableau17[[#This Row],[2020-T1-MACROTOTALE]],"")</f>
        <v>6.1381074168797956E-2</v>
      </c>
      <c r="OQ175" s="26">
        <f>IFERROR(Tableau17[[#This Row],[2020-T1-MACROGAUCHE]]/Tableau17[[#This Row],[2020-T1-MACROTOTALE]],"")</f>
        <v>0.38618925831202044</v>
      </c>
      <c r="OR175" s="26">
        <f>IFERROR(Tableau17[[#This Row],[2020-T1-MACROAUTRE]]/Tableau17[[#This Row],[2020-T1-MACROTOTALE]],"")</f>
        <v>0</v>
      </c>
      <c r="OS175" s="26">
        <f>IFERROR(Tableau17[[#This Row],[2017 (L)-T1-MACROEXTRDROITE]]/Tableau17[[#This Row],[2017 (L)-T1-MACROTOTALE]],"")</f>
        <v>2.6726057906458798E-2</v>
      </c>
      <c r="OT175" s="26">
        <f>IFERROR(Tableau17[[#This Row],[2017 (L)-T1-MACRODROITE]]/Tableau17[[#This Row],[2017 (L)-T1-MACROTOTALE]],"")</f>
        <v>0.2516703786191537</v>
      </c>
      <c r="OU175" s="26">
        <f>IFERROR(Tableau17[[#This Row],[2017 (L)-T1-MACROCENTRE]]/Tableau17[[#This Row],[2017 (L)-T1-MACROTOTALE]],"")</f>
        <v>0.28062360801781738</v>
      </c>
      <c r="OV175" s="26">
        <f>IFERROR(Tableau17[[#This Row],[2017 (L)-T1-MACROGAUCHE]]/Tableau17[[#This Row],[2017 (L)-T1-MACROTOTALE]],"")</f>
        <v>0.42538975501113585</v>
      </c>
      <c r="OW175" s="26">
        <f>IFERROR(Tableau17[[#This Row],[2017 (L)-T1-MACROAUTRE]]/Tableau17[[#This Row],[2017 (L)-T1-MACROTOTALE]],"")</f>
        <v>1.5590200445434299E-2</v>
      </c>
      <c r="OX175" s="26">
        <f>IFERROR(Tableau17[[#This Row],[2017 (L)-T2-MACROEXTRDROITE]]/Tableau17[[#This Row],[2017 (L)-T2-MACROTOTALE]],"")</f>
        <v>0</v>
      </c>
      <c r="OY175" s="26">
        <f>IFERROR(Tableau17[[#This Row],[2017 (L)-T2-MACRODROITE]]/Tableau17[[#This Row],[2017 (L)-T2-MACROTOTALE]],"")</f>
        <v>0</v>
      </c>
      <c r="OZ175" s="26">
        <f>IFERROR(Tableau17[[#This Row],[2017 (L)-T2-MACROCENTRE]]/Tableau17[[#This Row],[2017 (L)-T2-MACROTOTALE]],"")</f>
        <v>0.48618784530386738</v>
      </c>
      <c r="PA175" s="26">
        <f>IFERROR(Tableau17[[#This Row],[2017 (L)-T2-MACROGAUCHE]]/Tableau17[[#This Row],[2017 (L)-T2-MACROTOTALE]],"")</f>
        <v>0.51381215469613262</v>
      </c>
      <c r="PB175" s="26">
        <f>IFERROR(Tableau17[[#This Row],[2017 (L)-T2-MACROAUTRE]]/Tableau17[[#This Row],[2017 (L)-T2-MACROTOTALE]],"")</f>
        <v>0</v>
      </c>
      <c r="PC175" s="26">
        <f>IFERROR(Tableau17[[#This Row],[2008_T1_PROCUS]]/Tableau17[[#This Row],[2008_T1_INSCRITS]],0)</f>
        <v>5.7273768613974796E-3</v>
      </c>
      <c r="PD175" s="26">
        <f>IFERROR(Tableau17[[#This Row],[2008_T2_PROCUS]]/Tableau17[[#This Row],[2008_T2_INSCRITS]],0)</f>
        <v>9.1638029782359683E-3</v>
      </c>
      <c r="PE175" s="26">
        <f>Tableau17[[#This Row],[2014_T1_PROCUS]]/Tableau17[[#This Row],[2014_T1_INSCRITS]]</f>
        <v>1.2235817575083427E-2</v>
      </c>
      <c r="PF175" s="26">
        <f>IFERROR(Tableau17[[#This Row],[2014_T2_PROCUS]]/Tableau17[[#This Row],[2014_T2_INSCRITS]],0)</f>
        <v>1.4476614699331848E-2</v>
      </c>
    </row>
    <row r="176" spans="1:422" hidden="1" x14ac:dyDescent="0.2">
      <c r="A176" s="1">
        <v>5</v>
      </c>
      <c r="B176" s="1" t="s">
        <v>378</v>
      </c>
      <c r="C176" s="1" t="s">
        <v>379</v>
      </c>
      <c r="D176" s="1" t="s">
        <v>379</v>
      </c>
      <c r="E176" s="1">
        <v>921</v>
      </c>
      <c r="F176" s="1">
        <v>5.3970919999999998</v>
      </c>
      <c r="G176" s="1">
        <v>43.267156999999997</v>
      </c>
      <c r="H176" s="3">
        <v>841</v>
      </c>
      <c r="I176" s="3">
        <v>213</v>
      </c>
      <c r="L176" s="1">
        <v>25</v>
      </c>
      <c r="M176" s="1">
        <v>10</v>
      </c>
      <c r="P176" s="1">
        <v>80</v>
      </c>
      <c r="Q176" s="1">
        <v>26</v>
      </c>
      <c r="R176" s="1">
        <v>58</v>
      </c>
      <c r="S176" s="1">
        <v>57</v>
      </c>
      <c r="T176" s="1">
        <v>21</v>
      </c>
      <c r="U176" s="1">
        <v>277</v>
      </c>
      <c r="V176" s="1">
        <v>902</v>
      </c>
      <c r="W176" s="1">
        <v>534</v>
      </c>
      <c r="X176" s="1">
        <v>11</v>
      </c>
      <c r="Y176" s="2">
        <v>0.59201773999999996</v>
      </c>
      <c r="Z176" s="1">
        <v>902</v>
      </c>
      <c r="AA176" s="1">
        <v>534</v>
      </c>
      <c r="AB176" s="1">
        <v>11</v>
      </c>
      <c r="AC176" s="2">
        <v>0.59201773999999996</v>
      </c>
      <c r="AD176" s="1">
        <v>841</v>
      </c>
      <c r="AE176" s="1">
        <v>284</v>
      </c>
      <c r="AF176" s="2">
        <v>0.33769322000000002</v>
      </c>
      <c r="AG176" s="1">
        <f t="shared" si="2"/>
        <v>213</v>
      </c>
      <c r="AH176" s="1">
        <v>951</v>
      </c>
      <c r="AI176" s="1">
        <v>587</v>
      </c>
      <c r="AJ176" s="1">
        <v>16</v>
      </c>
      <c r="AK176" s="2">
        <v>0.61724500999999998</v>
      </c>
      <c r="AL176" s="1">
        <v>951</v>
      </c>
      <c r="AM176" s="1">
        <v>625</v>
      </c>
      <c r="AN176" s="1">
        <v>10</v>
      </c>
      <c r="AO176" s="2">
        <v>0.65720294000000001</v>
      </c>
      <c r="AP176" s="1">
        <v>867</v>
      </c>
      <c r="AQ176" s="1">
        <v>441</v>
      </c>
      <c r="AR176" s="2">
        <v>0.50865051999999999</v>
      </c>
      <c r="AS176" s="1">
        <v>867</v>
      </c>
      <c r="AT176" s="1">
        <v>465</v>
      </c>
      <c r="AU176" s="2">
        <v>0.53633218000000005</v>
      </c>
      <c r="AV176" s="1">
        <v>860</v>
      </c>
      <c r="AW176" s="1">
        <v>447</v>
      </c>
      <c r="AX176" s="2">
        <v>0.51976743999999997</v>
      </c>
      <c r="AY176" s="1">
        <v>860</v>
      </c>
      <c r="AZ176" s="1">
        <v>376</v>
      </c>
      <c r="BA176" s="2">
        <v>0.43720930000000002</v>
      </c>
      <c r="BB176" s="1">
        <v>863</v>
      </c>
      <c r="BC176" s="1">
        <v>699</v>
      </c>
      <c r="BD176" s="2">
        <v>0.80996524000000003</v>
      </c>
      <c r="BE176" s="1">
        <v>860</v>
      </c>
      <c r="BF176" s="1">
        <v>633</v>
      </c>
      <c r="BG176" s="2">
        <v>0.73604650999999999</v>
      </c>
      <c r="BH176" s="1">
        <v>845</v>
      </c>
      <c r="BI176" s="1">
        <v>455</v>
      </c>
      <c r="BJ176" s="2">
        <v>0.53846154000000002</v>
      </c>
      <c r="BK176" s="1">
        <v>38</v>
      </c>
      <c r="BN176" s="1">
        <v>20</v>
      </c>
      <c r="BO176" s="1">
        <v>49</v>
      </c>
      <c r="BP176" s="1">
        <v>326</v>
      </c>
      <c r="BQ176" s="1">
        <v>149</v>
      </c>
      <c r="BR176" s="1">
        <v>582</v>
      </c>
      <c r="BT176" s="1">
        <v>227</v>
      </c>
      <c r="BU176" s="1">
        <v>388</v>
      </c>
      <c r="BW176" s="1">
        <v>615</v>
      </c>
      <c r="BX176" s="1">
        <v>10</v>
      </c>
      <c r="BZ176" s="1">
        <v>25</v>
      </c>
      <c r="CB176" s="1">
        <v>27</v>
      </c>
      <c r="CC176" s="1">
        <v>98</v>
      </c>
      <c r="CD176" s="1">
        <v>274</v>
      </c>
      <c r="CE176" s="1">
        <v>81</v>
      </c>
      <c r="CF176" s="1">
        <v>515</v>
      </c>
      <c r="CG176" s="1">
        <v>109</v>
      </c>
      <c r="CH176" s="1">
        <v>313</v>
      </c>
      <c r="CI176" s="1">
        <v>95</v>
      </c>
      <c r="CJ176" s="1">
        <v>517</v>
      </c>
      <c r="CM176" s="1">
        <v>4</v>
      </c>
      <c r="CN176" s="1">
        <v>27</v>
      </c>
      <c r="CO176" s="1">
        <v>69</v>
      </c>
      <c r="CP176" s="1">
        <v>133</v>
      </c>
      <c r="CQ176" s="1">
        <v>39</v>
      </c>
      <c r="CT176" s="1">
        <v>157</v>
      </c>
      <c r="CW176" s="1">
        <v>429</v>
      </c>
      <c r="CY176" s="1">
        <v>139</v>
      </c>
      <c r="DA176" s="1">
        <v>290</v>
      </c>
      <c r="DC176" s="1">
        <v>429</v>
      </c>
      <c r="DD176" s="1">
        <v>11</v>
      </c>
      <c r="DE176" s="1">
        <v>2</v>
      </c>
      <c r="DF176" s="1">
        <v>8</v>
      </c>
      <c r="DG176" s="1">
        <v>1</v>
      </c>
      <c r="DI176" s="1">
        <v>23</v>
      </c>
      <c r="DJ176" s="1">
        <v>4</v>
      </c>
      <c r="DK176" s="1">
        <v>2</v>
      </c>
      <c r="DL176" s="1">
        <v>33</v>
      </c>
      <c r="DM176" s="1">
        <v>68</v>
      </c>
      <c r="DN176" s="1">
        <v>137</v>
      </c>
      <c r="DO176" s="1">
        <v>153</v>
      </c>
      <c r="DP176" s="1">
        <v>2</v>
      </c>
      <c r="DU176" s="1">
        <v>444</v>
      </c>
      <c r="DX176" s="1">
        <v>190</v>
      </c>
      <c r="DY176" s="1">
        <v>161</v>
      </c>
      <c r="EA176" s="1">
        <v>351</v>
      </c>
      <c r="EB176" s="1">
        <v>1</v>
      </c>
      <c r="EC176" s="1">
        <v>8</v>
      </c>
      <c r="ED176" s="1">
        <v>4</v>
      </c>
      <c r="EE176" s="1">
        <v>33</v>
      </c>
      <c r="EF176" s="1">
        <v>229</v>
      </c>
      <c r="EG176" s="1">
        <v>35</v>
      </c>
      <c r="EH176" s="1">
        <v>6</v>
      </c>
      <c r="EI176" s="1">
        <v>119</v>
      </c>
      <c r="EJ176" s="1">
        <v>102</v>
      </c>
      <c r="EK176" s="1">
        <v>148</v>
      </c>
      <c r="EL176" s="1">
        <v>7</v>
      </c>
      <c r="EM176" s="1">
        <v>692</v>
      </c>
      <c r="EN176" s="1">
        <v>169</v>
      </c>
      <c r="EO176" s="1">
        <v>403</v>
      </c>
      <c r="EP176" s="1">
        <v>572</v>
      </c>
      <c r="EQ176" s="1">
        <v>0</v>
      </c>
      <c r="ER176" s="1">
        <v>2</v>
      </c>
      <c r="ES176" s="1">
        <v>3</v>
      </c>
      <c r="ET176" s="1">
        <v>16</v>
      </c>
      <c r="EU176" s="1">
        <v>0</v>
      </c>
      <c r="EV176" s="1">
        <v>109</v>
      </c>
      <c r="EW176" s="1">
        <v>60</v>
      </c>
      <c r="EX176" s="1">
        <v>1</v>
      </c>
      <c r="EY176" s="1">
        <v>10</v>
      </c>
      <c r="EZ176" s="1">
        <v>13</v>
      </c>
      <c r="FA176" s="1">
        <v>0</v>
      </c>
      <c r="FB176" s="1">
        <v>0</v>
      </c>
      <c r="FC176" s="1">
        <v>0</v>
      </c>
      <c r="FD176" s="1">
        <v>0</v>
      </c>
      <c r="FE176" s="1">
        <v>0</v>
      </c>
      <c r="FF176" s="1">
        <v>0</v>
      </c>
      <c r="FG176" s="1">
        <v>0</v>
      </c>
      <c r="FH176" s="1">
        <v>10</v>
      </c>
      <c r="FI176" s="1">
        <v>2</v>
      </c>
      <c r="FJ176" s="1">
        <v>23</v>
      </c>
      <c r="FK176" s="1">
        <v>10</v>
      </c>
      <c r="FL176" s="1">
        <v>0</v>
      </c>
      <c r="FM176" s="1">
        <v>70</v>
      </c>
      <c r="FN176" s="1">
        <v>7</v>
      </c>
      <c r="FO176" s="1">
        <v>1</v>
      </c>
      <c r="FP176" s="1">
        <v>100</v>
      </c>
      <c r="FQ176" s="1">
        <v>1</v>
      </c>
      <c r="FR176" s="1">
        <f>SUM(Tableau17[[#This Row],[2019-T1-ALEXANDRE Audric]:[2019-T1-MARIE Florie]])</f>
        <v>438</v>
      </c>
      <c r="FS176" s="1">
        <v>49</v>
      </c>
      <c r="FT176" s="1">
        <v>364</v>
      </c>
      <c r="FU176" s="1">
        <v>0</v>
      </c>
      <c r="FV176" s="1">
        <v>169</v>
      </c>
      <c r="FW176" s="1">
        <v>0</v>
      </c>
      <c r="FX176" s="1">
        <v>582</v>
      </c>
      <c r="FY176" s="1">
        <v>0</v>
      </c>
      <c r="FZ176" s="1">
        <v>388</v>
      </c>
      <c r="GA176" s="1">
        <v>0</v>
      </c>
      <c r="GB176" s="1">
        <v>227</v>
      </c>
      <c r="GC176" s="1">
        <v>0</v>
      </c>
      <c r="GD176" s="1">
        <v>615</v>
      </c>
      <c r="GE176" s="1">
        <v>98</v>
      </c>
      <c r="GF176" s="1">
        <v>274</v>
      </c>
      <c r="GG176" s="1">
        <v>10</v>
      </c>
      <c r="GH176" s="1">
        <v>133</v>
      </c>
      <c r="GI176" s="1">
        <v>0</v>
      </c>
      <c r="GJ176" s="1">
        <v>515</v>
      </c>
      <c r="GK176" s="1">
        <v>109</v>
      </c>
      <c r="GL176" s="1">
        <v>313</v>
      </c>
      <c r="GM176" s="1">
        <v>0</v>
      </c>
      <c r="GN176" s="1">
        <v>95</v>
      </c>
      <c r="GO176" s="1">
        <v>0</v>
      </c>
      <c r="GP176" s="1">
        <v>517</v>
      </c>
      <c r="GQ176" s="1">
        <v>133</v>
      </c>
      <c r="GR176" s="1">
        <v>161</v>
      </c>
      <c r="GS176" s="1">
        <v>39</v>
      </c>
      <c r="GT176" s="1">
        <v>96</v>
      </c>
      <c r="GU176" s="1">
        <v>0</v>
      </c>
      <c r="GV176" s="1">
        <v>429</v>
      </c>
      <c r="GW176" s="1">
        <v>139</v>
      </c>
      <c r="GX176" s="1">
        <v>290</v>
      </c>
      <c r="GY176" s="1">
        <v>0</v>
      </c>
      <c r="GZ176" s="1">
        <v>0</v>
      </c>
      <c r="HA176" s="1">
        <v>0</v>
      </c>
      <c r="HB176" s="1">
        <v>429</v>
      </c>
      <c r="HC176" s="1">
        <v>164</v>
      </c>
      <c r="HD176" s="1">
        <v>229</v>
      </c>
      <c r="HE176" s="1">
        <v>148</v>
      </c>
      <c r="HF176" s="1">
        <v>145</v>
      </c>
      <c r="HG176" s="1">
        <v>6</v>
      </c>
      <c r="HH176" s="1">
        <v>692</v>
      </c>
      <c r="HI176" s="1">
        <v>169</v>
      </c>
      <c r="HJ176" s="1">
        <v>0</v>
      </c>
      <c r="HK176" s="1">
        <v>403</v>
      </c>
      <c r="HL176" s="1">
        <v>0</v>
      </c>
      <c r="HM176" s="1">
        <v>0</v>
      </c>
      <c r="HN176" s="1">
        <v>572</v>
      </c>
      <c r="HO176" s="1">
        <v>125</v>
      </c>
      <c r="HP176" s="1">
        <v>67</v>
      </c>
      <c r="HQ176" s="1">
        <v>100</v>
      </c>
      <c r="HR176" s="1">
        <v>134</v>
      </c>
      <c r="HS176" s="1">
        <v>19</v>
      </c>
      <c r="HT176" s="1">
        <v>445</v>
      </c>
      <c r="HU176" s="1">
        <v>58</v>
      </c>
      <c r="HV176" s="1">
        <v>105</v>
      </c>
      <c r="HW176" s="1">
        <v>26</v>
      </c>
      <c r="HX176" s="1">
        <v>88</v>
      </c>
      <c r="HY176" s="1">
        <v>0</v>
      </c>
      <c r="HZ176" s="1">
        <v>277</v>
      </c>
      <c r="IA176" s="1">
        <v>80</v>
      </c>
      <c r="IB176" s="1">
        <v>138</v>
      </c>
      <c r="IC176" s="1">
        <v>153</v>
      </c>
      <c r="ID176" s="1">
        <v>71</v>
      </c>
      <c r="IE176" s="1">
        <v>2</v>
      </c>
      <c r="IF176" s="1">
        <v>444</v>
      </c>
      <c r="IG176" s="1">
        <v>0</v>
      </c>
      <c r="IH176" s="1">
        <v>190</v>
      </c>
      <c r="II176" s="1">
        <v>161</v>
      </c>
      <c r="IJ176" s="1">
        <v>0</v>
      </c>
      <c r="IK176" s="1">
        <v>0</v>
      </c>
      <c r="IL176" s="1">
        <v>351</v>
      </c>
      <c r="IM176" s="26">
        <f>IFERROR(Tableau17[[#This Row],[LDIV]]/Tableau17[[#This Row],[Total général]],"")</f>
        <v>0</v>
      </c>
      <c r="IN176" s="26">
        <f>IFERROR(Tableau17[[#This Row],[LDVC]]/Tableau17[[#This Row],[Total général]],"")</f>
        <v>0</v>
      </c>
      <c r="IO176" s="26">
        <f>IFERROR(Tableau17[[#This Row],[LDVD]]/Tableau17[[#This Row],[Total général]],"")</f>
        <v>9.0252707581227443E-2</v>
      </c>
      <c r="IP176" s="26">
        <f>IFERROR(Tableau17[[#This Row],[LDVG]]/Tableau17[[#This Row],[Total général]],"")</f>
        <v>3.6101083032490974E-2</v>
      </c>
      <c r="IQ176" s="26">
        <f>IFERROR(Tableau17[[#This Row],[LEXD]]/Tableau17[[#This Row],[Total général]],"")</f>
        <v>0</v>
      </c>
      <c r="IR176" s="26">
        <f>IFERROR(Tableau17[[#This Row],[LEXG]]/Tableau17[[#This Row],[Total général]],"")</f>
        <v>0</v>
      </c>
      <c r="IS176" s="26">
        <f>IFERROR(Tableau17[[#This Row],[LLR]]/Tableau17[[#This Row],[Total général]],"")</f>
        <v>0.28880866425992779</v>
      </c>
      <c r="IT176" s="26">
        <f>IFERROR(Tableau17[[#This Row],[LREM]]/Tableau17[[#This Row],[Total général]],"")</f>
        <v>9.3862815884476536E-2</v>
      </c>
      <c r="IU176" s="26">
        <f>IFERROR(Tableau17[[#This Row],[LRN]]/Tableau17[[#This Row],[Total général]],"")</f>
        <v>0.20938628158844766</v>
      </c>
      <c r="IV176" s="26">
        <f>IFERROR(Tableau17[[#This Row],[LUG]]/Tableau17[[#This Row],[Total général]],"")</f>
        <v>0.20577617328519857</v>
      </c>
      <c r="IW176" s="26">
        <f>IFERROR(Tableau17[[#This Row],[LVEC]]/Tableau17[[#This Row],[Total général]],"")</f>
        <v>7.5812274368231042E-2</v>
      </c>
      <c r="IX176" s="26">
        <f>IFERROR(Tableau17[[#This Row],[2008-T1-LCMD]]/Tableau17[[#This Row],[2008-T1-TOTAL]],"")</f>
        <v>6.5292096219931275E-2</v>
      </c>
      <c r="IY176" s="26">
        <f>IFERROR(Tableau17[[#This Row],[2008-T1-LDVD]]/Tableau17[[#This Row],[2008-T1-TOTAL]],"")</f>
        <v>0</v>
      </c>
      <c r="IZ176" s="26">
        <f>IFERROR(Tableau17[[#This Row],[2008-T1-LEXD]]/Tableau17[[#This Row],[2008-T1-TOTAL]],"")</f>
        <v>0</v>
      </c>
      <c r="JA176" s="26">
        <f>IFERROR(Tableau17[[#This Row],[2008-T1-LEXG]]/Tableau17[[#This Row],[2008-T1-TOTAL]],"")</f>
        <v>3.4364261168384883E-2</v>
      </c>
      <c r="JB176" s="26">
        <f>IFERROR(Tableau17[[#This Row],[2008-T1-LFN]]/Tableau17[[#This Row],[2008-T1-TOTAL]],"")</f>
        <v>8.4192439862542962E-2</v>
      </c>
      <c r="JC176" s="26">
        <f>IFERROR(Tableau17[[#This Row],[2008-T1-LMAJ]]/Tableau17[[#This Row],[2008-T1-TOTAL]],"")</f>
        <v>0.56013745704467355</v>
      </c>
      <c r="JD176" s="26">
        <f>IFERROR(Tableau17[[#This Row],[2008-T1-LUG]]/Tableau17[[#This Row],[2008-T1-TOTAL]],"")</f>
        <v>0.25601374570446733</v>
      </c>
      <c r="JE176" s="26">
        <f>IFERROR(Tableau17[[#This Row],[2008-T2-LFN]]/Tableau17[[#This Row],[2008-T2-TOTAL]],"")</f>
        <v>0</v>
      </c>
      <c r="JF176" s="26">
        <f>IFERROR(Tableau17[[#This Row],[2008-T2-LGC]]/Tableau17[[#This Row],[2008-T2-TOTAL]],"")</f>
        <v>0.36910569105691055</v>
      </c>
      <c r="JG176" s="26">
        <f>IFERROR(Tableau17[[#This Row],[2008-T2-LMAJ]]/Tableau17[[#This Row],[2008-T2-TOTAL]],"")</f>
        <v>0.6308943089430894</v>
      </c>
      <c r="JH176" s="26">
        <f>IFERROR(Tableau17[[#This Row],[2008-T2-LUG]]/Tableau17[[#This Row],[2008-T2-TOTAL]],"")</f>
        <v>0</v>
      </c>
      <c r="JI176" s="26">
        <f>IFERROR(Tableau17[[#This Row],[2014-T1-LDIV]]/Tableau17[[#This Row],[2014-T1-TOTAL]],"")</f>
        <v>1.9417475728155338E-2</v>
      </c>
      <c r="JJ176" s="26">
        <f>IFERROR(Tableau17[[#This Row],[2014-T1-LDVD]]/Tableau17[[#This Row],[2014-T1-TOTAL]],"")</f>
        <v>0</v>
      </c>
      <c r="JK176" s="26">
        <f>IFERROR(Tableau17[[#This Row],[2014-T1-LDVG]]/Tableau17[[#This Row],[2014-T1-TOTAL]],"")</f>
        <v>4.8543689320388349E-2</v>
      </c>
      <c r="JL176" s="26">
        <f>IFERROR(Tableau17[[#This Row],[2014-T1-LEXG]]/Tableau17[[#This Row],[2014-T1-TOTAL]],"")</f>
        <v>0</v>
      </c>
      <c r="JM176" s="26">
        <f>IFERROR(Tableau17[[#This Row],[2014-T1-LFG]]/Tableau17[[#This Row],[2014-T1-TOTAL]],"")</f>
        <v>5.2427184466019419E-2</v>
      </c>
      <c r="JN176" s="26">
        <f>IFERROR(Tableau17[[#This Row],[2014-T1-LFN]]/Tableau17[[#This Row],[2014-T1-TOTAL]],"")</f>
        <v>0.19029126213592232</v>
      </c>
      <c r="JO176" s="26">
        <f>IFERROR(Tableau17[[#This Row],[2014-T1-LUD]]/Tableau17[[#This Row],[2014-T1-TOTAL]],"")</f>
        <v>0.53203883495145632</v>
      </c>
      <c r="JP176" s="26">
        <f>IFERROR(Tableau17[[#This Row],[2014-T1-LUG]]/Tableau17[[#This Row],[2014-T1-TOTAL]],"")</f>
        <v>0.15728155339805824</v>
      </c>
      <c r="JQ176" s="26">
        <f>IFERROR(Tableau17[[#This Row],[2014-T2-LFN]]/Tableau17[[#This Row],[2014-T2-TOTAL]],"")</f>
        <v>0.21083172147001933</v>
      </c>
      <c r="JR176" s="26">
        <f>IFERROR(Tableau17[[#This Row],[2014-T2-LUD]]/Tableau17[[#This Row],[2014-T2-TOTAL]],"")</f>
        <v>0.60541586073500964</v>
      </c>
      <c r="JS176" s="26">
        <f>IFERROR(Tableau17[[#This Row],[2014-T2-LUG]]/Tableau17[[#This Row],[2014-T2-TOTAL]],"")</f>
        <v>0.18375241779497098</v>
      </c>
      <c r="JT176" s="26">
        <f>IFERROR(Tableau17[[#This Row],[2015-T1-BC-DIV]]/Tableau17[[#This Row],[2015-T1-TOTAL]],"")</f>
        <v>0</v>
      </c>
      <c r="JU176" s="26">
        <f>IFERROR(Tableau17[[#This Row],[2015-T1-BC-DLF]]/Tableau17[[#This Row],[2015-T1-TOTAL]],"")</f>
        <v>0</v>
      </c>
      <c r="JV176" s="26">
        <f>IFERROR(Tableau17[[#This Row],[2015-T1-BC-DVD]]/Tableau17[[#This Row],[2015-T1-TOTAL]],"")</f>
        <v>9.324009324009324E-3</v>
      </c>
      <c r="JW176" s="26">
        <f>IFERROR(Tableau17[[#This Row],[2015-T1-BC-DVG]]/Tableau17[[#This Row],[2015-T1-TOTAL]],"")</f>
        <v>6.2937062937062943E-2</v>
      </c>
      <c r="JX176" s="26">
        <f>IFERROR(Tableau17[[#This Row],[2015-T1-BC-FG]]/Tableau17[[#This Row],[2015-T1-TOTAL]],"")</f>
        <v>0.16083916083916083</v>
      </c>
      <c r="JY176" s="26">
        <f>IFERROR(Tableau17[[#This Row],[2015-T1-BC-FN]]/Tableau17[[#This Row],[2015-T1-TOTAL]],"")</f>
        <v>0.31002331002331002</v>
      </c>
      <c r="JZ176" s="26">
        <f>IFERROR(Tableau17[[#This Row],[2015-T1-BC-MDM]]/Tableau17[[#This Row],[2015-T1-TOTAL]],"")</f>
        <v>9.0909090909090912E-2</v>
      </c>
      <c r="KA176" s="26">
        <f>IFERROR(Tableau17[[#This Row],[2015-T1-BC-RDG]]/Tableau17[[#This Row],[2015-T1-TOTAL]],"")</f>
        <v>0</v>
      </c>
      <c r="KB176" s="26">
        <f>IFERROR(Tableau17[[#This Row],[2015-T1-BC-SOC]]/Tableau17[[#This Row],[2015-T1-TOTAL]],"")</f>
        <v>0</v>
      </c>
      <c r="KC176" s="26">
        <f>IFERROR(Tableau17[[#This Row],[2015-T1-BC-UD]]/Tableau17[[#This Row],[2015-T1-TOTAL]],"")</f>
        <v>0.36596736596736595</v>
      </c>
      <c r="KD176" s="26">
        <f>IFERROR(Tableau17[[#This Row],[2015-T1-BC-UG]]/Tableau17[[#This Row],[2015-T1-TOTAL]],"")</f>
        <v>0</v>
      </c>
      <c r="KE176" s="26">
        <f>IFERROR(Tableau17[[#This Row],[2015-T1-BC-VEC]]/Tableau17[[#This Row],[2015-T1-TOTAL]],"")</f>
        <v>0</v>
      </c>
      <c r="KF176" s="26">
        <f>IFERROR(Tableau17[[#This Row],[2015-T2-BC-DVG]]/Tableau17[[#This Row],[2015-T2-TOTAL]],"")</f>
        <v>0</v>
      </c>
      <c r="KG176" s="26">
        <f>IFERROR(Tableau17[[#This Row],[2015-T2-BC-FN]]/Tableau17[[#This Row],[2015-T2-TOTAL]],"")</f>
        <v>0.32400932400932403</v>
      </c>
      <c r="KH176" s="26">
        <f>IFERROR(Tableau17[[#This Row],[2015-T2-BC-SOC]]/Tableau17[[#This Row],[2015-T2-TOTAL]],"")</f>
        <v>0</v>
      </c>
      <c r="KI176" s="26">
        <f>IFERROR(Tableau17[[#This Row],[2015-T2-BC-UD]]/Tableau17[[#This Row],[2015-T2-TOTAL]],"")</f>
        <v>0.67599067599067597</v>
      </c>
      <c r="KJ176" s="26">
        <f>IFERROR(Tableau17[[#This Row],[2015-T2-BC-UG]]/Tableau17[[#This Row],[2015-T2-TOTAL]],"")</f>
        <v>0</v>
      </c>
      <c r="KK176" s="26">
        <f>IFERROR(Tableau17[[#This Row],[2017 (L)-T1-COM]]/Tableau17[[#This Row],[2017 (L)-T1-TOTAL]],"")</f>
        <v>2.4774774774774775E-2</v>
      </c>
      <c r="KL176" s="26">
        <f>IFERROR(Tableau17[[#This Row],[2017 (L)-T1-DIV]]/Tableau17[[#This Row],[2017 (L)-T1-TOTAL]],"")</f>
        <v>4.5045045045045045E-3</v>
      </c>
      <c r="KM176" s="26">
        <f>IFERROR(Tableau17[[#This Row],[2017 (L)-T1-DLF]]/Tableau17[[#This Row],[2017 (L)-T1-TOTAL]],"")</f>
        <v>1.8018018018018018E-2</v>
      </c>
      <c r="KN176" s="26">
        <f>IFERROR(Tableau17[[#This Row],[2017 (L)-T1-DVD]]/Tableau17[[#This Row],[2017 (L)-T1-TOTAL]],"")</f>
        <v>2.2522522522522522E-3</v>
      </c>
      <c r="KO176" s="26">
        <f>IFERROR(Tableau17[[#This Row],[2017 (L)-T1-DVG]]/Tableau17[[#This Row],[2017 (L)-T1-TOTAL]],"")</f>
        <v>0</v>
      </c>
      <c r="KP176" s="26">
        <f>IFERROR(Tableau17[[#This Row],[2017 (L)-T1-ECO]]/Tableau17[[#This Row],[2017 (L)-T1-TOTAL]],"")</f>
        <v>5.18018018018018E-2</v>
      </c>
      <c r="KQ176" s="26">
        <f>IFERROR(Tableau17[[#This Row],[2017 (L)-T1-EXD]]/Tableau17[[#This Row],[2017 (L)-T1-TOTAL]],"")</f>
        <v>9.0090090090090089E-3</v>
      </c>
      <c r="KR176" s="26">
        <f>IFERROR(Tableau17[[#This Row],[2017 (L)-T1-EXG]]/Tableau17[[#This Row],[2017 (L)-T1-TOTAL]],"")</f>
        <v>4.5045045045045045E-3</v>
      </c>
      <c r="KS176" s="26">
        <f>IFERROR(Tableau17[[#This Row],[2017 (L)-T1-FI]]/Tableau17[[#This Row],[2017 (L)-T1-TOTAL]],"")</f>
        <v>7.4324324324324328E-2</v>
      </c>
      <c r="KT176" s="26">
        <f>IFERROR(Tableau17[[#This Row],[2017 (L)-T1-FN]]/Tableau17[[#This Row],[2017 (L)-T1-TOTAL]],"")</f>
        <v>0.15315315315315314</v>
      </c>
      <c r="KU176" s="26">
        <f>IFERROR(Tableau17[[#This Row],[2017 (L)-T1-LR]]/Tableau17[[#This Row],[2017 (L)-T1-TOTAL]],"")</f>
        <v>0.30855855855855857</v>
      </c>
      <c r="KV176" s="26">
        <f>IFERROR(Tableau17[[#This Row],[2017 (L)-T1-MDM]]/Tableau17[[#This Row],[2017 (L)-T1-TOTAL]],"")</f>
        <v>0.34459459459459457</v>
      </c>
      <c r="KW176" s="26">
        <f>IFERROR(Tableau17[[#This Row],[2017 (L)-T1-RDG]]/Tableau17[[#This Row],[2017 (L)-T1-TOTAL]],"")</f>
        <v>4.5045045045045045E-3</v>
      </c>
      <c r="KX176" s="26">
        <f>IFERROR(Tableau17[[#This Row],[2017 (L)-T1-REG]]/Tableau17[[#This Row],[2017 (L)-T1-TOTAL]],"")</f>
        <v>0</v>
      </c>
      <c r="KY176" s="26">
        <f>IFERROR(Tableau17[[#This Row],[2017 (L)-T1-REM]]/Tableau17[[#This Row],[2017 (L)-T1-TOTAL]],"")</f>
        <v>0</v>
      </c>
      <c r="KZ176" s="26">
        <f>IFERROR(Tableau17[[#This Row],[2017 (L)-T1-SOC]]/Tableau17[[#This Row],[2017 (L)-T1-TOTAL]],"")</f>
        <v>0</v>
      </c>
      <c r="LA176" s="26">
        <f>IFERROR(Tableau17[[#This Row],[2017 (L)-T1-UDI]]/Tableau17[[#This Row],[2017 (L)-T1-TOTAL]],"")</f>
        <v>0</v>
      </c>
      <c r="LB176" s="26">
        <f>IFERROR(Tableau17[[#This Row],[2017 (L)-T2-FI]]/Tableau17[[#This Row],[2017 (L)-T2-TOTAL]],"")</f>
        <v>0</v>
      </c>
      <c r="LC176" s="26">
        <f>IFERROR(Tableau17[[#This Row],[2017 (L)-T2-FN]]/Tableau17[[#This Row],[2017 (L)-T2-TOTAL]],"")</f>
        <v>0</v>
      </c>
      <c r="LD176" s="26">
        <f>IFERROR(Tableau17[[#This Row],[2017 (L)-T2-LR]]/Tableau17[[#This Row],[2017 (L)-T2-TOTAL]],"")</f>
        <v>0.54131054131054135</v>
      </c>
      <c r="LE176" s="26">
        <f>IFERROR(Tableau17[[#This Row],[2017 (L)-T2-MDM]]/Tableau17[[#This Row],[2017 (L)-T2-TOTAL]],"")</f>
        <v>0.45868945868945871</v>
      </c>
      <c r="LF176" s="26">
        <f>IFERROR(Tableau17[[#This Row],[2017 (L)-T2-REM]]/Tableau17[[#This Row],[2017 (L)-T2-TOTAL]],"")</f>
        <v>0</v>
      </c>
      <c r="LG176" s="26">
        <f>IFERROR(Tableau17[[#This Row],[2017-T1-ARTHAUD Nathalie]]/Tableau17[[#This Row],[2017-T1-TOTAL]],"")</f>
        <v>1.4450867052023121E-3</v>
      </c>
      <c r="LH176" s="26">
        <f>IFERROR(Tableau17[[#This Row],[2017-T1-ASSELINEAU Fran]]/Tableau17[[#This Row],[2017-T1-TOTAL]],"")</f>
        <v>1.1560693641618497E-2</v>
      </c>
      <c r="LI176" s="26">
        <f>IFERROR(Tableau17[[#This Row],[2017-T1-CHEMINADE Jacques]]/Tableau17[[#This Row],[2017-T1-TOTAL]],"")</f>
        <v>5.7803468208092483E-3</v>
      </c>
      <c r="LJ176" s="26">
        <f>IFERROR(Tableau17[[#This Row],[2017-T1-DUPONT-AIGNAN Nicolas]]/Tableau17[[#This Row],[2017-T1-TOTAL]],"")</f>
        <v>4.7687861271676298E-2</v>
      </c>
      <c r="LK176" s="26">
        <f>IFERROR(Tableau17[[#This Row],[2017-T1-FILLON Fran]]/Tableau17[[#This Row],[2017-T1-TOTAL]],"")</f>
        <v>0.33092485549132949</v>
      </c>
      <c r="LL176" s="26">
        <f>IFERROR(Tableau17[[#This Row],[2017-T1-HAMON Beno]]/Tableau17[[#This Row],[2017-T1-TOTAL]],"")</f>
        <v>5.0578034682080927E-2</v>
      </c>
      <c r="LM176" s="26">
        <f>IFERROR(Tableau17[[#This Row],[2017-T1-LASSALLE Jean]]/Tableau17[[#This Row],[2017-T1-TOTAL]],"")</f>
        <v>8.670520231213872E-3</v>
      </c>
      <c r="LN176" s="26">
        <f>IFERROR(Tableau17[[#This Row],[2017-T1-LE PEN Marine]]/Tableau17[[#This Row],[2017-T1-TOTAL]],"")</f>
        <v>0.17196531791907516</v>
      </c>
      <c r="LO176" s="26">
        <f>IFERROR(Tableau17[[#This Row],[2017-T1-M Jean-Luc]]/Tableau17[[#This Row],[2017-T1-TOTAL]],"")</f>
        <v>0.14739884393063585</v>
      </c>
      <c r="LP176" s="26">
        <f>IFERROR(Tableau17[[#This Row],[2017-T1-MACRON Emmanuel]]/Tableau17[[#This Row],[2017-T1-TOTAL]],"")</f>
        <v>0.2138728323699422</v>
      </c>
      <c r="LQ176" s="26">
        <f>IFERROR(Tableau17[[#This Row],[2017-T1-POUTOU Philippe]]/Tableau17[[#This Row],[2017-T1-TOTAL]],"")</f>
        <v>1.0115606936416185E-2</v>
      </c>
      <c r="LR176" s="26">
        <f>IFERROR(Tableau17[[#This Row],[2017-T2-LE PEN Marine]]/Tableau17[[#This Row],[2017-T2-TOTAL]],"")</f>
        <v>0.29545454545454547</v>
      </c>
      <c r="LS176" s="26">
        <f>IFERROR(Tableau17[[#This Row],[2017-T2-MACRON Emmanuel]]/Tableau17[[#This Row],[2017-T2-TOTAL]],"")</f>
        <v>0.70454545454545459</v>
      </c>
      <c r="LT176" s="26">
        <f>IFERROR(Tableau17[[#This Row],[2019-T1-ALEXANDRE Audric]]/Tableau17[[#This Row],[2019-T1-TOTAL]],"")</f>
        <v>0</v>
      </c>
      <c r="LU176" s="26">
        <f>IFERROR(Tableau17[[#This Row],[2019-T1-ARTHAUD Nathalie]]/Tableau17[[#This Row],[2019-T1-TOTAL]],"")</f>
        <v>4.5662100456621002E-3</v>
      </c>
      <c r="LV176" s="26">
        <f>IFERROR(Tableau17[[#This Row],[2019-T1-ASSELINEAU François]]/Tableau17[[#This Row],[2019-T1-TOTAL]],"")</f>
        <v>6.8493150684931503E-3</v>
      </c>
      <c r="LW176" s="26">
        <f>IFERROR(Tableau17[[#This Row],[2019-T1-AUBRY Manon]]/Tableau17[[#This Row],[2019-T1-TOTAL]],"")</f>
        <v>3.6529680365296802E-2</v>
      </c>
      <c r="LX176" s="26">
        <f>IFERROR(Tableau17[[#This Row],[2019-T1-AZERGUI Nagib]]/Tableau17[[#This Row],[2019-T1-TOTAL]],"")</f>
        <v>0</v>
      </c>
      <c r="LY176" s="26">
        <f>IFERROR(Tableau17[[#This Row],[2019-T1-BARDELLA Jordan]]/Tableau17[[#This Row],[2019-T1-TOTAL]],"")</f>
        <v>0.24885844748858446</v>
      </c>
      <c r="LZ176" s="26">
        <f>IFERROR(Tableau17[[#This Row],[2019-T1-BELLAMY François-Xavier]]/Tableau17[[#This Row],[2019-T1-TOTAL]],"")</f>
        <v>0.13698630136986301</v>
      </c>
      <c r="MA176" s="26">
        <f>IFERROR(Tableau17[[#This Row],[2019-T1-BIDOU Olivier]]/Tableau17[[#This Row],[2019-T1-TOTAL]],"")</f>
        <v>2.2831050228310501E-3</v>
      </c>
      <c r="MB176" s="26">
        <f>IFERROR(Tableau17[[#This Row],[2019-T1-BOURG Dominique]]/Tableau17[[#This Row],[2019-T1-TOTAL]],"")</f>
        <v>2.2831050228310501E-2</v>
      </c>
      <c r="MC176" s="26">
        <f>IFERROR(Tableau17[[#This Row],[2019-T1-BROSSAT Ian]]/Tableau17[[#This Row],[2019-T1-TOTAL]],"")</f>
        <v>2.9680365296803651E-2</v>
      </c>
      <c r="MD176" s="26">
        <f>IFERROR(Tableau17[[#This Row],[2019-T1-CAILLAUD Sophie]]/Tableau17[[#This Row],[2019-T1-TOTAL]],"")</f>
        <v>0</v>
      </c>
      <c r="ME176" s="26">
        <f>IFERROR(Tableau17[[#This Row],[2019-T1-CAMUS Renaud]]/Tableau17[[#This Row],[2019-T1-TOTAL]],"")</f>
        <v>0</v>
      </c>
      <c r="MF176" s="26">
        <f>IFERROR(Tableau17[[#This Row],[2019-T1-CHALENÇON Christophe]]/Tableau17[[#This Row],[2019-T1-TOTAL]],"")</f>
        <v>0</v>
      </c>
      <c r="MG176" s="26">
        <f>IFERROR(Tableau17[[#This Row],[2019-T1-CORBET Cathy Denise Ginette]]/Tableau17[[#This Row],[2019-T1-TOTAL]],"")</f>
        <v>0</v>
      </c>
      <c r="MH176" s="26">
        <f>IFERROR(Tableau17[[#This Row],[2019-T1-DE PREVOISIN Robert]]/Tableau17[[#This Row],[2019-T1-TOTAL]],"")</f>
        <v>0</v>
      </c>
      <c r="MI176" s="26">
        <f>IFERROR(Tableau17[[#This Row],[2019-T1-DELFEL Thérèse]]/Tableau17[[#This Row],[2019-T1-TOTAL]],"")</f>
        <v>0</v>
      </c>
      <c r="MJ176" s="26">
        <f>IFERROR(Tableau17[[#This Row],[2019-T1-DIEUMEGARD Pierre]]/Tableau17[[#This Row],[2019-T1-TOTAL]],"")</f>
        <v>0</v>
      </c>
      <c r="MK176" s="26">
        <f>IFERROR(Tableau17[[#This Row],[2019-T1-DUPONT-AIGNAN Nicolas]]/Tableau17[[#This Row],[2019-T1-TOTAL]],"")</f>
        <v>2.2831050228310501E-2</v>
      </c>
      <c r="ML176" s="26">
        <f>IFERROR(Tableau17[[#This Row],[2019-T1-GERNIGON Yves]]/Tableau17[[#This Row],[2019-T1-TOTAL]],"")</f>
        <v>4.5662100456621002E-3</v>
      </c>
      <c r="MM176" s="26">
        <f>IFERROR(Tableau17[[#This Row],[2019-T1-GLUCKSMANN Raphaël]]/Tableau17[[#This Row],[2019-T1-TOTAL]],"")</f>
        <v>5.2511415525114152E-2</v>
      </c>
      <c r="MN176" s="26">
        <f>IFERROR(Tableau17[[#This Row],[2019-T1-HAMON Benoît]]/Tableau17[[#This Row],[2019-T1-TOTAL]],"")</f>
        <v>2.2831050228310501E-2</v>
      </c>
      <c r="MO176" s="26">
        <f>IFERROR(Tableau17[[#This Row],[2019-T1-HELGEN Gilles]]/Tableau17[[#This Row],[2019-T1-TOTAL]],"")</f>
        <v>0</v>
      </c>
      <c r="MP176" s="26">
        <f>IFERROR(Tableau17[[#This Row],[2019-T1-JADOT Yannick]]/Tableau17[[#This Row],[2019-T1-TOTAL]],"")</f>
        <v>0.15981735159817351</v>
      </c>
      <c r="MQ176" s="26">
        <f>IFERROR(Tableau17[[#This Row],[2019-T1-LAGARDE Jean-Christophe]]/Tableau17[[#This Row],[2019-T1-TOTAL]],"")</f>
        <v>1.5981735159817351E-2</v>
      </c>
      <c r="MR176" s="26">
        <f>IFERROR(Tableau17[[#This Row],[2019-T1-LALANNE Francis]]/Tableau17[[#This Row],[2019-T1-TOTAL]],"")</f>
        <v>2.2831050228310501E-3</v>
      </c>
      <c r="MS176" s="26">
        <f>IFERROR(Tableau17[[#This Row],[2019-T1-LOISEAU Nathalie]]/Tableau17[[#This Row],[2019-T1-TOTAL]],"")</f>
        <v>0.22831050228310501</v>
      </c>
      <c r="MT176" s="26">
        <f>IFERROR(Tableau17[[#This Row],[2019-T1-MARIE Florie]]/Tableau17[[#This Row],[2019-T1-TOTAL]],"")</f>
        <v>2.2831050228310501E-3</v>
      </c>
      <c r="MU176" s="26">
        <f>IFERROR(Tableau17[[#This Row],[2008-T1-MACROEXTRDROITE]]/Tableau17[[#This Row],[2008-T1-MACROTOTALE]],"")</f>
        <v>8.4192439862542962E-2</v>
      </c>
      <c r="MV176" s="26">
        <f>IFERROR(Tableau17[[#This Row],[2008-T1-MACRODROITE]]/Tableau17[[#This Row],[2008-T1-MACROTOTALE]],"")</f>
        <v>0.62542955326460481</v>
      </c>
      <c r="MW176" s="26">
        <f>IFERROR(Tableau17[[#This Row],[2008-T1-MACROCENTRE]]/Tableau17[[#This Row],[2008-T1-MACROTOTALE]],"")</f>
        <v>0</v>
      </c>
      <c r="MX176" s="26">
        <f>IFERROR(Tableau17[[#This Row],[2008-T1-MACROGAUCHE]]/Tableau17[[#This Row],[2008-T1-MACROTOTALE]],"")</f>
        <v>0.29037800687285226</v>
      </c>
      <c r="MY176" s="26">
        <f>IFERROR(Tableau17[[#This Row],[2008-T1-MACROAUTRE]]/Tableau17[[#This Row],[2008-T1-MACROTOTALE]],"")</f>
        <v>0</v>
      </c>
      <c r="MZ176" s="26">
        <f>IFERROR(Tableau17[[#This Row],[2008-T2-MACROEXTRDROITE]]/Tableau17[[#This Row],[2008-T2-MACROTOTALE]],"")</f>
        <v>0</v>
      </c>
      <c r="NA176" s="26">
        <f>IFERROR(Tableau17[[#This Row],[2008-T2-MACRODROITE]]/Tableau17[[#This Row],[2008-T2-MACROTOTALE]],"")</f>
        <v>0.6308943089430894</v>
      </c>
      <c r="NB176" s="26">
        <f>IFERROR(Tableau17[[#This Row],[2008-T2-MACROCENTRE]]/Tableau17[[#This Row],[2008-T2-MACROTOTALE]],"")</f>
        <v>0</v>
      </c>
      <c r="NC176" s="26">
        <f>IFERROR(Tableau17[[#This Row],[2008-T2-MACROGAUCHE]]/Tableau17[[#This Row],[2008-T2-MACROTOTALE]],"")</f>
        <v>0.36910569105691055</v>
      </c>
      <c r="ND176" s="26">
        <f>IFERROR(Tableau17[[#This Row],[2008-T2-MACROAUTRE]]/Tableau17[[#This Row],[2008-T2-MACROTOTALE]],"")</f>
        <v>0</v>
      </c>
      <c r="NE176" s="26">
        <f>IFERROR(Tableau17[[#This Row],[2014-T1-MACROEXTRDROITE]]/Tableau17[[#This Row],[2014-T1-MACROTOTALE]],"")</f>
        <v>0.19029126213592232</v>
      </c>
      <c r="NF176" s="26">
        <f>IFERROR(Tableau17[[#This Row],[2014-T1-MACRODROITE]]/Tableau17[[#This Row],[2014-T1-MACROTOTALE]],"")</f>
        <v>0.53203883495145632</v>
      </c>
      <c r="NG176" s="26">
        <f>IFERROR(Tableau17[[#This Row],[2014-T1-MACROCENTRE]]/Tableau17[[#This Row],[2014-T1-MACROTOTALE]],"")</f>
        <v>1.9417475728155338E-2</v>
      </c>
      <c r="NH176" s="26">
        <f>IFERROR(Tableau17[[#This Row],[2014-T1-MACROGAUCHE]]/Tableau17[[#This Row],[2014-T1-MACROTOTALE]],"")</f>
        <v>0.258252427184466</v>
      </c>
      <c r="NI176" s="26">
        <f>IFERROR(Tableau17[[#This Row],[2014-T1-MACROAUTRE]]/Tableau17[[#This Row],[2014-T1-MACROTOTALE]],"")</f>
        <v>0</v>
      </c>
      <c r="NJ176" s="26">
        <f>IFERROR(Tableau17[[#This Row],[2014-T2-MACROEXTRDROITE]]/Tableau17[[#This Row],[2014-T2-MACROTOTALE]],"")</f>
        <v>0.21083172147001933</v>
      </c>
      <c r="NK176" s="26">
        <f>IFERROR(Tableau17[[#This Row],[2014-T2-MACRODROITE]]/Tableau17[[#This Row],[2014-T2-MACROTOTALE]],"")</f>
        <v>0.60541586073500964</v>
      </c>
      <c r="NL176" s="26">
        <f>IFERROR(Tableau17[[#This Row],[2014-T2-MACROCENTRE]]/Tableau17[[#This Row],[2014-T2-MACROTOTALE]],"")</f>
        <v>0</v>
      </c>
      <c r="NM176" s="26">
        <f>IFERROR(Tableau17[[#This Row],[2014-T2-MACROGAUCHE]]/Tableau17[[#This Row],[2014-T2-MACROTOTALE]],"")</f>
        <v>0.18375241779497098</v>
      </c>
      <c r="NN176" s="26">
        <f>IFERROR(Tableau17[[#This Row],[2014-T2-MACROAUTRE]]/Tableau17[[#This Row],[2014-T2-MACROTOTALE]],"")</f>
        <v>0</v>
      </c>
      <c r="NO176" s="26">
        <f>IFERROR( Tableau17[[#This Row],[2015-T1-MACROEXTRDROITE]]/Tableau17[[#This Row],[2015-T1-MACROTOTALE]],"")</f>
        <v>0.31002331002331002</v>
      </c>
      <c r="NP176" s="26">
        <f>IFERROR(Tableau17[[#This Row],[2015-T1-MACRODROITE]]/Tableau17[[#This Row],[2015-T1-MACROTOTALE]],"")</f>
        <v>0.3752913752913753</v>
      </c>
      <c r="NQ176" s="26">
        <f>IFERROR(Tableau17[[#This Row],[2015-T1-MACROCENTRE]]/Tableau17[[#This Row],[2015-T1-MACROTOTALE]],"")</f>
        <v>9.0909090909090912E-2</v>
      </c>
      <c r="NR176" s="26">
        <f>IFERROR(Tableau17[[#This Row],[2015-T1-MACROGAUCHE]]/Tableau17[[#This Row],[2015-T1-MACROTOTALE]],"")</f>
        <v>0.22377622377622378</v>
      </c>
      <c r="NS176" s="26">
        <f>IFERROR(Tableau17[[#This Row],[2015-T1-MACROAUTRE]]/Tableau17[[#This Row],[2015-T1-MACROTOTALE]],"")</f>
        <v>0</v>
      </c>
      <c r="NT176" s="26">
        <f>IFERROR(Tableau17[[#This Row],[2015-T2-MACROEXTRDROITE]]/Tableau17[[#This Row],[2015-T2-MACROTOTALE]],"")</f>
        <v>0.32400932400932403</v>
      </c>
      <c r="NU176" s="26">
        <f>IFERROR(Tableau17[[#This Row],[2015-T2-MACRODROITE]]/Tableau17[[#This Row],[2015-T2-MACROTOTALE]],"")</f>
        <v>0.67599067599067597</v>
      </c>
      <c r="NV176" s="26">
        <f>IFERROR(Tableau17[[#This Row],[2015-T2-MACROCENTRE]]/Tableau17[[#This Row],[2015-T2-MACROTOTALE]],"")</f>
        <v>0</v>
      </c>
      <c r="NW176" s="26">
        <f>IFERROR(Tableau17[[#This Row],[2015-T2-MACROGAUCHE]]/Tableau17[[#This Row],[2015-T2-MACROTOTALE]],"")</f>
        <v>0</v>
      </c>
      <c r="NX176" s="26">
        <f>IFERROR(Tableau17[[#This Row],[2015-T2-MACROAUTRE]]/Tableau17[[#This Row],[2015-T2-MACROTOTALE]],"")</f>
        <v>0</v>
      </c>
      <c r="NY176" s="26">
        <f>IFERROR(Tableau17[[#This Row],[2017-T1-MACROEXTRDROITE]]/Tableau17[[#This Row],[2017-T1-MACROTOTALE]],"")</f>
        <v>0.23699421965317918</v>
      </c>
      <c r="NZ176" s="26">
        <f>IFERROR(Tableau17[[#This Row],[2017-T1-MACRODROITE]]/Tableau17[[#This Row],[2017-T1-MACROTOTALE]],"")</f>
        <v>0.33092485549132949</v>
      </c>
      <c r="OA176" s="26">
        <f>IFERROR(Tableau17[[#This Row],[2017-T1-MACROCENTRE]]/Tableau17[[#This Row],[2017-T1-MACROTOTALE]],"")</f>
        <v>0.2138728323699422</v>
      </c>
      <c r="OB176" s="26">
        <f>IFERROR(Tableau17[[#This Row],[2017-T1-MACROGAUCHE]]/Tableau17[[#This Row],[2017-T1-MACROTOTALE]],"")</f>
        <v>0.20953757225433525</v>
      </c>
      <c r="OC176" s="26">
        <f>IFERROR(Tableau17[[#This Row],[2017-T1-MACROAUTRE]]/Tableau17[[#This Row],[2017-T1-MACROTOTALE]],"")</f>
        <v>8.670520231213872E-3</v>
      </c>
      <c r="OD176" s="26">
        <f>IFERROR(Tableau17[[#This Row],[2017-T2-MACROEXTRDROITE]]/Tableau17[[#This Row],[2017-T2-MACROTOTALE]],"")</f>
        <v>0.29545454545454547</v>
      </c>
      <c r="OE176" s="26">
        <f>IFERROR(Tableau17[[#This Row],[2017-T2-MACRODROITE]]/Tableau17[[#This Row],[2017-T2-MACROTOTALE]],"")</f>
        <v>0</v>
      </c>
      <c r="OF176" s="26">
        <f>IFERROR(Tableau17[[#This Row],[2017-T2-MACROCENTRE]]/Tableau17[[#This Row],[2017-T2-MACROTOTALE]],"")</f>
        <v>0.70454545454545459</v>
      </c>
      <c r="OG176" s="26">
        <f>IFERROR(Tableau17[[#This Row],[2017-T2-MACROGAUCHE]]/Tableau17[[#This Row],[2017-T2-MACROTOTALE]],"")</f>
        <v>0</v>
      </c>
      <c r="OH176" s="26">
        <f>IFERROR(Tableau17[[#This Row],[2017-T2-MACROAUTRE]]/Tableau17[[#This Row],[2017-T2-MACROTOTALE]],"")</f>
        <v>0</v>
      </c>
      <c r="OI176" s="26">
        <f>IFERROR(Tableau17[[#This Row],[2019-T1-MACROEXTRDROITE]]/Tableau17[[#This Row],[2019-T1-MACROTOTALE]],"")</f>
        <v>0.2808988764044944</v>
      </c>
      <c r="OJ176" s="26">
        <f>IFERROR(Tableau17[[#This Row],[2019-T1-MACRODROITE]]/Tableau17[[#This Row],[2019-T1-MACROTOTALE]],"")</f>
        <v>0.15056179775280898</v>
      </c>
      <c r="OK176" s="26">
        <f>IFERROR(Tableau17[[#This Row],[2019-T1-MACROCENTRE]]/Tableau17[[#This Row],[2019-T1-MACROTOTALE]],"")</f>
        <v>0.2247191011235955</v>
      </c>
      <c r="OL176" s="26">
        <f>IFERROR(Tableau17[[#This Row],[2019-T1-MACROGAUCHE]]/Tableau17[[#This Row],[2019-T1-MACROTOTALE]],"")</f>
        <v>0.30112359550561796</v>
      </c>
      <c r="OM176" s="26">
        <f>IFERROR(Tableau17[[#This Row],[2019-T1-MACROAUTRE]]/Tableau17[[#This Row],[2019-T1-MACROTOTALE]],"")</f>
        <v>4.2696629213483148E-2</v>
      </c>
      <c r="ON176" s="26">
        <f>IFERROR(Tableau17[[#This Row],[2020-T1-MACROEXTRDROITE]]/Tableau17[[#This Row],[2020-T1-MACROTOTALE]],"")</f>
        <v>0.20938628158844766</v>
      </c>
      <c r="OO176" s="26">
        <f>IFERROR(Tableau17[[#This Row],[2020-T1-MACRODROITE]]/Tableau17[[#This Row],[2020-T1-MACROTOTALE]],"")</f>
        <v>0.37906137184115524</v>
      </c>
      <c r="OP176" s="26">
        <f>IFERROR(Tableau17[[#This Row],[2020-T1-MACROCENTRE]]/Tableau17[[#This Row],[2020-T1-MACROTOTALE]],"")</f>
        <v>9.3862815884476536E-2</v>
      </c>
      <c r="OQ176" s="26">
        <f>IFERROR(Tableau17[[#This Row],[2020-T1-MACROGAUCHE]]/Tableau17[[#This Row],[2020-T1-MACROTOTALE]],"")</f>
        <v>0.3176895306859206</v>
      </c>
      <c r="OR176" s="26">
        <f>IFERROR(Tableau17[[#This Row],[2020-T1-MACROAUTRE]]/Tableau17[[#This Row],[2020-T1-MACROTOTALE]],"")</f>
        <v>0</v>
      </c>
      <c r="OS176" s="26">
        <f>IFERROR(Tableau17[[#This Row],[2017 (L)-T1-MACROEXTRDROITE]]/Tableau17[[#This Row],[2017 (L)-T1-MACROTOTALE]],"")</f>
        <v>0.18018018018018017</v>
      </c>
      <c r="OT176" s="26">
        <f>IFERROR(Tableau17[[#This Row],[2017 (L)-T1-MACRODROITE]]/Tableau17[[#This Row],[2017 (L)-T1-MACROTOTALE]],"")</f>
        <v>0.3108108108108108</v>
      </c>
      <c r="OU176" s="26">
        <f>IFERROR(Tableau17[[#This Row],[2017 (L)-T1-MACROCENTRE]]/Tableau17[[#This Row],[2017 (L)-T1-MACROTOTALE]],"")</f>
        <v>0.34459459459459457</v>
      </c>
      <c r="OV176" s="26">
        <f>IFERROR(Tableau17[[#This Row],[2017 (L)-T1-MACROGAUCHE]]/Tableau17[[#This Row],[2017 (L)-T1-MACROTOTALE]],"")</f>
        <v>0.15990990990990991</v>
      </c>
      <c r="OW176" s="26">
        <f>IFERROR(Tableau17[[#This Row],[2017 (L)-T1-MACROAUTRE]]/Tableau17[[#This Row],[2017 (L)-T1-MACROTOTALE]],"")</f>
        <v>4.5045045045045045E-3</v>
      </c>
      <c r="OX176" s="26">
        <f>IFERROR(Tableau17[[#This Row],[2017 (L)-T2-MACROEXTRDROITE]]/Tableau17[[#This Row],[2017 (L)-T2-MACROTOTALE]],"")</f>
        <v>0</v>
      </c>
      <c r="OY176" s="26">
        <f>IFERROR(Tableau17[[#This Row],[2017 (L)-T2-MACRODROITE]]/Tableau17[[#This Row],[2017 (L)-T2-MACROTOTALE]],"")</f>
        <v>0.54131054131054135</v>
      </c>
      <c r="OZ176" s="26">
        <f>IFERROR(Tableau17[[#This Row],[2017 (L)-T2-MACROCENTRE]]/Tableau17[[#This Row],[2017 (L)-T2-MACROTOTALE]],"")</f>
        <v>0.45868945868945871</v>
      </c>
      <c r="PA176" s="26">
        <f>IFERROR(Tableau17[[#This Row],[2017 (L)-T2-MACROGAUCHE]]/Tableau17[[#This Row],[2017 (L)-T2-MACROTOTALE]],"")</f>
        <v>0</v>
      </c>
      <c r="PB176" s="26">
        <f>IFERROR(Tableau17[[#This Row],[2017 (L)-T2-MACROAUTRE]]/Tableau17[[#This Row],[2017 (L)-T2-MACROTOTALE]],"")</f>
        <v>0</v>
      </c>
      <c r="PC176" s="26">
        <f>IFERROR(Tableau17[[#This Row],[2008_T1_PROCUS]]/Tableau17[[#This Row],[2008_T1_INSCRITS]],0)</f>
        <v>1.6824395373291272E-2</v>
      </c>
      <c r="PD176" s="26">
        <f>IFERROR(Tableau17[[#This Row],[2008_T2_PROCUS]]/Tableau17[[#This Row],[2008_T2_INSCRITS]],0)</f>
        <v>1.0515247108307046E-2</v>
      </c>
      <c r="PE176" s="26">
        <f>Tableau17[[#This Row],[2014_T1_PROCUS]]/Tableau17[[#This Row],[2014_T1_INSCRITS]]</f>
        <v>1.2195121951219513E-2</v>
      </c>
      <c r="PF176" s="26">
        <f>IFERROR(Tableau17[[#This Row],[2014_T2_PROCUS]]/Tableau17[[#This Row],[2014_T2_INSCRITS]],0)</f>
        <v>1.2195121951219513E-2</v>
      </c>
    </row>
    <row r="177" spans="1:422" hidden="1" x14ac:dyDescent="0.2">
      <c r="A177" s="1">
        <v>1</v>
      </c>
      <c r="B177" s="1" t="s">
        <v>252</v>
      </c>
      <c r="C177" s="1" t="s">
        <v>253</v>
      </c>
      <c r="D177" s="1" t="s">
        <v>253</v>
      </c>
      <c r="E177" s="1">
        <v>183</v>
      </c>
      <c r="F177" s="1">
        <v>5.3851000000000004</v>
      </c>
      <c r="G177" s="1">
        <v>43.302211</v>
      </c>
      <c r="H177" s="3">
        <v>1259</v>
      </c>
      <c r="I177" s="3">
        <v>120</v>
      </c>
      <c r="L177" s="1">
        <v>25</v>
      </c>
      <c r="M177" s="1">
        <v>20</v>
      </c>
      <c r="N177" s="1">
        <v>4</v>
      </c>
      <c r="P177" s="1">
        <v>41</v>
      </c>
      <c r="Q177" s="1">
        <v>18</v>
      </c>
      <c r="R177" s="1">
        <v>49</v>
      </c>
      <c r="S177" s="1">
        <v>338</v>
      </c>
      <c r="T177" s="1">
        <v>46</v>
      </c>
      <c r="U177" s="1">
        <v>541</v>
      </c>
      <c r="V177" s="1">
        <v>1232</v>
      </c>
      <c r="W177" s="1">
        <v>662</v>
      </c>
      <c r="X177" s="1">
        <v>15</v>
      </c>
      <c r="Y177" s="2">
        <v>0.53733766000000005</v>
      </c>
      <c r="Z177" s="1">
        <v>1232</v>
      </c>
      <c r="AA177" s="1">
        <v>708</v>
      </c>
      <c r="AB177" s="1">
        <v>22</v>
      </c>
      <c r="AC177" s="2">
        <v>0.57467531999999999</v>
      </c>
      <c r="AD177" s="1">
        <v>1259</v>
      </c>
      <c r="AE177" s="1">
        <v>556</v>
      </c>
      <c r="AF177" s="2">
        <v>0.44162033000000001</v>
      </c>
      <c r="AG177" s="1">
        <f t="shared" si="2"/>
        <v>120</v>
      </c>
      <c r="AH177" s="1">
        <v>1158</v>
      </c>
      <c r="AI177" s="1">
        <v>712</v>
      </c>
      <c r="AJ177" s="1">
        <v>33</v>
      </c>
      <c r="AK177" s="2">
        <v>0.61485319999999999</v>
      </c>
      <c r="AL177" s="1">
        <v>1158</v>
      </c>
      <c r="AM177" s="1">
        <v>758</v>
      </c>
      <c r="AN177" s="1">
        <v>65</v>
      </c>
      <c r="AO177" s="2">
        <v>0.65457686000000004</v>
      </c>
      <c r="AP177" s="1">
        <v>1225</v>
      </c>
      <c r="AQ177" s="1">
        <v>558</v>
      </c>
      <c r="AR177" s="2">
        <v>0.45551019999999998</v>
      </c>
      <c r="AS177" s="1">
        <v>1225</v>
      </c>
      <c r="AT177" s="1">
        <v>581</v>
      </c>
      <c r="AU177" s="2">
        <v>0.47428571000000003</v>
      </c>
      <c r="AV177" s="1">
        <v>1214</v>
      </c>
      <c r="AW177" s="1">
        <v>594</v>
      </c>
      <c r="AX177" s="2">
        <v>0.48929159999999999</v>
      </c>
      <c r="AY177" s="1">
        <v>1214</v>
      </c>
      <c r="AZ177" s="1">
        <v>523</v>
      </c>
      <c r="BA177" s="2">
        <v>0.43080724999999997</v>
      </c>
      <c r="BB177" s="1">
        <v>1212</v>
      </c>
      <c r="BC177" s="1">
        <v>913</v>
      </c>
      <c r="BD177" s="2">
        <v>0.75330032999999996</v>
      </c>
      <c r="BE177" s="1">
        <v>1212</v>
      </c>
      <c r="BF177" s="1">
        <v>835</v>
      </c>
      <c r="BG177" s="2">
        <v>0.68894389</v>
      </c>
      <c r="BH177" s="1">
        <v>1178</v>
      </c>
      <c r="BI177" s="1">
        <v>538</v>
      </c>
      <c r="BJ177" s="2">
        <v>0.45670628000000002</v>
      </c>
      <c r="BK177" s="1">
        <v>52</v>
      </c>
      <c r="BL177" s="1">
        <v>5</v>
      </c>
      <c r="BN177" s="1">
        <v>103</v>
      </c>
      <c r="BO177" s="1">
        <v>46</v>
      </c>
      <c r="BP177" s="1">
        <v>209</v>
      </c>
      <c r="BQ177" s="1">
        <v>286</v>
      </c>
      <c r="BR177" s="1">
        <v>701</v>
      </c>
      <c r="BT177" s="1">
        <v>453</v>
      </c>
      <c r="BU177" s="1">
        <v>288</v>
      </c>
      <c r="BW177" s="1">
        <v>741</v>
      </c>
      <c r="BX177" s="1">
        <v>22</v>
      </c>
      <c r="BZ177" s="1">
        <v>71</v>
      </c>
      <c r="CA177" s="1">
        <v>3</v>
      </c>
      <c r="CB177" s="1">
        <v>89</v>
      </c>
      <c r="CC177" s="1">
        <v>85</v>
      </c>
      <c r="CD177" s="1">
        <v>161</v>
      </c>
      <c r="CE177" s="1">
        <v>214</v>
      </c>
      <c r="CF177" s="1">
        <v>645</v>
      </c>
      <c r="CG177" s="1">
        <v>93</v>
      </c>
      <c r="CH177" s="1">
        <v>209</v>
      </c>
      <c r="CI177" s="1">
        <v>384</v>
      </c>
      <c r="CJ177" s="1">
        <v>686</v>
      </c>
      <c r="CK177" s="1">
        <v>20</v>
      </c>
      <c r="CL177" s="1">
        <v>6</v>
      </c>
      <c r="CM177" s="1">
        <v>7</v>
      </c>
      <c r="CN177" s="1">
        <v>41</v>
      </c>
      <c r="CO177" s="1">
        <v>89</v>
      </c>
      <c r="CP177" s="1">
        <v>106</v>
      </c>
      <c r="CQ177" s="1">
        <v>28</v>
      </c>
      <c r="CT177" s="1">
        <v>91</v>
      </c>
      <c r="CU177" s="1">
        <v>161</v>
      </c>
      <c r="CW177" s="1">
        <v>549</v>
      </c>
      <c r="CY177" s="1">
        <v>147</v>
      </c>
      <c r="DB177" s="1">
        <v>384</v>
      </c>
      <c r="DC177" s="1">
        <v>531</v>
      </c>
      <c r="DE177" s="1">
        <v>17</v>
      </c>
      <c r="DF177" s="1">
        <v>3</v>
      </c>
      <c r="DG177" s="1">
        <v>0</v>
      </c>
      <c r="DH177" s="1">
        <v>13</v>
      </c>
      <c r="DI177" s="1">
        <v>12</v>
      </c>
      <c r="DJ177" s="1">
        <v>1</v>
      </c>
      <c r="DK177" s="1">
        <v>6</v>
      </c>
      <c r="DL177" s="1">
        <v>221</v>
      </c>
      <c r="DM177" s="1">
        <v>65</v>
      </c>
      <c r="DN177" s="1">
        <v>43</v>
      </c>
      <c r="DQ177" s="1">
        <v>0</v>
      </c>
      <c r="DR177" s="1">
        <v>123</v>
      </c>
      <c r="DS177" s="1">
        <v>80</v>
      </c>
      <c r="DU177" s="1">
        <v>584</v>
      </c>
      <c r="DV177" s="1">
        <v>305</v>
      </c>
      <c r="DZ177" s="1">
        <v>176</v>
      </c>
      <c r="EA177" s="1">
        <v>481</v>
      </c>
      <c r="EB177" s="1">
        <v>3</v>
      </c>
      <c r="EC177" s="1">
        <v>6</v>
      </c>
      <c r="ED177" s="1">
        <v>3</v>
      </c>
      <c r="EE177" s="1">
        <v>13</v>
      </c>
      <c r="EF177" s="1">
        <v>112</v>
      </c>
      <c r="EG177" s="1">
        <v>89</v>
      </c>
      <c r="EH177" s="1">
        <v>4</v>
      </c>
      <c r="EI177" s="1">
        <v>107</v>
      </c>
      <c r="EJ177" s="1">
        <v>393</v>
      </c>
      <c r="EK177" s="1">
        <v>157</v>
      </c>
      <c r="EL177" s="1">
        <v>6</v>
      </c>
      <c r="EM177" s="1">
        <v>893</v>
      </c>
      <c r="EN177" s="1">
        <v>142</v>
      </c>
      <c r="EO177" s="1">
        <v>593</v>
      </c>
      <c r="EP177" s="1">
        <v>735</v>
      </c>
      <c r="EQ177" s="1">
        <v>0</v>
      </c>
      <c r="ER177" s="1">
        <v>3</v>
      </c>
      <c r="ES177" s="1">
        <v>6</v>
      </c>
      <c r="ET177" s="1">
        <v>90</v>
      </c>
      <c r="EU177" s="1">
        <v>4</v>
      </c>
      <c r="EV177" s="1">
        <v>76</v>
      </c>
      <c r="EW177" s="1">
        <v>23</v>
      </c>
      <c r="EX177" s="1">
        <v>0</v>
      </c>
      <c r="EY177" s="1">
        <v>3</v>
      </c>
      <c r="EZ177" s="1">
        <v>43</v>
      </c>
      <c r="FA177" s="1">
        <v>0</v>
      </c>
      <c r="FB177" s="1">
        <v>0</v>
      </c>
      <c r="FC177" s="1">
        <v>0</v>
      </c>
      <c r="FD177" s="1">
        <v>0</v>
      </c>
      <c r="FE177" s="1">
        <v>0</v>
      </c>
      <c r="FF177" s="1">
        <v>1</v>
      </c>
      <c r="FG177" s="1">
        <v>1</v>
      </c>
      <c r="FH177" s="1">
        <v>1</v>
      </c>
      <c r="FI177" s="1">
        <v>0</v>
      </c>
      <c r="FJ177" s="1">
        <v>41</v>
      </c>
      <c r="FK177" s="1">
        <v>29</v>
      </c>
      <c r="FL177" s="1">
        <v>0</v>
      </c>
      <c r="FM177" s="1">
        <v>143</v>
      </c>
      <c r="FN177" s="1">
        <v>5</v>
      </c>
      <c r="FO177" s="1">
        <v>1</v>
      </c>
      <c r="FP177" s="1">
        <v>56</v>
      </c>
      <c r="FQ177" s="1">
        <v>0</v>
      </c>
      <c r="FR177" s="1">
        <f>SUM(Tableau17[[#This Row],[2019-T1-ALEXANDRE Audric]:[2019-T1-MARIE Florie]])</f>
        <v>526</v>
      </c>
      <c r="FS177" s="1">
        <v>46</v>
      </c>
      <c r="FT177" s="1">
        <v>266</v>
      </c>
      <c r="FU177" s="1">
        <v>0</v>
      </c>
      <c r="FV177" s="1">
        <v>389</v>
      </c>
      <c r="FW177" s="1">
        <v>0</v>
      </c>
      <c r="FX177" s="1">
        <v>701</v>
      </c>
      <c r="FY177" s="1">
        <v>0</v>
      </c>
      <c r="FZ177" s="1">
        <v>288</v>
      </c>
      <c r="GA177" s="1">
        <v>0</v>
      </c>
      <c r="GB177" s="1">
        <v>453</v>
      </c>
      <c r="GC177" s="1">
        <v>0</v>
      </c>
      <c r="GD177" s="1">
        <v>741</v>
      </c>
      <c r="GE177" s="1">
        <v>85</v>
      </c>
      <c r="GF177" s="1">
        <v>161</v>
      </c>
      <c r="GG177" s="1">
        <v>22</v>
      </c>
      <c r="GH177" s="1">
        <v>377</v>
      </c>
      <c r="GI177" s="1">
        <v>0</v>
      </c>
      <c r="GJ177" s="1">
        <v>645</v>
      </c>
      <c r="GK177" s="1">
        <v>93</v>
      </c>
      <c r="GL177" s="1">
        <v>209</v>
      </c>
      <c r="GM177" s="1">
        <v>0</v>
      </c>
      <c r="GN177" s="1">
        <v>384</v>
      </c>
      <c r="GO177" s="1">
        <v>0</v>
      </c>
      <c r="GP177" s="1">
        <v>686</v>
      </c>
      <c r="GQ177" s="1">
        <v>112</v>
      </c>
      <c r="GR177" s="1">
        <v>98</v>
      </c>
      <c r="GS177" s="1">
        <v>28</v>
      </c>
      <c r="GT177" s="1">
        <v>291</v>
      </c>
      <c r="GU177" s="1">
        <v>20</v>
      </c>
      <c r="GV177" s="1">
        <v>549</v>
      </c>
      <c r="GW177" s="1">
        <v>147</v>
      </c>
      <c r="GX177" s="1">
        <v>0</v>
      </c>
      <c r="GY177" s="1">
        <v>0</v>
      </c>
      <c r="GZ177" s="1">
        <v>384</v>
      </c>
      <c r="HA177" s="1">
        <v>0</v>
      </c>
      <c r="HB177" s="1">
        <v>531</v>
      </c>
      <c r="HC177" s="1">
        <v>129</v>
      </c>
      <c r="HD177" s="1">
        <v>112</v>
      </c>
      <c r="HE177" s="1">
        <v>157</v>
      </c>
      <c r="HF177" s="1">
        <v>491</v>
      </c>
      <c r="HG177" s="1">
        <v>4</v>
      </c>
      <c r="HH177" s="1">
        <v>893</v>
      </c>
      <c r="HI177" s="1">
        <v>142</v>
      </c>
      <c r="HJ177" s="1">
        <v>0</v>
      </c>
      <c r="HK177" s="1">
        <v>593</v>
      </c>
      <c r="HL177" s="1">
        <v>0</v>
      </c>
      <c r="HM177" s="1">
        <v>0</v>
      </c>
      <c r="HN177" s="1">
        <v>735</v>
      </c>
      <c r="HO177" s="1">
        <v>84</v>
      </c>
      <c r="HP177" s="1">
        <v>28</v>
      </c>
      <c r="HQ177" s="1">
        <v>56</v>
      </c>
      <c r="HR177" s="1">
        <v>349</v>
      </c>
      <c r="HS177" s="1">
        <v>12</v>
      </c>
      <c r="HT177" s="1">
        <v>529</v>
      </c>
      <c r="HU177" s="1">
        <v>53</v>
      </c>
      <c r="HV177" s="1">
        <v>66</v>
      </c>
      <c r="HW177" s="1">
        <v>18</v>
      </c>
      <c r="HX177" s="1">
        <v>404</v>
      </c>
      <c r="HY177" s="1">
        <v>0</v>
      </c>
      <c r="HZ177" s="1">
        <v>541</v>
      </c>
      <c r="IA177" s="1">
        <v>69</v>
      </c>
      <c r="IB177" s="1">
        <v>43</v>
      </c>
      <c r="IC177" s="1">
        <v>123</v>
      </c>
      <c r="ID177" s="1">
        <v>332</v>
      </c>
      <c r="IE177" s="1">
        <v>17</v>
      </c>
      <c r="IF177" s="1">
        <v>584</v>
      </c>
      <c r="IG177" s="1">
        <v>0</v>
      </c>
      <c r="IH177" s="1">
        <v>0</v>
      </c>
      <c r="II177" s="1">
        <v>176</v>
      </c>
      <c r="IJ177" s="1">
        <v>305</v>
      </c>
      <c r="IK177" s="1">
        <v>0</v>
      </c>
      <c r="IL177" s="1">
        <v>481</v>
      </c>
      <c r="IM177" s="26">
        <f>IFERROR(Tableau17[[#This Row],[LDIV]]/Tableau17[[#This Row],[Total général]],"")</f>
        <v>0</v>
      </c>
      <c r="IN177" s="26">
        <f>IFERROR(Tableau17[[#This Row],[LDVC]]/Tableau17[[#This Row],[Total général]],"")</f>
        <v>0</v>
      </c>
      <c r="IO177" s="26">
        <f>IFERROR(Tableau17[[#This Row],[LDVD]]/Tableau17[[#This Row],[Total général]],"")</f>
        <v>4.6210720887245843E-2</v>
      </c>
      <c r="IP177" s="26">
        <f>IFERROR(Tableau17[[#This Row],[LDVG]]/Tableau17[[#This Row],[Total général]],"")</f>
        <v>3.6968576709796676E-2</v>
      </c>
      <c r="IQ177" s="26">
        <f>IFERROR(Tableau17[[#This Row],[LEXD]]/Tableau17[[#This Row],[Total général]],"")</f>
        <v>7.3937153419593345E-3</v>
      </c>
      <c r="IR177" s="26">
        <f>IFERROR(Tableau17[[#This Row],[LEXG]]/Tableau17[[#This Row],[Total général]],"")</f>
        <v>0</v>
      </c>
      <c r="IS177" s="26">
        <f>IFERROR(Tableau17[[#This Row],[LLR]]/Tableau17[[#This Row],[Total général]],"")</f>
        <v>7.5785582255083181E-2</v>
      </c>
      <c r="IT177" s="26">
        <f>IFERROR(Tableau17[[#This Row],[LREM]]/Tableau17[[#This Row],[Total général]],"")</f>
        <v>3.3271719038817003E-2</v>
      </c>
      <c r="IU177" s="26">
        <f>IFERROR(Tableau17[[#This Row],[LRN]]/Tableau17[[#This Row],[Total général]],"")</f>
        <v>9.0573012939001843E-2</v>
      </c>
      <c r="IV177" s="26">
        <f>IFERROR(Tableau17[[#This Row],[LUG]]/Tableau17[[#This Row],[Total général]],"")</f>
        <v>0.6247689463955638</v>
      </c>
      <c r="IW177" s="26">
        <f>IFERROR(Tableau17[[#This Row],[LVEC]]/Tableau17[[#This Row],[Total général]],"")</f>
        <v>8.5027726432532341E-2</v>
      </c>
      <c r="IX177" s="26">
        <f>IFERROR(Tableau17[[#This Row],[2008-T1-LCMD]]/Tableau17[[#This Row],[2008-T1-TOTAL]],"")</f>
        <v>7.4179743223965769E-2</v>
      </c>
      <c r="IY177" s="26">
        <f>IFERROR(Tableau17[[#This Row],[2008-T1-LDVD]]/Tableau17[[#This Row],[2008-T1-TOTAL]],"")</f>
        <v>7.1326676176890159E-3</v>
      </c>
      <c r="IZ177" s="26">
        <f>IFERROR(Tableau17[[#This Row],[2008-T1-LEXD]]/Tableau17[[#This Row],[2008-T1-TOTAL]],"")</f>
        <v>0</v>
      </c>
      <c r="JA177" s="26">
        <f>IFERROR(Tableau17[[#This Row],[2008-T1-LEXG]]/Tableau17[[#This Row],[2008-T1-TOTAL]],"")</f>
        <v>0.14693295292439373</v>
      </c>
      <c r="JB177" s="26">
        <f>IFERROR(Tableau17[[#This Row],[2008-T1-LFN]]/Tableau17[[#This Row],[2008-T1-TOTAL]],"")</f>
        <v>6.5620542082738945E-2</v>
      </c>
      <c r="JC177" s="26">
        <f>IFERROR(Tableau17[[#This Row],[2008-T1-LMAJ]]/Tableau17[[#This Row],[2008-T1-TOTAL]],"")</f>
        <v>0.29814550641940085</v>
      </c>
      <c r="JD177" s="26">
        <f>IFERROR(Tableau17[[#This Row],[2008-T1-LUG]]/Tableau17[[#This Row],[2008-T1-TOTAL]],"")</f>
        <v>0.40798858773181168</v>
      </c>
      <c r="JE177" s="26">
        <f>IFERROR(Tableau17[[#This Row],[2008-T2-LFN]]/Tableau17[[#This Row],[2008-T2-TOTAL]],"")</f>
        <v>0</v>
      </c>
      <c r="JF177" s="26">
        <f>IFERROR(Tableau17[[#This Row],[2008-T2-LGC]]/Tableau17[[#This Row],[2008-T2-TOTAL]],"")</f>
        <v>0.61133603238866396</v>
      </c>
      <c r="JG177" s="26">
        <f>IFERROR(Tableau17[[#This Row],[2008-T2-LMAJ]]/Tableau17[[#This Row],[2008-T2-TOTAL]],"")</f>
        <v>0.38866396761133604</v>
      </c>
      <c r="JH177" s="26">
        <f>IFERROR(Tableau17[[#This Row],[2008-T2-LUG]]/Tableau17[[#This Row],[2008-T2-TOTAL]],"")</f>
        <v>0</v>
      </c>
      <c r="JI177" s="26">
        <f>IFERROR(Tableau17[[#This Row],[2014-T1-LDIV]]/Tableau17[[#This Row],[2014-T1-TOTAL]],"")</f>
        <v>3.4108527131782945E-2</v>
      </c>
      <c r="JJ177" s="26">
        <f>IFERROR(Tableau17[[#This Row],[2014-T1-LDVD]]/Tableau17[[#This Row],[2014-T1-TOTAL]],"")</f>
        <v>0</v>
      </c>
      <c r="JK177" s="26">
        <f>IFERROR(Tableau17[[#This Row],[2014-T1-LDVG]]/Tableau17[[#This Row],[2014-T1-TOTAL]],"")</f>
        <v>0.11007751937984496</v>
      </c>
      <c r="JL177" s="26">
        <f>IFERROR(Tableau17[[#This Row],[2014-T1-LEXG]]/Tableau17[[#This Row],[2014-T1-TOTAL]],"")</f>
        <v>4.6511627906976744E-3</v>
      </c>
      <c r="JM177" s="26">
        <f>IFERROR(Tableau17[[#This Row],[2014-T1-LFG]]/Tableau17[[#This Row],[2014-T1-TOTAL]],"")</f>
        <v>0.13798449612403102</v>
      </c>
      <c r="JN177" s="26">
        <f>IFERROR(Tableau17[[#This Row],[2014-T1-LFN]]/Tableau17[[#This Row],[2014-T1-TOTAL]],"")</f>
        <v>0.13178294573643412</v>
      </c>
      <c r="JO177" s="26">
        <f>IFERROR(Tableau17[[#This Row],[2014-T1-LUD]]/Tableau17[[#This Row],[2014-T1-TOTAL]],"")</f>
        <v>0.2496124031007752</v>
      </c>
      <c r="JP177" s="26">
        <f>IFERROR(Tableau17[[#This Row],[2014-T1-LUG]]/Tableau17[[#This Row],[2014-T1-TOTAL]],"")</f>
        <v>0.33178294573643413</v>
      </c>
      <c r="JQ177" s="26">
        <f>IFERROR(Tableau17[[#This Row],[2014-T2-LFN]]/Tableau17[[#This Row],[2014-T2-TOTAL]],"")</f>
        <v>0.13556851311953352</v>
      </c>
      <c r="JR177" s="26">
        <f>IFERROR(Tableau17[[#This Row],[2014-T2-LUD]]/Tableau17[[#This Row],[2014-T2-TOTAL]],"")</f>
        <v>0.30466472303206998</v>
      </c>
      <c r="JS177" s="26">
        <f>IFERROR(Tableau17[[#This Row],[2014-T2-LUG]]/Tableau17[[#This Row],[2014-T2-TOTAL]],"")</f>
        <v>0.55976676384839652</v>
      </c>
      <c r="JT177" s="26">
        <f>IFERROR(Tableau17[[#This Row],[2015-T1-BC-DIV]]/Tableau17[[#This Row],[2015-T1-TOTAL]],"")</f>
        <v>3.6429872495446269E-2</v>
      </c>
      <c r="JU177" s="26">
        <f>IFERROR(Tableau17[[#This Row],[2015-T1-BC-DLF]]/Tableau17[[#This Row],[2015-T1-TOTAL]],"")</f>
        <v>1.092896174863388E-2</v>
      </c>
      <c r="JV177" s="26">
        <f>IFERROR(Tableau17[[#This Row],[2015-T1-BC-DVD]]/Tableau17[[#This Row],[2015-T1-TOTAL]],"")</f>
        <v>1.2750455373406194E-2</v>
      </c>
      <c r="JW177" s="26">
        <f>IFERROR(Tableau17[[#This Row],[2015-T1-BC-DVG]]/Tableau17[[#This Row],[2015-T1-TOTAL]],"")</f>
        <v>7.4681238615664849E-2</v>
      </c>
      <c r="JX177" s="26">
        <f>IFERROR(Tableau17[[#This Row],[2015-T1-BC-FG]]/Tableau17[[#This Row],[2015-T1-TOTAL]],"")</f>
        <v>0.16211293260473589</v>
      </c>
      <c r="JY177" s="26">
        <f>IFERROR(Tableau17[[#This Row],[2015-T1-BC-FN]]/Tableau17[[#This Row],[2015-T1-TOTAL]],"")</f>
        <v>0.19307832422586521</v>
      </c>
      <c r="JZ177" s="26">
        <f>IFERROR(Tableau17[[#This Row],[2015-T1-BC-MDM]]/Tableau17[[#This Row],[2015-T1-TOTAL]],"")</f>
        <v>5.1001821493624776E-2</v>
      </c>
      <c r="KA177" s="26">
        <f>IFERROR(Tableau17[[#This Row],[2015-T1-BC-RDG]]/Tableau17[[#This Row],[2015-T1-TOTAL]],"")</f>
        <v>0</v>
      </c>
      <c r="KB177" s="26">
        <f>IFERROR(Tableau17[[#This Row],[2015-T1-BC-SOC]]/Tableau17[[#This Row],[2015-T1-TOTAL]],"")</f>
        <v>0</v>
      </c>
      <c r="KC177" s="26">
        <f>IFERROR(Tableau17[[#This Row],[2015-T1-BC-UD]]/Tableau17[[#This Row],[2015-T1-TOTAL]],"")</f>
        <v>0.16575591985428051</v>
      </c>
      <c r="KD177" s="26">
        <f>IFERROR(Tableau17[[#This Row],[2015-T1-BC-UG]]/Tableau17[[#This Row],[2015-T1-TOTAL]],"")</f>
        <v>0.29326047358834245</v>
      </c>
      <c r="KE177" s="26">
        <f>IFERROR(Tableau17[[#This Row],[2015-T1-BC-VEC]]/Tableau17[[#This Row],[2015-T1-TOTAL]],"")</f>
        <v>0</v>
      </c>
      <c r="KF177" s="26">
        <f>IFERROR(Tableau17[[#This Row],[2015-T2-BC-DVG]]/Tableau17[[#This Row],[2015-T2-TOTAL]],"")</f>
        <v>0</v>
      </c>
      <c r="KG177" s="26">
        <f>IFERROR(Tableau17[[#This Row],[2015-T2-BC-FN]]/Tableau17[[#This Row],[2015-T2-TOTAL]],"")</f>
        <v>0.2768361581920904</v>
      </c>
      <c r="KH177" s="26">
        <f>IFERROR(Tableau17[[#This Row],[2015-T2-BC-SOC]]/Tableau17[[#This Row],[2015-T2-TOTAL]],"")</f>
        <v>0</v>
      </c>
      <c r="KI177" s="26">
        <f>IFERROR(Tableau17[[#This Row],[2015-T2-BC-UD]]/Tableau17[[#This Row],[2015-T2-TOTAL]],"")</f>
        <v>0</v>
      </c>
      <c r="KJ177" s="26">
        <f>IFERROR(Tableau17[[#This Row],[2015-T2-BC-UG]]/Tableau17[[#This Row],[2015-T2-TOTAL]],"")</f>
        <v>0.7231638418079096</v>
      </c>
      <c r="KK177" s="26">
        <f>IFERROR(Tableau17[[#This Row],[2017 (L)-T1-COM]]/Tableau17[[#This Row],[2017 (L)-T1-TOTAL]],"")</f>
        <v>0</v>
      </c>
      <c r="KL177" s="26">
        <f>IFERROR(Tableau17[[#This Row],[2017 (L)-T1-DIV]]/Tableau17[[#This Row],[2017 (L)-T1-TOTAL]],"")</f>
        <v>2.9109589041095889E-2</v>
      </c>
      <c r="KM177" s="26">
        <f>IFERROR(Tableau17[[#This Row],[2017 (L)-T1-DLF]]/Tableau17[[#This Row],[2017 (L)-T1-TOTAL]],"")</f>
        <v>5.1369863013698627E-3</v>
      </c>
      <c r="KN177" s="26">
        <f>IFERROR(Tableau17[[#This Row],[2017 (L)-T1-DVD]]/Tableau17[[#This Row],[2017 (L)-T1-TOTAL]],"")</f>
        <v>0</v>
      </c>
      <c r="KO177" s="26">
        <f>IFERROR(Tableau17[[#This Row],[2017 (L)-T1-DVG]]/Tableau17[[#This Row],[2017 (L)-T1-TOTAL]],"")</f>
        <v>2.2260273972602738E-2</v>
      </c>
      <c r="KP177" s="26">
        <f>IFERROR(Tableau17[[#This Row],[2017 (L)-T1-ECO]]/Tableau17[[#This Row],[2017 (L)-T1-TOTAL]],"")</f>
        <v>2.0547945205479451E-2</v>
      </c>
      <c r="KQ177" s="26">
        <f>IFERROR(Tableau17[[#This Row],[2017 (L)-T1-EXD]]/Tableau17[[#This Row],[2017 (L)-T1-TOTAL]],"")</f>
        <v>1.7123287671232876E-3</v>
      </c>
      <c r="KR177" s="26">
        <f>IFERROR(Tableau17[[#This Row],[2017 (L)-T1-EXG]]/Tableau17[[#This Row],[2017 (L)-T1-TOTAL]],"")</f>
        <v>1.0273972602739725E-2</v>
      </c>
      <c r="KS177" s="26">
        <f>IFERROR(Tableau17[[#This Row],[2017 (L)-T1-FI]]/Tableau17[[#This Row],[2017 (L)-T1-TOTAL]],"")</f>
        <v>0.37842465753424659</v>
      </c>
      <c r="KT177" s="26">
        <f>IFERROR(Tableau17[[#This Row],[2017 (L)-T1-FN]]/Tableau17[[#This Row],[2017 (L)-T1-TOTAL]],"")</f>
        <v>0.1113013698630137</v>
      </c>
      <c r="KU177" s="26">
        <f>IFERROR(Tableau17[[#This Row],[2017 (L)-T1-LR]]/Tableau17[[#This Row],[2017 (L)-T1-TOTAL]],"")</f>
        <v>7.3630136986301373E-2</v>
      </c>
      <c r="KV177" s="26">
        <f>IFERROR(Tableau17[[#This Row],[2017 (L)-T1-MDM]]/Tableau17[[#This Row],[2017 (L)-T1-TOTAL]],"")</f>
        <v>0</v>
      </c>
      <c r="KW177" s="26">
        <f>IFERROR(Tableau17[[#This Row],[2017 (L)-T1-RDG]]/Tableau17[[#This Row],[2017 (L)-T1-TOTAL]],"")</f>
        <v>0</v>
      </c>
      <c r="KX177" s="26">
        <f>IFERROR(Tableau17[[#This Row],[2017 (L)-T1-REG]]/Tableau17[[#This Row],[2017 (L)-T1-TOTAL]],"")</f>
        <v>0</v>
      </c>
      <c r="KY177" s="26">
        <f>IFERROR(Tableau17[[#This Row],[2017 (L)-T1-REM]]/Tableau17[[#This Row],[2017 (L)-T1-TOTAL]],"")</f>
        <v>0.21061643835616439</v>
      </c>
      <c r="KZ177" s="26">
        <f>IFERROR(Tableau17[[#This Row],[2017 (L)-T1-SOC]]/Tableau17[[#This Row],[2017 (L)-T1-TOTAL]],"")</f>
        <v>0.13698630136986301</v>
      </c>
      <c r="LA177" s="26">
        <f>IFERROR(Tableau17[[#This Row],[2017 (L)-T1-UDI]]/Tableau17[[#This Row],[2017 (L)-T1-TOTAL]],"")</f>
        <v>0</v>
      </c>
      <c r="LB177" s="26">
        <f>IFERROR(Tableau17[[#This Row],[2017 (L)-T2-FI]]/Tableau17[[#This Row],[2017 (L)-T2-TOTAL]],"")</f>
        <v>0.63409563409563408</v>
      </c>
      <c r="LC177" s="26">
        <f>IFERROR(Tableau17[[#This Row],[2017 (L)-T2-FN]]/Tableau17[[#This Row],[2017 (L)-T2-TOTAL]],"")</f>
        <v>0</v>
      </c>
      <c r="LD177" s="26">
        <f>IFERROR(Tableau17[[#This Row],[2017 (L)-T2-LR]]/Tableau17[[#This Row],[2017 (L)-T2-TOTAL]],"")</f>
        <v>0</v>
      </c>
      <c r="LE177" s="26">
        <f>IFERROR(Tableau17[[#This Row],[2017 (L)-T2-MDM]]/Tableau17[[#This Row],[2017 (L)-T2-TOTAL]],"")</f>
        <v>0</v>
      </c>
      <c r="LF177" s="26">
        <f>IFERROR(Tableau17[[#This Row],[2017 (L)-T2-REM]]/Tableau17[[#This Row],[2017 (L)-T2-TOTAL]],"")</f>
        <v>0.36590436590436592</v>
      </c>
      <c r="LG177" s="26">
        <f>IFERROR(Tableau17[[#This Row],[2017-T1-ARTHAUD Nathalie]]/Tableau17[[#This Row],[2017-T1-TOTAL]],"")</f>
        <v>3.3594624860022394E-3</v>
      </c>
      <c r="LH177" s="26">
        <f>IFERROR(Tableau17[[#This Row],[2017-T1-ASSELINEAU Fran]]/Tableau17[[#This Row],[2017-T1-TOTAL]],"")</f>
        <v>6.7189249720044789E-3</v>
      </c>
      <c r="LI177" s="26">
        <f>IFERROR(Tableau17[[#This Row],[2017-T1-CHEMINADE Jacques]]/Tableau17[[#This Row],[2017-T1-TOTAL]],"")</f>
        <v>3.3594624860022394E-3</v>
      </c>
      <c r="LJ177" s="26">
        <f>IFERROR(Tableau17[[#This Row],[2017-T1-DUPONT-AIGNAN Nicolas]]/Tableau17[[#This Row],[2017-T1-TOTAL]],"")</f>
        <v>1.4557670772676373E-2</v>
      </c>
      <c r="LK177" s="26">
        <f>IFERROR(Tableau17[[#This Row],[2017-T1-FILLON Fran]]/Tableau17[[#This Row],[2017-T1-TOTAL]],"")</f>
        <v>0.12541993281075028</v>
      </c>
      <c r="LL177" s="26">
        <f>IFERROR(Tableau17[[#This Row],[2017-T1-HAMON Beno]]/Tableau17[[#This Row],[2017-T1-TOTAL]],"")</f>
        <v>9.9664053751399778E-2</v>
      </c>
      <c r="LM177" s="26">
        <f>IFERROR(Tableau17[[#This Row],[2017-T1-LASSALLE Jean]]/Tableau17[[#This Row],[2017-T1-TOTAL]],"")</f>
        <v>4.4792833146696529E-3</v>
      </c>
      <c r="LN177" s="26">
        <f>IFERROR(Tableau17[[#This Row],[2017-T1-LE PEN Marine]]/Tableau17[[#This Row],[2017-T1-TOTAL]],"")</f>
        <v>0.11982082866741321</v>
      </c>
      <c r="LO177" s="26">
        <f>IFERROR(Tableau17[[#This Row],[2017-T1-M Jean-Luc]]/Tableau17[[#This Row],[2017-T1-TOTAL]],"")</f>
        <v>0.44008958566629341</v>
      </c>
      <c r="LP177" s="26">
        <f>IFERROR(Tableau17[[#This Row],[2017-T1-MACRON Emmanuel]]/Tableau17[[#This Row],[2017-T1-TOTAL]],"")</f>
        <v>0.17581187010078386</v>
      </c>
      <c r="LQ177" s="26">
        <f>IFERROR(Tableau17[[#This Row],[2017-T1-POUTOU Philippe]]/Tableau17[[#This Row],[2017-T1-TOTAL]],"")</f>
        <v>6.7189249720044789E-3</v>
      </c>
      <c r="LR177" s="26">
        <f>IFERROR(Tableau17[[#This Row],[2017-T2-LE PEN Marine]]/Tableau17[[#This Row],[2017-T2-TOTAL]],"")</f>
        <v>0.19319727891156463</v>
      </c>
      <c r="LS177" s="26">
        <f>IFERROR(Tableau17[[#This Row],[2017-T2-MACRON Emmanuel]]/Tableau17[[#This Row],[2017-T2-TOTAL]],"")</f>
        <v>0.80680272108843543</v>
      </c>
      <c r="LT177" s="26">
        <f>IFERROR(Tableau17[[#This Row],[2019-T1-ALEXANDRE Audric]]/Tableau17[[#This Row],[2019-T1-TOTAL]],"")</f>
        <v>0</v>
      </c>
      <c r="LU177" s="26">
        <f>IFERROR(Tableau17[[#This Row],[2019-T1-ARTHAUD Nathalie]]/Tableau17[[#This Row],[2019-T1-TOTAL]],"")</f>
        <v>5.7034220532319393E-3</v>
      </c>
      <c r="LV177" s="26">
        <f>IFERROR(Tableau17[[#This Row],[2019-T1-ASSELINEAU François]]/Tableau17[[#This Row],[2019-T1-TOTAL]],"")</f>
        <v>1.1406844106463879E-2</v>
      </c>
      <c r="LW177" s="26">
        <f>IFERROR(Tableau17[[#This Row],[2019-T1-AUBRY Manon]]/Tableau17[[#This Row],[2019-T1-TOTAL]],"")</f>
        <v>0.17110266159695817</v>
      </c>
      <c r="LX177" s="26">
        <f>IFERROR(Tableau17[[#This Row],[2019-T1-AZERGUI Nagib]]/Tableau17[[#This Row],[2019-T1-TOTAL]],"")</f>
        <v>7.6045627376425855E-3</v>
      </c>
      <c r="LY177" s="26">
        <f>IFERROR(Tableau17[[#This Row],[2019-T1-BARDELLA Jordan]]/Tableau17[[#This Row],[2019-T1-TOTAL]],"")</f>
        <v>0.14448669201520911</v>
      </c>
      <c r="LZ177" s="26">
        <f>IFERROR(Tableau17[[#This Row],[2019-T1-BELLAMY François-Xavier]]/Tableau17[[#This Row],[2019-T1-TOTAL]],"")</f>
        <v>4.3726235741444866E-2</v>
      </c>
      <c r="MA177" s="26">
        <f>IFERROR(Tableau17[[#This Row],[2019-T1-BIDOU Olivier]]/Tableau17[[#This Row],[2019-T1-TOTAL]],"")</f>
        <v>0</v>
      </c>
      <c r="MB177" s="26">
        <f>IFERROR(Tableau17[[#This Row],[2019-T1-BOURG Dominique]]/Tableau17[[#This Row],[2019-T1-TOTAL]],"")</f>
        <v>5.7034220532319393E-3</v>
      </c>
      <c r="MC177" s="26">
        <f>IFERROR(Tableau17[[#This Row],[2019-T1-BROSSAT Ian]]/Tableau17[[#This Row],[2019-T1-TOTAL]],"")</f>
        <v>8.17490494296578E-2</v>
      </c>
      <c r="MD177" s="26">
        <f>IFERROR(Tableau17[[#This Row],[2019-T1-CAILLAUD Sophie]]/Tableau17[[#This Row],[2019-T1-TOTAL]],"")</f>
        <v>0</v>
      </c>
      <c r="ME177" s="26">
        <f>IFERROR(Tableau17[[#This Row],[2019-T1-CAMUS Renaud]]/Tableau17[[#This Row],[2019-T1-TOTAL]],"")</f>
        <v>0</v>
      </c>
      <c r="MF177" s="26">
        <f>IFERROR(Tableau17[[#This Row],[2019-T1-CHALENÇON Christophe]]/Tableau17[[#This Row],[2019-T1-TOTAL]],"")</f>
        <v>0</v>
      </c>
      <c r="MG177" s="26">
        <f>IFERROR(Tableau17[[#This Row],[2019-T1-CORBET Cathy Denise Ginette]]/Tableau17[[#This Row],[2019-T1-TOTAL]],"")</f>
        <v>0</v>
      </c>
      <c r="MH177" s="26">
        <f>IFERROR(Tableau17[[#This Row],[2019-T1-DE PREVOISIN Robert]]/Tableau17[[#This Row],[2019-T1-TOTAL]],"")</f>
        <v>0</v>
      </c>
      <c r="MI177" s="26">
        <f>IFERROR(Tableau17[[#This Row],[2019-T1-DELFEL Thérèse]]/Tableau17[[#This Row],[2019-T1-TOTAL]],"")</f>
        <v>1.9011406844106464E-3</v>
      </c>
      <c r="MJ177" s="26">
        <f>IFERROR(Tableau17[[#This Row],[2019-T1-DIEUMEGARD Pierre]]/Tableau17[[#This Row],[2019-T1-TOTAL]],"")</f>
        <v>1.9011406844106464E-3</v>
      </c>
      <c r="MK177" s="26">
        <f>IFERROR(Tableau17[[#This Row],[2019-T1-DUPONT-AIGNAN Nicolas]]/Tableau17[[#This Row],[2019-T1-TOTAL]],"")</f>
        <v>1.9011406844106464E-3</v>
      </c>
      <c r="ML177" s="26">
        <f>IFERROR(Tableau17[[#This Row],[2019-T1-GERNIGON Yves]]/Tableau17[[#This Row],[2019-T1-TOTAL]],"")</f>
        <v>0</v>
      </c>
      <c r="MM177" s="26">
        <f>IFERROR(Tableau17[[#This Row],[2019-T1-GLUCKSMANN Raphaël]]/Tableau17[[#This Row],[2019-T1-TOTAL]],"")</f>
        <v>7.7946768060836502E-2</v>
      </c>
      <c r="MN177" s="26">
        <f>IFERROR(Tableau17[[#This Row],[2019-T1-HAMON Benoît]]/Tableau17[[#This Row],[2019-T1-TOTAL]],"")</f>
        <v>5.5133079847908745E-2</v>
      </c>
      <c r="MO177" s="26">
        <f>IFERROR(Tableau17[[#This Row],[2019-T1-HELGEN Gilles]]/Tableau17[[#This Row],[2019-T1-TOTAL]],"")</f>
        <v>0</v>
      </c>
      <c r="MP177" s="26">
        <f>IFERROR(Tableau17[[#This Row],[2019-T1-JADOT Yannick]]/Tableau17[[#This Row],[2019-T1-TOTAL]],"")</f>
        <v>0.27186311787072243</v>
      </c>
      <c r="MQ177" s="26">
        <f>IFERROR(Tableau17[[#This Row],[2019-T1-LAGARDE Jean-Christophe]]/Tableau17[[#This Row],[2019-T1-TOTAL]],"")</f>
        <v>9.5057034220532317E-3</v>
      </c>
      <c r="MR177" s="26">
        <f>IFERROR(Tableau17[[#This Row],[2019-T1-LALANNE Francis]]/Tableau17[[#This Row],[2019-T1-TOTAL]],"")</f>
        <v>1.9011406844106464E-3</v>
      </c>
      <c r="MS177" s="26">
        <f>IFERROR(Tableau17[[#This Row],[2019-T1-LOISEAU Nathalie]]/Tableau17[[#This Row],[2019-T1-TOTAL]],"")</f>
        <v>0.10646387832699619</v>
      </c>
      <c r="MT177" s="26">
        <f>IFERROR(Tableau17[[#This Row],[2019-T1-MARIE Florie]]/Tableau17[[#This Row],[2019-T1-TOTAL]],"")</f>
        <v>0</v>
      </c>
      <c r="MU177" s="26">
        <f>IFERROR(Tableau17[[#This Row],[2008-T1-MACROEXTRDROITE]]/Tableau17[[#This Row],[2008-T1-MACROTOTALE]],"")</f>
        <v>6.5620542082738945E-2</v>
      </c>
      <c r="MV177" s="26">
        <f>IFERROR(Tableau17[[#This Row],[2008-T1-MACRODROITE]]/Tableau17[[#This Row],[2008-T1-MACROTOTALE]],"")</f>
        <v>0.37945791726105566</v>
      </c>
      <c r="MW177" s="26">
        <f>IFERROR(Tableau17[[#This Row],[2008-T1-MACROCENTRE]]/Tableau17[[#This Row],[2008-T1-MACROTOTALE]],"")</f>
        <v>0</v>
      </c>
      <c r="MX177" s="26">
        <f>IFERROR(Tableau17[[#This Row],[2008-T1-MACROGAUCHE]]/Tableau17[[#This Row],[2008-T1-MACROTOTALE]],"")</f>
        <v>0.55492154065620547</v>
      </c>
      <c r="MY177" s="26">
        <f>IFERROR(Tableau17[[#This Row],[2008-T1-MACROAUTRE]]/Tableau17[[#This Row],[2008-T1-MACROTOTALE]],"")</f>
        <v>0</v>
      </c>
      <c r="MZ177" s="26">
        <f>IFERROR(Tableau17[[#This Row],[2008-T2-MACROEXTRDROITE]]/Tableau17[[#This Row],[2008-T2-MACROTOTALE]],"")</f>
        <v>0</v>
      </c>
      <c r="NA177" s="26">
        <f>IFERROR(Tableau17[[#This Row],[2008-T2-MACRODROITE]]/Tableau17[[#This Row],[2008-T2-MACROTOTALE]],"")</f>
        <v>0.38866396761133604</v>
      </c>
      <c r="NB177" s="26">
        <f>IFERROR(Tableau17[[#This Row],[2008-T2-MACROCENTRE]]/Tableau17[[#This Row],[2008-T2-MACROTOTALE]],"")</f>
        <v>0</v>
      </c>
      <c r="NC177" s="26">
        <f>IFERROR(Tableau17[[#This Row],[2008-T2-MACROGAUCHE]]/Tableau17[[#This Row],[2008-T2-MACROTOTALE]],"")</f>
        <v>0.61133603238866396</v>
      </c>
      <c r="ND177" s="26">
        <f>IFERROR(Tableau17[[#This Row],[2008-T2-MACROAUTRE]]/Tableau17[[#This Row],[2008-T2-MACROTOTALE]],"")</f>
        <v>0</v>
      </c>
      <c r="NE177" s="26">
        <f>IFERROR(Tableau17[[#This Row],[2014-T1-MACROEXTRDROITE]]/Tableau17[[#This Row],[2014-T1-MACROTOTALE]],"")</f>
        <v>0.13178294573643412</v>
      </c>
      <c r="NF177" s="26">
        <f>IFERROR(Tableau17[[#This Row],[2014-T1-MACRODROITE]]/Tableau17[[#This Row],[2014-T1-MACROTOTALE]],"")</f>
        <v>0.2496124031007752</v>
      </c>
      <c r="NG177" s="26">
        <f>IFERROR(Tableau17[[#This Row],[2014-T1-MACROCENTRE]]/Tableau17[[#This Row],[2014-T1-MACROTOTALE]],"")</f>
        <v>3.4108527131782945E-2</v>
      </c>
      <c r="NH177" s="26">
        <f>IFERROR(Tableau17[[#This Row],[2014-T1-MACROGAUCHE]]/Tableau17[[#This Row],[2014-T1-MACROTOTALE]],"")</f>
        <v>0.5844961240310077</v>
      </c>
      <c r="NI177" s="26">
        <f>IFERROR(Tableau17[[#This Row],[2014-T1-MACROAUTRE]]/Tableau17[[#This Row],[2014-T1-MACROTOTALE]],"")</f>
        <v>0</v>
      </c>
      <c r="NJ177" s="26">
        <f>IFERROR(Tableau17[[#This Row],[2014-T2-MACROEXTRDROITE]]/Tableau17[[#This Row],[2014-T2-MACROTOTALE]],"")</f>
        <v>0.13556851311953352</v>
      </c>
      <c r="NK177" s="26">
        <f>IFERROR(Tableau17[[#This Row],[2014-T2-MACRODROITE]]/Tableau17[[#This Row],[2014-T2-MACROTOTALE]],"")</f>
        <v>0.30466472303206998</v>
      </c>
      <c r="NL177" s="26">
        <f>IFERROR(Tableau17[[#This Row],[2014-T2-MACROCENTRE]]/Tableau17[[#This Row],[2014-T2-MACROTOTALE]],"")</f>
        <v>0</v>
      </c>
      <c r="NM177" s="26">
        <f>IFERROR(Tableau17[[#This Row],[2014-T2-MACROGAUCHE]]/Tableau17[[#This Row],[2014-T2-MACROTOTALE]],"")</f>
        <v>0.55976676384839652</v>
      </c>
      <c r="NN177" s="26">
        <f>IFERROR(Tableau17[[#This Row],[2014-T2-MACROAUTRE]]/Tableau17[[#This Row],[2014-T2-MACROTOTALE]],"")</f>
        <v>0</v>
      </c>
      <c r="NO177" s="26">
        <f>IFERROR( Tableau17[[#This Row],[2015-T1-MACROEXTRDROITE]]/Tableau17[[#This Row],[2015-T1-MACROTOTALE]],"")</f>
        <v>0.2040072859744991</v>
      </c>
      <c r="NP177" s="26">
        <f>IFERROR(Tableau17[[#This Row],[2015-T1-MACRODROITE]]/Tableau17[[#This Row],[2015-T1-MACROTOTALE]],"")</f>
        <v>0.1785063752276867</v>
      </c>
      <c r="NQ177" s="26">
        <f>IFERROR(Tableau17[[#This Row],[2015-T1-MACROCENTRE]]/Tableau17[[#This Row],[2015-T1-MACROTOTALE]],"")</f>
        <v>5.1001821493624776E-2</v>
      </c>
      <c r="NR177" s="26">
        <f>IFERROR(Tableau17[[#This Row],[2015-T1-MACROGAUCHE]]/Tableau17[[#This Row],[2015-T1-MACROTOTALE]],"")</f>
        <v>0.5300546448087432</v>
      </c>
      <c r="NS177" s="26">
        <f>IFERROR(Tableau17[[#This Row],[2015-T1-MACROAUTRE]]/Tableau17[[#This Row],[2015-T1-MACROTOTALE]],"")</f>
        <v>3.6429872495446269E-2</v>
      </c>
      <c r="NT177" s="26">
        <f>IFERROR(Tableau17[[#This Row],[2015-T2-MACROEXTRDROITE]]/Tableau17[[#This Row],[2015-T2-MACROTOTALE]],"")</f>
        <v>0.2768361581920904</v>
      </c>
      <c r="NU177" s="26">
        <f>IFERROR(Tableau17[[#This Row],[2015-T2-MACRODROITE]]/Tableau17[[#This Row],[2015-T2-MACROTOTALE]],"")</f>
        <v>0</v>
      </c>
      <c r="NV177" s="26">
        <f>IFERROR(Tableau17[[#This Row],[2015-T2-MACROCENTRE]]/Tableau17[[#This Row],[2015-T2-MACROTOTALE]],"")</f>
        <v>0</v>
      </c>
      <c r="NW177" s="26">
        <f>IFERROR(Tableau17[[#This Row],[2015-T2-MACROGAUCHE]]/Tableau17[[#This Row],[2015-T2-MACROTOTALE]],"")</f>
        <v>0.7231638418079096</v>
      </c>
      <c r="NX177" s="26">
        <f>IFERROR(Tableau17[[#This Row],[2015-T2-MACROAUTRE]]/Tableau17[[#This Row],[2015-T2-MACROTOTALE]],"")</f>
        <v>0</v>
      </c>
      <c r="NY177" s="26">
        <f>IFERROR(Tableau17[[#This Row],[2017-T1-MACROEXTRDROITE]]/Tableau17[[#This Row],[2017-T1-MACROTOTALE]],"")</f>
        <v>0.1444568868980963</v>
      </c>
      <c r="NZ177" s="26">
        <f>IFERROR(Tableau17[[#This Row],[2017-T1-MACRODROITE]]/Tableau17[[#This Row],[2017-T1-MACROTOTALE]],"")</f>
        <v>0.12541993281075028</v>
      </c>
      <c r="OA177" s="26">
        <f>IFERROR(Tableau17[[#This Row],[2017-T1-MACROCENTRE]]/Tableau17[[#This Row],[2017-T1-MACROTOTALE]],"")</f>
        <v>0.17581187010078386</v>
      </c>
      <c r="OB177" s="26">
        <f>IFERROR(Tableau17[[#This Row],[2017-T1-MACROGAUCHE]]/Tableau17[[#This Row],[2017-T1-MACROTOTALE]],"")</f>
        <v>0.54983202687569988</v>
      </c>
      <c r="OC177" s="26">
        <f>IFERROR(Tableau17[[#This Row],[2017-T1-MACROAUTRE]]/Tableau17[[#This Row],[2017-T1-MACROTOTALE]],"")</f>
        <v>4.4792833146696529E-3</v>
      </c>
      <c r="OD177" s="26">
        <f>IFERROR(Tableau17[[#This Row],[2017-T2-MACROEXTRDROITE]]/Tableau17[[#This Row],[2017-T2-MACROTOTALE]],"")</f>
        <v>0.19319727891156463</v>
      </c>
      <c r="OE177" s="26">
        <f>IFERROR(Tableau17[[#This Row],[2017-T2-MACRODROITE]]/Tableau17[[#This Row],[2017-T2-MACROTOTALE]],"")</f>
        <v>0</v>
      </c>
      <c r="OF177" s="26">
        <f>IFERROR(Tableau17[[#This Row],[2017-T2-MACROCENTRE]]/Tableau17[[#This Row],[2017-T2-MACROTOTALE]],"")</f>
        <v>0.80680272108843543</v>
      </c>
      <c r="OG177" s="26">
        <f>IFERROR(Tableau17[[#This Row],[2017-T2-MACROGAUCHE]]/Tableau17[[#This Row],[2017-T2-MACROTOTALE]],"")</f>
        <v>0</v>
      </c>
      <c r="OH177" s="26">
        <f>IFERROR(Tableau17[[#This Row],[2017-T2-MACROAUTRE]]/Tableau17[[#This Row],[2017-T2-MACROTOTALE]],"")</f>
        <v>0</v>
      </c>
      <c r="OI177" s="26">
        <f>IFERROR(Tableau17[[#This Row],[2019-T1-MACROEXTRDROITE]]/Tableau17[[#This Row],[2019-T1-MACROTOTALE]],"")</f>
        <v>0.15879017013232513</v>
      </c>
      <c r="OJ177" s="26">
        <f>IFERROR(Tableau17[[#This Row],[2019-T1-MACRODROITE]]/Tableau17[[#This Row],[2019-T1-MACROTOTALE]],"")</f>
        <v>5.2930056710775046E-2</v>
      </c>
      <c r="OK177" s="26">
        <f>IFERROR(Tableau17[[#This Row],[2019-T1-MACROCENTRE]]/Tableau17[[#This Row],[2019-T1-MACROTOTALE]],"")</f>
        <v>0.10586011342155009</v>
      </c>
      <c r="OL177" s="26">
        <f>IFERROR(Tableau17[[#This Row],[2019-T1-MACROGAUCHE]]/Tableau17[[#This Row],[2019-T1-MACROTOTALE]],"")</f>
        <v>0.6597353497164461</v>
      </c>
      <c r="OM177" s="26">
        <f>IFERROR(Tableau17[[#This Row],[2019-T1-MACROAUTRE]]/Tableau17[[#This Row],[2019-T1-MACROTOTALE]],"")</f>
        <v>2.2684310018903593E-2</v>
      </c>
      <c r="ON177" s="26">
        <f>IFERROR(Tableau17[[#This Row],[2020-T1-MACROEXTRDROITE]]/Tableau17[[#This Row],[2020-T1-MACROTOTALE]],"")</f>
        <v>9.7966728280961188E-2</v>
      </c>
      <c r="OO177" s="26">
        <f>IFERROR(Tableau17[[#This Row],[2020-T1-MACRODROITE]]/Tableau17[[#This Row],[2020-T1-MACROTOTALE]],"")</f>
        <v>0.12199630314232902</v>
      </c>
      <c r="OP177" s="26">
        <f>IFERROR(Tableau17[[#This Row],[2020-T1-MACROCENTRE]]/Tableau17[[#This Row],[2020-T1-MACROTOTALE]],"")</f>
        <v>3.3271719038817003E-2</v>
      </c>
      <c r="OQ177" s="26">
        <f>IFERROR(Tableau17[[#This Row],[2020-T1-MACROGAUCHE]]/Tableau17[[#This Row],[2020-T1-MACROTOTALE]],"")</f>
        <v>0.74676524953789281</v>
      </c>
      <c r="OR177" s="26">
        <f>IFERROR(Tableau17[[#This Row],[2020-T1-MACROAUTRE]]/Tableau17[[#This Row],[2020-T1-MACROTOTALE]],"")</f>
        <v>0</v>
      </c>
      <c r="OS177" s="26">
        <f>IFERROR(Tableau17[[#This Row],[2017 (L)-T1-MACROEXTRDROITE]]/Tableau17[[#This Row],[2017 (L)-T1-MACROTOTALE]],"")</f>
        <v>0.11815068493150685</v>
      </c>
      <c r="OT177" s="26">
        <f>IFERROR(Tableau17[[#This Row],[2017 (L)-T1-MACRODROITE]]/Tableau17[[#This Row],[2017 (L)-T1-MACROTOTALE]],"")</f>
        <v>7.3630136986301373E-2</v>
      </c>
      <c r="OU177" s="26">
        <f>IFERROR(Tableau17[[#This Row],[2017 (L)-T1-MACROCENTRE]]/Tableau17[[#This Row],[2017 (L)-T1-MACROTOTALE]],"")</f>
        <v>0.21061643835616439</v>
      </c>
      <c r="OV177" s="26">
        <f>IFERROR(Tableau17[[#This Row],[2017 (L)-T1-MACROGAUCHE]]/Tableau17[[#This Row],[2017 (L)-T1-MACROTOTALE]],"")</f>
        <v>0.56849315068493156</v>
      </c>
      <c r="OW177" s="26">
        <f>IFERROR(Tableau17[[#This Row],[2017 (L)-T1-MACROAUTRE]]/Tableau17[[#This Row],[2017 (L)-T1-MACROTOTALE]],"")</f>
        <v>2.9109589041095889E-2</v>
      </c>
      <c r="OX177" s="26">
        <f>IFERROR(Tableau17[[#This Row],[2017 (L)-T2-MACROEXTRDROITE]]/Tableau17[[#This Row],[2017 (L)-T2-MACROTOTALE]],"")</f>
        <v>0</v>
      </c>
      <c r="OY177" s="26">
        <f>IFERROR(Tableau17[[#This Row],[2017 (L)-T2-MACRODROITE]]/Tableau17[[#This Row],[2017 (L)-T2-MACROTOTALE]],"")</f>
        <v>0</v>
      </c>
      <c r="OZ177" s="26">
        <f>IFERROR(Tableau17[[#This Row],[2017 (L)-T2-MACROCENTRE]]/Tableau17[[#This Row],[2017 (L)-T2-MACROTOTALE]],"")</f>
        <v>0.36590436590436592</v>
      </c>
      <c r="PA177" s="26">
        <f>IFERROR(Tableau17[[#This Row],[2017 (L)-T2-MACROGAUCHE]]/Tableau17[[#This Row],[2017 (L)-T2-MACROTOTALE]],"")</f>
        <v>0.63409563409563408</v>
      </c>
      <c r="PB177" s="26">
        <f>IFERROR(Tableau17[[#This Row],[2017 (L)-T2-MACROAUTRE]]/Tableau17[[#This Row],[2017 (L)-T2-MACROTOTALE]],"")</f>
        <v>0</v>
      </c>
      <c r="PC177" s="26">
        <f>IFERROR(Tableau17[[#This Row],[2008_T1_PROCUS]]/Tableau17[[#This Row],[2008_T1_INSCRITS]],0)</f>
        <v>2.8497409326424871E-2</v>
      </c>
      <c r="PD177" s="26">
        <f>IFERROR(Tableau17[[#This Row],[2008_T2_PROCUS]]/Tableau17[[#This Row],[2008_T2_INSCRITS]],0)</f>
        <v>5.6131260794473233E-2</v>
      </c>
      <c r="PE177" s="26">
        <f>Tableau17[[#This Row],[2014_T1_PROCUS]]/Tableau17[[#This Row],[2014_T1_INSCRITS]]</f>
        <v>1.2175324675324676E-2</v>
      </c>
      <c r="PF177" s="26">
        <f>IFERROR(Tableau17[[#This Row],[2014_T2_PROCUS]]/Tableau17[[#This Row],[2014_T2_INSCRITS]],0)</f>
        <v>1.7857142857142856E-2</v>
      </c>
    </row>
    <row r="178" spans="1:422" hidden="1" x14ac:dyDescent="0.2">
      <c r="A178" s="1">
        <v>4</v>
      </c>
      <c r="B178" s="1" t="s">
        <v>353</v>
      </c>
      <c r="C178" s="1" t="s">
        <v>365</v>
      </c>
      <c r="D178" s="1" t="s">
        <v>365</v>
      </c>
      <c r="E178" s="1">
        <v>852</v>
      </c>
      <c r="F178" s="1">
        <v>5.3925900000000002</v>
      </c>
      <c r="G178" s="1">
        <v>43.263629000000002</v>
      </c>
      <c r="H178" s="3">
        <v>1144</v>
      </c>
      <c r="I178" s="3">
        <v>262</v>
      </c>
      <c r="L178" s="1">
        <v>45</v>
      </c>
      <c r="M178" s="1">
        <v>5</v>
      </c>
      <c r="P178" s="1">
        <v>111</v>
      </c>
      <c r="Q178" s="1">
        <v>37</v>
      </c>
      <c r="R178" s="1">
        <v>58</v>
      </c>
      <c r="S178" s="1">
        <v>108</v>
      </c>
      <c r="T178" s="1">
        <v>64</v>
      </c>
      <c r="U178" s="1">
        <v>428</v>
      </c>
      <c r="V178" s="1">
        <v>1070</v>
      </c>
      <c r="W178" s="1">
        <v>653</v>
      </c>
      <c r="X178" s="1">
        <v>13</v>
      </c>
      <c r="Y178" s="2">
        <v>0.61028037000000002</v>
      </c>
      <c r="AB178" s="1">
        <v>0</v>
      </c>
      <c r="AD178" s="1">
        <v>1144</v>
      </c>
      <c r="AE178" s="1">
        <v>436</v>
      </c>
      <c r="AF178" s="2">
        <v>0.38111887999999999</v>
      </c>
      <c r="AG178" s="1">
        <f t="shared" si="2"/>
        <v>262</v>
      </c>
      <c r="AH178" s="1">
        <v>1101</v>
      </c>
      <c r="AI178" s="1">
        <v>719</v>
      </c>
      <c r="AJ178" s="1">
        <v>14</v>
      </c>
      <c r="AK178" s="2">
        <v>0.65304269000000004</v>
      </c>
      <c r="AN178" s="1">
        <v>0</v>
      </c>
      <c r="AP178" s="1">
        <v>1083</v>
      </c>
      <c r="AQ178" s="1">
        <v>540</v>
      </c>
      <c r="AR178" s="2">
        <v>0.49861496</v>
      </c>
      <c r="AS178" s="1">
        <v>1083</v>
      </c>
      <c r="AT178" s="1">
        <v>540</v>
      </c>
      <c r="AU178" s="2">
        <v>0.49861496</v>
      </c>
      <c r="AV178" s="1">
        <v>1140</v>
      </c>
      <c r="AW178" s="1">
        <v>584</v>
      </c>
      <c r="AX178" s="2">
        <v>0.51228070000000003</v>
      </c>
      <c r="AY178" s="1">
        <v>1140</v>
      </c>
      <c r="AZ178" s="1">
        <v>482</v>
      </c>
      <c r="BA178" s="2">
        <v>0.42280701999999998</v>
      </c>
      <c r="BB178" s="1">
        <v>1139</v>
      </c>
      <c r="BC178" s="1">
        <v>946</v>
      </c>
      <c r="BD178" s="2">
        <v>0.83055312000000003</v>
      </c>
      <c r="BE178" s="1">
        <v>1139</v>
      </c>
      <c r="BF178" s="1">
        <v>864</v>
      </c>
      <c r="BG178" s="2">
        <v>0.75856014000000005</v>
      </c>
      <c r="BH178" s="1">
        <v>1110</v>
      </c>
      <c r="BI178" s="1">
        <v>634</v>
      </c>
      <c r="BJ178" s="2">
        <v>0.57117116999999995</v>
      </c>
      <c r="BK178" s="1">
        <v>62</v>
      </c>
      <c r="BN178" s="1">
        <v>19</v>
      </c>
      <c r="BO178" s="1">
        <v>69</v>
      </c>
      <c r="BP178" s="1">
        <v>367</v>
      </c>
      <c r="BQ178" s="1">
        <v>177</v>
      </c>
      <c r="BR178" s="1">
        <v>694</v>
      </c>
      <c r="BZ178" s="1">
        <v>25</v>
      </c>
      <c r="CB178" s="1">
        <v>40</v>
      </c>
      <c r="CC178" s="1">
        <v>136</v>
      </c>
      <c r="CD178" s="1">
        <v>320</v>
      </c>
      <c r="CE178" s="1">
        <v>116</v>
      </c>
      <c r="CF178" s="1">
        <v>637</v>
      </c>
      <c r="CM178" s="1">
        <v>5</v>
      </c>
      <c r="CN178" s="1">
        <v>52</v>
      </c>
      <c r="CO178" s="1">
        <v>83</v>
      </c>
      <c r="CP178" s="1">
        <v>148</v>
      </c>
      <c r="CQ178" s="1">
        <v>44</v>
      </c>
      <c r="CT178" s="1">
        <v>179</v>
      </c>
      <c r="CW178" s="1">
        <v>511</v>
      </c>
      <c r="CY178" s="1">
        <v>158</v>
      </c>
      <c r="DA178" s="1">
        <v>331</v>
      </c>
      <c r="DC178" s="1">
        <v>489</v>
      </c>
      <c r="DD178" s="1">
        <v>19</v>
      </c>
      <c r="DE178" s="1">
        <v>4</v>
      </c>
      <c r="DF178" s="1">
        <v>9</v>
      </c>
      <c r="DI178" s="1">
        <v>28</v>
      </c>
      <c r="DJ178" s="1">
        <v>3</v>
      </c>
      <c r="DK178" s="1">
        <v>1</v>
      </c>
      <c r="DL178" s="1">
        <v>59</v>
      </c>
      <c r="DM178" s="1">
        <v>76</v>
      </c>
      <c r="DN178" s="1">
        <v>130</v>
      </c>
      <c r="DQ178" s="1">
        <v>0</v>
      </c>
      <c r="DR178" s="1">
        <v>219</v>
      </c>
      <c r="DS178" s="1">
        <v>25</v>
      </c>
      <c r="DU178" s="1">
        <v>573</v>
      </c>
      <c r="DX178" s="1">
        <v>190</v>
      </c>
      <c r="DZ178" s="1">
        <v>251</v>
      </c>
      <c r="EA178" s="1">
        <v>441</v>
      </c>
      <c r="EB178" s="1">
        <v>1</v>
      </c>
      <c r="EC178" s="1">
        <v>4</v>
      </c>
      <c r="ED178" s="1">
        <v>5</v>
      </c>
      <c r="EE178" s="1">
        <v>25</v>
      </c>
      <c r="EF178" s="1">
        <v>269</v>
      </c>
      <c r="EG178" s="1">
        <v>60</v>
      </c>
      <c r="EH178" s="1">
        <v>13</v>
      </c>
      <c r="EI178" s="1">
        <v>169</v>
      </c>
      <c r="EJ178" s="1">
        <v>144</v>
      </c>
      <c r="EK178" s="1">
        <v>242</v>
      </c>
      <c r="EL178" s="1">
        <v>7</v>
      </c>
      <c r="EM178" s="1">
        <v>939</v>
      </c>
      <c r="EN178" s="1">
        <v>237</v>
      </c>
      <c r="EO178" s="1">
        <v>544</v>
      </c>
      <c r="EP178" s="1">
        <v>781</v>
      </c>
      <c r="EQ178" s="1">
        <v>0</v>
      </c>
      <c r="ER178" s="1">
        <v>1</v>
      </c>
      <c r="ES178" s="1">
        <v>9</v>
      </c>
      <c r="ET178" s="1">
        <v>27</v>
      </c>
      <c r="EU178" s="1">
        <v>0</v>
      </c>
      <c r="EV178" s="1">
        <v>114</v>
      </c>
      <c r="EW178" s="1">
        <v>65</v>
      </c>
      <c r="EX178" s="1">
        <v>2</v>
      </c>
      <c r="EY178" s="1">
        <v>8</v>
      </c>
      <c r="EZ178" s="1">
        <v>11</v>
      </c>
      <c r="FA178" s="1">
        <v>0</v>
      </c>
      <c r="FB178" s="1">
        <v>0</v>
      </c>
      <c r="FC178" s="1">
        <v>0</v>
      </c>
      <c r="FD178" s="1">
        <v>0</v>
      </c>
      <c r="FE178" s="1">
        <v>0</v>
      </c>
      <c r="FF178" s="1">
        <v>0</v>
      </c>
      <c r="FG178" s="1">
        <v>0</v>
      </c>
      <c r="FH178" s="1">
        <v>19</v>
      </c>
      <c r="FI178" s="1">
        <v>0</v>
      </c>
      <c r="FJ178" s="1">
        <v>51</v>
      </c>
      <c r="FK178" s="1">
        <v>15</v>
      </c>
      <c r="FL178" s="1">
        <v>0</v>
      </c>
      <c r="FM178" s="1">
        <v>115</v>
      </c>
      <c r="FN178" s="1">
        <v>9</v>
      </c>
      <c r="FO178" s="1">
        <v>1</v>
      </c>
      <c r="FP178" s="1">
        <v>156</v>
      </c>
      <c r="FQ178" s="1">
        <v>1</v>
      </c>
      <c r="FR178" s="1">
        <f>SUM(Tableau17[[#This Row],[2019-T1-ALEXANDRE Audric]:[2019-T1-MARIE Florie]])</f>
        <v>604</v>
      </c>
      <c r="FS178" s="1">
        <v>69</v>
      </c>
      <c r="FT178" s="1">
        <v>429</v>
      </c>
      <c r="FU178" s="1">
        <v>0</v>
      </c>
      <c r="FV178" s="1">
        <v>196</v>
      </c>
      <c r="FW178" s="1">
        <v>0</v>
      </c>
      <c r="FX178" s="1">
        <v>694</v>
      </c>
      <c r="GD178" s="1">
        <v>0</v>
      </c>
      <c r="GE178" s="1">
        <v>136</v>
      </c>
      <c r="GF178" s="1">
        <v>320</v>
      </c>
      <c r="GG178" s="1">
        <v>0</v>
      </c>
      <c r="GH178" s="1">
        <v>181</v>
      </c>
      <c r="GI178" s="1">
        <v>0</v>
      </c>
      <c r="GJ178" s="1">
        <v>637</v>
      </c>
      <c r="GP178" s="1">
        <v>0</v>
      </c>
      <c r="GQ178" s="1">
        <v>148</v>
      </c>
      <c r="GR178" s="1">
        <v>184</v>
      </c>
      <c r="GS178" s="1">
        <v>44</v>
      </c>
      <c r="GT178" s="1">
        <v>135</v>
      </c>
      <c r="GU178" s="1">
        <v>0</v>
      </c>
      <c r="GV178" s="1">
        <v>511</v>
      </c>
      <c r="GW178" s="1">
        <v>158</v>
      </c>
      <c r="GX178" s="1">
        <v>331</v>
      </c>
      <c r="GY178" s="1">
        <v>0</v>
      </c>
      <c r="GZ178" s="1">
        <v>0</v>
      </c>
      <c r="HA178" s="1">
        <v>0</v>
      </c>
      <c r="HB178" s="1">
        <v>489</v>
      </c>
      <c r="HC178" s="1">
        <v>203</v>
      </c>
      <c r="HD178" s="1">
        <v>269</v>
      </c>
      <c r="HE178" s="1">
        <v>242</v>
      </c>
      <c r="HF178" s="1">
        <v>212</v>
      </c>
      <c r="HG178" s="1">
        <v>13</v>
      </c>
      <c r="HH178" s="1">
        <v>939</v>
      </c>
      <c r="HI178" s="1">
        <v>237</v>
      </c>
      <c r="HJ178" s="1">
        <v>0</v>
      </c>
      <c r="HK178" s="1">
        <v>544</v>
      </c>
      <c r="HL178" s="1">
        <v>0</v>
      </c>
      <c r="HM178" s="1">
        <v>0</v>
      </c>
      <c r="HN178" s="1">
        <v>781</v>
      </c>
      <c r="HO178" s="1">
        <v>143</v>
      </c>
      <c r="HP178" s="1">
        <v>74</v>
      </c>
      <c r="HQ178" s="1">
        <v>156</v>
      </c>
      <c r="HR178" s="1">
        <v>220</v>
      </c>
      <c r="HS178" s="1">
        <v>24</v>
      </c>
      <c r="HT178" s="1">
        <v>617</v>
      </c>
      <c r="HU178" s="1">
        <v>58</v>
      </c>
      <c r="HV178" s="1">
        <v>156</v>
      </c>
      <c r="HW178" s="1">
        <v>37</v>
      </c>
      <c r="HX178" s="1">
        <v>177</v>
      </c>
      <c r="HY178" s="1">
        <v>0</v>
      </c>
      <c r="HZ178" s="1">
        <v>428</v>
      </c>
      <c r="IA178" s="1">
        <v>88</v>
      </c>
      <c r="IB178" s="1">
        <v>130</v>
      </c>
      <c r="IC178" s="1">
        <v>219</v>
      </c>
      <c r="ID178" s="1">
        <v>132</v>
      </c>
      <c r="IE178" s="1">
        <v>4</v>
      </c>
      <c r="IF178" s="1">
        <v>573</v>
      </c>
      <c r="IG178" s="1">
        <v>0</v>
      </c>
      <c r="IH178" s="1">
        <v>190</v>
      </c>
      <c r="II178" s="1">
        <v>251</v>
      </c>
      <c r="IJ178" s="1">
        <v>0</v>
      </c>
      <c r="IK178" s="1">
        <v>0</v>
      </c>
      <c r="IL178" s="1">
        <v>441</v>
      </c>
      <c r="IM178" s="26">
        <f>IFERROR(Tableau17[[#This Row],[LDIV]]/Tableau17[[#This Row],[Total général]],"")</f>
        <v>0</v>
      </c>
      <c r="IN178" s="26">
        <f>IFERROR(Tableau17[[#This Row],[LDVC]]/Tableau17[[#This Row],[Total général]],"")</f>
        <v>0</v>
      </c>
      <c r="IO178" s="26">
        <f>IFERROR(Tableau17[[#This Row],[LDVD]]/Tableau17[[#This Row],[Total général]],"")</f>
        <v>0.10514018691588785</v>
      </c>
      <c r="IP178" s="26">
        <f>IFERROR(Tableau17[[#This Row],[LDVG]]/Tableau17[[#This Row],[Total général]],"")</f>
        <v>1.1682242990654205E-2</v>
      </c>
      <c r="IQ178" s="26">
        <f>IFERROR(Tableau17[[#This Row],[LEXD]]/Tableau17[[#This Row],[Total général]],"")</f>
        <v>0</v>
      </c>
      <c r="IR178" s="26">
        <f>IFERROR(Tableau17[[#This Row],[LEXG]]/Tableau17[[#This Row],[Total général]],"")</f>
        <v>0</v>
      </c>
      <c r="IS178" s="26">
        <f>IFERROR(Tableau17[[#This Row],[LLR]]/Tableau17[[#This Row],[Total général]],"")</f>
        <v>0.25934579439252337</v>
      </c>
      <c r="IT178" s="26">
        <f>IFERROR(Tableau17[[#This Row],[LREM]]/Tableau17[[#This Row],[Total général]],"")</f>
        <v>8.6448598130841117E-2</v>
      </c>
      <c r="IU178" s="26">
        <f>IFERROR(Tableau17[[#This Row],[LRN]]/Tableau17[[#This Row],[Total général]],"")</f>
        <v>0.13551401869158877</v>
      </c>
      <c r="IV178" s="26">
        <f>IFERROR(Tableau17[[#This Row],[LUG]]/Tableau17[[#This Row],[Total général]],"")</f>
        <v>0.25233644859813081</v>
      </c>
      <c r="IW178" s="26">
        <f>IFERROR(Tableau17[[#This Row],[LVEC]]/Tableau17[[#This Row],[Total général]],"")</f>
        <v>0.14953271028037382</v>
      </c>
      <c r="IX178" s="26">
        <f>IFERROR(Tableau17[[#This Row],[2008-T1-LCMD]]/Tableau17[[#This Row],[2008-T1-TOTAL]],"")</f>
        <v>8.9337175792507204E-2</v>
      </c>
      <c r="IY178" s="26">
        <f>IFERROR(Tableau17[[#This Row],[2008-T1-LDVD]]/Tableau17[[#This Row],[2008-T1-TOTAL]],"")</f>
        <v>0</v>
      </c>
      <c r="IZ178" s="26">
        <f>IFERROR(Tableau17[[#This Row],[2008-T1-LEXD]]/Tableau17[[#This Row],[2008-T1-TOTAL]],"")</f>
        <v>0</v>
      </c>
      <c r="JA178" s="26">
        <f>IFERROR(Tableau17[[#This Row],[2008-T1-LEXG]]/Tableau17[[#This Row],[2008-T1-TOTAL]],"")</f>
        <v>2.7377521613832854E-2</v>
      </c>
      <c r="JB178" s="26">
        <f>IFERROR(Tableau17[[#This Row],[2008-T1-LFN]]/Tableau17[[#This Row],[2008-T1-TOTAL]],"")</f>
        <v>9.9423631123919304E-2</v>
      </c>
      <c r="JC178" s="26">
        <f>IFERROR(Tableau17[[#This Row],[2008-T1-LMAJ]]/Tableau17[[#This Row],[2008-T1-TOTAL]],"")</f>
        <v>0.52881844380403453</v>
      </c>
      <c r="JD178" s="26">
        <f>IFERROR(Tableau17[[#This Row],[2008-T1-LUG]]/Tableau17[[#This Row],[2008-T1-TOTAL]],"")</f>
        <v>0.25504322766570603</v>
      </c>
      <c r="JE178" s="26" t="str">
        <f>IFERROR(Tableau17[[#This Row],[2008-T2-LFN]]/Tableau17[[#This Row],[2008-T2-TOTAL]],"")</f>
        <v/>
      </c>
      <c r="JF178" s="26" t="str">
        <f>IFERROR(Tableau17[[#This Row],[2008-T2-LGC]]/Tableau17[[#This Row],[2008-T2-TOTAL]],"")</f>
        <v/>
      </c>
      <c r="JG178" s="26" t="str">
        <f>IFERROR(Tableau17[[#This Row],[2008-T2-LMAJ]]/Tableau17[[#This Row],[2008-T2-TOTAL]],"")</f>
        <v/>
      </c>
      <c r="JH178" s="26" t="str">
        <f>IFERROR(Tableau17[[#This Row],[2008-T2-LUG]]/Tableau17[[#This Row],[2008-T2-TOTAL]],"")</f>
        <v/>
      </c>
      <c r="JI178" s="26">
        <f>IFERROR(Tableau17[[#This Row],[2014-T1-LDIV]]/Tableau17[[#This Row],[2014-T1-TOTAL]],"")</f>
        <v>0</v>
      </c>
      <c r="JJ178" s="26">
        <f>IFERROR(Tableau17[[#This Row],[2014-T1-LDVD]]/Tableau17[[#This Row],[2014-T1-TOTAL]],"")</f>
        <v>0</v>
      </c>
      <c r="JK178" s="26">
        <f>IFERROR(Tableau17[[#This Row],[2014-T1-LDVG]]/Tableau17[[#This Row],[2014-T1-TOTAL]],"")</f>
        <v>3.924646781789639E-2</v>
      </c>
      <c r="JL178" s="26">
        <f>IFERROR(Tableau17[[#This Row],[2014-T1-LEXG]]/Tableau17[[#This Row],[2014-T1-TOTAL]],"")</f>
        <v>0</v>
      </c>
      <c r="JM178" s="26">
        <f>IFERROR(Tableau17[[#This Row],[2014-T1-LFG]]/Tableau17[[#This Row],[2014-T1-TOTAL]],"")</f>
        <v>6.2794348508634218E-2</v>
      </c>
      <c r="JN178" s="26">
        <f>IFERROR(Tableau17[[#This Row],[2014-T1-LFN]]/Tableau17[[#This Row],[2014-T1-TOTAL]],"")</f>
        <v>0.21350078492935637</v>
      </c>
      <c r="JO178" s="26">
        <f>IFERROR(Tableau17[[#This Row],[2014-T1-LUD]]/Tableau17[[#This Row],[2014-T1-TOTAL]],"")</f>
        <v>0.50235478806907374</v>
      </c>
      <c r="JP178" s="26">
        <f>IFERROR(Tableau17[[#This Row],[2014-T1-LUG]]/Tableau17[[#This Row],[2014-T1-TOTAL]],"")</f>
        <v>0.18210361067503925</v>
      </c>
      <c r="JQ178" s="26" t="str">
        <f>IFERROR(Tableau17[[#This Row],[2014-T2-LFN]]/Tableau17[[#This Row],[2014-T2-TOTAL]],"")</f>
        <v/>
      </c>
      <c r="JR178" s="26" t="str">
        <f>IFERROR(Tableau17[[#This Row],[2014-T2-LUD]]/Tableau17[[#This Row],[2014-T2-TOTAL]],"")</f>
        <v/>
      </c>
      <c r="JS178" s="26" t="str">
        <f>IFERROR(Tableau17[[#This Row],[2014-T2-LUG]]/Tableau17[[#This Row],[2014-T2-TOTAL]],"")</f>
        <v/>
      </c>
      <c r="JT178" s="26">
        <f>IFERROR(Tableau17[[#This Row],[2015-T1-BC-DIV]]/Tableau17[[#This Row],[2015-T1-TOTAL]],"")</f>
        <v>0</v>
      </c>
      <c r="JU178" s="26">
        <f>IFERROR(Tableau17[[#This Row],[2015-T1-BC-DLF]]/Tableau17[[#This Row],[2015-T1-TOTAL]],"")</f>
        <v>0</v>
      </c>
      <c r="JV178" s="26">
        <f>IFERROR(Tableau17[[#This Row],[2015-T1-BC-DVD]]/Tableau17[[#This Row],[2015-T1-TOTAL]],"")</f>
        <v>9.7847358121330719E-3</v>
      </c>
      <c r="JW178" s="26">
        <f>IFERROR(Tableau17[[#This Row],[2015-T1-BC-DVG]]/Tableau17[[#This Row],[2015-T1-TOTAL]],"")</f>
        <v>0.10176125244618395</v>
      </c>
      <c r="JX178" s="26">
        <f>IFERROR(Tableau17[[#This Row],[2015-T1-BC-FG]]/Tableau17[[#This Row],[2015-T1-TOTAL]],"")</f>
        <v>0.16242661448140899</v>
      </c>
      <c r="JY178" s="26">
        <f>IFERROR(Tableau17[[#This Row],[2015-T1-BC-FN]]/Tableau17[[#This Row],[2015-T1-TOTAL]],"")</f>
        <v>0.28962818003913893</v>
      </c>
      <c r="JZ178" s="26">
        <f>IFERROR(Tableau17[[#This Row],[2015-T1-BC-MDM]]/Tableau17[[#This Row],[2015-T1-TOTAL]],"")</f>
        <v>8.6105675146771032E-2</v>
      </c>
      <c r="KA178" s="26">
        <f>IFERROR(Tableau17[[#This Row],[2015-T1-BC-RDG]]/Tableau17[[#This Row],[2015-T1-TOTAL]],"")</f>
        <v>0</v>
      </c>
      <c r="KB178" s="26">
        <f>IFERROR(Tableau17[[#This Row],[2015-T1-BC-SOC]]/Tableau17[[#This Row],[2015-T1-TOTAL]],"")</f>
        <v>0</v>
      </c>
      <c r="KC178" s="26">
        <f>IFERROR(Tableau17[[#This Row],[2015-T1-BC-UD]]/Tableau17[[#This Row],[2015-T1-TOTAL]],"")</f>
        <v>0.35029354207436397</v>
      </c>
      <c r="KD178" s="26">
        <f>IFERROR(Tableau17[[#This Row],[2015-T1-BC-UG]]/Tableau17[[#This Row],[2015-T1-TOTAL]],"")</f>
        <v>0</v>
      </c>
      <c r="KE178" s="26">
        <f>IFERROR(Tableau17[[#This Row],[2015-T1-BC-VEC]]/Tableau17[[#This Row],[2015-T1-TOTAL]],"")</f>
        <v>0</v>
      </c>
      <c r="KF178" s="26">
        <f>IFERROR(Tableau17[[#This Row],[2015-T2-BC-DVG]]/Tableau17[[#This Row],[2015-T2-TOTAL]],"")</f>
        <v>0</v>
      </c>
      <c r="KG178" s="26">
        <f>IFERROR(Tableau17[[#This Row],[2015-T2-BC-FN]]/Tableau17[[#This Row],[2015-T2-TOTAL]],"")</f>
        <v>0.32310838445807771</v>
      </c>
      <c r="KH178" s="26">
        <f>IFERROR(Tableau17[[#This Row],[2015-T2-BC-SOC]]/Tableau17[[#This Row],[2015-T2-TOTAL]],"")</f>
        <v>0</v>
      </c>
      <c r="KI178" s="26">
        <f>IFERROR(Tableau17[[#This Row],[2015-T2-BC-UD]]/Tableau17[[#This Row],[2015-T2-TOTAL]],"")</f>
        <v>0.67689161554192234</v>
      </c>
      <c r="KJ178" s="26">
        <f>IFERROR(Tableau17[[#This Row],[2015-T2-BC-UG]]/Tableau17[[#This Row],[2015-T2-TOTAL]],"")</f>
        <v>0</v>
      </c>
      <c r="KK178" s="26">
        <f>IFERROR(Tableau17[[#This Row],[2017 (L)-T1-COM]]/Tableau17[[#This Row],[2017 (L)-T1-TOTAL]],"")</f>
        <v>3.3158813263525308E-2</v>
      </c>
      <c r="KL178" s="26">
        <f>IFERROR(Tableau17[[#This Row],[2017 (L)-T1-DIV]]/Tableau17[[#This Row],[2017 (L)-T1-TOTAL]],"")</f>
        <v>6.9808027923211171E-3</v>
      </c>
      <c r="KM178" s="26">
        <f>IFERROR(Tableau17[[#This Row],[2017 (L)-T1-DLF]]/Tableau17[[#This Row],[2017 (L)-T1-TOTAL]],"")</f>
        <v>1.5706806282722512E-2</v>
      </c>
      <c r="KN178" s="26">
        <f>IFERROR(Tableau17[[#This Row],[2017 (L)-T1-DVD]]/Tableau17[[#This Row],[2017 (L)-T1-TOTAL]],"")</f>
        <v>0</v>
      </c>
      <c r="KO178" s="26">
        <f>IFERROR(Tableau17[[#This Row],[2017 (L)-T1-DVG]]/Tableau17[[#This Row],[2017 (L)-T1-TOTAL]],"")</f>
        <v>0</v>
      </c>
      <c r="KP178" s="26">
        <f>IFERROR(Tableau17[[#This Row],[2017 (L)-T1-ECO]]/Tableau17[[#This Row],[2017 (L)-T1-TOTAL]],"")</f>
        <v>4.8865619546247817E-2</v>
      </c>
      <c r="KQ178" s="26">
        <f>IFERROR(Tableau17[[#This Row],[2017 (L)-T1-EXD]]/Tableau17[[#This Row],[2017 (L)-T1-TOTAL]],"")</f>
        <v>5.235602094240838E-3</v>
      </c>
      <c r="KR178" s="26">
        <f>IFERROR(Tableau17[[#This Row],[2017 (L)-T1-EXG]]/Tableau17[[#This Row],[2017 (L)-T1-TOTAL]],"")</f>
        <v>1.7452006980802793E-3</v>
      </c>
      <c r="KS178" s="26">
        <f>IFERROR(Tableau17[[#This Row],[2017 (L)-T1-FI]]/Tableau17[[#This Row],[2017 (L)-T1-TOTAL]],"")</f>
        <v>0.10296684118673648</v>
      </c>
      <c r="KT178" s="26">
        <f>IFERROR(Tableau17[[#This Row],[2017 (L)-T1-FN]]/Tableau17[[#This Row],[2017 (L)-T1-TOTAL]],"")</f>
        <v>0.13263525305410123</v>
      </c>
      <c r="KU178" s="26">
        <f>IFERROR(Tableau17[[#This Row],[2017 (L)-T1-LR]]/Tableau17[[#This Row],[2017 (L)-T1-TOTAL]],"")</f>
        <v>0.2268760907504363</v>
      </c>
      <c r="KV178" s="26">
        <f>IFERROR(Tableau17[[#This Row],[2017 (L)-T1-MDM]]/Tableau17[[#This Row],[2017 (L)-T1-TOTAL]],"")</f>
        <v>0</v>
      </c>
      <c r="KW178" s="26">
        <f>IFERROR(Tableau17[[#This Row],[2017 (L)-T1-RDG]]/Tableau17[[#This Row],[2017 (L)-T1-TOTAL]],"")</f>
        <v>0</v>
      </c>
      <c r="KX178" s="26">
        <f>IFERROR(Tableau17[[#This Row],[2017 (L)-T1-REG]]/Tableau17[[#This Row],[2017 (L)-T1-TOTAL]],"")</f>
        <v>0</v>
      </c>
      <c r="KY178" s="26">
        <f>IFERROR(Tableau17[[#This Row],[2017 (L)-T1-REM]]/Tableau17[[#This Row],[2017 (L)-T1-TOTAL]],"")</f>
        <v>0.38219895287958117</v>
      </c>
      <c r="KZ178" s="26">
        <f>IFERROR(Tableau17[[#This Row],[2017 (L)-T1-SOC]]/Tableau17[[#This Row],[2017 (L)-T1-TOTAL]],"")</f>
        <v>4.3630017452006981E-2</v>
      </c>
      <c r="LA178" s="26">
        <f>IFERROR(Tableau17[[#This Row],[2017 (L)-T1-UDI]]/Tableau17[[#This Row],[2017 (L)-T1-TOTAL]],"")</f>
        <v>0</v>
      </c>
      <c r="LB178" s="26">
        <f>IFERROR(Tableau17[[#This Row],[2017 (L)-T2-FI]]/Tableau17[[#This Row],[2017 (L)-T2-TOTAL]],"")</f>
        <v>0</v>
      </c>
      <c r="LC178" s="26">
        <f>IFERROR(Tableau17[[#This Row],[2017 (L)-T2-FN]]/Tableau17[[#This Row],[2017 (L)-T2-TOTAL]],"")</f>
        <v>0</v>
      </c>
      <c r="LD178" s="26">
        <f>IFERROR(Tableau17[[#This Row],[2017 (L)-T2-LR]]/Tableau17[[#This Row],[2017 (L)-T2-TOTAL]],"")</f>
        <v>0.43083900226757371</v>
      </c>
      <c r="LE178" s="26">
        <f>IFERROR(Tableau17[[#This Row],[2017 (L)-T2-MDM]]/Tableau17[[#This Row],[2017 (L)-T2-TOTAL]],"")</f>
        <v>0</v>
      </c>
      <c r="LF178" s="26">
        <f>IFERROR(Tableau17[[#This Row],[2017 (L)-T2-REM]]/Tableau17[[#This Row],[2017 (L)-T2-TOTAL]],"")</f>
        <v>0.56916099773242634</v>
      </c>
      <c r="LG178" s="26">
        <f>IFERROR(Tableau17[[#This Row],[2017-T1-ARTHAUD Nathalie]]/Tableau17[[#This Row],[2017-T1-TOTAL]],"")</f>
        <v>1.0649627263045794E-3</v>
      </c>
      <c r="LH178" s="26">
        <f>IFERROR(Tableau17[[#This Row],[2017-T1-ASSELINEAU Fran]]/Tableau17[[#This Row],[2017-T1-TOTAL]],"")</f>
        <v>4.2598509052183178E-3</v>
      </c>
      <c r="LI178" s="26">
        <f>IFERROR(Tableau17[[#This Row],[2017-T1-CHEMINADE Jacques]]/Tableau17[[#This Row],[2017-T1-TOTAL]],"")</f>
        <v>5.3248136315228968E-3</v>
      </c>
      <c r="LJ178" s="26">
        <f>IFERROR(Tableau17[[#This Row],[2017-T1-DUPONT-AIGNAN Nicolas]]/Tableau17[[#This Row],[2017-T1-TOTAL]],"")</f>
        <v>2.6624068157614485E-2</v>
      </c>
      <c r="LK178" s="26">
        <f>IFERROR(Tableau17[[#This Row],[2017-T1-FILLON Fran]]/Tableau17[[#This Row],[2017-T1-TOTAL]],"")</f>
        <v>0.28647497337593186</v>
      </c>
      <c r="LL178" s="26">
        <f>IFERROR(Tableau17[[#This Row],[2017-T1-HAMON Beno]]/Tableau17[[#This Row],[2017-T1-TOTAL]],"")</f>
        <v>6.3897763578274758E-2</v>
      </c>
      <c r="LM178" s="26">
        <f>IFERROR(Tableau17[[#This Row],[2017-T1-LASSALLE Jean]]/Tableau17[[#This Row],[2017-T1-TOTAL]],"")</f>
        <v>1.3844515441959531E-2</v>
      </c>
      <c r="LN178" s="26">
        <f>IFERROR(Tableau17[[#This Row],[2017-T1-LE PEN Marine]]/Tableau17[[#This Row],[2017-T1-TOTAL]],"")</f>
        <v>0.1799787007454739</v>
      </c>
      <c r="LO178" s="26">
        <f>IFERROR(Tableau17[[#This Row],[2017-T1-M Jean-Luc]]/Tableau17[[#This Row],[2017-T1-TOTAL]],"")</f>
        <v>0.15335463258785942</v>
      </c>
      <c r="LP178" s="26">
        <f>IFERROR(Tableau17[[#This Row],[2017-T1-MACRON Emmanuel]]/Tableau17[[#This Row],[2017-T1-TOTAL]],"")</f>
        <v>0.25772097976570818</v>
      </c>
      <c r="LQ178" s="26">
        <f>IFERROR(Tableau17[[#This Row],[2017-T1-POUTOU Philippe]]/Tableau17[[#This Row],[2017-T1-TOTAL]],"")</f>
        <v>7.4547390841320556E-3</v>
      </c>
      <c r="LR178" s="26">
        <f>IFERROR(Tableau17[[#This Row],[2017-T2-LE PEN Marine]]/Tableau17[[#This Row],[2017-T2-TOTAL]],"")</f>
        <v>0.30345710627400768</v>
      </c>
      <c r="LS178" s="26">
        <f>IFERROR(Tableau17[[#This Row],[2017-T2-MACRON Emmanuel]]/Tableau17[[#This Row],[2017-T2-TOTAL]],"")</f>
        <v>0.69654289372599232</v>
      </c>
      <c r="LT178" s="26">
        <f>IFERROR(Tableau17[[#This Row],[2019-T1-ALEXANDRE Audric]]/Tableau17[[#This Row],[2019-T1-TOTAL]],"")</f>
        <v>0</v>
      </c>
      <c r="LU178" s="26">
        <f>IFERROR(Tableau17[[#This Row],[2019-T1-ARTHAUD Nathalie]]/Tableau17[[#This Row],[2019-T1-TOTAL]],"")</f>
        <v>1.6556291390728477E-3</v>
      </c>
      <c r="LV178" s="26">
        <f>IFERROR(Tableau17[[#This Row],[2019-T1-ASSELINEAU François]]/Tableau17[[#This Row],[2019-T1-TOTAL]],"")</f>
        <v>1.4900662251655629E-2</v>
      </c>
      <c r="LW178" s="26">
        <f>IFERROR(Tableau17[[#This Row],[2019-T1-AUBRY Manon]]/Tableau17[[#This Row],[2019-T1-TOTAL]],"")</f>
        <v>4.4701986754966887E-2</v>
      </c>
      <c r="LX178" s="26">
        <f>IFERROR(Tableau17[[#This Row],[2019-T1-AZERGUI Nagib]]/Tableau17[[#This Row],[2019-T1-TOTAL]],"")</f>
        <v>0</v>
      </c>
      <c r="LY178" s="26">
        <f>IFERROR(Tableau17[[#This Row],[2019-T1-BARDELLA Jordan]]/Tableau17[[#This Row],[2019-T1-TOTAL]],"")</f>
        <v>0.18874172185430463</v>
      </c>
      <c r="LZ178" s="26">
        <f>IFERROR(Tableau17[[#This Row],[2019-T1-BELLAMY François-Xavier]]/Tableau17[[#This Row],[2019-T1-TOTAL]],"")</f>
        <v>0.10761589403973509</v>
      </c>
      <c r="MA178" s="26">
        <f>IFERROR(Tableau17[[#This Row],[2019-T1-BIDOU Olivier]]/Tableau17[[#This Row],[2019-T1-TOTAL]],"")</f>
        <v>3.3112582781456954E-3</v>
      </c>
      <c r="MB178" s="26">
        <f>IFERROR(Tableau17[[#This Row],[2019-T1-BOURG Dominique]]/Tableau17[[#This Row],[2019-T1-TOTAL]],"")</f>
        <v>1.3245033112582781E-2</v>
      </c>
      <c r="MC178" s="26">
        <f>IFERROR(Tableau17[[#This Row],[2019-T1-BROSSAT Ian]]/Tableau17[[#This Row],[2019-T1-TOTAL]],"")</f>
        <v>1.8211920529801324E-2</v>
      </c>
      <c r="MD178" s="26">
        <f>IFERROR(Tableau17[[#This Row],[2019-T1-CAILLAUD Sophie]]/Tableau17[[#This Row],[2019-T1-TOTAL]],"")</f>
        <v>0</v>
      </c>
      <c r="ME178" s="26">
        <f>IFERROR(Tableau17[[#This Row],[2019-T1-CAMUS Renaud]]/Tableau17[[#This Row],[2019-T1-TOTAL]],"")</f>
        <v>0</v>
      </c>
      <c r="MF178" s="26">
        <f>IFERROR(Tableau17[[#This Row],[2019-T1-CHALENÇON Christophe]]/Tableau17[[#This Row],[2019-T1-TOTAL]],"")</f>
        <v>0</v>
      </c>
      <c r="MG178" s="26">
        <f>IFERROR(Tableau17[[#This Row],[2019-T1-CORBET Cathy Denise Ginette]]/Tableau17[[#This Row],[2019-T1-TOTAL]],"")</f>
        <v>0</v>
      </c>
      <c r="MH178" s="26">
        <f>IFERROR(Tableau17[[#This Row],[2019-T1-DE PREVOISIN Robert]]/Tableau17[[#This Row],[2019-T1-TOTAL]],"")</f>
        <v>0</v>
      </c>
      <c r="MI178" s="26">
        <f>IFERROR(Tableau17[[#This Row],[2019-T1-DELFEL Thérèse]]/Tableau17[[#This Row],[2019-T1-TOTAL]],"")</f>
        <v>0</v>
      </c>
      <c r="MJ178" s="26">
        <f>IFERROR(Tableau17[[#This Row],[2019-T1-DIEUMEGARD Pierre]]/Tableau17[[#This Row],[2019-T1-TOTAL]],"")</f>
        <v>0</v>
      </c>
      <c r="MK178" s="26">
        <f>IFERROR(Tableau17[[#This Row],[2019-T1-DUPONT-AIGNAN Nicolas]]/Tableau17[[#This Row],[2019-T1-TOTAL]],"")</f>
        <v>3.1456953642384107E-2</v>
      </c>
      <c r="ML178" s="26">
        <f>IFERROR(Tableau17[[#This Row],[2019-T1-GERNIGON Yves]]/Tableau17[[#This Row],[2019-T1-TOTAL]],"")</f>
        <v>0</v>
      </c>
      <c r="MM178" s="26">
        <f>IFERROR(Tableau17[[#This Row],[2019-T1-GLUCKSMANN Raphaël]]/Tableau17[[#This Row],[2019-T1-TOTAL]],"")</f>
        <v>8.4437086092715233E-2</v>
      </c>
      <c r="MN178" s="26">
        <f>IFERROR(Tableau17[[#This Row],[2019-T1-HAMON Benoît]]/Tableau17[[#This Row],[2019-T1-TOTAL]],"")</f>
        <v>2.4834437086092714E-2</v>
      </c>
      <c r="MO178" s="26">
        <f>IFERROR(Tableau17[[#This Row],[2019-T1-HELGEN Gilles]]/Tableau17[[#This Row],[2019-T1-TOTAL]],"")</f>
        <v>0</v>
      </c>
      <c r="MP178" s="26">
        <f>IFERROR(Tableau17[[#This Row],[2019-T1-JADOT Yannick]]/Tableau17[[#This Row],[2019-T1-TOTAL]],"")</f>
        <v>0.19039735099337748</v>
      </c>
      <c r="MQ178" s="26">
        <f>IFERROR(Tableau17[[#This Row],[2019-T1-LAGARDE Jean-Christophe]]/Tableau17[[#This Row],[2019-T1-TOTAL]],"")</f>
        <v>1.4900662251655629E-2</v>
      </c>
      <c r="MR178" s="26">
        <f>IFERROR(Tableau17[[#This Row],[2019-T1-LALANNE Francis]]/Tableau17[[#This Row],[2019-T1-TOTAL]],"")</f>
        <v>1.6556291390728477E-3</v>
      </c>
      <c r="MS178" s="26">
        <f>IFERROR(Tableau17[[#This Row],[2019-T1-LOISEAU Nathalie]]/Tableau17[[#This Row],[2019-T1-TOTAL]],"")</f>
        <v>0.25827814569536423</v>
      </c>
      <c r="MT178" s="26">
        <f>IFERROR(Tableau17[[#This Row],[2019-T1-MARIE Florie]]/Tableau17[[#This Row],[2019-T1-TOTAL]],"")</f>
        <v>1.6556291390728477E-3</v>
      </c>
      <c r="MU178" s="26">
        <f>IFERROR(Tableau17[[#This Row],[2008-T1-MACROEXTRDROITE]]/Tableau17[[#This Row],[2008-T1-MACROTOTALE]],"")</f>
        <v>9.9423631123919304E-2</v>
      </c>
      <c r="MV178" s="26">
        <f>IFERROR(Tableau17[[#This Row],[2008-T1-MACRODROITE]]/Tableau17[[#This Row],[2008-T1-MACROTOTALE]],"")</f>
        <v>0.61815561959654175</v>
      </c>
      <c r="MW178" s="26">
        <f>IFERROR(Tableau17[[#This Row],[2008-T1-MACROCENTRE]]/Tableau17[[#This Row],[2008-T1-MACROTOTALE]],"")</f>
        <v>0</v>
      </c>
      <c r="MX178" s="26">
        <f>IFERROR(Tableau17[[#This Row],[2008-T1-MACROGAUCHE]]/Tableau17[[#This Row],[2008-T1-MACROTOTALE]],"")</f>
        <v>0.28242074927953892</v>
      </c>
      <c r="MY178" s="26">
        <f>IFERROR(Tableau17[[#This Row],[2008-T1-MACROAUTRE]]/Tableau17[[#This Row],[2008-T1-MACROTOTALE]],"")</f>
        <v>0</v>
      </c>
      <c r="MZ178" s="26" t="str">
        <f>IFERROR(Tableau17[[#This Row],[2008-T2-MACROEXTRDROITE]]/Tableau17[[#This Row],[2008-T2-MACROTOTALE]],"")</f>
        <v/>
      </c>
      <c r="NA178" s="26" t="str">
        <f>IFERROR(Tableau17[[#This Row],[2008-T2-MACRODROITE]]/Tableau17[[#This Row],[2008-T2-MACROTOTALE]],"")</f>
        <v/>
      </c>
      <c r="NB178" s="26" t="str">
        <f>IFERROR(Tableau17[[#This Row],[2008-T2-MACROCENTRE]]/Tableau17[[#This Row],[2008-T2-MACROTOTALE]],"")</f>
        <v/>
      </c>
      <c r="NC178" s="26" t="str">
        <f>IFERROR(Tableau17[[#This Row],[2008-T2-MACROGAUCHE]]/Tableau17[[#This Row],[2008-T2-MACROTOTALE]],"")</f>
        <v/>
      </c>
      <c r="ND178" s="26" t="str">
        <f>IFERROR(Tableau17[[#This Row],[2008-T2-MACROAUTRE]]/Tableau17[[#This Row],[2008-T2-MACROTOTALE]],"")</f>
        <v/>
      </c>
      <c r="NE178" s="26">
        <f>IFERROR(Tableau17[[#This Row],[2014-T1-MACROEXTRDROITE]]/Tableau17[[#This Row],[2014-T1-MACROTOTALE]],"")</f>
        <v>0.21350078492935637</v>
      </c>
      <c r="NF178" s="26">
        <f>IFERROR(Tableau17[[#This Row],[2014-T1-MACRODROITE]]/Tableau17[[#This Row],[2014-T1-MACROTOTALE]],"")</f>
        <v>0.50235478806907374</v>
      </c>
      <c r="NG178" s="26">
        <f>IFERROR(Tableau17[[#This Row],[2014-T1-MACROCENTRE]]/Tableau17[[#This Row],[2014-T1-MACROTOTALE]],"")</f>
        <v>0</v>
      </c>
      <c r="NH178" s="26">
        <f>IFERROR(Tableau17[[#This Row],[2014-T1-MACROGAUCHE]]/Tableau17[[#This Row],[2014-T1-MACROTOTALE]],"")</f>
        <v>0.28414442700156983</v>
      </c>
      <c r="NI178" s="26">
        <f>IFERROR(Tableau17[[#This Row],[2014-T1-MACROAUTRE]]/Tableau17[[#This Row],[2014-T1-MACROTOTALE]],"")</f>
        <v>0</v>
      </c>
      <c r="NJ178" s="26" t="str">
        <f>IFERROR(Tableau17[[#This Row],[2014-T2-MACROEXTRDROITE]]/Tableau17[[#This Row],[2014-T2-MACROTOTALE]],"")</f>
        <v/>
      </c>
      <c r="NK178" s="26" t="str">
        <f>IFERROR(Tableau17[[#This Row],[2014-T2-MACRODROITE]]/Tableau17[[#This Row],[2014-T2-MACROTOTALE]],"")</f>
        <v/>
      </c>
      <c r="NL178" s="26" t="str">
        <f>IFERROR(Tableau17[[#This Row],[2014-T2-MACROCENTRE]]/Tableau17[[#This Row],[2014-T2-MACROTOTALE]],"")</f>
        <v/>
      </c>
      <c r="NM178" s="26" t="str">
        <f>IFERROR(Tableau17[[#This Row],[2014-T2-MACROGAUCHE]]/Tableau17[[#This Row],[2014-T2-MACROTOTALE]],"")</f>
        <v/>
      </c>
      <c r="NN178" s="26" t="str">
        <f>IFERROR(Tableau17[[#This Row],[2014-T2-MACROAUTRE]]/Tableau17[[#This Row],[2014-T2-MACROTOTALE]],"")</f>
        <v/>
      </c>
      <c r="NO178" s="26">
        <f>IFERROR( Tableau17[[#This Row],[2015-T1-MACROEXTRDROITE]]/Tableau17[[#This Row],[2015-T1-MACROTOTALE]],"")</f>
        <v>0.28962818003913893</v>
      </c>
      <c r="NP178" s="26">
        <f>IFERROR(Tableau17[[#This Row],[2015-T1-MACRODROITE]]/Tableau17[[#This Row],[2015-T1-MACROTOTALE]],"")</f>
        <v>0.36007827788649704</v>
      </c>
      <c r="NQ178" s="26">
        <f>IFERROR(Tableau17[[#This Row],[2015-T1-MACROCENTRE]]/Tableau17[[#This Row],[2015-T1-MACROTOTALE]],"")</f>
        <v>8.6105675146771032E-2</v>
      </c>
      <c r="NR178" s="26">
        <f>IFERROR(Tableau17[[#This Row],[2015-T1-MACROGAUCHE]]/Tableau17[[#This Row],[2015-T1-MACROTOTALE]],"")</f>
        <v>0.26418786692759294</v>
      </c>
      <c r="NS178" s="26">
        <f>IFERROR(Tableau17[[#This Row],[2015-T1-MACROAUTRE]]/Tableau17[[#This Row],[2015-T1-MACROTOTALE]],"")</f>
        <v>0</v>
      </c>
      <c r="NT178" s="26">
        <f>IFERROR(Tableau17[[#This Row],[2015-T2-MACROEXTRDROITE]]/Tableau17[[#This Row],[2015-T2-MACROTOTALE]],"")</f>
        <v>0.32310838445807771</v>
      </c>
      <c r="NU178" s="26">
        <f>IFERROR(Tableau17[[#This Row],[2015-T2-MACRODROITE]]/Tableau17[[#This Row],[2015-T2-MACROTOTALE]],"")</f>
        <v>0.67689161554192234</v>
      </c>
      <c r="NV178" s="26">
        <f>IFERROR(Tableau17[[#This Row],[2015-T2-MACROCENTRE]]/Tableau17[[#This Row],[2015-T2-MACROTOTALE]],"")</f>
        <v>0</v>
      </c>
      <c r="NW178" s="26">
        <f>IFERROR(Tableau17[[#This Row],[2015-T2-MACROGAUCHE]]/Tableau17[[#This Row],[2015-T2-MACROTOTALE]],"")</f>
        <v>0</v>
      </c>
      <c r="NX178" s="26">
        <f>IFERROR(Tableau17[[#This Row],[2015-T2-MACROAUTRE]]/Tableau17[[#This Row],[2015-T2-MACROTOTALE]],"")</f>
        <v>0</v>
      </c>
      <c r="NY178" s="26">
        <f>IFERROR(Tableau17[[#This Row],[2017-T1-MACROEXTRDROITE]]/Tableau17[[#This Row],[2017-T1-MACROTOTALE]],"")</f>
        <v>0.2161874334398296</v>
      </c>
      <c r="NZ178" s="26">
        <f>IFERROR(Tableau17[[#This Row],[2017-T1-MACRODROITE]]/Tableau17[[#This Row],[2017-T1-MACROTOTALE]],"")</f>
        <v>0.28647497337593186</v>
      </c>
      <c r="OA178" s="26">
        <f>IFERROR(Tableau17[[#This Row],[2017-T1-MACROCENTRE]]/Tableau17[[#This Row],[2017-T1-MACROTOTALE]],"")</f>
        <v>0.25772097976570818</v>
      </c>
      <c r="OB178" s="26">
        <f>IFERROR(Tableau17[[#This Row],[2017-T1-MACROGAUCHE]]/Tableau17[[#This Row],[2017-T1-MACROTOTALE]],"")</f>
        <v>0.22577209797657083</v>
      </c>
      <c r="OC178" s="26">
        <f>IFERROR(Tableau17[[#This Row],[2017-T1-MACROAUTRE]]/Tableau17[[#This Row],[2017-T1-MACROTOTALE]],"")</f>
        <v>1.3844515441959531E-2</v>
      </c>
      <c r="OD178" s="26">
        <f>IFERROR(Tableau17[[#This Row],[2017-T2-MACROEXTRDROITE]]/Tableau17[[#This Row],[2017-T2-MACROTOTALE]],"")</f>
        <v>0.30345710627400768</v>
      </c>
      <c r="OE178" s="26">
        <f>IFERROR(Tableau17[[#This Row],[2017-T2-MACRODROITE]]/Tableau17[[#This Row],[2017-T2-MACROTOTALE]],"")</f>
        <v>0</v>
      </c>
      <c r="OF178" s="26">
        <f>IFERROR(Tableau17[[#This Row],[2017-T2-MACROCENTRE]]/Tableau17[[#This Row],[2017-T2-MACROTOTALE]],"")</f>
        <v>0.69654289372599232</v>
      </c>
      <c r="OG178" s="26">
        <f>IFERROR(Tableau17[[#This Row],[2017-T2-MACROGAUCHE]]/Tableau17[[#This Row],[2017-T2-MACROTOTALE]],"")</f>
        <v>0</v>
      </c>
      <c r="OH178" s="26">
        <f>IFERROR(Tableau17[[#This Row],[2017-T2-MACROAUTRE]]/Tableau17[[#This Row],[2017-T2-MACROTOTALE]],"")</f>
        <v>0</v>
      </c>
      <c r="OI178" s="26">
        <f>IFERROR(Tableau17[[#This Row],[2019-T1-MACROEXTRDROITE]]/Tableau17[[#This Row],[2019-T1-MACROTOTALE]],"")</f>
        <v>0.23176661264181522</v>
      </c>
      <c r="OJ178" s="26">
        <f>IFERROR(Tableau17[[#This Row],[2019-T1-MACRODROITE]]/Tableau17[[#This Row],[2019-T1-MACROTOTALE]],"")</f>
        <v>0.11993517017828201</v>
      </c>
      <c r="OK178" s="26">
        <f>IFERROR(Tableau17[[#This Row],[2019-T1-MACROCENTRE]]/Tableau17[[#This Row],[2019-T1-MACROTOTALE]],"")</f>
        <v>0.25283630470016205</v>
      </c>
      <c r="OL178" s="26">
        <f>IFERROR(Tableau17[[#This Row],[2019-T1-MACROGAUCHE]]/Tableau17[[#This Row],[2019-T1-MACROTOTALE]],"")</f>
        <v>0.3565640194489465</v>
      </c>
      <c r="OM178" s="26">
        <f>IFERROR(Tableau17[[#This Row],[2019-T1-MACROAUTRE]]/Tableau17[[#This Row],[2019-T1-MACROTOTALE]],"")</f>
        <v>3.8897893030794169E-2</v>
      </c>
      <c r="ON178" s="26">
        <f>IFERROR(Tableau17[[#This Row],[2020-T1-MACROEXTRDROITE]]/Tableau17[[#This Row],[2020-T1-MACROTOTALE]],"")</f>
        <v>0.13551401869158877</v>
      </c>
      <c r="OO178" s="26">
        <f>IFERROR(Tableau17[[#This Row],[2020-T1-MACRODROITE]]/Tableau17[[#This Row],[2020-T1-MACROTOTALE]],"")</f>
        <v>0.3644859813084112</v>
      </c>
      <c r="OP178" s="26">
        <f>IFERROR(Tableau17[[#This Row],[2020-T1-MACROCENTRE]]/Tableau17[[#This Row],[2020-T1-MACROTOTALE]],"")</f>
        <v>8.6448598130841117E-2</v>
      </c>
      <c r="OQ178" s="26">
        <f>IFERROR(Tableau17[[#This Row],[2020-T1-MACROGAUCHE]]/Tableau17[[#This Row],[2020-T1-MACROTOTALE]],"")</f>
        <v>0.4135514018691589</v>
      </c>
      <c r="OR178" s="26">
        <f>IFERROR(Tableau17[[#This Row],[2020-T1-MACROAUTRE]]/Tableau17[[#This Row],[2020-T1-MACROTOTALE]],"")</f>
        <v>0</v>
      </c>
      <c r="OS178" s="26">
        <f>IFERROR(Tableau17[[#This Row],[2017 (L)-T1-MACROEXTRDROITE]]/Tableau17[[#This Row],[2017 (L)-T1-MACROTOTALE]],"")</f>
        <v>0.15357766143106458</v>
      </c>
      <c r="OT178" s="26">
        <f>IFERROR(Tableau17[[#This Row],[2017 (L)-T1-MACRODROITE]]/Tableau17[[#This Row],[2017 (L)-T1-MACROTOTALE]],"")</f>
        <v>0.2268760907504363</v>
      </c>
      <c r="OU178" s="26">
        <f>IFERROR(Tableau17[[#This Row],[2017 (L)-T1-MACROCENTRE]]/Tableau17[[#This Row],[2017 (L)-T1-MACROTOTALE]],"")</f>
        <v>0.38219895287958117</v>
      </c>
      <c r="OV178" s="26">
        <f>IFERROR(Tableau17[[#This Row],[2017 (L)-T1-MACROGAUCHE]]/Tableau17[[#This Row],[2017 (L)-T1-MACROTOTALE]],"")</f>
        <v>0.23036649214659685</v>
      </c>
      <c r="OW178" s="26">
        <f>IFERROR(Tableau17[[#This Row],[2017 (L)-T1-MACROAUTRE]]/Tableau17[[#This Row],[2017 (L)-T1-MACROTOTALE]],"")</f>
        <v>6.9808027923211171E-3</v>
      </c>
      <c r="OX178" s="26">
        <f>IFERROR(Tableau17[[#This Row],[2017 (L)-T2-MACROEXTRDROITE]]/Tableau17[[#This Row],[2017 (L)-T2-MACROTOTALE]],"")</f>
        <v>0</v>
      </c>
      <c r="OY178" s="26">
        <f>IFERROR(Tableau17[[#This Row],[2017 (L)-T2-MACRODROITE]]/Tableau17[[#This Row],[2017 (L)-T2-MACROTOTALE]],"")</f>
        <v>0.43083900226757371</v>
      </c>
      <c r="OZ178" s="26">
        <f>IFERROR(Tableau17[[#This Row],[2017 (L)-T2-MACROCENTRE]]/Tableau17[[#This Row],[2017 (L)-T2-MACROTOTALE]],"")</f>
        <v>0.56916099773242634</v>
      </c>
      <c r="PA178" s="26">
        <f>IFERROR(Tableau17[[#This Row],[2017 (L)-T2-MACROGAUCHE]]/Tableau17[[#This Row],[2017 (L)-T2-MACROTOTALE]],"")</f>
        <v>0</v>
      </c>
      <c r="PB178" s="26">
        <f>IFERROR(Tableau17[[#This Row],[2017 (L)-T2-MACROAUTRE]]/Tableau17[[#This Row],[2017 (L)-T2-MACROTOTALE]],"")</f>
        <v>0</v>
      </c>
      <c r="PC178" s="26">
        <f>IFERROR(Tableau17[[#This Row],[2008_T1_PROCUS]]/Tableau17[[#This Row],[2008_T1_INSCRITS]],0)</f>
        <v>1.2715712988192553E-2</v>
      </c>
      <c r="PD178" s="26">
        <f>IFERROR(Tableau17[[#This Row],[2008_T2_PROCUS]]/Tableau17[[#This Row],[2008_T2_INSCRITS]],0)</f>
        <v>0</v>
      </c>
      <c r="PE178" s="26">
        <f>Tableau17[[#This Row],[2014_T1_PROCUS]]/Tableau17[[#This Row],[2014_T1_INSCRITS]]</f>
        <v>1.2149532710280374E-2</v>
      </c>
      <c r="PF178" s="26">
        <f>IFERROR(Tableau17[[#This Row],[2014_T2_PROCUS]]/Tableau17[[#This Row],[2014_T2_INSCRITS]],0)</f>
        <v>0</v>
      </c>
    </row>
    <row r="179" spans="1:422" hidden="1" x14ac:dyDescent="0.2">
      <c r="A179" s="1">
        <v>1</v>
      </c>
      <c r="B179" s="1" t="s">
        <v>250</v>
      </c>
      <c r="C179" s="1" t="s">
        <v>251</v>
      </c>
      <c r="D179" s="1" t="s">
        <v>251</v>
      </c>
      <c r="E179" s="1">
        <v>141</v>
      </c>
      <c r="F179" s="1">
        <v>5.3799640000000002</v>
      </c>
      <c r="G179" s="1">
        <v>43.300691</v>
      </c>
      <c r="H179" s="3">
        <v>914</v>
      </c>
      <c r="I179" s="3">
        <v>120</v>
      </c>
      <c r="L179" s="1">
        <v>10</v>
      </c>
      <c r="M179" s="1">
        <v>44</v>
      </c>
      <c r="N179" s="1">
        <v>1</v>
      </c>
      <c r="P179" s="1">
        <v>54</v>
      </c>
      <c r="Q179" s="1">
        <v>9</v>
      </c>
      <c r="R179" s="1">
        <v>12</v>
      </c>
      <c r="S179" s="1">
        <v>113</v>
      </c>
      <c r="T179" s="1">
        <v>25</v>
      </c>
      <c r="U179" s="1">
        <v>268</v>
      </c>
      <c r="V179" s="1">
        <v>829</v>
      </c>
      <c r="W179" s="1">
        <v>357</v>
      </c>
      <c r="X179" s="1">
        <v>10</v>
      </c>
      <c r="Y179" s="2">
        <v>0.43063931999999999</v>
      </c>
      <c r="Z179" s="1">
        <v>830</v>
      </c>
      <c r="AA179" s="1">
        <v>418</v>
      </c>
      <c r="AB179" s="1">
        <v>2</v>
      </c>
      <c r="AC179" s="2">
        <v>0.50361445999999999</v>
      </c>
      <c r="AD179" s="1">
        <v>914</v>
      </c>
      <c r="AE179" s="1">
        <v>273</v>
      </c>
      <c r="AF179" s="2">
        <v>0.29868708999999999</v>
      </c>
      <c r="AG179" s="1">
        <f t="shared" si="2"/>
        <v>120</v>
      </c>
      <c r="AH179" s="1">
        <v>713</v>
      </c>
      <c r="AI179" s="1">
        <v>342</v>
      </c>
      <c r="AJ179" s="1">
        <v>9</v>
      </c>
      <c r="AK179" s="2">
        <v>0.47966339000000002</v>
      </c>
      <c r="AL179" s="1">
        <v>713</v>
      </c>
      <c r="AM179" s="1">
        <v>390</v>
      </c>
      <c r="AN179" s="1">
        <v>16</v>
      </c>
      <c r="AO179" s="2">
        <v>0.54698457</v>
      </c>
      <c r="AP179" s="1">
        <v>830</v>
      </c>
      <c r="AQ179" s="1">
        <v>321</v>
      </c>
      <c r="AR179" s="2">
        <v>0.38674699000000001</v>
      </c>
      <c r="AS179" s="1">
        <v>830</v>
      </c>
      <c r="AT179" s="1">
        <v>302</v>
      </c>
      <c r="AU179" s="2">
        <v>0.36385541999999998</v>
      </c>
      <c r="AV179" s="1">
        <v>874</v>
      </c>
      <c r="AW179" s="1">
        <v>307</v>
      </c>
      <c r="AX179" s="2">
        <v>0.35125857999999999</v>
      </c>
      <c r="AY179" s="1">
        <v>874</v>
      </c>
      <c r="AZ179" s="1">
        <v>256</v>
      </c>
      <c r="BA179" s="2">
        <v>0.29290618000000002</v>
      </c>
      <c r="BB179" s="1">
        <v>873</v>
      </c>
      <c r="BC179" s="1">
        <v>567</v>
      </c>
      <c r="BD179" s="2">
        <v>0.64948454</v>
      </c>
      <c r="BE179" s="1">
        <v>873</v>
      </c>
      <c r="BF179" s="1">
        <v>524</v>
      </c>
      <c r="BG179" s="2">
        <v>0.60022909999999996</v>
      </c>
      <c r="BH179" s="1">
        <v>892</v>
      </c>
      <c r="BI179" s="1">
        <v>263</v>
      </c>
      <c r="BJ179" s="2">
        <v>0.29484305</v>
      </c>
      <c r="BK179" s="1">
        <v>14</v>
      </c>
      <c r="BL179" s="1">
        <v>6</v>
      </c>
      <c r="BN179" s="1">
        <v>42</v>
      </c>
      <c r="BO179" s="1">
        <v>10</v>
      </c>
      <c r="BP179" s="1">
        <v>80</v>
      </c>
      <c r="BQ179" s="1">
        <v>175</v>
      </c>
      <c r="BR179" s="1">
        <v>327</v>
      </c>
      <c r="BT179" s="1">
        <v>275</v>
      </c>
      <c r="BU179" s="1">
        <v>103</v>
      </c>
      <c r="BW179" s="1">
        <v>378</v>
      </c>
      <c r="BX179" s="1">
        <v>13</v>
      </c>
      <c r="BZ179" s="1">
        <v>37</v>
      </c>
      <c r="CA179" s="1">
        <v>2</v>
      </c>
      <c r="CB179" s="1">
        <v>31</v>
      </c>
      <c r="CC179" s="1">
        <v>33</v>
      </c>
      <c r="CD179" s="1">
        <v>83</v>
      </c>
      <c r="CE179" s="1">
        <v>145</v>
      </c>
      <c r="CF179" s="1">
        <v>344</v>
      </c>
      <c r="CG179" s="1">
        <v>31</v>
      </c>
      <c r="CH179" s="1">
        <v>136</v>
      </c>
      <c r="CI179" s="1">
        <v>235</v>
      </c>
      <c r="CJ179" s="1">
        <v>402</v>
      </c>
      <c r="CK179" s="1">
        <v>5</v>
      </c>
      <c r="CL179" s="1">
        <v>2</v>
      </c>
      <c r="CM179" s="1">
        <v>16</v>
      </c>
      <c r="CN179" s="1">
        <v>40</v>
      </c>
      <c r="CO179" s="1">
        <v>32</v>
      </c>
      <c r="CP179" s="1">
        <v>42</v>
      </c>
      <c r="CQ179" s="1">
        <v>61</v>
      </c>
      <c r="CT179" s="1">
        <v>44</v>
      </c>
      <c r="CU179" s="1">
        <v>69</v>
      </c>
      <c r="CW179" s="1">
        <v>311</v>
      </c>
      <c r="CY179" s="1">
        <v>63</v>
      </c>
      <c r="DB179" s="1">
        <v>223</v>
      </c>
      <c r="DC179" s="1">
        <v>286</v>
      </c>
      <c r="DE179" s="1">
        <v>11</v>
      </c>
      <c r="DF179" s="1">
        <v>0</v>
      </c>
      <c r="DG179" s="1">
        <v>0</v>
      </c>
      <c r="DH179" s="1">
        <v>5</v>
      </c>
      <c r="DI179" s="1">
        <v>3</v>
      </c>
      <c r="DJ179" s="1">
        <v>3</v>
      </c>
      <c r="DK179" s="1">
        <v>3</v>
      </c>
      <c r="DL179" s="1">
        <v>117</v>
      </c>
      <c r="DM179" s="1">
        <v>22</v>
      </c>
      <c r="DN179" s="1">
        <v>22</v>
      </c>
      <c r="DQ179" s="1">
        <v>0</v>
      </c>
      <c r="DR179" s="1">
        <v>66</v>
      </c>
      <c r="DS179" s="1">
        <v>50</v>
      </c>
      <c r="DU179" s="1">
        <v>302</v>
      </c>
      <c r="DV179" s="1">
        <v>154</v>
      </c>
      <c r="DZ179" s="1">
        <v>85</v>
      </c>
      <c r="EA179" s="1">
        <v>239</v>
      </c>
      <c r="EB179" s="1">
        <v>3</v>
      </c>
      <c r="EC179" s="1">
        <v>9</v>
      </c>
      <c r="ED179" s="1">
        <v>0</v>
      </c>
      <c r="EE179" s="1">
        <v>3</v>
      </c>
      <c r="EF179" s="1">
        <v>40</v>
      </c>
      <c r="EG179" s="1">
        <v>39</v>
      </c>
      <c r="EH179" s="1">
        <v>5</v>
      </c>
      <c r="EI179" s="1">
        <v>46</v>
      </c>
      <c r="EJ179" s="1">
        <v>269</v>
      </c>
      <c r="EK179" s="1">
        <v>127</v>
      </c>
      <c r="EL179" s="1">
        <v>8</v>
      </c>
      <c r="EM179" s="1">
        <v>549</v>
      </c>
      <c r="EN179" s="1">
        <v>63</v>
      </c>
      <c r="EO179" s="1">
        <v>427</v>
      </c>
      <c r="EP179" s="1">
        <v>490</v>
      </c>
      <c r="EQ179" s="1">
        <v>0</v>
      </c>
      <c r="ER179" s="1">
        <v>4</v>
      </c>
      <c r="ES179" s="1">
        <v>8</v>
      </c>
      <c r="ET179" s="1">
        <v>51</v>
      </c>
      <c r="EU179" s="1">
        <v>9</v>
      </c>
      <c r="EV179" s="1">
        <v>30</v>
      </c>
      <c r="EW179" s="1">
        <v>7</v>
      </c>
      <c r="EX179" s="1">
        <v>0</v>
      </c>
      <c r="EY179" s="1">
        <v>5</v>
      </c>
      <c r="EZ179" s="1">
        <v>19</v>
      </c>
      <c r="FA179" s="1">
        <v>0</v>
      </c>
      <c r="FB179" s="1">
        <v>0</v>
      </c>
      <c r="FC179" s="1">
        <v>0</v>
      </c>
      <c r="FD179" s="1">
        <v>0</v>
      </c>
      <c r="FE179" s="1">
        <v>0</v>
      </c>
      <c r="FF179" s="1">
        <v>0</v>
      </c>
      <c r="FG179" s="1">
        <v>0</v>
      </c>
      <c r="FH179" s="1">
        <v>4</v>
      </c>
      <c r="FI179" s="1">
        <v>0</v>
      </c>
      <c r="FJ179" s="1">
        <v>15</v>
      </c>
      <c r="FK179" s="1">
        <v>9</v>
      </c>
      <c r="FL179" s="1">
        <v>0</v>
      </c>
      <c r="FM179" s="1">
        <v>51</v>
      </c>
      <c r="FN179" s="1">
        <v>1</v>
      </c>
      <c r="FO179" s="1">
        <v>2</v>
      </c>
      <c r="FP179" s="1">
        <v>34</v>
      </c>
      <c r="FQ179" s="1">
        <v>1</v>
      </c>
      <c r="FR179" s="1">
        <f>SUM(Tableau17[[#This Row],[2019-T1-ALEXANDRE Audric]:[2019-T1-MARIE Florie]])</f>
        <v>250</v>
      </c>
      <c r="FS179" s="1">
        <v>10</v>
      </c>
      <c r="FT179" s="1">
        <v>100</v>
      </c>
      <c r="FU179" s="1">
        <v>0</v>
      </c>
      <c r="FV179" s="1">
        <v>217</v>
      </c>
      <c r="FW179" s="1">
        <v>0</v>
      </c>
      <c r="FX179" s="1">
        <v>327</v>
      </c>
      <c r="FY179" s="1">
        <v>0</v>
      </c>
      <c r="FZ179" s="1">
        <v>103</v>
      </c>
      <c r="GA179" s="1">
        <v>0</v>
      </c>
      <c r="GB179" s="1">
        <v>275</v>
      </c>
      <c r="GC179" s="1">
        <v>0</v>
      </c>
      <c r="GD179" s="1">
        <v>378</v>
      </c>
      <c r="GE179" s="1">
        <v>33</v>
      </c>
      <c r="GF179" s="1">
        <v>83</v>
      </c>
      <c r="GG179" s="1">
        <v>13</v>
      </c>
      <c r="GH179" s="1">
        <v>215</v>
      </c>
      <c r="GI179" s="1">
        <v>0</v>
      </c>
      <c r="GJ179" s="1">
        <v>344</v>
      </c>
      <c r="GK179" s="1">
        <v>31</v>
      </c>
      <c r="GL179" s="1">
        <v>136</v>
      </c>
      <c r="GM179" s="1">
        <v>0</v>
      </c>
      <c r="GN179" s="1">
        <v>235</v>
      </c>
      <c r="GO179" s="1">
        <v>0</v>
      </c>
      <c r="GP179" s="1">
        <v>402</v>
      </c>
      <c r="GQ179" s="1">
        <v>44</v>
      </c>
      <c r="GR179" s="1">
        <v>60</v>
      </c>
      <c r="GS179" s="1">
        <v>61</v>
      </c>
      <c r="GT179" s="1">
        <v>141</v>
      </c>
      <c r="GU179" s="1">
        <v>5</v>
      </c>
      <c r="GV179" s="1">
        <v>311</v>
      </c>
      <c r="GW179" s="1">
        <v>63</v>
      </c>
      <c r="GX179" s="1">
        <v>0</v>
      </c>
      <c r="GY179" s="1">
        <v>0</v>
      </c>
      <c r="GZ179" s="1">
        <v>223</v>
      </c>
      <c r="HA179" s="1">
        <v>0</v>
      </c>
      <c r="HB179" s="1">
        <v>286</v>
      </c>
      <c r="HC179" s="1">
        <v>58</v>
      </c>
      <c r="HD179" s="1">
        <v>40</v>
      </c>
      <c r="HE179" s="1">
        <v>127</v>
      </c>
      <c r="HF179" s="1">
        <v>319</v>
      </c>
      <c r="HG179" s="1">
        <v>5</v>
      </c>
      <c r="HH179" s="1">
        <v>549</v>
      </c>
      <c r="HI179" s="1">
        <v>63</v>
      </c>
      <c r="HJ179" s="1">
        <v>0</v>
      </c>
      <c r="HK179" s="1">
        <v>427</v>
      </c>
      <c r="HL179" s="1">
        <v>0</v>
      </c>
      <c r="HM179" s="1">
        <v>0</v>
      </c>
      <c r="HN179" s="1">
        <v>490</v>
      </c>
      <c r="HO179" s="1">
        <v>42</v>
      </c>
      <c r="HP179" s="1">
        <v>8</v>
      </c>
      <c r="HQ179" s="1">
        <v>34</v>
      </c>
      <c r="HR179" s="1">
        <v>149</v>
      </c>
      <c r="HS179" s="1">
        <v>19</v>
      </c>
      <c r="HT179" s="1">
        <v>252</v>
      </c>
      <c r="HU179" s="1">
        <v>13</v>
      </c>
      <c r="HV179" s="1">
        <v>64</v>
      </c>
      <c r="HW179" s="1">
        <v>9</v>
      </c>
      <c r="HX179" s="1">
        <v>182</v>
      </c>
      <c r="HY179" s="1">
        <v>0</v>
      </c>
      <c r="HZ179" s="1">
        <v>268</v>
      </c>
      <c r="IA179" s="1">
        <v>25</v>
      </c>
      <c r="IB179" s="1">
        <v>22</v>
      </c>
      <c r="IC179" s="1">
        <v>66</v>
      </c>
      <c r="ID179" s="1">
        <v>178</v>
      </c>
      <c r="IE179" s="1">
        <v>11</v>
      </c>
      <c r="IF179" s="1">
        <v>302</v>
      </c>
      <c r="IG179" s="1">
        <v>0</v>
      </c>
      <c r="IH179" s="1">
        <v>0</v>
      </c>
      <c r="II179" s="1">
        <v>85</v>
      </c>
      <c r="IJ179" s="1">
        <v>154</v>
      </c>
      <c r="IK179" s="1">
        <v>0</v>
      </c>
      <c r="IL179" s="1">
        <v>239</v>
      </c>
      <c r="IM179" s="26">
        <f>IFERROR(Tableau17[[#This Row],[LDIV]]/Tableau17[[#This Row],[Total général]],"")</f>
        <v>0</v>
      </c>
      <c r="IN179" s="26">
        <f>IFERROR(Tableau17[[#This Row],[LDVC]]/Tableau17[[#This Row],[Total général]],"")</f>
        <v>0</v>
      </c>
      <c r="IO179" s="26">
        <f>IFERROR(Tableau17[[#This Row],[LDVD]]/Tableau17[[#This Row],[Total général]],"")</f>
        <v>3.7313432835820892E-2</v>
      </c>
      <c r="IP179" s="26">
        <f>IFERROR(Tableau17[[#This Row],[LDVG]]/Tableau17[[#This Row],[Total général]],"")</f>
        <v>0.16417910447761194</v>
      </c>
      <c r="IQ179" s="26">
        <f>IFERROR(Tableau17[[#This Row],[LEXD]]/Tableau17[[#This Row],[Total général]],"")</f>
        <v>3.7313432835820895E-3</v>
      </c>
      <c r="IR179" s="26">
        <f>IFERROR(Tableau17[[#This Row],[LEXG]]/Tableau17[[#This Row],[Total général]],"")</f>
        <v>0</v>
      </c>
      <c r="IS179" s="26">
        <f>IFERROR(Tableau17[[#This Row],[LLR]]/Tableau17[[#This Row],[Total général]],"")</f>
        <v>0.20149253731343283</v>
      </c>
      <c r="IT179" s="26">
        <f>IFERROR(Tableau17[[#This Row],[LREM]]/Tableau17[[#This Row],[Total général]],"")</f>
        <v>3.3582089552238806E-2</v>
      </c>
      <c r="IU179" s="26">
        <f>IFERROR(Tableau17[[#This Row],[LRN]]/Tableau17[[#This Row],[Total général]],"")</f>
        <v>4.4776119402985072E-2</v>
      </c>
      <c r="IV179" s="26">
        <f>IFERROR(Tableau17[[#This Row],[LUG]]/Tableau17[[#This Row],[Total général]],"")</f>
        <v>0.42164179104477612</v>
      </c>
      <c r="IW179" s="26">
        <f>IFERROR(Tableau17[[#This Row],[LVEC]]/Tableau17[[#This Row],[Total général]],"")</f>
        <v>9.3283582089552244E-2</v>
      </c>
      <c r="IX179" s="26">
        <f>IFERROR(Tableau17[[#This Row],[2008-T1-LCMD]]/Tableau17[[#This Row],[2008-T1-TOTAL]],"")</f>
        <v>4.2813455657492352E-2</v>
      </c>
      <c r="IY179" s="26">
        <f>IFERROR(Tableau17[[#This Row],[2008-T1-LDVD]]/Tableau17[[#This Row],[2008-T1-TOTAL]],"")</f>
        <v>1.834862385321101E-2</v>
      </c>
      <c r="IZ179" s="26">
        <f>IFERROR(Tableau17[[#This Row],[2008-T1-LEXD]]/Tableau17[[#This Row],[2008-T1-TOTAL]],"")</f>
        <v>0</v>
      </c>
      <c r="JA179" s="26">
        <f>IFERROR(Tableau17[[#This Row],[2008-T1-LEXG]]/Tableau17[[#This Row],[2008-T1-TOTAL]],"")</f>
        <v>0.12844036697247707</v>
      </c>
      <c r="JB179" s="26">
        <f>IFERROR(Tableau17[[#This Row],[2008-T1-LFN]]/Tableau17[[#This Row],[2008-T1-TOTAL]],"")</f>
        <v>3.0581039755351681E-2</v>
      </c>
      <c r="JC179" s="26">
        <f>IFERROR(Tableau17[[#This Row],[2008-T1-LMAJ]]/Tableau17[[#This Row],[2008-T1-TOTAL]],"")</f>
        <v>0.24464831804281345</v>
      </c>
      <c r="JD179" s="26">
        <f>IFERROR(Tableau17[[#This Row],[2008-T1-LUG]]/Tableau17[[#This Row],[2008-T1-TOTAL]],"")</f>
        <v>0.53516819571865448</v>
      </c>
      <c r="JE179" s="26">
        <f>IFERROR(Tableau17[[#This Row],[2008-T2-LFN]]/Tableau17[[#This Row],[2008-T2-TOTAL]],"")</f>
        <v>0</v>
      </c>
      <c r="JF179" s="26">
        <f>IFERROR(Tableau17[[#This Row],[2008-T2-LGC]]/Tableau17[[#This Row],[2008-T2-TOTAL]],"")</f>
        <v>0.72751322751322756</v>
      </c>
      <c r="JG179" s="26">
        <f>IFERROR(Tableau17[[#This Row],[2008-T2-LMAJ]]/Tableau17[[#This Row],[2008-T2-TOTAL]],"")</f>
        <v>0.2724867724867725</v>
      </c>
      <c r="JH179" s="26">
        <f>IFERROR(Tableau17[[#This Row],[2008-T2-LUG]]/Tableau17[[#This Row],[2008-T2-TOTAL]],"")</f>
        <v>0</v>
      </c>
      <c r="JI179" s="26">
        <f>IFERROR(Tableau17[[#This Row],[2014-T1-LDIV]]/Tableau17[[#This Row],[2014-T1-TOTAL]],"")</f>
        <v>3.7790697674418602E-2</v>
      </c>
      <c r="JJ179" s="26">
        <f>IFERROR(Tableau17[[#This Row],[2014-T1-LDVD]]/Tableau17[[#This Row],[2014-T1-TOTAL]],"")</f>
        <v>0</v>
      </c>
      <c r="JK179" s="26">
        <f>IFERROR(Tableau17[[#This Row],[2014-T1-LDVG]]/Tableau17[[#This Row],[2014-T1-TOTAL]],"")</f>
        <v>0.10755813953488372</v>
      </c>
      <c r="JL179" s="26">
        <f>IFERROR(Tableau17[[#This Row],[2014-T1-LEXG]]/Tableau17[[#This Row],[2014-T1-TOTAL]],"")</f>
        <v>5.8139534883720929E-3</v>
      </c>
      <c r="JM179" s="26">
        <f>IFERROR(Tableau17[[#This Row],[2014-T1-LFG]]/Tableau17[[#This Row],[2014-T1-TOTAL]],"")</f>
        <v>9.0116279069767435E-2</v>
      </c>
      <c r="JN179" s="26">
        <f>IFERROR(Tableau17[[#This Row],[2014-T1-LFN]]/Tableau17[[#This Row],[2014-T1-TOTAL]],"")</f>
        <v>9.5930232558139539E-2</v>
      </c>
      <c r="JO179" s="26">
        <f>IFERROR(Tableau17[[#This Row],[2014-T1-LUD]]/Tableau17[[#This Row],[2014-T1-TOTAL]],"")</f>
        <v>0.24127906976744187</v>
      </c>
      <c r="JP179" s="26">
        <f>IFERROR(Tableau17[[#This Row],[2014-T1-LUG]]/Tableau17[[#This Row],[2014-T1-TOTAL]],"")</f>
        <v>0.42151162790697677</v>
      </c>
      <c r="JQ179" s="26">
        <f>IFERROR(Tableau17[[#This Row],[2014-T2-LFN]]/Tableau17[[#This Row],[2014-T2-TOTAL]],"")</f>
        <v>7.7114427860696513E-2</v>
      </c>
      <c r="JR179" s="26">
        <f>IFERROR(Tableau17[[#This Row],[2014-T2-LUD]]/Tableau17[[#This Row],[2014-T2-TOTAL]],"")</f>
        <v>0.3383084577114428</v>
      </c>
      <c r="JS179" s="26">
        <f>IFERROR(Tableau17[[#This Row],[2014-T2-LUG]]/Tableau17[[#This Row],[2014-T2-TOTAL]],"")</f>
        <v>0.58457711442786064</v>
      </c>
      <c r="JT179" s="26">
        <f>IFERROR(Tableau17[[#This Row],[2015-T1-BC-DIV]]/Tableau17[[#This Row],[2015-T1-TOTAL]],"")</f>
        <v>1.607717041800643E-2</v>
      </c>
      <c r="JU179" s="26">
        <f>IFERROR(Tableau17[[#This Row],[2015-T1-BC-DLF]]/Tableau17[[#This Row],[2015-T1-TOTAL]],"")</f>
        <v>6.4308681672025723E-3</v>
      </c>
      <c r="JV179" s="26">
        <f>IFERROR(Tableau17[[#This Row],[2015-T1-BC-DVD]]/Tableau17[[#This Row],[2015-T1-TOTAL]],"")</f>
        <v>5.1446945337620578E-2</v>
      </c>
      <c r="JW179" s="26">
        <f>IFERROR(Tableau17[[#This Row],[2015-T1-BC-DVG]]/Tableau17[[#This Row],[2015-T1-TOTAL]],"")</f>
        <v>0.12861736334405144</v>
      </c>
      <c r="JX179" s="26">
        <f>IFERROR(Tableau17[[#This Row],[2015-T1-BC-FG]]/Tableau17[[#This Row],[2015-T1-TOTAL]],"")</f>
        <v>0.10289389067524116</v>
      </c>
      <c r="JY179" s="26">
        <f>IFERROR(Tableau17[[#This Row],[2015-T1-BC-FN]]/Tableau17[[#This Row],[2015-T1-TOTAL]],"")</f>
        <v>0.13504823151125403</v>
      </c>
      <c r="JZ179" s="26">
        <f>IFERROR(Tableau17[[#This Row],[2015-T1-BC-MDM]]/Tableau17[[#This Row],[2015-T1-TOTAL]],"")</f>
        <v>0.19614147909967847</v>
      </c>
      <c r="KA179" s="26">
        <f>IFERROR(Tableau17[[#This Row],[2015-T1-BC-RDG]]/Tableau17[[#This Row],[2015-T1-TOTAL]],"")</f>
        <v>0</v>
      </c>
      <c r="KB179" s="26">
        <f>IFERROR(Tableau17[[#This Row],[2015-T1-BC-SOC]]/Tableau17[[#This Row],[2015-T1-TOTAL]],"")</f>
        <v>0</v>
      </c>
      <c r="KC179" s="26">
        <f>IFERROR(Tableau17[[#This Row],[2015-T1-BC-UD]]/Tableau17[[#This Row],[2015-T1-TOTAL]],"")</f>
        <v>0.14147909967845659</v>
      </c>
      <c r="KD179" s="26">
        <f>IFERROR(Tableau17[[#This Row],[2015-T1-BC-UG]]/Tableau17[[#This Row],[2015-T1-TOTAL]],"")</f>
        <v>0.22186495176848875</v>
      </c>
      <c r="KE179" s="26">
        <f>IFERROR(Tableau17[[#This Row],[2015-T1-BC-VEC]]/Tableau17[[#This Row],[2015-T1-TOTAL]],"")</f>
        <v>0</v>
      </c>
      <c r="KF179" s="26">
        <f>IFERROR(Tableau17[[#This Row],[2015-T2-BC-DVG]]/Tableau17[[#This Row],[2015-T2-TOTAL]],"")</f>
        <v>0</v>
      </c>
      <c r="KG179" s="26">
        <f>IFERROR(Tableau17[[#This Row],[2015-T2-BC-FN]]/Tableau17[[#This Row],[2015-T2-TOTAL]],"")</f>
        <v>0.22027972027972029</v>
      </c>
      <c r="KH179" s="26">
        <f>IFERROR(Tableau17[[#This Row],[2015-T2-BC-SOC]]/Tableau17[[#This Row],[2015-T2-TOTAL]],"")</f>
        <v>0</v>
      </c>
      <c r="KI179" s="26">
        <f>IFERROR(Tableau17[[#This Row],[2015-T2-BC-UD]]/Tableau17[[#This Row],[2015-T2-TOTAL]],"")</f>
        <v>0</v>
      </c>
      <c r="KJ179" s="26">
        <f>IFERROR(Tableau17[[#This Row],[2015-T2-BC-UG]]/Tableau17[[#This Row],[2015-T2-TOTAL]],"")</f>
        <v>0.77972027972027969</v>
      </c>
      <c r="KK179" s="26">
        <f>IFERROR(Tableau17[[#This Row],[2017 (L)-T1-COM]]/Tableau17[[#This Row],[2017 (L)-T1-TOTAL]],"")</f>
        <v>0</v>
      </c>
      <c r="KL179" s="26">
        <f>IFERROR(Tableau17[[#This Row],[2017 (L)-T1-DIV]]/Tableau17[[#This Row],[2017 (L)-T1-TOTAL]],"")</f>
        <v>3.6423841059602648E-2</v>
      </c>
      <c r="KM179" s="26">
        <f>IFERROR(Tableau17[[#This Row],[2017 (L)-T1-DLF]]/Tableau17[[#This Row],[2017 (L)-T1-TOTAL]],"")</f>
        <v>0</v>
      </c>
      <c r="KN179" s="26">
        <f>IFERROR(Tableau17[[#This Row],[2017 (L)-T1-DVD]]/Tableau17[[#This Row],[2017 (L)-T1-TOTAL]],"")</f>
        <v>0</v>
      </c>
      <c r="KO179" s="26">
        <f>IFERROR(Tableau17[[#This Row],[2017 (L)-T1-DVG]]/Tableau17[[#This Row],[2017 (L)-T1-TOTAL]],"")</f>
        <v>1.6556291390728478E-2</v>
      </c>
      <c r="KP179" s="26">
        <f>IFERROR(Tableau17[[#This Row],[2017 (L)-T1-ECO]]/Tableau17[[#This Row],[2017 (L)-T1-TOTAL]],"")</f>
        <v>9.9337748344370865E-3</v>
      </c>
      <c r="KQ179" s="26">
        <f>IFERROR(Tableau17[[#This Row],[2017 (L)-T1-EXD]]/Tableau17[[#This Row],[2017 (L)-T1-TOTAL]],"")</f>
        <v>9.9337748344370865E-3</v>
      </c>
      <c r="KR179" s="26">
        <f>IFERROR(Tableau17[[#This Row],[2017 (L)-T1-EXG]]/Tableau17[[#This Row],[2017 (L)-T1-TOTAL]],"")</f>
        <v>9.9337748344370865E-3</v>
      </c>
      <c r="KS179" s="26">
        <f>IFERROR(Tableau17[[#This Row],[2017 (L)-T1-FI]]/Tableau17[[#This Row],[2017 (L)-T1-TOTAL]],"")</f>
        <v>0.38741721854304634</v>
      </c>
      <c r="KT179" s="26">
        <f>IFERROR(Tableau17[[#This Row],[2017 (L)-T1-FN]]/Tableau17[[#This Row],[2017 (L)-T1-TOTAL]],"")</f>
        <v>7.2847682119205295E-2</v>
      </c>
      <c r="KU179" s="26">
        <f>IFERROR(Tableau17[[#This Row],[2017 (L)-T1-LR]]/Tableau17[[#This Row],[2017 (L)-T1-TOTAL]],"")</f>
        <v>7.2847682119205295E-2</v>
      </c>
      <c r="KV179" s="26">
        <f>IFERROR(Tableau17[[#This Row],[2017 (L)-T1-MDM]]/Tableau17[[#This Row],[2017 (L)-T1-TOTAL]],"")</f>
        <v>0</v>
      </c>
      <c r="KW179" s="26">
        <f>IFERROR(Tableau17[[#This Row],[2017 (L)-T1-RDG]]/Tableau17[[#This Row],[2017 (L)-T1-TOTAL]],"")</f>
        <v>0</v>
      </c>
      <c r="KX179" s="26">
        <f>IFERROR(Tableau17[[#This Row],[2017 (L)-T1-REG]]/Tableau17[[#This Row],[2017 (L)-T1-TOTAL]],"")</f>
        <v>0</v>
      </c>
      <c r="KY179" s="26">
        <f>IFERROR(Tableau17[[#This Row],[2017 (L)-T1-REM]]/Tableau17[[#This Row],[2017 (L)-T1-TOTAL]],"")</f>
        <v>0.2185430463576159</v>
      </c>
      <c r="KZ179" s="26">
        <f>IFERROR(Tableau17[[#This Row],[2017 (L)-T1-SOC]]/Tableau17[[#This Row],[2017 (L)-T1-TOTAL]],"")</f>
        <v>0.16556291390728478</v>
      </c>
      <c r="LA179" s="26">
        <f>IFERROR(Tableau17[[#This Row],[2017 (L)-T1-UDI]]/Tableau17[[#This Row],[2017 (L)-T1-TOTAL]],"")</f>
        <v>0</v>
      </c>
      <c r="LB179" s="26">
        <f>IFERROR(Tableau17[[#This Row],[2017 (L)-T2-FI]]/Tableau17[[#This Row],[2017 (L)-T2-TOTAL]],"")</f>
        <v>0.64435146443514646</v>
      </c>
      <c r="LC179" s="26">
        <f>IFERROR(Tableau17[[#This Row],[2017 (L)-T2-FN]]/Tableau17[[#This Row],[2017 (L)-T2-TOTAL]],"")</f>
        <v>0</v>
      </c>
      <c r="LD179" s="26">
        <f>IFERROR(Tableau17[[#This Row],[2017 (L)-T2-LR]]/Tableau17[[#This Row],[2017 (L)-T2-TOTAL]],"")</f>
        <v>0</v>
      </c>
      <c r="LE179" s="26">
        <f>IFERROR(Tableau17[[#This Row],[2017 (L)-T2-MDM]]/Tableau17[[#This Row],[2017 (L)-T2-TOTAL]],"")</f>
        <v>0</v>
      </c>
      <c r="LF179" s="26">
        <f>IFERROR(Tableau17[[#This Row],[2017 (L)-T2-REM]]/Tableau17[[#This Row],[2017 (L)-T2-TOTAL]],"")</f>
        <v>0.35564853556485354</v>
      </c>
      <c r="LG179" s="26">
        <f>IFERROR(Tableau17[[#This Row],[2017-T1-ARTHAUD Nathalie]]/Tableau17[[#This Row],[2017-T1-TOTAL]],"")</f>
        <v>5.4644808743169399E-3</v>
      </c>
      <c r="LH179" s="26">
        <f>IFERROR(Tableau17[[#This Row],[2017-T1-ASSELINEAU Fran]]/Tableau17[[#This Row],[2017-T1-TOTAL]],"")</f>
        <v>1.6393442622950821E-2</v>
      </c>
      <c r="LI179" s="26">
        <f>IFERROR(Tableau17[[#This Row],[2017-T1-CHEMINADE Jacques]]/Tableau17[[#This Row],[2017-T1-TOTAL]],"")</f>
        <v>0</v>
      </c>
      <c r="LJ179" s="26">
        <f>IFERROR(Tableau17[[#This Row],[2017-T1-DUPONT-AIGNAN Nicolas]]/Tableau17[[#This Row],[2017-T1-TOTAL]],"")</f>
        <v>5.4644808743169399E-3</v>
      </c>
      <c r="LK179" s="26">
        <f>IFERROR(Tableau17[[#This Row],[2017-T1-FILLON Fran]]/Tableau17[[#This Row],[2017-T1-TOTAL]],"")</f>
        <v>7.2859744990892539E-2</v>
      </c>
      <c r="LL179" s="26">
        <f>IFERROR(Tableau17[[#This Row],[2017-T1-HAMON Beno]]/Tableau17[[#This Row],[2017-T1-TOTAL]],"")</f>
        <v>7.1038251366120214E-2</v>
      </c>
      <c r="LM179" s="26">
        <f>IFERROR(Tableau17[[#This Row],[2017-T1-LASSALLE Jean]]/Tableau17[[#This Row],[2017-T1-TOTAL]],"")</f>
        <v>9.1074681238615673E-3</v>
      </c>
      <c r="LN179" s="26">
        <f>IFERROR(Tableau17[[#This Row],[2017-T1-LE PEN Marine]]/Tableau17[[#This Row],[2017-T1-TOTAL]],"")</f>
        <v>8.3788706739526417E-2</v>
      </c>
      <c r="LO179" s="26">
        <f>IFERROR(Tableau17[[#This Row],[2017-T1-M Jean-Luc]]/Tableau17[[#This Row],[2017-T1-TOTAL]],"")</f>
        <v>0.48998178506375228</v>
      </c>
      <c r="LP179" s="26">
        <f>IFERROR(Tableau17[[#This Row],[2017-T1-MACRON Emmanuel]]/Tableau17[[#This Row],[2017-T1-TOTAL]],"")</f>
        <v>0.23132969034608378</v>
      </c>
      <c r="LQ179" s="26">
        <f>IFERROR(Tableau17[[#This Row],[2017-T1-POUTOU Philippe]]/Tableau17[[#This Row],[2017-T1-TOTAL]],"")</f>
        <v>1.4571948998178506E-2</v>
      </c>
      <c r="LR179" s="26">
        <f>IFERROR(Tableau17[[#This Row],[2017-T2-LE PEN Marine]]/Tableau17[[#This Row],[2017-T2-TOTAL]],"")</f>
        <v>0.12857142857142856</v>
      </c>
      <c r="LS179" s="26">
        <f>IFERROR(Tableau17[[#This Row],[2017-T2-MACRON Emmanuel]]/Tableau17[[#This Row],[2017-T2-TOTAL]],"")</f>
        <v>0.87142857142857144</v>
      </c>
      <c r="LT179" s="26">
        <f>IFERROR(Tableau17[[#This Row],[2019-T1-ALEXANDRE Audric]]/Tableau17[[#This Row],[2019-T1-TOTAL]],"")</f>
        <v>0</v>
      </c>
      <c r="LU179" s="26">
        <f>IFERROR(Tableau17[[#This Row],[2019-T1-ARTHAUD Nathalie]]/Tableau17[[#This Row],[2019-T1-TOTAL]],"")</f>
        <v>1.6E-2</v>
      </c>
      <c r="LV179" s="26">
        <f>IFERROR(Tableau17[[#This Row],[2019-T1-ASSELINEAU François]]/Tableau17[[#This Row],[2019-T1-TOTAL]],"")</f>
        <v>3.2000000000000001E-2</v>
      </c>
      <c r="LW179" s="26">
        <f>IFERROR(Tableau17[[#This Row],[2019-T1-AUBRY Manon]]/Tableau17[[#This Row],[2019-T1-TOTAL]],"")</f>
        <v>0.20399999999999999</v>
      </c>
      <c r="LX179" s="26">
        <f>IFERROR(Tableau17[[#This Row],[2019-T1-AZERGUI Nagib]]/Tableau17[[#This Row],[2019-T1-TOTAL]],"")</f>
        <v>3.5999999999999997E-2</v>
      </c>
      <c r="LY179" s="26">
        <f>IFERROR(Tableau17[[#This Row],[2019-T1-BARDELLA Jordan]]/Tableau17[[#This Row],[2019-T1-TOTAL]],"")</f>
        <v>0.12</v>
      </c>
      <c r="LZ179" s="26">
        <f>IFERROR(Tableau17[[#This Row],[2019-T1-BELLAMY François-Xavier]]/Tableau17[[#This Row],[2019-T1-TOTAL]],"")</f>
        <v>2.8000000000000001E-2</v>
      </c>
      <c r="MA179" s="26">
        <f>IFERROR(Tableau17[[#This Row],[2019-T1-BIDOU Olivier]]/Tableau17[[#This Row],[2019-T1-TOTAL]],"")</f>
        <v>0</v>
      </c>
      <c r="MB179" s="26">
        <f>IFERROR(Tableau17[[#This Row],[2019-T1-BOURG Dominique]]/Tableau17[[#This Row],[2019-T1-TOTAL]],"")</f>
        <v>0.02</v>
      </c>
      <c r="MC179" s="26">
        <f>IFERROR(Tableau17[[#This Row],[2019-T1-BROSSAT Ian]]/Tableau17[[#This Row],[2019-T1-TOTAL]],"")</f>
        <v>7.5999999999999998E-2</v>
      </c>
      <c r="MD179" s="26">
        <f>IFERROR(Tableau17[[#This Row],[2019-T1-CAILLAUD Sophie]]/Tableau17[[#This Row],[2019-T1-TOTAL]],"")</f>
        <v>0</v>
      </c>
      <c r="ME179" s="26">
        <f>IFERROR(Tableau17[[#This Row],[2019-T1-CAMUS Renaud]]/Tableau17[[#This Row],[2019-T1-TOTAL]],"")</f>
        <v>0</v>
      </c>
      <c r="MF179" s="26">
        <f>IFERROR(Tableau17[[#This Row],[2019-T1-CHALENÇON Christophe]]/Tableau17[[#This Row],[2019-T1-TOTAL]],"")</f>
        <v>0</v>
      </c>
      <c r="MG179" s="26">
        <f>IFERROR(Tableau17[[#This Row],[2019-T1-CORBET Cathy Denise Ginette]]/Tableau17[[#This Row],[2019-T1-TOTAL]],"")</f>
        <v>0</v>
      </c>
      <c r="MH179" s="26">
        <f>IFERROR(Tableau17[[#This Row],[2019-T1-DE PREVOISIN Robert]]/Tableau17[[#This Row],[2019-T1-TOTAL]],"")</f>
        <v>0</v>
      </c>
      <c r="MI179" s="26">
        <f>IFERROR(Tableau17[[#This Row],[2019-T1-DELFEL Thérèse]]/Tableau17[[#This Row],[2019-T1-TOTAL]],"")</f>
        <v>0</v>
      </c>
      <c r="MJ179" s="26">
        <f>IFERROR(Tableau17[[#This Row],[2019-T1-DIEUMEGARD Pierre]]/Tableau17[[#This Row],[2019-T1-TOTAL]],"")</f>
        <v>0</v>
      </c>
      <c r="MK179" s="26">
        <f>IFERROR(Tableau17[[#This Row],[2019-T1-DUPONT-AIGNAN Nicolas]]/Tableau17[[#This Row],[2019-T1-TOTAL]],"")</f>
        <v>1.6E-2</v>
      </c>
      <c r="ML179" s="26">
        <f>IFERROR(Tableau17[[#This Row],[2019-T1-GERNIGON Yves]]/Tableau17[[#This Row],[2019-T1-TOTAL]],"")</f>
        <v>0</v>
      </c>
      <c r="MM179" s="26">
        <f>IFERROR(Tableau17[[#This Row],[2019-T1-GLUCKSMANN Raphaël]]/Tableau17[[#This Row],[2019-T1-TOTAL]],"")</f>
        <v>0.06</v>
      </c>
      <c r="MN179" s="26">
        <f>IFERROR(Tableau17[[#This Row],[2019-T1-HAMON Benoît]]/Tableau17[[#This Row],[2019-T1-TOTAL]],"")</f>
        <v>3.5999999999999997E-2</v>
      </c>
      <c r="MO179" s="26">
        <f>IFERROR(Tableau17[[#This Row],[2019-T1-HELGEN Gilles]]/Tableau17[[#This Row],[2019-T1-TOTAL]],"")</f>
        <v>0</v>
      </c>
      <c r="MP179" s="26">
        <f>IFERROR(Tableau17[[#This Row],[2019-T1-JADOT Yannick]]/Tableau17[[#This Row],[2019-T1-TOTAL]],"")</f>
        <v>0.20399999999999999</v>
      </c>
      <c r="MQ179" s="26">
        <f>IFERROR(Tableau17[[#This Row],[2019-T1-LAGARDE Jean-Christophe]]/Tableau17[[#This Row],[2019-T1-TOTAL]],"")</f>
        <v>4.0000000000000001E-3</v>
      </c>
      <c r="MR179" s="26">
        <f>IFERROR(Tableau17[[#This Row],[2019-T1-LALANNE Francis]]/Tableau17[[#This Row],[2019-T1-TOTAL]],"")</f>
        <v>8.0000000000000002E-3</v>
      </c>
      <c r="MS179" s="26">
        <f>IFERROR(Tableau17[[#This Row],[2019-T1-LOISEAU Nathalie]]/Tableau17[[#This Row],[2019-T1-TOTAL]],"")</f>
        <v>0.13600000000000001</v>
      </c>
      <c r="MT179" s="26">
        <f>IFERROR(Tableau17[[#This Row],[2019-T1-MARIE Florie]]/Tableau17[[#This Row],[2019-T1-TOTAL]],"")</f>
        <v>4.0000000000000001E-3</v>
      </c>
      <c r="MU179" s="26">
        <f>IFERROR(Tableau17[[#This Row],[2008-T1-MACROEXTRDROITE]]/Tableau17[[#This Row],[2008-T1-MACROTOTALE]],"")</f>
        <v>3.0581039755351681E-2</v>
      </c>
      <c r="MV179" s="26">
        <f>IFERROR(Tableau17[[#This Row],[2008-T1-MACRODROITE]]/Tableau17[[#This Row],[2008-T1-MACROTOTALE]],"")</f>
        <v>0.3058103975535168</v>
      </c>
      <c r="MW179" s="26">
        <f>IFERROR(Tableau17[[#This Row],[2008-T1-MACROCENTRE]]/Tableau17[[#This Row],[2008-T1-MACROTOTALE]],"")</f>
        <v>0</v>
      </c>
      <c r="MX179" s="26">
        <f>IFERROR(Tableau17[[#This Row],[2008-T1-MACROGAUCHE]]/Tableau17[[#This Row],[2008-T1-MACROTOTALE]],"")</f>
        <v>0.66360856269113155</v>
      </c>
      <c r="MY179" s="26">
        <f>IFERROR(Tableau17[[#This Row],[2008-T1-MACROAUTRE]]/Tableau17[[#This Row],[2008-T1-MACROTOTALE]],"")</f>
        <v>0</v>
      </c>
      <c r="MZ179" s="26">
        <f>IFERROR(Tableau17[[#This Row],[2008-T2-MACROEXTRDROITE]]/Tableau17[[#This Row],[2008-T2-MACROTOTALE]],"")</f>
        <v>0</v>
      </c>
      <c r="NA179" s="26">
        <f>IFERROR(Tableau17[[#This Row],[2008-T2-MACRODROITE]]/Tableau17[[#This Row],[2008-T2-MACROTOTALE]],"")</f>
        <v>0.2724867724867725</v>
      </c>
      <c r="NB179" s="26">
        <f>IFERROR(Tableau17[[#This Row],[2008-T2-MACROCENTRE]]/Tableau17[[#This Row],[2008-T2-MACROTOTALE]],"")</f>
        <v>0</v>
      </c>
      <c r="NC179" s="26">
        <f>IFERROR(Tableau17[[#This Row],[2008-T2-MACROGAUCHE]]/Tableau17[[#This Row],[2008-T2-MACROTOTALE]],"")</f>
        <v>0.72751322751322756</v>
      </c>
      <c r="ND179" s="26">
        <f>IFERROR(Tableau17[[#This Row],[2008-T2-MACROAUTRE]]/Tableau17[[#This Row],[2008-T2-MACROTOTALE]],"")</f>
        <v>0</v>
      </c>
      <c r="NE179" s="26">
        <f>IFERROR(Tableau17[[#This Row],[2014-T1-MACROEXTRDROITE]]/Tableau17[[#This Row],[2014-T1-MACROTOTALE]],"")</f>
        <v>9.5930232558139539E-2</v>
      </c>
      <c r="NF179" s="26">
        <f>IFERROR(Tableau17[[#This Row],[2014-T1-MACRODROITE]]/Tableau17[[#This Row],[2014-T1-MACROTOTALE]],"")</f>
        <v>0.24127906976744187</v>
      </c>
      <c r="NG179" s="26">
        <f>IFERROR(Tableau17[[#This Row],[2014-T1-MACROCENTRE]]/Tableau17[[#This Row],[2014-T1-MACROTOTALE]],"")</f>
        <v>3.7790697674418602E-2</v>
      </c>
      <c r="NH179" s="26">
        <f>IFERROR(Tableau17[[#This Row],[2014-T1-MACROGAUCHE]]/Tableau17[[#This Row],[2014-T1-MACROTOTALE]],"")</f>
        <v>0.625</v>
      </c>
      <c r="NI179" s="26">
        <f>IFERROR(Tableau17[[#This Row],[2014-T1-MACROAUTRE]]/Tableau17[[#This Row],[2014-T1-MACROTOTALE]],"")</f>
        <v>0</v>
      </c>
      <c r="NJ179" s="26">
        <f>IFERROR(Tableau17[[#This Row],[2014-T2-MACROEXTRDROITE]]/Tableau17[[#This Row],[2014-T2-MACROTOTALE]],"")</f>
        <v>7.7114427860696513E-2</v>
      </c>
      <c r="NK179" s="26">
        <f>IFERROR(Tableau17[[#This Row],[2014-T2-MACRODROITE]]/Tableau17[[#This Row],[2014-T2-MACROTOTALE]],"")</f>
        <v>0.3383084577114428</v>
      </c>
      <c r="NL179" s="26">
        <f>IFERROR(Tableau17[[#This Row],[2014-T2-MACROCENTRE]]/Tableau17[[#This Row],[2014-T2-MACROTOTALE]],"")</f>
        <v>0</v>
      </c>
      <c r="NM179" s="26">
        <f>IFERROR(Tableau17[[#This Row],[2014-T2-MACROGAUCHE]]/Tableau17[[#This Row],[2014-T2-MACROTOTALE]],"")</f>
        <v>0.58457711442786064</v>
      </c>
      <c r="NN179" s="26">
        <f>IFERROR(Tableau17[[#This Row],[2014-T2-MACROAUTRE]]/Tableau17[[#This Row],[2014-T2-MACROTOTALE]],"")</f>
        <v>0</v>
      </c>
      <c r="NO179" s="26">
        <f>IFERROR( Tableau17[[#This Row],[2015-T1-MACROEXTRDROITE]]/Tableau17[[#This Row],[2015-T1-MACROTOTALE]],"")</f>
        <v>0.14147909967845659</v>
      </c>
      <c r="NP179" s="26">
        <f>IFERROR(Tableau17[[#This Row],[2015-T1-MACRODROITE]]/Tableau17[[#This Row],[2015-T1-MACROTOTALE]],"")</f>
        <v>0.19292604501607716</v>
      </c>
      <c r="NQ179" s="26">
        <f>IFERROR(Tableau17[[#This Row],[2015-T1-MACROCENTRE]]/Tableau17[[#This Row],[2015-T1-MACROTOTALE]],"")</f>
        <v>0.19614147909967847</v>
      </c>
      <c r="NR179" s="26">
        <f>IFERROR(Tableau17[[#This Row],[2015-T1-MACROGAUCHE]]/Tableau17[[#This Row],[2015-T1-MACROTOTALE]],"")</f>
        <v>0.45337620578778137</v>
      </c>
      <c r="NS179" s="26">
        <f>IFERROR(Tableau17[[#This Row],[2015-T1-MACROAUTRE]]/Tableau17[[#This Row],[2015-T1-MACROTOTALE]],"")</f>
        <v>1.607717041800643E-2</v>
      </c>
      <c r="NT179" s="26">
        <f>IFERROR(Tableau17[[#This Row],[2015-T2-MACROEXTRDROITE]]/Tableau17[[#This Row],[2015-T2-MACROTOTALE]],"")</f>
        <v>0.22027972027972029</v>
      </c>
      <c r="NU179" s="26">
        <f>IFERROR(Tableau17[[#This Row],[2015-T2-MACRODROITE]]/Tableau17[[#This Row],[2015-T2-MACROTOTALE]],"")</f>
        <v>0</v>
      </c>
      <c r="NV179" s="26">
        <f>IFERROR(Tableau17[[#This Row],[2015-T2-MACROCENTRE]]/Tableau17[[#This Row],[2015-T2-MACROTOTALE]],"")</f>
        <v>0</v>
      </c>
      <c r="NW179" s="26">
        <f>IFERROR(Tableau17[[#This Row],[2015-T2-MACROGAUCHE]]/Tableau17[[#This Row],[2015-T2-MACROTOTALE]],"")</f>
        <v>0.77972027972027969</v>
      </c>
      <c r="NX179" s="26">
        <f>IFERROR(Tableau17[[#This Row],[2015-T2-MACROAUTRE]]/Tableau17[[#This Row],[2015-T2-MACROTOTALE]],"")</f>
        <v>0</v>
      </c>
      <c r="NY179" s="26">
        <f>IFERROR(Tableau17[[#This Row],[2017-T1-MACROEXTRDROITE]]/Tableau17[[#This Row],[2017-T1-MACROTOTALE]],"")</f>
        <v>0.10564663023679417</v>
      </c>
      <c r="NZ179" s="26">
        <f>IFERROR(Tableau17[[#This Row],[2017-T1-MACRODROITE]]/Tableau17[[#This Row],[2017-T1-MACROTOTALE]],"")</f>
        <v>7.2859744990892539E-2</v>
      </c>
      <c r="OA179" s="26">
        <f>IFERROR(Tableau17[[#This Row],[2017-T1-MACROCENTRE]]/Tableau17[[#This Row],[2017-T1-MACROTOTALE]],"")</f>
        <v>0.23132969034608378</v>
      </c>
      <c r="OB179" s="26">
        <f>IFERROR(Tableau17[[#This Row],[2017-T1-MACROGAUCHE]]/Tableau17[[#This Row],[2017-T1-MACROTOTALE]],"")</f>
        <v>0.58105646630236796</v>
      </c>
      <c r="OC179" s="26">
        <f>IFERROR(Tableau17[[#This Row],[2017-T1-MACROAUTRE]]/Tableau17[[#This Row],[2017-T1-MACROTOTALE]],"")</f>
        <v>9.1074681238615673E-3</v>
      </c>
      <c r="OD179" s="26">
        <f>IFERROR(Tableau17[[#This Row],[2017-T2-MACROEXTRDROITE]]/Tableau17[[#This Row],[2017-T2-MACROTOTALE]],"")</f>
        <v>0.12857142857142856</v>
      </c>
      <c r="OE179" s="26">
        <f>IFERROR(Tableau17[[#This Row],[2017-T2-MACRODROITE]]/Tableau17[[#This Row],[2017-T2-MACROTOTALE]],"")</f>
        <v>0</v>
      </c>
      <c r="OF179" s="26">
        <f>IFERROR(Tableau17[[#This Row],[2017-T2-MACROCENTRE]]/Tableau17[[#This Row],[2017-T2-MACROTOTALE]],"")</f>
        <v>0.87142857142857144</v>
      </c>
      <c r="OG179" s="26">
        <f>IFERROR(Tableau17[[#This Row],[2017-T2-MACROGAUCHE]]/Tableau17[[#This Row],[2017-T2-MACROTOTALE]],"")</f>
        <v>0</v>
      </c>
      <c r="OH179" s="26">
        <f>IFERROR(Tableau17[[#This Row],[2017-T2-MACROAUTRE]]/Tableau17[[#This Row],[2017-T2-MACROTOTALE]],"")</f>
        <v>0</v>
      </c>
      <c r="OI179" s="26">
        <f>IFERROR(Tableau17[[#This Row],[2019-T1-MACROEXTRDROITE]]/Tableau17[[#This Row],[2019-T1-MACROTOTALE]],"")</f>
        <v>0.16666666666666666</v>
      </c>
      <c r="OJ179" s="26">
        <f>IFERROR(Tableau17[[#This Row],[2019-T1-MACRODROITE]]/Tableau17[[#This Row],[2019-T1-MACROTOTALE]],"")</f>
        <v>3.1746031746031744E-2</v>
      </c>
      <c r="OK179" s="26">
        <f>IFERROR(Tableau17[[#This Row],[2019-T1-MACROCENTRE]]/Tableau17[[#This Row],[2019-T1-MACROTOTALE]],"")</f>
        <v>0.13492063492063491</v>
      </c>
      <c r="OL179" s="26">
        <f>IFERROR(Tableau17[[#This Row],[2019-T1-MACROGAUCHE]]/Tableau17[[#This Row],[2019-T1-MACROTOTALE]],"")</f>
        <v>0.59126984126984128</v>
      </c>
      <c r="OM179" s="26">
        <f>IFERROR(Tableau17[[#This Row],[2019-T1-MACROAUTRE]]/Tableau17[[#This Row],[2019-T1-MACROTOTALE]],"")</f>
        <v>7.5396825396825393E-2</v>
      </c>
      <c r="ON179" s="26">
        <f>IFERROR(Tableau17[[#This Row],[2020-T1-MACROEXTRDROITE]]/Tableau17[[#This Row],[2020-T1-MACROTOTALE]],"")</f>
        <v>4.8507462686567165E-2</v>
      </c>
      <c r="OO179" s="26">
        <f>IFERROR(Tableau17[[#This Row],[2020-T1-MACRODROITE]]/Tableau17[[#This Row],[2020-T1-MACROTOTALE]],"")</f>
        <v>0.23880597014925373</v>
      </c>
      <c r="OP179" s="26">
        <f>IFERROR(Tableau17[[#This Row],[2020-T1-MACROCENTRE]]/Tableau17[[#This Row],[2020-T1-MACROTOTALE]],"")</f>
        <v>3.3582089552238806E-2</v>
      </c>
      <c r="OQ179" s="26">
        <f>IFERROR(Tableau17[[#This Row],[2020-T1-MACROGAUCHE]]/Tableau17[[#This Row],[2020-T1-MACROTOTALE]],"")</f>
        <v>0.67910447761194026</v>
      </c>
      <c r="OR179" s="26">
        <f>IFERROR(Tableau17[[#This Row],[2020-T1-MACROAUTRE]]/Tableau17[[#This Row],[2020-T1-MACROTOTALE]],"")</f>
        <v>0</v>
      </c>
      <c r="OS179" s="26">
        <f>IFERROR(Tableau17[[#This Row],[2017 (L)-T1-MACROEXTRDROITE]]/Tableau17[[#This Row],[2017 (L)-T1-MACROTOTALE]],"")</f>
        <v>8.2781456953642391E-2</v>
      </c>
      <c r="OT179" s="26">
        <f>IFERROR(Tableau17[[#This Row],[2017 (L)-T1-MACRODROITE]]/Tableau17[[#This Row],[2017 (L)-T1-MACROTOTALE]],"")</f>
        <v>7.2847682119205295E-2</v>
      </c>
      <c r="OU179" s="26">
        <f>IFERROR(Tableau17[[#This Row],[2017 (L)-T1-MACROCENTRE]]/Tableau17[[#This Row],[2017 (L)-T1-MACROTOTALE]],"")</f>
        <v>0.2185430463576159</v>
      </c>
      <c r="OV179" s="26">
        <f>IFERROR(Tableau17[[#This Row],[2017 (L)-T1-MACROGAUCHE]]/Tableau17[[#This Row],[2017 (L)-T1-MACROTOTALE]],"")</f>
        <v>0.58940397350993379</v>
      </c>
      <c r="OW179" s="26">
        <f>IFERROR(Tableau17[[#This Row],[2017 (L)-T1-MACROAUTRE]]/Tableau17[[#This Row],[2017 (L)-T1-MACROTOTALE]],"")</f>
        <v>3.6423841059602648E-2</v>
      </c>
      <c r="OX179" s="26">
        <f>IFERROR(Tableau17[[#This Row],[2017 (L)-T2-MACROEXTRDROITE]]/Tableau17[[#This Row],[2017 (L)-T2-MACROTOTALE]],"")</f>
        <v>0</v>
      </c>
      <c r="OY179" s="26">
        <f>IFERROR(Tableau17[[#This Row],[2017 (L)-T2-MACRODROITE]]/Tableau17[[#This Row],[2017 (L)-T2-MACROTOTALE]],"")</f>
        <v>0</v>
      </c>
      <c r="OZ179" s="26">
        <f>IFERROR(Tableau17[[#This Row],[2017 (L)-T2-MACROCENTRE]]/Tableau17[[#This Row],[2017 (L)-T2-MACROTOTALE]],"")</f>
        <v>0.35564853556485354</v>
      </c>
      <c r="PA179" s="26">
        <f>IFERROR(Tableau17[[#This Row],[2017 (L)-T2-MACROGAUCHE]]/Tableau17[[#This Row],[2017 (L)-T2-MACROTOTALE]],"")</f>
        <v>0.64435146443514646</v>
      </c>
      <c r="PB179" s="26">
        <f>IFERROR(Tableau17[[#This Row],[2017 (L)-T2-MACROAUTRE]]/Tableau17[[#This Row],[2017 (L)-T2-MACROTOTALE]],"")</f>
        <v>0</v>
      </c>
      <c r="PC179" s="26">
        <f>IFERROR(Tableau17[[#This Row],[2008_T1_PROCUS]]/Tableau17[[#This Row],[2008_T1_INSCRITS]],0)</f>
        <v>1.2622720897615708E-2</v>
      </c>
      <c r="PD179" s="26">
        <f>IFERROR(Tableau17[[#This Row],[2008_T2_PROCUS]]/Tableau17[[#This Row],[2008_T2_INSCRITS]],0)</f>
        <v>2.244039270687237E-2</v>
      </c>
      <c r="PE179" s="26">
        <f>Tableau17[[#This Row],[2014_T1_PROCUS]]/Tableau17[[#This Row],[2014_T1_INSCRITS]]</f>
        <v>1.2062726176115802E-2</v>
      </c>
      <c r="PF179" s="26">
        <f>IFERROR(Tableau17[[#This Row],[2014_T2_PROCUS]]/Tableau17[[#This Row],[2014_T2_INSCRITS]],0)</f>
        <v>2.4096385542168677E-3</v>
      </c>
    </row>
    <row r="180" spans="1:422" x14ac:dyDescent="0.2">
      <c r="A180" s="1">
        <v>3</v>
      </c>
      <c r="B180" s="1" t="s">
        <v>252</v>
      </c>
      <c r="C180" s="1" t="s">
        <v>256</v>
      </c>
      <c r="D180" s="1" t="s">
        <v>256</v>
      </c>
      <c r="E180" s="1">
        <v>401</v>
      </c>
      <c r="F180" s="1">
        <v>5.3937150000000003</v>
      </c>
      <c r="G180" s="1">
        <v>43.305911999999999</v>
      </c>
      <c r="H180" s="3">
        <v>1317</v>
      </c>
      <c r="I180" s="3">
        <v>262</v>
      </c>
      <c r="L180" s="1">
        <v>87</v>
      </c>
      <c r="M180" s="1">
        <v>15</v>
      </c>
      <c r="O180" s="1">
        <v>3</v>
      </c>
      <c r="P180" s="1">
        <v>40</v>
      </c>
      <c r="Q180" s="1">
        <v>23</v>
      </c>
      <c r="R180" s="1">
        <v>51</v>
      </c>
      <c r="S180" s="1">
        <v>256</v>
      </c>
      <c r="T180" s="1">
        <v>47</v>
      </c>
      <c r="U180" s="1">
        <v>522</v>
      </c>
      <c r="V180" s="1">
        <v>1080</v>
      </c>
      <c r="W180" s="1">
        <v>657</v>
      </c>
      <c r="X180" s="1">
        <v>13</v>
      </c>
      <c r="Y180" s="2">
        <v>0.60833333000000001</v>
      </c>
      <c r="Z180" s="1">
        <v>1080</v>
      </c>
      <c r="AA180" s="1">
        <v>708</v>
      </c>
      <c r="AB180" s="1">
        <v>20</v>
      </c>
      <c r="AC180" s="2">
        <v>0.65555556000000004</v>
      </c>
      <c r="AD180" s="1">
        <v>1317</v>
      </c>
      <c r="AE180" s="1">
        <v>539</v>
      </c>
      <c r="AF180" s="2">
        <v>0.40926348000000001</v>
      </c>
      <c r="AG180" s="1">
        <f t="shared" si="2"/>
        <v>262</v>
      </c>
      <c r="AH180" s="1">
        <v>1095</v>
      </c>
      <c r="AI180" s="1">
        <v>684</v>
      </c>
      <c r="AJ180" s="1">
        <v>12</v>
      </c>
      <c r="AK180" s="2">
        <v>0.62465753000000002</v>
      </c>
      <c r="AL180" s="1">
        <v>1095</v>
      </c>
      <c r="AM180" s="1">
        <v>731</v>
      </c>
      <c r="AN180" s="1">
        <v>15</v>
      </c>
      <c r="AO180" s="2">
        <v>0.66757991000000005</v>
      </c>
      <c r="AP180" s="1">
        <v>1246</v>
      </c>
      <c r="AQ180" s="1">
        <v>654</v>
      </c>
      <c r="AR180" s="2">
        <v>0.52487961000000005</v>
      </c>
      <c r="AS180" s="1">
        <v>1246</v>
      </c>
      <c r="AT180" s="1">
        <v>653</v>
      </c>
      <c r="AU180" s="2">
        <v>0.52407705000000004</v>
      </c>
      <c r="AV180" s="1">
        <v>1250</v>
      </c>
      <c r="AW180" s="1">
        <v>660</v>
      </c>
      <c r="AX180" s="2">
        <v>0.52800000000000002</v>
      </c>
      <c r="AY180" s="1">
        <v>1250</v>
      </c>
      <c r="AZ180" s="1">
        <v>565</v>
      </c>
      <c r="BA180" s="2">
        <v>0.45200000000000001</v>
      </c>
      <c r="BB180" s="1">
        <v>1252</v>
      </c>
      <c r="BC180" s="1">
        <v>990</v>
      </c>
      <c r="BD180" s="2">
        <v>0.79073481999999995</v>
      </c>
      <c r="BE180" s="1">
        <v>1251</v>
      </c>
      <c r="BF180" s="1">
        <v>907</v>
      </c>
      <c r="BG180" s="2">
        <v>0.72501998000000001</v>
      </c>
      <c r="BH180" s="1">
        <v>1273</v>
      </c>
      <c r="BI180" s="1">
        <v>674</v>
      </c>
      <c r="BJ180" s="2">
        <v>0.52945796999999994</v>
      </c>
      <c r="BK180" s="1">
        <v>39</v>
      </c>
      <c r="BL180" s="1">
        <v>2</v>
      </c>
      <c r="BM180" s="1">
        <v>5</v>
      </c>
      <c r="BN180" s="1">
        <v>49</v>
      </c>
      <c r="BO180" s="1">
        <v>46</v>
      </c>
      <c r="BP180" s="1">
        <v>247</v>
      </c>
      <c r="BQ180" s="1">
        <v>275</v>
      </c>
      <c r="BR180" s="1">
        <v>663</v>
      </c>
      <c r="BT180" s="1">
        <v>363</v>
      </c>
      <c r="BU180" s="1">
        <v>338</v>
      </c>
      <c r="BW180" s="1">
        <v>701</v>
      </c>
      <c r="BX180" s="1">
        <v>7</v>
      </c>
      <c r="BY180" s="1">
        <v>1</v>
      </c>
      <c r="BZ180" s="1">
        <v>44</v>
      </c>
      <c r="CB180" s="1">
        <v>42</v>
      </c>
      <c r="CC180" s="1">
        <v>124</v>
      </c>
      <c r="CD180" s="1">
        <v>226</v>
      </c>
      <c r="CE180" s="1">
        <v>202</v>
      </c>
      <c r="CF180" s="1">
        <v>646</v>
      </c>
      <c r="CG180" s="1">
        <v>132</v>
      </c>
      <c r="CH180" s="1">
        <v>281</v>
      </c>
      <c r="CI180" s="1">
        <v>276</v>
      </c>
      <c r="CJ180" s="1">
        <v>689</v>
      </c>
      <c r="CK180" s="1">
        <v>26</v>
      </c>
      <c r="CL180" s="1">
        <v>9</v>
      </c>
      <c r="CM180" s="1">
        <v>8</v>
      </c>
      <c r="CN180" s="1">
        <v>19</v>
      </c>
      <c r="CO180" s="1">
        <v>62</v>
      </c>
      <c r="CP180" s="1">
        <v>167</v>
      </c>
      <c r="CQ180" s="1">
        <v>16</v>
      </c>
      <c r="CT180" s="1">
        <v>157</v>
      </c>
      <c r="CU180" s="1">
        <v>175</v>
      </c>
      <c r="CW180" s="1">
        <v>639</v>
      </c>
      <c r="CY180" s="1">
        <v>228</v>
      </c>
      <c r="DB180" s="1">
        <v>362</v>
      </c>
      <c r="DC180" s="1">
        <v>590</v>
      </c>
      <c r="DD180" s="1">
        <v>32</v>
      </c>
      <c r="DE180" s="1">
        <v>4</v>
      </c>
      <c r="DF180" s="1">
        <v>4</v>
      </c>
      <c r="DG180" s="1">
        <v>34</v>
      </c>
      <c r="DH180" s="1">
        <v>0</v>
      </c>
      <c r="DI180" s="1">
        <v>50</v>
      </c>
      <c r="DK180" s="1">
        <v>3</v>
      </c>
      <c r="DL180" s="1">
        <v>146</v>
      </c>
      <c r="DN180" s="1">
        <v>99</v>
      </c>
      <c r="DP180" s="1">
        <v>9</v>
      </c>
      <c r="DQ180" s="1">
        <v>0</v>
      </c>
      <c r="DR180" s="1">
        <v>182</v>
      </c>
      <c r="DU180" s="1">
        <v>563</v>
      </c>
      <c r="DV180" s="1">
        <v>257</v>
      </c>
      <c r="DZ180" s="1">
        <v>255</v>
      </c>
      <c r="EA180" s="1">
        <v>512</v>
      </c>
      <c r="EB180" s="1">
        <v>5</v>
      </c>
      <c r="EC180" s="1">
        <v>10</v>
      </c>
      <c r="ED180" s="1">
        <v>1</v>
      </c>
      <c r="EE180" s="1">
        <v>21</v>
      </c>
      <c r="EF180" s="1">
        <v>187</v>
      </c>
      <c r="EG180" s="1">
        <v>86</v>
      </c>
      <c r="EH180" s="1">
        <v>8</v>
      </c>
      <c r="EI180" s="1">
        <v>151</v>
      </c>
      <c r="EJ180" s="1">
        <v>278</v>
      </c>
      <c r="EK180" s="1">
        <v>217</v>
      </c>
      <c r="EL180" s="1">
        <v>9</v>
      </c>
      <c r="EM180" s="1">
        <v>973</v>
      </c>
      <c r="EN180" s="1">
        <v>213</v>
      </c>
      <c r="EO180" s="1">
        <v>600</v>
      </c>
      <c r="EP180" s="1">
        <v>813</v>
      </c>
      <c r="EQ180" s="1">
        <v>1</v>
      </c>
      <c r="ER180" s="1">
        <v>3</v>
      </c>
      <c r="ES180" s="1">
        <v>5</v>
      </c>
      <c r="ET180" s="1">
        <v>53</v>
      </c>
      <c r="EU180" s="1">
        <v>0</v>
      </c>
      <c r="EV180" s="1">
        <v>126</v>
      </c>
      <c r="EW180" s="1">
        <v>51</v>
      </c>
      <c r="EX180" s="1">
        <v>4</v>
      </c>
      <c r="EY180" s="1">
        <v>19</v>
      </c>
      <c r="EZ180" s="1">
        <v>30</v>
      </c>
      <c r="FA180" s="1">
        <v>0</v>
      </c>
      <c r="FB180" s="1">
        <v>0</v>
      </c>
      <c r="FC180" s="1">
        <v>0</v>
      </c>
      <c r="FD180" s="1">
        <v>0</v>
      </c>
      <c r="FE180" s="1">
        <v>0</v>
      </c>
      <c r="FF180" s="1">
        <v>0</v>
      </c>
      <c r="FG180" s="1">
        <v>1</v>
      </c>
      <c r="FH180" s="1">
        <v>10</v>
      </c>
      <c r="FI180" s="1">
        <v>2</v>
      </c>
      <c r="FJ180" s="1">
        <v>43</v>
      </c>
      <c r="FK180" s="1">
        <v>31</v>
      </c>
      <c r="FL180" s="1">
        <v>0</v>
      </c>
      <c r="FM180" s="1">
        <v>117</v>
      </c>
      <c r="FN180" s="1">
        <v>6</v>
      </c>
      <c r="FO180" s="1">
        <v>3</v>
      </c>
      <c r="FP180" s="1">
        <v>140</v>
      </c>
      <c r="FQ180" s="1">
        <v>1</v>
      </c>
      <c r="FR180" s="1">
        <f>SUM(Tableau17[[#This Row],[2019-T1-ALEXANDRE Audric]:[2019-T1-MARIE Florie]])</f>
        <v>646</v>
      </c>
      <c r="FS180" s="1">
        <v>51</v>
      </c>
      <c r="FT180" s="1">
        <v>288</v>
      </c>
      <c r="FU180" s="1">
        <v>0</v>
      </c>
      <c r="FV180" s="1">
        <v>324</v>
      </c>
      <c r="FW180" s="1">
        <v>0</v>
      </c>
      <c r="FX180" s="1">
        <v>663</v>
      </c>
      <c r="FY180" s="1">
        <v>0</v>
      </c>
      <c r="FZ180" s="1">
        <v>338</v>
      </c>
      <c r="GA180" s="1">
        <v>0</v>
      </c>
      <c r="GB180" s="1">
        <v>363</v>
      </c>
      <c r="GC180" s="1">
        <v>0</v>
      </c>
      <c r="GD180" s="1">
        <v>701</v>
      </c>
      <c r="GE180" s="1">
        <v>124</v>
      </c>
      <c r="GF180" s="1">
        <v>227</v>
      </c>
      <c r="GG180" s="1">
        <v>7</v>
      </c>
      <c r="GH180" s="1">
        <v>288</v>
      </c>
      <c r="GI180" s="1">
        <v>0</v>
      </c>
      <c r="GJ180" s="1">
        <v>646</v>
      </c>
      <c r="GK180" s="1">
        <v>132</v>
      </c>
      <c r="GL180" s="1">
        <v>281</v>
      </c>
      <c r="GM180" s="1">
        <v>0</v>
      </c>
      <c r="GN180" s="1">
        <v>276</v>
      </c>
      <c r="GO180" s="1">
        <v>0</v>
      </c>
      <c r="GP180" s="1">
        <v>689</v>
      </c>
      <c r="GQ180" s="1">
        <v>176</v>
      </c>
      <c r="GR180" s="1">
        <v>165</v>
      </c>
      <c r="GS180" s="1">
        <v>16</v>
      </c>
      <c r="GT180" s="1">
        <v>256</v>
      </c>
      <c r="GU180" s="1">
        <v>26</v>
      </c>
      <c r="GV180" s="1">
        <v>639</v>
      </c>
      <c r="GW180" s="1">
        <v>228</v>
      </c>
      <c r="GX180" s="1">
        <v>0</v>
      </c>
      <c r="GY180" s="1">
        <v>0</v>
      </c>
      <c r="GZ180" s="1">
        <v>362</v>
      </c>
      <c r="HA180" s="1">
        <v>0</v>
      </c>
      <c r="HB180" s="1">
        <v>590</v>
      </c>
      <c r="HC180" s="1">
        <v>183</v>
      </c>
      <c r="HD180" s="1">
        <v>187</v>
      </c>
      <c r="HE180" s="1">
        <v>217</v>
      </c>
      <c r="HF180" s="1">
        <v>378</v>
      </c>
      <c r="HG180" s="1">
        <v>8</v>
      </c>
      <c r="HH180" s="1">
        <v>973</v>
      </c>
      <c r="HI180" s="1">
        <v>213</v>
      </c>
      <c r="HJ180" s="1">
        <v>0</v>
      </c>
      <c r="HK180" s="1">
        <v>600</v>
      </c>
      <c r="HL180" s="1">
        <v>0</v>
      </c>
      <c r="HM180" s="1">
        <v>0</v>
      </c>
      <c r="HN180" s="1">
        <v>813</v>
      </c>
      <c r="HO180" s="1">
        <v>143</v>
      </c>
      <c r="HP180" s="1">
        <v>57</v>
      </c>
      <c r="HQ180" s="1">
        <v>140</v>
      </c>
      <c r="HR180" s="1">
        <v>277</v>
      </c>
      <c r="HS180" s="1">
        <v>44</v>
      </c>
      <c r="HT180" s="1">
        <v>661</v>
      </c>
      <c r="HU180" s="1">
        <v>51</v>
      </c>
      <c r="HV180" s="1">
        <v>127</v>
      </c>
      <c r="HW180" s="1">
        <v>23</v>
      </c>
      <c r="HX180" s="1">
        <v>321</v>
      </c>
      <c r="HY180" s="1">
        <v>0</v>
      </c>
      <c r="HZ180" s="1">
        <v>522</v>
      </c>
      <c r="IA180" s="1">
        <v>4</v>
      </c>
      <c r="IB180" s="1">
        <v>133</v>
      </c>
      <c r="IC180" s="1">
        <v>182</v>
      </c>
      <c r="ID180" s="1">
        <v>240</v>
      </c>
      <c r="IE180" s="1">
        <v>4</v>
      </c>
      <c r="IF180" s="1">
        <v>563</v>
      </c>
      <c r="IG180" s="1">
        <v>0</v>
      </c>
      <c r="IH180" s="1">
        <v>0</v>
      </c>
      <c r="II180" s="1">
        <v>255</v>
      </c>
      <c r="IJ180" s="1">
        <v>257</v>
      </c>
      <c r="IK180" s="1">
        <v>0</v>
      </c>
      <c r="IL180" s="1">
        <v>512</v>
      </c>
      <c r="IM180" s="26">
        <f>IFERROR(Tableau17[[#This Row],[LDIV]]/Tableau17[[#This Row],[Total général]],"")</f>
        <v>0</v>
      </c>
      <c r="IN180" s="26">
        <f>IFERROR(Tableau17[[#This Row],[LDVC]]/Tableau17[[#This Row],[Total général]],"")</f>
        <v>0</v>
      </c>
      <c r="IO180" s="26">
        <f>IFERROR(Tableau17[[#This Row],[LDVD]]/Tableau17[[#This Row],[Total général]],"")</f>
        <v>0.16666666666666666</v>
      </c>
      <c r="IP180" s="26">
        <f>IFERROR(Tableau17[[#This Row],[LDVG]]/Tableau17[[#This Row],[Total général]],"")</f>
        <v>2.8735632183908046E-2</v>
      </c>
      <c r="IQ180" s="26">
        <f>IFERROR(Tableau17[[#This Row],[LEXD]]/Tableau17[[#This Row],[Total général]],"")</f>
        <v>0</v>
      </c>
      <c r="IR180" s="26">
        <f>IFERROR(Tableau17[[#This Row],[LEXG]]/Tableau17[[#This Row],[Total général]],"")</f>
        <v>5.7471264367816091E-3</v>
      </c>
      <c r="IS180" s="26">
        <f>IFERROR(Tableau17[[#This Row],[LLR]]/Tableau17[[#This Row],[Total général]],"")</f>
        <v>7.662835249042145E-2</v>
      </c>
      <c r="IT180" s="26">
        <f>IFERROR(Tableau17[[#This Row],[LREM]]/Tableau17[[#This Row],[Total général]],"")</f>
        <v>4.4061302681992334E-2</v>
      </c>
      <c r="IU180" s="26">
        <f>IFERROR(Tableau17[[#This Row],[LRN]]/Tableau17[[#This Row],[Total général]],"")</f>
        <v>9.7701149425287362E-2</v>
      </c>
      <c r="IV180" s="26">
        <f>IFERROR(Tableau17[[#This Row],[LUG]]/Tableau17[[#This Row],[Total général]],"")</f>
        <v>0.49042145593869729</v>
      </c>
      <c r="IW180" s="26">
        <f>IFERROR(Tableau17[[#This Row],[LVEC]]/Tableau17[[#This Row],[Total général]],"")</f>
        <v>9.0038314176245207E-2</v>
      </c>
      <c r="IX180" s="26">
        <f>IFERROR(Tableau17[[#This Row],[2008-T1-LCMD]]/Tableau17[[#This Row],[2008-T1-TOTAL]],"")</f>
        <v>5.8823529411764705E-2</v>
      </c>
      <c r="IY180" s="26">
        <f>IFERROR(Tableau17[[#This Row],[2008-T1-LDVD]]/Tableau17[[#This Row],[2008-T1-TOTAL]],"")</f>
        <v>3.0165912518853697E-3</v>
      </c>
      <c r="IZ180" s="26">
        <f>IFERROR(Tableau17[[#This Row],[2008-T1-LEXD]]/Tableau17[[#This Row],[2008-T1-TOTAL]],"")</f>
        <v>7.5414781297134239E-3</v>
      </c>
      <c r="JA180" s="26">
        <f>IFERROR(Tableau17[[#This Row],[2008-T1-LEXG]]/Tableau17[[#This Row],[2008-T1-TOTAL]],"")</f>
        <v>7.3906485671191555E-2</v>
      </c>
      <c r="JB180" s="26">
        <f>IFERROR(Tableau17[[#This Row],[2008-T1-LFN]]/Tableau17[[#This Row],[2008-T1-TOTAL]],"")</f>
        <v>6.9381598793363503E-2</v>
      </c>
      <c r="JC180" s="26">
        <f>IFERROR(Tableau17[[#This Row],[2008-T1-LMAJ]]/Tableau17[[#This Row],[2008-T1-TOTAL]],"")</f>
        <v>0.37254901960784315</v>
      </c>
      <c r="JD180" s="26">
        <f>IFERROR(Tableau17[[#This Row],[2008-T1-LUG]]/Tableau17[[#This Row],[2008-T1-TOTAL]],"")</f>
        <v>0.41478129713423834</v>
      </c>
      <c r="JE180" s="26">
        <f>IFERROR(Tableau17[[#This Row],[2008-T2-LFN]]/Tableau17[[#This Row],[2008-T2-TOTAL]],"")</f>
        <v>0</v>
      </c>
      <c r="JF180" s="26">
        <f>IFERROR(Tableau17[[#This Row],[2008-T2-LGC]]/Tableau17[[#This Row],[2008-T2-TOTAL]],"")</f>
        <v>0.51783166904422251</v>
      </c>
      <c r="JG180" s="26">
        <f>IFERROR(Tableau17[[#This Row],[2008-T2-LMAJ]]/Tableau17[[#This Row],[2008-T2-TOTAL]],"")</f>
        <v>0.48216833095577744</v>
      </c>
      <c r="JH180" s="26">
        <f>IFERROR(Tableau17[[#This Row],[2008-T2-LUG]]/Tableau17[[#This Row],[2008-T2-TOTAL]],"")</f>
        <v>0</v>
      </c>
      <c r="JI180" s="26">
        <f>IFERROR(Tableau17[[#This Row],[2014-T1-LDIV]]/Tableau17[[#This Row],[2014-T1-TOTAL]],"")</f>
        <v>1.0835913312693499E-2</v>
      </c>
      <c r="JJ180" s="26">
        <f>IFERROR(Tableau17[[#This Row],[2014-T1-LDVD]]/Tableau17[[#This Row],[2014-T1-TOTAL]],"")</f>
        <v>1.5479876160990713E-3</v>
      </c>
      <c r="JK180" s="26">
        <f>IFERROR(Tableau17[[#This Row],[2014-T1-LDVG]]/Tableau17[[#This Row],[2014-T1-TOTAL]],"")</f>
        <v>6.8111455108359129E-2</v>
      </c>
      <c r="JL180" s="26">
        <f>IFERROR(Tableau17[[#This Row],[2014-T1-LEXG]]/Tableau17[[#This Row],[2014-T1-TOTAL]],"")</f>
        <v>0</v>
      </c>
      <c r="JM180" s="26">
        <f>IFERROR(Tableau17[[#This Row],[2014-T1-LFG]]/Tableau17[[#This Row],[2014-T1-TOTAL]],"")</f>
        <v>6.5015479876160992E-2</v>
      </c>
      <c r="JN180" s="26">
        <f>IFERROR(Tableau17[[#This Row],[2014-T1-LFN]]/Tableau17[[#This Row],[2014-T1-TOTAL]],"")</f>
        <v>0.19195046439628483</v>
      </c>
      <c r="JO180" s="26">
        <f>IFERROR(Tableau17[[#This Row],[2014-T1-LUD]]/Tableau17[[#This Row],[2014-T1-TOTAL]],"")</f>
        <v>0.34984520123839008</v>
      </c>
      <c r="JP180" s="26">
        <f>IFERROR(Tableau17[[#This Row],[2014-T1-LUG]]/Tableau17[[#This Row],[2014-T1-TOTAL]],"")</f>
        <v>0.31269349845201239</v>
      </c>
      <c r="JQ180" s="26">
        <f>IFERROR(Tableau17[[#This Row],[2014-T2-LFN]]/Tableau17[[#This Row],[2014-T2-TOTAL]],"")</f>
        <v>0.19158200290275762</v>
      </c>
      <c r="JR180" s="26">
        <f>IFERROR(Tableau17[[#This Row],[2014-T2-LUD]]/Tableau17[[#This Row],[2014-T2-TOTAL]],"")</f>
        <v>0.40783744557329465</v>
      </c>
      <c r="JS180" s="26">
        <f>IFERROR(Tableau17[[#This Row],[2014-T2-LUG]]/Tableau17[[#This Row],[2014-T2-TOTAL]],"")</f>
        <v>0.40058055152394773</v>
      </c>
      <c r="JT180" s="26">
        <f>IFERROR(Tableau17[[#This Row],[2015-T1-BC-DIV]]/Tableau17[[#This Row],[2015-T1-TOTAL]],"")</f>
        <v>4.0688575899843503E-2</v>
      </c>
      <c r="JU180" s="26">
        <f>IFERROR(Tableau17[[#This Row],[2015-T1-BC-DLF]]/Tableau17[[#This Row],[2015-T1-TOTAL]],"")</f>
        <v>1.4084507042253521E-2</v>
      </c>
      <c r="JV180" s="26">
        <f>IFERROR(Tableau17[[#This Row],[2015-T1-BC-DVD]]/Tableau17[[#This Row],[2015-T1-TOTAL]],"")</f>
        <v>1.2519561815336464E-2</v>
      </c>
      <c r="JW180" s="26">
        <f>IFERROR(Tableau17[[#This Row],[2015-T1-BC-DVG]]/Tableau17[[#This Row],[2015-T1-TOTAL]],"")</f>
        <v>2.9733959311424099E-2</v>
      </c>
      <c r="JX180" s="26">
        <f>IFERROR(Tableau17[[#This Row],[2015-T1-BC-FG]]/Tableau17[[#This Row],[2015-T1-TOTAL]],"")</f>
        <v>9.7026604068857589E-2</v>
      </c>
      <c r="JY180" s="26">
        <f>IFERROR(Tableau17[[#This Row],[2015-T1-BC-FN]]/Tableau17[[#This Row],[2015-T1-TOTAL]],"")</f>
        <v>0.26134585289514867</v>
      </c>
      <c r="JZ180" s="26">
        <f>IFERROR(Tableau17[[#This Row],[2015-T1-BC-MDM]]/Tableau17[[#This Row],[2015-T1-TOTAL]],"")</f>
        <v>2.5039123630672927E-2</v>
      </c>
      <c r="KA180" s="26">
        <f>IFERROR(Tableau17[[#This Row],[2015-T1-BC-RDG]]/Tableau17[[#This Row],[2015-T1-TOTAL]],"")</f>
        <v>0</v>
      </c>
      <c r="KB180" s="26">
        <f>IFERROR(Tableau17[[#This Row],[2015-T1-BC-SOC]]/Tableau17[[#This Row],[2015-T1-TOTAL]],"")</f>
        <v>0</v>
      </c>
      <c r="KC180" s="26">
        <f>IFERROR(Tableau17[[#This Row],[2015-T1-BC-UD]]/Tableau17[[#This Row],[2015-T1-TOTAL]],"")</f>
        <v>0.24569640062597808</v>
      </c>
      <c r="KD180" s="26">
        <f>IFERROR(Tableau17[[#This Row],[2015-T1-BC-UG]]/Tableau17[[#This Row],[2015-T1-TOTAL]],"")</f>
        <v>0.27386541471048514</v>
      </c>
      <c r="KE180" s="26">
        <f>IFERROR(Tableau17[[#This Row],[2015-T1-BC-VEC]]/Tableau17[[#This Row],[2015-T1-TOTAL]],"")</f>
        <v>0</v>
      </c>
      <c r="KF180" s="26">
        <f>IFERROR(Tableau17[[#This Row],[2015-T2-BC-DVG]]/Tableau17[[#This Row],[2015-T2-TOTAL]],"")</f>
        <v>0</v>
      </c>
      <c r="KG180" s="26">
        <f>IFERROR(Tableau17[[#This Row],[2015-T2-BC-FN]]/Tableau17[[#This Row],[2015-T2-TOTAL]],"")</f>
        <v>0.38644067796610171</v>
      </c>
      <c r="KH180" s="26">
        <f>IFERROR(Tableau17[[#This Row],[2015-T2-BC-SOC]]/Tableau17[[#This Row],[2015-T2-TOTAL]],"")</f>
        <v>0</v>
      </c>
      <c r="KI180" s="26">
        <f>IFERROR(Tableau17[[#This Row],[2015-T2-BC-UD]]/Tableau17[[#This Row],[2015-T2-TOTAL]],"")</f>
        <v>0</v>
      </c>
      <c r="KJ180" s="26">
        <f>IFERROR(Tableau17[[#This Row],[2015-T2-BC-UG]]/Tableau17[[#This Row],[2015-T2-TOTAL]],"")</f>
        <v>0.61355932203389829</v>
      </c>
      <c r="KK180" s="26">
        <f>IFERROR(Tableau17[[#This Row],[2017 (L)-T1-COM]]/Tableau17[[#This Row],[2017 (L)-T1-TOTAL]],"")</f>
        <v>5.6838365896980464E-2</v>
      </c>
      <c r="KL180" s="26">
        <f>IFERROR(Tableau17[[#This Row],[2017 (L)-T1-DIV]]/Tableau17[[#This Row],[2017 (L)-T1-TOTAL]],"")</f>
        <v>7.104795737122558E-3</v>
      </c>
      <c r="KM180" s="26">
        <f>IFERROR(Tableau17[[#This Row],[2017 (L)-T1-DLF]]/Tableau17[[#This Row],[2017 (L)-T1-TOTAL]],"")</f>
        <v>7.104795737122558E-3</v>
      </c>
      <c r="KN180" s="26">
        <f>IFERROR(Tableau17[[#This Row],[2017 (L)-T1-DVD]]/Tableau17[[#This Row],[2017 (L)-T1-TOTAL]],"")</f>
        <v>6.0390763765541741E-2</v>
      </c>
      <c r="KO180" s="26">
        <f>IFERROR(Tableau17[[#This Row],[2017 (L)-T1-DVG]]/Tableau17[[#This Row],[2017 (L)-T1-TOTAL]],"")</f>
        <v>0</v>
      </c>
      <c r="KP180" s="26">
        <f>IFERROR(Tableau17[[#This Row],[2017 (L)-T1-ECO]]/Tableau17[[#This Row],[2017 (L)-T1-TOTAL]],"")</f>
        <v>8.8809946714031973E-2</v>
      </c>
      <c r="KQ180" s="26">
        <f>IFERROR(Tableau17[[#This Row],[2017 (L)-T1-EXD]]/Tableau17[[#This Row],[2017 (L)-T1-TOTAL]],"")</f>
        <v>0</v>
      </c>
      <c r="KR180" s="26">
        <f>IFERROR(Tableau17[[#This Row],[2017 (L)-T1-EXG]]/Tableau17[[#This Row],[2017 (L)-T1-TOTAL]],"")</f>
        <v>5.3285968028419185E-3</v>
      </c>
      <c r="KS180" s="26">
        <f>IFERROR(Tableau17[[#This Row],[2017 (L)-T1-FI]]/Tableau17[[#This Row],[2017 (L)-T1-TOTAL]],"")</f>
        <v>0.25932504440497334</v>
      </c>
      <c r="KT180" s="26">
        <f>IFERROR(Tableau17[[#This Row],[2017 (L)-T1-FN]]/Tableau17[[#This Row],[2017 (L)-T1-TOTAL]],"")</f>
        <v>0</v>
      </c>
      <c r="KU180" s="26">
        <f>IFERROR(Tableau17[[#This Row],[2017 (L)-T1-LR]]/Tableau17[[#This Row],[2017 (L)-T1-TOTAL]],"")</f>
        <v>0.17584369449378331</v>
      </c>
      <c r="KV180" s="26">
        <f>IFERROR(Tableau17[[#This Row],[2017 (L)-T1-MDM]]/Tableau17[[#This Row],[2017 (L)-T1-TOTAL]],"")</f>
        <v>0</v>
      </c>
      <c r="KW180" s="26">
        <f>IFERROR(Tableau17[[#This Row],[2017 (L)-T1-RDG]]/Tableau17[[#This Row],[2017 (L)-T1-TOTAL]],"")</f>
        <v>1.5985790408525755E-2</v>
      </c>
      <c r="KX180" s="26">
        <f>IFERROR(Tableau17[[#This Row],[2017 (L)-T1-REG]]/Tableau17[[#This Row],[2017 (L)-T1-TOTAL]],"")</f>
        <v>0</v>
      </c>
      <c r="KY180" s="26">
        <f>IFERROR(Tableau17[[#This Row],[2017 (L)-T1-REM]]/Tableau17[[#This Row],[2017 (L)-T1-TOTAL]],"")</f>
        <v>0.32326820603907636</v>
      </c>
      <c r="KZ180" s="26">
        <f>IFERROR(Tableau17[[#This Row],[2017 (L)-T1-SOC]]/Tableau17[[#This Row],[2017 (L)-T1-TOTAL]],"")</f>
        <v>0</v>
      </c>
      <c r="LA180" s="26">
        <f>IFERROR(Tableau17[[#This Row],[2017 (L)-T1-UDI]]/Tableau17[[#This Row],[2017 (L)-T1-TOTAL]],"")</f>
        <v>0</v>
      </c>
      <c r="LB180" s="26">
        <f>IFERROR(Tableau17[[#This Row],[2017 (L)-T2-FI]]/Tableau17[[#This Row],[2017 (L)-T2-TOTAL]],"")</f>
        <v>0.501953125</v>
      </c>
      <c r="LC180" s="26">
        <f>IFERROR(Tableau17[[#This Row],[2017 (L)-T2-FN]]/Tableau17[[#This Row],[2017 (L)-T2-TOTAL]],"")</f>
        <v>0</v>
      </c>
      <c r="LD180" s="26">
        <f>IFERROR(Tableau17[[#This Row],[2017 (L)-T2-LR]]/Tableau17[[#This Row],[2017 (L)-T2-TOTAL]],"")</f>
        <v>0</v>
      </c>
      <c r="LE180" s="26">
        <f>IFERROR(Tableau17[[#This Row],[2017 (L)-T2-MDM]]/Tableau17[[#This Row],[2017 (L)-T2-TOTAL]],"")</f>
        <v>0</v>
      </c>
      <c r="LF180" s="26">
        <f>IFERROR(Tableau17[[#This Row],[2017 (L)-T2-REM]]/Tableau17[[#This Row],[2017 (L)-T2-TOTAL]],"")</f>
        <v>0.498046875</v>
      </c>
      <c r="LG180" s="26">
        <f>IFERROR(Tableau17[[#This Row],[2017-T1-ARTHAUD Nathalie]]/Tableau17[[#This Row],[2017-T1-TOTAL]],"")</f>
        <v>5.1387461459403904E-3</v>
      </c>
      <c r="LH180" s="26">
        <f>IFERROR(Tableau17[[#This Row],[2017-T1-ASSELINEAU Fran]]/Tableau17[[#This Row],[2017-T1-TOTAL]],"")</f>
        <v>1.0277492291880781E-2</v>
      </c>
      <c r="LI180" s="26">
        <f>IFERROR(Tableau17[[#This Row],[2017-T1-CHEMINADE Jacques]]/Tableau17[[#This Row],[2017-T1-TOTAL]],"")</f>
        <v>1.0277492291880781E-3</v>
      </c>
      <c r="LJ180" s="26">
        <f>IFERROR(Tableau17[[#This Row],[2017-T1-DUPONT-AIGNAN Nicolas]]/Tableau17[[#This Row],[2017-T1-TOTAL]],"")</f>
        <v>2.1582733812949641E-2</v>
      </c>
      <c r="LK180" s="26">
        <f>IFERROR(Tableau17[[#This Row],[2017-T1-FILLON Fran]]/Tableau17[[#This Row],[2017-T1-TOTAL]],"")</f>
        <v>0.19218910585817062</v>
      </c>
      <c r="LL180" s="26">
        <f>IFERROR(Tableau17[[#This Row],[2017-T1-HAMON Beno]]/Tableau17[[#This Row],[2017-T1-TOTAL]],"")</f>
        <v>8.8386433710174711E-2</v>
      </c>
      <c r="LM180" s="26">
        <f>IFERROR(Tableau17[[#This Row],[2017-T1-LASSALLE Jean]]/Tableau17[[#This Row],[2017-T1-TOTAL]],"")</f>
        <v>8.2219938335046251E-3</v>
      </c>
      <c r="LN180" s="26">
        <f>IFERROR(Tableau17[[#This Row],[2017-T1-LE PEN Marine]]/Tableau17[[#This Row],[2017-T1-TOTAL]],"")</f>
        <v>0.15519013360739981</v>
      </c>
      <c r="LO180" s="26">
        <f>IFERROR(Tableau17[[#This Row],[2017-T1-M Jean-Luc]]/Tableau17[[#This Row],[2017-T1-TOTAL]],"")</f>
        <v>0.2857142857142857</v>
      </c>
      <c r="LP180" s="26">
        <f>IFERROR(Tableau17[[#This Row],[2017-T1-MACRON Emmanuel]]/Tableau17[[#This Row],[2017-T1-TOTAL]],"")</f>
        <v>0.22302158273381295</v>
      </c>
      <c r="LQ180" s="26">
        <f>IFERROR(Tableau17[[#This Row],[2017-T1-POUTOU Philippe]]/Tableau17[[#This Row],[2017-T1-TOTAL]],"")</f>
        <v>9.249743062692703E-3</v>
      </c>
      <c r="LR180" s="26">
        <f>IFERROR(Tableau17[[#This Row],[2017-T2-LE PEN Marine]]/Tableau17[[#This Row],[2017-T2-TOTAL]],"")</f>
        <v>0.26199261992619927</v>
      </c>
      <c r="LS180" s="26">
        <f>IFERROR(Tableau17[[#This Row],[2017-T2-MACRON Emmanuel]]/Tableau17[[#This Row],[2017-T2-TOTAL]],"")</f>
        <v>0.73800738007380073</v>
      </c>
      <c r="LT180" s="26">
        <f>IFERROR(Tableau17[[#This Row],[2019-T1-ALEXANDRE Audric]]/Tableau17[[#This Row],[2019-T1-TOTAL]],"")</f>
        <v>1.5479876160990713E-3</v>
      </c>
      <c r="LU180" s="26">
        <f>IFERROR(Tableau17[[#This Row],[2019-T1-ARTHAUD Nathalie]]/Tableau17[[#This Row],[2019-T1-TOTAL]],"")</f>
        <v>4.6439628482972135E-3</v>
      </c>
      <c r="LV180" s="26">
        <f>IFERROR(Tableau17[[#This Row],[2019-T1-ASSELINEAU François]]/Tableau17[[#This Row],[2019-T1-TOTAL]],"")</f>
        <v>7.7399380804953561E-3</v>
      </c>
      <c r="LW180" s="26">
        <f>IFERROR(Tableau17[[#This Row],[2019-T1-AUBRY Manon]]/Tableau17[[#This Row],[2019-T1-TOTAL]],"")</f>
        <v>8.2043343653250778E-2</v>
      </c>
      <c r="LX180" s="26">
        <f>IFERROR(Tableau17[[#This Row],[2019-T1-AZERGUI Nagib]]/Tableau17[[#This Row],[2019-T1-TOTAL]],"")</f>
        <v>0</v>
      </c>
      <c r="LY180" s="26">
        <f>IFERROR(Tableau17[[#This Row],[2019-T1-BARDELLA Jordan]]/Tableau17[[#This Row],[2019-T1-TOTAL]],"")</f>
        <v>0.19504643962848298</v>
      </c>
      <c r="LZ180" s="26">
        <f>IFERROR(Tableau17[[#This Row],[2019-T1-BELLAMY François-Xavier]]/Tableau17[[#This Row],[2019-T1-TOTAL]],"")</f>
        <v>7.8947368421052627E-2</v>
      </c>
      <c r="MA180" s="26">
        <f>IFERROR(Tableau17[[#This Row],[2019-T1-BIDOU Olivier]]/Tableau17[[#This Row],[2019-T1-TOTAL]],"")</f>
        <v>6.1919504643962852E-3</v>
      </c>
      <c r="MB180" s="26">
        <f>IFERROR(Tableau17[[#This Row],[2019-T1-BOURG Dominique]]/Tableau17[[#This Row],[2019-T1-TOTAL]],"")</f>
        <v>2.9411764705882353E-2</v>
      </c>
      <c r="MC180" s="26">
        <f>IFERROR(Tableau17[[#This Row],[2019-T1-BROSSAT Ian]]/Tableau17[[#This Row],[2019-T1-TOTAL]],"")</f>
        <v>4.6439628482972138E-2</v>
      </c>
      <c r="MD180" s="26">
        <f>IFERROR(Tableau17[[#This Row],[2019-T1-CAILLAUD Sophie]]/Tableau17[[#This Row],[2019-T1-TOTAL]],"")</f>
        <v>0</v>
      </c>
      <c r="ME180" s="26">
        <f>IFERROR(Tableau17[[#This Row],[2019-T1-CAMUS Renaud]]/Tableau17[[#This Row],[2019-T1-TOTAL]],"")</f>
        <v>0</v>
      </c>
      <c r="MF180" s="26">
        <f>IFERROR(Tableau17[[#This Row],[2019-T1-CHALENÇON Christophe]]/Tableau17[[#This Row],[2019-T1-TOTAL]],"")</f>
        <v>0</v>
      </c>
      <c r="MG180" s="26">
        <f>IFERROR(Tableau17[[#This Row],[2019-T1-CORBET Cathy Denise Ginette]]/Tableau17[[#This Row],[2019-T1-TOTAL]],"")</f>
        <v>0</v>
      </c>
      <c r="MH180" s="26">
        <f>IFERROR(Tableau17[[#This Row],[2019-T1-DE PREVOISIN Robert]]/Tableau17[[#This Row],[2019-T1-TOTAL]],"")</f>
        <v>0</v>
      </c>
      <c r="MI180" s="26">
        <f>IFERROR(Tableau17[[#This Row],[2019-T1-DELFEL Thérèse]]/Tableau17[[#This Row],[2019-T1-TOTAL]],"")</f>
        <v>0</v>
      </c>
      <c r="MJ180" s="26">
        <f>IFERROR(Tableau17[[#This Row],[2019-T1-DIEUMEGARD Pierre]]/Tableau17[[#This Row],[2019-T1-TOTAL]],"")</f>
        <v>1.5479876160990713E-3</v>
      </c>
      <c r="MK180" s="26">
        <f>IFERROR(Tableau17[[#This Row],[2019-T1-DUPONT-AIGNAN Nicolas]]/Tableau17[[#This Row],[2019-T1-TOTAL]],"")</f>
        <v>1.5479876160990712E-2</v>
      </c>
      <c r="ML180" s="26">
        <f>IFERROR(Tableau17[[#This Row],[2019-T1-GERNIGON Yves]]/Tableau17[[#This Row],[2019-T1-TOTAL]],"")</f>
        <v>3.0959752321981426E-3</v>
      </c>
      <c r="MM180" s="26">
        <f>IFERROR(Tableau17[[#This Row],[2019-T1-GLUCKSMANN Raphaël]]/Tableau17[[#This Row],[2019-T1-TOTAL]],"")</f>
        <v>6.6563467492260067E-2</v>
      </c>
      <c r="MN180" s="26">
        <f>IFERROR(Tableau17[[#This Row],[2019-T1-HAMON Benoît]]/Tableau17[[#This Row],[2019-T1-TOTAL]],"")</f>
        <v>4.7987616099071206E-2</v>
      </c>
      <c r="MO180" s="26">
        <f>IFERROR(Tableau17[[#This Row],[2019-T1-HELGEN Gilles]]/Tableau17[[#This Row],[2019-T1-TOTAL]],"")</f>
        <v>0</v>
      </c>
      <c r="MP180" s="26">
        <f>IFERROR(Tableau17[[#This Row],[2019-T1-JADOT Yannick]]/Tableau17[[#This Row],[2019-T1-TOTAL]],"")</f>
        <v>0.18111455108359134</v>
      </c>
      <c r="MQ180" s="26">
        <f>IFERROR(Tableau17[[#This Row],[2019-T1-LAGARDE Jean-Christophe]]/Tableau17[[#This Row],[2019-T1-TOTAL]],"")</f>
        <v>9.2879256965944269E-3</v>
      </c>
      <c r="MR180" s="26">
        <f>IFERROR(Tableau17[[#This Row],[2019-T1-LALANNE Francis]]/Tableau17[[#This Row],[2019-T1-TOTAL]],"")</f>
        <v>4.6439628482972135E-3</v>
      </c>
      <c r="MS180" s="26">
        <f>IFERROR(Tableau17[[#This Row],[2019-T1-LOISEAU Nathalie]]/Tableau17[[#This Row],[2019-T1-TOTAL]],"")</f>
        <v>0.21671826625386997</v>
      </c>
      <c r="MT180" s="26">
        <f>IFERROR(Tableau17[[#This Row],[2019-T1-MARIE Florie]]/Tableau17[[#This Row],[2019-T1-TOTAL]],"")</f>
        <v>1.5479876160990713E-3</v>
      </c>
      <c r="MU180" s="26">
        <f>IFERROR(Tableau17[[#This Row],[2008-T1-MACROEXTRDROITE]]/Tableau17[[#This Row],[2008-T1-MACROTOTALE]],"")</f>
        <v>7.6923076923076927E-2</v>
      </c>
      <c r="MV180" s="26">
        <f>IFERROR(Tableau17[[#This Row],[2008-T1-MACRODROITE]]/Tableau17[[#This Row],[2008-T1-MACROTOTALE]],"")</f>
        <v>0.43438914027149322</v>
      </c>
      <c r="MW180" s="26">
        <f>IFERROR(Tableau17[[#This Row],[2008-T1-MACROCENTRE]]/Tableau17[[#This Row],[2008-T1-MACROTOTALE]],"")</f>
        <v>0</v>
      </c>
      <c r="MX180" s="26">
        <f>IFERROR(Tableau17[[#This Row],[2008-T1-MACROGAUCHE]]/Tableau17[[#This Row],[2008-T1-MACROTOTALE]],"")</f>
        <v>0.48868778280542985</v>
      </c>
      <c r="MY180" s="26">
        <f>IFERROR(Tableau17[[#This Row],[2008-T1-MACROAUTRE]]/Tableau17[[#This Row],[2008-T1-MACROTOTALE]],"")</f>
        <v>0</v>
      </c>
      <c r="MZ180" s="26">
        <f>IFERROR(Tableau17[[#This Row],[2008-T2-MACROEXTRDROITE]]/Tableau17[[#This Row],[2008-T2-MACROTOTALE]],"")</f>
        <v>0</v>
      </c>
      <c r="NA180" s="26">
        <f>IFERROR(Tableau17[[#This Row],[2008-T2-MACRODROITE]]/Tableau17[[#This Row],[2008-T2-MACROTOTALE]],"")</f>
        <v>0.48216833095577744</v>
      </c>
      <c r="NB180" s="26">
        <f>IFERROR(Tableau17[[#This Row],[2008-T2-MACROCENTRE]]/Tableau17[[#This Row],[2008-T2-MACROTOTALE]],"")</f>
        <v>0</v>
      </c>
      <c r="NC180" s="26">
        <f>IFERROR(Tableau17[[#This Row],[2008-T2-MACROGAUCHE]]/Tableau17[[#This Row],[2008-T2-MACROTOTALE]],"")</f>
        <v>0.51783166904422251</v>
      </c>
      <c r="ND180" s="26">
        <f>IFERROR(Tableau17[[#This Row],[2008-T2-MACROAUTRE]]/Tableau17[[#This Row],[2008-T2-MACROTOTALE]],"")</f>
        <v>0</v>
      </c>
      <c r="NE180" s="26">
        <f>IFERROR(Tableau17[[#This Row],[2014-T1-MACROEXTRDROITE]]/Tableau17[[#This Row],[2014-T1-MACROTOTALE]],"")</f>
        <v>0.19195046439628483</v>
      </c>
      <c r="NF180" s="26">
        <f>IFERROR(Tableau17[[#This Row],[2014-T1-MACRODROITE]]/Tableau17[[#This Row],[2014-T1-MACROTOTALE]],"")</f>
        <v>0.35139318885448917</v>
      </c>
      <c r="NG180" s="26">
        <f>IFERROR(Tableau17[[#This Row],[2014-T1-MACROCENTRE]]/Tableau17[[#This Row],[2014-T1-MACROTOTALE]],"")</f>
        <v>1.0835913312693499E-2</v>
      </c>
      <c r="NH180" s="26">
        <f>IFERROR(Tableau17[[#This Row],[2014-T1-MACROGAUCHE]]/Tableau17[[#This Row],[2014-T1-MACROTOTALE]],"")</f>
        <v>0.44582043343653249</v>
      </c>
      <c r="NI180" s="26">
        <f>IFERROR(Tableau17[[#This Row],[2014-T1-MACROAUTRE]]/Tableau17[[#This Row],[2014-T1-MACROTOTALE]],"")</f>
        <v>0</v>
      </c>
      <c r="NJ180" s="26">
        <f>IFERROR(Tableau17[[#This Row],[2014-T2-MACROEXTRDROITE]]/Tableau17[[#This Row],[2014-T2-MACROTOTALE]],"")</f>
        <v>0.19158200290275762</v>
      </c>
      <c r="NK180" s="26">
        <f>IFERROR(Tableau17[[#This Row],[2014-T2-MACRODROITE]]/Tableau17[[#This Row],[2014-T2-MACROTOTALE]],"")</f>
        <v>0.40783744557329465</v>
      </c>
      <c r="NL180" s="26">
        <f>IFERROR(Tableau17[[#This Row],[2014-T2-MACROCENTRE]]/Tableau17[[#This Row],[2014-T2-MACROTOTALE]],"")</f>
        <v>0</v>
      </c>
      <c r="NM180" s="26">
        <f>IFERROR(Tableau17[[#This Row],[2014-T2-MACROGAUCHE]]/Tableau17[[#This Row],[2014-T2-MACROTOTALE]],"")</f>
        <v>0.40058055152394773</v>
      </c>
      <c r="NN180" s="26">
        <f>IFERROR(Tableau17[[#This Row],[2014-T2-MACROAUTRE]]/Tableau17[[#This Row],[2014-T2-MACROTOTALE]],"")</f>
        <v>0</v>
      </c>
      <c r="NO180" s="26">
        <f>IFERROR( Tableau17[[#This Row],[2015-T1-MACROEXTRDROITE]]/Tableau17[[#This Row],[2015-T1-MACROTOTALE]],"")</f>
        <v>0.27543035993740217</v>
      </c>
      <c r="NP180" s="26">
        <f>IFERROR(Tableau17[[#This Row],[2015-T1-MACRODROITE]]/Tableau17[[#This Row],[2015-T1-MACROTOTALE]],"")</f>
        <v>0.25821596244131456</v>
      </c>
      <c r="NQ180" s="26">
        <f>IFERROR(Tableau17[[#This Row],[2015-T1-MACROCENTRE]]/Tableau17[[#This Row],[2015-T1-MACROTOTALE]],"")</f>
        <v>2.5039123630672927E-2</v>
      </c>
      <c r="NR180" s="26">
        <f>IFERROR(Tableau17[[#This Row],[2015-T1-MACROGAUCHE]]/Tableau17[[#This Row],[2015-T1-MACROTOTALE]],"")</f>
        <v>0.40062597809076683</v>
      </c>
      <c r="NS180" s="26">
        <f>IFERROR(Tableau17[[#This Row],[2015-T1-MACROAUTRE]]/Tableau17[[#This Row],[2015-T1-MACROTOTALE]],"")</f>
        <v>4.0688575899843503E-2</v>
      </c>
      <c r="NT180" s="26">
        <f>IFERROR(Tableau17[[#This Row],[2015-T2-MACROEXTRDROITE]]/Tableau17[[#This Row],[2015-T2-MACROTOTALE]],"")</f>
        <v>0.38644067796610171</v>
      </c>
      <c r="NU180" s="26">
        <f>IFERROR(Tableau17[[#This Row],[2015-T2-MACRODROITE]]/Tableau17[[#This Row],[2015-T2-MACROTOTALE]],"")</f>
        <v>0</v>
      </c>
      <c r="NV180" s="26">
        <f>IFERROR(Tableau17[[#This Row],[2015-T2-MACROCENTRE]]/Tableau17[[#This Row],[2015-T2-MACROTOTALE]],"")</f>
        <v>0</v>
      </c>
      <c r="NW180" s="26">
        <f>IFERROR(Tableau17[[#This Row],[2015-T2-MACROGAUCHE]]/Tableau17[[#This Row],[2015-T2-MACROTOTALE]],"")</f>
        <v>0.61355932203389829</v>
      </c>
      <c r="NX180" s="26">
        <f>IFERROR(Tableau17[[#This Row],[2015-T2-MACROAUTRE]]/Tableau17[[#This Row],[2015-T2-MACROTOTALE]],"")</f>
        <v>0</v>
      </c>
      <c r="NY180" s="26">
        <f>IFERROR(Tableau17[[#This Row],[2017-T1-MACROEXTRDROITE]]/Tableau17[[#This Row],[2017-T1-MACROTOTALE]],"")</f>
        <v>0.1880781089414183</v>
      </c>
      <c r="NZ180" s="26">
        <f>IFERROR(Tableau17[[#This Row],[2017-T1-MACRODROITE]]/Tableau17[[#This Row],[2017-T1-MACROTOTALE]],"")</f>
        <v>0.19218910585817062</v>
      </c>
      <c r="OA180" s="26">
        <f>IFERROR(Tableau17[[#This Row],[2017-T1-MACROCENTRE]]/Tableau17[[#This Row],[2017-T1-MACROTOTALE]],"")</f>
        <v>0.22302158273381295</v>
      </c>
      <c r="OB180" s="26">
        <f>IFERROR(Tableau17[[#This Row],[2017-T1-MACROGAUCHE]]/Tableau17[[#This Row],[2017-T1-MACROTOTALE]],"")</f>
        <v>0.38848920863309355</v>
      </c>
      <c r="OC180" s="26">
        <f>IFERROR(Tableau17[[#This Row],[2017-T1-MACROAUTRE]]/Tableau17[[#This Row],[2017-T1-MACROTOTALE]],"")</f>
        <v>8.2219938335046251E-3</v>
      </c>
      <c r="OD180" s="26">
        <f>IFERROR(Tableau17[[#This Row],[2017-T2-MACROEXTRDROITE]]/Tableau17[[#This Row],[2017-T2-MACROTOTALE]],"")</f>
        <v>0.26199261992619927</v>
      </c>
      <c r="OE180" s="26">
        <f>IFERROR(Tableau17[[#This Row],[2017-T2-MACRODROITE]]/Tableau17[[#This Row],[2017-T2-MACROTOTALE]],"")</f>
        <v>0</v>
      </c>
      <c r="OF180" s="26">
        <f>IFERROR(Tableau17[[#This Row],[2017-T2-MACROCENTRE]]/Tableau17[[#This Row],[2017-T2-MACROTOTALE]],"")</f>
        <v>0.73800738007380073</v>
      </c>
      <c r="OG180" s="26">
        <f>IFERROR(Tableau17[[#This Row],[2017-T2-MACROGAUCHE]]/Tableau17[[#This Row],[2017-T2-MACROTOTALE]],"")</f>
        <v>0</v>
      </c>
      <c r="OH180" s="26">
        <f>IFERROR(Tableau17[[#This Row],[2017-T2-MACROAUTRE]]/Tableau17[[#This Row],[2017-T2-MACROTOTALE]],"")</f>
        <v>0</v>
      </c>
      <c r="OI180" s="26">
        <f>IFERROR(Tableau17[[#This Row],[2019-T1-MACROEXTRDROITE]]/Tableau17[[#This Row],[2019-T1-MACROTOTALE]],"")</f>
        <v>0.21633888048411498</v>
      </c>
      <c r="OJ180" s="26">
        <f>IFERROR(Tableau17[[#This Row],[2019-T1-MACRODROITE]]/Tableau17[[#This Row],[2019-T1-MACROTOTALE]],"")</f>
        <v>8.6232980332829043E-2</v>
      </c>
      <c r="OK180" s="26">
        <f>IFERROR(Tableau17[[#This Row],[2019-T1-MACROCENTRE]]/Tableau17[[#This Row],[2019-T1-MACROTOTALE]],"")</f>
        <v>0.2118003025718608</v>
      </c>
      <c r="OL180" s="26">
        <f>IFERROR(Tableau17[[#This Row],[2019-T1-MACROGAUCHE]]/Tableau17[[#This Row],[2019-T1-MACROTOTALE]],"")</f>
        <v>0.41906202723146746</v>
      </c>
      <c r="OM180" s="26">
        <f>IFERROR(Tableau17[[#This Row],[2019-T1-MACROAUTRE]]/Tableau17[[#This Row],[2019-T1-MACROTOTALE]],"")</f>
        <v>6.6565809379727683E-2</v>
      </c>
      <c r="ON180" s="26">
        <f>IFERROR(Tableau17[[#This Row],[2020-T1-MACROEXTRDROITE]]/Tableau17[[#This Row],[2020-T1-MACROTOTALE]],"")</f>
        <v>9.7701149425287362E-2</v>
      </c>
      <c r="OO180" s="26">
        <f>IFERROR(Tableau17[[#This Row],[2020-T1-MACRODROITE]]/Tableau17[[#This Row],[2020-T1-MACROTOTALE]],"")</f>
        <v>0.24329501915708812</v>
      </c>
      <c r="OP180" s="26">
        <f>IFERROR(Tableau17[[#This Row],[2020-T1-MACROCENTRE]]/Tableau17[[#This Row],[2020-T1-MACROTOTALE]],"")</f>
        <v>4.4061302681992334E-2</v>
      </c>
      <c r="OQ180" s="26">
        <f>IFERROR(Tableau17[[#This Row],[2020-T1-MACROGAUCHE]]/Tableau17[[#This Row],[2020-T1-MACROTOTALE]],"")</f>
        <v>0.61494252873563215</v>
      </c>
      <c r="OR180" s="26">
        <f>IFERROR(Tableau17[[#This Row],[2020-T1-MACROAUTRE]]/Tableau17[[#This Row],[2020-T1-MACROTOTALE]],"")</f>
        <v>0</v>
      </c>
      <c r="OS180" s="26">
        <f>IFERROR(Tableau17[[#This Row],[2017 (L)-T1-MACROEXTRDROITE]]/Tableau17[[#This Row],[2017 (L)-T1-MACROTOTALE]],"")</f>
        <v>7.104795737122558E-3</v>
      </c>
      <c r="OT180" s="26">
        <f>IFERROR(Tableau17[[#This Row],[2017 (L)-T1-MACRODROITE]]/Tableau17[[#This Row],[2017 (L)-T1-MACROTOTALE]],"")</f>
        <v>0.23623445825932504</v>
      </c>
      <c r="OU180" s="26">
        <f>IFERROR(Tableau17[[#This Row],[2017 (L)-T1-MACROCENTRE]]/Tableau17[[#This Row],[2017 (L)-T1-MACROTOTALE]],"")</f>
        <v>0.32326820603907636</v>
      </c>
      <c r="OV180" s="26">
        <f>IFERROR(Tableau17[[#This Row],[2017 (L)-T1-MACROGAUCHE]]/Tableau17[[#This Row],[2017 (L)-T1-MACROTOTALE]],"")</f>
        <v>0.42628774422735344</v>
      </c>
      <c r="OW180" s="26">
        <f>IFERROR(Tableau17[[#This Row],[2017 (L)-T1-MACROAUTRE]]/Tableau17[[#This Row],[2017 (L)-T1-MACROTOTALE]],"")</f>
        <v>7.104795737122558E-3</v>
      </c>
      <c r="OX180" s="26">
        <f>IFERROR(Tableau17[[#This Row],[2017 (L)-T2-MACROEXTRDROITE]]/Tableau17[[#This Row],[2017 (L)-T2-MACROTOTALE]],"")</f>
        <v>0</v>
      </c>
      <c r="OY180" s="26">
        <f>IFERROR(Tableau17[[#This Row],[2017 (L)-T2-MACRODROITE]]/Tableau17[[#This Row],[2017 (L)-T2-MACROTOTALE]],"")</f>
        <v>0</v>
      </c>
      <c r="OZ180" s="26">
        <f>IFERROR(Tableau17[[#This Row],[2017 (L)-T2-MACROCENTRE]]/Tableau17[[#This Row],[2017 (L)-T2-MACROTOTALE]],"")</f>
        <v>0.498046875</v>
      </c>
      <c r="PA180" s="26">
        <f>IFERROR(Tableau17[[#This Row],[2017 (L)-T2-MACROGAUCHE]]/Tableau17[[#This Row],[2017 (L)-T2-MACROTOTALE]],"")</f>
        <v>0.501953125</v>
      </c>
      <c r="PB180" s="26">
        <f>IFERROR(Tableau17[[#This Row],[2017 (L)-T2-MACROAUTRE]]/Tableau17[[#This Row],[2017 (L)-T2-MACROTOTALE]],"")</f>
        <v>0</v>
      </c>
      <c r="PC180" s="26">
        <f>IFERROR(Tableau17[[#This Row],[2008_T1_PROCUS]]/Tableau17[[#This Row],[2008_T1_INSCRITS]],0)</f>
        <v>1.0958904109589041E-2</v>
      </c>
      <c r="PD180" s="26">
        <f>IFERROR(Tableau17[[#This Row],[2008_T2_PROCUS]]/Tableau17[[#This Row],[2008_T2_INSCRITS]],0)</f>
        <v>1.3698630136986301E-2</v>
      </c>
      <c r="PE180" s="26">
        <f>Tableau17[[#This Row],[2014_T1_PROCUS]]/Tableau17[[#This Row],[2014_T1_INSCRITS]]</f>
        <v>1.2037037037037037E-2</v>
      </c>
      <c r="PF180" s="26">
        <f>IFERROR(Tableau17[[#This Row],[2014_T2_PROCUS]]/Tableau17[[#This Row],[2014_T2_INSCRITS]],0)</f>
        <v>1.8518518518518517E-2</v>
      </c>
    </row>
    <row r="181" spans="1:422" hidden="1" x14ac:dyDescent="0.2">
      <c r="A181" s="1">
        <v>1</v>
      </c>
      <c r="B181" s="1" t="s">
        <v>243</v>
      </c>
      <c r="C181" s="1" t="s">
        <v>248</v>
      </c>
      <c r="D181" s="1" t="s">
        <v>248</v>
      </c>
      <c r="E181" s="1">
        <v>126</v>
      </c>
      <c r="F181" s="1">
        <v>5.3833690000000001</v>
      </c>
      <c r="G181" s="1">
        <v>43.297939999999997</v>
      </c>
      <c r="H181" s="3">
        <v>1028</v>
      </c>
      <c r="I181" s="3">
        <v>62</v>
      </c>
      <c r="L181" s="1">
        <v>7</v>
      </c>
      <c r="M181" s="1">
        <v>17</v>
      </c>
      <c r="N181" s="1">
        <v>1</v>
      </c>
      <c r="P181" s="1">
        <v>33</v>
      </c>
      <c r="Q181" s="1">
        <v>25</v>
      </c>
      <c r="R181" s="1">
        <v>28</v>
      </c>
      <c r="S181" s="1">
        <v>284</v>
      </c>
      <c r="T181" s="1">
        <v>62</v>
      </c>
      <c r="U181" s="1">
        <v>457</v>
      </c>
      <c r="V181" s="1">
        <v>920</v>
      </c>
      <c r="W181" s="1">
        <v>474</v>
      </c>
      <c r="X181" s="1">
        <v>11</v>
      </c>
      <c r="Y181" s="2">
        <v>0.51521739</v>
      </c>
      <c r="Z181" s="1">
        <v>920</v>
      </c>
      <c r="AA181" s="1">
        <v>510</v>
      </c>
      <c r="AB181" s="1">
        <v>24</v>
      </c>
      <c r="AC181" s="2">
        <v>0.55434782999999999</v>
      </c>
      <c r="AD181" s="1">
        <v>1028</v>
      </c>
      <c r="AE181" s="1">
        <v>467</v>
      </c>
      <c r="AF181" s="2">
        <v>0.45428015999999999</v>
      </c>
      <c r="AG181" s="1">
        <f t="shared" si="2"/>
        <v>62</v>
      </c>
      <c r="AH181" s="1">
        <v>930</v>
      </c>
      <c r="AI181" s="1">
        <v>542</v>
      </c>
      <c r="AJ181" s="1">
        <v>8</v>
      </c>
      <c r="AK181" s="2">
        <v>0.58279570000000003</v>
      </c>
      <c r="AL181" s="1">
        <v>930</v>
      </c>
      <c r="AM181" s="1">
        <v>571</v>
      </c>
      <c r="AN181" s="1">
        <v>14</v>
      </c>
      <c r="AO181" s="2">
        <v>0.61397849000000004</v>
      </c>
      <c r="AP181" s="1">
        <v>894</v>
      </c>
      <c r="AQ181" s="1">
        <v>398</v>
      </c>
      <c r="AR181" s="2">
        <v>0.44519016</v>
      </c>
      <c r="AS181" s="1">
        <v>894</v>
      </c>
      <c r="AT181" s="1">
        <v>415</v>
      </c>
      <c r="AU181" s="2">
        <v>0.46420581999999999</v>
      </c>
      <c r="AV181" s="1">
        <v>922</v>
      </c>
      <c r="AW181" s="1">
        <v>482</v>
      </c>
      <c r="AX181" s="2">
        <v>0.52277657</v>
      </c>
      <c r="AY181" s="1">
        <v>922</v>
      </c>
      <c r="AZ181" s="1">
        <v>405</v>
      </c>
      <c r="BA181" s="2">
        <v>0.43926247000000002</v>
      </c>
      <c r="BB181" s="1">
        <v>923</v>
      </c>
      <c r="BC181" s="1">
        <v>701</v>
      </c>
      <c r="BD181" s="2">
        <v>0.75947995999999995</v>
      </c>
      <c r="BE181" s="1">
        <v>923</v>
      </c>
      <c r="BF181" s="1">
        <v>637</v>
      </c>
      <c r="BG181" s="2">
        <v>0.69014085000000003</v>
      </c>
      <c r="BH181" s="1">
        <v>956</v>
      </c>
      <c r="BI181" s="1">
        <v>478</v>
      </c>
      <c r="BJ181" s="2">
        <v>0.5</v>
      </c>
      <c r="BK181" s="1">
        <v>37</v>
      </c>
      <c r="BL181" s="1">
        <v>5</v>
      </c>
      <c r="BN181" s="1">
        <v>93</v>
      </c>
      <c r="BO181" s="1">
        <v>24</v>
      </c>
      <c r="BP181" s="1">
        <v>120</v>
      </c>
      <c r="BQ181" s="1">
        <v>255</v>
      </c>
      <c r="BR181" s="1">
        <v>534</v>
      </c>
      <c r="BT181" s="1">
        <v>391</v>
      </c>
      <c r="BU181" s="1">
        <v>162</v>
      </c>
      <c r="BW181" s="1">
        <v>553</v>
      </c>
      <c r="BX181" s="1">
        <v>14</v>
      </c>
      <c r="BZ181" s="1">
        <v>65</v>
      </c>
      <c r="CA181" s="1">
        <v>2</v>
      </c>
      <c r="CB181" s="1">
        <v>85</v>
      </c>
      <c r="CC181" s="1">
        <v>36</v>
      </c>
      <c r="CD181" s="1">
        <v>93</v>
      </c>
      <c r="CE181" s="1">
        <v>170</v>
      </c>
      <c r="CF181" s="1">
        <v>465</v>
      </c>
      <c r="CG181" s="1">
        <v>39</v>
      </c>
      <c r="CH181" s="1">
        <v>131</v>
      </c>
      <c r="CI181" s="1">
        <v>313</v>
      </c>
      <c r="CJ181" s="1">
        <v>483</v>
      </c>
      <c r="CK181" s="1">
        <v>12</v>
      </c>
      <c r="CL181" s="1">
        <v>5</v>
      </c>
      <c r="CM181" s="1">
        <v>5</v>
      </c>
      <c r="CN181" s="1">
        <v>30</v>
      </c>
      <c r="CO181" s="1">
        <v>93</v>
      </c>
      <c r="CP181" s="1">
        <v>49</v>
      </c>
      <c r="CQ181" s="1">
        <v>32</v>
      </c>
      <c r="CT181" s="1">
        <v>52</v>
      </c>
      <c r="CU181" s="1">
        <v>111</v>
      </c>
      <c r="CW181" s="1">
        <v>389</v>
      </c>
      <c r="CY181" s="1">
        <v>92</v>
      </c>
      <c r="DB181" s="1">
        <v>301</v>
      </c>
      <c r="DC181" s="1">
        <v>393</v>
      </c>
      <c r="DE181" s="1">
        <v>15</v>
      </c>
      <c r="DF181" s="1">
        <v>4</v>
      </c>
      <c r="DG181" s="1">
        <v>0</v>
      </c>
      <c r="DH181" s="1">
        <v>12</v>
      </c>
      <c r="DI181" s="1">
        <v>8</v>
      </c>
      <c r="DJ181" s="1">
        <v>0</v>
      </c>
      <c r="DK181" s="1">
        <v>3</v>
      </c>
      <c r="DL181" s="1">
        <v>198</v>
      </c>
      <c r="DM181" s="1">
        <v>28</v>
      </c>
      <c r="DN181" s="1">
        <v>29</v>
      </c>
      <c r="DQ181" s="1">
        <v>0</v>
      </c>
      <c r="DR181" s="1">
        <v>102</v>
      </c>
      <c r="DS181" s="1">
        <v>75</v>
      </c>
      <c r="DU181" s="1">
        <v>474</v>
      </c>
      <c r="DV181" s="1">
        <v>256</v>
      </c>
      <c r="DZ181" s="1">
        <v>138</v>
      </c>
      <c r="EA181" s="1">
        <v>394</v>
      </c>
      <c r="EB181" s="1">
        <v>4</v>
      </c>
      <c r="EC181" s="1">
        <v>9</v>
      </c>
      <c r="ED181" s="1">
        <v>1</v>
      </c>
      <c r="EE181" s="1">
        <v>9</v>
      </c>
      <c r="EF181" s="1">
        <v>67</v>
      </c>
      <c r="EG181" s="1">
        <v>58</v>
      </c>
      <c r="EH181" s="1">
        <v>2</v>
      </c>
      <c r="EI181" s="1">
        <v>48</v>
      </c>
      <c r="EJ181" s="1">
        <v>329</v>
      </c>
      <c r="EK181" s="1">
        <v>156</v>
      </c>
      <c r="EL181" s="1">
        <v>6</v>
      </c>
      <c r="EM181" s="1">
        <v>689</v>
      </c>
      <c r="EN181" s="1">
        <v>84</v>
      </c>
      <c r="EO181" s="1">
        <v>501</v>
      </c>
      <c r="EP181" s="1">
        <v>585</v>
      </c>
      <c r="EQ181" s="1">
        <v>0</v>
      </c>
      <c r="ER181" s="1">
        <v>4</v>
      </c>
      <c r="ES181" s="1">
        <v>3</v>
      </c>
      <c r="ET181" s="1">
        <v>94</v>
      </c>
      <c r="EU181" s="1">
        <v>3</v>
      </c>
      <c r="EV181" s="1">
        <v>38</v>
      </c>
      <c r="EW181" s="1">
        <v>10</v>
      </c>
      <c r="EX181" s="1">
        <v>0</v>
      </c>
      <c r="EY181" s="1">
        <v>21</v>
      </c>
      <c r="EZ181" s="1">
        <v>32</v>
      </c>
      <c r="FA181" s="1">
        <v>0</v>
      </c>
      <c r="FB181" s="1">
        <v>0</v>
      </c>
      <c r="FC181" s="1">
        <v>0</v>
      </c>
      <c r="FD181" s="1">
        <v>0</v>
      </c>
      <c r="FE181" s="1">
        <v>0</v>
      </c>
      <c r="FF181" s="1">
        <v>1</v>
      </c>
      <c r="FG181" s="1">
        <v>0</v>
      </c>
      <c r="FH181" s="1">
        <v>8</v>
      </c>
      <c r="FI181" s="1">
        <v>0</v>
      </c>
      <c r="FJ181" s="1">
        <v>35</v>
      </c>
      <c r="FK181" s="1">
        <v>16</v>
      </c>
      <c r="FL181" s="1">
        <v>0</v>
      </c>
      <c r="FM181" s="1">
        <v>129</v>
      </c>
      <c r="FN181" s="1">
        <v>1</v>
      </c>
      <c r="FO181" s="1">
        <v>1</v>
      </c>
      <c r="FP181" s="1">
        <v>73</v>
      </c>
      <c r="FQ181" s="1">
        <v>2</v>
      </c>
      <c r="FR181" s="1">
        <f>SUM(Tableau17[[#This Row],[2019-T1-ALEXANDRE Audric]:[2019-T1-MARIE Florie]])</f>
        <v>471</v>
      </c>
      <c r="FS181" s="1">
        <v>24</v>
      </c>
      <c r="FT181" s="1">
        <v>162</v>
      </c>
      <c r="FU181" s="1">
        <v>0</v>
      </c>
      <c r="FV181" s="1">
        <v>348</v>
      </c>
      <c r="FW181" s="1">
        <v>0</v>
      </c>
      <c r="FX181" s="1">
        <v>534</v>
      </c>
      <c r="FY181" s="1">
        <v>0</v>
      </c>
      <c r="FZ181" s="1">
        <v>162</v>
      </c>
      <c r="GA181" s="1">
        <v>0</v>
      </c>
      <c r="GB181" s="1">
        <v>391</v>
      </c>
      <c r="GC181" s="1">
        <v>0</v>
      </c>
      <c r="GD181" s="1">
        <v>553</v>
      </c>
      <c r="GE181" s="1">
        <v>36</v>
      </c>
      <c r="GF181" s="1">
        <v>93</v>
      </c>
      <c r="GG181" s="1">
        <v>14</v>
      </c>
      <c r="GH181" s="1">
        <v>322</v>
      </c>
      <c r="GI181" s="1">
        <v>0</v>
      </c>
      <c r="GJ181" s="1">
        <v>465</v>
      </c>
      <c r="GK181" s="1">
        <v>39</v>
      </c>
      <c r="GL181" s="1">
        <v>131</v>
      </c>
      <c r="GM181" s="1">
        <v>0</v>
      </c>
      <c r="GN181" s="1">
        <v>313</v>
      </c>
      <c r="GO181" s="1">
        <v>0</v>
      </c>
      <c r="GP181" s="1">
        <v>483</v>
      </c>
      <c r="GQ181" s="1">
        <v>54</v>
      </c>
      <c r="GR181" s="1">
        <v>57</v>
      </c>
      <c r="GS181" s="1">
        <v>32</v>
      </c>
      <c r="GT181" s="1">
        <v>234</v>
      </c>
      <c r="GU181" s="1">
        <v>12</v>
      </c>
      <c r="GV181" s="1">
        <v>389</v>
      </c>
      <c r="GW181" s="1">
        <v>92</v>
      </c>
      <c r="GX181" s="1">
        <v>0</v>
      </c>
      <c r="GY181" s="1">
        <v>0</v>
      </c>
      <c r="GZ181" s="1">
        <v>301</v>
      </c>
      <c r="HA181" s="1">
        <v>0</v>
      </c>
      <c r="HB181" s="1">
        <v>393</v>
      </c>
      <c r="HC181" s="1">
        <v>67</v>
      </c>
      <c r="HD181" s="1">
        <v>67</v>
      </c>
      <c r="HE181" s="1">
        <v>156</v>
      </c>
      <c r="HF181" s="1">
        <v>397</v>
      </c>
      <c r="HG181" s="1">
        <v>2</v>
      </c>
      <c r="HH181" s="1">
        <v>689</v>
      </c>
      <c r="HI181" s="1">
        <v>84</v>
      </c>
      <c r="HJ181" s="1">
        <v>0</v>
      </c>
      <c r="HK181" s="1">
        <v>501</v>
      </c>
      <c r="HL181" s="1">
        <v>0</v>
      </c>
      <c r="HM181" s="1">
        <v>0</v>
      </c>
      <c r="HN181" s="1">
        <v>585</v>
      </c>
      <c r="HO181" s="1">
        <v>50</v>
      </c>
      <c r="HP181" s="1">
        <v>11</v>
      </c>
      <c r="HQ181" s="1">
        <v>73</v>
      </c>
      <c r="HR181" s="1">
        <v>310</v>
      </c>
      <c r="HS181" s="1">
        <v>29</v>
      </c>
      <c r="HT181" s="1">
        <v>473</v>
      </c>
      <c r="HU181" s="1">
        <v>29</v>
      </c>
      <c r="HV181" s="1">
        <v>40</v>
      </c>
      <c r="HW181" s="1">
        <v>25</v>
      </c>
      <c r="HX181" s="1">
        <v>363</v>
      </c>
      <c r="HY181" s="1">
        <v>0</v>
      </c>
      <c r="HZ181" s="1">
        <v>457</v>
      </c>
      <c r="IA181" s="1">
        <v>32</v>
      </c>
      <c r="IB181" s="1">
        <v>29</v>
      </c>
      <c r="IC181" s="1">
        <v>102</v>
      </c>
      <c r="ID181" s="1">
        <v>296</v>
      </c>
      <c r="IE181" s="1">
        <v>15</v>
      </c>
      <c r="IF181" s="1">
        <v>474</v>
      </c>
      <c r="IG181" s="1">
        <v>0</v>
      </c>
      <c r="IH181" s="1">
        <v>0</v>
      </c>
      <c r="II181" s="1">
        <v>138</v>
      </c>
      <c r="IJ181" s="1">
        <v>256</v>
      </c>
      <c r="IK181" s="1">
        <v>0</v>
      </c>
      <c r="IL181" s="1">
        <v>394</v>
      </c>
      <c r="IM181" s="26">
        <f>IFERROR(Tableau17[[#This Row],[LDIV]]/Tableau17[[#This Row],[Total général]],"")</f>
        <v>0</v>
      </c>
      <c r="IN181" s="26">
        <f>IFERROR(Tableau17[[#This Row],[LDVC]]/Tableau17[[#This Row],[Total général]],"")</f>
        <v>0</v>
      </c>
      <c r="IO181" s="26">
        <f>IFERROR(Tableau17[[#This Row],[LDVD]]/Tableau17[[#This Row],[Total général]],"")</f>
        <v>1.5317286652078774E-2</v>
      </c>
      <c r="IP181" s="26">
        <f>IFERROR(Tableau17[[#This Row],[LDVG]]/Tableau17[[#This Row],[Total général]],"")</f>
        <v>3.7199124726477024E-2</v>
      </c>
      <c r="IQ181" s="26">
        <f>IFERROR(Tableau17[[#This Row],[LEXD]]/Tableau17[[#This Row],[Total général]],"")</f>
        <v>2.1881838074398249E-3</v>
      </c>
      <c r="IR181" s="26">
        <f>IFERROR(Tableau17[[#This Row],[LEXG]]/Tableau17[[#This Row],[Total général]],"")</f>
        <v>0</v>
      </c>
      <c r="IS181" s="26">
        <f>IFERROR(Tableau17[[#This Row],[LLR]]/Tableau17[[#This Row],[Total général]],"")</f>
        <v>7.2210065645514229E-2</v>
      </c>
      <c r="IT181" s="26">
        <f>IFERROR(Tableau17[[#This Row],[LREM]]/Tableau17[[#This Row],[Total général]],"")</f>
        <v>5.4704595185995623E-2</v>
      </c>
      <c r="IU181" s="26">
        <f>IFERROR(Tableau17[[#This Row],[LRN]]/Tableau17[[#This Row],[Total général]],"")</f>
        <v>6.1269146608315096E-2</v>
      </c>
      <c r="IV181" s="26">
        <f>IFERROR(Tableau17[[#This Row],[LUG]]/Tableau17[[#This Row],[Total général]],"")</f>
        <v>0.62144420131291034</v>
      </c>
      <c r="IW181" s="26">
        <f>IFERROR(Tableau17[[#This Row],[LVEC]]/Tableau17[[#This Row],[Total général]],"")</f>
        <v>0.13566739606126915</v>
      </c>
      <c r="IX181" s="26">
        <f>IFERROR(Tableau17[[#This Row],[2008-T1-LCMD]]/Tableau17[[#This Row],[2008-T1-TOTAL]],"")</f>
        <v>6.9288389513108617E-2</v>
      </c>
      <c r="IY181" s="26">
        <f>IFERROR(Tableau17[[#This Row],[2008-T1-LDVD]]/Tableau17[[#This Row],[2008-T1-TOTAL]],"")</f>
        <v>9.3632958801498131E-3</v>
      </c>
      <c r="IZ181" s="26">
        <f>IFERROR(Tableau17[[#This Row],[2008-T1-LEXD]]/Tableau17[[#This Row],[2008-T1-TOTAL]],"")</f>
        <v>0</v>
      </c>
      <c r="JA181" s="26">
        <f>IFERROR(Tableau17[[#This Row],[2008-T1-LEXG]]/Tableau17[[#This Row],[2008-T1-TOTAL]],"")</f>
        <v>0.17415730337078653</v>
      </c>
      <c r="JB181" s="26">
        <f>IFERROR(Tableau17[[#This Row],[2008-T1-LFN]]/Tableau17[[#This Row],[2008-T1-TOTAL]],"")</f>
        <v>4.49438202247191E-2</v>
      </c>
      <c r="JC181" s="26">
        <f>IFERROR(Tableau17[[#This Row],[2008-T1-LMAJ]]/Tableau17[[#This Row],[2008-T1-TOTAL]],"")</f>
        <v>0.2247191011235955</v>
      </c>
      <c r="JD181" s="26">
        <f>IFERROR(Tableau17[[#This Row],[2008-T1-LUG]]/Tableau17[[#This Row],[2008-T1-TOTAL]],"")</f>
        <v>0.47752808988764045</v>
      </c>
      <c r="JE181" s="26">
        <f>IFERROR(Tableau17[[#This Row],[2008-T2-LFN]]/Tableau17[[#This Row],[2008-T2-TOTAL]],"")</f>
        <v>0</v>
      </c>
      <c r="JF181" s="26">
        <f>IFERROR(Tableau17[[#This Row],[2008-T2-LGC]]/Tableau17[[#This Row],[2008-T2-TOTAL]],"")</f>
        <v>0.70705244122965638</v>
      </c>
      <c r="JG181" s="26">
        <f>IFERROR(Tableau17[[#This Row],[2008-T2-LMAJ]]/Tableau17[[#This Row],[2008-T2-TOTAL]],"")</f>
        <v>0.29294755877034356</v>
      </c>
      <c r="JH181" s="26">
        <f>IFERROR(Tableau17[[#This Row],[2008-T2-LUG]]/Tableau17[[#This Row],[2008-T2-TOTAL]],"")</f>
        <v>0</v>
      </c>
      <c r="JI181" s="26">
        <f>IFERROR(Tableau17[[#This Row],[2014-T1-LDIV]]/Tableau17[[#This Row],[2014-T1-TOTAL]],"")</f>
        <v>3.0107526881720432E-2</v>
      </c>
      <c r="JJ181" s="26">
        <f>IFERROR(Tableau17[[#This Row],[2014-T1-LDVD]]/Tableau17[[#This Row],[2014-T1-TOTAL]],"")</f>
        <v>0</v>
      </c>
      <c r="JK181" s="26">
        <f>IFERROR(Tableau17[[#This Row],[2014-T1-LDVG]]/Tableau17[[#This Row],[2014-T1-TOTAL]],"")</f>
        <v>0.13978494623655913</v>
      </c>
      <c r="JL181" s="26">
        <f>IFERROR(Tableau17[[#This Row],[2014-T1-LEXG]]/Tableau17[[#This Row],[2014-T1-TOTAL]],"")</f>
        <v>4.3010752688172043E-3</v>
      </c>
      <c r="JM181" s="26">
        <f>IFERROR(Tableau17[[#This Row],[2014-T1-LFG]]/Tableau17[[#This Row],[2014-T1-TOTAL]],"")</f>
        <v>0.18279569892473119</v>
      </c>
      <c r="JN181" s="26">
        <f>IFERROR(Tableau17[[#This Row],[2014-T1-LFN]]/Tableau17[[#This Row],[2014-T1-TOTAL]],"")</f>
        <v>7.7419354838709681E-2</v>
      </c>
      <c r="JO181" s="26">
        <f>IFERROR(Tableau17[[#This Row],[2014-T1-LUD]]/Tableau17[[#This Row],[2014-T1-TOTAL]],"")</f>
        <v>0.2</v>
      </c>
      <c r="JP181" s="26">
        <f>IFERROR(Tableau17[[#This Row],[2014-T1-LUG]]/Tableau17[[#This Row],[2014-T1-TOTAL]],"")</f>
        <v>0.36559139784946237</v>
      </c>
      <c r="JQ181" s="26">
        <f>IFERROR(Tableau17[[#This Row],[2014-T2-LFN]]/Tableau17[[#This Row],[2014-T2-TOTAL]],"")</f>
        <v>8.0745341614906832E-2</v>
      </c>
      <c r="JR181" s="26">
        <f>IFERROR(Tableau17[[#This Row],[2014-T2-LUD]]/Tableau17[[#This Row],[2014-T2-TOTAL]],"")</f>
        <v>0.27122153209109728</v>
      </c>
      <c r="JS181" s="26">
        <f>IFERROR(Tableau17[[#This Row],[2014-T2-LUG]]/Tableau17[[#This Row],[2014-T2-TOTAL]],"")</f>
        <v>0.6480331262939959</v>
      </c>
      <c r="JT181" s="26">
        <f>IFERROR(Tableau17[[#This Row],[2015-T1-BC-DIV]]/Tableau17[[#This Row],[2015-T1-TOTAL]],"")</f>
        <v>3.0848329048843187E-2</v>
      </c>
      <c r="JU181" s="26">
        <f>IFERROR(Tableau17[[#This Row],[2015-T1-BC-DLF]]/Tableau17[[#This Row],[2015-T1-TOTAL]],"")</f>
        <v>1.2853470437017995E-2</v>
      </c>
      <c r="JV181" s="26">
        <f>IFERROR(Tableau17[[#This Row],[2015-T1-BC-DVD]]/Tableau17[[#This Row],[2015-T1-TOTAL]],"")</f>
        <v>1.2853470437017995E-2</v>
      </c>
      <c r="JW181" s="26">
        <f>IFERROR(Tableau17[[#This Row],[2015-T1-BC-DVG]]/Tableau17[[#This Row],[2015-T1-TOTAL]],"")</f>
        <v>7.7120822622107968E-2</v>
      </c>
      <c r="JX181" s="26">
        <f>IFERROR(Tableau17[[#This Row],[2015-T1-BC-FG]]/Tableau17[[#This Row],[2015-T1-TOTAL]],"")</f>
        <v>0.23907455012853471</v>
      </c>
      <c r="JY181" s="26">
        <f>IFERROR(Tableau17[[#This Row],[2015-T1-BC-FN]]/Tableau17[[#This Row],[2015-T1-TOTAL]],"")</f>
        <v>0.12596401028277635</v>
      </c>
      <c r="JZ181" s="26">
        <f>IFERROR(Tableau17[[#This Row],[2015-T1-BC-MDM]]/Tableau17[[#This Row],[2015-T1-TOTAL]],"")</f>
        <v>8.2262210796915161E-2</v>
      </c>
      <c r="KA181" s="26">
        <f>IFERROR(Tableau17[[#This Row],[2015-T1-BC-RDG]]/Tableau17[[#This Row],[2015-T1-TOTAL]],"")</f>
        <v>0</v>
      </c>
      <c r="KB181" s="26">
        <f>IFERROR(Tableau17[[#This Row],[2015-T1-BC-SOC]]/Tableau17[[#This Row],[2015-T1-TOTAL]],"")</f>
        <v>0</v>
      </c>
      <c r="KC181" s="26">
        <f>IFERROR(Tableau17[[#This Row],[2015-T1-BC-UD]]/Tableau17[[#This Row],[2015-T1-TOTAL]],"")</f>
        <v>0.13367609254498714</v>
      </c>
      <c r="KD181" s="26">
        <f>IFERROR(Tableau17[[#This Row],[2015-T1-BC-UG]]/Tableau17[[#This Row],[2015-T1-TOTAL]],"")</f>
        <v>0.28534704370179947</v>
      </c>
      <c r="KE181" s="26">
        <f>IFERROR(Tableau17[[#This Row],[2015-T1-BC-VEC]]/Tableau17[[#This Row],[2015-T1-TOTAL]],"")</f>
        <v>0</v>
      </c>
      <c r="KF181" s="26">
        <f>IFERROR(Tableau17[[#This Row],[2015-T2-BC-DVG]]/Tableau17[[#This Row],[2015-T2-TOTAL]],"")</f>
        <v>0</v>
      </c>
      <c r="KG181" s="26">
        <f>IFERROR(Tableau17[[#This Row],[2015-T2-BC-FN]]/Tableau17[[#This Row],[2015-T2-TOTAL]],"")</f>
        <v>0.2340966921119593</v>
      </c>
      <c r="KH181" s="26">
        <f>IFERROR(Tableau17[[#This Row],[2015-T2-BC-SOC]]/Tableau17[[#This Row],[2015-T2-TOTAL]],"")</f>
        <v>0</v>
      </c>
      <c r="KI181" s="26">
        <f>IFERROR(Tableau17[[#This Row],[2015-T2-BC-UD]]/Tableau17[[#This Row],[2015-T2-TOTAL]],"")</f>
        <v>0</v>
      </c>
      <c r="KJ181" s="26">
        <f>IFERROR(Tableau17[[#This Row],[2015-T2-BC-UG]]/Tableau17[[#This Row],[2015-T2-TOTAL]],"")</f>
        <v>0.76590330788804073</v>
      </c>
      <c r="KK181" s="26">
        <f>IFERROR(Tableau17[[#This Row],[2017 (L)-T1-COM]]/Tableau17[[#This Row],[2017 (L)-T1-TOTAL]],"")</f>
        <v>0</v>
      </c>
      <c r="KL181" s="26">
        <f>IFERROR(Tableau17[[#This Row],[2017 (L)-T1-DIV]]/Tableau17[[#This Row],[2017 (L)-T1-TOTAL]],"")</f>
        <v>3.1645569620253167E-2</v>
      </c>
      <c r="KM181" s="26">
        <f>IFERROR(Tableau17[[#This Row],[2017 (L)-T1-DLF]]/Tableau17[[#This Row],[2017 (L)-T1-TOTAL]],"")</f>
        <v>8.4388185654008432E-3</v>
      </c>
      <c r="KN181" s="26">
        <f>IFERROR(Tableau17[[#This Row],[2017 (L)-T1-DVD]]/Tableau17[[#This Row],[2017 (L)-T1-TOTAL]],"")</f>
        <v>0</v>
      </c>
      <c r="KO181" s="26">
        <f>IFERROR(Tableau17[[#This Row],[2017 (L)-T1-DVG]]/Tableau17[[#This Row],[2017 (L)-T1-TOTAL]],"")</f>
        <v>2.5316455696202531E-2</v>
      </c>
      <c r="KP181" s="26">
        <f>IFERROR(Tableau17[[#This Row],[2017 (L)-T1-ECO]]/Tableau17[[#This Row],[2017 (L)-T1-TOTAL]],"")</f>
        <v>1.6877637130801686E-2</v>
      </c>
      <c r="KQ181" s="26">
        <f>IFERROR(Tableau17[[#This Row],[2017 (L)-T1-EXD]]/Tableau17[[#This Row],[2017 (L)-T1-TOTAL]],"")</f>
        <v>0</v>
      </c>
      <c r="KR181" s="26">
        <f>IFERROR(Tableau17[[#This Row],[2017 (L)-T1-EXG]]/Tableau17[[#This Row],[2017 (L)-T1-TOTAL]],"")</f>
        <v>6.3291139240506328E-3</v>
      </c>
      <c r="KS181" s="26">
        <f>IFERROR(Tableau17[[#This Row],[2017 (L)-T1-FI]]/Tableau17[[#This Row],[2017 (L)-T1-TOTAL]],"")</f>
        <v>0.41772151898734178</v>
      </c>
      <c r="KT181" s="26">
        <f>IFERROR(Tableau17[[#This Row],[2017 (L)-T1-FN]]/Tableau17[[#This Row],[2017 (L)-T1-TOTAL]],"")</f>
        <v>5.9071729957805907E-2</v>
      </c>
      <c r="KU181" s="26">
        <f>IFERROR(Tableau17[[#This Row],[2017 (L)-T1-LR]]/Tableau17[[#This Row],[2017 (L)-T1-TOTAL]],"")</f>
        <v>6.118143459915612E-2</v>
      </c>
      <c r="KV181" s="26">
        <f>IFERROR(Tableau17[[#This Row],[2017 (L)-T1-MDM]]/Tableau17[[#This Row],[2017 (L)-T1-TOTAL]],"")</f>
        <v>0</v>
      </c>
      <c r="KW181" s="26">
        <f>IFERROR(Tableau17[[#This Row],[2017 (L)-T1-RDG]]/Tableau17[[#This Row],[2017 (L)-T1-TOTAL]],"")</f>
        <v>0</v>
      </c>
      <c r="KX181" s="26">
        <f>IFERROR(Tableau17[[#This Row],[2017 (L)-T1-REG]]/Tableau17[[#This Row],[2017 (L)-T1-TOTAL]],"")</f>
        <v>0</v>
      </c>
      <c r="KY181" s="26">
        <f>IFERROR(Tableau17[[#This Row],[2017 (L)-T1-REM]]/Tableau17[[#This Row],[2017 (L)-T1-TOTAL]],"")</f>
        <v>0.21518987341772153</v>
      </c>
      <c r="KZ181" s="26">
        <f>IFERROR(Tableau17[[#This Row],[2017 (L)-T1-SOC]]/Tableau17[[#This Row],[2017 (L)-T1-TOTAL]],"")</f>
        <v>0.15822784810126583</v>
      </c>
      <c r="LA181" s="26">
        <f>IFERROR(Tableau17[[#This Row],[2017 (L)-T1-UDI]]/Tableau17[[#This Row],[2017 (L)-T1-TOTAL]],"")</f>
        <v>0</v>
      </c>
      <c r="LB181" s="26">
        <f>IFERROR(Tableau17[[#This Row],[2017 (L)-T2-FI]]/Tableau17[[#This Row],[2017 (L)-T2-TOTAL]],"")</f>
        <v>0.64974619289340096</v>
      </c>
      <c r="LC181" s="26">
        <f>IFERROR(Tableau17[[#This Row],[2017 (L)-T2-FN]]/Tableau17[[#This Row],[2017 (L)-T2-TOTAL]],"")</f>
        <v>0</v>
      </c>
      <c r="LD181" s="26">
        <f>IFERROR(Tableau17[[#This Row],[2017 (L)-T2-LR]]/Tableau17[[#This Row],[2017 (L)-T2-TOTAL]],"")</f>
        <v>0</v>
      </c>
      <c r="LE181" s="26">
        <f>IFERROR(Tableau17[[#This Row],[2017 (L)-T2-MDM]]/Tableau17[[#This Row],[2017 (L)-T2-TOTAL]],"")</f>
        <v>0</v>
      </c>
      <c r="LF181" s="26">
        <f>IFERROR(Tableau17[[#This Row],[2017 (L)-T2-REM]]/Tableau17[[#This Row],[2017 (L)-T2-TOTAL]],"")</f>
        <v>0.35025380710659898</v>
      </c>
      <c r="LG181" s="26">
        <f>IFERROR(Tableau17[[#This Row],[2017-T1-ARTHAUD Nathalie]]/Tableau17[[#This Row],[2017-T1-TOTAL]],"")</f>
        <v>5.8055152394775036E-3</v>
      </c>
      <c r="LH181" s="26">
        <f>IFERROR(Tableau17[[#This Row],[2017-T1-ASSELINEAU Fran]]/Tableau17[[#This Row],[2017-T1-TOTAL]],"")</f>
        <v>1.3062409288824383E-2</v>
      </c>
      <c r="LI181" s="26">
        <f>IFERROR(Tableau17[[#This Row],[2017-T1-CHEMINADE Jacques]]/Tableau17[[#This Row],[2017-T1-TOTAL]],"")</f>
        <v>1.4513788098693759E-3</v>
      </c>
      <c r="LJ181" s="26">
        <f>IFERROR(Tableau17[[#This Row],[2017-T1-DUPONT-AIGNAN Nicolas]]/Tableau17[[#This Row],[2017-T1-TOTAL]],"")</f>
        <v>1.3062409288824383E-2</v>
      </c>
      <c r="LK181" s="26">
        <f>IFERROR(Tableau17[[#This Row],[2017-T1-FILLON Fran]]/Tableau17[[#This Row],[2017-T1-TOTAL]],"")</f>
        <v>9.7242380261248179E-2</v>
      </c>
      <c r="LL181" s="26">
        <f>IFERROR(Tableau17[[#This Row],[2017-T1-HAMON Beno]]/Tableau17[[#This Row],[2017-T1-TOTAL]],"")</f>
        <v>8.4179970972423801E-2</v>
      </c>
      <c r="LM181" s="26">
        <f>IFERROR(Tableau17[[#This Row],[2017-T1-LASSALLE Jean]]/Tableau17[[#This Row],[2017-T1-TOTAL]],"")</f>
        <v>2.9027576197387518E-3</v>
      </c>
      <c r="LN181" s="26">
        <f>IFERROR(Tableau17[[#This Row],[2017-T1-LE PEN Marine]]/Tableau17[[#This Row],[2017-T1-TOTAL]],"")</f>
        <v>6.966618287373004E-2</v>
      </c>
      <c r="LO181" s="26">
        <f>IFERROR(Tableau17[[#This Row],[2017-T1-M Jean-Luc]]/Tableau17[[#This Row],[2017-T1-TOTAL]],"")</f>
        <v>0.47750362844702465</v>
      </c>
      <c r="LP181" s="26">
        <f>IFERROR(Tableau17[[#This Row],[2017-T1-MACRON Emmanuel]]/Tableau17[[#This Row],[2017-T1-TOTAL]],"")</f>
        <v>0.22641509433962265</v>
      </c>
      <c r="LQ181" s="26">
        <f>IFERROR(Tableau17[[#This Row],[2017-T1-POUTOU Philippe]]/Tableau17[[#This Row],[2017-T1-TOTAL]],"")</f>
        <v>8.708272859216255E-3</v>
      </c>
      <c r="LR181" s="26">
        <f>IFERROR(Tableau17[[#This Row],[2017-T2-LE PEN Marine]]/Tableau17[[#This Row],[2017-T2-TOTAL]],"")</f>
        <v>0.14358974358974358</v>
      </c>
      <c r="LS181" s="26">
        <f>IFERROR(Tableau17[[#This Row],[2017-T2-MACRON Emmanuel]]/Tableau17[[#This Row],[2017-T2-TOTAL]],"")</f>
        <v>0.85641025641025637</v>
      </c>
      <c r="LT181" s="26">
        <f>IFERROR(Tableau17[[#This Row],[2019-T1-ALEXANDRE Audric]]/Tableau17[[#This Row],[2019-T1-TOTAL]],"")</f>
        <v>0</v>
      </c>
      <c r="LU181" s="26">
        <f>IFERROR(Tableau17[[#This Row],[2019-T1-ARTHAUD Nathalie]]/Tableau17[[#This Row],[2019-T1-TOTAL]],"")</f>
        <v>8.4925690021231421E-3</v>
      </c>
      <c r="LV181" s="26">
        <f>IFERROR(Tableau17[[#This Row],[2019-T1-ASSELINEAU François]]/Tableau17[[#This Row],[2019-T1-TOTAL]],"")</f>
        <v>6.369426751592357E-3</v>
      </c>
      <c r="LW181" s="26">
        <f>IFERROR(Tableau17[[#This Row],[2019-T1-AUBRY Manon]]/Tableau17[[#This Row],[2019-T1-TOTAL]],"")</f>
        <v>0.19957537154989385</v>
      </c>
      <c r="LX181" s="26">
        <f>IFERROR(Tableau17[[#This Row],[2019-T1-AZERGUI Nagib]]/Tableau17[[#This Row],[2019-T1-TOTAL]],"")</f>
        <v>6.369426751592357E-3</v>
      </c>
      <c r="LY181" s="26">
        <f>IFERROR(Tableau17[[#This Row],[2019-T1-BARDELLA Jordan]]/Tableau17[[#This Row],[2019-T1-TOTAL]],"")</f>
        <v>8.0679405520169847E-2</v>
      </c>
      <c r="LZ181" s="26">
        <f>IFERROR(Tableau17[[#This Row],[2019-T1-BELLAMY François-Xavier]]/Tableau17[[#This Row],[2019-T1-TOTAL]],"")</f>
        <v>2.1231422505307854E-2</v>
      </c>
      <c r="MA181" s="26">
        <f>IFERROR(Tableau17[[#This Row],[2019-T1-BIDOU Olivier]]/Tableau17[[#This Row],[2019-T1-TOTAL]],"")</f>
        <v>0</v>
      </c>
      <c r="MB181" s="26">
        <f>IFERROR(Tableau17[[#This Row],[2019-T1-BOURG Dominique]]/Tableau17[[#This Row],[2019-T1-TOTAL]],"")</f>
        <v>4.4585987261146494E-2</v>
      </c>
      <c r="MC181" s="26">
        <f>IFERROR(Tableau17[[#This Row],[2019-T1-BROSSAT Ian]]/Tableau17[[#This Row],[2019-T1-TOTAL]],"")</f>
        <v>6.7940552016985137E-2</v>
      </c>
      <c r="MD181" s="26">
        <f>IFERROR(Tableau17[[#This Row],[2019-T1-CAILLAUD Sophie]]/Tableau17[[#This Row],[2019-T1-TOTAL]],"")</f>
        <v>0</v>
      </c>
      <c r="ME181" s="26">
        <f>IFERROR(Tableau17[[#This Row],[2019-T1-CAMUS Renaud]]/Tableau17[[#This Row],[2019-T1-TOTAL]],"")</f>
        <v>0</v>
      </c>
      <c r="MF181" s="26">
        <f>IFERROR(Tableau17[[#This Row],[2019-T1-CHALENÇON Christophe]]/Tableau17[[#This Row],[2019-T1-TOTAL]],"")</f>
        <v>0</v>
      </c>
      <c r="MG181" s="26">
        <f>IFERROR(Tableau17[[#This Row],[2019-T1-CORBET Cathy Denise Ginette]]/Tableau17[[#This Row],[2019-T1-TOTAL]],"")</f>
        <v>0</v>
      </c>
      <c r="MH181" s="26">
        <f>IFERROR(Tableau17[[#This Row],[2019-T1-DE PREVOISIN Robert]]/Tableau17[[#This Row],[2019-T1-TOTAL]],"")</f>
        <v>0</v>
      </c>
      <c r="MI181" s="26">
        <f>IFERROR(Tableau17[[#This Row],[2019-T1-DELFEL Thérèse]]/Tableau17[[#This Row],[2019-T1-TOTAL]],"")</f>
        <v>2.1231422505307855E-3</v>
      </c>
      <c r="MJ181" s="26">
        <f>IFERROR(Tableau17[[#This Row],[2019-T1-DIEUMEGARD Pierre]]/Tableau17[[#This Row],[2019-T1-TOTAL]],"")</f>
        <v>0</v>
      </c>
      <c r="MK181" s="26">
        <f>IFERROR(Tableau17[[#This Row],[2019-T1-DUPONT-AIGNAN Nicolas]]/Tableau17[[#This Row],[2019-T1-TOTAL]],"")</f>
        <v>1.6985138004246284E-2</v>
      </c>
      <c r="ML181" s="26">
        <f>IFERROR(Tableau17[[#This Row],[2019-T1-GERNIGON Yves]]/Tableau17[[#This Row],[2019-T1-TOTAL]],"")</f>
        <v>0</v>
      </c>
      <c r="MM181" s="26">
        <f>IFERROR(Tableau17[[#This Row],[2019-T1-GLUCKSMANN Raphaël]]/Tableau17[[#This Row],[2019-T1-TOTAL]],"")</f>
        <v>7.4309978768577492E-2</v>
      </c>
      <c r="MN181" s="26">
        <f>IFERROR(Tableau17[[#This Row],[2019-T1-HAMON Benoît]]/Tableau17[[#This Row],[2019-T1-TOTAL]],"")</f>
        <v>3.3970276008492568E-2</v>
      </c>
      <c r="MO181" s="26">
        <f>IFERROR(Tableau17[[#This Row],[2019-T1-HELGEN Gilles]]/Tableau17[[#This Row],[2019-T1-TOTAL]],"")</f>
        <v>0</v>
      </c>
      <c r="MP181" s="26">
        <f>IFERROR(Tableau17[[#This Row],[2019-T1-JADOT Yannick]]/Tableau17[[#This Row],[2019-T1-TOTAL]],"")</f>
        <v>0.27388535031847133</v>
      </c>
      <c r="MQ181" s="26">
        <f>IFERROR(Tableau17[[#This Row],[2019-T1-LAGARDE Jean-Christophe]]/Tableau17[[#This Row],[2019-T1-TOTAL]],"")</f>
        <v>2.1231422505307855E-3</v>
      </c>
      <c r="MR181" s="26">
        <f>IFERROR(Tableau17[[#This Row],[2019-T1-LALANNE Francis]]/Tableau17[[#This Row],[2019-T1-TOTAL]],"")</f>
        <v>2.1231422505307855E-3</v>
      </c>
      <c r="MS181" s="26">
        <f>IFERROR(Tableau17[[#This Row],[2019-T1-LOISEAU Nathalie]]/Tableau17[[#This Row],[2019-T1-TOTAL]],"")</f>
        <v>0.15498938428874734</v>
      </c>
      <c r="MT181" s="26">
        <f>IFERROR(Tableau17[[#This Row],[2019-T1-MARIE Florie]]/Tableau17[[#This Row],[2019-T1-TOTAL]],"")</f>
        <v>4.246284501061571E-3</v>
      </c>
      <c r="MU181" s="26">
        <f>IFERROR(Tableau17[[#This Row],[2008-T1-MACROEXTRDROITE]]/Tableau17[[#This Row],[2008-T1-MACROTOTALE]],"")</f>
        <v>4.49438202247191E-2</v>
      </c>
      <c r="MV181" s="26">
        <f>IFERROR(Tableau17[[#This Row],[2008-T1-MACRODROITE]]/Tableau17[[#This Row],[2008-T1-MACROTOTALE]],"")</f>
        <v>0.30337078651685395</v>
      </c>
      <c r="MW181" s="26">
        <f>IFERROR(Tableau17[[#This Row],[2008-T1-MACROCENTRE]]/Tableau17[[#This Row],[2008-T1-MACROTOTALE]],"")</f>
        <v>0</v>
      </c>
      <c r="MX181" s="26">
        <f>IFERROR(Tableau17[[#This Row],[2008-T1-MACROGAUCHE]]/Tableau17[[#This Row],[2008-T1-MACROTOTALE]],"")</f>
        <v>0.651685393258427</v>
      </c>
      <c r="MY181" s="26">
        <f>IFERROR(Tableau17[[#This Row],[2008-T1-MACROAUTRE]]/Tableau17[[#This Row],[2008-T1-MACROTOTALE]],"")</f>
        <v>0</v>
      </c>
      <c r="MZ181" s="26">
        <f>IFERROR(Tableau17[[#This Row],[2008-T2-MACROEXTRDROITE]]/Tableau17[[#This Row],[2008-T2-MACROTOTALE]],"")</f>
        <v>0</v>
      </c>
      <c r="NA181" s="26">
        <f>IFERROR(Tableau17[[#This Row],[2008-T2-MACRODROITE]]/Tableau17[[#This Row],[2008-T2-MACROTOTALE]],"")</f>
        <v>0.29294755877034356</v>
      </c>
      <c r="NB181" s="26">
        <f>IFERROR(Tableau17[[#This Row],[2008-T2-MACROCENTRE]]/Tableau17[[#This Row],[2008-T2-MACROTOTALE]],"")</f>
        <v>0</v>
      </c>
      <c r="NC181" s="26">
        <f>IFERROR(Tableau17[[#This Row],[2008-T2-MACROGAUCHE]]/Tableau17[[#This Row],[2008-T2-MACROTOTALE]],"")</f>
        <v>0.70705244122965638</v>
      </c>
      <c r="ND181" s="26">
        <f>IFERROR(Tableau17[[#This Row],[2008-T2-MACROAUTRE]]/Tableau17[[#This Row],[2008-T2-MACROTOTALE]],"")</f>
        <v>0</v>
      </c>
      <c r="NE181" s="26">
        <f>IFERROR(Tableau17[[#This Row],[2014-T1-MACROEXTRDROITE]]/Tableau17[[#This Row],[2014-T1-MACROTOTALE]],"")</f>
        <v>7.7419354838709681E-2</v>
      </c>
      <c r="NF181" s="26">
        <f>IFERROR(Tableau17[[#This Row],[2014-T1-MACRODROITE]]/Tableau17[[#This Row],[2014-T1-MACROTOTALE]],"")</f>
        <v>0.2</v>
      </c>
      <c r="NG181" s="26">
        <f>IFERROR(Tableau17[[#This Row],[2014-T1-MACROCENTRE]]/Tableau17[[#This Row],[2014-T1-MACROTOTALE]],"")</f>
        <v>3.0107526881720432E-2</v>
      </c>
      <c r="NH181" s="26">
        <f>IFERROR(Tableau17[[#This Row],[2014-T1-MACROGAUCHE]]/Tableau17[[#This Row],[2014-T1-MACROTOTALE]],"")</f>
        <v>0.69247311827956992</v>
      </c>
      <c r="NI181" s="26">
        <f>IFERROR(Tableau17[[#This Row],[2014-T1-MACROAUTRE]]/Tableau17[[#This Row],[2014-T1-MACROTOTALE]],"")</f>
        <v>0</v>
      </c>
      <c r="NJ181" s="26">
        <f>IFERROR(Tableau17[[#This Row],[2014-T2-MACROEXTRDROITE]]/Tableau17[[#This Row],[2014-T2-MACROTOTALE]],"")</f>
        <v>8.0745341614906832E-2</v>
      </c>
      <c r="NK181" s="26">
        <f>IFERROR(Tableau17[[#This Row],[2014-T2-MACRODROITE]]/Tableau17[[#This Row],[2014-T2-MACROTOTALE]],"")</f>
        <v>0.27122153209109728</v>
      </c>
      <c r="NL181" s="26">
        <f>IFERROR(Tableau17[[#This Row],[2014-T2-MACROCENTRE]]/Tableau17[[#This Row],[2014-T2-MACROTOTALE]],"")</f>
        <v>0</v>
      </c>
      <c r="NM181" s="26">
        <f>IFERROR(Tableau17[[#This Row],[2014-T2-MACROGAUCHE]]/Tableau17[[#This Row],[2014-T2-MACROTOTALE]],"")</f>
        <v>0.6480331262939959</v>
      </c>
      <c r="NN181" s="26">
        <f>IFERROR(Tableau17[[#This Row],[2014-T2-MACROAUTRE]]/Tableau17[[#This Row],[2014-T2-MACROTOTALE]],"")</f>
        <v>0</v>
      </c>
      <c r="NO181" s="26">
        <f>IFERROR( Tableau17[[#This Row],[2015-T1-MACROEXTRDROITE]]/Tableau17[[#This Row],[2015-T1-MACROTOTALE]],"")</f>
        <v>0.13881748071979436</v>
      </c>
      <c r="NP181" s="26">
        <f>IFERROR(Tableau17[[#This Row],[2015-T1-MACRODROITE]]/Tableau17[[#This Row],[2015-T1-MACROTOTALE]],"")</f>
        <v>0.14652956298200515</v>
      </c>
      <c r="NQ181" s="26">
        <f>IFERROR(Tableau17[[#This Row],[2015-T1-MACROCENTRE]]/Tableau17[[#This Row],[2015-T1-MACROTOTALE]],"")</f>
        <v>8.2262210796915161E-2</v>
      </c>
      <c r="NR181" s="26">
        <f>IFERROR(Tableau17[[#This Row],[2015-T1-MACROGAUCHE]]/Tableau17[[#This Row],[2015-T1-MACROTOTALE]],"")</f>
        <v>0.60154241645244211</v>
      </c>
      <c r="NS181" s="26">
        <f>IFERROR(Tableau17[[#This Row],[2015-T1-MACROAUTRE]]/Tableau17[[#This Row],[2015-T1-MACROTOTALE]],"")</f>
        <v>3.0848329048843187E-2</v>
      </c>
      <c r="NT181" s="26">
        <f>IFERROR(Tableau17[[#This Row],[2015-T2-MACROEXTRDROITE]]/Tableau17[[#This Row],[2015-T2-MACROTOTALE]],"")</f>
        <v>0.2340966921119593</v>
      </c>
      <c r="NU181" s="26">
        <f>IFERROR(Tableau17[[#This Row],[2015-T2-MACRODROITE]]/Tableau17[[#This Row],[2015-T2-MACROTOTALE]],"")</f>
        <v>0</v>
      </c>
      <c r="NV181" s="26">
        <f>IFERROR(Tableau17[[#This Row],[2015-T2-MACROCENTRE]]/Tableau17[[#This Row],[2015-T2-MACROTOTALE]],"")</f>
        <v>0</v>
      </c>
      <c r="NW181" s="26">
        <f>IFERROR(Tableau17[[#This Row],[2015-T2-MACROGAUCHE]]/Tableau17[[#This Row],[2015-T2-MACROTOTALE]],"")</f>
        <v>0.76590330788804073</v>
      </c>
      <c r="NX181" s="26">
        <f>IFERROR(Tableau17[[#This Row],[2015-T2-MACROAUTRE]]/Tableau17[[#This Row],[2015-T2-MACROTOTALE]],"")</f>
        <v>0</v>
      </c>
      <c r="NY181" s="26">
        <f>IFERROR(Tableau17[[#This Row],[2017-T1-MACROEXTRDROITE]]/Tableau17[[#This Row],[2017-T1-MACROTOTALE]],"")</f>
        <v>9.7242380261248179E-2</v>
      </c>
      <c r="NZ181" s="26">
        <f>IFERROR(Tableau17[[#This Row],[2017-T1-MACRODROITE]]/Tableau17[[#This Row],[2017-T1-MACROTOTALE]],"")</f>
        <v>9.7242380261248179E-2</v>
      </c>
      <c r="OA181" s="26">
        <f>IFERROR(Tableau17[[#This Row],[2017-T1-MACROCENTRE]]/Tableau17[[#This Row],[2017-T1-MACROTOTALE]],"")</f>
        <v>0.22641509433962265</v>
      </c>
      <c r="OB181" s="26">
        <f>IFERROR(Tableau17[[#This Row],[2017-T1-MACROGAUCHE]]/Tableau17[[#This Row],[2017-T1-MACROTOTALE]],"")</f>
        <v>0.5761973875181422</v>
      </c>
      <c r="OC181" s="26">
        <f>IFERROR(Tableau17[[#This Row],[2017-T1-MACROAUTRE]]/Tableau17[[#This Row],[2017-T1-MACROTOTALE]],"")</f>
        <v>2.9027576197387518E-3</v>
      </c>
      <c r="OD181" s="26">
        <f>IFERROR(Tableau17[[#This Row],[2017-T2-MACROEXTRDROITE]]/Tableau17[[#This Row],[2017-T2-MACROTOTALE]],"")</f>
        <v>0.14358974358974358</v>
      </c>
      <c r="OE181" s="26">
        <f>IFERROR(Tableau17[[#This Row],[2017-T2-MACRODROITE]]/Tableau17[[#This Row],[2017-T2-MACROTOTALE]],"")</f>
        <v>0</v>
      </c>
      <c r="OF181" s="26">
        <f>IFERROR(Tableau17[[#This Row],[2017-T2-MACROCENTRE]]/Tableau17[[#This Row],[2017-T2-MACROTOTALE]],"")</f>
        <v>0.85641025641025637</v>
      </c>
      <c r="OG181" s="26">
        <f>IFERROR(Tableau17[[#This Row],[2017-T2-MACROGAUCHE]]/Tableau17[[#This Row],[2017-T2-MACROTOTALE]],"")</f>
        <v>0</v>
      </c>
      <c r="OH181" s="26">
        <f>IFERROR(Tableau17[[#This Row],[2017-T2-MACROAUTRE]]/Tableau17[[#This Row],[2017-T2-MACROTOTALE]],"")</f>
        <v>0</v>
      </c>
      <c r="OI181" s="26">
        <f>IFERROR(Tableau17[[#This Row],[2019-T1-MACROEXTRDROITE]]/Tableau17[[#This Row],[2019-T1-MACROTOTALE]],"")</f>
        <v>0.10570824524312897</v>
      </c>
      <c r="OJ181" s="26">
        <f>IFERROR(Tableau17[[#This Row],[2019-T1-MACRODROITE]]/Tableau17[[#This Row],[2019-T1-MACROTOTALE]],"")</f>
        <v>2.3255813953488372E-2</v>
      </c>
      <c r="OK181" s="26">
        <f>IFERROR(Tableau17[[#This Row],[2019-T1-MACROCENTRE]]/Tableau17[[#This Row],[2019-T1-MACROTOTALE]],"")</f>
        <v>0.15433403805496829</v>
      </c>
      <c r="OL181" s="26">
        <f>IFERROR(Tableau17[[#This Row],[2019-T1-MACROGAUCHE]]/Tableau17[[#This Row],[2019-T1-MACROTOTALE]],"")</f>
        <v>0.65539112050739956</v>
      </c>
      <c r="OM181" s="26">
        <f>IFERROR(Tableau17[[#This Row],[2019-T1-MACROAUTRE]]/Tableau17[[#This Row],[2019-T1-MACROTOTALE]],"")</f>
        <v>6.13107822410148E-2</v>
      </c>
      <c r="ON181" s="26">
        <f>IFERROR(Tableau17[[#This Row],[2020-T1-MACROEXTRDROITE]]/Tableau17[[#This Row],[2020-T1-MACROTOTALE]],"")</f>
        <v>6.3457330415754923E-2</v>
      </c>
      <c r="OO181" s="26">
        <f>IFERROR(Tableau17[[#This Row],[2020-T1-MACRODROITE]]/Tableau17[[#This Row],[2020-T1-MACROTOTALE]],"")</f>
        <v>8.7527352297592995E-2</v>
      </c>
      <c r="OP181" s="26">
        <f>IFERROR(Tableau17[[#This Row],[2020-T1-MACROCENTRE]]/Tableau17[[#This Row],[2020-T1-MACROTOTALE]],"")</f>
        <v>5.4704595185995623E-2</v>
      </c>
      <c r="OQ181" s="26">
        <f>IFERROR(Tableau17[[#This Row],[2020-T1-MACROGAUCHE]]/Tableau17[[#This Row],[2020-T1-MACROTOTALE]],"")</f>
        <v>0.79431072210065645</v>
      </c>
      <c r="OR181" s="26">
        <f>IFERROR(Tableau17[[#This Row],[2020-T1-MACROAUTRE]]/Tableau17[[#This Row],[2020-T1-MACROTOTALE]],"")</f>
        <v>0</v>
      </c>
      <c r="OS181" s="26">
        <f>IFERROR(Tableau17[[#This Row],[2017 (L)-T1-MACROEXTRDROITE]]/Tableau17[[#This Row],[2017 (L)-T1-MACROTOTALE]],"")</f>
        <v>6.7510548523206745E-2</v>
      </c>
      <c r="OT181" s="26">
        <f>IFERROR(Tableau17[[#This Row],[2017 (L)-T1-MACRODROITE]]/Tableau17[[#This Row],[2017 (L)-T1-MACROTOTALE]],"")</f>
        <v>6.118143459915612E-2</v>
      </c>
      <c r="OU181" s="26">
        <f>IFERROR(Tableau17[[#This Row],[2017 (L)-T1-MACROCENTRE]]/Tableau17[[#This Row],[2017 (L)-T1-MACROTOTALE]],"")</f>
        <v>0.21518987341772153</v>
      </c>
      <c r="OV181" s="26">
        <f>IFERROR(Tableau17[[#This Row],[2017 (L)-T1-MACROGAUCHE]]/Tableau17[[#This Row],[2017 (L)-T1-MACROTOTALE]],"")</f>
        <v>0.62447257383966248</v>
      </c>
      <c r="OW181" s="26">
        <f>IFERROR(Tableau17[[#This Row],[2017 (L)-T1-MACROAUTRE]]/Tableau17[[#This Row],[2017 (L)-T1-MACROTOTALE]],"")</f>
        <v>3.1645569620253167E-2</v>
      </c>
      <c r="OX181" s="26">
        <f>IFERROR(Tableau17[[#This Row],[2017 (L)-T2-MACROEXTRDROITE]]/Tableau17[[#This Row],[2017 (L)-T2-MACROTOTALE]],"")</f>
        <v>0</v>
      </c>
      <c r="OY181" s="26">
        <f>IFERROR(Tableau17[[#This Row],[2017 (L)-T2-MACRODROITE]]/Tableau17[[#This Row],[2017 (L)-T2-MACROTOTALE]],"")</f>
        <v>0</v>
      </c>
      <c r="OZ181" s="26">
        <f>IFERROR(Tableau17[[#This Row],[2017 (L)-T2-MACROCENTRE]]/Tableau17[[#This Row],[2017 (L)-T2-MACROTOTALE]],"")</f>
        <v>0.35025380710659898</v>
      </c>
      <c r="PA181" s="26">
        <f>IFERROR(Tableau17[[#This Row],[2017 (L)-T2-MACROGAUCHE]]/Tableau17[[#This Row],[2017 (L)-T2-MACROTOTALE]],"")</f>
        <v>0.64974619289340096</v>
      </c>
      <c r="PB181" s="26">
        <f>IFERROR(Tableau17[[#This Row],[2017 (L)-T2-MACROAUTRE]]/Tableau17[[#This Row],[2017 (L)-T2-MACROTOTALE]],"")</f>
        <v>0</v>
      </c>
      <c r="PC181" s="26">
        <f>IFERROR(Tableau17[[#This Row],[2008_T1_PROCUS]]/Tableau17[[#This Row],[2008_T1_INSCRITS]],0)</f>
        <v>8.6021505376344086E-3</v>
      </c>
      <c r="PD181" s="26">
        <f>IFERROR(Tableau17[[#This Row],[2008_T2_PROCUS]]/Tableau17[[#This Row],[2008_T2_INSCRITS]],0)</f>
        <v>1.5053763440860216E-2</v>
      </c>
      <c r="PE181" s="26">
        <f>Tableau17[[#This Row],[2014_T1_PROCUS]]/Tableau17[[#This Row],[2014_T1_INSCRITS]]</f>
        <v>1.1956521739130435E-2</v>
      </c>
      <c r="PF181" s="26">
        <f>IFERROR(Tableau17[[#This Row],[2014_T2_PROCUS]]/Tableau17[[#This Row],[2014_T2_INSCRITS]],0)</f>
        <v>2.6086956521739129E-2</v>
      </c>
    </row>
    <row r="182" spans="1:422" hidden="1" x14ac:dyDescent="0.2">
      <c r="A182" s="1">
        <v>4</v>
      </c>
      <c r="B182" s="1" t="s">
        <v>326</v>
      </c>
      <c r="C182" s="1" t="s">
        <v>335</v>
      </c>
      <c r="D182" s="1" t="s">
        <v>335</v>
      </c>
      <c r="E182" s="1">
        <v>674</v>
      </c>
      <c r="F182" s="1">
        <v>5.3734869999999999</v>
      </c>
      <c r="G182" s="1">
        <v>43.282997000000002</v>
      </c>
      <c r="H182" s="3">
        <v>801</v>
      </c>
      <c r="I182" s="3">
        <v>91</v>
      </c>
      <c r="L182" s="1">
        <v>28</v>
      </c>
      <c r="M182" s="1">
        <v>7</v>
      </c>
      <c r="P182" s="1">
        <v>64</v>
      </c>
      <c r="Q182" s="1">
        <v>34</v>
      </c>
      <c r="R182" s="1">
        <v>43</v>
      </c>
      <c r="S182" s="1">
        <v>100</v>
      </c>
      <c r="T182" s="1">
        <v>47</v>
      </c>
      <c r="U182" s="1">
        <v>323</v>
      </c>
      <c r="V182" s="1">
        <v>754</v>
      </c>
      <c r="W182" s="1">
        <v>398</v>
      </c>
      <c r="X182" s="1">
        <v>9</v>
      </c>
      <c r="Y182" s="2">
        <v>0.52785146000000005</v>
      </c>
      <c r="AB182" s="1">
        <v>0</v>
      </c>
      <c r="AD182" s="1">
        <v>801</v>
      </c>
      <c r="AE182" s="1">
        <v>331</v>
      </c>
      <c r="AF182" s="2">
        <v>0.41323346</v>
      </c>
      <c r="AG182" s="1">
        <f t="shared" si="2"/>
        <v>91</v>
      </c>
      <c r="AH182" s="1">
        <v>764</v>
      </c>
      <c r="AI182" s="1">
        <v>432</v>
      </c>
      <c r="AJ182" s="1">
        <v>3</v>
      </c>
      <c r="AK182" s="2">
        <v>0.56544503000000002</v>
      </c>
      <c r="AN182" s="1">
        <v>0</v>
      </c>
      <c r="AP182" s="1">
        <v>737</v>
      </c>
      <c r="AQ182" s="1">
        <v>356</v>
      </c>
      <c r="AR182" s="2">
        <v>0.48303934999999998</v>
      </c>
      <c r="AS182" s="1">
        <v>736</v>
      </c>
      <c r="AT182" s="1">
        <v>338</v>
      </c>
      <c r="AU182" s="2">
        <v>0.45923913</v>
      </c>
      <c r="AV182" s="1">
        <v>778</v>
      </c>
      <c r="AW182" s="1">
        <v>385</v>
      </c>
      <c r="AX182" s="2">
        <v>0.49485860999999998</v>
      </c>
      <c r="AY182" s="1">
        <v>778</v>
      </c>
      <c r="AZ182" s="1">
        <v>309</v>
      </c>
      <c r="BA182" s="2">
        <v>0.39717224000000001</v>
      </c>
      <c r="BB182" s="1">
        <v>779</v>
      </c>
      <c r="BC182" s="1">
        <v>602</v>
      </c>
      <c r="BD182" s="2">
        <v>0.77278561999999995</v>
      </c>
      <c r="BE182" s="1">
        <v>779</v>
      </c>
      <c r="BF182" s="1">
        <v>545</v>
      </c>
      <c r="BG182" s="2">
        <v>0.69961488999999999</v>
      </c>
      <c r="BH182" s="1">
        <v>786</v>
      </c>
      <c r="BI182" s="1">
        <v>428</v>
      </c>
      <c r="BJ182" s="2">
        <v>0.54452926000000001</v>
      </c>
      <c r="BK182" s="1">
        <v>30</v>
      </c>
      <c r="BN182" s="1">
        <v>42</v>
      </c>
      <c r="BO182" s="1">
        <v>42</v>
      </c>
      <c r="BP182" s="1">
        <v>136</v>
      </c>
      <c r="BQ182" s="1">
        <v>166</v>
      </c>
      <c r="BR182" s="1">
        <v>416</v>
      </c>
      <c r="BZ182" s="1">
        <v>40</v>
      </c>
      <c r="CB182" s="1">
        <v>42</v>
      </c>
      <c r="CC182" s="1">
        <v>72</v>
      </c>
      <c r="CD182" s="1">
        <v>141</v>
      </c>
      <c r="CE182" s="1">
        <v>88</v>
      </c>
      <c r="CF182" s="1">
        <v>383</v>
      </c>
      <c r="CL182" s="1">
        <v>7</v>
      </c>
      <c r="CM182" s="1">
        <v>13</v>
      </c>
      <c r="CO182" s="1">
        <v>60</v>
      </c>
      <c r="CP182" s="1">
        <v>88</v>
      </c>
      <c r="CQ182" s="1">
        <v>9</v>
      </c>
      <c r="CT182" s="1">
        <v>86</v>
      </c>
      <c r="CU182" s="1">
        <v>87</v>
      </c>
      <c r="CW182" s="1">
        <v>350</v>
      </c>
      <c r="CY182" s="1">
        <v>92</v>
      </c>
      <c r="DA182" s="1">
        <v>196</v>
      </c>
      <c r="DC182" s="1">
        <v>288</v>
      </c>
      <c r="DD182" s="1">
        <v>16</v>
      </c>
      <c r="DE182" s="1">
        <v>1</v>
      </c>
      <c r="DF182" s="1">
        <v>3</v>
      </c>
      <c r="DG182" s="1">
        <v>15</v>
      </c>
      <c r="DH182" s="1">
        <v>1</v>
      </c>
      <c r="DI182" s="1">
        <v>19</v>
      </c>
      <c r="DK182" s="1">
        <v>0</v>
      </c>
      <c r="DL182" s="1">
        <v>68</v>
      </c>
      <c r="DN182" s="1">
        <v>75</v>
      </c>
      <c r="DP182" s="1">
        <v>7</v>
      </c>
      <c r="DQ182" s="1">
        <v>2</v>
      </c>
      <c r="DR182" s="1">
        <v>121</v>
      </c>
      <c r="DU182" s="1">
        <v>328</v>
      </c>
      <c r="DV182" s="1">
        <v>132</v>
      </c>
      <c r="DZ182" s="1">
        <v>158</v>
      </c>
      <c r="EA182" s="1">
        <v>290</v>
      </c>
      <c r="EB182" s="1">
        <v>1</v>
      </c>
      <c r="EC182" s="1">
        <v>2</v>
      </c>
      <c r="ED182" s="1">
        <v>0</v>
      </c>
      <c r="EE182" s="1">
        <v>19</v>
      </c>
      <c r="EF182" s="1">
        <v>109</v>
      </c>
      <c r="EG182" s="1">
        <v>40</v>
      </c>
      <c r="EH182" s="1">
        <v>8</v>
      </c>
      <c r="EI182" s="1">
        <v>103</v>
      </c>
      <c r="EJ182" s="1">
        <v>158</v>
      </c>
      <c r="EK182" s="1">
        <v>141</v>
      </c>
      <c r="EL182" s="1">
        <v>6</v>
      </c>
      <c r="EM182" s="1">
        <v>587</v>
      </c>
      <c r="EN182" s="1">
        <v>137</v>
      </c>
      <c r="EO182" s="1">
        <v>365</v>
      </c>
      <c r="EP182" s="1">
        <v>502</v>
      </c>
      <c r="EQ182" s="1">
        <v>0</v>
      </c>
      <c r="ER182" s="1">
        <v>1</v>
      </c>
      <c r="ES182" s="1">
        <v>4</v>
      </c>
      <c r="ET182" s="1">
        <v>36</v>
      </c>
      <c r="EU182" s="1">
        <v>0</v>
      </c>
      <c r="EV182" s="1">
        <v>81</v>
      </c>
      <c r="EW182" s="1">
        <v>37</v>
      </c>
      <c r="EX182" s="1">
        <v>1</v>
      </c>
      <c r="EY182" s="1">
        <v>19</v>
      </c>
      <c r="EZ182" s="1">
        <v>23</v>
      </c>
      <c r="FA182" s="1">
        <v>0</v>
      </c>
      <c r="FB182" s="1">
        <v>0</v>
      </c>
      <c r="FC182" s="1">
        <v>0</v>
      </c>
      <c r="FD182" s="1">
        <v>0</v>
      </c>
      <c r="FE182" s="1">
        <v>0</v>
      </c>
      <c r="FF182" s="1">
        <v>0</v>
      </c>
      <c r="FG182" s="1">
        <v>0</v>
      </c>
      <c r="FH182" s="1">
        <v>6</v>
      </c>
      <c r="FI182" s="1">
        <v>0</v>
      </c>
      <c r="FJ182" s="1">
        <v>20</v>
      </c>
      <c r="FK182" s="1">
        <v>13</v>
      </c>
      <c r="FL182" s="1">
        <v>0</v>
      </c>
      <c r="FM182" s="1">
        <v>84</v>
      </c>
      <c r="FN182" s="1">
        <v>4</v>
      </c>
      <c r="FO182" s="1">
        <v>1</v>
      </c>
      <c r="FP182" s="1">
        <v>82</v>
      </c>
      <c r="FQ182" s="1">
        <v>0</v>
      </c>
      <c r="FR182" s="1">
        <f>SUM(Tableau17[[#This Row],[2019-T1-ALEXANDRE Audric]:[2019-T1-MARIE Florie]])</f>
        <v>412</v>
      </c>
      <c r="FS182" s="1">
        <v>42</v>
      </c>
      <c r="FT182" s="1">
        <v>166</v>
      </c>
      <c r="FU182" s="1">
        <v>0</v>
      </c>
      <c r="FV182" s="1">
        <v>208</v>
      </c>
      <c r="FW182" s="1">
        <v>0</v>
      </c>
      <c r="FX182" s="1">
        <v>416</v>
      </c>
      <c r="GD182" s="1">
        <v>0</v>
      </c>
      <c r="GE182" s="1">
        <v>72</v>
      </c>
      <c r="GF182" s="1">
        <v>141</v>
      </c>
      <c r="GG182" s="1">
        <v>0</v>
      </c>
      <c r="GH182" s="1">
        <v>170</v>
      </c>
      <c r="GI182" s="1">
        <v>0</v>
      </c>
      <c r="GJ182" s="1">
        <v>383</v>
      </c>
      <c r="GP182" s="1">
        <v>0</v>
      </c>
      <c r="GQ182" s="1">
        <v>95</v>
      </c>
      <c r="GR182" s="1">
        <v>99</v>
      </c>
      <c r="GS182" s="1">
        <v>9</v>
      </c>
      <c r="GT182" s="1">
        <v>147</v>
      </c>
      <c r="GU182" s="1">
        <v>0</v>
      </c>
      <c r="GV182" s="1">
        <v>350</v>
      </c>
      <c r="GW182" s="1">
        <v>92</v>
      </c>
      <c r="GX182" s="1">
        <v>196</v>
      </c>
      <c r="GY182" s="1">
        <v>0</v>
      </c>
      <c r="GZ182" s="1">
        <v>0</v>
      </c>
      <c r="HA182" s="1">
        <v>0</v>
      </c>
      <c r="HB182" s="1">
        <v>288</v>
      </c>
      <c r="HC182" s="1">
        <v>124</v>
      </c>
      <c r="HD182" s="1">
        <v>109</v>
      </c>
      <c r="HE182" s="1">
        <v>141</v>
      </c>
      <c r="HF182" s="1">
        <v>205</v>
      </c>
      <c r="HG182" s="1">
        <v>8</v>
      </c>
      <c r="HH182" s="1">
        <v>587</v>
      </c>
      <c r="HI182" s="1">
        <v>137</v>
      </c>
      <c r="HJ182" s="1">
        <v>0</v>
      </c>
      <c r="HK182" s="1">
        <v>365</v>
      </c>
      <c r="HL182" s="1">
        <v>0</v>
      </c>
      <c r="HM182" s="1">
        <v>0</v>
      </c>
      <c r="HN182" s="1">
        <v>502</v>
      </c>
      <c r="HO182" s="1">
        <v>93</v>
      </c>
      <c r="HP182" s="1">
        <v>41</v>
      </c>
      <c r="HQ182" s="1">
        <v>82</v>
      </c>
      <c r="HR182" s="1">
        <v>177</v>
      </c>
      <c r="HS182" s="1">
        <v>27</v>
      </c>
      <c r="HT182" s="1">
        <v>420</v>
      </c>
      <c r="HU182" s="1">
        <v>43</v>
      </c>
      <c r="HV182" s="1">
        <v>92</v>
      </c>
      <c r="HW182" s="1">
        <v>34</v>
      </c>
      <c r="HX182" s="1">
        <v>154</v>
      </c>
      <c r="HY182" s="1">
        <v>0</v>
      </c>
      <c r="HZ182" s="1">
        <v>323</v>
      </c>
      <c r="IA182" s="1">
        <v>3</v>
      </c>
      <c r="IB182" s="1">
        <v>90</v>
      </c>
      <c r="IC182" s="1">
        <v>121</v>
      </c>
      <c r="ID182" s="1">
        <v>111</v>
      </c>
      <c r="IE182" s="1">
        <v>3</v>
      </c>
      <c r="IF182" s="1">
        <v>328</v>
      </c>
      <c r="IG182" s="1">
        <v>0</v>
      </c>
      <c r="IH182" s="1">
        <v>0</v>
      </c>
      <c r="II182" s="1">
        <v>158</v>
      </c>
      <c r="IJ182" s="1">
        <v>132</v>
      </c>
      <c r="IK182" s="1">
        <v>0</v>
      </c>
      <c r="IL182" s="1">
        <v>290</v>
      </c>
      <c r="IM182" s="26">
        <f>IFERROR(Tableau17[[#This Row],[LDIV]]/Tableau17[[#This Row],[Total général]],"")</f>
        <v>0</v>
      </c>
      <c r="IN182" s="26">
        <f>IFERROR(Tableau17[[#This Row],[LDVC]]/Tableau17[[#This Row],[Total général]],"")</f>
        <v>0</v>
      </c>
      <c r="IO182" s="26">
        <f>IFERROR(Tableau17[[#This Row],[LDVD]]/Tableau17[[#This Row],[Total général]],"")</f>
        <v>8.6687306501547989E-2</v>
      </c>
      <c r="IP182" s="26">
        <f>IFERROR(Tableau17[[#This Row],[LDVG]]/Tableau17[[#This Row],[Total général]],"")</f>
        <v>2.1671826625386997E-2</v>
      </c>
      <c r="IQ182" s="26">
        <f>IFERROR(Tableau17[[#This Row],[LEXD]]/Tableau17[[#This Row],[Total général]],"")</f>
        <v>0</v>
      </c>
      <c r="IR182" s="26">
        <f>IFERROR(Tableau17[[#This Row],[LEXG]]/Tableau17[[#This Row],[Total général]],"")</f>
        <v>0</v>
      </c>
      <c r="IS182" s="26">
        <f>IFERROR(Tableau17[[#This Row],[LLR]]/Tableau17[[#This Row],[Total général]],"")</f>
        <v>0.19814241486068113</v>
      </c>
      <c r="IT182" s="26">
        <f>IFERROR(Tableau17[[#This Row],[LREM]]/Tableau17[[#This Row],[Total général]],"")</f>
        <v>0.10526315789473684</v>
      </c>
      <c r="IU182" s="26">
        <f>IFERROR(Tableau17[[#This Row],[LRN]]/Tableau17[[#This Row],[Total général]],"")</f>
        <v>0.13312693498452013</v>
      </c>
      <c r="IV182" s="26">
        <f>IFERROR(Tableau17[[#This Row],[LUG]]/Tableau17[[#This Row],[Total général]],"")</f>
        <v>0.30959752321981426</v>
      </c>
      <c r="IW182" s="26">
        <f>IFERROR(Tableau17[[#This Row],[LVEC]]/Tableau17[[#This Row],[Total général]],"")</f>
        <v>0.14551083591331268</v>
      </c>
      <c r="IX182" s="26">
        <f>IFERROR(Tableau17[[#This Row],[2008-T1-LCMD]]/Tableau17[[#This Row],[2008-T1-TOTAL]],"")</f>
        <v>7.2115384615384609E-2</v>
      </c>
      <c r="IY182" s="26">
        <f>IFERROR(Tableau17[[#This Row],[2008-T1-LDVD]]/Tableau17[[#This Row],[2008-T1-TOTAL]],"")</f>
        <v>0</v>
      </c>
      <c r="IZ182" s="26">
        <f>IFERROR(Tableau17[[#This Row],[2008-T1-LEXD]]/Tableau17[[#This Row],[2008-T1-TOTAL]],"")</f>
        <v>0</v>
      </c>
      <c r="JA182" s="26">
        <f>IFERROR(Tableau17[[#This Row],[2008-T1-LEXG]]/Tableau17[[#This Row],[2008-T1-TOTAL]],"")</f>
        <v>0.10096153846153846</v>
      </c>
      <c r="JB182" s="26">
        <f>IFERROR(Tableau17[[#This Row],[2008-T1-LFN]]/Tableau17[[#This Row],[2008-T1-TOTAL]],"")</f>
        <v>0.10096153846153846</v>
      </c>
      <c r="JC182" s="26">
        <f>IFERROR(Tableau17[[#This Row],[2008-T1-LMAJ]]/Tableau17[[#This Row],[2008-T1-TOTAL]],"")</f>
        <v>0.32692307692307693</v>
      </c>
      <c r="JD182" s="26">
        <f>IFERROR(Tableau17[[#This Row],[2008-T1-LUG]]/Tableau17[[#This Row],[2008-T1-TOTAL]],"")</f>
        <v>0.39903846153846156</v>
      </c>
      <c r="JE182" s="26" t="str">
        <f>IFERROR(Tableau17[[#This Row],[2008-T2-LFN]]/Tableau17[[#This Row],[2008-T2-TOTAL]],"")</f>
        <v/>
      </c>
      <c r="JF182" s="26" t="str">
        <f>IFERROR(Tableau17[[#This Row],[2008-T2-LGC]]/Tableau17[[#This Row],[2008-T2-TOTAL]],"")</f>
        <v/>
      </c>
      <c r="JG182" s="26" t="str">
        <f>IFERROR(Tableau17[[#This Row],[2008-T2-LMAJ]]/Tableau17[[#This Row],[2008-T2-TOTAL]],"")</f>
        <v/>
      </c>
      <c r="JH182" s="26" t="str">
        <f>IFERROR(Tableau17[[#This Row],[2008-T2-LUG]]/Tableau17[[#This Row],[2008-T2-TOTAL]],"")</f>
        <v/>
      </c>
      <c r="JI182" s="26">
        <f>IFERROR(Tableau17[[#This Row],[2014-T1-LDIV]]/Tableau17[[#This Row],[2014-T1-TOTAL]],"")</f>
        <v>0</v>
      </c>
      <c r="JJ182" s="26">
        <f>IFERROR(Tableau17[[#This Row],[2014-T1-LDVD]]/Tableau17[[#This Row],[2014-T1-TOTAL]],"")</f>
        <v>0</v>
      </c>
      <c r="JK182" s="26">
        <f>IFERROR(Tableau17[[#This Row],[2014-T1-LDVG]]/Tableau17[[#This Row],[2014-T1-TOTAL]],"")</f>
        <v>0.10443864229765012</v>
      </c>
      <c r="JL182" s="26">
        <f>IFERROR(Tableau17[[#This Row],[2014-T1-LEXG]]/Tableau17[[#This Row],[2014-T1-TOTAL]],"")</f>
        <v>0</v>
      </c>
      <c r="JM182" s="26">
        <f>IFERROR(Tableau17[[#This Row],[2014-T1-LFG]]/Tableau17[[#This Row],[2014-T1-TOTAL]],"")</f>
        <v>0.10966057441253264</v>
      </c>
      <c r="JN182" s="26">
        <f>IFERROR(Tableau17[[#This Row],[2014-T1-LFN]]/Tableau17[[#This Row],[2014-T1-TOTAL]],"")</f>
        <v>0.18798955613577023</v>
      </c>
      <c r="JO182" s="26">
        <f>IFERROR(Tableau17[[#This Row],[2014-T1-LUD]]/Tableau17[[#This Row],[2014-T1-TOTAL]],"")</f>
        <v>0.36814621409921672</v>
      </c>
      <c r="JP182" s="26">
        <f>IFERROR(Tableau17[[#This Row],[2014-T1-LUG]]/Tableau17[[#This Row],[2014-T1-TOTAL]],"")</f>
        <v>0.2297650130548303</v>
      </c>
      <c r="JQ182" s="26" t="str">
        <f>IFERROR(Tableau17[[#This Row],[2014-T2-LFN]]/Tableau17[[#This Row],[2014-T2-TOTAL]],"")</f>
        <v/>
      </c>
      <c r="JR182" s="26" t="str">
        <f>IFERROR(Tableau17[[#This Row],[2014-T2-LUD]]/Tableau17[[#This Row],[2014-T2-TOTAL]],"")</f>
        <v/>
      </c>
      <c r="JS182" s="26" t="str">
        <f>IFERROR(Tableau17[[#This Row],[2014-T2-LUG]]/Tableau17[[#This Row],[2014-T2-TOTAL]],"")</f>
        <v/>
      </c>
      <c r="JT182" s="26">
        <f>IFERROR(Tableau17[[#This Row],[2015-T1-BC-DIV]]/Tableau17[[#This Row],[2015-T1-TOTAL]],"")</f>
        <v>0</v>
      </c>
      <c r="JU182" s="26">
        <f>IFERROR(Tableau17[[#This Row],[2015-T1-BC-DLF]]/Tableau17[[#This Row],[2015-T1-TOTAL]],"")</f>
        <v>0.02</v>
      </c>
      <c r="JV182" s="26">
        <f>IFERROR(Tableau17[[#This Row],[2015-T1-BC-DVD]]/Tableau17[[#This Row],[2015-T1-TOTAL]],"")</f>
        <v>3.7142857142857144E-2</v>
      </c>
      <c r="JW182" s="26">
        <f>IFERROR(Tableau17[[#This Row],[2015-T1-BC-DVG]]/Tableau17[[#This Row],[2015-T1-TOTAL]],"")</f>
        <v>0</v>
      </c>
      <c r="JX182" s="26">
        <f>IFERROR(Tableau17[[#This Row],[2015-T1-BC-FG]]/Tableau17[[#This Row],[2015-T1-TOTAL]],"")</f>
        <v>0.17142857142857143</v>
      </c>
      <c r="JY182" s="26">
        <f>IFERROR(Tableau17[[#This Row],[2015-T1-BC-FN]]/Tableau17[[#This Row],[2015-T1-TOTAL]],"")</f>
        <v>0.25142857142857145</v>
      </c>
      <c r="JZ182" s="26">
        <f>IFERROR(Tableau17[[#This Row],[2015-T1-BC-MDM]]/Tableau17[[#This Row],[2015-T1-TOTAL]],"")</f>
        <v>2.5714285714285714E-2</v>
      </c>
      <c r="KA182" s="26">
        <f>IFERROR(Tableau17[[#This Row],[2015-T1-BC-RDG]]/Tableau17[[#This Row],[2015-T1-TOTAL]],"")</f>
        <v>0</v>
      </c>
      <c r="KB182" s="26">
        <f>IFERROR(Tableau17[[#This Row],[2015-T1-BC-SOC]]/Tableau17[[#This Row],[2015-T1-TOTAL]],"")</f>
        <v>0</v>
      </c>
      <c r="KC182" s="26">
        <f>IFERROR(Tableau17[[#This Row],[2015-T1-BC-UD]]/Tableau17[[#This Row],[2015-T1-TOTAL]],"")</f>
        <v>0.24571428571428572</v>
      </c>
      <c r="KD182" s="26">
        <f>IFERROR(Tableau17[[#This Row],[2015-T1-BC-UG]]/Tableau17[[#This Row],[2015-T1-TOTAL]],"")</f>
        <v>0.24857142857142858</v>
      </c>
      <c r="KE182" s="26">
        <f>IFERROR(Tableau17[[#This Row],[2015-T1-BC-VEC]]/Tableau17[[#This Row],[2015-T1-TOTAL]],"")</f>
        <v>0</v>
      </c>
      <c r="KF182" s="26">
        <f>IFERROR(Tableau17[[#This Row],[2015-T2-BC-DVG]]/Tableau17[[#This Row],[2015-T2-TOTAL]],"")</f>
        <v>0</v>
      </c>
      <c r="KG182" s="26">
        <f>IFERROR(Tableau17[[#This Row],[2015-T2-BC-FN]]/Tableau17[[#This Row],[2015-T2-TOTAL]],"")</f>
        <v>0.31944444444444442</v>
      </c>
      <c r="KH182" s="26">
        <f>IFERROR(Tableau17[[#This Row],[2015-T2-BC-SOC]]/Tableau17[[#This Row],[2015-T2-TOTAL]],"")</f>
        <v>0</v>
      </c>
      <c r="KI182" s="26">
        <f>IFERROR(Tableau17[[#This Row],[2015-T2-BC-UD]]/Tableau17[[#This Row],[2015-T2-TOTAL]],"")</f>
        <v>0.68055555555555558</v>
      </c>
      <c r="KJ182" s="26">
        <f>IFERROR(Tableau17[[#This Row],[2015-T2-BC-UG]]/Tableau17[[#This Row],[2015-T2-TOTAL]],"")</f>
        <v>0</v>
      </c>
      <c r="KK182" s="26">
        <f>IFERROR(Tableau17[[#This Row],[2017 (L)-T1-COM]]/Tableau17[[#This Row],[2017 (L)-T1-TOTAL]],"")</f>
        <v>4.878048780487805E-2</v>
      </c>
      <c r="KL182" s="26">
        <f>IFERROR(Tableau17[[#This Row],[2017 (L)-T1-DIV]]/Tableau17[[#This Row],[2017 (L)-T1-TOTAL]],"")</f>
        <v>3.0487804878048782E-3</v>
      </c>
      <c r="KM182" s="26">
        <f>IFERROR(Tableau17[[#This Row],[2017 (L)-T1-DLF]]/Tableau17[[#This Row],[2017 (L)-T1-TOTAL]],"")</f>
        <v>9.1463414634146336E-3</v>
      </c>
      <c r="KN182" s="26">
        <f>IFERROR(Tableau17[[#This Row],[2017 (L)-T1-DVD]]/Tableau17[[#This Row],[2017 (L)-T1-TOTAL]],"")</f>
        <v>4.573170731707317E-2</v>
      </c>
      <c r="KO182" s="26">
        <f>IFERROR(Tableau17[[#This Row],[2017 (L)-T1-DVG]]/Tableau17[[#This Row],[2017 (L)-T1-TOTAL]],"")</f>
        <v>3.0487804878048782E-3</v>
      </c>
      <c r="KP182" s="26">
        <f>IFERROR(Tableau17[[#This Row],[2017 (L)-T1-ECO]]/Tableau17[[#This Row],[2017 (L)-T1-TOTAL]],"")</f>
        <v>5.7926829268292686E-2</v>
      </c>
      <c r="KQ182" s="26">
        <f>IFERROR(Tableau17[[#This Row],[2017 (L)-T1-EXD]]/Tableau17[[#This Row],[2017 (L)-T1-TOTAL]],"")</f>
        <v>0</v>
      </c>
      <c r="KR182" s="26">
        <f>IFERROR(Tableau17[[#This Row],[2017 (L)-T1-EXG]]/Tableau17[[#This Row],[2017 (L)-T1-TOTAL]],"")</f>
        <v>0</v>
      </c>
      <c r="KS182" s="26">
        <f>IFERROR(Tableau17[[#This Row],[2017 (L)-T1-FI]]/Tableau17[[#This Row],[2017 (L)-T1-TOTAL]],"")</f>
        <v>0.2073170731707317</v>
      </c>
      <c r="KT182" s="26">
        <f>IFERROR(Tableau17[[#This Row],[2017 (L)-T1-FN]]/Tableau17[[#This Row],[2017 (L)-T1-TOTAL]],"")</f>
        <v>0</v>
      </c>
      <c r="KU182" s="26">
        <f>IFERROR(Tableau17[[#This Row],[2017 (L)-T1-LR]]/Tableau17[[#This Row],[2017 (L)-T1-TOTAL]],"")</f>
        <v>0.22865853658536586</v>
      </c>
      <c r="KV182" s="26">
        <f>IFERROR(Tableau17[[#This Row],[2017 (L)-T1-MDM]]/Tableau17[[#This Row],[2017 (L)-T1-TOTAL]],"")</f>
        <v>0</v>
      </c>
      <c r="KW182" s="26">
        <f>IFERROR(Tableau17[[#This Row],[2017 (L)-T1-RDG]]/Tableau17[[#This Row],[2017 (L)-T1-TOTAL]],"")</f>
        <v>2.1341463414634148E-2</v>
      </c>
      <c r="KX182" s="26">
        <f>IFERROR(Tableau17[[#This Row],[2017 (L)-T1-REG]]/Tableau17[[#This Row],[2017 (L)-T1-TOTAL]],"")</f>
        <v>6.0975609756097563E-3</v>
      </c>
      <c r="KY182" s="26">
        <f>IFERROR(Tableau17[[#This Row],[2017 (L)-T1-REM]]/Tableau17[[#This Row],[2017 (L)-T1-TOTAL]],"")</f>
        <v>0.36890243902439024</v>
      </c>
      <c r="KZ182" s="26">
        <f>IFERROR(Tableau17[[#This Row],[2017 (L)-T1-SOC]]/Tableau17[[#This Row],[2017 (L)-T1-TOTAL]],"")</f>
        <v>0</v>
      </c>
      <c r="LA182" s="26">
        <f>IFERROR(Tableau17[[#This Row],[2017 (L)-T1-UDI]]/Tableau17[[#This Row],[2017 (L)-T1-TOTAL]],"")</f>
        <v>0</v>
      </c>
      <c r="LB182" s="26">
        <f>IFERROR(Tableau17[[#This Row],[2017 (L)-T2-FI]]/Tableau17[[#This Row],[2017 (L)-T2-TOTAL]],"")</f>
        <v>0.45517241379310347</v>
      </c>
      <c r="LC182" s="26">
        <f>IFERROR(Tableau17[[#This Row],[2017 (L)-T2-FN]]/Tableau17[[#This Row],[2017 (L)-T2-TOTAL]],"")</f>
        <v>0</v>
      </c>
      <c r="LD182" s="26">
        <f>IFERROR(Tableau17[[#This Row],[2017 (L)-T2-LR]]/Tableau17[[#This Row],[2017 (L)-T2-TOTAL]],"")</f>
        <v>0</v>
      </c>
      <c r="LE182" s="26">
        <f>IFERROR(Tableau17[[#This Row],[2017 (L)-T2-MDM]]/Tableau17[[#This Row],[2017 (L)-T2-TOTAL]],"")</f>
        <v>0</v>
      </c>
      <c r="LF182" s="26">
        <f>IFERROR(Tableau17[[#This Row],[2017 (L)-T2-REM]]/Tableau17[[#This Row],[2017 (L)-T2-TOTAL]],"")</f>
        <v>0.54482758620689653</v>
      </c>
      <c r="LG182" s="26">
        <f>IFERROR(Tableau17[[#This Row],[2017-T1-ARTHAUD Nathalie]]/Tableau17[[#This Row],[2017-T1-TOTAL]],"")</f>
        <v>1.7035775127768314E-3</v>
      </c>
      <c r="LH182" s="26">
        <f>IFERROR(Tableau17[[#This Row],[2017-T1-ASSELINEAU Fran]]/Tableau17[[#This Row],[2017-T1-TOTAL]],"")</f>
        <v>3.4071550255536627E-3</v>
      </c>
      <c r="LI182" s="26">
        <f>IFERROR(Tableau17[[#This Row],[2017-T1-CHEMINADE Jacques]]/Tableau17[[#This Row],[2017-T1-TOTAL]],"")</f>
        <v>0</v>
      </c>
      <c r="LJ182" s="26">
        <f>IFERROR(Tableau17[[#This Row],[2017-T1-DUPONT-AIGNAN Nicolas]]/Tableau17[[#This Row],[2017-T1-TOTAL]],"")</f>
        <v>3.2367972742759793E-2</v>
      </c>
      <c r="LK182" s="26">
        <f>IFERROR(Tableau17[[#This Row],[2017-T1-FILLON Fran]]/Tableau17[[#This Row],[2017-T1-TOTAL]],"")</f>
        <v>0.18568994889267462</v>
      </c>
      <c r="LL182" s="26">
        <f>IFERROR(Tableau17[[#This Row],[2017-T1-HAMON Beno]]/Tableau17[[#This Row],[2017-T1-TOTAL]],"")</f>
        <v>6.8143100511073251E-2</v>
      </c>
      <c r="LM182" s="26">
        <f>IFERROR(Tableau17[[#This Row],[2017-T1-LASSALLE Jean]]/Tableau17[[#This Row],[2017-T1-TOTAL]],"")</f>
        <v>1.3628620102214651E-2</v>
      </c>
      <c r="LN182" s="26">
        <f>IFERROR(Tableau17[[#This Row],[2017-T1-LE PEN Marine]]/Tableau17[[#This Row],[2017-T1-TOTAL]],"")</f>
        <v>0.17546848381601363</v>
      </c>
      <c r="LO182" s="26">
        <f>IFERROR(Tableau17[[#This Row],[2017-T1-M Jean-Luc]]/Tableau17[[#This Row],[2017-T1-TOTAL]],"")</f>
        <v>0.26916524701873934</v>
      </c>
      <c r="LP182" s="26">
        <f>IFERROR(Tableau17[[#This Row],[2017-T1-MACRON Emmanuel]]/Tableau17[[#This Row],[2017-T1-TOTAL]],"")</f>
        <v>0.24020442930153321</v>
      </c>
      <c r="LQ182" s="26">
        <f>IFERROR(Tableau17[[#This Row],[2017-T1-POUTOU Philippe]]/Tableau17[[#This Row],[2017-T1-TOTAL]],"")</f>
        <v>1.0221465076660987E-2</v>
      </c>
      <c r="LR182" s="26">
        <f>IFERROR(Tableau17[[#This Row],[2017-T2-LE PEN Marine]]/Tableau17[[#This Row],[2017-T2-TOTAL]],"")</f>
        <v>0.27290836653386452</v>
      </c>
      <c r="LS182" s="26">
        <f>IFERROR(Tableau17[[#This Row],[2017-T2-MACRON Emmanuel]]/Tableau17[[#This Row],[2017-T2-TOTAL]],"")</f>
        <v>0.72709163346613548</v>
      </c>
      <c r="LT182" s="26">
        <f>IFERROR(Tableau17[[#This Row],[2019-T1-ALEXANDRE Audric]]/Tableau17[[#This Row],[2019-T1-TOTAL]],"")</f>
        <v>0</v>
      </c>
      <c r="LU182" s="26">
        <f>IFERROR(Tableau17[[#This Row],[2019-T1-ARTHAUD Nathalie]]/Tableau17[[#This Row],[2019-T1-TOTAL]],"")</f>
        <v>2.4271844660194173E-3</v>
      </c>
      <c r="LV182" s="26">
        <f>IFERROR(Tableau17[[#This Row],[2019-T1-ASSELINEAU François]]/Tableau17[[#This Row],[2019-T1-TOTAL]],"")</f>
        <v>9.7087378640776691E-3</v>
      </c>
      <c r="LW182" s="26">
        <f>IFERROR(Tableau17[[#This Row],[2019-T1-AUBRY Manon]]/Tableau17[[#This Row],[2019-T1-TOTAL]],"")</f>
        <v>8.7378640776699032E-2</v>
      </c>
      <c r="LX182" s="26">
        <f>IFERROR(Tableau17[[#This Row],[2019-T1-AZERGUI Nagib]]/Tableau17[[#This Row],[2019-T1-TOTAL]],"")</f>
        <v>0</v>
      </c>
      <c r="LY182" s="26">
        <f>IFERROR(Tableau17[[#This Row],[2019-T1-BARDELLA Jordan]]/Tableau17[[#This Row],[2019-T1-TOTAL]],"")</f>
        <v>0.19660194174757281</v>
      </c>
      <c r="LZ182" s="26">
        <f>IFERROR(Tableau17[[#This Row],[2019-T1-BELLAMY François-Xavier]]/Tableau17[[#This Row],[2019-T1-TOTAL]],"")</f>
        <v>8.9805825242718448E-2</v>
      </c>
      <c r="MA182" s="26">
        <f>IFERROR(Tableau17[[#This Row],[2019-T1-BIDOU Olivier]]/Tableau17[[#This Row],[2019-T1-TOTAL]],"")</f>
        <v>2.4271844660194173E-3</v>
      </c>
      <c r="MB182" s="26">
        <f>IFERROR(Tableau17[[#This Row],[2019-T1-BOURG Dominique]]/Tableau17[[#This Row],[2019-T1-TOTAL]],"")</f>
        <v>4.6116504854368932E-2</v>
      </c>
      <c r="MC182" s="26">
        <f>IFERROR(Tableau17[[#This Row],[2019-T1-BROSSAT Ian]]/Tableau17[[#This Row],[2019-T1-TOTAL]],"")</f>
        <v>5.5825242718446605E-2</v>
      </c>
      <c r="MD182" s="26">
        <f>IFERROR(Tableau17[[#This Row],[2019-T1-CAILLAUD Sophie]]/Tableau17[[#This Row],[2019-T1-TOTAL]],"")</f>
        <v>0</v>
      </c>
      <c r="ME182" s="26">
        <f>IFERROR(Tableau17[[#This Row],[2019-T1-CAMUS Renaud]]/Tableau17[[#This Row],[2019-T1-TOTAL]],"")</f>
        <v>0</v>
      </c>
      <c r="MF182" s="26">
        <f>IFERROR(Tableau17[[#This Row],[2019-T1-CHALENÇON Christophe]]/Tableau17[[#This Row],[2019-T1-TOTAL]],"")</f>
        <v>0</v>
      </c>
      <c r="MG182" s="26">
        <f>IFERROR(Tableau17[[#This Row],[2019-T1-CORBET Cathy Denise Ginette]]/Tableau17[[#This Row],[2019-T1-TOTAL]],"")</f>
        <v>0</v>
      </c>
      <c r="MH182" s="26">
        <f>IFERROR(Tableau17[[#This Row],[2019-T1-DE PREVOISIN Robert]]/Tableau17[[#This Row],[2019-T1-TOTAL]],"")</f>
        <v>0</v>
      </c>
      <c r="MI182" s="26">
        <f>IFERROR(Tableau17[[#This Row],[2019-T1-DELFEL Thérèse]]/Tableau17[[#This Row],[2019-T1-TOTAL]],"")</f>
        <v>0</v>
      </c>
      <c r="MJ182" s="26">
        <f>IFERROR(Tableau17[[#This Row],[2019-T1-DIEUMEGARD Pierre]]/Tableau17[[#This Row],[2019-T1-TOTAL]],"")</f>
        <v>0</v>
      </c>
      <c r="MK182" s="26">
        <f>IFERROR(Tableau17[[#This Row],[2019-T1-DUPONT-AIGNAN Nicolas]]/Tableau17[[#This Row],[2019-T1-TOTAL]],"")</f>
        <v>1.4563106796116505E-2</v>
      </c>
      <c r="ML182" s="26">
        <f>IFERROR(Tableau17[[#This Row],[2019-T1-GERNIGON Yves]]/Tableau17[[#This Row],[2019-T1-TOTAL]],"")</f>
        <v>0</v>
      </c>
      <c r="MM182" s="26">
        <f>IFERROR(Tableau17[[#This Row],[2019-T1-GLUCKSMANN Raphaël]]/Tableau17[[#This Row],[2019-T1-TOTAL]],"")</f>
        <v>4.8543689320388349E-2</v>
      </c>
      <c r="MN182" s="26">
        <f>IFERROR(Tableau17[[#This Row],[2019-T1-HAMON Benoît]]/Tableau17[[#This Row],[2019-T1-TOTAL]],"")</f>
        <v>3.1553398058252427E-2</v>
      </c>
      <c r="MO182" s="26">
        <f>IFERROR(Tableau17[[#This Row],[2019-T1-HELGEN Gilles]]/Tableau17[[#This Row],[2019-T1-TOTAL]],"")</f>
        <v>0</v>
      </c>
      <c r="MP182" s="26">
        <f>IFERROR(Tableau17[[#This Row],[2019-T1-JADOT Yannick]]/Tableau17[[#This Row],[2019-T1-TOTAL]],"")</f>
        <v>0.20388349514563106</v>
      </c>
      <c r="MQ182" s="26">
        <f>IFERROR(Tableau17[[#This Row],[2019-T1-LAGARDE Jean-Christophe]]/Tableau17[[#This Row],[2019-T1-TOTAL]],"")</f>
        <v>9.7087378640776691E-3</v>
      </c>
      <c r="MR182" s="26">
        <f>IFERROR(Tableau17[[#This Row],[2019-T1-LALANNE Francis]]/Tableau17[[#This Row],[2019-T1-TOTAL]],"")</f>
        <v>2.4271844660194173E-3</v>
      </c>
      <c r="MS182" s="26">
        <f>IFERROR(Tableau17[[#This Row],[2019-T1-LOISEAU Nathalie]]/Tableau17[[#This Row],[2019-T1-TOTAL]],"")</f>
        <v>0.19902912621359223</v>
      </c>
      <c r="MT182" s="26">
        <f>IFERROR(Tableau17[[#This Row],[2019-T1-MARIE Florie]]/Tableau17[[#This Row],[2019-T1-TOTAL]],"")</f>
        <v>0</v>
      </c>
      <c r="MU182" s="26">
        <f>IFERROR(Tableau17[[#This Row],[2008-T1-MACROEXTRDROITE]]/Tableau17[[#This Row],[2008-T1-MACROTOTALE]],"")</f>
        <v>0.10096153846153846</v>
      </c>
      <c r="MV182" s="26">
        <f>IFERROR(Tableau17[[#This Row],[2008-T1-MACRODROITE]]/Tableau17[[#This Row],[2008-T1-MACROTOTALE]],"")</f>
        <v>0.39903846153846156</v>
      </c>
      <c r="MW182" s="26">
        <f>IFERROR(Tableau17[[#This Row],[2008-T1-MACROCENTRE]]/Tableau17[[#This Row],[2008-T1-MACROTOTALE]],"")</f>
        <v>0</v>
      </c>
      <c r="MX182" s="26">
        <f>IFERROR(Tableau17[[#This Row],[2008-T1-MACROGAUCHE]]/Tableau17[[#This Row],[2008-T1-MACROTOTALE]],"")</f>
        <v>0.5</v>
      </c>
      <c r="MY182" s="26">
        <f>IFERROR(Tableau17[[#This Row],[2008-T1-MACROAUTRE]]/Tableau17[[#This Row],[2008-T1-MACROTOTALE]],"")</f>
        <v>0</v>
      </c>
      <c r="MZ182" s="26" t="str">
        <f>IFERROR(Tableau17[[#This Row],[2008-T2-MACROEXTRDROITE]]/Tableau17[[#This Row],[2008-T2-MACROTOTALE]],"")</f>
        <v/>
      </c>
      <c r="NA182" s="26" t="str">
        <f>IFERROR(Tableau17[[#This Row],[2008-T2-MACRODROITE]]/Tableau17[[#This Row],[2008-T2-MACROTOTALE]],"")</f>
        <v/>
      </c>
      <c r="NB182" s="26" t="str">
        <f>IFERROR(Tableau17[[#This Row],[2008-T2-MACROCENTRE]]/Tableau17[[#This Row],[2008-T2-MACROTOTALE]],"")</f>
        <v/>
      </c>
      <c r="NC182" s="26" t="str">
        <f>IFERROR(Tableau17[[#This Row],[2008-T2-MACROGAUCHE]]/Tableau17[[#This Row],[2008-T2-MACROTOTALE]],"")</f>
        <v/>
      </c>
      <c r="ND182" s="26" t="str">
        <f>IFERROR(Tableau17[[#This Row],[2008-T2-MACROAUTRE]]/Tableau17[[#This Row],[2008-T2-MACROTOTALE]],"")</f>
        <v/>
      </c>
      <c r="NE182" s="26">
        <f>IFERROR(Tableau17[[#This Row],[2014-T1-MACROEXTRDROITE]]/Tableau17[[#This Row],[2014-T1-MACROTOTALE]],"")</f>
        <v>0.18798955613577023</v>
      </c>
      <c r="NF182" s="26">
        <f>IFERROR(Tableau17[[#This Row],[2014-T1-MACRODROITE]]/Tableau17[[#This Row],[2014-T1-MACROTOTALE]],"")</f>
        <v>0.36814621409921672</v>
      </c>
      <c r="NG182" s="26">
        <f>IFERROR(Tableau17[[#This Row],[2014-T1-MACROCENTRE]]/Tableau17[[#This Row],[2014-T1-MACROTOTALE]],"")</f>
        <v>0</v>
      </c>
      <c r="NH182" s="26">
        <f>IFERROR(Tableau17[[#This Row],[2014-T1-MACROGAUCHE]]/Tableau17[[#This Row],[2014-T1-MACROTOTALE]],"")</f>
        <v>0.44386422976501305</v>
      </c>
      <c r="NI182" s="26">
        <f>IFERROR(Tableau17[[#This Row],[2014-T1-MACROAUTRE]]/Tableau17[[#This Row],[2014-T1-MACROTOTALE]],"")</f>
        <v>0</v>
      </c>
      <c r="NJ182" s="26" t="str">
        <f>IFERROR(Tableau17[[#This Row],[2014-T2-MACROEXTRDROITE]]/Tableau17[[#This Row],[2014-T2-MACROTOTALE]],"")</f>
        <v/>
      </c>
      <c r="NK182" s="26" t="str">
        <f>IFERROR(Tableau17[[#This Row],[2014-T2-MACRODROITE]]/Tableau17[[#This Row],[2014-T2-MACROTOTALE]],"")</f>
        <v/>
      </c>
      <c r="NL182" s="26" t="str">
        <f>IFERROR(Tableau17[[#This Row],[2014-T2-MACROCENTRE]]/Tableau17[[#This Row],[2014-T2-MACROTOTALE]],"")</f>
        <v/>
      </c>
      <c r="NM182" s="26" t="str">
        <f>IFERROR(Tableau17[[#This Row],[2014-T2-MACROGAUCHE]]/Tableau17[[#This Row],[2014-T2-MACROTOTALE]],"")</f>
        <v/>
      </c>
      <c r="NN182" s="26" t="str">
        <f>IFERROR(Tableau17[[#This Row],[2014-T2-MACROAUTRE]]/Tableau17[[#This Row],[2014-T2-MACROTOTALE]],"")</f>
        <v/>
      </c>
      <c r="NO182" s="26">
        <f>IFERROR( Tableau17[[#This Row],[2015-T1-MACROEXTRDROITE]]/Tableau17[[#This Row],[2015-T1-MACROTOTALE]],"")</f>
        <v>0.27142857142857141</v>
      </c>
      <c r="NP182" s="26">
        <f>IFERROR(Tableau17[[#This Row],[2015-T1-MACRODROITE]]/Tableau17[[#This Row],[2015-T1-MACROTOTALE]],"")</f>
        <v>0.28285714285714286</v>
      </c>
      <c r="NQ182" s="26">
        <f>IFERROR(Tableau17[[#This Row],[2015-T1-MACROCENTRE]]/Tableau17[[#This Row],[2015-T1-MACROTOTALE]],"")</f>
        <v>2.5714285714285714E-2</v>
      </c>
      <c r="NR182" s="26">
        <f>IFERROR(Tableau17[[#This Row],[2015-T1-MACROGAUCHE]]/Tableau17[[#This Row],[2015-T1-MACROTOTALE]],"")</f>
        <v>0.42</v>
      </c>
      <c r="NS182" s="26">
        <f>IFERROR(Tableau17[[#This Row],[2015-T1-MACROAUTRE]]/Tableau17[[#This Row],[2015-T1-MACROTOTALE]],"")</f>
        <v>0</v>
      </c>
      <c r="NT182" s="26">
        <f>IFERROR(Tableau17[[#This Row],[2015-T2-MACROEXTRDROITE]]/Tableau17[[#This Row],[2015-T2-MACROTOTALE]],"")</f>
        <v>0.31944444444444442</v>
      </c>
      <c r="NU182" s="26">
        <f>IFERROR(Tableau17[[#This Row],[2015-T2-MACRODROITE]]/Tableau17[[#This Row],[2015-T2-MACROTOTALE]],"")</f>
        <v>0.68055555555555558</v>
      </c>
      <c r="NV182" s="26">
        <f>IFERROR(Tableau17[[#This Row],[2015-T2-MACROCENTRE]]/Tableau17[[#This Row],[2015-T2-MACROTOTALE]],"")</f>
        <v>0</v>
      </c>
      <c r="NW182" s="26">
        <f>IFERROR(Tableau17[[#This Row],[2015-T2-MACROGAUCHE]]/Tableau17[[#This Row],[2015-T2-MACROTOTALE]],"")</f>
        <v>0</v>
      </c>
      <c r="NX182" s="26">
        <f>IFERROR(Tableau17[[#This Row],[2015-T2-MACROAUTRE]]/Tableau17[[#This Row],[2015-T2-MACROTOTALE]],"")</f>
        <v>0</v>
      </c>
      <c r="NY182" s="26">
        <f>IFERROR(Tableau17[[#This Row],[2017-T1-MACROEXTRDROITE]]/Tableau17[[#This Row],[2017-T1-MACROTOTALE]],"")</f>
        <v>0.21124361158432708</v>
      </c>
      <c r="NZ182" s="26">
        <f>IFERROR(Tableau17[[#This Row],[2017-T1-MACRODROITE]]/Tableau17[[#This Row],[2017-T1-MACROTOTALE]],"")</f>
        <v>0.18568994889267462</v>
      </c>
      <c r="OA182" s="26">
        <f>IFERROR(Tableau17[[#This Row],[2017-T1-MACROCENTRE]]/Tableau17[[#This Row],[2017-T1-MACROTOTALE]],"")</f>
        <v>0.24020442930153321</v>
      </c>
      <c r="OB182" s="26">
        <f>IFERROR(Tableau17[[#This Row],[2017-T1-MACROGAUCHE]]/Tableau17[[#This Row],[2017-T1-MACROTOTALE]],"")</f>
        <v>0.34923339011925042</v>
      </c>
      <c r="OC182" s="26">
        <f>IFERROR(Tableau17[[#This Row],[2017-T1-MACROAUTRE]]/Tableau17[[#This Row],[2017-T1-MACROTOTALE]],"")</f>
        <v>1.3628620102214651E-2</v>
      </c>
      <c r="OD182" s="26">
        <f>IFERROR(Tableau17[[#This Row],[2017-T2-MACROEXTRDROITE]]/Tableau17[[#This Row],[2017-T2-MACROTOTALE]],"")</f>
        <v>0.27290836653386452</v>
      </c>
      <c r="OE182" s="26">
        <f>IFERROR(Tableau17[[#This Row],[2017-T2-MACRODROITE]]/Tableau17[[#This Row],[2017-T2-MACROTOTALE]],"")</f>
        <v>0</v>
      </c>
      <c r="OF182" s="26">
        <f>IFERROR(Tableau17[[#This Row],[2017-T2-MACROCENTRE]]/Tableau17[[#This Row],[2017-T2-MACROTOTALE]],"")</f>
        <v>0.72709163346613548</v>
      </c>
      <c r="OG182" s="26">
        <f>IFERROR(Tableau17[[#This Row],[2017-T2-MACROGAUCHE]]/Tableau17[[#This Row],[2017-T2-MACROTOTALE]],"")</f>
        <v>0</v>
      </c>
      <c r="OH182" s="26">
        <f>IFERROR(Tableau17[[#This Row],[2017-T2-MACROAUTRE]]/Tableau17[[#This Row],[2017-T2-MACROTOTALE]],"")</f>
        <v>0</v>
      </c>
      <c r="OI182" s="26">
        <f>IFERROR(Tableau17[[#This Row],[2019-T1-MACROEXTRDROITE]]/Tableau17[[#This Row],[2019-T1-MACROTOTALE]],"")</f>
        <v>0.22142857142857142</v>
      </c>
      <c r="OJ182" s="26">
        <f>IFERROR(Tableau17[[#This Row],[2019-T1-MACRODROITE]]/Tableau17[[#This Row],[2019-T1-MACROTOTALE]],"")</f>
        <v>9.7619047619047619E-2</v>
      </c>
      <c r="OK182" s="26">
        <f>IFERROR(Tableau17[[#This Row],[2019-T1-MACROCENTRE]]/Tableau17[[#This Row],[2019-T1-MACROTOTALE]],"")</f>
        <v>0.19523809523809524</v>
      </c>
      <c r="OL182" s="26">
        <f>IFERROR(Tableau17[[#This Row],[2019-T1-MACROGAUCHE]]/Tableau17[[#This Row],[2019-T1-MACROTOTALE]],"")</f>
        <v>0.42142857142857143</v>
      </c>
      <c r="OM182" s="26">
        <f>IFERROR(Tableau17[[#This Row],[2019-T1-MACROAUTRE]]/Tableau17[[#This Row],[2019-T1-MACROTOTALE]],"")</f>
        <v>6.4285714285714279E-2</v>
      </c>
      <c r="ON182" s="26">
        <f>IFERROR(Tableau17[[#This Row],[2020-T1-MACROEXTRDROITE]]/Tableau17[[#This Row],[2020-T1-MACROTOTALE]],"")</f>
        <v>0.13312693498452013</v>
      </c>
      <c r="OO182" s="26">
        <f>IFERROR(Tableau17[[#This Row],[2020-T1-MACRODROITE]]/Tableau17[[#This Row],[2020-T1-MACROTOTALE]],"")</f>
        <v>0.28482972136222912</v>
      </c>
      <c r="OP182" s="26">
        <f>IFERROR(Tableau17[[#This Row],[2020-T1-MACROCENTRE]]/Tableau17[[#This Row],[2020-T1-MACROTOTALE]],"")</f>
        <v>0.10526315789473684</v>
      </c>
      <c r="OQ182" s="26">
        <f>IFERROR(Tableau17[[#This Row],[2020-T1-MACROGAUCHE]]/Tableau17[[#This Row],[2020-T1-MACROTOTALE]],"")</f>
        <v>0.47678018575851394</v>
      </c>
      <c r="OR182" s="26">
        <f>IFERROR(Tableau17[[#This Row],[2020-T1-MACROAUTRE]]/Tableau17[[#This Row],[2020-T1-MACROTOTALE]],"")</f>
        <v>0</v>
      </c>
      <c r="OS182" s="26">
        <f>IFERROR(Tableau17[[#This Row],[2017 (L)-T1-MACROEXTRDROITE]]/Tableau17[[#This Row],[2017 (L)-T1-MACROTOTALE]],"")</f>
        <v>9.1463414634146336E-3</v>
      </c>
      <c r="OT182" s="26">
        <f>IFERROR(Tableau17[[#This Row],[2017 (L)-T1-MACRODROITE]]/Tableau17[[#This Row],[2017 (L)-T1-MACROTOTALE]],"")</f>
        <v>0.27439024390243905</v>
      </c>
      <c r="OU182" s="26">
        <f>IFERROR(Tableau17[[#This Row],[2017 (L)-T1-MACROCENTRE]]/Tableau17[[#This Row],[2017 (L)-T1-MACROTOTALE]],"")</f>
        <v>0.36890243902439024</v>
      </c>
      <c r="OV182" s="26">
        <f>IFERROR(Tableau17[[#This Row],[2017 (L)-T1-MACROGAUCHE]]/Tableau17[[#This Row],[2017 (L)-T1-MACROTOTALE]],"")</f>
        <v>0.33841463414634149</v>
      </c>
      <c r="OW182" s="26">
        <f>IFERROR(Tableau17[[#This Row],[2017 (L)-T1-MACROAUTRE]]/Tableau17[[#This Row],[2017 (L)-T1-MACROTOTALE]],"")</f>
        <v>9.1463414634146336E-3</v>
      </c>
      <c r="OX182" s="26">
        <f>IFERROR(Tableau17[[#This Row],[2017 (L)-T2-MACROEXTRDROITE]]/Tableau17[[#This Row],[2017 (L)-T2-MACROTOTALE]],"")</f>
        <v>0</v>
      </c>
      <c r="OY182" s="26">
        <f>IFERROR(Tableau17[[#This Row],[2017 (L)-T2-MACRODROITE]]/Tableau17[[#This Row],[2017 (L)-T2-MACROTOTALE]],"")</f>
        <v>0</v>
      </c>
      <c r="OZ182" s="26">
        <f>IFERROR(Tableau17[[#This Row],[2017 (L)-T2-MACROCENTRE]]/Tableau17[[#This Row],[2017 (L)-T2-MACROTOTALE]],"")</f>
        <v>0.54482758620689653</v>
      </c>
      <c r="PA182" s="26">
        <f>IFERROR(Tableau17[[#This Row],[2017 (L)-T2-MACROGAUCHE]]/Tableau17[[#This Row],[2017 (L)-T2-MACROTOTALE]],"")</f>
        <v>0.45517241379310347</v>
      </c>
      <c r="PB182" s="26">
        <f>IFERROR(Tableau17[[#This Row],[2017 (L)-T2-MACROAUTRE]]/Tableau17[[#This Row],[2017 (L)-T2-MACROTOTALE]],"")</f>
        <v>0</v>
      </c>
      <c r="PC182" s="26">
        <f>IFERROR(Tableau17[[#This Row],[2008_T1_PROCUS]]/Tableau17[[#This Row],[2008_T1_INSCRITS]],0)</f>
        <v>3.9267015706806281E-3</v>
      </c>
      <c r="PD182" s="26">
        <f>IFERROR(Tableau17[[#This Row],[2008_T2_PROCUS]]/Tableau17[[#This Row],[2008_T2_INSCRITS]],0)</f>
        <v>0</v>
      </c>
      <c r="PE182" s="26">
        <f>Tableau17[[#This Row],[2014_T1_PROCUS]]/Tableau17[[#This Row],[2014_T1_INSCRITS]]</f>
        <v>1.1936339522546418E-2</v>
      </c>
      <c r="PF182" s="26">
        <f>IFERROR(Tableau17[[#This Row],[2014_T2_PROCUS]]/Tableau17[[#This Row],[2014_T2_INSCRITS]],0)</f>
        <v>0</v>
      </c>
    </row>
    <row r="183" spans="1:422" hidden="1" x14ac:dyDescent="0.2">
      <c r="A183" s="1">
        <v>6</v>
      </c>
      <c r="B183" s="1" t="s">
        <v>448</v>
      </c>
      <c r="C183" s="1" t="s">
        <v>468</v>
      </c>
      <c r="D183" s="1" t="s">
        <v>468</v>
      </c>
      <c r="E183" s="1">
        <v>1286</v>
      </c>
      <c r="F183" s="1">
        <v>5.4215429999999998</v>
      </c>
      <c r="G183" s="1">
        <v>43.298234000000001</v>
      </c>
      <c r="H183" s="3">
        <v>886</v>
      </c>
      <c r="I183" s="3">
        <v>188</v>
      </c>
      <c r="K183" s="1">
        <v>3</v>
      </c>
      <c r="L183" s="1">
        <v>32</v>
      </c>
      <c r="M183" s="1">
        <v>23</v>
      </c>
      <c r="P183" s="1">
        <v>67</v>
      </c>
      <c r="Q183" s="1">
        <v>27</v>
      </c>
      <c r="R183" s="1">
        <v>37</v>
      </c>
      <c r="S183" s="1">
        <v>41</v>
      </c>
      <c r="T183" s="1">
        <v>24</v>
      </c>
      <c r="U183" s="1">
        <v>254</v>
      </c>
      <c r="V183" s="1">
        <v>756</v>
      </c>
      <c r="W183" s="1">
        <v>389</v>
      </c>
      <c r="X183" s="1">
        <v>9</v>
      </c>
      <c r="Y183" s="2">
        <v>0.51455026000000004</v>
      </c>
      <c r="Z183" s="1">
        <v>756</v>
      </c>
      <c r="AA183" s="1">
        <v>407</v>
      </c>
      <c r="AB183" s="1">
        <v>8</v>
      </c>
      <c r="AC183" s="2">
        <v>0.53835979</v>
      </c>
      <c r="AD183" s="1">
        <v>886</v>
      </c>
      <c r="AE183" s="1">
        <v>267</v>
      </c>
      <c r="AF183" s="2">
        <v>0.30135440000000002</v>
      </c>
      <c r="AG183" s="1">
        <f t="shared" si="2"/>
        <v>188</v>
      </c>
      <c r="AH183" s="1">
        <v>665</v>
      </c>
      <c r="AI183" s="1">
        <v>413</v>
      </c>
      <c r="AJ183" s="1">
        <v>8</v>
      </c>
      <c r="AK183" s="2">
        <v>0.62105262999999999</v>
      </c>
      <c r="AL183" s="1">
        <v>665</v>
      </c>
      <c r="AM183" s="1">
        <v>461</v>
      </c>
      <c r="AN183" s="1">
        <v>9</v>
      </c>
      <c r="AO183" s="2">
        <v>0.69323307999999995</v>
      </c>
      <c r="AP183" s="1">
        <v>776</v>
      </c>
      <c r="AQ183" s="1">
        <v>306</v>
      </c>
      <c r="AR183" s="2">
        <v>0.39432990000000001</v>
      </c>
      <c r="AS183" s="1">
        <v>775</v>
      </c>
      <c r="AT183" s="1">
        <v>325</v>
      </c>
      <c r="AU183" s="2">
        <v>0.41935484000000001</v>
      </c>
      <c r="AV183" s="1">
        <v>809</v>
      </c>
      <c r="AW183" s="1">
        <v>336</v>
      </c>
      <c r="AX183" s="2">
        <v>0.41532755999999998</v>
      </c>
      <c r="AY183" s="1">
        <v>809</v>
      </c>
      <c r="AZ183" s="1">
        <v>271</v>
      </c>
      <c r="BA183" s="2">
        <v>0.33498146000000001</v>
      </c>
      <c r="BB183" s="1">
        <v>809</v>
      </c>
      <c r="BC183" s="1">
        <v>589</v>
      </c>
      <c r="BD183" s="2">
        <v>0.72805933</v>
      </c>
      <c r="BE183" s="1">
        <v>809</v>
      </c>
      <c r="BF183" s="1">
        <v>588</v>
      </c>
      <c r="BG183" s="2">
        <v>0.72682323999999998</v>
      </c>
      <c r="BH183" s="1">
        <v>860</v>
      </c>
      <c r="BI183" s="1">
        <v>384</v>
      </c>
      <c r="BJ183" s="2">
        <v>0.44651162999999999</v>
      </c>
      <c r="BK183" s="1">
        <v>19</v>
      </c>
      <c r="BM183" s="1">
        <v>1</v>
      </c>
      <c r="BN183" s="1">
        <v>14</v>
      </c>
      <c r="BO183" s="1">
        <v>25</v>
      </c>
      <c r="BP183" s="1">
        <v>186</v>
      </c>
      <c r="BQ183" s="1">
        <v>163</v>
      </c>
      <c r="BR183" s="1">
        <v>408</v>
      </c>
      <c r="BU183" s="1">
        <v>237</v>
      </c>
      <c r="BV183" s="1">
        <v>218</v>
      </c>
      <c r="BW183" s="1">
        <v>455</v>
      </c>
      <c r="BY183" s="1">
        <v>46</v>
      </c>
      <c r="BZ183" s="1">
        <v>17</v>
      </c>
      <c r="CB183" s="1">
        <v>10</v>
      </c>
      <c r="CC183" s="1">
        <v>90</v>
      </c>
      <c r="CD183" s="1">
        <v>131</v>
      </c>
      <c r="CE183" s="1">
        <v>80</v>
      </c>
      <c r="CF183" s="1">
        <v>374</v>
      </c>
      <c r="CG183" s="1">
        <v>95</v>
      </c>
      <c r="CH183" s="1">
        <v>197</v>
      </c>
      <c r="CI183" s="1">
        <v>102</v>
      </c>
      <c r="CJ183" s="1">
        <v>394</v>
      </c>
      <c r="CK183" s="1">
        <v>15</v>
      </c>
      <c r="CL183" s="1">
        <v>10</v>
      </c>
      <c r="CO183" s="1">
        <v>16</v>
      </c>
      <c r="CP183" s="1">
        <v>112</v>
      </c>
      <c r="CT183" s="1">
        <v>67</v>
      </c>
      <c r="CU183" s="1">
        <v>70</v>
      </c>
      <c r="CW183" s="1">
        <v>290</v>
      </c>
      <c r="CY183" s="1">
        <v>116</v>
      </c>
      <c r="DA183" s="1">
        <v>182</v>
      </c>
      <c r="DC183" s="1">
        <v>298</v>
      </c>
      <c r="DD183" s="1">
        <v>9</v>
      </c>
      <c r="DE183" s="1">
        <v>16</v>
      </c>
      <c r="DF183" s="1">
        <v>1</v>
      </c>
      <c r="DG183" s="1">
        <v>3</v>
      </c>
      <c r="DH183" s="1">
        <v>0</v>
      </c>
      <c r="DI183" s="1">
        <v>12</v>
      </c>
      <c r="DJ183" s="1">
        <v>0</v>
      </c>
      <c r="DK183" s="1">
        <v>0</v>
      </c>
      <c r="DL183" s="1">
        <v>32</v>
      </c>
      <c r="DM183" s="1">
        <v>57</v>
      </c>
      <c r="DN183" s="1">
        <v>66</v>
      </c>
      <c r="DP183" s="1">
        <v>0</v>
      </c>
      <c r="DR183" s="1">
        <v>123</v>
      </c>
      <c r="DS183" s="1">
        <v>12</v>
      </c>
      <c r="DU183" s="1">
        <v>331</v>
      </c>
      <c r="DX183" s="1">
        <v>112</v>
      </c>
      <c r="DZ183" s="1">
        <v>141</v>
      </c>
      <c r="EA183" s="1">
        <v>253</v>
      </c>
      <c r="EB183" s="1">
        <v>4</v>
      </c>
      <c r="EC183" s="1">
        <v>9</v>
      </c>
      <c r="ED183" s="1">
        <v>0</v>
      </c>
      <c r="EE183" s="1">
        <v>25</v>
      </c>
      <c r="EF183" s="1">
        <v>103</v>
      </c>
      <c r="EG183" s="1">
        <v>30</v>
      </c>
      <c r="EH183" s="1">
        <v>6</v>
      </c>
      <c r="EI183" s="1">
        <v>109</v>
      </c>
      <c r="EJ183" s="1">
        <v>143</v>
      </c>
      <c r="EK183" s="1">
        <v>144</v>
      </c>
      <c r="EL183" s="1">
        <v>3</v>
      </c>
      <c r="EM183" s="1">
        <v>576</v>
      </c>
      <c r="EN183" s="1">
        <v>158</v>
      </c>
      <c r="EO183" s="1">
        <v>375</v>
      </c>
      <c r="EP183" s="1">
        <v>533</v>
      </c>
      <c r="EQ183" s="1">
        <v>0</v>
      </c>
      <c r="ER183" s="1">
        <v>5</v>
      </c>
      <c r="ES183" s="1">
        <v>9</v>
      </c>
      <c r="ET183" s="1">
        <v>27</v>
      </c>
      <c r="EU183" s="1">
        <v>1</v>
      </c>
      <c r="EV183" s="1">
        <v>83</v>
      </c>
      <c r="EW183" s="1">
        <v>29</v>
      </c>
      <c r="EX183" s="1">
        <v>0</v>
      </c>
      <c r="EY183" s="1">
        <v>3</v>
      </c>
      <c r="EZ183" s="1">
        <v>5</v>
      </c>
      <c r="FA183" s="1">
        <v>3</v>
      </c>
      <c r="FB183" s="1">
        <v>0</v>
      </c>
      <c r="FC183" s="1">
        <v>0</v>
      </c>
      <c r="FD183" s="1">
        <v>0</v>
      </c>
      <c r="FE183" s="1">
        <v>0</v>
      </c>
      <c r="FF183" s="1">
        <v>3</v>
      </c>
      <c r="FG183" s="1">
        <v>0</v>
      </c>
      <c r="FH183" s="1">
        <v>7</v>
      </c>
      <c r="FI183" s="1">
        <v>1</v>
      </c>
      <c r="FJ183" s="1">
        <v>16</v>
      </c>
      <c r="FK183" s="1">
        <v>10</v>
      </c>
      <c r="FL183" s="1">
        <v>0</v>
      </c>
      <c r="FM183" s="1">
        <v>62</v>
      </c>
      <c r="FN183" s="1">
        <v>5</v>
      </c>
      <c r="FO183" s="1">
        <v>2</v>
      </c>
      <c r="FP183" s="1">
        <v>93</v>
      </c>
      <c r="FQ183" s="1">
        <v>0</v>
      </c>
      <c r="FR183" s="1">
        <f>SUM(Tableau17[[#This Row],[2019-T1-ALEXANDRE Audric]:[2019-T1-MARIE Florie]])</f>
        <v>364</v>
      </c>
      <c r="FS183" s="1">
        <v>26</v>
      </c>
      <c r="FT183" s="1">
        <v>205</v>
      </c>
      <c r="FU183" s="1">
        <v>0</v>
      </c>
      <c r="FV183" s="1">
        <v>177</v>
      </c>
      <c r="FW183" s="1">
        <v>0</v>
      </c>
      <c r="FX183" s="1">
        <v>408</v>
      </c>
      <c r="FY183" s="1">
        <v>0</v>
      </c>
      <c r="FZ183" s="1">
        <v>237</v>
      </c>
      <c r="GA183" s="1">
        <v>0</v>
      </c>
      <c r="GB183" s="1">
        <v>218</v>
      </c>
      <c r="GC183" s="1">
        <v>0</v>
      </c>
      <c r="GD183" s="1">
        <v>455</v>
      </c>
      <c r="GE183" s="1">
        <v>90</v>
      </c>
      <c r="GF183" s="1">
        <v>177</v>
      </c>
      <c r="GG183" s="1">
        <v>0</v>
      </c>
      <c r="GH183" s="1">
        <v>107</v>
      </c>
      <c r="GI183" s="1">
        <v>0</v>
      </c>
      <c r="GJ183" s="1">
        <v>374</v>
      </c>
      <c r="GK183" s="1">
        <v>95</v>
      </c>
      <c r="GL183" s="1">
        <v>197</v>
      </c>
      <c r="GM183" s="1">
        <v>0</v>
      </c>
      <c r="GN183" s="1">
        <v>102</v>
      </c>
      <c r="GO183" s="1">
        <v>0</v>
      </c>
      <c r="GP183" s="1">
        <v>394</v>
      </c>
      <c r="GQ183" s="1">
        <v>122</v>
      </c>
      <c r="GR183" s="1">
        <v>67</v>
      </c>
      <c r="GS183" s="1">
        <v>0</v>
      </c>
      <c r="GT183" s="1">
        <v>86</v>
      </c>
      <c r="GU183" s="1">
        <v>15</v>
      </c>
      <c r="GV183" s="1">
        <v>290</v>
      </c>
      <c r="GW183" s="1">
        <v>116</v>
      </c>
      <c r="GX183" s="1">
        <v>182</v>
      </c>
      <c r="GY183" s="1">
        <v>0</v>
      </c>
      <c r="GZ183" s="1">
        <v>0</v>
      </c>
      <c r="HA183" s="1">
        <v>0</v>
      </c>
      <c r="HB183" s="1">
        <v>298</v>
      </c>
      <c r="HC183" s="1">
        <v>143</v>
      </c>
      <c r="HD183" s="1">
        <v>103</v>
      </c>
      <c r="HE183" s="1">
        <v>144</v>
      </c>
      <c r="HF183" s="1">
        <v>180</v>
      </c>
      <c r="HG183" s="1">
        <v>6</v>
      </c>
      <c r="HH183" s="1">
        <v>576</v>
      </c>
      <c r="HI183" s="1">
        <v>158</v>
      </c>
      <c r="HJ183" s="1">
        <v>0</v>
      </c>
      <c r="HK183" s="1">
        <v>375</v>
      </c>
      <c r="HL183" s="1">
        <v>0</v>
      </c>
      <c r="HM183" s="1">
        <v>0</v>
      </c>
      <c r="HN183" s="1">
        <v>533</v>
      </c>
      <c r="HO183" s="1">
        <v>101</v>
      </c>
      <c r="HP183" s="1">
        <v>34</v>
      </c>
      <c r="HQ183" s="1">
        <v>93</v>
      </c>
      <c r="HR183" s="1">
        <v>125</v>
      </c>
      <c r="HS183" s="1">
        <v>21</v>
      </c>
      <c r="HT183" s="1">
        <v>374</v>
      </c>
      <c r="HU183" s="1">
        <v>37</v>
      </c>
      <c r="HV183" s="1">
        <v>99</v>
      </c>
      <c r="HW183" s="1">
        <v>30</v>
      </c>
      <c r="HX183" s="1">
        <v>88</v>
      </c>
      <c r="HY183" s="1">
        <v>0</v>
      </c>
      <c r="HZ183" s="1">
        <v>254</v>
      </c>
      <c r="IA183" s="1">
        <v>58</v>
      </c>
      <c r="IB183" s="1">
        <v>69</v>
      </c>
      <c r="IC183" s="1">
        <v>123</v>
      </c>
      <c r="ID183" s="1">
        <v>65</v>
      </c>
      <c r="IE183" s="1">
        <v>16</v>
      </c>
      <c r="IF183" s="1">
        <v>331</v>
      </c>
      <c r="IG183" s="1">
        <v>0</v>
      </c>
      <c r="IH183" s="1">
        <v>112</v>
      </c>
      <c r="II183" s="1">
        <v>141</v>
      </c>
      <c r="IJ183" s="1">
        <v>0</v>
      </c>
      <c r="IK183" s="1">
        <v>0</v>
      </c>
      <c r="IL183" s="1">
        <v>253</v>
      </c>
      <c r="IM183" s="26">
        <f>IFERROR(Tableau17[[#This Row],[LDIV]]/Tableau17[[#This Row],[Total général]],"")</f>
        <v>0</v>
      </c>
      <c r="IN183" s="26">
        <f>IFERROR(Tableau17[[#This Row],[LDVC]]/Tableau17[[#This Row],[Total général]],"")</f>
        <v>1.1811023622047244E-2</v>
      </c>
      <c r="IO183" s="26">
        <f>IFERROR(Tableau17[[#This Row],[LDVD]]/Tableau17[[#This Row],[Total général]],"")</f>
        <v>0.12598425196850394</v>
      </c>
      <c r="IP183" s="26">
        <f>IFERROR(Tableau17[[#This Row],[LDVG]]/Tableau17[[#This Row],[Total général]],"")</f>
        <v>9.055118110236221E-2</v>
      </c>
      <c r="IQ183" s="26">
        <f>IFERROR(Tableau17[[#This Row],[LEXD]]/Tableau17[[#This Row],[Total général]],"")</f>
        <v>0</v>
      </c>
      <c r="IR183" s="26">
        <f>IFERROR(Tableau17[[#This Row],[LEXG]]/Tableau17[[#This Row],[Total général]],"")</f>
        <v>0</v>
      </c>
      <c r="IS183" s="26">
        <f>IFERROR(Tableau17[[#This Row],[LLR]]/Tableau17[[#This Row],[Total général]],"")</f>
        <v>0.26377952755905509</v>
      </c>
      <c r="IT183" s="26">
        <f>IFERROR(Tableau17[[#This Row],[LREM]]/Tableau17[[#This Row],[Total général]],"")</f>
        <v>0.1062992125984252</v>
      </c>
      <c r="IU183" s="26">
        <f>IFERROR(Tableau17[[#This Row],[LRN]]/Tableau17[[#This Row],[Total général]],"")</f>
        <v>0.14566929133858267</v>
      </c>
      <c r="IV183" s="26">
        <f>IFERROR(Tableau17[[#This Row],[LUG]]/Tableau17[[#This Row],[Total général]],"")</f>
        <v>0.16141732283464566</v>
      </c>
      <c r="IW183" s="26">
        <f>IFERROR(Tableau17[[#This Row],[LVEC]]/Tableau17[[#This Row],[Total général]],"")</f>
        <v>9.4488188976377951E-2</v>
      </c>
      <c r="IX183" s="26">
        <f>IFERROR(Tableau17[[#This Row],[2008-T1-LCMD]]/Tableau17[[#This Row],[2008-T1-TOTAL]],"")</f>
        <v>4.6568627450980393E-2</v>
      </c>
      <c r="IY183" s="26">
        <f>IFERROR(Tableau17[[#This Row],[2008-T1-LDVD]]/Tableau17[[#This Row],[2008-T1-TOTAL]],"")</f>
        <v>0</v>
      </c>
      <c r="IZ183" s="26">
        <f>IFERROR(Tableau17[[#This Row],[2008-T1-LEXD]]/Tableau17[[#This Row],[2008-T1-TOTAL]],"")</f>
        <v>2.4509803921568627E-3</v>
      </c>
      <c r="JA183" s="26">
        <f>IFERROR(Tableau17[[#This Row],[2008-T1-LEXG]]/Tableau17[[#This Row],[2008-T1-TOTAL]],"")</f>
        <v>3.4313725490196081E-2</v>
      </c>
      <c r="JB183" s="26">
        <f>IFERROR(Tableau17[[#This Row],[2008-T1-LFN]]/Tableau17[[#This Row],[2008-T1-TOTAL]],"")</f>
        <v>6.1274509803921566E-2</v>
      </c>
      <c r="JC183" s="26">
        <f>IFERROR(Tableau17[[#This Row],[2008-T1-LMAJ]]/Tableau17[[#This Row],[2008-T1-TOTAL]],"")</f>
        <v>0.45588235294117646</v>
      </c>
      <c r="JD183" s="26">
        <f>IFERROR(Tableau17[[#This Row],[2008-T1-LUG]]/Tableau17[[#This Row],[2008-T1-TOTAL]],"")</f>
        <v>0.39950980392156865</v>
      </c>
      <c r="JE183" s="26">
        <f>IFERROR(Tableau17[[#This Row],[2008-T2-LFN]]/Tableau17[[#This Row],[2008-T2-TOTAL]],"")</f>
        <v>0</v>
      </c>
      <c r="JF183" s="26">
        <f>IFERROR(Tableau17[[#This Row],[2008-T2-LGC]]/Tableau17[[#This Row],[2008-T2-TOTAL]],"")</f>
        <v>0</v>
      </c>
      <c r="JG183" s="26">
        <f>IFERROR(Tableau17[[#This Row],[2008-T2-LMAJ]]/Tableau17[[#This Row],[2008-T2-TOTAL]],"")</f>
        <v>0.52087912087912092</v>
      </c>
      <c r="JH183" s="26">
        <f>IFERROR(Tableau17[[#This Row],[2008-T2-LUG]]/Tableau17[[#This Row],[2008-T2-TOTAL]],"")</f>
        <v>0.47912087912087914</v>
      </c>
      <c r="JI183" s="26">
        <f>IFERROR(Tableau17[[#This Row],[2014-T1-LDIV]]/Tableau17[[#This Row],[2014-T1-TOTAL]],"")</f>
        <v>0</v>
      </c>
      <c r="JJ183" s="26">
        <f>IFERROR(Tableau17[[#This Row],[2014-T1-LDVD]]/Tableau17[[#This Row],[2014-T1-TOTAL]],"")</f>
        <v>0.12299465240641712</v>
      </c>
      <c r="JK183" s="26">
        <f>IFERROR(Tableau17[[#This Row],[2014-T1-LDVG]]/Tableau17[[#This Row],[2014-T1-TOTAL]],"")</f>
        <v>4.5454545454545456E-2</v>
      </c>
      <c r="JL183" s="26">
        <f>IFERROR(Tableau17[[#This Row],[2014-T1-LEXG]]/Tableau17[[#This Row],[2014-T1-TOTAL]],"")</f>
        <v>0</v>
      </c>
      <c r="JM183" s="26">
        <f>IFERROR(Tableau17[[#This Row],[2014-T1-LFG]]/Tableau17[[#This Row],[2014-T1-TOTAL]],"")</f>
        <v>2.6737967914438502E-2</v>
      </c>
      <c r="JN183" s="26">
        <f>IFERROR(Tableau17[[#This Row],[2014-T1-LFN]]/Tableau17[[#This Row],[2014-T1-TOTAL]],"")</f>
        <v>0.24064171122994651</v>
      </c>
      <c r="JO183" s="26">
        <f>IFERROR(Tableau17[[#This Row],[2014-T1-LUD]]/Tableau17[[#This Row],[2014-T1-TOTAL]],"")</f>
        <v>0.3502673796791444</v>
      </c>
      <c r="JP183" s="26">
        <f>IFERROR(Tableau17[[#This Row],[2014-T1-LUG]]/Tableau17[[#This Row],[2014-T1-TOTAL]],"")</f>
        <v>0.21390374331550802</v>
      </c>
      <c r="JQ183" s="26">
        <f>IFERROR(Tableau17[[#This Row],[2014-T2-LFN]]/Tableau17[[#This Row],[2014-T2-TOTAL]],"")</f>
        <v>0.24111675126903553</v>
      </c>
      <c r="JR183" s="26">
        <f>IFERROR(Tableau17[[#This Row],[2014-T2-LUD]]/Tableau17[[#This Row],[2014-T2-TOTAL]],"")</f>
        <v>0.5</v>
      </c>
      <c r="JS183" s="26">
        <f>IFERROR(Tableau17[[#This Row],[2014-T2-LUG]]/Tableau17[[#This Row],[2014-T2-TOTAL]],"")</f>
        <v>0.25888324873096447</v>
      </c>
      <c r="JT183" s="26">
        <f>IFERROR(Tableau17[[#This Row],[2015-T1-BC-DIV]]/Tableau17[[#This Row],[2015-T1-TOTAL]],"")</f>
        <v>5.1724137931034482E-2</v>
      </c>
      <c r="JU183" s="26">
        <f>IFERROR(Tableau17[[#This Row],[2015-T1-BC-DLF]]/Tableau17[[#This Row],[2015-T1-TOTAL]],"")</f>
        <v>3.4482758620689655E-2</v>
      </c>
      <c r="JV183" s="26">
        <f>IFERROR(Tableau17[[#This Row],[2015-T1-BC-DVD]]/Tableau17[[#This Row],[2015-T1-TOTAL]],"")</f>
        <v>0</v>
      </c>
      <c r="JW183" s="26">
        <f>IFERROR(Tableau17[[#This Row],[2015-T1-BC-DVG]]/Tableau17[[#This Row],[2015-T1-TOTAL]],"")</f>
        <v>0</v>
      </c>
      <c r="JX183" s="26">
        <f>IFERROR(Tableau17[[#This Row],[2015-T1-BC-FG]]/Tableau17[[#This Row],[2015-T1-TOTAL]],"")</f>
        <v>5.5172413793103448E-2</v>
      </c>
      <c r="JY183" s="26">
        <f>IFERROR(Tableau17[[#This Row],[2015-T1-BC-FN]]/Tableau17[[#This Row],[2015-T1-TOTAL]],"")</f>
        <v>0.38620689655172413</v>
      </c>
      <c r="JZ183" s="26">
        <f>IFERROR(Tableau17[[#This Row],[2015-T1-BC-MDM]]/Tableau17[[#This Row],[2015-T1-TOTAL]],"")</f>
        <v>0</v>
      </c>
      <c r="KA183" s="26">
        <f>IFERROR(Tableau17[[#This Row],[2015-T1-BC-RDG]]/Tableau17[[#This Row],[2015-T1-TOTAL]],"")</f>
        <v>0</v>
      </c>
      <c r="KB183" s="26">
        <f>IFERROR(Tableau17[[#This Row],[2015-T1-BC-SOC]]/Tableau17[[#This Row],[2015-T1-TOTAL]],"")</f>
        <v>0</v>
      </c>
      <c r="KC183" s="26">
        <f>IFERROR(Tableau17[[#This Row],[2015-T1-BC-UD]]/Tableau17[[#This Row],[2015-T1-TOTAL]],"")</f>
        <v>0.23103448275862068</v>
      </c>
      <c r="KD183" s="26">
        <f>IFERROR(Tableau17[[#This Row],[2015-T1-BC-UG]]/Tableau17[[#This Row],[2015-T1-TOTAL]],"")</f>
        <v>0.2413793103448276</v>
      </c>
      <c r="KE183" s="26">
        <f>IFERROR(Tableau17[[#This Row],[2015-T1-BC-VEC]]/Tableau17[[#This Row],[2015-T1-TOTAL]],"")</f>
        <v>0</v>
      </c>
      <c r="KF183" s="26">
        <f>IFERROR(Tableau17[[#This Row],[2015-T2-BC-DVG]]/Tableau17[[#This Row],[2015-T2-TOTAL]],"")</f>
        <v>0</v>
      </c>
      <c r="KG183" s="26">
        <f>IFERROR(Tableau17[[#This Row],[2015-T2-BC-FN]]/Tableau17[[#This Row],[2015-T2-TOTAL]],"")</f>
        <v>0.38926174496644295</v>
      </c>
      <c r="KH183" s="26">
        <f>IFERROR(Tableau17[[#This Row],[2015-T2-BC-SOC]]/Tableau17[[#This Row],[2015-T2-TOTAL]],"")</f>
        <v>0</v>
      </c>
      <c r="KI183" s="26">
        <f>IFERROR(Tableau17[[#This Row],[2015-T2-BC-UD]]/Tableau17[[#This Row],[2015-T2-TOTAL]],"")</f>
        <v>0.61073825503355705</v>
      </c>
      <c r="KJ183" s="26">
        <f>IFERROR(Tableau17[[#This Row],[2015-T2-BC-UG]]/Tableau17[[#This Row],[2015-T2-TOTAL]],"")</f>
        <v>0</v>
      </c>
      <c r="KK183" s="26">
        <f>IFERROR(Tableau17[[#This Row],[2017 (L)-T1-COM]]/Tableau17[[#This Row],[2017 (L)-T1-TOTAL]],"")</f>
        <v>2.7190332326283987E-2</v>
      </c>
      <c r="KL183" s="26">
        <f>IFERROR(Tableau17[[#This Row],[2017 (L)-T1-DIV]]/Tableau17[[#This Row],[2017 (L)-T1-TOTAL]],"")</f>
        <v>4.8338368580060423E-2</v>
      </c>
      <c r="KM183" s="26">
        <f>IFERROR(Tableau17[[#This Row],[2017 (L)-T1-DLF]]/Tableau17[[#This Row],[2017 (L)-T1-TOTAL]],"")</f>
        <v>3.0211480362537764E-3</v>
      </c>
      <c r="KN183" s="26">
        <f>IFERROR(Tableau17[[#This Row],[2017 (L)-T1-DVD]]/Tableau17[[#This Row],[2017 (L)-T1-TOTAL]],"")</f>
        <v>9.0634441087613302E-3</v>
      </c>
      <c r="KO183" s="26">
        <f>IFERROR(Tableau17[[#This Row],[2017 (L)-T1-DVG]]/Tableau17[[#This Row],[2017 (L)-T1-TOTAL]],"")</f>
        <v>0</v>
      </c>
      <c r="KP183" s="26">
        <f>IFERROR(Tableau17[[#This Row],[2017 (L)-T1-ECO]]/Tableau17[[#This Row],[2017 (L)-T1-TOTAL]],"")</f>
        <v>3.6253776435045321E-2</v>
      </c>
      <c r="KQ183" s="26">
        <f>IFERROR(Tableau17[[#This Row],[2017 (L)-T1-EXD]]/Tableau17[[#This Row],[2017 (L)-T1-TOTAL]],"")</f>
        <v>0</v>
      </c>
      <c r="KR183" s="26">
        <f>IFERROR(Tableau17[[#This Row],[2017 (L)-T1-EXG]]/Tableau17[[#This Row],[2017 (L)-T1-TOTAL]],"")</f>
        <v>0</v>
      </c>
      <c r="KS183" s="26">
        <f>IFERROR(Tableau17[[#This Row],[2017 (L)-T1-FI]]/Tableau17[[#This Row],[2017 (L)-T1-TOTAL]],"")</f>
        <v>9.6676737160120846E-2</v>
      </c>
      <c r="KT183" s="26">
        <f>IFERROR(Tableau17[[#This Row],[2017 (L)-T1-FN]]/Tableau17[[#This Row],[2017 (L)-T1-TOTAL]],"")</f>
        <v>0.17220543806646527</v>
      </c>
      <c r="KU183" s="26">
        <f>IFERROR(Tableau17[[#This Row],[2017 (L)-T1-LR]]/Tableau17[[#This Row],[2017 (L)-T1-TOTAL]],"")</f>
        <v>0.19939577039274925</v>
      </c>
      <c r="KV183" s="26">
        <f>IFERROR(Tableau17[[#This Row],[2017 (L)-T1-MDM]]/Tableau17[[#This Row],[2017 (L)-T1-TOTAL]],"")</f>
        <v>0</v>
      </c>
      <c r="KW183" s="26">
        <f>IFERROR(Tableau17[[#This Row],[2017 (L)-T1-RDG]]/Tableau17[[#This Row],[2017 (L)-T1-TOTAL]],"")</f>
        <v>0</v>
      </c>
      <c r="KX183" s="26">
        <f>IFERROR(Tableau17[[#This Row],[2017 (L)-T1-REG]]/Tableau17[[#This Row],[2017 (L)-T1-TOTAL]],"")</f>
        <v>0</v>
      </c>
      <c r="KY183" s="26">
        <f>IFERROR(Tableau17[[#This Row],[2017 (L)-T1-REM]]/Tableau17[[#This Row],[2017 (L)-T1-TOTAL]],"")</f>
        <v>0.37160120845921452</v>
      </c>
      <c r="KZ183" s="26">
        <f>IFERROR(Tableau17[[#This Row],[2017 (L)-T1-SOC]]/Tableau17[[#This Row],[2017 (L)-T1-TOTAL]],"")</f>
        <v>3.6253776435045321E-2</v>
      </c>
      <c r="LA183" s="26">
        <f>IFERROR(Tableau17[[#This Row],[2017 (L)-T1-UDI]]/Tableau17[[#This Row],[2017 (L)-T1-TOTAL]],"")</f>
        <v>0</v>
      </c>
      <c r="LB183" s="26">
        <f>IFERROR(Tableau17[[#This Row],[2017 (L)-T2-FI]]/Tableau17[[#This Row],[2017 (L)-T2-TOTAL]],"")</f>
        <v>0</v>
      </c>
      <c r="LC183" s="26">
        <f>IFERROR(Tableau17[[#This Row],[2017 (L)-T2-FN]]/Tableau17[[#This Row],[2017 (L)-T2-TOTAL]],"")</f>
        <v>0</v>
      </c>
      <c r="LD183" s="26">
        <f>IFERROR(Tableau17[[#This Row],[2017 (L)-T2-LR]]/Tableau17[[#This Row],[2017 (L)-T2-TOTAL]],"")</f>
        <v>0.44268774703557312</v>
      </c>
      <c r="LE183" s="26">
        <f>IFERROR(Tableau17[[#This Row],[2017 (L)-T2-MDM]]/Tableau17[[#This Row],[2017 (L)-T2-TOTAL]],"")</f>
        <v>0</v>
      </c>
      <c r="LF183" s="26">
        <f>IFERROR(Tableau17[[#This Row],[2017 (L)-T2-REM]]/Tableau17[[#This Row],[2017 (L)-T2-TOTAL]],"")</f>
        <v>0.55731225296442688</v>
      </c>
      <c r="LG183" s="26">
        <f>IFERROR(Tableau17[[#This Row],[2017-T1-ARTHAUD Nathalie]]/Tableau17[[#This Row],[2017-T1-TOTAL]],"")</f>
        <v>6.9444444444444441E-3</v>
      </c>
      <c r="LH183" s="26">
        <f>IFERROR(Tableau17[[#This Row],[2017-T1-ASSELINEAU Fran]]/Tableau17[[#This Row],[2017-T1-TOTAL]],"")</f>
        <v>1.5625E-2</v>
      </c>
      <c r="LI183" s="26">
        <f>IFERROR(Tableau17[[#This Row],[2017-T1-CHEMINADE Jacques]]/Tableau17[[#This Row],[2017-T1-TOTAL]],"")</f>
        <v>0</v>
      </c>
      <c r="LJ183" s="26">
        <f>IFERROR(Tableau17[[#This Row],[2017-T1-DUPONT-AIGNAN Nicolas]]/Tableau17[[#This Row],[2017-T1-TOTAL]],"")</f>
        <v>4.3402777777777776E-2</v>
      </c>
      <c r="LK183" s="26">
        <f>IFERROR(Tableau17[[#This Row],[2017-T1-FILLON Fran]]/Tableau17[[#This Row],[2017-T1-TOTAL]],"")</f>
        <v>0.17881944444444445</v>
      </c>
      <c r="LL183" s="26">
        <f>IFERROR(Tableau17[[#This Row],[2017-T1-HAMON Beno]]/Tableau17[[#This Row],[2017-T1-TOTAL]],"")</f>
        <v>5.2083333333333336E-2</v>
      </c>
      <c r="LM183" s="26">
        <f>IFERROR(Tableau17[[#This Row],[2017-T1-LASSALLE Jean]]/Tableau17[[#This Row],[2017-T1-TOTAL]],"")</f>
        <v>1.0416666666666666E-2</v>
      </c>
      <c r="LN183" s="26">
        <f>IFERROR(Tableau17[[#This Row],[2017-T1-LE PEN Marine]]/Tableau17[[#This Row],[2017-T1-TOTAL]],"")</f>
        <v>0.1892361111111111</v>
      </c>
      <c r="LO183" s="26">
        <f>IFERROR(Tableau17[[#This Row],[2017-T1-M Jean-Luc]]/Tableau17[[#This Row],[2017-T1-TOTAL]],"")</f>
        <v>0.2482638888888889</v>
      </c>
      <c r="LP183" s="26">
        <f>IFERROR(Tableau17[[#This Row],[2017-T1-MACRON Emmanuel]]/Tableau17[[#This Row],[2017-T1-TOTAL]],"")</f>
        <v>0.25</v>
      </c>
      <c r="LQ183" s="26">
        <f>IFERROR(Tableau17[[#This Row],[2017-T1-POUTOU Philippe]]/Tableau17[[#This Row],[2017-T1-TOTAL]],"")</f>
        <v>5.208333333333333E-3</v>
      </c>
      <c r="LR183" s="26">
        <f>IFERROR(Tableau17[[#This Row],[2017-T2-LE PEN Marine]]/Tableau17[[#This Row],[2017-T2-TOTAL]],"")</f>
        <v>0.29643527204502812</v>
      </c>
      <c r="LS183" s="26">
        <f>IFERROR(Tableau17[[#This Row],[2017-T2-MACRON Emmanuel]]/Tableau17[[#This Row],[2017-T2-TOTAL]],"")</f>
        <v>0.70356472795497182</v>
      </c>
      <c r="LT183" s="26">
        <f>IFERROR(Tableau17[[#This Row],[2019-T1-ALEXANDRE Audric]]/Tableau17[[#This Row],[2019-T1-TOTAL]],"")</f>
        <v>0</v>
      </c>
      <c r="LU183" s="26">
        <f>IFERROR(Tableau17[[#This Row],[2019-T1-ARTHAUD Nathalie]]/Tableau17[[#This Row],[2019-T1-TOTAL]],"")</f>
        <v>1.3736263736263736E-2</v>
      </c>
      <c r="LV183" s="26">
        <f>IFERROR(Tableau17[[#This Row],[2019-T1-ASSELINEAU François]]/Tableau17[[#This Row],[2019-T1-TOTAL]],"")</f>
        <v>2.4725274725274724E-2</v>
      </c>
      <c r="LW183" s="26">
        <f>IFERROR(Tableau17[[#This Row],[2019-T1-AUBRY Manon]]/Tableau17[[#This Row],[2019-T1-TOTAL]],"")</f>
        <v>7.4175824175824176E-2</v>
      </c>
      <c r="LX183" s="26">
        <f>IFERROR(Tableau17[[#This Row],[2019-T1-AZERGUI Nagib]]/Tableau17[[#This Row],[2019-T1-TOTAL]],"")</f>
        <v>2.7472527472527475E-3</v>
      </c>
      <c r="LY183" s="26">
        <f>IFERROR(Tableau17[[#This Row],[2019-T1-BARDELLA Jordan]]/Tableau17[[#This Row],[2019-T1-TOTAL]],"")</f>
        <v>0.22802197802197802</v>
      </c>
      <c r="LZ183" s="26">
        <f>IFERROR(Tableau17[[#This Row],[2019-T1-BELLAMY François-Xavier]]/Tableau17[[#This Row],[2019-T1-TOTAL]],"")</f>
        <v>7.9670329670329665E-2</v>
      </c>
      <c r="MA183" s="26">
        <f>IFERROR(Tableau17[[#This Row],[2019-T1-BIDOU Olivier]]/Tableau17[[#This Row],[2019-T1-TOTAL]],"")</f>
        <v>0</v>
      </c>
      <c r="MB183" s="26">
        <f>IFERROR(Tableau17[[#This Row],[2019-T1-BOURG Dominique]]/Tableau17[[#This Row],[2019-T1-TOTAL]],"")</f>
        <v>8.241758241758242E-3</v>
      </c>
      <c r="MC183" s="26">
        <f>IFERROR(Tableau17[[#This Row],[2019-T1-BROSSAT Ian]]/Tableau17[[#This Row],[2019-T1-TOTAL]],"")</f>
        <v>1.3736263736263736E-2</v>
      </c>
      <c r="MD183" s="26">
        <f>IFERROR(Tableau17[[#This Row],[2019-T1-CAILLAUD Sophie]]/Tableau17[[#This Row],[2019-T1-TOTAL]],"")</f>
        <v>8.241758241758242E-3</v>
      </c>
      <c r="ME183" s="26">
        <f>IFERROR(Tableau17[[#This Row],[2019-T1-CAMUS Renaud]]/Tableau17[[#This Row],[2019-T1-TOTAL]],"")</f>
        <v>0</v>
      </c>
      <c r="MF183" s="26">
        <f>IFERROR(Tableau17[[#This Row],[2019-T1-CHALENÇON Christophe]]/Tableau17[[#This Row],[2019-T1-TOTAL]],"")</f>
        <v>0</v>
      </c>
      <c r="MG183" s="26">
        <f>IFERROR(Tableau17[[#This Row],[2019-T1-CORBET Cathy Denise Ginette]]/Tableau17[[#This Row],[2019-T1-TOTAL]],"")</f>
        <v>0</v>
      </c>
      <c r="MH183" s="26">
        <f>IFERROR(Tableau17[[#This Row],[2019-T1-DE PREVOISIN Robert]]/Tableau17[[#This Row],[2019-T1-TOTAL]],"")</f>
        <v>0</v>
      </c>
      <c r="MI183" s="26">
        <f>IFERROR(Tableau17[[#This Row],[2019-T1-DELFEL Thérèse]]/Tableau17[[#This Row],[2019-T1-TOTAL]],"")</f>
        <v>8.241758241758242E-3</v>
      </c>
      <c r="MJ183" s="26">
        <f>IFERROR(Tableau17[[#This Row],[2019-T1-DIEUMEGARD Pierre]]/Tableau17[[#This Row],[2019-T1-TOTAL]],"")</f>
        <v>0</v>
      </c>
      <c r="MK183" s="26">
        <f>IFERROR(Tableau17[[#This Row],[2019-T1-DUPONT-AIGNAN Nicolas]]/Tableau17[[#This Row],[2019-T1-TOTAL]],"")</f>
        <v>1.9230769230769232E-2</v>
      </c>
      <c r="ML183" s="26">
        <f>IFERROR(Tableau17[[#This Row],[2019-T1-GERNIGON Yves]]/Tableau17[[#This Row],[2019-T1-TOTAL]],"")</f>
        <v>2.7472527472527475E-3</v>
      </c>
      <c r="MM183" s="26">
        <f>IFERROR(Tableau17[[#This Row],[2019-T1-GLUCKSMANN Raphaël]]/Tableau17[[#This Row],[2019-T1-TOTAL]],"")</f>
        <v>4.3956043956043959E-2</v>
      </c>
      <c r="MN183" s="26">
        <f>IFERROR(Tableau17[[#This Row],[2019-T1-HAMON Benoît]]/Tableau17[[#This Row],[2019-T1-TOTAL]],"")</f>
        <v>2.7472527472527472E-2</v>
      </c>
      <c r="MO183" s="26">
        <f>IFERROR(Tableau17[[#This Row],[2019-T1-HELGEN Gilles]]/Tableau17[[#This Row],[2019-T1-TOTAL]],"")</f>
        <v>0</v>
      </c>
      <c r="MP183" s="26">
        <f>IFERROR(Tableau17[[#This Row],[2019-T1-JADOT Yannick]]/Tableau17[[#This Row],[2019-T1-TOTAL]],"")</f>
        <v>0.17032967032967034</v>
      </c>
      <c r="MQ183" s="26">
        <f>IFERROR(Tableau17[[#This Row],[2019-T1-LAGARDE Jean-Christophe]]/Tableau17[[#This Row],[2019-T1-TOTAL]],"")</f>
        <v>1.3736263736263736E-2</v>
      </c>
      <c r="MR183" s="26">
        <f>IFERROR(Tableau17[[#This Row],[2019-T1-LALANNE Francis]]/Tableau17[[#This Row],[2019-T1-TOTAL]],"")</f>
        <v>5.4945054945054949E-3</v>
      </c>
      <c r="MS183" s="26">
        <f>IFERROR(Tableau17[[#This Row],[2019-T1-LOISEAU Nathalie]]/Tableau17[[#This Row],[2019-T1-TOTAL]],"")</f>
        <v>0.25549450549450547</v>
      </c>
      <c r="MT183" s="26">
        <f>IFERROR(Tableau17[[#This Row],[2019-T1-MARIE Florie]]/Tableau17[[#This Row],[2019-T1-TOTAL]],"")</f>
        <v>0</v>
      </c>
      <c r="MU183" s="26">
        <f>IFERROR(Tableau17[[#This Row],[2008-T1-MACROEXTRDROITE]]/Tableau17[[#This Row],[2008-T1-MACROTOTALE]],"")</f>
        <v>6.3725490196078427E-2</v>
      </c>
      <c r="MV183" s="26">
        <f>IFERROR(Tableau17[[#This Row],[2008-T1-MACRODROITE]]/Tableau17[[#This Row],[2008-T1-MACROTOTALE]],"")</f>
        <v>0.50245098039215685</v>
      </c>
      <c r="MW183" s="26">
        <f>IFERROR(Tableau17[[#This Row],[2008-T1-MACROCENTRE]]/Tableau17[[#This Row],[2008-T1-MACROTOTALE]],"")</f>
        <v>0</v>
      </c>
      <c r="MX183" s="26">
        <f>IFERROR(Tableau17[[#This Row],[2008-T1-MACROGAUCHE]]/Tableau17[[#This Row],[2008-T1-MACROTOTALE]],"")</f>
        <v>0.43382352941176472</v>
      </c>
      <c r="MY183" s="26">
        <f>IFERROR(Tableau17[[#This Row],[2008-T1-MACROAUTRE]]/Tableau17[[#This Row],[2008-T1-MACROTOTALE]],"")</f>
        <v>0</v>
      </c>
      <c r="MZ183" s="26">
        <f>IFERROR(Tableau17[[#This Row],[2008-T2-MACROEXTRDROITE]]/Tableau17[[#This Row],[2008-T2-MACROTOTALE]],"")</f>
        <v>0</v>
      </c>
      <c r="NA183" s="26">
        <f>IFERROR(Tableau17[[#This Row],[2008-T2-MACRODROITE]]/Tableau17[[#This Row],[2008-T2-MACROTOTALE]],"")</f>
        <v>0.52087912087912092</v>
      </c>
      <c r="NB183" s="26">
        <f>IFERROR(Tableau17[[#This Row],[2008-T2-MACROCENTRE]]/Tableau17[[#This Row],[2008-T2-MACROTOTALE]],"")</f>
        <v>0</v>
      </c>
      <c r="NC183" s="26">
        <f>IFERROR(Tableau17[[#This Row],[2008-T2-MACROGAUCHE]]/Tableau17[[#This Row],[2008-T2-MACROTOTALE]],"")</f>
        <v>0.47912087912087914</v>
      </c>
      <c r="ND183" s="26">
        <f>IFERROR(Tableau17[[#This Row],[2008-T2-MACROAUTRE]]/Tableau17[[#This Row],[2008-T2-MACROTOTALE]],"")</f>
        <v>0</v>
      </c>
      <c r="NE183" s="26">
        <f>IFERROR(Tableau17[[#This Row],[2014-T1-MACROEXTRDROITE]]/Tableau17[[#This Row],[2014-T1-MACROTOTALE]],"")</f>
        <v>0.24064171122994651</v>
      </c>
      <c r="NF183" s="26">
        <f>IFERROR(Tableau17[[#This Row],[2014-T1-MACRODROITE]]/Tableau17[[#This Row],[2014-T1-MACROTOTALE]],"")</f>
        <v>0.4732620320855615</v>
      </c>
      <c r="NG183" s="26">
        <f>IFERROR(Tableau17[[#This Row],[2014-T1-MACROCENTRE]]/Tableau17[[#This Row],[2014-T1-MACROTOTALE]],"")</f>
        <v>0</v>
      </c>
      <c r="NH183" s="26">
        <f>IFERROR(Tableau17[[#This Row],[2014-T1-MACROGAUCHE]]/Tableau17[[#This Row],[2014-T1-MACROTOTALE]],"")</f>
        <v>0.28609625668449196</v>
      </c>
      <c r="NI183" s="26">
        <f>IFERROR(Tableau17[[#This Row],[2014-T1-MACROAUTRE]]/Tableau17[[#This Row],[2014-T1-MACROTOTALE]],"")</f>
        <v>0</v>
      </c>
      <c r="NJ183" s="26">
        <f>IFERROR(Tableau17[[#This Row],[2014-T2-MACROEXTRDROITE]]/Tableau17[[#This Row],[2014-T2-MACROTOTALE]],"")</f>
        <v>0.24111675126903553</v>
      </c>
      <c r="NK183" s="26">
        <f>IFERROR(Tableau17[[#This Row],[2014-T2-MACRODROITE]]/Tableau17[[#This Row],[2014-T2-MACROTOTALE]],"")</f>
        <v>0.5</v>
      </c>
      <c r="NL183" s="26">
        <f>IFERROR(Tableau17[[#This Row],[2014-T2-MACROCENTRE]]/Tableau17[[#This Row],[2014-T2-MACROTOTALE]],"")</f>
        <v>0</v>
      </c>
      <c r="NM183" s="26">
        <f>IFERROR(Tableau17[[#This Row],[2014-T2-MACROGAUCHE]]/Tableau17[[#This Row],[2014-T2-MACROTOTALE]],"")</f>
        <v>0.25888324873096447</v>
      </c>
      <c r="NN183" s="26">
        <f>IFERROR(Tableau17[[#This Row],[2014-T2-MACROAUTRE]]/Tableau17[[#This Row],[2014-T2-MACROTOTALE]],"")</f>
        <v>0</v>
      </c>
      <c r="NO183" s="26">
        <f>IFERROR( Tableau17[[#This Row],[2015-T1-MACROEXTRDROITE]]/Tableau17[[#This Row],[2015-T1-MACROTOTALE]],"")</f>
        <v>0.4206896551724138</v>
      </c>
      <c r="NP183" s="26">
        <f>IFERROR(Tableau17[[#This Row],[2015-T1-MACRODROITE]]/Tableau17[[#This Row],[2015-T1-MACROTOTALE]],"")</f>
        <v>0.23103448275862068</v>
      </c>
      <c r="NQ183" s="26">
        <f>IFERROR(Tableau17[[#This Row],[2015-T1-MACROCENTRE]]/Tableau17[[#This Row],[2015-T1-MACROTOTALE]],"")</f>
        <v>0</v>
      </c>
      <c r="NR183" s="26">
        <f>IFERROR(Tableau17[[#This Row],[2015-T1-MACROGAUCHE]]/Tableau17[[#This Row],[2015-T1-MACROTOTALE]],"")</f>
        <v>0.29655172413793102</v>
      </c>
      <c r="NS183" s="26">
        <f>IFERROR(Tableau17[[#This Row],[2015-T1-MACROAUTRE]]/Tableau17[[#This Row],[2015-T1-MACROTOTALE]],"")</f>
        <v>5.1724137931034482E-2</v>
      </c>
      <c r="NT183" s="26">
        <f>IFERROR(Tableau17[[#This Row],[2015-T2-MACROEXTRDROITE]]/Tableau17[[#This Row],[2015-T2-MACROTOTALE]],"")</f>
        <v>0.38926174496644295</v>
      </c>
      <c r="NU183" s="26">
        <f>IFERROR(Tableau17[[#This Row],[2015-T2-MACRODROITE]]/Tableau17[[#This Row],[2015-T2-MACROTOTALE]],"")</f>
        <v>0.61073825503355705</v>
      </c>
      <c r="NV183" s="26">
        <f>IFERROR(Tableau17[[#This Row],[2015-T2-MACROCENTRE]]/Tableau17[[#This Row],[2015-T2-MACROTOTALE]],"")</f>
        <v>0</v>
      </c>
      <c r="NW183" s="26">
        <f>IFERROR(Tableau17[[#This Row],[2015-T2-MACROGAUCHE]]/Tableau17[[#This Row],[2015-T2-MACROTOTALE]],"")</f>
        <v>0</v>
      </c>
      <c r="NX183" s="26">
        <f>IFERROR(Tableau17[[#This Row],[2015-T2-MACROAUTRE]]/Tableau17[[#This Row],[2015-T2-MACROTOTALE]],"")</f>
        <v>0</v>
      </c>
      <c r="NY183" s="26">
        <f>IFERROR(Tableau17[[#This Row],[2017-T1-MACROEXTRDROITE]]/Tableau17[[#This Row],[2017-T1-MACROTOTALE]],"")</f>
        <v>0.2482638888888889</v>
      </c>
      <c r="NZ183" s="26">
        <f>IFERROR(Tableau17[[#This Row],[2017-T1-MACRODROITE]]/Tableau17[[#This Row],[2017-T1-MACROTOTALE]],"")</f>
        <v>0.17881944444444445</v>
      </c>
      <c r="OA183" s="26">
        <f>IFERROR(Tableau17[[#This Row],[2017-T1-MACROCENTRE]]/Tableau17[[#This Row],[2017-T1-MACROTOTALE]],"")</f>
        <v>0.25</v>
      </c>
      <c r="OB183" s="26">
        <f>IFERROR(Tableau17[[#This Row],[2017-T1-MACROGAUCHE]]/Tableau17[[#This Row],[2017-T1-MACROTOTALE]],"")</f>
        <v>0.3125</v>
      </c>
      <c r="OC183" s="26">
        <f>IFERROR(Tableau17[[#This Row],[2017-T1-MACROAUTRE]]/Tableau17[[#This Row],[2017-T1-MACROTOTALE]],"")</f>
        <v>1.0416666666666666E-2</v>
      </c>
      <c r="OD183" s="26">
        <f>IFERROR(Tableau17[[#This Row],[2017-T2-MACROEXTRDROITE]]/Tableau17[[#This Row],[2017-T2-MACROTOTALE]],"")</f>
        <v>0.29643527204502812</v>
      </c>
      <c r="OE183" s="26">
        <f>IFERROR(Tableau17[[#This Row],[2017-T2-MACRODROITE]]/Tableau17[[#This Row],[2017-T2-MACROTOTALE]],"")</f>
        <v>0</v>
      </c>
      <c r="OF183" s="26">
        <f>IFERROR(Tableau17[[#This Row],[2017-T2-MACROCENTRE]]/Tableau17[[#This Row],[2017-T2-MACROTOTALE]],"")</f>
        <v>0.70356472795497182</v>
      </c>
      <c r="OG183" s="26">
        <f>IFERROR(Tableau17[[#This Row],[2017-T2-MACROGAUCHE]]/Tableau17[[#This Row],[2017-T2-MACROTOTALE]],"")</f>
        <v>0</v>
      </c>
      <c r="OH183" s="26">
        <f>IFERROR(Tableau17[[#This Row],[2017-T2-MACROAUTRE]]/Tableau17[[#This Row],[2017-T2-MACROTOTALE]],"")</f>
        <v>0</v>
      </c>
      <c r="OI183" s="26">
        <f>IFERROR(Tableau17[[#This Row],[2019-T1-MACROEXTRDROITE]]/Tableau17[[#This Row],[2019-T1-MACROTOTALE]],"")</f>
        <v>0.2700534759358289</v>
      </c>
      <c r="OJ183" s="26">
        <f>IFERROR(Tableau17[[#This Row],[2019-T1-MACRODROITE]]/Tableau17[[#This Row],[2019-T1-MACROTOTALE]],"")</f>
        <v>9.0909090909090912E-2</v>
      </c>
      <c r="OK183" s="26">
        <f>IFERROR(Tableau17[[#This Row],[2019-T1-MACROCENTRE]]/Tableau17[[#This Row],[2019-T1-MACROTOTALE]],"")</f>
        <v>0.24866310160427807</v>
      </c>
      <c r="OL183" s="26">
        <f>IFERROR(Tableau17[[#This Row],[2019-T1-MACROGAUCHE]]/Tableau17[[#This Row],[2019-T1-MACROTOTALE]],"")</f>
        <v>0.33422459893048129</v>
      </c>
      <c r="OM183" s="26">
        <f>IFERROR(Tableau17[[#This Row],[2019-T1-MACROAUTRE]]/Tableau17[[#This Row],[2019-T1-MACROTOTALE]],"")</f>
        <v>5.6149732620320858E-2</v>
      </c>
      <c r="ON183" s="26">
        <f>IFERROR(Tableau17[[#This Row],[2020-T1-MACROEXTRDROITE]]/Tableau17[[#This Row],[2020-T1-MACROTOTALE]],"")</f>
        <v>0.14566929133858267</v>
      </c>
      <c r="OO183" s="26">
        <f>IFERROR(Tableau17[[#This Row],[2020-T1-MACRODROITE]]/Tableau17[[#This Row],[2020-T1-MACROTOTALE]],"")</f>
        <v>0.38976377952755903</v>
      </c>
      <c r="OP183" s="26">
        <f>IFERROR(Tableau17[[#This Row],[2020-T1-MACROCENTRE]]/Tableau17[[#This Row],[2020-T1-MACROTOTALE]],"")</f>
        <v>0.11811023622047244</v>
      </c>
      <c r="OQ183" s="26">
        <f>IFERROR(Tableau17[[#This Row],[2020-T1-MACROGAUCHE]]/Tableau17[[#This Row],[2020-T1-MACROTOTALE]],"")</f>
        <v>0.34645669291338582</v>
      </c>
      <c r="OR183" s="26">
        <f>IFERROR(Tableau17[[#This Row],[2020-T1-MACROAUTRE]]/Tableau17[[#This Row],[2020-T1-MACROTOTALE]],"")</f>
        <v>0</v>
      </c>
      <c r="OS183" s="26">
        <f>IFERROR(Tableau17[[#This Row],[2017 (L)-T1-MACROEXTRDROITE]]/Tableau17[[#This Row],[2017 (L)-T1-MACROTOTALE]],"")</f>
        <v>0.17522658610271905</v>
      </c>
      <c r="OT183" s="26">
        <f>IFERROR(Tableau17[[#This Row],[2017 (L)-T1-MACRODROITE]]/Tableau17[[#This Row],[2017 (L)-T1-MACROTOTALE]],"")</f>
        <v>0.20845921450151059</v>
      </c>
      <c r="OU183" s="26">
        <f>IFERROR(Tableau17[[#This Row],[2017 (L)-T1-MACROCENTRE]]/Tableau17[[#This Row],[2017 (L)-T1-MACROTOTALE]],"")</f>
        <v>0.37160120845921452</v>
      </c>
      <c r="OV183" s="26">
        <f>IFERROR(Tableau17[[#This Row],[2017 (L)-T1-MACROGAUCHE]]/Tableau17[[#This Row],[2017 (L)-T1-MACROTOTALE]],"")</f>
        <v>0.19637462235649547</v>
      </c>
      <c r="OW183" s="26">
        <f>IFERROR(Tableau17[[#This Row],[2017 (L)-T1-MACROAUTRE]]/Tableau17[[#This Row],[2017 (L)-T1-MACROTOTALE]],"")</f>
        <v>4.8338368580060423E-2</v>
      </c>
      <c r="OX183" s="26">
        <f>IFERROR(Tableau17[[#This Row],[2017 (L)-T2-MACROEXTRDROITE]]/Tableau17[[#This Row],[2017 (L)-T2-MACROTOTALE]],"")</f>
        <v>0</v>
      </c>
      <c r="OY183" s="26">
        <f>IFERROR(Tableau17[[#This Row],[2017 (L)-T2-MACRODROITE]]/Tableau17[[#This Row],[2017 (L)-T2-MACROTOTALE]],"")</f>
        <v>0.44268774703557312</v>
      </c>
      <c r="OZ183" s="26">
        <f>IFERROR(Tableau17[[#This Row],[2017 (L)-T2-MACROCENTRE]]/Tableau17[[#This Row],[2017 (L)-T2-MACROTOTALE]],"")</f>
        <v>0.55731225296442688</v>
      </c>
      <c r="PA183" s="26">
        <f>IFERROR(Tableau17[[#This Row],[2017 (L)-T2-MACROGAUCHE]]/Tableau17[[#This Row],[2017 (L)-T2-MACROTOTALE]],"")</f>
        <v>0</v>
      </c>
      <c r="PB183" s="26">
        <f>IFERROR(Tableau17[[#This Row],[2017 (L)-T2-MACROAUTRE]]/Tableau17[[#This Row],[2017 (L)-T2-MACROTOTALE]],"")</f>
        <v>0</v>
      </c>
      <c r="PC183" s="26">
        <f>IFERROR(Tableau17[[#This Row],[2008_T1_PROCUS]]/Tableau17[[#This Row],[2008_T1_INSCRITS]],0)</f>
        <v>1.2030075187969926E-2</v>
      </c>
      <c r="PD183" s="26">
        <f>IFERROR(Tableau17[[#This Row],[2008_T2_PROCUS]]/Tableau17[[#This Row],[2008_T2_INSCRITS]],0)</f>
        <v>1.3533834586466165E-2</v>
      </c>
      <c r="PE183" s="26">
        <f>Tableau17[[#This Row],[2014_T1_PROCUS]]/Tableau17[[#This Row],[2014_T1_INSCRITS]]</f>
        <v>1.1904761904761904E-2</v>
      </c>
      <c r="PF183" s="26">
        <f>IFERROR(Tableau17[[#This Row],[2014_T2_PROCUS]]/Tableau17[[#This Row],[2014_T2_INSCRITS]],0)</f>
        <v>1.0582010582010581E-2</v>
      </c>
    </row>
    <row r="184" spans="1:422" x14ac:dyDescent="0.2">
      <c r="A184" s="1">
        <v>3</v>
      </c>
      <c r="B184" s="1" t="s">
        <v>305</v>
      </c>
      <c r="C184" s="1" t="s">
        <v>307</v>
      </c>
      <c r="D184" s="1" t="s">
        <v>307</v>
      </c>
      <c r="E184" s="1">
        <v>504</v>
      </c>
      <c r="F184" s="1">
        <v>5.3907439999999998</v>
      </c>
      <c r="G184" s="1">
        <v>43.293574999999997</v>
      </c>
      <c r="H184" s="3">
        <v>1272</v>
      </c>
      <c r="I184" s="3">
        <v>192</v>
      </c>
      <c r="L184" s="1">
        <v>51</v>
      </c>
      <c r="M184" s="1">
        <v>6</v>
      </c>
      <c r="O184" s="1">
        <v>2</v>
      </c>
      <c r="P184" s="1">
        <v>40</v>
      </c>
      <c r="Q184" s="1">
        <v>33</v>
      </c>
      <c r="R184" s="1">
        <v>33</v>
      </c>
      <c r="S184" s="1">
        <v>378</v>
      </c>
      <c r="T184" s="1">
        <v>58</v>
      </c>
      <c r="U184" s="1">
        <v>601</v>
      </c>
      <c r="V184" s="1">
        <v>1179</v>
      </c>
      <c r="W184" s="1">
        <v>745</v>
      </c>
      <c r="X184" s="1">
        <v>14</v>
      </c>
      <c r="Y184" s="2">
        <v>0.63189143000000003</v>
      </c>
      <c r="Z184" s="1">
        <v>1178</v>
      </c>
      <c r="AA184" s="1">
        <v>751</v>
      </c>
      <c r="AB184" s="1">
        <v>22</v>
      </c>
      <c r="AC184" s="2">
        <v>0.63752122</v>
      </c>
      <c r="AD184" s="1">
        <v>1272</v>
      </c>
      <c r="AE184" s="1">
        <v>611</v>
      </c>
      <c r="AF184" s="2">
        <v>0.48034590999999999</v>
      </c>
      <c r="AG184" s="1">
        <f t="shared" si="2"/>
        <v>192</v>
      </c>
      <c r="AH184" s="1">
        <v>880</v>
      </c>
      <c r="AI184" s="1">
        <v>567</v>
      </c>
      <c r="AJ184" s="1">
        <v>11</v>
      </c>
      <c r="AK184" s="2">
        <v>0.64431817999999996</v>
      </c>
      <c r="AL184" s="1">
        <v>880</v>
      </c>
      <c r="AM184" s="1">
        <v>613</v>
      </c>
      <c r="AN184" s="1">
        <v>14</v>
      </c>
      <c r="AO184" s="2">
        <v>0.69659090999999995</v>
      </c>
      <c r="AP184" s="1">
        <v>1172</v>
      </c>
      <c r="AQ184" s="1">
        <v>608</v>
      </c>
      <c r="AR184" s="2">
        <v>0.51877132999999997</v>
      </c>
      <c r="AS184" s="1">
        <v>1172</v>
      </c>
      <c r="AT184" s="1">
        <v>574</v>
      </c>
      <c r="AU184" s="2">
        <v>0.48976109000000001</v>
      </c>
      <c r="AV184" s="1">
        <v>1219</v>
      </c>
      <c r="AW184" s="1">
        <v>681</v>
      </c>
      <c r="AX184" s="2">
        <v>0.55865463000000004</v>
      </c>
      <c r="AY184" s="1">
        <v>1219</v>
      </c>
      <c r="AZ184" s="1">
        <v>607</v>
      </c>
      <c r="BA184" s="2">
        <v>0.49794914000000001</v>
      </c>
      <c r="BB184" s="1">
        <v>1219</v>
      </c>
      <c r="BC184" s="1">
        <v>992</v>
      </c>
      <c r="BD184" s="2">
        <v>0.81378178999999995</v>
      </c>
      <c r="BE184" s="1">
        <v>1216</v>
      </c>
      <c r="BF184" s="1">
        <v>874</v>
      </c>
      <c r="BG184" s="2">
        <v>0.71875</v>
      </c>
      <c r="BH184" s="1">
        <v>1194</v>
      </c>
      <c r="BI184" s="1">
        <v>631</v>
      </c>
      <c r="BJ184" s="2">
        <v>0.52847571000000004</v>
      </c>
      <c r="BK184" s="1">
        <v>47</v>
      </c>
      <c r="BL184" s="1">
        <v>3</v>
      </c>
      <c r="BM184" s="1">
        <v>1</v>
      </c>
      <c r="BN184" s="1">
        <v>63</v>
      </c>
      <c r="BO184" s="1">
        <v>27</v>
      </c>
      <c r="BP184" s="1">
        <v>189</v>
      </c>
      <c r="BQ184" s="1">
        <v>229</v>
      </c>
      <c r="BR184" s="1">
        <v>559</v>
      </c>
      <c r="BT184" s="1">
        <v>339</v>
      </c>
      <c r="BU184" s="1">
        <v>254</v>
      </c>
      <c r="BW184" s="1">
        <v>593</v>
      </c>
      <c r="BX184" s="1">
        <v>23</v>
      </c>
      <c r="BY184" s="1">
        <v>2</v>
      </c>
      <c r="BZ184" s="1">
        <v>65</v>
      </c>
      <c r="CB184" s="1">
        <v>105</v>
      </c>
      <c r="CC184" s="1">
        <v>62</v>
      </c>
      <c r="CD184" s="1">
        <v>216</v>
      </c>
      <c r="CE184" s="1">
        <v>258</v>
      </c>
      <c r="CF184" s="1">
        <v>731</v>
      </c>
      <c r="CG184" s="1">
        <v>79</v>
      </c>
      <c r="CH184" s="1">
        <v>253</v>
      </c>
      <c r="CI184" s="1">
        <v>387</v>
      </c>
      <c r="CJ184" s="1">
        <v>719</v>
      </c>
      <c r="CK184" s="1">
        <v>5</v>
      </c>
      <c r="CO184" s="1">
        <v>132</v>
      </c>
      <c r="CP184" s="1">
        <v>105</v>
      </c>
      <c r="CR184" s="1">
        <v>9</v>
      </c>
      <c r="CT184" s="1">
        <v>109</v>
      </c>
      <c r="CU184" s="1">
        <v>218</v>
      </c>
      <c r="CW184" s="1">
        <v>578</v>
      </c>
      <c r="CY184" s="1">
        <v>122</v>
      </c>
      <c r="DA184" s="1">
        <v>333</v>
      </c>
      <c r="DC184" s="1">
        <v>455</v>
      </c>
      <c r="DE184" s="1">
        <v>15</v>
      </c>
      <c r="DF184" s="1">
        <v>7</v>
      </c>
      <c r="DG184" s="1">
        <v>0</v>
      </c>
      <c r="DH184" s="1">
        <v>14</v>
      </c>
      <c r="DI184" s="1">
        <v>12</v>
      </c>
      <c r="DJ184" s="1">
        <v>4</v>
      </c>
      <c r="DK184" s="1">
        <v>10</v>
      </c>
      <c r="DL184" s="1">
        <v>248</v>
      </c>
      <c r="DM184" s="1">
        <v>47</v>
      </c>
      <c r="DN184" s="1">
        <v>70</v>
      </c>
      <c r="DQ184" s="1">
        <v>1</v>
      </c>
      <c r="DR184" s="1">
        <v>161</v>
      </c>
      <c r="DS184" s="1">
        <v>80</v>
      </c>
      <c r="DU184" s="1">
        <v>669</v>
      </c>
      <c r="DV184" s="1">
        <v>346</v>
      </c>
      <c r="DZ184" s="1">
        <v>215</v>
      </c>
      <c r="EA184" s="1">
        <v>561</v>
      </c>
      <c r="EB184" s="1">
        <v>3</v>
      </c>
      <c r="EC184" s="1">
        <v>17</v>
      </c>
      <c r="ED184" s="1">
        <v>1</v>
      </c>
      <c r="EE184" s="1">
        <v>12</v>
      </c>
      <c r="EF184" s="1">
        <v>121</v>
      </c>
      <c r="EG184" s="1">
        <v>139</v>
      </c>
      <c r="EH184" s="1">
        <v>7</v>
      </c>
      <c r="EI184" s="1">
        <v>112</v>
      </c>
      <c r="EJ184" s="1">
        <v>362</v>
      </c>
      <c r="EK184" s="1">
        <v>190</v>
      </c>
      <c r="EL184" s="1">
        <v>15</v>
      </c>
      <c r="EM184" s="1">
        <v>979</v>
      </c>
      <c r="EN184" s="1">
        <v>163</v>
      </c>
      <c r="EO184" s="1">
        <v>627</v>
      </c>
      <c r="EP184" s="1">
        <v>790</v>
      </c>
      <c r="EQ184" s="1">
        <v>0</v>
      </c>
      <c r="ER184" s="1">
        <v>6</v>
      </c>
      <c r="ES184" s="1">
        <v>3</v>
      </c>
      <c r="ET184" s="1">
        <v>71</v>
      </c>
      <c r="EU184" s="1">
        <v>1</v>
      </c>
      <c r="EV184" s="1">
        <v>70</v>
      </c>
      <c r="EW184" s="1">
        <v>18</v>
      </c>
      <c r="EX184" s="1">
        <v>3</v>
      </c>
      <c r="EY184" s="1">
        <v>11</v>
      </c>
      <c r="EZ184" s="1">
        <v>39</v>
      </c>
      <c r="FA184" s="1">
        <v>0</v>
      </c>
      <c r="FB184" s="1">
        <v>0</v>
      </c>
      <c r="FC184" s="1">
        <v>0</v>
      </c>
      <c r="FD184" s="1">
        <v>0</v>
      </c>
      <c r="FE184" s="1">
        <v>0</v>
      </c>
      <c r="FF184" s="1">
        <v>1</v>
      </c>
      <c r="FG184" s="1">
        <v>0</v>
      </c>
      <c r="FH184" s="1">
        <v>9</v>
      </c>
      <c r="FI184" s="1">
        <v>1</v>
      </c>
      <c r="FJ184" s="1">
        <v>56</v>
      </c>
      <c r="FK184" s="1">
        <v>34</v>
      </c>
      <c r="FL184" s="1">
        <v>0</v>
      </c>
      <c r="FM184" s="1">
        <v>192</v>
      </c>
      <c r="FN184" s="1">
        <v>3</v>
      </c>
      <c r="FO184" s="1">
        <v>3</v>
      </c>
      <c r="FP184" s="1">
        <v>90</v>
      </c>
      <c r="FQ184" s="1">
        <v>0</v>
      </c>
      <c r="FR184" s="1">
        <f>SUM(Tableau17[[#This Row],[2019-T1-ALEXANDRE Audric]:[2019-T1-MARIE Florie]])</f>
        <v>611</v>
      </c>
      <c r="FS184" s="1">
        <v>28</v>
      </c>
      <c r="FT184" s="1">
        <v>239</v>
      </c>
      <c r="FU184" s="1">
        <v>0</v>
      </c>
      <c r="FV184" s="1">
        <v>292</v>
      </c>
      <c r="FW184" s="1">
        <v>0</v>
      </c>
      <c r="FX184" s="1">
        <v>559</v>
      </c>
      <c r="FY184" s="1">
        <v>0</v>
      </c>
      <c r="FZ184" s="1">
        <v>254</v>
      </c>
      <c r="GA184" s="1">
        <v>0</v>
      </c>
      <c r="GB184" s="1">
        <v>339</v>
      </c>
      <c r="GC184" s="1">
        <v>0</v>
      </c>
      <c r="GD184" s="1">
        <v>593</v>
      </c>
      <c r="GE184" s="1">
        <v>62</v>
      </c>
      <c r="GF184" s="1">
        <v>218</v>
      </c>
      <c r="GG184" s="1">
        <v>23</v>
      </c>
      <c r="GH184" s="1">
        <v>428</v>
      </c>
      <c r="GI184" s="1">
        <v>0</v>
      </c>
      <c r="GJ184" s="1">
        <v>731</v>
      </c>
      <c r="GK184" s="1">
        <v>79</v>
      </c>
      <c r="GL184" s="1">
        <v>253</v>
      </c>
      <c r="GM184" s="1">
        <v>0</v>
      </c>
      <c r="GN184" s="1">
        <v>387</v>
      </c>
      <c r="GO184" s="1">
        <v>0</v>
      </c>
      <c r="GP184" s="1">
        <v>719</v>
      </c>
      <c r="GQ184" s="1">
        <v>105</v>
      </c>
      <c r="GR184" s="1">
        <v>109</v>
      </c>
      <c r="GS184" s="1">
        <v>0</v>
      </c>
      <c r="GT184" s="1">
        <v>359</v>
      </c>
      <c r="GU184" s="1">
        <v>5</v>
      </c>
      <c r="GV184" s="1">
        <v>578</v>
      </c>
      <c r="GW184" s="1">
        <v>122</v>
      </c>
      <c r="GX184" s="1">
        <v>333</v>
      </c>
      <c r="GY184" s="1">
        <v>0</v>
      </c>
      <c r="GZ184" s="1">
        <v>0</v>
      </c>
      <c r="HA184" s="1">
        <v>0</v>
      </c>
      <c r="HB184" s="1">
        <v>455</v>
      </c>
      <c r="HC184" s="1">
        <v>142</v>
      </c>
      <c r="HD184" s="1">
        <v>121</v>
      </c>
      <c r="HE184" s="1">
        <v>190</v>
      </c>
      <c r="HF184" s="1">
        <v>519</v>
      </c>
      <c r="HG184" s="1">
        <v>7</v>
      </c>
      <c r="HH184" s="1">
        <v>979</v>
      </c>
      <c r="HI184" s="1">
        <v>163</v>
      </c>
      <c r="HJ184" s="1">
        <v>0</v>
      </c>
      <c r="HK184" s="1">
        <v>627</v>
      </c>
      <c r="HL184" s="1">
        <v>0</v>
      </c>
      <c r="HM184" s="1">
        <v>0</v>
      </c>
      <c r="HN184" s="1">
        <v>790</v>
      </c>
      <c r="HO184" s="1">
        <v>86</v>
      </c>
      <c r="HP184" s="1">
        <v>21</v>
      </c>
      <c r="HQ184" s="1">
        <v>90</v>
      </c>
      <c r="HR184" s="1">
        <v>398</v>
      </c>
      <c r="HS184" s="1">
        <v>28</v>
      </c>
      <c r="HT184" s="1">
        <v>623</v>
      </c>
      <c r="HU184" s="1">
        <v>33</v>
      </c>
      <c r="HV184" s="1">
        <v>91</v>
      </c>
      <c r="HW184" s="1">
        <v>33</v>
      </c>
      <c r="HX184" s="1">
        <v>444</v>
      </c>
      <c r="HY184" s="1">
        <v>0</v>
      </c>
      <c r="HZ184" s="1">
        <v>601</v>
      </c>
      <c r="IA184" s="1">
        <v>58</v>
      </c>
      <c r="IB184" s="1">
        <v>70</v>
      </c>
      <c r="IC184" s="1">
        <v>161</v>
      </c>
      <c r="ID184" s="1">
        <v>364</v>
      </c>
      <c r="IE184" s="1">
        <v>16</v>
      </c>
      <c r="IF184" s="1">
        <v>669</v>
      </c>
      <c r="IG184" s="1">
        <v>0</v>
      </c>
      <c r="IH184" s="1">
        <v>0</v>
      </c>
      <c r="II184" s="1">
        <v>215</v>
      </c>
      <c r="IJ184" s="1">
        <v>346</v>
      </c>
      <c r="IK184" s="1">
        <v>0</v>
      </c>
      <c r="IL184" s="1">
        <v>561</v>
      </c>
      <c r="IM184" s="26">
        <f>IFERROR(Tableau17[[#This Row],[LDIV]]/Tableau17[[#This Row],[Total général]],"")</f>
        <v>0</v>
      </c>
      <c r="IN184" s="26">
        <f>IFERROR(Tableau17[[#This Row],[LDVC]]/Tableau17[[#This Row],[Total général]],"")</f>
        <v>0</v>
      </c>
      <c r="IO184" s="26">
        <f>IFERROR(Tableau17[[#This Row],[LDVD]]/Tableau17[[#This Row],[Total général]],"")</f>
        <v>8.4858569051580693E-2</v>
      </c>
      <c r="IP184" s="26">
        <f>IFERROR(Tableau17[[#This Row],[LDVG]]/Tableau17[[#This Row],[Total général]],"")</f>
        <v>9.9833610648918467E-3</v>
      </c>
      <c r="IQ184" s="26">
        <f>IFERROR(Tableau17[[#This Row],[LEXD]]/Tableau17[[#This Row],[Total général]],"")</f>
        <v>0</v>
      </c>
      <c r="IR184" s="26">
        <f>IFERROR(Tableau17[[#This Row],[LEXG]]/Tableau17[[#This Row],[Total général]],"")</f>
        <v>3.3277870216306157E-3</v>
      </c>
      <c r="IS184" s="26">
        <f>IFERROR(Tableau17[[#This Row],[LLR]]/Tableau17[[#This Row],[Total général]],"")</f>
        <v>6.6555740432612309E-2</v>
      </c>
      <c r="IT184" s="26">
        <f>IFERROR(Tableau17[[#This Row],[LREM]]/Tableau17[[#This Row],[Total général]],"")</f>
        <v>5.4908485856905158E-2</v>
      </c>
      <c r="IU184" s="26">
        <f>IFERROR(Tableau17[[#This Row],[LRN]]/Tableau17[[#This Row],[Total général]],"")</f>
        <v>5.4908485856905158E-2</v>
      </c>
      <c r="IV184" s="26">
        <f>IFERROR(Tableau17[[#This Row],[LUG]]/Tableau17[[#This Row],[Total général]],"")</f>
        <v>0.62895174708818635</v>
      </c>
      <c r="IW184" s="26">
        <f>IFERROR(Tableau17[[#This Row],[LVEC]]/Tableau17[[#This Row],[Total général]],"")</f>
        <v>9.6505823627287851E-2</v>
      </c>
      <c r="IX184" s="26">
        <f>IFERROR(Tableau17[[#This Row],[2008-T1-LCMD]]/Tableau17[[#This Row],[2008-T1-TOTAL]],"")</f>
        <v>8.4078711985688726E-2</v>
      </c>
      <c r="IY184" s="26">
        <f>IFERROR(Tableau17[[#This Row],[2008-T1-LDVD]]/Tableau17[[#This Row],[2008-T1-TOTAL]],"")</f>
        <v>5.3667262969588547E-3</v>
      </c>
      <c r="IZ184" s="26">
        <f>IFERROR(Tableau17[[#This Row],[2008-T1-LEXD]]/Tableau17[[#This Row],[2008-T1-TOTAL]],"")</f>
        <v>1.7889087656529517E-3</v>
      </c>
      <c r="JA184" s="26">
        <f>IFERROR(Tableau17[[#This Row],[2008-T1-LEXG]]/Tableau17[[#This Row],[2008-T1-TOTAL]],"")</f>
        <v>0.11270125223613596</v>
      </c>
      <c r="JB184" s="26">
        <f>IFERROR(Tableau17[[#This Row],[2008-T1-LFN]]/Tableau17[[#This Row],[2008-T1-TOTAL]],"")</f>
        <v>4.8300536672629693E-2</v>
      </c>
      <c r="JC184" s="26">
        <f>IFERROR(Tableau17[[#This Row],[2008-T1-LMAJ]]/Tableau17[[#This Row],[2008-T1-TOTAL]],"")</f>
        <v>0.33810375670840787</v>
      </c>
      <c r="JD184" s="26">
        <f>IFERROR(Tableau17[[#This Row],[2008-T1-LUG]]/Tableau17[[#This Row],[2008-T1-TOTAL]],"")</f>
        <v>0.40966010733452596</v>
      </c>
      <c r="JE184" s="26">
        <f>IFERROR(Tableau17[[#This Row],[2008-T2-LFN]]/Tableau17[[#This Row],[2008-T2-TOTAL]],"")</f>
        <v>0</v>
      </c>
      <c r="JF184" s="26">
        <f>IFERROR(Tableau17[[#This Row],[2008-T2-LGC]]/Tableau17[[#This Row],[2008-T2-TOTAL]],"")</f>
        <v>0.57166947723440131</v>
      </c>
      <c r="JG184" s="26">
        <f>IFERROR(Tableau17[[#This Row],[2008-T2-LMAJ]]/Tableau17[[#This Row],[2008-T2-TOTAL]],"")</f>
        <v>0.42833052276559863</v>
      </c>
      <c r="JH184" s="26">
        <f>IFERROR(Tableau17[[#This Row],[2008-T2-LUG]]/Tableau17[[#This Row],[2008-T2-TOTAL]],"")</f>
        <v>0</v>
      </c>
      <c r="JI184" s="26">
        <f>IFERROR(Tableau17[[#This Row],[2014-T1-LDIV]]/Tableau17[[#This Row],[2014-T1-TOTAL]],"")</f>
        <v>3.1463748290013679E-2</v>
      </c>
      <c r="JJ184" s="26">
        <f>IFERROR(Tableau17[[#This Row],[2014-T1-LDVD]]/Tableau17[[#This Row],[2014-T1-TOTAL]],"")</f>
        <v>2.7359781121751026E-3</v>
      </c>
      <c r="JK184" s="26">
        <f>IFERROR(Tableau17[[#This Row],[2014-T1-LDVG]]/Tableau17[[#This Row],[2014-T1-TOTAL]],"")</f>
        <v>8.8919288645690833E-2</v>
      </c>
      <c r="JL184" s="26">
        <f>IFERROR(Tableau17[[#This Row],[2014-T1-LEXG]]/Tableau17[[#This Row],[2014-T1-TOTAL]],"")</f>
        <v>0</v>
      </c>
      <c r="JM184" s="26">
        <f>IFERROR(Tableau17[[#This Row],[2014-T1-LFG]]/Tableau17[[#This Row],[2014-T1-TOTAL]],"")</f>
        <v>0.1436388508891929</v>
      </c>
      <c r="JN184" s="26">
        <f>IFERROR(Tableau17[[#This Row],[2014-T1-LFN]]/Tableau17[[#This Row],[2014-T1-TOTAL]],"")</f>
        <v>8.4815321477428179E-2</v>
      </c>
      <c r="JO184" s="26">
        <f>IFERROR(Tableau17[[#This Row],[2014-T1-LUD]]/Tableau17[[#This Row],[2014-T1-TOTAL]],"")</f>
        <v>0.29548563611491108</v>
      </c>
      <c r="JP184" s="26">
        <f>IFERROR(Tableau17[[#This Row],[2014-T1-LUG]]/Tableau17[[#This Row],[2014-T1-TOTAL]],"")</f>
        <v>0.35294117647058826</v>
      </c>
      <c r="JQ184" s="26">
        <f>IFERROR(Tableau17[[#This Row],[2014-T2-LFN]]/Tableau17[[#This Row],[2014-T2-TOTAL]],"")</f>
        <v>0.10987482614742698</v>
      </c>
      <c r="JR184" s="26">
        <f>IFERROR(Tableau17[[#This Row],[2014-T2-LUD]]/Tableau17[[#This Row],[2014-T2-TOTAL]],"")</f>
        <v>0.35187760778859528</v>
      </c>
      <c r="JS184" s="26">
        <f>IFERROR(Tableau17[[#This Row],[2014-T2-LUG]]/Tableau17[[#This Row],[2014-T2-TOTAL]],"")</f>
        <v>0.53824756606397772</v>
      </c>
      <c r="JT184" s="26">
        <f>IFERROR(Tableau17[[#This Row],[2015-T1-BC-DIV]]/Tableau17[[#This Row],[2015-T1-TOTAL]],"")</f>
        <v>8.6505190311418692E-3</v>
      </c>
      <c r="JU184" s="26">
        <f>IFERROR(Tableau17[[#This Row],[2015-T1-BC-DLF]]/Tableau17[[#This Row],[2015-T1-TOTAL]],"")</f>
        <v>0</v>
      </c>
      <c r="JV184" s="26">
        <f>IFERROR(Tableau17[[#This Row],[2015-T1-BC-DVD]]/Tableau17[[#This Row],[2015-T1-TOTAL]],"")</f>
        <v>0</v>
      </c>
      <c r="JW184" s="26">
        <f>IFERROR(Tableau17[[#This Row],[2015-T1-BC-DVG]]/Tableau17[[#This Row],[2015-T1-TOTAL]],"")</f>
        <v>0</v>
      </c>
      <c r="JX184" s="26">
        <f>IFERROR(Tableau17[[#This Row],[2015-T1-BC-FG]]/Tableau17[[#This Row],[2015-T1-TOTAL]],"")</f>
        <v>0.22837370242214533</v>
      </c>
      <c r="JY184" s="26">
        <f>IFERROR(Tableau17[[#This Row],[2015-T1-BC-FN]]/Tableau17[[#This Row],[2015-T1-TOTAL]],"")</f>
        <v>0.18166089965397925</v>
      </c>
      <c r="JZ184" s="26">
        <f>IFERROR(Tableau17[[#This Row],[2015-T1-BC-MDM]]/Tableau17[[#This Row],[2015-T1-TOTAL]],"")</f>
        <v>0</v>
      </c>
      <c r="KA184" s="26">
        <f>IFERROR(Tableau17[[#This Row],[2015-T1-BC-RDG]]/Tableau17[[#This Row],[2015-T1-TOTAL]],"")</f>
        <v>1.5570934256055362E-2</v>
      </c>
      <c r="KB184" s="26">
        <f>IFERROR(Tableau17[[#This Row],[2015-T1-BC-SOC]]/Tableau17[[#This Row],[2015-T1-TOTAL]],"")</f>
        <v>0</v>
      </c>
      <c r="KC184" s="26">
        <f>IFERROR(Tableau17[[#This Row],[2015-T1-BC-UD]]/Tableau17[[#This Row],[2015-T1-TOTAL]],"")</f>
        <v>0.18858131487889274</v>
      </c>
      <c r="KD184" s="26">
        <f>IFERROR(Tableau17[[#This Row],[2015-T1-BC-UG]]/Tableau17[[#This Row],[2015-T1-TOTAL]],"")</f>
        <v>0.37716262975778547</v>
      </c>
      <c r="KE184" s="26">
        <f>IFERROR(Tableau17[[#This Row],[2015-T1-BC-VEC]]/Tableau17[[#This Row],[2015-T1-TOTAL]],"")</f>
        <v>0</v>
      </c>
      <c r="KF184" s="26">
        <f>IFERROR(Tableau17[[#This Row],[2015-T2-BC-DVG]]/Tableau17[[#This Row],[2015-T2-TOTAL]],"")</f>
        <v>0</v>
      </c>
      <c r="KG184" s="26">
        <f>IFERROR(Tableau17[[#This Row],[2015-T2-BC-FN]]/Tableau17[[#This Row],[2015-T2-TOTAL]],"")</f>
        <v>0.26813186813186812</v>
      </c>
      <c r="KH184" s="26">
        <f>IFERROR(Tableau17[[#This Row],[2015-T2-BC-SOC]]/Tableau17[[#This Row],[2015-T2-TOTAL]],"")</f>
        <v>0</v>
      </c>
      <c r="KI184" s="26">
        <f>IFERROR(Tableau17[[#This Row],[2015-T2-BC-UD]]/Tableau17[[#This Row],[2015-T2-TOTAL]],"")</f>
        <v>0.73186813186813182</v>
      </c>
      <c r="KJ184" s="26">
        <f>IFERROR(Tableau17[[#This Row],[2015-T2-BC-UG]]/Tableau17[[#This Row],[2015-T2-TOTAL]],"")</f>
        <v>0</v>
      </c>
      <c r="KK184" s="26">
        <f>IFERROR(Tableau17[[#This Row],[2017 (L)-T1-COM]]/Tableau17[[#This Row],[2017 (L)-T1-TOTAL]],"")</f>
        <v>0</v>
      </c>
      <c r="KL184" s="26">
        <f>IFERROR(Tableau17[[#This Row],[2017 (L)-T1-DIV]]/Tableau17[[#This Row],[2017 (L)-T1-TOTAL]],"")</f>
        <v>2.2421524663677129E-2</v>
      </c>
      <c r="KM184" s="26">
        <f>IFERROR(Tableau17[[#This Row],[2017 (L)-T1-DLF]]/Tableau17[[#This Row],[2017 (L)-T1-TOTAL]],"")</f>
        <v>1.0463378176382661E-2</v>
      </c>
      <c r="KN184" s="26">
        <f>IFERROR(Tableau17[[#This Row],[2017 (L)-T1-DVD]]/Tableau17[[#This Row],[2017 (L)-T1-TOTAL]],"")</f>
        <v>0</v>
      </c>
      <c r="KO184" s="26">
        <f>IFERROR(Tableau17[[#This Row],[2017 (L)-T1-DVG]]/Tableau17[[#This Row],[2017 (L)-T1-TOTAL]],"")</f>
        <v>2.0926756352765322E-2</v>
      </c>
      <c r="KP184" s="26">
        <f>IFERROR(Tableau17[[#This Row],[2017 (L)-T1-ECO]]/Tableau17[[#This Row],[2017 (L)-T1-TOTAL]],"")</f>
        <v>1.7937219730941704E-2</v>
      </c>
      <c r="KQ184" s="26">
        <f>IFERROR(Tableau17[[#This Row],[2017 (L)-T1-EXD]]/Tableau17[[#This Row],[2017 (L)-T1-TOTAL]],"")</f>
        <v>5.9790732436472349E-3</v>
      </c>
      <c r="KR184" s="26">
        <f>IFERROR(Tableau17[[#This Row],[2017 (L)-T1-EXG]]/Tableau17[[#This Row],[2017 (L)-T1-TOTAL]],"")</f>
        <v>1.4947683109118086E-2</v>
      </c>
      <c r="KS184" s="26">
        <f>IFERROR(Tableau17[[#This Row],[2017 (L)-T1-FI]]/Tableau17[[#This Row],[2017 (L)-T1-TOTAL]],"")</f>
        <v>0.37070254110612855</v>
      </c>
      <c r="KT184" s="26">
        <f>IFERROR(Tableau17[[#This Row],[2017 (L)-T1-FN]]/Tableau17[[#This Row],[2017 (L)-T1-TOTAL]],"")</f>
        <v>7.0254110612855011E-2</v>
      </c>
      <c r="KU184" s="26">
        <f>IFERROR(Tableau17[[#This Row],[2017 (L)-T1-LR]]/Tableau17[[#This Row],[2017 (L)-T1-TOTAL]],"")</f>
        <v>0.10463378176382661</v>
      </c>
      <c r="KV184" s="26">
        <f>IFERROR(Tableau17[[#This Row],[2017 (L)-T1-MDM]]/Tableau17[[#This Row],[2017 (L)-T1-TOTAL]],"")</f>
        <v>0</v>
      </c>
      <c r="KW184" s="26">
        <f>IFERROR(Tableau17[[#This Row],[2017 (L)-T1-RDG]]/Tableau17[[#This Row],[2017 (L)-T1-TOTAL]],"")</f>
        <v>0</v>
      </c>
      <c r="KX184" s="26">
        <f>IFERROR(Tableau17[[#This Row],[2017 (L)-T1-REG]]/Tableau17[[#This Row],[2017 (L)-T1-TOTAL]],"")</f>
        <v>1.4947683109118087E-3</v>
      </c>
      <c r="KY184" s="26">
        <f>IFERROR(Tableau17[[#This Row],[2017 (L)-T1-REM]]/Tableau17[[#This Row],[2017 (L)-T1-TOTAL]],"")</f>
        <v>0.24065769805680121</v>
      </c>
      <c r="KZ184" s="26">
        <f>IFERROR(Tableau17[[#This Row],[2017 (L)-T1-SOC]]/Tableau17[[#This Row],[2017 (L)-T1-TOTAL]],"")</f>
        <v>0.11958146487294469</v>
      </c>
      <c r="LA184" s="26">
        <f>IFERROR(Tableau17[[#This Row],[2017 (L)-T1-UDI]]/Tableau17[[#This Row],[2017 (L)-T1-TOTAL]],"")</f>
        <v>0</v>
      </c>
      <c r="LB184" s="26">
        <f>IFERROR(Tableau17[[#This Row],[2017 (L)-T2-FI]]/Tableau17[[#This Row],[2017 (L)-T2-TOTAL]],"")</f>
        <v>0.61675579322638141</v>
      </c>
      <c r="LC184" s="26">
        <f>IFERROR(Tableau17[[#This Row],[2017 (L)-T2-FN]]/Tableau17[[#This Row],[2017 (L)-T2-TOTAL]],"")</f>
        <v>0</v>
      </c>
      <c r="LD184" s="26">
        <f>IFERROR(Tableau17[[#This Row],[2017 (L)-T2-LR]]/Tableau17[[#This Row],[2017 (L)-T2-TOTAL]],"")</f>
        <v>0</v>
      </c>
      <c r="LE184" s="26">
        <f>IFERROR(Tableau17[[#This Row],[2017 (L)-T2-MDM]]/Tableau17[[#This Row],[2017 (L)-T2-TOTAL]],"")</f>
        <v>0</v>
      </c>
      <c r="LF184" s="26">
        <f>IFERROR(Tableau17[[#This Row],[2017 (L)-T2-REM]]/Tableau17[[#This Row],[2017 (L)-T2-TOTAL]],"")</f>
        <v>0.38324420677361853</v>
      </c>
      <c r="LG184" s="26">
        <f>IFERROR(Tableau17[[#This Row],[2017-T1-ARTHAUD Nathalie]]/Tableau17[[#This Row],[2017-T1-TOTAL]],"")</f>
        <v>3.0643513789581204E-3</v>
      </c>
      <c r="LH184" s="26">
        <f>IFERROR(Tableau17[[#This Row],[2017-T1-ASSELINEAU Fran]]/Tableau17[[#This Row],[2017-T1-TOTAL]],"")</f>
        <v>1.7364657814096015E-2</v>
      </c>
      <c r="LI184" s="26">
        <f>IFERROR(Tableau17[[#This Row],[2017-T1-CHEMINADE Jacques]]/Tableau17[[#This Row],[2017-T1-TOTAL]],"")</f>
        <v>1.0214504596527069E-3</v>
      </c>
      <c r="LJ184" s="26">
        <f>IFERROR(Tableau17[[#This Row],[2017-T1-DUPONT-AIGNAN Nicolas]]/Tableau17[[#This Row],[2017-T1-TOTAL]],"")</f>
        <v>1.2257405515832482E-2</v>
      </c>
      <c r="LK184" s="26">
        <f>IFERROR(Tableau17[[#This Row],[2017-T1-FILLON Fran]]/Tableau17[[#This Row],[2017-T1-TOTAL]],"")</f>
        <v>0.12359550561797752</v>
      </c>
      <c r="LL184" s="26">
        <f>IFERROR(Tableau17[[#This Row],[2017-T1-HAMON Beno]]/Tableau17[[#This Row],[2017-T1-TOTAL]],"")</f>
        <v>0.14198161389172625</v>
      </c>
      <c r="LM184" s="26">
        <f>IFERROR(Tableau17[[#This Row],[2017-T1-LASSALLE Jean]]/Tableau17[[#This Row],[2017-T1-TOTAL]],"")</f>
        <v>7.1501532175689483E-3</v>
      </c>
      <c r="LN184" s="26">
        <f>IFERROR(Tableau17[[#This Row],[2017-T1-LE PEN Marine]]/Tableau17[[#This Row],[2017-T1-TOTAL]],"")</f>
        <v>0.11440245148110317</v>
      </c>
      <c r="LO184" s="26">
        <f>IFERROR(Tableau17[[#This Row],[2017-T1-M Jean-Luc]]/Tableau17[[#This Row],[2017-T1-TOTAL]],"")</f>
        <v>0.36976506639427986</v>
      </c>
      <c r="LP184" s="26">
        <f>IFERROR(Tableau17[[#This Row],[2017-T1-MACRON Emmanuel]]/Tableau17[[#This Row],[2017-T1-TOTAL]],"")</f>
        <v>0.19407558733401431</v>
      </c>
      <c r="LQ184" s="26">
        <f>IFERROR(Tableau17[[#This Row],[2017-T1-POUTOU Philippe]]/Tableau17[[#This Row],[2017-T1-TOTAL]],"")</f>
        <v>1.5321756894790603E-2</v>
      </c>
      <c r="LR184" s="26">
        <f>IFERROR(Tableau17[[#This Row],[2017-T2-LE PEN Marine]]/Tableau17[[#This Row],[2017-T2-TOTAL]],"")</f>
        <v>0.20632911392405062</v>
      </c>
      <c r="LS184" s="26">
        <f>IFERROR(Tableau17[[#This Row],[2017-T2-MACRON Emmanuel]]/Tableau17[[#This Row],[2017-T2-TOTAL]],"")</f>
        <v>0.79367088607594938</v>
      </c>
      <c r="LT184" s="26">
        <f>IFERROR(Tableau17[[#This Row],[2019-T1-ALEXANDRE Audric]]/Tableau17[[#This Row],[2019-T1-TOTAL]],"")</f>
        <v>0</v>
      </c>
      <c r="LU184" s="26">
        <f>IFERROR(Tableau17[[#This Row],[2019-T1-ARTHAUD Nathalie]]/Tableau17[[#This Row],[2019-T1-TOTAL]],"")</f>
        <v>9.8199672667757774E-3</v>
      </c>
      <c r="LV184" s="26">
        <f>IFERROR(Tableau17[[#This Row],[2019-T1-ASSELINEAU François]]/Tableau17[[#This Row],[2019-T1-TOTAL]],"")</f>
        <v>4.9099836333878887E-3</v>
      </c>
      <c r="LW184" s="26">
        <f>IFERROR(Tableau17[[#This Row],[2019-T1-AUBRY Manon]]/Tableau17[[#This Row],[2019-T1-TOTAL]],"")</f>
        <v>0.11620294599018004</v>
      </c>
      <c r="LX184" s="26">
        <f>IFERROR(Tableau17[[#This Row],[2019-T1-AZERGUI Nagib]]/Tableau17[[#This Row],[2019-T1-TOTAL]],"")</f>
        <v>1.6366612111292963E-3</v>
      </c>
      <c r="LY184" s="26">
        <f>IFERROR(Tableau17[[#This Row],[2019-T1-BARDELLA Jordan]]/Tableau17[[#This Row],[2019-T1-TOTAL]],"")</f>
        <v>0.11456628477905073</v>
      </c>
      <c r="LZ184" s="26">
        <f>IFERROR(Tableau17[[#This Row],[2019-T1-BELLAMY François-Xavier]]/Tableau17[[#This Row],[2019-T1-TOTAL]],"")</f>
        <v>2.9459901800327332E-2</v>
      </c>
      <c r="MA184" s="26">
        <f>IFERROR(Tableau17[[#This Row],[2019-T1-BIDOU Olivier]]/Tableau17[[#This Row],[2019-T1-TOTAL]],"")</f>
        <v>4.9099836333878887E-3</v>
      </c>
      <c r="MB184" s="26">
        <f>IFERROR(Tableau17[[#This Row],[2019-T1-BOURG Dominique]]/Tableau17[[#This Row],[2019-T1-TOTAL]],"")</f>
        <v>1.8003273322422259E-2</v>
      </c>
      <c r="MC184" s="26">
        <f>IFERROR(Tableau17[[#This Row],[2019-T1-BROSSAT Ian]]/Tableau17[[#This Row],[2019-T1-TOTAL]],"")</f>
        <v>6.3829787234042548E-2</v>
      </c>
      <c r="MD184" s="26">
        <f>IFERROR(Tableau17[[#This Row],[2019-T1-CAILLAUD Sophie]]/Tableau17[[#This Row],[2019-T1-TOTAL]],"")</f>
        <v>0</v>
      </c>
      <c r="ME184" s="26">
        <f>IFERROR(Tableau17[[#This Row],[2019-T1-CAMUS Renaud]]/Tableau17[[#This Row],[2019-T1-TOTAL]],"")</f>
        <v>0</v>
      </c>
      <c r="MF184" s="26">
        <f>IFERROR(Tableau17[[#This Row],[2019-T1-CHALENÇON Christophe]]/Tableau17[[#This Row],[2019-T1-TOTAL]],"")</f>
        <v>0</v>
      </c>
      <c r="MG184" s="26">
        <f>IFERROR(Tableau17[[#This Row],[2019-T1-CORBET Cathy Denise Ginette]]/Tableau17[[#This Row],[2019-T1-TOTAL]],"")</f>
        <v>0</v>
      </c>
      <c r="MH184" s="26">
        <f>IFERROR(Tableau17[[#This Row],[2019-T1-DE PREVOISIN Robert]]/Tableau17[[#This Row],[2019-T1-TOTAL]],"")</f>
        <v>0</v>
      </c>
      <c r="MI184" s="26">
        <f>IFERROR(Tableau17[[#This Row],[2019-T1-DELFEL Thérèse]]/Tableau17[[#This Row],[2019-T1-TOTAL]],"")</f>
        <v>1.6366612111292963E-3</v>
      </c>
      <c r="MJ184" s="26">
        <f>IFERROR(Tableau17[[#This Row],[2019-T1-DIEUMEGARD Pierre]]/Tableau17[[#This Row],[2019-T1-TOTAL]],"")</f>
        <v>0</v>
      </c>
      <c r="MK184" s="26">
        <f>IFERROR(Tableau17[[#This Row],[2019-T1-DUPONT-AIGNAN Nicolas]]/Tableau17[[#This Row],[2019-T1-TOTAL]],"")</f>
        <v>1.4729950900163666E-2</v>
      </c>
      <c r="ML184" s="26">
        <f>IFERROR(Tableau17[[#This Row],[2019-T1-GERNIGON Yves]]/Tableau17[[#This Row],[2019-T1-TOTAL]],"")</f>
        <v>1.6366612111292963E-3</v>
      </c>
      <c r="MM184" s="26">
        <f>IFERROR(Tableau17[[#This Row],[2019-T1-GLUCKSMANN Raphaël]]/Tableau17[[#This Row],[2019-T1-TOTAL]],"")</f>
        <v>9.1653027823240585E-2</v>
      </c>
      <c r="MN184" s="26">
        <f>IFERROR(Tableau17[[#This Row],[2019-T1-HAMON Benoît]]/Tableau17[[#This Row],[2019-T1-TOTAL]],"")</f>
        <v>5.5646481178396073E-2</v>
      </c>
      <c r="MO184" s="26">
        <f>IFERROR(Tableau17[[#This Row],[2019-T1-HELGEN Gilles]]/Tableau17[[#This Row],[2019-T1-TOTAL]],"")</f>
        <v>0</v>
      </c>
      <c r="MP184" s="26">
        <f>IFERROR(Tableau17[[#This Row],[2019-T1-JADOT Yannick]]/Tableau17[[#This Row],[2019-T1-TOTAL]],"")</f>
        <v>0.31423895253682488</v>
      </c>
      <c r="MQ184" s="26">
        <f>IFERROR(Tableau17[[#This Row],[2019-T1-LAGARDE Jean-Christophe]]/Tableau17[[#This Row],[2019-T1-TOTAL]],"")</f>
        <v>4.9099836333878887E-3</v>
      </c>
      <c r="MR184" s="26">
        <f>IFERROR(Tableau17[[#This Row],[2019-T1-LALANNE Francis]]/Tableau17[[#This Row],[2019-T1-TOTAL]],"")</f>
        <v>4.9099836333878887E-3</v>
      </c>
      <c r="MS184" s="26">
        <f>IFERROR(Tableau17[[#This Row],[2019-T1-LOISEAU Nathalie]]/Tableau17[[#This Row],[2019-T1-TOTAL]],"")</f>
        <v>0.14729950900163666</v>
      </c>
      <c r="MT184" s="26">
        <f>IFERROR(Tableau17[[#This Row],[2019-T1-MARIE Florie]]/Tableau17[[#This Row],[2019-T1-TOTAL]],"")</f>
        <v>0</v>
      </c>
      <c r="MU184" s="26">
        <f>IFERROR(Tableau17[[#This Row],[2008-T1-MACROEXTRDROITE]]/Tableau17[[#This Row],[2008-T1-MACROTOTALE]],"")</f>
        <v>5.008944543828265E-2</v>
      </c>
      <c r="MV184" s="26">
        <f>IFERROR(Tableau17[[#This Row],[2008-T1-MACRODROITE]]/Tableau17[[#This Row],[2008-T1-MACROTOTALE]],"")</f>
        <v>0.42754919499105548</v>
      </c>
      <c r="MW184" s="26">
        <f>IFERROR(Tableau17[[#This Row],[2008-T1-MACROCENTRE]]/Tableau17[[#This Row],[2008-T1-MACROTOTALE]],"")</f>
        <v>0</v>
      </c>
      <c r="MX184" s="26">
        <f>IFERROR(Tableau17[[#This Row],[2008-T1-MACROGAUCHE]]/Tableau17[[#This Row],[2008-T1-MACROTOTALE]],"")</f>
        <v>0.52236135957066188</v>
      </c>
      <c r="MY184" s="26">
        <f>IFERROR(Tableau17[[#This Row],[2008-T1-MACROAUTRE]]/Tableau17[[#This Row],[2008-T1-MACROTOTALE]],"")</f>
        <v>0</v>
      </c>
      <c r="MZ184" s="26">
        <f>IFERROR(Tableau17[[#This Row],[2008-T2-MACROEXTRDROITE]]/Tableau17[[#This Row],[2008-T2-MACROTOTALE]],"")</f>
        <v>0</v>
      </c>
      <c r="NA184" s="26">
        <f>IFERROR(Tableau17[[#This Row],[2008-T2-MACRODROITE]]/Tableau17[[#This Row],[2008-T2-MACROTOTALE]],"")</f>
        <v>0.42833052276559863</v>
      </c>
      <c r="NB184" s="26">
        <f>IFERROR(Tableau17[[#This Row],[2008-T2-MACROCENTRE]]/Tableau17[[#This Row],[2008-T2-MACROTOTALE]],"")</f>
        <v>0</v>
      </c>
      <c r="NC184" s="26">
        <f>IFERROR(Tableau17[[#This Row],[2008-T2-MACROGAUCHE]]/Tableau17[[#This Row],[2008-T2-MACROTOTALE]],"")</f>
        <v>0.57166947723440131</v>
      </c>
      <c r="ND184" s="26">
        <f>IFERROR(Tableau17[[#This Row],[2008-T2-MACROAUTRE]]/Tableau17[[#This Row],[2008-T2-MACROTOTALE]],"")</f>
        <v>0</v>
      </c>
      <c r="NE184" s="26">
        <f>IFERROR(Tableau17[[#This Row],[2014-T1-MACROEXTRDROITE]]/Tableau17[[#This Row],[2014-T1-MACROTOTALE]],"")</f>
        <v>8.4815321477428179E-2</v>
      </c>
      <c r="NF184" s="26">
        <f>IFERROR(Tableau17[[#This Row],[2014-T1-MACRODROITE]]/Tableau17[[#This Row],[2014-T1-MACROTOTALE]],"")</f>
        <v>0.29822161422708621</v>
      </c>
      <c r="NG184" s="26">
        <f>IFERROR(Tableau17[[#This Row],[2014-T1-MACROCENTRE]]/Tableau17[[#This Row],[2014-T1-MACROTOTALE]],"")</f>
        <v>3.1463748290013679E-2</v>
      </c>
      <c r="NH184" s="26">
        <f>IFERROR(Tableau17[[#This Row],[2014-T1-MACROGAUCHE]]/Tableau17[[#This Row],[2014-T1-MACROTOTALE]],"")</f>
        <v>0.585499316005472</v>
      </c>
      <c r="NI184" s="26">
        <f>IFERROR(Tableau17[[#This Row],[2014-T1-MACROAUTRE]]/Tableau17[[#This Row],[2014-T1-MACROTOTALE]],"")</f>
        <v>0</v>
      </c>
      <c r="NJ184" s="26">
        <f>IFERROR(Tableau17[[#This Row],[2014-T2-MACROEXTRDROITE]]/Tableau17[[#This Row],[2014-T2-MACROTOTALE]],"")</f>
        <v>0.10987482614742698</v>
      </c>
      <c r="NK184" s="26">
        <f>IFERROR(Tableau17[[#This Row],[2014-T2-MACRODROITE]]/Tableau17[[#This Row],[2014-T2-MACROTOTALE]],"")</f>
        <v>0.35187760778859528</v>
      </c>
      <c r="NL184" s="26">
        <f>IFERROR(Tableau17[[#This Row],[2014-T2-MACROCENTRE]]/Tableau17[[#This Row],[2014-T2-MACROTOTALE]],"")</f>
        <v>0</v>
      </c>
      <c r="NM184" s="26">
        <f>IFERROR(Tableau17[[#This Row],[2014-T2-MACROGAUCHE]]/Tableau17[[#This Row],[2014-T2-MACROTOTALE]],"")</f>
        <v>0.53824756606397772</v>
      </c>
      <c r="NN184" s="26">
        <f>IFERROR(Tableau17[[#This Row],[2014-T2-MACROAUTRE]]/Tableau17[[#This Row],[2014-T2-MACROTOTALE]],"")</f>
        <v>0</v>
      </c>
      <c r="NO184" s="26">
        <f>IFERROR( Tableau17[[#This Row],[2015-T1-MACROEXTRDROITE]]/Tableau17[[#This Row],[2015-T1-MACROTOTALE]],"")</f>
        <v>0.18166089965397925</v>
      </c>
      <c r="NP184" s="26">
        <f>IFERROR(Tableau17[[#This Row],[2015-T1-MACRODROITE]]/Tableau17[[#This Row],[2015-T1-MACROTOTALE]],"")</f>
        <v>0.18858131487889274</v>
      </c>
      <c r="NQ184" s="26">
        <f>IFERROR(Tableau17[[#This Row],[2015-T1-MACROCENTRE]]/Tableau17[[#This Row],[2015-T1-MACROTOTALE]],"")</f>
        <v>0</v>
      </c>
      <c r="NR184" s="26">
        <f>IFERROR(Tableau17[[#This Row],[2015-T1-MACROGAUCHE]]/Tableau17[[#This Row],[2015-T1-MACROTOTALE]],"")</f>
        <v>0.62110726643598613</v>
      </c>
      <c r="NS184" s="26">
        <f>IFERROR(Tableau17[[#This Row],[2015-T1-MACROAUTRE]]/Tableau17[[#This Row],[2015-T1-MACROTOTALE]],"")</f>
        <v>8.6505190311418692E-3</v>
      </c>
      <c r="NT184" s="26">
        <f>IFERROR(Tableau17[[#This Row],[2015-T2-MACROEXTRDROITE]]/Tableau17[[#This Row],[2015-T2-MACROTOTALE]],"")</f>
        <v>0.26813186813186812</v>
      </c>
      <c r="NU184" s="26">
        <f>IFERROR(Tableau17[[#This Row],[2015-T2-MACRODROITE]]/Tableau17[[#This Row],[2015-T2-MACROTOTALE]],"")</f>
        <v>0.73186813186813182</v>
      </c>
      <c r="NV184" s="26">
        <f>IFERROR(Tableau17[[#This Row],[2015-T2-MACROCENTRE]]/Tableau17[[#This Row],[2015-T2-MACROTOTALE]],"")</f>
        <v>0</v>
      </c>
      <c r="NW184" s="26">
        <f>IFERROR(Tableau17[[#This Row],[2015-T2-MACROGAUCHE]]/Tableau17[[#This Row],[2015-T2-MACROTOTALE]],"")</f>
        <v>0</v>
      </c>
      <c r="NX184" s="26">
        <f>IFERROR(Tableau17[[#This Row],[2015-T2-MACROAUTRE]]/Tableau17[[#This Row],[2015-T2-MACROTOTALE]],"")</f>
        <v>0</v>
      </c>
      <c r="NY184" s="26">
        <f>IFERROR(Tableau17[[#This Row],[2017-T1-MACROEXTRDROITE]]/Tableau17[[#This Row],[2017-T1-MACROTOTALE]],"")</f>
        <v>0.14504596527068436</v>
      </c>
      <c r="NZ184" s="26">
        <f>IFERROR(Tableau17[[#This Row],[2017-T1-MACRODROITE]]/Tableau17[[#This Row],[2017-T1-MACROTOTALE]],"")</f>
        <v>0.12359550561797752</v>
      </c>
      <c r="OA184" s="26">
        <f>IFERROR(Tableau17[[#This Row],[2017-T1-MACROCENTRE]]/Tableau17[[#This Row],[2017-T1-MACROTOTALE]],"")</f>
        <v>0.19407558733401431</v>
      </c>
      <c r="OB184" s="26">
        <f>IFERROR(Tableau17[[#This Row],[2017-T1-MACROGAUCHE]]/Tableau17[[#This Row],[2017-T1-MACROTOTALE]],"")</f>
        <v>0.53013278855975488</v>
      </c>
      <c r="OC184" s="26">
        <f>IFERROR(Tableau17[[#This Row],[2017-T1-MACROAUTRE]]/Tableau17[[#This Row],[2017-T1-MACROTOTALE]],"")</f>
        <v>7.1501532175689483E-3</v>
      </c>
      <c r="OD184" s="26">
        <f>IFERROR(Tableau17[[#This Row],[2017-T2-MACROEXTRDROITE]]/Tableau17[[#This Row],[2017-T2-MACROTOTALE]],"")</f>
        <v>0.20632911392405062</v>
      </c>
      <c r="OE184" s="26">
        <f>IFERROR(Tableau17[[#This Row],[2017-T2-MACRODROITE]]/Tableau17[[#This Row],[2017-T2-MACROTOTALE]],"")</f>
        <v>0</v>
      </c>
      <c r="OF184" s="26">
        <f>IFERROR(Tableau17[[#This Row],[2017-T2-MACROCENTRE]]/Tableau17[[#This Row],[2017-T2-MACROTOTALE]],"")</f>
        <v>0.79367088607594938</v>
      </c>
      <c r="OG184" s="26">
        <f>IFERROR(Tableau17[[#This Row],[2017-T2-MACROGAUCHE]]/Tableau17[[#This Row],[2017-T2-MACROTOTALE]],"")</f>
        <v>0</v>
      </c>
      <c r="OH184" s="26">
        <f>IFERROR(Tableau17[[#This Row],[2017-T2-MACROAUTRE]]/Tableau17[[#This Row],[2017-T2-MACROTOTALE]],"")</f>
        <v>0</v>
      </c>
      <c r="OI184" s="26">
        <f>IFERROR(Tableau17[[#This Row],[2019-T1-MACROEXTRDROITE]]/Tableau17[[#This Row],[2019-T1-MACROTOTALE]],"")</f>
        <v>0.13804173354735153</v>
      </c>
      <c r="OJ184" s="26">
        <f>IFERROR(Tableau17[[#This Row],[2019-T1-MACRODROITE]]/Tableau17[[#This Row],[2019-T1-MACROTOTALE]],"")</f>
        <v>3.3707865168539325E-2</v>
      </c>
      <c r="OK184" s="26">
        <f>IFERROR(Tableau17[[#This Row],[2019-T1-MACROCENTRE]]/Tableau17[[#This Row],[2019-T1-MACROTOTALE]],"")</f>
        <v>0.14446227929373998</v>
      </c>
      <c r="OL184" s="26">
        <f>IFERROR(Tableau17[[#This Row],[2019-T1-MACROGAUCHE]]/Tableau17[[#This Row],[2019-T1-MACROTOTALE]],"")</f>
        <v>0.6388443017656501</v>
      </c>
      <c r="OM184" s="26">
        <f>IFERROR(Tableau17[[#This Row],[2019-T1-MACROAUTRE]]/Tableau17[[#This Row],[2019-T1-MACROTOTALE]],"")</f>
        <v>4.49438202247191E-2</v>
      </c>
      <c r="ON184" s="26">
        <f>IFERROR(Tableau17[[#This Row],[2020-T1-MACROEXTRDROITE]]/Tableau17[[#This Row],[2020-T1-MACROTOTALE]],"")</f>
        <v>5.4908485856905158E-2</v>
      </c>
      <c r="OO184" s="26">
        <f>IFERROR(Tableau17[[#This Row],[2020-T1-MACRODROITE]]/Tableau17[[#This Row],[2020-T1-MACROTOTALE]],"")</f>
        <v>0.15141430948419302</v>
      </c>
      <c r="OP184" s="26">
        <f>IFERROR(Tableau17[[#This Row],[2020-T1-MACROCENTRE]]/Tableau17[[#This Row],[2020-T1-MACROTOTALE]],"")</f>
        <v>5.4908485856905158E-2</v>
      </c>
      <c r="OQ184" s="26">
        <f>IFERROR(Tableau17[[#This Row],[2020-T1-MACROGAUCHE]]/Tableau17[[#This Row],[2020-T1-MACROTOTALE]],"")</f>
        <v>0.73876871880199668</v>
      </c>
      <c r="OR184" s="26">
        <f>IFERROR(Tableau17[[#This Row],[2020-T1-MACROAUTRE]]/Tableau17[[#This Row],[2020-T1-MACROTOTALE]],"")</f>
        <v>0</v>
      </c>
      <c r="OS184" s="26">
        <f>IFERROR(Tableau17[[#This Row],[2017 (L)-T1-MACROEXTRDROITE]]/Tableau17[[#This Row],[2017 (L)-T1-MACROTOTALE]],"")</f>
        <v>8.6696562032884908E-2</v>
      </c>
      <c r="OT184" s="26">
        <f>IFERROR(Tableau17[[#This Row],[2017 (L)-T1-MACRODROITE]]/Tableau17[[#This Row],[2017 (L)-T1-MACROTOTALE]],"")</f>
        <v>0.10463378176382661</v>
      </c>
      <c r="OU184" s="26">
        <f>IFERROR(Tableau17[[#This Row],[2017 (L)-T1-MACROCENTRE]]/Tableau17[[#This Row],[2017 (L)-T1-MACROTOTALE]],"")</f>
        <v>0.24065769805680121</v>
      </c>
      <c r="OV184" s="26">
        <f>IFERROR(Tableau17[[#This Row],[2017 (L)-T1-MACROGAUCHE]]/Tableau17[[#This Row],[2017 (L)-T1-MACROTOTALE]],"")</f>
        <v>0.54409566517189834</v>
      </c>
      <c r="OW184" s="26">
        <f>IFERROR(Tableau17[[#This Row],[2017 (L)-T1-MACROAUTRE]]/Tableau17[[#This Row],[2017 (L)-T1-MACROTOTALE]],"")</f>
        <v>2.391629297458894E-2</v>
      </c>
      <c r="OX184" s="26">
        <f>IFERROR(Tableau17[[#This Row],[2017 (L)-T2-MACROEXTRDROITE]]/Tableau17[[#This Row],[2017 (L)-T2-MACROTOTALE]],"")</f>
        <v>0</v>
      </c>
      <c r="OY184" s="26">
        <f>IFERROR(Tableau17[[#This Row],[2017 (L)-T2-MACRODROITE]]/Tableau17[[#This Row],[2017 (L)-T2-MACROTOTALE]],"")</f>
        <v>0</v>
      </c>
      <c r="OZ184" s="26">
        <f>IFERROR(Tableau17[[#This Row],[2017 (L)-T2-MACROCENTRE]]/Tableau17[[#This Row],[2017 (L)-T2-MACROTOTALE]],"")</f>
        <v>0.38324420677361853</v>
      </c>
      <c r="PA184" s="26">
        <f>IFERROR(Tableau17[[#This Row],[2017 (L)-T2-MACROGAUCHE]]/Tableau17[[#This Row],[2017 (L)-T2-MACROTOTALE]],"")</f>
        <v>0.61675579322638141</v>
      </c>
      <c r="PB184" s="26">
        <f>IFERROR(Tableau17[[#This Row],[2017 (L)-T2-MACROAUTRE]]/Tableau17[[#This Row],[2017 (L)-T2-MACROTOTALE]],"")</f>
        <v>0</v>
      </c>
      <c r="PC184" s="26">
        <f>IFERROR(Tableau17[[#This Row],[2008_T1_PROCUS]]/Tableau17[[#This Row],[2008_T1_INSCRITS]],0)</f>
        <v>1.2500000000000001E-2</v>
      </c>
      <c r="PD184" s="26">
        <f>IFERROR(Tableau17[[#This Row],[2008_T2_PROCUS]]/Tableau17[[#This Row],[2008_T2_INSCRITS]],0)</f>
        <v>1.5909090909090907E-2</v>
      </c>
      <c r="PE184" s="26">
        <f>Tableau17[[#This Row],[2014_T1_PROCUS]]/Tableau17[[#This Row],[2014_T1_INSCRITS]]</f>
        <v>1.1874469889737066E-2</v>
      </c>
      <c r="PF184" s="26">
        <f>IFERROR(Tableau17[[#This Row],[2014_T2_PROCUS]]/Tableau17[[#This Row],[2014_T2_INSCRITS]],0)</f>
        <v>1.8675721561969439E-2</v>
      </c>
    </row>
    <row r="185" spans="1:422" hidden="1" x14ac:dyDescent="0.2">
      <c r="A185" s="1">
        <v>8</v>
      </c>
      <c r="B185" s="1" t="s">
        <v>528</v>
      </c>
      <c r="C185" s="1" t="s">
        <v>550</v>
      </c>
      <c r="D185" s="1" t="s">
        <v>550</v>
      </c>
      <c r="E185" s="1">
        <v>1607</v>
      </c>
      <c r="F185" s="1">
        <v>5.3342000000000001</v>
      </c>
      <c r="G185" s="1">
        <v>43.358798999999998</v>
      </c>
      <c r="H185" s="3">
        <v>630</v>
      </c>
      <c r="I185" s="3">
        <v>118</v>
      </c>
      <c r="L185" s="1">
        <v>9</v>
      </c>
      <c r="M185" s="1">
        <v>20</v>
      </c>
      <c r="O185" s="1">
        <v>10</v>
      </c>
      <c r="P185" s="1">
        <v>22</v>
      </c>
      <c r="Q185" s="1">
        <v>11</v>
      </c>
      <c r="R185" s="1">
        <v>63</v>
      </c>
      <c r="S185" s="1">
        <v>97</v>
      </c>
      <c r="T185" s="1">
        <v>24</v>
      </c>
      <c r="U185" s="1">
        <v>256</v>
      </c>
      <c r="V185" s="1">
        <v>674</v>
      </c>
      <c r="W185" s="1">
        <v>402</v>
      </c>
      <c r="X185" s="1">
        <v>8</v>
      </c>
      <c r="Y185" s="2">
        <v>0.59643917000000002</v>
      </c>
      <c r="Z185" s="1">
        <v>674</v>
      </c>
      <c r="AA185" s="1">
        <v>408</v>
      </c>
      <c r="AB185" s="1">
        <v>9</v>
      </c>
      <c r="AC185" s="2">
        <v>0.60534125000000005</v>
      </c>
      <c r="AD185" s="1">
        <v>630</v>
      </c>
      <c r="AE185" s="1">
        <v>257</v>
      </c>
      <c r="AF185" s="2">
        <v>0.40793650999999997</v>
      </c>
      <c r="AG185" s="1">
        <f t="shared" si="2"/>
        <v>118</v>
      </c>
      <c r="AH185" s="1">
        <v>665</v>
      </c>
      <c r="AI185" s="1">
        <v>428</v>
      </c>
      <c r="AJ185" s="1">
        <v>8</v>
      </c>
      <c r="AK185" s="2">
        <v>0.64360901999999998</v>
      </c>
      <c r="AN185" s="1">
        <v>0</v>
      </c>
      <c r="AP185" s="1">
        <v>653</v>
      </c>
      <c r="AQ185" s="1">
        <v>333</v>
      </c>
      <c r="AR185" s="2">
        <v>0.50995405999999999</v>
      </c>
      <c r="AS185" s="1">
        <v>653</v>
      </c>
      <c r="AT185" s="1">
        <v>359</v>
      </c>
      <c r="AU185" s="2">
        <v>0.54977028999999999</v>
      </c>
      <c r="AV185" s="1">
        <v>648</v>
      </c>
      <c r="AW185" s="1">
        <v>327</v>
      </c>
      <c r="AX185" s="2">
        <v>0.50462963000000005</v>
      </c>
      <c r="AY185" s="1">
        <v>648</v>
      </c>
      <c r="AZ185" s="1">
        <v>282</v>
      </c>
      <c r="BA185" s="2">
        <v>0.43518519</v>
      </c>
      <c r="BB185" s="1">
        <v>650</v>
      </c>
      <c r="BC185" s="1">
        <v>519</v>
      </c>
      <c r="BD185" s="2">
        <v>0.79846154000000003</v>
      </c>
      <c r="BE185" s="1">
        <v>650</v>
      </c>
      <c r="BF185" s="1">
        <v>483</v>
      </c>
      <c r="BG185" s="2">
        <v>0.74307692000000003</v>
      </c>
      <c r="BH185" s="1">
        <v>630</v>
      </c>
      <c r="BI185" s="1">
        <v>364</v>
      </c>
      <c r="BJ185" s="2">
        <v>0.57777778000000002</v>
      </c>
      <c r="BK185" s="1">
        <v>10</v>
      </c>
      <c r="BN185" s="1">
        <v>50</v>
      </c>
      <c r="BO185" s="1">
        <v>45</v>
      </c>
      <c r="BP185" s="1">
        <v>127</v>
      </c>
      <c r="BQ185" s="1">
        <v>185</v>
      </c>
      <c r="BR185" s="1">
        <v>417</v>
      </c>
      <c r="BZ185" s="1">
        <v>28</v>
      </c>
      <c r="CA185" s="1">
        <v>2</v>
      </c>
      <c r="CB185" s="1">
        <v>75</v>
      </c>
      <c r="CC185" s="1">
        <v>120</v>
      </c>
      <c r="CD185" s="1">
        <v>66</v>
      </c>
      <c r="CE185" s="1">
        <v>98</v>
      </c>
      <c r="CF185" s="1">
        <v>389</v>
      </c>
      <c r="CG185" s="1">
        <v>138</v>
      </c>
      <c r="CH185" s="1">
        <v>79</v>
      </c>
      <c r="CI185" s="1">
        <v>176</v>
      </c>
      <c r="CJ185" s="1">
        <v>393</v>
      </c>
      <c r="CL185" s="1">
        <v>7</v>
      </c>
      <c r="CN185" s="1">
        <v>97</v>
      </c>
      <c r="CP185" s="1">
        <v>134</v>
      </c>
      <c r="CS185" s="1">
        <v>66</v>
      </c>
      <c r="CT185" s="1">
        <v>23</v>
      </c>
      <c r="CW185" s="1">
        <v>327</v>
      </c>
      <c r="CY185" s="1">
        <v>168</v>
      </c>
      <c r="CZ185" s="1">
        <v>170</v>
      </c>
      <c r="DC185" s="1">
        <v>338</v>
      </c>
      <c r="DD185" s="1">
        <v>46</v>
      </c>
      <c r="DE185" s="1">
        <v>1</v>
      </c>
      <c r="DF185" s="1">
        <v>3</v>
      </c>
      <c r="DH185" s="1">
        <v>0</v>
      </c>
      <c r="DI185" s="1">
        <v>21</v>
      </c>
      <c r="DK185" s="1">
        <v>5</v>
      </c>
      <c r="DL185" s="1">
        <v>47</v>
      </c>
      <c r="DM185" s="1">
        <v>73</v>
      </c>
      <c r="DR185" s="1">
        <v>66</v>
      </c>
      <c r="DS185" s="1">
        <v>48</v>
      </c>
      <c r="DT185" s="1">
        <v>8</v>
      </c>
      <c r="DU185" s="1">
        <v>318</v>
      </c>
      <c r="DW185" s="1">
        <v>115</v>
      </c>
      <c r="DZ185" s="1">
        <v>143</v>
      </c>
      <c r="EA185" s="1">
        <v>258</v>
      </c>
      <c r="EB185" s="1">
        <v>6</v>
      </c>
      <c r="EC185" s="1">
        <v>5</v>
      </c>
      <c r="ED185" s="1">
        <v>0</v>
      </c>
      <c r="EE185" s="1">
        <v>10</v>
      </c>
      <c r="EF185" s="1">
        <v>48</v>
      </c>
      <c r="EG185" s="1">
        <v>31</v>
      </c>
      <c r="EH185" s="1">
        <v>5</v>
      </c>
      <c r="EI185" s="1">
        <v>169</v>
      </c>
      <c r="EJ185" s="1">
        <v>154</v>
      </c>
      <c r="EK185" s="1">
        <v>85</v>
      </c>
      <c r="EL185" s="1">
        <v>2</v>
      </c>
      <c r="EM185" s="1">
        <v>515</v>
      </c>
      <c r="EN185" s="1">
        <v>206</v>
      </c>
      <c r="EO185" s="1">
        <v>230</v>
      </c>
      <c r="EP185" s="1">
        <v>436</v>
      </c>
      <c r="EQ185" s="1">
        <v>0</v>
      </c>
      <c r="ER185" s="1">
        <v>9</v>
      </c>
      <c r="ES185" s="1">
        <v>3</v>
      </c>
      <c r="ET185" s="1">
        <v>30</v>
      </c>
      <c r="EU185" s="1">
        <v>2</v>
      </c>
      <c r="EV185" s="1">
        <v>106</v>
      </c>
      <c r="EW185" s="1">
        <v>7</v>
      </c>
      <c r="EX185" s="1">
        <v>1</v>
      </c>
      <c r="EY185" s="1">
        <v>10</v>
      </c>
      <c r="EZ185" s="1">
        <v>28</v>
      </c>
      <c r="FA185" s="1">
        <v>0</v>
      </c>
      <c r="FB185" s="1">
        <v>0</v>
      </c>
      <c r="FC185" s="1">
        <v>0</v>
      </c>
      <c r="FD185" s="1">
        <v>0</v>
      </c>
      <c r="FE185" s="1">
        <v>0</v>
      </c>
      <c r="FF185" s="1">
        <v>0</v>
      </c>
      <c r="FG185" s="1">
        <v>1</v>
      </c>
      <c r="FH185" s="1">
        <v>3</v>
      </c>
      <c r="FI185" s="1">
        <v>0</v>
      </c>
      <c r="FJ185" s="1">
        <v>11</v>
      </c>
      <c r="FK185" s="1">
        <v>16</v>
      </c>
      <c r="FL185" s="1">
        <v>0</v>
      </c>
      <c r="FM185" s="1">
        <v>68</v>
      </c>
      <c r="FN185" s="1">
        <v>3</v>
      </c>
      <c r="FO185" s="1">
        <v>0</v>
      </c>
      <c r="FP185" s="1">
        <v>52</v>
      </c>
      <c r="FQ185" s="1">
        <v>0</v>
      </c>
      <c r="FR185" s="1">
        <f>SUM(Tableau17[[#This Row],[2019-T1-ALEXANDRE Audric]:[2019-T1-MARIE Florie]])</f>
        <v>350</v>
      </c>
      <c r="FS185" s="1">
        <v>45</v>
      </c>
      <c r="FT185" s="1">
        <v>137</v>
      </c>
      <c r="FU185" s="1">
        <v>0</v>
      </c>
      <c r="FV185" s="1">
        <v>235</v>
      </c>
      <c r="FW185" s="1">
        <v>0</v>
      </c>
      <c r="FX185" s="1">
        <v>417</v>
      </c>
      <c r="GD185" s="1">
        <v>0</v>
      </c>
      <c r="GE185" s="1">
        <v>120</v>
      </c>
      <c r="GF185" s="1">
        <v>66</v>
      </c>
      <c r="GG185" s="1">
        <v>0</v>
      </c>
      <c r="GH185" s="1">
        <v>203</v>
      </c>
      <c r="GI185" s="1">
        <v>0</v>
      </c>
      <c r="GJ185" s="1">
        <v>389</v>
      </c>
      <c r="GK185" s="1">
        <v>138</v>
      </c>
      <c r="GL185" s="1">
        <v>79</v>
      </c>
      <c r="GM185" s="1">
        <v>0</v>
      </c>
      <c r="GN185" s="1">
        <v>176</v>
      </c>
      <c r="GO185" s="1">
        <v>0</v>
      </c>
      <c r="GP185" s="1">
        <v>393</v>
      </c>
      <c r="GQ185" s="1">
        <v>141</v>
      </c>
      <c r="GR185" s="1">
        <v>23</v>
      </c>
      <c r="GS185" s="1">
        <v>0</v>
      </c>
      <c r="GT185" s="1">
        <v>163</v>
      </c>
      <c r="GU185" s="1">
        <v>0</v>
      </c>
      <c r="GV185" s="1">
        <v>327</v>
      </c>
      <c r="GW185" s="1">
        <v>168</v>
      </c>
      <c r="GX185" s="1">
        <v>0</v>
      </c>
      <c r="GY185" s="1">
        <v>0</v>
      </c>
      <c r="GZ185" s="1">
        <v>170</v>
      </c>
      <c r="HA185" s="1">
        <v>0</v>
      </c>
      <c r="HB185" s="1">
        <v>338</v>
      </c>
      <c r="HC185" s="1">
        <v>184</v>
      </c>
      <c r="HD185" s="1">
        <v>48</v>
      </c>
      <c r="HE185" s="1">
        <v>85</v>
      </c>
      <c r="HF185" s="1">
        <v>193</v>
      </c>
      <c r="HG185" s="1">
        <v>5</v>
      </c>
      <c r="HH185" s="1">
        <v>515</v>
      </c>
      <c r="HI185" s="1">
        <v>206</v>
      </c>
      <c r="HJ185" s="1">
        <v>0</v>
      </c>
      <c r="HK185" s="1">
        <v>230</v>
      </c>
      <c r="HL185" s="1">
        <v>0</v>
      </c>
      <c r="HM185" s="1">
        <v>0</v>
      </c>
      <c r="HN185" s="1">
        <v>436</v>
      </c>
      <c r="HO185" s="1">
        <v>112</v>
      </c>
      <c r="HP185" s="1">
        <v>10</v>
      </c>
      <c r="HQ185" s="1">
        <v>52</v>
      </c>
      <c r="HR185" s="1">
        <v>162</v>
      </c>
      <c r="HS185" s="1">
        <v>20</v>
      </c>
      <c r="HT185" s="1">
        <v>356</v>
      </c>
      <c r="HU185" s="1">
        <v>63</v>
      </c>
      <c r="HV185" s="1">
        <v>31</v>
      </c>
      <c r="HW185" s="1">
        <v>11</v>
      </c>
      <c r="HX185" s="1">
        <v>151</v>
      </c>
      <c r="HY185" s="1">
        <v>0</v>
      </c>
      <c r="HZ185" s="1">
        <v>256</v>
      </c>
      <c r="IA185" s="1">
        <v>76</v>
      </c>
      <c r="IB185" s="1">
        <v>8</v>
      </c>
      <c r="IC185" s="1">
        <v>66</v>
      </c>
      <c r="ID185" s="1">
        <v>167</v>
      </c>
      <c r="IE185" s="1">
        <v>1</v>
      </c>
      <c r="IF185" s="1">
        <v>318</v>
      </c>
      <c r="IG185" s="1">
        <v>115</v>
      </c>
      <c r="IH185" s="1">
        <v>0</v>
      </c>
      <c r="II185" s="1">
        <v>143</v>
      </c>
      <c r="IJ185" s="1">
        <v>0</v>
      </c>
      <c r="IK185" s="1">
        <v>0</v>
      </c>
      <c r="IL185" s="1">
        <v>258</v>
      </c>
      <c r="IM185" s="26">
        <f>IFERROR(Tableau17[[#This Row],[LDIV]]/Tableau17[[#This Row],[Total général]],"")</f>
        <v>0</v>
      </c>
      <c r="IN185" s="26">
        <f>IFERROR(Tableau17[[#This Row],[LDVC]]/Tableau17[[#This Row],[Total général]],"")</f>
        <v>0</v>
      </c>
      <c r="IO185" s="26">
        <f>IFERROR(Tableau17[[#This Row],[LDVD]]/Tableau17[[#This Row],[Total général]],"")</f>
        <v>3.515625E-2</v>
      </c>
      <c r="IP185" s="26">
        <f>IFERROR(Tableau17[[#This Row],[LDVG]]/Tableau17[[#This Row],[Total général]],"")</f>
        <v>7.8125E-2</v>
      </c>
      <c r="IQ185" s="26">
        <f>IFERROR(Tableau17[[#This Row],[LEXD]]/Tableau17[[#This Row],[Total général]],"")</f>
        <v>0</v>
      </c>
      <c r="IR185" s="26">
        <f>IFERROR(Tableau17[[#This Row],[LEXG]]/Tableau17[[#This Row],[Total général]],"")</f>
        <v>3.90625E-2</v>
      </c>
      <c r="IS185" s="26">
        <f>IFERROR(Tableau17[[#This Row],[LLR]]/Tableau17[[#This Row],[Total général]],"")</f>
        <v>8.59375E-2</v>
      </c>
      <c r="IT185" s="26">
        <f>IFERROR(Tableau17[[#This Row],[LREM]]/Tableau17[[#This Row],[Total général]],"")</f>
        <v>4.296875E-2</v>
      </c>
      <c r="IU185" s="26">
        <f>IFERROR(Tableau17[[#This Row],[LRN]]/Tableau17[[#This Row],[Total général]],"")</f>
        <v>0.24609375</v>
      </c>
      <c r="IV185" s="26">
        <f>IFERROR(Tableau17[[#This Row],[LUG]]/Tableau17[[#This Row],[Total général]],"")</f>
        <v>0.37890625</v>
      </c>
      <c r="IW185" s="26">
        <f>IFERROR(Tableau17[[#This Row],[LVEC]]/Tableau17[[#This Row],[Total général]],"")</f>
        <v>9.375E-2</v>
      </c>
      <c r="IX185" s="26">
        <f>IFERROR(Tableau17[[#This Row],[2008-T1-LCMD]]/Tableau17[[#This Row],[2008-T1-TOTAL]],"")</f>
        <v>2.3980815347721823E-2</v>
      </c>
      <c r="IY185" s="26">
        <f>IFERROR(Tableau17[[#This Row],[2008-T1-LDVD]]/Tableau17[[#This Row],[2008-T1-TOTAL]],"")</f>
        <v>0</v>
      </c>
      <c r="IZ185" s="26">
        <f>IFERROR(Tableau17[[#This Row],[2008-T1-LEXD]]/Tableau17[[#This Row],[2008-T1-TOTAL]],"")</f>
        <v>0</v>
      </c>
      <c r="JA185" s="26">
        <f>IFERROR(Tableau17[[#This Row],[2008-T1-LEXG]]/Tableau17[[#This Row],[2008-T1-TOTAL]],"")</f>
        <v>0.11990407673860912</v>
      </c>
      <c r="JB185" s="26">
        <f>IFERROR(Tableau17[[#This Row],[2008-T1-LFN]]/Tableau17[[#This Row],[2008-T1-TOTAL]],"")</f>
        <v>0.1079136690647482</v>
      </c>
      <c r="JC185" s="26">
        <f>IFERROR(Tableau17[[#This Row],[2008-T1-LMAJ]]/Tableau17[[#This Row],[2008-T1-TOTAL]],"")</f>
        <v>0.30455635491606714</v>
      </c>
      <c r="JD185" s="26">
        <f>IFERROR(Tableau17[[#This Row],[2008-T1-LUG]]/Tableau17[[#This Row],[2008-T1-TOTAL]],"")</f>
        <v>0.44364508393285373</v>
      </c>
      <c r="JE185" s="26" t="str">
        <f>IFERROR(Tableau17[[#This Row],[2008-T2-LFN]]/Tableau17[[#This Row],[2008-T2-TOTAL]],"")</f>
        <v/>
      </c>
      <c r="JF185" s="26" t="str">
        <f>IFERROR(Tableau17[[#This Row],[2008-T2-LGC]]/Tableau17[[#This Row],[2008-T2-TOTAL]],"")</f>
        <v/>
      </c>
      <c r="JG185" s="26" t="str">
        <f>IFERROR(Tableau17[[#This Row],[2008-T2-LMAJ]]/Tableau17[[#This Row],[2008-T2-TOTAL]],"")</f>
        <v/>
      </c>
      <c r="JH185" s="26" t="str">
        <f>IFERROR(Tableau17[[#This Row],[2008-T2-LUG]]/Tableau17[[#This Row],[2008-T2-TOTAL]],"")</f>
        <v/>
      </c>
      <c r="JI185" s="26">
        <f>IFERROR(Tableau17[[#This Row],[2014-T1-LDIV]]/Tableau17[[#This Row],[2014-T1-TOTAL]],"")</f>
        <v>0</v>
      </c>
      <c r="JJ185" s="26">
        <f>IFERROR(Tableau17[[#This Row],[2014-T1-LDVD]]/Tableau17[[#This Row],[2014-T1-TOTAL]],"")</f>
        <v>0</v>
      </c>
      <c r="JK185" s="26">
        <f>IFERROR(Tableau17[[#This Row],[2014-T1-LDVG]]/Tableau17[[#This Row],[2014-T1-TOTAL]],"")</f>
        <v>7.1979434447300775E-2</v>
      </c>
      <c r="JL185" s="26">
        <f>IFERROR(Tableau17[[#This Row],[2014-T1-LEXG]]/Tableau17[[#This Row],[2014-T1-TOTAL]],"")</f>
        <v>5.1413881748071976E-3</v>
      </c>
      <c r="JM185" s="26">
        <f>IFERROR(Tableau17[[#This Row],[2014-T1-LFG]]/Tableau17[[#This Row],[2014-T1-TOTAL]],"")</f>
        <v>0.19280205655526991</v>
      </c>
      <c r="JN185" s="26">
        <f>IFERROR(Tableau17[[#This Row],[2014-T1-LFN]]/Tableau17[[#This Row],[2014-T1-TOTAL]],"")</f>
        <v>0.30848329048843187</v>
      </c>
      <c r="JO185" s="26">
        <f>IFERROR(Tableau17[[#This Row],[2014-T1-LUD]]/Tableau17[[#This Row],[2014-T1-TOTAL]],"")</f>
        <v>0.16966580976863754</v>
      </c>
      <c r="JP185" s="26">
        <f>IFERROR(Tableau17[[#This Row],[2014-T1-LUG]]/Tableau17[[#This Row],[2014-T1-TOTAL]],"")</f>
        <v>0.25192802056555269</v>
      </c>
      <c r="JQ185" s="26">
        <f>IFERROR(Tableau17[[#This Row],[2014-T2-LFN]]/Tableau17[[#This Row],[2014-T2-TOTAL]],"")</f>
        <v>0.35114503816793891</v>
      </c>
      <c r="JR185" s="26">
        <f>IFERROR(Tableau17[[#This Row],[2014-T2-LUD]]/Tableau17[[#This Row],[2014-T2-TOTAL]],"")</f>
        <v>0.2010178117048346</v>
      </c>
      <c r="JS185" s="26">
        <f>IFERROR(Tableau17[[#This Row],[2014-T2-LUG]]/Tableau17[[#This Row],[2014-T2-TOTAL]],"")</f>
        <v>0.44783715012722647</v>
      </c>
      <c r="JT185" s="26">
        <f>IFERROR(Tableau17[[#This Row],[2015-T1-BC-DIV]]/Tableau17[[#This Row],[2015-T1-TOTAL]],"")</f>
        <v>0</v>
      </c>
      <c r="JU185" s="26">
        <f>IFERROR(Tableau17[[#This Row],[2015-T1-BC-DLF]]/Tableau17[[#This Row],[2015-T1-TOTAL]],"")</f>
        <v>2.1406727828746176E-2</v>
      </c>
      <c r="JV185" s="26">
        <f>IFERROR(Tableau17[[#This Row],[2015-T1-BC-DVD]]/Tableau17[[#This Row],[2015-T1-TOTAL]],"")</f>
        <v>0</v>
      </c>
      <c r="JW185" s="26">
        <f>IFERROR(Tableau17[[#This Row],[2015-T1-BC-DVG]]/Tableau17[[#This Row],[2015-T1-TOTAL]],"")</f>
        <v>0.29663608562691129</v>
      </c>
      <c r="JX185" s="26">
        <f>IFERROR(Tableau17[[#This Row],[2015-T1-BC-FG]]/Tableau17[[#This Row],[2015-T1-TOTAL]],"")</f>
        <v>0</v>
      </c>
      <c r="JY185" s="26">
        <f>IFERROR(Tableau17[[#This Row],[2015-T1-BC-FN]]/Tableau17[[#This Row],[2015-T1-TOTAL]],"")</f>
        <v>0.40978593272171254</v>
      </c>
      <c r="JZ185" s="26">
        <f>IFERROR(Tableau17[[#This Row],[2015-T1-BC-MDM]]/Tableau17[[#This Row],[2015-T1-TOTAL]],"")</f>
        <v>0</v>
      </c>
      <c r="KA185" s="26">
        <f>IFERROR(Tableau17[[#This Row],[2015-T1-BC-RDG]]/Tableau17[[#This Row],[2015-T1-TOTAL]],"")</f>
        <v>0</v>
      </c>
      <c r="KB185" s="26">
        <f>IFERROR(Tableau17[[#This Row],[2015-T1-BC-SOC]]/Tableau17[[#This Row],[2015-T1-TOTAL]],"")</f>
        <v>0.20183486238532111</v>
      </c>
      <c r="KC185" s="26">
        <f>IFERROR(Tableau17[[#This Row],[2015-T1-BC-UD]]/Tableau17[[#This Row],[2015-T1-TOTAL]],"")</f>
        <v>7.0336391437308868E-2</v>
      </c>
      <c r="KD185" s="26">
        <f>IFERROR(Tableau17[[#This Row],[2015-T1-BC-UG]]/Tableau17[[#This Row],[2015-T1-TOTAL]],"")</f>
        <v>0</v>
      </c>
      <c r="KE185" s="26">
        <f>IFERROR(Tableau17[[#This Row],[2015-T1-BC-VEC]]/Tableau17[[#This Row],[2015-T1-TOTAL]],"")</f>
        <v>0</v>
      </c>
      <c r="KF185" s="26">
        <f>IFERROR(Tableau17[[#This Row],[2015-T2-BC-DVG]]/Tableau17[[#This Row],[2015-T2-TOTAL]],"")</f>
        <v>0</v>
      </c>
      <c r="KG185" s="26">
        <f>IFERROR(Tableau17[[#This Row],[2015-T2-BC-FN]]/Tableau17[[#This Row],[2015-T2-TOTAL]],"")</f>
        <v>0.49704142011834318</v>
      </c>
      <c r="KH185" s="26">
        <f>IFERROR(Tableau17[[#This Row],[2015-T2-BC-SOC]]/Tableau17[[#This Row],[2015-T2-TOTAL]],"")</f>
        <v>0.50295857988165682</v>
      </c>
      <c r="KI185" s="26">
        <f>IFERROR(Tableau17[[#This Row],[2015-T2-BC-UD]]/Tableau17[[#This Row],[2015-T2-TOTAL]],"")</f>
        <v>0</v>
      </c>
      <c r="KJ185" s="26">
        <f>IFERROR(Tableau17[[#This Row],[2015-T2-BC-UG]]/Tableau17[[#This Row],[2015-T2-TOTAL]],"")</f>
        <v>0</v>
      </c>
      <c r="KK185" s="26">
        <f>IFERROR(Tableau17[[#This Row],[2017 (L)-T1-COM]]/Tableau17[[#This Row],[2017 (L)-T1-TOTAL]],"")</f>
        <v>0.14465408805031446</v>
      </c>
      <c r="KL185" s="26">
        <f>IFERROR(Tableau17[[#This Row],[2017 (L)-T1-DIV]]/Tableau17[[#This Row],[2017 (L)-T1-TOTAL]],"")</f>
        <v>3.1446540880503146E-3</v>
      </c>
      <c r="KM185" s="26">
        <f>IFERROR(Tableau17[[#This Row],[2017 (L)-T1-DLF]]/Tableau17[[#This Row],[2017 (L)-T1-TOTAL]],"")</f>
        <v>9.433962264150943E-3</v>
      </c>
      <c r="KN185" s="26">
        <f>IFERROR(Tableau17[[#This Row],[2017 (L)-T1-DVD]]/Tableau17[[#This Row],[2017 (L)-T1-TOTAL]],"")</f>
        <v>0</v>
      </c>
      <c r="KO185" s="26">
        <f>IFERROR(Tableau17[[#This Row],[2017 (L)-T1-DVG]]/Tableau17[[#This Row],[2017 (L)-T1-TOTAL]],"")</f>
        <v>0</v>
      </c>
      <c r="KP185" s="26">
        <f>IFERROR(Tableau17[[#This Row],[2017 (L)-T1-ECO]]/Tableau17[[#This Row],[2017 (L)-T1-TOTAL]],"")</f>
        <v>6.6037735849056603E-2</v>
      </c>
      <c r="KQ185" s="26">
        <f>IFERROR(Tableau17[[#This Row],[2017 (L)-T1-EXD]]/Tableau17[[#This Row],[2017 (L)-T1-TOTAL]],"")</f>
        <v>0</v>
      </c>
      <c r="KR185" s="26">
        <f>IFERROR(Tableau17[[#This Row],[2017 (L)-T1-EXG]]/Tableau17[[#This Row],[2017 (L)-T1-TOTAL]],"")</f>
        <v>1.5723270440251572E-2</v>
      </c>
      <c r="KS185" s="26">
        <f>IFERROR(Tableau17[[#This Row],[2017 (L)-T1-FI]]/Tableau17[[#This Row],[2017 (L)-T1-TOTAL]],"")</f>
        <v>0.14779874213836477</v>
      </c>
      <c r="KT185" s="26">
        <f>IFERROR(Tableau17[[#This Row],[2017 (L)-T1-FN]]/Tableau17[[#This Row],[2017 (L)-T1-TOTAL]],"")</f>
        <v>0.22955974842767296</v>
      </c>
      <c r="KU185" s="26">
        <f>IFERROR(Tableau17[[#This Row],[2017 (L)-T1-LR]]/Tableau17[[#This Row],[2017 (L)-T1-TOTAL]],"")</f>
        <v>0</v>
      </c>
      <c r="KV185" s="26">
        <f>IFERROR(Tableau17[[#This Row],[2017 (L)-T1-MDM]]/Tableau17[[#This Row],[2017 (L)-T1-TOTAL]],"")</f>
        <v>0</v>
      </c>
      <c r="KW185" s="26">
        <f>IFERROR(Tableau17[[#This Row],[2017 (L)-T1-RDG]]/Tableau17[[#This Row],[2017 (L)-T1-TOTAL]],"")</f>
        <v>0</v>
      </c>
      <c r="KX185" s="26">
        <f>IFERROR(Tableau17[[#This Row],[2017 (L)-T1-REG]]/Tableau17[[#This Row],[2017 (L)-T1-TOTAL]],"")</f>
        <v>0</v>
      </c>
      <c r="KY185" s="26">
        <f>IFERROR(Tableau17[[#This Row],[2017 (L)-T1-REM]]/Tableau17[[#This Row],[2017 (L)-T1-TOTAL]],"")</f>
        <v>0.20754716981132076</v>
      </c>
      <c r="KZ185" s="26">
        <f>IFERROR(Tableau17[[#This Row],[2017 (L)-T1-SOC]]/Tableau17[[#This Row],[2017 (L)-T1-TOTAL]],"")</f>
        <v>0.15094339622641509</v>
      </c>
      <c r="LA185" s="26">
        <f>IFERROR(Tableau17[[#This Row],[2017 (L)-T1-UDI]]/Tableau17[[#This Row],[2017 (L)-T1-TOTAL]],"")</f>
        <v>2.5157232704402517E-2</v>
      </c>
      <c r="LB185" s="26">
        <f>IFERROR(Tableau17[[#This Row],[2017 (L)-T2-FI]]/Tableau17[[#This Row],[2017 (L)-T2-TOTAL]],"")</f>
        <v>0</v>
      </c>
      <c r="LC185" s="26">
        <f>IFERROR(Tableau17[[#This Row],[2017 (L)-T2-FN]]/Tableau17[[#This Row],[2017 (L)-T2-TOTAL]],"")</f>
        <v>0.44573643410852715</v>
      </c>
      <c r="LD185" s="26">
        <f>IFERROR(Tableau17[[#This Row],[2017 (L)-T2-LR]]/Tableau17[[#This Row],[2017 (L)-T2-TOTAL]],"")</f>
        <v>0</v>
      </c>
      <c r="LE185" s="26">
        <f>IFERROR(Tableau17[[#This Row],[2017 (L)-T2-MDM]]/Tableau17[[#This Row],[2017 (L)-T2-TOTAL]],"")</f>
        <v>0</v>
      </c>
      <c r="LF185" s="26">
        <f>IFERROR(Tableau17[[#This Row],[2017 (L)-T2-REM]]/Tableau17[[#This Row],[2017 (L)-T2-TOTAL]],"")</f>
        <v>0.55426356589147285</v>
      </c>
      <c r="LG185" s="26">
        <f>IFERROR(Tableau17[[#This Row],[2017-T1-ARTHAUD Nathalie]]/Tableau17[[#This Row],[2017-T1-TOTAL]],"")</f>
        <v>1.1650485436893204E-2</v>
      </c>
      <c r="LH185" s="26">
        <f>IFERROR(Tableau17[[#This Row],[2017-T1-ASSELINEAU Fran]]/Tableau17[[#This Row],[2017-T1-TOTAL]],"")</f>
        <v>9.7087378640776691E-3</v>
      </c>
      <c r="LI185" s="26">
        <f>IFERROR(Tableau17[[#This Row],[2017-T1-CHEMINADE Jacques]]/Tableau17[[#This Row],[2017-T1-TOTAL]],"")</f>
        <v>0</v>
      </c>
      <c r="LJ185" s="26">
        <f>IFERROR(Tableau17[[#This Row],[2017-T1-DUPONT-AIGNAN Nicolas]]/Tableau17[[#This Row],[2017-T1-TOTAL]],"")</f>
        <v>1.9417475728155338E-2</v>
      </c>
      <c r="LK185" s="26">
        <f>IFERROR(Tableau17[[#This Row],[2017-T1-FILLON Fran]]/Tableau17[[#This Row],[2017-T1-TOTAL]],"")</f>
        <v>9.3203883495145634E-2</v>
      </c>
      <c r="LL185" s="26">
        <f>IFERROR(Tableau17[[#This Row],[2017-T1-HAMON Beno]]/Tableau17[[#This Row],[2017-T1-TOTAL]],"")</f>
        <v>6.0194174757281553E-2</v>
      </c>
      <c r="LM185" s="26">
        <f>IFERROR(Tableau17[[#This Row],[2017-T1-LASSALLE Jean]]/Tableau17[[#This Row],[2017-T1-TOTAL]],"")</f>
        <v>9.7087378640776691E-3</v>
      </c>
      <c r="LN185" s="26">
        <f>IFERROR(Tableau17[[#This Row],[2017-T1-LE PEN Marine]]/Tableau17[[#This Row],[2017-T1-TOTAL]],"")</f>
        <v>0.32815533980582523</v>
      </c>
      <c r="LO185" s="26">
        <f>IFERROR(Tableau17[[#This Row],[2017-T1-M Jean-Luc]]/Tableau17[[#This Row],[2017-T1-TOTAL]],"")</f>
        <v>0.29902912621359223</v>
      </c>
      <c r="LP185" s="26">
        <f>IFERROR(Tableau17[[#This Row],[2017-T1-MACRON Emmanuel]]/Tableau17[[#This Row],[2017-T1-TOTAL]],"")</f>
        <v>0.1650485436893204</v>
      </c>
      <c r="LQ185" s="26">
        <f>IFERROR(Tableau17[[#This Row],[2017-T1-POUTOU Philippe]]/Tableau17[[#This Row],[2017-T1-TOTAL]],"")</f>
        <v>3.8834951456310678E-3</v>
      </c>
      <c r="LR185" s="26">
        <f>IFERROR(Tableau17[[#This Row],[2017-T2-LE PEN Marine]]/Tableau17[[#This Row],[2017-T2-TOTAL]],"")</f>
        <v>0.47247706422018348</v>
      </c>
      <c r="LS185" s="26">
        <f>IFERROR(Tableau17[[#This Row],[2017-T2-MACRON Emmanuel]]/Tableau17[[#This Row],[2017-T2-TOTAL]],"")</f>
        <v>0.52752293577981646</v>
      </c>
      <c r="LT185" s="26">
        <f>IFERROR(Tableau17[[#This Row],[2019-T1-ALEXANDRE Audric]]/Tableau17[[#This Row],[2019-T1-TOTAL]],"")</f>
        <v>0</v>
      </c>
      <c r="LU185" s="26">
        <f>IFERROR(Tableau17[[#This Row],[2019-T1-ARTHAUD Nathalie]]/Tableau17[[#This Row],[2019-T1-TOTAL]],"")</f>
        <v>2.5714285714285714E-2</v>
      </c>
      <c r="LV185" s="26">
        <f>IFERROR(Tableau17[[#This Row],[2019-T1-ASSELINEAU François]]/Tableau17[[#This Row],[2019-T1-TOTAL]],"")</f>
        <v>8.5714285714285719E-3</v>
      </c>
      <c r="LW185" s="26">
        <f>IFERROR(Tableau17[[#This Row],[2019-T1-AUBRY Manon]]/Tableau17[[#This Row],[2019-T1-TOTAL]],"")</f>
        <v>8.5714285714285715E-2</v>
      </c>
      <c r="LX185" s="26">
        <f>IFERROR(Tableau17[[#This Row],[2019-T1-AZERGUI Nagib]]/Tableau17[[#This Row],[2019-T1-TOTAL]],"")</f>
        <v>5.7142857142857143E-3</v>
      </c>
      <c r="LY185" s="26">
        <f>IFERROR(Tableau17[[#This Row],[2019-T1-BARDELLA Jordan]]/Tableau17[[#This Row],[2019-T1-TOTAL]],"")</f>
        <v>0.30285714285714288</v>
      </c>
      <c r="LZ185" s="26">
        <f>IFERROR(Tableau17[[#This Row],[2019-T1-BELLAMY François-Xavier]]/Tableau17[[#This Row],[2019-T1-TOTAL]],"")</f>
        <v>0.02</v>
      </c>
      <c r="MA185" s="26">
        <f>IFERROR(Tableau17[[#This Row],[2019-T1-BIDOU Olivier]]/Tableau17[[#This Row],[2019-T1-TOTAL]],"")</f>
        <v>2.8571428571428571E-3</v>
      </c>
      <c r="MB185" s="26">
        <f>IFERROR(Tableau17[[#This Row],[2019-T1-BOURG Dominique]]/Tableau17[[#This Row],[2019-T1-TOTAL]],"")</f>
        <v>2.8571428571428571E-2</v>
      </c>
      <c r="MC185" s="26">
        <f>IFERROR(Tableau17[[#This Row],[2019-T1-BROSSAT Ian]]/Tableau17[[#This Row],[2019-T1-TOTAL]],"")</f>
        <v>0.08</v>
      </c>
      <c r="MD185" s="26">
        <f>IFERROR(Tableau17[[#This Row],[2019-T1-CAILLAUD Sophie]]/Tableau17[[#This Row],[2019-T1-TOTAL]],"")</f>
        <v>0</v>
      </c>
      <c r="ME185" s="26">
        <f>IFERROR(Tableau17[[#This Row],[2019-T1-CAMUS Renaud]]/Tableau17[[#This Row],[2019-T1-TOTAL]],"")</f>
        <v>0</v>
      </c>
      <c r="MF185" s="26">
        <f>IFERROR(Tableau17[[#This Row],[2019-T1-CHALENÇON Christophe]]/Tableau17[[#This Row],[2019-T1-TOTAL]],"")</f>
        <v>0</v>
      </c>
      <c r="MG185" s="26">
        <f>IFERROR(Tableau17[[#This Row],[2019-T1-CORBET Cathy Denise Ginette]]/Tableau17[[#This Row],[2019-T1-TOTAL]],"")</f>
        <v>0</v>
      </c>
      <c r="MH185" s="26">
        <f>IFERROR(Tableau17[[#This Row],[2019-T1-DE PREVOISIN Robert]]/Tableau17[[#This Row],[2019-T1-TOTAL]],"")</f>
        <v>0</v>
      </c>
      <c r="MI185" s="26">
        <f>IFERROR(Tableau17[[#This Row],[2019-T1-DELFEL Thérèse]]/Tableau17[[#This Row],[2019-T1-TOTAL]],"")</f>
        <v>0</v>
      </c>
      <c r="MJ185" s="26">
        <f>IFERROR(Tableau17[[#This Row],[2019-T1-DIEUMEGARD Pierre]]/Tableau17[[#This Row],[2019-T1-TOTAL]],"")</f>
        <v>2.8571428571428571E-3</v>
      </c>
      <c r="MK185" s="26">
        <f>IFERROR(Tableau17[[#This Row],[2019-T1-DUPONT-AIGNAN Nicolas]]/Tableau17[[#This Row],[2019-T1-TOTAL]],"")</f>
        <v>8.5714285714285719E-3</v>
      </c>
      <c r="ML185" s="26">
        <f>IFERROR(Tableau17[[#This Row],[2019-T1-GERNIGON Yves]]/Tableau17[[#This Row],[2019-T1-TOTAL]],"")</f>
        <v>0</v>
      </c>
      <c r="MM185" s="26">
        <f>IFERROR(Tableau17[[#This Row],[2019-T1-GLUCKSMANN Raphaël]]/Tableau17[[#This Row],[2019-T1-TOTAL]],"")</f>
        <v>3.1428571428571431E-2</v>
      </c>
      <c r="MN185" s="26">
        <f>IFERROR(Tableau17[[#This Row],[2019-T1-HAMON Benoît]]/Tableau17[[#This Row],[2019-T1-TOTAL]],"")</f>
        <v>4.5714285714285714E-2</v>
      </c>
      <c r="MO185" s="26">
        <f>IFERROR(Tableau17[[#This Row],[2019-T1-HELGEN Gilles]]/Tableau17[[#This Row],[2019-T1-TOTAL]],"")</f>
        <v>0</v>
      </c>
      <c r="MP185" s="26">
        <f>IFERROR(Tableau17[[#This Row],[2019-T1-JADOT Yannick]]/Tableau17[[#This Row],[2019-T1-TOTAL]],"")</f>
        <v>0.19428571428571428</v>
      </c>
      <c r="MQ185" s="26">
        <f>IFERROR(Tableau17[[#This Row],[2019-T1-LAGARDE Jean-Christophe]]/Tableau17[[#This Row],[2019-T1-TOTAL]],"")</f>
        <v>8.5714285714285719E-3</v>
      </c>
      <c r="MR185" s="26">
        <f>IFERROR(Tableau17[[#This Row],[2019-T1-LALANNE Francis]]/Tableau17[[#This Row],[2019-T1-TOTAL]],"")</f>
        <v>0</v>
      </c>
      <c r="MS185" s="26">
        <f>IFERROR(Tableau17[[#This Row],[2019-T1-LOISEAU Nathalie]]/Tableau17[[#This Row],[2019-T1-TOTAL]],"")</f>
        <v>0.14857142857142858</v>
      </c>
      <c r="MT185" s="26">
        <f>IFERROR(Tableau17[[#This Row],[2019-T1-MARIE Florie]]/Tableau17[[#This Row],[2019-T1-TOTAL]],"")</f>
        <v>0</v>
      </c>
      <c r="MU185" s="26">
        <f>IFERROR(Tableau17[[#This Row],[2008-T1-MACROEXTRDROITE]]/Tableau17[[#This Row],[2008-T1-MACROTOTALE]],"")</f>
        <v>0.1079136690647482</v>
      </c>
      <c r="MV185" s="26">
        <f>IFERROR(Tableau17[[#This Row],[2008-T1-MACRODROITE]]/Tableau17[[#This Row],[2008-T1-MACROTOTALE]],"")</f>
        <v>0.32853717026378898</v>
      </c>
      <c r="MW185" s="26">
        <f>IFERROR(Tableau17[[#This Row],[2008-T1-MACROCENTRE]]/Tableau17[[#This Row],[2008-T1-MACROTOTALE]],"")</f>
        <v>0</v>
      </c>
      <c r="MX185" s="26">
        <f>IFERROR(Tableau17[[#This Row],[2008-T1-MACROGAUCHE]]/Tableau17[[#This Row],[2008-T1-MACROTOTALE]],"")</f>
        <v>0.56354916067146288</v>
      </c>
      <c r="MY185" s="26">
        <f>IFERROR(Tableau17[[#This Row],[2008-T1-MACROAUTRE]]/Tableau17[[#This Row],[2008-T1-MACROTOTALE]],"")</f>
        <v>0</v>
      </c>
      <c r="MZ185" s="26" t="str">
        <f>IFERROR(Tableau17[[#This Row],[2008-T2-MACROEXTRDROITE]]/Tableau17[[#This Row],[2008-T2-MACROTOTALE]],"")</f>
        <v/>
      </c>
      <c r="NA185" s="26" t="str">
        <f>IFERROR(Tableau17[[#This Row],[2008-T2-MACRODROITE]]/Tableau17[[#This Row],[2008-T2-MACROTOTALE]],"")</f>
        <v/>
      </c>
      <c r="NB185" s="26" t="str">
        <f>IFERROR(Tableau17[[#This Row],[2008-T2-MACROCENTRE]]/Tableau17[[#This Row],[2008-T2-MACROTOTALE]],"")</f>
        <v/>
      </c>
      <c r="NC185" s="26" t="str">
        <f>IFERROR(Tableau17[[#This Row],[2008-T2-MACROGAUCHE]]/Tableau17[[#This Row],[2008-T2-MACROTOTALE]],"")</f>
        <v/>
      </c>
      <c r="ND185" s="26" t="str">
        <f>IFERROR(Tableau17[[#This Row],[2008-T2-MACROAUTRE]]/Tableau17[[#This Row],[2008-T2-MACROTOTALE]],"")</f>
        <v/>
      </c>
      <c r="NE185" s="26">
        <f>IFERROR(Tableau17[[#This Row],[2014-T1-MACROEXTRDROITE]]/Tableau17[[#This Row],[2014-T1-MACROTOTALE]],"")</f>
        <v>0.30848329048843187</v>
      </c>
      <c r="NF185" s="26">
        <f>IFERROR(Tableau17[[#This Row],[2014-T1-MACRODROITE]]/Tableau17[[#This Row],[2014-T1-MACROTOTALE]],"")</f>
        <v>0.16966580976863754</v>
      </c>
      <c r="NG185" s="26">
        <f>IFERROR(Tableau17[[#This Row],[2014-T1-MACROCENTRE]]/Tableau17[[#This Row],[2014-T1-MACROTOTALE]],"")</f>
        <v>0</v>
      </c>
      <c r="NH185" s="26">
        <f>IFERROR(Tableau17[[#This Row],[2014-T1-MACROGAUCHE]]/Tableau17[[#This Row],[2014-T1-MACROTOTALE]],"")</f>
        <v>0.52185089974293064</v>
      </c>
      <c r="NI185" s="26">
        <f>IFERROR(Tableau17[[#This Row],[2014-T1-MACROAUTRE]]/Tableau17[[#This Row],[2014-T1-MACROTOTALE]],"")</f>
        <v>0</v>
      </c>
      <c r="NJ185" s="26">
        <f>IFERROR(Tableau17[[#This Row],[2014-T2-MACROEXTRDROITE]]/Tableau17[[#This Row],[2014-T2-MACROTOTALE]],"")</f>
        <v>0.35114503816793891</v>
      </c>
      <c r="NK185" s="26">
        <f>IFERROR(Tableau17[[#This Row],[2014-T2-MACRODROITE]]/Tableau17[[#This Row],[2014-T2-MACROTOTALE]],"")</f>
        <v>0.2010178117048346</v>
      </c>
      <c r="NL185" s="26">
        <f>IFERROR(Tableau17[[#This Row],[2014-T2-MACROCENTRE]]/Tableau17[[#This Row],[2014-T2-MACROTOTALE]],"")</f>
        <v>0</v>
      </c>
      <c r="NM185" s="26">
        <f>IFERROR(Tableau17[[#This Row],[2014-T2-MACROGAUCHE]]/Tableau17[[#This Row],[2014-T2-MACROTOTALE]],"")</f>
        <v>0.44783715012722647</v>
      </c>
      <c r="NN185" s="26">
        <f>IFERROR(Tableau17[[#This Row],[2014-T2-MACROAUTRE]]/Tableau17[[#This Row],[2014-T2-MACROTOTALE]],"")</f>
        <v>0</v>
      </c>
      <c r="NO185" s="26">
        <f>IFERROR( Tableau17[[#This Row],[2015-T1-MACROEXTRDROITE]]/Tableau17[[#This Row],[2015-T1-MACROTOTALE]],"")</f>
        <v>0.43119266055045874</v>
      </c>
      <c r="NP185" s="26">
        <f>IFERROR(Tableau17[[#This Row],[2015-T1-MACRODROITE]]/Tableau17[[#This Row],[2015-T1-MACROTOTALE]],"")</f>
        <v>7.0336391437308868E-2</v>
      </c>
      <c r="NQ185" s="26">
        <f>IFERROR(Tableau17[[#This Row],[2015-T1-MACROCENTRE]]/Tableau17[[#This Row],[2015-T1-MACROTOTALE]],"")</f>
        <v>0</v>
      </c>
      <c r="NR185" s="26">
        <f>IFERROR(Tableau17[[#This Row],[2015-T1-MACROGAUCHE]]/Tableau17[[#This Row],[2015-T1-MACROTOTALE]],"")</f>
        <v>0.49847094801223241</v>
      </c>
      <c r="NS185" s="26">
        <f>IFERROR(Tableau17[[#This Row],[2015-T1-MACROAUTRE]]/Tableau17[[#This Row],[2015-T1-MACROTOTALE]],"")</f>
        <v>0</v>
      </c>
      <c r="NT185" s="26">
        <f>IFERROR(Tableau17[[#This Row],[2015-T2-MACROEXTRDROITE]]/Tableau17[[#This Row],[2015-T2-MACROTOTALE]],"")</f>
        <v>0.49704142011834318</v>
      </c>
      <c r="NU185" s="26">
        <f>IFERROR(Tableau17[[#This Row],[2015-T2-MACRODROITE]]/Tableau17[[#This Row],[2015-T2-MACROTOTALE]],"")</f>
        <v>0</v>
      </c>
      <c r="NV185" s="26">
        <f>IFERROR(Tableau17[[#This Row],[2015-T2-MACROCENTRE]]/Tableau17[[#This Row],[2015-T2-MACROTOTALE]],"")</f>
        <v>0</v>
      </c>
      <c r="NW185" s="26">
        <f>IFERROR(Tableau17[[#This Row],[2015-T2-MACROGAUCHE]]/Tableau17[[#This Row],[2015-T2-MACROTOTALE]],"")</f>
        <v>0.50295857988165682</v>
      </c>
      <c r="NX185" s="26">
        <f>IFERROR(Tableau17[[#This Row],[2015-T2-MACROAUTRE]]/Tableau17[[#This Row],[2015-T2-MACROTOTALE]],"")</f>
        <v>0</v>
      </c>
      <c r="NY185" s="26">
        <f>IFERROR(Tableau17[[#This Row],[2017-T1-MACROEXTRDROITE]]/Tableau17[[#This Row],[2017-T1-MACROTOTALE]],"")</f>
        <v>0.35728155339805823</v>
      </c>
      <c r="NZ185" s="26">
        <f>IFERROR(Tableau17[[#This Row],[2017-T1-MACRODROITE]]/Tableau17[[#This Row],[2017-T1-MACROTOTALE]],"")</f>
        <v>9.3203883495145634E-2</v>
      </c>
      <c r="OA185" s="26">
        <f>IFERROR(Tableau17[[#This Row],[2017-T1-MACROCENTRE]]/Tableau17[[#This Row],[2017-T1-MACROTOTALE]],"")</f>
        <v>0.1650485436893204</v>
      </c>
      <c r="OB185" s="26">
        <f>IFERROR(Tableau17[[#This Row],[2017-T1-MACROGAUCHE]]/Tableau17[[#This Row],[2017-T1-MACROTOTALE]],"")</f>
        <v>0.37475728155339805</v>
      </c>
      <c r="OC185" s="26">
        <f>IFERROR(Tableau17[[#This Row],[2017-T1-MACROAUTRE]]/Tableau17[[#This Row],[2017-T1-MACROTOTALE]],"")</f>
        <v>9.7087378640776691E-3</v>
      </c>
      <c r="OD185" s="26">
        <f>IFERROR(Tableau17[[#This Row],[2017-T2-MACROEXTRDROITE]]/Tableau17[[#This Row],[2017-T2-MACROTOTALE]],"")</f>
        <v>0.47247706422018348</v>
      </c>
      <c r="OE185" s="26">
        <f>IFERROR(Tableau17[[#This Row],[2017-T2-MACRODROITE]]/Tableau17[[#This Row],[2017-T2-MACROTOTALE]],"")</f>
        <v>0</v>
      </c>
      <c r="OF185" s="26">
        <f>IFERROR(Tableau17[[#This Row],[2017-T2-MACROCENTRE]]/Tableau17[[#This Row],[2017-T2-MACROTOTALE]],"")</f>
        <v>0.52752293577981646</v>
      </c>
      <c r="OG185" s="26">
        <f>IFERROR(Tableau17[[#This Row],[2017-T2-MACROGAUCHE]]/Tableau17[[#This Row],[2017-T2-MACROTOTALE]],"")</f>
        <v>0</v>
      </c>
      <c r="OH185" s="26">
        <f>IFERROR(Tableau17[[#This Row],[2017-T2-MACROAUTRE]]/Tableau17[[#This Row],[2017-T2-MACROTOTALE]],"")</f>
        <v>0</v>
      </c>
      <c r="OI185" s="26">
        <f>IFERROR(Tableau17[[#This Row],[2019-T1-MACROEXTRDROITE]]/Tableau17[[#This Row],[2019-T1-MACROTOTALE]],"")</f>
        <v>0.3146067415730337</v>
      </c>
      <c r="OJ185" s="26">
        <f>IFERROR(Tableau17[[#This Row],[2019-T1-MACRODROITE]]/Tableau17[[#This Row],[2019-T1-MACROTOTALE]],"")</f>
        <v>2.8089887640449437E-2</v>
      </c>
      <c r="OK185" s="26">
        <f>IFERROR(Tableau17[[#This Row],[2019-T1-MACROCENTRE]]/Tableau17[[#This Row],[2019-T1-MACROTOTALE]],"")</f>
        <v>0.14606741573033707</v>
      </c>
      <c r="OL185" s="26">
        <f>IFERROR(Tableau17[[#This Row],[2019-T1-MACROGAUCHE]]/Tableau17[[#This Row],[2019-T1-MACROTOTALE]],"")</f>
        <v>0.4550561797752809</v>
      </c>
      <c r="OM185" s="26">
        <f>IFERROR(Tableau17[[#This Row],[2019-T1-MACROAUTRE]]/Tableau17[[#This Row],[2019-T1-MACROTOTALE]],"")</f>
        <v>5.6179775280898875E-2</v>
      </c>
      <c r="ON185" s="26">
        <f>IFERROR(Tableau17[[#This Row],[2020-T1-MACROEXTRDROITE]]/Tableau17[[#This Row],[2020-T1-MACROTOTALE]],"")</f>
        <v>0.24609375</v>
      </c>
      <c r="OO185" s="26">
        <f>IFERROR(Tableau17[[#This Row],[2020-T1-MACRODROITE]]/Tableau17[[#This Row],[2020-T1-MACROTOTALE]],"")</f>
        <v>0.12109375</v>
      </c>
      <c r="OP185" s="26">
        <f>IFERROR(Tableau17[[#This Row],[2020-T1-MACROCENTRE]]/Tableau17[[#This Row],[2020-T1-MACROTOTALE]],"")</f>
        <v>4.296875E-2</v>
      </c>
      <c r="OQ185" s="26">
        <f>IFERROR(Tableau17[[#This Row],[2020-T1-MACROGAUCHE]]/Tableau17[[#This Row],[2020-T1-MACROTOTALE]],"")</f>
        <v>0.58984375</v>
      </c>
      <c r="OR185" s="26">
        <f>IFERROR(Tableau17[[#This Row],[2020-T1-MACROAUTRE]]/Tableau17[[#This Row],[2020-T1-MACROTOTALE]],"")</f>
        <v>0</v>
      </c>
      <c r="OS185" s="26">
        <f>IFERROR(Tableau17[[#This Row],[2017 (L)-T1-MACROEXTRDROITE]]/Tableau17[[#This Row],[2017 (L)-T1-MACROTOTALE]],"")</f>
        <v>0.2389937106918239</v>
      </c>
      <c r="OT185" s="26">
        <f>IFERROR(Tableau17[[#This Row],[2017 (L)-T1-MACRODROITE]]/Tableau17[[#This Row],[2017 (L)-T1-MACROTOTALE]],"")</f>
        <v>2.5157232704402517E-2</v>
      </c>
      <c r="OU185" s="26">
        <f>IFERROR(Tableau17[[#This Row],[2017 (L)-T1-MACROCENTRE]]/Tableau17[[#This Row],[2017 (L)-T1-MACROTOTALE]],"")</f>
        <v>0.20754716981132076</v>
      </c>
      <c r="OV185" s="26">
        <f>IFERROR(Tableau17[[#This Row],[2017 (L)-T1-MACROGAUCHE]]/Tableau17[[#This Row],[2017 (L)-T1-MACROTOTALE]],"")</f>
        <v>0.52515723270440251</v>
      </c>
      <c r="OW185" s="26">
        <f>IFERROR(Tableau17[[#This Row],[2017 (L)-T1-MACROAUTRE]]/Tableau17[[#This Row],[2017 (L)-T1-MACROTOTALE]],"")</f>
        <v>3.1446540880503146E-3</v>
      </c>
      <c r="OX185" s="26">
        <f>IFERROR(Tableau17[[#This Row],[2017 (L)-T2-MACROEXTRDROITE]]/Tableau17[[#This Row],[2017 (L)-T2-MACROTOTALE]],"")</f>
        <v>0.44573643410852715</v>
      </c>
      <c r="OY185" s="26">
        <f>IFERROR(Tableau17[[#This Row],[2017 (L)-T2-MACRODROITE]]/Tableau17[[#This Row],[2017 (L)-T2-MACROTOTALE]],"")</f>
        <v>0</v>
      </c>
      <c r="OZ185" s="26">
        <f>IFERROR(Tableau17[[#This Row],[2017 (L)-T2-MACROCENTRE]]/Tableau17[[#This Row],[2017 (L)-T2-MACROTOTALE]],"")</f>
        <v>0.55426356589147285</v>
      </c>
      <c r="PA185" s="26">
        <f>IFERROR(Tableau17[[#This Row],[2017 (L)-T2-MACROGAUCHE]]/Tableau17[[#This Row],[2017 (L)-T2-MACROTOTALE]],"")</f>
        <v>0</v>
      </c>
      <c r="PB185" s="26">
        <f>IFERROR(Tableau17[[#This Row],[2017 (L)-T2-MACROAUTRE]]/Tableau17[[#This Row],[2017 (L)-T2-MACROTOTALE]],"")</f>
        <v>0</v>
      </c>
      <c r="PC185" s="26">
        <f>IFERROR(Tableau17[[#This Row],[2008_T1_PROCUS]]/Tableau17[[#This Row],[2008_T1_INSCRITS]],0)</f>
        <v>1.2030075187969926E-2</v>
      </c>
      <c r="PD185" s="26">
        <f>IFERROR(Tableau17[[#This Row],[2008_T2_PROCUS]]/Tableau17[[#This Row],[2008_T2_INSCRITS]],0)</f>
        <v>0</v>
      </c>
      <c r="PE185" s="26">
        <f>Tableau17[[#This Row],[2014_T1_PROCUS]]/Tableau17[[#This Row],[2014_T1_INSCRITS]]</f>
        <v>1.1869436201780416E-2</v>
      </c>
      <c r="PF185" s="26">
        <f>IFERROR(Tableau17[[#This Row],[2014_T2_PROCUS]]/Tableau17[[#This Row],[2014_T2_INSCRITS]],0)</f>
        <v>1.3353115727002967E-2</v>
      </c>
    </row>
    <row r="186" spans="1:422" x14ac:dyDescent="0.2">
      <c r="A186" s="1">
        <v>3</v>
      </c>
      <c r="B186" s="1" t="s">
        <v>305</v>
      </c>
      <c r="C186" s="1" t="s">
        <v>311</v>
      </c>
      <c r="D186" s="1" t="s">
        <v>311</v>
      </c>
      <c r="E186" s="1">
        <v>514</v>
      </c>
      <c r="F186" s="1">
        <v>5.3983429999999997</v>
      </c>
      <c r="G186" s="1">
        <v>43.295932999999998</v>
      </c>
      <c r="H186" s="3">
        <v>1061</v>
      </c>
      <c r="I186" s="3">
        <v>210</v>
      </c>
      <c r="L186" s="1">
        <v>116</v>
      </c>
      <c r="M186" s="1">
        <v>10</v>
      </c>
      <c r="O186" s="1">
        <v>4</v>
      </c>
      <c r="P186" s="1">
        <v>38</v>
      </c>
      <c r="Q186" s="1">
        <v>17</v>
      </c>
      <c r="R186" s="1">
        <v>63</v>
      </c>
      <c r="S186" s="1">
        <v>129</v>
      </c>
      <c r="T186" s="1">
        <v>25</v>
      </c>
      <c r="U186" s="1">
        <v>402</v>
      </c>
      <c r="V186" s="1">
        <v>1265</v>
      </c>
      <c r="W186" s="1">
        <v>747</v>
      </c>
      <c r="X186" s="1">
        <v>15</v>
      </c>
      <c r="Y186" s="2">
        <v>0.59051383000000002</v>
      </c>
      <c r="Z186" s="1">
        <v>1265</v>
      </c>
      <c r="AA186" s="1">
        <v>785</v>
      </c>
      <c r="AB186" s="1">
        <v>24</v>
      </c>
      <c r="AC186" s="2">
        <v>0.62055336000000005</v>
      </c>
      <c r="AD186" s="1">
        <v>1061</v>
      </c>
      <c r="AE186" s="1">
        <v>416</v>
      </c>
      <c r="AF186" s="2">
        <v>0.39208293999999999</v>
      </c>
      <c r="AG186" s="1">
        <f t="shared" si="2"/>
        <v>210</v>
      </c>
      <c r="AH186" s="1">
        <v>1130</v>
      </c>
      <c r="AI186" s="1">
        <v>738</v>
      </c>
      <c r="AJ186" s="1">
        <v>9</v>
      </c>
      <c r="AK186" s="2">
        <v>0.65309735000000002</v>
      </c>
      <c r="AL186" s="1">
        <v>1130</v>
      </c>
      <c r="AM186" s="1">
        <v>794</v>
      </c>
      <c r="AN186" s="1">
        <v>9</v>
      </c>
      <c r="AO186" s="2">
        <v>0.70265487000000004</v>
      </c>
      <c r="AP186" s="1">
        <v>1061</v>
      </c>
      <c r="AQ186" s="1">
        <v>496</v>
      </c>
      <c r="AR186" s="2">
        <v>0.46748350999999999</v>
      </c>
      <c r="AS186" s="1">
        <v>1061</v>
      </c>
      <c r="AT186" s="1">
        <v>508</v>
      </c>
      <c r="AU186" s="2">
        <v>0.47879358999999999</v>
      </c>
      <c r="AV186" s="1">
        <v>1063</v>
      </c>
      <c r="AW186" s="1">
        <v>535</v>
      </c>
      <c r="AX186" s="2">
        <v>0.50329257000000005</v>
      </c>
      <c r="AY186" s="1">
        <v>1063</v>
      </c>
      <c r="AZ186" s="1">
        <v>438</v>
      </c>
      <c r="BA186" s="2">
        <v>0.41204139000000001</v>
      </c>
      <c r="BB186" s="1">
        <v>1061</v>
      </c>
      <c r="BC186" s="1">
        <v>806</v>
      </c>
      <c r="BD186" s="2">
        <v>0.75966069999999997</v>
      </c>
      <c r="BE186" s="1">
        <v>1060</v>
      </c>
      <c r="BF186" s="1">
        <v>760</v>
      </c>
      <c r="BG186" s="2">
        <v>0.71698112999999997</v>
      </c>
      <c r="BH186" s="1">
        <v>1054</v>
      </c>
      <c r="BI186" s="1">
        <v>516</v>
      </c>
      <c r="BJ186" s="2">
        <v>0.48956357</v>
      </c>
      <c r="BK186" s="1">
        <v>48</v>
      </c>
      <c r="BL186" s="1">
        <v>3</v>
      </c>
      <c r="BM186" s="1">
        <v>6</v>
      </c>
      <c r="BN186" s="1">
        <v>22</v>
      </c>
      <c r="BO186" s="1">
        <v>36</v>
      </c>
      <c r="BP186" s="1">
        <v>369</v>
      </c>
      <c r="BQ186" s="1">
        <v>238</v>
      </c>
      <c r="BR186" s="1">
        <v>722</v>
      </c>
      <c r="BT186" s="1">
        <v>325</v>
      </c>
      <c r="BU186" s="1">
        <v>448</v>
      </c>
      <c r="BW186" s="1">
        <v>773</v>
      </c>
      <c r="BX186" s="1">
        <v>7</v>
      </c>
      <c r="BY186" s="1">
        <v>5</v>
      </c>
      <c r="BZ186" s="1">
        <v>24</v>
      </c>
      <c r="CB186" s="1">
        <v>46</v>
      </c>
      <c r="CC186" s="1">
        <v>115</v>
      </c>
      <c r="CD186" s="1">
        <v>373</v>
      </c>
      <c r="CE186" s="1">
        <v>157</v>
      </c>
      <c r="CF186" s="1">
        <v>727</v>
      </c>
      <c r="CG186" s="1">
        <v>126</v>
      </c>
      <c r="CH186" s="1">
        <v>423</v>
      </c>
      <c r="CI186" s="1">
        <v>212</v>
      </c>
      <c r="CJ186" s="1">
        <v>761</v>
      </c>
      <c r="CK186" s="1">
        <v>5</v>
      </c>
      <c r="CO186" s="1">
        <v>49</v>
      </c>
      <c r="CP186" s="1">
        <v>149</v>
      </c>
      <c r="CR186" s="1">
        <v>10</v>
      </c>
      <c r="CT186" s="1">
        <v>150</v>
      </c>
      <c r="CU186" s="1">
        <v>109</v>
      </c>
      <c r="CW186" s="1">
        <v>472</v>
      </c>
      <c r="CY186" s="1">
        <v>167</v>
      </c>
      <c r="DA186" s="1">
        <v>280</v>
      </c>
      <c r="DC186" s="1">
        <v>447</v>
      </c>
      <c r="DD186" s="1">
        <v>13</v>
      </c>
      <c r="DE186" s="1">
        <v>7</v>
      </c>
      <c r="DF186" s="1">
        <v>8</v>
      </c>
      <c r="DG186" s="1">
        <v>12</v>
      </c>
      <c r="DH186" s="1">
        <v>1</v>
      </c>
      <c r="DI186" s="1">
        <v>39</v>
      </c>
      <c r="DK186" s="1">
        <v>3</v>
      </c>
      <c r="DL186" s="1">
        <v>102</v>
      </c>
      <c r="DN186" s="1">
        <v>129</v>
      </c>
      <c r="DP186" s="1">
        <v>7</v>
      </c>
      <c r="DQ186" s="1">
        <v>1</v>
      </c>
      <c r="DR186" s="1">
        <v>129</v>
      </c>
      <c r="DU186" s="1">
        <v>451</v>
      </c>
      <c r="DV186" s="1">
        <v>183</v>
      </c>
      <c r="DZ186" s="1">
        <v>198</v>
      </c>
      <c r="EA186" s="1">
        <v>381</v>
      </c>
      <c r="EB186" s="1">
        <v>4</v>
      </c>
      <c r="EC186" s="1">
        <v>8</v>
      </c>
      <c r="ED186" s="1">
        <v>0</v>
      </c>
      <c r="EE186" s="1">
        <v>35</v>
      </c>
      <c r="EF186" s="1">
        <v>169</v>
      </c>
      <c r="EG186" s="1">
        <v>51</v>
      </c>
      <c r="EH186" s="1">
        <v>7</v>
      </c>
      <c r="EI186" s="1">
        <v>157</v>
      </c>
      <c r="EJ186" s="1">
        <v>195</v>
      </c>
      <c r="EK186" s="1">
        <v>157</v>
      </c>
      <c r="EL186" s="1">
        <v>5</v>
      </c>
      <c r="EM186" s="1">
        <v>788</v>
      </c>
      <c r="EN186" s="1">
        <v>241</v>
      </c>
      <c r="EO186" s="1">
        <v>433</v>
      </c>
      <c r="EP186" s="1">
        <v>674</v>
      </c>
      <c r="EQ186" s="1">
        <v>0</v>
      </c>
      <c r="ER186" s="1">
        <v>7</v>
      </c>
      <c r="ES186" s="1">
        <v>1</v>
      </c>
      <c r="ET186" s="1">
        <v>55</v>
      </c>
      <c r="EU186" s="1">
        <v>1</v>
      </c>
      <c r="EV186" s="1">
        <v>109</v>
      </c>
      <c r="EW186" s="1">
        <v>48</v>
      </c>
      <c r="EX186" s="1">
        <v>1</v>
      </c>
      <c r="EY186" s="1">
        <v>6</v>
      </c>
      <c r="EZ186" s="1">
        <v>16</v>
      </c>
      <c r="FA186" s="1">
        <v>0</v>
      </c>
      <c r="FB186" s="1">
        <v>0</v>
      </c>
      <c r="FC186" s="1">
        <v>0</v>
      </c>
      <c r="FD186" s="1">
        <v>0</v>
      </c>
      <c r="FE186" s="1">
        <v>1</v>
      </c>
      <c r="FF186" s="1">
        <v>0</v>
      </c>
      <c r="FG186" s="1">
        <v>0</v>
      </c>
      <c r="FH186" s="1">
        <v>26</v>
      </c>
      <c r="FI186" s="1">
        <v>0</v>
      </c>
      <c r="FJ186" s="1">
        <v>27</v>
      </c>
      <c r="FK186" s="1">
        <v>11</v>
      </c>
      <c r="FL186" s="1">
        <v>0</v>
      </c>
      <c r="FM186" s="1">
        <v>76</v>
      </c>
      <c r="FN186" s="1">
        <v>11</v>
      </c>
      <c r="FO186" s="1">
        <v>0</v>
      </c>
      <c r="FP186" s="1">
        <v>95</v>
      </c>
      <c r="FQ186" s="1">
        <v>2</v>
      </c>
      <c r="FR186" s="1">
        <f>SUM(Tableau17[[#This Row],[2019-T1-ALEXANDRE Audric]:[2019-T1-MARIE Florie]])</f>
        <v>493</v>
      </c>
      <c r="FS186" s="1">
        <v>42</v>
      </c>
      <c r="FT186" s="1">
        <v>420</v>
      </c>
      <c r="FU186" s="1">
        <v>0</v>
      </c>
      <c r="FV186" s="1">
        <v>260</v>
      </c>
      <c r="FW186" s="1">
        <v>0</v>
      </c>
      <c r="FX186" s="1">
        <v>722</v>
      </c>
      <c r="FY186" s="1">
        <v>0</v>
      </c>
      <c r="FZ186" s="1">
        <v>448</v>
      </c>
      <c r="GA186" s="1">
        <v>0</v>
      </c>
      <c r="GB186" s="1">
        <v>325</v>
      </c>
      <c r="GC186" s="1">
        <v>0</v>
      </c>
      <c r="GD186" s="1">
        <v>773</v>
      </c>
      <c r="GE186" s="1">
        <v>115</v>
      </c>
      <c r="GF186" s="1">
        <v>378</v>
      </c>
      <c r="GG186" s="1">
        <v>7</v>
      </c>
      <c r="GH186" s="1">
        <v>227</v>
      </c>
      <c r="GI186" s="1">
        <v>0</v>
      </c>
      <c r="GJ186" s="1">
        <v>727</v>
      </c>
      <c r="GK186" s="1">
        <v>126</v>
      </c>
      <c r="GL186" s="1">
        <v>423</v>
      </c>
      <c r="GM186" s="1">
        <v>0</v>
      </c>
      <c r="GN186" s="1">
        <v>212</v>
      </c>
      <c r="GO186" s="1">
        <v>0</v>
      </c>
      <c r="GP186" s="1">
        <v>761</v>
      </c>
      <c r="GQ186" s="1">
        <v>149</v>
      </c>
      <c r="GR186" s="1">
        <v>150</v>
      </c>
      <c r="GS186" s="1">
        <v>0</v>
      </c>
      <c r="GT186" s="1">
        <v>168</v>
      </c>
      <c r="GU186" s="1">
        <v>5</v>
      </c>
      <c r="GV186" s="1">
        <v>472</v>
      </c>
      <c r="GW186" s="1">
        <v>167</v>
      </c>
      <c r="GX186" s="1">
        <v>280</v>
      </c>
      <c r="GY186" s="1">
        <v>0</v>
      </c>
      <c r="GZ186" s="1">
        <v>0</v>
      </c>
      <c r="HA186" s="1">
        <v>0</v>
      </c>
      <c r="HB186" s="1">
        <v>447</v>
      </c>
      <c r="HC186" s="1">
        <v>200</v>
      </c>
      <c r="HD186" s="1">
        <v>169</v>
      </c>
      <c r="HE186" s="1">
        <v>157</v>
      </c>
      <c r="HF186" s="1">
        <v>255</v>
      </c>
      <c r="HG186" s="1">
        <v>7</v>
      </c>
      <c r="HH186" s="1">
        <v>788</v>
      </c>
      <c r="HI186" s="1">
        <v>241</v>
      </c>
      <c r="HJ186" s="1">
        <v>0</v>
      </c>
      <c r="HK186" s="1">
        <v>433</v>
      </c>
      <c r="HL186" s="1">
        <v>0</v>
      </c>
      <c r="HM186" s="1">
        <v>0</v>
      </c>
      <c r="HN186" s="1">
        <v>674</v>
      </c>
      <c r="HO186" s="1">
        <v>139</v>
      </c>
      <c r="HP186" s="1">
        <v>59</v>
      </c>
      <c r="HQ186" s="1">
        <v>95</v>
      </c>
      <c r="HR186" s="1">
        <v>192</v>
      </c>
      <c r="HS186" s="1">
        <v>18</v>
      </c>
      <c r="HT186" s="1">
        <v>503</v>
      </c>
      <c r="HU186" s="1">
        <v>63</v>
      </c>
      <c r="HV186" s="1">
        <v>154</v>
      </c>
      <c r="HW186" s="1">
        <v>17</v>
      </c>
      <c r="HX186" s="1">
        <v>168</v>
      </c>
      <c r="HY186" s="1">
        <v>0</v>
      </c>
      <c r="HZ186" s="1">
        <v>402</v>
      </c>
      <c r="IA186" s="1">
        <v>8</v>
      </c>
      <c r="IB186" s="1">
        <v>141</v>
      </c>
      <c r="IC186" s="1">
        <v>129</v>
      </c>
      <c r="ID186" s="1">
        <v>165</v>
      </c>
      <c r="IE186" s="1">
        <v>8</v>
      </c>
      <c r="IF186" s="1">
        <v>451</v>
      </c>
      <c r="IG186" s="1">
        <v>0</v>
      </c>
      <c r="IH186" s="1">
        <v>0</v>
      </c>
      <c r="II186" s="1">
        <v>198</v>
      </c>
      <c r="IJ186" s="1">
        <v>183</v>
      </c>
      <c r="IK186" s="1">
        <v>0</v>
      </c>
      <c r="IL186" s="1">
        <v>381</v>
      </c>
      <c r="IM186" s="26">
        <f>IFERROR(Tableau17[[#This Row],[LDIV]]/Tableau17[[#This Row],[Total général]],"")</f>
        <v>0</v>
      </c>
      <c r="IN186" s="26">
        <f>IFERROR(Tableau17[[#This Row],[LDVC]]/Tableau17[[#This Row],[Total général]],"")</f>
        <v>0</v>
      </c>
      <c r="IO186" s="26">
        <f>IFERROR(Tableau17[[#This Row],[LDVD]]/Tableau17[[#This Row],[Total général]],"")</f>
        <v>0.28855721393034828</v>
      </c>
      <c r="IP186" s="26">
        <f>IFERROR(Tableau17[[#This Row],[LDVG]]/Tableau17[[#This Row],[Total général]],"")</f>
        <v>2.4875621890547265E-2</v>
      </c>
      <c r="IQ186" s="26">
        <f>IFERROR(Tableau17[[#This Row],[LEXD]]/Tableau17[[#This Row],[Total général]],"")</f>
        <v>0</v>
      </c>
      <c r="IR186" s="26">
        <f>IFERROR(Tableau17[[#This Row],[LEXG]]/Tableau17[[#This Row],[Total général]],"")</f>
        <v>9.9502487562189053E-3</v>
      </c>
      <c r="IS186" s="26">
        <f>IFERROR(Tableau17[[#This Row],[LLR]]/Tableau17[[#This Row],[Total général]],"")</f>
        <v>9.4527363184079602E-2</v>
      </c>
      <c r="IT186" s="26">
        <f>IFERROR(Tableau17[[#This Row],[LREM]]/Tableau17[[#This Row],[Total général]],"")</f>
        <v>4.228855721393035E-2</v>
      </c>
      <c r="IU186" s="26">
        <f>IFERROR(Tableau17[[#This Row],[LRN]]/Tableau17[[#This Row],[Total général]],"")</f>
        <v>0.15671641791044777</v>
      </c>
      <c r="IV186" s="26">
        <f>IFERROR(Tableau17[[#This Row],[LUG]]/Tableau17[[#This Row],[Total général]],"")</f>
        <v>0.32089552238805968</v>
      </c>
      <c r="IW186" s="26">
        <f>IFERROR(Tableau17[[#This Row],[LVEC]]/Tableau17[[#This Row],[Total général]],"")</f>
        <v>6.2189054726368161E-2</v>
      </c>
      <c r="IX186" s="26">
        <f>IFERROR(Tableau17[[#This Row],[2008-T1-LCMD]]/Tableau17[[#This Row],[2008-T1-TOTAL]],"")</f>
        <v>6.6481994459833799E-2</v>
      </c>
      <c r="IY186" s="26">
        <f>IFERROR(Tableau17[[#This Row],[2008-T1-LDVD]]/Tableau17[[#This Row],[2008-T1-TOTAL]],"")</f>
        <v>4.1551246537396124E-3</v>
      </c>
      <c r="IZ186" s="26">
        <f>IFERROR(Tableau17[[#This Row],[2008-T1-LEXD]]/Tableau17[[#This Row],[2008-T1-TOTAL]],"")</f>
        <v>8.3102493074792248E-3</v>
      </c>
      <c r="JA186" s="26">
        <f>IFERROR(Tableau17[[#This Row],[2008-T1-LEXG]]/Tableau17[[#This Row],[2008-T1-TOTAL]],"")</f>
        <v>3.0470914127423823E-2</v>
      </c>
      <c r="JB186" s="26">
        <f>IFERROR(Tableau17[[#This Row],[2008-T1-LFN]]/Tableau17[[#This Row],[2008-T1-TOTAL]],"")</f>
        <v>4.9861495844875349E-2</v>
      </c>
      <c r="JC186" s="26">
        <f>IFERROR(Tableau17[[#This Row],[2008-T1-LMAJ]]/Tableau17[[#This Row],[2008-T1-TOTAL]],"")</f>
        <v>0.5110803324099723</v>
      </c>
      <c r="JD186" s="26">
        <f>IFERROR(Tableau17[[#This Row],[2008-T1-LUG]]/Tableau17[[#This Row],[2008-T1-TOTAL]],"")</f>
        <v>0.32963988919667592</v>
      </c>
      <c r="JE186" s="26">
        <f>IFERROR(Tableau17[[#This Row],[2008-T2-LFN]]/Tableau17[[#This Row],[2008-T2-TOTAL]],"")</f>
        <v>0</v>
      </c>
      <c r="JF186" s="26">
        <f>IFERROR(Tableau17[[#This Row],[2008-T2-LGC]]/Tableau17[[#This Row],[2008-T2-TOTAL]],"")</f>
        <v>0.4204398447606727</v>
      </c>
      <c r="JG186" s="26">
        <f>IFERROR(Tableau17[[#This Row],[2008-T2-LMAJ]]/Tableau17[[#This Row],[2008-T2-TOTAL]],"")</f>
        <v>0.57956015523932725</v>
      </c>
      <c r="JH186" s="26">
        <f>IFERROR(Tableau17[[#This Row],[2008-T2-LUG]]/Tableau17[[#This Row],[2008-T2-TOTAL]],"")</f>
        <v>0</v>
      </c>
      <c r="JI186" s="26">
        <f>IFERROR(Tableau17[[#This Row],[2014-T1-LDIV]]/Tableau17[[#This Row],[2014-T1-TOTAL]],"")</f>
        <v>9.6286107290233843E-3</v>
      </c>
      <c r="JJ186" s="26">
        <f>IFERROR(Tableau17[[#This Row],[2014-T1-LDVD]]/Tableau17[[#This Row],[2014-T1-TOTAL]],"")</f>
        <v>6.8775790921595595E-3</v>
      </c>
      <c r="JK186" s="26">
        <f>IFERROR(Tableau17[[#This Row],[2014-T1-LDVG]]/Tableau17[[#This Row],[2014-T1-TOTAL]],"")</f>
        <v>3.3012379642365884E-2</v>
      </c>
      <c r="JL186" s="26">
        <f>IFERROR(Tableau17[[#This Row],[2014-T1-LEXG]]/Tableau17[[#This Row],[2014-T1-TOTAL]],"")</f>
        <v>0</v>
      </c>
      <c r="JM186" s="26">
        <f>IFERROR(Tableau17[[#This Row],[2014-T1-LFG]]/Tableau17[[#This Row],[2014-T1-TOTAL]],"")</f>
        <v>6.3273727647867956E-2</v>
      </c>
      <c r="JN186" s="26">
        <f>IFERROR(Tableau17[[#This Row],[2014-T1-LFN]]/Tableau17[[#This Row],[2014-T1-TOTAL]],"")</f>
        <v>0.15818431911966988</v>
      </c>
      <c r="JO186" s="26">
        <f>IFERROR(Tableau17[[#This Row],[2014-T1-LUD]]/Tableau17[[#This Row],[2014-T1-TOTAL]],"")</f>
        <v>0.51306740027510311</v>
      </c>
      <c r="JP186" s="26">
        <f>IFERROR(Tableau17[[#This Row],[2014-T1-LUG]]/Tableau17[[#This Row],[2014-T1-TOTAL]],"")</f>
        <v>0.21595598349381018</v>
      </c>
      <c r="JQ186" s="26">
        <f>IFERROR(Tableau17[[#This Row],[2014-T2-LFN]]/Tableau17[[#This Row],[2014-T2-TOTAL]],"")</f>
        <v>0.16557161629434955</v>
      </c>
      <c r="JR186" s="26">
        <f>IFERROR(Tableau17[[#This Row],[2014-T2-LUD]]/Tableau17[[#This Row],[2014-T2-TOTAL]],"")</f>
        <v>0.55584756898817345</v>
      </c>
      <c r="JS186" s="26">
        <f>IFERROR(Tableau17[[#This Row],[2014-T2-LUG]]/Tableau17[[#This Row],[2014-T2-TOTAL]],"")</f>
        <v>0.27858081471747698</v>
      </c>
      <c r="JT186" s="26">
        <f>IFERROR(Tableau17[[#This Row],[2015-T1-BC-DIV]]/Tableau17[[#This Row],[2015-T1-TOTAL]],"")</f>
        <v>1.059322033898305E-2</v>
      </c>
      <c r="JU186" s="26">
        <f>IFERROR(Tableau17[[#This Row],[2015-T1-BC-DLF]]/Tableau17[[#This Row],[2015-T1-TOTAL]],"")</f>
        <v>0</v>
      </c>
      <c r="JV186" s="26">
        <f>IFERROR(Tableau17[[#This Row],[2015-T1-BC-DVD]]/Tableau17[[#This Row],[2015-T1-TOTAL]],"")</f>
        <v>0</v>
      </c>
      <c r="JW186" s="26">
        <f>IFERROR(Tableau17[[#This Row],[2015-T1-BC-DVG]]/Tableau17[[#This Row],[2015-T1-TOTAL]],"")</f>
        <v>0</v>
      </c>
      <c r="JX186" s="26">
        <f>IFERROR(Tableau17[[#This Row],[2015-T1-BC-FG]]/Tableau17[[#This Row],[2015-T1-TOTAL]],"")</f>
        <v>0.1038135593220339</v>
      </c>
      <c r="JY186" s="26">
        <f>IFERROR(Tableau17[[#This Row],[2015-T1-BC-FN]]/Tableau17[[#This Row],[2015-T1-TOTAL]],"")</f>
        <v>0.31567796610169491</v>
      </c>
      <c r="JZ186" s="26">
        <f>IFERROR(Tableau17[[#This Row],[2015-T1-BC-MDM]]/Tableau17[[#This Row],[2015-T1-TOTAL]],"")</f>
        <v>0</v>
      </c>
      <c r="KA186" s="26">
        <f>IFERROR(Tableau17[[#This Row],[2015-T1-BC-RDG]]/Tableau17[[#This Row],[2015-T1-TOTAL]],"")</f>
        <v>2.1186440677966101E-2</v>
      </c>
      <c r="KB186" s="26">
        <f>IFERROR(Tableau17[[#This Row],[2015-T1-BC-SOC]]/Tableau17[[#This Row],[2015-T1-TOTAL]],"")</f>
        <v>0</v>
      </c>
      <c r="KC186" s="26">
        <f>IFERROR(Tableau17[[#This Row],[2015-T1-BC-UD]]/Tableau17[[#This Row],[2015-T1-TOTAL]],"")</f>
        <v>0.31779661016949151</v>
      </c>
      <c r="KD186" s="26">
        <f>IFERROR(Tableau17[[#This Row],[2015-T1-BC-UG]]/Tableau17[[#This Row],[2015-T1-TOTAL]],"")</f>
        <v>0.2309322033898305</v>
      </c>
      <c r="KE186" s="26">
        <f>IFERROR(Tableau17[[#This Row],[2015-T1-BC-VEC]]/Tableau17[[#This Row],[2015-T1-TOTAL]],"")</f>
        <v>0</v>
      </c>
      <c r="KF186" s="26">
        <f>IFERROR(Tableau17[[#This Row],[2015-T2-BC-DVG]]/Tableau17[[#This Row],[2015-T2-TOTAL]],"")</f>
        <v>0</v>
      </c>
      <c r="KG186" s="26">
        <f>IFERROR(Tableau17[[#This Row],[2015-T2-BC-FN]]/Tableau17[[#This Row],[2015-T2-TOTAL]],"")</f>
        <v>0.37360178970917224</v>
      </c>
      <c r="KH186" s="26">
        <f>IFERROR(Tableau17[[#This Row],[2015-T2-BC-SOC]]/Tableau17[[#This Row],[2015-T2-TOTAL]],"")</f>
        <v>0</v>
      </c>
      <c r="KI186" s="26">
        <f>IFERROR(Tableau17[[#This Row],[2015-T2-BC-UD]]/Tableau17[[#This Row],[2015-T2-TOTAL]],"")</f>
        <v>0.62639821029082776</v>
      </c>
      <c r="KJ186" s="26">
        <f>IFERROR(Tableau17[[#This Row],[2015-T2-BC-UG]]/Tableau17[[#This Row],[2015-T2-TOTAL]],"")</f>
        <v>0</v>
      </c>
      <c r="KK186" s="26">
        <f>IFERROR(Tableau17[[#This Row],[2017 (L)-T1-COM]]/Tableau17[[#This Row],[2017 (L)-T1-TOTAL]],"")</f>
        <v>2.8824833702882482E-2</v>
      </c>
      <c r="KL186" s="26">
        <f>IFERROR(Tableau17[[#This Row],[2017 (L)-T1-DIV]]/Tableau17[[#This Row],[2017 (L)-T1-TOTAL]],"")</f>
        <v>1.5521064301552107E-2</v>
      </c>
      <c r="KM186" s="26">
        <f>IFERROR(Tableau17[[#This Row],[2017 (L)-T1-DLF]]/Tableau17[[#This Row],[2017 (L)-T1-TOTAL]],"")</f>
        <v>1.7738359201773836E-2</v>
      </c>
      <c r="KN186" s="26">
        <f>IFERROR(Tableau17[[#This Row],[2017 (L)-T1-DVD]]/Tableau17[[#This Row],[2017 (L)-T1-TOTAL]],"")</f>
        <v>2.6607538802660754E-2</v>
      </c>
      <c r="KO186" s="26">
        <f>IFERROR(Tableau17[[#This Row],[2017 (L)-T1-DVG]]/Tableau17[[#This Row],[2017 (L)-T1-TOTAL]],"")</f>
        <v>2.2172949002217295E-3</v>
      </c>
      <c r="KP186" s="26">
        <f>IFERROR(Tableau17[[#This Row],[2017 (L)-T1-ECO]]/Tableau17[[#This Row],[2017 (L)-T1-TOTAL]],"")</f>
        <v>8.6474501108647447E-2</v>
      </c>
      <c r="KQ186" s="26">
        <f>IFERROR(Tableau17[[#This Row],[2017 (L)-T1-EXD]]/Tableau17[[#This Row],[2017 (L)-T1-TOTAL]],"")</f>
        <v>0</v>
      </c>
      <c r="KR186" s="26">
        <f>IFERROR(Tableau17[[#This Row],[2017 (L)-T1-EXG]]/Tableau17[[#This Row],[2017 (L)-T1-TOTAL]],"")</f>
        <v>6.6518847006651885E-3</v>
      </c>
      <c r="KS186" s="26">
        <f>IFERROR(Tableau17[[#This Row],[2017 (L)-T1-FI]]/Tableau17[[#This Row],[2017 (L)-T1-TOTAL]],"")</f>
        <v>0.22616407982261641</v>
      </c>
      <c r="KT186" s="26">
        <f>IFERROR(Tableau17[[#This Row],[2017 (L)-T1-FN]]/Tableau17[[#This Row],[2017 (L)-T1-TOTAL]],"")</f>
        <v>0</v>
      </c>
      <c r="KU186" s="26">
        <f>IFERROR(Tableau17[[#This Row],[2017 (L)-T1-LR]]/Tableau17[[#This Row],[2017 (L)-T1-TOTAL]],"")</f>
        <v>0.28603104212860309</v>
      </c>
      <c r="KV186" s="26">
        <f>IFERROR(Tableau17[[#This Row],[2017 (L)-T1-MDM]]/Tableau17[[#This Row],[2017 (L)-T1-TOTAL]],"")</f>
        <v>0</v>
      </c>
      <c r="KW186" s="26">
        <f>IFERROR(Tableau17[[#This Row],[2017 (L)-T1-RDG]]/Tableau17[[#This Row],[2017 (L)-T1-TOTAL]],"")</f>
        <v>1.5521064301552107E-2</v>
      </c>
      <c r="KX186" s="26">
        <f>IFERROR(Tableau17[[#This Row],[2017 (L)-T1-REG]]/Tableau17[[#This Row],[2017 (L)-T1-TOTAL]],"")</f>
        <v>2.2172949002217295E-3</v>
      </c>
      <c r="KY186" s="26">
        <f>IFERROR(Tableau17[[#This Row],[2017 (L)-T1-REM]]/Tableau17[[#This Row],[2017 (L)-T1-TOTAL]],"")</f>
        <v>0.28603104212860309</v>
      </c>
      <c r="KZ186" s="26">
        <f>IFERROR(Tableau17[[#This Row],[2017 (L)-T1-SOC]]/Tableau17[[#This Row],[2017 (L)-T1-TOTAL]],"")</f>
        <v>0</v>
      </c>
      <c r="LA186" s="26">
        <f>IFERROR(Tableau17[[#This Row],[2017 (L)-T1-UDI]]/Tableau17[[#This Row],[2017 (L)-T1-TOTAL]],"")</f>
        <v>0</v>
      </c>
      <c r="LB186" s="26">
        <f>IFERROR(Tableau17[[#This Row],[2017 (L)-T2-FI]]/Tableau17[[#This Row],[2017 (L)-T2-TOTAL]],"")</f>
        <v>0.48031496062992124</v>
      </c>
      <c r="LC186" s="26">
        <f>IFERROR(Tableau17[[#This Row],[2017 (L)-T2-FN]]/Tableau17[[#This Row],[2017 (L)-T2-TOTAL]],"")</f>
        <v>0</v>
      </c>
      <c r="LD186" s="26">
        <f>IFERROR(Tableau17[[#This Row],[2017 (L)-T2-LR]]/Tableau17[[#This Row],[2017 (L)-T2-TOTAL]],"")</f>
        <v>0</v>
      </c>
      <c r="LE186" s="26">
        <f>IFERROR(Tableau17[[#This Row],[2017 (L)-T2-MDM]]/Tableau17[[#This Row],[2017 (L)-T2-TOTAL]],"")</f>
        <v>0</v>
      </c>
      <c r="LF186" s="26">
        <f>IFERROR(Tableau17[[#This Row],[2017 (L)-T2-REM]]/Tableau17[[#This Row],[2017 (L)-T2-TOTAL]],"")</f>
        <v>0.51968503937007871</v>
      </c>
      <c r="LG186" s="26">
        <f>IFERROR(Tableau17[[#This Row],[2017-T1-ARTHAUD Nathalie]]/Tableau17[[#This Row],[2017-T1-TOTAL]],"")</f>
        <v>5.076142131979695E-3</v>
      </c>
      <c r="LH186" s="26">
        <f>IFERROR(Tableau17[[#This Row],[2017-T1-ASSELINEAU Fran]]/Tableau17[[#This Row],[2017-T1-TOTAL]],"")</f>
        <v>1.015228426395939E-2</v>
      </c>
      <c r="LI186" s="26">
        <f>IFERROR(Tableau17[[#This Row],[2017-T1-CHEMINADE Jacques]]/Tableau17[[#This Row],[2017-T1-TOTAL]],"")</f>
        <v>0</v>
      </c>
      <c r="LJ186" s="26">
        <f>IFERROR(Tableau17[[#This Row],[2017-T1-DUPONT-AIGNAN Nicolas]]/Tableau17[[#This Row],[2017-T1-TOTAL]],"")</f>
        <v>4.4416243654822336E-2</v>
      </c>
      <c r="LK186" s="26">
        <f>IFERROR(Tableau17[[#This Row],[2017-T1-FILLON Fran]]/Tableau17[[#This Row],[2017-T1-TOTAL]],"")</f>
        <v>0.21446700507614214</v>
      </c>
      <c r="LL186" s="26">
        <f>IFERROR(Tableau17[[#This Row],[2017-T1-HAMON Beno]]/Tableau17[[#This Row],[2017-T1-TOTAL]],"")</f>
        <v>6.4720812182741116E-2</v>
      </c>
      <c r="LM186" s="26">
        <f>IFERROR(Tableau17[[#This Row],[2017-T1-LASSALLE Jean]]/Tableau17[[#This Row],[2017-T1-TOTAL]],"")</f>
        <v>8.8832487309644676E-3</v>
      </c>
      <c r="LN186" s="26">
        <f>IFERROR(Tableau17[[#This Row],[2017-T1-LE PEN Marine]]/Tableau17[[#This Row],[2017-T1-TOTAL]],"")</f>
        <v>0.19923857868020303</v>
      </c>
      <c r="LO186" s="26">
        <f>IFERROR(Tableau17[[#This Row],[2017-T1-M Jean-Luc]]/Tableau17[[#This Row],[2017-T1-TOTAL]],"")</f>
        <v>0.24746192893401014</v>
      </c>
      <c r="LP186" s="26">
        <f>IFERROR(Tableau17[[#This Row],[2017-T1-MACRON Emmanuel]]/Tableau17[[#This Row],[2017-T1-TOTAL]],"")</f>
        <v>0.19923857868020303</v>
      </c>
      <c r="LQ186" s="26">
        <f>IFERROR(Tableau17[[#This Row],[2017-T1-POUTOU Philippe]]/Tableau17[[#This Row],[2017-T1-TOTAL]],"")</f>
        <v>6.3451776649746192E-3</v>
      </c>
      <c r="LR186" s="26">
        <f>IFERROR(Tableau17[[#This Row],[2017-T2-LE PEN Marine]]/Tableau17[[#This Row],[2017-T2-TOTAL]],"")</f>
        <v>0.35756676557863504</v>
      </c>
      <c r="LS186" s="26">
        <f>IFERROR(Tableau17[[#This Row],[2017-T2-MACRON Emmanuel]]/Tableau17[[#This Row],[2017-T2-TOTAL]],"")</f>
        <v>0.64243323442136502</v>
      </c>
      <c r="LT186" s="26">
        <f>IFERROR(Tableau17[[#This Row],[2019-T1-ALEXANDRE Audric]]/Tableau17[[#This Row],[2019-T1-TOTAL]],"")</f>
        <v>0</v>
      </c>
      <c r="LU186" s="26">
        <f>IFERROR(Tableau17[[#This Row],[2019-T1-ARTHAUD Nathalie]]/Tableau17[[#This Row],[2019-T1-TOTAL]],"")</f>
        <v>1.4198782961460446E-2</v>
      </c>
      <c r="LV186" s="26">
        <f>IFERROR(Tableau17[[#This Row],[2019-T1-ASSELINEAU François]]/Tableau17[[#This Row],[2019-T1-TOTAL]],"")</f>
        <v>2.0283975659229209E-3</v>
      </c>
      <c r="LW186" s="26">
        <f>IFERROR(Tableau17[[#This Row],[2019-T1-AUBRY Manon]]/Tableau17[[#This Row],[2019-T1-TOTAL]],"")</f>
        <v>0.11156186612576065</v>
      </c>
      <c r="LX186" s="26">
        <f>IFERROR(Tableau17[[#This Row],[2019-T1-AZERGUI Nagib]]/Tableau17[[#This Row],[2019-T1-TOTAL]],"")</f>
        <v>2.0283975659229209E-3</v>
      </c>
      <c r="LY186" s="26">
        <f>IFERROR(Tableau17[[#This Row],[2019-T1-BARDELLA Jordan]]/Tableau17[[#This Row],[2019-T1-TOTAL]],"")</f>
        <v>0.22109533468559839</v>
      </c>
      <c r="LZ186" s="26">
        <f>IFERROR(Tableau17[[#This Row],[2019-T1-BELLAMY François-Xavier]]/Tableau17[[#This Row],[2019-T1-TOTAL]],"")</f>
        <v>9.7363083164300201E-2</v>
      </c>
      <c r="MA186" s="26">
        <f>IFERROR(Tableau17[[#This Row],[2019-T1-BIDOU Olivier]]/Tableau17[[#This Row],[2019-T1-TOTAL]],"")</f>
        <v>2.0283975659229209E-3</v>
      </c>
      <c r="MB186" s="26">
        <f>IFERROR(Tableau17[[#This Row],[2019-T1-BOURG Dominique]]/Tableau17[[#This Row],[2019-T1-TOTAL]],"")</f>
        <v>1.2170385395537525E-2</v>
      </c>
      <c r="MC186" s="26">
        <f>IFERROR(Tableau17[[#This Row],[2019-T1-BROSSAT Ian]]/Tableau17[[#This Row],[2019-T1-TOTAL]],"")</f>
        <v>3.2454361054766734E-2</v>
      </c>
      <c r="MD186" s="26">
        <f>IFERROR(Tableau17[[#This Row],[2019-T1-CAILLAUD Sophie]]/Tableau17[[#This Row],[2019-T1-TOTAL]],"")</f>
        <v>0</v>
      </c>
      <c r="ME186" s="26">
        <f>IFERROR(Tableau17[[#This Row],[2019-T1-CAMUS Renaud]]/Tableau17[[#This Row],[2019-T1-TOTAL]],"")</f>
        <v>0</v>
      </c>
      <c r="MF186" s="26">
        <f>IFERROR(Tableau17[[#This Row],[2019-T1-CHALENÇON Christophe]]/Tableau17[[#This Row],[2019-T1-TOTAL]],"")</f>
        <v>0</v>
      </c>
      <c r="MG186" s="26">
        <f>IFERROR(Tableau17[[#This Row],[2019-T1-CORBET Cathy Denise Ginette]]/Tableau17[[#This Row],[2019-T1-TOTAL]],"")</f>
        <v>0</v>
      </c>
      <c r="MH186" s="26">
        <f>IFERROR(Tableau17[[#This Row],[2019-T1-DE PREVOISIN Robert]]/Tableau17[[#This Row],[2019-T1-TOTAL]],"")</f>
        <v>2.0283975659229209E-3</v>
      </c>
      <c r="MI186" s="26">
        <f>IFERROR(Tableau17[[#This Row],[2019-T1-DELFEL Thérèse]]/Tableau17[[#This Row],[2019-T1-TOTAL]],"")</f>
        <v>0</v>
      </c>
      <c r="MJ186" s="26">
        <f>IFERROR(Tableau17[[#This Row],[2019-T1-DIEUMEGARD Pierre]]/Tableau17[[#This Row],[2019-T1-TOTAL]],"")</f>
        <v>0</v>
      </c>
      <c r="MK186" s="26">
        <f>IFERROR(Tableau17[[#This Row],[2019-T1-DUPONT-AIGNAN Nicolas]]/Tableau17[[#This Row],[2019-T1-TOTAL]],"")</f>
        <v>5.2738336713995942E-2</v>
      </c>
      <c r="ML186" s="26">
        <f>IFERROR(Tableau17[[#This Row],[2019-T1-GERNIGON Yves]]/Tableau17[[#This Row],[2019-T1-TOTAL]],"")</f>
        <v>0</v>
      </c>
      <c r="MM186" s="26">
        <f>IFERROR(Tableau17[[#This Row],[2019-T1-GLUCKSMANN Raphaël]]/Tableau17[[#This Row],[2019-T1-TOTAL]],"")</f>
        <v>5.4766734279918863E-2</v>
      </c>
      <c r="MN186" s="26">
        <f>IFERROR(Tableau17[[#This Row],[2019-T1-HAMON Benoît]]/Tableau17[[#This Row],[2019-T1-TOTAL]],"")</f>
        <v>2.231237322515213E-2</v>
      </c>
      <c r="MO186" s="26">
        <f>IFERROR(Tableau17[[#This Row],[2019-T1-HELGEN Gilles]]/Tableau17[[#This Row],[2019-T1-TOTAL]],"")</f>
        <v>0</v>
      </c>
      <c r="MP186" s="26">
        <f>IFERROR(Tableau17[[#This Row],[2019-T1-JADOT Yannick]]/Tableau17[[#This Row],[2019-T1-TOTAL]],"")</f>
        <v>0.15415821501014199</v>
      </c>
      <c r="MQ186" s="26">
        <f>IFERROR(Tableau17[[#This Row],[2019-T1-LAGARDE Jean-Christophe]]/Tableau17[[#This Row],[2019-T1-TOTAL]],"")</f>
        <v>2.231237322515213E-2</v>
      </c>
      <c r="MR186" s="26">
        <f>IFERROR(Tableau17[[#This Row],[2019-T1-LALANNE Francis]]/Tableau17[[#This Row],[2019-T1-TOTAL]],"")</f>
        <v>0</v>
      </c>
      <c r="MS186" s="26">
        <f>IFERROR(Tableau17[[#This Row],[2019-T1-LOISEAU Nathalie]]/Tableau17[[#This Row],[2019-T1-TOTAL]],"")</f>
        <v>0.1926977687626775</v>
      </c>
      <c r="MT186" s="26">
        <f>IFERROR(Tableau17[[#This Row],[2019-T1-MARIE Florie]]/Tableau17[[#This Row],[2019-T1-TOTAL]],"")</f>
        <v>4.0567951318458417E-3</v>
      </c>
      <c r="MU186" s="26">
        <f>IFERROR(Tableau17[[#This Row],[2008-T1-MACROEXTRDROITE]]/Tableau17[[#This Row],[2008-T1-MACROTOTALE]],"")</f>
        <v>5.817174515235457E-2</v>
      </c>
      <c r="MV186" s="26">
        <f>IFERROR(Tableau17[[#This Row],[2008-T1-MACRODROITE]]/Tableau17[[#This Row],[2008-T1-MACROTOTALE]],"")</f>
        <v>0.5817174515235457</v>
      </c>
      <c r="MW186" s="26">
        <f>IFERROR(Tableau17[[#This Row],[2008-T1-MACROCENTRE]]/Tableau17[[#This Row],[2008-T1-MACROTOTALE]],"")</f>
        <v>0</v>
      </c>
      <c r="MX186" s="26">
        <f>IFERROR(Tableau17[[#This Row],[2008-T1-MACROGAUCHE]]/Tableau17[[#This Row],[2008-T1-MACROTOTALE]],"")</f>
        <v>0.36011080332409973</v>
      </c>
      <c r="MY186" s="26">
        <f>IFERROR(Tableau17[[#This Row],[2008-T1-MACROAUTRE]]/Tableau17[[#This Row],[2008-T1-MACROTOTALE]],"")</f>
        <v>0</v>
      </c>
      <c r="MZ186" s="26">
        <f>IFERROR(Tableau17[[#This Row],[2008-T2-MACROEXTRDROITE]]/Tableau17[[#This Row],[2008-T2-MACROTOTALE]],"")</f>
        <v>0</v>
      </c>
      <c r="NA186" s="26">
        <f>IFERROR(Tableau17[[#This Row],[2008-T2-MACRODROITE]]/Tableau17[[#This Row],[2008-T2-MACROTOTALE]],"")</f>
        <v>0.57956015523932725</v>
      </c>
      <c r="NB186" s="26">
        <f>IFERROR(Tableau17[[#This Row],[2008-T2-MACROCENTRE]]/Tableau17[[#This Row],[2008-T2-MACROTOTALE]],"")</f>
        <v>0</v>
      </c>
      <c r="NC186" s="26">
        <f>IFERROR(Tableau17[[#This Row],[2008-T2-MACROGAUCHE]]/Tableau17[[#This Row],[2008-T2-MACROTOTALE]],"")</f>
        <v>0.4204398447606727</v>
      </c>
      <c r="ND186" s="26">
        <f>IFERROR(Tableau17[[#This Row],[2008-T2-MACROAUTRE]]/Tableau17[[#This Row],[2008-T2-MACROTOTALE]],"")</f>
        <v>0</v>
      </c>
      <c r="NE186" s="26">
        <f>IFERROR(Tableau17[[#This Row],[2014-T1-MACROEXTRDROITE]]/Tableau17[[#This Row],[2014-T1-MACROTOTALE]],"")</f>
        <v>0.15818431911966988</v>
      </c>
      <c r="NF186" s="26">
        <f>IFERROR(Tableau17[[#This Row],[2014-T1-MACRODROITE]]/Tableau17[[#This Row],[2014-T1-MACROTOTALE]],"")</f>
        <v>0.51994497936726269</v>
      </c>
      <c r="NG186" s="26">
        <f>IFERROR(Tableau17[[#This Row],[2014-T1-MACROCENTRE]]/Tableau17[[#This Row],[2014-T1-MACROTOTALE]],"")</f>
        <v>9.6286107290233843E-3</v>
      </c>
      <c r="NH186" s="26">
        <f>IFERROR(Tableau17[[#This Row],[2014-T1-MACROGAUCHE]]/Tableau17[[#This Row],[2014-T1-MACROTOTALE]],"")</f>
        <v>0.31224209078404402</v>
      </c>
      <c r="NI186" s="26">
        <f>IFERROR(Tableau17[[#This Row],[2014-T1-MACROAUTRE]]/Tableau17[[#This Row],[2014-T1-MACROTOTALE]],"")</f>
        <v>0</v>
      </c>
      <c r="NJ186" s="26">
        <f>IFERROR(Tableau17[[#This Row],[2014-T2-MACROEXTRDROITE]]/Tableau17[[#This Row],[2014-T2-MACROTOTALE]],"")</f>
        <v>0.16557161629434955</v>
      </c>
      <c r="NK186" s="26">
        <f>IFERROR(Tableau17[[#This Row],[2014-T2-MACRODROITE]]/Tableau17[[#This Row],[2014-T2-MACROTOTALE]],"")</f>
        <v>0.55584756898817345</v>
      </c>
      <c r="NL186" s="26">
        <f>IFERROR(Tableau17[[#This Row],[2014-T2-MACROCENTRE]]/Tableau17[[#This Row],[2014-T2-MACROTOTALE]],"")</f>
        <v>0</v>
      </c>
      <c r="NM186" s="26">
        <f>IFERROR(Tableau17[[#This Row],[2014-T2-MACROGAUCHE]]/Tableau17[[#This Row],[2014-T2-MACROTOTALE]],"")</f>
        <v>0.27858081471747698</v>
      </c>
      <c r="NN186" s="26">
        <f>IFERROR(Tableau17[[#This Row],[2014-T2-MACROAUTRE]]/Tableau17[[#This Row],[2014-T2-MACROTOTALE]],"")</f>
        <v>0</v>
      </c>
      <c r="NO186" s="26">
        <f>IFERROR( Tableau17[[#This Row],[2015-T1-MACROEXTRDROITE]]/Tableau17[[#This Row],[2015-T1-MACROTOTALE]],"")</f>
        <v>0.31567796610169491</v>
      </c>
      <c r="NP186" s="26">
        <f>IFERROR(Tableau17[[#This Row],[2015-T1-MACRODROITE]]/Tableau17[[#This Row],[2015-T1-MACROTOTALE]],"")</f>
        <v>0.31779661016949151</v>
      </c>
      <c r="NQ186" s="26">
        <f>IFERROR(Tableau17[[#This Row],[2015-T1-MACROCENTRE]]/Tableau17[[#This Row],[2015-T1-MACROTOTALE]],"")</f>
        <v>0</v>
      </c>
      <c r="NR186" s="26">
        <f>IFERROR(Tableau17[[#This Row],[2015-T1-MACROGAUCHE]]/Tableau17[[#This Row],[2015-T1-MACROTOTALE]],"")</f>
        <v>0.3559322033898305</v>
      </c>
      <c r="NS186" s="26">
        <f>IFERROR(Tableau17[[#This Row],[2015-T1-MACROAUTRE]]/Tableau17[[#This Row],[2015-T1-MACROTOTALE]],"")</f>
        <v>1.059322033898305E-2</v>
      </c>
      <c r="NT186" s="26">
        <f>IFERROR(Tableau17[[#This Row],[2015-T2-MACROEXTRDROITE]]/Tableau17[[#This Row],[2015-T2-MACROTOTALE]],"")</f>
        <v>0.37360178970917224</v>
      </c>
      <c r="NU186" s="26">
        <f>IFERROR(Tableau17[[#This Row],[2015-T2-MACRODROITE]]/Tableau17[[#This Row],[2015-T2-MACROTOTALE]],"")</f>
        <v>0.62639821029082776</v>
      </c>
      <c r="NV186" s="26">
        <f>IFERROR(Tableau17[[#This Row],[2015-T2-MACROCENTRE]]/Tableau17[[#This Row],[2015-T2-MACROTOTALE]],"")</f>
        <v>0</v>
      </c>
      <c r="NW186" s="26">
        <f>IFERROR(Tableau17[[#This Row],[2015-T2-MACROGAUCHE]]/Tableau17[[#This Row],[2015-T2-MACROTOTALE]],"")</f>
        <v>0</v>
      </c>
      <c r="NX186" s="26">
        <f>IFERROR(Tableau17[[#This Row],[2015-T2-MACROAUTRE]]/Tableau17[[#This Row],[2015-T2-MACROTOTALE]],"")</f>
        <v>0</v>
      </c>
      <c r="NY186" s="26">
        <f>IFERROR(Tableau17[[#This Row],[2017-T1-MACROEXTRDROITE]]/Tableau17[[#This Row],[2017-T1-MACROTOTALE]],"")</f>
        <v>0.25380710659898476</v>
      </c>
      <c r="NZ186" s="26">
        <f>IFERROR(Tableau17[[#This Row],[2017-T1-MACRODROITE]]/Tableau17[[#This Row],[2017-T1-MACROTOTALE]],"")</f>
        <v>0.21446700507614214</v>
      </c>
      <c r="OA186" s="26">
        <f>IFERROR(Tableau17[[#This Row],[2017-T1-MACROCENTRE]]/Tableau17[[#This Row],[2017-T1-MACROTOTALE]],"")</f>
        <v>0.19923857868020303</v>
      </c>
      <c r="OB186" s="26">
        <f>IFERROR(Tableau17[[#This Row],[2017-T1-MACROGAUCHE]]/Tableau17[[#This Row],[2017-T1-MACROTOTALE]],"")</f>
        <v>0.32360406091370558</v>
      </c>
      <c r="OC186" s="26">
        <f>IFERROR(Tableau17[[#This Row],[2017-T1-MACROAUTRE]]/Tableau17[[#This Row],[2017-T1-MACROTOTALE]],"")</f>
        <v>8.8832487309644676E-3</v>
      </c>
      <c r="OD186" s="26">
        <f>IFERROR(Tableau17[[#This Row],[2017-T2-MACROEXTRDROITE]]/Tableau17[[#This Row],[2017-T2-MACROTOTALE]],"")</f>
        <v>0.35756676557863504</v>
      </c>
      <c r="OE186" s="26">
        <f>IFERROR(Tableau17[[#This Row],[2017-T2-MACRODROITE]]/Tableau17[[#This Row],[2017-T2-MACROTOTALE]],"")</f>
        <v>0</v>
      </c>
      <c r="OF186" s="26">
        <f>IFERROR(Tableau17[[#This Row],[2017-T2-MACROCENTRE]]/Tableau17[[#This Row],[2017-T2-MACROTOTALE]],"")</f>
        <v>0.64243323442136502</v>
      </c>
      <c r="OG186" s="26">
        <f>IFERROR(Tableau17[[#This Row],[2017-T2-MACROGAUCHE]]/Tableau17[[#This Row],[2017-T2-MACROTOTALE]],"")</f>
        <v>0</v>
      </c>
      <c r="OH186" s="26">
        <f>IFERROR(Tableau17[[#This Row],[2017-T2-MACROAUTRE]]/Tableau17[[#This Row],[2017-T2-MACROTOTALE]],"")</f>
        <v>0</v>
      </c>
      <c r="OI186" s="26">
        <f>IFERROR(Tableau17[[#This Row],[2019-T1-MACROEXTRDROITE]]/Tableau17[[#This Row],[2019-T1-MACROTOTALE]],"")</f>
        <v>0.27634194831013914</v>
      </c>
      <c r="OJ186" s="26">
        <f>IFERROR(Tableau17[[#This Row],[2019-T1-MACRODROITE]]/Tableau17[[#This Row],[2019-T1-MACROTOTALE]],"")</f>
        <v>0.1172962226640159</v>
      </c>
      <c r="OK186" s="26">
        <f>IFERROR(Tableau17[[#This Row],[2019-T1-MACROCENTRE]]/Tableau17[[#This Row],[2019-T1-MACROTOTALE]],"")</f>
        <v>0.18886679920477137</v>
      </c>
      <c r="OL186" s="26">
        <f>IFERROR(Tableau17[[#This Row],[2019-T1-MACROGAUCHE]]/Tableau17[[#This Row],[2019-T1-MACROTOTALE]],"")</f>
        <v>0.38170974155069581</v>
      </c>
      <c r="OM186" s="26">
        <f>IFERROR(Tableau17[[#This Row],[2019-T1-MACROAUTRE]]/Tableau17[[#This Row],[2019-T1-MACROTOTALE]],"")</f>
        <v>3.5785288270377733E-2</v>
      </c>
      <c r="ON186" s="26">
        <f>IFERROR(Tableau17[[#This Row],[2020-T1-MACROEXTRDROITE]]/Tableau17[[#This Row],[2020-T1-MACROTOTALE]],"")</f>
        <v>0.15671641791044777</v>
      </c>
      <c r="OO186" s="26">
        <f>IFERROR(Tableau17[[#This Row],[2020-T1-MACRODROITE]]/Tableau17[[#This Row],[2020-T1-MACROTOTALE]],"")</f>
        <v>0.38308457711442784</v>
      </c>
      <c r="OP186" s="26">
        <f>IFERROR(Tableau17[[#This Row],[2020-T1-MACROCENTRE]]/Tableau17[[#This Row],[2020-T1-MACROTOTALE]],"")</f>
        <v>4.228855721393035E-2</v>
      </c>
      <c r="OQ186" s="26">
        <f>IFERROR(Tableau17[[#This Row],[2020-T1-MACROGAUCHE]]/Tableau17[[#This Row],[2020-T1-MACROTOTALE]],"")</f>
        <v>0.41791044776119401</v>
      </c>
      <c r="OR186" s="26">
        <f>IFERROR(Tableau17[[#This Row],[2020-T1-MACROAUTRE]]/Tableau17[[#This Row],[2020-T1-MACROTOTALE]],"")</f>
        <v>0</v>
      </c>
      <c r="OS186" s="26">
        <f>IFERROR(Tableau17[[#This Row],[2017 (L)-T1-MACROEXTRDROITE]]/Tableau17[[#This Row],[2017 (L)-T1-MACROTOTALE]],"")</f>
        <v>1.7738359201773836E-2</v>
      </c>
      <c r="OT186" s="26">
        <f>IFERROR(Tableau17[[#This Row],[2017 (L)-T1-MACRODROITE]]/Tableau17[[#This Row],[2017 (L)-T1-MACROTOTALE]],"")</f>
        <v>0.31263858093126384</v>
      </c>
      <c r="OU186" s="26">
        <f>IFERROR(Tableau17[[#This Row],[2017 (L)-T1-MACROCENTRE]]/Tableau17[[#This Row],[2017 (L)-T1-MACROTOTALE]],"")</f>
        <v>0.28603104212860309</v>
      </c>
      <c r="OV186" s="26">
        <f>IFERROR(Tableau17[[#This Row],[2017 (L)-T1-MACROGAUCHE]]/Tableau17[[#This Row],[2017 (L)-T1-MACROTOTALE]],"")</f>
        <v>0.36585365853658536</v>
      </c>
      <c r="OW186" s="26">
        <f>IFERROR(Tableau17[[#This Row],[2017 (L)-T1-MACROAUTRE]]/Tableau17[[#This Row],[2017 (L)-T1-MACROTOTALE]],"")</f>
        <v>1.7738359201773836E-2</v>
      </c>
      <c r="OX186" s="26">
        <f>IFERROR(Tableau17[[#This Row],[2017 (L)-T2-MACROEXTRDROITE]]/Tableau17[[#This Row],[2017 (L)-T2-MACROTOTALE]],"")</f>
        <v>0</v>
      </c>
      <c r="OY186" s="26">
        <f>IFERROR(Tableau17[[#This Row],[2017 (L)-T2-MACRODROITE]]/Tableau17[[#This Row],[2017 (L)-T2-MACROTOTALE]],"")</f>
        <v>0</v>
      </c>
      <c r="OZ186" s="26">
        <f>IFERROR(Tableau17[[#This Row],[2017 (L)-T2-MACROCENTRE]]/Tableau17[[#This Row],[2017 (L)-T2-MACROTOTALE]],"")</f>
        <v>0.51968503937007871</v>
      </c>
      <c r="PA186" s="26">
        <f>IFERROR(Tableau17[[#This Row],[2017 (L)-T2-MACROGAUCHE]]/Tableau17[[#This Row],[2017 (L)-T2-MACROTOTALE]],"")</f>
        <v>0.48031496062992124</v>
      </c>
      <c r="PB186" s="26">
        <f>IFERROR(Tableau17[[#This Row],[2017 (L)-T2-MACROAUTRE]]/Tableau17[[#This Row],[2017 (L)-T2-MACROTOTALE]],"")</f>
        <v>0</v>
      </c>
      <c r="PC186" s="26">
        <f>IFERROR(Tableau17[[#This Row],[2008_T1_PROCUS]]/Tableau17[[#This Row],[2008_T1_INSCRITS]],0)</f>
        <v>7.9646017699115043E-3</v>
      </c>
      <c r="PD186" s="26">
        <f>IFERROR(Tableau17[[#This Row],[2008_T2_PROCUS]]/Tableau17[[#This Row],[2008_T2_INSCRITS]],0)</f>
        <v>7.9646017699115043E-3</v>
      </c>
      <c r="PE186" s="26">
        <f>Tableau17[[#This Row],[2014_T1_PROCUS]]/Tableau17[[#This Row],[2014_T1_INSCRITS]]</f>
        <v>1.1857707509881422E-2</v>
      </c>
      <c r="PF186" s="26">
        <f>IFERROR(Tableau17[[#This Row],[2014_T2_PROCUS]]/Tableau17[[#This Row],[2014_T2_INSCRITS]],0)</f>
        <v>1.8972332015810278E-2</v>
      </c>
    </row>
    <row r="187" spans="1:422" hidden="1" x14ac:dyDescent="0.2">
      <c r="A187" s="1">
        <v>7</v>
      </c>
      <c r="B187" s="1" t="s">
        <v>487</v>
      </c>
      <c r="C187" s="1" t="s">
        <v>496</v>
      </c>
      <c r="D187" s="1" t="s">
        <v>496</v>
      </c>
      <c r="E187" s="1">
        <v>1369</v>
      </c>
      <c r="F187" s="1">
        <v>5.4384269999999999</v>
      </c>
      <c r="G187" s="1">
        <v>43.350509000000002</v>
      </c>
      <c r="H187" s="3">
        <v>1416</v>
      </c>
      <c r="I187" s="3">
        <v>472</v>
      </c>
      <c r="J187" s="1">
        <v>1</v>
      </c>
      <c r="L187" s="1">
        <v>28</v>
      </c>
      <c r="M187" s="1">
        <v>7</v>
      </c>
      <c r="O187" s="1">
        <v>1</v>
      </c>
      <c r="P187" s="1">
        <v>92</v>
      </c>
      <c r="Q187" s="1">
        <v>44</v>
      </c>
      <c r="R187" s="1">
        <v>161</v>
      </c>
      <c r="S187" s="1">
        <v>82</v>
      </c>
      <c r="T187" s="1">
        <v>14</v>
      </c>
      <c r="U187" s="1">
        <v>430</v>
      </c>
      <c r="V187" s="1">
        <v>1269</v>
      </c>
      <c r="W187" s="1">
        <v>813</v>
      </c>
      <c r="X187" s="1">
        <v>15</v>
      </c>
      <c r="Y187" s="2">
        <v>0.64066193999999999</v>
      </c>
      <c r="Z187" s="1">
        <v>1269</v>
      </c>
      <c r="AA187" s="1">
        <v>868</v>
      </c>
      <c r="AB187" s="1">
        <v>21</v>
      </c>
      <c r="AC187" s="2">
        <v>0.68400315</v>
      </c>
      <c r="AD187" s="1">
        <v>1416</v>
      </c>
      <c r="AE187" s="1">
        <v>435</v>
      </c>
      <c r="AF187" s="2">
        <v>0.30720339000000002</v>
      </c>
      <c r="AG187" s="1">
        <f t="shared" si="2"/>
        <v>472</v>
      </c>
      <c r="AH187" s="1">
        <v>1106</v>
      </c>
      <c r="AI187" s="1">
        <v>711</v>
      </c>
      <c r="AJ187" s="1">
        <v>17</v>
      </c>
      <c r="AK187" s="2">
        <v>0.64285714000000005</v>
      </c>
      <c r="AL187" s="1">
        <v>1106</v>
      </c>
      <c r="AM187" s="1">
        <v>794</v>
      </c>
      <c r="AN187" s="1">
        <v>18</v>
      </c>
      <c r="AO187" s="2">
        <v>0.71790235000000002</v>
      </c>
      <c r="AP187" s="1">
        <v>1288</v>
      </c>
      <c r="AQ187" s="1">
        <v>728</v>
      </c>
      <c r="AR187" s="2">
        <v>0.56521739000000004</v>
      </c>
      <c r="AS187" s="1">
        <v>1288</v>
      </c>
      <c r="AT187" s="1">
        <v>728</v>
      </c>
      <c r="AU187" s="2">
        <v>0.56521739000000004</v>
      </c>
      <c r="AV187" s="1">
        <v>1367</v>
      </c>
      <c r="AW187" s="1">
        <v>699</v>
      </c>
      <c r="AX187" s="2">
        <v>0.51133870000000003</v>
      </c>
      <c r="AY187" s="1">
        <v>1367</v>
      </c>
      <c r="AZ187" s="1">
        <v>602</v>
      </c>
      <c r="BA187" s="2">
        <v>0.44038040000000001</v>
      </c>
      <c r="BB187" s="1">
        <v>1367</v>
      </c>
      <c r="BC187" s="1">
        <v>1155</v>
      </c>
      <c r="BD187" s="2">
        <v>0.84491587000000001</v>
      </c>
      <c r="BE187" s="1">
        <v>1367</v>
      </c>
      <c r="BF187" s="1">
        <v>1049</v>
      </c>
      <c r="BG187" s="2">
        <v>0.76737381000000005</v>
      </c>
      <c r="BH187" s="1">
        <v>1404</v>
      </c>
      <c r="BI187" s="1">
        <v>710</v>
      </c>
      <c r="BJ187" s="2">
        <v>0.50569801000000003</v>
      </c>
      <c r="BK187" s="1">
        <v>28</v>
      </c>
      <c r="BL187" s="1">
        <v>8</v>
      </c>
      <c r="BN187" s="1">
        <v>27</v>
      </c>
      <c r="BO187" s="1">
        <v>73</v>
      </c>
      <c r="BP187" s="1">
        <v>334</v>
      </c>
      <c r="BQ187" s="1">
        <v>220</v>
      </c>
      <c r="BR187" s="1">
        <v>690</v>
      </c>
      <c r="BS187" s="1">
        <v>43</v>
      </c>
      <c r="BU187" s="1">
        <v>433</v>
      </c>
      <c r="BV187" s="1">
        <v>294</v>
      </c>
      <c r="BW187" s="1">
        <v>770</v>
      </c>
      <c r="BZ187" s="1">
        <v>44</v>
      </c>
      <c r="CA187" s="1">
        <v>3</v>
      </c>
      <c r="CB187" s="1">
        <v>47</v>
      </c>
      <c r="CC187" s="1">
        <v>283</v>
      </c>
      <c r="CD187" s="1">
        <v>280</v>
      </c>
      <c r="CE187" s="1">
        <v>125</v>
      </c>
      <c r="CF187" s="1">
        <v>782</v>
      </c>
      <c r="CG187" s="1">
        <v>343</v>
      </c>
      <c r="CH187" s="1">
        <v>296</v>
      </c>
      <c r="CI187" s="1">
        <v>197</v>
      </c>
      <c r="CJ187" s="1">
        <v>836</v>
      </c>
      <c r="CL187" s="1">
        <v>16</v>
      </c>
      <c r="CN187" s="1">
        <v>4</v>
      </c>
      <c r="CO187" s="1">
        <v>32</v>
      </c>
      <c r="CP187" s="1">
        <v>287</v>
      </c>
      <c r="CS187" s="1">
        <v>172</v>
      </c>
      <c r="CT187" s="1">
        <v>168</v>
      </c>
      <c r="CV187" s="1">
        <v>20</v>
      </c>
      <c r="CW187" s="1">
        <v>699</v>
      </c>
      <c r="CY187" s="1">
        <v>374</v>
      </c>
      <c r="CZ187" s="1">
        <v>291</v>
      </c>
      <c r="DC187" s="1">
        <v>665</v>
      </c>
      <c r="DE187" s="1">
        <v>1</v>
      </c>
      <c r="DF187" s="1">
        <v>9</v>
      </c>
      <c r="DH187" s="1">
        <v>5</v>
      </c>
      <c r="DI187" s="1">
        <v>22</v>
      </c>
      <c r="DJ187" s="1">
        <v>13</v>
      </c>
      <c r="DK187" s="1">
        <v>1</v>
      </c>
      <c r="DL187" s="1">
        <v>77</v>
      </c>
      <c r="DM187" s="1">
        <v>223</v>
      </c>
      <c r="DN187" s="1">
        <v>103</v>
      </c>
      <c r="DQ187" s="1">
        <v>2</v>
      </c>
      <c r="DR187" s="1">
        <v>212</v>
      </c>
      <c r="DS187" s="1">
        <v>21</v>
      </c>
      <c r="DU187" s="1">
        <v>689</v>
      </c>
      <c r="DW187" s="1">
        <v>276</v>
      </c>
      <c r="DZ187" s="1">
        <v>299</v>
      </c>
      <c r="EA187" s="1">
        <v>575</v>
      </c>
      <c r="EB187" s="1">
        <v>2</v>
      </c>
      <c r="EC187" s="1">
        <v>15</v>
      </c>
      <c r="ED187" s="1">
        <v>2</v>
      </c>
      <c r="EE187" s="1">
        <v>38</v>
      </c>
      <c r="EF187" s="1">
        <v>263</v>
      </c>
      <c r="EG187" s="1">
        <v>37</v>
      </c>
      <c r="EH187" s="1">
        <v>14</v>
      </c>
      <c r="EI187" s="1">
        <v>338</v>
      </c>
      <c r="EJ187" s="1">
        <v>180</v>
      </c>
      <c r="EK187" s="1">
        <v>232</v>
      </c>
      <c r="EL187" s="1">
        <v>4</v>
      </c>
      <c r="EM187" s="1">
        <v>1125</v>
      </c>
      <c r="EN187" s="1">
        <v>432</v>
      </c>
      <c r="EO187" s="1">
        <v>498</v>
      </c>
      <c r="EP187" s="1">
        <v>930</v>
      </c>
      <c r="EQ187" s="1">
        <v>0</v>
      </c>
      <c r="ER187" s="1">
        <v>3</v>
      </c>
      <c r="ES187" s="1">
        <v>6</v>
      </c>
      <c r="ET187" s="1">
        <v>26</v>
      </c>
      <c r="EU187" s="1">
        <v>2</v>
      </c>
      <c r="EV187" s="1">
        <v>215</v>
      </c>
      <c r="EW187" s="1">
        <v>56</v>
      </c>
      <c r="EX187" s="1">
        <v>1</v>
      </c>
      <c r="EY187" s="1">
        <v>15</v>
      </c>
      <c r="EZ187" s="1">
        <v>21</v>
      </c>
      <c r="FA187" s="1">
        <v>0</v>
      </c>
      <c r="FB187" s="1">
        <v>0</v>
      </c>
      <c r="FC187" s="1">
        <v>0</v>
      </c>
      <c r="FD187" s="1">
        <v>0</v>
      </c>
      <c r="FE187" s="1">
        <v>0</v>
      </c>
      <c r="FF187" s="1">
        <v>0</v>
      </c>
      <c r="FG187" s="1">
        <v>1</v>
      </c>
      <c r="FH187" s="1">
        <v>21</v>
      </c>
      <c r="FI187" s="1">
        <v>0</v>
      </c>
      <c r="FJ187" s="1">
        <v>27</v>
      </c>
      <c r="FK187" s="1">
        <v>11</v>
      </c>
      <c r="FL187" s="1">
        <v>0</v>
      </c>
      <c r="FM187" s="1">
        <v>95</v>
      </c>
      <c r="FN187" s="1">
        <v>7</v>
      </c>
      <c r="FO187" s="1">
        <v>1</v>
      </c>
      <c r="FP187" s="1">
        <v>160</v>
      </c>
      <c r="FQ187" s="1">
        <v>3</v>
      </c>
      <c r="FR187" s="1">
        <f>SUM(Tableau17[[#This Row],[2019-T1-ALEXANDRE Audric]:[2019-T1-MARIE Florie]])</f>
        <v>671</v>
      </c>
      <c r="FS187" s="1">
        <v>73</v>
      </c>
      <c r="FT187" s="1">
        <v>370</v>
      </c>
      <c r="FU187" s="1">
        <v>0</v>
      </c>
      <c r="FV187" s="1">
        <v>247</v>
      </c>
      <c r="FW187" s="1">
        <v>0</v>
      </c>
      <c r="FX187" s="1">
        <v>690</v>
      </c>
      <c r="FY187" s="1">
        <v>43</v>
      </c>
      <c r="FZ187" s="1">
        <v>433</v>
      </c>
      <c r="GA187" s="1">
        <v>0</v>
      </c>
      <c r="GB187" s="1">
        <v>294</v>
      </c>
      <c r="GC187" s="1">
        <v>0</v>
      </c>
      <c r="GD187" s="1">
        <v>770</v>
      </c>
      <c r="GE187" s="1">
        <v>283</v>
      </c>
      <c r="GF187" s="1">
        <v>280</v>
      </c>
      <c r="GG187" s="1">
        <v>0</v>
      </c>
      <c r="GH187" s="1">
        <v>219</v>
      </c>
      <c r="GI187" s="1">
        <v>0</v>
      </c>
      <c r="GJ187" s="1">
        <v>782</v>
      </c>
      <c r="GK187" s="1">
        <v>343</v>
      </c>
      <c r="GL187" s="1">
        <v>296</v>
      </c>
      <c r="GM187" s="1">
        <v>0</v>
      </c>
      <c r="GN187" s="1">
        <v>197</v>
      </c>
      <c r="GO187" s="1">
        <v>0</v>
      </c>
      <c r="GP187" s="1">
        <v>836</v>
      </c>
      <c r="GQ187" s="1">
        <v>303</v>
      </c>
      <c r="GR187" s="1">
        <v>168</v>
      </c>
      <c r="GS187" s="1">
        <v>0</v>
      </c>
      <c r="GT187" s="1">
        <v>228</v>
      </c>
      <c r="GU187" s="1">
        <v>0</v>
      </c>
      <c r="GV187" s="1">
        <v>699</v>
      </c>
      <c r="GW187" s="1">
        <v>374</v>
      </c>
      <c r="GX187" s="1">
        <v>0</v>
      </c>
      <c r="GY187" s="1">
        <v>0</v>
      </c>
      <c r="GZ187" s="1">
        <v>291</v>
      </c>
      <c r="HA187" s="1">
        <v>0</v>
      </c>
      <c r="HB187" s="1">
        <v>665</v>
      </c>
      <c r="HC187" s="1">
        <v>393</v>
      </c>
      <c r="HD187" s="1">
        <v>263</v>
      </c>
      <c r="HE187" s="1">
        <v>232</v>
      </c>
      <c r="HF187" s="1">
        <v>223</v>
      </c>
      <c r="HG187" s="1">
        <v>14</v>
      </c>
      <c r="HH187" s="1">
        <v>1125</v>
      </c>
      <c r="HI187" s="1">
        <v>432</v>
      </c>
      <c r="HJ187" s="1">
        <v>0</v>
      </c>
      <c r="HK187" s="1">
        <v>498</v>
      </c>
      <c r="HL187" s="1">
        <v>0</v>
      </c>
      <c r="HM187" s="1">
        <v>0</v>
      </c>
      <c r="HN187" s="1">
        <v>930</v>
      </c>
      <c r="HO187" s="1">
        <v>247</v>
      </c>
      <c r="HP187" s="1">
        <v>63</v>
      </c>
      <c r="HQ187" s="1">
        <v>160</v>
      </c>
      <c r="HR187" s="1">
        <v>183</v>
      </c>
      <c r="HS187" s="1">
        <v>35</v>
      </c>
      <c r="HT187" s="1">
        <v>688</v>
      </c>
      <c r="HU187" s="1">
        <v>161</v>
      </c>
      <c r="HV187" s="1">
        <v>120</v>
      </c>
      <c r="HW187" s="1">
        <v>45</v>
      </c>
      <c r="HX187" s="1">
        <v>104</v>
      </c>
      <c r="HY187" s="1">
        <v>0</v>
      </c>
      <c r="HZ187" s="1">
        <v>430</v>
      </c>
      <c r="IA187" s="1">
        <v>245</v>
      </c>
      <c r="IB187" s="1">
        <v>103</v>
      </c>
      <c r="IC187" s="1">
        <v>212</v>
      </c>
      <c r="ID187" s="1">
        <v>126</v>
      </c>
      <c r="IE187" s="1">
        <v>3</v>
      </c>
      <c r="IF187" s="1">
        <v>689</v>
      </c>
      <c r="IG187" s="1">
        <v>276</v>
      </c>
      <c r="IH187" s="1">
        <v>0</v>
      </c>
      <c r="II187" s="1">
        <v>299</v>
      </c>
      <c r="IJ187" s="1">
        <v>0</v>
      </c>
      <c r="IK187" s="1">
        <v>0</v>
      </c>
      <c r="IL187" s="1">
        <v>575</v>
      </c>
      <c r="IM187" s="26">
        <f>IFERROR(Tableau17[[#This Row],[LDIV]]/Tableau17[[#This Row],[Total général]],"")</f>
        <v>2.3255813953488372E-3</v>
      </c>
      <c r="IN187" s="26">
        <f>IFERROR(Tableau17[[#This Row],[LDVC]]/Tableau17[[#This Row],[Total général]],"")</f>
        <v>0</v>
      </c>
      <c r="IO187" s="26">
        <f>IFERROR(Tableau17[[#This Row],[LDVD]]/Tableau17[[#This Row],[Total général]],"")</f>
        <v>6.5116279069767441E-2</v>
      </c>
      <c r="IP187" s="26">
        <f>IFERROR(Tableau17[[#This Row],[LDVG]]/Tableau17[[#This Row],[Total général]],"")</f>
        <v>1.627906976744186E-2</v>
      </c>
      <c r="IQ187" s="26">
        <f>IFERROR(Tableau17[[#This Row],[LEXD]]/Tableau17[[#This Row],[Total général]],"")</f>
        <v>0</v>
      </c>
      <c r="IR187" s="26">
        <f>IFERROR(Tableau17[[#This Row],[LEXG]]/Tableau17[[#This Row],[Total général]],"")</f>
        <v>2.3255813953488372E-3</v>
      </c>
      <c r="IS187" s="26">
        <f>IFERROR(Tableau17[[#This Row],[LLR]]/Tableau17[[#This Row],[Total général]],"")</f>
        <v>0.21395348837209302</v>
      </c>
      <c r="IT187" s="26">
        <f>IFERROR(Tableau17[[#This Row],[LREM]]/Tableau17[[#This Row],[Total général]],"")</f>
        <v>0.10232558139534884</v>
      </c>
      <c r="IU187" s="26">
        <f>IFERROR(Tableau17[[#This Row],[LRN]]/Tableau17[[#This Row],[Total général]],"")</f>
        <v>0.37441860465116278</v>
      </c>
      <c r="IV187" s="26">
        <f>IFERROR(Tableau17[[#This Row],[LUG]]/Tableau17[[#This Row],[Total général]],"")</f>
        <v>0.19069767441860466</v>
      </c>
      <c r="IW187" s="26">
        <f>IFERROR(Tableau17[[#This Row],[LVEC]]/Tableau17[[#This Row],[Total général]],"")</f>
        <v>3.255813953488372E-2</v>
      </c>
      <c r="IX187" s="26">
        <f>IFERROR(Tableau17[[#This Row],[2008-T1-LCMD]]/Tableau17[[#This Row],[2008-T1-TOTAL]],"")</f>
        <v>4.0579710144927533E-2</v>
      </c>
      <c r="IY187" s="26">
        <f>IFERROR(Tableau17[[#This Row],[2008-T1-LDVD]]/Tableau17[[#This Row],[2008-T1-TOTAL]],"")</f>
        <v>1.1594202898550725E-2</v>
      </c>
      <c r="IZ187" s="26">
        <f>IFERROR(Tableau17[[#This Row],[2008-T1-LEXD]]/Tableau17[[#This Row],[2008-T1-TOTAL]],"")</f>
        <v>0</v>
      </c>
      <c r="JA187" s="26">
        <f>IFERROR(Tableau17[[#This Row],[2008-T1-LEXG]]/Tableau17[[#This Row],[2008-T1-TOTAL]],"")</f>
        <v>3.9130434782608699E-2</v>
      </c>
      <c r="JB187" s="26">
        <f>IFERROR(Tableau17[[#This Row],[2008-T1-LFN]]/Tableau17[[#This Row],[2008-T1-TOTAL]],"")</f>
        <v>0.10579710144927536</v>
      </c>
      <c r="JC187" s="26">
        <f>IFERROR(Tableau17[[#This Row],[2008-T1-LMAJ]]/Tableau17[[#This Row],[2008-T1-TOTAL]],"")</f>
        <v>0.48405797101449277</v>
      </c>
      <c r="JD187" s="26">
        <f>IFERROR(Tableau17[[#This Row],[2008-T1-LUG]]/Tableau17[[#This Row],[2008-T1-TOTAL]],"")</f>
        <v>0.3188405797101449</v>
      </c>
      <c r="JE187" s="26">
        <f>IFERROR(Tableau17[[#This Row],[2008-T2-LFN]]/Tableau17[[#This Row],[2008-T2-TOTAL]],"")</f>
        <v>5.5844155844155842E-2</v>
      </c>
      <c r="JF187" s="26">
        <f>IFERROR(Tableau17[[#This Row],[2008-T2-LGC]]/Tableau17[[#This Row],[2008-T2-TOTAL]],"")</f>
        <v>0</v>
      </c>
      <c r="JG187" s="26">
        <f>IFERROR(Tableau17[[#This Row],[2008-T2-LMAJ]]/Tableau17[[#This Row],[2008-T2-TOTAL]],"")</f>
        <v>0.56233766233766236</v>
      </c>
      <c r="JH187" s="26">
        <f>IFERROR(Tableau17[[#This Row],[2008-T2-LUG]]/Tableau17[[#This Row],[2008-T2-TOTAL]],"")</f>
        <v>0.38181818181818183</v>
      </c>
      <c r="JI187" s="26">
        <f>IFERROR(Tableau17[[#This Row],[2014-T1-LDIV]]/Tableau17[[#This Row],[2014-T1-TOTAL]],"")</f>
        <v>0</v>
      </c>
      <c r="JJ187" s="26">
        <f>IFERROR(Tableau17[[#This Row],[2014-T1-LDVD]]/Tableau17[[#This Row],[2014-T1-TOTAL]],"")</f>
        <v>0</v>
      </c>
      <c r="JK187" s="26">
        <f>IFERROR(Tableau17[[#This Row],[2014-T1-LDVG]]/Tableau17[[#This Row],[2014-T1-TOTAL]],"")</f>
        <v>5.6265984654731455E-2</v>
      </c>
      <c r="JL187" s="26">
        <f>IFERROR(Tableau17[[#This Row],[2014-T1-LEXG]]/Tableau17[[#This Row],[2014-T1-TOTAL]],"")</f>
        <v>3.8363171355498722E-3</v>
      </c>
      <c r="JM187" s="26">
        <f>IFERROR(Tableau17[[#This Row],[2014-T1-LFG]]/Tableau17[[#This Row],[2014-T1-TOTAL]],"")</f>
        <v>6.010230179028133E-2</v>
      </c>
      <c r="JN187" s="26">
        <f>IFERROR(Tableau17[[#This Row],[2014-T1-LFN]]/Tableau17[[#This Row],[2014-T1-TOTAL]],"")</f>
        <v>0.36189258312020461</v>
      </c>
      <c r="JO187" s="26">
        <f>IFERROR(Tableau17[[#This Row],[2014-T1-LUD]]/Tableau17[[#This Row],[2014-T1-TOTAL]],"")</f>
        <v>0.35805626598465473</v>
      </c>
      <c r="JP187" s="26">
        <f>IFERROR(Tableau17[[#This Row],[2014-T1-LUG]]/Tableau17[[#This Row],[2014-T1-TOTAL]],"")</f>
        <v>0.15984654731457801</v>
      </c>
      <c r="JQ187" s="26">
        <f>IFERROR(Tableau17[[#This Row],[2014-T2-LFN]]/Tableau17[[#This Row],[2014-T2-TOTAL]],"")</f>
        <v>0.41028708133971292</v>
      </c>
      <c r="JR187" s="26">
        <f>IFERROR(Tableau17[[#This Row],[2014-T2-LUD]]/Tableau17[[#This Row],[2014-T2-TOTAL]],"")</f>
        <v>0.35406698564593303</v>
      </c>
      <c r="JS187" s="26">
        <f>IFERROR(Tableau17[[#This Row],[2014-T2-LUG]]/Tableau17[[#This Row],[2014-T2-TOTAL]],"")</f>
        <v>0.23564593301435408</v>
      </c>
      <c r="JT187" s="26">
        <f>IFERROR(Tableau17[[#This Row],[2015-T1-BC-DIV]]/Tableau17[[#This Row],[2015-T1-TOTAL]],"")</f>
        <v>0</v>
      </c>
      <c r="JU187" s="26">
        <f>IFERROR(Tableau17[[#This Row],[2015-T1-BC-DLF]]/Tableau17[[#This Row],[2015-T1-TOTAL]],"")</f>
        <v>2.2889842632331903E-2</v>
      </c>
      <c r="JV187" s="26">
        <f>IFERROR(Tableau17[[#This Row],[2015-T1-BC-DVD]]/Tableau17[[#This Row],[2015-T1-TOTAL]],"")</f>
        <v>0</v>
      </c>
      <c r="JW187" s="26">
        <f>IFERROR(Tableau17[[#This Row],[2015-T1-BC-DVG]]/Tableau17[[#This Row],[2015-T1-TOTAL]],"")</f>
        <v>5.7224606580829757E-3</v>
      </c>
      <c r="JX187" s="26">
        <f>IFERROR(Tableau17[[#This Row],[2015-T1-BC-FG]]/Tableau17[[#This Row],[2015-T1-TOTAL]],"")</f>
        <v>4.5779685264663805E-2</v>
      </c>
      <c r="JY187" s="26">
        <f>IFERROR(Tableau17[[#This Row],[2015-T1-BC-FN]]/Tableau17[[#This Row],[2015-T1-TOTAL]],"")</f>
        <v>0.41058655221745349</v>
      </c>
      <c r="JZ187" s="26">
        <f>IFERROR(Tableau17[[#This Row],[2015-T1-BC-MDM]]/Tableau17[[#This Row],[2015-T1-TOTAL]],"")</f>
        <v>0</v>
      </c>
      <c r="KA187" s="26">
        <f>IFERROR(Tableau17[[#This Row],[2015-T1-BC-RDG]]/Tableau17[[#This Row],[2015-T1-TOTAL]],"")</f>
        <v>0</v>
      </c>
      <c r="KB187" s="26">
        <f>IFERROR(Tableau17[[#This Row],[2015-T1-BC-SOC]]/Tableau17[[#This Row],[2015-T1-TOTAL]],"")</f>
        <v>0.24606580829756797</v>
      </c>
      <c r="KC187" s="26">
        <f>IFERROR(Tableau17[[#This Row],[2015-T1-BC-UD]]/Tableau17[[#This Row],[2015-T1-TOTAL]],"")</f>
        <v>0.24034334763948498</v>
      </c>
      <c r="KD187" s="26">
        <f>IFERROR(Tableau17[[#This Row],[2015-T1-BC-UG]]/Tableau17[[#This Row],[2015-T1-TOTAL]],"")</f>
        <v>0</v>
      </c>
      <c r="KE187" s="26">
        <f>IFERROR(Tableau17[[#This Row],[2015-T1-BC-VEC]]/Tableau17[[#This Row],[2015-T1-TOTAL]],"")</f>
        <v>2.8612303290414878E-2</v>
      </c>
      <c r="KF187" s="26">
        <f>IFERROR(Tableau17[[#This Row],[2015-T2-BC-DVG]]/Tableau17[[#This Row],[2015-T2-TOTAL]],"")</f>
        <v>0</v>
      </c>
      <c r="KG187" s="26">
        <f>IFERROR(Tableau17[[#This Row],[2015-T2-BC-FN]]/Tableau17[[#This Row],[2015-T2-TOTAL]],"")</f>
        <v>0.56240601503759402</v>
      </c>
      <c r="KH187" s="26">
        <f>IFERROR(Tableau17[[#This Row],[2015-T2-BC-SOC]]/Tableau17[[#This Row],[2015-T2-TOTAL]],"")</f>
        <v>0.43759398496240604</v>
      </c>
      <c r="KI187" s="26">
        <f>IFERROR(Tableau17[[#This Row],[2015-T2-BC-UD]]/Tableau17[[#This Row],[2015-T2-TOTAL]],"")</f>
        <v>0</v>
      </c>
      <c r="KJ187" s="26">
        <f>IFERROR(Tableau17[[#This Row],[2015-T2-BC-UG]]/Tableau17[[#This Row],[2015-T2-TOTAL]],"")</f>
        <v>0</v>
      </c>
      <c r="KK187" s="26">
        <f>IFERROR(Tableau17[[#This Row],[2017 (L)-T1-COM]]/Tableau17[[#This Row],[2017 (L)-T1-TOTAL]],"")</f>
        <v>0</v>
      </c>
      <c r="KL187" s="26">
        <f>IFERROR(Tableau17[[#This Row],[2017 (L)-T1-DIV]]/Tableau17[[#This Row],[2017 (L)-T1-TOTAL]],"")</f>
        <v>1.4513788098693759E-3</v>
      </c>
      <c r="KM187" s="26">
        <f>IFERROR(Tableau17[[#This Row],[2017 (L)-T1-DLF]]/Tableau17[[#This Row],[2017 (L)-T1-TOTAL]],"")</f>
        <v>1.3062409288824383E-2</v>
      </c>
      <c r="KN187" s="26">
        <f>IFERROR(Tableau17[[#This Row],[2017 (L)-T1-DVD]]/Tableau17[[#This Row],[2017 (L)-T1-TOTAL]],"")</f>
        <v>0</v>
      </c>
      <c r="KO187" s="26">
        <f>IFERROR(Tableau17[[#This Row],[2017 (L)-T1-DVG]]/Tableau17[[#This Row],[2017 (L)-T1-TOTAL]],"")</f>
        <v>7.2568940493468797E-3</v>
      </c>
      <c r="KP187" s="26">
        <f>IFERROR(Tableau17[[#This Row],[2017 (L)-T1-ECO]]/Tableau17[[#This Row],[2017 (L)-T1-TOTAL]],"")</f>
        <v>3.1930333817126268E-2</v>
      </c>
      <c r="KQ187" s="26">
        <f>IFERROR(Tableau17[[#This Row],[2017 (L)-T1-EXD]]/Tableau17[[#This Row],[2017 (L)-T1-TOTAL]],"")</f>
        <v>1.8867924528301886E-2</v>
      </c>
      <c r="KR187" s="26">
        <f>IFERROR(Tableau17[[#This Row],[2017 (L)-T1-EXG]]/Tableau17[[#This Row],[2017 (L)-T1-TOTAL]],"")</f>
        <v>1.4513788098693759E-3</v>
      </c>
      <c r="KS187" s="26">
        <f>IFERROR(Tableau17[[#This Row],[2017 (L)-T1-FI]]/Tableau17[[#This Row],[2017 (L)-T1-TOTAL]],"")</f>
        <v>0.11175616835994194</v>
      </c>
      <c r="KT187" s="26">
        <f>IFERROR(Tableau17[[#This Row],[2017 (L)-T1-FN]]/Tableau17[[#This Row],[2017 (L)-T1-TOTAL]],"")</f>
        <v>0.32365747460087085</v>
      </c>
      <c r="KU187" s="26">
        <f>IFERROR(Tableau17[[#This Row],[2017 (L)-T1-LR]]/Tableau17[[#This Row],[2017 (L)-T1-TOTAL]],"")</f>
        <v>0.14949201741654572</v>
      </c>
      <c r="KV187" s="26">
        <f>IFERROR(Tableau17[[#This Row],[2017 (L)-T1-MDM]]/Tableau17[[#This Row],[2017 (L)-T1-TOTAL]],"")</f>
        <v>0</v>
      </c>
      <c r="KW187" s="26">
        <f>IFERROR(Tableau17[[#This Row],[2017 (L)-T1-RDG]]/Tableau17[[#This Row],[2017 (L)-T1-TOTAL]],"")</f>
        <v>0</v>
      </c>
      <c r="KX187" s="26">
        <f>IFERROR(Tableau17[[#This Row],[2017 (L)-T1-REG]]/Tableau17[[#This Row],[2017 (L)-T1-TOTAL]],"")</f>
        <v>2.9027576197387518E-3</v>
      </c>
      <c r="KY187" s="26">
        <f>IFERROR(Tableau17[[#This Row],[2017 (L)-T1-REM]]/Tableau17[[#This Row],[2017 (L)-T1-TOTAL]],"")</f>
        <v>0.30769230769230771</v>
      </c>
      <c r="KZ187" s="26">
        <f>IFERROR(Tableau17[[#This Row],[2017 (L)-T1-SOC]]/Tableau17[[#This Row],[2017 (L)-T1-TOTAL]],"")</f>
        <v>3.0478955007256895E-2</v>
      </c>
      <c r="LA187" s="26">
        <f>IFERROR(Tableau17[[#This Row],[2017 (L)-T1-UDI]]/Tableau17[[#This Row],[2017 (L)-T1-TOTAL]],"")</f>
        <v>0</v>
      </c>
      <c r="LB187" s="26">
        <f>IFERROR(Tableau17[[#This Row],[2017 (L)-T2-FI]]/Tableau17[[#This Row],[2017 (L)-T2-TOTAL]],"")</f>
        <v>0</v>
      </c>
      <c r="LC187" s="26">
        <f>IFERROR(Tableau17[[#This Row],[2017 (L)-T2-FN]]/Tableau17[[#This Row],[2017 (L)-T2-TOTAL]],"")</f>
        <v>0.48</v>
      </c>
      <c r="LD187" s="26">
        <f>IFERROR(Tableau17[[#This Row],[2017 (L)-T2-LR]]/Tableau17[[#This Row],[2017 (L)-T2-TOTAL]],"")</f>
        <v>0</v>
      </c>
      <c r="LE187" s="26">
        <f>IFERROR(Tableau17[[#This Row],[2017 (L)-T2-MDM]]/Tableau17[[#This Row],[2017 (L)-T2-TOTAL]],"")</f>
        <v>0</v>
      </c>
      <c r="LF187" s="26">
        <f>IFERROR(Tableau17[[#This Row],[2017 (L)-T2-REM]]/Tableau17[[#This Row],[2017 (L)-T2-TOTAL]],"")</f>
        <v>0.52</v>
      </c>
      <c r="LG187" s="26">
        <f>IFERROR(Tableau17[[#This Row],[2017-T1-ARTHAUD Nathalie]]/Tableau17[[#This Row],[2017-T1-TOTAL]],"")</f>
        <v>1.7777777777777779E-3</v>
      </c>
      <c r="LH187" s="26">
        <f>IFERROR(Tableau17[[#This Row],[2017-T1-ASSELINEAU Fran]]/Tableau17[[#This Row],[2017-T1-TOTAL]],"")</f>
        <v>1.3333333333333334E-2</v>
      </c>
      <c r="LI187" s="26">
        <f>IFERROR(Tableau17[[#This Row],[2017-T1-CHEMINADE Jacques]]/Tableau17[[#This Row],[2017-T1-TOTAL]],"")</f>
        <v>1.7777777777777779E-3</v>
      </c>
      <c r="LJ187" s="26">
        <f>IFERROR(Tableau17[[#This Row],[2017-T1-DUPONT-AIGNAN Nicolas]]/Tableau17[[#This Row],[2017-T1-TOTAL]],"")</f>
        <v>3.3777777777777775E-2</v>
      </c>
      <c r="LK187" s="26">
        <f>IFERROR(Tableau17[[#This Row],[2017-T1-FILLON Fran]]/Tableau17[[#This Row],[2017-T1-TOTAL]],"")</f>
        <v>0.23377777777777778</v>
      </c>
      <c r="LL187" s="26">
        <f>IFERROR(Tableau17[[#This Row],[2017-T1-HAMON Beno]]/Tableau17[[#This Row],[2017-T1-TOTAL]],"")</f>
        <v>3.2888888888888891E-2</v>
      </c>
      <c r="LM187" s="26">
        <f>IFERROR(Tableau17[[#This Row],[2017-T1-LASSALLE Jean]]/Tableau17[[#This Row],[2017-T1-TOTAL]],"")</f>
        <v>1.2444444444444444E-2</v>
      </c>
      <c r="LN187" s="26">
        <f>IFERROR(Tableau17[[#This Row],[2017-T1-LE PEN Marine]]/Tableau17[[#This Row],[2017-T1-TOTAL]],"")</f>
        <v>0.30044444444444446</v>
      </c>
      <c r="LO187" s="26">
        <f>IFERROR(Tableau17[[#This Row],[2017-T1-M Jean-Luc]]/Tableau17[[#This Row],[2017-T1-TOTAL]],"")</f>
        <v>0.16</v>
      </c>
      <c r="LP187" s="26">
        <f>IFERROR(Tableau17[[#This Row],[2017-T1-MACRON Emmanuel]]/Tableau17[[#This Row],[2017-T1-TOTAL]],"")</f>
        <v>0.20622222222222222</v>
      </c>
      <c r="LQ187" s="26">
        <f>IFERROR(Tableau17[[#This Row],[2017-T1-POUTOU Philippe]]/Tableau17[[#This Row],[2017-T1-TOTAL]],"")</f>
        <v>3.5555555555555557E-3</v>
      </c>
      <c r="LR187" s="26">
        <f>IFERROR(Tableau17[[#This Row],[2017-T2-LE PEN Marine]]/Tableau17[[#This Row],[2017-T2-TOTAL]],"")</f>
        <v>0.46451612903225808</v>
      </c>
      <c r="LS187" s="26">
        <f>IFERROR(Tableau17[[#This Row],[2017-T2-MACRON Emmanuel]]/Tableau17[[#This Row],[2017-T2-TOTAL]],"")</f>
        <v>0.53548387096774197</v>
      </c>
      <c r="LT187" s="26">
        <f>IFERROR(Tableau17[[#This Row],[2019-T1-ALEXANDRE Audric]]/Tableau17[[#This Row],[2019-T1-TOTAL]],"")</f>
        <v>0</v>
      </c>
      <c r="LU187" s="26">
        <f>IFERROR(Tableau17[[#This Row],[2019-T1-ARTHAUD Nathalie]]/Tableau17[[#This Row],[2019-T1-TOTAL]],"")</f>
        <v>4.4709388971684054E-3</v>
      </c>
      <c r="LV187" s="26">
        <f>IFERROR(Tableau17[[#This Row],[2019-T1-ASSELINEAU François]]/Tableau17[[#This Row],[2019-T1-TOTAL]],"")</f>
        <v>8.9418777943368107E-3</v>
      </c>
      <c r="LW187" s="26">
        <f>IFERROR(Tableau17[[#This Row],[2019-T1-AUBRY Manon]]/Tableau17[[#This Row],[2019-T1-TOTAL]],"")</f>
        <v>3.8748137108792845E-2</v>
      </c>
      <c r="LX187" s="26">
        <f>IFERROR(Tableau17[[#This Row],[2019-T1-AZERGUI Nagib]]/Tableau17[[#This Row],[2019-T1-TOTAL]],"")</f>
        <v>2.9806259314456036E-3</v>
      </c>
      <c r="LY187" s="26">
        <f>IFERROR(Tableau17[[#This Row],[2019-T1-BARDELLA Jordan]]/Tableau17[[#This Row],[2019-T1-TOTAL]],"")</f>
        <v>0.32041728763040239</v>
      </c>
      <c r="LZ187" s="26">
        <f>IFERROR(Tableau17[[#This Row],[2019-T1-BELLAMY François-Xavier]]/Tableau17[[#This Row],[2019-T1-TOTAL]],"")</f>
        <v>8.3457526080476907E-2</v>
      </c>
      <c r="MA187" s="26">
        <f>IFERROR(Tableau17[[#This Row],[2019-T1-BIDOU Olivier]]/Tableau17[[#This Row],[2019-T1-TOTAL]],"")</f>
        <v>1.4903129657228018E-3</v>
      </c>
      <c r="MB187" s="26">
        <f>IFERROR(Tableau17[[#This Row],[2019-T1-BOURG Dominique]]/Tableau17[[#This Row],[2019-T1-TOTAL]],"")</f>
        <v>2.2354694485842028E-2</v>
      </c>
      <c r="MC187" s="26">
        <f>IFERROR(Tableau17[[#This Row],[2019-T1-BROSSAT Ian]]/Tableau17[[#This Row],[2019-T1-TOTAL]],"")</f>
        <v>3.129657228017884E-2</v>
      </c>
      <c r="MD187" s="26">
        <f>IFERROR(Tableau17[[#This Row],[2019-T1-CAILLAUD Sophie]]/Tableau17[[#This Row],[2019-T1-TOTAL]],"")</f>
        <v>0</v>
      </c>
      <c r="ME187" s="26">
        <f>IFERROR(Tableau17[[#This Row],[2019-T1-CAMUS Renaud]]/Tableau17[[#This Row],[2019-T1-TOTAL]],"")</f>
        <v>0</v>
      </c>
      <c r="MF187" s="26">
        <f>IFERROR(Tableau17[[#This Row],[2019-T1-CHALENÇON Christophe]]/Tableau17[[#This Row],[2019-T1-TOTAL]],"")</f>
        <v>0</v>
      </c>
      <c r="MG187" s="26">
        <f>IFERROR(Tableau17[[#This Row],[2019-T1-CORBET Cathy Denise Ginette]]/Tableau17[[#This Row],[2019-T1-TOTAL]],"")</f>
        <v>0</v>
      </c>
      <c r="MH187" s="26">
        <f>IFERROR(Tableau17[[#This Row],[2019-T1-DE PREVOISIN Robert]]/Tableau17[[#This Row],[2019-T1-TOTAL]],"")</f>
        <v>0</v>
      </c>
      <c r="MI187" s="26">
        <f>IFERROR(Tableau17[[#This Row],[2019-T1-DELFEL Thérèse]]/Tableau17[[#This Row],[2019-T1-TOTAL]],"")</f>
        <v>0</v>
      </c>
      <c r="MJ187" s="26">
        <f>IFERROR(Tableau17[[#This Row],[2019-T1-DIEUMEGARD Pierre]]/Tableau17[[#This Row],[2019-T1-TOTAL]],"")</f>
        <v>1.4903129657228018E-3</v>
      </c>
      <c r="MK187" s="26">
        <f>IFERROR(Tableau17[[#This Row],[2019-T1-DUPONT-AIGNAN Nicolas]]/Tableau17[[#This Row],[2019-T1-TOTAL]],"")</f>
        <v>3.129657228017884E-2</v>
      </c>
      <c r="ML187" s="26">
        <f>IFERROR(Tableau17[[#This Row],[2019-T1-GERNIGON Yves]]/Tableau17[[#This Row],[2019-T1-TOTAL]],"")</f>
        <v>0</v>
      </c>
      <c r="MM187" s="26">
        <f>IFERROR(Tableau17[[#This Row],[2019-T1-GLUCKSMANN Raphaël]]/Tableau17[[#This Row],[2019-T1-TOTAL]],"")</f>
        <v>4.0238450074515646E-2</v>
      </c>
      <c r="MN187" s="26">
        <f>IFERROR(Tableau17[[#This Row],[2019-T1-HAMON Benoît]]/Tableau17[[#This Row],[2019-T1-TOTAL]],"")</f>
        <v>1.6393442622950821E-2</v>
      </c>
      <c r="MO187" s="26">
        <f>IFERROR(Tableau17[[#This Row],[2019-T1-HELGEN Gilles]]/Tableau17[[#This Row],[2019-T1-TOTAL]],"")</f>
        <v>0</v>
      </c>
      <c r="MP187" s="26">
        <f>IFERROR(Tableau17[[#This Row],[2019-T1-JADOT Yannick]]/Tableau17[[#This Row],[2019-T1-TOTAL]],"")</f>
        <v>0.14157973174366617</v>
      </c>
      <c r="MQ187" s="26">
        <f>IFERROR(Tableau17[[#This Row],[2019-T1-LAGARDE Jean-Christophe]]/Tableau17[[#This Row],[2019-T1-TOTAL]],"")</f>
        <v>1.0432190760059613E-2</v>
      </c>
      <c r="MR187" s="26">
        <f>IFERROR(Tableau17[[#This Row],[2019-T1-LALANNE Francis]]/Tableau17[[#This Row],[2019-T1-TOTAL]],"")</f>
        <v>1.4903129657228018E-3</v>
      </c>
      <c r="MS187" s="26">
        <f>IFERROR(Tableau17[[#This Row],[2019-T1-LOISEAU Nathalie]]/Tableau17[[#This Row],[2019-T1-TOTAL]],"")</f>
        <v>0.23845007451564829</v>
      </c>
      <c r="MT187" s="26">
        <f>IFERROR(Tableau17[[#This Row],[2019-T1-MARIE Florie]]/Tableau17[[#This Row],[2019-T1-TOTAL]],"")</f>
        <v>4.4709388971684054E-3</v>
      </c>
      <c r="MU187" s="26">
        <f>IFERROR(Tableau17[[#This Row],[2008-T1-MACROEXTRDROITE]]/Tableau17[[#This Row],[2008-T1-MACROTOTALE]],"")</f>
        <v>0.10579710144927536</v>
      </c>
      <c r="MV187" s="26">
        <f>IFERROR(Tableau17[[#This Row],[2008-T1-MACRODROITE]]/Tableau17[[#This Row],[2008-T1-MACROTOTALE]],"")</f>
        <v>0.53623188405797106</v>
      </c>
      <c r="MW187" s="26">
        <f>IFERROR(Tableau17[[#This Row],[2008-T1-MACROCENTRE]]/Tableau17[[#This Row],[2008-T1-MACROTOTALE]],"")</f>
        <v>0</v>
      </c>
      <c r="MX187" s="26">
        <f>IFERROR(Tableau17[[#This Row],[2008-T1-MACROGAUCHE]]/Tableau17[[#This Row],[2008-T1-MACROTOTALE]],"")</f>
        <v>0.35797101449275365</v>
      </c>
      <c r="MY187" s="26">
        <f>IFERROR(Tableau17[[#This Row],[2008-T1-MACROAUTRE]]/Tableau17[[#This Row],[2008-T1-MACROTOTALE]],"")</f>
        <v>0</v>
      </c>
      <c r="MZ187" s="26">
        <f>IFERROR(Tableau17[[#This Row],[2008-T2-MACROEXTRDROITE]]/Tableau17[[#This Row],[2008-T2-MACROTOTALE]],"")</f>
        <v>5.5844155844155842E-2</v>
      </c>
      <c r="NA187" s="26">
        <f>IFERROR(Tableau17[[#This Row],[2008-T2-MACRODROITE]]/Tableau17[[#This Row],[2008-T2-MACROTOTALE]],"")</f>
        <v>0.56233766233766236</v>
      </c>
      <c r="NB187" s="26">
        <f>IFERROR(Tableau17[[#This Row],[2008-T2-MACROCENTRE]]/Tableau17[[#This Row],[2008-T2-MACROTOTALE]],"")</f>
        <v>0</v>
      </c>
      <c r="NC187" s="26">
        <f>IFERROR(Tableau17[[#This Row],[2008-T2-MACROGAUCHE]]/Tableau17[[#This Row],[2008-T2-MACROTOTALE]],"")</f>
        <v>0.38181818181818183</v>
      </c>
      <c r="ND187" s="26">
        <f>IFERROR(Tableau17[[#This Row],[2008-T2-MACROAUTRE]]/Tableau17[[#This Row],[2008-T2-MACROTOTALE]],"")</f>
        <v>0</v>
      </c>
      <c r="NE187" s="26">
        <f>IFERROR(Tableau17[[#This Row],[2014-T1-MACROEXTRDROITE]]/Tableau17[[#This Row],[2014-T1-MACROTOTALE]],"")</f>
        <v>0.36189258312020461</v>
      </c>
      <c r="NF187" s="26">
        <f>IFERROR(Tableau17[[#This Row],[2014-T1-MACRODROITE]]/Tableau17[[#This Row],[2014-T1-MACROTOTALE]],"")</f>
        <v>0.35805626598465473</v>
      </c>
      <c r="NG187" s="26">
        <f>IFERROR(Tableau17[[#This Row],[2014-T1-MACROCENTRE]]/Tableau17[[#This Row],[2014-T1-MACROTOTALE]],"")</f>
        <v>0</v>
      </c>
      <c r="NH187" s="26">
        <f>IFERROR(Tableau17[[#This Row],[2014-T1-MACROGAUCHE]]/Tableau17[[#This Row],[2014-T1-MACROTOTALE]],"")</f>
        <v>0.28005115089514065</v>
      </c>
      <c r="NI187" s="26">
        <f>IFERROR(Tableau17[[#This Row],[2014-T1-MACROAUTRE]]/Tableau17[[#This Row],[2014-T1-MACROTOTALE]],"")</f>
        <v>0</v>
      </c>
      <c r="NJ187" s="26">
        <f>IFERROR(Tableau17[[#This Row],[2014-T2-MACROEXTRDROITE]]/Tableau17[[#This Row],[2014-T2-MACROTOTALE]],"")</f>
        <v>0.41028708133971292</v>
      </c>
      <c r="NK187" s="26">
        <f>IFERROR(Tableau17[[#This Row],[2014-T2-MACRODROITE]]/Tableau17[[#This Row],[2014-T2-MACROTOTALE]],"")</f>
        <v>0.35406698564593303</v>
      </c>
      <c r="NL187" s="26">
        <f>IFERROR(Tableau17[[#This Row],[2014-T2-MACROCENTRE]]/Tableau17[[#This Row],[2014-T2-MACROTOTALE]],"")</f>
        <v>0</v>
      </c>
      <c r="NM187" s="26">
        <f>IFERROR(Tableau17[[#This Row],[2014-T2-MACROGAUCHE]]/Tableau17[[#This Row],[2014-T2-MACROTOTALE]],"")</f>
        <v>0.23564593301435408</v>
      </c>
      <c r="NN187" s="26">
        <f>IFERROR(Tableau17[[#This Row],[2014-T2-MACROAUTRE]]/Tableau17[[#This Row],[2014-T2-MACROTOTALE]],"")</f>
        <v>0</v>
      </c>
      <c r="NO187" s="26">
        <f>IFERROR( Tableau17[[#This Row],[2015-T1-MACROEXTRDROITE]]/Tableau17[[#This Row],[2015-T1-MACROTOTALE]],"")</f>
        <v>0.4334763948497854</v>
      </c>
      <c r="NP187" s="26">
        <f>IFERROR(Tableau17[[#This Row],[2015-T1-MACRODROITE]]/Tableau17[[#This Row],[2015-T1-MACROTOTALE]],"")</f>
        <v>0.24034334763948498</v>
      </c>
      <c r="NQ187" s="26">
        <f>IFERROR(Tableau17[[#This Row],[2015-T1-MACROCENTRE]]/Tableau17[[#This Row],[2015-T1-MACROTOTALE]],"")</f>
        <v>0</v>
      </c>
      <c r="NR187" s="26">
        <f>IFERROR(Tableau17[[#This Row],[2015-T1-MACROGAUCHE]]/Tableau17[[#This Row],[2015-T1-MACROTOTALE]],"")</f>
        <v>0.3261802575107296</v>
      </c>
      <c r="NS187" s="26">
        <f>IFERROR(Tableau17[[#This Row],[2015-T1-MACROAUTRE]]/Tableau17[[#This Row],[2015-T1-MACROTOTALE]],"")</f>
        <v>0</v>
      </c>
      <c r="NT187" s="26">
        <f>IFERROR(Tableau17[[#This Row],[2015-T2-MACROEXTRDROITE]]/Tableau17[[#This Row],[2015-T2-MACROTOTALE]],"")</f>
        <v>0.56240601503759402</v>
      </c>
      <c r="NU187" s="26">
        <f>IFERROR(Tableau17[[#This Row],[2015-T2-MACRODROITE]]/Tableau17[[#This Row],[2015-T2-MACROTOTALE]],"")</f>
        <v>0</v>
      </c>
      <c r="NV187" s="26">
        <f>IFERROR(Tableau17[[#This Row],[2015-T2-MACROCENTRE]]/Tableau17[[#This Row],[2015-T2-MACROTOTALE]],"")</f>
        <v>0</v>
      </c>
      <c r="NW187" s="26">
        <f>IFERROR(Tableau17[[#This Row],[2015-T2-MACROGAUCHE]]/Tableau17[[#This Row],[2015-T2-MACROTOTALE]],"")</f>
        <v>0.43759398496240604</v>
      </c>
      <c r="NX187" s="26">
        <f>IFERROR(Tableau17[[#This Row],[2015-T2-MACROAUTRE]]/Tableau17[[#This Row],[2015-T2-MACROTOTALE]],"")</f>
        <v>0</v>
      </c>
      <c r="NY187" s="26">
        <f>IFERROR(Tableau17[[#This Row],[2017-T1-MACROEXTRDROITE]]/Tableau17[[#This Row],[2017-T1-MACROTOTALE]],"")</f>
        <v>0.34933333333333333</v>
      </c>
      <c r="NZ187" s="26">
        <f>IFERROR(Tableau17[[#This Row],[2017-T1-MACRODROITE]]/Tableau17[[#This Row],[2017-T1-MACROTOTALE]],"")</f>
        <v>0.23377777777777778</v>
      </c>
      <c r="OA187" s="26">
        <f>IFERROR(Tableau17[[#This Row],[2017-T1-MACROCENTRE]]/Tableau17[[#This Row],[2017-T1-MACROTOTALE]],"")</f>
        <v>0.20622222222222222</v>
      </c>
      <c r="OB187" s="26">
        <f>IFERROR(Tableau17[[#This Row],[2017-T1-MACROGAUCHE]]/Tableau17[[#This Row],[2017-T1-MACROTOTALE]],"")</f>
        <v>0.19822222222222222</v>
      </c>
      <c r="OC187" s="26">
        <f>IFERROR(Tableau17[[#This Row],[2017-T1-MACROAUTRE]]/Tableau17[[#This Row],[2017-T1-MACROTOTALE]],"")</f>
        <v>1.2444444444444444E-2</v>
      </c>
      <c r="OD187" s="26">
        <f>IFERROR(Tableau17[[#This Row],[2017-T2-MACROEXTRDROITE]]/Tableau17[[#This Row],[2017-T2-MACROTOTALE]],"")</f>
        <v>0.46451612903225808</v>
      </c>
      <c r="OE187" s="26">
        <f>IFERROR(Tableau17[[#This Row],[2017-T2-MACRODROITE]]/Tableau17[[#This Row],[2017-T2-MACROTOTALE]],"")</f>
        <v>0</v>
      </c>
      <c r="OF187" s="26">
        <f>IFERROR(Tableau17[[#This Row],[2017-T2-MACROCENTRE]]/Tableau17[[#This Row],[2017-T2-MACROTOTALE]],"")</f>
        <v>0.53548387096774197</v>
      </c>
      <c r="OG187" s="26">
        <f>IFERROR(Tableau17[[#This Row],[2017-T2-MACROGAUCHE]]/Tableau17[[#This Row],[2017-T2-MACROTOTALE]],"")</f>
        <v>0</v>
      </c>
      <c r="OH187" s="26">
        <f>IFERROR(Tableau17[[#This Row],[2017-T2-MACROAUTRE]]/Tableau17[[#This Row],[2017-T2-MACROTOTALE]],"")</f>
        <v>0</v>
      </c>
      <c r="OI187" s="26">
        <f>IFERROR(Tableau17[[#This Row],[2019-T1-MACROEXTRDROITE]]/Tableau17[[#This Row],[2019-T1-MACROTOTALE]],"")</f>
        <v>0.35901162790697677</v>
      </c>
      <c r="OJ187" s="26">
        <f>IFERROR(Tableau17[[#This Row],[2019-T1-MACRODROITE]]/Tableau17[[#This Row],[2019-T1-MACROTOTALE]],"")</f>
        <v>9.1569767441860461E-2</v>
      </c>
      <c r="OK187" s="26">
        <f>IFERROR(Tableau17[[#This Row],[2019-T1-MACROCENTRE]]/Tableau17[[#This Row],[2019-T1-MACROTOTALE]],"")</f>
        <v>0.23255813953488372</v>
      </c>
      <c r="OL187" s="26">
        <f>IFERROR(Tableau17[[#This Row],[2019-T1-MACROGAUCHE]]/Tableau17[[#This Row],[2019-T1-MACROTOTALE]],"")</f>
        <v>0.26598837209302323</v>
      </c>
      <c r="OM187" s="26">
        <f>IFERROR(Tableau17[[#This Row],[2019-T1-MACROAUTRE]]/Tableau17[[#This Row],[2019-T1-MACROTOTALE]],"")</f>
        <v>5.0872093023255814E-2</v>
      </c>
      <c r="ON187" s="26">
        <f>IFERROR(Tableau17[[#This Row],[2020-T1-MACROEXTRDROITE]]/Tableau17[[#This Row],[2020-T1-MACROTOTALE]],"")</f>
        <v>0.37441860465116278</v>
      </c>
      <c r="OO187" s="26">
        <f>IFERROR(Tableau17[[#This Row],[2020-T1-MACRODROITE]]/Tableau17[[#This Row],[2020-T1-MACROTOTALE]],"")</f>
        <v>0.27906976744186046</v>
      </c>
      <c r="OP187" s="26">
        <f>IFERROR(Tableau17[[#This Row],[2020-T1-MACROCENTRE]]/Tableau17[[#This Row],[2020-T1-MACROTOTALE]],"")</f>
        <v>0.10465116279069768</v>
      </c>
      <c r="OQ187" s="26">
        <f>IFERROR(Tableau17[[#This Row],[2020-T1-MACROGAUCHE]]/Tableau17[[#This Row],[2020-T1-MACROTOTALE]],"")</f>
        <v>0.24186046511627907</v>
      </c>
      <c r="OR187" s="26">
        <f>IFERROR(Tableau17[[#This Row],[2020-T1-MACROAUTRE]]/Tableau17[[#This Row],[2020-T1-MACROTOTALE]],"")</f>
        <v>0</v>
      </c>
      <c r="OS187" s="26">
        <f>IFERROR(Tableau17[[#This Row],[2017 (L)-T1-MACROEXTRDROITE]]/Tableau17[[#This Row],[2017 (L)-T1-MACROTOTALE]],"")</f>
        <v>0.35558780841799709</v>
      </c>
      <c r="OT187" s="26">
        <f>IFERROR(Tableau17[[#This Row],[2017 (L)-T1-MACRODROITE]]/Tableau17[[#This Row],[2017 (L)-T1-MACROTOTALE]],"")</f>
        <v>0.14949201741654572</v>
      </c>
      <c r="OU187" s="26">
        <f>IFERROR(Tableau17[[#This Row],[2017 (L)-T1-MACROCENTRE]]/Tableau17[[#This Row],[2017 (L)-T1-MACROTOTALE]],"")</f>
        <v>0.30769230769230771</v>
      </c>
      <c r="OV187" s="26">
        <f>IFERROR(Tableau17[[#This Row],[2017 (L)-T1-MACROGAUCHE]]/Tableau17[[#This Row],[2017 (L)-T1-MACROTOTALE]],"")</f>
        <v>0.18287373004354138</v>
      </c>
      <c r="OW187" s="26">
        <f>IFERROR(Tableau17[[#This Row],[2017 (L)-T1-MACROAUTRE]]/Tableau17[[#This Row],[2017 (L)-T1-MACROTOTALE]],"")</f>
        <v>4.3541364296081275E-3</v>
      </c>
      <c r="OX187" s="26">
        <f>IFERROR(Tableau17[[#This Row],[2017 (L)-T2-MACROEXTRDROITE]]/Tableau17[[#This Row],[2017 (L)-T2-MACROTOTALE]],"")</f>
        <v>0.48</v>
      </c>
      <c r="OY187" s="26">
        <f>IFERROR(Tableau17[[#This Row],[2017 (L)-T2-MACRODROITE]]/Tableau17[[#This Row],[2017 (L)-T2-MACROTOTALE]],"")</f>
        <v>0</v>
      </c>
      <c r="OZ187" s="26">
        <f>IFERROR(Tableau17[[#This Row],[2017 (L)-T2-MACROCENTRE]]/Tableau17[[#This Row],[2017 (L)-T2-MACROTOTALE]],"")</f>
        <v>0.52</v>
      </c>
      <c r="PA187" s="26">
        <f>IFERROR(Tableau17[[#This Row],[2017 (L)-T2-MACROGAUCHE]]/Tableau17[[#This Row],[2017 (L)-T2-MACROTOTALE]],"")</f>
        <v>0</v>
      </c>
      <c r="PB187" s="26">
        <f>IFERROR(Tableau17[[#This Row],[2017 (L)-T2-MACROAUTRE]]/Tableau17[[#This Row],[2017 (L)-T2-MACROTOTALE]],"")</f>
        <v>0</v>
      </c>
      <c r="PC187" s="26">
        <f>IFERROR(Tableau17[[#This Row],[2008_T1_PROCUS]]/Tableau17[[#This Row],[2008_T1_INSCRITS]],0)</f>
        <v>1.5370705244122965E-2</v>
      </c>
      <c r="PD187" s="26">
        <f>IFERROR(Tableau17[[#This Row],[2008_T2_PROCUS]]/Tableau17[[#This Row],[2008_T2_INSCRITS]],0)</f>
        <v>1.62748643761302E-2</v>
      </c>
      <c r="PE187" s="26">
        <f>Tableau17[[#This Row],[2014_T1_PROCUS]]/Tableau17[[#This Row],[2014_T1_INSCRITS]]</f>
        <v>1.1820330969267139E-2</v>
      </c>
      <c r="PF187" s="26">
        <f>IFERROR(Tableau17[[#This Row],[2014_T2_PROCUS]]/Tableau17[[#This Row],[2014_T2_INSCRITS]],0)</f>
        <v>1.6548463356973995E-2</v>
      </c>
    </row>
    <row r="188" spans="1:422" hidden="1" x14ac:dyDescent="0.2">
      <c r="A188" s="1">
        <v>4</v>
      </c>
      <c r="B188" s="1" t="s">
        <v>312</v>
      </c>
      <c r="C188" s="1" t="s">
        <v>322</v>
      </c>
      <c r="D188" s="1" t="s">
        <v>322</v>
      </c>
      <c r="E188" s="1">
        <v>602</v>
      </c>
      <c r="F188" s="1">
        <v>5.3848510000000003</v>
      </c>
      <c r="G188" s="1">
        <v>43.290891999999999</v>
      </c>
      <c r="H188" s="3">
        <v>652</v>
      </c>
      <c r="I188" s="3">
        <v>103</v>
      </c>
      <c r="L188" s="1">
        <v>28</v>
      </c>
      <c r="M188" s="1">
        <v>7</v>
      </c>
      <c r="P188" s="1">
        <v>39</v>
      </c>
      <c r="Q188" s="1">
        <v>23</v>
      </c>
      <c r="R188" s="1">
        <v>31</v>
      </c>
      <c r="S188" s="1">
        <v>96</v>
      </c>
      <c r="T188" s="1">
        <v>41</v>
      </c>
      <c r="U188" s="1">
        <v>265</v>
      </c>
      <c r="V188" s="1">
        <v>595</v>
      </c>
      <c r="W188" s="1">
        <v>338</v>
      </c>
      <c r="X188" s="1">
        <v>7</v>
      </c>
      <c r="Y188" s="2">
        <v>0.56806723000000003</v>
      </c>
      <c r="AB188" s="1">
        <v>0</v>
      </c>
      <c r="AD188" s="1">
        <v>652</v>
      </c>
      <c r="AE188" s="1">
        <v>267</v>
      </c>
      <c r="AF188" s="2">
        <v>0.40950920000000002</v>
      </c>
      <c r="AG188" s="1">
        <f t="shared" si="2"/>
        <v>103</v>
      </c>
      <c r="AH188" s="1">
        <v>579</v>
      </c>
      <c r="AI188" s="1">
        <v>373</v>
      </c>
      <c r="AJ188" s="1">
        <v>13</v>
      </c>
      <c r="AK188" s="2">
        <v>0.64421415999999998</v>
      </c>
      <c r="AN188" s="1">
        <v>0</v>
      </c>
      <c r="AP188" s="1">
        <v>585</v>
      </c>
      <c r="AQ188" s="1">
        <v>292</v>
      </c>
      <c r="AR188" s="2">
        <v>0.49914530000000001</v>
      </c>
      <c r="AS188" s="1">
        <v>585</v>
      </c>
      <c r="AT188" s="1">
        <v>288</v>
      </c>
      <c r="AU188" s="2">
        <v>0.49230769000000002</v>
      </c>
      <c r="AV188" s="1">
        <v>594</v>
      </c>
      <c r="AW188" s="1">
        <v>327</v>
      </c>
      <c r="AX188" s="2">
        <v>0.55050505000000005</v>
      </c>
      <c r="AY188" s="1">
        <v>594</v>
      </c>
      <c r="AZ188" s="1">
        <v>245</v>
      </c>
      <c r="BA188" s="2">
        <v>0.41245790999999998</v>
      </c>
      <c r="BB188" s="1">
        <v>592</v>
      </c>
      <c r="BC188" s="1">
        <v>468</v>
      </c>
      <c r="BD188" s="2">
        <v>0.79054053999999996</v>
      </c>
      <c r="BE188" s="1">
        <v>592</v>
      </c>
      <c r="BF188" s="1">
        <v>430</v>
      </c>
      <c r="BG188" s="2">
        <v>0.72635134999999995</v>
      </c>
      <c r="BH188" s="1">
        <v>585</v>
      </c>
      <c r="BI188" s="1">
        <v>319</v>
      </c>
      <c r="BJ188" s="2">
        <v>0.54529914999999995</v>
      </c>
      <c r="BK188" s="1">
        <v>40</v>
      </c>
      <c r="BN188" s="1">
        <v>27</v>
      </c>
      <c r="BO188" s="1">
        <v>23</v>
      </c>
      <c r="BP188" s="1">
        <v>155</v>
      </c>
      <c r="BQ188" s="1">
        <v>122</v>
      </c>
      <c r="BR188" s="1">
        <v>367</v>
      </c>
      <c r="BZ188" s="1">
        <v>30</v>
      </c>
      <c r="CB188" s="1">
        <v>26</v>
      </c>
      <c r="CC188" s="1">
        <v>43</v>
      </c>
      <c r="CD188" s="1">
        <v>130</v>
      </c>
      <c r="CE188" s="1">
        <v>101</v>
      </c>
      <c r="CF188" s="1">
        <v>330</v>
      </c>
      <c r="CK188" s="1">
        <v>3</v>
      </c>
      <c r="CO188" s="1">
        <v>32</v>
      </c>
      <c r="CP188" s="1">
        <v>46</v>
      </c>
      <c r="CR188" s="1">
        <v>8</v>
      </c>
      <c r="CT188" s="1">
        <v>106</v>
      </c>
      <c r="CU188" s="1">
        <v>87</v>
      </c>
      <c r="CW188" s="1">
        <v>282</v>
      </c>
      <c r="CY188" s="1">
        <v>54</v>
      </c>
      <c r="DA188" s="1">
        <v>202</v>
      </c>
      <c r="DC188" s="1">
        <v>256</v>
      </c>
      <c r="DD188" s="1">
        <v>7</v>
      </c>
      <c r="DE188" s="1">
        <v>2</v>
      </c>
      <c r="DF188" s="1">
        <v>3</v>
      </c>
      <c r="DG188" s="1">
        <v>9</v>
      </c>
      <c r="DH188" s="1">
        <v>1</v>
      </c>
      <c r="DI188" s="1">
        <v>42</v>
      </c>
      <c r="DK188" s="1">
        <v>0</v>
      </c>
      <c r="DL188" s="1">
        <v>54</v>
      </c>
      <c r="DN188" s="1">
        <v>61</v>
      </c>
      <c r="DP188" s="1">
        <v>1</v>
      </c>
      <c r="DQ188" s="1">
        <v>0</v>
      </c>
      <c r="DR188" s="1">
        <v>113</v>
      </c>
      <c r="DU188" s="1">
        <v>293</v>
      </c>
      <c r="DV188" s="1">
        <v>93</v>
      </c>
      <c r="DZ188" s="1">
        <v>128</v>
      </c>
      <c r="EA188" s="1">
        <v>221</v>
      </c>
      <c r="EB188" s="1">
        <v>1</v>
      </c>
      <c r="EC188" s="1">
        <v>7</v>
      </c>
      <c r="ED188" s="1">
        <v>1</v>
      </c>
      <c r="EE188" s="1">
        <v>20</v>
      </c>
      <c r="EF188" s="1">
        <v>101</v>
      </c>
      <c r="EG188" s="1">
        <v>31</v>
      </c>
      <c r="EH188" s="1">
        <v>5</v>
      </c>
      <c r="EI188" s="1">
        <v>57</v>
      </c>
      <c r="EJ188" s="1">
        <v>109</v>
      </c>
      <c r="EK188" s="1">
        <v>125</v>
      </c>
      <c r="EL188" s="1">
        <v>4</v>
      </c>
      <c r="EM188" s="1">
        <v>461</v>
      </c>
      <c r="EN188" s="1">
        <v>79</v>
      </c>
      <c r="EO188" s="1">
        <v>321</v>
      </c>
      <c r="EP188" s="1">
        <v>400</v>
      </c>
      <c r="EQ188" s="1">
        <v>0</v>
      </c>
      <c r="ER188" s="1">
        <v>0</v>
      </c>
      <c r="ES188" s="1">
        <v>4</v>
      </c>
      <c r="ET188" s="1">
        <v>20</v>
      </c>
      <c r="EU188" s="1">
        <v>0</v>
      </c>
      <c r="EV188" s="1">
        <v>51</v>
      </c>
      <c r="EW188" s="1">
        <v>26</v>
      </c>
      <c r="EX188" s="1">
        <v>0</v>
      </c>
      <c r="EY188" s="1">
        <v>9</v>
      </c>
      <c r="EZ188" s="1">
        <v>11</v>
      </c>
      <c r="FA188" s="1">
        <v>0</v>
      </c>
      <c r="FB188" s="1">
        <v>0</v>
      </c>
      <c r="FC188" s="1">
        <v>0</v>
      </c>
      <c r="FD188" s="1">
        <v>0</v>
      </c>
      <c r="FE188" s="1">
        <v>0</v>
      </c>
      <c r="FF188" s="1">
        <v>0</v>
      </c>
      <c r="FG188" s="1">
        <v>0</v>
      </c>
      <c r="FH188" s="1">
        <v>7</v>
      </c>
      <c r="FI188" s="1">
        <v>0</v>
      </c>
      <c r="FJ188" s="1">
        <v>13</v>
      </c>
      <c r="FK188" s="1">
        <v>13</v>
      </c>
      <c r="FL188" s="1">
        <v>0</v>
      </c>
      <c r="FM188" s="1">
        <v>71</v>
      </c>
      <c r="FN188" s="1">
        <v>1</v>
      </c>
      <c r="FO188" s="1">
        <v>1</v>
      </c>
      <c r="FP188" s="1">
        <v>84</v>
      </c>
      <c r="FQ188" s="1">
        <v>0</v>
      </c>
      <c r="FR188" s="1">
        <f>SUM(Tableau17[[#This Row],[2019-T1-ALEXANDRE Audric]:[2019-T1-MARIE Florie]])</f>
        <v>311</v>
      </c>
      <c r="FS188" s="1">
        <v>23</v>
      </c>
      <c r="FT188" s="1">
        <v>195</v>
      </c>
      <c r="FU188" s="1">
        <v>0</v>
      </c>
      <c r="FV188" s="1">
        <v>149</v>
      </c>
      <c r="FW188" s="1">
        <v>0</v>
      </c>
      <c r="FX188" s="1">
        <v>367</v>
      </c>
      <c r="GD188" s="1">
        <v>0</v>
      </c>
      <c r="GE188" s="1">
        <v>43</v>
      </c>
      <c r="GF188" s="1">
        <v>130</v>
      </c>
      <c r="GG188" s="1">
        <v>0</v>
      </c>
      <c r="GH188" s="1">
        <v>157</v>
      </c>
      <c r="GI188" s="1">
        <v>0</v>
      </c>
      <c r="GJ188" s="1">
        <v>330</v>
      </c>
      <c r="GP188" s="1">
        <v>0</v>
      </c>
      <c r="GQ188" s="1">
        <v>46</v>
      </c>
      <c r="GR188" s="1">
        <v>106</v>
      </c>
      <c r="GS188" s="1">
        <v>0</v>
      </c>
      <c r="GT188" s="1">
        <v>127</v>
      </c>
      <c r="GU188" s="1">
        <v>3</v>
      </c>
      <c r="GV188" s="1">
        <v>282</v>
      </c>
      <c r="GW188" s="1">
        <v>54</v>
      </c>
      <c r="GX188" s="1">
        <v>202</v>
      </c>
      <c r="GY188" s="1">
        <v>0</v>
      </c>
      <c r="GZ188" s="1">
        <v>0</v>
      </c>
      <c r="HA188" s="1">
        <v>0</v>
      </c>
      <c r="HB188" s="1">
        <v>256</v>
      </c>
      <c r="HC188" s="1">
        <v>85</v>
      </c>
      <c r="HD188" s="1">
        <v>101</v>
      </c>
      <c r="HE188" s="1">
        <v>125</v>
      </c>
      <c r="HF188" s="1">
        <v>145</v>
      </c>
      <c r="HG188" s="1">
        <v>5</v>
      </c>
      <c r="HH188" s="1">
        <v>461</v>
      </c>
      <c r="HI188" s="1">
        <v>79</v>
      </c>
      <c r="HJ188" s="1">
        <v>0</v>
      </c>
      <c r="HK188" s="1">
        <v>321</v>
      </c>
      <c r="HL188" s="1">
        <v>0</v>
      </c>
      <c r="HM188" s="1">
        <v>0</v>
      </c>
      <c r="HN188" s="1">
        <v>400</v>
      </c>
      <c r="HO188" s="1">
        <v>64</v>
      </c>
      <c r="HP188" s="1">
        <v>27</v>
      </c>
      <c r="HQ188" s="1">
        <v>84</v>
      </c>
      <c r="HR188" s="1">
        <v>128</v>
      </c>
      <c r="HS188" s="1">
        <v>12</v>
      </c>
      <c r="HT188" s="1">
        <v>315</v>
      </c>
      <c r="HU188" s="1">
        <v>31</v>
      </c>
      <c r="HV188" s="1">
        <v>67</v>
      </c>
      <c r="HW188" s="1">
        <v>23</v>
      </c>
      <c r="HX188" s="1">
        <v>144</v>
      </c>
      <c r="HY188" s="1">
        <v>0</v>
      </c>
      <c r="HZ188" s="1">
        <v>265</v>
      </c>
      <c r="IA188" s="1">
        <v>3</v>
      </c>
      <c r="IB188" s="1">
        <v>70</v>
      </c>
      <c r="IC188" s="1">
        <v>113</v>
      </c>
      <c r="ID188" s="1">
        <v>105</v>
      </c>
      <c r="IE188" s="1">
        <v>2</v>
      </c>
      <c r="IF188" s="1">
        <v>293</v>
      </c>
      <c r="IG188" s="1">
        <v>0</v>
      </c>
      <c r="IH188" s="1">
        <v>0</v>
      </c>
      <c r="II188" s="1">
        <v>128</v>
      </c>
      <c r="IJ188" s="1">
        <v>93</v>
      </c>
      <c r="IK188" s="1">
        <v>0</v>
      </c>
      <c r="IL188" s="1">
        <v>221</v>
      </c>
      <c r="IM188" s="26">
        <f>IFERROR(Tableau17[[#This Row],[LDIV]]/Tableau17[[#This Row],[Total général]],"")</f>
        <v>0</v>
      </c>
      <c r="IN188" s="26">
        <f>IFERROR(Tableau17[[#This Row],[LDVC]]/Tableau17[[#This Row],[Total général]],"")</f>
        <v>0</v>
      </c>
      <c r="IO188" s="26">
        <f>IFERROR(Tableau17[[#This Row],[LDVD]]/Tableau17[[#This Row],[Total général]],"")</f>
        <v>0.10566037735849057</v>
      </c>
      <c r="IP188" s="26">
        <f>IFERROR(Tableau17[[#This Row],[LDVG]]/Tableau17[[#This Row],[Total général]],"")</f>
        <v>2.6415094339622643E-2</v>
      </c>
      <c r="IQ188" s="26">
        <f>IFERROR(Tableau17[[#This Row],[LEXD]]/Tableau17[[#This Row],[Total général]],"")</f>
        <v>0</v>
      </c>
      <c r="IR188" s="26">
        <f>IFERROR(Tableau17[[#This Row],[LEXG]]/Tableau17[[#This Row],[Total général]],"")</f>
        <v>0</v>
      </c>
      <c r="IS188" s="26">
        <f>IFERROR(Tableau17[[#This Row],[LLR]]/Tableau17[[#This Row],[Total général]],"")</f>
        <v>0.14716981132075471</v>
      </c>
      <c r="IT188" s="26">
        <f>IFERROR(Tableau17[[#This Row],[LREM]]/Tableau17[[#This Row],[Total général]],"")</f>
        <v>8.6792452830188674E-2</v>
      </c>
      <c r="IU188" s="26">
        <f>IFERROR(Tableau17[[#This Row],[LRN]]/Tableau17[[#This Row],[Total général]],"")</f>
        <v>0.1169811320754717</v>
      </c>
      <c r="IV188" s="26">
        <f>IFERROR(Tableau17[[#This Row],[LUG]]/Tableau17[[#This Row],[Total général]],"")</f>
        <v>0.3622641509433962</v>
      </c>
      <c r="IW188" s="26">
        <f>IFERROR(Tableau17[[#This Row],[LVEC]]/Tableau17[[#This Row],[Total général]],"")</f>
        <v>0.15471698113207547</v>
      </c>
      <c r="IX188" s="26">
        <f>IFERROR(Tableau17[[#This Row],[2008-T1-LCMD]]/Tableau17[[#This Row],[2008-T1-TOTAL]],"")</f>
        <v>0.10899182561307902</v>
      </c>
      <c r="IY188" s="26">
        <f>IFERROR(Tableau17[[#This Row],[2008-T1-LDVD]]/Tableau17[[#This Row],[2008-T1-TOTAL]],"")</f>
        <v>0</v>
      </c>
      <c r="IZ188" s="26">
        <f>IFERROR(Tableau17[[#This Row],[2008-T1-LEXD]]/Tableau17[[#This Row],[2008-T1-TOTAL]],"")</f>
        <v>0</v>
      </c>
      <c r="JA188" s="26">
        <f>IFERROR(Tableau17[[#This Row],[2008-T1-LEXG]]/Tableau17[[#This Row],[2008-T1-TOTAL]],"")</f>
        <v>7.3569482288828342E-2</v>
      </c>
      <c r="JB188" s="26">
        <f>IFERROR(Tableau17[[#This Row],[2008-T1-LFN]]/Tableau17[[#This Row],[2008-T1-TOTAL]],"")</f>
        <v>6.2670299727520432E-2</v>
      </c>
      <c r="JC188" s="26">
        <f>IFERROR(Tableau17[[#This Row],[2008-T1-LMAJ]]/Tableau17[[#This Row],[2008-T1-TOTAL]],"")</f>
        <v>0.42234332425068122</v>
      </c>
      <c r="JD188" s="26">
        <f>IFERROR(Tableau17[[#This Row],[2008-T1-LUG]]/Tableau17[[#This Row],[2008-T1-TOTAL]],"")</f>
        <v>0.33242506811989103</v>
      </c>
      <c r="JE188" s="26" t="str">
        <f>IFERROR(Tableau17[[#This Row],[2008-T2-LFN]]/Tableau17[[#This Row],[2008-T2-TOTAL]],"")</f>
        <v/>
      </c>
      <c r="JF188" s="26" t="str">
        <f>IFERROR(Tableau17[[#This Row],[2008-T2-LGC]]/Tableau17[[#This Row],[2008-T2-TOTAL]],"")</f>
        <v/>
      </c>
      <c r="JG188" s="26" t="str">
        <f>IFERROR(Tableau17[[#This Row],[2008-T2-LMAJ]]/Tableau17[[#This Row],[2008-T2-TOTAL]],"")</f>
        <v/>
      </c>
      <c r="JH188" s="26" t="str">
        <f>IFERROR(Tableau17[[#This Row],[2008-T2-LUG]]/Tableau17[[#This Row],[2008-T2-TOTAL]],"")</f>
        <v/>
      </c>
      <c r="JI188" s="26">
        <f>IFERROR(Tableau17[[#This Row],[2014-T1-LDIV]]/Tableau17[[#This Row],[2014-T1-TOTAL]],"")</f>
        <v>0</v>
      </c>
      <c r="JJ188" s="26">
        <f>IFERROR(Tableau17[[#This Row],[2014-T1-LDVD]]/Tableau17[[#This Row],[2014-T1-TOTAL]],"")</f>
        <v>0</v>
      </c>
      <c r="JK188" s="26">
        <f>IFERROR(Tableau17[[#This Row],[2014-T1-LDVG]]/Tableau17[[#This Row],[2014-T1-TOTAL]],"")</f>
        <v>9.0909090909090912E-2</v>
      </c>
      <c r="JL188" s="26">
        <f>IFERROR(Tableau17[[#This Row],[2014-T1-LEXG]]/Tableau17[[#This Row],[2014-T1-TOTAL]],"")</f>
        <v>0</v>
      </c>
      <c r="JM188" s="26">
        <f>IFERROR(Tableau17[[#This Row],[2014-T1-LFG]]/Tableau17[[#This Row],[2014-T1-TOTAL]],"")</f>
        <v>7.8787878787878782E-2</v>
      </c>
      <c r="JN188" s="26">
        <f>IFERROR(Tableau17[[#This Row],[2014-T1-LFN]]/Tableau17[[#This Row],[2014-T1-TOTAL]],"")</f>
        <v>0.13030303030303031</v>
      </c>
      <c r="JO188" s="26">
        <f>IFERROR(Tableau17[[#This Row],[2014-T1-LUD]]/Tableau17[[#This Row],[2014-T1-TOTAL]],"")</f>
        <v>0.39393939393939392</v>
      </c>
      <c r="JP188" s="26">
        <f>IFERROR(Tableau17[[#This Row],[2014-T1-LUG]]/Tableau17[[#This Row],[2014-T1-TOTAL]],"")</f>
        <v>0.30606060606060603</v>
      </c>
      <c r="JQ188" s="26" t="str">
        <f>IFERROR(Tableau17[[#This Row],[2014-T2-LFN]]/Tableau17[[#This Row],[2014-T2-TOTAL]],"")</f>
        <v/>
      </c>
      <c r="JR188" s="26" t="str">
        <f>IFERROR(Tableau17[[#This Row],[2014-T2-LUD]]/Tableau17[[#This Row],[2014-T2-TOTAL]],"")</f>
        <v/>
      </c>
      <c r="JS188" s="26" t="str">
        <f>IFERROR(Tableau17[[#This Row],[2014-T2-LUG]]/Tableau17[[#This Row],[2014-T2-TOTAL]],"")</f>
        <v/>
      </c>
      <c r="JT188" s="26">
        <f>IFERROR(Tableau17[[#This Row],[2015-T1-BC-DIV]]/Tableau17[[#This Row],[2015-T1-TOTAL]],"")</f>
        <v>1.0638297872340425E-2</v>
      </c>
      <c r="JU188" s="26">
        <f>IFERROR(Tableau17[[#This Row],[2015-T1-BC-DLF]]/Tableau17[[#This Row],[2015-T1-TOTAL]],"")</f>
        <v>0</v>
      </c>
      <c r="JV188" s="26">
        <f>IFERROR(Tableau17[[#This Row],[2015-T1-BC-DVD]]/Tableau17[[#This Row],[2015-T1-TOTAL]],"")</f>
        <v>0</v>
      </c>
      <c r="JW188" s="26">
        <f>IFERROR(Tableau17[[#This Row],[2015-T1-BC-DVG]]/Tableau17[[#This Row],[2015-T1-TOTAL]],"")</f>
        <v>0</v>
      </c>
      <c r="JX188" s="26">
        <f>IFERROR(Tableau17[[#This Row],[2015-T1-BC-FG]]/Tableau17[[#This Row],[2015-T1-TOTAL]],"")</f>
        <v>0.11347517730496454</v>
      </c>
      <c r="JY188" s="26">
        <f>IFERROR(Tableau17[[#This Row],[2015-T1-BC-FN]]/Tableau17[[#This Row],[2015-T1-TOTAL]],"")</f>
        <v>0.16312056737588654</v>
      </c>
      <c r="JZ188" s="26">
        <f>IFERROR(Tableau17[[#This Row],[2015-T1-BC-MDM]]/Tableau17[[#This Row],[2015-T1-TOTAL]],"")</f>
        <v>0</v>
      </c>
      <c r="KA188" s="26">
        <f>IFERROR(Tableau17[[#This Row],[2015-T1-BC-RDG]]/Tableau17[[#This Row],[2015-T1-TOTAL]],"")</f>
        <v>2.8368794326241134E-2</v>
      </c>
      <c r="KB188" s="26">
        <f>IFERROR(Tableau17[[#This Row],[2015-T1-BC-SOC]]/Tableau17[[#This Row],[2015-T1-TOTAL]],"")</f>
        <v>0</v>
      </c>
      <c r="KC188" s="26">
        <f>IFERROR(Tableau17[[#This Row],[2015-T1-BC-UD]]/Tableau17[[#This Row],[2015-T1-TOTAL]],"")</f>
        <v>0.37588652482269502</v>
      </c>
      <c r="KD188" s="26">
        <f>IFERROR(Tableau17[[#This Row],[2015-T1-BC-UG]]/Tableau17[[#This Row],[2015-T1-TOTAL]],"")</f>
        <v>0.30851063829787234</v>
      </c>
      <c r="KE188" s="26">
        <f>IFERROR(Tableau17[[#This Row],[2015-T1-BC-VEC]]/Tableau17[[#This Row],[2015-T1-TOTAL]],"")</f>
        <v>0</v>
      </c>
      <c r="KF188" s="26">
        <f>IFERROR(Tableau17[[#This Row],[2015-T2-BC-DVG]]/Tableau17[[#This Row],[2015-T2-TOTAL]],"")</f>
        <v>0</v>
      </c>
      <c r="KG188" s="26">
        <f>IFERROR(Tableau17[[#This Row],[2015-T2-BC-FN]]/Tableau17[[#This Row],[2015-T2-TOTAL]],"")</f>
        <v>0.2109375</v>
      </c>
      <c r="KH188" s="26">
        <f>IFERROR(Tableau17[[#This Row],[2015-T2-BC-SOC]]/Tableau17[[#This Row],[2015-T2-TOTAL]],"")</f>
        <v>0</v>
      </c>
      <c r="KI188" s="26">
        <f>IFERROR(Tableau17[[#This Row],[2015-T2-BC-UD]]/Tableau17[[#This Row],[2015-T2-TOTAL]],"")</f>
        <v>0.7890625</v>
      </c>
      <c r="KJ188" s="26">
        <f>IFERROR(Tableau17[[#This Row],[2015-T2-BC-UG]]/Tableau17[[#This Row],[2015-T2-TOTAL]],"")</f>
        <v>0</v>
      </c>
      <c r="KK188" s="26">
        <f>IFERROR(Tableau17[[#This Row],[2017 (L)-T1-COM]]/Tableau17[[#This Row],[2017 (L)-T1-TOTAL]],"")</f>
        <v>2.3890784982935155E-2</v>
      </c>
      <c r="KL188" s="26">
        <f>IFERROR(Tableau17[[#This Row],[2017 (L)-T1-DIV]]/Tableau17[[#This Row],[2017 (L)-T1-TOTAL]],"")</f>
        <v>6.8259385665529011E-3</v>
      </c>
      <c r="KM188" s="26">
        <f>IFERROR(Tableau17[[#This Row],[2017 (L)-T1-DLF]]/Tableau17[[#This Row],[2017 (L)-T1-TOTAL]],"")</f>
        <v>1.0238907849829351E-2</v>
      </c>
      <c r="KN188" s="26">
        <f>IFERROR(Tableau17[[#This Row],[2017 (L)-T1-DVD]]/Tableau17[[#This Row],[2017 (L)-T1-TOTAL]],"")</f>
        <v>3.0716723549488054E-2</v>
      </c>
      <c r="KO188" s="26">
        <f>IFERROR(Tableau17[[#This Row],[2017 (L)-T1-DVG]]/Tableau17[[#This Row],[2017 (L)-T1-TOTAL]],"")</f>
        <v>3.4129692832764505E-3</v>
      </c>
      <c r="KP188" s="26">
        <f>IFERROR(Tableau17[[#This Row],[2017 (L)-T1-ECO]]/Tableau17[[#This Row],[2017 (L)-T1-TOTAL]],"")</f>
        <v>0.14334470989761092</v>
      </c>
      <c r="KQ188" s="26">
        <f>IFERROR(Tableau17[[#This Row],[2017 (L)-T1-EXD]]/Tableau17[[#This Row],[2017 (L)-T1-TOTAL]],"")</f>
        <v>0</v>
      </c>
      <c r="KR188" s="26">
        <f>IFERROR(Tableau17[[#This Row],[2017 (L)-T1-EXG]]/Tableau17[[#This Row],[2017 (L)-T1-TOTAL]],"")</f>
        <v>0</v>
      </c>
      <c r="KS188" s="26">
        <f>IFERROR(Tableau17[[#This Row],[2017 (L)-T1-FI]]/Tableau17[[#This Row],[2017 (L)-T1-TOTAL]],"")</f>
        <v>0.18430034129692832</v>
      </c>
      <c r="KT188" s="26">
        <f>IFERROR(Tableau17[[#This Row],[2017 (L)-T1-FN]]/Tableau17[[#This Row],[2017 (L)-T1-TOTAL]],"")</f>
        <v>0</v>
      </c>
      <c r="KU188" s="26">
        <f>IFERROR(Tableau17[[#This Row],[2017 (L)-T1-LR]]/Tableau17[[#This Row],[2017 (L)-T1-TOTAL]],"")</f>
        <v>0.20819112627986347</v>
      </c>
      <c r="KV188" s="26">
        <f>IFERROR(Tableau17[[#This Row],[2017 (L)-T1-MDM]]/Tableau17[[#This Row],[2017 (L)-T1-TOTAL]],"")</f>
        <v>0</v>
      </c>
      <c r="KW188" s="26">
        <f>IFERROR(Tableau17[[#This Row],[2017 (L)-T1-RDG]]/Tableau17[[#This Row],[2017 (L)-T1-TOTAL]],"")</f>
        <v>3.4129692832764505E-3</v>
      </c>
      <c r="KX188" s="26">
        <f>IFERROR(Tableau17[[#This Row],[2017 (L)-T1-REG]]/Tableau17[[#This Row],[2017 (L)-T1-TOTAL]],"")</f>
        <v>0</v>
      </c>
      <c r="KY188" s="26">
        <f>IFERROR(Tableau17[[#This Row],[2017 (L)-T1-REM]]/Tableau17[[#This Row],[2017 (L)-T1-TOTAL]],"")</f>
        <v>0.38566552901023893</v>
      </c>
      <c r="KZ188" s="26">
        <f>IFERROR(Tableau17[[#This Row],[2017 (L)-T1-SOC]]/Tableau17[[#This Row],[2017 (L)-T1-TOTAL]],"")</f>
        <v>0</v>
      </c>
      <c r="LA188" s="26">
        <f>IFERROR(Tableau17[[#This Row],[2017 (L)-T1-UDI]]/Tableau17[[#This Row],[2017 (L)-T1-TOTAL]],"")</f>
        <v>0</v>
      </c>
      <c r="LB188" s="26">
        <f>IFERROR(Tableau17[[#This Row],[2017 (L)-T2-FI]]/Tableau17[[#This Row],[2017 (L)-T2-TOTAL]],"")</f>
        <v>0.42081447963800905</v>
      </c>
      <c r="LC188" s="26">
        <f>IFERROR(Tableau17[[#This Row],[2017 (L)-T2-FN]]/Tableau17[[#This Row],[2017 (L)-T2-TOTAL]],"")</f>
        <v>0</v>
      </c>
      <c r="LD188" s="26">
        <f>IFERROR(Tableau17[[#This Row],[2017 (L)-T2-LR]]/Tableau17[[#This Row],[2017 (L)-T2-TOTAL]],"")</f>
        <v>0</v>
      </c>
      <c r="LE188" s="26">
        <f>IFERROR(Tableau17[[#This Row],[2017 (L)-T2-MDM]]/Tableau17[[#This Row],[2017 (L)-T2-TOTAL]],"")</f>
        <v>0</v>
      </c>
      <c r="LF188" s="26">
        <f>IFERROR(Tableau17[[#This Row],[2017 (L)-T2-REM]]/Tableau17[[#This Row],[2017 (L)-T2-TOTAL]],"")</f>
        <v>0.579185520361991</v>
      </c>
      <c r="LG188" s="26">
        <f>IFERROR(Tableau17[[#This Row],[2017-T1-ARTHAUD Nathalie]]/Tableau17[[#This Row],[2017-T1-TOTAL]],"")</f>
        <v>2.1691973969631237E-3</v>
      </c>
      <c r="LH188" s="26">
        <f>IFERROR(Tableau17[[#This Row],[2017-T1-ASSELINEAU Fran]]/Tableau17[[#This Row],[2017-T1-TOTAL]],"")</f>
        <v>1.5184381778741865E-2</v>
      </c>
      <c r="LI188" s="26">
        <f>IFERROR(Tableau17[[#This Row],[2017-T1-CHEMINADE Jacques]]/Tableau17[[#This Row],[2017-T1-TOTAL]],"")</f>
        <v>2.1691973969631237E-3</v>
      </c>
      <c r="LJ188" s="26">
        <f>IFERROR(Tableau17[[#This Row],[2017-T1-DUPONT-AIGNAN Nicolas]]/Tableau17[[#This Row],[2017-T1-TOTAL]],"")</f>
        <v>4.3383947939262472E-2</v>
      </c>
      <c r="LK188" s="26">
        <f>IFERROR(Tableau17[[#This Row],[2017-T1-FILLON Fran]]/Tableau17[[#This Row],[2017-T1-TOTAL]],"")</f>
        <v>0.21908893709327548</v>
      </c>
      <c r="LL188" s="26">
        <f>IFERROR(Tableau17[[#This Row],[2017-T1-HAMON Beno]]/Tableau17[[#This Row],[2017-T1-TOTAL]],"")</f>
        <v>6.7245119305856832E-2</v>
      </c>
      <c r="LM188" s="26">
        <f>IFERROR(Tableau17[[#This Row],[2017-T1-LASSALLE Jean]]/Tableau17[[#This Row],[2017-T1-TOTAL]],"")</f>
        <v>1.0845986984815618E-2</v>
      </c>
      <c r="LN188" s="26">
        <f>IFERROR(Tableau17[[#This Row],[2017-T1-LE PEN Marine]]/Tableau17[[#This Row],[2017-T1-TOTAL]],"")</f>
        <v>0.12364425162689804</v>
      </c>
      <c r="LO188" s="26">
        <f>IFERROR(Tableau17[[#This Row],[2017-T1-M Jean-Luc]]/Tableau17[[#This Row],[2017-T1-TOTAL]],"")</f>
        <v>0.23644251626898047</v>
      </c>
      <c r="LP188" s="26">
        <f>IFERROR(Tableau17[[#This Row],[2017-T1-MACRON Emmanuel]]/Tableau17[[#This Row],[2017-T1-TOTAL]],"")</f>
        <v>0.27114967462039047</v>
      </c>
      <c r="LQ188" s="26">
        <f>IFERROR(Tableau17[[#This Row],[2017-T1-POUTOU Philippe]]/Tableau17[[#This Row],[2017-T1-TOTAL]],"")</f>
        <v>8.6767895878524948E-3</v>
      </c>
      <c r="LR188" s="26">
        <f>IFERROR(Tableau17[[#This Row],[2017-T2-LE PEN Marine]]/Tableau17[[#This Row],[2017-T2-TOTAL]],"")</f>
        <v>0.19750000000000001</v>
      </c>
      <c r="LS188" s="26">
        <f>IFERROR(Tableau17[[#This Row],[2017-T2-MACRON Emmanuel]]/Tableau17[[#This Row],[2017-T2-TOTAL]],"")</f>
        <v>0.80249999999999999</v>
      </c>
      <c r="LT188" s="26">
        <f>IFERROR(Tableau17[[#This Row],[2019-T1-ALEXANDRE Audric]]/Tableau17[[#This Row],[2019-T1-TOTAL]],"")</f>
        <v>0</v>
      </c>
      <c r="LU188" s="26">
        <f>IFERROR(Tableau17[[#This Row],[2019-T1-ARTHAUD Nathalie]]/Tableau17[[#This Row],[2019-T1-TOTAL]],"")</f>
        <v>0</v>
      </c>
      <c r="LV188" s="26">
        <f>IFERROR(Tableau17[[#This Row],[2019-T1-ASSELINEAU François]]/Tableau17[[#This Row],[2019-T1-TOTAL]],"")</f>
        <v>1.2861736334405145E-2</v>
      </c>
      <c r="LW188" s="26">
        <f>IFERROR(Tableau17[[#This Row],[2019-T1-AUBRY Manon]]/Tableau17[[#This Row],[2019-T1-TOTAL]],"")</f>
        <v>6.4308681672025719E-2</v>
      </c>
      <c r="LX188" s="26">
        <f>IFERROR(Tableau17[[#This Row],[2019-T1-AZERGUI Nagib]]/Tableau17[[#This Row],[2019-T1-TOTAL]],"")</f>
        <v>0</v>
      </c>
      <c r="LY188" s="26">
        <f>IFERROR(Tableau17[[#This Row],[2019-T1-BARDELLA Jordan]]/Tableau17[[#This Row],[2019-T1-TOTAL]],"")</f>
        <v>0.16398713826366559</v>
      </c>
      <c r="LZ188" s="26">
        <f>IFERROR(Tableau17[[#This Row],[2019-T1-BELLAMY François-Xavier]]/Tableau17[[#This Row],[2019-T1-TOTAL]],"")</f>
        <v>8.3601286173633438E-2</v>
      </c>
      <c r="MA188" s="26">
        <f>IFERROR(Tableau17[[#This Row],[2019-T1-BIDOU Olivier]]/Tableau17[[#This Row],[2019-T1-TOTAL]],"")</f>
        <v>0</v>
      </c>
      <c r="MB188" s="26">
        <f>IFERROR(Tableau17[[#This Row],[2019-T1-BOURG Dominique]]/Tableau17[[#This Row],[2019-T1-TOTAL]],"")</f>
        <v>2.8938906752411574E-2</v>
      </c>
      <c r="MC188" s="26">
        <f>IFERROR(Tableau17[[#This Row],[2019-T1-BROSSAT Ian]]/Tableau17[[#This Row],[2019-T1-TOTAL]],"")</f>
        <v>3.5369774919614148E-2</v>
      </c>
      <c r="MD188" s="26">
        <f>IFERROR(Tableau17[[#This Row],[2019-T1-CAILLAUD Sophie]]/Tableau17[[#This Row],[2019-T1-TOTAL]],"")</f>
        <v>0</v>
      </c>
      <c r="ME188" s="26">
        <f>IFERROR(Tableau17[[#This Row],[2019-T1-CAMUS Renaud]]/Tableau17[[#This Row],[2019-T1-TOTAL]],"")</f>
        <v>0</v>
      </c>
      <c r="MF188" s="26">
        <f>IFERROR(Tableau17[[#This Row],[2019-T1-CHALENÇON Christophe]]/Tableau17[[#This Row],[2019-T1-TOTAL]],"")</f>
        <v>0</v>
      </c>
      <c r="MG188" s="26">
        <f>IFERROR(Tableau17[[#This Row],[2019-T1-CORBET Cathy Denise Ginette]]/Tableau17[[#This Row],[2019-T1-TOTAL]],"")</f>
        <v>0</v>
      </c>
      <c r="MH188" s="26">
        <f>IFERROR(Tableau17[[#This Row],[2019-T1-DE PREVOISIN Robert]]/Tableau17[[#This Row],[2019-T1-TOTAL]],"")</f>
        <v>0</v>
      </c>
      <c r="MI188" s="26">
        <f>IFERROR(Tableau17[[#This Row],[2019-T1-DELFEL Thérèse]]/Tableau17[[#This Row],[2019-T1-TOTAL]],"")</f>
        <v>0</v>
      </c>
      <c r="MJ188" s="26">
        <f>IFERROR(Tableau17[[#This Row],[2019-T1-DIEUMEGARD Pierre]]/Tableau17[[#This Row],[2019-T1-TOTAL]],"")</f>
        <v>0</v>
      </c>
      <c r="MK188" s="26">
        <f>IFERROR(Tableau17[[#This Row],[2019-T1-DUPONT-AIGNAN Nicolas]]/Tableau17[[#This Row],[2019-T1-TOTAL]],"")</f>
        <v>2.2508038585209004E-2</v>
      </c>
      <c r="ML188" s="26">
        <f>IFERROR(Tableau17[[#This Row],[2019-T1-GERNIGON Yves]]/Tableau17[[#This Row],[2019-T1-TOTAL]],"")</f>
        <v>0</v>
      </c>
      <c r="MM188" s="26">
        <f>IFERROR(Tableau17[[#This Row],[2019-T1-GLUCKSMANN Raphaël]]/Tableau17[[#This Row],[2019-T1-TOTAL]],"")</f>
        <v>4.1800643086816719E-2</v>
      </c>
      <c r="MN188" s="26">
        <f>IFERROR(Tableau17[[#This Row],[2019-T1-HAMON Benoît]]/Tableau17[[#This Row],[2019-T1-TOTAL]],"")</f>
        <v>4.1800643086816719E-2</v>
      </c>
      <c r="MO188" s="26">
        <f>IFERROR(Tableau17[[#This Row],[2019-T1-HELGEN Gilles]]/Tableau17[[#This Row],[2019-T1-TOTAL]],"")</f>
        <v>0</v>
      </c>
      <c r="MP188" s="26">
        <f>IFERROR(Tableau17[[#This Row],[2019-T1-JADOT Yannick]]/Tableau17[[#This Row],[2019-T1-TOTAL]],"")</f>
        <v>0.22829581993569131</v>
      </c>
      <c r="MQ188" s="26">
        <f>IFERROR(Tableau17[[#This Row],[2019-T1-LAGARDE Jean-Christophe]]/Tableau17[[#This Row],[2019-T1-TOTAL]],"")</f>
        <v>3.2154340836012861E-3</v>
      </c>
      <c r="MR188" s="26">
        <f>IFERROR(Tableau17[[#This Row],[2019-T1-LALANNE Francis]]/Tableau17[[#This Row],[2019-T1-TOTAL]],"")</f>
        <v>3.2154340836012861E-3</v>
      </c>
      <c r="MS188" s="26">
        <f>IFERROR(Tableau17[[#This Row],[2019-T1-LOISEAU Nathalie]]/Tableau17[[#This Row],[2019-T1-TOTAL]],"")</f>
        <v>0.27009646302250806</v>
      </c>
      <c r="MT188" s="26">
        <f>IFERROR(Tableau17[[#This Row],[2019-T1-MARIE Florie]]/Tableau17[[#This Row],[2019-T1-TOTAL]],"")</f>
        <v>0</v>
      </c>
      <c r="MU188" s="26">
        <f>IFERROR(Tableau17[[#This Row],[2008-T1-MACROEXTRDROITE]]/Tableau17[[#This Row],[2008-T1-MACROTOTALE]],"")</f>
        <v>6.2670299727520432E-2</v>
      </c>
      <c r="MV188" s="26">
        <f>IFERROR(Tableau17[[#This Row],[2008-T1-MACRODROITE]]/Tableau17[[#This Row],[2008-T1-MACROTOTALE]],"")</f>
        <v>0.53133514986376018</v>
      </c>
      <c r="MW188" s="26">
        <f>IFERROR(Tableau17[[#This Row],[2008-T1-MACROCENTRE]]/Tableau17[[#This Row],[2008-T1-MACROTOTALE]],"")</f>
        <v>0</v>
      </c>
      <c r="MX188" s="26">
        <f>IFERROR(Tableau17[[#This Row],[2008-T1-MACROGAUCHE]]/Tableau17[[#This Row],[2008-T1-MACROTOTALE]],"")</f>
        <v>0.40599455040871935</v>
      </c>
      <c r="MY188" s="26">
        <f>IFERROR(Tableau17[[#This Row],[2008-T1-MACROAUTRE]]/Tableau17[[#This Row],[2008-T1-MACROTOTALE]],"")</f>
        <v>0</v>
      </c>
      <c r="MZ188" s="26" t="str">
        <f>IFERROR(Tableau17[[#This Row],[2008-T2-MACROEXTRDROITE]]/Tableau17[[#This Row],[2008-T2-MACROTOTALE]],"")</f>
        <v/>
      </c>
      <c r="NA188" s="26" t="str">
        <f>IFERROR(Tableau17[[#This Row],[2008-T2-MACRODROITE]]/Tableau17[[#This Row],[2008-T2-MACROTOTALE]],"")</f>
        <v/>
      </c>
      <c r="NB188" s="26" t="str">
        <f>IFERROR(Tableau17[[#This Row],[2008-T2-MACROCENTRE]]/Tableau17[[#This Row],[2008-T2-MACROTOTALE]],"")</f>
        <v/>
      </c>
      <c r="NC188" s="26" t="str">
        <f>IFERROR(Tableau17[[#This Row],[2008-T2-MACROGAUCHE]]/Tableau17[[#This Row],[2008-T2-MACROTOTALE]],"")</f>
        <v/>
      </c>
      <c r="ND188" s="26" t="str">
        <f>IFERROR(Tableau17[[#This Row],[2008-T2-MACROAUTRE]]/Tableau17[[#This Row],[2008-T2-MACROTOTALE]],"")</f>
        <v/>
      </c>
      <c r="NE188" s="26">
        <f>IFERROR(Tableau17[[#This Row],[2014-T1-MACROEXTRDROITE]]/Tableau17[[#This Row],[2014-T1-MACROTOTALE]],"")</f>
        <v>0.13030303030303031</v>
      </c>
      <c r="NF188" s="26">
        <f>IFERROR(Tableau17[[#This Row],[2014-T1-MACRODROITE]]/Tableau17[[#This Row],[2014-T1-MACROTOTALE]],"")</f>
        <v>0.39393939393939392</v>
      </c>
      <c r="NG188" s="26">
        <f>IFERROR(Tableau17[[#This Row],[2014-T1-MACROCENTRE]]/Tableau17[[#This Row],[2014-T1-MACROTOTALE]],"")</f>
        <v>0</v>
      </c>
      <c r="NH188" s="26">
        <f>IFERROR(Tableau17[[#This Row],[2014-T1-MACROGAUCHE]]/Tableau17[[#This Row],[2014-T1-MACROTOTALE]],"")</f>
        <v>0.47575757575757577</v>
      </c>
      <c r="NI188" s="26">
        <f>IFERROR(Tableau17[[#This Row],[2014-T1-MACROAUTRE]]/Tableau17[[#This Row],[2014-T1-MACROTOTALE]],"")</f>
        <v>0</v>
      </c>
      <c r="NJ188" s="26" t="str">
        <f>IFERROR(Tableau17[[#This Row],[2014-T2-MACROEXTRDROITE]]/Tableau17[[#This Row],[2014-T2-MACROTOTALE]],"")</f>
        <v/>
      </c>
      <c r="NK188" s="26" t="str">
        <f>IFERROR(Tableau17[[#This Row],[2014-T2-MACRODROITE]]/Tableau17[[#This Row],[2014-T2-MACROTOTALE]],"")</f>
        <v/>
      </c>
      <c r="NL188" s="26" t="str">
        <f>IFERROR(Tableau17[[#This Row],[2014-T2-MACROCENTRE]]/Tableau17[[#This Row],[2014-T2-MACROTOTALE]],"")</f>
        <v/>
      </c>
      <c r="NM188" s="26" t="str">
        <f>IFERROR(Tableau17[[#This Row],[2014-T2-MACROGAUCHE]]/Tableau17[[#This Row],[2014-T2-MACROTOTALE]],"")</f>
        <v/>
      </c>
      <c r="NN188" s="26" t="str">
        <f>IFERROR(Tableau17[[#This Row],[2014-T2-MACROAUTRE]]/Tableau17[[#This Row],[2014-T2-MACROTOTALE]],"")</f>
        <v/>
      </c>
      <c r="NO188" s="26">
        <f>IFERROR( Tableau17[[#This Row],[2015-T1-MACROEXTRDROITE]]/Tableau17[[#This Row],[2015-T1-MACROTOTALE]],"")</f>
        <v>0.16312056737588654</v>
      </c>
      <c r="NP188" s="26">
        <f>IFERROR(Tableau17[[#This Row],[2015-T1-MACRODROITE]]/Tableau17[[#This Row],[2015-T1-MACROTOTALE]],"")</f>
        <v>0.37588652482269502</v>
      </c>
      <c r="NQ188" s="26">
        <f>IFERROR(Tableau17[[#This Row],[2015-T1-MACROCENTRE]]/Tableau17[[#This Row],[2015-T1-MACROTOTALE]],"")</f>
        <v>0</v>
      </c>
      <c r="NR188" s="26">
        <f>IFERROR(Tableau17[[#This Row],[2015-T1-MACROGAUCHE]]/Tableau17[[#This Row],[2015-T1-MACROTOTALE]],"")</f>
        <v>0.450354609929078</v>
      </c>
      <c r="NS188" s="26">
        <f>IFERROR(Tableau17[[#This Row],[2015-T1-MACROAUTRE]]/Tableau17[[#This Row],[2015-T1-MACROTOTALE]],"")</f>
        <v>1.0638297872340425E-2</v>
      </c>
      <c r="NT188" s="26">
        <f>IFERROR(Tableau17[[#This Row],[2015-T2-MACROEXTRDROITE]]/Tableau17[[#This Row],[2015-T2-MACROTOTALE]],"")</f>
        <v>0.2109375</v>
      </c>
      <c r="NU188" s="26">
        <f>IFERROR(Tableau17[[#This Row],[2015-T2-MACRODROITE]]/Tableau17[[#This Row],[2015-T2-MACROTOTALE]],"")</f>
        <v>0.7890625</v>
      </c>
      <c r="NV188" s="26">
        <f>IFERROR(Tableau17[[#This Row],[2015-T2-MACROCENTRE]]/Tableau17[[#This Row],[2015-T2-MACROTOTALE]],"")</f>
        <v>0</v>
      </c>
      <c r="NW188" s="26">
        <f>IFERROR(Tableau17[[#This Row],[2015-T2-MACROGAUCHE]]/Tableau17[[#This Row],[2015-T2-MACROTOTALE]],"")</f>
        <v>0</v>
      </c>
      <c r="NX188" s="26">
        <f>IFERROR(Tableau17[[#This Row],[2015-T2-MACROAUTRE]]/Tableau17[[#This Row],[2015-T2-MACROTOTALE]],"")</f>
        <v>0</v>
      </c>
      <c r="NY188" s="26">
        <f>IFERROR(Tableau17[[#This Row],[2017-T1-MACROEXTRDROITE]]/Tableau17[[#This Row],[2017-T1-MACROTOTALE]],"")</f>
        <v>0.18438177874186551</v>
      </c>
      <c r="NZ188" s="26">
        <f>IFERROR(Tableau17[[#This Row],[2017-T1-MACRODROITE]]/Tableau17[[#This Row],[2017-T1-MACROTOTALE]],"")</f>
        <v>0.21908893709327548</v>
      </c>
      <c r="OA188" s="26">
        <f>IFERROR(Tableau17[[#This Row],[2017-T1-MACROCENTRE]]/Tableau17[[#This Row],[2017-T1-MACROTOTALE]],"")</f>
        <v>0.27114967462039047</v>
      </c>
      <c r="OB188" s="26">
        <f>IFERROR(Tableau17[[#This Row],[2017-T1-MACROGAUCHE]]/Tableau17[[#This Row],[2017-T1-MACROTOTALE]],"")</f>
        <v>0.31453362255965295</v>
      </c>
      <c r="OC188" s="26">
        <f>IFERROR(Tableau17[[#This Row],[2017-T1-MACROAUTRE]]/Tableau17[[#This Row],[2017-T1-MACROTOTALE]],"")</f>
        <v>1.0845986984815618E-2</v>
      </c>
      <c r="OD188" s="26">
        <f>IFERROR(Tableau17[[#This Row],[2017-T2-MACROEXTRDROITE]]/Tableau17[[#This Row],[2017-T2-MACROTOTALE]],"")</f>
        <v>0.19750000000000001</v>
      </c>
      <c r="OE188" s="26">
        <f>IFERROR(Tableau17[[#This Row],[2017-T2-MACRODROITE]]/Tableau17[[#This Row],[2017-T2-MACROTOTALE]],"")</f>
        <v>0</v>
      </c>
      <c r="OF188" s="26">
        <f>IFERROR(Tableau17[[#This Row],[2017-T2-MACROCENTRE]]/Tableau17[[#This Row],[2017-T2-MACROTOTALE]],"")</f>
        <v>0.80249999999999999</v>
      </c>
      <c r="OG188" s="26">
        <f>IFERROR(Tableau17[[#This Row],[2017-T2-MACROGAUCHE]]/Tableau17[[#This Row],[2017-T2-MACROTOTALE]],"")</f>
        <v>0</v>
      </c>
      <c r="OH188" s="26">
        <f>IFERROR(Tableau17[[#This Row],[2017-T2-MACROAUTRE]]/Tableau17[[#This Row],[2017-T2-MACROTOTALE]],"")</f>
        <v>0</v>
      </c>
      <c r="OI188" s="26">
        <f>IFERROR(Tableau17[[#This Row],[2019-T1-MACROEXTRDROITE]]/Tableau17[[#This Row],[2019-T1-MACROTOTALE]],"")</f>
        <v>0.20317460317460317</v>
      </c>
      <c r="OJ188" s="26">
        <f>IFERROR(Tableau17[[#This Row],[2019-T1-MACRODROITE]]/Tableau17[[#This Row],[2019-T1-MACROTOTALE]],"")</f>
        <v>8.5714285714285715E-2</v>
      </c>
      <c r="OK188" s="26">
        <f>IFERROR(Tableau17[[#This Row],[2019-T1-MACROCENTRE]]/Tableau17[[#This Row],[2019-T1-MACROTOTALE]],"")</f>
        <v>0.26666666666666666</v>
      </c>
      <c r="OL188" s="26">
        <f>IFERROR(Tableau17[[#This Row],[2019-T1-MACROGAUCHE]]/Tableau17[[#This Row],[2019-T1-MACROTOTALE]],"")</f>
        <v>0.40634920634920635</v>
      </c>
      <c r="OM188" s="26">
        <f>IFERROR(Tableau17[[#This Row],[2019-T1-MACROAUTRE]]/Tableau17[[#This Row],[2019-T1-MACROTOTALE]],"")</f>
        <v>3.8095238095238099E-2</v>
      </c>
      <c r="ON188" s="26">
        <f>IFERROR(Tableau17[[#This Row],[2020-T1-MACROEXTRDROITE]]/Tableau17[[#This Row],[2020-T1-MACROTOTALE]],"")</f>
        <v>0.1169811320754717</v>
      </c>
      <c r="OO188" s="26">
        <f>IFERROR(Tableau17[[#This Row],[2020-T1-MACRODROITE]]/Tableau17[[#This Row],[2020-T1-MACROTOTALE]],"")</f>
        <v>0.25283018867924528</v>
      </c>
      <c r="OP188" s="26">
        <f>IFERROR(Tableau17[[#This Row],[2020-T1-MACROCENTRE]]/Tableau17[[#This Row],[2020-T1-MACROTOTALE]],"")</f>
        <v>8.6792452830188674E-2</v>
      </c>
      <c r="OQ188" s="26">
        <f>IFERROR(Tableau17[[#This Row],[2020-T1-MACROGAUCHE]]/Tableau17[[#This Row],[2020-T1-MACROTOTALE]],"")</f>
        <v>0.54339622641509433</v>
      </c>
      <c r="OR188" s="26">
        <f>IFERROR(Tableau17[[#This Row],[2020-T1-MACROAUTRE]]/Tableau17[[#This Row],[2020-T1-MACROTOTALE]],"")</f>
        <v>0</v>
      </c>
      <c r="OS188" s="26">
        <f>IFERROR(Tableau17[[#This Row],[2017 (L)-T1-MACROEXTRDROITE]]/Tableau17[[#This Row],[2017 (L)-T1-MACROTOTALE]],"")</f>
        <v>1.0238907849829351E-2</v>
      </c>
      <c r="OT188" s="26">
        <f>IFERROR(Tableau17[[#This Row],[2017 (L)-T1-MACRODROITE]]/Tableau17[[#This Row],[2017 (L)-T1-MACROTOTALE]],"")</f>
        <v>0.23890784982935154</v>
      </c>
      <c r="OU188" s="26">
        <f>IFERROR(Tableau17[[#This Row],[2017 (L)-T1-MACROCENTRE]]/Tableau17[[#This Row],[2017 (L)-T1-MACROTOTALE]],"")</f>
        <v>0.38566552901023893</v>
      </c>
      <c r="OV188" s="26">
        <f>IFERROR(Tableau17[[#This Row],[2017 (L)-T1-MACROGAUCHE]]/Tableau17[[#This Row],[2017 (L)-T1-MACROTOTALE]],"")</f>
        <v>0.35836177474402731</v>
      </c>
      <c r="OW188" s="26">
        <f>IFERROR(Tableau17[[#This Row],[2017 (L)-T1-MACROAUTRE]]/Tableau17[[#This Row],[2017 (L)-T1-MACROTOTALE]],"")</f>
        <v>6.8259385665529011E-3</v>
      </c>
      <c r="OX188" s="26">
        <f>IFERROR(Tableau17[[#This Row],[2017 (L)-T2-MACROEXTRDROITE]]/Tableau17[[#This Row],[2017 (L)-T2-MACROTOTALE]],"")</f>
        <v>0</v>
      </c>
      <c r="OY188" s="26">
        <f>IFERROR(Tableau17[[#This Row],[2017 (L)-T2-MACRODROITE]]/Tableau17[[#This Row],[2017 (L)-T2-MACROTOTALE]],"")</f>
        <v>0</v>
      </c>
      <c r="OZ188" s="26">
        <f>IFERROR(Tableau17[[#This Row],[2017 (L)-T2-MACROCENTRE]]/Tableau17[[#This Row],[2017 (L)-T2-MACROTOTALE]],"")</f>
        <v>0.579185520361991</v>
      </c>
      <c r="PA188" s="26">
        <f>IFERROR(Tableau17[[#This Row],[2017 (L)-T2-MACROGAUCHE]]/Tableau17[[#This Row],[2017 (L)-T2-MACROTOTALE]],"")</f>
        <v>0.42081447963800905</v>
      </c>
      <c r="PB188" s="26">
        <f>IFERROR(Tableau17[[#This Row],[2017 (L)-T2-MACROAUTRE]]/Tableau17[[#This Row],[2017 (L)-T2-MACROTOTALE]],"")</f>
        <v>0</v>
      </c>
      <c r="PC188" s="26">
        <f>IFERROR(Tableau17[[#This Row],[2008_T1_PROCUS]]/Tableau17[[#This Row],[2008_T1_INSCRITS]],0)</f>
        <v>2.2452504317789293E-2</v>
      </c>
      <c r="PD188" s="26">
        <f>IFERROR(Tableau17[[#This Row],[2008_T2_PROCUS]]/Tableau17[[#This Row],[2008_T2_INSCRITS]],0)</f>
        <v>0</v>
      </c>
      <c r="PE188" s="26">
        <f>Tableau17[[#This Row],[2014_T1_PROCUS]]/Tableau17[[#This Row],[2014_T1_INSCRITS]]</f>
        <v>1.1764705882352941E-2</v>
      </c>
      <c r="PF188" s="26">
        <f>IFERROR(Tableau17[[#This Row],[2014_T2_PROCUS]]/Tableau17[[#This Row],[2014_T2_INSCRITS]],0)</f>
        <v>0</v>
      </c>
    </row>
    <row r="189" spans="1:422" hidden="1" x14ac:dyDescent="0.2">
      <c r="A189" s="1">
        <v>4</v>
      </c>
      <c r="B189" s="1" t="s">
        <v>362</v>
      </c>
      <c r="C189" s="1" t="s">
        <v>374</v>
      </c>
      <c r="D189" s="1" t="s">
        <v>374</v>
      </c>
      <c r="E189" s="1">
        <v>868</v>
      </c>
      <c r="F189" s="1">
        <v>5.3657550000000001</v>
      </c>
      <c r="G189" s="1">
        <v>43.235298</v>
      </c>
      <c r="H189" s="3">
        <v>1223</v>
      </c>
      <c r="I189" s="3">
        <v>258</v>
      </c>
      <c r="L189" s="1">
        <v>30</v>
      </c>
      <c r="M189" s="1">
        <v>7</v>
      </c>
      <c r="P189" s="1">
        <v>150</v>
      </c>
      <c r="Q189" s="1">
        <v>60</v>
      </c>
      <c r="R189" s="1">
        <v>60</v>
      </c>
      <c r="S189" s="1">
        <v>70</v>
      </c>
      <c r="T189" s="1">
        <v>54</v>
      </c>
      <c r="U189" s="1">
        <v>431</v>
      </c>
      <c r="V189" s="1">
        <v>1193</v>
      </c>
      <c r="W189" s="1">
        <v>682</v>
      </c>
      <c r="X189" s="1">
        <v>14</v>
      </c>
      <c r="Y189" s="2">
        <v>0.57166806000000003</v>
      </c>
      <c r="AB189" s="1">
        <v>0</v>
      </c>
      <c r="AD189" s="1">
        <v>1223</v>
      </c>
      <c r="AE189" s="1">
        <v>441</v>
      </c>
      <c r="AF189" s="2">
        <v>0.36058871999999997</v>
      </c>
      <c r="AG189" s="1">
        <f t="shared" si="2"/>
        <v>258</v>
      </c>
      <c r="AH189" s="1">
        <v>1156</v>
      </c>
      <c r="AI189" s="1">
        <v>728</v>
      </c>
      <c r="AJ189" s="1">
        <v>24</v>
      </c>
      <c r="AK189" s="2">
        <v>0.62975778999999998</v>
      </c>
      <c r="AN189" s="1">
        <v>0</v>
      </c>
      <c r="AP189" s="1">
        <v>1202</v>
      </c>
      <c r="AQ189" s="1">
        <v>612</v>
      </c>
      <c r="AR189" s="2">
        <v>0.50915140999999997</v>
      </c>
      <c r="AS189" s="1">
        <v>1202</v>
      </c>
      <c r="AT189" s="1">
        <v>614</v>
      </c>
      <c r="AU189" s="2">
        <v>0.51081531000000002</v>
      </c>
      <c r="AV189" s="1">
        <v>1212</v>
      </c>
      <c r="AW189" s="1">
        <v>603</v>
      </c>
      <c r="AX189" s="2">
        <v>0.49752475000000002</v>
      </c>
      <c r="AY189" s="1">
        <v>1212</v>
      </c>
      <c r="AZ189" s="1">
        <v>489</v>
      </c>
      <c r="BA189" s="2">
        <v>0.40346535</v>
      </c>
      <c r="BB189" s="1">
        <v>1210</v>
      </c>
      <c r="BC189" s="1">
        <v>943</v>
      </c>
      <c r="BD189" s="2">
        <v>0.77933883999999998</v>
      </c>
      <c r="BE189" s="1">
        <v>1210</v>
      </c>
      <c r="BF189" s="1">
        <v>870</v>
      </c>
      <c r="BG189" s="2">
        <v>0.71900825999999995</v>
      </c>
      <c r="BH189" s="1">
        <v>1211</v>
      </c>
      <c r="BI189" s="1">
        <v>640</v>
      </c>
      <c r="BJ189" s="2">
        <v>0.52848885000000001</v>
      </c>
      <c r="BK189" s="1">
        <v>45</v>
      </c>
      <c r="BN189" s="1">
        <v>29</v>
      </c>
      <c r="BO189" s="1">
        <v>54</v>
      </c>
      <c r="BP189" s="1">
        <v>398</v>
      </c>
      <c r="BQ189" s="1">
        <v>189</v>
      </c>
      <c r="BR189" s="1">
        <v>715</v>
      </c>
      <c r="BZ189" s="1">
        <v>33</v>
      </c>
      <c r="CB189" s="1">
        <v>48</v>
      </c>
      <c r="CC189" s="1">
        <v>148</v>
      </c>
      <c r="CD189" s="1">
        <v>327</v>
      </c>
      <c r="CE189" s="1">
        <v>106</v>
      </c>
      <c r="CF189" s="1">
        <v>662</v>
      </c>
      <c r="CL189" s="1">
        <v>25</v>
      </c>
      <c r="CO189" s="1">
        <v>78</v>
      </c>
      <c r="CP189" s="1">
        <v>198</v>
      </c>
      <c r="CT189" s="1">
        <v>213</v>
      </c>
      <c r="CV189" s="1">
        <v>82</v>
      </c>
      <c r="CW189" s="1">
        <v>596</v>
      </c>
      <c r="CY189" s="1">
        <v>216</v>
      </c>
      <c r="DA189" s="1">
        <v>350</v>
      </c>
      <c r="DC189" s="1">
        <v>566</v>
      </c>
      <c r="DD189" s="1">
        <v>10</v>
      </c>
      <c r="DE189" s="1">
        <v>3</v>
      </c>
      <c r="DF189" s="1">
        <v>8</v>
      </c>
      <c r="DI189" s="1">
        <v>50</v>
      </c>
      <c r="DJ189" s="1">
        <v>3</v>
      </c>
      <c r="DK189" s="1">
        <v>0</v>
      </c>
      <c r="DL189" s="1">
        <v>61</v>
      </c>
      <c r="DM189" s="1">
        <v>95</v>
      </c>
      <c r="DN189" s="1">
        <v>134</v>
      </c>
      <c r="DQ189" s="1">
        <v>0</v>
      </c>
      <c r="DR189" s="1">
        <v>202</v>
      </c>
      <c r="DS189" s="1">
        <v>21</v>
      </c>
      <c r="DU189" s="1">
        <v>587</v>
      </c>
      <c r="DX189" s="1">
        <v>167</v>
      </c>
      <c r="DZ189" s="1">
        <v>281</v>
      </c>
      <c r="EA189" s="1">
        <v>448</v>
      </c>
      <c r="EB189" s="1">
        <v>3</v>
      </c>
      <c r="EC189" s="1">
        <v>9</v>
      </c>
      <c r="ED189" s="1">
        <v>1</v>
      </c>
      <c r="EE189" s="1">
        <v>18</v>
      </c>
      <c r="EF189" s="1">
        <v>282</v>
      </c>
      <c r="EG189" s="1">
        <v>44</v>
      </c>
      <c r="EH189" s="1">
        <v>9</v>
      </c>
      <c r="EI189" s="1">
        <v>219</v>
      </c>
      <c r="EJ189" s="1">
        <v>148</v>
      </c>
      <c r="EK189" s="1">
        <v>187</v>
      </c>
      <c r="EL189" s="1">
        <v>4</v>
      </c>
      <c r="EM189" s="1">
        <v>924</v>
      </c>
      <c r="EN189" s="1">
        <v>303</v>
      </c>
      <c r="EO189" s="1">
        <v>476</v>
      </c>
      <c r="EP189" s="1">
        <v>779</v>
      </c>
      <c r="EQ189" s="1">
        <v>1</v>
      </c>
      <c r="ER189" s="1">
        <v>3</v>
      </c>
      <c r="ES189" s="1">
        <v>6</v>
      </c>
      <c r="ET189" s="1">
        <v>17</v>
      </c>
      <c r="EU189" s="1">
        <v>1</v>
      </c>
      <c r="EV189" s="1">
        <v>159</v>
      </c>
      <c r="EW189" s="1">
        <v>71</v>
      </c>
      <c r="EX189" s="1">
        <v>0</v>
      </c>
      <c r="EY189" s="1">
        <v>7</v>
      </c>
      <c r="EZ189" s="1">
        <v>15</v>
      </c>
      <c r="FA189" s="1">
        <v>0</v>
      </c>
      <c r="FB189" s="1">
        <v>0</v>
      </c>
      <c r="FC189" s="1">
        <v>0</v>
      </c>
      <c r="FD189" s="1">
        <v>0</v>
      </c>
      <c r="FE189" s="1">
        <v>0</v>
      </c>
      <c r="FF189" s="1">
        <v>0</v>
      </c>
      <c r="FG189" s="1">
        <v>0</v>
      </c>
      <c r="FH189" s="1">
        <v>9</v>
      </c>
      <c r="FI189" s="1">
        <v>0</v>
      </c>
      <c r="FJ189" s="1">
        <v>26</v>
      </c>
      <c r="FK189" s="1">
        <v>9</v>
      </c>
      <c r="FL189" s="1">
        <v>0</v>
      </c>
      <c r="FM189" s="1">
        <v>103</v>
      </c>
      <c r="FN189" s="1">
        <v>5</v>
      </c>
      <c r="FO189" s="1">
        <v>1</v>
      </c>
      <c r="FP189" s="1">
        <v>175</v>
      </c>
      <c r="FQ189" s="1">
        <v>1</v>
      </c>
      <c r="FR189" s="1">
        <f>SUM(Tableau17[[#This Row],[2019-T1-ALEXANDRE Audric]:[2019-T1-MARIE Florie]])</f>
        <v>609</v>
      </c>
      <c r="FS189" s="1">
        <v>54</v>
      </c>
      <c r="FT189" s="1">
        <v>443</v>
      </c>
      <c r="FU189" s="1">
        <v>0</v>
      </c>
      <c r="FV189" s="1">
        <v>218</v>
      </c>
      <c r="FW189" s="1">
        <v>0</v>
      </c>
      <c r="FX189" s="1">
        <v>715</v>
      </c>
      <c r="GD189" s="1">
        <v>0</v>
      </c>
      <c r="GE189" s="1">
        <v>148</v>
      </c>
      <c r="GF189" s="1">
        <v>327</v>
      </c>
      <c r="GG189" s="1">
        <v>0</v>
      </c>
      <c r="GH189" s="1">
        <v>187</v>
      </c>
      <c r="GI189" s="1">
        <v>0</v>
      </c>
      <c r="GJ189" s="1">
        <v>662</v>
      </c>
      <c r="GP189" s="1">
        <v>0</v>
      </c>
      <c r="GQ189" s="1">
        <v>223</v>
      </c>
      <c r="GR189" s="1">
        <v>213</v>
      </c>
      <c r="GS189" s="1">
        <v>0</v>
      </c>
      <c r="GT189" s="1">
        <v>160</v>
      </c>
      <c r="GU189" s="1">
        <v>0</v>
      </c>
      <c r="GV189" s="1">
        <v>596</v>
      </c>
      <c r="GW189" s="1">
        <v>216</v>
      </c>
      <c r="GX189" s="1">
        <v>350</v>
      </c>
      <c r="GY189" s="1">
        <v>0</v>
      </c>
      <c r="GZ189" s="1">
        <v>0</v>
      </c>
      <c r="HA189" s="1">
        <v>0</v>
      </c>
      <c r="HB189" s="1">
        <v>566</v>
      </c>
      <c r="HC189" s="1">
        <v>247</v>
      </c>
      <c r="HD189" s="1">
        <v>282</v>
      </c>
      <c r="HE189" s="1">
        <v>187</v>
      </c>
      <c r="HF189" s="1">
        <v>199</v>
      </c>
      <c r="HG189" s="1">
        <v>9</v>
      </c>
      <c r="HH189" s="1">
        <v>924</v>
      </c>
      <c r="HI189" s="1">
        <v>303</v>
      </c>
      <c r="HJ189" s="1">
        <v>0</v>
      </c>
      <c r="HK189" s="1">
        <v>476</v>
      </c>
      <c r="HL189" s="1">
        <v>0</v>
      </c>
      <c r="HM189" s="1">
        <v>0</v>
      </c>
      <c r="HN189" s="1">
        <v>779</v>
      </c>
      <c r="HO189" s="1">
        <v>176</v>
      </c>
      <c r="HP189" s="1">
        <v>76</v>
      </c>
      <c r="HQ189" s="1">
        <v>175</v>
      </c>
      <c r="HR189" s="1">
        <v>173</v>
      </c>
      <c r="HS189" s="1">
        <v>19</v>
      </c>
      <c r="HT189" s="1">
        <v>619</v>
      </c>
      <c r="HU189" s="1">
        <v>60</v>
      </c>
      <c r="HV189" s="1">
        <v>180</v>
      </c>
      <c r="HW189" s="1">
        <v>60</v>
      </c>
      <c r="HX189" s="1">
        <v>131</v>
      </c>
      <c r="HY189" s="1">
        <v>0</v>
      </c>
      <c r="HZ189" s="1">
        <v>431</v>
      </c>
      <c r="IA189" s="1">
        <v>106</v>
      </c>
      <c r="IB189" s="1">
        <v>134</v>
      </c>
      <c r="IC189" s="1">
        <v>202</v>
      </c>
      <c r="ID189" s="1">
        <v>142</v>
      </c>
      <c r="IE189" s="1">
        <v>3</v>
      </c>
      <c r="IF189" s="1">
        <v>587</v>
      </c>
      <c r="IG189" s="1">
        <v>0</v>
      </c>
      <c r="IH189" s="1">
        <v>167</v>
      </c>
      <c r="II189" s="1">
        <v>281</v>
      </c>
      <c r="IJ189" s="1">
        <v>0</v>
      </c>
      <c r="IK189" s="1">
        <v>0</v>
      </c>
      <c r="IL189" s="1">
        <v>448</v>
      </c>
      <c r="IM189" s="26">
        <f>IFERROR(Tableau17[[#This Row],[LDIV]]/Tableau17[[#This Row],[Total général]],"")</f>
        <v>0</v>
      </c>
      <c r="IN189" s="26">
        <f>IFERROR(Tableau17[[#This Row],[LDVC]]/Tableau17[[#This Row],[Total général]],"")</f>
        <v>0</v>
      </c>
      <c r="IO189" s="26">
        <f>IFERROR(Tableau17[[#This Row],[LDVD]]/Tableau17[[#This Row],[Total général]],"")</f>
        <v>6.9605568445475635E-2</v>
      </c>
      <c r="IP189" s="26">
        <f>IFERROR(Tableau17[[#This Row],[LDVG]]/Tableau17[[#This Row],[Total général]],"")</f>
        <v>1.6241299303944315E-2</v>
      </c>
      <c r="IQ189" s="26">
        <f>IFERROR(Tableau17[[#This Row],[LEXD]]/Tableau17[[#This Row],[Total général]],"")</f>
        <v>0</v>
      </c>
      <c r="IR189" s="26">
        <f>IFERROR(Tableau17[[#This Row],[LEXG]]/Tableau17[[#This Row],[Total général]],"")</f>
        <v>0</v>
      </c>
      <c r="IS189" s="26">
        <f>IFERROR(Tableau17[[#This Row],[LLR]]/Tableau17[[#This Row],[Total général]],"")</f>
        <v>0.3480278422273782</v>
      </c>
      <c r="IT189" s="26">
        <f>IFERROR(Tableau17[[#This Row],[LREM]]/Tableau17[[#This Row],[Total général]],"")</f>
        <v>0.13921113689095127</v>
      </c>
      <c r="IU189" s="26">
        <f>IFERROR(Tableau17[[#This Row],[LRN]]/Tableau17[[#This Row],[Total général]],"")</f>
        <v>0.13921113689095127</v>
      </c>
      <c r="IV189" s="26">
        <f>IFERROR(Tableau17[[#This Row],[LUG]]/Tableau17[[#This Row],[Total général]],"")</f>
        <v>0.16241299303944315</v>
      </c>
      <c r="IW189" s="26">
        <f>IFERROR(Tableau17[[#This Row],[LVEC]]/Tableau17[[#This Row],[Total général]],"")</f>
        <v>0.12529002320185614</v>
      </c>
      <c r="IX189" s="26">
        <f>IFERROR(Tableau17[[#This Row],[2008-T1-LCMD]]/Tableau17[[#This Row],[2008-T1-TOTAL]],"")</f>
        <v>6.2937062937062943E-2</v>
      </c>
      <c r="IY189" s="26">
        <f>IFERROR(Tableau17[[#This Row],[2008-T1-LDVD]]/Tableau17[[#This Row],[2008-T1-TOTAL]],"")</f>
        <v>0</v>
      </c>
      <c r="IZ189" s="26">
        <f>IFERROR(Tableau17[[#This Row],[2008-T1-LEXD]]/Tableau17[[#This Row],[2008-T1-TOTAL]],"")</f>
        <v>0</v>
      </c>
      <c r="JA189" s="26">
        <f>IFERROR(Tableau17[[#This Row],[2008-T1-LEXG]]/Tableau17[[#This Row],[2008-T1-TOTAL]],"")</f>
        <v>4.0559440559440559E-2</v>
      </c>
      <c r="JB189" s="26">
        <f>IFERROR(Tableau17[[#This Row],[2008-T1-LFN]]/Tableau17[[#This Row],[2008-T1-TOTAL]],"")</f>
        <v>7.5524475524475526E-2</v>
      </c>
      <c r="JC189" s="26">
        <f>IFERROR(Tableau17[[#This Row],[2008-T1-LMAJ]]/Tableau17[[#This Row],[2008-T1-TOTAL]],"")</f>
        <v>0.55664335664335662</v>
      </c>
      <c r="JD189" s="26">
        <f>IFERROR(Tableau17[[#This Row],[2008-T1-LUG]]/Tableau17[[#This Row],[2008-T1-TOTAL]],"")</f>
        <v>0.26433566433566436</v>
      </c>
      <c r="JE189" s="26" t="str">
        <f>IFERROR(Tableau17[[#This Row],[2008-T2-LFN]]/Tableau17[[#This Row],[2008-T2-TOTAL]],"")</f>
        <v/>
      </c>
      <c r="JF189" s="26" t="str">
        <f>IFERROR(Tableau17[[#This Row],[2008-T2-LGC]]/Tableau17[[#This Row],[2008-T2-TOTAL]],"")</f>
        <v/>
      </c>
      <c r="JG189" s="26" t="str">
        <f>IFERROR(Tableau17[[#This Row],[2008-T2-LMAJ]]/Tableau17[[#This Row],[2008-T2-TOTAL]],"")</f>
        <v/>
      </c>
      <c r="JH189" s="26" t="str">
        <f>IFERROR(Tableau17[[#This Row],[2008-T2-LUG]]/Tableau17[[#This Row],[2008-T2-TOTAL]],"")</f>
        <v/>
      </c>
      <c r="JI189" s="26">
        <f>IFERROR(Tableau17[[#This Row],[2014-T1-LDIV]]/Tableau17[[#This Row],[2014-T1-TOTAL]],"")</f>
        <v>0</v>
      </c>
      <c r="JJ189" s="26">
        <f>IFERROR(Tableau17[[#This Row],[2014-T1-LDVD]]/Tableau17[[#This Row],[2014-T1-TOTAL]],"")</f>
        <v>0</v>
      </c>
      <c r="JK189" s="26">
        <f>IFERROR(Tableau17[[#This Row],[2014-T1-LDVG]]/Tableau17[[#This Row],[2014-T1-TOTAL]],"")</f>
        <v>4.9848942598187312E-2</v>
      </c>
      <c r="JL189" s="26">
        <f>IFERROR(Tableau17[[#This Row],[2014-T1-LEXG]]/Tableau17[[#This Row],[2014-T1-TOTAL]],"")</f>
        <v>0</v>
      </c>
      <c r="JM189" s="26">
        <f>IFERROR(Tableau17[[#This Row],[2014-T1-LFG]]/Tableau17[[#This Row],[2014-T1-TOTAL]],"")</f>
        <v>7.2507552870090641E-2</v>
      </c>
      <c r="JN189" s="26">
        <f>IFERROR(Tableau17[[#This Row],[2014-T1-LFN]]/Tableau17[[#This Row],[2014-T1-TOTAL]],"")</f>
        <v>0.22356495468277945</v>
      </c>
      <c r="JO189" s="26">
        <f>IFERROR(Tableau17[[#This Row],[2014-T1-LUD]]/Tableau17[[#This Row],[2014-T1-TOTAL]],"")</f>
        <v>0.49395770392749244</v>
      </c>
      <c r="JP189" s="26">
        <f>IFERROR(Tableau17[[#This Row],[2014-T1-LUG]]/Tableau17[[#This Row],[2014-T1-TOTAL]],"")</f>
        <v>0.16012084592145015</v>
      </c>
      <c r="JQ189" s="26" t="str">
        <f>IFERROR(Tableau17[[#This Row],[2014-T2-LFN]]/Tableau17[[#This Row],[2014-T2-TOTAL]],"")</f>
        <v/>
      </c>
      <c r="JR189" s="26" t="str">
        <f>IFERROR(Tableau17[[#This Row],[2014-T2-LUD]]/Tableau17[[#This Row],[2014-T2-TOTAL]],"")</f>
        <v/>
      </c>
      <c r="JS189" s="26" t="str">
        <f>IFERROR(Tableau17[[#This Row],[2014-T2-LUG]]/Tableau17[[#This Row],[2014-T2-TOTAL]],"")</f>
        <v/>
      </c>
      <c r="JT189" s="26">
        <f>IFERROR(Tableau17[[#This Row],[2015-T1-BC-DIV]]/Tableau17[[#This Row],[2015-T1-TOTAL]],"")</f>
        <v>0</v>
      </c>
      <c r="JU189" s="26">
        <f>IFERROR(Tableau17[[#This Row],[2015-T1-BC-DLF]]/Tableau17[[#This Row],[2015-T1-TOTAL]],"")</f>
        <v>4.1946308724832217E-2</v>
      </c>
      <c r="JV189" s="26">
        <f>IFERROR(Tableau17[[#This Row],[2015-T1-BC-DVD]]/Tableau17[[#This Row],[2015-T1-TOTAL]],"")</f>
        <v>0</v>
      </c>
      <c r="JW189" s="26">
        <f>IFERROR(Tableau17[[#This Row],[2015-T1-BC-DVG]]/Tableau17[[#This Row],[2015-T1-TOTAL]],"")</f>
        <v>0</v>
      </c>
      <c r="JX189" s="26">
        <f>IFERROR(Tableau17[[#This Row],[2015-T1-BC-FG]]/Tableau17[[#This Row],[2015-T1-TOTAL]],"")</f>
        <v>0.13087248322147652</v>
      </c>
      <c r="JY189" s="26">
        <f>IFERROR(Tableau17[[#This Row],[2015-T1-BC-FN]]/Tableau17[[#This Row],[2015-T1-TOTAL]],"")</f>
        <v>0.33221476510067116</v>
      </c>
      <c r="JZ189" s="26">
        <f>IFERROR(Tableau17[[#This Row],[2015-T1-BC-MDM]]/Tableau17[[#This Row],[2015-T1-TOTAL]],"")</f>
        <v>0</v>
      </c>
      <c r="KA189" s="26">
        <f>IFERROR(Tableau17[[#This Row],[2015-T1-BC-RDG]]/Tableau17[[#This Row],[2015-T1-TOTAL]],"")</f>
        <v>0</v>
      </c>
      <c r="KB189" s="26">
        <f>IFERROR(Tableau17[[#This Row],[2015-T1-BC-SOC]]/Tableau17[[#This Row],[2015-T1-TOTAL]],"")</f>
        <v>0</v>
      </c>
      <c r="KC189" s="26">
        <f>IFERROR(Tableau17[[#This Row],[2015-T1-BC-UD]]/Tableau17[[#This Row],[2015-T1-TOTAL]],"")</f>
        <v>0.35738255033557048</v>
      </c>
      <c r="KD189" s="26">
        <f>IFERROR(Tableau17[[#This Row],[2015-T1-BC-UG]]/Tableau17[[#This Row],[2015-T1-TOTAL]],"")</f>
        <v>0</v>
      </c>
      <c r="KE189" s="26">
        <f>IFERROR(Tableau17[[#This Row],[2015-T1-BC-VEC]]/Tableau17[[#This Row],[2015-T1-TOTAL]],"")</f>
        <v>0.13758389261744966</v>
      </c>
      <c r="KF189" s="26">
        <f>IFERROR(Tableau17[[#This Row],[2015-T2-BC-DVG]]/Tableau17[[#This Row],[2015-T2-TOTAL]],"")</f>
        <v>0</v>
      </c>
      <c r="KG189" s="26">
        <f>IFERROR(Tableau17[[#This Row],[2015-T2-BC-FN]]/Tableau17[[#This Row],[2015-T2-TOTAL]],"")</f>
        <v>0.38162544169611307</v>
      </c>
      <c r="KH189" s="26">
        <f>IFERROR(Tableau17[[#This Row],[2015-T2-BC-SOC]]/Tableau17[[#This Row],[2015-T2-TOTAL]],"")</f>
        <v>0</v>
      </c>
      <c r="KI189" s="26">
        <f>IFERROR(Tableau17[[#This Row],[2015-T2-BC-UD]]/Tableau17[[#This Row],[2015-T2-TOTAL]],"")</f>
        <v>0.61837455830388688</v>
      </c>
      <c r="KJ189" s="26">
        <f>IFERROR(Tableau17[[#This Row],[2015-T2-BC-UG]]/Tableau17[[#This Row],[2015-T2-TOTAL]],"")</f>
        <v>0</v>
      </c>
      <c r="KK189" s="26">
        <f>IFERROR(Tableau17[[#This Row],[2017 (L)-T1-COM]]/Tableau17[[#This Row],[2017 (L)-T1-TOTAL]],"")</f>
        <v>1.7035775127768313E-2</v>
      </c>
      <c r="KL189" s="26">
        <f>IFERROR(Tableau17[[#This Row],[2017 (L)-T1-DIV]]/Tableau17[[#This Row],[2017 (L)-T1-TOTAL]],"")</f>
        <v>5.1107325383304937E-3</v>
      </c>
      <c r="KM189" s="26">
        <f>IFERROR(Tableau17[[#This Row],[2017 (L)-T1-DLF]]/Tableau17[[#This Row],[2017 (L)-T1-TOTAL]],"")</f>
        <v>1.3628620102214651E-2</v>
      </c>
      <c r="KN189" s="26">
        <f>IFERROR(Tableau17[[#This Row],[2017 (L)-T1-DVD]]/Tableau17[[#This Row],[2017 (L)-T1-TOTAL]],"")</f>
        <v>0</v>
      </c>
      <c r="KO189" s="26">
        <f>IFERROR(Tableau17[[#This Row],[2017 (L)-T1-DVG]]/Tableau17[[#This Row],[2017 (L)-T1-TOTAL]],"")</f>
        <v>0</v>
      </c>
      <c r="KP189" s="26">
        <f>IFERROR(Tableau17[[#This Row],[2017 (L)-T1-ECO]]/Tableau17[[#This Row],[2017 (L)-T1-TOTAL]],"")</f>
        <v>8.5178875638841564E-2</v>
      </c>
      <c r="KQ189" s="26">
        <f>IFERROR(Tableau17[[#This Row],[2017 (L)-T1-EXD]]/Tableau17[[#This Row],[2017 (L)-T1-TOTAL]],"")</f>
        <v>5.1107325383304937E-3</v>
      </c>
      <c r="KR189" s="26">
        <f>IFERROR(Tableau17[[#This Row],[2017 (L)-T1-EXG]]/Tableau17[[#This Row],[2017 (L)-T1-TOTAL]],"")</f>
        <v>0</v>
      </c>
      <c r="KS189" s="26">
        <f>IFERROR(Tableau17[[#This Row],[2017 (L)-T1-FI]]/Tableau17[[#This Row],[2017 (L)-T1-TOTAL]],"")</f>
        <v>0.10391822827938671</v>
      </c>
      <c r="KT189" s="26">
        <f>IFERROR(Tableau17[[#This Row],[2017 (L)-T1-FN]]/Tableau17[[#This Row],[2017 (L)-T1-TOTAL]],"")</f>
        <v>0.16183986371379896</v>
      </c>
      <c r="KU189" s="26">
        <f>IFERROR(Tableau17[[#This Row],[2017 (L)-T1-LR]]/Tableau17[[#This Row],[2017 (L)-T1-TOTAL]],"")</f>
        <v>0.22827938671209541</v>
      </c>
      <c r="KV189" s="26">
        <f>IFERROR(Tableau17[[#This Row],[2017 (L)-T1-MDM]]/Tableau17[[#This Row],[2017 (L)-T1-TOTAL]],"")</f>
        <v>0</v>
      </c>
      <c r="KW189" s="26">
        <f>IFERROR(Tableau17[[#This Row],[2017 (L)-T1-RDG]]/Tableau17[[#This Row],[2017 (L)-T1-TOTAL]],"")</f>
        <v>0</v>
      </c>
      <c r="KX189" s="26">
        <f>IFERROR(Tableau17[[#This Row],[2017 (L)-T1-REG]]/Tableau17[[#This Row],[2017 (L)-T1-TOTAL]],"")</f>
        <v>0</v>
      </c>
      <c r="KY189" s="26">
        <f>IFERROR(Tableau17[[#This Row],[2017 (L)-T1-REM]]/Tableau17[[#This Row],[2017 (L)-T1-TOTAL]],"")</f>
        <v>0.34412265758091992</v>
      </c>
      <c r="KZ189" s="26">
        <f>IFERROR(Tableau17[[#This Row],[2017 (L)-T1-SOC]]/Tableau17[[#This Row],[2017 (L)-T1-TOTAL]],"")</f>
        <v>3.5775127768313458E-2</v>
      </c>
      <c r="LA189" s="26">
        <f>IFERROR(Tableau17[[#This Row],[2017 (L)-T1-UDI]]/Tableau17[[#This Row],[2017 (L)-T1-TOTAL]],"")</f>
        <v>0</v>
      </c>
      <c r="LB189" s="26">
        <f>IFERROR(Tableau17[[#This Row],[2017 (L)-T2-FI]]/Tableau17[[#This Row],[2017 (L)-T2-TOTAL]],"")</f>
        <v>0</v>
      </c>
      <c r="LC189" s="26">
        <f>IFERROR(Tableau17[[#This Row],[2017 (L)-T2-FN]]/Tableau17[[#This Row],[2017 (L)-T2-TOTAL]],"")</f>
        <v>0</v>
      </c>
      <c r="LD189" s="26">
        <f>IFERROR(Tableau17[[#This Row],[2017 (L)-T2-LR]]/Tableau17[[#This Row],[2017 (L)-T2-TOTAL]],"")</f>
        <v>0.37276785714285715</v>
      </c>
      <c r="LE189" s="26">
        <f>IFERROR(Tableau17[[#This Row],[2017 (L)-T2-MDM]]/Tableau17[[#This Row],[2017 (L)-T2-TOTAL]],"")</f>
        <v>0</v>
      </c>
      <c r="LF189" s="26">
        <f>IFERROR(Tableau17[[#This Row],[2017 (L)-T2-REM]]/Tableau17[[#This Row],[2017 (L)-T2-TOTAL]],"")</f>
        <v>0.6272321428571429</v>
      </c>
      <c r="LG189" s="26">
        <f>IFERROR(Tableau17[[#This Row],[2017-T1-ARTHAUD Nathalie]]/Tableau17[[#This Row],[2017-T1-TOTAL]],"")</f>
        <v>3.246753246753247E-3</v>
      </c>
      <c r="LH189" s="26">
        <f>IFERROR(Tableau17[[#This Row],[2017-T1-ASSELINEAU Fran]]/Tableau17[[#This Row],[2017-T1-TOTAL]],"")</f>
        <v>9.74025974025974E-3</v>
      </c>
      <c r="LI189" s="26">
        <f>IFERROR(Tableau17[[#This Row],[2017-T1-CHEMINADE Jacques]]/Tableau17[[#This Row],[2017-T1-TOTAL]],"")</f>
        <v>1.0822510822510823E-3</v>
      </c>
      <c r="LJ189" s="26">
        <f>IFERROR(Tableau17[[#This Row],[2017-T1-DUPONT-AIGNAN Nicolas]]/Tableau17[[#This Row],[2017-T1-TOTAL]],"")</f>
        <v>1.948051948051948E-2</v>
      </c>
      <c r="LK189" s="26">
        <f>IFERROR(Tableau17[[#This Row],[2017-T1-FILLON Fran]]/Tableau17[[#This Row],[2017-T1-TOTAL]],"")</f>
        <v>0.30519480519480519</v>
      </c>
      <c r="LL189" s="26">
        <f>IFERROR(Tableau17[[#This Row],[2017-T1-HAMON Beno]]/Tableau17[[#This Row],[2017-T1-TOTAL]],"")</f>
        <v>4.7619047619047616E-2</v>
      </c>
      <c r="LM189" s="26">
        <f>IFERROR(Tableau17[[#This Row],[2017-T1-LASSALLE Jean]]/Tableau17[[#This Row],[2017-T1-TOTAL]],"")</f>
        <v>9.74025974025974E-3</v>
      </c>
      <c r="LN189" s="26">
        <f>IFERROR(Tableau17[[#This Row],[2017-T1-LE PEN Marine]]/Tableau17[[#This Row],[2017-T1-TOTAL]],"")</f>
        <v>0.23701298701298701</v>
      </c>
      <c r="LO189" s="26">
        <f>IFERROR(Tableau17[[#This Row],[2017-T1-M Jean-Luc]]/Tableau17[[#This Row],[2017-T1-TOTAL]],"")</f>
        <v>0.16017316017316016</v>
      </c>
      <c r="LP189" s="26">
        <f>IFERROR(Tableau17[[#This Row],[2017-T1-MACRON Emmanuel]]/Tableau17[[#This Row],[2017-T1-TOTAL]],"")</f>
        <v>0.20238095238095238</v>
      </c>
      <c r="LQ189" s="26">
        <f>IFERROR(Tableau17[[#This Row],[2017-T1-POUTOU Philippe]]/Tableau17[[#This Row],[2017-T1-TOTAL]],"")</f>
        <v>4.329004329004329E-3</v>
      </c>
      <c r="LR189" s="26">
        <f>IFERROR(Tableau17[[#This Row],[2017-T2-LE PEN Marine]]/Tableau17[[#This Row],[2017-T2-TOTAL]],"")</f>
        <v>0.38896020539152759</v>
      </c>
      <c r="LS189" s="26">
        <f>IFERROR(Tableau17[[#This Row],[2017-T2-MACRON Emmanuel]]/Tableau17[[#This Row],[2017-T2-TOTAL]],"")</f>
        <v>0.61103979460847235</v>
      </c>
      <c r="LT189" s="26">
        <f>IFERROR(Tableau17[[#This Row],[2019-T1-ALEXANDRE Audric]]/Tableau17[[#This Row],[2019-T1-TOTAL]],"")</f>
        <v>1.6420361247947454E-3</v>
      </c>
      <c r="LU189" s="26">
        <f>IFERROR(Tableau17[[#This Row],[2019-T1-ARTHAUD Nathalie]]/Tableau17[[#This Row],[2019-T1-TOTAL]],"")</f>
        <v>4.9261083743842365E-3</v>
      </c>
      <c r="LV189" s="26">
        <f>IFERROR(Tableau17[[#This Row],[2019-T1-ASSELINEAU François]]/Tableau17[[#This Row],[2019-T1-TOTAL]],"")</f>
        <v>9.852216748768473E-3</v>
      </c>
      <c r="LW189" s="26">
        <f>IFERROR(Tableau17[[#This Row],[2019-T1-AUBRY Manon]]/Tableau17[[#This Row],[2019-T1-TOTAL]],"")</f>
        <v>2.7914614121510674E-2</v>
      </c>
      <c r="LX189" s="26">
        <f>IFERROR(Tableau17[[#This Row],[2019-T1-AZERGUI Nagib]]/Tableau17[[#This Row],[2019-T1-TOTAL]],"")</f>
        <v>1.6420361247947454E-3</v>
      </c>
      <c r="LY189" s="26">
        <f>IFERROR(Tableau17[[#This Row],[2019-T1-BARDELLA Jordan]]/Tableau17[[#This Row],[2019-T1-TOTAL]],"")</f>
        <v>0.26108374384236455</v>
      </c>
      <c r="LZ189" s="26">
        <f>IFERROR(Tableau17[[#This Row],[2019-T1-BELLAMY François-Xavier]]/Tableau17[[#This Row],[2019-T1-TOTAL]],"")</f>
        <v>0.11658456486042693</v>
      </c>
      <c r="MA189" s="26">
        <f>IFERROR(Tableau17[[#This Row],[2019-T1-BIDOU Olivier]]/Tableau17[[#This Row],[2019-T1-TOTAL]],"")</f>
        <v>0</v>
      </c>
      <c r="MB189" s="26">
        <f>IFERROR(Tableau17[[#This Row],[2019-T1-BOURG Dominique]]/Tableau17[[#This Row],[2019-T1-TOTAL]],"")</f>
        <v>1.1494252873563218E-2</v>
      </c>
      <c r="MC189" s="26">
        <f>IFERROR(Tableau17[[#This Row],[2019-T1-BROSSAT Ian]]/Tableau17[[#This Row],[2019-T1-TOTAL]],"")</f>
        <v>2.4630541871921183E-2</v>
      </c>
      <c r="MD189" s="26">
        <f>IFERROR(Tableau17[[#This Row],[2019-T1-CAILLAUD Sophie]]/Tableau17[[#This Row],[2019-T1-TOTAL]],"")</f>
        <v>0</v>
      </c>
      <c r="ME189" s="26">
        <f>IFERROR(Tableau17[[#This Row],[2019-T1-CAMUS Renaud]]/Tableau17[[#This Row],[2019-T1-TOTAL]],"")</f>
        <v>0</v>
      </c>
      <c r="MF189" s="26">
        <f>IFERROR(Tableau17[[#This Row],[2019-T1-CHALENÇON Christophe]]/Tableau17[[#This Row],[2019-T1-TOTAL]],"")</f>
        <v>0</v>
      </c>
      <c r="MG189" s="26">
        <f>IFERROR(Tableau17[[#This Row],[2019-T1-CORBET Cathy Denise Ginette]]/Tableau17[[#This Row],[2019-T1-TOTAL]],"")</f>
        <v>0</v>
      </c>
      <c r="MH189" s="26">
        <f>IFERROR(Tableau17[[#This Row],[2019-T1-DE PREVOISIN Robert]]/Tableau17[[#This Row],[2019-T1-TOTAL]],"")</f>
        <v>0</v>
      </c>
      <c r="MI189" s="26">
        <f>IFERROR(Tableau17[[#This Row],[2019-T1-DELFEL Thérèse]]/Tableau17[[#This Row],[2019-T1-TOTAL]],"")</f>
        <v>0</v>
      </c>
      <c r="MJ189" s="26">
        <f>IFERROR(Tableau17[[#This Row],[2019-T1-DIEUMEGARD Pierre]]/Tableau17[[#This Row],[2019-T1-TOTAL]],"")</f>
        <v>0</v>
      </c>
      <c r="MK189" s="26">
        <f>IFERROR(Tableau17[[#This Row],[2019-T1-DUPONT-AIGNAN Nicolas]]/Tableau17[[#This Row],[2019-T1-TOTAL]],"")</f>
        <v>1.4778325123152709E-2</v>
      </c>
      <c r="ML189" s="26">
        <f>IFERROR(Tableau17[[#This Row],[2019-T1-GERNIGON Yves]]/Tableau17[[#This Row],[2019-T1-TOTAL]],"")</f>
        <v>0</v>
      </c>
      <c r="MM189" s="26">
        <f>IFERROR(Tableau17[[#This Row],[2019-T1-GLUCKSMANN Raphaël]]/Tableau17[[#This Row],[2019-T1-TOTAL]],"")</f>
        <v>4.2692939244663386E-2</v>
      </c>
      <c r="MN189" s="26">
        <f>IFERROR(Tableau17[[#This Row],[2019-T1-HAMON Benoît]]/Tableau17[[#This Row],[2019-T1-TOTAL]],"")</f>
        <v>1.4778325123152709E-2</v>
      </c>
      <c r="MO189" s="26">
        <f>IFERROR(Tableau17[[#This Row],[2019-T1-HELGEN Gilles]]/Tableau17[[#This Row],[2019-T1-TOTAL]],"")</f>
        <v>0</v>
      </c>
      <c r="MP189" s="26">
        <f>IFERROR(Tableau17[[#This Row],[2019-T1-JADOT Yannick]]/Tableau17[[#This Row],[2019-T1-TOTAL]],"")</f>
        <v>0.16912972085385877</v>
      </c>
      <c r="MQ189" s="26">
        <f>IFERROR(Tableau17[[#This Row],[2019-T1-LAGARDE Jean-Christophe]]/Tableau17[[#This Row],[2019-T1-TOTAL]],"")</f>
        <v>8.2101806239737278E-3</v>
      </c>
      <c r="MR189" s="26">
        <f>IFERROR(Tableau17[[#This Row],[2019-T1-LALANNE Francis]]/Tableau17[[#This Row],[2019-T1-TOTAL]],"")</f>
        <v>1.6420361247947454E-3</v>
      </c>
      <c r="MS189" s="26">
        <f>IFERROR(Tableau17[[#This Row],[2019-T1-LOISEAU Nathalie]]/Tableau17[[#This Row],[2019-T1-TOTAL]],"")</f>
        <v>0.28735632183908044</v>
      </c>
      <c r="MT189" s="26">
        <f>IFERROR(Tableau17[[#This Row],[2019-T1-MARIE Florie]]/Tableau17[[#This Row],[2019-T1-TOTAL]],"")</f>
        <v>1.6420361247947454E-3</v>
      </c>
      <c r="MU189" s="26">
        <f>IFERROR(Tableau17[[#This Row],[2008-T1-MACROEXTRDROITE]]/Tableau17[[#This Row],[2008-T1-MACROTOTALE]],"")</f>
        <v>7.5524475524475526E-2</v>
      </c>
      <c r="MV189" s="26">
        <f>IFERROR(Tableau17[[#This Row],[2008-T1-MACRODROITE]]/Tableau17[[#This Row],[2008-T1-MACROTOTALE]],"")</f>
        <v>0.61958041958041954</v>
      </c>
      <c r="MW189" s="26">
        <f>IFERROR(Tableau17[[#This Row],[2008-T1-MACROCENTRE]]/Tableau17[[#This Row],[2008-T1-MACROTOTALE]],"")</f>
        <v>0</v>
      </c>
      <c r="MX189" s="26">
        <f>IFERROR(Tableau17[[#This Row],[2008-T1-MACROGAUCHE]]/Tableau17[[#This Row],[2008-T1-MACROTOTALE]],"")</f>
        <v>0.30489510489510491</v>
      </c>
      <c r="MY189" s="26">
        <f>IFERROR(Tableau17[[#This Row],[2008-T1-MACROAUTRE]]/Tableau17[[#This Row],[2008-T1-MACROTOTALE]],"")</f>
        <v>0</v>
      </c>
      <c r="MZ189" s="26" t="str">
        <f>IFERROR(Tableau17[[#This Row],[2008-T2-MACROEXTRDROITE]]/Tableau17[[#This Row],[2008-T2-MACROTOTALE]],"")</f>
        <v/>
      </c>
      <c r="NA189" s="26" t="str">
        <f>IFERROR(Tableau17[[#This Row],[2008-T2-MACRODROITE]]/Tableau17[[#This Row],[2008-T2-MACROTOTALE]],"")</f>
        <v/>
      </c>
      <c r="NB189" s="26" t="str">
        <f>IFERROR(Tableau17[[#This Row],[2008-T2-MACROCENTRE]]/Tableau17[[#This Row],[2008-T2-MACROTOTALE]],"")</f>
        <v/>
      </c>
      <c r="NC189" s="26" t="str">
        <f>IFERROR(Tableau17[[#This Row],[2008-T2-MACROGAUCHE]]/Tableau17[[#This Row],[2008-T2-MACROTOTALE]],"")</f>
        <v/>
      </c>
      <c r="ND189" s="26" t="str">
        <f>IFERROR(Tableau17[[#This Row],[2008-T2-MACROAUTRE]]/Tableau17[[#This Row],[2008-T2-MACROTOTALE]],"")</f>
        <v/>
      </c>
      <c r="NE189" s="26">
        <f>IFERROR(Tableau17[[#This Row],[2014-T1-MACROEXTRDROITE]]/Tableau17[[#This Row],[2014-T1-MACROTOTALE]],"")</f>
        <v>0.22356495468277945</v>
      </c>
      <c r="NF189" s="26">
        <f>IFERROR(Tableau17[[#This Row],[2014-T1-MACRODROITE]]/Tableau17[[#This Row],[2014-T1-MACROTOTALE]],"")</f>
        <v>0.49395770392749244</v>
      </c>
      <c r="NG189" s="26">
        <f>IFERROR(Tableau17[[#This Row],[2014-T1-MACROCENTRE]]/Tableau17[[#This Row],[2014-T1-MACROTOTALE]],"")</f>
        <v>0</v>
      </c>
      <c r="NH189" s="26">
        <f>IFERROR(Tableau17[[#This Row],[2014-T1-MACROGAUCHE]]/Tableau17[[#This Row],[2014-T1-MACROTOTALE]],"")</f>
        <v>0.28247734138972808</v>
      </c>
      <c r="NI189" s="26">
        <f>IFERROR(Tableau17[[#This Row],[2014-T1-MACROAUTRE]]/Tableau17[[#This Row],[2014-T1-MACROTOTALE]],"")</f>
        <v>0</v>
      </c>
      <c r="NJ189" s="26" t="str">
        <f>IFERROR(Tableau17[[#This Row],[2014-T2-MACROEXTRDROITE]]/Tableau17[[#This Row],[2014-T2-MACROTOTALE]],"")</f>
        <v/>
      </c>
      <c r="NK189" s="26" t="str">
        <f>IFERROR(Tableau17[[#This Row],[2014-T2-MACRODROITE]]/Tableau17[[#This Row],[2014-T2-MACROTOTALE]],"")</f>
        <v/>
      </c>
      <c r="NL189" s="26" t="str">
        <f>IFERROR(Tableau17[[#This Row],[2014-T2-MACROCENTRE]]/Tableau17[[#This Row],[2014-T2-MACROTOTALE]],"")</f>
        <v/>
      </c>
      <c r="NM189" s="26" t="str">
        <f>IFERROR(Tableau17[[#This Row],[2014-T2-MACROGAUCHE]]/Tableau17[[#This Row],[2014-T2-MACROTOTALE]],"")</f>
        <v/>
      </c>
      <c r="NN189" s="26" t="str">
        <f>IFERROR(Tableau17[[#This Row],[2014-T2-MACROAUTRE]]/Tableau17[[#This Row],[2014-T2-MACROTOTALE]],"")</f>
        <v/>
      </c>
      <c r="NO189" s="26">
        <f>IFERROR( Tableau17[[#This Row],[2015-T1-MACROEXTRDROITE]]/Tableau17[[#This Row],[2015-T1-MACROTOTALE]],"")</f>
        <v>0.37416107382550334</v>
      </c>
      <c r="NP189" s="26">
        <f>IFERROR(Tableau17[[#This Row],[2015-T1-MACRODROITE]]/Tableau17[[#This Row],[2015-T1-MACROTOTALE]],"")</f>
        <v>0.35738255033557048</v>
      </c>
      <c r="NQ189" s="26">
        <f>IFERROR(Tableau17[[#This Row],[2015-T1-MACROCENTRE]]/Tableau17[[#This Row],[2015-T1-MACROTOTALE]],"")</f>
        <v>0</v>
      </c>
      <c r="NR189" s="26">
        <f>IFERROR(Tableau17[[#This Row],[2015-T1-MACROGAUCHE]]/Tableau17[[#This Row],[2015-T1-MACROTOTALE]],"")</f>
        <v>0.26845637583892618</v>
      </c>
      <c r="NS189" s="26">
        <f>IFERROR(Tableau17[[#This Row],[2015-T1-MACROAUTRE]]/Tableau17[[#This Row],[2015-T1-MACROTOTALE]],"")</f>
        <v>0</v>
      </c>
      <c r="NT189" s="26">
        <f>IFERROR(Tableau17[[#This Row],[2015-T2-MACROEXTRDROITE]]/Tableau17[[#This Row],[2015-T2-MACROTOTALE]],"")</f>
        <v>0.38162544169611307</v>
      </c>
      <c r="NU189" s="26">
        <f>IFERROR(Tableau17[[#This Row],[2015-T2-MACRODROITE]]/Tableau17[[#This Row],[2015-T2-MACROTOTALE]],"")</f>
        <v>0.61837455830388688</v>
      </c>
      <c r="NV189" s="26">
        <f>IFERROR(Tableau17[[#This Row],[2015-T2-MACROCENTRE]]/Tableau17[[#This Row],[2015-T2-MACROTOTALE]],"")</f>
        <v>0</v>
      </c>
      <c r="NW189" s="26">
        <f>IFERROR(Tableau17[[#This Row],[2015-T2-MACROGAUCHE]]/Tableau17[[#This Row],[2015-T2-MACROTOTALE]],"")</f>
        <v>0</v>
      </c>
      <c r="NX189" s="26">
        <f>IFERROR(Tableau17[[#This Row],[2015-T2-MACROAUTRE]]/Tableau17[[#This Row],[2015-T2-MACROTOTALE]],"")</f>
        <v>0</v>
      </c>
      <c r="NY189" s="26">
        <f>IFERROR(Tableau17[[#This Row],[2017-T1-MACROEXTRDROITE]]/Tableau17[[#This Row],[2017-T1-MACROTOTALE]],"")</f>
        <v>0.26731601731601734</v>
      </c>
      <c r="NZ189" s="26">
        <f>IFERROR(Tableau17[[#This Row],[2017-T1-MACRODROITE]]/Tableau17[[#This Row],[2017-T1-MACROTOTALE]],"")</f>
        <v>0.30519480519480519</v>
      </c>
      <c r="OA189" s="26">
        <f>IFERROR(Tableau17[[#This Row],[2017-T1-MACROCENTRE]]/Tableau17[[#This Row],[2017-T1-MACROTOTALE]],"")</f>
        <v>0.20238095238095238</v>
      </c>
      <c r="OB189" s="26">
        <f>IFERROR(Tableau17[[#This Row],[2017-T1-MACROGAUCHE]]/Tableau17[[#This Row],[2017-T1-MACROTOTALE]],"")</f>
        <v>0.21536796536796537</v>
      </c>
      <c r="OC189" s="26">
        <f>IFERROR(Tableau17[[#This Row],[2017-T1-MACROAUTRE]]/Tableau17[[#This Row],[2017-T1-MACROTOTALE]],"")</f>
        <v>9.74025974025974E-3</v>
      </c>
      <c r="OD189" s="26">
        <f>IFERROR(Tableau17[[#This Row],[2017-T2-MACROEXTRDROITE]]/Tableau17[[#This Row],[2017-T2-MACROTOTALE]],"")</f>
        <v>0.38896020539152759</v>
      </c>
      <c r="OE189" s="26">
        <f>IFERROR(Tableau17[[#This Row],[2017-T2-MACRODROITE]]/Tableau17[[#This Row],[2017-T2-MACROTOTALE]],"")</f>
        <v>0</v>
      </c>
      <c r="OF189" s="26">
        <f>IFERROR(Tableau17[[#This Row],[2017-T2-MACROCENTRE]]/Tableau17[[#This Row],[2017-T2-MACROTOTALE]],"")</f>
        <v>0.61103979460847235</v>
      </c>
      <c r="OG189" s="26">
        <f>IFERROR(Tableau17[[#This Row],[2017-T2-MACROGAUCHE]]/Tableau17[[#This Row],[2017-T2-MACROTOTALE]],"")</f>
        <v>0</v>
      </c>
      <c r="OH189" s="26">
        <f>IFERROR(Tableau17[[#This Row],[2017-T2-MACROAUTRE]]/Tableau17[[#This Row],[2017-T2-MACROTOTALE]],"")</f>
        <v>0</v>
      </c>
      <c r="OI189" s="26">
        <f>IFERROR(Tableau17[[#This Row],[2019-T1-MACROEXTRDROITE]]/Tableau17[[#This Row],[2019-T1-MACROTOTALE]],"")</f>
        <v>0.28432956381260099</v>
      </c>
      <c r="OJ189" s="26">
        <f>IFERROR(Tableau17[[#This Row],[2019-T1-MACRODROITE]]/Tableau17[[#This Row],[2019-T1-MACROTOTALE]],"")</f>
        <v>0.12277867528271405</v>
      </c>
      <c r="OK189" s="26">
        <f>IFERROR(Tableau17[[#This Row],[2019-T1-MACROCENTRE]]/Tableau17[[#This Row],[2019-T1-MACROTOTALE]],"")</f>
        <v>0.28271405492730212</v>
      </c>
      <c r="OL189" s="26">
        <f>IFERROR(Tableau17[[#This Row],[2019-T1-MACROGAUCHE]]/Tableau17[[#This Row],[2019-T1-MACROTOTALE]],"")</f>
        <v>0.27948303715670436</v>
      </c>
      <c r="OM189" s="26">
        <f>IFERROR(Tableau17[[#This Row],[2019-T1-MACROAUTRE]]/Tableau17[[#This Row],[2019-T1-MACROTOTALE]],"")</f>
        <v>3.0694668820678513E-2</v>
      </c>
      <c r="ON189" s="26">
        <f>IFERROR(Tableau17[[#This Row],[2020-T1-MACROEXTRDROITE]]/Tableau17[[#This Row],[2020-T1-MACROTOTALE]],"")</f>
        <v>0.13921113689095127</v>
      </c>
      <c r="OO189" s="26">
        <f>IFERROR(Tableau17[[#This Row],[2020-T1-MACRODROITE]]/Tableau17[[#This Row],[2020-T1-MACROTOTALE]],"")</f>
        <v>0.41763341067285381</v>
      </c>
      <c r="OP189" s="26">
        <f>IFERROR(Tableau17[[#This Row],[2020-T1-MACROCENTRE]]/Tableau17[[#This Row],[2020-T1-MACROTOTALE]],"")</f>
        <v>0.13921113689095127</v>
      </c>
      <c r="OQ189" s="26">
        <f>IFERROR(Tableau17[[#This Row],[2020-T1-MACROGAUCHE]]/Tableau17[[#This Row],[2020-T1-MACROTOTALE]],"")</f>
        <v>0.30394431554524359</v>
      </c>
      <c r="OR189" s="26">
        <f>IFERROR(Tableau17[[#This Row],[2020-T1-MACROAUTRE]]/Tableau17[[#This Row],[2020-T1-MACROTOTALE]],"")</f>
        <v>0</v>
      </c>
      <c r="OS189" s="26">
        <f>IFERROR(Tableau17[[#This Row],[2017 (L)-T1-MACROEXTRDROITE]]/Tableau17[[#This Row],[2017 (L)-T1-MACROTOTALE]],"")</f>
        <v>0.18057921635434412</v>
      </c>
      <c r="OT189" s="26">
        <f>IFERROR(Tableau17[[#This Row],[2017 (L)-T1-MACRODROITE]]/Tableau17[[#This Row],[2017 (L)-T1-MACROTOTALE]],"")</f>
        <v>0.22827938671209541</v>
      </c>
      <c r="OU189" s="26">
        <f>IFERROR(Tableau17[[#This Row],[2017 (L)-T1-MACROCENTRE]]/Tableau17[[#This Row],[2017 (L)-T1-MACROTOTALE]],"")</f>
        <v>0.34412265758091992</v>
      </c>
      <c r="OV189" s="26">
        <f>IFERROR(Tableau17[[#This Row],[2017 (L)-T1-MACROGAUCHE]]/Tableau17[[#This Row],[2017 (L)-T1-MACROTOTALE]],"")</f>
        <v>0.24190800681431004</v>
      </c>
      <c r="OW189" s="26">
        <f>IFERROR(Tableau17[[#This Row],[2017 (L)-T1-MACROAUTRE]]/Tableau17[[#This Row],[2017 (L)-T1-MACROTOTALE]],"")</f>
        <v>5.1107325383304937E-3</v>
      </c>
      <c r="OX189" s="26">
        <f>IFERROR(Tableau17[[#This Row],[2017 (L)-T2-MACROEXTRDROITE]]/Tableau17[[#This Row],[2017 (L)-T2-MACROTOTALE]],"")</f>
        <v>0</v>
      </c>
      <c r="OY189" s="26">
        <f>IFERROR(Tableau17[[#This Row],[2017 (L)-T2-MACRODROITE]]/Tableau17[[#This Row],[2017 (L)-T2-MACROTOTALE]],"")</f>
        <v>0.37276785714285715</v>
      </c>
      <c r="OZ189" s="26">
        <f>IFERROR(Tableau17[[#This Row],[2017 (L)-T2-MACROCENTRE]]/Tableau17[[#This Row],[2017 (L)-T2-MACROTOTALE]],"")</f>
        <v>0.6272321428571429</v>
      </c>
      <c r="PA189" s="26">
        <f>IFERROR(Tableau17[[#This Row],[2017 (L)-T2-MACROGAUCHE]]/Tableau17[[#This Row],[2017 (L)-T2-MACROTOTALE]],"")</f>
        <v>0</v>
      </c>
      <c r="PB189" s="26">
        <f>IFERROR(Tableau17[[#This Row],[2017 (L)-T2-MACROAUTRE]]/Tableau17[[#This Row],[2017 (L)-T2-MACROTOTALE]],"")</f>
        <v>0</v>
      </c>
      <c r="PC189" s="26">
        <f>IFERROR(Tableau17[[#This Row],[2008_T1_PROCUS]]/Tableau17[[#This Row],[2008_T1_INSCRITS]],0)</f>
        <v>2.0761245674740483E-2</v>
      </c>
      <c r="PD189" s="26">
        <f>IFERROR(Tableau17[[#This Row],[2008_T2_PROCUS]]/Tableau17[[#This Row],[2008_T2_INSCRITS]],0)</f>
        <v>0</v>
      </c>
      <c r="PE189" s="26">
        <f>Tableau17[[#This Row],[2014_T1_PROCUS]]/Tableau17[[#This Row],[2014_T1_INSCRITS]]</f>
        <v>1.173512154233026E-2</v>
      </c>
      <c r="PF189" s="26">
        <f>IFERROR(Tableau17[[#This Row],[2014_T2_PROCUS]]/Tableau17[[#This Row],[2014_T2_INSCRITS]],0)</f>
        <v>0</v>
      </c>
    </row>
    <row r="190" spans="1:422" hidden="1" x14ac:dyDescent="0.2">
      <c r="A190" s="1">
        <v>5</v>
      </c>
      <c r="B190" s="1" t="s">
        <v>378</v>
      </c>
      <c r="C190" s="1" t="s">
        <v>386</v>
      </c>
      <c r="D190" s="1" t="s">
        <v>386</v>
      </c>
      <c r="E190" s="1">
        <v>934</v>
      </c>
      <c r="F190" s="1">
        <v>5.4092820000000001</v>
      </c>
      <c r="G190" s="1">
        <v>43.271276</v>
      </c>
      <c r="H190" s="3">
        <v>1011</v>
      </c>
      <c r="I190" s="3">
        <v>232</v>
      </c>
      <c r="L190" s="1">
        <v>26</v>
      </c>
      <c r="M190" s="1">
        <v>6</v>
      </c>
      <c r="P190" s="1">
        <v>98</v>
      </c>
      <c r="Q190" s="1">
        <v>17</v>
      </c>
      <c r="R190" s="1">
        <v>100</v>
      </c>
      <c r="S190" s="1">
        <v>33</v>
      </c>
      <c r="T190" s="1">
        <v>24</v>
      </c>
      <c r="U190" s="1">
        <v>304</v>
      </c>
      <c r="V190" s="1">
        <v>1112</v>
      </c>
      <c r="W190" s="1">
        <v>603</v>
      </c>
      <c r="X190" s="1">
        <v>13</v>
      </c>
      <c r="Y190" s="2">
        <v>0.54226618999999998</v>
      </c>
      <c r="Z190" s="1">
        <v>1112</v>
      </c>
      <c r="AA190" s="1">
        <v>640</v>
      </c>
      <c r="AB190" s="1">
        <v>15</v>
      </c>
      <c r="AC190" s="2">
        <v>0.57553957</v>
      </c>
      <c r="AD190" s="1">
        <v>1011</v>
      </c>
      <c r="AE190" s="1">
        <v>316</v>
      </c>
      <c r="AF190" s="2">
        <v>0.31256181999999999</v>
      </c>
      <c r="AG190" s="1">
        <f t="shared" si="2"/>
        <v>232</v>
      </c>
      <c r="AH190" s="1">
        <v>1078</v>
      </c>
      <c r="AI190" s="1">
        <v>625</v>
      </c>
      <c r="AJ190" s="1">
        <v>10</v>
      </c>
      <c r="AK190" s="2">
        <v>0.57977736999999996</v>
      </c>
      <c r="AL190" s="1">
        <v>1077</v>
      </c>
      <c r="AM190" s="1">
        <v>678</v>
      </c>
      <c r="AN190" s="1">
        <v>9</v>
      </c>
      <c r="AO190" s="2">
        <v>0.62952646000000001</v>
      </c>
      <c r="AP190" s="1">
        <v>1058</v>
      </c>
      <c r="AQ190" s="1">
        <v>472</v>
      </c>
      <c r="AR190" s="2">
        <v>0.44612476000000001</v>
      </c>
      <c r="AS190" s="1">
        <v>1058</v>
      </c>
      <c r="AT190" s="1">
        <v>487</v>
      </c>
      <c r="AU190" s="2">
        <v>0.46030246000000002</v>
      </c>
      <c r="AV190" s="1">
        <v>1048</v>
      </c>
      <c r="AW190" s="1">
        <v>439</v>
      </c>
      <c r="AX190" s="2">
        <v>0.41889313</v>
      </c>
      <c r="AY190" s="1">
        <v>1047</v>
      </c>
      <c r="AZ190" s="1">
        <v>356</v>
      </c>
      <c r="BA190" s="2">
        <v>0.34001910000000002</v>
      </c>
      <c r="BB190" s="1">
        <v>1051</v>
      </c>
      <c r="BC190" s="1">
        <v>776</v>
      </c>
      <c r="BD190" s="2">
        <v>0.73834443000000005</v>
      </c>
      <c r="BE190" s="1">
        <v>1048</v>
      </c>
      <c r="BF190" s="1">
        <v>739</v>
      </c>
      <c r="BG190" s="2">
        <v>0.70515267000000004</v>
      </c>
      <c r="BH190" s="1">
        <v>1031</v>
      </c>
      <c r="BI190" s="1">
        <v>439</v>
      </c>
      <c r="BJ190" s="2">
        <v>0.42580019000000002</v>
      </c>
      <c r="BK190" s="1">
        <v>26</v>
      </c>
      <c r="BN190" s="1">
        <v>30</v>
      </c>
      <c r="BO190" s="1">
        <v>91</v>
      </c>
      <c r="BP190" s="1">
        <v>274</v>
      </c>
      <c r="BQ190" s="1">
        <v>194</v>
      </c>
      <c r="BR190" s="1">
        <v>615</v>
      </c>
      <c r="BT190" s="1">
        <v>270</v>
      </c>
      <c r="BU190" s="1">
        <v>385</v>
      </c>
      <c r="BW190" s="1">
        <v>655</v>
      </c>
      <c r="BX190" s="1">
        <v>14</v>
      </c>
      <c r="BZ190" s="1">
        <v>31</v>
      </c>
      <c r="CB190" s="1">
        <v>26</v>
      </c>
      <c r="CC190" s="1">
        <v>190</v>
      </c>
      <c r="CD190" s="1">
        <v>230</v>
      </c>
      <c r="CE190" s="1">
        <v>90</v>
      </c>
      <c r="CF190" s="1">
        <v>581</v>
      </c>
      <c r="CG190" s="1">
        <v>198</v>
      </c>
      <c r="CH190" s="1">
        <v>294</v>
      </c>
      <c r="CI190" s="1">
        <v>128</v>
      </c>
      <c r="CJ190" s="1">
        <v>620</v>
      </c>
      <c r="CM190" s="1">
        <v>4</v>
      </c>
      <c r="CN190" s="1">
        <v>18</v>
      </c>
      <c r="CO190" s="1">
        <v>69</v>
      </c>
      <c r="CP190" s="1">
        <v>213</v>
      </c>
      <c r="CQ190" s="1">
        <v>19</v>
      </c>
      <c r="CT190" s="1">
        <v>125</v>
      </c>
      <c r="CW190" s="1">
        <v>448</v>
      </c>
      <c r="CY190" s="1">
        <v>222</v>
      </c>
      <c r="DA190" s="1">
        <v>231</v>
      </c>
      <c r="DC190" s="1">
        <v>453</v>
      </c>
      <c r="DD190" s="1">
        <v>4</v>
      </c>
      <c r="DE190" s="1">
        <v>1</v>
      </c>
      <c r="DF190" s="1">
        <v>7</v>
      </c>
      <c r="DG190" s="1">
        <v>2</v>
      </c>
      <c r="DI190" s="1">
        <v>26</v>
      </c>
      <c r="DJ190" s="1">
        <v>5</v>
      </c>
      <c r="DK190" s="1">
        <v>2</v>
      </c>
      <c r="DL190" s="1">
        <v>48</v>
      </c>
      <c r="DM190" s="1">
        <v>111</v>
      </c>
      <c r="DN190" s="1">
        <v>116</v>
      </c>
      <c r="DO190" s="1">
        <v>108</v>
      </c>
      <c r="DP190" s="1">
        <v>2</v>
      </c>
      <c r="DU190" s="1">
        <v>432</v>
      </c>
      <c r="DX190" s="1">
        <v>191</v>
      </c>
      <c r="DY190" s="1">
        <v>130</v>
      </c>
      <c r="EA190" s="1">
        <v>321</v>
      </c>
      <c r="EB190" s="1">
        <v>1</v>
      </c>
      <c r="EC190" s="1">
        <v>3</v>
      </c>
      <c r="ED190" s="1">
        <v>1</v>
      </c>
      <c r="EE190" s="1">
        <v>31</v>
      </c>
      <c r="EF190" s="1">
        <v>132</v>
      </c>
      <c r="EG190" s="1">
        <v>33</v>
      </c>
      <c r="EH190" s="1">
        <v>7</v>
      </c>
      <c r="EI190" s="1">
        <v>250</v>
      </c>
      <c r="EJ190" s="1">
        <v>147</v>
      </c>
      <c r="EK190" s="1">
        <v>143</v>
      </c>
      <c r="EL190" s="1">
        <v>8</v>
      </c>
      <c r="EM190" s="1">
        <v>756</v>
      </c>
      <c r="EN190" s="1">
        <v>331</v>
      </c>
      <c r="EO190" s="1">
        <v>341</v>
      </c>
      <c r="EP190" s="1">
        <v>672</v>
      </c>
      <c r="EQ190" s="1">
        <v>1</v>
      </c>
      <c r="ER190" s="1">
        <v>3</v>
      </c>
      <c r="ES190" s="1">
        <v>8</v>
      </c>
      <c r="ET190" s="1">
        <v>23</v>
      </c>
      <c r="EU190" s="1">
        <v>0</v>
      </c>
      <c r="EV190" s="1">
        <v>164</v>
      </c>
      <c r="EW190" s="1">
        <v>30</v>
      </c>
      <c r="EX190" s="1">
        <v>1</v>
      </c>
      <c r="EY190" s="1">
        <v>11</v>
      </c>
      <c r="EZ190" s="1">
        <v>3</v>
      </c>
      <c r="FA190" s="1">
        <v>0</v>
      </c>
      <c r="FB190" s="1">
        <v>0</v>
      </c>
      <c r="FC190" s="1">
        <v>0</v>
      </c>
      <c r="FD190" s="1">
        <v>0</v>
      </c>
      <c r="FE190" s="1">
        <v>0</v>
      </c>
      <c r="FF190" s="1">
        <v>0</v>
      </c>
      <c r="FG190" s="1">
        <v>0</v>
      </c>
      <c r="FH190" s="1">
        <v>11</v>
      </c>
      <c r="FI190" s="1">
        <v>0</v>
      </c>
      <c r="FJ190" s="1">
        <v>18</v>
      </c>
      <c r="FK190" s="1">
        <v>13</v>
      </c>
      <c r="FL190" s="1">
        <v>0</v>
      </c>
      <c r="FM190" s="1">
        <v>42</v>
      </c>
      <c r="FN190" s="1">
        <v>5</v>
      </c>
      <c r="FO190" s="1">
        <v>1</v>
      </c>
      <c r="FP190" s="1">
        <v>78</v>
      </c>
      <c r="FQ190" s="1">
        <v>1</v>
      </c>
      <c r="FR190" s="1">
        <f>SUM(Tableau17[[#This Row],[2019-T1-ALEXANDRE Audric]:[2019-T1-MARIE Florie]])</f>
        <v>413</v>
      </c>
      <c r="FS190" s="1">
        <v>91</v>
      </c>
      <c r="FT190" s="1">
        <v>300</v>
      </c>
      <c r="FU190" s="1">
        <v>0</v>
      </c>
      <c r="FV190" s="1">
        <v>224</v>
      </c>
      <c r="FW190" s="1">
        <v>0</v>
      </c>
      <c r="FX190" s="1">
        <v>615</v>
      </c>
      <c r="FY190" s="1">
        <v>0</v>
      </c>
      <c r="FZ190" s="1">
        <v>385</v>
      </c>
      <c r="GA190" s="1">
        <v>0</v>
      </c>
      <c r="GB190" s="1">
        <v>270</v>
      </c>
      <c r="GC190" s="1">
        <v>0</v>
      </c>
      <c r="GD190" s="1">
        <v>655</v>
      </c>
      <c r="GE190" s="1">
        <v>190</v>
      </c>
      <c r="GF190" s="1">
        <v>230</v>
      </c>
      <c r="GG190" s="1">
        <v>14</v>
      </c>
      <c r="GH190" s="1">
        <v>147</v>
      </c>
      <c r="GI190" s="1">
        <v>0</v>
      </c>
      <c r="GJ190" s="1">
        <v>581</v>
      </c>
      <c r="GK190" s="1">
        <v>198</v>
      </c>
      <c r="GL190" s="1">
        <v>294</v>
      </c>
      <c r="GM190" s="1">
        <v>0</v>
      </c>
      <c r="GN190" s="1">
        <v>128</v>
      </c>
      <c r="GO190" s="1">
        <v>0</v>
      </c>
      <c r="GP190" s="1">
        <v>620</v>
      </c>
      <c r="GQ190" s="1">
        <v>213</v>
      </c>
      <c r="GR190" s="1">
        <v>129</v>
      </c>
      <c r="GS190" s="1">
        <v>19</v>
      </c>
      <c r="GT190" s="1">
        <v>87</v>
      </c>
      <c r="GU190" s="1">
        <v>0</v>
      </c>
      <c r="GV190" s="1">
        <v>448</v>
      </c>
      <c r="GW190" s="1">
        <v>222</v>
      </c>
      <c r="GX190" s="1">
        <v>231</v>
      </c>
      <c r="GY190" s="1">
        <v>0</v>
      </c>
      <c r="GZ190" s="1">
        <v>0</v>
      </c>
      <c r="HA190" s="1">
        <v>0</v>
      </c>
      <c r="HB190" s="1">
        <v>453</v>
      </c>
      <c r="HC190" s="1">
        <v>285</v>
      </c>
      <c r="HD190" s="1">
        <v>132</v>
      </c>
      <c r="HE190" s="1">
        <v>143</v>
      </c>
      <c r="HF190" s="1">
        <v>189</v>
      </c>
      <c r="HG190" s="1">
        <v>7</v>
      </c>
      <c r="HH190" s="1">
        <v>756</v>
      </c>
      <c r="HI190" s="1">
        <v>331</v>
      </c>
      <c r="HJ190" s="1">
        <v>0</v>
      </c>
      <c r="HK190" s="1">
        <v>341</v>
      </c>
      <c r="HL190" s="1">
        <v>0</v>
      </c>
      <c r="HM190" s="1">
        <v>0</v>
      </c>
      <c r="HN190" s="1">
        <v>672</v>
      </c>
      <c r="HO190" s="1">
        <v>185</v>
      </c>
      <c r="HP190" s="1">
        <v>35</v>
      </c>
      <c r="HQ190" s="1">
        <v>78</v>
      </c>
      <c r="HR190" s="1">
        <v>102</v>
      </c>
      <c r="HS190" s="1">
        <v>19</v>
      </c>
      <c r="HT190" s="1">
        <v>419</v>
      </c>
      <c r="HU190" s="1">
        <v>100</v>
      </c>
      <c r="HV190" s="1">
        <v>124</v>
      </c>
      <c r="HW190" s="1">
        <v>17</v>
      </c>
      <c r="HX190" s="1">
        <v>63</v>
      </c>
      <c r="HY190" s="1">
        <v>0</v>
      </c>
      <c r="HZ190" s="1">
        <v>304</v>
      </c>
      <c r="IA190" s="1">
        <v>123</v>
      </c>
      <c r="IB190" s="1">
        <v>118</v>
      </c>
      <c r="IC190" s="1">
        <v>108</v>
      </c>
      <c r="ID190" s="1">
        <v>82</v>
      </c>
      <c r="IE190" s="1">
        <v>1</v>
      </c>
      <c r="IF190" s="1">
        <v>432</v>
      </c>
      <c r="IG190" s="1">
        <v>0</v>
      </c>
      <c r="IH190" s="1">
        <v>191</v>
      </c>
      <c r="II190" s="1">
        <v>130</v>
      </c>
      <c r="IJ190" s="1">
        <v>0</v>
      </c>
      <c r="IK190" s="1">
        <v>0</v>
      </c>
      <c r="IL190" s="1">
        <v>321</v>
      </c>
      <c r="IM190" s="26">
        <f>IFERROR(Tableau17[[#This Row],[LDIV]]/Tableau17[[#This Row],[Total général]],"")</f>
        <v>0</v>
      </c>
      <c r="IN190" s="26">
        <f>IFERROR(Tableau17[[#This Row],[LDVC]]/Tableau17[[#This Row],[Total général]],"")</f>
        <v>0</v>
      </c>
      <c r="IO190" s="26">
        <f>IFERROR(Tableau17[[#This Row],[LDVD]]/Tableau17[[#This Row],[Total général]],"")</f>
        <v>8.5526315789473686E-2</v>
      </c>
      <c r="IP190" s="26">
        <f>IFERROR(Tableau17[[#This Row],[LDVG]]/Tableau17[[#This Row],[Total général]],"")</f>
        <v>1.9736842105263157E-2</v>
      </c>
      <c r="IQ190" s="26">
        <f>IFERROR(Tableau17[[#This Row],[LEXD]]/Tableau17[[#This Row],[Total général]],"")</f>
        <v>0</v>
      </c>
      <c r="IR190" s="26">
        <f>IFERROR(Tableau17[[#This Row],[LEXG]]/Tableau17[[#This Row],[Total général]],"")</f>
        <v>0</v>
      </c>
      <c r="IS190" s="26">
        <f>IFERROR(Tableau17[[#This Row],[LLR]]/Tableau17[[#This Row],[Total général]],"")</f>
        <v>0.32236842105263158</v>
      </c>
      <c r="IT190" s="26">
        <f>IFERROR(Tableau17[[#This Row],[LREM]]/Tableau17[[#This Row],[Total général]],"")</f>
        <v>5.5921052631578948E-2</v>
      </c>
      <c r="IU190" s="26">
        <f>IFERROR(Tableau17[[#This Row],[LRN]]/Tableau17[[#This Row],[Total général]],"")</f>
        <v>0.32894736842105265</v>
      </c>
      <c r="IV190" s="26">
        <f>IFERROR(Tableau17[[#This Row],[LUG]]/Tableau17[[#This Row],[Total général]],"")</f>
        <v>0.10855263157894737</v>
      </c>
      <c r="IW190" s="26">
        <f>IFERROR(Tableau17[[#This Row],[LVEC]]/Tableau17[[#This Row],[Total général]],"")</f>
        <v>7.8947368421052627E-2</v>
      </c>
      <c r="IX190" s="26">
        <f>IFERROR(Tableau17[[#This Row],[2008-T1-LCMD]]/Tableau17[[#This Row],[2008-T1-TOTAL]],"")</f>
        <v>4.2276422764227641E-2</v>
      </c>
      <c r="IY190" s="26">
        <f>IFERROR(Tableau17[[#This Row],[2008-T1-LDVD]]/Tableau17[[#This Row],[2008-T1-TOTAL]],"")</f>
        <v>0</v>
      </c>
      <c r="IZ190" s="26">
        <f>IFERROR(Tableau17[[#This Row],[2008-T1-LEXD]]/Tableau17[[#This Row],[2008-T1-TOTAL]],"")</f>
        <v>0</v>
      </c>
      <c r="JA190" s="26">
        <f>IFERROR(Tableau17[[#This Row],[2008-T1-LEXG]]/Tableau17[[#This Row],[2008-T1-TOTAL]],"")</f>
        <v>4.878048780487805E-2</v>
      </c>
      <c r="JB190" s="26">
        <f>IFERROR(Tableau17[[#This Row],[2008-T1-LFN]]/Tableau17[[#This Row],[2008-T1-TOTAL]],"")</f>
        <v>0.14796747967479676</v>
      </c>
      <c r="JC190" s="26">
        <f>IFERROR(Tableau17[[#This Row],[2008-T1-LMAJ]]/Tableau17[[#This Row],[2008-T1-TOTAL]],"")</f>
        <v>0.44552845528455287</v>
      </c>
      <c r="JD190" s="26">
        <f>IFERROR(Tableau17[[#This Row],[2008-T1-LUG]]/Tableau17[[#This Row],[2008-T1-TOTAL]],"")</f>
        <v>0.3154471544715447</v>
      </c>
      <c r="JE190" s="26">
        <f>IFERROR(Tableau17[[#This Row],[2008-T2-LFN]]/Tableau17[[#This Row],[2008-T2-TOTAL]],"")</f>
        <v>0</v>
      </c>
      <c r="JF190" s="26">
        <f>IFERROR(Tableau17[[#This Row],[2008-T2-LGC]]/Tableau17[[#This Row],[2008-T2-TOTAL]],"")</f>
        <v>0.41221374045801529</v>
      </c>
      <c r="JG190" s="26">
        <f>IFERROR(Tableau17[[#This Row],[2008-T2-LMAJ]]/Tableau17[[#This Row],[2008-T2-TOTAL]],"")</f>
        <v>0.58778625954198471</v>
      </c>
      <c r="JH190" s="26">
        <f>IFERROR(Tableau17[[#This Row],[2008-T2-LUG]]/Tableau17[[#This Row],[2008-T2-TOTAL]],"")</f>
        <v>0</v>
      </c>
      <c r="JI190" s="26">
        <f>IFERROR(Tableau17[[#This Row],[2014-T1-LDIV]]/Tableau17[[#This Row],[2014-T1-TOTAL]],"")</f>
        <v>2.4096385542168676E-2</v>
      </c>
      <c r="JJ190" s="26">
        <f>IFERROR(Tableau17[[#This Row],[2014-T1-LDVD]]/Tableau17[[#This Row],[2014-T1-TOTAL]],"")</f>
        <v>0</v>
      </c>
      <c r="JK190" s="26">
        <f>IFERROR(Tableau17[[#This Row],[2014-T1-LDVG]]/Tableau17[[#This Row],[2014-T1-TOTAL]],"")</f>
        <v>5.3356282271944923E-2</v>
      </c>
      <c r="JL190" s="26">
        <f>IFERROR(Tableau17[[#This Row],[2014-T1-LEXG]]/Tableau17[[#This Row],[2014-T1-TOTAL]],"")</f>
        <v>0</v>
      </c>
      <c r="JM190" s="26">
        <f>IFERROR(Tableau17[[#This Row],[2014-T1-LFG]]/Tableau17[[#This Row],[2014-T1-TOTAL]],"")</f>
        <v>4.4750430292598967E-2</v>
      </c>
      <c r="JN190" s="26">
        <f>IFERROR(Tableau17[[#This Row],[2014-T1-LFN]]/Tableau17[[#This Row],[2014-T1-TOTAL]],"")</f>
        <v>0.32702237521514632</v>
      </c>
      <c r="JO190" s="26">
        <f>IFERROR(Tableau17[[#This Row],[2014-T1-LUD]]/Tableau17[[#This Row],[2014-T1-TOTAL]],"")</f>
        <v>0.39586919104991392</v>
      </c>
      <c r="JP190" s="26">
        <f>IFERROR(Tableau17[[#This Row],[2014-T1-LUG]]/Tableau17[[#This Row],[2014-T1-TOTAL]],"")</f>
        <v>0.1549053356282272</v>
      </c>
      <c r="JQ190" s="26">
        <f>IFERROR(Tableau17[[#This Row],[2014-T2-LFN]]/Tableau17[[#This Row],[2014-T2-TOTAL]],"")</f>
        <v>0.3193548387096774</v>
      </c>
      <c r="JR190" s="26">
        <f>IFERROR(Tableau17[[#This Row],[2014-T2-LUD]]/Tableau17[[#This Row],[2014-T2-TOTAL]],"")</f>
        <v>0.47419354838709676</v>
      </c>
      <c r="JS190" s="26">
        <f>IFERROR(Tableau17[[#This Row],[2014-T2-LUG]]/Tableau17[[#This Row],[2014-T2-TOTAL]],"")</f>
        <v>0.20645161290322581</v>
      </c>
      <c r="JT190" s="26">
        <f>IFERROR(Tableau17[[#This Row],[2015-T1-BC-DIV]]/Tableau17[[#This Row],[2015-T1-TOTAL]],"")</f>
        <v>0</v>
      </c>
      <c r="JU190" s="26">
        <f>IFERROR(Tableau17[[#This Row],[2015-T1-BC-DLF]]/Tableau17[[#This Row],[2015-T1-TOTAL]],"")</f>
        <v>0</v>
      </c>
      <c r="JV190" s="26">
        <f>IFERROR(Tableau17[[#This Row],[2015-T1-BC-DVD]]/Tableau17[[#This Row],[2015-T1-TOTAL]],"")</f>
        <v>8.9285714285714281E-3</v>
      </c>
      <c r="JW190" s="26">
        <f>IFERROR(Tableau17[[#This Row],[2015-T1-BC-DVG]]/Tableau17[[#This Row],[2015-T1-TOTAL]],"")</f>
        <v>4.0178571428571432E-2</v>
      </c>
      <c r="JX190" s="26">
        <f>IFERROR(Tableau17[[#This Row],[2015-T1-BC-FG]]/Tableau17[[#This Row],[2015-T1-TOTAL]],"")</f>
        <v>0.15401785714285715</v>
      </c>
      <c r="JY190" s="26">
        <f>IFERROR(Tableau17[[#This Row],[2015-T1-BC-FN]]/Tableau17[[#This Row],[2015-T1-TOTAL]],"")</f>
        <v>0.47544642857142855</v>
      </c>
      <c r="JZ190" s="26">
        <f>IFERROR(Tableau17[[#This Row],[2015-T1-BC-MDM]]/Tableau17[[#This Row],[2015-T1-TOTAL]],"")</f>
        <v>4.2410714285714288E-2</v>
      </c>
      <c r="KA190" s="26">
        <f>IFERROR(Tableau17[[#This Row],[2015-T1-BC-RDG]]/Tableau17[[#This Row],[2015-T1-TOTAL]],"")</f>
        <v>0</v>
      </c>
      <c r="KB190" s="26">
        <f>IFERROR(Tableau17[[#This Row],[2015-T1-BC-SOC]]/Tableau17[[#This Row],[2015-T1-TOTAL]],"")</f>
        <v>0</v>
      </c>
      <c r="KC190" s="26">
        <f>IFERROR(Tableau17[[#This Row],[2015-T1-BC-UD]]/Tableau17[[#This Row],[2015-T1-TOTAL]],"")</f>
        <v>0.27901785714285715</v>
      </c>
      <c r="KD190" s="26">
        <f>IFERROR(Tableau17[[#This Row],[2015-T1-BC-UG]]/Tableau17[[#This Row],[2015-T1-TOTAL]],"")</f>
        <v>0</v>
      </c>
      <c r="KE190" s="26">
        <f>IFERROR(Tableau17[[#This Row],[2015-T1-BC-VEC]]/Tableau17[[#This Row],[2015-T1-TOTAL]],"")</f>
        <v>0</v>
      </c>
      <c r="KF190" s="26">
        <f>IFERROR(Tableau17[[#This Row],[2015-T2-BC-DVG]]/Tableau17[[#This Row],[2015-T2-TOTAL]],"")</f>
        <v>0</v>
      </c>
      <c r="KG190" s="26">
        <f>IFERROR(Tableau17[[#This Row],[2015-T2-BC-FN]]/Tableau17[[#This Row],[2015-T2-TOTAL]],"")</f>
        <v>0.49006622516556292</v>
      </c>
      <c r="KH190" s="26">
        <f>IFERROR(Tableau17[[#This Row],[2015-T2-BC-SOC]]/Tableau17[[#This Row],[2015-T2-TOTAL]],"")</f>
        <v>0</v>
      </c>
      <c r="KI190" s="26">
        <f>IFERROR(Tableau17[[#This Row],[2015-T2-BC-UD]]/Tableau17[[#This Row],[2015-T2-TOTAL]],"")</f>
        <v>0.50993377483443714</v>
      </c>
      <c r="KJ190" s="26">
        <f>IFERROR(Tableau17[[#This Row],[2015-T2-BC-UG]]/Tableau17[[#This Row],[2015-T2-TOTAL]],"")</f>
        <v>0</v>
      </c>
      <c r="KK190" s="26">
        <f>IFERROR(Tableau17[[#This Row],[2017 (L)-T1-COM]]/Tableau17[[#This Row],[2017 (L)-T1-TOTAL]],"")</f>
        <v>9.2592592592592587E-3</v>
      </c>
      <c r="KL190" s="26">
        <f>IFERROR(Tableau17[[#This Row],[2017 (L)-T1-DIV]]/Tableau17[[#This Row],[2017 (L)-T1-TOTAL]],"")</f>
        <v>2.3148148148148147E-3</v>
      </c>
      <c r="KM190" s="26">
        <f>IFERROR(Tableau17[[#This Row],[2017 (L)-T1-DLF]]/Tableau17[[#This Row],[2017 (L)-T1-TOTAL]],"")</f>
        <v>1.6203703703703703E-2</v>
      </c>
      <c r="KN190" s="26">
        <f>IFERROR(Tableau17[[#This Row],[2017 (L)-T1-DVD]]/Tableau17[[#This Row],[2017 (L)-T1-TOTAL]],"")</f>
        <v>4.6296296296296294E-3</v>
      </c>
      <c r="KO190" s="26">
        <f>IFERROR(Tableau17[[#This Row],[2017 (L)-T1-DVG]]/Tableau17[[#This Row],[2017 (L)-T1-TOTAL]],"")</f>
        <v>0</v>
      </c>
      <c r="KP190" s="26">
        <f>IFERROR(Tableau17[[#This Row],[2017 (L)-T1-ECO]]/Tableau17[[#This Row],[2017 (L)-T1-TOTAL]],"")</f>
        <v>6.0185185185185182E-2</v>
      </c>
      <c r="KQ190" s="26">
        <f>IFERROR(Tableau17[[#This Row],[2017 (L)-T1-EXD]]/Tableau17[[#This Row],[2017 (L)-T1-TOTAL]],"")</f>
        <v>1.1574074074074073E-2</v>
      </c>
      <c r="KR190" s="26">
        <f>IFERROR(Tableau17[[#This Row],[2017 (L)-T1-EXG]]/Tableau17[[#This Row],[2017 (L)-T1-TOTAL]],"")</f>
        <v>4.6296296296296294E-3</v>
      </c>
      <c r="KS190" s="26">
        <f>IFERROR(Tableau17[[#This Row],[2017 (L)-T1-FI]]/Tableau17[[#This Row],[2017 (L)-T1-TOTAL]],"")</f>
        <v>0.1111111111111111</v>
      </c>
      <c r="KT190" s="26">
        <f>IFERROR(Tableau17[[#This Row],[2017 (L)-T1-FN]]/Tableau17[[#This Row],[2017 (L)-T1-TOTAL]],"")</f>
        <v>0.25694444444444442</v>
      </c>
      <c r="KU190" s="26">
        <f>IFERROR(Tableau17[[#This Row],[2017 (L)-T1-LR]]/Tableau17[[#This Row],[2017 (L)-T1-TOTAL]],"")</f>
        <v>0.26851851851851855</v>
      </c>
      <c r="KV190" s="26">
        <f>IFERROR(Tableau17[[#This Row],[2017 (L)-T1-MDM]]/Tableau17[[#This Row],[2017 (L)-T1-TOTAL]],"")</f>
        <v>0.25</v>
      </c>
      <c r="KW190" s="26">
        <f>IFERROR(Tableau17[[#This Row],[2017 (L)-T1-RDG]]/Tableau17[[#This Row],[2017 (L)-T1-TOTAL]],"")</f>
        <v>4.6296296296296294E-3</v>
      </c>
      <c r="KX190" s="26">
        <f>IFERROR(Tableau17[[#This Row],[2017 (L)-T1-REG]]/Tableau17[[#This Row],[2017 (L)-T1-TOTAL]],"")</f>
        <v>0</v>
      </c>
      <c r="KY190" s="26">
        <f>IFERROR(Tableau17[[#This Row],[2017 (L)-T1-REM]]/Tableau17[[#This Row],[2017 (L)-T1-TOTAL]],"")</f>
        <v>0</v>
      </c>
      <c r="KZ190" s="26">
        <f>IFERROR(Tableau17[[#This Row],[2017 (L)-T1-SOC]]/Tableau17[[#This Row],[2017 (L)-T1-TOTAL]],"")</f>
        <v>0</v>
      </c>
      <c r="LA190" s="26">
        <f>IFERROR(Tableau17[[#This Row],[2017 (L)-T1-UDI]]/Tableau17[[#This Row],[2017 (L)-T1-TOTAL]],"")</f>
        <v>0</v>
      </c>
      <c r="LB190" s="26">
        <f>IFERROR(Tableau17[[#This Row],[2017 (L)-T2-FI]]/Tableau17[[#This Row],[2017 (L)-T2-TOTAL]],"")</f>
        <v>0</v>
      </c>
      <c r="LC190" s="26">
        <f>IFERROR(Tableau17[[#This Row],[2017 (L)-T2-FN]]/Tableau17[[#This Row],[2017 (L)-T2-TOTAL]],"")</f>
        <v>0</v>
      </c>
      <c r="LD190" s="26">
        <f>IFERROR(Tableau17[[#This Row],[2017 (L)-T2-LR]]/Tableau17[[#This Row],[2017 (L)-T2-TOTAL]],"")</f>
        <v>0.59501557632398749</v>
      </c>
      <c r="LE190" s="26">
        <f>IFERROR(Tableau17[[#This Row],[2017 (L)-T2-MDM]]/Tableau17[[#This Row],[2017 (L)-T2-TOTAL]],"")</f>
        <v>0.40498442367601245</v>
      </c>
      <c r="LF190" s="26">
        <f>IFERROR(Tableau17[[#This Row],[2017 (L)-T2-REM]]/Tableau17[[#This Row],[2017 (L)-T2-TOTAL]],"")</f>
        <v>0</v>
      </c>
      <c r="LG190" s="26">
        <f>IFERROR(Tableau17[[#This Row],[2017-T1-ARTHAUD Nathalie]]/Tableau17[[#This Row],[2017-T1-TOTAL]],"")</f>
        <v>1.3227513227513227E-3</v>
      </c>
      <c r="LH190" s="26">
        <f>IFERROR(Tableau17[[#This Row],[2017-T1-ASSELINEAU Fran]]/Tableau17[[#This Row],[2017-T1-TOTAL]],"")</f>
        <v>3.968253968253968E-3</v>
      </c>
      <c r="LI190" s="26">
        <f>IFERROR(Tableau17[[#This Row],[2017-T1-CHEMINADE Jacques]]/Tableau17[[#This Row],[2017-T1-TOTAL]],"")</f>
        <v>1.3227513227513227E-3</v>
      </c>
      <c r="LJ190" s="26">
        <f>IFERROR(Tableau17[[#This Row],[2017-T1-DUPONT-AIGNAN Nicolas]]/Tableau17[[#This Row],[2017-T1-TOTAL]],"")</f>
        <v>4.1005291005291003E-2</v>
      </c>
      <c r="LK190" s="26">
        <f>IFERROR(Tableau17[[#This Row],[2017-T1-FILLON Fran]]/Tableau17[[#This Row],[2017-T1-TOTAL]],"")</f>
        <v>0.17460317460317459</v>
      </c>
      <c r="LL190" s="26">
        <f>IFERROR(Tableau17[[#This Row],[2017-T1-HAMON Beno]]/Tableau17[[#This Row],[2017-T1-TOTAL]],"")</f>
        <v>4.3650793650793648E-2</v>
      </c>
      <c r="LM190" s="26">
        <f>IFERROR(Tableau17[[#This Row],[2017-T1-LASSALLE Jean]]/Tableau17[[#This Row],[2017-T1-TOTAL]],"")</f>
        <v>9.2592592592592587E-3</v>
      </c>
      <c r="LN190" s="26">
        <f>IFERROR(Tableau17[[#This Row],[2017-T1-LE PEN Marine]]/Tableau17[[#This Row],[2017-T1-TOTAL]],"")</f>
        <v>0.3306878306878307</v>
      </c>
      <c r="LO190" s="26">
        <f>IFERROR(Tableau17[[#This Row],[2017-T1-M Jean-Luc]]/Tableau17[[#This Row],[2017-T1-TOTAL]],"")</f>
        <v>0.19444444444444445</v>
      </c>
      <c r="LP190" s="26">
        <f>IFERROR(Tableau17[[#This Row],[2017-T1-MACRON Emmanuel]]/Tableau17[[#This Row],[2017-T1-TOTAL]],"")</f>
        <v>0.18915343915343916</v>
      </c>
      <c r="LQ190" s="26">
        <f>IFERROR(Tableau17[[#This Row],[2017-T1-POUTOU Philippe]]/Tableau17[[#This Row],[2017-T1-TOTAL]],"")</f>
        <v>1.0582010582010581E-2</v>
      </c>
      <c r="LR190" s="26">
        <f>IFERROR(Tableau17[[#This Row],[2017-T2-LE PEN Marine]]/Tableau17[[#This Row],[2017-T2-TOTAL]],"")</f>
        <v>0.49255952380952384</v>
      </c>
      <c r="LS190" s="26">
        <f>IFERROR(Tableau17[[#This Row],[2017-T2-MACRON Emmanuel]]/Tableau17[[#This Row],[2017-T2-TOTAL]],"")</f>
        <v>0.50744047619047616</v>
      </c>
      <c r="LT190" s="26">
        <f>IFERROR(Tableau17[[#This Row],[2019-T1-ALEXANDRE Audric]]/Tableau17[[#This Row],[2019-T1-TOTAL]],"")</f>
        <v>2.4213075060532689E-3</v>
      </c>
      <c r="LU190" s="26">
        <f>IFERROR(Tableau17[[#This Row],[2019-T1-ARTHAUD Nathalie]]/Tableau17[[#This Row],[2019-T1-TOTAL]],"")</f>
        <v>7.2639225181598066E-3</v>
      </c>
      <c r="LV190" s="26">
        <f>IFERROR(Tableau17[[#This Row],[2019-T1-ASSELINEAU François]]/Tableau17[[#This Row],[2019-T1-TOTAL]],"")</f>
        <v>1.9370460048426151E-2</v>
      </c>
      <c r="LW190" s="26">
        <f>IFERROR(Tableau17[[#This Row],[2019-T1-AUBRY Manon]]/Tableau17[[#This Row],[2019-T1-TOTAL]],"")</f>
        <v>5.569007263922518E-2</v>
      </c>
      <c r="LX190" s="26">
        <f>IFERROR(Tableau17[[#This Row],[2019-T1-AZERGUI Nagib]]/Tableau17[[#This Row],[2019-T1-TOTAL]],"")</f>
        <v>0</v>
      </c>
      <c r="LY190" s="26">
        <f>IFERROR(Tableau17[[#This Row],[2019-T1-BARDELLA Jordan]]/Tableau17[[#This Row],[2019-T1-TOTAL]],"")</f>
        <v>0.39709443099273606</v>
      </c>
      <c r="LZ190" s="26">
        <f>IFERROR(Tableau17[[#This Row],[2019-T1-BELLAMY François-Xavier]]/Tableau17[[#This Row],[2019-T1-TOTAL]],"")</f>
        <v>7.2639225181598058E-2</v>
      </c>
      <c r="MA190" s="26">
        <f>IFERROR(Tableau17[[#This Row],[2019-T1-BIDOU Olivier]]/Tableau17[[#This Row],[2019-T1-TOTAL]],"")</f>
        <v>2.4213075060532689E-3</v>
      </c>
      <c r="MB190" s="26">
        <f>IFERROR(Tableau17[[#This Row],[2019-T1-BOURG Dominique]]/Tableau17[[#This Row],[2019-T1-TOTAL]],"")</f>
        <v>2.6634382566585957E-2</v>
      </c>
      <c r="MC190" s="26">
        <f>IFERROR(Tableau17[[#This Row],[2019-T1-BROSSAT Ian]]/Tableau17[[#This Row],[2019-T1-TOTAL]],"")</f>
        <v>7.2639225181598066E-3</v>
      </c>
      <c r="MD190" s="26">
        <f>IFERROR(Tableau17[[#This Row],[2019-T1-CAILLAUD Sophie]]/Tableau17[[#This Row],[2019-T1-TOTAL]],"")</f>
        <v>0</v>
      </c>
      <c r="ME190" s="26">
        <f>IFERROR(Tableau17[[#This Row],[2019-T1-CAMUS Renaud]]/Tableau17[[#This Row],[2019-T1-TOTAL]],"")</f>
        <v>0</v>
      </c>
      <c r="MF190" s="26">
        <f>IFERROR(Tableau17[[#This Row],[2019-T1-CHALENÇON Christophe]]/Tableau17[[#This Row],[2019-T1-TOTAL]],"")</f>
        <v>0</v>
      </c>
      <c r="MG190" s="26">
        <f>IFERROR(Tableau17[[#This Row],[2019-T1-CORBET Cathy Denise Ginette]]/Tableau17[[#This Row],[2019-T1-TOTAL]],"")</f>
        <v>0</v>
      </c>
      <c r="MH190" s="26">
        <f>IFERROR(Tableau17[[#This Row],[2019-T1-DE PREVOISIN Robert]]/Tableau17[[#This Row],[2019-T1-TOTAL]],"")</f>
        <v>0</v>
      </c>
      <c r="MI190" s="26">
        <f>IFERROR(Tableau17[[#This Row],[2019-T1-DELFEL Thérèse]]/Tableau17[[#This Row],[2019-T1-TOTAL]],"")</f>
        <v>0</v>
      </c>
      <c r="MJ190" s="26">
        <f>IFERROR(Tableau17[[#This Row],[2019-T1-DIEUMEGARD Pierre]]/Tableau17[[#This Row],[2019-T1-TOTAL]],"")</f>
        <v>0</v>
      </c>
      <c r="MK190" s="26">
        <f>IFERROR(Tableau17[[#This Row],[2019-T1-DUPONT-AIGNAN Nicolas]]/Tableau17[[#This Row],[2019-T1-TOTAL]],"")</f>
        <v>2.6634382566585957E-2</v>
      </c>
      <c r="ML190" s="26">
        <f>IFERROR(Tableau17[[#This Row],[2019-T1-GERNIGON Yves]]/Tableau17[[#This Row],[2019-T1-TOTAL]],"")</f>
        <v>0</v>
      </c>
      <c r="MM190" s="26">
        <f>IFERROR(Tableau17[[#This Row],[2019-T1-GLUCKSMANN Raphaël]]/Tableau17[[#This Row],[2019-T1-TOTAL]],"")</f>
        <v>4.3583535108958835E-2</v>
      </c>
      <c r="MN190" s="26">
        <f>IFERROR(Tableau17[[#This Row],[2019-T1-HAMON Benoît]]/Tableau17[[#This Row],[2019-T1-TOTAL]],"")</f>
        <v>3.1476997578692496E-2</v>
      </c>
      <c r="MO190" s="26">
        <f>IFERROR(Tableau17[[#This Row],[2019-T1-HELGEN Gilles]]/Tableau17[[#This Row],[2019-T1-TOTAL]],"")</f>
        <v>0</v>
      </c>
      <c r="MP190" s="26">
        <f>IFERROR(Tableau17[[#This Row],[2019-T1-JADOT Yannick]]/Tableau17[[#This Row],[2019-T1-TOTAL]],"")</f>
        <v>0.10169491525423729</v>
      </c>
      <c r="MQ190" s="26">
        <f>IFERROR(Tableau17[[#This Row],[2019-T1-LAGARDE Jean-Christophe]]/Tableau17[[#This Row],[2019-T1-TOTAL]],"")</f>
        <v>1.2106537530266344E-2</v>
      </c>
      <c r="MR190" s="26">
        <f>IFERROR(Tableau17[[#This Row],[2019-T1-LALANNE Francis]]/Tableau17[[#This Row],[2019-T1-TOTAL]],"")</f>
        <v>2.4213075060532689E-3</v>
      </c>
      <c r="MS190" s="26">
        <f>IFERROR(Tableau17[[#This Row],[2019-T1-LOISEAU Nathalie]]/Tableau17[[#This Row],[2019-T1-TOTAL]],"")</f>
        <v>0.18886198547215496</v>
      </c>
      <c r="MT190" s="26">
        <f>IFERROR(Tableau17[[#This Row],[2019-T1-MARIE Florie]]/Tableau17[[#This Row],[2019-T1-TOTAL]],"")</f>
        <v>2.4213075060532689E-3</v>
      </c>
      <c r="MU190" s="26">
        <f>IFERROR(Tableau17[[#This Row],[2008-T1-MACROEXTRDROITE]]/Tableau17[[#This Row],[2008-T1-MACROTOTALE]],"")</f>
        <v>0.14796747967479676</v>
      </c>
      <c r="MV190" s="26">
        <f>IFERROR(Tableau17[[#This Row],[2008-T1-MACRODROITE]]/Tableau17[[#This Row],[2008-T1-MACROTOTALE]],"")</f>
        <v>0.48780487804878048</v>
      </c>
      <c r="MW190" s="26">
        <f>IFERROR(Tableau17[[#This Row],[2008-T1-MACROCENTRE]]/Tableau17[[#This Row],[2008-T1-MACROTOTALE]],"")</f>
        <v>0</v>
      </c>
      <c r="MX190" s="26">
        <f>IFERROR(Tableau17[[#This Row],[2008-T1-MACROGAUCHE]]/Tableau17[[#This Row],[2008-T1-MACROTOTALE]],"")</f>
        <v>0.36422764227642279</v>
      </c>
      <c r="MY190" s="26">
        <f>IFERROR(Tableau17[[#This Row],[2008-T1-MACROAUTRE]]/Tableau17[[#This Row],[2008-T1-MACROTOTALE]],"")</f>
        <v>0</v>
      </c>
      <c r="MZ190" s="26">
        <f>IFERROR(Tableau17[[#This Row],[2008-T2-MACROEXTRDROITE]]/Tableau17[[#This Row],[2008-T2-MACROTOTALE]],"")</f>
        <v>0</v>
      </c>
      <c r="NA190" s="26">
        <f>IFERROR(Tableau17[[#This Row],[2008-T2-MACRODROITE]]/Tableau17[[#This Row],[2008-T2-MACROTOTALE]],"")</f>
        <v>0.58778625954198471</v>
      </c>
      <c r="NB190" s="26">
        <f>IFERROR(Tableau17[[#This Row],[2008-T2-MACROCENTRE]]/Tableau17[[#This Row],[2008-T2-MACROTOTALE]],"")</f>
        <v>0</v>
      </c>
      <c r="NC190" s="26">
        <f>IFERROR(Tableau17[[#This Row],[2008-T2-MACROGAUCHE]]/Tableau17[[#This Row],[2008-T2-MACROTOTALE]],"")</f>
        <v>0.41221374045801529</v>
      </c>
      <c r="ND190" s="26">
        <f>IFERROR(Tableau17[[#This Row],[2008-T2-MACROAUTRE]]/Tableau17[[#This Row],[2008-T2-MACROTOTALE]],"")</f>
        <v>0</v>
      </c>
      <c r="NE190" s="26">
        <f>IFERROR(Tableau17[[#This Row],[2014-T1-MACROEXTRDROITE]]/Tableau17[[#This Row],[2014-T1-MACROTOTALE]],"")</f>
        <v>0.32702237521514632</v>
      </c>
      <c r="NF190" s="26">
        <f>IFERROR(Tableau17[[#This Row],[2014-T1-MACRODROITE]]/Tableau17[[#This Row],[2014-T1-MACROTOTALE]],"")</f>
        <v>0.39586919104991392</v>
      </c>
      <c r="NG190" s="26">
        <f>IFERROR(Tableau17[[#This Row],[2014-T1-MACROCENTRE]]/Tableau17[[#This Row],[2014-T1-MACROTOTALE]],"")</f>
        <v>2.4096385542168676E-2</v>
      </c>
      <c r="NH190" s="26">
        <f>IFERROR(Tableau17[[#This Row],[2014-T1-MACROGAUCHE]]/Tableau17[[#This Row],[2014-T1-MACROTOTALE]],"")</f>
        <v>0.25301204819277107</v>
      </c>
      <c r="NI190" s="26">
        <f>IFERROR(Tableau17[[#This Row],[2014-T1-MACROAUTRE]]/Tableau17[[#This Row],[2014-T1-MACROTOTALE]],"")</f>
        <v>0</v>
      </c>
      <c r="NJ190" s="26">
        <f>IFERROR(Tableau17[[#This Row],[2014-T2-MACROEXTRDROITE]]/Tableau17[[#This Row],[2014-T2-MACROTOTALE]],"")</f>
        <v>0.3193548387096774</v>
      </c>
      <c r="NK190" s="26">
        <f>IFERROR(Tableau17[[#This Row],[2014-T2-MACRODROITE]]/Tableau17[[#This Row],[2014-T2-MACROTOTALE]],"")</f>
        <v>0.47419354838709676</v>
      </c>
      <c r="NL190" s="26">
        <f>IFERROR(Tableau17[[#This Row],[2014-T2-MACROCENTRE]]/Tableau17[[#This Row],[2014-T2-MACROTOTALE]],"")</f>
        <v>0</v>
      </c>
      <c r="NM190" s="26">
        <f>IFERROR(Tableau17[[#This Row],[2014-T2-MACROGAUCHE]]/Tableau17[[#This Row],[2014-T2-MACROTOTALE]],"")</f>
        <v>0.20645161290322581</v>
      </c>
      <c r="NN190" s="26">
        <f>IFERROR(Tableau17[[#This Row],[2014-T2-MACROAUTRE]]/Tableau17[[#This Row],[2014-T2-MACROTOTALE]],"")</f>
        <v>0</v>
      </c>
      <c r="NO190" s="26">
        <f>IFERROR( Tableau17[[#This Row],[2015-T1-MACROEXTRDROITE]]/Tableau17[[#This Row],[2015-T1-MACROTOTALE]],"")</f>
        <v>0.47544642857142855</v>
      </c>
      <c r="NP190" s="26">
        <f>IFERROR(Tableau17[[#This Row],[2015-T1-MACRODROITE]]/Tableau17[[#This Row],[2015-T1-MACROTOTALE]],"")</f>
        <v>0.28794642857142855</v>
      </c>
      <c r="NQ190" s="26">
        <f>IFERROR(Tableau17[[#This Row],[2015-T1-MACROCENTRE]]/Tableau17[[#This Row],[2015-T1-MACROTOTALE]],"")</f>
        <v>4.2410714285714288E-2</v>
      </c>
      <c r="NR190" s="26">
        <f>IFERROR(Tableau17[[#This Row],[2015-T1-MACROGAUCHE]]/Tableau17[[#This Row],[2015-T1-MACROTOTALE]],"")</f>
        <v>0.19419642857142858</v>
      </c>
      <c r="NS190" s="26">
        <f>IFERROR(Tableau17[[#This Row],[2015-T1-MACROAUTRE]]/Tableau17[[#This Row],[2015-T1-MACROTOTALE]],"")</f>
        <v>0</v>
      </c>
      <c r="NT190" s="26">
        <f>IFERROR(Tableau17[[#This Row],[2015-T2-MACROEXTRDROITE]]/Tableau17[[#This Row],[2015-T2-MACROTOTALE]],"")</f>
        <v>0.49006622516556292</v>
      </c>
      <c r="NU190" s="26">
        <f>IFERROR(Tableau17[[#This Row],[2015-T2-MACRODROITE]]/Tableau17[[#This Row],[2015-T2-MACROTOTALE]],"")</f>
        <v>0.50993377483443714</v>
      </c>
      <c r="NV190" s="26">
        <f>IFERROR(Tableau17[[#This Row],[2015-T2-MACROCENTRE]]/Tableau17[[#This Row],[2015-T2-MACROTOTALE]],"")</f>
        <v>0</v>
      </c>
      <c r="NW190" s="26">
        <f>IFERROR(Tableau17[[#This Row],[2015-T2-MACROGAUCHE]]/Tableau17[[#This Row],[2015-T2-MACROTOTALE]],"")</f>
        <v>0</v>
      </c>
      <c r="NX190" s="26">
        <f>IFERROR(Tableau17[[#This Row],[2015-T2-MACROAUTRE]]/Tableau17[[#This Row],[2015-T2-MACROTOTALE]],"")</f>
        <v>0</v>
      </c>
      <c r="NY190" s="26">
        <f>IFERROR(Tableau17[[#This Row],[2017-T1-MACROEXTRDROITE]]/Tableau17[[#This Row],[2017-T1-MACROTOTALE]],"")</f>
        <v>0.37698412698412698</v>
      </c>
      <c r="NZ190" s="26">
        <f>IFERROR(Tableau17[[#This Row],[2017-T1-MACRODROITE]]/Tableau17[[#This Row],[2017-T1-MACROTOTALE]],"")</f>
        <v>0.17460317460317459</v>
      </c>
      <c r="OA190" s="26">
        <f>IFERROR(Tableau17[[#This Row],[2017-T1-MACROCENTRE]]/Tableau17[[#This Row],[2017-T1-MACROTOTALE]],"")</f>
        <v>0.18915343915343916</v>
      </c>
      <c r="OB190" s="26">
        <f>IFERROR(Tableau17[[#This Row],[2017-T1-MACROGAUCHE]]/Tableau17[[#This Row],[2017-T1-MACROTOTALE]],"")</f>
        <v>0.25</v>
      </c>
      <c r="OC190" s="26">
        <f>IFERROR(Tableau17[[#This Row],[2017-T1-MACROAUTRE]]/Tableau17[[#This Row],[2017-T1-MACROTOTALE]],"")</f>
        <v>9.2592592592592587E-3</v>
      </c>
      <c r="OD190" s="26">
        <f>IFERROR(Tableau17[[#This Row],[2017-T2-MACROEXTRDROITE]]/Tableau17[[#This Row],[2017-T2-MACROTOTALE]],"")</f>
        <v>0.49255952380952384</v>
      </c>
      <c r="OE190" s="26">
        <f>IFERROR(Tableau17[[#This Row],[2017-T2-MACRODROITE]]/Tableau17[[#This Row],[2017-T2-MACROTOTALE]],"")</f>
        <v>0</v>
      </c>
      <c r="OF190" s="26">
        <f>IFERROR(Tableau17[[#This Row],[2017-T2-MACROCENTRE]]/Tableau17[[#This Row],[2017-T2-MACROTOTALE]],"")</f>
        <v>0.50744047619047616</v>
      </c>
      <c r="OG190" s="26">
        <f>IFERROR(Tableau17[[#This Row],[2017-T2-MACROGAUCHE]]/Tableau17[[#This Row],[2017-T2-MACROTOTALE]],"")</f>
        <v>0</v>
      </c>
      <c r="OH190" s="26">
        <f>IFERROR(Tableau17[[#This Row],[2017-T2-MACROAUTRE]]/Tableau17[[#This Row],[2017-T2-MACROTOTALE]],"")</f>
        <v>0</v>
      </c>
      <c r="OI190" s="26">
        <f>IFERROR(Tableau17[[#This Row],[2019-T1-MACROEXTRDROITE]]/Tableau17[[#This Row],[2019-T1-MACROTOTALE]],"")</f>
        <v>0.441527446300716</v>
      </c>
      <c r="OJ190" s="26">
        <f>IFERROR(Tableau17[[#This Row],[2019-T1-MACRODROITE]]/Tableau17[[#This Row],[2019-T1-MACROTOTALE]],"")</f>
        <v>8.3532219570405727E-2</v>
      </c>
      <c r="OK190" s="26">
        <f>IFERROR(Tableau17[[#This Row],[2019-T1-MACROCENTRE]]/Tableau17[[#This Row],[2019-T1-MACROTOTALE]],"")</f>
        <v>0.18615751789976134</v>
      </c>
      <c r="OL190" s="26">
        <f>IFERROR(Tableau17[[#This Row],[2019-T1-MACROGAUCHE]]/Tableau17[[#This Row],[2019-T1-MACROTOTALE]],"")</f>
        <v>0.24343675417661098</v>
      </c>
      <c r="OM190" s="26">
        <f>IFERROR(Tableau17[[#This Row],[2019-T1-MACROAUTRE]]/Tableau17[[#This Row],[2019-T1-MACROTOTALE]],"")</f>
        <v>4.5346062052505964E-2</v>
      </c>
      <c r="ON190" s="26">
        <f>IFERROR(Tableau17[[#This Row],[2020-T1-MACROEXTRDROITE]]/Tableau17[[#This Row],[2020-T1-MACROTOTALE]],"")</f>
        <v>0.32894736842105265</v>
      </c>
      <c r="OO190" s="26">
        <f>IFERROR(Tableau17[[#This Row],[2020-T1-MACRODROITE]]/Tableau17[[#This Row],[2020-T1-MACROTOTALE]],"")</f>
        <v>0.40789473684210525</v>
      </c>
      <c r="OP190" s="26">
        <f>IFERROR(Tableau17[[#This Row],[2020-T1-MACROCENTRE]]/Tableau17[[#This Row],[2020-T1-MACROTOTALE]],"")</f>
        <v>5.5921052631578948E-2</v>
      </c>
      <c r="OQ190" s="26">
        <f>IFERROR(Tableau17[[#This Row],[2020-T1-MACROGAUCHE]]/Tableau17[[#This Row],[2020-T1-MACROTOTALE]],"")</f>
        <v>0.20723684210526316</v>
      </c>
      <c r="OR190" s="26">
        <f>IFERROR(Tableau17[[#This Row],[2020-T1-MACROAUTRE]]/Tableau17[[#This Row],[2020-T1-MACROTOTALE]],"")</f>
        <v>0</v>
      </c>
      <c r="OS190" s="26">
        <f>IFERROR(Tableau17[[#This Row],[2017 (L)-T1-MACROEXTRDROITE]]/Tableau17[[#This Row],[2017 (L)-T1-MACROTOTALE]],"")</f>
        <v>0.28472222222222221</v>
      </c>
      <c r="OT190" s="26">
        <f>IFERROR(Tableau17[[#This Row],[2017 (L)-T1-MACRODROITE]]/Tableau17[[#This Row],[2017 (L)-T1-MACROTOTALE]],"")</f>
        <v>0.27314814814814814</v>
      </c>
      <c r="OU190" s="26">
        <f>IFERROR(Tableau17[[#This Row],[2017 (L)-T1-MACROCENTRE]]/Tableau17[[#This Row],[2017 (L)-T1-MACROTOTALE]],"")</f>
        <v>0.25</v>
      </c>
      <c r="OV190" s="26">
        <f>IFERROR(Tableau17[[#This Row],[2017 (L)-T1-MACROGAUCHE]]/Tableau17[[#This Row],[2017 (L)-T1-MACROTOTALE]],"")</f>
        <v>0.18981481481481483</v>
      </c>
      <c r="OW190" s="26">
        <f>IFERROR(Tableau17[[#This Row],[2017 (L)-T1-MACROAUTRE]]/Tableau17[[#This Row],[2017 (L)-T1-MACROTOTALE]],"")</f>
        <v>2.3148148148148147E-3</v>
      </c>
      <c r="OX190" s="26">
        <f>IFERROR(Tableau17[[#This Row],[2017 (L)-T2-MACROEXTRDROITE]]/Tableau17[[#This Row],[2017 (L)-T2-MACROTOTALE]],"")</f>
        <v>0</v>
      </c>
      <c r="OY190" s="26">
        <f>IFERROR(Tableau17[[#This Row],[2017 (L)-T2-MACRODROITE]]/Tableau17[[#This Row],[2017 (L)-T2-MACROTOTALE]],"")</f>
        <v>0.59501557632398749</v>
      </c>
      <c r="OZ190" s="26">
        <f>IFERROR(Tableau17[[#This Row],[2017 (L)-T2-MACROCENTRE]]/Tableau17[[#This Row],[2017 (L)-T2-MACROTOTALE]],"")</f>
        <v>0.40498442367601245</v>
      </c>
      <c r="PA190" s="26">
        <f>IFERROR(Tableau17[[#This Row],[2017 (L)-T2-MACROGAUCHE]]/Tableau17[[#This Row],[2017 (L)-T2-MACROTOTALE]],"")</f>
        <v>0</v>
      </c>
      <c r="PB190" s="26">
        <f>IFERROR(Tableau17[[#This Row],[2017 (L)-T2-MACROAUTRE]]/Tableau17[[#This Row],[2017 (L)-T2-MACROTOTALE]],"")</f>
        <v>0</v>
      </c>
      <c r="PC190" s="26">
        <f>IFERROR(Tableau17[[#This Row],[2008_T1_PROCUS]]/Tableau17[[#This Row],[2008_T1_INSCRITS]],0)</f>
        <v>9.2764378478664197E-3</v>
      </c>
      <c r="PD190" s="26">
        <f>IFERROR(Tableau17[[#This Row],[2008_T2_PROCUS]]/Tableau17[[#This Row],[2008_T2_INSCRITS]],0)</f>
        <v>8.356545961002786E-3</v>
      </c>
      <c r="PE190" s="26">
        <f>Tableau17[[#This Row],[2014_T1_PROCUS]]/Tableau17[[#This Row],[2014_T1_INSCRITS]]</f>
        <v>1.1690647482014389E-2</v>
      </c>
      <c r="PF190" s="26">
        <f>IFERROR(Tableau17[[#This Row],[2014_T2_PROCUS]]/Tableau17[[#This Row],[2014_T2_INSCRITS]],0)</f>
        <v>1.3489208633093525E-2</v>
      </c>
    </row>
    <row r="191" spans="1:422" hidden="1" x14ac:dyDescent="0.2">
      <c r="A191" s="1">
        <v>4</v>
      </c>
      <c r="B191" s="1" t="s">
        <v>326</v>
      </c>
      <c r="C191" s="1" t="s">
        <v>247</v>
      </c>
      <c r="D191" s="1" t="s">
        <v>328</v>
      </c>
      <c r="E191" s="1">
        <v>613</v>
      </c>
      <c r="F191" s="1">
        <v>5.3796439999999999</v>
      </c>
      <c r="G191" s="1">
        <v>43.292738999999997</v>
      </c>
      <c r="H191" s="3">
        <v>1362</v>
      </c>
      <c r="I191" s="3">
        <v>224</v>
      </c>
      <c r="L191" s="1">
        <v>28</v>
      </c>
      <c r="M191" s="1">
        <v>7</v>
      </c>
      <c r="P191" s="1">
        <v>102</v>
      </c>
      <c r="Q191" s="1">
        <v>51</v>
      </c>
      <c r="R191" s="1">
        <v>56</v>
      </c>
      <c r="S191" s="1">
        <v>173</v>
      </c>
      <c r="T191" s="1">
        <v>66</v>
      </c>
      <c r="U191" s="1">
        <v>483</v>
      </c>
      <c r="V191" s="1">
        <v>1301</v>
      </c>
      <c r="W191" s="1">
        <v>681</v>
      </c>
      <c r="X191" s="1">
        <v>15</v>
      </c>
      <c r="Y191" s="2">
        <v>0.52344349999999995</v>
      </c>
      <c r="AB191" s="1">
        <v>0</v>
      </c>
      <c r="AD191" s="1">
        <v>1362</v>
      </c>
      <c r="AE191" s="1">
        <v>488</v>
      </c>
      <c r="AF191" s="2">
        <v>0.35829662000000001</v>
      </c>
      <c r="AG191" s="1">
        <f t="shared" si="2"/>
        <v>224</v>
      </c>
      <c r="AH191" s="1">
        <v>1318</v>
      </c>
      <c r="AI191" s="1">
        <v>739</v>
      </c>
      <c r="AJ191" s="1">
        <v>32</v>
      </c>
      <c r="AK191" s="2">
        <v>0.56069802999999996</v>
      </c>
      <c r="AN191" s="1">
        <v>0</v>
      </c>
      <c r="AP191" s="1">
        <v>1318</v>
      </c>
      <c r="AQ191" s="1">
        <v>577</v>
      </c>
      <c r="AR191" s="2">
        <v>0.43778452000000001</v>
      </c>
      <c r="AS191" s="1">
        <v>1318</v>
      </c>
      <c r="AT191" s="1">
        <v>597</v>
      </c>
      <c r="AU191" s="2">
        <v>0.45295902999999998</v>
      </c>
      <c r="AV191" s="1">
        <v>1264</v>
      </c>
      <c r="AW191" s="1">
        <v>600</v>
      </c>
      <c r="AX191" s="2">
        <v>0.47468354000000001</v>
      </c>
      <c r="AY191" s="1">
        <v>1264</v>
      </c>
      <c r="AZ191" s="1">
        <v>454</v>
      </c>
      <c r="BA191" s="2">
        <v>0.35917722000000002</v>
      </c>
      <c r="BB191" s="1">
        <v>1262</v>
      </c>
      <c r="BC191" s="1">
        <v>999</v>
      </c>
      <c r="BD191" s="2">
        <v>0.79160063000000003</v>
      </c>
      <c r="BE191" s="1">
        <v>1262</v>
      </c>
      <c r="BF191" s="1">
        <v>901</v>
      </c>
      <c r="BG191" s="2">
        <v>0.71394612000000002</v>
      </c>
      <c r="BH191" s="1">
        <v>1309</v>
      </c>
      <c r="BI191" s="1">
        <v>648</v>
      </c>
      <c r="BJ191" s="2">
        <v>0.49503438</v>
      </c>
      <c r="BK191" s="1">
        <v>63</v>
      </c>
      <c r="BN191" s="1">
        <v>55</v>
      </c>
      <c r="BO191" s="1">
        <v>49</v>
      </c>
      <c r="BP191" s="1">
        <v>309</v>
      </c>
      <c r="BQ191" s="1">
        <v>237</v>
      </c>
      <c r="BR191" s="1">
        <v>713</v>
      </c>
      <c r="BZ191" s="1">
        <v>52</v>
      </c>
      <c r="CB191" s="1">
        <v>55</v>
      </c>
      <c r="CC191" s="1">
        <v>110</v>
      </c>
      <c r="CD191" s="1">
        <v>295</v>
      </c>
      <c r="CE191" s="1">
        <v>152</v>
      </c>
      <c r="CF191" s="1">
        <v>664</v>
      </c>
      <c r="CL191" s="1">
        <v>4</v>
      </c>
      <c r="CM191" s="1">
        <v>12</v>
      </c>
      <c r="CO191" s="1">
        <v>62</v>
      </c>
      <c r="CP191" s="1">
        <v>146</v>
      </c>
      <c r="CQ191" s="1">
        <v>20</v>
      </c>
      <c r="CT191" s="1">
        <v>174</v>
      </c>
      <c r="CU191" s="1">
        <v>146</v>
      </c>
      <c r="CW191" s="1">
        <v>564</v>
      </c>
      <c r="CY191" s="1">
        <v>161</v>
      </c>
      <c r="DA191" s="1">
        <v>375</v>
      </c>
      <c r="DC191" s="1">
        <v>536</v>
      </c>
      <c r="DD191" s="1">
        <v>14</v>
      </c>
      <c r="DE191" s="1">
        <v>3</v>
      </c>
      <c r="DF191" s="1">
        <v>6</v>
      </c>
      <c r="DG191" s="1">
        <v>18</v>
      </c>
      <c r="DH191" s="1">
        <v>1</v>
      </c>
      <c r="DI191" s="1">
        <v>45</v>
      </c>
      <c r="DK191" s="1">
        <v>7</v>
      </c>
      <c r="DL191" s="1">
        <v>94</v>
      </c>
      <c r="DN191" s="1">
        <v>109</v>
      </c>
      <c r="DP191" s="1">
        <v>8</v>
      </c>
      <c r="DQ191" s="1">
        <v>0</v>
      </c>
      <c r="DR191" s="1">
        <v>226</v>
      </c>
      <c r="DU191" s="1">
        <v>531</v>
      </c>
      <c r="DV191" s="1">
        <v>169</v>
      </c>
      <c r="DZ191" s="1">
        <v>253</v>
      </c>
      <c r="EA191" s="1">
        <v>422</v>
      </c>
      <c r="EB191" s="1">
        <v>2</v>
      </c>
      <c r="EC191" s="1">
        <v>12</v>
      </c>
      <c r="ED191" s="1">
        <v>2</v>
      </c>
      <c r="EE191" s="1">
        <v>27</v>
      </c>
      <c r="EF191" s="1">
        <v>247</v>
      </c>
      <c r="EG191" s="1">
        <v>65</v>
      </c>
      <c r="EH191" s="1">
        <v>12</v>
      </c>
      <c r="EI191" s="1">
        <v>130</v>
      </c>
      <c r="EJ191" s="1">
        <v>212</v>
      </c>
      <c r="EK191" s="1">
        <v>263</v>
      </c>
      <c r="EL191" s="1">
        <v>5</v>
      </c>
      <c r="EM191" s="1">
        <v>977</v>
      </c>
      <c r="EN191" s="1">
        <v>190</v>
      </c>
      <c r="EO191" s="1">
        <v>637</v>
      </c>
      <c r="EP191" s="1">
        <v>827</v>
      </c>
      <c r="EQ191" s="1">
        <v>0</v>
      </c>
      <c r="ER191" s="1">
        <v>2</v>
      </c>
      <c r="ES191" s="1">
        <v>9</v>
      </c>
      <c r="ET191" s="1">
        <v>40</v>
      </c>
      <c r="EU191" s="1">
        <v>2</v>
      </c>
      <c r="EV191" s="1">
        <v>102</v>
      </c>
      <c r="EW191" s="1">
        <v>72</v>
      </c>
      <c r="EX191" s="1">
        <v>0</v>
      </c>
      <c r="EY191" s="1">
        <v>7</v>
      </c>
      <c r="EZ191" s="1">
        <v>12</v>
      </c>
      <c r="FA191" s="1">
        <v>0</v>
      </c>
      <c r="FB191" s="1">
        <v>0</v>
      </c>
      <c r="FC191" s="1">
        <v>0</v>
      </c>
      <c r="FD191" s="1">
        <v>0</v>
      </c>
      <c r="FE191" s="1">
        <v>0</v>
      </c>
      <c r="FF191" s="1">
        <v>0</v>
      </c>
      <c r="FG191" s="1">
        <v>0</v>
      </c>
      <c r="FH191" s="1">
        <v>17</v>
      </c>
      <c r="FI191" s="1">
        <v>0</v>
      </c>
      <c r="FJ191" s="1">
        <v>42</v>
      </c>
      <c r="FK191" s="1">
        <v>20</v>
      </c>
      <c r="FL191" s="1">
        <v>0</v>
      </c>
      <c r="FM191" s="1">
        <v>120</v>
      </c>
      <c r="FN191" s="1">
        <v>11</v>
      </c>
      <c r="FO191" s="1">
        <v>1</v>
      </c>
      <c r="FP191" s="1">
        <v>161</v>
      </c>
      <c r="FQ191" s="1">
        <v>2</v>
      </c>
      <c r="FR191" s="1">
        <f>SUM(Tableau17[[#This Row],[2019-T1-ALEXANDRE Audric]:[2019-T1-MARIE Florie]])</f>
        <v>620</v>
      </c>
      <c r="FS191" s="1">
        <v>49</v>
      </c>
      <c r="FT191" s="1">
        <v>372</v>
      </c>
      <c r="FU191" s="1">
        <v>0</v>
      </c>
      <c r="FV191" s="1">
        <v>292</v>
      </c>
      <c r="FW191" s="1">
        <v>0</v>
      </c>
      <c r="FX191" s="1">
        <v>713</v>
      </c>
      <c r="GD191" s="1">
        <v>0</v>
      </c>
      <c r="GE191" s="1">
        <v>110</v>
      </c>
      <c r="GF191" s="1">
        <v>295</v>
      </c>
      <c r="GG191" s="1">
        <v>0</v>
      </c>
      <c r="GH191" s="1">
        <v>259</v>
      </c>
      <c r="GI191" s="1">
        <v>0</v>
      </c>
      <c r="GJ191" s="1">
        <v>664</v>
      </c>
      <c r="GP191" s="1">
        <v>0</v>
      </c>
      <c r="GQ191" s="1">
        <v>150</v>
      </c>
      <c r="GR191" s="1">
        <v>186</v>
      </c>
      <c r="GS191" s="1">
        <v>20</v>
      </c>
      <c r="GT191" s="1">
        <v>208</v>
      </c>
      <c r="GU191" s="1">
        <v>0</v>
      </c>
      <c r="GV191" s="1">
        <v>564</v>
      </c>
      <c r="GW191" s="1">
        <v>161</v>
      </c>
      <c r="GX191" s="1">
        <v>375</v>
      </c>
      <c r="GY191" s="1">
        <v>0</v>
      </c>
      <c r="GZ191" s="1">
        <v>0</v>
      </c>
      <c r="HA191" s="1">
        <v>0</v>
      </c>
      <c r="HB191" s="1">
        <v>536</v>
      </c>
      <c r="HC191" s="1">
        <v>171</v>
      </c>
      <c r="HD191" s="1">
        <v>247</v>
      </c>
      <c r="HE191" s="1">
        <v>263</v>
      </c>
      <c r="HF191" s="1">
        <v>284</v>
      </c>
      <c r="HG191" s="1">
        <v>12</v>
      </c>
      <c r="HH191" s="1">
        <v>977</v>
      </c>
      <c r="HI191" s="1">
        <v>190</v>
      </c>
      <c r="HJ191" s="1">
        <v>0</v>
      </c>
      <c r="HK191" s="1">
        <v>637</v>
      </c>
      <c r="HL191" s="1">
        <v>0</v>
      </c>
      <c r="HM191" s="1">
        <v>0</v>
      </c>
      <c r="HN191" s="1">
        <v>827</v>
      </c>
      <c r="HO191" s="1">
        <v>130</v>
      </c>
      <c r="HP191" s="1">
        <v>83</v>
      </c>
      <c r="HQ191" s="1">
        <v>161</v>
      </c>
      <c r="HR191" s="1">
        <v>236</v>
      </c>
      <c r="HS191" s="1">
        <v>24</v>
      </c>
      <c r="HT191" s="1">
        <v>634</v>
      </c>
      <c r="HU191" s="1">
        <v>56</v>
      </c>
      <c r="HV191" s="1">
        <v>130</v>
      </c>
      <c r="HW191" s="1">
        <v>51</v>
      </c>
      <c r="HX191" s="1">
        <v>246</v>
      </c>
      <c r="HY191" s="1">
        <v>0</v>
      </c>
      <c r="HZ191" s="1">
        <v>483</v>
      </c>
      <c r="IA191" s="1">
        <v>6</v>
      </c>
      <c r="IB191" s="1">
        <v>127</v>
      </c>
      <c r="IC191" s="1">
        <v>226</v>
      </c>
      <c r="ID191" s="1">
        <v>169</v>
      </c>
      <c r="IE191" s="1">
        <v>3</v>
      </c>
      <c r="IF191" s="1">
        <v>531</v>
      </c>
      <c r="IG191" s="1">
        <v>0</v>
      </c>
      <c r="IH191" s="1">
        <v>0</v>
      </c>
      <c r="II191" s="1">
        <v>253</v>
      </c>
      <c r="IJ191" s="1">
        <v>169</v>
      </c>
      <c r="IK191" s="1">
        <v>0</v>
      </c>
      <c r="IL191" s="1">
        <v>422</v>
      </c>
      <c r="IM191" s="26">
        <f>IFERROR(Tableau17[[#This Row],[LDIV]]/Tableau17[[#This Row],[Total général]],"")</f>
        <v>0</v>
      </c>
      <c r="IN191" s="26">
        <f>IFERROR(Tableau17[[#This Row],[LDVC]]/Tableau17[[#This Row],[Total général]],"")</f>
        <v>0</v>
      </c>
      <c r="IO191" s="26">
        <f>IFERROR(Tableau17[[#This Row],[LDVD]]/Tableau17[[#This Row],[Total général]],"")</f>
        <v>5.7971014492753624E-2</v>
      </c>
      <c r="IP191" s="26">
        <f>IFERROR(Tableau17[[#This Row],[LDVG]]/Tableau17[[#This Row],[Total général]],"")</f>
        <v>1.4492753623188406E-2</v>
      </c>
      <c r="IQ191" s="26">
        <f>IFERROR(Tableau17[[#This Row],[LEXD]]/Tableau17[[#This Row],[Total général]],"")</f>
        <v>0</v>
      </c>
      <c r="IR191" s="26">
        <f>IFERROR(Tableau17[[#This Row],[LEXG]]/Tableau17[[#This Row],[Total général]],"")</f>
        <v>0</v>
      </c>
      <c r="IS191" s="26">
        <f>IFERROR(Tableau17[[#This Row],[LLR]]/Tableau17[[#This Row],[Total général]],"")</f>
        <v>0.21118012422360249</v>
      </c>
      <c r="IT191" s="26">
        <f>IFERROR(Tableau17[[#This Row],[LREM]]/Tableau17[[#This Row],[Total général]],"")</f>
        <v>0.10559006211180125</v>
      </c>
      <c r="IU191" s="26">
        <f>IFERROR(Tableau17[[#This Row],[LRN]]/Tableau17[[#This Row],[Total général]],"")</f>
        <v>0.11594202898550725</v>
      </c>
      <c r="IV191" s="26">
        <f>IFERROR(Tableau17[[#This Row],[LUG]]/Tableau17[[#This Row],[Total général]],"")</f>
        <v>0.35817805383022772</v>
      </c>
      <c r="IW191" s="26">
        <f>IFERROR(Tableau17[[#This Row],[LVEC]]/Tableau17[[#This Row],[Total général]],"")</f>
        <v>0.13664596273291926</v>
      </c>
      <c r="IX191" s="26">
        <f>IFERROR(Tableau17[[#This Row],[2008-T1-LCMD]]/Tableau17[[#This Row],[2008-T1-TOTAL]],"")</f>
        <v>8.8359046283309955E-2</v>
      </c>
      <c r="IY191" s="26">
        <f>IFERROR(Tableau17[[#This Row],[2008-T1-LDVD]]/Tableau17[[#This Row],[2008-T1-TOTAL]],"")</f>
        <v>0</v>
      </c>
      <c r="IZ191" s="26">
        <f>IFERROR(Tableau17[[#This Row],[2008-T1-LEXD]]/Tableau17[[#This Row],[2008-T1-TOTAL]],"")</f>
        <v>0</v>
      </c>
      <c r="JA191" s="26">
        <f>IFERROR(Tableau17[[#This Row],[2008-T1-LEXG]]/Tableau17[[#This Row],[2008-T1-TOTAL]],"")</f>
        <v>7.7138849929873771E-2</v>
      </c>
      <c r="JB191" s="26">
        <f>IFERROR(Tableau17[[#This Row],[2008-T1-LFN]]/Tableau17[[#This Row],[2008-T1-TOTAL]],"")</f>
        <v>6.8723702664796632E-2</v>
      </c>
      <c r="JC191" s="26">
        <f>IFERROR(Tableau17[[#This Row],[2008-T1-LMAJ]]/Tableau17[[#This Row],[2008-T1-TOTAL]],"")</f>
        <v>0.43338008415147267</v>
      </c>
      <c r="JD191" s="26">
        <f>IFERROR(Tableau17[[#This Row],[2008-T1-LUG]]/Tableau17[[#This Row],[2008-T1-TOTAL]],"")</f>
        <v>0.332398316970547</v>
      </c>
      <c r="JE191" s="26" t="str">
        <f>IFERROR(Tableau17[[#This Row],[2008-T2-LFN]]/Tableau17[[#This Row],[2008-T2-TOTAL]],"")</f>
        <v/>
      </c>
      <c r="JF191" s="26" t="str">
        <f>IFERROR(Tableau17[[#This Row],[2008-T2-LGC]]/Tableau17[[#This Row],[2008-T2-TOTAL]],"")</f>
        <v/>
      </c>
      <c r="JG191" s="26" t="str">
        <f>IFERROR(Tableau17[[#This Row],[2008-T2-LMAJ]]/Tableau17[[#This Row],[2008-T2-TOTAL]],"")</f>
        <v/>
      </c>
      <c r="JH191" s="26" t="str">
        <f>IFERROR(Tableau17[[#This Row],[2008-T2-LUG]]/Tableau17[[#This Row],[2008-T2-TOTAL]],"")</f>
        <v/>
      </c>
      <c r="JI191" s="26">
        <f>IFERROR(Tableau17[[#This Row],[2014-T1-LDIV]]/Tableau17[[#This Row],[2014-T1-TOTAL]],"")</f>
        <v>0</v>
      </c>
      <c r="JJ191" s="26">
        <f>IFERROR(Tableau17[[#This Row],[2014-T1-LDVD]]/Tableau17[[#This Row],[2014-T1-TOTAL]],"")</f>
        <v>0</v>
      </c>
      <c r="JK191" s="26">
        <f>IFERROR(Tableau17[[#This Row],[2014-T1-LDVG]]/Tableau17[[#This Row],[2014-T1-TOTAL]],"")</f>
        <v>7.8313253012048195E-2</v>
      </c>
      <c r="JL191" s="26">
        <f>IFERROR(Tableau17[[#This Row],[2014-T1-LEXG]]/Tableau17[[#This Row],[2014-T1-TOTAL]],"")</f>
        <v>0</v>
      </c>
      <c r="JM191" s="26">
        <f>IFERROR(Tableau17[[#This Row],[2014-T1-LFG]]/Tableau17[[#This Row],[2014-T1-TOTAL]],"")</f>
        <v>8.2831325301204822E-2</v>
      </c>
      <c r="JN191" s="26">
        <f>IFERROR(Tableau17[[#This Row],[2014-T1-LFN]]/Tableau17[[#This Row],[2014-T1-TOTAL]],"")</f>
        <v>0.16566265060240964</v>
      </c>
      <c r="JO191" s="26">
        <f>IFERROR(Tableau17[[#This Row],[2014-T1-LUD]]/Tableau17[[#This Row],[2014-T1-TOTAL]],"")</f>
        <v>0.44427710843373491</v>
      </c>
      <c r="JP191" s="26">
        <f>IFERROR(Tableau17[[#This Row],[2014-T1-LUG]]/Tableau17[[#This Row],[2014-T1-TOTAL]],"")</f>
        <v>0.2289156626506024</v>
      </c>
      <c r="JQ191" s="26" t="str">
        <f>IFERROR(Tableau17[[#This Row],[2014-T2-LFN]]/Tableau17[[#This Row],[2014-T2-TOTAL]],"")</f>
        <v/>
      </c>
      <c r="JR191" s="26" t="str">
        <f>IFERROR(Tableau17[[#This Row],[2014-T2-LUD]]/Tableau17[[#This Row],[2014-T2-TOTAL]],"")</f>
        <v/>
      </c>
      <c r="JS191" s="26" t="str">
        <f>IFERROR(Tableau17[[#This Row],[2014-T2-LUG]]/Tableau17[[#This Row],[2014-T2-TOTAL]],"")</f>
        <v/>
      </c>
      <c r="JT191" s="26">
        <f>IFERROR(Tableau17[[#This Row],[2015-T1-BC-DIV]]/Tableau17[[#This Row],[2015-T1-TOTAL]],"")</f>
        <v>0</v>
      </c>
      <c r="JU191" s="26">
        <f>IFERROR(Tableau17[[#This Row],[2015-T1-BC-DLF]]/Tableau17[[#This Row],[2015-T1-TOTAL]],"")</f>
        <v>7.0921985815602835E-3</v>
      </c>
      <c r="JV191" s="26">
        <f>IFERROR(Tableau17[[#This Row],[2015-T1-BC-DVD]]/Tableau17[[#This Row],[2015-T1-TOTAL]],"")</f>
        <v>2.1276595744680851E-2</v>
      </c>
      <c r="JW191" s="26">
        <f>IFERROR(Tableau17[[#This Row],[2015-T1-BC-DVG]]/Tableau17[[#This Row],[2015-T1-TOTAL]],"")</f>
        <v>0</v>
      </c>
      <c r="JX191" s="26">
        <f>IFERROR(Tableau17[[#This Row],[2015-T1-BC-FG]]/Tableau17[[#This Row],[2015-T1-TOTAL]],"")</f>
        <v>0.1099290780141844</v>
      </c>
      <c r="JY191" s="26">
        <f>IFERROR(Tableau17[[#This Row],[2015-T1-BC-FN]]/Tableau17[[#This Row],[2015-T1-TOTAL]],"")</f>
        <v>0.25886524822695034</v>
      </c>
      <c r="JZ191" s="26">
        <f>IFERROR(Tableau17[[#This Row],[2015-T1-BC-MDM]]/Tableau17[[#This Row],[2015-T1-TOTAL]],"")</f>
        <v>3.5460992907801421E-2</v>
      </c>
      <c r="KA191" s="26">
        <f>IFERROR(Tableau17[[#This Row],[2015-T1-BC-RDG]]/Tableau17[[#This Row],[2015-T1-TOTAL]],"")</f>
        <v>0</v>
      </c>
      <c r="KB191" s="26">
        <f>IFERROR(Tableau17[[#This Row],[2015-T1-BC-SOC]]/Tableau17[[#This Row],[2015-T1-TOTAL]],"")</f>
        <v>0</v>
      </c>
      <c r="KC191" s="26">
        <f>IFERROR(Tableau17[[#This Row],[2015-T1-BC-UD]]/Tableau17[[#This Row],[2015-T1-TOTAL]],"")</f>
        <v>0.30851063829787234</v>
      </c>
      <c r="KD191" s="26">
        <f>IFERROR(Tableau17[[#This Row],[2015-T1-BC-UG]]/Tableau17[[#This Row],[2015-T1-TOTAL]],"")</f>
        <v>0.25886524822695034</v>
      </c>
      <c r="KE191" s="26">
        <f>IFERROR(Tableau17[[#This Row],[2015-T1-BC-VEC]]/Tableau17[[#This Row],[2015-T1-TOTAL]],"")</f>
        <v>0</v>
      </c>
      <c r="KF191" s="26">
        <f>IFERROR(Tableau17[[#This Row],[2015-T2-BC-DVG]]/Tableau17[[#This Row],[2015-T2-TOTAL]],"")</f>
        <v>0</v>
      </c>
      <c r="KG191" s="26">
        <f>IFERROR(Tableau17[[#This Row],[2015-T2-BC-FN]]/Tableau17[[#This Row],[2015-T2-TOTAL]],"")</f>
        <v>0.30037313432835822</v>
      </c>
      <c r="KH191" s="26">
        <f>IFERROR(Tableau17[[#This Row],[2015-T2-BC-SOC]]/Tableau17[[#This Row],[2015-T2-TOTAL]],"")</f>
        <v>0</v>
      </c>
      <c r="KI191" s="26">
        <f>IFERROR(Tableau17[[#This Row],[2015-T2-BC-UD]]/Tableau17[[#This Row],[2015-T2-TOTAL]],"")</f>
        <v>0.69962686567164178</v>
      </c>
      <c r="KJ191" s="26">
        <f>IFERROR(Tableau17[[#This Row],[2015-T2-BC-UG]]/Tableau17[[#This Row],[2015-T2-TOTAL]],"")</f>
        <v>0</v>
      </c>
      <c r="KK191" s="26">
        <f>IFERROR(Tableau17[[#This Row],[2017 (L)-T1-COM]]/Tableau17[[#This Row],[2017 (L)-T1-TOTAL]],"")</f>
        <v>2.6365348399246705E-2</v>
      </c>
      <c r="KL191" s="26">
        <f>IFERROR(Tableau17[[#This Row],[2017 (L)-T1-DIV]]/Tableau17[[#This Row],[2017 (L)-T1-TOTAL]],"")</f>
        <v>5.6497175141242938E-3</v>
      </c>
      <c r="KM191" s="26">
        <f>IFERROR(Tableau17[[#This Row],[2017 (L)-T1-DLF]]/Tableau17[[#This Row],[2017 (L)-T1-TOTAL]],"")</f>
        <v>1.1299435028248588E-2</v>
      </c>
      <c r="KN191" s="26">
        <f>IFERROR(Tableau17[[#This Row],[2017 (L)-T1-DVD]]/Tableau17[[#This Row],[2017 (L)-T1-TOTAL]],"")</f>
        <v>3.3898305084745763E-2</v>
      </c>
      <c r="KO191" s="26">
        <f>IFERROR(Tableau17[[#This Row],[2017 (L)-T1-DVG]]/Tableau17[[#This Row],[2017 (L)-T1-TOTAL]],"")</f>
        <v>1.8832391713747645E-3</v>
      </c>
      <c r="KP191" s="26">
        <f>IFERROR(Tableau17[[#This Row],[2017 (L)-T1-ECO]]/Tableau17[[#This Row],[2017 (L)-T1-TOTAL]],"")</f>
        <v>8.4745762711864403E-2</v>
      </c>
      <c r="KQ191" s="26">
        <f>IFERROR(Tableau17[[#This Row],[2017 (L)-T1-EXD]]/Tableau17[[#This Row],[2017 (L)-T1-TOTAL]],"")</f>
        <v>0</v>
      </c>
      <c r="KR191" s="26">
        <f>IFERROR(Tableau17[[#This Row],[2017 (L)-T1-EXG]]/Tableau17[[#This Row],[2017 (L)-T1-TOTAL]],"")</f>
        <v>1.3182674199623353E-2</v>
      </c>
      <c r="KS191" s="26">
        <f>IFERROR(Tableau17[[#This Row],[2017 (L)-T1-FI]]/Tableau17[[#This Row],[2017 (L)-T1-TOTAL]],"")</f>
        <v>0.17702448210922786</v>
      </c>
      <c r="KT191" s="26">
        <f>IFERROR(Tableau17[[#This Row],[2017 (L)-T1-FN]]/Tableau17[[#This Row],[2017 (L)-T1-TOTAL]],"")</f>
        <v>0</v>
      </c>
      <c r="KU191" s="26">
        <f>IFERROR(Tableau17[[#This Row],[2017 (L)-T1-LR]]/Tableau17[[#This Row],[2017 (L)-T1-TOTAL]],"")</f>
        <v>0.20527306967984935</v>
      </c>
      <c r="KV191" s="26">
        <f>IFERROR(Tableau17[[#This Row],[2017 (L)-T1-MDM]]/Tableau17[[#This Row],[2017 (L)-T1-TOTAL]],"")</f>
        <v>0</v>
      </c>
      <c r="KW191" s="26">
        <f>IFERROR(Tableau17[[#This Row],[2017 (L)-T1-RDG]]/Tableau17[[#This Row],[2017 (L)-T1-TOTAL]],"")</f>
        <v>1.5065913370998116E-2</v>
      </c>
      <c r="KX191" s="26">
        <f>IFERROR(Tableau17[[#This Row],[2017 (L)-T1-REG]]/Tableau17[[#This Row],[2017 (L)-T1-TOTAL]],"")</f>
        <v>0</v>
      </c>
      <c r="KY191" s="26">
        <f>IFERROR(Tableau17[[#This Row],[2017 (L)-T1-REM]]/Tableau17[[#This Row],[2017 (L)-T1-TOTAL]],"")</f>
        <v>0.4256120527306968</v>
      </c>
      <c r="KZ191" s="26">
        <f>IFERROR(Tableau17[[#This Row],[2017 (L)-T1-SOC]]/Tableau17[[#This Row],[2017 (L)-T1-TOTAL]],"")</f>
        <v>0</v>
      </c>
      <c r="LA191" s="26">
        <f>IFERROR(Tableau17[[#This Row],[2017 (L)-T1-UDI]]/Tableau17[[#This Row],[2017 (L)-T1-TOTAL]],"")</f>
        <v>0</v>
      </c>
      <c r="LB191" s="26">
        <f>IFERROR(Tableau17[[#This Row],[2017 (L)-T2-FI]]/Tableau17[[#This Row],[2017 (L)-T2-TOTAL]],"")</f>
        <v>0.40047393364928913</v>
      </c>
      <c r="LC191" s="26">
        <f>IFERROR(Tableau17[[#This Row],[2017 (L)-T2-FN]]/Tableau17[[#This Row],[2017 (L)-T2-TOTAL]],"")</f>
        <v>0</v>
      </c>
      <c r="LD191" s="26">
        <f>IFERROR(Tableau17[[#This Row],[2017 (L)-T2-LR]]/Tableau17[[#This Row],[2017 (L)-T2-TOTAL]],"")</f>
        <v>0</v>
      </c>
      <c r="LE191" s="26">
        <f>IFERROR(Tableau17[[#This Row],[2017 (L)-T2-MDM]]/Tableau17[[#This Row],[2017 (L)-T2-TOTAL]],"")</f>
        <v>0</v>
      </c>
      <c r="LF191" s="26">
        <f>IFERROR(Tableau17[[#This Row],[2017 (L)-T2-REM]]/Tableau17[[#This Row],[2017 (L)-T2-TOTAL]],"")</f>
        <v>0.59952606635071093</v>
      </c>
      <c r="LG191" s="26">
        <f>IFERROR(Tableau17[[#This Row],[2017-T1-ARTHAUD Nathalie]]/Tableau17[[#This Row],[2017-T1-TOTAL]],"")</f>
        <v>2.0470829068577278E-3</v>
      </c>
      <c r="LH191" s="26">
        <f>IFERROR(Tableau17[[#This Row],[2017-T1-ASSELINEAU Fran]]/Tableau17[[#This Row],[2017-T1-TOTAL]],"")</f>
        <v>1.2282497441146366E-2</v>
      </c>
      <c r="LI191" s="26">
        <f>IFERROR(Tableau17[[#This Row],[2017-T1-CHEMINADE Jacques]]/Tableau17[[#This Row],[2017-T1-TOTAL]],"")</f>
        <v>2.0470829068577278E-3</v>
      </c>
      <c r="LJ191" s="26">
        <f>IFERROR(Tableau17[[#This Row],[2017-T1-DUPONT-AIGNAN Nicolas]]/Tableau17[[#This Row],[2017-T1-TOTAL]],"")</f>
        <v>2.7635619242579325E-2</v>
      </c>
      <c r="LK191" s="26">
        <f>IFERROR(Tableau17[[#This Row],[2017-T1-FILLON Fran]]/Tableau17[[#This Row],[2017-T1-TOTAL]],"")</f>
        <v>0.25281473899692936</v>
      </c>
      <c r="LL191" s="26">
        <f>IFERROR(Tableau17[[#This Row],[2017-T1-HAMON Beno]]/Tableau17[[#This Row],[2017-T1-TOTAL]],"")</f>
        <v>6.6530194472876156E-2</v>
      </c>
      <c r="LM191" s="26">
        <f>IFERROR(Tableau17[[#This Row],[2017-T1-LASSALLE Jean]]/Tableau17[[#This Row],[2017-T1-TOTAL]],"")</f>
        <v>1.2282497441146366E-2</v>
      </c>
      <c r="LN191" s="26">
        <f>IFERROR(Tableau17[[#This Row],[2017-T1-LE PEN Marine]]/Tableau17[[#This Row],[2017-T1-TOTAL]],"")</f>
        <v>0.13306038894575231</v>
      </c>
      <c r="LO191" s="26">
        <f>IFERROR(Tableau17[[#This Row],[2017-T1-M Jean-Luc]]/Tableau17[[#This Row],[2017-T1-TOTAL]],"")</f>
        <v>0.21699078812691913</v>
      </c>
      <c r="LP191" s="26">
        <f>IFERROR(Tableau17[[#This Row],[2017-T1-MACRON Emmanuel]]/Tableau17[[#This Row],[2017-T1-TOTAL]],"")</f>
        <v>0.26919140225179122</v>
      </c>
      <c r="LQ191" s="26">
        <f>IFERROR(Tableau17[[#This Row],[2017-T1-POUTOU Philippe]]/Tableau17[[#This Row],[2017-T1-TOTAL]],"")</f>
        <v>5.1177072671443197E-3</v>
      </c>
      <c r="LR191" s="26">
        <f>IFERROR(Tableau17[[#This Row],[2017-T2-LE PEN Marine]]/Tableau17[[#This Row],[2017-T2-TOTAL]],"")</f>
        <v>0.22974607013301088</v>
      </c>
      <c r="LS191" s="26">
        <f>IFERROR(Tableau17[[#This Row],[2017-T2-MACRON Emmanuel]]/Tableau17[[#This Row],[2017-T2-TOTAL]],"")</f>
        <v>0.77025392986698915</v>
      </c>
      <c r="LT191" s="26">
        <f>IFERROR(Tableau17[[#This Row],[2019-T1-ALEXANDRE Audric]]/Tableau17[[#This Row],[2019-T1-TOTAL]],"")</f>
        <v>0</v>
      </c>
      <c r="LU191" s="26">
        <f>IFERROR(Tableau17[[#This Row],[2019-T1-ARTHAUD Nathalie]]/Tableau17[[#This Row],[2019-T1-TOTAL]],"")</f>
        <v>3.2258064516129032E-3</v>
      </c>
      <c r="LV191" s="26">
        <f>IFERROR(Tableau17[[#This Row],[2019-T1-ASSELINEAU François]]/Tableau17[[#This Row],[2019-T1-TOTAL]],"")</f>
        <v>1.4516129032258065E-2</v>
      </c>
      <c r="LW191" s="26">
        <f>IFERROR(Tableau17[[#This Row],[2019-T1-AUBRY Manon]]/Tableau17[[#This Row],[2019-T1-TOTAL]],"")</f>
        <v>6.4516129032258063E-2</v>
      </c>
      <c r="LX191" s="26">
        <f>IFERROR(Tableau17[[#This Row],[2019-T1-AZERGUI Nagib]]/Tableau17[[#This Row],[2019-T1-TOTAL]],"")</f>
        <v>3.2258064516129032E-3</v>
      </c>
      <c r="LY191" s="26">
        <f>IFERROR(Tableau17[[#This Row],[2019-T1-BARDELLA Jordan]]/Tableau17[[#This Row],[2019-T1-TOTAL]],"")</f>
        <v>0.16451612903225807</v>
      </c>
      <c r="LZ191" s="26">
        <f>IFERROR(Tableau17[[#This Row],[2019-T1-BELLAMY François-Xavier]]/Tableau17[[#This Row],[2019-T1-TOTAL]],"")</f>
        <v>0.11612903225806452</v>
      </c>
      <c r="MA191" s="26">
        <f>IFERROR(Tableau17[[#This Row],[2019-T1-BIDOU Olivier]]/Tableau17[[#This Row],[2019-T1-TOTAL]],"")</f>
        <v>0</v>
      </c>
      <c r="MB191" s="26">
        <f>IFERROR(Tableau17[[#This Row],[2019-T1-BOURG Dominique]]/Tableau17[[#This Row],[2019-T1-TOTAL]],"")</f>
        <v>1.1290322580645161E-2</v>
      </c>
      <c r="MC191" s="26">
        <f>IFERROR(Tableau17[[#This Row],[2019-T1-BROSSAT Ian]]/Tableau17[[#This Row],[2019-T1-TOTAL]],"")</f>
        <v>1.935483870967742E-2</v>
      </c>
      <c r="MD191" s="26">
        <f>IFERROR(Tableau17[[#This Row],[2019-T1-CAILLAUD Sophie]]/Tableau17[[#This Row],[2019-T1-TOTAL]],"")</f>
        <v>0</v>
      </c>
      <c r="ME191" s="26">
        <f>IFERROR(Tableau17[[#This Row],[2019-T1-CAMUS Renaud]]/Tableau17[[#This Row],[2019-T1-TOTAL]],"")</f>
        <v>0</v>
      </c>
      <c r="MF191" s="26">
        <f>IFERROR(Tableau17[[#This Row],[2019-T1-CHALENÇON Christophe]]/Tableau17[[#This Row],[2019-T1-TOTAL]],"")</f>
        <v>0</v>
      </c>
      <c r="MG191" s="26">
        <f>IFERROR(Tableau17[[#This Row],[2019-T1-CORBET Cathy Denise Ginette]]/Tableau17[[#This Row],[2019-T1-TOTAL]],"")</f>
        <v>0</v>
      </c>
      <c r="MH191" s="26">
        <f>IFERROR(Tableau17[[#This Row],[2019-T1-DE PREVOISIN Robert]]/Tableau17[[#This Row],[2019-T1-TOTAL]],"")</f>
        <v>0</v>
      </c>
      <c r="MI191" s="26">
        <f>IFERROR(Tableau17[[#This Row],[2019-T1-DELFEL Thérèse]]/Tableau17[[#This Row],[2019-T1-TOTAL]],"")</f>
        <v>0</v>
      </c>
      <c r="MJ191" s="26">
        <f>IFERROR(Tableau17[[#This Row],[2019-T1-DIEUMEGARD Pierre]]/Tableau17[[#This Row],[2019-T1-TOTAL]],"")</f>
        <v>0</v>
      </c>
      <c r="MK191" s="26">
        <f>IFERROR(Tableau17[[#This Row],[2019-T1-DUPONT-AIGNAN Nicolas]]/Tableau17[[#This Row],[2019-T1-TOTAL]],"")</f>
        <v>2.7419354838709678E-2</v>
      </c>
      <c r="ML191" s="26">
        <f>IFERROR(Tableau17[[#This Row],[2019-T1-GERNIGON Yves]]/Tableau17[[#This Row],[2019-T1-TOTAL]],"")</f>
        <v>0</v>
      </c>
      <c r="MM191" s="26">
        <f>IFERROR(Tableau17[[#This Row],[2019-T1-GLUCKSMANN Raphaël]]/Tableau17[[#This Row],[2019-T1-TOTAL]],"")</f>
        <v>6.7741935483870974E-2</v>
      </c>
      <c r="MN191" s="26">
        <f>IFERROR(Tableau17[[#This Row],[2019-T1-HAMON Benoît]]/Tableau17[[#This Row],[2019-T1-TOTAL]],"")</f>
        <v>3.2258064516129031E-2</v>
      </c>
      <c r="MO191" s="26">
        <f>IFERROR(Tableau17[[#This Row],[2019-T1-HELGEN Gilles]]/Tableau17[[#This Row],[2019-T1-TOTAL]],"")</f>
        <v>0</v>
      </c>
      <c r="MP191" s="26">
        <f>IFERROR(Tableau17[[#This Row],[2019-T1-JADOT Yannick]]/Tableau17[[#This Row],[2019-T1-TOTAL]],"")</f>
        <v>0.19354838709677419</v>
      </c>
      <c r="MQ191" s="26">
        <f>IFERROR(Tableau17[[#This Row],[2019-T1-LAGARDE Jean-Christophe]]/Tableau17[[#This Row],[2019-T1-TOTAL]],"")</f>
        <v>1.7741935483870968E-2</v>
      </c>
      <c r="MR191" s="26">
        <f>IFERROR(Tableau17[[#This Row],[2019-T1-LALANNE Francis]]/Tableau17[[#This Row],[2019-T1-TOTAL]],"")</f>
        <v>1.6129032258064516E-3</v>
      </c>
      <c r="MS191" s="26">
        <f>IFERROR(Tableau17[[#This Row],[2019-T1-LOISEAU Nathalie]]/Tableau17[[#This Row],[2019-T1-TOTAL]],"")</f>
        <v>0.25967741935483873</v>
      </c>
      <c r="MT191" s="26">
        <f>IFERROR(Tableau17[[#This Row],[2019-T1-MARIE Florie]]/Tableau17[[#This Row],[2019-T1-TOTAL]],"")</f>
        <v>3.2258064516129032E-3</v>
      </c>
      <c r="MU191" s="26">
        <f>IFERROR(Tableau17[[#This Row],[2008-T1-MACROEXTRDROITE]]/Tableau17[[#This Row],[2008-T1-MACROTOTALE]],"")</f>
        <v>6.8723702664796632E-2</v>
      </c>
      <c r="MV191" s="26">
        <f>IFERROR(Tableau17[[#This Row],[2008-T1-MACRODROITE]]/Tableau17[[#This Row],[2008-T1-MACROTOTALE]],"")</f>
        <v>0.52173913043478259</v>
      </c>
      <c r="MW191" s="26">
        <f>IFERROR(Tableau17[[#This Row],[2008-T1-MACROCENTRE]]/Tableau17[[#This Row],[2008-T1-MACROTOTALE]],"")</f>
        <v>0</v>
      </c>
      <c r="MX191" s="26">
        <f>IFERROR(Tableau17[[#This Row],[2008-T1-MACROGAUCHE]]/Tableau17[[#This Row],[2008-T1-MACROTOTALE]],"")</f>
        <v>0.40953716690042075</v>
      </c>
      <c r="MY191" s="26">
        <f>IFERROR(Tableau17[[#This Row],[2008-T1-MACROAUTRE]]/Tableau17[[#This Row],[2008-T1-MACROTOTALE]],"")</f>
        <v>0</v>
      </c>
      <c r="MZ191" s="26" t="str">
        <f>IFERROR(Tableau17[[#This Row],[2008-T2-MACROEXTRDROITE]]/Tableau17[[#This Row],[2008-T2-MACROTOTALE]],"")</f>
        <v/>
      </c>
      <c r="NA191" s="26" t="str">
        <f>IFERROR(Tableau17[[#This Row],[2008-T2-MACRODROITE]]/Tableau17[[#This Row],[2008-T2-MACROTOTALE]],"")</f>
        <v/>
      </c>
      <c r="NB191" s="26" t="str">
        <f>IFERROR(Tableau17[[#This Row],[2008-T2-MACROCENTRE]]/Tableau17[[#This Row],[2008-T2-MACROTOTALE]],"")</f>
        <v/>
      </c>
      <c r="NC191" s="26" t="str">
        <f>IFERROR(Tableau17[[#This Row],[2008-T2-MACROGAUCHE]]/Tableau17[[#This Row],[2008-T2-MACROTOTALE]],"")</f>
        <v/>
      </c>
      <c r="ND191" s="26" t="str">
        <f>IFERROR(Tableau17[[#This Row],[2008-T2-MACROAUTRE]]/Tableau17[[#This Row],[2008-T2-MACROTOTALE]],"")</f>
        <v/>
      </c>
      <c r="NE191" s="26">
        <f>IFERROR(Tableau17[[#This Row],[2014-T1-MACROEXTRDROITE]]/Tableau17[[#This Row],[2014-T1-MACROTOTALE]],"")</f>
        <v>0.16566265060240964</v>
      </c>
      <c r="NF191" s="26">
        <f>IFERROR(Tableau17[[#This Row],[2014-T1-MACRODROITE]]/Tableau17[[#This Row],[2014-T1-MACROTOTALE]],"")</f>
        <v>0.44427710843373491</v>
      </c>
      <c r="NG191" s="26">
        <f>IFERROR(Tableau17[[#This Row],[2014-T1-MACROCENTRE]]/Tableau17[[#This Row],[2014-T1-MACROTOTALE]],"")</f>
        <v>0</v>
      </c>
      <c r="NH191" s="26">
        <f>IFERROR(Tableau17[[#This Row],[2014-T1-MACROGAUCHE]]/Tableau17[[#This Row],[2014-T1-MACROTOTALE]],"")</f>
        <v>0.39006024096385544</v>
      </c>
      <c r="NI191" s="26">
        <f>IFERROR(Tableau17[[#This Row],[2014-T1-MACROAUTRE]]/Tableau17[[#This Row],[2014-T1-MACROTOTALE]],"")</f>
        <v>0</v>
      </c>
      <c r="NJ191" s="26" t="str">
        <f>IFERROR(Tableau17[[#This Row],[2014-T2-MACROEXTRDROITE]]/Tableau17[[#This Row],[2014-T2-MACROTOTALE]],"")</f>
        <v/>
      </c>
      <c r="NK191" s="26" t="str">
        <f>IFERROR(Tableau17[[#This Row],[2014-T2-MACRODROITE]]/Tableau17[[#This Row],[2014-T2-MACROTOTALE]],"")</f>
        <v/>
      </c>
      <c r="NL191" s="26" t="str">
        <f>IFERROR(Tableau17[[#This Row],[2014-T2-MACROCENTRE]]/Tableau17[[#This Row],[2014-T2-MACROTOTALE]],"")</f>
        <v/>
      </c>
      <c r="NM191" s="26" t="str">
        <f>IFERROR(Tableau17[[#This Row],[2014-T2-MACROGAUCHE]]/Tableau17[[#This Row],[2014-T2-MACROTOTALE]],"")</f>
        <v/>
      </c>
      <c r="NN191" s="26" t="str">
        <f>IFERROR(Tableau17[[#This Row],[2014-T2-MACROAUTRE]]/Tableau17[[#This Row],[2014-T2-MACROTOTALE]],"")</f>
        <v/>
      </c>
      <c r="NO191" s="26">
        <f>IFERROR( Tableau17[[#This Row],[2015-T1-MACROEXTRDROITE]]/Tableau17[[#This Row],[2015-T1-MACROTOTALE]],"")</f>
        <v>0.26595744680851063</v>
      </c>
      <c r="NP191" s="26">
        <f>IFERROR(Tableau17[[#This Row],[2015-T1-MACRODROITE]]/Tableau17[[#This Row],[2015-T1-MACROTOTALE]],"")</f>
        <v>0.32978723404255317</v>
      </c>
      <c r="NQ191" s="26">
        <f>IFERROR(Tableau17[[#This Row],[2015-T1-MACROCENTRE]]/Tableau17[[#This Row],[2015-T1-MACROTOTALE]],"")</f>
        <v>3.5460992907801421E-2</v>
      </c>
      <c r="NR191" s="26">
        <f>IFERROR(Tableau17[[#This Row],[2015-T1-MACROGAUCHE]]/Tableau17[[#This Row],[2015-T1-MACROTOTALE]],"")</f>
        <v>0.36879432624113473</v>
      </c>
      <c r="NS191" s="26">
        <f>IFERROR(Tableau17[[#This Row],[2015-T1-MACROAUTRE]]/Tableau17[[#This Row],[2015-T1-MACROTOTALE]],"")</f>
        <v>0</v>
      </c>
      <c r="NT191" s="26">
        <f>IFERROR(Tableau17[[#This Row],[2015-T2-MACROEXTRDROITE]]/Tableau17[[#This Row],[2015-T2-MACROTOTALE]],"")</f>
        <v>0.30037313432835822</v>
      </c>
      <c r="NU191" s="26">
        <f>IFERROR(Tableau17[[#This Row],[2015-T2-MACRODROITE]]/Tableau17[[#This Row],[2015-T2-MACROTOTALE]],"")</f>
        <v>0.69962686567164178</v>
      </c>
      <c r="NV191" s="26">
        <f>IFERROR(Tableau17[[#This Row],[2015-T2-MACROCENTRE]]/Tableau17[[#This Row],[2015-T2-MACROTOTALE]],"")</f>
        <v>0</v>
      </c>
      <c r="NW191" s="26">
        <f>IFERROR(Tableau17[[#This Row],[2015-T2-MACROGAUCHE]]/Tableau17[[#This Row],[2015-T2-MACROTOTALE]],"")</f>
        <v>0</v>
      </c>
      <c r="NX191" s="26">
        <f>IFERROR(Tableau17[[#This Row],[2015-T2-MACROAUTRE]]/Tableau17[[#This Row],[2015-T2-MACROTOTALE]],"")</f>
        <v>0</v>
      </c>
      <c r="NY191" s="26">
        <f>IFERROR(Tableau17[[#This Row],[2017-T1-MACROEXTRDROITE]]/Tableau17[[#This Row],[2017-T1-MACROTOTALE]],"")</f>
        <v>0.17502558853633571</v>
      </c>
      <c r="NZ191" s="26">
        <f>IFERROR(Tableau17[[#This Row],[2017-T1-MACRODROITE]]/Tableau17[[#This Row],[2017-T1-MACROTOTALE]],"")</f>
        <v>0.25281473899692936</v>
      </c>
      <c r="OA191" s="26">
        <f>IFERROR(Tableau17[[#This Row],[2017-T1-MACROCENTRE]]/Tableau17[[#This Row],[2017-T1-MACROTOTALE]],"")</f>
        <v>0.26919140225179122</v>
      </c>
      <c r="OB191" s="26">
        <f>IFERROR(Tableau17[[#This Row],[2017-T1-MACROGAUCHE]]/Tableau17[[#This Row],[2017-T1-MACROTOTALE]],"")</f>
        <v>0.29068577277379731</v>
      </c>
      <c r="OC191" s="26">
        <f>IFERROR(Tableau17[[#This Row],[2017-T1-MACROAUTRE]]/Tableau17[[#This Row],[2017-T1-MACROTOTALE]],"")</f>
        <v>1.2282497441146366E-2</v>
      </c>
      <c r="OD191" s="26">
        <f>IFERROR(Tableau17[[#This Row],[2017-T2-MACROEXTRDROITE]]/Tableau17[[#This Row],[2017-T2-MACROTOTALE]],"")</f>
        <v>0.22974607013301088</v>
      </c>
      <c r="OE191" s="26">
        <f>IFERROR(Tableau17[[#This Row],[2017-T2-MACRODROITE]]/Tableau17[[#This Row],[2017-T2-MACROTOTALE]],"")</f>
        <v>0</v>
      </c>
      <c r="OF191" s="26">
        <f>IFERROR(Tableau17[[#This Row],[2017-T2-MACROCENTRE]]/Tableau17[[#This Row],[2017-T2-MACROTOTALE]],"")</f>
        <v>0.77025392986698915</v>
      </c>
      <c r="OG191" s="26">
        <f>IFERROR(Tableau17[[#This Row],[2017-T2-MACROGAUCHE]]/Tableau17[[#This Row],[2017-T2-MACROTOTALE]],"")</f>
        <v>0</v>
      </c>
      <c r="OH191" s="26">
        <f>IFERROR(Tableau17[[#This Row],[2017-T2-MACROAUTRE]]/Tableau17[[#This Row],[2017-T2-MACROTOTALE]],"")</f>
        <v>0</v>
      </c>
      <c r="OI191" s="26">
        <f>IFERROR(Tableau17[[#This Row],[2019-T1-MACROEXTRDROITE]]/Tableau17[[#This Row],[2019-T1-MACROTOTALE]],"")</f>
        <v>0.20504731861198738</v>
      </c>
      <c r="OJ191" s="26">
        <f>IFERROR(Tableau17[[#This Row],[2019-T1-MACRODROITE]]/Tableau17[[#This Row],[2019-T1-MACROTOTALE]],"")</f>
        <v>0.1309148264984227</v>
      </c>
      <c r="OK191" s="26">
        <f>IFERROR(Tableau17[[#This Row],[2019-T1-MACROCENTRE]]/Tableau17[[#This Row],[2019-T1-MACROTOTALE]],"")</f>
        <v>0.25394321766561512</v>
      </c>
      <c r="OL191" s="26">
        <f>IFERROR(Tableau17[[#This Row],[2019-T1-MACROGAUCHE]]/Tableau17[[#This Row],[2019-T1-MACROTOTALE]],"")</f>
        <v>0.37223974763406942</v>
      </c>
      <c r="OM191" s="26">
        <f>IFERROR(Tableau17[[#This Row],[2019-T1-MACROAUTRE]]/Tableau17[[#This Row],[2019-T1-MACROTOTALE]],"")</f>
        <v>3.7854889589905363E-2</v>
      </c>
      <c r="ON191" s="26">
        <f>IFERROR(Tableau17[[#This Row],[2020-T1-MACROEXTRDROITE]]/Tableau17[[#This Row],[2020-T1-MACROTOTALE]],"")</f>
        <v>0.11594202898550725</v>
      </c>
      <c r="OO191" s="26">
        <f>IFERROR(Tableau17[[#This Row],[2020-T1-MACRODROITE]]/Tableau17[[#This Row],[2020-T1-MACROTOTALE]],"")</f>
        <v>0.2691511387163561</v>
      </c>
      <c r="OP191" s="26">
        <f>IFERROR(Tableau17[[#This Row],[2020-T1-MACROCENTRE]]/Tableau17[[#This Row],[2020-T1-MACROTOTALE]],"")</f>
        <v>0.10559006211180125</v>
      </c>
      <c r="OQ191" s="26">
        <f>IFERROR(Tableau17[[#This Row],[2020-T1-MACROGAUCHE]]/Tableau17[[#This Row],[2020-T1-MACROTOTALE]],"")</f>
        <v>0.50931677018633537</v>
      </c>
      <c r="OR191" s="26">
        <f>IFERROR(Tableau17[[#This Row],[2020-T1-MACROAUTRE]]/Tableau17[[#This Row],[2020-T1-MACROTOTALE]],"")</f>
        <v>0</v>
      </c>
      <c r="OS191" s="26">
        <f>IFERROR(Tableau17[[#This Row],[2017 (L)-T1-MACROEXTRDROITE]]/Tableau17[[#This Row],[2017 (L)-T1-MACROTOTALE]],"")</f>
        <v>1.1299435028248588E-2</v>
      </c>
      <c r="OT191" s="26">
        <f>IFERROR(Tableau17[[#This Row],[2017 (L)-T1-MACRODROITE]]/Tableau17[[#This Row],[2017 (L)-T1-MACROTOTALE]],"")</f>
        <v>0.2391713747645951</v>
      </c>
      <c r="OU191" s="26">
        <f>IFERROR(Tableau17[[#This Row],[2017 (L)-T1-MACROCENTRE]]/Tableau17[[#This Row],[2017 (L)-T1-MACROTOTALE]],"")</f>
        <v>0.4256120527306968</v>
      </c>
      <c r="OV191" s="26">
        <f>IFERROR(Tableau17[[#This Row],[2017 (L)-T1-MACROGAUCHE]]/Tableau17[[#This Row],[2017 (L)-T1-MACROTOTALE]],"")</f>
        <v>0.31826741996233521</v>
      </c>
      <c r="OW191" s="26">
        <f>IFERROR(Tableau17[[#This Row],[2017 (L)-T1-MACROAUTRE]]/Tableau17[[#This Row],[2017 (L)-T1-MACROTOTALE]],"")</f>
        <v>5.6497175141242938E-3</v>
      </c>
      <c r="OX191" s="26">
        <f>IFERROR(Tableau17[[#This Row],[2017 (L)-T2-MACROEXTRDROITE]]/Tableau17[[#This Row],[2017 (L)-T2-MACROTOTALE]],"")</f>
        <v>0</v>
      </c>
      <c r="OY191" s="26">
        <f>IFERROR(Tableau17[[#This Row],[2017 (L)-T2-MACRODROITE]]/Tableau17[[#This Row],[2017 (L)-T2-MACROTOTALE]],"")</f>
        <v>0</v>
      </c>
      <c r="OZ191" s="26">
        <f>IFERROR(Tableau17[[#This Row],[2017 (L)-T2-MACROCENTRE]]/Tableau17[[#This Row],[2017 (L)-T2-MACROTOTALE]],"")</f>
        <v>0.59952606635071093</v>
      </c>
      <c r="PA191" s="26">
        <f>IFERROR(Tableau17[[#This Row],[2017 (L)-T2-MACROGAUCHE]]/Tableau17[[#This Row],[2017 (L)-T2-MACROTOTALE]],"")</f>
        <v>0.40047393364928913</v>
      </c>
      <c r="PB191" s="26">
        <f>IFERROR(Tableau17[[#This Row],[2017 (L)-T2-MACROAUTRE]]/Tableau17[[#This Row],[2017 (L)-T2-MACROTOTALE]],"")</f>
        <v>0</v>
      </c>
      <c r="PC191" s="26">
        <f>IFERROR(Tableau17[[#This Row],[2008_T1_PROCUS]]/Tableau17[[#This Row],[2008_T1_INSCRITS]],0)</f>
        <v>2.4279210925644917E-2</v>
      </c>
      <c r="PD191" s="26">
        <f>IFERROR(Tableau17[[#This Row],[2008_T2_PROCUS]]/Tableau17[[#This Row],[2008_T2_INSCRITS]],0)</f>
        <v>0</v>
      </c>
      <c r="PE191" s="26">
        <f>Tableau17[[#This Row],[2014_T1_PROCUS]]/Tableau17[[#This Row],[2014_T1_INSCRITS]]</f>
        <v>1.1529592621060722E-2</v>
      </c>
      <c r="PF191" s="26">
        <f>IFERROR(Tableau17[[#This Row],[2014_T2_PROCUS]]/Tableau17[[#This Row],[2014_T2_INSCRITS]],0)</f>
        <v>0</v>
      </c>
    </row>
    <row r="192" spans="1:422" hidden="1" x14ac:dyDescent="0.2">
      <c r="A192" s="1">
        <v>1</v>
      </c>
      <c r="B192" s="1" t="s">
        <v>243</v>
      </c>
      <c r="C192" s="1" t="s">
        <v>340</v>
      </c>
      <c r="D192" s="1" t="s">
        <v>340</v>
      </c>
      <c r="E192" s="1">
        <v>757</v>
      </c>
      <c r="F192" s="1">
        <v>5.3604320000000003</v>
      </c>
      <c r="G192" s="1">
        <v>43.287982</v>
      </c>
      <c r="H192" s="3">
        <v>1178</v>
      </c>
      <c r="I192" s="3">
        <v>202</v>
      </c>
      <c r="L192" s="1">
        <v>37</v>
      </c>
      <c r="M192" s="1">
        <v>10</v>
      </c>
      <c r="N192" s="1">
        <v>4</v>
      </c>
      <c r="P192" s="1">
        <v>118</v>
      </c>
      <c r="Q192" s="1">
        <v>39</v>
      </c>
      <c r="R192" s="1">
        <v>104</v>
      </c>
      <c r="S192" s="1">
        <v>149</v>
      </c>
      <c r="T192" s="1">
        <v>39</v>
      </c>
      <c r="U192" s="1">
        <v>500</v>
      </c>
      <c r="V192" s="1">
        <v>1131</v>
      </c>
      <c r="W192" s="1">
        <v>689</v>
      </c>
      <c r="X192" s="1">
        <v>13</v>
      </c>
      <c r="Y192" s="2">
        <v>0.60919540000000005</v>
      </c>
      <c r="Z192" s="1">
        <v>1131</v>
      </c>
      <c r="AA192" s="1">
        <v>753</v>
      </c>
      <c r="AB192" s="1">
        <v>13</v>
      </c>
      <c r="AC192" s="2">
        <v>0.66578249</v>
      </c>
      <c r="AD192" s="1">
        <v>1178</v>
      </c>
      <c r="AE192" s="1">
        <v>515</v>
      </c>
      <c r="AF192" s="2">
        <v>0.43718166000000003</v>
      </c>
      <c r="AG192" s="1">
        <f t="shared" si="2"/>
        <v>202</v>
      </c>
      <c r="AH192" s="1">
        <v>1130</v>
      </c>
      <c r="AI192" s="1">
        <v>709</v>
      </c>
      <c r="AJ192" s="1">
        <v>13</v>
      </c>
      <c r="AK192" s="2">
        <v>0.62743362999999996</v>
      </c>
      <c r="AL192" s="1">
        <v>1132</v>
      </c>
      <c r="AM192" s="1">
        <v>773</v>
      </c>
      <c r="AN192" s="1">
        <v>33</v>
      </c>
      <c r="AO192" s="2">
        <v>0.68286219000000004</v>
      </c>
      <c r="AP192" s="1">
        <v>1133</v>
      </c>
      <c r="AQ192" s="1">
        <v>592</v>
      </c>
      <c r="AR192" s="2">
        <v>0.52250662000000003</v>
      </c>
      <c r="AS192" s="1">
        <v>1133</v>
      </c>
      <c r="AT192" s="1">
        <v>591</v>
      </c>
      <c r="AU192" s="2">
        <v>0.52162401000000003</v>
      </c>
      <c r="AV192" s="1">
        <v>1186</v>
      </c>
      <c r="AW192" s="1">
        <v>619</v>
      </c>
      <c r="AX192" s="2">
        <v>0.52192243000000005</v>
      </c>
      <c r="AY192" s="1">
        <v>1186</v>
      </c>
      <c r="AZ192" s="1">
        <v>511</v>
      </c>
      <c r="BA192" s="2">
        <v>0.43086003</v>
      </c>
      <c r="BB192" s="1">
        <v>1184</v>
      </c>
      <c r="BC192" s="1">
        <v>898</v>
      </c>
      <c r="BD192" s="2">
        <v>0.75844595000000004</v>
      </c>
      <c r="BE192" s="1">
        <v>1184</v>
      </c>
      <c r="BF192" s="1">
        <v>850</v>
      </c>
      <c r="BG192" s="2">
        <v>0.71790540999999997</v>
      </c>
      <c r="BH192" s="1">
        <v>1184</v>
      </c>
      <c r="BI192" s="1">
        <v>654</v>
      </c>
      <c r="BJ192" s="2">
        <v>0.55236485999999996</v>
      </c>
      <c r="BK192" s="1">
        <v>37</v>
      </c>
      <c r="BL192" s="1">
        <v>3</v>
      </c>
      <c r="BN192" s="1">
        <v>28</v>
      </c>
      <c r="BO192" s="1">
        <v>73</v>
      </c>
      <c r="BP192" s="1">
        <v>297</v>
      </c>
      <c r="BQ192" s="1">
        <v>248</v>
      </c>
      <c r="BR192" s="1">
        <v>686</v>
      </c>
      <c r="BT192" s="1">
        <v>335</v>
      </c>
      <c r="BU192" s="1">
        <v>406</v>
      </c>
      <c r="BW192" s="1">
        <v>741</v>
      </c>
      <c r="BX192" s="1">
        <v>9</v>
      </c>
      <c r="BZ192" s="1">
        <v>40</v>
      </c>
      <c r="CA192" s="1">
        <v>0</v>
      </c>
      <c r="CB192" s="1">
        <v>39</v>
      </c>
      <c r="CC192" s="1">
        <v>130</v>
      </c>
      <c r="CD192" s="1">
        <v>280</v>
      </c>
      <c r="CE192" s="1">
        <v>167</v>
      </c>
      <c r="CF192" s="1">
        <v>665</v>
      </c>
      <c r="CG192" s="1">
        <v>147</v>
      </c>
      <c r="CH192" s="1">
        <v>361</v>
      </c>
      <c r="CI192" s="1">
        <v>222</v>
      </c>
      <c r="CJ192" s="1">
        <v>730</v>
      </c>
      <c r="CL192" s="1">
        <v>8</v>
      </c>
      <c r="CM192" s="1">
        <v>12</v>
      </c>
      <c r="CO192" s="1">
        <v>52</v>
      </c>
      <c r="CP192" s="1">
        <v>195</v>
      </c>
      <c r="CQ192" s="1">
        <v>18</v>
      </c>
      <c r="CT192" s="1">
        <v>171</v>
      </c>
      <c r="CU192" s="1">
        <v>120</v>
      </c>
      <c r="CW192" s="1">
        <v>576</v>
      </c>
      <c r="CY192" s="1">
        <v>217</v>
      </c>
      <c r="DA192" s="1">
        <v>301</v>
      </c>
      <c r="DC192" s="1">
        <v>518</v>
      </c>
      <c r="DD192" s="1">
        <v>26</v>
      </c>
      <c r="DE192" s="1">
        <v>5</v>
      </c>
      <c r="DF192" s="1">
        <v>10</v>
      </c>
      <c r="DI192" s="1">
        <v>26</v>
      </c>
      <c r="DJ192" s="1">
        <v>4</v>
      </c>
      <c r="DK192" s="1">
        <v>0</v>
      </c>
      <c r="DL192" s="1">
        <v>71</v>
      </c>
      <c r="DM192" s="1">
        <v>111</v>
      </c>
      <c r="DN192" s="1">
        <v>126</v>
      </c>
      <c r="DQ192" s="1">
        <v>3</v>
      </c>
      <c r="DR192" s="1">
        <v>203</v>
      </c>
      <c r="DS192" s="1">
        <v>24</v>
      </c>
      <c r="DU192" s="1">
        <v>609</v>
      </c>
      <c r="DX192" s="1">
        <v>195</v>
      </c>
      <c r="DZ192" s="1">
        <v>236</v>
      </c>
      <c r="EA192" s="1">
        <v>431</v>
      </c>
      <c r="EB192" s="1">
        <v>3</v>
      </c>
      <c r="EC192" s="1">
        <v>3</v>
      </c>
      <c r="ED192" s="1">
        <v>0</v>
      </c>
      <c r="EE192" s="1">
        <v>35</v>
      </c>
      <c r="EF192" s="1">
        <v>189</v>
      </c>
      <c r="EG192" s="1">
        <v>45</v>
      </c>
      <c r="EH192" s="1">
        <v>2</v>
      </c>
      <c r="EI192" s="1">
        <v>203</v>
      </c>
      <c r="EJ192" s="1">
        <v>185</v>
      </c>
      <c r="EK192" s="1">
        <v>212</v>
      </c>
      <c r="EL192" s="1">
        <v>5</v>
      </c>
      <c r="EM192" s="1">
        <v>882</v>
      </c>
      <c r="EN192" s="1">
        <v>280</v>
      </c>
      <c r="EO192" s="1">
        <v>494</v>
      </c>
      <c r="EP192" s="1">
        <v>774</v>
      </c>
      <c r="EQ192" s="1">
        <v>0</v>
      </c>
      <c r="ER192" s="1">
        <v>2</v>
      </c>
      <c r="ES192" s="1">
        <v>3</v>
      </c>
      <c r="ET192" s="1">
        <v>43</v>
      </c>
      <c r="EU192" s="1">
        <v>4</v>
      </c>
      <c r="EV192" s="1">
        <v>163</v>
      </c>
      <c r="EW192" s="1">
        <v>65</v>
      </c>
      <c r="EX192" s="1">
        <v>0</v>
      </c>
      <c r="EY192" s="1">
        <v>8</v>
      </c>
      <c r="EZ192" s="1">
        <v>22</v>
      </c>
      <c r="FA192" s="1">
        <v>0</v>
      </c>
      <c r="FB192" s="1">
        <v>0</v>
      </c>
      <c r="FC192" s="1">
        <v>0</v>
      </c>
      <c r="FD192" s="1">
        <v>0</v>
      </c>
      <c r="FE192" s="1">
        <v>0</v>
      </c>
      <c r="FF192" s="1">
        <v>0</v>
      </c>
      <c r="FG192" s="1">
        <v>0</v>
      </c>
      <c r="FH192" s="1">
        <v>17</v>
      </c>
      <c r="FI192" s="1">
        <v>1</v>
      </c>
      <c r="FJ192" s="1">
        <v>37</v>
      </c>
      <c r="FK192" s="1">
        <v>24</v>
      </c>
      <c r="FL192" s="1">
        <v>0</v>
      </c>
      <c r="FM192" s="1">
        <v>91</v>
      </c>
      <c r="FN192" s="1">
        <v>12</v>
      </c>
      <c r="FO192" s="1">
        <v>2</v>
      </c>
      <c r="FP192" s="1">
        <v>120</v>
      </c>
      <c r="FQ192" s="1">
        <v>7</v>
      </c>
      <c r="FR192" s="1">
        <f>SUM(Tableau17[[#This Row],[2019-T1-ALEXANDRE Audric]:[2019-T1-MARIE Florie]])</f>
        <v>621</v>
      </c>
      <c r="FS192" s="1">
        <v>73</v>
      </c>
      <c r="FT192" s="1">
        <v>337</v>
      </c>
      <c r="FU192" s="1">
        <v>0</v>
      </c>
      <c r="FV192" s="1">
        <v>276</v>
      </c>
      <c r="FW192" s="1">
        <v>0</v>
      </c>
      <c r="FX192" s="1">
        <v>686</v>
      </c>
      <c r="FY192" s="1">
        <v>0</v>
      </c>
      <c r="FZ192" s="1">
        <v>406</v>
      </c>
      <c r="GA192" s="1">
        <v>0</v>
      </c>
      <c r="GB192" s="1">
        <v>335</v>
      </c>
      <c r="GC192" s="1">
        <v>0</v>
      </c>
      <c r="GD192" s="1">
        <v>741</v>
      </c>
      <c r="GE192" s="1">
        <v>130</v>
      </c>
      <c r="GF192" s="1">
        <v>280</v>
      </c>
      <c r="GG192" s="1">
        <v>9</v>
      </c>
      <c r="GH192" s="1">
        <v>246</v>
      </c>
      <c r="GI192" s="1">
        <v>0</v>
      </c>
      <c r="GJ192" s="1">
        <v>665</v>
      </c>
      <c r="GK192" s="1">
        <v>147</v>
      </c>
      <c r="GL192" s="1">
        <v>361</v>
      </c>
      <c r="GM192" s="1">
        <v>0</v>
      </c>
      <c r="GN192" s="1">
        <v>222</v>
      </c>
      <c r="GO192" s="1">
        <v>0</v>
      </c>
      <c r="GP192" s="1">
        <v>730</v>
      </c>
      <c r="GQ192" s="1">
        <v>203</v>
      </c>
      <c r="GR192" s="1">
        <v>183</v>
      </c>
      <c r="GS192" s="1">
        <v>18</v>
      </c>
      <c r="GT192" s="1">
        <v>172</v>
      </c>
      <c r="GU192" s="1">
        <v>0</v>
      </c>
      <c r="GV192" s="1">
        <v>576</v>
      </c>
      <c r="GW192" s="1">
        <v>217</v>
      </c>
      <c r="GX192" s="1">
        <v>301</v>
      </c>
      <c r="GY192" s="1">
        <v>0</v>
      </c>
      <c r="GZ192" s="1">
        <v>0</v>
      </c>
      <c r="HA192" s="1">
        <v>0</v>
      </c>
      <c r="HB192" s="1">
        <v>518</v>
      </c>
      <c r="HC192" s="1">
        <v>241</v>
      </c>
      <c r="HD192" s="1">
        <v>189</v>
      </c>
      <c r="HE192" s="1">
        <v>212</v>
      </c>
      <c r="HF192" s="1">
        <v>238</v>
      </c>
      <c r="HG192" s="1">
        <v>2</v>
      </c>
      <c r="HH192" s="1">
        <v>882</v>
      </c>
      <c r="HI192" s="1">
        <v>280</v>
      </c>
      <c r="HJ192" s="1">
        <v>0</v>
      </c>
      <c r="HK192" s="1">
        <v>494</v>
      </c>
      <c r="HL192" s="1">
        <v>0</v>
      </c>
      <c r="HM192" s="1">
        <v>0</v>
      </c>
      <c r="HN192" s="1">
        <v>774</v>
      </c>
      <c r="HO192" s="1">
        <v>183</v>
      </c>
      <c r="HP192" s="1">
        <v>77</v>
      </c>
      <c r="HQ192" s="1">
        <v>120</v>
      </c>
      <c r="HR192" s="1">
        <v>219</v>
      </c>
      <c r="HS192" s="1">
        <v>43</v>
      </c>
      <c r="HT192" s="1">
        <v>642</v>
      </c>
      <c r="HU192" s="1">
        <v>108</v>
      </c>
      <c r="HV192" s="1">
        <v>155</v>
      </c>
      <c r="HW192" s="1">
        <v>39</v>
      </c>
      <c r="HX192" s="1">
        <v>198</v>
      </c>
      <c r="HY192" s="1">
        <v>0</v>
      </c>
      <c r="HZ192" s="1">
        <v>500</v>
      </c>
      <c r="IA192" s="1">
        <v>125</v>
      </c>
      <c r="IB192" s="1">
        <v>126</v>
      </c>
      <c r="IC192" s="1">
        <v>203</v>
      </c>
      <c r="ID192" s="1">
        <v>147</v>
      </c>
      <c r="IE192" s="1">
        <v>8</v>
      </c>
      <c r="IF192" s="1">
        <v>609</v>
      </c>
      <c r="IG192" s="1">
        <v>0</v>
      </c>
      <c r="IH192" s="1">
        <v>195</v>
      </c>
      <c r="II192" s="1">
        <v>236</v>
      </c>
      <c r="IJ192" s="1">
        <v>0</v>
      </c>
      <c r="IK192" s="1">
        <v>0</v>
      </c>
      <c r="IL192" s="1">
        <v>431</v>
      </c>
      <c r="IM192" s="26">
        <f>IFERROR(Tableau17[[#This Row],[LDIV]]/Tableau17[[#This Row],[Total général]],"")</f>
        <v>0</v>
      </c>
      <c r="IN192" s="26">
        <f>IFERROR(Tableau17[[#This Row],[LDVC]]/Tableau17[[#This Row],[Total général]],"")</f>
        <v>0</v>
      </c>
      <c r="IO192" s="26">
        <f>IFERROR(Tableau17[[#This Row],[LDVD]]/Tableau17[[#This Row],[Total général]],"")</f>
        <v>7.3999999999999996E-2</v>
      </c>
      <c r="IP192" s="26">
        <f>IFERROR(Tableau17[[#This Row],[LDVG]]/Tableau17[[#This Row],[Total général]],"")</f>
        <v>0.02</v>
      </c>
      <c r="IQ192" s="26">
        <f>IFERROR(Tableau17[[#This Row],[LEXD]]/Tableau17[[#This Row],[Total général]],"")</f>
        <v>8.0000000000000002E-3</v>
      </c>
      <c r="IR192" s="26">
        <f>IFERROR(Tableau17[[#This Row],[LEXG]]/Tableau17[[#This Row],[Total général]],"")</f>
        <v>0</v>
      </c>
      <c r="IS192" s="26">
        <f>IFERROR(Tableau17[[#This Row],[LLR]]/Tableau17[[#This Row],[Total général]],"")</f>
        <v>0.23599999999999999</v>
      </c>
      <c r="IT192" s="26">
        <f>IFERROR(Tableau17[[#This Row],[LREM]]/Tableau17[[#This Row],[Total général]],"")</f>
        <v>7.8E-2</v>
      </c>
      <c r="IU192" s="26">
        <f>IFERROR(Tableau17[[#This Row],[LRN]]/Tableau17[[#This Row],[Total général]],"")</f>
        <v>0.20799999999999999</v>
      </c>
      <c r="IV192" s="26">
        <f>IFERROR(Tableau17[[#This Row],[LUG]]/Tableau17[[#This Row],[Total général]],"")</f>
        <v>0.29799999999999999</v>
      </c>
      <c r="IW192" s="26">
        <f>IFERROR(Tableau17[[#This Row],[LVEC]]/Tableau17[[#This Row],[Total général]],"")</f>
        <v>7.8E-2</v>
      </c>
      <c r="IX192" s="26">
        <f>IFERROR(Tableau17[[#This Row],[2008-T1-LCMD]]/Tableau17[[#This Row],[2008-T1-TOTAL]],"")</f>
        <v>5.393586005830904E-2</v>
      </c>
      <c r="IY192" s="26">
        <f>IFERROR(Tableau17[[#This Row],[2008-T1-LDVD]]/Tableau17[[#This Row],[2008-T1-TOTAL]],"")</f>
        <v>4.3731778425655978E-3</v>
      </c>
      <c r="IZ192" s="26">
        <f>IFERROR(Tableau17[[#This Row],[2008-T1-LEXD]]/Tableau17[[#This Row],[2008-T1-TOTAL]],"")</f>
        <v>0</v>
      </c>
      <c r="JA192" s="26">
        <f>IFERROR(Tableau17[[#This Row],[2008-T1-LEXG]]/Tableau17[[#This Row],[2008-T1-TOTAL]],"")</f>
        <v>4.0816326530612242E-2</v>
      </c>
      <c r="JB192" s="26">
        <f>IFERROR(Tableau17[[#This Row],[2008-T1-LFN]]/Tableau17[[#This Row],[2008-T1-TOTAL]],"")</f>
        <v>0.10641399416909621</v>
      </c>
      <c r="JC192" s="26">
        <f>IFERROR(Tableau17[[#This Row],[2008-T1-LMAJ]]/Tableau17[[#This Row],[2008-T1-TOTAL]],"")</f>
        <v>0.43294460641399418</v>
      </c>
      <c r="JD192" s="26">
        <f>IFERROR(Tableau17[[#This Row],[2008-T1-LUG]]/Tableau17[[#This Row],[2008-T1-TOTAL]],"")</f>
        <v>0.36151603498542273</v>
      </c>
      <c r="JE192" s="26">
        <f>IFERROR(Tableau17[[#This Row],[2008-T2-LFN]]/Tableau17[[#This Row],[2008-T2-TOTAL]],"")</f>
        <v>0</v>
      </c>
      <c r="JF192" s="26">
        <f>IFERROR(Tableau17[[#This Row],[2008-T2-LGC]]/Tableau17[[#This Row],[2008-T2-TOTAL]],"")</f>
        <v>0.45209176788124156</v>
      </c>
      <c r="JG192" s="26">
        <f>IFERROR(Tableau17[[#This Row],[2008-T2-LMAJ]]/Tableau17[[#This Row],[2008-T2-TOTAL]],"")</f>
        <v>0.54790823211875839</v>
      </c>
      <c r="JH192" s="26">
        <f>IFERROR(Tableau17[[#This Row],[2008-T2-LUG]]/Tableau17[[#This Row],[2008-T2-TOTAL]],"")</f>
        <v>0</v>
      </c>
      <c r="JI192" s="26">
        <f>IFERROR(Tableau17[[#This Row],[2014-T1-LDIV]]/Tableau17[[#This Row],[2014-T1-TOTAL]],"")</f>
        <v>1.3533834586466165E-2</v>
      </c>
      <c r="JJ192" s="26">
        <f>IFERROR(Tableau17[[#This Row],[2014-T1-LDVD]]/Tableau17[[#This Row],[2014-T1-TOTAL]],"")</f>
        <v>0</v>
      </c>
      <c r="JK192" s="26">
        <f>IFERROR(Tableau17[[#This Row],[2014-T1-LDVG]]/Tableau17[[#This Row],[2014-T1-TOTAL]],"")</f>
        <v>6.0150375939849621E-2</v>
      </c>
      <c r="JL192" s="26">
        <f>IFERROR(Tableau17[[#This Row],[2014-T1-LEXG]]/Tableau17[[#This Row],[2014-T1-TOTAL]],"")</f>
        <v>0</v>
      </c>
      <c r="JM192" s="26">
        <f>IFERROR(Tableau17[[#This Row],[2014-T1-LFG]]/Tableau17[[#This Row],[2014-T1-TOTAL]],"")</f>
        <v>5.8646616541353384E-2</v>
      </c>
      <c r="JN192" s="26">
        <f>IFERROR(Tableau17[[#This Row],[2014-T1-LFN]]/Tableau17[[#This Row],[2014-T1-TOTAL]],"")</f>
        <v>0.19548872180451127</v>
      </c>
      <c r="JO192" s="26">
        <f>IFERROR(Tableau17[[#This Row],[2014-T1-LUD]]/Tableau17[[#This Row],[2014-T1-TOTAL]],"")</f>
        <v>0.42105263157894735</v>
      </c>
      <c r="JP192" s="26">
        <f>IFERROR(Tableau17[[#This Row],[2014-T1-LUG]]/Tableau17[[#This Row],[2014-T1-TOTAL]],"")</f>
        <v>0.2511278195488722</v>
      </c>
      <c r="JQ192" s="26">
        <f>IFERROR(Tableau17[[#This Row],[2014-T2-LFN]]/Tableau17[[#This Row],[2014-T2-TOTAL]],"")</f>
        <v>0.20136986301369864</v>
      </c>
      <c r="JR192" s="26">
        <f>IFERROR(Tableau17[[#This Row],[2014-T2-LUD]]/Tableau17[[#This Row],[2014-T2-TOTAL]],"")</f>
        <v>0.4945205479452055</v>
      </c>
      <c r="JS192" s="26">
        <f>IFERROR(Tableau17[[#This Row],[2014-T2-LUG]]/Tableau17[[#This Row],[2014-T2-TOTAL]],"")</f>
        <v>0.30410958904109592</v>
      </c>
      <c r="JT192" s="26">
        <f>IFERROR(Tableau17[[#This Row],[2015-T1-BC-DIV]]/Tableau17[[#This Row],[2015-T1-TOTAL]],"")</f>
        <v>0</v>
      </c>
      <c r="JU192" s="26">
        <f>IFERROR(Tableau17[[#This Row],[2015-T1-BC-DLF]]/Tableau17[[#This Row],[2015-T1-TOTAL]],"")</f>
        <v>1.3888888888888888E-2</v>
      </c>
      <c r="JV192" s="26">
        <f>IFERROR(Tableau17[[#This Row],[2015-T1-BC-DVD]]/Tableau17[[#This Row],[2015-T1-TOTAL]],"")</f>
        <v>2.0833333333333332E-2</v>
      </c>
      <c r="JW192" s="26">
        <f>IFERROR(Tableau17[[#This Row],[2015-T1-BC-DVG]]/Tableau17[[#This Row],[2015-T1-TOTAL]],"")</f>
        <v>0</v>
      </c>
      <c r="JX192" s="26">
        <f>IFERROR(Tableau17[[#This Row],[2015-T1-BC-FG]]/Tableau17[[#This Row],[2015-T1-TOTAL]],"")</f>
        <v>9.0277777777777776E-2</v>
      </c>
      <c r="JY192" s="26">
        <f>IFERROR(Tableau17[[#This Row],[2015-T1-BC-FN]]/Tableau17[[#This Row],[2015-T1-TOTAL]],"")</f>
        <v>0.33854166666666669</v>
      </c>
      <c r="JZ192" s="26">
        <f>IFERROR(Tableau17[[#This Row],[2015-T1-BC-MDM]]/Tableau17[[#This Row],[2015-T1-TOTAL]],"")</f>
        <v>3.125E-2</v>
      </c>
      <c r="KA192" s="26">
        <f>IFERROR(Tableau17[[#This Row],[2015-T1-BC-RDG]]/Tableau17[[#This Row],[2015-T1-TOTAL]],"")</f>
        <v>0</v>
      </c>
      <c r="KB192" s="26">
        <f>IFERROR(Tableau17[[#This Row],[2015-T1-BC-SOC]]/Tableau17[[#This Row],[2015-T1-TOTAL]],"")</f>
        <v>0</v>
      </c>
      <c r="KC192" s="26">
        <f>IFERROR(Tableau17[[#This Row],[2015-T1-BC-UD]]/Tableau17[[#This Row],[2015-T1-TOTAL]],"")</f>
        <v>0.296875</v>
      </c>
      <c r="KD192" s="26">
        <f>IFERROR(Tableau17[[#This Row],[2015-T1-BC-UG]]/Tableau17[[#This Row],[2015-T1-TOTAL]],"")</f>
        <v>0.20833333333333334</v>
      </c>
      <c r="KE192" s="26">
        <f>IFERROR(Tableau17[[#This Row],[2015-T1-BC-VEC]]/Tableau17[[#This Row],[2015-T1-TOTAL]],"")</f>
        <v>0</v>
      </c>
      <c r="KF192" s="26">
        <f>IFERROR(Tableau17[[#This Row],[2015-T2-BC-DVG]]/Tableau17[[#This Row],[2015-T2-TOTAL]],"")</f>
        <v>0</v>
      </c>
      <c r="KG192" s="26">
        <f>IFERROR(Tableau17[[#This Row],[2015-T2-BC-FN]]/Tableau17[[#This Row],[2015-T2-TOTAL]],"")</f>
        <v>0.41891891891891891</v>
      </c>
      <c r="KH192" s="26">
        <f>IFERROR(Tableau17[[#This Row],[2015-T2-BC-SOC]]/Tableau17[[#This Row],[2015-T2-TOTAL]],"")</f>
        <v>0</v>
      </c>
      <c r="KI192" s="26">
        <f>IFERROR(Tableau17[[#This Row],[2015-T2-BC-UD]]/Tableau17[[#This Row],[2015-T2-TOTAL]],"")</f>
        <v>0.58108108108108103</v>
      </c>
      <c r="KJ192" s="26">
        <f>IFERROR(Tableau17[[#This Row],[2015-T2-BC-UG]]/Tableau17[[#This Row],[2015-T2-TOTAL]],"")</f>
        <v>0</v>
      </c>
      <c r="KK192" s="26">
        <f>IFERROR(Tableau17[[#This Row],[2017 (L)-T1-COM]]/Tableau17[[#This Row],[2017 (L)-T1-TOTAL]],"")</f>
        <v>4.2692939244663386E-2</v>
      </c>
      <c r="KL192" s="26">
        <f>IFERROR(Tableau17[[#This Row],[2017 (L)-T1-DIV]]/Tableau17[[#This Row],[2017 (L)-T1-TOTAL]],"")</f>
        <v>8.2101806239737278E-3</v>
      </c>
      <c r="KM192" s="26">
        <f>IFERROR(Tableau17[[#This Row],[2017 (L)-T1-DLF]]/Tableau17[[#This Row],[2017 (L)-T1-TOTAL]],"")</f>
        <v>1.6420361247947456E-2</v>
      </c>
      <c r="KN192" s="26">
        <f>IFERROR(Tableau17[[#This Row],[2017 (L)-T1-DVD]]/Tableau17[[#This Row],[2017 (L)-T1-TOTAL]],"")</f>
        <v>0</v>
      </c>
      <c r="KO192" s="26">
        <f>IFERROR(Tableau17[[#This Row],[2017 (L)-T1-DVG]]/Tableau17[[#This Row],[2017 (L)-T1-TOTAL]],"")</f>
        <v>0</v>
      </c>
      <c r="KP192" s="26">
        <f>IFERROR(Tableau17[[#This Row],[2017 (L)-T1-ECO]]/Tableau17[[#This Row],[2017 (L)-T1-TOTAL]],"")</f>
        <v>4.2692939244663386E-2</v>
      </c>
      <c r="KQ192" s="26">
        <f>IFERROR(Tableau17[[#This Row],[2017 (L)-T1-EXD]]/Tableau17[[#This Row],[2017 (L)-T1-TOTAL]],"")</f>
        <v>6.5681444991789817E-3</v>
      </c>
      <c r="KR192" s="26">
        <f>IFERROR(Tableau17[[#This Row],[2017 (L)-T1-EXG]]/Tableau17[[#This Row],[2017 (L)-T1-TOTAL]],"")</f>
        <v>0</v>
      </c>
      <c r="KS192" s="26">
        <f>IFERROR(Tableau17[[#This Row],[2017 (L)-T1-FI]]/Tableau17[[#This Row],[2017 (L)-T1-TOTAL]],"")</f>
        <v>0.11658456486042693</v>
      </c>
      <c r="KT192" s="26">
        <f>IFERROR(Tableau17[[#This Row],[2017 (L)-T1-FN]]/Tableau17[[#This Row],[2017 (L)-T1-TOTAL]],"")</f>
        <v>0.18226600985221675</v>
      </c>
      <c r="KU192" s="26">
        <f>IFERROR(Tableau17[[#This Row],[2017 (L)-T1-LR]]/Tableau17[[#This Row],[2017 (L)-T1-TOTAL]],"")</f>
        <v>0.20689655172413793</v>
      </c>
      <c r="KV192" s="26">
        <f>IFERROR(Tableau17[[#This Row],[2017 (L)-T1-MDM]]/Tableau17[[#This Row],[2017 (L)-T1-TOTAL]],"")</f>
        <v>0</v>
      </c>
      <c r="KW192" s="26">
        <f>IFERROR(Tableau17[[#This Row],[2017 (L)-T1-RDG]]/Tableau17[[#This Row],[2017 (L)-T1-TOTAL]],"")</f>
        <v>0</v>
      </c>
      <c r="KX192" s="26">
        <f>IFERROR(Tableau17[[#This Row],[2017 (L)-T1-REG]]/Tableau17[[#This Row],[2017 (L)-T1-TOTAL]],"")</f>
        <v>4.9261083743842365E-3</v>
      </c>
      <c r="KY192" s="26">
        <f>IFERROR(Tableau17[[#This Row],[2017 (L)-T1-REM]]/Tableau17[[#This Row],[2017 (L)-T1-TOTAL]],"")</f>
        <v>0.33333333333333331</v>
      </c>
      <c r="KZ192" s="26">
        <f>IFERROR(Tableau17[[#This Row],[2017 (L)-T1-SOC]]/Tableau17[[#This Row],[2017 (L)-T1-TOTAL]],"")</f>
        <v>3.9408866995073892E-2</v>
      </c>
      <c r="LA192" s="26">
        <f>IFERROR(Tableau17[[#This Row],[2017 (L)-T1-UDI]]/Tableau17[[#This Row],[2017 (L)-T1-TOTAL]],"")</f>
        <v>0</v>
      </c>
      <c r="LB192" s="26">
        <f>IFERROR(Tableau17[[#This Row],[2017 (L)-T2-FI]]/Tableau17[[#This Row],[2017 (L)-T2-TOTAL]],"")</f>
        <v>0</v>
      </c>
      <c r="LC192" s="26">
        <f>IFERROR(Tableau17[[#This Row],[2017 (L)-T2-FN]]/Tableau17[[#This Row],[2017 (L)-T2-TOTAL]],"")</f>
        <v>0</v>
      </c>
      <c r="LD192" s="26">
        <f>IFERROR(Tableau17[[#This Row],[2017 (L)-T2-LR]]/Tableau17[[#This Row],[2017 (L)-T2-TOTAL]],"")</f>
        <v>0.45243619489559167</v>
      </c>
      <c r="LE192" s="26">
        <f>IFERROR(Tableau17[[#This Row],[2017 (L)-T2-MDM]]/Tableau17[[#This Row],[2017 (L)-T2-TOTAL]],"")</f>
        <v>0</v>
      </c>
      <c r="LF192" s="26">
        <f>IFERROR(Tableau17[[#This Row],[2017 (L)-T2-REM]]/Tableau17[[#This Row],[2017 (L)-T2-TOTAL]],"")</f>
        <v>0.54756380510440839</v>
      </c>
      <c r="LG192" s="26">
        <f>IFERROR(Tableau17[[#This Row],[2017-T1-ARTHAUD Nathalie]]/Tableau17[[#This Row],[2017-T1-TOTAL]],"")</f>
        <v>3.4013605442176869E-3</v>
      </c>
      <c r="LH192" s="26">
        <f>IFERROR(Tableau17[[#This Row],[2017-T1-ASSELINEAU Fran]]/Tableau17[[#This Row],[2017-T1-TOTAL]],"")</f>
        <v>3.4013605442176869E-3</v>
      </c>
      <c r="LI192" s="26">
        <f>IFERROR(Tableau17[[#This Row],[2017-T1-CHEMINADE Jacques]]/Tableau17[[#This Row],[2017-T1-TOTAL]],"")</f>
        <v>0</v>
      </c>
      <c r="LJ192" s="26">
        <f>IFERROR(Tableau17[[#This Row],[2017-T1-DUPONT-AIGNAN Nicolas]]/Tableau17[[#This Row],[2017-T1-TOTAL]],"")</f>
        <v>3.968253968253968E-2</v>
      </c>
      <c r="LK192" s="26">
        <f>IFERROR(Tableau17[[#This Row],[2017-T1-FILLON Fran]]/Tableau17[[#This Row],[2017-T1-TOTAL]],"")</f>
        <v>0.21428571428571427</v>
      </c>
      <c r="LL192" s="26">
        <f>IFERROR(Tableau17[[#This Row],[2017-T1-HAMON Beno]]/Tableau17[[#This Row],[2017-T1-TOTAL]],"")</f>
        <v>5.1020408163265307E-2</v>
      </c>
      <c r="LM192" s="26">
        <f>IFERROR(Tableau17[[#This Row],[2017-T1-LASSALLE Jean]]/Tableau17[[#This Row],[2017-T1-TOTAL]],"")</f>
        <v>2.2675736961451248E-3</v>
      </c>
      <c r="LN192" s="26">
        <f>IFERROR(Tableau17[[#This Row],[2017-T1-LE PEN Marine]]/Tableau17[[#This Row],[2017-T1-TOTAL]],"")</f>
        <v>0.23015873015873015</v>
      </c>
      <c r="LO192" s="26">
        <f>IFERROR(Tableau17[[#This Row],[2017-T1-M Jean-Luc]]/Tableau17[[#This Row],[2017-T1-TOTAL]],"")</f>
        <v>0.20975056689342403</v>
      </c>
      <c r="LP192" s="26">
        <f>IFERROR(Tableau17[[#This Row],[2017-T1-MACRON Emmanuel]]/Tableau17[[#This Row],[2017-T1-TOTAL]],"")</f>
        <v>0.24036281179138322</v>
      </c>
      <c r="LQ192" s="26">
        <f>IFERROR(Tableau17[[#This Row],[2017-T1-POUTOU Philippe]]/Tableau17[[#This Row],[2017-T1-TOTAL]],"")</f>
        <v>5.6689342403628117E-3</v>
      </c>
      <c r="LR192" s="26">
        <f>IFERROR(Tableau17[[#This Row],[2017-T2-LE PEN Marine]]/Tableau17[[#This Row],[2017-T2-TOTAL]],"")</f>
        <v>0.36175710594315247</v>
      </c>
      <c r="LS192" s="26">
        <f>IFERROR(Tableau17[[#This Row],[2017-T2-MACRON Emmanuel]]/Tableau17[[#This Row],[2017-T2-TOTAL]],"")</f>
        <v>0.63824289405684753</v>
      </c>
      <c r="LT192" s="26">
        <f>IFERROR(Tableau17[[#This Row],[2019-T1-ALEXANDRE Audric]]/Tableau17[[#This Row],[2019-T1-TOTAL]],"")</f>
        <v>0</v>
      </c>
      <c r="LU192" s="26">
        <f>IFERROR(Tableau17[[#This Row],[2019-T1-ARTHAUD Nathalie]]/Tableau17[[#This Row],[2019-T1-TOTAL]],"")</f>
        <v>3.2206119162640902E-3</v>
      </c>
      <c r="LV192" s="26">
        <f>IFERROR(Tableau17[[#This Row],[2019-T1-ASSELINEAU François]]/Tableau17[[#This Row],[2019-T1-TOTAL]],"")</f>
        <v>4.830917874396135E-3</v>
      </c>
      <c r="LW192" s="26">
        <f>IFERROR(Tableau17[[#This Row],[2019-T1-AUBRY Manon]]/Tableau17[[#This Row],[2019-T1-TOTAL]],"")</f>
        <v>6.9243156199677941E-2</v>
      </c>
      <c r="LX192" s="26">
        <f>IFERROR(Tableau17[[#This Row],[2019-T1-AZERGUI Nagib]]/Tableau17[[#This Row],[2019-T1-TOTAL]],"")</f>
        <v>6.4412238325281803E-3</v>
      </c>
      <c r="LY192" s="26">
        <f>IFERROR(Tableau17[[#This Row],[2019-T1-BARDELLA Jordan]]/Tableau17[[#This Row],[2019-T1-TOTAL]],"")</f>
        <v>0.26247987117552335</v>
      </c>
      <c r="LZ192" s="26">
        <f>IFERROR(Tableau17[[#This Row],[2019-T1-BELLAMY François-Xavier]]/Tableau17[[#This Row],[2019-T1-TOTAL]],"")</f>
        <v>0.10466988727858294</v>
      </c>
      <c r="MA192" s="26">
        <f>IFERROR(Tableau17[[#This Row],[2019-T1-BIDOU Olivier]]/Tableau17[[#This Row],[2019-T1-TOTAL]],"")</f>
        <v>0</v>
      </c>
      <c r="MB192" s="26">
        <f>IFERROR(Tableau17[[#This Row],[2019-T1-BOURG Dominique]]/Tableau17[[#This Row],[2019-T1-TOTAL]],"")</f>
        <v>1.2882447665056361E-2</v>
      </c>
      <c r="MC192" s="26">
        <f>IFERROR(Tableau17[[#This Row],[2019-T1-BROSSAT Ian]]/Tableau17[[#This Row],[2019-T1-TOTAL]],"")</f>
        <v>3.542673107890499E-2</v>
      </c>
      <c r="MD192" s="26">
        <f>IFERROR(Tableau17[[#This Row],[2019-T1-CAILLAUD Sophie]]/Tableau17[[#This Row],[2019-T1-TOTAL]],"")</f>
        <v>0</v>
      </c>
      <c r="ME192" s="26">
        <f>IFERROR(Tableau17[[#This Row],[2019-T1-CAMUS Renaud]]/Tableau17[[#This Row],[2019-T1-TOTAL]],"")</f>
        <v>0</v>
      </c>
      <c r="MF192" s="26">
        <f>IFERROR(Tableau17[[#This Row],[2019-T1-CHALENÇON Christophe]]/Tableau17[[#This Row],[2019-T1-TOTAL]],"")</f>
        <v>0</v>
      </c>
      <c r="MG192" s="26">
        <f>IFERROR(Tableau17[[#This Row],[2019-T1-CORBET Cathy Denise Ginette]]/Tableau17[[#This Row],[2019-T1-TOTAL]],"")</f>
        <v>0</v>
      </c>
      <c r="MH192" s="26">
        <f>IFERROR(Tableau17[[#This Row],[2019-T1-DE PREVOISIN Robert]]/Tableau17[[#This Row],[2019-T1-TOTAL]],"")</f>
        <v>0</v>
      </c>
      <c r="MI192" s="26">
        <f>IFERROR(Tableau17[[#This Row],[2019-T1-DELFEL Thérèse]]/Tableau17[[#This Row],[2019-T1-TOTAL]],"")</f>
        <v>0</v>
      </c>
      <c r="MJ192" s="26">
        <f>IFERROR(Tableau17[[#This Row],[2019-T1-DIEUMEGARD Pierre]]/Tableau17[[#This Row],[2019-T1-TOTAL]],"")</f>
        <v>0</v>
      </c>
      <c r="MK192" s="26">
        <f>IFERROR(Tableau17[[#This Row],[2019-T1-DUPONT-AIGNAN Nicolas]]/Tableau17[[#This Row],[2019-T1-TOTAL]],"")</f>
        <v>2.7375201288244767E-2</v>
      </c>
      <c r="ML192" s="26">
        <f>IFERROR(Tableau17[[#This Row],[2019-T1-GERNIGON Yves]]/Tableau17[[#This Row],[2019-T1-TOTAL]],"")</f>
        <v>1.6103059581320451E-3</v>
      </c>
      <c r="MM192" s="26">
        <f>IFERROR(Tableau17[[#This Row],[2019-T1-GLUCKSMANN Raphaël]]/Tableau17[[#This Row],[2019-T1-TOTAL]],"")</f>
        <v>5.9581320450885669E-2</v>
      </c>
      <c r="MN192" s="26">
        <f>IFERROR(Tableau17[[#This Row],[2019-T1-HAMON Benoît]]/Tableau17[[#This Row],[2019-T1-TOTAL]],"")</f>
        <v>3.864734299516908E-2</v>
      </c>
      <c r="MO192" s="26">
        <f>IFERROR(Tableau17[[#This Row],[2019-T1-HELGEN Gilles]]/Tableau17[[#This Row],[2019-T1-TOTAL]],"")</f>
        <v>0</v>
      </c>
      <c r="MP192" s="26">
        <f>IFERROR(Tableau17[[#This Row],[2019-T1-JADOT Yannick]]/Tableau17[[#This Row],[2019-T1-TOTAL]],"")</f>
        <v>0.14653784219001612</v>
      </c>
      <c r="MQ192" s="26">
        <f>IFERROR(Tableau17[[#This Row],[2019-T1-LAGARDE Jean-Christophe]]/Tableau17[[#This Row],[2019-T1-TOTAL]],"")</f>
        <v>1.932367149758454E-2</v>
      </c>
      <c r="MR192" s="26">
        <f>IFERROR(Tableau17[[#This Row],[2019-T1-LALANNE Francis]]/Tableau17[[#This Row],[2019-T1-TOTAL]],"")</f>
        <v>3.2206119162640902E-3</v>
      </c>
      <c r="MS192" s="26">
        <f>IFERROR(Tableau17[[#This Row],[2019-T1-LOISEAU Nathalie]]/Tableau17[[#This Row],[2019-T1-TOTAL]],"")</f>
        <v>0.19323671497584541</v>
      </c>
      <c r="MT192" s="26">
        <f>IFERROR(Tableau17[[#This Row],[2019-T1-MARIE Florie]]/Tableau17[[#This Row],[2019-T1-TOTAL]],"")</f>
        <v>1.1272141706924315E-2</v>
      </c>
      <c r="MU192" s="26">
        <f>IFERROR(Tableau17[[#This Row],[2008-T1-MACROEXTRDROITE]]/Tableau17[[#This Row],[2008-T1-MACROTOTALE]],"")</f>
        <v>0.10641399416909621</v>
      </c>
      <c r="MV192" s="26">
        <f>IFERROR(Tableau17[[#This Row],[2008-T1-MACRODROITE]]/Tableau17[[#This Row],[2008-T1-MACROTOTALE]],"")</f>
        <v>0.49125364431486879</v>
      </c>
      <c r="MW192" s="26">
        <f>IFERROR(Tableau17[[#This Row],[2008-T1-MACROCENTRE]]/Tableau17[[#This Row],[2008-T1-MACROTOTALE]],"")</f>
        <v>0</v>
      </c>
      <c r="MX192" s="26">
        <f>IFERROR(Tableau17[[#This Row],[2008-T1-MACROGAUCHE]]/Tableau17[[#This Row],[2008-T1-MACROTOTALE]],"")</f>
        <v>0.40233236151603496</v>
      </c>
      <c r="MY192" s="26">
        <f>IFERROR(Tableau17[[#This Row],[2008-T1-MACROAUTRE]]/Tableau17[[#This Row],[2008-T1-MACROTOTALE]],"")</f>
        <v>0</v>
      </c>
      <c r="MZ192" s="26">
        <f>IFERROR(Tableau17[[#This Row],[2008-T2-MACROEXTRDROITE]]/Tableau17[[#This Row],[2008-T2-MACROTOTALE]],"")</f>
        <v>0</v>
      </c>
      <c r="NA192" s="26">
        <f>IFERROR(Tableau17[[#This Row],[2008-T2-MACRODROITE]]/Tableau17[[#This Row],[2008-T2-MACROTOTALE]],"")</f>
        <v>0.54790823211875839</v>
      </c>
      <c r="NB192" s="26">
        <f>IFERROR(Tableau17[[#This Row],[2008-T2-MACROCENTRE]]/Tableau17[[#This Row],[2008-T2-MACROTOTALE]],"")</f>
        <v>0</v>
      </c>
      <c r="NC192" s="26">
        <f>IFERROR(Tableau17[[#This Row],[2008-T2-MACROGAUCHE]]/Tableau17[[#This Row],[2008-T2-MACROTOTALE]],"")</f>
        <v>0.45209176788124156</v>
      </c>
      <c r="ND192" s="26">
        <f>IFERROR(Tableau17[[#This Row],[2008-T2-MACROAUTRE]]/Tableau17[[#This Row],[2008-T2-MACROTOTALE]],"")</f>
        <v>0</v>
      </c>
      <c r="NE192" s="26">
        <f>IFERROR(Tableau17[[#This Row],[2014-T1-MACROEXTRDROITE]]/Tableau17[[#This Row],[2014-T1-MACROTOTALE]],"")</f>
        <v>0.19548872180451127</v>
      </c>
      <c r="NF192" s="26">
        <f>IFERROR(Tableau17[[#This Row],[2014-T1-MACRODROITE]]/Tableau17[[#This Row],[2014-T1-MACROTOTALE]],"")</f>
        <v>0.42105263157894735</v>
      </c>
      <c r="NG192" s="26">
        <f>IFERROR(Tableau17[[#This Row],[2014-T1-MACROCENTRE]]/Tableau17[[#This Row],[2014-T1-MACROTOTALE]],"")</f>
        <v>1.3533834586466165E-2</v>
      </c>
      <c r="NH192" s="26">
        <f>IFERROR(Tableau17[[#This Row],[2014-T1-MACROGAUCHE]]/Tableau17[[#This Row],[2014-T1-MACROTOTALE]],"")</f>
        <v>0.36992481203007521</v>
      </c>
      <c r="NI192" s="26">
        <f>IFERROR(Tableau17[[#This Row],[2014-T1-MACROAUTRE]]/Tableau17[[#This Row],[2014-T1-MACROTOTALE]],"")</f>
        <v>0</v>
      </c>
      <c r="NJ192" s="26">
        <f>IFERROR(Tableau17[[#This Row],[2014-T2-MACROEXTRDROITE]]/Tableau17[[#This Row],[2014-T2-MACROTOTALE]],"")</f>
        <v>0.20136986301369864</v>
      </c>
      <c r="NK192" s="26">
        <f>IFERROR(Tableau17[[#This Row],[2014-T2-MACRODROITE]]/Tableau17[[#This Row],[2014-T2-MACROTOTALE]],"")</f>
        <v>0.4945205479452055</v>
      </c>
      <c r="NL192" s="26">
        <f>IFERROR(Tableau17[[#This Row],[2014-T2-MACROCENTRE]]/Tableau17[[#This Row],[2014-T2-MACROTOTALE]],"")</f>
        <v>0</v>
      </c>
      <c r="NM192" s="26">
        <f>IFERROR(Tableau17[[#This Row],[2014-T2-MACROGAUCHE]]/Tableau17[[#This Row],[2014-T2-MACROTOTALE]],"")</f>
        <v>0.30410958904109592</v>
      </c>
      <c r="NN192" s="26">
        <f>IFERROR(Tableau17[[#This Row],[2014-T2-MACROAUTRE]]/Tableau17[[#This Row],[2014-T2-MACROTOTALE]],"")</f>
        <v>0</v>
      </c>
      <c r="NO192" s="26">
        <f>IFERROR( Tableau17[[#This Row],[2015-T1-MACROEXTRDROITE]]/Tableau17[[#This Row],[2015-T1-MACROTOTALE]],"")</f>
        <v>0.35243055555555558</v>
      </c>
      <c r="NP192" s="26">
        <f>IFERROR(Tableau17[[#This Row],[2015-T1-MACRODROITE]]/Tableau17[[#This Row],[2015-T1-MACROTOTALE]],"")</f>
        <v>0.31770833333333331</v>
      </c>
      <c r="NQ192" s="26">
        <f>IFERROR(Tableau17[[#This Row],[2015-T1-MACROCENTRE]]/Tableau17[[#This Row],[2015-T1-MACROTOTALE]],"")</f>
        <v>3.125E-2</v>
      </c>
      <c r="NR192" s="26">
        <f>IFERROR(Tableau17[[#This Row],[2015-T1-MACROGAUCHE]]/Tableau17[[#This Row],[2015-T1-MACROTOTALE]],"")</f>
        <v>0.2986111111111111</v>
      </c>
      <c r="NS192" s="26">
        <f>IFERROR(Tableau17[[#This Row],[2015-T1-MACROAUTRE]]/Tableau17[[#This Row],[2015-T1-MACROTOTALE]],"")</f>
        <v>0</v>
      </c>
      <c r="NT192" s="26">
        <f>IFERROR(Tableau17[[#This Row],[2015-T2-MACROEXTRDROITE]]/Tableau17[[#This Row],[2015-T2-MACROTOTALE]],"")</f>
        <v>0.41891891891891891</v>
      </c>
      <c r="NU192" s="26">
        <f>IFERROR(Tableau17[[#This Row],[2015-T2-MACRODROITE]]/Tableau17[[#This Row],[2015-T2-MACROTOTALE]],"")</f>
        <v>0.58108108108108103</v>
      </c>
      <c r="NV192" s="26">
        <f>IFERROR(Tableau17[[#This Row],[2015-T2-MACROCENTRE]]/Tableau17[[#This Row],[2015-T2-MACROTOTALE]],"")</f>
        <v>0</v>
      </c>
      <c r="NW192" s="26">
        <f>IFERROR(Tableau17[[#This Row],[2015-T2-MACROGAUCHE]]/Tableau17[[#This Row],[2015-T2-MACROTOTALE]],"")</f>
        <v>0</v>
      </c>
      <c r="NX192" s="26">
        <f>IFERROR(Tableau17[[#This Row],[2015-T2-MACROAUTRE]]/Tableau17[[#This Row],[2015-T2-MACROTOTALE]],"")</f>
        <v>0</v>
      </c>
      <c r="NY192" s="26">
        <f>IFERROR(Tableau17[[#This Row],[2017-T1-MACROEXTRDROITE]]/Tableau17[[#This Row],[2017-T1-MACROTOTALE]],"")</f>
        <v>0.27324263038548752</v>
      </c>
      <c r="NZ192" s="26">
        <f>IFERROR(Tableau17[[#This Row],[2017-T1-MACRODROITE]]/Tableau17[[#This Row],[2017-T1-MACROTOTALE]],"")</f>
        <v>0.21428571428571427</v>
      </c>
      <c r="OA192" s="26">
        <f>IFERROR(Tableau17[[#This Row],[2017-T1-MACROCENTRE]]/Tableau17[[#This Row],[2017-T1-MACROTOTALE]],"")</f>
        <v>0.24036281179138322</v>
      </c>
      <c r="OB192" s="26">
        <f>IFERROR(Tableau17[[#This Row],[2017-T1-MACROGAUCHE]]/Tableau17[[#This Row],[2017-T1-MACROTOTALE]],"")</f>
        <v>0.26984126984126983</v>
      </c>
      <c r="OC192" s="26">
        <f>IFERROR(Tableau17[[#This Row],[2017-T1-MACROAUTRE]]/Tableau17[[#This Row],[2017-T1-MACROTOTALE]],"")</f>
        <v>2.2675736961451248E-3</v>
      </c>
      <c r="OD192" s="26">
        <f>IFERROR(Tableau17[[#This Row],[2017-T2-MACROEXTRDROITE]]/Tableau17[[#This Row],[2017-T2-MACROTOTALE]],"")</f>
        <v>0.36175710594315247</v>
      </c>
      <c r="OE192" s="26">
        <f>IFERROR(Tableau17[[#This Row],[2017-T2-MACRODROITE]]/Tableau17[[#This Row],[2017-T2-MACROTOTALE]],"")</f>
        <v>0</v>
      </c>
      <c r="OF192" s="26">
        <f>IFERROR(Tableau17[[#This Row],[2017-T2-MACROCENTRE]]/Tableau17[[#This Row],[2017-T2-MACROTOTALE]],"")</f>
        <v>0.63824289405684753</v>
      </c>
      <c r="OG192" s="26">
        <f>IFERROR(Tableau17[[#This Row],[2017-T2-MACROGAUCHE]]/Tableau17[[#This Row],[2017-T2-MACROTOTALE]],"")</f>
        <v>0</v>
      </c>
      <c r="OH192" s="26">
        <f>IFERROR(Tableau17[[#This Row],[2017-T2-MACROAUTRE]]/Tableau17[[#This Row],[2017-T2-MACROTOTALE]],"")</f>
        <v>0</v>
      </c>
      <c r="OI192" s="26">
        <f>IFERROR(Tableau17[[#This Row],[2019-T1-MACROEXTRDROITE]]/Tableau17[[#This Row],[2019-T1-MACROTOTALE]],"")</f>
        <v>0.28504672897196259</v>
      </c>
      <c r="OJ192" s="26">
        <f>IFERROR(Tableau17[[#This Row],[2019-T1-MACRODROITE]]/Tableau17[[#This Row],[2019-T1-MACROTOTALE]],"")</f>
        <v>0.11993769470404984</v>
      </c>
      <c r="OK192" s="26">
        <f>IFERROR(Tableau17[[#This Row],[2019-T1-MACROCENTRE]]/Tableau17[[#This Row],[2019-T1-MACROTOTALE]],"")</f>
        <v>0.18691588785046728</v>
      </c>
      <c r="OL192" s="26">
        <f>IFERROR(Tableau17[[#This Row],[2019-T1-MACROGAUCHE]]/Tableau17[[#This Row],[2019-T1-MACROTOTALE]],"")</f>
        <v>0.34112149532710279</v>
      </c>
      <c r="OM192" s="26">
        <f>IFERROR(Tableau17[[#This Row],[2019-T1-MACROAUTRE]]/Tableau17[[#This Row],[2019-T1-MACROTOTALE]],"")</f>
        <v>6.6978193146417439E-2</v>
      </c>
      <c r="ON192" s="26">
        <f>IFERROR(Tableau17[[#This Row],[2020-T1-MACROEXTRDROITE]]/Tableau17[[#This Row],[2020-T1-MACROTOTALE]],"")</f>
        <v>0.216</v>
      </c>
      <c r="OO192" s="26">
        <f>IFERROR(Tableau17[[#This Row],[2020-T1-MACRODROITE]]/Tableau17[[#This Row],[2020-T1-MACROTOTALE]],"")</f>
        <v>0.31</v>
      </c>
      <c r="OP192" s="26">
        <f>IFERROR(Tableau17[[#This Row],[2020-T1-MACROCENTRE]]/Tableau17[[#This Row],[2020-T1-MACROTOTALE]],"")</f>
        <v>7.8E-2</v>
      </c>
      <c r="OQ192" s="26">
        <f>IFERROR(Tableau17[[#This Row],[2020-T1-MACROGAUCHE]]/Tableau17[[#This Row],[2020-T1-MACROTOTALE]],"")</f>
        <v>0.39600000000000002</v>
      </c>
      <c r="OR192" s="26">
        <f>IFERROR(Tableau17[[#This Row],[2020-T1-MACROAUTRE]]/Tableau17[[#This Row],[2020-T1-MACROTOTALE]],"")</f>
        <v>0</v>
      </c>
      <c r="OS192" s="26">
        <f>IFERROR(Tableau17[[#This Row],[2017 (L)-T1-MACROEXTRDROITE]]/Tableau17[[#This Row],[2017 (L)-T1-MACROTOTALE]],"")</f>
        <v>0.20525451559934318</v>
      </c>
      <c r="OT192" s="26">
        <f>IFERROR(Tableau17[[#This Row],[2017 (L)-T1-MACRODROITE]]/Tableau17[[#This Row],[2017 (L)-T1-MACROTOTALE]],"")</f>
        <v>0.20689655172413793</v>
      </c>
      <c r="OU192" s="26">
        <f>IFERROR(Tableau17[[#This Row],[2017 (L)-T1-MACROCENTRE]]/Tableau17[[#This Row],[2017 (L)-T1-MACROTOTALE]],"")</f>
        <v>0.33333333333333331</v>
      </c>
      <c r="OV192" s="26">
        <f>IFERROR(Tableau17[[#This Row],[2017 (L)-T1-MACROGAUCHE]]/Tableau17[[#This Row],[2017 (L)-T1-MACROTOTALE]],"")</f>
        <v>0.2413793103448276</v>
      </c>
      <c r="OW192" s="26">
        <f>IFERROR(Tableau17[[#This Row],[2017 (L)-T1-MACROAUTRE]]/Tableau17[[#This Row],[2017 (L)-T1-MACROTOTALE]],"")</f>
        <v>1.3136288998357963E-2</v>
      </c>
      <c r="OX192" s="26">
        <f>IFERROR(Tableau17[[#This Row],[2017 (L)-T2-MACROEXTRDROITE]]/Tableau17[[#This Row],[2017 (L)-T2-MACROTOTALE]],"")</f>
        <v>0</v>
      </c>
      <c r="OY192" s="26">
        <f>IFERROR(Tableau17[[#This Row],[2017 (L)-T2-MACRODROITE]]/Tableau17[[#This Row],[2017 (L)-T2-MACROTOTALE]],"")</f>
        <v>0.45243619489559167</v>
      </c>
      <c r="OZ192" s="26">
        <f>IFERROR(Tableau17[[#This Row],[2017 (L)-T2-MACROCENTRE]]/Tableau17[[#This Row],[2017 (L)-T2-MACROTOTALE]],"")</f>
        <v>0.54756380510440839</v>
      </c>
      <c r="PA192" s="26">
        <f>IFERROR(Tableau17[[#This Row],[2017 (L)-T2-MACROGAUCHE]]/Tableau17[[#This Row],[2017 (L)-T2-MACROTOTALE]],"")</f>
        <v>0</v>
      </c>
      <c r="PB192" s="26">
        <f>IFERROR(Tableau17[[#This Row],[2017 (L)-T2-MACROAUTRE]]/Tableau17[[#This Row],[2017 (L)-T2-MACROTOTALE]],"")</f>
        <v>0</v>
      </c>
      <c r="PC192" s="26">
        <f>IFERROR(Tableau17[[#This Row],[2008_T1_PROCUS]]/Tableau17[[#This Row],[2008_T1_INSCRITS]],0)</f>
        <v>1.1504424778761062E-2</v>
      </c>
      <c r="PD192" s="26">
        <f>IFERROR(Tableau17[[#This Row],[2008_T2_PROCUS]]/Tableau17[[#This Row],[2008_T2_INSCRITS]],0)</f>
        <v>2.9151943462897525E-2</v>
      </c>
      <c r="PE192" s="26">
        <f>Tableau17[[#This Row],[2014_T1_PROCUS]]/Tableau17[[#This Row],[2014_T1_INSCRITS]]</f>
        <v>1.1494252873563218E-2</v>
      </c>
      <c r="PF192" s="26">
        <f>IFERROR(Tableau17[[#This Row],[2014_T2_PROCUS]]/Tableau17[[#This Row],[2014_T2_INSCRITS]],0)</f>
        <v>1.1494252873563218E-2</v>
      </c>
    </row>
    <row r="193" spans="1:422" hidden="1" x14ac:dyDescent="0.2">
      <c r="A193" s="1">
        <v>2</v>
      </c>
      <c r="B193" s="1" t="s">
        <v>268</v>
      </c>
      <c r="C193" s="1" t="s">
        <v>283</v>
      </c>
      <c r="D193" s="1" t="s">
        <v>283</v>
      </c>
      <c r="E193" s="1">
        <v>365</v>
      </c>
      <c r="F193" s="1">
        <v>5.3805110000000003</v>
      </c>
      <c r="G193" s="1">
        <v>43.308765000000001</v>
      </c>
      <c r="H193" s="3">
        <v>632</v>
      </c>
      <c r="I193" s="3">
        <v>87</v>
      </c>
      <c r="J193" s="1">
        <v>1</v>
      </c>
      <c r="L193" s="1">
        <v>20</v>
      </c>
      <c r="M193" s="1">
        <v>19</v>
      </c>
      <c r="O193" s="1">
        <v>2</v>
      </c>
      <c r="P193" s="1">
        <v>14</v>
      </c>
      <c r="Q193" s="1">
        <v>9</v>
      </c>
      <c r="R193" s="1">
        <v>47</v>
      </c>
      <c r="S193" s="1">
        <v>54</v>
      </c>
      <c r="T193" s="1">
        <v>15</v>
      </c>
      <c r="U193" s="1">
        <v>181</v>
      </c>
      <c r="V193" s="1">
        <v>523</v>
      </c>
      <c r="W193" s="1">
        <v>225</v>
      </c>
      <c r="X193" s="1">
        <v>6</v>
      </c>
      <c r="Y193" s="2">
        <v>0.43021032999999997</v>
      </c>
      <c r="Z193" s="1">
        <v>523</v>
      </c>
      <c r="AA193" s="1">
        <v>227</v>
      </c>
      <c r="AB193" s="1">
        <v>6</v>
      </c>
      <c r="AC193" s="2">
        <v>0.43403441999999998</v>
      </c>
      <c r="AD193" s="1">
        <v>632</v>
      </c>
      <c r="AE193" s="1">
        <v>184</v>
      </c>
      <c r="AF193" s="2">
        <v>0.29113924000000002</v>
      </c>
      <c r="AG193" s="1">
        <f t="shared" si="2"/>
        <v>87</v>
      </c>
      <c r="AH193" s="1">
        <v>590</v>
      </c>
      <c r="AI193" s="1">
        <v>309</v>
      </c>
      <c r="AJ193" s="1">
        <v>7</v>
      </c>
      <c r="AK193" s="2">
        <v>0.52372881000000004</v>
      </c>
      <c r="AN193" s="1">
        <v>0</v>
      </c>
      <c r="AP193" s="1">
        <v>657</v>
      </c>
      <c r="AQ193" s="1">
        <v>232</v>
      </c>
      <c r="AR193" s="2">
        <v>0.35312023999999997</v>
      </c>
      <c r="AS193" s="1">
        <v>656</v>
      </c>
      <c r="AT193" s="1">
        <v>243</v>
      </c>
      <c r="AU193" s="2">
        <v>0.37042682999999998</v>
      </c>
      <c r="AV193" s="1">
        <v>631</v>
      </c>
      <c r="AW193" s="1">
        <v>244</v>
      </c>
      <c r="AX193" s="2">
        <v>0.38668780000000003</v>
      </c>
      <c r="AY193" s="1">
        <v>631</v>
      </c>
      <c r="AZ193" s="1">
        <v>181</v>
      </c>
      <c r="BA193" s="2">
        <v>0.28684628000000001</v>
      </c>
      <c r="BB193" s="1">
        <v>631</v>
      </c>
      <c r="BC193" s="1">
        <v>391</v>
      </c>
      <c r="BD193" s="2">
        <v>0.61965135000000005</v>
      </c>
      <c r="BE193" s="1">
        <v>631</v>
      </c>
      <c r="BF193" s="1">
        <v>360</v>
      </c>
      <c r="BG193" s="2">
        <v>0.57052298000000001</v>
      </c>
      <c r="BH193" s="1">
        <v>623</v>
      </c>
      <c r="BI193" s="1">
        <v>225</v>
      </c>
      <c r="BJ193" s="2">
        <v>0.36115570000000002</v>
      </c>
      <c r="BK193" s="1">
        <v>16</v>
      </c>
      <c r="BN193" s="1">
        <v>22</v>
      </c>
      <c r="BO193" s="1">
        <v>63</v>
      </c>
      <c r="BP193" s="1">
        <v>49</v>
      </c>
      <c r="BQ193" s="1">
        <v>149</v>
      </c>
      <c r="BR193" s="1">
        <v>299</v>
      </c>
      <c r="BX193" s="1">
        <v>10</v>
      </c>
      <c r="BZ193" s="1">
        <v>46</v>
      </c>
      <c r="CA193" s="1">
        <v>1</v>
      </c>
      <c r="CB193" s="1">
        <v>25</v>
      </c>
      <c r="CC193" s="1">
        <v>70</v>
      </c>
      <c r="CD193" s="1">
        <v>33</v>
      </c>
      <c r="CE193" s="1">
        <v>35</v>
      </c>
      <c r="CF193" s="1">
        <v>220</v>
      </c>
      <c r="CG193" s="1">
        <v>70</v>
      </c>
      <c r="CH193" s="1">
        <v>78</v>
      </c>
      <c r="CI193" s="1">
        <v>69</v>
      </c>
      <c r="CJ193" s="1">
        <v>217</v>
      </c>
      <c r="CL193" s="1">
        <v>10</v>
      </c>
      <c r="CN193" s="1">
        <v>40</v>
      </c>
      <c r="CO193" s="1">
        <v>33</v>
      </c>
      <c r="CP193" s="1">
        <v>83</v>
      </c>
      <c r="CS193" s="1">
        <v>26</v>
      </c>
      <c r="CT193" s="1">
        <v>20</v>
      </c>
      <c r="CV193" s="1">
        <v>12</v>
      </c>
      <c r="CW193" s="1">
        <v>224</v>
      </c>
      <c r="CX193" s="1">
        <v>105</v>
      </c>
      <c r="CY193" s="1">
        <v>114</v>
      </c>
      <c r="DC193" s="1">
        <v>219</v>
      </c>
      <c r="DE193" s="1">
        <v>8</v>
      </c>
      <c r="DF193" s="1">
        <v>2</v>
      </c>
      <c r="DG193" s="1">
        <v>0</v>
      </c>
      <c r="DH193" s="1">
        <v>4</v>
      </c>
      <c r="DI193" s="1">
        <v>4</v>
      </c>
      <c r="DJ193" s="1">
        <v>3</v>
      </c>
      <c r="DK193" s="1">
        <v>0</v>
      </c>
      <c r="DL193" s="1">
        <v>65</v>
      </c>
      <c r="DM193" s="1">
        <v>55</v>
      </c>
      <c r="DN193" s="1">
        <v>14</v>
      </c>
      <c r="DQ193" s="1">
        <v>1</v>
      </c>
      <c r="DR193" s="1">
        <v>47</v>
      </c>
      <c r="DS193" s="1">
        <v>34</v>
      </c>
      <c r="DU193" s="1">
        <v>237</v>
      </c>
      <c r="DV193" s="1">
        <v>102</v>
      </c>
      <c r="DZ193" s="1">
        <v>61</v>
      </c>
      <c r="EA193" s="1">
        <v>163</v>
      </c>
      <c r="EB193" s="1">
        <v>0</v>
      </c>
      <c r="EC193" s="1">
        <v>7</v>
      </c>
      <c r="ED193" s="1">
        <v>0</v>
      </c>
      <c r="EE193" s="1">
        <v>5</v>
      </c>
      <c r="EF193" s="1">
        <v>28</v>
      </c>
      <c r="EG193" s="1">
        <v>29</v>
      </c>
      <c r="EH193" s="1">
        <v>6</v>
      </c>
      <c r="EI193" s="1">
        <v>105</v>
      </c>
      <c r="EJ193" s="1">
        <v>129</v>
      </c>
      <c r="EK193" s="1">
        <v>68</v>
      </c>
      <c r="EL193" s="1">
        <v>1</v>
      </c>
      <c r="EM193" s="1">
        <v>378</v>
      </c>
      <c r="EN193" s="1">
        <v>121</v>
      </c>
      <c r="EO193" s="1">
        <v>206</v>
      </c>
      <c r="EP193" s="1">
        <v>327</v>
      </c>
      <c r="EQ193" s="1">
        <v>0</v>
      </c>
      <c r="ER193" s="1">
        <v>0</v>
      </c>
      <c r="ES193" s="1">
        <v>9</v>
      </c>
      <c r="ET193" s="1">
        <v>27</v>
      </c>
      <c r="EU193" s="1">
        <v>7</v>
      </c>
      <c r="EV193" s="1">
        <v>63</v>
      </c>
      <c r="EW193" s="1">
        <v>5</v>
      </c>
      <c r="EX193" s="1">
        <v>0</v>
      </c>
      <c r="EY193" s="1">
        <v>6</v>
      </c>
      <c r="EZ193" s="1">
        <v>13</v>
      </c>
      <c r="FA193" s="1">
        <v>0</v>
      </c>
      <c r="FB193" s="1">
        <v>0</v>
      </c>
      <c r="FC193" s="1">
        <v>0</v>
      </c>
      <c r="FD193" s="1">
        <v>0</v>
      </c>
      <c r="FE193" s="1">
        <v>0</v>
      </c>
      <c r="FF193" s="1">
        <v>0</v>
      </c>
      <c r="FG193" s="1">
        <v>0</v>
      </c>
      <c r="FH193" s="1">
        <v>6</v>
      </c>
      <c r="FI193" s="1">
        <v>0</v>
      </c>
      <c r="FJ193" s="1">
        <v>15</v>
      </c>
      <c r="FK193" s="1">
        <v>15</v>
      </c>
      <c r="FL193" s="1">
        <v>0</v>
      </c>
      <c r="FM193" s="1">
        <v>13</v>
      </c>
      <c r="FN193" s="1">
        <v>6</v>
      </c>
      <c r="FO193" s="1">
        <v>1</v>
      </c>
      <c r="FP193" s="1">
        <v>22</v>
      </c>
      <c r="FQ193" s="1">
        <v>0</v>
      </c>
      <c r="FR193" s="1">
        <f>SUM(Tableau17[[#This Row],[2019-T1-ALEXANDRE Audric]:[2019-T1-MARIE Florie]])</f>
        <v>208</v>
      </c>
      <c r="FS193" s="1">
        <v>63</v>
      </c>
      <c r="FT193" s="1">
        <v>65</v>
      </c>
      <c r="FU193" s="1">
        <v>0</v>
      </c>
      <c r="FV193" s="1">
        <v>171</v>
      </c>
      <c r="FW193" s="1">
        <v>0</v>
      </c>
      <c r="FX193" s="1">
        <v>299</v>
      </c>
      <c r="GD193" s="1">
        <v>0</v>
      </c>
      <c r="GE193" s="1">
        <v>70</v>
      </c>
      <c r="GF193" s="1">
        <v>71</v>
      </c>
      <c r="GG193" s="1">
        <v>10</v>
      </c>
      <c r="GH193" s="1">
        <v>69</v>
      </c>
      <c r="GI193" s="1">
        <v>0</v>
      </c>
      <c r="GJ193" s="1">
        <v>220</v>
      </c>
      <c r="GK193" s="1">
        <v>70</v>
      </c>
      <c r="GL193" s="1">
        <v>78</v>
      </c>
      <c r="GM193" s="1">
        <v>0</v>
      </c>
      <c r="GN193" s="1">
        <v>69</v>
      </c>
      <c r="GO193" s="1">
        <v>0</v>
      </c>
      <c r="GP193" s="1">
        <v>217</v>
      </c>
      <c r="GQ193" s="1">
        <v>93</v>
      </c>
      <c r="GR193" s="1">
        <v>20</v>
      </c>
      <c r="GS193" s="1">
        <v>0</v>
      </c>
      <c r="GT193" s="1">
        <v>111</v>
      </c>
      <c r="GU193" s="1">
        <v>0</v>
      </c>
      <c r="GV193" s="1">
        <v>224</v>
      </c>
      <c r="GW193" s="1">
        <v>114</v>
      </c>
      <c r="GX193" s="1">
        <v>0</v>
      </c>
      <c r="GY193" s="1">
        <v>0</v>
      </c>
      <c r="GZ193" s="1">
        <v>105</v>
      </c>
      <c r="HA193" s="1">
        <v>0</v>
      </c>
      <c r="HB193" s="1">
        <v>219</v>
      </c>
      <c r="HC193" s="1">
        <v>117</v>
      </c>
      <c r="HD193" s="1">
        <v>28</v>
      </c>
      <c r="HE193" s="1">
        <v>68</v>
      </c>
      <c r="HF193" s="1">
        <v>159</v>
      </c>
      <c r="HG193" s="1">
        <v>6</v>
      </c>
      <c r="HH193" s="1">
        <v>378</v>
      </c>
      <c r="HI193" s="1">
        <v>121</v>
      </c>
      <c r="HJ193" s="1">
        <v>0</v>
      </c>
      <c r="HK193" s="1">
        <v>206</v>
      </c>
      <c r="HL193" s="1">
        <v>0</v>
      </c>
      <c r="HM193" s="1">
        <v>0</v>
      </c>
      <c r="HN193" s="1">
        <v>327</v>
      </c>
      <c r="HO193" s="1">
        <v>81</v>
      </c>
      <c r="HP193" s="1">
        <v>11</v>
      </c>
      <c r="HQ193" s="1">
        <v>22</v>
      </c>
      <c r="HR193" s="1">
        <v>83</v>
      </c>
      <c r="HS193" s="1">
        <v>18</v>
      </c>
      <c r="HT193" s="1">
        <v>215</v>
      </c>
      <c r="HU193" s="1">
        <v>47</v>
      </c>
      <c r="HV193" s="1">
        <v>34</v>
      </c>
      <c r="HW193" s="1">
        <v>10</v>
      </c>
      <c r="HX193" s="1">
        <v>90</v>
      </c>
      <c r="HY193" s="1">
        <v>0</v>
      </c>
      <c r="HZ193" s="1">
        <v>181</v>
      </c>
      <c r="IA193" s="1">
        <v>60</v>
      </c>
      <c r="IB193" s="1">
        <v>14</v>
      </c>
      <c r="IC193" s="1">
        <v>47</v>
      </c>
      <c r="ID193" s="1">
        <v>107</v>
      </c>
      <c r="IE193" s="1">
        <v>9</v>
      </c>
      <c r="IF193" s="1">
        <v>237</v>
      </c>
      <c r="IG193" s="1">
        <v>0</v>
      </c>
      <c r="IH193" s="1">
        <v>0</v>
      </c>
      <c r="II193" s="1">
        <v>61</v>
      </c>
      <c r="IJ193" s="1">
        <v>102</v>
      </c>
      <c r="IK193" s="1">
        <v>0</v>
      </c>
      <c r="IL193" s="1">
        <v>163</v>
      </c>
      <c r="IM193" s="26">
        <f>IFERROR(Tableau17[[#This Row],[LDIV]]/Tableau17[[#This Row],[Total général]],"")</f>
        <v>5.5248618784530384E-3</v>
      </c>
      <c r="IN193" s="26">
        <f>IFERROR(Tableau17[[#This Row],[LDVC]]/Tableau17[[#This Row],[Total général]],"")</f>
        <v>0</v>
      </c>
      <c r="IO193" s="26">
        <f>IFERROR(Tableau17[[#This Row],[LDVD]]/Tableau17[[#This Row],[Total général]],"")</f>
        <v>0.11049723756906077</v>
      </c>
      <c r="IP193" s="26">
        <f>IFERROR(Tableau17[[#This Row],[LDVG]]/Tableau17[[#This Row],[Total général]],"")</f>
        <v>0.10497237569060773</v>
      </c>
      <c r="IQ193" s="26">
        <f>IFERROR(Tableau17[[#This Row],[LEXD]]/Tableau17[[#This Row],[Total général]],"")</f>
        <v>0</v>
      </c>
      <c r="IR193" s="26">
        <f>IFERROR(Tableau17[[#This Row],[LEXG]]/Tableau17[[#This Row],[Total général]],"")</f>
        <v>1.1049723756906077E-2</v>
      </c>
      <c r="IS193" s="26">
        <f>IFERROR(Tableau17[[#This Row],[LLR]]/Tableau17[[#This Row],[Total général]],"")</f>
        <v>7.7348066298342538E-2</v>
      </c>
      <c r="IT193" s="26">
        <f>IFERROR(Tableau17[[#This Row],[LREM]]/Tableau17[[#This Row],[Total général]],"")</f>
        <v>4.9723756906077346E-2</v>
      </c>
      <c r="IU193" s="26">
        <f>IFERROR(Tableau17[[#This Row],[LRN]]/Tableau17[[#This Row],[Total général]],"")</f>
        <v>0.25966850828729282</v>
      </c>
      <c r="IV193" s="26">
        <f>IFERROR(Tableau17[[#This Row],[LUG]]/Tableau17[[#This Row],[Total général]],"")</f>
        <v>0.2983425414364641</v>
      </c>
      <c r="IW193" s="26">
        <f>IFERROR(Tableau17[[#This Row],[LVEC]]/Tableau17[[#This Row],[Total général]],"")</f>
        <v>8.2872928176795577E-2</v>
      </c>
      <c r="IX193" s="26">
        <f>IFERROR(Tableau17[[#This Row],[2008-T1-LCMD]]/Tableau17[[#This Row],[2008-T1-TOTAL]],"")</f>
        <v>5.3511705685618728E-2</v>
      </c>
      <c r="IY193" s="26">
        <f>IFERROR(Tableau17[[#This Row],[2008-T1-LDVD]]/Tableau17[[#This Row],[2008-T1-TOTAL]],"")</f>
        <v>0</v>
      </c>
      <c r="IZ193" s="26">
        <f>IFERROR(Tableau17[[#This Row],[2008-T1-LEXD]]/Tableau17[[#This Row],[2008-T1-TOTAL]],"")</f>
        <v>0</v>
      </c>
      <c r="JA193" s="26">
        <f>IFERROR(Tableau17[[#This Row],[2008-T1-LEXG]]/Tableau17[[#This Row],[2008-T1-TOTAL]],"")</f>
        <v>7.3578595317725759E-2</v>
      </c>
      <c r="JB193" s="26">
        <f>IFERROR(Tableau17[[#This Row],[2008-T1-LFN]]/Tableau17[[#This Row],[2008-T1-TOTAL]],"")</f>
        <v>0.21070234113712374</v>
      </c>
      <c r="JC193" s="26">
        <f>IFERROR(Tableau17[[#This Row],[2008-T1-LMAJ]]/Tableau17[[#This Row],[2008-T1-TOTAL]],"")</f>
        <v>0.16387959866220736</v>
      </c>
      <c r="JD193" s="26">
        <f>IFERROR(Tableau17[[#This Row],[2008-T1-LUG]]/Tableau17[[#This Row],[2008-T1-TOTAL]],"")</f>
        <v>0.49832775919732442</v>
      </c>
      <c r="JE193" s="26" t="str">
        <f>IFERROR(Tableau17[[#This Row],[2008-T2-LFN]]/Tableau17[[#This Row],[2008-T2-TOTAL]],"")</f>
        <v/>
      </c>
      <c r="JF193" s="26" t="str">
        <f>IFERROR(Tableau17[[#This Row],[2008-T2-LGC]]/Tableau17[[#This Row],[2008-T2-TOTAL]],"")</f>
        <v/>
      </c>
      <c r="JG193" s="26" t="str">
        <f>IFERROR(Tableau17[[#This Row],[2008-T2-LMAJ]]/Tableau17[[#This Row],[2008-T2-TOTAL]],"")</f>
        <v/>
      </c>
      <c r="JH193" s="26" t="str">
        <f>IFERROR(Tableau17[[#This Row],[2008-T2-LUG]]/Tableau17[[#This Row],[2008-T2-TOTAL]],"")</f>
        <v/>
      </c>
      <c r="JI193" s="26">
        <f>IFERROR(Tableau17[[#This Row],[2014-T1-LDIV]]/Tableau17[[#This Row],[2014-T1-TOTAL]],"")</f>
        <v>4.5454545454545456E-2</v>
      </c>
      <c r="JJ193" s="26">
        <f>IFERROR(Tableau17[[#This Row],[2014-T1-LDVD]]/Tableau17[[#This Row],[2014-T1-TOTAL]],"")</f>
        <v>0</v>
      </c>
      <c r="JK193" s="26">
        <f>IFERROR(Tableau17[[#This Row],[2014-T1-LDVG]]/Tableau17[[#This Row],[2014-T1-TOTAL]],"")</f>
        <v>0.20909090909090908</v>
      </c>
      <c r="JL193" s="26">
        <f>IFERROR(Tableau17[[#This Row],[2014-T1-LEXG]]/Tableau17[[#This Row],[2014-T1-TOTAL]],"")</f>
        <v>4.5454545454545452E-3</v>
      </c>
      <c r="JM193" s="26">
        <f>IFERROR(Tableau17[[#This Row],[2014-T1-LFG]]/Tableau17[[#This Row],[2014-T1-TOTAL]],"")</f>
        <v>0.11363636363636363</v>
      </c>
      <c r="JN193" s="26">
        <f>IFERROR(Tableau17[[#This Row],[2014-T1-LFN]]/Tableau17[[#This Row],[2014-T1-TOTAL]],"")</f>
        <v>0.31818181818181818</v>
      </c>
      <c r="JO193" s="26">
        <f>IFERROR(Tableau17[[#This Row],[2014-T1-LUD]]/Tableau17[[#This Row],[2014-T1-TOTAL]],"")</f>
        <v>0.15</v>
      </c>
      <c r="JP193" s="26">
        <f>IFERROR(Tableau17[[#This Row],[2014-T1-LUG]]/Tableau17[[#This Row],[2014-T1-TOTAL]],"")</f>
        <v>0.15909090909090909</v>
      </c>
      <c r="JQ193" s="26">
        <f>IFERROR(Tableau17[[#This Row],[2014-T2-LFN]]/Tableau17[[#This Row],[2014-T2-TOTAL]],"")</f>
        <v>0.32258064516129031</v>
      </c>
      <c r="JR193" s="26">
        <f>IFERROR(Tableau17[[#This Row],[2014-T2-LUD]]/Tableau17[[#This Row],[2014-T2-TOTAL]],"")</f>
        <v>0.35944700460829493</v>
      </c>
      <c r="JS193" s="26">
        <f>IFERROR(Tableau17[[#This Row],[2014-T2-LUG]]/Tableau17[[#This Row],[2014-T2-TOTAL]],"")</f>
        <v>0.31797235023041476</v>
      </c>
      <c r="JT193" s="26">
        <f>IFERROR(Tableau17[[#This Row],[2015-T1-BC-DIV]]/Tableau17[[#This Row],[2015-T1-TOTAL]],"")</f>
        <v>0</v>
      </c>
      <c r="JU193" s="26">
        <f>IFERROR(Tableau17[[#This Row],[2015-T1-BC-DLF]]/Tableau17[[#This Row],[2015-T1-TOTAL]],"")</f>
        <v>4.4642857142857144E-2</v>
      </c>
      <c r="JV193" s="26">
        <f>IFERROR(Tableau17[[#This Row],[2015-T1-BC-DVD]]/Tableau17[[#This Row],[2015-T1-TOTAL]],"")</f>
        <v>0</v>
      </c>
      <c r="JW193" s="26">
        <f>IFERROR(Tableau17[[#This Row],[2015-T1-BC-DVG]]/Tableau17[[#This Row],[2015-T1-TOTAL]],"")</f>
        <v>0.17857142857142858</v>
      </c>
      <c r="JX193" s="26">
        <f>IFERROR(Tableau17[[#This Row],[2015-T1-BC-FG]]/Tableau17[[#This Row],[2015-T1-TOTAL]],"")</f>
        <v>0.14732142857142858</v>
      </c>
      <c r="JY193" s="26">
        <f>IFERROR(Tableau17[[#This Row],[2015-T1-BC-FN]]/Tableau17[[#This Row],[2015-T1-TOTAL]],"")</f>
        <v>0.3705357142857143</v>
      </c>
      <c r="JZ193" s="26">
        <f>IFERROR(Tableau17[[#This Row],[2015-T1-BC-MDM]]/Tableau17[[#This Row],[2015-T1-TOTAL]],"")</f>
        <v>0</v>
      </c>
      <c r="KA193" s="26">
        <f>IFERROR(Tableau17[[#This Row],[2015-T1-BC-RDG]]/Tableau17[[#This Row],[2015-T1-TOTAL]],"")</f>
        <v>0</v>
      </c>
      <c r="KB193" s="26">
        <f>IFERROR(Tableau17[[#This Row],[2015-T1-BC-SOC]]/Tableau17[[#This Row],[2015-T1-TOTAL]],"")</f>
        <v>0.11607142857142858</v>
      </c>
      <c r="KC193" s="26">
        <f>IFERROR(Tableau17[[#This Row],[2015-T1-BC-UD]]/Tableau17[[#This Row],[2015-T1-TOTAL]],"")</f>
        <v>8.9285714285714288E-2</v>
      </c>
      <c r="KD193" s="26">
        <f>IFERROR(Tableau17[[#This Row],[2015-T1-BC-UG]]/Tableau17[[#This Row],[2015-T1-TOTAL]],"")</f>
        <v>0</v>
      </c>
      <c r="KE193" s="26">
        <f>IFERROR(Tableau17[[#This Row],[2015-T1-BC-VEC]]/Tableau17[[#This Row],[2015-T1-TOTAL]],"")</f>
        <v>5.3571428571428568E-2</v>
      </c>
      <c r="KF193" s="26">
        <f>IFERROR(Tableau17[[#This Row],[2015-T2-BC-DVG]]/Tableau17[[#This Row],[2015-T2-TOTAL]],"")</f>
        <v>0.47945205479452052</v>
      </c>
      <c r="KG193" s="26">
        <f>IFERROR(Tableau17[[#This Row],[2015-T2-BC-FN]]/Tableau17[[#This Row],[2015-T2-TOTAL]],"")</f>
        <v>0.52054794520547942</v>
      </c>
      <c r="KH193" s="26">
        <f>IFERROR(Tableau17[[#This Row],[2015-T2-BC-SOC]]/Tableau17[[#This Row],[2015-T2-TOTAL]],"")</f>
        <v>0</v>
      </c>
      <c r="KI193" s="26">
        <f>IFERROR(Tableau17[[#This Row],[2015-T2-BC-UD]]/Tableau17[[#This Row],[2015-T2-TOTAL]],"")</f>
        <v>0</v>
      </c>
      <c r="KJ193" s="26">
        <f>IFERROR(Tableau17[[#This Row],[2015-T2-BC-UG]]/Tableau17[[#This Row],[2015-T2-TOTAL]],"")</f>
        <v>0</v>
      </c>
      <c r="KK193" s="26">
        <f>IFERROR(Tableau17[[#This Row],[2017 (L)-T1-COM]]/Tableau17[[#This Row],[2017 (L)-T1-TOTAL]],"")</f>
        <v>0</v>
      </c>
      <c r="KL193" s="26">
        <f>IFERROR(Tableau17[[#This Row],[2017 (L)-T1-DIV]]/Tableau17[[#This Row],[2017 (L)-T1-TOTAL]],"")</f>
        <v>3.3755274261603373E-2</v>
      </c>
      <c r="KM193" s="26">
        <f>IFERROR(Tableau17[[#This Row],[2017 (L)-T1-DLF]]/Tableau17[[#This Row],[2017 (L)-T1-TOTAL]],"")</f>
        <v>8.4388185654008432E-3</v>
      </c>
      <c r="KN193" s="26">
        <f>IFERROR(Tableau17[[#This Row],[2017 (L)-T1-DVD]]/Tableau17[[#This Row],[2017 (L)-T1-TOTAL]],"")</f>
        <v>0</v>
      </c>
      <c r="KO193" s="26">
        <f>IFERROR(Tableau17[[#This Row],[2017 (L)-T1-DVG]]/Tableau17[[#This Row],[2017 (L)-T1-TOTAL]],"")</f>
        <v>1.6877637130801686E-2</v>
      </c>
      <c r="KP193" s="26">
        <f>IFERROR(Tableau17[[#This Row],[2017 (L)-T1-ECO]]/Tableau17[[#This Row],[2017 (L)-T1-TOTAL]],"")</f>
        <v>1.6877637130801686E-2</v>
      </c>
      <c r="KQ193" s="26">
        <f>IFERROR(Tableau17[[#This Row],[2017 (L)-T1-EXD]]/Tableau17[[#This Row],[2017 (L)-T1-TOTAL]],"")</f>
        <v>1.2658227848101266E-2</v>
      </c>
      <c r="KR193" s="26">
        <f>IFERROR(Tableau17[[#This Row],[2017 (L)-T1-EXG]]/Tableau17[[#This Row],[2017 (L)-T1-TOTAL]],"")</f>
        <v>0</v>
      </c>
      <c r="KS193" s="26">
        <f>IFERROR(Tableau17[[#This Row],[2017 (L)-T1-FI]]/Tableau17[[#This Row],[2017 (L)-T1-TOTAL]],"")</f>
        <v>0.27426160337552741</v>
      </c>
      <c r="KT193" s="26">
        <f>IFERROR(Tableau17[[#This Row],[2017 (L)-T1-FN]]/Tableau17[[#This Row],[2017 (L)-T1-TOTAL]],"")</f>
        <v>0.2320675105485232</v>
      </c>
      <c r="KU193" s="26">
        <f>IFERROR(Tableau17[[#This Row],[2017 (L)-T1-LR]]/Tableau17[[#This Row],[2017 (L)-T1-TOTAL]],"")</f>
        <v>5.9071729957805907E-2</v>
      </c>
      <c r="KV193" s="26">
        <f>IFERROR(Tableau17[[#This Row],[2017 (L)-T1-MDM]]/Tableau17[[#This Row],[2017 (L)-T1-TOTAL]],"")</f>
        <v>0</v>
      </c>
      <c r="KW193" s="26">
        <f>IFERROR(Tableau17[[#This Row],[2017 (L)-T1-RDG]]/Tableau17[[#This Row],[2017 (L)-T1-TOTAL]],"")</f>
        <v>0</v>
      </c>
      <c r="KX193" s="26">
        <f>IFERROR(Tableau17[[#This Row],[2017 (L)-T1-REG]]/Tableau17[[#This Row],[2017 (L)-T1-TOTAL]],"")</f>
        <v>4.2194092827004216E-3</v>
      </c>
      <c r="KY193" s="26">
        <f>IFERROR(Tableau17[[#This Row],[2017 (L)-T1-REM]]/Tableau17[[#This Row],[2017 (L)-T1-TOTAL]],"")</f>
        <v>0.19831223628691982</v>
      </c>
      <c r="KZ193" s="26">
        <f>IFERROR(Tableau17[[#This Row],[2017 (L)-T1-SOC]]/Tableau17[[#This Row],[2017 (L)-T1-TOTAL]],"")</f>
        <v>0.14345991561181434</v>
      </c>
      <c r="LA193" s="26">
        <f>IFERROR(Tableau17[[#This Row],[2017 (L)-T1-UDI]]/Tableau17[[#This Row],[2017 (L)-T1-TOTAL]],"")</f>
        <v>0</v>
      </c>
      <c r="LB193" s="26">
        <f>IFERROR(Tableau17[[#This Row],[2017 (L)-T2-FI]]/Tableau17[[#This Row],[2017 (L)-T2-TOTAL]],"")</f>
        <v>0.62576687116564422</v>
      </c>
      <c r="LC193" s="26">
        <f>IFERROR(Tableau17[[#This Row],[2017 (L)-T2-FN]]/Tableau17[[#This Row],[2017 (L)-T2-TOTAL]],"")</f>
        <v>0</v>
      </c>
      <c r="LD193" s="26">
        <f>IFERROR(Tableau17[[#This Row],[2017 (L)-T2-LR]]/Tableau17[[#This Row],[2017 (L)-T2-TOTAL]],"")</f>
        <v>0</v>
      </c>
      <c r="LE193" s="26">
        <f>IFERROR(Tableau17[[#This Row],[2017 (L)-T2-MDM]]/Tableau17[[#This Row],[2017 (L)-T2-TOTAL]],"")</f>
        <v>0</v>
      </c>
      <c r="LF193" s="26">
        <f>IFERROR(Tableau17[[#This Row],[2017 (L)-T2-REM]]/Tableau17[[#This Row],[2017 (L)-T2-TOTAL]],"")</f>
        <v>0.37423312883435583</v>
      </c>
      <c r="LG193" s="26">
        <f>IFERROR(Tableau17[[#This Row],[2017-T1-ARTHAUD Nathalie]]/Tableau17[[#This Row],[2017-T1-TOTAL]],"")</f>
        <v>0</v>
      </c>
      <c r="LH193" s="26">
        <f>IFERROR(Tableau17[[#This Row],[2017-T1-ASSELINEAU Fran]]/Tableau17[[#This Row],[2017-T1-TOTAL]],"")</f>
        <v>1.8518518518518517E-2</v>
      </c>
      <c r="LI193" s="26">
        <f>IFERROR(Tableau17[[#This Row],[2017-T1-CHEMINADE Jacques]]/Tableau17[[#This Row],[2017-T1-TOTAL]],"")</f>
        <v>0</v>
      </c>
      <c r="LJ193" s="26">
        <f>IFERROR(Tableau17[[#This Row],[2017-T1-DUPONT-AIGNAN Nicolas]]/Tableau17[[#This Row],[2017-T1-TOTAL]],"")</f>
        <v>1.3227513227513227E-2</v>
      </c>
      <c r="LK193" s="26">
        <f>IFERROR(Tableau17[[#This Row],[2017-T1-FILLON Fran]]/Tableau17[[#This Row],[2017-T1-TOTAL]],"")</f>
        <v>7.407407407407407E-2</v>
      </c>
      <c r="LL193" s="26">
        <f>IFERROR(Tableau17[[#This Row],[2017-T1-HAMON Beno]]/Tableau17[[#This Row],[2017-T1-TOTAL]],"")</f>
        <v>7.6719576719576715E-2</v>
      </c>
      <c r="LM193" s="26">
        <f>IFERROR(Tableau17[[#This Row],[2017-T1-LASSALLE Jean]]/Tableau17[[#This Row],[2017-T1-TOTAL]],"")</f>
        <v>1.5873015873015872E-2</v>
      </c>
      <c r="LN193" s="26">
        <f>IFERROR(Tableau17[[#This Row],[2017-T1-LE PEN Marine]]/Tableau17[[#This Row],[2017-T1-TOTAL]],"")</f>
        <v>0.27777777777777779</v>
      </c>
      <c r="LO193" s="26">
        <f>IFERROR(Tableau17[[#This Row],[2017-T1-M Jean-Luc]]/Tableau17[[#This Row],[2017-T1-TOTAL]],"")</f>
        <v>0.34126984126984128</v>
      </c>
      <c r="LP193" s="26">
        <f>IFERROR(Tableau17[[#This Row],[2017-T1-MACRON Emmanuel]]/Tableau17[[#This Row],[2017-T1-TOTAL]],"")</f>
        <v>0.17989417989417988</v>
      </c>
      <c r="LQ193" s="26">
        <f>IFERROR(Tableau17[[#This Row],[2017-T1-POUTOU Philippe]]/Tableau17[[#This Row],[2017-T1-TOTAL]],"")</f>
        <v>2.6455026455026454E-3</v>
      </c>
      <c r="LR193" s="26">
        <f>IFERROR(Tableau17[[#This Row],[2017-T2-LE PEN Marine]]/Tableau17[[#This Row],[2017-T2-TOTAL]],"")</f>
        <v>0.37003058103975534</v>
      </c>
      <c r="LS193" s="26">
        <f>IFERROR(Tableau17[[#This Row],[2017-T2-MACRON Emmanuel]]/Tableau17[[#This Row],[2017-T2-TOTAL]],"")</f>
        <v>0.62996941896024461</v>
      </c>
      <c r="LT193" s="26">
        <f>IFERROR(Tableau17[[#This Row],[2019-T1-ALEXANDRE Audric]]/Tableau17[[#This Row],[2019-T1-TOTAL]],"")</f>
        <v>0</v>
      </c>
      <c r="LU193" s="26">
        <f>IFERROR(Tableau17[[#This Row],[2019-T1-ARTHAUD Nathalie]]/Tableau17[[#This Row],[2019-T1-TOTAL]],"")</f>
        <v>0</v>
      </c>
      <c r="LV193" s="26">
        <f>IFERROR(Tableau17[[#This Row],[2019-T1-ASSELINEAU François]]/Tableau17[[#This Row],[2019-T1-TOTAL]],"")</f>
        <v>4.3269230769230768E-2</v>
      </c>
      <c r="LW193" s="26">
        <f>IFERROR(Tableau17[[#This Row],[2019-T1-AUBRY Manon]]/Tableau17[[#This Row],[2019-T1-TOTAL]],"")</f>
        <v>0.12980769230769232</v>
      </c>
      <c r="LX193" s="26">
        <f>IFERROR(Tableau17[[#This Row],[2019-T1-AZERGUI Nagib]]/Tableau17[[#This Row],[2019-T1-TOTAL]],"")</f>
        <v>3.3653846153846152E-2</v>
      </c>
      <c r="LY193" s="26">
        <f>IFERROR(Tableau17[[#This Row],[2019-T1-BARDELLA Jordan]]/Tableau17[[#This Row],[2019-T1-TOTAL]],"")</f>
        <v>0.30288461538461536</v>
      </c>
      <c r="LZ193" s="26">
        <f>IFERROR(Tableau17[[#This Row],[2019-T1-BELLAMY François-Xavier]]/Tableau17[[#This Row],[2019-T1-TOTAL]],"")</f>
        <v>2.403846153846154E-2</v>
      </c>
      <c r="MA193" s="26">
        <f>IFERROR(Tableau17[[#This Row],[2019-T1-BIDOU Olivier]]/Tableau17[[#This Row],[2019-T1-TOTAL]],"")</f>
        <v>0</v>
      </c>
      <c r="MB193" s="26">
        <f>IFERROR(Tableau17[[#This Row],[2019-T1-BOURG Dominique]]/Tableau17[[#This Row],[2019-T1-TOTAL]],"")</f>
        <v>2.8846153846153848E-2</v>
      </c>
      <c r="MC193" s="26">
        <f>IFERROR(Tableau17[[#This Row],[2019-T1-BROSSAT Ian]]/Tableau17[[#This Row],[2019-T1-TOTAL]],"")</f>
        <v>6.25E-2</v>
      </c>
      <c r="MD193" s="26">
        <f>IFERROR(Tableau17[[#This Row],[2019-T1-CAILLAUD Sophie]]/Tableau17[[#This Row],[2019-T1-TOTAL]],"")</f>
        <v>0</v>
      </c>
      <c r="ME193" s="26">
        <f>IFERROR(Tableau17[[#This Row],[2019-T1-CAMUS Renaud]]/Tableau17[[#This Row],[2019-T1-TOTAL]],"")</f>
        <v>0</v>
      </c>
      <c r="MF193" s="26">
        <f>IFERROR(Tableau17[[#This Row],[2019-T1-CHALENÇON Christophe]]/Tableau17[[#This Row],[2019-T1-TOTAL]],"")</f>
        <v>0</v>
      </c>
      <c r="MG193" s="26">
        <f>IFERROR(Tableau17[[#This Row],[2019-T1-CORBET Cathy Denise Ginette]]/Tableau17[[#This Row],[2019-T1-TOTAL]],"")</f>
        <v>0</v>
      </c>
      <c r="MH193" s="26">
        <f>IFERROR(Tableau17[[#This Row],[2019-T1-DE PREVOISIN Robert]]/Tableau17[[#This Row],[2019-T1-TOTAL]],"")</f>
        <v>0</v>
      </c>
      <c r="MI193" s="26">
        <f>IFERROR(Tableau17[[#This Row],[2019-T1-DELFEL Thérèse]]/Tableau17[[#This Row],[2019-T1-TOTAL]],"")</f>
        <v>0</v>
      </c>
      <c r="MJ193" s="26">
        <f>IFERROR(Tableau17[[#This Row],[2019-T1-DIEUMEGARD Pierre]]/Tableau17[[#This Row],[2019-T1-TOTAL]],"")</f>
        <v>0</v>
      </c>
      <c r="MK193" s="26">
        <f>IFERROR(Tableau17[[#This Row],[2019-T1-DUPONT-AIGNAN Nicolas]]/Tableau17[[#This Row],[2019-T1-TOTAL]],"")</f>
        <v>2.8846153846153848E-2</v>
      </c>
      <c r="ML193" s="26">
        <f>IFERROR(Tableau17[[#This Row],[2019-T1-GERNIGON Yves]]/Tableau17[[#This Row],[2019-T1-TOTAL]],"")</f>
        <v>0</v>
      </c>
      <c r="MM193" s="26">
        <f>IFERROR(Tableau17[[#This Row],[2019-T1-GLUCKSMANN Raphaël]]/Tableau17[[#This Row],[2019-T1-TOTAL]],"")</f>
        <v>7.2115384615384609E-2</v>
      </c>
      <c r="MN193" s="26">
        <f>IFERROR(Tableau17[[#This Row],[2019-T1-HAMON Benoît]]/Tableau17[[#This Row],[2019-T1-TOTAL]],"")</f>
        <v>7.2115384615384609E-2</v>
      </c>
      <c r="MO193" s="26">
        <f>IFERROR(Tableau17[[#This Row],[2019-T1-HELGEN Gilles]]/Tableau17[[#This Row],[2019-T1-TOTAL]],"")</f>
        <v>0</v>
      </c>
      <c r="MP193" s="26">
        <f>IFERROR(Tableau17[[#This Row],[2019-T1-JADOT Yannick]]/Tableau17[[#This Row],[2019-T1-TOTAL]],"")</f>
        <v>6.25E-2</v>
      </c>
      <c r="MQ193" s="26">
        <f>IFERROR(Tableau17[[#This Row],[2019-T1-LAGARDE Jean-Christophe]]/Tableau17[[#This Row],[2019-T1-TOTAL]],"")</f>
        <v>2.8846153846153848E-2</v>
      </c>
      <c r="MR193" s="26">
        <f>IFERROR(Tableau17[[#This Row],[2019-T1-LALANNE Francis]]/Tableau17[[#This Row],[2019-T1-TOTAL]],"")</f>
        <v>4.807692307692308E-3</v>
      </c>
      <c r="MS193" s="26">
        <f>IFERROR(Tableau17[[#This Row],[2019-T1-LOISEAU Nathalie]]/Tableau17[[#This Row],[2019-T1-TOTAL]],"")</f>
        <v>0.10576923076923077</v>
      </c>
      <c r="MT193" s="26">
        <f>IFERROR(Tableau17[[#This Row],[2019-T1-MARIE Florie]]/Tableau17[[#This Row],[2019-T1-TOTAL]],"")</f>
        <v>0</v>
      </c>
      <c r="MU193" s="26">
        <f>IFERROR(Tableau17[[#This Row],[2008-T1-MACROEXTRDROITE]]/Tableau17[[#This Row],[2008-T1-MACROTOTALE]],"")</f>
        <v>0.21070234113712374</v>
      </c>
      <c r="MV193" s="26">
        <f>IFERROR(Tableau17[[#This Row],[2008-T1-MACRODROITE]]/Tableau17[[#This Row],[2008-T1-MACROTOTALE]],"")</f>
        <v>0.21739130434782608</v>
      </c>
      <c r="MW193" s="26">
        <f>IFERROR(Tableau17[[#This Row],[2008-T1-MACROCENTRE]]/Tableau17[[#This Row],[2008-T1-MACROTOTALE]],"")</f>
        <v>0</v>
      </c>
      <c r="MX193" s="26">
        <f>IFERROR(Tableau17[[#This Row],[2008-T1-MACROGAUCHE]]/Tableau17[[#This Row],[2008-T1-MACROTOTALE]],"")</f>
        <v>0.57190635451505012</v>
      </c>
      <c r="MY193" s="26">
        <f>IFERROR(Tableau17[[#This Row],[2008-T1-MACROAUTRE]]/Tableau17[[#This Row],[2008-T1-MACROTOTALE]],"")</f>
        <v>0</v>
      </c>
      <c r="MZ193" s="26" t="str">
        <f>IFERROR(Tableau17[[#This Row],[2008-T2-MACROEXTRDROITE]]/Tableau17[[#This Row],[2008-T2-MACROTOTALE]],"")</f>
        <v/>
      </c>
      <c r="NA193" s="26" t="str">
        <f>IFERROR(Tableau17[[#This Row],[2008-T2-MACRODROITE]]/Tableau17[[#This Row],[2008-T2-MACROTOTALE]],"")</f>
        <v/>
      </c>
      <c r="NB193" s="26" t="str">
        <f>IFERROR(Tableau17[[#This Row],[2008-T2-MACROCENTRE]]/Tableau17[[#This Row],[2008-T2-MACROTOTALE]],"")</f>
        <v/>
      </c>
      <c r="NC193" s="26" t="str">
        <f>IFERROR(Tableau17[[#This Row],[2008-T2-MACROGAUCHE]]/Tableau17[[#This Row],[2008-T2-MACROTOTALE]],"")</f>
        <v/>
      </c>
      <c r="ND193" s="26" t="str">
        <f>IFERROR(Tableau17[[#This Row],[2008-T2-MACROAUTRE]]/Tableau17[[#This Row],[2008-T2-MACROTOTALE]],"")</f>
        <v/>
      </c>
      <c r="NE193" s="26">
        <f>IFERROR(Tableau17[[#This Row],[2014-T1-MACROEXTRDROITE]]/Tableau17[[#This Row],[2014-T1-MACROTOTALE]],"")</f>
        <v>0.31818181818181818</v>
      </c>
      <c r="NF193" s="26">
        <f>IFERROR(Tableau17[[#This Row],[2014-T1-MACRODROITE]]/Tableau17[[#This Row],[2014-T1-MACROTOTALE]],"")</f>
        <v>0.32272727272727275</v>
      </c>
      <c r="NG193" s="26">
        <f>IFERROR(Tableau17[[#This Row],[2014-T1-MACROCENTRE]]/Tableau17[[#This Row],[2014-T1-MACROTOTALE]],"")</f>
        <v>4.5454545454545456E-2</v>
      </c>
      <c r="NH193" s="26">
        <f>IFERROR(Tableau17[[#This Row],[2014-T1-MACROGAUCHE]]/Tableau17[[#This Row],[2014-T1-MACROTOTALE]],"")</f>
        <v>0.31363636363636366</v>
      </c>
      <c r="NI193" s="26">
        <f>IFERROR(Tableau17[[#This Row],[2014-T1-MACROAUTRE]]/Tableau17[[#This Row],[2014-T1-MACROTOTALE]],"")</f>
        <v>0</v>
      </c>
      <c r="NJ193" s="26">
        <f>IFERROR(Tableau17[[#This Row],[2014-T2-MACROEXTRDROITE]]/Tableau17[[#This Row],[2014-T2-MACROTOTALE]],"")</f>
        <v>0.32258064516129031</v>
      </c>
      <c r="NK193" s="26">
        <f>IFERROR(Tableau17[[#This Row],[2014-T2-MACRODROITE]]/Tableau17[[#This Row],[2014-T2-MACROTOTALE]],"")</f>
        <v>0.35944700460829493</v>
      </c>
      <c r="NL193" s="26">
        <f>IFERROR(Tableau17[[#This Row],[2014-T2-MACROCENTRE]]/Tableau17[[#This Row],[2014-T2-MACROTOTALE]],"")</f>
        <v>0</v>
      </c>
      <c r="NM193" s="26">
        <f>IFERROR(Tableau17[[#This Row],[2014-T2-MACROGAUCHE]]/Tableau17[[#This Row],[2014-T2-MACROTOTALE]],"")</f>
        <v>0.31797235023041476</v>
      </c>
      <c r="NN193" s="26">
        <f>IFERROR(Tableau17[[#This Row],[2014-T2-MACROAUTRE]]/Tableau17[[#This Row],[2014-T2-MACROTOTALE]],"")</f>
        <v>0</v>
      </c>
      <c r="NO193" s="26">
        <f>IFERROR( Tableau17[[#This Row],[2015-T1-MACROEXTRDROITE]]/Tableau17[[#This Row],[2015-T1-MACROTOTALE]],"")</f>
        <v>0.41517857142857145</v>
      </c>
      <c r="NP193" s="26">
        <f>IFERROR(Tableau17[[#This Row],[2015-T1-MACRODROITE]]/Tableau17[[#This Row],[2015-T1-MACROTOTALE]],"")</f>
        <v>8.9285714285714288E-2</v>
      </c>
      <c r="NQ193" s="26">
        <f>IFERROR(Tableau17[[#This Row],[2015-T1-MACROCENTRE]]/Tableau17[[#This Row],[2015-T1-MACROTOTALE]],"")</f>
        <v>0</v>
      </c>
      <c r="NR193" s="26">
        <f>IFERROR(Tableau17[[#This Row],[2015-T1-MACROGAUCHE]]/Tableau17[[#This Row],[2015-T1-MACROTOTALE]],"")</f>
        <v>0.4955357142857143</v>
      </c>
      <c r="NS193" s="26">
        <f>IFERROR(Tableau17[[#This Row],[2015-T1-MACROAUTRE]]/Tableau17[[#This Row],[2015-T1-MACROTOTALE]],"")</f>
        <v>0</v>
      </c>
      <c r="NT193" s="26">
        <f>IFERROR(Tableau17[[#This Row],[2015-T2-MACROEXTRDROITE]]/Tableau17[[#This Row],[2015-T2-MACROTOTALE]],"")</f>
        <v>0.52054794520547942</v>
      </c>
      <c r="NU193" s="26">
        <f>IFERROR(Tableau17[[#This Row],[2015-T2-MACRODROITE]]/Tableau17[[#This Row],[2015-T2-MACROTOTALE]],"")</f>
        <v>0</v>
      </c>
      <c r="NV193" s="26">
        <f>IFERROR(Tableau17[[#This Row],[2015-T2-MACROCENTRE]]/Tableau17[[#This Row],[2015-T2-MACROTOTALE]],"")</f>
        <v>0</v>
      </c>
      <c r="NW193" s="26">
        <f>IFERROR(Tableau17[[#This Row],[2015-T2-MACROGAUCHE]]/Tableau17[[#This Row],[2015-T2-MACROTOTALE]],"")</f>
        <v>0.47945205479452052</v>
      </c>
      <c r="NX193" s="26">
        <f>IFERROR(Tableau17[[#This Row],[2015-T2-MACROAUTRE]]/Tableau17[[#This Row],[2015-T2-MACROTOTALE]],"")</f>
        <v>0</v>
      </c>
      <c r="NY193" s="26">
        <f>IFERROR(Tableau17[[#This Row],[2017-T1-MACROEXTRDROITE]]/Tableau17[[#This Row],[2017-T1-MACROTOTALE]],"")</f>
        <v>0.30952380952380953</v>
      </c>
      <c r="NZ193" s="26">
        <f>IFERROR(Tableau17[[#This Row],[2017-T1-MACRODROITE]]/Tableau17[[#This Row],[2017-T1-MACROTOTALE]],"")</f>
        <v>7.407407407407407E-2</v>
      </c>
      <c r="OA193" s="26">
        <f>IFERROR(Tableau17[[#This Row],[2017-T1-MACROCENTRE]]/Tableau17[[#This Row],[2017-T1-MACROTOTALE]],"")</f>
        <v>0.17989417989417988</v>
      </c>
      <c r="OB193" s="26">
        <f>IFERROR(Tableau17[[#This Row],[2017-T1-MACROGAUCHE]]/Tableau17[[#This Row],[2017-T1-MACROTOTALE]],"")</f>
        <v>0.42063492063492064</v>
      </c>
      <c r="OC193" s="26">
        <f>IFERROR(Tableau17[[#This Row],[2017-T1-MACROAUTRE]]/Tableau17[[#This Row],[2017-T1-MACROTOTALE]],"")</f>
        <v>1.5873015873015872E-2</v>
      </c>
      <c r="OD193" s="26">
        <f>IFERROR(Tableau17[[#This Row],[2017-T2-MACROEXTRDROITE]]/Tableau17[[#This Row],[2017-T2-MACROTOTALE]],"")</f>
        <v>0.37003058103975534</v>
      </c>
      <c r="OE193" s="26">
        <f>IFERROR(Tableau17[[#This Row],[2017-T2-MACRODROITE]]/Tableau17[[#This Row],[2017-T2-MACROTOTALE]],"")</f>
        <v>0</v>
      </c>
      <c r="OF193" s="26">
        <f>IFERROR(Tableau17[[#This Row],[2017-T2-MACROCENTRE]]/Tableau17[[#This Row],[2017-T2-MACROTOTALE]],"")</f>
        <v>0.62996941896024461</v>
      </c>
      <c r="OG193" s="26">
        <f>IFERROR(Tableau17[[#This Row],[2017-T2-MACROGAUCHE]]/Tableau17[[#This Row],[2017-T2-MACROTOTALE]],"")</f>
        <v>0</v>
      </c>
      <c r="OH193" s="26">
        <f>IFERROR(Tableau17[[#This Row],[2017-T2-MACROAUTRE]]/Tableau17[[#This Row],[2017-T2-MACROTOTALE]],"")</f>
        <v>0</v>
      </c>
      <c r="OI193" s="26">
        <f>IFERROR(Tableau17[[#This Row],[2019-T1-MACROEXTRDROITE]]/Tableau17[[#This Row],[2019-T1-MACROTOTALE]],"")</f>
        <v>0.37674418604651161</v>
      </c>
      <c r="OJ193" s="26">
        <f>IFERROR(Tableau17[[#This Row],[2019-T1-MACRODROITE]]/Tableau17[[#This Row],[2019-T1-MACROTOTALE]],"")</f>
        <v>5.1162790697674418E-2</v>
      </c>
      <c r="OK193" s="26">
        <f>IFERROR(Tableau17[[#This Row],[2019-T1-MACROCENTRE]]/Tableau17[[#This Row],[2019-T1-MACROTOTALE]],"")</f>
        <v>0.10232558139534884</v>
      </c>
      <c r="OL193" s="26">
        <f>IFERROR(Tableau17[[#This Row],[2019-T1-MACROGAUCHE]]/Tableau17[[#This Row],[2019-T1-MACROTOTALE]],"")</f>
        <v>0.38604651162790699</v>
      </c>
      <c r="OM193" s="26">
        <f>IFERROR(Tableau17[[#This Row],[2019-T1-MACROAUTRE]]/Tableau17[[#This Row],[2019-T1-MACROTOTALE]],"")</f>
        <v>8.3720930232558138E-2</v>
      </c>
      <c r="ON193" s="26">
        <f>IFERROR(Tableau17[[#This Row],[2020-T1-MACROEXTRDROITE]]/Tableau17[[#This Row],[2020-T1-MACROTOTALE]],"")</f>
        <v>0.25966850828729282</v>
      </c>
      <c r="OO193" s="26">
        <f>IFERROR(Tableau17[[#This Row],[2020-T1-MACRODROITE]]/Tableau17[[#This Row],[2020-T1-MACROTOTALE]],"")</f>
        <v>0.18784530386740331</v>
      </c>
      <c r="OP193" s="26">
        <f>IFERROR(Tableau17[[#This Row],[2020-T1-MACROCENTRE]]/Tableau17[[#This Row],[2020-T1-MACROTOTALE]],"")</f>
        <v>5.5248618784530384E-2</v>
      </c>
      <c r="OQ193" s="26">
        <f>IFERROR(Tableau17[[#This Row],[2020-T1-MACROGAUCHE]]/Tableau17[[#This Row],[2020-T1-MACROTOTALE]],"")</f>
        <v>0.49723756906077349</v>
      </c>
      <c r="OR193" s="26">
        <f>IFERROR(Tableau17[[#This Row],[2020-T1-MACROAUTRE]]/Tableau17[[#This Row],[2020-T1-MACROTOTALE]],"")</f>
        <v>0</v>
      </c>
      <c r="OS193" s="26">
        <f>IFERROR(Tableau17[[#This Row],[2017 (L)-T1-MACROEXTRDROITE]]/Tableau17[[#This Row],[2017 (L)-T1-MACROTOTALE]],"")</f>
        <v>0.25316455696202533</v>
      </c>
      <c r="OT193" s="26">
        <f>IFERROR(Tableau17[[#This Row],[2017 (L)-T1-MACRODROITE]]/Tableau17[[#This Row],[2017 (L)-T1-MACROTOTALE]],"")</f>
        <v>5.9071729957805907E-2</v>
      </c>
      <c r="OU193" s="26">
        <f>IFERROR(Tableau17[[#This Row],[2017 (L)-T1-MACROCENTRE]]/Tableau17[[#This Row],[2017 (L)-T1-MACROTOTALE]],"")</f>
        <v>0.19831223628691982</v>
      </c>
      <c r="OV193" s="26">
        <f>IFERROR(Tableau17[[#This Row],[2017 (L)-T1-MACROGAUCHE]]/Tableau17[[#This Row],[2017 (L)-T1-MACROTOTALE]],"")</f>
        <v>0.45147679324894513</v>
      </c>
      <c r="OW193" s="26">
        <f>IFERROR(Tableau17[[#This Row],[2017 (L)-T1-MACROAUTRE]]/Tableau17[[#This Row],[2017 (L)-T1-MACROTOTALE]],"")</f>
        <v>3.7974683544303799E-2</v>
      </c>
      <c r="OX193" s="26">
        <f>IFERROR(Tableau17[[#This Row],[2017 (L)-T2-MACROEXTRDROITE]]/Tableau17[[#This Row],[2017 (L)-T2-MACROTOTALE]],"")</f>
        <v>0</v>
      </c>
      <c r="OY193" s="26">
        <f>IFERROR(Tableau17[[#This Row],[2017 (L)-T2-MACRODROITE]]/Tableau17[[#This Row],[2017 (L)-T2-MACROTOTALE]],"")</f>
        <v>0</v>
      </c>
      <c r="OZ193" s="26">
        <f>IFERROR(Tableau17[[#This Row],[2017 (L)-T2-MACROCENTRE]]/Tableau17[[#This Row],[2017 (L)-T2-MACROTOTALE]],"")</f>
        <v>0.37423312883435583</v>
      </c>
      <c r="PA193" s="26">
        <f>IFERROR(Tableau17[[#This Row],[2017 (L)-T2-MACROGAUCHE]]/Tableau17[[#This Row],[2017 (L)-T2-MACROTOTALE]],"")</f>
        <v>0.62576687116564422</v>
      </c>
      <c r="PB193" s="26">
        <f>IFERROR(Tableau17[[#This Row],[2017 (L)-T2-MACROAUTRE]]/Tableau17[[#This Row],[2017 (L)-T2-MACROTOTALE]],"")</f>
        <v>0</v>
      </c>
      <c r="PC193" s="26">
        <f>IFERROR(Tableau17[[#This Row],[2008_T1_PROCUS]]/Tableau17[[#This Row],[2008_T1_INSCRITS]],0)</f>
        <v>1.1864406779661017E-2</v>
      </c>
      <c r="PD193" s="26">
        <f>IFERROR(Tableau17[[#This Row],[2008_T2_PROCUS]]/Tableau17[[#This Row],[2008_T2_INSCRITS]],0)</f>
        <v>0</v>
      </c>
      <c r="PE193" s="26">
        <f>Tableau17[[#This Row],[2014_T1_PROCUS]]/Tableau17[[#This Row],[2014_T1_INSCRITS]]</f>
        <v>1.1472275334608031E-2</v>
      </c>
      <c r="PF193" s="26">
        <f>IFERROR(Tableau17[[#This Row],[2014_T2_PROCUS]]/Tableau17[[#This Row],[2014_T2_INSCRITS]],0)</f>
        <v>1.1472275334608031E-2</v>
      </c>
    </row>
    <row r="194" spans="1:422" x14ac:dyDescent="0.2">
      <c r="A194" s="1">
        <v>3</v>
      </c>
      <c r="B194" s="1" t="s">
        <v>305</v>
      </c>
      <c r="C194" s="1" t="s">
        <v>319</v>
      </c>
      <c r="D194" s="1" t="s">
        <v>319</v>
      </c>
      <c r="E194" s="1">
        <v>563</v>
      </c>
      <c r="F194" s="1">
        <v>5.4088479999999999</v>
      </c>
      <c r="G194" s="1">
        <v>43.291915000000003</v>
      </c>
      <c r="H194" s="3">
        <v>993</v>
      </c>
      <c r="I194" s="3">
        <v>278</v>
      </c>
      <c r="L194" s="1">
        <v>144</v>
      </c>
      <c r="M194" s="1">
        <v>12</v>
      </c>
      <c r="O194" s="1">
        <v>2</v>
      </c>
      <c r="P194" s="1">
        <v>32</v>
      </c>
      <c r="Q194" s="1">
        <v>11</v>
      </c>
      <c r="R194" s="1">
        <v>49</v>
      </c>
      <c r="S194" s="1">
        <v>55</v>
      </c>
      <c r="T194" s="1">
        <v>19</v>
      </c>
      <c r="U194" s="1">
        <v>324</v>
      </c>
      <c r="V194" s="1">
        <v>1053</v>
      </c>
      <c r="W194" s="1">
        <v>654</v>
      </c>
      <c r="X194" s="1">
        <v>12</v>
      </c>
      <c r="Y194" s="2">
        <v>0.62108262000000003</v>
      </c>
      <c r="Z194" s="1">
        <v>1052</v>
      </c>
      <c r="AA194" s="1">
        <v>676</v>
      </c>
      <c r="AB194" s="1">
        <v>17</v>
      </c>
      <c r="AC194" s="2">
        <v>0.64258554999999995</v>
      </c>
      <c r="AD194" s="1">
        <v>993</v>
      </c>
      <c r="AE194" s="1">
        <v>338</v>
      </c>
      <c r="AF194" s="2">
        <v>0.34038267999999999</v>
      </c>
      <c r="AG194" s="1">
        <f t="shared" ref="AG194:AG257" si="3">INT((W194/V194)*AD194)-AE194</f>
        <v>278</v>
      </c>
      <c r="AH194" s="1">
        <v>1068</v>
      </c>
      <c r="AI194" s="1">
        <v>708</v>
      </c>
      <c r="AJ194" s="1">
        <v>13</v>
      </c>
      <c r="AK194" s="2">
        <v>0.66292134999999996</v>
      </c>
      <c r="AL194" s="1">
        <v>1068</v>
      </c>
      <c r="AM194" s="1">
        <v>761</v>
      </c>
      <c r="AN194" s="1">
        <v>17</v>
      </c>
      <c r="AO194" s="2">
        <v>0.71254682000000003</v>
      </c>
      <c r="AP194" s="1">
        <v>1042</v>
      </c>
      <c r="AQ194" s="1">
        <v>526</v>
      </c>
      <c r="AR194" s="2">
        <v>0.50479845999999995</v>
      </c>
      <c r="AS194" s="1">
        <v>1042</v>
      </c>
      <c r="AT194" s="1">
        <v>554</v>
      </c>
      <c r="AU194" s="2">
        <v>0.53166986999999999</v>
      </c>
      <c r="AV194" s="1">
        <v>1048</v>
      </c>
      <c r="AW194" s="1">
        <v>477</v>
      </c>
      <c r="AX194" s="2">
        <v>0.45515266999999998</v>
      </c>
      <c r="AY194" s="1">
        <v>1048</v>
      </c>
      <c r="AZ194" s="1">
        <v>366</v>
      </c>
      <c r="BA194" s="2">
        <v>0.34923663999999999</v>
      </c>
      <c r="BB194" s="1">
        <v>1047</v>
      </c>
      <c r="BC194" s="1">
        <v>789</v>
      </c>
      <c r="BD194" s="2">
        <v>0.75358166000000004</v>
      </c>
      <c r="BE194" s="1">
        <v>1046</v>
      </c>
      <c r="BF194" s="1">
        <v>742</v>
      </c>
      <c r="BG194" s="2">
        <v>0.70936902000000002</v>
      </c>
      <c r="BH194" s="1">
        <v>1008</v>
      </c>
      <c r="BI194" s="1">
        <v>435</v>
      </c>
      <c r="BJ194" s="2">
        <v>0.43154762000000002</v>
      </c>
      <c r="BK194" s="1">
        <v>24</v>
      </c>
      <c r="BL194" s="1">
        <v>4</v>
      </c>
      <c r="BM194" s="1">
        <v>13</v>
      </c>
      <c r="BN194" s="1">
        <v>24</v>
      </c>
      <c r="BO194" s="1">
        <v>34</v>
      </c>
      <c r="BP194" s="1">
        <v>300</v>
      </c>
      <c r="BQ194" s="1">
        <v>292</v>
      </c>
      <c r="BR194" s="1">
        <v>691</v>
      </c>
      <c r="BT194" s="1">
        <v>368</v>
      </c>
      <c r="BU194" s="1">
        <v>375</v>
      </c>
      <c r="BW194" s="1">
        <v>743</v>
      </c>
      <c r="BX194" s="1">
        <v>9</v>
      </c>
      <c r="BY194" s="1">
        <v>2</v>
      </c>
      <c r="BZ194" s="1">
        <v>33</v>
      </c>
      <c r="CB194" s="1">
        <v>22</v>
      </c>
      <c r="CC194" s="1">
        <v>140</v>
      </c>
      <c r="CD194" s="1">
        <v>297</v>
      </c>
      <c r="CE194" s="1">
        <v>126</v>
      </c>
      <c r="CF194" s="1">
        <v>629</v>
      </c>
      <c r="CG194" s="1">
        <v>146</v>
      </c>
      <c r="CH194" s="1">
        <v>358</v>
      </c>
      <c r="CI194" s="1">
        <v>155</v>
      </c>
      <c r="CJ194" s="1">
        <v>659</v>
      </c>
      <c r="CK194" s="1">
        <v>6</v>
      </c>
      <c r="CO194" s="1">
        <v>45</v>
      </c>
      <c r="CP194" s="1">
        <v>204</v>
      </c>
      <c r="CR194" s="1">
        <v>16</v>
      </c>
      <c r="CT194" s="1">
        <v>144</v>
      </c>
      <c r="CU194" s="1">
        <v>88</v>
      </c>
      <c r="CW194" s="1">
        <v>503</v>
      </c>
      <c r="CY194" s="1">
        <v>227</v>
      </c>
      <c r="DA194" s="1">
        <v>282</v>
      </c>
      <c r="DC194" s="1">
        <v>509</v>
      </c>
      <c r="DD194" s="1">
        <v>8</v>
      </c>
      <c r="DE194" s="1">
        <v>3</v>
      </c>
      <c r="DF194" s="1">
        <v>3</v>
      </c>
      <c r="DG194" s="1">
        <v>26</v>
      </c>
      <c r="DH194" s="1">
        <v>1</v>
      </c>
      <c r="DI194" s="1">
        <v>31</v>
      </c>
      <c r="DK194" s="1">
        <v>1</v>
      </c>
      <c r="DL194" s="1">
        <v>85</v>
      </c>
      <c r="DN194" s="1">
        <v>106</v>
      </c>
      <c r="DP194" s="1">
        <v>8</v>
      </c>
      <c r="DQ194" s="1">
        <v>2</v>
      </c>
      <c r="DR194" s="1">
        <v>99</v>
      </c>
      <c r="DU194" s="1">
        <v>373</v>
      </c>
      <c r="DV194" s="1">
        <v>170</v>
      </c>
      <c r="DZ194" s="1">
        <v>158</v>
      </c>
      <c r="EA194" s="1">
        <v>328</v>
      </c>
      <c r="EB194" s="1">
        <v>4</v>
      </c>
      <c r="EC194" s="1">
        <v>7</v>
      </c>
      <c r="ED194" s="1">
        <v>1</v>
      </c>
      <c r="EE194" s="1">
        <v>17</v>
      </c>
      <c r="EF194" s="1">
        <v>97</v>
      </c>
      <c r="EG194" s="1">
        <v>39</v>
      </c>
      <c r="EH194" s="1">
        <v>2</v>
      </c>
      <c r="EI194" s="1">
        <v>269</v>
      </c>
      <c r="EJ194" s="1">
        <v>183</v>
      </c>
      <c r="EK194" s="1">
        <v>147</v>
      </c>
      <c r="EL194" s="1">
        <v>6</v>
      </c>
      <c r="EM194" s="1">
        <v>772</v>
      </c>
      <c r="EN194" s="1">
        <v>325</v>
      </c>
      <c r="EO194" s="1">
        <v>336</v>
      </c>
      <c r="EP194" s="1">
        <v>661</v>
      </c>
      <c r="EQ194" s="1">
        <v>0</v>
      </c>
      <c r="ER194" s="1">
        <v>6</v>
      </c>
      <c r="ES194" s="1">
        <v>9</v>
      </c>
      <c r="ET194" s="1">
        <v>40</v>
      </c>
      <c r="EU194" s="1">
        <v>1</v>
      </c>
      <c r="EV194" s="1">
        <v>146</v>
      </c>
      <c r="EW194" s="1">
        <v>38</v>
      </c>
      <c r="EX194" s="1">
        <v>0</v>
      </c>
      <c r="EY194" s="1">
        <v>10</v>
      </c>
      <c r="EZ194" s="1">
        <v>15</v>
      </c>
      <c r="FA194" s="1">
        <v>0</v>
      </c>
      <c r="FB194" s="1">
        <v>0</v>
      </c>
      <c r="FC194" s="1">
        <v>0</v>
      </c>
      <c r="FD194" s="1">
        <v>0</v>
      </c>
      <c r="FE194" s="1">
        <v>1</v>
      </c>
      <c r="FF194" s="1">
        <v>0</v>
      </c>
      <c r="FG194" s="1">
        <v>1</v>
      </c>
      <c r="FH194" s="1">
        <v>11</v>
      </c>
      <c r="FI194" s="1">
        <v>0</v>
      </c>
      <c r="FJ194" s="1">
        <v>19</v>
      </c>
      <c r="FK194" s="1">
        <v>9</v>
      </c>
      <c r="FL194" s="1">
        <v>0</v>
      </c>
      <c r="FM194" s="1">
        <v>32</v>
      </c>
      <c r="FN194" s="1">
        <v>3</v>
      </c>
      <c r="FO194" s="1">
        <v>4</v>
      </c>
      <c r="FP194" s="1">
        <v>59</v>
      </c>
      <c r="FQ194" s="1">
        <v>0</v>
      </c>
      <c r="FR194" s="1">
        <f>SUM(Tableau17[[#This Row],[2019-T1-ALEXANDRE Audric]:[2019-T1-MARIE Florie]])</f>
        <v>404</v>
      </c>
      <c r="FS194" s="1">
        <v>47</v>
      </c>
      <c r="FT194" s="1">
        <v>328</v>
      </c>
      <c r="FU194" s="1">
        <v>0</v>
      </c>
      <c r="FV194" s="1">
        <v>316</v>
      </c>
      <c r="FW194" s="1">
        <v>0</v>
      </c>
      <c r="FX194" s="1">
        <v>691</v>
      </c>
      <c r="FY194" s="1">
        <v>0</v>
      </c>
      <c r="FZ194" s="1">
        <v>375</v>
      </c>
      <c r="GA194" s="1">
        <v>0</v>
      </c>
      <c r="GB194" s="1">
        <v>368</v>
      </c>
      <c r="GC194" s="1">
        <v>0</v>
      </c>
      <c r="GD194" s="1">
        <v>743</v>
      </c>
      <c r="GE194" s="1">
        <v>140</v>
      </c>
      <c r="GF194" s="1">
        <v>299</v>
      </c>
      <c r="GG194" s="1">
        <v>9</v>
      </c>
      <c r="GH194" s="1">
        <v>181</v>
      </c>
      <c r="GI194" s="1">
        <v>0</v>
      </c>
      <c r="GJ194" s="1">
        <v>629</v>
      </c>
      <c r="GK194" s="1">
        <v>146</v>
      </c>
      <c r="GL194" s="1">
        <v>358</v>
      </c>
      <c r="GM194" s="1">
        <v>0</v>
      </c>
      <c r="GN194" s="1">
        <v>155</v>
      </c>
      <c r="GO194" s="1">
        <v>0</v>
      </c>
      <c r="GP194" s="1">
        <v>659</v>
      </c>
      <c r="GQ194" s="1">
        <v>204</v>
      </c>
      <c r="GR194" s="1">
        <v>144</v>
      </c>
      <c r="GS194" s="1">
        <v>0</v>
      </c>
      <c r="GT194" s="1">
        <v>149</v>
      </c>
      <c r="GU194" s="1">
        <v>6</v>
      </c>
      <c r="GV194" s="1">
        <v>503</v>
      </c>
      <c r="GW194" s="1">
        <v>227</v>
      </c>
      <c r="GX194" s="1">
        <v>282</v>
      </c>
      <c r="GY194" s="1">
        <v>0</v>
      </c>
      <c r="GZ194" s="1">
        <v>0</v>
      </c>
      <c r="HA194" s="1">
        <v>0</v>
      </c>
      <c r="HB194" s="1">
        <v>509</v>
      </c>
      <c r="HC194" s="1">
        <v>294</v>
      </c>
      <c r="HD194" s="1">
        <v>97</v>
      </c>
      <c r="HE194" s="1">
        <v>147</v>
      </c>
      <c r="HF194" s="1">
        <v>232</v>
      </c>
      <c r="HG194" s="1">
        <v>2</v>
      </c>
      <c r="HH194" s="1">
        <v>772</v>
      </c>
      <c r="HI194" s="1">
        <v>325</v>
      </c>
      <c r="HJ194" s="1">
        <v>0</v>
      </c>
      <c r="HK194" s="1">
        <v>336</v>
      </c>
      <c r="HL194" s="1">
        <v>0</v>
      </c>
      <c r="HM194" s="1">
        <v>0</v>
      </c>
      <c r="HN194" s="1">
        <v>661</v>
      </c>
      <c r="HO194" s="1">
        <v>172</v>
      </c>
      <c r="HP194" s="1">
        <v>41</v>
      </c>
      <c r="HQ194" s="1">
        <v>59</v>
      </c>
      <c r="HR194" s="1">
        <v>121</v>
      </c>
      <c r="HS194" s="1">
        <v>31</v>
      </c>
      <c r="HT194" s="1">
        <v>424</v>
      </c>
      <c r="HU194" s="1">
        <v>49</v>
      </c>
      <c r="HV194" s="1">
        <v>176</v>
      </c>
      <c r="HW194" s="1">
        <v>11</v>
      </c>
      <c r="HX194" s="1">
        <v>88</v>
      </c>
      <c r="HY194" s="1">
        <v>0</v>
      </c>
      <c r="HZ194" s="1">
        <v>324</v>
      </c>
      <c r="IA194" s="1">
        <v>3</v>
      </c>
      <c r="IB194" s="1">
        <v>132</v>
      </c>
      <c r="IC194" s="1">
        <v>99</v>
      </c>
      <c r="ID194" s="1">
        <v>134</v>
      </c>
      <c r="IE194" s="1">
        <v>5</v>
      </c>
      <c r="IF194" s="1">
        <v>373</v>
      </c>
      <c r="IG194" s="1">
        <v>0</v>
      </c>
      <c r="IH194" s="1">
        <v>0</v>
      </c>
      <c r="II194" s="1">
        <v>158</v>
      </c>
      <c r="IJ194" s="1">
        <v>170</v>
      </c>
      <c r="IK194" s="1">
        <v>0</v>
      </c>
      <c r="IL194" s="1">
        <v>328</v>
      </c>
      <c r="IM194" s="26">
        <f>IFERROR(Tableau17[[#This Row],[LDIV]]/Tableau17[[#This Row],[Total général]],"")</f>
        <v>0</v>
      </c>
      <c r="IN194" s="26">
        <f>IFERROR(Tableau17[[#This Row],[LDVC]]/Tableau17[[#This Row],[Total général]],"")</f>
        <v>0</v>
      </c>
      <c r="IO194" s="26">
        <f>IFERROR(Tableau17[[#This Row],[LDVD]]/Tableau17[[#This Row],[Total général]],"")</f>
        <v>0.44444444444444442</v>
      </c>
      <c r="IP194" s="26">
        <f>IFERROR(Tableau17[[#This Row],[LDVG]]/Tableau17[[#This Row],[Total général]],"")</f>
        <v>3.7037037037037035E-2</v>
      </c>
      <c r="IQ194" s="26">
        <f>IFERROR(Tableau17[[#This Row],[LEXD]]/Tableau17[[#This Row],[Total général]],"")</f>
        <v>0</v>
      </c>
      <c r="IR194" s="26">
        <f>IFERROR(Tableau17[[#This Row],[LEXG]]/Tableau17[[#This Row],[Total général]],"")</f>
        <v>6.1728395061728392E-3</v>
      </c>
      <c r="IS194" s="26">
        <f>IFERROR(Tableau17[[#This Row],[LLR]]/Tableau17[[#This Row],[Total général]],"")</f>
        <v>9.8765432098765427E-2</v>
      </c>
      <c r="IT194" s="26">
        <f>IFERROR(Tableau17[[#This Row],[LREM]]/Tableau17[[#This Row],[Total général]],"")</f>
        <v>3.3950617283950615E-2</v>
      </c>
      <c r="IU194" s="26">
        <f>IFERROR(Tableau17[[#This Row],[LRN]]/Tableau17[[#This Row],[Total général]],"")</f>
        <v>0.15123456790123457</v>
      </c>
      <c r="IV194" s="26">
        <f>IFERROR(Tableau17[[#This Row],[LUG]]/Tableau17[[#This Row],[Total général]],"")</f>
        <v>0.16975308641975309</v>
      </c>
      <c r="IW194" s="26">
        <f>IFERROR(Tableau17[[#This Row],[LVEC]]/Tableau17[[#This Row],[Total général]],"")</f>
        <v>5.8641975308641972E-2</v>
      </c>
      <c r="IX194" s="26">
        <f>IFERROR(Tableau17[[#This Row],[2008-T1-LCMD]]/Tableau17[[#This Row],[2008-T1-TOTAL]],"")</f>
        <v>3.4732272069464547E-2</v>
      </c>
      <c r="IY194" s="26">
        <f>IFERROR(Tableau17[[#This Row],[2008-T1-LDVD]]/Tableau17[[#This Row],[2008-T1-TOTAL]],"")</f>
        <v>5.7887120115774236E-3</v>
      </c>
      <c r="IZ194" s="26">
        <f>IFERROR(Tableau17[[#This Row],[2008-T1-LEXD]]/Tableau17[[#This Row],[2008-T1-TOTAL]],"")</f>
        <v>1.8813314037626629E-2</v>
      </c>
      <c r="JA194" s="26">
        <f>IFERROR(Tableau17[[#This Row],[2008-T1-LEXG]]/Tableau17[[#This Row],[2008-T1-TOTAL]],"")</f>
        <v>3.4732272069464547E-2</v>
      </c>
      <c r="JB194" s="26">
        <f>IFERROR(Tableau17[[#This Row],[2008-T1-LFN]]/Tableau17[[#This Row],[2008-T1-TOTAL]],"")</f>
        <v>4.9204052098408106E-2</v>
      </c>
      <c r="JC194" s="26">
        <f>IFERROR(Tableau17[[#This Row],[2008-T1-LMAJ]]/Tableau17[[#This Row],[2008-T1-TOTAL]],"")</f>
        <v>0.43415340086830678</v>
      </c>
      <c r="JD194" s="26">
        <f>IFERROR(Tableau17[[#This Row],[2008-T1-LUG]]/Tableau17[[#This Row],[2008-T1-TOTAL]],"")</f>
        <v>0.42257597684515197</v>
      </c>
      <c r="JE194" s="26">
        <f>IFERROR(Tableau17[[#This Row],[2008-T2-LFN]]/Tableau17[[#This Row],[2008-T2-TOTAL]],"")</f>
        <v>0</v>
      </c>
      <c r="JF194" s="26">
        <f>IFERROR(Tableau17[[#This Row],[2008-T2-LGC]]/Tableau17[[#This Row],[2008-T2-TOTAL]],"")</f>
        <v>0.49528936742934049</v>
      </c>
      <c r="JG194" s="26">
        <f>IFERROR(Tableau17[[#This Row],[2008-T2-LMAJ]]/Tableau17[[#This Row],[2008-T2-TOTAL]],"")</f>
        <v>0.50471063257065951</v>
      </c>
      <c r="JH194" s="26">
        <f>IFERROR(Tableau17[[#This Row],[2008-T2-LUG]]/Tableau17[[#This Row],[2008-T2-TOTAL]],"")</f>
        <v>0</v>
      </c>
      <c r="JI194" s="26">
        <f>IFERROR(Tableau17[[#This Row],[2014-T1-LDIV]]/Tableau17[[#This Row],[2014-T1-TOTAL]],"")</f>
        <v>1.4308426073131956E-2</v>
      </c>
      <c r="JJ194" s="26">
        <f>IFERROR(Tableau17[[#This Row],[2014-T1-LDVD]]/Tableau17[[#This Row],[2014-T1-TOTAL]],"")</f>
        <v>3.1796502384737681E-3</v>
      </c>
      <c r="JK194" s="26">
        <f>IFERROR(Tableau17[[#This Row],[2014-T1-LDVG]]/Tableau17[[#This Row],[2014-T1-TOTAL]],"")</f>
        <v>5.246422893481717E-2</v>
      </c>
      <c r="JL194" s="26">
        <f>IFERROR(Tableau17[[#This Row],[2014-T1-LEXG]]/Tableau17[[#This Row],[2014-T1-TOTAL]],"")</f>
        <v>0</v>
      </c>
      <c r="JM194" s="26">
        <f>IFERROR(Tableau17[[#This Row],[2014-T1-LFG]]/Tableau17[[#This Row],[2014-T1-TOTAL]],"")</f>
        <v>3.4976152623211444E-2</v>
      </c>
      <c r="JN194" s="26">
        <f>IFERROR(Tableau17[[#This Row],[2014-T1-LFN]]/Tableau17[[#This Row],[2014-T1-TOTAL]],"")</f>
        <v>0.22257551669316375</v>
      </c>
      <c r="JO194" s="26">
        <f>IFERROR(Tableau17[[#This Row],[2014-T1-LUD]]/Tableau17[[#This Row],[2014-T1-TOTAL]],"")</f>
        <v>0.47217806041335453</v>
      </c>
      <c r="JP194" s="26">
        <f>IFERROR(Tableau17[[#This Row],[2014-T1-LUG]]/Tableau17[[#This Row],[2014-T1-TOTAL]],"")</f>
        <v>0.20031796502384738</v>
      </c>
      <c r="JQ194" s="26">
        <f>IFERROR(Tableau17[[#This Row],[2014-T2-LFN]]/Tableau17[[#This Row],[2014-T2-TOTAL]],"")</f>
        <v>0.22154779969650987</v>
      </c>
      <c r="JR194" s="26">
        <f>IFERROR(Tableau17[[#This Row],[2014-T2-LUD]]/Tableau17[[#This Row],[2014-T2-TOTAL]],"")</f>
        <v>0.54324734446130496</v>
      </c>
      <c r="JS194" s="26">
        <f>IFERROR(Tableau17[[#This Row],[2014-T2-LUG]]/Tableau17[[#This Row],[2014-T2-TOTAL]],"")</f>
        <v>0.23520485584218512</v>
      </c>
      <c r="JT194" s="26">
        <f>IFERROR(Tableau17[[#This Row],[2015-T1-BC-DIV]]/Tableau17[[#This Row],[2015-T1-TOTAL]],"")</f>
        <v>1.1928429423459244E-2</v>
      </c>
      <c r="JU194" s="26">
        <f>IFERROR(Tableau17[[#This Row],[2015-T1-BC-DLF]]/Tableau17[[#This Row],[2015-T1-TOTAL]],"")</f>
        <v>0</v>
      </c>
      <c r="JV194" s="26">
        <f>IFERROR(Tableau17[[#This Row],[2015-T1-BC-DVD]]/Tableau17[[#This Row],[2015-T1-TOTAL]],"")</f>
        <v>0</v>
      </c>
      <c r="JW194" s="26">
        <f>IFERROR(Tableau17[[#This Row],[2015-T1-BC-DVG]]/Tableau17[[#This Row],[2015-T1-TOTAL]],"")</f>
        <v>0</v>
      </c>
      <c r="JX194" s="26">
        <f>IFERROR(Tableau17[[#This Row],[2015-T1-BC-FG]]/Tableau17[[#This Row],[2015-T1-TOTAL]],"")</f>
        <v>8.9463220675944338E-2</v>
      </c>
      <c r="JY194" s="26">
        <f>IFERROR(Tableau17[[#This Row],[2015-T1-BC-FN]]/Tableau17[[#This Row],[2015-T1-TOTAL]],"")</f>
        <v>0.40556660039761433</v>
      </c>
      <c r="JZ194" s="26">
        <f>IFERROR(Tableau17[[#This Row],[2015-T1-BC-MDM]]/Tableau17[[#This Row],[2015-T1-TOTAL]],"")</f>
        <v>0</v>
      </c>
      <c r="KA194" s="26">
        <f>IFERROR(Tableau17[[#This Row],[2015-T1-BC-RDG]]/Tableau17[[#This Row],[2015-T1-TOTAL]],"")</f>
        <v>3.1809145129224649E-2</v>
      </c>
      <c r="KB194" s="26">
        <f>IFERROR(Tableau17[[#This Row],[2015-T1-BC-SOC]]/Tableau17[[#This Row],[2015-T1-TOTAL]],"")</f>
        <v>0</v>
      </c>
      <c r="KC194" s="26">
        <f>IFERROR(Tableau17[[#This Row],[2015-T1-BC-UD]]/Tableau17[[#This Row],[2015-T1-TOTAL]],"")</f>
        <v>0.28628230616302186</v>
      </c>
      <c r="KD194" s="26">
        <f>IFERROR(Tableau17[[#This Row],[2015-T1-BC-UG]]/Tableau17[[#This Row],[2015-T1-TOTAL]],"")</f>
        <v>0.1749502982107356</v>
      </c>
      <c r="KE194" s="26">
        <f>IFERROR(Tableau17[[#This Row],[2015-T1-BC-VEC]]/Tableau17[[#This Row],[2015-T1-TOTAL]],"")</f>
        <v>0</v>
      </c>
      <c r="KF194" s="26">
        <f>IFERROR(Tableau17[[#This Row],[2015-T2-BC-DVG]]/Tableau17[[#This Row],[2015-T2-TOTAL]],"")</f>
        <v>0</v>
      </c>
      <c r="KG194" s="26">
        <f>IFERROR(Tableau17[[#This Row],[2015-T2-BC-FN]]/Tableau17[[#This Row],[2015-T2-TOTAL]],"")</f>
        <v>0.44597249508840864</v>
      </c>
      <c r="KH194" s="26">
        <f>IFERROR(Tableau17[[#This Row],[2015-T2-BC-SOC]]/Tableau17[[#This Row],[2015-T2-TOTAL]],"")</f>
        <v>0</v>
      </c>
      <c r="KI194" s="26">
        <f>IFERROR(Tableau17[[#This Row],[2015-T2-BC-UD]]/Tableau17[[#This Row],[2015-T2-TOTAL]],"")</f>
        <v>0.55402750491159136</v>
      </c>
      <c r="KJ194" s="26">
        <f>IFERROR(Tableau17[[#This Row],[2015-T2-BC-UG]]/Tableau17[[#This Row],[2015-T2-TOTAL]],"")</f>
        <v>0</v>
      </c>
      <c r="KK194" s="26">
        <f>IFERROR(Tableau17[[#This Row],[2017 (L)-T1-COM]]/Tableau17[[#This Row],[2017 (L)-T1-TOTAL]],"")</f>
        <v>2.1447721179624665E-2</v>
      </c>
      <c r="KL194" s="26">
        <f>IFERROR(Tableau17[[#This Row],[2017 (L)-T1-DIV]]/Tableau17[[#This Row],[2017 (L)-T1-TOTAL]],"")</f>
        <v>8.0428954423592495E-3</v>
      </c>
      <c r="KM194" s="26">
        <f>IFERROR(Tableau17[[#This Row],[2017 (L)-T1-DLF]]/Tableau17[[#This Row],[2017 (L)-T1-TOTAL]],"")</f>
        <v>8.0428954423592495E-3</v>
      </c>
      <c r="KN194" s="26">
        <f>IFERROR(Tableau17[[#This Row],[2017 (L)-T1-DVD]]/Tableau17[[#This Row],[2017 (L)-T1-TOTAL]],"")</f>
        <v>6.9705093833780166E-2</v>
      </c>
      <c r="KO194" s="26">
        <f>IFERROR(Tableau17[[#This Row],[2017 (L)-T1-DVG]]/Tableau17[[#This Row],[2017 (L)-T1-TOTAL]],"")</f>
        <v>2.6809651474530832E-3</v>
      </c>
      <c r="KP194" s="26">
        <f>IFERROR(Tableau17[[#This Row],[2017 (L)-T1-ECO]]/Tableau17[[#This Row],[2017 (L)-T1-TOTAL]],"")</f>
        <v>8.3109919571045576E-2</v>
      </c>
      <c r="KQ194" s="26">
        <f>IFERROR(Tableau17[[#This Row],[2017 (L)-T1-EXD]]/Tableau17[[#This Row],[2017 (L)-T1-TOTAL]],"")</f>
        <v>0</v>
      </c>
      <c r="KR194" s="26">
        <f>IFERROR(Tableau17[[#This Row],[2017 (L)-T1-EXG]]/Tableau17[[#This Row],[2017 (L)-T1-TOTAL]],"")</f>
        <v>2.6809651474530832E-3</v>
      </c>
      <c r="KS194" s="26">
        <f>IFERROR(Tableau17[[#This Row],[2017 (L)-T1-FI]]/Tableau17[[#This Row],[2017 (L)-T1-TOTAL]],"")</f>
        <v>0.22788203753351208</v>
      </c>
      <c r="KT194" s="26">
        <f>IFERROR(Tableau17[[#This Row],[2017 (L)-T1-FN]]/Tableau17[[#This Row],[2017 (L)-T1-TOTAL]],"")</f>
        <v>0</v>
      </c>
      <c r="KU194" s="26">
        <f>IFERROR(Tableau17[[#This Row],[2017 (L)-T1-LR]]/Tableau17[[#This Row],[2017 (L)-T1-TOTAL]],"")</f>
        <v>0.28418230563002683</v>
      </c>
      <c r="KV194" s="26">
        <f>IFERROR(Tableau17[[#This Row],[2017 (L)-T1-MDM]]/Tableau17[[#This Row],[2017 (L)-T1-TOTAL]],"")</f>
        <v>0</v>
      </c>
      <c r="KW194" s="26">
        <f>IFERROR(Tableau17[[#This Row],[2017 (L)-T1-RDG]]/Tableau17[[#This Row],[2017 (L)-T1-TOTAL]],"")</f>
        <v>2.1447721179624665E-2</v>
      </c>
      <c r="KX194" s="26">
        <f>IFERROR(Tableau17[[#This Row],[2017 (L)-T1-REG]]/Tableau17[[#This Row],[2017 (L)-T1-TOTAL]],"")</f>
        <v>5.3619302949061663E-3</v>
      </c>
      <c r="KY194" s="26">
        <f>IFERROR(Tableau17[[#This Row],[2017 (L)-T1-REM]]/Tableau17[[#This Row],[2017 (L)-T1-TOTAL]],"")</f>
        <v>0.26541554959785524</v>
      </c>
      <c r="KZ194" s="26">
        <f>IFERROR(Tableau17[[#This Row],[2017 (L)-T1-SOC]]/Tableau17[[#This Row],[2017 (L)-T1-TOTAL]],"")</f>
        <v>0</v>
      </c>
      <c r="LA194" s="26">
        <f>IFERROR(Tableau17[[#This Row],[2017 (L)-T1-UDI]]/Tableau17[[#This Row],[2017 (L)-T1-TOTAL]],"")</f>
        <v>0</v>
      </c>
      <c r="LB194" s="26">
        <f>IFERROR(Tableau17[[#This Row],[2017 (L)-T2-FI]]/Tableau17[[#This Row],[2017 (L)-T2-TOTAL]],"")</f>
        <v>0.51829268292682928</v>
      </c>
      <c r="LC194" s="26">
        <f>IFERROR(Tableau17[[#This Row],[2017 (L)-T2-FN]]/Tableau17[[#This Row],[2017 (L)-T2-TOTAL]],"")</f>
        <v>0</v>
      </c>
      <c r="LD194" s="26">
        <f>IFERROR(Tableau17[[#This Row],[2017 (L)-T2-LR]]/Tableau17[[#This Row],[2017 (L)-T2-TOTAL]],"")</f>
        <v>0</v>
      </c>
      <c r="LE194" s="26">
        <f>IFERROR(Tableau17[[#This Row],[2017 (L)-T2-MDM]]/Tableau17[[#This Row],[2017 (L)-T2-TOTAL]],"")</f>
        <v>0</v>
      </c>
      <c r="LF194" s="26">
        <f>IFERROR(Tableau17[[#This Row],[2017 (L)-T2-REM]]/Tableau17[[#This Row],[2017 (L)-T2-TOTAL]],"")</f>
        <v>0.48170731707317072</v>
      </c>
      <c r="LG194" s="26">
        <f>IFERROR(Tableau17[[#This Row],[2017-T1-ARTHAUD Nathalie]]/Tableau17[[#This Row],[2017-T1-TOTAL]],"")</f>
        <v>5.1813471502590676E-3</v>
      </c>
      <c r="LH194" s="26">
        <f>IFERROR(Tableau17[[#This Row],[2017-T1-ASSELINEAU Fran]]/Tableau17[[#This Row],[2017-T1-TOTAL]],"")</f>
        <v>9.0673575129533671E-3</v>
      </c>
      <c r="LI194" s="26">
        <f>IFERROR(Tableau17[[#This Row],[2017-T1-CHEMINADE Jacques]]/Tableau17[[#This Row],[2017-T1-TOTAL]],"")</f>
        <v>1.2953367875647669E-3</v>
      </c>
      <c r="LJ194" s="26">
        <f>IFERROR(Tableau17[[#This Row],[2017-T1-DUPONT-AIGNAN Nicolas]]/Tableau17[[#This Row],[2017-T1-TOTAL]],"")</f>
        <v>2.2020725388601035E-2</v>
      </c>
      <c r="LK194" s="26">
        <f>IFERROR(Tableau17[[#This Row],[2017-T1-FILLON Fran]]/Tableau17[[#This Row],[2017-T1-TOTAL]],"")</f>
        <v>0.12564766839378239</v>
      </c>
      <c r="LL194" s="26">
        <f>IFERROR(Tableau17[[#This Row],[2017-T1-HAMON Beno]]/Tableau17[[#This Row],[2017-T1-TOTAL]],"")</f>
        <v>5.0518134715025906E-2</v>
      </c>
      <c r="LM194" s="26">
        <f>IFERROR(Tableau17[[#This Row],[2017-T1-LASSALLE Jean]]/Tableau17[[#This Row],[2017-T1-TOTAL]],"")</f>
        <v>2.5906735751295338E-3</v>
      </c>
      <c r="LN194" s="26">
        <f>IFERROR(Tableau17[[#This Row],[2017-T1-LE PEN Marine]]/Tableau17[[#This Row],[2017-T1-TOTAL]],"")</f>
        <v>0.3484455958549223</v>
      </c>
      <c r="LO194" s="26">
        <f>IFERROR(Tableau17[[#This Row],[2017-T1-M Jean-Luc]]/Tableau17[[#This Row],[2017-T1-TOTAL]],"")</f>
        <v>0.23704663212435234</v>
      </c>
      <c r="LP194" s="26">
        <f>IFERROR(Tableau17[[#This Row],[2017-T1-MACRON Emmanuel]]/Tableau17[[#This Row],[2017-T1-TOTAL]],"")</f>
        <v>0.19041450777202074</v>
      </c>
      <c r="LQ194" s="26">
        <f>IFERROR(Tableau17[[#This Row],[2017-T1-POUTOU Philippe]]/Tableau17[[#This Row],[2017-T1-TOTAL]],"")</f>
        <v>7.7720207253886009E-3</v>
      </c>
      <c r="LR194" s="26">
        <f>IFERROR(Tableau17[[#This Row],[2017-T2-LE PEN Marine]]/Tableau17[[#This Row],[2017-T2-TOTAL]],"")</f>
        <v>0.49167927382753401</v>
      </c>
      <c r="LS194" s="26">
        <f>IFERROR(Tableau17[[#This Row],[2017-T2-MACRON Emmanuel]]/Tableau17[[#This Row],[2017-T2-TOTAL]],"")</f>
        <v>0.50832072617246593</v>
      </c>
      <c r="LT194" s="26">
        <f>IFERROR(Tableau17[[#This Row],[2019-T1-ALEXANDRE Audric]]/Tableau17[[#This Row],[2019-T1-TOTAL]],"")</f>
        <v>0</v>
      </c>
      <c r="LU194" s="26">
        <f>IFERROR(Tableau17[[#This Row],[2019-T1-ARTHAUD Nathalie]]/Tableau17[[#This Row],[2019-T1-TOTAL]],"")</f>
        <v>1.4851485148514851E-2</v>
      </c>
      <c r="LV194" s="26">
        <f>IFERROR(Tableau17[[#This Row],[2019-T1-ASSELINEAU François]]/Tableau17[[#This Row],[2019-T1-TOTAL]],"")</f>
        <v>2.2277227722772276E-2</v>
      </c>
      <c r="LW194" s="26">
        <f>IFERROR(Tableau17[[#This Row],[2019-T1-AUBRY Manon]]/Tableau17[[#This Row],[2019-T1-TOTAL]],"")</f>
        <v>9.9009900990099015E-2</v>
      </c>
      <c r="LX194" s="26">
        <f>IFERROR(Tableau17[[#This Row],[2019-T1-AZERGUI Nagib]]/Tableau17[[#This Row],[2019-T1-TOTAL]],"")</f>
        <v>2.4752475247524753E-3</v>
      </c>
      <c r="LY194" s="26">
        <f>IFERROR(Tableau17[[#This Row],[2019-T1-BARDELLA Jordan]]/Tableau17[[#This Row],[2019-T1-TOTAL]],"")</f>
        <v>0.36138613861386137</v>
      </c>
      <c r="LZ194" s="26">
        <f>IFERROR(Tableau17[[#This Row],[2019-T1-BELLAMY François-Xavier]]/Tableau17[[#This Row],[2019-T1-TOTAL]],"")</f>
        <v>9.405940594059406E-2</v>
      </c>
      <c r="MA194" s="26">
        <f>IFERROR(Tableau17[[#This Row],[2019-T1-BIDOU Olivier]]/Tableau17[[#This Row],[2019-T1-TOTAL]],"")</f>
        <v>0</v>
      </c>
      <c r="MB194" s="26">
        <f>IFERROR(Tableau17[[#This Row],[2019-T1-BOURG Dominique]]/Tableau17[[#This Row],[2019-T1-TOTAL]],"")</f>
        <v>2.4752475247524754E-2</v>
      </c>
      <c r="MC194" s="26">
        <f>IFERROR(Tableau17[[#This Row],[2019-T1-BROSSAT Ian]]/Tableau17[[#This Row],[2019-T1-TOTAL]],"")</f>
        <v>3.7128712871287127E-2</v>
      </c>
      <c r="MD194" s="26">
        <f>IFERROR(Tableau17[[#This Row],[2019-T1-CAILLAUD Sophie]]/Tableau17[[#This Row],[2019-T1-TOTAL]],"")</f>
        <v>0</v>
      </c>
      <c r="ME194" s="26">
        <f>IFERROR(Tableau17[[#This Row],[2019-T1-CAMUS Renaud]]/Tableau17[[#This Row],[2019-T1-TOTAL]],"")</f>
        <v>0</v>
      </c>
      <c r="MF194" s="26">
        <f>IFERROR(Tableau17[[#This Row],[2019-T1-CHALENÇON Christophe]]/Tableau17[[#This Row],[2019-T1-TOTAL]],"")</f>
        <v>0</v>
      </c>
      <c r="MG194" s="26">
        <f>IFERROR(Tableau17[[#This Row],[2019-T1-CORBET Cathy Denise Ginette]]/Tableau17[[#This Row],[2019-T1-TOTAL]],"")</f>
        <v>0</v>
      </c>
      <c r="MH194" s="26">
        <f>IFERROR(Tableau17[[#This Row],[2019-T1-DE PREVOISIN Robert]]/Tableau17[[#This Row],[2019-T1-TOTAL]],"")</f>
        <v>2.4752475247524753E-3</v>
      </c>
      <c r="MI194" s="26">
        <f>IFERROR(Tableau17[[#This Row],[2019-T1-DELFEL Thérèse]]/Tableau17[[#This Row],[2019-T1-TOTAL]],"")</f>
        <v>0</v>
      </c>
      <c r="MJ194" s="26">
        <f>IFERROR(Tableau17[[#This Row],[2019-T1-DIEUMEGARD Pierre]]/Tableau17[[#This Row],[2019-T1-TOTAL]],"")</f>
        <v>2.4752475247524753E-3</v>
      </c>
      <c r="MK194" s="26">
        <f>IFERROR(Tableau17[[#This Row],[2019-T1-DUPONT-AIGNAN Nicolas]]/Tableau17[[#This Row],[2019-T1-TOTAL]],"")</f>
        <v>2.7227722772277228E-2</v>
      </c>
      <c r="ML194" s="26">
        <f>IFERROR(Tableau17[[#This Row],[2019-T1-GERNIGON Yves]]/Tableau17[[#This Row],[2019-T1-TOTAL]],"")</f>
        <v>0</v>
      </c>
      <c r="MM194" s="26">
        <f>IFERROR(Tableau17[[#This Row],[2019-T1-GLUCKSMANN Raphaël]]/Tableau17[[#This Row],[2019-T1-TOTAL]],"")</f>
        <v>4.702970297029703E-2</v>
      </c>
      <c r="MN194" s="26">
        <f>IFERROR(Tableau17[[#This Row],[2019-T1-HAMON Benoît]]/Tableau17[[#This Row],[2019-T1-TOTAL]],"")</f>
        <v>2.2277227722772276E-2</v>
      </c>
      <c r="MO194" s="26">
        <f>IFERROR(Tableau17[[#This Row],[2019-T1-HELGEN Gilles]]/Tableau17[[#This Row],[2019-T1-TOTAL]],"")</f>
        <v>0</v>
      </c>
      <c r="MP194" s="26">
        <f>IFERROR(Tableau17[[#This Row],[2019-T1-JADOT Yannick]]/Tableau17[[#This Row],[2019-T1-TOTAL]],"")</f>
        <v>7.9207920792079209E-2</v>
      </c>
      <c r="MQ194" s="26">
        <f>IFERROR(Tableau17[[#This Row],[2019-T1-LAGARDE Jean-Christophe]]/Tableau17[[#This Row],[2019-T1-TOTAL]],"")</f>
        <v>7.4257425742574254E-3</v>
      </c>
      <c r="MR194" s="26">
        <f>IFERROR(Tableau17[[#This Row],[2019-T1-LALANNE Francis]]/Tableau17[[#This Row],[2019-T1-TOTAL]],"")</f>
        <v>9.9009900990099011E-3</v>
      </c>
      <c r="MS194" s="26">
        <f>IFERROR(Tableau17[[#This Row],[2019-T1-LOISEAU Nathalie]]/Tableau17[[#This Row],[2019-T1-TOTAL]],"")</f>
        <v>0.14603960396039603</v>
      </c>
      <c r="MT194" s="26">
        <f>IFERROR(Tableau17[[#This Row],[2019-T1-MARIE Florie]]/Tableau17[[#This Row],[2019-T1-TOTAL]],"")</f>
        <v>0</v>
      </c>
      <c r="MU194" s="26">
        <f>IFERROR(Tableau17[[#This Row],[2008-T1-MACROEXTRDROITE]]/Tableau17[[#This Row],[2008-T1-MACROTOTALE]],"")</f>
        <v>6.8017366136034735E-2</v>
      </c>
      <c r="MV194" s="26">
        <f>IFERROR(Tableau17[[#This Row],[2008-T1-MACRODROITE]]/Tableau17[[#This Row],[2008-T1-MACROTOTALE]],"")</f>
        <v>0.47467438494934877</v>
      </c>
      <c r="MW194" s="26">
        <f>IFERROR(Tableau17[[#This Row],[2008-T1-MACROCENTRE]]/Tableau17[[#This Row],[2008-T1-MACROTOTALE]],"")</f>
        <v>0</v>
      </c>
      <c r="MX194" s="26">
        <f>IFERROR(Tableau17[[#This Row],[2008-T1-MACROGAUCHE]]/Tableau17[[#This Row],[2008-T1-MACROTOTALE]],"")</f>
        <v>0.45730824891461652</v>
      </c>
      <c r="MY194" s="26">
        <f>IFERROR(Tableau17[[#This Row],[2008-T1-MACROAUTRE]]/Tableau17[[#This Row],[2008-T1-MACROTOTALE]],"")</f>
        <v>0</v>
      </c>
      <c r="MZ194" s="26">
        <f>IFERROR(Tableau17[[#This Row],[2008-T2-MACROEXTRDROITE]]/Tableau17[[#This Row],[2008-T2-MACROTOTALE]],"")</f>
        <v>0</v>
      </c>
      <c r="NA194" s="26">
        <f>IFERROR(Tableau17[[#This Row],[2008-T2-MACRODROITE]]/Tableau17[[#This Row],[2008-T2-MACROTOTALE]],"")</f>
        <v>0.50471063257065951</v>
      </c>
      <c r="NB194" s="26">
        <f>IFERROR(Tableau17[[#This Row],[2008-T2-MACROCENTRE]]/Tableau17[[#This Row],[2008-T2-MACROTOTALE]],"")</f>
        <v>0</v>
      </c>
      <c r="NC194" s="26">
        <f>IFERROR(Tableau17[[#This Row],[2008-T2-MACROGAUCHE]]/Tableau17[[#This Row],[2008-T2-MACROTOTALE]],"")</f>
        <v>0.49528936742934049</v>
      </c>
      <c r="ND194" s="26">
        <f>IFERROR(Tableau17[[#This Row],[2008-T2-MACROAUTRE]]/Tableau17[[#This Row],[2008-T2-MACROTOTALE]],"")</f>
        <v>0</v>
      </c>
      <c r="NE194" s="26">
        <f>IFERROR(Tableau17[[#This Row],[2014-T1-MACROEXTRDROITE]]/Tableau17[[#This Row],[2014-T1-MACROTOTALE]],"")</f>
        <v>0.22257551669316375</v>
      </c>
      <c r="NF194" s="26">
        <f>IFERROR(Tableau17[[#This Row],[2014-T1-MACRODROITE]]/Tableau17[[#This Row],[2014-T1-MACROTOTALE]],"")</f>
        <v>0.4753577106518283</v>
      </c>
      <c r="NG194" s="26">
        <f>IFERROR(Tableau17[[#This Row],[2014-T1-MACROCENTRE]]/Tableau17[[#This Row],[2014-T1-MACROTOTALE]],"")</f>
        <v>1.4308426073131956E-2</v>
      </c>
      <c r="NH194" s="26">
        <f>IFERROR(Tableau17[[#This Row],[2014-T1-MACROGAUCHE]]/Tableau17[[#This Row],[2014-T1-MACROTOTALE]],"")</f>
        <v>0.28775834658187599</v>
      </c>
      <c r="NI194" s="26">
        <f>IFERROR(Tableau17[[#This Row],[2014-T1-MACROAUTRE]]/Tableau17[[#This Row],[2014-T1-MACROTOTALE]],"")</f>
        <v>0</v>
      </c>
      <c r="NJ194" s="26">
        <f>IFERROR(Tableau17[[#This Row],[2014-T2-MACROEXTRDROITE]]/Tableau17[[#This Row],[2014-T2-MACROTOTALE]],"")</f>
        <v>0.22154779969650987</v>
      </c>
      <c r="NK194" s="26">
        <f>IFERROR(Tableau17[[#This Row],[2014-T2-MACRODROITE]]/Tableau17[[#This Row],[2014-T2-MACROTOTALE]],"")</f>
        <v>0.54324734446130496</v>
      </c>
      <c r="NL194" s="26">
        <f>IFERROR(Tableau17[[#This Row],[2014-T2-MACROCENTRE]]/Tableau17[[#This Row],[2014-T2-MACROTOTALE]],"")</f>
        <v>0</v>
      </c>
      <c r="NM194" s="26">
        <f>IFERROR(Tableau17[[#This Row],[2014-T2-MACROGAUCHE]]/Tableau17[[#This Row],[2014-T2-MACROTOTALE]],"")</f>
        <v>0.23520485584218512</v>
      </c>
      <c r="NN194" s="26">
        <f>IFERROR(Tableau17[[#This Row],[2014-T2-MACROAUTRE]]/Tableau17[[#This Row],[2014-T2-MACROTOTALE]],"")</f>
        <v>0</v>
      </c>
      <c r="NO194" s="26">
        <f>IFERROR( Tableau17[[#This Row],[2015-T1-MACROEXTRDROITE]]/Tableau17[[#This Row],[2015-T1-MACROTOTALE]],"")</f>
        <v>0.40556660039761433</v>
      </c>
      <c r="NP194" s="26">
        <f>IFERROR(Tableau17[[#This Row],[2015-T1-MACRODROITE]]/Tableau17[[#This Row],[2015-T1-MACROTOTALE]],"")</f>
        <v>0.28628230616302186</v>
      </c>
      <c r="NQ194" s="26">
        <f>IFERROR(Tableau17[[#This Row],[2015-T1-MACROCENTRE]]/Tableau17[[#This Row],[2015-T1-MACROTOTALE]],"")</f>
        <v>0</v>
      </c>
      <c r="NR194" s="26">
        <f>IFERROR(Tableau17[[#This Row],[2015-T1-MACROGAUCHE]]/Tableau17[[#This Row],[2015-T1-MACROTOTALE]],"")</f>
        <v>0.29622266401590458</v>
      </c>
      <c r="NS194" s="26">
        <f>IFERROR(Tableau17[[#This Row],[2015-T1-MACROAUTRE]]/Tableau17[[#This Row],[2015-T1-MACROTOTALE]],"")</f>
        <v>1.1928429423459244E-2</v>
      </c>
      <c r="NT194" s="26">
        <f>IFERROR(Tableau17[[#This Row],[2015-T2-MACROEXTRDROITE]]/Tableau17[[#This Row],[2015-T2-MACROTOTALE]],"")</f>
        <v>0.44597249508840864</v>
      </c>
      <c r="NU194" s="26">
        <f>IFERROR(Tableau17[[#This Row],[2015-T2-MACRODROITE]]/Tableau17[[#This Row],[2015-T2-MACROTOTALE]],"")</f>
        <v>0.55402750491159136</v>
      </c>
      <c r="NV194" s="26">
        <f>IFERROR(Tableau17[[#This Row],[2015-T2-MACROCENTRE]]/Tableau17[[#This Row],[2015-T2-MACROTOTALE]],"")</f>
        <v>0</v>
      </c>
      <c r="NW194" s="26">
        <f>IFERROR(Tableau17[[#This Row],[2015-T2-MACROGAUCHE]]/Tableau17[[#This Row],[2015-T2-MACROTOTALE]],"")</f>
        <v>0</v>
      </c>
      <c r="NX194" s="26">
        <f>IFERROR(Tableau17[[#This Row],[2015-T2-MACROAUTRE]]/Tableau17[[#This Row],[2015-T2-MACROTOTALE]],"")</f>
        <v>0</v>
      </c>
      <c r="NY194" s="26">
        <f>IFERROR(Tableau17[[#This Row],[2017-T1-MACROEXTRDROITE]]/Tableau17[[#This Row],[2017-T1-MACROTOTALE]],"")</f>
        <v>0.38082901554404147</v>
      </c>
      <c r="NZ194" s="26">
        <f>IFERROR(Tableau17[[#This Row],[2017-T1-MACRODROITE]]/Tableau17[[#This Row],[2017-T1-MACROTOTALE]],"")</f>
        <v>0.12564766839378239</v>
      </c>
      <c r="OA194" s="26">
        <f>IFERROR(Tableau17[[#This Row],[2017-T1-MACROCENTRE]]/Tableau17[[#This Row],[2017-T1-MACROTOTALE]],"")</f>
        <v>0.19041450777202074</v>
      </c>
      <c r="OB194" s="26">
        <f>IFERROR(Tableau17[[#This Row],[2017-T1-MACROGAUCHE]]/Tableau17[[#This Row],[2017-T1-MACROTOTALE]],"")</f>
        <v>0.30051813471502592</v>
      </c>
      <c r="OC194" s="26">
        <f>IFERROR(Tableau17[[#This Row],[2017-T1-MACROAUTRE]]/Tableau17[[#This Row],[2017-T1-MACROTOTALE]],"")</f>
        <v>2.5906735751295338E-3</v>
      </c>
      <c r="OD194" s="26">
        <f>IFERROR(Tableau17[[#This Row],[2017-T2-MACROEXTRDROITE]]/Tableau17[[#This Row],[2017-T2-MACROTOTALE]],"")</f>
        <v>0.49167927382753401</v>
      </c>
      <c r="OE194" s="26">
        <f>IFERROR(Tableau17[[#This Row],[2017-T2-MACRODROITE]]/Tableau17[[#This Row],[2017-T2-MACROTOTALE]],"")</f>
        <v>0</v>
      </c>
      <c r="OF194" s="26">
        <f>IFERROR(Tableau17[[#This Row],[2017-T2-MACROCENTRE]]/Tableau17[[#This Row],[2017-T2-MACROTOTALE]],"")</f>
        <v>0.50832072617246593</v>
      </c>
      <c r="OG194" s="26">
        <f>IFERROR(Tableau17[[#This Row],[2017-T2-MACROGAUCHE]]/Tableau17[[#This Row],[2017-T2-MACROTOTALE]],"")</f>
        <v>0</v>
      </c>
      <c r="OH194" s="26">
        <f>IFERROR(Tableau17[[#This Row],[2017-T2-MACROAUTRE]]/Tableau17[[#This Row],[2017-T2-MACROTOTALE]],"")</f>
        <v>0</v>
      </c>
      <c r="OI194" s="26">
        <f>IFERROR(Tableau17[[#This Row],[2019-T1-MACROEXTRDROITE]]/Tableau17[[#This Row],[2019-T1-MACROTOTALE]],"")</f>
        <v>0.40566037735849059</v>
      </c>
      <c r="OJ194" s="26">
        <f>IFERROR(Tableau17[[#This Row],[2019-T1-MACRODROITE]]/Tableau17[[#This Row],[2019-T1-MACROTOTALE]],"")</f>
        <v>9.6698113207547176E-2</v>
      </c>
      <c r="OK194" s="26">
        <f>IFERROR(Tableau17[[#This Row],[2019-T1-MACROCENTRE]]/Tableau17[[#This Row],[2019-T1-MACROTOTALE]],"")</f>
        <v>0.13915094339622641</v>
      </c>
      <c r="OL194" s="26">
        <f>IFERROR(Tableau17[[#This Row],[2019-T1-MACROGAUCHE]]/Tableau17[[#This Row],[2019-T1-MACROTOTALE]],"")</f>
        <v>0.28537735849056606</v>
      </c>
      <c r="OM194" s="26">
        <f>IFERROR(Tableau17[[#This Row],[2019-T1-MACROAUTRE]]/Tableau17[[#This Row],[2019-T1-MACROTOTALE]],"")</f>
        <v>7.3113207547169809E-2</v>
      </c>
      <c r="ON194" s="26">
        <f>IFERROR(Tableau17[[#This Row],[2020-T1-MACROEXTRDROITE]]/Tableau17[[#This Row],[2020-T1-MACROTOTALE]],"")</f>
        <v>0.15123456790123457</v>
      </c>
      <c r="OO194" s="26">
        <f>IFERROR(Tableau17[[#This Row],[2020-T1-MACRODROITE]]/Tableau17[[#This Row],[2020-T1-MACROTOTALE]],"")</f>
        <v>0.54320987654320985</v>
      </c>
      <c r="OP194" s="26">
        <f>IFERROR(Tableau17[[#This Row],[2020-T1-MACROCENTRE]]/Tableau17[[#This Row],[2020-T1-MACROTOTALE]],"")</f>
        <v>3.3950617283950615E-2</v>
      </c>
      <c r="OQ194" s="26">
        <f>IFERROR(Tableau17[[#This Row],[2020-T1-MACROGAUCHE]]/Tableau17[[#This Row],[2020-T1-MACROTOTALE]],"")</f>
        <v>0.27160493827160492</v>
      </c>
      <c r="OR194" s="26">
        <f>IFERROR(Tableau17[[#This Row],[2020-T1-MACROAUTRE]]/Tableau17[[#This Row],[2020-T1-MACROTOTALE]],"")</f>
        <v>0</v>
      </c>
      <c r="OS194" s="26">
        <f>IFERROR(Tableau17[[#This Row],[2017 (L)-T1-MACROEXTRDROITE]]/Tableau17[[#This Row],[2017 (L)-T1-MACROTOTALE]],"")</f>
        <v>8.0428954423592495E-3</v>
      </c>
      <c r="OT194" s="26">
        <f>IFERROR(Tableau17[[#This Row],[2017 (L)-T1-MACRODROITE]]/Tableau17[[#This Row],[2017 (L)-T1-MACROTOTALE]],"")</f>
        <v>0.35388739946380698</v>
      </c>
      <c r="OU194" s="26">
        <f>IFERROR(Tableau17[[#This Row],[2017 (L)-T1-MACROCENTRE]]/Tableau17[[#This Row],[2017 (L)-T1-MACROTOTALE]],"")</f>
        <v>0.26541554959785524</v>
      </c>
      <c r="OV194" s="26">
        <f>IFERROR(Tableau17[[#This Row],[2017 (L)-T1-MACROGAUCHE]]/Tableau17[[#This Row],[2017 (L)-T1-MACROTOTALE]],"")</f>
        <v>0.35924932975871315</v>
      </c>
      <c r="OW194" s="26">
        <f>IFERROR(Tableau17[[#This Row],[2017 (L)-T1-MACROAUTRE]]/Tableau17[[#This Row],[2017 (L)-T1-MACROTOTALE]],"")</f>
        <v>1.3404825737265416E-2</v>
      </c>
      <c r="OX194" s="26">
        <f>IFERROR(Tableau17[[#This Row],[2017 (L)-T2-MACROEXTRDROITE]]/Tableau17[[#This Row],[2017 (L)-T2-MACROTOTALE]],"")</f>
        <v>0</v>
      </c>
      <c r="OY194" s="26">
        <f>IFERROR(Tableau17[[#This Row],[2017 (L)-T2-MACRODROITE]]/Tableau17[[#This Row],[2017 (L)-T2-MACROTOTALE]],"")</f>
        <v>0</v>
      </c>
      <c r="OZ194" s="26">
        <f>IFERROR(Tableau17[[#This Row],[2017 (L)-T2-MACROCENTRE]]/Tableau17[[#This Row],[2017 (L)-T2-MACROTOTALE]],"")</f>
        <v>0.48170731707317072</v>
      </c>
      <c r="PA194" s="26">
        <f>IFERROR(Tableau17[[#This Row],[2017 (L)-T2-MACROGAUCHE]]/Tableau17[[#This Row],[2017 (L)-T2-MACROTOTALE]],"")</f>
        <v>0.51829268292682928</v>
      </c>
      <c r="PB194" s="26">
        <f>IFERROR(Tableau17[[#This Row],[2017 (L)-T2-MACROAUTRE]]/Tableau17[[#This Row],[2017 (L)-T2-MACROTOTALE]],"")</f>
        <v>0</v>
      </c>
      <c r="PC194" s="26">
        <f>IFERROR(Tableau17[[#This Row],[2008_T1_PROCUS]]/Tableau17[[#This Row],[2008_T1_INSCRITS]],0)</f>
        <v>1.2172284644194757E-2</v>
      </c>
      <c r="PD194" s="26">
        <f>IFERROR(Tableau17[[#This Row],[2008_T2_PROCUS]]/Tableau17[[#This Row],[2008_T2_INSCRITS]],0)</f>
        <v>1.5917602996254682E-2</v>
      </c>
      <c r="PE194" s="26">
        <f>Tableau17[[#This Row],[2014_T1_PROCUS]]/Tableau17[[#This Row],[2014_T1_INSCRITS]]</f>
        <v>1.1396011396011397E-2</v>
      </c>
      <c r="PF194" s="26">
        <f>IFERROR(Tableau17[[#This Row],[2014_T2_PROCUS]]/Tableau17[[#This Row],[2014_T2_INSCRITS]],0)</f>
        <v>1.6159695817490494E-2</v>
      </c>
    </row>
    <row r="195" spans="1:422" x14ac:dyDescent="0.2">
      <c r="A195" s="1">
        <v>3</v>
      </c>
      <c r="B195" s="1" t="s">
        <v>316</v>
      </c>
      <c r="C195" s="1" t="s">
        <v>319</v>
      </c>
      <c r="D195" s="1" t="s">
        <v>319</v>
      </c>
      <c r="E195" s="1">
        <v>558</v>
      </c>
      <c r="F195" s="1">
        <v>5.4088479999999999</v>
      </c>
      <c r="G195" s="1">
        <v>43.291915000000003</v>
      </c>
      <c r="H195" s="3">
        <v>618</v>
      </c>
      <c r="I195" s="3">
        <v>113</v>
      </c>
      <c r="L195" s="1">
        <v>70</v>
      </c>
      <c r="M195" s="1">
        <v>6</v>
      </c>
      <c r="O195" s="1">
        <v>1</v>
      </c>
      <c r="P195" s="1">
        <v>23</v>
      </c>
      <c r="Q195" s="1">
        <v>10</v>
      </c>
      <c r="R195" s="1">
        <v>33</v>
      </c>
      <c r="S195" s="1">
        <v>30</v>
      </c>
      <c r="T195" s="1">
        <v>16</v>
      </c>
      <c r="U195" s="1">
        <v>189</v>
      </c>
      <c r="V195" s="1">
        <v>615</v>
      </c>
      <c r="W195" s="1">
        <v>306</v>
      </c>
      <c r="X195" s="1">
        <v>7</v>
      </c>
      <c r="Y195" s="2">
        <v>0.49756097999999999</v>
      </c>
      <c r="Z195" s="1">
        <v>615</v>
      </c>
      <c r="AA195" s="1">
        <v>340</v>
      </c>
      <c r="AB195" s="1">
        <v>11</v>
      </c>
      <c r="AC195" s="2">
        <v>0.55284553000000003</v>
      </c>
      <c r="AD195" s="1">
        <v>618</v>
      </c>
      <c r="AE195" s="1">
        <v>194</v>
      </c>
      <c r="AF195" s="2">
        <v>0.31391585999999999</v>
      </c>
      <c r="AG195" s="1">
        <f t="shared" si="3"/>
        <v>113</v>
      </c>
      <c r="AH195" s="1">
        <v>600</v>
      </c>
      <c r="AI195" s="1">
        <v>364</v>
      </c>
      <c r="AJ195" s="1">
        <v>4</v>
      </c>
      <c r="AK195" s="2">
        <v>0.60666666999999996</v>
      </c>
      <c r="AL195" s="1">
        <v>600</v>
      </c>
      <c r="AM195" s="1">
        <v>395</v>
      </c>
      <c r="AN195" s="1">
        <v>5</v>
      </c>
      <c r="AO195" s="2">
        <v>0.65833333000000005</v>
      </c>
      <c r="AP195" s="1">
        <v>598</v>
      </c>
      <c r="AQ195" s="1">
        <v>236</v>
      </c>
      <c r="AR195" s="2">
        <v>0.39464883000000001</v>
      </c>
      <c r="AS195" s="1">
        <v>598</v>
      </c>
      <c r="AT195" s="1">
        <v>265</v>
      </c>
      <c r="AU195" s="2">
        <v>0.44314381000000003</v>
      </c>
      <c r="AV195" s="1">
        <v>616</v>
      </c>
      <c r="AW195" s="1">
        <v>245</v>
      </c>
      <c r="AX195" s="2">
        <v>0.39772727000000002</v>
      </c>
      <c r="AY195" s="1">
        <v>616</v>
      </c>
      <c r="AZ195" s="1">
        <v>189</v>
      </c>
      <c r="BA195" s="2">
        <v>0.30681818</v>
      </c>
      <c r="BB195" s="1">
        <v>618</v>
      </c>
      <c r="BC195" s="1">
        <v>451</v>
      </c>
      <c r="BD195" s="2">
        <v>0.72977345999999998</v>
      </c>
      <c r="BE195" s="1">
        <v>616</v>
      </c>
      <c r="BF195" s="1">
        <v>424</v>
      </c>
      <c r="BG195" s="2">
        <v>0.68831169000000003</v>
      </c>
      <c r="BH195" s="1">
        <v>602</v>
      </c>
      <c r="BI195" s="1">
        <v>239</v>
      </c>
      <c r="BJ195" s="2">
        <v>0.39700996999999999</v>
      </c>
      <c r="BK195" s="1">
        <v>16</v>
      </c>
      <c r="BL195" s="1">
        <v>2</v>
      </c>
      <c r="BM195" s="1">
        <v>1</v>
      </c>
      <c r="BN195" s="1">
        <v>25</v>
      </c>
      <c r="BO195" s="1">
        <v>25</v>
      </c>
      <c r="BP195" s="1">
        <v>142</v>
      </c>
      <c r="BQ195" s="1">
        <v>146</v>
      </c>
      <c r="BR195" s="1">
        <v>357</v>
      </c>
      <c r="BT195" s="1">
        <v>204</v>
      </c>
      <c r="BU195" s="1">
        <v>182</v>
      </c>
      <c r="BW195" s="1">
        <v>386</v>
      </c>
      <c r="BX195" s="1">
        <v>3</v>
      </c>
      <c r="BY195" s="1">
        <v>0</v>
      </c>
      <c r="BZ195" s="1">
        <v>9</v>
      </c>
      <c r="CB195" s="1">
        <v>20</v>
      </c>
      <c r="CC195" s="1">
        <v>66</v>
      </c>
      <c r="CD195" s="1">
        <v>135</v>
      </c>
      <c r="CE195" s="1">
        <v>64</v>
      </c>
      <c r="CF195" s="1">
        <v>297</v>
      </c>
      <c r="CG195" s="1">
        <v>68</v>
      </c>
      <c r="CH195" s="1">
        <v>168</v>
      </c>
      <c r="CI195" s="1">
        <v>85</v>
      </c>
      <c r="CJ195" s="1">
        <v>321</v>
      </c>
      <c r="CK195" s="1">
        <v>4</v>
      </c>
      <c r="CO195" s="1">
        <v>18</v>
      </c>
      <c r="CP195" s="1">
        <v>81</v>
      </c>
      <c r="CR195" s="1">
        <v>9</v>
      </c>
      <c r="CT195" s="1">
        <v>65</v>
      </c>
      <c r="CU195" s="1">
        <v>41</v>
      </c>
      <c r="CW195" s="1">
        <v>218</v>
      </c>
      <c r="CY195" s="1">
        <v>107</v>
      </c>
      <c r="DA195" s="1">
        <v>134</v>
      </c>
      <c r="DC195" s="1">
        <v>241</v>
      </c>
      <c r="DD195" s="1">
        <v>10</v>
      </c>
      <c r="DE195" s="1">
        <v>2</v>
      </c>
      <c r="DF195" s="1">
        <v>4</v>
      </c>
      <c r="DG195" s="1">
        <v>8</v>
      </c>
      <c r="DH195" s="1">
        <v>3</v>
      </c>
      <c r="DI195" s="1">
        <v>12</v>
      </c>
      <c r="DK195" s="1">
        <v>5</v>
      </c>
      <c r="DL195" s="1">
        <v>44</v>
      </c>
      <c r="DN195" s="1">
        <v>56</v>
      </c>
      <c r="DP195" s="1">
        <v>6</v>
      </c>
      <c r="DQ195" s="1">
        <v>1</v>
      </c>
      <c r="DR195" s="1">
        <v>50</v>
      </c>
      <c r="DU195" s="1">
        <v>201</v>
      </c>
      <c r="DV195" s="1">
        <v>83</v>
      </c>
      <c r="DZ195" s="1">
        <v>72</v>
      </c>
      <c r="EA195" s="1">
        <v>155</v>
      </c>
      <c r="EB195" s="1">
        <v>0</v>
      </c>
      <c r="EC195" s="1">
        <v>7</v>
      </c>
      <c r="ED195" s="1">
        <v>0</v>
      </c>
      <c r="EE195" s="1">
        <v>16</v>
      </c>
      <c r="EF195" s="1">
        <v>58</v>
      </c>
      <c r="EG195" s="1">
        <v>30</v>
      </c>
      <c r="EH195" s="1">
        <v>3</v>
      </c>
      <c r="EI195" s="1">
        <v>119</v>
      </c>
      <c r="EJ195" s="1">
        <v>117</v>
      </c>
      <c r="EK195" s="1">
        <v>83</v>
      </c>
      <c r="EL195" s="1">
        <v>4</v>
      </c>
      <c r="EM195" s="1">
        <v>437</v>
      </c>
      <c r="EN195" s="1">
        <v>160</v>
      </c>
      <c r="EO195" s="1">
        <v>232</v>
      </c>
      <c r="EP195" s="1">
        <v>392</v>
      </c>
      <c r="EQ195" s="1">
        <v>1</v>
      </c>
      <c r="ER195" s="1">
        <v>0</v>
      </c>
      <c r="ES195" s="1">
        <v>6</v>
      </c>
      <c r="ET195" s="1">
        <v>28</v>
      </c>
      <c r="EU195" s="1">
        <v>2</v>
      </c>
      <c r="EV195" s="1">
        <v>62</v>
      </c>
      <c r="EW195" s="1">
        <v>22</v>
      </c>
      <c r="EX195" s="1">
        <v>2</v>
      </c>
      <c r="EY195" s="1">
        <v>5</v>
      </c>
      <c r="EZ195" s="1">
        <v>10</v>
      </c>
      <c r="FA195" s="1">
        <v>0</v>
      </c>
      <c r="FB195" s="1">
        <v>0</v>
      </c>
      <c r="FC195" s="1">
        <v>0</v>
      </c>
      <c r="FD195" s="1">
        <v>0</v>
      </c>
      <c r="FE195" s="1">
        <v>0</v>
      </c>
      <c r="FF195" s="1">
        <v>0</v>
      </c>
      <c r="FG195" s="1">
        <v>0</v>
      </c>
      <c r="FH195" s="1">
        <v>1</v>
      </c>
      <c r="FI195" s="1">
        <v>0</v>
      </c>
      <c r="FJ195" s="1">
        <v>11</v>
      </c>
      <c r="FK195" s="1">
        <v>2</v>
      </c>
      <c r="FL195" s="1">
        <v>0</v>
      </c>
      <c r="FM195" s="1">
        <v>26</v>
      </c>
      <c r="FN195" s="1">
        <v>5</v>
      </c>
      <c r="FO195" s="1">
        <v>1</v>
      </c>
      <c r="FP195" s="1">
        <v>39</v>
      </c>
      <c r="FQ195" s="1">
        <v>2</v>
      </c>
      <c r="FR195" s="1">
        <f>SUM(Tableau17[[#This Row],[2019-T1-ALEXANDRE Audric]:[2019-T1-MARIE Florie]])</f>
        <v>225</v>
      </c>
      <c r="FS195" s="1">
        <v>26</v>
      </c>
      <c r="FT195" s="1">
        <v>160</v>
      </c>
      <c r="FU195" s="1">
        <v>0</v>
      </c>
      <c r="FV195" s="1">
        <v>171</v>
      </c>
      <c r="FW195" s="1">
        <v>0</v>
      </c>
      <c r="FX195" s="1">
        <v>357</v>
      </c>
      <c r="FY195" s="1">
        <v>0</v>
      </c>
      <c r="FZ195" s="1">
        <v>182</v>
      </c>
      <c r="GA195" s="1">
        <v>0</v>
      </c>
      <c r="GB195" s="1">
        <v>204</v>
      </c>
      <c r="GC195" s="1">
        <v>0</v>
      </c>
      <c r="GD195" s="1">
        <v>386</v>
      </c>
      <c r="GE195" s="1">
        <v>66</v>
      </c>
      <c r="GF195" s="1">
        <v>135</v>
      </c>
      <c r="GG195" s="1">
        <v>3</v>
      </c>
      <c r="GH195" s="1">
        <v>93</v>
      </c>
      <c r="GI195" s="1">
        <v>0</v>
      </c>
      <c r="GJ195" s="1">
        <v>297</v>
      </c>
      <c r="GK195" s="1">
        <v>68</v>
      </c>
      <c r="GL195" s="1">
        <v>168</v>
      </c>
      <c r="GM195" s="1">
        <v>0</v>
      </c>
      <c r="GN195" s="1">
        <v>85</v>
      </c>
      <c r="GO195" s="1">
        <v>0</v>
      </c>
      <c r="GP195" s="1">
        <v>321</v>
      </c>
      <c r="GQ195" s="1">
        <v>81</v>
      </c>
      <c r="GR195" s="1">
        <v>65</v>
      </c>
      <c r="GS195" s="1">
        <v>0</v>
      </c>
      <c r="GT195" s="1">
        <v>68</v>
      </c>
      <c r="GU195" s="1">
        <v>4</v>
      </c>
      <c r="GV195" s="1">
        <v>218</v>
      </c>
      <c r="GW195" s="1">
        <v>107</v>
      </c>
      <c r="GX195" s="1">
        <v>134</v>
      </c>
      <c r="GY195" s="1">
        <v>0</v>
      </c>
      <c r="GZ195" s="1">
        <v>0</v>
      </c>
      <c r="HA195" s="1">
        <v>0</v>
      </c>
      <c r="HB195" s="1">
        <v>241</v>
      </c>
      <c r="HC195" s="1">
        <v>142</v>
      </c>
      <c r="HD195" s="1">
        <v>58</v>
      </c>
      <c r="HE195" s="1">
        <v>83</v>
      </c>
      <c r="HF195" s="1">
        <v>151</v>
      </c>
      <c r="HG195" s="1">
        <v>3</v>
      </c>
      <c r="HH195" s="1">
        <v>437</v>
      </c>
      <c r="HI195" s="1">
        <v>160</v>
      </c>
      <c r="HJ195" s="1">
        <v>0</v>
      </c>
      <c r="HK195" s="1">
        <v>232</v>
      </c>
      <c r="HL195" s="1">
        <v>0</v>
      </c>
      <c r="HM195" s="1">
        <v>0</v>
      </c>
      <c r="HN195" s="1">
        <v>392</v>
      </c>
      <c r="HO195" s="1">
        <v>71</v>
      </c>
      <c r="HP195" s="1">
        <v>27</v>
      </c>
      <c r="HQ195" s="1">
        <v>39</v>
      </c>
      <c r="HR195" s="1">
        <v>77</v>
      </c>
      <c r="HS195" s="1">
        <v>18</v>
      </c>
      <c r="HT195" s="1">
        <v>232</v>
      </c>
      <c r="HU195" s="1">
        <v>33</v>
      </c>
      <c r="HV195" s="1">
        <v>93</v>
      </c>
      <c r="HW195" s="1">
        <v>10</v>
      </c>
      <c r="HX195" s="1">
        <v>53</v>
      </c>
      <c r="HY195" s="1">
        <v>0</v>
      </c>
      <c r="HZ195" s="1">
        <v>189</v>
      </c>
      <c r="IA195" s="1">
        <v>4</v>
      </c>
      <c r="IB195" s="1">
        <v>64</v>
      </c>
      <c r="IC195" s="1">
        <v>50</v>
      </c>
      <c r="ID195" s="1">
        <v>80</v>
      </c>
      <c r="IE195" s="1">
        <v>3</v>
      </c>
      <c r="IF195" s="1">
        <v>201</v>
      </c>
      <c r="IG195" s="1">
        <v>0</v>
      </c>
      <c r="IH195" s="1">
        <v>0</v>
      </c>
      <c r="II195" s="1">
        <v>72</v>
      </c>
      <c r="IJ195" s="1">
        <v>83</v>
      </c>
      <c r="IK195" s="1">
        <v>0</v>
      </c>
      <c r="IL195" s="1">
        <v>155</v>
      </c>
      <c r="IM195" s="26">
        <f>IFERROR(Tableau17[[#This Row],[LDIV]]/Tableau17[[#This Row],[Total général]],"")</f>
        <v>0</v>
      </c>
      <c r="IN195" s="26">
        <f>IFERROR(Tableau17[[#This Row],[LDVC]]/Tableau17[[#This Row],[Total général]],"")</f>
        <v>0</v>
      </c>
      <c r="IO195" s="26">
        <f>IFERROR(Tableau17[[#This Row],[LDVD]]/Tableau17[[#This Row],[Total général]],"")</f>
        <v>0.37037037037037035</v>
      </c>
      <c r="IP195" s="26">
        <f>IFERROR(Tableau17[[#This Row],[LDVG]]/Tableau17[[#This Row],[Total général]],"")</f>
        <v>3.1746031746031744E-2</v>
      </c>
      <c r="IQ195" s="26">
        <f>IFERROR(Tableau17[[#This Row],[LEXD]]/Tableau17[[#This Row],[Total général]],"")</f>
        <v>0</v>
      </c>
      <c r="IR195" s="26">
        <f>IFERROR(Tableau17[[#This Row],[LEXG]]/Tableau17[[#This Row],[Total général]],"")</f>
        <v>5.2910052910052907E-3</v>
      </c>
      <c r="IS195" s="26">
        <f>IFERROR(Tableau17[[#This Row],[LLR]]/Tableau17[[#This Row],[Total général]],"")</f>
        <v>0.12169312169312169</v>
      </c>
      <c r="IT195" s="26">
        <f>IFERROR(Tableau17[[#This Row],[LREM]]/Tableau17[[#This Row],[Total général]],"")</f>
        <v>5.2910052910052907E-2</v>
      </c>
      <c r="IU195" s="26">
        <f>IFERROR(Tableau17[[#This Row],[LRN]]/Tableau17[[#This Row],[Total général]],"")</f>
        <v>0.17460317460317459</v>
      </c>
      <c r="IV195" s="26">
        <f>IFERROR(Tableau17[[#This Row],[LUG]]/Tableau17[[#This Row],[Total général]],"")</f>
        <v>0.15873015873015872</v>
      </c>
      <c r="IW195" s="26">
        <f>IFERROR(Tableau17[[#This Row],[LVEC]]/Tableau17[[#This Row],[Total général]],"")</f>
        <v>8.4656084656084651E-2</v>
      </c>
      <c r="IX195" s="26">
        <f>IFERROR(Tableau17[[#This Row],[2008-T1-LCMD]]/Tableau17[[#This Row],[2008-T1-TOTAL]],"")</f>
        <v>4.4817927170868348E-2</v>
      </c>
      <c r="IY195" s="26">
        <f>IFERROR(Tableau17[[#This Row],[2008-T1-LDVD]]/Tableau17[[#This Row],[2008-T1-TOTAL]],"")</f>
        <v>5.6022408963585435E-3</v>
      </c>
      <c r="IZ195" s="26">
        <f>IFERROR(Tableau17[[#This Row],[2008-T1-LEXD]]/Tableau17[[#This Row],[2008-T1-TOTAL]],"")</f>
        <v>2.8011204481792717E-3</v>
      </c>
      <c r="JA195" s="26">
        <f>IFERROR(Tableau17[[#This Row],[2008-T1-LEXG]]/Tableau17[[#This Row],[2008-T1-TOTAL]],"")</f>
        <v>7.0028011204481794E-2</v>
      </c>
      <c r="JB195" s="26">
        <f>IFERROR(Tableau17[[#This Row],[2008-T1-LFN]]/Tableau17[[#This Row],[2008-T1-TOTAL]],"")</f>
        <v>7.0028011204481794E-2</v>
      </c>
      <c r="JC195" s="26">
        <f>IFERROR(Tableau17[[#This Row],[2008-T1-LMAJ]]/Tableau17[[#This Row],[2008-T1-TOTAL]],"")</f>
        <v>0.39775910364145656</v>
      </c>
      <c r="JD195" s="26">
        <f>IFERROR(Tableau17[[#This Row],[2008-T1-LUG]]/Tableau17[[#This Row],[2008-T1-TOTAL]],"")</f>
        <v>0.40896358543417366</v>
      </c>
      <c r="JE195" s="26">
        <f>IFERROR(Tableau17[[#This Row],[2008-T2-LFN]]/Tableau17[[#This Row],[2008-T2-TOTAL]],"")</f>
        <v>0</v>
      </c>
      <c r="JF195" s="26">
        <f>IFERROR(Tableau17[[#This Row],[2008-T2-LGC]]/Tableau17[[#This Row],[2008-T2-TOTAL]],"")</f>
        <v>0.52849740932642486</v>
      </c>
      <c r="JG195" s="26">
        <f>IFERROR(Tableau17[[#This Row],[2008-T2-LMAJ]]/Tableau17[[#This Row],[2008-T2-TOTAL]],"")</f>
        <v>0.47150259067357514</v>
      </c>
      <c r="JH195" s="26">
        <f>IFERROR(Tableau17[[#This Row],[2008-T2-LUG]]/Tableau17[[#This Row],[2008-T2-TOTAL]],"")</f>
        <v>0</v>
      </c>
      <c r="JI195" s="26">
        <f>IFERROR(Tableau17[[#This Row],[2014-T1-LDIV]]/Tableau17[[#This Row],[2014-T1-TOTAL]],"")</f>
        <v>1.0101010101010102E-2</v>
      </c>
      <c r="JJ195" s="26">
        <f>IFERROR(Tableau17[[#This Row],[2014-T1-LDVD]]/Tableau17[[#This Row],[2014-T1-TOTAL]],"")</f>
        <v>0</v>
      </c>
      <c r="JK195" s="26">
        <f>IFERROR(Tableau17[[#This Row],[2014-T1-LDVG]]/Tableau17[[#This Row],[2014-T1-TOTAL]],"")</f>
        <v>3.0303030303030304E-2</v>
      </c>
      <c r="JL195" s="26">
        <f>IFERROR(Tableau17[[#This Row],[2014-T1-LEXG]]/Tableau17[[#This Row],[2014-T1-TOTAL]],"")</f>
        <v>0</v>
      </c>
      <c r="JM195" s="26">
        <f>IFERROR(Tableau17[[#This Row],[2014-T1-LFG]]/Tableau17[[#This Row],[2014-T1-TOTAL]],"")</f>
        <v>6.7340067340067339E-2</v>
      </c>
      <c r="JN195" s="26">
        <f>IFERROR(Tableau17[[#This Row],[2014-T1-LFN]]/Tableau17[[#This Row],[2014-T1-TOTAL]],"")</f>
        <v>0.22222222222222221</v>
      </c>
      <c r="JO195" s="26">
        <f>IFERROR(Tableau17[[#This Row],[2014-T1-LUD]]/Tableau17[[#This Row],[2014-T1-TOTAL]],"")</f>
        <v>0.45454545454545453</v>
      </c>
      <c r="JP195" s="26">
        <f>IFERROR(Tableau17[[#This Row],[2014-T1-LUG]]/Tableau17[[#This Row],[2014-T1-TOTAL]],"")</f>
        <v>0.21548821548821548</v>
      </c>
      <c r="JQ195" s="26">
        <f>IFERROR(Tableau17[[#This Row],[2014-T2-LFN]]/Tableau17[[#This Row],[2014-T2-TOTAL]],"")</f>
        <v>0.21183800623052959</v>
      </c>
      <c r="JR195" s="26">
        <f>IFERROR(Tableau17[[#This Row],[2014-T2-LUD]]/Tableau17[[#This Row],[2014-T2-TOTAL]],"")</f>
        <v>0.52336448598130836</v>
      </c>
      <c r="JS195" s="26">
        <f>IFERROR(Tableau17[[#This Row],[2014-T2-LUG]]/Tableau17[[#This Row],[2014-T2-TOTAL]],"")</f>
        <v>0.26479750778816197</v>
      </c>
      <c r="JT195" s="26">
        <f>IFERROR(Tableau17[[#This Row],[2015-T1-BC-DIV]]/Tableau17[[#This Row],[2015-T1-TOTAL]],"")</f>
        <v>1.834862385321101E-2</v>
      </c>
      <c r="JU195" s="26">
        <f>IFERROR(Tableau17[[#This Row],[2015-T1-BC-DLF]]/Tableau17[[#This Row],[2015-T1-TOTAL]],"")</f>
        <v>0</v>
      </c>
      <c r="JV195" s="26">
        <f>IFERROR(Tableau17[[#This Row],[2015-T1-BC-DVD]]/Tableau17[[#This Row],[2015-T1-TOTAL]],"")</f>
        <v>0</v>
      </c>
      <c r="JW195" s="26">
        <f>IFERROR(Tableau17[[#This Row],[2015-T1-BC-DVG]]/Tableau17[[#This Row],[2015-T1-TOTAL]],"")</f>
        <v>0</v>
      </c>
      <c r="JX195" s="26">
        <f>IFERROR(Tableau17[[#This Row],[2015-T1-BC-FG]]/Tableau17[[#This Row],[2015-T1-TOTAL]],"")</f>
        <v>8.2568807339449546E-2</v>
      </c>
      <c r="JY195" s="26">
        <f>IFERROR(Tableau17[[#This Row],[2015-T1-BC-FN]]/Tableau17[[#This Row],[2015-T1-TOTAL]],"")</f>
        <v>0.37155963302752293</v>
      </c>
      <c r="JZ195" s="26">
        <f>IFERROR(Tableau17[[#This Row],[2015-T1-BC-MDM]]/Tableau17[[#This Row],[2015-T1-TOTAL]],"")</f>
        <v>0</v>
      </c>
      <c r="KA195" s="26">
        <f>IFERROR(Tableau17[[#This Row],[2015-T1-BC-RDG]]/Tableau17[[#This Row],[2015-T1-TOTAL]],"")</f>
        <v>4.1284403669724773E-2</v>
      </c>
      <c r="KB195" s="26">
        <f>IFERROR(Tableau17[[#This Row],[2015-T1-BC-SOC]]/Tableau17[[#This Row],[2015-T1-TOTAL]],"")</f>
        <v>0</v>
      </c>
      <c r="KC195" s="26">
        <f>IFERROR(Tableau17[[#This Row],[2015-T1-BC-UD]]/Tableau17[[#This Row],[2015-T1-TOTAL]],"")</f>
        <v>0.29816513761467889</v>
      </c>
      <c r="KD195" s="26">
        <f>IFERROR(Tableau17[[#This Row],[2015-T1-BC-UG]]/Tableau17[[#This Row],[2015-T1-TOTAL]],"")</f>
        <v>0.18807339449541285</v>
      </c>
      <c r="KE195" s="26">
        <f>IFERROR(Tableau17[[#This Row],[2015-T1-BC-VEC]]/Tableau17[[#This Row],[2015-T1-TOTAL]],"")</f>
        <v>0</v>
      </c>
      <c r="KF195" s="26">
        <f>IFERROR(Tableau17[[#This Row],[2015-T2-BC-DVG]]/Tableau17[[#This Row],[2015-T2-TOTAL]],"")</f>
        <v>0</v>
      </c>
      <c r="KG195" s="26">
        <f>IFERROR(Tableau17[[#This Row],[2015-T2-BC-FN]]/Tableau17[[#This Row],[2015-T2-TOTAL]],"")</f>
        <v>0.44398340248962653</v>
      </c>
      <c r="KH195" s="26">
        <f>IFERROR(Tableau17[[#This Row],[2015-T2-BC-SOC]]/Tableau17[[#This Row],[2015-T2-TOTAL]],"")</f>
        <v>0</v>
      </c>
      <c r="KI195" s="26">
        <f>IFERROR(Tableau17[[#This Row],[2015-T2-BC-UD]]/Tableau17[[#This Row],[2015-T2-TOTAL]],"")</f>
        <v>0.55601659751037347</v>
      </c>
      <c r="KJ195" s="26">
        <f>IFERROR(Tableau17[[#This Row],[2015-T2-BC-UG]]/Tableau17[[#This Row],[2015-T2-TOTAL]],"")</f>
        <v>0</v>
      </c>
      <c r="KK195" s="26">
        <f>IFERROR(Tableau17[[#This Row],[2017 (L)-T1-COM]]/Tableau17[[#This Row],[2017 (L)-T1-TOTAL]],"")</f>
        <v>4.975124378109453E-2</v>
      </c>
      <c r="KL195" s="26">
        <f>IFERROR(Tableau17[[#This Row],[2017 (L)-T1-DIV]]/Tableau17[[#This Row],[2017 (L)-T1-TOTAL]],"")</f>
        <v>9.9502487562189053E-3</v>
      </c>
      <c r="KM195" s="26">
        <f>IFERROR(Tableau17[[#This Row],[2017 (L)-T1-DLF]]/Tableau17[[#This Row],[2017 (L)-T1-TOTAL]],"")</f>
        <v>1.9900497512437811E-2</v>
      </c>
      <c r="KN195" s="26">
        <f>IFERROR(Tableau17[[#This Row],[2017 (L)-T1-DVD]]/Tableau17[[#This Row],[2017 (L)-T1-TOTAL]],"")</f>
        <v>3.9800995024875621E-2</v>
      </c>
      <c r="KO195" s="26">
        <f>IFERROR(Tableau17[[#This Row],[2017 (L)-T1-DVG]]/Tableau17[[#This Row],[2017 (L)-T1-TOTAL]],"")</f>
        <v>1.4925373134328358E-2</v>
      </c>
      <c r="KP195" s="26">
        <f>IFERROR(Tableau17[[#This Row],[2017 (L)-T1-ECO]]/Tableau17[[#This Row],[2017 (L)-T1-TOTAL]],"")</f>
        <v>5.9701492537313432E-2</v>
      </c>
      <c r="KQ195" s="26">
        <f>IFERROR(Tableau17[[#This Row],[2017 (L)-T1-EXD]]/Tableau17[[#This Row],[2017 (L)-T1-TOTAL]],"")</f>
        <v>0</v>
      </c>
      <c r="KR195" s="26">
        <f>IFERROR(Tableau17[[#This Row],[2017 (L)-T1-EXG]]/Tableau17[[#This Row],[2017 (L)-T1-TOTAL]],"")</f>
        <v>2.4875621890547265E-2</v>
      </c>
      <c r="KS195" s="26">
        <f>IFERROR(Tableau17[[#This Row],[2017 (L)-T1-FI]]/Tableau17[[#This Row],[2017 (L)-T1-TOTAL]],"")</f>
        <v>0.21890547263681592</v>
      </c>
      <c r="KT195" s="26">
        <f>IFERROR(Tableau17[[#This Row],[2017 (L)-T1-FN]]/Tableau17[[#This Row],[2017 (L)-T1-TOTAL]],"")</f>
        <v>0</v>
      </c>
      <c r="KU195" s="26">
        <f>IFERROR(Tableau17[[#This Row],[2017 (L)-T1-LR]]/Tableau17[[#This Row],[2017 (L)-T1-TOTAL]],"")</f>
        <v>0.27860696517412936</v>
      </c>
      <c r="KV195" s="26">
        <f>IFERROR(Tableau17[[#This Row],[2017 (L)-T1-MDM]]/Tableau17[[#This Row],[2017 (L)-T1-TOTAL]],"")</f>
        <v>0</v>
      </c>
      <c r="KW195" s="26">
        <f>IFERROR(Tableau17[[#This Row],[2017 (L)-T1-RDG]]/Tableau17[[#This Row],[2017 (L)-T1-TOTAL]],"")</f>
        <v>2.9850746268656716E-2</v>
      </c>
      <c r="KX195" s="26">
        <f>IFERROR(Tableau17[[#This Row],[2017 (L)-T1-REG]]/Tableau17[[#This Row],[2017 (L)-T1-TOTAL]],"")</f>
        <v>4.9751243781094526E-3</v>
      </c>
      <c r="KY195" s="26">
        <f>IFERROR(Tableau17[[#This Row],[2017 (L)-T1-REM]]/Tableau17[[#This Row],[2017 (L)-T1-TOTAL]],"")</f>
        <v>0.24875621890547264</v>
      </c>
      <c r="KZ195" s="26">
        <f>IFERROR(Tableau17[[#This Row],[2017 (L)-T1-SOC]]/Tableau17[[#This Row],[2017 (L)-T1-TOTAL]],"")</f>
        <v>0</v>
      </c>
      <c r="LA195" s="26">
        <f>IFERROR(Tableau17[[#This Row],[2017 (L)-T1-UDI]]/Tableau17[[#This Row],[2017 (L)-T1-TOTAL]],"")</f>
        <v>0</v>
      </c>
      <c r="LB195" s="26">
        <f>IFERROR(Tableau17[[#This Row],[2017 (L)-T2-FI]]/Tableau17[[#This Row],[2017 (L)-T2-TOTAL]],"")</f>
        <v>0.53548387096774197</v>
      </c>
      <c r="LC195" s="26">
        <f>IFERROR(Tableau17[[#This Row],[2017 (L)-T2-FN]]/Tableau17[[#This Row],[2017 (L)-T2-TOTAL]],"")</f>
        <v>0</v>
      </c>
      <c r="LD195" s="26">
        <f>IFERROR(Tableau17[[#This Row],[2017 (L)-T2-LR]]/Tableau17[[#This Row],[2017 (L)-T2-TOTAL]],"")</f>
        <v>0</v>
      </c>
      <c r="LE195" s="26">
        <f>IFERROR(Tableau17[[#This Row],[2017 (L)-T2-MDM]]/Tableau17[[#This Row],[2017 (L)-T2-TOTAL]],"")</f>
        <v>0</v>
      </c>
      <c r="LF195" s="26">
        <f>IFERROR(Tableau17[[#This Row],[2017 (L)-T2-REM]]/Tableau17[[#This Row],[2017 (L)-T2-TOTAL]],"")</f>
        <v>0.46451612903225808</v>
      </c>
      <c r="LG195" s="26">
        <f>IFERROR(Tableau17[[#This Row],[2017-T1-ARTHAUD Nathalie]]/Tableau17[[#This Row],[2017-T1-TOTAL]],"")</f>
        <v>0</v>
      </c>
      <c r="LH195" s="26">
        <f>IFERROR(Tableau17[[#This Row],[2017-T1-ASSELINEAU Fran]]/Tableau17[[#This Row],[2017-T1-TOTAL]],"")</f>
        <v>1.6018306636155607E-2</v>
      </c>
      <c r="LI195" s="26">
        <f>IFERROR(Tableau17[[#This Row],[2017-T1-CHEMINADE Jacques]]/Tableau17[[#This Row],[2017-T1-TOTAL]],"")</f>
        <v>0</v>
      </c>
      <c r="LJ195" s="26">
        <f>IFERROR(Tableau17[[#This Row],[2017-T1-DUPONT-AIGNAN Nicolas]]/Tableau17[[#This Row],[2017-T1-TOTAL]],"")</f>
        <v>3.6613272311212815E-2</v>
      </c>
      <c r="LK195" s="26">
        <f>IFERROR(Tableau17[[#This Row],[2017-T1-FILLON Fran]]/Tableau17[[#This Row],[2017-T1-TOTAL]],"")</f>
        <v>0.13272311212814644</v>
      </c>
      <c r="LL195" s="26">
        <f>IFERROR(Tableau17[[#This Row],[2017-T1-HAMON Beno]]/Tableau17[[#This Row],[2017-T1-TOTAL]],"")</f>
        <v>6.8649885583524028E-2</v>
      </c>
      <c r="LM195" s="26">
        <f>IFERROR(Tableau17[[#This Row],[2017-T1-LASSALLE Jean]]/Tableau17[[#This Row],[2017-T1-TOTAL]],"")</f>
        <v>6.8649885583524023E-3</v>
      </c>
      <c r="LN195" s="26">
        <f>IFERROR(Tableau17[[#This Row],[2017-T1-LE PEN Marine]]/Tableau17[[#This Row],[2017-T1-TOTAL]],"")</f>
        <v>0.27231121281464532</v>
      </c>
      <c r="LO195" s="26">
        <f>IFERROR(Tableau17[[#This Row],[2017-T1-M Jean-Luc]]/Tableau17[[#This Row],[2017-T1-TOTAL]],"")</f>
        <v>0.26773455377574373</v>
      </c>
      <c r="LP195" s="26">
        <f>IFERROR(Tableau17[[#This Row],[2017-T1-MACRON Emmanuel]]/Tableau17[[#This Row],[2017-T1-TOTAL]],"")</f>
        <v>0.18993135011441648</v>
      </c>
      <c r="LQ195" s="26">
        <f>IFERROR(Tableau17[[#This Row],[2017-T1-POUTOU Philippe]]/Tableau17[[#This Row],[2017-T1-TOTAL]],"")</f>
        <v>9.1533180778032037E-3</v>
      </c>
      <c r="LR195" s="26">
        <f>IFERROR(Tableau17[[#This Row],[2017-T2-LE PEN Marine]]/Tableau17[[#This Row],[2017-T2-TOTAL]],"")</f>
        <v>0.40816326530612246</v>
      </c>
      <c r="LS195" s="26">
        <f>IFERROR(Tableau17[[#This Row],[2017-T2-MACRON Emmanuel]]/Tableau17[[#This Row],[2017-T2-TOTAL]],"")</f>
        <v>0.59183673469387754</v>
      </c>
      <c r="LT195" s="26">
        <f>IFERROR(Tableau17[[#This Row],[2019-T1-ALEXANDRE Audric]]/Tableau17[[#This Row],[2019-T1-TOTAL]],"")</f>
        <v>4.4444444444444444E-3</v>
      </c>
      <c r="LU195" s="26">
        <f>IFERROR(Tableau17[[#This Row],[2019-T1-ARTHAUD Nathalie]]/Tableau17[[#This Row],[2019-T1-TOTAL]],"")</f>
        <v>0</v>
      </c>
      <c r="LV195" s="26">
        <f>IFERROR(Tableau17[[#This Row],[2019-T1-ASSELINEAU François]]/Tableau17[[#This Row],[2019-T1-TOTAL]],"")</f>
        <v>2.6666666666666668E-2</v>
      </c>
      <c r="LW195" s="26">
        <f>IFERROR(Tableau17[[#This Row],[2019-T1-AUBRY Manon]]/Tableau17[[#This Row],[2019-T1-TOTAL]],"")</f>
        <v>0.12444444444444444</v>
      </c>
      <c r="LX195" s="26">
        <f>IFERROR(Tableau17[[#This Row],[2019-T1-AZERGUI Nagib]]/Tableau17[[#This Row],[2019-T1-TOTAL]],"")</f>
        <v>8.8888888888888889E-3</v>
      </c>
      <c r="LY195" s="26">
        <f>IFERROR(Tableau17[[#This Row],[2019-T1-BARDELLA Jordan]]/Tableau17[[#This Row],[2019-T1-TOTAL]],"")</f>
        <v>0.27555555555555555</v>
      </c>
      <c r="LZ195" s="26">
        <f>IFERROR(Tableau17[[#This Row],[2019-T1-BELLAMY François-Xavier]]/Tableau17[[#This Row],[2019-T1-TOTAL]],"")</f>
        <v>9.7777777777777783E-2</v>
      </c>
      <c r="MA195" s="26">
        <f>IFERROR(Tableau17[[#This Row],[2019-T1-BIDOU Olivier]]/Tableau17[[#This Row],[2019-T1-TOTAL]],"")</f>
        <v>8.8888888888888889E-3</v>
      </c>
      <c r="MB195" s="26">
        <f>IFERROR(Tableau17[[#This Row],[2019-T1-BOURG Dominique]]/Tableau17[[#This Row],[2019-T1-TOTAL]],"")</f>
        <v>2.2222222222222223E-2</v>
      </c>
      <c r="MC195" s="26">
        <f>IFERROR(Tableau17[[#This Row],[2019-T1-BROSSAT Ian]]/Tableau17[[#This Row],[2019-T1-TOTAL]],"")</f>
        <v>4.4444444444444446E-2</v>
      </c>
      <c r="MD195" s="26">
        <f>IFERROR(Tableau17[[#This Row],[2019-T1-CAILLAUD Sophie]]/Tableau17[[#This Row],[2019-T1-TOTAL]],"")</f>
        <v>0</v>
      </c>
      <c r="ME195" s="26">
        <f>IFERROR(Tableau17[[#This Row],[2019-T1-CAMUS Renaud]]/Tableau17[[#This Row],[2019-T1-TOTAL]],"")</f>
        <v>0</v>
      </c>
      <c r="MF195" s="26">
        <f>IFERROR(Tableau17[[#This Row],[2019-T1-CHALENÇON Christophe]]/Tableau17[[#This Row],[2019-T1-TOTAL]],"")</f>
        <v>0</v>
      </c>
      <c r="MG195" s="26">
        <f>IFERROR(Tableau17[[#This Row],[2019-T1-CORBET Cathy Denise Ginette]]/Tableau17[[#This Row],[2019-T1-TOTAL]],"")</f>
        <v>0</v>
      </c>
      <c r="MH195" s="26">
        <f>IFERROR(Tableau17[[#This Row],[2019-T1-DE PREVOISIN Robert]]/Tableau17[[#This Row],[2019-T1-TOTAL]],"")</f>
        <v>0</v>
      </c>
      <c r="MI195" s="26">
        <f>IFERROR(Tableau17[[#This Row],[2019-T1-DELFEL Thérèse]]/Tableau17[[#This Row],[2019-T1-TOTAL]],"")</f>
        <v>0</v>
      </c>
      <c r="MJ195" s="26">
        <f>IFERROR(Tableau17[[#This Row],[2019-T1-DIEUMEGARD Pierre]]/Tableau17[[#This Row],[2019-T1-TOTAL]],"")</f>
        <v>0</v>
      </c>
      <c r="MK195" s="26">
        <f>IFERROR(Tableau17[[#This Row],[2019-T1-DUPONT-AIGNAN Nicolas]]/Tableau17[[#This Row],[2019-T1-TOTAL]],"")</f>
        <v>4.4444444444444444E-3</v>
      </c>
      <c r="ML195" s="26">
        <f>IFERROR(Tableau17[[#This Row],[2019-T1-GERNIGON Yves]]/Tableau17[[#This Row],[2019-T1-TOTAL]],"")</f>
        <v>0</v>
      </c>
      <c r="MM195" s="26">
        <f>IFERROR(Tableau17[[#This Row],[2019-T1-GLUCKSMANN Raphaël]]/Tableau17[[#This Row],[2019-T1-TOTAL]],"")</f>
        <v>4.8888888888888891E-2</v>
      </c>
      <c r="MN195" s="26">
        <f>IFERROR(Tableau17[[#This Row],[2019-T1-HAMON Benoît]]/Tableau17[[#This Row],[2019-T1-TOTAL]],"")</f>
        <v>8.8888888888888889E-3</v>
      </c>
      <c r="MO195" s="26">
        <f>IFERROR(Tableau17[[#This Row],[2019-T1-HELGEN Gilles]]/Tableau17[[#This Row],[2019-T1-TOTAL]],"")</f>
        <v>0</v>
      </c>
      <c r="MP195" s="26">
        <f>IFERROR(Tableau17[[#This Row],[2019-T1-JADOT Yannick]]/Tableau17[[#This Row],[2019-T1-TOTAL]],"")</f>
        <v>0.11555555555555555</v>
      </c>
      <c r="MQ195" s="26">
        <f>IFERROR(Tableau17[[#This Row],[2019-T1-LAGARDE Jean-Christophe]]/Tableau17[[#This Row],[2019-T1-TOTAL]],"")</f>
        <v>2.2222222222222223E-2</v>
      </c>
      <c r="MR195" s="26">
        <f>IFERROR(Tableau17[[#This Row],[2019-T1-LALANNE Francis]]/Tableau17[[#This Row],[2019-T1-TOTAL]],"")</f>
        <v>4.4444444444444444E-3</v>
      </c>
      <c r="MS195" s="26">
        <f>IFERROR(Tableau17[[#This Row],[2019-T1-LOISEAU Nathalie]]/Tableau17[[#This Row],[2019-T1-TOTAL]],"")</f>
        <v>0.17333333333333334</v>
      </c>
      <c r="MT195" s="26">
        <f>IFERROR(Tableau17[[#This Row],[2019-T1-MARIE Florie]]/Tableau17[[#This Row],[2019-T1-TOTAL]],"")</f>
        <v>8.8888888888888889E-3</v>
      </c>
      <c r="MU195" s="26">
        <f>IFERROR(Tableau17[[#This Row],[2008-T1-MACROEXTRDROITE]]/Tableau17[[#This Row],[2008-T1-MACROTOTALE]],"")</f>
        <v>7.2829131652661069E-2</v>
      </c>
      <c r="MV195" s="26">
        <f>IFERROR(Tableau17[[#This Row],[2008-T1-MACRODROITE]]/Tableau17[[#This Row],[2008-T1-MACROTOTALE]],"")</f>
        <v>0.44817927170868349</v>
      </c>
      <c r="MW195" s="26">
        <f>IFERROR(Tableau17[[#This Row],[2008-T1-MACROCENTRE]]/Tableau17[[#This Row],[2008-T1-MACROTOTALE]],"")</f>
        <v>0</v>
      </c>
      <c r="MX195" s="26">
        <f>IFERROR(Tableau17[[#This Row],[2008-T1-MACROGAUCHE]]/Tableau17[[#This Row],[2008-T1-MACROTOTALE]],"")</f>
        <v>0.47899159663865548</v>
      </c>
      <c r="MY195" s="26">
        <f>IFERROR(Tableau17[[#This Row],[2008-T1-MACROAUTRE]]/Tableau17[[#This Row],[2008-T1-MACROTOTALE]],"")</f>
        <v>0</v>
      </c>
      <c r="MZ195" s="26">
        <f>IFERROR(Tableau17[[#This Row],[2008-T2-MACROEXTRDROITE]]/Tableau17[[#This Row],[2008-T2-MACROTOTALE]],"")</f>
        <v>0</v>
      </c>
      <c r="NA195" s="26">
        <f>IFERROR(Tableau17[[#This Row],[2008-T2-MACRODROITE]]/Tableau17[[#This Row],[2008-T2-MACROTOTALE]],"")</f>
        <v>0.47150259067357514</v>
      </c>
      <c r="NB195" s="26">
        <f>IFERROR(Tableau17[[#This Row],[2008-T2-MACROCENTRE]]/Tableau17[[#This Row],[2008-T2-MACROTOTALE]],"")</f>
        <v>0</v>
      </c>
      <c r="NC195" s="26">
        <f>IFERROR(Tableau17[[#This Row],[2008-T2-MACROGAUCHE]]/Tableau17[[#This Row],[2008-T2-MACROTOTALE]],"")</f>
        <v>0.52849740932642486</v>
      </c>
      <c r="ND195" s="26">
        <f>IFERROR(Tableau17[[#This Row],[2008-T2-MACROAUTRE]]/Tableau17[[#This Row],[2008-T2-MACROTOTALE]],"")</f>
        <v>0</v>
      </c>
      <c r="NE195" s="26">
        <f>IFERROR(Tableau17[[#This Row],[2014-T1-MACROEXTRDROITE]]/Tableau17[[#This Row],[2014-T1-MACROTOTALE]],"")</f>
        <v>0.22222222222222221</v>
      </c>
      <c r="NF195" s="26">
        <f>IFERROR(Tableau17[[#This Row],[2014-T1-MACRODROITE]]/Tableau17[[#This Row],[2014-T1-MACROTOTALE]],"")</f>
        <v>0.45454545454545453</v>
      </c>
      <c r="NG195" s="26">
        <f>IFERROR(Tableau17[[#This Row],[2014-T1-MACROCENTRE]]/Tableau17[[#This Row],[2014-T1-MACROTOTALE]],"")</f>
        <v>1.0101010101010102E-2</v>
      </c>
      <c r="NH195" s="26">
        <f>IFERROR(Tableau17[[#This Row],[2014-T1-MACROGAUCHE]]/Tableau17[[#This Row],[2014-T1-MACROTOTALE]],"")</f>
        <v>0.31313131313131315</v>
      </c>
      <c r="NI195" s="26">
        <f>IFERROR(Tableau17[[#This Row],[2014-T1-MACROAUTRE]]/Tableau17[[#This Row],[2014-T1-MACROTOTALE]],"")</f>
        <v>0</v>
      </c>
      <c r="NJ195" s="26">
        <f>IFERROR(Tableau17[[#This Row],[2014-T2-MACROEXTRDROITE]]/Tableau17[[#This Row],[2014-T2-MACROTOTALE]],"")</f>
        <v>0.21183800623052959</v>
      </c>
      <c r="NK195" s="26">
        <f>IFERROR(Tableau17[[#This Row],[2014-T2-MACRODROITE]]/Tableau17[[#This Row],[2014-T2-MACROTOTALE]],"")</f>
        <v>0.52336448598130836</v>
      </c>
      <c r="NL195" s="26">
        <f>IFERROR(Tableau17[[#This Row],[2014-T2-MACROCENTRE]]/Tableau17[[#This Row],[2014-T2-MACROTOTALE]],"")</f>
        <v>0</v>
      </c>
      <c r="NM195" s="26">
        <f>IFERROR(Tableau17[[#This Row],[2014-T2-MACROGAUCHE]]/Tableau17[[#This Row],[2014-T2-MACROTOTALE]],"")</f>
        <v>0.26479750778816197</v>
      </c>
      <c r="NN195" s="26">
        <f>IFERROR(Tableau17[[#This Row],[2014-T2-MACROAUTRE]]/Tableau17[[#This Row],[2014-T2-MACROTOTALE]],"")</f>
        <v>0</v>
      </c>
      <c r="NO195" s="26">
        <f>IFERROR( Tableau17[[#This Row],[2015-T1-MACROEXTRDROITE]]/Tableau17[[#This Row],[2015-T1-MACROTOTALE]],"")</f>
        <v>0.37155963302752293</v>
      </c>
      <c r="NP195" s="26">
        <f>IFERROR(Tableau17[[#This Row],[2015-T1-MACRODROITE]]/Tableau17[[#This Row],[2015-T1-MACROTOTALE]],"")</f>
        <v>0.29816513761467889</v>
      </c>
      <c r="NQ195" s="26">
        <f>IFERROR(Tableau17[[#This Row],[2015-T1-MACROCENTRE]]/Tableau17[[#This Row],[2015-T1-MACROTOTALE]],"")</f>
        <v>0</v>
      </c>
      <c r="NR195" s="26">
        <f>IFERROR(Tableau17[[#This Row],[2015-T1-MACROGAUCHE]]/Tableau17[[#This Row],[2015-T1-MACROTOTALE]],"")</f>
        <v>0.31192660550458717</v>
      </c>
      <c r="NS195" s="26">
        <f>IFERROR(Tableau17[[#This Row],[2015-T1-MACROAUTRE]]/Tableau17[[#This Row],[2015-T1-MACROTOTALE]],"")</f>
        <v>1.834862385321101E-2</v>
      </c>
      <c r="NT195" s="26">
        <f>IFERROR(Tableau17[[#This Row],[2015-T2-MACROEXTRDROITE]]/Tableau17[[#This Row],[2015-T2-MACROTOTALE]],"")</f>
        <v>0.44398340248962653</v>
      </c>
      <c r="NU195" s="26">
        <f>IFERROR(Tableau17[[#This Row],[2015-T2-MACRODROITE]]/Tableau17[[#This Row],[2015-T2-MACROTOTALE]],"")</f>
        <v>0.55601659751037347</v>
      </c>
      <c r="NV195" s="26">
        <f>IFERROR(Tableau17[[#This Row],[2015-T2-MACROCENTRE]]/Tableau17[[#This Row],[2015-T2-MACROTOTALE]],"")</f>
        <v>0</v>
      </c>
      <c r="NW195" s="26">
        <f>IFERROR(Tableau17[[#This Row],[2015-T2-MACROGAUCHE]]/Tableau17[[#This Row],[2015-T2-MACROTOTALE]],"")</f>
        <v>0</v>
      </c>
      <c r="NX195" s="26">
        <f>IFERROR(Tableau17[[#This Row],[2015-T2-MACROAUTRE]]/Tableau17[[#This Row],[2015-T2-MACROTOTALE]],"")</f>
        <v>0</v>
      </c>
      <c r="NY195" s="26">
        <f>IFERROR(Tableau17[[#This Row],[2017-T1-MACROEXTRDROITE]]/Tableau17[[#This Row],[2017-T1-MACROTOTALE]],"")</f>
        <v>0.32494279176201374</v>
      </c>
      <c r="NZ195" s="26">
        <f>IFERROR(Tableau17[[#This Row],[2017-T1-MACRODROITE]]/Tableau17[[#This Row],[2017-T1-MACROTOTALE]],"")</f>
        <v>0.13272311212814644</v>
      </c>
      <c r="OA195" s="26">
        <f>IFERROR(Tableau17[[#This Row],[2017-T1-MACROCENTRE]]/Tableau17[[#This Row],[2017-T1-MACROTOTALE]],"")</f>
        <v>0.18993135011441648</v>
      </c>
      <c r="OB195" s="26">
        <f>IFERROR(Tableau17[[#This Row],[2017-T1-MACROGAUCHE]]/Tableau17[[#This Row],[2017-T1-MACROTOTALE]],"")</f>
        <v>0.34553775743707094</v>
      </c>
      <c r="OC195" s="26">
        <f>IFERROR(Tableau17[[#This Row],[2017-T1-MACROAUTRE]]/Tableau17[[#This Row],[2017-T1-MACROTOTALE]],"")</f>
        <v>6.8649885583524023E-3</v>
      </c>
      <c r="OD195" s="26">
        <f>IFERROR(Tableau17[[#This Row],[2017-T2-MACROEXTRDROITE]]/Tableau17[[#This Row],[2017-T2-MACROTOTALE]],"")</f>
        <v>0.40816326530612246</v>
      </c>
      <c r="OE195" s="26">
        <f>IFERROR(Tableau17[[#This Row],[2017-T2-MACRODROITE]]/Tableau17[[#This Row],[2017-T2-MACROTOTALE]],"")</f>
        <v>0</v>
      </c>
      <c r="OF195" s="26">
        <f>IFERROR(Tableau17[[#This Row],[2017-T2-MACROCENTRE]]/Tableau17[[#This Row],[2017-T2-MACROTOTALE]],"")</f>
        <v>0.59183673469387754</v>
      </c>
      <c r="OG195" s="26">
        <f>IFERROR(Tableau17[[#This Row],[2017-T2-MACROGAUCHE]]/Tableau17[[#This Row],[2017-T2-MACROTOTALE]],"")</f>
        <v>0</v>
      </c>
      <c r="OH195" s="26">
        <f>IFERROR(Tableau17[[#This Row],[2017-T2-MACROAUTRE]]/Tableau17[[#This Row],[2017-T2-MACROTOTALE]],"")</f>
        <v>0</v>
      </c>
      <c r="OI195" s="26">
        <f>IFERROR(Tableau17[[#This Row],[2019-T1-MACROEXTRDROITE]]/Tableau17[[#This Row],[2019-T1-MACROTOTALE]],"")</f>
        <v>0.30603448275862066</v>
      </c>
      <c r="OJ195" s="26">
        <f>IFERROR(Tableau17[[#This Row],[2019-T1-MACRODROITE]]/Tableau17[[#This Row],[2019-T1-MACROTOTALE]],"")</f>
        <v>0.11637931034482758</v>
      </c>
      <c r="OK195" s="26">
        <f>IFERROR(Tableau17[[#This Row],[2019-T1-MACROCENTRE]]/Tableau17[[#This Row],[2019-T1-MACROTOTALE]],"")</f>
        <v>0.16810344827586207</v>
      </c>
      <c r="OL195" s="26">
        <f>IFERROR(Tableau17[[#This Row],[2019-T1-MACROGAUCHE]]/Tableau17[[#This Row],[2019-T1-MACROTOTALE]],"")</f>
        <v>0.33189655172413796</v>
      </c>
      <c r="OM195" s="26">
        <f>IFERROR(Tableau17[[#This Row],[2019-T1-MACROAUTRE]]/Tableau17[[#This Row],[2019-T1-MACROTOTALE]],"")</f>
        <v>7.7586206896551727E-2</v>
      </c>
      <c r="ON195" s="26">
        <f>IFERROR(Tableau17[[#This Row],[2020-T1-MACROEXTRDROITE]]/Tableau17[[#This Row],[2020-T1-MACROTOTALE]],"")</f>
        <v>0.17460317460317459</v>
      </c>
      <c r="OO195" s="26">
        <f>IFERROR(Tableau17[[#This Row],[2020-T1-MACRODROITE]]/Tableau17[[#This Row],[2020-T1-MACROTOTALE]],"")</f>
        <v>0.49206349206349204</v>
      </c>
      <c r="OP195" s="26">
        <f>IFERROR(Tableau17[[#This Row],[2020-T1-MACROCENTRE]]/Tableau17[[#This Row],[2020-T1-MACROTOTALE]],"")</f>
        <v>5.2910052910052907E-2</v>
      </c>
      <c r="OQ195" s="26">
        <f>IFERROR(Tableau17[[#This Row],[2020-T1-MACROGAUCHE]]/Tableau17[[#This Row],[2020-T1-MACROTOTALE]],"")</f>
        <v>0.28042328042328041</v>
      </c>
      <c r="OR195" s="26">
        <f>IFERROR(Tableau17[[#This Row],[2020-T1-MACROAUTRE]]/Tableau17[[#This Row],[2020-T1-MACROTOTALE]],"")</f>
        <v>0</v>
      </c>
      <c r="OS195" s="26">
        <f>IFERROR(Tableau17[[#This Row],[2017 (L)-T1-MACROEXTRDROITE]]/Tableau17[[#This Row],[2017 (L)-T1-MACROTOTALE]],"")</f>
        <v>1.9900497512437811E-2</v>
      </c>
      <c r="OT195" s="26">
        <f>IFERROR(Tableau17[[#This Row],[2017 (L)-T1-MACRODROITE]]/Tableau17[[#This Row],[2017 (L)-T1-MACROTOTALE]],"")</f>
        <v>0.31840796019900497</v>
      </c>
      <c r="OU195" s="26">
        <f>IFERROR(Tableau17[[#This Row],[2017 (L)-T1-MACROCENTRE]]/Tableau17[[#This Row],[2017 (L)-T1-MACROTOTALE]],"")</f>
        <v>0.24875621890547264</v>
      </c>
      <c r="OV195" s="26">
        <f>IFERROR(Tableau17[[#This Row],[2017 (L)-T1-MACROGAUCHE]]/Tableau17[[#This Row],[2017 (L)-T1-MACROTOTALE]],"")</f>
        <v>0.39800995024875624</v>
      </c>
      <c r="OW195" s="26">
        <f>IFERROR(Tableau17[[#This Row],[2017 (L)-T1-MACROAUTRE]]/Tableau17[[#This Row],[2017 (L)-T1-MACROTOTALE]],"")</f>
        <v>1.4925373134328358E-2</v>
      </c>
      <c r="OX195" s="26">
        <f>IFERROR(Tableau17[[#This Row],[2017 (L)-T2-MACROEXTRDROITE]]/Tableau17[[#This Row],[2017 (L)-T2-MACROTOTALE]],"")</f>
        <v>0</v>
      </c>
      <c r="OY195" s="26">
        <f>IFERROR(Tableau17[[#This Row],[2017 (L)-T2-MACRODROITE]]/Tableau17[[#This Row],[2017 (L)-T2-MACROTOTALE]],"")</f>
        <v>0</v>
      </c>
      <c r="OZ195" s="26">
        <f>IFERROR(Tableau17[[#This Row],[2017 (L)-T2-MACROCENTRE]]/Tableau17[[#This Row],[2017 (L)-T2-MACROTOTALE]],"")</f>
        <v>0.46451612903225808</v>
      </c>
      <c r="PA195" s="26">
        <f>IFERROR(Tableau17[[#This Row],[2017 (L)-T2-MACROGAUCHE]]/Tableau17[[#This Row],[2017 (L)-T2-MACROTOTALE]],"")</f>
        <v>0.53548387096774197</v>
      </c>
      <c r="PB195" s="26">
        <f>IFERROR(Tableau17[[#This Row],[2017 (L)-T2-MACROAUTRE]]/Tableau17[[#This Row],[2017 (L)-T2-MACROTOTALE]],"")</f>
        <v>0</v>
      </c>
      <c r="PC195" s="26">
        <f>IFERROR(Tableau17[[#This Row],[2008_T1_PROCUS]]/Tableau17[[#This Row],[2008_T1_INSCRITS]],0)</f>
        <v>6.6666666666666671E-3</v>
      </c>
      <c r="PD195" s="26">
        <f>IFERROR(Tableau17[[#This Row],[2008_T2_PROCUS]]/Tableau17[[#This Row],[2008_T2_INSCRITS]],0)</f>
        <v>8.3333333333333332E-3</v>
      </c>
      <c r="PE195" s="26">
        <f>Tableau17[[#This Row],[2014_T1_PROCUS]]/Tableau17[[#This Row],[2014_T1_INSCRITS]]</f>
        <v>1.1382113821138212E-2</v>
      </c>
      <c r="PF195" s="26">
        <f>IFERROR(Tableau17[[#This Row],[2014_T2_PROCUS]]/Tableau17[[#This Row],[2014_T2_INSCRITS]],0)</f>
        <v>1.7886178861788619E-2</v>
      </c>
    </row>
    <row r="196" spans="1:422" hidden="1" x14ac:dyDescent="0.2">
      <c r="A196" s="1">
        <v>1</v>
      </c>
      <c r="B196" s="1" t="s">
        <v>252</v>
      </c>
      <c r="C196" s="1" t="s">
        <v>255</v>
      </c>
      <c r="D196" s="1" t="s">
        <v>255</v>
      </c>
      <c r="E196" s="1">
        <v>187</v>
      </c>
      <c r="F196" s="1">
        <v>5.3932419999999999</v>
      </c>
      <c r="G196" s="1">
        <v>43.302871000000003</v>
      </c>
      <c r="H196" s="3">
        <v>1361</v>
      </c>
      <c r="I196" s="3">
        <v>151</v>
      </c>
      <c r="L196" s="1">
        <v>39</v>
      </c>
      <c r="M196" s="1">
        <v>16</v>
      </c>
      <c r="N196" s="1">
        <v>1</v>
      </c>
      <c r="P196" s="1">
        <v>58</v>
      </c>
      <c r="Q196" s="1">
        <v>29</v>
      </c>
      <c r="R196" s="1">
        <v>56</v>
      </c>
      <c r="S196" s="1">
        <v>323</v>
      </c>
      <c r="T196" s="1">
        <v>77</v>
      </c>
      <c r="U196" s="1">
        <v>599</v>
      </c>
      <c r="V196" s="1">
        <v>1318</v>
      </c>
      <c r="W196" s="1">
        <v>739</v>
      </c>
      <c r="X196" s="1">
        <v>15</v>
      </c>
      <c r="Y196" s="2">
        <v>0.56069802999999996</v>
      </c>
      <c r="Z196" s="1">
        <v>1318</v>
      </c>
      <c r="AA196" s="1">
        <v>779</v>
      </c>
      <c r="AB196" s="1">
        <v>17</v>
      </c>
      <c r="AC196" s="2">
        <v>0.59104703999999997</v>
      </c>
      <c r="AD196" s="1">
        <v>1361</v>
      </c>
      <c r="AE196" s="1">
        <v>612</v>
      </c>
      <c r="AF196" s="2">
        <v>0.44966936000000002</v>
      </c>
      <c r="AG196" s="1">
        <f t="shared" si="3"/>
        <v>151</v>
      </c>
      <c r="AH196" s="1">
        <v>1233</v>
      </c>
      <c r="AI196" s="1">
        <v>760</v>
      </c>
      <c r="AJ196" s="1">
        <v>14</v>
      </c>
      <c r="AK196" s="2">
        <v>0.61638280999999995</v>
      </c>
      <c r="AL196" s="1">
        <v>1233</v>
      </c>
      <c r="AM196" s="1">
        <v>829</v>
      </c>
      <c r="AN196" s="1">
        <v>11</v>
      </c>
      <c r="AO196" s="2">
        <v>0.67234388</v>
      </c>
      <c r="AP196" s="1">
        <v>1270</v>
      </c>
      <c r="AQ196" s="1">
        <v>593</v>
      </c>
      <c r="AR196" s="2">
        <v>0.46692913000000003</v>
      </c>
      <c r="AS196" s="1">
        <v>1270</v>
      </c>
      <c r="AT196" s="1">
        <v>598</v>
      </c>
      <c r="AU196" s="2">
        <v>0.47086613999999999</v>
      </c>
      <c r="AV196" s="1">
        <v>1257</v>
      </c>
      <c r="AW196" s="1">
        <v>653</v>
      </c>
      <c r="AX196" s="2">
        <v>0.51949084999999995</v>
      </c>
      <c r="AY196" s="1">
        <v>1256</v>
      </c>
      <c r="AZ196" s="1">
        <v>565</v>
      </c>
      <c r="BA196" s="2">
        <v>0.44984076000000001</v>
      </c>
      <c r="BB196" s="1">
        <v>1256</v>
      </c>
      <c r="BC196" s="1">
        <v>973</v>
      </c>
      <c r="BD196" s="2">
        <v>0.77468152999999995</v>
      </c>
      <c r="BE196" s="1">
        <v>1255</v>
      </c>
      <c r="BF196" s="1">
        <v>913</v>
      </c>
      <c r="BG196" s="2">
        <v>0.72749003999999995</v>
      </c>
      <c r="BH196" s="1">
        <v>1297</v>
      </c>
      <c r="BI196" s="1">
        <v>680</v>
      </c>
      <c r="BJ196" s="2">
        <v>0.52428682000000004</v>
      </c>
      <c r="BK196" s="1">
        <v>77</v>
      </c>
      <c r="BL196" s="1">
        <v>5</v>
      </c>
      <c r="BN196" s="1">
        <v>92</v>
      </c>
      <c r="BO196" s="1">
        <v>47</v>
      </c>
      <c r="BP196" s="1">
        <v>258</v>
      </c>
      <c r="BQ196" s="1">
        <v>265</v>
      </c>
      <c r="BR196" s="1">
        <v>744</v>
      </c>
      <c r="BT196" s="1">
        <v>427</v>
      </c>
      <c r="BU196" s="1">
        <v>383</v>
      </c>
      <c r="BW196" s="1">
        <v>810</v>
      </c>
      <c r="BX196" s="1">
        <v>25</v>
      </c>
      <c r="BZ196" s="1">
        <v>77</v>
      </c>
      <c r="CA196" s="1">
        <v>3</v>
      </c>
      <c r="CB196" s="1">
        <v>65</v>
      </c>
      <c r="CC196" s="1">
        <v>107</v>
      </c>
      <c r="CD196" s="1">
        <v>209</v>
      </c>
      <c r="CE196" s="1">
        <v>223</v>
      </c>
      <c r="CF196" s="1">
        <v>709</v>
      </c>
      <c r="CG196" s="1">
        <v>117</v>
      </c>
      <c r="CH196" s="1">
        <v>253</v>
      </c>
      <c r="CI196" s="1">
        <v>370</v>
      </c>
      <c r="CJ196" s="1">
        <v>740</v>
      </c>
      <c r="CK196" s="1">
        <v>26</v>
      </c>
      <c r="CL196" s="1">
        <v>8</v>
      </c>
      <c r="CM196" s="1">
        <v>9</v>
      </c>
      <c r="CN196" s="1">
        <v>31</v>
      </c>
      <c r="CO196" s="1">
        <v>71</v>
      </c>
      <c r="CP196" s="1">
        <v>120</v>
      </c>
      <c r="CQ196" s="1">
        <v>23</v>
      </c>
      <c r="CT196" s="1">
        <v>101</v>
      </c>
      <c r="CU196" s="1">
        <v>193</v>
      </c>
      <c r="CW196" s="1">
        <v>582</v>
      </c>
      <c r="CY196" s="1">
        <v>170</v>
      </c>
      <c r="DB196" s="1">
        <v>384</v>
      </c>
      <c r="DC196" s="1">
        <v>554</v>
      </c>
      <c r="DE196" s="1">
        <v>18</v>
      </c>
      <c r="DF196" s="1">
        <v>3</v>
      </c>
      <c r="DG196" s="1">
        <v>0</v>
      </c>
      <c r="DH196" s="1">
        <v>11</v>
      </c>
      <c r="DI196" s="1">
        <v>7</v>
      </c>
      <c r="DJ196" s="1">
        <v>3</v>
      </c>
      <c r="DK196" s="1">
        <v>4</v>
      </c>
      <c r="DL196" s="1">
        <v>239</v>
      </c>
      <c r="DM196" s="1">
        <v>60</v>
      </c>
      <c r="DN196" s="1">
        <v>58</v>
      </c>
      <c r="DQ196" s="1">
        <v>0</v>
      </c>
      <c r="DR196" s="1">
        <v>163</v>
      </c>
      <c r="DS196" s="1">
        <v>80</v>
      </c>
      <c r="DU196" s="1">
        <v>646</v>
      </c>
      <c r="DV196" s="1">
        <v>308</v>
      </c>
      <c r="DZ196" s="1">
        <v>220</v>
      </c>
      <c r="EA196" s="1">
        <v>528</v>
      </c>
      <c r="EB196" s="1">
        <v>7</v>
      </c>
      <c r="EC196" s="1">
        <v>5</v>
      </c>
      <c r="ED196" s="1">
        <v>1</v>
      </c>
      <c r="EE196" s="1">
        <v>16</v>
      </c>
      <c r="EF196" s="1">
        <v>157</v>
      </c>
      <c r="EG196" s="1">
        <v>112</v>
      </c>
      <c r="EH196" s="1">
        <v>2</v>
      </c>
      <c r="EI196" s="1">
        <v>108</v>
      </c>
      <c r="EJ196" s="1">
        <v>338</v>
      </c>
      <c r="EK196" s="1">
        <v>205</v>
      </c>
      <c r="EL196" s="1">
        <v>5</v>
      </c>
      <c r="EM196" s="1">
        <v>956</v>
      </c>
      <c r="EN196" s="1">
        <v>172</v>
      </c>
      <c r="EO196" s="1">
        <v>649</v>
      </c>
      <c r="EP196" s="1">
        <v>821</v>
      </c>
      <c r="EQ196" s="1">
        <v>0</v>
      </c>
      <c r="ER196" s="1">
        <v>5</v>
      </c>
      <c r="ES196" s="1">
        <v>6</v>
      </c>
      <c r="ET196" s="1">
        <v>70</v>
      </c>
      <c r="EU196" s="1">
        <v>3</v>
      </c>
      <c r="EV196" s="1">
        <v>91</v>
      </c>
      <c r="EW196" s="1">
        <v>45</v>
      </c>
      <c r="EX196" s="1">
        <v>0</v>
      </c>
      <c r="EY196" s="1">
        <v>6</v>
      </c>
      <c r="EZ196" s="1">
        <v>33</v>
      </c>
      <c r="FA196" s="1">
        <v>0</v>
      </c>
      <c r="FB196" s="1">
        <v>0</v>
      </c>
      <c r="FC196" s="1">
        <v>0</v>
      </c>
      <c r="FD196" s="1">
        <v>0</v>
      </c>
      <c r="FE196" s="1">
        <v>0</v>
      </c>
      <c r="FF196" s="1">
        <v>0</v>
      </c>
      <c r="FG196" s="1">
        <v>0</v>
      </c>
      <c r="FH196" s="1">
        <v>10</v>
      </c>
      <c r="FI196" s="1">
        <v>0</v>
      </c>
      <c r="FJ196" s="1">
        <v>69</v>
      </c>
      <c r="FK196" s="1">
        <v>46</v>
      </c>
      <c r="FL196" s="1">
        <v>0</v>
      </c>
      <c r="FM196" s="1">
        <v>161</v>
      </c>
      <c r="FN196" s="1">
        <v>5</v>
      </c>
      <c r="FO196" s="1">
        <v>4</v>
      </c>
      <c r="FP196" s="1">
        <v>102</v>
      </c>
      <c r="FQ196" s="1">
        <v>0</v>
      </c>
      <c r="FR196" s="1">
        <f>SUM(Tableau17[[#This Row],[2019-T1-ALEXANDRE Audric]:[2019-T1-MARIE Florie]])</f>
        <v>656</v>
      </c>
      <c r="FS196" s="1">
        <v>47</v>
      </c>
      <c r="FT196" s="1">
        <v>340</v>
      </c>
      <c r="FU196" s="1">
        <v>0</v>
      </c>
      <c r="FV196" s="1">
        <v>357</v>
      </c>
      <c r="FW196" s="1">
        <v>0</v>
      </c>
      <c r="FX196" s="1">
        <v>744</v>
      </c>
      <c r="FY196" s="1">
        <v>0</v>
      </c>
      <c r="FZ196" s="1">
        <v>383</v>
      </c>
      <c r="GA196" s="1">
        <v>0</v>
      </c>
      <c r="GB196" s="1">
        <v>427</v>
      </c>
      <c r="GC196" s="1">
        <v>0</v>
      </c>
      <c r="GD196" s="1">
        <v>810</v>
      </c>
      <c r="GE196" s="1">
        <v>107</v>
      </c>
      <c r="GF196" s="1">
        <v>209</v>
      </c>
      <c r="GG196" s="1">
        <v>25</v>
      </c>
      <c r="GH196" s="1">
        <v>368</v>
      </c>
      <c r="GI196" s="1">
        <v>0</v>
      </c>
      <c r="GJ196" s="1">
        <v>709</v>
      </c>
      <c r="GK196" s="1">
        <v>117</v>
      </c>
      <c r="GL196" s="1">
        <v>253</v>
      </c>
      <c r="GM196" s="1">
        <v>0</v>
      </c>
      <c r="GN196" s="1">
        <v>370</v>
      </c>
      <c r="GO196" s="1">
        <v>0</v>
      </c>
      <c r="GP196" s="1">
        <v>740</v>
      </c>
      <c r="GQ196" s="1">
        <v>128</v>
      </c>
      <c r="GR196" s="1">
        <v>110</v>
      </c>
      <c r="GS196" s="1">
        <v>23</v>
      </c>
      <c r="GT196" s="1">
        <v>295</v>
      </c>
      <c r="GU196" s="1">
        <v>26</v>
      </c>
      <c r="GV196" s="1">
        <v>582</v>
      </c>
      <c r="GW196" s="1">
        <v>170</v>
      </c>
      <c r="GX196" s="1">
        <v>0</v>
      </c>
      <c r="GY196" s="1">
        <v>0</v>
      </c>
      <c r="GZ196" s="1">
        <v>384</v>
      </c>
      <c r="HA196" s="1">
        <v>0</v>
      </c>
      <c r="HB196" s="1">
        <v>554</v>
      </c>
      <c r="HC196" s="1">
        <v>130</v>
      </c>
      <c r="HD196" s="1">
        <v>157</v>
      </c>
      <c r="HE196" s="1">
        <v>205</v>
      </c>
      <c r="HF196" s="1">
        <v>462</v>
      </c>
      <c r="HG196" s="1">
        <v>2</v>
      </c>
      <c r="HH196" s="1">
        <v>956</v>
      </c>
      <c r="HI196" s="1">
        <v>172</v>
      </c>
      <c r="HJ196" s="1">
        <v>0</v>
      </c>
      <c r="HK196" s="1">
        <v>649</v>
      </c>
      <c r="HL196" s="1">
        <v>0</v>
      </c>
      <c r="HM196" s="1">
        <v>0</v>
      </c>
      <c r="HN196" s="1">
        <v>821</v>
      </c>
      <c r="HO196" s="1">
        <v>108</v>
      </c>
      <c r="HP196" s="1">
        <v>50</v>
      </c>
      <c r="HQ196" s="1">
        <v>102</v>
      </c>
      <c r="HR196" s="1">
        <v>384</v>
      </c>
      <c r="HS196" s="1">
        <v>26</v>
      </c>
      <c r="HT196" s="1">
        <v>670</v>
      </c>
      <c r="HU196" s="1">
        <v>57</v>
      </c>
      <c r="HV196" s="1">
        <v>97</v>
      </c>
      <c r="HW196" s="1">
        <v>29</v>
      </c>
      <c r="HX196" s="1">
        <v>416</v>
      </c>
      <c r="HY196" s="1">
        <v>0</v>
      </c>
      <c r="HZ196" s="1">
        <v>599</v>
      </c>
      <c r="IA196" s="1">
        <v>66</v>
      </c>
      <c r="IB196" s="1">
        <v>58</v>
      </c>
      <c r="IC196" s="1">
        <v>163</v>
      </c>
      <c r="ID196" s="1">
        <v>341</v>
      </c>
      <c r="IE196" s="1">
        <v>18</v>
      </c>
      <c r="IF196" s="1">
        <v>646</v>
      </c>
      <c r="IG196" s="1">
        <v>0</v>
      </c>
      <c r="IH196" s="1">
        <v>0</v>
      </c>
      <c r="II196" s="1">
        <v>220</v>
      </c>
      <c r="IJ196" s="1">
        <v>308</v>
      </c>
      <c r="IK196" s="1">
        <v>0</v>
      </c>
      <c r="IL196" s="1">
        <v>528</v>
      </c>
      <c r="IM196" s="26">
        <f>IFERROR(Tableau17[[#This Row],[LDIV]]/Tableau17[[#This Row],[Total général]],"")</f>
        <v>0</v>
      </c>
      <c r="IN196" s="26">
        <f>IFERROR(Tableau17[[#This Row],[LDVC]]/Tableau17[[#This Row],[Total général]],"")</f>
        <v>0</v>
      </c>
      <c r="IO196" s="26">
        <f>IFERROR(Tableau17[[#This Row],[LDVD]]/Tableau17[[#This Row],[Total général]],"")</f>
        <v>6.5108514190317199E-2</v>
      </c>
      <c r="IP196" s="26">
        <f>IFERROR(Tableau17[[#This Row],[LDVG]]/Tableau17[[#This Row],[Total général]],"")</f>
        <v>2.6711185308848081E-2</v>
      </c>
      <c r="IQ196" s="26">
        <f>IFERROR(Tableau17[[#This Row],[LEXD]]/Tableau17[[#This Row],[Total général]],"")</f>
        <v>1.6694490818030051E-3</v>
      </c>
      <c r="IR196" s="26">
        <f>IFERROR(Tableau17[[#This Row],[LEXG]]/Tableau17[[#This Row],[Total général]],"")</f>
        <v>0</v>
      </c>
      <c r="IS196" s="26">
        <f>IFERROR(Tableau17[[#This Row],[LLR]]/Tableau17[[#This Row],[Total général]],"")</f>
        <v>9.6828046744574292E-2</v>
      </c>
      <c r="IT196" s="26">
        <f>IFERROR(Tableau17[[#This Row],[LREM]]/Tableau17[[#This Row],[Total général]],"")</f>
        <v>4.8414023372287146E-2</v>
      </c>
      <c r="IU196" s="26">
        <f>IFERROR(Tableau17[[#This Row],[LRN]]/Tableau17[[#This Row],[Total général]],"")</f>
        <v>9.3489148580968282E-2</v>
      </c>
      <c r="IV196" s="26">
        <f>IFERROR(Tableau17[[#This Row],[LUG]]/Tableau17[[#This Row],[Total général]],"")</f>
        <v>0.53923205342237057</v>
      </c>
      <c r="IW196" s="26">
        <f>IFERROR(Tableau17[[#This Row],[LVEC]]/Tableau17[[#This Row],[Total général]],"")</f>
        <v>0.1285475792988314</v>
      </c>
      <c r="IX196" s="26">
        <f>IFERROR(Tableau17[[#This Row],[2008-T1-LCMD]]/Tableau17[[#This Row],[2008-T1-TOTAL]],"")</f>
        <v>0.10349462365591398</v>
      </c>
      <c r="IY196" s="26">
        <f>IFERROR(Tableau17[[#This Row],[2008-T1-LDVD]]/Tableau17[[#This Row],[2008-T1-TOTAL]],"")</f>
        <v>6.7204301075268818E-3</v>
      </c>
      <c r="IZ196" s="26">
        <f>IFERROR(Tableau17[[#This Row],[2008-T1-LEXD]]/Tableau17[[#This Row],[2008-T1-TOTAL]],"")</f>
        <v>0</v>
      </c>
      <c r="JA196" s="26">
        <f>IFERROR(Tableau17[[#This Row],[2008-T1-LEXG]]/Tableau17[[#This Row],[2008-T1-TOTAL]],"")</f>
        <v>0.12365591397849462</v>
      </c>
      <c r="JB196" s="26">
        <f>IFERROR(Tableau17[[#This Row],[2008-T1-LFN]]/Tableau17[[#This Row],[2008-T1-TOTAL]],"")</f>
        <v>6.3172043010752688E-2</v>
      </c>
      <c r="JC196" s="26">
        <f>IFERROR(Tableau17[[#This Row],[2008-T1-LMAJ]]/Tableau17[[#This Row],[2008-T1-TOTAL]],"")</f>
        <v>0.34677419354838712</v>
      </c>
      <c r="JD196" s="26">
        <f>IFERROR(Tableau17[[#This Row],[2008-T1-LUG]]/Tableau17[[#This Row],[2008-T1-TOTAL]],"")</f>
        <v>0.35618279569892475</v>
      </c>
      <c r="JE196" s="26">
        <f>IFERROR(Tableau17[[#This Row],[2008-T2-LFN]]/Tableau17[[#This Row],[2008-T2-TOTAL]],"")</f>
        <v>0</v>
      </c>
      <c r="JF196" s="26">
        <f>IFERROR(Tableau17[[#This Row],[2008-T2-LGC]]/Tableau17[[#This Row],[2008-T2-TOTAL]],"")</f>
        <v>0.52716049382716046</v>
      </c>
      <c r="JG196" s="26">
        <f>IFERROR(Tableau17[[#This Row],[2008-T2-LMAJ]]/Tableau17[[#This Row],[2008-T2-TOTAL]],"")</f>
        <v>0.47283950617283949</v>
      </c>
      <c r="JH196" s="26">
        <f>IFERROR(Tableau17[[#This Row],[2008-T2-LUG]]/Tableau17[[#This Row],[2008-T2-TOTAL]],"")</f>
        <v>0</v>
      </c>
      <c r="JI196" s="26">
        <f>IFERROR(Tableau17[[#This Row],[2014-T1-LDIV]]/Tableau17[[#This Row],[2014-T1-TOTAL]],"")</f>
        <v>3.5260930888575459E-2</v>
      </c>
      <c r="JJ196" s="26">
        <f>IFERROR(Tableau17[[#This Row],[2014-T1-LDVD]]/Tableau17[[#This Row],[2014-T1-TOTAL]],"")</f>
        <v>0</v>
      </c>
      <c r="JK196" s="26">
        <f>IFERROR(Tableau17[[#This Row],[2014-T1-LDVG]]/Tableau17[[#This Row],[2014-T1-TOTAL]],"")</f>
        <v>0.10860366713681241</v>
      </c>
      <c r="JL196" s="26">
        <f>IFERROR(Tableau17[[#This Row],[2014-T1-LEXG]]/Tableau17[[#This Row],[2014-T1-TOTAL]],"")</f>
        <v>4.2313117066290554E-3</v>
      </c>
      <c r="JM196" s="26">
        <f>IFERROR(Tableau17[[#This Row],[2014-T1-LFG]]/Tableau17[[#This Row],[2014-T1-TOTAL]],"")</f>
        <v>9.1678420310296188E-2</v>
      </c>
      <c r="JN196" s="26">
        <f>IFERROR(Tableau17[[#This Row],[2014-T1-LFN]]/Tableau17[[#This Row],[2014-T1-TOTAL]],"")</f>
        <v>0.15091678420310295</v>
      </c>
      <c r="JO196" s="26">
        <f>IFERROR(Tableau17[[#This Row],[2014-T1-LUD]]/Tableau17[[#This Row],[2014-T1-TOTAL]],"")</f>
        <v>0.29478138222849082</v>
      </c>
      <c r="JP196" s="26">
        <f>IFERROR(Tableau17[[#This Row],[2014-T1-LUG]]/Tableau17[[#This Row],[2014-T1-TOTAL]],"")</f>
        <v>0.3145275035260931</v>
      </c>
      <c r="JQ196" s="26">
        <f>IFERROR(Tableau17[[#This Row],[2014-T2-LFN]]/Tableau17[[#This Row],[2014-T2-TOTAL]],"")</f>
        <v>0.1581081081081081</v>
      </c>
      <c r="JR196" s="26">
        <f>IFERROR(Tableau17[[#This Row],[2014-T2-LUD]]/Tableau17[[#This Row],[2014-T2-TOTAL]],"")</f>
        <v>0.3418918918918919</v>
      </c>
      <c r="JS196" s="26">
        <f>IFERROR(Tableau17[[#This Row],[2014-T2-LUG]]/Tableau17[[#This Row],[2014-T2-TOTAL]],"")</f>
        <v>0.5</v>
      </c>
      <c r="JT196" s="26">
        <f>IFERROR(Tableau17[[#This Row],[2015-T1-BC-DIV]]/Tableau17[[#This Row],[2015-T1-TOTAL]],"")</f>
        <v>4.4673539518900345E-2</v>
      </c>
      <c r="JU196" s="26">
        <f>IFERROR(Tableau17[[#This Row],[2015-T1-BC-DLF]]/Tableau17[[#This Row],[2015-T1-TOTAL]],"")</f>
        <v>1.3745704467353952E-2</v>
      </c>
      <c r="JV196" s="26">
        <f>IFERROR(Tableau17[[#This Row],[2015-T1-BC-DVD]]/Tableau17[[#This Row],[2015-T1-TOTAL]],"")</f>
        <v>1.5463917525773196E-2</v>
      </c>
      <c r="JW196" s="26">
        <f>IFERROR(Tableau17[[#This Row],[2015-T1-BC-DVG]]/Tableau17[[#This Row],[2015-T1-TOTAL]],"")</f>
        <v>5.3264604810996562E-2</v>
      </c>
      <c r="JX196" s="26">
        <f>IFERROR(Tableau17[[#This Row],[2015-T1-BC-FG]]/Tableau17[[#This Row],[2015-T1-TOTAL]],"")</f>
        <v>0.12199312714776632</v>
      </c>
      <c r="JY196" s="26">
        <f>IFERROR(Tableau17[[#This Row],[2015-T1-BC-FN]]/Tableau17[[#This Row],[2015-T1-TOTAL]],"")</f>
        <v>0.20618556701030927</v>
      </c>
      <c r="JZ196" s="26">
        <f>IFERROR(Tableau17[[#This Row],[2015-T1-BC-MDM]]/Tableau17[[#This Row],[2015-T1-TOTAL]],"")</f>
        <v>3.951890034364261E-2</v>
      </c>
      <c r="KA196" s="26">
        <f>IFERROR(Tableau17[[#This Row],[2015-T1-BC-RDG]]/Tableau17[[#This Row],[2015-T1-TOTAL]],"")</f>
        <v>0</v>
      </c>
      <c r="KB196" s="26">
        <f>IFERROR(Tableau17[[#This Row],[2015-T1-BC-SOC]]/Tableau17[[#This Row],[2015-T1-TOTAL]],"")</f>
        <v>0</v>
      </c>
      <c r="KC196" s="26">
        <f>IFERROR(Tableau17[[#This Row],[2015-T1-BC-UD]]/Tableau17[[#This Row],[2015-T1-TOTAL]],"")</f>
        <v>0.17353951890034364</v>
      </c>
      <c r="KD196" s="26">
        <f>IFERROR(Tableau17[[#This Row],[2015-T1-BC-UG]]/Tableau17[[#This Row],[2015-T1-TOTAL]],"")</f>
        <v>0.33161512027491408</v>
      </c>
      <c r="KE196" s="26">
        <f>IFERROR(Tableau17[[#This Row],[2015-T1-BC-VEC]]/Tableau17[[#This Row],[2015-T1-TOTAL]],"")</f>
        <v>0</v>
      </c>
      <c r="KF196" s="26">
        <f>IFERROR(Tableau17[[#This Row],[2015-T2-BC-DVG]]/Tableau17[[#This Row],[2015-T2-TOTAL]],"")</f>
        <v>0</v>
      </c>
      <c r="KG196" s="26">
        <f>IFERROR(Tableau17[[#This Row],[2015-T2-BC-FN]]/Tableau17[[#This Row],[2015-T2-TOTAL]],"")</f>
        <v>0.30685920577617326</v>
      </c>
      <c r="KH196" s="26">
        <f>IFERROR(Tableau17[[#This Row],[2015-T2-BC-SOC]]/Tableau17[[#This Row],[2015-T2-TOTAL]],"")</f>
        <v>0</v>
      </c>
      <c r="KI196" s="26">
        <f>IFERROR(Tableau17[[#This Row],[2015-T2-BC-UD]]/Tableau17[[#This Row],[2015-T2-TOTAL]],"")</f>
        <v>0</v>
      </c>
      <c r="KJ196" s="26">
        <f>IFERROR(Tableau17[[#This Row],[2015-T2-BC-UG]]/Tableau17[[#This Row],[2015-T2-TOTAL]],"")</f>
        <v>0.69314079422382668</v>
      </c>
      <c r="KK196" s="26">
        <f>IFERROR(Tableau17[[#This Row],[2017 (L)-T1-COM]]/Tableau17[[#This Row],[2017 (L)-T1-TOTAL]],"")</f>
        <v>0</v>
      </c>
      <c r="KL196" s="26">
        <f>IFERROR(Tableau17[[#This Row],[2017 (L)-T1-DIV]]/Tableau17[[#This Row],[2017 (L)-T1-TOTAL]],"")</f>
        <v>2.7863777089783281E-2</v>
      </c>
      <c r="KM196" s="26">
        <f>IFERROR(Tableau17[[#This Row],[2017 (L)-T1-DLF]]/Tableau17[[#This Row],[2017 (L)-T1-TOTAL]],"")</f>
        <v>4.6439628482972135E-3</v>
      </c>
      <c r="KN196" s="26">
        <f>IFERROR(Tableau17[[#This Row],[2017 (L)-T1-DVD]]/Tableau17[[#This Row],[2017 (L)-T1-TOTAL]],"")</f>
        <v>0</v>
      </c>
      <c r="KO196" s="26">
        <f>IFERROR(Tableau17[[#This Row],[2017 (L)-T1-DVG]]/Tableau17[[#This Row],[2017 (L)-T1-TOTAL]],"")</f>
        <v>1.7027863777089782E-2</v>
      </c>
      <c r="KP196" s="26">
        <f>IFERROR(Tableau17[[#This Row],[2017 (L)-T1-ECO]]/Tableau17[[#This Row],[2017 (L)-T1-TOTAL]],"")</f>
        <v>1.0835913312693499E-2</v>
      </c>
      <c r="KQ196" s="26">
        <f>IFERROR(Tableau17[[#This Row],[2017 (L)-T1-EXD]]/Tableau17[[#This Row],[2017 (L)-T1-TOTAL]],"")</f>
        <v>4.6439628482972135E-3</v>
      </c>
      <c r="KR196" s="26">
        <f>IFERROR(Tableau17[[#This Row],[2017 (L)-T1-EXG]]/Tableau17[[#This Row],[2017 (L)-T1-TOTAL]],"")</f>
        <v>6.1919504643962852E-3</v>
      </c>
      <c r="KS196" s="26">
        <f>IFERROR(Tableau17[[#This Row],[2017 (L)-T1-FI]]/Tableau17[[#This Row],[2017 (L)-T1-TOTAL]],"")</f>
        <v>0.36996904024767802</v>
      </c>
      <c r="KT196" s="26">
        <f>IFERROR(Tableau17[[#This Row],[2017 (L)-T1-FN]]/Tableau17[[#This Row],[2017 (L)-T1-TOTAL]],"")</f>
        <v>9.2879256965944276E-2</v>
      </c>
      <c r="KU196" s="26">
        <f>IFERROR(Tableau17[[#This Row],[2017 (L)-T1-LR]]/Tableau17[[#This Row],[2017 (L)-T1-TOTAL]],"")</f>
        <v>8.9783281733746126E-2</v>
      </c>
      <c r="KV196" s="26">
        <f>IFERROR(Tableau17[[#This Row],[2017 (L)-T1-MDM]]/Tableau17[[#This Row],[2017 (L)-T1-TOTAL]],"")</f>
        <v>0</v>
      </c>
      <c r="KW196" s="26">
        <f>IFERROR(Tableau17[[#This Row],[2017 (L)-T1-RDG]]/Tableau17[[#This Row],[2017 (L)-T1-TOTAL]],"")</f>
        <v>0</v>
      </c>
      <c r="KX196" s="26">
        <f>IFERROR(Tableau17[[#This Row],[2017 (L)-T1-REG]]/Tableau17[[#This Row],[2017 (L)-T1-TOTAL]],"")</f>
        <v>0</v>
      </c>
      <c r="KY196" s="26">
        <f>IFERROR(Tableau17[[#This Row],[2017 (L)-T1-REM]]/Tableau17[[#This Row],[2017 (L)-T1-TOTAL]],"")</f>
        <v>0.25232198142414863</v>
      </c>
      <c r="KZ196" s="26">
        <f>IFERROR(Tableau17[[#This Row],[2017 (L)-T1-SOC]]/Tableau17[[#This Row],[2017 (L)-T1-TOTAL]],"")</f>
        <v>0.1238390092879257</v>
      </c>
      <c r="LA196" s="26">
        <f>IFERROR(Tableau17[[#This Row],[2017 (L)-T1-UDI]]/Tableau17[[#This Row],[2017 (L)-T1-TOTAL]],"")</f>
        <v>0</v>
      </c>
      <c r="LB196" s="26">
        <f>IFERROR(Tableau17[[#This Row],[2017 (L)-T2-FI]]/Tableau17[[#This Row],[2017 (L)-T2-TOTAL]],"")</f>
        <v>0.58333333333333337</v>
      </c>
      <c r="LC196" s="26">
        <f>IFERROR(Tableau17[[#This Row],[2017 (L)-T2-FN]]/Tableau17[[#This Row],[2017 (L)-T2-TOTAL]],"")</f>
        <v>0</v>
      </c>
      <c r="LD196" s="26">
        <f>IFERROR(Tableau17[[#This Row],[2017 (L)-T2-LR]]/Tableau17[[#This Row],[2017 (L)-T2-TOTAL]],"")</f>
        <v>0</v>
      </c>
      <c r="LE196" s="26">
        <f>IFERROR(Tableau17[[#This Row],[2017 (L)-T2-MDM]]/Tableau17[[#This Row],[2017 (L)-T2-TOTAL]],"")</f>
        <v>0</v>
      </c>
      <c r="LF196" s="26">
        <f>IFERROR(Tableau17[[#This Row],[2017 (L)-T2-REM]]/Tableau17[[#This Row],[2017 (L)-T2-TOTAL]],"")</f>
        <v>0.41666666666666669</v>
      </c>
      <c r="LG196" s="26">
        <f>IFERROR(Tableau17[[#This Row],[2017-T1-ARTHAUD Nathalie]]/Tableau17[[#This Row],[2017-T1-TOTAL]],"")</f>
        <v>7.3221757322175732E-3</v>
      </c>
      <c r="LH196" s="26">
        <f>IFERROR(Tableau17[[#This Row],[2017-T1-ASSELINEAU Fran]]/Tableau17[[#This Row],[2017-T1-TOTAL]],"")</f>
        <v>5.2301255230125521E-3</v>
      </c>
      <c r="LI196" s="26">
        <f>IFERROR(Tableau17[[#This Row],[2017-T1-CHEMINADE Jacques]]/Tableau17[[#This Row],[2017-T1-TOTAL]],"")</f>
        <v>1.0460251046025104E-3</v>
      </c>
      <c r="LJ196" s="26">
        <f>IFERROR(Tableau17[[#This Row],[2017-T1-DUPONT-AIGNAN Nicolas]]/Tableau17[[#This Row],[2017-T1-TOTAL]],"")</f>
        <v>1.6736401673640166E-2</v>
      </c>
      <c r="LK196" s="26">
        <f>IFERROR(Tableau17[[#This Row],[2017-T1-FILLON Fran]]/Tableau17[[#This Row],[2017-T1-TOTAL]],"")</f>
        <v>0.16422594142259414</v>
      </c>
      <c r="LL196" s="26">
        <f>IFERROR(Tableau17[[#This Row],[2017-T1-HAMON Beno]]/Tableau17[[#This Row],[2017-T1-TOTAL]],"")</f>
        <v>0.11715481171548117</v>
      </c>
      <c r="LM196" s="26">
        <f>IFERROR(Tableau17[[#This Row],[2017-T1-LASSALLE Jean]]/Tableau17[[#This Row],[2017-T1-TOTAL]],"")</f>
        <v>2.0920502092050207E-3</v>
      </c>
      <c r="LN196" s="26">
        <f>IFERROR(Tableau17[[#This Row],[2017-T1-LE PEN Marine]]/Tableau17[[#This Row],[2017-T1-TOTAL]],"")</f>
        <v>0.11297071129707113</v>
      </c>
      <c r="LO196" s="26">
        <f>IFERROR(Tableau17[[#This Row],[2017-T1-M Jean-Luc]]/Tableau17[[#This Row],[2017-T1-TOTAL]],"")</f>
        <v>0.35355648535564854</v>
      </c>
      <c r="LP196" s="26">
        <f>IFERROR(Tableau17[[#This Row],[2017-T1-MACRON Emmanuel]]/Tableau17[[#This Row],[2017-T1-TOTAL]],"")</f>
        <v>0.21443514644351463</v>
      </c>
      <c r="LQ196" s="26">
        <f>IFERROR(Tableau17[[#This Row],[2017-T1-POUTOU Philippe]]/Tableau17[[#This Row],[2017-T1-TOTAL]],"")</f>
        <v>5.2301255230125521E-3</v>
      </c>
      <c r="LR196" s="26">
        <f>IFERROR(Tableau17[[#This Row],[2017-T2-LE PEN Marine]]/Tableau17[[#This Row],[2017-T2-TOTAL]],"")</f>
        <v>0.20950060901339829</v>
      </c>
      <c r="LS196" s="26">
        <f>IFERROR(Tableau17[[#This Row],[2017-T2-MACRON Emmanuel]]/Tableau17[[#This Row],[2017-T2-TOTAL]],"")</f>
        <v>0.79049939098660171</v>
      </c>
      <c r="LT196" s="26">
        <f>IFERROR(Tableau17[[#This Row],[2019-T1-ALEXANDRE Audric]]/Tableau17[[#This Row],[2019-T1-TOTAL]],"")</f>
        <v>0</v>
      </c>
      <c r="LU196" s="26">
        <f>IFERROR(Tableau17[[#This Row],[2019-T1-ARTHAUD Nathalie]]/Tableau17[[#This Row],[2019-T1-TOTAL]],"")</f>
        <v>7.621951219512195E-3</v>
      </c>
      <c r="LV196" s="26">
        <f>IFERROR(Tableau17[[#This Row],[2019-T1-ASSELINEAU François]]/Tableau17[[#This Row],[2019-T1-TOTAL]],"")</f>
        <v>9.1463414634146336E-3</v>
      </c>
      <c r="LW196" s="26">
        <f>IFERROR(Tableau17[[#This Row],[2019-T1-AUBRY Manon]]/Tableau17[[#This Row],[2019-T1-TOTAL]],"")</f>
        <v>0.10670731707317073</v>
      </c>
      <c r="LX196" s="26">
        <f>IFERROR(Tableau17[[#This Row],[2019-T1-AZERGUI Nagib]]/Tableau17[[#This Row],[2019-T1-TOTAL]],"")</f>
        <v>4.5731707317073168E-3</v>
      </c>
      <c r="LY196" s="26">
        <f>IFERROR(Tableau17[[#This Row],[2019-T1-BARDELLA Jordan]]/Tableau17[[#This Row],[2019-T1-TOTAL]],"")</f>
        <v>0.13871951219512196</v>
      </c>
      <c r="LZ196" s="26">
        <f>IFERROR(Tableau17[[#This Row],[2019-T1-BELLAMY François-Xavier]]/Tableau17[[#This Row],[2019-T1-TOTAL]],"")</f>
        <v>6.8597560975609762E-2</v>
      </c>
      <c r="MA196" s="26">
        <f>IFERROR(Tableau17[[#This Row],[2019-T1-BIDOU Olivier]]/Tableau17[[#This Row],[2019-T1-TOTAL]],"")</f>
        <v>0</v>
      </c>
      <c r="MB196" s="26">
        <f>IFERROR(Tableau17[[#This Row],[2019-T1-BOURG Dominique]]/Tableau17[[#This Row],[2019-T1-TOTAL]],"")</f>
        <v>9.1463414634146336E-3</v>
      </c>
      <c r="MC196" s="26">
        <f>IFERROR(Tableau17[[#This Row],[2019-T1-BROSSAT Ian]]/Tableau17[[#This Row],[2019-T1-TOTAL]],"")</f>
        <v>5.0304878048780491E-2</v>
      </c>
      <c r="MD196" s="26">
        <f>IFERROR(Tableau17[[#This Row],[2019-T1-CAILLAUD Sophie]]/Tableau17[[#This Row],[2019-T1-TOTAL]],"")</f>
        <v>0</v>
      </c>
      <c r="ME196" s="26">
        <f>IFERROR(Tableau17[[#This Row],[2019-T1-CAMUS Renaud]]/Tableau17[[#This Row],[2019-T1-TOTAL]],"")</f>
        <v>0</v>
      </c>
      <c r="MF196" s="26">
        <f>IFERROR(Tableau17[[#This Row],[2019-T1-CHALENÇON Christophe]]/Tableau17[[#This Row],[2019-T1-TOTAL]],"")</f>
        <v>0</v>
      </c>
      <c r="MG196" s="26">
        <f>IFERROR(Tableau17[[#This Row],[2019-T1-CORBET Cathy Denise Ginette]]/Tableau17[[#This Row],[2019-T1-TOTAL]],"")</f>
        <v>0</v>
      </c>
      <c r="MH196" s="26">
        <f>IFERROR(Tableau17[[#This Row],[2019-T1-DE PREVOISIN Robert]]/Tableau17[[#This Row],[2019-T1-TOTAL]],"")</f>
        <v>0</v>
      </c>
      <c r="MI196" s="26">
        <f>IFERROR(Tableau17[[#This Row],[2019-T1-DELFEL Thérèse]]/Tableau17[[#This Row],[2019-T1-TOTAL]],"")</f>
        <v>0</v>
      </c>
      <c r="MJ196" s="26">
        <f>IFERROR(Tableau17[[#This Row],[2019-T1-DIEUMEGARD Pierre]]/Tableau17[[#This Row],[2019-T1-TOTAL]],"")</f>
        <v>0</v>
      </c>
      <c r="MK196" s="26">
        <f>IFERROR(Tableau17[[#This Row],[2019-T1-DUPONT-AIGNAN Nicolas]]/Tableau17[[#This Row],[2019-T1-TOTAL]],"")</f>
        <v>1.524390243902439E-2</v>
      </c>
      <c r="ML196" s="26">
        <f>IFERROR(Tableau17[[#This Row],[2019-T1-GERNIGON Yves]]/Tableau17[[#This Row],[2019-T1-TOTAL]],"")</f>
        <v>0</v>
      </c>
      <c r="MM196" s="26">
        <f>IFERROR(Tableau17[[#This Row],[2019-T1-GLUCKSMANN Raphaël]]/Tableau17[[#This Row],[2019-T1-TOTAL]],"")</f>
        <v>0.10518292682926829</v>
      </c>
      <c r="MN196" s="26">
        <f>IFERROR(Tableau17[[#This Row],[2019-T1-HAMON Benoît]]/Tableau17[[#This Row],[2019-T1-TOTAL]],"")</f>
        <v>7.0121951219512202E-2</v>
      </c>
      <c r="MO196" s="26">
        <f>IFERROR(Tableau17[[#This Row],[2019-T1-HELGEN Gilles]]/Tableau17[[#This Row],[2019-T1-TOTAL]],"")</f>
        <v>0</v>
      </c>
      <c r="MP196" s="26">
        <f>IFERROR(Tableau17[[#This Row],[2019-T1-JADOT Yannick]]/Tableau17[[#This Row],[2019-T1-TOTAL]],"")</f>
        <v>0.24542682926829268</v>
      </c>
      <c r="MQ196" s="26">
        <f>IFERROR(Tableau17[[#This Row],[2019-T1-LAGARDE Jean-Christophe]]/Tableau17[[#This Row],[2019-T1-TOTAL]],"")</f>
        <v>7.621951219512195E-3</v>
      </c>
      <c r="MR196" s="26">
        <f>IFERROR(Tableau17[[#This Row],[2019-T1-LALANNE Francis]]/Tableau17[[#This Row],[2019-T1-TOTAL]],"")</f>
        <v>6.0975609756097563E-3</v>
      </c>
      <c r="MS196" s="26">
        <f>IFERROR(Tableau17[[#This Row],[2019-T1-LOISEAU Nathalie]]/Tableau17[[#This Row],[2019-T1-TOTAL]],"")</f>
        <v>0.15548780487804878</v>
      </c>
      <c r="MT196" s="26">
        <f>IFERROR(Tableau17[[#This Row],[2019-T1-MARIE Florie]]/Tableau17[[#This Row],[2019-T1-TOTAL]],"")</f>
        <v>0</v>
      </c>
      <c r="MU196" s="26">
        <f>IFERROR(Tableau17[[#This Row],[2008-T1-MACROEXTRDROITE]]/Tableau17[[#This Row],[2008-T1-MACROTOTALE]],"")</f>
        <v>6.3172043010752688E-2</v>
      </c>
      <c r="MV196" s="26">
        <f>IFERROR(Tableau17[[#This Row],[2008-T1-MACRODROITE]]/Tableau17[[#This Row],[2008-T1-MACROTOTALE]],"")</f>
        <v>0.45698924731182794</v>
      </c>
      <c r="MW196" s="26">
        <f>IFERROR(Tableau17[[#This Row],[2008-T1-MACROCENTRE]]/Tableau17[[#This Row],[2008-T1-MACROTOTALE]],"")</f>
        <v>0</v>
      </c>
      <c r="MX196" s="26">
        <f>IFERROR(Tableau17[[#This Row],[2008-T1-MACROGAUCHE]]/Tableau17[[#This Row],[2008-T1-MACROTOTALE]],"")</f>
        <v>0.47983870967741937</v>
      </c>
      <c r="MY196" s="26">
        <f>IFERROR(Tableau17[[#This Row],[2008-T1-MACROAUTRE]]/Tableau17[[#This Row],[2008-T1-MACROTOTALE]],"")</f>
        <v>0</v>
      </c>
      <c r="MZ196" s="26">
        <f>IFERROR(Tableau17[[#This Row],[2008-T2-MACROEXTRDROITE]]/Tableau17[[#This Row],[2008-T2-MACROTOTALE]],"")</f>
        <v>0</v>
      </c>
      <c r="NA196" s="26">
        <f>IFERROR(Tableau17[[#This Row],[2008-T2-MACRODROITE]]/Tableau17[[#This Row],[2008-T2-MACROTOTALE]],"")</f>
        <v>0.47283950617283949</v>
      </c>
      <c r="NB196" s="26">
        <f>IFERROR(Tableau17[[#This Row],[2008-T2-MACROCENTRE]]/Tableau17[[#This Row],[2008-T2-MACROTOTALE]],"")</f>
        <v>0</v>
      </c>
      <c r="NC196" s="26">
        <f>IFERROR(Tableau17[[#This Row],[2008-T2-MACROGAUCHE]]/Tableau17[[#This Row],[2008-T2-MACROTOTALE]],"")</f>
        <v>0.52716049382716046</v>
      </c>
      <c r="ND196" s="26">
        <f>IFERROR(Tableau17[[#This Row],[2008-T2-MACROAUTRE]]/Tableau17[[#This Row],[2008-T2-MACROTOTALE]],"")</f>
        <v>0</v>
      </c>
      <c r="NE196" s="26">
        <f>IFERROR(Tableau17[[#This Row],[2014-T1-MACROEXTRDROITE]]/Tableau17[[#This Row],[2014-T1-MACROTOTALE]],"")</f>
        <v>0.15091678420310295</v>
      </c>
      <c r="NF196" s="26">
        <f>IFERROR(Tableau17[[#This Row],[2014-T1-MACRODROITE]]/Tableau17[[#This Row],[2014-T1-MACROTOTALE]],"")</f>
        <v>0.29478138222849082</v>
      </c>
      <c r="NG196" s="26">
        <f>IFERROR(Tableau17[[#This Row],[2014-T1-MACROCENTRE]]/Tableau17[[#This Row],[2014-T1-MACROTOTALE]],"")</f>
        <v>3.5260930888575459E-2</v>
      </c>
      <c r="NH196" s="26">
        <f>IFERROR(Tableau17[[#This Row],[2014-T1-MACROGAUCHE]]/Tableau17[[#This Row],[2014-T1-MACROTOTALE]],"")</f>
        <v>0.51904090267983072</v>
      </c>
      <c r="NI196" s="26">
        <f>IFERROR(Tableau17[[#This Row],[2014-T1-MACROAUTRE]]/Tableau17[[#This Row],[2014-T1-MACROTOTALE]],"")</f>
        <v>0</v>
      </c>
      <c r="NJ196" s="26">
        <f>IFERROR(Tableau17[[#This Row],[2014-T2-MACROEXTRDROITE]]/Tableau17[[#This Row],[2014-T2-MACROTOTALE]],"")</f>
        <v>0.1581081081081081</v>
      </c>
      <c r="NK196" s="26">
        <f>IFERROR(Tableau17[[#This Row],[2014-T2-MACRODROITE]]/Tableau17[[#This Row],[2014-T2-MACROTOTALE]],"")</f>
        <v>0.3418918918918919</v>
      </c>
      <c r="NL196" s="26">
        <f>IFERROR(Tableau17[[#This Row],[2014-T2-MACROCENTRE]]/Tableau17[[#This Row],[2014-T2-MACROTOTALE]],"")</f>
        <v>0</v>
      </c>
      <c r="NM196" s="26">
        <f>IFERROR(Tableau17[[#This Row],[2014-T2-MACROGAUCHE]]/Tableau17[[#This Row],[2014-T2-MACROTOTALE]],"")</f>
        <v>0.5</v>
      </c>
      <c r="NN196" s="26">
        <f>IFERROR(Tableau17[[#This Row],[2014-T2-MACROAUTRE]]/Tableau17[[#This Row],[2014-T2-MACROTOTALE]],"")</f>
        <v>0</v>
      </c>
      <c r="NO196" s="26">
        <f>IFERROR( Tableau17[[#This Row],[2015-T1-MACROEXTRDROITE]]/Tableau17[[#This Row],[2015-T1-MACROTOTALE]],"")</f>
        <v>0.21993127147766323</v>
      </c>
      <c r="NP196" s="26">
        <f>IFERROR(Tableau17[[#This Row],[2015-T1-MACRODROITE]]/Tableau17[[#This Row],[2015-T1-MACROTOTALE]],"")</f>
        <v>0.18900343642611683</v>
      </c>
      <c r="NQ196" s="26">
        <f>IFERROR(Tableau17[[#This Row],[2015-T1-MACROCENTRE]]/Tableau17[[#This Row],[2015-T1-MACROTOTALE]],"")</f>
        <v>3.951890034364261E-2</v>
      </c>
      <c r="NR196" s="26">
        <f>IFERROR(Tableau17[[#This Row],[2015-T1-MACROGAUCHE]]/Tableau17[[#This Row],[2015-T1-MACROTOTALE]],"")</f>
        <v>0.50687285223367695</v>
      </c>
      <c r="NS196" s="26">
        <f>IFERROR(Tableau17[[#This Row],[2015-T1-MACROAUTRE]]/Tableau17[[#This Row],[2015-T1-MACROTOTALE]],"")</f>
        <v>4.4673539518900345E-2</v>
      </c>
      <c r="NT196" s="26">
        <f>IFERROR(Tableau17[[#This Row],[2015-T2-MACROEXTRDROITE]]/Tableau17[[#This Row],[2015-T2-MACROTOTALE]],"")</f>
        <v>0.30685920577617326</v>
      </c>
      <c r="NU196" s="26">
        <f>IFERROR(Tableau17[[#This Row],[2015-T2-MACRODROITE]]/Tableau17[[#This Row],[2015-T2-MACROTOTALE]],"")</f>
        <v>0</v>
      </c>
      <c r="NV196" s="26">
        <f>IFERROR(Tableau17[[#This Row],[2015-T2-MACROCENTRE]]/Tableau17[[#This Row],[2015-T2-MACROTOTALE]],"")</f>
        <v>0</v>
      </c>
      <c r="NW196" s="26">
        <f>IFERROR(Tableau17[[#This Row],[2015-T2-MACROGAUCHE]]/Tableau17[[#This Row],[2015-T2-MACROTOTALE]],"")</f>
        <v>0.69314079422382668</v>
      </c>
      <c r="NX196" s="26">
        <f>IFERROR(Tableau17[[#This Row],[2015-T2-MACROAUTRE]]/Tableau17[[#This Row],[2015-T2-MACROTOTALE]],"")</f>
        <v>0</v>
      </c>
      <c r="NY196" s="26">
        <f>IFERROR(Tableau17[[#This Row],[2017-T1-MACROEXTRDROITE]]/Tableau17[[#This Row],[2017-T1-MACROTOTALE]],"")</f>
        <v>0.13598326359832635</v>
      </c>
      <c r="NZ196" s="26">
        <f>IFERROR(Tableau17[[#This Row],[2017-T1-MACRODROITE]]/Tableau17[[#This Row],[2017-T1-MACROTOTALE]],"")</f>
        <v>0.16422594142259414</v>
      </c>
      <c r="OA196" s="26">
        <f>IFERROR(Tableau17[[#This Row],[2017-T1-MACROCENTRE]]/Tableau17[[#This Row],[2017-T1-MACROTOTALE]],"")</f>
        <v>0.21443514644351463</v>
      </c>
      <c r="OB196" s="26">
        <f>IFERROR(Tableau17[[#This Row],[2017-T1-MACROGAUCHE]]/Tableau17[[#This Row],[2017-T1-MACROTOTALE]],"")</f>
        <v>0.48326359832635984</v>
      </c>
      <c r="OC196" s="26">
        <f>IFERROR(Tableau17[[#This Row],[2017-T1-MACROAUTRE]]/Tableau17[[#This Row],[2017-T1-MACROTOTALE]],"")</f>
        <v>2.0920502092050207E-3</v>
      </c>
      <c r="OD196" s="26">
        <f>IFERROR(Tableau17[[#This Row],[2017-T2-MACROEXTRDROITE]]/Tableau17[[#This Row],[2017-T2-MACROTOTALE]],"")</f>
        <v>0.20950060901339829</v>
      </c>
      <c r="OE196" s="26">
        <f>IFERROR(Tableau17[[#This Row],[2017-T2-MACRODROITE]]/Tableau17[[#This Row],[2017-T2-MACROTOTALE]],"")</f>
        <v>0</v>
      </c>
      <c r="OF196" s="26">
        <f>IFERROR(Tableau17[[#This Row],[2017-T2-MACROCENTRE]]/Tableau17[[#This Row],[2017-T2-MACROTOTALE]],"")</f>
        <v>0.79049939098660171</v>
      </c>
      <c r="OG196" s="26">
        <f>IFERROR(Tableau17[[#This Row],[2017-T2-MACROGAUCHE]]/Tableau17[[#This Row],[2017-T2-MACROTOTALE]],"")</f>
        <v>0</v>
      </c>
      <c r="OH196" s="26">
        <f>IFERROR(Tableau17[[#This Row],[2017-T2-MACROAUTRE]]/Tableau17[[#This Row],[2017-T2-MACROTOTALE]],"")</f>
        <v>0</v>
      </c>
      <c r="OI196" s="26">
        <f>IFERROR(Tableau17[[#This Row],[2019-T1-MACROEXTRDROITE]]/Tableau17[[#This Row],[2019-T1-MACROTOTALE]],"")</f>
        <v>0.16119402985074627</v>
      </c>
      <c r="OJ196" s="26">
        <f>IFERROR(Tableau17[[#This Row],[2019-T1-MACRODROITE]]/Tableau17[[#This Row],[2019-T1-MACROTOTALE]],"")</f>
        <v>7.4626865671641784E-2</v>
      </c>
      <c r="OK196" s="26">
        <f>IFERROR(Tableau17[[#This Row],[2019-T1-MACROCENTRE]]/Tableau17[[#This Row],[2019-T1-MACROTOTALE]],"")</f>
        <v>0.15223880597014924</v>
      </c>
      <c r="OL196" s="26">
        <f>IFERROR(Tableau17[[#This Row],[2019-T1-MACROGAUCHE]]/Tableau17[[#This Row],[2019-T1-MACROTOTALE]],"")</f>
        <v>0.57313432835820899</v>
      </c>
      <c r="OM196" s="26">
        <f>IFERROR(Tableau17[[#This Row],[2019-T1-MACROAUTRE]]/Tableau17[[#This Row],[2019-T1-MACROTOTALE]],"")</f>
        <v>3.880597014925373E-2</v>
      </c>
      <c r="ON196" s="26">
        <f>IFERROR(Tableau17[[#This Row],[2020-T1-MACROEXTRDROITE]]/Tableau17[[#This Row],[2020-T1-MACROTOTALE]],"")</f>
        <v>9.515859766277128E-2</v>
      </c>
      <c r="OO196" s="26">
        <f>IFERROR(Tableau17[[#This Row],[2020-T1-MACRODROITE]]/Tableau17[[#This Row],[2020-T1-MACROTOTALE]],"")</f>
        <v>0.16193656093489148</v>
      </c>
      <c r="OP196" s="26">
        <f>IFERROR(Tableau17[[#This Row],[2020-T1-MACROCENTRE]]/Tableau17[[#This Row],[2020-T1-MACROTOTALE]],"")</f>
        <v>4.8414023372287146E-2</v>
      </c>
      <c r="OQ196" s="26">
        <f>IFERROR(Tableau17[[#This Row],[2020-T1-MACROGAUCHE]]/Tableau17[[#This Row],[2020-T1-MACROTOTALE]],"")</f>
        <v>0.69449081803005008</v>
      </c>
      <c r="OR196" s="26">
        <f>IFERROR(Tableau17[[#This Row],[2020-T1-MACROAUTRE]]/Tableau17[[#This Row],[2020-T1-MACROTOTALE]],"")</f>
        <v>0</v>
      </c>
      <c r="OS196" s="26">
        <f>IFERROR(Tableau17[[#This Row],[2017 (L)-T1-MACROEXTRDROITE]]/Tableau17[[#This Row],[2017 (L)-T1-MACROTOTALE]],"")</f>
        <v>0.1021671826625387</v>
      </c>
      <c r="OT196" s="26">
        <f>IFERROR(Tableau17[[#This Row],[2017 (L)-T1-MACRODROITE]]/Tableau17[[#This Row],[2017 (L)-T1-MACROTOTALE]],"")</f>
        <v>8.9783281733746126E-2</v>
      </c>
      <c r="OU196" s="26">
        <f>IFERROR(Tableau17[[#This Row],[2017 (L)-T1-MACROCENTRE]]/Tableau17[[#This Row],[2017 (L)-T1-MACROTOTALE]],"")</f>
        <v>0.25232198142414863</v>
      </c>
      <c r="OV196" s="26">
        <f>IFERROR(Tableau17[[#This Row],[2017 (L)-T1-MACROGAUCHE]]/Tableau17[[#This Row],[2017 (L)-T1-MACROTOTALE]],"")</f>
        <v>0.52786377708978327</v>
      </c>
      <c r="OW196" s="26">
        <f>IFERROR(Tableau17[[#This Row],[2017 (L)-T1-MACROAUTRE]]/Tableau17[[#This Row],[2017 (L)-T1-MACROTOTALE]],"")</f>
        <v>2.7863777089783281E-2</v>
      </c>
      <c r="OX196" s="26">
        <f>IFERROR(Tableau17[[#This Row],[2017 (L)-T2-MACROEXTRDROITE]]/Tableau17[[#This Row],[2017 (L)-T2-MACROTOTALE]],"")</f>
        <v>0</v>
      </c>
      <c r="OY196" s="26">
        <f>IFERROR(Tableau17[[#This Row],[2017 (L)-T2-MACRODROITE]]/Tableau17[[#This Row],[2017 (L)-T2-MACROTOTALE]],"")</f>
        <v>0</v>
      </c>
      <c r="OZ196" s="26">
        <f>IFERROR(Tableau17[[#This Row],[2017 (L)-T2-MACROCENTRE]]/Tableau17[[#This Row],[2017 (L)-T2-MACROTOTALE]],"")</f>
        <v>0.41666666666666669</v>
      </c>
      <c r="PA196" s="26">
        <f>IFERROR(Tableau17[[#This Row],[2017 (L)-T2-MACROGAUCHE]]/Tableau17[[#This Row],[2017 (L)-T2-MACROTOTALE]],"")</f>
        <v>0.58333333333333337</v>
      </c>
      <c r="PB196" s="26">
        <f>IFERROR(Tableau17[[#This Row],[2017 (L)-T2-MACROAUTRE]]/Tableau17[[#This Row],[2017 (L)-T2-MACROTOTALE]],"")</f>
        <v>0</v>
      </c>
      <c r="PC196" s="26">
        <f>IFERROR(Tableau17[[#This Row],[2008_T1_PROCUS]]/Tableau17[[#This Row],[2008_T1_INSCRITS]],0)</f>
        <v>1.1354420113544201E-2</v>
      </c>
      <c r="PD196" s="26">
        <f>IFERROR(Tableau17[[#This Row],[2008_T2_PROCUS]]/Tableau17[[#This Row],[2008_T2_INSCRITS]],0)</f>
        <v>8.9213300892133016E-3</v>
      </c>
      <c r="PE196" s="26">
        <f>Tableau17[[#This Row],[2014_T1_PROCUS]]/Tableau17[[#This Row],[2014_T1_INSCRITS]]</f>
        <v>1.1380880121396054E-2</v>
      </c>
      <c r="PF196" s="26">
        <f>IFERROR(Tableau17[[#This Row],[2014_T2_PROCUS]]/Tableau17[[#This Row],[2014_T2_INSCRITS]],0)</f>
        <v>1.2898330804248861E-2</v>
      </c>
    </row>
    <row r="197" spans="1:422" hidden="1" x14ac:dyDescent="0.2">
      <c r="A197" s="1">
        <v>6</v>
      </c>
      <c r="B197" s="1" t="s">
        <v>427</v>
      </c>
      <c r="C197" s="1" t="s">
        <v>438</v>
      </c>
      <c r="D197" s="1" t="s">
        <v>438</v>
      </c>
      <c r="E197" s="1">
        <v>1163</v>
      </c>
      <c r="F197" s="1">
        <v>5.4578189999999998</v>
      </c>
      <c r="G197" s="1">
        <v>43.294975000000001</v>
      </c>
      <c r="H197" s="3">
        <v>1300</v>
      </c>
      <c r="I197" s="3">
        <v>292</v>
      </c>
      <c r="K197" s="1">
        <v>4</v>
      </c>
      <c r="L197" s="1">
        <v>37</v>
      </c>
      <c r="M197" s="1">
        <v>10</v>
      </c>
      <c r="P197" s="1">
        <v>72</v>
      </c>
      <c r="Q197" s="1">
        <v>20</v>
      </c>
      <c r="R197" s="1">
        <v>97</v>
      </c>
      <c r="S197" s="1">
        <v>59</v>
      </c>
      <c r="T197" s="1">
        <v>31</v>
      </c>
      <c r="U197" s="1">
        <v>330</v>
      </c>
      <c r="V197" s="1">
        <v>1231</v>
      </c>
      <c r="W197" s="1">
        <v>595</v>
      </c>
      <c r="X197" s="1">
        <v>14</v>
      </c>
      <c r="Y197" s="2">
        <v>0.48334686999999998</v>
      </c>
      <c r="Z197" s="1">
        <v>1231</v>
      </c>
      <c r="AA197" s="1">
        <v>638</v>
      </c>
      <c r="AB197" s="1">
        <v>14</v>
      </c>
      <c r="AC197" s="2">
        <v>0.51827782</v>
      </c>
      <c r="AD197" s="1">
        <v>1300</v>
      </c>
      <c r="AE197" s="1">
        <v>336</v>
      </c>
      <c r="AF197" s="2">
        <v>0.25846153999999999</v>
      </c>
      <c r="AG197" s="1">
        <f t="shared" si="3"/>
        <v>292</v>
      </c>
      <c r="AH197" s="1">
        <v>1132</v>
      </c>
      <c r="AI197" s="1">
        <v>571</v>
      </c>
      <c r="AJ197" s="1">
        <v>12</v>
      </c>
      <c r="AK197" s="2">
        <v>0.50441696000000003</v>
      </c>
      <c r="AL197" s="1">
        <v>1132</v>
      </c>
      <c r="AM197" s="1">
        <v>624</v>
      </c>
      <c r="AN197" s="1">
        <v>18</v>
      </c>
      <c r="AO197" s="2">
        <v>0.55123675000000005</v>
      </c>
      <c r="AP197" s="1">
        <v>1222</v>
      </c>
      <c r="AQ197" s="1">
        <v>490</v>
      </c>
      <c r="AR197" s="2">
        <v>0.40098200000000001</v>
      </c>
      <c r="AS197" s="1">
        <v>1222</v>
      </c>
      <c r="AT197" s="1">
        <v>522</v>
      </c>
      <c r="AU197" s="2">
        <v>0.42716858000000002</v>
      </c>
      <c r="AV197" s="1">
        <v>1273</v>
      </c>
      <c r="AW197" s="1">
        <v>491</v>
      </c>
      <c r="AX197" s="2">
        <v>0.38570305999999999</v>
      </c>
      <c r="AY197" s="1">
        <v>1273</v>
      </c>
      <c r="AZ197" s="1">
        <v>377</v>
      </c>
      <c r="BA197" s="2">
        <v>0.29615081999999998</v>
      </c>
      <c r="BB197" s="1">
        <v>1271</v>
      </c>
      <c r="BC197" s="1">
        <v>966</v>
      </c>
      <c r="BD197" s="2">
        <v>0.76003147000000004</v>
      </c>
      <c r="BE197" s="1">
        <v>1271</v>
      </c>
      <c r="BF197" s="1">
        <v>893</v>
      </c>
      <c r="BG197" s="2">
        <v>0.70259638000000002</v>
      </c>
      <c r="BH197" s="1">
        <v>1292</v>
      </c>
      <c r="BI197" s="1">
        <v>543</v>
      </c>
      <c r="BJ197" s="2">
        <v>0.42027863999999998</v>
      </c>
      <c r="BK197" s="1">
        <v>24</v>
      </c>
      <c r="BM197" s="1">
        <v>4</v>
      </c>
      <c r="BN197" s="1">
        <v>21</v>
      </c>
      <c r="BO197" s="1">
        <v>51</v>
      </c>
      <c r="BP197" s="1">
        <v>224</v>
      </c>
      <c r="BQ197" s="1">
        <v>238</v>
      </c>
      <c r="BR197" s="1">
        <v>562</v>
      </c>
      <c r="BU197" s="1">
        <v>300</v>
      </c>
      <c r="BV197" s="1">
        <v>311</v>
      </c>
      <c r="BW197" s="1">
        <v>611</v>
      </c>
      <c r="BY197" s="1">
        <v>66</v>
      </c>
      <c r="BZ197" s="1">
        <v>22</v>
      </c>
      <c r="CB197" s="1">
        <v>36</v>
      </c>
      <c r="CC197" s="1">
        <v>167</v>
      </c>
      <c r="CD197" s="1">
        <v>177</v>
      </c>
      <c r="CE197" s="1">
        <v>109</v>
      </c>
      <c r="CF197" s="1">
        <v>577</v>
      </c>
      <c r="CG197" s="1">
        <v>207</v>
      </c>
      <c r="CH197" s="1">
        <v>233</v>
      </c>
      <c r="CI197" s="1">
        <v>174</v>
      </c>
      <c r="CJ197" s="1">
        <v>614</v>
      </c>
      <c r="CK197" s="1">
        <v>8</v>
      </c>
      <c r="CL197" s="1">
        <v>4</v>
      </c>
      <c r="CN197" s="1">
        <v>12</v>
      </c>
      <c r="CO197" s="1">
        <v>52</v>
      </c>
      <c r="CP197" s="1">
        <v>195</v>
      </c>
      <c r="CS197" s="1">
        <v>84</v>
      </c>
      <c r="CT197" s="1">
        <v>119</v>
      </c>
      <c r="CW197" s="1">
        <v>474</v>
      </c>
      <c r="CY197" s="1">
        <v>152</v>
      </c>
      <c r="DA197" s="1">
        <v>348</v>
      </c>
      <c r="DC197" s="1">
        <v>500</v>
      </c>
      <c r="DD197" s="1">
        <v>13</v>
      </c>
      <c r="DE197" s="1">
        <v>18</v>
      </c>
      <c r="DF197" s="1">
        <v>8</v>
      </c>
      <c r="DG197" s="1">
        <v>3</v>
      </c>
      <c r="DH197" s="1">
        <v>2</v>
      </c>
      <c r="DI197" s="1">
        <v>19</v>
      </c>
      <c r="DJ197" s="1">
        <v>1</v>
      </c>
      <c r="DK197" s="1">
        <v>2</v>
      </c>
      <c r="DL197" s="1">
        <v>80</v>
      </c>
      <c r="DM197" s="1">
        <v>94</v>
      </c>
      <c r="DN197" s="1">
        <v>110</v>
      </c>
      <c r="DP197" s="1">
        <v>2</v>
      </c>
      <c r="DR197" s="1">
        <v>127</v>
      </c>
      <c r="DS197" s="1">
        <v>5</v>
      </c>
      <c r="DU197" s="1">
        <v>484</v>
      </c>
      <c r="DX197" s="1">
        <v>190</v>
      </c>
      <c r="DZ197" s="1">
        <v>155</v>
      </c>
      <c r="EA197" s="1">
        <v>345</v>
      </c>
      <c r="EB197" s="1">
        <v>2</v>
      </c>
      <c r="EC197" s="1">
        <v>8</v>
      </c>
      <c r="ED197" s="1">
        <v>3</v>
      </c>
      <c r="EE197" s="1">
        <v>36</v>
      </c>
      <c r="EF197" s="1">
        <v>150</v>
      </c>
      <c r="EG197" s="1">
        <v>40</v>
      </c>
      <c r="EH197" s="1">
        <v>6</v>
      </c>
      <c r="EI197" s="1">
        <v>323</v>
      </c>
      <c r="EJ197" s="1">
        <v>217</v>
      </c>
      <c r="EK197" s="1">
        <v>161</v>
      </c>
      <c r="EL197" s="1">
        <v>5</v>
      </c>
      <c r="EM197" s="1">
        <v>951</v>
      </c>
      <c r="EN197" s="1">
        <v>404</v>
      </c>
      <c r="EO197" s="1">
        <v>408</v>
      </c>
      <c r="EP197" s="1">
        <v>812</v>
      </c>
      <c r="EQ197" s="1">
        <v>1</v>
      </c>
      <c r="ER197" s="1">
        <v>1</v>
      </c>
      <c r="ES197" s="1">
        <v>5</v>
      </c>
      <c r="ET197" s="1">
        <v>42</v>
      </c>
      <c r="EU197" s="1">
        <v>5</v>
      </c>
      <c r="EV197" s="1">
        <v>197</v>
      </c>
      <c r="EW197" s="1">
        <v>32</v>
      </c>
      <c r="EX197" s="1">
        <v>1</v>
      </c>
      <c r="EY197" s="1">
        <v>9</v>
      </c>
      <c r="EZ197" s="1">
        <v>11</v>
      </c>
      <c r="FA197" s="1">
        <v>0</v>
      </c>
      <c r="FB197" s="1">
        <v>0</v>
      </c>
      <c r="FC197" s="1">
        <v>0</v>
      </c>
      <c r="FD197" s="1">
        <v>0</v>
      </c>
      <c r="FE197" s="1">
        <v>1</v>
      </c>
      <c r="FF197" s="1">
        <v>0</v>
      </c>
      <c r="FG197" s="1">
        <v>1</v>
      </c>
      <c r="FH197" s="1">
        <v>17</v>
      </c>
      <c r="FI197" s="1">
        <v>0</v>
      </c>
      <c r="FJ197" s="1">
        <v>20</v>
      </c>
      <c r="FK197" s="1">
        <v>11</v>
      </c>
      <c r="FL197" s="1">
        <v>0</v>
      </c>
      <c r="FM197" s="1">
        <v>70</v>
      </c>
      <c r="FN197" s="1">
        <v>6</v>
      </c>
      <c r="FO197" s="1">
        <v>6</v>
      </c>
      <c r="FP197" s="1">
        <v>80</v>
      </c>
      <c r="FQ197" s="1">
        <v>0</v>
      </c>
      <c r="FR197" s="1">
        <f>SUM(Tableau17[[#This Row],[2019-T1-ALEXANDRE Audric]:[2019-T1-MARIE Florie]])</f>
        <v>516</v>
      </c>
      <c r="FS197" s="1">
        <v>55</v>
      </c>
      <c r="FT197" s="1">
        <v>248</v>
      </c>
      <c r="FU197" s="1">
        <v>0</v>
      </c>
      <c r="FV197" s="1">
        <v>259</v>
      </c>
      <c r="FW197" s="1">
        <v>0</v>
      </c>
      <c r="FX197" s="1">
        <v>562</v>
      </c>
      <c r="FY197" s="1">
        <v>0</v>
      </c>
      <c r="FZ197" s="1">
        <v>300</v>
      </c>
      <c r="GA197" s="1">
        <v>0</v>
      </c>
      <c r="GB197" s="1">
        <v>311</v>
      </c>
      <c r="GC197" s="1">
        <v>0</v>
      </c>
      <c r="GD197" s="1">
        <v>611</v>
      </c>
      <c r="GE197" s="1">
        <v>167</v>
      </c>
      <c r="GF197" s="1">
        <v>243</v>
      </c>
      <c r="GG197" s="1">
        <v>0</v>
      </c>
      <c r="GH197" s="1">
        <v>167</v>
      </c>
      <c r="GI197" s="1">
        <v>0</v>
      </c>
      <c r="GJ197" s="1">
        <v>577</v>
      </c>
      <c r="GK197" s="1">
        <v>207</v>
      </c>
      <c r="GL197" s="1">
        <v>233</v>
      </c>
      <c r="GM197" s="1">
        <v>0</v>
      </c>
      <c r="GN197" s="1">
        <v>174</v>
      </c>
      <c r="GO197" s="1">
        <v>0</v>
      </c>
      <c r="GP197" s="1">
        <v>614</v>
      </c>
      <c r="GQ197" s="1">
        <v>199</v>
      </c>
      <c r="GR197" s="1">
        <v>119</v>
      </c>
      <c r="GS197" s="1">
        <v>0</v>
      </c>
      <c r="GT197" s="1">
        <v>148</v>
      </c>
      <c r="GU197" s="1">
        <v>8</v>
      </c>
      <c r="GV197" s="1">
        <v>474</v>
      </c>
      <c r="GW197" s="1">
        <v>152</v>
      </c>
      <c r="GX197" s="1">
        <v>348</v>
      </c>
      <c r="GY197" s="1">
        <v>0</v>
      </c>
      <c r="GZ197" s="1">
        <v>0</v>
      </c>
      <c r="HA197" s="1">
        <v>0</v>
      </c>
      <c r="HB197" s="1">
        <v>500</v>
      </c>
      <c r="HC197" s="1">
        <v>370</v>
      </c>
      <c r="HD197" s="1">
        <v>150</v>
      </c>
      <c r="HE197" s="1">
        <v>161</v>
      </c>
      <c r="HF197" s="1">
        <v>264</v>
      </c>
      <c r="HG197" s="1">
        <v>6</v>
      </c>
      <c r="HH197" s="1">
        <v>951</v>
      </c>
      <c r="HI197" s="1">
        <v>404</v>
      </c>
      <c r="HJ197" s="1">
        <v>0</v>
      </c>
      <c r="HK197" s="1">
        <v>408</v>
      </c>
      <c r="HL197" s="1">
        <v>0</v>
      </c>
      <c r="HM197" s="1">
        <v>0</v>
      </c>
      <c r="HN197" s="1">
        <v>812</v>
      </c>
      <c r="HO197" s="1">
        <v>224</v>
      </c>
      <c r="HP197" s="1">
        <v>38</v>
      </c>
      <c r="HQ197" s="1">
        <v>80</v>
      </c>
      <c r="HR197" s="1">
        <v>155</v>
      </c>
      <c r="HS197" s="1">
        <v>33</v>
      </c>
      <c r="HT197" s="1">
        <v>530</v>
      </c>
      <c r="HU197" s="1">
        <v>97</v>
      </c>
      <c r="HV197" s="1">
        <v>109</v>
      </c>
      <c r="HW197" s="1">
        <v>24</v>
      </c>
      <c r="HX197" s="1">
        <v>100</v>
      </c>
      <c r="HY197" s="1">
        <v>0</v>
      </c>
      <c r="HZ197" s="1">
        <v>330</v>
      </c>
      <c r="IA197" s="1">
        <v>103</v>
      </c>
      <c r="IB197" s="1">
        <v>113</v>
      </c>
      <c r="IC197" s="1">
        <v>127</v>
      </c>
      <c r="ID197" s="1">
        <v>123</v>
      </c>
      <c r="IE197" s="1">
        <v>18</v>
      </c>
      <c r="IF197" s="1">
        <v>484</v>
      </c>
      <c r="IG197" s="1">
        <v>0</v>
      </c>
      <c r="IH197" s="1">
        <v>190</v>
      </c>
      <c r="II197" s="1">
        <v>155</v>
      </c>
      <c r="IJ197" s="1">
        <v>0</v>
      </c>
      <c r="IK197" s="1">
        <v>0</v>
      </c>
      <c r="IL197" s="1">
        <v>345</v>
      </c>
      <c r="IM197" s="26">
        <f>IFERROR(Tableau17[[#This Row],[LDIV]]/Tableau17[[#This Row],[Total général]],"")</f>
        <v>0</v>
      </c>
      <c r="IN197" s="26">
        <f>IFERROR(Tableau17[[#This Row],[LDVC]]/Tableau17[[#This Row],[Total général]],"")</f>
        <v>1.2121212121212121E-2</v>
      </c>
      <c r="IO197" s="26">
        <f>IFERROR(Tableau17[[#This Row],[LDVD]]/Tableau17[[#This Row],[Total général]],"")</f>
        <v>0.11212121212121212</v>
      </c>
      <c r="IP197" s="26">
        <f>IFERROR(Tableau17[[#This Row],[LDVG]]/Tableau17[[#This Row],[Total général]],"")</f>
        <v>3.0303030303030304E-2</v>
      </c>
      <c r="IQ197" s="26">
        <f>IFERROR(Tableau17[[#This Row],[LEXD]]/Tableau17[[#This Row],[Total général]],"")</f>
        <v>0</v>
      </c>
      <c r="IR197" s="26">
        <f>IFERROR(Tableau17[[#This Row],[LEXG]]/Tableau17[[#This Row],[Total général]],"")</f>
        <v>0</v>
      </c>
      <c r="IS197" s="26">
        <f>IFERROR(Tableau17[[#This Row],[LLR]]/Tableau17[[#This Row],[Total général]],"")</f>
        <v>0.21818181818181817</v>
      </c>
      <c r="IT197" s="26">
        <f>IFERROR(Tableau17[[#This Row],[LREM]]/Tableau17[[#This Row],[Total général]],"")</f>
        <v>6.0606060606060608E-2</v>
      </c>
      <c r="IU197" s="26">
        <f>IFERROR(Tableau17[[#This Row],[LRN]]/Tableau17[[#This Row],[Total général]],"")</f>
        <v>0.29393939393939394</v>
      </c>
      <c r="IV197" s="26">
        <f>IFERROR(Tableau17[[#This Row],[LUG]]/Tableau17[[#This Row],[Total général]],"")</f>
        <v>0.1787878787878788</v>
      </c>
      <c r="IW197" s="26">
        <f>IFERROR(Tableau17[[#This Row],[LVEC]]/Tableau17[[#This Row],[Total général]],"")</f>
        <v>9.3939393939393934E-2</v>
      </c>
      <c r="IX197" s="26">
        <f>IFERROR(Tableau17[[#This Row],[2008-T1-LCMD]]/Tableau17[[#This Row],[2008-T1-TOTAL]],"")</f>
        <v>4.2704626334519574E-2</v>
      </c>
      <c r="IY197" s="26">
        <f>IFERROR(Tableau17[[#This Row],[2008-T1-LDVD]]/Tableau17[[#This Row],[2008-T1-TOTAL]],"")</f>
        <v>0</v>
      </c>
      <c r="IZ197" s="26">
        <f>IFERROR(Tableau17[[#This Row],[2008-T1-LEXD]]/Tableau17[[#This Row],[2008-T1-TOTAL]],"")</f>
        <v>7.1174377224199285E-3</v>
      </c>
      <c r="JA197" s="26">
        <f>IFERROR(Tableau17[[#This Row],[2008-T1-LEXG]]/Tableau17[[#This Row],[2008-T1-TOTAL]],"")</f>
        <v>3.7366548042704624E-2</v>
      </c>
      <c r="JB197" s="26">
        <f>IFERROR(Tableau17[[#This Row],[2008-T1-LFN]]/Tableau17[[#This Row],[2008-T1-TOTAL]],"")</f>
        <v>9.0747330960854092E-2</v>
      </c>
      <c r="JC197" s="26">
        <f>IFERROR(Tableau17[[#This Row],[2008-T1-LMAJ]]/Tableau17[[#This Row],[2008-T1-TOTAL]],"")</f>
        <v>0.39857651245551601</v>
      </c>
      <c r="JD197" s="26">
        <f>IFERROR(Tableau17[[#This Row],[2008-T1-LUG]]/Tableau17[[#This Row],[2008-T1-TOTAL]],"")</f>
        <v>0.42348754448398579</v>
      </c>
      <c r="JE197" s="26">
        <f>IFERROR(Tableau17[[#This Row],[2008-T2-LFN]]/Tableau17[[#This Row],[2008-T2-TOTAL]],"")</f>
        <v>0</v>
      </c>
      <c r="JF197" s="26">
        <f>IFERROR(Tableau17[[#This Row],[2008-T2-LGC]]/Tableau17[[#This Row],[2008-T2-TOTAL]],"")</f>
        <v>0</v>
      </c>
      <c r="JG197" s="26">
        <f>IFERROR(Tableau17[[#This Row],[2008-T2-LMAJ]]/Tableau17[[#This Row],[2008-T2-TOTAL]],"")</f>
        <v>0.49099836333878888</v>
      </c>
      <c r="JH197" s="26">
        <f>IFERROR(Tableau17[[#This Row],[2008-T2-LUG]]/Tableau17[[#This Row],[2008-T2-TOTAL]],"")</f>
        <v>0.50900163666121112</v>
      </c>
      <c r="JI197" s="26">
        <f>IFERROR(Tableau17[[#This Row],[2014-T1-LDIV]]/Tableau17[[#This Row],[2014-T1-TOTAL]],"")</f>
        <v>0</v>
      </c>
      <c r="JJ197" s="26">
        <f>IFERROR(Tableau17[[#This Row],[2014-T1-LDVD]]/Tableau17[[#This Row],[2014-T1-TOTAL]],"")</f>
        <v>0.11438474870017332</v>
      </c>
      <c r="JK197" s="26">
        <f>IFERROR(Tableau17[[#This Row],[2014-T1-LDVG]]/Tableau17[[#This Row],[2014-T1-TOTAL]],"")</f>
        <v>3.8128249566724434E-2</v>
      </c>
      <c r="JL197" s="26">
        <f>IFERROR(Tableau17[[#This Row],[2014-T1-LEXG]]/Tableau17[[#This Row],[2014-T1-TOTAL]],"")</f>
        <v>0</v>
      </c>
      <c r="JM197" s="26">
        <f>IFERROR(Tableau17[[#This Row],[2014-T1-LFG]]/Tableau17[[#This Row],[2014-T1-TOTAL]],"")</f>
        <v>6.2391681109185443E-2</v>
      </c>
      <c r="JN197" s="26">
        <f>IFERROR(Tableau17[[#This Row],[2014-T1-LFN]]/Tableau17[[#This Row],[2014-T1-TOTAL]],"")</f>
        <v>0.28942807625649913</v>
      </c>
      <c r="JO197" s="26">
        <f>IFERROR(Tableau17[[#This Row],[2014-T1-LUD]]/Tableau17[[#This Row],[2014-T1-TOTAL]],"")</f>
        <v>0.30675909878682844</v>
      </c>
      <c r="JP197" s="26">
        <f>IFERROR(Tableau17[[#This Row],[2014-T1-LUG]]/Tableau17[[#This Row],[2014-T1-TOTAL]],"")</f>
        <v>0.18890814558058924</v>
      </c>
      <c r="JQ197" s="26">
        <f>IFERROR(Tableau17[[#This Row],[2014-T2-LFN]]/Tableau17[[#This Row],[2014-T2-TOTAL]],"")</f>
        <v>0.33713355048859933</v>
      </c>
      <c r="JR197" s="26">
        <f>IFERROR(Tableau17[[#This Row],[2014-T2-LUD]]/Tableau17[[#This Row],[2014-T2-TOTAL]],"")</f>
        <v>0.37947882736156352</v>
      </c>
      <c r="JS197" s="26">
        <f>IFERROR(Tableau17[[#This Row],[2014-T2-LUG]]/Tableau17[[#This Row],[2014-T2-TOTAL]],"")</f>
        <v>0.28338762214983715</v>
      </c>
      <c r="JT197" s="26">
        <f>IFERROR(Tableau17[[#This Row],[2015-T1-BC-DIV]]/Tableau17[[#This Row],[2015-T1-TOTAL]],"")</f>
        <v>1.6877637130801686E-2</v>
      </c>
      <c r="JU197" s="26">
        <f>IFERROR(Tableau17[[#This Row],[2015-T1-BC-DLF]]/Tableau17[[#This Row],[2015-T1-TOTAL]],"")</f>
        <v>8.4388185654008432E-3</v>
      </c>
      <c r="JV197" s="26">
        <f>IFERROR(Tableau17[[#This Row],[2015-T1-BC-DVD]]/Tableau17[[#This Row],[2015-T1-TOTAL]],"")</f>
        <v>0</v>
      </c>
      <c r="JW197" s="26">
        <f>IFERROR(Tableau17[[#This Row],[2015-T1-BC-DVG]]/Tableau17[[#This Row],[2015-T1-TOTAL]],"")</f>
        <v>2.5316455696202531E-2</v>
      </c>
      <c r="JX197" s="26">
        <f>IFERROR(Tableau17[[#This Row],[2015-T1-BC-FG]]/Tableau17[[#This Row],[2015-T1-TOTAL]],"")</f>
        <v>0.10970464135021098</v>
      </c>
      <c r="JY197" s="26">
        <f>IFERROR(Tableau17[[#This Row],[2015-T1-BC-FN]]/Tableau17[[#This Row],[2015-T1-TOTAL]],"")</f>
        <v>0.41139240506329117</v>
      </c>
      <c r="JZ197" s="26">
        <f>IFERROR(Tableau17[[#This Row],[2015-T1-BC-MDM]]/Tableau17[[#This Row],[2015-T1-TOTAL]],"")</f>
        <v>0</v>
      </c>
      <c r="KA197" s="26">
        <f>IFERROR(Tableau17[[#This Row],[2015-T1-BC-RDG]]/Tableau17[[#This Row],[2015-T1-TOTAL]],"")</f>
        <v>0</v>
      </c>
      <c r="KB197" s="26">
        <f>IFERROR(Tableau17[[#This Row],[2015-T1-BC-SOC]]/Tableau17[[#This Row],[2015-T1-TOTAL]],"")</f>
        <v>0.17721518987341772</v>
      </c>
      <c r="KC197" s="26">
        <f>IFERROR(Tableau17[[#This Row],[2015-T1-BC-UD]]/Tableau17[[#This Row],[2015-T1-TOTAL]],"")</f>
        <v>0.25105485232067509</v>
      </c>
      <c r="KD197" s="26">
        <f>IFERROR(Tableau17[[#This Row],[2015-T1-BC-UG]]/Tableau17[[#This Row],[2015-T1-TOTAL]],"")</f>
        <v>0</v>
      </c>
      <c r="KE197" s="26">
        <f>IFERROR(Tableau17[[#This Row],[2015-T1-BC-VEC]]/Tableau17[[#This Row],[2015-T1-TOTAL]],"")</f>
        <v>0</v>
      </c>
      <c r="KF197" s="26">
        <f>IFERROR(Tableau17[[#This Row],[2015-T2-BC-DVG]]/Tableau17[[#This Row],[2015-T2-TOTAL]],"")</f>
        <v>0</v>
      </c>
      <c r="KG197" s="26">
        <f>IFERROR(Tableau17[[#This Row],[2015-T2-BC-FN]]/Tableau17[[#This Row],[2015-T2-TOTAL]],"")</f>
        <v>0.30399999999999999</v>
      </c>
      <c r="KH197" s="26">
        <f>IFERROR(Tableau17[[#This Row],[2015-T2-BC-SOC]]/Tableau17[[#This Row],[2015-T2-TOTAL]],"")</f>
        <v>0</v>
      </c>
      <c r="KI197" s="26">
        <f>IFERROR(Tableau17[[#This Row],[2015-T2-BC-UD]]/Tableau17[[#This Row],[2015-T2-TOTAL]],"")</f>
        <v>0.69599999999999995</v>
      </c>
      <c r="KJ197" s="26">
        <f>IFERROR(Tableau17[[#This Row],[2015-T2-BC-UG]]/Tableau17[[#This Row],[2015-T2-TOTAL]],"")</f>
        <v>0</v>
      </c>
      <c r="KK197" s="26">
        <f>IFERROR(Tableau17[[#This Row],[2017 (L)-T1-COM]]/Tableau17[[#This Row],[2017 (L)-T1-TOTAL]],"")</f>
        <v>2.6859504132231406E-2</v>
      </c>
      <c r="KL197" s="26">
        <f>IFERROR(Tableau17[[#This Row],[2017 (L)-T1-DIV]]/Tableau17[[#This Row],[2017 (L)-T1-TOTAL]],"")</f>
        <v>3.71900826446281E-2</v>
      </c>
      <c r="KM197" s="26">
        <f>IFERROR(Tableau17[[#This Row],[2017 (L)-T1-DLF]]/Tableau17[[#This Row],[2017 (L)-T1-TOTAL]],"")</f>
        <v>1.6528925619834711E-2</v>
      </c>
      <c r="KN197" s="26">
        <f>IFERROR(Tableau17[[#This Row],[2017 (L)-T1-DVD]]/Tableau17[[#This Row],[2017 (L)-T1-TOTAL]],"")</f>
        <v>6.1983471074380167E-3</v>
      </c>
      <c r="KO197" s="26">
        <f>IFERROR(Tableau17[[#This Row],[2017 (L)-T1-DVG]]/Tableau17[[#This Row],[2017 (L)-T1-TOTAL]],"")</f>
        <v>4.1322314049586778E-3</v>
      </c>
      <c r="KP197" s="26">
        <f>IFERROR(Tableau17[[#This Row],[2017 (L)-T1-ECO]]/Tableau17[[#This Row],[2017 (L)-T1-TOTAL]],"")</f>
        <v>3.9256198347107439E-2</v>
      </c>
      <c r="KQ197" s="26">
        <f>IFERROR(Tableau17[[#This Row],[2017 (L)-T1-EXD]]/Tableau17[[#This Row],[2017 (L)-T1-TOTAL]],"")</f>
        <v>2.0661157024793389E-3</v>
      </c>
      <c r="KR197" s="26">
        <f>IFERROR(Tableau17[[#This Row],[2017 (L)-T1-EXG]]/Tableau17[[#This Row],[2017 (L)-T1-TOTAL]],"")</f>
        <v>4.1322314049586778E-3</v>
      </c>
      <c r="KS197" s="26">
        <f>IFERROR(Tableau17[[#This Row],[2017 (L)-T1-FI]]/Tableau17[[#This Row],[2017 (L)-T1-TOTAL]],"")</f>
        <v>0.16528925619834711</v>
      </c>
      <c r="KT197" s="26">
        <f>IFERROR(Tableau17[[#This Row],[2017 (L)-T1-FN]]/Tableau17[[#This Row],[2017 (L)-T1-TOTAL]],"")</f>
        <v>0.19421487603305784</v>
      </c>
      <c r="KU197" s="26">
        <f>IFERROR(Tableau17[[#This Row],[2017 (L)-T1-LR]]/Tableau17[[#This Row],[2017 (L)-T1-TOTAL]],"")</f>
        <v>0.22727272727272727</v>
      </c>
      <c r="KV197" s="26">
        <f>IFERROR(Tableau17[[#This Row],[2017 (L)-T1-MDM]]/Tableau17[[#This Row],[2017 (L)-T1-TOTAL]],"")</f>
        <v>0</v>
      </c>
      <c r="KW197" s="26">
        <f>IFERROR(Tableau17[[#This Row],[2017 (L)-T1-RDG]]/Tableau17[[#This Row],[2017 (L)-T1-TOTAL]],"")</f>
        <v>4.1322314049586778E-3</v>
      </c>
      <c r="KX197" s="26">
        <f>IFERROR(Tableau17[[#This Row],[2017 (L)-T1-REG]]/Tableau17[[#This Row],[2017 (L)-T1-TOTAL]],"")</f>
        <v>0</v>
      </c>
      <c r="KY197" s="26">
        <f>IFERROR(Tableau17[[#This Row],[2017 (L)-T1-REM]]/Tableau17[[#This Row],[2017 (L)-T1-TOTAL]],"")</f>
        <v>0.26239669421487605</v>
      </c>
      <c r="KZ197" s="26">
        <f>IFERROR(Tableau17[[#This Row],[2017 (L)-T1-SOC]]/Tableau17[[#This Row],[2017 (L)-T1-TOTAL]],"")</f>
        <v>1.0330578512396695E-2</v>
      </c>
      <c r="LA197" s="26">
        <f>IFERROR(Tableau17[[#This Row],[2017 (L)-T1-UDI]]/Tableau17[[#This Row],[2017 (L)-T1-TOTAL]],"")</f>
        <v>0</v>
      </c>
      <c r="LB197" s="26">
        <f>IFERROR(Tableau17[[#This Row],[2017 (L)-T2-FI]]/Tableau17[[#This Row],[2017 (L)-T2-TOTAL]],"")</f>
        <v>0</v>
      </c>
      <c r="LC197" s="26">
        <f>IFERROR(Tableau17[[#This Row],[2017 (L)-T2-FN]]/Tableau17[[#This Row],[2017 (L)-T2-TOTAL]],"")</f>
        <v>0</v>
      </c>
      <c r="LD197" s="26">
        <f>IFERROR(Tableau17[[#This Row],[2017 (L)-T2-LR]]/Tableau17[[#This Row],[2017 (L)-T2-TOTAL]],"")</f>
        <v>0.55072463768115942</v>
      </c>
      <c r="LE197" s="26">
        <f>IFERROR(Tableau17[[#This Row],[2017 (L)-T2-MDM]]/Tableau17[[#This Row],[2017 (L)-T2-TOTAL]],"")</f>
        <v>0</v>
      </c>
      <c r="LF197" s="26">
        <f>IFERROR(Tableau17[[#This Row],[2017 (L)-T2-REM]]/Tableau17[[#This Row],[2017 (L)-T2-TOTAL]],"")</f>
        <v>0.44927536231884058</v>
      </c>
      <c r="LG197" s="26">
        <f>IFERROR(Tableau17[[#This Row],[2017-T1-ARTHAUD Nathalie]]/Tableau17[[#This Row],[2017-T1-TOTAL]],"")</f>
        <v>2.103049421661409E-3</v>
      </c>
      <c r="LH197" s="26">
        <f>IFERROR(Tableau17[[#This Row],[2017-T1-ASSELINEAU Fran]]/Tableau17[[#This Row],[2017-T1-TOTAL]],"")</f>
        <v>8.4121976866456359E-3</v>
      </c>
      <c r="LI197" s="26">
        <f>IFERROR(Tableau17[[#This Row],[2017-T1-CHEMINADE Jacques]]/Tableau17[[#This Row],[2017-T1-TOTAL]],"")</f>
        <v>3.1545741324921135E-3</v>
      </c>
      <c r="LJ197" s="26">
        <f>IFERROR(Tableau17[[#This Row],[2017-T1-DUPONT-AIGNAN Nicolas]]/Tableau17[[#This Row],[2017-T1-TOTAL]],"")</f>
        <v>3.7854889589905363E-2</v>
      </c>
      <c r="LK197" s="26">
        <f>IFERROR(Tableau17[[#This Row],[2017-T1-FILLON Fran]]/Tableau17[[#This Row],[2017-T1-TOTAL]],"")</f>
        <v>0.15772870662460567</v>
      </c>
      <c r="LL197" s="26">
        <f>IFERROR(Tableau17[[#This Row],[2017-T1-HAMON Beno]]/Tableau17[[#This Row],[2017-T1-TOTAL]],"")</f>
        <v>4.2060988433228183E-2</v>
      </c>
      <c r="LM197" s="26">
        <f>IFERROR(Tableau17[[#This Row],[2017-T1-LASSALLE Jean]]/Tableau17[[#This Row],[2017-T1-TOTAL]],"")</f>
        <v>6.3091482649842269E-3</v>
      </c>
      <c r="LN197" s="26">
        <f>IFERROR(Tableau17[[#This Row],[2017-T1-LE PEN Marine]]/Tableau17[[#This Row],[2017-T1-TOTAL]],"")</f>
        <v>0.33964248159831756</v>
      </c>
      <c r="LO197" s="26">
        <f>IFERROR(Tableau17[[#This Row],[2017-T1-M Jean-Luc]]/Tableau17[[#This Row],[2017-T1-TOTAL]],"")</f>
        <v>0.22818086225026288</v>
      </c>
      <c r="LP197" s="26">
        <f>IFERROR(Tableau17[[#This Row],[2017-T1-MACRON Emmanuel]]/Tableau17[[#This Row],[2017-T1-TOTAL]],"")</f>
        <v>0.16929547844374343</v>
      </c>
      <c r="LQ197" s="26">
        <f>IFERROR(Tableau17[[#This Row],[2017-T1-POUTOU Philippe]]/Tableau17[[#This Row],[2017-T1-TOTAL]],"")</f>
        <v>5.2576235541535229E-3</v>
      </c>
      <c r="LR197" s="26">
        <f>IFERROR(Tableau17[[#This Row],[2017-T2-LE PEN Marine]]/Tableau17[[#This Row],[2017-T2-TOTAL]],"")</f>
        <v>0.49753694581280788</v>
      </c>
      <c r="LS197" s="26">
        <f>IFERROR(Tableau17[[#This Row],[2017-T2-MACRON Emmanuel]]/Tableau17[[#This Row],[2017-T2-TOTAL]],"")</f>
        <v>0.50246305418719217</v>
      </c>
      <c r="LT197" s="26">
        <f>IFERROR(Tableau17[[#This Row],[2019-T1-ALEXANDRE Audric]]/Tableau17[[#This Row],[2019-T1-TOTAL]],"")</f>
        <v>1.937984496124031E-3</v>
      </c>
      <c r="LU197" s="26">
        <f>IFERROR(Tableau17[[#This Row],[2019-T1-ARTHAUD Nathalie]]/Tableau17[[#This Row],[2019-T1-TOTAL]],"")</f>
        <v>1.937984496124031E-3</v>
      </c>
      <c r="LV197" s="26">
        <f>IFERROR(Tableau17[[#This Row],[2019-T1-ASSELINEAU François]]/Tableau17[[#This Row],[2019-T1-TOTAL]],"")</f>
        <v>9.6899224806201549E-3</v>
      </c>
      <c r="LW197" s="26">
        <f>IFERROR(Tableau17[[#This Row],[2019-T1-AUBRY Manon]]/Tableau17[[#This Row],[2019-T1-TOTAL]],"")</f>
        <v>8.1395348837209308E-2</v>
      </c>
      <c r="LX197" s="26">
        <f>IFERROR(Tableau17[[#This Row],[2019-T1-AZERGUI Nagib]]/Tableau17[[#This Row],[2019-T1-TOTAL]],"")</f>
        <v>9.6899224806201549E-3</v>
      </c>
      <c r="LY197" s="26">
        <f>IFERROR(Tableau17[[#This Row],[2019-T1-BARDELLA Jordan]]/Tableau17[[#This Row],[2019-T1-TOTAL]],"")</f>
        <v>0.38178294573643412</v>
      </c>
      <c r="LZ197" s="26">
        <f>IFERROR(Tableau17[[#This Row],[2019-T1-BELLAMY François-Xavier]]/Tableau17[[#This Row],[2019-T1-TOTAL]],"")</f>
        <v>6.2015503875968991E-2</v>
      </c>
      <c r="MA197" s="26">
        <f>IFERROR(Tableau17[[#This Row],[2019-T1-BIDOU Olivier]]/Tableau17[[#This Row],[2019-T1-TOTAL]],"")</f>
        <v>1.937984496124031E-3</v>
      </c>
      <c r="MB197" s="26">
        <f>IFERROR(Tableau17[[#This Row],[2019-T1-BOURG Dominique]]/Tableau17[[#This Row],[2019-T1-TOTAL]],"")</f>
        <v>1.7441860465116279E-2</v>
      </c>
      <c r="MC197" s="26">
        <f>IFERROR(Tableau17[[#This Row],[2019-T1-BROSSAT Ian]]/Tableau17[[#This Row],[2019-T1-TOTAL]],"")</f>
        <v>2.1317829457364341E-2</v>
      </c>
      <c r="MD197" s="26">
        <f>IFERROR(Tableau17[[#This Row],[2019-T1-CAILLAUD Sophie]]/Tableau17[[#This Row],[2019-T1-TOTAL]],"")</f>
        <v>0</v>
      </c>
      <c r="ME197" s="26">
        <f>IFERROR(Tableau17[[#This Row],[2019-T1-CAMUS Renaud]]/Tableau17[[#This Row],[2019-T1-TOTAL]],"")</f>
        <v>0</v>
      </c>
      <c r="MF197" s="26">
        <f>IFERROR(Tableau17[[#This Row],[2019-T1-CHALENÇON Christophe]]/Tableau17[[#This Row],[2019-T1-TOTAL]],"")</f>
        <v>0</v>
      </c>
      <c r="MG197" s="26">
        <f>IFERROR(Tableau17[[#This Row],[2019-T1-CORBET Cathy Denise Ginette]]/Tableau17[[#This Row],[2019-T1-TOTAL]],"")</f>
        <v>0</v>
      </c>
      <c r="MH197" s="26">
        <f>IFERROR(Tableau17[[#This Row],[2019-T1-DE PREVOISIN Robert]]/Tableau17[[#This Row],[2019-T1-TOTAL]],"")</f>
        <v>1.937984496124031E-3</v>
      </c>
      <c r="MI197" s="26">
        <f>IFERROR(Tableau17[[#This Row],[2019-T1-DELFEL Thérèse]]/Tableau17[[#This Row],[2019-T1-TOTAL]],"")</f>
        <v>0</v>
      </c>
      <c r="MJ197" s="26">
        <f>IFERROR(Tableau17[[#This Row],[2019-T1-DIEUMEGARD Pierre]]/Tableau17[[#This Row],[2019-T1-TOTAL]],"")</f>
        <v>1.937984496124031E-3</v>
      </c>
      <c r="MK197" s="26">
        <f>IFERROR(Tableau17[[#This Row],[2019-T1-DUPONT-AIGNAN Nicolas]]/Tableau17[[#This Row],[2019-T1-TOTAL]],"")</f>
        <v>3.294573643410853E-2</v>
      </c>
      <c r="ML197" s="26">
        <f>IFERROR(Tableau17[[#This Row],[2019-T1-GERNIGON Yves]]/Tableau17[[#This Row],[2019-T1-TOTAL]],"")</f>
        <v>0</v>
      </c>
      <c r="MM197" s="26">
        <f>IFERROR(Tableau17[[#This Row],[2019-T1-GLUCKSMANN Raphaël]]/Tableau17[[#This Row],[2019-T1-TOTAL]],"")</f>
        <v>3.875968992248062E-2</v>
      </c>
      <c r="MN197" s="26">
        <f>IFERROR(Tableau17[[#This Row],[2019-T1-HAMON Benoît]]/Tableau17[[#This Row],[2019-T1-TOTAL]],"")</f>
        <v>2.1317829457364341E-2</v>
      </c>
      <c r="MO197" s="26">
        <f>IFERROR(Tableau17[[#This Row],[2019-T1-HELGEN Gilles]]/Tableau17[[#This Row],[2019-T1-TOTAL]],"")</f>
        <v>0</v>
      </c>
      <c r="MP197" s="26">
        <f>IFERROR(Tableau17[[#This Row],[2019-T1-JADOT Yannick]]/Tableau17[[#This Row],[2019-T1-TOTAL]],"")</f>
        <v>0.13565891472868216</v>
      </c>
      <c r="MQ197" s="26">
        <f>IFERROR(Tableau17[[#This Row],[2019-T1-LAGARDE Jean-Christophe]]/Tableau17[[#This Row],[2019-T1-TOTAL]],"")</f>
        <v>1.1627906976744186E-2</v>
      </c>
      <c r="MR197" s="26">
        <f>IFERROR(Tableau17[[#This Row],[2019-T1-LALANNE Francis]]/Tableau17[[#This Row],[2019-T1-TOTAL]],"")</f>
        <v>1.1627906976744186E-2</v>
      </c>
      <c r="MS197" s="26">
        <f>IFERROR(Tableau17[[#This Row],[2019-T1-LOISEAU Nathalie]]/Tableau17[[#This Row],[2019-T1-TOTAL]],"")</f>
        <v>0.15503875968992248</v>
      </c>
      <c r="MT197" s="26">
        <f>IFERROR(Tableau17[[#This Row],[2019-T1-MARIE Florie]]/Tableau17[[#This Row],[2019-T1-TOTAL]],"")</f>
        <v>0</v>
      </c>
      <c r="MU197" s="26">
        <f>IFERROR(Tableau17[[#This Row],[2008-T1-MACROEXTRDROITE]]/Tableau17[[#This Row],[2008-T1-MACROTOTALE]],"")</f>
        <v>9.7864768683274025E-2</v>
      </c>
      <c r="MV197" s="26">
        <f>IFERROR(Tableau17[[#This Row],[2008-T1-MACRODROITE]]/Tableau17[[#This Row],[2008-T1-MACROTOTALE]],"")</f>
        <v>0.44128113879003561</v>
      </c>
      <c r="MW197" s="26">
        <f>IFERROR(Tableau17[[#This Row],[2008-T1-MACROCENTRE]]/Tableau17[[#This Row],[2008-T1-MACROTOTALE]],"")</f>
        <v>0</v>
      </c>
      <c r="MX197" s="26">
        <f>IFERROR(Tableau17[[#This Row],[2008-T1-MACROGAUCHE]]/Tableau17[[#This Row],[2008-T1-MACROTOTALE]],"")</f>
        <v>0.46085409252669041</v>
      </c>
      <c r="MY197" s="26">
        <f>IFERROR(Tableau17[[#This Row],[2008-T1-MACROAUTRE]]/Tableau17[[#This Row],[2008-T1-MACROTOTALE]],"")</f>
        <v>0</v>
      </c>
      <c r="MZ197" s="26">
        <f>IFERROR(Tableau17[[#This Row],[2008-T2-MACROEXTRDROITE]]/Tableau17[[#This Row],[2008-T2-MACROTOTALE]],"")</f>
        <v>0</v>
      </c>
      <c r="NA197" s="26">
        <f>IFERROR(Tableau17[[#This Row],[2008-T2-MACRODROITE]]/Tableau17[[#This Row],[2008-T2-MACROTOTALE]],"")</f>
        <v>0.49099836333878888</v>
      </c>
      <c r="NB197" s="26">
        <f>IFERROR(Tableau17[[#This Row],[2008-T2-MACROCENTRE]]/Tableau17[[#This Row],[2008-T2-MACROTOTALE]],"")</f>
        <v>0</v>
      </c>
      <c r="NC197" s="26">
        <f>IFERROR(Tableau17[[#This Row],[2008-T2-MACROGAUCHE]]/Tableau17[[#This Row],[2008-T2-MACROTOTALE]],"")</f>
        <v>0.50900163666121112</v>
      </c>
      <c r="ND197" s="26">
        <f>IFERROR(Tableau17[[#This Row],[2008-T2-MACROAUTRE]]/Tableau17[[#This Row],[2008-T2-MACROTOTALE]],"")</f>
        <v>0</v>
      </c>
      <c r="NE197" s="26">
        <f>IFERROR(Tableau17[[#This Row],[2014-T1-MACROEXTRDROITE]]/Tableau17[[#This Row],[2014-T1-MACROTOTALE]],"")</f>
        <v>0.28942807625649913</v>
      </c>
      <c r="NF197" s="26">
        <f>IFERROR(Tableau17[[#This Row],[2014-T1-MACRODROITE]]/Tableau17[[#This Row],[2014-T1-MACROTOTALE]],"")</f>
        <v>0.42114384748700173</v>
      </c>
      <c r="NG197" s="26">
        <f>IFERROR(Tableau17[[#This Row],[2014-T1-MACROCENTRE]]/Tableau17[[#This Row],[2014-T1-MACROTOTALE]],"")</f>
        <v>0</v>
      </c>
      <c r="NH197" s="26">
        <f>IFERROR(Tableau17[[#This Row],[2014-T1-MACROGAUCHE]]/Tableau17[[#This Row],[2014-T1-MACROTOTALE]],"")</f>
        <v>0.28942807625649913</v>
      </c>
      <c r="NI197" s="26">
        <f>IFERROR(Tableau17[[#This Row],[2014-T1-MACROAUTRE]]/Tableau17[[#This Row],[2014-T1-MACROTOTALE]],"")</f>
        <v>0</v>
      </c>
      <c r="NJ197" s="26">
        <f>IFERROR(Tableau17[[#This Row],[2014-T2-MACROEXTRDROITE]]/Tableau17[[#This Row],[2014-T2-MACROTOTALE]],"")</f>
        <v>0.33713355048859933</v>
      </c>
      <c r="NK197" s="26">
        <f>IFERROR(Tableau17[[#This Row],[2014-T2-MACRODROITE]]/Tableau17[[#This Row],[2014-T2-MACROTOTALE]],"")</f>
        <v>0.37947882736156352</v>
      </c>
      <c r="NL197" s="26">
        <f>IFERROR(Tableau17[[#This Row],[2014-T2-MACROCENTRE]]/Tableau17[[#This Row],[2014-T2-MACROTOTALE]],"")</f>
        <v>0</v>
      </c>
      <c r="NM197" s="26">
        <f>IFERROR(Tableau17[[#This Row],[2014-T2-MACROGAUCHE]]/Tableau17[[#This Row],[2014-T2-MACROTOTALE]],"")</f>
        <v>0.28338762214983715</v>
      </c>
      <c r="NN197" s="26">
        <f>IFERROR(Tableau17[[#This Row],[2014-T2-MACROAUTRE]]/Tableau17[[#This Row],[2014-T2-MACROTOTALE]],"")</f>
        <v>0</v>
      </c>
      <c r="NO197" s="26">
        <f>IFERROR( Tableau17[[#This Row],[2015-T1-MACROEXTRDROITE]]/Tableau17[[#This Row],[2015-T1-MACROTOTALE]],"")</f>
        <v>0.41983122362869196</v>
      </c>
      <c r="NP197" s="26">
        <f>IFERROR(Tableau17[[#This Row],[2015-T1-MACRODROITE]]/Tableau17[[#This Row],[2015-T1-MACROTOTALE]],"")</f>
        <v>0.25105485232067509</v>
      </c>
      <c r="NQ197" s="26">
        <f>IFERROR(Tableau17[[#This Row],[2015-T1-MACROCENTRE]]/Tableau17[[#This Row],[2015-T1-MACROTOTALE]],"")</f>
        <v>0</v>
      </c>
      <c r="NR197" s="26">
        <f>IFERROR(Tableau17[[#This Row],[2015-T1-MACROGAUCHE]]/Tableau17[[#This Row],[2015-T1-MACROTOTALE]],"")</f>
        <v>0.31223628691983124</v>
      </c>
      <c r="NS197" s="26">
        <f>IFERROR(Tableau17[[#This Row],[2015-T1-MACROAUTRE]]/Tableau17[[#This Row],[2015-T1-MACROTOTALE]],"")</f>
        <v>1.6877637130801686E-2</v>
      </c>
      <c r="NT197" s="26">
        <f>IFERROR(Tableau17[[#This Row],[2015-T2-MACROEXTRDROITE]]/Tableau17[[#This Row],[2015-T2-MACROTOTALE]],"")</f>
        <v>0.30399999999999999</v>
      </c>
      <c r="NU197" s="26">
        <f>IFERROR(Tableau17[[#This Row],[2015-T2-MACRODROITE]]/Tableau17[[#This Row],[2015-T2-MACROTOTALE]],"")</f>
        <v>0.69599999999999995</v>
      </c>
      <c r="NV197" s="26">
        <f>IFERROR(Tableau17[[#This Row],[2015-T2-MACROCENTRE]]/Tableau17[[#This Row],[2015-T2-MACROTOTALE]],"")</f>
        <v>0</v>
      </c>
      <c r="NW197" s="26">
        <f>IFERROR(Tableau17[[#This Row],[2015-T2-MACROGAUCHE]]/Tableau17[[#This Row],[2015-T2-MACROTOTALE]],"")</f>
        <v>0</v>
      </c>
      <c r="NX197" s="26">
        <f>IFERROR(Tableau17[[#This Row],[2015-T2-MACROAUTRE]]/Tableau17[[#This Row],[2015-T2-MACROTOTALE]],"")</f>
        <v>0</v>
      </c>
      <c r="NY197" s="26">
        <f>IFERROR(Tableau17[[#This Row],[2017-T1-MACROEXTRDROITE]]/Tableau17[[#This Row],[2017-T1-MACROTOTALE]],"")</f>
        <v>0.3890641430073607</v>
      </c>
      <c r="NZ197" s="26">
        <f>IFERROR(Tableau17[[#This Row],[2017-T1-MACRODROITE]]/Tableau17[[#This Row],[2017-T1-MACROTOTALE]],"")</f>
        <v>0.15772870662460567</v>
      </c>
      <c r="OA197" s="26">
        <f>IFERROR(Tableau17[[#This Row],[2017-T1-MACROCENTRE]]/Tableau17[[#This Row],[2017-T1-MACROTOTALE]],"")</f>
        <v>0.16929547844374343</v>
      </c>
      <c r="OB197" s="26">
        <f>IFERROR(Tableau17[[#This Row],[2017-T1-MACROGAUCHE]]/Tableau17[[#This Row],[2017-T1-MACROTOTALE]],"")</f>
        <v>0.27760252365930599</v>
      </c>
      <c r="OC197" s="26">
        <f>IFERROR(Tableau17[[#This Row],[2017-T1-MACROAUTRE]]/Tableau17[[#This Row],[2017-T1-MACROTOTALE]],"")</f>
        <v>6.3091482649842269E-3</v>
      </c>
      <c r="OD197" s="26">
        <f>IFERROR(Tableau17[[#This Row],[2017-T2-MACROEXTRDROITE]]/Tableau17[[#This Row],[2017-T2-MACROTOTALE]],"")</f>
        <v>0.49753694581280788</v>
      </c>
      <c r="OE197" s="26">
        <f>IFERROR(Tableau17[[#This Row],[2017-T2-MACRODROITE]]/Tableau17[[#This Row],[2017-T2-MACROTOTALE]],"")</f>
        <v>0</v>
      </c>
      <c r="OF197" s="26">
        <f>IFERROR(Tableau17[[#This Row],[2017-T2-MACROCENTRE]]/Tableau17[[#This Row],[2017-T2-MACROTOTALE]],"")</f>
        <v>0.50246305418719217</v>
      </c>
      <c r="OG197" s="26">
        <f>IFERROR(Tableau17[[#This Row],[2017-T2-MACROGAUCHE]]/Tableau17[[#This Row],[2017-T2-MACROTOTALE]],"")</f>
        <v>0</v>
      </c>
      <c r="OH197" s="26">
        <f>IFERROR(Tableau17[[#This Row],[2017-T2-MACROAUTRE]]/Tableau17[[#This Row],[2017-T2-MACROTOTALE]],"")</f>
        <v>0</v>
      </c>
      <c r="OI197" s="26">
        <f>IFERROR(Tableau17[[#This Row],[2019-T1-MACROEXTRDROITE]]/Tableau17[[#This Row],[2019-T1-MACROTOTALE]],"")</f>
        <v>0.42264150943396228</v>
      </c>
      <c r="OJ197" s="26">
        <f>IFERROR(Tableau17[[#This Row],[2019-T1-MACRODROITE]]/Tableau17[[#This Row],[2019-T1-MACROTOTALE]],"")</f>
        <v>7.1698113207547168E-2</v>
      </c>
      <c r="OK197" s="26">
        <f>IFERROR(Tableau17[[#This Row],[2019-T1-MACROCENTRE]]/Tableau17[[#This Row],[2019-T1-MACROTOTALE]],"")</f>
        <v>0.15094339622641509</v>
      </c>
      <c r="OL197" s="26">
        <f>IFERROR(Tableau17[[#This Row],[2019-T1-MACROGAUCHE]]/Tableau17[[#This Row],[2019-T1-MACROTOTALE]],"")</f>
        <v>0.29245283018867924</v>
      </c>
      <c r="OM197" s="26">
        <f>IFERROR(Tableau17[[#This Row],[2019-T1-MACROAUTRE]]/Tableau17[[#This Row],[2019-T1-MACROTOTALE]],"")</f>
        <v>6.2264150943396226E-2</v>
      </c>
      <c r="ON197" s="26">
        <f>IFERROR(Tableau17[[#This Row],[2020-T1-MACROEXTRDROITE]]/Tableau17[[#This Row],[2020-T1-MACROTOTALE]],"")</f>
        <v>0.29393939393939394</v>
      </c>
      <c r="OO197" s="26">
        <f>IFERROR(Tableau17[[#This Row],[2020-T1-MACRODROITE]]/Tableau17[[#This Row],[2020-T1-MACROTOTALE]],"")</f>
        <v>0.33030303030303032</v>
      </c>
      <c r="OP197" s="26">
        <f>IFERROR(Tableau17[[#This Row],[2020-T1-MACROCENTRE]]/Tableau17[[#This Row],[2020-T1-MACROTOTALE]],"")</f>
        <v>7.2727272727272724E-2</v>
      </c>
      <c r="OQ197" s="26">
        <f>IFERROR(Tableau17[[#This Row],[2020-T1-MACROGAUCHE]]/Tableau17[[#This Row],[2020-T1-MACROTOTALE]],"")</f>
        <v>0.30303030303030304</v>
      </c>
      <c r="OR197" s="26">
        <f>IFERROR(Tableau17[[#This Row],[2020-T1-MACROAUTRE]]/Tableau17[[#This Row],[2020-T1-MACROTOTALE]],"")</f>
        <v>0</v>
      </c>
      <c r="OS197" s="26">
        <f>IFERROR(Tableau17[[#This Row],[2017 (L)-T1-MACROEXTRDROITE]]/Tableau17[[#This Row],[2017 (L)-T1-MACROTOTALE]],"")</f>
        <v>0.21280991735537191</v>
      </c>
      <c r="OT197" s="26">
        <f>IFERROR(Tableau17[[#This Row],[2017 (L)-T1-MACRODROITE]]/Tableau17[[#This Row],[2017 (L)-T1-MACROTOTALE]],"")</f>
        <v>0.23347107438016529</v>
      </c>
      <c r="OU197" s="26">
        <f>IFERROR(Tableau17[[#This Row],[2017 (L)-T1-MACROCENTRE]]/Tableau17[[#This Row],[2017 (L)-T1-MACROTOTALE]],"")</f>
        <v>0.26239669421487605</v>
      </c>
      <c r="OV197" s="26">
        <f>IFERROR(Tableau17[[#This Row],[2017 (L)-T1-MACROGAUCHE]]/Tableau17[[#This Row],[2017 (L)-T1-MACROTOTALE]],"")</f>
        <v>0.25413223140495866</v>
      </c>
      <c r="OW197" s="26">
        <f>IFERROR(Tableau17[[#This Row],[2017 (L)-T1-MACROAUTRE]]/Tableau17[[#This Row],[2017 (L)-T1-MACROTOTALE]],"")</f>
        <v>3.71900826446281E-2</v>
      </c>
      <c r="OX197" s="26">
        <f>IFERROR(Tableau17[[#This Row],[2017 (L)-T2-MACROEXTRDROITE]]/Tableau17[[#This Row],[2017 (L)-T2-MACROTOTALE]],"")</f>
        <v>0</v>
      </c>
      <c r="OY197" s="26">
        <f>IFERROR(Tableau17[[#This Row],[2017 (L)-T2-MACRODROITE]]/Tableau17[[#This Row],[2017 (L)-T2-MACROTOTALE]],"")</f>
        <v>0.55072463768115942</v>
      </c>
      <c r="OZ197" s="26">
        <f>IFERROR(Tableau17[[#This Row],[2017 (L)-T2-MACROCENTRE]]/Tableau17[[#This Row],[2017 (L)-T2-MACROTOTALE]],"")</f>
        <v>0.44927536231884058</v>
      </c>
      <c r="PA197" s="26">
        <f>IFERROR(Tableau17[[#This Row],[2017 (L)-T2-MACROGAUCHE]]/Tableau17[[#This Row],[2017 (L)-T2-MACROTOTALE]],"")</f>
        <v>0</v>
      </c>
      <c r="PB197" s="26">
        <f>IFERROR(Tableau17[[#This Row],[2017 (L)-T2-MACROAUTRE]]/Tableau17[[#This Row],[2017 (L)-T2-MACROTOTALE]],"")</f>
        <v>0</v>
      </c>
      <c r="PC197" s="26">
        <f>IFERROR(Tableau17[[#This Row],[2008_T1_PROCUS]]/Tableau17[[#This Row],[2008_T1_INSCRITS]],0)</f>
        <v>1.0600706713780919E-2</v>
      </c>
      <c r="PD197" s="26">
        <f>IFERROR(Tableau17[[#This Row],[2008_T2_PROCUS]]/Tableau17[[#This Row],[2008_T2_INSCRITS]],0)</f>
        <v>1.5901060070671377E-2</v>
      </c>
      <c r="PE197" s="26">
        <f>Tableau17[[#This Row],[2014_T1_PROCUS]]/Tableau17[[#This Row],[2014_T1_INSCRITS]]</f>
        <v>1.1372867587327376E-2</v>
      </c>
      <c r="PF197" s="26">
        <f>IFERROR(Tableau17[[#This Row],[2014_T2_PROCUS]]/Tableau17[[#This Row],[2014_T2_INSCRITS]],0)</f>
        <v>1.1372867587327376E-2</v>
      </c>
    </row>
    <row r="198" spans="1:422" hidden="1" x14ac:dyDescent="0.2">
      <c r="A198" s="1">
        <v>4</v>
      </c>
      <c r="B198" s="1" t="s">
        <v>326</v>
      </c>
      <c r="C198" s="1" t="s">
        <v>247</v>
      </c>
      <c r="D198" s="1" t="s">
        <v>327</v>
      </c>
      <c r="E198" s="1">
        <v>611</v>
      </c>
      <c r="F198" s="1">
        <v>5.3732810000000004</v>
      </c>
      <c r="G198" s="1">
        <v>43.291088999999999</v>
      </c>
      <c r="H198" s="3">
        <v>1152</v>
      </c>
      <c r="I198" s="3">
        <v>188</v>
      </c>
      <c r="L198" s="1">
        <v>36</v>
      </c>
      <c r="M198" s="1">
        <v>13</v>
      </c>
      <c r="P198" s="1">
        <v>116</v>
      </c>
      <c r="Q198" s="1">
        <v>64</v>
      </c>
      <c r="R198" s="1">
        <v>40</v>
      </c>
      <c r="S198" s="1">
        <v>123</v>
      </c>
      <c r="T198" s="1">
        <v>31</v>
      </c>
      <c r="U198" s="1">
        <v>423</v>
      </c>
      <c r="V198" s="1">
        <v>1232</v>
      </c>
      <c r="W198" s="1">
        <v>664</v>
      </c>
      <c r="X198" s="1">
        <v>14</v>
      </c>
      <c r="Y198" s="2">
        <v>0.53896104</v>
      </c>
      <c r="AB198" s="1">
        <v>0</v>
      </c>
      <c r="AD198" s="1">
        <v>1152</v>
      </c>
      <c r="AE198" s="1">
        <v>432</v>
      </c>
      <c r="AF198" s="2">
        <v>0.375</v>
      </c>
      <c r="AG198" s="1">
        <f t="shared" si="3"/>
        <v>188</v>
      </c>
      <c r="AH198" s="1">
        <v>1189</v>
      </c>
      <c r="AI198" s="1">
        <v>700</v>
      </c>
      <c r="AJ198" s="1">
        <v>22</v>
      </c>
      <c r="AK198" s="2">
        <v>0.58873003000000002</v>
      </c>
      <c r="AN198" s="1">
        <v>0</v>
      </c>
      <c r="AP198" s="1">
        <v>1240</v>
      </c>
      <c r="AQ198" s="1">
        <v>550</v>
      </c>
      <c r="AR198" s="2">
        <v>0.44354839000000001</v>
      </c>
      <c r="AS198" s="1">
        <v>1240</v>
      </c>
      <c r="AT198" s="1">
        <v>521</v>
      </c>
      <c r="AU198" s="2">
        <v>0.42016129000000002</v>
      </c>
      <c r="AV198" s="1">
        <v>1174</v>
      </c>
      <c r="AW198" s="1">
        <v>569</v>
      </c>
      <c r="AX198" s="2">
        <v>0.48466779999999998</v>
      </c>
      <c r="AY198" s="1">
        <v>1174</v>
      </c>
      <c r="AZ198" s="1">
        <v>432</v>
      </c>
      <c r="BA198" s="2">
        <v>0.36797274000000002</v>
      </c>
      <c r="BB198" s="1">
        <v>1175</v>
      </c>
      <c r="BC198" s="1">
        <v>910</v>
      </c>
      <c r="BD198" s="2">
        <v>0.77446809000000005</v>
      </c>
      <c r="BE198" s="1">
        <v>1175</v>
      </c>
      <c r="BF198" s="1">
        <v>829</v>
      </c>
      <c r="BG198" s="2">
        <v>0.70553191000000004</v>
      </c>
      <c r="BH198" s="1">
        <v>1119</v>
      </c>
      <c r="BI198" s="1">
        <v>534</v>
      </c>
      <c r="BJ198" s="2">
        <v>0.47721180000000002</v>
      </c>
      <c r="BK198" s="1">
        <v>59</v>
      </c>
      <c r="BN198" s="1">
        <v>42</v>
      </c>
      <c r="BO198" s="1">
        <v>40</v>
      </c>
      <c r="BP198" s="1">
        <v>353</v>
      </c>
      <c r="BQ198" s="1">
        <v>187</v>
      </c>
      <c r="BR198" s="1">
        <v>681</v>
      </c>
      <c r="BZ198" s="1">
        <v>36</v>
      </c>
      <c r="CB198" s="1">
        <v>37</v>
      </c>
      <c r="CC198" s="1">
        <v>92</v>
      </c>
      <c r="CD198" s="1">
        <v>325</v>
      </c>
      <c r="CE198" s="1">
        <v>161</v>
      </c>
      <c r="CF198" s="1">
        <v>651</v>
      </c>
      <c r="CL198" s="1">
        <v>5</v>
      </c>
      <c r="CM198" s="1">
        <v>11</v>
      </c>
      <c r="CO198" s="1">
        <v>52</v>
      </c>
      <c r="CP198" s="1">
        <v>108</v>
      </c>
      <c r="CQ198" s="1">
        <v>27</v>
      </c>
      <c r="CT198" s="1">
        <v>198</v>
      </c>
      <c r="CU198" s="1">
        <v>136</v>
      </c>
      <c r="CW198" s="1">
        <v>537</v>
      </c>
      <c r="CY198" s="1">
        <v>107</v>
      </c>
      <c r="DA198" s="1">
        <v>357</v>
      </c>
      <c r="DC198" s="1">
        <v>464</v>
      </c>
      <c r="DD198" s="1">
        <v>12</v>
      </c>
      <c r="DE198" s="1">
        <v>4</v>
      </c>
      <c r="DF198" s="1">
        <v>10</v>
      </c>
      <c r="DG198" s="1">
        <v>17</v>
      </c>
      <c r="DH198" s="1">
        <v>1</v>
      </c>
      <c r="DI198" s="1">
        <v>28</v>
      </c>
      <c r="DK198" s="1">
        <v>4</v>
      </c>
      <c r="DL198" s="1">
        <v>73</v>
      </c>
      <c r="DN198" s="1">
        <v>154</v>
      </c>
      <c r="DP198" s="1">
        <v>1</v>
      </c>
      <c r="DQ198" s="1">
        <v>1</v>
      </c>
      <c r="DR198" s="1">
        <v>223</v>
      </c>
      <c r="DU198" s="1">
        <v>528</v>
      </c>
      <c r="DV198" s="1">
        <v>137</v>
      </c>
      <c r="DZ198" s="1">
        <v>261</v>
      </c>
      <c r="EA198" s="1">
        <v>398</v>
      </c>
      <c r="EB198" s="1">
        <v>1</v>
      </c>
      <c r="EC198" s="1">
        <v>8</v>
      </c>
      <c r="ED198" s="1">
        <v>2</v>
      </c>
      <c r="EE198" s="1">
        <v>29</v>
      </c>
      <c r="EF198" s="1">
        <v>283</v>
      </c>
      <c r="EG198" s="1">
        <v>55</v>
      </c>
      <c r="EH198" s="1">
        <v>4</v>
      </c>
      <c r="EI198" s="1">
        <v>105</v>
      </c>
      <c r="EJ198" s="1">
        <v>175</v>
      </c>
      <c r="EK198" s="1">
        <v>235</v>
      </c>
      <c r="EL198" s="1">
        <v>3</v>
      </c>
      <c r="EM198" s="1">
        <v>900</v>
      </c>
      <c r="EN198" s="1">
        <v>173</v>
      </c>
      <c r="EO198" s="1">
        <v>597</v>
      </c>
      <c r="EP198" s="1">
        <v>770</v>
      </c>
      <c r="EQ198" s="1">
        <v>0</v>
      </c>
      <c r="ER198" s="1">
        <v>0</v>
      </c>
      <c r="ES198" s="1">
        <v>3</v>
      </c>
      <c r="ET198" s="1">
        <v>34</v>
      </c>
      <c r="EU198" s="1">
        <v>1</v>
      </c>
      <c r="EV198" s="1">
        <v>81</v>
      </c>
      <c r="EW198" s="1">
        <v>65</v>
      </c>
      <c r="EX198" s="1">
        <v>0</v>
      </c>
      <c r="EY198" s="1">
        <v>8</v>
      </c>
      <c r="EZ198" s="1">
        <v>20</v>
      </c>
      <c r="FA198" s="1">
        <v>0</v>
      </c>
      <c r="FB198" s="1">
        <v>0</v>
      </c>
      <c r="FC198" s="1">
        <v>0</v>
      </c>
      <c r="FD198" s="1">
        <v>0</v>
      </c>
      <c r="FE198" s="1">
        <v>0</v>
      </c>
      <c r="FF198" s="1">
        <v>2</v>
      </c>
      <c r="FG198" s="1">
        <v>0</v>
      </c>
      <c r="FH198" s="1">
        <v>6</v>
      </c>
      <c r="FI198" s="1">
        <v>2</v>
      </c>
      <c r="FJ198" s="1">
        <v>39</v>
      </c>
      <c r="FK198" s="1">
        <v>14</v>
      </c>
      <c r="FL198" s="1">
        <v>0</v>
      </c>
      <c r="FM198" s="1">
        <v>78</v>
      </c>
      <c r="FN198" s="1">
        <v>4</v>
      </c>
      <c r="FO198" s="1">
        <v>0</v>
      </c>
      <c r="FP198" s="1">
        <v>164</v>
      </c>
      <c r="FQ198" s="1">
        <v>1</v>
      </c>
      <c r="FR198" s="1">
        <f>SUM(Tableau17[[#This Row],[2019-T1-ALEXANDRE Audric]:[2019-T1-MARIE Florie]])</f>
        <v>522</v>
      </c>
      <c r="FS198" s="1">
        <v>40</v>
      </c>
      <c r="FT198" s="1">
        <v>412</v>
      </c>
      <c r="FU198" s="1">
        <v>0</v>
      </c>
      <c r="FV198" s="1">
        <v>229</v>
      </c>
      <c r="FW198" s="1">
        <v>0</v>
      </c>
      <c r="FX198" s="1">
        <v>681</v>
      </c>
      <c r="GD198" s="1">
        <v>0</v>
      </c>
      <c r="GE198" s="1">
        <v>92</v>
      </c>
      <c r="GF198" s="1">
        <v>325</v>
      </c>
      <c r="GG198" s="1">
        <v>0</v>
      </c>
      <c r="GH198" s="1">
        <v>234</v>
      </c>
      <c r="GI198" s="1">
        <v>0</v>
      </c>
      <c r="GJ198" s="1">
        <v>651</v>
      </c>
      <c r="GP198" s="1">
        <v>0</v>
      </c>
      <c r="GQ198" s="1">
        <v>113</v>
      </c>
      <c r="GR198" s="1">
        <v>209</v>
      </c>
      <c r="GS198" s="1">
        <v>27</v>
      </c>
      <c r="GT198" s="1">
        <v>188</v>
      </c>
      <c r="GU198" s="1">
        <v>0</v>
      </c>
      <c r="GV198" s="1">
        <v>537</v>
      </c>
      <c r="GW198" s="1">
        <v>107</v>
      </c>
      <c r="GX198" s="1">
        <v>357</v>
      </c>
      <c r="GY198" s="1">
        <v>0</v>
      </c>
      <c r="GZ198" s="1">
        <v>0</v>
      </c>
      <c r="HA198" s="1">
        <v>0</v>
      </c>
      <c r="HB198" s="1">
        <v>464</v>
      </c>
      <c r="HC198" s="1">
        <v>144</v>
      </c>
      <c r="HD198" s="1">
        <v>283</v>
      </c>
      <c r="HE198" s="1">
        <v>235</v>
      </c>
      <c r="HF198" s="1">
        <v>234</v>
      </c>
      <c r="HG198" s="1">
        <v>4</v>
      </c>
      <c r="HH198" s="1">
        <v>900</v>
      </c>
      <c r="HI198" s="1">
        <v>173</v>
      </c>
      <c r="HJ198" s="1">
        <v>0</v>
      </c>
      <c r="HK198" s="1">
        <v>597</v>
      </c>
      <c r="HL198" s="1">
        <v>0</v>
      </c>
      <c r="HM198" s="1">
        <v>0</v>
      </c>
      <c r="HN198" s="1">
        <v>770</v>
      </c>
      <c r="HO198" s="1">
        <v>90</v>
      </c>
      <c r="HP198" s="1">
        <v>69</v>
      </c>
      <c r="HQ198" s="1">
        <v>164</v>
      </c>
      <c r="HR198" s="1">
        <v>185</v>
      </c>
      <c r="HS198" s="1">
        <v>19</v>
      </c>
      <c r="HT198" s="1">
        <v>527</v>
      </c>
      <c r="HU198" s="1">
        <v>40</v>
      </c>
      <c r="HV198" s="1">
        <v>152</v>
      </c>
      <c r="HW198" s="1">
        <v>64</v>
      </c>
      <c r="HX198" s="1">
        <v>167</v>
      </c>
      <c r="HY198" s="1">
        <v>0</v>
      </c>
      <c r="HZ198" s="1">
        <v>423</v>
      </c>
      <c r="IA198" s="1">
        <v>10</v>
      </c>
      <c r="IB198" s="1">
        <v>171</v>
      </c>
      <c r="IC198" s="1">
        <v>223</v>
      </c>
      <c r="ID198" s="1">
        <v>119</v>
      </c>
      <c r="IE198" s="1">
        <v>5</v>
      </c>
      <c r="IF198" s="1">
        <v>528</v>
      </c>
      <c r="IG198" s="1">
        <v>0</v>
      </c>
      <c r="IH198" s="1">
        <v>0</v>
      </c>
      <c r="II198" s="1">
        <v>261</v>
      </c>
      <c r="IJ198" s="1">
        <v>137</v>
      </c>
      <c r="IK198" s="1">
        <v>0</v>
      </c>
      <c r="IL198" s="1">
        <v>398</v>
      </c>
      <c r="IM198" s="26">
        <f>IFERROR(Tableau17[[#This Row],[LDIV]]/Tableau17[[#This Row],[Total général]],"")</f>
        <v>0</v>
      </c>
      <c r="IN198" s="26">
        <f>IFERROR(Tableau17[[#This Row],[LDVC]]/Tableau17[[#This Row],[Total général]],"")</f>
        <v>0</v>
      </c>
      <c r="IO198" s="26">
        <f>IFERROR(Tableau17[[#This Row],[LDVD]]/Tableau17[[#This Row],[Total général]],"")</f>
        <v>8.5106382978723402E-2</v>
      </c>
      <c r="IP198" s="26">
        <f>IFERROR(Tableau17[[#This Row],[LDVG]]/Tableau17[[#This Row],[Total général]],"")</f>
        <v>3.0732860520094562E-2</v>
      </c>
      <c r="IQ198" s="26">
        <f>IFERROR(Tableau17[[#This Row],[LEXD]]/Tableau17[[#This Row],[Total général]],"")</f>
        <v>0</v>
      </c>
      <c r="IR198" s="26">
        <f>IFERROR(Tableau17[[#This Row],[LEXG]]/Tableau17[[#This Row],[Total général]],"")</f>
        <v>0</v>
      </c>
      <c r="IS198" s="26">
        <f>IFERROR(Tableau17[[#This Row],[LLR]]/Tableau17[[#This Row],[Total général]],"")</f>
        <v>0.27423167848699764</v>
      </c>
      <c r="IT198" s="26">
        <f>IFERROR(Tableau17[[#This Row],[LREM]]/Tableau17[[#This Row],[Total général]],"")</f>
        <v>0.15130023640661938</v>
      </c>
      <c r="IU198" s="26">
        <f>IFERROR(Tableau17[[#This Row],[LRN]]/Tableau17[[#This Row],[Total général]],"")</f>
        <v>9.4562647754137114E-2</v>
      </c>
      <c r="IV198" s="26">
        <f>IFERROR(Tableau17[[#This Row],[LUG]]/Tableau17[[#This Row],[Total général]],"")</f>
        <v>0.29078014184397161</v>
      </c>
      <c r="IW198" s="26">
        <f>IFERROR(Tableau17[[#This Row],[LVEC]]/Tableau17[[#This Row],[Total général]],"")</f>
        <v>7.328605200945626E-2</v>
      </c>
      <c r="IX198" s="26">
        <f>IFERROR(Tableau17[[#This Row],[2008-T1-LCMD]]/Tableau17[[#This Row],[2008-T1-TOTAL]],"")</f>
        <v>8.6637298091042578E-2</v>
      </c>
      <c r="IY198" s="26">
        <f>IFERROR(Tableau17[[#This Row],[2008-T1-LDVD]]/Tableau17[[#This Row],[2008-T1-TOTAL]],"")</f>
        <v>0</v>
      </c>
      <c r="IZ198" s="26">
        <f>IFERROR(Tableau17[[#This Row],[2008-T1-LEXD]]/Tableau17[[#This Row],[2008-T1-TOTAL]],"")</f>
        <v>0</v>
      </c>
      <c r="JA198" s="26">
        <f>IFERROR(Tableau17[[#This Row],[2008-T1-LEXG]]/Tableau17[[#This Row],[2008-T1-TOTAL]],"")</f>
        <v>6.1674008810572688E-2</v>
      </c>
      <c r="JB198" s="26">
        <f>IFERROR(Tableau17[[#This Row],[2008-T1-LFN]]/Tableau17[[#This Row],[2008-T1-TOTAL]],"")</f>
        <v>5.8737151248164463E-2</v>
      </c>
      <c r="JC198" s="26">
        <f>IFERROR(Tableau17[[#This Row],[2008-T1-LMAJ]]/Tableau17[[#This Row],[2008-T1-TOTAL]],"")</f>
        <v>0.51835535976505143</v>
      </c>
      <c r="JD198" s="26">
        <f>IFERROR(Tableau17[[#This Row],[2008-T1-LUG]]/Tableau17[[#This Row],[2008-T1-TOTAL]],"")</f>
        <v>0.27459618208516889</v>
      </c>
      <c r="JE198" s="26" t="str">
        <f>IFERROR(Tableau17[[#This Row],[2008-T2-LFN]]/Tableau17[[#This Row],[2008-T2-TOTAL]],"")</f>
        <v/>
      </c>
      <c r="JF198" s="26" t="str">
        <f>IFERROR(Tableau17[[#This Row],[2008-T2-LGC]]/Tableau17[[#This Row],[2008-T2-TOTAL]],"")</f>
        <v/>
      </c>
      <c r="JG198" s="26" t="str">
        <f>IFERROR(Tableau17[[#This Row],[2008-T2-LMAJ]]/Tableau17[[#This Row],[2008-T2-TOTAL]],"")</f>
        <v/>
      </c>
      <c r="JH198" s="26" t="str">
        <f>IFERROR(Tableau17[[#This Row],[2008-T2-LUG]]/Tableau17[[#This Row],[2008-T2-TOTAL]],"")</f>
        <v/>
      </c>
      <c r="JI198" s="26">
        <f>IFERROR(Tableau17[[#This Row],[2014-T1-LDIV]]/Tableau17[[#This Row],[2014-T1-TOTAL]],"")</f>
        <v>0</v>
      </c>
      <c r="JJ198" s="26">
        <f>IFERROR(Tableau17[[#This Row],[2014-T1-LDVD]]/Tableau17[[#This Row],[2014-T1-TOTAL]],"")</f>
        <v>0</v>
      </c>
      <c r="JK198" s="26">
        <f>IFERROR(Tableau17[[#This Row],[2014-T1-LDVG]]/Tableau17[[#This Row],[2014-T1-TOTAL]],"")</f>
        <v>5.5299539170506916E-2</v>
      </c>
      <c r="JL198" s="26">
        <f>IFERROR(Tableau17[[#This Row],[2014-T1-LEXG]]/Tableau17[[#This Row],[2014-T1-TOTAL]],"")</f>
        <v>0</v>
      </c>
      <c r="JM198" s="26">
        <f>IFERROR(Tableau17[[#This Row],[2014-T1-LFG]]/Tableau17[[#This Row],[2014-T1-TOTAL]],"")</f>
        <v>5.683563748079877E-2</v>
      </c>
      <c r="JN198" s="26">
        <f>IFERROR(Tableau17[[#This Row],[2014-T1-LFN]]/Tableau17[[#This Row],[2014-T1-TOTAL]],"")</f>
        <v>0.14132104454685099</v>
      </c>
      <c r="JO198" s="26">
        <f>IFERROR(Tableau17[[#This Row],[2014-T1-LUD]]/Tableau17[[#This Row],[2014-T1-TOTAL]],"")</f>
        <v>0.49923195084485406</v>
      </c>
      <c r="JP198" s="26">
        <f>IFERROR(Tableau17[[#This Row],[2014-T1-LUG]]/Tableau17[[#This Row],[2014-T1-TOTAL]],"")</f>
        <v>0.24731182795698925</v>
      </c>
      <c r="JQ198" s="26" t="str">
        <f>IFERROR(Tableau17[[#This Row],[2014-T2-LFN]]/Tableau17[[#This Row],[2014-T2-TOTAL]],"")</f>
        <v/>
      </c>
      <c r="JR198" s="26" t="str">
        <f>IFERROR(Tableau17[[#This Row],[2014-T2-LUD]]/Tableau17[[#This Row],[2014-T2-TOTAL]],"")</f>
        <v/>
      </c>
      <c r="JS198" s="26" t="str">
        <f>IFERROR(Tableau17[[#This Row],[2014-T2-LUG]]/Tableau17[[#This Row],[2014-T2-TOTAL]],"")</f>
        <v/>
      </c>
      <c r="JT198" s="26">
        <f>IFERROR(Tableau17[[#This Row],[2015-T1-BC-DIV]]/Tableau17[[#This Row],[2015-T1-TOTAL]],"")</f>
        <v>0</v>
      </c>
      <c r="JU198" s="26">
        <f>IFERROR(Tableau17[[#This Row],[2015-T1-BC-DLF]]/Tableau17[[#This Row],[2015-T1-TOTAL]],"")</f>
        <v>9.3109869646182501E-3</v>
      </c>
      <c r="JV198" s="26">
        <f>IFERROR(Tableau17[[#This Row],[2015-T1-BC-DVD]]/Tableau17[[#This Row],[2015-T1-TOTAL]],"")</f>
        <v>2.0484171322160148E-2</v>
      </c>
      <c r="JW198" s="26">
        <f>IFERROR(Tableau17[[#This Row],[2015-T1-BC-DVG]]/Tableau17[[#This Row],[2015-T1-TOTAL]],"")</f>
        <v>0</v>
      </c>
      <c r="JX198" s="26">
        <f>IFERROR(Tableau17[[#This Row],[2015-T1-BC-FG]]/Tableau17[[#This Row],[2015-T1-TOTAL]],"")</f>
        <v>9.683426443202979E-2</v>
      </c>
      <c r="JY198" s="26">
        <f>IFERROR(Tableau17[[#This Row],[2015-T1-BC-FN]]/Tableau17[[#This Row],[2015-T1-TOTAL]],"")</f>
        <v>0.2011173184357542</v>
      </c>
      <c r="JZ198" s="26">
        <f>IFERROR(Tableau17[[#This Row],[2015-T1-BC-MDM]]/Tableau17[[#This Row],[2015-T1-TOTAL]],"")</f>
        <v>5.027932960893855E-2</v>
      </c>
      <c r="KA198" s="26">
        <f>IFERROR(Tableau17[[#This Row],[2015-T1-BC-RDG]]/Tableau17[[#This Row],[2015-T1-TOTAL]],"")</f>
        <v>0</v>
      </c>
      <c r="KB198" s="26">
        <f>IFERROR(Tableau17[[#This Row],[2015-T1-BC-SOC]]/Tableau17[[#This Row],[2015-T1-TOTAL]],"")</f>
        <v>0</v>
      </c>
      <c r="KC198" s="26">
        <f>IFERROR(Tableau17[[#This Row],[2015-T1-BC-UD]]/Tableau17[[#This Row],[2015-T1-TOTAL]],"")</f>
        <v>0.36871508379888268</v>
      </c>
      <c r="KD198" s="26">
        <f>IFERROR(Tableau17[[#This Row],[2015-T1-BC-UG]]/Tableau17[[#This Row],[2015-T1-TOTAL]],"")</f>
        <v>0.2532588454376164</v>
      </c>
      <c r="KE198" s="26">
        <f>IFERROR(Tableau17[[#This Row],[2015-T1-BC-VEC]]/Tableau17[[#This Row],[2015-T1-TOTAL]],"")</f>
        <v>0</v>
      </c>
      <c r="KF198" s="26">
        <f>IFERROR(Tableau17[[#This Row],[2015-T2-BC-DVG]]/Tableau17[[#This Row],[2015-T2-TOTAL]],"")</f>
        <v>0</v>
      </c>
      <c r="KG198" s="26">
        <f>IFERROR(Tableau17[[#This Row],[2015-T2-BC-FN]]/Tableau17[[#This Row],[2015-T2-TOTAL]],"")</f>
        <v>0.23060344827586207</v>
      </c>
      <c r="KH198" s="26">
        <f>IFERROR(Tableau17[[#This Row],[2015-T2-BC-SOC]]/Tableau17[[#This Row],[2015-T2-TOTAL]],"")</f>
        <v>0</v>
      </c>
      <c r="KI198" s="26">
        <f>IFERROR(Tableau17[[#This Row],[2015-T2-BC-UD]]/Tableau17[[#This Row],[2015-T2-TOTAL]],"")</f>
        <v>0.7693965517241379</v>
      </c>
      <c r="KJ198" s="26">
        <f>IFERROR(Tableau17[[#This Row],[2015-T2-BC-UG]]/Tableau17[[#This Row],[2015-T2-TOTAL]],"")</f>
        <v>0</v>
      </c>
      <c r="KK198" s="26">
        <f>IFERROR(Tableau17[[#This Row],[2017 (L)-T1-COM]]/Tableau17[[#This Row],[2017 (L)-T1-TOTAL]],"")</f>
        <v>2.2727272727272728E-2</v>
      </c>
      <c r="KL198" s="26">
        <f>IFERROR(Tableau17[[#This Row],[2017 (L)-T1-DIV]]/Tableau17[[#This Row],[2017 (L)-T1-TOTAL]],"")</f>
        <v>7.575757575757576E-3</v>
      </c>
      <c r="KM198" s="26">
        <f>IFERROR(Tableau17[[#This Row],[2017 (L)-T1-DLF]]/Tableau17[[#This Row],[2017 (L)-T1-TOTAL]],"")</f>
        <v>1.893939393939394E-2</v>
      </c>
      <c r="KN198" s="26">
        <f>IFERROR(Tableau17[[#This Row],[2017 (L)-T1-DVD]]/Tableau17[[#This Row],[2017 (L)-T1-TOTAL]],"")</f>
        <v>3.2196969696969696E-2</v>
      </c>
      <c r="KO198" s="26">
        <f>IFERROR(Tableau17[[#This Row],[2017 (L)-T1-DVG]]/Tableau17[[#This Row],[2017 (L)-T1-TOTAL]],"")</f>
        <v>1.893939393939394E-3</v>
      </c>
      <c r="KP198" s="26">
        <f>IFERROR(Tableau17[[#This Row],[2017 (L)-T1-ECO]]/Tableau17[[#This Row],[2017 (L)-T1-TOTAL]],"")</f>
        <v>5.3030303030303032E-2</v>
      </c>
      <c r="KQ198" s="26">
        <f>IFERROR(Tableau17[[#This Row],[2017 (L)-T1-EXD]]/Tableau17[[#This Row],[2017 (L)-T1-TOTAL]],"")</f>
        <v>0</v>
      </c>
      <c r="KR198" s="26">
        <f>IFERROR(Tableau17[[#This Row],[2017 (L)-T1-EXG]]/Tableau17[[#This Row],[2017 (L)-T1-TOTAL]],"")</f>
        <v>7.575757575757576E-3</v>
      </c>
      <c r="KS198" s="26">
        <f>IFERROR(Tableau17[[#This Row],[2017 (L)-T1-FI]]/Tableau17[[#This Row],[2017 (L)-T1-TOTAL]],"")</f>
        <v>0.13825757575757575</v>
      </c>
      <c r="KT198" s="26">
        <f>IFERROR(Tableau17[[#This Row],[2017 (L)-T1-FN]]/Tableau17[[#This Row],[2017 (L)-T1-TOTAL]],"")</f>
        <v>0</v>
      </c>
      <c r="KU198" s="26">
        <f>IFERROR(Tableau17[[#This Row],[2017 (L)-T1-LR]]/Tableau17[[#This Row],[2017 (L)-T1-TOTAL]],"")</f>
        <v>0.29166666666666669</v>
      </c>
      <c r="KV198" s="26">
        <f>IFERROR(Tableau17[[#This Row],[2017 (L)-T1-MDM]]/Tableau17[[#This Row],[2017 (L)-T1-TOTAL]],"")</f>
        <v>0</v>
      </c>
      <c r="KW198" s="26">
        <f>IFERROR(Tableau17[[#This Row],[2017 (L)-T1-RDG]]/Tableau17[[#This Row],[2017 (L)-T1-TOTAL]],"")</f>
        <v>1.893939393939394E-3</v>
      </c>
      <c r="KX198" s="26">
        <f>IFERROR(Tableau17[[#This Row],[2017 (L)-T1-REG]]/Tableau17[[#This Row],[2017 (L)-T1-TOTAL]],"")</f>
        <v>1.893939393939394E-3</v>
      </c>
      <c r="KY198" s="26">
        <f>IFERROR(Tableau17[[#This Row],[2017 (L)-T1-REM]]/Tableau17[[#This Row],[2017 (L)-T1-TOTAL]],"")</f>
        <v>0.42234848484848486</v>
      </c>
      <c r="KZ198" s="26">
        <f>IFERROR(Tableau17[[#This Row],[2017 (L)-T1-SOC]]/Tableau17[[#This Row],[2017 (L)-T1-TOTAL]],"")</f>
        <v>0</v>
      </c>
      <c r="LA198" s="26">
        <f>IFERROR(Tableau17[[#This Row],[2017 (L)-T1-UDI]]/Tableau17[[#This Row],[2017 (L)-T1-TOTAL]],"")</f>
        <v>0</v>
      </c>
      <c r="LB198" s="26">
        <f>IFERROR(Tableau17[[#This Row],[2017 (L)-T2-FI]]/Tableau17[[#This Row],[2017 (L)-T2-TOTAL]],"")</f>
        <v>0.34422110552763818</v>
      </c>
      <c r="LC198" s="26">
        <f>IFERROR(Tableau17[[#This Row],[2017 (L)-T2-FN]]/Tableau17[[#This Row],[2017 (L)-T2-TOTAL]],"")</f>
        <v>0</v>
      </c>
      <c r="LD198" s="26">
        <f>IFERROR(Tableau17[[#This Row],[2017 (L)-T2-LR]]/Tableau17[[#This Row],[2017 (L)-T2-TOTAL]],"")</f>
        <v>0</v>
      </c>
      <c r="LE198" s="26">
        <f>IFERROR(Tableau17[[#This Row],[2017 (L)-T2-MDM]]/Tableau17[[#This Row],[2017 (L)-T2-TOTAL]],"")</f>
        <v>0</v>
      </c>
      <c r="LF198" s="26">
        <f>IFERROR(Tableau17[[#This Row],[2017 (L)-T2-REM]]/Tableau17[[#This Row],[2017 (L)-T2-TOTAL]],"")</f>
        <v>0.65577889447236182</v>
      </c>
      <c r="LG198" s="26">
        <f>IFERROR(Tableau17[[#This Row],[2017-T1-ARTHAUD Nathalie]]/Tableau17[[#This Row],[2017-T1-TOTAL]],"")</f>
        <v>1.1111111111111111E-3</v>
      </c>
      <c r="LH198" s="26">
        <f>IFERROR(Tableau17[[#This Row],[2017-T1-ASSELINEAU Fran]]/Tableau17[[#This Row],[2017-T1-TOTAL]],"")</f>
        <v>8.8888888888888889E-3</v>
      </c>
      <c r="LI198" s="26">
        <f>IFERROR(Tableau17[[#This Row],[2017-T1-CHEMINADE Jacques]]/Tableau17[[#This Row],[2017-T1-TOTAL]],"")</f>
        <v>2.2222222222222222E-3</v>
      </c>
      <c r="LJ198" s="26">
        <f>IFERROR(Tableau17[[#This Row],[2017-T1-DUPONT-AIGNAN Nicolas]]/Tableau17[[#This Row],[2017-T1-TOTAL]],"")</f>
        <v>3.2222222222222222E-2</v>
      </c>
      <c r="LK198" s="26">
        <f>IFERROR(Tableau17[[#This Row],[2017-T1-FILLON Fran]]/Tableau17[[#This Row],[2017-T1-TOTAL]],"")</f>
        <v>0.31444444444444447</v>
      </c>
      <c r="LL198" s="26">
        <f>IFERROR(Tableau17[[#This Row],[2017-T1-HAMON Beno]]/Tableau17[[#This Row],[2017-T1-TOTAL]],"")</f>
        <v>6.1111111111111109E-2</v>
      </c>
      <c r="LM198" s="26">
        <f>IFERROR(Tableau17[[#This Row],[2017-T1-LASSALLE Jean]]/Tableau17[[#This Row],[2017-T1-TOTAL]],"")</f>
        <v>4.4444444444444444E-3</v>
      </c>
      <c r="LN198" s="26">
        <f>IFERROR(Tableau17[[#This Row],[2017-T1-LE PEN Marine]]/Tableau17[[#This Row],[2017-T1-TOTAL]],"")</f>
        <v>0.11666666666666667</v>
      </c>
      <c r="LO198" s="26">
        <f>IFERROR(Tableau17[[#This Row],[2017-T1-M Jean-Luc]]/Tableau17[[#This Row],[2017-T1-TOTAL]],"")</f>
        <v>0.19444444444444445</v>
      </c>
      <c r="LP198" s="26">
        <f>IFERROR(Tableau17[[#This Row],[2017-T1-MACRON Emmanuel]]/Tableau17[[#This Row],[2017-T1-TOTAL]],"")</f>
        <v>0.26111111111111113</v>
      </c>
      <c r="LQ198" s="26">
        <f>IFERROR(Tableau17[[#This Row],[2017-T1-POUTOU Philippe]]/Tableau17[[#This Row],[2017-T1-TOTAL]],"")</f>
        <v>3.3333333333333335E-3</v>
      </c>
      <c r="LR198" s="26">
        <f>IFERROR(Tableau17[[#This Row],[2017-T2-LE PEN Marine]]/Tableau17[[#This Row],[2017-T2-TOTAL]],"")</f>
        <v>0.22467532467532467</v>
      </c>
      <c r="LS198" s="26">
        <f>IFERROR(Tableau17[[#This Row],[2017-T2-MACRON Emmanuel]]/Tableau17[[#This Row],[2017-T2-TOTAL]],"")</f>
        <v>0.77532467532467531</v>
      </c>
      <c r="LT198" s="26">
        <f>IFERROR(Tableau17[[#This Row],[2019-T1-ALEXANDRE Audric]]/Tableau17[[#This Row],[2019-T1-TOTAL]],"")</f>
        <v>0</v>
      </c>
      <c r="LU198" s="26">
        <f>IFERROR(Tableau17[[#This Row],[2019-T1-ARTHAUD Nathalie]]/Tableau17[[#This Row],[2019-T1-TOTAL]],"")</f>
        <v>0</v>
      </c>
      <c r="LV198" s="26">
        <f>IFERROR(Tableau17[[#This Row],[2019-T1-ASSELINEAU François]]/Tableau17[[#This Row],[2019-T1-TOTAL]],"")</f>
        <v>5.7471264367816091E-3</v>
      </c>
      <c r="LW198" s="26">
        <f>IFERROR(Tableau17[[#This Row],[2019-T1-AUBRY Manon]]/Tableau17[[#This Row],[2019-T1-TOTAL]],"")</f>
        <v>6.5134099616858232E-2</v>
      </c>
      <c r="LX198" s="26">
        <f>IFERROR(Tableau17[[#This Row],[2019-T1-AZERGUI Nagib]]/Tableau17[[#This Row],[2019-T1-TOTAL]],"")</f>
        <v>1.9157088122605363E-3</v>
      </c>
      <c r="LY198" s="26">
        <f>IFERROR(Tableau17[[#This Row],[2019-T1-BARDELLA Jordan]]/Tableau17[[#This Row],[2019-T1-TOTAL]],"")</f>
        <v>0.15517241379310345</v>
      </c>
      <c r="LZ198" s="26">
        <f>IFERROR(Tableau17[[#This Row],[2019-T1-BELLAMY François-Xavier]]/Tableau17[[#This Row],[2019-T1-TOTAL]],"")</f>
        <v>0.12452107279693486</v>
      </c>
      <c r="MA198" s="26">
        <f>IFERROR(Tableau17[[#This Row],[2019-T1-BIDOU Olivier]]/Tableau17[[#This Row],[2019-T1-TOTAL]],"")</f>
        <v>0</v>
      </c>
      <c r="MB198" s="26">
        <f>IFERROR(Tableau17[[#This Row],[2019-T1-BOURG Dominique]]/Tableau17[[#This Row],[2019-T1-TOTAL]],"")</f>
        <v>1.532567049808429E-2</v>
      </c>
      <c r="MC198" s="26">
        <f>IFERROR(Tableau17[[#This Row],[2019-T1-BROSSAT Ian]]/Tableau17[[#This Row],[2019-T1-TOTAL]],"")</f>
        <v>3.8314176245210725E-2</v>
      </c>
      <c r="MD198" s="26">
        <f>IFERROR(Tableau17[[#This Row],[2019-T1-CAILLAUD Sophie]]/Tableau17[[#This Row],[2019-T1-TOTAL]],"")</f>
        <v>0</v>
      </c>
      <c r="ME198" s="26">
        <f>IFERROR(Tableau17[[#This Row],[2019-T1-CAMUS Renaud]]/Tableau17[[#This Row],[2019-T1-TOTAL]],"")</f>
        <v>0</v>
      </c>
      <c r="MF198" s="26">
        <f>IFERROR(Tableau17[[#This Row],[2019-T1-CHALENÇON Christophe]]/Tableau17[[#This Row],[2019-T1-TOTAL]],"")</f>
        <v>0</v>
      </c>
      <c r="MG198" s="26">
        <f>IFERROR(Tableau17[[#This Row],[2019-T1-CORBET Cathy Denise Ginette]]/Tableau17[[#This Row],[2019-T1-TOTAL]],"")</f>
        <v>0</v>
      </c>
      <c r="MH198" s="26">
        <f>IFERROR(Tableau17[[#This Row],[2019-T1-DE PREVOISIN Robert]]/Tableau17[[#This Row],[2019-T1-TOTAL]],"")</f>
        <v>0</v>
      </c>
      <c r="MI198" s="26">
        <f>IFERROR(Tableau17[[#This Row],[2019-T1-DELFEL Thérèse]]/Tableau17[[#This Row],[2019-T1-TOTAL]],"")</f>
        <v>3.8314176245210726E-3</v>
      </c>
      <c r="MJ198" s="26">
        <f>IFERROR(Tableau17[[#This Row],[2019-T1-DIEUMEGARD Pierre]]/Tableau17[[#This Row],[2019-T1-TOTAL]],"")</f>
        <v>0</v>
      </c>
      <c r="MK198" s="26">
        <f>IFERROR(Tableau17[[#This Row],[2019-T1-DUPONT-AIGNAN Nicolas]]/Tableau17[[#This Row],[2019-T1-TOTAL]],"")</f>
        <v>1.1494252873563218E-2</v>
      </c>
      <c r="ML198" s="26">
        <f>IFERROR(Tableau17[[#This Row],[2019-T1-GERNIGON Yves]]/Tableau17[[#This Row],[2019-T1-TOTAL]],"")</f>
        <v>3.8314176245210726E-3</v>
      </c>
      <c r="MM198" s="26">
        <f>IFERROR(Tableau17[[#This Row],[2019-T1-GLUCKSMANN Raphaël]]/Tableau17[[#This Row],[2019-T1-TOTAL]],"")</f>
        <v>7.4712643678160925E-2</v>
      </c>
      <c r="MN198" s="26">
        <f>IFERROR(Tableau17[[#This Row],[2019-T1-HAMON Benoît]]/Tableau17[[#This Row],[2019-T1-TOTAL]],"")</f>
        <v>2.681992337164751E-2</v>
      </c>
      <c r="MO198" s="26">
        <f>IFERROR(Tableau17[[#This Row],[2019-T1-HELGEN Gilles]]/Tableau17[[#This Row],[2019-T1-TOTAL]],"")</f>
        <v>0</v>
      </c>
      <c r="MP198" s="26">
        <f>IFERROR(Tableau17[[#This Row],[2019-T1-JADOT Yannick]]/Tableau17[[#This Row],[2019-T1-TOTAL]],"")</f>
        <v>0.14942528735632185</v>
      </c>
      <c r="MQ198" s="26">
        <f>IFERROR(Tableau17[[#This Row],[2019-T1-LAGARDE Jean-Christophe]]/Tableau17[[#This Row],[2019-T1-TOTAL]],"")</f>
        <v>7.6628352490421452E-3</v>
      </c>
      <c r="MR198" s="26">
        <f>IFERROR(Tableau17[[#This Row],[2019-T1-LALANNE Francis]]/Tableau17[[#This Row],[2019-T1-TOTAL]],"")</f>
        <v>0</v>
      </c>
      <c r="MS198" s="26">
        <f>IFERROR(Tableau17[[#This Row],[2019-T1-LOISEAU Nathalie]]/Tableau17[[#This Row],[2019-T1-TOTAL]],"")</f>
        <v>0.31417624521072796</v>
      </c>
      <c r="MT198" s="26">
        <f>IFERROR(Tableau17[[#This Row],[2019-T1-MARIE Florie]]/Tableau17[[#This Row],[2019-T1-TOTAL]],"")</f>
        <v>1.9157088122605363E-3</v>
      </c>
      <c r="MU198" s="26">
        <f>IFERROR(Tableau17[[#This Row],[2008-T1-MACROEXTRDROITE]]/Tableau17[[#This Row],[2008-T1-MACROTOTALE]],"")</f>
        <v>5.8737151248164463E-2</v>
      </c>
      <c r="MV198" s="26">
        <f>IFERROR(Tableau17[[#This Row],[2008-T1-MACRODROITE]]/Tableau17[[#This Row],[2008-T1-MACROTOTALE]],"")</f>
        <v>0.60499265785609402</v>
      </c>
      <c r="MW198" s="26">
        <f>IFERROR(Tableau17[[#This Row],[2008-T1-MACROCENTRE]]/Tableau17[[#This Row],[2008-T1-MACROTOTALE]],"")</f>
        <v>0</v>
      </c>
      <c r="MX198" s="26">
        <f>IFERROR(Tableau17[[#This Row],[2008-T1-MACROGAUCHE]]/Tableau17[[#This Row],[2008-T1-MACROTOTALE]],"")</f>
        <v>0.33627019089574156</v>
      </c>
      <c r="MY198" s="26">
        <f>IFERROR(Tableau17[[#This Row],[2008-T1-MACROAUTRE]]/Tableau17[[#This Row],[2008-T1-MACROTOTALE]],"")</f>
        <v>0</v>
      </c>
      <c r="MZ198" s="26" t="str">
        <f>IFERROR(Tableau17[[#This Row],[2008-T2-MACROEXTRDROITE]]/Tableau17[[#This Row],[2008-T2-MACROTOTALE]],"")</f>
        <v/>
      </c>
      <c r="NA198" s="26" t="str">
        <f>IFERROR(Tableau17[[#This Row],[2008-T2-MACRODROITE]]/Tableau17[[#This Row],[2008-T2-MACROTOTALE]],"")</f>
        <v/>
      </c>
      <c r="NB198" s="26" t="str">
        <f>IFERROR(Tableau17[[#This Row],[2008-T2-MACROCENTRE]]/Tableau17[[#This Row],[2008-T2-MACROTOTALE]],"")</f>
        <v/>
      </c>
      <c r="NC198" s="26" t="str">
        <f>IFERROR(Tableau17[[#This Row],[2008-T2-MACROGAUCHE]]/Tableau17[[#This Row],[2008-T2-MACROTOTALE]],"")</f>
        <v/>
      </c>
      <c r="ND198" s="26" t="str">
        <f>IFERROR(Tableau17[[#This Row],[2008-T2-MACROAUTRE]]/Tableau17[[#This Row],[2008-T2-MACROTOTALE]],"")</f>
        <v/>
      </c>
      <c r="NE198" s="26">
        <f>IFERROR(Tableau17[[#This Row],[2014-T1-MACROEXTRDROITE]]/Tableau17[[#This Row],[2014-T1-MACROTOTALE]],"")</f>
        <v>0.14132104454685099</v>
      </c>
      <c r="NF198" s="26">
        <f>IFERROR(Tableau17[[#This Row],[2014-T1-MACRODROITE]]/Tableau17[[#This Row],[2014-T1-MACROTOTALE]],"")</f>
        <v>0.49923195084485406</v>
      </c>
      <c r="NG198" s="26">
        <f>IFERROR(Tableau17[[#This Row],[2014-T1-MACROCENTRE]]/Tableau17[[#This Row],[2014-T1-MACROTOTALE]],"")</f>
        <v>0</v>
      </c>
      <c r="NH198" s="26">
        <f>IFERROR(Tableau17[[#This Row],[2014-T1-MACROGAUCHE]]/Tableau17[[#This Row],[2014-T1-MACROTOTALE]],"")</f>
        <v>0.35944700460829493</v>
      </c>
      <c r="NI198" s="26">
        <f>IFERROR(Tableau17[[#This Row],[2014-T1-MACROAUTRE]]/Tableau17[[#This Row],[2014-T1-MACROTOTALE]],"")</f>
        <v>0</v>
      </c>
      <c r="NJ198" s="26" t="str">
        <f>IFERROR(Tableau17[[#This Row],[2014-T2-MACROEXTRDROITE]]/Tableau17[[#This Row],[2014-T2-MACROTOTALE]],"")</f>
        <v/>
      </c>
      <c r="NK198" s="26" t="str">
        <f>IFERROR(Tableau17[[#This Row],[2014-T2-MACRODROITE]]/Tableau17[[#This Row],[2014-T2-MACROTOTALE]],"")</f>
        <v/>
      </c>
      <c r="NL198" s="26" t="str">
        <f>IFERROR(Tableau17[[#This Row],[2014-T2-MACROCENTRE]]/Tableau17[[#This Row],[2014-T2-MACROTOTALE]],"")</f>
        <v/>
      </c>
      <c r="NM198" s="26" t="str">
        <f>IFERROR(Tableau17[[#This Row],[2014-T2-MACROGAUCHE]]/Tableau17[[#This Row],[2014-T2-MACROTOTALE]],"")</f>
        <v/>
      </c>
      <c r="NN198" s="26" t="str">
        <f>IFERROR(Tableau17[[#This Row],[2014-T2-MACROAUTRE]]/Tableau17[[#This Row],[2014-T2-MACROTOTALE]],"")</f>
        <v/>
      </c>
      <c r="NO198" s="26">
        <f>IFERROR( Tableau17[[#This Row],[2015-T1-MACROEXTRDROITE]]/Tableau17[[#This Row],[2015-T1-MACROTOTALE]],"")</f>
        <v>0.21042830540037244</v>
      </c>
      <c r="NP198" s="26">
        <f>IFERROR(Tableau17[[#This Row],[2015-T1-MACRODROITE]]/Tableau17[[#This Row],[2015-T1-MACROTOTALE]],"")</f>
        <v>0.38919925512104281</v>
      </c>
      <c r="NQ198" s="26">
        <f>IFERROR(Tableau17[[#This Row],[2015-T1-MACROCENTRE]]/Tableau17[[#This Row],[2015-T1-MACROTOTALE]],"")</f>
        <v>5.027932960893855E-2</v>
      </c>
      <c r="NR198" s="26">
        <f>IFERROR(Tableau17[[#This Row],[2015-T1-MACROGAUCHE]]/Tableau17[[#This Row],[2015-T1-MACROTOTALE]],"")</f>
        <v>0.3500931098696462</v>
      </c>
      <c r="NS198" s="26">
        <f>IFERROR(Tableau17[[#This Row],[2015-T1-MACROAUTRE]]/Tableau17[[#This Row],[2015-T1-MACROTOTALE]],"")</f>
        <v>0</v>
      </c>
      <c r="NT198" s="26">
        <f>IFERROR(Tableau17[[#This Row],[2015-T2-MACROEXTRDROITE]]/Tableau17[[#This Row],[2015-T2-MACROTOTALE]],"")</f>
        <v>0.23060344827586207</v>
      </c>
      <c r="NU198" s="26">
        <f>IFERROR(Tableau17[[#This Row],[2015-T2-MACRODROITE]]/Tableau17[[#This Row],[2015-T2-MACROTOTALE]],"")</f>
        <v>0.7693965517241379</v>
      </c>
      <c r="NV198" s="26">
        <f>IFERROR(Tableau17[[#This Row],[2015-T2-MACROCENTRE]]/Tableau17[[#This Row],[2015-T2-MACROTOTALE]],"")</f>
        <v>0</v>
      </c>
      <c r="NW198" s="26">
        <f>IFERROR(Tableau17[[#This Row],[2015-T2-MACROGAUCHE]]/Tableau17[[#This Row],[2015-T2-MACROTOTALE]],"")</f>
        <v>0</v>
      </c>
      <c r="NX198" s="26">
        <f>IFERROR(Tableau17[[#This Row],[2015-T2-MACROAUTRE]]/Tableau17[[#This Row],[2015-T2-MACROTOTALE]],"")</f>
        <v>0</v>
      </c>
      <c r="NY198" s="26">
        <f>IFERROR(Tableau17[[#This Row],[2017-T1-MACROEXTRDROITE]]/Tableau17[[#This Row],[2017-T1-MACROTOTALE]],"")</f>
        <v>0.16</v>
      </c>
      <c r="NZ198" s="26">
        <f>IFERROR(Tableau17[[#This Row],[2017-T1-MACRODROITE]]/Tableau17[[#This Row],[2017-T1-MACROTOTALE]],"")</f>
        <v>0.31444444444444447</v>
      </c>
      <c r="OA198" s="26">
        <f>IFERROR(Tableau17[[#This Row],[2017-T1-MACROCENTRE]]/Tableau17[[#This Row],[2017-T1-MACROTOTALE]],"")</f>
        <v>0.26111111111111113</v>
      </c>
      <c r="OB198" s="26">
        <f>IFERROR(Tableau17[[#This Row],[2017-T1-MACROGAUCHE]]/Tableau17[[#This Row],[2017-T1-MACROTOTALE]],"")</f>
        <v>0.26</v>
      </c>
      <c r="OC198" s="26">
        <f>IFERROR(Tableau17[[#This Row],[2017-T1-MACROAUTRE]]/Tableau17[[#This Row],[2017-T1-MACROTOTALE]],"")</f>
        <v>4.4444444444444444E-3</v>
      </c>
      <c r="OD198" s="26">
        <f>IFERROR(Tableau17[[#This Row],[2017-T2-MACROEXTRDROITE]]/Tableau17[[#This Row],[2017-T2-MACROTOTALE]],"")</f>
        <v>0.22467532467532467</v>
      </c>
      <c r="OE198" s="26">
        <f>IFERROR(Tableau17[[#This Row],[2017-T2-MACRODROITE]]/Tableau17[[#This Row],[2017-T2-MACROTOTALE]],"")</f>
        <v>0</v>
      </c>
      <c r="OF198" s="26">
        <f>IFERROR(Tableau17[[#This Row],[2017-T2-MACROCENTRE]]/Tableau17[[#This Row],[2017-T2-MACROTOTALE]],"")</f>
        <v>0.77532467532467531</v>
      </c>
      <c r="OG198" s="26">
        <f>IFERROR(Tableau17[[#This Row],[2017-T2-MACROGAUCHE]]/Tableau17[[#This Row],[2017-T2-MACROTOTALE]],"")</f>
        <v>0</v>
      </c>
      <c r="OH198" s="26">
        <f>IFERROR(Tableau17[[#This Row],[2017-T2-MACROAUTRE]]/Tableau17[[#This Row],[2017-T2-MACROTOTALE]],"")</f>
        <v>0</v>
      </c>
      <c r="OI198" s="26">
        <f>IFERROR(Tableau17[[#This Row],[2019-T1-MACROEXTRDROITE]]/Tableau17[[#This Row],[2019-T1-MACROTOTALE]],"")</f>
        <v>0.17077798861480076</v>
      </c>
      <c r="OJ198" s="26">
        <f>IFERROR(Tableau17[[#This Row],[2019-T1-MACRODROITE]]/Tableau17[[#This Row],[2019-T1-MACROTOTALE]],"")</f>
        <v>0.13092979127134724</v>
      </c>
      <c r="OK198" s="26">
        <f>IFERROR(Tableau17[[#This Row],[2019-T1-MACROCENTRE]]/Tableau17[[#This Row],[2019-T1-MACROTOTALE]],"")</f>
        <v>0.31119544592030363</v>
      </c>
      <c r="OL198" s="26">
        <f>IFERROR(Tableau17[[#This Row],[2019-T1-MACROGAUCHE]]/Tableau17[[#This Row],[2019-T1-MACROTOTALE]],"")</f>
        <v>0.35104364326375709</v>
      </c>
      <c r="OM198" s="26">
        <f>IFERROR(Tableau17[[#This Row],[2019-T1-MACROAUTRE]]/Tableau17[[#This Row],[2019-T1-MACROTOTALE]],"")</f>
        <v>3.6053130929791274E-2</v>
      </c>
      <c r="ON198" s="26">
        <f>IFERROR(Tableau17[[#This Row],[2020-T1-MACROEXTRDROITE]]/Tableau17[[#This Row],[2020-T1-MACROTOTALE]],"")</f>
        <v>9.4562647754137114E-2</v>
      </c>
      <c r="OO198" s="26">
        <f>IFERROR(Tableau17[[#This Row],[2020-T1-MACRODROITE]]/Tableau17[[#This Row],[2020-T1-MACROTOTALE]],"")</f>
        <v>0.35933806146572106</v>
      </c>
      <c r="OP198" s="26">
        <f>IFERROR(Tableau17[[#This Row],[2020-T1-MACROCENTRE]]/Tableau17[[#This Row],[2020-T1-MACROTOTALE]],"")</f>
        <v>0.15130023640661938</v>
      </c>
      <c r="OQ198" s="26">
        <f>IFERROR(Tableau17[[#This Row],[2020-T1-MACROGAUCHE]]/Tableau17[[#This Row],[2020-T1-MACROTOTALE]],"")</f>
        <v>0.39479905437352247</v>
      </c>
      <c r="OR198" s="26">
        <f>IFERROR(Tableau17[[#This Row],[2020-T1-MACROAUTRE]]/Tableau17[[#This Row],[2020-T1-MACROTOTALE]],"")</f>
        <v>0</v>
      </c>
      <c r="OS198" s="26">
        <f>IFERROR(Tableau17[[#This Row],[2017 (L)-T1-MACROEXTRDROITE]]/Tableau17[[#This Row],[2017 (L)-T1-MACROTOTALE]],"")</f>
        <v>1.893939393939394E-2</v>
      </c>
      <c r="OT198" s="26">
        <f>IFERROR(Tableau17[[#This Row],[2017 (L)-T1-MACRODROITE]]/Tableau17[[#This Row],[2017 (L)-T1-MACROTOTALE]],"")</f>
        <v>0.32386363636363635</v>
      </c>
      <c r="OU198" s="26">
        <f>IFERROR(Tableau17[[#This Row],[2017 (L)-T1-MACROCENTRE]]/Tableau17[[#This Row],[2017 (L)-T1-MACROTOTALE]],"")</f>
        <v>0.42234848484848486</v>
      </c>
      <c r="OV198" s="26">
        <f>IFERROR(Tableau17[[#This Row],[2017 (L)-T1-MACROGAUCHE]]/Tableau17[[#This Row],[2017 (L)-T1-MACROTOTALE]],"")</f>
        <v>0.22537878787878787</v>
      </c>
      <c r="OW198" s="26">
        <f>IFERROR(Tableau17[[#This Row],[2017 (L)-T1-MACROAUTRE]]/Tableau17[[#This Row],[2017 (L)-T1-MACROTOTALE]],"")</f>
        <v>9.46969696969697E-3</v>
      </c>
      <c r="OX198" s="26">
        <f>IFERROR(Tableau17[[#This Row],[2017 (L)-T2-MACROEXTRDROITE]]/Tableau17[[#This Row],[2017 (L)-T2-MACROTOTALE]],"")</f>
        <v>0</v>
      </c>
      <c r="OY198" s="26">
        <f>IFERROR(Tableau17[[#This Row],[2017 (L)-T2-MACRODROITE]]/Tableau17[[#This Row],[2017 (L)-T2-MACROTOTALE]],"")</f>
        <v>0</v>
      </c>
      <c r="OZ198" s="26">
        <f>IFERROR(Tableau17[[#This Row],[2017 (L)-T2-MACROCENTRE]]/Tableau17[[#This Row],[2017 (L)-T2-MACROTOTALE]],"")</f>
        <v>0.65577889447236182</v>
      </c>
      <c r="PA198" s="26">
        <f>IFERROR(Tableau17[[#This Row],[2017 (L)-T2-MACROGAUCHE]]/Tableau17[[#This Row],[2017 (L)-T2-MACROTOTALE]],"")</f>
        <v>0.34422110552763818</v>
      </c>
      <c r="PB198" s="26">
        <f>IFERROR(Tableau17[[#This Row],[2017 (L)-T2-MACROAUTRE]]/Tableau17[[#This Row],[2017 (L)-T2-MACROTOTALE]],"")</f>
        <v>0</v>
      </c>
      <c r="PC198" s="26">
        <f>IFERROR(Tableau17[[#This Row],[2008_T1_PROCUS]]/Tableau17[[#This Row],[2008_T1_INSCRITS]],0)</f>
        <v>1.8502943650126155E-2</v>
      </c>
      <c r="PD198" s="26">
        <f>IFERROR(Tableau17[[#This Row],[2008_T2_PROCUS]]/Tableau17[[#This Row],[2008_T2_INSCRITS]],0)</f>
        <v>0</v>
      </c>
      <c r="PE198" s="26">
        <f>Tableau17[[#This Row],[2014_T1_PROCUS]]/Tableau17[[#This Row],[2014_T1_INSCRITS]]</f>
        <v>1.1363636363636364E-2</v>
      </c>
      <c r="PF198" s="26">
        <f>IFERROR(Tableau17[[#This Row],[2014_T2_PROCUS]]/Tableau17[[#This Row],[2014_T2_INSCRITS]],0)</f>
        <v>0</v>
      </c>
    </row>
    <row r="199" spans="1:422" x14ac:dyDescent="0.2">
      <c r="A199" s="1">
        <v>3</v>
      </c>
      <c r="B199" s="1" t="s">
        <v>312</v>
      </c>
      <c r="C199" s="1" t="s">
        <v>313</v>
      </c>
      <c r="D199" s="1" t="s">
        <v>313</v>
      </c>
      <c r="E199" s="1">
        <v>552</v>
      </c>
      <c r="F199" s="1">
        <v>5.3916599999999999</v>
      </c>
      <c r="G199" s="1">
        <v>43.291986999999999</v>
      </c>
      <c r="H199" s="3">
        <v>1160</v>
      </c>
      <c r="I199" s="3">
        <v>195</v>
      </c>
      <c r="L199" s="1">
        <v>55</v>
      </c>
      <c r="M199" s="1">
        <v>9</v>
      </c>
      <c r="O199" s="1">
        <v>1</v>
      </c>
      <c r="P199" s="1">
        <v>47</v>
      </c>
      <c r="Q199" s="1">
        <v>33</v>
      </c>
      <c r="R199" s="1">
        <v>61</v>
      </c>
      <c r="S199" s="1">
        <v>188</v>
      </c>
      <c r="T199" s="1">
        <v>52</v>
      </c>
      <c r="U199" s="1">
        <v>446</v>
      </c>
      <c r="V199" s="1">
        <v>1059</v>
      </c>
      <c r="W199" s="1">
        <v>595</v>
      </c>
      <c r="X199" s="1">
        <v>12</v>
      </c>
      <c r="Y199" s="2">
        <v>0.56185079999999998</v>
      </c>
      <c r="Z199" s="1">
        <v>1059</v>
      </c>
      <c r="AA199" s="1">
        <v>616</v>
      </c>
      <c r="AB199" s="1">
        <v>5</v>
      </c>
      <c r="AC199" s="2">
        <v>0.58168083000000004</v>
      </c>
      <c r="AD199" s="1">
        <v>1160</v>
      </c>
      <c r="AE199" s="1">
        <v>456</v>
      </c>
      <c r="AF199" s="2">
        <v>0.39310345000000002</v>
      </c>
      <c r="AG199" s="1">
        <f t="shared" si="3"/>
        <v>195</v>
      </c>
      <c r="AH199" s="1">
        <v>1088</v>
      </c>
      <c r="AI199" s="1">
        <v>668</v>
      </c>
      <c r="AJ199" s="1">
        <v>5</v>
      </c>
      <c r="AK199" s="2">
        <v>0.61397058999999998</v>
      </c>
      <c r="AL199" s="1">
        <v>1088</v>
      </c>
      <c r="AM199" s="1">
        <v>695</v>
      </c>
      <c r="AN199" s="1">
        <v>21</v>
      </c>
      <c r="AO199" s="2">
        <v>0.63878676000000001</v>
      </c>
      <c r="AP199" s="1">
        <v>1036</v>
      </c>
      <c r="AQ199" s="1">
        <v>501</v>
      </c>
      <c r="AR199" s="2">
        <v>0.48359073000000002</v>
      </c>
      <c r="AS199" s="1">
        <v>1036</v>
      </c>
      <c r="AT199" s="1">
        <v>497</v>
      </c>
      <c r="AU199" s="2">
        <v>0.47972973000000002</v>
      </c>
      <c r="AV199" s="1">
        <v>1074</v>
      </c>
      <c r="AW199" s="1">
        <v>559</v>
      </c>
      <c r="AX199" s="2">
        <v>0.52048417000000002</v>
      </c>
      <c r="AY199" s="1">
        <v>1074</v>
      </c>
      <c r="AZ199" s="1">
        <v>465</v>
      </c>
      <c r="BA199" s="2">
        <v>0.43296088999999999</v>
      </c>
      <c r="BB199" s="1">
        <v>1076</v>
      </c>
      <c r="BC199" s="1">
        <v>812</v>
      </c>
      <c r="BD199" s="2">
        <v>0.75464684000000004</v>
      </c>
      <c r="BE199" s="1">
        <v>1075</v>
      </c>
      <c r="BF199" s="1">
        <v>765</v>
      </c>
      <c r="BG199" s="2">
        <v>0.71162791000000003</v>
      </c>
      <c r="BH199" s="1">
        <v>1080</v>
      </c>
      <c r="BI199" s="1">
        <v>556</v>
      </c>
      <c r="BJ199" s="2">
        <v>0.51481480999999996</v>
      </c>
      <c r="BK199" s="1">
        <v>42</v>
      </c>
      <c r="BL199" s="1">
        <v>2</v>
      </c>
      <c r="BM199" s="1">
        <v>6</v>
      </c>
      <c r="BN199" s="1">
        <v>39</v>
      </c>
      <c r="BO199" s="1">
        <v>56</v>
      </c>
      <c r="BP199" s="1">
        <v>251</v>
      </c>
      <c r="BQ199" s="1">
        <v>253</v>
      </c>
      <c r="BR199" s="1">
        <v>649</v>
      </c>
      <c r="BT199" s="1">
        <v>335</v>
      </c>
      <c r="BU199" s="1">
        <v>338</v>
      </c>
      <c r="BW199" s="1">
        <v>673</v>
      </c>
      <c r="BX199" s="1">
        <v>10</v>
      </c>
      <c r="BY199" s="1">
        <v>2</v>
      </c>
      <c r="BZ199" s="1">
        <v>34</v>
      </c>
      <c r="CB199" s="1">
        <v>51</v>
      </c>
      <c r="CC199" s="1">
        <v>119</v>
      </c>
      <c r="CD199" s="1">
        <v>210</v>
      </c>
      <c r="CE199" s="1">
        <v>148</v>
      </c>
      <c r="CF199" s="1">
        <v>574</v>
      </c>
      <c r="CG199" s="1">
        <v>116</v>
      </c>
      <c r="CH199" s="1">
        <v>267</v>
      </c>
      <c r="CI199" s="1">
        <v>203</v>
      </c>
      <c r="CJ199" s="1">
        <v>586</v>
      </c>
      <c r="CK199" s="1">
        <v>9</v>
      </c>
      <c r="CO199" s="1">
        <v>64</v>
      </c>
      <c r="CP199" s="1">
        <v>154</v>
      </c>
      <c r="CR199" s="1">
        <v>12</v>
      </c>
      <c r="CT199" s="1">
        <v>125</v>
      </c>
      <c r="CU199" s="1">
        <v>116</v>
      </c>
      <c r="CW199" s="1">
        <v>480</v>
      </c>
      <c r="CY199" s="1">
        <v>162</v>
      </c>
      <c r="DA199" s="1">
        <v>273</v>
      </c>
      <c r="DC199" s="1">
        <v>435</v>
      </c>
      <c r="DD199" s="1">
        <v>15</v>
      </c>
      <c r="DE199" s="1">
        <v>3</v>
      </c>
      <c r="DF199" s="1">
        <v>8</v>
      </c>
      <c r="DG199" s="1">
        <v>15</v>
      </c>
      <c r="DH199" s="1">
        <v>1</v>
      </c>
      <c r="DI199" s="1">
        <v>45</v>
      </c>
      <c r="DK199" s="1">
        <v>6</v>
      </c>
      <c r="DL199" s="1">
        <v>134</v>
      </c>
      <c r="DN199" s="1">
        <v>59</v>
      </c>
      <c r="DP199" s="1">
        <v>12</v>
      </c>
      <c r="DQ199" s="1">
        <v>1</v>
      </c>
      <c r="DR199" s="1">
        <v>159</v>
      </c>
      <c r="DU199" s="1">
        <v>458</v>
      </c>
      <c r="DV199" s="1">
        <v>231</v>
      </c>
      <c r="DZ199" s="1">
        <v>201</v>
      </c>
      <c r="EA199" s="1">
        <v>432</v>
      </c>
      <c r="EB199" s="1">
        <v>6</v>
      </c>
      <c r="EC199" s="1">
        <v>6</v>
      </c>
      <c r="ED199" s="1">
        <v>2</v>
      </c>
      <c r="EE199" s="1">
        <v>20</v>
      </c>
      <c r="EF199" s="1">
        <v>122</v>
      </c>
      <c r="EG199" s="1">
        <v>56</v>
      </c>
      <c r="EH199" s="1">
        <v>5</v>
      </c>
      <c r="EI199" s="1">
        <v>159</v>
      </c>
      <c r="EJ199" s="1">
        <v>239</v>
      </c>
      <c r="EK199" s="1">
        <v>178</v>
      </c>
      <c r="EL199" s="1">
        <v>8</v>
      </c>
      <c r="EM199" s="1">
        <v>801</v>
      </c>
      <c r="EN199" s="1">
        <v>211</v>
      </c>
      <c r="EO199" s="1">
        <v>481</v>
      </c>
      <c r="EP199" s="1">
        <v>692</v>
      </c>
      <c r="EQ199" s="1">
        <v>0</v>
      </c>
      <c r="ER199" s="1">
        <v>4</v>
      </c>
      <c r="ES199" s="1">
        <v>4</v>
      </c>
      <c r="ET199" s="1">
        <v>53</v>
      </c>
      <c r="EU199" s="1">
        <v>5</v>
      </c>
      <c r="EV199" s="1">
        <v>113</v>
      </c>
      <c r="EW199" s="1">
        <v>39</v>
      </c>
      <c r="EX199" s="1">
        <v>3</v>
      </c>
      <c r="EY199" s="1">
        <v>9</v>
      </c>
      <c r="EZ199" s="1">
        <v>24</v>
      </c>
      <c r="FA199" s="1">
        <v>0</v>
      </c>
      <c r="FB199" s="1">
        <v>0</v>
      </c>
      <c r="FC199" s="1">
        <v>0</v>
      </c>
      <c r="FD199" s="1">
        <v>0</v>
      </c>
      <c r="FE199" s="1">
        <v>0</v>
      </c>
      <c r="FF199" s="1">
        <v>1</v>
      </c>
      <c r="FG199" s="1">
        <v>0</v>
      </c>
      <c r="FH199" s="1">
        <v>10</v>
      </c>
      <c r="FI199" s="1">
        <v>0</v>
      </c>
      <c r="FJ199" s="1">
        <v>39</v>
      </c>
      <c r="FK199" s="1">
        <v>20</v>
      </c>
      <c r="FL199" s="1">
        <v>0</v>
      </c>
      <c r="FM199" s="1">
        <v>114</v>
      </c>
      <c r="FN199" s="1">
        <v>11</v>
      </c>
      <c r="FO199" s="1">
        <v>2</v>
      </c>
      <c r="FP199" s="1">
        <v>84</v>
      </c>
      <c r="FQ199" s="1">
        <v>0</v>
      </c>
      <c r="FR199" s="1">
        <f>SUM(Tableau17[[#This Row],[2019-T1-ALEXANDRE Audric]:[2019-T1-MARIE Florie]])</f>
        <v>535</v>
      </c>
      <c r="FS199" s="1">
        <v>62</v>
      </c>
      <c r="FT199" s="1">
        <v>295</v>
      </c>
      <c r="FU199" s="1">
        <v>0</v>
      </c>
      <c r="FV199" s="1">
        <v>292</v>
      </c>
      <c r="FW199" s="1">
        <v>0</v>
      </c>
      <c r="FX199" s="1">
        <v>649</v>
      </c>
      <c r="FY199" s="1">
        <v>0</v>
      </c>
      <c r="FZ199" s="1">
        <v>338</v>
      </c>
      <c r="GA199" s="1">
        <v>0</v>
      </c>
      <c r="GB199" s="1">
        <v>335</v>
      </c>
      <c r="GC199" s="1">
        <v>0</v>
      </c>
      <c r="GD199" s="1">
        <v>673</v>
      </c>
      <c r="GE199" s="1">
        <v>119</v>
      </c>
      <c r="GF199" s="1">
        <v>212</v>
      </c>
      <c r="GG199" s="1">
        <v>10</v>
      </c>
      <c r="GH199" s="1">
        <v>233</v>
      </c>
      <c r="GI199" s="1">
        <v>0</v>
      </c>
      <c r="GJ199" s="1">
        <v>574</v>
      </c>
      <c r="GK199" s="1">
        <v>116</v>
      </c>
      <c r="GL199" s="1">
        <v>267</v>
      </c>
      <c r="GM199" s="1">
        <v>0</v>
      </c>
      <c r="GN199" s="1">
        <v>203</v>
      </c>
      <c r="GO199" s="1">
        <v>0</v>
      </c>
      <c r="GP199" s="1">
        <v>586</v>
      </c>
      <c r="GQ199" s="1">
        <v>154</v>
      </c>
      <c r="GR199" s="1">
        <v>125</v>
      </c>
      <c r="GS199" s="1">
        <v>0</v>
      </c>
      <c r="GT199" s="1">
        <v>192</v>
      </c>
      <c r="GU199" s="1">
        <v>9</v>
      </c>
      <c r="GV199" s="1">
        <v>480</v>
      </c>
      <c r="GW199" s="1">
        <v>162</v>
      </c>
      <c r="GX199" s="1">
        <v>273</v>
      </c>
      <c r="GY199" s="1">
        <v>0</v>
      </c>
      <c r="GZ199" s="1">
        <v>0</v>
      </c>
      <c r="HA199" s="1">
        <v>0</v>
      </c>
      <c r="HB199" s="1">
        <v>435</v>
      </c>
      <c r="HC199" s="1">
        <v>187</v>
      </c>
      <c r="HD199" s="1">
        <v>122</v>
      </c>
      <c r="HE199" s="1">
        <v>178</v>
      </c>
      <c r="HF199" s="1">
        <v>309</v>
      </c>
      <c r="HG199" s="1">
        <v>5</v>
      </c>
      <c r="HH199" s="1">
        <v>801</v>
      </c>
      <c r="HI199" s="1">
        <v>211</v>
      </c>
      <c r="HJ199" s="1">
        <v>0</v>
      </c>
      <c r="HK199" s="1">
        <v>481</v>
      </c>
      <c r="HL199" s="1">
        <v>0</v>
      </c>
      <c r="HM199" s="1">
        <v>0</v>
      </c>
      <c r="HN199" s="1">
        <v>692</v>
      </c>
      <c r="HO199" s="1">
        <v>130</v>
      </c>
      <c r="HP199" s="1">
        <v>50</v>
      </c>
      <c r="HQ199" s="1">
        <v>84</v>
      </c>
      <c r="HR199" s="1">
        <v>254</v>
      </c>
      <c r="HS199" s="1">
        <v>25</v>
      </c>
      <c r="HT199" s="1">
        <v>543</v>
      </c>
      <c r="HU199" s="1">
        <v>61</v>
      </c>
      <c r="HV199" s="1">
        <v>102</v>
      </c>
      <c r="HW199" s="1">
        <v>33</v>
      </c>
      <c r="HX199" s="1">
        <v>250</v>
      </c>
      <c r="HY199" s="1">
        <v>0</v>
      </c>
      <c r="HZ199" s="1">
        <v>446</v>
      </c>
      <c r="IA199" s="1">
        <v>8</v>
      </c>
      <c r="IB199" s="1">
        <v>74</v>
      </c>
      <c r="IC199" s="1">
        <v>159</v>
      </c>
      <c r="ID199" s="1">
        <v>213</v>
      </c>
      <c r="IE199" s="1">
        <v>4</v>
      </c>
      <c r="IF199" s="1">
        <v>458</v>
      </c>
      <c r="IG199" s="1">
        <v>0</v>
      </c>
      <c r="IH199" s="1">
        <v>0</v>
      </c>
      <c r="II199" s="1">
        <v>201</v>
      </c>
      <c r="IJ199" s="1">
        <v>231</v>
      </c>
      <c r="IK199" s="1">
        <v>0</v>
      </c>
      <c r="IL199" s="1">
        <v>432</v>
      </c>
      <c r="IM199" s="26">
        <f>IFERROR(Tableau17[[#This Row],[LDIV]]/Tableau17[[#This Row],[Total général]],"")</f>
        <v>0</v>
      </c>
      <c r="IN199" s="26">
        <f>IFERROR(Tableau17[[#This Row],[LDVC]]/Tableau17[[#This Row],[Total général]],"")</f>
        <v>0</v>
      </c>
      <c r="IO199" s="26">
        <f>IFERROR(Tableau17[[#This Row],[LDVD]]/Tableau17[[#This Row],[Total général]],"")</f>
        <v>0.12331838565022421</v>
      </c>
      <c r="IP199" s="26">
        <f>IFERROR(Tableau17[[#This Row],[LDVG]]/Tableau17[[#This Row],[Total général]],"")</f>
        <v>2.0179372197309416E-2</v>
      </c>
      <c r="IQ199" s="26">
        <f>IFERROR(Tableau17[[#This Row],[LEXD]]/Tableau17[[#This Row],[Total général]],"")</f>
        <v>0</v>
      </c>
      <c r="IR199" s="26">
        <f>IFERROR(Tableau17[[#This Row],[LEXG]]/Tableau17[[#This Row],[Total général]],"")</f>
        <v>2.242152466367713E-3</v>
      </c>
      <c r="IS199" s="26">
        <f>IFERROR(Tableau17[[#This Row],[LLR]]/Tableau17[[#This Row],[Total général]],"")</f>
        <v>0.10538116591928251</v>
      </c>
      <c r="IT199" s="26">
        <f>IFERROR(Tableau17[[#This Row],[LREM]]/Tableau17[[#This Row],[Total général]],"")</f>
        <v>7.3991031390134535E-2</v>
      </c>
      <c r="IU199" s="26">
        <f>IFERROR(Tableau17[[#This Row],[LRN]]/Tableau17[[#This Row],[Total général]],"")</f>
        <v>0.1367713004484305</v>
      </c>
      <c r="IV199" s="26">
        <f>IFERROR(Tableau17[[#This Row],[LUG]]/Tableau17[[#This Row],[Total général]],"")</f>
        <v>0.42152466367713004</v>
      </c>
      <c r="IW199" s="26">
        <f>IFERROR(Tableau17[[#This Row],[LVEC]]/Tableau17[[#This Row],[Total général]],"")</f>
        <v>0.11659192825112108</v>
      </c>
      <c r="IX199" s="26">
        <f>IFERROR(Tableau17[[#This Row],[2008-T1-LCMD]]/Tableau17[[#This Row],[2008-T1-TOTAL]],"")</f>
        <v>6.4714946070878271E-2</v>
      </c>
      <c r="IY199" s="26">
        <f>IFERROR(Tableau17[[#This Row],[2008-T1-LDVD]]/Tableau17[[#This Row],[2008-T1-TOTAL]],"")</f>
        <v>3.0816640986132513E-3</v>
      </c>
      <c r="IZ199" s="26">
        <f>IFERROR(Tableau17[[#This Row],[2008-T1-LEXD]]/Tableau17[[#This Row],[2008-T1-TOTAL]],"")</f>
        <v>9.2449922958397542E-3</v>
      </c>
      <c r="JA199" s="26">
        <f>IFERROR(Tableau17[[#This Row],[2008-T1-LEXG]]/Tableau17[[#This Row],[2008-T1-TOTAL]],"")</f>
        <v>6.0092449922958396E-2</v>
      </c>
      <c r="JB199" s="26">
        <f>IFERROR(Tableau17[[#This Row],[2008-T1-LFN]]/Tableau17[[#This Row],[2008-T1-TOTAL]],"")</f>
        <v>8.6286594761171037E-2</v>
      </c>
      <c r="JC199" s="26">
        <f>IFERROR(Tableau17[[#This Row],[2008-T1-LMAJ]]/Tableau17[[#This Row],[2008-T1-TOTAL]],"")</f>
        <v>0.38674884437596302</v>
      </c>
      <c r="JD199" s="26">
        <f>IFERROR(Tableau17[[#This Row],[2008-T1-LUG]]/Tableau17[[#This Row],[2008-T1-TOTAL]],"")</f>
        <v>0.38983050847457629</v>
      </c>
      <c r="JE199" s="26">
        <f>IFERROR(Tableau17[[#This Row],[2008-T2-LFN]]/Tableau17[[#This Row],[2008-T2-TOTAL]],"")</f>
        <v>0</v>
      </c>
      <c r="JF199" s="26">
        <f>IFERROR(Tableau17[[#This Row],[2008-T2-LGC]]/Tableau17[[#This Row],[2008-T2-TOTAL]],"")</f>
        <v>0.49777117384843983</v>
      </c>
      <c r="JG199" s="26">
        <f>IFERROR(Tableau17[[#This Row],[2008-T2-LMAJ]]/Tableau17[[#This Row],[2008-T2-TOTAL]],"")</f>
        <v>0.50222882615156017</v>
      </c>
      <c r="JH199" s="26">
        <f>IFERROR(Tableau17[[#This Row],[2008-T2-LUG]]/Tableau17[[#This Row],[2008-T2-TOTAL]],"")</f>
        <v>0</v>
      </c>
      <c r="JI199" s="26">
        <f>IFERROR(Tableau17[[#This Row],[2014-T1-LDIV]]/Tableau17[[#This Row],[2014-T1-TOTAL]],"")</f>
        <v>1.7421602787456445E-2</v>
      </c>
      <c r="JJ199" s="26">
        <f>IFERROR(Tableau17[[#This Row],[2014-T1-LDVD]]/Tableau17[[#This Row],[2014-T1-TOTAL]],"")</f>
        <v>3.4843205574912892E-3</v>
      </c>
      <c r="JK199" s="26">
        <f>IFERROR(Tableau17[[#This Row],[2014-T1-LDVG]]/Tableau17[[#This Row],[2014-T1-TOTAL]],"")</f>
        <v>5.9233449477351915E-2</v>
      </c>
      <c r="JL199" s="26">
        <f>IFERROR(Tableau17[[#This Row],[2014-T1-LEXG]]/Tableau17[[#This Row],[2014-T1-TOTAL]],"")</f>
        <v>0</v>
      </c>
      <c r="JM199" s="26">
        <f>IFERROR(Tableau17[[#This Row],[2014-T1-LFG]]/Tableau17[[#This Row],[2014-T1-TOTAL]],"")</f>
        <v>8.885017421602788E-2</v>
      </c>
      <c r="JN199" s="26">
        <f>IFERROR(Tableau17[[#This Row],[2014-T1-LFN]]/Tableau17[[#This Row],[2014-T1-TOTAL]],"")</f>
        <v>0.2073170731707317</v>
      </c>
      <c r="JO199" s="26">
        <f>IFERROR(Tableau17[[#This Row],[2014-T1-LUD]]/Tableau17[[#This Row],[2014-T1-TOTAL]],"")</f>
        <v>0.36585365853658536</v>
      </c>
      <c r="JP199" s="26">
        <f>IFERROR(Tableau17[[#This Row],[2014-T1-LUG]]/Tableau17[[#This Row],[2014-T1-TOTAL]],"")</f>
        <v>0.25783972125435539</v>
      </c>
      <c r="JQ199" s="26">
        <f>IFERROR(Tableau17[[#This Row],[2014-T2-LFN]]/Tableau17[[#This Row],[2014-T2-TOTAL]],"")</f>
        <v>0.19795221843003413</v>
      </c>
      <c r="JR199" s="26">
        <f>IFERROR(Tableau17[[#This Row],[2014-T2-LUD]]/Tableau17[[#This Row],[2014-T2-TOTAL]],"")</f>
        <v>0.45563139931740615</v>
      </c>
      <c r="JS199" s="26">
        <f>IFERROR(Tableau17[[#This Row],[2014-T2-LUG]]/Tableau17[[#This Row],[2014-T2-TOTAL]],"")</f>
        <v>0.34641638225255972</v>
      </c>
      <c r="JT199" s="26">
        <f>IFERROR(Tableau17[[#This Row],[2015-T1-BC-DIV]]/Tableau17[[#This Row],[2015-T1-TOTAL]],"")</f>
        <v>1.8749999999999999E-2</v>
      </c>
      <c r="JU199" s="26">
        <f>IFERROR(Tableau17[[#This Row],[2015-T1-BC-DLF]]/Tableau17[[#This Row],[2015-T1-TOTAL]],"")</f>
        <v>0</v>
      </c>
      <c r="JV199" s="26">
        <f>IFERROR(Tableau17[[#This Row],[2015-T1-BC-DVD]]/Tableau17[[#This Row],[2015-T1-TOTAL]],"")</f>
        <v>0</v>
      </c>
      <c r="JW199" s="26">
        <f>IFERROR(Tableau17[[#This Row],[2015-T1-BC-DVG]]/Tableau17[[#This Row],[2015-T1-TOTAL]],"")</f>
        <v>0</v>
      </c>
      <c r="JX199" s="26">
        <f>IFERROR(Tableau17[[#This Row],[2015-T1-BC-FG]]/Tableau17[[#This Row],[2015-T1-TOTAL]],"")</f>
        <v>0.13333333333333333</v>
      </c>
      <c r="JY199" s="26">
        <f>IFERROR(Tableau17[[#This Row],[2015-T1-BC-FN]]/Tableau17[[#This Row],[2015-T1-TOTAL]],"")</f>
        <v>0.32083333333333336</v>
      </c>
      <c r="JZ199" s="26">
        <f>IFERROR(Tableau17[[#This Row],[2015-T1-BC-MDM]]/Tableau17[[#This Row],[2015-T1-TOTAL]],"")</f>
        <v>0</v>
      </c>
      <c r="KA199" s="26">
        <f>IFERROR(Tableau17[[#This Row],[2015-T1-BC-RDG]]/Tableau17[[#This Row],[2015-T1-TOTAL]],"")</f>
        <v>2.5000000000000001E-2</v>
      </c>
      <c r="KB199" s="26">
        <f>IFERROR(Tableau17[[#This Row],[2015-T1-BC-SOC]]/Tableau17[[#This Row],[2015-T1-TOTAL]],"")</f>
        <v>0</v>
      </c>
      <c r="KC199" s="26">
        <f>IFERROR(Tableau17[[#This Row],[2015-T1-BC-UD]]/Tableau17[[#This Row],[2015-T1-TOTAL]],"")</f>
        <v>0.26041666666666669</v>
      </c>
      <c r="KD199" s="26">
        <f>IFERROR(Tableau17[[#This Row],[2015-T1-BC-UG]]/Tableau17[[#This Row],[2015-T1-TOTAL]],"")</f>
        <v>0.24166666666666667</v>
      </c>
      <c r="KE199" s="26">
        <f>IFERROR(Tableau17[[#This Row],[2015-T1-BC-VEC]]/Tableau17[[#This Row],[2015-T1-TOTAL]],"")</f>
        <v>0</v>
      </c>
      <c r="KF199" s="26">
        <f>IFERROR(Tableau17[[#This Row],[2015-T2-BC-DVG]]/Tableau17[[#This Row],[2015-T2-TOTAL]],"")</f>
        <v>0</v>
      </c>
      <c r="KG199" s="26">
        <f>IFERROR(Tableau17[[#This Row],[2015-T2-BC-FN]]/Tableau17[[#This Row],[2015-T2-TOTAL]],"")</f>
        <v>0.3724137931034483</v>
      </c>
      <c r="KH199" s="26">
        <f>IFERROR(Tableau17[[#This Row],[2015-T2-BC-SOC]]/Tableau17[[#This Row],[2015-T2-TOTAL]],"")</f>
        <v>0</v>
      </c>
      <c r="KI199" s="26">
        <f>IFERROR(Tableau17[[#This Row],[2015-T2-BC-UD]]/Tableau17[[#This Row],[2015-T2-TOTAL]],"")</f>
        <v>0.62758620689655176</v>
      </c>
      <c r="KJ199" s="26">
        <f>IFERROR(Tableau17[[#This Row],[2015-T2-BC-UG]]/Tableau17[[#This Row],[2015-T2-TOTAL]],"")</f>
        <v>0</v>
      </c>
      <c r="KK199" s="26">
        <f>IFERROR(Tableau17[[#This Row],[2017 (L)-T1-COM]]/Tableau17[[#This Row],[2017 (L)-T1-TOTAL]],"")</f>
        <v>3.2751091703056769E-2</v>
      </c>
      <c r="KL199" s="26">
        <f>IFERROR(Tableau17[[#This Row],[2017 (L)-T1-DIV]]/Tableau17[[#This Row],[2017 (L)-T1-TOTAL]],"")</f>
        <v>6.5502183406113534E-3</v>
      </c>
      <c r="KM199" s="26">
        <f>IFERROR(Tableau17[[#This Row],[2017 (L)-T1-DLF]]/Tableau17[[#This Row],[2017 (L)-T1-TOTAL]],"")</f>
        <v>1.7467248908296942E-2</v>
      </c>
      <c r="KN199" s="26">
        <f>IFERROR(Tableau17[[#This Row],[2017 (L)-T1-DVD]]/Tableau17[[#This Row],[2017 (L)-T1-TOTAL]],"")</f>
        <v>3.2751091703056769E-2</v>
      </c>
      <c r="KO199" s="26">
        <f>IFERROR(Tableau17[[#This Row],[2017 (L)-T1-DVG]]/Tableau17[[#This Row],[2017 (L)-T1-TOTAL]],"")</f>
        <v>2.1834061135371178E-3</v>
      </c>
      <c r="KP199" s="26">
        <f>IFERROR(Tableau17[[#This Row],[2017 (L)-T1-ECO]]/Tableau17[[#This Row],[2017 (L)-T1-TOTAL]],"")</f>
        <v>9.8253275109170299E-2</v>
      </c>
      <c r="KQ199" s="26">
        <f>IFERROR(Tableau17[[#This Row],[2017 (L)-T1-EXD]]/Tableau17[[#This Row],[2017 (L)-T1-TOTAL]],"")</f>
        <v>0</v>
      </c>
      <c r="KR199" s="26">
        <f>IFERROR(Tableau17[[#This Row],[2017 (L)-T1-EXG]]/Tableau17[[#This Row],[2017 (L)-T1-TOTAL]],"")</f>
        <v>1.3100436681222707E-2</v>
      </c>
      <c r="KS199" s="26">
        <f>IFERROR(Tableau17[[#This Row],[2017 (L)-T1-FI]]/Tableau17[[#This Row],[2017 (L)-T1-TOTAL]],"")</f>
        <v>0.29257641921397382</v>
      </c>
      <c r="KT199" s="26">
        <f>IFERROR(Tableau17[[#This Row],[2017 (L)-T1-FN]]/Tableau17[[#This Row],[2017 (L)-T1-TOTAL]],"")</f>
        <v>0</v>
      </c>
      <c r="KU199" s="26">
        <f>IFERROR(Tableau17[[#This Row],[2017 (L)-T1-LR]]/Tableau17[[#This Row],[2017 (L)-T1-TOTAL]],"")</f>
        <v>0.12882096069868995</v>
      </c>
      <c r="KV199" s="26">
        <f>IFERROR(Tableau17[[#This Row],[2017 (L)-T1-MDM]]/Tableau17[[#This Row],[2017 (L)-T1-TOTAL]],"")</f>
        <v>0</v>
      </c>
      <c r="KW199" s="26">
        <f>IFERROR(Tableau17[[#This Row],[2017 (L)-T1-RDG]]/Tableau17[[#This Row],[2017 (L)-T1-TOTAL]],"")</f>
        <v>2.6200873362445413E-2</v>
      </c>
      <c r="KX199" s="26">
        <f>IFERROR(Tableau17[[#This Row],[2017 (L)-T1-REG]]/Tableau17[[#This Row],[2017 (L)-T1-TOTAL]],"")</f>
        <v>2.1834061135371178E-3</v>
      </c>
      <c r="KY199" s="26">
        <f>IFERROR(Tableau17[[#This Row],[2017 (L)-T1-REM]]/Tableau17[[#This Row],[2017 (L)-T1-TOTAL]],"")</f>
        <v>0.34716157205240172</v>
      </c>
      <c r="KZ199" s="26">
        <f>IFERROR(Tableau17[[#This Row],[2017 (L)-T1-SOC]]/Tableau17[[#This Row],[2017 (L)-T1-TOTAL]],"")</f>
        <v>0</v>
      </c>
      <c r="LA199" s="26">
        <f>IFERROR(Tableau17[[#This Row],[2017 (L)-T1-UDI]]/Tableau17[[#This Row],[2017 (L)-T1-TOTAL]],"")</f>
        <v>0</v>
      </c>
      <c r="LB199" s="26">
        <f>IFERROR(Tableau17[[#This Row],[2017 (L)-T2-FI]]/Tableau17[[#This Row],[2017 (L)-T2-TOTAL]],"")</f>
        <v>0.53472222222222221</v>
      </c>
      <c r="LC199" s="26">
        <f>IFERROR(Tableau17[[#This Row],[2017 (L)-T2-FN]]/Tableau17[[#This Row],[2017 (L)-T2-TOTAL]],"")</f>
        <v>0</v>
      </c>
      <c r="LD199" s="26">
        <f>IFERROR(Tableau17[[#This Row],[2017 (L)-T2-LR]]/Tableau17[[#This Row],[2017 (L)-T2-TOTAL]],"")</f>
        <v>0</v>
      </c>
      <c r="LE199" s="26">
        <f>IFERROR(Tableau17[[#This Row],[2017 (L)-T2-MDM]]/Tableau17[[#This Row],[2017 (L)-T2-TOTAL]],"")</f>
        <v>0</v>
      </c>
      <c r="LF199" s="26">
        <f>IFERROR(Tableau17[[#This Row],[2017 (L)-T2-REM]]/Tableau17[[#This Row],[2017 (L)-T2-TOTAL]],"")</f>
        <v>0.46527777777777779</v>
      </c>
      <c r="LG199" s="26">
        <f>IFERROR(Tableau17[[#This Row],[2017-T1-ARTHAUD Nathalie]]/Tableau17[[#This Row],[2017-T1-TOTAL]],"")</f>
        <v>7.4906367041198503E-3</v>
      </c>
      <c r="LH199" s="26">
        <f>IFERROR(Tableau17[[#This Row],[2017-T1-ASSELINEAU Fran]]/Tableau17[[#This Row],[2017-T1-TOTAL]],"")</f>
        <v>7.4906367041198503E-3</v>
      </c>
      <c r="LI199" s="26">
        <f>IFERROR(Tableau17[[#This Row],[2017-T1-CHEMINADE Jacques]]/Tableau17[[#This Row],[2017-T1-TOTAL]],"")</f>
        <v>2.4968789013732834E-3</v>
      </c>
      <c r="LJ199" s="26">
        <f>IFERROR(Tableau17[[#This Row],[2017-T1-DUPONT-AIGNAN Nicolas]]/Tableau17[[#This Row],[2017-T1-TOTAL]],"")</f>
        <v>2.4968789013732832E-2</v>
      </c>
      <c r="LK199" s="26">
        <f>IFERROR(Tableau17[[#This Row],[2017-T1-FILLON Fran]]/Tableau17[[#This Row],[2017-T1-TOTAL]],"")</f>
        <v>0.1523096129837703</v>
      </c>
      <c r="LL199" s="26">
        <f>IFERROR(Tableau17[[#This Row],[2017-T1-HAMON Beno]]/Tableau17[[#This Row],[2017-T1-TOTAL]],"")</f>
        <v>6.9912609238451939E-2</v>
      </c>
      <c r="LM199" s="26">
        <f>IFERROR(Tableau17[[#This Row],[2017-T1-LASSALLE Jean]]/Tableau17[[#This Row],[2017-T1-TOTAL]],"")</f>
        <v>6.2421972534332081E-3</v>
      </c>
      <c r="LN199" s="26">
        <f>IFERROR(Tableau17[[#This Row],[2017-T1-LE PEN Marine]]/Tableau17[[#This Row],[2017-T1-TOTAL]],"")</f>
        <v>0.19850187265917604</v>
      </c>
      <c r="LO199" s="26">
        <f>IFERROR(Tableau17[[#This Row],[2017-T1-M Jean-Luc]]/Tableau17[[#This Row],[2017-T1-TOTAL]],"")</f>
        <v>0.29837702871410737</v>
      </c>
      <c r="LP199" s="26">
        <f>IFERROR(Tableau17[[#This Row],[2017-T1-MACRON Emmanuel]]/Tableau17[[#This Row],[2017-T1-TOTAL]],"")</f>
        <v>0.22222222222222221</v>
      </c>
      <c r="LQ199" s="26">
        <f>IFERROR(Tableau17[[#This Row],[2017-T1-POUTOU Philippe]]/Tableau17[[#This Row],[2017-T1-TOTAL]],"")</f>
        <v>9.9875156054931337E-3</v>
      </c>
      <c r="LR199" s="26">
        <f>IFERROR(Tableau17[[#This Row],[2017-T2-LE PEN Marine]]/Tableau17[[#This Row],[2017-T2-TOTAL]],"")</f>
        <v>0.30491329479768786</v>
      </c>
      <c r="LS199" s="26">
        <f>IFERROR(Tableau17[[#This Row],[2017-T2-MACRON Emmanuel]]/Tableau17[[#This Row],[2017-T2-TOTAL]],"")</f>
        <v>0.69508670520231219</v>
      </c>
      <c r="LT199" s="26">
        <f>IFERROR(Tableau17[[#This Row],[2019-T1-ALEXANDRE Audric]]/Tableau17[[#This Row],[2019-T1-TOTAL]],"")</f>
        <v>0</v>
      </c>
      <c r="LU199" s="26">
        <f>IFERROR(Tableau17[[#This Row],[2019-T1-ARTHAUD Nathalie]]/Tableau17[[#This Row],[2019-T1-TOTAL]],"")</f>
        <v>7.4766355140186919E-3</v>
      </c>
      <c r="LV199" s="26">
        <f>IFERROR(Tableau17[[#This Row],[2019-T1-ASSELINEAU François]]/Tableau17[[#This Row],[2019-T1-TOTAL]],"")</f>
        <v>7.4766355140186919E-3</v>
      </c>
      <c r="LW199" s="26">
        <f>IFERROR(Tableau17[[#This Row],[2019-T1-AUBRY Manon]]/Tableau17[[#This Row],[2019-T1-TOTAL]],"")</f>
        <v>9.9065420560747658E-2</v>
      </c>
      <c r="LX199" s="26">
        <f>IFERROR(Tableau17[[#This Row],[2019-T1-AZERGUI Nagib]]/Tableau17[[#This Row],[2019-T1-TOTAL]],"")</f>
        <v>9.3457943925233638E-3</v>
      </c>
      <c r="LY199" s="26">
        <f>IFERROR(Tableau17[[#This Row],[2019-T1-BARDELLA Jordan]]/Tableau17[[#This Row],[2019-T1-TOTAL]],"")</f>
        <v>0.21121495327102804</v>
      </c>
      <c r="LZ199" s="26">
        <f>IFERROR(Tableau17[[#This Row],[2019-T1-BELLAMY François-Xavier]]/Tableau17[[#This Row],[2019-T1-TOTAL]],"")</f>
        <v>7.2897196261682243E-2</v>
      </c>
      <c r="MA199" s="26">
        <f>IFERROR(Tableau17[[#This Row],[2019-T1-BIDOU Olivier]]/Tableau17[[#This Row],[2019-T1-TOTAL]],"")</f>
        <v>5.6074766355140183E-3</v>
      </c>
      <c r="MB199" s="26">
        <f>IFERROR(Tableau17[[#This Row],[2019-T1-BOURG Dominique]]/Tableau17[[#This Row],[2019-T1-TOTAL]],"")</f>
        <v>1.6822429906542057E-2</v>
      </c>
      <c r="MC199" s="26">
        <f>IFERROR(Tableau17[[#This Row],[2019-T1-BROSSAT Ian]]/Tableau17[[#This Row],[2019-T1-TOTAL]],"")</f>
        <v>4.4859813084112146E-2</v>
      </c>
      <c r="MD199" s="26">
        <f>IFERROR(Tableau17[[#This Row],[2019-T1-CAILLAUD Sophie]]/Tableau17[[#This Row],[2019-T1-TOTAL]],"")</f>
        <v>0</v>
      </c>
      <c r="ME199" s="26">
        <f>IFERROR(Tableau17[[#This Row],[2019-T1-CAMUS Renaud]]/Tableau17[[#This Row],[2019-T1-TOTAL]],"")</f>
        <v>0</v>
      </c>
      <c r="MF199" s="26">
        <f>IFERROR(Tableau17[[#This Row],[2019-T1-CHALENÇON Christophe]]/Tableau17[[#This Row],[2019-T1-TOTAL]],"")</f>
        <v>0</v>
      </c>
      <c r="MG199" s="26">
        <f>IFERROR(Tableau17[[#This Row],[2019-T1-CORBET Cathy Denise Ginette]]/Tableau17[[#This Row],[2019-T1-TOTAL]],"")</f>
        <v>0</v>
      </c>
      <c r="MH199" s="26">
        <f>IFERROR(Tableau17[[#This Row],[2019-T1-DE PREVOISIN Robert]]/Tableau17[[#This Row],[2019-T1-TOTAL]],"")</f>
        <v>0</v>
      </c>
      <c r="MI199" s="26">
        <f>IFERROR(Tableau17[[#This Row],[2019-T1-DELFEL Thérèse]]/Tableau17[[#This Row],[2019-T1-TOTAL]],"")</f>
        <v>1.869158878504673E-3</v>
      </c>
      <c r="MJ199" s="26">
        <f>IFERROR(Tableau17[[#This Row],[2019-T1-DIEUMEGARD Pierre]]/Tableau17[[#This Row],[2019-T1-TOTAL]],"")</f>
        <v>0</v>
      </c>
      <c r="MK199" s="26">
        <f>IFERROR(Tableau17[[#This Row],[2019-T1-DUPONT-AIGNAN Nicolas]]/Tableau17[[#This Row],[2019-T1-TOTAL]],"")</f>
        <v>1.8691588785046728E-2</v>
      </c>
      <c r="ML199" s="26">
        <f>IFERROR(Tableau17[[#This Row],[2019-T1-GERNIGON Yves]]/Tableau17[[#This Row],[2019-T1-TOTAL]],"")</f>
        <v>0</v>
      </c>
      <c r="MM199" s="26">
        <f>IFERROR(Tableau17[[#This Row],[2019-T1-GLUCKSMANN Raphaël]]/Tableau17[[#This Row],[2019-T1-TOTAL]],"")</f>
        <v>7.2897196261682243E-2</v>
      </c>
      <c r="MN199" s="26">
        <f>IFERROR(Tableau17[[#This Row],[2019-T1-HAMON Benoît]]/Tableau17[[#This Row],[2019-T1-TOTAL]],"")</f>
        <v>3.7383177570093455E-2</v>
      </c>
      <c r="MO199" s="26">
        <f>IFERROR(Tableau17[[#This Row],[2019-T1-HELGEN Gilles]]/Tableau17[[#This Row],[2019-T1-TOTAL]],"")</f>
        <v>0</v>
      </c>
      <c r="MP199" s="26">
        <f>IFERROR(Tableau17[[#This Row],[2019-T1-JADOT Yannick]]/Tableau17[[#This Row],[2019-T1-TOTAL]],"")</f>
        <v>0.21308411214953271</v>
      </c>
      <c r="MQ199" s="26">
        <f>IFERROR(Tableau17[[#This Row],[2019-T1-LAGARDE Jean-Christophe]]/Tableau17[[#This Row],[2019-T1-TOTAL]],"")</f>
        <v>2.0560747663551402E-2</v>
      </c>
      <c r="MR199" s="26">
        <f>IFERROR(Tableau17[[#This Row],[2019-T1-LALANNE Francis]]/Tableau17[[#This Row],[2019-T1-TOTAL]],"")</f>
        <v>3.7383177570093459E-3</v>
      </c>
      <c r="MS199" s="26">
        <f>IFERROR(Tableau17[[#This Row],[2019-T1-LOISEAU Nathalie]]/Tableau17[[#This Row],[2019-T1-TOTAL]],"")</f>
        <v>0.15700934579439252</v>
      </c>
      <c r="MT199" s="26">
        <f>IFERROR(Tableau17[[#This Row],[2019-T1-MARIE Florie]]/Tableau17[[#This Row],[2019-T1-TOTAL]],"")</f>
        <v>0</v>
      </c>
      <c r="MU199" s="26">
        <f>IFERROR(Tableau17[[#This Row],[2008-T1-MACROEXTRDROITE]]/Tableau17[[#This Row],[2008-T1-MACROTOTALE]],"")</f>
        <v>9.5531587057010786E-2</v>
      </c>
      <c r="MV199" s="26">
        <f>IFERROR(Tableau17[[#This Row],[2008-T1-MACRODROITE]]/Tableau17[[#This Row],[2008-T1-MACROTOTALE]],"")</f>
        <v>0.45454545454545453</v>
      </c>
      <c r="MW199" s="26">
        <f>IFERROR(Tableau17[[#This Row],[2008-T1-MACROCENTRE]]/Tableau17[[#This Row],[2008-T1-MACROTOTALE]],"")</f>
        <v>0</v>
      </c>
      <c r="MX199" s="26">
        <f>IFERROR(Tableau17[[#This Row],[2008-T1-MACROGAUCHE]]/Tableau17[[#This Row],[2008-T1-MACROTOTALE]],"")</f>
        <v>0.44992295839753466</v>
      </c>
      <c r="MY199" s="26">
        <f>IFERROR(Tableau17[[#This Row],[2008-T1-MACROAUTRE]]/Tableau17[[#This Row],[2008-T1-MACROTOTALE]],"")</f>
        <v>0</v>
      </c>
      <c r="MZ199" s="26">
        <f>IFERROR(Tableau17[[#This Row],[2008-T2-MACROEXTRDROITE]]/Tableau17[[#This Row],[2008-T2-MACROTOTALE]],"")</f>
        <v>0</v>
      </c>
      <c r="NA199" s="26">
        <f>IFERROR(Tableau17[[#This Row],[2008-T2-MACRODROITE]]/Tableau17[[#This Row],[2008-T2-MACROTOTALE]],"")</f>
        <v>0.50222882615156017</v>
      </c>
      <c r="NB199" s="26">
        <f>IFERROR(Tableau17[[#This Row],[2008-T2-MACROCENTRE]]/Tableau17[[#This Row],[2008-T2-MACROTOTALE]],"")</f>
        <v>0</v>
      </c>
      <c r="NC199" s="26">
        <f>IFERROR(Tableau17[[#This Row],[2008-T2-MACROGAUCHE]]/Tableau17[[#This Row],[2008-T2-MACROTOTALE]],"")</f>
        <v>0.49777117384843983</v>
      </c>
      <c r="ND199" s="26">
        <f>IFERROR(Tableau17[[#This Row],[2008-T2-MACROAUTRE]]/Tableau17[[#This Row],[2008-T2-MACROTOTALE]],"")</f>
        <v>0</v>
      </c>
      <c r="NE199" s="26">
        <f>IFERROR(Tableau17[[#This Row],[2014-T1-MACROEXTRDROITE]]/Tableau17[[#This Row],[2014-T1-MACROTOTALE]],"")</f>
        <v>0.2073170731707317</v>
      </c>
      <c r="NF199" s="26">
        <f>IFERROR(Tableau17[[#This Row],[2014-T1-MACRODROITE]]/Tableau17[[#This Row],[2014-T1-MACROTOTALE]],"")</f>
        <v>0.36933797909407667</v>
      </c>
      <c r="NG199" s="26">
        <f>IFERROR(Tableau17[[#This Row],[2014-T1-MACROCENTRE]]/Tableau17[[#This Row],[2014-T1-MACROTOTALE]],"")</f>
        <v>1.7421602787456445E-2</v>
      </c>
      <c r="NH199" s="26">
        <f>IFERROR(Tableau17[[#This Row],[2014-T1-MACROGAUCHE]]/Tableau17[[#This Row],[2014-T1-MACROTOTALE]],"")</f>
        <v>0.40592334494773519</v>
      </c>
      <c r="NI199" s="26">
        <f>IFERROR(Tableau17[[#This Row],[2014-T1-MACROAUTRE]]/Tableau17[[#This Row],[2014-T1-MACROTOTALE]],"")</f>
        <v>0</v>
      </c>
      <c r="NJ199" s="26">
        <f>IFERROR(Tableau17[[#This Row],[2014-T2-MACROEXTRDROITE]]/Tableau17[[#This Row],[2014-T2-MACROTOTALE]],"")</f>
        <v>0.19795221843003413</v>
      </c>
      <c r="NK199" s="26">
        <f>IFERROR(Tableau17[[#This Row],[2014-T2-MACRODROITE]]/Tableau17[[#This Row],[2014-T2-MACROTOTALE]],"")</f>
        <v>0.45563139931740615</v>
      </c>
      <c r="NL199" s="26">
        <f>IFERROR(Tableau17[[#This Row],[2014-T2-MACROCENTRE]]/Tableau17[[#This Row],[2014-T2-MACROTOTALE]],"")</f>
        <v>0</v>
      </c>
      <c r="NM199" s="26">
        <f>IFERROR(Tableau17[[#This Row],[2014-T2-MACROGAUCHE]]/Tableau17[[#This Row],[2014-T2-MACROTOTALE]],"")</f>
        <v>0.34641638225255972</v>
      </c>
      <c r="NN199" s="26">
        <f>IFERROR(Tableau17[[#This Row],[2014-T2-MACROAUTRE]]/Tableau17[[#This Row],[2014-T2-MACROTOTALE]],"")</f>
        <v>0</v>
      </c>
      <c r="NO199" s="26">
        <f>IFERROR( Tableau17[[#This Row],[2015-T1-MACROEXTRDROITE]]/Tableau17[[#This Row],[2015-T1-MACROTOTALE]],"")</f>
        <v>0.32083333333333336</v>
      </c>
      <c r="NP199" s="26">
        <f>IFERROR(Tableau17[[#This Row],[2015-T1-MACRODROITE]]/Tableau17[[#This Row],[2015-T1-MACROTOTALE]],"")</f>
        <v>0.26041666666666669</v>
      </c>
      <c r="NQ199" s="26">
        <f>IFERROR(Tableau17[[#This Row],[2015-T1-MACROCENTRE]]/Tableau17[[#This Row],[2015-T1-MACROTOTALE]],"")</f>
        <v>0</v>
      </c>
      <c r="NR199" s="26">
        <f>IFERROR(Tableau17[[#This Row],[2015-T1-MACROGAUCHE]]/Tableau17[[#This Row],[2015-T1-MACROTOTALE]],"")</f>
        <v>0.4</v>
      </c>
      <c r="NS199" s="26">
        <f>IFERROR(Tableau17[[#This Row],[2015-T1-MACROAUTRE]]/Tableau17[[#This Row],[2015-T1-MACROTOTALE]],"")</f>
        <v>1.8749999999999999E-2</v>
      </c>
      <c r="NT199" s="26">
        <f>IFERROR(Tableau17[[#This Row],[2015-T2-MACROEXTRDROITE]]/Tableau17[[#This Row],[2015-T2-MACROTOTALE]],"")</f>
        <v>0.3724137931034483</v>
      </c>
      <c r="NU199" s="26">
        <f>IFERROR(Tableau17[[#This Row],[2015-T2-MACRODROITE]]/Tableau17[[#This Row],[2015-T2-MACROTOTALE]],"")</f>
        <v>0.62758620689655176</v>
      </c>
      <c r="NV199" s="26">
        <f>IFERROR(Tableau17[[#This Row],[2015-T2-MACROCENTRE]]/Tableau17[[#This Row],[2015-T2-MACROTOTALE]],"")</f>
        <v>0</v>
      </c>
      <c r="NW199" s="26">
        <f>IFERROR(Tableau17[[#This Row],[2015-T2-MACROGAUCHE]]/Tableau17[[#This Row],[2015-T2-MACROTOTALE]],"")</f>
        <v>0</v>
      </c>
      <c r="NX199" s="26">
        <f>IFERROR(Tableau17[[#This Row],[2015-T2-MACROAUTRE]]/Tableau17[[#This Row],[2015-T2-MACROTOTALE]],"")</f>
        <v>0</v>
      </c>
      <c r="NY199" s="26">
        <f>IFERROR(Tableau17[[#This Row],[2017-T1-MACROEXTRDROITE]]/Tableau17[[#This Row],[2017-T1-MACROTOTALE]],"")</f>
        <v>0.23345817727840198</v>
      </c>
      <c r="NZ199" s="26">
        <f>IFERROR(Tableau17[[#This Row],[2017-T1-MACRODROITE]]/Tableau17[[#This Row],[2017-T1-MACROTOTALE]],"")</f>
        <v>0.1523096129837703</v>
      </c>
      <c r="OA199" s="26">
        <f>IFERROR(Tableau17[[#This Row],[2017-T1-MACROCENTRE]]/Tableau17[[#This Row],[2017-T1-MACROTOTALE]],"")</f>
        <v>0.22222222222222221</v>
      </c>
      <c r="OB199" s="26">
        <f>IFERROR(Tableau17[[#This Row],[2017-T1-MACROGAUCHE]]/Tableau17[[#This Row],[2017-T1-MACROTOTALE]],"")</f>
        <v>0.38576779026217228</v>
      </c>
      <c r="OC199" s="26">
        <f>IFERROR(Tableau17[[#This Row],[2017-T1-MACROAUTRE]]/Tableau17[[#This Row],[2017-T1-MACROTOTALE]],"")</f>
        <v>6.2421972534332081E-3</v>
      </c>
      <c r="OD199" s="26">
        <f>IFERROR(Tableau17[[#This Row],[2017-T2-MACROEXTRDROITE]]/Tableau17[[#This Row],[2017-T2-MACROTOTALE]],"")</f>
        <v>0.30491329479768786</v>
      </c>
      <c r="OE199" s="26">
        <f>IFERROR(Tableau17[[#This Row],[2017-T2-MACRODROITE]]/Tableau17[[#This Row],[2017-T2-MACROTOTALE]],"")</f>
        <v>0</v>
      </c>
      <c r="OF199" s="26">
        <f>IFERROR(Tableau17[[#This Row],[2017-T2-MACROCENTRE]]/Tableau17[[#This Row],[2017-T2-MACROTOTALE]],"")</f>
        <v>0.69508670520231219</v>
      </c>
      <c r="OG199" s="26">
        <f>IFERROR(Tableau17[[#This Row],[2017-T2-MACROGAUCHE]]/Tableau17[[#This Row],[2017-T2-MACROTOTALE]],"")</f>
        <v>0</v>
      </c>
      <c r="OH199" s="26">
        <f>IFERROR(Tableau17[[#This Row],[2017-T2-MACROAUTRE]]/Tableau17[[#This Row],[2017-T2-MACROTOTALE]],"")</f>
        <v>0</v>
      </c>
      <c r="OI199" s="26">
        <f>IFERROR(Tableau17[[#This Row],[2019-T1-MACROEXTRDROITE]]/Tableau17[[#This Row],[2019-T1-MACROTOTALE]],"")</f>
        <v>0.23941068139963168</v>
      </c>
      <c r="OJ199" s="26">
        <f>IFERROR(Tableau17[[#This Row],[2019-T1-MACRODROITE]]/Tableau17[[#This Row],[2019-T1-MACROTOTALE]],"")</f>
        <v>9.2081031307550645E-2</v>
      </c>
      <c r="OK199" s="26">
        <f>IFERROR(Tableau17[[#This Row],[2019-T1-MACROCENTRE]]/Tableau17[[#This Row],[2019-T1-MACROTOTALE]],"")</f>
        <v>0.15469613259668508</v>
      </c>
      <c r="OL199" s="26">
        <f>IFERROR(Tableau17[[#This Row],[2019-T1-MACROGAUCHE]]/Tableau17[[#This Row],[2019-T1-MACROTOTALE]],"")</f>
        <v>0.4677716390423573</v>
      </c>
      <c r="OM199" s="26">
        <f>IFERROR(Tableau17[[#This Row],[2019-T1-MACROAUTRE]]/Tableau17[[#This Row],[2019-T1-MACROTOTALE]],"")</f>
        <v>4.6040515653775323E-2</v>
      </c>
      <c r="ON199" s="26">
        <f>IFERROR(Tableau17[[#This Row],[2020-T1-MACROEXTRDROITE]]/Tableau17[[#This Row],[2020-T1-MACROTOTALE]],"")</f>
        <v>0.1367713004484305</v>
      </c>
      <c r="OO199" s="26">
        <f>IFERROR(Tableau17[[#This Row],[2020-T1-MACRODROITE]]/Tableau17[[#This Row],[2020-T1-MACROTOTALE]],"")</f>
        <v>0.22869955156950672</v>
      </c>
      <c r="OP199" s="26">
        <f>IFERROR(Tableau17[[#This Row],[2020-T1-MACROCENTRE]]/Tableau17[[#This Row],[2020-T1-MACROTOTALE]],"")</f>
        <v>7.3991031390134535E-2</v>
      </c>
      <c r="OQ199" s="26">
        <f>IFERROR(Tableau17[[#This Row],[2020-T1-MACROGAUCHE]]/Tableau17[[#This Row],[2020-T1-MACROTOTALE]],"")</f>
        <v>0.5605381165919282</v>
      </c>
      <c r="OR199" s="26">
        <f>IFERROR(Tableau17[[#This Row],[2020-T1-MACROAUTRE]]/Tableau17[[#This Row],[2020-T1-MACROTOTALE]],"")</f>
        <v>0</v>
      </c>
      <c r="OS199" s="26">
        <f>IFERROR(Tableau17[[#This Row],[2017 (L)-T1-MACROEXTRDROITE]]/Tableau17[[#This Row],[2017 (L)-T1-MACROTOTALE]],"")</f>
        <v>1.7467248908296942E-2</v>
      </c>
      <c r="OT199" s="26">
        <f>IFERROR(Tableau17[[#This Row],[2017 (L)-T1-MACRODROITE]]/Tableau17[[#This Row],[2017 (L)-T1-MACROTOTALE]],"")</f>
        <v>0.16157205240174671</v>
      </c>
      <c r="OU199" s="26">
        <f>IFERROR(Tableau17[[#This Row],[2017 (L)-T1-MACROCENTRE]]/Tableau17[[#This Row],[2017 (L)-T1-MACROTOTALE]],"")</f>
        <v>0.34716157205240172</v>
      </c>
      <c r="OV199" s="26">
        <f>IFERROR(Tableau17[[#This Row],[2017 (L)-T1-MACROGAUCHE]]/Tableau17[[#This Row],[2017 (L)-T1-MACROTOTALE]],"")</f>
        <v>0.46506550218340609</v>
      </c>
      <c r="OW199" s="26">
        <f>IFERROR(Tableau17[[#This Row],[2017 (L)-T1-MACROAUTRE]]/Tableau17[[#This Row],[2017 (L)-T1-MACROTOTALE]],"")</f>
        <v>8.7336244541484712E-3</v>
      </c>
      <c r="OX199" s="26">
        <f>IFERROR(Tableau17[[#This Row],[2017 (L)-T2-MACROEXTRDROITE]]/Tableau17[[#This Row],[2017 (L)-T2-MACROTOTALE]],"")</f>
        <v>0</v>
      </c>
      <c r="OY199" s="26">
        <f>IFERROR(Tableau17[[#This Row],[2017 (L)-T2-MACRODROITE]]/Tableau17[[#This Row],[2017 (L)-T2-MACROTOTALE]],"")</f>
        <v>0</v>
      </c>
      <c r="OZ199" s="26">
        <f>IFERROR(Tableau17[[#This Row],[2017 (L)-T2-MACROCENTRE]]/Tableau17[[#This Row],[2017 (L)-T2-MACROTOTALE]],"")</f>
        <v>0.46527777777777779</v>
      </c>
      <c r="PA199" s="26">
        <f>IFERROR(Tableau17[[#This Row],[2017 (L)-T2-MACROGAUCHE]]/Tableau17[[#This Row],[2017 (L)-T2-MACROTOTALE]],"")</f>
        <v>0.53472222222222221</v>
      </c>
      <c r="PB199" s="26">
        <f>IFERROR(Tableau17[[#This Row],[2017 (L)-T2-MACROAUTRE]]/Tableau17[[#This Row],[2017 (L)-T2-MACROTOTALE]],"")</f>
        <v>0</v>
      </c>
      <c r="PC199" s="26">
        <f>IFERROR(Tableau17[[#This Row],[2008_T1_PROCUS]]/Tableau17[[#This Row],[2008_T1_INSCRITS]],0)</f>
        <v>4.5955882352941178E-3</v>
      </c>
      <c r="PD199" s="26">
        <f>IFERROR(Tableau17[[#This Row],[2008_T2_PROCUS]]/Tableau17[[#This Row],[2008_T2_INSCRITS]],0)</f>
        <v>1.9301470588235295E-2</v>
      </c>
      <c r="PE199" s="26">
        <f>Tableau17[[#This Row],[2014_T1_PROCUS]]/Tableau17[[#This Row],[2014_T1_INSCRITS]]</f>
        <v>1.1331444759206799E-2</v>
      </c>
      <c r="PF199" s="26">
        <f>IFERROR(Tableau17[[#This Row],[2014_T2_PROCUS]]/Tableau17[[#This Row],[2014_T2_INSCRITS]],0)</f>
        <v>4.721435316336166E-3</v>
      </c>
    </row>
    <row r="200" spans="1:422" hidden="1" x14ac:dyDescent="0.2">
      <c r="A200" s="1">
        <v>5</v>
      </c>
      <c r="B200" s="1" t="s">
        <v>381</v>
      </c>
      <c r="C200" s="1" t="s">
        <v>396</v>
      </c>
      <c r="D200" s="1" t="s">
        <v>396</v>
      </c>
      <c r="E200" s="1">
        <v>962</v>
      </c>
      <c r="F200" s="1">
        <v>5.4084960000000004</v>
      </c>
      <c r="G200" s="1">
        <v>43.25414</v>
      </c>
      <c r="H200" s="3">
        <v>1064</v>
      </c>
      <c r="I200" s="3">
        <v>204</v>
      </c>
      <c r="L200" s="1">
        <v>42</v>
      </c>
      <c r="M200" s="1">
        <v>5</v>
      </c>
      <c r="P200" s="1">
        <v>130</v>
      </c>
      <c r="Q200" s="1">
        <v>36</v>
      </c>
      <c r="R200" s="1">
        <v>70</v>
      </c>
      <c r="S200" s="1">
        <v>65</v>
      </c>
      <c r="T200" s="1">
        <v>43</v>
      </c>
      <c r="U200" s="1">
        <v>391</v>
      </c>
      <c r="V200" s="1">
        <v>1241</v>
      </c>
      <c r="W200" s="1">
        <v>706</v>
      </c>
      <c r="X200" s="1">
        <v>14</v>
      </c>
      <c r="Y200" s="2">
        <v>0.56889604999999999</v>
      </c>
      <c r="Z200" s="1">
        <v>1241</v>
      </c>
      <c r="AA200" s="1">
        <v>778</v>
      </c>
      <c r="AB200" s="1">
        <v>15</v>
      </c>
      <c r="AC200" s="2">
        <v>0.62691377999999998</v>
      </c>
      <c r="AD200" s="1">
        <v>1064</v>
      </c>
      <c r="AE200" s="1">
        <v>401</v>
      </c>
      <c r="AF200" s="2">
        <v>0.37687969999999998</v>
      </c>
      <c r="AG200" s="1">
        <f t="shared" si="3"/>
        <v>204</v>
      </c>
      <c r="AH200" s="1">
        <v>1261</v>
      </c>
      <c r="AI200" s="1">
        <v>762</v>
      </c>
      <c r="AJ200" s="1">
        <v>24</v>
      </c>
      <c r="AK200" s="2">
        <v>0.60428232000000004</v>
      </c>
      <c r="AL200" s="1">
        <v>1261</v>
      </c>
      <c r="AM200" s="1">
        <v>825</v>
      </c>
      <c r="AN200" s="1">
        <v>20</v>
      </c>
      <c r="AO200" s="2">
        <v>0.65424265999999998</v>
      </c>
      <c r="AP200" s="1">
        <v>1035</v>
      </c>
      <c r="AQ200" s="1">
        <v>525</v>
      </c>
      <c r="AR200" s="2">
        <v>0.50724638</v>
      </c>
      <c r="AS200" s="1">
        <v>1034</v>
      </c>
      <c r="AT200" s="1">
        <v>519</v>
      </c>
      <c r="AU200" s="2">
        <v>0.50193423999999998</v>
      </c>
      <c r="AV200" s="1">
        <v>1068</v>
      </c>
      <c r="AW200" s="1">
        <v>583</v>
      </c>
      <c r="AX200" s="2">
        <v>0.54588015000000001</v>
      </c>
      <c r="AY200" s="1">
        <v>1068</v>
      </c>
      <c r="AZ200" s="1">
        <v>540</v>
      </c>
      <c r="BA200" s="2">
        <v>0.50561798000000002</v>
      </c>
      <c r="BB200" s="1">
        <v>1069</v>
      </c>
      <c r="BC200" s="1">
        <v>871</v>
      </c>
      <c r="BD200" s="2">
        <v>0.81478017000000003</v>
      </c>
      <c r="BE200" s="1">
        <v>1069</v>
      </c>
      <c r="BF200" s="1">
        <v>800</v>
      </c>
      <c r="BG200" s="2">
        <v>0.74836296000000002</v>
      </c>
      <c r="BH200" s="1">
        <v>1070</v>
      </c>
      <c r="BI200" s="1">
        <v>578</v>
      </c>
      <c r="BJ200" s="2">
        <v>0.54018692000000001</v>
      </c>
      <c r="BK200" s="1">
        <v>55</v>
      </c>
      <c r="BN200" s="1">
        <v>20</v>
      </c>
      <c r="BO200" s="1">
        <v>37</v>
      </c>
      <c r="BP200" s="1">
        <v>426</v>
      </c>
      <c r="BQ200" s="1">
        <v>215</v>
      </c>
      <c r="BR200" s="1">
        <v>753</v>
      </c>
      <c r="BT200" s="1">
        <v>271</v>
      </c>
      <c r="BU200" s="1">
        <v>539</v>
      </c>
      <c r="BW200" s="1">
        <v>810</v>
      </c>
      <c r="BX200" s="1">
        <v>14</v>
      </c>
      <c r="BZ200" s="1">
        <v>15</v>
      </c>
      <c r="CB200" s="1">
        <v>31</v>
      </c>
      <c r="CC200" s="1">
        <v>132</v>
      </c>
      <c r="CD200" s="1">
        <v>373</v>
      </c>
      <c r="CE200" s="1">
        <v>110</v>
      </c>
      <c r="CF200" s="1">
        <v>675</v>
      </c>
      <c r="CG200" s="1">
        <v>149</v>
      </c>
      <c r="CH200" s="1">
        <v>435</v>
      </c>
      <c r="CI200" s="1">
        <v>156</v>
      </c>
      <c r="CJ200" s="1">
        <v>740</v>
      </c>
      <c r="CL200" s="1">
        <v>12</v>
      </c>
      <c r="CO200" s="1">
        <v>60</v>
      </c>
      <c r="CP200" s="1">
        <v>126</v>
      </c>
      <c r="CT200" s="1">
        <v>221</v>
      </c>
      <c r="CV200" s="1">
        <v>80</v>
      </c>
      <c r="CW200" s="1">
        <v>499</v>
      </c>
      <c r="CY200" s="1">
        <v>144</v>
      </c>
      <c r="DA200" s="1">
        <v>328</v>
      </c>
      <c r="DC200" s="1">
        <v>472</v>
      </c>
      <c r="DD200" s="1">
        <v>11</v>
      </c>
      <c r="DE200" s="1">
        <v>10</v>
      </c>
      <c r="DF200" s="1">
        <v>7</v>
      </c>
      <c r="DG200" s="1">
        <v>1</v>
      </c>
      <c r="DI200" s="1">
        <v>29</v>
      </c>
      <c r="DJ200" s="1">
        <v>2</v>
      </c>
      <c r="DK200" s="1">
        <v>2</v>
      </c>
      <c r="DL200" s="1">
        <v>60</v>
      </c>
      <c r="DM200" s="1">
        <v>72</v>
      </c>
      <c r="DN200" s="1">
        <v>171</v>
      </c>
      <c r="DO200" s="1">
        <v>208</v>
      </c>
      <c r="DP200" s="1">
        <v>2</v>
      </c>
      <c r="DU200" s="1">
        <v>575</v>
      </c>
      <c r="DX200" s="1">
        <v>244</v>
      </c>
      <c r="DY200" s="1">
        <v>248</v>
      </c>
      <c r="EA200" s="1">
        <v>492</v>
      </c>
      <c r="EB200" s="1">
        <v>1</v>
      </c>
      <c r="EC200" s="1">
        <v>7</v>
      </c>
      <c r="ED200" s="1">
        <v>0</v>
      </c>
      <c r="EE200" s="1">
        <v>33</v>
      </c>
      <c r="EF200" s="1">
        <v>263</v>
      </c>
      <c r="EG200" s="1">
        <v>48</v>
      </c>
      <c r="EH200" s="1">
        <v>4</v>
      </c>
      <c r="EI200" s="1">
        <v>150</v>
      </c>
      <c r="EJ200" s="1">
        <v>134</v>
      </c>
      <c r="EK200" s="1">
        <v>207</v>
      </c>
      <c r="EL200" s="1">
        <v>6</v>
      </c>
      <c r="EM200" s="1">
        <v>853</v>
      </c>
      <c r="EN200" s="1">
        <v>221</v>
      </c>
      <c r="EO200" s="1">
        <v>497</v>
      </c>
      <c r="EP200" s="1">
        <v>718</v>
      </c>
      <c r="EQ200" s="1">
        <v>0</v>
      </c>
      <c r="ER200" s="1">
        <v>1</v>
      </c>
      <c r="ES200" s="1">
        <v>5</v>
      </c>
      <c r="ET200" s="1">
        <v>14</v>
      </c>
      <c r="EU200" s="1">
        <v>0</v>
      </c>
      <c r="EV200" s="1">
        <v>109</v>
      </c>
      <c r="EW200" s="1">
        <v>80</v>
      </c>
      <c r="EX200" s="1">
        <v>0</v>
      </c>
      <c r="EY200" s="1">
        <v>15</v>
      </c>
      <c r="EZ200" s="1">
        <v>6</v>
      </c>
      <c r="FA200" s="1">
        <v>2</v>
      </c>
      <c r="FB200" s="1">
        <v>0</v>
      </c>
      <c r="FC200" s="1">
        <v>0</v>
      </c>
      <c r="FD200" s="1">
        <v>0</v>
      </c>
      <c r="FE200" s="1">
        <v>0</v>
      </c>
      <c r="FF200" s="1">
        <v>0</v>
      </c>
      <c r="FG200" s="1">
        <v>1</v>
      </c>
      <c r="FH200" s="1">
        <v>20</v>
      </c>
      <c r="FI200" s="1">
        <v>1</v>
      </c>
      <c r="FJ200" s="1">
        <v>34</v>
      </c>
      <c r="FK200" s="1">
        <v>12</v>
      </c>
      <c r="FL200" s="1">
        <v>0</v>
      </c>
      <c r="FM200" s="1">
        <v>89</v>
      </c>
      <c r="FN200" s="1">
        <v>14</v>
      </c>
      <c r="FO200" s="1">
        <v>4</v>
      </c>
      <c r="FP200" s="1">
        <v>150</v>
      </c>
      <c r="FQ200" s="1">
        <v>0</v>
      </c>
      <c r="FR200" s="1">
        <f>SUM(Tableau17[[#This Row],[2019-T1-ALEXANDRE Audric]:[2019-T1-MARIE Florie]])</f>
        <v>557</v>
      </c>
      <c r="FS200" s="1">
        <v>37</v>
      </c>
      <c r="FT200" s="1">
        <v>481</v>
      </c>
      <c r="FU200" s="1">
        <v>0</v>
      </c>
      <c r="FV200" s="1">
        <v>235</v>
      </c>
      <c r="FW200" s="1">
        <v>0</v>
      </c>
      <c r="FX200" s="1">
        <v>753</v>
      </c>
      <c r="FY200" s="1">
        <v>0</v>
      </c>
      <c r="FZ200" s="1">
        <v>539</v>
      </c>
      <c r="GA200" s="1">
        <v>0</v>
      </c>
      <c r="GB200" s="1">
        <v>271</v>
      </c>
      <c r="GC200" s="1">
        <v>0</v>
      </c>
      <c r="GD200" s="1">
        <v>810</v>
      </c>
      <c r="GE200" s="1">
        <v>132</v>
      </c>
      <c r="GF200" s="1">
        <v>373</v>
      </c>
      <c r="GG200" s="1">
        <v>14</v>
      </c>
      <c r="GH200" s="1">
        <v>156</v>
      </c>
      <c r="GI200" s="1">
        <v>0</v>
      </c>
      <c r="GJ200" s="1">
        <v>675</v>
      </c>
      <c r="GK200" s="1">
        <v>149</v>
      </c>
      <c r="GL200" s="1">
        <v>435</v>
      </c>
      <c r="GM200" s="1">
        <v>0</v>
      </c>
      <c r="GN200" s="1">
        <v>156</v>
      </c>
      <c r="GO200" s="1">
        <v>0</v>
      </c>
      <c r="GP200" s="1">
        <v>740</v>
      </c>
      <c r="GQ200" s="1">
        <v>138</v>
      </c>
      <c r="GR200" s="1">
        <v>221</v>
      </c>
      <c r="GS200" s="1">
        <v>0</v>
      </c>
      <c r="GT200" s="1">
        <v>140</v>
      </c>
      <c r="GU200" s="1">
        <v>0</v>
      </c>
      <c r="GV200" s="1">
        <v>499</v>
      </c>
      <c r="GW200" s="1">
        <v>144</v>
      </c>
      <c r="GX200" s="1">
        <v>328</v>
      </c>
      <c r="GY200" s="1">
        <v>0</v>
      </c>
      <c r="GZ200" s="1">
        <v>0</v>
      </c>
      <c r="HA200" s="1">
        <v>0</v>
      </c>
      <c r="HB200" s="1">
        <v>472</v>
      </c>
      <c r="HC200" s="1">
        <v>190</v>
      </c>
      <c r="HD200" s="1">
        <v>263</v>
      </c>
      <c r="HE200" s="1">
        <v>207</v>
      </c>
      <c r="HF200" s="1">
        <v>189</v>
      </c>
      <c r="HG200" s="1">
        <v>4</v>
      </c>
      <c r="HH200" s="1">
        <v>853</v>
      </c>
      <c r="HI200" s="1">
        <v>221</v>
      </c>
      <c r="HJ200" s="1">
        <v>0</v>
      </c>
      <c r="HK200" s="1">
        <v>497</v>
      </c>
      <c r="HL200" s="1">
        <v>0</v>
      </c>
      <c r="HM200" s="1">
        <v>0</v>
      </c>
      <c r="HN200" s="1">
        <v>718</v>
      </c>
      <c r="HO200" s="1">
        <v>137</v>
      </c>
      <c r="HP200" s="1">
        <v>94</v>
      </c>
      <c r="HQ200" s="1">
        <v>150</v>
      </c>
      <c r="HR200" s="1">
        <v>156</v>
      </c>
      <c r="HS200" s="1">
        <v>29</v>
      </c>
      <c r="HT200" s="1">
        <v>566</v>
      </c>
      <c r="HU200" s="1">
        <v>70</v>
      </c>
      <c r="HV200" s="1">
        <v>172</v>
      </c>
      <c r="HW200" s="1">
        <v>36</v>
      </c>
      <c r="HX200" s="1">
        <v>113</v>
      </c>
      <c r="HY200" s="1">
        <v>0</v>
      </c>
      <c r="HZ200" s="1">
        <v>391</v>
      </c>
      <c r="IA200" s="1">
        <v>81</v>
      </c>
      <c r="IB200" s="1">
        <v>172</v>
      </c>
      <c r="IC200" s="1">
        <v>208</v>
      </c>
      <c r="ID200" s="1">
        <v>104</v>
      </c>
      <c r="IE200" s="1">
        <v>10</v>
      </c>
      <c r="IF200" s="1">
        <v>575</v>
      </c>
      <c r="IG200" s="1">
        <v>0</v>
      </c>
      <c r="IH200" s="1">
        <v>244</v>
      </c>
      <c r="II200" s="1">
        <v>248</v>
      </c>
      <c r="IJ200" s="1">
        <v>0</v>
      </c>
      <c r="IK200" s="1">
        <v>0</v>
      </c>
      <c r="IL200" s="1">
        <v>492</v>
      </c>
      <c r="IM200" s="26">
        <f>IFERROR(Tableau17[[#This Row],[LDIV]]/Tableau17[[#This Row],[Total général]],"")</f>
        <v>0</v>
      </c>
      <c r="IN200" s="26">
        <f>IFERROR(Tableau17[[#This Row],[LDVC]]/Tableau17[[#This Row],[Total général]],"")</f>
        <v>0</v>
      </c>
      <c r="IO200" s="26">
        <f>IFERROR(Tableau17[[#This Row],[LDVD]]/Tableau17[[#This Row],[Total général]],"")</f>
        <v>0.10741687979539642</v>
      </c>
      <c r="IP200" s="26">
        <f>IFERROR(Tableau17[[#This Row],[LDVG]]/Tableau17[[#This Row],[Total général]],"")</f>
        <v>1.278772378516624E-2</v>
      </c>
      <c r="IQ200" s="26">
        <f>IFERROR(Tableau17[[#This Row],[LEXD]]/Tableau17[[#This Row],[Total général]],"")</f>
        <v>0</v>
      </c>
      <c r="IR200" s="26">
        <f>IFERROR(Tableau17[[#This Row],[LEXG]]/Tableau17[[#This Row],[Total général]],"")</f>
        <v>0</v>
      </c>
      <c r="IS200" s="26">
        <f>IFERROR(Tableau17[[#This Row],[LLR]]/Tableau17[[#This Row],[Total général]],"")</f>
        <v>0.33248081841432225</v>
      </c>
      <c r="IT200" s="26">
        <f>IFERROR(Tableau17[[#This Row],[LREM]]/Tableau17[[#This Row],[Total général]],"")</f>
        <v>9.2071611253196933E-2</v>
      </c>
      <c r="IU200" s="26">
        <f>IFERROR(Tableau17[[#This Row],[LRN]]/Tableau17[[#This Row],[Total général]],"")</f>
        <v>0.17902813299232737</v>
      </c>
      <c r="IV200" s="26">
        <f>IFERROR(Tableau17[[#This Row],[LUG]]/Tableau17[[#This Row],[Total général]],"")</f>
        <v>0.16624040920716113</v>
      </c>
      <c r="IW200" s="26">
        <f>IFERROR(Tableau17[[#This Row],[LVEC]]/Tableau17[[#This Row],[Total général]],"")</f>
        <v>0.10997442455242967</v>
      </c>
      <c r="IX200" s="26">
        <f>IFERROR(Tableau17[[#This Row],[2008-T1-LCMD]]/Tableau17[[#This Row],[2008-T1-TOTAL]],"")</f>
        <v>7.3041168658698544E-2</v>
      </c>
      <c r="IY200" s="26">
        <f>IFERROR(Tableau17[[#This Row],[2008-T1-LDVD]]/Tableau17[[#This Row],[2008-T1-TOTAL]],"")</f>
        <v>0</v>
      </c>
      <c r="IZ200" s="26">
        <f>IFERROR(Tableau17[[#This Row],[2008-T1-LEXD]]/Tableau17[[#This Row],[2008-T1-TOTAL]],"")</f>
        <v>0</v>
      </c>
      <c r="JA200" s="26">
        <f>IFERROR(Tableau17[[#This Row],[2008-T1-LEXG]]/Tableau17[[#This Row],[2008-T1-TOTAL]],"")</f>
        <v>2.6560424966799469E-2</v>
      </c>
      <c r="JB200" s="26">
        <f>IFERROR(Tableau17[[#This Row],[2008-T1-LFN]]/Tableau17[[#This Row],[2008-T1-TOTAL]],"")</f>
        <v>4.9136786188579015E-2</v>
      </c>
      <c r="JC200" s="26">
        <f>IFERROR(Tableau17[[#This Row],[2008-T1-LMAJ]]/Tableau17[[#This Row],[2008-T1-TOTAL]],"")</f>
        <v>0.56573705179282874</v>
      </c>
      <c r="JD200" s="26">
        <f>IFERROR(Tableau17[[#This Row],[2008-T1-LUG]]/Tableau17[[#This Row],[2008-T1-TOTAL]],"")</f>
        <v>0.28552456839309431</v>
      </c>
      <c r="JE200" s="26">
        <f>IFERROR(Tableau17[[#This Row],[2008-T2-LFN]]/Tableau17[[#This Row],[2008-T2-TOTAL]],"")</f>
        <v>0</v>
      </c>
      <c r="JF200" s="26">
        <f>IFERROR(Tableau17[[#This Row],[2008-T2-LGC]]/Tableau17[[#This Row],[2008-T2-TOTAL]],"")</f>
        <v>0.33456790123456792</v>
      </c>
      <c r="JG200" s="26">
        <f>IFERROR(Tableau17[[#This Row],[2008-T2-LMAJ]]/Tableau17[[#This Row],[2008-T2-TOTAL]],"")</f>
        <v>0.66543209876543208</v>
      </c>
      <c r="JH200" s="26">
        <f>IFERROR(Tableau17[[#This Row],[2008-T2-LUG]]/Tableau17[[#This Row],[2008-T2-TOTAL]],"")</f>
        <v>0</v>
      </c>
      <c r="JI200" s="26">
        <f>IFERROR(Tableau17[[#This Row],[2014-T1-LDIV]]/Tableau17[[#This Row],[2014-T1-TOTAL]],"")</f>
        <v>2.074074074074074E-2</v>
      </c>
      <c r="JJ200" s="26">
        <f>IFERROR(Tableau17[[#This Row],[2014-T1-LDVD]]/Tableau17[[#This Row],[2014-T1-TOTAL]],"")</f>
        <v>0</v>
      </c>
      <c r="JK200" s="26">
        <f>IFERROR(Tableau17[[#This Row],[2014-T1-LDVG]]/Tableau17[[#This Row],[2014-T1-TOTAL]],"")</f>
        <v>2.2222222222222223E-2</v>
      </c>
      <c r="JL200" s="26">
        <f>IFERROR(Tableau17[[#This Row],[2014-T1-LEXG]]/Tableau17[[#This Row],[2014-T1-TOTAL]],"")</f>
        <v>0</v>
      </c>
      <c r="JM200" s="26">
        <f>IFERROR(Tableau17[[#This Row],[2014-T1-LFG]]/Tableau17[[#This Row],[2014-T1-TOTAL]],"")</f>
        <v>4.5925925925925926E-2</v>
      </c>
      <c r="JN200" s="26">
        <f>IFERROR(Tableau17[[#This Row],[2014-T1-LFN]]/Tableau17[[#This Row],[2014-T1-TOTAL]],"")</f>
        <v>0.19555555555555557</v>
      </c>
      <c r="JO200" s="26">
        <f>IFERROR(Tableau17[[#This Row],[2014-T1-LUD]]/Tableau17[[#This Row],[2014-T1-TOTAL]],"")</f>
        <v>0.55259259259259264</v>
      </c>
      <c r="JP200" s="26">
        <f>IFERROR(Tableau17[[#This Row],[2014-T1-LUG]]/Tableau17[[#This Row],[2014-T1-TOTAL]],"")</f>
        <v>0.16296296296296298</v>
      </c>
      <c r="JQ200" s="26">
        <f>IFERROR(Tableau17[[#This Row],[2014-T2-LFN]]/Tableau17[[#This Row],[2014-T2-TOTAL]],"")</f>
        <v>0.20135135135135135</v>
      </c>
      <c r="JR200" s="26">
        <f>IFERROR(Tableau17[[#This Row],[2014-T2-LUD]]/Tableau17[[#This Row],[2014-T2-TOTAL]],"")</f>
        <v>0.58783783783783783</v>
      </c>
      <c r="JS200" s="26">
        <f>IFERROR(Tableau17[[#This Row],[2014-T2-LUG]]/Tableau17[[#This Row],[2014-T2-TOTAL]],"")</f>
        <v>0.21081081081081082</v>
      </c>
      <c r="JT200" s="26">
        <f>IFERROR(Tableau17[[#This Row],[2015-T1-BC-DIV]]/Tableau17[[#This Row],[2015-T1-TOTAL]],"")</f>
        <v>0</v>
      </c>
      <c r="JU200" s="26">
        <f>IFERROR(Tableau17[[#This Row],[2015-T1-BC-DLF]]/Tableau17[[#This Row],[2015-T1-TOTAL]],"")</f>
        <v>2.4048096192384769E-2</v>
      </c>
      <c r="JV200" s="26">
        <f>IFERROR(Tableau17[[#This Row],[2015-T1-BC-DVD]]/Tableau17[[#This Row],[2015-T1-TOTAL]],"")</f>
        <v>0</v>
      </c>
      <c r="JW200" s="26">
        <f>IFERROR(Tableau17[[#This Row],[2015-T1-BC-DVG]]/Tableau17[[#This Row],[2015-T1-TOTAL]],"")</f>
        <v>0</v>
      </c>
      <c r="JX200" s="26">
        <f>IFERROR(Tableau17[[#This Row],[2015-T1-BC-FG]]/Tableau17[[#This Row],[2015-T1-TOTAL]],"")</f>
        <v>0.12024048096192384</v>
      </c>
      <c r="JY200" s="26">
        <f>IFERROR(Tableau17[[#This Row],[2015-T1-BC-FN]]/Tableau17[[#This Row],[2015-T1-TOTAL]],"")</f>
        <v>0.25250501002004005</v>
      </c>
      <c r="JZ200" s="26">
        <f>IFERROR(Tableau17[[#This Row],[2015-T1-BC-MDM]]/Tableau17[[#This Row],[2015-T1-TOTAL]],"")</f>
        <v>0</v>
      </c>
      <c r="KA200" s="26">
        <f>IFERROR(Tableau17[[#This Row],[2015-T1-BC-RDG]]/Tableau17[[#This Row],[2015-T1-TOTAL]],"")</f>
        <v>0</v>
      </c>
      <c r="KB200" s="26">
        <f>IFERROR(Tableau17[[#This Row],[2015-T1-BC-SOC]]/Tableau17[[#This Row],[2015-T1-TOTAL]],"")</f>
        <v>0</v>
      </c>
      <c r="KC200" s="26">
        <f>IFERROR(Tableau17[[#This Row],[2015-T1-BC-UD]]/Tableau17[[#This Row],[2015-T1-TOTAL]],"")</f>
        <v>0.44288577154308617</v>
      </c>
      <c r="KD200" s="26">
        <f>IFERROR(Tableau17[[#This Row],[2015-T1-BC-UG]]/Tableau17[[#This Row],[2015-T1-TOTAL]],"")</f>
        <v>0</v>
      </c>
      <c r="KE200" s="26">
        <f>IFERROR(Tableau17[[#This Row],[2015-T1-BC-VEC]]/Tableau17[[#This Row],[2015-T1-TOTAL]],"")</f>
        <v>0.16032064128256512</v>
      </c>
      <c r="KF200" s="26">
        <f>IFERROR(Tableau17[[#This Row],[2015-T2-BC-DVG]]/Tableau17[[#This Row],[2015-T2-TOTAL]],"")</f>
        <v>0</v>
      </c>
      <c r="KG200" s="26">
        <f>IFERROR(Tableau17[[#This Row],[2015-T2-BC-FN]]/Tableau17[[#This Row],[2015-T2-TOTAL]],"")</f>
        <v>0.30508474576271188</v>
      </c>
      <c r="KH200" s="26">
        <f>IFERROR(Tableau17[[#This Row],[2015-T2-BC-SOC]]/Tableau17[[#This Row],[2015-T2-TOTAL]],"")</f>
        <v>0</v>
      </c>
      <c r="KI200" s="26">
        <f>IFERROR(Tableau17[[#This Row],[2015-T2-BC-UD]]/Tableau17[[#This Row],[2015-T2-TOTAL]],"")</f>
        <v>0.69491525423728817</v>
      </c>
      <c r="KJ200" s="26">
        <f>IFERROR(Tableau17[[#This Row],[2015-T2-BC-UG]]/Tableau17[[#This Row],[2015-T2-TOTAL]],"")</f>
        <v>0</v>
      </c>
      <c r="KK200" s="26">
        <f>IFERROR(Tableau17[[#This Row],[2017 (L)-T1-COM]]/Tableau17[[#This Row],[2017 (L)-T1-TOTAL]],"")</f>
        <v>1.9130434782608695E-2</v>
      </c>
      <c r="KL200" s="26">
        <f>IFERROR(Tableau17[[#This Row],[2017 (L)-T1-DIV]]/Tableau17[[#This Row],[2017 (L)-T1-TOTAL]],"")</f>
        <v>1.7391304347826087E-2</v>
      </c>
      <c r="KM200" s="26">
        <f>IFERROR(Tableau17[[#This Row],[2017 (L)-T1-DLF]]/Tableau17[[#This Row],[2017 (L)-T1-TOTAL]],"")</f>
        <v>1.2173913043478261E-2</v>
      </c>
      <c r="KN200" s="26">
        <f>IFERROR(Tableau17[[#This Row],[2017 (L)-T1-DVD]]/Tableau17[[#This Row],[2017 (L)-T1-TOTAL]],"")</f>
        <v>1.7391304347826088E-3</v>
      </c>
      <c r="KO200" s="26">
        <f>IFERROR(Tableau17[[#This Row],[2017 (L)-T1-DVG]]/Tableau17[[#This Row],[2017 (L)-T1-TOTAL]],"")</f>
        <v>0</v>
      </c>
      <c r="KP200" s="26">
        <f>IFERROR(Tableau17[[#This Row],[2017 (L)-T1-ECO]]/Tableau17[[#This Row],[2017 (L)-T1-TOTAL]],"")</f>
        <v>5.0434782608695654E-2</v>
      </c>
      <c r="KQ200" s="26">
        <f>IFERROR(Tableau17[[#This Row],[2017 (L)-T1-EXD]]/Tableau17[[#This Row],[2017 (L)-T1-TOTAL]],"")</f>
        <v>3.4782608695652175E-3</v>
      </c>
      <c r="KR200" s="26">
        <f>IFERROR(Tableau17[[#This Row],[2017 (L)-T1-EXG]]/Tableau17[[#This Row],[2017 (L)-T1-TOTAL]],"")</f>
        <v>3.4782608695652175E-3</v>
      </c>
      <c r="KS200" s="26">
        <f>IFERROR(Tableau17[[#This Row],[2017 (L)-T1-FI]]/Tableau17[[#This Row],[2017 (L)-T1-TOTAL]],"")</f>
        <v>0.10434782608695652</v>
      </c>
      <c r="KT200" s="26">
        <f>IFERROR(Tableau17[[#This Row],[2017 (L)-T1-FN]]/Tableau17[[#This Row],[2017 (L)-T1-TOTAL]],"")</f>
        <v>0.12521739130434784</v>
      </c>
      <c r="KU200" s="26">
        <f>IFERROR(Tableau17[[#This Row],[2017 (L)-T1-LR]]/Tableau17[[#This Row],[2017 (L)-T1-TOTAL]],"")</f>
        <v>0.29739130434782607</v>
      </c>
      <c r="KV200" s="26">
        <f>IFERROR(Tableau17[[#This Row],[2017 (L)-T1-MDM]]/Tableau17[[#This Row],[2017 (L)-T1-TOTAL]],"")</f>
        <v>0.36173913043478262</v>
      </c>
      <c r="KW200" s="26">
        <f>IFERROR(Tableau17[[#This Row],[2017 (L)-T1-RDG]]/Tableau17[[#This Row],[2017 (L)-T1-TOTAL]],"")</f>
        <v>3.4782608695652175E-3</v>
      </c>
      <c r="KX200" s="26">
        <f>IFERROR(Tableau17[[#This Row],[2017 (L)-T1-REG]]/Tableau17[[#This Row],[2017 (L)-T1-TOTAL]],"")</f>
        <v>0</v>
      </c>
      <c r="KY200" s="26">
        <f>IFERROR(Tableau17[[#This Row],[2017 (L)-T1-REM]]/Tableau17[[#This Row],[2017 (L)-T1-TOTAL]],"")</f>
        <v>0</v>
      </c>
      <c r="KZ200" s="26">
        <f>IFERROR(Tableau17[[#This Row],[2017 (L)-T1-SOC]]/Tableau17[[#This Row],[2017 (L)-T1-TOTAL]],"")</f>
        <v>0</v>
      </c>
      <c r="LA200" s="26">
        <f>IFERROR(Tableau17[[#This Row],[2017 (L)-T1-UDI]]/Tableau17[[#This Row],[2017 (L)-T1-TOTAL]],"")</f>
        <v>0</v>
      </c>
      <c r="LB200" s="26">
        <f>IFERROR(Tableau17[[#This Row],[2017 (L)-T2-FI]]/Tableau17[[#This Row],[2017 (L)-T2-TOTAL]],"")</f>
        <v>0</v>
      </c>
      <c r="LC200" s="26">
        <f>IFERROR(Tableau17[[#This Row],[2017 (L)-T2-FN]]/Tableau17[[#This Row],[2017 (L)-T2-TOTAL]],"")</f>
        <v>0</v>
      </c>
      <c r="LD200" s="26">
        <f>IFERROR(Tableau17[[#This Row],[2017 (L)-T2-LR]]/Tableau17[[#This Row],[2017 (L)-T2-TOTAL]],"")</f>
        <v>0.49593495934959347</v>
      </c>
      <c r="LE200" s="26">
        <f>IFERROR(Tableau17[[#This Row],[2017 (L)-T2-MDM]]/Tableau17[[#This Row],[2017 (L)-T2-TOTAL]],"")</f>
        <v>0.50406504065040647</v>
      </c>
      <c r="LF200" s="26">
        <f>IFERROR(Tableau17[[#This Row],[2017 (L)-T2-REM]]/Tableau17[[#This Row],[2017 (L)-T2-TOTAL]],"")</f>
        <v>0</v>
      </c>
      <c r="LG200" s="26">
        <f>IFERROR(Tableau17[[#This Row],[2017-T1-ARTHAUD Nathalie]]/Tableau17[[#This Row],[2017-T1-TOTAL]],"")</f>
        <v>1.1723329425556857E-3</v>
      </c>
      <c r="LH200" s="26">
        <f>IFERROR(Tableau17[[#This Row],[2017-T1-ASSELINEAU Fran]]/Tableau17[[#This Row],[2017-T1-TOTAL]],"")</f>
        <v>8.2063305978898014E-3</v>
      </c>
      <c r="LI200" s="26">
        <f>IFERROR(Tableau17[[#This Row],[2017-T1-CHEMINADE Jacques]]/Tableau17[[#This Row],[2017-T1-TOTAL]],"")</f>
        <v>0</v>
      </c>
      <c r="LJ200" s="26">
        <f>IFERROR(Tableau17[[#This Row],[2017-T1-DUPONT-AIGNAN Nicolas]]/Tableau17[[#This Row],[2017-T1-TOTAL]],"")</f>
        <v>3.8686987104337635E-2</v>
      </c>
      <c r="LK200" s="26">
        <f>IFERROR(Tableau17[[#This Row],[2017-T1-FILLON Fran]]/Tableau17[[#This Row],[2017-T1-TOTAL]],"")</f>
        <v>0.30832356389214538</v>
      </c>
      <c r="LL200" s="26">
        <f>IFERROR(Tableau17[[#This Row],[2017-T1-HAMON Beno]]/Tableau17[[#This Row],[2017-T1-TOTAL]],"")</f>
        <v>5.6271981242672922E-2</v>
      </c>
      <c r="LM200" s="26">
        <f>IFERROR(Tableau17[[#This Row],[2017-T1-LASSALLE Jean]]/Tableau17[[#This Row],[2017-T1-TOTAL]],"")</f>
        <v>4.6893317702227429E-3</v>
      </c>
      <c r="LN200" s="26">
        <f>IFERROR(Tableau17[[#This Row],[2017-T1-LE PEN Marine]]/Tableau17[[#This Row],[2017-T1-TOTAL]],"")</f>
        <v>0.17584994138335286</v>
      </c>
      <c r="LO200" s="26">
        <f>IFERROR(Tableau17[[#This Row],[2017-T1-M Jean-Luc]]/Tableau17[[#This Row],[2017-T1-TOTAL]],"")</f>
        <v>0.15709261430246191</v>
      </c>
      <c r="LP200" s="26">
        <f>IFERROR(Tableau17[[#This Row],[2017-T1-MACRON Emmanuel]]/Tableau17[[#This Row],[2017-T1-TOTAL]],"")</f>
        <v>0.24267291910902697</v>
      </c>
      <c r="LQ200" s="26">
        <f>IFERROR(Tableau17[[#This Row],[2017-T1-POUTOU Philippe]]/Tableau17[[#This Row],[2017-T1-TOTAL]],"")</f>
        <v>7.0339976553341153E-3</v>
      </c>
      <c r="LR200" s="26">
        <f>IFERROR(Tableau17[[#This Row],[2017-T2-LE PEN Marine]]/Tableau17[[#This Row],[2017-T2-TOTAL]],"")</f>
        <v>0.30779944289693595</v>
      </c>
      <c r="LS200" s="26">
        <f>IFERROR(Tableau17[[#This Row],[2017-T2-MACRON Emmanuel]]/Tableau17[[#This Row],[2017-T2-TOTAL]],"")</f>
        <v>0.69220055710306405</v>
      </c>
      <c r="LT200" s="26">
        <f>IFERROR(Tableau17[[#This Row],[2019-T1-ALEXANDRE Audric]]/Tableau17[[#This Row],[2019-T1-TOTAL]],"")</f>
        <v>0</v>
      </c>
      <c r="LU200" s="26">
        <f>IFERROR(Tableau17[[#This Row],[2019-T1-ARTHAUD Nathalie]]/Tableau17[[#This Row],[2019-T1-TOTAL]],"")</f>
        <v>1.7953321364452424E-3</v>
      </c>
      <c r="LV200" s="26">
        <f>IFERROR(Tableau17[[#This Row],[2019-T1-ASSELINEAU François]]/Tableau17[[#This Row],[2019-T1-TOTAL]],"")</f>
        <v>8.9766606822262122E-3</v>
      </c>
      <c r="LW200" s="26">
        <f>IFERROR(Tableau17[[#This Row],[2019-T1-AUBRY Manon]]/Tableau17[[#This Row],[2019-T1-TOTAL]],"")</f>
        <v>2.5134649910233394E-2</v>
      </c>
      <c r="LX200" s="26">
        <f>IFERROR(Tableau17[[#This Row],[2019-T1-AZERGUI Nagib]]/Tableau17[[#This Row],[2019-T1-TOTAL]],"")</f>
        <v>0</v>
      </c>
      <c r="LY200" s="26">
        <f>IFERROR(Tableau17[[#This Row],[2019-T1-BARDELLA Jordan]]/Tableau17[[#This Row],[2019-T1-TOTAL]],"")</f>
        <v>0.19569120287253142</v>
      </c>
      <c r="LZ200" s="26">
        <f>IFERROR(Tableau17[[#This Row],[2019-T1-BELLAMY François-Xavier]]/Tableau17[[#This Row],[2019-T1-TOTAL]],"")</f>
        <v>0.14362657091561939</v>
      </c>
      <c r="MA200" s="26">
        <f>IFERROR(Tableau17[[#This Row],[2019-T1-BIDOU Olivier]]/Tableau17[[#This Row],[2019-T1-TOTAL]],"")</f>
        <v>0</v>
      </c>
      <c r="MB200" s="26">
        <f>IFERROR(Tableau17[[#This Row],[2019-T1-BOURG Dominique]]/Tableau17[[#This Row],[2019-T1-TOTAL]],"")</f>
        <v>2.6929982046678635E-2</v>
      </c>
      <c r="MC200" s="26">
        <f>IFERROR(Tableau17[[#This Row],[2019-T1-BROSSAT Ian]]/Tableau17[[#This Row],[2019-T1-TOTAL]],"")</f>
        <v>1.0771992818671455E-2</v>
      </c>
      <c r="MD200" s="26">
        <f>IFERROR(Tableau17[[#This Row],[2019-T1-CAILLAUD Sophie]]/Tableau17[[#This Row],[2019-T1-TOTAL]],"")</f>
        <v>3.5906642728904849E-3</v>
      </c>
      <c r="ME200" s="26">
        <f>IFERROR(Tableau17[[#This Row],[2019-T1-CAMUS Renaud]]/Tableau17[[#This Row],[2019-T1-TOTAL]],"")</f>
        <v>0</v>
      </c>
      <c r="MF200" s="26">
        <f>IFERROR(Tableau17[[#This Row],[2019-T1-CHALENÇON Christophe]]/Tableau17[[#This Row],[2019-T1-TOTAL]],"")</f>
        <v>0</v>
      </c>
      <c r="MG200" s="26">
        <f>IFERROR(Tableau17[[#This Row],[2019-T1-CORBET Cathy Denise Ginette]]/Tableau17[[#This Row],[2019-T1-TOTAL]],"")</f>
        <v>0</v>
      </c>
      <c r="MH200" s="26">
        <f>IFERROR(Tableau17[[#This Row],[2019-T1-DE PREVOISIN Robert]]/Tableau17[[#This Row],[2019-T1-TOTAL]],"")</f>
        <v>0</v>
      </c>
      <c r="MI200" s="26">
        <f>IFERROR(Tableau17[[#This Row],[2019-T1-DELFEL Thérèse]]/Tableau17[[#This Row],[2019-T1-TOTAL]],"")</f>
        <v>0</v>
      </c>
      <c r="MJ200" s="26">
        <f>IFERROR(Tableau17[[#This Row],[2019-T1-DIEUMEGARD Pierre]]/Tableau17[[#This Row],[2019-T1-TOTAL]],"")</f>
        <v>1.7953321364452424E-3</v>
      </c>
      <c r="MK200" s="26">
        <f>IFERROR(Tableau17[[#This Row],[2019-T1-DUPONT-AIGNAN Nicolas]]/Tableau17[[#This Row],[2019-T1-TOTAL]],"")</f>
        <v>3.5906642728904849E-2</v>
      </c>
      <c r="ML200" s="26">
        <f>IFERROR(Tableau17[[#This Row],[2019-T1-GERNIGON Yves]]/Tableau17[[#This Row],[2019-T1-TOTAL]],"")</f>
        <v>1.7953321364452424E-3</v>
      </c>
      <c r="MM200" s="26">
        <f>IFERROR(Tableau17[[#This Row],[2019-T1-GLUCKSMANN Raphaël]]/Tableau17[[#This Row],[2019-T1-TOTAL]],"")</f>
        <v>6.1041292639138239E-2</v>
      </c>
      <c r="MN200" s="26">
        <f>IFERROR(Tableau17[[#This Row],[2019-T1-HAMON Benoît]]/Tableau17[[#This Row],[2019-T1-TOTAL]],"")</f>
        <v>2.1543985637342909E-2</v>
      </c>
      <c r="MO200" s="26">
        <f>IFERROR(Tableau17[[#This Row],[2019-T1-HELGEN Gilles]]/Tableau17[[#This Row],[2019-T1-TOTAL]],"")</f>
        <v>0</v>
      </c>
      <c r="MP200" s="26">
        <f>IFERROR(Tableau17[[#This Row],[2019-T1-JADOT Yannick]]/Tableau17[[#This Row],[2019-T1-TOTAL]],"")</f>
        <v>0.15978456014362658</v>
      </c>
      <c r="MQ200" s="26">
        <f>IFERROR(Tableau17[[#This Row],[2019-T1-LAGARDE Jean-Christophe]]/Tableau17[[#This Row],[2019-T1-TOTAL]],"")</f>
        <v>2.5134649910233394E-2</v>
      </c>
      <c r="MR200" s="26">
        <f>IFERROR(Tableau17[[#This Row],[2019-T1-LALANNE Francis]]/Tableau17[[#This Row],[2019-T1-TOTAL]],"")</f>
        <v>7.1813285457809697E-3</v>
      </c>
      <c r="MS200" s="26">
        <f>IFERROR(Tableau17[[#This Row],[2019-T1-LOISEAU Nathalie]]/Tableau17[[#This Row],[2019-T1-TOTAL]],"")</f>
        <v>0.26929982046678635</v>
      </c>
      <c r="MT200" s="26">
        <f>IFERROR(Tableau17[[#This Row],[2019-T1-MARIE Florie]]/Tableau17[[#This Row],[2019-T1-TOTAL]],"")</f>
        <v>0</v>
      </c>
      <c r="MU200" s="26">
        <f>IFERROR(Tableau17[[#This Row],[2008-T1-MACROEXTRDROITE]]/Tableau17[[#This Row],[2008-T1-MACROTOTALE]],"")</f>
        <v>4.9136786188579015E-2</v>
      </c>
      <c r="MV200" s="26">
        <f>IFERROR(Tableau17[[#This Row],[2008-T1-MACRODROITE]]/Tableau17[[#This Row],[2008-T1-MACROTOTALE]],"")</f>
        <v>0.63877822045152721</v>
      </c>
      <c r="MW200" s="26">
        <f>IFERROR(Tableau17[[#This Row],[2008-T1-MACROCENTRE]]/Tableau17[[#This Row],[2008-T1-MACROTOTALE]],"")</f>
        <v>0</v>
      </c>
      <c r="MX200" s="26">
        <f>IFERROR(Tableau17[[#This Row],[2008-T1-MACROGAUCHE]]/Tableau17[[#This Row],[2008-T1-MACROTOTALE]],"")</f>
        <v>0.31208499335989376</v>
      </c>
      <c r="MY200" s="26">
        <f>IFERROR(Tableau17[[#This Row],[2008-T1-MACROAUTRE]]/Tableau17[[#This Row],[2008-T1-MACROTOTALE]],"")</f>
        <v>0</v>
      </c>
      <c r="MZ200" s="26">
        <f>IFERROR(Tableau17[[#This Row],[2008-T2-MACROEXTRDROITE]]/Tableau17[[#This Row],[2008-T2-MACROTOTALE]],"")</f>
        <v>0</v>
      </c>
      <c r="NA200" s="26">
        <f>IFERROR(Tableau17[[#This Row],[2008-T2-MACRODROITE]]/Tableau17[[#This Row],[2008-T2-MACROTOTALE]],"")</f>
        <v>0.66543209876543208</v>
      </c>
      <c r="NB200" s="26">
        <f>IFERROR(Tableau17[[#This Row],[2008-T2-MACROCENTRE]]/Tableau17[[#This Row],[2008-T2-MACROTOTALE]],"")</f>
        <v>0</v>
      </c>
      <c r="NC200" s="26">
        <f>IFERROR(Tableau17[[#This Row],[2008-T2-MACROGAUCHE]]/Tableau17[[#This Row],[2008-T2-MACROTOTALE]],"")</f>
        <v>0.33456790123456792</v>
      </c>
      <c r="ND200" s="26">
        <f>IFERROR(Tableau17[[#This Row],[2008-T2-MACROAUTRE]]/Tableau17[[#This Row],[2008-T2-MACROTOTALE]],"")</f>
        <v>0</v>
      </c>
      <c r="NE200" s="26">
        <f>IFERROR(Tableau17[[#This Row],[2014-T1-MACROEXTRDROITE]]/Tableau17[[#This Row],[2014-T1-MACROTOTALE]],"")</f>
        <v>0.19555555555555557</v>
      </c>
      <c r="NF200" s="26">
        <f>IFERROR(Tableau17[[#This Row],[2014-T1-MACRODROITE]]/Tableau17[[#This Row],[2014-T1-MACROTOTALE]],"")</f>
        <v>0.55259259259259264</v>
      </c>
      <c r="NG200" s="26">
        <f>IFERROR(Tableau17[[#This Row],[2014-T1-MACROCENTRE]]/Tableau17[[#This Row],[2014-T1-MACROTOTALE]],"")</f>
        <v>2.074074074074074E-2</v>
      </c>
      <c r="NH200" s="26">
        <f>IFERROR(Tableau17[[#This Row],[2014-T1-MACROGAUCHE]]/Tableau17[[#This Row],[2014-T1-MACROTOTALE]],"")</f>
        <v>0.2311111111111111</v>
      </c>
      <c r="NI200" s="26">
        <f>IFERROR(Tableau17[[#This Row],[2014-T1-MACROAUTRE]]/Tableau17[[#This Row],[2014-T1-MACROTOTALE]],"")</f>
        <v>0</v>
      </c>
      <c r="NJ200" s="26">
        <f>IFERROR(Tableau17[[#This Row],[2014-T2-MACROEXTRDROITE]]/Tableau17[[#This Row],[2014-T2-MACROTOTALE]],"")</f>
        <v>0.20135135135135135</v>
      </c>
      <c r="NK200" s="26">
        <f>IFERROR(Tableau17[[#This Row],[2014-T2-MACRODROITE]]/Tableau17[[#This Row],[2014-T2-MACROTOTALE]],"")</f>
        <v>0.58783783783783783</v>
      </c>
      <c r="NL200" s="26">
        <f>IFERROR(Tableau17[[#This Row],[2014-T2-MACROCENTRE]]/Tableau17[[#This Row],[2014-T2-MACROTOTALE]],"")</f>
        <v>0</v>
      </c>
      <c r="NM200" s="26">
        <f>IFERROR(Tableau17[[#This Row],[2014-T2-MACROGAUCHE]]/Tableau17[[#This Row],[2014-T2-MACROTOTALE]],"")</f>
        <v>0.21081081081081082</v>
      </c>
      <c r="NN200" s="26">
        <f>IFERROR(Tableau17[[#This Row],[2014-T2-MACROAUTRE]]/Tableau17[[#This Row],[2014-T2-MACROTOTALE]],"")</f>
        <v>0</v>
      </c>
      <c r="NO200" s="26">
        <f>IFERROR( Tableau17[[#This Row],[2015-T1-MACROEXTRDROITE]]/Tableau17[[#This Row],[2015-T1-MACROTOTALE]],"")</f>
        <v>0.27655310621242485</v>
      </c>
      <c r="NP200" s="26">
        <f>IFERROR(Tableau17[[#This Row],[2015-T1-MACRODROITE]]/Tableau17[[#This Row],[2015-T1-MACROTOTALE]],"")</f>
        <v>0.44288577154308617</v>
      </c>
      <c r="NQ200" s="26">
        <f>IFERROR(Tableau17[[#This Row],[2015-T1-MACROCENTRE]]/Tableau17[[#This Row],[2015-T1-MACROTOTALE]],"")</f>
        <v>0</v>
      </c>
      <c r="NR200" s="26">
        <f>IFERROR(Tableau17[[#This Row],[2015-T1-MACROGAUCHE]]/Tableau17[[#This Row],[2015-T1-MACROTOTALE]],"")</f>
        <v>0.28056112224448898</v>
      </c>
      <c r="NS200" s="26">
        <f>IFERROR(Tableau17[[#This Row],[2015-T1-MACROAUTRE]]/Tableau17[[#This Row],[2015-T1-MACROTOTALE]],"")</f>
        <v>0</v>
      </c>
      <c r="NT200" s="26">
        <f>IFERROR(Tableau17[[#This Row],[2015-T2-MACROEXTRDROITE]]/Tableau17[[#This Row],[2015-T2-MACROTOTALE]],"")</f>
        <v>0.30508474576271188</v>
      </c>
      <c r="NU200" s="26">
        <f>IFERROR(Tableau17[[#This Row],[2015-T2-MACRODROITE]]/Tableau17[[#This Row],[2015-T2-MACROTOTALE]],"")</f>
        <v>0.69491525423728817</v>
      </c>
      <c r="NV200" s="26">
        <f>IFERROR(Tableau17[[#This Row],[2015-T2-MACROCENTRE]]/Tableau17[[#This Row],[2015-T2-MACROTOTALE]],"")</f>
        <v>0</v>
      </c>
      <c r="NW200" s="26">
        <f>IFERROR(Tableau17[[#This Row],[2015-T2-MACROGAUCHE]]/Tableau17[[#This Row],[2015-T2-MACROTOTALE]],"")</f>
        <v>0</v>
      </c>
      <c r="NX200" s="26">
        <f>IFERROR(Tableau17[[#This Row],[2015-T2-MACROAUTRE]]/Tableau17[[#This Row],[2015-T2-MACROTOTALE]],"")</f>
        <v>0</v>
      </c>
      <c r="NY200" s="26">
        <f>IFERROR(Tableau17[[#This Row],[2017-T1-MACROEXTRDROITE]]/Tableau17[[#This Row],[2017-T1-MACROTOTALE]],"")</f>
        <v>0.22274325908558029</v>
      </c>
      <c r="NZ200" s="26">
        <f>IFERROR(Tableau17[[#This Row],[2017-T1-MACRODROITE]]/Tableau17[[#This Row],[2017-T1-MACROTOTALE]],"")</f>
        <v>0.30832356389214538</v>
      </c>
      <c r="OA200" s="26">
        <f>IFERROR(Tableau17[[#This Row],[2017-T1-MACROCENTRE]]/Tableau17[[#This Row],[2017-T1-MACROTOTALE]],"")</f>
        <v>0.24267291910902697</v>
      </c>
      <c r="OB200" s="26">
        <f>IFERROR(Tableau17[[#This Row],[2017-T1-MACROGAUCHE]]/Tableau17[[#This Row],[2017-T1-MACROTOTALE]],"")</f>
        <v>0.22157092614302462</v>
      </c>
      <c r="OC200" s="26">
        <f>IFERROR(Tableau17[[#This Row],[2017-T1-MACROAUTRE]]/Tableau17[[#This Row],[2017-T1-MACROTOTALE]],"")</f>
        <v>4.6893317702227429E-3</v>
      </c>
      <c r="OD200" s="26">
        <f>IFERROR(Tableau17[[#This Row],[2017-T2-MACROEXTRDROITE]]/Tableau17[[#This Row],[2017-T2-MACROTOTALE]],"")</f>
        <v>0.30779944289693595</v>
      </c>
      <c r="OE200" s="26">
        <f>IFERROR(Tableau17[[#This Row],[2017-T2-MACRODROITE]]/Tableau17[[#This Row],[2017-T2-MACROTOTALE]],"")</f>
        <v>0</v>
      </c>
      <c r="OF200" s="26">
        <f>IFERROR(Tableau17[[#This Row],[2017-T2-MACROCENTRE]]/Tableau17[[#This Row],[2017-T2-MACROTOTALE]],"")</f>
        <v>0.69220055710306405</v>
      </c>
      <c r="OG200" s="26">
        <f>IFERROR(Tableau17[[#This Row],[2017-T2-MACROGAUCHE]]/Tableau17[[#This Row],[2017-T2-MACROTOTALE]],"")</f>
        <v>0</v>
      </c>
      <c r="OH200" s="26">
        <f>IFERROR(Tableau17[[#This Row],[2017-T2-MACROAUTRE]]/Tableau17[[#This Row],[2017-T2-MACROTOTALE]],"")</f>
        <v>0</v>
      </c>
      <c r="OI200" s="26">
        <f>IFERROR(Tableau17[[#This Row],[2019-T1-MACROEXTRDROITE]]/Tableau17[[#This Row],[2019-T1-MACROTOTALE]],"")</f>
        <v>0.24204946996466431</v>
      </c>
      <c r="OJ200" s="26">
        <f>IFERROR(Tableau17[[#This Row],[2019-T1-MACRODROITE]]/Tableau17[[#This Row],[2019-T1-MACROTOTALE]],"")</f>
        <v>0.16607773851590105</v>
      </c>
      <c r="OK200" s="26">
        <f>IFERROR(Tableau17[[#This Row],[2019-T1-MACROCENTRE]]/Tableau17[[#This Row],[2019-T1-MACROTOTALE]],"")</f>
        <v>0.26501766784452296</v>
      </c>
      <c r="OL200" s="26">
        <f>IFERROR(Tableau17[[#This Row],[2019-T1-MACROGAUCHE]]/Tableau17[[#This Row],[2019-T1-MACROTOTALE]],"")</f>
        <v>0.2756183745583039</v>
      </c>
      <c r="OM200" s="26">
        <f>IFERROR(Tableau17[[#This Row],[2019-T1-MACROAUTRE]]/Tableau17[[#This Row],[2019-T1-MACROTOTALE]],"")</f>
        <v>5.1236749116607777E-2</v>
      </c>
      <c r="ON200" s="26">
        <f>IFERROR(Tableau17[[#This Row],[2020-T1-MACROEXTRDROITE]]/Tableau17[[#This Row],[2020-T1-MACROTOTALE]],"")</f>
        <v>0.17902813299232737</v>
      </c>
      <c r="OO200" s="26">
        <f>IFERROR(Tableau17[[#This Row],[2020-T1-MACRODROITE]]/Tableau17[[#This Row],[2020-T1-MACROTOTALE]],"")</f>
        <v>0.43989769820971869</v>
      </c>
      <c r="OP200" s="26">
        <f>IFERROR(Tableau17[[#This Row],[2020-T1-MACROCENTRE]]/Tableau17[[#This Row],[2020-T1-MACROTOTALE]],"")</f>
        <v>9.2071611253196933E-2</v>
      </c>
      <c r="OQ200" s="26">
        <f>IFERROR(Tableau17[[#This Row],[2020-T1-MACROGAUCHE]]/Tableau17[[#This Row],[2020-T1-MACROTOTALE]],"")</f>
        <v>0.28900255754475701</v>
      </c>
      <c r="OR200" s="26">
        <f>IFERROR(Tableau17[[#This Row],[2020-T1-MACROAUTRE]]/Tableau17[[#This Row],[2020-T1-MACROTOTALE]],"")</f>
        <v>0</v>
      </c>
      <c r="OS200" s="26">
        <f>IFERROR(Tableau17[[#This Row],[2017 (L)-T1-MACROEXTRDROITE]]/Tableau17[[#This Row],[2017 (L)-T1-MACROTOTALE]],"")</f>
        <v>0.1408695652173913</v>
      </c>
      <c r="OT200" s="26">
        <f>IFERROR(Tableau17[[#This Row],[2017 (L)-T1-MACRODROITE]]/Tableau17[[#This Row],[2017 (L)-T1-MACROTOTALE]],"")</f>
        <v>0.2991304347826087</v>
      </c>
      <c r="OU200" s="26">
        <f>IFERROR(Tableau17[[#This Row],[2017 (L)-T1-MACROCENTRE]]/Tableau17[[#This Row],[2017 (L)-T1-MACROTOTALE]],"")</f>
        <v>0.36173913043478262</v>
      </c>
      <c r="OV200" s="26">
        <f>IFERROR(Tableau17[[#This Row],[2017 (L)-T1-MACROGAUCHE]]/Tableau17[[#This Row],[2017 (L)-T1-MACROTOTALE]],"")</f>
        <v>0.18086956521739131</v>
      </c>
      <c r="OW200" s="26">
        <f>IFERROR(Tableau17[[#This Row],[2017 (L)-T1-MACROAUTRE]]/Tableau17[[#This Row],[2017 (L)-T1-MACROTOTALE]],"")</f>
        <v>1.7391304347826087E-2</v>
      </c>
      <c r="OX200" s="26">
        <f>IFERROR(Tableau17[[#This Row],[2017 (L)-T2-MACROEXTRDROITE]]/Tableau17[[#This Row],[2017 (L)-T2-MACROTOTALE]],"")</f>
        <v>0</v>
      </c>
      <c r="OY200" s="26">
        <f>IFERROR(Tableau17[[#This Row],[2017 (L)-T2-MACRODROITE]]/Tableau17[[#This Row],[2017 (L)-T2-MACROTOTALE]],"")</f>
        <v>0.49593495934959347</v>
      </c>
      <c r="OZ200" s="26">
        <f>IFERROR(Tableau17[[#This Row],[2017 (L)-T2-MACROCENTRE]]/Tableau17[[#This Row],[2017 (L)-T2-MACROTOTALE]],"")</f>
        <v>0.50406504065040647</v>
      </c>
      <c r="PA200" s="26">
        <f>IFERROR(Tableau17[[#This Row],[2017 (L)-T2-MACROGAUCHE]]/Tableau17[[#This Row],[2017 (L)-T2-MACROTOTALE]],"")</f>
        <v>0</v>
      </c>
      <c r="PB200" s="26">
        <f>IFERROR(Tableau17[[#This Row],[2017 (L)-T2-MACROAUTRE]]/Tableau17[[#This Row],[2017 (L)-T2-MACROTOTALE]],"")</f>
        <v>0</v>
      </c>
      <c r="PC200" s="26">
        <f>IFERROR(Tableau17[[#This Row],[2008_T1_PROCUS]]/Tableau17[[#This Row],[2008_T1_INSCRITS]],0)</f>
        <v>1.9032513877874701E-2</v>
      </c>
      <c r="PD200" s="26">
        <f>IFERROR(Tableau17[[#This Row],[2008_T2_PROCUS]]/Tableau17[[#This Row],[2008_T2_INSCRITS]],0)</f>
        <v>1.5860428231562251E-2</v>
      </c>
      <c r="PE200" s="26">
        <f>Tableau17[[#This Row],[2014_T1_PROCUS]]/Tableau17[[#This Row],[2014_T1_INSCRITS]]</f>
        <v>1.1281224818694601E-2</v>
      </c>
      <c r="PF200" s="26">
        <f>IFERROR(Tableau17[[#This Row],[2014_T2_PROCUS]]/Tableau17[[#This Row],[2014_T2_INSCRITS]],0)</f>
        <v>1.2087026591458501E-2</v>
      </c>
    </row>
    <row r="201" spans="1:422" hidden="1" x14ac:dyDescent="0.2">
      <c r="A201" s="1">
        <v>5</v>
      </c>
      <c r="B201" s="1" t="s">
        <v>381</v>
      </c>
      <c r="C201" s="1" t="s">
        <v>394</v>
      </c>
      <c r="D201" s="1" t="s">
        <v>394</v>
      </c>
      <c r="E201" s="1">
        <v>959</v>
      </c>
      <c r="F201" s="1">
        <v>5.4047419999999997</v>
      </c>
      <c r="G201" s="1">
        <v>43.250273999999997</v>
      </c>
      <c r="H201" s="3">
        <v>1224</v>
      </c>
      <c r="I201" s="3">
        <v>293</v>
      </c>
      <c r="L201" s="1">
        <v>22</v>
      </c>
      <c r="M201" s="1">
        <v>8</v>
      </c>
      <c r="P201" s="1">
        <v>160</v>
      </c>
      <c r="Q201" s="1">
        <v>19</v>
      </c>
      <c r="R201" s="1">
        <v>64</v>
      </c>
      <c r="S201" s="1">
        <v>45</v>
      </c>
      <c r="T201" s="1">
        <v>44</v>
      </c>
      <c r="U201" s="1">
        <v>362</v>
      </c>
      <c r="V201" s="1">
        <v>1154</v>
      </c>
      <c r="W201" s="1">
        <v>634</v>
      </c>
      <c r="X201" s="1">
        <v>13</v>
      </c>
      <c r="Y201" s="2">
        <v>0.54939340999999997</v>
      </c>
      <c r="Z201" s="1">
        <v>1154</v>
      </c>
      <c r="AA201" s="1">
        <v>682</v>
      </c>
      <c r="AB201" s="1">
        <v>17</v>
      </c>
      <c r="AC201" s="2">
        <v>0.59098786999999997</v>
      </c>
      <c r="AD201" s="1">
        <v>1224</v>
      </c>
      <c r="AE201" s="1">
        <v>379</v>
      </c>
      <c r="AF201" s="2">
        <v>0.30964051999999997</v>
      </c>
      <c r="AG201" s="1">
        <f t="shared" si="3"/>
        <v>293</v>
      </c>
      <c r="AH201" s="1">
        <v>1064</v>
      </c>
      <c r="AI201" s="1">
        <v>678</v>
      </c>
      <c r="AJ201" s="1">
        <v>12</v>
      </c>
      <c r="AK201" s="2">
        <v>0.63721804999999998</v>
      </c>
      <c r="AL201" s="1">
        <v>1063</v>
      </c>
      <c r="AM201" s="1">
        <v>716</v>
      </c>
      <c r="AN201" s="1">
        <v>16</v>
      </c>
      <c r="AO201" s="2">
        <v>0.67356537999999999</v>
      </c>
      <c r="AP201" s="1">
        <v>1161</v>
      </c>
      <c r="AQ201" s="1">
        <v>558</v>
      </c>
      <c r="AR201" s="2">
        <v>0.48062016000000002</v>
      </c>
      <c r="AS201" s="1">
        <v>1159</v>
      </c>
      <c r="AT201" s="1">
        <v>567</v>
      </c>
      <c r="AU201" s="2">
        <v>0.48921483999999998</v>
      </c>
      <c r="AV201" s="1">
        <v>1170</v>
      </c>
      <c r="AW201" s="1">
        <v>504</v>
      </c>
      <c r="AX201" s="2">
        <v>0.43076923</v>
      </c>
      <c r="AY201" s="1">
        <v>1170</v>
      </c>
      <c r="AZ201" s="1">
        <v>444</v>
      </c>
      <c r="BA201" s="2">
        <v>0.37948717999999998</v>
      </c>
      <c r="BB201" s="1">
        <v>1171</v>
      </c>
      <c r="BC201" s="1">
        <v>825</v>
      </c>
      <c r="BD201" s="2">
        <v>0.70452605000000001</v>
      </c>
      <c r="BE201" s="1">
        <v>1169</v>
      </c>
      <c r="BF201" s="1">
        <v>792</v>
      </c>
      <c r="BG201" s="2">
        <v>0.67750213999999997</v>
      </c>
      <c r="BH201" s="1">
        <v>1194</v>
      </c>
      <c r="BI201" s="1">
        <v>505</v>
      </c>
      <c r="BJ201" s="2">
        <v>0.42294807000000001</v>
      </c>
      <c r="BK201" s="1">
        <v>32</v>
      </c>
      <c r="BN201" s="1">
        <v>36</v>
      </c>
      <c r="BO201" s="1">
        <v>61</v>
      </c>
      <c r="BP201" s="1">
        <v>348</v>
      </c>
      <c r="BQ201" s="1">
        <v>188</v>
      </c>
      <c r="BR201" s="1">
        <v>665</v>
      </c>
      <c r="BT201" s="1">
        <v>265</v>
      </c>
      <c r="BU201" s="1">
        <v>433</v>
      </c>
      <c r="BW201" s="1">
        <v>698</v>
      </c>
      <c r="BX201" s="1">
        <v>13</v>
      </c>
      <c r="BZ201" s="1">
        <v>36</v>
      </c>
      <c r="CB201" s="1">
        <v>23</v>
      </c>
      <c r="CC201" s="1">
        <v>153</v>
      </c>
      <c r="CD201" s="1">
        <v>311</v>
      </c>
      <c r="CE201" s="1">
        <v>76</v>
      </c>
      <c r="CF201" s="1">
        <v>612</v>
      </c>
      <c r="CG201" s="1">
        <v>150</v>
      </c>
      <c r="CH201" s="1">
        <v>368</v>
      </c>
      <c r="CI201" s="1">
        <v>139</v>
      </c>
      <c r="CJ201" s="1">
        <v>657</v>
      </c>
      <c r="CL201" s="1">
        <v>19</v>
      </c>
      <c r="CO201" s="1">
        <v>75</v>
      </c>
      <c r="CP201" s="1">
        <v>200</v>
      </c>
      <c r="CT201" s="1">
        <v>188</v>
      </c>
      <c r="CV201" s="1">
        <v>61</v>
      </c>
      <c r="CW201" s="1">
        <v>543</v>
      </c>
      <c r="CY201" s="1">
        <v>209</v>
      </c>
      <c r="DA201" s="1">
        <v>318</v>
      </c>
      <c r="DC201" s="1">
        <v>527</v>
      </c>
      <c r="DD201" s="1">
        <v>9</v>
      </c>
      <c r="DE201" s="1">
        <v>7</v>
      </c>
      <c r="DF201" s="1">
        <v>7</v>
      </c>
      <c r="DG201" s="1">
        <v>0</v>
      </c>
      <c r="DI201" s="1">
        <v>29</v>
      </c>
      <c r="DJ201" s="1">
        <v>5</v>
      </c>
      <c r="DK201" s="1">
        <v>2</v>
      </c>
      <c r="DL201" s="1">
        <v>47</v>
      </c>
      <c r="DM201" s="1">
        <v>89</v>
      </c>
      <c r="DN201" s="1">
        <v>118</v>
      </c>
      <c r="DO201" s="1">
        <v>184</v>
      </c>
      <c r="DP201" s="1">
        <v>0</v>
      </c>
      <c r="DU201" s="1">
        <v>497</v>
      </c>
      <c r="DX201" s="1">
        <v>199</v>
      </c>
      <c r="DY201" s="1">
        <v>217</v>
      </c>
      <c r="EA201" s="1">
        <v>416</v>
      </c>
      <c r="EB201" s="1">
        <v>3</v>
      </c>
      <c r="EC201" s="1">
        <v>7</v>
      </c>
      <c r="ED201" s="1">
        <v>0</v>
      </c>
      <c r="EE201" s="1">
        <v>35</v>
      </c>
      <c r="EF201" s="1">
        <v>202</v>
      </c>
      <c r="EG201" s="1">
        <v>29</v>
      </c>
      <c r="EH201" s="1">
        <v>1</v>
      </c>
      <c r="EI201" s="1">
        <v>205</v>
      </c>
      <c r="EJ201" s="1">
        <v>163</v>
      </c>
      <c r="EK201" s="1">
        <v>159</v>
      </c>
      <c r="EL201" s="1">
        <v>4</v>
      </c>
      <c r="EM201" s="1">
        <v>808</v>
      </c>
      <c r="EN201" s="1">
        <v>276</v>
      </c>
      <c r="EO201" s="1">
        <v>448</v>
      </c>
      <c r="EP201" s="1">
        <v>724</v>
      </c>
      <c r="EQ201" s="1">
        <v>0</v>
      </c>
      <c r="ER201" s="1">
        <v>3</v>
      </c>
      <c r="ES201" s="1">
        <v>7</v>
      </c>
      <c r="ET201" s="1">
        <v>27</v>
      </c>
      <c r="EU201" s="1">
        <v>5</v>
      </c>
      <c r="EV201" s="1">
        <v>146</v>
      </c>
      <c r="EW201" s="1">
        <v>45</v>
      </c>
      <c r="EX201" s="1">
        <v>0</v>
      </c>
      <c r="EY201" s="1">
        <v>9</v>
      </c>
      <c r="EZ201" s="1">
        <v>13</v>
      </c>
      <c r="FA201" s="1">
        <v>0</v>
      </c>
      <c r="FB201" s="1">
        <v>0</v>
      </c>
      <c r="FC201" s="1">
        <v>0</v>
      </c>
      <c r="FD201" s="1">
        <v>0</v>
      </c>
      <c r="FE201" s="1">
        <v>0</v>
      </c>
      <c r="FF201" s="1">
        <v>0</v>
      </c>
      <c r="FG201" s="1">
        <v>0</v>
      </c>
      <c r="FH201" s="1">
        <v>19</v>
      </c>
      <c r="FI201" s="1">
        <v>1</v>
      </c>
      <c r="FJ201" s="1">
        <v>13</v>
      </c>
      <c r="FK201" s="1">
        <v>12</v>
      </c>
      <c r="FL201" s="1">
        <v>0</v>
      </c>
      <c r="FM201" s="1">
        <v>65</v>
      </c>
      <c r="FN201" s="1">
        <v>9</v>
      </c>
      <c r="FO201" s="1">
        <v>2</v>
      </c>
      <c r="FP201" s="1">
        <v>101</v>
      </c>
      <c r="FQ201" s="1">
        <v>0</v>
      </c>
      <c r="FR201" s="1">
        <f>SUM(Tableau17[[#This Row],[2019-T1-ALEXANDRE Audric]:[2019-T1-MARIE Florie]])</f>
        <v>477</v>
      </c>
      <c r="FS201" s="1">
        <v>61</v>
      </c>
      <c r="FT201" s="1">
        <v>380</v>
      </c>
      <c r="FU201" s="1">
        <v>0</v>
      </c>
      <c r="FV201" s="1">
        <v>224</v>
      </c>
      <c r="FW201" s="1">
        <v>0</v>
      </c>
      <c r="FX201" s="1">
        <v>665</v>
      </c>
      <c r="FY201" s="1">
        <v>0</v>
      </c>
      <c r="FZ201" s="1">
        <v>433</v>
      </c>
      <c r="GA201" s="1">
        <v>0</v>
      </c>
      <c r="GB201" s="1">
        <v>265</v>
      </c>
      <c r="GC201" s="1">
        <v>0</v>
      </c>
      <c r="GD201" s="1">
        <v>698</v>
      </c>
      <c r="GE201" s="1">
        <v>153</v>
      </c>
      <c r="GF201" s="1">
        <v>311</v>
      </c>
      <c r="GG201" s="1">
        <v>13</v>
      </c>
      <c r="GH201" s="1">
        <v>135</v>
      </c>
      <c r="GI201" s="1">
        <v>0</v>
      </c>
      <c r="GJ201" s="1">
        <v>612</v>
      </c>
      <c r="GK201" s="1">
        <v>150</v>
      </c>
      <c r="GL201" s="1">
        <v>368</v>
      </c>
      <c r="GM201" s="1">
        <v>0</v>
      </c>
      <c r="GN201" s="1">
        <v>139</v>
      </c>
      <c r="GO201" s="1">
        <v>0</v>
      </c>
      <c r="GP201" s="1">
        <v>657</v>
      </c>
      <c r="GQ201" s="1">
        <v>219</v>
      </c>
      <c r="GR201" s="1">
        <v>188</v>
      </c>
      <c r="GS201" s="1">
        <v>0</v>
      </c>
      <c r="GT201" s="1">
        <v>136</v>
      </c>
      <c r="GU201" s="1">
        <v>0</v>
      </c>
      <c r="GV201" s="1">
        <v>543</v>
      </c>
      <c r="GW201" s="1">
        <v>209</v>
      </c>
      <c r="GX201" s="1">
        <v>318</v>
      </c>
      <c r="GY201" s="1">
        <v>0</v>
      </c>
      <c r="GZ201" s="1">
        <v>0</v>
      </c>
      <c r="HA201" s="1">
        <v>0</v>
      </c>
      <c r="HB201" s="1">
        <v>527</v>
      </c>
      <c r="HC201" s="1">
        <v>247</v>
      </c>
      <c r="HD201" s="1">
        <v>202</v>
      </c>
      <c r="HE201" s="1">
        <v>159</v>
      </c>
      <c r="HF201" s="1">
        <v>199</v>
      </c>
      <c r="HG201" s="1">
        <v>1</v>
      </c>
      <c r="HH201" s="1">
        <v>808</v>
      </c>
      <c r="HI201" s="1">
        <v>276</v>
      </c>
      <c r="HJ201" s="1">
        <v>0</v>
      </c>
      <c r="HK201" s="1">
        <v>448</v>
      </c>
      <c r="HL201" s="1">
        <v>0</v>
      </c>
      <c r="HM201" s="1">
        <v>0</v>
      </c>
      <c r="HN201" s="1">
        <v>724</v>
      </c>
      <c r="HO201" s="1">
        <v>177</v>
      </c>
      <c r="HP201" s="1">
        <v>54</v>
      </c>
      <c r="HQ201" s="1">
        <v>101</v>
      </c>
      <c r="HR201" s="1">
        <v>133</v>
      </c>
      <c r="HS201" s="1">
        <v>23</v>
      </c>
      <c r="HT201" s="1">
        <v>488</v>
      </c>
      <c r="HU201" s="1">
        <v>64</v>
      </c>
      <c r="HV201" s="1">
        <v>182</v>
      </c>
      <c r="HW201" s="1">
        <v>19</v>
      </c>
      <c r="HX201" s="1">
        <v>97</v>
      </c>
      <c r="HY201" s="1">
        <v>0</v>
      </c>
      <c r="HZ201" s="1">
        <v>362</v>
      </c>
      <c r="IA201" s="1">
        <v>101</v>
      </c>
      <c r="IB201" s="1">
        <v>118</v>
      </c>
      <c r="IC201" s="1">
        <v>184</v>
      </c>
      <c r="ID201" s="1">
        <v>87</v>
      </c>
      <c r="IE201" s="1">
        <v>7</v>
      </c>
      <c r="IF201" s="1">
        <v>497</v>
      </c>
      <c r="IG201" s="1">
        <v>0</v>
      </c>
      <c r="IH201" s="1">
        <v>199</v>
      </c>
      <c r="II201" s="1">
        <v>217</v>
      </c>
      <c r="IJ201" s="1">
        <v>0</v>
      </c>
      <c r="IK201" s="1">
        <v>0</v>
      </c>
      <c r="IL201" s="1">
        <v>416</v>
      </c>
      <c r="IM201" s="26">
        <f>IFERROR(Tableau17[[#This Row],[LDIV]]/Tableau17[[#This Row],[Total général]],"")</f>
        <v>0</v>
      </c>
      <c r="IN201" s="26">
        <f>IFERROR(Tableau17[[#This Row],[LDVC]]/Tableau17[[#This Row],[Total général]],"")</f>
        <v>0</v>
      </c>
      <c r="IO201" s="26">
        <f>IFERROR(Tableau17[[#This Row],[LDVD]]/Tableau17[[#This Row],[Total général]],"")</f>
        <v>6.0773480662983423E-2</v>
      </c>
      <c r="IP201" s="26">
        <f>IFERROR(Tableau17[[#This Row],[LDVG]]/Tableau17[[#This Row],[Total général]],"")</f>
        <v>2.2099447513812154E-2</v>
      </c>
      <c r="IQ201" s="26">
        <f>IFERROR(Tableau17[[#This Row],[LEXD]]/Tableau17[[#This Row],[Total général]],"")</f>
        <v>0</v>
      </c>
      <c r="IR201" s="26">
        <f>IFERROR(Tableau17[[#This Row],[LEXG]]/Tableau17[[#This Row],[Total général]],"")</f>
        <v>0</v>
      </c>
      <c r="IS201" s="26">
        <f>IFERROR(Tableau17[[#This Row],[LLR]]/Tableau17[[#This Row],[Total général]],"")</f>
        <v>0.44198895027624308</v>
      </c>
      <c r="IT201" s="26">
        <f>IFERROR(Tableau17[[#This Row],[LREM]]/Tableau17[[#This Row],[Total général]],"")</f>
        <v>5.2486187845303865E-2</v>
      </c>
      <c r="IU201" s="26">
        <f>IFERROR(Tableau17[[#This Row],[LRN]]/Tableau17[[#This Row],[Total général]],"")</f>
        <v>0.17679558011049723</v>
      </c>
      <c r="IV201" s="26">
        <f>IFERROR(Tableau17[[#This Row],[LUG]]/Tableau17[[#This Row],[Total général]],"")</f>
        <v>0.12430939226519337</v>
      </c>
      <c r="IW201" s="26">
        <f>IFERROR(Tableau17[[#This Row],[LVEC]]/Tableau17[[#This Row],[Total général]],"")</f>
        <v>0.12154696132596685</v>
      </c>
      <c r="IX201" s="26">
        <f>IFERROR(Tableau17[[#This Row],[2008-T1-LCMD]]/Tableau17[[#This Row],[2008-T1-TOTAL]],"")</f>
        <v>4.8120300751879702E-2</v>
      </c>
      <c r="IY201" s="26">
        <f>IFERROR(Tableau17[[#This Row],[2008-T1-LDVD]]/Tableau17[[#This Row],[2008-T1-TOTAL]],"")</f>
        <v>0</v>
      </c>
      <c r="IZ201" s="26">
        <f>IFERROR(Tableau17[[#This Row],[2008-T1-LEXD]]/Tableau17[[#This Row],[2008-T1-TOTAL]],"")</f>
        <v>0</v>
      </c>
      <c r="JA201" s="26">
        <f>IFERROR(Tableau17[[#This Row],[2008-T1-LEXG]]/Tableau17[[#This Row],[2008-T1-TOTAL]],"")</f>
        <v>5.4135338345864661E-2</v>
      </c>
      <c r="JB201" s="26">
        <f>IFERROR(Tableau17[[#This Row],[2008-T1-LFN]]/Tableau17[[#This Row],[2008-T1-TOTAL]],"")</f>
        <v>9.1729323308270674E-2</v>
      </c>
      <c r="JC201" s="26">
        <f>IFERROR(Tableau17[[#This Row],[2008-T1-LMAJ]]/Tableau17[[#This Row],[2008-T1-TOTAL]],"")</f>
        <v>0.52330827067669172</v>
      </c>
      <c r="JD201" s="26">
        <f>IFERROR(Tableau17[[#This Row],[2008-T1-LUG]]/Tableau17[[#This Row],[2008-T1-TOTAL]],"")</f>
        <v>0.28270676691729324</v>
      </c>
      <c r="JE201" s="26">
        <f>IFERROR(Tableau17[[#This Row],[2008-T2-LFN]]/Tableau17[[#This Row],[2008-T2-TOTAL]],"")</f>
        <v>0</v>
      </c>
      <c r="JF201" s="26">
        <f>IFERROR(Tableau17[[#This Row],[2008-T2-LGC]]/Tableau17[[#This Row],[2008-T2-TOTAL]],"")</f>
        <v>0.37965616045845274</v>
      </c>
      <c r="JG201" s="26">
        <f>IFERROR(Tableau17[[#This Row],[2008-T2-LMAJ]]/Tableau17[[#This Row],[2008-T2-TOTAL]],"")</f>
        <v>0.62034383954154726</v>
      </c>
      <c r="JH201" s="26">
        <f>IFERROR(Tableau17[[#This Row],[2008-T2-LUG]]/Tableau17[[#This Row],[2008-T2-TOTAL]],"")</f>
        <v>0</v>
      </c>
      <c r="JI201" s="26">
        <f>IFERROR(Tableau17[[#This Row],[2014-T1-LDIV]]/Tableau17[[#This Row],[2014-T1-TOTAL]],"")</f>
        <v>2.1241830065359478E-2</v>
      </c>
      <c r="JJ201" s="26">
        <f>IFERROR(Tableau17[[#This Row],[2014-T1-LDVD]]/Tableau17[[#This Row],[2014-T1-TOTAL]],"")</f>
        <v>0</v>
      </c>
      <c r="JK201" s="26">
        <f>IFERROR(Tableau17[[#This Row],[2014-T1-LDVG]]/Tableau17[[#This Row],[2014-T1-TOTAL]],"")</f>
        <v>5.8823529411764705E-2</v>
      </c>
      <c r="JL201" s="26">
        <f>IFERROR(Tableau17[[#This Row],[2014-T1-LEXG]]/Tableau17[[#This Row],[2014-T1-TOTAL]],"")</f>
        <v>0</v>
      </c>
      <c r="JM201" s="26">
        <f>IFERROR(Tableau17[[#This Row],[2014-T1-LFG]]/Tableau17[[#This Row],[2014-T1-TOTAL]],"")</f>
        <v>3.7581699346405227E-2</v>
      </c>
      <c r="JN201" s="26">
        <f>IFERROR(Tableau17[[#This Row],[2014-T1-LFN]]/Tableau17[[#This Row],[2014-T1-TOTAL]],"")</f>
        <v>0.25</v>
      </c>
      <c r="JO201" s="26">
        <f>IFERROR(Tableau17[[#This Row],[2014-T1-LUD]]/Tableau17[[#This Row],[2014-T1-TOTAL]],"")</f>
        <v>0.50816993464052285</v>
      </c>
      <c r="JP201" s="26">
        <f>IFERROR(Tableau17[[#This Row],[2014-T1-LUG]]/Tableau17[[#This Row],[2014-T1-TOTAL]],"")</f>
        <v>0.12418300653594772</v>
      </c>
      <c r="JQ201" s="26">
        <f>IFERROR(Tableau17[[#This Row],[2014-T2-LFN]]/Tableau17[[#This Row],[2014-T2-TOTAL]],"")</f>
        <v>0.22831050228310501</v>
      </c>
      <c r="JR201" s="26">
        <f>IFERROR(Tableau17[[#This Row],[2014-T2-LUD]]/Tableau17[[#This Row],[2014-T2-TOTAL]],"")</f>
        <v>0.56012176560121762</v>
      </c>
      <c r="JS201" s="26">
        <f>IFERROR(Tableau17[[#This Row],[2014-T2-LUG]]/Tableau17[[#This Row],[2014-T2-TOTAL]],"")</f>
        <v>0.21156773211567731</v>
      </c>
      <c r="JT201" s="26">
        <f>IFERROR(Tableau17[[#This Row],[2015-T1-BC-DIV]]/Tableau17[[#This Row],[2015-T1-TOTAL]],"")</f>
        <v>0</v>
      </c>
      <c r="JU201" s="26">
        <f>IFERROR(Tableau17[[#This Row],[2015-T1-BC-DLF]]/Tableau17[[#This Row],[2015-T1-TOTAL]],"")</f>
        <v>3.4990791896869246E-2</v>
      </c>
      <c r="JV201" s="26">
        <f>IFERROR(Tableau17[[#This Row],[2015-T1-BC-DVD]]/Tableau17[[#This Row],[2015-T1-TOTAL]],"")</f>
        <v>0</v>
      </c>
      <c r="JW201" s="26">
        <f>IFERROR(Tableau17[[#This Row],[2015-T1-BC-DVG]]/Tableau17[[#This Row],[2015-T1-TOTAL]],"")</f>
        <v>0</v>
      </c>
      <c r="JX201" s="26">
        <f>IFERROR(Tableau17[[#This Row],[2015-T1-BC-FG]]/Tableau17[[#This Row],[2015-T1-TOTAL]],"")</f>
        <v>0.13812154696132597</v>
      </c>
      <c r="JY201" s="26">
        <f>IFERROR(Tableau17[[#This Row],[2015-T1-BC-FN]]/Tableau17[[#This Row],[2015-T1-TOTAL]],"")</f>
        <v>0.36832412523020258</v>
      </c>
      <c r="JZ201" s="26">
        <f>IFERROR(Tableau17[[#This Row],[2015-T1-BC-MDM]]/Tableau17[[#This Row],[2015-T1-TOTAL]],"")</f>
        <v>0</v>
      </c>
      <c r="KA201" s="26">
        <f>IFERROR(Tableau17[[#This Row],[2015-T1-BC-RDG]]/Tableau17[[#This Row],[2015-T1-TOTAL]],"")</f>
        <v>0</v>
      </c>
      <c r="KB201" s="26">
        <f>IFERROR(Tableau17[[#This Row],[2015-T1-BC-SOC]]/Tableau17[[#This Row],[2015-T1-TOTAL]],"")</f>
        <v>0</v>
      </c>
      <c r="KC201" s="26">
        <f>IFERROR(Tableau17[[#This Row],[2015-T1-BC-UD]]/Tableau17[[#This Row],[2015-T1-TOTAL]],"")</f>
        <v>0.34622467771639043</v>
      </c>
      <c r="KD201" s="26">
        <f>IFERROR(Tableau17[[#This Row],[2015-T1-BC-UG]]/Tableau17[[#This Row],[2015-T1-TOTAL]],"")</f>
        <v>0</v>
      </c>
      <c r="KE201" s="26">
        <f>IFERROR(Tableau17[[#This Row],[2015-T1-BC-VEC]]/Tableau17[[#This Row],[2015-T1-TOTAL]],"")</f>
        <v>0.11233885819521179</v>
      </c>
      <c r="KF201" s="26">
        <f>IFERROR(Tableau17[[#This Row],[2015-T2-BC-DVG]]/Tableau17[[#This Row],[2015-T2-TOTAL]],"")</f>
        <v>0</v>
      </c>
      <c r="KG201" s="26">
        <f>IFERROR(Tableau17[[#This Row],[2015-T2-BC-FN]]/Tableau17[[#This Row],[2015-T2-TOTAL]],"")</f>
        <v>0.396584440227704</v>
      </c>
      <c r="KH201" s="26">
        <f>IFERROR(Tableau17[[#This Row],[2015-T2-BC-SOC]]/Tableau17[[#This Row],[2015-T2-TOTAL]],"")</f>
        <v>0</v>
      </c>
      <c r="KI201" s="26">
        <f>IFERROR(Tableau17[[#This Row],[2015-T2-BC-UD]]/Tableau17[[#This Row],[2015-T2-TOTAL]],"")</f>
        <v>0.603415559772296</v>
      </c>
      <c r="KJ201" s="26">
        <f>IFERROR(Tableau17[[#This Row],[2015-T2-BC-UG]]/Tableau17[[#This Row],[2015-T2-TOTAL]],"")</f>
        <v>0</v>
      </c>
      <c r="KK201" s="26">
        <f>IFERROR(Tableau17[[#This Row],[2017 (L)-T1-COM]]/Tableau17[[#This Row],[2017 (L)-T1-TOTAL]],"")</f>
        <v>1.8108651911468814E-2</v>
      </c>
      <c r="KL201" s="26">
        <f>IFERROR(Tableau17[[#This Row],[2017 (L)-T1-DIV]]/Tableau17[[#This Row],[2017 (L)-T1-TOTAL]],"")</f>
        <v>1.4084507042253521E-2</v>
      </c>
      <c r="KM201" s="26">
        <f>IFERROR(Tableau17[[#This Row],[2017 (L)-T1-DLF]]/Tableau17[[#This Row],[2017 (L)-T1-TOTAL]],"")</f>
        <v>1.4084507042253521E-2</v>
      </c>
      <c r="KN201" s="26">
        <f>IFERROR(Tableau17[[#This Row],[2017 (L)-T1-DVD]]/Tableau17[[#This Row],[2017 (L)-T1-TOTAL]],"")</f>
        <v>0</v>
      </c>
      <c r="KO201" s="26">
        <f>IFERROR(Tableau17[[#This Row],[2017 (L)-T1-DVG]]/Tableau17[[#This Row],[2017 (L)-T1-TOTAL]],"")</f>
        <v>0</v>
      </c>
      <c r="KP201" s="26">
        <f>IFERROR(Tableau17[[#This Row],[2017 (L)-T1-ECO]]/Tableau17[[#This Row],[2017 (L)-T1-TOTAL]],"")</f>
        <v>5.8350100603621731E-2</v>
      </c>
      <c r="KQ201" s="26">
        <f>IFERROR(Tableau17[[#This Row],[2017 (L)-T1-EXD]]/Tableau17[[#This Row],[2017 (L)-T1-TOTAL]],"")</f>
        <v>1.0060362173038229E-2</v>
      </c>
      <c r="KR201" s="26">
        <f>IFERROR(Tableau17[[#This Row],[2017 (L)-T1-EXG]]/Tableau17[[#This Row],[2017 (L)-T1-TOTAL]],"")</f>
        <v>4.0241448692152921E-3</v>
      </c>
      <c r="KS201" s="26">
        <f>IFERROR(Tableau17[[#This Row],[2017 (L)-T1-FI]]/Tableau17[[#This Row],[2017 (L)-T1-TOTAL]],"")</f>
        <v>9.4567404426559351E-2</v>
      </c>
      <c r="KT201" s="26">
        <f>IFERROR(Tableau17[[#This Row],[2017 (L)-T1-FN]]/Tableau17[[#This Row],[2017 (L)-T1-TOTAL]],"")</f>
        <v>0.17907444668008049</v>
      </c>
      <c r="KU201" s="26">
        <f>IFERROR(Tableau17[[#This Row],[2017 (L)-T1-LR]]/Tableau17[[#This Row],[2017 (L)-T1-TOTAL]],"")</f>
        <v>0.23742454728370221</v>
      </c>
      <c r="KV201" s="26">
        <f>IFERROR(Tableau17[[#This Row],[2017 (L)-T1-MDM]]/Tableau17[[#This Row],[2017 (L)-T1-TOTAL]],"")</f>
        <v>0.37022132796780682</v>
      </c>
      <c r="KW201" s="26">
        <f>IFERROR(Tableau17[[#This Row],[2017 (L)-T1-RDG]]/Tableau17[[#This Row],[2017 (L)-T1-TOTAL]],"")</f>
        <v>0</v>
      </c>
      <c r="KX201" s="26">
        <f>IFERROR(Tableau17[[#This Row],[2017 (L)-T1-REG]]/Tableau17[[#This Row],[2017 (L)-T1-TOTAL]],"")</f>
        <v>0</v>
      </c>
      <c r="KY201" s="26">
        <f>IFERROR(Tableau17[[#This Row],[2017 (L)-T1-REM]]/Tableau17[[#This Row],[2017 (L)-T1-TOTAL]],"")</f>
        <v>0</v>
      </c>
      <c r="KZ201" s="26">
        <f>IFERROR(Tableau17[[#This Row],[2017 (L)-T1-SOC]]/Tableau17[[#This Row],[2017 (L)-T1-TOTAL]],"")</f>
        <v>0</v>
      </c>
      <c r="LA201" s="26">
        <f>IFERROR(Tableau17[[#This Row],[2017 (L)-T1-UDI]]/Tableau17[[#This Row],[2017 (L)-T1-TOTAL]],"")</f>
        <v>0</v>
      </c>
      <c r="LB201" s="26">
        <f>IFERROR(Tableau17[[#This Row],[2017 (L)-T2-FI]]/Tableau17[[#This Row],[2017 (L)-T2-TOTAL]],"")</f>
        <v>0</v>
      </c>
      <c r="LC201" s="26">
        <f>IFERROR(Tableau17[[#This Row],[2017 (L)-T2-FN]]/Tableau17[[#This Row],[2017 (L)-T2-TOTAL]],"")</f>
        <v>0</v>
      </c>
      <c r="LD201" s="26">
        <f>IFERROR(Tableau17[[#This Row],[2017 (L)-T2-LR]]/Tableau17[[#This Row],[2017 (L)-T2-TOTAL]],"")</f>
        <v>0.47836538461538464</v>
      </c>
      <c r="LE201" s="26">
        <f>IFERROR(Tableau17[[#This Row],[2017 (L)-T2-MDM]]/Tableau17[[#This Row],[2017 (L)-T2-TOTAL]],"")</f>
        <v>0.52163461538461542</v>
      </c>
      <c r="LF201" s="26">
        <f>IFERROR(Tableau17[[#This Row],[2017 (L)-T2-REM]]/Tableau17[[#This Row],[2017 (L)-T2-TOTAL]],"")</f>
        <v>0</v>
      </c>
      <c r="LG201" s="26">
        <f>IFERROR(Tableau17[[#This Row],[2017-T1-ARTHAUD Nathalie]]/Tableau17[[#This Row],[2017-T1-TOTAL]],"")</f>
        <v>3.7128712871287127E-3</v>
      </c>
      <c r="LH201" s="26">
        <f>IFERROR(Tableau17[[#This Row],[2017-T1-ASSELINEAU Fran]]/Tableau17[[#This Row],[2017-T1-TOTAL]],"")</f>
        <v>8.6633663366336641E-3</v>
      </c>
      <c r="LI201" s="26">
        <f>IFERROR(Tableau17[[#This Row],[2017-T1-CHEMINADE Jacques]]/Tableau17[[#This Row],[2017-T1-TOTAL]],"")</f>
        <v>0</v>
      </c>
      <c r="LJ201" s="26">
        <f>IFERROR(Tableau17[[#This Row],[2017-T1-DUPONT-AIGNAN Nicolas]]/Tableau17[[#This Row],[2017-T1-TOTAL]],"")</f>
        <v>4.3316831683168314E-2</v>
      </c>
      <c r="LK201" s="26">
        <f>IFERROR(Tableau17[[#This Row],[2017-T1-FILLON Fran]]/Tableau17[[#This Row],[2017-T1-TOTAL]],"")</f>
        <v>0.25</v>
      </c>
      <c r="LL201" s="26">
        <f>IFERROR(Tableau17[[#This Row],[2017-T1-HAMON Beno]]/Tableau17[[#This Row],[2017-T1-TOTAL]],"")</f>
        <v>3.5891089108910888E-2</v>
      </c>
      <c r="LM201" s="26">
        <f>IFERROR(Tableau17[[#This Row],[2017-T1-LASSALLE Jean]]/Tableau17[[#This Row],[2017-T1-TOTAL]],"")</f>
        <v>1.2376237623762376E-3</v>
      </c>
      <c r="LN201" s="26">
        <f>IFERROR(Tableau17[[#This Row],[2017-T1-LE PEN Marine]]/Tableau17[[#This Row],[2017-T1-TOTAL]],"")</f>
        <v>0.25371287128712872</v>
      </c>
      <c r="LO201" s="26">
        <f>IFERROR(Tableau17[[#This Row],[2017-T1-M Jean-Luc]]/Tableau17[[#This Row],[2017-T1-TOTAL]],"")</f>
        <v>0.20173267326732675</v>
      </c>
      <c r="LP201" s="26">
        <f>IFERROR(Tableau17[[#This Row],[2017-T1-MACRON Emmanuel]]/Tableau17[[#This Row],[2017-T1-TOTAL]],"")</f>
        <v>0.19678217821782179</v>
      </c>
      <c r="LQ201" s="26">
        <f>IFERROR(Tableau17[[#This Row],[2017-T1-POUTOU Philippe]]/Tableau17[[#This Row],[2017-T1-TOTAL]],"")</f>
        <v>4.9504950495049506E-3</v>
      </c>
      <c r="LR201" s="26">
        <f>IFERROR(Tableau17[[#This Row],[2017-T2-LE PEN Marine]]/Tableau17[[#This Row],[2017-T2-TOTAL]],"")</f>
        <v>0.38121546961325969</v>
      </c>
      <c r="LS201" s="26">
        <f>IFERROR(Tableau17[[#This Row],[2017-T2-MACRON Emmanuel]]/Tableau17[[#This Row],[2017-T2-TOTAL]],"")</f>
        <v>0.61878453038674031</v>
      </c>
      <c r="LT201" s="26">
        <f>IFERROR(Tableau17[[#This Row],[2019-T1-ALEXANDRE Audric]]/Tableau17[[#This Row],[2019-T1-TOTAL]],"")</f>
        <v>0</v>
      </c>
      <c r="LU201" s="26">
        <f>IFERROR(Tableau17[[#This Row],[2019-T1-ARTHAUD Nathalie]]/Tableau17[[#This Row],[2019-T1-TOTAL]],"")</f>
        <v>6.2893081761006293E-3</v>
      </c>
      <c r="LV201" s="26">
        <f>IFERROR(Tableau17[[#This Row],[2019-T1-ASSELINEAU François]]/Tableau17[[#This Row],[2019-T1-TOTAL]],"")</f>
        <v>1.4675052410901468E-2</v>
      </c>
      <c r="LW201" s="26">
        <f>IFERROR(Tableau17[[#This Row],[2019-T1-AUBRY Manon]]/Tableau17[[#This Row],[2019-T1-TOTAL]],"")</f>
        <v>5.6603773584905662E-2</v>
      </c>
      <c r="LX201" s="26">
        <f>IFERROR(Tableau17[[#This Row],[2019-T1-AZERGUI Nagib]]/Tableau17[[#This Row],[2019-T1-TOTAL]],"")</f>
        <v>1.0482180293501049E-2</v>
      </c>
      <c r="LY201" s="26">
        <f>IFERROR(Tableau17[[#This Row],[2019-T1-BARDELLA Jordan]]/Tableau17[[#This Row],[2019-T1-TOTAL]],"")</f>
        <v>0.30607966457023061</v>
      </c>
      <c r="LZ201" s="26">
        <f>IFERROR(Tableau17[[#This Row],[2019-T1-BELLAMY François-Xavier]]/Tableau17[[#This Row],[2019-T1-TOTAL]],"")</f>
        <v>9.4339622641509441E-2</v>
      </c>
      <c r="MA201" s="26">
        <f>IFERROR(Tableau17[[#This Row],[2019-T1-BIDOU Olivier]]/Tableau17[[#This Row],[2019-T1-TOTAL]],"")</f>
        <v>0</v>
      </c>
      <c r="MB201" s="26">
        <f>IFERROR(Tableau17[[#This Row],[2019-T1-BOURG Dominique]]/Tableau17[[#This Row],[2019-T1-TOTAL]],"")</f>
        <v>1.8867924528301886E-2</v>
      </c>
      <c r="MC201" s="26">
        <f>IFERROR(Tableau17[[#This Row],[2019-T1-BROSSAT Ian]]/Tableau17[[#This Row],[2019-T1-TOTAL]],"")</f>
        <v>2.7253668763102725E-2</v>
      </c>
      <c r="MD201" s="26">
        <f>IFERROR(Tableau17[[#This Row],[2019-T1-CAILLAUD Sophie]]/Tableau17[[#This Row],[2019-T1-TOTAL]],"")</f>
        <v>0</v>
      </c>
      <c r="ME201" s="26">
        <f>IFERROR(Tableau17[[#This Row],[2019-T1-CAMUS Renaud]]/Tableau17[[#This Row],[2019-T1-TOTAL]],"")</f>
        <v>0</v>
      </c>
      <c r="MF201" s="26">
        <f>IFERROR(Tableau17[[#This Row],[2019-T1-CHALENÇON Christophe]]/Tableau17[[#This Row],[2019-T1-TOTAL]],"")</f>
        <v>0</v>
      </c>
      <c r="MG201" s="26">
        <f>IFERROR(Tableau17[[#This Row],[2019-T1-CORBET Cathy Denise Ginette]]/Tableau17[[#This Row],[2019-T1-TOTAL]],"")</f>
        <v>0</v>
      </c>
      <c r="MH201" s="26">
        <f>IFERROR(Tableau17[[#This Row],[2019-T1-DE PREVOISIN Robert]]/Tableau17[[#This Row],[2019-T1-TOTAL]],"")</f>
        <v>0</v>
      </c>
      <c r="MI201" s="26">
        <f>IFERROR(Tableau17[[#This Row],[2019-T1-DELFEL Thérèse]]/Tableau17[[#This Row],[2019-T1-TOTAL]],"")</f>
        <v>0</v>
      </c>
      <c r="MJ201" s="26">
        <f>IFERROR(Tableau17[[#This Row],[2019-T1-DIEUMEGARD Pierre]]/Tableau17[[#This Row],[2019-T1-TOTAL]],"")</f>
        <v>0</v>
      </c>
      <c r="MK201" s="26">
        <f>IFERROR(Tableau17[[#This Row],[2019-T1-DUPONT-AIGNAN Nicolas]]/Tableau17[[#This Row],[2019-T1-TOTAL]],"")</f>
        <v>3.9832285115303984E-2</v>
      </c>
      <c r="ML201" s="26">
        <f>IFERROR(Tableau17[[#This Row],[2019-T1-GERNIGON Yves]]/Tableau17[[#This Row],[2019-T1-TOTAL]],"")</f>
        <v>2.0964360587002098E-3</v>
      </c>
      <c r="MM201" s="26">
        <f>IFERROR(Tableau17[[#This Row],[2019-T1-GLUCKSMANN Raphaël]]/Tableau17[[#This Row],[2019-T1-TOTAL]],"")</f>
        <v>2.7253668763102725E-2</v>
      </c>
      <c r="MN201" s="26">
        <f>IFERROR(Tableau17[[#This Row],[2019-T1-HAMON Benoît]]/Tableau17[[#This Row],[2019-T1-TOTAL]],"")</f>
        <v>2.5157232704402517E-2</v>
      </c>
      <c r="MO201" s="26">
        <f>IFERROR(Tableau17[[#This Row],[2019-T1-HELGEN Gilles]]/Tableau17[[#This Row],[2019-T1-TOTAL]],"")</f>
        <v>0</v>
      </c>
      <c r="MP201" s="26">
        <f>IFERROR(Tableau17[[#This Row],[2019-T1-JADOT Yannick]]/Tableau17[[#This Row],[2019-T1-TOTAL]],"")</f>
        <v>0.13626834381551362</v>
      </c>
      <c r="MQ201" s="26">
        <f>IFERROR(Tableau17[[#This Row],[2019-T1-LAGARDE Jean-Christophe]]/Tableau17[[#This Row],[2019-T1-TOTAL]],"")</f>
        <v>1.8867924528301886E-2</v>
      </c>
      <c r="MR201" s="26">
        <f>IFERROR(Tableau17[[#This Row],[2019-T1-LALANNE Francis]]/Tableau17[[#This Row],[2019-T1-TOTAL]],"")</f>
        <v>4.1928721174004195E-3</v>
      </c>
      <c r="MS201" s="26">
        <f>IFERROR(Tableau17[[#This Row],[2019-T1-LOISEAU Nathalie]]/Tableau17[[#This Row],[2019-T1-TOTAL]],"")</f>
        <v>0.21174004192872117</v>
      </c>
      <c r="MT201" s="26">
        <f>IFERROR(Tableau17[[#This Row],[2019-T1-MARIE Florie]]/Tableau17[[#This Row],[2019-T1-TOTAL]],"")</f>
        <v>0</v>
      </c>
      <c r="MU201" s="26">
        <f>IFERROR(Tableau17[[#This Row],[2008-T1-MACROEXTRDROITE]]/Tableau17[[#This Row],[2008-T1-MACROTOTALE]],"")</f>
        <v>9.1729323308270674E-2</v>
      </c>
      <c r="MV201" s="26">
        <f>IFERROR(Tableau17[[#This Row],[2008-T1-MACRODROITE]]/Tableau17[[#This Row],[2008-T1-MACROTOTALE]],"")</f>
        <v>0.5714285714285714</v>
      </c>
      <c r="MW201" s="26">
        <f>IFERROR(Tableau17[[#This Row],[2008-T1-MACROCENTRE]]/Tableau17[[#This Row],[2008-T1-MACROTOTALE]],"")</f>
        <v>0</v>
      </c>
      <c r="MX201" s="26">
        <f>IFERROR(Tableau17[[#This Row],[2008-T1-MACROGAUCHE]]/Tableau17[[#This Row],[2008-T1-MACROTOTALE]],"")</f>
        <v>0.33684210526315789</v>
      </c>
      <c r="MY201" s="26">
        <f>IFERROR(Tableau17[[#This Row],[2008-T1-MACROAUTRE]]/Tableau17[[#This Row],[2008-T1-MACROTOTALE]],"")</f>
        <v>0</v>
      </c>
      <c r="MZ201" s="26">
        <f>IFERROR(Tableau17[[#This Row],[2008-T2-MACROEXTRDROITE]]/Tableau17[[#This Row],[2008-T2-MACROTOTALE]],"")</f>
        <v>0</v>
      </c>
      <c r="NA201" s="26">
        <f>IFERROR(Tableau17[[#This Row],[2008-T2-MACRODROITE]]/Tableau17[[#This Row],[2008-T2-MACROTOTALE]],"")</f>
        <v>0.62034383954154726</v>
      </c>
      <c r="NB201" s="26">
        <f>IFERROR(Tableau17[[#This Row],[2008-T2-MACROCENTRE]]/Tableau17[[#This Row],[2008-T2-MACROTOTALE]],"")</f>
        <v>0</v>
      </c>
      <c r="NC201" s="26">
        <f>IFERROR(Tableau17[[#This Row],[2008-T2-MACROGAUCHE]]/Tableau17[[#This Row],[2008-T2-MACROTOTALE]],"")</f>
        <v>0.37965616045845274</v>
      </c>
      <c r="ND201" s="26">
        <f>IFERROR(Tableau17[[#This Row],[2008-T2-MACROAUTRE]]/Tableau17[[#This Row],[2008-T2-MACROTOTALE]],"")</f>
        <v>0</v>
      </c>
      <c r="NE201" s="26">
        <f>IFERROR(Tableau17[[#This Row],[2014-T1-MACROEXTRDROITE]]/Tableau17[[#This Row],[2014-T1-MACROTOTALE]],"")</f>
        <v>0.25</v>
      </c>
      <c r="NF201" s="26">
        <f>IFERROR(Tableau17[[#This Row],[2014-T1-MACRODROITE]]/Tableau17[[#This Row],[2014-T1-MACROTOTALE]],"")</f>
        <v>0.50816993464052285</v>
      </c>
      <c r="NG201" s="26">
        <f>IFERROR(Tableau17[[#This Row],[2014-T1-MACROCENTRE]]/Tableau17[[#This Row],[2014-T1-MACROTOTALE]],"")</f>
        <v>2.1241830065359478E-2</v>
      </c>
      <c r="NH201" s="26">
        <f>IFERROR(Tableau17[[#This Row],[2014-T1-MACROGAUCHE]]/Tableau17[[#This Row],[2014-T1-MACROTOTALE]],"")</f>
        <v>0.22058823529411764</v>
      </c>
      <c r="NI201" s="26">
        <f>IFERROR(Tableau17[[#This Row],[2014-T1-MACROAUTRE]]/Tableau17[[#This Row],[2014-T1-MACROTOTALE]],"")</f>
        <v>0</v>
      </c>
      <c r="NJ201" s="26">
        <f>IFERROR(Tableau17[[#This Row],[2014-T2-MACROEXTRDROITE]]/Tableau17[[#This Row],[2014-T2-MACROTOTALE]],"")</f>
        <v>0.22831050228310501</v>
      </c>
      <c r="NK201" s="26">
        <f>IFERROR(Tableau17[[#This Row],[2014-T2-MACRODROITE]]/Tableau17[[#This Row],[2014-T2-MACROTOTALE]],"")</f>
        <v>0.56012176560121762</v>
      </c>
      <c r="NL201" s="26">
        <f>IFERROR(Tableau17[[#This Row],[2014-T2-MACROCENTRE]]/Tableau17[[#This Row],[2014-T2-MACROTOTALE]],"")</f>
        <v>0</v>
      </c>
      <c r="NM201" s="26">
        <f>IFERROR(Tableau17[[#This Row],[2014-T2-MACROGAUCHE]]/Tableau17[[#This Row],[2014-T2-MACROTOTALE]],"")</f>
        <v>0.21156773211567731</v>
      </c>
      <c r="NN201" s="26">
        <f>IFERROR(Tableau17[[#This Row],[2014-T2-MACROAUTRE]]/Tableau17[[#This Row],[2014-T2-MACROTOTALE]],"")</f>
        <v>0</v>
      </c>
      <c r="NO201" s="26">
        <f>IFERROR( Tableau17[[#This Row],[2015-T1-MACROEXTRDROITE]]/Tableau17[[#This Row],[2015-T1-MACROTOTALE]],"")</f>
        <v>0.40331491712707185</v>
      </c>
      <c r="NP201" s="26">
        <f>IFERROR(Tableau17[[#This Row],[2015-T1-MACRODROITE]]/Tableau17[[#This Row],[2015-T1-MACROTOTALE]],"")</f>
        <v>0.34622467771639043</v>
      </c>
      <c r="NQ201" s="26">
        <f>IFERROR(Tableau17[[#This Row],[2015-T1-MACROCENTRE]]/Tableau17[[#This Row],[2015-T1-MACROTOTALE]],"")</f>
        <v>0</v>
      </c>
      <c r="NR201" s="26">
        <f>IFERROR(Tableau17[[#This Row],[2015-T1-MACROGAUCHE]]/Tableau17[[#This Row],[2015-T1-MACROTOTALE]],"")</f>
        <v>0.25046040515653778</v>
      </c>
      <c r="NS201" s="26">
        <f>IFERROR(Tableau17[[#This Row],[2015-T1-MACROAUTRE]]/Tableau17[[#This Row],[2015-T1-MACROTOTALE]],"")</f>
        <v>0</v>
      </c>
      <c r="NT201" s="26">
        <f>IFERROR(Tableau17[[#This Row],[2015-T2-MACROEXTRDROITE]]/Tableau17[[#This Row],[2015-T2-MACROTOTALE]],"")</f>
        <v>0.396584440227704</v>
      </c>
      <c r="NU201" s="26">
        <f>IFERROR(Tableau17[[#This Row],[2015-T2-MACRODROITE]]/Tableau17[[#This Row],[2015-T2-MACROTOTALE]],"")</f>
        <v>0.603415559772296</v>
      </c>
      <c r="NV201" s="26">
        <f>IFERROR(Tableau17[[#This Row],[2015-T2-MACROCENTRE]]/Tableau17[[#This Row],[2015-T2-MACROTOTALE]],"")</f>
        <v>0</v>
      </c>
      <c r="NW201" s="26">
        <f>IFERROR(Tableau17[[#This Row],[2015-T2-MACROGAUCHE]]/Tableau17[[#This Row],[2015-T2-MACROTOTALE]],"")</f>
        <v>0</v>
      </c>
      <c r="NX201" s="26">
        <f>IFERROR(Tableau17[[#This Row],[2015-T2-MACROAUTRE]]/Tableau17[[#This Row],[2015-T2-MACROTOTALE]],"")</f>
        <v>0</v>
      </c>
      <c r="NY201" s="26">
        <f>IFERROR(Tableau17[[#This Row],[2017-T1-MACROEXTRDROITE]]/Tableau17[[#This Row],[2017-T1-MACROTOTALE]],"")</f>
        <v>0.30569306930693069</v>
      </c>
      <c r="NZ201" s="26">
        <f>IFERROR(Tableau17[[#This Row],[2017-T1-MACRODROITE]]/Tableau17[[#This Row],[2017-T1-MACROTOTALE]],"")</f>
        <v>0.25</v>
      </c>
      <c r="OA201" s="26">
        <f>IFERROR(Tableau17[[#This Row],[2017-T1-MACROCENTRE]]/Tableau17[[#This Row],[2017-T1-MACROTOTALE]],"")</f>
        <v>0.19678217821782179</v>
      </c>
      <c r="OB201" s="26">
        <f>IFERROR(Tableau17[[#This Row],[2017-T1-MACROGAUCHE]]/Tableau17[[#This Row],[2017-T1-MACROTOTALE]],"")</f>
        <v>0.24628712871287128</v>
      </c>
      <c r="OC201" s="26">
        <f>IFERROR(Tableau17[[#This Row],[2017-T1-MACROAUTRE]]/Tableau17[[#This Row],[2017-T1-MACROTOTALE]],"")</f>
        <v>1.2376237623762376E-3</v>
      </c>
      <c r="OD201" s="26">
        <f>IFERROR(Tableau17[[#This Row],[2017-T2-MACROEXTRDROITE]]/Tableau17[[#This Row],[2017-T2-MACROTOTALE]],"")</f>
        <v>0.38121546961325969</v>
      </c>
      <c r="OE201" s="26">
        <f>IFERROR(Tableau17[[#This Row],[2017-T2-MACRODROITE]]/Tableau17[[#This Row],[2017-T2-MACROTOTALE]],"")</f>
        <v>0</v>
      </c>
      <c r="OF201" s="26">
        <f>IFERROR(Tableau17[[#This Row],[2017-T2-MACROCENTRE]]/Tableau17[[#This Row],[2017-T2-MACROTOTALE]],"")</f>
        <v>0.61878453038674031</v>
      </c>
      <c r="OG201" s="26">
        <f>IFERROR(Tableau17[[#This Row],[2017-T2-MACROGAUCHE]]/Tableau17[[#This Row],[2017-T2-MACROTOTALE]],"")</f>
        <v>0</v>
      </c>
      <c r="OH201" s="26">
        <f>IFERROR(Tableau17[[#This Row],[2017-T2-MACROAUTRE]]/Tableau17[[#This Row],[2017-T2-MACROTOTALE]],"")</f>
        <v>0</v>
      </c>
      <c r="OI201" s="26">
        <f>IFERROR(Tableau17[[#This Row],[2019-T1-MACROEXTRDROITE]]/Tableau17[[#This Row],[2019-T1-MACROTOTALE]],"")</f>
        <v>0.36270491803278687</v>
      </c>
      <c r="OJ201" s="26">
        <f>IFERROR(Tableau17[[#This Row],[2019-T1-MACRODROITE]]/Tableau17[[#This Row],[2019-T1-MACROTOTALE]],"")</f>
        <v>0.11065573770491803</v>
      </c>
      <c r="OK201" s="26">
        <f>IFERROR(Tableau17[[#This Row],[2019-T1-MACROCENTRE]]/Tableau17[[#This Row],[2019-T1-MACROTOTALE]],"")</f>
        <v>0.20696721311475411</v>
      </c>
      <c r="OL201" s="26">
        <f>IFERROR(Tableau17[[#This Row],[2019-T1-MACROGAUCHE]]/Tableau17[[#This Row],[2019-T1-MACROTOTALE]],"")</f>
        <v>0.27254098360655737</v>
      </c>
      <c r="OM201" s="26">
        <f>IFERROR(Tableau17[[#This Row],[2019-T1-MACROAUTRE]]/Tableau17[[#This Row],[2019-T1-MACROTOTALE]],"")</f>
        <v>4.7131147540983603E-2</v>
      </c>
      <c r="ON201" s="26">
        <f>IFERROR(Tableau17[[#This Row],[2020-T1-MACROEXTRDROITE]]/Tableau17[[#This Row],[2020-T1-MACROTOTALE]],"")</f>
        <v>0.17679558011049723</v>
      </c>
      <c r="OO201" s="26">
        <f>IFERROR(Tableau17[[#This Row],[2020-T1-MACRODROITE]]/Tableau17[[#This Row],[2020-T1-MACROTOTALE]],"")</f>
        <v>0.50276243093922657</v>
      </c>
      <c r="OP201" s="26">
        <f>IFERROR(Tableau17[[#This Row],[2020-T1-MACROCENTRE]]/Tableau17[[#This Row],[2020-T1-MACROTOTALE]],"")</f>
        <v>5.2486187845303865E-2</v>
      </c>
      <c r="OQ201" s="26">
        <f>IFERROR(Tableau17[[#This Row],[2020-T1-MACROGAUCHE]]/Tableau17[[#This Row],[2020-T1-MACROTOTALE]],"")</f>
        <v>0.26795580110497236</v>
      </c>
      <c r="OR201" s="26">
        <f>IFERROR(Tableau17[[#This Row],[2020-T1-MACROAUTRE]]/Tableau17[[#This Row],[2020-T1-MACROTOTALE]],"")</f>
        <v>0</v>
      </c>
      <c r="OS201" s="26">
        <f>IFERROR(Tableau17[[#This Row],[2017 (L)-T1-MACROEXTRDROITE]]/Tableau17[[#This Row],[2017 (L)-T1-MACROTOTALE]],"")</f>
        <v>0.20321931589537223</v>
      </c>
      <c r="OT201" s="26">
        <f>IFERROR(Tableau17[[#This Row],[2017 (L)-T1-MACRODROITE]]/Tableau17[[#This Row],[2017 (L)-T1-MACROTOTALE]],"")</f>
        <v>0.23742454728370221</v>
      </c>
      <c r="OU201" s="26">
        <f>IFERROR(Tableau17[[#This Row],[2017 (L)-T1-MACROCENTRE]]/Tableau17[[#This Row],[2017 (L)-T1-MACROTOTALE]],"")</f>
        <v>0.37022132796780682</v>
      </c>
      <c r="OV201" s="26">
        <f>IFERROR(Tableau17[[#This Row],[2017 (L)-T1-MACROGAUCHE]]/Tableau17[[#This Row],[2017 (L)-T1-MACROTOTALE]],"")</f>
        <v>0.1750503018108652</v>
      </c>
      <c r="OW201" s="26">
        <f>IFERROR(Tableau17[[#This Row],[2017 (L)-T1-MACROAUTRE]]/Tableau17[[#This Row],[2017 (L)-T1-MACROTOTALE]],"")</f>
        <v>1.4084507042253521E-2</v>
      </c>
      <c r="OX201" s="26">
        <f>IFERROR(Tableau17[[#This Row],[2017 (L)-T2-MACROEXTRDROITE]]/Tableau17[[#This Row],[2017 (L)-T2-MACROTOTALE]],"")</f>
        <v>0</v>
      </c>
      <c r="OY201" s="26">
        <f>IFERROR(Tableau17[[#This Row],[2017 (L)-T2-MACRODROITE]]/Tableau17[[#This Row],[2017 (L)-T2-MACROTOTALE]],"")</f>
        <v>0.47836538461538464</v>
      </c>
      <c r="OZ201" s="26">
        <f>IFERROR(Tableau17[[#This Row],[2017 (L)-T2-MACROCENTRE]]/Tableau17[[#This Row],[2017 (L)-T2-MACROTOTALE]],"")</f>
        <v>0.52163461538461542</v>
      </c>
      <c r="PA201" s="26">
        <f>IFERROR(Tableau17[[#This Row],[2017 (L)-T2-MACROGAUCHE]]/Tableau17[[#This Row],[2017 (L)-T2-MACROTOTALE]],"")</f>
        <v>0</v>
      </c>
      <c r="PB201" s="26">
        <f>IFERROR(Tableau17[[#This Row],[2017 (L)-T2-MACROAUTRE]]/Tableau17[[#This Row],[2017 (L)-T2-MACROTOTALE]],"")</f>
        <v>0</v>
      </c>
      <c r="PC201" s="26">
        <f>IFERROR(Tableau17[[#This Row],[2008_T1_PROCUS]]/Tableau17[[#This Row],[2008_T1_INSCRITS]],0)</f>
        <v>1.1278195488721804E-2</v>
      </c>
      <c r="PD201" s="26">
        <f>IFERROR(Tableau17[[#This Row],[2008_T2_PROCUS]]/Tableau17[[#This Row],[2008_T2_INSCRITS]],0)</f>
        <v>1.5051740357478834E-2</v>
      </c>
      <c r="PE201" s="26">
        <f>Tableau17[[#This Row],[2014_T1_PROCUS]]/Tableau17[[#This Row],[2014_T1_INSCRITS]]</f>
        <v>1.1265164644714038E-2</v>
      </c>
      <c r="PF201" s="26">
        <f>IFERROR(Tableau17[[#This Row],[2014_T2_PROCUS]]/Tableau17[[#This Row],[2014_T2_INSCRITS]],0)</f>
        <v>1.4731369150779897E-2</v>
      </c>
    </row>
    <row r="202" spans="1:422" hidden="1" x14ac:dyDescent="0.2">
      <c r="A202" s="1">
        <v>6</v>
      </c>
      <c r="B202" s="1" t="s">
        <v>448</v>
      </c>
      <c r="C202" s="1" t="s">
        <v>461</v>
      </c>
      <c r="D202" s="1" t="s">
        <v>461</v>
      </c>
      <c r="E202" s="1">
        <v>1263</v>
      </c>
      <c r="F202" s="1">
        <v>5.437735</v>
      </c>
      <c r="G202" s="1">
        <v>43.317152</v>
      </c>
      <c r="H202" s="3">
        <v>919</v>
      </c>
      <c r="I202" s="3">
        <v>254</v>
      </c>
      <c r="K202" s="1">
        <v>7</v>
      </c>
      <c r="L202" s="1">
        <v>40</v>
      </c>
      <c r="M202" s="1">
        <v>6</v>
      </c>
      <c r="P202" s="1">
        <v>74</v>
      </c>
      <c r="Q202" s="1">
        <v>14</v>
      </c>
      <c r="R202" s="1">
        <v>76</v>
      </c>
      <c r="S202" s="1">
        <v>47</v>
      </c>
      <c r="T202" s="1">
        <v>13</v>
      </c>
      <c r="U202" s="1">
        <v>277</v>
      </c>
      <c r="V202" s="1">
        <v>978</v>
      </c>
      <c r="W202" s="1">
        <v>570</v>
      </c>
      <c r="X202" s="1">
        <v>11</v>
      </c>
      <c r="Y202" s="2">
        <v>0.58282208999999996</v>
      </c>
      <c r="Z202" s="1">
        <v>978</v>
      </c>
      <c r="AA202" s="1">
        <v>600</v>
      </c>
      <c r="AB202" s="1">
        <v>9</v>
      </c>
      <c r="AC202" s="2">
        <v>0.61349693000000005</v>
      </c>
      <c r="AD202" s="1">
        <v>919</v>
      </c>
      <c r="AE202" s="1">
        <v>281</v>
      </c>
      <c r="AF202" s="2">
        <v>0.30576713999999999</v>
      </c>
      <c r="AG202" s="1">
        <f t="shared" si="3"/>
        <v>254</v>
      </c>
      <c r="AH202" s="1">
        <v>914</v>
      </c>
      <c r="AI202" s="1">
        <v>526</v>
      </c>
      <c r="AJ202" s="1">
        <v>7</v>
      </c>
      <c r="AK202" s="2">
        <v>0.57549234000000005</v>
      </c>
      <c r="AL202" s="1">
        <v>914</v>
      </c>
      <c r="AM202" s="1">
        <v>604</v>
      </c>
      <c r="AN202" s="1">
        <v>7</v>
      </c>
      <c r="AO202" s="2">
        <v>0.66083150999999996</v>
      </c>
      <c r="AP202" s="1">
        <v>987</v>
      </c>
      <c r="AQ202" s="1">
        <v>473</v>
      </c>
      <c r="AR202" s="2">
        <v>0.47922998999999999</v>
      </c>
      <c r="AS202" s="1">
        <v>986</v>
      </c>
      <c r="AT202" s="1">
        <v>481</v>
      </c>
      <c r="AU202" s="2">
        <v>0.48782961000000002</v>
      </c>
      <c r="AV202" s="1">
        <v>976</v>
      </c>
      <c r="AW202" s="1">
        <v>466</v>
      </c>
      <c r="AX202" s="2">
        <v>0.47745902000000001</v>
      </c>
      <c r="AY202" s="1">
        <v>975</v>
      </c>
      <c r="AZ202" s="1">
        <v>380</v>
      </c>
      <c r="BA202" s="2">
        <v>0.38974358999999997</v>
      </c>
      <c r="BB202" s="1">
        <v>981</v>
      </c>
      <c r="BC202" s="1">
        <v>756</v>
      </c>
      <c r="BD202" s="2">
        <v>0.77064220000000005</v>
      </c>
      <c r="BE202" s="1">
        <v>981</v>
      </c>
      <c r="BF202" s="1">
        <v>683</v>
      </c>
      <c r="BG202" s="2">
        <v>0.69622834</v>
      </c>
      <c r="BH202" s="1">
        <v>926</v>
      </c>
      <c r="BI202" s="1">
        <v>421</v>
      </c>
      <c r="BJ202" s="2">
        <v>0.45464363000000002</v>
      </c>
      <c r="BK202" s="1">
        <v>12</v>
      </c>
      <c r="BM202" s="1">
        <v>3</v>
      </c>
      <c r="BN202" s="1">
        <v>16</v>
      </c>
      <c r="BO202" s="1">
        <v>75</v>
      </c>
      <c r="BP202" s="1">
        <v>216</v>
      </c>
      <c r="BQ202" s="1">
        <v>194</v>
      </c>
      <c r="BR202" s="1">
        <v>516</v>
      </c>
      <c r="BU202" s="1">
        <v>319</v>
      </c>
      <c r="BV202" s="1">
        <v>260</v>
      </c>
      <c r="BW202" s="1">
        <v>579</v>
      </c>
      <c r="BY202" s="1">
        <v>67</v>
      </c>
      <c r="BZ202" s="1">
        <v>12</v>
      </c>
      <c r="CB202" s="1">
        <v>30</v>
      </c>
      <c r="CC202" s="1">
        <v>158</v>
      </c>
      <c r="CD202" s="1">
        <v>215</v>
      </c>
      <c r="CE202" s="1">
        <v>76</v>
      </c>
      <c r="CF202" s="1">
        <v>558</v>
      </c>
      <c r="CG202" s="1">
        <v>196</v>
      </c>
      <c r="CH202" s="1">
        <v>280</v>
      </c>
      <c r="CI202" s="1">
        <v>111</v>
      </c>
      <c r="CJ202" s="1">
        <v>587</v>
      </c>
      <c r="CK202" s="1">
        <v>21</v>
      </c>
      <c r="CL202" s="1">
        <v>7</v>
      </c>
      <c r="CO202" s="1">
        <v>17</v>
      </c>
      <c r="CP202" s="1">
        <v>220</v>
      </c>
      <c r="CT202" s="1">
        <v>127</v>
      </c>
      <c r="CU202" s="1">
        <v>69</v>
      </c>
      <c r="CW202" s="1">
        <v>461</v>
      </c>
      <c r="CY202" s="1">
        <v>239</v>
      </c>
      <c r="DA202" s="1">
        <v>218</v>
      </c>
      <c r="DC202" s="1">
        <v>457</v>
      </c>
      <c r="DD202" s="1">
        <v>16</v>
      </c>
      <c r="DE202" s="1">
        <v>4</v>
      </c>
      <c r="DF202" s="1">
        <v>2</v>
      </c>
      <c r="DG202" s="1">
        <v>0</v>
      </c>
      <c r="DH202" s="1">
        <v>0</v>
      </c>
      <c r="DI202" s="1">
        <v>14</v>
      </c>
      <c r="DJ202" s="1">
        <v>0</v>
      </c>
      <c r="DK202" s="1">
        <v>1</v>
      </c>
      <c r="DL202" s="1">
        <v>44</v>
      </c>
      <c r="DM202" s="1">
        <v>126</v>
      </c>
      <c r="DN202" s="1">
        <v>133</v>
      </c>
      <c r="DP202" s="1">
        <v>1</v>
      </c>
      <c r="DR202" s="1">
        <v>114</v>
      </c>
      <c r="DS202" s="1">
        <v>9</v>
      </c>
      <c r="DU202" s="1">
        <v>464</v>
      </c>
      <c r="DX202" s="1">
        <v>227</v>
      </c>
      <c r="DZ202" s="1">
        <v>133</v>
      </c>
      <c r="EA202" s="1">
        <v>360</v>
      </c>
      <c r="EB202" s="1">
        <v>0</v>
      </c>
      <c r="EC202" s="1">
        <v>5</v>
      </c>
      <c r="ED202" s="1">
        <v>1</v>
      </c>
      <c r="EE202" s="1">
        <v>34</v>
      </c>
      <c r="EF202" s="1">
        <v>170</v>
      </c>
      <c r="EG202" s="1">
        <v>36</v>
      </c>
      <c r="EH202" s="1">
        <v>5</v>
      </c>
      <c r="EI202" s="1">
        <v>263</v>
      </c>
      <c r="EJ202" s="1">
        <v>120</v>
      </c>
      <c r="EK202" s="1">
        <v>97</v>
      </c>
      <c r="EL202" s="1">
        <v>5</v>
      </c>
      <c r="EM202" s="1">
        <v>736</v>
      </c>
      <c r="EN202" s="1">
        <v>351</v>
      </c>
      <c r="EO202" s="1">
        <v>279</v>
      </c>
      <c r="EP202" s="1">
        <v>630</v>
      </c>
      <c r="EQ202" s="1">
        <v>0</v>
      </c>
      <c r="ER202" s="1">
        <v>2</v>
      </c>
      <c r="ES202" s="1">
        <v>4</v>
      </c>
      <c r="ET202" s="1">
        <v>21</v>
      </c>
      <c r="EU202" s="1">
        <v>1</v>
      </c>
      <c r="EV202" s="1">
        <v>158</v>
      </c>
      <c r="EW202" s="1">
        <v>36</v>
      </c>
      <c r="EX202" s="1">
        <v>1</v>
      </c>
      <c r="EY202" s="1">
        <v>4</v>
      </c>
      <c r="EZ202" s="1">
        <v>9</v>
      </c>
      <c r="FA202" s="1">
        <v>0</v>
      </c>
      <c r="FB202" s="1">
        <v>0</v>
      </c>
      <c r="FC202" s="1">
        <v>0</v>
      </c>
      <c r="FD202" s="1">
        <v>0</v>
      </c>
      <c r="FE202" s="1">
        <v>0</v>
      </c>
      <c r="FF202" s="1">
        <v>0</v>
      </c>
      <c r="FG202" s="1">
        <v>0</v>
      </c>
      <c r="FH202" s="1">
        <v>17</v>
      </c>
      <c r="FI202" s="1">
        <v>0</v>
      </c>
      <c r="FJ202" s="1">
        <v>19</v>
      </c>
      <c r="FK202" s="1">
        <v>8</v>
      </c>
      <c r="FL202" s="1">
        <v>1</v>
      </c>
      <c r="FM202" s="1">
        <v>41</v>
      </c>
      <c r="FN202" s="1">
        <v>11</v>
      </c>
      <c r="FO202" s="1">
        <v>0</v>
      </c>
      <c r="FP202" s="1">
        <v>66</v>
      </c>
      <c r="FQ202" s="1">
        <v>1</v>
      </c>
      <c r="FR202" s="1">
        <f>SUM(Tableau17[[#This Row],[2019-T1-ALEXANDRE Audric]:[2019-T1-MARIE Florie]])</f>
        <v>400</v>
      </c>
      <c r="FS202" s="1">
        <v>78</v>
      </c>
      <c r="FT202" s="1">
        <v>228</v>
      </c>
      <c r="FU202" s="1">
        <v>0</v>
      </c>
      <c r="FV202" s="1">
        <v>210</v>
      </c>
      <c r="FW202" s="1">
        <v>0</v>
      </c>
      <c r="FX202" s="1">
        <v>516</v>
      </c>
      <c r="FY202" s="1">
        <v>0</v>
      </c>
      <c r="FZ202" s="1">
        <v>319</v>
      </c>
      <c r="GA202" s="1">
        <v>0</v>
      </c>
      <c r="GB202" s="1">
        <v>260</v>
      </c>
      <c r="GC202" s="1">
        <v>0</v>
      </c>
      <c r="GD202" s="1">
        <v>579</v>
      </c>
      <c r="GE202" s="1">
        <v>158</v>
      </c>
      <c r="GF202" s="1">
        <v>282</v>
      </c>
      <c r="GG202" s="1">
        <v>0</v>
      </c>
      <c r="GH202" s="1">
        <v>118</v>
      </c>
      <c r="GI202" s="1">
        <v>0</v>
      </c>
      <c r="GJ202" s="1">
        <v>558</v>
      </c>
      <c r="GK202" s="1">
        <v>196</v>
      </c>
      <c r="GL202" s="1">
        <v>280</v>
      </c>
      <c r="GM202" s="1">
        <v>0</v>
      </c>
      <c r="GN202" s="1">
        <v>111</v>
      </c>
      <c r="GO202" s="1">
        <v>0</v>
      </c>
      <c r="GP202" s="1">
        <v>587</v>
      </c>
      <c r="GQ202" s="1">
        <v>227</v>
      </c>
      <c r="GR202" s="1">
        <v>127</v>
      </c>
      <c r="GS202" s="1">
        <v>0</v>
      </c>
      <c r="GT202" s="1">
        <v>86</v>
      </c>
      <c r="GU202" s="1">
        <v>21</v>
      </c>
      <c r="GV202" s="1">
        <v>461</v>
      </c>
      <c r="GW202" s="1">
        <v>239</v>
      </c>
      <c r="GX202" s="1">
        <v>218</v>
      </c>
      <c r="GY202" s="1">
        <v>0</v>
      </c>
      <c r="GZ202" s="1">
        <v>0</v>
      </c>
      <c r="HA202" s="1">
        <v>0</v>
      </c>
      <c r="HB202" s="1">
        <v>457</v>
      </c>
      <c r="HC202" s="1">
        <v>303</v>
      </c>
      <c r="HD202" s="1">
        <v>170</v>
      </c>
      <c r="HE202" s="1">
        <v>97</v>
      </c>
      <c r="HF202" s="1">
        <v>161</v>
      </c>
      <c r="HG202" s="1">
        <v>5</v>
      </c>
      <c r="HH202" s="1">
        <v>736</v>
      </c>
      <c r="HI202" s="1">
        <v>351</v>
      </c>
      <c r="HJ202" s="1">
        <v>0</v>
      </c>
      <c r="HK202" s="1">
        <v>279</v>
      </c>
      <c r="HL202" s="1">
        <v>0</v>
      </c>
      <c r="HM202" s="1">
        <v>0</v>
      </c>
      <c r="HN202" s="1">
        <v>630</v>
      </c>
      <c r="HO202" s="1">
        <v>185</v>
      </c>
      <c r="HP202" s="1">
        <v>47</v>
      </c>
      <c r="HQ202" s="1">
        <v>66</v>
      </c>
      <c r="HR202" s="1">
        <v>100</v>
      </c>
      <c r="HS202" s="1">
        <v>13</v>
      </c>
      <c r="HT202" s="1">
        <v>411</v>
      </c>
      <c r="HU202" s="1">
        <v>76</v>
      </c>
      <c r="HV202" s="1">
        <v>114</v>
      </c>
      <c r="HW202" s="1">
        <v>21</v>
      </c>
      <c r="HX202" s="1">
        <v>66</v>
      </c>
      <c r="HY202" s="1">
        <v>0</v>
      </c>
      <c r="HZ202" s="1">
        <v>277</v>
      </c>
      <c r="IA202" s="1">
        <v>128</v>
      </c>
      <c r="IB202" s="1">
        <v>133</v>
      </c>
      <c r="IC202" s="1">
        <v>114</v>
      </c>
      <c r="ID202" s="1">
        <v>85</v>
      </c>
      <c r="IE202" s="1">
        <v>4</v>
      </c>
      <c r="IF202" s="1">
        <v>464</v>
      </c>
      <c r="IG202" s="1">
        <v>0</v>
      </c>
      <c r="IH202" s="1">
        <v>227</v>
      </c>
      <c r="II202" s="1">
        <v>133</v>
      </c>
      <c r="IJ202" s="1">
        <v>0</v>
      </c>
      <c r="IK202" s="1">
        <v>0</v>
      </c>
      <c r="IL202" s="1">
        <v>360</v>
      </c>
      <c r="IM202" s="26">
        <f>IFERROR(Tableau17[[#This Row],[LDIV]]/Tableau17[[#This Row],[Total général]],"")</f>
        <v>0</v>
      </c>
      <c r="IN202" s="26">
        <f>IFERROR(Tableau17[[#This Row],[LDVC]]/Tableau17[[#This Row],[Total général]],"")</f>
        <v>2.5270758122743681E-2</v>
      </c>
      <c r="IO202" s="26">
        <f>IFERROR(Tableau17[[#This Row],[LDVD]]/Tableau17[[#This Row],[Total général]],"")</f>
        <v>0.1444043321299639</v>
      </c>
      <c r="IP202" s="26">
        <f>IFERROR(Tableau17[[#This Row],[LDVG]]/Tableau17[[#This Row],[Total général]],"")</f>
        <v>2.1660649819494584E-2</v>
      </c>
      <c r="IQ202" s="26">
        <f>IFERROR(Tableau17[[#This Row],[LEXD]]/Tableau17[[#This Row],[Total général]],"")</f>
        <v>0</v>
      </c>
      <c r="IR202" s="26">
        <f>IFERROR(Tableau17[[#This Row],[LEXG]]/Tableau17[[#This Row],[Total général]],"")</f>
        <v>0</v>
      </c>
      <c r="IS202" s="26">
        <f>IFERROR(Tableau17[[#This Row],[LLR]]/Tableau17[[#This Row],[Total général]],"")</f>
        <v>0.26714801444043323</v>
      </c>
      <c r="IT202" s="26">
        <f>IFERROR(Tableau17[[#This Row],[LREM]]/Tableau17[[#This Row],[Total général]],"")</f>
        <v>5.0541516245487361E-2</v>
      </c>
      <c r="IU202" s="26">
        <f>IFERROR(Tableau17[[#This Row],[LRN]]/Tableau17[[#This Row],[Total général]],"")</f>
        <v>0.27436823104693142</v>
      </c>
      <c r="IV202" s="26">
        <f>IFERROR(Tableau17[[#This Row],[LUG]]/Tableau17[[#This Row],[Total général]],"")</f>
        <v>0.16967509025270758</v>
      </c>
      <c r="IW202" s="26">
        <f>IFERROR(Tableau17[[#This Row],[LVEC]]/Tableau17[[#This Row],[Total général]],"")</f>
        <v>4.6931407942238268E-2</v>
      </c>
      <c r="IX202" s="26">
        <f>IFERROR(Tableau17[[#This Row],[2008-T1-LCMD]]/Tableau17[[#This Row],[2008-T1-TOTAL]],"")</f>
        <v>2.3255813953488372E-2</v>
      </c>
      <c r="IY202" s="26">
        <f>IFERROR(Tableau17[[#This Row],[2008-T1-LDVD]]/Tableau17[[#This Row],[2008-T1-TOTAL]],"")</f>
        <v>0</v>
      </c>
      <c r="IZ202" s="26">
        <f>IFERROR(Tableau17[[#This Row],[2008-T1-LEXD]]/Tableau17[[#This Row],[2008-T1-TOTAL]],"")</f>
        <v>5.8139534883720929E-3</v>
      </c>
      <c r="JA202" s="26">
        <f>IFERROR(Tableau17[[#This Row],[2008-T1-LEXG]]/Tableau17[[#This Row],[2008-T1-TOTAL]],"")</f>
        <v>3.1007751937984496E-2</v>
      </c>
      <c r="JB202" s="26">
        <f>IFERROR(Tableau17[[#This Row],[2008-T1-LFN]]/Tableau17[[#This Row],[2008-T1-TOTAL]],"")</f>
        <v>0.14534883720930233</v>
      </c>
      <c r="JC202" s="26">
        <f>IFERROR(Tableau17[[#This Row],[2008-T1-LMAJ]]/Tableau17[[#This Row],[2008-T1-TOTAL]],"")</f>
        <v>0.41860465116279072</v>
      </c>
      <c r="JD202" s="26">
        <f>IFERROR(Tableau17[[#This Row],[2008-T1-LUG]]/Tableau17[[#This Row],[2008-T1-TOTAL]],"")</f>
        <v>0.37596899224806202</v>
      </c>
      <c r="JE202" s="26">
        <f>IFERROR(Tableau17[[#This Row],[2008-T2-LFN]]/Tableau17[[#This Row],[2008-T2-TOTAL]],"")</f>
        <v>0</v>
      </c>
      <c r="JF202" s="26">
        <f>IFERROR(Tableau17[[#This Row],[2008-T2-LGC]]/Tableau17[[#This Row],[2008-T2-TOTAL]],"")</f>
        <v>0</v>
      </c>
      <c r="JG202" s="26">
        <f>IFERROR(Tableau17[[#This Row],[2008-T2-LMAJ]]/Tableau17[[#This Row],[2008-T2-TOTAL]],"")</f>
        <v>0.5509499136442142</v>
      </c>
      <c r="JH202" s="26">
        <f>IFERROR(Tableau17[[#This Row],[2008-T2-LUG]]/Tableau17[[#This Row],[2008-T2-TOTAL]],"")</f>
        <v>0.44905008635578586</v>
      </c>
      <c r="JI202" s="26">
        <f>IFERROR(Tableau17[[#This Row],[2014-T1-LDIV]]/Tableau17[[#This Row],[2014-T1-TOTAL]],"")</f>
        <v>0</v>
      </c>
      <c r="JJ202" s="26">
        <f>IFERROR(Tableau17[[#This Row],[2014-T1-LDVD]]/Tableau17[[#This Row],[2014-T1-TOTAL]],"")</f>
        <v>0.12007168458781362</v>
      </c>
      <c r="JK202" s="26">
        <f>IFERROR(Tableau17[[#This Row],[2014-T1-LDVG]]/Tableau17[[#This Row],[2014-T1-TOTAL]],"")</f>
        <v>2.1505376344086023E-2</v>
      </c>
      <c r="JL202" s="26">
        <f>IFERROR(Tableau17[[#This Row],[2014-T1-LEXG]]/Tableau17[[#This Row],[2014-T1-TOTAL]],"")</f>
        <v>0</v>
      </c>
      <c r="JM202" s="26">
        <f>IFERROR(Tableau17[[#This Row],[2014-T1-LFG]]/Tableau17[[#This Row],[2014-T1-TOTAL]],"")</f>
        <v>5.3763440860215055E-2</v>
      </c>
      <c r="JN202" s="26">
        <f>IFERROR(Tableau17[[#This Row],[2014-T1-LFN]]/Tableau17[[#This Row],[2014-T1-TOTAL]],"")</f>
        <v>0.28315412186379929</v>
      </c>
      <c r="JO202" s="26">
        <f>IFERROR(Tableau17[[#This Row],[2014-T1-LUD]]/Tableau17[[#This Row],[2014-T1-TOTAL]],"")</f>
        <v>0.38530465949820786</v>
      </c>
      <c r="JP202" s="26">
        <f>IFERROR(Tableau17[[#This Row],[2014-T1-LUG]]/Tableau17[[#This Row],[2014-T1-TOTAL]],"")</f>
        <v>0.13620071684587814</v>
      </c>
      <c r="JQ202" s="26">
        <f>IFERROR(Tableau17[[#This Row],[2014-T2-LFN]]/Tableau17[[#This Row],[2014-T2-TOTAL]],"")</f>
        <v>0.33390119250425893</v>
      </c>
      <c r="JR202" s="26">
        <f>IFERROR(Tableau17[[#This Row],[2014-T2-LUD]]/Tableau17[[#This Row],[2014-T2-TOTAL]],"")</f>
        <v>0.47700170357751276</v>
      </c>
      <c r="JS202" s="26">
        <f>IFERROR(Tableau17[[#This Row],[2014-T2-LUG]]/Tableau17[[#This Row],[2014-T2-TOTAL]],"")</f>
        <v>0.18909710391822829</v>
      </c>
      <c r="JT202" s="26">
        <f>IFERROR(Tableau17[[#This Row],[2015-T1-BC-DIV]]/Tableau17[[#This Row],[2015-T1-TOTAL]],"")</f>
        <v>4.5553145336225599E-2</v>
      </c>
      <c r="JU202" s="26">
        <f>IFERROR(Tableau17[[#This Row],[2015-T1-BC-DLF]]/Tableau17[[#This Row],[2015-T1-TOTAL]],"")</f>
        <v>1.5184381778741865E-2</v>
      </c>
      <c r="JV202" s="26">
        <f>IFERROR(Tableau17[[#This Row],[2015-T1-BC-DVD]]/Tableau17[[#This Row],[2015-T1-TOTAL]],"")</f>
        <v>0</v>
      </c>
      <c r="JW202" s="26">
        <f>IFERROR(Tableau17[[#This Row],[2015-T1-BC-DVG]]/Tableau17[[#This Row],[2015-T1-TOTAL]],"")</f>
        <v>0</v>
      </c>
      <c r="JX202" s="26">
        <f>IFERROR(Tableau17[[#This Row],[2015-T1-BC-FG]]/Tableau17[[#This Row],[2015-T1-TOTAL]],"")</f>
        <v>3.6876355748373099E-2</v>
      </c>
      <c r="JY202" s="26">
        <f>IFERROR(Tableau17[[#This Row],[2015-T1-BC-FN]]/Tableau17[[#This Row],[2015-T1-TOTAL]],"")</f>
        <v>0.47722342733188722</v>
      </c>
      <c r="JZ202" s="26">
        <f>IFERROR(Tableau17[[#This Row],[2015-T1-BC-MDM]]/Tableau17[[#This Row],[2015-T1-TOTAL]],"")</f>
        <v>0</v>
      </c>
      <c r="KA202" s="26">
        <f>IFERROR(Tableau17[[#This Row],[2015-T1-BC-RDG]]/Tableau17[[#This Row],[2015-T1-TOTAL]],"")</f>
        <v>0</v>
      </c>
      <c r="KB202" s="26">
        <f>IFERROR(Tableau17[[#This Row],[2015-T1-BC-SOC]]/Tableau17[[#This Row],[2015-T1-TOTAL]],"")</f>
        <v>0</v>
      </c>
      <c r="KC202" s="26">
        <f>IFERROR(Tableau17[[#This Row],[2015-T1-BC-UD]]/Tableau17[[#This Row],[2015-T1-TOTAL]],"")</f>
        <v>0.27548806941431669</v>
      </c>
      <c r="KD202" s="26">
        <f>IFERROR(Tableau17[[#This Row],[2015-T1-BC-UG]]/Tableau17[[#This Row],[2015-T1-TOTAL]],"")</f>
        <v>0.14967462039045554</v>
      </c>
      <c r="KE202" s="26">
        <f>IFERROR(Tableau17[[#This Row],[2015-T1-BC-VEC]]/Tableau17[[#This Row],[2015-T1-TOTAL]],"")</f>
        <v>0</v>
      </c>
      <c r="KF202" s="26">
        <f>IFERROR(Tableau17[[#This Row],[2015-T2-BC-DVG]]/Tableau17[[#This Row],[2015-T2-TOTAL]],"")</f>
        <v>0</v>
      </c>
      <c r="KG202" s="26">
        <f>IFERROR(Tableau17[[#This Row],[2015-T2-BC-FN]]/Tableau17[[#This Row],[2015-T2-TOTAL]],"")</f>
        <v>0.52297592997811815</v>
      </c>
      <c r="KH202" s="26">
        <f>IFERROR(Tableau17[[#This Row],[2015-T2-BC-SOC]]/Tableau17[[#This Row],[2015-T2-TOTAL]],"")</f>
        <v>0</v>
      </c>
      <c r="KI202" s="26">
        <f>IFERROR(Tableau17[[#This Row],[2015-T2-BC-UD]]/Tableau17[[#This Row],[2015-T2-TOTAL]],"")</f>
        <v>0.47702407002188185</v>
      </c>
      <c r="KJ202" s="26">
        <f>IFERROR(Tableau17[[#This Row],[2015-T2-BC-UG]]/Tableau17[[#This Row],[2015-T2-TOTAL]],"")</f>
        <v>0</v>
      </c>
      <c r="KK202" s="26">
        <f>IFERROR(Tableau17[[#This Row],[2017 (L)-T1-COM]]/Tableau17[[#This Row],[2017 (L)-T1-TOTAL]],"")</f>
        <v>3.4482758620689655E-2</v>
      </c>
      <c r="KL202" s="26">
        <f>IFERROR(Tableau17[[#This Row],[2017 (L)-T1-DIV]]/Tableau17[[#This Row],[2017 (L)-T1-TOTAL]],"")</f>
        <v>8.6206896551724137E-3</v>
      </c>
      <c r="KM202" s="26">
        <f>IFERROR(Tableau17[[#This Row],[2017 (L)-T1-DLF]]/Tableau17[[#This Row],[2017 (L)-T1-TOTAL]],"")</f>
        <v>4.3103448275862068E-3</v>
      </c>
      <c r="KN202" s="26">
        <f>IFERROR(Tableau17[[#This Row],[2017 (L)-T1-DVD]]/Tableau17[[#This Row],[2017 (L)-T1-TOTAL]],"")</f>
        <v>0</v>
      </c>
      <c r="KO202" s="26">
        <f>IFERROR(Tableau17[[#This Row],[2017 (L)-T1-DVG]]/Tableau17[[#This Row],[2017 (L)-T1-TOTAL]],"")</f>
        <v>0</v>
      </c>
      <c r="KP202" s="26">
        <f>IFERROR(Tableau17[[#This Row],[2017 (L)-T1-ECO]]/Tableau17[[#This Row],[2017 (L)-T1-TOTAL]],"")</f>
        <v>3.017241379310345E-2</v>
      </c>
      <c r="KQ202" s="26">
        <f>IFERROR(Tableau17[[#This Row],[2017 (L)-T1-EXD]]/Tableau17[[#This Row],[2017 (L)-T1-TOTAL]],"")</f>
        <v>0</v>
      </c>
      <c r="KR202" s="26">
        <f>IFERROR(Tableau17[[#This Row],[2017 (L)-T1-EXG]]/Tableau17[[#This Row],[2017 (L)-T1-TOTAL]],"")</f>
        <v>2.1551724137931034E-3</v>
      </c>
      <c r="KS202" s="26">
        <f>IFERROR(Tableau17[[#This Row],[2017 (L)-T1-FI]]/Tableau17[[#This Row],[2017 (L)-T1-TOTAL]],"")</f>
        <v>9.4827586206896547E-2</v>
      </c>
      <c r="KT202" s="26">
        <f>IFERROR(Tableau17[[#This Row],[2017 (L)-T1-FN]]/Tableau17[[#This Row],[2017 (L)-T1-TOTAL]],"")</f>
        <v>0.27155172413793105</v>
      </c>
      <c r="KU202" s="26">
        <f>IFERROR(Tableau17[[#This Row],[2017 (L)-T1-LR]]/Tableau17[[#This Row],[2017 (L)-T1-TOTAL]],"")</f>
        <v>0.28663793103448276</v>
      </c>
      <c r="KV202" s="26">
        <f>IFERROR(Tableau17[[#This Row],[2017 (L)-T1-MDM]]/Tableau17[[#This Row],[2017 (L)-T1-TOTAL]],"")</f>
        <v>0</v>
      </c>
      <c r="KW202" s="26">
        <f>IFERROR(Tableau17[[#This Row],[2017 (L)-T1-RDG]]/Tableau17[[#This Row],[2017 (L)-T1-TOTAL]],"")</f>
        <v>2.1551724137931034E-3</v>
      </c>
      <c r="KX202" s="26">
        <f>IFERROR(Tableau17[[#This Row],[2017 (L)-T1-REG]]/Tableau17[[#This Row],[2017 (L)-T1-TOTAL]],"")</f>
        <v>0</v>
      </c>
      <c r="KY202" s="26">
        <f>IFERROR(Tableau17[[#This Row],[2017 (L)-T1-REM]]/Tableau17[[#This Row],[2017 (L)-T1-TOTAL]],"")</f>
        <v>0.24568965517241378</v>
      </c>
      <c r="KZ202" s="26">
        <f>IFERROR(Tableau17[[#This Row],[2017 (L)-T1-SOC]]/Tableau17[[#This Row],[2017 (L)-T1-TOTAL]],"")</f>
        <v>1.9396551724137932E-2</v>
      </c>
      <c r="LA202" s="26">
        <f>IFERROR(Tableau17[[#This Row],[2017 (L)-T1-UDI]]/Tableau17[[#This Row],[2017 (L)-T1-TOTAL]],"")</f>
        <v>0</v>
      </c>
      <c r="LB202" s="26">
        <f>IFERROR(Tableau17[[#This Row],[2017 (L)-T2-FI]]/Tableau17[[#This Row],[2017 (L)-T2-TOTAL]],"")</f>
        <v>0</v>
      </c>
      <c r="LC202" s="26">
        <f>IFERROR(Tableau17[[#This Row],[2017 (L)-T2-FN]]/Tableau17[[#This Row],[2017 (L)-T2-TOTAL]],"")</f>
        <v>0</v>
      </c>
      <c r="LD202" s="26">
        <f>IFERROR(Tableau17[[#This Row],[2017 (L)-T2-LR]]/Tableau17[[#This Row],[2017 (L)-T2-TOTAL]],"")</f>
        <v>0.63055555555555554</v>
      </c>
      <c r="LE202" s="26">
        <f>IFERROR(Tableau17[[#This Row],[2017 (L)-T2-MDM]]/Tableau17[[#This Row],[2017 (L)-T2-TOTAL]],"")</f>
        <v>0</v>
      </c>
      <c r="LF202" s="26">
        <f>IFERROR(Tableau17[[#This Row],[2017 (L)-T2-REM]]/Tableau17[[#This Row],[2017 (L)-T2-TOTAL]],"")</f>
        <v>0.36944444444444446</v>
      </c>
      <c r="LG202" s="26">
        <f>IFERROR(Tableau17[[#This Row],[2017-T1-ARTHAUD Nathalie]]/Tableau17[[#This Row],[2017-T1-TOTAL]],"")</f>
        <v>0</v>
      </c>
      <c r="LH202" s="26">
        <f>IFERROR(Tableau17[[#This Row],[2017-T1-ASSELINEAU Fran]]/Tableau17[[#This Row],[2017-T1-TOTAL]],"")</f>
        <v>6.793478260869565E-3</v>
      </c>
      <c r="LI202" s="26">
        <f>IFERROR(Tableau17[[#This Row],[2017-T1-CHEMINADE Jacques]]/Tableau17[[#This Row],[2017-T1-TOTAL]],"")</f>
        <v>1.358695652173913E-3</v>
      </c>
      <c r="LJ202" s="26">
        <f>IFERROR(Tableau17[[#This Row],[2017-T1-DUPONT-AIGNAN Nicolas]]/Tableau17[[#This Row],[2017-T1-TOTAL]],"")</f>
        <v>4.619565217391304E-2</v>
      </c>
      <c r="LK202" s="26">
        <f>IFERROR(Tableau17[[#This Row],[2017-T1-FILLON Fran]]/Tableau17[[#This Row],[2017-T1-TOTAL]],"")</f>
        <v>0.23097826086956522</v>
      </c>
      <c r="LL202" s="26">
        <f>IFERROR(Tableau17[[#This Row],[2017-T1-HAMON Beno]]/Tableau17[[#This Row],[2017-T1-TOTAL]],"")</f>
        <v>4.8913043478260872E-2</v>
      </c>
      <c r="LM202" s="26">
        <f>IFERROR(Tableau17[[#This Row],[2017-T1-LASSALLE Jean]]/Tableau17[[#This Row],[2017-T1-TOTAL]],"")</f>
        <v>6.793478260869565E-3</v>
      </c>
      <c r="LN202" s="26">
        <f>IFERROR(Tableau17[[#This Row],[2017-T1-LE PEN Marine]]/Tableau17[[#This Row],[2017-T1-TOTAL]],"")</f>
        <v>0.35733695652173914</v>
      </c>
      <c r="LO202" s="26">
        <f>IFERROR(Tableau17[[#This Row],[2017-T1-M Jean-Luc]]/Tableau17[[#This Row],[2017-T1-TOTAL]],"")</f>
        <v>0.16304347826086957</v>
      </c>
      <c r="LP202" s="26">
        <f>IFERROR(Tableau17[[#This Row],[2017-T1-MACRON Emmanuel]]/Tableau17[[#This Row],[2017-T1-TOTAL]],"")</f>
        <v>0.13179347826086957</v>
      </c>
      <c r="LQ202" s="26">
        <f>IFERROR(Tableau17[[#This Row],[2017-T1-POUTOU Philippe]]/Tableau17[[#This Row],[2017-T1-TOTAL]],"")</f>
        <v>6.793478260869565E-3</v>
      </c>
      <c r="LR202" s="26">
        <f>IFERROR(Tableau17[[#This Row],[2017-T2-LE PEN Marine]]/Tableau17[[#This Row],[2017-T2-TOTAL]],"")</f>
        <v>0.55714285714285716</v>
      </c>
      <c r="LS202" s="26">
        <f>IFERROR(Tableau17[[#This Row],[2017-T2-MACRON Emmanuel]]/Tableau17[[#This Row],[2017-T2-TOTAL]],"")</f>
        <v>0.44285714285714284</v>
      </c>
      <c r="LT202" s="26">
        <f>IFERROR(Tableau17[[#This Row],[2019-T1-ALEXANDRE Audric]]/Tableau17[[#This Row],[2019-T1-TOTAL]],"")</f>
        <v>0</v>
      </c>
      <c r="LU202" s="26">
        <f>IFERROR(Tableau17[[#This Row],[2019-T1-ARTHAUD Nathalie]]/Tableau17[[#This Row],[2019-T1-TOTAL]],"")</f>
        <v>5.0000000000000001E-3</v>
      </c>
      <c r="LV202" s="26">
        <f>IFERROR(Tableau17[[#This Row],[2019-T1-ASSELINEAU François]]/Tableau17[[#This Row],[2019-T1-TOTAL]],"")</f>
        <v>0.01</v>
      </c>
      <c r="LW202" s="26">
        <f>IFERROR(Tableau17[[#This Row],[2019-T1-AUBRY Manon]]/Tableau17[[#This Row],[2019-T1-TOTAL]],"")</f>
        <v>5.2499999999999998E-2</v>
      </c>
      <c r="LX202" s="26">
        <f>IFERROR(Tableau17[[#This Row],[2019-T1-AZERGUI Nagib]]/Tableau17[[#This Row],[2019-T1-TOTAL]],"")</f>
        <v>2.5000000000000001E-3</v>
      </c>
      <c r="LY202" s="26">
        <f>IFERROR(Tableau17[[#This Row],[2019-T1-BARDELLA Jordan]]/Tableau17[[#This Row],[2019-T1-TOTAL]],"")</f>
        <v>0.39500000000000002</v>
      </c>
      <c r="LZ202" s="26">
        <f>IFERROR(Tableau17[[#This Row],[2019-T1-BELLAMY François-Xavier]]/Tableau17[[#This Row],[2019-T1-TOTAL]],"")</f>
        <v>0.09</v>
      </c>
      <c r="MA202" s="26">
        <f>IFERROR(Tableau17[[#This Row],[2019-T1-BIDOU Olivier]]/Tableau17[[#This Row],[2019-T1-TOTAL]],"")</f>
        <v>2.5000000000000001E-3</v>
      </c>
      <c r="MB202" s="26">
        <f>IFERROR(Tableau17[[#This Row],[2019-T1-BOURG Dominique]]/Tableau17[[#This Row],[2019-T1-TOTAL]],"")</f>
        <v>0.01</v>
      </c>
      <c r="MC202" s="26">
        <f>IFERROR(Tableau17[[#This Row],[2019-T1-BROSSAT Ian]]/Tableau17[[#This Row],[2019-T1-TOTAL]],"")</f>
        <v>2.2499999999999999E-2</v>
      </c>
      <c r="MD202" s="26">
        <f>IFERROR(Tableau17[[#This Row],[2019-T1-CAILLAUD Sophie]]/Tableau17[[#This Row],[2019-T1-TOTAL]],"")</f>
        <v>0</v>
      </c>
      <c r="ME202" s="26">
        <f>IFERROR(Tableau17[[#This Row],[2019-T1-CAMUS Renaud]]/Tableau17[[#This Row],[2019-T1-TOTAL]],"")</f>
        <v>0</v>
      </c>
      <c r="MF202" s="26">
        <f>IFERROR(Tableau17[[#This Row],[2019-T1-CHALENÇON Christophe]]/Tableau17[[#This Row],[2019-T1-TOTAL]],"")</f>
        <v>0</v>
      </c>
      <c r="MG202" s="26">
        <f>IFERROR(Tableau17[[#This Row],[2019-T1-CORBET Cathy Denise Ginette]]/Tableau17[[#This Row],[2019-T1-TOTAL]],"")</f>
        <v>0</v>
      </c>
      <c r="MH202" s="26">
        <f>IFERROR(Tableau17[[#This Row],[2019-T1-DE PREVOISIN Robert]]/Tableau17[[#This Row],[2019-T1-TOTAL]],"")</f>
        <v>0</v>
      </c>
      <c r="MI202" s="26">
        <f>IFERROR(Tableau17[[#This Row],[2019-T1-DELFEL Thérèse]]/Tableau17[[#This Row],[2019-T1-TOTAL]],"")</f>
        <v>0</v>
      </c>
      <c r="MJ202" s="26">
        <f>IFERROR(Tableau17[[#This Row],[2019-T1-DIEUMEGARD Pierre]]/Tableau17[[#This Row],[2019-T1-TOTAL]],"")</f>
        <v>0</v>
      </c>
      <c r="MK202" s="26">
        <f>IFERROR(Tableau17[[#This Row],[2019-T1-DUPONT-AIGNAN Nicolas]]/Tableau17[[#This Row],[2019-T1-TOTAL]],"")</f>
        <v>4.2500000000000003E-2</v>
      </c>
      <c r="ML202" s="26">
        <f>IFERROR(Tableau17[[#This Row],[2019-T1-GERNIGON Yves]]/Tableau17[[#This Row],[2019-T1-TOTAL]],"")</f>
        <v>0</v>
      </c>
      <c r="MM202" s="26">
        <f>IFERROR(Tableau17[[#This Row],[2019-T1-GLUCKSMANN Raphaël]]/Tableau17[[#This Row],[2019-T1-TOTAL]],"")</f>
        <v>4.7500000000000001E-2</v>
      </c>
      <c r="MN202" s="26">
        <f>IFERROR(Tableau17[[#This Row],[2019-T1-HAMON Benoît]]/Tableau17[[#This Row],[2019-T1-TOTAL]],"")</f>
        <v>0.02</v>
      </c>
      <c r="MO202" s="26">
        <f>IFERROR(Tableau17[[#This Row],[2019-T1-HELGEN Gilles]]/Tableau17[[#This Row],[2019-T1-TOTAL]],"")</f>
        <v>2.5000000000000001E-3</v>
      </c>
      <c r="MP202" s="26">
        <f>IFERROR(Tableau17[[#This Row],[2019-T1-JADOT Yannick]]/Tableau17[[#This Row],[2019-T1-TOTAL]],"")</f>
        <v>0.10249999999999999</v>
      </c>
      <c r="MQ202" s="26">
        <f>IFERROR(Tableau17[[#This Row],[2019-T1-LAGARDE Jean-Christophe]]/Tableau17[[#This Row],[2019-T1-TOTAL]],"")</f>
        <v>2.75E-2</v>
      </c>
      <c r="MR202" s="26">
        <f>IFERROR(Tableau17[[#This Row],[2019-T1-LALANNE Francis]]/Tableau17[[#This Row],[2019-T1-TOTAL]],"")</f>
        <v>0</v>
      </c>
      <c r="MS202" s="26">
        <f>IFERROR(Tableau17[[#This Row],[2019-T1-LOISEAU Nathalie]]/Tableau17[[#This Row],[2019-T1-TOTAL]],"")</f>
        <v>0.16500000000000001</v>
      </c>
      <c r="MT202" s="26">
        <f>IFERROR(Tableau17[[#This Row],[2019-T1-MARIE Florie]]/Tableau17[[#This Row],[2019-T1-TOTAL]],"")</f>
        <v>2.5000000000000001E-3</v>
      </c>
      <c r="MU202" s="26">
        <f>IFERROR(Tableau17[[#This Row],[2008-T1-MACROEXTRDROITE]]/Tableau17[[#This Row],[2008-T1-MACROTOTALE]],"")</f>
        <v>0.15116279069767441</v>
      </c>
      <c r="MV202" s="26">
        <f>IFERROR(Tableau17[[#This Row],[2008-T1-MACRODROITE]]/Tableau17[[#This Row],[2008-T1-MACROTOTALE]],"")</f>
        <v>0.44186046511627908</v>
      </c>
      <c r="MW202" s="26">
        <f>IFERROR(Tableau17[[#This Row],[2008-T1-MACROCENTRE]]/Tableau17[[#This Row],[2008-T1-MACROTOTALE]],"")</f>
        <v>0</v>
      </c>
      <c r="MX202" s="26">
        <f>IFERROR(Tableau17[[#This Row],[2008-T1-MACROGAUCHE]]/Tableau17[[#This Row],[2008-T1-MACROTOTALE]],"")</f>
        <v>0.40697674418604651</v>
      </c>
      <c r="MY202" s="26">
        <f>IFERROR(Tableau17[[#This Row],[2008-T1-MACROAUTRE]]/Tableau17[[#This Row],[2008-T1-MACROTOTALE]],"")</f>
        <v>0</v>
      </c>
      <c r="MZ202" s="26">
        <f>IFERROR(Tableau17[[#This Row],[2008-T2-MACROEXTRDROITE]]/Tableau17[[#This Row],[2008-T2-MACROTOTALE]],"")</f>
        <v>0</v>
      </c>
      <c r="NA202" s="26">
        <f>IFERROR(Tableau17[[#This Row],[2008-T2-MACRODROITE]]/Tableau17[[#This Row],[2008-T2-MACROTOTALE]],"")</f>
        <v>0.5509499136442142</v>
      </c>
      <c r="NB202" s="26">
        <f>IFERROR(Tableau17[[#This Row],[2008-T2-MACROCENTRE]]/Tableau17[[#This Row],[2008-T2-MACROTOTALE]],"")</f>
        <v>0</v>
      </c>
      <c r="NC202" s="26">
        <f>IFERROR(Tableau17[[#This Row],[2008-T2-MACROGAUCHE]]/Tableau17[[#This Row],[2008-T2-MACROTOTALE]],"")</f>
        <v>0.44905008635578586</v>
      </c>
      <c r="ND202" s="26">
        <f>IFERROR(Tableau17[[#This Row],[2008-T2-MACROAUTRE]]/Tableau17[[#This Row],[2008-T2-MACROTOTALE]],"")</f>
        <v>0</v>
      </c>
      <c r="NE202" s="26">
        <f>IFERROR(Tableau17[[#This Row],[2014-T1-MACROEXTRDROITE]]/Tableau17[[#This Row],[2014-T1-MACROTOTALE]],"")</f>
        <v>0.28315412186379929</v>
      </c>
      <c r="NF202" s="26">
        <f>IFERROR(Tableau17[[#This Row],[2014-T1-MACRODROITE]]/Tableau17[[#This Row],[2014-T1-MACROTOTALE]],"")</f>
        <v>0.5053763440860215</v>
      </c>
      <c r="NG202" s="26">
        <f>IFERROR(Tableau17[[#This Row],[2014-T1-MACROCENTRE]]/Tableau17[[#This Row],[2014-T1-MACROTOTALE]],"")</f>
        <v>0</v>
      </c>
      <c r="NH202" s="26">
        <f>IFERROR(Tableau17[[#This Row],[2014-T1-MACROGAUCHE]]/Tableau17[[#This Row],[2014-T1-MACROTOTALE]],"")</f>
        <v>0.21146953405017921</v>
      </c>
      <c r="NI202" s="26">
        <f>IFERROR(Tableau17[[#This Row],[2014-T1-MACROAUTRE]]/Tableau17[[#This Row],[2014-T1-MACROTOTALE]],"")</f>
        <v>0</v>
      </c>
      <c r="NJ202" s="26">
        <f>IFERROR(Tableau17[[#This Row],[2014-T2-MACROEXTRDROITE]]/Tableau17[[#This Row],[2014-T2-MACROTOTALE]],"")</f>
        <v>0.33390119250425893</v>
      </c>
      <c r="NK202" s="26">
        <f>IFERROR(Tableau17[[#This Row],[2014-T2-MACRODROITE]]/Tableau17[[#This Row],[2014-T2-MACROTOTALE]],"")</f>
        <v>0.47700170357751276</v>
      </c>
      <c r="NL202" s="26">
        <f>IFERROR(Tableau17[[#This Row],[2014-T2-MACROCENTRE]]/Tableau17[[#This Row],[2014-T2-MACROTOTALE]],"")</f>
        <v>0</v>
      </c>
      <c r="NM202" s="26">
        <f>IFERROR(Tableau17[[#This Row],[2014-T2-MACROGAUCHE]]/Tableau17[[#This Row],[2014-T2-MACROTOTALE]],"")</f>
        <v>0.18909710391822829</v>
      </c>
      <c r="NN202" s="26">
        <f>IFERROR(Tableau17[[#This Row],[2014-T2-MACROAUTRE]]/Tableau17[[#This Row],[2014-T2-MACROTOTALE]],"")</f>
        <v>0</v>
      </c>
      <c r="NO202" s="26">
        <f>IFERROR( Tableau17[[#This Row],[2015-T1-MACROEXTRDROITE]]/Tableau17[[#This Row],[2015-T1-MACROTOTALE]],"")</f>
        <v>0.49240780911062909</v>
      </c>
      <c r="NP202" s="26">
        <f>IFERROR(Tableau17[[#This Row],[2015-T1-MACRODROITE]]/Tableau17[[#This Row],[2015-T1-MACROTOTALE]],"")</f>
        <v>0.27548806941431669</v>
      </c>
      <c r="NQ202" s="26">
        <f>IFERROR(Tableau17[[#This Row],[2015-T1-MACROCENTRE]]/Tableau17[[#This Row],[2015-T1-MACROTOTALE]],"")</f>
        <v>0</v>
      </c>
      <c r="NR202" s="26">
        <f>IFERROR(Tableau17[[#This Row],[2015-T1-MACROGAUCHE]]/Tableau17[[#This Row],[2015-T1-MACROTOTALE]],"")</f>
        <v>0.18655097613882862</v>
      </c>
      <c r="NS202" s="26">
        <f>IFERROR(Tableau17[[#This Row],[2015-T1-MACROAUTRE]]/Tableau17[[#This Row],[2015-T1-MACROTOTALE]],"")</f>
        <v>4.5553145336225599E-2</v>
      </c>
      <c r="NT202" s="26">
        <f>IFERROR(Tableau17[[#This Row],[2015-T2-MACROEXTRDROITE]]/Tableau17[[#This Row],[2015-T2-MACROTOTALE]],"")</f>
        <v>0.52297592997811815</v>
      </c>
      <c r="NU202" s="26">
        <f>IFERROR(Tableau17[[#This Row],[2015-T2-MACRODROITE]]/Tableau17[[#This Row],[2015-T2-MACROTOTALE]],"")</f>
        <v>0.47702407002188185</v>
      </c>
      <c r="NV202" s="26">
        <f>IFERROR(Tableau17[[#This Row],[2015-T2-MACROCENTRE]]/Tableau17[[#This Row],[2015-T2-MACROTOTALE]],"")</f>
        <v>0</v>
      </c>
      <c r="NW202" s="26">
        <f>IFERROR(Tableau17[[#This Row],[2015-T2-MACROGAUCHE]]/Tableau17[[#This Row],[2015-T2-MACROTOTALE]],"")</f>
        <v>0</v>
      </c>
      <c r="NX202" s="26">
        <f>IFERROR(Tableau17[[#This Row],[2015-T2-MACROAUTRE]]/Tableau17[[#This Row],[2015-T2-MACROTOTALE]],"")</f>
        <v>0</v>
      </c>
      <c r="NY202" s="26">
        <f>IFERROR(Tableau17[[#This Row],[2017-T1-MACROEXTRDROITE]]/Tableau17[[#This Row],[2017-T1-MACROTOTALE]],"")</f>
        <v>0.41168478260869568</v>
      </c>
      <c r="NZ202" s="26">
        <f>IFERROR(Tableau17[[#This Row],[2017-T1-MACRODROITE]]/Tableau17[[#This Row],[2017-T1-MACROTOTALE]],"")</f>
        <v>0.23097826086956522</v>
      </c>
      <c r="OA202" s="26">
        <f>IFERROR(Tableau17[[#This Row],[2017-T1-MACROCENTRE]]/Tableau17[[#This Row],[2017-T1-MACROTOTALE]],"")</f>
        <v>0.13179347826086957</v>
      </c>
      <c r="OB202" s="26">
        <f>IFERROR(Tableau17[[#This Row],[2017-T1-MACROGAUCHE]]/Tableau17[[#This Row],[2017-T1-MACROTOTALE]],"")</f>
        <v>0.21875</v>
      </c>
      <c r="OC202" s="26">
        <f>IFERROR(Tableau17[[#This Row],[2017-T1-MACROAUTRE]]/Tableau17[[#This Row],[2017-T1-MACROTOTALE]],"")</f>
        <v>6.793478260869565E-3</v>
      </c>
      <c r="OD202" s="26">
        <f>IFERROR(Tableau17[[#This Row],[2017-T2-MACROEXTRDROITE]]/Tableau17[[#This Row],[2017-T2-MACROTOTALE]],"")</f>
        <v>0.55714285714285716</v>
      </c>
      <c r="OE202" s="26">
        <f>IFERROR(Tableau17[[#This Row],[2017-T2-MACRODROITE]]/Tableau17[[#This Row],[2017-T2-MACROTOTALE]],"")</f>
        <v>0</v>
      </c>
      <c r="OF202" s="26">
        <f>IFERROR(Tableau17[[#This Row],[2017-T2-MACROCENTRE]]/Tableau17[[#This Row],[2017-T2-MACROTOTALE]],"")</f>
        <v>0.44285714285714284</v>
      </c>
      <c r="OG202" s="26">
        <f>IFERROR(Tableau17[[#This Row],[2017-T2-MACROGAUCHE]]/Tableau17[[#This Row],[2017-T2-MACROTOTALE]],"")</f>
        <v>0</v>
      </c>
      <c r="OH202" s="26">
        <f>IFERROR(Tableau17[[#This Row],[2017-T2-MACROAUTRE]]/Tableau17[[#This Row],[2017-T2-MACROTOTALE]],"")</f>
        <v>0</v>
      </c>
      <c r="OI202" s="26">
        <f>IFERROR(Tableau17[[#This Row],[2019-T1-MACROEXTRDROITE]]/Tableau17[[#This Row],[2019-T1-MACROTOTALE]],"")</f>
        <v>0.45012165450121655</v>
      </c>
      <c r="OJ202" s="26">
        <f>IFERROR(Tableau17[[#This Row],[2019-T1-MACRODROITE]]/Tableau17[[#This Row],[2019-T1-MACROTOTALE]],"")</f>
        <v>0.11435523114355231</v>
      </c>
      <c r="OK202" s="26">
        <f>IFERROR(Tableau17[[#This Row],[2019-T1-MACROCENTRE]]/Tableau17[[#This Row],[2019-T1-MACROTOTALE]],"")</f>
        <v>0.16058394160583941</v>
      </c>
      <c r="OL202" s="26">
        <f>IFERROR(Tableau17[[#This Row],[2019-T1-MACROGAUCHE]]/Tableau17[[#This Row],[2019-T1-MACROTOTALE]],"")</f>
        <v>0.24330900243309003</v>
      </c>
      <c r="OM202" s="26">
        <f>IFERROR(Tableau17[[#This Row],[2019-T1-MACROAUTRE]]/Tableau17[[#This Row],[2019-T1-MACROTOTALE]],"")</f>
        <v>3.1630170316301706E-2</v>
      </c>
      <c r="ON202" s="26">
        <f>IFERROR(Tableau17[[#This Row],[2020-T1-MACROEXTRDROITE]]/Tableau17[[#This Row],[2020-T1-MACROTOTALE]],"")</f>
        <v>0.27436823104693142</v>
      </c>
      <c r="OO202" s="26">
        <f>IFERROR(Tableau17[[#This Row],[2020-T1-MACRODROITE]]/Tableau17[[#This Row],[2020-T1-MACROTOTALE]],"")</f>
        <v>0.41155234657039713</v>
      </c>
      <c r="OP202" s="26">
        <f>IFERROR(Tableau17[[#This Row],[2020-T1-MACROCENTRE]]/Tableau17[[#This Row],[2020-T1-MACROTOTALE]],"")</f>
        <v>7.5812274368231042E-2</v>
      </c>
      <c r="OQ202" s="26">
        <f>IFERROR(Tableau17[[#This Row],[2020-T1-MACROGAUCHE]]/Tableau17[[#This Row],[2020-T1-MACROTOTALE]],"")</f>
        <v>0.23826714801444043</v>
      </c>
      <c r="OR202" s="26">
        <f>IFERROR(Tableau17[[#This Row],[2020-T1-MACROAUTRE]]/Tableau17[[#This Row],[2020-T1-MACROTOTALE]],"")</f>
        <v>0</v>
      </c>
      <c r="OS202" s="26">
        <f>IFERROR(Tableau17[[#This Row],[2017 (L)-T1-MACROEXTRDROITE]]/Tableau17[[#This Row],[2017 (L)-T1-MACROTOTALE]],"")</f>
        <v>0.27586206896551724</v>
      </c>
      <c r="OT202" s="26">
        <f>IFERROR(Tableau17[[#This Row],[2017 (L)-T1-MACRODROITE]]/Tableau17[[#This Row],[2017 (L)-T1-MACROTOTALE]],"")</f>
        <v>0.28663793103448276</v>
      </c>
      <c r="OU202" s="26">
        <f>IFERROR(Tableau17[[#This Row],[2017 (L)-T1-MACROCENTRE]]/Tableau17[[#This Row],[2017 (L)-T1-MACROTOTALE]],"")</f>
        <v>0.24568965517241378</v>
      </c>
      <c r="OV202" s="26">
        <f>IFERROR(Tableau17[[#This Row],[2017 (L)-T1-MACROGAUCHE]]/Tableau17[[#This Row],[2017 (L)-T1-MACROTOTALE]],"")</f>
        <v>0.18318965517241378</v>
      </c>
      <c r="OW202" s="26">
        <f>IFERROR(Tableau17[[#This Row],[2017 (L)-T1-MACROAUTRE]]/Tableau17[[#This Row],[2017 (L)-T1-MACROTOTALE]],"")</f>
        <v>8.6206896551724137E-3</v>
      </c>
      <c r="OX202" s="26">
        <f>IFERROR(Tableau17[[#This Row],[2017 (L)-T2-MACROEXTRDROITE]]/Tableau17[[#This Row],[2017 (L)-T2-MACROTOTALE]],"")</f>
        <v>0</v>
      </c>
      <c r="OY202" s="26">
        <f>IFERROR(Tableau17[[#This Row],[2017 (L)-T2-MACRODROITE]]/Tableau17[[#This Row],[2017 (L)-T2-MACROTOTALE]],"")</f>
        <v>0.63055555555555554</v>
      </c>
      <c r="OZ202" s="26">
        <f>IFERROR(Tableau17[[#This Row],[2017 (L)-T2-MACROCENTRE]]/Tableau17[[#This Row],[2017 (L)-T2-MACROTOTALE]],"")</f>
        <v>0.36944444444444446</v>
      </c>
      <c r="PA202" s="26">
        <f>IFERROR(Tableau17[[#This Row],[2017 (L)-T2-MACROGAUCHE]]/Tableau17[[#This Row],[2017 (L)-T2-MACROTOTALE]],"")</f>
        <v>0</v>
      </c>
      <c r="PB202" s="26">
        <f>IFERROR(Tableau17[[#This Row],[2017 (L)-T2-MACROAUTRE]]/Tableau17[[#This Row],[2017 (L)-T2-MACROTOTALE]],"")</f>
        <v>0</v>
      </c>
      <c r="PC202" s="26">
        <f>IFERROR(Tableau17[[#This Row],[2008_T1_PROCUS]]/Tableau17[[#This Row],[2008_T1_INSCRITS]],0)</f>
        <v>7.658643326039387E-3</v>
      </c>
      <c r="PD202" s="26">
        <f>IFERROR(Tableau17[[#This Row],[2008_T2_PROCUS]]/Tableau17[[#This Row],[2008_T2_INSCRITS]],0)</f>
        <v>7.658643326039387E-3</v>
      </c>
      <c r="PE202" s="26">
        <f>Tableau17[[#This Row],[2014_T1_PROCUS]]/Tableau17[[#This Row],[2014_T1_INSCRITS]]</f>
        <v>1.1247443762781187E-2</v>
      </c>
      <c r="PF202" s="26">
        <f>IFERROR(Tableau17[[#This Row],[2014_T2_PROCUS]]/Tableau17[[#This Row],[2014_T2_INSCRITS]],0)</f>
        <v>9.202453987730062E-3</v>
      </c>
    </row>
    <row r="203" spans="1:422" hidden="1" x14ac:dyDescent="0.2">
      <c r="A203" s="1">
        <v>1</v>
      </c>
      <c r="B203" s="1" t="s">
        <v>252</v>
      </c>
      <c r="C203" s="1" t="s">
        <v>254</v>
      </c>
      <c r="D203" s="1" t="s">
        <v>254</v>
      </c>
      <c r="E203" s="1">
        <v>186</v>
      </c>
      <c r="F203" s="1">
        <v>5.3868790000000004</v>
      </c>
      <c r="G203" s="1">
        <v>43.300055999999998</v>
      </c>
      <c r="H203" s="3">
        <v>1420</v>
      </c>
      <c r="I203" s="3">
        <v>174</v>
      </c>
      <c r="L203" s="1">
        <v>28</v>
      </c>
      <c r="M203" s="1">
        <v>13</v>
      </c>
      <c r="N203" s="1">
        <v>0</v>
      </c>
      <c r="P203" s="1">
        <v>55</v>
      </c>
      <c r="Q203" s="1">
        <v>40</v>
      </c>
      <c r="R203" s="1">
        <v>38</v>
      </c>
      <c r="S203" s="1">
        <v>329</v>
      </c>
      <c r="T203" s="1">
        <v>74</v>
      </c>
      <c r="U203" s="1">
        <v>577</v>
      </c>
      <c r="V203" s="1">
        <v>1335</v>
      </c>
      <c r="W203" s="1">
        <v>716</v>
      </c>
      <c r="X203" s="1">
        <v>15</v>
      </c>
      <c r="Y203" s="2">
        <v>0.53632959000000002</v>
      </c>
      <c r="Z203" s="1">
        <v>1335</v>
      </c>
      <c r="AA203" s="1">
        <v>780</v>
      </c>
      <c r="AB203" s="1">
        <v>29</v>
      </c>
      <c r="AC203" s="2">
        <v>0.58426966000000002</v>
      </c>
      <c r="AD203" s="1">
        <v>1420</v>
      </c>
      <c r="AE203" s="1">
        <v>587</v>
      </c>
      <c r="AF203" s="2">
        <v>0.41338027999999999</v>
      </c>
      <c r="AG203" s="1">
        <f t="shared" si="3"/>
        <v>174</v>
      </c>
      <c r="AH203" s="1">
        <v>1276</v>
      </c>
      <c r="AI203" s="1">
        <v>797</v>
      </c>
      <c r="AJ203" s="1">
        <v>23</v>
      </c>
      <c r="AK203" s="2">
        <v>0.62460815000000003</v>
      </c>
      <c r="AL203" s="1">
        <v>1275</v>
      </c>
      <c r="AM203" s="1">
        <v>840</v>
      </c>
      <c r="AN203" s="1">
        <v>30</v>
      </c>
      <c r="AO203" s="2">
        <v>0.65882353000000005</v>
      </c>
      <c r="AP203" s="1">
        <v>1342</v>
      </c>
      <c r="AQ203" s="1">
        <v>614</v>
      </c>
      <c r="AR203" s="2">
        <v>0.45752608</v>
      </c>
      <c r="AS203" s="1">
        <v>1341</v>
      </c>
      <c r="AT203" s="1">
        <v>651</v>
      </c>
      <c r="AU203" s="2">
        <v>0.48545861000000001</v>
      </c>
      <c r="AV203" s="1">
        <v>1357</v>
      </c>
      <c r="AW203" s="1">
        <v>686</v>
      </c>
      <c r="AX203" s="2">
        <v>0.5055269</v>
      </c>
      <c r="AY203" s="1">
        <v>1357</v>
      </c>
      <c r="AZ203" s="1">
        <v>601</v>
      </c>
      <c r="BA203" s="2">
        <v>0.44288873000000001</v>
      </c>
      <c r="BB203" s="1">
        <v>1355</v>
      </c>
      <c r="BC203" s="1">
        <v>1022</v>
      </c>
      <c r="BD203" s="2">
        <v>0.75424354000000005</v>
      </c>
      <c r="BE203" s="1">
        <v>1355</v>
      </c>
      <c r="BF203" s="1">
        <v>929</v>
      </c>
      <c r="BG203" s="2">
        <v>0.68560885999999999</v>
      </c>
      <c r="BH203" s="1">
        <v>1364</v>
      </c>
      <c r="BI203" s="1">
        <v>691</v>
      </c>
      <c r="BJ203" s="2">
        <v>0.50659823999999998</v>
      </c>
      <c r="BK203" s="1">
        <v>63</v>
      </c>
      <c r="BL203" s="1">
        <v>6</v>
      </c>
      <c r="BN203" s="1">
        <v>102</v>
      </c>
      <c r="BO203" s="1">
        <v>52</v>
      </c>
      <c r="BP203" s="1">
        <v>260</v>
      </c>
      <c r="BQ203" s="1">
        <v>303</v>
      </c>
      <c r="BR203" s="1">
        <v>786</v>
      </c>
      <c r="BT203" s="1">
        <v>478</v>
      </c>
      <c r="BU203" s="1">
        <v>345</v>
      </c>
      <c r="BW203" s="1">
        <v>823</v>
      </c>
      <c r="BX203" s="1">
        <v>25</v>
      </c>
      <c r="BZ203" s="1">
        <v>61</v>
      </c>
      <c r="CA203" s="1">
        <v>3</v>
      </c>
      <c r="CB203" s="1">
        <v>94</v>
      </c>
      <c r="CC203" s="1">
        <v>99</v>
      </c>
      <c r="CD203" s="1">
        <v>157</v>
      </c>
      <c r="CE203" s="1">
        <v>259</v>
      </c>
      <c r="CF203" s="1">
        <v>698</v>
      </c>
      <c r="CG203" s="1">
        <v>90</v>
      </c>
      <c r="CH203" s="1">
        <v>225</v>
      </c>
      <c r="CI203" s="1">
        <v>432</v>
      </c>
      <c r="CJ203" s="1">
        <v>747</v>
      </c>
      <c r="CK203" s="1">
        <v>27</v>
      </c>
      <c r="CL203" s="1">
        <v>2</v>
      </c>
      <c r="CM203" s="1">
        <v>7</v>
      </c>
      <c r="CN203" s="1">
        <v>41</v>
      </c>
      <c r="CO203" s="1">
        <v>91</v>
      </c>
      <c r="CP203" s="1">
        <v>104</v>
      </c>
      <c r="CQ203" s="1">
        <v>13</v>
      </c>
      <c r="CT203" s="1">
        <v>102</v>
      </c>
      <c r="CU203" s="1">
        <v>205</v>
      </c>
      <c r="CW203" s="1">
        <v>592</v>
      </c>
      <c r="CY203" s="1">
        <v>160</v>
      </c>
      <c r="DB203" s="1">
        <v>441</v>
      </c>
      <c r="DC203" s="1">
        <v>601</v>
      </c>
      <c r="DE203" s="1">
        <v>21</v>
      </c>
      <c r="DF203" s="1">
        <v>7</v>
      </c>
      <c r="DG203" s="1">
        <v>0</v>
      </c>
      <c r="DH203" s="1">
        <v>22</v>
      </c>
      <c r="DI203" s="1">
        <v>11</v>
      </c>
      <c r="DJ203" s="1">
        <v>1</v>
      </c>
      <c r="DK203" s="1">
        <v>6</v>
      </c>
      <c r="DL203" s="1">
        <v>220</v>
      </c>
      <c r="DM203" s="1">
        <v>43</v>
      </c>
      <c r="DN203" s="1">
        <v>66</v>
      </c>
      <c r="DQ203" s="1">
        <v>0</v>
      </c>
      <c r="DR203" s="1">
        <v>179</v>
      </c>
      <c r="DS203" s="1">
        <v>103</v>
      </c>
      <c r="DU203" s="1">
        <v>679</v>
      </c>
      <c r="DV203" s="1">
        <v>293</v>
      </c>
      <c r="DZ203" s="1">
        <v>261</v>
      </c>
      <c r="EA203" s="1">
        <v>554</v>
      </c>
      <c r="EB203" s="1">
        <v>4</v>
      </c>
      <c r="EC203" s="1">
        <v>8</v>
      </c>
      <c r="ED203" s="1">
        <v>2</v>
      </c>
      <c r="EE203" s="1">
        <v>19</v>
      </c>
      <c r="EF203" s="1">
        <v>148</v>
      </c>
      <c r="EG203" s="1">
        <v>122</v>
      </c>
      <c r="EH203" s="1">
        <v>6</v>
      </c>
      <c r="EI203" s="1">
        <v>87</v>
      </c>
      <c r="EJ203" s="1">
        <v>363</v>
      </c>
      <c r="EK203" s="1">
        <v>242</v>
      </c>
      <c r="EL203" s="1">
        <v>12</v>
      </c>
      <c r="EM203" s="1">
        <v>1013</v>
      </c>
      <c r="EN203" s="1">
        <v>134</v>
      </c>
      <c r="EO203" s="1">
        <v>694</v>
      </c>
      <c r="EP203" s="1">
        <v>828</v>
      </c>
      <c r="EQ203" s="1">
        <v>0</v>
      </c>
      <c r="ER203" s="1">
        <v>4</v>
      </c>
      <c r="ES203" s="1">
        <v>7</v>
      </c>
      <c r="ET203" s="1">
        <v>74</v>
      </c>
      <c r="EU203" s="1">
        <v>6</v>
      </c>
      <c r="EV203" s="1">
        <v>62</v>
      </c>
      <c r="EW203" s="1">
        <v>36</v>
      </c>
      <c r="EX203" s="1">
        <v>2</v>
      </c>
      <c r="EY203" s="1">
        <v>8</v>
      </c>
      <c r="EZ203" s="1">
        <v>41</v>
      </c>
      <c r="FA203" s="1">
        <v>0</v>
      </c>
      <c r="FB203" s="1">
        <v>0</v>
      </c>
      <c r="FC203" s="1">
        <v>0</v>
      </c>
      <c r="FD203" s="1">
        <v>0</v>
      </c>
      <c r="FE203" s="1">
        <v>0</v>
      </c>
      <c r="FF203" s="1">
        <v>0</v>
      </c>
      <c r="FG203" s="1">
        <v>0</v>
      </c>
      <c r="FH203" s="1">
        <v>3</v>
      </c>
      <c r="FI203" s="1">
        <v>0</v>
      </c>
      <c r="FJ203" s="1">
        <v>65</v>
      </c>
      <c r="FK203" s="1">
        <v>43</v>
      </c>
      <c r="FL203" s="1">
        <v>0</v>
      </c>
      <c r="FM203" s="1">
        <v>193</v>
      </c>
      <c r="FN203" s="1">
        <v>4</v>
      </c>
      <c r="FO203" s="1">
        <v>2</v>
      </c>
      <c r="FP203" s="1">
        <v>115</v>
      </c>
      <c r="FQ203" s="1">
        <v>4</v>
      </c>
      <c r="FR203" s="1">
        <f>SUM(Tableau17[[#This Row],[2019-T1-ALEXANDRE Audric]:[2019-T1-MARIE Florie]])</f>
        <v>669</v>
      </c>
      <c r="FS203" s="1">
        <v>52</v>
      </c>
      <c r="FT203" s="1">
        <v>329</v>
      </c>
      <c r="FU203" s="1">
        <v>0</v>
      </c>
      <c r="FV203" s="1">
        <v>405</v>
      </c>
      <c r="FW203" s="1">
        <v>0</v>
      </c>
      <c r="FX203" s="1">
        <v>786</v>
      </c>
      <c r="FY203" s="1">
        <v>0</v>
      </c>
      <c r="FZ203" s="1">
        <v>345</v>
      </c>
      <c r="GA203" s="1">
        <v>0</v>
      </c>
      <c r="GB203" s="1">
        <v>478</v>
      </c>
      <c r="GC203" s="1">
        <v>0</v>
      </c>
      <c r="GD203" s="1">
        <v>823</v>
      </c>
      <c r="GE203" s="1">
        <v>99</v>
      </c>
      <c r="GF203" s="1">
        <v>157</v>
      </c>
      <c r="GG203" s="1">
        <v>25</v>
      </c>
      <c r="GH203" s="1">
        <v>417</v>
      </c>
      <c r="GI203" s="1">
        <v>0</v>
      </c>
      <c r="GJ203" s="1">
        <v>698</v>
      </c>
      <c r="GK203" s="1">
        <v>90</v>
      </c>
      <c r="GL203" s="1">
        <v>225</v>
      </c>
      <c r="GM203" s="1">
        <v>0</v>
      </c>
      <c r="GN203" s="1">
        <v>432</v>
      </c>
      <c r="GO203" s="1">
        <v>0</v>
      </c>
      <c r="GP203" s="1">
        <v>747</v>
      </c>
      <c r="GQ203" s="1">
        <v>106</v>
      </c>
      <c r="GR203" s="1">
        <v>109</v>
      </c>
      <c r="GS203" s="1">
        <v>13</v>
      </c>
      <c r="GT203" s="1">
        <v>337</v>
      </c>
      <c r="GU203" s="1">
        <v>27</v>
      </c>
      <c r="GV203" s="1">
        <v>592</v>
      </c>
      <c r="GW203" s="1">
        <v>160</v>
      </c>
      <c r="GX203" s="1">
        <v>0</v>
      </c>
      <c r="GY203" s="1">
        <v>0</v>
      </c>
      <c r="GZ203" s="1">
        <v>441</v>
      </c>
      <c r="HA203" s="1">
        <v>0</v>
      </c>
      <c r="HB203" s="1">
        <v>601</v>
      </c>
      <c r="HC203" s="1">
        <v>116</v>
      </c>
      <c r="HD203" s="1">
        <v>148</v>
      </c>
      <c r="HE203" s="1">
        <v>242</v>
      </c>
      <c r="HF203" s="1">
        <v>501</v>
      </c>
      <c r="HG203" s="1">
        <v>6</v>
      </c>
      <c r="HH203" s="1">
        <v>1013</v>
      </c>
      <c r="HI203" s="1">
        <v>134</v>
      </c>
      <c r="HJ203" s="1">
        <v>0</v>
      </c>
      <c r="HK203" s="1">
        <v>694</v>
      </c>
      <c r="HL203" s="1">
        <v>0</v>
      </c>
      <c r="HM203" s="1">
        <v>0</v>
      </c>
      <c r="HN203" s="1">
        <v>828</v>
      </c>
      <c r="HO203" s="1">
        <v>79</v>
      </c>
      <c r="HP203" s="1">
        <v>40</v>
      </c>
      <c r="HQ203" s="1">
        <v>115</v>
      </c>
      <c r="HR203" s="1">
        <v>420</v>
      </c>
      <c r="HS203" s="1">
        <v>28</v>
      </c>
      <c r="HT203" s="1">
        <v>682</v>
      </c>
      <c r="HU203" s="1">
        <v>38</v>
      </c>
      <c r="HV203" s="1">
        <v>83</v>
      </c>
      <c r="HW203" s="1">
        <v>40</v>
      </c>
      <c r="HX203" s="1">
        <v>416</v>
      </c>
      <c r="HY203" s="1">
        <v>0</v>
      </c>
      <c r="HZ203" s="1">
        <v>577</v>
      </c>
      <c r="IA203" s="1">
        <v>51</v>
      </c>
      <c r="IB203" s="1">
        <v>66</v>
      </c>
      <c r="IC203" s="1">
        <v>179</v>
      </c>
      <c r="ID203" s="1">
        <v>362</v>
      </c>
      <c r="IE203" s="1">
        <v>21</v>
      </c>
      <c r="IF203" s="1">
        <v>679</v>
      </c>
      <c r="IG203" s="1">
        <v>0</v>
      </c>
      <c r="IH203" s="1">
        <v>0</v>
      </c>
      <c r="II203" s="1">
        <v>261</v>
      </c>
      <c r="IJ203" s="1">
        <v>293</v>
      </c>
      <c r="IK203" s="1">
        <v>0</v>
      </c>
      <c r="IL203" s="1">
        <v>554</v>
      </c>
      <c r="IM203" s="26">
        <f>IFERROR(Tableau17[[#This Row],[LDIV]]/Tableau17[[#This Row],[Total général]],"")</f>
        <v>0</v>
      </c>
      <c r="IN203" s="26">
        <f>IFERROR(Tableau17[[#This Row],[LDVC]]/Tableau17[[#This Row],[Total général]],"")</f>
        <v>0</v>
      </c>
      <c r="IO203" s="26">
        <f>IFERROR(Tableau17[[#This Row],[LDVD]]/Tableau17[[#This Row],[Total général]],"")</f>
        <v>4.852686308492201E-2</v>
      </c>
      <c r="IP203" s="26">
        <f>IFERROR(Tableau17[[#This Row],[LDVG]]/Tableau17[[#This Row],[Total général]],"")</f>
        <v>2.2530329289428077E-2</v>
      </c>
      <c r="IQ203" s="26">
        <f>IFERROR(Tableau17[[#This Row],[LEXD]]/Tableau17[[#This Row],[Total général]],"")</f>
        <v>0</v>
      </c>
      <c r="IR203" s="26">
        <f>IFERROR(Tableau17[[#This Row],[LEXG]]/Tableau17[[#This Row],[Total général]],"")</f>
        <v>0</v>
      </c>
      <c r="IS203" s="26">
        <f>IFERROR(Tableau17[[#This Row],[LLR]]/Tableau17[[#This Row],[Total général]],"")</f>
        <v>9.5320623916811092E-2</v>
      </c>
      <c r="IT203" s="26">
        <f>IFERROR(Tableau17[[#This Row],[LREM]]/Tableau17[[#This Row],[Total général]],"")</f>
        <v>6.9324090121317156E-2</v>
      </c>
      <c r="IU203" s="26">
        <f>IFERROR(Tableau17[[#This Row],[LRN]]/Tableau17[[#This Row],[Total général]],"")</f>
        <v>6.5857885615251299E-2</v>
      </c>
      <c r="IV203" s="26">
        <f>IFERROR(Tableau17[[#This Row],[LUG]]/Tableau17[[#This Row],[Total général]],"")</f>
        <v>0.57019064124783359</v>
      </c>
      <c r="IW203" s="26">
        <f>IFERROR(Tableau17[[#This Row],[LVEC]]/Tableau17[[#This Row],[Total général]],"")</f>
        <v>0.12824956672443674</v>
      </c>
      <c r="IX203" s="26">
        <f>IFERROR(Tableau17[[#This Row],[2008-T1-LCMD]]/Tableau17[[#This Row],[2008-T1-TOTAL]],"")</f>
        <v>8.0152671755725186E-2</v>
      </c>
      <c r="IY203" s="26">
        <f>IFERROR(Tableau17[[#This Row],[2008-T1-LDVD]]/Tableau17[[#This Row],[2008-T1-TOTAL]],"")</f>
        <v>7.6335877862595417E-3</v>
      </c>
      <c r="IZ203" s="26">
        <f>IFERROR(Tableau17[[#This Row],[2008-T1-LEXD]]/Tableau17[[#This Row],[2008-T1-TOTAL]],"")</f>
        <v>0</v>
      </c>
      <c r="JA203" s="26">
        <f>IFERROR(Tableau17[[#This Row],[2008-T1-LEXG]]/Tableau17[[#This Row],[2008-T1-TOTAL]],"")</f>
        <v>0.12977099236641221</v>
      </c>
      <c r="JB203" s="26">
        <f>IFERROR(Tableau17[[#This Row],[2008-T1-LFN]]/Tableau17[[#This Row],[2008-T1-TOTAL]],"")</f>
        <v>6.6157760814249358E-2</v>
      </c>
      <c r="JC203" s="26">
        <f>IFERROR(Tableau17[[#This Row],[2008-T1-LMAJ]]/Tableau17[[#This Row],[2008-T1-TOTAL]],"")</f>
        <v>0.33078880407124683</v>
      </c>
      <c r="JD203" s="26">
        <f>IFERROR(Tableau17[[#This Row],[2008-T1-LUG]]/Tableau17[[#This Row],[2008-T1-TOTAL]],"")</f>
        <v>0.38549618320610685</v>
      </c>
      <c r="JE203" s="26">
        <f>IFERROR(Tableau17[[#This Row],[2008-T2-LFN]]/Tableau17[[#This Row],[2008-T2-TOTAL]],"")</f>
        <v>0</v>
      </c>
      <c r="JF203" s="26">
        <f>IFERROR(Tableau17[[#This Row],[2008-T2-LGC]]/Tableau17[[#This Row],[2008-T2-TOTAL]],"")</f>
        <v>0.58080194410692587</v>
      </c>
      <c r="JG203" s="26">
        <f>IFERROR(Tableau17[[#This Row],[2008-T2-LMAJ]]/Tableau17[[#This Row],[2008-T2-TOTAL]],"")</f>
        <v>0.41919805589307413</v>
      </c>
      <c r="JH203" s="26">
        <f>IFERROR(Tableau17[[#This Row],[2008-T2-LUG]]/Tableau17[[#This Row],[2008-T2-TOTAL]],"")</f>
        <v>0</v>
      </c>
      <c r="JI203" s="26">
        <f>IFERROR(Tableau17[[#This Row],[2014-T1-LDIV]]/Tableau17[[#This Row],[2014-T1-TOTAL]],"")</f>
        <v>3.5816618911174783E-2</v>
      </c>
      <c r="JJ203" s="26">
        <f>IFERROR(Tableau17[[#This Row],[2014-T1-LDVD]]/Tableau17[[#This Row],[2014-T1-TOTAL]],"")</f>
        <v>0</v>
      </c>
      <c r="JK203" s="26">
        <f>IFERROR(Tableau17[[#This Row],[2014-T1-LDVG]]/Tableau17[[#This Row],[2014-T1-TOTAL]],"")</f>
        <v>8.7392550143266481E-2</v>
      </c>
      <c r="JL203" s="26">
        <f>IFERROR(Tableau17[[#This Row],[2014-T1-LEXG]]/Tableau17[[#This Row],[2014-T1-TOTAL]],"")</f>
        <v>4.2979942693409743E-3</v>
      </c>
      <c r="JM203" s="26">
        <f>IFERROR(Tableau17[[#This Row],[2014-T1-LFG]]/Tableau17[[#This Row],[2014-T1-TOTAL]],"")</f>
        <v>0.1346704871060172</v>
      </c>
      <c r="JN203" s="26">
        <f>IFERROR(Tableau17[[#This Row],[2014-T1-LFN]]/Tableau17[[#This Row],[2014-T1-TOTAL]],"")</f>
        <v>0.14183381088825214</v>
      </c>
      <c r="JO203" s="26">
        <f>IFERROR(Tableau17[[#This Row],[2014-T1-LUD]]/Tableau17[[#This Row],[2014-T1-TOTAL]],"")</f>
        <v>0.22492836676217765</v>
      </c>
      <c r="JP203" s="26">
        <f>IFERROR(Tableau17[[#This Row],[2014-T1-LUG]]/Tableau17[[#This Row],[2014-T1-TOTAL]],"")</f>
        <v>0.37106017191977075</v>
      </c>
      <c r="JQ203" s="26">
        <f>IFERROR(Tableau17[[#This Row],[2014-T2-LFN]]/Tableau17[[#This Row],[2014-T2-TOTAL]],"")</f>
        <v>0.12048192771084337</v>
      </c>
      <c r="JR203" s="26">
        <f>IFERROR(Tableau17[[#This Row],[2014-T2-LUD]]/Tableau17[[#This Row],[2014-T2-TOTAL]],"")</f>
        <v>0.30120481927710846</v>
      </c>
      <c r="JS203" s="26">
        <f>IFERROR(Tableau17[[#This Row],[2014-T2-LUG]]/Tableau17[[#This Row],[2014-T2-TOTAL]],"")</f>
        <v>0.57831325301204817</v>
      </c>
      <c r="JT203" s="26">
        <f>IFERROR(Tableau17[[#This Row],[2015-T1-BC-DIV]]/Tableau17[[#This Row],[2015-T1-TOTAL]],"")</f>
        <v>4.5608108108108107E-2</v>
      </c>
      <c r="JU203" s="26">
        <f>IFERROR(Tableau17[[#This Row],[2015-T1-BC-DLF]]/Tableau17[[#This Row],[2015-T1-TOTAL]],"")</f>
        <v>3.3783783783783786E-3</v>
      </c>
      <c r="JV203" s="26">
        <f>IFERROR(Tableau17[[#This Row],[2015-T1-BC-DVD]]/Tableau17[[#This Row],[2015-T1-TOTAL]],"")</f>
        <v>1.1824324324324325E-2</v>
      </c>
      <c r="JW203" s="26">
        <f>IFERROR(Tableau17[[#This Row],[2015-T1-BC-DVG]]/Tableau17[[#This Row],[2015-T1-TOTAL]],"")</f>
        <v>6.9256756756756757E-2</v>
      </c>
      <c r="JX203" s="26">
        <f>IFERROR(Tableau17[[#This Row],[2015-T1-BC-FG]]/Tableau17[[#This Row],[2015-T1-TOTAL]],"")</f>
        <v>0.15371621621621623</v>
      </c>
      <c r="JY203" s="26">
        <f>IFERROR(Tableau17[[#This Row],[2015-T1-BC-FN]]/Tableau17[[#This Row],[2015-T1-TOTAL]],"")</f>
        <v>0.17567567567567569</v>
      </c>
      <c r="JZ203" s="26">
        <f>IFERROR(Tableau17[[#This Row],[2015-T1-BC-MDM]]/Tableau17[[#This Row],[2015-T1-TOTAL]],"")</f>
        <v>2.1959459459459461E-2</v>
      </c>
      <c r="KA203" s="26">
        <f>IFERROR(Tableau17[[#This Row],[2015-T1-BC-RDG]]/Tableau17[[#This Row],[2015-T1-TOTAL]],"")</f>
        <v>0</v>
      </c>
      <c r="KB203" s="26">
        <f>IFERROR(Tableau17[[#This Row],[2015-T1-BC-SOC]]/Tableau17[[#This Row],[2015-T1-TOTAL]],"")</f>
        <v>0</v>
      </c>
      <c r="KC203" s="26">
        <f>IFERROR(Tableau17[[#This Row],[2015-T1-BC-UD]]/Tableau17[[#This Row],[2015-T1-TOTAL]],"")</f>
        <v>0.17229729729729729</v>
      </c>
      <c r="KD203" s="26">
        <f>IFERROR(Tableau17[[#This Row],[2015-T1-BC-UG]]/Tableau17[[#This Row],[2015-T1-TOTAL]],"")</f>
        <v>0.34628378378378377</v>
      </c>
      <c r="KE203" s="26">
        <f>IFERROR(Tableau17[[#This Row],[2015-T1-BC-VEC]]/Tableau17[[#This Row],[2015-T1-TOTAL]],"")</f>
        <v>0</v>
      </c>
      <c r="KF203" s="26">
        <f>IFERROR(Tableau17[[#This Row],[2015-T2-BC-DVG]]/Tableau17[[#This Row],[2015-T2-TOTAL]],"")</f>
        <v>0</v>
      </c>
      <c r="KG203" s="26">
        <f>IFERROR(Tableau17[[#This Row],[2015-T2-BC-FN]]/Tableau17[[#This Row],[2015-T2-TOTAL]],"")</f>
        <v>0.26622296173044924</v>
      </c>
      <c r="KH203" s="26">
        <f>IFERROR(Tableau17[[#This Row],[2015-T2-BC-SOC]]/Tableau17[[#This Row],[2015-T2-TOTAL]],"")</f>
        <v>0</v>
      </c>
      <c r="KI203" s="26">
        <f>IFERROR(Tableau17[[#This Row],[2015-T2-BC-UD]]/Tableau17[[#This Row],[2015-T2-TOTAL]],"")</f>
        <v>0</v>
      </c>
      <c r="KJ203" s="26">
        <f>IFERROR(Tableau17[[#This Row],[2015-T2-BC-UG]]/Tableau17[[#This Row],[2015-T2-TOTAL]],"")</f>
        <v>0.73377703826955076</v>
      </c>
      <c r="KK203" s="26">
        <f>IFERROR(Tableau17[[#This Row],[2017 (L)-T1-COM]]/Tableau17[[#This Row],[2017 (L)-T1-TOTAL]],"")</f>
        <v>0</v>
      </c>
      <c r="KL203" s="26">
        <f>IFERROR(Tableau17[[#This Row],[2017 (L)-T1-DIV]]/Tableau17[[#This Row],[2017 (L)-T1-TOTAL]],"")</f>
        <v>3.0927835051546393E-2</v>
      </c>
      <c r="KM203" s="26">
        <f>IFERROR(Tableau17[[#This Row],[2017 (L)-T1-DLF]]/Tableau17[[#This Row],[2017 (L)-T1-TOTAL]],"")</f>
        <v>1.0309278350515464E-2</v>
      </c>
      <c r="KN203" s="26">
        <f>IFERROR(Tableau17[[#This Row],[2017 (L)-T1-DVD]]/Tableau17[[#This Row],[2017 (L)-T1-TOTAL]],"")</f>
        <v>0</v>
      </c>
      <c r="KO203" s="26">
        <f>IFERROR(Tableau17[[#This Row],[2017 (L)-T1-DVG]]/Tableau17[[#This Row],[2017 (L)-T1-TOTAL]],"")</f>
        <v>3.2400589101620032E-2</v>
      </c>
      <c r="KP203" s="26">
        <f>IFERROR(Tableau17[[#This Row],[2017 (L)-T1-ECO]]/Tableau17[[#This Row],[2017 (L)-T1-TOTAL]],"")</f>
        <v>1.6200294550810016E-2</v>
      </c>
      <c r="KQ203" s="26">
        <f>IFERROR(Tableau17[[#This Row],[2017 (L)-T1-EXD]]/Tableau17[[#This Row],[2017 (L)-T1-TOTAL]],"")</f>
        <v>1.4727540500736377E-3</v>
      </c>
      <c r="KR203" s="26">
        <f>IFERROR(Tableau17[[#This Row],[2017 (L)-T1-EXG]]/Tableau17[[#This Row],[2017 (L)-T1-TOTAL]],"")</f>
        <v>8.836524300441826E-3</v>
      </c>
      <c r="KS203" s="26">
        <f>IFERROR(Tableau17[[#This Row],[2017 (L)-T1-FI]]/Tableau17[[#This Row],[2017 (L)-T1-TOTAL]],"")</f>
        <v>0.32400589101620031</v>
      </c>
      <c r="KT203" s="26">
        <f>IFERROR(Tableau17[[#This Row],[2017 (L)-T1-FN]]/Tableau17[[#This Row],[2017 (L)-T1-TOTAL]],"")</f>
        <v>6.3328424153166418E-2</v>
      </c>
      <c r="KU203" s="26">
        <f>IFERROR(Tableau17[[#This Row],[2017 (L)-T1-LR]]/Tableau17[[#This Row],[2017 (L)-T1-TOTAL]],"")</f>
        <v>9.720176730486009E-2</v>
      </c>
      <c r="KV203" s="26">
        <f>IFERROR(Tableau17[[#This Row],[2017 (L)-T1-MDM]]/Tableau17[[#This Row],[2017 (L)-T1-TOTAL]],"")</f>
        <v>0</v>
      </c>
      <c r="KW203" s="26">
        <f>IFERROR(Tableau17[[#This Row],[2017 (L)-T1-RDG]]/Tableau17[[#This Row],[2017 (L)-T1-TOTAL]],"")</f>
        <v>0</v>
      </c>
      <c r="KX203" s="26">
        <f>IFERROR(Tableau17[[#This Row],[2017 (L)-T1-REG]]/Tableau17[[#This Row],[2017 (L)-T1-TOTAL]],"")</f>
        <v>0</v>
      </c>
      <c r="KY203" s="26">
        <f>IFERROR(Tableau17[[#This Row],[2017 (L)-T1-REM]]/Tableau17[[#This Row],[2017 (L)-T1-TOTAL]],"")</f>
        <v>0.26362297496318116</v>
      </c>
      <c r="KZ203" s="26">
        <f>IFERROR(Tableau17[[#This Row],[2017 (L)-T1-SOC]]/Tableau17[[#This Row],[2017 (L)-T1-TOTAL]],"")</f>
        <v>0.15169366715758467</v>
      </c>
      <c r="LA203" s="26">
        <f>IFERROR(Tableau17[[#This Row],[2017 (L)-T1-UDI]]/Tableau17[[#This Row],[2017 (L)-T1-TOTAL]],"")</f>
        <v>0</v>
      </c>
      <c r="LB203" s="26">
        <f>IFERROR(Tableau17[[#This Row],[2017 (L)-T2-FI]]/Tableau17[[#This Row],[2017 (L)-T2-TOTAL]],"")</f>
        <v>0.52888086642599275</v>
      </c>
      <c r="LC203" s="26">
        <f>IFERROR(Tableau17[[#This Row],[2017 (L)-T2-FN]]/Tableau17[[#This Row],[2017 (L)-T2-TOTAL]],"")</f>
        <v>0</v>
      </c>
      <c r="LD203" s="26">
        <f>IFERROR(Tableau17[[#This Row],[2017 (L)-T2-LR]]/Tableau17[[#This Row],[2017 (L)-T2-TOTAL]],"")</f>
        <v>0</v>
      </c>
      <c r="LE203" s="26">
        <f>IFERROR(Tableau17[[#This Row],[2017 (L)-T2-MDM]]/Tableau17[[#This Row],[2017 (L)-T2-TOTAL]],"")</f>
        <v>0</v>
      </c>
      <c r="LF203" s="26">
        <f>IFERROR(Tableau17[[#This Row],[2017 (L)-T2-REM]]/Tableau17[[#This Row],[2017 (L)-T2-TOTAL]],"")</f>
        <v>0.4711191335740072</v>
      </c>
      <c r="LG203" s="26">
        <f>IFERROR(Tableau17[[#This Row],[2017-T1-ARTHAUD Nathalie]]/Tableau17[[#This Row],[2017-T1-TOTAL]],"")</f>
        <v>3.9486673247778872E-3</v>
      </c>
      <c r="LH203" s="26">
        <f>IFERROR(Tableau17[[#This Row],[2017-T1-ASSELINEAU Fran]]/Tableau17[[#This Row],[2017-T1-TOTAL]],"")</f>
        <v>7.8973346495557744E-3</v>
      </c>
      <c r="LI203" s="26">
        <f>IFERROR(Tableau17[[#This Row],[2017-T1-CHEMINADE Jacques]]/Tableau17[[#This Row],[2017-T1-TOTAL]],"")</f>
        <v>1.9743336623889436E-3</v>
      </c>
      <c r="LJ203" s="26">
        <f>IFERROR(Tableau17[[#This Row],[2017-T1-DUPONT-AIGNAN Nicolas]]/Tableau17[[#This Row],[2017-T1-TOTAL]],"")</f>
        <v>1.8756169792694965E-2</v>
      </c>
      <c r="LK203" s="26">
        <f>IFERROR(Tableau17[[#This Row],[2017-T1-FILLON Fran]]/Tableau17[[#This Row],[2017-T1-TOTAL]],"")</f>
        <v>0.14610069101678183</v>
      </c>
      <c r="LL203" s="26">
        <f>IFERROR(Tableau17[[#This Row],[2017-T1-HAMON Beno]]/Tableau17[[#This Row],[2017-T1-TOTAL]],"")</f>
        <v>0.12043435340572557</v>
      </c>
      <c r="LM203" s="26">
        <f>IFERROR(Tableau17[[#This Row],[2017-T1-LASSALLE Jean]]/Tableau17[[#This Row],[2017-T1-TOTAL]],"")</f>
        <v>5.9230009871668312E-3</v>
      </c>
      <c r="LN203" s="26">
        <f>IFERROR(Tableau17[[#This Row],[2017-T1-LE PEN Marine]]/Tableau17[[#This Row],[2017-T1-TOTAL]],"")</f>
        <v>8.5883514313919052E-2</v>
      </c>
      <c r="LO203" s="26">
        <f>IFERROR(Tableau17[[#This Row],[2017-T1-M Jean-Luc]]/Tableau17[[#This Row],[2017-T1-TOTAL]],"")</f>
        <v>0.35834155972359327</v>
      </c>
      <c r="LP203" s="26">
        <f>IFERROR(Tableau17[[#This Row],[2017-T1-MACRON Emmanuel]]/Tableau17[[#This Row],[2017-T1-TOTAL]],"")</f>
        <v>0.2388943731490622</v>
      </c>
      <c r="LQ203" s="26">
        <f>IFERROR(Tableau17[[#This Row],[2017-T1-POUTOU Philippe]]/Tableau17[[#This Row],[2017-T1-TOTAL]],"")</f>
        <v>1.1846001974333662E-2</v>
      </c>
      <c r="LR203" s="26">
        <f>IFERROR(Tableau17[[#This Row],[2017-T2-LE PEN Marine]]/Tableau17[[#This Row],[2017-T2-TOTAL]],"")</f>
        <v>0.16183574879227053</v>
      </c>
      <c r="LS203" s="26">
        <f>IFERROR(Tableau17[[#This Row],[2017-T2-MACRON Emmanuel]]/Tableau17[[#This Row],[2017-T2-TOTAL]],"")</f>
        <v>0.83816425120772942</v>
      </c>
      <c r="LT203" s="26">
        <f>IFERROR(Tableau17[[#This Row],[2019-T1-ALEXANDRE Audric]]/Tableau17[[#This Row],[2019-T1-TOTAL]],"")</f>
        <v>0</v>
      </c>
      <c r="LU203" s="26">
        <f>IFERROR(Tableau17[[#This Row],[2019-T1-ARTHAUD Nathalie]]/Tableau17[[#This Row],[2019-T1-TOTAL]],"")</f>
        <v>5.9790732436472349E-3</v>
      </c>
      <c r="LV203" s="26">
        <f>IFERROR(Tableau17[[#This Row],[2019-T1-ASSELINEAU François]]/Tableau17[[#This Row],[2019-T1-TOTAL]],"")</f>
        <v>1.0463378176382661E-2</v>
      </c>
      <c r="LW203" s="26">
        <f>IFERROR(Tableau17[[#This Row],[2019-T1-AUBRY Manon]]/Tableau17[[#This Row],[2019-T1-TOTAL]],"")</f>
        <v>0.11061285500747384</v>
      </c>
      <c r="LX203" s="26">
        <f>IFERROR(Tableau17[[#This Row],[2019-T1-AZERGUI Nagib]]/Tableau17[[#This Row],[2019-T1-TOTAL]],"")</f>
        <v>8.9686098654708519E-3</v>
      </c>
      <c r="LY203" s="26">
        <f>IFERROR(Tableau17[[#This Row],[2019-T1-BARDELLA Jordan]]/Tableau17[[#This Row],[2019-T1-TOTAL]],"")</f>
        <v>9.2675635276532137E-2</v>
      </c>
      <c r="LZ203" s="26">
        <f>IFERROR(Tableau17[[#This Row],[2019-T1-BELLAMY François-Xavier]]/Tableau17[[#This Row],[2019-T1-TOTAL]],"")</f>
        <v>5.3811659192825115E-2</v>
      </c>
      <c r="MA203" s="26">
        <f>IFERROR(Tableau17[[#This Row],[2019-T1-BIDOU Olivier]]/Tableau17[[#This Row],[2019-T1-TOTAL]],"")</f>
        <v>2.9895366218236174E-3</v>
      </c>
      <c r="MB203" s="26">
        <f>IFERROR(Tableau17[[#This Row],[2019-T1-BOURG Dominique]]/Tableau17[[#This Row],[2019-T1-TOTAL]],"")</f>
        <v>1.195814648729447E-2</v>
      </c>
      <c r="MC203" s="26">
        <f>IFERROR(Tableau17[[#This Row],[2019-T1-BROSSAT Ian]]/Tableau17[[#This Row],[2019-T1-TOTAL]],"")</f>
        <v>6.1285500747384154E-2</v>
      </c>
      <c r="MD203" s="26">
        <f>IFERROR(Tableau17[[#This Row],[2019-T1-CAILLAUD Sophie]]/Tableau17[[#This Row],[2019-T1-TOTAL]],"")</f>
        <v>0</v>
      </c>
      <c r="ME203" s="26">
        <f>IFERROR(Tableau17[[#This Row],[2019-T1-CAMUS Renaud]]/Tableau17[[#This Row],[2019-T1-TOTAL]],"")</f>
        <v>0</v>
      </c>
      <c r="MF203" s="26">
        <f>IFERROR(Tableau17[[#This Row],[2019-T1-CHALENÇON Christophe]]/Tableau17[[#This Row],[2019-T1-TOTAL]],"")</f>
        <v>0</v>
      </c>
      <c r="MG203" s="26">
        <f>IFERROR(Tableau17[[#This Row],[2019-T1-CORBET Cathy Denise Ginette]]/Tableau17[[#This Row],[2019-T1-TOTAL]],"")</f>
        <v>0</v>
      </c>
      <c r="MH203" s="26">
        <f>IFERROR(Tableau17[[#This Row],[2019-T1-DE PREVOISIN Robert]]/Tableau17[[#This Row],[2019-T1-TOTAL]],"")</f>
        <v>0</v>
      </c>
      <c r="MI203" s="26">
        <f>IFERROR(Tableau17[[#This Row],[2019-T1-DELFEL Thérèse]]/Tableau17[[#This Row],[2019-T1-TOTAL]],"")</f>
        <v>0</v>
      </c>
      <c r="MJ203" s="26">
        <f>IFERROR(Tableau17[[#This Row],[2019-T1-DIEUMEGARD Pierre]]/Tableau17[[#This Row],[2019-T1-TOTAL]],"")</f>
        <v>0</v>
      </c>
      <c r="MK203" s="26">
        <f>IFERROR(Tableau17[[#This Row],[2019-T1-DUPONT-AIGNAN Nicolas]]/Tableau17[[#This Row],[2019-T1-TOTAL]],"")</f>
        <v>4.4843049327354259E-3</v>
      </c>
      <c r="ML203" s="26">
        <f>IFERROR(Tableau17[[#This Row],[2019-T1-GERNIGON Yves]]/Tableau17[[#This Row],[2019-T1-TOTAL]],"")</f>
        <v>0</v>
      </c>
      <c r="MM203" s="26">
        <f>IFERROR(Tableau17[[#This Row],[2019-T1-GLUCKSMANN Raphaël]]/Tableau17[[#This Row],[2019-T1-TOTAL]],"")</f>
        <v>9.7159940209267562E-2</v>
      </c>
      <c r="MN203" s="26">
        <f>IFERROR(Tableau17[[#This Row],[2019-T1-HAMON Benoît]]/Tableau17[[#This Row],[2019-T1-TOTAL]],"")</f>
        <v>6.4275037369207769E-2</v>
      </c>
      <c r="MO203" s="26">
        <f>IFERROR(Tableau17[[#This Row],[2019-T1-HELGEN Gilles]]/Tableau17[[#This Row],[2019-T1-TOTAL]],"")</f>
        <v>0</v>
      </c>
      <c r="MP203" s="26">
        <f>IFERROR(Tableau17[[#This Row],[2019-T1-JADOT Yannick]]/Tableau17[[#This Row],[2019-T1-TOTAL]],"")</f>
        <v>0.28849028400597909</v>
      </c>
      <c r="MQ203" s="26">
        <f>IFERROR(Tableau17[[#This Row],[2019-T1-LAGARDE Jean-Christophe]]/Tableau17[[#This Row],[2019-T1-TOTAL]],"")</f>
        <v>5.9790732436472349E-3</v>
      </c>
      <c r="MR203" s="26">
        <f>IFERROR(Tableau17[[#This Row],[2019-T1-LALANNE Francis]]/Tableau17[[#This Row],[2019-T1-TOTAL]],"")</f>
        <v>2.9895366218236174E-3</v>
      </c>
      <c r="MS203" s="26">
        <f>IFERROR(Tableau17[[#This Row],[2019-T1-LOISEAU Nathalie]]/Tableau17[[#This Row],[2019-T1-TOTAL]],"")</f>
        <v>0.17189835575485798</v>
      </c>
      <c r="MT203" s="26">
        <f>IFERROR(Tableau17[[#This Row],[2019-T1-MARIE Florie]]/Tableau17[[#This Row],[2019-T1-TOTAL]],"")</f>
        <v>5.9790732436472349E-3</v>
      </c>
      <c r="MU203" s="26">
        <f>IFERROR(Tableau17[[#This Row],[2008-T1-MACROEXTRDROITE]]/Tableau17[[#This Row],[2008-T1-MACROTOTALE]],"")</f>
        <v>6.6157760814249358E-2</v>
      </c>
      <c r="MV203" s="26">
        <f>IFERROR(Tableau17[[#This Row],[2008-T1-MACRODROITE]]/Tableau17[[#This Row],[2008-T1-MACROTOTALE]],"")</f>
        <v>0.41857506361323155</v>
      </c>
      <c r="MW203" s="26">
        <f>IFERROR(Tableau17[[#This Row],[2008-T1-MACROCENTRE]]/Tableau17[[#This Row],[2008-T1-MACROTOTALE]],"")</f>
        <v>0</v>
      </c>
      <c r="MX203" s="26">
        <f>IFERROR(Tableau17[[#This Row],[2008-T1-MACROGAUCHE]]/Tableau17[[#This Row],[2008-T1-MACROTOTALE]],"")</f>
        <v>0.51526717557251911</v>
      </c>
      <c r="MY203" s="26">
        <f>IFERROR(Tableau17[[#This Row],[2008-T1-MACROAUTRE]]/Tableau17[[#This Row],[2008-T1-MACROTOTALE]],"")</f>
        <v>0</v>
      </c>
      <c r="MZ203" s="26">
        <f>IFERROR(Tableau17[[#This Row],[2008-T2-MACROEXTRDROITE]]/Tableau17[[#This Row],[2008-T2-MACROTOTALE]],"")</f>
        <v>0</v>
      </c>
      <c r="NA203" s="26">
        <f>IFERROR(Tableau17[[#This Row],[2008-T2-MACRODROITE]]/Tableau17[[#This Row],[2008-T2-MACROTOTALE]],"")</f>
        <v>0.41919805589307413</v>
      </c>
      <c r="NB203" s="26">
        <f>IFERROR(Tableau17[[#This Row],[2008-T2-MACROCENTRE]]/Tableau17[[#This Row],[2008-T2-MACROTOTALE]],"")</f>
        <v>0</v>
      </c>
      <c r="NC203" s="26">
        <f>IFERROR(Tableau17[[#This Row],[2008-T2-MACROGAUCHE]]/Tableau17[[#This Row],[2008-T2-MACROTOTALE]],"")</f>
        <v>0.58080194410692587</v>
      </c>
      <c r="ND203" s="26">
        <f>IFERROR(Tableau17[[#This Row],[2008-T2-MACROAUTRE]]/Tableau17[[#This Row],[2008-T2-MACROTOTALE]],"")</f>
        <v>0</v>
      </c>
      <c r="NE203" s="26">
        <f>IFERROR(Tableau17[[#This Row],[2014-T1-MACROEXTRDROITE]]/Tableau17[[#This Row],[2014-T1-MACROTOTALE]],"")</f>
        <v>0.14183381088825214</v>
      </c>
      <c r="NF203" s="26">
        <f>IFERROR(Tableau17[[#This Row],[2014-T1-MACRODROITE]]/Tableau17[[#This Row],[2014-T1-MACROTOTALE]],"")</f>
        <v>0.22492836676217765</v>
      </c>
      <c r="NG203" s="26">
        <f>IFERROR(Tableau17[[#This Row],[2014-T1-MACROCENTRE]]/Tableau17[[#This Row],[2014-T1-MACROTOTALE]],"")</f>
        <v>3.5816618911174783E-2</v>
      </c>
      <c r="NH203" s="26">
        <f>IFERROR(Tableau17[[#This Row],[2014-T1-MACROGAUCHE]]/Tableau17[[#This Row],[2014-T1-MACROTOTALE]],"")</f>
        <v>0.59742120343839544</v>
      </c>
      <c r="NI203" s="26">
        <f>IFERROR(Tableau17[[#This Row],[2014-T1-MACROAUTRE]]/Tableau17[[#This Row],[2014-T1-MACROTOTALE]],"")</f>
        <v>0</v>
      </c>
      <c r="NJ203" s="26">
        <f>IFERROR(Tableau17[[#This Row],[2014-T2-MACROEXTRDROITE]]/Tableau17[[#This Row],[2014-T2-MACROTOTALE]],"")</f>
        <v>0.12048192771084337</v>
      </c>
      <c r="NK203" s="26">
        <f>IFERROR(Tableau17[[#This Row],[2014-T2-MACRODROITE]]/Tableau17[[#This Row],[2014-T2-MACROTOTALE]],"")</f>
        <v>0.30120481927710846</v>
      </c>
      <c r="NL203" s="26">
        <f>IFERROR(Tableau17[[#This Row],[2014-T2-MACROCENTRE]]/Tableau17[[#This Row],[2014-T2-MACROTOTALE]],"")</f>
        <v>0</v>
      </c>
      <c r="NM203" s="26">
        <f>IFERROR(Tableau17[[#This Row],[2014-T2-MACROGAUCHE]]/Tableau17[[#This Row],[2014-T2-MACROTOTALE]],"")</f>
        <v>0.57831325301204817</v>
      </c>
      <c r="NN203" s="26">
        <f>IFERROR(Tableau17[[#This Row],[2014-T2-MACROAUTRE]]/Tableau17[[#This Row],[2014-T2-MACROTOTALE]],"")</f>
        <v>0</v>
      </c>
      <c r="NO203" s="26">
        <f>IFERROR( Tableau17[[#This Row],[2015-T1-MACROEXTRDROITE]]/Tableau17[[#This Row],[2015-T1-MACROTOTALE]],"")</f>
        <v>0.17905405405405406</v>
      </c>
      <c r="NP203" s="26">
        <f>IFERROR(Tableau17[[#This Row],[2015-T1-MACRODROITE]]/Tableau17[[#This Row],[2015-T1-MACROTOTALE]],"")</f>
        <v>0.18412162162162163</v>
      </c>
      <c r="NQ203" s="26">
        <f>IFERROR(Tableau17[[#This Row],[2015-T1-MACROCENTRE]]/Tableau17[[#This Row],[2015-T1-MACROTOTALE]],"")</f>
        <v>2.1959459459459461E-2</v>
      </c>
      <c r="NR203" s="26">
        <f>IFERROR(Tableau17[[#This Row],[2015-T1-MACROGAUCHE]]/Tableau17[[#This Row],[2015-T1-MACROTOTALE]],"")</f>
        <v>0.5692567567567568</v>
      </c>
      <c r="NS203" s="26">
        <f>IFERROR(Tableau17[[#This Row],[2015-T1-MACROAUTRE]]/Tableau17[[#This Row],[2015-T1-MACROTOTALE]],"")</f>
        <v>4.5608108108108107E-2</v>
      </c>
      <c r="NT203" s="26">
        <f>IFERROR(Tableau17[[#This Row],[2015-T2-MACROEXTRDROITE]]/Tableau17[[#This Row],[2015-T2-MACROTOTALE]],"")</f>
        <v>0.26622296173044924</v>
      </c>
      <c r="NU203" s="26">
        <f>IFERROR(Tableau17[[#This Row],[2015-T2-MACRODROITE]]/Tableau17[[#This Row],[2015-T2-MACROTOTALE]],"")</f>
        <v>0</v>
      </c>
      <c r="NV203" s="26">
        <f>IFERROR(Tableau17[[#This Row],[2015-T2-MACROCENTRE]]/Tableau17[[#This Row],[2015-T2-MACROTOTALE]],"")</f>
        <v>0</v>
      </c>
      <c r="NW203" s="26">
        <f>IFERROR(Tableau17[[#This Row],[2015-T2-MACROGAUCHE]]/Tableau17[[#This Row],[2015-T2-MACROTOTALE]],"")</f>
        <v>0.73377703826955076</v>
      </c>
      <c r="NX203" s="26">
        <f>IFERROR(Tableau17[[#This Row],[2015-T2-MACROAUTRE]]/Tableau17[[#This Row],[2015-T2-MACROTOTALE]],"")</f>
        <v>0</v>
      </c>
      <c r="NY203" s="26">
        <f>IFERROR(Tableau17[[#This Row],[2017-T1-MACROEXTRDROITE]]/Tableau17[[#This Row],[2017-T1-MACROTOTALE]],"")</f>
        <v>0.11451135241855874</v>
      </c>
      <c r="NZ203" s="26">
        <f>IFERROR(Tableau17[[#This Row],[2017-T1-MACRODROITE]]/Tableau17[[#This Row],[2017-T1-MACROTOTALE]],"")</f>
        <v>0.14610069101678183</v>
      </c>
      <c r="OA203" s="26">
        <f>IFERROR(Tableau17[[#This Row],[2017-T1-MACROCENTRE]]/Tableau17[[#This Row],[2017-T1-MACROTOTALE]],"")</f>
        <v>0.2388943731490622</v>
      </c>
      <c r="OB203" s="26">
        <f>IFERROR(Tableau17[[#This Row],[2017-T1-MACROGAUCHE]]/Tableau17[[#This Row],[2017-T1-MACROTOTALE]],"")</f>
        <v>0.49457058242843038</v>
      </c>
      <c r="OC203" s="26">
        <f>IFERROR(Tableau17[[#This Row],[2017-T1-MACROAUTRE]]/Tableau17[[#This Row],[2017-T1-MACROTOTALE]],"")</f>
        <v>5.9230009871668312E-3</v>
      </c>
      <c r="OD203" s="26">
        <f>IFERROR(Tableau17[[#This Row],[2017-T2-MACROEXTRDROITE]]/Tableau17[[#This Row],[2017-T2-MACROTOTALE]],"")</f>
        <v>0.16183574879227053</v>
      </c>
      <c r="OE203" s="26">
        <f>IFERROR(Tableau17[[#This Row],[2017-T2-MACRODROITE]]/Tableau17[[#This Row],[2017-T2-MACROTOTALE]],"")</f>
        <v>0</v>
      </c>
      <c r="OF203" s="26">
        <f>IFERROR(Tableau17[[#This Row],[2017-T2-MACROCENTRE]]/Tableau17[[#This Row],[2017-T2-MACROTOTALE]],"")</f>
        <v>0.83816425120772942</v>
      </c>
      <c r="OG203" s="26">
        <f>IFERROR(Tableau17[[#This Row],[2017-T2-MACROGAUCHE]]/Tableau17[[#This Row],[2017-T2-MACROTOTALE]],"")</f>
        <v>0</v>
      </c>
      <c r="OH203" s="26">
        <f>IFERROR(Tableau17[[#This Row],[2017-T2-MACROAUTRE]]/Tableau17[[#This Row],[2017-T2-MACROTOTALE]],"")</f>
        <v>0</v>
      </c>
      <c r="OI203" s="26">
        <f>IFERROR(Tableau17[[#This Row],[2019-T1-MACROEXTRDROITE]]/Tableau17[[#This Row],[2019-T1-MACROTOTALE]],"")</f>
        <v>0.1158357771260997</v>
      </c>
      <c r="OJ203" s="26">
        <f>IFERROR(Tableau17[[#This Row],[2019-T1-MACRODROITE]]/Tableau17[[#This Row],[2019-T1-MACROTOTALE]],"")</f>
        <v>5.865102639296188E-2</v>
      </c>
      <c r="OK203" s="26">
        <f>IFERROR(Tableau17[[#This Row],[2019-T1-MACROCENTRE]]/Tableau17[[#This Row],[2019-T1-MACROTOTALE]],"")</f>
        <v>0.16862170087976538</v>
      </c>
      <c r="OL203" s="26">
        <f>IFERROR(Tableau17[[#This Row],[2019-T1-MACROGAUCHE]]/Tableau17[[#This Row],[2019-T1-MACROTOTALE]],"")</f>
        <v>0.61583577712609971</v>
      </c>
      <c r="OM203" s="26">
        <f>IFERROR(Tableau17[[#This Row],[2019-T1-MACROAUTRE]]/Tableau17[[#This Row],[2019-T1-MACROTOTALE]],"")</f>
        <v>4.1055718475073312E-2</v>
      </c>
      <c r="ON203" s="26">
        <f>IFERROR(Tableau17[[#This Row],[2020-T1-MACROEXTRDROITE]]/Tableau17[[#This Row],[2020-T1-MACROTOTALE]],"")</f>
        <v>6.5857885615251299E-2</v>
      </c>
      <c r="OO203" s="26">
        <f>IFERROR(Tableau17[[#This Row],[2020-T1-MACRODROITE]]/Tableau17[[#This Row],[2020-T1-MACROTOTALE]],"")</f>
        <v>0.14384748700173311</v>
      </c>
      <c r="OP203" s="26">
        <f>IFERROR(Tableau17[[#This Row],[2020-T1-MACROCENTRE]]/Tableau17[[#This Row],[2020-T1-MACROTOTALE]],"")</f>
        <v>6.9324090121317156E-2</v>
      </c>
      <c r="OQ203" s="26">
        <f>IFERROR(Tableau17[[#This Row],[2020-T1-MACROGAUCHE]]/Tableau17[[#This Row],[2020-T1-MACROTOTALE]],"")</f>
        <v>0.72097053726169846</v>
      </c>
      <c r="OR203" s="26">
        <f>IFERROR(Tableau17[[#This Row],[2020-T1-MACROAUTRE]]/Tableau17[[#This Row],[2020-T1-MACROTOTALE]],"")</f>
        <v>0</v>
      </c>
      <c r="OS203" s="26">
        <f>IFERROR(Tableau17[[#This Row],[2017 (L)-T1-MACROEXTRDROITE]]/Tableau17[[#This Row],[2017 (L)-T1-MACROTOTALE]],"")</f>
        <v>7.511045655375552E-2</v>
      </c>
      <c r="OT203" s="26">
        <f>IFERROR(Tableau17[[#This Row],[2017 (L)-T1-MACRODROITE]]/Tableau17[[#This Row],[2017 (L)-T1-MACROTOTALE]],"")</f>
        <v>9.720176730486009E-2</v>
      </c>
      <c r="OU203" s="26">
        <f>IFERROR(Tableau17[[#This Row],[2017 (L)-T1-MACROCENTRE]]/Tableau17[[#This Row],[2017 (L)-T1-MACROTOTALE]],"")</f>
        <v>0.26362297496318116</v>
      </c>
      <c r="OV203" s="26">
        <f>IFERROR(Tableau17[[#This Row],[2017 (L)-T1-MACROGAUCHE]]/Tableau17[[#This Row],[2017 (L)-T1-MACROTOTALE]],"")</f>
        <v>0.53313696612665684</v>
      </c>
      <c r="OW203" s="26">
        <f>IFERROR(Tableau17[[#This Row],[2017 (L)-T1-MACROAUTRE]]/Tableau17[[#This Row],[2017 (L)-T1-MACROTOTALE]],"")</f>
        <v>3.0927835051546393E-2</v>
      </c>
      <c r="OX203" s="26">
        <f>IFERROR(Tableau17[[#This Row],[2017 (L)-T2-MACROEXTRDROITE]]/Tableau17[[#This Row],[2017 (L)-T2-MACROTOTALE]],"")</f>
        <v>0</v>
      </c>
      <c r="OY203" s="26">
        <f>IFERROR(Tableau17[[#This Row],[2017 (L)-T2-MACRODROITE]]/Tableau17[[#This Row],[2017 (L)-T2-MACROTOTALE]],"")</f>
        <v>0</v>
      </c>
      <c r="OZ203" s="26">
        <f>IFERROR(Tableau17[[#This Row],[2017 (L)-T2-MACROCENTRE]]/Tableau17[[#This Row],[2017 (L)-T2-MACROTOTALE]],"")</f>
        <v>0.4711191335740072</v>
      </c>
      <c r="PA203" s="26">
        <f>IFERROR(Tableau17[[#This Row],[2017 (L)-T2-MACROGAUCHE]]/Tableau17[[#This Row],[2017 (L)-T2-MACROTOTALE]],"")</f>
        <v>0.52888086642599275</v>
      </c>
      <c r="PB203" s="26">
        <f>IFERROR(Tableau17[[#This Row],[2017 (L)-T2-MACROAUTRE]]/Tableau17[[#This Row],[2017 (L)-T2-MACROTOTALE]],"")</f>
        <v>0</v>
      </c>
      <c r="PC203" s="26">
        <f>IFERROR(Tableau17[[#This Row],[2008_T1_PROCUS]]/Tableau17[[#This Row],[2008_T1_INSCRITS]],0)</f>
        <v>1.8025078369905956E-2</v>
      </c>
      <c r="PD203" s="26">
        <f>IFERROR(Tableau17[[#This Row],[2008_T2_PROCUS]]/Tableau17[[#This Row],[2008_T2_INSCRITS]],0)</f>
        <v>2.3529411764705882E-2</v>
      </c>
      <c r="PE203" s="26">
        <f>Tableau17[[#This Row],[2014_T1_PROCUS]]/Tableau17[[#This Row],[2014_T1_INSCRITS]]</f>
        <v>1.1235955056179775E-2</v>
      </c>
      <c r="PF203" s="26">
        <f>IFERROR(Tableau17[[#This Row],[2014_T2_PROCUS]]/Tableau17[[#This Row],[2014_T2_INSCRITS]],0)</f>
        <v>2.1722846441947566E-2</v>
      </c>
    </row>
    <row r="204" spans="1:422" hidden="1" x14ac:dyDescent="0.2">
      <c r="A204" s="1">
        <v>6</v>
      </c>
      <c r="B204" s="1" t="s">
        <v>441</v>
      </c>
      <c r="C204" s="1" t="s">
        <v>462</v>
      </c>
      <c r="D204" s="1" t="s">
        <v>462</v>
      </c>
      <c r="E204" s="1">
        <v>1266</v>
      </c>
      <c r="F204" s="1">
        <v>5.4473700000000003</v>
      </c>
      <c r="G204" s="1">
        <v>43.313175000000001</v>
      </c>
      <c r="H204" s="3">
        <v>1140</v>
      </c>
      <c r="I204" s="3">
        <v>307</v>
      </c>
      <c r="K204" s="1">
        <v>7</v>
      </c>
      <c r="L204" s="1">
        <v>24</v>
      </c>
      <c r="M204" s="1">
        <v>3</v>
      </c>
      <c r="P204" s="1">
        <v>125</v>
      </c>
      <c r="Q204" s="1">
        <v>32</v>
      </c>
      <c r="R204" s="1">
        <v>80</v>
      </c>
      <c r="S204" s="1">
        <v>69</v>
      </c>
      <c r="T204" s="1">
        <v>23</v>
      </c>
      <c r="U204" s="1">
        <v>363</v>
      </c>
      <c r="V204" s="1">
        <v>1077</v>
      </c>
      <c r="W204" s="1">
        <v>641</v>
      </c>
      <c r="X204" s="1">
        <v>12</v>
      </c>
      <c r="Y204" s="2">
        <v>0.59517176999999999</v>
      </c>
      <c r="Z204" s="1">
        <v>1077</v>
      </c>
      <c r="AA204" s="1">
        <v>638</v>
      </c>
      <c r="AB204" s="1">
        <v>10</v>
      </c>
      <c r="AC204" s="2">
        <v>0.59238626000000005</v>
      </c>
      <c r="AD204" s="1">
        <v>1140</v>
      </c>
      <c r="AE204" s="1">
        <v>371</v>
      </c>
      <c r="AF204" s="2">
        <v>0.32543860000000002</v>
      </c>
      <c r="AG204" s="1">
        <f t="shared" si="3"/>
        <v>307</v>
      </c>
      <c r="AH204" s="1">
        <v>941</v>
      </c>
      <c r="AI204" s="1">
        <v>573</v>
      </c>
      <c r="AJ204" s="1">
        <v>17</v>
      </c>
      <c r="AK204" s="2">
        <v>0.60892667</v>
      </c>
      <c r="AL204" s="1">
        <v>941</v>
      </c>
      <c r="AM204" s="1">
        <v>661</v>
      </c>
      <c r="AN204" s="1">
        <v>15</v>
      </c>
      <c r="AO204" s="2">
        <v>0.70244421000000001</v>
      </c>
      <c r="AP204" s="1">
        <v>1080</v>
      </c>
      <c r="AQ204" s="1">
        <v>506</v>
      </c>
      <c r="AR204" s="2">
        <v>0.46851851999999999</v>
      </c>
      <c r="AS204" s="1">
        <v>1080</v>
      </c>
      <c r="AT204" s="1">
        <v>522</v>
      </c>
      <c r="AU204" s="2">
        <v>0.48333333000000001</v>
      </c>
      <c r="AV204" s="1">
        <v>1102</v>
      </c>
      <c r="AW204" s="1">
        <v>550</v>
      </c>
      <c r="AX204" s="2">
        <v>0.49909256000000002</v>
      </c>
      <c r="AY204" s="1">
        <v>1102</v>
      </c>
      <c r="AZ204" s="1">
        <v>460</v>
      </c>
      <c r="BA204" s="2">
        <v>0.41742287</v>
      </c>
      <c r="BB204" s="1">
        <v>1102</v>
      </c>
      <c r="BC204" s="1">
        <v>888</v>
      </c>
      <c r="BD204" s="2">
        <v>0.80580761999999995</v>
      </c>
      <c r="BE204" s="1">
        <v>1102</v>
      </c>
      <c r="BF204" s="1">
        <v>787</v>
      </c>
      <c r="BG204" s="2">
        <v>0.71415607999999997</v>
      </c>
      <c r="BH204" s="1">
        <v>1128</v>
      </c>
      <c r="BI204" s="1">
        <v>571</v>
      </c>
      <c r="BJ204" s="2">
        <v>0.50620567000000005</v>
      </c>
      <c r="BK204" s="1">
        <v>26</v>
      </c>
      <c r="BM204" s="1">
        <v>0</v>
      </c>
      <c r="BN204" s="1">
        <v>19</v>
      </c>
      <c r="BO204" s="1">
        <v>33</v>
      </c>
      <c r="BP204" s="1">
        <v>274</v>
      </c>
      <c r="BQ204" s="1">
        <v>209</v>
      </c>
      <c r="BR204" s="1">
        <v>561</v>
      </c>
      <c r="BU204" s="1">
        <v>387</v>
      </c>
      <c r="BV204" s="1">
        <v>256</v>
      </c>
      <c r="BW204" s="1">
        <v>643</v>
      </c>
      <c r="BY204" s="1">
        <v>99</v>
      </c>
      <c r="BZ204" s="1">
        <v>18</v>
      </c>
      <c r="CB204" s="1">
        <v>47</v>
      </c>
      <c r="CC204" s="1">
        <v>123</v>
      </c>
      <c r="CD204" s="1">
        <v>254</v>
      </c>
      <c r="CE204" s="1">
        <v>88</v>
      </c>
      <c r="CF204" s="1">
        <v>629</v>
      </c>
      <c r="CG204" s="1">
        <v>146</v>
      </c>
      <c r="CH204" s="1">
        <v>320</v>
      </c>
      <c r="CI204" s="1">
        <v>154</v>
      </c>
      <c r="CJ204" s="1">
        <v>620</v>
      </c>
      <c r="CK204" s="1">
        <v>26</v>
      </c>
      <c r="CL204" s="1">
        <v>7</v>
      </c>
      <c r="CO204" s="1">
        <v>46</v>
      </c>
      <c r="CP204" s="1">
        <v>164</v>
      </c>
      <c r="CT204" s="1">
        <v>153</v>
      </c>
      <c r="CU204" s="1">
        <v>99</v>
      </c>
      <c r="CW204" s="1">
        <v>495</v>
      </c>
      <c r="CY204" s="1">
        <v>182</v>
      </c>
      <c r="DA204" s="1">
        <v>294</v>
      </c>
      <c r="DC204" s="1">
        <v>476</v>
      </c>
      <c r="DD204" s="1">
        <v>22</v>
      </c>
      <c r="DE204" s="1">
        <v>14</v>
      </c>
      <c r="DF204" s="1">
        <v>5</v>
      </c>
      <c r="DG204" s="1">
        <v>0</v>
      </c>
      <c r="DH204" s="1">
        <v>3</v>
      </c>
      <c r="DI204" s="1">
        <v>10</v>
      </c>
      <c r="DJ204" s="1">
        <v>1</v>
      </c>
      <c r="DK204" s="1">
        <v>0</v>
      </c>
      <c r="DL204" s="1">
        <v>50</v>
      </c>
      <c r="DM204" s="1">
        <v>85</v>
      </c>
      <c r="DN204" s="1">
        <v>147</v>
      </c>
      <c r="DP204" s="1">
        <v>6</v>
      </c>
      <c r="DR204" s="1">
        <v>186</v>
      </c>
      <c r="DS204" s="1">
        <v>13</v>
      </c>
      <c r="DU204" s="1">
        <v>542</v>
      </c>
      <c r="DX204" s="1">
        <v>201</v>
      </c>
      <c r="DZ204" s="1">
        <v>222</v>
      </c>
      <c r="EA204" s="1">
        <v>423</v>
      </c>
      <c r="EB204" s="1">
        <v>1</v>
      </c>
      <c r="EC204" s="1">
        <v>9</v>
      </c>
      <c r="ED204" s="1">
        <v>1</v>
      </c>
      <c r="EE204" s="1">
        <v>41</v>
      </c>
      <c r="EF204" s="1">
        <v>259</v>
      </c>
      <c r="EG204" s="1">
        <v>31</v>
      </c>
      <c r="EH204" s="1">
        <v>10</v>
      </c>
      <c r="EI204" s="1">
        <v>207</v>
      </c>
      <c r="EJ204" s="1">
        <v>138</v>
      </c>
      <c r="EK204" s="1">
        <v>170</v>
      </c>
      <c r="EL204" s="1">
        <v>5</v>
      </c>
      <c r="EM204" s="1">
        <v>872</v>
      </c>
      <c r="EN204" s="1">
        <v>260</v>
      </c>
      <c r="EO204" s="1">
        <v>429</v>
      </c>
      <c r="EP204" s="1">
        <v>689</v>
      </c>
      <c r="EQ204" s="1">
        <v>0</v>
      </c>
      <c r="ER204" s="1">
        <v>2</v>
      </c>
      <c r="ES204" s="1">
        <v>14</v>
      </c>
      <c r="ET204" s="1">
        <v>31</v>
      </c>
      <c r="EU204" s="1">
        <v>0</v>
      </c>
      <c r="EV204" s="1">
        <v>129</v>
      </c>
      <c r="EW204" s="1">
        <v>78</v>
      </c>
      <c r="EX204" s="1">
        <v>0</v>
      </c>
      <c r="EY204" s="1">
        <v>2</v>
      </c>
      <c r="EZ204" s="1">
        <v>20</v>
      </c>
      <c r="FA204" s="1">
        <v>0</v>
      </c>
      <c r="FB204" s="1">
        <v>1</v>
      </c>
      <c r="FC204" s="1">
        <v>0</v>
      </c>
      <c r="FD204" s="1">
        <v>0</v>
      </c>
      <c r="FE204" s="1">
        <v>0</v>
      </c>
      <c r="FF204" s="1">
        <v>0</v>
      </c>
      <c r="FG204" s="1">
        <v>0</v>
      </c>
      <c r="FH204" s="1">
        <v>7</v>
      </c>
      <c r="FI204" s="1">
        <v>0</v>
      </c>
      <c r="FJ204" s="1">
        <v>18</v>
      </c>
      <c r="FK204" s="1">
        <v>14</v>
      </c>
      <c r="FL204" s="1">
        <v>0</v>
      </c>
      <c r="FM204" s="1">
        <v>87</v>
      </c>
      <c r="FN204" s="1">
        <v>6</v>
      </c>
      <c r="FO204" s="1">
        <v>5</v>
      </c>
      <c r="FP204" s="1">
        <v>134</v>
      </c>
      <c r="FQ204" s="1">
        <v>1</v>
      </c>
      <c r="FR204" s="1">
        <f>SUM(Tableau17[[#This Row],[2019-T1-ALEXANDRE Audric]:[2019-T1-MARIE Florie]])</f>
        <v>549</v>
      </c>
      <c r="FS204" s="1">
        <v>33</v>
      </c>
      <c r="FT204" s="1">
        <v>300</v>
      </c>
      <c r="FU204" s="1">
        <v>0</v>
      </c>
      <c r="FV204" s="1">
        <v>228</v>
      </c>
      <c r="FW204" s="1">
        <v>0</v>
      </c>
      <c r="FX204" s="1">
        <v>561</v>
      </c>
      <c r="FY204" s="1">
        <v>0</v>
      </c>
      <c r="FZ204" s="1">
        <v>387</v>
      </c>
      <c r="GA204" s="1">
        <v>0</v>
      </c>
      <c r="GB204" s="1">
        <v>256</v>
      </c>
      <c r="GC204" s="1">
        <v>0</v>
      </c>
      <c r="GD204" s="1">
        <v>643</v>
      </c>
      <c r="GE204" s="1">
        <v>123</v>
      </c>
      <c r="GF204" s="1">
        <v>353</v>
      </c>
      <c r="GG204" s="1">
        <v>0</v>
      </c>
      <c r="GH204" s="1">
        <v>153</v>
      </c>
      <c r="GI204" s="1">
        <v>0</v>
      </c>
      <c r="GJ204" s="1">
        <v>629</v>
      </c>
      <c r="GK204" s="1">
        <v>146</v>
      </c>
      <c r="GL204" s="1">
        <v>320</v>
      </c>
      <c r="GM204" s="1">
        <v>0</v>
      </c>
      <c r="GN204" s="1">
        <v>154</v>
      </c>
      <c r="GO204" s="1">
        <v>0</v>
      </c>
      <c r="GP204" s="1">
        <v>620</v>
      </c>
      <c r="GQ204" s="1">
        <v>171</v>
      </c>
      <c r="GR204" s="1">
        <v>153</v>
      </c>
      <c r="GS204" s="1">
        <v>0</v>
      </c>
      <c r="GT204" s="1">
        <v>145</v>
      </c>
      <c r="GU204" s="1">
        <v>26</v>
      </c>
      <c r="GV204" s="1">
        <v>495</v>
      </c>
      <c r="GW204" s="1">
        <v>182</v>
      </c>
      <c r="GX204" s="1">
        <v>294</v>
      </c>
      <c r="GY204" s="1">
        <v>0</v>
      </c>
      <c r="GZ204" s="1">
        <v>0</v>
      </c>
      <c r="HA204" s="1">
        <v>0</v>
      </c>
      <c r="HB204" s="1">
        <v>476</v>
      </c>
      <c r="HC204" s="1">
        <v>258</v>
      </c>
      <c r="HD204" s="1">
        <v>259</v>
      </c>
      <c r="HE204" s="1">
        <v>170</v>
      </c>
      <c r="HF204" s="1">
        <v>175</v>
      </c>
      <c r="HG204" s="1">
        <v>10</v>
      </c>
      <c r="HH204" s="1">
        <v>872</v>
      </c>
      <c r="HI204" s="1">
        <v>260</v>
      </c>
      <c r="HJ204" s="1">
        <v>0</v>
      </c>
      <c r="HK204" s="1">
        <v>429</v>
      </c>
      <c r="HL204" s="1">
        <v>0</v>
      </c>
      <c r="HM204" s="1">
        <v>0</v>
      </c>
      <c r="HN204" s="1">
        <v>689</v>
      </c>
      <c r="HO204" s="1">
        <v>156</v>
      </c>
      <c r="HP204" s="1">
        <v>84</v>
      </c>
      <c r="HQ204" s="1">
        <v>134</v>
      </c>
      <c r="HR204" s="1">
        <v>172</v>
      </c>
      <c r="HS204" s="1">
        <v>16</v>
      </c>
      <c r="HT204" s="1">
        <v>562</v>
      </c>
      <c r="HU204" s="1">
        <v>80</v>
      </c>
      <c r="HV204" s="1">
        <v>149</v>
      </c>
      <c r="HW204" s="1">
        <v>39</v>
      </c>
      <c r="HX204" s="1">
        <v>95</v>
      </c>
      <c r="HY204" s="1">
        <v>0</v>
      </c>
      <c r="HZ204" s="1">
        <v>363</v>
      </c>
      <c r="IA204" s="1">
        <v>91</v>
      </c>
      <c r="IB204" s="1">
        <v>147</v>
      </c>
      <c r="IC204" s="1">
        <v>186</v>
      </c>
      <c r="ID204" s="1">
        <v>104</v>
      </c>
      <c r="IE204" s="1">
        <v>14</v>
      </c>
      <c r="IF204" s="1">
        <v>542</v>
      </c>
      <c r="IG204" s="1">
        <v>0</v>
      </c>
      <c r="IH204" s="1">
        <v>201</v>
      </c>
      <c r="II204" s="1">
        <v>222</v>
      </c>
      <c r="IJ204" s="1">
        <v>0</v>
      </c>
      <c r="IK204" s="1">
        <v>0</v>
      </c>
      <c r="IL204" s="1">
        <v>423</v>
      </c>
      <c r="IM204" s="26">
        <f>IFERROR(Tableau17[[#This Row],[LDIV]]/Tableau17[[#This Row],[Total général]],"")</f>
        <v>0</v>
      </c>
      <c r="IN204" s="26">
        <f>IFERROR(Tableau17[[#This Row],[LDVC]]/Tableau17[[#This Row],[Total général]],"")</f>
        <v>1.928374655647383E-2</v>
      </c>
      <c r="IO204" s="26">
        <f>IFERROR(Tableau17[[#This Row],[LDVD]]/Tableau17[[#This Row],[Total général]],"")</f>
        <v>6.6115702479338845E-2</v>
      </c>
      <c r="IP204" s="26">
        <f>IFERROR(Tableau17[[#This Row],[LDVG]]/Tableau17[[#This Row],[Total général]],"")</f>
        <v>8.2644628099173556E-3</v>
      </c>
      <c r="IQ204" s="26">
        <f>IFERROR(Tableau17[[#This Row],[LEXD]]/Tableau17[[#This Row],[Total général]],"")</f>
        <v>0</v>
      </c>
      <c r="IR204" s="26">
        <f>IFERROR(Tableau17[[#This Row],[LEXG]]/Tableau17[[#This Row],[Total général]],"")</f>
        <v>0</v>
      </c>
      <c r="IS204" s="26">
        <f>IFERROR(Tableau17[[#This Row],[LLR]]/Tableau17[[#This Row],[Total général]],"")</f>
        <v>0.34435261707988979</v>
      </c>
      <c r="IT204" s="26">
        <f>IFERROR(Tableau17[[#This Row],[LREM]]/Tableau17[[#This Row],[Total général]],"")</f>
        <v>8.8154269972451793E-2</v>
      </c>
      <c r="IU204" s="26">
        <f>IFERROR(Tableau17[[#This Row],[LRN]]/Tableau17[[#This Row],[Total général]],"")</f>
        <v>0.22038567493112948</v>
      </c>
      <c r="IV204" s="26">
        <f>IFERROR(Tableau17[[#This Row],[LUG]]/Tableau17[[#This Row],[Total général]],"")</f>
        <v>0.19008264462809918</v>
      </c>
      <c r="IW204" s="26">
        <f>IFERROR(Tableau17[[#This Row],[LVEC]]/Tableau17[[#This Row],[Total général]],"")</f>
        <v>6.3360881542699726E-2</v>
      </c>
      <c r="IX204" s="26">
        <f>IFERROR(Tableau17[[#This Row],[2008-T1-LCMD]]/Tableau17[[#This Row],[2008-T1-TOTAL]],"")</f>
        <v>4.6345811051693407E-2</v>
      </c>
      <c r="IY204" s="26">
        <f>IFERROR(Tableau17[[#This Row],[2008-T1-LDVD]]/Tableau17[[#This Row],[2008-T1-TOTAL]],"")</f>
        <v>0</v>
      </c>
      <c r="IZ204" s="26">
        <f>IFERROR(Tableau17[[#This Row],[2008-T1-LEXD]]/Tableau17[[#This Row],[2008-T1-TOTAL]],"")</f>
        <v>0</v>
      </c>
      <c r="JA204" s="26">
        <f>IFERROR(Tableau17[[#This Row],[2008-T1-LEXG]]/Tableau17[[#This Row],[2008-T1-TOTAL]],"")</f>
        <v>3.3868092691622102E-2</v>
      </c>
      <c r="JB204" s="26">
        <f>IFERROR(Tableau17[[#This Row],[2008-T1-LFN]]/Tableau17[[#This Row],[2008-T1-TOTAL]],"")</f>
        <v>5.8823529411764705E-2</v>
      </c>
      <c r="JC204" s="26">
        <f>IFERROR(Tableau17[[#This Row],[2008-T1-LMAJ]]/Tableau17[[#This Row],[2008-T1-TOTAL]],"")</f>
        <v>0.48841354723707664</v>
      </c>
      <c r="JD204" s="26">
        <f>IFERROR(Tableau17[[#This Row],[2008-T1-LUG]]/Tableau17[[#This Row],[2008-T1-TOTAL]],"")</f>
        <v>0.37254901960784315</v>
      </c>
      <c r="JE204" s="26">
        <f>IFERROR(Tableau17[[#This Row],[2008-T2-LFN]]/Tableau17[[#This Row],[2008-T2-TOTAL]],"")</f>
        <v>0</v>
      </c>
      <c r="JF204" s="26">
        <f>IFERROR(Tableau17[[#This Row],[2008-T2-LGC]]/Tableau17[[#This Row],[2008-T2-TOTAL]],"")</f>
        <v>0</v>
      </c>
      <c r="JG204" s="26">
        <f>IFERROR(Tableau17[[#This Row],[2008-T2-LMAJ]]/Tableau17[[#This Row],[2008-T2-TOTAL]],"")</f>
        <v>0.60186625194401244</v>
      </c>
      <c r="JH204" s="26">
        <f>IFERROR(Tableau17[[#This Row],[2008-T2-LUG]]/Tableau17[[#This Row],[2008-T2-TOTAL]],"")</f>
        <v>0.39813374805598756</v>
      </c>
      <c r="JI204" s="26">
        <f>IFERROR(Tableau17[[#This Row],[2014-T1-LDIV]]/Tableau17[[#This Row],[2014-T1-TOTAL]],"")</f>
        <v>0</v>
      </c>
      <c r="JJ204" s="26">
        <f>IFERROR(Tableau17[[#This Row],[2014-T1-LDVD]]/Tableau17[[#This Row],[2014-T1-TOTAL]],"")</f>
        <v>0.15739268680445151</v>
      </c>
      <c r="JK204" s="26">
        <f>IFERROR(Tableau17[[#This Row],[2014-T1-LDVG]]/Tableau17[[#This Row],[2014-T1-TOTAL]],"")</f>
        <v>2.8616852146263912E-2</v>
      </c>
      <c r="JL204" s="26">
        <f>IFERROR(Tableau17[[#This Row],[2014-T1-LEXG]]/Tableau17[[#This Row],[2014-T1-TOTAL]],"")</f>
        <v>0</v>
      </c>
      <c r="JM204" s="26">
        <f>IFERROR(Tableau17[[#This Row],[2014-T1-LFG]]/Tableau17[[#This Row],[2014-T1-TOTAL]],"")</f>
        <v>7.472178060413355E-2</v>
      </c>
      <c r="JN204" s="26">
        <f>IFERROR(Tableau17[[#This Row],[2014-T1-LFN]]/Tableau17[[#This Row],[2014-T1-TOTAL]],"")</f>
        <v>0.19554848966613672</v>
      </c>
      <c r="JO204" s="26">
        <f>IFERROR(Tableau17[[#This Row],[2014-T1-LUD]]/Tableau17[[#This Row],[2014-T1-TOTAL]],"")</f>
        <v>0.40381558028616854</v>
      </c>
      <c r="JP204" s="26">
        <f>IFERROR(Tableau17[[#This Row],[2014-T1-LUG]]/Tableau17[[#This Row],[2014-T1-TOTAL]],"")</f>
        <v>0.13990461049284578</v>
      </c>
      <c r="JQ204" s="26">
        <f>IFERROR(Tableau17[[#This Row],[2014-T2-LFN]]/Tableau17[[#This Row],[2014-T2-TOTAL]],"")</f>
        <v>0.23548387096774193</v>
      </c>
      <c r="JR204" s="26">
        <f>IFERROR(Tableau17[[#This Row],[2014-T2-LUD]]/Tableau17[[#This Row],[2014-T2-TOTAL]],"")</f>
        <v>0.5161290322580645</v>
      </c>
      <c r="JS204" s="26">
        <f>IFERROR(Tableau17[[#This Row],[2014-T2-LUG]]/Tableau17[[#This Row],[2014-T2-TOTAL]],"")</f>
        <v>0.24838709677419354</v>
      </c>
      <c r="JT204" s="26">
        <f>IFERROR(Tableau17[[#This Row],[2015-T1-BC-DIV]]/Tableau17[[#This Row],[2015-T1-TOTAL]],"")</f>
        <v>5.2525252525252523E-2</v>
      </c>
      <c r="JU204" s="26">
        <f>IFERROR(Tableau17[[#This Row],[2015-T1-BC-DLF]]/Tableau17[[#This Row],[2015-T1-TOTAL]],"")</f>
        <v>1.4141414141414142E-2</v>
      </c>
      <c r="JV204" s="26">
        <f>IFERROR(Tableau17[[#This Row],[2015-T1-BC-DVD]]/Tableau17[[#This Row],[2015-T1-TOTAL]],"")</f>
        <v>0</v>
      </c>
      <c r="JW204" s="26">
        <f>IFERROR(Tableau17[[#This Row],[2015-T1-BC-DVG]]/Tableau17[[#This Row],[2015-T1-TOTAL]],"")</f>
        <v>0</v>
      </c>
      <c r="JX204" s="26">
        <f>IFERROR(Tableau17[[#This Row],[2015-T1-BC-FG]]/Tableau17[[#This Row],[2015-T1-TOTAL]],"")</f>
        <v>9.2929292929292931E-2</v>
      </c>
      <c r="JY204" s="26">
        <f>IFERROR(Tableau17[[#This Row],[2015-T1-BC-FN]]/Tableau17[[#This Row],[2015-T1-TOTAL]],"")</f>
        <v>0.33131313131313134</v>
      </c>
      <c r="JZ204" s="26">
        <f>IFERROR(Tableau17[[#This Row],[2015-T1-BC-MDM]]/Tableau17[[#This Row],[2015-T1-TOTAL]],"")</f>
        <v>0</v>
      </c>
      <c r="KA204" s="26">
        <f>IFERROR(Tableau17[[#This Row],[2015-T1-BC-RDG]]/Tableau17[[#This Row],[2015-T1-TOTAL]],"")</f>
        <v>0</v>
      </c>
      <c r="KB204" s="26">
        <f>IFERROR(Tableau17[[#This Row],[2015-T1-BC-SOC]]/Tableau17[[#This Row],[2015-T1-TOTAL]],"")</f>
        <v>0</v>
      </c>
      <c r="KC204" s="26">
        <f>IFERROR(Tableau17[[#This Row],[2015-T1-BC-UD]]/Tableau17[[#This Row],[2015-T1-TOTAL]],"")</f>
        <v>0.30909090909090908</v>
      </c>
      <c r="KD204" s="26">
        <f>IFERROR(Tableau17[[#This Row],[2015-T1-BC-UG]]/Tableau17[[#This Row],[2015-T1-TOTAL]],"")</f>
        <v>0.2</v>
      </c>
      <c r="KE204" s="26">
        <f>IFERROR(Tableau17[[#This Row],[2015-T1-BC-VEC]]/Tableau17[[#This Row],[2015-T1-TOTAL]],"")</f>
        <v>0</v>
      </c>
      <c r="KF204" s="26">
        <f>IFERROR(Tableau17[[#This Row],[2015-T2-BC-DVG]]/Tableau17[[#This Row],[2015-T2-TOTAL]],"")</f>
        <v>0</v>
      </c>
      <c r="KG204" s="26">
        <f>IFERROR(Tableau17[[#This Row],[2015-T2-BC-FN]]/Tableau17[[#This Row],[2015-T2-TOTAL]],"")</f>
        <v>0.38235294117647056</v>
      </c>
      <c r="KH204" s="26">
        <f>IFERROR(Tableau17[[#This Row],[2015-T2-BC-SOC]]/Tableau17[[#This Row],[2015-T2-TOTAL]],"")</f>
        <v>0</v>
      </c>
      <c r="KI204" s="26">
        <f>IFERROR(Tableau17[[#This Row],[2015-T2-BC-UD]]/Tableau17[[#This Row],[2015-T2-TOTAL]],"")</f>
        <v>0.61764705882352944</v>
      </c>
      <c r="KJ204" s="26">
        <f>IFERROR(Tableau17[[#This Row],[2015-T2-BC-UG]]/Tableau17[[#This Row],[2015-T2-TOTAL]],"")</f>
        <v>0</v>
      </c>
      <c r="KK204" s="26">
        <f>IFERROR(Tableau17[[#This Row],[2017 (L)-T1-COM]]/Tableau17[[#This Row],[2017 (L)-T1-TOTAL]],"")</f>
        <v>4.0590405904059039E-2</v>
      </c>
      <c r="KL204" s="26">
        <f>IFERROR(Tableau17[[#This Row],[2017 (L)-T1-DIV]]/Tableau17[[#This Row],[2017 (L)-T1-TOTAL]],"")</f>
        <v>2.5830258302583026E-2</v>
      </c>
      <c r="KM204" s="26">
        <f>IFERROR(Tableau17[[#This Row],[2017 (L)-T1-DLF]]/Tableau17[[#This Row],[2017 (L)-T1-TOTAL]],"")</f>
        <v>9.2250922509225092E-3</v>
      </c>
      <c r="KN204" s="26">
        <f>IFERROR(Tableau17[[#This Row],[2017 (L)-T1-DVD]]/Tableau17[[#This Row],[2017 (L)-T1-TOTAL]],"")</f>
        <v>0</v>
      </c>
      <c r="KO204" s="26">
        <f>IFERROR(Tableau17[[#This Row],[2017 (L)-T1-DVG]]/Tableau17[[#This Row],[2017 (L)-T1-TOTAL]],"")</f>
        <v>5.5350553505535052E-3</v>
      </c>
      <c r="KP204" s="26">
        <f>IFERROR(Tableau17[[#This Row],[2017 (L)-T1-ECO]]/Tableau17[[#This Row],[2017 (L)-T1-TOTAL]],"")</f>
        <v>1.8450184501845018E-2</v>
      </c>
      <c r="KQ204" s="26">
        <f>IFERROR(Tableau17[[#This Row],[2017 (L)-T1-EXD]]/Tableau17[[#This Row],[2017 (L)-T1-TOTAL]],"")</f>
        <v>1.8450184501845018E-3</v>
      </c>
      <c r="KR204" s="26">
        <f>IFERROR(Tableau17[[#This Row],[2017 (L)-T1-EXG]]/Tableau17[[#This Row],[2017 (L)-T1-TOTAL]],"")</f>
        <v>0</v>
      </c>
      <c r="KS204" s="26">
        <f>IFERROR(Tableau17[[#This Row],[2017 (L)-T1-FI]]/Tableau17[[#This Row],[2017 (L)-T1-TOTAL]],"")</f>
        <v>9.2250922509225092E-2</v>
      </c>
      <c r="KT204" s="26">
        <f>IFERROR(Tableau17[[#This Row],[2017 (L)-T1-FN]]/Tableau17[[#This Row],[2017 (L)-T1-TOTAL]],"")</f>
        <v>0.15682656826568267</v>
      </c>
      <c r="KU204" s="26">
        <f>IFERROR(Tableau17[[#This Row],[2017 (L)-T1-LR]]/Tableau17[[#This Row],[2017 (L)-T1-TOTAL]],"")</f>
        <v>0.27121771217712176</v>
      </c>
      <c r="KV204" s="26">
        <f>IFERROR(Tableau17[[#This Row],[2017 (L)-T1-MDM]]/Tableau17[[#This Row],[2017 (L)-T1-TOTAL]],"")</f>
        <v>0</v>
      </c>
      <c r="KW204" s="26">
        <f>IFERROR(Tableau17[[#This Row],[2017 (L)-T1-RDG]]/Tableau17[[#This Row],[2017 (L)-T1-TOTAL]],"")</f>
        <v>1.107011070110701E-2</v>
      </c>
      <c r="KX204" s="26">
        <f>IFERROR(Tableau17[[#This Row],[2017 (L)-T1-REG]]/Tableau17[[#This Row],[2017 (L)-T1-TOTAL]],"")</f>
        <v>0</v>
      </c>
      <c r="KY204" s="26">
        <f>IFERROR(Tableau17[[#This Row],[2017 (L)-T1-REM]]/Tableau17[[#This Row],[2017 (L)-T1-TOTAL]],"")</f>
        <v>0.34317343173431736</v>
      </c>
      <c r="KZ204" s="26">
        <f>IFERROR(Tableau17[[#This Row],[2017 (L)-T1-SOC]]/Tableau17[[#This Row],[2017 (L)-T1-TOTAL]],"")</f>
        <v>2.3985239852398525E-2</v>
      </c>
      <c r="LA204" s="26">
        <f>IFERROR(Tableau17[[#This Row],[2017 (L)-T1-UDI]]/Tableau17[[#This Row],[2017 (L)-T1-TOTAL]],"")</f>
        <v>0</v>
      </c>
      <c r="LB204" s="26">
        <f>IFERROR(Tableau17[[#This Row],[2017 (L)-T2-FI]]/Tableau17[[#This Row],[2017 (L)-T2-TOTAL]],"")</f>
        <v>0</v>
      </c>
      <c r="LC204" s="26">
        <f>IFERROR(Tableau17[[#This Row],[2017 (L)-T2-FN]]/Tableau17[[#This Row],[2017 (L)-T2-TOTAL]],"")</f>
        <v>0</v>
      </c>
      <c r="LD204" s="26">
        <f>IFERROR(Tableau17[[#This Row],[2017 (L)-T2-LR]]/Tableau17[[#This Row],[2017 (L)-T2-TOTAL]],"")</f>
        <v>0.47517730496453903</v>
      </c>
      <c r="LE204" s="26">
        <f>IFERROR(Tableau17[[#This Row],[2017 (L)-T2-MDM]]/Tableau17[[#This Row],[2017 (L)-T2-TOTAL]],"")</f>
        <v>0</v>
      </c>
      <c r="LF204" s="26">
        <f>IFERROR(Tableau17[[#This Row],[2017 (L)-T2-REM]]/Tableau17[[#This Row],[2017 (L)-T2-TOTAL]],"")</f>
        <v>0.52482269503546097</v>
      </c>
      <c r="LG204" s="26">
        <f>IFERROR(Tableau17[[#This Row],[2017-T1-ARTHAUD Nathalie]]/Tableau17[[#This Row],[2017-T1-TOTAL]],"")</f>
        <v>1.1467889908256881E-3</v>
      </c>
      <c r="LH204" s="26">
        <f>IFERROR(Tableau17[[#This Row],[2017-T1-ASSELINEAU Fran]]/Tableau17[[#This Row],[2017-T1-TOTAL]],"")</f>
        <v>1.0321100917431193E-2</v>
      </c>
      <c r="LI204" s="26">
        <f>IFERROR(Tableau17[[#This Row],[2017-T1-CHEMINADE Jacques]]/Tableau17[[#This Row],[2017-T1-TOTAL]],"")</f>
        <v>1.1467889908256881E-3</v>
      </c>
      <c r="LJ204" s="26">
        <f>IFERROR(Tableau17[[#This Row],[2017-T1-DUPONT-AIGNAN Nicolas]]/Tableau17[[#This Row],[2017-T1-TOTAL]],"")</f>
        <v>4.7018348623853214E-2</v>
      </c>
      <c r="LK204" s="26">
        <f>IFERROR(Tableau17[[#This Row],[2017-T1-FILLON Fran]]/Tableau17[[#This Row],[2017-T1-TOTAL]],"")</f>
        <v>0.29701834862385323</v>
      </c>
      <c r="LL204" s="26">
        <f>IFERROR(Tableau17[[#This Row],[2017-T1-HAMON Beno]]/Tableau17[[#This Row],[2017-T1-TOTAL]],"")</f>
        <v>3.5550458715596332E-2</v>
      </c>
      <c r="LM204" s="26">
        <f>IFERROR(Tableau17[[#This Row],[2017-T1-LASSALLE Jean]]/Tableau17[[#This Row],[2017-T1-TOTAL]],"")</f>
        <v>1.1467889908256881E-2</v>
      </c>
      <c r="LN204" s="26">
        <f>IFERROR(Tableau17[[#This Row],[2017-T1-LE PEN Marine]]/Tableau17[[#This Row],[2017-T1-TOTAL]],"")</f>
        <v>0.23738532110091742</v>
      </c>
      <c r="LO204" s="26">
        <f>IFERROR(Tableau17[[#This Row],[2017-T1-M Jean-Luc]]/Tableau17[[#This Row],[2017-T1-TOTAL]],"")</f>
        <v>0.15825688073394495</v>
      </c>
      <c r="LP204" s="26">
        <f>IFERROR(Tableau17[[#This Row],[2017-T1-MACRON Emmanuel]]/Tableau17[[#This Row],[2017-T1-TOTAL]],"")</f>
        <v>0.19495412844036697</v>
      </c>
      <c r="LQ204" s="26">
        <f>IFERROR(Tableau17[[#This Row],[2017-T1-POUTOU Philippe]]/Tableau17[[#This Row],[2017-T1-TOTAL]],"")</f>
        <v>5.7339449541284407E-3</v>
      </c>
      <c r="LR204" s="26">
        <f>IFERROR(Tableau17[[#This Row],[2017-T2-LE PEN Marine]]/Tableau17[[#This Row],[2017-T2-TOTAL]],"")</f>
        <v>0.37735849056603776</v>
      </c>
      <c r="LS204" s="26">
        <f>IFERROR(Tableau17[[#This Row],[2017-T2-MACRON Emmanuel]]/Tableau17[[#This Row],[2017-T2-TOTAL]],"")</f>
        <v>0.62264150943396224</v>
      </c>
      <c r="LT204" s="26">
        <f>IFERROR(Tableau17[[#This Row],[2019-T1-ALEXANDRE Audric]]/Tableau17[[#This Row],[2019-T1-TOTAL]],"")</f>
        <v>0</v>
      </c>
      <c r="LU204" s="26">
        <f>IFERROR(Tableau17[[#This Row],[2019-T1-ARTHAUD Nathalie]]/Tableau17[[#This Row],[2019-T1-TOTAL]],"")</f>
        <v>3.6429872495446266E-3</v>
      </c>
      <c r="LV204" s="26">
        <f>IFERROR(Tableau17[[#This Row],[2019-T1-ASSELINEAU François]]/Tableau17[[#This Row],[2019-T1-TOTAL]],"")</f>
        <v>2.5500910746812388E-2</v>
      </c>
      <c r="LW204" s="26">
        <f>IFERROR(Tableau17[[#This Row],[2019-T1-AUBRY Manon]]/Tableau17[[#This Row],[2019-T1-TOTAL]],"")</f>
        <v>5.6466302367941715E-2</v>
      </c>
      <c r="LX204" s="26">
        <f>IFERROR(Tableau17[[#This Row],[2019-T1-AZERGUI Nagib]]/Tableau17[[#This Row],[2019-T1-TOTAL]],"")</f>
        <v>0</v>
      </c>
      <c r="LY204" s="26">
        <f>IFERROR(Tableau17[[#This Row],[2019-T1-BARDELLA Jordan]]/Tableau17[[#This Row],[2019-T1-TOTAL]],"")</f>
        <v>0.23497267759562843</v>
      </c>
      <c r="LZ204" s="26">
        <f>IFERROR(Tableau17[[#This Row],[2019-T1-BELLAMY François-Xavier]]/Tableau17[[#This Row],[2019-T1-TOTAL]],"")</f>
        <v>0.14207650273224043</v>
      </c>
      <c r="MA204" s="26">
        <f>IFERROR(Tableau17[[#This Row],[2019-T1-BIDOU Olivier]]/Tableau17[[#This Row],[2019-T1-TOTAL]],"")</f>
        <v>0</v>
      </c>
      <c r="MB204" s="26">
        <f>IFERROR(Tableau17[[#This Row],[2019-T1-BOURG Dominique]]/Tableau17[[#This Row],[2019-T1-TOTAL]],"")</f>
        <v>3.6429872495446266E-3</v>
      </c>
      <c r="MC204" s="26">
        <f>IFERROR(Tableau17[[#This Row],[2019-T1-BROSSAT Ian]]/Tableau17[[#This Row],[2019-T1-TOTAL]],"")</f>
        <v>3.6429872495446269E-2</v>
      </c>
      <c r="MD204" s="26">
        <f>IFERROR(Tableau17[[#This Row],[2019-T1-CAILLAUD Sophie]]/Tableau17[[#This Row],[2019-T1-TOTAL]],"")</f>
        <v>0</v>
      </c>
      <c r="ME204" s="26">
        <f>IFERROR(Tableau17[[#This Row],[2019-T1-CAMUS Renaud]]/Tableau17[[#This Row],[2019-T1-TOTAL]],"")</f>
        <v>1.8214936247723133E-3</v>
      </c>
      <c r="MF204" s="26">
        <f>IFERROR(Tableau17[[#This Row],[2019-T1-CHALENÇON Christophe]]/Tableau17[[#This Row],[2019-T1-TOTAL]],"")</f>
        <v>0</v>
      </c>
      <c r="MG204" s="26">
        <f>IFERROR(Tableau17[[#This Row],[2019-T1-CORBET Cathy Denise Ginette]]/Tableau17[[#This Row],[2019-T1-TOTAL]],"")</f>
        <v>0</v>
      </c>
      <c r="MH204" s="26">
        <f>IFERROR(Tableau17[[#This Row],[2019-T1-DE PREVOISIN Robert]]/Tableau17[[#This Row],[2019-T1-TOTAL]],"")</f>
        <v>0</v>
      </c>
      <c r="MI204" s="26">
        <f>IFERROR(Tableau17[[#This Row],[2019-T1-DELFEL Thérèse]]/Tableau17[[#This Row],[2019-T1-TOTAL]],"")</f>
        <v>0</v>
      </c>
      <c r="MJ204" s="26">
        <f>IFERROR(Tableau17[[#This Row],[2019-T1-DIEUMEGARD Pierre]]/Tableau17[[#This Row],[2019-T1-TOTAL]],"")</f>
        <v>0</v>
      </c>
      <c r="MK204" s="26">
        <f>IFERROR(Tableau17[[#This Row],[2019-T1-DUPONT-AIGNAN Nicolas]]/Tableau17[[#This Row],[2019-T1-TOTAL]],"")</f>
        <v>1.2750455373406194E-2</v>
      </c>
      <c r="ML204" s="26">
        <f>IFERROR(Tableau17[[#This Row],[2019-T1-GERNIGON Yves]]/Tableau17[[#This Row],[2019-T1-TOTAL]],"")</f>
        <v>0</v>
      </c>
      <c r="MM204" s="26">
        <f>IFERROR(Tableau17[[#This Row],[2019-T1-GLUCKSMANN Raphaël]]/Tableau17[[#This Row],[2019-T1-TOTAL]],"")</f>
        <v>3.2786885245901641E-2</v>
      </c>
      <c r="MN204" s="26">
        <f>IFERROR(Tableau17[[#This Row],[2019-T1-HAMON Benoît]]/Tableau17[[#This Row],[2019-T1-TOTAL]],"")</f>
        <v>2.5500910746812388E-2</v>
      </c>
      <c r="MO204" s="26">
        <f>IFERROR(Tableau17[[#This Row],[2019-T1-HELGEN Gilles]]/Tableau17[[#This Row],[2019-T1-TOTAL]],"")</f>
        <v>0</v>
      </c>
      <c r="MP204" s="26">
        <f>IFERROR(Tableau17[[#This Row],[2019-T1-JADOT Yannick]]/Tableau17[[#This Row],[2019-T1-TOTAL]],"")</f>
        <v>0.15846994535519127</v>
      </c>
      <c r="MQ204" s="26">
        <f>IFERROR(Tableau17[[#This Row],[2019-T1-LAGARDE Jean-Christophe]]/Tableau17[[#This Row],[2019-T1-TOTAL]],"")</f>
        <v>1.092896174863388E-2</v>
      </c>
      <c r="MR204" s="26">
        <f>IFERROR(Tableau17[[#This Row],[2019-T1-LALANNE Francis]]/Tableau17[[#This Row],[2019-T1-TOTAL]],"")</f>
        <v>9.1074681238615673E-3</v>
      </c>
      <c r="MS204" s="26">
        <f>IFERROR(Tableau17[[#This Row],[2019-T1-LOISEAU Nathalie]]/Tableau17[[#This Row],[2019-T1-TOTAL]],"")</f>
        <v>0.24408014571948999</v>
      </c>
      <c r="MT204" s="26">
        <f>IFERROR(Tableau17[[#This Row],[2019-T1-MARIE Florie]]/Tableau17[[#This Row],[2019-T1-TOTAL]],"")</f>
        <v>1.8214936247723133E-3</v>
      </c>
      <c r="MU204" s="26">
        <f>IFERROR(Tableau17[[#This Row],[2008-T1-MACROEXTRDROITE]]/Tableau17[[#This Row],[2008-T1-MACROTOTALE]],"")</f>
        <v>5.8823529411764705E-2</v>
      </c>
      <c r="MV204" s="26">
        <f>IFERROR(Tableau17[[#This Row],[2008-T1-MACRODROITE]]/Tableau17[[#This Row],[2008-T1-MACROTOTALE]],"")</f>
        <v>0.53475935828877008</v>
      </c>
      <c r="MW204" s="26">
        <f>IFERROR(Tableau17[[#This Row],[2008-T1-MACROCENTRE]]/Tableau17[[#This Row],[2008-T1-MACROTOTALE]],"")</f>
        <v>0</v>
      </c>
      <c r="MX204" s="26">
        <f>IFERROR(Tableau17[[#This Row],[2008-T1-MACROGAUCHE]]/Tableau17[[#This Row],[2008-T1-MACROTOTALE]],"")</f>
        <v>0.40641711229946526</v>
      </c>
      <c r="MY204" s="26">
        <f>IFERROR(Tableau17[[#This Row],[2008-T1-MACROAUTRE]]/Tableau17[[#This Row],[2008-T1-MACROTOTALE]],"")</f>
        <v>0</v>
      </c>
      <c r="MZ204" s="26">
        <f>IFERROR(Tableau17[[#This Row],[2008-T2-MACROEXTRDROITE]]/Tableau17[[#This Row],[2008-T2-MACROTOTALE]],"")</f>
        <v>0</v>
      </c>
      <c r="NA204" s="26">
        <f>IFERROR(Tableau17[[#This Row],[2008-T2-MACRODROITE]]/Tableau17[[#This Row],[2008-T2-MACROTOTALE]],"")</f>
        <v>0.60186625194401244</v>
      </c>
      <c r="NB204" s="26">
        <f>IFERROR(Tableau17[[#This Row],[2008-T2-MACROCENTRE]]/Tableau17[[#This Row],[2008-T2-MACROTOTALE]],"")</f>
        <v>0</v>
      </c>
      <c r="NC204" s="26">
        <f>IFERROR(Tableau17[[#This Row],[2008-T2-MACROGAUCHE]]/Tableau17[[#This Row],[2008-T2-MACROTOTALE]],"")</f>
        <v>0.39813374805598756</v>
      </c>
      <c r="ND204" s="26">
        <f>IFERROR(Tableau17[[#This Row],[2008-T2-MACROAUTRE]]/Tableau17[[#This Row],[2008-T2-MACROTOTALE]],"")</f>
        <v>0</v>
      </c>
      <c r="NE204" s="26">
        <f>IFERROR(Tableau17[[#This Row],[2014-T1-MACROEXTRDROITE]]/Tableau17[[#This Row],[2014-T1-MACROTOTALE]],"")</f>
        <v>0.19554848966613672</v>
      </c>
      <c r="NF204" s="26">
        <f>IFERROR(Tableau17[[#This Row],[2014-T1-MACRODROITE]]/Tableau17[[#This Row],[2014-T1-MACROTOTALE]],"")</f>
        <v>0.56120826709061999</v>
      </c>
      <c r="NG204" s="26">
        <f>IFERROR(Tableau17[[#This Row],[2014-T1-MACROCENTRE]]/Tableau17[[#This Row],[2014-T1-MACROTOTALE]],"")</f>
        <v>0</v>
      </c>
      <c r="NH204" s="26">
        <f>IFERROR(Tableau17[[#This Row],[2014-T1-MACROGAUCHE]]/Tableau17[[#This Row],[2014-T1-MACROTOTALE]],"")</f>
        <v>0.24324324324324326</v>
      </c>
      <c r="NI204" s="26">
        <f>IFERROR(Tableau17[[#This Row],[2014-T1-MACROAUTRE]]/Tableau17[[#This Row],[2014-T1-MACROTOTALE]],"")</f>
        <v>0</v>
      </c>
      <c r="NJ204" s="26">
        <f>IFERROR(Tableau17[[#This Row],[2014-T2-MACROEXTRDROITE]]/Tableau17[[#This Row],[2014-T2-MACROTOTALE]],"")</f>
        <v>0.23548387096774193</v>
      </c>
      <c r="NK204" s="26">
        <f>IFERROR(Tableau17[[#This Row],[2014-T2-MACRODROITE]]/Tableau17[[#This Row],[2014-T2-MACROTOTALE]],"")</f>
        <v>0.5161290322580645</v>
      </c>
      <c r="NL204" s="26">
        <f>IFERROR(Tableau17[[#This Row],[2014-T2-MACROCENTRE]]/Tableau17[[#This Row],[2014-T2-MACROTOTALE]],"")</f>
        <v>0</v>
      </c>
      <c r="NM204" s="26">
        <f>IFERROR(Tableau17[[#This Row],[2014-T2-MACROGAUCHE]]/Tableau17[[#This Row],[2014-T2-MACROTOTALE]],"")</f>
        <v>0.24838709677419354</v>
      </c>
      <c r="NN204" s="26">
        <f>IFERROR(Tableau17[[#This Row],[2014-T2-MACROAUTRE]]/Tableau17[[#This Row],[2014-T2-MACROTOTALE]],"")</f>
        <v>0</v>
      </c>
      <c r="NO204" s="26">
        <f>IFERROR( Tableau17[[#This Row],[2015-T1-MACROEXTRDROITE]]/Tableau17[[#This Row],[2015-T1-MACROTOTALE]],"")</f>
        <v>0.34545454545454546</v>
      </c>
      <c r="NP204" s="26">
        <f>IFERROR(Tableau17[[#This Row],[2015-T1-MACRODROITE]]/Tableau17[[#This Row],[2015-T1-MACROTOTALE]],"")</f>
        <v>0.30909090909090908</v>
      </c>
      <c r="NQ204" s="26">
        <f>IFERROR(Tableau17[[#This Row],[2015-T1-MACROCENTRE]]/Tableau17[[#This Row],[2015-T1-MACROTOTALE]],"")</f>
        <v>0</v>
      </c>
      <c r="NR204" s="26">
        <f>IFERROR(Tableau17[[#This Row],[2015-T1-MACROGAUCHE]]/Tableau17[[#This Row],[2015-T1-MACROTOTALE]],"")</f>
        <v>0.29292929292929293</v>
      </c>
      <c r="NS204" s="26">
        <f>IFERROR(Tableau17[[#This Row],[2015-T1-MACROAUTRE]]/Tableau17[[#This Row],[2015-T1-MACROTOTALE]],"")</f>
        <v>5.2525252525252523E-2</v>
      </c>
      <c r="NT204" s="26">
        <f>IFERROR(Tableau17[[#This Row],[2015-T2-MACROEXTRDROITE]]/Tableau17[[#This Row],[2015-T2-MACROTOTALE]],"")</f>
        <v>0.38235294117647056</v>
      </c>
      <c r="NU204" s="26">
        <f>IFERROR(Tableau17[[#This Row],[2015-T2-MACRODROITE]]/Tableau17[[#This Row],[2015-T2-MACROTOTALE]],"")</f>
        <v>0.61764705882352944</v>
      </c>
      <c r="NV204" s="26">
        <f>IFERROR(Tableau17[[#This Row],[2015-T2-MACROCENTRE]]/Tableau17[[#This Row],[2015-T2-MACROTOTALE]],"")</f>
        <v>0</v>
      </c>
      <c r="NW204" s="26">
        <f>IFERROR(Tableau17[[#This Row],[2015-T2-MACROGAUCHE]]/Tableau17[[#This Row],[2015-T2-MACROTOTALE]],"")</f>
        <v>0</v>
      </c>
      <c r="NX204" s="26">
        <f>IFERROR(Tableau17[[#This Row],[2015-T2-MACROAUTRE]]/Tableau17[[#This Row],[2015-T2-MACROTOTALE]],"")</f>
        <v>0</v>
      </c>
      <c r="NY204" s="26">
        <f>IFERROR(Tableau17[[#This Row],[2017-T1-MACROEXTRDROITE]]/Tableau17[[#This Row],[2017-T1-MACROTOTALE]],"")</f>
        <v>0.29587155963302753</v>
      </c>
      <c r="NZ204" s="26">
        <f>IFERROR(Tableau17[[#This Row],[2017-T1-MACRODROITE]]/Tableau17[[#This Row],[2017-T1-MACROTOTALE]],"")</f>
        <v>0.29701834862385323</v>
      </c>
      <c r="OA204" s="26">
        <f>IFERROR(Tableau17[[#This Row],[2017-T1-MACROCENTRE]]/Tableau17[[#This Row],[2017-T1-MACROTOTALE]],"")</f>
        <v>0.19495412844036697</v>
      </c>
      <c r="OB204" s="26">
        <f>IFERROR(Tableau17[[#This Row],[2017-T1-MACROGAUCHE]]/Tableau17[[#This Row],[2017-T1-MACROTOTALE]],"")</f>
        <v>0.2006880733944954</v>
      </c>
      <c r="OC204" s="26">
        <f>IFERROR(Tableau17[[#This Row],[2017-T1-MACROAUTRE]]/Tableau17[[#This Row],[2017-T1-MACROTOTALE]],"")</f>
        <v>1.1467889908256881E-2</v>
      </c>
      <c r="OD204" s="26">
        <f>IFERROR(Tableau17[[#This Row],[2017-T2-MACROEXTRDROITE]]/Tableau17[[#This Row],[2017-T2-MACROTOTALE]],"")</f>
        <v>0.37735849056603776</v>
      </c>
      <c r="OE204" s="26">
        <f>IFERROR(Tableau17[[#This Row],[2017-T2-MACRODROITE]]/Tableau17[[#This Row],[2017-T2-MACROTOTALE]],"")</f>
        <v>0</v>
      </c>
      <c r="OF204" s="26">
        <f>IFERROR(Tableau17[[#This Row],[2017-T2-MACROCENTRE]]/Tableau17[[#This Row],[2017-T2-MACROTOTALE]],"")</f>
        <v>0.62264150943396224</v>
      </c>
      <c r="OG204" s="26">
        <f>IFERROR(Tableau17[[#This Row],[2017-T2-MACROGAUCHE]]/Tableau17[[#This Row],[2017-T2-MACROTOTALE]],"")</f>
        <v>0</v>
      </c>
      <c r="OH204" s="26">
        <f>IFERROR(Tableau17[[#This Row],[2017-T2-MACROAUTRE]]/Tableau17[[#This Row],[2017-T2-MACROTOTALE]],"")</f>
        <v>0</v>
      </c>
      <c r="OI204" s="26">
        <f>IFERROR(Tableau17[[#This Row],[2019-T1-MACROEXTRDROITE]]/Tableau17[[#This Row],[2019-T1-MACROTOTALE]],"")</f>
        <v>0.27758007117437722</v>
      </c>
      <c r="OJ204" s="26">
        <f>IFERROR(Tableau17[[#This Row],[2019-T1-MACRODROITE]]/Tableau17[[#This Row],[2019-T1-MACROTOTALE]],"")</f>
        <v>0.1494661921708185</v>
      </c>
      <c r="OK204" s="26">
        <f>IFERROR(Tableau17[[#This Row],[2019-T1-MACROCENTRE]]/Tableau17[[#This Row],[2019-T1-MACROTOTALE]],"")</f>
        <v>0.23843416370106763</v>
      </c>
      <c r="OL204" s="26">
        <f>IFERROR(Tableau17[[#This Row],[2019-T1-MACROGAUCHE]]/Tableau17[[#This Row],[2019-T1-MACROTOTALE]],"")</f>
        <v>0.30604982206405695</v>
      </c>
      <c r="OM204" s="26">
        <f>IFERROR(Tableau17[[#This Row],[2019-T1-MACROAUTRE]]/Tableau17[[#This Row],[2019-T1-MACROTOTALE]],"")</f>
        <v>2.8469750889679714E-2</v>
      </c>
      <c r="ON204" s="26">
        <f>IFERROR(Tableau17[[#This Row],[2020-T1-MACROEXTRDROITE]]/Tableau17[[#This Row],[2020-T1-MACROTOTALE]],"")</f>
        <v>0.22038567493112948</v>
      </c>
      <c r="OO204" s="26">
        <f>IFERROR(Tableau17[[#This Row],[2020-T1-MACRODROITE]]/Tableau17[[#This Row],[2020-T1-MACROTOTALE]],"")</f>
        <v>0.41046831955922863</v>
      </c>
      <c r="OP204" s="26">
        <f>IFERROR(Tableau17[[#This Row],[2020-T1-MACROCENTRE]]/Tableau17[[#This Row],[2020-T1-MACROTOTALE]],"")</f>
        <v>0.10743801652892562</v>
      </c>
      <c r="OQ204" s="26">
        <f>IFERROR(Tableau17[[#This Row],[2020-T1-MACROGAUCHE]]/Tableau17[[#This Row],[2020-T1-MACROTOTALE]],"")</f>
        <v>0.26170798898071623</v>
      </c>
      <c r="OR204" s="26">
        <f>IFERROR(Tableau17[[#This Row],[2020-T1-MACROAUTRE]]/Tableau17[[#This Row],[2020-T1-MACROTOTALE]],"")</f>
        <v>0</v>
      </c>
      <c r="OS204" s="26">
        <f>IFERROR(Tableau17[[#This Row],[2017 (L)-T1-MACROEXTRDROITE]]/Tableau17[[#This Row],[2017 (L)-T1-MACROTOTALE]],"")</f>
        <v>0.16789667896678967</v>
      </c>
      <c r="OT204" s="26">
        <f>IFERROR(Tableau17[[#This Row],[2017 (L)-T1-MACRODROITE]]/Tableau17[[#This Row],[2017 (L)-T1-MACROTOTALE]],"")</f>
        <v>0.27121771217712176</v>
      </c>
      <c r="OU204" s="26">
        <f>IFERROR(Tableau17[[#This Row],[2017 (L)-T1-MACROCENTRE]]/Tableau17[[#This Row],[2017 (L)-T1-MACROTOTALE]],"")</f>
        <v>0.34317343173431736</v>
      </c>
      <c r="OV204" s="26">
        <f>IFERROR(Tableau17[[#This Row],[2017 (L)-T1-MACROGAUCHE]]/Tableau17[[#This Row],[2017 (L)-T1-MACROTOTALE]],"")</f>
        <v>0.1918819188191882</v>
      </c>
      <c r="OW204" s="26">
        <f>IFERROR(Tableau17[[#This Row],[2017 (L)-T1-MACROAUTRE]]/Tableau17[[#This Row],[2017 (L)-T1-MACROTOTALE]],"")</f>
        <v>2.5830258302583026E-2</v>
      </c>
      <c r="OX204" s="26">
        <f>IFERROR(Tableau17[[#This Row],[2017 (L)-T2-MACROEXTRDROITE]]/Tableau17[[#This Row],[2017 (L)-T2-MACROTOTALE]],"")</f>
        <v>0</v>
      </c>
      <c r="OY204" s="26">
        <f>IFERROR(Tableau17[[#This Row],[2017 (L)-T2-MACRODROITE]]/Tableau17[[#This Row],[2017 (L)-T2-MACROTOTALE]],"")</f>
        <v>0.47517730496453903</v>
      </c>
      <c r="OZ204" s="26">
        <f>IFERROR(Tableau17[[#This Row],[2017 (L)-T2-MACROCENTRE]]/Tableau17[[#This Row],[2017 (L)-T2-MACROTOTALE]],"")</f>
        <v>0.52482269503546097</v>
      </c>
      <c r="PA204" s="26">
        <f>IFERROR(Tableau17[[#This Row],[2017 (L)-T2-MACROGAUCHE]]/Tableau17[[#This Row],[2017 (L)-T2-MACROTOTALE]],"")</f>
        <v>0</v>
      </c>
      <c r="PB204" s="26">
        <f>IFERROR(Tableau17[[#This Row],[2017 (L)-T2-MACROAUTRE]]/Tableau17[[#This Row],[2017 (L)-T2-MACROTOTALE]],"")</f>
        <v>0</v>
      </c>
      <c r="PC204" s="26">
        <f>IFERROR(Tableau17[[#This Row],[2008_T1_PROCUS]]/Tableau17[[#This Row],[2008_T1_INSCRITS]],0)</f>
        <v>1.8065887353878853E-2</v>
      </c>
      <c r="PD204" s="26">
        <f>IFERROR(Tableau17[[#This Row],[2008_T2_PROCUS]]/Tableau17[[#This Row],[2008_T2_INSCRITS]],0)</f>
        <v>1.5940488841657812E-2</v>
      </c>
      <c r="PE204" s="26">
        <f>Tableau17[[#This Row],[2014_T1_PROCUS]]/Tableau17[[#This Row],[2014_T1_INSCRITS]]</f>
        <v>1.1142061281337047E-2</v>
      </c>
      <c r="PF204" s="26">
        <f>IFERROR(Tableau17[[#This Row],[2014_T2_PROCUS]]/Tableau17[[#This Row],[2014_T2_INSCRITS]],0)</f>
        <v>9.285051067780872E-3</v>
      </c>
    </row>
    <row r="205" spans="1:422" hidden="1" x14ac:dyDescent="0.2">
      <c r="A205" s="1">
        <v>2</v>
      </c>
      <c r="B205" s="1" t="s">
        <v>268</v>
      </c>
      <c r="C205" s="1" t="s">
        <v>284</v>
      </c>
      <c r="D205" s="1" t="s">
        <v>284</v>
      </c>
      <c r="E205" s="1">
        <v>368</v>
      </c>
      <c r="F205" s="1">
        <v>5.3868590000000003</v>
      </c>
      <c r="G205" s="1">
        <v>43.312429999999999</v>
      </c>
      <c r="H205" s="3">
        <v>1224</v>
      </c>
      <c r="I205" s="3">
        <v>142</v>
      </c>
      <c r="J205" s="1">
        <v>3</v>
      </c>
      <c r="L205" s="1">
        <v>56</v>
      </c>
      <c r="M205" s="1">
        <v>24</v>
      </c>
      <c r="O205" s="1">
        <v>2</v>
      </c>
      <c r="P205" s="1">
        <v>40</v>
      </c>
      <c r="Q205" s="1">
        <v>18</v>
      </c>
      <c r="R205" s="1">
        <v>72</v>
      </c>
      <c r="S205" s="1">
        <v>172</v>
      </c>
      <c r="T205" s="1">
        <v>16</v>
      </c>
      <c r="U205" s="1">
        <v>403</v>
      </c>
      <c r="V205" s="1">
        <v>904</v>
      </c>
      <c r="W205" s="1">
        <v>416</v>
      </c>
      <c r="X205" s="1">
        <v>10</v>
      </c>
      <c r="Y205" s="2">
        <v>0.46017699000000001</v>
      </c>
      <c r="Z205" s="1">
        <v>904</v>
      </c>
      <c r="AA205" s="1">
        <v>428</v>
      </c>
      <c r="AB205" s="1">
        <v>4</v>
      </c>
      <c r="AC205" s="2">
        <v>0.47345133</v>
      </c>
      <c r="AD205" s="1">
        <v>1224</v>
      </c>
      <c r="AE205" s="1">
        <v>421</v>
      </c>
      <c r="AF205" s="2">
        <v>0.34395425000000002</v>
      </c>
      <c r="AG205" s="1">
        <f t="shared" si="3"/>
        <v>142</v>
      </c>
      <c r="AH205" s="1">
        <v>980</v>
      </c>
      <c r="AI205" s="1">
        <v>515</v>
      </c>
      <c r="AJ205" s="1">
        <v>6</v>
      </c>
      <c r="AK205" s="2">
        <v>0.52551020000000004</v>
      </c>
      <c r="AN205" s="1">
        <v>0</v>
      </c>
      <c r="AP205" s="1">
        <v>1256</v>
      </c>
      <c r="AQ205" s="1">
        <v>520</v>
      </c>
      <c r="AR205" s="2">
        <v>0.41401273999999999</v>
      </c>
      <c r="AS205" s="1">
        <v>1255</v>
      </c>
      <c r="AT205" s="1">
        <v>547</v>
      </c>
      <c r="AU205" s="2">
        <v>0.43585657</v>
      </c>
      <c r="AV205" s="1">
        <v>1231</v>
      </c>
      <c r="AW205" s="1">
        <v>475</v>
      </c>
      <c r="AX205" s="2">
        <v>0.38586514999999999</v>
      </c>
      <c r="AY205" s="1">
        <v>1231</v>
      </c>
      <c r="AZ205" s="1">
        <v>390</v>
      </c>
      <c r="BA205" s="2">
        <v>0.31681559999999998</v>
      </c>
      <c r="BB205" s="1">
        <v>1232</v>
      </c>
      <c r="BC205" s="1">
        <v>791</v>
      </c>
      <c r="BD205" s="2">
        <v>0.64204545000000002</v>
      </c>
      <c r="BE205" s="1">
        <v>1232</v>
      </c>
      <c r="BF205" s="1">
        <v>752</v>
      </c>
      <c r="BG205" s="2">
        <v>0.61038961000000003</v>
      </c>
      <c r="BH205" s="1">
        <v>1180</v>
      </c>
      <c r="BI205" s="1">
        <v>450</v>
      </c>
      <c r="BJ205" s="2">
        <v>0.38135593000000001</v>
      </c>
      <c r="BK205" s="1">
        <v>17</v>
      </c>
      <c r="BN205" s="1">
        <v>27</v>
      </c>
      <c r="BO205" s="1">
        <v>65</v>
      </c>
      <c r="BP205" s="1">
        <v>116</v>
      </c>
      <c r="BQ205" s="1">
        <v>274</v>
      </c>
      <c r="BR205" s="1">
        <v>499</v>
      </c>
      <c r="BX205" s="1">
        <v>20</v>
      </c>
      <c r="BZ205" s="1">
        <v>116</v>
      </c>
      <c r="CA205" s="1">
        <v>4</v>
      </c>
      <c r="CB205" s="1">
        <v>43</v>
      </c>
      <c r="CC205" s="1">
        <v>95</v>
      </c>
      <c r="CD205" s="1">
        <v>75</v>
      </c>
      <c r="CE205" s="1">
        <v>52</v>
      </c>
      <c r="CF205" s="1">
        <v>405</v>
      </c>
      <c r="CG205" s="1">
        <v>112</v>
      </c>
      <c r="CH205" s="1">
        <v>151</v>
      </c>
      <c r="CI205" s="1">
        <v>145</v>
      </c>
      <c r="CJ205" s="1">
        <v>408</v>
      </c>
      <c r="CK205" s="1">
        <v>17</v>
      </c>
      <c r="CL205" s="1">
        <v>4</v>
      </c>
      <c r="CM205" s="1">
        <v>5</v>
      </c>
      <c r="CN205" s="1">
        <v>52</v>
      </c>
      <c r="CO205" s="1">
        <v>71</v>
      </c>
      <c r="CP205" s="1">
        <v>189</v>
      </c>
      <c r="CQ205" s="1">
        <v>13</v>
      </c>
      <c r="CT205" s="1">
        <v>59</v>
      </c>
      <c r="CU205" s="1">
        <v>90</v>
      </c>
      <c r="CW205" s="1">
        <v>500</v>
      </c>
      <c r="CY205" s="1">
        <v>232</v>
      </c>
      <c r="DB205" s="1">
        <v>272</v>
      </c>
      <c r="DC205" s="1">
        <v>504</v>
      </c>
      <c r="DE205" s="1">
        <v>12</v>
      </c>
      <c r="DF205" s="1">
        <v>7</v>
      </c>
      <c r="DG205" s="1">
        <v>0</v>
      </c>
      <c r="DH205" s="1">
        <v>10</v>
      </c>
      <c r="DI205" s="1">
        <v>4</v>
      </c>
      <c r="DJ205" s="1">
        <v>2</v>
      </c>
      <c r="DK205" s="1">
        <v>6</v>
      </c>
      <c r="DL205" s="1">
        <v>160</v>
      </c>
      <c r="DM205" s="1">
        <v>101</v>
      </c>
      <c r="DN205" s="1">
        <v>22</v>
      </c>
      <c r="DQ205" s="1">
        <v>3</v>
      </c>
      <c r="DR205" s="1">
        <v>82</v>
      </c>
      <c r="DS205" s="1">
        <v>53</v>
      </c>
      <c r="DU205" s="1">
        <v>462</v>
      </c>
      <c r="DV205" s="1">
        <v>245</v>
      </c>
      <c r="DZ205" s="1">
        <v>113</v>
      </c>
      <c r="EA205" s="1">
        <v>358</v>
      </c>
      <c r="EB205" s="1">
        <v>3</v>
      </c>
      <c r="EC205" s="1">
        <v>7</v>
      </c>
      <c r="ED205" s="1">
        <v>2</v>
      </c>
      <c r="EE205" s="1">
        <v>13</v>
      </c>
      <c r="EF205" s="1">
        <v>59</v>
      </c>
      <c r="EG205" s="1">
        <v>56</v>
      </c>
      <c r="EH205" s="1">
        <v>6</v>
      </c>
      <c r="EI205" s="1">
        <v>216</v>
      </c>
      <c r="EJ205" s="1">
        <v>278</v>
      </c>
      <c r="EK205" s="1">
        <v>126</v>
      </c>
      <c r="EL205" s="1">
        <v>6</v>
      </c>
      <c r="EM205" s="1">
        <v>772</v>
      </c>
      <c r="EN205" s="1">
        <v>252</v>
      </c>
      <c r="EO205" s="1">
        <v>427</v>
      </c>
      <c r="EP205" s="1">
        <v>679</v>
      </c>
      <c r="EQ205" s="1">
        <v>0</v>
      </c>
      <c r="ER205" s="1">
        <v>3</v>
      </c>
      <c r="ES205" s="1">
        <v>8</v>
      </c>
      <c r="ET205" s="1">
        <v>70</v>
      </c>
      <c r="EU205" s="1">
        <v>4</v>
      </c>
      <c r="EV205" s="1">
        <v>120</v>
      </c>
      <c r="EW205" s="1">
        <v>11</v>
      </c>
      <c r="EX205" s="1">
        <v>0</v>
      </c>
      <c r="EY205" s="1">
        <v>9</v>
      </c>
      <c r="EZ205" s="1">
        <v>33</v>
      </c>
      <c r="FA205" s="1">
        <v>0</v>
      </c>
      <c r="FB205" s="1">
        <v>0</v>
      </c>
      <c r="FC205" s="1">
        <v>0</v>
      </c>
      <c r="FD205" s="1">
        <v>0</v>
      </c>
      <c r="FE205" s="1">
        <v>0</v>
      </c>
      <c r="FF205" s="1">
        <v>0</v>
      </c>
      <c r="FG205" s="1">
        <v>0</v>
      </c>
      <c r="FH205" s="1">
        <v>12</v>
      </c>
      <c r="FI205" s="1">
        <v>1</v>
      </c>
      <c r="FJ205" s="1">
        <v>19</v>
      </c>
      <c r="FK205" s="1">
        <v>22</v>
      </c>
      <c r="FL205" s="1">
        <v>0</v>
      </c>
      <c r="FM205" s="1">
        <v>43</v>
      </c>
      <c r="FN205" s="1">
        <v>0</v>
      </c>
      <c r="FO205" s="1">
        <v>5</v>
      </c>
      <c r="FP205" s="1">
        <v>52</v>
      </c>
      <c r="FQ205" s="1">
        <v>3</v>
      </c>
      <c r="FR205" s="1">
        <f>SUM(Tableau17[[#This Row],[2019-T1-ALEXANDRE Audric]:[2019-T1-MARIE Florie]])</f>
        <v>415</v>
      </c>
      <c r="FS205" s="1">
        <v>65</v>
      </c>
      <c r="FT205" s="1">
        <v>133</v>
      </c>
      <c r="FU205" s="1">
        <v>0</v>
      </c>
      <c r="FV205" s="1">
        <v>301</v>
      </c>
      <c r="FW205" s="1">
        <v>0</v>
      </c>
      <c r="FX205" s="1">
        <v>499</v>
      </c>
      <c r="GD205" s="1">
        <v>0</v>
      </c>
      <c r="GE205" s="1">
        <v>95</v>
      </c>
      <c r="GF205" s="1">
        <v>171</v>
      </c>
      <c r="GG205" s="1">
        <v>20</v>
      </c>
      <c r="GH205" s="1">
        <v>119</v>
      </c>
      <c r="GI205" s="1">
        <v>0</v>
      </c>
      <c r="GJ205" s="1">
        <v>405</v>
      </c>
      <c r="GK205" s="1">
        <v>112</v>
      </c>
      <c r="GL205" s="1">
        <v>151</v>
      </c>
      <c r="GM205" s="1">
        <v>0</v>
      </c>
      <c r="GN205" s="1">
        <v>145</v>
      </c>
      <c r="GO205" s="1">
        <v>0</v>
      </c>
      <c r="GP205" s="1">
        <v>408</v>
      </c>
      <c r="GQ205" s="1">
        <v>193</v>
      </c>
      <c r="GR205" s="1">
        <v>64</v>
      </c>
      <c r="GS205" s="1">
        <v>13</v>
      </c>
      <c r="GT205" s="1">
        <v>213</v>
      </c>
      <c r="GU205" s="1">
        <v>17</v>
      </c>
      <c r="GV205" s="1">
        <v>500</v>
      </c>
      <c r="GW205" s="1">
        <v>232</v>
      </c>
      <c r="GX205" s="1">
        <v>0</v>
      </c>
      <c r="GY205" s="1">
        <v>0</v>
      </c>
      <c r="GZ205" s="1">
        <v>272</v>
      </c>
      <c r="HA205" s="1">
        <v>0</v>
      </c>
      <c r="HB205" s="1">
        <v>504</v>
      </c>
      <c r="HC205" s="1">
        <v>238</v>
      </c>
      <c r="HD205" s="1">
        <v>59</v>
      </c>
      <c r="HE205" s="1">
        <v>126</v>
      </c>
      <c r="HF205" s="1">
        <v>343</v>
      </c>
      <c r="HG205" s="1">
        <v>6</v>
      </c>
      <c r="HH205" s="1">
        <v>772</v>
      </c>
      <c r="HI205" s="1">
        <v>252</v>
      </c>
      <c r="HJ205" s="1">
        <v>0</v>
      </c>
      <c r="HK205" s="1">
        <v>427</v>
      </c>
      <c r="HL205" s="1">
        <v>0</v>
      </c>
      <c r="HM205" s="1">
        <v>0</v>
      </c>
      <c r="HN205" s="1">
        <v>679</v>
      </c>
      <c r="HO205" s="1">
        <v>144</v>
      </c>
      <c r="HP205" s="1">
        <v>11</v>
      </c>
      <c r="HQ205" s="1">
        <v>52</v>
      </c>
      <c r="HR205" s="1">
        <v>190</v>
      </c>
      <c r="HS205" s="1">
        <v>32</v>
      </c>
      <c r="HT205" s="1">
        <v>429</v>
      </c>
      <c r="HU205" s="1">
        <v>72</v>
      </c>
      <c r="HV205" s="1">
        <v>96</v>
      </c>
      <c r="HW205" s="1">
        <v>21</v>
      </c>
      <c r="HX205" s="1">
        <v>214</v>
      </c>
      <c r="HY205" s="1">
        <v>0</v>
      </c>
      <c r="HZ205" s="1">
        <v>403</v>
      </c>
      <c r="IA205" s="1">
        <v>110</v>
      </c>
      <c r="IB205" s="1">
        <v>22</v>
      </c>
      <c r="IC205" s="1">
        <v>82</v>
      </c>
      <c r="ID205" s="1">
        <v>233</v>
      </c>
      <c r="IE205" s="1">
        <v>15</v>
      </c>
      <c r="IF205" s="1">
        <v>462</v>
      </c>
      <c r="IG205" s="1">
        <v>0</v>
      </c>
      <c r="IH205" s="1">
        <v>0</v>
      </c>
      <c r="II205" s="1">
        <v>113</v>
      </c>
      <c r="IJ205" s="1">
        <v>245</v>
      </c>
      <c r="IK205" s="1">
        <v>0</v>
      </c>
      <c r="IL205" s="1">
        <v>358</v>
      </c>
      <c r="IM205" s="26">
        <f>IFERROR(Tableau17[[#This Row],[LDIV]]/Tableau17[[#This Row],[Total général]],"")</f>
        <v>7.4441687344913151E-3</v>
      </c>
      <c r="IN205" s="26">
        <f>IFERROR(Tableau17[[#This Row],[LDVC]]/Tableau17[[#This Row],[Total général]],"")</f>
        <v>0</v>
      </c>
      <c r="IO205" s="26">
        <f>IFERROR(Tableau17[[#This Row],[LDVD]]/Tableau17[[#This Row],[Total général]],"")</f>
        <v>0.13895781637717122</v>
      </c>
      <c r="IP205" s="26">
        <f>IFERROR(Tableau17[[#This Row],[LDVG]]/Tableau17[[#This Row],[Total général]],"")</f>
        <v>5.9553349875930521E-2</v>
      </c>
      <c r="IQ205" s="26">
        <f>IFERROR(Tableau17[[#This Row],[LEXD]]/Tableau17[[#This Row],[Total général]],"")</f>
        <v>0</v>
      </c>
      <c r="IR205" s="26">
        <f>IFERROR(Tableau17[[#This Row],[LEXG]]/Tableau17[[#This Row],[Total général]],"")</f>
        <v>4.9627791563275434E-3</v>
      </c>
      <c r="IS205" s="26">
        <f>IFERROR(Tableau17[[#This Row],[LLR]]/Tableau17[[#This Row],[Total général]],"")</f>
        <v>9.9255583126550875E-2</v>
      </c>
      <c r="IT205" s="26">
        <f>IFERROR(Tableau17[[#This Row],[LREM]]/Tableau17[[#This Row],[Total général]],"")</f>
        <v>4.4665012406947889E-2</v>
      </c>
      <c r="IU205" s="26">
        <f>IFERROR(Tableau17[[#This Row],[LRN]]/Tableau17[[#This Row],[Total général]],"")</f>
        <v>0.17866004962779156</v>
      </c>
      <c r="IV205" s="26">
        <f>IFERROR(Tableau17[[#This Row],[LUG]]/Tableau17[[#This Row],[Total général]],"")</f>
        <v>0.42679900744416871</v>
      </c>
      <c r="IW205" s="26">
        <f>IFERROR(Tableau17[[#This Row],[LVEC]]/Tableau17[[#This Row],[Total général]],"")</f>
        <v>3.9702233250620347E-2</v>
      </c>
      <c r="IX205" s="26">
        <f>IFERROR(Tableau17[[#This Row],[2008-T1-LCMD]]/Tableau17[[#This Row],[2008-T1-TOTAL]],"")</f>
        <v>3.406813627254509E-2</v>
      </c>
      <c r="IY205" s="26">
        <f>IFERROR(Tableau17[[#This Row],[2008-T1-LDVD]]/Tableau17[[#This Row],[2008-T1-TOTAL]],"")</f>
        <v>0</v>
      </c>
      <c r="IZ205" s="26">
        <f>IFERROR(Tableau17[[#This Row],[2008-T1-LEXD]]/Tableau17[[#This Row],[2008-T1-TOTAL]],"")</f>
        <v>0</v>
      </c>
      <c r="JA205" s="26">
        <f>IFERROR(Tableau17[[#This Row],[2008-T1-LEXG]]/Tableau17[[#This Row],[2008-T1-TOTAL]],"")</f>
        <v>5.410821643286573E-2</v>
      </c>
      <c r="JB205" s="26">
        <f>IFERROR(Tableau17[[#This Row],[2008-T1-LFN]]/Tableau17[[#This Row],[2008-T1-TOTAL]],"")</f>
        <v>0.13026052104208416</v>
      </c>
      <c r="JC205" s="26">
        <f>IFERROR(Tableau17[[#This Row],[2008-T1-LMAJ]]/Tableau17[[#This Row],[2008-T1-TOTAL]],"")</f>
        <v>0.23246492985971945</v>
      </c>
      <c r="JD205" s="26">
        <f>IFERROR(Tableau17[[#This Row],[2008-T1-LUG]]/Tableau17[[#This Row],[2008-T1-TOTAL]],"")</f>
        <v>0.54909819639278556</v>
      </c>
      <c r="JE205" s="26" t="str">
        <f>IFERROR(Tableau17[[#This Row],[2008-T2-LFN]]/Tableau17[[#This Row],[2008-T2-TOTAL]],"")</f>
        <v/>
      </c>
      <c r="JF205" s="26" t="str">
        <f>IFERROR(Tableau17[[#This Row],[2008-T2-LGC]]/Tableau17[[#This Row],[2008-T2-TOTAL]],"")</f>
        <v/>
      </c>
      <c r="JG205" s="26" t="str">
        <f>IFERROR(Tableau17[[#This Row],[2008-T2-LMAJ]]/Tableau17[[#This Row],[2008-T2-TOTAL]],"")</f>
        <v/>
      </c>
      <c r="JH205" s="26" t="str">
        <f>IFERROR(Tableau17[[#This Row],[2008-T2-LUG]]/Tableau17[[#This Row],[2008-T2-TOTAL]],"")</f>
        <v/>
      </c>
      <c r="JI205" s="26">
        <f>IFERROR(Tableau17[[#This Row],[2014-T1-LDIV]]/Tableau17[[#This Row],[2014-T1-TOTAL]],"")</f>
        <v>4.9382716049382713E-2</v>
      </c>
      <c r="JJ205" s="26">
        <f>IFERROR(Tableau17[[#This Row],[2014-T1-LDVD]]/Tableau17[[#This Row],[2014-T1-TOTAL]],"")</f>
        <v>0</v>
      </c>
      <c r="JK205" s="26">
        <f>IFERROR(Tableau17[[#This Row],[2014-T1-LDVG]]/Tableau17[[#This Row],[2014-T1-TOTAL]],"")</f>
        <v>0.28641975308641976</v>
      </c>
      <c r="JL205" s="26">
        <f>IFERROR(Tableau17[[#This Row],[2014-T1-LEXG]]/Tableau17[[#This Row],[2014-T1-TOTAL]],"")</f>
        <v>9.876543209876543E-3</v>
      </c>
      <c r="JM205" s="26">
        <f>IFERROR(Tableau17[[#This Row],[2014-T1-LFG]]/Tableau17[[#This Row],[2014-T1-TOTAL]],"")</f>
        <v>0.10617283950617284</v>
      </c>
      <c r="JN205" s="26">
        <f>IFERROR(Tableau17[[#This Row],[2014-T1-LFN]]/Tableau17[[#This Row],[2014-T1-TOTAL]],"")</f>
        <v>0.23456790123456789</v>
      </c>
      <c r="JO205" s="26">
        <f>IFERROR(Tableau17[[#This Row],[2014-T1-LUD]]/Tableau17[[#This Row],[2014-T1-TOTAL]],"")</f>
        <v>0.18518518518518517</v>
      </c>
      <c r="JP205" s="26">
        <f>IFERROR(Tableau17[[#This Row],[2014-T1-LUG]]/Tableau17[[#This Row],[2014-T1-TOTAL]],"")</f>
        <v>0.12839506172839507</v>
      </c>
      <c r="JQ205" s="26">
        <f>IFERROR(Tableau17[[#This Row],[2014-T2-LFN]]/Tableau17[[#This Row],[2014-T2-TOTAL]],"")</f>
        <v>0.27450980392156865</v>
      </c>
      <c r="JR205" s="26">
        <f>IFERROR(Tableau17[[#This Row],[2014-T2-LUD]]/Tableau17[[#This Row],[2014-T2-TOTAL]],"")</f>
        <v>0.37009803921568629</v>
      </c>
      <c r="JS205" s="26">
        <f>IFERROR(Tableau17[[#This Row],[2014-T2-LUG]]/Tableau17[[#This Row],[2014-T2-TOTAL]],"")</f>
        <v>0.35539215686274511</v>
      </c>
      <c r="JT205" s="26">
        <f>IFERROR(Tableau17[[#This Row],[2015-T1-BC-DIV]]/Tableau17[[#This Row],[2015-T1-TOTAL]],"")</f>
        <v>3.4000000000000002E-2</v>
      </c>
      <c r="JU205" s="26">
        <f>IFERROR(Tableau17[[#This Row],[2015-T1-BC-DLF]]/Tableau17[[#This Row],[2015-T1-TOTAL]],"")</f>
        <v>8.0000000000000002E-3</v>
      </c>
      <c r="JV205" s="26">
        <f>IFERROR(Tableau17[[#This Row],[2015-T1-BC-DVD]]/Tableau17[[#This Row],[2015-T1-TOTAL]],"")</f>
        <v>0.01</v>
      </c>
      <c r="JW205" s="26">
        <f>IFERROR(Tableau17[[#This Row],[2015-T1-BC-DVG]]/Tableau17[[#This Row],[2015-T1-TOTAL]],"")</f>
        <v>0.104</v>
      </c>
      <c r="JX205" s="26">
        <f>IFERROR(Tableau17[[#This Row],[2015-T1-BC-FG]]/Tableau17[[#This Row],[2015-T1-TOTAL]],"")</f>
        <v>0.14199999999999999</v>
      </c>
      <c r="JY205" s="26">
        <f>IFERROR(Tableau17[[#This Row],[2015-T1-BC-FN]]/Tableau17[[#This Row],[2015-T1-TOTAL]],"")</f>
        <v>0.378</v>
      </c>
      <c r="JZ205" s="26">
        <f>IFERROR(Tableau17[[#This Row],[2015-T1-BC-MDM]]/Tableau17[[#This Row],[2015-T1-TOTAL]],"")</f>
        <v>2.5999999999999999E-2</v>
      </c>
      <c r="KA205" s="26">
        <f>IFERROR(Tableau17[[#This Row],[2015-T1-BC-RDG]]/Tableau17[[#This Row],[2015-T1-TOTAL]],"")</f>
        <v>0</v>
      </c>
      <c r="KB205" s="26">
        <f>IFERROR(Tableau17[[#This Row],[2015-T1-BC-SOC]]/Tableau17[[#This Row],[2015-T1-TOTAL]],"")</f>
        <v>0</v>
      </c>
      <c r="KC205" s="26">
        <f>IFERROR(Tableau17[[#This Row],[2015-T1-BC-UD]]/Tableau17[[#This Row],[2015-T1-TOTAL]],"")</f>
        <v>0.11799999999999999</v>
      </c>
      <c r="KD205" s="26">
        <f>IFERROR(Tableau17[[#This Row],[2015-T1-BC-UG]]/Tableau17[[#This Row],[2015-T1-TOTAL]],"")</f>
        <v>0.18</v>
      </c>
      <c r="KE205" s="26">
        <f>IFERROR(Tableau17[[#This Row],[2015-T1-BC-VEC]]/Tableau17[[#This Row],[2015-T1-TOTAL]],"")</f>
        <v>0</v>
      </c>
      <c r="KF205" s="26">
        <f>IFERROR(Tableau17[[#This Row],[2015-T2-BC-DVG]]/Tableau17[[#This Row],[2015-T2-TOTAL]],"")</f>
        <v>0</v>
      </c>
      <c r="KG205" s="26">
        <f>IFERROR(Tableau17[[#This Row],[2015-T2-BC-FN]]/Tableau17[[#This Row],[2015-T2-TOTAL]],"")</f>
        <v>0.46031746031746029</v>
      </c>
      <c r="KH205" s="26">
        <f>IFERROR(Tableau17[[#This Row],[2015-T2-BC-SOC]]/Tableau17[[#This Row],[2015-T2-TOTAL]],"")</f>
        <v>0</v>
      </c>
      <c r="KI205" s="26">
        <f>IFERROR(Tableau17[[#This Row],[2015-T2-BC-UD]]/Tableau17[[#This Row],[2015-T2-TOTAL]],"")</f>
        <v>0</v>
      </c>
      <c r="KJ205" s="26">
        <f>IFERROR(Tableau17[[#This Row],[2015-T2-BC-UG]]/Tableau17[[#This Row],[2015-T2-TOTAL]],"")</f>
        <v>0.53968253968253965</v>
      </c>
      <c r="KK205" s="26">
        <f>IFERROR(Tableau17[[#This Row],[2017 (L)-T1-COM]]/Tableau17[[#This Row],[2017 (L)-T1-TOTAL]],"")</f>
        <v>0</v>
      </c>
      <c r="KL205" s="26">
        <f>IFERROR(Tableau17[[#This Row],[2017 (L)-T1-DIV]]/Tableau17[[#This Row],[2017 (L)-T1-TOTAL]],"")</f>
        <v>2.5974025974025976E-2</v>
      </c>
      <c r="KM205" s="26">
        <f>IFERROR(Tableau17[[#This Row],[2017 (L)-T1-DLF]]/Tableau17[[#This Row],[2017 (L)-T1-TOTAL]],"")</f>
        <v>1.5151515151515152E-2</v>
      </c>
      <c r="KN205" s="26">
        <f>IFERROR(Tableau17[[#This Row],[2017 (L)-T1-DVD]]/Tableau17[[#This Row],[2017 (L)-T1-TOTAL]],"")</f>
        <v>0</v>
      </c>
      <c r="KO205" s="26">
        <f>IFERROR(Tableau17[[#This Row],[2017 (L)-T1-DVG]]/Tableau17[[#This Row],[2017 (L)-T1-TOTAL]],"")</f>
        <v>2.1645021645021644E-2</v>
      </c>
      <c r="KP205" s="26">
        <f>IFERROR(Tableau17[[#This Row],[2017 (L)-T1-ECO]]/Tableau17[[#This Row],[2017 (L)-T1-TOTAL]],"")</f>
        <v>8.658008658008658E-3</v>
      </c>
      <c r="KQ205" s="26">
        <f>IFERROR(Tableau17[[#This Row],[2017 (L)-T1-EXD]]/Tableau17[[#This Row],[2017 (L)-T1-TOTAL]],"")</f>
        <v>4.329004329004329E-3</v>
      </c>
      <c r="KR205" s="26">
        <f>IFERROR(Tableau17[[#This Row],[2017 (L)-T1-EXG]]/Tableau17[[#This Row],[2017 (L)-T1-TOTAL]],"")</f>
        <v>1.2987012987012988E-2</v>
      </c>
      <c r="KS205" s="26">
        <f>IFERROR(Tableau17[[#This Row],[2017 (L)-T1-FI]]/Tableau17[[#This Row],[2017 (L)-T1-TOTAL]],"")</f>
        <v>0.34632034632034631</v>
      </c>
      <c r="KT205" s="26">
        <f>IFERROR(Tableau17[[#This Row],[2017 (L)-T1-FN]]/Tableau17[[#This Row],[2017 (L)-T1-TOTAL]],"")</f>
        <v>0.21861471861471862</v>
      </c>
      <c r="KU205" s="26">
        <f>IFERROR(Tableau17[[#This Row],[2017 (L)-T1-LR]]/Tableau17[[#This Row],[2017 (L)-T1-TOTAL]],"")</f>
        <v>4.7619047619047616E-2</v>
      </c>
      <c r="KV205" s="26">
        <f>IFERROR(Tableau17[[#This Row],[2017 (L)-T1-MDM]]/Tableau17[[#This Row],[2017 (L)-T1-TOTAL]],"")</f>
        <v>0</v>
      </c>
      <c r="KW205" s="26">
        <f>IFERROR(Tableau17[[#This Row],[2017 (L)-T1-RDG]]/Tableau17[[#This Row],[2017 (L)-T1-TOTAL]],"")</f>
        <v>0</v>
      </c>
      <c r="KX205" s="26">
        <f>IFERROR(Tableau17[[#This Row],[2017 (L)-T1-REG]]/Tableau17[[#This Row],[2017 (L)-T1-TOTAL]],"")</f>
        <v>6.4935064935064939E-3</v>
      </c>
      <c r="KY205" s="26">
        <f>IFERROR(Tableau17[[#This Row],[2017 (L)-T1-REM]]/Tableau17[[#This Row],[2017 (L)-T1-TOTAL]],"")</f>
        <v>0.1774891774891775</v>
      </c>
      <c r="KZ205" s="26">
        <f>IFERROR(Tableau17[[#This Row],[2017 (L)-T1-SOC]]/Tableau17[[#This Row],[2017 (L)-T1-TOTAL]],"")</f>
        <v>0.11471861471861472</v>
      </c>
      <c r="LA205" s="26">
        <f>IFERROR(Tableau17[[#This Row],[2017 (L)-T1-UDI]]/Tableau17[[#This Row],[2017 (L)-T1-TOTAL]],"")</f>
        <v>0</v>
      </c>
      <c r="LB205" s="26">
        <f>IFERROR(Tableau17[[#This Row],[2017 (L)-T2-FI]]/Tableau17[[#This Row],[2017 (L)-T2-TOTAL]],"")</f>
        <v>0.68435754189944131</v>
      </c>
      <c r="LC205" s="26">
        <f>IFERROR(Tableau17[[#This Row],[2017 (L)-T2-FN]]/Tableau17[[#This Row],[2017 (L)-T2-TOTAL]],"")</f>
        <v>0</v>
      </c>
      <c r="LD205" s="26">
        <f>IFERROR(Tableau17[[#This Row],[2017 (L)-T2-LR]]/Tableau17[[#This Row],[2017 (L)-T2-TOTAL]],"")</f>
        <v>0</v>
      </c>
      <c r="LE205" s="26">
        <f>IFERROR(Tableau17[[#This Row],[2017 (L)-T2-MDM]]/Tableau17[[#This Row],[2017 (L)-T2-TOTAL]],"")</f>
        <v>0</v>
      </c>
      <c r="LF205" s="26">
        <f>IFERROR(Tableau17[[#This Row],[2017 (L)-T2-REM]]/Tableau17[[#This Row],[2017 (L)-T2-TOTAL]],"")</f>
        <v>0.31564245810055863</v>
      </c>
      <c r="LG205" s="26">
        <f>IFERROR(Tableau17[[#This Row],[2017-T1-ARTHAUD Nathalie]]/Tableau17[[#This Row],[2017-T1-TOTAL]],"")</f>
        <v>3.8860103626943004E-3</v>
      </c>
      <c r="LH205" s="26">
        <f>IFERROR(Tableau17[[#This Row],[2017-T1-ASSELINEAU Fran]]/Tableau17[[#This Row],[2017-T1-TOTAL]],"")</f>
        <v>9.0673575129533671E-3</v>
      </c>
      <c r="LI205" s="26">
        <f>IFERROR(Tableau17[[#This Row],[2017-T1-CHEMINADE Jacques]]/Tableau17[[#This Row],[2017-T1-TOTAL]],"")</f>
        <v>2.5906735751295338E-3</v>
      </c>
      <c r="LJ205" s="26">
        <f>IFERROR(Tableau17[[#This Row],[2017-T1-DUPONT-AIGNAN Nicolas]]/Tableau17[[#This Row],[2017-T1-TOTAL]],"")</f>
        <v>1.683937823834197E-2</v>
      </c>
      <c r="LK205" s="26">
        <f>IFERROR(Tableau17[[#This Row],[2017-T1-FILLON Fran]]/Tableau17[[#This Row],[2017-T1-TOTAL]],"")</f>
        <v>7.6424870466321237E-2</v>
      </c>
      <c r="LL205" s="26">
        <f>IFERROR(Tableau17[[#This Row],[2017-T1-HAMON Beno]]/Tableau17[[#This Row],[2017-T1-TOTAL]],"")</f>
        <v>7.2538860103626937E-2</v>
      </c>
      <c r="LM205" s="26">
        <f>IFERROR(Tableau17[[#This Row],[2017-T1-LASSALLE Jean]]/Tableau17[[#This Row],[2017-T1-TOTAL]],"")</f>
        <v>7.7720207253886009E-3</v>
      </c>
      <c r="LN205" s="26">
        <f>IFERROR(Tableau17[[#This Row],[2017-T1-LE PEN Marine]]/Tableau17[[#This Row],[2017-T1-TOTAL]],"")</f>
        <v>0.27979274611398963</v>
      </c>
      <c r="LO205" s="26">
        <f>IFERROR(Tableau17[[#This Row],[2017-T1-M Jean-Luc]]/Tableau17[[#This Row],[2017-T1-TOTAL]],"")</f>
        <v>0.36010362694300518</v>
      </c>
      <c r="LP205" s="26">
        <f>IFERROR(Tableau17[[#This Row],[2017-T1-MACRON Emmanuel]]/Tableau17[[#This Row],[2017-T1-TOTAL]],"")</f>
        <v>0.16321243523316062</v>
      </c>
      <c r="LQ205" s="26">
        <f>IFERROR(Tableau17[[#This Row],[2017-T1-POUTOU Philippe]]/Tableau17[[#This Row],[2017-T1-TOTAL]],"")</f>
        <v>7.7720207253886009E-3</v>
      </c>
      <c r="LR205" s="26">
        <f>IFERROR(Tableau17[[#This Row],[2017-T2-LE PEN Marine]]/Tableau17[[#This Row],[2017-T2-TOTAL]],"")</f>
        <v>0.37113402061855671</v>
      </c>
      <c r="LS205" s="26">
        <f>IFERROR(Tableau17[[#This Row],[2017-T2-MACRON Emmanuel]]/Tableau17[[#This Row],[2017-T2-TOTAL]],"")</f>
        <v>0.62886597938144329</v>
      </c>
      <c r="LT205" s="26">
        <f>IFERROR(Tableau17[[#This Row],[2019-T1-ALEXANDRE Audric]]/Tableau17[[#This Row],[2019-T1-TOTAL]],"")</f>
        <v>0</v>
      </c>
      <c r="LU205" s="26">
        <f>IFERROR(Tableau17[[#This Row],[2019-T1-ARTHAUD Nathalie]]/Tableau17[[#This Row],[2019-T1-TOTAL]],"")</f>
        <v>7.2289156626506026E-3</v>
      </c>
      <c r="LV205" s="26">
        <f>IFERROR(Tableau17[[#This Row],[2019-T1-ASSELINEAU François]]/Tableau17[[#This Row],[2019-T1-TOTAL]],"")</f>
        <v>1.9277108433734941E-2</v>
      </c>
      <c r="LW205" s="26">
        <f>IFERROR(Tableau17[[#This Row],[2019-T1-AUBRY Manon]]/Tableau17[[#This Row],[2019-T1-TOTAL]],"")</f>
        <v>0.16867469879518071</v>
      </c>
      <c r="LX205" s="26">
        <f>IFERROR(Tableau17[[#This Row],[2019-T1-AZERGUI Nagib]]/Tableau17[[#This Row],[2019-T1-TOTAL]],"")</f>
        <v>9.6385542168674707E-3</v>
      </c>
      <c r="LY205" s="26">
        <f>IFERROR(Tableau17[[#This Row],[2019-T1-BARDELLA Jordan]]/Tableau17[[#This Row],[2019-T1-TOTAL]],"")</f>
        <v>0.28915662650602408</v>
      </c>
      <c r="LZ205" s="26">
        <f>IFERROR(Tableau17[[#This Row],[2019-T1-BELLAMY François-Xavier]]/Tableau17[[#This Row],[2019-T1-TOTAL]],"")</f>
        <v>2.6506024096385541E-2</v>
      </c>
      <c r="MA205" s="26">
        <f>IFERROR(Tableau17[[#This Row],[2019-T1-BIDOU Olivier]]/Tableau17[[#This Row],[2019-T1-TOTAL]],"")</f>
        <v>0</v>
      </c>
      <c r="MB205" s="26">
        <f>IFERROR(Tableau17[[#This Row],[2019-T1-BOURG Dominique]]/Tableau17[[#This Row],[2019-T1-TOTAL]],"")</f>
        <v>2.1686746987951807E-2</v>
      </c>
      <c r="MC205" s="26">
        <f>IFERROR(Tableau17[[#This Row],[2019-T1-BROSSAT Ian]]/Tableau17[[#This Row],[2019-T1-TOTAL]],"")</f>
        <v>7.9518072289156624E-2</v>
      </c>
      <c r="MD205" s="26">
        <f>IFERROR(Tableau17[[#This Row],[2019-T1-CAILLAUD Sophie]]/Tableau17[[#This Row],[2019-T1-TOTAL]],"")</f>
        <v>0</v>
      </c>
      <c r="ME205" s="26">
        <f>IFERROR(Tableau17[[#This Row],[2019-T1-CAMUS Renaud]]/Tableau17[[#This Row],[2019-T1-TOTAL]],"")</f>
        <v>0</v>
      </c>
      <c r="MF205" s="26">
        <f>IFERROR(Tableau17[[#This Row],[2019-T1-CHALENÇON Christophe]]/Tableau17[[#This Row],[2019-T1-TOTAL]],"")</f>
        <v>0</v>
      </c>
      <c r="MG205" s="26">
        <f>IFERROR(Tableau17[[#This Row],[2019-T1-CORBET Cathy Denise Ginette]]/Tableau17[[#This Row],[2019-T1-TOTAL]],"")</f>
        <v>0</v>
      </c>
      <c r="MH205" s="26">
        <f>IFERROR(Tableau17[[#This Row],[2019-T1-DE PREVOISIN Robert]]/Tableau17[[#This Row],[2019-T1-TOTAL]],"")</f>
        <v>0</v>
      </c>
      <c r="MI205" s="26">
        <f>IFERROR(Tableau17[[#This Row],[2019-T1-DELFEL Thérèse]]/Tableau17[[#This Row],[2019-T1-TOTAL]],"")</f>
        <v>0</v>
      </c>
      <c r="MJ205" s="26">
        <f>IFERROR(Tableau17[[#This Row],[2019-T1-DIEUMEGARD Pierre]]/Tableau17[[#This Row],[2019-T1-TOTAL]],"")</f>
        <v>0</v>
      </c>
      <c r="MK205" s="26">
        <f>IFERROR(Tableau17[[#This Row],[2019-T1-DUPONT-AIGNAN Nicolas]]/Tableau17[[#This Row],[2019-T1-TOTAL]],"")</f>
        <v>2.891566265060241E-2</v>
      </c>
      <c r="ML205" s="26">
        <f>IFERROR(Tableau17[[#This Row],[2019-T1-GERNIGON Yves]]/Tableau17[[#This Row],[2019-T1-TOTAL]],"")</f>
        <v>2.4096385542168677E-3</v>
      </c>
      <c r="MM205" s="26">
        <f>IFERROR(Tableau17[[#This Row],[2019-T1-GLUCKSMANN Raphaël]]/Tableau17[[#This Row],[2019-T1-TOTAL]],"")</f>
        <v>4.5783132530120479E-2</v>
      </c>
      <c r="MN205" s="26">
        <f>IFERROR(Tableau17[[#This Row],[2019-T1-HAMON Benoît]]/Tableau17[[#This Row],[2019-T1-TOTAL]],"")</f>
        <v>5.3012048192771083E-2</v>
      </c>
      <c r="MO205" s="26">
        <f>IFERROR(Tableau17[[#This Row],[2019-T1-HELGEN Gilles]]/Tableau17[[#This Row],[2019-T1-TOTAL]],"")</f>
        <v>0</v>
      </c>
      <c r="MP205" s="26">
        <f>IFERROR(Tableau17[[#This Row],[2019-T1-JADOT Yannick]]/Tableau17[[#This Row],[2019-T1-TOTAL]],"")</f>
        <v>0.10361445783132531</v>
      </c>
      <c r="MQ205" s="26">
        <f>IFERROR(Tableau17[[#This Row],[2019-T1-LAGARDE Jean-Christophe]]/Tableau17[[#This Row],[2019-T1-TOTAL]],"")</f>
        <v>0</v>
      </c>
      <c r="MR205" s="26">
        <f>IFERROR(Tableau17[[#This Row],[2019-T1-LALANNE Francis]]/Tableau17[[#This Row],[2019-T1-TOTAL]],"")</f>
        <v>1.2048192771084338E-2</v>
      </c>
      <c r="MS205" s="26">
        <f>IFERROR(Tableau17[[#This Row],[2019-T1-LOISEAU Nathalie]]/Tableau17[[#This Row],[2019-T1-TOTAL]],"")</f>
        <v>0.12530120481927712</v>
      </c>
      <c r="MT205" s="26">
        <f>IFERROR(Tableau17[[#This Row],[2019-T1-MARIE Florie]]/Tableau17[[#This Row],[2019-T1-TOTAL]],"")</f>
        <v>7.2289156626506026E-3</v>
      </c>
      <c r="MU205" s="26">
        <f>IFERROR(Tableau17[[#This Row],[2008-T1-MACROEXTRDROITE]]/Tableau17[[#This Row],[2008-T1-MACROTOTALE]],"")</f>
        <v>0.13026052104208416</v>
      </c>
      <c r="MV205" s="26">
        <f>IFERROR(Tableau17[[#This Row],[2008-T1-MACRODROITE]]/Tableau17[[#This Row],[2008-T1-MACROTOTALE]],"")</f>
        <v>0.26653306613226452</v>
      </c>
      <c r="MW205" s="26">
        <f>IFERROR(Tableau17[[#This Row],[2008-T1-MACROCENTRE]]/Tableau17[[#This Row],[2008-T1-MACROTOTALE]],"")</f>
        <v>0</v>
      </c>
      <c r="MX205" s="26">
        <f>IFERROR(Tableau17[[#This Row],[2008-T1-MACROGAUCHE]]/Tableau17[[#This Row],[2008-T1-MACROTOTALE]],"")</f>
        <v>0.60320641282565135</v>
      </c>
      <c r="MY205" s="26">
        <f>IFERROR(Tableau17[[#This Row],[2008-T1-MACROAUTRE]]/Tableau17[[#This Row],[2008-T1-MACROTOTALE]],"")</f>
        <v>0</v>
      </c>
      <c r="MZ205" s="26" t="str">
        <f>IFERROR(Tableau17[[#This Row],[2008-T2-MACROEXTRDROITE]]/Tableau17[[#This Row],[2008-T2-MACROTOTALE]],"")</f>
        <v/>
      </c>
      <c r="NA205" s="26" t="str">
        <f>IFERROR(Tableau17[[#This Row],[2008-T2-MACRODROITE]]/Tableau17[[#This Row],[2008-T2-MACROTOTALE]],"")</f>
        <v/>
      </c>
      <c r="NB205" s="26" t="str">
        <f>IFERROR(Tableau17[[#This Row],[2008-T2-MACROCENTRE]]/Tableau17[[#This Row],[2008-T2-MACROTOTALE]],"")</f>
        <v/>
      </c>
      <c r="NC205" s="26" t="str">
        <f>IFERROR(Tableau17[[#This Row],[2008-T2-MACROGAUCHE]]/Tableau17[[#This Row],[2008-T2-MACROTOTALE]],"")</f>
        <v/>
      </c>
      <c r="ND205" s="26" t="str">
        <f>IFERROR(Tableau17[[#This Row],[2008-T2-MACROAUTRE]]/Tableau17[[#This Row],[2008-T2-MACROTOTALE]],"")</f>
        <v/>
      </c>
      <c r="NE205" s="26">
        <f>IFERROR(Tableau17[[#This Row],[2014-T1-MACROEXTRDROITE]]/Tableau17[[#This Row],[2014-T1-MACROTOTALE]],"")</f>
        <v>0.23456790123456789</v>
      </c>
      <c r="NF205" s="26">
        <f>IFERROR(Tableau17[[#This Row],[2014-T1-MACRODROITE]]/Tableau17[[#This Row],[2014-T1-MACROTOTALE]],"")</f>
        <v>0.42222222222222222</v>
      </c>
      <c r="NG205" s="26">
        <f>IFERROR(Tableau17[[#This Row],[2014-T1-MACROCENTRE]]/Tableau17[[#This Row],[2014-T1-MACROTOTALE]],"")</f>
        <v>4.9382716049382713E-2</v>
      </c>
      <c r="NH205" s="26">
        <f>IFERROR(Tableau17[[#This Row],[2014-T1-MACROGAUCHE]]/Tableau17[[#This Row],[2014-T1-MACROTOTALE]],"")</f>
        <v>0.29382716049382718</v>
      </c>
      <c r="NI205" s="26">
        <f>IFERROR(Tableau17[[#This Row],[2014-T1-MACROAUTRE]]/Tableau17[[#This Row],[2014-T1-MACROTOTALE]],"")</f>
        <v>0</v>
      </c>
      <c r="NJ205" s="26">
        <f>IFERROR(Tableau17[[#This Row],[2014-T2-MACROEXTRDROITE]]/Tableau17[[#This Row],[2014-T2-MACROTOTALE]],"")</f>
        <v>0.27450980392156865</v>
      </c>
      <c r="NK205" s="26">
        <f>IFERROR(Tableau17[[#This Row],[2014-T2-MACRODROITE]]/Tableau17[[#This Row],[2014-T2-MACROTOTALE]],"")</f>
        <v>0.37009803921568629</v>
      </c>
      <c r="NL205" s="26">
        <f>IFERROR(Tableau17[[#This Row],[2014-T2-MACROCENTRE]]/Tableau17[[#This Row],[2014-T2-MACROTOTALE]],"")</f>
        <v>0</v>
      </c>
      <c r="NM205" s="26">
        <f>IFERROR(Tableau17[[#This Row],[2014-T2-MACROGAUCHE]]/Tableau17[[#This Row],[2014-T2-MACROTOTALE]],"")</f>
        <v>0.35539215686274511</v>
      </c>
      <c r="NN205" s="26">
        <f>IFERROR(Tableau17[[#This Row],[2014-T2-MACROAUTRE]]/Tableau17[[#This Row],[2014-T2-MACROTOTALE]],"")</f>
        <v>0</v>
      </c>
      <c r="NO205" s="26">
        <f>IFERROR( Tableau17[[#This Row],[2015-T1-MACROEXTRDROITE]]/Tableau17[[#This Row],[2015-T1-MACROTOTALE]],"")</f>
        <v>0.38600000000000001</v>
      </c>
      <c r="NP205" s="26">
        <f>IFERROR(Tableau17[[#This Row],[2015-T1-MACRODROITE]]/Tableau17[[#This Row],[2015-T1-MACROTOTALE]],"")</f>
        <v>0.128</v>
      </c>
      <c r="NQ205" s="26">
        <f>IFERROR(Tableau17[[#This Row],[2015-T1-MACROCENTRE]]/Tableau17[[#This Row],[2015-T1-MACROTOTALE]],"")</f>
        <v>2.5999999999999999E-2</v>
      </c>
      <c r="NR205" s="26">
        <f>IFERROR(Tableau17[[#This Row],[2015-T1-MACROGAUCHE]]/Tableau17[[#This Row],[2015-T1-MACROTOTALE]],"")</f>
        <v>0.42599999999999999</v>
      </c>
      <c r="NS205" s="26">
        <f>IFERROR(Tableau17[[#This Row],[2015-T1-MACROAUTRE]]/Tableau17[[#This Row],[2015-T1-MACROTOTALE]],"")</f>
        <v>3.4000000000000002E-2</v>
      </c>
      <c r="NT205" s="26">
        <f>IFERROR(Tableau17[[#This Row],[2015-T2-MACROEXTRDROITE]]/Tableau17[[#This Row],[2015-T2-MACROTOTALE]],"")</f>
        <v>0.46031746031746029</v>
      </c>
      <c r="NU205" s="26">
        <f>IFERROR(Tableau17[[#This Row],[2015-T2-MACRODROITE]]/Tableau17[[#This Row],[2015-T2-MACROTOTALE]],"")</f>
        <v>0</v>
      </c>
      <c r="NV205" s="26">
        <f>IFERROR(Tableau17[[#This Row],[2015-T2-MACROCENTRE]]/Tableau17[[#This Row],[2015-T2-MACROTOTALE]],"")</f>
        <v>0</v>
      </c>
      <c r="NW205" s="26">
        <f>IFERROR(Tableau17[[#This Row],[2015-T2-MACROGAUCHE]]/Tableau17[[#This Row],[2015-T2-MACROTOTALE]],"")</f>
        <v>0.53968253968253965</v>
      </c>
      <c r="NX205" s="26">
        <f>IFERROR(Tableau17[[#This Row],[2015-T2-MACROAUTRE]]/Tableau17[[#This Row],[2015-T2-MACROTOTALE]],"")</f>
        <v>0</v>
      </c>
      <c r="NY205" s="26">
        <f>IFERROR(Tableau17[[#This Row],[2017-T1-MACROEXTRDROITE]]/Tableau17[[#This Row],[2017-T1-MACROTOTALE]],"")</f>
        <v>0.30829015544041449</v>
      </c>
      <c r="NZ205" s="26">
        <f>IFERROR(Tableau17[[#This Row],[2017-T1-MACRODROITE]]/Tableau17[[#This Row],[2017-T1-MACROTOTALE]],"")</f>
        <v>7.6424870466321237E-2</v>
      </c>
      <c r="OA205" s="26">
        <f>IFERROR(Tableau17[[#This Row],[2017-T1-MACROCENTRE]]/Tableau17[[#This Row],[2017-T1-MACROTOTALE]],"")</f>
        <v>0.16321243523316062</v>
      </c>
      <c r="OB205" s="26">
        <f>IFERROR(Tableau17[[#This Row],[2017-T1-MACROGAUCHE]]/Tableau17[[#This Row],[2017-T1-MACROTOTALE]],"")</f>
        <v>0.44430051813471505</v>
      </c>
      <c r="OC205" s="26">
        <f>IFERROR(Tableau17[[#This Row],[2017-T1-MACROAUTRE]]/Tableau17[[#This Row],[2017-T1-MACROTOTALE]],"")</f>
        <v>7.7720207253886009E-3</v>
      </c>
      <c r="OD205" s="26">
        <f>IFERROR(Tableau17[[#This Row],[2017-T2-MACROEXTRDROITE]]/Tableau17[[#This Row],[2017-T2-MACROTOTALE]],"")</f>
        <v>0.37113402061855671</v>
      </c>
      <c r="OE205" s="26">
        <f>IFERROR(Tableau17[[#This Row],[2017-T2-MACRODROITE]]/Tableau17[[#This Row],[2017-T2-MACROTOTALE]],"")</f>
        <v>0</v>
      </c>
      <c r="OF205" s="26">
        <f>IFERROR(Tableau17[[#This Row],[2017-T2-MACROCENTRE]]/Tableau17[[#This Row],[2017-T2-MACROTOTALE]],"")</f>
        <v>0.62886597938144329</v>
      </c>
      <c r="OG205" s="26">
        <f>IFERROR(Tableau17[[#This Row],[2017-T2-MACROGAUCHE]]/Tableau17[[#This Row],[2017-T2-MACROTOTALE]],"")</f>
        <v>0</v>
      </c>
      <c r="OH205" s="26">
        <f>IFERROR(Tableau17[[#This Row],[2017-T2-MACROAUTRE]]/Tableau17[[#This Row],[2017-T2-MACROTOTALE]],"")</f>
        <v>0</v>
      </c>
      <c r="OI205" s="26">
        <f>IFERROR(Tableau17[[#This Row],[2019-T1-MACROEXTRDROITE]]/Tableau17[[#This Row],[2019-T1-MACROTOTALE]],"")</f>
        <v>0.33566433566433568</v>
      </c>
      <c r="OJ205" s="26">
        <f>IFERROR(Tableau17[[#This Row],[2019-T1-MACRODROITE]]/Tableau17[[#This Row],[2019-T1-MACROTOTALE]],"")</f>
        <v>2.564102564102564E-2</v>
      </c>
      <c r="OK205" s="26">
        <f>IFERROR(Tableau17[[#This Row],[2019-T1-MACROCENTRE]]/Tableau17[[#This Row],[2019-T1-MACROTOTALE]],"")</f>
        <v>0.12121212121212122</v>
      </c>
      <c r="OL205" s="26">
        <f>IFERROR(Tableau17[[#This Row],[2019-T1-MACROGAUCHE]]/Tableau17[[#This Row],[2019-T1-MACROTOTALE]],"")</f>
        <v>0.44289044289044288</v>
      </c>
      <c r="OM205" s="26">
        <f>IFERROR(Tableau17[[#This Row],[2019-T1-MACROAUTRE]]/Tableau17[[#This Row],[2019-T1-MACROTOTALE]],"")</f>
        <v>7.4592074592074592E-2</v>
      </c>
      <c r="ON205" s="26">
        <f>IFERROR(Tableau17[[#This Row],[2020-T1-MACROEXTRDROITE]]/Tableau17[[#This Row],[2020-T1-MACROTOTALE]],"")</f>
        <v>0.17866004962779156</v>
      </c>
      <c r="OO205" s="26">
        <f>IFERROR(Tableau17[[#This Row],[2020-T1-MACRODROITE]]/Tableau17[[#This Row],[2020-T1-MACROTOTALE]],"")</f>
        <v>0.23821339950372208</v>
      </c>
      <c r="OP205" s="26">
        <f>IFERROR(Tableau17[[#This Row],[2020-T1-MACROCENTRE]]/Tableau17[[#This Row],[2020-T1-MACROTOTALE]],"")</f>
        <v>5.2109181141439205E-2</v>
      </c>
      <c r="OQ205" s="26">
        <f>IFERROR(Tableau17[[#This Row],[2020-T1-MACROGAUCHE]]/Tableau17[[#This Row],[2020-T1-MACROTOTALE]],"")</f>
        <v>0.53101736972704716</v>
      </c>
      <c r="OR205" s="26">
        <f>IFERROR(Tableau17[[#This Row],[2020-T1-MACROAUTRE]]/Tableau17[[#This Row],[2020-T1-MACROTOTALE]],"")</f>
        <v>0</v>
      </c>
      <c r="OS205" s="26">
        <f>IFERROR(Tableau17[[#This Row],[2017 (L)-T1-MACROEXTRDROITE]]/Tableau17[[#This Row],[2017 (L)-T1-MACROTOTALE]],"")</f>
        <v>0.23809523809523808</v>
      </c>
      <c r="OT205" s="26">
        <f>IFERROR(Tableau17[[#This Row],[2017 (L)-T1-MACRODROITE]]/Tableau17[[#This Row],[2017 (L)-T1-MACROTOTALE]],"")</f>
        <v>4.7619047619047616E-2</v>
      </c>
      <c r="OU205" s="26">
        <f>IFERROR(Tableau17[[#This Row],[2017 (L)-T1-MACROCENTRE]]/Tableau17[[#This Row],[2017 (L)-T1-MACROTOTALE]],"")</f>
        <v>0.1774891774891775</v>
      </c>
      <c r="OV205" s="26">
        <f>IFERROR(Tableau17[[#This Row],[2017 (L)-T1-MACROGAUCHE]]/Tableau17[[#This Row],[2017 (L)-T1-MACROTOTALE]],"")</f>
        <v>0.50432900432900429</v>
      </c>
      <c r="OW205" s="26">
        <f>IFERROR(Tableau17[[#This Row],[2017 (L)-T1-MACROAUTRE]]/Tableau17[[#This Row],[2017 (L)-T1-MACROTOTALE]],"")</f>
        <v>3.2467532467532464E-2</v>
      </c>
      <c r="OX205" s="26">
        <f>IFERROR(Tableau17[[#This Row],[2017 (L)-T2-MACROEXTRDROITE]]/Tableau17[[#This Row],[2017 (L)-T2-MACROTOTALE]],"")</f>
        <v>0</v>
      </c>
      <c r="OY205" s="26">
        <f>IFERROR(Tableau17[[#This Row],[2017 (L)-T2-MACRODROITE]]/Tableau17[[#This Row],[2017 (L)-T2-MACROTOTALE]],"")</f>
        <v>0</v>
      </c>
      <c r="OZ205" s="26">
        <f>IFERROR(Tableau17[[#This Row],[2017 (L)-T2-MACROCENTRE]]/Tableau17[[#This Row],[2017 (L)-T2-MACROTOTALE]],"")</f>
        <v>0.31564245810055863</v>
      </c>
      <c r="PA205" s="26">
        <f>IFERROR(Tableau17[[#This Row],[2017 (L)-T2-MACROGAUCHE]]/Tableau17[[#This Row],[2017 (L)-T2-MACROTOTALE]],"")</f>
        <v>0.68435754189944131</v>
      </c>
      <c r="PB205" s="26">
        <f>IFERROR(Tableau17[[#This Row],[2017 (L)-T2-MACROAUTRE]]/Tableau17[[#This Row],[2017 (L)-T2-MACROTOTALE]],"")</f>
        <v>0</v>
      </c>
      <c r="PC205" s="26">
        <f>IFERROR(Tableau17[[#This Row],[2008_T1_PROCUS]]/Tableau17[[#This Row],[2008_T1_INSCRITS]],0)</f>
        <v>6.1224489795918364E-3</v>
      </c>
      <c r="PD205" s="26">
        <f>IFERROR(Tableau17[[#This Row],[2008_T2_PROCUS]]/Tableau17[[#This Row],[2008_T2_INSCRITS]],0)</f>
        <v>0</v>
      </c>
      <c r="PE205" s="26">
        <f>Tableau17[[#This Row],[2014_T1_PROCUS]]/Tableau17[[#This Row],[2014_T1_INSCRITS]]</f>
        <v>1.1061946902654867E-2</v>
      </c>
      <c r="PF205" s="26">
        <f>IFERROR(Tableau17[[#This Row],[2014_T2_PROCUS]]/Tableau17[[#This Row],[2014_T2_INSCRITS]],0)</f>
        <v>4.4247787610619468E-3</v>
      </c>
    </row>
    <row r="206" spans="1:422" hidden="1" x14ac:dyDescent="0.2">
      <c r="A206" s="1">
        <v>4</v>
      </c>
      <c r="B206" s="1" t="s">
        <v>353</v>
      </c>
      <c r="C206" s="1" t="s">
        <v>367</v>
      </c>
      <c r="D206" s="1" t="s">
        <v>367</v>
      </c>
      <c r="E206" s="1">
        <v>856</v>
      </c>
      <c r="F206" s="1">
        <v>5.3851829999999996</v>
      </c>
      <c r="G206" s="1">
        <v>43.254162999999998</v>
      </c>
      <c r="H206" s="3">
        <v>1334</v>
      </c>
      <c r="I206" s="3">
        <v>284</v>
      </c>
      <c r="L206" s="1">
        <v>37</v>
      </c>
      <c r="M206" s="1">
        <v>7</v>
      </c>
      <c r="P206" s="1">
        <v>142</v>
      </c>
      <c r="Q206" s="1">
        <v>69</v>
      </c>
      <c r="R206" s="1">
        <v>82</v>
      </c>
      <c r="S206" s="1">
        <v>85</v>
      </c>
      <c r="T206" s="1">
        <v>65</v>
      </c>
      <c r="U206" s="1">
        <v>487</v>
      </c>
      <c r="V206" s="1">
        <v>1271</v>
      </c>
      <c r="W206" s="1">
        <v>741</v>
      </c>
      <c r="X206" s="1">
        <v>14</v>
      </c>
      <c r="Y206" s="2">
        <v>0.58300551</v>
      </c>
      <c r="AB206" s="1">
        <v>0</v>
      </c>
      <c r="AD206" s="1">
        <v>1334</v>
      </c>
      <c r="AE206" s="1">
        <v>493</v>
      </c>
      <c r="AF206" s="2">
        <v>0.36956522000000003</v>
      </c>
      <c r="AG206" s="1">
        <f t="shared" si="3"/>
        <v>284</v>
      </c>
      <c r="AH206" s="1">
        <v>1283</v>
      </c>
      <c r="AI206" s="1">
        <v>748</v>
      </c>
      <c r="AJ206" s="1">
        <v>16</v>
      </c>
      <c r="AK206" s="2">
        <v>0.58300856999999995</v>
      </c>
      <c r="AN206" s="1">
        <v>0</v>
      </c>
      <c r="AP206" s="1">
        <v>1285</v>
      </c>
      <c r="AQ206" s="1">
        <v>664</v>
      </c>
      <c r="AR206" s="2">
        <v>0.51673152</v>
      </c>
      <c r="AS206" s="1">
        <v>1284</v>
      </c>
      <c r="AT206" s="1">
        <v>645</v>
      </c>
      <c r="AU206" s="2">
        <v>0.50233645000000005</v>
      </c>
      <c r="AV206" s="1">
        <v>1335</v>
      </c>
      <c r="AW206" s="1">
        <v>695</v>
      </c>
      <c r="AX206" s="2">
        <v>0.52059924999999996</v>
      </c>
      <c r="AY206" s="1">
        <v>1333</v>
      </c>
      <c r="AZ206" s="1">
        <v>594</v>
      </c>
      <c r="BA206" s="2">
        <v>0.44561139999999999</v>
      </c>
      <c r="BB206" s="1">
        <v>1336</v>
      </c>
      <c r="BC206" s="1">
        <v>1093</v>
      </c>
      <c r="BD206" s="2">
        <v>0.81811376999999996</v>
      </c>
      <c r="BE206" s="1">
        <v>1335</v>
      </c>
      <c r="BF206" s="1">
        <v>998</v>
      </c>
      <c r="BG206" s="2">
        <v>0.74756553999999997</v>
      </c>
      <c r="BH206" s="1">
        <v>1311</v>
      </c>
      <c r="BI206" s="1">
        <v>728</v>
      </c>
      <c r="BJ206" s="2">
        <v>0.5553013</v>
      </c>
      <c r="BK206" s="1">
        <v>51</v>
      </c>
      <c r="BN206" s="1">
        <v>32</v>
      </c>
      <c r="BO206" s="1">
        <v>44</v>
      </c>
      <c r="BP206" s="1">
        <v>400</v>
      </c>
      <c r="BQ206" s="1">
        <v>192</v>
      </c>
      <c r="BR206" s="1">
        <v>719</v>
      </c>
      <c r="BZ206" s="1">
        <v>40</v>
      </c>
      <c r="CB206" s="1">
        <v>40</v>
      </c>
      <c r="CC206" s="1">
        <v>131</v>
      </c>
      <c r="CD206" s="1">
        <v>382</v>
      </c>
      <c r="CE206" s="1">
        <v>127</v>
      </c>
      <c r="CF206" s="1">
        <v>720</v>
      </c>
      <c r="CM206" s="1">
        <v>6</v>
      </c>
      <c r="CN206" s="1">
        <v>46</v>
      </c>
      <c r="CO206" s="1">
        <v>92</v>
      </c>
      <c r="CP206" s="1">
        <v>177</v>
      </c>
      <c r="CQ206" s="1">
        <v>52</v>
      </c>
      <c r="CT206" s="1">
        <v>258</v>
      </c>
      <c r="CW206" s="1">
        <v>631</v>
      </c>
      <c r="CY206" s="1">
        <v>189</v>
      </c>
      <c r="DA206" s="1">
        <v>411</v>
      </c>
      <c r="DC206" s="1">
        <v>600</v>
      </c>
      <c r="DD206" s="1">
        <v>20</v>
      </c>
      <c r="DE206" s="1">
        <v>1</v>
      </c>
      <c r="DF206" s="1">
        <v>12</v>
      </c>
      <c r="DI206" s="1">
        <v>41</v>
      </c>
      <c r="DJ206" s="1">
        <v>0</v>
      </c>
      <c r="DK206" s="1">
        <v>4</v>
      </c>
      <c r="DL206" s="1">
        <v>58</v>
      </c>
      <c r="DM206" s="1">
        <v>96</v>
      </c>
      <c r="DN206" s="1">
        <v>176</v>
      </c>
      <c r="DQ206" s="1">
        <v>2</v>
      </c>
      <c r="DR206" s="1">
        <v>262</v>
      </c>
      <c r="DS206" s="1">
        <v>15</v>
      </c>
      <c r="DU206" s="1">
        <v>687</v>
      </c>
      <c r="DX206" s="1">
        <v>255</v>
      </c>
      <c r="DZ206" s="1">
        <v>300</v>
      </c>
      <c r="EA206" s="1">
        <v>555</v>
      </c>
      <c r="EB206" s="1">
        <v>5</v>
      </c>
      <c r="EC206" s="1">
        <v>7</v>
      </c>
      <c r="ED206" s="1">
        <v>1</v>
      </c>
      <c r="EE206" s="1">
        <v>41</v>
      </c>
      <c r="EF206" s="1">
        <v>351</v>
      </c>
      <c r="EG206" s="1">
        <v>47</v>
      </c>
      <c r="EH206" s="1">
        <v>15</v>
      </c>
      <c r="EI206" s="1">
        <v>180</v>
      </c>
      <c r="EJ206" s="1">
        <v>145</v>
      </c>
      <c r="EK206" s="1">
        <v>285</v>
      </c>
      <c r="EL206" s="1">
        <v>6</v>
      </c>
      <c r="EM206" s="1">
        <v>1083</v>
      </c>
      <c r="EN206" s="1">
        <v>274</v>
      </c>
      <c r="EO206" s="1">
        <v>637</v>
      </c>
      <c r="EP206" s="1">
        <v>911</v>
      </c>
      <c r="EQ206" s="1">
        <v>1</v>
      </c>
      <c r="ER206" s="1">
        <v>0</v>
      </c>
      <c r="ES206" s="1">
        <v>7</v>
      </c>
      <c r="ET206" s="1">
        <v>22</v>
      </c>
      <c r="EU206" s="1">
        <v>1</v>
      </c>
      <c r="EV206" s="1">
        <v>141</v>
      </c>
      <c r="EW206" s="1">
        <v>80</v>
      </c>
      <c r="EX206" s="1">
        <v>0</v>
      </c>
      <c r="EY206" s="1">
        <v>10</v>
      </c>
      <c r="EZ206" s="1">
        <v>16</v>
      </c>
      <c r="FA206" s="1">
        <v>0</v>
      </c>
      <c r="FB206" s="1">
        <v>0</v>
      </c>
      <c r="FC206" s="1">
        <v>0</v>
      </c>
      <c r="FD206" s="1">
        <v>0</v>
      </c>
      <c r="FE206" s="1">
        <v>0</v>
      </c>
      <c r="FF206" s="1">
        <v>0</v>
      </c>
      <c r="FG206" s="1">
        <v>0</v>
      </c>
      <c r="FH206" s="1">
        <v>21</v>
      </c>
      <c r="FI206" s="1">
        <v>0</v>
      </c>
      <c r="FJ206" s="1">
        <v>40</v>
      </c>
      <c r="FK206" s="1">
        <v>14</v>
      </c>
      <c r="FL206" s="1">
        <v>0</v>
      </c>
      <c r="FM206" s="1">
        <v>103</v>
      </c>
      <c r="FN206" s="1">
        <v>14</v>
      </c>
      <c r="FO206" s="1">
        <v>3</v>
      </c>
      <c r="FP206" s="1">
        <v>218</v>
      </c>
      <c r="FQ206" s="1">
        <v>0</v>
      </c>
      <c r="FR206" s="1">
        <f>SUM(Tableau17[[#This Row],[2019-T1-ALEXANDRE Audric]:[2019-T1-MARIE Florie]])</f>
        <v>691</v>
      </c>
      <c r="FS206" s="1">
        <v>44</v>
      </c>
      <c r="FT206" s="1">
        <v>451</v>
      </c>
      <c r="FU206" s="1">
        <v>0</v>
      </c>
      <c r="FV206" s="1">
        <v>224</v>
      </c>
      <c r="FW206" s="1">
        <v>0</v>
      </c>
      <c r="FX206" s="1">
        <v>719</v>
      </c>
      <c r="GD206" s="1">
        <v>0</v>
      </c>
      <c r="GE206" s="1">
        <v>131</v>
      </c>
      <c r="GF206" s="1">
        <v>382</v>
      </c>
      <c r="GG206" s="1">
        <v>0</v>
      </c>
      <c r="GH206" s="1">
        <v>207</v>
      </c>
      <c r="GI206" s="1">
        <v>0</v>
      </c>
      <c r="GJ206" s="1">
        <v>720</v>
      </c>
      <c r="GP206" s="1">
        <v>0</v>
      </c>
      <c r="GQ206" s="1">
        <v>177</v>
      </c>
      <c r="GR206" s="1">
        <v>264</v>
      </c>
      <c r="GS206" s="1">
        <v>52</v>
      </c>
      <c r="GT206" s="1">
        <v>138</v>
      </c>
      <c r="GU206" s="1">
        <v>0</v>
      </c>
      <c r="GV206" s="1">
        <v>631</v>
      </c>
      <c r="GW206" s="1">
        <v>189</v>
      </c>
      <c r="GX206" s="1">
        <v>411</v>
      </c>
      <c r="GY206" s="1">
        <v>0</v>
      </c>
      <c r="GZ206" s="1">
        <v>0</v>
      </c>
      <c r="HA206" s="1">
        <v>0</v>
      </c>
      <c r="HB206" s="1">
        <v>600</v>
      </c>
      <c r="HC206" s="1">
        <v>229</v>
      </c>
      <c r="HD206" s="1">
        <v>351</v>
      </c>
      <c r="HE206" s="1">
        <v>285</v>
      </c>
      <c r="HF206" s="1">
        <v>203</v>
      </c>
      <c r="HG206" s="1">
        <v>15</v>
      </c>
      <c r="HH206" s="1">
        <v>1083</v>
      </c>
      <c r="HI206" s="1">
        <v>274</v>
      </c>
      <c r="HJ206" s="1">
        <v>0</v>
      </c>
      <c r="HK206" s="1">
        <v>637</v>
      </c>
      <c r="HL206" s="1">
        <v>0</v>
      </c>
      <c r="HM206" s="1">
        <v>0</v>
      </c>
      <c r="HN206" s="1">
        <v>911</v>
      </c>
      <c r="HO206" s="1">
        <v>173</v>
      </c>
      <c r="HP206" s="1">
        <v>94</v>
      </c>
      <c r="HQ206" s="1">
        <v>218</v>
      </c>
      <c r="HR206" s="1">
        <v>195</v>
      </c>
      <c r="HS206" s="1">
        <v>29</v>
      </c>
      <c r="HT206" s="1">
        <v>709</v>
      </c>
      <c r="HU206" s="1">
        <v>82</v>
      </c>
      <c r="HV206" s="1">
        <v>179</v>
      </c>
      <c r="HW206" s="1">
        <v>69</v>
      </c>
      <c r="HX206" s="1">
        <v>157</v>
      </c>
      <c r="HY206" s="1">
        <v>0</v>
      </c>
      <c r="HZ206" s="1">
        <v>487</v>
      </c>
      <c r="IA206" s="1">
        <v>108</v>
      </c>
      <c r="IB206" s="1">
        <v>176</v>
      </c>
      <c r="IC206" s="1">
        <v>262</v>
      </c>
      <c r="ID206" s="1">
        <v>138</v>
      </c>
      <c r="IE206" s="1">
        <v>3</v>
      </c>
      <c r="IF206" s="1">
        <v>687</v>
      </c>
      <c r="IG206" s="1">
        <v>0</v>
      </c>
      <c r="IH206" s="1">
        <v>255</v>
      </c>
      <c r="II206" s="1">
        <v>300</v>
      </c>
      <c r="IJ206" s="1">
        <v>0</v>
      </c>
      <c r="IK206" s="1">
        <v>0</v>
      </c>
      <c r="IL206" s="1">
        <v>555</v>
      </c>
      <c r="IM206" s="26">
        <f>IFERROR(Tableau17[[#This Row],[LDIV]]/Tableau17[[#This Row],[Total général]],"")</f>
        <v>0</v>
      </c>
      <c r="IN206" s="26">
        <f>IFERROR(Tableau17[[#This Row],[LDVC]]/Tableau17[[#This Row],[Total général]],"")</f>
        <v>0</v>
      </c>
      <c r="IO206" s="26">
        <f>IFERROR(Tableau17[[#This Row],[LDVD]]/Tableau17[[#This Row],[Total général]],"")</f>
        <v>7.5975359342915813E-2</v>
      </c>
      <c r="IP206" s="26">
        <f>IFERROR(Tableau17[[#This Row],[LDVG]]/Tableau17[[#This Row],[Total général]],"")</f>
        <v>1.4373716632443531E-2</v>
      </c>
      <c r="IQ206" s="26">
        <f>IFERROR(Tableau17[[#This Row],[LEXD]]/Tableau17[[#This Row],[Total général]],"")</f>
        <v>0</v>
      </c>
      <c r="IR206" s="26">
        <f>IFERROR(Tableau17[[#This Row],[LEXG]]/Tableau17[[#This Row],[Total général]],"")</f>
        <v>0</v>
      </c>
      <c r="IS206" s="26">
        <f>IFERROR(Tableau17[[#This Row],[LLR]]/Tableau17[[#This Row],[Total général]],"")</f>
        <v>0.29158110882956878</v>
      </c>
      <c r="IT206" s="26">
        <f>IFERROR(Tableau17[[#This Row],[LREM]]/Tableau17[[#This Row],[Total général]],"")</f>
        <v>0.14168377823408623</v>
      </c>
      <c r="IU206" s="26">
        <f>IFERROR(Tableau17[[#This Row],[LRN]]/Tableau17[[#This Row],[Total général]],"")</f>
        <v>0.16837782340862423</v>
      </c>
      <c r="IV206" s="26">
        <f>IFERROR(Tableau17[[#This Row],[LUG]]/Tableau17[[#This Row],[Total général]],"")</f>
        <v>0.17453798767967146</v>
      </c>
      <c r="IW206" s="26">
        <f>IFERROR(Tableau17[[#This Row],[LVEC]]/Tableau17[[#This Row],[Total général]],"")</f>
        <v>0.13347022587268995</v>
      </c>
      <c r="IX206" s="26">
        <f>IFERROR(Tableau17[[#This Row],[2008-T1-LCMD]]/Tableau17[[#This Row],[2008-T1-TOTAL]],"")</f>
        <v>7.0931849791376914E-2</v>
      </c>
      <c r="IY206" s="26">
        <f>IFERROR(Tableau17[[#This Row],[2008-T1-LDVD]]/Tableau17[[#This Row],[2008-T1-TOTAL]],"")</f>
        <v>0</v>
      </c>
      <c r="IZ206" s="26">
        <f>IFERROR(Tableau17[[#This Row],[2008-T1-LEXD]]/Tableau17[[#This Row],[2008-T1-TOTAL]],"")</f>
        <v>0</v>
      </c>
      <c r="JA206" s="26">
        <f>IFERROR(Tableau17[[#This Row],[2008-T1-LEXG]]/Tableau17[[#This Row],[2008-T1-TOTAL]],"")</f>
        <v>4.4506258692628649E-2</v>
      </c>
      <c r="JB206" s="26">
        <f>IFERROR(Tableau17[[#This Row],[2008-T1-LFN]]/Tableau17[[#This Row],[2008-T1-TOTAL]],"")</f>
        <v>6.1196105702364396E-2</v>
      </c>
      <c r="JC206" s="26">
        <f>IFERROR(Tableau17[[#This Row],[2008-T1-LMAJ]]/Tableau17[[#This Row],[2008-T1-TOTAL]],"")</f>
        <v>0.55632823365785811</v>
      </c>
      <c r="JD206" s="26">
        <f>IFERROR(Tableau17[[#This Row],[2008-T1-LUG]]/Tableau17[[#This Row],[2008-T1-TOTAL]],"")</f>
        <v>0.26703755215577191</v>
      </c>
      <c r="JE206" s="26" t="str">
        <f>IFERROR(Tableau17[[#This Row],[2008-T2-LFN]]/Tableau17[[#This Row],[2008-T2-TOTAL]],"")</f>
        <v/>
      </c>
      <c r="JF206" s="26" t="str">
        <f>IFERROR(Tableau17[[#This Row],[2008-T2-LGC]]/Tableau17[[#This Row],[2008-T2-TOTAL]],"")</f>
        <v/>
      </c>
      <c r="JG206" s="26" t="str">
        <f>IFERROR(Tableau17[[#This Row],[2008-T2-LMAJ]]/Tableau17[[#This Row],[2008-T2-TOTAL]],"")</f>
        <v/>
      </c>
      <c r="JH206" s="26" t="str">
        <f>IFERROR(Tableau17[[#This Row],[2008-T2-LUG]]/Tableau17[[#This Row],[2008-T2-TOTAL]],"")</f>
        <v/>
      </c>
      <c r="JI206" s="26">
        <f>IFERROR(Tableau17[[#This Row],[2014-T1-LDIV]]/Tableau17[[#This Row],[2014-T1-TOTAL]],"")</f>
        <v>0</v>
      </c>
      <c r="JJ206" s="26">
        <f>IFERROR(Tableau17[[#This Row],[2014-T1-LDVD]]/Tableau17[[#This Row],[2014-T1-TOTAL]],"")</f>
        <v>0</v>
      </c>
      <c r="JK206" s="26">
        <f>IFERROR(Tableau17[[#This Row],[2014-T1-LDVG]]/Tableau17[[#This Row],[2014-T1-TOTAL]],"")</f>
        <v>5.5555555555555552E-2</v>
      </c>
      <c r="JL206" s="26">
        <f>IFERROR(Tableau17[[#This Row],[2014-T1-LEXG]]/Tableau17[[#This Row],[2014-T1-TOTAL]],"")</f>
        <v>0</v>
      </c>
      <c r="JM206" s="26">
        <f>IFERROR(Tableau17[[#This Row],[2014-T1-LFG]]/Tableau17[[#This Row],[2014-T1-TOTAL]],"")</f>
        <v>5.5555555555555552E-2</v>
      </c>
      <c r="JN206" s="26">
        <f>IFERROR(Tableau17[[#This Row],[2014-T1-LFN]]/Tableau17[[#This Row],[2014-T1-TOTAL]],"")</f>
        <v>0.18194444444444444</v>
      </c>
      <c r="JO206" s="26">
        <f>IFERROR(Tableau17[[#This Row],[2014-T1-LUD]]/Tableau17[[#This Row],[2014-T1-TOTAL]],"")</f>
        <v>0.53055555555555556</v>
      </c>
      <c r="JP206" s="26">
        <f>IFERROR(Tableau17[[#This Row],[2014-T1-LUG]]/Tableau17[[#This Row],[2014-T1-TOTAL]],"")</f>
        <v>0.1763888888888889</v>
      </c>
      <c r="JQ206" s="26" t="str">
        <f>IFERROR(Tableau17[[#This Row],[2014-T2-LFN]]/Tableau17[[#This Row],[2014-T2-TOTAL]],"")</f>
        <v/>
      </c>
      <c r="JR206" s="26" t="str">
        <f>IFERROR(Tableau17[[#This Row],[2014-T2-LUD]]/Tableau17[[#This Row],[2014-T2-TOTAL]],"")</f>
        <v/>
      </c>
      <c r="JS206" s="26" t="str">
        <f>IFERROR(Tableau17[[#This Row],[2014-T2-LUG]]/Tableau17[[#This Row],[2014-T2-TOTAL]],"")</f>
        <v/>
      </c>
      <c r="JT206" s="26">
        <f>IFERROR(Tableau17[[#This Row],[2015-T1-BC-DIV]]/Tableau17[[#This Row],[2015-T1-TOTAL]],"")</f>
        <v>0</v>
      </c>
      <c r="JU206" s="26">
        <f>IFERROR(Tableau17[[#This Row],[2015-T1-BC-DLF]]/Tableau17[[#This Row],[2015-T1-TOTAL]],"")</f>
        <v>0</v>
      </c>
      <c r="JV206" s="26">
        <f>IFERROR(Tableau17[[#This Row],[2015-T1-BC-DVD]]/Tableau17[[#This Row],[2015-T1-TOTAL]],"")</f>
        <v>9.5087163232963554E-3</v>
      </c>
      <c r="JW206" s="26">
        <f>IFERROR(Tableau17[[#This Row],[2015-T1-BC-DVG]]/Tableau17[[#This Row],[2015-T1-TOTAL]],"")</f>
        <v>7.2900158478605384E-2</v>
      </c>
      <c r="JX206" s="26">
        <f>IFERROR(Tableau17[[#This Row],[2015-T1-BC-FG]]/Tableau17[[#This Row],[2015-T1-TOTAL]],"")</f>
        <v>0.14580031695721077</v>
      </c>
      <c r="JY206" s="26">
        <f>IFERROR(Tableau17[[#This Row],[2015-T1-BC-FN]]/Tableau17[[#This Row],[2015-T1-TOTAL]],"")</f>
        <v>0.28050713153724249</v>
      </c>
      <c r="JZ206" s="26">
        <f>IFERROR(Tableau17[[#This Row],[2015-T1-BC-MDM]]/Tableau17[[#This Row],[2015-T1-TOTAL]],"")</f>
        <v>8.2408874801901746E-2</v>
      </c>
      <c r="KA206" s="26">
        <f>IFERROR(Tableau17[[#This Row],[2015-T1-BC-RDG]]/Tableau17[[#This Row],[2015-T1-TOTAL]],"")</f>
        <v>0</v>
      </c>
      <c r="KB206" s="26">
        <f>IFERROR(Tableau17[[#This Row],[2015-T1-BC-SOC]]/Tableau17[[#This Row],[2015-T1-TOTAL]],"")</f>
        <v>0</v>
      </c>
      <c r="KC206" s="26">
        <f>IFERROR(Tableau17[[#This Row],[2015-T1-BC-UD]]/Tableau17[[#This Row],[2015-T1-TOTAL]],"")</f>
        <v>0.40887480190174325</v>
      </c>
      <c r="KD206" s="26">
        <f>IFERROR(Tableau17[[#This Row],[2015-T1-BC-UG]]/Tableau17[[#This Row],[2015-T1-TOTAL]],"")</f>
        <v>0</v>
      </c>
      <c r="KE206" s="26">
        <f>IFERROR(Tableau17[[#This Row],[2015-T1-BC-VEC]]/Tableau17[[#This Row],[2015-T1-TOTAL]],"")</f>
        <v>0</v>
      </c>
      <c r="KF206" s="26">
        <f>IFERROR(Tableau17[[#This Row],[2015-T2-BC-DVG]]/Tableau17[[#This Row],[2015-T2-TOTAL]],"")</f>
        <v>0</v>
      </c>
      <c r="KG206" s="26">
        <f>IFERROR(Tableau17[[#This Row],[2015-T2-BC-FN]]/Tableau17[[#This Row],[2015-T2-TOTAL]],"")</f>
        <v>0.315</v>
      </c>
      <c r="KH206" s="26">
        <f>IFERROR(Tableau17[[#This Row],[2015-T2-BC-SOC]]/Tableau17[[#This Row],[2015-T2-TOTAL]],"")</f>
        <v>0</v>
      </c>
      <c r="KI206" s="26">
        <f>IFERROR(Tableau17[[#This Row],[2015-T2-BC-UD]]/Tableau17[[#This Row],[2015-T2-TOTAL]],"")</f>
        <v>0.68500000000000005</v>
      </c>
      <c r="KJ206" s="26">
        <f>IFERROR(Tableau17[[#This Row],[2015-T2-BC-UG]]/Tableau17[[#This Row],[2015-T2-TOTAL]],"")</f>
        <v>0</v>
      </c>
      <c r="KK206" s="26">
        <f>IFERROR(Tableau17[[#This Row],[2017 (L)-T1-COM]]/Tableau17[[#This Row],[2017 (L)-T1-TOTAL]],"")</f>
        <v>2.9112081513828238E-2</v>
      </c>
      <c r="KL206" s="26">
        <f>IFERROR(Tableau17[[#This Row],[2017 (L)-T1-DIV]]/Tableau17[[#This Row],[2017 (L)-T1-TOTAL]],"")</f>
        <v>1.455604075691412E-3</v>
      </c>
      <c r="KM206" s="26">
        <f>IFERROR(Tableau17[[#This Row],[2017 (L)-T1-DLF]]/Tableau17[[#This Row],[2017 (L)-T1-TOTAL]],"")</f>
        <v>1.7467248908296942E-2</v>
      </c>
      <c r="KN206" s="26">
        <f>IFERROR(Tableau17[[#This Row],[2017 (L)-T1-DVD]]/Tableau17[[#This Row],[2017 (L)-T1-TOTAL]],"")</f>
        <v>0</v>
      </c>
      <c r="KO206" s="26">
        <f>IFERROR(Tableau17[[#This Row],[2017 (L)-T1-DVG]]/Tableau17[[#This Row],[2017 (L)-T1-TOTAL]],"")</f>
        <v>0</v>
      </c>
      <c r="KP206" s="26">
        <f>IFERROR(Tableau17[[#This Row],[2017 (L)-T1-ECO]]/Tableau17[[#This Row],[2017 (L)-T1-TOTAL]],"")</f>
        <v>5.9679767103347887E-2</v>
      </c>
      <c r="KQ206" s="26">
        <f>IFERROR(Tableau17[[#This Row],[2017 (L)-T1-EXD]]/Tableau17[[#This Row],[2017 (L)-T1-TOTAL]],"")</f>
        <v>0</v>
      </c>
      <c r="KR206" s="26">
        <f>IFERROR(Tableau17[[#This Row],[2017 (L)-T1-EXG]]/Tableau17[[#This Row],[2017 (L)-T1-TOTAL]],"")</f>
        <v>5.822416302765648E-3</v>
      </c>
      <c r="KS206" s="26">
        <f>IFERROR(Tableau17[[#This Row],[2017 (L)-T1-FI]]/Tableau17[[#This Row],[2017 (L)-T1-TOTAL]],"")</f>
        <v>8.442503639010189E-2</v>
      </c>
      <c r="KT206" s="26">
        <f>IFERROR(Tableau17[[#This Row],[2017 (L)-T1-FN]]/Tableau17[[#This Row],[2017 (L)-T1-TOTAL]],"")</f>
        <v>0.13973799126637554</v>
      </c>
      <c r="KU206" s="26">
        <f>IFERROR(Tableau17[[#This Row],[2017 (L)-T1-LR]]/Tableau17[[#This Row],[2017 (L)-T1-TOTAL]],"")</f>
        <v>0.25618631732168851</v>
      </c>
      <c r="KV206" s="26">
        <f>IFERROR(Tableau17[[#This Row],[2017 (L)-T1-MDM]]/Tableau17[[#This Row],[2017 (L)-T1-TOTAL]],"")</f>
        <v>0</v>
      </c>
      <c r="KW206" s="26">
        <f>IFERROR(Tableau17[[#This Row],[2017 (L)-T1-RDG]]/Tableau17[[#This Row],[2017 (L)-T1-TOTAL]],"")</f>
        <v>0</v>
      </c>
      <c r="KX206" s="26">
        <f>IFERROR(Tableau17[[#This Row],[2017 (L)-T1-REG]]/Tableau17[[#This Row],[2017 (L)-T1-TOTAL]],"")</f>
        <v>2.911208151382824E-3</v>
      </c>
      <c r="KY206" s="26">
        <f>IFERROR(Tableau17[[#This Row],[2017 (L)-T1-REM]]/Tableau17[[#This Row],[2017 (L)-T1-TOTAL]],"")</f>
        <v>0.38136826783114991</v>
      </c>
      <c r="KZ206" s="26">
        <f>IFERROR(Tableau17[[#This Row],[2017 (L)-T1-SOC]]/Tableau17[[#This Row],[2017 (L)-T1-TOTAL]],"")</f>
        <v>2.1834061135371178E-2</v>
      </c>
      <c r="LA206" s="26">
        <f>IFERROR(Tableau17[[#This Row],[2017 (L)-T1-UDI]]/Tableau17[[#This Row],[2017 (L)-T1-TOTAL]],"")</f>
        <v>0</v>
      </c>
      <c r="LB206" s="26">
        <f>IFERROR(Tableau17[[#This Row],[2017 (L)-T2-FI]]/Tableau17[[#This Row],[2017 (L)-T2-TOTAL]],"")</f>
        <v>0</v>
      </c>
      <c r="LC206" s="26">
        <f>IFERROR(Tableau17[[#This Row],[2017 (L)-T2-FN]]/Tableau17[[#This Row],[2017 (L)-T2-TOTAL]],"")</f>
        <v>0</v>
      </c>
      <c r="LD206" s="26">
        <f>IFERROR(Tableau17[[#This Row],[2017 (L)-T2-LR]]/Tableau17[[#This Row],[2017 (L)-T2-TOTAL]],"")</f>
        <v>0.45945945945945948</v>
      </c>
      <c r="LE206" s="26">
        <f>IFERROR(Tableau17[[#This Row],[2017 (L)-T2-MDM]]/Tableau17[[#This Row],[2017 (L)-T2-TOTAL]],"")</f>
        <v>0</v>
      </c>
      <c r="LF206" s="26">
        <f>IFERROR(Tableau17[[#This Row],[2017 (L)-T2-REM]]/Tableau17[[#This Row],[2017 (L)-T2-TOTAL]],"")</f>
        <v>0.54054054054054057</v>
      </c>
      <c r="LG206" s="26">
        <f>IFERROR(Tableau17[[#This Row],[2017-T1-ARTHAUD Nathalie]]/Tableau17[[#This Row],[2017-T1-TOTAL]],"")</f>
        <v>4.6168051708217915E-3</v>
      </c>
      <c r="LH206" s="26">
        <f>IFERROR(Tableau17[[#This Row],[2017-T1-ASSELINEAU Fran]]/Tableau17[[#This Row],[2017-T1-TOTAL]],"")</f>
        <v>6.4635272391505077E-3</v>
      </c>
      <c r="LI206" s="26">
        <f>IFERROR(Tableau17[[#This Row],[2017-T1-CHEMINADE Jacques]]/Tableau17[[#This Row],[2017-T1-TOTAL]],"")</f>
        <v>9.2336103416435823E-4</v>
      </c>
      <c r="LJ206" s="26">
        <f>IFERROR(Tableau17[[#This Row],[2017-T1-DUPONT-AIGNAN Nicolas]]/Tableau17[[#This Row],[2017-T1-TOTAL]],"")</f>
        <v>3.7857802400738688E-2</v>
      </c>
      <c r="LK206" s="26">
        <f>IFERROR(Tableau17[[#This Row],[2017-T1-FILLON Fran]]/Tableau17[[#This Row],[2017-T1-TOTAL]],"")</f>
        <v>0.32409972299168976</v>
      </c>
      <c r="LL206" s="26">
        <f>IFERROR(Tableau17[[#This Row],[2017-T1-HAMON Beno]]/Tableau17[[#This Row],[2017-T1-TOTAL]],"")</f>
        <v>4.339796860572484E-2</v>
      </c>
      <c r="LM206" s="26">
        <f>IFERROR(Tableau17[[#This Row],[2017-T1-LASSALLE Jean]]/Tableau17[[#This Row],[2017-T1-TOTAL]],"")</f>
        <v>1.3850415512465374E-2</v>
      </c>
      <c r="LN206" s="26">
        <f>IFERROR(Tableau17[[#This Row],[2017-T1-LE PEN Marine]]/Tableau17[[#This Row],[2017-T1-TOTAL]],"")</f>
        <v>0.16620498614958448</v>
      </c>
      <c r="LO206" s="26">
        <f>IFERROR(Tableau17[[#This Row],[2017-T1-M Jean-Luc]]/Tableau17[[#This Row],[2017-T1-TOTAL]],"")</f>
        <v>0.13388734995383195</v>
      </c>
      <c r="LP206" s="26">
        <f>IFERROR(Tableau17[[#This Row],[2017-T1-MACRON Emmanuel]]/Tableau17[[#This Row],[2017-T1-TOTAL]],"")</f>
        <v>0.26315789473684209</v>
      </c>
      <c r="LQ206" s="26">
        <f>IFERROR(Tableau17[[#This Row],[2017-T1-POUTOU Philippe]]/Tableau17[[#This Row],[2017-T1-TOTAL]],"")</f>
        <v>5.5401662049861496E-3</v>
      </c>
      <c r="LR206" s="26">
        <f>IFERROR(Tableau17[[#This Row],[2017-T2-LE PEN Marine]]/Tableau17[[#This Row],[2017-T2-TOTAL]],"")</f>
        <v>0.300768386388584</v>
      </c>
      <c r="LS206" s="26">
        <f>IFERROR(Tableau17[[#This Row],[2017-T2-MACRON Emmanuel]]/Tableau17[[#This Row],[2017-T2-TOTAL]],"")</f>
        <v>0.69923161361141606</v>
      </c>
      <c r="LT206" s="26">
        <f>IFERROR(Tableau17[[#This Row],[2019-T1-ALEXANDRE Audric]]/Tableau17[[#This Row],[2019-T1-TOTAL]],"")</f>
        <v>1.4471780028943559E-3</v>
      </c>
      <c r="LU206" s="26">
        <f>IFERROR(Tableau17[[#This Row],[2019-T1-ARTHAUD Nathalie]]/Tableau17[[#This Row],[2019-T1-TOTAL]],"")</f>
        <v>0</v>
      </c>
      <c r="LV206" s="26">
        <f>IFERROR(Tableau17[[#This Row],[2019-T1-ASSELINEAU François]]/Tableau17[[#This Row],[2019-T1-TOTAL]],"")</f>
        <v>1.0130246020260492E-2</v>
      </c>
      <c r="LW206" s="26">
        <f>IFERROR(Tableau17[[#This Row],[2019-T1-AUBRY Manon]]/Tableau17[[#This Row],[2019-T1-TOTAL]],"")</f>
        <v>3.1837916063675829E-2</v>
      </c>
      <c r="LX206" s="26">
        <f>IFERROR(Tableau17[[#This Row],[2019-T1-AZERGUI Nagib]]/Tableau17[[#This Row],[2019-T1-TOTAL]],"")</f>
        <v>1.4471780028943559E-3</v>
      </c>
      <c r="LY206" s="26">
        <f>IFERROR(Tableau17[[#This Row],[2019-T1-BARDELLA Jordan]]/Tableau17[[#This Row],[2019-T1-TOTAL]],"")</f>
        <v>0.2040520984081042</v>
      </c>
      <c r="LZ206" s="26">
        <f>IFERROR(Tableau17[[#This Row],[2019-T1-BELLAMY François-Xavier]]/Tableau17[[#This Row],[2019-T1-TOTAL]],"")</f>
        <v>0.11577424023154848</v>
      </c>
      <c r="MA206" s="26">
        <f>IFERROR(Tableau17[[#This Row],[2019-T1-BIDOU Olivier]]/Tableau17[[#This Row],[2019-T1-TOTAL]],"")</f>
        <v>0</v>
      </c>
      <c r="MB206" s="26">
        <f>IFERROR(Tableau17[[#This Row],[2019-T1-BOURG Dominique]]/Tableau17[[#This Row],[2019-T1-TOTAL]],"")</f>
        <v>1.4471780028943559E-2</v>
      </c>
      <c r="MC206" s="26">
        <f>IFERROR(Tableau17[[#This Row],[2019-T1-BROSSAT Ian]]/Tableau17[[#This Row],[2019-T1-TOTAL]],"")</f>
        <v>2.3154848046309694E-2</v>
      </c>
      <c r="MD206" s="26">
        <f>IFERROR(Tableau17[[#This Row],[2019-T1-CAILLAUD Sophie]]/Tableau17[[#This Row],[2019-T1-TOTAL]],"")</f>
        <v>0</v>
      </c>
      <c r="ME206" s="26">
        <f>IFERROR(Tableau17[[#This Row],[2019-T1-CAMUS Renaud]]/Tableau17[[#This Row],[2019-T1-TOTAL]],"")</f>
        <v>0</v>
      </c>
      <c r="MF206" s="26">
        <f>IFERROR(Tableau17[[#This Row],[2019-T1-CHALENÇON Christophe]]/Tableau17[[#This Row],[2019-T1-TOTAL]],"")</f>
        <v>0</v>
      </c>
      <c r="MG206" s="26">
        <f>IFERROR(Tableau17[[#This Row],[2019-T1-CORBET Cathy Denise Ginette]]/Tableau17[[#This Row],[2019-T1-TOTAL]],"")</f>
        <v>0</v>
      </c>
      <c r="MH206" s="26">
        <f>IFERROR(Tableau17[[#This Row],[2019-T1-DE PREVOISIN Robert]]/Tableau17[[#This Row],[2019-T1-TOTAL]],"")</f>
        <v>0</v>
      </c>
      <c r="MI206" s="26">
        <f>IFERROR(Tableau17[[#This Row],[2019-T1-DELFEL Thérèse]]/Tableau17[[#This Row],[2019-T1-TOTAL]],"")</f>
        <v>0</v>
      </c>
      <c r="MJ206" s="26">
        <f>IFERROR(Tableau17[[#This Row],[2019-T1-DIEUMEGARD Pierre]]/Tableau17[[#This Row],[2019-T1-TOTAL]],"")</f>
        <v>0</v>
      </c>
      <c r="MK206" s="26">
        <f>IFERROR(Tableau17[[#This Row],[2019-T1-DUPONT-AIGNAN Nicolas]]/Tableau17[[#This Row],[2019-T1-TOTAL]],"")</f>
        <v>3.0390738060781478E-2</v>
      </c>
      <c r="ML206" s="26">
        <f>IFERROR(Tableau17[[#This Row],[2019-T1-GERNIGON Yves]]/Tableau17[[#This Row],[2019-T1-TOTAL]],"")</f>
        <v>0</v>
      </c>
      <c r="MM206" s="26">
        <f>IFERROR(Tableau17[[#This Row],[2019-T1-GLUCKSMANN Raphaël]]/Tableau17[[#This Row],[2019-T1-TOTAL]],"")</f>
        <v>5.7887120115774238E-2</v>
      </c>
      <c r="MN206" s="26">
        <f>IFERROR(Tableau17[[#This Row],[2019-T1-HAMON Benoît]]/Tableau17[[#This Row],[2019-T1-TOTAL]],"")</f>
        <v>2.0260492040520984E-2</v>
      </c>
      <c r="MO206" s="26">
        <f>IFERROR(Tableau17[[#This Row],[2019-T1-HELGEN Gilles]]/Tableau17[[#This Row],[2019-T1-TOTAL]],"")</f>
        <v>0</v>
      </c>
      <c r="MP206" s="26">
        <f>IFERROR(Tableau17[[#This Row],[2019-T1-JADOT Yannick]]/Tableau17[[#This Row],[2019-T1-TOTAL]],"")</f>
        <v>0.14905933429811866</v>
      </c>
      <c r="MQ206" s="26">
        <f>IFERROR(Tableau17[[#This Row],[2019-T1-LAGARDE Jean-Christophe]]/Tableau17[[#This Row],[2019-T1-TOTAL]],"")</f>
        <v>2.0260492040520984E-2</v>
      </c>
      <c r="MR206" s="26">
        <f>IFERROR(Tableau17[[#This Row],[2019-T1-LALANNE Francis]]/Tableau17[[#This Row],[2019-T1-TOTAL]],"")</f>
        <v>4.3415340086830683E-3</v>
      </c>
      <c r="MS206" s="26">
        <f>IFERROR(Tableau17[[#This Row],[2019-T1-LOISEAU Nathalie]]/Tableau17[[#This Row],[2019-T1-TOTAL]],"")</f>
        <v>0.31548480463096962</v>
      </c>
      <c r="MT206" s="26">
        <f>IFERROR(Tableau17[[#This Row],[2019-T1-MARIE Florie]]/Tableau17[[#This Row],[2019-T1-TOTAL]],"")</f>
        <v>0</v>
      </c>
      <c r="MU206" s="26">
        <f>IFERROR(Tableau17[[#This Row],[2008-T1-MACROEXTRDROITE]]/Tableau17[[#This Row],[2008-T1-MACROTOTALE]],"")</f>
        <v>6.1196105702364396E-2</v>
      </c>
      <c r="MV206" s="26">
        <f>IFERROR(Tableau17[[#This Row],[2008-T1-MACRODROITE]]/Tableau17[[#This Row],[2008-T1-MACROTOTALE]],"")</f>
        <v>0.62726008344923501</v>
      </c>
      <c r="MW206" s="26">
        <f>IFERROR(Tableau17[[#This Row],[2008-T1-MACROCENTRE]]/Tableau17[[#This Row],[2008-T1-MACROTOTALE]],"")</f>
        <v>0</v>
      </c>
      <c r="MX206" s="26">
        <f>IFERROR(Tableau17[[#This Row],[2008-T1-MACROGAUCHE]]/Tableau17[[#This Row],[2008-T1-MACROTOTALE]],"")</f>
        <v>0.31154381084840055</v>
      </c>
      <c r="MY206" s="26">
        <f>IFERROR(Tableau17[[#This Row],[2008-T1-MACROAUTRE]]/Tableau17[[#This Row],[2008-T1-MACROTOTALE]],"")</f>
        <v>0</v>
      </c>
      <c r="MZ206" s="26" t="str">
        <f>IFERROR(Tableau17[[#This Row],[2008-T2-MACROEXTRDROITE]]/Tableau17[[#This Row],[2008-T2-MACROTOTALE]],"")</f>
        <v/>
      </c>
      <c r="NA206" s="26" t="str">
        <f>IFERROR(Tableau17[[#This Row],[2008-T2-MACRODROITE]]/Tableau17[[#This Row],[2008-T2-MACROTOTALE]],"")</f>
        <v/>
      </c>
      <c r="NB206" s="26" t="str">
        <f>IFERROR(Tableau17[[#This Row],[2008-T2-MACROCENTRE]]/Tableau17[[#This Row],[2008-T2-MACROTOTALE]],"")</f>
        <v/>
      </c>
      <c r="NC206" s="26" t="str">
        <f>IFERROR(Tableau17[[#This Row],[2008-T2-MACROGAUCHE]]/Tableau17[[#This Row],[2008-T2-MACROTOTALE]],"")</f>
        <v/>
      </c>
      <c r="ND206" s="26" t="str">
        <f>IFERROR(Tableau17[[#This Row],[2008-T2-MACROAUTRE]]/Tableau17[[#This Row],[2008-T2-MACROTOTALE]],"")</f>
        <v/>
      </c>
      <c r="NE206" s="26">
        <f>IFERROR(Tableau17[[#This Row],[2014-T1-MACROEXTRDROITE]]/Tableau17[[#This Row],[2014-T1-MACROTOTALE]],"")</f>
        <v>0.18194444444444444</v>
      </c>
      <c r="NF206" s="26">
        <f>IFERROR(Tableau17[[#This Row],[2014-T1-MACRODROITE]]/Tableau17[[#This Row],[2014-T1-MACROTOTALE]],"")</f>
        <v>0.53055555555555556</v>
      </c>
      <c r="NG206" s="26">
        <f>IFERROR(Tableau17[[#This Row],[2014-T1-MACROCENTRE]]/Tableau17[[#This Row],[2014-T1-MACROTOTALE]],"")</f>
        <v>0</v>
      </c>
      <c r="NH206" s="26">
        <f>IFERROR(Tableau17[[#This Row],[2014-T1-MACROGAUCHE]]/Tableau17[[#This Row],[2014-T1-MACROTOTALE]],"")</f>
        <v>0.28749999999999998</v>
      </c>
      <c r="NI206" s="26">
        <f>IFERROR(Tableau17[[#This Row],[2014-T1-MACROAUTRE]]/Tableau17[[#This Row],[2014-T1-MACROTOTALE]],"")</f>
        <v>0</v>
      </c>
      <c r="NJ206" s="26" t="str">
        <f>IFERROR(Tableau17[[#This Row],[2014-T2-MACROEXTRDROITE]]/Tableau17[[#This Row],[2014-T2-MACROTOTALE]],"")</f>
        <v/>
      </c>
      <c r="NK206" s="26" t="str">
        <f>IFERROR(Tableau17[[#This Row],[2014-T2-MACRODROITE]]/Tableau17[[#This Row],[2014-T2-MACROTOTALE]],"")</f>
        <v/>
      </c>
      <c r="NL206" s="26" t="str">
        <f>IFERROR(Tableau17[[#This Row],[2014-T2-MACROCENTRE]]/Tableau17[[#This Row],[2014-T2-MACROTOTALE]],"")</f>
        <v/>
      </c>
      <c r="NM206" s="26" t="str">
        <f>IFERROR(Tableau17[[#This Row],[2014-T2-MACROGAUCHE]]/Tableau17[[#This Row],[2014-T2-MACROTOTALE]],"")</f>
        <v/>
      </c>
      <c r="NN206" s="26" t="str">
        <f>IFERROR(Tableau17[[#This Row],[2014-T2-MACROAUTRE]]/Tableau17[[#This Row],[2014-T2-MACROTOTALE]],"")</f>
        <v/>
      </c>
      <c r="NO206" s="26">
        <f>IFERROR( Tableau17[[#This Row],[2015-T1-MACROEXTRDROITE]]/Tableau17[[#This Row],[2015-T1-MACROTOTALE]],"")</f>
        <v>0.28050713153724249</v>
      </c>
      <c r="NP206" s="26">
        <f>IFERROR(Tableau17[[#This Row],[2015-T1-MACRODROITE]]/Tableau17[[#This Row],[2015-T1-MACROTOTALE]],"")</f>
        <v>0.41838351822503961</v>
      </c>
      <c r="NQ206" s="26">
        <f>IFERROR(Tableau17[[#This Row],[2015-T1-MACROCENTRE]]/Tableau17[[#This Row],[2015-T1-MACROTOTALE]],"")</f>
        <v>8.2408874801901746E-2</v>
      </c>
      <c r="NR206" s="26">
        <f>IFERROR(Tableau17[[#This Row],[2015-T1-MACROGAUCHE]]/Tableau17[[#This Row],[2015-T1-MACROTOTALE]],"")</f>
        <v>0.21870047543581617</v>
      </c>
      <c r="NS206" s="26">
        <f>IFERROR(Tableau17[[#This Row],[2015-T1-MACROAUTRE]]/Tableau17[[#This Row],[2015-T1-MACROTOTALE]],"")</f>
        <v>0</v>
      </c>
      <c r="NT206" s="26">
        <f>IFERROR(Tableau17[[#This Row],[2015-T2-MACROEXTRDROITE]]/Tableau17[[#This Row],[2015-T2-MACROTOTALE]],"")</f>
        <v>0.315</v>
      </c>
      <c r="NU206" s="26">
        <f>IFERROR(Tableau17[[#This Row],[2015-T2-MACRODROITE]]/Tableau17[[#This Row],[2015-T2-MACROTOTALE]],"")</f>
        <v>0.68500000000000005</v>
      </c>
      <c r="NV206" s="26">
        <f>IFERROR(Tableau17[[#This Row],[2015-T2-MACROCENTRE]]/Tableau17[[#This Row],[2015-T2-MACROTOTALE]],"")</f>
        <v>0</v>
      </c>
      <c r="NW206" s="26">
        <f>IFERROR(Tableau17[[#This Row],[2015-T2-MACROGAUCHE]]/Tableau17[[#This Row],[2015-T2-MACROTOTALE]],"")</f>
        <v>0</v>
      </c>
      <c r="NX206" s="26">
        <f>IFERROR(Tableau17[[#This Row],[2015-T2-MACROAUTRE]]/Tableau17[[#This Row],[2015-T2-MACROTOTALE]],"")</f>
        <v>0</v>
      </c>
      <c r="NY206" s="26">
        <f>IFERROR(Tableau17[[#This Row],[2017-T1-MACROEXTRDROITE]]/Tableau17[[#This Row],[2017-T1-MACROTOTALE]],"")</f>
        <v>0.21144967682363805</v>
      </c>
      <c r="NZ206" s="26">
        <f>IFERROR(Tableau17[[#This Row],[2017-T1-MACRODROITE]]/Tableau17[[#This Row],[2017-T1-MACROTOTALE]],"")</f>
        <v>0.32409972299168976</v>
      </c>
      <c r="OA206" s="26">
        <f>IFERROR(Tableau17[[#This Row],[2017-T1-MACROCENTRE]]/Tableau17[[#This Row],[2017-T1-MACROTOTALE]],"")</f>
        <v>0.26315789473684209</v>
      </c>
      <c r="OB206" s="26">
        <f>IFERROR(Tableau17[[#This Row],[2017-T1-MACROGAUCHE]]/Tableau17[[#This Row],[2017-T1-MACROTOTALE]],"")</f>
        <v>0.18744228993536471</v>
      </c>
      <c r="OC206" s="26">
        <f>IFERROR(Tableau17[[#This Row],[2017-T1-MACROAUTRE]]/Tableau17[[#This Row],[2017-T1-MACROTOTALE]],"")</f>
        <v>1.3850415512465374E-2</v>
      </c>
      <c r="OD206" s="26">
        <f>IFERROR(Tableau17[[#This Row],[2017-T2-MACROEXTRDROITE]]/Tableau17[[#This Row],[2017-T2-MACROTOTALE]],"")</f>
        <v>0.300768386388584</v>
      </c>
      <c r="OE206" s="26">
        <f>IFERROR(Tableau17[[#This Row],[2017-T2-MACRODROITE]]/Tableau17[[#This Row],[2017-T2-MACROTOTALE]],"")</f>
        <v>0</v>
      </c>
      <c r="OF206" s="26">
        <f>IFERROR(Tableau17[[#This Row],[2017-T2-MACROCENTRE]]/Tableau17[[#This Row],[2017-T2-MACROTOTALE]],"")</f>
        <v>0.69923161361141606</v>
      </c>
      <c r="OG206" s="26">
        <f>IFERROR(Tableau17[[#This Row],[2017-T2-MACROGAUCHE]]/Tableau17[[#This Row],[2017-T2-MACROTOTALE]],"")</f>
        <v>0</v>
      </c>
      <c r="OH206" s="26">
        <f>IFERROR(Tableau17[[#This Row],[2017-T2-MACROAUTRE]]/Tableau17[[#This Row],[2017-T2-MACROTOTALE]],"")</f>
        <v>0</v>
      </c>
      <c r="OI206" s="26">
        <f>IFERROR(Tableau17[[#This Row],[2019-T1-MACROEXTRDROITE]]/Tableau17[[#This Row],[2019-T1-MACROTOTALE]],"")</f>
        <v>0.24400564174894218</v>
      </c>
      <c r="OJ206" s="26">
        <f>IFERROR(Tableau17[[#This Row],[2019-T1-MACRODROITE]]/Tableau17[[#This Row],[2019-T1-MACROTOTALE]],"")</f>
        <v>0.13258110014104371</v>
      </c>
      <c r="OK206" s="26">
        <f>IFERROR(Tableau17[[#This Row],[2019-T1-MACROCENTRE]]/Tableau17[[#This Row],[2019-T1-MACROTOTALE]],"")</f>
        <v>0.30747531734837802</v>
      </c>
      <c r="OL206" s="26">
        <f>IFERROR(Tableau17[[#This Row],[2019-T1-MACROGAUCHE]]/Tableau17[[#This Row],[2019-T1-MACROTOTALE]],"")</f>
        <v>0.27503526093088859</v>
      </c>
      <c r="OM206" s="26">
        <f>IFERROR(Tableau17[[#This Row],[2019-T1-MACROAUTRE]]/Tableau17[[#This Row],[2019-T1-MACROTOTALE]],"")</f>
        <v>4.0902679830747531E-2</v>
      </c>
      <c r="ON206" s="26">
        <f>IFERROR(Tableau17[[#This Row],[2020-T1-MACROEXTRDROITE]]/Tableau17[[#This Row],[2020-T1-MACROTOTALE]],"")</f>
        <v>0.16837782340862423</v>
      </c>
      <c r="OO206" s="26">
        <f>IFERROR(Tableau17[[#This Row],[2020-T1-MACRODROITE]]/Tableau17[[#This Row],[2020-T1-MACROTOTALE]],"")</f>
        <v>0.36755646817248461</v>
      </c>
      <c r="OP206" s="26">
        <f>IFERROR(Tableau17[[#This Row],[2020-T1-MACROCENTRE]]/Tableau17[[#This Row],[2020-T1-MACROTOTALE]],"")</f>
        <v>0.14168377823408623</v>
      </c>
      <c r="OQ206" s="26">
        <f>IFERROR(Tableau17[[#This Row],[2020-T1-MACROGAUCHE]]/Tableau17[[#This Row],[2020-T1-MACROTOTALE]],"")</f>
        <v>0.32238193018480493</v>
      </c>
      <c r="OR206" s="26">
        <f>IFERROR(Tableau17[[#This Row],[2020-T1-MACROAUTRE]]/Tableau17[[#This Row],[2020-T1-MACROTOTALE]],"")</f>
        <v>0</v>
      </c>
      <c r="OS206" s="26">
        <f>IFERROR(Tableau17[[#This Row],[2017 (L)-T1-MACROEXTRDROITE]]/Tableau17[[#This Row],[2017 (L)-T1-MACROTOTALE]],"")</f>
        <v>0.15720524017467249</v>
      </c>
      <c r="OT206" s="26">
        <f>IFERROR(Tableau17[[#This Row],[2017 (L)-T1-MACRODROITE]]/Tableau17[[#This Row],[2017 (L)-T1-MACROTOTALE]],"")</f>
        <v>0.25618631732168851</v>
      </c>
      <c r="OU206" s="26">
        <f>IFERROR(Tableau17[[#This Row],[2017 (L)-T1-MACROCENTRE]]/Tableau17[[#This Row],[2017 (L)-T1-MACROTOTALE]],"")</f>
        <v>0.38136826783114991</v>
      </c>
      <c r="OV206" s="26">
        <f>IFERROR(Tableau17[[#This Row],[2017 (L)-T1-MACROGAUCHE]]/Tableau17[[#This Row],[2017 (L)-T1-MACROTOTALE]],"")</f>
        <v>0.20087336244541484</v>
      </c>
      <c r="OW206" s="26">
        <f>IFERROR(Tableau17[[#This Row],[2017 (L)-T1-MACROAUTRE]]/Tableau17[[#This Row],[2017 (L)-T1-MACROTOTALE]],"")</f>
        <v>4.3668122270742356E-3</v>
      </c>
      <c r="OX206" s="26">
        <f>IFERROR(Tableau17[[#This Row],[2017 (L)-T2-MACROEXTRDROITE]]/Tableau17[[#This Row],[2017 (L)-T2-MACROTOTALE]],"")</f>
        <v>0</v>
      </c>
      <c r="OY206" s="26">
        <f>IFERROR(Tableau17[[#This Row],[2017 (L)-T2-MACRODROITE]]/Tableau17[[#This Row],[2017 (L)-T2-MACROTOTALE]],"")</f>
        <v>0.45945945945945948</v>
      </c>
      <c r="OZ206" s="26">
        <f>IFERROR(Tableau17[[#This Row],[2017 (L)-T2-MACROCENTRE]]/Tableau17[[#This Row],[2017 (L)-T2-MACROTOTALE]],"")</f>
        <v>0.54054054054054057</v>
      </c>
      <c r="PA206" s="26">
        <f>IFERROR(Tableau17[[#This Row],[2017 (L)-T2-MACROGAUCHE]]/Tableau17[[#This Row],[2017 (L)-T2-MACROTOTALE]],"")</f>
        <v>0</v>
      </c>
      <c r="PB206" s="26">
        <f>IFERROR(Tableau17[[#This Row],[2017 (L)-T2-MACROAUTRE]]/Tableau17[[#This Row],[2017 (L)-T2-MACROTOTALE]],"")</f>
        <v>0</v>
      </c>
      <c r="PC206" s="26">
        <f>IFERROR(Tableau17[[#This Row],[2008_T1_PROCUS]]/Tableau17[[#This Row],[2008_T1_INSCRITS]],0)</f>
        <v>1.2470771628994544E-2</v>
      </c>
      <c r="PD206" s="26">
        <f>IFERROR(Tableau17[[#This Row],[2008_T2_PROCUS]]/Tableau17[[#This Row],[2008_T2_INSCRITS]],0)</f>
        <v>0</v>
      </c>
      <c r="PE206" s="26">
        <f>Tableau17[[#This Row],[2014_T1_PROCUS]]/Tableau17[[#This Row],[2014_T1_INSCRITS]]</f>
        <v>1.1014948859166011E-2</v>
      </c>
      <c r="PF206" s="26">
        <f>IFERROR(Tableau17[[#This Row],[2014_T2_PROCUS]]/Tableau17[[#This Row],[2014_T2_INSCRITS]],0)</f>
        <v>0</v>
      </c>
    </row>
    <row r="207" spans="1:422" x14ac:dyDescent="0.2">
      <c r="A207" s="1">
        <v>3</v>
      </c>
      <c r="B207" s="1" t="s">
        <v>316</v>
      </c>
      <c r="C207" s="1" t="s">
        <v>315</v>
      </c>
      <c r="D207" s="1" t="s">
        <v>317</v>
      </c>
      <c r="E207" s="1">
        <v>556</v>
      </c>
      <c r="F207" s="1">
        <v>5.3996729999999999</v>
      </c>
      <c r="G207" s="1">
        <v>43.288747999999998</v>
      </c>
      <c r="H207" s="3">
        <v>1279</v>
      </c>
      <c r="I207" s="3">
        <v>282</v>
      </c>
      <c r="L207" s="1">
        <v>62</v>
      </c>
      <c r="M207" s="1">
        <v>18</v>
      </c>
      <c r="O207" s="1">
        <v>0</v>
      </c>
      <c r="P207" s="1">
        <v>65</v>
      </c>
      <c r="Q207" s="1">
        <v>29</v>
      </c>
      <c r="R207" s="1">
        <v>89</v>
      </c>
      <c r="S207" s="1">
        <v>119</v>
      </c>
      <c r="T207" s="1">
        <v>32</v>
      </c>
      <c r="U207" s="1">
        <v>414</v>
      </c>
      <c r="V207" s="1">
        <v>1273</v>
      </c>
      <c r="W207" s="1">
        <v>710</v>
      </c>
      <c r="X207" s="1">
        <v>14</v>
      </c>
      <c r="Y207" s="2">
        <v>0.55773762999999998</v>
      </c>
      <c r="Z207" s="1">
        <v>1272</v>
      </c>
      <c r="AA207" s="1">
        <v>708</v>
      </c>
      <c r="AB207" s="1">
        <v>12</v>
      </c>
      <c r="AC207" s="2">
        <v>0.55660377000000005</v>
      </c>
      <c r="AD207" s="1">
        <v>1279</v>
      </c>
      <c r="AE207" s="1">
        <v>431</v>
      </c>
      <c r="AF207" s="2">
        <v>0.33698201999999999</v>
      </c>
      <c r="AG207" s="1">
        <f t="shared" si="3"/>
        <v>282</v>
      </c>
      <c r="AH207" s="1">
        <v>1350</v>
      </c>
      <c r="AI207" s="1">
        <v>789</v>
      </c>
      <c r="AJ207" s="1">
        <v>17</v>
      </c>
      <c r="AK207" s="2">
        <v>0.58444443999999995</v>
      </c>
      <c r="AL207" s="1">
        <v>1350</v>
      </c>
      <c r="AM207" s="1">
        <v>845</v>
      </c>
      <c r="AN207" s="1">
        <v>31</v>
      </c>
      <c r="AO207" s="2">
        <v>0.62592592999999996</v>
      </c>
      <c r="AP207" s="1">
        <v>1265</v>
      </c>
      <c r="AQ207" s="1">
        <v>589</v>
      </c>
      <c r="AR207" s="2">
        <v>0.46561265000000002</v>
      </c>
      <c r="AS207" s="1">
        <v>1264</v>
      </c>
      <c r="AT207" s="1">
        <v>581</v>
      </c>
      <c r="AU207" s="2">
        <v>0.4596519</v>
      </c>
      <c r="AV207" s="1">
        <v>1329</v>
      </c>
      <c r="AW207" s="1">
        <v>618</v>
      </c>
      <c r="AX207" s="2">
        <v>0.46501129000000002</v>
      </c>
      <c r="AY207" s="1">
        <v>1328</v>
      </c>
      <c r="AZ207" s="1">
        <v>491</v>
      </c>
      <c r="BA207" s="2">
        <v>0.36972892000000002</v>
      </c>
      <c r="BB207" s="1">
        <v>1324</v>
      </c>
      <c r="BC207" s="1">
        <v>1035</v>
      </c>
      <c r="BD207" s="2">
        <v>0.78172204999999995</v>
      </c>
      <c r="BE207" s="1">
        <v>1323</v>
      </c>
      <c r="BF207" s="1">
        <v>939</v>
      </c>
      <c r="BG207" s="2">
        <v>0.70975056999999997</v>
      </c>
      <c r="BH207" s="1">
        <v>1283</v>
      </c>
      <c r="BI207" s="1">
        <v>569</v>
      </c>
      <c r="BJ207" s="2">
        <v>0.44349181999999998</v>
      </c>
      <c r="BK207" s="1">
        <v>52</v>
      </c>
      <c r="BL207" s="1">
        <v>9</v>
      </c>
      <c r="BM207" s="1">
        <v>11</v>
      </c>
      <c r="BN207" s="1">
        <v>46</v>
      </c>
      <c r="BO207" s="1">
        <v>49</v>
      </c>
      <c r="BP207" s="1">
        <v>312</v>
      </c>
      <c r="BQ207" s="1">
        <v>291</v>
      </c>
      <c r="BR207" s="1">
        <v>770</v>
      </c>
      <c r="BT207" s="1">
        <v>388</v>
      </c>
      <c r="BU207" s="1">
        <v>425</v>
      </c>
      <c r="BW207" s="1">
        <v>813</v>
      </c>
      <c r="BX207" s="1">
        <v>8</v>
      </c>
      <c r="BY207" s="1">
        <v>4</v>
      </c>
      <c r="BZ207" s="1">
        <v>58</v>
      </c>
      <c r="CB207" s="1">
        <v>41</v>
      </c>
      <c r="CC207" s="1">
        <v>220</v>
      </c>
      <c r="CD207" s="1">
        <v>228</v>
      </c>
      <c r="CE207" s="1">
        <v>136</v>
      </c>
      <c r="CF207" s="1">
        <v>695</v>
      </c>
      <c r="CG207" s="1">
        <v>217</v>
      </c>
      <c r="CH207" s="1">
        <v>262</v>
      </c>
      <c r="CI207" s="1">
        <v>206</v>
      </c>
      <c r="CJ207" s="1">
        <v>685</v>
      </c>
      <c r="CK207" s="1">
        <v>11</v>
      </c>
      <c r="CO207" s="1">
        <v>52</v>
      </c>
      <c r="CP207" s="1">
        <v>227</v>
      </c>
      <c r="CR207" s="1">
        <v>23</v>
      </c>
      <c r="CT207" s="1">
        <v>129</v>
      </c>
      <c r="CU207" s="1">
        <v>119</v>
      </c>
      <c r="CW207" s="1">
        <v>561</v>
      </c>
      <c r="CY207" s="1">
        <v>241</v>
      </c>
      <c r="DA207" s="1">
        <v>281</v>
      </c>
      <c r="DC207" s="1">
        <v>522</v>
      </c>
      <c r="DD207" s="1">
        <v>20</v>
      </c>
      <c r="DE207" s="1">
        <v>4</v>
      </c>
      <c r="DF207" s="1">
        <v>10</v>
      </c>
      <c r="DG207" s="1">
        <v>27</v>
      </c>
      <c r="DH207" s="1">
        <v>1</v>
      </c>
      <c r="DI207" s="1">
        <v>40</v>
      </c>
      <c r="DK207" s="1">
        <v>6</v>
      </c>
      <c r="DL207" s="1">
        <v>84</v>
      </c>
      <c r="DN207" s="1">
        <v>89</v>
      </c>
      <c r="DP207" s="1">
        <v>8</v>
      </c>
      <c r="DQ207" s="1">
        <v>2</v>
      </c>
      <c r="DR207" s="1">
        <v>192</v>
      </c>
      <c r="DU207" s="1">
        <v>483</v>
      </c>
      <c r="DV207" s="1">
        <v>169</v>
      </c>
      <c r="DZ207" s="1">
        <v>261</v>
      </c>
      <c r="EA207" s="1">
        <v>430</v>
      </c>
      <c r="EB207" s="1">
        <v>7</v>
      </c>
      <c r="EC207" s="1">
        <v>7</v>
      </c>
      <c r="ED207" s="1">
        <v>3</v>
      </c>
      <c r="EE207" s="1">
        <v>42</v>
      </c>
      <c r="EF207" s="1">
        <v>189</v>
      </c>
      <c r="EG207" s="1">
        <v>57</v>
      </c>
      <c r="EH207" s="1">
        <v>6</v>
      </c>
      <c r="EI207" s="1">
        <v>279</v>
      </c>
      <c r="EJ207" s="1">
        <v>215</v>
      </c>
      <c r="EK207" s="1">
        <v>192</v>
      </c>
      <c r="EL207" s="1">
        <v>9</v>
      </c>
      <c r="EM207" s="1">
        <v>1006</v>
      </c>
      <c r="EN207" s="1">
        <v>346</v>
      </c>
      <c r="EO207" s="1">
        <v>507</v>
      </c>
      <c r="EP207" s="1">
        <v>853</v>
      </c>
      <c r="EQ207" s="1">
        <v>0</v>
      </c>
      <c r="ER207" s="1">
        <v>5</v>
      </c>
      <c r="ES207" s="1">
        <v>7</v>
      </c>
      <c r="ET207" s="1">
        <v>48</v>
      </c>
      <c r="EU207" s="1">
        <v>8</v>
      </c>
      <c r="EV207" s="1">
        <v>144</v>
      </c>
      <c r="EW207" s="1">
        <v>40</v>
      </c>
      <c r="EX207" s="1">
        <v>4</v>
      </c>
      <c r="EY207" s="1">
        <v>14</v>
      </c>
      <c r="EZ207" s="1">
        <v>14</v>
      </c>
      <c r="FA207" s="1">
        <v>0</v>
      </c>
      <c r="FB207" s="1">
        <v>0</v>
      </c>
      <c r="FC207" s="1">
        <v>0</v>
      </c>
      <c r="FD207" s="1">
        <v>0</v>
      </c>
      <c r="FE207" s="1">
        <v>0</v>
      </c>
      <c r="FF207" s="1">
        <v>1</v>
      </c>
      <c r="FG207" s="1">
        <v>1</v>
      </c>
      <c r="FH207" s="1">
        <v>17</v>
      </c>
      <c r="FI207" s="1">
        <v>0</v>
      </c>
      <c r="FJ207" s="1">
        <v>27</v>
      </c>
      <c r="FK207" s="1">
        <v>13</v>
      </c>
      <c r="FL207" s="1">
        <v>0</v>
      </c>
      <c r="FM207" s="1">
        <v>82</v>
      </c>
      <c r="FN207" s="1">
        <v>13</v>
      </c>
      <c r="FO207" s="1">
        <v>0</v>
      </c>
      <c r="FP207" s="1">
        <v>99</v>
      </c>
      <c r="FQ207" s="1">
        <v>1</v>
      </c>
      <c r="FR207" s="1">
        <f>SUM(Tableau17[[#This Row],[2019-T1-ALEXANDRE Audric]:[2019-T1-MARIE Florie]])</f>
        <v>538</v>
      </c>
      <c r="FS207" s="1">
        <v>60</v>
      </c>
      <c r="FT207" s="1">
        <v>373</v>
      </c>
      <c r="FU207" s="1">
        <v>0</v>
      </c>
      <c r="FV207" s="1">
        <v>337</v>
      </c>
      <c r="FW207" s="1">
        <v>0</v>
      </c>
      <c r="FX207" s="1">
        <v>770</v>
      </c>
      <c r="FY207" s="1">
        <v>0</v>
      </c>
      <c r="FZ207" s="1">
        <v>425</v>
      </c>
      <c r="GA207" s="1">
        <v>0</v>
      </c>
      <c r="GB207" s="1">
        <v>388</v>
      </c>
      <c r="GC207" s="1">
        <v>0</v>
      </c>
      <c r="GD207" s="1">
        <v>813</v>
      </c>
      <c r="GE207" s="1">
        <v>220</v>
      </c>
      <c r="GF207" s="1">
        <v>232</v>
      </c>
      <c r="GG207" s="1">
        <v>8</v>
      </c>
      <c r="GH207" s="1">
        <v>235</v>
      </c>
      <c r="GI207" s="1">
        <v>0</v>
      </c>
      <c r="GJ207" s="1">
        <v>695</v>
      </c>
      <c r="GK207" s="1">
        <v>217</v>
      </c>
      <c r="GL207" s="1">
        <v>262</v>
      </c>
      <c r="GM207" s="1">
        <v>0</v>
      </c>
      <c r="GN207" s="1">
        <v>206</v>
      </c>
      <c r="GO207" s="1">
        <v>0</v>
      </c>
      <c r="GP207" s="1">
        <v>685</v>
      </c>
      <c r="GQ207" s="1">
        <v>227</v>
      </c>
      <c r="GR207" s="1">
        <v>129</v>
      </c>
      <c r="GS207" s="1">
        <v>0</v>
      </c>
      <c r="GT207" s="1">
        <v>194</v>
      </c>
      <c r="GU207" s="1">
        <v>11</v>
      </c>
      <c r="GV207" s="1">
        <v>561</v>
      </c>
      <c r="GW207" s="1">
        <v>241</v>
      </c>
      <c r="GX207" s="1">
        <v>281</v>
      </c>
      <c r="GY207" s="1">
        <v>0</v>
      </c>
      <c r="GZ207" s="1">
        <v>0</v>
      </c>
      <c r="HA207" s="1">
        <v>0</v>
      </c>
      <c r="HB207" s="1">
        <v>522</v>
      </c>
      <c r="HC207" s="1">
        <v>331</v>
      </c>
      <c r="HD207" s="1">
        <v>189</v>
      </c>
      <c r="HE207" s="1">
        <v>192</v>
      </c>
      <c r="HF207" s="1">
        <v>288</v>
      </c>
      <c r="HG207" s="1">
        <v>6</v>
      </c>
      <c r="HH207" s="1">
        <v>1006</v>
      </c>
      <c r="HI207" s="1">
        <v>346</v>
      </c>
      <c r="HJ207" s="1">
        <v>0</v>
      </c>
      <c r="HK207" s="1">
        <v>507</v>
      </c>
      <c r="HL207" s="1">
        <v>0</v>
      </c>
      <c r="HM207" s="1">
        <v>0</v>
      </c>
      <c r="HN207" s="1">
        <v>853</v>
      </c>
      <c r="HO207" s="1">
        <v>170</v>
      </c>
      <c r="HP207" s="1">
        <v>53</v>
      </c>
      <c r="HQ207" s="1">
        <v>99</v>
      </c>
      <c r="HR207" s="1">
        <v>189</v>
      </c>
      <c r="HS207" s="1">
        <v>44</v>
      </c>
      <c r="HT207" s="1">
        <v>555</v>
      </c>
      <c r="HU207" s="1">
        <v>89</v>
      </c>
      <c r="HV207" s="1">
        <v>127</v>
      </c>
      <c r="HW207" s="1">
        <v>29</v>
      </c>
      <c r="HX207" s="1">
        <v>169</v>
      </c>
      <c r="HY207" s="1">
        <v>0</v>
      </c>
      <c r="HZ207" s="1">
        <v>414</v>
      </c>
      <c r="IA207" s="1">
        <v>10</v>
      </c>
      <c r="IB207" s="1">
        <v>116</v>
      </c>
      <c r="IC207" s="1">
        <v>192</v>
      </c>
      <c r="ID207" s="1">
        <v>159</v>
      </c>
      <c r="IE207" s="1">
        <v>6</v>
      </c>
      <c r="IF207" s="1">
        <v>483</v>
      </c>
      <c r="IG207" s="1">
        <v>0</v>
      </c>
      <c r="IH207" s="1">
        <v>0</v>
      </c>
      <c r="II207" s="1">
        <v>261</v>
      </c>
      <c r="IJ207" s="1">
        <v>169</v>
      </c>
      <c r="IK207" s="1">
        <v>0</v>
      </c>
      <c r="IL207" s="1">
        <v>430</v>
      </c>
      <c r="IM207" s="26">
        <f>IFERROR(Tableau17[[#This Row],[LDIV]]/Tableau17[[#This Row],[Total général]],"")</f>
        <v>0</v>
      </c>
      <c r="IN207" s="26">
        <f>IFERROR(Tableau17[[#This Row],[LDVC]]/Tableau17[[#This Row],[Total général]],"")</f>
        <v>0</v>
      </c>
      <c r="IO207" s="26">
        <f>IFERROR(Tableau17[[#This Row],[LDVD]]/Tableau17[[#This Row],[Total général]],"")</f>
        <v>0.14975845410628019</v>
      </c>
      <c r="IP207" s="26">
        <f>IFERROR(Tableau17[[#This Row],[LDVG]]/Tableau17[[#This Row],[Total général]],"")</f>
        <v>4.3478260869565216E-2</v>
      </c>
      <c r="IQ207" s="26">
        <f>IFERROR(Tableau17[[#This Row],[LEXD]]/Tableau17[[#This Row],[Total général]],"")</f>
        <v>0</v>
      </c>
      <c r="IR207" s="26">
        <f>IFERROR(Tableau17[[#This Row],[LEXG]]/Tableau17[[#This Row],[Total général]],"")</f>
        <v>0</v>
      </c>
      <c r="IS207" s="26">
        <f>IFERROR(Tableau17[[#This Row],[LLR]]/Tableau17[[#This Row],[Total général]],"")</f>
        <v>0.1570048309178744</v>
      </c>
      <c r="IT207" s="26">
        <f>IFERROR(Tableau17[[#This Row],[LREM]]/Tableau17[[#This Row],[Total général]],"")</f>
        <v>7.0048309178743967E-2</v>
      </c>
      <c r="IU207" s="26">
        <f>IFERROR(Tableau17[[#This Row],[LRN]]/Tableau17[[#This Row],[Total général]],"")</f>
        <v>0.21497584541062803</v>
      </c>
      <c r="IV207" s="26">
        <f>IFERROR(Tableau17[[#This Row],[LUG]]/Tableau17[[#This Row],[Total général]],"")</f>
        <v>0.28743961352657005</v>
      </c>
      <c r="IW207" s="26">
        <f>IFERROR(Tableau17[[#This Row],[LVEC]]/Tableau17[[#This Row],[Total général]],"")</f>
        <v>7.7294685990338161E-2</v>
      </c>
      <c r="IX207" s="26">
        <f>IFERROR(Tableau17[[#This Row],[2008-T1-LCMD]]/Tableau17[[#This Row],[2008-T1-TOTAL]],"")</f>
        <v>6.7532467532467527E-2</v>
      </c>
      <c r="IY207" s="26">
        <f>IFERROR(Tableau17[[#This Row],[2008-T1-LDVD]]/Tableau17[[#This Row],[2008-T1-TOTAL]],"")</f>
        <v>1.1688311688311689E-2</v>
      </c>
      <c r="IZ207" s="26">
        <f>IFERROR(Tableau17[[#This Row],[2008-T1-LEXD]]/Tableau17[[#This Row],[2008-T1-TOTAL]],"")</f>
        <v>1.4285714285714285E-2</v>
      </c>
      <c r="JA207" s="26">
        <f>IFERROR(Tableau17[[#This Row],[2008-T1-LEXG]]/Tableau17[[#This Row],[2008-T1-TOTAL]],"")</f>
        <v>5.9740259740259739E-2</v>
      </c>
      <c r="JB207" s="26">
        <f>IFERROR(Tableau17[[#This Row],[2008-T1-LFN]]/Tableau17[[#This Row],[2008-T1-TOTAL]],"")</f>
        <v>6.363636363636363E-2</v>
      </c>
      <c r="JC207" s="26">
        <f>IFERROR(Tableau17[[#This Row],[2008-T1-LMAJ]]/Tableau17[[#This Row],[2008-T1-TOTAL]],"")</f>
        <v>0.40519480519480522</v>
      </c>
      <c r="JD207" s="26">
        <f>IFERROR(Tableau17[[#This Row],[2008-T1-LUG]]/Tableau17[[#This Row],[2008-T1-TOTAL]],"")</f>
        <v>0.37792207792207794</v>
      </c>
      <c r="JE207" s="26">
        <f>IFERROR(Tableau17[[#This Row],[2008-T2-LFN]]/Tableau17[[#This Row],[2008-T2-TOTAL]],"")</f>
        <v>0</v>
      </c>
      <c r="JF207" s="26">
        <f>IFERROR(Tableau17[[#This Row],[2008-T2-LGC]]/Tableau17[[#This Row],[2008-T2-TOTAL]],"")</f>
        <v>0.47724477244772445</v>
      </c>
      <c r="JG207" s="26">
        <f>IFERROR(Tableau17[[#This Row],[2008-T2-LMAJ]]/Tableau17[[#This Row],[2008-T2-TOTAL]],"")</f>
        <v>0.52275522755227555</v>
      </c>
      <c r="JH207" s="26">
        <f>IFERROR(Tableau17[[#This Row],[2008-T2-LUG]]/Tableau17[[#This Row],[2008-T2-TOTAL]],"")</f>
        <v>0</v>
      </c>
      <c r="JI207" s="26">
        <f>IFERROR(Tableau17[[#This Row],[2014-T1-LDIV]]/Tableau17[[#This Row],[2014-T1-TOTAL]],"")</f>
        <v>1.1510791366906475E-2</v>
      </c>
      <c r="JJ207" s="26">
        <f>IFERROR(Tableau17[[#This Row],[2014-T1-LDVD]]/Tableau17[[#This Row],[2014-T1-TOTAL]],"")</f>
        <v>5.7553956834532375E-3</v>
      </c>
      <c r="JK207" s="26">
        <f>IFERROR(Tableau17[[#This Row],[2014-T1-LDVG]]/Tableau17[[#This Row],[2014-T1-TOTAL]],"")</f>
        <v>8.3453237410071948E-2</v>
      </c>
      <c r="JL207" s="26">
        <f>IFERROR(Tableau17[[#This Row],[2014-T1-LEXG]]/Tableau17[[#This Row],[2014-T1-TOTAL]],"")</f>
        <v>0</v>
      </c>
      <c r="JM207" s="26">
        <f>IFERROR(Tableau17[[#This Row],[2014-T1-LFG]]/Tableau17[[#This Row],[2014-T1-TOTAL]],"")</f>
        <v>5.8992805755395686E-2</v>
      </c>
      <c r="JN207" s="26">
        <f>IFERROR(Tableau17[[#This Row],[2014-T1-LFN]]/Tableau17[[#This Row],[2014-T1-TOTAL]],"")</f>
        <v>0.31654676258992803</v>
      </c>
      <c r="JO207" s="26">
        <f>IFERROR(Tableau17[[#This Row],[2014-T1-LUD]]/Tableau17[[#This Row],[2014-T1-TOTAL]],"")</f>
        <v>0.32805755395683456</v>
      </c>
      <c r="JP207" s="26">
        <f>IFERROR(Tableau17[[#This Row],[2014-T1-LUG]]/Tableau17[[#This Row],[2014-T1-TOTAL]],"")</f>
        <v>0.19568345323741007</v>
      </c>
      <c r="JQ207" s="26">
        <f>IFERROR(Tableau17[[#This Row],[2014-T2-LFN]]/Tableau17[[#This Row],[2014-T2-TOTAL]],"")</f>
        <v>0.31678832116788319</v>
      </c>
      <c r="JR207" s="26">
        <f>IFERROR(Tableau17[[#This Row],[2014-T2-LUD]]/Tableau17[[#This Row],[2014-T2-TOTAL]],"")</f>
        <v>0.38248175182481753</v>
      </c>
      <c r="JS207" s="26">
        <f>IFERROR(Tableau17[[#This Row],[2014-T2-LUG]]/Tableau17[[#This Row],[2014-T2-TOTAL]],"")</f>
        <v>0.30072992700729928</v>
      </c>
      <c r="JT207" s="26">
        <f>IFERROR(Tableau17[[#This Row],[2015-T1-BC-DIV]]/Tableau17[[#This Row],[2015-T1-TOTAL]],"")</f>
        <v>1.9607843137254902E-2</v>
      </c>
      <c r="JU207" s="26">
        <f>IFERROR(Tableau17[[#This Row],[2015-T1-BC-DLF]]/Tableau17[[#This Row],[2015-T1-TOTAL]],"")</f>
        <v>0</v>
      </c>
      <c r="JV207" s="26">
        <f>IFERROR(Tableau17[[#This Row],[2015-T1-BC-DVD]]/Tableau17[[#This Row],[2015-T1-TOTAL]],"")</f>
        <v>0</v>
      </c>
      <c r="JW207" s="26">
        <f>IFERROR(Tableau17[[#This Row],[2015-T1-BC-DVG]]/Tableau17[[#This Row],[2015-T1-TOTAL]],"")</f>
        <v>0</v>
      </c>
      <c r="JX207" s="26">
        <f>IFERROR(Tableau17[[#This Row],[2015-T1-BC-FG]]/Tableau17[[#This Row],[2015-T1-TOTAL]],"")</f>
        <v>9.2691622103386814E-2</v>
      </c>
      <c r="JY207" s="26">
        <f>IFERROR(Tableau17[[#This Row],[2015-T1-BC-FN]]/Tableau17[[#This Row],[2015-T1-TOTAL]],"")</f>
        <v>0.40463458110516937</v>
      </c>
      <c r="JZ207" s="26">
        <f>IFERROR(Tableau17[[#This Row],[2015-T1-BC-MDM]]/Tableau17[[#This Row],[2015-T1-TOTAL]],"")</f>
        <v>0</v>
      </c>
      <c r="KA207" s="26">
        <f>IFERROR(Tableau17[[#This Row],[2015-T1-BC-RDG]]/Tableau17[[#This Row],[2015-T1-TOTAL]],"")</f>
        <v>4.0998217468805706E-2</v>
      </c>
      <c r="KB207" s="26">
        <f>IFERROR(Tableau17[[#This Row],[2015-T1-BC-SOC]]/Tableau17[[#This Row],[2015-T1-TOTAL]],"")</f>
        <v>0</v>
      </c>
      <c r="KC207" s="26">
        <f>IFERROR(Tableau17[[#This Row],[2015-T1-BC-UD]]/Tableau17[[#This Row],[2015-T1-TOTAL]],"")</f>
        <v>0.22994652406417113</v>
      </c>
      <c r="KD207" s="26">
        <f>IFERROR(Tableau17[[#This Row],[2015-T1-BC-UG]]/Tableau17[[#This Row],[2015-T1-TOTAL]],"")</f>
        <v>0.21212121212121213</v>
      </c>
      <c r="KE207" s="26">
        <f>IFERROR(Tableau17[[#This Row],[2015-T1-BC-VEC]]/Tableau17[[#This Row],[2015-T1-TOTAL]],"")</f>
        <v>0</v>
      </c>
      <c r="KF207" s="26">
        <f>IFERROR(Tableau17[[#This Row],[2015-T2-BC-DVG]]/Tableau17[[#This Row],[2015-T2-TOTAL]],"")</f>
        <v>0</v>
      </c>
      <c r="KG207" s="26">
        <f>IFERROR(Tableau17[[#This Row],[2015-T2-BC-FN]]/Tableau17[[#This Row],[2015-T2-TOTAL]],"")</f>
        <v>0.46168582375478928</v>
      </c>
      <c r="KH207" s="26">
        <f>IFERROR(Tableau17[[#This Row],[2015-T2-BC-SOC]]/Tableau17[[#This Row],[2015-T2-TOTAL]],"")</f>
        <v>0</v>
      </c>
      <c r="KI207" s="26">
        <f>IFERROR(Tableau17[[#This Row],[2015-T2-BC-UD]]/Tableau17[[#This Row],[2015-T2-TOTAL]],"")</f>
        <v>0.53831417624521072</v>
      </c>
      <c r="KJ207" s="26">
        <f>IFERROR(Tableau17[[#This Row],[2015-T2-BC-UG]]/Tableau17[[#This Row],[2015-T2-TOTAL]],"")</f>
        <v>0</v>
      </c>
      <c r="KK207" s="26">
        <f>IFERROR(Tableau17[[#This Row],[2017 (L)-T1-COM]]/Tableau17[[#This Row],[2017 (L)-T1-TOTAL]],"")</f>
        <v>4.1407867494824016E-2</v>
      </c>
      <c r="KL207" s="26">
        <f>IFERROR(Tableau17[[#This Row],[2017 (L)-T1-DIV]]/Tableau17[[#This Row],[2017 (L)-T1-TOTAL]],"")</f>
        <v>8.2815734989648039E-3</v>
      </c>
      <c r="KM207" s="26">
        <f>IFERROR(Tableau17[[#This Row],[2017 (L)-T1-DLF]]/Tableau17[[#This Row],[2017 (L)-T1-TOTAL]],"")</f>
        <v>2.0703933747412008E-2</v>
      </c>
      <c r="KN207" s="26">
        <f>IFERROR(Tableau17[[#This Row],[2017 (L)-T1-DVD]]/Tableau17[[#This Row],[2017 (L)-T1-TOTAL]],"")</f>
        <v>5.5900621118012424E-2</v>
      </c>
      <c r="KO207" s="26">
        <f>IFERROR(Tableau17[[#This Row],[2017 (L)-T1-DVG]]/Tableau17[[#This Row],[2017 (L)-T1-TOTAL]],"")</f>
        <v>2.070393374741201E-3</v>
      </c>
      <c r="KP207" s="26">
        <f>IFERROR(Tableau17[[#This Row],[2017 (L)-T1-ECO]]/Tableau17[[#This Row],[2017 (L)-T1-TOTAL]],"")</f>
        <v>8.2815734989648032E-2</v>
      </c>
      <c r="KQ207" s="26">
        <f>IFERROR(Tableau17[[#This Row],[2017 (L)-T1-EXD]]/Tableau17[[#This Row],[2017 (L)-T1-TOTAL]],"")</f>
        <v>0</v>
      </c>
      <c r="KR207" s="26">
        <f>IFERROR(Tableau17[[#This Row],[2017 (L)-T1-EXG]]/Tableau17[[#This Row],[2017 (L)-T1-TOTAL]],"")</f>
        <v>1.2422360248447204E-2</v>
      </c>
      <c r="KS207" s="26">
        <f>IFERROR(Tableau17[[#This Row],[2017 (L)-T1-FI]]/Tableau17[[#This Row],[2017 (L)-T1-TOTAL]],"")</f>
        <v>0.17391304347826086</v>
      </c>
      <c r="KT207" s="26">
        <f>IFERROR(Tableau17[[#This Row],[2017 (L)-T1-FN]]/Tableau17[[#This Row],[2017 (L)-T1-TOTAL]],"")</f>
        <v>0</v>
      </c>
      <c r="KU207" s="26">
        <f>IFERROR(Tableau17[[#This Row],[2017 (L)-T1-LR]]/Tableau17[[#This Row],[2017 (L)-T1-TOTAL]],"")</f>
        <v>0.18426501035196688</v>
      </c>
      <c r="KV207" s="26">
        <f>IFERROR(Tableau17[[#This Row],[2017 (L)-T1-MDM]]/Tableau17[[#This Row],[2017 (L)-T1-TOTAL]],"")</f>
        <v>0</v>
      </c>
      <c r="KW207" s="26">
        <f>IFERROR(Tableau17[[#This Row],[2017 (L)-T1-RDG]]/Tableau17[[#This Row],[2017 (L)-T1-TOTAL]],"")</f>
        <v>1.6563146997929608E-2</v>
      </c>
      <c r="KX207" s="26">
        <f>IFERROR(Tableau17[[#This Row],[2017 (L)-T1-REG]]/Tableau17[[#This Row],[2017 (L)-T1-TOTAL]],"")</f>
        <v>4.140786749482402E-3</v>
      </c>
      <c r="KY207" s="26">
        <f>IFERROR(Tableau17[[#This Row],[2017 (L)-T1-REM]]/Tableau17[[#This Row],[2017 (L)-T1-TOTAL]],"")</f>
        <v>0.39751552795031053</v>
      </c>
      <c r="KZ207" s="26">
        <f>IFERROR(Tableau17[[#This Row],[2017 (L)-T1-SOC]]/Tableau17[[#This Row],[2017 (L)-T1-TOTAL]],"")</f>
        <v>0</v>
      </c>
      <c r="LA207" s="26">
        <f>IFERROR(Tableau17[[#This Row],[2017 (L)-T1-UDI]]/Tableau17[[#This Row],[2017 (L)-T1-TOTAL]],"")</f>
        <v>0</v>
      </c>
      <c r="LB207" s="26">
        <f>IFERROR(Tableau17[[#This Row],[2017 (L)-T2-FI]]/Tableau17[[#This Row],[2017 (L)-T2-TOTAL]],"")</f>
        <v>0.39302325581395348</v>
      </c>
      <c r="LC207" s="26">
        <f>IFERROR(Tableau17[[#This Row],[2017 (L)-T2-FN]]/Tableau17[[#This Row],[2017 (L)-T2-TOTAL]],"")</f>
        <v>0</v>
      </c>
      <c r="LD207" s="26">
        <f>IFERROR(Tableau17[[#This Row],[2017 (L)-T2-LR]]/Tableau17[[#This Row],[2017 (L)-T2-TOTAL]],"")</f>
        <v>0</v>
      </c>
      <c r="LE207" s="26">
        <f>IFERROR(Tableau17[[#This Row],[2017 (L)-T2-MDM]]/Tableau17[[#This Row],[2017 (L)-T2-TOTAL]],"")</f>
        <v>0</v>
      </c>
      <c r="LF207" s="26">
        <f>IFERROR(Tableau17[[#This Row],[2017 (L)-T2-REM]]/Tableau17[[#This Row],[2017 (L)-T2-TOTAL]],"")</f>
        <v>0.60697674418604652</v>
      </c>
      <c r="LG207" s="26">
        <f>IFERROR(Tableau17[[#This Row],[2017-T1-ARTHAUD Nathalie]]/Tableau17[[#This Row],[2017-T1-TOTAL]],"")</f>
        <v>6.958250497017893E-3</v>
      </c>
      <c r="LH207" s="26">
        <f>IFERROR(Tableau17[[#This Row],[2017-T1-ASSELINEAU Fran]]/Tableau17[[#This Row],[2017-T1-TOTAL]],"")</f>
        <v>6.958250497017893E-3</v>
      </c>
      <c r="LI207" s="26">
        <f>IFERROR(Tableau17[[#This Row],[2017-T1-CHEMINADE Jacques]]/Tableau17[[#This Row],[2017-T1-TOTAL]],"")</f>
        <v>2.982107355864811E-3</v>
      </c>
      <c r="LJ207" s="26">
        <f>IFERROR(Tableau17[[#This Row],[2017-T1-DUPONT-AIGNAN Nicolas]]/Tableau17[[#This Row],[2017-T1-TOTAL]],"")</f>
        <v>4.1749502982107355E-2</v>
      </c>
      <c r="LK207" s="26">
        <f>IFERROR(Tableau17[[#This Row],[2017-T1-FILLON Fran]]/Tableau17[[#This Row],[2017-T1-TOTAL]],"")</f>
        <v>0.18787276341948311</v>
      </c>
      <c r="LL207" s="26">
        <f>IFERROR(Tableau17[[#This Row],[2017-T1-HAMON Beno]]/Tableau17[[#This Row],[2017-T1-TOTAL]],"")</f>
        <v>5.6660039761431413E-2</v>
      </c>
      <c r="LM207" s="26">
        <f>IFERROR(Tableau17[[#This Row],[2017-T1-LASSALLE Jean]]/Tableau17[[#This Row],[2017-T1-TOTAL]],"")</f>
        <v>5.9642147117296221E-3</v>
      </c>
      <c r="LN207" s="26">
        <f>IFERROR(Tableau17[[#This Row],[2017-T1-LE PEN Marine]]/Tableau17[[#This Row],[2017-T1-TOTAL]],"")</f>
        <v>0.27733598409542742</v>
      </c>
      <c r="LO207" s="26">
        <f>IFERROR(Tableau17[[#This Row],[2017-T1-M Jean-Luc]]/Tableau17[[#This Row],[2017-T1-TOTAL]],"")</f>
        <v>0.21371769383697814</v>
      </c>
      <c r="LP207" s="26">
        <f>IFERROR(Tableau17[[#This Row],[2017-T1-MACRON Emmanuel]]/Tableau17[[#This Row],[2017-T1-TOTAL]],"")</f>
        <v>0.19085487077534791</v>
      </c>
      <c r="LQ207" s="26">
        <f>IFERROR(Tableau17[[#This Row],[2017-T1-POUTOU Philippe]]/Tableau17[[#This Row],[2017-T1-TOTAL]],"")</f>
        <v>8.9463220675944331E-3</v>
      </c>
      <c r="LR207" s="26">
        <f>IFERROR(Tableau17[[#This Row],[2017-T2-LE PEN Marine]]/Tableau17[[#This Row],[2017-T2-TOTAL]],"")</f>
        <v>0.40562719812426729</v>
      </c>
      <c r="LS207" s="26">
        <f>IFERROR(Tableau17[[#This Row],[2017-T2-MACRON Emmanuel]]/Tableau17[[#This Row],[2017-T2-TOTAL]],"")</f>
        <v>0.59437280187573271</v>
      </c>
      <c r="LT207" s="26">
        <f>IFERROR(Tableau17[[#This Row],[2019-T1-ALEXANDRE Audric]]/Tableau17[[#This Row],[2019-T1-TOTAL]],"")</f>
        <v>0</v>
      </c>
      <c r="LU207" s="26">
        <f>IFERROR(Tableau17[[#This Row],[2019-T1-ARTHAUD Nathalie]]/Tableau17[[#This Row],[2019-T1-TOTAL]],"")</f>
        <v>9.2936802973977699E-3</v>
      </c>
      <c r="LV207" s="26">
        <f>IFERROR(Tableau17[[#This Row],[2019-T1-ASSELINEAU François]]/Tableau17[[#This Row],[2019-T1-TOTAL]],"")</f>
        <v>1.3011152416356878E-2</v>
      </c>
      <c r="LW207" s="26">
        <f>IFERROR(Tableau17[[#This Row],[2019-T1-AUBRY Manon]]/Tableau17[[#This Row],[2019-T1-TOTAL]],"")</f>
        <v>8.9219330855018583E-2</v>
      </c>
      <c r="LX207" s="26">
        <f>IFERROR(Tableau17[[#This Row],[2019-T1-AZERGUI Nagib]]/Tableau17[[#This Row],[2019-T1-TOTAL]],"")</f>
        <v>1.4869888475836431E-2</v>
      </c>
      <c r="LY207" s="26">
        <f>IFERROR(Tableau17[[#This Row],[2019-T1-BARDELLA Jordan]]/Tableau17[[#This Row],[2019-T1-TOTAL]],"")</f>
        <v>0.26765799256505574</v>
      </c>
      <c r="LZ207" s="26">
        <f>IFERROR(Tableau17[[#This Row],[2019-T1-BELLAMY François-Xavier]]/Tableau17[[#This Row],[2019-T1-TOTAL]],"")</f>
        <v>7.434944237918216E-2</v>
      </c>
      <c r="MA207" s="26">
        <f>IFERROR(Tableau17[[#This Row],[2019-T1-BIDOU Olivier]]/Tableau17[[#This Row],[2019-T1-TOTAL]],"")</f>
        <v>7.4349442379182153E-3</v>
      </c>
      <c r="MB207" s="26">
        <f>IFERROR(Tableau17[[#This Row],[2019-T1-BOURG Dominique]]/Tableau17[[#This Row],[2019-T1-TOTAL]],"")</f>
        <v>2.6022304832713755E-2</v>
      </c>
      <c r="MC207" s="26">
        <f>IFERROR(Tableau17[[#This Row],[2019-T1-BROSSAT Ian]]/Tableau17[[#This Row],[2019-T1-TOTAL]],"")</f>
        <v>2.6022304832713755E-2</v>
      </c>
      <c r="MD207" s="26">
        <f>IFERROR(Tableau17[[#This Row],[2019-T1-CAILLAUD Sophie]]/Tableau17[[#This Row],[2019-T1-TOTAL]],"")</f>
        <v>0</v>
      </c>
      <c r="ME207" s="26">
        <f>IFERROR(Tableau17[[#This Row],[2019-T1-CAMUS Renaud]]/Tableau17[[#This Row],[2019-T1-TOTAL]],"")</f>
        <v>0</v>
      </c>
      <c r="MF207" s="26">
        <f>IFERROR(Tableau17[[#This Row],[2019-T1-CHALENÇON Christophe]]/Tableau17[[#This Row],[2019-T1-TOTAL]],"")</f>
        <v>0</v>
      </c>
      <c r="MG207" s="26">
        <f>IFERROR(Tableau17[[#This Row],[2019-T1-CORBET Cathy Denise Ginette]]/Tableau17[[#This Row],[2019-T1-TOTAL]],"")</f>
        <v>0</v>
      </c>
      <c r="MH207" s="26">
        <f>IFERROR(Tableau17[[#This Row],[2019-T1-DE PREVOISIN Robert]]/Tableau17[[#This Row],[2019-T1-TOTAL]],"")</f>
        <v>0</v>
      </c>
      <c r="MI207" s="26">
        <f>IFERROR(Tableau17[[#This Row],[2019-T1-DELFEL Thérèse]]/Tableau17[[#This Row],[2019-T1-TOTAL]],"")</f>
        <v>1.8587360594795538E-3</v>
      </c>
      <c r="MJ207" s="26">
        <f>IFERROR(Tableau17[[#This Row],[2019-T1-DIEUMEGARD Pierre]]/Tableau17[[#This Row],[2019-T1-TOTAL]],"")</f>
        <v>1.8587360594795538E-3</v>
      </c>
      <c r="MK207" s="26">
        <f>IFERROR(Tableau17[[#This Row],[2019-T1-DUPONT-AIGNAN Nicolas]]/Tableau17[[#This Row],[2019-T1-TOTAL]],"")</f>
        <v>3.1598513011152414E-2</v>
      </c>
      <c r="ML207" s="26">
        <f>IFERROR(Tableau17[[#This Row],[2019-T1-GERNIGON Yves]]/Tableau17[[#This Row],[2019-T1-TOTAL]],"")</f>
        <v>0</v>
      </c>
      <c r="MM207" s="26">
        <f>IFERROR(Tableau17[[#This Row],[2019-T1-GLUCKSMANN Raphaël]]/Tableau17[[#This Row],[2019-T1-TOTAL]],"")</f>
        <v>5.0185873605947957E-2</v>
      </c>
      <c r="MN207" s="26">
        <f>IFERROR(Tableau17[[#This Row],[2019-T1-HAMON Benoît]]/Tableau17[[#This Row],[2019-T1-TOTAL]],"")</f>
        <v>2.4163568773234202E-2</v>
      </c>
      <c r="MO207" s="26">
        <f>IFERROR(Tableau17[[#This Row],[2019-T1-HELGEN Gilles]]/Tableau17[[#This Row],[2019-T1-TOTAL]],"")</f>
        <v>0</v>
      </c>
      <c r="MP207" s="26">
        <f>IFERROR(Tableau17[[#This Row],[2019-T1-JADOT Yannick]]/Tableau17[[#This Row],[2019-T1-TOTAL]],"")</f>
        <v>0.15241635687732341</v>
      </c>
      <c r="MQ207" s="26">
        <f>IFERROR(Tableau17[[#This Row],[2019-T1-LAGARDE Jean-Christophe]]/Tableau17[[#This Row],[2019-T1-TOTAL]],"")</f>
        <v>2.4163568773234202E-2</v>
      </c>
      <c r="MR207" s="26">
        <f>IFERROR(Tableau17[[#This Row],[2019-T1-LALANNE Francis]]/Tableau17[[#This Row],[2019-T1-TOTAL]],"")</f>
        <v>0</v>
      </c>
      <c r="MS207" s="26">
        <f>IFERROR(Tableau17[[#This Row],[2019-T1-LOISEAU Nathalie]]/Tableau17[[#This Row],[2019-T1-TOTAL]],"")</f>
        <v>0.18401486988847585</v>
      </c>
      <c r="MT207" s="26">
        <f>IFERROR(Tableau17[[#This Row],[2019-T1-MARIE Florie]]/Tableau17[[#This Row],[2019-T1-TOTAL]],"")</f>
        <v>1.8587360594795538E-3</v>
      </c>
      <c r="MU207" s="26">
        <f>IFERROR(Tableau17[[#This Row],[2008-T1-MACROEXTRDROITE]]/Tableau17[[#This Row],[2008-T1-MACROTOTALE]],"")</f>
        <v>7.792207792207792E-2</v>
      </c>
      <c r="MV207" s="26">
        <f>IFERROR(Tableau17[[#This Row],[2008-T1-MACRODROITE]]/Tableau17[[#This Row],[2008-T1-MACROTOTALE]],"")</f>
        <v>0.48441558441558441</v>
      </c>
      <c r="MW207" s="26">
        <f>IFERROR(Tableau17[[#This Row],[2008-T1-MACROCENTRE]]/Tableau17[[#This Row],[2008-T1-MACROTOTALE]],"")</f>
        <v>0</v>
      </c>
      <c r="MX207" s="26">
        <f>IFERROR(Tableau17[[#This Row],[2008-T1-MACROGAUCHE]]/Tableau17[[#This Row],[2008-T1-MACROTOTALE]],"")</f>
        <v>0.43766233766233764</v>
      </c>
      <c r="MY207" s="26">
        <f>IFERROR(Tableau17[[#This Row],[2008-T1-MACROAUTRE]]/Tableau17[[#This Row],[2008-T1-MACROTOTALE]],"")</f>
        <v>0</v>
      </c>
      <c r="MZ207" s="26">
        <f>IFERROR(Tableau17[[#This Row],[2008-T2-MACROEXTRDROITE]]/Tableau17[[#This Row],[2008-T2-MACROTOTALE]],"")</f>
        <v>0</v>
      </c>
      <c r="NA207" s="26">
        <f>IFERROR(Tableau17[[#This Row],[2008-T2-MACRODROITE]]/Tableau17[[#This Row],[2008-T2-MACROTOTALE]],"")</f>
        <v>0.52275522755227555</v>
      </c>
      <c r="NB207" s="26">
        <f>IFERROR(Tableau17[[#This Row],[2008-T2-MACROCENTRE]]/Tableau17[[#This Row],[2008-T2-MACROTOTALE]],"")</f>
        <v>0</v>
      </c>
      <c r="NC207" s="26">
        <f>IFERROR(Tableau17[[#This Row],[2008-T2-MACROGAUCHE]]/Tableau17[[#This Row],[2008-T2-MACROTOTALE]],"")</f>
        <v>0.47724477244772445</v>
      </c>
      <c r="ND207" s="26">
        <f>IFERROR(Tableau17[[#This Row],[2008-T2-MACROAUTRE]]/Tableau17[[#This Row],[2008-T2-MACROTOTALE]],"")</f>
        <v>0</v>
      </c>
      <c r="NE207" s="26">
        <f>IFERROR(Tableau17[[#This Row],[2014-T1-MACROEXTRDROITE]]/Tableau17[[#This Row],[2014-T1-MACROTOTALE]],"")</f>
        <v>0.31654676258992803</v>
      </c>
      <c r="NF207" s="26">
        <f>IFERROR(Tableau17[[#This Row],[2014-T1-MACRODROITE]]/Tableau17[[#This Row],[2014-T1-MACROTOTALE]],"")</f>
        <v>0.33381294964028779</v>
      </c>
      <c r="NG207" s="26">
        <f>IFERROR(Tableau17[[#This Row],[2014-T1-MACROCENTRE]]/Tableau17[[#This Row],[2014-T1-MACROTOTALE]],"")</f>
        <v>1.1510791366906475E-2</v>
      </c>
      <c r="NH207" s="26">
        <f>IFERROR(Tableau17[[#This Row],[2014-T1-MACROGAUCHE]]/Tableau17[[#This Row],[2014-T1-MACROTOTALE]],"")</f>
        <v>0.33812949640287771</v>
      </c>
      <c r="NI207" s="26">
        <f>IFERROR(Tableau17[[#This Row],[2014-T1-MACROAUTRE]]/Tableau17[[#This Row],[2014-T1-MACROTOTALE]],"")</f>
        <v>0</v>
      </c>
      <c r="NJ207" s="26">
        <f>IFERROR(Tableau17[[#This Row],[2014-T2-MACROEXTRDROITE]]/Tableau17[[#This Row],[2014-T2-MACROTOTALE]],"")</f>
        <v>0.31678832116788319</v>
      </c>
      <c r="NK207" s="26">
        <f>IFERROR(Tableau17[[#This Row],[2014-T2-MACRODROITE]]/Tableau17[[#This Row],[2014-T2-MACROTOTALE]],"")</f>
        <v>0.38248175182481753</v>
      </c>
      <c r="NL207" s="26">
        <f>IFERROR(Tableau17[[#This Row],[2014-T2-MACROCENTRE]]/Tableau17[[#This Row],[2014-T2-MACROTOTALE]],"")</f>
        <v>0</v>
      </c>
      <c r="NM207" s="26">
        <f>IFERROR(Tableau17[[#This Row],[2014-T2-MACROGAUCHE]]/Tableau17[[#This Row],[2014-T2-MACROTOTALE]],"")</f>
        <v>0.30072992700729928</v>
      </c>
      <c r="NN207" s="26">
        <f>IFERROR(Tableau17[[#This Row],[2014-T2-MACROAUTRE]]/Tableau17[[#This Row],[2014-T2-MACROTOTALE]],"")</f>
        <v>0</v>
      </c>
      <c r="NO207" s="26">
        <f>IFERROR( Tableau17[[#This Row],[2015-T1-MACROEXTRDROITE]]/Tableau17[[#This Row],[2015-T1-MACROTOTALE]],"")</f>
        <v>0.40463458110516937</v>
      </c>
      <c r="NP207" s="26">
        <f>IFERROR(Tableau17[[#This Row],[2015-T1-MACRODROITE]]/Tableau17[[#This Row],[2015-T1-MACROTOTALE]],"")</f>
        <v>0.22994652406417113</v>
      </c>
      <c r="NQ207" s="26">
        <f>IFERROR(Tableau17[[#This Row],[2015-T1-MACROCENTRE]]/Tableau17[[#This Row],[2015-T1-MACROTOTALE]],"")</f>
        <v>0</v>
      </c>
      <c r="NR207" s="26">
        <f>IFERROR(Tableau17[[#This Row],[2015-T1-MACROGAUCHE]]/Tableau17[[#This Row],[2015-T1-MACROTOTALE]],"")</f>
        <v>0.34581105169340465</v>
      </c>
      <c r="NS207" s="26">
        <f>IFERROR(Tableau17[[#This Row],[2015-T1-MACROAUTRE]]/Tableau17[[#This Row],[2015-T1-MACROTOTALE]],"")</f>
        <v>1.9607843137254902E-2</v>
      </c>
      <c r="NT207" s="26">
        <f>IFERROR(Tableau17[[#This Row],[2015-T2-MACROEXTRDROITE]]/Tableau17[[#This Row],[2015-T2-MACROTOTALE]],"")</f>
        <v>0.46168582375478928</v>
      </c>
      <c r="NU207" s="26">
        <f>IFERROR(Tableau17[[#This Row],[2015-T2-MACRODROITE]]/Tableau17[[#This Row],[2015-T2-MACROTOTALE]],"")</f>
        <v>0.53831417624521072</v>
      </c>
      <c r="NV207" s="26">
        <f>IFERROR(Tableau17[[#This Row],[2015-T2-MACROCENTRE]]/Tableau17[[#This Row],[2015-T2-MACROTOTALE]],"")</f>
        <v>0</v>
      </c>
      <c r="NW207" s="26">
        <f>IFERROR(Tableau17[[#This Row],[2015-T2-MACROGAUCHE]]/Tableau17[[#This Row],[2015-T2-MACROTOTALE]],"")</f>
        <v>0</v>
      </c>
      <c r="NX207" s="26">
        <f>IFERROR(Tableau17[[#This Row],[2015-T2-MACROAUTRE]]/Tableau17[[#This Row],[2015-T2-MACROTOTALE]],"")</f>
        <v>0</v>
      </c>
      <c r="NY207" s="26">
        <f>IFERROR(Tableau17[[#This Row],[2017-T1-MACROEXTRDROITE]]/Tableau17[[#This Row],[2017-T1-MACROTOTALE]],"")</f>
        <v>0.32902584493041748</v>
      </c>
      <c r="NZ207" s="26">
        <f>IFERROR(Tableau17[[#This Row],[2017-T1-MACRODROITE]]/Tableau17[[#This Row],[2017-T1-MACROTOTALE]],"")</f>
        <v>0.18787276341948311</v>
      </c>
      <c r="OA207" s="26">
        <f>IFERROR(Tableau17[[#This Row],[2017-T1-MACROCENTRE]]/Tableau17[[#This Row],[2017-T1-MACROTOTALE]],"")</f>
        <v>0.19085487077534791</v>
      </c>
      <c r="OB207" s="26">
        <f>IFERROR(Tableau17[[#This Row],[2017-T1-MACROGAUCHE]]/Tableau17[[#This Row],[2017-T1-MACROTOTALE]],"")</f>
        <v>0.28628230616302186</v>
      </c>
      <c r="OC207" s="26">
        <f>IFERROR(Tableau17[[#This Row],[2017-T1-MACROAUTRE]]/Tableau17[[#This Row],[2017-T1-MACROTOTALE]],"")</f>
        <v>5.9642147117296221E-3</v>
      </c>
      <c r="OD207" s="26">
        <f>IFERROR(Tableau17[[#This Row],[2017-T2-MACROEXTRDROITE]]/Tableau17[[#This Row],[2017-T2-MACROTOTALE]],"")</f>
        <v>0.40562719812426729</v>
      </c>
      <c r="OE207" s="26">
        <f>IFERROR(Tableau17[[#This Row],[2017-T2-MACRODROITE]]/Tableau17[[#This Row],[2017-T2-MACROTOTALE]],"")</f>
        <v>0</v>
      </c>
      <c r="OF207" s="26">
        <f>IFERROR(Tableau17[[#This Row],[2017-T2-MACROCENTRE]]/Tableau17[[#This Row],[2017-T2-MACROTOTALE]],"")</f>
        <v>0.59437280187573271</v>
      </c>
      <c r="OG207" s="26">
        <f>IFERROR(Tableau17[[#This Row],[2017-T2-MACROGAUCHE]]/Tableau17[[#This Row],[2017-T2-MACROTOTALE]],"")</f>
        <v>0</v>
      </c>
      <c r="OH207" s="26">
        <f>IFERROR(Tableau17[[#This Row],[2017-T2-MACROAUTRE]]/Tableau17[[#This Row],[2017-T2-MACROTOTALE]],"")</f>
        <v>0</v>
      </c>
      <c r="OI207" s="26">
        <f>IFERROR(Tableau17[[#This Row],[2019-T1-MACROEXTRDROITE]]/Tableau17[[#This Row],[2019-T1-MACROTOTALE]],"")</f>
        <v>0.30630630630630629</v>
      </c>
      <c r="OJ207" s="26">
        <f>IFERROR(Tableau17[[#This Row],[2019-T1-MACRODROITE]]/Tableau17[[#This Row],[2019-T1-MACROTOTALE]],"")</f>
        <v>9.5495495495495492E-2</v>
      </c>
      <c r="OK207" s="26">
        <f>IFERROR(Tableau17[[#This Row],[2019-T1-MACROCENTRE]]/Tableau17[[#This Row],[2019-T1-MACROTOTALE]],"")</f>
        <v>0.17837837837837839</v>
      </c>
      <c r="OL207" s="26">
        <f>IFERROR(Tableau17[[#This Row],[2019-T1-MACROGAUCHE]]/Tableau17[[#This Row],[2019-T1-MACROTOTALE]],"")</f>
        <v>0.34054054054054056</v>
      </c>
      <c r="OM207" s="26">
        <f>IFERROR(Tableau17[[#This Row],[2019-T1-MACROAUTRE]]/Tableau17[[#This Row],[2019-T1-MACROTOTALE]],"")</f>
        <v>7.9279279279279274E-2</v>
      </c>
      <c r="ON207" s="26">
        <f>IFERROR(Tableau17[[#This Row],[2020-T1-MACROEXTRDROITE]]/Tableau17[[#This Row],[2020-T1-MACROTOTALE]],"")</f>
        <v>0.21497584541062803</v>
      </c>
      <c r="OO207" s="26">
        <f>IFERROR(Tableau17[[#This Row],[2020-T1-MACRODROITE]]/Tableau17[[#This Row],[2020-T1-MACROTOTALE]],"")</f>
        <v>0.30676328502415456</v>
      </c>
      <c r="OP207" s="26">
        <f>IFERROR(Tableau17[[#This Row],[2020-T1-MACROCENTRE]]/Tableau17[[#This Row],[2020-T1-MACROTOTALE]],"")</f>
        <v>7.0048309178743967E-2</v>
      </c>
      <c r="OQ207" s="26">
        <f>IFERROR(Tableau17[[#This Row],[2020-T1-MACROGAUCHE]]/Tableau17[[#This Row],[2020-T1-MACROTOTALE]],"")</f>
        <v>0.40821256038647341</v>
      </c>
      <c r="OR207" s="26">
        <f>IFERROR(Tableau17[[#This Row],[2020-T1-MACROAUTRE]]/Tableau17[[#This Row],[2020-T1-MACROTOTALE]],"")</f>
        <v>0</v>
      </c>
      <c r="OS207" s="26">
        <f>IFERROR(Tableau17[[#This Row],[2017 (L)-T1-MACROEXTRDROITE]]/Tableau17[[#This Row],[2017 (L)-T1-MACROTOTALE]],"")</f>
        <v>2.0703933747412008E-2</v>
      </c>
      <c r="OT207" s="26">
        <f>IFERROR(Tableau17[[#This Row],[2017 (L)-T1-MACRODROITE]]/Tableau17[[#This Row],[2017 (L)-T1-MACROTOTALE]],"")</f>
        <v>0.2401656314699793</v>
      </c>
      <c r="OU207" s="26">
        <f>IFERROR(Tableau17[[#This Row],[2017 (L)-T1-MACROCENTRE]]/Tableau17[[#This Row],[2017 (L)-T1-MACROTOTALE]],"")</f>
        <v>0.39751552795031053</v>
      </c>
      <c r="OV207" s="26">
        <f>IFERROR(Tableau17[[#This Row],[2017 (L)-T1-MACROGAUCHE]]/Tableau17[[#This Row],[2017 (L)-T1-MACROTOTALE]],"")</f>
        <v>0.32919254658385094</v>
      </c>
      <c r="OW207" s="26">
        <f>IFERROR(Tableau17[[#This Row],[2017 (L)-T1-MACROAUTRE]]/Tableau17[[#This Row],[2017 (L)-T1-MACROTOTALE]],"")</f>
        <v>1.2422360248447204E-2</v>
      </c>
      <c r="OX207" s="26">
        <f>IFERROR(Tableau17[[#This Row],[2017 (L)-T2-MACROEXTRDROITE]]/Tableau17[[#This Row],[2017 (L)-T2-MACROTOTALE]],"")</f>
        <v>0</v>
      </c>
      <c r="OY207" s="26">
        <f>IFERROR(Tableau17[[#This Row],[2017 (L)-T2-MACRODROITE]]/Tableau17[[#This Row],[2017 (L)-T2-MACROTOTALE]],"")</f>
        <v>0</v>
      </c>
      <c r="OZ207" s="26">
        <f>IFERROR(Tableau17[[#This Row],[2017 (L)-T2-MACROCENTRE]]/Tableau17[[#This Row],[2017 (L)-T2-MACROTOTALE]],"")</f>
        <v>0.60697674418604652</v>
      </c>
      <c r="PA207" s="26">
        <f>IFERROR(Tableau17[[#This Row],[2017 (L)-T2-MACROGAUCHE]]/Tableau17[[#This Row],[2017 (L)-T2-MACROTOTALE]],"")</f>
        <v>0.39302325581395348</v>
      </c>
      <c r="PB207" s="26">
        <f>IFERROR(Tableau17[[#This Row],[2017 (L)-T2-MACROAUTRE]]/Tableau17[[#This Row],[2017 (L)-T2-MACROTOTALE]],"")</f>
        <v>0</v>
      </c>
      <c r="PC207" s="26">
        <f>IFERROR(Tableau17[[#This Row],[2008_T1_PROCUS]]/Tableau17[[#This Row],[2008_T1_INSCRITS]],0)</f>
        <v>1.2592592592592593E-2</v>
      </c>
      <c r="PD207" s="26">
        <f>IFERROR(Tableau17[[#This Row],[2008_T2_PROCUS]]/Tableau17[[#This Row],[2008_T2_INSCRITS]],0)</f>
        <v>2.2962962962962963E-2</v>
      </c>
      <c r="PE207" s="26">
        <f>Tableau17[[#This Row],[2014_T1_PROCUS]]/Tableau17[[#This Row],[2014_T1_INSCRITS]]</f>
        <v>1.0997643362136685E-2</v>
      </c>
      <c r="PF207" s="26">
        <f>IFERROR(Tableau17[[#This Row],[2014_T2_PROCUS]]/Tableau17[[#This Row],[2014_T2_INSCRITS]],0)</f>
        <v>9.433962264150943E-3</v>
      </c>
    </row>
    <row r="208" spans="1:422" hidden="1" x14ac:dyDescent="0.2">
      <c r="A208" s="1">
        <v>5</v>
      </c>
      <c r="B208" s="1" t="s">
        <v>381</v>
      </c>
      <c r="C208" s="1" t="s">
        <v>390</v>
      </c>
      <c r="D208" s="1" t="s">
        <v>390</v>
      </c>
      <c r="E208" s="1">
        <v>951</v>
      </c>
      <c r="F208" s="1">
        <v>5.4014360000000003</v>
      </c>
      <c r="G208" s="1">
        <v>43.249585000000003</v>
      </c>
      <c r="H208" s="3">
        <v>1366</v>
      </c>
      <c r="I208" s="3">
        <v>363</v>
      </c>
      <c r="L208" s="1">
        <v>48</v>
      </c>
      <c r="M208" s="1">
        <v>6</v>
      </c>
      <c r="P208" s="1">
        <v>146</v>
      </c>
      <c r="Q208" s="1">
        <v>37</v>
      </c>
      <c r="R208" s="1">
        <v>64</v>
      </c>
      <c r="S208" s="1">
        <v>78</v>
      </c>
      <c r="T208" s="1">
        <v>53</v>
      </c>
      <c r="U208" s="1">
        <v>432</v>
      </c>
      <c r="V208" s="1">
        <v>1364</v>
      </c>
      <c r="W208" s="1">
        <v>804</v>
      </c>
      <c r="X208" s="1">
        <v>15</v>
      </c>
      <c r="Y208" s="2">
        <v>0.58944282000000003</v>
      </c>
      <c r="Z208" s="1">
        <v>1364</v>
      </c>
      <c r="AA208" s="1">
        <v>814</v>
      </c>
      <c r="AB208" s="1">
        <v>20</v>
      </c>
      <c r="AC208" s="2">
        <v>0.59677418999999998</v>
      </c>
      <c r="AD208" s="1">
        <v>1366</v>
      </c>
      <c r="AE208" s="1">
        <v>442</v>
      </c>
      <c r="AF208" s="2">
        <v>0.32357247</v>
      </c>
      <c r="AG208" s="1">
        <f t="shared" si="3"/>
        <v>363</v>
      </c>
      <c r="AH208" s="1">
        <v>1209</v>
      </c>
      <c r="AI208" s="1">
        <v>749</v>
      </c>
      <c r="AJ208" s="1">
        <v>15</v>
      </c>
      <c r="AK208" s="2">
        <v>0.61952026000000004</v>
      </c>
      <c r="AL208" s="1">
        <v>1209</v>
      </c>
      <c r="AM208" s="1">
        <v>791</v>
      </c>
      <c r="AN208" s="1">
        <v>16</v>
      </c>
      <c r="AO208" s="2">
        <v>0.65425971999999999</v>
      </c>
      <c r="AP208" s="1">
        <v>1371</v>
      </c>
      <c r="AQ208" s="1">
        <v>701</v>
      </c>
      <c r="AR208" s="2">
        <v>0.51130562000000002</v>
      </c>
      <c r="AS208" s="1">
        <v>1370</v>
      </c>
      <c r="AT208" s="1">
        <v>698</v>
      </c>
      <c r="AU208" s="2">
        <v>0.50948905</v>
      </c>
      <c r="AV208" s="1">
        <v>1361</v>
      </c>
      <c r="AW208" s="1">
        <v>700</v>
      </c>
      <c r="AX208" s="2">
        <v>0.51432770000000005</v>
      </c>
      <c r="AY208" s="1">
        <v>1361</v>
      </c>
      <c r="AZ208" s="1">
        <v>578</v>
      </c>
      <c r="BA208" s="2">
        <v>0.42468772999999999</v>
      </c>
      <c r="BB208" s="1">
        <v>1361</v>
      </c>
      <c r="BC208" s="1">
        <v>1109</v>
      </c>
      <c r="BD208" s="2">
        <v>0.81484202999999999</v>
      </c>
      <c r="BE208" s="1">
        <v>1361</v>
      </c>
      <c r="BF208" s="1">
        <v>1010</v>
      </c>
      <c r="BG208" s="2">
        <v>0.74210140000000002</v>
      </c>
      <c r="BH208" s="1">
        <v>1365</v>
      </c>
      <c r="BI208" s="1">
        <v>661</v>
      </c>
      <c r="BJ208" s="2">
        <v>0.48424908</v>
      </c>
      <c r="BK208" s="1">
        <v>45</v>
      </c>
      <c r="BN208" s="1">
        <v>29</v>
      </c>
      <c r="BO208" s="1">
        <v>69</v>
      </c>
      <c r="BP208" s="1">
        <v>388</v>
      </c>
      <c r="BQ208" s="1">
        <v>197</v>
      </c>
      <c r="BR208" s="1">
        <v>728</v>
      </c>
      <c r="BT208" s="1">
        <v>281</v>
      </c>
      <c r="BU208" s="1">
        <v>482</v>
      </c>
      <c r="BW208" s="1">
        <v>763</v>
      </c>
      <c r="BX208" s="1">
        <v>12</v>
      </c>
      <c r="BZ208" s="1">
        <v>35</v>
      </c>
      <c r="CB208" s="1">
        <v>42</v>
      </c>
      <c r="CC208" s="1">
        <v>152</v>
      </c>
      <c r="CD208" s="1">
        <v>415</v>
      </c>
      <c r="CE208" s="1">
        <v>118</v>
      </c>
      <c r="CF208" s="1">
        <v>774</v>
      </c>
      <c r="CG208" s="1">
        <v>149</v>
      </c>
      <c r="CH208" s="1">
        <v>472</v>
      </c>
      <c r="CI208" s="1">
        <v>167</v>
      </c>
      <c r="CJ208" s="1">
        <v>788</v>
      </c>
      <c r="CL208" s="1">
        <v>15</v>
      </c>
      <c r="CO208" s="1">
        <v>86</v>
      </c>
      <c r="CP208" s="1">
        <v>194</v>
      </c>
      <c r="CT208" s="1">
        <v>285</v>
      </c>
      <c r="CV208" s="1">
        <v>97</v>
      </c>
      <c r="CW208" s="1">
        <v>677</v>
      </c>
      <c r="CY208" s="1">
        <v>203</v>
      </c>
      <c r="DA208" s="1">
        <v>435</v>
      </c>
      <c r="DC208" s="1">
        <v>638</v>
      </c>
      <c r="DD208" s="1">
        <v>19</v>
      </c>
      <c r="DE208" s="1">
        <v>1</v>
      </c>
      <c r="DF208" s="1">
        <v>5</v>
      </c>
      <c r="DG208" s="1">
        <v>1</v>
      </c>
      <c r="DI208" s="1">
        <v>38</v>
      </c>
      <c r="DJ208" s="1">
        <v>2</v>
      </c>
      <c r="DK208" s="1">
        <v>3</v>
      </c>
      <c r="DL208" s="1">
        <v>67</v>
      </c>
      <c r="DM208" s="1">
        <v>111</v>
      </c>
      <c r="DN208" s="1">
        <v>182</v>
      </c>
      <c r="DO208" s="1">
        <v>266</v>
      </c>
      <c r="DP208" s="1">
        <v>0</v>
      </c>
      <c r="DU208" s="1">
        <v>695</v>
      </c>
      <c r="DX208" s="1">
        <v>264</v>
      </c>
      <c r="DY208" s="1">
        <v>285</v>
      </c>
      <c r="EA208" s="1">
        <v>549</v>
      </c>
      <c r="EB208" s="1">
        <v>2</v>
      </c>
      <c r="EC208" s="1">
        <v>5</v>
      </c>
      <c r="ED208" s="1">
        <v>2</v>
      </c>
      <c r="EE208" s="1">
        <v>39</v>
      </c>
      <c r="EF208" s="1">
        <v>294</v>
      </c>
      <c r="EG208" s="1">
        <v>66</v>
      </c>
      <c r="EH208" s="1">
        <v>10</v>
      </c>
      <c r="EI208" s="1">
        <v>234</v>
      </c>
      <c r="EJ208" s="1">
        <v>150</v>
      </c>
      <c r="EK208" s="1">
        <v>286</v>
      </c>
      <c r="EL208" s="1">
        <v>4</v>
      </c>
      <c r="EM208" s="1">
        <v>1092</v>
      </c>
      <c r="EN208" s="1">
        <v>318</v>
      </c>
      <c r="EO208" s="1">
        <v>590</v>
      </c>
      <c r="EP208" s="1">
        <v>908</v>
      </c>
      <c r="EQ208" s="1">
        <v>1</v>
      </c>
      <c r="ER208" s="1">
        <v>3</v>
      </c>
      <c r="ES208" s="1">
        <v>8</v>
      </c>
      <c r="ET208" s="1">
        <v>46</v>
      </c>
      <c r="EU208" s="1">
        <v>0</v>
      </c>
      <c r="EV208" s="1">
        <v>148</v>
      </c>
      <c r="EW208" s="1">
        <v>68</v>
      </c>
      <c r="EX208" s="1">
        <v>1</v>
      </c>
      <c r="EY208" s="1">
        <v>11</v>
      </c>
      <c r="EZ208" s="1">
        <v>9</v>
      </c>
      <c r="FA208" s="1">
        <v>0</v>
      </c>
      <c r="FB208" s="1">
        <v>0</v>
      </c>
      <c r="FC208" s="1">
        <v>0</v>
      </c>
      <c r="FD208" s="1">
        <v>0</v>
      </c>
      <c r="FE208" s="1">
        <v>0</v>
      </c>
      <c r="FF208" s="1">
        <v>0</v>
      </c>
      <c r="FG208" s="1">
        <v>0</v>
      </c>
      <c r="FH208" s="1">
        <v>21</v>
      </c>
      <c r="FI208" s="1">
        <v>1</v>
      </c>
      <c r="FJ208" s="1">
        <v>33</v>
      </c>
      <c r="FK208" s="1">
        <v>11</v>
      </c>
      <c r="FL208" s="1">
        <v>0</v>
      </c>
      <c r="FM208" s="1">
        <v>74</v>
      </c>
      <c r="FN208" s="1">
        <v>15</v>
      </c>
      <c r="FO208" s="1">
        <v>4</v>
      </c>
      <c r="FP208" s="1">
        <v>186</v>
      </c>
      <c r="FQ208" s="1">
        <v>0</v>
      </c>
      <c r="FR208" s="1">
        <f>SUM(Tableau17[[#This Row],[2019-T1-ALEXANDRE Audric]:[2019-T1-MARIE Florie]])</f>
        <v>640</v>
      </c>
      <c r="FS208" s="1">
        <v>69</v>
      </c>
      <c r="FT208" s="1">
        <v>433</v>
      </c>
      <c r="FU208" s="1">
        <v>0</v>
      </c>
      <c r="FV208" s="1">
        <v>226</v>
      </c>
      <c r="FW208" s="1">
        <v>0</v>
      </c>
      <c r="FX208" s="1">
        <v>728</v>
      </c>
      <c r="FY208" s="1">
        <v>0</v>
      </c>
      <c r="FZ208" s="1">
        <v>482</v>
      </c>
      <c r="GA208" s="1">
        <v>0</v>
      </c>
      <c r="GB208" s="1">
        <v>281</v>
      </c>
      <c r="GC208" s="1">
        <v>0</v>
      </c>
      <c r="GD208" s="1">
        <v>763</v>
      </c>
      <c r="GE208" s="1">
        <v>152</v>
      </c>
      <c r="GF208" s="1">
        <v>415</v>
      </c>
      <c r="GG208" s="1">
        <v>12</v>
      </c>
      <c r="GH208" s="1">
        <v>195</v>
      </c>
      <c r="GI208" s="1">
        <v>0</v>
      </c>
      <c r="GJ208" s="1">
        <v>774</v>
      </c>
      <c r="GK208" s="1">
        <v>149</v>
      </c>
      <c r="GL208" s="1">
        <v>472</v>
      </c>
      <c r="GM208" s="1">
        <v>0</v>
      </c>
      <c r="GN208" s="1">
        <v>167</v>
      </c>
      <c r="GO208" s="1">
        <v>0</v>
      </c>
      <c r="GP208" s="1">
        <v>788</v>
      </c>
      <c r="GQ208" s="1">
        <v>209</v>
      </c>
      <c r="GR208" s="1">
        <v>285</v>
      </c>
      <c r="GS208" s="1">
        <v>0</v>
      </c>
      <c r="GT208" s="1">
        <v>183</v>
      </c>
      <c r="GU208" s="1">
        <v>0</v>
      </c>
      <c r="GV208" s="1">
        <v>677</v>
      </c>
      <c r="GW208" s="1">
        <v>203</v>
      </c>
      <c r="GX208" s="1">
        <v>435</v>
      </c>
      <c r="GY208" s="1">
        <v>0</v>
      </c>
      <c r="GZ208" s="1">
        <v>0</v>
      </c>
      <c r="HA208" s="1">
        <v>0</v>
      </c>
      <c r="HB208" s="1">
        <v>638</v>
      </c>
      <c r="HC208" s="1">
        <v>280</v>
      </c>
      <c r="HD208" s="1">
        <v>294</v>
      </c>
      <c r="HE208" s="1">
        <v>286</v>
      </c>
      <c r="HF208" s="1">
        <v>222</v>
      </c>
      <c r="HG208" s="1">
        <v>10</v>
      </c>
      <c r="HH208" s="1">
        <v>1092</v>
      </c>
      <c r="HI208" s="1">
        <v>318</v>
      </c>
      <c r="HJ208" s="1">
        <v>0</v>
      </c>
      <c r="HK208" s="1">
        <v>590</v>
      </c>
      <c r="HL208" s="1">
        <v>0</v>
      </c>
      <c r="HM208" s="1">
        <v>0</v>
      </c>
      <c r="HN208" s="1">
        <v>908</v>
      </c>
      <c r="HO208" s="1">
        <v>179</v>
      </c>
      <c r="HP208" s="1">
        <v>83</v>
      </c>
      <c r="HQ208" s="1">
        <v>186</v>
      </c>
      <c r="HR208" s="1">
        <v>176</v>
      </c>
      <c r="HS208" s="1">
        <v>25</v>
      </c>
      <c r="HT208" s="1">
        <v>649</v>
      </c>
      <c r="HU208" s="1">
        <v>64</v>
      </c>
      <c r="HV208" s="1">
        <v>194</v>
      </c>
      <c r="HW208" s="1">
        <v>37</v>
      </c>
      <c r="HX208" s="1">
        <v>137</v>
      </c>
      <c r="HY208" s="1">
        <v>0</v>
      </c>
      <c r="HZ208" s="1">
        <v>432</v>
      </c>
      <c r="IA208" s="1">
        <v>118</v>
      </c>
      <c r="IB208" s="1">
        <v>183</v>
      </c>
      <c r="IC208" s="1">
        <v>266</v>
      </c>
      <c r="ID208" s="1">
        <v>127</v>
      </c>
      <c r="IE208" s="1">
        <v>1</v>
      </c>
      <c r="IF208" s="1">
        <v>695</v>
      </c>
      <c r="IG208" s="1">
        <v>0</v>
      </c>
      <c r="IH208" s="1">
        <v>264</v>
      </c>
      <c r="II208" s="1">
        <v>285</v>
      </c>
      <c r="IJ208" s="1">
        <v>0</v>
      </c>
      <c r="IK208" s="1">
        <v>0</v>
      </c>
      <c r="IL208" s="1">
        <v>549</v>
      </c>
      <c r="IM208" s="26">
        <f>IFERROR(Tableau17[[#This Row],[LDIV]]/Tableau17[[#This Row],[Total général]],"")</f>
        <v>0</v>
      </c>
      <c r="IN208" s="26">
        <f>IFERROR(Tableau17[[#This Row],[LDVC]]/Tableau17[[#This Row],[Total général]],"")</f>
        <v>0</v>
      </c>
      <c r="IO208" s="26">
        <f>IFERROR(Tableau17[[#This Row],[LDVD]]/Tableau17[[#This Row],[Total général]],"")</f>
        <v>0.1111111111111111</v>
      </c>
      <c r="IP208" s="26">
        <f>IFERROR(Tableau17[[#This Row],[LDVG]]/Tableau17[[#This Row],[Total général]],"")</f>
        <v>1.3888888888888888E-2</v>
      </c>
      <c r="IQ208" s="26">
        <f>IFERROR(Tableau17[[#This Row],[LEXD]]/Tableau17[[#This Row],[Total général]],"")</f>
        <v>0</v>
      </c>
      <c r="IR208" s="26">
        <f>IFERROR(Tableau17[[#This Row],[LEXG]]/Tableau17[[#This Row],[Total général]],"")</f>
        <v>0</v>
      </c>
      <c r="IS208" s="26">
        <f>IFERROR(Tableau17[[#This Row],[LLR]]/Tableau17[[#This Row],[Total général]],"")</f>
        <v>0.33796296296296297</v>
      </c>
      <c r="IT208" s="26">
        <f>IFERROR(Tableau17[[#This Row],[LREM]]/Tableau17[[#This Row],[Total général]],"")</f>
        <v>8.5648148148148154E-2</v>
      </c>
      <c r="IU208" s="26">
        <f>IFERROR(Tableau17[[#This Row],[LRN]]/Tableau17[[#This Row],[Total général]],"")</f>
        <v>0.14814814814814814</v>
      </c>
      <c r="IV208" s="26">
        <f>IFERROR(Tableau17[[#This Row],[LUG]]/Tableau17[[#This Row],[Total général]],"")</f>
        <v>0.18055555555555555</v>
      </c>
      <c r="IW208" s="26">
        <f>IFERROR(Tableau17[[#This Row],[LVEC]]/Tableau17[[#This Row],[Total général]],"")</f>
        <v>0.12268518518518519</v>
      </c>
      <c r="IX208" s="26">
        <f>IFERROR(Tableau17[[#This Row],[2008-T1-LCMD]]/Tableau17[[#This Row],[2008-T1-TOTAL]],"")</f>
        <v>6.1813186813186816E-2</v>
      </c>
      <c r="IY208" s="26">
        <f>IFERROR(Tableau17[[#This Row],[2008-T1-LDVD]]/Tableau17[[#This Row],[2008-T1-TOTAL]],"")</f>
        <v>0</v>
      </c>
      <c r="IZ208" s="26">
        <f>IFERROR(Tableau17[[#This Row],[2008-T1-LEXD]]/Tableau17[[#This Row],[2008-T1-TOTAL]],"")</f>
        <v>0</v>
      </c>
      <c r="JA208" s="26">
        <f>IFERROR(Tableau17[[#This Row],[2008-T1-LEXG]]/Tableau17[[#This Row],[2008-T1-TOTAL]],"")</f>
        <v>3.9835164835164832E-2</v>
      </c>
      <c r="JB208" s="26">
        <f>IFERROR(Tableau17[[#This Row],[2008-T1-LFN]]/Tableau17[[#This Row],[2008-T1-TOTAL]],"")</f>
        <v>9.4780219780219777E-2</v>
      </c>
      <c r="JC208" s="26">
        <f>IFERROR(Tableau17[[#This Row],[2008-T1-LMAJ]]/Tableau17[[#This Row],[2008-T1-TOTAL]],"")</f>
        <v>0.53296703296703296</v>
      </c>
      <c r="JD208" s="26">
        <f>IFERROR(Tableau17[[#This Row],[2008-T1-LUG]]/Tableau17[[#This Row],[2008-T1-TOTAL]],"")</f>
        <v>0.27060439560439559</v>
      </c>
      <c r="JE208" s="26">
        <f>IFERROR(Tableau17[[#This Row],[2008-T2-LFN]]/Tableau17[[#This Row],[2008-T2-TOTAL]],"")</f>
        <v>0</v>
      </c>
      <c r="JF208" s="26">
        <f>IFERROR(Tableau17[[#This Row],[2008-T2-LGC]]/Tableau17[[#This Row],[2008-T2-TOTAL]],"")</f>
        <v>0.36828309305373524</v>
      </c>
      <c r="JG208" s="26">
        <f>IFERROR(Tableau17[[#This Row],[2008-T2-LMAJ]]/Tableau17[[#This Row],[2008-T2-TOTAL]],"")</f>
        <v>0.6317169069462647</v>
      </c>
      <c r="JH208" s="26">
        <f>IFERROR(Tableau17[[#This Row],[2008-T2-LUG]]/Tableau17[[#This Row],[2008-T2-TOTAL]],"")</f>
        <v>0</v>
      </c>
      <c r="JI208" s="26">
        <f>IFERROR(Tableau17[[#This Row],[2014-T1-LDIV]]/Tableau17[[#This Row],[2014-T1-TOTAL]],"")</f>
        <v>1.5503875968992248E-2</v>
      </c>
      <c r="JJ208" s="26">
        <f>IFERROR(Tableau17[[#This Row],[2014-T1-LDVD]]/Tableau17[[#This Row],[2014-T1-TOTAL]],"")</f>
        <v>0</v>
      </c>
      <c r="JK208" s="26">
        <f>IFERROR(Tableau17[[#This Row],[2014-T1-LDVG]]/Tableau17[[#This Row],[2014-T1-TOTAL]],"")</f>
        <v>4.5219638242894059E-2</v>
      </c>
      <c r="JL208" s="26">
        <f>IFERROR(Tableau17[[#This Row],[2014-T1-LEXG]]/Tableau17[[#This Row],[2014-T1-TOTAL]],"")</f>
        <v>0</v>
      </c>
      <c r="JM208" s="26">
        <f>IFERROR(Tableau17[[#This Row],[2014-T1-LFG]]/Tableau17[[#This Row],[2014-T1-TOTAL]],"")</f>
        <v>5.4263565891472867E-2</v>
      </c>
      <c r="JN208" s="26">
        <f>IFERROR(Tableau17[[#This Row],[2014-T1-LFN]]/Tableau17[[#This Row],[2014-T1-TOTAL]],"")</f>
        <v>0.19638242894056848</v>
      </c>
      <c r="JO208" s="26">
        <f>IFERROR(Tableau17[[#This Row],[2014-T1-LUD]]/Tableau17[[#This Row],[2014-T1-TOTAL]],"")</f>
        <v>0.53617571059431524</v>
      </c>
      <c r="JP208" s="26">
        <f>IFERROR(Tableau17[[#This Row],[2014-T1-LUG]]/Tableau17[[#This Row],[2014-T1-TOTAL]],"")</f>
        <v>0.15245478036175711</v>
      </c>
      <c r="JQ208" s="26">
        <f>IFERROR(Tableau17[[#This Row],[2014-T2-LFN]]/Tableau17[[#This Row],[2014-T2-TOTAL]],"")</f>
        <v>0.18908629441624367</v>
      </c>
      <c r="JR208" s="26">
        <f>IFERROR(Tableau17[[#This Row],[2014-T2-LUD]]/Tableau17[[#This Row],[2014-T2-TOTAL]],"")</f>
        <v>0.59898477157360408</v>
      </c>
      <c r="JS208" s="26">
        <f>IFERROR(Tableau17[[#This Row],[2014-T2-LUG]]/Tableau17[[#This Row],[2014-T2-TOTAL]],"")</f>
        <v>0.21192893401015228</v>
      </c>
      <c r="JT208" s="26">
        <f>IFERROR(Tableau17[[#This Row],[2015-T1-BC-DIV]]/Tableau17[[#This Row],[2015-T1-TOTAL]],"")</f>
        <v>0</v>
      </c>
      <c r="JU208" s="26">
        <f>IFERROR(Tableau17[[#This Row],[2015-T1-BC-DLF]]/Tableau17[[#This Row],[2015-T1-TOTAL]],"")</f>
        <v>2.2156573116691284E-2</v>
      </c>
      <c r="JV208" s="26">
        <f>IFERROR(Tableau17[[#This Row],[2015-T1-BC-DVD]]/Tableau17[[#This Row],[2015-T1-TOTAL]],"")</f>
        <v>0</v>
      </c>
      <c r="JW208" s="26">
        <f>IFERROR(Tableau17[[#This Row],[2015-T1-BC-DVG]]/Tableau17[[#This Row],[2015-T1-TOTAL]],"")</f>
        <v>0</v>
      </c>
      <c r="JX208" s="26">
        <f>IFERROR(Tableau17[[#This Row],[2015-T1-BC-FG]]/Tableau17[[#This Row],[2015-T1-TOTAL]],"")</f>
        <v>0.12703101920236337</v>
      </c>
      <c r="JY208" s="26">
        <f>IFERROR(Tableau17[[#This Row],[2015-T1-BC-FN]]/Tableau17[[#This Row],[2015-T1-TOTAL]],"")</f>
        <v>0.28655834564254062</v>
      </c>
      <c r="JZ208" s="26">
        <f>IFERROR(Tableau17[[#This Row],[2015-T1-BC-MDM]]/Tableau17[[#This Row],[2015-T1-TOTAL]],"")</f>
        <v>0</v>
      </c>
      <c r="KA208" s="26">
        <f>IFERROR(Tableau17[[#This Row],[2015-T1-BC-RDG]]/Tableau17[[#This Row],[2015-T1-TOTAL]],"")</f>
        <v>0</v>
      </c>
      <c r="KB208" s="26">
        <f>IFERROR(Tableau17[[#This Row],[2015-T1-BC-SOC]]/Tableau17[[#This Row],[2015-T1-TOTAL]],"")</f>
        <v>0</v>
      </c>
      <c r="KC208" s="26">
        <f>IFERROR(Tableau17[[#This Row],[2015-T1-BC-UD]]/Tableau17[[#This Row],[2015-T1-TOTAL]],"")</f>
        <v>0.42097488921713444</v>
      </c>
      <c r="KD208" s="26">
        <f>IFERROR(Tableau17[[#This Row],[2015-T1-BC-UG]]/Tableau17[[#This Row],[2015-T1-TOTAL]],"")</f>
        <v>0</v>
      </c>
      <c r="KE208" s="26">
        <f>IFERROR(Tableau17[[#This Row],[2015-T1-BC-VEC]]/Tableau17[[#This Row],[2015-T1-TOTAL]],"")</f>
        <v>0.14327917282127031</v>
      </c>
      <c r="KF208" s="26">
        <f>IFERROR(Tableau17[[#This Row],[2015-T2-BC-DVG]]/Tableau17[[#This Row],[2015-T2-TOTAL]],"")</f>
        <v>0</v>
      </c>
      <c r="KG208" s="26">
        <f>IFERROR(Tableau17[[#This Row],[2015-T2-BC-FN]]/Tableau17[[#This Row],[2015-T2-TOTAL]],"")</f>
        <v>0.31818181818181818</v>
      </c>
      <c r="KH208" s="26">
        <f>IFERROR(Tableau17[[#This Row],[2015-T2-BC-SOC]]/Tableau17[[#This Row],[2015-T2-TOTAL]],"")</f>
        <v>0</v>
      </c>
      <c r="KI208" s="26">
        <f>IFERROR(Tableau17[[#This Row],[2015-T2-BC-UD]]/Tableau17[[#This Row],[2015-T2-TOTAL]],"")</f>
        <v>0.68181818181818177</v>
      </c>
      <c r="KJ208" s="26">
        <f>IFERROR(Tableau17[[#This Row],[2015-T2-BC-UG]]/Tableau17[[#This Row],[2015-T2-TOTAL]],"")</f>
        <v>0</v>
      </c>
      <c r="KK208" s="26">
        <f>IFERROR(Tableau17[[#This Row],[2017 (L)-T1-COM]]/Tableau17[[#This Row],[2017 (L)-T1-TOTAL]],"")</f>
        <v>2.7338129496402876E-2</v>
      </c>
      <c r="KL208" s="26">
        <f>IFERROR(Tableau17[[#This Row],[2017 (L)-T1-DIV]]/Tableau17[[#This Row],[2017 (L)-T1-TOTAL]],"")</f>
        <v>1.4388489208633094E-3</v>
      </c>
      <c r="KM208" s="26">
        <f>IFERROR(Tableau17[[#This Row],[2017 (L)-T1-DLF]]/Tableau17[[#This Row],[2017 (L)-T1-TOTAL]],"")</f>
        <v>7.1942446043165471E-3</v>
      </c>
      <c r="KN208" s="26">
        <f>IFERROR(Tableau17[[#This Row],[2017 (L)-T1-DVD]]/Tableau17[[#This Row],[2017 (L)-T1-TOTAL]],"")</f>
        <v>1.4388489208633094E-3</v>
      </c>
      <c r="KO208" s="26">
        <f>IFERROR(Tableau17[[#This Row],[2017 (L)-T1-DVG]]/Tableau17[[#This Row],[2017 (L)-T1-TOTAL]],"")</f>
        <v>0</v>
      </c>
      <c r="KP208" s="26">
        <f>IFERROR(Tableau17[[#This Row],[2017 (L)-T1-ECO]]/Tableau17[[#This Row],[2017 (L)-T1-TOTAL]],"")</f>
        <v>5.4676258992805753E-2</v>
      </c>
      <c r="KQ208" s="26">
        <f>IFERROR(Tableau17[[#This Row],[2017 (L)-T1-EXD]]/Tableau17[[#This Row],[2017 (L)-T1-TOTAL]],"")</f>
        <v>2.8776978417266188E-3</v>
      </c>
      <c r="KR208" s="26">
        <f>IFERROR(Tableau17[[#This Row],[2017 (L)-T1-EXG]]/Tableau17[[#This Row],[2017 (L)-T1-TOTAL]],"")</f>
        <v>4.3165467625899279E-3</v>
      </c>
      <c r="KS208" s="26">
        <f>IFERROR(Tableau17[[#This Row],[2017 (L)-T1-FI]]/Tableau17[[#This Row],[2017 (L)-T1-TOTAL]],"")</f>
        <v>9.6402877697841727E-2</v>
      </c>
      <c r="KT208" s="26">
        <f>IFERROR(Tableau17[[#This Row],[2017 (L)-T1-FN]]/Tableau17[[#This Row],[2017 (L)-T1-TOTAL]],"")</f>
        <v>0.15971223021582734</v>
      </c>
      <c r="KU208" s="26">
        <f>IFERROR(Tableau17[[#This Row],[2017 (L)-T1-LR]]/Tableau17[[#This Row],[2017 (L)-T1-TOTAL]],"")</f>
        <v>0.26187050359712233</v>
      </c>
      <c r="KV208" s="26">
        <f>IFERROR(Tableau17[[#This Row],[2017 (L)-T1-MDM]]/Tableau17[[#This Row],[2017 (L)-T1-TOTAL]],"")</f>
        <v>0.38273381294964026</v>
      </c>
      <c r="KW208" s="26">
        <f>IFERROR(Tableau17[[#This Row],[2017 (L)-T1-RDG]]/Tableau17[[#This Row],[2017 (L)-T1-TOTAL]],"")</f>
        <v>0</v>
      </c>
      <c r="KX208" s="26">
        <f>IFERROR(Tableau17[[#This Row],[2017 (L)-T1-REG]]/Tableau17[[#This Row],[2017 (L)-T1-TOTAL]],"")</f>
        <v>0</v>
      </c>
      <c r="KY208" s="26">
        <f>IFERROR(Tableau17[[#This Row],[2017 (L)-T1-REM]]/Tableau17[[#This Row],[2017 (L)-T1-TOTAL]],"")</f>
        <v>0</v>
      </c>
      <c r="KZ208" s="26">
        <f>IFERROR(Tableau17[[#This Row],[2017 (L)-T1-SOC]]/Tableau17[[#This Row],[2017 (L)-T1-TOTAL]],"")</f>
        <v>0</v>
      </c>
      <c r="LA208" s="26">
        <f>IFERROR(Tableau17[[#This Row],[2017 (L)-T1-UDI]]/Tableau17[[#This Row],[2017 (L)-T1-TOTAL]],"")</f>
        <v>0</v>
      </c>
      <c r="LB208" s="26">
        <f>IFERROR(Tableau17[[#This Row],[2017 (L)-T2-FI]]/Tableau17[[#This Row],[2017 (L)-T2-TOTAL]],"")</f>
        <v>0</v>
      </c>
      <c r="LC208" s="26">
        <f>IFERROR(Tableau17[[#This Row],[2017 (L)-T2-FN]]/Tableau17[[#This Row],[2017 (L)-T2-TOTAL]],"")</f>
        <v>0</v>
      </c>
      <c r="LD208" s="26">
        <f>IFERROR(Tableau17[[#This Row],[2017 (L)-T2-LR]]/Tableau17[[#This Row],[2017 (L)-T2-TOTAL]],"")</f>
        <v>0.48087431693989069</v>
      </c>
      <c r="LE208" s="26">
        <f>IFERROR(Tableau17[[#This Row],[2017 (L)-T2-MDM]]/Tableau17[[#This Row],[2017 (L)-T2-TOTAL]],"")</f>
        <v>0.51912568306010931</v>
      </c>
      <c r="LF208" s="26">
        <f>IFERROR(Tableau17[[#This Row],[2017 (L)-T2-REM]]/Tableau17[[#This Row],[2017 (L)-T2-TOTAL]],"")</f>
        <v>0</v>
      </c>
      <c r="LG208" s="26">
        <f>IFERROR(Tableau17[[#This Row],[2017-T1-ARTHAUD Nathalie]]/Tableau17[[#This Row],[2017-T1-TOTAL]],"")</f>
        <v>1.8315018315018315E-3</v>
      </c>
      <c r="LH208" s="26">
        <f>IFERROR(Tableau17[[#This Row],[2017-T1-ASSELINEAU Fran]]/Tableau17[[#This Row],[2017-T1-TOTAL]],"")</f>
        <v>4.578754578754579E-3</v>
      </c>
      <c r="LI208" s="26">
        <f>IFERROR(Tableau17[[#This Row],[2017-T1-CHEMINADE Jacques]]/Tableau17[[#This Row],[2017-T1-TOTAL]],"")</f>
        <v>1.8315018315018315E-3</v>
      </c>
      <c r="LJ208" s="26">
        <f>IFERROR(Tableau17[[#This Row],[2017-T1-DUPONT-AIGNAN Nicolas]]/Tableau17[[#This Row],[2017-T1-TOTAL]],"")</f>
        <v>3.5714285714285712E-2</v>
      </c>
      <c r="LK208" s="26">
        <f>IFERROR(Tableau17[[#This Row],[2017-T1-FILLON Fran]]/Tableau17[[#This Row],[2017-T1-TOTAL]],"")</f>
        <v>0.26923076923076922</v>
      </c>
      <c r="LL208" s="26">
        <f>IFERROR(Tableau17[[#This Row],[2017-T1-HAMON Beno]]/Tableau17[[#This Row],[2017-T1-TOTAL]],"")</f>
        <v>6.043956043956044E-2</v>
      </c>
      <c r="LM208" s="26">
        <f>IFERROR(Tableau17[[#This Row],[2017-T1-LASSALLE Jean]]/Tableau17[[#This Row],[2017-T1-TOTAL]],"")</f>
        <v>9.1575091575091579E-3</v>
      </c>
      <c r="LN208" s="26">
        <f>IFERROR(Tableau17[[#This Row],[2017-T1-LE PEN Marine]]/Tableau17[[#This Row],[2017-T1-TOTAL]],"")</f>
        <v>0.21428571428571427</v>
      </c>
      <c r="LO208" s="26">
        <f>IFERROR(Tableau17[[#This Row],[2017-T1-M Jean-Luc]]/Tableau17[[#This Row],[2017-T1-TOTAL]],"")</f>
        <v>0.13736263736263737</v>
      </c>
      <c r="LP208" s="26">
        <f>IFERROR(Tableau17[[#This Row],[2017-T1-MACRON Emmanuel]]/Tableau17[[#This Row],[2017-T1-TOTAL]],"")</f>
        <v>0.26190476190476192</v>
      </c>
      <c r="LQ208" s="26">
        <f>IFERROR(Tableau17[[#This Row],[2017-T1-POUTOU Philippe]]/Tableau17[[#This Row],[2017-T1-TOTAL]],"")</f>
        <v>3.663003663003663E-3</v>
      </c>
      <c r="LR208" s="26">
        <f>IFERROR(Tableau17[[#This Row],[2017-T2-LE PEN Marine]]/Tableau17[[#This Row],[2017-T2-TOTAL]],"")</f>
        <v>0.35022026431718062</v>
      </c>
      <c r="LS208" s="26">
        <f>IFERROR(Tableau17[[#This Row],[2017-T2-MACRON Emmanuel]]/Tableau17[[#This Row],[2017-T2-TOTAL]],"")</f>
        <v>0.64977973568281944</v>
      </c>
      <c r="LT208" s="26">
        <f>IFERROR(Tableau17[[#This Row],[2019-T1-ALEXANDRE Audric]]/Tableau17[[#This Row],[2019-T1-TOTAL]],"")</f>
        <v>1.5625000000000001E-3</v>
      </c>
      <c r="LU208" s="26">
        <f>IFERROR(Tableau17[[#This Row],[2019-T1-ARTHAUD Nathalie]]/Tableau17[[#This Row],[2019-T1-TOTAL]],"")</f>
        <v>4.6874999999999998E-3</v>
      </c>
      <c r="LV208" s="26">
        <f>IFERROR(Tableau17[[#This Row],[2019-T1-ASSELINEAU François]]/Tableau17[[#This Row],[2019-T1-TOTAL]],"")</f>
        <v>1.2500000000000001E-2</v>
      </c>
      <c r="LW208" s="26">
        <f>IFERROR(Tableau17[[#This Row],[2019-T1-AUBRY Manon]]/Tableau17[[#This Row],[2019-T1-TOTAL]],"")</f>
        <v>7.1874999999999994E-2</v>
      </c>
      <c r="LX208" s="26">
        <f>IFERROR(Tableau17[[#This Row],[2019-T1-AZERGUI Nagib]]/Tableau17[[#This Row],[2019-T1-TOTAL]],"")</f>
        <v>0</v>
      </c>
      <c r="LY208" s="26">
        <f>IFERROR(Tableau17[[#This Row],[2019-T1-BARDELLA Jordan]]/Tableau17[[#This Row],[2019-T1-TOTAL]],"")</f>
        <v>0.23125000000000001</v>
      </c>
      <c r="LZ208" s="26">
        <f>IFERROR(Tableau17[[#This Row],[2019-T1-BELLAMY François-Xavier]]/Tableau17[[#This Row],[2019-T1-TOTAL]],"")</f>
        <v>0.10625</v>
      </c>
      <c r="MA208" s="26">
        <f>IFERROR(Tableau17[[#This Row],[2019-T1-BIDOU Olivier]]/Tableau17[[#This Row],[2019-T1-TOTAL]],"")</f>
        <v>1.5625000000000001E-3</v>
      </c>
      <c r="MB208" s="26">
        <f>IFERROR(Tableau17[[#This Row],[2019-T1-BOURG Dominique]]/Tableau17[[#This Row],[2019-T1-TOTAL]],"")</f>
        <v>1.7187500000000001E-2</v>
      </c>
      <c r="MC208" s="26">
        <f>IFERROR(Tableau17[[#This Row],[2019-T1-BROSSAT Ian]]/Tableau17[[#This Row],[2019-T1-TOTAL]],"")</f>
        <v>1.40625E-2</v>
      </c>
      <c r="MD208" s="26">
        <f>IFERROR(Tableau17[[#This Row],[2019-T1-CAILLAUD Sophie]]/Tableau17[[#This Row],[2019-T1-TOTAL]],"")</f>
        <v>0</v>
      </c>
      <c r="ME208" s="26">
        <f>IFERROR(Tableau17[[#This Row],[2019-T1-CAMUS Renaud]]/Tableau17[[#This Row],[2019-T1-TOTAL]],"")</f>
        <v>0</v>
      </c>
      <c r="MF208" s="26">
        <f>IFERROR(Tableau17[[#This Row],[2019-T1-CHALENÇON Christophe]]/Tableau17[[#This Row],[2019-T1-TOTAL]],"")</f>
        <v>0</v>
      </c>
      <c r="MG208" s="26">
        <f>IFERROR(Tableau17[[#This Row],[2019-T1-CORBET Cathy Denise Ginette]]/Tableau17[[#This Row],[2019-T1-TOTAL]],"")</f>
        <v>0</v>
      </c>
      <c r="MH208" s="26">
        <f>IFERROR(Tableau17[[#This Row],[2019-T1-DE PREVOISIN Robert]]/Tableau17[[#This Row],[2019-T1-TOTAL]],"")</f>
        <v>0</v>
      </c>
      <c r="MI208" s="26">
        <f>IFERROR(Tableau17[[#This Row],[2019-T1-DELFEL Thérèse]]/Tableau17[[#This Row],[2019-T1-TOTAL]],"")</f>
        <v>0</v>
      </c>
      <c r="MJ208" s="26">
        <f>IFERROR(Tableau17[[#This Row],[2019-T1-DIEUMEGARD Pierre]]/Tableau17[[#This Row],[2019-T1-TOTAL]],"")</f>
        <v>0</v>
      </c>
      <c r="MK208" s="26">
        <f>IFERROR(Tableau17[[#This Row],[2019-T1-DUPONT-AIGNAN Nicolas]]/Tableau17[[#This Row],[2019-T1-TOTAL]],"")</f>
        <v>3.2812500000000001E-2</v>
      </c>
      <c r="ML208" s="26">
        <f>IFERROR(Tableau17[[#This Row],[2019-T1-GERNIGON Yves]]/Tableau17[[#This Row],[2019-T1-TOTAL]],"")</f>
        <v>1.5625000000000001E-3</v>
      </c>
      <c r="MM208" s="26">
        <f>IFERROR(Tableau17[[#This Row],[2019-T1-GLUCKSMANN Raphaël]]/Tableau17[[#This Row],[2019-T1-TOTAL]],"")</f>
        <v>5.1562499999999997E-2</v>
      </c>
      <c r="MN208" s="26">
        <f>IFERROR(Tableau17[[#This Row],[2019-T1-HAMON Benoît]]/Tableau17[[#This Row],[2019-T1-TOTAL]],"")</f>
        <v>1.7187500000000001E-2</v>
      </c>
      <c r="MO208" s="26">
        <f>IFERROR(Tableau17[[#This Row],[2019-T1-HELGEN Gilles]]/Tableau17[[#This Row],[2019-T1-TOTAL]],"")</f>
        <v>0</v>
      </c>
      <c r="MP208" s="26">
        <f>IFERROR(Tableau17[[#This Row],[2019-T1-JADOT Yannick]]/Tableau17[[#This Row],[2019-T1-TOTAL]],"")</f>
        <v>0.11562500000000001</v>
      </c>
      <c r="MQ208" s="26">
        <f>IFERROR(Tableau17[[#This Row],[2019-T1-LAGARDE Jean-Christophe]]/Tableau17[[#This Row],[2019-T1-TOTAL]],"")</f>
        <v>2.34375E-2</v>
      </c>
      <c r="MR208" s="26">
        <f>IFERROR(Tableau17[[#This Row],[2019-T1-LALANNE Francis]]/Tableau17[[#This Row],[2019-T1-TOTAL]],"")</f>
        <v>6.2500000000000003E-3</v>
      </c>
      <c r="MS208" s="26">
        <f>IFERROR(Tableau17[[#This Row],[2019-T1-LOISEAU Nathalie]]/Tableau17[[#This Row],[2019-T1-TOTAL]],"")</f>
        <v>0.29062500000000002</v>
      </c>
      <c r="MT208" s="26">
        <f>IFERROR(Tableau17[[#This Row],[2019-T1-MARIE Florie]]/Tableau17[[#This Row],[2019-T1-TOTAL]],"")</f>
        <v>0</v>
      </c>
      <c r="MU208" s="26">
        <f>IFERROR(Tableau17[[#This Row],[2008-T1-MACROEXTRDROITE]]/Tableau17[[#This Row],[2008-T1-MACROTOTALE]],"")</f>
        <v>9.4780219780219777E-2</v>
      </c>
      <c r="MV208" s="26">
        <f>IFERROR(Tableau17[[#This Row],[2008-T1-MACRODROITE]]/Tableau17[[#This Row],[2008-T1-MACROTOTALE]],"")</f>
        <v>0.59478021978021978</v>
      </c>
      <c r="MW208" s="26">
        <f>IFERROR(Tableau17[[#This Row],[2008-T1-MACROCENTRE]]/Tableau17[[#This Row],[2008-T1-MACROTOTALE]],"")</f>
        <v>0</v>
      </c>
      <c r="MX208" s="26">
        <f>IFERROR(Tableau17[[#This Row],[2008-T1-MACROGAUCHE]]/Tableau17[[#This Row],[2008-T1-MACROTOTALE]],"")</f>
        <v>0.31043956043956045</v>
      </c>
      <c r="MY208" s="26">
        <f>IFERROR(Tableau17[[#This Row],[2008-T1-MACROAUTRE]]/Tableau17[[#This Row],[2008-T1-MACROTOTALE]],"")</f>
        <v>0</v>
      </c>
      <c r="MZ208" s="26">
        <f>IFERROR(Tableau17[[#This Row],[2008-T2-MACROEXTRDROITE]]/Tableau17[[#This Row],[2008-T2-MACROTOTALE]],"")</f>
        <v>0</v>
      </c>
      <c r="NA208" s="26">
        <f>IFERROR(Tableau17[[#This Row],[2008-T2-MACRODROITE]]/Tableau17[[#This Row],[2008-T2-MACROTOTALE]],"")</f>
        <v>0.6317169069462647</v>
      </c>
      <c r="NB208" s="26">
        <f>IFERROR(Tableau17[[#This Row],[2008-T2-MACROCENTRE]]/Tableau17[[#This Row],[2008-T2-MACROTOTALE]],"")</f>
        <v>0</v>
      </c>
      <c r="NC208" s="26">
        <f>IFERROR(Tableau17[[#This Row],[2008-T2-MACROGAUCHE]]/Tableau17[[#This Row],[2008-T2-MACROTOTALE]],"")</f>
        <v>0.36828309305373524</v>
      </c>
      <c r="ND208" s="26">
        <f>IFERROR(Tableau17[[#This Row],[2008-T2-MACROAUTRE]]/Tableau17[[#This Row],[2008-T2-MACROTOTALE]],"")</f>
        <v>0</v>
      </c>
      <c r="NE208" s="26">
        <f>IFERROR(Tableau17[[#This Row],[2014-T1-MACROEXTRDROITE]]/Tableau17[[#This Row],[2014-T1-MACROTOTALE]],"")</f>
        <v>0.19638242894056848</v>
      </c>
      <c r="NF208" s="26">
        <f>IFERROR(Tableau17[[#This Row],[2014-T1-MACRODROITE]]/Tableau17[[#This Row],[2014-T1-MACROTOTALE]],"")</f>
        <v>0.53617571059431524</v>
      </c>
      <c r="NG208" s="26">
        <f>IFERROR(Tableau17[[#This Row],[2014-T1-MACROCENTRE]]/Tableau17[[#This Row],[2014-T1-MACROTOTALE]],"")</f>
        <v>1.5503875968992248E-2</v>
      </c>
      <c r="NH208" s="26">
        <f>IFERROR(Tableau17[[#This Row],[2014-T1-MACROGAUCHE]]/Tableau17[[#This Row],[2014-T1-MACROTOTALE]],"")</f>
        <v>0.25193798449612403</v>
      </c>
      <c r="NI208" s="26">
        <f>IFERROR(Tableau17[[#This Row],[2014-T1-MACROAUTRE]]/Tableau17[[#This Row],[2014-T1-MACROTOTALE]],"")</f>
        <v>0</v>
      </c>
      <c r="NJ208" s="26">
        <f>IFERROR(Tableau17[[#This Row],[2014-T2-MACROEXTRDROITE]]/Tableau17[[#This Row],[2014-T2-MACROTOTALE]],"")</f>
        <v>0.18908629441624367</v>
      </c>
      <c r="NK208" s="26">
        <f>IFERROR(Tableau17[[#This Row],[2014-T2-MACRODROITE]]/Tableau17[[#This Row],[2014-T2-MACROTOTALE]],"")</f>
        <v>0.59898477157360408</v>
      </c>
      <c r="NL208" s="26">
        <f>IFERROR(Tableau17[[#This Row],[2014-T2-MACROCENTRE]]/Tableau17[[#This Row],[2014-T2-MACROTOTALE]],"")</f>
        <v>0</v>
      </c>
      <c r="NM208" s="26">
        <f>IFERROR(Tableau17[[#This Row],[2014-T2-MACROGAUCHE]]/Tableau17[[#This Row],[2014-T2-MACROTOTALE]],"")</f>
        <v>0.21192893401015228</v>
      </c>
      <c r="NN208" s="26">
        <f>IFERROR(Tableau17[[#This Row],[2014-T2-MACROAUTRE]]/Tableau17[[#This Row],[2014-T2-MACROTOTALE]],"")</f>
        <v>0</v>
      </c>
      <c r="NO208" s="26">
        <f>IFERROR( Tableau17[[#This Row],[2015-T1-MACROEXTRDROITE]]/Tableau17[[#This Row],[2015-T1-MACROTOTALE]],"")</f>
        <v>0.3087149187592319</v>
      </c>
      <c r="NP208" s="26">
        <f>IFERROR(Tableau17[[#This Row],[2015-T1-MACRODROITE]]/Tableau17[[#This Row],[2015-T1-MACROTOTALE]],"")</f>
        <v>0.42097488921713444</v>
      </c>
      <c r="NQ208" s="26">
        <f>IFERROR(Tableau17[[#This Row],[2015-T1-MACROCENTRE]]/Tableau17[[#This Row],[2015-T1-MACROTOTALE]],"")</f>
        <v>0</v>
      </c>
      <c r="NR208" s="26">
        <f>IFERROR(Tableau17[[#This Row],[2015-T1-MACROGAUCHE]]/Tableau17[[#This Row],[2015-T1-MACROTOTALE]],"")</f>
        <v>0.27031019202363366</v>
      </c>
      <c r="NS208" s="26">
        <f>IFERROR(Tableau17[[#This Row],[2015-T1-MACROAUTRE]]/Tableau17[[#This Row],[2015-T1-MACROTOTALE]],"")</f>
        <v>0</v>
      </c>
      <c r="NT208" s="26">
        <f>IFERROR(Tableau17[[#This Row],[2015-T2-MACROEXTRDROITE]]/Tableau17[[#This Row],[2015-T2-MACROTOTALE]],"")</f>
        <v>0.31818181818181818</v>
      </c>
      <c r="NU208" s="26">
        <f>IFERROR(Tableau17[[#This Row],[2015-T2-MACRODROITE]]/Tableau17[[#This Row],[2015-T2-MACROTOTALE]],"")</f>
        <v>0.68181818181818177</v>
      </c>
      <c r="NV208" s="26">
        <f>IFERROR(Tableau17[[#This Row],[2015-T2-MACROCENTRE]]/Tableau17[[#This Row],[2015-T2-MACROTOTALE]],"")</f>
        <v>0</v>
      </c>
      <c r="NW208" s="26">
        <f>IFERROR(Tableau17[[#This Row],[2015-T2-MACROGAUCHE]]/Tableau17[[#This Row],[2015-T2-MACROTOTALE]],"")</f>
        <v>0</v>
      </c>
      <c r="NX208" s="26">
        <f>IFERROR(Tableau17[[#This Row],[2015-T2-MACROAUTRE]]/Tableau17[[#This Row],[2015-T2-MACROTOTALE]],"")</f>
        <v>0</v>
      </c>
      <c r="NY208" s="26">
        <f>IFERROR(Tableau17[[#This Row],[2017-T1-MACROEXTRDROITE]]/Tableau17[[#This Row],[2017-T1-MACROTOTALE]],"")</f>
        <v>0.25641025641025639</v>
      </c>
      <c r="NZ208" s="26">
        <f>IFERROR(Tableau17[[#This Row],[2017-T1-MACRODROITE]]/Tableau17[[#This Row],[2017-T1-MACROTOTALE]],"")</f>
        <v>0.26923076923076922</v>
      </c>
      <c r="OA208" s="26">
        <f>IFERROR(Tableau17[[#This Row],[2017-T1-MACROCENTRE]]/Tableau17[[#This Row],[2017-T1-MACROTOTALE]],"")</f>
        <v>0.26190476190476192</v>
      </c>
      <c r="OB208" s="26">
        <f>IFERROR(Tableau17[[#This Row],[2017-T1-MACROGAUCHE]]/Tableau17[[#This Row],[2017-T1-MACROTOTALE]],"")</f>
        <v>0.2032967032967033</v>
      </c>
      <c r="OC208" s="26">
        <f>IFERROR(Tableau17[[#This Row],[2017-T1-MACROAUTRE]]/Tableau17[[#This Row],[2017-T1-MACROTOTALE]],"")</f>
        <v>9.1575091575091579E-3</v>
      </c>
      <c r="OD208" s="26">
        <f>IFERROR(Tableau17[[#This Row],[2017-T2-MACROEXTRDROITE]]/Tableau17[[#This Row],[2017-T2-MACROTOTALE]],"")</f>
        <v>0.35022026431718062</v>
      </c>
      <c r="OE208" s="26">
        <f>IFERROR(Tableau17[[#This Row],[2017-T2-MACRODROITE]]/Tableau17[[#This Row],[2017-T2-MACROTOTALE]],"")</f>
        <v>0</v>
      </c>
      <c r="OF208" s="26">
        <f>IFERROR(Tableau17[[#This Row],[2017-T2-MACROCENTRE]]/Tableau17[[#This Row],[2017-T2-MACROTOTALE]],"")</f>
        <v>0.64977973568281944</v>
      </c>
      <c r="OG208" s="26">
        <f>IFERROR(Tableau17[[#This Row],[2017-T2-MACROGAUCHE]]/Tableau17[[#This Row],[2017-T2-MACROTOTALE]],"")</f>
        <v>0</v>
      </c>
      <c r="OH208" s="26">
        <f>IFERROR(Tableau17[[#This Row],[2017-T2-MACROAUTRE]]/Tableau17[[#This Row],[2017-T2-MACROTOTALE]],"")</f>
        <v>0</v>
      </c>
      <c r="OI208" s="26">
        <f>IFERROR(Tableau17[[#This Row],[2019-T1-MACROEXTRDROITE]]/Tableau17[[#This Row],[2019-T1-MACROTOTALE]],"")</f>
        <v>0.27580893682588598</v>
      </c>
      <c r="OJ208" s="26">
        <f>IFERROR(Tableau17[[#This Row],[2019-T1-MACRODROITE]]/Tableau17[[#This Row],[2019-T1-MACROTOTALE]],"")</f>
        <v>0.12788906009244994</v>
      </c>
      <c r="OK208" s="26">
        <f>IFERROR(Tableau17[[#This Row],[2019-T1-MACROCENTRE]]/Tableau17[[#This Row],[2019-T1-MACROTOTALE]],"")</f>
        <v>0.28659476117103233</v>
      </c>
      <c r="OL208" s="26">
        <f>IFERROR(Tableau17[[#This Row],[2019-T1-MACROGAUCHE]]/Tableau17[[#This Row],[2019-T1-MACROTOTALE]],"")</f>
        <v>0.2711864406779661</v>
      </c>
      <c r="OM208" s="26">
        <f>IFERROR(Tableau17[[#This Row],[2019-T1-MACROAUTRE]]/Tableau17[[#This Row],[2019-T1-MACROTOTALE]],"")</f>
        <v>3.8520801232665637E-2</v>
      </c>
      <c r="ON208" s="26">
        <f>IFERROR(Tableau17[[#This Row],[2020-T1-MACROEXTRDROITE]]/Tableau17[[#This Row],[2020-T1-MACROTOTALE]],"")</f>
        <v>0.14814814814814814</v>
      </c>
      <c r="OO208" s="26">
        <f>IFERROR(Tableau17[[#This Row],[2020-T1-MACRODROITE]]/Tableau17[[#This Row],[2020-T1-MACROTOTALE]],"")</f>
        <v>0.44907407407407407</v>
      </c>
      <c r="OP208" s="26">
        <f>IFERROR(Tableau17[[#This Row],[2020-T1-MACROCENTRE]]/Tableau17[[#This Row],[2020-T1-MACROTOTALE]],"")</f>
        <v>8.5648148148148154E-2</v>
      </c>
      <c r="OQ208" s="26">
        <f>IFERROR(Tableau17[[#This Row],[2020-T1-MACROGAUCHE]]/Tableau17[[#This Row],[2020-T1-MACROTOTALE]],"")</f>
        <v>0.31712962962962965</v>
      </c>
      <c r="OR208" s="26">
        <f>IFERROR(Tableau17[[#This Row],[2020-T1-MACROAUTRE]]/Tableau17[[#This Row],[2020-T1-MACROTOTALE]],"")</f>
        <v>0</v>
      </c>
      <c r="OS208" s="26">
        <f>IFERROR(Tableau17[[#This Row],[2017 (L)-T1-MACROEXTRDROITE]]/Tableau17[[#This Row],[2017 (L)-T1-MACROTOTALE]],"")</f>
        <v>0.16978417266187051</v>
      </c>
      <c r="OT208" s="26">
        <f>IFERROR(Tableau17[[#This Row],[2017 (L)-T1-MACRODROITE]]/Tableau17[[#This Row],[2017 (L)-T1-MACROTOTALE]],"")</f>
        <v>0.2633093525179856</v>
      </c>
      <c r="OU208" s="26">
        <f>IFERROR(Tableau17[[#This Row],[2017 (L)-T1-MACROCENTRE]]/Tableau17[[#This Row],[2017 (L)-T1-MACROTOTALE]],"")</f>
        <v>0.38273381294964026</v>
      </c>
      <c r="OV208" s="26">
        <f>IFERROR(Tableau17[[#This Row],[2017 (L)-T1-MACROGAUCHE]]/Tableau17[[#This Row],[2017 (L)-T1-MACROTOTALE]],"")</f>
        <v>0.18273381294964028</v>
      </c>
      <c r="OW208" s="26">
        <f>IFERROR(Tableau17[[#This Row],[2017 (L)-T1-MACROAUTRE]]/Tableau17[[#This Row],[2017 (L)-T1-MACROTOTALE]],"")</f>
        <v>1.4388489208633094E-3</v>
      </c>
      <c r="OX208" s="26">
        <f>IFERROR(Tableau17[[#This Row],[2017 (L)-T2-MACROEXTRDROITE]]/Tableau17[[#This Row],[2017 (L)-T2-MACROTOTALE]],"")</f>
        <v>0</v>
      </c>
      <c r="OY208" s="26">
        <f>IFERROR(Tableau17[[#This Row],[2017 (L)-T2-MACRODROITE]]/Tableau17[[#This Row],[2017 (L)-T2-MACROTOTALE]],"")</f>
        <v>0.48087431693989069</v>
      </c>
      <c r="OZ208" s="26">
        <f>IFERROR(Tableau17[[#This Row],[2017 (L)-T2-MACROCENTRE]]/Tableau17[[#This Row],[2017 (L)-T2-MACROTOTALE]],"")</f>
        <v>0.51912568306010931</v>
      </c>
      <c r="PA208" s="26">
        <f>IFERROR(Tableau17[[#This Row],[2017 (L)-T2-MACROGAUCHE]]/Tableau17[[#This Row],[2017 (L)-T2-MACROTOTALE]],"")</f>
        <v>0</v>
      </c>
      <c r="PB208" s="26">
        <f>IFERROR(Tableau17[[#This Row],[2017 (L)-T2-MACROAUTRE]]/Tableau17[[#This Row],[2017 (L)-T2-MACROTOTALE]],"")</f>
        <v>0</v>
      </c>
      <c r="PC208" s="26">
        <f>IFERROR(Tableau17[[#This Row],[2008_T1_PROCUS]]/Tableau17[[#This Row],[2008_T1_INSCRITS]],0)</f>
        <v>1.2406947890818859E-2</v>
      </c>
      <c r="PD208" s="26">
        <f>IFERROR(Tableau17[[#This Row],[2008_T2_PROCUS]]/Tableau17[[#This Row],[2008_T2_INSCRITS]],0)</f>
        <v>1.3234077750206782E-2</v>
      </c>
      <c r="PE208" s="26">
        <f>Tableau17[[#This Row],[2014_T1_PROCUS]]/Tableau17[[#This Row],[2014_T1_INSCRITS]]</f>
        <v>1.0997067448680353E-2</v>
      </c>
      <c r="PF208" s="26">
        <f>IFERROR(Tableau17[[#This Row],[2014_T2_PROCUS]]/Tableau17[[#This Row],[2014_T2_INSCRITS]],0)</f>
        <v>1.466275659824047E-2</v>
      </c>
    </row>
    <row r="209" spans="1:422" hidden="1" x14ac:dyDescent="0.2">
      <c r="A209" s="1">
        <v>1</v>
      </c>
      <c r="B209" s="1" t="s">
        <v>338</v>
      </c>
      <c r="C209" s="1" t="s">
        <v>341</v>
      </c>
      <c r="D209" s="1" t="s">
        <v>341</v>
      </c>
      <c r="E209" s="1">
        <v>759</v>
      </c>
      <c r="F209" s="1">
        <v>5.3664839999999998</v>
      </c>
      <c r="G209" s="1">
        <v>43.286704</v>
      </c>
      <c r="H209" s="3">
        <v>1053</v>
      </c>
      <c r="I209" s="3">
        <v>231</v>
      </c>
      <c r="L209" s="1">
        <v>27</v>
      </c>
      <c r="M209" s="1">
        <v>5</v>
      </c>
      <c r="N209" s="1">
        <v>2</v>
      </c>
      <c r="P209" s="1">
        <v>105</v>
      </c>
      <c r="Q209" s="1">
        <v>21</v>
      </c>
      <c r="R209" s="1">
        <v>59</v>
      </c>
      <c r="S209" s="1">
        <v>108</v>
      </c>
      <c r="T209" s="1">
        <v>46</v>
      </c>
      <c r="U209" s="1">
        <v>373</v>
      </c>
      <c r="V209" s="1">
        <v>1092</v>
      </c>
      <c r="W209" s="1">
        <v>633</v>
      </c>
      <c r="X209" s="1">
        <v>12</v>
      </c>
      <c r="Y209" s="2">
        <v>0.57967033000000001</v>
      </c>
      <c r="Z209" s="1">
        <v>1091</v>
      </c>
      <c r="AA209" s="1">
        <v>699</v>
      </c>
      <c r="AB209" s="1">
        <v>16</v>
      </c>
      <c r="AC209" s="2">
        <v>0.64069661</v>
      </c>
      <c r="AD209" s="1">
        <v>1053</v>
      </c>
      <c r="AE209" s="1">
        <v>379</v>
      </c>
      <c r="AF209" s="2">
        <v>0.35992403000000001</v>
      </c>
      <c r="AG209" s="1">
        <f t="shared" si="3"/>
        <v>231</v>
      </c>
      <c r="AH209" s="1">
        <v>1141</v>
      </c>
      <c r="AI209" s="1">
        <v>658</v>
      </c>
      <c r="AJ209" s="1">
        <v>21</v>
      </c>
      <c r="AK209" s="2">
        <v>0.57668712</v>
      </c>
      <c r="AL209" s="1">
        <v>1141</v>
      </c>
      <c r="AM209" s="1">
        <v>726</v>
      </c>
      <c r="AN209" s="1">
        <v>27</v>
      </c>
      <c r="AO209" s="2">
        <v>0.63628395999999998</v>
      </c>
      <c r="AP209" s="1">
        <v>1089</v>
      </c>
      <c r="AQ209" s="1">
        <v>461</v>
      </c>
      <c r="AR209" s="2">
        <v>0.42332415000000001</v>
      </c>
      <c r="AS209" s="1">
        <v>1089</v>
      </c>
      <c r="AT209" s="1">
        <v>475</v>
      </c>
      <c r="AU209" s="2">
        <v>0.43617998000000002</v>
      </c>
      <c r="AV209" s="1">
        <v>1043</v>
      </c>
      <c r="AW209" s="1">
        <v>456</v>
      </c>
      <c r="AX209" s="2">
        <v>0.43720038</v>
      </c>
      <c r="AY209" s="1">
        <v>1042</v>
      </c>
      <c r="AZ209" s="1">
        <v>362</v>
      </c>
      <c r="BA209" s="2">
        <v>0.34740883</v>
      </c>
      <c r="BB209" s="1">
        <v>1041</v>
      </c>
      <c r="BC209" s="1">
        <v>787</v>
      </c>
      <c r="BD209" s="2">
        <v>0.75600383999999998</v>
      </c>
      <c r="BE209" s="1">
        <v>1041</v>
      </c>
      <c r="BF209" s="1">
        <v>713</v>
      </c>
      <c r="BG209" s="2">
        <v>0.68491835000000001</v>
      </c>
      <c r="BH209" s="1">
        <v>1019</v>
      </c>
      <c r="BI209" s="1">
        <v>488</v>
      </c>
      <c r="BJ209" s="2">
        <v>0.47890087999999997</v>
      </c>
      <c r="BK209" s="1">
        <v>37</v>
      </c>
      <c r="BL209" s="1">
        <v>0</v>
      </c>
      <c r="BN209" s="1">
        <v>37</v>
      </c>
      <c r="BO209" s="1">
        <v>68</v>
      </c>
      <c r="BP209" s="1">
        <v>252</v>
      </c>
      <c r="BQ209" s="1">
        <v>248</v>
      </c>
      <c r="BR209" s="1">
        <v>642</v>
      </c>
      <c r="BT209" s="1">
        <v>336</v>
      </c>
      <c r="BU209" s="1">
        <v>369</v>
      </c>
      <c r="BW209" s="1">
        <v>705</v>
      </c>
      <c r="BX209" s="1">
        <v>8</v>
      </c>
      <c r="BZ209" s="1">
        <v>21</v>
      </c>
      <c r="CA209" s="1">
        <v>3</v>
      </c>
      <c r="CB209" s="1">
        <v>74</v>
      </c>
      <c r="CC209" s="1">
        <v>142</v>
      </c>
      <c r="CD209" s="1">
        <v>266</v>
      </c>
      <c r="CE209" s="1">
        <v>113</v>
      </c>
      <c r="CF209" s="1">
        <v>627</v>
      </c>
      <c r="CG209" s="1">
        <v>158</v>
      </c>
      <c r="CH209" s="1">
        <v>328</v>
      </c>
      <c r="CI209" s="1">
        <v>198</v>
      </c>
      <c r="CJ209" s="1">
        <v>684</v>
      </c>
      <c r="CL209" s="1">
        <v>8</v>
      </c>
      <c r="CM209" s="1">
        <v>6</v>
      </c>
      <c r="CO209" s="1">
        <v>59</v>
      </c>
      <c r="CP209" s="1">
        <v>147</v>
      </c>
      <c r="CQ209" s="1">
        <v>15</v>
      </c>
      <c r="CT209" s="1">
        <v>133</v>
      </c>
      <c r="CU209" s="1">
        <v>82</v>
      </c>
      <c r="CW209" s="1">
        <v>450</v>
      </c>
      <c r="CY209" s="1">
        <v>155</v>
      </c>
      <c r="DA209" s="1">
        <v>267</v>
      </c>
      <c r="DC209" s="1">
        <v>422</v>
      </c>
      <c r="DD209" s="1">
        <v>25</v>
      </c>
      <c r="DE209" s="1">
        <v>4</v>
      </c>
      <c r="DF209" s="1">
        <v>6</v>
      </c>
      <c r="DI209" s="1">
        <v>28</v>
      </c>
      <c r="DJ209" s="1">
        <v>1</v>
      </c>
      <c r="DK209" s="1">
        <v>0</v>
      </c>
      <c r="DL209" s="1">
        <v>66</v>
      </c>
      <c r="DM209" s="1">
        <v>70</v>
      </c>
      <c r="DN209" s="1">
        <v>102</v>
      </c>
      <c r="DQ209" s="1">
        <v>1</v>
      </c>
      <c r="DR209" s="1">
        <v>142</v>
      </c>
      <c r="DS209" s="1">
        <v>10</v>
      </c>
      <c r="DU209" s="1">
        <v>455</v>
      </c>
      <c r="DX209" s="1">
        <v>157</v>
      </c>
      <c r="DZ209" s="1">
        <v>159</v>
      </c>
      <c r="EA209" s="1">
        <v>316</v>
      </c>
      <c r="EB209" s="1">
        <v>3</v>
      </c>
      <c r="EC209" s="1">
        <v>11</v>
      </c>
      <c r="ED209" s="1">
        <v>2</v>
      </c>
      <c r="EE209" s="1">
        <v>19</v>
      </c>
      <c r="EF209" s="1">
        <v>176</v>
      </c>
      <c r="EG209" s="1">
        <v>44</v>
      </c>
      <c r="EH209" s="1">
        <v>7</v>
      </c>
      <c r="EI209" s="1">
        <v>197</v>
      </c>
      <c r="EJ209" s="1">
        <v>133</v>
      </c>
      <c r="EK209" s="1">
        <v>171</v>
      </c>
      <c r="EL209" s="1">
        <v>9</v>
      </c>
      <c r="EM209" s="1">
        <v>772</v>
      </c>
      <c r="EN209" s="1">
        <v>244</v>
      </c>
      <c r="EO209" s="1">
        <v>380</v>
      </c>
      <c r="EP209" s="1">
        <v>624</v>
      </c>
      <c r="EQ209" s="1">
        <v>1</v>
      </c>
      <c r="ER209" s="1">
        <v>4</v>
      </c>
      <c r="ES209" s="1">
        <v>4</v>
      </c>
      <c r="ET209" s="1">
        <v>25</v>
      </c>
      <c r="EU209" s="1">
        <v>1</v>
      </c>
      <c r="EV209" s="1">
        <v>113</v>
      </c>
      <c r="EW209" s="1">
        <v>47</v>
      </c>
      <c r="EX209" s="1">
        <v>0</v>
      </c>
      <c r="EY209" s="1">
        <v>8</v>
      </c>
      <c r="EZ209" s="1">
        <v>27</v>
      </c>
      <c r="FA209" s="1">
        <v>0</v>
      </c>
      <c r="FB209" s="1">
        <v>0</v>
      </c>
      <c r="FC209" s="1">
        <v>0</v>
      </c>
      <c r="FD209" s="1">
        <v>0</v>
      </c>
      <c r="FE209" s="1">
        <v>0</v>
      </c>
      <c r="FF209" s="1">
        <v>0</v>
      </c>
      <c r="FG209" s="1">
        <v>0</v>
      </c>
      <c r="FH209" s="1">
        <v>11</v>
      </c>
      <c r="FI209" s="1">
        <v>0</v>
      </c>
      <c r="FJ209" s="1">
        <v>28</v>
      </c>
      <c r="FK209" s="1">
        <v>12</v>
      </c>
      <c r="FL209" s="1">
        <v>0</v>
      </c>
      <c r="FM209" s="1">
        <v>88</v>
      </c>
      <c r="FN209" s="1">
        <v>10</v>
      </c>
      <c r="FO209" s="1">
        <v>3</v>
      </c>
      <c r="FP209" s="1">
        <v>81</v>
      </c>
      <c r="FQ209" s="1">
        <v>3</v>
      </c>
      <c r="FR209" s="1">
        <f>SUM(Tableau17[[#This Row],[2019-T1-ALEXANDRE Audric]:[2019-T1-MARIE Florie]])</f>
        <v>466</v>
      </c>
      <c r="FS209" s="1">
        <v>68</v>
      </c>
      <c r="FT209" s="1">
        <v>289</v>
      </c>
      <c r="FU209" s="1">
        <v>0</v>
      </c>
      <c r="FV209" s="1">
        <v>285</v>
      </c>
      <c r="FW209" s="1">
        <v>0</v>
      </c>
      <c r="FX209" s="1">
        <v>642</v>
      </c>
      <c r="FY209" s="1">
        <v>0</v>
      </c>
      <c r="FZ209" s="1">
        <v>369</v>
      </c>
      <c r="GA209" s="1">
        <v>0</v>
      </c>
      <c r="GB209" s="1">
        <v>336</v>
      </c>
      <c r="GC209" s="1">
        <v>0</v>
      </c>
      <c r="GD209" s="1">
        <v>705</v>
      </c>
      <c r="GE209" s="1">
        <v>142</v>
      </c>
      <c r="GF209" s="1">
        <v>266</v>
      </c>
      <c r="GG209" s="1">
        <v>8</v>
      </c>
      <c r="GH209" s="1">
        <v>211</v>
      </c>
      <c r="GI209" s="1">
        <v>0</v>
      </c>
      <c r="GJ209" s="1">
        <v>627</v>
      </c>
      <c r="GK209" s="1">
        <v>158</v>
      </c>
      <c r="GL209" s="1">
        <v>328</v>
      </c>
      <c r="GM209" s="1">
        <v>0</v>
      </c>
      <c r="GN209" s="1">
        <v>198</v>
      </c>
      <c r="GO209" s="1">
        <v>0</v>
      </c>
      <c r="GP209" s="1">
        <v>684</v>
      </c>
      <c r="GQ209" s="1">
        <v>155</v>
      </c>
      <c r="GR209" s="1">
        <v>139</v>
      </c>
      <c r="GS209" s="1">
        <v>15</v>
      </c>
      <c r="GT209" s="1">
        <v>141</v>
      </c>
      <c r="GU209" s="1">
        <v>0</v>
      </c>
      <c r="GV209" s="1">
        <v>450</v>
      </c>
      <c r="GW209" s="1">
        <v>155</v>
      </c>
      <c r="GX209" s="1">
        <v>267</v>
      </c>
      <c r="GY209" s="1">
        <v>0</v>
      </c>
      <c r="GZ209" s="1">
        <v>0</v>
      </c>
      <c r="HA209" s="1">
        <v>0</v>
      </c>
      <c r="HB209" s="1">
        <v>422</v>
      </c>
      <c r="HC209" s="1">
        <v>229</v>
      </c>
      <c r="HD209" s="1">
        <v>176</v>
      </c>
      <c r="HE209" s="1">
        <v>171</v>
      </c>
      <c r="HF209" s="1">
        <v>189</v>
      </c>
      <c r="HG209" s="1">
        <v>7</v>
      </c>
      <c r="HH209" s="1">
        <v>772</v>
      </c>
      <c r="HI209" s="1">
        <v>244</v>
      </c>
      <c r="HJ209" s="1">
        <v>0</v>
      </c>
      <c r="HK209" s="1">
        <v>380</v>
      </c>
      <c r="HL209" s="1">
        <v>0</v>
      </c>
      <c r="HM209" s="1">
        <v>0</v>
      </c>
      <c r="HN209" s="1">
        <v>624</v>
      </c>
      <c r="HO209" s="1">
        <v>130</v>
      </c>
      <c r="HP209" s="1">
        <v>57</v>
      </c>
      <c r="HQ209" s="1">
        <v>81</v>
      </c>
      <c r="HR209" s="1">
        <v>184</v>
      </c>
      <c r="HS209" s="1">
        <v>25</v>
      </c>
      <c r="HT209" s="1">
        <v>477</v>
      </c>
      <c r="HU209" s="1">
        <v>61</v>
      </c>
      <c r="HV209" s="1">
        <v>132</v>
      </c>
      <c r="HW209" s="1">
        <v>21</v>
      </c>
      <c r="HX209" s="1">
        <v>159</v>
      </c>
      <c r="HY209" s="1">
        <v>0</v>
      </c>
      <c r="HZ209" s="1">
        <v>373</v>
      </c>
      <c r="IA209" s="1">
        <v>77</v>
      </c>
      <c r="IB209" s="1">
        <v>102</v>
      </c>
      <c r="IC209" s="1">
        <v>142</v>
      </c>
      <c r="ID209" s="1">
        <v>129</v>
      </c>
      <c r="IE209" s="1">
        <v>5</v>
      </c>
      <c r="IF209" s="1">
        <v>455</v>
      </c>
      <c r="IG209" s="1">
        <v>0</v>
      </c>
      <c r="IH209" s="1">
        <v>157</v>
      </c>
      <c r="II209" s="1">
        <v>159</v>
      </c>
      <c r="IJ209" s="1">
        <v>0</v>
      </c>
      <c r="IK209" s="1">
        <v>0</v>
      </c>
      <c r="IL209" s="1">
        <v>316</v>
      </c>
      <c r="IM209" s="26">
        <f>IFERROR(Tableau17[[#This Row],[LDIV]]/Tableau17[[#This Row],[Total général]],"")</f>
        <v>0</v>
      </c>
      <c r="IN209" s="26">
        <f>IFERROR(Tableau17[[#This Row],[LDVC]]/Tableau17[[#This Row],[Total général]],"")</f>
        <v>0</v>
      </c>
      <c r="IO209" s="26">
        <f>IFERROR(Tableau17[[#This Row],[LDVD]]/Tableau17[[#This Row],[Total général]],"")</f>
        <v>7.2386058981233251E-2</v>
      </c>
      <c r="IP209" s="26">
        <f>IFERROR(Tableau17[[#This Row],[LDVG]]/Tableau17[[#This Row],[Total général]],"")</f>
        <v>1.3404825737265416E-2</v>
      </c>
      <c r="IQ209" s="26">
        <f>IFERROR(Tableau17[[#This Row],[LEXD]]/Tableau17[[#This Row],[Total général]],"")</f>
        <v>5.3619302949061663E-3</v>
      </c>
      <c r="IR209" s="26">
        <f>IFERROR(Tableau17[[#This Row],[LEXG]]/Tableau17[[#This Row],[Total général]],"")</f>
        <v>0</v>
      </c>
      <c r="IS209" s="26">
        <f>IFERROR(Tableau17[[#This Row],[LLR]]/Tableau17[[#This Row],[Total général]],"")</f>
        <v>0.28150134048257375</v>
      </c>
      <c r="IT209" s="26">
        <f>IFERROR(Tableau17[[#This Row],[LREM]]/Tableau17[[#This Row],[Total général]],"")</f>
        <v>5.6300268096514748E-2</v>
      </c>
      <c r="IU209" s="26">
        <f>IFERROR(Tableau17[[#This Row],[LRN]]/Tableau17[[#This Row],[Total général]],"")</f>
        <v>0.1581769436997319</v>
      </c>
      <c r="IV209" s="26">
        <f>IFERROR(Tableau17[[#This Row],[LUG]]/Tableau17[[#This Row],[Total général]],"")</f>
        <v>0.289544235924933</v>
      </c>
      <c r="IW209" s="26">
        <f>IFERROR(Tableau17[[#This Row],[LVEC]]/Tableau17[[#This Row],[Total général]],"")</f>
        <v>0.12332439678284182</v>
      </c>
      <c r="IX209" s="26">
        <f>IFERROR(Tableau17[[#This Row],[2008-T1-LCMD]]/Tableau17[[#This Row],[2008-T1-TOTAL]],"")</f>
        <v>5.763239875389408E-2</v>
      </c>
      <c r="IY209" s="26">
        <f>IFERROR(Tableau17[[#This Row],[2008-T1-LDVD]]/Tableau17[[#This Row],[2008-T1-TOTAL]],"")</f>
        <v>0</v>
      </c>
      <c r="IZ209" s="26">
        <f>IFERROR(Tableau17[[#This Row],[2008-T1-LEXD]]/Tableau17[[#This Row],[2008-T1-TOTAL]],"")</f>
        <v>0</v>
      </c>
      <c r="JA209" s="26">
        <f>IFERROR(Tableau17[[#This Row],[2008-T1-LEXG]]/Tableau17[[#This Row],[2008-T1-TOTAL]],"")</f>
        <v>5.763239875389408E-2</v>
      </c>
      <c r="JB209" s="26">
        <f>IFERROR(Tableau17[[#This Row],[2008-T1-LFN]]/Tableau17[[#This Row],[2008-T1-TOTAL]],"")</f>
        <v>0.1059190031152648</v>
      </c>
      <c r="JC209" s="26">
        <f>IFERROR(Tableau17[[#This Row],[2008-T1-LMAJ]]/Tableau17[[#This Row],[2008-T1-TOTAL]],"")</f>
        <v>0.3925233644859813</v>
      </c>
      <c r="JD209" s="26">
        <f>IFERROR(Tableau17[[#This Row],[2008-T1-LUG]]/Tableau17[[#This Row],[2008-T1-TOTAL]],"")</f>
        <v>0.38629283489096572</v>
      </c>
      <c r="JE209" s="26">
        <f>IFERROR(Tableau17[[#This Row],[2008-T2-LFN]]/Tableau17[[#This Row],[2008-T2-TOTAL]],"")</f>
        <v>0</v>
      </c>
      <c r="JF209" s="26">
        <f>IFERROR(Tableau17[[#This Row],[2008-T2-LGC]]/Tableau17[[#This Row],[2008-T2-TOTAL]],"")</f>
        <v>0.47659574468085109</v>
      </c>
      <c r="JG209" s="26">
        <f>IFERROR(Tableau17[[#This Row],[2008-T2-LMAJ]]/Tableau17[[#This Row],[2008-T2-TOTAL]],"")</f>
        <v>0.52340425531914891</v>
      </c>
      <c r="JH209" s="26">
        <f>IFERROR(Tableau17[[#This Row],[2008-T2-LUG]]/Tableau17[[#This Row],[2008-T2-TOTAL]],"")</f>
        <v>0</v>
      </c>
      <c r="JI209" s="26">
        <f>IFERROR(Tableau17[[#This Row],[2014-T1-LDIV]]/Tableau17[[#This Row],[2014-T1-TOTAL]],"")</f>
        <v>1.2759170653907496E-2</v>
      </c>
      <c r="JJ209" s="26">
        <f>IFERROR(Tableau17[[#This Row],[2014-T1-LDVD]]/Tableau17[[#This Row],[2014-T1-TOTAL]],"")</f>
        <v>0</v>
      </c>
      <c r="JK209" s="26">
        <f>IFERROR(Tableau17[[#This Row],[2014-T1-LDVG]]/Tableau17[[#This Row],[2014-T1-TOTAL]],"")</f>
        <v>3.3492822966507178E-2</v>
      </c>
      <c r="JL209" s="26">
        <f>IFERROR(Tableau17[[#This Row],[2014-T1-LEXG]]/Tableau17[[#This Row],[2014-T1-TOTAL]],"")</f>
        <v>4.7846889952153108E-3</v>
      </c>
      <c r="JM209" s="26">
        <f>IFERROR(Tableau17[[#This Row],[2014-T1-LFG]]/Tableau17[[#This Row],[2014-T1-TOTAL]],"")</f>
        <v>0.11802232854864433</v>
      </c>
      <c r="JN209" s="26">
        <f>IFERROR(Tableau17[[#This Row],[2014-T1-LFN]]/Tableau17[[#This Row],[2014-T1-TOTAL]],"")</f>
        <v>0.22647527910685805</v>
      </c>
      <c r="JO209" s="26">
        <f>IFERROR(Tableau17[[#This Row],[2014-T1-LUD]]/Tableau17[[#This Row],[2014-T1-TOTAL]],"")</f>
        <v>0.42424242424242425</v>
      </c>
      <c r="JP209" s="26">
        <f>IFERROR(Tableau17[[#This Row],[2014-T1-LUG]]/Tableau17[[#This Row],[2014-T1-TOTAL]],"")</f>
        <v>0.18022328548644337</v>
      </c>
      <c r="JQ209" s="26">
        <f>IFERROR(Tableau17[[#This Row],[2014-T2-LFN]]/Tableau17[[#This Row],[2014-T2-TOTAL]],"")</f>
        <v>0.23099415204678361</v>
      </c>
      <c r="JR209" s="26">
        <f>IFERROR(Tableau17[[#This Row],[2014-T2-LUD]]/Tableau17[[#This Row],[2014-T2-TOTAL]],"")</f>
        <v>0.47953216374269003</v>
      </c>
      <c r="JS209" s="26">
        <f>IFERROR(Tableau17[[#This Row],[2014-T2-LUG]]/Tableau17[[#This Row],[2014-T2-TOTAL]],"")</f>
        <v>0.28947368421052633</v>
      </c>
      <c r="JT209" s="26">
        <f>IFERROR(Tableau17[[#This Row],[2015-T1-BC-DIV]]/Tableau17[[#This Row],[2015-T1-TOTAL]],"")</f>
        <v>0</v>
      </c>
      <c r="JU209" s="26">
        <f>IFERROR(Tableau17[[#This Row],[2015-T1-BC-DLF]]/Tableau17[[#This Row],[2015-T1-TOTAL]],"")</f>
        <v>1.7777777777777778E-2</v>
      </c>
      <c r="JV209" s="26">
        <f>IFERROR(Tableau17[[#This Row],[2015-T1-BC-DVD]]/Tableau17[[#This Row],[2015-T1-TOTAL]],"")</f>
        <v>1.3333333333333334E-2</v>
      </c>
      <c r="JW209" s="26">
        <f>IFERROR(Tableau17[[#This Row],[2015-T1-BC-DVG]]/Tableau17[[#This Row],[2015-T1-TOTAL]],"")</f>
        <v>0</v>
      </c>
      <c r="JX209" s="26">
        <f>IFERROR(Tableau17[[#This Row],[2015-T1-BC-FG]]/Tableau17[[#This Row],[2015-T1-TOTAL]],"")</f>
        <v>0.13111111111111112</v>
      </c>
      <c r="JY209" s="26">
        <f>IFERROR(Tableau17[[#This Row],[2015-T1-BC-FN]]/Tableau17[[#This Row],[2015-T1-TOTAL]],"")</f>
        <v>0.32666666666666666</v>
      </c>
      <c r="JZ209" s="26">
        <f>IFERROR(Tableau17[[#This Row],[2015-T1-BC-MDM]]/Tableau17[[#This Row],[2015-T1-TOTAL]],"")</f>
        <v>3.3333333333333333E-2</v>
      </c>
      <c r="KA209" s="26">
        <f>IFERROR(Tableau17[[#This Row],[2015-T1-BC-RDG]]/Tableau17[[#This Row],[2015-T1-TOTAL]],"")</f>
        <v>0</v>
      </c>
      <c r="KB209" s="26">
        <f>IFERROR(Tableau17[[#This Row],[2015-T1-BC-SOC]]/Tableau17[[#This Row],[2015-T1-TOTAL]],"")</f>
        <v>0</v>
      </c>
      <c r="KC209" s="26">
        <f>IFERROR(Tableau17[[#This Row],[2015-T1-BC-UD]]/Tableau17[[#This Row],[2015-T1-TOTAL]],"")</f>
        <v>0.29555555555555557</v>
      </c>
      <c r="KD209" s="26">
        <f>IFERROR(Tableau17[[#This Row],[2015-T1-BC-UG]]/Tableau17[[#This Row],[2015-T1-TOTAL]],"")</f>
        <v>0.18222222222222223</v>
      </c>
      <c r="KE209" s="26">
        <f>IFERROR(Tableau17[[#This Row],[2015-T1-BC-VEC]]/Tableau17[[#This Row],[2015-T1-TOTAL]],"")</f>
        <v>0</v>
      </c>
      <c r="KF209" s="26">
        <f>IFERROR(Tableau17[[#This Row],[2015-T2-BC-DVG]]/Tableau17[[#This Row],[2015-T2-TOTAL]],"")</f>
        <v>0</v>
      </c>
      <c r="KG209" s="26">
        <f>IFERROR(Tableau17[[#This Row],[2015-T2-BC-FN]]/Tableau17[[#This Row],[2015-T2-TOTAL]],"")</f>
        <v>0.36729857819905215</v>
      </c>
      <c r="KH209" s="26">
        <f>IFERROR(Tableau17[[#This Row],[2015-T2-BC-SOC]]/Tableau17[[#This Row],[2015-T2-TOTAL]],"")</f>
        <v>0</v>
      </c>
      <c r="KI209" s="26">
        <f>IFERROR(Tableau17[[#This Row],[2015-T2-BC-UD]]/Tableau17[[#This Row],[2015-T2-TOTAL]],"")</f>
        <v>0.63270142180094791</v>
      </c>
      <c r="KJ209" s="26">
        <f>IFERROR(Tableau17[[#This Row],[2015-T2-BC-UG]]/Tableau17[[#This Row],[2015-T2-TOTAL]],"")</f>
        <v>0</v>
      </c>
      <c r="KK209" s="26">
        <f>IFERROR(Tableau17[[#This Row],[2017 (L)-T1-COM]]/Tableau17[[#This Row],[2017 (L)-T1-TOTAL]],"")</f>
        <v>5.4945054945054944E-2</v>
      </c>
      <c r="KL209" s="26">
        <f>IFERROR(Tableau17[[#This Row],[2017 (L)-T1-DIV]]/Tableau17[[#This Row],[2017 (L)-T1-TOTAL]],"")</f>
        <v>8.7912087912087912E-3</v>
      </c>
      <c r="KM209" s="26">
        <f>IFERROR(Tableau17[[#This Row],[2017 (L)-T1-DLF]]/Tableau17[[#This Row],[2017 (L)-T1-TOTAL]],"")</f>
        <v>1.3186813186813187E-2</v>
      </c>
      <c r="KN209" s="26">
        <f>IFERROR(Tableau17[[#This Row],[2017 (L)-T1-DVD]]/Tableau17[[#This Row],[2017 (L)-T1-TOTAL]],"")</f>
        <v>0</v>
      </c>
      <c r="KO209" s="26">
        <f>IFERROR(Tableau17[[#This Row],[2017 (L)-T1-DVG]]/Tableau17[[#This Row],[2017 (L)-T1-TOTAL]],"")</f>
        <v>0</v>
      </c>
      <c r="KP209" s="26">
        <f>IFERROR(Tableau17[[#This Row],[2017 (L)-T1-ECO]]/Tableau17[[#This Row],[2017 (L)-T1-TOTAL]],"")</f>
        <v>6.1538461538461542E-2</v>
      </c>
      <c r="KQ209" s="26">
        <f>IFERROR(Tableau17[[#This Row],[2017 (L)-T1-EXD]]/Tableau17[[#This Row],[2017 (L)-T1-TOTAL]],"")</f>
        <v>2.1978021978021978E-3</v>
      </c>
      <c r="KR209" s="26">
        <f>IFERROR(Tableau17[[#This Row],[2017 (L)-T1-EXG]]/Tableau17[[#This Row],[2017 (L)-T1-TOTAL]],"")</f>
        <v>0</v>
      </c>
      <c r="KS209" s="26">
        <f>IFERROR(Tableau17[[#This Row],[2017 (L)-T1-FI]]/Tableau17[[#This Row],[2017 (L)-T1-TOTAL]],"")</f>
        <v>0.14505494505494507</v>
      </c>
      <c r="KT209" s="26">
        <f>IFERROR(Tableau17[[#This Row],[2017 (L)-T1-FN]]/Tableau17[[#This Row],[2017 (L)-T1-TOTAL]],"")</f>
        <v>0.15384615384615385</v>
      </c>
      <c r="KU209" s="26">
        <f>IFERROR(Tableau17[[#This Row],[2017 (L)-T1-LR]]/Tableau17[[#This Row],[2017 (L)-T1-TOTAL]],"")</f>
        <v>0.22417582417582418</v>
      </c>
      <c r="KV209" s="26">
        <f>IFERROR(Tableau17[[#This Row],[2017 (L)-T1-MDM]]/Tableau17[[#This Row],[2017 (L)-T1-TOTAL]],"")</f>
        <v>0</v>
      </c>
      <c r="KW209" s="26">
        <f>IFERROR(Tableau17[[#This Row],[2017 (L)-T1-RDG]]/Tableau17[[#This Row],[2017 (L)-T1-TOTAL]],"")</f>
        <v>0</v>
      </c>
      <c r="KX209" s="26">
        <f>IFERROR(Tableau17[[#This Row],[2017 (L)-T1-REG]]/Tableau17[[#This Row],[2017 (L)-T1-TOTAL]],"")</f>
        <v>2.1978021978021978E-3</v>
      </c>
      <c r="KY209" s="26">
        <f>IFERROR(Tableau17[[#This Row],[2017 (L)-T1-REM]]/Tableau17[[#This Row],[2017 (L)-T1-TOTAL]],"")</f>
        <v>0.31208791208791209</v>
      </c>
      <c r="KZ209" s="26">
        <f>IFERROR(Tableau17[[#This Row],[2017 (L)-T1-SOC]]/Tableau17[[#This Row],[2017 (L)-T1-TOTAL]],"")</f>
        <v>2.197802197802198E-2</v>
      </c>
      <c r="LA209" s="26">
        <f>IFERROR(Tableau17[[#This Row],[2017 (L)-T1-UDI]]/Tableau17[[#This Row],[2017 (L)-T1-TOTAL]],"")</f>
        <v>0</v>
      </c>
      <c r="LB209" s="26">
        <f>IFERROR(Tableau17[[#This Row],[2017 (L)-T2-FI]]/Tableau17[[#This Row],[2017 (L)-T2-TOTAL]],"")</f>
        <v>0</v>
      </c>
      <c r="LC209" s="26">
        <f>IFERROR(Tableau17[[#This Row],[2017 (L)-T2-FN]]/Tableau17[[#This Row],[2017 (L)-T2-TOTAL]],"")</f>
        <v>0</v>
      </c>
      <c r="LD209" s="26">
        <f>IFERROR(Tableau17[[#This Row],[2017 (L)-T2-LR]]/Tableau17[[#This Row],[2017 (L)-T2-TOTAL]],"")</f>
        <v>0.49683544303797467</v>
      </c>
      <c r="LE209" s="26">
        <f>IFERROR(Tableau17[[#This Row],[2017 (L)-T2-MDM]]/Tableau17[[#This Row],[2017 (L)-T2-TOTAL]],"")</f>
        <v>0</v>
      </c>
      <c r="LF209" s="26">
        <f>IFERROR(Tableau17[[#This Row],[2017 (L)-T2-REM]]/Tableau17[[#This Row],[2017 (L)-T2-TOTAL]],"")</f>
        <v>0.50316455696202533</v>
      </c>
      <c r="LG209" s="26">
        <f>IFERROR(Tableau17[[#This Row],[2017-T1-ARTHAUD Nathalie]]/Tableau17[[#This Row],[2017-T1-TOTAL]],"")</f>
        <v>3.8860103626943004E-3</v>
      </c>
      <c r="LH209" s="26">
        <f>IFERROR(Tableau17[[#This Row],[2017-T1-ASSELINEAU Fran]]/Tableau17[[#This Row],[2017-T1-TOTAL]],"")</f>
        <v>1.4248704663212436E-2</v>
      </c>
      <c r="LI209" s="26">
        <f>IFERROR(Tableau17[[#This Row],[2017-T1-CHEMINADE Jacques]]/Tableau17[[#This Row],[2017-T1-TOTAL]],"")</f>
        <v>2.5906735751295338E-3</v>
      </c>
      <c r="LJ209" s="26">
        <f>IFERROR(Tableau17[[#This Row],[2017-T1-DUPONT-AIGNAN Nicolas]]/Tableau17[[#This Row],[2017-T1-TOTAL]],"")</f>
        <v>2.4611398963730571E-2</v>
      </c>
      <c r="LK209" s="26">
        <f>IFERROR(Tableau17[[#This Row],[2017-T1-FILLON Fran]]/Tableau17[[#This Row],[2017-T1-TOTAL]],"")</f>
        <v>0.22797927461139897</v>
      </c>
      <c r="LL209" s="26">
        <f>IFERROR(Tableau17[[#This Row],[2017-T1-HAMON Beno]]/Tableau17[[#This Row],[2017-T1-TOTAL]],"")</f>
        <v>5.6994818652849742E-2</v>
      </c>
      <c r="LM209" s="26">
        <f>IFERROR(Tableau17[[#This Row],[2017-T1-LASSALLE Jean]]/Tableau17[[#This Row],[2017-T1-TOTAL]],"")</f>
        <v>9.0673575129533671E-3</v>
      </c>
      <c r="LN209" s="26">
        <f>IFERROR(Tableau17[[#This Row],[2017-T1-LE PEN Marine]]/Tableau17[[#This Row],[2017-T1-TOTAL]],"")</f>
        <v>0.25518134715025909</v>
      </c>
      <c r="LO209" s="26">
        <f>IFERROR(Tableau17[[#This Row],[2017-T1-M Jean-Luc]]/Tableau17[[#This Row],[2017-T1-TOTAL]],"")</f>
        <v>0.17227979274611399</v>
      </c>
      <c r="LP209" s="26">
        <f>IFERROR(Tableau17[[#This Row],[2017-T1-MACRON Emmanuel]]/Tableau17[[#This Row],[2017-T1-TOTAL]],"")</f>
        <v>0.22150259067357514</v>
      </c>
      <c r="LQ209" s="26">
        <f>IFERROR(Tableau17[[#This Row],[2017-T1-POUTOU Philippe]]/Tableau17[[#This Row],[2017-T1-TOTAL]],"")</f>
        <v>1.1658031088082901E-2</v>
      </c>
      <c r="LR209" s="26">
        <f>IFERROR(Tableau17[[#This Row],[2017-T2-LE PEN Marine]]/Tableau17[[#This Row],[2017-T2-TOTAL]],"")</f>
        <v>0.39102564102564102</v>
      </c>
      <c r="LS209" s="26">
        <f>IFERROR(Tableau17[[#This Row],[2017-T2-MACRON Emmanuel]]/Tableau17[[#This Row],[2017-T2-TOTAL]],"")</f>
        <v>0.60897435897435892</v>
      </c>
      <c r="LT209" s="26">
        <f>IFERROR(Tableau17[[#This Row],[2019-T1-ALEXANDRE Audric]]/Tableau17[[#This Row],[2019-T1-TOTAL]],"")</f>
        <v>2.1459227467811159E-3</v>
      </c>
      <c r="LU209" s="26">
        <f>IFERROR(Tableau17[[#This Row],[2019-T1-ARTHAUD Nathalie]]/Tableau17[[#This Row],[2019-T1-TOTAL]],"")</f>
        <v>8.5836909871244635E-3</v>
      </c>
      <c r="LV209" s="26">
        <f>IFERROR(Tableau17[[#This Row],[2019-T1-ASSELINEAU François]]/Tableau17[[#This Row],[2019-T1-TOTAL]],"")</f>
        <v>8.5836909871244635E-3</v>
      </c>
      <c r="LW209" s="26">
        <f>IFERROR(Tableau17[[#This Row],[2019-T1-AUBRY Manon]]/Tableau17[[#This Row],[2019-T1-TOTAL]],"")</f>
        <v>5.3648068669527899E-2</v>
      </c>
      <c r="LX209" s="26">
        <f>IFERROR(Tableau17[[#This Row],[2019-T1-AZERGUI Nagib]]/Tableau17[[#This Row],[2019-T1-TOTAL]],"")</f>
        <v>2.1459227467811159E-3</v>
      </c>
      <c r="LY209" s="26">
        <f>IFERROR(Tableau17[[#This Row],[2019-T1-BARDELLA Jordan]]/Tableau17[[#This Row],[2019-T1-TOTAL]],"")</f>
        <v>0.24248927038626608</v>
      </c>
      <c r="LZ209" s="26">
        <f>IFERROR(Tableau17[[#This Row],[2019-T1-BELLAMY François-Xavier]]/Tableau17[[#This Row],[2019-T1-TOTAL]],"")</f>
        <v>0.10085836909871244</v>
      </c>
      <c r="MA209" s="26">
        <f>IFERROR(Tableau17[[#This Row],[2019-T1-BIDOU Olivier]]/Tableau17[[#This Row],[2019-T1-TOTAL]],"")</f>
        <v>0</v>
      </c>
      <c r="MB209" s="26">
        <f>IFERROR(Tableau17[[#This Row],[2019-T1-BOURG Dominique]]/Tableau17[[#This Row],[2019-T1-TOTAL]],"")</f>
        <v>1.7167381974248927E-2</v>
      </c>
      <c r="MC209" s="26">
        <f>IFERROR(Tableau17[[#This Row],[2019-T1-BROSSAT Ian]]/Tableau17[[#This Row],[2019-T1-TOTAL]],"")</f>
        <v>5.7939914163090127E-2</v>
      </c>
      <c r="MD209" s="26">
        <f>IFERROR(Tableau17[[#This Row],[2019-T1-CAILLAUD Sophie]]/Tableau17[[#This Row],[2019-T1-TOTAL]],"")</f>
        <v>0</v>
      </c>
      <c r="ME209" s="26">
        <f>IFERROR(Tableau17[[#This Row],[2019-T1-CAMUS Renaud]]/Tableau17[[#This Row],[2019-T1-TOTAL]],"")</f>
        <v>0</v>
      </c>
      <c r="MF209" s="26">
        <f>IFERROR(Tableau17[[#This Row],[2019-T1-CHALENÇON Christophe]]/Tableau17[[#This Row],[2019-T1-TOTAL]],"")</f>
        <v>0</v>
      </c>
      <c r="MG209" s="26">
        <f>IFERROR(Tableau17[[#This Row],[2019-T1-CORBET Cathy Denise Ginette]]/Tableau17[[#This Row],[2019-T1-TOTAL]],"")</f>
        <v>0</v>
      </c>
      <c r="MH209" s="26">
        <f>IFERROR(Tableau17[[#This Row],[2019-T1-DE PREVOISIN Robert]]/Tableau17[[#This Row],[2019-T1-TOTAL]],"")</f>
        <v>0</v>
      </c>
      <c r="MI209" s="26">
        <f>IFERROR(Tableau17[[#This Row],[2019-T1-DELFEL Thérèse]]/Tableau17[[#This Row],[2019-T1-TOTAL]],"")</f>
        <v>0</v>
      </c>
      <c r="MJ209" s="26">
        <f>IFERROR(Tableau17[[#This Row],[2019-T1-DIEUMEGARD Pierre]]/Tableau17[[#This Row],[2019-T1-TOTAL]],"")</f>
        <v>0</v>
      </c>
      <c r="MK209" s="26">
        <f>IFERROR(Tableau17[[#This Row],[2019-T1-DUPONT-AIGNAN Nicolas]]/Tableau17[[#This Row],[2019-T1-TOTAL]],"")</f>
        <v>2.3605150214592276E-2</v>
      </c>
      <c r="ML209" s="26">
        <f>IFERROR(Tableau17[[#This Row],[2019-T1-GERNIGON Yves]]/Tableau17[[#This Row],[2019-T1-TOTAL]],"")</f>
        <v>0</v>
      </c>
      <c r="MM209" s="26">
        <f>IFERROR(Tableau17[[#This Row],[2019-T1-GLUCKSMANN Raphaël]]/Tableau17[[#This Row],[2019-T1-TOTAL]],"")</f>
        <v>6.0085836909871244E-2</v>
      </c>
      <c r="MN209" s="26">
        <f>IFERROR(Tableau17[[#This Row],[2019-T1-HAMON Benoît]]/Tableau17[[#This Row],[2019-T1-TOTAL]],"")</f>
        <v>2.575107296137339E-2</v>
      </c>
      <c r="MO209" s="26">
        <f>IFERROR(Tableau17[[#This Row],[2019-T1-HELGEN Gilles]]/Tableau17[[#This Row],[2019-T1-TOTAL]],"")</f>
        <v>0</v>
      </c>
      <c r="MP209" s="26">
        <f>IFERROR(Tableau17[[#This Row],[2019-T1-JADOT Yannick]]/Tableau17[[#This Row],[2019-T1-TOTAL]],"")</f>
        <v>0.18884120171673821</v>
      </c>
      <c r="MQ209" s="26">
        <f>IFERROR(Tableau17[[#This Row],[2019-T1-LAGARDE Jean-Christophe]]/Tableau17[[#This Row],[2019-T1-TOTAL]],"")</f>
        <v>2.1459227467811159E-2</v>
      </c>
      <c r="MR209" s="26">
        <f>IFERROR(Tableau17[[#This Row],[2019-T1-LALANNE Francis]]/Tableau17[[#This Row],[2019-T1-TOTAL]],"")</f>
        <v>6.4377682403433476E-3</v>
      </c>
      <c r="MS209" s="26">
        <f>IFERROR(Tableau17[[#This Row],[2019-T1-LOISEAU Nathalie]]/Tableau17[[#This Row],[2019-T1-TOTAL]],"")</f>
        <v>0.17381974248927037</v>
      </c>
      <c r="MT209" s="26">
        <f>IFERROR(Tableau17[[#This Row],[2019-T1-MARIE Florie]]/Tableau17[[#This Row],[2019-T1-TOTAL]],"")</f>
        <v>6.4377682403433476E-3</v>
      </c>
      <c r="MU209" s="26">
        <f>IFERROR(Tableau17[[#This Row],[2008-T1-MACROEXTRDROITE]]/Tableau17[[#This Row],[2008-T1-MACROTOTALE]],"")</f>
        <v>0.1059190031152648</v>
      </c>
      <c r="MV209" s="26">
        <f>IFERROR(Tableau17[[#This Row],[2008-T1-MACRODROITE]]/Tableau17[[#This Row],[2008-T1-MACROTOTALE]],"")</f>
        <v>0.45015576323987538</v>
      </c>
      <c r="MW209" s="26">
        <f>IFERROR(Tableau17[[#This Row],[2008-T1-MACROCENTRE]]/Tableau17[[#This Row],[2008-T1-MACROTOTALE]],"")</f>
        <v>0</v>
      </c>
      <c r="MX209" s="26">
        <f>IFERROR(Tableau17[[#This Row],[2008-T1-MACROGAUCHE]]/Tableau17[[#This Row],[2008-T1-MACROTOTALE]],"")</f>
        <v>0.44392523364485981</v>
      </c>
      <c r="MY209" s="26">
        <f>IFERROR(Tableau17[[#This Row],[2008-T1-MACROAUTRE]]/Tableau17[[#This Row],[2008-T1-MACROTOTALE]],"")</f>
        <v>0</v>
      </c>
      <c r="MZ209" s="26">
        <f>IFERROR(Tableau17[[#This Row],[2008-T2-MACROEXTRDROITE]]/Tableau17[[#This Row],[2008-T2-MACROTOTALE]],"")</f>
        <v>0</v>
      </c>
      <c r="NA209" s="26">
        <f>IFERROR(Tableau17[[#This Row],[2008-T2-MACRODROITE]]/Tableau17[[#This Row],[2008-T2-MACROTOTALE]],"")</f>
        <v>0.52340425531914891</v>
      </c>
      <c r="NB209" s="26">
        <f>IFERROR(Tableau17[[#This Row],[2008-T2-MACROCENTRE]]/Tableau17[[#This Row],[2008-T2-MACROTOTALE]],"")</f>
        <v>0</v>
      </c>
      <c r="NC209" s="26">
        <f>IFERROR(Tableau17[[#This Row],[2008-T2-MACROGAUCHE]]/Tableau17[[#This Row],[2008-T2-MACROTOTALE]],"")</f>
        <v>0.47659574468085109</v>
      </c>
      <c r="ND209" s="26">
        <f>IFERROR(Tableau17[[#This Row],[2008-T2-MACROAUTRE]]/Tableau17[[#This Row],[2008-T2-MACROTOTALE]],"")</f>
        <v>0</v>
      </c>
      <c r="NE209" s="26">
        <f>IFERROR(Tableau17[[#This Row],[2014-T1-MACROEXTRDROITE]]/Tableau17[[#This Row],[2014-T1-MACROTOTALE]],"")</f>
        <v>0.22647527910685805</v>
      </c>
      <c r="NF209" s="26">
        <f>IFERROR(Tableau17[[#This Row],[2014-T1-MACRODROITE]]/Tableau17[[#This Row],[2014-T1-MACROTOTALE]],"")</f>
        <v>0.42424242424242425</v>
      </c>
      <c r="NG209" s="26">
        <f>IFERROR(Tableau17[[#This Row],[2014-T1-MACROCENTRE]]/Tableau17[[#This Row],[2014-T1-MACROTOTALE]],"")</f>
        <v>1.2759170653907496E-2</v>
      </c>
      <c r="NH209" s="26">
        <f>IFERROR(Tableau17[[#This Row],[2014-T1-MACROGAUCHE]]/Tableau17[[#This Row],[2014-T1-MACROTOTALE]],"")</f>
        <v>0.33652312599681022</v>
      </c>
      <c r="NI209" s="26">
        <f>IFERROR(Tableau17[[#This Row],[2014-T1-MACROAUTRE]]/Tableau17[[#This Row],[2014-T1-MACROTOTALE]],"")</f>
        <v>0</v>
      </c>
      <c r="NJ209" s="26">
        <f>IFERROR(Tableau17[[#This Row],[2014-T2-MACROEXTRDROITE]]/Tableau17[[#This Row],[2014-T2-MACROTOTALE]],"")</f>
        <v>0.23099415204678361</v>
      </c>
      <c r="NK209" s="26">
        <f>IFERROR(Tableau17[[#This Row],[2014-T2-MACRODROITE]]/Tableau17[[#This Row],[2014-T2-MACROTOTALE]],"")</f>
        <v>0.47953216374269003</v>
      </c>
      <c r="NL209" s="26">
        <f>IFERROR(Tableau17[[#This Row],[2014-T2-MACROCENTRE]]/Tableau17[[#This Row],[2014-T2-MACROTOTALE]],"")</f>
        <v>0</v>
      </c>
      <c r="NM209" s="26">
        <f>IFERROR(Tableau17[[#This Row],[2014-T2-MACROGAUCHE]]/Tableau17[[#This Row],[2014-T2-MACROTOTALE]],"")</f>
        <v>0.28947368421052633</v>
      </c>
      <c r="NN209" s="26">
        <f>IFERROR(Tableau17[[#This Row],[2014-T2-MACROAUTRE]]/Tableau17[[#This Row],[2014-T2-MACROTOTALE]],"")</f>
        <v>0</v>
      </c>
      <c r="NO209" s="26">
        <f>IFERROR( Tableau17[[#This Row],[2015-T1-MACROEXTRDROITE]]/Tableau17[[#This Row],[2015-T1-MACROTOTALE]],"")</f>
        <v>0.34444444444444444</v>
      </c>
      <c r="NP209" s="26">
        <f>IFERROR(Tableau17[[#This Row],[2015-T1-MACRODROITE]]/Tableau17[[#This Row],[2015-T1-MACROTOTALE]],"")</f>
        <v>0.30888888888888888</v>
      </c>
      <c r="NQ209" s="26">
        <f>IFERROR(Tableau17[[#This Row],[2015-T1-MACROCENTRE]]/Tableau17[[#This Row],[2015-T1-MACROTOTALE]],"")</f>
        <v>3.3333333333333333E-2</v>
      </c>
      <c r="NR209" s="26">
        <f>IFERROR(Tableau17[[#This Row],[2015-T1-MACROGAUCHE]]/Tableau17[[#This Row],[2015-T1-MACROTOTALE]],"")</f>
        <v>0.31333333333333335</v>
      </c>
      <c r="NS209" s="26">
        <f>IFERROR(Tableau17[[#This Row],[2015-T1-MACROAUTRE]]/Tableau17[[#This Row],[2015-T1-MACROTOTALE]],"")</f>
        <v>0</v>
      </c>
      <c r="NT209" s="26">
        <f>IFERROR(Tableau17[[#This Row],[2015-T2-MACROEXTRDROITE]]/Tableau17[[#This Row],[2015-T2-MACROTOTALE]],"")</f>
        <v>0.36729857819905215</v>
      </c>
      <c r="NU209" s="26">
        <f>IFERROR(Tableau17[[#This Row],[2015-T2-MACRODROITE]]/Tableau17[[#This Row],[2015-T2-MACROTOTALE]],"")</f>
        <v>0.63270142180094791</v>
      </c>
      <c r="NV209" s="26">
        <f>IFERROR(Tableau17[[#This Row],[2015-T2-MACROCENTRE]]/Tableau17[[#This Row],[2015-T2-MACROTOTALE]],"")</f>
        <v>0</v>
      </c>
      <c r="NW209" s="26">
        <f>IFERROR(Tableau17[[#This Row],[2015-T2-MACROGAUCHE]]/Tableau17[[#This Row],[2015-T2-MACROTOTALE]],"")</f>
        <v>0</v>
      </c>
      <c r="NX209" s="26">
        <f>IFERROR(Tableau17[[#This Row],[2015-T2-MACROAUTRE]]/Tableau17[[#This Row],[2015-T2-MACROTOTALE]],"")</f>
        <v>0</v>
      </c>
      <c r="NY209" s="26">
        <f>IFERROR(Tableau17[[#This Row],[2017-T1-MACROEXTRDROITE]]/Tableau17[[#This Row],[2017-T1-MACROTOTALE]],"")</f>
        <v>0.29663212435233161</v>
      </c>
      <c r="NZ209" s="26">
        <f>IFERROR(Tableau17[[#This Row],[2017-T1-MACRODROITE]]/Tableau17[[#This Row],[2017-T1-MACROTOTALE]],"")</f>
        <v>0.22797927461139897</v>
      </c>
      <c r="OA209" s="26">
        <f>IFERROR(Tableau17[[#This Row],[2017-T1-MACROCENTRE]]/Tableau17[[#This Row],[2017-T1-MACROTOTALE]],"")</f>
        <v>0.22150259067357514</v>
      </c>
      <c r="OB209" s="26">
        <f>IFERROR(Tableau17[[#This Row],[2017-T1-MACROGAUCHE]]/Tableau17[[#This Row],[2017-T1-MACROTOTALE]],"")</f>
        <v>0.24481865284974094</v>
      </c>
      <c r="OC209" s="26">
        <f>IFERROR(Tableau17[[#This Row],[2017-T1-MACROAUTRE]]/Tableau17[[#This Row],[2017-T1-MACROTOTALE]],"")</f>
        <v>9.0673575129533671E-3</v>
      </c>
      <c r="OD209" s="26">
        <f>IFERROR(Tableau17[[#This Row],[2017-T2-MACROEXTRDROITE]]/Tableau17[[#This Row],[2017-T2-MACROTOTALE]],"")</f>
        <v>0.39102564102564102</v>
      </c>
      <c r="OE209" s="26">
        <f>IFERROR(Tableau17[[#This Row],[2017-T2-MACRODROITE]]/Tableau17[[#This Row],[2017-T2-MACROTOTALE]],"")</f>
        <v>0</v>
      </c>
      <c r="OF209" s="26">
        <f>IFERROR(Tableau17[[#This Row],[2017-T2-MACROCENTRE]]/Tableau17[[#This Row],[2017-T2-MACROTOTALE]],"")</f>
        <v>0.60897435897435892</v>
      </c>
      <c r="OG209" s="26">
        <f>IFERROR(Tableau17[[#This Row],[2017-T2-MACROGAUCHE]]/Tableau17[[#This Row],[2017-T2-MACROTOTALE]],"")</f>
        <v>0</v>
      </c>
      <c r="OH209" s="26">
        <f>IFERROR(Tableau17[[#This Row],[2017-T2-MACROAUTRE]]/Tableau17[[#This Row],[2017-T2-MACROTOTALE]],"")</f>
        <v>0</v>
      </c>
      <c r="OI209" s="26">
        <f>IFERROR(Tableau17[[#This Row],[2019-T1-MACROEXTRDROITE]]/Tableau17[[#This Row],[2019-T1-MACROTOTALE]],"")</f>
        <v>0.27253668763102723</v>
      </c>
      <c r="OJ209" s="26">
        <f>IFERROR(Tableau17[[#This Row],[2019-T1-MACRODROITE]]/Tableau17[[#This Row],[2019-T1-MACROTOTALE]],"")</f>
        <v>0.11949685534591195</v>
      </c>
      <c r="OK209" s="26">
        <f>IFERROR(Tableau17[[#This Row],[2019-T1-MACROCENTRE]]/Tableau17[[#This Row],[2019-T1-MACROTOTALE]],"")</f>
        <v>0.16981132075471697</v>
      </c>
      <c r="OL209" s="26">
        <f>IFERROR(Tableau17[[#This Row],[2019-T1-MACROGAUCHE]]/Tableau17[[#This Row],[2019-T1-MACROTOTALE]],"")</f>
        <v>0.38574423480083858</v>
      </c>
      <c r="OM209" s="26">
        <f>IFERROR(Tableau17[[#This Row],[2019-T1-MACROAUTRE]]/Tableau17[[#This Row],[2019-T1-MACROTOTALE]],"")</f>
        <v>5.2410901467505239E-2</v>
      </c>
      <c r="ON209" s="26">
        <f>IFERROR(Tableau17[[#This Row],[2020-T1-MACROEXTRDROITE]]/Tableau17[[#This Row],[2020-T1-MACROTOTALE]],"")</f>
        <v>0.16353887399463807</v>
      </c>
      <c r="OO209" s="26">
        <f>IFERROR(Tableau17[[#This Row],[2020-T1-MACRODROITE]]/Tableau17[[#This Row],[2020-T1-MACROTOTALE]],"")</f>
        <v>0.35388739946380698</v>
      </c>
      <c r="OP209" s="26">
        <f>IFERROR(Tableau17[[#This Row],[2020-T1-MACROCENTRE]]/Tableau17[[#This Row],[2020-T1-MACROTOTALE]],"")</f>
        <v>5.6300268096514748E-2</v>
      </c>
      <c r="OQ209" s="26">
        <f>IFERROR(Tableau17[[#This Row],[2020-T1-MACROGAUCHE]]/Tableau17[[#This Row],[2020-T1-MACROTOTALE]],"")</f>
        <v>0.42627345844504022</v>
      </c>
      <c r="OR209" s="26">
        <f>IFERROR(Tableau17[[#This Row],[2020-T1-MACROAUTRE]]/Tableau17[[#This Row],[2020-T1-MACROTOTALE]],"")</f>
        <v>0</v>
      </c>
      <c r="OS209" s="26">
        <f>IFERROR(Tableau17[[#This Row],[2017 (L)-T1-MACROEXTRDROITE]]/Tableau17[[#This Row],[2017 (L)-T1-MACROTOTALE]],"")</f>
        <v>0.16923076923076924</v>
      </c>
      <c r="OT209" s="26">
        <f>IFERROR(Tableau17[[#This Row],[2017 (L)-T1-MACRODROITE]]/Tableau17[[#This Row],[2017 (L)-T1-MACROTOTALE]],"")</f>
        <v>0.22417582417582418</v>
      </c>
      <c r="OU209" s="26">
        <f>IFERROR(Tableau17[[#This Row],[2017 (L)-T1-MACROCENTRE]]/Tableau17[[#This Row],[2017 (L)-T1-MACROTOTALE]],"")</f>
        <v>0.31208791208791209</v>
      </c>
      <c r="OV209" s="26">
        <f>IFERROR(Tableau17[[#This Row],[2017 (L)-T1-MACROGAUCHE]]/Tableau17[[#This Row],[2017 (L)-T1-MACROTOTALE]],"")</f>
        <v>0.28351648351648351</v>
      </c>
      <c r="OW209" s="26">
        <f>IFERROR(Tableau17[[#This Row],[2017 (L)-T1-MACROAUTRE]]/Tableau17[[#This Row],[2017 (L)-T1-MACROTOTALE]],"")</f>
        <v>1.098901098901099E-2</v>
      </c>
      <c r="OX209" s="26">
        <f>IFERROR(Tableau17[[#This Row],[2017 (L)-T2-MACROEXTRDROITE]]/Tableau17[[#This Row],[2017 (L)-T2-MACROTOTALE]],"")</f>
        <v>0</v>
      </c>
      <c r="OY209" s="26">
        <f>IFERROR(Tableau17[[#This Row],[2017 (L)-T2-MACRODROITE]]/Tableau17[[#This Row],[2017 (L)-T2-MACROTOTALE]],"")</f>
        <v>0.49683544303797467</v>
      </c>
      <c r="OZ209" s="26">
        <f>IFERROR(Tableau17[[#This Row],[2017 (L)-T2-MACROCENTRE]]/Tableau17[[#This Row],[2017 (L)-T2-MACROTOTALE]],"")</f>
        <v>0.50316455696202533</v>
      </c>
      <c r="PA209" s="26">
        <f>IFERROR(Tableau17[[#This Row],[2017 (L)-T2-MACROGAUCHE]]/Tableau17[[#This Row],[2017 (L)-T2-MACROTOTALE]],"")</f>
        <v>0</v>
      </c>
      <c r="PB209" s="26">
        <f>IFERROR(Tableau17[[#This Row],[2017 (L)-T2-MACROAUTRE]]/Tableau17[[#This Row],[2017 (L)-T2-MACROTOTALE]],"")</f>
        <v>0</v>
      </c>
      <c r="PC209" s="26">
        <f>IFERROR(Tableau17[[#This Row],[2008_T1_PROCUS]]/Tableau17[[#This Row],[2008_T1_INSCRITS]],0)</f>
        <v>1.8404907975460124E-2</v>
      </c>
      <c r="PD209" s="26">
        <f>IFERROR(Tableau17[[#This Row],[2008_T2_PROCUS]]/Tableau17[[#This Row],[2008_T2_INSCRITS]],0)</f>
        <v>2.3663453111305872E-2</v>
      </c>
      <c r="PE209" s="26">
        <f>Tableau17[[#This Row],[2014_T1_PROCUS]]/Tableau17[[#This Row],[2014_T1_INSCRITS]]</f>
        <v>1.098901098901099E-2</v>
      </c>
      <c r="PF209" s="26">
        <f>IFERROR(Tableau17[[#This Row],[2014_T2_PROCUS]]/Tableau17[[#This Row],[2014_T2_INSCRITS]],0)</f>
        <v>1.466544454628781E-2</v>
      </c>
    </row>
    <row r="210" spans="1:422" hidden="1" x14ac:dyDescent="0.2">
      <c r="A210" s="1">
        <v>4</v>
      </c>
      <c r="B210" s="1" t="s">
        <v>353</v>
      </c>
      <c r="C210" s="1" t="s">
        <v>360</v>
      </c>
      <c r="D210" s="1" t="s">
        <v>360</v>
      </c>
      <c r="E210" s="1">
        <v>818</v>
      </c>
      <c r="F210" s="1">
        <v>5.3920719999999998</v>
      </c>
      <c r="G210" s="1">
        <v>43.273130999999999</v>
      </c>
      <c r="H210" s="3">
        <v>1397</v>
      </c>
      <c r="I210" s="3">
        <v>328</v>
      </c>
      <c r="L210" s="1">
        <v>40</v>
      </c>
      <c r="M210" s="1">
        <v>20</v>
      </c>
      <c r="P210" s="1">
        <v>133</v>
      </c>
      <c r="Q210" s="1">
        <v>38</v>
      </c>
      <c r="R210" s="1">
        <v>88</v>
      </c>
      <c r="S210" s="1">
        <v>68</v>
      </c>
      <c r="T210" s="1">
        <v>38</v>
      </c>
      <c r="U210" s="1">
        <v>425</v>
      </c>
      <c r="V210" s="1">
        <v>1092</v>
      </c>
      <c r="W210" s="1">
        <v>605</v>
      </c>
      <c r="X210" s="1">
        <v>12</v>
      </c>
      <c r="Y210" s="2">
        <v>0.55402929999999995</v>
      </c>
      <c r="AB210" s="1">
        <v>0</v>
      </c>
      <c r="AD210" s="1">
        <v>1397</v>
      </c>
      <c r="AE210" s="1">
        <v>445</v>
      </c>
      <c r="AF210" s="2">
        <v>0.31853973000000002</v>
      </c>
      <c r="AG210" s="1">
        <f t="shared" si="3"/>
        <v>328</v>
      </c>
      <c r="AH210" s="1">
        <v>1112</v>
      </c>
      <c r="AI210" s="1">
        <v>627</v>
      </c>
      <c r="AJ210" s="1">
        <v>8</v>
      </c>
      <c r="AK210" s="2">
        <v>0.56384891999999998</v>
      </c>
      <c r="AN210" s="1">
        <v>0</v>
      </c>
      <c r="AP210" s="1">
        <v>1093</v>
      </c>
      <c r="AQ210" s="1">
        <v>496</v>
      </c>
      <c r="AR210" s="2">
        <v>0.45379689000000001</v>
      </c>
      <c r="AS210" s="1">
        <v>1092</v>
      </c>
      <c r="AT210" s="1">
        <v>500</v>
      </c>
      <c r="AU210" s="2">
        <v>0.45787546000000001</v>
      </c>
      <c r="AV210" s="1">
        <v>1326</v>
      </c>
      <c r="AW210" s="1">
        <v>597</v>
      </c>
      <c r="AX210" s="2">
        <v>0.45022624</v>
      </c>
      <c r="AY210" s="1">
        <v>1326</v>
      </c>
      <c r="AZ210" s="1">
        <v>481</v>
      </c>
      <c r="BA210" s="2">
        <v>0.36274509999999999</v>
      </c>
      <c r="BB210" s="1">
        <v>1328</v>
      </c>
      <c r="BC210" s="1">
        <v>1029</v>
      </c>
      <c r="BD210" s="2">
        <v>0.77484940000000002</v>
      </c>
      <c r="BE210" s="1">
        <v>1326</v>
      </c>
      <c r="BF210" s="1">
        <v>944</v>
      </c>
      <c r="BG210" s="2">
        <v>0.71191554000000001</v>
      </c>
      <c r="BH210" s="1">
        <v>1365</v>
      </c>
      <c r="BI210" s="1">
        <v>615</v>
      </c>
      <c r="BJ210" s="2">
        <v>0.45054945000000002</v>
      </c>
      <c r="BK210" s="1">
        <v>22</v>
      </c>
      <c r="BN210" s="1">
        <v>22</v>
      </c>
      <c r="BO210" s="1">
        <v>71</v>
      </c>
      <c r="BP210" s="1">
        <v>305</v>
      </c>
      <c r="BQ210" s="1">
        <v>198</v>
      </c>
      <c r="BR210" s="1">
        <v>618</v>
      </c>
      <c r="BZ210" s="1">
        <v>36</v>
      </c>
      <c r="CB210" s="1">
        <v>48</v>
      </c>
      <c r="CC210" s="1">
        <v>152</v>
      </c>
      <c r="CD210" s="1">
        <v>263</v>
      </c>
      <c r="CE210" s="1">
        <v>88</v>
      </c>
      <c r="CF210" s="1">
        <v>587</v>
      </c>
      <c r="CL210" s="1">
        <v>10</v>
      </c>
      <c r="CM210" s="1">
        <v>13</v>
      </c>
      <c r="CO210" s="1">
        <v>43</v>
      </c>
      <c r="CP210" s="1">
        <v>181</v>
      </c>
      <c r="CQ210" s="1">
        <v>14</v>
      </c>
      <c r="CT210" s="1">
        <v>145</v>
      </c>
      <c r="CU210" s="1">
        <v>79</v>
      </c>
      <c r="CW210" s="1">
        <v>485</v>
      </c>
      <c r="CY210" s="1">
        <v>199</v>
      </c>
      <c r="DA210" s="1">
        <v>254</v>
      </c>
      <c r="DC210" s="1">
        <v>453</v>
      </c>
      <c r="DD210" s="1">
        <v>25</v>
      </c>
      <c r="DE210" s="1">
        <v>4</v>
      </c>
      <c r="DF210" s="1">
        <v>13</v>
      </c>
      <c r="DI210" s="1">
        <v>24</v>
      </c>
      <c r="DJ210" s="1">
        <v>6</v>
      </c>
      <c r="DK210" s="1">
        <v>4</v>
      </c>
      <c r="DL210" s="1">
        <v>84</v>
      </c>
      <c r="DM210" s="1">
        <v>121</v>
      </c>
      <c r="DN210" s="1">
        <v>121</v>
      </c>
      <c r="DQ210" s="1">
        <v>3</v>
      </c>
      <c r="DR210" s="1">
        <v>180</v>
      </c>
      <c r="DS210" s="1">
        <v>6</v>
      </c>
      <c r="DU210" s="1">
        <v>591</v>
      </c>
      <c r="DX210" s="1">
        <v>198</v>
      </c>
      <c r="DZ210" s="1">
        <v>227</v>
      </c>
      <c r="EA210" s="1">
        <v>425</v>
      </c>
      <c r="EB210" s="1">
        <v>3</v>
      </c>
      <c r="EC210" s="1">
        <v>12</v>
      </c>
      <c r="ED210" s="1">
        <v>2</v>
      </c>
      <c r="EE210" s="1">
        <v>36</v>
      </c>
      <c r="EF210" s="1">
        <v>238</v>
      </c>
      <c r="EG210" s="1">
        <v>49</v>
      </c>
      <c r="EH210" s="1">
        <v>5</v>
      </c>
      <c r="EI210" s="1">
        <v>254</v>
      </c>
      <c r="EJ210" s="1">
        <v>210</v>
      </c>
      <c r="EK210" s="1">
        <v>203</v>
      </c>
      <c r="EL210" s="1">
        <v>6</v>
      </c>
      <c r="EM210" s="1">
        <v>1018</v>
      </c>
      <c r="EN210" s="1">
        <v>331</v>
      </c>
      <c r="EO210" s="1">
        <v>528</v>
      </c>
      <c r="EP210" s="1">
        <v>859</v>
      </c>
      <c r="EQ210" s="1">
        <v>0</v>
      </c>
      <c r="ER210" s="1">
        <v>11</v>
      </c>
      <c r="ES210" s="1">
        <v>10</v>
      </c>
      <c r="ET210" s="1">
        <v>36</v>
      </c>
      <c r="EU210" s="1">
        <v>6</v>
      </c>
      <c r="EV210" s="1">
        <v>174</v>
      </c>
      <c r="EW210" s="1">
        <v>56</v>
      </c>
      <c r="EX210" s="1">
        <v>2</v>
      </c>
      <c r="EY210" s="1">
        <v>11</v>
      </c>
      <c r="EZ210" s="1">
        <v>16</v>
      </c>
      <c r="FA210" s="1">
        <v>0</v>
      </c>
      <c r="FB210" s="1">
        <v>0</v>
      </c>
      <c r="FC210" s="1">
        <v>0</v>
      </c>
      <c r="FD210" s="1">
        <v>0</v>
      </c>
      <c r="FE210" s="1">
        <v>0</v>
      </c>
      <c r="FF210" s="1">
        <v>0</v>
      </c>
      <c r="FG210" s="1">
        <v>0</v>
      </c>
      <c r="FH210" s="1">
        <v>21</v>
      </c>
      <c r="FI210" s="1">
        <v>0</v>
      </c>
      <c r="FJ210" s="1">
        <v>20</v>
      </c>
      <c r="FK210" s="1">
        <v>10</v>
      </c>
      <c r="FL210" s="1">
        <v>0</v>
      </c>
      <c r="FM210" s="1">
        <v>66</v>
      </c>
      <c r="FN210" s="1">
        <v>17</v>
      </c>
      <c r="FO210" s="1">
        <v>5</v>
      </c>
      <c r="FP210" s="1">
        <v>122</v>
      </c>
      <c r="FQ210" s="1">
        <v>2</v>
      </c>
      <c r="FR210" s="1">
        <f>SUM(Tableau17[[#This Row],[2019-T1-ALEXANDRE Audric]:[2019-T1-MARIE Florie]])</f>
        <v>585</v>
      </c>
      <c r="FS210" s="1">
        <v>71</v>
      </c>
      <c r="FT210" s="1">
        <v>327</v>
      </c>
      <c r="FU210" s="1">
        <v>0</v>
      </c>
      <c r="FV210" s="1">
        <v>220</v>
      </c>
      <c r="FW210" s="1">
        <v>0</v>
      </c>
      <c r="FX210" s="1">
        <v>618</v>
      </c>
      <c r="GD210" s="1">
        <v>0</v>
      </c>
      <c r="GE210" s="1">
        <v>152</v>
      </c>
      <c r="GF210" s="1">
        <v>263</v>
      </c>
      <c r="GG210" s="1">
        <v>0</v>
      </c>
      <c r="GH210" s="1">
        <v>172</v>
      </c>
      <c r="GI210" s="1">
        <v>0</v>
      </c>
      <c r="GJ210" s="1">
        <v>587</v>
      </c>
      <c r="GP210" s="1">
        <v>0</v>
      </c>
      <c r="GQ210" s="1">
        <v>191</v>
      </c>
      <c r="GR210" s="1">
        <v>158</v>
      </c>
      <c r="GS210" s="1">
        <v>14</v>
      </c>
      <c r="GT210" s="1">
        <v>122</v>
      </c>
      <c r="GU210" s="1">
        <v>0</v>
      </c>
      <c r="GV210" s="1">
        <v>485</v>
      </c>
      <c r="GW210" s="1">
        <v>199</v>
      </c>
      <c r="GX210" s="1">
        <v>254</v>
      </c>
      <c r="GY210" s="1">
        <v>0</v>
      </c>
      <c r="GZ210" s="1">
        <v>0</v>
      </c>
      <c r="HA210" s="1">
        <v>0</v>
      </c>
      <c r="HB210" s="1">
        <v>453</v>
      </c>
      <c r="HC210" s="1">
        <v>304</v>
      </c>
      <c r="HD210" s="1">
        <v>238</v>
      </c>
      <c r="HE210" s="1">
        <v>203</v>
      </c>
      <c r="HF210" s="1">
        <v>268</v>
      </c>
      <c r="HG210" s="1">
        <v>5</v>
      </c>
      <c r="HH210" s="1">
        <v>1018</v>
      </c>
      <c r="HI210" s="1">
        <v>331</v>
      </c>
      <c r="HJ210" s="1">
        <v>0</v>
      </c>
      <c r="HK210" s="1">
        <v>528</v>
      </c>
      <c r="HL210" s="1">
        <v>0</v>
      </c>
      <c r="HM210" s="1">
        <v>0</v>
      </c>
      <c r="HN210" s="1">
        <v>859</v>
      </c>
      <c r="HO210" s="1">
        <v>208</v>
      </c>
      <c r="HP210" s="1">
        <v>73</v>
      </c>
      <c r="HQ210" s="1">
        <v>122</v>
      </c>
      <c r="HR210" s="1">
        <v>159</v>
      </c>
      <c r="HS210" s="1">
        <v>34</v>
      </c>
      <c r="HT210" s="1">
        <v>596</v>
      </c>
      <c r="HU210" s="1">
        <v>88</v>
      </c>
      <c r="HV210" s="1">
        <v>173</v>
      </c>
      <c r="HW210" s="1">
        <v>38</v>
      </c>
      <c r="HX210" s="1">
        <v>126</v>
      </c>
      <c r="HY210" s="1">
        <v>0</v>
      </c>
      <c r="HZ210" s="1">
        <v>425</v>
      </c>
      <c r="IA210" s="1">
        <v>140</v>
      </c>
      <c r="IB210" s="1">
        <v>121</v>
      </c>
      <c r="IC210" s="1">
        <v>180</v>
      </c>
      <c r="ID210" s="1">
        <v>143</v>
      </c>
      <c r="IE210" s="1">
        <v>7</v>
      </c>
      <c r="IF210" s="1">
        <v>591</v>
      </c>
      <c r="IG210" s="1">
        <v>0</v>
      </c>
      <c r="IH210" s="1">
        <v>198</v>
      </c>
      <c r="II210" s="1">
        <v>227</v>
      </c>
      <c r="IJ210" s="1">
        <v>0</v>
      </c>
      <c r="IK210" s="1">
        <v>0</v>
      </c>
      <c r="IL210" s="1">
        <v>425</v>
      </c>
      <c r="IM210" s="26">
        <f>IFERROR(Tableau17[[#This Row],[LDIV]]/Tableau17[[#This Row],[Total général]],"")</f>
        <v>0</v>
      </c>
      <c r="IN210" s="26">
        <f>IFERROR(Tableau17[[#This Row],[LDVC]]/Tableau17[[#This Row],[Total général]],"")</f>
        <v>0</v>
      </c>
      <c r="IO210" s="26">
        <f>IFERROR(Tableau17[[#This Row],[LDVD]]/Tableau17[[#This Row],[Total général]],"")</f>
        <v>9.4117647058823528E-2</v>
      </c>
      <c r="IP210" s="26">
        <f>IFERROR(Tableau17[[#This Row],[LDVG]]/Tableau17[[#This Row],[Total général]],"")</f>
        <v>4.7058823529411764E-2</v>
      </c>
      <c r="IQ210" s="26">
        <f>IFERROR(Tableau17[[#This Row],[LEXD]]/Tableau17[[#This Row],[Total général]],"")</f>
        <v>0</v>
      </c>
      <c r="IR210" s="26">
        <f>IFERROR(Tableau17[[#This Row],[LEXG]]/Tableau17[[#This Row],[Total général]],"")</f>
        <v>0</v>
      </c>
      <c r="IS210" s="26">
        <f>IFERROR(Tableau17[[#This Row],[LLR]]/Tableau17[[#This Row],[Total général]],"")</f>
        <v>0.31294117647058822</v>
      </c>
      <c r="IT210" s="26">
        <f>IFERROR(Tableau17[[#This Row],[LREM]]/Tableau17[[#This Row],[Total général]],"")</f>
        <v>8.9411764705882357E-2</v>
      </c>
      <c r="IU210" s="26">
        <f>IFERROR(Tableau17[[#This Row],[LRN]]/Tableau17[[#This Row],[Total général]],"")</f>
        <v>0.20705882352941177</v>
      </c>
      <c r="IV210" s="26">
        <f>IFERROR(Tableau17[[#This Row],[LUG]]/Tableau17[[#This Row],[Total général]],"")</f>
        <v>0.16</v>
      </c>
      <c r="IW210" s="26">
        <f>IFERROR(Tableau17[[#This Row],[LVEC]]/Tableau17[[#This Row],[Total général]],"")</f>
        <v>8.9411764705882357E-2</v>
      </c>
      <c r="IX210" s="26">
        <f>IFERROR(Tableau17[[#This Row],[2008-T1-LCMD]]/Tableau17[[#This Row],[2008-T1-TOTAL]],"")</f>
        <v>3.5598705501618123E-2</v>
      </c>
      <c r="IY210" s="26">
        <f>IFERROR(Tableau17[[#This Row],[2008-T1-LDVD]]/Tableau17[[#This Row],[2008-T1-TOTAL]],"")</f>
        <v>0</v>
      </c>
      <c r="IZ210" s="26">
        <f>IFERROR(Tableau17[[#This Row],[2008-T1-LEXD]]/Tableau17[[#This Row],[2008-T1-TOTAL]],"")</f>
        <v>0</v>
      </c>
      <c r="JA210" s="26">
        <f>IFERROR(Tableau17[[#This Row],[2008-T1-LEXG]]/Tableau17[[#This Row],[2008-T1-TOTAL]],"")</f>
        <v>3.5598705501618123E-2</v>
      </c>
      <c r="JB210" s="26">
        <f>IFERROR(Tableau17[[#This Row],[2008-T1-LFN]]/Tableau17[[#This Row],[2008-T1-TOTAL]],"")</f>
        <v>0.11488673139158576</v>
      </c>
      <c r="JC210" s="26">
        <f>IFERROR(Tableau17[[#This Row],[2008-T1-LMAJ]]/Tableau17[[#This Row],[2008-T1-TOTAL]],"")</f>
        <v>0.49352750809061491</v>
      </c>
      <c r="JD210" s="26">
        <f>IFERROR(Tableau17[[#This Row],[2008-T1-LUG]]/Tableau17[[#This Row],[2008-T1-TOTAL]],"")</f>
        <v>0.32038834951456313</v>
      </c>
      <c r="JE210" s="26" t="str">
        <f>IFERROR(Tableau17[[#This Row],[2008-T2-LFN]]/Tableau17[[#This Row],[2008-T2-TOTAL]],"")</f>
        <v/>
      </c>
      <c r="JF210" s="26" t="str">
        <f>IFERROR(Tableau17[[#This Row],[2008-T2-LGC]]/Tableau17[[#This Row],[2008-T2-TOTAL]],"")</f>
        <v/>
      </c>
      <c r="JG210" s="26" t="str">
        <f>IFERROR(Tableau17[[#This Row],[2008-T2-LMAJ]]/Tableau17[[#This Row],[2008-T2-TOTAL]],"")</f>
        <v/>
      </c>
      <c r="JH210" s="26" t="str">
        <f>IFERROR(Tableau17[[#This Row],[2008-T2-LUG]]/Tableau17[[#This Row],[2008-T2-TOTAL]],"")</f>
        <v/>
      </c>
      <c r="JI210" s="26">
        <f>IFERROR(Tableau17[[#This Row],[2014-T1-LDIV]]/Tableau17[[#This Row],[2014-T1-TOTAL]],"")</f>
        <v>0</v>
      </c>
      <c r="JJ210" s="26">
        <f>IFERROR(Tableau17[[#This Row],[2014-T1-LDVD]]/Tableau17[[#This Row],[2014-T1-TOTAL]],"")</f>
        <v>0</v>
      </c>
      <c r="JK210" s="26">
        <f>IFERROR(Tableau17[[#This Row],[2014-T1-LDVG]]/Tableau17[[#This Row],[2014-T1-TOTAL]],"")</f>
        <v>6.1328790459965928E-2</v>
      </c>
      <c r="JL210" s="26">
        <f>IFERROR(Tableau17[[#This Row],[2014-T1-LEXG]]/Tableau17[[#This Row],[2014-T1-TOTAL]],"")</f>
        <v>0</v>
      </c>
      <c r="JM210" s="26">
        <f>IFERROR(Tableau17[[#This Row],[2014-T1-LFG]]/Tableau17[[#This Row],[2014-T1-TOTAL]],"")</f>
        <v>8.1771720613287899E-2</v>
      </c>
      <c r="JN210" s="26">
        <f>IFERROR(Tableau17[[#This Row],[2014-T1-LFN]]/Tableau17[[#This Row],[2014-T1-TOTAL]],"")</f>
        <v>0.25894378194207834</v>
      </c>
      <c r="JO210" s="26">
        <f>IFERROR(Tableau17[[#This Row],[2014-T1-LUD]]/Tableau17[[#This Row],[2014-T1-TOTAL]],"")</f>
        <v>0.44804088586030666</v>
      </c>
      <c r="JP210" s="26">
        <f>IFERROR(Tableau17[[#This Row],[2014-T1-LUG]]/Tableau17[[#This Row],[2014-T1-TOTAL]],"")</f>
        <v>0.14991482112436116</v>
      </c>
      <c r="JQ210" s="26" t="str">
        <f>IFERROR(Tableau17[[#This Row],[2014-T2-LFN]]/Tableau17[[#This Row],[2014-T2-TOTAL]],"")</f>
        <v/>
      </c>
      <c r="JR210" s="26" t="str">
        <f>IFERROR(Tableau17[[#This Row],[2014-T2-LUD]]/Tableau17[[#This Row],[2014-T2-TOTAL]],"")</f>
        <v/>
      </c>
      <c r="JS210" s="26" t="str">
        <f>IFERROR(Tableau17[[#This Row],[2014-T2-LUG]]/Tableau17[[#This Row],[2014-T2-TOTAL]],"")</f>
        <v/>
      </c>
      <c r="JT210" s="26">
        <f>IFERROR(Tableau17[[#This Row],[2015-T1-BC-DIV]]/Tableau17[[#This Row],[2015-T1-TOTAL]],"")</f>
        <v>0</v>
      </c>
      <c r="JU210" s="26">
        <f>IFERROR(Tableau17[[#This Row],[2015-T1-BC-DLF]]/Tableau17[[#This Row],[2015-T1-TOTAL]],"")</f>
        <v>2.0618556701030927E-2</v>
      </c>
      <c r="JV210" s="26">
        <f>IFERROR(Tableau17[[#This Row],[2015-T1-BC-DVD]]/Tableau17[[#This Row],[2015-T1-TOTAL]],"")</f>
        <v>2.6804123711340205E-2</v>
      </c>
      <c r="JW210" s="26">
        <f>IFERROR(Tableau17[[#This Row],[2015-T1-BC-DVG]]/Tableau17[[#This Row],[2015-T1-TOTAL]],"")</f>
        <v>0</v>
      </c>
      <c r="JX210" s="26">
        <f>IFERROR(Tableau17[[#This Row],[2015-T1-BC-FG]]/Tableau17[[#This Row],[2015-T1-TOTAL]],"")</f>
        <v>8.8659793814432994E-2</v>
      </c>
      <c r="JY210" s="26">
        <f>IFERROR(Tableau17[[#This Row],[2015-T1-BC-FN]]/Tableau17[[#This Row],[2015-T1-TOTAL]],"")</f>
        <v>0.3731958762886598</v>
      </c>
      <c r="JZ210" s="26">
        <f>IFERROR(Tableau17[[#This Row],[2015-T1-BC-MDM]]/Tableau17[[#This Row],[2015-T1-TOTAL]],"")</f>
        <v>2.88659793814433E-2</v>
      </c>
      <c r="KA210" s="26">
        <f>IFERROR(Tableau17[[#This Row],[2015-T1-BC-RDG]]/Tableau17[[#This Row],[2015-T1-TOTAL]],"")</f>
        <v>0</v>
      </c>
      <c r="KB210" s="26">
        <f>IFERROR(Tableau17[[#This Row],[2015-T1-BC-SOC]]/Tableau17[[#This Row],[2015-T1-TOTAL]],"")</f>
        <v>0</v>
      </c>
      <c r="KC210" s="26">
        <f>IFERROR(Tableau17[[#This Row],[2015-T1-BC-UD]]/Tableau17[[#This Row],[2015-T1-TOTAL]],"")</f>
        <v>0.29896907216494845</v>
      </c>
      <c r="KD210" s="26">
        <f>IFERROR(Tableau17[[#This Row],[2015-T1-BC-UG]]/Tableau17[[#This Row],[2015-T1-TOTAL]],"")</f>
        <v>0.16288659793814433</v>
      </c>
      <c r="KE210" s="26">
        <f>IFERROR(Tableau17[[#This Row],[2015-T1-BC-VEC]]/Tableau17[[#This Row],[2015-T1-TOTAL]],"")</f>
        <v>0</v>
      </c>
      <c r="KF210" s="26">
        <f>IFERROR(Tableau17[[#This Row],[2015-T2-BC-DVG]]/Tableau17[[#This Row],[2015-T2-TOTAL]],"")</f>
        <v>0</v>
      </c>
      <c r="KG210" s="26">
        <f>IFERROR(Tableau17[[#This Row],[2015-T2-BC-FN]]/Tableau17[[#This Row],[2015-T2-TOTAL]],"")</f>
        <v>0.43929359823399561</v>
      </c>
      <c r="KH210" s="26">
        <f>IFERROR(Tableau17[[#This Row],[2015-T2-BC-SOC]]/Tableau17[[#This Row],[2015-T2-TOTAL]],"")</f>
        <v>0</v>
      </c>
      <c r="KI210" s="26">
        <f>IFERROR(Tableau17[[#This Row],[2015-T2-BC-UD]]/Tableau17[[#This Row],[2015-T2-TOTAL]],"")</f>
        <v>0.56070640176600439</v>
      </c>
      <c r="KJ210" s="26">
        <f>IFERROR(Tableau17[[#This Row],[2015-T2-BC-UG]]/Tableau17[[#This Row],[2015-T2-TOTAL]],"")</f>
        <v>0</v>
      </c>
      <c r="KK210" s="26">
        <f>IFERROR(Tableau17[[#This Row],[2017 (L)-T1-COM]]/Tableau17[[#This Row],[2017 (L)-T1-TOTAL]],"")</f>
        <v>4.2301184433164128E-2</v>
      </c>
      <c r="KL210" s="26">
        <f>IFERROR(Tableau17[[#This Row],[2017 (L)-T1-DIV]]/Tableau17[[#This Row],[2017 (L)-T1-TOTAL]],"")</f>
        <v>6.7681895093062603E-3</v>
      </c>
      <c r="KM210" s="26">
        <f>IFERROR(Tableau17[[#This Row],[2017 (L)-T1-DLF]]/Tableau17[[#This Row],[2017 (L)-T1-TOTAL]],"")</f>
        <v>2.1996615905245348E-2</v>
      </c>
      <c r="KN210" s="26">
        <f>IFERROR(Tableau17[[#This Row],[2017 (L)-T1-DVD]]/Tableau17[[#This Row],[2017 (L)-T1-TOTAL]],"")</f>
        <v>0</v>
      </c>
      <c r="KO210" s="26">
        <f>IFERROR(Tableau17[[#This Row],[2017 (L)-T1-DVG]]/Tableau17[[#This Row],[2017 (L)-T1-TOTAL]],"")</f>
        <v>0</v>
      </c>
      <c r="KP210" s="26">
        <f>IFERROR(Tableau17[[#This Row],[2017 (L)-T1-ECO]]/Tableau17[[#This Row],[2017 (L)-T1-TOTAL]],"")</f>
        <v>4.060913705583756E-2</v>
      </c>
      <c r="KQ210" s="26">
        <f>IFERROR(Tableau17[[#This Row],[2017 (L)-T1-EXD]]/Tableau17[[#This Row],[2017 (L)-T1-TOTAL]],"")</f>
        <v>1.015228426395939E-2</v>
      </c>
      <c r="KR210" s="26">
        <f>IFERROR(Tableau17[[#This Row],[2017 (L)-T1-EXG]]/Tableau17[[#This Row],[2017 (L)-T1-TOTAL]],"")</f>
        <v>6.7681895093062603E-3</v>
      </c>
      <c r="KS210" s="26">
        <f>IFERROR(Tableau17[[#This Row],[2017 (L)-T1-FI]]/Tableau17[[#This Row],[2017 (L)-T1-TOTAL]],"")</f>
        <v>0.14213197969543148</v>
      </c>
      <c r="KT210" s="26">
        <f>IFERROR(Tableau17[[#This Row],[2017 (L)-T1-FN]]/Tableau17[[#This Row],[2017 (L)-T1-TOTAL]],"")</f>
        <v>0.20473773265651438</v>
      </c>
      <c r="KU210" s="26">
        <f>IFERROR(Tableau17[[#This Row],[2017 (L)-T1-LR]]/Tableau17[[#This Row],[2017 (L)-T1-TOTAL]],"")</f>
        <v>0.20473773265651438</v>
      </c>
      <c r="KV210" s="26">
        <f>IFERROR(Tableau17[[#This Row],[2017 (L)-T1-MDM]]/Tableau17[[#This Row],[2017 (L)-T1-TOTAL]],"")</f>
        <v>0</v>
      </c>
      <c r="KW210" s="26">
        <f>IFERROR(Tableau17[[#This Row],[2017 (L)-T1-RDG]]/Tableau17[[#This Row],[2017 (L)-T1-TOTAL]],"")</f>
        <v>0</v>
      </c>
      <c r="KX210" s="26">
        <f>IFERROR(Tableau17[[#This Row],[2017 (L)-T1-REG]]/Tableau17[[#This Row],[2017 (L)-T1-TOTAL]],"")</f>
        <v>5.076142131979695E-3</v>
      </c>
      <c r="KY210" s="26">
        <f>IFERROR(Tableau17[[#This Row],[2017 (L)-T1-REM]]/Tableau17[[#This Row],[2017 (L)-T1-TOTAL]],"")</f>
        <v>0.30456852791878175</v>
      </c>
      <c r="KZ210" s="26">
        <f>IFERROR(Tableau17[[#This Row],[2017 (L)-T1-SOC]]/Tableau17[[#This Row],[2017 (L)-T1-TOTAL]],"")</f>
        <v>1.015228426395939E-2</v>
      </c>
      <c r="LA210" s="26">
        <f>IFERROR(Tableau17[[#This Row],[2017 (L)-T1-UDI]]/Tableau17[[#This Row],[2017 (L)-T1-TOTAL]],"")</f>
        <v>0</v>
      </c>
      <c r="LB210" s="26">
        <f>IFERROR(Tableau17[[#This Row],[2017 (L)-T2-FI]]/Tableau17[[#This Row],[2017 (L)-T2-TOTAL]],"")</f>
        <v>0</v>
      </c>
      <c r="LC210" s="26">
        <f>IFERROR(Tableau17[[#This Row],[2017 (L)-T2-FN]]/Tableau17[[#This Row],[2017 (L)-T2-TOTAL]],"")</f>
        <v>0</v>
      </c>
      <c r="LD210" s="26">
        <f>IFERROR(Tableau17[[#This Row],[2017 (L)-T2-LR]]/Tableau17[[#This Row],[2017 (L)-T2-TOTAL]],"")</f>
        <v>0.46588235294117647</v>
      </c>
      <c r="LE210" s="26">
        <f>IFERROR(Tableau17[[#This Row],[2017 (L)-T2-MDM]]/Tableau17[[#This Row],[2017 (L)-T2-TOTAL]],"")</f>
        <v>0</v>
      </c>
      <c r="LF210" s="26">
        <f>IFERROR(Tableau17[[#This Row],[2017 (L)-T2-REM]]/Tableau17[[#This Row],[2017 (L)-T2-TOTAL]],"")</f>
        <v>0.53411764705882347</v>
      </c>
      <c r="LG210" s="26">
        <f>IFERROR(Tableau17[[#This Row],[2017-T1-ARTHAUD Nathalie]]/Tableau17[[#This Row],[2017-T1-TOTAL]],"")</f>
        <v>2.9469548133595285E-3</v>
      </c>
      <c r="LH210" s="26">
        <f>IFERROR(Tableau17[[#This Row],[2017-T1-ASSELINEAU Fran]]/Tableau17[[#This Row],[2017-T1-TOTAL]],"")</f>
        <v>1.1787819253438114E-2</v>
      </c>
      <c r="LI210" s="26">
        <f>IFERROR(Tableau17[[#This Row],[2017-T1-CHEMINADE Jacques]]/Tableau17[[#This Row],[2017-T1-TOTAL]],"")</f>
        <v>1.9646365422396855E-3</v>
      </c>
      <c r="LJ210" s="26">
        <f>IFERROR(Tableau17[[#This Row],[2017-T1-DUPONT-AIGNAN Nicolas]]/Tableau17[[#This Row],[2017-T1-TOTAL]],"")</f>
        <v>3.536345776031434E-2</v>
      </c>
      <c r="LK210" s="26">
        <f>IFERROR(Tableau17[[#This Row],[2017-T1-FILLON Fran]]/Tableau17[[#This Row],[2017-T1-TOTAL]],"")</f>
        <v>0.2337917485265226</v>
      </c>
      <c r="LL210" s="26">
        <f>IFERROR(Tableau17[[#This Row],[2017-T1-HAMON Beno]]/Tableau17[[#This Row],[2017-T1-TOTAL]],"")</f>
        <v>4.8133595284872301E-2</v>
      </c>
      <c r="LM210" s="26">
        <f>IFERROR(Tableau17[[#This Row],[2017-T1-LASSALLE Jean]]/Tableau17[[#This Row],[2017-T1-TOTAL]],"")</f>
        <v>4.911591355599214E-3</v>
      </c>
      <c r="LN210" s="26">
        <f>IFERROR(Tableau17[[#This Row],[2017-T1-LE PEN Marine]]/Tableau17[[#This Row],[2017-T1-TOTAL]],"")</f>
        <v>0.24950884086444008</v>
      </c>
      <c r="LO210" s="26">
        <f>IFERROR(Tableau17[[#This Row],[2017-T1-M Jean-Luc]]/Tableau17[[#This Row],[2017-T1-TOTAL]],"")</f>
        <v>0.206286836935167</v>
      </c>
      <c r="LP210" s="26">
        <f>IFERROR(Tableau17[[#This Row],[2017-T1-MACRON Emmanuel]]/Tableau17[[#This Row],[2017-T1-TOTAL]],"")</f>
        <v>0.1994106090373281</v>
      </c>
      <c r="LQ210" s="26">
        <f>IFERROR(Tableau17[[#This Row],[2017-T1-POUTOU Philippe]]/Tableau17[[#This Row],[2017-T1-TOTAL]],"")</f>
        <v>5.893909626719057E-3</v>
      </c>
      <c r="LR210" s="26">
        <f>IFERROR(Tableau17[[#This Row],[2017-T2-LE PEN Marine]]/Tableau17[[#This Row],[2017-T2-TOTAL]],"")</f>
        <v>0.38533178114086147</v>
      </c>
      <c r="LS210" s="26">
        <f>IFERROR(Tableau17[[#This Row],[2017-T2-MACRON Emmanuel]]/Tableau17[[#This Row],[2017-T2-TOTAL]],"")</f>
        <v>0.61466821885913858</v>
      </c>
      <c r="LT210" s="26">
        <f>IFERROR(Tableau17[[#This Row],[2019-T1-ALEXANDRE Audric]]/Tableau17[[#This Row],[2019-T1-TOTAL]],"")</f>
        <v>0</v>
      </c>
      <c r="LU210" s="26">
        <f>IFERROR(Tableau17[[#This Row],[2019-T1-ARTHAUD Nathalie]]/Tableau17[[#This Row],[2019-T1-TOTAL]],"")</f>
        <v>1.8803418803418803E-2</v>
      </c>
      <c r="LV210" s="26">
        <f>IFERROR(Tableau17[[#This Row],[2019-T1-ASSELINEAU François]]/Tableau17[[#This Row],[2019-T1-TOTAL]],"")</f>
        <v>1.7094017094017096E-2</v>
      </c>
      <c r="LW210" s="26">
        <f>IFERROR(Tableau17[[#This Row],[2019-T1-AUBRY Manon]]/Tableau17[[#This Row],[2019-T1-TOTAL]],"")</f>
        <v>6.1538461538461542E-2</v>
      </c>
      <c r="LX210" s="26">
        <f>IFERROR(Tableau17[[#This Row],[2019-T1-AZERGUI Nagib]]/Tableau17[[#This Row],[2019-T1-TOTAL]],"")</f>
        <v>1.0256410256410256E-2</v>
      </c>
      <c r="LY210" s="26">
        <f>IFERROR(Tableau17[[#This Row],[2019-T1-BARDELLA Jordan]]/Tableau17[[#This Row],[2019-T1-TOTAL]],"")</f>
        <v>0.29743589743589743</v>
      </c>
      <c r="LZ210" s="26">
        <f>IFERROR(Tableau17[[#This Row],[2019-T1-BELLAMY François-Xavier]]/Tableau17[[#This Row],[2019-T1-TOTAL]],"")</f>
        <v>9.5726495726495733E-2</v>
      </c>
      <c r="MA210" s="26">
        <f>IFERROR(Tableau17[[#This Row],[2019-T1-BIDOU Olivier]]/Tableau17[[#This Row],[2019-T1-TOTAL]],"")</f>
        <v>3.4188034188034188E-3</v>
      </c>
      <c r="MB210" s="26">
        <f>IFERROR(Tableau17[[#This Row],[2019-T1-BOURG Dominique]]/Tableau17[[#This Row],[2019-T1-TOTAL]],"")</f>
        <v>1.8803418803418803E-2</v>
      </c>
      <c r="MC210" s="26">
        <f>IFERROR(Tableau17[[#This Row],[2019-T1-BROSSAT Ian]]/Tableau17[[#This Row],[2019-T1-TOTAL]],"")</f>
        <v>2.735042735042735E-2</v>
      </c>
      <c r="MD210" s="26">
        <f>IFERROR(Tableau17[[#This Row],[2019-T1-CAILLAUD Sophie]]/Tableau17[[#This Row],[2019-T1-TOTAL]],"")</f>
        <v>0</v>
      </c>
      <c r="ME210" s="26">
        <f>IFERROR(Tableau17[[#This Row],[2019-T1-CAMUS Renaud]]/Tableau17[[#This Row],[2019-T1-TOTAL]],"")</f>
        <v>0</v>
      </c>
      <c r="MF210" s="26">
        <f>IFERROR(Tableau17[[#This Row],[2019-T1-CHALENÇON Christophe]]/Tableau17[[#This Row],[2019-T1-TOTAL]],"")</f>
        <v>0</v>
      </c>
      <c r="MG210" s="26">
        <f>IFERROR(Tableau17[[#This Row],[2019-T1-CORBET Cathy Denise Ginette]]/Tableau17[[#This Row],[2019-T1-TOTAL]],"")</f>
        <v>0</v>
      </c>
      <c r="MH210" s="26">
        <f>IFERROR(Tableau17[[#This Row],[2019-T1-DE PREVOISIN Robert]]/Tableau17[[#This Row],[2019-T1-TOTAL]],"")</f>
        <v>0</v>
      </c>
      <c r="MI210" s="26">
        <f>IFERROR(Tableau17[[#This Row],[2019-T1-DELFEL Thérèse]]/Tableau17[[#This Row],[2019-T1-TOTAL]],"")</f>
        <v>0</v>
      </c>
      <c r="MJ210" s="26">
        <f>IFERROR(Tableau17[[#This Row],[2019-T1-DIEUMEGARD Pierre]]/Tableau17[[#This Row],[2019-T1-TOTAL]],"")</f>
        <v>0</v>
      </c>
      <c r="MK210" s="26">
        <f>IFERROR(Tableau17[[#This Row],[2019-T1-DUPONT-AIGNAN Nicolas]]/Tableau17[[#This Row],[2019-T1-TOTAL]],"")</f>
        <v>3.5897435897435895E-2</v>
      </c>
      <c r="ML210" s="26">
        <f>IFERROR(Tableau17[[#This Row],[2019-T1-GERNIGON Yves]]/Tableau17[[#This Row],[2019-T1-TOTAL]],"")</f>
        <v>0</v>
      </c>
      <c r="MM210" s="26">
        <f>IFERROR(Tableau17[[#This Row],[2019-T1-GLUCKSMANN Raphaël]]/Tableau17[[#This Row],[2019-T1-TOTAL]],"")</f>
        <v>3.4188034188034191E-2</v>
      </c>
      <c r="MN210" s="26">
        <f>IFERROR(Tableau17[[#This Row],[2019-T1-HAMON Benoît]]/Tableau17[[#This Row],[2019-T1-TOTAL]],"")</f>
        <v>1.7094017094017096E-2</v>
      </c>
      <c r="MO210" s="26">
        <f>IFERROR(Tableau17[[#This Row],[2019-T1-HELGEN Gilles]]/Tableau17[[#This Row],[2019-T1-TOTAL]],"")</f>
        <v>0</v>
      </c>
      <c r="MP210" s="26">
        <f>IFERROR(Tableau17[[#This Row],[2019-T1-JADOT Yannick]]/Tableau17[[#This Row],[2019-T1-TOTAL]],"")</f>
        <v>0.11282051282051282</v>
      </c>
      <c r="MQ210" s="26">
        <f>IFERROR(Tableau17[[#This Row],[2019-T1-LAGARDE Jean-Christophe]]/Tableau17[[#This Row],[2019-T1-TOTAL]],"")</f>
        <v>2.9059829059829061E-2</v>
      </c>
      <c r="MR210" s="26">
        <f>IFERROR(Tableau17[[#This Row],[2019-T1-LALANNE Francis]]/Tableau17[[#This Row],[2019-T1-TOTAL]],"")</f>
        <v>8.5470085470085479E-3</v>
      </c>
      <c r="MS210" s="26">
        <f>IFERROR(Tableau17[[#This Row],[2019-T1-LOISEAU Nathalie]]/Tableau17[[#This Row],[2019-T1-TOTAL]],"")</f>
        <v>0.20854700854700856</v>
      </c>
      <c r="MT210" s="26">
        <f>IFERROR(Tableau17[[#This Row],[2019-T1-MARIE Florie]]/Tableau17[[#This Row],[2019-T1-TOTAL]],"")</f>
        <v>3.4188034188034188E-3</v>
      </c>
      <c r="MU210" s="26">
        <f>IFERROR(Tableau17[[#This Row],[2008-T1-MACROEXTRDROITE]]/Tableau17[[#This Row],[2008-T1-MACROTOTALE]],"")</f>
        <v>0.11488673139158576</v>
      </c>
      <c r="MV210" s="26">
        <f>IFERROR(Tableau17[[#This Row],[2008-T1-MACRODROITE]]/Tableau17[[#This Row],[2008-T1-MACROTOTALE]],"")</f>
        <v>0.529126213592233</v>
      </c>
      <c r="MW210" s="26">
        <f>IFERROR(Tableau17[[#This Row],[2008-T1-MACROCENTRE]]/Tableau17[[#This Row],[2008-T1-MACROTOTALE]],"")</f>
        <v>0</v>
      </c>
      <c r="MX210" s="26">
        <f>IFERROR(Tableau17[[#This Row],[2008-T1-MACROGAUCHE]]/Tableau17[[#This Row],[2008-T1-MACROTOTALE]],"")</f>
        <v>0.35598705501618122</v>
      </c>
      <c r="MY210" s="26">
        <f>IFERROR(Tableau17[[#This Row],[2008-T1-MACROAUTRE]]/Tableau17[[#This Row],[2008-T1-MACROTOTALE]],"")</f>
        <v>0</v>
      </c>
      <c r="MZ210" s="26" t="str">
        <f>IFERROR(Tableau17[[#This Row],[2008-T2-MACROEXTRDROITE]]/Tableau17[[#This Row],[2008-T2-MACROTOTALE]],"")</f>
        <v/>
      </c>
      <c r="NA210" s="26" t="str">
        <f>IFERROR(Tableau17[[#This Row],[2008-T2-MACRODROITE]]/Tableau17[[#This Row],[2008-T2-MACROTOTALE]],"")</f>
        <v/>
      </c>
      <c r="NB210" s="26" t="str">
        <f>IFERROR(Tableau17[[#This Row],[2008-T2-MACROCENTRE]]/Tableau17[[#This Row],[2008-T2-MACROTOTALE]],"")</f>
        <v/>
      </c>
      <c r="NC210" s="26" t="str">
        <f>IFERROR(Tableau17[[#This Row],[2008-T2-MACROGAUCHE]]/Tableau17[[#This Row],[2008-T2-MACROTOTALE]],"")</f>
        <v/>
      </c>
      <c r="ND210" s="26" t="str">
        <f>IFERROR(Tableau17[[#This Row],[2008-T2-MACROAUTRE]]/Tableau17[[#This Row],[2008-T2-MACROTOTALE]],"")</f>
        <v/>
      </c>
      <c r="NE210" s="26">
        <f>IFERROR(Tableau17[[#This Row],[2014-T1-MACROEXTRDROITE]]/Tableau17[[#This Row],[2014-T1-MACROTOTALE]],"")</f>
        <v>0.25894378194207834</v>
      </c>
      <c r="NF210" s="26">
        <f>IFERROR(Tableau17[[#This Row],[2014-T1-MACRODROITE]]/Tableau17[[#This Row],[2014-T1-MACROTOTALE]],"")</f>
        <v>0.44804088586030666</v>
      </c>
      <c r="NG210" s="26">
        <f>IFERROR(Tableau17[[#This Row],[2014-T1-MACROCENTRE]]/Tableau17[[#This Row],[2014-T1-MACROTOTALE]],"")</f>
        <v>0</v>
      </c>
      <c r="NH210" s="26">
        <f>IFERROR(Tableau17[[#This Row],[2014-T1-MACROGAUCHE]]/Tableau17[[#This Row],[2014-T1-MACROTOTALE]],"")</f>
        <v>0.293015332197615</v>
      </c>
      <c r="NI210" s="26">
        <f>IFERROR(Tableau17[[#This Row],[2014-T1-MACROAUTRE]]/Tableau17[[#This Row],[2014-T1-MACROTOTALE]],"")</f>
        <v>0</v>
      </c>
      <c r="NJ210" s="26" t="str">
        <f>IFERROR(Tableau17[[#This Row],[2014-T2-MACROEXTRDROITE]]/Tableau17[[#This Row],[2014-T2-MACROTOTALE]],"")</f>
        <v/>
      </c>
      <c r="NK210" s="26" t="str">
        <f>IFERROR(Tableau17[[#This Row],[2014-T2-MACRODROITE]]/Tableau17[[#This Row],[2014-T2-MACROTOTALE]],"")</f>
        <v/>
      </c>
      <c r="NL210" s="26" t="str">
        <f>IFERROR(Tableau17[[#This Row],[2014-T2-MACROCENTRE]]/Tableau17[[#This Row],[2014-T2-MACROTOTALE]],"")</f>
        <v/>
      </c>
      <c r="NM210" s="26" t="str">
        <f>IFERROR(Tableau17[[#This Row],[2014-T2-MACROGAUCHE]]/Tableau17[[#This Row],[2014-T2-MACROTOTALE]],"")</f>
        <v/>
      </c>
      <c r="NN210" s="26" t="str">
        <f>IFERROR(Tableau17[[#This Row],[2014-T2-MACROAUTRE]]/Tableau17[[#This Row],[2014-T2-MACROTOTALE]],"")</f>
        <v/>
      </c>
      <c r="NO210" s="26">
        <f>IFERROR( Tableau17[[#This Row],[2015-T1-MACROEXTRDROITE]]/Tableau17[[#This Row],[2015-T1-MACROTOTALE]],"")</f>
        <v>0.39381443298969071</v>
      </c>
      <c r="NP210" s="26">
        <f>IFERROR(Tableau17[[#This Row],[2015-T1-MACRODROITE]]/Tableau17[[#This Row],[2015-T1-MACROTOTALE]],"")</f>
        <v>0.32577319587628867</v>
      </c>
      <c r="NQ210" s="26">
        <f>IFERROR(Tableau17[[#This Row],[2015-T1-MACROCENTRE]]/Tableau17[[#This Row],[2015-T1-MACROTOTALE]],"")</f>
        <v>2.88659793814433E-2</v>
      </c>
      <c r="NR210" s="26">
        <f>IFERROR(Tableau17[[#This Row],[2015-T1-MACROGAUCHE]]/Tableau17[[#This Row],[2015-T1-MACROTOTALE]],"")</f>
        <v>0.25154639175257731</v>
      </c>
      <c r="NS210" s="26">
        <f>IFERROR(Tableau17[[#This Row],[2015-T1-MACROAUTRE]]/Tableau17[[#This Row],[2015-T1-MACROTOTALE]],"")</f>
        <v>0</v>
      </c>
      <c r="NT210" s="26">
        <f>IFERROR(Tableau17[[#This Row],[2015-T2-MACROEXTRDROITE]]/Tableau17[[#This Row],[2015-T2-MACROTOTALE]],"")</f>
        <v>0.43929359823399561</v>
      </c>
      <c r="NU210" s="26">
        <f>IFERROR(Tableau17[[#This Row],[2015-T2-MACRODROITE]]/Tableau17[[#This Row],[2015-T2-MACROTOTALE]],"")</f>
        <v>0.56070640176600439</v>
      </c>
      <c r="NV210" s="26">
        <f>IFERROR(Tableau17[[#This Row],[2015-T2-MACROCENTRE]]/Tableau17[[#This Row],[2015-T2-MACROTOTALE]],"")</f>
        <v>0</v>
      </c>
      <c r="NW210" s="26">
        <f>IFERROR(Tableau17[[#This Row],[2015-T2-MACROGAUCHE]]/Tableau17[[#This Row],[2015-T2-MACROTOTALE]],"")</f>
        <v>0</v>
      </c>
      <c r="NX210" s="26">
        <f>IFERROR(Tableau17[[#This Row],[2015-T2-MACROAUTRE]]/Tableau17[[#This Row],[2015-T2-MACROTOTALE]],"")</f>
        <v>0</v>
      </c>
      <c r="NY210" s="26">
        <f>IFERROR(Tableau17[[#This Row],[2017-T1-MACROEXTRDROITE]]/Tableau17[[#This Row],[2017-T1-MACROTOTALE]],"")</f>
        <v>0.29862475442043224</v>
      </c>
      <c r="NZ210" s="26">
        <f>IFERROR(Tableau17[[#This Row],[2017-T1-MACRODROITE]]/Tableau17[[#This Row],[2017-T1-MACROTOTALE]],"")</f>
        <v>0.2337917485265226</v>
      </c>
      <c r="OA210" s="26">
        <f>IFERROR(Tableau17[[#This Row],[2017-T1-MACROCENTRE]]/Tableau17[[#This Row],[2017-T1-MACROTOTALE]],"")</f>
        <v>0.1994106090373281</v>
      </c>
      <c r="OB210" s="26">
        <f>IFERROR(Tableau17[[#This Row],[2017-T1-MACROGAUCHE]]/Tableau17[[#This Row],[2017-T1-MACROTOTALE]],"")</f>
        <v>0.26326129666011788</v>
      </c>
      <c r="OC210" s="26">
        <f>IFERROR(Tableau17[[#This Row],[2017-T1-MACROAUTRE]]/Tableau17[[#This Row],[2017-T1-MACROTOTALE]],"")</f>
        <v>4.911591355599214E-3</v>
      </c>
      <c r="OD210" s="26">
        <f>IFERROR(Tableau17[[#This Row],[2017-T2-MACROEXTRDROITE]]/Tableau17[[#This Row],[2017-T2-MACROTOTALE]],"")</f>
        <v>0.38533178114086147</v>
      </c>
      <c r="OE210" s="26">
        <f>IFERROR(Tableau17[[#This Row],[2017-T2-MACRODROITE]]/Tableau17[[#This Row],[2017-T2-MACROTOTALE]],"")</f>
        <v>0</v>
      </c>
      <c r="OF210" s="26">
        <f>IFERROR(Tableau17[[#This Row],[2017-T2-MACROCENTRE]]/Tableau17[[#This Row],[2017-T2-MACROTOTALE]],"")</f>
        <v>0.61466821885913858</v>
      </c>
      <c r="OG210" s="26">
        <f>IFERROR(Tableau17[[#This Row],[2017-T2-MACROGAUCHE]]/Tableau17[[#This Row],[2017-T2-MACROTOTALE]],"")</f>
        <v>0</v>
      </c>
      <c r="OH210" s="26">
        <f>IFERROR(Tableau17[[#This Row],[2017-T2-MACROAUTRE]]/Tableau17[[#This Row],[2017-T2-MACROTOTALE]],"")</f>
        <v>0</v>
      </c>
      <c r="OI210" s="26">
        <f>IFERROR(Tableau17[[#This Row],[2019-T1-MACROEXTRDROITE]]/Tableau17[[#This Row],[2019-T1-MACROTOTALE]],"")</f>
        <v>0.34899328859060402</v>
      </c>
      <c r="OJ210" s="26">
        <f>IFERROR(Tableau17[[#This Row],[2019-T1-MACRODROITE]]/Tableau17[[#This Row],[2019-T1-MACROTOTALE]],"")</f>
        <v>0.12248322147651007</v>
      </c>
      <c r="OK210" s="26">
        <f>IFERROR(Tableau17[[#This Row],[2019-T1-MACROCENTRE]]/Tableau17[[#This Row],[2019-T1-MACROTOTALE]],"")</f>
        <v>0.20469798657718122</v>
      </c>
      <c r="OL210" s="26">
        <f>IFERROR(Tableau17[[#This Row],[2019-T1-MACROGAUCHE]]/Tableau17[[#This Row],[2019-T1-MACROTOTALE]],"")</f>
        <v>0.26677852348993286</v>
      </c>
      <c r="OM210" s="26">
        <f>IFERROR(Tableau17[[#This Row],[2019-T1-MACROAUTRE]]/Tableau17[[#This Row],[2019-T1-MACROTOTALE]],"")</f>
        <v>5.7046979865771813E-2</v>
      </c>
      <c r="ON210" s="26">
        <f>IFERROR(Tableau17[[#This Row],[2020-T1-MACROEXTRDROITE]]/Tableau17[[#This Row],[2020-T1-MACROTOTALE]],"")</f>
        <v>0.20705882352941177</v>
      </c>
      <c r="OO210" s="26">
        <f>IFERROR(Tableau17[[#This Row],[2020-T1-MACRODROITE]]/Tableau17[[#This Row],[2020-T1-MACROTOTALE]],"")</f>
        <v>0.40705882352941175</v>
      </c>
      <c r="OP210" s="26">
        <f>IFERROR(Tableau17[[#This Row],[2020-T1-MACROCENTRE]]/Tableau17[[#This Row],[2020-T1-MACROTOTALE]],"")</f>
        <v>8.9411764705882357E-2</v>
      </c>
      <c r="OQ210" s="26">
        <f>IFERROR(Tableau17[[#This Row],[2020-T1-MACROGAUCHE]]/Tableau17[[#This Row],[2020-T1-MACROTOTALE]],"")</f>
        <v>0.2964705882352941</v>
      </c>
      <c r="OR210" s="26">
        <f>IFERROR(Tableau17[[#This Row],[2020-T1-MACROAUTRE]]/Tableau17[[#This Row],[2020-T1-MACROTOTALE]],"")</f>
        <v>0</v>
      </c>
      <c r="OS210" s="26">
        <f>IFERROR(Tableau17[[#This Row],[2017 (L)-T1-MACROEXTRDROITE]]/Tableau17[[#This Row],[2017 (L)-T1-MACROTOTALE]],"")</f>
        <v>0.23688663282571912</v>
      </c>
      <c r="OT210" s="26">
        <f>IFERROR(Tableau17[[#This Row],[2017 (L)-T1-MACRODROITE]]/Tableau17[[#This Row],[2017 (L)-T1-MACROTOTALE]],"")</f>
        <v>0.20473773265651438</v>
      </c>
      <c r="OU210" s="26">
        <f>IFERROR(Tableau17[[#This Row],[2017 (L)-T1-MACROCENTRE]]/Tableau17[[#This Row],[2017 (L)-T1-MACROTOTALE]],"")</f>
        <v>0.30456852791878175</v>
      </c>
      <c r="OV210" s="26">
        <f>IFERROR(Tableau17[[#This Row],[2017 (L)-T1-MACROGAUCHE]]/Tableau17[[#This Row],[2017 (L)-T1-MACROTOTALE]],"")</f>
        <v>0.24196277495769883</v>
      </c>
      <c r="OW210" s="26">
        <f>IFERROR(Tableau17[[#This Row],[2017 (L)-T1-MACROAUTRE]]/Tableau17[[#This Row],[2017 (L)-T1-MACROTOTALE]],"")</f>
        <v>1.1844331641285956E-2</v>
      </c>
      <c r="OX210" s="26">
        <f>IFERROR(Tableau17[[#This Row],[2017 (L)-T2-MACROEXTRDROITE]]/Tableau17[[#This Row],[2017 (L)-T2-MACROTOTALE]],"")</f>
        <v>0</v>
      </c>
      <c r="OY210" s="26">
        <f>IFERROR(Tableau17[[#This Row],[2017 (L)-T2-MACRODROITE]]/Tableau17[[#This Row],[2017 (L)-T2-MACROTOTALE]],"")</f>
        <v>0.46588235294117647</v>
      </c>
      <c r="OZ210" s="26">
        <f>IFERROR(Tableau17[[#This Row],[2017 (L)-T2-MACROCENTRE]]/Tableau17[[#This Row],[2017 (L)-T2-MACROTOTALE]],"")</f>
        <v>0.53411764705882347</v>
      </c>
      <c r="PA210" s="26">
        <f>IFERROR(Tableau17[[#This Row],[2017 (L)-T2-MACROGAUCHE]]/Tableau17[[#This Row],[2017 (L)-T2-MACROTOTALE]],"")</f>
        <v>0</v>
      </c>
      <c r="PB210" s="26">
        <f>IFERROR(Tableau17[[#This Row],[2017 (L)-T2-MACROAUTRE]]/Tableau17[[#This Row],[2017 (L)-T2-MACROTOTALE]],"")</f>
        <v>0</v>
      </c>
      <c r="PC210" s="26">
        <f>IFERROR(Tableau17[[#This Row],[2008_T1_PROCUS]]/Tableau17[[#This Row],[2008_T1_INSCRITS]],0)</f>
        <v>7.1942446043165471E-3</v>
      </c>
      <c r="PD210" s="26">
        <f>IFERROR(Tableau17[[#This Row],[2008_T2_PROCUS]]/Tableau17[[#This Row],[2008_T2_INSCRITS]],0)</f>
        <v>0</v>
      </c>
      <c r="PE210" s="26">
        <f>Tableau17[[#This Row],[2014_T1_PROCUS]]/Tableau17[[#This Row],[2014_T1_INSCRITS]]</f>
        <v>1.098901098901099E-2</v>
      </c>
      <c r="PF210" s="26">
        <f>IFERROR(Tableau17[[#This Row],[2014_T2_PROCUS]]/Tableau17[[#This Row],[2014_T2_INSCRITS]],0)</f>
        <v>0</v>
      </c>
    </row>
    <row r="211" spans="1:422" hidden="1" x14ac:dyDescent="0.2">
      <c r="A211" s="1">
        <v>7</v>
      </c>
      <c r="B211" s="1" t="s">
        <v>487</v>
      </c>
      <c r="C211" s="1" t="s">
        <v>496</v>
      </c>
      <c r="D211" s="1" t="s">
        <v>496</v>
      </c>
      <c r="E211" s="1">
        <v>1375</v>
      </c>
      <c r="F211" s="1">
        <v>5.4384269999999999</v>
      </c>
      <c r="G211" s="1">
        <v>43.350509000000002</v>
      </c>
      <c r="H211" s="3">
        <v>1596</v>
      </c>
      <c r="I211" s="3">
        <v>414</v>
      </c>
      <c r="J211" s="1">
        <v>3</v>
      </c>
      <c r="L211" s="1">
        <v>52</v>
      </c>
      <c r="M211" s="1">
        <v>9</v>
      </c>
      <c r="O211" s="1">
        <v>4</v>
      </c>
      <c r="P211" s="1">
        <v>94</v>
      </c>
      <c r="Q211" s="1">
        <v>41</v>
      </c>
      <c r="R211" s="1">
        <v>215</v>
      </c>
      <c r="S211" s="1">
        <v>99</v>
      </c>
      <c r="T211" s="1">
        <v>23</v>
      </c>
      <c r="U211" s="1">
        <v>540</v>
      </c>
      <c r="V211" s="1">
        <v>1366</v>
      </c>
      <c r="W211" s="1">
        <v>831</v>
      </c>
      <c r="X211" s="1">
        <v>15</v>
      </c>
      <c r="Y211" s="2">
        <v>0.60834553000000002</v>
      </c>
      <c r="Z211" s="1">
        <v>1366</v>
      </c>
      <c r="AA211" s="1">
        <v>906</v>
      </c>
      <c r="AB211" s="1">
        <v>27</v>
      </c>
      <c r="AC211" s="2">
        <v>0.66325036999999998</v>
      </c>
      <c r="AD211" s="1">
        <v>1596</v>
      </c>
      <c r="AE211" s="1">
        <v>556</v>
      </c>
      <c r="AF211" s="2">
        <v>0.34837093000000002</v>
      </c>
      <c r="AG211" s="1">
        <f t="shared" si="3"/>
        <v>414</v>
      </c>
      <c r="AH211" s="1">
        <v>1257</v>
      </c>
      <c r="AI211" s="1">
        <v>795</v>
      </c>
      <c r="AJ211" s="1">
        <v>26</v>
      </c>
      <c r="AK211" s="2">
        <v>0.63245823000000001</v>
      </c>
      <c r="AL211" s="1">
        <v>1256</v>
      </c>
      <c r="AM211" s="1">
        <v>854</v>
      </c>
      <c r="AN211" s="1">
        <v>19</v>
      </c>
      <c r="AO211" s="2">
        <v>0.67993630999999999</v>
      </c>
      <c r="AP211" s="1">
        <v>1395</v>
      </c>
      <c r="AQ211" s="1">
        <v>761</v>
      </c>
      <c r="AR211" s="2">
        <v>0.54551970999999999</v>
      </c>
      <c r="AS211" s="1">
        <v>1395</v>
      </c>
      <c r="AT211" s="1">
        <v>793</v>
      </c>
      <c r="AU211" s="2">
        <v>0.56845878000000005</v>
      </c>
      <c r="AV211" s="1">
        <v>1498</v>
      </c>
      <c r="AW211" s="1">
        <v>740</v>
      </c>
      <c r="AX211" s="2">
        <v>0.49399198999999999</v>
      </c>
      <c r="AY211" s="1">
        <v>1498</v>
      </c>
      <c r="AZ211" s="1">
        <v>702</v>
      </c>
      <c r="BA211" s="2">
        <v>0.46862482999999999</v>
      </c>
      <c r="BB211" s="1">
        <v>1495</v>
      </c>
      <c r="BC211" s="1">
        <v>1236</v>
      </c>
      <c r="BD211" s="2">
        <v>0.82675584999999996</v>
      </c>
      <c r="BE211" s="1">
        <v>1495</v>
      </c>
      <c r="BF211" s="1">
        <v>1130</v>
      </c>
      <c r="BG211" s="2">
        <v>0.75585283999999997</v>
      </c>
      <c r="BH211" s="1">
        <v>1581</v>
      </c>
      <c r="BI211" s="1">
        <v>764</v>
      </c>
      <c r="BJ211" s="2">
        <v>0.48323845999999998</v>
      </c>
      <c r="BK211" s="1">
        <v>37</v>
      </c>
      <c r="BL211" s="1">
        <v>7</v>
      </c>
      <c r="BN211" s="1">
        <v>29</v>
      </c>
      <c r="BO211" s="1">
        <v>89</v>
      </c>
      <c r="BP211" s="1">
        <v>301</v>
      </c>
      <c r="BQ211" s="1">
        <v>313</v>
      </c>
      <c r="BR211" s="1">
        <v>776</v>
      </c>
      <c r="BS211" s="1">
        <v>70</v>
      </c>
      <c r="BU211" s="1">
        <v>382</v>
      </c>
      <c r="BV211" s="1">
        <v>379</v>
      </c>
      <c r="BW211" s="1">
        <v>831</v>
      </c>
      <c r="BZ211" s="1">
        <v>27</v>
      </c>
      <c r="CA211" s="1">
        <v>8</v>
      </c>
      <c r="CB211" s="1">
        <v>28</v>
      </c>
      <c r="CC211" s="1">
        <v>324</v>
      </c>
      <c r="CD211" s="1">
        <v>246</v>
      </c>
      <c r="CE211" s="1">
        <v>159</v>
      </c>
      <c r="CF211" s="1">
        <v>792</v>
      </c>
      <c r="CG211" s="1">
        <v>385</v>
      </c>
      <c r="CH211" s="1">
        <v>278</v>
      </c>
      <c r="CI211" s="1">
        <v>206</v>
      </c>
      <c r="CJ211" s="1">
        <v>869</v>
      </c>
      <c r="CL211" s="1">
        <v>15</v>
      </c>
      <c r="CN211" s="1">
        <v>3</v>
      </c>
      <c r="CO211" s="1">
        <v>29</v>
      </c>
      <c r="CP211" s="1">
        <v>314</v>
      </c>
      <c r="CS211" s="1">
        <v>208</v>
      </c>
      <c r="CT211" s="1">
        <v>134</v>
      </c>
      <c r="CV211" s="1">
        <v>29</v>
      </c>
      <c r="CW211" s="1">
        <v>732</v>
      </c>
      <c r="CY211" s="1">
        <v>406</v>
      </c>
      <c r="CZ211" s="1">
        <v>320</v>
      </c>
      <c r="DC211" s="1">
        <v>726</v>
      </c>
      <c r="DE211" s="1">
        <v>4</v>
      </c>
      <c r="DF211" s="1">
        <v>4</v>
      </c>
      <c r="DH211" s="1">
        <v>8</v>
      </c>
      <c r="DI211" s="1">
        <v>23</v>
      </c>
      <c r="DJ211" s="1">
        <v>5</v>
      </c>
      <c r="DK211" s="1">
        <v>2</v>
      </c>
      <c r="DL211" s="1">
        <v>84</v>
      </c>
      <c r="DM211" s="1">
        <v>260</v>
      </c>
      <c r="DN211" s="1">
        <v>89</v>
      </c>
      <c r="DQ211" s="1">
        <v>0</v>
      </c>
      <c r="DR211" s="1">
        <v>217</v>
      </c>
      <c r="DS211" s="1">
        <v>32</v>
      </c>
      <c r="DU211" s="1">
        <v>728</v>
      </c>
      <c r="DW211" s="1">
        <v>331</v>
      </c>
      <c r="DZ211" s="1">
        <v>328</v>
      </c>
      <c r="EA211" s="1">
        <v>659</v>
      </c>
      <c r="EB211" s="1">
        <v>0</v>
      </c>
      <c r="EC211" s="1">
        <v>10</v>
      </c>
      <c r="ED211" s="1">
        <v>1</v>
      </c>
      <c r="EE211" s="1">
        <v>42</v>
      </c>
      <c r="EF211" s="1">
        <v>218</v>
      </c>
      <c r="EG211" s="1">
        <v>53</v>
      </c>
      <c r="EH211" s="1">
        <v>9</v>
      </c>
      <c r="EI211" s="1">
        <v>432</v>
      </c>
      <c r="EJ211" s="1">
        <v>195</v>
      </c>
      <c r="EK211" s="1">
        <v>252</v>
      </c>
      <c r="EL211" s="1">
        <v>4</v>
      </c>
      <c r="EM211" s="1">
        <v>1216</v>
      </c>
      <c r="EN211" s="1">
        <v>522</v>
      </c>
      <c r="EO211" s="1">
        <v>521</v>
      </c>
      <c r="EP211" s="1">
        <v>1043</v>
      </c>
      <c r="EQ211" s="1">
        <v>0</v>
      </c>
      <c r="ER211" s="1">
        <v>2</v>
      </c>
      <c r="ES211" s="1">
        <v>8</v>
      </c>
      <c r="ET211" s="1">
        <v>34</v>
      </c>
      <c r="EU211" s="1">
        <v>0</v>
      </c>
      <c r="EV211" s="1">
        <v>261</v>
      </c>
      <c r="EW211" s="1">
        <v>60</v>
      </c>
      <c r="EX211" s="1">
        <v>0</v>
      </c>
      <c r="EY211" s="1">
        <v>2</v>
      </c>
      <c r="EZ211" s="1">
        <v>19</v>
      </c>
      <c r="FA211" s="1">
        <v>0</v>
      </c>
      <c r="FB211" s="1">
        <v>0</v>
      </c>
      <c r="FC211" s="1">
        <v>0</v>
      </c>
      <c r="FD211" s="1">
        <v>0</v>
      </c>
      <c r="FE211" s="1">
        <v>0</v>
      </c>
      <c r="FF211" s="1">
        <v>0</v>
      </c>
      <c r="FG211" s="1">
        <v>0</v>
      </c>
      <c r="FH211" s="1">
        <v>19</v>
      </c>
      <c r="FI211" s="1">
        <v>0</v>
      </c>
      <c r="FJ211" s="1">
        <v>33</v>
      </c>
      <c r="FK211" s="1">
        <v>14</v>
      </c>
      <c r="FL211" s="1">
        <v>0</v>
      </c>
      <c r="FM211" s="1">
        <v>94</v>
      </c>
      <c r="FN211" s="1">
        <v>13</v>
      </c>
      <c r="FO211" s="1">
        <v>2</v>
      </c>
      <c r="FP211" s="1">
        <v>164</v>
      </c>
      <c r="FQ211" s="1">
        <v>0</v>
      </c>
      <c r="FR211" s="1">
        <f>SUM(Tableau17[[#This Row],[2019-T1-ALEXANDRE Audric]:[2019-T1-MARIE Florie]])</f>
        <v>725</v>
      </c>
      <c r="FS211" s="1">
        <v>89</v>
      </c>
      <c r="FT211" s="1">
        <v>345</v>
      </c>
      <c r="FU211" s="1">
        <v>0</v>
      </c>
      <c r="FV211" s="1">
        <v>342</v>
      </c>
      <c r="FW211" s="1">
        <v>0</v>
      </c>
      <c r="FX211" s="1">
        <v>776</v>
      </c>
      <c r="FY211" s="1">
        <v>70</v>
      </c>
      <c r="FZ211" s="1">
        <v>382</v>
      </c>
      <c r="GA211" s="1">
        <v>0</v>
      </c>
      <c r="GB211" s="1">
        <v>379</v>
      </c>
      <c r="GC211" s="1">
        <v>0</v>
      </c>
      <c r="GD211" s="1">
        <v>831</v>
      </c>
      <c r="GE211" s="1">
        <v>324</v>
      </c>
      <c r="GF211" s="1">
        <v>246</v>
      </c>
      <c r="GG211" s="1">
        <v>0</v>
      </c>
      <c r="GH211" s="1">
        <v>222</v>
      </c>
      <c r="GI211" s="1">
        <v>0</v>
      </c>
      <c r="GJ211" s="1">
        <v>792</v>
      </c>
      <c r="GK211" s="1">
        <v>385</v>
      </c>
      <c r="GL211" s="1">
        <v>278</v>
      </c>
      <c r="GM211" s="1">
        <v>0</v>
      </c>
      <c r="GN211" s="1">
        <v>206</v>
      </c>
      <c r="GO211" s="1">
        <v>0</v>
      </c>
      <c r="GP211" s="1">
        <v>869</v>
      </c>
      <c r="GQ211" s="1">
        <v>329</v>
      </c>
      <c r="GR211" s="1">
        <v>134</v>
      </c>
      <c r="GS211" s="1">
        <v>0</v>
      </c>
      <c r="GT211" s="1">
        <v>269</v>
      </c>
      <c r="GU211" s="1">
        <v>0</v>
      </c>
      <c r="GV211" s="1">
        <v>732</v>
      </c>
      <c r="GW211" s="1">
        <v>406</v>
      </c>
      <c r="GX211" s="1">
        <v>0</v>
      </c>
      <c r="GY211" s="1">
        <v>0</v>
      </c>
      <c r="GZ211" s="1">
        <v>320</v>
      </c>
      <c r="HA211" s="1">
        <v>0</v>
      </c>
      <c r="HB211" s="1">
        <v>726</v>
      </c>
      <c r="HC211" s="1">
        <v>485</v>
      </c>
      <c r="HD211" s="1">
        <v>218</v>
      </c>
      <c r="HE211" s="1">
        <v>252</v>
      </c>
      <c r="HF211" s="1">
        <v>252</v>
      </c>
      <c r="HG211" s="1">
        <v>9</v>
      </c>
      <c r="HH211" s="1">
        <v>1216</v>
      </c>
      <c r="HI211" s="1">
        <v>522</v>
      </c>
      <c r="HJ211" s="1">
        <v>0</v>
      </c>
      <c r="HK211" s="1">
        <v>521</v>
      </c>
      <c r="HL211" s="1">
        <v>0</v>
      </c>
      <c r="HM211" s="1">
        <v>0</v>
      </c>
      <c r="HN211" s="1">
        <v>1043</v>
      </c>
      <c r="HO211" s="1">
        <v>290</v>
      </c>
      <c r="HP211" s="1">
        <v>73</v>
      </c>
      <c r="HQ211" s="1">
        <v>164</v>
      </c>
      <c r="HR211" s="1">
        <v>196</v>
      </c>
      <c r="HS211" s="1">
        <v>14</v>
      </c>
      <c r="HT211" s="1">
        <v>737</v>
      </c>
      <c r="HU211" s="1">
        <v>215</v>
      </c>
      <c r="HV211" s="1">
        <v>146</v>
      </c>
      <c r="HW211" s="1">
        <v>44</v>
      </c>
      <c r="HX211" s="1">
        <v>135</v>
      </c>
      <c r="HY211" s="1">
        <v>0</v>
      </c>
      <c r="HZ211" s="1">
        <v>540</v>
      </c>
      <c r="IA211" s="1">
        <v>269</v>
      </c>
      <c r="IB211" s="1">
        <v>89</v>
      </c>
      <c r="IC211" s="1">
        <v>217</v>
      </c>
      <c r="ID211" s="1">
        <v>149</v>
      </c>
      <c r="IE211" s="1">
        <v>4</v>
      </c>
      <c r="IF211" s="1">
        <v>728</v>
      </c>
      <c r="IG211" s="1">
        <v>331</v>
      </c>
      <c r="IH211" s="1">
        <v>0</v>
      </c>
      <c r="II211" s="1">
        <v>328</v>
      </c>
      <c r="IJ211" s="1">
        <v>0</v>
      </c>
      <c r="IK211" s="1">
        <v>0</v>
      </c>
      <c r="IL211" s="1">
        <v>659</v>
      </c>
      <c r="IM211" s="26">
        <f>IFERROR(Tableau17[[#This Row],[LDIV]]/Tableau17[[#This Row],[Total général]],"")</f>
        <v>5.5555555555555558E-3</v>
      </c>
      <c r="IN211" s="26">
        <f>IFERROR(Tableau17[[#This Row],[LDVC]]/Tableau17[[#This Row],[Total général]],"")</f>
        <v>0</v>
      </c>
      <c r="IO211" s="26">
        <f>IFERROR(Tableau17[[#This Row],[LDVD]]/Tableau17[[#This Row],[Total général]],"")</f>
        <v>9.6296296296296297E-2</v>
      </c>
      <c r="IP211" s="26">
        <f>IFERROR(Tableau17[[#This Row],[LDVG]]/Tableau17[[#This Row],[Total général]],"")</f>
        <v>1.6666666666666666E-2</v>
      </c>
      <c r="IQ211" s="26">
        <f>IFERROR(Tableau17[[#This Row],[LEXD]]/Tableau17[[#This Row],[Total général]],"")</f>
        <v>0</v>
      </c>
      <c r="IR211" s="26">
        <f>IFERROR(Tableau17[[#This Row],[LEXG]]/Tableau17[[#This Row],[Total général]],"")</f>
        <v>7.4074074074074077E-3</v>
      </c>
      <c r="IS211" s="26">
        <f>IFERROR(Tableau17[[#This Row],[LLR]]/Tableau17[[#This Row],[Total général]],"")</f>
        <v>0.17407407407407408</v>
      </c>
      <c r="IT211" s="26">
        <f>IFERROR(Tableau17[[#This Row],[LREM]]/Tableau17[[#This Row],[Total général]],"")</f>
        <v>7.5925925925925924E-2</v>
      </c>
      <c r="IU211" s="26">
        <f>IFERROR(Tableau17[[#This Row],[LRN]]/Tableau17[[#This Row],[Total général]],"")</f>
        <v>0.39814814814814814</v>
      </c>
      <c r="IV211" s="26">
        <f>IFERROR(Tableau17[[#This Row],[LUG]]/Tableau17[[#This Row],[Total général]],"")</f>
        <v>0.18333333333333332</v>
      </c>
      <c r="IW211" s="26">
        <f>IFERROR(Tableau17[[#This Row],[LVEC]]/Tableau17[[#This Row],[Total général]],"")</f>
        <v>4.2592592592592592E-2</v>
      </c>
      <c r="IX211" s="26">
        <f>IFERROR(Tableau17[[#This Row],[2008-T1-LCMD]]/Tableau17[[#This Row],[2008-T1-TOTAL]],"")</f>
        <v>4.7680412371134018E-2</v>
      </c>
      <c r="IY211" s="26">
        <f>IFERROR(Tableau17[[#This Row],[2008-T1-LDVD]]/Tableau17[[#This Row],[2008-T1-TOTAL]],"")</f>
        <v>9.0206185567010301E-3</v>
      </c>
      <c r="IZ211" s="26">
        <f>IFERROR(Tableau17[[#This Row],[2008-T1-LEXD]]/Tableau17[[#This Row],[2008-T1-TOTAL]],"")</f>
        <v>0</v>
      </c>
      <c r="JA211" s="26">
        <f>IFERROR(Tableau17[[#This Row],[2008-T1-LEXG]]/Tableau17[[#This Row],[2008-T1-TOTAL]],"")</f>
        <v>3.7371134020618556E-2</v>
      </c>
      <c r="JB211" s="26">
        <f>IFERROR(Tableau17[[#This Row],[2008-T1-LFN]]/Tableau17[[#This Row],[2008-T1-TOTAL]],"")</f>
        <v>0.11469072164948453</v>
      </c>
      <c r="JC211" s="26">
        <f>IFERROR(Tableau17[[#This Row],[2008-T1-LMAJ]]/Tableau17[[#This Row],[2008-T1-TOTAL]],"")</f>
        <v>0.38788659793814434</v>
      </c>
      <c r="JD211" s="26">
        <f>IFERROR(Tableau17[[#This Row],[2008-T1-LUG]]/Tableau17[[#This Row],[2008-T1-TOTAL]],"")</f>
        <v>0.40335051546391754</v>
      </c>
      <c r="JE211" s="26">
        <f>IFERROR(Tableau17[[#This Row],[2008-T2-LFN]]/Tableau17[[#This Row],[2008-T2-TOTAL]],"")</f>
        <v>8.4235860409145602E-2</v>
      </c>
      <c r="JF211" s="26">
        <f>IFERROR(Tableau17[[#This Row],[2008-T2-LGC]]/Tableau17[[#This Row],[2008-T2-TOTAL]],"")</f>
        <v>0</v>
      </c>
      <c r="JG211" s="26">
        <f>IFERROR(Tableau17[[#This Row],[2008-T2-LMAJ]]/Tableau17[[#This Row],[2008-T2-TOTAL]],"")</f>
        <v>0.45968712394705175</v>
      </c>
      <c r="JH211" s="26">
        <f>IFERROR(Tableau17[[#This Row],[2008-T2-LUG]]/Tableau17[[#This Row],[2008-T2-TOTAL]],"")</f>
        <v>0.45607701564380265</v>
      </c>
      <c r="JI211" s="26">
        <f>IFERROR(Tableau17[[#This Row],[2014-T1-LDIV]]/Tableau17[[#This Row],[2014-T1-TOTAL]],"")</f>
        <v>0</v>
      </c>
      <c r="JJ211" s="26">
        <f>IFERROR(Tableau17[[#This Row],[2014-T1-LDVD]]/Tableau17[[#This Row],[2014-T1-TOTAL]],"")</f>
        <v>0</v>
      </c>
      <c r="JK211" s="26">
        <f>IFERROR(Tableau17[[#This Row],[2014-T1-LDVG]]/Tableau17[[#This Row],[2014-T1-TOTAL]],"")</f>
        <v>3.4090909090909088E-2</v>
      </c>
      <c r="JL211" s="26">
        <f>IFERROR(Tableau17[[#This Row],[2014-T1-LEXG]]/Tableau17[[#This Row],[2014-T1-TOTAL]],"")</f>
        <v>1.0101010101010102E-2</v>
      </c>
      <c r="JM211" s="26">
        <f>IFERROR(Tableau17[[#This Row],[2014-T1-LFG]]/Tableau17[[#This Row],[2014-T1-TOTAL]],"")</f>
        <v>3.5353535353535352E-2</v>
      </c>
      <c r="JN211" s="26">
        <f>IFERROR(Tableau17[[#This Row],[2014-T1-LFN]]/Tableau17[[#This Row],[2014-T1-TOTAL]],"")</f>
        <v>0.40909090909090912</v>
      </c>
      <c r="JO211" s="26">
        <f>IFERROR(Tableau17[[#This Row],[2014-T1-LUD]]/Tableau17[[#This Row],[2014-T1-TOTAL]],"")</f>
        <v>0.31060606060606061</v>
      </c>
      <c r="JP211" s="26">
        <f>IFERROR(Tableau17[[#This Row],[2014-T1-LUG]]/Tableau17[[#This Row],[2014-T1-TOTAL]],"")</f>
        <v>0.20075757575757575</v>
      </c>
      <c r="JQ211" s="26">
        <f>IFERROR(Tableau17[[#This Row],[2014-T2-LFN]]/Tableau17[[#This Row],[2014-T2-TOTAL]],"")</f>
        <v>0.44303797468354428</v>
      </c>
      <c r="JR211" s="26">
        <f>IFERROR(Tableau17[[#This Row],[2014-T2-LUD]]/Tableau17[[#This Row],[2014-T2-TOTAL]],"")</f>
        <v>0.31990794016110474</v>
      </c>
      <c r="JS211" s="26">
        <f>IFERROR(Tableau17[[#This Row],[2014-T2-LUG]]/Tableau17[[#This Row],[2014-T2-TOTAL]],"")</f>
        <v>0.23705408515535098</v>
      </c>
      <c r="JT211" s="26">
        <f>IFERROR(Tableau17[[#This Row],[2015-T1-BC-DIV]]/Tableau17[[#This Row],[2015-T1-TOTAL]],"")</f>
        <v>0</v>
      </c>
      <c r="JU211" s="26">
        <f>IFERROR(Tableau17[[#This Row],[2015-T1-BC-DLF]]/Tableau17[[#This Row],[2015-T1-TOTAL]],"")</f>
        <v>2.0491803278688523E-2</v>
      </c>
      <c r="JV211" s="26">
        <f>IFERROR(Tableau17[[#This Row],[2015-T1-BC-DVD]]/Tableau17[[#This Row],[2015-T1-TOTAL]],"")</f>
        <v>0</v>
      </c>
      <c r="JW211" s="26">
        <f>IFERROR(Tableau17[[#This Row],[2015-T1-BC-DVG]]/Tableau17[[#This Row],[2015-T1-TOTAL]],"")</f>
        <v>4.0983606557377051E-3</v>
      </c>
      <c r="JX211" s="26">
        <f>IFERROR(Tableau17[[#This Row],[2015-T1-BC-FG]]/Tableau17[[#This Row],[2015-T1-TOTAL]],"")</f>
        <v>3.9617486338797817E-2</v>
      </c>
      <c r="JY211" s="26">
        <f>IFERROR(Tableau17[[#This Row],[2015-T1-BC-FN]]/Tableau17[[#This Row],[2015-T1-TOTAL]],"")</f>
        <v>0.42896174863387976</v>
      </c>
      <c r="JZ211" s="26">
        <f>IFERROR(Tableau17[[#This Row],[2015-T1-BC-MDM]]/Tableau17[[#This Row],[2015-T1-TOTAL]],"")</f>
        <v>0</v>
      </c>
      <c r="KA211" s="26">
        <f>IFERROR(Tableau17[[#This Row],[2015-T1-BC-RDG]]/Tableau17[[#This Row],[2015-T1-TOTAL]],"")</f>
        <v>0</v>
      </c>
      <c r="KB211" s="26">
        <f>IFERROR(Tableau17[[#This Row],[2015-T1-BC-SOC]]/Tableau17[[#This Row],[2015-T1-TOTAL]],"")</f>
        <v>0.28415300546448086</v>
      </c>
      <c r="KC211" s="26">
        <f>IFERROR(Tableau17[[#This Row],[2015-T1-BC-UD]]/Tableau17[[#This Row],[2015-T1-TOTAL]],"")</f>
        <v>0.1830601092896175</v>
      </c>
      <c r="KD211" s="26">
        <f>IFERROR(Tableau17[[#This Row],[2015-T1-BC-UG]]/Tableau17[[#This Row],[2015-T1-TOTAL]],"")</f>
        <v>0</v>
      </c>
      <c r="KE211" s="26">
        <f>IFERROR(Tableau17[[#This Row],[2015-T1-BC-VEC]]/Tableau17[[#This Row],[2015-T1-TOTAL]],"")</f>
        <v>3.9617486338797817E-2</v>
      </c>
      <c r="KF211" s="26">
        <f>IFERROR(Tableau17[[#This Row],[2015-T2-BC-DVG]]/Tableau17[[#This Row],[2015-T2-TOTAL]],"")</f>
        <v>0</v>
      </c>
      <c r="KG211" s="26">
        <f>IFERROR(Tableau17[[#This Row],[2015-T2-BC-FN]]/Tableau17[[#This Row],[2015-T2-TOTAL]],"")</f>
        <v>0.55922865013774103</v>
      </c>
      <c r="KH211" s="26">
        <f>IFERROR(Tableau17[[#This Row],[2015-T2-BC-SOC]]/Tableau17[[#This Row],[2015-T2-TOTAL]],"")</f>
        <v>0.44077134986225897</v>
      </c>
      <c r="KI211" s="26">
        <f>IFERROR(Tableau17[[#This Row],[2015-T2-BC-UD]]/Tableau17[[#This Row],[2015-T2-TOTAL]],"")</f>
        <v>0</v>
      </c>
      <c r="KJ211" s="26">
        <f>IFERROR(Tableau17[[#This Row],[2015-T2-BC-UG]]/Tableau17[[#This Row],[2015-T2-TOTAL]],"")</f>
        <v>0</v>
      </c>
      <c r="KK211" s="26">
        <f>IFERROR(Tableau17[[#This Row],[2017 (L)-T1-COM]]/Tableau17[[#This Row],[2017 (L)-T1-TOTAL]],"")</f>
        <v>0</v>
      </c>
      <c r="KL211" s="26">
        <f>IFERROR(Tableau17[[#This Row],[2017 (L)-T1-DIV]]/Tableau17[[#This Row],[2017 (L)-T1-TOTAL]],"")</f>
        <v>5.4945054945054949E-3</v>
      </c>
      <c r="KM211" s="26">
        <f>IFERROR(Tableau17[[#This Row],[2017 (L)-T1-DLF]]/Tableau17[[#This Row],[2017 (L)-T1-TOTAL]],"")</f>
        <v>5.4945054945054949E-3</v>
      </c>
      <c r="KN211" s="26">
        <f>IFERROR(Tableau17[[#This Row],[2017 (L)-T1-DVD]]/Tableau17[[#This Row],[2017 (L)-T1-TOTAL]],"")</f>
        <v>0</v>
      </c>
      <c r="KO211" s="26">
        <f>IFERROR(Tableau17[[#This Row],[2017 (L)-T1-DVG]]/Tableau17[[#This Row],[2017 (L)-T1-TOTAL]],"")</f>
        <v>1.098901098901099E-2</v>
      </c>
      <c r="KP211" s="26">
        <f>IFERROR(Tableau17[[#This Row],[2017 (L)-T1-ECO]]/Tableau17[[#This Row],[2017 (L)-T1-TOTAL]],"")</f>
        <v>3.1593406593406592E-2</v>
      </c>
      <c r="KQ211" s="26">
        <f>IFERROR(Tableau17[[#This Row],[2017 (L)-T1-EXD]]/Tableau17[[#This Row],[2017 (L)-T1-TOTAL]],"")</f>
        <v>6.868131868131868E-3</v>
      </c>
      <c r="KR211" s="26">
        <f>IFERROR(Tableau17[[#This Row],[2017 (L)-T1-EXG]]/Tableau17[[#This Row],[2017 (L)-T1-TOTAL]],"")</f>
        <v>2.7472527472527475E-3</v>
      </c>
      <c r="KS211" s="26">
        <f>IFERROR(Tableau17[[#This Row],[2017 (L)-T1-FI]]/Tableau17[[#This Row],[2017 (L)-T1-TOTAL]],"")</f>
        <v>0.11538461538461539</v>
      </c>
      <c r="KT211" s="26">
        <f>IFERROR(Tableau17[[#This Row],[2017 (L)-T1-FN]]/Tableau17[[#This Row],[2017 (L)-T1-TOTAL]],"")</f>
        <v>0.35714285714285715</v>
      </c>
      <c r="KU211" s="26">
        <f>IFERROR(Tableau17[[#This Row],[2017 (L)-T1-LR]]/Tableau17[[#This Row],[2017 (L)-T1-TOTAL]],"")</f>
        <v>0.12225274725274725</v>
      </c>
      <c r="KV211" s="26">
        <f>IFERROR(Tableau17[[#This Row],[2017 (L)-T1-MDM]]/Tableau17[[#This Row],[2017 (L)-T1-TOTAL]],"")</f>
        <v>0</v>
      </c>
      <c r="KW211" s="26">
        <f>IFERROR(Tableau17[[#This Row],[2017 (L)-T1-RDG]]/Tableau17[[#This Row],[2017 (L)-T1-TOTAL]],"")</f>
        <v>0</v>
      </c>
      <c r="KX211" s="26">
        <f>IFERROR(Tableau17[[#This Row],[2017 (L)-T1-REG]]/Tableau17[[#This Row],[2017 (L)-T1-TOTAL]],"")</f>
        <v>0</v>
      </c>
      <c r="KY211" s="26">
        <f>IFERROR(Tableau17[[#This Row],[2017 (L)-T1-REM]]/Tableau17[[#This Row],[2017 (L)-T1-TOTAL]],"")</f>
        <v>0.29807692307692307</v>
      </c>
      <c r="KZ211" s="26">
        <f>IFERROR(Tableau17[[#This Row],[2017 (L)-T1-SOC]]/Tableau17[[#This Row],[2017 (L)-T1-TOTAL]],"")</f>
        <v>4.3956043956043959E-2</v>
      </c>
      <c r="LA211" s="26">
        <f>IFERROR(Tableau17[[#This Row],[2017 (L)-T1-UDI]]/Tableau17[[#This Row],[2017 (L)-T1-TOTAL]],"")</f>
        <v>0</v>
      </c>
      <c r="LB211" s="26">
        <f>IFERROR(Tableau17[[#This Row],[2017 (L)-T2-FI]]/Tableau17[[#This Row],[2017 (L)-T2-TOTAL]],"")</f>
        <v>0</v>
      </c>
      <c r="LC211" s="26">
        <f>IFERROR(Tableau17[[#This Row],[2017 (L)-T2-FN]]/Tableau17[[#This Row],[2017 (L)-T2-TOTAL]],"")</f>
        <v>0.50227617602427921</v>
      </c>
      <c r="LD211" s="26">
        <f>IFERROR(Tableau17[[#This Row],[2017 (L)-T2-LR]]/Tableau17[[#This Row],[2017 (L)-T2-TOTAL]],"")</f>
        <v>0</v>
      </c>
      <c r="LE211" s="26">
        <f>IFERROR(Tableau17[[#This Row],[2017 (L)-T2-MDM]]/Tableau17[[#This Row],[2017 (L)-T2-TOTAL]],"")</f>
        <v>0</v>
      </c>
      <c r="LF211" s="26">
        <f>IFERROR(Tableau17[[#This Row],[2017 (L)-T2-REM]]/Tableau17[[#This Row],[2017 (L)-T2-TOTAL]],"")</f>
        <v>0.49772382397572079</v>
      </c>
      <c r="LG211" s="26">
        <f>IFERROR(Tableau17[[#This Row],[2017-T1-ARTHAUD Nathalie]]/Tableau17[[#This Row],[2017-T1-TOTAL]],"")</f>
        <v>0</v>
      </c>
      <c r="LH211" s="26">
        <f>IFERROR(Tableau17[[#This Row],[2017-T1-ASSELINEAU Fran]]/Tableau17[[#This Row],[2017-T1-TOTAL]],"")</f>
        <v>8.2236842105263153E-3</v>
      </c>
      <c r="LI211" s="26">
        <f>IFERROR(Tableau17[[#This Row],[2017-T1-CHEMINADE Jacques]]/Tableau17[[#This Row],[2017-T1-TOTAL]],"")</f>
        <v>8.2236842105263153E-4</v>
      </c>
      <c r="LJ211" s="26">
        <f>IFERROR(Tableau17[[#This Row],[2017-T1-DUPONT-AIGNAN Nicolas]]/Tableau17[[#This Row],[2017-T1-TOTAL]],"")</f>
        <v>3.453947368421053E-2</v>
      </c>
      <c r="LK211" s="26">
        <f>IFERROR(Tableau17[[#This Row],[2017-T1-FILLON Fran]]/Tableau17[[#This Row],[2017-T1-TOTAL]],"")</f>
        <v>0.17927631578947367</v>
      </c>
      <c r="LL211" s="26">
        <f>IFERROR(Tableau17[[#This Row],[2017-T1-HAMON Beno]]/Tableau17[[#This Row],[2017-T1-TOTAL]],"")</f>
        <v>4.358552631578947E-2</v>
      </c>
      <c r="LM211" s="26">
        <f>IFERROR(Tableau17[[#This Row],[2017-T1-LASSALLE Jean]]/Tableau17[[#This Row],[2017-T1-TOTAL]],"")</f>
        <v>7.4013157894736838E-3</v>
      </c>
      <c r="LN211" s="26">
        <f>IFERROR(Tableau17[[#This Row],[2017-T1-LE PEN Marine]]/Tableau17[[#This Row],[2017-T1-TOTAL]],"")</f>
        <v>0.35526315789473684</v>
      </c>
      <c r="LO211" s="26">
        <f>IFERROR(Tableau17[[#This Row],[2017-T1-M Jean-Luc]]/Tableau17[[#This Row],[2017-T1-TOTAL]],"")</f>
        <v>0.16036184210526316</v>
      </c>
      <c r="LP211" s="26">
        <f>IFERROR(Tableau17[[#This Row],[2017-T1-MACRON Emmanuel]]/Tableau17[[#This Row],[2017-T1-TOTAL]],"")</f>
        <v>0.20723684210526316</v>
      </c>
      <c r="LQ211" s="26">
        <f>IFERROR(Tableau17[[#This Row],[2017-T1-POUTOU Philippe]]/Tableau17[[#This Row],[2017-T1-TOTAL]],"")</f>
        <v>3.2894736842105261E-3</v>
      </c>
      <c r="LR211" s="26">
        <f>IFERROR(Tableau17[[#This Row],[2017-T2-LE PEN Marine]]/Tableau17[[#This Row],[2017-T2-TOTAL]],"")</f>
        <v>0.50047938638542666</v>
      </c>
      <c r="LS211" s="26">
        <f>IFERROR(Tableau17[[#This Row],[2017-T2-MACRON Emmanuel]]/Tableau17[[#This Row],[2017-T2-TOTAL]],"")</f>
        <v>0.49952061361457334</v>
      </c>
      <c r="LT211" s="26">
        <f>IFERROR(Tableau17[[#This Row],[2019-T1-ALEXANDRE Audric]]/Tableau17[[#This Row],[2019-T1-TOTAL]],"")</f>
        <v>0</v>
      </c>
      <c r="LU211" s="26">
        <f>IFERROR(Tableau17[[#This Row],[2019-T1-ARTHAUD Nathalie]]/Tableau17[[#This Row],[2019-T1-TOTAL]],"")</f>
        <v>2.7586206896551722E-3</v>
      </c>
      <c r="LV211" s="26">
        <f>IFERROR(Tableau17[[#This Row],[2019-T1-ASSELINEAU François]]/Tableau17[[#This Row],[2019-T1-TOTAL]],"")</f>
        <v>1.1034482758620689E-2</v>
      </c>
      <c r="LW211" s="26">
        <f>IFERROR(Tableau17[[#This Row],[2019-T1-AUBRY Manon]]/Tableau17[[#This Row],[2019-T1-TOTAL]],"")</f>
        <v>4.6896551724137932E-2</v>
      </c>
      <c r="LX211" s="26">
        <f>IFERROR(Tableau17[[#This Row],[2019-T1-AZERGUI Nagib]]/Tableau17[[#This Row],[2019-T1-TOTAL]],"")</f>
        <v>0</v>
      </c>
      <c r="LY211" s="26">
        <f>IFERROR(Tableau17[[#This Row],[2019-T1-BARDELLA Jordan]]/Tableau17[[#This Row],[2019-T1-TOTAL]],"")</f>
        <v>0.36</v>
      </c>
      <c r="LZ211" s="26">
        <f>IFERROR(Tableau17[[#This Row],[2019-T1-BELLAMY François-Xavier]]/Tableau17[[#This Row],[2019-T1-TOTAL]],"")</f>
        <v>8.2758620689655171E-2</v>
      </c>
      <c r="MA211" s="26">
        <f>IFERROR(Tableau17[[#This Row],[2019-T1-BIDOU Olivier]]/Tableau17[[#This Row],[2019-T1-TOTAL]],"")</f>
        <v>0</v>
      </c>
      <c r="MB211" s="26">
        <f>IFERROR(Tableau17[[#This Row],[2019-T1-BOURG Dominique]]/Tableau17[[#This Row],[2019-T1-TOTAL]],"")</f>
        <v>2.7586206896551722E-3</v>
      </c>
      <c r="MC211" s="26">
        <f>IFERROR(Tableau17[[#This Row],[2019-T1-BROSSAT Ian]]/Tableau17[[#This Row],[2019-T1-TOTAL]],"")</f>
        <v>2.6206896551724139E-2</v>
      </c>
      <c r="MD211" s="26">
        <f>IFERROR(Tableau17[[#This Row],[2019-T1-CAILLAUD Sophie]]/Tableau17[[#This Row],[2019-T1-TOTAL]],"")</f>
        <v>0</v>
      </c>
      <c r="ME211" s="26">
        <f>IFERROR(Tableau17[[#This Row],[2019-T1-CAMUS Renaud]]/Tableau17[[#This Row],[2019-T1-TOTAL]],"")</f>
        <v>0</v>
      </c>
      <c r="MF211" s="26">
        <f>IFERROR(Tableau17[[#This Row],[2019-T1-CHALENÇON Christophe]]/Tableau17[[#This Row],[2019-T1-TOTAL]],"")</f>
        <v>0</v>
      </c>
      <c r="MG211" s="26">
        <f>IFERROR(Tableau17[[#This Row],[2019-T1-CORBET Cathy Denise Ginette]]/Tableau17[[#This Row],[2019-T1-TOTAL]],"")</f>
        <v>0</v>
      </c>
      <c r="MH211" s="26">
        <f>IFERROR(Tableau17[[#This Row],[2019-T1-DE PREVOISIN Robert]]/Tableau17[[#This Row],[2019-T1-TOTAL]],"")</f>
        <v>0</v>
      </c>
      <c r="MI211" s="26">
        <f>IFERROR(Tableau17[[#This Row],[2019-T1-DELFEL Thérèse]]/Tableau17[[#This Row],[2019-T1-TOTAL]],"")</f>
        <v>0</v>
      </c>
      <c r="MJ211" s="26">
        <f>IFERROR(Tableau17[[#This Row],[2019-T1-DIEUMEGARD Pierre]]/Tableau17[[#This Row],[2019-T1-TOTAL]],"")</f>
        <v>0</v>
      </c>
      <c r="MK211" s="26">
        <f>IFERROR(Tableau17[[#This Row],[2019-T1-DUPONT-AIGNAN Nicolas]]/Tableau17[[#This Row],[2019-T1-TOTAL]],"")</f>
        <v>2.6206896551724139E-2</v>
      </c>
      <c r="ML211" s="26">
        <f>IFERROR(Tableau17[[#This Row],[2019-T1-GERNIGON Yves]]/Tableau17[[#This Row],[2019-T1-TOTAL]],"")</f>
        <v>0</v>
      </c>
      <c r="MM211" s="26">
        <f>IFERROR(Tableau17[[#This Row],[2019-T1-GLUCKSMANN Raphaël]]/Tableau17[[#This Row],[2019-T1-TOTAL]],"")</f>
        <v>4.5517241379310347E-2</v>
      </c>
      <c r="MN211" s="26">
        <f>IFERROR(Tableau17[[#This Row],[2019-T1-HAMON Benoît]]/Tableau17[[#This Row],[2019-T1-TOTAL]],"")</f>
        <v>1.9310344827586208E-2</v>
      </c>
      <c r="MO211" s="26">
        <f>IFERROR(Tableau17[[#This Row],[2019-T1-HELGEN Gilles]]/Tableau17[[#This Row],[2019-T1-TOTAL]],"")</f>
        <v>0</v>
      </c>
      <c r="MP211" s="26">
        <f>IFERROR(Tableau17[[#This Row],[2019-T1-JADOT Yannick]]/Tableau17[[#This Row],[2019-T1-TOTAL]],"")</f>
        <v>0.1296551724137931</v>
      </c>
      <c r="MQ211" s="26">
        <f>IFERROR(Tableau17[[#This Row],[2019-T1-LAGARDE Jean-Christophe]]/Tableau17[[#This Row],[2019-T1-TOTAL]],"")</f>
        <v>1.793103448275862E-2</v>
      </c>
      <c r="MR211" s="26">
        <f>IFERROR(Tableau17[[#This Row],[2019-T1-LALANNE Francis]]/Tableau17[[#This Row],[2019-T1-TOTAL]],"")</f>
        <v>2.7586206896551722E-3</v>
      </c>
      <c r="MS211" s="26">
        <f>IFERROR(Tableau17[[#This Row],[2019-T1-LOISEAU Nathalie]]/Tableau17[[#This Row],[2019-T1-TOTAL]],"")</f>
        <v>0.22620689655172413</v>
      </c>
      <c r="MT211" s="26">
        <f>IFERROR(Tableau17[[#This Row],[2019-T1-MARIE Florie]]/Tableau17[[#This Row],[2019-T1-TOTAL]],"")</f>
        <v>0</v>
      </c>
      <c r="MU211" s="26">
        <f>IFERROR(Tableau17[[#This Row],[2008-T1-MACROEXTRDROITE]]/Tableau17[[#This Row],[2008-T1-MACROTOTALE]],"")</f>
        <v>0.11469072164948453</v>
      </c>
      <c r="MV211" s="26">
        <f>IFERROR(Tableau17[[#This Row],[2008-T1-MACRODROITE]]/Tableau17[[#This Row],[2008-T1-MACROTOTALE]],"")</f>
        <v>0.44458762886597936</v>
      </c>
      <c r="MW211" s="26">
        <f>IFERROR(Tableau17[[#This Row],[2008-T1-MACROCENTRE]]/Tableau17[[#This Row],[2008-T1-MACROTOTALE]],"")</f>
        <v>0</v>
      </c>
      <c r="MX211" s="26">
        <f>IFERROR(Tableau17[[#This Row],[2008-T1-MACROGAUCHE]]/Tableau17[[#This Row],[2008-T1-MACROTOTALE]],"")</f>
        <v>0.44072164948453607</v>
      </c>
      <c r="MY211" s="26">
        <f>IFERROR(Tableau17[[#This Row],[2008-T1-MACROAUTRE]]/Tableau17[[#This Row],[2008-T1-MACROTOTALE]],"")</f>
        <v>0</v>
      </c>
      <c r="MZ211" s="26">
        <f>IFERROR(Tableau17[[#This Row],[2008-T2-MACROEXTRDROITE]]/Tableau17[[#This Row],[2008-T2-MACROTOTALE]],"")</f>
        <v>8.4235860409145602E-2</v>
      </c>
      <c r="NA211" s="26">
        <f>IFERROR(Tableau17[[#This Row],[2008-T2-MACRODROITE]]/Tableau17[[#This Row],[2008-T2-MACROTOTALE]],"")</f>
        <v>0.45968712394705175</v>
      </c>
      <c r="NB211" s="26">
        <f>IFERROR(Tableau17[[#This Row],[2008-T2-MACROCENTRE]]/Tableau17[[#This Row],[2008-T2-MACROTOTALE]],"")</f>
        <v>0</v>
      </c>
      <c r="NC211" s="26">
        <f>IFERROR(Tableau17[[#This Row],[2008-T2-MACROGAUCHE]]/Tableau17[[#This Row],[2008-T2-MACROTOTALE]],"")</f>
        <v>0.45607701564380265</v>
      </c>
      <c r="ND211" s="26">
        <f>IFERROR(Tableau17[[#This Row],[2008-T2-MACROAUTRE]]/Tableau17[[#This Row],[2008-T2-MACROTOTALE]],"")</f>
        <v>0</v>
      </c>
      <c r="NE211" s="26">
        <f>IFERROR(Tableau17[[#This Row],[2014-T1-MACROEXTRDROITE]]/Tableau17[[#This Row],[2014-T1-MACROTOTALE]],"")</f>
        <v>0.40909090909090912</v>
      </c>
      <c r="NF211" s="26">
        <f>IFERROR(Tableau17[[#This Row],[2014-T1-MACRODROITE]]/Tableau17[[#This Row],[2014-T1-MACROTOTALE]],"")</f>
        <v>0.31060606060606061</v>
      </c>
      <c r="NG211" s="26">
        <f>IFERROR(Tableau17[[#This Row],[2014-T1-MACROCENTRE]]/Tableau17[[#This Row],[2014-T1-MACROTOTALE]],"")</f>
        <v>0</v>
      </c>
      <c r="NH211" s="26">
        <f>IFERROR(Tableau17[[#This Row],[2014-T1-MACROGAUCHE]]/Tableau17[[#This Row],[2014-T1-MACROTOTALE]],"")</f>
        <v>0.28030303030303028</v>
      </c>
      <c r="NI211" s="26">
        <f>IFERROR(Tableau17[[#This Row],[2014-T1-MACROAUTRE]]/Tableau17[[#This Row],[2014-T1-MACROTOTALE]],"")</f>
        <v>0</v>
      </c>
      <c r="NJ211" s="26">
        <f>IFERROR(Tableau17[[#This Row],[2014-T2-MACROEXTRDROITE]]/Tableau17[[#This Row],[2014-T2-MACROTOTALE]],"")</f>
        <v>0.44303797468354428</v>
      </c>
      <c r="NK211" s="26">
        <f>IFERROR(Tableau17[[#This Row],[2014-T2-MACRODROITE]]/Tableau17[[#This Row],[2014-T2-MACROTOTALE]],"")</f>
        <v>0.31990794016110474</v>
      </c>
      <c r="NL211" s="26">
        <f>IFERROR(Tableau17[[#This Row],[2014-T2-MACROCENTRE]]/Tableau17[[#This Row],[2014-T2-MACROTOTALE]],"")</f>
        <v>0</v>
      </c>
      <c r="NM211" s="26">
        <f>IFERROR(Tableau17[[#This Row],[2014-T2-MACROGAUCHE]]/Tableau17[[#This Row],[2014-T2-MACROTOTALE]],"")</f>
        <v>0.23705408515535098</v>
      </c>
      <c r="NN211" s="26">
        <f>IFERROR(Tableau17[[#This Row],[2014-T2-MACROAUTRE]]/Tableau17[[#This Row],[2014-T2-MACROTOTALE]],"")</f>
        <v>0</v>
      </c>
      <c r="NO211" s="26">
        <f>IFERROR( Tableau17[[#This Row],[2015-T1-MACROEXTRDROITE]]/Tableau17[[#This Row],[2015-T1-MACROTOTALE]],"")</f>
        <v>0.44945355191256831</v>
      </c>
      <c r="NP211" s="26">
        <f>IFERROR(Tableau17[[#This Row],[2015-T1-MACRODROITE]]/Tableau17[[#This Row],[2015-T1-MACROTOTALE]],"")</f>
        <v>0.1830601092896175</v>
      </c>
      <c r="NQ211" s="26">
        <f>IFERROR(Tableau17[[#This Row],[2015-T1-MACROCENTRE]]/Tableau17[[#This Row],[2015-T1-MACROTOTALE]],"")</f>
        <v>0</v>
      </c>
      <c r="NR211" s="26">
        <f>IFERROR(Tableau17[[#This Row],[2015-T1-MACROGAUCHE]]/Tableau17[[#This Row],[2015-T1-MACROTOTALE]],"")</f>
        <v>0.36748633879781423</v>
      </c>
      <c r="NS211" s="26">
        <f>IFERROR(Tableau17[[#This Row],[2015-T1-MACROAUTRE]]/Tableau17[[#This Row],[2015-T1-MACROTOTALE]],"")</f>
        <v>0</v>
      </c>
      <c r="NT211" s="26">
        <f>IFERROR(Tableau17[[#This Row],[2015-T2-MACROEXTRDROITE]]/Tableau17[[#This Row],[2015-T2-MACROTOTALE]],"")</f>
        <v>0.55922865013774103</v>
      </c>
      <c r="NU211" s="26">
        <f>IFERROR(Tableau17[[#This Row],[2015-T2-MACRODROITE]]/Tableau17[[#This Row],[2015-T2-MACROTOTALE]],"")</f>
        <v>0</v>
      </c>
      <c r="NV211" s="26">
        <f>IFERROR(Tableau17[[#This Row],[2015-T2-MACROCENTRE]]/Tableau17[[#This Row],[2015-T2-MACROTOTALE]],"")</f>
        <v>0</v>
      </c>
      <c r="NW211" s="26">
        <f>IFERROR(Tableau17[[#This Row],[2015-T2-MACROGAUCHE]]/Tableau17[[#This Row],[2015-T2-MACROTOTALE]],"")</f>
        <v>0.44077134986225897</v>
      </c>
      <c r="NX211" s="26">
        <f>IFERROR(Tableau17[[#This Row],[2015-T2-MACROAUTRE]]/Tableau17[[#This Row],[2015-T2-MACROTOTALE]],"")</f>
        <v>0</v>
      </c>
      <c r="NY211" s="26">
        <f>IFERROR(Tableau17[[#This Row],[2017-T1-MACROEXTRDROITE]]/Tableau17[[#This Row],[2017-T1-MACROTOTALE]],"")</f>
        <v>0.39884868421052633</v>
      </c>
      <c r="NZ211" s="26">
        <f>IFERROR(Tableau17[[#This Row],[2017-T1-MACRODROITE]]/Tableau17[[#This Row],[2017-T1-MACROTOTALE]],"")</f>
        <v>0.17927631578947367</v>
      </c>
      <c r="OA211" s="26">
        <f>IFERROR(Tableau17[[#This Row],[2017-T1-MACROCENTRE]]/Tableau17[[#This Row],[2017-T1-MACROTOTALE]],"")</f>
        <v>0.20723684210526316</v>
      </c>
      <c r="OB211" s="26">
        <f>IFERROR(Tableau17[[#This Row],[2017-T1-MACROGAUCHE]]/Tableau17[[#This Row],[2017-T1-MACROTOTALE]],"")</f>
        <v>0.20723684210526316</v>
      </c>
      <c r="OC211" s="26">
        <f>IFERROR(Tableau17[[#This Row],[2017-T1-MACROAUTRE]]/Tableau17[[#This Row],[2017-T1-MACROTOTALE]],"")</f>
        <v>7.4013157894736838E-3</v>
      </c>
      <c r="OD211" s="26">
        <f>IFERROR(Tableau17[[#This Row],[2017-T2-MACROEXTRDROITE]]/Tableau17[[#This Row],[2017-T2-MACROTOTALE]],"")</f>
        <v>0.50047938638542666</v>
      </c>
      <c r="OE211" s="26">
        <f>IFERROR(Tableau17[[#This Row],[2017-T2-MACRODROITE]]/Tableau17[[#This Row],[2017-T2-MACROTOTALE]],"")</f>
        <v>0</v>
      </c>
      <c r="OF211" s="26">
        <f>IFERROR(Tableau17[[#This Row],[2017-T2-MACROCENTRE]]/Tableau17[[#This Row],[2017-T2-MACROTOTALE]],"")</f>
        <v>0.49952061361457334</v>
      </c>
      <c r="OG211" s="26">
        <f>IFERROR(Tableau17[[#This Row],[2017-T2-MACROGAUCHE]]/Tableau17[[#This Row],[2017-T2-MACROTOTALE]],"")</f>
        <v>0</v>
      </c>
      <c r="OH211" s="26">
        <f>IFERROR(Tableau17[[#This Row],[2017-T2-MACROAUTRE]]/Tableau17[[#This Row],[2017-T2-MACROTOTALE]],"")</f>
        <v>0</v>
      </c>
      <c r="OI211" s="26">
        <f>IFERROR(Tableau17[[#This Row],[2019-T1-MACROEXTRDROITE]]/Tableau17[[#This Row],[2019-T1-MACROTOTALE]],"")</f>
        <v>0.39348710990502034</v>
      </c>
      <c r="OJ211" s="26">
        <f>IFERROR(Tableau17[[#This Row],[2019-T1-MACRODROITE]]/Tableau17[[#This Row],[2019-T1-MACROTOTALE]],"")</f>
        <v>9.9050203527815461E-2</v>
      </c>
      <c r="OK211" s="26">
        <f>IFERROR(Tableau17[[#This Row],[2019-T1-MACROCENTRE]]/Tableau17[[#This Row],[2019-T1-MACROTOTALE]],"")</f>
        <v>0.2225237449118046</v>
      </c>
      <c r="OL211" s="26">
        <f>IFERROR(Tableau17[[#This Row],[2019-T1-MACROGAUCHE]]/Tableau17[[#This Row],[2019-T1-MACROTOTALE]],"")</f>
        <v>0.26594301221166894</v>
      </c>
      <c r="OM211" s="26">
        <f>IFERROR(Tableau17[[#This Row],[2019-T1-MACROAUTRE]]/Tableau17[[#This Row],[2019-T1-MACROTOTALE]],"")</f>
        <v>1.8995929443690638E-2</v>
      </c>
      <c r="ON211" s="26">
        <f>IFERROR(Tableau17[[#This Row],[2020-T1-MACROEXTRDROITE]]/Tableau17[[#This Row],[2020-T1-MACROTOTALE]],"")</f>
        <v>0.39814814814814814</v>
      </c>
      <c r="OO211" s="26">
        <f>IFERROR(Tableau17[[#This Row],[2020-T1-MACRODROITE]]/Tableau17[[#This Row],[2020-T1-MACROTOTALE]],"")</f>
        <v>0.27037037037037037</v>
      </c>
      <c r="OP211" s="26">
        <f>IFERROR(Tableau17[[#This Row],[2020-T1-MACROCENTRE]]/Tableau17[[#This Row],[2020-T1-MACROTOTALE]],"")</f>
        <v>8.1481481481481488E-2</v>
      </c>
      <c r="OQ211" s="26">
        <f>IFERROR(Tableau17[[#This Row],[2020-T1-MACROGAUCHE]]/Tableau17[[#This Row],[2020-T1-MACROTOTALE]],"")</f>
        <v>0.25</v>
      </c>
      <c r="OR211" s="26">
        <f>IFERROR(Tableau17[[#This Row],[2020-T1-MACROAUTRE]]/Tableau17[[#This Row],[2020-T1-MACROTOTALE]],"")</f>
        <v>0</v>
      </c>
      <c r="OS211" s="26">
        <f>IFERROR(Tableau17[[#This Row],[2017 (L)-T1-MACROEXTRDROITE]]/Tableau17[[#This Row],[2017 (L)-T1-MACROTOTALE]],"")</f>
        <v>0.36950549450549453</v>
      </c>
      <c r="OT211" s="26">
        <f>IFERROR(Tableau17[[#This Row],[2017 (L)-T1-MACRODROITE]]/Tableau17[[#This Row],[2017 (L)-T1-MACROTOTALE]],"")</f>
        <v>0.12225274725274725</v>
      </c>
      <c r="OU211" s="26">
        <f>IFERROR(Tableau17[[#This Row],[2017 (L)-T1-MACROCENTRE]]/Tableau17[[#This Row],[2017 (L)-T1-MACROTOTALE]],"")</f>
        <v>0.29807692307692307</v>
      </c>
      <c r="OV211" s="26">
        <f>IFERROR(Tableau17[[#This Row],[2017 (L)-T1-MACROGAUCHE]]/Tableau17[[#This Row],[2017 (L)-T1-MACROTOTALE]],"")</f>
        <v>0.20467032967032966</v>
      </c>
      <c r="OW211" s="26">
        <f>IFERROR(Tableau17[[#This Row],[2017 (L)-T1-MACROAUTRE]]/Tableau17[[#This Row],[2017 (L)-T1-MACROTOTALE]],"")</f>
        <v>5.4945054945054949E-3</v>
      </c>
      <c r="OX211" s="26">
        <f>IFERROR(Tableau17[[#This Row],[2017 (L)-T2-MACROEXTRDROITE]]/Tableau17[[#This Row],[2017 (L)-T2-MACROTOTALE]],"")</f>
        <v>0.50227617602427921</v>
      </c>
      <c r="OY211" s="26">
        <f>IFERROR(Tableau17[[#This Row],[2017 (L)-T2-MACRODROITE]]/Tableau17[[#This Row],[2017 (L)-T2-MACROTOTALE]],"")</f>
        <v>0</v>
      </c>
      <c r="OZ211" s="26">
        <f>IFERROR(Tableau17[[#This Row],[2017 (L)-T2-MACROCENTRE]]/Tableau17[[#This Row],[2017 (L)-T2-MACROTOTALE]],"")</f>
        <v>0.49772382397572079</v>
      </c>
      <c r="PA211" s="26">
        <f>IFERROR(Tableau17[[#This Row],[2017 (L)-T2-MACROGAUCHE]]/Tableau17[[#This Row],[2017 (L)-T2-MACROTOTALE]],"")</f>
        <v>0</v>
      </c>
      <c r="PB211" s="26">
        <f>IFERROR(Tableau17[[#This Row],[2017 (L)-T2-MACROAUTRE]]/Tableau17[[#This Row],[2017 (L)-T2-MACROTOTALE]],"")</f>
        <v>0</v>
      </c>
      <c r="PC211" s="26">
        <f>IFERROR(Tableau17[[#This Row],[2008_T1_PROCUS]]/Tableau17[[#This Row],[2008_T1_INSCRITS]],0)</f>
        <v>2.0684168655529037E-2</v>
      </c>
      <c r="PD211" s="26">
        <f>IFERROR(Tableau17[[#This Row],[2008_T2_PROCUS]]/Tableau17[[#This Row],[2008_T2_INSCRITS]],0)</f>
        <v>1.5127388535031847E-2</v>
      </c>
      <c r="PE211" s="26">
        <f>Tableau17[[#This Row],[2014_T1_PROCUS]]/Tableau17[[#This Row],[2014_T1_INSCRITS]]</f>
        <v>1.0980966325036604E-2</v>
      </c>
      <c r="PF211" s="26">
        <f>IFERROR(Tableau17[[#This Row],[2014_T2_PROCUS]]/Tableau17[[#This Row],[2014_T2_INSCRITS]],0)</f>
        <v>1.9765739385065886E-2</v>
      </c>
    </row>
    <row r="212" spans="1:422" hidden="1" x14ac:dyDescent="0.2">
      <c r="A212" s="1">
        <v>5</v>
      </c>
      <c r="B212" s="1" t="s">
        <v>316</v>
      </c>
      <c r="C212" s="1" t="s">
        <v>419</v>
      </c>
      <c r="D212" s="1" t="s">
        <v>419</v>
      </c>
      <c r="E212" s="1">
        <v>1066</v>
      </c>
      <c r="F212" s="1">
        <v>5.4203279999999996</v>
      </c>
      <c r="G212" s="1">
        <v>43.269097000000002</v>
      </c>
      <c r="H212" s="3">
        <v>1158</v>
      </c>
      <c r="I212" s="3">
        <v>274</v>
      </c>
      <c r="L212" s="1">
        <v>33</v>
      </c>
      <c r="M212" s="1">
        <v>7</v>
      </c>
      <c r="P212" s="1">
        <v>171</v>
      </c>
      <c r="Q212" s="1">
        <v>18</v>
      </c>
      <c r="R212" s="1">
        <v>86</v>
      </c>
      <c r="S212" s="1">
        <v>38</v>
      </c>
      <c r="T212" s="1">
        <v>25</v>
      </c>
      <c r="U212" s="1">
        <v>378</v>
      </c>
      <c r="V212" s="1">
        <v>1098</v>
      </c>
      <c r="W212" s="1">
        <v>625</v>
      </c>
      <c r="X212" s="1">
        <v>12</v>
      </c>
      <c r="Y212" s="2">
        <v>0.56921675999999999</v>
      </c>
      <c r="Z212" s="1">
        <v>1097</v>
      </c>
      <c r="AA212" s="1">
        <v>676</v>
      </c>
      <c r="AB212" s="1">
        <v>8</v>
      </c>
      <c r="AC212" s="2">
        <v>0.61622606999999996</v>
      </c>
      <c r="AD212" s="1">
        <v>1158</v>
      </c>
      <c r="AE212" s="1">
        <v>385</v>
      </c>
      <c r="AF212" s="2">
        <v>0.33246977999999999</v>
      </c>
      <c r="AG212" s="1">
        <f t="shared" si="3"/>
        <v>274</v>
      </c>
      <c r="AH212" s="1">
        <v>1031</v>
      </c>
      <c r="AI212" s="1">
        <v>623</v>
      </c>
      <c r="AJ212" s="1">
        <v>8</v>
      </c>
      <c r="AK212" s="2">
        <v>0.60426769999999996</v>
      </c>
      <c r="AL212" s="1">
        <v>1031</v>
      </c>
      <c r="AM212" s="1">
        <v>662</v>
      </c>
      <c r="AN212" s="1">
        <v>9</v>
      </c>
      <c r="AO212" s="2">
        <v>0.64209505</v>
      </c>
      <c r="AP212" s="1">
        <v>1111</v>
      </c>
      <c r="AQ212" s="1">
        <v>524</v>
      </c>
      <c r="AR212" s="2">
        <v>0.47164716000000001</v>
      </c>
      <c r="AS212" s="1">
        <v>1111</v>
      </c>
      <c r="AT212" s="1">
        <v>585</v>
      </c>
      <c r="AU212" s="2">
        <v>0.52655266000000001</v>
      </c>
      <c r="AV212" s="1">
        <v>1122</v>
      </c>
      <c r="AW212" s="1">
        <v>519</v>
      </c>
      <c r="AX212" s="2">
        <v>0.46256683999999998</v>
      </c>
      <c r="AY212" s="1">
        <v>1122</v>
      </c>
      <c r="AZ212" s="1">
        <v>445</v>
      </c>
      <c r="BA212" s="2">
        <v>0.39661319</v>
      </c>
      <c r="BB212" s="1">
        <v>1120</v>
      </c>
      <c r="BC212" s="1">
        <v>881</v>
      </c>
      <c r="BD212" s="2">
        <v>0.78660713999999998</v>
      </c>
      <c r="BE212" s="1">
        <v>1120</v>
      </c>
      <c r="BF212" s="1">
        <v>826</v>
      </c>
      <c r="BG212" s="2">
        <v>0.73750000000000004</v>
      </c>
      <c r="BH212" s="1">
        <v>1157</v>
      </c>
      <c r="BI212" s="1">
        <v>558</v>
      </c>
      <c r="BJ212" s="2">
        <v>0.48228176</v>
      </c>
      <c r="BK212" s="1">
        <v>26</v>
      </c>
      <c r="BN212" s="1">
        <v>32</v>
      </c>
      <c r="BO212" s="1">
        <v>53</v>
      </c>
      <c r="BP212" s="1">
        <v>314</v>
      </c>
      <c r="BQ212" s="1">
        <v>186</v>
      </c>
      <c r="BR212" s="1">
        <v>611</v>
      </c>
      <c r="BT212" s="1">
        <v>252</v>
      </c>
      <c r="BU212" s="1">
        <v>389</v>
      </c>
      <c r="BW212" s="1">
        <v>641</v>
      </c>
      <c r="BX212" s="1">
        <v>11</v>
      </c>
      <c r="BZ212" s="1">
        <v>18</v>
      </c>
      <c r="CB212" s="1">
        <v>45</v>
      </c>
      <c r="CC212" s="1">
        <v>180</v>
      </c>
      <c r="CD212" s="1">
        <v>287</v>
      </c>
      <c r="CE212" s="1">
        <v>56</v>
      </c>
      <c r="CF212" s="1">
        <v>597</v>
      </c>
      <c r="CG212" s="1">
        <v>189</v>
      </c>
      <c r="CH212" s="1">
        <v>351</v>
      </c>
      <c r="CI212" s="1">
        <v>112</v>
      </c>
      <c r="CJ212" s="1">
        <v>652</v>
      </c>
      <c r="CM212" s="1">
        <v>8</v>
      </c>
      <c r="CN212" s="1">
        <v>12</v>
      </c>
      <c r="CO212" s="1">
        <v>78</v>
      </c>
      <c r="CP212" s="1">
        <v>199</v>
      </c>
      <c r="CQ212" s="1">
        <v>27</v>
      </c>
      <c r="CT212" s="1">
        <v>170</v>
      </c>
      <c r="CW212" s="1">
        <v>494</v>
      </c>
      <c r="CY212" s="1">
        <v>220</v>
      </c>
      <c r="DA212" s="1">
        <v>310</v>
      </c>
      <c r="DC212" s="1">
        <v>530</v>
      </c>
      <c r="DD212" s="1">
        <v>24</v>
      </c>
      <c r="DE212" s="1">
        <v>2</v>
      </c>
      <c r="DF212" s="1">
        <v>5</v>
      </c>
      <c r="DG212" s="1">
        <v>0</v>
      </c>
      <c r="DI212" s="1">
        <v>18</v>
      </c>
      <c r="DJ212" s="1">
        <v>5</v>
      </c>
      <c r="DK212" s="1">
        <v>4</v>
      </c>
      <c r="DL212" s="1">
        <v>56</v>
      </c>
      <c r="DM212" s="1">
        <v>108</v>
      </c>
      <c r="DN212" s="1">
        <v>140</v>
      </c>
      <c r="DO212" s="1">
        <v>150</v>
      </c>
      <c r="DP212" s="1">
        <v>0</v>
      </c>
      <c r="DU212" s="1">
        <v>512</v>
      </c>
      <c r="DX212" s="1">
        <v>234</v>
      </c>
      <c r="DY212" s="1">
        <v>171</v>
      </c>
      <c r="EA212" s="1">
        <v>405</v>
      </c>
      <c r="EB212" s="1">
        <v>2</v>
      </c>
      <c r="EC212" s="1">
        <v>4</v>
      </c>
      <c r="ED212" s="1">
        <v>0</v>
      </c>
      <c r="EE212" s="1">
        <v>31</v>
      </c>
      <c r="EF212" s="1">
        <v>210</v>
      </c>
      <c r="EG212" s="1">
        <v>25</v>
      </c>
      <c r="EH212" s="1">
        <v>3</v>
      </c>
      <c r="EI212" s="1">
        <v>259</v>
      </c>
      <c r="EJ212" s="1">
        <v>166</v>
      </c>
      <c r="EK212" s="1">
        <v>157</v>
      </c>
      <c r="EL212" s="1">
        <v>5</v>
      </c>
      <c r="EM212" s="1">
        <v>862</v>
      </c>
      <c r="EN212" s="1">
        <v>328</v>
      </c>
      <c r="EO212" s="1">
        <v>398</v>
      </c>
      <c r="EP212" s="1">
        <v>726</v>
      </c>
      <c r="EQ212" s="1">
        <v>0</v>
      </c>
      <c r="ER212" s="1">
        <v>1</v>
      </c>
      <c r="ES212" s="1">
        <v>5</v>
      </c>
      <c r="ET212" s="1">
        <v>34</v>
      </c>
      <c r="EU212" s="1">
        <v>0</v>
      </c>
      <c r="EV212" s="1">
        <v>190</v>
      </c>
      <c r="EW212" s="1">
        <v>47</v>
      </c>
      <c r="EX212" s="1">
        <v>3</v>
      </c>
      <c r="EY212" s="1">
        <v>10</v>
      </c>
      <c r="EZ212" s="1">
        <v>19</v>
      </c>
      <c r="FA212" s="1">
        <v>0</v>
      </c>
      <c r="FB212" s="1">
        <v>0</v>
      </c>
      <c r="FC212" s="1">
        <v>0</v>
      </c>
      <c r="FD212" s="1">
        <v>0</v>
      </c>
      <c r="FE212" s="1">
        <v>0</v>
      </c>
      <c r="FF212" s="1">
        <v>0</v>
      </c>
      <c r="FG212" s="1">
        <v>0</v>
      </c>
      <c r="FH212" s="1">
        <v>17</v>
      </c>
      <c r="FI212" s="1">
        <v>1</v>
      </c>
      <c r="FJ212" s="1">
        <v>20</v>
      </c>
      <c r="FK212" s="1">
        <v>3</v>
      </c>
      <c r="FL212" s="1">
        <v>0</v>
      </c>
      <c r="FM212" s="1">
        <v>49</v>
      </c>
      <c r="FN212" s="1">
        <v>16</v>
      </c>
      <c r="FO212" s="1">
        <v>5</v>
      </c>
      <c r="FP212" s="1">
        <v>109</v>
      </c>
      <c r="FQ212" s="1">
        <v>1</v>
      </c>
      <c r="FR212" s="1">
        <f>SUM(Tableau17[[#This Row],[2019-T1-ALEXANDRE Audric]:[2019-T1-MARIE Florie]])</f>
        <v>530</v>
      </c>
      <c r="FS212" s="1">
        <v>53</v>
      </c>
      <c r="FT212" s="1">
        <v>340</v>
      </c>
      <c r="FU212" s="1">
        <v>0</v>
      </c>
      <c r="FV212" s="1">
        <v>218</v>
      </c>
      <c r="FW212" s="1">
        <v>0</v>
      </c>
      <c r="FX212" s="1">
        <v>611</v>
      </c>
      <c r="FY212" s="1">
        <v>0</v>
      </c>
      <c r="FZ212" s="1">
        <v>389</v>
      </c>
      <c r="GA212" s="1">
        <v>0</v>
      </c>
      <c r="GB212" s="1">
        <v>252</v>
      </c>
      <c r="GC212" s="1">
        <v>0</v>
      </c>
      <c r="GD212" s="1">
        <v>641</v>
      </c>
      <c r="GE212" s="1">
        <v>180</v>
      </c>
      <c r="GF212" s="1">
        <v>287</v>
      </c>
      <c r="GG212" s="1">
        <v>11</v>
      </c>
      <c r="GH212" s="1">
        <v>119</v>
      </c>
      <c r="GI212" s="1">
        <v>0</v>
      </c>
      <c r="GJ212" s="1">
        <v>597</v>
      </c>
      <c r="GK212" s="1">
        <v>189</v>
      </c>
      <c r="GL212" s="1">
        <v>351</v>
      </c>
      <c r="GM212" s="1">
        <v>0</v>
      </c>
      <c r="GN212" s="1">
        <v>112</v>
      </c>
      <c r="GO212" s="1">
        <v>0</v>
      </c>
      <c r="GP212" s="1">
        <v>652</v>
      </c>
      <c r="GQ212" s="1">
        <v>199</v>
      </c>
      <c r="GR212" s="1">
        <v>178</v>
      </c>
      <c r="GS212" s="1">
        <v>27</v>
      </c>
      <c r="GT212" s="1">
        <v>90</v>
      </c>
      <c r="GU212" s="1">
        <v>0</v>
      </c>
      <c r="GV212" s="1">
        <v>494</v>
      </c>
      <c r="GW212" s="1">
        <v>220</v>
      </c>
      <c r="GX212" s="1">
        <v>310</v>
      </c>
      <c r="GY212" s="1">
        <v>0</v>
      </c>
      <c r="GZ212" s="1">
        <v>0</v>
      </c>
      <c r="HA212" s="1">
        <v>0</v>
      </c>
      <c r="HB212" s="1">
        <v>530</v>
      </c>
      <c r="HC212" s="1">
        <v>294</v>
      </c>
      <c r="HD212" s="1">
        <v>210</v>
      </c>
      <c r="HE212" s="1">
        <v>157</v>
      </c>
      <c r="HF212" s="1">
        <v>198</v>
      </c>
      <c r="HG212" s="1">
        <v>3</v>
      </c>
      <c r="HH212" s="1">
        <v>862</v>
      </c>
      <c r="HI212" s="1">
        <v>328</v>
      </c>
      <c r="HJ212" s="1">
        <v>0</v>
      </c>
      <c r="HK212" s="1">
        <v>398</v>
      </c>
      <c r="HL212" s="1">
        <v>0</v>
      </c>
      <c r="HM212" s="1">
        <v>0</v>
      </c>
      <c r="HN212" s="1">
        <v>726</v>
      </c>
      <c r="HO212" s="1">
        <v>218</v>
      </c>
      <c r="HP212" s="1">
        <v>63</v>
      </c>
      <c r="HQ212" s="1">
        <v>109</v>
      </c>
      <c r="HR212" s="1">
        <v>126</v>
      </c>
      <c r="HS212" s="1">
        <v>27</v>
      </c>
      <c r="HT212" s="1">
        <v>543</v>
      </c>
      <c r="HU212" s="1">
        <v>86</v>
      </c>
      <c r="HV212" s="1">
        <v>204</v>
      </c>
      <c r="HW212" s="1">
        <v>18</v>
      </c>
      <c r="HX212" s="1">
        <v>70</v>
      </c>
      <c r="HY212" s="1">
        <v>0</v>
      </c>
      <c r="HZ212" s="1">
        <v>378</v>
      </c>
      <c r="IA212" s="1">
        <v>118</v>
      </c>
      <c r="IB212" s="1">
        <v>140</v>
      </c>
      <c r="IC212" s="1">
        <v>150</v>
      </c>
      <c r="ID212" s="1">
        <v>102</v>
      </c>
      <c r="IE212" s="1">
        <v>2</v>
      </c>
      <c r="IF212" s="1">
        <v>512</v>
      </c>
      <c r="IG212" s="1">
        <v>0</v>
      </c>
      <c r="IH212" s="1">
        <v>234</v>
      </c>
      <c r="II212" s="1">
        <v>171</v>
      </c>
      <c r="IJ212" s="1">
        <v>0</v>
      </c>
      <c r="IK212" s="1">
        <v>0</v>
      </c>
      <c r="IL212" s="1">
        <v>405</v>
      </c>
      <c r="IM212" s="26">
        <f>IFERROR(Tableau17[[#This Row],[LDIV]]/Tableau17[[#This Row],[Total général]],"")</f>
        <v>0</v>
      </c>
      <c r="IN212" s="26">
        <f>IFERROR(Tableau17[[#This Row],[LDVC]]/Tableau17[[#This Row],[Total général]],"")</f>
        <v>0</v>
      </c>
      <c r="IO212" s="26">
        <f>IFERROR(Tableau17[[#This Row],[LDVD]]/Tableau17[[#This Row],[Total général]],"")</f>
        <v>8.7301587301587297E-2</v>
      </c>
      <c r="IP212" s="26">
        <f>IFERROR(Tableau17[[#This Row],[LDVG]]/Tableau17[[#This Row],[Total général]],"")</f>
        <v>1.8518518518518517E-2</v>
      </c>
      <c r="IQ212" s="26">
        <f>IFERROR(Tableau17[[#This Row],[LEXD]]/Tableau17[[#This Row],[Total général]],"")</f>
        <v>0</v>
      </c>
      <c r="IR212" s="26">
        <f>IFERROR(Tableau17[[#This Row],[LEXG]]/Tableau17[[#This Row],[Total général]],"")</f>
        <v>0</v>
      </c>
      <c r="IS212" s="26">
        <f>IFERROR(Tableau17[[#This Row],[LLR]]/Tableau17[[#This Row],[Total général]],"")</f>
        <v>0.45238095238095238</v>
      </c>
      <c r="IT212" s="26">
        <f>IFERROR(Tableau17[[#This Row],[LREM]]/Tableau17[[#This Row],[Total général]],"")</f>
        <v>4.7619047619047616E-2</v>
      </c>
      <c r="IU212" s="26">
        <f>IFERROR(Tableau17[[#This Row],[LRN]]/Tableau17[[#This Row],[Total général]],"")</f>
        <v>0.2275132275132275</v>
      </c>
      <c r="IV212" s="26">
        <f>IFERROR(Tableau17[[#This Row],[LUG]]/Tableau17[[#This Row],[Total général]],"")</f>
        <v>0.10052910052910052</v>
      </c>
      <c r="IW212" s="26">
        <f>IFERROR(Tableau17[[#This Row],[LVEC]]/Tableau17[[#This Row],[Total général]],"")</f>
        <v>6.6137566137566134E-2</v>
      </c>
      <c r="IX212" s="26">
        <f>IFERROR(Tableau17[[#This Row],[2008-T1-LCMD]]/Tableau17[[#This Row],[2008-T1-TOTAL]],"")</f>
        <v>4.2553191489361701E-2</v>
      </c>
      <c r="IY212" s="26">
        <f>IFERROR(Tableau17[[#This Row],[2008-T1-LDVD]]/Tableau17[[#This Row],[2008-T1-TOTAL]],"")</f>
        <v>0</v>
      </c>
      <c r="IZ212" s="26">
        <f>IFERROR(Tableau17[[#This Row],[2008-T1-LEXD]]/Tableau17[[#This Row],[2008-T1-TOTAL]],"")</f>
        <v>0</v>
      </c>
      <c r="JA212" s="26">
        <f>IFERROR(Tableau17[[#This Row],[2008-T1-LEXG]]/Tableau17[[#This Row],[2008-T1-TOTAL]],"")</f>
        <v>5.2373158756137482E-2</v>
      </c>
      <c r="JB212" s="26">
        <f>IFERROR(Tableau17[[#This Row],[2008-T1-LFN]]/Tableau17[[#This Row],[2008-T1-TOTAL]],"")</f>
        <v>8.6743044189852694E-2</v>
      </c>
      <c r="JC212" s="26">
        <f>IFERROR(Tableau17[[#This Row],[2008-T1-LMAJ]]/Tableau17[[#This Row],[2008-T1-TOTAL]],"")</f>
        <v>0.51391162029459903</v>
      </c>
      <c r="JD212" s="26">
        <f>IFERROR(Tableau17[[#This Row],[2008-T1-LUG]]/Tableau17[[#This Row],[2008-T1-TOTAL]],"")</f>
        <v>0.30441898527004913</v>
      </c>
      <c r="JE212" s="26">
        <f>IFERROR(Tableau17[[#This Row],[2008-T2-LFN]]/Tableau17[[#This Row],[2008-T2-TOTAL]],"")</f>
        <v>0</v>
      </c>
      <c r="JF212" s="26">
        <f>IFERROR(Tableau17[[#This Row],[2008-T2-LGC]]/Tableau17[[#This Row],[2008-T2-TOTAL]],"")</f>
        <v>0.39313572542901715</v>
      </c>
      <c r="JG212" s="26">
        <f>IFERROR(Tableau17[[#This Row],[2008-T2-LMAJ]]/Tableau17[[#This Row],[2008-T2-TOTAL]],"")</f>
        <v>0.6068642745709828</v>
      </c>
      <c r="JH212" s="26">
        <f>IFERROR(Tableau17[[#This Row],[2008-T2-LUG]]/Tableau17[[#This Row],[2008-T2-TOTAL]],"")</f>
        <v>0</v>
      </c>
      <c r="JI212" s="26">
        <f>IFERROR(Tableau17[[#This Row],[2014-T1-LDIV]]/Tableau17[[#This Row],[2014-T1-TOTAL]],"")</f>
        <v>1.8425460636515914E-2</v>
      </c>
      <c r="JJ212" s="26">
        <f>IFERROR(Tableau17[[#This Row],[2014-T1-LDVD]]/Tableau17[[#This Row],[2014-T1-TOTAL]],"")</f>
        <v>0</v>
      </c>
      <c r="JK212" s="26">
        <f>IFERROR(Tableau17[[#This Row],[2014-T1-LDVG]]/Tableau17[[#This Row],[2014-T1-TOTAL]],"")</f>
        <v>3.015075376884422E-2</v>
      </c>
      <c r="JL212" s="26">
        <f>IFERROR(Tableau17[[#This Row],[2014-T1-LEXG]]/Tableau17[[#This Row],[2014-T1-TOTAL]],"")</f>
        <v>0</v>
      </c>
      <c r="JM212" s="26">
        <f>IFERROR(Tableau17[[#This Row],[2014-T1-LFG]]/Tableau17[[#This Row],[2014-T1-TOTAL]],"")</f>
        <v>7.5376884422110546E-2</v>
      </c>
      <c r="JN212" s="26">
        <f>IFERROR(Tableau17[[#This Row],[2014-T1-LFN]]/Tableau17[[#This Row],[2014-T1-TOTAL]],"")</f>
        <v>0.30150753768844218</v>
      </c>
      <c r="JO212" s="26">
        <f>IFERROR(Tableau17[[#This Row],[2014-T1-LUD]]/Tableau17[[#This Row],[2014-T1-TOTAL]],"")</f>
        <v>0.48073701842546063</v>
      </c>
      <c r="JP212" s="26">
        <f>IFERROR(Tableau17[[#This Row],[2014-T1-LUG]]/Tableau17[[#This Row],[2014-T1-TOTAL]],"")</f>
        <v>9.380234505862646E-2</v>
      </c>
      <c r="JQ212" s="26">
        <f>IFERROR(Tableau17[[#This Row],[2014-T2-LFN]]/Tableau17[[#This Row],[2014-T2-TOTAL]],"")</f>
        <v>0.28987730061349692</v>
      </c>
      <c r="JR212" s="26">
        <f>IFERROR(Tableau17[[#This Row],[2014-T2-LUD]]/Tableau17[[#This Row],[2014-T2-TOTAL]],"")</f>
        <v>0.53834355828220859</v>
      </c>
      <c r="JS212" s="26">
        <f>IFERROR(Tableau17[[#This Row],[2014-T2-LUG]]/Tableau17[[#This Row],[2014-T2-TOTAL]],"")</f>
        <v>0.17177914110429449</v>
      </c>
      <c r="JT212" s="26">
        <f>IFERROR(Tableau17[[#This Row],[2015-T1-BC-DIV]]/Tableau17[[#This Row],[2015-T1-TOTAL]],"")</f>
        <v>0</v>
      </c>
      <c r="JU212" s="26">
        <f>IFERROR(Tableau17[[#This Row],[2015-T1-BC-DLF]]/Tableau17[[#This Row],[2015-T1-TOTAL]],"")</f>
        <v>0</v>
      </c>
      <c r="JV212" s="26">
        <f>IFERROR(Tableau17[[#This Row],[2015-T1-BC-DVD]]/Tableau17[[#This Row],[2015-T1-TOTAL]],"")</f>
        <v>1.6194331983805668E-2</v>
      </c>
      <c r="JW212" s="26">
        <f>IFERROR(Tableau17[[#This Row],[2015-T1-BC-DVG]]/Tableau17[[#This Row],[2015-T1-TOTAL]],"")</f>
        <v>2.4291497975708502E-2</v>
      </c>
      <c r="JX212" s="26">
        <f>IFERROR(Tableau17[[#This Row],[2015-T1-BC-FG]]/Tableau17[[#This Row],[2015-T1-TOTAL]],"")</f>
        <v>0.15789473684210525</v>
      </c>
      <c r="JY212" s="26">
        <f>IFERROR(Tableau17[[#This Row],[2015-T1-BC-FN]]/Tableau17[[#This Row],[2015-T1-TOTAL]],"")</f>
        <v>0.40283400809716602</v>
      </c>
      <c r="JZ212" s="26">
        <f>IFERROR(Tableau17[[#This Row],[2015-T1-BC-MDM]]/Tableau17[[#This Row],[2015-T1-TOTAL]],"")</f>
        <v>5.4655870445344132E-2</v>
      </c>
      <c r="KA212" s="26">
        <f>IFERROR(Tableau17[[#This Row],[2015-T1-BC-RDG]]/Tableau17[[#This Row],[2015-T1-TOTAL]],"")</f>
        <v>0</v>
      </c>
      <c r="KB212" s="26">
        <f>IFERROR(Tableau17[[#This Row],[2015-T1-BC-SOC]]/Tableau17[[#This Row],[2015-T1-TOTAL]],"")</f>
        <v>0</v>
      </c>
      <c r="KC212" s="26">
        <f>IFERROR(Tableau17[[#This Row],[2015-T1-BC-UD]]/Tableau17[[#This Row],[2015-T1-TOTAL]],"")</f>
        <v>0.34412955465587042</v>
      </c>
      <c r="KD212" s="26">
        <f>IFERROR(Tableau17[[#This Row],[2015-T1-BC-UG]]/Tableau17[[#This Row],[2015-T1-TOTAL]],"")</f>
        <v>0</v>
      </c>
      <c r="KE212" s="26">
        <f>IFERROR(Tableau17[[#This Row],[2015-T1-BC-VEC]]/Tableau17[[#This Row],[2015-T1-TOTAL]],"")</f>
        <v>0</v>
      </c>
      <c r="KF212" s="26">
        <f>IFERROR(Tableau17[[#This Row],[2015-T2-BC-DVG]]/Tableau17[[#This Row],[2015-T2-TOTAL]],"")</f>
        <v>0</v>
      </c>
      <c r="KG212" s="26">
        <f>IFERROR(Tableau17[[#This Row],[2015-T2-BC-FN]]/Tableau17[[#This Row],[2015-T2-TOTAL]],"")</f>
        <v>0.41509433962264153</v>
      </c>
      <c r="KH212" s="26">
        <f>IFERROR(Tableau17[[#This Row],[2015-T2-BC-SOC]]/Tableau17[[#This Row],[2015-T2-TOTAL]],"")</f>
        <v>0</v>
      </c>
      <c r="KI212" s="26">
        <f>IFERROR(Tableau17[[#This Row],[2015-T2-BC-UD]]/Tableau17[[#This Row],[2015-T2-TOTAL]],"")</f>
        <v>0.58490566037735847</v>
      </c>
      <c r="KJ212" s="26">
        <f>IFERROR(Tableau17[[#This Row],[2015-T2-BC-UG]]/Tableau17[[#This Row],[2015-T2-TOTAL]],"")</f>
        <v>0</v>
      </c>
      <c r="KK212" s="26">
        <f>IFERROR(Tableau17[[#This Row],[2017 (L)-T1-COM]]/Tableau17[[#This Row],[2017 (L)-T1-TOTAL]],"")</f>
        <v>4.6875E-2</v>
      </c>
      <c r="KL212" s="26">
        <f>IFERROR(Tableau17[[#This Row],[2017 (L)-T1-DIV]]/Tableau17[[#This Row],[2017 (L)-T1-TOTAL]],"")</f>
        <v>3.90625E-3</v>
      </c>
      <c r="KM212" s="26">
        <f>IFERROR(Tableau17[[#This Row],[2017 (L)-T1-DLF]]/Tableau17[[#This Row],[2017 (L)-T1-TOTAL]],"")</f>
        <v>9.765625E-3</v>
      </c>
      <c r="KN212" s="26">
        <f>IFERROR(Tableau17[[#This Row],[2017 (L)-T1-DVD]]/Tableau17[[#This Row],[2017 (L)-T1-TOTAL]],"")</f>
        <v>0</v>
      </c>
      <c r="KO212" s="26">
        <f>IFERROR(Tableau17[[#This Row],[2017 (L)-T1-DVG]]/Tableau17[[#This Row],[2017 (L)-T1-TOTAL]],"")</f>
        <v>0</v>
      </c>
      <c r="KP212" s="26">
        <f>IFERROR(Tableau17[[#This Row],[2017 (L)-T1-ECO]]/Tableau17[[#This Row],[2017 (L)-T1-TOTAL]],"")</f>
        <v>3.515625E-2</v>
      </c>
      <c r="KQ212" s="26">
        <f>IFERROR(Tableau17[[#This Row],[2017 (L)-T1-EXD]]/Tableau17[[#This Row],[2017 (L)-T1-TOTAL]],"")</f>
        <v>9.765625E-3</v>
      </c>
      <c r="KR212" s="26">
        <f>IFERROR(Tableau17[[#This Row],[2017 (L)-T1-EXG]]/Tableau17[[#This Row],[2017 (L)-T1-TOTAL]],"")</f>
        <v>7.8125E-3</v>
      </c>
      <c r="KS212" s="26">
        <f>IFERROR(Tableau17[[#This Row],[2017 (L)-T1-FI]]/Tableau17[[#This Row],[2017 (L)-T1-TOTAL]],"")</f>
        <v>0.109375</v>
      </c>
      <c r="KT212" s="26">
        <f>IFERROR(Tableau17[[#This Row],[2017 (L)-T1-FN]]/Tableau17[[#This Row],[2017 (L)-T1-TOTAL]],"")</f>
        <v>0.2109375</v>
      </c>
      <c r="KU212" s="26">
        <f>IFERROR(Tableau17[[#This Row],[2017 (L)-T1-LR]]/Tableau17[[#This Row],[2017 (L)-T1-TOTAL]],"")</f>
        <v>0.2734375</v>
      </c>
      <c r="KV212" s="26">
        <f>IFERROR(Tableau17[[#This Row],[2017 (L)-T1-MDM]]/Tableau17[[#This Row],[2017 (L)-T1-TOTAL]],"")</f>
        <v>0.29296875</v>
      </c>
      <c r="KW212" s="26">
        <f>IFERROR(Tableau17[[#This Row],[2017 (L)-T1-RDG]]/Tableau17[[#This Row],[2017 (L)-T1-TOTAL]],"")</f>
        <v>0</v>
      </c>
      <c r="KX212" s="26">
        <f>IFERROR(Tableau17[[#This Row],[2017 (L)-T1-REG]]/Tableau17[[#This Row],[2017 (L)-T1-TOTAL]],"")</f>
        <v>0</v>
      </c>
      <c r="KY212" s="26">
        <f>IFERROR(Tableau17[[#This Row],[2017 (L)-T1-REM]]/Tableau17[[#This Row],[2017 (L)-T1-TOTAL]],"")</f>
        <v>0</v>
      </c>
      <c r="KZ212" s="26">
        <f>IFERROR(Tableau17[[#This Row],[2017 (L)-T1-SOC]]/Tableau17[[#This Row],[2017 (L)-T1-TOTAL]],"")</f>
        <v>0</v>
      </c>
      <c r="LA212" s="26">
        <f>IFERROR(Tableau17[[#This Row],[2017 (L)-T1-UDI]]/Tableau17[[#This Row],[2017 (L)-T1-TOTAL]],"")</f>
        <v>0</v>
      </c>
      <c r="LB212" s="26">
        <f>IFERROR(Tableau17[[#This Row],[2017 (L)-T2-FI]]/Tableau17[[#This Row],[2017 (L)-T2-TOTAL]],"")</f>
        <v>0</v>
      </c>
      <c r="LC212" s="26">
        <f>IFERROR(Tableau17[[#This Row],[2017 (L)-T2-FN]]/Tableau17[[#This Row],[2017 (L)-T2-TOTAL]],"")</f>
        <v>0</v>
      </c>
      <c r="LD212" s="26">
        <f>IFERROR(Tableau17[[#This Row],[2017 (L)-T2-LR]]/Tableau17[[#This Row],[2017 (L)-T2-TOTAL]],"")</f>
        <v>0.57777777777777772</v>
      </c>
      <c r="LE212" s="26">
        <f>IFERROR(Tableau17[[#This Row],[2017 (L)-T2-MDM]]/Tableau17[[#This Row],[2017 (L)-T2-TOTAL]],"")</f>
        <v>0.42222222222222222</v>
      </c>
      <c r="LF212" s="26">
        <f>IFERROR(Tableau17[[#This Row],[2017 (L)-T2-REM]]/Tableau17[[#This Row],[2017 (L)-T2-TOTAL]],"")</f>
        <v>0</v>
      </c>
      <c r="LG212" s="26">
        <f>IFERROR(Tableau17[[#This Row],[2017-T1-ARTHAUD Nathalie]]/Tableau17[[#This Row],[2017-T1-TOTAL]],"")</f>
        <v>2.3201856148491878E-3</v>
      </c>
      <c r="LH212" s="26">
        <f>IFERROR(Tableau17[[#This Row],[2017-T1-ASSELINEAU Fran]]/Tableau17[[#This Row],[2017-T1-TOTAL]],"")</f>
        <v>4.6403712296983757E-3</v>
      </c>
      <c r="LI212" s="26">
        <f>IFERROR(Tableau17[[#This Row],[2017-T1-CHEMINADE Jacques]]/Tableau17[[#This Row],[2017-T1-TOTAL]],"")</f>
        <v>0</v>
      </c>
      <c r="LJ212" s="26">
        <f>IFERROR(Tableau17[[#This Row],[2017-T1-DUPONT-AIGNAN Nicolas]]/Tableau17[[#This Row],[2017-T1-TOTAL]],"")</f>
        <v>3.5962877030162411E-2</v>
      </c>
      <c r="LK212" s="26">
        <f>IFERROR(Tableau17[[#This Row],[2017-T1-FILLON Fran]]/Tableau17[[#This Row],[2017-T1-TOTAL]],"")</f>
        <v>0.24361948955916474</v>
      </c>
      <c r="LL212" s="26">
        <f>IFERROR(Tableau17[[#This Row],[2017-T1-HAMON Beno]]/Tableau17[[#This Row],[2017-T1-TOTAL]],"")</f>
        <v>2.9002320185614848E-2</v>
      </c>
      <c r="LM212" s="26">
        <f>IFERROR(Tableau17[[#This Row],[2017-T1-LASSALLE Jean]]/Tableau17[[#This Row],[2017-T1-TOTAL]],"")</f>
        <v>3.4802784222737818E-3</v>
      </c>
      <c r="LN212" s="26">
        <f>IFERROR(Tableau17[[#This Row],[2017-T1-LE PEN Marine]]/Tableau17[[#This Row],[2017-T1-TOTAL]],"")</f>
        <v>0.30046403712296982</v>
      </c>
      <c r="LO212" s="26">
        <f>IFERROR(Tableau17[[#This Row],[2017-T1-M Jean-Luc]]/Tableau17[[#This Row],[2017-T1-TOTAL]],"")</f>
        <v>0.1925754060324826</v>
      </c>
      <c r="LP212" s="26">
        <f>IFERROR(Tableau17[[#This Row],[2017-T1-MACRON Emmanuel]]/Tableau17[[#This Row],[2017-T1-TOTAL]],"")</f>
        <v>0.18213457076566125</v>
      </c>
      <c r="LQ212" s="26">
        <f>IFERROR(Tableau17[[#This Row],[2017-T1-POUTOU Philippe]]/Tableau17[[#This Row],[2017-T1-TOTAL]],"")</f>
        <v>5.8004640371229696E-3</v>
      </c>
      <c r="LR212" s="26">
        <f>IFERROR(Tableau17[[#This Row],[2017-T2-LE PEN Marine]]/Tableau17[[#This Row],[2017-T2-TOTAL]],"")</f>
        <v>0.45179063360881544</v>
      </c>
      <c r="LS212" s="26">
        <f>IFERROR(Tableau17[[#This Row],[2017-T2-MACRON Emmanuel]]/Tableau17[[#This Row],[2017-T2-TOTAL]],"")</f>
        <v>0.54820936639118456</v>
      </c>
      <c r="LT212" s="26">
        <f>IFERROR(Tableau17[[#This Row],[2019-T1-ALEXANDRE Audric]]/Tableau17[[#This Row],[2019-T1-TOTAL]],"")</f>
        <v>0</v>
      </c>
      <c r="LU212" s="26">
        <f>IFERROR(Tableau17[[#This Row],[2019-T1-ARTHAUD Nathalie]]/Tableau17[[#This Row],[2019-T1-TOTAL]],"")</f>
        <v>1.8867924528301887E-3</v>
      </c>
      <c r="LV212" s="26">
        <f>IFERROR(Tableau17[[#This Row],[2019-T1-ASSELINEAU François]]/Tableau17[[#This Row],[2019-T1-TOTAL]],"")</f>
        <v>9.433962264150943E-3</v>
      </c>
      <c r="LW212" s="26">
        <f>IFERROR(Tableau17[[#This Row],[2019-T1-AUBRY Manon]]/Tableau17[[#This Row],[2019-T1-TOTAL]],"")</f>
        <v>6.4150943396226415E-2</v>
      </c>
      <c r="LX212" s="26">
        <f>IFERROR(Tableau17[[#This Row],[2019-T1-AZERGUI Nagib]]/Tableau17[[#This Row],[2019-T1-TOTAL]],"")</f>
        <v>0</v>
      </c>
      <c r="LY212" s="26">
        <f>IFERROR(Tableau17[[#This Row],[2019-T1-BARDELLA Jordan]]/Tableau17[[#This Row],[2019-T1-TOTAL]],"")</f>
        <v>0.35849056603773582</v>
      </c>
      <c r="LZ212" s="26">
        <f>IFERROR(Tableau17[[#This Row],[2019-T1-BELLAMY François-Xavier]]/Tableau17[[#This Row],[2019-T1-TOTAL]],"")</f>
        <v>8.8679245283018862E-2</v>
      </c>
      <c r="MA212" s="26">
        <f>IFERROR(Tableau17[[#This Row],[2019-T1-BIDOU Olivier]]/Tableau17[[#This Row],[2019-T1-TOTAL]],"")</f>
        <v>5.6603773584905656E-3</v>
      </c>
      <c r="MB212" s="26">
        <f>IFERROR(Tableau17[[#This Row],[2019-T1-BOURG Dominique]]/Tableau17[[#This Row],[2019-T1-TOTAL]],"")</f>
        <v>1.8867924528301886E-2</v>
      </c>
      <c r="MC212" s="26">
        <f>IFERROR(Tableau17[[#This Row],[2019-T1-BROSSAT Ian]]/Tableau17[[#This Row],[2019-T1-TOTAL]],"")</f>
        <v>3.5849056603773584E-2</v>
      </c>
      <c r="MD212" s="26">
        <f>IFERROR(Tableau17[[#This Row],[2019-T1-CAILLAUD Sophie]]/Tableau17[[#This Row],[2019-T1-TOTAL]],"")</f>
        <v>0</v>
      </c>
      <c r="ME212" s="26">
        <f>IFERROR(Tableau17[[#This Row],[2019-T1-CAMUS Renaud]]/Tableau17[[#This Row],[2019-T1-TOTAL]],"")</f>
        <v>0</v>
      </c>
      <c r="MF212" s="26">
        <f>IFERROR(Tableau17[[#This Row],[2019-T1-CHALENÇON Christophe]]/Tableau17[[#This Row],[2019-T1-TOTAL]],"")</f>
        <v>0</v>
      </c>
      <c r="MG212" s="26">
        <f>IFERROR(Tableau17[[#This Row],[2019-T1-CORBET Cathy Denise Ginette]]/Tableau17[[#This Row],[2019-T1-TOTAL]],"")</f>
        <v>0</v>
      </c>
      <c r="MH212" s="26">
        <f>IFERROR(Tableau17[[#This Row],[2019-T1-DE PREVOISIN Robert]]/Tableau17[[#This Row],[2019-T1-TOTAL]],"")</f>
        <v>0</v>
      </c>
      <c r="MI212" s="26">
        <f>IFERROR(Tableau17[[#This Row],[2019-T1-DELFEL Thérèse]]/Tableau17[[#This Row],[2019-T1-TOTAL]],"")</f>
        <v>0</v>
      </c>
      <c r="MJ212" s="26">
        <f>IFERROR(Tableau17[[#This Row],[2019-T1-DIEUMEGARD Pierre]]/Tableau17[[#This Row],[2019-T1-TOTAL]],"")</f>
        <v>0</v>
      </c>
      <c r="MK212" s="26">
        <f>IFERROR(Tableau17[[#This Row],[2019-T1-DUPONT-AIGNAN Nicolas]]/Tableau17[[#This Row],[2019-T1-TOTAL]],"")</f>
        <v>3.2075471698113207E-2</v>
      </c>
      <c r="ML212" s="26">
        <f>IFERROR(Tableau17[[#This Row],[2019-T1-GERNIGON Yves]]/Tableau17[[#This Row],[2019-T1-TOTAL]],"")</f>
        <v>1.8867924528301887E-3</v>
      </c>
      <c r="MM212" s="26">
        <f>IFERROR(Tableau17[[#This Row],[2019-T1-GLUCKSMANN Raphaël]]/Tableau17[[#This Row],[2019-T1-TOTAL]],"")</f>
        <v>3.7735849056603772E-2</v>
      </c>
      <c r="MN212" s="26">
        <f>IFERROR(Tableau17[[#This Row],[2019-T1-HAMON Benoît]]/Tableau17[[#This Row],[2019-T1-TOTAL]],"")</f>
        <v>5.6603773584905656E-3</v>
      </c>
      <c r="MO212" s="26">
        <f>IFERROR(Tableau17[[#This Row],[2019-T1-HELGEN Gilles]]/Tableau17[[#This Row],[2019-T1-TOTAL]],"")</f>
        <v>0</v>
      </c>
      <c r="MP212" s="26">
        <f>IFERROR(Tableau17[[#This Row],[2019-T1-JADOT Yannick]]/Tableau17[[#This Row],[2019-T1-TOTAL]],"")</f>
        <v>9.2452830188679239E-2</v>
      </c>
      <c r="MQ212" s="26">
        <f>IFERROR(Tableau17[[#This Row],[2019-T1-LAGARDE Jean-Christophe]]/Tableau17[[#This Row],[2019-T1-TOTAL]],"")</f>
        <v>3.0188679245283019E-2</v>
      </c>
      <c r="MR212" s="26">
        <f>IFERROR(Tableau17[[#This Row],[2019-T1-LALANNE Francis]]/Tableau17[[#This Row],[2019-T1-TOTAL]],"")</f>
        <v>9.433962264150943E-3</v>
      </c>
      <c r="MS212" s="26">
        <f>IFERROR(Tableau17[[#This Row],[2019-T1-LOISEAU Nathalie]]/Tableau17[[#This Row],[2019-T1-TOTAL]],"")</f>
        <v>0.20566037735849058</v>
      </c>
      <c r="MT212" s="26">
        <f>IFERROR(Tableau17[[#This Row],[2019-T1-MARIE Florie]]/Tableau17[[#This Row],[2019-T1-TOTAL]],"")</f>
        <v>1.8867924528301887E-3</v>
      </c>
      <c r="MU212" s="26">
        <f>IFERROR(Tableau17[[#This Row],[2008-T1-MACROEXTRDROITE]]/Tableau17[[#This Row],[2008-T1-MACROTOTALE]],"")</f>
        <v>8.6743044189852694E-2</v>
      </c>
      <c r="MV212" s="26">
        <f>IFERROR(Tableau17[[#This Row],[2008-T1-MACRODROITE]]/Tableau17[[#This Row],[2008-T1-MACROTOTALE]],"")</f>
        <v>0.55646481178396068</v>
      </c>
      <c r="MW212" s="26">
        <f>IFERROR(Tableau17[[#This Row],[2008-T1-MACROCENTRE]]/Tableau17[[#This Row],[2008-T1-MACROTOTALE]],"")</f>
        <v>0</v>
      </c>
      <c r="MX212" s="26">
        <f>IFERROR(Tableau17[[#This Row],[2008-T1-MACROGAUCHE]]/Tableau17[[#This Row],[2008-T1-MACROTOTALE]],"")</f>
        <v>0.35679214402618659</v>
      </c>
      <c r="MY212" s="26">
        <f>IFERROR(Tableau17[[#This Row],[2008-T1-MACROAUTRE]]/Tableau17[[#This Row],[2008-T1-MACROTOTALE]],"")</f>
        <v>0</v>
      </c>
      <c r="MZ212" s="26">
        <f>IFERROR(Tableau17[[#This Row],[2008-T2-MACROEXTRDROITE]]/Tableau17[[#This Row],[2008-T2-MACROTOTALE]],"")</f>
        <v>0</v>
      </c>
      <c r="NA212" s="26">
        <f>IFERROR(Tableau17[[#This Row],[2008-T2-MACRODROITE]]/Tableau17[[#This Row],[2008-T2-MACROTOTALE]],"")</f>
        <v>0.6068642745709828</v>
      </c>
      <c r="NB212" s="26">
        <f>IFERROR(Tableau17[[#This Row],[2008-T2-MACROCENTRE]]/Tableau17[[#This Row],[2008-T2-MACROTOTALE]],"")</f>
        <v>0</v>
      </c>
      <c r="NC212" s="26">
        <f>IFERROR(Tableau17[[#This Row],[2008-T2-MACROGAUCHE]]/Tableau17[[#This Row],[2008-T2-MACROTOTALE]],"")</f>
        <v>0.39313572542901715</v>
      </c>
      <c r="ND212" s="26">
        <f>IFERROR(Tableau17[[#This Row],[2008-T2-MACROAUTRE]]/Tableau17[[#This Row],[2008-T2-MACROTOTALE]],"")</f>
        <v>0</v>
      </c>
      <c r="NE212" s="26">
        <f>IFERROR(Tableau17[[#This Row],[2014-T1-MACROEXTRDROITE]]/Tableau17[[#This Row],[2014-T1-MACROTOTALE]],"")</f>
        <v>0.30150753768844218</v>
      </c>
      <c r="NF212" s="26">
        <f>IFERROR(Tableau17[[#This Row],[2014-T1-MACRODROITE]]/Tableau17[[#This Row],[2014-T1-MACROTOTALE]],"")</f>
        <v>0.48073701842546063</v>
      </c>
      <c r="NG212" s="26">
        <f>IFERROR(Tableau17[[#This Row],[2014-T1-MACROCENTRE]]/Tableau17[[#This Row],[2014-T1-MACROTOTALE]],"")</f>
        <v>1.8425460636515914E-2</v>
      </c>
      <c r="NH212" s="26">
        <f>IFERROR(Tableau17[[#This Row],[2014-T1-MACROGAUCHE]]/Tableau17[[#This Row],[2014-T1-MACROTOTALE]],"")</f>
        <v>0.19932998324958123</v>
      </c>
      <c r="NI212" s="26">
        <f>IFERROR(Tableau17[[#This Row],[2014-T1-MACROAUTRE]]/Tableau17[[#This Row],[2014-T1-MACROTOTALE]],"")</f>
        <v>0</v>
      </c>
      <c r="NJ212" s="26">
        <f>IFERROR(Tableau17[[#This Row],[2014-T2-MACROEXTRDROITE]]/Tableau17[[#This Row],[2014-T2-MACROTOTALE]],"")</f>
        <v>0.28987730061349692</v>
      </c>
      <c r="NK212" s="26">
        <f>IFERROR(Tableau17[[#This Row],[2014-T2-MACRODROITE]]/Tableau17[[#This Row],[2014-T2-MACROTOTALE]],"")</f>
        <v>0.53834355828220859</v>
      </c>
      <c r="NL212" s="26">
        <f>IFERROR(Tableau17[[#This Row],[2014-T2-MACROCENTRE]]/Tableau17[[#This Row],[2014-T2-MACROTOTALE]],"")</f>
        <v>0</v>
      </c>
      <c r="NM212" s="26">
        <f>IFERROR(Tableau17[[#This Row],[2014-T2-MACROGAUCHE]]/Tableau17[[#This Row],[2014-T2-MACROTOTALE]],"")</f>
        <v>0.17177914110429449</v>
      </c>
      <c r="NN212" s="26">
        <f>IFERROR(Tableau17[[#This Row],[2014-T2-MACROAUTRE]]/Tableau17[[#This Row],[2014-T2-MACROTOTALE]],"")</f>
        <v>0</v>
      </c>
      <c r="NO212" s="26">
        <f>IFERROR( Tableau17[[#This Row],[2015-T1-MACROEXTRDROITE]]/Tableau17[[#This Row],[2015-T1-MACROTOTALE]],"")</f>
        <v>0.40283400809716602</v>
      </c>
      <c r="NP212" s="26">
        <f>IFERROR(Tableau17[[#This Row],[2015-T1-MACRODROITE]]/Tableau17[[#This Row],[2015-T1-MACROTOTALE]],"")</f>
        <v>0.36032388663967613</v>
      </c>
      <c r="NQ212" s="26">
        <f>IFERROR(Tableau17[[#This Row],[2015-T1-MACROCENTRE]]/Tableau17[[#This Row],[2015-T1-MACROTOTALE]],"")</f>
        <v>5.4655870445344132E-2</v>
      </c>
      <c r="NR212" s="26">
        <f>IFERROR(Tableau17[[#This Row],[2015-T1-MACROGAUCHE]]/Tableau17[[#This Row],[2015-T1-MACROTOTALE]],"")</f>
        <v>0.18218623481781376</v>
      </c>
      <c r="NS212" s="26">
        <f>IFERROR(Tableau17[[#This Row],[2015-T1-MACROAUTRE]]/Tableau17[[#This Row],[2015-T1-MACROTOTALE]],"")</f>
        <v>0</v>
      </c>
      <c r="NT212" s="26">
        <f>IFERROR(Tableau17[[#This Row],[2015-T2-MACROEXTRDROITE]]/Tableau17[[#This Row],[2015-T2-MACROTOTALE]],"")</f>
        <v>0.41509433962264153</v>
      </c>
      <c r="NU212" s="26">
        <f>IFERROR(Tableau17[[#This Row],[2015-T2-MACRODROITE]]/Tableau17[[#This Row],[2015-T2-MACROTOTALE]],"")</f>
        <v>0.58490566037735847</v>
      </c>
      <c r="NV212" s="26">
        <f>IFERROR(Tableau17[[#This Row],[2015-T2-MACROCENTRE]]/Tableau17[[#This Row],[2015-T2-MACROTOTALE]],"")</f>
        <v>0</v>
      </c>
      <c r="NW212" s="26">
        <f>IFERROR(Tableau17[[#This Row],[2015-T2-MACROGAUCHE]]/Tableau17[[#This Row],[2015-T2-MACROTOTALE]],"")</f>
        <v>0</v>
      </c>
      <c r="NX212" s="26">
        <f>IFERROR(Tableau17[[#This Row],[2015-T2-MACROAUTRE]]/Tableau17[[#This Row],[2015-T2-MACROTOTALE]],"")</f>
        <v>0</v>
      </c>
      <c r="NY212" s="26">
        <f>IFERROR(Tableau17[[#This Row],[2017-T1-MACROEXTRDROITE]]/Tableau17[[#This Row],[2017-T1-MACROTOTALE]],"")</f>
        <v>0.34106728538283065</v>
      </c>
      <c r="NZ212" s="26">
        <f>IFERROR(Tableau17[[#This Row],[2017-T1-MACRODROITE]]/Tableau17[[#This Row],[2017-T1-MACROTOTALE]],"")</f>
        <v>0.24361948955916474</v>
      </c>
      <c r="OA212" s="26">
        <f>IFERROR(Tableau17[[#This Row],[2017-T1-MACROCENTRE]]/Tableau17[[#This Row],[2017-T1-MACROTOTALE]],"")</f>
        <v>0.18213457076566125</v>
      </c>
      <c r="OB212" s="26">
        <f>IFERROR(Tableau17[[#This Row],[2017-T1-MACROGAUCHE]]/Tableau17[[#This Row],[2017-T1-MACROTOTALE]],"")</f>
        <v>0.22969837587006961</v>
      </c>
      <c r="OC212" s="26">
        <f>IFERROR(Tableau17[[#This Row],[2017-T1-MACROAUTRE]]/Tableau17[[#This Row],[2017-T1-MACROTOTALE]],"")</f>
        <v>3.4802784222737818E-3</v>
      </c>
      <c r="OD212" s="26">
        <f>IFERROR(Tableau17[[#This Row],[2017-T2-MACROEXTRDROITE]]/Tableau17[[#This Row],[2017-T2-MACROTOTALE]],"")</f>
        <v>0.45179063360881544</v>
      </c>
      <c r="OE212" s="26">
        <f>IFERROR(Tableau17[[#This Row],[2017-T2-MACRODROITE]]/Tableau17[[#This Row],[2017-T2-MACROTOTALE]],"")</f>
        <v>0</v>
      </c>
      <c r="OF212" s="26">
        <f>IFERROR(Tableau17[[#This Row],[2017-T2-MACROCENTRE]]/Tableau17[[#This Row],[2017-T2-MACROTOTALE]],"")</f>
        <v>0.54820936639118456</v>
      </c>
      <c r="OG212" s="26">
        <f>IFERROR(Tableau17[[#This Row],[2017-T2-MACROGAUCHE]]/Tableau17[[#This Row],[2017-T2-MACROTOTALE]],"")</f>
        <v>0</v>
      </c>
      <c r="OH212" s="26">
        <f>IFERROR(Tableau17[[#This Row],[2017-T2-MACROAUTRE]]/Tableau17[[#This Row],[2017-T2-MACROTOTALE]],"")</f>
        <v>0</v>
      </c>
      <c r="OI212" s="26">
        <f>IFERROR(Tableau17[[#This Row],[2019-T1-MACROEXTRDROITE]]/Tableau17[[#This Row],[2019-T1-MACROTOTALE]],"")</f>
        <v>0.40147329650092078</v>
      </c>
      <c r="OJ212" s="26">
        <f>IFERROR(Tableau17[[#This Row],[2019-T1-MACRODROITE]]/Tableau17[[#This Row],[2019-T1-MACROTOTALE]],"")</f>
        <v>0.11602209944751381</v>
      </c>
      <c r="OK212" s="26">
        <f>IFERROR(Tableau17[[#This Row],[2019-T1-MACROCENTRE]]/Tableau17[[#This Row],[2019-T1-MACROTOTALE]],"")</f>
        <v>0.20073664825046039</v>
      </c>
      <c r="OL212" s="26">
        <f>IFERROR(Tableau17[[#This Row],[2019-T1-MACROGAUCHE]]/Tableau17[[#This Row],[2019-T1-MACROTOTALE]],"")</f>
        <v>0.23204419889502761</v>
      </c>
      <c r="OM212" s="26">
        <f>IFERROR(Tableau17[[#This Row],[2019-T1-MACROAUTRE]]/Tableau17[[#This Row],[2019-T1-MACROTOTALE]],"")</f>
        <v>4.9723756906077346E-2</v>
      </c>
      <c r="ON212" s="26">
        <f>IFERROR(Tableau17[[#This Row],[2020-T1-MACROEXTRDROITE]]/Tableau17[[#This Row],[2020-T1-MACROTOTALE]],"")</f>
        <v>0.2275132275132275</v>
      </c>
      <c r="OO212" s="26">
        <f>IFERROR(Tableau17[[#This Row],[2020-T1-MACRODROITE]]/Tableau17[[#This Row],[2020-T1-MACROTOTALE]],"")</f>
        <v>0.53968253968253965</v>
      </c>
      <c r="OP212" s="26">
        <f>IFERROR(Tableau17[[#This Row],[2020-T1-MACROCENTRE]]/Tableau17[[#This Row],[2020-T1-MACROTOTALE]],"")</f>
        <v>4.7619047619047616E-2</v>
      </c>
      <c r="OQ212" s="26">
        <f>IFERROR(Tableau17[[#This Row],[2020-T1-MACROGAUCHE]]/Tableau17[[#This Row],[2020-T1-MACROTOTALE]],"")</f>
        <v>0.18518518518518517</v>
      </c>
      <c r="OR212" s="26">
        <f>IFERROR(Tableau17[[#This Row],[2020-T1-MACROAUTRE]]/Tableau17[[#This Row],[2020-T1-MACROTOTALE]],"")</f>
        <v>0</v>
      </c>
      <c r="OS212" s="26">
        <f>IFERROR(Tableau17[[#This Row],[2017 (L)-T1-MACROEXTRDROITE]]/Tableau17[[#This Row],[2017 (L)-T1-MACROTOTALE]],"")</f>
        <v>0.23046875</v>
      </c>
      <c r="OT212" s="26">
        <f>IFERROR(Tableau17[[#This Row],[2017 (L)-T1-MACRODROITE]]/Tableau17[[#This Row],[2017 (L)-T1-MACROTOTALE]],"")</f>
        <v>0.2734375</v>
      </c>
      <c r="OU212" s="26">
        <f>IFERROR(Tableau17[[#This Row],[2017 (L)-T1-MACROCENTRE]]/Tableau17[[#This Row],[2017 (L)-T1-MACROTOTALE]],"")</f>
        <v>0.29296875</v>
      </c>
      <c r="OV212" s="26">
        <f>IFERROR(Tableau17[[#This Row],[2017 (L)-T1-MACROGAUCHE]]/Tableau17[[#This Row],[2017 (L)-T1-MACROTOTALE]],"")</f>
        <v>0.19921875</v>
      </c>
      <c r="OW212" s="26">
        <f>IFERROR(Tableau17[[#This Row],[2017 (L)-T1-MACROAUTRE]]/Tableau17[[#This Row],[2017 (L)-T1-MACROTOTALE]],"")</f>
        <v>3.90625E-3</v>
      </c>
      <c r="OX212" s="26">
        <f>IFERROR(Tableau17[[#This Row],[2017 (L)-T2-MACROEXTRDROITE]]/Tableau17[[#This Row],[2017 (L)-T2-MACROTOTALE]],"")</f>
        <v>0</v>
      </c>
      <c r="OY212" s="26">
        <f>IFERROR(Tableau17[[#This Row],[2017 (L)-T2-MACRODROITE]]/Tableau17[[#This Row],[2017 (L)-T2-MACROTOTALE]],"")</f>
        <v>0.57777777777777772</v>
      </c>
      <c r="OZ212" s="26">
        <f>IFERROR(Tableau17[[#This Row],[2017 (L)-T2-MACROCENTRE]]/Tableau17[[#This Row],[2017 (L)-T2-MACROTOTALE]],"")</f>
        <v>0.42222222222222222</v>
      </c>
      <c r="PA212" s="26">
        <f>IFERROR(Tableau17[[#This Row],[2017 (L)-T2-MACROGAUCHE]]/Tableau17[[#This Row],[2017 (L)-T2-MACROTOTALE]],"")</f>
        <v>0</v>
      </c>
      <c r="PB212" s="26">
        <f>IFERROR(Tableau17[[#This Row],[2017 (L)-T2-MACROAUTRE]]/Tableau17[[#This Row],[2017 (L)-T2-MACROTOTALE]],"")</f>
        <v>0</v>
      </c>
      <c r="PC212" s="26">
        <f>IFERROR(Tableau17[[#This Row],[2008_T1_PROCUS]]/Tableau17[[#This Row],[2008_T1_INSCRITS]],0)</f>
        <v>7.7594568380213386E-3</v>
      </c>
      <c r="PD212" s="26">
        <f>IFERROR(Tableau17[[#This Row],[2008_T2_PROCUS]]/Tableau17[[#This Row],[2008_T2_INSCRITS]],0)</f>
        <v>8.7293889427740058E-3</v>
      </c>
      <c r="PE212" s="26">
        <f>Tableau17[[#This Row],[2014_T1_PROCUS]]/Tableau17[[#This Row],[2014_T1_INSCRITS]]</f>
        <v>1.092896174863388E-2</v>
      </c>
      <c r="PF212" s="26">
        <f>IFERROR(Tableau17[[#This Row],[2014_T2_PROCUS]]/Tableau17[[#This Row],[2014_T2_INSCRITS]],0)</f>
        <v>7.2926162260711028E-3</v>
      </c>
    </row>
    <row r="213" spans="1:422" hidden="1" x14ac:dyDescent="0.2">
      <c r="A213" s="1">
        <v>8</v>
      </c>
      <c r="B213" s="1" t="s">
        <v>276</v>
      </c>
      <c r="C213" s="1" t="s">
        <v>531</v>
      </c>
      <c r="D213" s="1" t="s">
        <v>531</v>
      </c>
      <c r="E213" s="1">
        <v>1538</v>
      </c>
      <c r="F213" s="1">
        <v>5.3718360000000001</v>
      </c>
      <c r="G213" s="1">
        <v>43.344495000000002</v>
      </c>
      <c r="H213" s="3">
        <v>1436</v>
      </c>
      <c r="I213" s="3">
        <v>353</v>
      </c>
      <c r="L213" s="1">
        <v>9</v>
      </c>
      <c r="M213" s="1">
        <v>153</v>
      </c>
      <c r="O213" s="1">
        <v>1</v>
      </c>
      <c r="P213" s="1">
        <v>72</v>
      </c>
      <c r="Q213" s="1">
        <v>16</v>
      </c>
      <c r="R213" s="1">
        <v>80</v>
      </c>
      <c r="S213" s="1">
        <v>44</v>
      </c>
      <c r="T213" s="1">
        <v>16</v>
      </c>
      <c r="U213" s="1">
        <v>391</v>
      </c>
      <c r="V213" s="1">
        <v>1100</v>
      </c>
      <c r="W213" s="1">
        <v>582</v>
      </c>
      <c r="X213" s="1">
        <v>12</v>
      </c>
      <c r="Y213" s="2">
        <v>0.52909090999999997</v>
      </c>
      <c r="Z213" s="1">
        <v>1100</v>
      </c>
      <c r="AA213" s="1">
        <v>623</v>
      </c>
      <c r="AB213" s="1">
        <v>6</v>
      </c>
      <c r="AC213" s="2">
        <v>0.56636363999999995</v>
      </c>
      <c r="AD213" s="1">
        <v>1436</v>
      </c>
      <c r="AE213" s="1">
        <v>406</v>
      </c>
      <c r="AF213" s="2">
        <v>0.28272981000000003</v>
      </c>
      <c r="AG213" s="1">
        <f t="shared" si="3"/>
        <v>353</v>
      </c>
      <c r="AH213" s="1">
        <v>1098</v>
      </c>
      <c r="AI213" s="1">
        <v>605</v>
      </c>
      <c r="AJ213" s="1">
        <v>17</v>
      </c>
      <c r="AK213" s="2">
        <v>0.55100181999999998</v>
      </c>
      <c r="AN213" s="1">
        <v>0</v>
      </c>
      <c r="AP213" s="1">
        <v>1389</v>
      </c>
      <c r="AQ213" s="1">
        <v>578</v>
      </c>
      <c r="AR213" s="2">
        <v>0.41612671000000001</v>
      </c>
      <c r="AS213" s="1">
        <v>1388</v>
      </c>
      <c r="AT213" s="1">
        <v>655</v>
      </c>
      <c r="AU213" s="2">
        <v>0.47190201999999998</v>
      </c>
      <c r="AV213" s="1">
        <v>1372</v>
      </c>
      <c r="AW213" s="1">
        <v>500</v>
      </c>
      <c r="AX213" s="2">
        <v>0.36443149000000002</v>
      </c>
      <c r="AY213" s="1">
        <v>1372</v>
      </c>
      <c r="AZ213" s="1">
        <v>393</v>
      </c>
      <c r="BA213" s="2">
        <v>0.28644314999999998</v>
      </c>
      <c r="BB213" s="1">
        <v>1373</v>
      </c>
      <c r="BC213" s="1">
        <v>973</v>
      </c>
      <c r="BD213" s="2">
        <v>0.70866715000000002</v>
      </c>
      <c r="BE213" s="1">
        <v>1372</v>
      </c>
      <c r="BF213" s="1">
        <v>920</v>
      </c>
      <c r="BG213" s="2">
        <v>0.67055394000000001</v>
      </c>
      <c r="BH213" s="1">
        <v>1425</v>
      </c>
      <c r="BI213" s="1">
        <v>456</v>
      </c>
      <c r="BJ213" s="2">
        <v>0.32</v>
      </c>
      <c r="BK213" s="1">
        <v>19</v>
      </c>
      <c r="BN213" s="1">
        <v>33</v>
      </c>
      <c r="BO213" s="1">
        <v>81</v>
      </c>
      <c r="BP213" s="1">
        <v>146</v>
      </c>
      <c r="BQ213" s="1">
        <v>309</v>
      </c>
      <c r="BR213" s="1">
        <v>588</v>
      </c>
      <c r="BZ213" s="1">
        <v>32</v>
      </c>
      <c r="CA213" s="1">
        <v>9</v>
      </c>
      <c r="CB213" s="1">
        <v>68</v>
      </c>
      <c r="CC213" s="1">
        <v>209</v>
      </c>
      <c r="CD213" s="1">
        <v>97</v>
      </c>
      <c r="CE213" s="1">
        <v>151</v>
      </c>
      <c r="CF213" s="1">
        <v>566</v>
      </c>
      <c r="CG213" s="1">
        <v>238</v>
      </c>
      <c r="CH213" s="1">
        <v>142</v>
      </c>
      <c r="CI213" s="1">
        <v>230</v>
      </c>
      <c r="CJ213" s="1">
        <v>610</v>
      </c>
      <c r="CL213" s="1">
        <v>19</v>
      </c>
      <c r="CN213" s="1">
        <v>35</v>
      </c>
      <c r="CP213" s="1">
        <v>198</v>
      </c>
      <c r="CS213" s="1">
        <v>220</v>
      </c>
      <c r="CT213" s="1">
        <v>77</v>
      </c>
      <c r="CW213" s="1">
        <v>549</v>
      </c>
      <c r="CY213" s="1">
        <v>259</v>
      </c>
      <c r="CZ213" s="1">
        <v>361</v>
      </c>
      <c r="DC213" s="1">
        <v>620</v>
      </c>
      <c r="DD213" s="1">
        <v>29</v>
      </c>
      <c r="DE213" s="1">
        <v>8</v>
      </c>
      <c r="DF213" s="1">
        <v>9</v>
      </c>
      <c r="DH213" s="1">
        <v>8</v>
      </c>
      <c r="DI213" s="1">
        <v>22</v>
      </c>
      <c r="DK213" s="1">
        <v>5</v>
      </c>
      <c r="DL213" s="1">
        <v>50</v>
      </c>
      <c r="DM213" s="1">
        <v>113</v>
      </c>
      <c r="DR213" s="1">
        <v>78</v>
      </c>
      <c r="DS213" s="1">
        <v>137</v>
      </c>
      <c r="DT213" s="1">
        <v>22</v>
      </c>
      <c r="DU213" s="1">
        <v>481</v>
      </c>
      <c r="DW213" s="1">
        <v>154</v>
      </c>
      <c r="DZ213" s="1">
        <v>219</v>
      </c>
      <c r="EA213" s="1">
        <v>373</v>
      </c>
      <c r="EB213" s="1">
        <v>7</v>
      </c>
      <c r="EC213" s="1">
        <v>17</v>
      </c>
      <c r="ED213" s="1">
        <v>3</v>
      </c>
      <c r="EE213" s="1">
        <v>29</v>
      </c>
      <c r="EF213" s="1">
        <v>58</v>
      </c>
      <c r="EG213" s="1">
        <v>60</v>
      </c>
      <c r="EH213" s="1">
        <v>5</v>
      </c>
      <c r="EI213" s="1">
        <v>234</v>
      </c>
      <c r="EJ213" s="1">
        <v>364</v>
      </c>
      <c r="EK213" s="1">
        <v>162</v>
      </c>
      <c r="EL213" s="1">
        <v>12</v>
      </c>
      <c r="EM213" s="1">
        <v>951</v>
      </c>
      <c r="EN213" s="1">
        <v>290</v>
      </c>
      <c r="EO213" s="1">
        <v>575</v>
      </c>
      <c r="EP213" s="1">
        <v>865</v>
      </c>
      <c r="EQ213" s="1">
        <v>0</v>
      </c>
      <c r="ER213" s="1">
        <v>2</v>
      </c>
      <c r="ES213" s="1">
        <v>12</v>
      </c>
      <c r="ET213" s="1">
        <v>89</v>
      </c>
      <c r="EU213" s="1">
        <v>8</v>
      </c>
      <c r="EV213" s="1">
        <v>136</v>
      </c>
      <c r="EW213" s="1">
        <v>10</v>
      </c>
      <c r="EX213" s="1">
        <v>0</v>
      </c>
      <c r="EY213" s="1">
        <v>5</v>
      </c>
      <c r="EZ213" s="1">
        <v>10</v>
      </c>
      <c r="FA213" s="1">
        <v>0</v>
      </c>
      <c r="FB213" s="1">
        <v>0</v>
      </c>
      <c r="FC213" s="1">
        <v>0</v>
      </c>
      <c r="FD213" s="1">
        <v>0</v>
      </c>
      <c r="FE213" s="1">
        <v>0</v>
      </c>
      <c r="FF213" s="1">
        <v>0</v>
      </c>
      <c r="FG213" s="1">
        <v>0</v>
      </c>
      <c r="FH213" s="1">
        <v>8</v>
      </c>
      <c r="FI213" s="1">
        <v>0</v>
      </c>
      <c r="FJ213" s="1">
        <v>20</v>
      </c>
      <c r="FK213" s="1">
        <v>13</v>
      </c>
      <c r="FL213" s="1">
        <v>0</v>
      </c>
      <c r="FM213" s="1">
        <v>43</v>
      </c>
      <c r="FN213" s="1">
        <v>2</v>
      </c>
      <c r="FO213" s="1">
        <v>7</v>
      </c>
      <c r="FP213" s="1">
        <v>60</v>
      </c>
      <c r="FQ213" s="1">
        <v>0</v>
      </c>
      <c r="FR213" s="1">
        <f>SUM(Tableau17[[#This Row],[2019-T1-ALEXANDRE Audric]:[2019-T1-MARIE Florie]])</f>
        <v>425</v>
      </c>
      <c r="FS213" s="1">
        <v>81</v>
      </c>
      <c r="FT213" s="1">
        <v>165</v>
      </c>
      <c r="FU213" s="1">
        <v>0</v>
      </c>
      <c r="FV213" s="1">
        <v>342</v>
      </c>
      <c r="FW213" s="1">
        <v>0</v>
      </c>
      <c r="FX213" s="1">
        <v>588</v>
      </c>
      <c r="GD213" s="1">
        <v>0</v>
      </c>
      <c r="GE213" s="1">
        <v>209</v>
      </c>
      <c r="GF213" s="1">
        <v>97</v>
      </c>
      <c r="GG213" s="1">
        <v>0</v>
      </c>
      <c r="GH213" s="1">
        <v>260</v>
      </c>
      <c r="GI213" s="1">
        <v>0</v>
      </c>
      <c r="GJ213" s="1">
        <v>566</v>
      </c>
      <c r="GK213" s="1">
        <v>238</v>
      </c>
      <c r="GL213" s="1">
        <v>142</v>
      </c>
      <c r="GM213" s="1">
        <v>0</v>
      </c>
      <c r="GN213" s="1">
        <v>230</v>
      </c>
      <c r="GO213" s="1">
        <v>0</v>
      </c>
      <c r="GP213" s="1">
        <v>610</v>
      </c>
      <c r="GQ213" s="1">
        <v>217</v>
      </c>
      <c r="GR213" s="1">
        <v>77</v>
      </c>
      <c r="GS213" s="1">
        <v>0</v>
      </c>
      <c r="GT213" s="1">
        <v>255</v>
      </c>
      <c r="GU213" s="1">
        <v>0</v>
      </c>
      <c r="GV213" s="1">
        <v>549</v>
      </c>
      <c r="GW213" s="1">
        <v>259</v>
      </c>
      <c r="GX213" s="1">
        <v>0</v>
      </c>
      <c r="GY213" s="1">
        <v>0</v>
      </c>
      <c r="GZ213" s="1">
        <v>361</v>
      </c>
      <c r="HA213" s="1">
        <v>0</v>
      </c>
      <c r="HB213" s="1">
        <v>620</v>
      </c>
      <c r="HC213" s="1">
        <v>283</v>
      </c>
      <c r="HD213" s="1">
        <v>58</v>
      </c>
      <c r="HE213" s="1">
        <v>162</v>
      </c>
      <c r="HF213" s="1">
        <v>443</v>
      </c>
      <c r="HG213" s="1">
        <v>5</v>
      </c>
      <c r="HH213" s="1">
        <v>951</v>
      </c>
      <c r="HI213" s="1">
        <v>290</v>
      </c>
      <c r="HJ213" s="1">
        <v>0</v>
      </c>
      <c r="HK213" s="1">
        <v>575</v>
      </c>
      <c r="HL213" s="1">
        <v>0</v>
      </c>
      <c r="HM213" s="1">
        <v>0</v>
      </c>
      <c r="HN213" s="1">
        <v>865</v>
      </c>
      <c r="HO213" s="1">
        <v>160</v>
      </c>
      <c r="HP213" s="1">
        <v>12</v>
      </c>
      <c r="HQ213" s="1">
        <v>60</v>
      </c>
      <c r="HR213" s="1">
        <v>177</v>
      </c>
      <c r="HS213" s="1">
        <v>28</v>
      </c>
      <c r="HT213" s="1">
        <v>437</v>
      </c>
      <c r="HU213" s="1">
        <v>80</v>
      </c>
      <c r="HV213" s="1">
        <v>81</v>
      </c>
      <c r="HW213" s="1">
        <v>16</v>
      </c>
      <c r="HX213" s="1">
        <v>214</v>
      </c>
      <c r="HY213" s="1">
        <v>0</v>
      </c>
      <c r="HZ213" s="1">
        <v>391</v>
      </c>
      <c r="IA213" s="1">
        <v>122</v>
      </c>
      <c r="IB213" s="1">
        <v>22</v>
      </c>
      <c r="IC213" s="1">
        <v>78</v>
      </c>
      <c r="ID213" s="1">
        <v>251</v>
      </c>
      <c r="IE213" s="1">
        <v>8</v>
      </c>
      <c r="IF213" s="1">
        <v>481</v>
      </c>
      <c r="IG213" s="1">
        <v>154</v>
      </c>
      <c r="IH213" s="1">
        <v>0</v>
      </c>
      <c r="II213" s="1">
        <v>219</v>
      </c>
      <c r="IJ213" s="1">
        <v>0</v>
      </c>
      <c r="IK213" s="1">
        <v>0</v>
      </c>
      <c r="IL213" s="1">
        <v>373</v>
      </c>
      <c r="IM213" s="26">
        <f>IFERROR(Tableau17[[#This Row],[LDIV]]/Tableau17[[#This Row],[Total général]],"")</f>
        <v>0</v>
      </c>
      <c r="IN213" s="26">
        <f>IFERROR(Tableau17[[#This Row],[LDVC]]/Tableau17[[#This Row],[Total général]],"")</f>
        <v>0</v>
      </c>
      <c r="IO213" s="26">
        <f>IFERROR(Tableau17[[#This Row],[LDVD]]/Tableau17[[#This Row],[Total général]],"")</f>
        <v>2.3017902813299233E-2</v>
      </c>
      <c r="IP213" s="26">
        <f>IFERROR(Tableau17[[#This Row],[LDVG]]/Tableau17[[#This Row],[Total général]],"")</f>
        <v>0.39130434782608697</v>
      </c>
      <c r="IQ213" s="26">
        <f>IFERROR(Tableau17[[#This Row],[LEXD]]/Tableau17[[#This Row],[Total général]],"")</f>
        <v>0</v>
      </c>
      <c r="IR213" s="26">
        <f>IFERROR(Tableau17[[#This Row],[LEXG]]/Tableau17[[#This Row],[Total général]],"")</f>
        <v>2.5575447570332483E-3</v>
      </c>
      <c r="IS213" s="26">
        <f>IFERROR(Tableau17[[#This Row],[LLR]]/Tableau17[[#This Row],[Total général]],"")</f>
        <v>0.18414322250639387</v>
      </c>
      <c r="IT213" s="26">
        <f>IFERROR(Tableau17[[#This Row],[LREM]]/Tableau17[[#This Row],[Total général]],"")</f>
        <v>4.0920716112531973E-2</v>
      </c>
      <c r="IU213" s="26">
        <f>IFERROR(Tableau17[[#This Row],[LRN]]/Tableau17[[#This Row],[Total général]],"")</f>
        <v>0.20460358056265984</v>
      </c>
      <c r="IV213" s="26">
        <f>IFERROR(Tableau17[[#This Row],[LUG]]/Tableau17[[#This Row],[Total général]],"")</f>
        <v>0.11253196930946291</v>
      </c>
      <c r="IW213" s="26">
        <f>IFERROR(Tableau17[[#This Row],[LVEC]]/Tableau17[[#This Row],[Total général]],"")</f>
        <v>4.0920716112531973E-2</v>
      </c>
      <c r="IX213" s="26">
        <f>IFERROR(Tableau17[[#This Row],[2008-T1-LCMD]]/Tableau17[[#This Row],[2008-T1-TOTAL]],"")</f>
        <v>3.2312925170068028E-2</v>
      </c>
      <c r="IY213" s="26">
        <f>IFERROR(Tableau17[[#This Row],[2008-T1-LDVD]]/Tableau17[[#This Row],[2008-T1-TOTAL]],"")</f>
        <v>0</v>
      </c>
      <c r="IZ213" s="26">
        <f>IFERROR(Tableau17[[#This Row],[2008-T1-LEXD]]/Tableau17[[#This Row],[2008-T1-TOTAL]],"")</f>
        <v>0</v>
      </c>
      <c r="JA213" s="26">
        <f>IFERROR(Tableau17[[#This Row],[2008-T1-LEXG]]/Tableau17[[#This Row],[2008-T1-TOTAL]],"")</f>
        <v>5.6122448979591837E-2</v>
      </c>
      <c r="JB213" s="26">
        <f>IFERROR(Tableau17[[#This Row],[2008-T1-LFN]]/Tableau17[[#This Row],[2008-T1-TOTAL]],"")</f>
        <v>0.13775510204081631</v>
      </c>
      <c r="JC213" s="26">
        <f>IFERROR(Tableau17[[#This Row],[2008-T1-LMAJ]]/Tableau17[[#This Row],[2008-T1-TOTAL]],"")</f>
        <v>0.24829931972789115</v>
      </c>
      <c r="JD213" s="26">
        <f>IFERROR(Tableau17[[#This Row],[2008-T1-LUG]]/Tableau17[[#This Row],[2008-T1-TOTAL]],"")</f>
        <v>0.52551020408163263</v>
      </c>
      <c r="JE213" s="26" t="str">
        <f>IFERROR(Tableau17[[#This Row],[2008-T2-LFN]]/Tableau17[[#This Row],[2008-T2-TOTAL]],"")</f>
        <v/>
      </c>
      <c r="JF213" s="26" t="str">
        <f>IFERROR(Tableau17[[#This Row],[2008-T2-LGC]]/Tableau17[[#This Row],[2008-T2-TOTAL]],"")</f>
        <v/>
      </c>
      <c r="JG213" s="26" t="str">
        <f>IFERROR(Tableau17[[#This Row],[2008-T2-LMAJ]]/Tableau17[[#This Row],[2008-T2-TOTAL]],"")</f>
        <v/>
      </c>
      <c r="JH213" s="26" t="str">
        <f>IFERROR(Tableau17[[#This Row],[2008-T2-LUG]]/Tableau17[[#This Row],[2008-T2-TOTAL]],"")</f>
        <v/>
      </c>
      <c r="JI213" s="26">
        <f>IFERROR(Tableau17[[#This Row],[2014-T1-LDIV]]/Tableau17[[#This Row],[2014-T1-TOTAL]],"")</f>
        <v>0</v>
      </c>
      <c r="JJ213" s="26">
        <f>IFERROR(Tableau17[[#This Row],[2014-T1-LDVD]]/Tableau17[[#This Row],[2014-T1-TOTAL]],"")</f>
        <v>0</v>
      </c>
      <c r="JK213" s="26">
        <f>IFERROR(Tableau17[[#This Row],[2014-T1-LDVG]]/Tableau17[[#This Row],[2014-T1-TOTAL]],"")</f>
        <v>5.6537102473498232E-2</v>
      </c>
      <c r="JL213" s="26">
        <f>IFERROR(Tableau17[[#This Row],[2014-T1-LEXG]]/Tableau17[[#This Row],[2014-T1-TOTAL]],"")</f>
        <v>1.5901060070671377E-2</v>
      </c>
      <c r="JM213" s="26">
        <f>IFERROR(Tableau17[[#This Row],[2014-T1-LFG]]/Tableau17[[#This Row],[2014-T1-TOTAL]],"")</f>
        <v>0.12014134275618374</v>
      </c>
      <c r="JN213" s="26">
        <f>IFERROR(Tableau17[[#This Row],[2014-T1-LFN]]/Tableau17[[#This Row],[2014-T1-TOTAL]],"")</f>
        <v>0.36925795053003535</v>
      </c>
      <c r="JO213" s="26">
        <f>IFERROR(Tableau17[[#This Row],[2014-T1-LUD]]/Tableau17[[#This Row],[2014-T1-TOTAL]],"")</f>
        <v>0.17137809187279152</v>
      </c>
      <c r="JP213" s="26">
        <f>IFERROR(Tableau17[[#This Row],[2014-T1-LUG]]/Tableau17[[#This Row],[2014-T1-TOTAL]],"")</f>
        <v>0.2667844522968198</v>
      </c>
      <c r="JQ213" s="26">
        <f>IFERROR(Tableau17[[#This Row],[2014-T2-LFN]]/Tableau17[[#This Row],[2014-T2-TOTAL]],"")</f>
        <v>0.39016393442622949</v>
      </c>
      <c r="JR213" s="26">
        <f>IFERROR(Tableau17[[#This Row],[2014-T2-LUD]]/Tableau17[[#This Row],[2014-T2-TOTAL]],"")</f>
        <v>0.23278688524590163</v>
      </c>
      <c r="JS213" s="26">
        <f>IFERROR(Tableau17[[#This Row],[2014-T2-LUG]]/Tableau17[[#This Row],[2014-T2-TOTAL]],"")</f>
        <v>0.37704918032786883</v>
      </c>
      <c r="JT213" s="26">
        <f>IFERROR(Tableau17[[#This Row],[2015-T1-BC-DIV]]/Tableau17[[#This Row],[2015-T1-TOTAL]],"")</f>
        <v>0</v>
      </c>
      <c r="JU213" s="26">
        <f>IFERROR(Tableau17[[#This Row],[2015-T1-BC-DLF]]/Tableau17[[#This Row],[2015-T1-TOTAL]],"")</f>
        <v>3.4608378870673952E-2</v>
      </c>
      <c r="JV213" s="26">
        <f>IFERROR(Tableau17[[#This Row],[2015-T1-BC-DVD]]/Tableau17[[#This Row],[2015-T1-TOTAL]],"")</f>
        <v>0</v>
      </c>
      <c r="JW213" s="26">
        <f>IFERROR(Tableau17[[#This Row],[2015-T1-BC-DVG]]/Tableau17[[#This Row],[2015-T1-TOTAL]],"")</f>
        <v>6.3752276867030971E-2</v>
      </c>
      <c r="JX213" s="26">
        <f>IFERROR(Tableau17[[#This Row],[2015-T1-BC-FG]]/Tableau17[[#This Row],[2015-T1-TOTAL]],"")</f>
        <v>0</v>
      </c>
      <c r="JY213" s="26">
        <f>IFERROR(Tableau17[[#This Row],[2015-T1-BC-FN]]/Tableau17[[#This Row],[2015-T1-TOTAL]],"")</f>
        <v>0.36065573770491804</v>
      </c>
      <c r="JZ213" s="26">
        <f>IFERROR(Tableau17[[#This Row],[2015-T1-BC-MDM]]/Tableau17[[#This Row],[2015-T1-TOTAL]],"")</f>
        <v>0</v>
      </c>
      <c r="KA213" s="26">
        <f>IFERROR(Tableau17[[#This Row],[2015-T1-BC-RDG]]/Tableau17[[#This Row],[2015-T1-TOTAL]],"")</f>
        <v>0</v>
      </c>
      <c r="KB213" s="26">
        <f>IFERROR(Tableau17[[#This Row],[2015-T1-BC-SOC]]/Tableau17[[#This Row],[2015-T1-TOTAL]],"")</f>
        <v>0.40072859744990891</v>
      </c>
      <c r="KC213" s="26">
        <f>IFERROR(Tableau17[[#This Row],[2015-T1-BC-UD]]/Tableau17[[#This Row],[2015-T1-TOTAL]],"")</f>
        <v>0.14025500910746813</v>
      </c>
      <c r="KD213" s="26">
        <f>IFERROR(Tableau17[[#This Row],[2015-T1-BC-UG]]/Tableau17[[#This Row],[2015-T1-TOTAL]],"")</f>
        <v>0</v>
      </c>
      <c r="KE213" s="26">
        <f>IFERROR(Tableau17[[#This Row],[2015-T1-BC-VEC]]/Tableau17[[#This Row],[2015-T1-TOTAL]],"")</f>
        <v>0</v>
      </c>
      <c r="KF213" s="26">
        <f>IFERROR(Tableau17[[#This Row],[2015-T2-BC-DVG]]/Tableau17[[#This Row],[2015-T2-TOTAL]],"")</f>
        <v>0</v>
      </c>
      <c r="KG213" s="26">
        <f>IFERROR(Tableau17[[#This Row],[2015-T2-BC-FN]]/Tableau17[[#This Row],[2015-T2-TOTAL]],"")</f>
        <v>0.41774193548387095</v>
      </c>
      <c r="KH213" s="26">
        <f>IFERROR(Tableau17[[#This Row],[2015-T2-BC-SOC]]/Tableau17[[#This Row],[2015-T2-TOTAL]],"")</f>
        <v>0.58225806451612905</v>
      </c>
      <c r="KI213" s="26">
        <f>IFERROR(Tableau17[[#This Row],[2015-T2-BC-UD]]/Tableau17[[#This Row],[2015-T2-TOTAL]],"")</f>
        <v>0</v>
      </c>
      <c r="KJ213" s="26">
        <f>IFERROR(Tableau17[[#This Row],[2015-T2-BC-UG]]/Tableau17[[#This Row],[2015-T2-TOTAL]],"")</f>
        <v>0</v>
      </c>
      <c r="KK213" s="26">
        <f>IFERROR(Tableau17[[#This Row],[2017 (L)-T1-COM]]/Tableau17[[#This Row],[2017 (L)-T1-TOTAL]],"")</f>
        <v>6.0291060291060294E-2</v>
      </c>
      <c r="KL213" s="26">
        <f>IFERROR(Tableau17[[#This Row],[2017 (L)-T1-DIV]]/Tableau17[[#This Row],[2017 (L)-T1-TOTAL]],"")</f>
        <v>1.6632016632016633E-2</v>
      </c>
      <c r="KM213" s="26">
        <f>IFERROR(Tableau17[[#This Row],[2017 (L)-T1-DLF]]/Tableau17[[#This Row],[2017 (L)-T1-TOTAL]],"")</f>
        <v>1.8711018711018712E-2</v>
      </c>
      <c r="KN213" s="26">
        <f>IFERROR(Tableau17[[#This Row],[2017 (L)-T1-DVD]]/Tableau17[[#This Row],[2017 (L)-T1-TOTAL]],"")</f>
        <v>0</v>
      </c>
      <c r="KO213" s="26">
        <f>IFERROR(Tableau17[[#This Row],[2017 (L)-T1-DVG]]/Tableau17[[#This Row],[2017 (L)-T1-TOTAL]],"")</f>
        <v>1.6632016632016633E-2</v>
      </c>
      <c r="KP213" s="26">
        <f>IFERROR(Tableau17[[#This Row],[2017 (L)-T1-ECO]]/Tableau17[[#This Row],[2017 (L)-T1-TOTAL]],"")</f>
        <v>4.5738045738045741E-2</v>
      </c>
      <c r="KQ213" s="26">
        <f>IFERROR(Tableau17[[#This Row],[2017 (L)-T1-EXD]]/Tableau17[[#This Row],[2017 (L)-T1-TOTAL]],"")</f>
        <v>0</v>
      </c>
      <c r="KR213" s="26">
        <f>IFERROR(Tableau17[[#This Row],[2017 (L)-T1-EXG]]/Tableau17[[#This Row],[2017 (L)-T1-TOTAL]],"")</f>
        <v>1.0395010395010396E-2</v>
      </c>
      <c r="KS213" s="26">
        <f>IFERROR(Tableau17[[#This Row],[2017 (L)-T1-FI]]/Tableau17[[#This Row],[2017 (L)-T1-TOTAL]],"")</f>
        <v>0.10395010395010396</v>
      </c>
      <c r="KT213" s="26">
        <f>IFERROR(Tableau17[[#This Row],[2017 (L)-T1-FN]]/Tableau17[[#This Row],[2017 (L)-T1-TOTAL]],"")</f>
        <v>0.23492723492723494</v>
      </c>
      <c r="KU213" s="26">
        <f>IFERROR(Tableau17[[#This Row],[2017 (L)-T1-LR]]/Tableau17[[#This Row],[2017 (L)-T1-TOTAL]],"")</f>
        <v>0</v>
      </c>
      <c r="KV213" s="26">
        <f>IFERROR(Tableau17[[#This Row],[2017 (L)-T1-MDM]]/Tableau17[[#This Row],[2017 (L)-T1-TOTAL]],"")</f>
        <v>0</v>
      </c>
      <c r="KW213" s="26">
        <f>IFERROR(Tableau17[[#This Row],[2017 (L)-T1-RDG]]/Tableau17[[#This Row],[2017 (L)-T1-TOTAL]],"")</f>
        <v>0</v>
      </c>
      <c r="KX213" s="26">
        <f>IFERROR(Tableau17[[#This Row],[2017 (L)-T1-REG]]/Tableau17[[#This Row],[2017 (L)-T1-TOTAL]],"")</f>
        <v>0</v>
      </c>
      <c r="KY213" s="26">
        <f>IFERROR(Tableau17[[#This Row],[2017 (L)-T1-REM]]/Tableau17[[#This Row],[2017 (L)-T1-TOTAL]],"")</f>
        <v>0.16216216216216217</v>
      </c>
      <c r="KZ213" s="26">
        <f>IFERROR(Tableau17[[#This Row],[2017 (L)-T1-SOC]]/Tableau17[[#This Row],[2017 (L)-T1-TOTAL]],"")</f>
        <v>0.28482328482328484</v>
      </c>
      <c r="LA213" s="26">
        <f>IFERROR(Tableau17[[#This Row],[2017 (L)-T1-UDI]]/Tableau17[[#This Row],[2017 (L)-T1-TOTAL]],"")</f>
        <v>4.5738045738045741E-2</v>
      </c>
      <c r="LB213" s="26">
        <f>IFERROR(Tableau17[[#This Row],[2017 (L)-T2-FI]]/Tableau17[[#This Row],[2017 (L)-T2-TOTAL]],"")</f>
        <v>0</v>
      </c>
      <c r="LC213" s="26">
        <f>IFERROR(Tableau17[[#This Row],[2017 (L)-T2-FN]]/Tableau17[[#This Row],[2017 (L)-T2-TOTAL]],"")</f>
        <v>0.4128686327077748</v>
      </c>
      <c r="LD213" s="26">
        <f>IFERROR(Tableau17[[#This Row],[2017 (L)-T2-LR]]/Tableau17[[#This Row],[2017 (L)-T2-TOTAL]],"")</f>
        <v>0</v>
      </c>
      <c r="LE213" s="26">
        <f>IFERROR(Tableau17[[#This Row],[2017 (L)-T2-MDM]]/Tableau17[[#This Row],[2017 (L)-T2-TOTAL]],"")</f>
        <v>0</v>
      </c>
      <c r="LF213" s="26">
        <f>IFERROR(Tableau17[[#This Row],[2017 (L)-T2-REM]]/Tableau17[[#This Row],[2017 (L)-T2-TOTAL]],"")</f>
        <v>0.58713136729222515</v>
      </c>
      <c r="LG213" s="26">
        <f>IFERROR(Tableau17[[#This Row],[2017-T1-ARTHAUD Nathalie]]/Tableau17[[#This Row],[2017-T1-TOTAL]],"")</f>
        <v>7.3606729758149319E-3</v>
      </c>
      <c r="LH213" s="26">
        <f>IFERROR(Tableau17[[#This Row],[2017-T1-ASSELINEAU Fran]]/Tableau17[[#This Row],[2017-T1-TOTAL]],"")</f>
        <v>1.7875920084121977E-2</v>
      </c>
      <c r="LI213" s="26">
        <f>IFERROR(Tableau17[[#This Row],[2017-T1-CHEMINADE Jacques]]/Tableau17[[#This Row],[2017-T1-TOTAL]],"")</f>
        <v>3.1545741324921135E-3</v>
      </c>
      <c r="LJ213" s="26">
        <f>IFERROR(Tableau17[[#This Row],[2017-T1-DUPONT-AIGNAN Nicolas]]/Tableau17[[#This Row],[2017-T1-TOTAL]],"")</f>
        <v>3.0494216614090432E-2</v>
      </c>
      <c r="LK213" s="26">
        <f>IFERROR(Tableau17[[#This Row],[2017-T1-FILLON Fran]]/Tableau17[[#This Row],[2017-T1-TOTAL]],"")</f>
        <v>6.0988433228180865E-2</v>
      </c>
      <c r="LL213" s="26">
        <f>IFERROR(Tableau17[[#This Row],[2017-T1-HAMON Beno]]/Tableau17[[#This Row],[2017-T1-TOTAL]],"")</f>
        <v>6.3091482649842268E-2</v>
      </c>
      <c r="LM213" s="26">
        <f>IFERROR(Tableau17[[#This Row],[2017-T1-LASSALLE Jean]]/Tableau17[[#This Row],[2017-T1-TOTAL]],"")</f>
        <v>5.2576235541535229E-3</v>
      </c>
      <c r="LN213" s="26">
        <f>IFERROR(Tableau17[[#This Row],[2017-T1-LE PEN Marine]]/Tableau17[[#This Row],[2017-T1-TOTAL]],"")</f>
        <v>0.24605678233438485</v>
      </c>
      <c r="LO213" s="26">
        <f>IFERROR(Tableau17[[#This Row],[2017-T1-M Jean-Luc]]/Tableau17[[#This Row],[2017-T1-TOTAL]],"")</f>
        <v>0.38275499474237645</v>
      </c>
      <c r="LP213" s="26">
        <f>IFERROR(Tableau17[[#This Row],[2017-T1-MACRON Emmanuel]]/Tableau17[[#This Row],[2017-T1-TOTAL]],"")</f>
        <v>0.17034700315457413</v>
      </c>
      <c r="LQ213" s="26">
        <f>IFERROR(Tableau17[[#This Row],[2017-T1-POUTOU Philippe]]/Tableau17[[#This Row],[2017-T1-TOTAL]],"")</f>
        <v>1.2618296529968454E-2</v>
      </c>
      <c r="LR213" s="26">
        <f>IFERROR(Tableau17[[#This Row],[2017-T2-LE PEN Marine]]/Tableau17[[#This Row],[2017-T2-TOTAL]],"")</f>
        <v>0.33526011560693642</v>
      </c>
      <c r="LS213" s="26">
        <f>IFERROR(Tableau17[[#This Row],[2017-T2-MACRON Emmanuel]]/Tableau17[[#This Row],[2017-T2-TOTAL]],"")</f>
        <v>0.66473988439306353</v>
      </c>
      <c r="LT213" s="26">
        <f>IFERROR(Tableau17[[#This Row],[2019-T1-ALEXANDRE Audric]]/Tableau17[[#This Row],[2019-T1-TOTAL]],"")</f>
        <v>0</v>
      </c>
      <c r="LU213" s="26">
        <f>IFERROR(Tableau17[[#This Row],[2019-T1-ARTHAUD Nathalie]]/Tableau17[[#This Row],[2019-T1-TOTAL]],"")</f>
        <v>4.7058823529411761E-3</v>
      </c>
      <c r="LV213" s="26">
        <f>IFERROR(Tableau17[[#This Row],[2019-T1-ASSELINEAU François]]/Tableau17[[#This Row],[2019-T1-TOTAL]],"")</f>
        <v>2.823529411764706E-2</v>
      </c>
      <c r="LW213" s="26">
        <f>IFERROR(Tableau17[[#This Row],[2019-T1-AUBRY Manon]]/Tableau17[[#This Row],[2019-T1-TOTAL]],"")</f>
        <v>0.20941176470588235</v>
      </c>
      <c r="LX213" s="26">
        <f>IFERROR(Tableau17[[#This Row],[2019-T1-AZERGUI Nagib]]/Tableau17[[#This Row],[2019-T1-TOTAL]],"")</f>
        <v>1.8823529411764704E-2</v>
      </c>
      <c r="LY213" s="26">
        <f>IFERROR(Tableau17[[#This Row],[2019-T1-BARDELLA Jordan]]/Tableau17[[#This Row],[2019-T1-TOTAL]],"")</f>
        <v>0.32</v>
      </c>
      <c r="LZ213" s="26">
        <f>IFERROR(Tableau17[[#This Row],[2019-T1-BELLAMY François-Xavier]]/Tableau17[[#This Row],[2019-T1-TOTAL]],"")</f>
        <v>2.3529411764705882E-2</v>
      </c>
      <c r="MA213" s="26">
        <f>IFERROR(Tableau17[[#This Row],[2019-T1-BIDOU Olivier]]/Tableau17[[#This Row],[2019-T1-TOTAL]],"")</f>
        <v>0</v>
      </c>
      <c r="MB213" s="26">
        <f>IFERROR(Tableau17[[#This Row],[2019-T1-BOURG Dominique]]/Tableau17[[#This Row],[2019-T1-TOTAL]],"")</f>
        <v>1.1764705882352941E-2</v>
      </c>
      <c r="MC213" s="26">
        <f>IFERROR(Tableau17[[#This Row],[2019-T1-BROSSAT Ian]]/Tableau17[[#This Row],[2019-T1-TOTAL]],"")</f>
        <v>2.3529411764705882E-2</v>
      </c>
      <c r="MD213" s="26">
        <f>IFERROR(Tableau17[[#This Row],[2019-T1-CAILLAUD Sophie]]/Tableau17[[#This Row],[2019-T1-TOTAL]],"")</f>
        <v>0</v>
      </c>
      <c r="ME213" s="26">
        <f>IFERROR(Tableau17[[#This Row],[2019-T1-CAMUS Renaud]]/Tableau17[[#This Row],[2019-T1-TOTAL]],"")</f>
        <v>0</v>
      </c>
      <c r="MF213" s="26">
        <f>IFERROR(Tableau17[[#This Row],[2019-T1-CHALENÇON Christophe]]/Tableau17[[#This Row],[2019-T1-TOTAL]],"")</f>
        <v>0</v>
      </c>
      <c r="MG213" s="26">
        <f>IFERROR(Tableau17[[#This Row],[2019-T1-CORBET Cathy Denise Ginette]]/Tableau17[[#This Row],[2019-T1-TOTAL]],"")</f>
        <v>0</v>
      </c>
      <c r="MH213" s="26">
        <f>IFERROR(Tableau17[[#This Row],[2019-T1-DE PREVOISIN Robert]]/Tableau17[[#This Row],[2019-T1-TOTAL]],"")</f>
        <v>0</v>
      </c>
      <c r="MI213" s="26">
        <f>IFERROR(Tableau17[[#This Row],[2019-T1-DELFEL Thérèse]]/Tableau17[[#This Row],[2019-T1-TOTAL]],"")</f>
        <v>0</v>
      </c>
      <c r="MJ213" s="26">
        <f>IFERROR(Tableau17[[#This Row],[2019-T1-DIEUMEGARD Pierre]]/Tableau17[[#This Row],[2019-T1-TOTAL]],"")</f>
        <v>0</v>
      </c>
      <c r="MK213" s="26">
        <f>IFERROR(Tableau17[[#This Row],[2019-T1-DUPONT-AIGNAN Nicolas]]/Tableau17[[#This Row],[2019-T1-TOTAL]],"")</f>
        <v>1.8823529411764704E-2</v>
      </c>
      <c r="ML213" s="26">
        <f>IFERROR(Tableau17[[#This Row],[2019-T1-GERNIGON Yves]]/Tableau17[[#This Row],[2019-T1-TOTAL]],"")</f>
        <v>0</v>
      </c>
      <c r="MM213" s="26">
        <f>IFERROR(Tableau17[[#This Row],[2019-T1-GLUCKSMANN Raphaël]]/Tableau17[[#This Row],[2019-T1-TOTAL]],"")</f>
        <v>4.7058823529411764E-2</v>
      </c>
      <c r="MN213" s="26">
        <f>IFERROR(Tableau17[[#This Row],[2019-T1-HAMON Benoît]]/Tableau17[[#This Row],[2019-T1-TOTAL]],"")</f>
        <v>3.0588235294117649E-2</v>
      </c>
      <c r="MO213" s="26">
        <f>IFERROR(Tableau17[[#This Row],[2019-T1-HELGEN Gilles]]/Tableau17[[#This Row],[2019-T1-TOTAL]],"")</f>
        <v>0</v>
      </c>
      <c r="MP213" s="26">
        <f>IFERROR(Tableau17[[#This Row],[2019-T1-JADOT Yannick]]/Tableau17[[#This Row],[2019-T1-TOTAL]],"")</f>
        <v>0.1011764705882353</v>
      </c>
      <c r="MQ213" s="26">
        <f>IFERROR(Tableau17[[#This Row],[2019-T1-LAGARDE Jean-Christophe]]/Tableau17[[#This Row],[2019-T1-TOTAL]],"")</f>
        <v>4.7058823529411761E-3</v>
      </c>
      <c r="MR213" s="26">
        <f>IFERROR(Tableau17[[#This Row],[2019-T1-LALANNE Francis]]/Tableau17[[#This Row],[2019-T1-TOTAL]],"")</f>
        <v>1.6470588235294119E-2</v>
      </c>
      <c r="MS213" s="26">
        <f>IFERROR(Tableau17[[#This Row],[2019-T1-LOISEAU Nathalie]]/Tableau17[[#This Row],[2019-T1-TOTAL]],"")</f>
        <v>0.14117647058823529</v>
      </c>
      <c r="MT213" s="26">
        <f>IFERROR(Tableau17[[#This Row],[2019-T1-MARIE Florie]]/Tableau17[[#This Row],[2019-T1-TOTAL]],"")</f>
        <v>0</v>
      </c>
      <c r="MU213" s="26">
        <f>IFERROR(Tableau17[[#This Row],[2008-T1-MACROEXTRDROITE]]/Tableau17[[#This Row],[2008-T1-MACROTOTALE]],"")</f>
        <v>0.13775510204081631</v>
      </c>
      <c r="MV213" s="26">
        <f>IFERROR(Tableau17[[#This Row],[2008-T1-MACRODROITE]]/Tableau17[[#This Row],[2008-T1-MACROTOTALE]],"")</f>
        <v>0.28061224489795916</v>
      </c>
      <c r="MW213" s="26">
        <f>IFERROR(Tableau17[[#This Row],[2008-T1-MACROCENTRE]]/Tableau17[[#This Row],[2008-T1-MACROTOTALE]],"")</f>
        <v>0</v>
      </c>
      <c r="MX213" s="26">
        <f>IFERROR(Tableau17[[#This Row],[2008-T1-MACROGAUCHE]]/Tableau17[[#This Row],[2008-T1-MACROTOTALE]],"")</f>
        <v>0.58163265306122447</v>
      </c>
      <c r="MY213" s="26">
        <f>IFERROR(Tableau17[[#This Row],[2008-T1-MACROAUTRE]]/Tableau17[[#This Row],[2008-T1-MACROTOTALE]],"")</f>
        <v>0</v>
      </c>
      <c r="MZ213" s="26" t="str">
        <f>IFERROR(Tableau17[[#This Row],[2008-T2-MACROEXTRDROITE]]/Tableau17[[#This Row],[2008-T2-MACROTOTALE]],"")</f>
        <v/>
      </c>
      <c r="NA213" s="26" t="str">
        <f>IFERROR(Tableau17[[#This Row],[2008-T2-MACRODROITE]]/Tableau17[[#This Row],[2008-T2-MACROTOTALE]],"")</f>
        <v/>
      </c>
      <c r="NB213" s="26" t="str">
        <f>IFERROR(Tableau17[[#This Row],[2008-T2-MACROCENTRE]]/Tableau17[[#This Row],[2008-T2-MACROTOTALE]],"")</f>
        <v/>
      </c>
      <c r="NC213" s="26" t="str">
        <f>IFERROR(Tableau17[[#This Row],[2008-T2-MACROGAUCHE]]/Tableau17[[#This Row],[2008-T2-MACROTOTALE]],"")</f>
        <v/>
      </c>
      <c r="ND213" s="26" t="str">
        <f>IFERROR(Tableau17[[#This Row],[2008-T2-MACROAUTRE]]/Tableau17[[#This Row],[2008-T2-MACROTOTALE]],"")</f>
        <v/>
      </c>
      <c r="NE213" s="26">
        <f>IFERROR(Tableau17[[#This Row],[2014-T1-MACROEXTRDROITE]]/Tableau17[[#This Row],[2014-T1-MACROTOTALE]],"")</f>
        <v>0.36925795053003535</v>
      </c>
      <c r="NF213" s="26">
        <f>IFERROR(Tableau17[[#This Row],[2014-T1-MACRODROITE]]/Tableau17[[#This Row],[2014-T1-MACROTOTALE]],"")</f>
        <v>0.17137809187279152</v>
      </c>
      <c r="NG213" s="26">
        <f>IFERROR(Tableau17[[#This Row],[2014-T1-MACROCENTRE]]/Tableau17[[#This Row],[2014-T1-MACROTOTALE]],"")</f>
        <v>0</v>
      </c>
      <c r="NH213" s="26">
        <f>IFERROR(Tableau17[[#This Row],[2014-T1-MACROGAUCHE]]/Tableau17[[#This Row],[2014-T1-MACROTOTALE]],"")</f>
        <v>0.45936395759717313</v>
      </c>
      <c r="NI213" s="26">
        <f>IFERROR(Tableau17[[#This Row],[2014-T1-MACROAUTRE]]/Tableau17[[#This Row],[2014-T1-MACROTOTALE]],"")</f>
        <v>0</v>
      </c>
      <c r="NJ213" s="26">
        <f>IFERROR(Tableau17[[#This Row],[2014-T2-MACROEXTRDROITE]]/Tableau17[[#This Row],[2014-T2-MACROTOTALE]],"")</f>
        <v>0.39016393442622949</v>
      </c>
      <c r="NK213" s="26">
        <f>IFERROR(Tableau17[[#This Row],[2014-T2-MACRODROITE]]/Tableau17[[#This Row],[2014-T2-MACROTOTALE]],"")</f>
        <v>0.23278688524590163</v>
      </c>
      <c r="NL213" s="26">
        <f>IFERROR(Tableau17[[#This Row],[2014-T2-MACROCENTRE]]/Tableau17[[#This Row],[2014-T2-MACROTOTALE]],"")</f>
        <v>0</v>
      </c>
      <c r="NM213" s="26">
        <f>IFERROR(Tableau17[[#This Row],[2014-T2-MACROGAUCHE]]/Tableau17[[#This Row],[2014-T2-MACROTOTALE]],"")</f>
        <v>0.37704918032786883</v>
      </c>
      <c r="NN213" s="26">
        <f>IFERROR(Tableau17[[#This Row],[2014-T2-MACROAUTRE]]/Tableau17[[#This Row],[2014-T2-MACROTOTALE]],"")</f>
        <v>0</v>
      </c>
      <c r="NO213" s="26">
        <f>IFERROR( Tableau17[[#This Row],[2015-T1-MACROEXTRDROITE]]/Tableau17[[#This Row],[2015-T1-MACROTOTALE]],"")</f>
        <v>0.39526411657559196</v>
      </c>
      <c r="NP213" s="26">
        <f>IFERROR(Tableau17[[#This Row],[2015-T1-MACRODROITE]]/Tableau17[[#This Row],[2015-T1-MACROTOTALE]],"")</f>
        <v>0.14025500910746813</v>
      </c>
      <c r="NQ213" s="26">
        <f>IFERROR(Tableau17[[#This Row],[2015-T1-MACROCENTRE]]/Tableau17[[#This Row],[2015-T1-MACROTOTALE]],"")</f>
        <v>0</v>
      </c>
      <c r="NR213" s="26">
        <f>IFERROR(Tableau17[[#This Row],[2015-T1-MACROGAUCHE]]/Tableau17[[#This Row],[2015-T1-MACROTOTALE]],"")</f>
        <v>0.46448087431693991</v>
      </c>
      <c r="NS213" s="26">
        <f>IFERROR(Tableau17[[#This Row],[2015-T1-MACROAUTRE]]/Tableau17[[#This Row],[2015-T1-MACROTOTALE]],"")</f>
        <v>0</v>
      </c>
      <c r="NT213" s="26">
        <f>IFERROR(Tableau17[[#This Row],[2015-T2-MACROEXTRDROITE]]/Tableau17[[#This Row],[2015-T2-MACROTOTALE]],"")</f>
        <v>0.41774193548387095</v>
      </c>
      <c r="NU213" s="26">
        <f>IFERROR(Tableau17[[#This Row],[2015-T2-MACRODROITE]]/Tableau17[[#This Row],[2015-T2-MACROTOTALE]],"")</f>
        <v>0</v>
      </c>
      <c r="NV213" s="26">
        <f>IFERROR(Tableau17[[#This Row],[2015-T2-MACROCENTRE]]/Tableau17[[#This Row],[2015-T2-MACROTOTALE]],"")</f>
        <v>0</v>
      </c>
      <c r="NW213" s="26">
        <f>IFERROR(Tableau17[[#This Row],[2015-T2-MACROGAUCHE]]/Tableau17[[#This Row],[2015-T2-MACROTOTALE]],"")</f>
        <v>0.58225806451612905</v>
      </c>
      <c r="NX213" s="26">
        <f>IFERROR(Tableau17[[#This Row],[2015-T2-MACROAUTRE]]/Tableau17[[#This Row],[2015-T2-MACROTOTALE]],"")</f>
        <v>0</v>
      </c>
      <c r="NY213" s="26">
        <f>IFERROR(Tableau17[[#This Row],[2017-T1-MACROEXTRDROITE]]/Tableau17[[#This Row],[2017-T1-MACROTOTALE]],"")</f>
        <v>0.29758149316508936</v>
      </c>
      <c r="NZ213" s="26">
        <f>IFERROR(Tableau17[[#This Row],[2017-T1-MACRODROITE]]/Tableau17[[#This Row],[2017-T1-MACROTOTALE]],"")</f>
        <v>6.0988433228180865E-2</v>
      </c>
      <c r="OA213" s="26">
        <f>IFERROR(Tableau17[[#This Row],[2017-T1-MACROCENTRE]]/Tableau17[[#This Row],[2017-T1-MACROTOTALE]],"")</f>
        <v>0.17034700315457413</v>
      </c>
      <c r="OB213" s="26">
        <f>IFERROR(Tableau17[[#This Row],[2017-T1-MACROGAUCHE]]/Tableau17[[#This Row],[2017-T1-MACROTOTALE]],"")</f>
        <v>0.46582544689800209</v>
      </c>
      <c r="OC213" s="26">
        <f>IFERROR(Tableau17[[#This Row],[2017-T1-MACROAUTRE]]/Tableau17[[#This Row],[2017-T1-MACROTOTALE]],"")</f>
        <v>5.2576235541535229E-3</v>
      </c>
      <c r="OD213" s="26">
        <f>IFERROR(Tableau17[[#This Row],[2017-T2-MACROEXTRDROITE]]/Tableau17[[#This Row],[2017-T2-MACROTOTALE]],"")</f>
        <v>0.33526011560693642</v>
      </c>
      <c r="OE213" s="26">
        <f>IFERROR(Tableau17[[#This Row],[2017-T2-MACRODROITE]]/Tableau17[[#This Row],[2017-T2-MACROTOTALE]],"")</f>
        <v>0</v>
      </c>
      <c r="OF213" s="26">
        <f>IFERROR(Tableau17[[#This Row],[2017-T2-MACROCENTRE]]/Tableau17[[#This Row],[2017-T2-MACROTOTALE]],"")</f>
        <v>0.66473988439306353</v>
      </c>
      <c r="OG213" s="26">
        <f>IFERROR(Tableau17[[#This Row],[2017-T2-MACROGAUCHE]]/Tableau17[[#This Row],[2017-T2-MACROTOTALE]],"")</f>
        <v>0</v>
      </c>
      <c r="OH213" s="26">
        <f>IFERROR(Tableau17[[#This Row],[2017-T2-MACROAUTRE]]/Tableau17[[#This Row],[2017-T2-MACROTOTALE]],"")</f>
        <v>0</v>
      </c>
      <c r="OI213" s="26">
        <f>IFERROR(Tableau17[[#This Row],[2019-T1-MACROEXTRDROITE]]/Tableau17[[#This Row],[2019-T1-MACROTOTALE]],"")</f>
        <v>0.36613272311212813</v>
      </c>
      <c r="OJ213" s="26">
        <f>IFERROR(Tableau17[[#This Row],[2019-T1-MACRODROITE]]/Tableau17[[#This Row],[2019-T1-MACROTOTALE]],"")</f>
        <v>2.7459954233409609E-2</v>
      </c>
      <c r="OK213" s="26">
        <f>IFERROR(Tableau17[[#This Row],[2019-T1-MACROCENTRE]]/Tableau17[[#This Row],[2019-T1-MACROTOTALE]],"")</f>
        <v>0.13729977116704806</v>
      </c>
      <c r="OL213" s="26">
        <f>IFERROR(Tableau17[[#This Row],[2019-T1-MACROGAUCHE]]/Tableau17[[#This Row],[2019-T1-MACROTOTALE]],"")</f>
        <v>0.40503432494279173</v>
      </c>
      <c r="OM213" s="26">
        <f>IFERROR(Tableau17[[#This Row],[2019-T1-MACROAUTRE]]/Tableau17[[#This Row],[2019-T1-MACROTOTALE]],"")</f>
        <v>6.4073226544622428E-2</v>
      </c>
      <c r="ON213" s="26">
        <f>IFERROR(Tableau17[[#This Row],[2020-T1-MACROEXTRDROITE]]/Tableau17[[#This Row],[2020-T1-MACROTOTALE]],"")</f>
        <v>0.20460358056265984</v>
      </c>
      <c r="OO213" s="26">
        <f>IFERROR(Tableau17[[#This Row],[2020-T1-MACRODROITE]]/Tableau17[[#This Row],[2020-T1-MACROTOTALE]],"")</f>
        <v>0.20716112531969311</v>
      </c>
      <c r="OP213" s="26">
        <f>IFERROR(Tableau17[[#This Row],[2020-T1-MACROCENTRE]]/Tableau17[[#This Row],[2020-T1-MACROTOTALE]],"")</f>
        <v>4.0920716112531973E-2</v>
      </c>
      <c r="OQ213" s="26">
        <f>IFERROR(Tableau17[[#This Row],[2020-T1-MACROGAUCHE]]/Tableau17[[#This Row],[2020-T1-MACROTOTALE]],"")</f>
        <v>0.54731457800511507</v>
      </c>
      <c r="OR213" s="26">
        <f>IFERROR(Tableau17[[#This Row],[2020-T1-MACROAUTRE]]/Tableau17[[#This Row],[2020-T1-MACROTOTALE]],"")</f>
        <v>0</v>
      </c>
      <c r="OS213" s="26">
        <f>IFERROR(Tableau17[[#This Row],[2017 (L)-T1-MACROEXTRDROITE]]/Tableau17[[#This Row],[2017 (L)-T1-MACROTOTALE]],"")</f>
        <v>0.25363825363825365</v>
      </c>
      <c r="OT213" s="26">
        <f>IFERROR(Tableau17[[#This Row],[2017 (L)-T1-MACRODROITE]]/Tableau17[[#This Row],[2017 (L)-T1-MACROTOTALE]],"")</f>
        <v>4.5738045738045741E-2</v>
      </c>
      <c r="OU213" s="26">
        <f>IFERROR(Tableau17[[#This Row],[2017 (L)-T1-MACROCENTRE]]/Tableau17[[#This Row],[2017 (L)-T1-MACROTOTALE]],"")</f>
        <v>0.16216216216216217</v>
      </c>
      <c r="OV213" s="26">
        <f>IFERROR(Tableau17[[#This Row],[2017 (L)-T1-MACROGAUCHE]]/Tableau17[[#This Row],[2017 (L)-T1-MACROTOTALE]],"")</f>
        <v>0.5218295218295218</v>
      </c>
      <c r="OW213" s="26">
        <f>IFERROR(Tableau17[[#This Row],[2017 (L)-T1-MACROAUTRE]]/Tableau17[[#This Row],[2017 (L)-T1-MACROTOTALE]],"")</f>
        <v>1.6632016632016633E-2</v>
      </c>
      <c r="OX213" s="26">
        <f>IFERROR(Tableau17[[#This Row],[2017 (L)-T2-MACROEXTRDROITE]]/Tableau17[[#This Row],[2017 (L)-T2-MACROTOTALE]],"")</f>
        <v>0.4128686327077748</v>
      </c>
      <c r="OY213" s="26">
        <f>IFERROR(Tableau17[[#This Row],[2017 (L)-T2-MACRODROITE]]/Tableau17[[#This Row],[2017 (L)-T2-MACROTOTALE]],"")</f>
        <v>0</v>
      </c>
      <c r="OZ213" s="26">
        <f>IFERROR(Tableau17[[#This Row],[2017 (L)-T2-MACROCENTRE]]/Tableau17[[#This Row],[2017 (L)-T2-MACROTOTALE]],"")</f>
        <v>0.58713136729222515</v>
      </c>
      <c r="PA213" s="26">
        <f>IFERROR(Tableau17[[#This Row],[2017 (L)-T2-MACROGAUCHE]]/Tableau17[[#This Row],[2017 (L)-T2-MACROTOTALE]],"")</f>
        <v>0</v>
      </c>
      <c r="PB213" s="26">
        <f>IFERROR(Tableau17[[#This Row],[2017 (L)-T2-MACROAUTRE]]/Tableau17[[#This Row],[2017 (L)-T2-MACROTOTALE]],"")</f>
        <v>0</v>
      </c>
      <c r="PC213" s="26">
        <f>IFERROR(Tableau17[[#This Row],[2008_T1_PROCUS]]/Tableau17[[#This Row],[2008_T1_INSCRITS]],0)</f>
        <v>1.5482695810564663E-2</v>
      </c>
      <c r="PD213" s="26">
        <f>IFERROR(Tableau17[[#This Row],[2008_T2_PROCUS]]/Tableau17[[#This Row],[2008_T2_INSCRITS]],0)</f>
        <v>0</v>
      </c>
      <c r="PE213" s="26">
        <f>Tableau17[[#This Row],[2014_T1_PROCUS]]/Tableau17[[#This Row],[2014_T1_INSCRITS]]</f>
        <v>1.090909090909091E-2</v>
      </c>
      <c r="PF213" s="26">
        <f>IFERROR(Tableau17[[#This Row],[2014_T2_PROCUS]]/Tableau17[[#This Row],[2014_T2_INSCRITS]],0)</f>
        <v>5.454545454545455E-3</v>
      </c>
    </row>
    <row r="214" spans="1:422" hidden="1" x14ac:dyDescent="0.2">
      <c r="A214" s="1">
        <v>4</v>
      </c>
      <c r="B214" s="1" t="s">
        <v>326</v>
      </c>
      <c r="C214" s="1" t="s">
        <v>359</v>
      </c>
      <c r="D214" s="1" t="s">
        <v>359</v>
      </c>
      <c r="E214" s="1">
        <v>814</v>
      </c>
      <c r="F214" s="1">
        <v>5.3935269999999997</v>
      </c>
      <c r="G214" s="1">
        <v>43.279448000000002</v>
      </c>
      <c r="H214" s="3">
        <v>1512</v>
      </c>
      <c r="I214" s="3">
        <v>322</v>
      </c>
      <c r="L214" s="1">
        <v>44</v>
      </c>
      <c r="M214" s="1">
        <v>26</v>
      </c>
      <c r="P214" s="1">
        <v>128</v>
      </c>
      <c r="Q214" s="1">
        <v>64</v>
      </c>
      <c r="R214" s="1">
        <v>74</v>
      </c>
      <c r="S214" s="1">
        <v>122</v>
      </c>
      <c r="T214" s="1">
        <v>80</v>
      </c>
      <c r="U214" s="1">
        <v>538</v>
      </c>
      <c r="V214" s="1">
        <v>1194</v>
      </c>
      <c r="W214" s="1">
        <v>688</v>
      </c>
      <c r="X214" s="1">
        <v>13</v>
      </c>
      <c r="Y214" s="2">
        <v>0.57621440999999995</v>
      </c>
      <c r="AB214" s="1">
        <v>0</v>
      </c>
      <c r="AD214" s="1">
        <v>1512</v>
      </c>
      <c r="AE214" s="1">
        <v>549</v>
      </c>
      <c r="AF214" s="2">
        <v>0.36309523999999999</v>
      </c>
      <c r="AG214" s="1">
        <f t="shared" si="3"/>
        <v>322</v>
      </c>
      <c r="AH214" s="1">
        <v>732</v>
      </c>
      <c r="AI214" s="1">
        <v>364</v>
      </c>
      <c r="AJ214" s="1">
        <v>5</v>
      </c>
      <c r="AK214" s="2">
        <v>0.49726776</v>
      </c>
      <c r="AN214" s="1">
        <v>0</v>
      </c>
      <c r="AP214" s="1">
        <v>1219</v>
      </c>
      <c r="AQ214" s="1">
        <v>556</v>
      </c>
      <c r="AR214" s="2">
        <v>0.45611157000000002</v>
      </c>
      <c r="AS214" s="1">
        <v>1219</v>
      </c>
      <c r="AT214" s="1">
        <v>542</v>
      </c>
      <c r="AU214" s="2">
        <v>0.44462674000000002</v>
      </c>
      <c r="AV214" s="1">
        <v>1369</v>
      </c>
      <c r="AW214" s="1">
        <v>683</v>
      </c>
      <c r="AX214" s="2">
        <v>0.49890431000000002</v>
      </c>
      <c r="AY214" s="1">
        <v>1369</v>
      </c>
      <c r="AZ214" s="1">
        <v>553</v>
      </c>
      <c r="BA214" s="2">
        <v>0.40394448999999999</v>
      </c>
      <c r="BB214" s="1">
        <v>1367</v>
      </c>
      <c r="BC214" s="1">
        <v>1089</v>
      </c>
      <c r="BD214" s="2">
        <v>0.79663497000000005</v>
      </c>
      <c r="BE214" s="1">
        <v>1366</v>
      </c>
      <c r="BF214" s="1">
        <v>1023</v>
      </c>
      <c r="BG214" s="2">
        <v>0.74890190000000001</v>
      </c>
      <c r="BH214" s="1">
        <v>1407</v>
      </c>
      <c r="BI214" s="1">
        <v>671</v>
      </c>
      <c r="BJ214" s="2">
        <v>0.47690121000000002</v>
      </c>
      <c r="BK214" s="1">
        <v>21</v>
      </c>
      <c r="BN214" s="1">
        <v>22</v>
      </c>
      <c r="BO214" s="1">
        <v>22</v>
      </c>
      <c r="BP214" s="1">
        <v>170</v>
      </c>
      <c r="BQ214" s="1">
        <v>125</v>
      </c>
      <c r="BR214" s="1">
        <v>360</v>
      </c>
      <c r="BZ214" s="1">
        <v>42</v>
      </c>
      <c r="CB214" s="1">
        <v>31</v>
      </c>
      <c r="CC214" s="1">
        <v>131</v>
      </c>
      <c r="CD214" s="1">
        <v>320</v>
      </c>
      <c r="CE214" s="1">
        <v>153</v>
      </c>
      <c r="CF214" s="1">
        <v>677</v>
      </c>
      <c r="CL214" s="1">
        <v>14</v>
      </c>
      <c r="CM214" s="1">
        <v>18</v>
      </c>
      <c r="CO214" s="1">
        <v>46</v>
      </c>
      <c r="CP214" s="1">
        <v>139</v>
      </c>
      <c r="CQ214" s="1">
        <v>40</v>
      </c>
      <c r="CT214" s="1">
        <v>169</v>
      </c>
      <c r="CU214" s="1">
        <v>114</v>
      </c>
      <c r="CW214" s="1">
        <v>540</v>
      </c>
      <c r="CY214" s="1">
        <v>154</v>
      </c>
      <c r="DA214" s="1">
        <v>338</v>
      </c>
      <c r="DC214" s="1">
        <v>492</v>
      </c>
      <c r="DD214" s="1">
        <v>14</v>
      </c>
      <c r="DE214" s="1">
        <v>7</v>
      </c>
      <c r="DF214" s="1">
        <v>7</v>
      </c>
      <c r="DI214" s="1">
        <v>47</v>
      </c>
      <c r="DJ214" s="1">
        <v>5</v>
      </c>
      <c r="DK214" s="1">
        <v>4</v>
      </c>
      <c r="DL214" s="1">
        <v>74</v>
      </c>
      <c r="DM214" s="1">
        <v>71</v>
      </c>
      <c r="DN214" s="1">
        <v>127</v>
      </c>
      <c r="DQ214" s="1">
        <v>3</v>
      </c>
      <c r="DR214" s="1">
        <v>281</v>
      </c>
      <c r="DS214" s="1">
        <v>33</v>
      </c>
      <c r="DU214" s="1">
        <v>673</v>
      </c>
      <c r="DX214" s="1">
        <v>197</v>
      </c>
      <c r="DZ214" s="1">
        <v>313</v>
      </c>
      <c r="EA214" s="1">
        <v>510</v>
      </c>
      <c r="EB214" s="1">
        <v>2</v>
      </c>
      <c r="EC214" s="1">
        <v>8</v>
      </c>
      <c r="ED214" s="1">
        <v>2</v>
      </c>
      <c r="EE214" s="1">
        <v>40</v>
      </c>
      <c r="EF214" s="1">
        <v>302</v>
      </c>
      <c r="EG214" s="1">
        <v>67</v>
      </c>
      <c r="EH214" s="1">
        <v>13</v>
      </c>
      <c r="EI214" s="1">
        <v>152</v>
      </c>
      <c r="EJ214" s="1">
        <v>172</v>
      </c>
      <c r="EK214" s="1">
        <v>302</v>
      </c>
      <c r="EL214" s="1">
        <v>7</v>
      </c>
      <c r="EM214" s="1">
        <v>1067</v>
      </c>
      <c r="EN214" s="1">
        <v>228</v>
      </c>
      <c r="EO214" s="1">
        <v>713</v>
      </c>
      <c r="EP214" s="1">
        <v>941</v>
      </c>
      <c r="EQ214" s="1">
        <v>0</v>
      </c>
      <c r="ER214" s="1">
        <v>4</v>
      </c>
      <c r="ES214" s="1">
        <v>13</v>
      </c>
      <c r="ET214" s="1">
        <v>30</v>
      </c>
      <c r="EU214" s="1">
        <v>3</v>
      </c>
      <c r="EV214" s="1">
        <v>118</v>
      </c>
      <c r="EW214" s="1">
        <v>79</v>
      </c>
      <c r="EX214" s="1">
        <v>0</v>
      </c>
      <c r="EY214" s="1">
        <v>10</v>
      </c>
      <c r="EZ214" s="1">
        <v>10</v>
      </c>
      <c r="FA214" s="1">
        <v>0</v>
      </c>
      <c r="FB214" s="1">
        <v>0</v>
      </c>
      <c r="FC214" s="1">
        <v>0</v>
      </c>
      <c r="FD214" s="1">
        <v>0</v>
      </c>
      <c r="FE214" s="1">
        <v>0</v>
      </c>
      <c r="FF214" s="1">
        <v>0</v>
      </c>
      <c r="FG214" s="1">
        <v>1</v>
      </c>
      <c r="FH214" s="1">
        <v>8</v>
      </c>
      <c r="FI214" s="1">
        <v>1</v>
      </c>
      <c r="FJ214" s="1">
        <v>38</v>
      </c>
      <c r="FK214" s="1">
        <v>25</v>
      </c>
      <c r="FL214" s="1">
        <v>0</v>
      </c>
      <c r="FM214" s="1">
        <v>88</v>
      </c>
      <c r="FN214" s="1">
        <v>14</v>
      </c>
      <c r="FO214" s="1">
        <v>1</v>
      </c>
      <c r="FP214" s="1">
        <v>199</v>
      </c>
      <c r="FQ214" s="1">
        <v>2</v>
      </c>
      <c r="FR214" s="1">
        <f>SUM(Tableau17[[#This Row],[2019-T1-ALEXANDRE Audric]:[2019-T1-MARIE Florie]])</f>
        <v>644</v>
      </c>
      <c r="FS214" s="1">
        <v>22</v>
      </c>
      <c r="FT214" s="1">
        <v>191</v>
      </c>
      <c r="FU214" s="1">
        <v>0</v>
      </c>
      <c r="FV214" s="1">
        <v>147</v>
      </c>
      <c r="FW214" s="1">
        <v>0</v>
      </c>
      <c r="FX214" s="1">
        <v>360</v>
      </c>
      <c r="GD214" s="1">
        <v>0</v>
      </c>
      <c r="GE214" s="1">
        <v>131</v>
      </c>
      <c r="GF214" s="1">
        <v>320</v>
      </c>
      <c r="GG214" s="1">
        <v>0</v>
      </c>
      <c r="GH214" s="1">
        <v>226</v>
      </c>
      <c r="GI214" s="1">
        <v>0</v>
      </c>
      <c r="GJ214" s="1">
        <v>677</v>
      </c>
      <c r="GP214" s="1">
        <v>0</v>
      </c>
      <c r="GQ214" s="1">
        <v>153</v>
      </c>
      <c r="GR214" s="1">
        <v>187</v>
      </c>
      <c r="GS214" s="1">
        <v>40</v>
      </c>
      <c r="GT214" s="1">
        <v>160</v>
      </c>
      <c r="GU214" s="1">
        <v>0</v>
      </c>
      <c r="GV214" s="1">
        <v>540</v>
      </c>
      <c r="GW214" s="1">
        <v>154</v>
      </c>
      <c r="GX214" s="1">
        <v>338</v>
      </c>
      <c r="GY214" s="1">
        <v>0</v>
      </c>
      <c r="GZ214" s="1">
        <v>0</v>
      </c>
      <c r="HA214" s="1">
        <v>0</v>
      </c>
      <c r="HB214" s="1">
        <v>492</v>
      </c>
      <c r="HC214" s="1">
        <v>202</v>
      </c>
      <c r="HD214" s="1">
        <v>302</v>
      </c>
      <c r="HE214" s="1">
        <v>302</v>
      </c>
      <c r="HF214" s="1">
        <v>248</v>
      </c>
      <c r="HG214" s="1">
        <v>13</v>
      </c>
      <c r="HH214" s="1">
        <v>1067</v>
      </c>
      <c r="HI214" s="1">
        <v>228</v>
      </c>
      <c r="HJ214" s="1">
        <v>0</v>
      </c>
      <c r="HK214" s="1">
        <v>713</v>
      </c>
      <c r="HL214" s="1">
        <v>0</v>
      </c>
      <c r="HM214" s="1">
        <v>0</v>
      </c>
      <c r="HN214" s="1">
        <v>941</v>
      </c>
      <c r="HO214" s="1">
        <v>142</v>
      </c>
      <c r="HP214" s="1">
        <v>93</v>
      </c>
      <c r="HQ214" s="1">
        <v>199</v>
      </c>
      <c r="HR214" s="1">
        <v>195</v>
      </c>
      <c r="HS214" s="1">
        <v>30</v>
      </c>
      <c r="HT214" s="1">
        <v>659</v>
      </c>
      <c r="HU214" s="1">
        <v>74</v>
      </c>
      <c r="HV214" s="1">
        <v>172</v>
      </c>
      <c r="HW214" s="1">
        <v>64</v>
      </c>
      <c r="HX214" s="1">
        <v>228</v>
      </c>
      <c r="HY214" s="1">
        <v>0</v>
      </c>
      <c r="HZ214" s="1">
        <v>538</v>
      </c>
      <c r="IA214" s="1">
        <v>83</v>
      </c>
      <c r="IB214" s="1">
        <v>127</v>
      </c>
      <c r="IC214" s="1">
        <v>281</v>
      </c>
      <c r="ID214" s="1">
        <v>172</v>
      </c>
      <c r="IE214" s="1">
        <v>10</v>
      </c>
      <c r="IF214" s="1">
        <v>673</v>
      </c>
      <c r="IG214" s="1">
        <v>0</v>
      </c>
      <c r="IH214" s="1">
        <v>197</v>
      </c>
      <c r="II214" s="1">
        <v>313</v>
      </c>
      <c r="IJ214" s="1">
        <v>0</v>
      </c>
      <c r="IK214" s="1">
        <v>0</v>
      </c>
      <c r="IL214" s="1">
        <v>510</v>
      </c>
      <c r="IM214" s="26">
        <f>IFERROR(Tableau17[[#This Row],[LDIV]]/Tableau17[[#This Row],[Total général]],"")</f>
        <v>0</v>
      </c>
      <c r="IN214" s="26">
        <f>IFERROR(Tableau17[[#This Row],[LDVC]]/Tableau17[[#This Row],[Total général]],"")</f>
        <v>0</v>
      </c>
      <c r="IO214" s="26">
        <f>IFERROR(Tableau17[[#This Row],[LDVD]]/Tableau17[[#This Row],[Total général]],"")</f>
        <v>8.1784386617100371E-2</v>
      </c>
      <c r="IP214" s="26">
        <f>IFERROR(Tableau17[[#This Row],[LDVG]]/Tableau17[[#This Row],[Total général]],"")</f>
        <v>4.8327137546468404E-2</v>
      </c>
      <c r="IQ214" s="26">
        <f>IFERROR(Tableau17[[#This Row],[LEXD]]/Tableau17[[#This Row],[Total général]],"")</f>
        <v>0</v>
      </c>
      <c r="IR214" s="26">
        <f>IFERROR(Tableau17[[#This Row],[LEXG]]/Tableau17[[#This Row],[Total général]],"")</f>
        <v>0</v>
      </c>
      <c r="IS214" s="26">
        <f>IFERROR(Tableau17[[#This Row],[LLR]]/Tableau17[[#This Row],[Total général]],"")</f>
        <v>0.23791821561338289</v>
      </c>
      <c r="IT214" s="26">
        <f>IFERROR(Tableau17[[#This Row],[LREM]]/Tableau17[[#This Row],[Total général]],"")</f>
        <v>0.11895910780669144</v>
      </c>
      <c r="IU214" s="26">
        <f>IFERROR(Tableau17[[#This Row],[LRN]]/Tableau17[[#This Row],[Total général]],"")</f>
        <v>0.13754646840148699</v>
      </c>
      <c r="IV214" s="26">
        <f>IFERROR(Tableau17[[#This Row],[LUG]]/Tableau17[[#This Row],[Total général]],"")</f>
        <v>0.22676579925650558</v>
      </c>
      <c r="IW214" s="26">
        <f>IFERROR(Tableau17[[#This Row],[LVEC]]/Tableau17[[#This Row],[Total général]],"")</f>
        <v>0.14869888475836432</v>
      </c>
      <c r="IX214" s="26">
        <f>IFERROR(Tableau17[[#This Row],[2008-T1-LCMD]]/Tableau17[[#This Row],[2008-T1-TOTAL]],"")</f>
        <v>5.8333333333333334E-2</v>
      </c>
      <c r="IY214" s="26">
        <f>IFERROR(Tableau17[[#This Row],[2008-T1-LDVD]]/Tableau17[[#This Row],[2008-T1-TOTAL]],"")</f>
        <v>0</v>
      </c>
      <c r="IZ214" s="26">
        <f>IFERROR(Tableau17[[#This Row],[2008-T1-LEXD]]/Tableau17[[#This Row],[2008-T1-TOTAL]],"")</f>
        <v>0</v>
      </c>
      <c r="JA214" s="26">
        <f>IFERROR(Tableau17[[#This Row],[2008-T1-LEXG]]/Tableau17[[#This Row],[2008-T1-TOTAL]],"")</f>
        <v>6.1111111111111109E-2</v>
      </c>
      <c r="JB214" s="26">
        <f>IFERROR(Tableau17[[#This Row],[2008-T1-LFN]]/Tableau17[[#This Row],[2008-T1-TOTAL]],"")</f>
        <v>6.1111111111111109E-2</v>
      </c>
      <c r="JC214" s="26">
        <f>IFERROR(Tableau17[[#This Row],[2008-T1-LMAJ]]/Tableau17[[#This Row],[2008-T1-TOTAL]],"")</f>
        <v>0.47222222222222221</v>
      </c>
      <c r="JD214" s="26">
        <f>IFERROR(Tableau17[[#This Row],[2008-T1-LUG]]/Tableau17[[#This Row],[2008-T1-TOTAL]],"")</f>
        <v>0.34722222222222221</v>
      </c>
      <c r="JE214" s="26" t="str">
        <f>IFERROR(Tableau17[[#This Row],[2008-T2-LFN]]/Tableau17[[#This Row],[2008-T2-TOTAL]],"")</f>
        <v/>
      </c>
      <c r="JF214" s="26" t="str">
        <f>IFERROR(Tableau17[[#This Row],[2008-T2-LGC]]/Tableau17[[#This Row],[2008-T2-TOTAL]],"")</f>
        <v/>
      </c>
      <c r="JG214" s="26" t="str">
        <f>IFERROR(Tableau17[[#This Row],[2008-T2-LMAJ]]/Tableau17[[#This Row],[2008-T2-TOTAL]],"")</f>
        <v/>
      </c>
      <c r="JH214" s="26" t="str">
        <f>IFERROR(Tableau17[[#This Row],[2008-T2-LUG]]/Tableau17[[#This Row],[2008-T2-TOTAL]],"")</f>
        <v/>
      </c>
      <c r="JI214" s="26">
        <f>IFERROR(Tableau17[[#This Row],[2014-T1-LDIV]]/Tableau17[[#This Row],[2014-T1-TOTAL]],"")</f>
        <v>0</v>
      </c>
      <c r="JJ214" s="26">
        <f>IFERROR(Tableau17[[#This Row],[2014-T1-LDVD]]/Tableau17[[#This Row],[2014-T1-TOTAL]],"")</f>
        <v>0</v>
      </c>
      <c r="JK214" s="26">
        <f>IFERROR(Tableau17[[#This Row],[2014-T1-LDVG]]/Tableau17[[#This Row],[2014-T1-TOTAL]],"")</f>
        <v>6.2038404726735601E-2</v>
      </c>
      <c r="JL214" s="26">
        <f>IFERROR(Tableau17[[#This Row],[2014-T1-LEXG]]/Tableau17[[#This Row],[2014-T1-TOTAL]],"")</f>
        <v>0</v>
      </c>
      <c r="JM214" s="26">
        <f>IFERROR(Tableau17[[#This Row],[2014-T1-LFG]]/Tableau17[[#This Row],[2014-T1-TOTAL]],"")</f>
        <v>4.5790251107828653E-2</v>
      </c>
      <c r="JN214" s="26">
        <f>IFERROR(Tableau17[[#This Row],[2014-T1-LFN]]/Tableau17[[#This Row],[2014-T1-TOTAL]],"")</f>
        <v>0.19350073855243721</v>
      </c>
      <c r="JO214" s="26">
        <f>IFERROR(Tableau17[[#This Row],[2014-T1-LUD]]/Tableau17[[#This Row],[2014-T1-TOTAL]],"")</f>
        <v>0.47267355982274739</v>
      </c>
      <c r="JP214" s="26">
        <f>IFERROR(Tableau17[[#This Row],[2014-T1-LUG]]/Tableau17[[#This Row],[2014-T1-TOTAL]],"")</f>
        <v>0.22599704579025109</v>
      </c>
      <c r="JQ214" s="26" t="str">
        <f>IFERROR(Tableau17[[#This Row],[2014-T2-LFN]]/Tableau17[[#This Row],[2014-T2-TOTAL]],"")</f>
        <v/>
      </c>
      <c r="JR214" s="26" t="str">
        <f>IFERROR(Tableau17[[#This Row],[2014-T2-LUD]]/Tableau17[[#This Row],[2014-T2-TOTAL]],"")</f>
        <v/>
      </c>
      <c r="JS214" s="26" t="str">
        <f>IFERROR(Tableau17[[#This Row],[2014-T2-LUG]]/Tableau17[[#This Row],[2014-T2-TOTAL]],"")</f>
        <v/>
      </c>
      <c r="JT214" s="26">
        <f>IFERROR(Tableau17[[#This Row],[2015-T1-BC-DIV]]/Tableau17[[#This Row],[2015-T1-TOTAL]],"")</f>
        <v>0</v>
      </c>
      <c r="JU214" s="26">
        <f>IFERROR(Tableau17[[#This Row],[2015-T1-BC-DLF]]/Tableau17[[#This Row],[2015-T1-TOTAL]],"")</f>
        <v>2.5925925925925925E-2</v>
      </c>
      <c r="JV214" s="26">
        <f>IFERROR(Tableau17[[#This Row],[2015-T1-BC-DVD]]/Tableau17[[#This Row],[2015-T1-TOTAL]],"")</f>
        <v>3.3333333333333333E-2</v>
      </c>
      <c r="JW214" s="26">
        <f>IFERROR(Tableau17[[#This Row],[2015-T1-BC-DVG]]/Tableau17[[#This Row],[2015-T1-TOTAL]],"")</f>
        <v>0</v>
      </c>
      <c r="JX214" s="26">
        <f>IFERROR(Tableau17[[#This Row],[2015-T1-BC-FG]]/Tableau17[[#This Row],[2015-T1-TOTAL]],"")</f>
        <v>8.5185185185185183E-2</v>
      </c>
      <c r="JY214" s="26">
        <f>IFERROR(Tableau17[[#This Row],[2015-T1-BC-FN]]/Tableau17[[#This Row],[2015-T1-TOTAL]],"")</f>
        <v>0.25740740740740742</v>
      </c>
      <c r="JZ214" s="26">
        <f>IFERROR(Tableau17[[#This Row],[2015-T1-BC-MDM]]/Tableau17[[#This Row],[2015-T1-TOTAL]],"")</f>
        <v>7.407407407407407E-2</v>
      </c>
      <c r="KA214" s="26">
        <f>IFERROR(Tableau17[[#This Row],[2015-T1-BC-RDG]]/Tableau17[[#This Row],[2015-T1-TOTAL]],"")</f>
        <v>0</v>
      </c>
      <c r="KB214" s="26">
        <f>IFERROR(Tableau17[[#This Row],[2015-T1-BC-SOC]]/Tableau17[[#This Row],[2015-T1-TOTAL]],"")</f>
        <v>0</v>
      </c>
      <c r="KC214" s="26">
        <f>IFERROR(Tableau17[[#This Row],[2015-T1-BC-UD]]/Tableau17[[#This Row],[2015-T1-TOTAL]],"")</f>
        <v>0.31296296296296294</v>
      </c>
      <c r="KD214" s="26">
        <f>IFERROR(Tableau17[[#This Row],[2015-T1-BC-UG]]/Tableau17[[#This Row],[2015-T1-TOTAL]],"")</f>
        <v>0.21111111111111111</v>
      </c>
      <c r="KE214" s="26">
        <f>IFERROR(Tableau17[[#This Row],[2015-T1-BC-VEC]]/Tableau17[[#This Row],[2015-T1-TOTAL]],"")</f>
        <v>0</v>
      </c>
      <c r="KF214" s="26">
        <f>IFERROR(Tableau17[[#This Row],[2015-T2-BC-DVG]]/Tableau17[[#This Row],[2015-T2-TOTAL]],"")</f>
        <v>0</v>
      </c>
      <c r="KG214" s="26">
        <f>IFERROR(Tableau17[[#This Row],[2015-T2-BC-FN]]/Tableau17[[#This Row],[2015-T2-TOTAL]],"")</f>
        <v>0.31300813008130079</v>
      </c>
      <c r="KH214" s="26">
        <f>IFERROR(Tableau17[[#This Row],[2015-T2-BC-SOC]]/Tableau17[[#This Row],[2015-T2-TOTAL]],"")</f>
        <v>0</v>
      </c>
      <c r="KI214" s="26">
        <f>IFERROR(Tableau17[[#This Row],[2015-T2-BC-UD]]/Tableau17[[#This Row],[2015-T2-TOTAL]],"")</f>
        <v>0.68699186991869921</v>
      </c>
      <c r="KJ214" s="26">
        <f>IFERROR(Tableau17[[#This Row],[2015-T2-BC-UG]]/Tableau17[[#This Row],[2015-T2-TOTAL]],"")</f>
        <v>0</v>
      </c>
      <c r="KK214" s="26">
        <f>IFERROR(Tableau17[[#This Row],[2017 (L)-T1-COM]]/Tableau17[[#This Row],[2017 (L)-T1-TOTAL]],"")</f>
        <v>2.0802377414561663E-2</v>
      </c>
      <c r="KL214" s="26">
        <f>IFERROR(Tableau17[[#This Row],[2017 (L)-T1-DIV]]/Tableau17[[#This Row],[2017 (L)-T1-TOTAL]],"")</f>
        <v>1.0401188707280832E-2</v>
      </c>
      <c r="KM214" s="26">
        <f>IFERROR(Tableau17[[#This Row],[2017 (L)-T1-DLF]]/Tableau17[[#This Row],[2017 (L)-T1-TOTAL]],"")</f>
        <v>1.0401188707280832E-2</v>
      </c>
      <c r="KN214" s="26">
        <f>IFERROR(Tableau17[[#This Row],[2017 (L)-T1-DVD]]/Tableau17[[#This Row],[2017 (L)-T1-TOTAL]],"")</f>
        <v>0</v>
      </c>
      <c r="KO214" s="26">
        <f>IFERROR(Tableau17[[#This Row],[2017 (L)-T1-DVG]]/Tableau17[[#This Row],[2017 (L)-T1-TOTAL]],"")</f>
        <v>0</v>
      </c>
      <c r="KP214" s="26">
        <f>IFERROR(Tableau17[[#This Row],[2017 (L)-T1-ECO]]/Tableau17[[#This Row],[2017 (L)-T1-TOTAL]],"")</f>
        <v>6.9836552748885589E-2</v>
      </c>
      <c r="KQ214" s="26">
        <f>IFERROR(Tableau17[[#This Row],[2017 (L)-T1-EXD]]/Tableau17[[#This Row],[2017 (L)-T1-TOTAL]],"")</f>
        <v>7.429420505200594E-3</v>
      </c>
      <c r="KR214" s="26">
        <f>IFERROR(Tableau17[[#This Row],[2017 (L)-T1-EXG]]/Tableau17[[#This Row],[2017 (L)-T1-TOTAL]],"")</f>
        <v>5.9435364041604752E-3</v>
      </c>
      <c r="KS214" s="26">
        <f>IFERROR(Tableau17[[#This Row],[2017 (L)-T1-FI]]/Tableau17[[#This Row],[2017 (L)-T1-TOTAL]],"")</f>
        <v>0.10995542347696879</v>
      </c>
      <c r="KT214" s="26">
        <f>IFERROR(Tableau17[[#This Row],[2017 (L)-T1-FN]]/Tableau17[[#This Row],[2017 (L)-T1-TOTAL]],"")</f>
        <v>0.10549777117384844</v>
      </c>
      <c r="KU214" s="26">
        <f>IFERROR(Tableau17[[#This Row],[2017 (L)-T1-LR]]/Tableau17[[#This Row],[2017 (L)-T1-TOTAL]],"")</f>
        <v>0.18870728083209509</v>
      </c>
      <c r="KV214" s="26">
        <f>IFERROR(Tableau17[[#This Row],[2017 (L)-T1-MDM]]/Tableau17[[#This Row],[2017 (L)-T1-TOTAL]],"")</f>
        <v>0</v>
      </c>
      <c r="KW214" s="26">
        <f>IFERROR(Tableau17[[#This Row],[2017 (L)-T1-RDG]]/Tableau17[[#This Row],[2017 (L)-T1-TOTAL]],"")</f>
        <v>0</v>
      </c>
      <c r="KX214" s="26">
        <f>IFERROR(Tableau17[[#This Row],[2017 (L)-T1-REG]]/Tableau17[[#This Row],[2017 (L)-T1-TOTAL]],"")</f>
        <v>4.4576523031203564E-3</v>
      </c>
      <c r="KY214" s="26">
        <f>IFERROR(Tableau17[[#This Row],[2017 (L)-T1-REM]]/Tableau17[[#This Row],[2017 (L)-T1-TOTAL]],"")</f>
        <v>0.41753343239227342</v>
      </c>
      <c r="KZ214" s="26">
        <f>IFERROR(Tableau17[[#This Row],[2017 (L)-T1-SOC]]/Tableau17[[#This Row],[2017 (L)-T1-TOTAL]],"")</f>
        <v>4.9034175334323922E-2</v>
      </c>
      <c r="LA214" s="26">
        <f>IFERROR(Tableau17[[#This Row],[2017 (L)-T1-UDI]]/Tableau17[[#This Row],[2017 (L)-T1-TOTAL]],"")</f>
        <v>0</v>
      </c>
      <c r="LB214" s="26">
        <f>IFERROR(Tableau17[[#This Row],[2017 (L)-T2-FI]]/Tableau17[[#This Row],[2017 (L)-T2-TOTAL]],"")</f>
        <v>0</v>
      </c>
      <c r="LC214" s="26">
        <f>IFERROR(Tableau17[[#This Row],[2017 (L)-T2-FN]]/Tableau17[[#This Row],[2017 (L)-T2-TOTAL]],"")</f>
        <v>0</v>
      </c>
      <c r="LD214" s="26">
        <f>IFERROR(Tableau17[[#This Row],[2017 (L)-T2-LR]]/Tableau17[[#This Row],[2017 (L)-T2-TOTAL]],"")</f>
        <v>0.38627450980392158</v>
      </c>
      <c r="LE214" s="26">
        <f>IFERROR(Tableau17[[#This Row],[2017 (L)-T2-MDM]]/Tableau17[[#This Row],[2017 (L)-T2-TOTAL]],"")</f>
        <v>0</v>
      </c>
      <c r="LF214" s="26">
        <f>IFERROR(Tableau17[[#This Row],[2017 (L)-T2-REM]]/Tableau17[[#This Row],[2017 (L)-T2-TOTAL]],"")</f>
        <v>0.61372549019607847</v>
      </c>
      <c r="LG214" s="26">
        <f>IFERROR(Tableau17[[#This Row],[2017-T1-ARTHAUD Nathalie]]/Tableau17[[#This Row],[2017-T1-TOTAL]],"")</f>
        <v>1.8744142455482662E-3</v>
      </c>
      <c r="LH214" s="26">
        <f>IFERROR(Tableau17[[#This Row],[2017-T1-ASSELINEAU Fran]]/Tableau17[[#This Row],[2017-T1-TOTAL]],"")</f>
        <v>7.4976569821930648E-3</v>
      </c>
      <c r="LI214" s="26">
        <f>IFERROR(Tableau17[[#This Row],[2017-T1-CHEMINADE Jacques]]/Tableau17[[#This Row],[2017-T1-TOTAL]],"")</f>
        <v>1.8744142455482662E-3</v>
      </c>
      <c r="LJ214" s="26">
        <f>IFERROR(Tableau17[[#This Row],[2017-T1-DUPONT-AIGNAN Nicolas]]/Tableau17[[#This Row],[2017-T1-TOTAL]],"")</f>
        <v>3.7488284910965321E-2</v>
      </c>
      <c r="LK214" s="26">
        <f>IFERROR(Tableau17[[#This Row],[2017-T1-FILLON Fran]]/Tableau17[[#This Row],[2017-T1-TOTAL]],"")</f>
        <v>0.28303655107778819</v>
      </c>
      <c r="LL214" s="26">
        <f>IFERROR(Tableau17[[#This Row],[2017-T1-HAMON Beno]]/Tableau17[[#This Row],[2017-T1-TOTAL]],"")</f>
        <v>6.2792877225866919E-2</v>
      </c>
      <c r="LM214" s="26">
        <f>IFERROR(Tableau17[[#This Row],[2017-T1-LASSALLE Jean]]/Tableau17[[#This Row],[2017-T1-TOTAL]],"")</f>
        <v>1.2183692596063731E-2</v>
      </c>
      <c r="LN214" s="26">
        <f>IFERROR(Tableau17[[#This Row],[2017-T1-LE PEN Marine]]/Tableau17[[#This Row],[2017-T1-TOTAL]],"")</f>
        <v>0.14245548266166824</v>
      </c>
      <c r="LO214" s="26">
        <f>IFERROR(Tableau17[[#This Row],[2017-T1-M Jean-Luc]]/Tableau17[[#This Row],[2017-T1-TOTAL]],"")</f>
        <v>0.16119962511715089</v>
      </c>
      <c r="LP214" s="26">
        <f>IFERROR(Tableau17[[#This Row],[2017-T1-MACRON Emmanuel]]/Tableau17[[#This Row],[2017-T1-TOTAL]],"")</f>
        <v>0.28303655107778819</v>
      </c>
      <c r="LQ214" s="26">
        <f>IFERROR(Tableau17[[#This Row],[2017-T1-POUTOU Philippe]]/Tableau17[[#This Row],[2017-T1-TOTAL]],"")</f>
        <v>6.5604498594189313E-3</v>
      </c>
      <c r="LR214" s="26">
        <f>IFERROR(Tableau17[[#This Row],[2017-T2-LE PEN Marine]]/Tableau17[[#This Row],[2017-T2-TOTAL]],"")</f>
        <v>0.24229543039319873</v>
      </c>
      <c r="LS214" s="26">
        <f>IFERROR(Tableau17[[#This Row],[2017-T2-MACRON Emmanuel]]/Tableau17[[#This Row],[2017-T2-TOTAL]],"")</f>
        <v>0.75770456960680133</v>
      </c>
      <c r="LT214" s="26">
        <f>IFERROR(Tableau17[[#This Row],[2019-T1-ALEXANDRE Audric]]/Tableau17[[#This Row],[2019-T1-TOTAL]],"")</f>
        <v>0</v>
      </c>
      <c r="LU214" s="26">
        <f>IFERROR(Tableau17[[#This Row],[2019-T1-ARTHAUD Nathalie]]/Tableau17[[#This Row],[2019-T1-TOTAL]],"")</f>
        <v>6.2111801242236021E-3</v>
      </c>
      <c r="LV214" s="26">
        <f>IFERROR(Tableau17[[#This Row],[2019-T1-ASSELINEAU François]]/Tableau17[[#This Row],[2019-T1-TOTAL]],"")</f>
        <v>2.0186335403726708E-2</v>
      </c>
      <c r="LW214" s="26">
        <f>IFERROR(Tableau17[[#This Row],[2019-T1-AUBRY Manon]]/Tableau17[[#This Row],[2019-T1-TOTAL]],"")</f>
        <v>4.6583850931677016E-2</v>
      </c>
      <c r="LX214" s="26">
        <f>IFERROR(Tableau17[[#This Row],[2019-T1-AZERGUI Nagib]]/Tableau17[[#This Row],[2019-T1-TOTAL]],"")</f>
        <v>4.658385093167702E-3</v>
      </c>
      <c r="LY214" s="26">
        <f>IFERROR(Tableau17[[#This Row],[2019-T1-BARDELLA Jordan]]/Tableau17[[#This Row],[2019-T1-TOTAL]],"")</f>
        <v>0.18322981366459629</v>
      </c>
      <c r="LZ214" s="26">
        <f>IFERROR(Tableau17[[#This Row],[2019-T1-BELLAMY François-Xavier]]/Tableau17[[#This Row],[2019-T1-TOTAL]],"")</f>
        <v>0.12267080745341614</v>
      </c>
      <c r="MA214" s="26">
        <f>IFERROR(Tableau17[[#This Row],[2019-T1-BIDOU Olivier]]/Tableau17[[#This Row],[2019-T1-TOTAL]],"")</f>
        <v>0</v>
      </c>
      <c r="MB214" s="26">
        <f>IFERROR(Tableau17[[#This Row],[2019-T1-BOURG Dominique]]/Tableau17[[#This Row],[2019-T1-TOTAL]],"")</f>
        <v>1.5527950310559006E-2</v>
      </c>
      <c r="MC214" s="26">
        <f>IFERROR(Tableau17[[#This Row],[2019-T1-BROSSAT Ian]]/Tableau17[[#This Row],[2019-T1-TOTAL]],"")</f>
        <v>1.5527950310559006E-2</v>
      </c>
      <c r="MD214" s="26">
        <f>IFERROR(Tableau17[[#This Row],[2019-T1-CAILLAUD Sophie]]/Tableau17[[#This Row],[2019-T1-TOTAL]],"")</f>
        <v>0</v>
      </c>
      <c r="ME214" s="26">
        <f>IFERROR(Tableau17[[#This Row],[2019-T1-CAMUS Renaud]]/Tableau17[[#This Row],[2019-T1-TOTAL]],"")</f>
        <v>0</v>
      </c>
      <c r="MF214" s="26">
        <f>IFERROR(Tableau17[[#This Row],[2019-T1-CHALENÇON Christophe]]/Tableau17[[#This Row],[2019-T1-TOTAL]],"")</f>
        <v>0</v>
      </c>
      <c r="MG214" s="26">
        <f>IFERROR(Tableau17[[#This Row],[2019-T1-CORBET Cathy Denise Ginette]]/Tableau17[[#This Row],[2019-T1-TOTAL]],"")</f>
        <v>0</v>
      </c>
      <c r="MH214" s="26">
        <f>IFERROR(Tableau17[[#This Row],[2019-T1-DE PREVOISIN Robert]]/Tableau17[[#This Row],[2019-T1-TOTAL]],"")</f>
        <v>0</v>
      </c>
      <c r="MI214" s="26">
        <f>IFERROR(Tableau17[[#This Row],[2019-T1-DELFEL Thérèse]]/Tableau17[[#This Row],[2019-T1-TOTAL]],"")</f>
        <v>0</v>
      </c>
      <c r="MJ214" s="26">
        <f>IFERROR(Tableau17[[#This Row],[2019-T1-DIEUMEGARD Pierre]]/Tableau17[[#This Row],[2019-T1-TOTAL]],"")</f>
        <v>1.5527950310559005E-3</v>
      </c>
      <c r="MK214" s="26">
        <f>IFERROR(Tableau17[[#This Row],[2019-T1-DUPONT-AIGNAN Nicolas]]/Tableau17[[#This Row],[2019-T1-TOTAL]],"")</f>
        <v>1.2422360248447204E-2</v>
      </c>
      <c r="ML214" s="26">
        <f>IFERROR(Tableau17[[#This Row],[2019-T1-GERNIGON Yves]]/Tableau17[[#This Row],[2019-T1-TOTAL]],"")</f>
        <v>1.5527950310559005E-3</v>
      </c>
      <c r="MM214" s="26">
        <f>IFERROR(Tableau17[[#This Row],[2019-T1-GLUCKSMANN Raphaël]]/Tableau17[[#This Row],[2019-T1-TOTAL]],"")</f>
        <v>5.9006211180124224E-2</v>
      </c>
      <c r="MN214" s="26">
        <f>IFERROR(Tableau17[[#This Row],[2019-T1-HAMON Benoît]]/Tableau17[[#This Row],[2019-T1-TOTAL]],"")</f>
        <v>3.8819875776397512E-2</v>
      </c>
      <c r="MO214" s="26">
        <f>IFERROR(Tableau17[[#This Row],[2019-T1-HELGEN Gilles]]/Tableau17[[#This Row],[2019-T1-TOTAL]],"")</f>
        <v>0</v>
      </c>
      <c r="MP214" s="26">
        <f>IFERROR(Tableau17[[#This Row],[2019-T1-JADOT Yannick]]/Tableau17[[#This Row],[2019-T1-TOTAL]],"")</f>
        <v>0.13664596273291926</v>
      </c>
      <c r="MQ214" s="26">
        <f>IFERROR(Tableau17[[#This Row],[2019-T1-LAGARDE Jean-Christophe]]/Tableau17[[#This Row],[2019-T1-TOTAL]],"")</f>
        <v>2.1739130434782608E-2</v>
      </c>
      <c r="MR214" s="26">
        <f>IFERROR(Tableau17[[#This Row],[2019-T1-LALANNE Francis]]/Tableau17[[#This Row],[2019-T1-TOTAL]],"")</f>
        <v>1.5527950310559005E-3</v>
      </c>
      <c r="MS214" s="26">
        <f>IFERROR(Tableau17[[#This Row],[2019-T1-LOISEAU Nathalie]]/Tableau17[[#This Row],[2019-T1-TOTAL]],"")</f>
        <v>0.30900621118012422</v>
      </c>
      <c r="MT214" s="26">
        <f>IFERROR(Tableau17[[#This Row],[2019-T1-MARIE Florie]]/Tableau17[[#This Row],[2019-T1-TOTAL]],"")</f>
        <v>3.105590062111801E-3</v>
      </c>
      <c r="MU214" s="26">
        <f>IFERROR(Tableau17[[#This Row],[2008-T1-MACROEXTRDROITE]]/Tableau17[[#This Row],[2008-T1-MACROTOTALE]],"")</f>
        <v>6.1111111111111109E-2</v>
      </c>
      <c r="MV214" s="26">
        <f>IFERROR(Tableau17[[#This Row],[2008-T1-MACRODROITE]]/Tableau17[[#This Row],[2008-T1-MACROTOTALE]],"")</f>
        <v>0.53055555555555556</v>
      </c>
      <c r="MW214" s="26">
        <f>IFERROR(Tableau17[[#This Row],[2008-T1-MACROCENTRE]]/Tableau17[[#This Row],[2008-T1-MACROTOTALE]],"")</f>
        <v>0</v>
      </c>
      <c r="MX214" s="26">
        <f>IFERROR(Tableau17[[#This Row],[2008-T1-MACROGAUCHE]]/Tableau17[[#This Row],[2008-T1-MACROTOTALE]],"")</f>
        <v>0.40833333333333333</v>
      </c>
      <c r="MY214" s="26">
        <f>IFERROR(Tableau17[[#This Row],[2008-T1-MACROAUTRE]]/Tableau17[[#This Row],[2008-T1-MACROTOTALE]],"")</f>
        <v>0</v>
      </c>
      <c r="MZ214" s="26" t="str">
        <f>IFERROR(Tableau17[[#This Row],[2008-T2-MACROEXTRDROITE]]/Tableau17[[#This Row],[2008-T2-MACROTOTALE]],"")</f>
        <v/>
      </c>
      <c r="NA214" s="26" t="str">
        <f>IFERROR(Tableau17[[#This Row],[2008-T2-MACRODROITE]]/Tableau17[[#This Row],[2008-T2-MACROTOTALE]],"")</f>
        <v/>
      </c>
      <c r="NB214" s="26" t="str">
        <f>IFERROR(Tableau17[[#This Row],[2008-T2-MACROCENTRE]]/Tableau17[[#This Row],[2008-T2-MACROTOTALE]],"")</f>
        <v/>
      </c>
      <c r="NC214" s="26" t="str">
        <f>IFERROR(Tableau17[[#This Row],[2008-T2-MACROGAUCHE]]/Tableau17[[#This Row],[2008-T2-MACROTOTALE]],"")</f>
        <v/>
      </c>
      <c r="ND214" s="26" t="str">
        <f>IFERROR(Tableau17[[#This Row],[2008-T2-MACROAUTRE]]/Tableau17[[#This Row],[2008-T2-MACROTOTALE]],"")</f>
        <v/>
      </c>
      <c r="NE214" s="26">
        <f>IFERROR(Tableau17[[#This Row],[2014-T1-MACROEXTRDROITE]]/Tableau17[[#This Row],[2014-T1-MACROTOTALE]],"")</f>
        <v>0.19350073855243721</v>
      </c>
      <c r="NF214" s="26">
        <f>IFERROR(Tableau17[[#This Row],[2014-T1-MACRODROITE]]/Tableau17[[#This Row],[2014-T1-MACROTOTALE]],"")</f>
        <v>0.47267355982274739</v>
      </c>
      <c r="NG214" s="26">
        <f>IFERROR(Tableau17[[#This Row],[2014-T1-MACROCENTRE]]/Tableau17[[#This Row],[2014-T1-MACROTOTALE]],"")</f>
        <v>0</v>
      </c>
      <c r="NH214" s="26">
        <f>IFERROR(Tableau17[[#This Row],[2014-T1-MACROGAUCHE]]/Tableau17[[#This Row],[2014-T1-MACROTOTALE]],"")</f>
        <v>0.33382570162481534</v>
      </c>
      <c r="NI214" s="26">
        <f>IFERROR(Tableau17[[#This Row],[2014-T1-MACROAUTRE]]/Tableau17[[#This Row],[2014-T1-MACROTOTALE]],"")</f>
        <v>0</v>
      </c>
      <c r="NJ214" s="26" t="str">
        <f>IFERROR(Tableau17[[#This Row],[2014-T2-MACROEXTRDROITE]]/Tableau17[[#This Row],[2014-T2-MACROTOTALE]],"")</f>
        <v/>
      </c>
      <c r="NK214" s="26" t="str">
        <f>IFERROR(Tableau17[[#This Row],[2014-T2-MACRODROITE]]/Tableau17[[#This Row],[2014-T2-MACROTOTALE]],"")</f>
        <v/>
      </c>
      <c r="NL214" s="26" t="str">
        <f>IFERROR(Tableau17[[#This Row],[2014-T2-MACROCENTRE]]/Tableau17[[#This Row],[2014-T2-MACROTOTALE]],"")</f>
        <v/>
      </c>
      <c r="NM214" s="26" t="str">
        <f>IFERROR(Tableau17[[#This Row],[2014-T2-MACROGAUCHE]]/Tableau17[[#This Row],[2014-T2-MACROTOTALE]],"")</f>
        <v/>
      </c>
      <c r="NN214" s="26" t="str">
        <f>IFERROR(Tableau17[[#This Row],[2014-T2-MACROAUTRE]]/Tableau17[[#This Row],[2014-T2-MACROTOTALE]],"")</f>
        <v/>
      </c>
      <c r="NO214" s="26">
        <f>IFERROR( Tableau17[[#This Row],[2015-T1-MACROEXTRDROITE]]/Tableau17[[#This Row],[2015-T1-MACROTOTALE]],"")</f>
        <v>0.28333333333333333</v>
      </c>
      <c r="NP214" s="26">
        <f>IFERROR(Tableau17[[#This Row],[2015-T1-MACRODROITE]]/Tableau17[[#This Row],[2015-T1-MACROTOTALE]],"")</f>
        <v>0.34629629629629627</v>
      </c>
      <c r="NQ214" s="26">
        <f>IFERROR(Tableau17[[#This Row],[2015-T1-MACROCENTRE]]/Tableau17[[#This Row],[2015-T1-MACROTOTALE]],"")</f>
        <v>7.407407407407407E-2</v>
      </c>
      <c r="NR214" s="26">
        <f>IFERROR(Tableau17[[#This Row],[2015-T1-MACROGAUCHE]]/Tableau17[[#This Row],[2015-T1-MACROTOTALE]],"")</f>
        <v>0.29629629629629628</v>
      </c>
      <c r="NS214" s="26">
        <f>IFERROR(Tableau17[[#This Row],[2015-T1-MACROAUTRE]]/Tableau17[[#This Row],[2015-T1-MACROTOTALE]],"")</f>
        <v>0</v>
      </c>
      <c r="NT214" s="26">
        <f>IFERROR(Tableau17[[#This Row],[2015-T2-MACROEXTRDROITE]]/Tableau17[[#This Row],[2015-T2-MACROTOTALE]],"")</f>
        <v>0.31300813008130079</v>
      </c>
      <c r="NU214" s="26">
        <f>IFERROR(Tableau17[[#This Row],[2015-T2-MACRODROITE]]/Tableau17[[#This Row],[2015-T2-MACROTOTALE]],"")</f>
        <v>0.68699186991869921</v>
      </c>
      <c r="NV214" s="26">
        <f>IFERROR(Tableau17[[#This Row],[2015-T2-MACROCENTRE]]/Tableau17[[#This Row],[2015-T2-MACROTOTALE]],"")</f>
        <v>0</v>
      </c>
      <c r="NW214" s="26">
        <f>IFERROR(Tableau17[[#This Row],[2015-T2-MACROGAUCHE]]/Tableau17[[#This Row],[2015-T2-MACROTOTALE]],"")</f>
        <v>0</v>
      </c>
      <c r="NX214" s="26">
        <f>IFERROR(Tableau17[[#This Row],[2015-T2-MACROAUTRE]]/Tableau17[[#This Row],[2015-T2-MACROTOTALE]],"")</f>
        <v>0</v>
      </c>
      <c r="NY214" s="26">
        <f>IFERROR(Tableau17[[#This Row],[2017-T1-MACROEXTRDROITE]]/Tableau17[[#This Row],[2017-T1-MACROTOTALE]],"")</f>
        <v>0.18931583880037489</v>
      </c>
      <c r="NZ214" s="26">
        <f>IFERROR(Tableau17[[#This Row],[2017-T1-MACRODROITE]]/Tableau17[[#This Row],[2017-T1-MACROTOTALE]],"")</f>
        <v>0.28303655107778819</v>
      </c>
      <c r="OA214" s="26">
        <f>IFERROR(Tableau17[[#This Row],[2017-T1-MACROCENTRE]]/Tableau17[[#This Row],[2017-T1-MACROTOTALE]],"")</f>
        <v>0.28303655107778819</v>
      </c>
      <c r="OB214" s="26">
        <f>IFERROR(Tableau17[[#This Row],[2017-T1-MACROGAUCHE]]/Tableau17[[#This Row],[2017-T1-MACROTOTALE]],"")</f>
        <v>0.23242736644798501</v>
      </c>
      <c r="OC214" s="26">
        <f>IFERROR(Tableau17[[#This Row],[2017-T1-MACROAUTRE]]/Tableau17[[#This Row],[2017-T1-MACROTOTALE]],"")</f>
        <v>1.2183692596063731E-2</v>
      </c>
      <c r="OD214" s="26">
        <f>IFERROR(Tableau17[[#This Row],[2017-T2-MACROEXTRDROITE]]/Tableau17[[#This Row],[2017-T2-MACROTOTALE]],"")</f>
        <v>0.24229543039319873</v>
      </c>
      <c r="OE214" s="26">
        <f>IFERROR(Tableau17[[#This Row],[2017-T2-MACRODROITE]]/Tableau17[[#This Row],[2017-T2-MACROTOTALE]],"")</f>
        <v>0</v>
      </c>
      <c r="OF214" s="26">
        <f>IFERROR(Tableau17[[#This Row],[2017-T2-MACROCENTRE]]/Tableau17[[#This Row],[2017-T2-MACROTOTALE]],"")</f>
        <v>0.75770456960680133</v>
      </c>
      <c r="OG214" s="26">
        <f>IFERROR(Tableau17[[#This Row],[2017-T2-MACROGAUCHE]]/Tableau17[[#This Row],[2017-T2-MACROTOTALE]],"")</f>
        <v>0</v>
      </c>
      <c r="OH214" s="26">
        <f>IFERROR(Tableau17[[#This Row],[2017-T2-MACROAUTRE]]/Tableau17[[#This Row],[2017-T2-MACROTOTALE]],"")</f>
        <v>0</v>
      </c>
      <c r="OI214" s="26">
        <f>IFERROR(Tableau17[[#This Row],[2019-T1-MACROEXTRDROITE]]/Tableau17[[#This Row],[2019-T1-MACROTOTALE]],"")</f>
        <v>0.21547799696509864</v>
      </c>
      <c r="OJ214" s="26">
        <f>IFERROR(Tableau17[[#This Row],[2019-T1-MACRODROITE]]/Tableau17[[#This Row],[2019-T1-MACROTOTALE]],"")</f>
        <v>0.14112291350531109</v>
      </c>
      <c r="OK214" s="26">
        <f>IFERROR(Tableau17[[#This Row],[2019-T1-MACROCENTRE]]/Tableau17[[#This Row],[2019-T1-MACROTOTALE]],"")</f>
        <v>0.30197268588770865</v>
      </c>
      <c r="OL214" s="26">
        <f>IFERROR(Tableau17[[#This Row],[2019-T1-MACROGAUCHE]]/Tableau17[[#This Row],[2019-T1-MACROTOTALE]],"")</f>
        <v>0.29590288315629742</v>
      </c>
      <c r="OM214" s="26">
        <f>IFERROR(Tableau17[[#This Row],[2019-T1-MACROAUTRE]]/Tableau17[[#This Row],[2019-T1-MACROTOTALE]],"")</f>
        <v>4.5523520485584217E-2</v>
      </c>
      <c r="ON214" s="26">
        <f>IFERROR(Tableau17[[#This Row],[2020-T1-MACROEXTRDROITE]]/Tableau17[[#This Row],[2020-T1-MACROTOTALE]],"")</f>
        <v>0.13754646840148699</v>
      </c>
      <c r="OO214" s="26">
        <f>IFERROR(Tableau17[[#This Row],[2020-T1-MACRODROITE]]/Tableau17[[#This Row],[2020-T1-MACROTOTALE]],"")</f>
        <v>0.31970260223048325</v>
      </c>
      <c r="OP214" s="26">
        <f>IFERROR(Tableau17[[#This Row],[2020-T1-MACROCENTRE]]/Tableau17[[#This Row],[2020-T1-MACROTOTALE]],"")</f>
        <v>0.11895910780669144</v>
      </c>
      <c r="OQ214" s="26">
        <f>IFERROR(Tableau17[[#This Row],[2020-T1-MACROGAUCHE]]/Tableau17[[#This Row],[2020-T1-MACROTOTALE]],"")</f>
        <v>0.42379182156133827</v>
      </c>
      <c r="OR214" s="26">
        <f>IFERROR(Tableau17[[#This Row],[2020-T1-MACROAUTRE]]/Tableau17[[#This Row],[2020-T1-MACROTOTALE]],"")</f>
        <v>0</v>
      </c>
      <c r="OS214" s="26">
        <f>IFERROR(Tableau17[[#This Row],[2017 (L)-T1-MACROEXTRDROITE]]/Tableau17[[#This Row],[2017 (L)-T1-MACROTOTALE]],"")</f>
        <v>0.12332838038632987</v>
      </c>
      <c r="OT214" s="26">
        <f>IFERROR(Tableau17[[#This Row],[2017 (L)-T1-MACRODROITE]]/Tableau17[[#This Row],[2017 (L)-T1-MACROTOTALE]],"")</f>
        <v>0.18870728083209509</v>
      </c>
      <c r="OU214" s="26">
        <f>IFERROR(Tableau17[[#This Row],[2017 (L)-T1-MACROCENTRE]]/Tableau17[[#This Row],[2017 (L)-T1-MACROTOTALE]],"")</f>
        <v>0.41753343239227342</v>
      </c>
      <c r="OV214" s="26">
        <f>IFERROR(Tableau17[[#This Row],[2017 (L)-T1-MACROGAUCHE]]/Tableau17[[#This Row],[2017 (L)-T1-MACROTOTALE]],"")</f>
        <v>0.25557206537890043</v>
      </c>
      <c r="OW214" s="26">
        <f>IFERROR(Tableau17[[#This Row],[2017 (L)-T1-MACROAUTRE]]/Tableau17[[#This Row],[2017 (L)-T1-MACROTOTALE]],"")</f>
        <v>1.4858841010401188E-2</v>
      </c>
      <c r="OX214" s="26">
        <f>IFERROR(Tableau17[[#This Row],[2017 (L)-T2-MACROEXTRDROITE]]/Tableau17[[#This Row],[2017 (L)-T2-MACROTOTALE]],"")</f>
        <v>0</v>
      </c>
      <c r="OY214" s="26">
        <f>IFERROR(Tableau17[[#This Row],[2017 (L)-T2-MACRODROITE]]/Tableau17[[#This Row],[2017 (L)-T2-MACROTOTALE]],"")</f>
        <v>0.38627450980392158</v>
      </c>
      <c r="OZ214" s="26">
        <f>IFERROR(Tableau17[[#This Row],[2017 (L)-T2-MACROCENTRE]]/Tableau17[[#This Row],[2017 (L)-T2-MACROTOTALE]],"")</f>
        <v>0.61372549019607847</v>
      </c>
      <c r="PA214" s="26">
        <f>IFERROR(Tableau17[[#This Row],[2017 (L)-T2-MACROGAUCHE]]/Tableau17[[#This Row],[2017 (L)-T2-MACROTOTALE]],"")</f>
        <v>0</v>
      </c>
      <c r="PB214" s="26">
        <f>IFERROR(Tableau17[[#This Row],[2017 (L)-T2-MACROAUTRE]]/Tableau17[[#This Row],[2017 (L)-T2-MACROTOTALE]],"")</f>
        <v>0</v>
      </c>
      <c r="PC214" s="26">
        <f>IFERROR(Tableau17[[#This Row],[2008_T1_PROCUS]]/Tableau17[[#This Row],[2008_T1_INSCRITS]],0)</f>
        <v>6.8306010928961746E-3</v>
      </c>
      <c r="PD214" s="26">
        <f>IFERROR(Tableau17[[#This Row],[2008_T2_PROCUS]]/Tableau17[[#This Row],[2008_T2_INSCRITS]],0)</f>
        <v>0</v>
      </c>
      <c r="PE214" s="26">
        <f>Tableau17[[#This Row],[2014_T1_PROCUS]]/Tableau17[[#This Row],[2014_T1_INSCRITS]]</f>
        <v>1.0887772194304857E-2</v>
      </c>
      <c r="PF214" s="26">
        <f>IFERROR(Tableau17[[#This Row],[2014_T2_PROCUS]]/Tableau17[[#This Row],[2014_T2_INSCRITS]],0)</f>
        <v>0</v>
      </c>
    </row>
    <row r="215" spans="1:422" hidden="1" x14ac:dyDescent="0.2">
      <c r="A215" s="1">
        <v>6</v>
      </c>
      <c r="B215" s="1" t="s">
        <v>448</v>
      </c>
      <c r="C215" s="1" t="s">
        <v>449</v>
      </c>
      <c r="D215" s="1" t="s">
        <v>449</v>
      </c>
      <c r="E215" s="1">
        <v>1202</v>
      </c>
      <c r="F215" s="1">
        <v>5.4150099999999997</v>
      </c>
      <c r="G215" s="1">
        <v>43.298105999999997</v>
      </c>
      <c r="H215" s="3">
        <v>1094</v>
      </c>
      <c r="I215" s="3">
        <v>220</v>
      </c>
      <c r="K215" s="1">
        <v>5</v>
      </c>
      <c r="L215" s="1">
        <v>85</v>
      </c>
      <c r="M215" s="1">
        <v>10</v>
      </c>
      <c r="P215" s="1">
        <v>85</v>
      </c>
      <c r="Q215" s="1">
        <v>39</v>
      </c>
      <c r="R215" s="1">
        <v>76</v>
      </c>
      <c r="S215" s="1">
        <v>75</v>
      </c>
      <c r="T215" s="1">
        <v>24</v>
      </c>
      <c r="U215" s="1">
        <v>399</v>
      </c>
      <c r="V215" s="1">
        <v>1103</v>
      </c>
      <c r="W215" s="1">
        <v>637</v>
      </c>
      <c r="X215" s="1">
        <v>12</v>
      </c>
      <c r="Y215" s="2">
        <v>0.57751587000000004</v>
      </c>
      <c r="Z215" s="1">
        <v>1103</v>
      </c>
      <c r="AA215" s="1">
        <v>681</v>
      </c>
      <c r="AB215" s="1">
        <v>11</v>
      </c>
      <c r="AC215" s="2">
        <v>0.61740706999999995</v>
      </c>
      <c r="AD215" s="1">
        <v>1094</v>
      </c>
      <c r="AE215" s="1">
        <v>411</v>
      </c>
      <c r="AF215" s="2">
        <v>0.37568555999999997</v>
      </c>
      <c r="AG215" s="1">
        <f t="shared" si="3"/>
        <v>220</v>
      </c>
      <c r="AH215" s="1">
        <v>1053</v>
      </c>
      <c r="AI215" s="1">
        <v>681</v>
      </c>
      <c r="AJ215" s="1">
        <v>18</v>
      </c>
      <c r="AK215" s="2">
        <v>0.64672364999999998</v>
      </c>
      <c r="AL215" s="1">
        <v>1053</v>
      </c>
      <c r="AM215" s="1">
        <v>714</v>
      </c>
      <c r="AN215" s="1">
        <v>13</v>
      </c>
      <c r="AO215" s="2">
        <v>0.67806268000000003</v>
      </c>
      <c r="AP215" s="1">
        <v>1126</v>
      </c>
      <c r="AQ215" s="1">
        <v>579</v>
      </c>
      <c r="AR215" s="2">
        <v>0.51420958999999999</v>
      </c>
      <c r="AS215" s="1">
        <v>1126</v>
      </c>
      <c r="AT215" s="1">
        <v>587</v>
      </c>
      <c r="AU215" s="2">
        <v>0.52131439000000002</v>
      </c>
      <c r="AV215" s="1">
        <v>1140</v>
      </c>
      <c r="AW215" s="1">
        <v>569</v>
      </c>
      <c r="AX215" s="2">
        <v>0.49912280999999997</v>
      </c>
      <c r="AY215" s="1">
        <v>1140</v>
      </c>
      <c r="AZ215" s="1">
        <v>498</v>
      </c>
      <c r="BA215" s="2">
        <v>0.43684211000000001</v>
      </c>
      <c r="BB215" s="1">
        <v>1143</v>
      </c>
      <c r="BC215" s="1">
        <v>922</v>
      </c>
      <c r="BD215" s="2">
        <v>0.80664917000000003</v>
      </c>
      <c r="BE215" s="1">
        <v>1142</v>
      </c>
      <c r="BF215" s="1">
        <v>849</v>
      </c>
      <c r="BG215" s="2">
        <v>0.74343256999999996</v>
      </c>
      <c r="BH215" s="1">
        <v>1100</v>
      </c>
      <c r="BI215" s="1">
        <v>572</v>
      </c>
      <c r="BJ215" s="2">
        <v>0.52</v>
      </c>
      <c r="BK215" s="1">
        <v>50</v>
      </c>
      <c r="BM215" s="1">
        <v>2</v>
      </c>
      <c r="BN215" s="1">
        <v>15</v>
      </c>
      <c r="BO215" s="1">
        <v>50</v>
      </c>
      <c r="BP215" s="1">
        <v>328</v>
      </c>
      <c r="BQ215" s="1">
        <v>220</v>
      </c>
      <c r="BR215" s="1">
        <v>665</v>
      </c>
      <c r="BU215" s="1">
        <v>431</v>
      </c>
      <c r="BV215" s="1">
        <v>270</v>
      </c>
      <c r="BW215" s="1">
        <v>701</v>
      </c>
      <c r="BY215" s="1">
        <v>86</v>
      </c>
      <c r="BZ215" s="1">
        <v>19</v>
      </c>
      <c r="CB215" s="1">
        <v>40</v>
      </c>
      <c r="CC215" s="1">
        <v>128</v>
      </c>
      <c r="CD215" s="1">
        <v>231</v>
      </c>
      <c r="CE215" s="1">
        <v>119</v>
      </c>
      <c r="CF215" s="1">
        <v>623</v>
      </c>
      <c r="CG215" s="1">
        <v>164</v>
      </c>
      <c r="CH215" s="1">
        <v>325</v>
      </c>
      <c r="CI215" s="1">
        <v>170</v>
      </c>
      <c r="CJ215" s="1">
        <v>659</v>
      </c>
      <c r="CK215" s="1">
        <v>19</v>
      </c>
      <c r="CL215" s="1">
        <v>17</v>
      </c>
      <c r="CO215" s="1">
        <v>44</v>
      </c>
      <c r="CP215" s="1">
        <v>194</v>
      </c>
      <c r="CT215" s="1">
        <v>198</v>
      </c>
      <c r="CU215" s="1">
        <v>92</v>
      </c>
      <c r="CW215" s="1">
        <v>564</v>
      </c>
      <c r="CY215" s="1">
        <v>197</v>
      </c>
      <c r="DA215" s="1">
        <v>350</v>
      </c>
      <c r="DC215" s="1">
        <v>547</v>
      </c>
      <c r="DD215" s="1">
        <v>11</v>
      </c>
      <c r="DE215" s="1">
        <v>4</v>
      </c>
      <c r="DF215" s="1">
        <v>7</v>
      </c>
      <c r="DG215" s="1">
        <v>0</v>
      </c>
      <c r="DH215" s="1">
        <v>2</v>
      </c>
      <c r="DI215" s="1">
        <v>25</v>
      </c>
      <c r="DJ215" s="1">
        <v>2</v>
      </c>
      <c r="DK215" s="1">
        <v>0</v>
      </c>
      <c r="DL215" s="1">
        <v>39</v>
      </c>
      <c r="DM215" s="1">
        <v>71</v>
      </c>
      <c r="DN215" s="1">
        <v>167</v>
      </c>
      <c r="DP215" s="1">
        <v>3</v>
      </c>
      <c r="DR215" s="1">
        <v>215</v>
      </c>
      <c r="DS215" s="1">
        <v>19</v>
      </c>
      <c r="DU215" s="1">
        <v>565</v>
      </c>
      <c r="DX215" s="1">
        <v>226</v>
      </c>
      <c r="DZ215" s="1">
        <v>250</v>
      </c>
      <c r="EA215" s="1">
        <v>476</v>
      </c>
      <c r="EB215" s="1">
        <v>4</v>
      </c>
      <c r="EC215" s="1">
        <v>5</v>
      </c>
      <c r="ED215" s="1">
        <v>0</v>
      </c>
      <c r="EE215" s="1">
        <v>34</v>
      </c>
      <c r="EF215" s="1">
        <v>257</v>
      </c>
      <c r="EG215" s="1">
        <v>50</v>
      </c>
      <c r="EH215" s="1">
        <v>3</v>
      </c>
      <c r="EI215" s="1">
        <v>197</v>
      </c>
      <c r="EJ215" s="1">
        <v>134</v>
      </c>
      <c r="EK215" s="1">
        <v>222</v>
      </c>
      <c r="EL215" s="1">
        <v>2</v>
      </c>
      <c r="EM215" s="1">
        <v>908</v>
      </c>
      <c r="EN215" s="1">
        <v>258</v>
      </c>
      <c r="EO215" s="1">
        <v>497</v>
      </c>
      <c r="EP215" s="1">
        <v>755</v>
      </c>
      <c r="EQ215" s="1">
        <v>0</v>
      </c>
      <c r="ER215" s="1">
        <v>1</v>
      </c>
      <c r="ES215" s="1">
        <v>7</v>
      </c>
      <c r="ET215" s="1">
        <v>32</v>
      </c>
      <c r="EU215" s="1">
        <v>0</v>
      </c>
      <c r="EV215" s="1">
        <v>140</v>
      </c>
      <c r="EW215" s="1">
        <v>58</v>
      </c>
      <c r="EX215" s="1">
        <v>1</v>
      </c>
      <c r="EY215" s="1">
        <v>11</v>
      </c>
      <c r="EZ215" s="1">
        <v>20</v>
      </c>
      <c r="FA215" s="1">
        <v>0</v>
      </c>
      <c r="FB215" s="1">
        <v>0</v>
      </c>
      <c r="FC215" s="1">
        <v>0</v>
      </c>
      <c r="FD215" s="1">
        <v>0</v>
      </c>
      <c r="FE215" s="1">
        <v>0</v>
      </c>
      <c r="FF215" s="1">
        <v>0</v>
      </c>
      <c r="FG215" s="1">
        <v>1</v>
      </c>
      <c r="FH215" s="1">
        <v>9</v>
      </c>
      <c r="FI215" s="1">
        <v>1</v>
      </c>
      <c r="FJ215" s="1">
        <v>34</v>
      </c>
      <c r="FK215" s="1">
        <v>15</v>
      </c>
      <c r="FL215" s="1">
        <v>0</v>
      </c>
      <c r="FM215" s="1">
        <v>64</v>
      </c>
      <c r="FN215" s="1">
        <v>6</v>
      </c>
      <c r="FO215" s="1">
        <v>1</v>
      </c>
      <c r="FP215" s="1">
        <v>149</v>
      </c>
      <c r="FQ215" s="1">
        <v>0</v>
      </c>
      <c r="FR215" s="1">
        <f>SUM(Tableau17[[#This Row],[2019-T1-ALEXANDRE Audric]:[2019-T1-MARIE Florie]])</f>
        <v>550</v>
      </c>
      <c r="FS215" s="1">
        <v>52</v>
      </c>
      <c r="FT215" s="1">
        <v>378</v>
      </c>
      <c r="FU215" s="1">
        <v>0</v>
      </c>
      <c r="FV215" s="1">
        <v>235</v>
      </c>
      <c r="FW215" s="1">
        <v>0</v>
      </c>
      <c r="FX215" s="1">
        <v>665</v>
      </c>
      <c r="FY215" s="1">
        <v>0</v>
      </c>
      <c r="FZ215" s="1">
        <v>431</v>
      </c>
      <c r="GA215" s="1">
        <v>0</v>
      </c>
      <c r="GB215" s="1">
        <v>270</v>
      </c>
      <c r="GC215" s="1">
        <v>0</v>
      </c>
      <c r="GD215" s="1">
        <v>701</v>
      </c>
      <c r="GE215" s="1">
        <v>128</v>
      </c>
      <c r="GF215" s="1">
        <v>317</v>
      </c>
      <c r="GG215" s="1">
        <v>0</v>
      </c>
      <c r="GH215" s="1">
        <v>178</v>
      </c>
      <c r="GI215" s="1">
        <v>0</v>
      </c>
      <c r="GJ215" s="1">
        <v>623</v>
      </c>
      <c r="GK215" s="1">
        <v>164</v>
      </c>
      <c r="GL215" s="1">
        <v>325</v>
      </c>
      <c r="GM215" s="1">
        <v>0</v>
      </c>
      <c r="GN215" s="1">
        <v>170</v>
      </c>
      <c r="GO215" s="1">
        <v>0</v>
      </c>
      <c r="GP215" s="1">
        <v>659</v>
      </c>
      <c r="GQ215" s="1">
        <v>211</v>
      </c>
      <c r="GR215" s="1">
        <v>198</v>
      </c>
      <c r="GS215" s="1">
        <v>0</v>
      </c>
      <c r="GT215" s="1">
        <v>136</v>
      </c>
      <c r="GU215" s="1">
        <v>19</v>
      </c>
      <c r="GV215" s="1">
        <v>564</v>
      </c>
      <c r="GW215" s="1">
        <v>197</v>
      </c>
      <c r="GX215" s="1">
        <v>350</v>
      </c>
      <c r="GY215" s="1">
        <v>0</v>
      </c>
      <c r="GZ215" s="1">
        <v>0</v>
      </c>
      <c r="HA215" s="1">
        <v>0</v>
      </c>
      <c r="HB215" s="1">
        <v>547</v>
      </c>
      <c r="HC215" s="1">
        <v>236</v>
      </c>
      <c r="HD215" s="1">
        <v>257</v>
      </c>
      <c r="HE215" s="1">
        <v>222</v>
      </c>
      <c r="HF215" s="1">
        <v>190</v>
      </c>
      <c r="HG215" s="1">
        <v>3</v>
      </c>
      <c r="HH215" s="1">
        <v>908</v>
      </c>
      <c r="HI215" s="1">
        <v>258</v>
      </c>
      <c r="HJ215" s="1">
        <v>0</v>
      </c>
      <c r="HK215" s="1">
        <v>497</v>
      </c>
      <c r="HL215" s="1">
        <v>0</v>
      </c>
      <c r="HM215" s="1">
        <v>0</v>
      </c>
      <c r="HN215" s="1">
        <v>755</v>
      </c>
      <c r="HO215" s="1">
        <v>157</v>
      </c>
      <c r="HP215" s="1">
        <v>64</v>
      </c>
      <c r="HQ215" s="1">
        <v>149</v>
      </c>
      <c r="HR215" s="1">
        <v>166</v>
      </c>
      <c r="HS215" s="1">
        <v>26</v>
      </c>
      <c r="HT215" s="1">
        <v>562</v>
      </c>
      <c r="HU215" s="1">
        <v>76</v>
      </c>
      <c r="HV215" s="1">
        <v>170</v>
      </c>
      <c r="HW215" s="1">
        <v>44</v>
      </c>
      <c r="HX215" s="1">
        <v>109</v>
      </c>
      <c r="HY215" s="1">
        <v>0</v>
      </c>
      <c r="HZ215" s="1">
        <v>399</v>
      </c>
      <c r="IA215" s="1">
        <v>80</v>
      </c>
      <c r="IB215" s="1">
        <v>167</v>
      </c>
      <c r="IC215" s="1">
        <v>215</v>
      </c>
      <c r="ID215" s="1">
        <v>99</v>
      </c>
      <c r="IE215" s="1">
        <v>4</v>
      </c>
      <c r="IF215" s="1">
        <v>565</v>
      </c>
      <c r="IG215" s="1">
        <v>0</v>
      </c>
      <c r="IH215" s="1">
        <v>226</v>
      </c>
      <c r="II215" s="1">
        <v>250</v>
      </c>
      <c r="IJ215" s="1">
        <v>0</v>
      </c>
      <c r="IK215" s="1">
        <v>0</v>
      </c>
      <c r="IL215" s="1">
        <v>476</v>
      </c>
      <c r="IM215" s="26">
        <f>IFERROR(Tableau17[[#This Row],[LDIV]]/Tableau17[[#This Row],[Total général]],"")</f>
        <v>0</v>
      </c>
      <c r="IN215" s="26">
        <f>IFERROR(Tableau17[[#This Row],[LDVC]]/Tableau17[[#This Row],[Total général]],"")</f>
        <v>1.2531328320802004E-2</v>
      </c>
      <c r="IO215" s="26">
        <f>IFERROR(Tableau17[[#This Row],[LDVD]]/Tableau17[[#This Row],[Total général]],"")</f>
        <v>0.21303258145363407</v>
      </c>
      <c r="IP215" s="26">
        <f>IFERROR(Tableau17[[#This Row],[LDVG]]/Tableau17[[#This Row],[Total général]],"")</f>
        <v>2.5062656641604009E-2</v>
      </c>
      <c r="IQ215" s="26">
        <f>IFERROR(Tableau17[[#This Row],[LEXD]]/Tableau17[[#This Row],[Total général]],"")</f>
        <v>0</v>
      </c>
      <c r="IR215" s="26">
        <f>IFERROR(Tableau17[[#This Row],[LEXG]]/Tableau17[[#This Row],[Total général]],"")</f>
        <v>0</v>
      </c>
      <c r="IS215" s="26">
        <f>IFERROR(Tableau17[[#This Row],[LLR]]/Tableau17[[#This Row],[Total général]],"")</f>
        <v>0.21303258145363407</v>
      </c>
      <c r="IT215" s="26">
        <f>IFERROR(Tableau17[[#This Row],[LREM]]/Tableau17[[#This Row],[Total général]],"")</f>
        <v>9.7744360902255634E-2</v>
      </c>
      <c r="IU215" s="26">
        <f>IFERROR(Tableau17[[#This Row],[LRN]]/Tableau17[[#This Row],[Total général]],"")</f>
        <v>0.19047619047619047</v>
      </c>
      <c r="IV215" s="26">
        <f>IFERROR(Tableau17[[#This Row],[LUG]]/Tableau17[[#This Row],[Total général]],"")</f>
        <v>0.18796992481203006</v>
      </c>
      <c r="IW215" s="26">
        <f>IFERROR(Tableau17[[#This Row],[LVEC]]/Tableau17[[#This Row],[Total général]],"")</f>
        <v>6.0150375939849621E-2</v>
      </c>
      <c r="IX215" s="26">
        <f>IFERROR(Tableau17[[#This Row],[2008-T1-LCMD]]/Tableau17[[#This Row],[2008-T1-TOTAL]],"")</f>
        <v>7.5187969924812026E-2</v>
      </c>
      <c r="IY215" s="26">
        <f>IFERROR(Tableau17[[#This Row],[2008-T1-LDVD]]/Tableau17[[#This Row],[2008-T1-TOTAL]],"")</f>
        <v>0</v>
      </c>
      <c r="IZ215" s="26">
        <f>IFERROR(Tableau17[[#This Row],[2008-T1-LEXD]]/Tableau17[[#This Row],[2008-T1-TOTAL]],"")</f>
        <v>3.0075187969924814E-3</v>
      </c>
      <c r="JA215" s="26">
        <f>IFERROR(Tableau17[[#This Row],[2008-T1-LEXG]]/Tableau17[[#This Row],[2008-T1-TOTAL]],"")</f>
        <v>2.2556390977443608E-2</v>
      </c>
      <c r="JB215" s="26">
        <f>IFERROR(Tableau17[[#This Row],[2008-T1-LFN]]/Tableau17[[#This Row],[2008-T1-TOTAL]],"")</f>
        <v>7.5187969924812026E-2</v>
      </c>
      <c r="JC215" s="26">
        <f>IFERROR(Tableau17[[#This Row],[2008-T1-LMAJ]]/Tableau17[[#This Row],[2008-T1-TOTAL]],"")</f>
        <v>0.49323308270676691</v>
      </c>
      <c r="JD215" s="26">
        <f>IFERROR(Tableau17[[#This Row],[2008-T1-LUG]]/Tableau17[[#This Row],[2008-T1-TOTAL]],"")</f>
        <v>0.33082706766917291</v>
      </c>
      <c r="JE215" s="26">
        <f>IFERROR(Tableau17[[#This Row],[2008-T2-LFN]]/Tableau17[[#This Row],[2008-T2-TOTAL]],"")</f>
        <v>0</v>
      </c>
      <c r="JF215" s="26">
        <f>IFERROR(Tableau17[[#This Row],[2008-T2-LGC]]/Tableau17[[#This Row],[2008-T2-TOTAL]],"")</f>
        <v>0</v>
      </c>
      <c r="JG215" s="26">
        <f>IFERROR(Tableau17[[#This Row],[2008-T2-LMAJ]]/Tableau17[[#This Row],[2008-T2-TOTAL]],"")</f>
        <v>0.61483594864479318</v>
      </c>
      <c r="JH215" s="26">
        <f>IFERROR(Tableau17[[#This Row],[2008-T2-LUG]]/Tableau17[[#This Row],[2008-T2-TOTAL]],"")</f>
        <v>0.38516405135520687</v>
      </c>
      <c r="JI215" s="26">
        <f>IFERROR(Tableau17[[#This Row],[2014-T1-LDIV]]/Tableau17[[#This Row],[2014-T1-TOTAL]],"")</f>
        <v>0</v>
      </c>
      <c r="JJ215" s="26">
        <f>IFERROR(Tableau17[[#This Row],[2014-T1-LDVD]]/Tableau17[[#This Row],[2014-T1-TOTAL]],"")</f>
        <v>0.13804173354735153</v>
      </c>
      <c r="JK215" s="26">
        <f>IFERROR(Tableau17[[#This Row],[2014-T1-LDVG]]/Tableau17[[#This Row],[2014-T1-TOTAL]],"")</f>
        <v>3.0497592295345103E-2</v>
      </c>
      <c r="JL215" s="26">
        <f>IFERROR(Tableau17[[#This Row],[2014-T1-LEXG]]/Tableau17[[#This Row],[2014-T1-TOTAL]],"")</f>
        <v>0</v>
      </c>
      <c r="JM215" s="26">
        <f>IFERROR(Tableau17[[#This Row],[2014-T1-LFG]]/Tableau17[[#This Row],[2014-T1-TOTAL]],"")</f>
        <v>6.4205457463884424E-2</v>
      </c>
      <c r="JN215" s="26">
        <f>IFERROR(Tableau17[[#This Row],[2014-T1-LFN]]/Tableau17[[#This Row],[2014-T1-TOTAL]],"")</f>
        <v>0.20545746388443017</v>
      </c>
      <c r="JO215" s="26">
        <f>IFERROR(Tableau17[[#This Row],[2014-T1-LUD]]/Tableau17[[#This Row],[2014-T1-TOTAL]],"")</f>
        <v>0.3707865168539326</v>
      </c>
      <c r="JP215" s="26">
        <f>IFERROR(Tableau17[[#This Row],[2014-T1-LUG]]/Tableau17[[#This Row],[2014-T1-TOTAL]],"")</f>
        <v>0.19101123595505617</v>
      </c>
      <c r="JQ215" s="26">
        <f>IFERROR(Tableau17[[#This Row],[2014-T2-LFN]]/Tableau17[[#This Row],[2014-T2-TOTAL]],"")</f>
        <v>0.2488619119878604</v>
      </c>
      <c r="JR215" s="26">
        <f>IFERROR(Tableau17[[#This Row],[2014-T2-LUD]]/Tableau17[[#This Row],[2014-T2-TOTAL]],"")</f>
        <v>0.49317147192716237</v>
      </c>
      <c r="JS215" s="26">
        <f>IFERROR(Tableau17[[#This Row],[2014-T2-LUG]]/Tableau17[[#This Row],[2014-T2-TOTAL]],"")</f>
        <v>0.25796661608497723</v>
      </c>
      <c r="JT215" s="26">
        <f>IFERROR(Tableau17[[#This Row],[2015-T1-BC-DIV]]/Tableau17[[#This Row],[2015-T1-TOTAL]],"")</f>
        <v>3.3687943262411348E-2</v>
      </c>
      <c r="JU215" s="26">
        <f>IFERROR(Tableau17[[#This Row],[2015-T1-BC-DLF]]/Tableau17[[#This Row],[2015-T1-TOTAL]],"")</f>
        <v>3.0141843971631204E-2</v>
      </c>
      <c r="JV215" s="26">
        <f>IFERROR(Tableau17[[#This Row],[2015-T1-BC-DVD]]/Tableau17[[#This Row],[2015-T1-TOTAL]],"")</f>
        <v>0</v>
      </c>
      <c r="JW215" s="26">
        <f>IFERROR(Tableau17[[#This Row],[2015-T1-BC-DVG]]/Tableau17[[#This Row],[2015-T1-TOTAL]],"")</f>
        <v>0</v>
      </c>
      <c r="JX215" s="26">
        <f>IFERROR(Tableau17[[#This Row],[2015-T1-BC-FG]]/Tableau17[[#This Row],[2015-T1-TOTAL]],"")</f>
        <v>7.8014184397163122E-2</v>
      </c>
      <c r="JY215" s="26">
        <f>IFERROR(Tableau17[[#This Row],[2015-T1-BC-FN]]/Tableau17[[#This Row],[2015-T1-TOTAL]],"")</f>
        <v>0.34397163120567376</v>
      </c>
      <c r="JZ215" s="26">
        <f>IFERROR(Tableau17[[#This Row],[2015-T1-BC-MDM]]/Tableau17[[#This Row],[2015-T1-TOTAL]],"")</f>
        <v>0</v>
      </c>
      <c r="KA215" s="26">
        <f>IFERROR(Tableau17[[#This Row],[2015-T1-BC-RDG]]/Tableau17[[#This Row],[2015-T1-TOTAL]],"")</f>
        <v>0</v>
      </c>
      <c r="KB215" s="26">
        <f>IFERROR(Tableau17[[#This Row],[2015-T1-BC-SOC]]/Tableau17[[#This Row],[2015-T1-TOTAL]],"")</f>
        <v>0</v>
      </c>
      <c r="KC215" s="26">
        <f>IFERROR(Tableau17[[#This Row],[2015-T1-BC-UD]]/Tableau17[[#This Row],[2015-T1-TOTAL]],"")</f>
        <v>0.35106382978723405</v>
      </c>
      <c r="KD215" s="26">
        <f>IFERROR(Tableau17[[#This Row],[2015-T1-BC-UG]]/Tableau17[[#This Row],[2015-T1-TOTAL]],"")</f>
        <v>0.16312056737588654</v>
      </c>
      <c r="KE215" s="26">
        <f>IFERROR(Tableau17[[#This Row],[2015-T1-BC-VEC]]/Tableau17[[#This Row],[2015-T1-TOTAL]],"")</f>
        <v>0</v>
      </c>
      <c r="KF215" s="26">
        <f>IFERROR(Tableau17[[#This Row],[2015-T2-BC-DVG]]/Tableau17[[#This Row],[2015-T2-TOTAL]],"")</f>
        <v>0</v>
      </c>
      <c r="KG215" s="26">
        <f>IFERROR(Tableau17[[#This Row],[2015-T2-BC-FN]]/Tableau17[[#This Row],[2015-T2-TOTAL]],"")</f>
        <v>0.36014625228519198</v>
      </c>
      <c r="KH215" s="26">
        <f>IFERROR(Tableau17[[#This Row],[2015-T2-BC-SOC]]/Tableau17[[#This Row],[2015-T2-TOTAL]],"")</f>
        <v>0</v>
      </c>
      <c r="KI215" s="26">
        <f>IFERROR(Tableau17[[#This Row],[2015-T2-BC-UD]]/Tableau17[[#This Row],[2015-T2-TOTAL]],"")</f>
        <v>0.63985374771480807</v>
      </c>
      <c r="KJ215" s="26">
        <f>IFERROR(Tableau17[[#This Row],[2015-T2-BC-UG]]/Tableau17[[#This Row],[2015-T2-TOTAL]],"")</f>
        <v>0</v>
      </c>
      <c r="KK215" s="26">
        <f>IFERROR(Tableau17[[#This Row],[2017 (L)-T1-COM]]/Tableau17[[#This Row],[2017 (L)-T1-TOTAL]],"")</f>
        <v>1.9469026548672566E-2</v>
      </c>
      <c r="KL215" s="26">
        <f>IFERROR(Tableau17[[#This Row],[2017 (L)-T1-DIV]]/Tableau17[[#This Row],[2017 (L)-T1-TOTAL]],"")</f>
        <v>7.0796460176991149E-3</v>
      </c>
      <c r="KM215" s="26">
        <f>IFERROR(Tableau17[[#This Row],[2017 (L)-T1-DLF]]/Tableau17[[#This Row],[2017 (L)-T1-TOTAL]],"")</f>
        <v>1.2389380530973451E-2</v>
      </c>
      <c r="KN215" s="26">
        <f>IFERROR(Tableau17[[#This Row],[2017 (L)-T1-DVD]]/Tableau17[[#This Row],[2017 (L)-T1-TOTAL]],"")</f>
        <v>0</v>
      </c>
      <c r="KO215" s="26">
        <f>IFERROR(Tableau17[[#This Row],[2017 (L)-T1-DVG]]/Tableau17[[#This Row],[2017 (L)-T1-TOTAL]],"")</f>
        <v>3.5398230088495575E-3</v>
      </c>
      <c r="KP215" s="26">
        <f>IFERROR(Tableau17[[#This Row],[2017 (L)-T1-ECO]]/Tableau17[[#This Row],[2017 (L)-T1-TOTAL]],"")</f>
        <v>4.4247787610619468E-2</v>
      </c>
      <c r="KQ215" s="26">
        <f>IFERROR(Tableau17[[#This Row],[2017 (L)-T1-EXD]]/Tableau17[[#This Row],[2017 (L)-T1-TOTAL]],"")</f>
        <v>3.5398230088495575E-3</v>
      </c>
      <c r="KR215" s="26">
        <f>IFERROR(Tableau17[[#This Row],[2017 (L)-T1-EXG]]/Tableau17[[#This Row],[2017 (L)-T1-TOTAL]],"")</f>
        <v>0</v>
      </c>
      <c r="KS215" s="26">
        <f>IFERROR(Tableau17[[#This Row],[2017 (L)-T1-FI]]/Tableau17[[#This Row],[2017 (L)-T1-TOTAL]],"")</f>
        <v>6.9026548672566371E-2</v>
      </c>
      <c r="KT215" s="26">
        <f>IFERROR(Tableau17[[#This Row],[2017 (L)-T1-FN]]/Tableau17[[#This Row],[2017 (L)-T1-TOTAL]],"")</f>
        <v>0.1256637168141593</v>
      </c>
      <c r="KU215" s="26">
        <f>IFERROR(Tableau17[[#This Row],[2017 (L)-T1-LR]]/Tableau17[[#This Row],[2017 (L)-T1-TOTAL]],"")</f>
        <v>0.29557522123893804</v>
      </c>
      <c r="KV215" s="26">
        <f>IFERROR(Tableau17[[#This Row],[2017 (L)-T1-MDM]]/Tableau17[[#This Row],[2017 (L)-T1-TOTAL]],"")</f>
        <v>0</v>
      </c>
      <c r="KW215" s="26">
        <f>IFERROR(Tableau17[[#This Row],[2017 (L)-T1-RDG]]/Tableau17[[#This Row],[2017 (L)-T1-TOTAL]],"")</f>
        <v>5.3097345132743362E-3</v>
      </c>
      <c r="KX215" s="26">
        <f>IFERROR(Tableau17[[#This Row],[2017 (L)-T1-REG]]/Tableau17[[#This Row],[2017 (L)-T1-TOTAL]],"")</f>
        <v>0</v>
      </c>
      <c r="KY215" s="26">
        <f>IFERROR(Tableau17[[#This Row],[2017 (L)-T1-REM]]/Tableau17[[#This Row],[2017 (L)-T1-TOTAL]],"")</f>
        <v>0.38053097345132741</v>
      </c>
      <c r="KZ215" s="26">
        <f>IFERROR(Tableau17[[#This Row],[2017 (L)-T1-SOC]]/Tableau17[[#This Row],[2017 (L)-T1-TOTAL]],"")</f>
        <v>3.3628318584070796E-2</v>
      </c>
      <c r="LA215" s="26">
        <f>IFERROR(Tableau17[[#This Row],[2017 (L)-T1-UDI]]/Tableau17[[#This Row],[2017 (L)-T1-TOTAL]],"")</f>
        <v>0</v>
      </c>
      <c r="LB215" s="26">
        <f>IFERROR(Tableau17[[#This Row],[2017 (L)-T2-FI]]/Tableau17[[#This Row],[2017 (L)-T2-TOTAL]],"")</f>
        <v>0</v>
      </c>
      <c r="LC215" s="26">
        <f>IFERROR(Tableau17[[#This Row],[2017 (L)-T2-FN]]/Tableau17[[#This Row],[2017 (L)-T2-TOTAL]],"")</f>
        <v>0</v>
      </c>
      <c r="LD215" s="26">
        <f>IFERROR(Tableau17[[#This Row],[2017 (L)-T2-LR]]/Tableau17[[#This Row],[2017 (L)-T2-TOTAL]],"")</f>
        <v>0.47478991596638653</v>
      </c>
      <c r="LE215" s="26">
        <f>IFERROR(Tableau17[[#This Row],[2017 (L)-T2-MDM]]/Tableau17[[#This Row],[2017 (L)-T2-TOTAL]],"")</f>
        <v>0</v>
      </c>
      <c r="LF215" s="26">
        <f>IFERROR(Tableau17[[#This Row],[2017 (L)-T2-REM]]/Tableau17[[#This Row],[2017 (L)-T2-TOTAL]],"")</f>
        <v>0.52521008403361347</v>
      </c>
      <c r="LG215" s="26">
        <f>IFERROR(Tableau17[[#This Row],[2017-T1-ARTHAUD Nathalie]]/Tableau17[[#This Row],[2017-T1-TOTAL]],"")</f>
        <v>4.4052863436123352E-3</v>
      </c>
      <c r="LH215" s="26">
        <f>IFERROR(Tableau17[[#This Row],[2017-T1-ASSELINEAU Fran]]/Tableau17[[#This Row],[2017-T1-TOTAL]],"")</f>
        <v>5.5066079295154188E-3</v>
      </c>
      <c r="LI215" s="26">
        <f>IFERROR(Tableau17[[#This Row],[2017-T1-CHEMINADE Jacques]]/Tableau17[[#This Row],[2017-T1-TOTAL]],"")</f>
        <v>0</v>
      </c>
      <c r="LJ215" s="26">
        <f>IFERROR(Tableau17[[#This Row],[2017-T1-DUPONT-AIGNAN Nicolas]]/Tableau17[[#This Row],[2017-T1-TOTAL]],"")</f>
        <v>3.7444933920704845E-2</v>
      </c>
      <c r="LK215" s="26">
        <f>IFERROR(Tableau17[[#This Row],[2017-T1-FILLON Fran]]/Tableau17[[#This Row],[2017-T1-TOTAL]],"")</f>
        <v>0.28303964757709249</v>
      </c>
      <c r="LL215" s="26">
        <f>IFERROR(Tableau17[[#This Row],[2017-T1-HAMON Beno]]/Tableau17[[#This Row],[2017-T1-TOTAL]],"")</f>
        <v>5.5066079295154183E-2</v>
      </c>
      <c r="LM215" s="26">
        <f>IFERROR(Tableau17[[#This Row],[2017-T1-LASSALLE Jean]]/Tableau17[[#This Row],[2017-T1-TOTAL]],"")</f>
        <v>3.3039647577092512E-3</v>
      </c>
      <c r="LN215" s="26">
        <f>IFERROR(Tableau17[[#This Row],[2017-T1-LE PEN Marine]]/Tableau17[[#This Row],[2017-T1-TOTAL]],"")</f>
        <v>0.21696035242290748</v>
      </c>
      <c r="LO215" s="26">
        <f>IFERROR(Tableau17[[#This Row],[2017-T1-M Jean-Luc]]/Tableau17[[#This Row],[2017-T1-TOTAL]],"")</f>
        <v>0.14757709251101322</v>
      </c>
      <c r="LP215" s="26">
        <f>IFERROR(Tableau17[[#This Row],[2017-T1-MACRON Emmanuel]]/Tableau17[[#This Row],[2017-T1-TOTAL]],"")</f>
        <v>0.24449339207048459</v>
      </c>
      <c r="LQ215" s="26">
        <f>IFERROR(Tableau17[[#This Row],[2017-T1-POUTOU Philippe]]/Tableau17[[#This Row],[2017-T1-TOTAL]],"")</f>
        <v>2.2026431718061676E-3</v>
      </c>
      <c r="LR215" s="26">
        <f>IFERROR(Tableau17[[#This Row],[2017-T2-LE PEN Marine]]/Tableau17[[#This Row],[2017-T2-TOTAL]],"")</f>
        <v>0.34172185430463575</v>
      </c>
      <c r="LS215" s="26">
        <f>IFERROR(Tableau17[[#This Row],[2017-T2-MACRON Emmanuel]]/Tableau17[[#This Row],[2017-T2-TOTAL]],"")</f>
        <v>0.65827814569536425</v>
      </c>
      <c r="LT215" s="26">
        <f>IFERROR(Tableau17[[#This Row],[2019-T1-ALEXANDRE Audric]]/Tableau17[[#This Row],[2019-T1-TOTAL]],"")</f>
        <v>0</v>
      </c>
      <c r="LU215" s="26">
        <f>IFERROR(Tableau17[[#This Row],[2019-T1-ARTHAUD Nathalie]]/Tableau17[[#This Row],[2019-T1-TOTAL]],"")</f>
        <v>1.8181818181818182E-3</v>
      </c>
      <c r="LV215" s="26">
        <f>IFERROR(Tableau17[[#This Row],[2019-T1-ASSELINEAU François]]/Tableau17[[#This Row],[2019-T1-TOTAL]],"")</f>
        <v>1.2727272727272728E-2</v>
      </c>
      <c r="LW215" s="26">
        <f>IFERROR(Tableau17[[#This Row],[2019-T1-AUBRY Manon]]/Tableau17[[#This Row],[2019-T1-TOTAL]],"")</f>
        <v>5.8181818181818182E-2</v>
      </c>
      <c r="LX215" s="26">
        <f>IFERROR(Tableau17[[#This Row],[2019-T1-AZERGUI Nagib]]/Tableau17[[#This Row],[2019-T1-TOTAL]],"")</f>
        <v>0</v>
      </c>
      <c r="LY215" s="26">
        <f>IFERROR(Tableau17[[#This Row],[2019-T1-BARDELLA Jordan]]/Tableau17[[#This Row],[2019-T1-TOTAL]],"")</f>
        <v>0.25454545454545452</v>
      </c>
      <c r="LZ215" s="26">
        <f>IFERROR(Tableau17[[#This Row],[2019-T1-BELLAMY François-Xavier]]/Tableau17[[#This Row],[2019-T1-TOTAL]],"")</f>
        <v>0.10545454545454545</v>
      </c>
      <c r="MA215" s="26">
        <f>IFERROR(Tableau17[[#This Row],[2019-T1-BIDOU Olivier]]/Tableau17[[#This Row],[2019-T1-TOTAL]],"")</f>
        <v>1.8181818181818182E-3</v>
      </c>
      <c r="MB215" s="26">
        <f>IFERROR(Tableau17[[#This Row],[2019-T1-BOURG Dominique]]/Tableau17[[#This Row],[2019-T1-TOTAL]],"")</f>
        <v>0.02</v>
      </c>
      <c r="MC215" s="26">
        <f>IFERROR(Tableau17[[#This Row],[2019-T1-BROSSAT Ian]]/Tableau17[[#This Row],[2019-T1-TOTAL]],"")</f>
        <v>3.6363636363636362E-2</v>
      </c>
      <c r="MD215" s="26">
        <f>IFERROR(Tableau17[[#This Row],[2019-T1-CAILLAUD Sophie]]/Tableau17[[#This Row],[2019-T1-TOTAL]],"")</f>
        <v>0</v>
      </c>
      <c r="ME215" s="26">
        <f>IFERROR(Tableau17[[#This Row],[2019-T1-CAMUS Renaud]]/Tableau17[[#This Row],[2019-T1-TOTAL]],"")</f>
        <v>0</v>
      </c>
      <c r="MF215" s="26">
        <f>IFERROR(Tableau17[[#This Row],[2019-T1-CHALENÇON Christophe]]/Tableau17[[#This Row],[2019-T1-TOTAL]],"")</f>
        <v>0</v>
      </c>
      <c r="MG215" s="26">
        <f>IFERROR(Tableau17[[#This Row],[2019-T1-CORBET Cathy Denise Ginette]]/Tableau17[[#This Row],[2019-T1-TOTAL]],"")</f>
        <v>0</v>
      </c>
      <c r="MH215" s="26">
        <f>IFERROR(Tableau17[[#This Row],[2019-T1-DE PREVOISIN Robert]]/Tableau17[[#This Row],[2019-T1-TOTAL]],"")</f>
        <v>0</v>
      </c>
      <c r="MI215" s="26">
        <f>IFERROR(Tableau17[[#This Row],[2019-T1-DELFEL Thérèse]]/Tableau17[[#This Row],[2019-T1-TOTAL]],"")</f>
        <v>0</v>
      </c>
      <c r="MJ215" s="26">
        <f>IFERROR(Tableau17[[#This Row],[2019-T1-DIEUMEGARD Pierre]]/Tableau17[[#This Row],[2019-T1-TOTAL]],"")</f>
        <v>1.8181818181818182E-3</v>
      </c>
      <c r="MK215" s="26">
        <f>IFERROR(Tableau17[[#This Row],[2019-T1-DUPONT-AIGNAN Nicolas]]/Tableau17[[#This Row],[2019-T1-TOTAL]],"")</f>
        <v>1.6363636363636365E-2</v>
      </c>
      <c r="ML215" s="26">
        <f>IFERROR(Tableau17[[#This Row],[2019-T1-GERNIGON Yves]]/Tableau17[[#This Row],[2019-T1-TOTAL]],"")</f>
        <v>1.8181818181818182E-3</v>
      </c>
      <c r="MM215" s="26">
        <f>IFERROR(Tableau17[[#This Row],[2019-T1-GLUCKSMANN Raphaël]]/Tableau17[[#This Row],[2019-T1-TOTAL]],"")</f>
        <v>6.1818181818181821E-2</v>
      </c>
      <c r="MN215" s="26">
        <f>IFERROR(Tableau17[[#This Row],[2019-T1-HAMON Benoît]]/Tableau17[[#This Row],[2019-T1-TOTAL]],"")</f>
        <v>2.7272727272727271E-2</v>
      </c>
      <c r="MO215" s="26">
        <f>IFERROR(Tableau17[[#This Row],[2019-T1-HELGEN Gilles]]/Tableau17[[#This Row],[2019-T1-TOTAL]],"")</f>
        <v>0</v>
      </c>
      <c r="MP215" s="26">
        <f>IFERROR(Tableau17[[#This Row],[2019-T1-JADOT Yannick]]/Tableau17[[#This Row],[2019-T1-TOTAL]],"")</f>
        <v>0.11636363636363636</v>
      </c>
      <c r="MQ215" s="26">
        <f>IFERROR(Tableau17[[#This Row],[2019-T1-LAGARDE Jean-Christophe]]/Tableau17[[#This Row],[2019-T1-TOTAL]],"")</f>
        <v>1.090909090909091E-2</v>
      </c>
      <c r="MR215" s="26">
        <f>IFERROR(Tableau17[[#This Row],[2019-T1-LALANNE Francis]]/Tableau17[[#This Row],[2019-T1-TOTAL]],"")</f>
        <v>1.8181818181818182E-3</v>
      </c>
      <c r="MS215" s="26">
        <f>IFERROR(Tableau17[[#This Row],[2019-T1-LOISEAU Nathalie]]/Tableau17[[#This Row],[2019-T1-TOTAL]],"")</f>
        <v>0.27090909090909093</v>
      </c>
      <c r="MT215" s="26">
        <f>IFERROR(Tableau17[[#This Row],[2019-T1-MARIE Florie]]/Tableau17[[#This Row],[2019-T1-TOTAL]],"")</f>
        <v>0</v>
      </c>
      <c r="MU215" s="26">
        <f>IFERROR(Tableau17[[#This Row],[2008-T1-MACROEXTRDROITE]]/Tableau17[[#This Row],[2008-T1-MACROTOTALE]],"")</f>
        <v>7.8195488721804512E-2</v>
      </c>
      <c r="MV215" s="26">
        <f>IFERROR(Tableau17[[#This Row],[2008-T1-MACRODROITE]]/Tableau17[[#This Row],[2008-T1-MACROTOTALE]],"")</f>
        <v>0.56842105263157894</v>
      </c>
      <c r="MW215" s="26">
        <f>IFERROR(Tableau17[[#This Row],[2008-T1-MACROCENTRE]]/Tableau17[[#This Row],[2008-T1-MACROTOTALE]],"")</f>
        <v>0</v>
      </c>
      <c r="MX215" s="26">
        <f>IFERROR(Tableau17[[#This Row],[2008-T1-MACROGAUCHE]]/Tableau17[[#This Row],[2008-T1-MACROTOTALE]],"")</f>
        <v>0.35338345864661652</v>
      </c>
      <c r="MY215" s="26">
        <f>IFERROR(Tableau17[[#This Row],[2008-T1-MACROAUTRE]]/Tableau17[[#This Row],[2008-T1-MACROTOTALE]],"")</f>
        <v>0</v>
      </c>
      <c r="MZ215" s="26">
        <f>IFERROR(Tableau17[[#This Row],[2008-T2-MACROEXTRDROITE]]/Tableau17[[#This Row],[2008-T2-MACROTOTALE]],"")</f>
        <v>0</v>
      </c>
      <c r="NA215" s="26">
        <f>IFERROR(Tableau17[[#This Row],[2008-T2-MACRODROITE]]/Tableau17[[#This Row],[2008-T2-MACROTOTALE]],"")</f>
        <v>0.61483594864479318</v>
      </c>
      <c r="NB215" s="26">
        <f>IFERROR(Tableau17[[#This Row],[2008-T2-MACROCENTRE]]/Tableau17[[#This Row],[2008-T2-MACROTOTALE]],"")</f>
        <v>0</v>
      </c>
      <c r="NC215" s="26">
        <f>IFERROR(Tableau17[[#This Row],[2008-T2-MACROGAUCHE]]/Tableau17[[#This Row],[2008-T2-MACROTOTALE]],"")</f>
        <v>0.38516405135520687</v>
      </c>
      <c r="ND215" s="26">
        <f>IFERROR(Tableau17[[#This Row],[2008-T2-MACROAUTRE]]/Tableau17[[#This Row],[2008-T2-MACROTOTALE]],"")</f>
        <v>0</v>
      </c>
      <c r="NE215" s="26">
        <f>IFERROR(Tableau17[[#This Row],[2014-T1-MACROEXTRDROITE]]/Tableau17[[#This Row],[2014-T1-MACROTOTALE]],"")</f>
        <v>0.20545746388443017</v>
      </c>
      <c r="NF215" s="26">
        <f>IFERROR(Tableau17[[#This Row],[2014-T1-MACRODROITE]]/Tableau17[[#This Row],[2014-T1-MACROTOTALE]],"")</f>
        <v>0.5088282504012841</v>
      </c>
      <c r="NG215" s="26">
        <f>IFERROR(Tableau17[[#This Row],[2014-T1-MACROCENTRE]]/Tableau17[[#This Row],[2014-T1-MACROTOTALE]],"")</f>
        <v>0</v>
      </c>
      <c r="NH215" s="26">
        <f>IFERROR(Tableau17[[#This Row],[2014-T1-MACROGAUCHE]]/Tableau17[[#This Row],[2014-T1-MACROTOTALE]],"")</f>
        <v>0.2857142857142857</v>
      </c>
      <c r="NI215" s="26">
        <f>IFERROR(Tableau17[[#This Row],[2014-T1-MACROAUTRE]]/Tableau17[[#This Row],[2014-T1-MACROTOTALE]],"")</f>
        <v>0</v>
      </c>
      <c r="NJ215" s="26">
        <f>IFERROR(Tableau17[[#This Row],[2014-T2-MACROEXTRDROITE]]/Tableau17[[#This Row],[2014-T2-MACROTOTALE]],"")</f>
        <v>0.2488619119878604</v>
      </c>
      <c r="NK215" s="26">
        <f>IFERROR(Tableau17[[#This Row],[2014-T2-MACRODROITE]]/Tableau17[[#This Row],[2014-T2-MACROTOTALE]],"")</f>
        <v>0.49317147192716237</v>
      </c>
      <c r="NL215" s="26">
        <f>IFERROR(Tableau17[[#This Row],[2014-T2-MACROCENTRE]]/Tableau17[[#This Row],[2014-T2-MACROTOTALE]],"")</f>
        <v>0</v>
      </c>
      <c r="NM215" s="26">
        <f>IFERROR(Tableau17[[#This Row],[2014-T2-MACROGAUCHE]]/Tableau17[[#This Row],[2014-T2-MACROTOTALE]],"")</f>
        <v>0.25796661608497723</v>
      </c>
      <c r="NN215" s="26">
        <f>IFERROR(Tableau17[[#This Row],[2014-T2-MACROAUTRE]]/Tableau17[[#This Row],[2014-T2-MACROTOTALE]],"")</f>
        <v>0</v>
      </c>
      <c r="NO215" s="26">
        <f>IFERROR( Tableau17[[#This Row],[2015-T1-MACROEXTRDROITE]]/Tableau17[[#This Row],[2015-T1-MACROTOTALE]],"")</f>
        <v>0.37411347517730498</v>
      </c>
      <c r="NP215" s="26">
        <f>IFERROR(Tableau17[[#This Row],[2015-T1-MACRODROITE]]/Tableau17[[#This Row],[2015-T1-MACROTOTALE]],"")</f>
        <v>0.35106382978723405</v>
      </c>
      <c r="NQ215" s="26">
        <f>IFERROR(Tableau17[[#This Row],[2015-T1-MACROCENTRE]]/Tableau17[[#This Row],[2015-T1-MACROTOTALE]],"")</f>
        <v>0</v>
      </c>
      <c r="NR215" s="26">
        <f>IFERROR(Tableau17[[#This Row],[2015-T1-MACROGAUCHE]]/Tableau17[[#This Row],[2015-T1-MACROTOTALE]],"")</f>
        <v>0.24113475177304963</v>
      </c>
      <c r="NS215" s="26">
        <f>IFERROR(Tableau17[[#This Row],[2015-T1-MACROAUTRE]]/Tableau17[[#This Row],[2015-T1-MACROTOTALE]],"")</f>
        <v>3.3687943262411348E-2</v>
      </c>
      <c r="NT215" s="26">
        <f>IFERROR(Tableau17[[#This Row],[2015-T2-MACROEXTRDROITE]]/Tableau17[[#This Row],[2015-T2-MACROTOTALE]],"")</f>
        <v>0.36014625228519198</v>
      </c>
      <c r="NU215" s="26">
        <f>IFERROR(Tableau17[[#This Row],[2015-T2-MACRODROITE]]/Tableau17[[#This Row],[2015-T2-MACROTOTALE]],"")</f>
        <v>0.63985374771480807</v>
      </c>
      <c r="NV215" s="26">
        <f>IFERROR(Tableau17[[#This Row],[2015-T2-MACROCENTRE]]/Tableau17[[#This Row],[2015-T2-MACROTOTALE]],"")</f>
        <v>0</v>
      </c>
      <c r="NW215" s="26">
        <f>IFERROR(Tableau17[[#This Row],[2015-T2-MACROGAUCHE]]/Tableau17[[#This Row],[2015-T2-MACROTOTALE]],"")</f>
        <v>0</v>
      </c>
      <c r="NX215" s="26">
        <f>IFERROR(Tableau17[[#This Row],[2015-T2-MACROAUTRE]]/Tableau17[[#This Row],[2015-T2-MACROTOTALE]],"")</f>
        <v>0</v>
      </c>
      <c r="NY215" s="26">
        <f>IFERROR(Tableau17[[#This Row],[2017-T1-MACROEXTRDROITE]]/Tableau17[[#This Row],[2017-T1-MACROTOTALE]],"")</f>
        <v>0.25991189427312777</v>
      </c>
      <c r="NZ215" s="26">
        <f>IFERROR(Tableau17[[#This Row],[2017-T1-MACRODROITE]]/Tableau17[[#This Row],[2017-T1-MACROTOTALE]],"")</f>
        <v>0.28303964757709249</v>
      </c>
      <c r="OA215" s="26">
        <f>IFERROR(Tableau17[[#This Row],[2017-T1-MACROCENTRE]]/Tableau17[[#This Row],[2017-T1-MACROTOTALE]],"")</f>
        <v>0.24449339207048459</v>
      </c>
      <c r="OB215" s="26">
        <f>IFERROR(Tableau17[[#This Row],[2017-T1-MACROGAUCHE]]/Tableau17[[#This Row],[2017-T1-MACROTOTALE]],"")</f>
        <v>0.20925110132158589</v>
      </c>
      <c r="OC215" s="26">
        <f>IFERROR(Tableau17[[#This Row],[2017-T1-MACROAUTRE]]/Tableau17[[#This Row],[2017-T1-MACROTOTALE]],"")</f>
        <v>3.3039647577092512E-3</v>
      </c>
      <c r="OD215" s="26">
        <f>IFERROR(Tableau17[[#This Row],[2017-T2-MACROEXTRDROITE]]/Tableau17[[#This Row],[2017-T2-MACROTOTALE]],"")</f>
        <v>0.34172185430463575</v>
      </c>
      <c r="OE215" s="26">
        <f>IFERROR(Tableau17[[#This Row],[2017-T2-MACRODROITE]]/Tableau17[[#This Row],[2017-T2-MACROTOTALE]],"")</f>
        <v>0</v>
      </c>
      <c r="OF215" s="26">
        <f>IFERROR(Tableau17[[#This Row],[2017-T2-MACROCENTRE]]/Tableau17[[#This Row],[2017-T2-MACROTOTALE]],"")</f>
        <v>0.65827814569536425</v>
      </c>
      <c r="OG215" s="26">
        <f>IFERROR(Tableau17[[#This Row],[2017-T2-MACROGAUCHE]]/Tableau17[[#This Row],[2017-T2-MACROTOTALE]],"")</f>
        <v>0</v>
      </c>
      <c r="OH215" s="26">
        <f>IFERROR(Tableau17[[#This Row],[2017-T2-MACROAUTRE]]/Tableau17[[#This Row],[2017-T2-MACROTOTALE]],"")</f>
        <v>0</v>
      </c>
      <c r="OI215" s="26">
        <f>IFERROR(Tableau17[[#This Row],[2019-T1-MACROEXTRDROITE]]/Tableau17[[#This Row],[2019-T1-MACROTOTALE]],"")</f>
        <v>0.2793594306049822</v>
      </c>
      <c r="OJ215" s="26">
        <f>IFERROR(Tableau17[[#This Row],[2019-T1-MACRODROITE]]/Tableau17[[#This Row],[2019-T1-MACROTOTALE]],"")</f>
        <v>0.11387900355871886</v>
      </c>
      <c r="OK215" s="26">
        <f>IFERROR(Tableau17[[#This Row],[2019-T1-MACROCENTRE]]/Tableau17[[#This Row],[2019-T1-MACROTOTALE]],"")</f>
        <v>0.26512455516014233</v>
      </c>
      <c r="OL215" s="26">
        <f>IFERROR(Tableau17[[#This Row],[2019-T1-MACROGAUCHE]]/Tableau17[[#This Row],[2019-T1-MACROTOTALE]],"")</f>
        <v>0.29537366548042704</v>
      </c>
      <c r="OM215" s="26">
        <f>IFERROR(Tableau17[[#This Row],[2019-T1-MACROAUTRE]]/Tableau17[[#This Row],[2019-T1-MACROTOTALE]],"")</f>
        <v>4.6263345195729534E-2</v>
      </c>
      <c r="ON215" s="26">
        <f>IFERROR(Tableau17[[#This Row],[2020-T1-MACROEXTRDROITE]]/Tableau17[[#This Row],[2020-T1-MACROTOTALE]],"")</f>
        <v>0.19047619047619047</v>
      </c>
      <c r="OO215" s="26">
        <f>IFERROR(Tableau17[[#This Row],[2020-T1-MACRODROITE]]/Tableau17[[#This Row],[2020-T1-MACROTOTALE]],"")</f>
        <v>0.42606516290726815</v>
      </c>
      <c r="OP215" s="26">
        <f>IFERROR(Tableau17[[#This Row],[2020-T1-MACROCENTRE]]/Tableau17[[#This Row],[2020-T1-MACROTOTALE]],"")</f>
        <v>0.11027568922305764</v>
      </c>
      <c r="OQ215" s="26">
        <f>IFERROR(Tableau17[[#This Row],[2020-T1-MACROGAUCHE]]/Tableau17[[#This Row],[2020-T1-MACROTOTALE]],"")</f>
        <v>0.27318295739348369</v>
      </c>
      <c r="OR215" s="26">
        <f>IFERROR(Tableau17[[#This Row],[2020-T1-MACROAUTRE]]/Tableau17[[#This Row],[2020-T1-MACROTOTALE]],"")</f>
        <v>0</v>
      </c>
      <c r="OS215" s="26">
        <f>IFERROR(Tableau17[[#This Row],[2017 (L)-T1-MACROEXTRDROITE]]/Tableau17[[#This Row],[2017 (L)-T1-MACROTOTALE]],"")</f>
        <v>0.1415929203539823</v>
      </c>
      <c r="OT215" s="26">
        <f>IFERROR(Tableau17[[#This Row],[2017 (L)-T1-MACRODROITE]]/Tableau17[[#This Row],[2017 (L)-T1-MACROTOTALE]],"")</f>
        <v>0.29557522123893804</v>
      </c>
      <c r="OU215" s="26">
        <f>IFERROR(Tableau17[[#This Row],[2017 (L)-T1-MACROCENTRE]]/Tableau17[[#This Row],[2017 (L)-T1-MACROTOTALE]],"")</f>
        <v>0.38053097345132741</v>
      </c>
      <c r="OV215" s="26">
        <f>IFERROR(Tableau17[[#This Row],[2017 (L)-T1-MACROGAUCHE]]/Tableau17[[#This Row],[2017 (L)-T1-MACROTOTALE]],"")</f>
        <v>0.17522123893805311</v>
      </c>
      <c r="OW215" s="26">
        <f>IFERROR(Tableau17[[#This Row],[2017 (L)-T1-MACROAUTRE]]/Tableau17[[#This Row],[2017 (L)-T1-MACROTOTALE]],"")</f>
        <v>7.0796460176991149E-3</v>
      </c>
      <c r="OX215" s="26">
        <f>IFERROR(Tableau17[[#This Row],[2017 (L)-T2-MACROEXTRDROITE]]/Tableau17[[#This Row],[2017 (L)-T2-MACROTOTALE]],"")</f>
        <v>0</v>
      </c>
      <c r="OY215" s="26">
        <f>IFERROR(Tableau17[[#This Row],[2017 (L)-T2-MACRODROITE]]/Tableau17[[#This Row],[2017 (L)-T2-MACROTOTALE]],"")</f>
        <v>0.47478991596638653</v>
      </c>
      <c r="OZ215" s="26">
        <f>IFERROR(Tableau17[[#This Row],[2017 (L)-T2-MACROCENTRE]]/Tableau17[[#This Row],[2017 (L)-T2-MACROTOTALE]],"")</f>
        <v>0.52521008403361347</v>
      </c>
      <c r="PA215" s="26">
        <f>IFERROR(Tableau17[[#This Row],[2017 (L)-T2-MACROGAUCHE]]/Tableau17[[#This Row],[2017 (L)-T2-MACROTOTALE]],"")</f>
        <v>0</v>
      </c>
      <c r="PB215" s="26">
        <f>IFERROR(Tableau17[[#This Row],[2017 (L)-T2-MACROAUTRE]]/Tableau17[[#This Row],[2017 (L)-T2-MACROTOTALE]],"")</f>
        <v>0</v>
      </c>
      <c r="PC215" s="26">
        <f>IFERROR(Tableau17[[#This Row],[2008_T1_PROCUS]]/Tableau17[[#This Row],[2008_T1_INSCRITS]],0)</f>
        <v>1.7094017094017096E-2</v>
      </c>
      <c r="PD215" s="26">
        <f>IFERROR(Tableau17[[#This Row],[2008_T2_PROCUS]]/Tableau17[[#This Row],[2008_T2_INSCRITS]],0)</f>
        <v>1.2345679012345678E-2</v>
      </c>
      <c r="PE215" s="26">
        <f>Tableau17[[#This Row],[2014_T1_PROCUS]]/Tableau17[[#This Row],[2014_T1_INSCRITS]]</f>
        <v>1.0879419764279238E-2</v>
      </c>
      <c r="PF215" s="26">
        <f>IFERROR(Tableau17[[#This Row],[2014_T2_PROCUS]]/Tableau17[[#This Row],[2014_T2_INSCRITS]],0)</f>
        <v>9.9728014505893019E-3</v>
      </c>
    </row>
    <row r="216" spans="1:422" hidden="1" x14ac:dyDescent="0.2">
      <c r="A216" s="1">
        <v>7</v>
      </c>
      <c r="B216" s="1" t="s">
        <v>499</v>
      </c>
      <c r="C216" s="1" t="s">
        <v>520</v>
      </c>
      <c r="D216" s="1" t="s">
        <v>520</v>
      </c>
      <c r="E216" s="1">
        <v>1464</v>
      </c>
      <c r="F216" s="1">
        <v>5.4112929999999997</v>
      </c>
      <c r="G216" s="1">
        <v>43.356414999999998</v>
      </c>
      <c r="H216" s="3">
        <v>706</v>
      </c>
      <c r="I216" s="3">
        <v>195</v>
      </c>
      <c r="J216" s="1">
        <v>1</v>
      </c>
      <c r="L216" s="1">
        <v>24</v>
      </c>
      <c r="M216" s="1">
        <v>2</v>
      </c>
      <c r="O216" s="1">
        <v>1</v>
      </c>
      <c r="P216" s="1">
        <v>48</v>
      </c>
      <c r="Q216" s="1">
        <v>12</v>
      </c>
      <c r="R216" s="1">
        <v>100</v>
      </c>
      <c r="S216" s="1">
        <v>42</v>
      </c>
      <c r="T216" s="1">
        <v>16</v>
      </c>
      <c r="U216" s="1">
        <v>246</v>
      </c>
      <c r="V216" s="1">
        <v>737</v>
      </c>
      <c r="W216" s="1">
        <v>470</v>
      </c>
      <c r="X216" s="1">
        <v>8</v>
      </c>
      <c r="Y216" s="2">
        <v>0.63772048999999997</v>
      </c>
      <c r="Z216" s="1">
        <v>737</v>
      </c>
      <c r="AA216" s="1">
        <v>504</v>
      </c>
      <c r="AB216" s="1">
        <v>7</v>
      </c>
      <c r="AC216" s="2">
        <v>0.68385346000000002</v>
      </c>
      <c r="AD216" s="1">
        <v>706</v>
      </c>
      <c r="AE216" s="1">
        <v>255</v>
      </c>
      <c r="AF216" s="2">
        <v>0.36118980000000001</v>
      </c>
      <c r="AG216" s="1">
        <f t="shared" si="3"/>
        <v>195</v>
      </c>
      <c r="AH216" s="1">
        <v>723</v>
      </c>
      <c r="AI216" s="1">
        <v>455</v>
      </c>
      <c r="AJ216" s="1">
        <v>8</v>
      </c>
      <c r="AK216" s="2">
        <v>0.62932226999999996</v>
      </c>
      <c r="AL216" s="1">
        <v>723</v>
      </c>
      <c r="AM216" s="1">
        <v>481</v>
      </c>
      <c r="AN216" s="1">
        <v>5</v>
      </c>
      <c r="AO216" s="2">
        <v>0.66528354000000001</v>
      </c>
      <c r="AP216" s="1">
        <v>736</v>
      </c>
      <c r="AQ216" s="1">
        <v>398</v>
      </c>
      <c r="AR216" s="2">
        <v>0.54076086999999995</v>
      </c>
      <c r="AS216" s="1">
        <v>736</v>
      </c>
      <c r="AT216" s="1">
        <v>415</v>
      </c>
      <c r="AU216" s="2">
        <v>0.56385870000000005</v>
      </c>
      <c r="AV216" s="1">
        <v>716</v>
      </c>
      <c r="AW216" s="1">
        <v>367</v>
      </c>
      <c r="AX216" s="2">
        <v>0.51256983</v>
      </c>
      <c r="AY216" s="1">
        <v>716</v>
      </c>
      <c r="AZ216" s="1">
        <v>338</v>
      </c>
      <c r="BA216" s="2">
        <v>0.47206703999999999</v>
      </c>
      <c r="BB216" s="1">
        <v>716</v>
      </c>
      <c r="BC216" s="1">
        <v>588</v>
      </c>
      <c r="BD216" s="2">
        <v>0.82122905000000002</v>
      </c>
      <c r="BE216" s="1">
        <v>716</v>
      </c>
      <c r="BF216" s="1">
        <v>555</v>
      </c>
      <c r="BG216" s="2">
        <v>0.77513966000000001</v>
      </c>
      <c r="BH216" s="1">
        <v>715</v>
      </c>
      <c r="BI216" s="1">
        <v>381</v>
      </c>
      <c r="BJ216" s="2">
        <v>0.53286712999999997</v>
      </c>
      <c r="BK216" s="1">
        <v>9</v>
      </c>
      <c r="BL216" s="1">
        <v>3</v>
      </c>
      <c r="BN216" s="1">
        <v>21</v>
      </c>
      <c r="BO216" s="1">
        <v>61</v>
      </c>
      <c r="BP216" s="1">
        <v>179</v>
      </c>
      <c r="BQ216" s="1">
        <v>172</v>
      </c>
      <c r="BR216" s="1">
        <v>445</v>
      </c>
      <c r="BS216" s="1">
        <v>43</v>
      </c>
      <c r="BU216" s="1">
        <v>225</v>
      </c>
      <c r="BV216" s="1">
        <v>208</v>
      </c>
      <c r="BW216" s="1">
        <v>476</v>
      </c>
      <c r="BZ216" s="1">
        <v>23</v>
      </c>
      <c r="CA216" s="1">
        <v>5</v>
      </c>
      <c r="CB216" s="1">
        <v>26</v>
      </c>
      <c r="CC216" s="1">
        <v>196</v>
      </c>
      <c r="CD216" s="1">
        <v>152</v>
      </c>
      <c r="CE216" s="1">
        <v>57</v>
      </c>
      <c r="CF216" s="1">
        <v>459</v>
      </c>
      <c r="CG216" s="1">
        <v>231</v>
      </c>
      <c r="CH216" s="1">
        <v>168</v>
      </c>
      <c r="CI216" s="1">
        <v>90</v>
      </c>
      <c r="CJ216" s="1">
        <v>489</v>
      </c>
      <c r="CN216" s="1">
        <v>11</v>
      </c>
      <c r="CO216" s="1">
        <v>26</v>
      </c>
      <c r="CP216" s="1">
        <v>191</v>
      </c>
      <c r="CT216" s="1">
        <v>84</v>
      </c>
      <c r="CU216" s="1">
        <v>63</v>
      </c>
      <c r="CW216" s="1">
        <v>375</v>
      </c>
      <c r="CY216" s="1">
        <v>242</v>
      </c>
      <c r="DB216" s="1">
        <v>122</v>
      </c>
      <c r="DC216" s="1">
        <v>364</v>
      </c>
      <c r="DE216" s="1">
        <v>4</v>
      </c>
      <c r="DF216" s="1">
        <v>2</v>
      </c>
      <c r="DH216" s="1">
        <v>0</v>
      </c>
      <c r="DI216" s="1">
        <v>10</v>
      </c>
      <c r="DJ216" s="1">
        <v>2</v>
      </c>
      <c r="DK216" s="1">
        <v>8</v>
      </c>
      <c r="DL216" s="1">
        <v>51</v>
      </c>
      <c r="DM216" s="1">
        <v>142</v>
      </c>
      <c r="DN216" s="1">
        <v>37</v>
      </c>
      <c r="DQ216" s="1">
        <v>0</v>
      </c>
      <c r="DR216" s="1">
        <v>91</v>
      </c>
      <c r="DS216" s="1">
        <v>14</v>
      </c>
      <c r="DU216" s="1">
        <v>361</v>
      </c>
      <c r="DW216" s="1">
        <v>179</v>
      </c>
      <c r="DZ216" s="1">
        <v>140</v>
      </c>
      <c r="EA216" s="1">
        <v>319</v>
      </c>
      <c r="EB216" s="1">
        <v>6</v>
      </c>
      <c r="EC216" s="1">
        <v>6</v>
      </c>
      <c r="ED216" s="1">
        <v>1</v>
      </c>
      <c r="EE216" s="1">
        <v>27</v>
      </c>
      <c r="EF216" s="1">
        <v>99</v>
      </c>
      <c r="EG216" s="1">
        <v>24</v>
      </c>
      <c r="EH216" s="1">
        <v>3</v>
      </c>
      <c r="EI216" s="1">
        <v>222</v>
      </c>
      <c r="EJ216" s="1">
        <v>94</v>
      </c>
      <c r="EK216" s="1">
        <v>88</v>
      </c>
      <c r="EL216" s="1">
        <v>6</v>
      </c>
      <c r="EM216" s="1">
        <v>576</v>
      </c>
      <c r="EN216" s="1">
        <v>274</v>
      </c>
      <c r="EO216" s="1">
        <v>227</v>
      </c>
      <c r="EP216" s="1">
        <v>501</v>
      </c>
      <c r="EQ216" s="1">
        <v>0</v>
      </c>
      <c r="ER216" s="1">
        <v>1</v>
      </c>
      <c r="ES216" s="1">
        <v>4</v>
      </c>
      <c r="ET216" s="1">
        <v>16</v>
      </c>
      <c r="EU216" s="1">
        <v>0</v>
      </c>
      <c r="EV216" s="1">
        <v>148</v>
      </c>
      <c r="EW216" s="1">
        <v>36</v>
      </c>
      <c r="EX216" s="1">
        <v>2</v>
      </c>
      <c r="EY216" s="1">
        <v>7</v>
      </c>
      <c r="EZ216" s="1">
        <v>17</v>
      </c>
      <c r="FA216" s="1">
        <v>0</v>
      </c>
      <c r="FB216" s="1">
        <v>0</v>
      </c>
      <c r="FC216" s="1">
        <v>0</v>
      </c>
      <c r="FD216" s="1">
        <v>0</v>
      </c>
      <c r="FE216" s="1">
        <v>0</v>
      </c>
      <c r="FF216" s="1">
        <v>0</v>
      </c>
      <c r="FG216" s="1">
        <v>0</v>
      </c>
      <c r="FH216" s="1">
        <v>8</v>
      </c>
      <c r="FI216" s="1">
        <v>0</v>
      </c>
      <c r="FJ216" s="1">
        <v>10</v>
      </c>
      <c r="FK216" s="1">
        <v>7</v>
      </c>
      <c r="FL216" s="1">
        <v>0</v>
      </c>
      <c r="FM216" s="1">
        <v>43</v>
      </c>
      <c r="FN216" s="1">
        <v>2</v>
      </c>
      <c r="FO216" s="1">
        <v>3</v>
      </c>
      <c r="FP216" s="1">
        <v>60</v>
      </c>
      <c r="FQ216" s="1">
        <v>1</v>
      </c>
      <c r="FR216" s="1">
        <f>SUM(Tableau17[[#This Row],[2019-T1-ALEXANDRE Audric]:[2019-T1-MARIE Florie]])</f>
        <v>365</v>
      </c>
      <c r="FS216" s="1">
        <v>61</v>
      </c>
      <c r="FT216" s="1">
        <v>191</v>
      </c>
      <c r="FU216" s="1">
        <v>0</v>
      </c>
      <c r="FV216" s="1">
        <v>193</v>
      </c>
      <c r="FW216" s="1">
        <v>0</v>
      </c>
      <c r="FX216" s="1">
        <v>445</v>
      </c>
      <c r="FY216" s="1">
        <v>43</v>
      </c>
      <c r="FZ216" s="1">
        <v>225</v>
      </c>
      <c r="GA216" s="1">
        <v>0</v>
      </c>
      <c r="GB216" s="1">
        <v>208</v>
      </c>
      <c r="GC216" s="1">
        <v>0</v>
      </c>
      <c r="GD216" s="1">
        <v>476</v>
      </c>
      <c r="GE216" s="1">
        <v>196</v>
      </c>
      <c r="GF216" s="1">
        <v>152</v>
      </c>
      <c r="GG216" s="1">
        <v>0</v>
      </c>
      <c r="GH216" s="1">
        <v>111</v>
      </c>
      <c r="GI216" s="1">
        <v>0</v>
      </c>
      <c r="GJ216" s="1">
        <v>459</v>
      </c>
      <c r="GK216" s="1">
        <v>231</v>
      </c>
      <c r="GL216" s="1">
        <v>168</v>
      </c>
      <c r="GM216" s="1">
        <v>0</v>
      </c>
      <c r="GN216" s="1">
        <v>90</v>
      </c>
      <c r="GO216" s="1">
        <v>0</v>
      </c>
      <c r="GP216" s="1">
        <v>489</v>
      </c>
      <c r="GQ216" s="1">
        <v>191</v>
      </c>
      <c r="GR216" s="1">
        <v>84</v>
      </c>
      <c r="GS216" s="1">
        <v>0</v>
      </c>
      <c r="GT216" s="1">
        <v>100</v>
      </c>
      <c r="GU216" s="1">
        <v>0</v>
      </c>
      <c r="GV216" s="1">
        <v>375</v>
      </c>
      <c r="GW216" s="1">
        <v>242</v>
      </c>
      <c r="GX216" s="1">
        <v>0</v>
      </c>
      <c r="GY216" s="1">
        <v>0</v>
      </c>
      <c r="GZ216" s="1">
        <v>122</v>
      </c>
      <c r="HA216" s="1">
        <v>0</v>
      </c>
      <c r="HB216" s="1">
        <v>364</v>
      </c>
      <c r="HC216" s="1">
        <v>256</v>
      </c>
      <c r="HD216" s="1">
        <v>99</v>
      </c>
      <c r="HE216" s="1">
        <v>88</v>
      </c>
      <c r="HF216" s="1">
        <v>130</v>
      </c>
      <c r="HG216" s="1">
        <v>3</v>
      </c>
      <c r="HH216" s="1">
        <v>576</v>
      </c>
      <c r="HI216" s="1">
        <v>274</v>
      </c>
      <c r="HJ216" s="1">
        <v>0</v>
      </c>
      <c r="HK216" s="1">
        <v>227</v>
      </c>
      <c r="HL216" s="1">
        <v>0</v>
      </c>
      <c r="HM216" s="1">
        <v>0</v>
      </c>
      <c r="HN216" s="1">
        <v>501</v>
      </c>
      <c r="HO216" s="1">
        <v>163</v>
      </c>
      <c r="HP216" s="1">
        <v>38</v>
      </c>
      <c r="HQ216" s="1">
        <v>60</v>
      </c>
      <c r="HR216" s="1">
        <v>94</v>
      </c>
      <c r="HS216" s="1">
        <v>19</v>
      </c>
      <c r="HT216" s="1">
        <v>374</v>
      </c>
      <c r="HU216" s="1">
        <v>100</v>
      </c>
      <c r="HV216" s="1">
        <v>72</v>
      </c>
      <c r="HW216" s="1">
        <v>13</v>
      </c>
      <c r="HX216" s="1">
        <v>61</v>
      </c>
      <c r="HY216" s="1">
        <v>0</v>
      </c>
      <c r="HZ216" s="1">
        <v>246</v>
      </c>
      <c r="IA216" s="1">
        <v>146</v>
      </c>
      <c r="IB216" s="1">
        <v>37</v>
      </c>
      <c r="IC216" s="1">
        <v>91</v>
      </c>
      <c r="ID216" s="1">
        <v>83</v>
      </c>
      <c r="IE216" s="1">
        <v>4</v>
      </c>
      <c r="IF216" s="1">
        <v>361</v>
      </c>
      <c r="IG216" s="1">
        <v>179</v>
      </c>
      <c r="IH216" s="1">
        <v>0</v>
      </c>
      <c r="II216" s="1">
        <v>140</v>
      </c>
      <c r="IJ216" s="1">
        <v>0</v>
      </c>
      <c r="IK216" s="1">
        <v>0</v>
      </c>
      <c r="IL216" s="1">
        <v>319</v>
      </c>
      <c r="IM216" s="26">
        <f>IFERROR(Tableau17[[#This Row],[LDIV]]/Tableau17[[#This Row],[Total général]],"")</f>
        <v>4.0650406504065045E-3</v>
      </c>
      <c r="IN216" s="26">
        <f>IFERROR(Tableau17[[#This Row],[LDVC]]/Tableau17[[#This Row],[Total général]],"")</f>
        <v>0</v>
      </c>
      <c r="IO216" s="26">
        <f>IFERROR(Tableau17[[#This Row],[LDVD]]/Tableau17[[#This Row],[Total général]],"")</f>
        <v>9.7560975609756101E-2</v>
      </c>
      <c r="IP216" s="26">
        <f>IFERROR(Tableau17[[#This Row],[LDVG]]/Tableau17[[#This Row],[Total général]],"")</f>
        <v>8.130081300813009E-3</v>
      </c>
      <c r="IQ216" s="26">
        <f>IFERROR(Tableau17[[#This Row],[LEXD]]/Tableau17[[#This Row],[Total général]],"")</f>
        <v>0</v>
      </c>
      <c r="IR216" s="26">
        <f>IFERROR(Tableau17[[#This Row],[LEXG]]/Tableau17[[#This Row],[Total général]],"")</f>
        <v>4.0650406504065045E-3</v>
      </c>
      <c r="IS216" s="26">
        <f>IFERROR(Tableau17[[#This Row],[LLR]]/Tableau17[[#This Row],[Total général]],"")</f>
        <v>0.1951219512195122</v>
      </c>
      <c r="IT216" s="26">
        <f>IFERROR(Tableau17[[#This Row],[LREM]]/Tableau17[[#This Row],[Total général]],"")</f>
        <v>4.878048780487805E-2</v>
      </c>
      <c r="IU216" s="26">
        <f>IFERROR(Tableau17[[#This Row],[LRN]]/Tableau17[[#This Row],[Total général]],"")</f>
        <v>0.4065040650406504</v>
      </c>
      <c r="IV216" s="26">
        <f>IFERROR(Tableau17[[#This Row],[LUG]]/Tableau17[[#This Row],[Total général]],"")</f>
        <v>0.17073170731707318</v>
      </c>
      <c r="IW216" s="26">
        <f>IFERROR(Tableau17[[#This Row],[LVEC]]/Tableau17[[#This Row],[Total général]],"")</f>
        <v>6.5040650406504072E-2</v>
      </c>
      <c r="IX216" s="26">
        <f>IFERROR(Tableau17[[#This Row],[2008-T1-LCMD]]/Tableau17[[#This Row],[2008-T1-TOTAL]],"")</f>
        <v>2.0224719101123594E-2</v>
      </c>
      <c r="IY216" s="26">
        <f>IFERROR(Tableau17[[#This Row],[2008-T1-LDVD]]/Tableau17[[#This Row],[2008-T1-TOTAL]],"")</f>
        <v>6.7415730337078653E-3</v>
      </c>
      <c r="IZ216" s="26">
        <f>IFERROR(Tableau17[[#This Row],[2008-T1-LEXD]]/Tableau17[[#This Row],[2008-T1-TOTAL]],"")</f>
        <v>0</v>
      </c>
      <c r="JA216" s="26">
        <f>IFERROR(Tableau17[[#This Row],[2008-T1-LEXG]]/Tableau17[[#This Row],[2008-T1-TOTAL]],"")</f>
        <v>4.7191011235955059E-2</v>
      </c>
      <c r="JB216" s="26">
        <f>IFERROR(Tableau17[[#This Row],[2008-T1-LFN]]/Tableau17[[#This Row],[2008-T1-TOTAL]],"")</f>
        <v>0.13707865168539327</v>
      </c>
      <c r="JC216" s="26">
        <f>IFERROR(Tableau17[[#This Row],[2008-T1-LMAJ]]/Tableau17[[#This Row],[2008-T1-TOTAL]],"")</f>
        <v>0.40224719101123596</v>
      </c>
      <c r="JD216" s="26">
        <f>IFERROR(Tableau17[[#This Row],[2008-T1-LUG]]/Tableau17[[#This Row],[2008-T1-TOTAL]],"")</f>
        <v>0.38651685393258428</v>
      </c>
      <c r="JE216" s="26">
        <f>IFERROR(Tableau17[[#This Row],[2008-T2-LFN]]/Tableau17[[#This Row],[2008-T2-TOTAL]],"")</f>
        <v>9.0336134453781511E-2</v>
      </c>
      <c r="JF216" s="26">
        <f>IFERROR(Tableau17[[#This Row],[2008-T2-LGC]]/Tableau17[[#This Row],[2008-T2-TOTAL]],"")</f>
        <v>0</v>
      </c>
      <c r="JG216" s="26">
        <f>IFERROR(Tableau17[[#This Row],[2008-T2-LMAJ]]/Tableau17[[#This Row],[2008-T2-TOTAL]],"")</f>
        <v>0.47268907563025209</v>
      </c>
      <c r="JH216" s="26">
        <f>IFERROR(Tableau17[[#This Row],[2008-T2-LUG]]/Tableau17[[#This Row],[2008-T2-TOTAL]],"")</f>
        <v>0.43697478991596639</v>
      </c>
      <c r="JI216" s="26">
        <f>IFERROR(Tableau17[[#This Row],[2014-T1-LDIV]]/Tableau17[[#This Row],[2014-T1-TOTAL]],"")</f>
        <v>0</v>
      </c>
      <c r="JJ216" s="26">
        <f>IFERROR(Tableau17[[#This Row],[2014-T1-LDVD]]/Tableau17[[#This Row],[2014-T1-TOTAL]],"")</f>
        <v>0</v>
      </c>
      <c r="JK216" s="26">
        <f>IFERROR(Tableau17[[#This Row],[2014-T1-LDVG]]/Tableau17[[#This Row],[2014-T1-TOTAL]],"")</f>
        <v>5.0108932461873638E-2</v>
      </c>
      <c r="JL216" s="26">
        <f>IFERROR(Tableau17[[#This Row],[2014-T1-LEXG]]/Tableau17[[#This Row],[2014-T1-TOTAL]],"")</f>
        <v>1.0893246187363835E-2</v>
      </c>
      <c r="JM216" s="26">
        <f>IFERROR(Tableau17[[#This Row],[2014-T1-LFG]]/Tableau17[[#This Row],[2014-T1-TOTAL]],"")</f>
        <v>5.6644880174291937E-2</v>
      </c>
      <c r="JN216" s="26">
        <f>IFERROR(Tableau17[[#This Row],[2014-T1-LFN]]/Tableau17[[#This Row],[2014-T1-TOTAL]],"")</f>
        <v>0.42701525054466233</v>
      </c>
      <c r="JO216" s="26">
        <f>IFERROR(Tableau17[[#This Row],[2014-T1-LUD]]/Tableau17[[#This Row],[2014-T1-TOTAL]],"")</f>
        <v>0.33115468409586057</v>
      </c>
      <c r="JP216" s="26">
        <f>IFERROR(Tableau17[[#This Row],[2014-T1-LUG]]/Tableau17[[#This Row],[2014-T1-TOTAL]],"")</f>
        <v>0.12418300653594772</v>
      </c>
      <c r="JQ216" s="26">
        <f>IFERROR(Tableau17[[#This Row],[2014-T2-LFN]]/Tableau17[[#This Row],[2014-T2-TOTAL]],"")</f>
        <v>0.47239263803680981</v>
      </c>
      <c r="JR216" s="26">
        <f>IFERROR(Tableau17[[#This Row],[2014-T2-LUD]]/Tableau17[[#This Row],[2014-T2-TOTAL]],"")</f>
        <v>0.34355828220858897</v>
      </c>
      <c r="JS216" s="26">
        <f>IFERROR(Tableau17[[#This Row],[2014-T2-LUG]]/Tableau17[[#This Row],[2014-T2-TOTAL]],"")</f>
        <v>0.18404907975460122</v>
      </c>
      <c r="JT216" s="26">
        <f>IFERROR(Tableau17[[#This Row],[2015-T1-BC-DIV]]/Tableau17[[#This Row],[2015-T1-TOTAL]],"")</f>
        <v>0</v>
      </c>
      <c r="JU216" s="26">
        <f>IFERROR(Tableau17[[#This Row],[2015-T1-BC-DLF]]/Tableau17[[#This Row],[2015-T1-TOTAL]],"")</f>
        <v>0</v>
      </c>
      <c r="JV216" s="26">
        <f>IFERROR(Tableau17[[#This Row],[2015-T1-BC-DVD]]/Tableau17[[#This Row],[2015-T1-TOTAL]],"")</f>
        <v>0</v>
      </c>
      <c r="JW216" s="26">
        <f>IFERROR(Tableau17[[#This Row],[2015-T1-BC-DVG]]/Tableau17[[#This Row],[2015-T1-TOTAL]],"")</f>
        <v>2.9333333333333333E-2</v>
      </c>
      <c r="JX216" s="26">
        <f>IFERROR(Tableau17[[#This Row],[2015-T1-BC-FG]]/Tableau17[[#This Row],[2015-T1-TOTAL]],"")</f>
        <v>6.933333333333333E-2</v>
      </c>
      <c r="JY216" s="26">
        <f>IFERROR(Tableau17[[#This Row],[2015-T1-BC-FN]]/Tableau17[[#This Row],[2015-T1-TOTAL]],"")</f>
        <v>0.5093333333333333</v>
      </c>
      <c r="JZ216" s="26">
        <f>IFERROR(Tableau17[[#This Row],[2015-T1-BC-MDM]]/Tableau17[[#This Row],[2015-T1-TOTAL]],"")</f>
        <v>0</v>
      </c>
      <c r="KA216" s="26">
        <f>IFERROR(Tableau17[[#This Row],[2015-T1-BC-RDG]]/Tableau17[[#This Row],[2015-T1-TOTAL]],"")</f>
        <v>0</v>
      </c>
      <c r="KB216" s="26">
        <f>IFERROR(Tableau17[[#This Row],[2015-T1-BC-SOC]]/Tableau17[[#This Row],[2015-T1-TOTAL]],"")</f>
        <v>0</v>
      </c>
      <c r="KC216" s="26">
        <f>IFERROR(Tableau17[[#This Row],[2015-T1-BC-UD]]/Tableau17[[#This Row],[2015-T1-TOTAL]],"")</f>
        <v>0.224</v>
      </c>
      <c r="KD216" s="26">
        <f>IFERROR(Tableau17[[#This Row],[2015-T1-BC-UG]]/Tableau17[[#This Row],[2015-T1-TOTAL]],"")</f>
        <v>0.16800000000000001</v>
      </c>
      <c r="KE216" s="26">
        <f>IFERROR(Tableau17[[#This Row],[2015-T1-BC-VEC]]/Tableau17[[#This Row],[2015-T1-TOTAL]],"")</f>
        <v>0</v>
      </c>
      <c r="KF216" s="26">
        <f>IFERROR(Tableau17[[#This Row],[2015-T2-BC-DVG]]/Tableau17[[#This Row],[2015-T2-TOTAL]],"")</f>
        <v>0</v>
      </c>
      <c r="KG216" s="26">
        <f>IFERROR(Tableau17[[#This Row],[2015-T2-BC-FN]]/Tableau17[[#This Row],[2015-T2-TOTAL]],"")</f>
        <v>0.6648351648351648</v>
      </c>
      <c r="KH216" s="26">
        <f>IFERROR(Tableau17[[#This Row],[2015-T2-BC-SOC]]/Tableau17[[#This Row],[2015-T2-TOTAL]],"")</f>
        <v>0</v>
      </c>
      <c r="KI216" s="26">
        <f>IFERROR(Tableau17[[#This Row],[2015-T2-BC-UD]]/Tableau17[[#This Row],[2015-T2-TOTAL]],"")</f>
        <v>0</v>
      </c>
      <c r="KJ216" s="26">
        <f>IFERROR(Tableau17[[#This Row],[2015-T2-BC-UG]]/Tableau17[[#This Row],[2015-T2-TOTAL]],"")</f>
        <v>0.33516483516483514</v>
      </c>
      <c r="KK216" s="26">
        <f>IFERROR(Tableau17[[#This Row],[2017 (L)-T1-COM]]/Tableau17[[#This Row],[2017 (L)-T1-TOTAL]],"")</f>
        <v>0</v>
      </c>
      <c r="KL216" s="26">
        <f>IFERROR(Tableau17[[#This Row],[2017 (L)-T1-DIV]]/Tableau17[[#This Row],[2017 (L)-T1-TOTAL]],"")</f>
        <v>1.1080332409972299E-2</v>
      </c>
      <c r="KM216" s="26">
        <f>IFERROR(Tableau17[[#This Row],[2017 (L)-T1-DLF]]/Tableau17[[#This Row],[2017 (L)-T1-TOTAL]],"")</f>
        <v>5.5401662049861496E-3</v>
      </c>
      <c r="KN216" s="26">
        <f>IFERROR(Tableau17[[#This Row],[2017 (L)-T1-DVD]]/Tableau17[[#This Row],[2017 (L)-T1-TOTAL]],"")</f>
        <v>0</v>
      </c>
      <c r="KO216" s="26">
        <f>IFERROR(Tableau17[[#This Row],[2017 (L)-T1-DVG]]/Tableau17[[#This Row],[2017 (L)-T1-TOTAL]],"")</f>
        <v>0</v>
      </c>
      <c r="KP216" s="26">
        <f>IFERROR(Tableau17[[#This Row],[2017 (L)-T1-ECO]]/Tableau17[[#This Row],[2017 (L)-T1-TOTAL]],"")</f>
        <v>2.7700831024930747E-2</v>
      </c>
      <c r="KQ216" s="26">
        <f>IFERROR(Tableau17[[#This Row],[2017 (L)-T1-EXD]]/Tableau17[[#This Row],[2017 (L)-T1-TOTAL]],"")</f>
        <v>5.5401662049861496E-3</v>
      </c>
      <c r="KR216" s="26">
        <f>IFERROR(Tableau17[[#This Row],[2017 (L)-T1-EXG]]/Tableau17[[#This Row],[2017 (L)-T1-TOTAL]],"")</f>
        <v>2.2160664819944598E-2</v>
      </c>
      <c r="KS216" s="26">
        <f>IFERROR(Tableau17[[#This Row],[2017 (L)-T1-FI]]/Tableau17[[#This Row],[2017 (L)-T1-TOTAL]],"")</f>
        <v>0.14127423822714683</v>
      </c>
      <c r="KT216" s="26">
        <f>IFERROR(Tableau17[[#This Row],[2017 (L)-T1-FN]]/Tableau17[[#This Row],[2017 (L)-T1-TOTAL]],"")</f>
        <v>0.39335180055401664</v>
      </c>
      <c r="KU216" s="26">
        <f>IFERROR(Tableau17[[#This Row],[2017 (L)-T1-LR]]/Tableau17[[#This Row],[2017 (L)-T1-TOTAL]],"")</f>
        <v>0.10249307479224377</v>
      </c>
      <c r="KV216" s="26">
        <f>IFERROR(Tableau17[[#This Row],[2017 (L)-T1-MDM]]/Tableau17[[#This Row],[2017 (L)-T1-TOTAL]],"")</f>
        <v>0</v>
      </c>
      <c r="KW216" s="26">
        <f>IFERROR(Tableau17[[#This Row],[2017 (L)-T1-RDG]]/Tableau17[[#This Row],[2017 (L)-T1-TOTAL]],"")</f>
        <v>0</v>
      </c>
      <c r="KX216" s="26">
        <f>IFERROR(Tableau17[[#This Row],[2017 (L)-T1-REG]]/Tableau17[[#This Row],[2017 (L)-T1-TOTAL]],"")</f>
        <v>0</v>
      </c>
      <c r="KY216" s="26">
        <f>IFERROR(Tableau17[[#This Row],[2017 (L)-T1-REM]]/Tableau17[[#This Row],[2017 (L)-T1-TOTAL]],"")</f>
        <v>0.25207756232686979</v>
      </c>
      <c r="KZ216" s="26">
        <f>IFERROR(Tableau17[[#This Row],[2017 (L)-T1-SOC]]/Tableau17[[#This Row],[2017 (L)-T1-TOTAL]],"")</f>
        <v>3.8781163434903045E-2</v>
      </c>
      <c r="LA216" s="26">
        <f>IFERROR(Tableau17[[#This Row],[2017 (L)-T1-UDI]]/Tableau17[[#This Row],[2017 (L)-T1-TOTAL]],"")</f>
        <v>0</v>
      </c>
      <c r="LB216" s="26">
        <f>IFERROR(Tableau17[[#This Row],[2017 (L)-T2-FI]]/Tableau17[[#This Row],[2017 (L)-T2-TOTAL]],"")</f>
        <v>0</v>
      </c>
      <c r="LC216" s="26">
        <f>IFERROR(Tableau17[[#This Row],[2017 (L)-T2-FN]]/Tableau17[[#This Row],[2017 (L)-T2-TOTAL]],"")</f>
        <v>0.56112852664576807</v>
      </c>
      <c r="LD216" s="26">
        <f>IFERROR(Tableau17[[#This Row],[2017 (L)-T2-LR]]/Tableau17[[#This Row],[2017 (L)-T2-TOTAL]],"")</f>
        <v>0</v>
      </c>
      <c r="LE216" s="26">
        <f>IFERROR(Tableau17[[#This Row],[2017 (L)-T2-MDM]]/Tableau17[[#This Row],[2017 (L)-T2-TOTAL]],"")</f>
        <v>0</v>
      </c>
      <c r="LF216" s="26">
        <f>IFERROR(Tableau17[[#This Row],[2017 (L)-T2-REM]]/Tableau17[[#This Row],[2017 (L)-T2-TOTAL]],"")</f>
        <v>0.43887147335423199</v>
      </c>
      <c r="LG216" s="26">
        <f>IFERROR(Tableau17[[#This Row],[2017-T1-ARTHAUD Nathalie]]/Tableau17[[#This Row],[2017-T1-TOTAL]],"")</f>
        <v>1.0416666666666666E-2</v>
      </c>
      <c r="LH216" s="26">
        <f>IFERROR(Tableau17[[#This Row],[2017-T1-ASSELINEAU Fran]]/Tableau17[[#This Row],[2017-T1-TOTAL]],"")</f>
        <v>1.0416666666666666E-2</v>
      </c>
      <c r="LI216" s="26">
        <f>IFERROR(Tableau17[[#This Row],[2017-T1-CHEMINADE Jacques]]/Tableau17[[#This Row],[2017-T1-TOTAL]],"")</f>
        <v>1.736111111111111E-3</v>
      </c>
      <c r="LJ216" s="26">
        <f>IFERROR(Tableau17[[#This Row],[2017-T1-DUPONT-AIGNAN Nicolas]]/Tableau17[[#This Row],[2017-T1-TOTAL]],"")</f>
        <v>4.6875E-2</v>
      </c>
      <c r="LK216" s="26">
        <f>IFERROR(Tableau17[[#This Row],[2017-T1-FILLON Fran]]/Tableau17[[#This Row],[2017-T1-TOTAL]],"")</f>
        <v>0.171875</v>
      </c>
      <c r="LL216" s="26">
        <f>IFERROR(Tableau17[[#This Row],[2017-T1-HAMON Beno]]/Tableau17[[#This Row],[2017-T1-TOTAL]],"")</f>
        <v>4.1666666666666664E-2</v>
      </c>
      <c r="LM216" s="26">
        <f>IFERROR(Tableau17[[#This Row],[2017-T1-LASSALLE Jean]]/Tableau17[[#This Row],[2017-T1-TOTAL]],"")</f>
        <v>5.208333333333333E-3</v>
      </c>
      <c r="LN216" s="26">
        <f>IFERROR(Tableau17[[#This Row],[2017-T1-LE PEN Marine]]/Tableau17[[#This Row],[2017-T1-TOTAL]],"")</f>
        <v>0.38541666666666669</v>
      </c>
      <c r="LO216" s="26">
        <f>IFERROR(Tableau17[[#This Row],[2017-T1-M Jean-Luc]]/Tableau17[[#This Row],[2017-T1-TOTAL]],"")</f>
        <v>0.16319444444444445</v>
      </c>
      <c r="LP216" s="26">
        <f>IFERROR(Tableau17[[#This Row],[2017-T1-MACRON Emmanuel]]/Tableau17[[#This Row],[2017-T1-TOTAL]],"")</f>
        <v>0.15277777777777779</v>
      </c>
      <c r="LQ216" s="26">
        <f>IFERROR(Tableau17[[#This Row],[2017-T1-POUTOU Philippe]]/Tableau17[[#This Row],[2017-T1-TOTAL]],"")</f>
        <v>1.0416666666666666E-2</v>
      </c>
      <c r="LR216" s="26">
        <f>IFERROR(Tableau17[[#This Row],[2017-T2-LE PEN Marine]]/Tableau17[[#This Row],[2017-T2-TOTAL]],"")</f>
        <v>0.54690618762475052</v>
      </c>
      <c r="LS216" s="26">
        <f>IFERROR(Tableau17[[#This Row],[2017-T2-MACRON Emmanuel]]/Tableau17[[#This Row],[2017-T2-TOTAL]],"")</f>
        <v>0.45309381237524948</v>
      </c>
      <c r="LT216" s="26">
        <f>IFERROR(Tableau17[[#This Row],[2019-T1-ALEXANDRE Audric]]/Tableau17[[#This Row],[2019-T1-TOTAL]],"")</f>
        <v>0</v>
      </c>
      <c r="LU216" s="26">
        <f>IFERROR(Tableau17[[#This Row],[2019-T1-ARTHAUD Nathalie]]/Tableau17[[#This Row],[2019-T1-TOTAL]],"")</f>
        <v>2.7397260273972603E-3</v>
      </c>
      <c r="LV216" s="26">
        <f>IFERROR(Tableau17[[#This Row],[2019-T1-ASSELINEAU François]]/Tableau17[[#This Row],[2019-T1-TOTAL]],"")</f>
        <v>1.0958904109589041E-2</v>
      </c>
      <c r="LW216" s="26">
        <f>IFERROR(Tableau17[[#This Row],[2019-T1-AUBRY Manon]]/Tableau17[[#This Row],[2019-T1-TOTAL]],"")</f>
        <v>4.3835616438356165E-2</v>
      </c>
      <c r="LX216" s="26">
        <f>IFERROR(Tableau17[[#This Row],[2019-T1-AZERGUI Nagib]]/Tableau17[[#This Row],[2019-T1-TOTAL]],"")</f>
        <v>0</v>
      </c>
      <c r="LY216" s="26">
        <f>IFERROR(Tableau17[[#This Row],[2019-T1-BARDELLA Jordan]]/Tableau17[[#This Row],[2019-T1-TOTAL]],"")</f>
        <v>0.40547945205479452</v>
      </c>
      <c r="LZ216" s="26">
        <f>IFERROR(Tableau17[[#This Row],[2019-T1-BELLAMY François-Xavier]]/Tableau17[[#This Row],[2019-T1-TOTAL]],"")</f>
        <v>9.8630136986301367E-2</v>
      </c>
      <c r="MA216" s="26">
        <f>IFERROR(Tableau17[[#This Row],[2019-T1-BIDOU Olivier]]/Tableau17[[#This Row],[2019-T1-TOTAL]],"")</f>
        <v>5.4794520547945206E-3</v>
      </c>
      <c r="MB216" s="26">
        <f>IFERROR(Tableau17[[#This Row],[2019-T1-BOURG Dominique]]/Tableau17[[#This Row],[2019-T1-TOTAL]],"")</f>
        <v>1.9178082191780823E-2</v>
      </c>
      <c r="MC216" s="26">
        <f>IFERROR(Tableau17[[#This Row],[2019-T1-BROSSAT Ian]]/Tableau17[[#This Row],[2019-T1-TOTAL]],"")</f>
        <v>4.6575342465753428E-2</v>
      </c>
      <c r="MD216" s="26">
        <f>IFERROR(Tableau17[[#This Row],[2019-T1-CAILLAUD Sophie]]/Tableau17[[#This Row],[2019-T1-TOTAL]],"")</f>
        <v>0</v>
      </c>
      <c r="ME216" s="26">
        <f>IFERROR(Tableau17[[#This Row],[2019-T1-CAMUS Renaud]]/Tableau17[[#This Row],[2019-T1-TOTAL]],"")</f>
        <v>0</v>
      </c>
      <c r="MF216" s="26">
        <f>IFERROR(Tableau17[[#This Row],[2019-T1-CHALENÇON Christophe]]/Tableau17[[#This Row],[2019-T1-TOTAL]],"")</f>
        <v>0</v>
      </c>
      <c r="MG216" s="26">
        <f>IFERROR(Tableau17[[#This Row],[2019-T1-CORBET Cathy Denise Ginette]]/Tableau17[[#This Row],[2019-T1-TOTAL]],"")</f>
        <v>0</v>
      </c>
      <c r="MH216" s="26">
        <f>IFERROR(Tableau17[[#This Row],[2019-T1-DE PREVOISIN Robert]]/Tableau17[[#This Row],[2019-T1-TOTAL]],"")</f>
        <v>0</v>
      </c>
      <c r="MI216" s="26">
        <f>IFERROR(Tableau17[[#This Row],[2019-T1-DELFEL Thérèse]]/Tableau17[[#This Row],[2019-T1-TOTAL]],"")</f>
        <v>0</v>
      </c>
      <c r="MJ216" s="26">
        <f>IFERROR(Tableau17[[#This Row],[2019-T1-DIEUMEGARD Pierre]]/Tableau17[[#This Row],[2019-T1-TOTAL]],"")</f>
        <v>0</v>
      </c>
      <c r="MK216" s="26">
        <f>IFERROR(Tableau17[[#This Row],[2019-T1-DUPONT-AIGNAN Nicolas]]/Tableau17[[#This Row],[2019-T1-TOTAL]],"")</f>
        <v>2.1917808219178082E-2</v>
      </c>
      <c r="ML216" s="26">
        <f>IFERROR(Tableau17[[#This Row],[2019-T1-GERNIGON Yves]]/Tableau17[[#This Row],[2019-T1-TOTAL]],"")</f>
        <v>0</v>
      </c>
      <c r="MM216" s="26">
        <f>IFERROR(Tableau17[[#This Row],[2019-T1-GLUCKSMANN Raphaël]]/Tableau17[[#This Row],[2019-T1-TOTAL]],"")</f>
        <v>2.7397260273972601E-2</v>
      </c>
      <c r="MN216" s="26">
        <f>IFERROR(Tableau17[[#This Row],[2019-T1-HAMON Benoît]]/Tableau17[[#This Row],[2019-T1-TOTAL]],"")</f>
        <v>1.9178082191780823E-2</v>
      </c>
      <c r="MO216" s="26">
        <f>IFERROR(Tableau17[[#This Row],[2019-T1-HELGEN Gilles]]/Tableau17[[#This Row],[2019-T1-TOTAL]],"")</f>
        <v>0</v>
      </c>
      <c r="MP216" s="26">
        <f>IFERROR(Tableau17[[#This Row],[2019-T1-JADOT Yannick]]/Tableau17[[#This Row],[2019-T1-TOTAL]],"")</f>
        <v>0.11780821917808219</v>
      </c>
      <c r="MQ216" s="26">
        <f>IFERROR(Tableau17[[#This Row],[2019-T1-LAGARDE Jean-Christophe]]/Tableau17[[#This Row],[2019-T1-TOTAL]],"")</f>
        <v>5.4794520547945206E-3</v>
      </c>
      <c r="MR216" s="26">
        <f>IFERROR(Tableau17[[#This Row],[2019-T1-LALANNE Francis]]/Tableau17[[#This Row],[2019-T1-TOTAL]],"")</f>
        <v>8.21917808219178E-3</v>
      </c>
      <c r="MS216" s="26">
        <f>IFERROR(Tableau17[[#This Row],[2019-T1-LOISEAU Nathalie]]/Tableau17[[#This Row],[2019-T1-TOTAL]],"")</f>
        <v>0.16438356164383561</v>
      </c>
      <c r="MT216" s="26">
        <f>IFERROR(Tableau17[[#This Row],[2019-T1-MARIE Florie]]/Tableau17[[#This Row],[2019-T1-TOTAL]],"")</f>
        <v>2.7397260273972603E-3</v>
      </c>
      <c r="MU216" s="26">
        <f>IFERROR(Tableau17[[#This Row],[2008-T1-MACROEXTRDROITE]]/Tableau17[[#This Row],[2008-T1-MACROTOTALE]],"")</f>
        <v>0.13707865168539327</v>
      </c>
      <c r="MV216" s="26">
        <f>IFERROR(Tableau17[[#This Row],[2008-T1-MACRODROITE]]/Tableau17[[#This Row],[2008-T1-MACROTOTALE]],"")</f>
        <v>0.42921348314606744</v>
      </c>
      <c r="MW216" s="26">
        <f>IFERROR(Tableau17[[#This Row],[2008-T1-MACROCENTRE]]/Tableau17[[#This Row],[2008-T1-MACROTOTALE]],"")</f>
        <v>0</v>
      </c>
      <c r="MX216" s="26">
        <f>IFERROR(Tableau17[[#This Row],[2008-T1-MACROGAUCHE]]/Tableau17[[#This Row],[2008-T1-MACROTOTALE]],"")</f>
        <v>0.43370786516853932</v>
      </c>
      <c r="MY216" s="26">
        <f>IFERROR(Tableau17[[#This Row],[2008-T1-MACROAUTRE]]/Tableau17[[#This Row],[2008-T1-MACROTOTALE]],"")</f>
        <v>0</v>
      </c>
      <c r="MZ216" s="26">
        <f>IFERROR(Tableau17[[#This Row],[2008-T2-MACROEXTRDROITE]]/Tableau17[[#This Row],[2008-T2-MACROTOTALE]],"")</f>
        <v>9.0336134453781511E-2</v>
      </c>
      <c r="NA216" s="26">
        <f>IFERROR(Tableau17[[#This Row],[2008-T2-MACRODROITE]]/Tableau17[[#This Row],[2008-T2-MACROTOTALE]],"")</f>
        <v>0.47268907563025209</v>
      </c>
      <c r="NB216" s="26">
        <f>IFERROR(Tableau17[[#This Row],[2008-T2-MACROCENTRE]]/Tableau17[[#This Row],[2008-T2-MACROTOTALE]],"")</f>
        <v>0</v>
      </c>
      <c r="NC216" s="26">
        <f>IFERROR(Tableau17[[#This Row],[2008-T2-MACROGAUCHE]]/Tableau17[[#This Row],[2008-T2-MACROTOTALE]],"")</f>
        <v>0.43697478991596639</v>
      </c>
      <c r="ND216" s="26">
        <f>IFERROR(Tableau17[[#This Row],[2008-T2-MACROAUTRE]]/Tableau17[[#This Row],[2008-T2-MACROTOTALE]],"")</f>
        <v>0</v>
      </c>
      <c r="NE216" s="26">
        <f>IFERROR(Tableau17[[#This Row],[2014-T1-MACROEXTRDROITE]]/Tableau17[[#This Row],[2014-T1-MACROTOTALE]],"")</f>
        <v>0.42701525054466233</v>
      </c>
      <c r="NF216" s="26">
        <f>IFERROR(Tableau17[[#This Row],[2014-T1-MACRODROITE]]/Tableau17[[#This Row],[2014-T1-MACROTOTALE]],"")</f>
        <v>0.33115468409586057</v>
      </c>
      <c r="NG216" s="26">
        <f>IFERROR(Tableau17[[#This Row],[2014-T1-MACROCENTRE]]/Tableau17[[#This Row],[2014-T1-MACROTOTALE]],"")</f>
        <v>0</v>
      </c>
      <c r="NH216" s="26">
        <f>IFERROR(Tableau17[[#This Row],[2014-T1-MACROGAUCHE]]/Tableau17[[#This Row],[2014-T1-MACROTOTALE]],"")</f>
        <v>0.24183006535947713</v>
      </c>
      <c r="NI216" s="26">
        <f>IFERROR(Tableau17[[#This Row],[2014-T1-MACROAUTRE]]/Tableau17[[#This Row],[2014-T1-MACROTOTALE]],"")</f>
        <v>0</v>
      </c>
      <c r="NJ216" s="26">
        <f>IFERROR(Tableau17[[#This Row],[2014-T2-MACROEXTRDROITE]]/Tableau17[[#This Row],[2014-T2-MACROTOTALE]],"")</f>
        <v>0.47239263803680981</v>
      </c>
      <c r="NK216" s="26">
        <f>IFERROR(Tableau17[[#This Row],[2014-T2-MACRODROITE]]/Tableau17[[#This Row],[2014-T2-MACROTOTALE]],"")</f>
        <v>0.34355828220858897</v>
      </c>
      <c r="NL216" s="26">
        <f>IFERROR(Tableau17[[#This Row],[2014-T2-MACROCENTRE]]/Tableau17[[#This Row],[2014-T2-MACROTOTALE]],"")</f>
        <v>0</v>
      </c>
      <c r="NM216" s="26">
        <f>IFERROR(Tableau17[[#This Row],[2014-T2-MACROGAUCHE]]/Tableau17[[#This Row],[2014-T2-MACROTOTALE]],"")</f>
        <v>0.18404907975460122</v>
      </c>
      <c r="NN216" s="26">
        <f>IFERROR(Tableau17[[#This Row],[2014-T2-MACROAUTRE]]/Tableau17[[#This Row],[2014-T2-MACROTOTALE]],"")</f>
        <v>0</v>
      </c>
      <c r="NO216" s="26">
        <f>IFERROR( Tableau17[[#This Row],[2015-T1-MACROEXTRDROITE]]/Tableau17[[#This Row],[2015-T1-MACROTOTALE]],"")</f>
        <v>0.5093333333333333</v>
      </c>
      <c r="NP216" s="26">
        <f>IFERROR(Tableau17[[#This Row],[2015-T1-MACRODROITE]]/Tableau17[[#This Row],[2015-T1-MACROTOTALE]],"")</f>
        <v>0.224</v>
      </c>
      <c r="NQ216" s="26">
        <f>IFERROR(Tableau17[[#This Row],[2015-T1-MACROCENTRE]]/Tableau17[[#This Row],[2015-T1-MACROTOTALE]],"")</f>
        <v>0</v>
      </c>
      <c r="NR216" s="26">
        <f>IFERROR(Tableau17[[#This Row],[2015-T1-MACROGAUCHE]]/Tableau17[[#This Row],[2015-T1-MACROTOTALE]],"")</f>
        <v>0.26666666666666666</v>
      </c>
      <c r="NS216" s="26">
        <f>IFERROR(Tableau17[[#This Row],[2015-T1-MACROAUTRE]]/Tableau17[[#This Row],[2015-T1-MACROTOTALE]],"")</f>
        <v>0</v>
      </c>
      <c r="NT216" s="26">
        <f>IFERROR(Tableau17[[#This Row],[2015-T2-MACROEXTRDROITE]]/Tableau17[[#This Row],[2015-T2-MACROTOTALE]],"")</f>
        <v>0.6648351648351648</v>
      </c>
      <c r="NU216" s="26">
        <f>IFERROR(Tableau17[[#This Row],[2015-T2-MACRODROITE]]/Tableau17[[#This Row],[2015-T2-MACROTOTALE]],"")</f>
        <v>0</v>
      </c>
      <c r="NV216" s="26">
        <f>IFERROR(Tableau17[[#This Row],[2015-T2-MACROCENTRE]]/Tableau17[[#This Row],[2015-T2-MACROTOTALE]],"")</f>
        <v>0</v>
      </c>
      <c r="NW216" s="26">
        <f>IFERROR(Tableau17[[#This Row],[2015-T2-MACROGAUCHE]]/Tableau17[[#This Row],[2015-T2-MACROTOTALE]],"")</f>
        <v>0.33516483516483514</v>
      </c>
      <c r="NX216" s="26">
        <f>IFERROR(Tableau17[[#This Row],[2015-T2-MACROAUTRE]]/Tableau17[[#This Row],[2015-T2-MACROTOTALE]],"")</f>
        <v>0</v>
      </c>
      <c r="NY216" s="26">
        <f>IFERROR(Tableau17[[#This Row],[2017-T1-MACROEXTRDROITE]]/Tableau17[[#This Row],[2017-T1-MACROTOTALE]],"")</f>
        <v>0.44444444444444442</v>
      </c>
      <c r="NZ216" s="26">
        <f>IFERROR(Tableau17[[#This Row],[2017-T1-MACRODROITE]]/Tableau17[[#This Row],[2017-T1-MACROTOTALE]],"")</f>
        <v>0.171875</v>
      </c>
      <c r="OA216" s="26">
        <f>IFERROR(Tableau17[[#This Row],[2017-T1-MACROCENTRE]]/Tableau17[[#This Row],[2017-T1-MACROTOTALE]],"")</f>
        <v>0.15277777777777779</v>
      </c>
      <c r="OB216" s="26">
        <f>IFERROR(Tableau17[[#This Row],[2017-T1-MACROGAUCHE]]/Tableau17[[#This Row],[2017-T1-MACROTOTALE]],"")</f>
        <v>0.22569444444444445</v>
      </c>
      <c r="OC216" s="26">
        <f>IFERROR(Tableau17[[#This Row],[2017-T1-MACROAUTRE]]/Tableau17[[#This Row],[2017-T1-MACROTOTALE]],"")</f>
        <v>5.208333333333333E-3</v>
      </c>
      <c r="OD216" s="26">
        <f>IFERROR(Tableau17[[#This Row],[2017-T2-MACROEXTRDROITE]]/Tableau17[[#This Row],[2017-T2-MACROTOTALE]],"")</f>
        <v>0.54690618762475052</v>
      </c>
      <c r="OE216" s="26">
        <f>IFERROR(Tableau17[[#This Row],[2017-T2-MACRODROITE]]/Tableau17[[#This Row],[2017-T2-MACROTOTALE]],"")</f>
        <v>0</v>
      </c>
      <c r="OF216" s="26">
        <f>IFERROR(Tableau17[[#This Row],[2017-T2-MACROCENTRE]]/Tableau17[[#This Row],[2017-T2-MACROTOTALE]],"")</f>
        <v>0.45309381237524948</v>
      </c>
      <c r="OG216" s="26">
        <f>IFERROR(Tableau17[[#This Row],[2017-T2-MACROGAUCHE]]/Tableau17[[#This Row],[2017-T2-MACROTOTALE]],"")</f>
        <v>0</v>
      </c>
      <c r="OH216" s="26">
        <f>IFERROR(Tableau17[[#This Row],[2017-T2-MACROAUTRE]]/Tableau17[[#This Row],[2017-T2-MACROTOTALE]],"")</f>
        <v>0</v>
      </c>
      <c r="OI216" s="26">
        <f>IFERROR(Tableau17[[#This Row],[2019-T1-MACROEXTRDROITE]]/Tableau17[[#This Row],[2019-T1-MACROTOTALE]],"")</f>
        <v>0.43582887700534761</v>
      </c>
      <c r="OJ216" s="26">
        <f>IFERROR(Tableau17[[#This Row],[2019-T1-MACRODROITE]]/Tableau17[[#This Row],[2019-T1-MACROTOTALE]],"")</f>
        <v>0.10160427807486631</v>
      </c>
      <c r="OK216" s="26">
        <f>IFERROR(Tableau17[[#This Row],[2019-T1-MACROCENTRE]]/Tableau17[[#This Row],[2019-T1-MACROTOTALE]],"")</f>
        <v>0.16042780748663102</v>
      </c>
      <c r="OL216" s="26">
        <f>IFERROR(Tableau17[[#This Row],[2019-T1-MACROGAUCHE]]/Tableau17[[#This Row],[2019-T1-MACROTOTALE]],"")</f>
        <v>0.25133689839572193</v>
      </c>
      <c r="OM216" s="26">
        <f>IFERROR(Tableau17[[#This Row],[2019-T1-MACROAUTRE]]/Tableau17[[#This Row],[2019-T1-MACROTOTALE]],"")</f>
        <v>5.0802139037433157E-2</v>
      </c>
      <c r="ON216" s="26">
        <f>IFERROR(Tableau17[[#This Row],[2020-T1-MACROEXTRDROITE]]/Tableau17[[#This Row],[2020-T1-MACROTOTALE]],"")</f>
        <v>0.4065040650406504</v>
      </c>
      <c r="OO216" s="26">
        <f>IFERROR(Tableau17[[#This Row],[2020-T1-MACRODROITE]]/Tableau17[[#This Row],[2020-T1-MACROTOTALE]],"")</f>
        <v>0.29268292682926828</v>
      </c>
      <c r="OP216" s="26">
        <f>IFERROR(Tableau17[[#This Row],[2020-T1-MACROCENTRE]]/Tableau17[[#This Row],[2020-T1-MACROTOTALE]],"")</f>
        <v>5.2845528455284556E-2</v>
      </c>
      <c r="OQ216" s="26">
        <f>IFERROR(Tableau17[[#This Row],[2020-T1-MACROGAUCHE]]/Tableau17[[#This Row],[2020-T1-MACROTOTALE]],"")</f>
        <v>0.24796747967479674</v>
      </c>
      <c r="OR216" s="26">
        <f>IFERROR(Tableau17[[#This Row],[2020-T1-MACROAUTRE]]/Tableau17[[#This Row],[2020-T1-MACROTOTALE]],"")</f>
        <v>0</v>
      </c>
      <c r="OS216" s="26">
        <f>IFERROR(Tableau17[[#This Row],[2017 (L)-T1-MACROEXTRDROITE]]/Tableau17[[#This Row],[2017 (L)-T1-MACROTOTALE]],"")</f>
        <v>0.40443213296398894</v>
      </c>
      <c r="OT216" s="26">
        <f>IFERROR(Tableau17[[#This Row],[2017 (L)-T1-MACRODROITE]]/Tableau17[[#This Row],[2017 (L)-T1-MACROTOTALE]],"")</f>
        <v>0.10249307479224377</v>
      </c>
      <c r="OU216" s="26">
        <f>IFERROR(Tableau17[[#This Row],[2017 (L)-T1-MACROCENTRE]]/Tableau17[[#This Row],[2017 (L)-T1-MACROTOTALE]],"")</f>
        <v>0.25207756232686979</v>
      </c>
      <c r="OV216" s="26">
        <f>IFERROR(Tableau17[[#This Row],[2017 (L)-T1-MACROGAUCHE]]/Tableau17[[#This Row],[2017 (L)-T1-MACROTOTALE]],"")</f>
        <v>0.22991689750692521</v>
      </c>
      <c r="OW216" s="26">
        <f>IFERROR(Tableau17[[#This Row],[2017 (L)-T1-MACROAUTRE]]/Tableau17[[#This Row],[2017 (L)-T1-MACROTOTALE]],"")</f>
        <v>1.1080332409972299E-2</v>
      </c>
      <c r="OX216" s="26">
        <f>IFERROR(Tableau17[[#This Row],[2017 (L)-T2-MACROEXTRDROITE]]/Tableau17[[#This Row],[2017 (L)-T2-MACROTOTALE]],"")</f>
        <v>0.56112852664576807</v>
      </c>
      <c r="OY216" s="26">
        <f>IFERROR(Tableau17[[#This Row],[2017 (L)-T2-MACRODROITE]]/Tableau17[[#This Row],[2017 (L)-T2-MACROTOTALE]],"")</f>
        <v>0</v>
      </c>
      <c r="OZ216" s="26">
        <f>IFERROR(Tableau17[[#This Row],[2017 (L)-T2-MACROCENTRE]]/Tableau17[[#This Row],[2017 (L)-T2-MACROTOTALE]],"")</f>
        <v>0.43887147335423199</v>
      </c>
      <c r="PA216" s="26">
        <f>IFERROR(Tableau17[[#This Row],[2017 (L)-T2-MACROGAUCHE]]/Tableau17[[#This Row],[2017 (L)-T2-MACROTOTALE]],"")</f>
        <v>0</v>
      </c>
      <c r="PB216" s="26">
        <f>IFERROR(Tableau17[[#This Row],[2017 (L)-T2-MACROAUTRE]]/Tableau17[[#This Row],[2017 (L)-T2-MACROTOTALE]],"")</f>
        <v>0</v>
      </c>
      <c r="PC216" s="26">
        <f>IFERROR(Tableau17[[#This Row],[2008_T1_PROCUS]]/Tableau17[[#This Row],[2008_T1_INSCRITS]],0)</f>
        <v>1.1065006915629323E-2</v>
      </c>
      <c r="PD216" s="26">
        <f>IFERROR(Tableau17[[#This Row],[2008_T2_PROCUS]]/Tableau17[[#This Row],[2008_T2_INSCRITS]],0)</f>
        <v>6.9156293222683261E-3</v>
      </c>
      <c r="PE216" s="26">
        <f>Tableau17[[#This Row],[2014_T1_PROCUS]]/Tableau17[[#This Row],[2014_T1_INSCRITS]]</f>
        <v>1.0854816824966078E-2</v>
      </c>
      <c r="PF216" s="26">
        <f>IFERROR(Tableau17[[#This Row],[2014_T2_PROCUS]]/Tableau17[[#This Row],[2014_T2_INSCRITS]],0)</f>
        <v>9.497964721845319E-3</v>
      </c>
    </row>
    <row r="217" spans="1:422" hidden="1" x14ac:dyDescent="0.2">
      <c r="A217" s="1">
        <v>4</v>
      </c>
      <c r="B217" s="1" t="s">
        <v>362</v>
      </c>
      <c r="C217" s="1" t="s">
        <v>363</v>
      </c>
      <c r="D217" s="1" t="s">
        <v>366</v>
      </c>
      <c r="E217" s="1">
        <v>854</v>
      </c>
      <c r="F217" s="1">
        <v>5.3932440000000001</v>
      </c>
      <c r="G217" s="1">
        <v>43.256191000000001</v>
      </c>
      <c r="H217" s="3">
        <v>928</v>
      </c>
      <c r="I217" s="3">
        <v>234</v>
      </c>
      <c r="L217" s="1">
        <v>41</v>
      </c>
      <c r="M217" s="1">
        <v>6</v>
      </c>
      <c r="P217" s="1">
        <v>74</v>
      </c>
      <c r="Q217" s="1">
        <v>41</v>
      </c>
      <c r="R217" s="1">
        <v>56</v>
      </c>
      <c r="S217" s="1">
        <v>63</v>
      </c>
      <c r="T217" s="1">
        <v>46</v>
      </c>
      <c r="U217" s="1">
        <v>327</v>
      </c>
      <c r="V217" s="1">
        <v>924</v>
      </c>
      <c r="W217" s="1">
        <v>568</v>
      </c>
      <c r="X217" s="1">
        <v>10</v>
      </c>
      <c r="Y217" s="2">
        <v>0.61471861000000005</v>
      </c>
      <c r="AB217" s="1">
        <v>0</v>
      </c>
      <c r="AD217" s="1">
        <v>928</v>
      </c>
      <c r="AE217" s="1">
        <v>336</v>
      </c>
      <c r="AF217" s="2">
        <v>0.36206896999999999</v>
      </c>
      <c r="AG217" s="1">
        <f t="shared" si="3"/>
        <v>234</v>
      </c>
      <c r="AH217" s="1">
        <v>910</v>
      </c>
      <c r="AI217" s="1">
        <v>573</v>
      </c>
      <c r="AJ217" s="1">
        <v>15</v>
      </c>
      <c r="AK217" s="2">
        <v>0.62967032999999994</v>
      </c>
      <c r="AN217" s="1">
        <v>0</v>
      </c>
      <c r="AP217" s="1">
        <v>916</v>
      </c>
      <c r="AQ217" s="1">
        <v>470</v>
      </c>
      <c r="AR217" s="2">
        <v>0.51310043999999999</v>
      </c>
      <c r="AS217" s="1">
        <v>916</v>
      </c>
      <c r="AT217" s="1">
        <v>469</v>
      </c>
      <c r="AU217" s="2">
        <v>0.51200873000000002</v>
      </c>
      <c r="AV217" s="1">
        <v>937</v>
      </c>
      <c r="AW217" s="1">
        <v>498</v>
      </c>
      <c r="AX217" s="2">
        <v>0.53148346000000002</v>
      </c>
      <c r="AY217" s="1">
        <v>937</v>
      </c>
      <c r="AZ217" s="1">
        <v>403</v>
      </c>
      <c r="BA217" s="2">
        <v>0.43009605000000001</v>
      </c>
      <c r="BB217" s="1">
        <v>938</v>
      </c>
      <c r="BC217" s="1">
        <v>788</v>
      </c>
      <c r="BD217" s="2">
        <v>0.84008528999999998</v>
      </c>
      <c r="BE217" s="1">
        <v>938</v>
      </c>
      <c r="BF217" s="1">
        <v>705</v>
      </c>
      <c r="BG217" s="2">
        <v>0.75159914999999999</v>
      </c>
      <c r="BH217" s="1">
        <v>922</v>
      </c>
      <c r="BI217" s="1">
        <v>538</v>
      </c>
      <c r="BJ217" s="2">
        <v>0.58351410000000004</v>
      </c>
      <c r="BK217" s="1">
        <v>48</v>
      </c>
      <c r="BN217" s="1">
        <v>21</v>
      </c>
      <c r="BO217" s="1">
        <v>37</v>
      </c>
      <c r="BP217" s="1">
        <v>313</v>
      </c>
      <c r="BQ217" s="1">
        <v>145</v>
      </c>
      <c r="BR217" s="1">
        <v>564</v>
      </c>
      <c r="BZ217" s="1">
        <v>33</v>
      </c>
      <c r="CB217" s="1">
        <v>23</v>
      </c>
      <c r="CC217" s="1">
        <v>115</v>
      </c>
      <c r="CD217" s="1">
        <v>251</v>
      </c>
      <c r="CE217" s="1">
        <v>126</v>
      </c>
      <c r="CF217" s="1">
        <v>548</v>
      </c>
      <c r="CM217" s="1">
        <v>3</v>
      </c>
      <c r="CN217" s="1">
        <v>40</v>
      </c>
      <c r="CO217" s="1">
        <v>65</v>
      </c>
      <c r="CP217" s="1">
        <v>141</v>
      </c>
      <c r="CQ217" s="1">
        <v>40</v>
      </c>
      <c r="CT217" s="1">
        <v>163</v>
      </c>
      <c r="CW217" s="1">
        <v>452</v>
      </c>
      <c r="CY217" s="1">
        <v>149</v>
      </c>
      <c r="DA217" s="1">
        <v>280</v>
      </c>
      <c r="DC217" s="1">
        <v>429</v>
      </c>
      <c r="DD217" s="1">
        <v>10</v>
      </c>
      <c r="DE217" s="1">
        <v>3</v>
      </c>
      <c r="DF217" s="1">
        <v>10</v>
      </c>
      <c r="DI217" s="1">
        <v>42</v>
      </c>
      <c r="DJ217" s="1">
        <v>1</v>
      </c>
      <c r="DK217" s="1">
        <v>0</v>
      </c>
      <c r="DL217" s="1">
        <v>50</v>
      </c>
      <c r="DM217" s="1">
        <v>70</v>
      </c>
      <c r="DN217" s="1">
        <v>110</v>
      </c>
      <c r="DQ217" s="1">
        <v>0</v>
      </c>
      <c r="DR217" s="1">
        <v>189</v>
      </c>
      <c r="DS217" s="1">
        <v>13</v>
      </c>
      <c r="DU217" s="1">
        <v>498</v>
      </c>
      <c r="DX217" s="1">
        <v>166</v>
      </c>
      <c r="DZ217" s="1">
        <v>202</v>
      </c>
      <c r="EA217" s="1">
        <v>368</v>
      </c>
      <c r="EB217" s="1">
        <v>3</v>
      </c>
      <c r="EC217" s="1">
        <v>7</v>
      </c>
      <c r="ED217" s="1">
        <v>1</v>
      </c>
      <c r="EE217" s="1">
        <v>24</v>
      </c>
      <c r="EF217" s="1">
        <v>210</v>
      </c>
      <c r="EG217" s="1">
        <v>67</v>
      </c>
      <c r="EH217" s="1">
        <v>6</v>
      </c>
      <c r="EI217" s="1">
        <v>139</v>
      </c>
      <c r="EJ217" s="1">
        <v>113</v>
      </c>
      <c r="EK217" s="1">
        <v>195</v>
      </c>
      <c r="EL217" s="1">
        <v>3</v>
      </c>
      <c r="EM217" s="1">
        <v>768</v>
      </c>
      <c r="EN217" s="1">
        <v>193</v>
      </c>
      <c r="EO217" s="1">
        <v>454</v>
      </c>
      <c r="EP217" s="1">
        <v>647</v>
      </c>
      <c r="EQ217" s="1">
        <v>0</v>
      </c>
      <c r="ER217" s="1">
        <v>0</v>
      </c>
      <c r="ES217" s="1">
        <v>5</v>
      </c>
      <c r="ET217" s="1">
        <v>27</v>
      </c>
      <c r="EU217" s="1">
        <v>2</v>
      </c>
      <c r="EV217" s="1">
        <v>103</v>
      </c>
      <c r="EW217" s="1">
        <v>56</v>
      </c>
      <c r="EX217" s="1">
        <v>0</v>
      </c>
      <c r="EY217" s="1">
        <v>12</v>
      </c>
      <c r="EZ217" s="1">
        <v>7</v>
      </c>
      <c r="FA217" s="1">
        <v>0</v>
      </c>
      <c r="FB217" s="1">
        <v>0</v>
      </c>
      <c r="FC217" s="1">
        <v>0</v>
      </c>
      <c r="FD217" s="1">
        <v>0</v>
      </c>
      <c r="FE217" s="1">
        <v>0</v>
      </c>
      <c r="FF217" s="1">
        <v>0</v>
      </c>
      <c r="FG217" s="1">
        <v>0</v>
      </c>
      <c r="FH217" s="1">
        <v>10</v>
      </c>
      <c r="FI217" s="1">
        <v>0</v>
      </c>
      <c r="FJ217" s="1">
        <v>40</v>
      </c>
      <c r="FK217" s="1">
        <v>21</v>
      </c>
      <c r="FL217" s="1">
        <v>0</v>
      </c>
      <c r="FM217" s="1">
        <v>85</v>
      </c>
      <c r="FN217" s="1">
        <v>9</v>
      </c>
      <c r="FO217" s="1">
        <v>3</v>
      </c>
      <c r="FP217" s="1">
        <v>124</v>
      </c>
      <c r="FQ217" s="1">
        <v>3</v>
      </c>
      <c r="FR217" s="1">
        <f>SUM(Tableau17[[#This Row],[2019-T1-ALEXANDRE Audric]:[2019-T1-MARIE Florie]])</f>
        <v>507</v>
      </c>
      <c r="FS217" s="1">
        <v>37</v>
      </c>
      <c r="FT217" s="1">
        <v>361</v>
      </c>
      <c r="FU217" s="1">
        <v>0</v>
      </c>
      <c r="FV217" s="1">
        <v>166</v>
      </c>
      <c r="FW217" s="1">
        <v>0</v>
      </c>
      <c r="FX217" s="1">
        <v>564</v>
      </c>
      <c r="GD217" s="1">
        <v>0</v>
      </c>
      <c r="GE217" s="1">
        <v>115</v>
      </c>
      <c r="GF217" s="1">
        <v>251</v>
      </c>
      <c r="GG217" s="1">
        <v>0</v>
      </c>
      <c r="GH217" s="1">
        <v>182</v>
      </c>
      <c r="GI217" s="1">
        <v>0</v>
      </c>
      <c r="GJ217" s="1">
        <v>548</v>
      </c>
      <c r="GP217" s="1">
        <v>0</v>
      </c>
      <c r="GQ217" s="1">
        <v>141</v>
      </c>
      <c r="GR217" s="1">
        <v>166</v>
      </c>
      <c r="GS217" s="1">
        <v>40</v>
      </c>
      <c r="GT217" s="1">
        <v>105</v>
      </c>
      <c r="GU217" s="1">
        <v>0</v>
      </c>
      <c r="GV217" s="1">
        <v>452</v>
      </c>
      <c r="GW217" s="1">
        <v>149</v>
      </c>
      <c r="GX217" s="1">
        <v>280</v>
      </c>
      <c r="GY217" s="1">
        <v>0</v>
      </c>
      <c r="GZ217" s="1">
        <v>0</v>
      </c>
      <c r="HA217" s="1">
        <v>0</v>
      </c>
      <c r="HB217" s="1">
        <v>429</v>
      </c>
      <c r="HC217" s="1">
        <v>171</v>
      </c>
      <c r="HD217" s="1">
        <v>210</v>
      </c>
      <c r="HE217" s="1">
        <v>195</v>
      </c>
      <c r="HF217" s="1">
        <v>186</v>
      </c>
      <c r="HG217" s="1">
        <v>6</v>
      </c>
      <c r="HH217" s="1">
        <v>768</v>
      </c>
      <c r="HI217" s="1">
        <v>193</v>
      </c>
      <c r="HJ217" s="1">
        <v>0</v>
      </c>
      <c r="HK217" s="1">
        <v>454</v>
      </c>
      <c r="HL217" s="1">
        <v>0</v>
      </c>
      <c r="HM217" s="1">
        <v>0</v>
      </c>
      <c r="HN217" s="1">
        <v>647</v>
      </c>
      <c r="HO217" s="1">
        <v>120</v>
      </c>
      <c r="HP217" s="1">
        <v>65</v>
      </c>
      <c r="HQ217" s="1">
        <v>124</v>
      </c>
      <c r="HR217" s="1">
        <v>180</v>
      </c>
      <c r="HS217" s="1">
        <v>37</v>
      </c>
      <c r="HT217" s="1">
        <v>526</v>
      </c>
      <c r="HU217" s="1">
        <v>56</v>
      </c>
      <c r="HV217" s="1">
        <v>115</v>
      </c>
      <c r="HW217" s="1">
        <v>41</v>
      </c>
      <c r="HX217" s="1">
        <v>115</v>
      </c>
      <c r="HY217" s="1">
        <v>0</v>
      </c>
      <c r="HZ217" s="1">
        <v>327</v>
      </c>
      <c r="IA217" s="1">
        <v>81</v>
      </c>
      <c r="IB217" s="1">
        <v>110</v>
      </c>
      <c r="IC217" s="1">
        <v>189</v>
      </c>
      <c r="ID217" s="1">
        <v>115</v>
      </c>
      <c r="IE217" s="1">
        <v>3</v>
      </c>
      <c r="IF217" s="1">
        <v>498</v>
      </c>
      <c r="IG217" s="1">
        <v>0</v>
      </c>
      <c r="IH217" s="1">
        <v>166</v>
      </c>
      <c r="II217" s="1">
        <v>202</v>
      </c>
      <c r="IJ217" s="1">
        <v>0</v>
      </c>
      <c r="IK217" s="1">
        <v>0</v>
      </c>
      <c r="IL217" s="1">
        <v>368</v>
      </c>
      <c r="IM217" s="26">
        <f>IFERROR(Tableau17[[#This Row],[LDIV]]/Tableau17[[#This Row],[Total général]],"")</f>
        <v>0</v>
      </c>
      <c r="IN217" s="26">
        <f>IFERROR(Tableau17[[#This Row],[LDVC]]/Tableau17[[#This Row],[Total général]],"")</f>
        <v>0</v>
      </c>
      <c r="IO217" s="26">
        <f>IFERROR(Tableau17[[#This Row],[LDVD]]/Tableau17[[#This Row],[Total général]],"")</f>
        <v>0.12538226299694188</v>
      </c>
      <c r="IP217" s="26">
        <f>IFERROR(Tableau17[[#This Row],[LDVG]]/Tableau17[[#This Row],[Total général]],"")</f>
        <v>1.834862385321101E-2</v>
      </c>
      <c r="IQ217" s="26">
        <f>IFERROR(Tableau17[[#This Row],[LEXD]]/Tableau17[[#This Row],[Total général]],"")</f>
        <v>0</v>
      </c>
      <c r="IR217" s="26">
        <f>IFERROR(Tableau17[[#This Row],[LEXG]]/Tableau17[[#This Row],[Total général]],"")</f>
        <v>0</v>
      </c>
      <c r="IS217" s="26">
        <f>IFERROR(Tableau17[[#This Row],[LLR]]/Tableau17[[#This Row],[Total général]],"")</f>
        <v>0.22629969418960244</v>
      </c>
      <c r="IT217" s="26">
        <f>IFERROR(Tableau17[[#This Row],[LREM]]/Tableau17[[#This Row],[Total général]],"")</f>
        <v>0.12538226299694188</v>
      </c>
      <c r="IU217" s="26">
        <f>IFERROR(Tableau17[[#This Row],[LRN]]/Tableau17[[#This Row],[Total général]],"")</f>
        <v>0.17125382262996941</v>
      </c>
      <c r="IV217" s="26">
        <f>IFERROR(Tableau17[[#This Row],[LUG]]/Tableau17[[#This Row],[Total général]],"")</f>
        <v>0.19266055045871561</v>
      </c>
      <c r="IW217" s="26">
        <f>IFERROR(Tableau17[[#This Row],[LVEC]]/Tableau17[[#This Row],[Total général]],"")</f>
        <v>0.14067278287461774</v>
      </c>
      <c r="IX217" s="26">
        <f>IFERROR(Tableau17[[#This Row],[2008-T1-LCMD]]/Tableau17[[#This Row],[2008-T1-TOTAL]],"")</f>
        <v>8.5106382978723402E-2</v>
      </c>
      <c r="IY217" s="26">
        <f>IFERROR(Tableau17[[#This Row],[2008-T1-LDVD]]/Tableau17[[#This Row],[2008-T1-TOTAL]],"")</f>
        <v>0</v>
      </c>
      <c r="IZ217" s="26">
        <f>IFERROR(Tableau17[[#This Row],[2008-T1-LEXD]]/Tableau17[[#This Row],[2008-T1-TOTAL]],"")</f>
        <v>0</v>
      </c>
      <c r="JA217" s="26">
        <f>IFERROR(Tableau17[[#This Row],[2008-T1-LEXG]]/Tableau17[[#This Row],[2008-T1-TOTAL]],"")</f>
        <v>3.7234042553191488E-2</v>
      </c>
      <c r="JB217" s="26">
        <f>IFERROR(Tableau17[[#This Row],[2008-T1-LFN]]/Tableau17[[#This Row],[2008-T1-TOTAL]],"")</f>
        <v>6.5602836879432622E-2</v>
      </c>
      <c r="JC217" s="26">
        <f>IFERROR(Tableau17[[#This Row],[2008-T1-LMAJ]]/Tableau17[[#This Row],[2008-T1-TOTAL]],"")</f>
        <v>0.55496453900709219</v>
      </c>
      <c r="JD217" s="26">
        <f>IFERROR(Tableau17[[#This Row],[2008-T1-LUG]]/Tableau17[[#This Row],[2008-T1-TOTAL]],"")</f>
        <v>0.25709219858156029</v>
      </c>
      <c r="JE217" s="26" t="str">
        <f>IFERROR(Tableau17[[#This Row],[2008-T2-LFN]]/Tableau17[[#This Row],[2008-T2-TOTAL]],"")</f>
        <v/>
      </c>
      <c r="JF217" s="26" t="str">
        <f>IFERROR(Tableau17[[#This Row],[2008-T2-LGC]]/Tableau17[[#This Row],[2008-T2-TOTAL]],"")</f>
        <v/>
      </c>
      <c r="JG217" s="26" t="str">
        <f>IFERROR(Tableau17[[#This Row],[2008-T2-LMAJ]]/Tableau17[[#This Row],[2008-T2-TOTAL]],"")</f>
        <v/>
      </c>
      <c r="JH217" s="26" t="str">
        <f>IFERROR(Tableau17[[#This Row],[2008-T2-LUG]]/Tableau17[[#This Row],[2008-T2-TOTAL]],"")</f>
        <v/>
      </c>
      <c r="JI217" s="26">
        <f>IFERROR(Tableau17[[#This Row],[2014-T1-LDIV]]/Tableau17[[#This Row],[2014-T1-TOTAL]],"")</f>
        <v>0</v>
      </c>
      <c r="JJ217" s="26">
        <f>IFERROR(Tableau17[[#This Row],[2014-T1-LDVD]]/Tableau17[[#This Row],[2014-T1-TOTAL]],"")</f>
        <v>0</v>
      </c>
      <c r="JK217" s="26">
        <f>IFERROR(Tableau17[[#This Row],[2014-T1-LDVG]]/Tableau17[[#This Row],[2014-T1-TOTAL]],"")</f>
        <v>6.0218978102189784E-2</v>
      </c>
      <c r="JL217" s="26">
        <f>IFERROR(Tableau17[[#This Row],[2014-T1-LEXG]]/Tableau17[[#This Row],[2014-T1-TOTAL]],"")</f>
        <v>0</v>
      </c>
      <c r="JM217" s="26">
        <f>IFERROR(Tableau17[[#This Row],[2014-T1-LFG]]/Tableau17[[#This Row],[2014-T1-TOTAL]],"")</f>
        <v>4.1970802919708027E-2</v>
      </c>
      <c r="JN217" s="26">
        <f>IFERROR(Tableau17[[#This Row],[2014-T1-LFN]]/Tableau17[[#This Row],[2014-T1-TOTAL]],"")</f>
        <v>0.20985401459854014</v>
      </c>
      <c r="JO217" s="26">
        <f>IFERROR(Tableau17[[#This Row],[2014-T1-LUD]]/Tableau17[[#This Row],[2014-T1-TOTAL]],"")</f>
        <v>0.45802919708029199</v>
      </c>
      <c r="JP217" s="26">
        <f>IFERROR(Tableau17[[#This Row],[2014-T1-LUG]]/Tableau17[[#This Row],[2014-T1-TOTAL]],"")</f>
        <v>0.22992700729927007</v>
      </c>
      <c r="JQ217" s="26" t="str">
        <f>IFERROR(Tableau17[[#This Row],[2014-T2-LFN]]/Tableau17[[#This Row],[2014-T2-TOTAL]],"")</f>
        <v/>
      </c>
      <c r="JR217" s="26" t="str">
        <f>IFERROR(Tableau17[[#This Row],[2014-T2-LUD]]/Tableau17[[#This Row],[2014-T2-TOTAL]],"")</f>
        <v/>
      </c>
      <c r="JS217" s="26" t="str">
        <f>IFERROR(Tableau17[[#This Row],[2014-T2-LUG]]/Tableau17[[#This Row],[2014-T2-TOTAL]],"")</f>
        <v/>
      </c>
      <c r="JT217" s="26">
        <f>IFERROR(Tableau17[[#This Row],[2015-T1-BC-DIV]]/Tableau17[[#This Row],[2015-T1-TOTAL]],"")</f>
        <v>0</v>
      </c>
      <c r="JU217" s="26">
        <f>IFERROR(Tableau17[[#This Row],[2015-T1-BC-DLF]]/Tableau17[[#This Row],[2015-T1-TOTAL]],"")</f>
        <v>0</v>
      </c>
      <c r="JV217" s="26">
        <f>IFERROR(Tableau17[[#This Row],[2015-T1-BC-DVD]]/Tableau17[[#This Row],[2015-T1-TOTAL]],"")</f>
        <v>6.6371681415929203E-3</v>
      </c>
      <c r="JW217" s="26">
        <f>IFERROR(Tableau17[[#This Row],[2015-T1-BC-DVG]]/Tableau17[[#This Row],[2015-T1-TOTAL]],"")</f>
        <v>8.8495575221238937E-2</v>
      </c>
      <c r="JX217" s="26">
        <f>IFERROR(Tableau17[[#This Row],[2015-T1-BC-FG]]/Tableau17[[#This Row],[2015-T1-TOTAL]],"")</f>
        <v>0.14380530973451328</v>
      </c>
      <c r="JY217" s="26">
        <f>IFERROR(Tableau17[[#This Row],[2015-T1-BC-FN]]/Tableau17[[#This Row],[2015-T1-TOTAL]],"")</f>
        <v>0.31194690265486724</v>
      </c>
      <c r="JZ217" s="26">
        <f>IFERROR(Tableau17[[#This Row],[2015-T1-BC-MDM]]/Tableau17[[#This Row],[2015-T1-TOTAL]],"")</f>
        <v>8.8495575221238937E-2</v>
      </c>
      <c r="KA217" s="26">
        <f>IFERROR(Tableau17[[#This Row],[2015-T1-BC-RDG]]/Tableau17[[#This Row],[2015-T1-TOTAL]],"")</f>
        <v>0</v>
      </c>
      <c r="KB217" s="26">
        <f>IFERROR(Tableau17[[#This Row],[2015-T1-BC-SOC]]/Tableau17[[#This Row],[2015-T1-TOTAL]],"")</f>
        <v>0</v>
      </c>
      <c r="KC217" s="26">
        <f>IFERROR(Tableau17[[#This Row],[2015-T1-BC-UD]]/Tableau17[[#This Row],[2015-T1-TOTAL]],"")</f>
        <v>0.36061946902654868</v>
      </c>
      <c r="KD217" s="26">
        <f>IFERROR(Tableau17[[#This Row],[2015-T1-BC-UG]]/Tableau17[[#This Row],[2015-T1-TOTAL]],"")</f>
        <v>0</v>
      </c>
      <c r="KE217" s="26">
        <f>IFERROR(Tableau17[[#This Row],[2015-T1-BC-VEC]]/Tableau17[[#This Row],[2015-T1-TOTAL]],"")</f>
        <v>0</v>
      </c>
      <c r="KF217" s="26">
        <f>IFERROR(Tableau17[[#This Row],[2015-T2-BC-DVG]]/Tableau17[[#This Row],[2015-T2-TOTAL]],"")</f>
        <v>0</v>
      </c>
      <c r="KG217" s="26">
        <f>IFERROR(Tableau17[[#This Row],[2015-T2-BC-FN]]/Tableau17[[#This Row],[2015-T2-TOTAL]],"")</f>
        <v>0.34731934731934733</v>
      </c>
      <c r="KH217" s="26">
        <f>IFERROR(Tableau17[[#This Row],[2015-T2-BC-SOC]]/Tableau17[[#This Row],[2015-T2-TOTAL]],"")</f>
        <v>0</v>
      </c>
      <c r="KI217" s="26">
        <f>IFERROR(Tableau17[[#This Row],[2015-T2-BC-UD]]/Tableau17[[#This Row],[2015-T2-TOTAL]],"")</f>
        <v>0.65268065268065267</v>
      </c>
      <c r="KJ217" s="26">
        <f>IFERROR(Tableau17[[#This Row],[2015-T2-BC-UG]]/Tableau17[[#This Row],[2015-T2-TOTAL]],"")</f>
        <v>0</v>
      </c>
      <c r="KK217" s="26">
        <f>IFERROR(Tableau17[[#This Row],[2017 (L)-T1-COM]]/Tableau17[[#This Row],[2017 (L)-T1-TOTAL]],"")</f>
        <v>2.0080321285140562E-2</v>
      </c>
      <c r="KL217" s="26">
        <f>IFERROR(Tableau17[[#This Row],[2017 (L)-T1-DIV]]/Tableau17[[#This Row],[2017 (L)-T1-TOTAL]],"")</f>
        <v>6.024096385542169E-3</v>
      </c>
      <c r="KM217" s="26">
        <f>IFERROR(Tableau17[[#This Row],[2017 (L)-T1-DLF]]/Tableau17[[#This Row],[2017 (L)-T1-TOTAL]],"")</f>
        <v>2.0080321285140562E-2</v>
      </c>
      <c r="KN217" s="26">
        <f>IFERROR(Tableau17[[#This Row],[2017 (L)-T1-DVD]]/Tableau17[[#This Row],[2017 (L)-T1-TOTAL]],"")</f>
        <v>0</v>
      </c>
      <c r="KO217" s="26">
        <f>IFERROR(Tableau17[[#This Row],[2017 (L)-T1-DVG]]/Tableau17[[#This Row],[2017 (L)-T1-TOTAL]],"")</f>
        <v>0</v>
      </c>
      <c r="KP217" s="26">
        <f>IFERROR(Tableau17[[#This Row],[2017 (L)-T1-ECO]]/Tableau17[[#This Row],[2017 (L)-T1-TOTAL]],"")</f>
        <v>8.4337349397590355E-2</v>
      </c>
      <c r="KQ217" s="26">
        <f>IFERROR(Tableau17[[#This Row],[2017 (L)-T1-EXD]]/Tableau17[[#This Row],[2017 (L)-T1-TOTAL]],"")</f>
        <v>2.008032128514056E-3</v>
      </c>
      <c r="KR217" s="26">
        <f>IFERROR(Tableau17[[#This Row],[2017 (L)-T1-EXG]]/Tableau17[[#This Row],[2017 (L)-T1-TOTAL]],"")</f>
        <v>0</v>
      </c>
      <c r="KS217" s="26">
        <f>IFERROR(Tableau17[[#This Row],[2017 (L)-T1-FI]]/Tableau17[[#This Row],[2017 (L)-T1-TOTAL]],"")</f>
        <v>0.10040160642570281</v>
      </c>
      <c r="KT217" s="26">
        <f>IFERROR(Tableau17[[#This Row],[2017 (L)-T1-FN]]/Tableau17[[#This Row],[2017 (L)-T1-TOTAL]],"")</f>
        <v>0.14056224899598393</v>
      </c>
      <c r="KU217" s="26">
        <f>IFERROR(Tableau17[[#This Row],[2017 (L)-T1-LR]]/Tableau17[[#This Row],[2017 (L)-T1-TOTAL]],"")</f>
        <v>0.22088353413654618</v>
      </c>
      <c r="KV217" s="26">
        <f>IFERROR(Tableau17[[#This Row],[2017 (L)-T1-MDM]]/Tableau17[[#This Row],[2017 (L)-T1-TOTAL]],"")</f>
        <v>0</v>
      </c>
      <c r="KW217" s="26">
        <f>IFERROR(Tableau17[[#This Row],[2017 (L)-T1-RDG]]/Tableau17[[#This Row],[2017 (L)-T1-TOTAL]],"")</f>
        <v>0</v>
      </c>
      <c r="KX217" s="26">
        <f>IFERROR(Tableau17[[#This Row],[2017 (L)-T1-REG]]/Tableau17[[#This Row],[2017 (L)-T1-TOTAL]],"")</f>
        <v>0</v>
      </c>
      <c r="KY217" s="26">
        <f>IFERROR(Tableau17[[#This Row],[2017 (L)-T1-REM]]/Tableau17[[#This Row],[2017 (L)-T1-TOTAL]],"")</f>
        <v>0.37951807228915663</v>
      </c>
      <c r="KZ217" s="26">
        <f>IFERROR(Tableau17[[#This Row],[2017 (L)-T1-SOC]]/Tableau17[[#This Row],[2017 (L)-T1-TOTAL]],"")</f>
        <v>2.6104417670682729E-2</v>
      </c>
      <c r="LA217" s="26">
        <f>IFERROR(Tableau17[[#This Row],[2017 (L)-T1-UDI]]/Tableau17[[#This Row],[2017 (L)-T1-TOTAL]],"")</f>
        <v>0</v>
      </c>
      <c r="LB217" s="26">
        <f>IFERROR(Tableau17[[#This Row],[2017 (L)-T2-FI]]/Tableau17[[#This Row],[2017 (L)-T2-TOTAL]],"")</f>
        <v>0</v>
      </c>
      <c r="LC217" s="26">
        <f>IFERROR(Tableau17[[#This Row],[2017 (L)-T2-FN]]/Tableau17[[#This Row],[2017 (L)-T2-TOTAL]],"")</f>
        <v>0</v>
      </c>
      <c r="LD217" s="26">
        <f>IFERROR(Tableau17[[#This Row],[2017 (L)-T2-LR]]/Tableau17[[#This Row],[2017 (L)-T2-TOTAL]],"")</f>
        <v>0.45108695652173914</v>
      </c>
      <c r="LE217" s="26">
        <f>IFERROR(Tableau17[[#This Row],[2017 (L)-T2-MDM]]/Tableau17[[#This Row],[2017 (L)-T2-TOTAL]],"")</f>
        <v>0</v>
      </c>
      <c r="LF217" s="26">
        <f>IFERROR(Tableau17[[#This Row],[2017 (L)-T2-REM]]/Tableau17[[#This Row],[2017 (L)-T2-TOTAL]],"")</f>
        <v>0.54891304347826086</v>
      </c>
      <c r="LG217" s="26">
        <f>IFERROR(Tableau17[[#This Row],[2017-T1-ARTHAUD Nathalie]]/Tableau17[[#This Row],[2017-T1-TOTAL]],"")</f>
        <v>3.90625E-3</v>
      </c>
      <c r="LH217" s="26">
        <f>IFERROR(Tableau17[[#This Row],[2017-T1-ASSELINEAU Fran]]/Tableau17[[#This Row],[2017-T1-TOTAL]],"")</f>
        <v>9.1145833333333339E-3</v>
      </c>
      <c r="LI217" s="26">
        <f>IFERROR(Tableau17[[#This Row],[2017-T1-CHEMINADE Jacques]]/Tableau17[[#This Row],[2017-T1-TOTAL]],"")</f>
        <v>1.3020833333333333E-3</v>
      </c>
      <c r="LJ217" s="26">
        <f>IFERROR(Tableau17[[#This Row],[2017-T1-DUPONT-AIGNAN Nicolas]]/Tableau17[[#This Row],[2017-T1-TOTAL]],"")</f>
        <v>3.125E-2</v>
      </c>
      <c r="LK217" s="26">
        <f>IFERROR(Tableau17[[#This Row],[2017-T1-FILLON Fran]]/Tableau17[[#This Row],[2017-T1-TOTAL]],"")</f>
        <v>0.2734375</v>
      </c>
      <c r="LL217" s="26">
        <f>IFERROR(Tableau17[[#This Row],[2017-T1-HAMON Beno]]/Tableau17[[#This Row],[2017-T1-TOTAL]],"")</f>
        <v>8.7239583333333329E-2</v>
      </c>
      <c r="LM217" s="26">
        <f>IFERROR(Tableau17[[#This Row],[2017-T1-LASSALLE Jean]]/Tableau17[[#This Row],[2017-T1-TOTAL]],"")</f>
        <v>7.8125E-3</v>
      </c>
      <c r="LN217" s="26">
        <f>IFERROR(Tableau17[[#This Row],[2017-T1-LE PEN Marine]]/Tableau17[[#This Row],[2017-T1-TOTAL]],"")</f>
        <v>0.18098958333333334</v>
      </c>
      <c r="LO217" s="26">
        <f>IFERROR(Tableau17[[#This Row],[2017-T1-M Jean-Luc]]/Tableau17[[#This Row],[2017-T1-TOTAL]],"")</f>
        <v>0.14713541666666666</v>
      </c>
      <c r="LP217" s="26">
        <f>IFERROR(Tableau17[[#This Row],[2017-T1-MACRON Emmanuel]]/Tableau17[[#This Row],[2017-T1-TOTAL]],"")</f>
        <v>0.25390625</v>
      </c>
      <c r="LQ217" s="26">
        <f>IFERROR(Tableau17[[#This Row],[2017-T1-POUTOU Philippe]]/Tableau17[[#This Row],[2017-T1-TOTAL]],"")</f>
        <v>3.90625E-3</v>
      </c>
      <c r="LR217" s="26">
        <f>IFERROR(Tableau17[[#This Row],[2017-T2-LE PEN Marine]]/Tableau17[[#This Row],[2017-T2-TOTAL]],"")</f>
        <v>0.29829984544049459</v>
      </c>
      <c r="LS217" s="26">
        <f>IFERROR(Tableau17[[#This Row],[2017-T2-MACRON Emmanuel]]/Tableau17[[#This Row],[2017-T2-TOTAL]],"")</f>
        <v>0.70170015455950541</v>
      </c>
      <c r="LT217" s="26">
        <f>IFERROR(Tableau17[[#This Row],[2019-T1-ALEXANDRE Audric]]/Tableau17[[#This Row],[2019-T1-TOTAL]],"")</f>
        <v>0</v>
      </c>
      <c r="LU217" s="26">
        <f>IFERROR(Tableau17[[#This Row],[2019-T1-ARTHAUD Nathalie]]/Tableau17[[#This Row],[2019-T1-TOTAL]],"")</f>
        <v>0</v>
      </c>
      <c r="LV217" s="26">
        <f>IFERROR(Tableau17[[#This Row],[2019-T1-ASSELINEAU François]]/Tableau17[[#This Row],[2019-T1-TOTAL]],"")</f>
        <v>9.8619329388560158E-3</v>
      </c>
      <c r="LW217" s="26">
        <f>IFERROR(Tableau17[[#This Row],[2019-T1-AUBRY Manon]]/Tableau17[[#This Row],[2019-T1-TOTAL]],"")</f>
        <v>5.3254437869822487E-2</v>
      </c>
      <c r="LX217" s="26">
        <f>IFERROR(Tableau17[[#This Row],[2019-T1-AZERGUI Nagib]]/Tableau17[[#This Row],[2019-T1-TOTAL]],"")</f>
        <v>3.9447731755424065E-3</v>
      </c>
      <c r="LY217" s="26">
        <f>IFERROR(Tableau17[[#This Row],[2019-T1-BARDELLA Jordan]]/Tableau17[[#This Row],[2019-T1-TOTAL]],"")</f>
        <v>0.20315581854043394</v>
      </c>
      <c r="LZ217" s="26">
        <f>IFERROR(Tableau17[[#This Row],[2019-T1-BELLAMY François-Xavier]]/Tableau17[[#This Row],[2019-T1-TOTAL]],"")</f>
        <v>0.11045364891518737</v>
      </c>
      <c r="MA217" s="26">
        <f>IFERROR(Tableau17[[#This Row],[2019-T1-BIDOU Olivier]]/Tableau17[[#This Row],[2019-T1-TOTAL]],"")</f>
        <v>0</v>
      </c>
      <c r="MB217" s="26">
        <f>IFERROR(Tableau17[[#This Row],[2019-T1-BOURG Dominique]]/Tableau17[[#This Row],[2019-T1-TOTAL]],"")</f>
        <v>2.3668639053254437E-2</v>
      </c>
      <c r="MC217" s="26">
        <f>IFERROR(Tableau17[[#This Row],[2019-T1-BROSSAT Ian]]/Tableau17[[#This Row],[2019-T1-TOTAL]],"")</f>
        <v>1.3806706114398421E-2</v>
      </c>
      <c r="MD217" s="26">
        <f>IFERROR(Tableau17[[#This Row],[2019-T1-CAILLAUD Sophie]]/Tableau17[[#This Row],[2019-T1-TOTAL]],"")</f>
        <v>0</v>
      </c>
      <c r="ME217" s="26">
        <f>IFERROR(Tableau17[[#This Row],[2019-T1-CAMUS Renaud]]/Tableau17[[#This Row],[2019-T1-TOTAL]],"")</f>
        <v>0</v>
      </c>
      <c r="MF217" s="26">
        <f>IFERROR(Tableau17[[#This Row],[2019-T1-CHALENÇON Christophe]]/Tableau17[[#This Row],[2019-T1-TOTAL]],"")</f>
        <v>0</v>
      </c>
      <c r="MG217" s="26">
        <f>IFERROR(Tableau17[[#This Row],[2019-T1-CORBET Cathy Denise Ginette]]/Tableau17[[#This Row],[2019-T1-TOTAL]],"")</f>
        <v>0</v>
      </c>
      <c r="MH217" s="26">
        <f>IFERROR(Tableau17[[#This Row],[2019-T1-DE PREVOISIN Robert]]/Tableau17[[#This Row],[2019-T1-TOTAL]],"")</f>
        <v>0</v>
      </c>
      <c r="MI217" s="26">
        <f>IFERROR(Tableau17[[#This Row],[2019-T1-DELFEL Thérèse]]/Tableau17[[#This Row],[2019-T1-TOTAL]],"")</f>
        <v>0</v>
      </c>
      <c r="MJ217" s="26">
        <f>IFERROR(Tableau17[[#This Row],[2019-T1-DIEUMEGARD Pierre]]/Tableau17[[#This Row],[2019-T1-TOTAL]],"")</f>
        <v>0</v>
      </c>
      <c r="MK217" s="26">
        <f>IFERROR(Tableau17[[#This Row],[2019-T1-DUPONT-AIGNAN Nicolas]]/Tableau17[[#This Row],[2019-T1-TOTAL]],"")</f>
        <v>1.9723865877712032E-2</v>
      </c>
      <c r="ML217" s="26">
        <f>IFERROR(Tableau17[[#This Row],[2019-T1-GERNIGON Yves]]/Tableau17[[#This Row],[2019-T1-TOTAL]],"")</f>
        <v>0</v>
      </c>
      <c r="MM217" s="26">
        <f>IFERROR(Tableau17[[#This Row],[2019-T1-GLUCKSMANN Raphaël]]/Tableau17[[#This Row],[2019-T1-TOTAL]],"")</f>
        <v>7.8895463510848127E-2</v>
      </c>
      <c r="MN217" s="26">
        <f>IFERROR(Tableau17[[#This Row],[2019-T1-HAMON Benoît]]/Tableau17[[#This Row],[2019-T1-TOTAL]],"")</f>
        <v>4.142011834319527E-2</v>
      </c>
      <c r="MO217" s="26">
        <f>IFERROR(Tableau17[[#This Row],[2019-T1-HELGEN Gilles]]/Tableau17[[#This Row],[2019-T1-TOTAL]],"")</f>
        <v>0</v>
      </c>
      <c r="MP217" s="26">
        <f>IFERROR(Tableau17[[#This Row],[2019-T1-JADOT Yannick]]/Tableau17[[#This Row],[2019-T1-TOTAL]],"")</f>
        <v>0.16765285996055226</v>
      </c>
      <c r="MQ217" s="26">
        <f>IFERROR(Tableau17[[#This Row],[2019-T1-LAGARDE Jean-Christophe]]/Tableau17[[#This Row],[2019-T1-TOTAL]],"")</f>
        <v>1.7751479289940829E-2</v>
      </c>
      <c r="MR217" s="26">
        <f>IFERROR(Tableau17[[#This Row],[2019-T1-LALANNE Francis]]/Tableau17[[#This Row],[2019-T1-TOTAL]],"")</f>
        <v>5.9171597633136093E-3</v>
      </c>
      <c r="MS217" s="26">
        <f>IFERROR(Tableau17[[#This Row],[2019-T1-LOISEAU Nathalie]]/Tableau17[[#This Row],[2019-T1-TOTAL]],"")</f>
        <v>0.24457593688362919</v>
      </c>
      <c r="MT217" s="26">
        <f>IFERROR(Tableau17[[#This Row],[2019-T1-MARIE Florie]]/Tableau17[[#This Row],[2019-T1-TOTAL]],"")</f>
        <v>5.9171597633136093E-3</v>
      </c>
      <c r="MU217" s="26">
        <f>IFERROR(Tableau17[[#This Row],[2008-T1-MACROEXTRDROITE]]/Tableau17[[#This Row],[2008-T1-MACROTOTALE]],"")</f>
        <v>6.5602836879432622E-2</v>
      </c>
      <c r="MV217" s="26">
        <f>IFERROR(Tableau17[[#This Row],[2008-T1-MACRODROITE]]/Tableau17[[#This Row],[2008-T1-MACROTOTALE]],"")</f>
        <v>0.64007092198581561</v>
      </c>
      <c r="MW217" s="26">
        <f>IFERROR(Tableau17[[#This Row],[2008-T1-MACROCENTRE]]/Tableau17[[#This Row],[2008-T1-MACROTOTALE]],"")</f>
        <v>0</v>
      </c>
      <c r="MX217" s="26">
        <f>IFERROR(Tableau17[[#This Row],[2008-T1-MACROGAUCHE]]/Tableau17[[#This Row],[2008-T1-MACROTOTALE]],"")</f>
        <v>0.29432624113475175</v>
      </c>
      <c r="MY217" s="26">
        <f>IFERROR(Tableau17[[#This Row],[2008-T1-MACROAUTRE]]/Tableau17[[#This Row],[2008-T1-MACROTOTALE]],"")</f>
        <v>0</v>
      </c>
      <c r="MZ217" s="26" t="str">
        <f>IFERROR(Tableau17[[#This Row],[2008-T2-MACROEXTRDROITE]]/Tableau17[[#This Row],[2008-T2-MACROTOTALE]],"")</f>
        <v/>
      </c>
      <c r="NA217" s="26" t="str">
        <f>IFERROR(Tableau17[[#This Row],[2008-T2-MACRODROITE]]/Tableau17[[#This Row],[2008-T2-MACROTOTALE]],"")</f>
        <v/>
      </c>
      <c r="NB217" s="26" t="str">
        <f>IFERROR(Tableau17[[#This Row],[2008-T2-MACROCENTRE]]/Tableau17[[#This Row],[2008-T2-MACROTOTALE]],"")</f>
        <v/>
      </c>
      <c r="NC217" s="26" t="str">
        <f>IFERROR(Tableau17[[#This Row],[2008-T2-MACROGAUCHE]]/Tableau17[[#This Row],[2008-T2-MACROTOTALE]],"")</f>
        <v/>
      </c>
      <c r="ND217" s="26" t="str">
        <f>IFERROR(Tableau17[[#This Row],[2008-T2-MACROAUTRE]]/Tableau17[[#This Row],[2008-T2-MACROTOTALE]],"")</f>
        <v/>
      </c>
      <c r="NE217" s="26">
        <f>IFERROR(Tableau17[[#This Row],[2014-T1-MACROEXTRDROITE]]/Tableau17[[#This Row],[2014-T1-MACROTOTALE]],"")</f>
        <v>0.20985401459854014</v>
      </c>
      <c r="NF217" s="26">
        <f>IFERROR(Tableau17[[#This Row],[2014-T1-MACRODROITE]]/Tableau17[[#This Row],[2014-T1-MACROTOTALE]],"")</f>
        <v>0.45802919708029199</v>
      </c>
      <c r="NG217" s="26">
        <f>IFERROR(Tableau17[[#This Row],[2014-T1-MACROCENTRE]]/Tableau17[[#This Row],[2014-T1-MACROTOTALE]],"")</f>
        <v>0</v>
      </c>
      <c r="NH217" s="26">
        <f>IFERROR(Tableau17[[#This Row],[2014-T1-MACROGAUCHE]]/Tableau17[[#This Row],[2014-T1-MACROTOTALE]],"")</f>
        <v>0.33211678832116787</v>
      </c>
      <c r="NI217" s="26">
        <f>IFERROR(Tableau17[[#This Row],[2014-T1-MACROAUTRE]]/Tableau17[[#This Row],[2014-T1-MACROTOTALE]],"")</f>
        <v>0</v>
      </c>
      <c r="NJ217" s="26" t="str">
        <f>IFERROR(Tableau17[[#This Row],[2014-T2-MACROEXTRDROITE]]/Tableau17[[#This Row],[2014-T2-MACROTOTALE]],"")</f>
        <v/>
      </c>
      <c r="NK217" s="26" t="str">
        <f>IFERROR(Tableau17[[#This Row],[2014-T2-MACRODROITE]]/Tableau17[[#This Row],[2014-T2-MACROTOTALE]],"")</f>
        <v/>
      </c>
      <c r="NL217" s="26" t="str">
        <f>IFERROR(Tableau17[[#This Row],[2014-T2-MACROCENTRE]]/Tableau17[[#This Row],[2014-T2-MACROTOTALE]],"")</f>
        <v/>
      </c>
      <c r="NM217" s="26" t="str">
        <f>IFERROR(Tableau17[[#This Row],[2014-T2-MACROGAUCHE]]/Tableau17[[#This Row],[2014-T2-MACROTOTALE]],"")</f>
        <v/>
      </c>
      <c r="NN217" s="26" t="str">
        <f>IFERROR(Tableau17[[#This Row],[2014-T2-MACROAUTRE]]/Tableau17[[#This Row],[2014-T2-MACROTOTALE]],"")</f>
        <v/>
      </c>
      <c r="NO217" s="26">
        <f>IFERROR( Tableau17[[#This Row],[2015-T1-MACROEXTRDROITE]]/Tableau17[[#This Row],[2015-T1-MACROTOTALE]],"")</f>
        <v>0.31194690265486724</v>
      </c>
      <c r="NP217" s="26">
        <f>IFERROR(Tableau17[[#This Row],[2015-T1-MACRODROITE]]/Tableau17[[#This Row],[2015-T1-MACROTOTALE]],"")</f>
        <v>0.36725663716814161</v>
      </c>
      <c r="NQ217" s="26">
        <f>IFERROR(Tableau17[[#This Row],[2015-T1-MACROCENTRE]]/Tableau17[[#This Row],[2015-T1-MACROTOTALE]],"")</f>
        <v>8.8495575221238937E-2</v>
      </c>
      <c r="NR217" s="26">
        <f>IFERROR(Tableau17[[#This Row],[2015-T1-MACROGAUCHE]]/Tableau17[[#This Row],[2015-T1-MACROTOTALE]],"")</f>
        <v>0.23230088495575221</v>
      </c>
      <c r="NS217" s="26">
        <f>IFERROR(Tableau17[[#This Row],[2015-T1-MACROAUTRE]]/Tableau17[[#This Row],[2015-T1-MACROTOTALE]],"")</f>
        <v>0</v>
      </c>
      <c r="NT217" s="26">
        <f>IFERROR(Tableau17[[#This Row],[2015-T2-MACROEXTRDROITE]]/Tableau17[[#This Row],[2015-T2-MACROTOTALE]],"")</f>
        <v>0.34731934731934733</v>
      </c>
      <c r="NU217" s="26">
        <f>IFERROR(Tableau17[[#This Row],[2015-T2-MACRODROITE]]/Tableau17[[#This Row],[2015-T2-MACROTOTALE]],"")</f>
        <v>0.65268065268065267</v>
      </c>
      <c r="NV217" s="26">
        <f>IFERROR(Tableau17[[#This Row],[2015-T2-MACROCENTRE]]/Tableau17[[#This Row],[2015-T2-MACROTOTALE]],"")</f>
        <v>0</v>
      </c>
      <c r="NW217" s="26">
        <f>IFERROR(Tableau17[[#This Row],[2015-T2-MACROGAUCHE]]/Tableau17[[#This Row],[2015-T2-MACROTOTALE]],"")</f>
        <v>0</v>
      </c>
      <c r="NX217" s="26">
        <f>IFERROR(Tableau17[[#This Row],[2015-T2-MACROAUTRE]]/Tableau17[[#This Row],[2015-T2-MACROTOTALE]],"")</f>
        <v>0</v>
      </c>
      <c r="NY217" s="26">
        <f>IFERROR(Tableau17[[#This Row],[2017-T1-MACROEXTRDROITE]]/Tableau17[[#This Row],[2017-T1-MACROTOTALE]],"")</f>
        <v>0.22265625</v>
      </c>
      <c r="NZ217" s="26">
        <f>IFERROR(Tableau17[[#This Row],[2017-T1-MACRODROITE]]/Tableau17[[#This Row],[2017-T1-MACROTOTALE]],"")</f>
        <v>0.2734375</v>
      </c>
      <c r="OA217" s="26">
        <f>IFERROR(Tableau17[[#This Row],[2017-T1-MACROCENTRE]]/Tableau17[[#This Row],[2017-T1-MACROTOTALE]],"")</f>
        <v>0.25390625</v>
      </c>
      <c r="OB217" s="26">
        <f>IFERROR(Tableau17[[#This Row],[2017-T1-MACROGAUCHE]]/Tableau17[[#This Row],[2017-T1-MACROTOTALE]],"")</f>
        <v>0.2421875</v>
      </c>
      <c r="OC217" s="26">
        <f>IFERROR(Tableau17[[#This Row],[2017-T1-MACROAUTRE]]/Tableau17[[#This Row],[2017-T1-MACROTOTALE]],"")</f>
        <v>7.8125E-3</v>
      </c>
      <c r="OD217" s="26">
        <f>IFERROR(Tableau17[[#This Row],[2017-T2-MACROEXTRDROITE]]/Tableau17[[#This Row],[2017-T2-MACROTOTALE]],"")</f>
        <v>0.29829984544049459</v>
      </c>
      <c r="OE217" s="26">
        <f>IFERROR(Tableau17[[#This Row],[2017-T2-MACRODROITE]]/Tableau17[[#This Row],[2017-T2-MACROTOTALE]],"")</f>
        <v>0</v>
      </c>
      <c r="OF217" s="26">
        <f>IFERROR(Tableau17[[#This Row],[2017-T2-MACROCENTRE]]/Tableau17[[#This Row],[2017-T2-MACROTOTALE]],"")</f>
        <v>0.70170015455950541</v>
      </c>
      <c r="OG217" s="26">
        <f>IFERROR(Tableau17[[#This Row],[2017-T2-MACROGAUCHE]]/Tableau17[[#This Row],[2017-T2-MACROTOTALE]],"")</f>
        <v>0</v>
      </c>
      <c r="OH217" s="26">
        <f>IFERROR(Tableau17[[#This Row],[2017-T2-MACROAUTRE]]/Tableau17[[#This Row],[2017-T2-MACROTOTALE]],"")</f>
        <v>0</v>
      </c>
      <c r="OI217" s="26">
        <f>IFERROR(Tableau17[[#This Row],[2019-T1-MACROEXTRDROITE]]/Tableau17[[#This Row],[2019-T1-MACROTOTALE]],"")</f>
        <v>0.22813688212927757</v>
      </c>
      <c r="OJ217" s="26">
        <f>IFERROR(Tableau17[[#This Row],[2019-T1-MACRODROITE]]/Tableau17[[#This Row],[2019-T1-MACROTOTALE]],"")</f>
        <v>0.12357414448669202</v>
      </c>
      <c r="OK217" s="26">
        <f>IFERROR(Tableau17[[#This Row],[2019-T1-MACROCENTRE]]/Tableau17[[#This Row],[2019-T1-MACROTOTALE]],"")</f>
        <v>0.23574144486692014</v>
      </c>
      <c r="OL217" s="26">
        <f>IFERROR(Tableau17[[#This Row],[2019-T1-MACROGAUCHE]]/Tableau17[[#This Row],[2019-T1-MACROTOTALE]],"")</f>
        <v>0.34220532319391633</v>
      </c>
      <c r="OM217" s="26">
        <f>IFERROR(Tableau17[[#This Row],[2019-T1-MACROAUTRE]]/Tableau17[[#This Row],[2019-T1-MACROTOTALE]],"")</f>
        <v>7.0342205323193921E-2</v>
      </c>
      <c r="ON217" s="26">
        <f>IFERROR(Tableau17[[#This Row],[2020-T1-MACROEXTRDROITE]]/Tableau17[[#This Row],[2020-T1-MACROTOTALE]],"")</f>
        <v>0.17125382262996941</v>
      </c>
      <c r="OO217" s="26">
        <f>IFERROR(Tableau17[[#This Row],[2020-T1-MACRODROITE]]/Tableau17[[#This Row],[2020-T1-MACROTOTALE]],"")</f>
        <v>0.35168195718654433</v>
      </c>
      <c r="OP217" s="26">
        <f>IFERROR(Tableau17[[#This Row],[2020-T1-MACROCENTRE]]/Tableau17[[#This Row],[2020-T1-MACROTOTALE]],"")</f>
        <v>0.12538226299694188</v>
      </c>
      <c r="OQ217" s="26">
        <f>IFERROR(Tableau17[[#This Row],[2020-T1-MACROGAUCHE]]/Tableau17[[#This Row],[2020-T1-MACROTOTALE]],"")</f>
        <v>0.35168195718654433</v>
      </c>
      <c r="OR217" s="26">
        <f>IFERROR(Tableau17[[#This Row],[2020-T1-MACROAUTRE]]/Tableau17[[#This Row],[2020-T1-MACROTOTALE]],"")</f>
        <v>0</v>
      </c>
      <c r="OS217" s="26">
        <f>IFERROR(Tableau17[[#This Row],[2017 (L)-T1-MACROEXTRDROITE]]/Tableau17[[#This Row],[2017 (L)-T1-MACROTOTALE]],"")</f>
        <v>0.16265060240963855</v>
      </c>
      <c r="OT217" s="26">
        <f>IFERROR(Tableau17[[#This Row],[2017 (L)-T1-MACRODROITE]]/Tableau17[[#This Row],[2017 (L)-T1-MACROTOTALE]],"")</f>
        <v>0.22088353413654618</v>
      </c>
      <c r="OU217" s="26">
        <f>IFERROR(Tableau17[[#This Row],[2017 (L)-T1-MACROCENTRE]]/Tableau17[[#This Row],[2017 (L)-T1-MACROTOTALE]],"")</f>
        <v>0.37951807228915663</v>
      </c>
      <c r="OV217" s="26">
        <f>IFERROR(Tableau17[[#This Row],[2017 (L)-T1-MACROGAUCHE]]/Tableau17[[#This Row],[2017 (L)-T1-MACROTOTALE]],"")</f>
        <v>0.23092369477911648</v>
      </c>
      <c r="OW217" s="26">
        <f>IFERROR(Tableau17[[#This Row],[2017 (L)-T1-MACROAUTRE]]/Tableau17[[#This Row],[2017 (L)-T1-MACROTOTALE]],"")</f>
        <v>6.024096385542169E-3</v>
      </c>
      <c r="OX217" s="26">
        <f>IFERROR(Tableau17[[#This Row],[2017 (L)-T2-MACROEXTRDROITE]]/Tableau17[[#This Row],[2017 (L)-T2-MACROTOTALE]],"")</f>
        <v>0</v>
      </c>
      <c r="OY217" s="26">
        <f>IFERROR(Tableau17[[#This Row],[2017 (L)-T2-MACRODROITE]]/Tableau17[[#This Row],[2017 (L)-T2-MACROTOTALE]],"")</f>
        <v>0.45108695652173914</v>
      </c>
      <c r="OZ217" s="26">
        <f>IFERROR(Tableau17[[#This Row],[2017 (L)-T2-MACROCENTRE]]/Tableau17[[#This Row],[2017 (L)-T2-MACROTOTALE]],"")</f>
        <v>0.54891304347826086</v>
      </c>
      <c r="PA217" s="26">
        <f>IFERROR(Tableau17[[#This Row],[2017 (L)-T2-MACROGAUCHE]]/Tableau17[[#This Row],[2017 (L)-T2-MACROTOTALE]],"")</f>
        <v>0</v>
      </c>
      <c r="PB217" s="26">
        <f>IFERROR(Tableau17[[#This Row],[2017 (L)-T2-MACROAUTRE]]/Tableau17[[#This Row],[2017 (L)-T2-MACROTOTALE]],"")</f>
        <v>0</v>
      </c>
      <c r="PC217" s="26">
        <f>IFERROR(Tableau17[[#This Row],[2008_T1_PROCUS]]/Tableau17[[#This Row],[2008_T1_INSCRITS]],0)</f>
        <v>1.6483516483516484E-2</v>
      </c>
      <c r="PD217" s="26">
        <f>IFERROR(Tableau17[[#This Row],[2008_T2_PROCUS]]/Tableau17[[#This Row],[2008_T2_INSCRITS]],0)</f>
        <v>0</v>
      </c>
      <c r="PE217" s="26">
        <f>Tableau17[[#This Row],[2014_T1_PROCUS]]/Tableau17[[#This Row],[2014_T1_INSCRITS]]</f>
        <v>1.0822510822510822E-2</v>
      </c>
      <c r="PF217" s="26">
        <f>IFERROR(Tableau17[[#This Row],[2014_T2_PROCUS]]/Tableau17[[#This Row],[2014_T2_INSCRITS]],0)</f>
        <v>0</v>
      </c>
    </row>
    <row r="218" spans="1:422" hidden="1" x14ac:dyDescent="0.2">
      <c r="A218" s="1">
        <v>4</v>
      </c>
      <c r="B218" s="1" t="s">
        <v>353</v>
      </c>
      <c r="C218" s="1" t="s">
        <v>356</v>
      </c>
      <c r="D218" s="1" t="s">
        <v>356</v>
      </c>
      <c r="E218" s="1">
        <v>808</v>
      </c>
      <c r="F218" s="1">
        <v>5.3742590000000003</v>
      </c>
      <c r="G218" s="1">
        <v>43.272993</v>
      </c>
      <c r="H218" s="3">
        <v>1127</v>
      </c>
      <c r="I218" s="3">
        <v>235</v>
      </c>
      <c r="L218" s="1">
        <v>35</v>
      </c>
      <c r="M218" s="1">
        <v>10</v>
      </c>
      <c r="P218" s="1">
        <v>143</v>
      </c>
      <c r="Q218" s="1">
        <v>49</v>
      </c>
      <c r="R218" s="1">
        <v>57</v>
      </c>
      <c r="S218" s="1">
        <v>39</v>
      </c>
      <c r="T218" s="1">
        <v>29</v>
      </c>
      <c r="U218" s="1">
        <v>362</v>
      </c>
      <c r="V218" s="1">
        <v>1111</v>
      </c>
      <c r="W218" s="1">
        <v>593</v>
      </c>
      <c r="X218" s="1">
        <v>12</v>
      </c>
      <c r="Y218" s="2">
        <v>0.53375338000000006</v>
      </c>
      <c r="AB218" s="1">
        <v>0</v>
      </c>
      <c r="AD218" s="1">
        <v>1127</v>
      </c>
      <c r="AE218" s="1">
        <v>366</v>
      </c>
      <c r="AF218" s="2">
        <v>0.32475598999999999</v>
      </c>
      <c r="AG218" s="1">
        <f t="shared" si="3"/>
        <v>235</v>
      </c>
      <c r="AH218" s="1">
        <v>1094</v>
      </c>
      <c r="AI218" s="1">
        <v>637</v>
      </c>
      <c r="AJ218" s="1">
        <v>27</v>
      </c>
      <c r="AK218" s="2">
        <v>0.58226690999999997</v>
      </c>
      <c r="AN218" s="1">
        <v>0</v>
      </c>
      <c r="AP218" s="1">
        <v>1099</v>
      </c>
      <c r="AQ218" s="1">
        <v>485</v>
      </c>
      <c r="AR218" s="2">
        <v>0.44131028</v>
      </c>
      <c r="AS218" s="1">
        <v>1098</v>
      </c>
      <c r="AT218" s="1">
        <v>508</v>
      </c>
      <c r="AU218" s="2">
        <v>0.46265938000000001</v>
      </c>
      <c r="AV218" s="1">
        <v>1105</v>
      </c>
      <c r="AW218" s="1">
        <v>523</v>
      </c>
      <c r="AX218" s="2">
        <v>0.47330317</v>
      </c>
      <c r="AY218" s="1">
        <v>1105</v>
      </c>
      <c r="AZ218" s="1">
        <v>459</v>
      </c>
      <c r="BA218" s="2">
        <v>0.41538461999999998</v>
      </c>
      <c r="BB218" s="1">
        <v>1106</v>
      </c>
      <c r="BC218" s="1">
        <v>892</v>
      </c>
      <c r="BD218" s="2">
        <v>0.80650995000000003</v>
      </c>
      <c r="BE218" s="1">
        <v>1104</v>
      </c>
      <c r="BF218" s="1">
        <v>792</v>
      </c>
      <c r="BG218" s="2">
        <v>0.71739129999999995</v>
      </c>
      <c r="BH218" s="1">
        <v>1105</v>
      </c>
      <c r="BI218" s="1">
        <v>547</v>
      </c>
      <c r="BJ218" s="2">
        <v>0.49502262000000002</v>
      </c>
      <c r="BK218" s="1">
        <v>27</v>
      </c>
      <c r="BN218" s="1">
        <v>15</v>
      </c>
      <c r="BO218" s="1">
        <v>38</v>
      </c>
      <c r="BP218" s="1">
        <v>434</v>
      </c>
      <c r="BQ218" s="1">
        <v>113</v>
      </c>
      <c r="BR218" s="1">
        <v>627</v>
      </c>
      <c r="BZ218" s="1">
        <v>39</v>
      </c>
      <c r="CB218" s="1">
        <v>16</v>
      </c>
      <c r="CC218" s="1">
        <v>85</v>
      </c>
      <c r="CD218" s="1">
        <v>391</v>
      </c>
      <c r="CE218" s="1">
        <v>58</v>
      </c>
      <c r="CF218" s="1">
        <v>589</v>
      </c>
      <c r="CM218" s="1">
        <v>4</v>
      </c>
      <c r="CN218" s="1">
        <v>13</v>
      </c>
      <c r="CO218" s="1">
        <v>26</v>
      </c>
      <c r="CP218" s="1">
        <v>117</v>
      </c>
      <c r="CQ218" s="1">
        <v>45</v>
      </c>
      <c r="CT218" s="1">
        <v>262</v>
      </c>
      <c r="CW218" s="1">
        <v>467</v>
      </c>
      <c r="CY218" s="1">
        <v>126</v>
      </c>
      <c r="DA218" s="1">
        <v>351</v>
      </c>
      <c r="DC218" s="1">
        <v>477</v>
      </c>
      <c r="DD218" s="1">
        <v>8</v>
      </c>
      <c r="DE218" s="1">
        <v>3</v>
      </c>
      <c r="DF218" s="1">
        <v>10</v>
      </c>
      <c r="DI218" s="1">
        <v>15</v>
      </c>
      <c r="DJ218" s="1">
        <v>2</v>
      </c>
      <c r="DK218" s="1">
        <v>0</v>
      </c>
      <c r="DL218" s="1">
        <v>29</v>
      </c>
      <c r="DM218" s="1">
        <v>54</v>
      </c>
      <c r="DN218" s="1">
        <v>197</v>
      </c>
      <c r="DQ218" s="1">
        <v>0</v>
      </c>
      <c r="DR218" s="1">
        <v>185</v>
      </c>
      <c r="DS218" s="1">
        <v>16</v>
      </c>
      <c r="DU218" s="1">
        <v>519</v>
      </c>
      <c r="DX218" s="1">
        <v>237</v>
      </c>
      <c r="DZ218" s="1">
        <v>202</v>
      </c>
      <c r="EA218" s="1">
        <v>439</v>
      </c>
      <c r="EB218" s="1">
        <v>2</v>
      </c>
      <c r="EC218" s="1">
        <v>5</v>
      </c>
      <c r="ED218" s="1">
        <v>2</v>
      </c>
      <c r="EE218" s="1">
        <v>19</v>
      </c>
      <c r="EF218" s="1">
        <v>452</v>
      </c>
      <c r="EG218" s="1">
        <v>15</v>
      </c>
      <c r="EH218" s="1">
        <v>2</v>
      </c>
      <c r="EI218" s="1">
        <v>115</v>
      </c>
      <c r="EJ218" s="1">
        <v>86</v>
      </c>
      <c r="EK218" s="1">
        <v>184</v>
      </c>
      <c r="EL218" s="1">
        <v>1</v>
      </c>
      <c r="EM218" s="1">
        <v>883</v>
      </c>
      <c r="EN218" s="1">
        <v>185</v>
      </c>
      <c r="EO218" s="1">
        <v>535</v>
      </c>
      <c r="EP218" s="1">
        <v>720</v>
      </c>
      <c r="EQ218" s="1">
        <v>0</v>
      </c>
      <c r="ER218" s="1">
        <v>0</v>
      </c>
      <c r="ES218" s="1">
        <v>3</v>
      </c>
      <c r="ET218" s="1">
        <v>12</v>
      </c>
      <c r="EU218" s="1">
        <v>1</v>
      </c>
      <c r="EV218" s="1">
        <v>86</v>
      </c>
      <c r="EW218" s="1">
        <v>100</v>
      </c>
      <c r="EX218" s="1">
        <v>3</v>
      </c>
      <c r="EY218" s="1">
        <v>4</v>
      </c>
      <c r="EZ218" s="1">
        <v>7</v>
      </c>
      <c r="FA218" s="1">
        <v>0</v>
      </c>
      <c r="FB218" s="1">
        <v>0</v>
      </c>
      <c r="FC218" s="1">
        <v>0</v>
      </c>
      <c r="FD218" s="1">
        <v>0</v>
      </c>
      <c r="FE218" s="1">
        <v>0</v>
      </c>
      <c r="FF218" s="1">
        <v>0</v>
      </c>
      <c r="FG218" s="1">
        <v>0</v>
      </c>
      <c r="FH218" s="1">
        <v>12</v>
      </c>
      <c r="FI218" s="1">
        <v>1</v>
      </c>
      <c r="FJ218" s="1">
        <v>21</v>
      </c>
      <c r="FK218" s="1">
        <v>5</v>
      </c>
      <c r="FL218" s="1">
        <v>0</v>
      </c>
      <c r="FM218" s="1">
        <v>38</v>
      </c>
      <c r="FN218" s="1">
        <v>8</v>
      </c>
      <c r="FO218" s="1">
        <v>2</v>
      </c>
      <c r="FP218" s="1">
        <v>228</v>
      </c>
      <c r="FQ218" s="1">
        <v>1</v>
      </c>
      <c r="FR218" s="1">
        <f>SUM(Tableau17[[#This Row],[2019-T1-ALEXANDRE Audric]:[2019-T1-MARIE Florie]])</f>
        <v>532</v>
      </c>
      <c r="FS218" s="1">
        <v>38</v>
      </c>
      <c r="FT218" s="1">
        <v>461</v>
      </c>
      <c r="FU218" s="1">
        <v>0</v>
      </c>
      <c r="FV218" s="1">
        <v>128</v>
      </c>
      <c r="FW218" s="1">
        <v>0</v>
      </c>
      <c r="FX218" s="1">
        <v>627</v>
      </c>
      <c r="GD218" s="1">
        <v>0</v>
      </c>
      <c r="GE218" s="1">
        <v>85</v>
      </c>
      <c r="GF218" s="1">
        <v>391</v>
      </c>
      <c r="GG218" s="1">
        <v>0</v>
      </c>
      <c r="GH218" s="1">
        <v>113</v>
      </c>
      <c r="GI218" s="1">
        <v>0</v>
      </c>
      <c r="GJ218" s="1">
        <v>589</v>
      </c>
      <c r="GP218" s="1">
        <v>0</v>
      </c>
      <c r="GQ218" s="1">
        <v>117</v>
      </c>
      <c r="GR218" s="1">
        <v>266</v>
      </c>
      <c r="GS218" s="1">
        <v>45</v>
      </c>
      <c r="GT218" s="1">
        <v>39</v>
      </c>
      <c r="GU218" s="1">
        <v>0</v>
      </c>
      <c r="GV218" s="1">
        <v>467</v>
      </c>
      <c r="GW218" s="1">
        <v>126</v>
      </c>
      <c r="GX218" s="1">
        <v>351</v>
      </c>
      <c r="GY218" s="1">
        <v>0</v>
      </c>
      <c r="GZ218" s="1">
        <v>0</v>
      </c>
      <c r="HA218" s="1">
        <v>0</v>
      </c>
      <c r="HB218" s="1">
        <v>477</v>
      </c>
      <c r="HC218" s="1">
        <v>141</v>
      </c>
      <c r="HD218" s="1">
        <v>452</v>
      </c>
      <c r="HE218" s="1">
        <v>184</v>
      </c>
      <c r="HF218" s="1">
        <v>104</v>
      </c>
      <c r="HG218" s="1">
        <v>2</v>
      </c>
      <c r="HH218" s="1">
        <v>883</v>
      </c>
      <c r="HI218" s="1">
        <v>185</v>
      </c>
      <c r="HJ218" s="1">
        <v>0</v>
      </c>
      <c r="HK218" s="1">
        <v>535</v>
      </c>
      <c r="HL218" s="1">
        <v>0</v>
      </c>
      <c r="HM218" s="1">
        <v>0</v>
      </c>
      <c r="HN218" s="1">
        <v>720</v>
      </c>
      <c r="HO218" s="1">
        <v>104</v>
      </c>
      <c r="HP218" s="1">
        <v>108</v>
      </c>
      <c r="HQ218" s="1">
        <v>228</v>
      </c>
      <c r="HR218" s="1">
        <v>83</v>
      </c>
      <c r="HS218" s="1">
        <v>19</v>
      </c>
      <c r="HT218" s="1">
        <v>542</v>
      </c>
      <c r="HU218" s="1">
        <v>57</v>
      </c>
      <c r="HV218" s="1">
        <v>178</v>
      </c>
      <c r="HW218" s="1">
        <v>49</v>
      </c>
      <c r="HX218" s="1">
        <v>78</v>
      </c>
      <c r="HY218" s="1">
        <v>0</v>
      </c>
      <c r="HZ218" s="1">
        <v>362</v>
      </c>
      <c r="IA218" s="1">
        <v>66</v>
      </c>
      <c r="IB218" s="1">
        <v>197</v>
      </c>
      <c r="IC218" s="1">
        <v>185</v>
      </c>
      <c r="ID218" s="1">
        <v>68</v>
      </c>
      <c r="IE218" s="1">
        <v>3</v>
      </c>
      <c r="IF218" s="1">
        <v>519</v>
      </c>
      <c r="IG218" s="1">
        <v>0</v>
      </c>
      <c r="IH218" s="1">
        <v>237</v>
      </c>
      <c r="II218" s="1">
        <v>202</v>
      </c>
      <c r="IJ218" s="1">
        <v>0</v>
      </c>
      <c r="IK218" s="1">
        <v>0</v>
      </c>
      <c r="IL218" s="1">
        <v>439</v>
      </c>
      <c r="IM218" s="26">
        <f>IFERROR(Tableau17[[#This Row],[LDIV]]/Tableau17[[#This Row],[Total général]],"")</f>
        <v>0</v>
      </c>
      <c r="IN218" s="26">
        <f>IFERROR(Tableau17[[#This Row],[LDVC]]/Tableau17[[#This Row],[Total général]],"")</f>
        <v>0</v>
      </c>
      <c r="IO218" s="26">
        <f>IFERROR(Tableau17[[#This Row],[LDVD]]/Tableau17[[#This Row],[Total général]],"")</f>
        <v>9.668508287292818E-2</v>
      </c>
      <c r="IP218" s="26">
        <f>IFERROR(Tableau17[[#This Row],[LDVG]]/Tableau17[[#This Row],[Total général]],"")</f>
        <v>2.7624309392265192E-2</v>
      </c>
      <c r="IQ218" s="26">
        <f>IFERROR(Tableau17[[#This Row],[LEXD]]/Tableau17[[#This Row],[Total général]],"")</f>
        <v>0</v>
      </c>
      <c r="IR218" s="26">
        <f>IFERROR(Tableau17[[#This Row],[LEXG]]/Tableau17[[#This Row],[Total général]],"")</f>
        <v>0</v>
      </c>
      <c r="IS218" s="26">
        <f>IFERROR(Tableau17[[#This Row],[LLR]]/Tableau17[[#This Row],[Total général]],"")</f>
        <v>0.39502762430939226</v>
      </c>
      <c r="IT218" s="26">
        <f>IFERROR(Tableau17[[#This Row],[LREM]]/Tableau17[[#This Row],[Total général]],"")</f>
        <v>0.13535911602209943</v>
      </c>
      <c r="IU218" s="26">
        <f>IFERROR(Tableau17[[#This Row],[LRN]]/Tableau17[[#This Row],[Total général]],"")</f>
        <v>0.15745856353591159</v>
      </c>
      <c r="IV218" s="26">
        <f>IFERROR(Tableau17[[#This Row],[LUG]]/Tableau17[[#This Row],[Total général]],"")</f>
        <v>0.10773480662983426</v>
      </c>
      <c r="IW218" s="26">
        <f>IFERROR(Tableau17[[#This Row],[LVEC]]/Tableau17[[#This Row],[Total général]],"")</f>
        <v>8.0110497237569064E-2</v>
      </c>
      <c r="IX218" s="26">
        <f>IFERROR(Tableau17[[#This Row],[2008-T1-LCMD]]/Tableau17[[#This Row],[2008-T1-TOTAL]],"")</f>
        <v>4.3062200956937802E-2</v>
      </c>
      <c r="IY218" s="26">
        <f>IFERROR(Tableau17[[#This Row],[2008-T1-LDVD]]/Tableau17[[#This Row],[2008-T1-TOTAL]],"")</f>
        <v>0</v>
      </c>
      <c r="IZ218" s="26">
        <f>IFERROR(Tableau17[[#This Row],[2008-T1-LEXD]]/Tableau17[[#This Row],[2008-T1-TOTAL]],"")</f>
        <v>0</v>
      </c>
      <c r="JA218" s="26">
        <f>IFERROR(Tableau17[[#This Row],[2008-T1-LEXG]]/Tableau17[[#This Row],[2008-T1-TOTAL]],"")</f>
        <v>2.3923444976076555E-2</v>
      </c>
      <c r="JB218" s="26">
        <f>IFERROR(Tableau17[[#This Row],[2008-T1-LFN]]/Tableau17[[#This Row],[2008-T1-TOTAL]],"")</f>
        <v>6.0606060606060608E-2</v>
      </c>
      <c r="JC218" s="26">
        <f>IFERROR(Tableau17[[#This Row],[2008-T1-LMAJ]]/Tableau17[[#This Row],[2008-T1-TOTAL]],"")</f>
        <v>0.69218500797448168</v>
      </c>
      <c r="JD218" s="26">
        <f>IFERROR(Tableau17[[#This Row],[2008-T1-LUG]]/Tableau17[[#This Row],[2008-T1-TOTAL]],"")</f>
        <v>0.18022328548644337</v>
      </c>
      <c r="JE218" s="26" t="str">
        <f>IFERROR(Tableau17[[#This Row],[2008-T2-LFN]]/Tableau17[[#This Row],[2008-T2-TOTAL]],"")</f>
        <v/>
      </c>
      <c r="JF218" s="26" t="str">
        <f>IFERROR(Tableau17[[#This Row],[2008-T2-LGC]]/Tableau17[[#This Row],[2008-T2-TOTAL]],"")</f>
        <v/>
      </c>
      <c r="JG218" s="26" t="str">
        <f>IFERROR(Tableau17[[#This Row],[2008-T2-LMAJ]]/Tableau17[[#This Row],[2008-T2-TOTAL]],"")</f>
        <v/>
      </c>
      <c r="JH218" s="26" t="str">
        <f>IFERROR(Tableau17[[#This Row],[2008-T2-LUG]]/Tableau17[[#This Row],[2008-T2-TOTAL]],"")</f>
        <v/>
      </c>
      <c r="JI218" s="26">
        <f>IFERROR(Tableau17[[#This Row],[2014-T1-LDIV]]/Tableau17[[#This Row],[2014-T1-TOTAL]],"")</f>
        <v>0</v>
      </c>
      <c r="JJ218" s="26">
        <f>IFERROR(Tableau17[[#This Row],[2014-T1-LDVD]]/Tableau17[[#This Row],[2014-T1-TOTAL]],"")</f>
        <v>0</v>
      </c>
      <c r="JK218" s="26">
        <f>IFERROR(Tableau17[[#This Row],[2014-T1-LDVG]]/Tableau17[[#This Row],[2014-T1-TOTAL]],"")</f>
        <v>6.6213921901528014E-2</v>
      </c>
      <c r="JL218" s="26">
        <f>IFERROR(Tableau17[[#This Row],[2014-T1-LEXG]]/Tableau17[[#This Row],[2014-T1-TOTAL]],"")</f>
        <v>0</v>
      </c>
      <c r="JM218" s="26">
        <f>IFERROR(Tableau17[[#This Row],[2014-T1-LFG]]/Tableau17[[#This Row],[2014-T1-TOTAL]],"")</f>
        <v>2.7164685908319185E-2</v>
      </c>
      <c r="JN218" s="26">
        <f>IFERROR(Tableau17[[#This Row],[2014-T1-LFN]]/Tableau17[[#This Row],[2014-T1-TOTAL]],"")</f>
        <v>0.14431239388794567</v>
      </c>
      <c r="JO218" s="26">
        <f>IFERROR(Tableau17[[#This Row],[2014-T1-LUD]]/Tableau17[[#This Row],[2014-T1-TOTAL]],"")</f>
        <v>0.66383701188455013</v>
      </c>
      <c r="JP218" s="26">
        <f>IFERROR(Tableau17[[#This Row],[2014-T1-LUG]]/Tableau17[[#This Row],[2014-T1-TOTAL]],"")</f>
        <v>9.8471986417657045E-2</v>
      </c>
      <c r="JQ218" s="26" t="str">
        <f>IFERROR(Tableau17[[#This Row],[2014-T2-LFN]]/Tableau17[[#This Row],[2014-T2-TOTAL]],"")</f>
        <v/>
      </c>
      <c r="JR218" s="26" t="str">
        <f>IFERROR(Tableau17[[#This Row],[2014-T2-LUD]]/Tableau17[[#This Row],[2014-T2-TOTAL]],"")</f>
        <v/>
      </c>
      <c r="JS218" s="26" t="str">
        <f>IFERROR(Tableau17[[#This Row],[2014-T2-LUG]]/Tableau17[[#This Row],[2014-T2-TOTAL]],"")</f>
        <v/>
      </c>
      <c r="JT218" s="26">
        <f>IFERROR(Tableau17[[#This Row],[2015-T1-BC-DIV]]/Tableau17[[#This Row],[2015-T1-TOTAL]],"")</f>
        <v>0</v>
      </c>
      <c r="JU218" s="26">
        <f>IFERROR(Tableau17[[#This Row],[2015-T1-BC-DLF]]/Tableau17[[#This Row],[2015-T1-TOTAL]],"")</f>
        <v>0</v>
      </c>
      <c r="JV218" s="26">
        <f>IFERROR(Tableau17[[#This Row],[2015-T1-BC-DVD]]/Tableau17[[#This Row],[2015-T1-TOTAL]],"")</f>
        <v>8.5653104925053538E-3</v>
      </c>
      <c r="JW218" s="26">
        <f>IFERROR(Tableau17[[#This Row],[2015-T1-BC-DVG]]/Tableau17[[#This Row],[2015-T1-TOTAL]],"")</f>
        <v>2.7837259100642397E-2</v>
      </c>
      <c r="JX218" s="26">
        <f>IFERROR(Tableau17[[#This Row],[2015-T1-BC-FG]]/Tableau17[[#This Row],[2015-T1-TOTAL]],"")</f>
        <v>5.5674518201284794E-2</v>
      </c>
      <c r="JY218" s="26">
        <f>IFERROR(Tableau17[[#This Row],[2015-T1-BC-FN]]/Tableau17[[#This Row],[2015-T1-TOTAL]],"")</f>
        <v>0.25053533190578159</v>
      </c>
      <c r="JZ218" s="26">
        <f>IFERROR(Tableau17[[#This Row],[2015-T1-BC-MDM]]/Tableau17[[#This Row],[2015-T1-TOTAL]],"")</f>
        <v>9.6359743040685231E-2</v>
      </c>
      <c r="KA218" s="26">
        <f>IFERROR(Tableau17[[#This Row],[2015-T1-BC-RDG]]/Tableau17[[#This Row],[2015-T1-TOTAL]],"")</f>
        <v>0</v>
      </c>
      <c r="KB218" s="26">
        <f>IFERROR(Tableau17[[#This Row],[2015-T1-BC-SOC]]/Tableau17[[#This Row],[2015-T1-TOTAL]],"")</f>
        <v>0</v>
      </c>
      <c r="KC218" s="26">
        <f>IFERROR(Tableau17[[#This Row],[2015-T1-BC-UD]]/Tableau17[[#This Row],[2015-T1-TOTAL]],"")</f>
        <v>0.56102783725910066</v>
      </c>
      <c r="KD218" s="26">
        <f>IFERROR(Tableau17[[#This Row],[2015-T1-BC-UG]]/Tableau17[[#This Row],[2015-T1-TOTAL]],"")</f>
        <v>0</v>
      </c>
      <c r="KE218" s="26">
        <f>IFERROR(Tableau17[[#This Row],[2015-T1-BC-VEC]]/Tableau17[[#This Row],[2015-T1-TOTAL]],"")</f>
        <v>0</v>
      </c>
      <c r="KF218" s="26">
        <f>IFERROR(Tableau17[[#This Row],[2015-T2-BC-DVG]]/Tableau17[[#This Row],[2015-T2-TOTAL]],"")</f>
        <v>0</v>
      </c>
      <c r="KG218" s="26">
        <f>IFERROR(Tableau17[[#This Row],[2015-T2-BC-FN]]/Tableau17[[#This Row],[2015-T2-TOTAL]],"")</f>
        <v>0.26415094339622641</v>
      </c>
      <c r="KH218" s="26">
        <f>IFERROR(Tableau17[[#This Row],[2015-T2-BC-SOC]]/Tableau17[[#This Row],[2015-T2-TOTAL]],"")</f>
        <v>0</v>
      </c>
      <c r="KI218" s="26">
        <f>IFERROR(Tableau17[[#This Row],[2015-T2-BC-UD]]/Tableau17[[#This Row],[2015-T2-TOTAL]],"")</f>
        <v>0.73584905660377353</v>
      </c>
      <c r="KJ218" s="26">
        <f>IFERROR(Tableau17[[#This Row],[2015-T2-BC-UG]]/Tableau17[[#This Row],[2015-T2-TOTAL]],"")</f>
        <v>0</v>
      </c>
      <c r="KK218" s="26">
        <f>IFERROR(Tableau17[[#This Row],[2017 (L)-T1-COM]]/Tableau17[[#This Row],[2017 (L)-T1-TOTAL]],"")</f>
        <v>1.5414258188824663E-2</v>
      </c>
      <c r="KL218" s="26">
        <f>IFERROR(Tableau17[[#This Row],[2017 (L)-T1-DIV]]/Tableau17[[#This Row],[2017 (L)-T1-TOTAL]],"")</f>
        <v>5.7803468208092483E-3</v>
      </c>
      <c r="KM218" s="26">
        <f>IFERROR(Tableau17[[#This Row],[2017 (L)-T1-DLF]]/Tableau17[[#This Row],[2017 (L)-T1-TOTAL]],"")</f>
        <v>1.9267822736030827E-2</v>
      </c>
      <c r="KN218" s="26">
        <f>IFERROR(Tableau17[[#This Row],[2017 (L)-T1-DVD]]/Tableau17[[#This Row],[2017 (L)-T1-TOTAL]],"")</f>
        <v>0</v>
      </c>
      <c r="KO218" s="26">
        <f>IFERROR(Tableau17[[#This Row],[2017 (L)-T1-DVG]]/Tableau17[[#This Row],[2017 (L)-T1-TOTAL]],"")</f>
        <v>0</v>
      </c>
      <c r="KP218" s="26">
        <f>IFERROR(Tableau17[[#This Row],[2017 (L)-T1-ECO]]/Tableau17[[#This Row],[2017 (L)-T1-TOTAL]],"")</f>
        <v>2.8901734104046242E-2</v>
      </c>
      <c r="KQ218" s="26">
        <f>IFERROR(Tableau17[[#This Row],[2017 (L)-T1-EXD]]/Tableau17[[#This Row],[2017 (L)-T1-TOTAL]],"")</f>
        <v>3.8535645472061657E-3</v>
      </c>
      <c r="KR218" s="26">
        <f>IFERROR(Tableau17[[#This Row],[2017 (L)-T1-EXG]]/Tableau17[[#This Row],[2017 (L)-T1-TOTAL]],"")</f>
        <v>0</v>
      </c>
      <c r="KS218" s="26">
        <f>IFERROR(Tableau17[[#This Row],[2017 (L)-T1-FI]]/Tableau17[[#This Row],[2017 (L)-T1-TOTAL]],"")</f>
        <v>5.5876685934489405E-2</v>
      </c>
      <c r="KT218" s="26">
        <f>IFERROR(Tableau17[[#This Row],[2017 (L)-T1-FN]]/Tableau17[[#This Row],[2017 (L)-T1-TOTAL]],"")</f>
        <v>0.10404624277456648</v>
      </c>
      <c r="KU218" s="26">
        <f>IFERROR(Tableau17[[#This Row],[2017 (L)-T1-LR]]/Tableau17[[#This Row],[2017 (L)-T1-TOTAL]],"")</f>
        <v>0.37957610789980734</v>
      </c>
      <c r="KV218" s="26">
        <f>IFERROR(Tableau17[[#This Row],[2017 (L)-T1-MDM]]/Tableau17[[#This Row],[2017 (L)-T1-TOTAL]],"")</f>
        <v>0</v>
      </c>
      <c r="KW218" s="26">
        <f>IFERROR(Tableau17[[#This Row],[2017 (L)-T1-RDG]]/Tableau17[[#This Row],[2017 (L)-T1-TOTAL]],"")</f>
        <v>0</v>
      </c>
      <c r="KX218" s="26">
        <f>IFERROR(Tableau17[[#This Row],[2017 (L)-T1-REG]]/Tableau17[[#This Row],[2017 (L)-T1-TOTAL]],"")</f>
        <v>0</v>
      </c>
      <c r="KY218" s="26">
        <f>IFERROR(Tableau17[[#This Row],[2017 (L)-T1-REM]]/Tableau17[[#This Row],[2017 (L)-T1-TOTAL]],"")</f>
        <v>0.35645472061657035</v>
      </c>
      <c r="KZ218" s="26">
        <f>IFERROR(Tableau17[[#This Row],[2017 (L)-T1-SOC]]/Tableau17[[#This Row],[2017 (L)-T1-TOTAL]],"")</f>
        <v>3.0828516377649325E-2</v>
      </c>
      <c r="LA218" s="26">
        <f>IFERROR(Tableau17[[#This Row],[2017 (L)-T1-UDI]]/Tableau17[[#This Row],[2017 (L)-T1-TOTAL]],"")</f>
        <v>0</v>
      </c>
      <c r="LB218" s="26">
        <f>IFERROR(Tableau17[[#This Row],[2017 (L)-T2-FI]]/Tableau17[[#This Row],[2017 (L)-T2-TOTAL]],"")</f>
        <v>0</v>
      </c>
      <c r="LC218" s="26">
        <f>IFERROR(Tableau17[[#This Row],[2017 (L)-T2-FN]]/Tableau17[[#This Row],[2017 (L)-T2-TOTAL]],"")</f>
        <v>0</v>
      </c>
      <c r="LD218" s="26">
        <f>IFERROR(Tableau17[[#This Row],[2017 (L)-T2-LR]]/Tableau17[[#This Row],[2017 (L)-T2-TOTAL]],"")</f>
        <v>0.53986332574031892</v>
      </c>
      <c r="LE218" s="26">
        <f>IFERROR(Tableau17[[#This Row],[2017 (L)-T2-MDM]]/Tableau17[[#This Row],[2017 (L)-T2-TOTAL]],"")</f>
        <v>0</v>
      </c>
      <c r="LF218" s="26">
        <f>IFERROR(Tableau17[[#This Row],[2017 (L)-T2-REM]]/Tableau17[[#This Row],[2017 (L)-T2-TOTAL]],"")</f>
        <v>0.46013667425968108</v>
      </c>
      <c r="LG218" s="26">
        <f>IFERROR(Tableau17[[#This Row],[2017-T1-ARTHAUD Nathalie]]/Tableau17[[#This Row],[2017-T1-TOTAL]],"")</f>
        <v>2.2650056625141564E-3</v>
      </c>
      <c r="LH218" s="26">
        <f>IFERROR(Tableau17[[#This Row],[2017-T1-ASSELINEAU Fran]]/Tableau17[[#This Row],[2017-T1-TOTAL]],"")</f>
        <v>5.6625141562853904E-3</v>
      </c>
      <c r="LI218" s="26">
        <f>IFERROR(Tableau17[[#This Row],[2017-T1-CHEMINADE Jacques]]/Tableau17[[#This Row],[2017-T1-TOTAL]],"")</f>
        <v>2.2650056625141564E-3</v>
      </c>
      <c r="LJ218" s="26">
        <f>IFERROR(Tableau17[[#This Row],[2017-T1-DUPONT-AIGNAN Nicolas]]/Tableau17[[#This Row],[2017-T1-TOTAL]],"")</f>
        <v>2.1517553793884484E-2</v>
      </c>
      <c r="LK218" s="26">
        <f>IFERROR(Tableau17[[#This Row],[2017-T1-FILLON Fran]]/Tableau17[[#This Row],[2017-T1-TOTAL]],"")</f>
        <v>0.51189127972819937</v>
      </c>
      <c r="LL218" s="26">
        <f>IFERROR(Tableau17[[#This Row],[2017-T1-HAMON Beno]]/Tableau17[[#This Row],[2017-T1-TOTAL]],"")</f>
        <v>1.698754246885617E-2</v>
      </c>
      <c r="LM218" s="26">
        <f>IFERROR(Tableau17[[#This Row],[2017-T1-LASSALLE Jean]]/Tableau17[[#This Row],[2017-T1-TOTAL]],"")</f>
        <v>2.2650056625141564E-3</v>
      </c>
      <c r="LN218" s="26">
        <f>IFERROR(Tableau17[[#This Row],[2017-T1-LE PEN Marine]]/Tableau17[[#This Row],[2017-T1-TOTAL]],"")</f>
        <v>0.13023782559456398</v>
      </c>
      <c r="LO218" s="26">
        <f>IFERROR(Tableau17[[#This Row],[2017-T1-M Jean-Luc]]/Tableau17[[#This Row],[2017-T1-TOTAL]],"")</f>
        <v>9.7395243488108726E-2</v>
      </c>
      <c r="LP218" s="26">
        <f>IFERROR(Tableau17[[#This Row],[2017-T1-MACRON Emmanuel]]/Tableau17[[#This Row],[2017-T1-TOTAL]],"")</f>
        <v>0.20838052095130238</v>
      </c>
      <c r="LQ218" s="26">
        <f>IFERROR(Tableau17[[#This Row],[2017-T1-POUTOU Philippe]]/Tableau17[[#This Row],[2017-T1-TOTAL]],"")</f>
        <v>1.1325028312570782E-3</v>
      </c>
      <c r="LR218" s="26">
        <f>IFERROR(Tableau17[[#This Row],[2017-T2-LE PEN Marine]]/Tableau17[[#This Row],[2017-T2-TOTAL]],"")</f>
        <v>0.25694444444444442</v>
      </c>
      <c r="LS218" s="26">
        <f>IFERROR(Tableau17[[#This Row],[2017-T2-MACRON Emmanuel]]/Tableau17[[#This Row],[2017-T2-TOTAL]],"")</f>
        <v>0.74305555555555558</v>
      </c>
      <c r="LT218" s="26">
        <f>IFERROR(Tableau17[[#This Row],[2019-T1-ALEXANDRE Audric]]/Tableau17[[#This Row],[2019-T1-TOTAL]],"")</f>
        <v>0</v>
      </c>
      <c r="LU218" s="26">
        <f>IFERROR(Tableau17[[#This Row],[2019-T1-ARTHAUD Nathalie]]/Tableau17[[#This Row],[2019-T1-TOTAL]],"")</f>
        <v>0</v>
      </c>
      <c r="LV218" s="26">
        <f>IFERROR(Tableau17[[#This Row],[2019-T1-ASSELINEAU François]]/Tableau17[[#This Row],[2019-T1-TOTAL]],"")</f>
        <v>5.6390977443609019E-3</v>
      </c>
      <c r="LW218" s="26">
        <f>IFERROR(Tableau17[[#This Row],[2019-T1-AUBRY Manon]]/Tableau17[[#This Row],[2019-T1-TOTAL]],"")</f>
        <v>2.2556390977443608E-2</v>
      </c>
      <c r="LX218" s="26">
        <f>IFERROR(Tableau17[[#This Row],[2019-T1-AZERGUI Nagib]]/Tableau17[[#This Row],[2019-T1-TOTAL]],"")</f>
        <v>1.8796992481203006E-3</v>
      </c>
      <c r="LY218" s="26">
        <f>IFERROR(Tableau17[[#This Row],[2019-T1-BARDELLA Jordan]]/Tableau17[[#This Row],[2019-T1-TOTAL]],"")</f>
        <v>0.16165413533834586</v>
      </c>
      <c r="LZ218" s="26">
        <f>IFERROR(Tableau17[[#This Row],[2019-T1-BELLAMY François-Xavier]]/Tableau17[[#This Row],[2019-T1-TOTAL]],"")</f>
        <v>0.18796992481203006</v>
      </c>
      <c r="MA218" s="26">
        <f>IFERROR(Tableau17[[#This Row],[2019-T1-BIDOU Olivier]]/Tableau17[[#This Row],[2019-T1-TOTAL]],"")</f>
        <v>5.6390977443609019E-3</v>
      </c>
      <c r="MB218" s="26">
        <f>IFERROR(Tableau17[[#This Row],[2019-T1-BOURG Dominique]]/Tableau17[[#This Row],[2019-T1-TOTAL]],"")</f>
        <v>7.5187969924812026E-3</v>
      </c>
      <c r="MC218" s="26">
        <f>IFERROR(Tableau17[[#This Row],[2019-T1-BROSSAT Ian]]/Tableau17[[#This Row],[2019-T1-TOTAL]],"")</f>
        <v>1.3157894736842105E-2</v>
      </c>
      <c r="MD218" s="26">
        <f>IFERROR(Tableau17[[#This Row],[2019-T1-CAILLAUD Sophie]]/Tableau17[[#This Row],[2019-T1-TOTAL]],"")</f>
        <v>0</v>
      </c>
      <c r="ME218" s="26">
        <f>IFERROR(Tableau17[[#This Row],[2019-T1-CAMUS Renaud]]/Tableau17[[#This Row],[2019-T1-TOTAL]],"")</f>
        <v>0</v>
      </c>
      <c r="MF218" s="26">
        <f>IFERROR(Tableau17[[#This Row],[2019-T1-CHALENÇON Christophe]]/Tableau17[[#This Row],[2019-T1-TOTAL]],"")</f>
        <v>0</v>
      </c>
      <c r="MG218" s="26">
        <f>IFERROR(Tableau17[[#This Row],[2019-T1-CORBET Cathy Denise Ginette]]/Tableau17[[#This Row],[2019-T1-TOTAL]],"")</f>
        <v>0</v>
      </c>
      <c r="MH218" s="26">
        <f>IFERROR(Tableau17[[#This Row],[2019-T1-DE PREVOISIN Robert]]/Tableau17[[#This Row],[2019-T1-TOTAL]],"")</f>
        <v>0</v>
      </c>
      <c r="MI218" s="26">
        <f>IFERROR(Tableau17[[#This Row],[2019-T1-DELFEL Thérèse]]/Tableau17[[#This Row],[2019-T1-TOTAL]],"")</f>
        <v>0</v>
      </c>
      <c r="MJ218" s="26">
        <f>IFERROR(Tableau17[[#This Row],[2019-T1-DIEUMEGARD Pierre]]/Tableau17[[#This Row],[2019-T1-TOTAL]],"")</f>
        <v>0</v>
      </c>
      <c r="MK218" s="26">
        <f>IFERROR(Tableau17[[#This Row],[2019-T1-DUPONT-AIGNAN Nicolas]]/Tableau17[[#This Row],[2019-T1-TOTAL]],"")</f>
        <v>2.2556390977443608E-2</v>
      </c>
      <c r="ML218" s="26">
        <f>IFERROR(Tableau17[[#This Row],[2019-T1-GERNIGON Yves]]/Tableau17[[#This Row],[2019-T1-TOTAL]],"")</f>
        <v>1.8796992481203006E-3</v>
      </c>
      <c r="MM218" s="26">
        <f>IFERROR(Tableau17[[#This Row],[2019-T1-GLUCKSMANN Raphaël]]/Tableau17[[#This Row],[2019-T1-TOTAL]],"")</f>
        <v>3.9473684210526314E-2</v>
      </c>
      <c r="MN218" s="26">
        <f>IFERROR(Tableau17[[#This Row],[2019-T1-HAMON Benoît]]/Tableau17[[#This Row],[2019-T1-TOTAL]],"")</f>
        <v>9.3984962406015032E-3</v>
      </c>
      <c r="MO218" s="26">
        <f>IFERROR(Tableau17[[#This Row],[2019-T1-HELGEN Gilles]]/Tableau17[[#This Row],[2019-T1-TOTAL]],"")</f>
        <v>0</v>
      </c>
      <c r="MP218" s="26">
        <f>IFERROR(Tableau17[[#This Row],[2019-T1-JADOT Yannick]]/Tableau17[[#This Row],[2019-T1-TOTAL]],"")</f>
        <v>7.1428571428571425E-2</v>
      </c>
      <c r="MQ218" s="26">
        <f>IFERROR(Tableau17[[#This Row],[2019-T1-LAGARDE Jean-Christophe]]/Tableau17[[#This Row],[2019-T1-TOTAL]],"")</f>
        <v>1.5037593984962405E-2</v>
      </c>
      <c r="MR218" s="26">
        <f>IFERROR(Tableau17[[#This Row],[2019-T1-LALANNE Francis]]/Tableau17[[#This Row],[2019-T1-TOTAL]],"")</f>
        <v>3.7593984962406013E-3</v>
      </c>
      <c r="MS218" s="26">
        <f>IFERROR(Tableau17[[#This Row],[2019-T1-LOISEAU Nathalie]]/Tableau17[[#This Row],[2019-T1-TOTAL]],"")</f>
        <v>0.42857142857142855</v>
      </c>
      <c r="MT218" s="26">
        <f>IFERROR(Tableau17[[#This Row],[2019-T1-MARIE Florie]]/Tableau17[[#This Row],[2019-T1-TOTAL]],"")</f>
        <v>1.8796992481203006E-3</v>
      </c>
      <c r="MU218" s="26">
        <f>IFERROR(Tableau17[[#This Row],[2008-T1-MACROEXTRDROITE]]/Tableau17[[#This Row],[2008-T1-MACROTOTALE]],"")</f>
        <v>6.0606060606060608E-2</v>
      </c>
      <c r="MV218" s="26">
        <f>IFERROR(Tableau17[[#This Row],[2008-T1-MACRODROITE]]/Tableau17[[#This Row],[2008-T1-MACROTOTALE]],"")</f>
        <v>0.73524720893141948</v>
      </c>
      <c r="MW218" s="26">
        <f>IFERROR(Tableau17[[#This Row],[2008-T1-MACROCENTRE]]/Tableau17[[#This Row],[2008-T1-MACROTOTALE]],"")</f>
        <v>0</v>
      </c>
      <c r="MX218" s="26">
        <f>IFERROR(Tableau17[[#This Row],[2008-T1-MACROGAUCHE]]/Tableau17[[#This Row],[2008-T1-MACROTOTALE]],"")</f>
        <v>0.20414673046251994</v>
      </c>
      <c r="MY218" s="26">
        <f>IFERROR(Tableau17[[#This Row],[2008-T1-MACROAUTRE]]/Tableau17[[#This Row],[2008-T1-MACROTOTALE]],"")</f>
        <v>0</v>
      </c>
      <c r="MZ218" s="26" t="str">
        <f>IFERROR(Tableau17[[#This Row],[2008-T2-MACROEXTRDROITE]]/Tableau17[[#This Row],[2008-T2-MACROTOTALE]],"")</f>
        <v/>
      </c>
      <c r="NA218" s="26" t="str">
        <f>IFERROR(Tableau17[[#This Row],[2008-T2-MACRODROITE]]/Tableau17[[#This Row],[2008-T2-MACROTOTALE]],"")</f>
        <v/>
      </c>
      <c r="NB218" s="26" t="str">
        <f>IFERROR(Tableau17[[#This Row],[2008-T2-MACROCENTRE]]/Tableau17[[#This Row],[2008-T2-MACROTOTALE]],"")</f>
        <v/>
      </c>
      <c r="NC218" s="26" t="str">
        <f>IFERROR(Tableau17[[#This Row],[2008-T2-MACROGAUCHE]]/Tableau17[[#This Row],[2008-T2-MACROTOTALE]],"")</f>
        <v/>
      </c>
      <c r="ND218" s="26" t="str">
        <f>IFERROR(Tableau17[[#This Row],[2008-T2-MACROAUTRE]]/Tableau17[[#This Row],[2008-T2-MACROTOTALE]],"")</f>
        <v/>
      </c>
      <c r="NE218" s="26">
        <f>IFERROR(Tableau17[[#This Row],[2014-T1-MACROEXTRDROITE]]/Tableau17[[#This Row],[2014-T1-MACROTOTALE]],"")</f>
        <v>0.14431239388794567</v>
      </c>
      <c r="NF218" s="26">
        <f>IFERROR(Tableau17[[#This Row],[2014-T1-MACRODROITE]]/Tableau17[[#This Row],[2014-T1-MACROTOTALE]],"")</f>
        <v>0.66383701188455013</v>
      </c>
      <c r="NG218" s="26">
        <f>IFERROR(Tableau17[[#This Row],[2014-T1-MACROCENTRE]]/Tableau17[[#This Row],[2014-T1-MACROTOTALE]],"")</f>
        <v>0</v>
      </c>
      <c r="NH218" s="26">
        <f>IFERROR(Tableau17[[#This Row],[2014-T1-MACROGAUCHE]]/Tableau17[[#This Row],[2014-T1-MACROTOTALE]],"")</f>
        <v>0.19185059422750425</v>
      </c>
      <c r="NI218" s="26">
        <f>IFERROR(Tableau17[[#This Row],[2014-T1-MACROAUTRE]]/Tableau17[[#This Row],[2014-T1-MACROTOTALE]],"")</f>
        <v>0</v>
      </c>
      <c r="NJ218" s="26" t="str">
        <f>IFERROR(Tableau17[[#This Row],[2014-T2-MACROEXTRDROITE]]/Tableau17[[#This Row],[2014-T2-MACROTOTALE]],"")</f>
        <v/>
      </c>
      <c r="NK218" s="26" t="str">
        <f>IFERROR(Tableau17[[#This Row],[2014-T2-MACRODROITE]]/Tableau17[[#This Row],[2014-T2-MACROTOTALE]],"")</f>
        <v/>
      </c>
      <c r="NL218" s="26" t="str">
        <f>IFERROR(Tableau17[[#This Row],[2014-T2-MACROCENTRE]]/Tableau17[[#This Row],[2014-T2-MACROTOTALE]],"")</f>
        <v/>
      </c>
      <c r="NM218" s="26" t="str">
        <f>IFERROR(Tableau17[[#This Row],[2014-T2-MACROGAUCHE]]/Tableau17[[#This Row],[2014-T2-MACROTOTALE]],"")</f>
        <v/>
      </c>
      <c r="NN218" s="26" t="str">
        <f>IFERROR(Tableau17[[#This Row],[2014-T2-MACROAUTRE]]/Tableau17[[#This Row],[2014-T2-MACROTOTALE]],"")</f>
        <v/>
      </c>
      <c r="NO218" s="26">
        <f>IFERROR( Tableau17[[#This Row],[2015-T1-MACROEXTRDROITE]]/Tableau17[[#This Row],[2015-T1-MACROTOTALE]],"")</f>
        <v>0.25053533190578159</v>
      </c>
      <c r="NP218" s="26">
        <f>IFERROR(Tableau17[[#This Row],[2015-T1-MACRODROITE]]/Tableau17[[#This Row],[2015-T1-MACROTOTALE]],"")</f>
        <v>0.56959314775160597</v>
      </c>
      <c r="NQ218" s="26">
        <f>IFERROR(Tableau17[[#This Row],[2015-T1-MACROCENTRE]]/Tableau17[[#This Row],[2015-T1-MACROTOTALE]],"")</f>
        <v>9.6359743040685231E-2</v>
      </c>
      <c r="NR218" s="26">
        <f>IFERROR(Tableau17[[#This Row],[2015-T1-MACROGAUCHE]]/Tableau17[[#This Row],[2015-T1-MACROTOTALE]],"")</f>
        <v>8.3511777301927201E-2</v>
      </c>
      <c r="NS218" s="26">
        <f>IFERROR(Tableau17[[#This Row],[2015-T1-MACROAUTRE]]/Tableau17[[#This Row],[2015-T1-MACROTOTALE]],"")</f>
        <v>0</v>
      </c>
      <c r="NT218" s="26">
        <f>IFERROR(Tableau17[[#This Row],[2015-T2-MACROEXTRDROITE]]/Tableau17[[#This Row],[2015-T2-MACROTOTALE]],"")</f>
        <v>0.26415094339622641</v>
      </c>
      <c r="NU218" s="26">
        <f>IFERROR(Tableau17[[#This Row],[2015-T2-MACRODROITE]]/Tableau17[[#This Row],[2015-T2-MACROTOTALE]],"")</f>
        <v>0.73584905660377353</v>
      </c>
      <c r="NV218" s="26">
        <f>IFERROR(Tableau17[[#This Row],[2015-T2-MACROCENTRE]]/Tableau17[[#This Row],[2015-T2-MACROTOTALE]],"")</f>
        <v>0</v>
      </c>
      <c r="NW218" s="26">
        <f>IFERROR(Tableau17[[#This Row],[2015-T2-MACROGAUCHE]]/Tableau17[[#This Row],[2015-T2-MACROTOTALE]],"")</f>
        <v>0</v>
      </c>
      <c r="NX218" s="26">
        <f>IFERROR(Tableau17[[#This Row],[2015-T2-MACROAUTRE]]/Tableau17[[#This Row],[2015-T2-MACROTOTALE]],"")</f>
        <v>0</v>
      </c>
      <c r="NY218" s="26">
        <f>IFERROR(Tableau17[[#This Row],[2017-T1-MACROEXTRDROITE]]/Tableau17[[#This Row],[2017-T1-MACROTOTALE]],"")</f>
        <v>0.15968289920724801</v>
      </c>
      <c r="NZ218" s="26">
        <f>IFERROR(Tableau17[[#This Row],[2017-T1-MACRODROITE]]/Tableau17[[#This Row],[2017-T1-MACROTOTALE]],"")</f>
        <v>0.51189127972819937</v>
      </c>
      <c r="OA218" s="26">
        <f>IFERROR(Tableau17[[#This Row],[2017-T1-MACROCENTRE]]/Tableau17[[#This Row],[2017-T1-MACROTOTALE]],"")</f>
        <v>0.20838052095130238</v>
      </c>
      <c r="OB218" s="26">
        <f>IFERROR(Tableau17[[#This Row],[2017-T1-MACROGAUCHE]]/Tableau17[[#This Row],[2017-T1-MACROTOTALE]],"")</f>
        <v>0.11778029445073612</v>
      </c>
      <c r="OC218" s="26">
        <f>IFERROR(Tableau17[[#This Row],[2017-T1-MACROAUTRE]]/Tableau17[[#This Row],[2017-T1-MACROTOTALE]],"")</f>
        <v>2.2650056625141564E-3</v>
      </c>
      <c r="OD218" s="26">
        <f>IFERROR(Tableau17[[#This Row],[2017-T2-MACROEXTRDROITE]]/Tableau17[[#This Row],[2017-T2-MACROTOTALE]],"")</f>
        <v>0.25694444444444442</v>
      </c>
      <c r="OE218" s="26">
        <f>IFERROR(Tableau17[[#This Row],[2017-T2-MACRODROITE]]/Tableau17[[#This Row],[2017-T2-MACROTOTALE]],"")</f>
        <v>0</v>
      </c>
      <c r="OF218" s="26">
        <f>IFERROR(Tableau17[[#This Row],[2017-T2-MACROCENTRE]]/Tableau17[[#This Row],[2017-T2-MACROTOTALE]],"")</f>
        <v>0.74305555555555558</v>
      </c>
      <c r="OG218" s="26">
        <f>IFERROR(Tableau17[[#This Row],[2017-T2-MACROGAUCHE]]/Tableau17[[#This Row],[2017-T2-MACROTOTALE]],"")</f>
        <v>0</v>
      </c>
      <c r="OH218" s="26">
        <f>IFERROR(Tableau17[[#This Row],[2017-T2-MACROAUTRE]]/Tableau17[[#This Row],[2017-T2-MACROTOTALE]],"")</f>
        <v>0</v>
      </c>
      <c r="OI218" s="26">
        <f>IFERROR(Tableau17[[#This Row],[2019-T1-MACROEXTRDROITE]]/Tableau17[[#This Row],[2019-T1-MACROTOTALE]],"")</f>
        <v>0.1918819188191882</v>
      </c>
      <c r="OJ218" s="26">
        <f>IFERROR(Tableau17[[#This Row],[2019-T1-MACRODROITE]]/Tableau17[[#This Row],[2019-T1-MACROTOTALE]],"")</f>
        <v>0.19926199261992619</v>
      </c>
      <c r="OK218" s="26">
        <f>IFERROR(Tableau17[[#This Row],[2019-T1-MACROCENTRE]]/Tableau17[[#This Row],[2019-T1-MACROTOTALE]],"")</f>
        <v>0.42066420664206644</v>
      </c>
      <c r="OL218" s="26">
        <f>IFERROR(Tableau17[[#This Row],[2019-T1-MACROGAUCHE]]/Tableau17[[#This Row],[2019-T1-MACROTOTALE]],"")</f>
        <v>0.15313653136531366</v>
      </c>
      <c r="OM218" s="26">
        <f>IFERROR(Tableau17[[#This Row],[2019-T1-MACROAUTRE]]/Tableau17[[#This Row],[2019-T1-MACROTOTALE]],"")</f>
        <v>3.5055350553505532E-2</v>
      </c>
      <c r="ON218" s="26">
        <f>IFERROR(Tableau17[[#This Row],[2020-T1-MACROEXTRDROITE]]/Tableau17[[#This Row],[2020-T1-MACROTOTALE]],"")</f>
        <v>0.15745856353591159</v>
      </c>
      <c r="OO218" s="26">
        <f>IFERROR(Tableau17[[#This Row],[2020-T1-MACRODROITE]]/Tableau17[[#This Row],[2020-T1-MACROTOTALE]],"")</f>
        <v>0.49171270718232046</v>
      </c>
      <c r="OP218" s="26">
        <f>IFERROR(Tableau17[[#This Row],[2020-T1-MACROCENTRE]]/Tableau17[[#This Row],[2020-T1-MACROTOTALE]],"")</f>
        <v>0.13535911602209943</v>
      </c>
      <c r="OQ218" s="26">
        <f>IFERROR(Tableau17[[#This Row],[2020-T1-MACROGAUCHE]]/Tableau17[[#This Row],[2020-T1-MACROTOTALE]],"")</f>
        <v>0.21546961325966851</v>
      </c>
      <c r="OR218" s="26">
        <f>IFERROR(Tableau17[[#This Row],[2020-T1-MACROAUTRE]]/Tableau17[[#This Row],[2020-T1-MACROTOTALE]],"")</f>
        <v>0</v>
      </c>
      <c r="OS218" s="26">
        <f>IFERROR(Tableau17[[#This Row],[2017 (L)-T1-MACROEXTRDROITE]]/Tableau17[[#This Row],[2017 (L)-T1-MACROTOTALE]],"")</f>
        <v>0.12716763005780346</v>
      </c>
      <c r="OT218" s="26">
        <f>IFERROR(Tableau17[[#This Row],[2017 (L)-T1-MACRODROITE]]/Tableau17[[#This Row],[2017 (L)-T1-MACROTOTALE]],"")</f>
        <v>0.37957610789980734</v>
      </c>
      <c r="OU218" s="26">
        <f>IFERROR(Tableau17[[#This Row],[2017 (L)-T1-MACROCENTRE]]/Tableau17[[#This Row],[2017 (L)-T1-MACROTOTALE]],"")</f>
        <v>0.35645472061657035</v>
      </c>
      <c r="OV218" s="26">
        <f>IFERROR(Tableau17[[#This Row],[2017 (L)-T1-MACROGAUCHE]]/Tableau17[[#This Row],[2017 (L)-T1-MACROTOTALE]],"")</f>
        <v>0.13102119460500963</v>
      </c>
      <c r="OW218" s="26">
        <f>IFERROR(Tableau17[[#This Row],[2017 (L)-T1-MACROAUTRE]]/Tableau17[[#This Row],[2017 (L)-T1-MACROTOTALE]],"")</f>
        <v>5.7803468208092483E-3</v>
      </c>
      <c r="OX218" s="26">
        <f>IFERROR(Tableau17[[#This Row],[2017 (L)-T2-MACROEXTRDROITE]]/Tableau17[[#This Row],[2017 (L)-T2-MACROTOTALE]],"")</f>
        <v>0</v>
      </c>
      <c r="OY218" s="26">
        <f>IFERROR(Tableau17[[#This Row],[2017 (L)-T2-MACRODROITE]]/Tableau17[[#This Row],[2017 (L)-T2-MACROTOTALE]],"")</f>
        <v>0.53986332574031892</v>
      </c>
      <c r="OZ218" s="26">
        <f>IFERROR(Tableau17[[#This Row],[2017 (L)-T2-MACROCENTRE]]/Tableau17[[#This Row],[2017 (L)-T2-MACROTOTALE]],"")</f>
        <v>0.46013667425968108</v>
      </c>
      <c r="PA218" s="26">
        <f>IFERROR(Tableau17[[#This Row],[2017 (L)-T2-MACROGAUCHE]]/Tableau17[[#This Row],[2017 (L)-T2-MACROTOTALE]],"")</f>
        <v>0</v>
      </c>
      <c r="PB218" s="26">
        <f>IFERROR(Tableau17[[#This Row],[2017 (L)-T2-MACROAUTRE]]/Tableau17[[#This Row],[2017 (L)-T2-MACROTOTALE]],"")</f>
        <v>0</v>
      </c>
      <c r="PC218" s="26">
        <f>IFERROR(Tableau17[[#This Row],[2008_T1_PROCUS]]/Tableau17[[#This Row],[2008_T1_INSCRITS]],0)</f>
        <v>2.4680073126142597E-2</v>
      </c>
      <c r="PD218" s="26">
        <f>IFERROR(Tableau17[[#This Row],[2008_T2_PROCUS]]/Tableau17[[#This Row],[2008_T2_INSCRITS]],0)</f>
        <v>0</v>
      </c>
      <c r="PE218" s="26">
        <f>Tableau17[[#This Row],[2014_T1_PROCUS]]/Tableau17[[#This Row],[2014_T1_INSCRITS]]</f>
        <v>1.0801080108010801E-2</v>
      </c>
      <c r="PF218" s="26">
        <f>IFERROR(Tableau17[[#This Row],[2014_T2_PROCUS]]/Tableau17[[#This Row],[2014_T2_INSCRITS]],0)</f>
        <v>0</v>
      </c>
    </row>
    <row r="219" spans="1:422" hidden="1" x14ac:dyDescent="0.2">
      <c r="A219" s="1">
        <v>4</v>
      </c>
      <c r="B219" s="1" t="s">
        <v>362</v>
      </c>
      <c r="C219" s="1" t="s">
        <v>375</v>
      </c>
      <c r="D219" s="1" t="s">
        <v>375</v>
      </c>
      <c r="E219" s="1">
        <v>871</v>
      </c>
      <c r="F219" s="1">
        <v>5.3604960000000004</v>
      </c>
      <c r="G219" s="1">
        <v>43.234723000000002</v>
      </c>
      <c r="H219" s="3">
        <v>965</v>
      </c>
      <c r="I219" s="3">
        <v>174</v>
      </c>
      <c r="L219" s="1">
        <v>48</v>
      </c>
      <c r="M219" s="1">
        <v>4</v>
      </c>
      <c r="P219" s="1">
        <v>113</v>
      </c>
      <c r="Q219" s="1">
        <v>24</v>
      </c>
      <c r="R219" s="1">
        <v>70</v>
      </c>
      <c r="S219" s="1">
        <v>119</v>
      </c>
      <c r="T219" s="1">
        <v>35</v>
      </c>
      <c r="U219" s="1">
        <v>413</v>
      </c>
      <c r="V219" s="1">
        <v>1020</v>
      </c>
      <c r="W219" s="1">
        <v>628</v>
      </c>
      <c r="X219" s="1">
        <v>11</v>
      </c>
      <c r="Y219" s="2">
        <v>0.61568626999999998</v>
      </c>
      <c r="AB219" s="1">
        <v>0</v>
      </c>
      <c r="AD219" s="1">
        <v>965</v>
      </c>
      <c r="AE219" s="1">
        <v>420</v>
      </c>
      <c r="AF219" s="2">
        <v>0.43523316000000001</v>
      </c>
      <c r="AG219" s="1">
        <f t="shared" si="3"/>
        <v>174</v>
      </c>
      <c r="AH219" s="1">
        <v>992</v>
      </c>
      <c r="AI219" s="1">
        <v>600</v>
      </c>
      <c r="AJ219" s="1">
        <v>16</v>
      </c>
      <c r="AK219" s="2">
        <v>0.60483871</v>
      </c>
      <c r="AN219" s="1">
        <v>0</v>
      </c>
      <c r="AP219" s="1">
        <v>1007</v>
      </c>
      <c r="AQ219" s="1">
        <v>504</v>
      </c>
      <c r="AR219" s="2">
        <v>0.50049652</v>
      </c>
      <c r="AS219" s="1">
        <v>1006</v>
      </c>
      <c r="AT219" s="1">
        <v>480</v>
      </c>
      <c r="AU219" s="2">
        <v>0.47713717999999999</v>
      </c>
      <c r="AV219" s="1">
        <v>989</v>
      </c>
      <c r="AW219" s="1">
        <v>470</v>
      </c>
      <c r="AX219" s="2">
        <v>0.47522750000000002</v>
      </c>
      <c r="AY219" s="1">
        <v>989</v>
      </c>
      <c r="AZ219" s="1">
        <v>350</v>
      </c>
      <c r="BA219" s="2">
        <v>0.35389282</v>
      </c>
      <c r="BB219" s="1">
        <v>989</v>
      </c>
      <c r="BC219" s="1">
        <v>769</v>
      </c>
      <c r="BD219" s="2">
        <v>0.77755308000000001</v>
      </c>
      <c r="BE219" s="1">
        <v>989</v>
      </c>
      <c r="BF219" s="1">
        <v>715</v>
      </c>
      <c r="BG219" s="2">
        <v>0.72295248000000001</v>
      </c>
      <c r="BH219" s="1">
        <v>955</v>
      </c>
      <c r="BI219" s="1">
        <v>514</v>
      </c>
      <c r="BJ219" s="2">
        <v>0.53821989999999997</v>
      </c>
      <c r="BK219" s="1">
        <v>33</v>
      </c>
      <c r="BN219" s="1">
        <v>42</v>
      </c>
      <c r="BO219" s="1">
        <v>43</v>
      </c>
      <c r="BP219" s="1">
        <v>276</v>
      </c>
      <c r="BQ219" s="1">
        <v>196</v>
      </c>
      <c r="BR219" s="1">
        <v>590</v>
      </c>
      <c r="BZ219" s="1">
        <v>23</v>
      </c>
      <c r="CB219" s="1">
        <v>110</v>
      </c>
      <c r="CC219" s="1">
        <v>150</v>
      </c>
      <c r="CD219" s="1">
        <v>239</v>
      </c>
      <c r="CE219" s="1">
        <v>88</v>
      </c>
      <c r="CF219" s="1">
        <v>610</v>
      </c>
      <c r="CL219" s="1">
        <v>8</v>
      </c>
      <c r="CO219" s="1">
        <v>107</v>
      </c>
      <c r="CP219" s="1">
        <v>167</v>
      </c>
      <c r="CT219" s="1">
        <v>130</v>
      </c>
      <c r="CV219" s="1">
        <v>79</v>
      </c>
      <c r="CW219" s="1">
        <v>491</v>
      </c>
      <c r="CY219" s="1">
        <v>185</v>
      </c>
      <c r="DA219" s="1">
        <v>229</v>
      </c>
      <c r="DC219" s="1">
        <v>414</v>
      </c>
      <c r="DD219" s="1">
        <v>34</v>
      </c>
      <c r="DE219" s="1">
        <v>3</v>
      </c>
      <c r="DF219" s="1">
        <v>6</v>
      </c>
      <c r="DI219" s="1">
        <v>43</v>
      </c>
      <c r="DJ219" s="1">
        <v>1</v>
      </c>
      <c r="DK219" s="1">
        <v>2</v>
      </c>
      <c r="DL219" s="1">
        <v>80</v>
      </c>
      <c r="DM219" s="1">
        <v>89</v>
      </c>
      <c r="DN219" s="1">
        <v>92</v>
      </c>
      <c r="DQ219" s="1">
        <v>0</v>
      </c>
      <c r="DR219" s="1">
        <v>92</v>
      </c>
      <c r="DS219" s="1">
        <v>22</v>
      </c>
      <c r="DU219" s="1">
        <v>464</v>
      </c>
      <c r="DX219" s="1">
        <v>125</v>
      </c>
      <c r="DZ219" s="1">
        <v>178</v>
      </c>
      <c r="EA219" s="1">
        <v>303</v>
      </c>
      <c r="EB219" s="1">
        <v>2</v>
      </c>
      <c r="EC219" s="1">
        <v>4</v>
      </c>
      <c r="ED219" s="1">
        <v>0</v>
      </c>
      <c r="EE219" s="1">
        <v>16</v>
      </c>
      <c r="EF219" s="1">
        <v>148</v>
      </c>
      <c r="EG219" s="1">
        <v>37</v>
      </c>
      <c r="EH219" s="1">
        <v>4</v>
      </c>
      <c r="EI219" s="1">
        <v>222</v>
      </c>
      <c r="EJ219" s="1">
        <v>191</v>
      </c>
      <c r="EK219" s="1">
        <v>134</v>
      </c>
      <c r="EL219" s="1">
        <v>4</v>
      </c>
      <c r="EM219" s="1">
        <v>762</v>
      </c>
      <c r="EN219" s="1">
        <v>288</v>
      </c>
      <c r="EO219" s="1">
        <v>343</v>
      </c>
      <c r="EP219" s="1">
        <v>631</v>
      </c>
      <c r="EQ219" s="1">
        <v>0</v>
      </c>
      <c r="ER219" s="1">
        <v>4</v>
      </c>
      <c r="ES219" s="1">
        <v>3</v>
      </c>
      <c r="ET219" s="1">
        <v>27</v>
      </c>
      <c r="EU219" s="1">
        <v>0</v>
      </c>
      <c r="EV219" s="1">
        <v>146</v>
      </c>
      <c r="EW219" s="1">
        <v>38</v>
      </c>
      <c r="EX219" s="1">
        <v>1</v>
      </c>
      <c r="EY219" s="1">
        <v>13</v>
      </c>
      <c r="EZ219" s="1">
        <v>38</v>
      </c>
      <c r="FA219" s="1">
        <v>0</v>
      </c>
      <c r="FB219" s="1">
        <v>0</v>
      </c>
      <c r="FC219" s="1">
        <v>0</v>
      </c>
      <c r="FD219" s="1">
        <v>0</v>
      </c>
      <c r="FE219" s="1">
        <v>0</v>
      </c>
      <c r="FF219" s="1">
        <v>0</v>
      </c>
      <c r="FG219" s="1">
        <v>0</v>
      </c>
      <c r="FH219" s="1">
        <v>5</v>
      </c>
      <c r="FI219" s="1">
        <v>0</v>
      </c>
      <c r="FJ219" s="1">
        <v>19</v>
      </c>
      <c r="FK219" s="1">
        <v>10</v>
      </c>
      <c r="FL219" s="1">
        <v>0</v>
      </c>
      <c r="FM219" s="1">
        <v>75</v>
      </c>
      <c r="FN219" s="1">
        <v>3</v>
      </c>
      <c r="FO219" s="1">
        <v>2</v>
      </c>
      <c r="FP219" s="1">
        <v>87</v>
      </c>
      <c r="FQ219" s="1">
        <v>2</v>
      </c>
      <c r="FR219" s="1">
        <f>SUM(Tableau17[[#This Row],[2019-T1-ALEXANDRE Audric]:[2019-T1-MARIE Florie]])</f>
        <v>473</v>
      </c>
      <c r="FS219" s="1">
        <v>43</v>
      </c>
      <c r="FT219" s="1">
        <v>309</v>
      </c>
      <c r="FU219" s="1">
        <v>0</v>
      </c>
      <c r="FV219" s="1">
        <v>238</v>
      </c>
      <c r="FW219" s="1">
        <v>0</v>
      </c>
      <c r="FX219" s="1">
        <v>590</v>
      </c>
      <c r="GD219" s="1">
        <v>0</v>
      </c>
      <c r="GE219" s="1">
        <v>150</v>
      </c>
      <c r="GF219" s="1">
        <v>239</v>
      </c>
      <c r="GG219" s="1">
        <v>0</v>
      </c>
      <c r="GH219" s="1">
        <v>221</v>
      </c>
      <c r="GI219" s="1">
        <v>0</v>
      </c>
      <c r="GJ219" s="1">
        <v>610</v>
      </c>
      <c r="GP219" s="1">
        <v>0</v>
      </c>
      <c r="GQ219" s="1">
        <v>175</v>
      </c>
      <c r="GR219" s="1">
        <v>130</v>
      </c>
      <c r="GS219" s="1">
        <v>0</v>
      </c>
      <c r="GT219" s="1">
        <v>186</v>
      </c>
      <c r="GU219" s="1">
        <v>0</v>
      </c>
      <c r="GV219" s="1">
        <v>491</v>
      </c>
      <c r="GW219" s="1">
        <v>185</v>
      </c>
      <c r="GX219" s="1">
        <v>229</v>
      </c>
      <c r="GY219" s="1">
        <v>0</v>
      </c>
      <c r="GZ219" s="1">
        <v>0</v>
      </c>
      <c r="HA219" s="1">
        <v>0</v>
      </c>
      <c r="HB219" s="1">
        <v>414</v>
      </c>
      <c r="HC219" s="1">
        <v>242</v>
      </c>
      <c r="HD219" s="1">
        <v>148</v>
      </c>
      <c r="HE219" s="1">
        <v>134</v>
      </c>
      <c r="HF219" s="1">
        <v>234</v>
      </c>
      <c r="HG219" s="1">
        <v>4</v>
      </c>
      <c r="HH219" s="1">
        <v>762</v>
      </c>
      <c r="HI219" s="1">
        <v>288</v>
      </c>
      <c r="HJ219" s="1">
        <v>0</v>
      </c>
      <c r="HK219" s="1">
        <v>343</v>
      </c>
      <c r="HL219" s="1">
        <v>0</v>
      </c>
      <c r="HM219" s="1">
        <v>0</v>
      </c>
      <c r="HN219" s="1">
        <v>631</v>
      </c>
      <c r="HO219" s="1">
        <v>159</v>
      </c>
      <c r="HP219" s="1">
        <v>41</v>
      </c>
      <c r="HQ219" s="1">
        <v>87</v>
      </c>
      <c r="HR219" s="1">
        <v>173</v>
      </c>
      <c r="HS219" s="1">
        <v>36</v>
      </c>
      <c r="HT219" s="1">
        <v>496</v>
      </c>
      <c r="HU219" s="1">
        <v>70</v>
      </c>
      <c r="HV219" s="1">
        <v>161</v>
      </c>
      <c r="HW219" s="1">
        <v>24</v>
      </c>
      <c r="HX219" s="1">
        <v>158</v>
      </c>
      <c r="HY219" s="1">
        <v>0</v>
      </c>
      <c r="HZ219" s="1">
        <v>413</v>
      </c>
      <c r="IA219" s="1">
        <v>96</v>
      </c>
      <c r="IB219" s="1">
        <v>92</v>
      </c>
      <c r="IC219" s="1">
        <v>92</v>
      </c>
      <c r="ID219" s="1">
        <v>181</v>
      </c>
      <c r="IE219" s="1">
        <v>3</v>
      </c>
      <c r="IF219" s="1">
        <v>464</v>
      </c>
      <c r="IG219" s="1">
        <v>0</v>
      </c>
      <c r="IH219" s="1">
        <v>125</v>
      </c>
      <c r="II219" s="1">
        <v>178</v>
      </c>
      <c r="IJ219" s="1">
        <v>0</v>
      </c>
      <c r="IK219" s="1">
        <v>0</v>
      </c>
      <c r="IL219" s="1">
        <v>303</v>
      </c>
      <c r="IM219" s="26">
        <f>IFERROR(Tableau17[[#This Row],[LDIV]]/Tableau17[[#This Row],[Total général]],"")</f>
        <v>0</v>
      </c>
      <c r="IN219" s="26">
        <f>IFERROR(Tableau17[[#This Row],[LDVC]]/Tableau17[[#This Row],[Total général]],"")</f>
        <v>0</v>
      </c>
      <c r="IO219" s="26">
        <f>IFERROR(Tableau17[[#This Row],[LDVD]]/Tableau17[[#This Row],[Total général]],"")</f>
        <v>0.11622276029055691</v>
      </c>
      <c r="IP219" s="26">
        <f>IFERROR(Tableau17[[#This Row],[LDVG]]/Tableau17[[#This Row],[Total général]],"")</f>
        <v>9.6852300242130755E-3</v>
      </c>
      <c r="IQ219" s="26">
        <f>IFERROR(Tableau17[[#This Row],[LEXD]]/Tableau17[[#This Row],[Total général]],"")</f>
        <v>0</v>
      </c>
      <c r="IR219" s="26">
        <f>IFERROR(Tableau17[[#This Row],[LEXG]]/Tableau17[[#This Row],[Total général]],"")</f>
        <v>0</v>
      </c>
      <c r="IS219" s="26">
        <f>IFERROR(Tableau17[[#This Row],[LLR]]/Tableau17[[#This Row],[Total général]],"")</f>
        <v>0.27360774818401939</v>
      </c>
      <c r="IT219" s="26">
        <f>IFERROR(Tableau17[[#This Row],[LREM]]/Tableau17[[#This Row],[Total général]],"")</f>
        <v>5.8111380145278453E-2</v>
      </c>
      <c r="IU219" s="26">
        <f>IFERROR(Tableau17[[#This Row],[LRN]]/Tableau17[[#This Row],[Total général]],"")</f>
        <v>0.16949152542372881</v>
      </c>
      <c r="IV219" s="26">
        <f>IFERROR(Tableau17[[#This Row],[LUG]]/Tableau17[[#This Row],[Total général]],"")</f>
        <v>0.28813559322033899</v>
      </c>
      <c r="IW219" s="26">
        <f>IFERROR(Tableau17[[#This Row],[LVEC]]/Tableau17[[#This Row],[Total général]],"")</f>
        <v>8.4745762711864403E-2</v>
      </c>
      <c r="IX219" s="26">
        <f>IFERROR(Tableau17[[#This Row],[2008-T1-LCMD]]/Tableau17[[#This Row],[2008-T1-TOTAL]],"")</f>
        <v>5.5932203389830508E-2</v>
      </c>
      <c r="IY219" s="26">
        <f>IFERROR(Tableau17[[#This Row],[2008-T1-LDVD]]/Tableau17[[#This Row],[2008-T1-TOTAL]],"")</f>
        <v>0</v>
      </c>
      <c r="IZ219" s="26">
        <f>IFERROR(Tableau17[[#This Row],[2008-T1-LEXD]]/Tableau17[[#This Row],[2008-T1-TOTAL]],"")</f>
        <v>0</v>
      </c>
      <c r="JA219" s="26">
        <f>IFERROR(Tableau17[[#This Row],[2008-T1-LEXG]]/Tableau17[[#This Row],[2008-T1-TOTAL]],"")</f>
        <v>7.1186440677966104E-2</v>
      </c>
      <c r="JB219" s="26">
        <f>IFERROR(Tableau17[[#This Row],[2008-T1-LFN]]/Tableau17[[#This Row],[2008-T1-TOTAL]],"")</f>
        <v>7.2881355932203393E-2</v>
      </c>
      <c r="JC219" s="26">
        <f>IFERROR(Tableau17[[#This Row],[2008-T1-LMAJ]]/Tableau17[[#This Row],[2008-T1-TOTAL]],"")</f>
        <v>0.46779661016949153</v>
      </c>
      <c r="JD219" s="26">
        <f>IFERROR(Tableau17[[#This Row],[2008-T1-LUG]]/Tableau17[[#This Row],[2008-T1-TOTAL]],"")</f>
        <v>0.33220338983050846</v>
      </c>
      <c r="JE219" s="26" t="str">
        <f>IFERROR(Tableau17[[#This Row],[2008-T2-LFN]]/Tableau17[[#This Row],[2008-T2-TOTAL]],"")</f>
        <v/>
      </c>
      <c r="JF219" s="26" t="str">
        <f>IFERROR(Tableau17[[#This Row],[2008-T2-LGC]]/Tableau17[[#This Row],[2008-T2-TOTAL]],"")</f>
        <v/>
      </c>
      <c r="JG219" s="26" t="str">
        <f>IFERROR(Tableau17[[#This Row],[2008-T2-LMAJ]]/Tableau17[[#This Row],[2008-T2-TOTAL]],"")</f>
        <v/>
      </c>
      <c r="JH219" s="26" t="str">
        <f>IFERROR(Tableau17[[#This Row],[2008-T2-LUG]]/Tableau17[[#This Row],[2008-T2-TOTAL]],"")</f>
        <v/>
      </c>
      <c r="JI219" s="26">
        <f>IFERROR(Tableau17[[#This Row],[2014-T1-LDIV]]/Tableau17[[#This Row],[2014-T1-TOTAL]],"")</f>
        <v>0</v>
      </c>
      <c r="JJ219" s="26">
        <f>IFERROR(Tableau17[[#This Row],[2014-T1-LDVD]]/Tableau17[[#This Row],[2014-T1-TOTAL]],"")</f>
        <v>0</v>
      </c>
      <c r="JK219" s="26">
        <f>IFERROR(Tableau17[[#This Row],[2014-T1-LDVG]]/Tableau17[[#This Row],[2014-T1-TOTAL]],"")</f>
        <v>3.7704918032786888E-2</v>
      </c>
      <c r="JL219" s="26">
        <f>IFERROR(Tableau17[[#This Row],[2014-T1-LEXG]]/Tableau17[[#This Row],[2014-T1-TOTAL]],"")</f>
        <v>0</v>
      </c>
      <c r="JM219" s="26">
        <f>IFERROR(Tableau17[[#This Row],[2014-T1-LFG]]/Tableau17[[#This Row],[2014-T1-TOTAL]],"")</f>
        <v>0.18032786885245902</v>
      </c>
      <c r="JN219" s="26">
        <f>IFERROR(Tableau17[[#This Row],[2014-T1-LFN]]/Tableau17[[#This Row],[2014-T1-TOTAL]],"")</f>
        <v>0.24590163934426229</v>
      </c>
      <c r="JO219" s="26">
        <f>IFERROR(Tableau17[[#This Row],[2014-T1-LUD]]/Tableau17[[#This Row],[2014-T1-TOTAL]],"")</f>
        <v>0.3918032786885246</v>
      </c>
      <c r="JP219" s="26">
        <f>IFERROR(Tableau17[[#This Row],[2014-T1-LUG]]/Tableau17[[#This Row],[2014-T1-TOTAL]],"")</f>
        <v>0.14426229508196722</v>
      </c>
      <c r="JQ219" s="26" t="str">
        <f>IFERROR(Tableau17[[#This Row],[2014-T2-LFN]]/Tableau17[[#This Row],[2014-T2-TOTAL]],"")</f>
        <v/>
      </c>
      <c r="JR219" s="26" t="str">
        <f>IFERROR(Tableau17[[#This Row],[2014-T2-LUD]]/Tableau17[[#This Row],[2014-T2-TOTAL]],"")</f>
        <v/>
      </c>
      <c r="JS219" s="26" t="str">
        <f>IFERROR(Tableau17[[#This Row],[2014-T2-LUG]]/Tableau17[[#This Row],[2014-T2-TOTAL]],"")</f>
        <v/>
      </c>
      <c r="JT219" s="26">
        <f>IFERROR(Tableau17[[#This Row],[2015-T1-BC-DIV]]/Tableau17[[#This Row],[2015-T1-TOTAL]],"")</f>
        <v>0</v>
      </c>
      <c r="JU219" s="26">
        <f>IFERROR(Tableau17[[#This Row],[2015-T1-BC-DLF]]/Tableau17[[#This Row],[2015-T1-TOTAL]],"")</f>
        <v>1.6293279022403257E-2</v>
      </c>
      <c r="JV219" s="26">
        <f>IFERROR(Tableau17[[#This Row],[2015-T1-BC-DVD]]/Tableau17[[#This Row],[2015-T1-TOTAL]],"")</f>
        <v>0</v>
      </c>
      <c r="JW219" s="26">
        <f>IFERROR(Tableau17[[#This Row],[2015-T1-BC-DVG]]/Tableau17[[#This Row],[2015-T1-TOTAL]],"")</f>
        <v>0</v>
      </c>
      <c r="JX219" s="26">
        <f>IFERROR(Tableau17[[#This Row],[2015-T1-BC-FG]]/Tableau17[[#This Row],[2015-T1-TOTAL]],"")</f>
        <v>0.21792260692464357</v>
      </c>
      <c r="JY219" s="26">
        <f>IFERROR(Tableau17[[#This Row],[2015-T1-BC-FN]]/Tableau17[[#This Row],[2015-T1-TOTAL]],"")</f>
        <v>0.34012219959266804</v>
      </c>
      <c r="JZ219" s="26">
        <f>IFERROR(Tableau17[[#This Row],[2015-T1-BC-MDM]]/Tableau17[[#This Row],[2015-T1-TOTAL]],"")</f>
        <v>0</v>
      </c>
      <c r="KA219" s="26">
        <f>IFERROR(Tableau17[[#This Row],[2015-T1-BC-RDG]]/Tableau17[[#This Row],[2015-T1-TOTAL]],"")</f>
        <v>0</v>
      </c>
      <c r="KB219" s="26">
        <f>IFERROR(Tableau17[[#This Row],[2015-T1-BC-SOC]]/Tableau17[[#This Row],[2015-T1-TOTAL]],"")</f>
        <v>0</v>
      </c>
      <c r="KC219" s="26">
        <f>IFERROR(Tableau17[[#This Row],[2015-T1-BC-UD]]/Tableau17[[#This Row],[2015-T1-TOTAL]],"")</f>
        <v>0.26476578411405294</v>
      </c>
      <c r="KD219" s="26">
        <f>IFERROR(Tableau17[[#This Row],[2015-T1-BC-UG]]/Tableau17[[#This Row],[2015-T1-TOTAL]],"")</f>
        <v>0</v>
      </c>
      <c r="KE219" s="26">
        <f>IFERROR(Tableau17[[#This Row],[2015-T1-BC-VEC]]/Tableau17[[#This Row],[2015-T1-TOTAL]],"")</f>
        <v>0.16089613034623218</v>
      </c>
      <c r="KF219" s="26">
        <f>IFERROR(Tableau17[[#This Row],[2015-T2-BC-DVG]]/Tableau17[[#This Row],[2015-T2-TOTAL]],"")</f>
        <v>0</v>
      </c>
      <c r="KG219" s="26">
        <f>IFERROR(Tableau17[[#This Row],[2015-T2-BC-FN]]/Tableau17[[#This Row],[2015-T2-TOTAL]],"")</f>
        <v>0.4468599033816425</v>
      </c>
      <c r="KH219" s="26">
        <f>IFERROR(Tableau17[[#This Row],[2015-T2-BC-SOC]]/Tableau17[[#This Row],[2015-T2-TOTAL]],"")</f>
        <v>0</v>
      </c>
      <c r="KI219" s="26">
        <f>IFERROR(Tableau17[[#This Row],[2015-T2-BC-UD]]/Tableau17[[#This Row],[2015-T2-TOTAL]],"")</f>
        <v>0.5531400966183575</v>
      </c>
      <c r="KJ219" s="26">
        <f>IFERROR(Tableau17[[#This Row],[2015-T2-BC-UG]]/Tableau17[[#This Row],[2015-T2-TOTAL]],"")</f>
        <v>0</v>
      </c>
      <c r="KK219" s="26">
        <f>IFERROR(Tableau17[[#This Row],[2017 (L)-T1-COM]]/Tableau17[[#This Row],[2017 (L)-T1-TOTAL]],"")</f>
        <v>7.3275862068965511E-2</v>
      </c>
      <c r="KL219" s="26">
        <f>IFERROR(Tableau17[[#This Row],[2017 (L)-T1-DIV]]/Tableau17[[#This Row],[2017 (L)-T1-TOTAL]],"")</f>
        <v>6.4655172413793103E-3</v>
      </c>
      <c r="KM219" s="26">
        <f>IFERROR(Tableau17[[#This Row],[2017 (L)-T1-DLF]]/Tableau17[[#This Row],[2017 (L)-T1-TOTAL]],"")</f>
        <v>1.2931034482758621E-2</v>
      </c>
      <c r="KN219" s="26">
        <f>IFERROR(Tableau17[[#This Row],[2017 (L)-T1-DVD]]/Tableau17[[#This Row],[2017 (L)-T1-TOTAL]],"")</f>
        <v>0</v>
      </c>
      <c r="KO219" s="26">
        <f>IFERROR(Tableau17[[#This Row],[2017 (L)-T1-DVG]]/Tableau17[[#This Row],[2017 (L)-T1-TOTAL]],"")</f>
        <v>0</v>
      </c>
      <c r="KP219" s="26">
        <f>IFERROR(Tableau17[[#This Row],[2017 (L)-T1-ECO]]/Tableau17[[#This Row],[2017 (L)-T1-TOTAL]],"")</f>
        <v>9.2672413793103453E-2</v>
      </c>
      <c r="KQ219" s="26">
        <f>IFERROR(Tableau17[[#This Row],[2017 (L)-T1-EXD]]/Tableau17[[#This Row],[2017 (L)-T1-TOTAL]],"")</f>
        <v>2.1551724137931034E-3</v>
      </c>
      <c r="KR219" s="26">
        <f>IFERROR(Tableau17[[#This Row],[2017 (L)-T1-EXG]]/Tableau17[[#This Row],[2017 (L)-T1-TOTAL]],"")</f>
        <v>4.3103448275862068E-3</v>
      </c>
      <c r="KS219" s="26">
        <f>IFERROR(Tableau17[[#This Row],[2017 (L)-T1-FI]]/Tableau17[[#This Row],[2017 (L)-T1-TOTAL]],"")</f>
        <v>0.17241379310344829</v>
      </c>
      <c r="KT219" s="26">
        <f>IFERROR(Tableau17[[#This Row],[2017 (L)-T1-FN]]/Tableau17[[#This Row],[2017 (L)-T1-TOTAL]],"")</f>
        <v>0.19181034482758622</v>
      </c>
      <c r="KU219" s="26">
        <f>IFERROR(Tableau17[[#This Row],[2017 (L)-T1-LR]]/Tableau17[[#This Row],[2017 (L)-T1-TOTAL]],"")</f>
        <v>0.19827586206896552</v>
      </c>
      <c r="KV219" s="26">
        <f>IFERROR(Tableau17[[#This Row],[2017 (L)-T1-MDM]]/Tableau17[[#This Row],[2017 (L)-T1-TOTAL]],"")</f>
        <v>0</v>
      </c>
      <c r="KW219" s="26">
        <f>IFERROR(Tableau17[[#This Row],[2017 (L)-T1-RDG]]/Tableau17[[#This Row],[2017 (L)-T1-TOTAL]],"")</f>
        <v>0</v>
      </c>
      <c r="KX219" s="26">
        <f>IFERROR(Tableau17[[#This Row],[2017 (L)-T1-REG]]/Tableau17[[#This Row],[2017 (L)-T1-TOTAL]],"")</f>
        <v>0</v>
      </c>
      <c r="KY219" s="26">
        <f>IFERROR(Tableau17[[#This Row],[2017 (L)-T1-REM]]/Tableau17[[#This Row],[2017 (L)-T1-TOTAL]],"")</f>
        <v>0.19827586206896552</v>
      </c>
      <c r="KZ219" s="26">
        <f>IFERROR(Tableau17[[#This Row],[2017 (L)-T1-SOC]]/Tableau17[[#This Row],[2017 (L)-T1-TOTAL]],"")</f>
        <v>4.7413793103448273E-2</v>
      </c>
      <c r="LA219" s="26">
        <f>IFERROR(Tableau17[[#This Row],[2017 (L)-T1-UDI]]/Tableau17[[#This Row],[2017 (L)-T1-TOTAL]],"")</f>
        <v>0</v>
      </c>
      <c r="LB219" s="26">
        <f>IFERROR(Tableau17[[#This Row],[2017 (L)-T2-FI]]/Tableau17[[#This Row],[2017 (L)-T2-TOTAL]],"")</f>
        <v>0</v>
      </c>
      <c r="LC219" s="26">
        <f>IFERROR(Tableau17[[#This Row],[2017 (L)-T2-FN]]/Tableau17[[#This Row],[2017 (L)-T2-TOTAL]],"")</f>
        <v>0</v>
      </c>
      <c r="LD219" s="26">
        <f>IFERROR(Tableau17[[#This Row],[2017 (L)-T2-LR]]/Tableau17[[#This Row],[2017 (L)-T2-TOTAL]],"")</f>
        <v>0.41254125412541254</v>
      </c>
      <c r="LE219" s="26">
        <f>IFERROR(Tableau17[[#This Row],[2017 (L)-T2-MDM]]/Tableau17[[#This Row],[2017 (L)-T2-TOTAL]],"")</f>
        <v>0</v>
      </c>
      <c r="LF219" s="26">
        <f>IFERROR(Tableau17[[#This Row],[2017 (L)-T2-REM]]/Tableau17[[#This Row],[2017 (L)-T2-TOTAL]],"")</f>
        <v>0.58745874587458746</v>
      </c>
      <c r="LG219" s="26">
        <f>IFERROR(Tableau17[[#This Row],[2017-T1-ARTHAUD Nathalie]]/Tableau17[[#This Row],[2017-T1-TOTAL]],"")</f>
        <v>2.6246719160104987E-3</v>
      </c>
      <c r="LH219" s="26">
        <f>IFERROR(Tableau17[[#This Row],[2017-T1-ASSELINEAU Fran]]/Tableau17[[#This Row],[2017-T1-TOTAL]],"")</f>
        <v>5.2493438320209973E-3</v>
      </c>
      <c r="LI219" s="26">
        <f>IFERROR(Tableau17[[#This Row],[2017-T1-CHEMINADE Jacques]]/Tableau17[[#This Row],[2017-T1-TOTAL]],"")</f>
        <v>0</v>
      </c>
      <c r="LJ219" s="26">
        <f>IFERROR(Tableau17[[#This Row],[2017-T1-DUPONT-AIGNAN Nicolas]]/Tableau17[[#This Row],[2017-T1-TOTAL]],"")</f>
        <v>2.0997375328083989E-2</v>
      </c>
      <c r="LK219" s="26">
        <f>IFERROR(Tableau17[[#This Row],[2017-T1-FILLON Fran]]/Tableau17[[#This Row],[2017-T1-TOTAL]],"")</f>
        <v>0.1942257217847769</v>
      </c>
      <c r="LL219" s="26">
        <f>IFERROR(Tableau17[[#This Row],[2017-T1-HAMON Beno]]/Tableau17[[#This Row],[2017-T1-TOTAL]],"")</f>
        <v>4.8556430446194225E-2</v>
      </c>
      <c r="LM219" s="26">
        <f>IFERROR(Tableau17[[#This Row],[2017-T1-LASSALLE Jean]]/Tableau17[[#This Row],[2017-T1-TOTAL]],"")</f>
        <v>5.2493438320209973E-3</v>
      </c>
      <c r="LN219" s="26">
        <f>IFERROR(Tableau17[[#This Row],[2017-T1-LE PEN Marine]]/Tableau17[[#This Row],[2017-T1-TOTAL]],"")</f>
        <v>0.29133858267716534</v>
      </c>
      <c r="LO219" s="26">
        <f>IFERROR(Tableau17[[#This Row],[2017-T1-M Jean-Luc]]/Tableau17[[#This Row],[2017-T1-TOTAL]],"")</f>
        <v>0.25065616797900264</v>
      </c>
      <c r="LP219" s="26">
        <f>IFERROR(Tableau17[[#This Row],[2017-T1-MACRON Emmanuel]]/Tableau17[[#This Row],[2017-T1-TOTAL]],"")</f>
        <v>0.17585301837270342</v>
      </c>
      <c r="LQ219" s="26">
        <f>IFERROR(Tableau17[[#This Row],[2017-T1-POUTOU Philippe]]/Tableau17[[#This Row],[2017-T1-TOTAL]],"")</f>
        <v>5.2493438320209973E-3</v>
      </c>
      <c r="LR219" s="26">
        <f>IFERROR(Tableau17[[#This Row],[2017-T2-LE PEN Marine]]/Tableau17[[#This Row],[2017-T2-TOTAL]],"")</f>
        <v>0.45641838351822506</v>
      </c>
      <c r="LS219" s="26">
        <f>IFERROR(Tableau17[[#This Row],[2017-T2-MACRON Emmanuel]]/Tableau17[[#This Row],[2017-T2-TOTAL]],"")</f>
        <v>0.54358161648177494</v>
      </c>
      <c r="LT219" s="26">
        <f>IFERROR(Tableau17[[#This Row],[2019-T1-ALEXANDRE Audric]]/Tableau17[[#This Row],[2019-T1-TOTAL]],"")</f>
        <v>0</v>
      </c>
      <c r="LU219" s="26">
        <f>IFERROR(Tableau17[[#This Row],[2019-T1-ARTHAUD Nathalie]]/Tableau17[[#This Row],[2019-T1-TOTAL]],"")</f>
        <v>8.4566596194503175E-3</v>
      </c>
      <c r="LV219" s="26">
        <f>IFERROR(Tableau17[[#This Row],[2019-T1-ASSELINEAU François]]/Tableau17[[#This Row],[2019-T1-TOTAL]],"")</f>
        <v>6.3424947145877377E-3</v>
      </c>
      <c r="LW219" s="26">
        <f>IFERROR(Tableau17[[#This Row],[2019-T1-AUBRY Manon]]/Tableau17[[#This Row],[2019-T1-TOTAL]],"")</f>
        <v>5.7082452431289642E-2</v>
      </c>
      <c r="LX219" s="26">
        <f>IFERROR(Tableau17[[#This Row],[2019-T1-AZERGUI Nagib]]/Tableau17[[#This Row],[2019-T1-TOTAL]],"")</f>
        <v>0</v>
      </c>
      <c r="LY219" s="26">
        <f>IFERROR(Tableau17[[#This Row],[2019-T1-BARDELLA Jordan]]/Tableau17[[#This Row],[2019-T1-TOTAL]],"")</f>
        <v>0.30866807610993657</v>
      </c>
      <c r="LZ219" s="26">
        <f>IFERROR(Tableau17[[#This Row],[2019-T1-BELLAMY François-Xavier]]/Tableau17[[#This Row],[2019-T1-TOTAL]],"")</f>
        <v>8.0338266384778007E-2</v>
      </c>
      <c r="MA219" s="26">
        <f>IFERROR(Tableau17[[#This Row],[2019-T1-BIDOU Olivier]]/Tableau17[[#This Row],[2019-T1-TOTAL]],"")</f>
        <v>2.1141649048625794E-3</v>
      </c>
      <c r="MB219" s="26">
        <f>IFERROR(Tableau17[[#This Row],[2019-T1-BOURG Dominique]]/Tableau17[[#This Row],[2019-T1-TOTAL]],"")</f>
        <v>2.748414376321353E-2</v>
      </c>
      <c r="MC219" s="26">
        <f>IFERROR(Tableau17[[#This Row],[2019-T1-BROSSAT Ian]]/Tableau17[[#This Row],[2019-T1-TOTAL]],"")</f>
        <v>8.0338266384778007E-2</v>
      </c>
      <c r="MD219" s="26">
        <f>IFERROR(Tableau17[[#This Row],[2019-T1-CAILLAUD Sophie]]/Tableau17[[#This Row],[2019-T1-TOTAL]],"")</f>
        <v>0</v>
      </c>
      <c r="ME219" s="26">
        <f>IFERROR(Tableau17[[#This Row],[2019-T1-CAMUS Renaud]]/Tableau17[[#This Row],[2019-T1-TOTAL]],"")</f>
        <v>0</v>
      </c>
      <c r="MF219" s="26">
        <f>IFERROR(Tableau17[[#This Row],[2019-T1-CHALENÇON Christophe]]/Tableau17[[#This Row],[2019-T1-TOTAL]],"")</f>
        <v>0</v>
      </c>
      <c r="MG219" s="26">
        <f>IFERROR(Tableau17[[#This Row],[2019-T1-CORBET Cathy Denise Ginette]]/Tableau17[[#This Row],[2019-T1-TOTAL]],"")</f>
        <v>0</v>
      </c>
      <c r="MH219" s="26">
        <f>IFERROR(Tableau17[[#This Row],[2019-T1-DE PREVOISIN Robert]]/Tableau17[[#This Row],[2019-T1-TOTAL]],"")</f>
        <v>0</v>
      </c>
      <c r="MI219" s="26">
        <f>IFERROR(Tableau17[[#This Row],[2019-T1-DELFEL Thérèse]]/Tableau17[[#This Row],[2019-T1-TOTAL]],"")</f>
        <v>0</v>
      </c>
      <c r="MJ219" s="26">
        <f>IFERROR(Tableau17[[#This Row],[2019-T1-DIEUMEGARD Pierre]]/Tableau17[[#This Row],[2019-T1-TOTAL]],"")</f>
        <v>0</v>
      </c>
      <c r="MK219" s="26">
        <f>IFERROR(Tableau17[[#This Row],[2019-T1-DUPONT-AIGNAN Nicolas]]/Tableau17[[#This Row],[2019-T1-TOTAL]],"")</f>
        <v>1.0570824524312896E-2</v>
      </c>
      <c r="ML219" s="26">
        <f>IFERROR(Tableau17[[#This Row],[2019-T1-GERNIGON Yves]]/Tableau17[[#This Row],[2019-T1-TOTAL]],"")</f>
        <v>0</v>
      </c>
      <c r="MM219" s="26">
        <f>IFERROR(Tableau17[[#This Row],[2019-T1-GLUCKSMANN Raphaël]]/Tableau17[[#This Row],[2019-T1-TOTAL]],"")</f>
        <v>4.0169133192389003E-2</v>
      </c>
      <c r="MN219" s="26">
        <f>IFERROR(Tableau17[[#This Row],[2019-T1-HAMON Benoît]]/Tableau17[[#This Row],[2019-T1-TOTAL]],"")</f>
        <v>2.1141649048625793E-2</v>
      </c>
      <c r="MO219" s="26">
        <f>IFERROR(Tableau17[[#This Row],[2019-T1-HELGEN Gilles]]/Tableau17[[#This Row],[2019-T1-TOTAL]],"")</f>
        <v>0</v>
      </c>
      <c r="MP219" s="26">
        <f>IFERROR(Tableau17[[#This Row],[2019-T1-JADOT Yannick]]/Tableau17[[#This Row],[2019-T1-TOTAL]],"")</f>
        <v>0.15856236786469344</v>
      </c>
      <c r="MQ219" s="26">
        <f>IFERROR(Tableau17[[#This Row],[2019-T1-LAGARDE Jean-Christophe]]/Tableau17[[#This Row],[2019-T1-TOTAL]],"")</f>
        <v>6.3424947145877377E-3</v>
      </c>
      <c r="MR219" s="26">
        <f>IFERROR(Tableau17[[#This Row],[2019-T1-LALANNE Francis]]/Tableau17[[#This Row],[2019-T1-TOTAL]],"")</f>
        <v>4.2283298097251587E-3</v>
      </c>
      <c r="MS219" s="26">
        <f>IFERROR(Tableau17[[#This Row],[2019-T1-LOISEAU Nathalie]]/Tableau17[[#This Row],[2019-T1-TOTAL]],"")</f>
        <v>0.1839323467230444</v>
      </c>
      <c r="MT219" s="26">
        <f>IFERROR(Tableau17[[#This Row],[2019-T1-MARIE Florie]]/Tableau17[[#This Row],[2019-T1-TOTAL]],"")</f>
        <v>4.2283298097251587E-3</v>
      </c>
      <c r="MU219" s="26">
        <f>IFERROR(Tableau17[[#This Row],[2008-T1-MACROEXTRDROITE]]/Tableau17[[#This Row],[2008-T1-MACROTOTALE]],"")</f>
        <v>7.2881355932203393E-2</v>
      </c>
      <c r="MV219" s="26">
        <f>IFERROR(Tableau17[[#This Row],[2008-T1-MACRODROITE]]/Tableau17[[#This Row],[2008-T1-MACROTOTALE]],"")</f>
        <v>0.52372881355932199</v>
      </c>
      <c r="MW219" s="26">
        <f>IFERROR(Tableau17[[#This Row],[2008-T1-MACROCENTRE]]/Tableau17[[#This Row],[2008-T1-MACROTOTALE]],"")</f>
        <v>0</v>
      </c>
      <c r="MX219" s="26">
        <f>IFERROR(Tableau17[[#This Row],[2008-T1-MACROGAUCHE]]/Tableau17[[#This Row],[2008-T1-MACROTOTALE]],"")</f>
        <v>0.4033898305084746</v>
      </c>
      <c r="MY219" s="26">
        <f>IFERROR(Tableau17[[#This Row],[2008-T1-MACROAUTRE]]/Tableau17[[#This Row],[2008-T1-MACROTOTALE]],"")</f>
        <v>0</v>
      </c>
      <c r="MZ219" s="26" t="str">
        <f>IFERROR(Tableau17[[#This Row],[2008-T2-MACROEXTRDROITE]]/Tableau17[[#This Row],[2008-T2-MACROTOTALE]],"")</f>
        <v/>
      </c>
      <c r="NA219" s="26" t="str">
        <f>IFERROR(Tableau17[[#This Row],[2008-T2-MACRODROITE]]/Tableau17[[#This Row],[2008-T2-MACROTOTALE]],"")</f>
        <v/>
      </c>
      <c r="NB219" s="26" t="str">
        <f>IFERROR(Tableau17[[#This Row],[2008-T2-MACROCENTRE]]/Tableau17[[#This Row],[2008-T2-MACROTOTALE]],"")</f>
        <v/>
      </c>
      <c r="NC219" s="26" t="str">
        <f>IFERROR(Tableau17[[#This Row],[2008-T2-MACROGAUCHE]]/Tableau17[[#This Row],[2008-T2-MACROTOTALE]],"")</f>
        <v/>
      </c>
      <c r="ND219" s="26" t="str">
        <f>IFERROR(Tableau17[[#This Row],[2008-T2-MACROAUTRE]]/Tableau17[[#This Row],[2008-T2-MACROTOTALE]],"")</f>
        <v/>
      </c>
      <c r="NE219" s="26">
        <f>IFERROR(Tableau17[[#This Row],[2014-T1-MACROEXTRDROITE]]/Tableau17[[#This Row],[2014-T1-MACROTOTALE]],"")</f>
        <v>0.24590163934426229</v>
      </c>
      <c r="NF219" s="26">
        <f>IFERROR(Tableau17[[#This Row],[2014-T1-MACRODROITE]]/Tableau17[[#This Row],[2014-T1-MACROTOTALE]],"")</f>
        <v>0.3918032786885246</v>
      </c>
      <c r="NG219" s="26">
        <f>IFERROR(Tableau17[[#This Row],[2014-T1-MACROCENTRE]]/Tableau17[[#This Row],[2014-T1-MACROTOTALE]],"")</f>
        <v>0</v>
      </c>
      <c r="NH219" s="26">
        <f>IFERROR(Tableau17[[#This Row],[2014-T1-MACROGAUCHE]]/Tableau17[[#This Row],[2014-T1-MACROTOTALE]],"")</f>
        <v>0.36229508196721311</v>
      </c>
      <c r="NI219" s="26">
        <f>IFERROR(Tableau17[[#This Row],[2014-T1-MACROAUTRE]]/Tableau17[[#This Row],[2014-T1-MACROTOTALE]],"")</f>
        <v>0</v>
      </c>
      <c r="NJ219" s="26" t="str">
        <f>IFERROR(Tableau17[[#This Row],[2014-T2-MACROEXTRDROITE]]/Tableau17[[#This Row],[2014-T2-MACROTOTALE]],"")</f>
        <v/>
      </c>
      <c r="NK219" s="26" t="str">
        <f>IFERROR(Tableau17[[#This Row],[2014-T2-MACRODROITE]]/Tableau17[[#This Row],[2014-T2-MACROTOTALE]],"")</f>
        <v/>
      </c>
      <c r="NL219" s="26" t="str">
        <f>IFERROR(Tableau17[[#This Row],[2014-T2-MACROCENTRE]]/Tableau17[[#This Row],[2014-T2-MACROTOTALE]],"")</f>
        <v/>
      </c>
      <c r="NM219" s="26" t="str">
        <f>IFERROR(Tableau17[[#This Row],[2014-T2-MACROGAUCHE]]/Tableau17[[#This Row],[2014-T2-MACROTOTALE]],"")</f>
        <v/>
      </c>
      <c r="NN219" s="26" t="str">
        <f>IFERROR(Tableau17[[#This Row],[2014-T2-MACROAUTRE]]/Tableau17[[#This Row],[2014-T2-MACROTOTALE]],"")</f>
        <v/>
      </c>
      <c r="NO219" s="26">
        <f>IFERROR( Tableau17[[#This Row],[2015-T1-MACROEXTRDROITE]]/Tableau17[[#This Row],[2015-T1-MACROTOTALE]],"")</f>
        <v>0.35641547861507128</v>
      </c>
      <c r="NP219" s="26">
        <f>IFERROR(Tableau17[[#This Row],[2015-T1-MACRODROITE]]/Tableau17[[#This Row],[2015-T1-MACROTOTALE]],"")</f>
        <v>0.26476578411405294</v>
      </c>
      <c r="NQ219" s="26">
        <f>IFERROR(Tableau17[[#This Row],[2015-T1-MACROCENTRE]]/Tableau17[[#This Row],[2015-T1-MACROTOTALE]],"")</f>
        <v>0</v>
      </c>
      <c r="NR219" s="26">
        <f>IFERROR(Tableau17[[#This Row],[2015-T1-MACROGAUCHE]]/Tableau17[[#This Row],[2015-T1-MACROTOTALE]],"")</f>
        <v>0.37881873727087578</v>
      </c>
      <c r="NS219" s="26">
        <f>IFERROR(Tableau17[[#This Row],[2015-T1-MACROAUTRE]]/Tableau17[[#This Row],[2015-T1-MACROTOTALE]],"")</f>
        <v>0</v>
      </c>
      <c r="NT219" s="26">
        <f>IFERROR(Tableau17[[#This Row],[2015-T2-MACROEXTRDROITE]]/Tableau17[[#This Row],[2015-T2-MACROTOTALE]],"")</f>
        <v>0.4468599033816425</v>
      </c>
      <c r="NU219" s="26">
        <f>IFERROR(Tableau17[[#This Row],[2015-T2-MACRODROITE]]/Tableau17[[#This Row],[2015-T2-MACROTOTALE]],"")</f>
        <v>0.5531400966183575</v>
      </c>
      <c r="NV219" s="26">
        <f>IFERROR(Tableau17[[#This Row],[2015-T2-MACROCENTRE]]/Tableau17[[#This Row],[2015-T2-MACROTOTALE]],"")</f>
        <v>0</v>
      </c>
      <c r="NW219" s="26">
        <f>IFERROR(Tableau17[[#This Row],[2015-T2-MACROGAUCHE]]/Tableau17[[#This Row],[2015-T2-MACROTOTALE]],"")</f>
        <v>0</v>
      </c>
      <c r="NX219" s="26">
        <f>IFERROR(Tableau17[[#This Row],[2015-T2-MACROAUTRE]]/Tableau17[[#This Row],[2015-T2-MACROTOTALE]],"")</f>
        <v>0</v>
      </c>
      <c r="NY219" s="26">
        <f>IFERROR(Tableau17[[#This Row],[2017-T1-MACROEXTRDROITE]]/Tableau17[[#This Row],[2017-T1-MACROTOTALE]],"")</f>
        <v>0.31758530183727035</v>
      </c>
      <c r="NZ219" s="26">
        <f>IFERROR(Tableau17[[#This Row],[2017-T1-MACRODROITE]]/Tableau17[[#This Row],[2017-T1-MACROTOTALE]],"")</f>
        <v>0.1942257217847769</v>
      </c>
      <c r="OA219" s="26">
        <f>IFERROR(Tableau17[[#This Row],[2017-T1-MACROCENTRE]]/Tableau17[[#This Row],[2017-T1-MACROTOTALE]],"")</f>
        <v>0.17585301837270342</v>
      </c>
      <c r="OB219" s="26">
        <f>IFERROR(Tableau17[[#This Row],[2017-T1-MACROGAUCHE]]/Tableau17[[#This Row],[2017-T1-MACROTOTALE]],"")</f>
        <v>0.30708661417322836</v>
      </c>
      <c r="OC219" s="26">
        <f>IFERROR(Tableau17[[#This Row],[2017-T1-MACROAUTRE]]/Tableau17[[#This Row],[2017-T1-MACROTOTALE]],"")</f>
        <v>5.2493438320209973E-3</v>
      </c>
      <c r="OD219" s="26">
        <f>IFERROR(Tableau17[[#This Row],[2017-T2-MACROEXTRDROITE]]/Tableau17[[#This Row],[2017-T2-MACROTOTALE]],"")</f>
        <v>0.45641838351822506</v>
      </c>
      <c r="OE219" s="26">
        <f>IFERROR(Tableau17[[#This Row],[2017-T2-MACRODROITE]]/Tableau17[[#This Row],[2017-T2-MACROTOTALE]],"")</f>
        <v>0</v>
      </c>
      <c r="OF219" s="26">
        <f>IFERROR(Tableau17[[#This Row],[2017-T2-MACROCENTRE]]/Tableau17[[#This Row],[2017-T2-MACROTOTALE]],"")</f>
        <v>0.54358161648177494</v>
      </c>
      <c r="OG219" s="26">
        <f>IFERROR(Tableau17[[#This Row],[2017-T2-MACROGAUCHE]]/Tableau17[[#This Row],[2017-T2-MACROTOTALE]],"")</f>
        <v>0</v>
      </c>
      <c r="OH219" s="26">
        <f>IFERROR(Tableau17[[#This Row],[2017-T2-MACROAUTRE]]/Tableau17[[#This Row],[2017-T2-MACROTOTALE]],"")</f>
        <v>0</v>
      </c>
      <c r="OI219" s="26">
        <f>IFERROR(Tableau17[[#This Row],[2019-T1-MACROEXTRDROITE]]/Tableau17[[#This Row],[2019-T1-MACROTOTALE]],"")</f>
        <v>0.32056451612903225</v>
      </c>
      <c r="OJ219" s="26">
        <f>IFERROR(Tableau17[[#This Row],[2019-T1-MACRODROITE]]/Tableau17[[#This Row],[2019-T1-MACROTOTALE]],"")</f>
        <v>8.2661290322580641E-2</v>
      </c>
      <c r="OK219" s="26">
        <f>IFERROR(Tableau17[[#This Row],[2019-T1-MACROCENTRE]]/Tableau17[[#This Row],[2019-T1-MACROTOTALE]],"")</f>
        <v>0.17540322580645162</v>
      </c>
      <c r="OL219" s="26">
        <f>IFERROR(Tableau17[[#This Row],[2019-T1-MACROGAUCHE]]/Tableau17[[#This Row],[2019-T1-MACROTOTALE]],"")</f>
        <v>0.34879032258064518</v>
      </c>
      <c r="OM219" s="26">
        <f>IFERROR(Tableau17[[#This Row],[2019-T1-MACROAUTRE]]/Tableau17[[#This Row],[2019-T1-MACROTOTALE]],"")</f>
        <v>7.2580645161290328E-2</v>
      </c>
      <c r="ON219" s="26">
        <f>IFERROR(Tableau17[[#This Row],[2020-T1-MACROEXTRDROITE]]/Tableau17[[#This Row],[2020-T1-MACROTOTALE]],"")</f>
        <v>0.16949152542372881</v>
      </c>
      <c r="OO219" s="26">
        <f>IFERROR(Tableau17[[#This Row],[2020-T1-MACRODROITE]]/Tableau17[[#This Row],[2020-T1-MACROTOTALE]],"")</f>
        <v>0.38983050847457629</v>
      </c>
      <c r="OP219" s="26">
        <f>IFERROR(Tableau17[[#This Row],[2020-T1-MACROCENTRE]]/Tableau17[[#This Row],[2020-T1-MACROTOTALE]],"")</f>
        <v>5.8111380145278453E-2</v>
      </c>
      <c r="OQ219" s="26">
        <f>IFERROR(Tableau17[[#This Row],[2020-T1-MACROGAUCHE]]/Tableau17[[#This Row],[2020-T1-MACROTOTALE]],"")</f>
        <v>0.38256658595641646</v>
      </c>
      <c r="OR219" s="26">
        <f>IFERROR(Tableau17[[#This Row],[2020-T1-MACROAUTRE]]/Tableau17[[#This Row],[2020-T1-MACROTOTALE]],"")</f>
        <v>0</v>
      </c>
      <c r="OS219" s="26">
        <f>IFERROR(Tableau17[[#This Row],[2017 (L)-T1-MACROEXTRDROITE]]/Tableau17[[#This Row],[2017 (L)-T1-MACROTOTALE]],"")</f>
        <v>0.20689655172413793</v>
      </c>
      <c r="OT219" s="26">
        <f>IFERROR(Tableau17[[#This Row],[2017 (L)-T1-MACRODROITE]]/Tableau17[[#This Row],[2017 (L)-T1-MACROTOTALE]],"")</f>
        <v>0.19827586206896552</v>
      </c>
      <c r="OU219" s="26">
        <f>IFERROR(Tableau17[[#This Row],[2017 (L)-T1-MACROCENTRE]]/Tableau17[[#This Row],[2017 (L)-T1-MACROTOTALE]],"")</f>
        <v>0.19827586206896552</v>
      </c>
      <c r="OV219" s="26">
        <f>IFERROR(Tableau17[[#This Row],[2017 (L)-T1-MACROGAUCHE]]/Tableau17[[#This Row],[2017 (L)-T1-MACROTOTALE]],"")</f>
        <v>0.39008620689655171</v>
      </c>
      <c r="OW219" s="26">
        <f>IFERROR(Tableau17[[#This Row],[2017 (L)-T1-MACROAUTRE]]/Tableau17[[#This Row],[2017 (L)-T1-MACROTOTALE]],"")</f>
        <v>6.4655172413793103E-3</v>
      </c>
      <c r="OX219" s="26">
        <f>IFERROR(Tableau17[[#This Row],[2017 (L)-T2-MACROEXTRDROITE]]/Tableau17[[#This Row],[2017 (L)-T2-MACROTOTALE]],"")</f>
        <v>0</v>
      </c>
      <c r="OY219" s="26">
        <f>IFERROR(Tableau17[[#This Row],[2017 (L)-T2-MACRODROITE]]/Tableau17[[#This Row],[2017 (L)-T2-MACROTOTALE]],"")</f>
        <v>0.41254125412541254</v>
      </c>
      <c r="OZ219" s="26">
        <f>IFERROR(Tableau17[[#This Row],[2017 (L)-T2-MACROCENTRE]]/Tableau17[[#This Row],[2017 (L)-T2-MACROTOTALE]],"")</f>
        <v>0.58745874587458746</v>
      </c>
      <c r="PA219" s="26">
        <f>IFERROR(Tableau17[[#This Row],[2017 (L)-T2-MACROGAUCHE]]/Tableau17[[#This Row],[2017 (L)-T2-MACROTOTALE]],"")</f>
        <v>0</v>
      </c>
      <c r="PB219" s="26">
        <f>IFERROR(Tableau17[[#This Row],[2017 (L)-T2-MACROAUTRE]]/Tableau17[[#This Row],[2017 (L)-T2-MACROTOTALE]],"")</f>
        <v>0</v>
      </c>
      <c r="PC219" s="26">
        <f>IFERROR(Tableau17[[#This Row],[2008_T1_PROCUS]]/Tableau17[[#This Row],[2008_T1_INSCRITS]],0)</f>
        <v>1.6129032258064516E-2</v>
      </c>
      <c r="PD219" s="26">
        <f>IFERROR(Tableau17[[#This Row],[2008_T2_PROCUS]]/Tableau17[[#This Row],[2008_T2_INSCRITS]],0)</f>
        <v>0</v>
      </c>
      <c r="PE219" s="26">
        <f>Tableau17[[#This Row],[2014_T1_PROCUS]]/Tableau17[[#This Row],[2014_T1_INSCRITS]]</f>
        <v>1.0784313725490196E-2</v>
      </c>
      <c r="PF219" s="26">
        <f>IFERROR(Tableau17[[#This Row],[2014_T2_PROCUS]]/Tableau17[[#This Row],[2014_T2_INSCRITS]],0)</f>
        <v>0</v>
      </c>
    </row>
    <row r="220" spans="1:422" hidden="1" x14ac:dyDescent="0.2">
      <c r="A220" s="1">
        <v>4</v>
      </c>
      <c r="B220" s="1" t="s">
        <v>326</v>
      </c>
      <c r="C220" s="1" t="s">
        <v>332</v>
      </c>
      <c r="D220" s="1" t="s">
        <v>332</v>
      </c>
      <c r="E220" s="1">
        <v>661</v>
      </c>
      <c r="F220" s="1">
        <v>5.3813630000000003</v>
      </c>
      <c r="G220" s="1">
        <v>43.284081</v>
      </c>
      <c r="H220" s="3">
        <v>641</v>
      </c>
      <c r="I220" s="3">
        <v>71</v>
      </c>
      <c r="L220" s="1">
        <v>19</v>
      </c>
      <c r="M220" s="1">
        <v>8</v>
      </c>
      <c r="P220" s="1">
        <v>61</v>
      </c>
      <c r="Q220" s="1">
        <v>23</v>
      </c>
      <c r="R220" s="1">
        <v>29</v>
      </c>
      <c r="S220" s="1">
        <v>66</v>
      </c>
      <c r="T220" s="1">
        <v>37</v>
      </c>
      <c r="U220" s="1">
        <v>243</v>
      </c>
      <c r="V220" s="1">
        <v>846</v>
      </c>
      <c r="W220" s="1">
        <v>419</v>
      </c>
      <c r="X220" s="1">
        <v>9</v>
      </c>
      <c r="Y220" s="2">
        <v>0.49527187</v>
      </c>
      <c r="AB220" s="1">
        <v>0</v>
      </c>
      <c r="AD220" s="1">
        <v>641</v>
      </c>
      <c r="AE220" s="1">
        <v>246</v>
      </c>
      <c r="AF220" s="2">
        <v>0.38377535000000002</v>
      </c>
      <c r="AG220" s="1">
        <f t="shared" si="3"/>
        <v>71</v>
      </c>
      <c r="AH220" s="1">
        <v>861</v>
      </c>
      <c r="AI220" s="1">
        <v>495</v>
      </c>
      <c r="AJ220" s="1">
        <v>12</v>
      </c>
      <c r="AK220" s="2">
        <v>0.57491289000000001</v>
      </c>
      <c r="AN220" s="1">
        <v>0</v>
      </c>
      <c r="AP220" s="1">
        <v>664</v>
      </c>
      <c r="AQ220" s="1">
        <v>294</v>
      </c>
      <c r="AR220" s="2">
        <v>0.44277107999999998</v>
      </c>
      <c r="AS220" s="1">
        <v>664</v>
      </c>
      <c r="AT220" s="1">
        <v>277</v>
      </c>
      <c r="AU220" s="2">
        <v>0.41716867000000002</v>
      </c>
      <c r="AV220" s="1">
        <v>641</v>
      </c>
      <c r="AW220" s="1">
        <v>340</v>
      </c>
      <c r="AX220" s="2">
        <v>0.53042122000000003</v>
      </c>
      <c r="AY220" s="1">
        <v>641</v>
      </c>
      <c r="AZ220" s="1">
        <v>274</v>
      </c>
      <c r="BA220" s="2">
        <v>0.42745709999999998</v>
      </c>
      <c r="BB220" s="1">
        <v>641</v>
      </c>
      <c r="BC220" s="1">
        <v>484</v>
      </c>
      <c r="BD220" s="2">
        <v>0.75507020000000002</v>
      </c>
      <c r="BE220" s="1">
        <v>640</v>
      </c>
      <c r="BF220" s="1">
        <v>460</v>
      </c>
      <c r="BG220" s="2">
        <v>0.71875</v>
      </c>
      <c r="BH220" s="1">
        <v>613</v>
      </c>
      <c r="BI220" s="1">
        <v>306</v>
      </c>
      <c r="BJ220" s="2">
        <v>0.49918434</v>
      </c>
      <c r="BK220" s="1">
        <v>54</v>
      </c>
      <c r="BN220" s="1">
        <v>29</v>
      </c>
      <c r="BO220" s="1">
        <v>27</v>
      </c>
      <c r="BP220" s="1">
        <v>230</v>
      </c>
      <c r="BQ220" s="1">
        <v>145</v>
      </c>
      <c r="BR220" s="1">
        <v>485</v>
      </c>
      <c r="BZ220" s="1">
        <v>21</v>
      </c>
      <c r="CB220" s="1">
        <v>31</v>
      </c>
      <c r="CC220" s="1">
        <v>64</v>
      </c>
      <c r="CD220" s="1">
        <v>200</v>
      </c>
      <c r="CE220" s="1">
        <v>91</v>
      </c>
      <c r="CF220" s="1">
        <v>407</v>
      </c>
      <c r="CL220" s="1">
        <v>5</v>
      </c>
      <c r="CM220" s="1">
        <v>3</v>
      </c>
      <c r="CO220" s="1">
        <v>25</v>
      </c>
      <c r="CP220" s="1">
        <v>77</v>
      </c>
      <c r="CQ220" s="1">
        <v>17</v>
      </c>
      <c r="CT220" s="1">
        <v>95</v>
      </c>
      <c r="CU220" s="1">
        <v>63</v>
      </c>
      <c r="CW220" s="1">
        <v>285</v>
      </c>
      <c r="CY220" s="1">
        <v>83</v>
      </c>
      <c r="DA220" s="1">
        <v>175</v>
      </c>
      <c r="DC220" s="1">
        <v>258</v>
      </c>
      <c r="DD220" s="1">
        <v>5</v>
      </c>
      <c r="DE220" s="1">
        <v>5</v>
      </c>
      <c r="DF220" s="1">
        <v>1</v>
      </c>
      <c r="DG220" s="1">
        <v>9</v>
      </c>
      <c r="DH220" s="1">
        <v>2</v>
      </c>
      <c r="DI220" s="1">
        <v>30</v>
      </c>
      <c r="DK220" s="1">
        <v>3</v>
      </c>
      <c r="DL220" s="1">
        <v>47</v>
      </c>
      <c r="DN220" s="1">
        <v>59</v>
      </c>
      <c r="DP220" s="1">
        <v>1</v>
      </c>
      <c r="DQ220" s="1">
        <v>0</v>
      </c>
      <c r="DR220" s="1">
        <v>134</v>
      </c>
      <c r="DU220" s="1">
        <v>296</v>
      </c>
      <c r="DV220" s="1">
        <v>103</v>
      </c>
      <c r="DZ220" s="1">
        <v>135</v>
      </c>
      <c r="EA220" s="1">
        <v>238</v>
      </c>
      <c r="EB220" s="1">
        <v>2</v>
      </c>
      <c r="EC220" s="1">
        <v>3</v>
      </c>
      <c r="ED220" s="1">
        <v>1</v>
      </c>
      <c r="EE220" s="1">
        <v>6</v>
      </c>
      <c r="EF220" s="1">
        <v>132</v>
      </c>
      <c r="EG220" s="1">
        <v>33</v>
      </c>
      <c r="EH220" s="1">
        <v>1</v>
      </c>
      <c r="EI220" s="1">
        <v>68</v>
      </c>
      <c r="EJ220" s="1">
        <v>84</v>
      </c>
      <c r="EK220" s="1">
        <v>138</v>
      </c>
      <c r="EL220" s="1">
        <v>7</v>
      </c>
      <c r="EM220" s="1">
        <v>475</v>
      </c>
      <c r="EN220" s="1">
        <v>97</v>
      </c>
      <c r="EO220" s="1">
        <v>324</v>
      </c>
      <c r="EP220" s="1">
        <v>421</v>
      </c>
      <c r="EQ220" s="1">
        <v>0</v>
      </c>
      <c r="ER220" s="1">
        <v>0</v>
      </c>
      <c r="ES220" s="1">
        <v>4</v>
      </c>
      <c r="ET220" s="1">
        <v>14</v>
      </c>
      <c r="EU220" s="1">
        <v>0</v>
      </c>
      <c r="EV220" s="1">
        <v>51</v>
      </c>
      <c r="EW220" s="1">
        <v>30</v>
      </c>
      <c r="EX220" s="1">
        <v>0</v>
      </c>
      <c r="EY220" s="1">
        <v>6</v>
      </c>
      <c r="EZ220" s="1">
        <v>11</v>
      </c>
      <c r="FA220" s="1">
        <v>0</v>
      </c>
      <c r="FB220" s="1">
        <v>0</v>
      </c>
      <c r="FC220" s="1">
        <v>0</v>
      </c>
      <c r="FD220" s="1">
        <v>0</v>
      </c>
      <c r="FE220" s="1">
        <v>0</v>
      </c>
      <c r="FF220" s="1">
        <v>0</v>
      </c>
      <c r="FG220" s="1">
        <v>0</v>
      </c>
      <c r="FH220" s="1">
        <v>4</v>
      </c>
      <c r="FI220" s="1">
        <v>0</v>
      </c>
      <c r="FJ220" s="1">
        <v>23</v>
      </c>
      <c r="FK220" s="1">
        <v>13</v>
      </c>
      <c r="FL220" s="1">
        <v>0</v>
      </c>
      <c r="FM220" s="1">
        <v>64</v>
      </c>
      <c r="FN220" s="1">
        <v>5</v>
      </c>
      <c r="FO220" s="1">
        <v>1</v>
      </c>
      <c r="FP220" s="1">
        <v>67</v>
      </c>
      <c r="FQ220" s="1">
        <v>1</v>
      </c>
      <c r="FR220" s="1">
        <f>SUM(Tableau17[[#This Row],[2019-T1-ALEXANDRE Audric]:[2019-T1-MARIE Florie]])</f>
        <v>294</v>
      </c>
      <c r="FS220" s="1">
        <v>27</v>
      </c>
      <c r="FT220" s="1">
        <v>284</v>
      </c>
      <c r="FU220" s="1">
        <v>0</v>
      </c>
      <c r="FV220" s="1">
        <v>174</v>
      </c>
      <c r="FW220" s="1">
        <v>0</v>
      </c>
      <c r="FX220" s="1">
        <v>485</v>
      </c>
      <c r="GD220" s="1">
        <v>0</v>
      </c>
      <c r="GE220" s="1">
        <v>64</v>
      </c>
      <c r="GF220" s="1">
        <v>200</v>
      </c>
      <c r="GG220" s="1">
        <v>0</v>
      </c>
      <c r="GH220" s="1">
        <v>143</v>
      </c>
      <c r="GI220" s="1">
        <v>0</v>
      </c>
      <c r="GJ220" s="1">
        <v>407</v>
      </c>
      <c r="GP220" s="1">
        <v>0</v>
      </c>
      <c r="GQ220" s="1">
        <v>82</v>
      </c>
      <c r="GR220" s="1">
        <v>98</v>
      </c>
      <c r="GS220" s="1">
        <v>17</v>
      </c>
      <c r="GT220" s="1">
        <v>88</v>
      </c>
      <c r="GU220" s="1">
        <v>0</v>
      </c>
      <c r="GV220" s="1">
        <v>285</v>
      </c>
      <c r="GW220" s="1">
        <v>83</v>
      </c>
      <c r="GX220" s="1">
        <v>175</v>
      </c>
      <c r="GY220" s="1">
        <v>0</v>
      </c>
      <c r="GZ220" s="1">
        <v>0</v>
      </c>
      <c r="HA220" s="1">
        <v>0</v>
      </c>
      <c r="HB220" s="1">
        <v>258</v>
      </c>
      <c r="HC220" s="1">
        <v>78</v>
      </c>
      <c r="HD220" s="1">
        <v>132</v>
      </c>
      <c r="HE220" s="1">
        <v>138</v>
      </c>
      <c r="HF220" s="1">
        <v>126</v>
      </c>
      <c r="HG220" s="1">
        <v>1</v>
      </c>
      <c r="HH220" s="1">
        <v>475</v>
      </c>
      <c r="HI220" s="1">
        <v>97</v>
      </c>
      <c r="HJ220" s="1">
        <v>0</v>
      </c>
      <c r="HK220" s="1">
        <v>324</v>
      </c>
      <c r="HL220" s="1">
        <v>0</v>
      </c>
      <c r="HM220" s="1">
        <v>0</v>
      </c>
      <c r="HN220" s="1">
        <v>421</v>
      </c>
      <c r="HO220" s="1">
        <v>59</v>
      </c>
      <c r="HP220" s="1">
        <v>35</v>
      </c>
      <c r="HQ220" s="1">
        <v>67</v>
      </c>
      <c r="HR220" s="1">
        <v>125</v>
      </c>
      <c r="HS220" s="1">
        <v>14</v>
      </c>
      <c r="HT220" s="1">
        <v>300</v>
      </c>
      <c r="HU220" s="1">
        <v>29</v>
      </c>
      <c r="HV220" s="1">
        <v>80</v>
      </c>
      <c r="HW220" s="1">
        <v>23</v>
      </c>
      <c r="HX220" s="1">
        <v>111</v>
      </c>
      <c r="HY220" s="1">
        <v>0</v>
      </c>
      <c r="HZ220" s="1">
        <v>243</v>
      </c>
      <c r="IA220" s="1">
        <v>1</v>
      </c>
      <c r="IB220" s="1">
        <v>68</v>
      </c>
      <c r="IC220" s="1">
        <v>134</v>
      </c>
      <c r="ID220" s="1">
        <v>88</v>
      </c>
      <c r="IE220" s="1">
        <v>5</v>
      </c>
      <c r="IF220" s="1">
        <v>296</v>
      </c>
      <c r="IG220" s="1">
        <v>0</v>
      </c>
      <c r="IH220" s="1">
        <v>0</v>
      </c>
      <c r="II220" s="1">
        <v>135</v>
      </c>
      <c r="IJ220" s="1">
        <v>103</v>
      </c>
      <c r="IK220" s="1">
        <v>0</v>
      </c>
      <c r="IL220" s="1">
        <v>238</v>
      </c>
      <c r="IM220" s="26">
        <f>IFERROR(Tableau17[[#This Row],[LDIV]]/Tableau17[[#This Row],[Total général]],"")</f>
        <v>0</v>
      </c>
      <c r="IN220" s="26">
        <f>IFERROR(Tableau17[[#This Row],[LDVC]]/Tableau17[[#This Row],[Total général]],"")</f>
        <v>0</v>
      </c>
      <c r="IO220" s="26">
        <f>IFERROR(Tableau17[[#This Row],[LDVD]]/Tableau17[[#This Row],[Total général]],"")</f>
        <v>7.8189300411522639E-2</v>
      </c>
      <c r="IP220" s="26">
        <f>IFERROR(Tableau17[[#This Row],[LDVG]]/Tableau17[[#This Row],[Total général]],"")</f>
        <v>3.292181069958848E-2</v>
      </c>
      <c r="IQ220" s="26">
        <f>IFERROR(Tableau17[[#This Row],[LEXD]]/Tableau17[[#This Row],[Total général]],"")</f>
        <v>0</v>
      </c>
      <c r="IR220" s="26">
        <f>IFERROR(Tableau17[[#This Row],[LEXG]]/Tableau17[[#This Row],[Total général]],"")</f>
        <v>0</v>
      </c>
      <c r="IS220" s="26">
        <f>IFERROR(Tableau17[[#This Row],[LLR]]/Tableau17[[#This Row],[Total général]],"")</f>
        <v>0.25102880658436216</v>
      </c>
      <c r="IT220" s="26">
        <f>IFERROR(Tableau17[[#This Row],[LREM]]/Tableau17[[#This Row],[Total général]],"")</f>
        <v>9.4650205761316872E-2</v>
      </c>
      <c r="IU220" s="26">
        <f>IFERROR(Tableau17[[#This Row],[LRN]]/Tableau17[[#This Row],[Total général]],"")</f>
        <v>0.11934156378600823</v>
      </c>
      <c r="IV220" s="26">
        <f>IFERROR(Tableau17[[#This Row],[LUG]]/Tableau17[[#This Row],[Total général]],"")</f>
        <v>0.27160493827160492</v>
      </c>
      <c r="IW220" s="26">
        <f>IFERROR(Tableau17[[#This Row],[LVEC]]/Tableau17[[#This Row],[Total général]],"")</f>
        <v>0.15226337448559671</v>
      </c>
      <c r="IX220" s="26">
        <f>IFERROR(Tableau17[[#This Row],[2008-T1-LCMD]]/Tableau17[[#This Row],[2008-T1-TOTAL]],"")</f>
        <v>0.11134020618556702</v>
      </c>
      <c r="IY220" s="26">
        <f>IFERROR(Tableau17[[#This Row],[2008-T1-LDVD]]/Tableau17[[#This Row],[2008-T1-TOTAL]],"")</f>
        <v>0</v>
      </c>
      <c r="IZ220" s="26">
        <f>IFERROR(Tableau17[[#This Row],[2008-T1-LEXD]]/Tableau17[[#This Row],[2008-T1-TOTAL]],"")</f>
        <v>0</v>
      </c>
      <c r="JA220" s="26">
        <f>IFERROR(Tableau17[[#This Row],[2008-T1-LEXG]]/Tableau17[[#This Row],[2008-T1-TOTAL]],"")</f>
        <v>5.9793814432989693E-2</v>
      </c>
      <c r="JB220" s="26">
        <f>IFERROR(Tableau17[[#This Row],[2008-T1-LFN]]/Tableau17[[#This Row],[2008-T1-TOTAL]],"")</f>
        <v>5.5670103092783509E-2</v>
      </c>
      <c r="JC220" s="26">
        <f>IFERROR(Tableau17[[#This Row],[2008-T1-LMAJ]]/Tableau17[[#This Row],[2008-T1-TOTAL]],"")</f>
        <v>0.47422680412371132</v>
      </c>
      <c r="JD220" s="26">
        <f>IFERROR(Tableau17[[#This Row],[2008-T1-LUG]]/Tableau17[[#This Row],[2008-T1-TOTAL]],"")</f>
        <v>0.29896907216494845</v>
      </c>
      <c r="JE220" s="26" t="str">
        <f>IFERROR(Tableau17[[#This Row],[2008-T2-LFN]]/Tableau17[[#This Row],[2008-T2-TOTAL]],"")</f>
        <v/>
      </c>
      <c r="JF220" s="26" t="str">
        <f>IFERROR(Tableau17[[#This Row],[2008-T2-LGC]]/Tableau17[[#This Row],[2008-T2-TOTAL]],"")</f>
        <v/>
      </c>
      <c r="JG220" s="26" t="str">
        <f>IFERROR(Tableau17[[#This Row],[2008-T2-LMAJ]]/Tableau17[[#This Row],[2008-T2-TOTAL]],"")</f>
        <v/>
      </c>
      <c r="JH220" s="26" t="str">
        <f>IFERROR(Tableau17[[#This Row],[2008-T2-LUG]]/Tableau17[[#This Row],[2008-T2-TOTAL]],"")</f>
        <v/>
      </c>
      <c r="JI220" s="26">
        <f>IFERROR(Tableau17[[#This Row],[2014-T1-LDIV]]/Tableau17[[#This Row],[2014-T1-TOTAL]],"")</f>
        <v>0</v>
      </c>
      <c r="JJ220" s="26">
        <f>IFERROR(Tableau17[[#This Row],[2014-T1-LDVD]]/Tableau17[[#This Row],[2014-T1-TOTAL]],"")</f>
        <v>0</v>
      </c>
      <c r="JK220" s="26">
        <f>IFERROR(Tableau17[[#This Row],[2014-T1-LDVG]]/Tableau17[[#This Row],[2014-T1-TOTAL]],"")</f>
        <v>5.1597051597051594E-2</v>
      </c>
      <c r="JL220" s="26">
        <f>IFERROR(Tableau17[[#This Row],[2014-T1-LEXG]]/Tableau17[[#This Row],[2014-T1-TOTAL]],"")</f>
        <v>0</v>
      </c>
      <c r="JM220" s="26">
        <f>IFERROR(Tableau17[[#This Row],[2014-T1-LFG]]/Tableau17[[#This Row],[2014-T1-TOTAL]],"")</f>
        <v>7.6167076167076173E-2</v>
      </c>
      <c r="JN220" s="26">
        <f>IFERROR(Tableau17[[#This Row],[2014-T1-LFN]]/Tableau17[[#This Row],[2014-T1-TOTAL]],"")</f>
        <v>0.15724815724815724</v>
      </c>
      <c r="JO220" s="26">
        <f>IFERROR(Tableau17[[#This Row],[2014-T1-LUD]]/Tableau17[[#This Row],[2014-T1-TOTAL]],"")</f>
        <v>0.49140049140049141</v>
      </c>
      <c r="JP220" s="26">
        <f>IFERROR(Tableau17[[#This Row],[2014-T1-LUG]]/Tableau17[[#This Row],[2014-T1-TOTAL]],"")</f>
        <v>0.22358722358722358</v>
      </c>
      <c r="JQ220" s="26" t="str">
        <f>IFERROR(Tableau17[[#This Row],[2014-T2-LFN]]/Tableau17[[#This Row],[2014-T2-TOTAL]],"")</f>
        <v/>
      </c>
      <c r="JR220" s="26" t="str">
        <f>IFERROR(Tableau17[[#This Row],[2014-T2-LUD]]/Tableau17[[#This Row],[2014-T2-TOTAL]],"")</f>
        <v/>
      </c>
      <c r="JS220" s="26" t="str">
        <f>IFERROR(Tableau17[[#This Row],[2014-T2-LUG]]/Tableau17[[#This Row],[2014-T2-TOTAL]],"")</f>
        <v/>
      </c>
      <c r="JT220" s="26">
        <f>IFERROR(Tableau17[[#This Row],[2015-T1-BC-DIV]]/Tableau17[[#This Row],[2015-T1-TOTAL]],"")</f>
        <v>0</v>
      </c>
      <c r="JU220" s="26">
        <f>IFERROR(Tableau17[[#This Row],[2015-T1-BC-DLF]]/Tableau17[[#This Row],[2015-T1-TOTAL]],"")</f>
        <v>1.7543859649122806E-2</v>
      </c>
      <c r="JV220" s="26">
        <f>IFERROR(Tableau17[[#This Row],[2015-T1-BC-DVD]]/Tableau17[[#This Row],[2015-T1-TOTAL]],"")</f>
        <v>1.0526315789473684E-2</v>
      </c>
      <c r="JW220" s="26">
        <f>IFERROR(Tableau17[[#This Row],[2015-T1-BC-DVG]]/Tableau17[[#This Row],[2015-T1-TOTAL]],"")</f>
        <v>0</v>
      </c>
      <c r="JX220" s="26">
        <f>IFERROR(Tableau17[[#This Row],[2015-T1-BC-FG]]/Tableau17[[#This Row],[2015-T1-TOTAL]],"")</f>
        <v>8.771929824561403E-2</v>
      </c>
      <c r="JY220" s="26">
        <f>IFERROR(Tableau17[[#This Row],[2015-T1-BC-FN]]/Tableau17[[#This Row],[2015-T1-TOTAL]],"")</f>
        <v>0.27017543859649124</v>
      </c>
      <c r="JZ220" s="26">
        <f>IFERROR(Tableau17[[#This Row],[2015-T1-BC-MDM]]/Tableau17[[#This Row],[2015-T1-TOTAL]],"")</f>
        <v>5.9649122807017542E-2</v>
      </c>
      <c r="KA220" s="26">
        <f>IFERROR(Tableau17[[#This Row],[2015-T1-BC-RDG]]/Tableau17[[#This Row],[2015-T1-TOTAL]],"")</f>
        <v>0</v>
      </c>
      <c r="KB220" s="26">
        <f>IFERROR(Tableau17[[#This Row],[2015-T1-BC-SOC]]/Tableau17[[#This Row],[2015-T1-TOTAL]],"")</f>
        <v>0</v>
      </c>
      <c r="KC220" s="26">
        <f>IFERROR(Tableau17[[#This Row],[2015-T1-BC-UD]]/Tableau17[[#This Row],[2015-T1-TOTAL]],"")</f>
        <v>0.33333333333333331</v>
      </c>
      <c r="KD220" s="26">
        <f>IFERROR(Tableau17[[#This Row],[2015-T1-BC-UG]]/Tableau17[[#This Row],[2015-T1-TOTAL]],"")</f>
        <v>0.22105263157894736</v>
      </c>
      <c r="KE220" s="26">
        <f>IFERROR(Tableau17[[#This Row],[2015-T1-BC-VEC]]/Tableau17[[#This Row],[2015-T1-TOTAL]],"")</f>
        <v>0</v>
      </c>
      <c r="KF220" s="26">
        <f>IFERROR(Tableau17[[#This Row],[2015-T2-BC-DVG]]/Tableau17[[#This Row],[2015-T2-TOTAL]],"")</f>
        <v>0</v>
      </c>
      <c r="KG220" s="26">
        <f>IFERROR(Tableau17[[#This Row],[2015-T2-BC-FN]]/Tableau17[[#This Row],[2015-T2-TOTAL]],"")</f>
        <v>0.32170542635658916</v>
      </c>
      <c r="KH220" s="26">
        <f>IFERROR(Tableau17[[#This Row],[2015-T2-BC-SOC]]/Tableau17[[#This Row],[2015-T2-TOTAL]],"")</f>
        <v>0</v>
      </c>
      <c r="KI220" s="26">
        <f>IFERROR(Tableau17[[#This Row],[2015-T2-BC-UD]]/Tableau17[[#This Row],[2015-T2-TOTAL]],"")</f>
        <v>0.67829457364341084</v>
      </c>
      <c r="KJ220" s="26">
        <f>IFERROR(Tableau17[[#This Row],[2015-T2-BC-UG]]/Tableau17[[#This Row],[2015-T2-TOTAL]],"")</f>
        <v>0</v>
      </c>
      <c r="KK220" s="26">
        <f>IFERROR(Tableau17[[#This Row],[2017 (L)-T1-COM]]/Tableau17[[#This Row],[2017 (L)-T1-TOTAL]],"")</f>
        <v>1.6891891891891893E-2</v>
      </c>
      <c r="KL220" s="26">
        <f>IFERROR(Tableau17[[#This Row],[2017 (L)-T1-DIV]]/Tableau17[[#This Row],[2017 (L)-T1-TOTAL]],"")</f>
        <v>1.6891891891891893E-2</v>
      </c>
      <c r="KM220" s="26">
        <f>IFERROR(Tableau17[[#This Row],[2017 (L)-T1-DLF]]/Tableau17[[#This Row],[2017 (L)-T1-TOTAL]],"")</f>
        <v>3.3783783783783786E-3</v>
      </c>
      <c r="KN220" s="26">
        <f>IFERROR(Tableau17[[#This Row],[2017 (L)-T1-DVD]]/Tableau17[[#This Row],[2017 (L)-T1-TOTAL]],"")</f>
        <v>3.0405405405405407E-2</v>
      </c>
      <c r="KO220" s="26">
        <f>IFERROR(Tableau17[[#This Row],[2017 (L)-T1-DVG]]/Tableau17[[#This Row],[2017 (L)-T1-TOTAL]],"")</f>
        <v>6.7567567567567571E-3</v>
      </c>
      <c r="KP220" s="26">
        <f>IFERROR(Tableau17[[#This Row],[2017 (L)-T1-ECO]]/Tableau17[[#This Row],[2017 (L)-T1-TOTAL]],"")</f>
        <v>0.10135135135135136</v>
      </c>
      <c r="KQ220" s="26">
        <f>IFERROR(Tableau17[[#This Row],[2017 (L)-T1-EXD]]/Tableau17[[#This Row],[2017 (L)-T1-TOTAL]],"")</f>
        <v>0</v>
      </c>
      <c r="KR220" s="26">
        <f>IFERROR(Tableau17[[#This Row],[2017 (L)-T1-EXG]]/Tableau17[[#This Row],[2017 (L)-T1-TOTAL]],"")</f>
        <v>1.0135135135135136E-2</v>
      </c>
      <c r="KS220" s="26">
        <f>IFERROR(Tableau17[[#This Row],[2017 (L)-T1-FI]]/Tableau17[[#This Row],[2017 (L)-T1-TOTAL]],"")</f>
        <v>0.15878378378378377</v>
      </c>
      <c r="KT220" s="26">
        <f>IFERROR(Tableau17[[#This Row],[2017 (L)-T1-FN]]/Tableau17[[#This Row],[2017 (L)-T1-TOTAL]],"")</f>
        <v>0</v>
      </c>
      <c r="KU220" s="26">
        <f>IFERROR(Tableau17[[#This Row],[2017 (L)-T1-LR]]/Tableau17[[#This Row],[2017 (L)-T1-TOTAL]],"")</f>
        <v>0.19932432432432431</v>
      </c>
      <c r="KV220" s="26">
        <f>IFERROR(Tableau17[[#This Row],[2017 (L)-T1-MDM]]/Tableau17[[#This Row],[2017 (L)-T1-TOTAL]],"")</f>
        <v>0</v>
      </c>
      <c r="KW220" s="26">
        <f>IFERROR(Tableau17[[#This Row],[2017 (L)-T1-RDG]]/Tableau17[[#This Row],[2017 (L)-T1-TOTAL]],"")</f>
        <v>3.3783783783783786E-3</v>
      </c>
      <c r="KX220" s="26">
        <f>IFERROR(Tableau17[[#This Row],[2017 (L)-T1-REG]]/Tableau17[[#This Row],[2017 (L)-T1-TOTAL]],"")</f>
        <v>0</v>
      </c>
      <c r="KY220" s="26">
        <f>IFERROR(Tableau17[[#This Row],[2017 (L)-T1-REM]]/Tableau17[[#This Row],[2017 (L)-T1-TOTAL]],"")</f>
        <v>0.45270270270270269</v>
      </c>
      <c r="KZ220" s="26">
        <f>IFERROR(Tableau17[[#This Row],[2017 (L)-T1-SOC]]/Tableau17[[#This Row],[2017 (L)-T1-TOTAL]],"")</f>
        <v>0</v>
      </c>
      <c r="LA220" s="26">
        <f>IFERROR(Tableau17[[#This Row],[2017 (L)-T1-UDI]]/Tableau17[[#This Row],[2017 (L)-T1-TOTAL]],"")</f>
        <v>0</v>
      </c>
      <c r="LB220" s="26">
        <f>IFERROR(Tableau17[[#This Row],[2017 (L)-T2-FI]]/Tableau17[[#This Row],[2017 (L)-T2-TOTAL]],"")</f>
        <v>0.4327731092436975</v>
      </c>
      <c r="LC220" s="26">
        <f>IFERROR(Tableau17[[#This Row],[2017 (L)-T2-FN]]/Tableau17[[#This Row],[2017 (L)-T2-TOTAL]],"")</f>
        <v>0</v>
      </c>
      <c r="LD220" s="26">
        <f>IFERROR(Tableau17[[#This Row],[2017 (L)-T2-LR]]/Tableau17[[#This Row],[2017 (L)-T2-TOTAL]],"")</f>
        <v>0</v>
      </c>
      <c r="LE220" s="26">
        <f>IFERROR(Tableau17[[#This Row],[2017 (L)-T2-MDM]]/Tableau17[[#This Row],[2017 (L)-T2-TOTAL]],"")</f>
        <v>0</v>
      </c>
      <c r="LF220" s="26">
        <f>IFERROR(Tableau17[[#This Row],[2017 (L)-T2-REM]]/Tableau17[[#This Row],[2017 (L)-T2-TOTAL]],"")</f>
        <v>0.5672268907563025</v>
      </c>
      <c r="LG220" s="26">
        <f>IFERROR(Tableau17[[#This Row],[2017-T1-ARTHAUD Nathalie]]/Tableau17[[#This Row],[2017-T1-TOTAL]],"")</f>
        <v>4.2105263157894736E-3</v>
      </c>
      <c r="LH220" s="26">
        <f>IFERROR(Tableau17[[#This Row],[2017-T1-ASSELINEAU Fran]]/Tableau17[[#This Row],[2017-T1-TOTAL]],"")</f>
        <v>6.3157894736842104E-3</v>
      </c>
      <c r="LI220" s="26">
        <f>IFERROR(Tableau17[[#This Row],[2017-T1-CHEMINADE Jacques]]/Tableau17[[#This Row],[2017-T1-TOTAL]],"")</f>
        <v>2.1052631578947368E-3</v>
      </c>
      <c r="LJ220" s="26">
        <f>IFERROR(Tableau17[[#This Row],[2017-T1-DUPONT-AIGNAN Nicolas]]/Tableau17[[#This Row],[2017-T1-TOTAL]],"")</f>
        <v>1.2631578947368421E-2</v>
      </c>
      <c r="LK220" s="26">
        <f>IFERROR(Tableau17[[#This Row],[2017-T1-FILLON Fran]]/Tableau17[[#This Row],[2017-T1-TOTAL]],"")</f>
        <v>0.27789473684210525</v>
      </c>
      <c r="LL220" s="26">
        <f>IFERROR(Tableau17[[#This Row],[2017-T1-HAMON Beno]]/Tableau17[[#This Row],[2017-T1-TOTAL]],"")</f>
        <v>6.9473684210526312E-2</v>
      </c>
      <c r="LM220" s="26">
        <f>IFERROR(Tableau17[[#This Row],[2017-T1-LASSALLE Jean]]/Tableau17[[#This Row],[2017-T1-TOTAL]],"")</f>
        <v>2.1052631578947368E-3</v>
      </c>
      <c r="LN220" s="26">
        <f>IFERROR(Tableau17[[#This Row],[2017-T1-LE PEN Marine]]/Tableau17[[#This Row],[2017-T1-TOTAL]],"")</f>
        <v>0.1431578947368421</v>
      </c>
      <c r="LO220" s="26">
        <f>IFERROR(Tableau17[[#This Row],[2017-T1-M Jean-Luc]]/Tableau17[[#This Row],[2017-T1-TOTAL]],"")</f>
        <v>0.17684210526315788</v>
      </c>
      <c r="LP220" s="26">
        <f>IFERROR(Tableau17[[#This Row],[2017-T1-MACRON Emmanuel]]/Tableau17[[#This Row],[2017-T1-TOTAL]],"")</f>
        <v>0.29052631578947369</v>
      </c>
      <c r="LQ220" s="26">
        <f>IFERROR(Tableau17[[#This Row],[2017-T1-POUTOU Philippe]]/Tableau17[[#This Row],[2017-T1-TOTAL]],"")</f>
        <v>1.4736842105263158E-2</v>
      </c>
      <c r="LR220" s="26">
        <f>IFERROR(Tableau17[[#This Row],[2017-T2-LE PEN Marine]]/Tableau17[[#This Row],[2017-T2-TOTAL]],"")</f>
        <v>0.23040380047505937</v>
      </c>
      <c r="LS220" s="26">
        <f>IFERROR(Tableau17[[#This Row],[2017-T2-MACRON Emmanuel]]/Tableau17[[#This Row],[2017-T2-TOTAL]],"")</f>
        <v>0.76959619952494063</v>
      </c>
      <c r="LT220" s="26">
        <f>IFERROR(Tableau17[[#This Row],[2019-T1-ALEXANDRE Audric]]/Tableau17[[#This Row],[2019-T1-TOTAL]],"")</f>
        <v>0</v>
      </c>
      <c r="LU220" s="26">
        <f>IFERROR(Tableau17[[#This Row],[2019-T1-ARTHAUD Nathalie]]/Tableau17[[#This Row],[2019-T1-TOTAL]],"")</f>
        <v>0</v>
      </c>
      <c r="LV220" s="26">
        <f>IFERROR(Tableau17[[#This Row],[2019-T1-ASSELINEAU François]]/Tableau17[[#This Row],[2019-T1-TOTAL]],"")</f>
        <v>1.3605442176870748E-2</v>
      </c>
      <c r="LW220" s="26">
        <f>IFERROR(Tableau17[[#This Row],[2019-T1-AUBRY Manon]]/Tableau17[[#This Row],[2019-T1-TOTAL]],"")</f>
        <v>4.7619047619047616E-2</v>
      </c>
      <c r="LX220" s="26">
        <f>IFERROR(Tableau17[[#This Row],[2019-T1-AZERGUI Nagib]]/Tableau17[[#This Row],[2019-T1-TOTAL]],"")</f>
        <v>0</v>
      </c>
      <c r="LY220" s="26">
        <f>IFERROR(Tableau17[[#This Row],[2019-T1-BARDELLA Jordan]]/Tableau17[[#This Row],[2019-T1-TOTAL]],"")</f>
        <v>0.17346938775510204</v>
      </c>
      <c r="LZ220" s="26">
        <f>IFERROR(Tableau17[[#This Row],[2019-T1-BELLAMY François-Xavier]]/Tableau17[[#This Row],[2019-T1-TOTAL]],"")</f>
        <v>0.10204081632653061</v>
      </c>
      <c r="MA220" s="26">
        <f>IFERROR(Tableau17[[#This Row],[2019-T1-BIDOU Olivier]]/Tableau17[[#This Row],[2019-T1-TOTAL]],"")</f>
        <v>0</v>
      </c>
      <c r="MB220" s="26">
        <f>IFERROR(Tableau17[[#This Row],[2019-T1-BOURG Dominique]]/Tableau17[[#This Row],[2019-T1-TOTAL]],"")</f>
        <v>2.0408163265306121E-2</v>
      </c>
      <c r="MC220" s="26">
        <f>IFERROR(Tableau17[[#This Row],[2019-T1-BROSSAT Ian]]/Tableau17[[#This Row],[2019-T1-TOTAL]],"")</f>
        <v>3.7414965986394558E-2</v>
      </c>
      <c r="MD220" s="26">
        <f>IFERROR(Tableau17[[#This Row],[2019-T1-CAILLAUD Sophie]]/Tableau17[[#This Row],[2019-T1-TOTAL]],"")</f>
        <v>0</v>
      </c>
      <c r="ME220" s="26">
        <f>IFERROR(Tableau17[[#This Row],[2019-T1-CAMUS Renaud]]/Tableau17[[#This Row],[2019-T1-TOTAL]],"")</f>
        <v>0</v>
      </c>
      <c r="MF220" s="26">
        <f>IFERROR(Tableau17[[#This Row],[2019-T1-CHALENÇON Christophe]]/Tableau17[[#This Row],[2019-T1-TOTAL]],"")</f>
        <v>0</v>
      </c>
      <c r="MG220" s="26">
        <f>IFERROR(Tableau17[[#This Row],[2019-T1-CORBET Cathy Denise Ginette]]/Tableau17[[#This Row],[2019-T1-TOTAL]],"")</f>
        <v>0</v>
      </c>
      <c r="MH220" s="26">
        <f>IFERROR(Tableau17[[#This Row],[2019-T1-DE PREVOISIN Robert]]/Tableau17[[#This Row],[2019-T1-TOTAL]],"")</f>
        <v>0</v>
      </c>
      <c r="MI220" s="26">
        <f>IFERROR(Tableau17[[#This Row],[2019-T1-DELFEL Thérèse]]/Tableau17[[#This Row],[2019-T1-TOTAL]],"")</f>
        <v>0</v>
      </c>
      <c r="MJ220" s="26">
        <f>IFERROR(Tableau17[[#This Row],[2019-T1-DIEUMEGARD Pierre]]/Tableau17[[#This Row],[2019-T1-TOTAL]],"")</f>
        <v>0</v>
      </c>
      <c r="MK220" s="26">
        <f>IFERROR(Tableau17[[#This Row],[2019-T1-DUPONT-AIGNAN Nicolas]]/Tableau17[[#This Row],[2019-T1-TOTAL]],"")</f>
        <v>1.3605442176870748E-2</v>
      </c>
      <c r="ML220" s="26">
        <f>IFERROR(Tableau17[[#This Row],[2019-T1-GERNIGON Yves]]/Tableau17[[#This Row],[2019-T1-TOTAL]],"")</f>
        <v>0</v>
      </c>
      <c r="MM220" s="26">
        <f>IFERROR(Tableau17[[#This Row],[2019-T1-GLUCKSMANN Raphaël]]/Tableau17[[#This Row],[2019-T1-TOTAL]],"")</f>
        <v>7.8231292517006806E-2</v>
      </c>
      <c r="MN220" s="26">
        <f>IFERROR(Tableau17[[#This Row],[2019-T1-HAMON Benoît]]/Tableau17[[#This Row],[2019-T1-TOTAL]],"")</f>
        <v>4.4217687074829932E-2</v>
      </c>
      <c r="MO220" s="26">
        <f>IFERROR(Tableau17[[#This Row],[2019-T1-HELGEN Gilles]]/Tableau17[[#This Row],[2019-T1-TOTAL]],"")</f>
        <v>0</v>
      </c>
      <c r="MP220" s="26">
        <f>IFERROR(Tableau17[[#This Row],[2019-T1-JADOT Yannick]]/Tableau17[[#This Row],[2019-T1-TOTAL]],"")</f>
        <v>0.21768707482993196</v>
      </c>
      <c r="MQ220" s="26">
        <f>IFERROR(Tableau17[[#This Row],[2019-T1-LAGARDE Jean-Christophe]]/Tableau17[[#This Row],[2019-T1-TOTAL]],"")</f>
        <v>1.7006802721088437E-2</v>
      </c>
      <c r="MR220" s="26">
        <f>IFERROR(Tableau17[[#This Row],[2019-T1-LALANNE Francis]]/Tableau17[[#This Row],[2019-T1-TOTAL]],"")</f>
        <v>3.4013605442176869E-3</v>
      </c>
      <c r="MS220" s="26">
        <f>IFERROR(Tableau17[[#This Row],[2019-T1-LOISEAU Nathalie]]/Tableau17[[#This Row],[2019-T1-TOTAL]],"")</f>
        <v>0.22789115646258504</v>
      </c>
      <c r="MT220" s="26">
        <f>IFERROR(Tableau17[[#This Row],[2019-T1-MARIE Florie]]/Tableau17[[#This Row],[2019-T1-TOTAL]],"")</f>
        <v>3.4013605442176869E-3</v>
      </c>
      <c r="MU220" s="26">
        <f>IFERROR(Tableau17[[#This Row],[2008-T1-MACROEXTRDROITE]]/Tableau17[[#This Row],[2008-T1-MACROTOTALE]],"")</f>
        <v>5.5670103092783509E-2</v>
      </c>
      <c r="MV220" s="26">
        <f>IFERROR(Tableau17[[#This Row],[2008-T1-MACRODROITE]]/Tableau17[[#This Row],[2008-T1-MACROTOTALE]],"")</f>
        <v>0.58556701030927838</v>
      </c>
      <c r="MW220" s="26">
        <f>IFERROR(Tableau17[[#This Row],[2008-T1-MACROCENTRE]]/Tableau17[[#This Row],[2008-T1-MACROTOTALE]],"")</f>
        <v>0</v>
      </c>
      <c r="MX220" s="26">
        <f>IFERROR(Tableau17[[#This Row],[2008-T1-MACROGAUCHE]]/Tableau17[[#This Row],[2008-T1-MACROTOTALE]],"")</f>
        <v>0.35876288659793815</v>
      </c>
      <c r="MY220" s="26">
        <f>IFERROR(Tableau17[[#This Row],[2008-T1-MACROAUTRE]]/Tableau17[[#This Row],[2008-T1-MACROTOTALE]],"")</f>
        <v>0</v>
      </c>
      <c r="MZ220" s="26" t="str">
        <f>IFERROR(Tableau17[[#This Row],[2008-T2-MACROEXTRDROITE]]/Tableau17[[#This Row],[2008-T2-MACROTOTALE]],"")</f>
        <v/>
      </c>
      <c r="NA220" s="26" t="str">
        <f>IFERROR(Tableau17[[#This Row],[2008-T2-MACRODROITE]]/Tableau17[[#This Row],[2008-T2-MACROTOTALE]],"")</f>
        <v/>
      </c>
      <c r="NB220" s="26" t="str">
        <f>IFERROR(Tableau17[[#This Row],[2008-T2-MACROCENTRE]]/Tableau17[[#This Row],[2008-T2-MACROTOTALE]],"")</f>
        <v/>
      </c>
      <c r="NC220" s="26" t="str">
        <f>IFERROR(Tableau17[[#This Row],[2008-T2-MACROGAUCHE]]/Tableau17[[#This Row],[2008-T2-MACROTOTALE]],"")</f>
        <v/>
      </c>
      <c r="ND220" s="26" t="str">
        <f>IFERROR(Tableau17[[#This Row],[2008-T2-MACROAUTRE]]/Tableau17[[#This Row],[2008-T2-MACROTOTALE]],"")</f>
        <v/>
      </c>
      <c r="NE220" s="26">
        <f>IFERROR(Tableau17[[#This Row],[2014-T1-MACROEXTRDROITE]]/Tableau17[[#This Row],[2014-T1-MACROTOTALE]],"")</f>
        <v>0.15724815724815724</v>
      </c>
      <c r="NF220" s="26">
        <f>IFERROR(Tableau17[[#This Row],[2014-T1-MACRODROITE]]/Tableau17[[#This Row],[2014-T1-MACROTOTALE]],"")</f>
        <v>0.49140049140049141</v>
      </c>
      <c r="NG220" s="26">
        <f>IFERROR(Tableau17[[#This Row],[2014-T1-MACROCENTRE]]/Tableau17[[#This Row],[2014-T1-MACROTOTALE]],"")</f>
        <v>0</v>
      </c>
      <c r="NH220" s="26">
        <f>IFERROR(Tableau17[[#This Row],[2014-T1-MACROGAUCHE]]/Tableau17[[#This Row],[2014-T1-MACROTOTALE]],"")</f>
        <v>0.35135135135135137</v>
      </c>
      <c r="NI220" s="26">
        <f>IFERROR(Tableau17[[#This Row],[2014-T1-MACROAUTRE]]/Tableau17[[#This Row],[2014-T1-MACROTOTALE]],"")</f>
        <v>0</v>
      </c>
      <c r="NJ220" s="26" t="str">
        <f>IFERROR(Tableau17[[#This Row],[2014-T2-MACROEXTRDROITE]]/Tableau17[[#This Row],[2014-T2-MACROTOTALE]],"")</f>
        <v/>
      </c>
      <c r="NK220" s="26" t="str">
        <f>IFERROR(Tableau17[[#This Row],[2014-T2-MACRODROITE]]/Tableau17[[#This Row],[2014-T2-MACROTOTALE]],"")</f>
        <v/>
      </c>
      <c r="NL220" s="26" t="str">
        <f>IFERROR(Tableau17[[#This Row],[2014-T2-MACROCENTRE]]/Tableau17[[#This Row],[2014-T2-MACROTOTALE]],"")</f>
        <v/>
      </c>
      <c r="NM220" s="26" t="str">
        <f>IFERROR(Tableau17[[#This Row],[2014-T2-MACROGAUCHE]]/Tableau17[[#This Row],[2014-T2-MACROTOTALE]],"")</f>
        <v/>
      </c>
      <c r="NN220" s="26" t="str">
        <f>IFERROR(Tableau17[[#This Row],[2014-T2-MACROAUTRE]]/Tableau17[[#This Row],[2014-T2-MACROTOTALE]],"")</f>
        <v/>
      </c>
      <c r="NO220" s="26">
        <f>IFERROR( Tableau17[[#This Row],[2015-T1-MACROEXTRDROITE]]/Tableau17[[#This Row],[2015-T1-MACROTOTALE]],"")</f>
        <v>0.28771929824561404</v>
      </c>
      <c r="NP220" s="26">
        <f>IFERROR(Tableau17[[#This Row],[2015-T1-MACRODROITE]]/Tableau17[[#This Row],[2015-T1-MACROTOTALE]],"")</f>
        <v>0.34385964912280703</v>
      </c>
      <c r="NQ220" s="26">
        <f>IFERROR(Tableau17[[#This Row],[2015-T1-MACROCENTRE]]/Tableau17[[#This Row],[2015-T1-MACROTOTALE]],"")</f>
        <v>5.9649122807017542E-2</v>
      </c>
      <c r="NR220" s="26">
        <f>IFERROR(Tableau17[[#This Row],[2015-T1-MACROGAUCHE]]/Tableau17[[#This Row],[2015-T1-MACROTOTALE]],"")</f>
        <v>0.30877192982456142</v>
      </c>
      <c r="NS220" s="26">
        <f>IFERROR(Tableau17[[#This Row],[2015-T1-MACROAUTRE]]/Tableau17[[#This Row],[2015-T1-MACROTOTALE]],"")</f>
        <v>0</v>
      </c>
      <c r="NT220" s="26">
        <f>IFERROR(Tableau17[[#This Row],[2015-T2-MACROEXTRDROITE]]/Tableau17[[#This Row],[2015-T2-MACROTOTALE]],"")</f>
        <v>0.32170542635658916</v>
      </c>
      <c r="NU220" s="26">
        <f>IFERROR(Tableau17[[#This Row],[2015-T2-MACRODROITE]]/Tableau17[[#This Row],[2015-T2-MACROTOTALE]],"")</f>
        <v>0.67829457364341084</v>
      </c>
      <c r="NV220" s="26">
        <f>IFERROR(Tableau17[[#This Row],[2015-T2-MACROCENTRE]]/Tableau17[[#This Row],[2015-T2-MACROTOTALE]],"")</f>
        <v>0</v>
      </c>
      <c r="NW220" s="26">
        <f>IFERROR(Tableau17[[#This Row],[2015-T2-MACROGAUCHE]]/Tableau17[[#This Row],[2015-T2-MACROTOTALE]],"")</f>
        <v>0</v>
      </c>
      <c r="NX220" s="26">
        <f>IFERROR(Tableau17[[#This Row],[2015-T2-MACROAUTRE]]/Tableau17[[#This Row],[2015-T2-MACROTOTALE]],"")</f>
        <v>0</v>
      </c>
      <c r="NY220" s="26">
        <f>IFERROR(Tableau17[[#This Row],[2017-T1-MACROEXTRDROITE]]/Tableau17[[#This Row],[2017-T1-MACROTOTALE]],"")</f>
        <v>0.16421052631578947</v>
      </c>
      <c r="NZ220" s="26">
        <f>IFERROR(Tableau17[[#This Row],[2017-T1-MACRODROITE]]/Tableau17[[#This Row],[2017-T1-MACROTOTALE]],"")</f>
        <v>0.27789473684210525</v>
      </c>
      <c r="OA220" s="26">
        <f>IFERROR(Tableau17[[#This Row],[2017-T1-MACROCENTRE]]/Tableau17[[#This Row],[2017-T1-MACROTOTALE]],"")</f>
        <v>0.29052631578947369</v>
      </c>
      <c r="OB220" s="26">
        <f>IFERROR(Tableau17[[#This Row],[2017-T1-MACROGAUCHE]]/Tableau17[[#This Row],[2017-T1-MACROTOTALE]],"")</f>
        <v>0.26526315789473687</v>
      </c>
      <c r="OC220" s="26">
        <f>IFERROR(Tableau17[[#This Row],[2017-T1-MACROAUTRE]]/Tableau17[[#This Row],[2017-T1-MACROTOTALE]],"")</f>
        <v>2.1052631578947368E-3</v>
      </c>
      <c r="OD220" s="26">
        <f>IFERROR(Tableau17[[#This Row],[2017-T2-MACROEXTRDROITE]]/Tableau17[[#This Row],[2017-T2-MACROTOTALE]],"")</f>
        <v>0.23040380047505937</v>
      </c>
      <c r="OE220" s="26">
        <f>IFERROR(Tableau17[[#This Row],[2017-T2-MACRODROITE]]/Tableau17[[#This Row],[2017-T2-MACROTOTALE]],"")</f>
        <v>0</v>
      </c>
      <c r="OF220" s="26">
        <f>IFERROR(Tableau17[[#This Row],[2017-T2-MACROCENTRE]]/Tableau17[[#This Row],[2017-T2-MACROTOTALE]],"")</f>
        <v>0.76959619952494063</v>
      </c>
      <c r="OG220" s="26">
        <f>IFERROR(Tableau17[[#This Row],[2017-T2-MACROGAUCHE]]/Tableau17[[#This Row],[2017-T2-MACROTOTALE]],"")</f>
        <v>0</v>
      </c>
      <c r="OH220" s="26">
        <f>IFERROR(Tableau17[[#This Row],[2017-T2-MACROAUTRE]]/Tableau17[[#This Row],[2017-T2-MACROTOTALE]],"")</f>
        <v>0</v>
      </c>
      <c r="OI220" s="26">
        <f>IFERROR(Tableau17[[#This Row],[2019-T1-MACROEXTRDROITE]]/Tableau17[[#This Row],[2019-T1-MACROTOTALE]],"")</f>
        <v>0.19666666666666666</v>
      </c>
      <c r="OJ220" s="26">
        <f>IFERROR(Tableau17[[#This Row],[2019-T1-MACRODROITE]]/Tableau17[[#This Row],[2019-T1-MACROTOTALE]],"")</f>
        <v>0.11666666666666667</v>
      </c>
      <c r="OK220" s="26">
        <f>IFERROR(Tableau17[[#This Row],[2019-T1-MACROCENTRE]]/Tableau17[[#This Row],[2019-T1-MACROTOTALE]],"")</f>
        <v>0.22333333333333333</v>
      </c>
      <c r="OL220" s="26">
        <f>IFERROR(Tableau17[[#This Row],[2019-T1-MACROGAUCHE]]/Tableau17[[#This Row],[2019-T1-MACROTOTALE]],"")</f>
        <v>0.41666666666666669</v>
      </c>
      <c r="OM220" s="26">
        <f>IFERROR(Tableau17[[#This Row],[2019-T1-MACROAUTRE]]/Tableau17[[#This Row],[2019-T1-MACROTOTALE]],"")</f>
        <v>4.6666666666666669E-2</v>
      </c>
      <c r="ON220" s="26">
        <f>IFERROR(Tableau17[[#This Row],[2020-T1-MACROEXTRDROITE]]/Tableau17[[#This Row],[2020-T1-MACROTOTALE]],"")</f>
        <v>0.11934156378600823</v>
      </c>
      <c r="OO220" s="26">
        <f>IFERROR(Tableau17[[#This Row],[2020-T1-MACRODROITE]]/Tableau17[[#This Row],[2020-T1-MACROTOTALE]],"")</f>
        <v>0.32921810699588477</v>
      </c>
      <c r="OP220" s="26">
        <f>IFERROR(Tableau17[[#This Row],[2020-T1-MACROCENTRE]]/Tableau17[[#This Row],[2020-T1-MACROTOTALE]],"")</f>
        <v>9.4650205761316872E-2</v>
      </c>
      <c r="OQ220" s="26">
        <f>IFERROR(Tableau17[[#This Row],[2020-T1-MACROGAUCHE]]/Tableau17[[#This Row],[2020-T1-MACROTOTALE]],"")</f>
        <v>0.4567901234567901</v>
      </c>
      <c r="OR220" s="26">
        <f>IFERROR(Tableau17[[#This Row],[2020-T1-MACROAUTRE]]/Tableau17[[#This Row],[2020-T1-MACROTOTALE]],"")</f>
        <v>0</v>
      </c>
      <c r="OS220" s="26">
        <f>IFERROR(Tableau17[[#This Row],[2017 (L)-T1-MACROEXTRDROITE]]/Tableau17[[#This Row],[2017 (L)-T1-MACROTOTALE]],"")</f>
        <v>3.3783783783783786E-3</v>
      </c>
      <c r="OT220" s="26">
        <f>IFERROR(Tableau17[[#This Row],[2017 (L)-T1-MACRODROITE]]/Tableau17[[#This Row],[2017 (L)-T1-MACROTOTALE]],"")</f>
        <v>0.22972972972972974</v>
      </c>
      <c r="OU220" s="26">
        <f>IFERROR(Tableau17[[#This Row],[2017 (L)-T1-MACROCENTRE]]/Tableau17[[#This Row],[2017 (L)-T1-MACROTOTALE]],"")</f>
        <v>0.45270270270270269</v>
      </c>
      <c r="OV220" s="26">
        <f>IFERROR(Tableau17[[#This Row],[2017 (L)-T1-MACROGAUCHE]]/Tableau17[[#This Row],[2017 (L)-T1-MACROTOTALE]],"")</f>
        <v>0.29729729729729731</v>
      </c>
      <c r="OW220" s="26">
        <f>IFERROR(Tableau17[[#This Row],[2017 (L)-T1-MACROAUTRE]]/Tableau17[[#This Row],[2017 (L)-T1-MACROTOTALE]],"")</f>
        <v>1.6891891891891893E-2</v>
      </c>
      <c r="OX220" s="26">
        <f>IFERROR(Tableau17[[#This Row],[2017 (L)-T2-MACROEXTRDROITE]]/Tableau17[[#This Row],[2017 (L)-T2-MACROTOTALE]],"")</f>
        <v>0</v>
      </c>
      <c r="OY220" s="26">
        <f>IFERROR(Tableau17[[#This Row],[2017 (L)-T2-MACRODROITE]]/Tableau17[[#This Row],[2017 (L)-T2-MACROTOTALE]],"")</f>
        <v>0</v>
      </c>
      <c r="OZ220" s="26">
        <f>IFERROR(Tableau17[[#This Row],[2017 (L)-T2-MACROCENTRE]]/Tableau17[[#This Row],[2017 (L)-T2-MACROTOTALE]],"")</f>
        <v>0.5672268907563025</v>
      </c>
      <c r="PA220" s="26">
        <f>IFERROR(Tableau17[[#This Row],[2017 (L)-T2-MACROGAUCHE]]/Tableau17[[#This Row],[2017 (L)-T2-MACROTOTALE]],"")</f>
        <v>0.4327731092436975</v>
      </c>
      <c r="PB220" s="26">
        <f>IFERROR(Tableau17[[#This Row],[2017 (L)-T2-MACROAUTRE]]/Tableau17[[#This Row],[2017 (L)-T2-MACROTOTALE]],"")</f>
        <v>0</v>
      </c>
      <c r="PC220" s="26">
        <f>IFERROR(Tableau17[[#This Row],[2008_T1_PROCUS]]/Tableau17[[#This Row],[2008_T1_INSCRITS]],0)</f>
        <v>1.3937282229965157E-2</v>
      </c>
      <c r="PD220" s="26">
        <f>IFERROR(Tableau17[[#This Row],[2008_T2_PROCUS]]/Tableau17[[#This Row],[2008_T2_INSCRITS]],0)</f>
        <v>0</v>
      </c>
      <c r="PE220" s="26">
        <f>Tableau17[[#This Row],[2014_T1_PROCUS]]/Tableau17[[#This Row],[2014_T1_INSCRITS]]</f>
        <v>1.0638297872340425E-2</v>
      </c>
      <c r="PF220" s="26">
        <f>IFERROR(Tableau17[[#This Row],[2014_T2_PROCUS]]/Tableau17[[#This Row],[2014_T2_INSCRITS]],0)</f>
        <v>0</v>
      </c>
    </row>
    <row r="221" spans="1:422" hidden="1" x14ac:dyDescent="0.2">
      <c r="A221" s="1">
        <v>8</v>
      </c>
      <c r="B221" s="1" t="s">
        <v>517</v>
      </c>
      <c r="C221" s="1" t="s">
        <v>538</v>
      </c>
      <c r="D221" s="1" t="s">
        <v>538</v>
      </c>
      <c r="E221" s="1">
        <v>1576</v>
      </c>
      <c r="F221" s="1">
        <v>5.3428709999999997</v>
      </c>
      <c r="G221" s="1">
        <v>43.375427000000002</v>
      </c>
      <c r="H221" s="3">
        <v>1126</v>
      </c>
      <c r="I221" s="3">
        <v>261</v>
      </c>
      <c r="L221" s="1">
        <v>23</v>
      </c>
      <c r="M221" s="1">
        <v>89</v>
      </c>
      <c r="O221" s="1">
        <v>4</v>
      </c>
      <c r="P221" s="1">
        <v>24</v>
      </c>
      <c r="Q221" s="1">
        <v>27</v>
      </c>
      <c r="R221" s="1">
        <v>123</v>
      </c>
      <c r="S221" s="1">
        <v>66</v>
      </c>
      <c r="T221" s="1">
        <v>19</v>
      </c>
      <c r="U221" s="1">
        <v>375</v>
      </c>
      <c r="V221" s="1">
        <v>1144</v>
      </c>
      <c r="W221" s="1">
        <v>655</v>
      </c>
      <c r="X221" s="1">
        <v>12</v>
      </c>
      <c r="Y221" s="2">
        <v>0.57255244999999999</v>
      </c>
      <c r="Z221" s="1">
        <v>1144</v>
      </c>
      <c r="AA221" s="1">
        <v>720</v>
      </c>
      <c r="AB221" s="1">
        <v>18</v>
      </c>
      <c r="AC221" s="2">
        <v>0.62937063000000004</v>
      </c>
      <c r="AD221" s="1">
        <v>1126</v>
      </c>
      <c r="AE221" s="1">
        <v>383</v>
      </c>
      <c r="AF221" s="2">
        <v>0.3401421</v>
      </c>
      <c r="AG221" s="1">
        <f t="shared" si="3"/>
        <v>261</v>
      </c>
      <c r="AH221" s="1">
        <v>1121</v>
      </c>
      <c r="AI221" s="1">
        <v>644</v>
      </c>
      <c r="AJ221" s="1">
        <v>4</v>
      </c>
      <c r="AK221" s="2">
        <v>0.57448706999999999</v>
      </c>
      <c r="AN221" s="1">
        <v>0</v>
      </c>
      <c r="AP221" s="1">
        <v>1148</v>
      </c>
      <c r="AQ221" s="1">
        <v>537</v>
      </c>
      <c r="AR221" s="2">
        <v>0.46777003</v>
      </c>
      <c r="AS221" s="1">
        <v>1148</v>
      </c>
      <c r="AT221" s="1">
        <v>584</v>
      </c>
      <c r="AU221" s="2">
        <v>0.50871080000000002</v>
      </c>
      <c r="AV221" s="1">
        <v>1136</v>
      </c>
      <c r="AW221" s="1">
        <v>494</v>
      </c>
      <c r="AX221" s="2">
        <v>0.43485915000000003</v>
      </c>
      <c r="AY221" s="1">
        <v>1136</v>
      </c>
      <c r="AZ221" s="1">
        <v>408</v>
      </c>
      <c r="BA221" s="2">
        <v>0.35915492999999998</v>
      </c>
      <c r="BB221" s="1">
        <v>1135</v>
      </c>
      <c r="BC221" s="1">
        <v>865</v>
      </c>
      <c r="BD221" s="2">
        <v>0.76211454000000001</v>
      </c>
      <c r="BE221" s="1">
        <v>1135</v>
      </c>
      <c r="BF221" s="1">
        <v>820</v>
      </c>
      <c r="BG221" s="2">
        <v>0.72246695999999999</v>
      </c>
      <c r="BH221" s="1">
        <v>1136</v>
      </c>
      <c r="BI221" s="1">
        <v>513</v>
      </c>
      <c r="BJ221" s="2">
        <v>0.45158450999999999</v>
      </c>
      <c r="BK221" s="1">
        <v>20</v>
      </c>
      <c r="BN221" s="1">
        <v>34</v>
      </c>
      <c r="BO221" s="1">
        <v>121</v>
      </c>
      <c r="BP221" s="1">
        <v>176</v>
      </c>
      <c r="BQ221" s="1">
        <v>270</v>
      </c>
      <c r="BR221" s="1">
        <v>621</v>
      </c>
      <c r="BZ221" s="1">
        <v>32</v>
      </c>
      <c r="CA221" s="1">
        <v>8</v>
      </c>
      <c r="CB221" s="1">
        <v>70</v>
      </c>
      <c r="CC221" s="1">
        <v>247</v>
      </c>
      <c r="CD221" s="1">
        <v>146</v>
      </c>
      <c r="CE221" s="1">
        <v>130</v>
      </c>
      <c r="CF221" s="1">
        <v>633</v>
      </c>
      <c r="CG221" s="1">
        <v>272</v>
      </c>
      <c r="CH221" s="1">
        <v>171</v>
      </c>
      <c r="CI221" s="1">
        <v>251</v>
      </c>
      <c r="CJ221" s="1">
        <v>694</v>
      </c>
      <c r="CL221" s="1">
        <v>22</v>
      </c>
      <c r="CN221" s="1">
        <v>14</v>
      </c>
      <c r="CP221" s="1">
        <v>263</v>
      </c>
      <c r="CS221" s="1">
        <v>119</v>
      </c>
      <c r="CT221" s="1">
        <v>103</v>
      </c>
      <c r="CW221" s="1">
        <v>521</v>
      </c>
      <c r="CY221" s="1">
        <v>316</v>
      </c>
      <c r="CZ221" s="1">
        <v>212</v>
      </c>
      <c r="DC221" s="1">
        <v>528</v>
      </c>
      <c r="DD221" s="1">
        <v>38</v>
      </c>
      <c r="DE221" s="1">
        <v>4</v>
      </c>
      <c r="DF221" s="1">
        <v>16</v>
      </c>
      <c r="DH221" s="1">
        <v>5</v>
      </c>
      <c r="DI221" s="1">
        <v>25</v>
      </c>
      <c r="DK221" s="1">
        <v>10</v>
      </c>
      <c r="DL221" s="1">
        <v>56</v>
      </c>
      <c r="DM221" s="1">
        <v>161</v>
      </c>
      <c r="DR221" s="1">
        <v>95</v>
      </c>
      <c r="DS221" s="1">
        <v>48</v>
      </c>
      <c r="DT221" s="1">
        <v>29</v>
      </c>
      <c r="DU221" s="1">
        <v>487</v>
      </c>
      <c r="DW221" s="1">
        <v>189</v>
      </c>
      <c r="DZ221" s="1">
        <v>185</v>
      </c>
      <c r="EA221" s="1">
        <v>374</v>
      </c>
      <c r="EB221" s="1">
        <v>8</v>
      </c>
      <c r="EC221" s="1">
        <v>14</v>
      </c>
      <c r="ED221" s="1">
        <v>0</v>
      </c>
      <c r="EE221" s="1">
        <v>30</v>
      </c>
      <c r="EF221" s="1">
        <v>103</v>
      </c>
      <c r="EG221" s="1">
        <v>31</v>
      </c>
      <c r="EH221" s="1">
        <v>3</v>
      </c>
      <c r="EI221" s="1">
        <v>336</v>
      </c>
      <c r="EJ221" s="1">
        <v>195</v>
      </c>
      <c r="EK221" s="1">
        <v>122</v>
      </c>
      <c r="EL221" s="1">
        <v>5</v>
      </c>
      <c r="EM221" s="1">
        <v>847</v>
      </c>
      <c r="EN221" s="1">
        <v>404</v>
      </c>
      <c r="EO221" s="1">
        <v>368</v>
      </c>
      <c r="EP221" s="1">
        <v>772</v>
      </c>
      <c r="EQ221" s="1">
        <v>0</v>
      </c>
      <c r="ER221" s="1">
        <v>7</v>
      </c>
      <c r="ES221" s="1">
        <v>12</v>
      </c>
      <c r="ET221" s="1">
        <v>41</v>
      </c>
      <c r="EU221" s="1">
        <v>1</v>
      </c>
      <c r="EV221" s="1">
        <v>185</v>
      </c>
      <c r="EW221" s="1">
        <v>23</v>
      </c>
      <c r="EX221" s="1">
        <v>0</v>
      </c>
      <c r="EY221" s="1">
        <v>6</v>
      </c>
      <c r="EZ221" s="1">
        <v>32</v>
      </c>
      <c r="FA221" s="1">
        <v>0</v>
      </c>
      <c r="FB221" s="1">
        <v>0</v>
      </c>
      <c r="FC221" s="1">
        <v>0</v>
      </c>
      <c r="FD221" s="1">
        <v>0</v>
      </c>
      <c r="FE221" s="1">
        <v>0</v>
      </c>
      <c r="FF221" s="1">
        <v>0</v>
      </c>
      <c r="FG221" s="1">
        <v>0</v>
      </c>
      <c r="FH221" s="1">
        <v>25</v>
      </c>
      <c r="FI221" s="1">
        <v>2</v>
      </c>
      <c r="FJ221" s="1">
        <v>21</v>
      </c>
      <c r="FK221" s="1">
        <v>11</v>
      </c>
      <c r="FL221" s="1">
        <v>0</v>
      </c>
      <c r="FM221" s="1">
        <v>48</v>
      </c>
      <c r="FN221" s="1">
        <v>4</v>
      </c>
      <c r="FO221" s="1">
        <v>1</v>
      </c>
      <c r="FP221" s="1">
        <v>70</v>
      </c>
      <c r="FQ221" s="1">
        <v>1</v>
      </c>
      <c r="FR221" s="1">
        <f>SUM(Tableau17[[#This Row],[2019-T1-ALEXANDRE Audric]:[2019-T1-MARIE Florie]])</f>
        <v>490</v>
      </c>
      <c r="FS221" s="1">
        <v>121</v>
      </c>
      <c r="FT221" s="1">
        <v>196</v>
      </c>
      <c r="FU221" s="1">
        <v>0</v>
      </c>
      <c r="FV221" s="1">
        <v>304</v>
      </c>
      <c r="FW221" s="1">
        <v>0</v>
      </c>
      <c r="FX221" s="1">
        <v>621</v>
      </c>
      <c r="GD221" s="1">
        <v>0</v>
      </c>
      <c r="GE221" s="1">
        <v>247</v>
      </c>
      <c r="GF221" s="1">
        <v>146</v>
      </c>
      <c r="GG221" s="1">
        <v>0</v>
      </c>
      <c r="GH221" s="1">
        <v>240</v>
      </c>
      <c r="GI221" s="1">
        <v>0</v>
      </c>
      <c r="GJ221" s="1">
        <v>633</v>
      </c>
      <c r="GK221" s="1">
        <v>272</v>
      </c>
      <c r="GL221" s="1">
        <v>171</v>
      </c>
      <c r="GM221" s="1">
        <v>0</v>
      </c>
      <c r="GN221" s="1">
        <v>251</v>
      </c>
      <c r="GO221" s="1">
        <v>0</v>
      </c>
      <c r="GP221" s="1">
        <v>694</v>
      </c>
      <c r="GQ221" s="1">
        <v>285</v>
      </c>
      <c r="GR221" s="1">
        <v>103</v>
      </c>
      <c r="GS221" s="1">
        <v>0</v>
      </c>
      <c r="GT221" s="1">
        <v>133</v>
      </c>
      <c r="GU221" s="1">
        <v>0</v>
      </c>
      <c r="GV221" s="1">
        <v>521</v>
      </c>
      <c r="GW221" s="1">
        <v>316</v>
      </c>
      <c r="GX221" s="1">
        <v>0</v>
      </c>
      <c r="GY221" s="1">
        <v>0</v>
      </c>
      <c r="GZ221" s="1">
        <v>212</v>
      </c>
      <c r="HA221" s="1">
        <v>0</v>
      </c>
      <c r="HB221" s="1">
        <v>528</v>
      </c>
      <c r="HC221" s="1">
        <v>380</v>
      </c>
      <c r="HD221" s="1">
        <v>103</v>
      </c>
      <c r="HE221" s="1">
        <v>122</v>
      </c>
      <c r="HF221" s="1">
        <v>239</v>
      </c>
      <c r="HG221" s="1">
        <v>3</v>
      </c>
      <c r="HH221" s="1">
        <v>847</v>
      </c>
      <c r="HI221" s="1">
        <v>404</v>
      </c>
      <c r="HJ221" s="1">
        <v>0</v>
      </c>
      <c r="HK221" s="1">
        <v>368</v>
      </c>
      <c r="HL221" s="1">
        <v>0</v>
      </c>
      <c r="HM221" s="1">
        <v>0</v>
      </c>
      <c r="HN221" s="1">
        <v>772</v>
      </c>
      <c r="HO221" s="1">
        <v>225</v>
      </c>
      <c r="HP221" s="1">
        <v>27</v>
      </c>
      <c r="HQ221" s="1">
        <v>70</v>
      </c>
      <c r="HR221" s="1">
        <v>160</v>
      </c>
      <c r="HS221" s="1">
        <v>19</v>
      </c>
      <c r="HT221" s="1">
        <v>501</v>
      </c>
      <c r="HU221" s="1">
        <v>123</v>
      </c>
      <c r="HV221" s="1">
        <v>47</v>
      </c>
      <c r="HW221" s="1">
        <v>27</v>
      </c>
      <c r="HX221" s="1">
        <v>178</v>
      </c>
      <c r="HY221" s="1">
        <v>0</v>
      </c>
      <c r="HZ221" s="1">
        <v>375</v>
      </c>
      <c r="IA221" s="1">
        <v>177</v>
      </c>
      <c r="IB221" s="1">
        <v>29</v>
      </c>
      <c r="IC221" s="1">
        <v>95</v>
      </c>
      <c r="ID221" s="1">
        <v>182</v>
      </c>
      <c r="IE221" s="1">
        <v>4</v>
      </c>
      <c r="IF221" s="1">
        <v>487</v>
      </c>
      <c r="IG221" s="1">
        <v>189</v>
      </c>
      <c r="IH221" s="1">
        <v>0</v>
      </c>
      <c r="II221" s="1">
        <v>185</v>
      </c>
      <c r="IJ221" s="1">
        <v>0</v>
      </c>
      <c r="IK221" s="1">
        <v>0</v>
      </c>
      <c r="IL221" s="1">
        <v>374</v>
      </c>
      <c r="IM221" s="26">
        <f>IFERROR(Tableau17[[#This Row],[LDIV]]/Tableau17[[#This Row],[Total général]],"")</f>
        <v>0</v>
      </c>
      <c r="IN221" s="26">
        <f>IFERROR(Tableau17[[#This Row],[LDVC]]/Tableau17[[#This Row],[Total général]],"")</f>
        <v>0</v>
      </c>
      <c r="IO221" s="26">
        <f>IFERROR(Tableau17[[#This Row],[LDVD]]/Tableau17[[#This Row],[Total général]],"")</f>
        <v>6.133333333333333E-2</v>
      </c>
      <c r="IP221" s="26">
        <f>IFERROR(Tableau17[[#This Row],[LDVG]]/Tableau17[[#This Row],[Total général]],"")</f>
        <v>0.23733333333333334</v>
      </c>
      <c r="IQ221" s="26">
        <f>IFERROR(Tableau17[[#This Row],[LEXD]]/Tableau17[[#This Row],[Total général]],"")</f>
        <v>0</v>
      </c>
      <c r="IR221" s="26">
        <f>IFERROR(Tableau17[[#This Row],[LEXG]]/Tableau17[[#This Row],[Total général]],"")</f>
        <v>1.0666666666666666E-2</v>
      </c>
      <c r="IS221" s="26">
        <f>IFERROR(Tableau17[[#This Row],[LLR]]/Tableau17[[#This Row],[Total général]],"")</f>
        <v>6.4000000000000001E-2</v>
      </c>
      <c r="IT221" s="26">
        <f>IFERROR(Tableau17[[#This Row],[LREM]]/Tableau17[[#This Row],[Total général]],"")</f>
        <v>7.1999999999999995E-2</v>
      </c>
      <c r="IU221" s="26">
        <f>IFERROR(Tableau17[[#This Row],[LRN]]/Tableau17[[#This Row],[Total général]],"")</f>
        <v>0.32800000000000001</v>
      </c>
      <c r="IV221" s="26">
        <f>IFERROR(Tableau17[[#This Row],[LUG]]/Tableau17[[#This Row],[Total général]],"")</f>
        <v>0.17599999999999999</v>
      </c>
      <c r="IW221" s="26">
        <f>IFERROR(Tableau17[[#This Row],[LVEC]]/Tableau17[[#This Row],[Total général]],"")</f>
        <v>5.0666666666666665E-2</v>
      </c>
      <c r="IX221" s="26">
        <f>IFERROR(Tableau17[[#This Row],[2008-T1-LCMD]]/Tableau17[[#This Row],[2008-T1-TOTAL]],"")</f>
        <v>3.2206119162640899E-2</v>
      </c>
      <c r="IY221" s="26">
        <f>IFERROR(Tableau17[[#This Row],[2008-T1-LDVD]]/Tableau17[[#This Row],[2008-T1-TOTAL]],"")</f>
        <v>0</v>
      </c>
      <c r="IZ221" s="26">
        <f>IFERROR(Tableau17[[#This Row],[2008-T1-LEXD]]/Tableau17[[#This Row],[2008-T1-TOTAL]],"")</f>
        <v>0</v>
      </c>
      <c r="JA221" s="26">
        <f>IFERROR(Tableau17[[#This Row],[2008-T1-LEXG]]/Tableau17[[#This Row],[2008-T1-TOTAL]],"")</f>
        <v>5.4750402576489533E-2</v>
      </c>
      <c r="JB221" s="26">
        <f>IFERROR(Tableau17[[#This Row],[2008-T1-LFN]]/Tableau17[[#This Row],[2008-T1-TOTAL]],"")</f>
        <v>0.19484702093397746</v>
      </c>
      <c r="JC221" s="26">
        <f>IFERROR(Tableau17[[#This Row],[2008-T1-LMAJ]]/Tableau17[[#This Row],[2008-T1-TOTAL]],"")</f>
        <v>0.28341384863123992</v>
      </c>
      <c r="JD221" s="26">
        <f>IFERROR(Tableau17[[#This Row],[2008-T1-LUG]]/Tableau17[[#This Row],[2008-T1-TOTAL]],"")</f>
        <v>0.43478260869565216</v>
      </c>
      <c r="JE221" s="26" t="str">
        <f>IFERROR(Tableau17[[#This Row],[2008-T2-LFN]]/Tableau17[[#This Row],[2008-T2-TOTAL]],"")</f>
        <v/>
      </c>
      <c r="JF221" s="26" t="str">
        <f>IFERROR(Tableau17[[#This Row],[2008-T2-LGC]]/Tableau17[[#This Row],[2008-T2-TOTAL]],"")</f>
        <v/>
      </c>
      <c r="JG221" s="26" t="str">
        <f>IFERROR(Tableau17[[#This Row],[2008-T2-LMAJ]]/Tableau17[[#This Row],[2008-T2-TOTAL]],"")</f>
        <v/>
      </c>
      <c r="JH221" s="26" t="str">
        <f>IFERROR(Tableau17[[#This Row],[2008-T2-LUG]]/Tableau17[[#This Row],[2008-T2-TOTAL]],"")</f>
        <v/>
      </c>
      <c r="JI221" s="26">
        <f>IFERROR(Tableau17[[#This Row],[2014-T1-LDIV]]/Tableau17[[#This Row],[2014-T1-TOTAL]],"")</f>
        <v>0</v>
      </c>
      <c r="JJ221" s="26">
        <f>IFERROR(Tableau17[[#This Row],[2014-T1-LDVD]]/Tableau17[[#This Row],[2014-T1-TOTAL]],"")</f>
        <v>0</v>
      </c>
      <c r="JK221" s="26">
        <f>IFERROR(Tableau17[[#This Row],[2014-T1-LDVG]]/Tableau17[[#This Row],[2014-T1-TOTAL]],"")</f>
        <v>5.0552922590837282E-2</v>
      </c>
      <c r="JL221" s="26">
        <f>IFERROR(Tableau17[[#This Row],[2014-T1-LEXG]]/Tableau17[[#This Row],[2014-T1-TOTAL]],"")</f>
        <v>1.2638230647709321E-2</v>
      </c>
      <c r="JM221" s="26">
        <f>IFERROR(Tableau17[[#This Row],[2014-T1-LFG]]/Tableau17[[#This Row],[2014-T1-TOTAL]],"")</f>
        <v>0.11058451816745656</v>
      </c>
      <c r="JN221" s="26">
        <f>IFERROR(Tableau17[[#This Row],[2014-T1-LFN]]/Tableau17[[#This Row],[2014-T1-TOTAL]],"")</f>
        <v>0.39020537124802529</v>
      </c>
      <c r="JO221" s="26">
        <f>IFERROR(Tableau17[[#This Row],[2014-T1-LUD]]/Tableau17[[#This Row],[2014-T1-TOTAL]],"")</f>
        <v>0.23064770932069512</v>
      </c>
      <c r="JP221" s="26">
        <f>IFERROR(Tableau17[[#This Row],[2014-T1-LUG]]/Tableau17[[#This Row],[2014-T1-TOTAL]],"")</f>
        <v>0.20537124802527645</v>
      </c>
      <c r="JQ221" s="26">
        <f>IFERROR(Tableau17[[#This Row],[2014-T2-LFN]]/Tableau17[[#This Row],[2014-T2-TOTAL]],"")</f>
        <v>0.39193083573487031</v>
      </c>
      <c r="JR221" s="26">
        <f>IFERROR(Tableau17[[#This Row],[2014-T2-LUD]]/Tableau17[[#This Row],[2014-T2-TOTAL]],"")</f>
        <v>0.24639769452449567</v>
      </c>
      <c r="JS221" s="26">
        <f>IFERROR(Tableau17[[#This Row],[2014-T2-LUG]]/Tableau17[[#This Row],[2014-T2-TOTAL]],"")</f>
        <v>0.36167146974063402</v>
      </c>
      <c r="JT221" s="26">
        <f>IFERROR(Tableau17[[#This Row],[2015-T1-BC-DIV]]/Tableau17[[#This Row],[2015-T1-TOTAL]],"")</f>
        <v>0</v>
      </c>
      <c r="JU221" s="26">
        <f>IFERROR(Tableau17[[#This Row],[2015-T1-BC-DLF]]/Tableau17[[#This Row],[2015-T1-TOTAL]],"")</f>
        <v>4.2226487523992322E-2</v>
      </c>
      <c r="JV221" s="26">
        <f>IFERROR(Tableau17[[#This Row],[2015-T1-BC-DVD]]/Tableau17[[#This Row],[2015-T1-TOTAL]],"")</f>
        <v>0</v>
      </c>
      <c r="JW221" s="26">
        <f>IFERROR(Tableau17[[#This Row],[2015-T1-BC-DVG]]/Tableau17[[#This Row],[2015-T1-TOTAL]],"")</f>
        <v>2.6871401151631478E-2</v>
      </c>
      <c r="JX221" s="26">
        <f>IFERROR(Tableau17[[#This Row],[2015-T1-BC-FG]]/Tableau17[[#This Row],[2015-T1-TOTAL]],"")</f>
        <v>0</v>
      </c>
      <c r="JY221" s="26">
        <f>IFERROR(Tableau17[[#This Row],[2015-T1-BC-FN]]/Tableau17[[#This Row],[2015-T1-TOTAL]],"")</f>
        <v>0.50479846449136279</v>
      </c>
      <c r="JZ221" s="26">
        <f>IFERROR(Tableau17[[#This Row],[2015-T1-BC-MDM]]/Tableau17[[#This Row],[2015-T1-TOTAL]],"")</f>
        <v>0</v>
      </c>
      <c r="KA221" s="26">
        <f>IFERROR(Tableau17[[#This Row],[2015-T1-BC-RDG]]/Tableau17[[#This Row],[2015-T1-TOTAL]],"")</f>
        <v>0</v>
      </c>
      <c r="KB221" s="26">
        <f>IFERROR(Tableau17[[#This Row],[2015-T1-BC-SOC]]/Tableau17[[#This Row],[2015-T1-TOTAL]],"")</f>
        <v>0.22840690978886757</v>
      </c>
      <c r="KC221" s="26">
        <f>IFERROR(Tableau17[[#This Row],[2015-T1-BC-UD]]/Tableau17[[#This Row],[2015-T1-TOTAL]],"")</f>
        <v>0.19769673704414586</v>
      </c>
      <c r="KD221" s="26">
        <f>IFERROR(Tableau17[[#This Row],[2015-T1-BC-UG]]/Tableau17[[#This Row],[2015-T1-TOTAL]],"")</f>
        <v>0</v>
      </c>
      <c r="KE221" s="26">
        <f>IFERROR(Tableau17[[#This Row],[2015-T1-BC-VEC]]/Tableau17[[#This Row],[2015-T1-TOTAL]],"")</f>
        <v>0</v>
      </c>
      <c r="KF221" s="26">
        <f>IFERROR(Tableau17[[#This Row],[2015-T2-BC-DVG]]/Tableau17[[#This Row],[2015-T2-TOTAL]],"")</f>
        <v>0</v>
      </c>
      <c r="KG221" s="26">
        <f>IFERROR(Tableau17[[#This Row],[2015-T2-BC-FN]]/Tableau17[[#This Row],[2015-T2-TOTAL]],"")</f>
        <v>0.59848484848484851</v>
      </c>
      <c r="KH221" s="26">
        <f>IFERROR(Tableau17[[#This Row],[2015-T2-BC-SOC]]/Tableau17[[#This Row],[2015-T2-TOTAL]],"")</f>
        <v>0.40151515151515149</v>
      </c>
      <c r="KI221" s="26">
        <f>IFERROR(Tableau17[[#This Row],[2015-T2-BC-UD]]/Tableau17[[#This Row],[2015-T2-TOTAL]],"")</f>
        <v>0</v>
      </c>
      <c r="KJ221" s="26">
        <f>IFERROR(Tableau17[[#This Row],[2015-T2-BC-UG]]/Tableau17[[#This Row],[2015-T2-TOTAL]],"")</f>
        <v>0</v>
      </c>
      <c r="KK221" s="26">
        <f>IFERROR(Tableau17[[#This Row],[2017 (L)-T1-COM]]/Tableau17[[#This Row],[2017 (L)-T1-TOTAL]],"")</f>
        <v>7.8028747433264892E-2</v>
      </c>
      <c r="KL221" s="26">
        <f>IFERROR(Tableau17[[#This Row],[2017 (L)-T1-DIV]]/Tableau17[[#This Row],[2017 (L)-T1-TOTAL]],"")</f>
        <v>8.2135523613963042E-3</v>
      </c>
      <c r="KM221" s="26">
        <f>IFERROR(Tableau17[[#This Row],[2017 (L)-T1-DLF]]/Tableau17[[#This Row],[2017 (L)-T1-TOTAL]],"")</f>
        <v>3.2854209445585217E-2</v>
      </c>
      <c r="KN221" s="26">
        <f>IFERROR(Tableau17[[#This Row],[2017 (L)-T1-DVD]]/Tableau17[[#This Row],[2017 (L)-T1-TOTAL]],"")</f>
        <v>0</v>
      </c>
      <c r="KO221" s="26">
        <f>IFERROR(Tableau17[[#This Row],[2017 (L)-T1-DVG]]/Tableau17[[#This Row],[2017 (L)-T1-TOTAL]],"")</f>
        <v>1.0266940451745379E-2</v>
      </c>
      <c r="KP221" s="26">
        <f>IFERROR(Tableau17[[#This Row],[2017 (L)-T1-ECO]]/Tableau17[[#This Row],[2017 (L)-T1-TOTAL]],"")</f>
        <v>5.1334702258726897E-2</v>
      </c>
      <c r="KQ221" s="26">
        <f>IFERROR(Tableau17[[#This Row],[2017 (L)-T1-EXD]]/Tableau17[[#This Row],[2017 (L)-T1-TOTAL]],"")</f>
        <v>0</v>
      </c>
      <c r="KR221" s="26">
        <f>IFERROR(Tableau17[[#This Row],[2017 (L)-T1-EXG]]/Tableau17[[#This Row],[2017 (L)-T1-TOTAL]],"")</f>
        <v>2.0533880903490759E-2</v>
      </c>
      <c r="KS221" s="26">
        <f>IFERROR(Tableau17[[#This Row],[2017 (L)-T1-FI]]/Tableau17[[#This Row],[2017 (L)-T1-TOTAL]],"")</f>
        <v>0.11498973305954825</v>
      </c>
      <c r="KT221" s="26">
        <f>IFERROR(Tableau17[[#This Row],[2017 (L)-T1-FN]]/Tableau17[[#This Row],[2017 (L)-T1-TOTAL]],"")</f>
        <v>0.33059548254620125</v>
      </c>
      <c r="KU221" s="26">
        <f>IFERROR(Tableau17[[#This Row],[2017 (L)-T1-LR]]/Tableau17[[#This Row],[2017 (L)-T1-TOTAL]],"")</f>
        <v>0</v>
      </c>
      <c r="KV221" s="26">
        <f>IFERROR(Tableau17[[#This Row],[2017 (L)-T1-MDM]]/Tableau17[[#This Row],[2017 (L)-T1-TOTAL]],"")</f>
        <v>0</v>
      </c>
      <c r="KW221" s="26">
        <f>IFERROR(Tableau17[[#This Row],[2017 (L)-T1-RDG]]/Tableau17[[#This Row],[2017 (L)-T1-TOTAL]],"")</f>
        <v>0</v>
      </c>
      <c r="KX221" s="26">
        <f>IFERROR(Tableau17[[#This Row],[2017 (L)-T1-REG]]/Tableau17[[#This Row],[2017 (L)-T1-TOTAL]],"")</f>
        <v>0</v>
      </c>
      <c r="KY221" s="26">
        <f>IFERROR(Tableau17[[#This Row],[2017 (L)-T1-REM]]/Tableau17[[#This Row],[2017 (L)-T1-TOTAL]],"")</f>
        <v>0.19507186858316222</v>
      </c>
      <c r="KZ221" s="26">
        <f>IFERROR(Tableau17[[#This Row],[2017 (L)-T1-SOC]]/Tableau17[[#This Row],[2017 (L)-T1-TOTAL]],"")</f>
        <v>9.856262833675565E-2</v>
      </c>
      <c r="LA221" s="26">
        <f>IFERROR(Tableau17[[#This Row],[2017 (L)-T1-UDI]]/Tableau17[[#This Row],[2017 (L)-T1-TOTAL]],"")</f>
        <v>5.9548254620123205E-2</v>
      </c>
      <c r="LB221" s="26">
        <f>IFERROR(Tableau17[[#This Row],[2017 (L)-T2-FI]]/Tableau17[[#This Row],[2017 (L)-T2-TOTAL]],"")</f>
        <v>0</v>
      </c>
      <c r="LC221" s="26">
        <f>IFERROR(Tableau17[[#This Row],[2017 (L)-T2-FN]]/Tableau17[[#This Row],[2017 (L)-T2-TOTAL]],"")</f>
        <v>0.50534759358288772</v>
      </c>
      <c r="LD221" s="26">
        <f>IFERROR(Tableau17[[#This Row],[2017 (L)-T2-LR]]/Tableau17[[#This Row],[2017 (L)-T2-TOTAL]],"")</f>
        <v>0</v>
      </c>
      <c r="LE221" s="26">
        <f>IFERROR(Tableau17[[#This Row],[2017 (L)-T2-MDM]]/Tableau17[[#This Row],[2017 (L)-T2-TOTAL]],"")</f>
        <v>0</v>
      </c>
      <c r="LF221" s="26">
        <f>IFERROR(Tableau17[[#This Row],[2017 (L)-T2-REM]]/Tableau17[[#This Row],[2017 (L)-T2-TOTAL]],"")</f>
        <v>0.49465240641711228</v>
      </c>
      <c r="LG221" s="26">
        <f>IFERROR(Tableau17[[#This Row],[2017-T1-ARTHAUD Nathalie]]/Tableau17[[#This Row],[2017-T1-TOTAL]],"")</f>
        <v>9.4451003541912628E-3</v>
      </c>
      <c r="LH221" s="26">
        <f>IFERROR(Tableau17[[#This Row],[2017-T1-ASSELINEAU Fran]]/Tableau17[[#This Row],[2017-T1-TOTAL]],"")</f>
        <v>1.6528925619834711E-2</v>
      </c>
      <c r="LI221" s="26">
        <f>IFERROR(Tableau17[[#This Row],[2017-T1-CHEMINADE Jacques]]/Tableau17[[#This Row],[2017-T1-TOTAL]],"")</f>
        <v>0</v>
      </c>
      <c r="LJ221" s="26">
        <f>IFERROR(Tableau17[[#This Row],[2017-T1-DUPONT-AIGNAN Nicolas]]/Tableau17[[#This Row],[2017-T1-TOTAL]],"")</f>
        <v>3.541912632821724E-2</v>
      </c>
      <c r="LK221" s="26">
        <f>IFERROR(Tableau17[[#This Row],[2017-T1-FILLON Fran]]/Tableau17[[#This Row],[2017-T1-TOTAL]],"")</f>
        <v>0.12160566706021252</v>
      </c>
      <c r="LL221" s="26">
        <f>IFERROR(Tableau17[[#This Row],[2017-T1-HAMON Beno]]/Tableau17[[#This Row],[2017-T1-TOTAL]],"")</f>
        <v>3.6599763872491142E-2</v>
      </c>
      <c r="LM221" s="26">
        <f>IFERROR(Tableau17[[#This Row],[2017-T1-LASSALLE Jean]]/Tableau17[[#This Row],[2017-T1-TOTAL]],"")</f>
        <v>3.5419126328217238E-3</v>
      </c>
      <c r="LN221" s="26">
        <f>IFERROR(Tableau17[[#This Row],[2017-T1-LE PEN Marine]]/Tableau17[[#This Row],[2017-T1-TOTAL]],"")</f>
        <v>0.39669421487603307</v>
      </c>
      <c r="LO221" s="26">
        <f>IFERROR(Tableau17[[#This Row],[2017-T1-M Jean-Luc]]/Tableau17[[#This Row],[2017-T1-TOTAL]],"")</f>
        <v>0.23022432113341204</v>
      </c>
      <c r="LP221" s="26">
        <f>IFERROR(Tableau17[[#This Row],[2017-T1-MACRON Emmanuel]]/Tableau17[[#This Row],[2017-T1-TOTAL]],"")</f>
        <v>0.14403778040141677</v>
      </c>
      <c r="LQ221" s="26">
        <f>IFERROR(Tableau17[[#This Row],[2017-T1-POUTOU Philippe]]/Tableau17[[#This Row],[2017-T1-TOTAL]],"")</f>
        <v>5.9031877213695395E-3</v>
      </c>
      <c r="LR221" s="26">
        <f>IFERROR(Tableau17[[#This Row],[2017-T2-LE PEN Marine]]/Tableau17[[#This Row],[2017-T2-TOTAL]],"")</f>
        <v>0.52331606217616577</v>
      </c>
      <c r="LS221" s="26">
        <f>IFERROR(Tableau17[[#This Row],[2017-T2-MACRON Emmanuel]]/Tableau17[[#This Row],[2017-T2-TOTAL]],"")</f>
        <v>0.47668393782383417</v>
      </c>
      <c r="LT221" s="26">
        <f>IFERROR(Tableau17[[#This Row],[2019-T1-ALEXANDRE Audric]]/Tableau17[[#This Row],[2019-T1-TOTAL]],"")</f>
        <v>0</v>
      </c>
      <c r="LU221" s="26">
        <f>IFERROR(Tableau17[[#This Row],[2019-T1-ARTHAUD Nathalie]]/Tableau17[[#This Row],[2019-T1-TOTAL]],"")</f>
        <v>1.4285714285714285E-2</v>
      </c>
      <c r="LV221" s="26">
        <f>IFERROR(Tableau17[[#This Row],[2019-T1-ASSELINEAU François]]/Tableau17[[#This Row],[2019-T1-TOTAL]],"")</f>
        <v>2.4489795918367346E-2</v>
      </c>
      <c r="LW221" s="26">
        <f>IFERROR(Tableau17[[#This Row],[2019-T1-AUBRY Manon]]/Tableau17[[#This Row],[2019-T1-TOTAL]],"")</f>
        <v>8.3673469387755106E-2</v>
      </c>
      <c r="LX221" s="26">
        <f>IFERROR(Tableau17[[#This Row],[2019-T1-AZERGUI Nagib]]/Tableau17[[#This Row],[2019-T1-TOTAL]],"")</f>
        <v>2.0408163265306124E-3</v>
      </c>
      <c r="LY221" s="26">
        <f>IFERROR(Tableau17[[#This Row],[2019-T1-BARDELLA Jordan]]/Tableau17[[#This Row],[2019-T1-TOTAL]],"")</f>
        <v>0.37755102040816324</v>
      </c>
      <c r="LZ221" s="26">
        <f>IFERROR(Tableau17[[#This Row],[2019-T1-BELLAMY François-Xavier]]/Tableau17[[#This Row],[2019-T1-TOTAL]],"")</f>
        <v>4.6938775510204082E-2</v>
      </c>
      <c r="MA221" s="26">
        <f>IFERROR(Tableau17[[#This Row],[2019-T1-BIDOU Olivier]]/Tableau17[[#This Row],[2019-T1-TOTAL]],"")</f>
        <v>0</v>
      </c>
      <c r="MB221" s="26">
        <f>IFERROR(Tableau17[[#This Row],[2019-T1-BOURG Dominique]]/Tableau17[[#This Row],[2019-T1-TOTAL]],"")</f>
        <v>1.2244897959183673E-2</v>
      </c>
      <c r="MC221" s="26">
        <f>IFERROR(Tableau17[[#This Row],[2019-T1-BROSSAT Ian]]/Tableau17[[#This Row],[2019-T1-TOTAL]],"")</f>
        <v>6.5306122448979598E-2</v>
      </c>
      <c r="MD221" s="26">
        <f>IFERROR(Tableau17[[#This Row],[2019-T1-CAILLAUD Sophie]]/Tableau17[[#This Row],[2019-T1-TOTAL]],"")</f>
        <v>0</v>
      </c>
      <c r="ME221" s="26">
        <f>IFERROR(Tableau17[[#This Row],[2019-T1-CAMUS Renaud]]/Tableau17[[#This Row],[2019-T1-TOTAL]],"")</f>
        <v>0</v>
      </c>
      <c r="MF221" s="26">
        <f>IFERROR(Tableau17[[#This Row],[2019-T1-CHALENÇON Christophe]]/Tableau17[[#This Row],[2019-T1-TOTAL]],"")</f>
        <v>0</v>
      </c>
      <c r="MG221" s="26">
        <f>IFERROR(Tableau17[[#This Row],[2019-T1-CORBET Cathy Denise Ginette]]/Tableau17[[#This Row],[2019-T1-TOTAL]],"")</f>
        <v>0</v>
      </c>
      <c r="MH221" s="26">
        <f>IFERROR(Tableau17[[#This Row],[2019-T1-DE PREVOISIN Robert]]/Tableau17[[#This Row],[2019-T1-TOTAL]],"")</f>
        <v>0</v>
      </c>
      <c r="MI221" s="26">
        <f>IFERROR(Tableau17[[#This Row],[2019-T1-DELFEL Thérèse]]/Tableau17[[#This Row],[2019-T1-TOTAL]],"")</f>
        <v>0</v>
      </c>
      <c r="MJ221" s="26">
        <f>IFERROR(Tableau17[[#This Row],[2019-T1-DIEUMEGARD Pierre]]/Tableau17[[#This Row],[2019-T1-TOTAL]],"")</f>
        <v>0</v>
      </c>
      <c r="MK221" s="26">
        <f>IFERROR(Tableau17[[#This Row],[2019-T1-DUPONT-AIGNAN Nicolas]]/Tableau17[[#This Row],[2019-T1-TOTAL]],"")</f>
        <v>5.1020408163265307E-2</v>
      </c>
      <c r="ML221" s="26">
        <f>IFERROR(Tableau17[[#This Row],[2019-T1-GERNIGON Yves]]/Tableau17[[#This Row],[2019-T1-TOTAL]],"")</f>
        <v>4.0816326530612249E-3</v>
      </c>
      <c r="MM221" s="26">
        <f>IFERROR(Tableau17[[#This Row],[2019-T1-GLUCKSMANN Raphaël]]/Tableau17[[#This Row],[2019-T1-TOTAL]],"")</f>
        <v>4.2857142857142858E-2</v>
      </c>
      <c r="MN221" s="26">
        <f>IFERROR(Tableau17[[#This Row],[2019-T1-HAMON Benoît]]/Tableau17[[#This Row],[2019-T1-TOTAL]],"")</f>
        <v>2.2448979591836733E-2</v>
      </c>
      <c r="MO221" s="26">
        <f>IFERROR(Tableau17[[#This Row],[2019-T1-HELGEN Gilles]]/Tableau17[[#This Row],[2019-T1-TOTAL]],"")</f>
        <v>0</v>
      </c>
      <c r="MP221" s="26">
        <f>IFERROR(Tableau17[[#This Row],[2019-T1-JADOT Yannick]]/Tableau17[[#This Row],[2019-T1-TOTAL]],"")</f>
        <v>9.7959183673469383E-2</v>
      </c>
      <c r="MQ221" s="26">
        <f>IFERROR(Tableau17[[#This Row],[2019-T1-LAGARDE Jean-Christophe]]/Tableau17[[#This Row],[2019-T1-TOTAL]],"")</f>
        <v>8.1632653061224497E-3</v>
      </c>
      <c r="MR221" s="26">
        <f>IFERROR(Tableau17[[#This Row],[2019-T1-LALANNE Francis]]/Tableau17[[#This Row],[2019-T1-TOTAL]],"")</f>
        <v>2.0408163265306124E-3</v>
      </c>
      <c r="MS221" s="26">
        <f>IFERROR(Tableau17[[#This Row],[2019-T1-LOISEAU Nathalie]]/Tableau17[[#This Row],[2019-T1-TOTAL]],"")</f>
        <v>0.14285714285714285</v>
      </c>
      <c r="MT221" s="26">
        <f>IFERROR(Tableau17[[#This Row],[2019-T1-MARIE Florie]]/Tableau17[[#This Row],[2019-T1-TOTAL]],"")</f>
        <v>2.0408163265306124E-3</v>
      </c>
      <c r="MU221" s="26">
        <f>IFERROR(Tableau17[[#This Row],[2008-T1-MACROEXTRDROITE]]/Tableau17[[#This Row],[2008-T1-MACROTOTALE]],"")</f>
        <v>0.19484702093397746</v>
      </c>
      <c r="MV221" s="26">
        <f>IFERROR(Tableau17[[#This Row],[2008-T1-MACRODROITE]]/Tableau17[[#This Row],[2008-T1-MACROTOTALE]],"")</f>
        <v>0.31561996779388085</v>
      </c>
      <c r="MW221" s="26">
        <f>IFERROR(Tableau17[[#This Row],[2008-T1-MACROCENTRE]]/Tableau17[[#This Row],[2008-T1-MACROTOTALE]],"")</f>
        <v>0</v>
      </c>
      <c r="MX221" s="26">
        <f>IFERROR(Tableau17[[#This Row],[2008-T1-MACROGAUCHE]]/Tableau17[[#This Row],[2008-T1-MACROTOTALE]],"")</f>
        <v>0.48953301127214172</v>
      </c>
      <c r="MY221" s="26">
        <f>IFERROR(Tableau17[[#This Row],[2008-T1-MACROAUTRE]]/Tableau17[[#This Row],[2008-T1-MACROTOTALE]],"")</f>
        <v>0</v>
      </c>
      <c r="MZ221" s="26" t="str">
        <f>IFERROR(Tableau17[[#This Row],[2008-T2-MACROEXTRDROITE]]/Tableau17[[#This Row],[2008-T2-MACROTOTALE]],"")</f>
        <v/>
      </c>
      <c r="NA221" s="26" t="str">
        <f>IFERROR(Tableau17[[#This Row],[2008-T2-MACRODROITE]]/Tableau17[[#This Row],[2008-T2-MACROTOTALE]],"")</f>
        <v/>
      </c>
      <c r="NB221" s="26" t="str">
        <f>IFERROR(Tableau17[[#This Row],[2008-T2-MACROCENTRE]]/Tableau17[[#This Row],[2008-T2-MACROTOTALE]],"")</f>
        <v/>
      </c>
      <c r="NC221" s="26" t="str">
        <f>IFERROR(Tableau17[[#This Row],[2008-T2-MACROGAUCHE]]/Tableau17[[#This Row],[2008-T2-MACROTOTALE]],"")</f>
        <v/>
      </c>
      <c r="ND221" s="26" t="str">
        <f>IFERROR(Tableau17[[#This Row],[2008-T2-MACROAUTRE]]/Tableau17[[#This Row],[2008-T2-MACROTOTALE]],"")</f>
        <v/>
      </c>
      <c r="NE221" s="26">
        <f>IFERROR(Tableau17[[#This Row],[2014-T1-MACROEXTRDROITE]]/Tableau17[[#This Row],[2014-T1-MACROTOTALE]],"")</f>
        <v>0.39020537124802529</v>
      </c>
      <c r="NF221" s="26">
        <f>IFERROR(Tableau17[[#This Row],[2014-T1-MACRODROITE]]/Tableau17[[#This Row],[2014-T1-MACROTOTALE]],"")</f>
        <v>0.23064770932069512</v>
      </c>
      <c r="NG221" s="26">
        <f>IFERROR(Tableau17[[#This Row],[2014-T1-MACROCENTRE]]/Tableau17[[#This Row],[2014-T1-MACROTOTALE]],"")</f>
        <v>0</v>
      </c>
      <c r="NH221" s="26">
        <f>IFERROR(Tableau17[[#This Row],[2014-T1-MACROGAUCHE]]/Tableau17[[#This Row],[2014-T1-MACROTOTALE]],"")</f>
        <v>0.37914691943127959</v>
      </c>
      <c r="NI221" s="26">
        <f>IFERROR(Tableau17[[#This Row],[2014-T1-MACROAUTRE]]/Tableau17[[#This Row],[2014-T1-MACROTOTALE]],"")</f>
        <v>0</v>
      </c>
      <c r="NJ221" s="26">
        <f>IFERROR(Tableau17[[#This Row],[2014-T2-MACROEXTRDROITE]]/Tableau17[[#This Row],[2014-T2-MACROTOTALE]],"")</f>
        <v>0.39193083573487031</v>
      </c>
      <c r="NK221" s="26">
        <f>IFERROR(Tableau17[[#This Row],[2014-T2-MACRODROITE]]/Tableau17[[#This Row],[2014-T2-MACROTOTALE]],"")</f>
        <v>0.24639769452449567</v>
      </c>
      <c r="NL221" s="26">
        <f>IFERROR(Tableau17[[#This Row],[2014-T2-MACROCENTRE]]/Tableau17[[#This Row],[2014-T2-MACROTOTALE]],"")</f>
        <v>0</v>
      </c>
      <c r="NM221" s="26">
        <f>IFERROR(Tableau17[[#This Row],[2014-T2-MACROGAUCHE]]/Tableau17[[#This Row],[2014-T2-MACROTOTALE]],"")</f>
        <v>0.36167146974063402</v>
      </c>
      <c r="NN221" s="26">
        <f>IFERROR(Tableau17[[#This Row],[2014-T2-MACROAUTRE]]/Tableau17[[#This Row],[2014-T2-MACROTOTALE]],"")</f>
        <v>0</v>
      </c>
      <c r="NO221" s="26">
        <f>IFERROR( Tableau17[[#This Row],[2015-T1-MACROEXTRDROITE]]/Tableau17[[#This Row],[2015-T1-MACROTOTALE]],"")</f>
        <v>0.54702495201535506</v>
      </c>
      <c r="NP221" s="26">
        <f>IFERROR(Tableau17[[#This Row],[2015-T1-MACRODROITE]]/Tableau17[[#This Row],[2015-T1-MACROTOTALE]],"")</f>
        <v>0.19769673704414586</v>
      </c>
      <c r="NQ221" s="26">
        <f>IFERROR(Tableau17[[#This Row],[2015-T1-MACROCENTRE]]/Tableau17[[#This Row],[2015-T1-MACROTOTALE]],"")</f>
        <v>0</v>
      </c>
      <c r="NR221" s="26">
        <f>IFERROR(Tableau17[[#This Row],[2015-T1-MACROGAUCHE]]/Tableau17[[#This Row],[2015-T1-MACROTOTALE]],"")</f>
        <v>0.25527831094049902</v>
      </c>
      <c r="NS221" s="26">
        <f>IFERROR(Tableau17[[#This Row],[2015-T1-MACROAUTRE]]/Tableau17[[#This Row],[2015-T1-MACROTOTALE]],"")</f>
        <v>0</v>
      </c>
      <c r="NT221" s="26">
        <f>IFERROR(Tableau17[[#This Row],[2015-T2-MACROEXTRDROITE]]/Tableau17[[#This Row],[2015-T2-MACROTOTALE]],"")</f>
        <v>0.59848484848484851</v>
      </c>
      <c r="NU221" s="26">
        <f>IFERROR(Tableau17[[#This Row],[2015-T2-MACRODROITE]]/Tableau17[[#This Row],[2015-T2-MACROTOTALE]],"")</f>
        <v>0</v>
      </c>
      <c r="NV221" s="26">
        <f>IFERROR(Tableau17[[#This Row],[2015-T2-MACROCENTRE]]/Tableau17[[#This Row],[2015-T2-MACROTOTALE]],"")</f>
        <v>0</v>
      </c>
      <c r="NW221" s="26">
        <f>IFERROR(Tableau17[[#This Row],[2015-T2-MACROGAUCHE]]/Tableau17[[#This Row],[2015-T2-MACROTOTALE]],"")</f>
        <v>0.40151515151515149</v>
      </c>
      <c r="NX221" s="26">
        <f>IFERROR(Tableau17[[#This Row],[2015-T2-MACROAUTRE]]/Tableau17[[#This Row],[2015-T2-MACROTOTALE]],"")</f>
        <v>0</v>
      </c>
      <c r="NY221" s="26">
        <f>IFERROR(Tableau17[[#This Row],[2017-T1-MACROEXTRDROITE]]/Tableau17[[#This Row],[2017-T1-MACROTOTALE]],"")</f>
        <v>0.44864226682408498</v>
      </c>
      <c r="NZ221" s="26">
        <f>IFERROR(Tableau17[[#This Row],[2017-T1-MACRODROITE]]/Tableau17[[#This Row],[2017-T1-MACROTOTALE]],"")</f>
        <v>0.12160566706021252</v>
      </c>
      <c r="OA221" s="26">
        <f>IFERROR(Tableau17[[#This Row],[2017-T1-MACROCENTRE]]/Tableau17[[#This Row],[2017-T1-MACROTOTALE]],"")</f>
        <v>0.14403778040141677</v>
      </c>
      <c r="OB221" s="26">
        <f>IFERROR(Tableau17[[#This Row],[2017-T1-MACROGAUCHE]]/Tableau17[[#This Row],[2017-T1-MACROTOTALE]],"")</f>
        <v>0.28217237308146398</v>
      </c>
      <c r="OC221" s="26">
        <f>IFERROR(Tableau17[[#This Row],[2017-T1-MACROAUTRE]]/Tableau17[[#This Row],[2017-T1-MACROTOTALE]],"")</f>
        <v>3.5419126328217238E-3</v>
      </c>
      <c r="OD221" s="26">
        <f>IFERROR(Tableau17[[#This Row],[2017-T2-MACROEXTRDROITE]]/Tableau17[[#This Row],[2017-T2-MACROTOTALE]],"")</f>
        <v>0.52331606217616577</v>
      </c>
      <c r="OE221" s="26">
        <f>IFERROR(Tableau17[[#This Row],[2017-T2-MACRODROITE]]/Tableau17[[#This Row],[2017-T2-MACROTOTALE]],"")</f>
        <v>0</v>
      </c>
      <c r="OF221" s="26">
        <f>IFERROR(Tableau17[[#This Row],[2017-T2-MACROCENTRE]]/Tableau17[[#This Row],[2017-T2-MACROTOTALE]],"")</f>
        <v>0.47668393782383417</v>
      </c>
      <c r="OG221" s="26">
        <f>IFERROR(Tableau17[[#This Row],[2017-T2-MACROGAUCHE]]/Tableau17[[#This Row],[2017-T2-MACROTOTALE]],"")</f>
        <v>0</v>
      </c>
      <c r="OH221" s="26">
        <f>IFERROR(Tableau17[[#This Row],[2017-T2-MACROAUTRE]]/Tableau17[[#This Row],[2017-T2-MACROTOTALE]],"")</f>
        <v>0</v>
      </c>
      <c r="OI221" s="26">
        <f>IFERROR(Tableau17[[#This Row],[2019-T1-MACROEXTRDROITE]]/Tableau17[[#This Row],[2019-T1-MACROTOTALE]],"")</f>
        <v>0.44910179640718562</v>
      </c>
      <c r="OJ221" s="26">
        <f>IFERROR(Tableau17[[#This Row],[2019-T1-MACRODROITE]]/Tableau17[[#This Row],[2019-T1-MACROTOTALE]],"")</f>
        <v>5.3892215568862277E-2</v>
      </c>
      <c r="OK221" s="26">
        <f>IFERROR(Tableau17[[#This Row],[2019-T1-MACROCENTRE]]/Tableau17[[#This Row],[2019-T1-MACROTOTALE]],"")</f>
        <v>0.13972055888223553</v>
      </c>
      <c r="OL221" s="26">
        <f>IFERROR(Tableau17[[#This Row],[2019-T1-MACROGAUCHE]]/Tableau17[[#This Row],[2019-T1-MACROTOTALE]],"")</f>
        <v>0.31936127744510978</v>
      </c>
      <c r="OM221" s="26">
        <f>IFERROR(Tableau17[[#This Row],[2019-T1-MACROAUTRE]]/Tableau17[[#This Row],[2019-T1-MACROTOTALE]],"")</f>
        <v>3.7924151696606789E-2</v>
      </c>
      <c r="ON221" s="26">
        <f>IFERROR(Tableau17[[#This Row],[2020-T1-MACROEXTRDROITE]]/Tableau17[[#This Row],[2020-T1-MACROTOTALE]],"")</f>
        <v>0.32800000000000001</v>
      </c>
      <c r="OO221" s="26">
        <f>IFERROR(Tableau17[[#This Row],[2020-T1-MACRODROITE]]/Tableau17[[#This Row],[2020-T1-MACROTOTALE]],"")</f>
        <v>0.12533333333333332</v>
      </c>
      <c r="OP221" s="26">
        <f>IFERROR(Tableau17[[#This Row],[2020-T1-MACROCENTRE]]/Tableau17[[#This Row],[2020-T1-MACROTOTALE]],"")</f>
        <v>7.1999999999999995E-2</v>
      </c>
      <c r="OQ221" s="26">
        <f>IFERROR(Tableau17[[#This Row],[2020-T1-MACROGAUCHE]]/Tableau17[[#This Row],[2020-T1-MACROTOTALE]],"")</f>
        <v>0.47466666666666668</v>
      </c>
      <c r="OR221" s="26">
        <f>IFERROR(Tableau17[[#This Row],[2020-T1-MACROAUTRE]]/Tableau17[[#This Row],[2020-T1-MACROTOTALE]],"")</f>
        <v>0</v>
      </c>
      <c r="OS221" s="26">
        <f>IFERROR(Tableau17[[#This Row],[2017 (L)-T1-MACROEXTRDROITE]]/Tableau17[[#This Row],[2017 (L)-T1-MACROTOTALE]],"")</f>
        <v>0.36344969199178645</v>
      </c>
      <c r="OT221" s="26">
        <f>IFERROR(Tableau17[[#This Row],[2017 (L)-T1-MACRODROITE]]/Tableau17[[#This Row],[2017 (L)-T1-MACROTOTALE]],"")</f>
        <v>5.9548254620123205E-2</v>
      </c>
      <c r="OU221" s="26">
        <f>IFERROR(Tableau17[[#This Row],[2017 (L)-T1-MACROCENTRE]]/Tableau17[[#This Row],[2017 (L)-T1-MACROTOTALE]],"")</f>
        <v>0.19507186858316222</v>
      </c>
      <c r="OV221" s="26">
        <f>IFERROR(Tableau17[[#This Row],[2017 (L)-T1-MACROGAUCHE]]/Tableau17[[#This Row],[2017 (L)-T1-MACROTOTALE]],"")</f>
        <v>0.37371663244353182</v>
      </c>
      <c r="OW221" s="26">
        <f>IFERROR(Tableau17[[#This Row],[2017 (L)-T1-MACROAUTRE]]/Tableau17[[#This Row],[2017 (L)-T1-MACROTOTALE]],"")</f>
        <v>8.2135523613963042E-3</v>
      </c>
      <c r="OX221" s="26">
        <f>IFERROR(Tableau17[[#This Row],[2017 (L)-T2-MACROEXTRDROITE]]/Tableau17[[#This Row],[2017 (L)-T2-MACROTOTALE]],"")</f>
        <v>0.50534759358288772</v>
      </c>
      <c r="OY221" s="26">
        <f>IFERROR(Tableau17[[#This Row],[2017 (L)-T2-MACRODROITE]]/Tableau17[[#This Row],[2017 (L)-T2-MACROTOTALE]],"")</f>
        <v>0</v>
      </c>
      <c r="OZ221" s="26">
        <f>IFERROR(Tableau17[[#This Row],[2017 (L)-T2-MACROCENTRE]]/Tableau17[[#This Row],[2017 (L)-T2-MACROTOTALE]],"")</f>
        <v>0.49465240641711228</v>
      </c>
      <c r="PA221" s="26">
        <f>IFERROR(Tableau17[[#This Row],[2017 (L)-T2-MACROGAUCHE]]/Tableau17[[#This Row],[2017 (L)-T2-MACROTOTALE]],"")</f>
        <v>0</v>
      </c>
      <c r="PB221" s="26">
        <f>IFERROR(Tableau17[[#This Row],[2017 (L)-T2-MACROAUTRE]]/Tableau17[[#This Row],[2017 (L)-T2-MACROTOTALE]],"")</f>
        <v>0</v>
      </c>
      <c r="PC221" s="26">
        <f>IFERROR(Tableau17[[#This Row],[2008_T1_PROCUS]]/Tableau17[[#This Row],[2008_T1_INSCRITS]],0)</f>
        <v>3.5682426404995541E-3</v>
      </c>
      <c r="PD221" s="26">
        <f>IFERROR(Tableau17[[#This Row],[2008_T2_PROCUS]]/Tableau17[[#This Row],[2008_T2_INSCRITS]],0)</f>
        <v>0</v>
      </c>
      <c r="PE221" s="26">
        <f>Tableau17[[#This Row],[2014_T1_PROCUS]]/Tableau17[[#This Row],[2014_T1_INSCRITS]]</f>
        <v>1.048951048951049E-2</v>
      </c>
      <c r="PF221" s="26">
        <f>IFERROR(Tableau17[[#This Row],[2014_T2_PROCUS]]/Tableau17[[#This Row],[2014_T2_INSCRITS]],0)</f>
        <v>1.5734265734265736E-2</v>
      </c>
    </row>
    <row r="222" spans="1:422" hidden="1" x14ac:dyDescent="0.2">
      <c r="A222" s="1">
        <v>5</v>
      </c>
      <c r="B222" s="1" t="s">
        <v>381</v>
      </c>
      <c r="C222" s="1" t="s">
        <v>392</v>
      </c>
      <c r="D222" s="1" t="s">
        <v>392</v>
      </c>
      <c r="E222" s="1">
        <v>956</v>
      </c>
      <c r="F222" s="1">
        <v>5.4014239999999996</v>
      </c>
      <c r="G222" s="1">
        <v>43.229602</v>
      </c>
      <c r="H222" s="3">
        <v>1653</v>
      </c>
      <c r="I222" s="3">
        <v>259</v>
      </c>
      <c r="L222" s="1">
        <v>54</v>
      </c>
      <c r="M222" s="1">
        <v>45</v>
      </c>
      <c r="P222" s="1">
        <v>231</v>
      </c>
      <c r="Q222" s="1">
        <v>23</v>
      </c>
      <c r="R222" s="1">
        <v>54</v>
      </c>
      <c r="S222" s="1">
        <v>69</v>
      </c>
      <c r="T222" s="1">
        <v>35</v>
      </c>
      <c r="U222" s="1">
        <v>511</v>
      </c>
      <c r="V222" s="1">
        <v>1431</v>
      </c>
      <c r="W222" s="1">
        <v>675</v>
      </c>
      <c r="X222" s="1">
        <v>15</v>
      </c>
      <c r="Y222" s="2">
        <v>0.47169811</v>
      </c>
      <c r="Z222" s="1">
        <v>1431</v>
      </c>
      <c r="AA222" s="1">
        <v>690</v>
      </c>
      <c r="AB222" s="1">
        <v>16</v>
      </c>
      <c r="AC222" s="2">
        <v>0.48218029000000001</v>
      </c>
      <c r="AD222" s="1">
        <v>1653</v>
      </c>
      <c r="AE222" s="1">
        <v>520</v>
      </c>
      <c r="AF222" s="2">
        <v>0.31457954999999999</v>
      </c>
      <c r="AG222" s="1">
        <f t="shared" si="3"/>
        <v>259</v>
      </c>
      <c r="AH222" s="1">
        <v>1215</v>
      </c>
      <c r="AI222" s="1">
        <v>627</v>
      </c>
      <c r="AJ222" s="1">
        <v>3</v>
      </c>
      <c r="AK222" s="2">
        <v>0.51604938</v>
      </c>
      <c r="AL222" s="1">
        <v>1215</v>
      </c>
      <c r="AM222" s="1">
        <v>702</v>
      </c>
      <c r="AN222" s="1">
        <v>8</v>
      </c>
      <c r="AO222" s="2">
        <v>0.57777778000000002</v>
      </c>
      <c r="AP222" s="1">
        <v>1479</v>
      </c>
      <c r="AQ222" s="1">
        <v>515</v>
      </c>
      <c r="AR222" s="2">
        <v>0.34820825</v>
      </c>
      <c r="AS222" s="1">
        <v>1479</v>
      </c>
      <c r="AT222" s="1">
        <v>526</v>
      </c>
      <c r="AU222" s="2">
        <v>0.35564571</v>
      </c>
      <c r="AV222" s="1">
        <v>1547</v>
      </c>
      <c r="AW222" s="1">
        <v>541</v>
      </c>
      <c r="AX222" s="2">
        <v>0.34970910999999999</v>
      </c>
      <c r="AY222" s="1">
        <v>1547</v>
      </c>
      <c r="AZ222" s="1">
        <v>508</v>
      </c>
      <c r="BA222" s="2">
        <v>0.32837749999999999</v>
      </c>
      <c r="BB222" s="1">
        <v>1544</v>
      </c>
      <c r="BC222" s="1">
        <v>1062</v>
      </c>
      <c r="BD222" s="2">
        <v>0.68782383000000002</v>
      </c>
      <c r="BE222" s="1">
        <v>1544</v>
      </c>
      <c r="BF222" s="1">
        <v>1018</v>
      </c>
      <c r="BG222" s="2">
        <v>0.65932641999999997</v>
      </c>
      <c r="BH222" s="1">
        <v>1602</v>
      </c>
      <c r="BI222" s="1">
        <v>554</v>
      </c>
      <c r="BJ222" s="2">
        <v>0.34581772999999999</v>
      </c>
      <c r="BK222" s="1">
        <v>35</v>
      </c>
      <c r="BN222" s="1">
        <v>28</v>
      </c>
      <c r="BO222" s="1">
        <v>50</v>
      </c>
      <c r="BP222" s="1">
        <v>212</v>
      </c>
      <c r="BQ222" s="1">
        <v>290</v>
      </c>
      <c r="BR222" s="1">
        <v>615</v>
      </c>
      <c r="BT222" s="1">
        <v>432</v>
      </c>
      <c r="BU222" s="1">
        <v>251</v>
      </c>
      <c r="BW222" s="1">
        <v>683</v>
      </c>
      <c r="BX222" s="1">
        <v>7</v>
      </c>
      <c r="BZ222" s="1">
        <v>140</v>
      </c>
      <c r="CB222" s="1">
        <v>30</v>
      </c>
      <c r="CC222" s="1">
        <v>97</v>
      </c>
      <c r="CD222" s="1">
        <v>221</v>
      </c>
      <c r="CE222" s="1">
        <v>157</v>
      </c>
      <c r="CF222" s="1">
        <v>652</v>
      </c>
      <c r="CG222" s="1">
        <v>105</v>
      </c>
      <c r="CH222" s="1">
        <v>309</v>
      </c>
      <c r="CI222" s="1">
        <v>250</v>
      </c>
      <c r="CJ222" s="1">
        <v>664</v>
      </c>
      <c r="CL222" s="1">
        <v>17</v>
      </c>
      <c r="CO222" s="1">
        <v>129</v>
      </c>
      <c r="CP222" s="1">
        <v>111</v>
      </c>
      <c r="CT222" s="1">
        <v>151</v>
      </c>
      <c r="CV222" s="1">
        <v>76</v>
      </c>
      <c r="CW222" s="1">
        <v>484</v>
      </c>
      <c r="CY222" s="1">
        <v>114</v>
      </c>
      <c r="DA222" s="1">
        <v>357</v>
      </c>
      <c r="DC222" s="1">
        <v>471</v>
      </c>
      <c r="DD222" s="1">
        <v>19</v>
      </c>
      <c r="DE222" s="1">
        <v>7</v>
      </c>
      <c r="DF222" s="1">
        <v>3</v>
      </c>
      <c r="DG222" s="1">
        <v>0</v>
      </c>
      <c r="DI222" s="1">
        <v>28</v>
      </c>
      <c r="DJ222" s="1">
        <v>5</v>
      </c>
      <c r="DK222" s="1">
        <v>4</v>
      </c>
      <c r="DL222" s="1">
        <v>90</v>
      </c>
      <c r="DM222" s="1">
        <v>51</v>
      </c>
      <c r="DN222" s="1">
        <v>121</v>
      </c>
      <c r="DO222" s="1">
        <v>204</v>
      </c>
      <c r="DP222" s="1">
        <v>3</v>
      </c>
      <c r="DU222" s="1">
        <v>535</v>
      </c>
      <c r="DX222" s="1">
        <v>214</v>
      </c>
      <c r="DY222" s="1">
        <v>244</v>
      </c>
      <c r="EA222" s="1">
        <v>458</v>
      </c>
      <c r="EB222" s="1">
        <v>3</v>
      </c>
      <c r="EC222" s="1">
        <v>11</v>
      </c>
      <c r="ED222" s="1">
        <v>1</v>
      </c>
      <c r="EE222" s="1">
        <v>36</v>
      </c>
      <c r="EF222" s="1">
        <v>130</v>
      </c>
      <c r="EG222" s="1">
        <v>73</v>
      </c>
      <c r="EH222" s="1">
        <v>5</v>
      </c>
      <c r="EI222" s="1">
        <v>159</v>
      </c>
      <c r="EJ222" s="1">
        <v>392</v>
      </c>
      <c r="EK222" s="1">
        <v>225</v>
      </c>
      <c r="EL222" s="1">
        <v>6</v>
      </c>
      <c r="EM222" s="1">
        <v>1041</v>
      </c>
      <c r="EN222" s="1">
        <v>230</v>
      </c>
      <c r="EO222" s="1">
        <v>697</v>
      </c>
      <c r="EP222" s="1">
        <v>927</v>
      </c>
      <c r="EQ222" s="1">
        <v>0</v>
      </c>
      <c r="ER222" s="1">
        <v>3</v>
      </c>
      <c r="ES222" s="1">
        <v>9</v>
      </c>
      <c r="ET222" s="1">
        <v>72</v>
      </c>
      <c r="EU222" s="1">
        <v>14</v>
      </c>
      <c r="EV222" s="1">
        <v>92</v>
      </c>
      <c r="EW222" s="1">
        <v>35</v>
      </c>
      <c r="EX222" s="1">
        <v>2</v>
      </c>
      <c r="EY222" s="1">
        <v>9</v>
      </c>
      <c r="EZ222" s="1">
        <v>14</v>
      </c>
      <c r="FA222" s="1">
        <v>2</v>
      </c>
      <c r="FB222" s="1">
        <v>0</v>
      </c>
      <c r="FC222" s="1">
        <v>0</v>
      </c>
      <c r="FD222" s="1">
        <v>0</v>
      </c>
      <c r="FE222" s="1">
        <v>0</v>
      </c>
      <c r="FF222" s="1">
        <v>0</v>
      </c>
      <c r="FG222" s="1">
        <v>2</v>
      </c>
      <c r="FH222" s="1">
        <v>13</v>
      </c>
      <c r="FI222" s="1">
        <v>0</v>
      </c>
      <c r="FJ222" s="1">
        <v>32</v>
      </c>
      <c r="FK222" s="1">
        <v>19</v>
      </c>
      <c r="FL222" s="1">
        <v>0</v>
      </c>
      <c r="FM222" s="1">
        <v>68</v>
      </c>
      <c r="FN222" s="1">
        <v>10</v>
      </c>
      <c r="FO222" s="1">
        <v>3</v>
      </c>
      <c r="FP222" s="1">
        <v>120</v>
      </c>
      <c r="FQ222" s="1">
        <v>2</v>
      </c>
      <c r="FR222" s="1">
        <f>SUM(Tableau17[[#This Row],[2019-T1-ALEXANDRE Audric]:[2019-T1-MARIE Florie]])</f>
        <v>521</v>
      </c>
      <c r="FS222" s="1">
        <v>50</v>
      </c>
      <c r="FT222" s="1">
        <v>247</v>
      </c>
      <c r="FU222" s="1">
        <v>0</v>
      </c>
      <c r="FV222" s="1">
        <v>318</v>
      </c>
      <c r="FW222" s="1">
        <v>0</v>
      </c>
      <c r="FX222" s="1">
        <v>615</v>
      </c>
      <c r="FY222" s="1">
        <v>0</v>
      </c>
      <c r="FZ222" s="1">
        <v>251</v>
      </c>
      <c r="GA222" s="1">
        <v>0</v>
      </c>
      <c r="GB222" s="1">
        <v>432</v>
      </c>
      <c r="GC222" s="1">
        <v>0</v>
      </c>
      <c r="GD222" s="1">
        <v>683</v>
      </c>
      <c r="GE222" s="1">
        <v>97</v>
      </c>
      <c r="GF222" s="1">
        <v>221</v>
      </c>
      <c r="GG222" s="1">
        <v>7</v>
      </c>
      <c r="GH222" s="1">
        <v>327</v>
      </c>
      <c r="GI222" s="1">
        <v>0</v>
      </c>
      <c r="GJ222" s="1">
        <v>652</v>
      </c>
      <c r="GK222" s="1">
        <v>105</v>
      </c>
      <c r="GL222" s="1">
        <v>309</v>
      </c>
      <c r="GM222" s="1">
        <v>0</v>
      </c>
      <c r="GN222" s="1">
        <v>250</v>
      </c>
      <c r="GO222" s="1">
        <v>0</v>
      </c>
      <c r="GP222" s="1">
        <v>664</v>
      </c>
      <c r="GQ222" s="1">
        <v>128</v>
      </c>
      <c r="GR222" s="1">
        <v>151</v>
      </c>
      <c r="GS222" s="1">
        <v>0</v>
      </c>
      <c r="GT222" s="1">
        <v>205</v>
      </c>
      <c r="GU222" s="1">
        <v>0</v>
      </c>
      <c r="GV222" s="1">
        <v>484</v>
      </c>
      <c r="GW222" s="1">
        <v>114</v>
      </c>
      <c r="GX222" s="1">
        <v>357</v>
      </c>
      <c r="GY222" s="1">
        <v>0</v>
      </c>
      <c r="GZ222" s="1">
        <v>0</v>
      </c>
      <c r="HA222" s="1">
        <v>0</v>
      </c>
      <c r="HB222" s="1">
        <v>471</v>
      </c>
      <c r="HC222" s="1">
        <v>207</v>
      </c>
      <c r="HD222" s="1">
        <v>130</v>
      </c>
      <c r="HE222" s="1">
        <v>225</v>
      </c>
      <c r="HF222" s="1">
        <v>474</v>
      </c>
      <c r="HG222" s="1">
        <v>5</v>
      </c>
      <c r="HH222" s="1">
        <v>1041</v>
      </c>
      <c r="HI222" s="1">
        <v>230</v>
      </c>
      <c r="HJ222" s="1">
        <v>0</v>
      </c>
      <c r="HK222" s="1">
        <v>697</v>
      </c>
      <c r="HL222" s="1">
        <v>0</v>
      </c>
      <c r="HM222" s="1">
        <v>0</v>
      </c>
      <c r="HN222" s="1">
        <v>927</v>
      </c>
      <c r="HO222" s="1">
        <v>117</v>
      </c>
      <c r="HP222" s="1">
        <v>45</v>
      </c>
      <c r="HQ222" s="1">
        <v>120</v>
      </c>
      <c r="HR222" s="1">
        <v>208</v>
      </c>
      <c r="HS222" s="1">
        <v>39</v>
      </c>
      <c r="HT222" s="1">
        <v>529</v>
      </c>
      <c r="HU222" s="1">
        <v>54</v>
      </c>
      <c r="HV222" s="1">
        <v>285</v>
      </c>
      <c r="HW222" s="1">
        <v>23</v>
      </c>
      <c r="HX222" s="1">
        <v>149</v>
      </c>
      <c r="HY222" s="1">
        <v>0</v>
      </c>
      <c r="HZ222" s="1">
        <v>511</v>
      </c>
      <c r="IA222" s="1">
        <v>59</v>
      </c>
      <c r="IB222" s="1">
        <v>121</v>
      </c>
      <c r="IC222" s="1">
        <v>204</v>
      </c>
      <c r="ID222" s="1">
        <v>144</v>
      </c>
      <c r="IE222" s="1">
        <v>7</v>
      </c>
      <c r="IF222" s="1">
        <v>535</v>
      </c>
      <c r="IG222" s="1">
        <v>0</v>
      </c>
      <c r="IH222" s="1">
        <v>214</v>
      </c>
      <c r="II222" s="1">
        <v>244</v>
      </c>
      <c r="IJ222" s="1">
        <v>0</v>
      </c>
      <c r="IK222" s="1">
        <v>0</v>
      </c>
      <c r="IL222" s="1">
        <v>458</v>
      </c>
      <c r="IM222" s="26">
        <f>IFERROR(Tableau17[[#This Row],[LDIV]]/Tableau17[[#This Row],[Total général]],"")</f>
        <v>0</v>
      </c>
      <c r="IN222" s="26">
        <f>IFERROR(Tableau17[[#This Row],[LDVC]]/Tableau17[[#This Row],[Total général]],"")</f>
        <v>0</v>
      </c>
      <c r="IO222" s="26">
        <f>IFERROR(Tableau17[[#This Row],[LDVD]]/Tableau17[[#This Row],[Total général]],"")</f>
        <v>0.10567514677103718</v>
      </c>
      <c r="IP222" s="26">
        <f>IFERROR(Tableau17[[#This Row],[LDVG]]/Tableau17[[#This Row],[Total général]],"")</f>
        <v>8.8062622309197647E-2</v>
      </c>
      <c r="IQ222" s="26">
        <f>IFERROR(Tableau17[[#This Row],[LEXD]]/Tableau17[[#This Row],[Total général]],"")</f>
        <v>0</v>
      </c>
      <c r="IR222" s="26">
        <f>IFERROR(Tableau17[[#This Row],[LEXG]]/Tableau17[[#This Row],[Total général]],"")</f>
        <v>0</v>
      </c>
      <c r="IS222" s="26">
        <f>IFERROR(Tableau17[[#This Row],[LLR]]/Tableau17[[#This Row],[Total général]],"")</f>
        <v>0.45205479452054792</v>
      </c>
      <c r="IT222" s="26">
        <f>IFERROR(Tableau17[[#This Row],[LREM]]/Tableau17[[#This Row],[Total général]],"")</f>
        <v>4.5009784735812131E-2</v>
      </c>
      <c r="IU222" s="26">
        <f>IFERROR(Tableau17[[#This Row],[LRN]]/Tableau17[[#This Row],[Total général]],"")</f>
        <v>0.10567514677103718</v>
      </c>
      <c r="IV222" s="26">
        <f>IFERROR(Tableau17[[#This Row],[LUG]]/Tableau17[[#This Row],[Total général]],"")</f>
        <v>0.13502935420743639</v>
      </c>
      <c r="IW222" s="26">
        <f>IFERROR(Tableau17[[#This Row],[LVEC]]/Tableau17[[#This Row],[Total général]],"")</f>
        <v>6.8493150684931503E-2</v>
      </c>
      <c r="IX222" s="26">
        <f>IFERROR(Tableau17[[#This Row],[2008-T1-LCMD]]/Tableau17[[#This Row],[2008-T1-TOTAL]],"")</f>
        <v>5.6910569105691054E-2</v>
      </c>
      <c r="IY222" s="26">
        <f>IFERROR(Tableau17[[#This Row],[2008-T1-LDVD]]/Tableau17[[#This Row],[2008-T1-TOTAL]],"")</f>
        <v>0</v>
      </c>
      <c r="IZ222" s="26">
        <f>IFERROR(Tableau17[[#This Row],[2008-T1-LEXD]]/Tableau17[[#This Row],[2008-T1-TOTAL]],"")</f>
        <v>0</v>
      </c>
      <c r="JA222" s="26">
        <f>IFERROR(Tableau17[[#This Row],[2008-T1-LEXG]]/Tableau17[[#This Row],[2008-T1-TOTAL]],"")</f>
        <v>4.5528455284552849E-2</v>
      </c>
      <c r="JB222" s="26">
        <f>IFERROR(Tableau17[[#This Row],[2008-T1-LFN]]/Tableau17[[#This Row],[2008-T1-TOTAL]],"")</f>
        <v>8.1300813008130079E-2</v>
      </c>
      <c r="JC222" s="26">
        <f>IFERROR(Tableau17[[#This Row],[2008-T1-LMAJ]]/Tableau17[[#This Row],[2008-T1-TOTAL]],"")</f>
        <v>0.34471544715447155</v>
      </c>
      <c r="JD222" s="26">
        <f>IFERROR(Tableau17[[#This Row],[2008-T1-LUG]]/Tableau17[[#This Row],[2008-T1-TOTAL]],"")</f>
        <v>0.47154471544715448</v>
      </c>
      <c r="JE222" s="26">
        <f>IFERROR(Tableau17[[#This Row],[2008-T2-LFN]]/Tableau17[[#This Row],[2008-T2-TOTAL]],"")</f>
        <v>0</v>
      </c>
      <c r="JF222" s="26">
        <f>IFERROR(Tableau17[[#This Row],[2008-T2-LGC]]/Tableau17[[#This Row],[2008-T2-TOTAL]],"")</f>
        <v>0.63250366032210836</v>
      </c>
      <c r="JG222" s="26">
        <f>IFERROR(Tableau17[[#This Row],[2008-T2-LMAJ]]/Tableau17[[#This Row],[2008-T2-TOTAL]],"")</f>
        <v>0.36749633967789164</v>
      </c>
      <c r="JH222" s="26">
        <f>IFERROR(Tableau17[[#This Row],[2008-T2-LUG]]/Tableau17[[#This Row],[2008-T2-TOTAL]],"")</f>
        <v>0</v>
      </c>
      <c r="JI222" s="26">
        <f>IFERROR(Tableau17[[#This Row],[2014-T1-LDIV]]/Tableau17[[#This Row],[2014-T1-TOTAL]],"")</f>
        <v>1.0736196319018405E-2</v>
      </c>
      <c r="JJ222" s="26">
        <f>IFERROR(Tableau17[[#This Row],[2014-T1-LDVD]]/Tableau17[[#This Row],[2014-T1-TOTAL]],"")</f>
        <v>0</v>
      </c>
      <c r="JK222" s="26">
        <f>IFERROR(Tableau17[[#This Row],[2014-T1-LDVG]]/Tableau17[[#This Row],[2014-T1-TOTAL]],"")</f>
        <v>0.21472392638036811</v>
      </c>
      <c r="JL222" s="26">
        <f>IFERROR(Tableau17[[#This Row],[2014-T1-LEXG]]/Tableau17[[#This Row],[2014-T1-TOTAL]],"")</f>
        <v>0</v>
      </c>
      <c r="JM222" s="26">
        <f>IFERROR(Tableau17[[#This Row],[2014-T1-LFG]]/Tableau17[[#This Row],[2014-T1-TOTAL]],"")</f>
        <v>4.6012269938650305E-2</v>
      </c>
      <c r="JN222" s="26">
        <f>IFERROR(Tableau17[[#This Row],[2014-T1-LFN]]/Tableau17[[#This Row],[2014-T1-TOTAL]],"")</f>
        <v>0.14877300613496933</v>
      </c>
      <c r="JO222" s="26">
        <f>IFERROR(Tableau17[[#This Row],[2014-T1-LUD]]/Tableau17[[#This Row],[2014-T1-TOTAL]],"")</f>
        <v>0.33895705521472391</v>
      </c>
      <c r="JP222" s="26">
        <f>IFERROR(Tableau17[[#This Row],[2014-T1-LUG]]/Tableau17[[#This Row],[2014-T1-TOTAL]],"")</f>
        <v>0.24079754601226994</v>
      </c>
      <c r="JQ222" s="26">
        <f>IFERROR(Tableau17[[#This Row],[2014-T2-LFN]]/Tableau17[[#This Row],[2014-T2-TOTAL]],"")</f>
        <v>0.15813253012048192</v>
      </c>
      <c r="JR222" s="26">
        <f>IFERROR(Tableau17[[#This Row],[2014-T2-LUD]]/Tableau17[[#This Row],[2014-T2-TOTAL]],"")</f>
        <v>0.46536144578313254</v>
      </c>
      <c r="JS222" s="26">
        <f>IFERROR(Tableau17[[#This Row],[2014-T2-LUG]]/Tableau17[[#This Row],[2014-T2-TOTAL]],"")</f>
        <v>0.37650602409638556</v>
      </c>
      <c r="JT222" s="26">
        <f>IFERROR(Tableau17[[#This Row],[2015-T1-BC-DIV]]/Tableau17[[#This Row],[2015-T1-TOTAL]],"")</f>
        <v>0</v>
      </c>
      <c r="JU222" s="26">
        <f>IFERROR(Tableau17[[#This Row],[2015-T1-BC-DLF]]/Tableau17[[#This Row],[2015-T1-TOTAL]],"")</f>
        <v>3.5123966942148761E-2</v>
      </c>
      <c r="JV222" s="26">
        <f>IFERROR(Tableau17[[#This Row],[2015-T1-BC-DVD]]/Tableau17[[#This Row],[2015-T1-TOTAL]],"")</f>
        <v>0</v>
      </c>
      <c r="JW222" s="26">
        <f>IFERROR(Tableau17[[#This Row],[2015-T1-BC-DVG]]/Tableau17[[#This Row],[2015-T1-TOTAL]],"")</f>
        <v>0</v>
      </c>
      <c r="JX222" s="26">
        <f>IFERROR(Tableau17[[#This Row],[2015-T1-BC-FG]]/Tableau17[[#This Row],[2015-T1-TOTAL]],"")</f>
        <v>0.26652892561983471</v>
      </c>
      <c r="JY222" s="26">
        <f>IFERROR(Tableau17[[#This Row],[2015-T1-BC-FN]]/Tableau17[[#This Row],[2015-T1-TOTAL]],"")</f>
        <v>0.22933884297520662</v>
      </c>
      <c r="JZ222" s="26">
        <f>IFERROR(Tableau17[[#This Row],[2015-T1-BC-MDM]]/Tableau17[[#This Row],[2015-T1-TOTAL]],"")</f>
        <v>0</v>
      </c>
      <c r="KA222" s="26">
        <f>IFERROR(Tableau17[[#This Row],[2015-T1-BC-RDG]]/Tableau17[[#This Row],[2015-T1-TOTAL]],"")</f>
        <v>0</v>
      </c>
      <c r="KB222" s="26">
        <f>IFERROR(Tableau17[[#This Row],[2015-T1-BC-SOC]]/Tableau17[[#This Row],[2015-T1-TOTAL]],"")</f>
        <v>0</v>
      </c>
      <c r="KC222" s="26">
        <f>IFERROR(Tableau17[[#This Row],[2015-T1-BC-UD]]/Tableau17[[#This Row],[2015-T1-TOTAL]],"")</f>
        <v>0.31198347107438018</v>
      </c>
      <c r="KD222" s="26">
        <f>IFERROR(Tableau17[[#This Row],[2015-T1-BC-UG]]/Tableau17[[#This Row],[2015-T1-TOTAL]],"")</f>
        <v>0</v>
      </c>
      <c r="KE222" s="26">
        <f>IFERROR(Tableau17[[#This Row],[2015-T1-BC-VEC]]/Tableau17[[#This Row],[2015-T1-TOTAL]],"")</f>
        <v>0.15702479338842976</v>
      </c>
      <c r="KF222" s="26">
        <f>IFERROR(Tableau17[[#This Row],[2015-T2-BC-DVG]]/Tableau17[[#This Row],[2015-T2-TOTAL]],"")</f>
        <v>0</v>
      </c>
      <c r="KG222" s="26">
        <f>IFERROR(Tableau17[[#This Row],[2015-T2-BC-FN]]/Tableau17[[#This Row],[2015-T2-TOTAL]],"")</f>
        <v>0.24203821656050956</v>
      </c>
      <c r="KH222" s="26">
        <f>IFERROR(Tableau17[[#This Row],[2015-T2-BC-SOC]]/Tableau17[[#This Row],[2015-T2-TOTAL]],"")</f>
        <v>0</v>
      </c>
      <c r="KI222" s="26">
        <f>IFERROR(Tableau17[[#This Row],[2015-T2-BC-UD]]/Tableau17[[#This Row],[2015-T2-TOTAL]],"")</f>
        <v>0.7579617834394905</v>
      </c>
      <c r="KJ222" s="26">
        <f>IFERROR(Tableau17[[#This Row],[2015-T2-BC-UG]]/Tableau17[[#This Row],[2015-T2-TOTAL]],"")</f>
        <v>0</v>
      </c>
      <c r="KK222" s="26">
        <f>IFERROR(Tableau17[[#This Row],[2017 (L)-T1-COM]]/Tableau17[[#This Row],[2017 (L)-T1-TOTAL]],"")</f>
        <v>3.5514018691588788E-2</v>
      </c>
      <c r="KL222" s="26">
        <f>IFERROR(Tableau17[[#This Row],[2017 (L)-T1-DIV]]/Tableau17[[#This Row],[2017 (L)-T1-TOTAL]],"")</f>
        <v>1.3084112149532711E-2</v>
      </c>
      <c r="KM222" s="26">
        <f>IFERROR(Tableau17[[#This Row],[2017 (L)-T1-DLF]]/Tableau17[[#This Row],[2017 (L)-T1-TOTAL]],"")</f>
        <v>5.6074766355140183E-3</v>
      </c>
      <c r="KN222" s="26">
        <f>IFERROR(Tableau17[[#This Row],[2017 (L)-T1-DVD]]/Tableau17[[#This Row],[2017 (L)-T1-TOTAL]],"")</f>
        <v>0</v>
      </c>
      <c r="KO222" s="26">
        <f>IFERROR(Tableau17[[#This Row],[2017 (L)-T1-DVG]]/Tableau17[[#This Row],[2017 (L)-T1-TOTAL]],"")</f>
        <v>0</v>
      </c>
      <c r="KP222" s="26">
        <f>IFERROR(Tableau17[[#This Row],[2017 (L)-T1-ECO]]/Tableau17[[#This Row],[2017 (L)-T1-TOTAL]],"")</f>
        <v>5.2336448598130844E-2</v>
      </c>
      <c r="KQ222" s="26">
        <f>IFERROR(Tableau17[[#This Row],[2017 (L)-T1-EXD]]/Tableau17[[#This Row],[2017 (L)-T1-TOTAL]],"")</f>
        <v>9.3457943925233638E-3</v>
      </c>
      <c r="KR222" s="26">
        <f>IFERROR(Tableau17[[#This Row],[2017 (L)-T1-EXG]]/Tableau17[[#This Row],[2017 (L)-T1-TOTAL]],"")</f>
        <v>7.4766355140186919E-3</v>
      </c>
      <c r="KS222" s="26">
        <f>IFERROR(Tableau17[[#This Row],[2017 (L)-T1-FI]]/Tableau17[[#This Row],[2017 (L)-T1-TOTAL]],"")</f>
        <v>0.16822429906542055</v>
      </c>
      <c r="KT222" s="26">
        <f>IFERROR(Tableau17[[#This Row],[2017 (L)-T1-FN]]/Tableau17[[#This Row],[2017 (L)-T1-TOTAL]],"")</f>
        <v>9.5327102803738323E-2</v>
      </c>
      <c r="KU222" s="26">
        <f>IFERROR(Tableau17[[#This Row],[2017 (L)-T1-LR]]/Tableau17[[#This Row],[2017 (L)-T1-TOTAL]],"")</f>
        <v>0.22616822429906541</v>
      </c>
      <c r="KV222" s="26">
        <f>IFERROR(Tableau17[[#This Row],[2017 (L)-T1-MDM]]/Tableau17[[#This Row],[2017 (L)-T1-TOTAL]],"")</f>
        <v>0.38130841121495329</v>
      </c>
      <c r="KW222" s="26">
        <f>IFERROR(Tableau17[[#This Row],[2017 (L)-T1-RDG]]/Tableau17[[#This Row],[2017 (L)-T1-TOTAL]],"")</f>
        <v>5.6074766355140183E-3</v>
      </c>
      <c r="KX222" s="26">
        <f>IFERROR(Tableau17[[#This Row],[2017 (L)-T1-REG]]/Tableau17[[#This Row],[2017 (L)-T1-TOTAL]],"")</f>
        <v>0</v>
      </c>
      <c r="KY222" s="26">
        <f>IFERROR(Tableau17[[#This Row],[2017 (L)-T1-REM]]/Tableau17[[#This Row],[2017 (L)-T1-TOTAL]],"")</f>
        <v>0</v>
      </c>
      <c r="KZ222" s="26">
        <f>IFERROR(Tableau17[[#This Row],[2017 (L)-T1-SOC]]/Tableau17[[#This Row],[2017 (L)-T1-TOTAL]],"")</f>
        <v>0</v>
      </c>
      <c r="LA222" s="26">
        <f>IFERROR(Tableau17[[#This Row],[2017 (L)-T1-UDI]]/Tableau17[[#This Row],[2017 (L)-T1-TOTAL]],"")</f>
        <v>0</v>
      </c>
      <c r="LB222" s="26">
        <f>IFERROR(Tableau17[[#This Row],[2017 (L)-T2-FI]]/Tableau17[[#This Row],[2017 (L)-T2-TOTAL]],"")</f>
        <v>0</v>
      </c>
      <c r="LC222" s="26">
        <f>IFERROR(Tableau17[[#This Row],[2017 (L)-T2-FN]]/Tableau17[[#This Row],[2017 (L)-T2-TOTAL]],"")</f>
        <v>0</v>
      </c>
      <c r="LD222" s="26">
        <f>IFERROR(Tableau17[[#This Row],[2017 (L)-T2-LR]]/Tableau17[[#This Row],[2017 (L)-T2-TOTAL]],"")</f>
        <v>0.46724890829694321</v>
      </c>
      <c r="LE222" s="26">
        <f>IFERROR(Tableau17[[#This Row],[2017 (L)-T2-MDM]]/Tableau17[[#This Row],[2017 (L)-T2-TOTAL]],"")</f>
        <v>0.53275109170305679</v>
      </c>
      <c r="LF222" s="26">
        <f>IFERROR(Tableau17[[#This Row],[2017 (L)-T2-REM]]/Tableau17[[#This Row],[2017 (L)-T2-TOTAL]],"")</f>
        <v>0</v>
      </c>
      <c r="LG222" s="26">
        <f>IFERROR(Tableau17[[#This Row],[2017-T1-ARTHAUD Nathalie]]/Tableau17[[#This Row],[2017-T1-TOTAL]],"")</f>
        <v>2.881844380403458E-3</v>
      </c>
      <c r="LH222" s="26">
        <f>IFERROR(Tableau17[[#This Row],[2017-T1-ASSELINEAU Fran]]/Tableau17[[#This Row],[2017-T1-TOTAL]],"")</f>
        <v>1.0566762728146013E-2</v>
      </c>
      <c r="LI222" s="26">
        <f>IFERROR(Tableau17[[#This Row],[2017-T1-CHEMINADE Jacques]]/Tableau17[[#This Row],[2017-T1-TOTAL]],"")</f>
        <v>9.6061479346781938E-4</v>
      </c>
      <c r="LJ222" s="26">
        <f>IFERROR(Tableau17[[#This Row],[2017-T1-DUPONT-AIGNAN Nicolas]]/Tableau17[[#This Row],[2017-T1-TOTAL]],"")</f>
        <v>3.4582132564841501E-2</v>
      </c>
      <c r="LK222" s="26">
        <f>IFERROR(Tableau17[[#This Row],[2017-T1-FILLON Fran]]/Tableau17[[#This Row],[2017-T1-TOTAL]],"")</f>
        <v>0.12487992315081652</v>
      </c>
      <c r="LL222" s="26">
        <f>IFERROR(Tableau17[[#This Row],[2017-T1-HAMON Beno]]/Tableau17[[#This Row],[2017-T1-TOTAL]],"")</f>
        <v>7.0124879923150821E-2</v>
      </c>
      <c r="LM222" s="26">
        <f>IFERROR(Tableau17[[#This Row],[2017-T1-LASSALLE Jean]]/Tableau17[[#This Row],[2017-T1-TOTAL]],"")</f>
        <v>4.8030739673390974E-3</v>
      </c>
      <c r="LN222" s="26">
        <f>IFERROR(Tableau17[[#This Row],[2017-T1-LE PEN Marine]]/Tableau17[[#This Row],[2017-T1-TOTAL]],"")</f>
        <v>0.15273775216138327</v>
      </c>
      <c r="LO222" s="26">
        <f>IFERROR(Tableau17[[#This Row],[2017-T1-M Jean-Luc]]/Tableau17[[#This Row],[2017-T1-TOTAL]],"")</f>
        <v>0.37656099903938522</v>
      </c>
      <c r="LP222" s="26">
        <f>IFERROR(Tableau17[[#This Row],[2017-T1-MACRON Emmanuel]]/Tableau17[[#This Row],[2017-T1-TOTAL]],"")</f>
        <v>0.21613832853025935</v>
      </c>
      <c r="LQ222" s="26">
        <f>IFERROR(Tableau17[[#This Row],[2017-T1-POUTOU Philippe]]/Tableau17[[#This Row],[2017-T1-TOTAL]],"")</f>
        <v>5.763688760806916E-3</v>
      </c>
      <c r="LR222" s="26">
        <f>IFERROR(Tableau17[[#This Row],[2017-T2-LE PEN Marine]]/Tableau17[[#This Row],[2017-T2-TOTAL]],"")</f>
        <v>0.24811218985976269</v>
      </c>
      <c r="LS222" s="26">
        <f>IFERROR(Tableau17[[#This Row],[2017-T2-MACRON Emmanuel]]/Tableau17[[#This Row],[2017-T2-TOTAL]],"")</f>
        <v>0.75188781014023731</v>
      </c>
      <c r="LT222" s="26">
        <f>IFERROR(Tableau17[[#This Row],[2019-T1-ALEXANDRE Audric]]/Tableau17[[#This Row],[2019-T1-TOTAL]],"")</f>
        <v>0</v>
      </c>
      <c r="LU222" s="26">
        <f>IFERROR(Tableau17[[#This Row],[2019-T1-ARTHAUD Nathalie]]/Tableau17[[#This Row],[2019-T1-TOTAL]],"")</f>
        <v>5.7581573896353169E-3</v>
      </c>
      <c r="LV222" s="26">
        <f>IFERROR(Tableau17[[#This Row],[2019-T1-ASSELINEAU François]]/Tableau17[[#This Row],[2019-T1-TOTAL]],"")</f>
        <v>1.7274472168905951E-2</v>
      </c>
      <c r="LW222" s="26">
        <f>IFERROR(Tableau17[[#This Row],[2019-T1-AUBRY Manon]]/Tableau17[[#This Row],[2019-T1-TOTAL]],"")</f>
        <v>0.13819577735124761</v>
      </c>
      <c r="LX222" s="26">
        <f>IFERROR(Tableau17[[#This Row],[2019-T1-AZERGUI Nagib]]/Tableau17[[#This Row],[2019-T1-TOTAL]],"")</f>
        <v>2.6871401151631478E-2</v>
      </c>
      <c r="LY222" s="26">
        <f>IFERROR(Tableau17[[#This Row],[2019-T1-BARDELLA Jordan]]/Tableau17[[#This Row],[2019-T1-TOTAL]],"")</f>
        <v>0.1765834932821497</v>
      </c>
      <c r="LZ222" s="26">
        <f>IFERROR(Tableau17[[#This Row],[2019-T1-BELLAMY François-Xavier]]/Tableau17[[#This Row],[2019-T1-TOTAL]],"")</f>
        <v>6.71785028790787E-2</v>
      </c>
      <c r="MA222" s="26">
        <f>IFERROR(Tableau17[[#This Row],[2019-T1-BIDOU Olivier]]/Tableau17[[#This Row],[2019-T1-TOTAL]],"")</f>
        <v>3.838771593090211E-3</v>
      </c>
      <c r="MB222" s="26">
        <f>IFERROR(Tableau17[[#This Row],[2019-T1-BOURG Dominique]]/Tableau17[[#This Row],[2019-T1-TOTAL]],"")</f>
        <v>1.7274472168905951E-2</v>
      </c>
      <c r="MC222" s="26">
        <f>IFERROR(Tableau17[[#This Row],[2019-T1-BROSSAT Ian]]/Tableau17[[#This Row],[2019-T1-TOTAL]],"")</f>
        <v>2.6871401151631478E-2</v>
      </c>
      <c r="MD222" s="26">
        <f>IFERROR(Tableau17[[#This Row],[2019-T1-CAILLAUD Sophie]]/Tableau17[[#This Row],[2019-T1-TOTAL]],"")</f>
        <v>3.838771593090211E-3</v>
      </c>
      <c r="ME222" s="26">
        <f>IFERROR(Tableau17[[#This Row],[2019-T1-CAMUS Renaud]]/Tableau17[[#This Row],[2019-T1-TOTAL]],"")</f>
        <v>0</v>
      </c>
      <c r="MF222" s="26">
        <f>IFERROR(Tableau17[[#This Row],[2019-T1-CHALENÇON Christophe]]/Tableau17[[#This Row],[2019-T1-TOTAL]],"")</f>
        <v>0</v>
      </c>
      <c r="MG222" s="26">
        <f>IFERROR(Tableau17[[#This Row],[2019-T1-CORBET Cathy Denise Ginette]]/Tableau17[[#This Row],[2019-T1-TOTAL]],"")</f>
        <v>0</v>
      </c>
      <c r="MH222" s="26">
        <f>IFERROR(Tableau17[[#This Row],[2019-T1-DE PREVOISIN Robert]]/Tableau17[[#This Row],[2019-T1-TOTAL]],"")</f>
        <v>0</v>
      </c>
      <c r="MI222" s="26">
        <f>IFERROR(Tableau17[[#This Row],[2019-T1-DELFEL Thérèse]]/Tableau17[[#This Row],[2019-T1-TOTAL]],"")</f>
        <v>0</v>
      </c>
      <c r="MJ222" s="26">
        <f>IFERROR(Tableau17[[#This Row],[2019-T1-DIEUMEGARD Pierre]]/Tableau17[[#This Row],[2019-T1-TOTAL]],"")</f>
        <v>3.838771593090211E-3</v>
      </c>
      <c r="MK222" s="26">
        <f>IFERROR(Tableau17[[#This Row],[2019-T1-DUPONT-AIGNAN Nicolas]]/Tableau17[[#This Row],[2019-T1-TOTAL]],"")</f>
        <v>2.4952015355086371E-2</v>
      </c>
      <c r="ML222" s="26">
        <f>IFERROR(Tableau17[[#This Row],[2019-T1-GERNIGON Yves]]/Tableau17[[#This Row],[2019-T1-TOTAL]],"")</f>
        <v>0</v>
      </c>
      <c r="MM222" s="26">
        <f>IFERROR(Tableau17[[#This Row],[2019-T1-GLUCKSMANN Raphaël]]/Tableau17[[#This Row],[2019-T1-TOTAL]],"")</f>
        <v>6.1420345489443376E-2</v>
      </c>
      <c r="MN222" s="26">
        <f>IFERROR(Tableau17[[#This Row],[2019-T1-HAMON Benoît]]/Tableau17[[#This Row],[2019-T1-TOTAL]],"")</f>
        <v>3.6468330134357005E-2</v>
      </c>
      <c r="MO222" s="26">
        <f>IFERROR(Tableau17[[#This Row],[2019-T1-HELGEN Gilles]]/Tableau17[[#This Row],[2019-T1-TOTAL]],"")</f>
        <v>0</v>
      </c>
      <c r="MP222" s="26">
        <f>IFERROR(Tableau17[[#This Row],[2019-T1-JADOT Yannick]]/Tableau17[[#This Row],[2019-T1-TOTAL]],"")</f>
        <v>0.13051823416506717</v>
      </c>
      <c r="MQ222" s="26">
        <f>IFERROR(Tableau17[[#This Row],[2019-T1-LAGARDE Jean-Christophe]]/Tableau17[[#This Row],[2019-T1-TOTAL]],"")</f>
        <v>1.9193857965451054E-2</v>
      </c>
      <c r="MR222" s="26">
        <f>IFERROR(Tableau17[[#This Row],[2019-T1-LALANNE Francis]]/Tableau17[[#This Row],[2019-T1-TOTAL]],"")</f>
        <v>5.7581573896353169E-3</v>
      </c>
      <c r="MS222" s="26">
        <f>IFERROR(Tableau17[[#This Row],[2019-T1-LOISEAU Nathalie]]/Tableau17[[#This Row],[2019-T1-TOTAL]],"")</f>
        <v>0.23032629558541268</v>
      </c>
      <c r="MT222" s="26">
        <f>IFERROR(Tableau17[[#This Row],[2019-T1-MARIE Florie]]/Tableau17[[#This Row],[2019-T1-TOTAL]],"")</f>
        <v>3.838771593090211E-3</v>
      </c>
      <c r="MU222" s="26">
        <f>IFERROR(Tableau17[[#This Row],[2008-T1-MACROEXTRDROITE]]/Tableau17[[#This Row],[2008-T1-MACROTOTALE]],"")</f>
        <v>8.1300813008130079E-2</v>
      </c>
      <c r="MV222" s="26">
        <f>IFERROR(Tableau17[[#This Row],[2008-T1-MACRODROITE]]/Tableau17[[#This Row],[2008-T1-MACROTOTALE]],"")</f>
        <v>0.40162601626016259</v>
      </c>
      <c r="MW222" s="26">
        <f>IFERROR(Tableau17[[#This Row],[2008-T1-MACROCENTRE]]/Tableau17[[#This Row],[2008-T1-MACROTOTALE]],"")</f>
        <v>0</v>
      </c>
      <c r="MX222" s="26">
        <f>IFERROR(Tableau17[[#This Row],[2008-T1-MACROGAUCHE]]/Tableau17[[#This Row],[2008-T1-MACROTOTALE]],"")</f>
        <v>0.51707317073170733</v>
      </c>
      <c r="MY222" s="26">
        <f>IFERROR(Tableau17[[#This Row],[2008-T1-MACROAUTRE]]/Tableau17[[#This Row],[2008-T1-MACROTOTALE]],"")</f>
        <v>0</v>
      </c>
      <c r="MZ222" s="26">
        <f>IFERROR(Tableau17[[#This Row],[2008-T2-MACROEXTRDROITE]]/Tableau17[[#This Row],[2008-T2-MACROTOTALE]],"")</f>
        <v>0</v>
      </c>
      <c r="NA222" s="26">
        <f>IFERROR(Tableau17[[#This Row],[2008-T2-MACRODROITE]]/Tableau17[[#This Row],[2008-T2-MACROTOTALE]],"")</f>
        <v>0.36749633967789164</v>
      </c>
      <c r="NB222" s="26">
        <f>IFERROR(Tableau17[[#This Row],[2008-T2-MACROCENTRE]]/Tableau17[[#This Row],[2008-T2-MACROTOTALE]],"")</f>
        <v>0</v>
      </c>
      <c r="NC222" s="26">
        <f>IFERROR(Tableau17[[#This Row],[2008-T2-MACROGAUCHE]]/Tableau17[[#This Row],[2008-T2-MACROTOTALE]],"")</f>
        <v>0.63250366032210836</v>
      </c>
      <c r="ND222" s="26">
        <f>IFERROR(Tableau17[[#This Row],[2008-T2-MACROAUTRE]]/Tableau17[[#This Row],[2008-T2-MACROTOTALE]],"")</f>
        <v>0</v>
      </c>
      <c r="NE222" s="26">
        <f>IFERROR(Tableau17[[#This Row],[2014-T1-MACROEXTRDROITE]]/Tableau17[[#This Row],[2014-T1-MACROTOTALE]],"")</f>
        <v>0.14877300613496933</v>
      </c>
      <c r="NF222" s="26">
        <f>IFERROR(Tableau17[[#This Row],[2014-T1-MACRODROITE]]/Tableau17[[#This Row],[2014-T1-MACROTOTALE]],"")</f>
        <v>0.33895705521472391</v>
      </c>
      <c r="NG222" s="26">
        <f>IFERROR(Tableau17[[#This Row],[2014-T1-MACROCENTRE]]/Tableau17[[#This Row],[2014-T1-MACROTOTALE]],"")</f>
        <v>1.0736196319018405E-2</v>
      </c>
      <c r="NH222" s="26">
        <f>IFERROR(Tableau17[[#This Row],[2014-T1-MACROGAUCHE]]/Tableau17[[#This Row],[2014-T1-MACROTOTALE]],"")</f>
        <v>0.50153374233128833</v>
      </c>
      <c r="NI222" s="26">
        <f>IFERROR(Tableau17[[#This Row],[2014-T1-MACROAUTRE]]/Tableau17[[#This Row],[2014-T1-MACROTOTALE]],"")</f>
        <v>0</v>
      </c>
      <c r="NJ222" s="26">
        <f>IFERROR(Tableau17[[#This Row],[2014-T2-MACROEXTRDROITE]]/Tableau17[[#This Row],[2014-T2-MACROTOTALE]],"")</f>
        <v>0.15813253012048192</v>
      </c>
      <c r="NK222" s="26">
        <f>IFERROR(Tableau17[[#This Row],[2014-T2-MACRODROITE]]/Tableau17[[#This Row],[2014-T2-MACROTOTALE]],"")</f>
        <v>0.46536144578313254</v>
      </c>
      <c r="NL222" s="26">
        <f>IFERROR(Tableau17[[#This Row],[2014-T2-MACROCENTRE]]/Tableau17[[#This Row],[2014-T2-MACROTOTALE]],"")</f>
        <v>0</v>
      </c>
      <c r="NM222" s="26">
        <f>IFERROR(Tableau17[[#This Row],[2014-T2-MACROGAUCHE]]/Tableau17[[#This Row],[2014-T2-MACROTOTALE]],"")</f>
        <v>0.37650602409638556</v>
      </c>
      <c r="NN222" s="26">
        <f>IFERROR(Tableau17[[#This Row],[2014-T2-MACROAUTRE]]/Tableau17[[#This Row],[2014-T2-MACROTOTALE]],"")</f>
        <v>0</v>
      </c>
      <c r="NO222" s="26">
        <f>IFERROR( Tableau17[[#This Row],[2015-T1-MACROEXTRDROITE]]/Tableau17[[#This Row],[2015-T1-MACROTOTALE]],"")</f>
        <v>0.26446280991735538</v>
      </c>
      <c r="NP222" s="26">
        <f>IFERROR(Tableau17[[#This Row],[2015-T1-MACRODROITE]]/Tableau17[[#This Row],[2015-T1-MACROTOTALE]],"")</f>
        <v>0.31198347107438018</v>
      </c>
      <c r="NQ222" s="26">
        <f>IFERROR(Tableau17[[#This Row],[2015-T1-MACROCENTRE]]/Tableau17[[#This Row],[2015-T1-MACROTOTALE]],"")</f>
        <v>0</v>
      </c>
      <c r="NR222" s="26">
        <f>IFERROR(Tableau17[[#This Row],[2015-T1-MACROGAUCHE]]/Tableau17[[#This Row],[2015-T1-MACROTOTALE]],"")</f>
        <v>0.42355371900826444</v>
      </c>
      <c r="NS222" s="26">
        <f>IFERROR(Tableau17[[#This Row],[2015-T1-MACROAUTRE]]/Tableau17[[#This Row],[2015-T1-MACROTOTALE]],"")</f>
        <v>0</v>
      </c>
      <c r="NT222" s="26">
        <f>IFERROR(Tableau17[[#This Row],[2015-T2-MACROEXTRDROITE]]/Tableau17[[#This Row],[2015-T2-MACROTOTALE]],"")</f>
        <v>0.24203821656050956</v>
      </c>
      <c r="NU222" s="26">
        <f>IFERROR(Tableau17[[#This Row],[2015-T2-MACRODROITE]]/Tableau17[[#This Row],[2015-T2-MACROTOTALE]],"")</f>
        <v>0.7579617834394905</v>
      </c>
      <c r="NV222" s="26">
        <f>IFERROR(Tableau17[[#This Row],[2015-T2-MACROCENTRE]]/Tableau17[[#This Row],[2015-T2-MACROTOTALE]],"")</f>
        <v>0</v>
      </c>
      <c r="NW222" s="26">
        <f>IFERROR(Tableau17[[#This Row],[2015-T2-MACROGAUCHE]]/Tableau17[[#This Row],[2015-T2-MACROTOTALE]],"")</f>
        <v>0</v>
      </c>
      <c r="NX222" s="26">
        <f>IFERROR(Tableau17[[#This Row],[2015-T2-MACROAUTRE]]/Tableau17[[#This Row],[2015-T2-MACROTOTALE]],"")</f>
        <v>0</v>
      </c>
      <c r="NY222" s="26">
        <f>IFERROR(Tableau17[[#This Row],[2017-T1-MACROEXTRDROITE]]/Tableau17[[#This Row],[2017-T1-MACROTOTALE]],"")</f>
        <v>0.19884726224783861</v>
      </c>
      <c r="NZ222" s="26">
        <f>IFERROR(Tableau17[[#This Row],[2017-T1-MACRODROITE]]/Tableau17[[#This Row],[2017-T1-MACROTOTALE]],"")</f>
        <v>0.12487992315081652</v>
      </c>
      <c r="OA222" s="26">
        <f>IFERROR(Tableau17[[#This Row],[2017-T1-MACROCENTRE]]/Tableau17[[#This Row],[2017-T1-MACROTOTALE]],"")</f>
        <v>0.21613832853025935</v>
      </c>
      <c r="OB222" s="26">
        <f>IFERROR(Tableau17[[#This Row],[2017-T1-MACROGAUCHE]]/Tableau17[[#This Row],[2017-T1-MACROTOTALE]],"")</f>
        <v>0.45533141210374639</v>
      </c>
      <c r="OC222" s="26">
        <f>IFERROR(Tableau17[[#This Row],[2017-T1-MACROAUTRE]]/Tableau17[[#This Row],[2017-T1-MACROTOTALE]],"")</f>
        <v>4.8030739673390974E-3</v>
      </c>
      <c r="OD222" s="26">
        <f>IFERROR(Tableau17[[#This Row],[2017-T2-MACROEXTRDROITE]]/Tableau17[[#This Row],[2017-T2-MACROTOTALE]],"")</f>
        <v>0.24811218985976269</v>
      </c>
      <c r="OE222" s="26">
        <f>IFERROR(Tableau17[[#This Row],[2017-T2-MACRODROITE]]/Tableau17[[#This Row],[2017-T2-MACROTOTALE]],"")</f>
        <v>0</v>
      </c>
      <c r="OF222" s="26">
        <f>IFERROR(Tableau17[[#This Row],[2017-T2-MACROCENTRE]]/Tableau17[[#This Row],[2017-T2-MACROTOTALE]],"")</f>
        <v>0.75188781014023731</v>
      </c>
      <c r="OG222" s="26">
        <f>IFERROR(Tableau17[[#This Row],[2017-T2-MACROGAUCHE]]/Tableau17[[#This Row],[2017-T2-MACROTOTALE]],"")</f>
        <v>0</v>
      </c>
      <c r="OH222" s="26">
        <f>IFERROR(Tableau17[[#This Row],[2017-T2-MACROAUTRE]]/Tableau17[[#This Row],[2017-T2-MACROTOTALE]],"")</f>
        <v>0</v>
      </c>
      <c r="OI222" s="26">
        <f>IFERROR(Tableau17[[#This Row],[2019-T1-MACROEXTRDROITE]]/Tableau17[[#This Row],[2019-T1-MACROTOTALE]],"")</f>
        <v>0.22117202268431002</v>
      </c>
      <c r="OJ222" s="26">
        <f>IFERROR(Tableau17[[#This Row],[2019-T1-MACRODROITE]]/Tableau17[[#This Row],[2019-T1-MACROTOTALE]],"")</f>
        <v>8.5066162570888462E-2</v>
      </c>
      <c r="OK222" s="26">
        <f>IFERROR(Tableau17[[#This Row],[2019-T1-MACROCENTRE]]/Tableau17[[#This Row],[2019-T1-MACROTOTALE]],"")</f>
        <v>0.22684310018903592</v>
      </c>
      <c r="OL222" s="26">
        <f>IFERROR(Tableau17[[#This Row],[2019-T1-MACROGAUCHE]]/Tableau17[[#This Row],[2019-T1-MACROTOTALE]],"")</f>
        <v>0.3931947069943289</v>
      </c>
      <c r="OM222" s="26">
        <f>IFERROR(Tableau17[[#This Row],[2019-T1-MACROAUTRE]]/Tableau17[[#This Row],[2019-T1-MACROTOTALE]],"")</f>
        <v>7.3724007561436669E-2</v>
      </c>
      <c r="ON222" s="26">
        <f>IFERROR(Tableau17[[#This Row],[2020-T1-MACROEXTRDROITE]]/Tableau17[[#This Row],[2020-T1-MACROTOTALE]],"")</f>
        <v>0.10567514677103718</v>
      </c>
      <c r="OO222" s="26">
        <f>IFERROR(Tableau17[[#This Row],[2020-T1-MACRODROITE]]/Tableau17[[#This Row],[2020-T1-MACROTOTALE]],"")</f>
        <v>0.55772994129158515</v>
      </c>
      <c r="OP222" s="26">
        <f>IFERROR(Tableau17[[#This Row],[2020-T1-MACROCENTRE]]/Tableau17[[#This Row],[2020-T1-MACROTOTALE]],"")</f>
        <v>4.5009784735812131E-2</v>
      </c>
      <c r="OQ222" s="26">
        <f>IFERROR(Tableau17[[#This Row],[2020-T1-MACROGAUCHE]]/Tableau17[[#This Row],[2020-T1-MACROTOTALE]],"")</f>
        <v>0.29158512720156554</v>
      </c>
      <c r="OR222" s="26">
        <f>IFERROR(Tableau17[[#This Row],[2020-T1-MACROAUTRE]]/Tableau17[[#This Row],[2020-T1-MACROTOTALE]],"")</f>
        <v>0</v>
      </c>
      <c r="OS222" s="26">
        <f>IFERROR(Tableau17[[#This Row],[2017 (L)-T1-MACROEXTRDROITE]]/Tableau17[[#This Row],[2017 (L)-T1-MACROTOTALE]],"")</f>
        <v>0.1102803738317757</v>
      </c>
      <c r="OT222" s="26">
        <f>IFERROR(Tableau17[[#This Row],[2017 (L)-T1-MACRODROITE]]/Tableau17[[#This Row],[2017 (L)-T1-MACROTOTALE]],"")</f>
        <v>0.22616822429906541</v>
      </c>
      <c r="OU222" s="26">
        <f>IFERROR(Tableau17[[#This Row],[2017 (L)-T1-MACROCENTRE]]/Tableau17[[#This Row],[2017 (L)-T1-MACROTOTALE]],"")</f>
        <v>0.38130841121495329</v>
      </c>
      <c r="OV222" s="26">
        <f>IFERROR(Tableau17[[#This Row],[2017 (L)-T1-MACROGAUCHE]]/Tableau17[[#This Row],[2017 (L)-T1-MACROTOTALE]],"")</f>
        <v>0.2691588785046729</v>
      </c>
      <c r="OW222" s="26">
        <f>IFERROR(Tableau17[[#This Row],[2017 (L)-T1-MACROAUTRE]]/Tableau17[[#This Row],[2017 (L)-T1-MACROTOTALE]],"")</f>
        <v>1.3084112149532711E-2</v>
      </c>
      <c r="OX222" s="26">
        <f>IFERROR(Tableau17[[#This Row],[2017 (L)-T2-MACROEXTRDROITE]]/Tableau17[[#This Row],[2017 (L)-T2-MACROTOTALE]],"")</f>
        <v>0</v>
      </c>
      <c r="OY222" s="26">
        <f>IFERROR(Tableau17[[#This Row],[2017 (L)-T2-MACRODROITE]]/Tableau17[[#This Row],[2017 (L)-T2-MACROTOTALE]],"")</f>
        <v>0.46724890829694321</v>
      </c>
      <c r="OZ222" s="26">
        <f>IFERROR(Tableau17[[#This Row],[2017 (L)-T2-MACROCENTRE]]/Tableau17[[#This Row],[2017 (L)-T2-MACROTOTALE]],"")</f>
        <v>0.53275109170305679</v>
      </c>
      <c r="PA222" s="26">
        <f>IFERROR(Tableau17[[#This Row],[2017 (L)-T2-MACROGAUCHE]]/Tableau17[[#This Row],[2017 (L)-T2-MACROTOTALE]],"")</f>
        <v>0</v>
      </c>
      <c r="PB222" s="26">
        <f>IFERROR(Tableau17[[#This Row],[2017 (L)-T2-MACROAUTRE]]/Tableau17[[#This Row],[2017 (L)-T2-MACROTOTALE]],"")</f>
        <v>0</v>
      </c>
      <c r="PC222" s="26">
        <f>IFERROR(Tableau17[[#This Row],[2008_T1_PROCUS]]/Tableau17[[#This Row],[2008_T1_INSCRITS]],0)</f>
        <v>2.4691358024691358E-3</v>
      </c>
      <c r="PD222" s="26">
        <f>IFERROR(Tableau17[[#This Row],[2008_T2_PROCUS]]/Tableau17[[#This Row],[2008_T2_INSCRITS]],0)</f>
        <v>6.5843621399176953E-3</v>
      </c>
      <c r="PE222" s="26">
        <f>Tableau17[[#This Row],[2014_T1_PROCUS]]/Tableau17[[#This Row],[2014_T1_INSCRITS]]</f>
        <v>1.0482180293501049E-2</v>
      </c>
      <c r="PF222" s="26">
        <f>IFERROR(Tableau17[[#This Row],[2014_T2_PROCUS]]/Tableau17[[#This Row],[2014_T2_INSCRITS]],0)</f>
        <v>1.1180992313067784E-2</v>
      </c>
    </row>
    <row r="223" spans="1:422" x14ac:dyDescent="0.2">
      <c r="A223" s="1">
        <v>3</v>
      </c>
      <c r="B223" s="1" t="s">
        <v>288</v>
      </c>
      <c r="C223" s="1" t="s">
        <v>295</v>
      </c>
      <c r="D223" s="1" t="s">
        <v>295</v>
      </c>
      <c r="E223" s="1">
        <v>424</v>
      </c>
      <c r="F223" s="1">
        <v>5.3966620000000001</v>
      </c>
      <c r="G223" s="1">
        <v>43.308641000000001</v>
      </c>
      <c r="H223" s="3">
        <v>896</v>
      </c>
      <c r="I223" s="3">
        <v>246</v>
      </c>
      <c r="L223" s="1">
        <v>136</v>
      </c>
      <c r="M223" s="1">
        <v>17</v>
      </c>
      <c r="O223" s="1">
        <v>2</v>
      </c>
      <c r="P223" s="1">
        <v>21</v>
      </c>
      <c r="Q223" s="1">
        <v>14</v>
      </c>
      <c r="R223" s="1">
        <v>57</v>
      </c>
      <c r="S223" s="1">
        <v>59</v>
      </c>
      <c r="T223" s="1">
        <v>19</v>
      </c>
      <c r="U223" s="1">
        <v>325</v>
      </c>
      <c r="V223" s="1">
        <v>859</v>
      </c>
      <c r="W223" s="1">
        <v>556</v>
      </c>
      <c r="X223" s="1">
        <v>9</v>
      </c>
      <c r="Y223" s="2">
        <v>0.64726426000000004</v>
      </c>
      <c r="Z223" s="1">
        <v>858</v>
      </c>
      <c r="AA223" s="1">
        <v>576</v>
      </c>
      <c r="AB223" s="1">
        <v>8</v>
      </c>
      <c r="AC223" s="2">
        <v>0.67132866999999996</v>
      </c>
      <c r="AD223" s="1">
        <v>896</v>
      </c>
      <c r="AE223" s="1">
        <v>333</v>
      </c>
      <c r="AF223" s="2">
        <v>0.37165178999999998</v>
      </c>
      <c r="AG223" s="1">
        <f t="shared" si="3"/>
        <v>246</v>
      </c>
      <c r="AH223" s="1">
        <v>921</v>
      </c>
      <c r="AI223" s="1">
        <v>584</v>
      </c>
      <c r="AJ223" s="1">
        <v>9</v>
      </c>
      <c r="AK223" s="2">
        <v>0.63409338000000004</v>
      </c>
      <c r="AL223" s="1">
        <v>921</v>
      </c>
      <c r="AM223" s="1">
        <v>622</v>
      </c>
      <c r="AN223" s="1">
        <v>10</v>
      </c>
      <c r="AO223" s="2">
        <v>0.67535288000000004</v>
      </c>
      <c r="AP223" s="1">
        <v>862</v>
      </c>
      <c r="AQ223" s="1">
        <v>434</v>
      </c>
      <c r="AR223" s="2">
        <v>0.50348028</v>
      </c>
      <c r="AS223" s="1">
        <v>861</v>
      </c>
      <c r="AT223" s="1">
        <v>427</v>
      </c>
      <c r="AU223" s="2">
        <v>0.49593495999999998</v>
      </c>
      <c r="AV223" s="1">
        <v>888</v>
      </c>
      <c r="AW223" s="1">
        <v>415</v>
      </c>
      <c r="AX223" s="2">
        <v>0.46734234000000002</v>
      </c>
      <c r="AY223" s="1">
        <v>888</v>
      </c>
      <c r="AZ223" s="1">
        <v>335</v>
      </c>
      <c r="BA223" s="2">
        <v>0.37725225000000001</v>
      </c>
      <c r="BB223" s="1">
        <v>888</v>
      </c>
      <c r="BC223" s="1">
        <v>664</v>
      </c>
      <c r="BD223" s="2">
        <v>0.74774775000000004</v>
      </c>
      <c r="BE223" s="1">
        <v>888</v>
      </c>
      <c r="BF223" s="1">
        <v>628</v>
      </c>
      <c r="BG223" s="2">
        <v>0.70720720999999998</v>
      </c>
      <c r="BH223" s="1">
        <v>875</v>
      </c>
      <c r="BI223" s="1">
        <v>425</v>
      </c>
      <c r="BJ223" s="2">
        <v>0.48571428999999999</v>
      </c>
      <c r="BK223" s="1">
        <v>21</v>
      </c>
      <c r="BL223" s="1">
        <v>3</v>
      </c>
      <c r="BM223" s="1">
        <v>9</v>
      </c>
      <c r="BN223" s="1">
        <v>35</v>
      </c>
      <c r="BO223" s="1">
        <v>40</v>
      </c>
      <c r="BP223" s="1">
        <v>286</v>
      </c>
      <c r="BQ223" s="1">
        <v>178</v>
      </c>
      <c r="BR223" s="1">
        <v>572</v>
      </c>
      <c r="BT223" s="1">
        <v>252</v>
      </c>
      <c r="BU223" s="1">
        <v>356</v>
      </c>
      <c r="BW223" s="1">
        <v>608</v>
      </c>
      <c r="BX223" s="1">
        <v>5</v>
      </c>
      <c r="BY223" s="1">
        <v>1</v>
      </c>
      <c r="BZ223" s="1">
        <v>22</v>
      </c>
      <c r="CB223" s="1">
        <v>41</v>
      </c>
      <c r="CC223" s="1">
        <v>105</v>
      </c>
      <c r="CD223" s="1">
        <v>273</v>
      </c>
      <c r="CE223" s="1">
        <v>92</v>
      </c>
      <c r="CF223" s="1">
        <v>539</v>
      </c>
      <c r="CG223" s="1">
        <v>118</v>
      </c>
      <c r="CH223" s="1">
        <v>303</v>
      </c>
      <c r="CI223" s="1">
        <v>132</v>
      </c>
      <c r="CJ223" s="1">
        <v>553</v>
      </c>
      <c r="CN223" s="1">
        <v>12</v>
      </c>
      <c r="CO223" s="1">
        <v>50</v>
      </c>
      <c r="CP223" s="1">
        <v>144</v>
      </c>
      <c r="CT223" s="1">
        <v>147</v>
      </c>
      <c r="CU223" s="1">
        <v>66</v>
      </c>
      <c r="CW223" s="1">
        <v>419</v>
      </c>
      <c r="CY223" s="1">
        <v>208</v>
      </c>
      <c r="DB223" s="1">
        <v>164</v>
      </c>
      <c r="DC223" s="1">
        <v>372</v>
      </c>
      <c r="DD223" s="1">
        <v>11</v>
      </c>
      <c r="DE223" s="1">
        <v>2</v>
      </c>
      <c r="DF223" s="1">
        <v>3</v>
      </c>
      <c r="DG223" s="1">
        <v>22</v>
      </c>
      <c r="DH223" s="1">
        <v>4</v>
      </c>
      <c r="DI223" s="1">
        <v>30</v>
      </c>
      <c r="DK223" s="1">
        <v>4</v>
      </c>
      <c r="DL223" s="1">
        <v>71</v>
      </c>
      <c r="DN223" s="1">
        <v>79</v>
      </c>
      <c r="DP223" s="1">
        <v>4</v>
      </c>
      <c r="DQ223" s="1">
        <v>1</v>
      </c>
      <c r="DR223" s="1">
        <v>85</v>
      </c>
      <c r="DU223" s="1">
        <v>316</v>
      </c>
      <c r="DV223" s="1">
        <v>154</v>
      </c>
      <c r="DZ223" s="1">
        <v>143</v>
      </c>
      <c r="EA223" s="1">
        <v>297</v>
      </c>
      <c r="EB223" s="1">
        <v>2</v>
      </c>
      <c r="EC223" s="1">
        <v>6</v>
      </c>
      <c r="ED223" s="1">
        <v>1</v>
      </c>
      <c r="EE223" s="1">
        <v>20</v>
      </c>
      <c r="EF223" s="1">
        <v>90</v>
      </c>
      <c r="EG223" s="1">
        <v>29</v>
      </c>
      <c r="EH223" s="1">
        <v>4</v>
      </c>
      <c r="EI223" s="1">
        <v>203</v>
      </c>
      <c r="EJ223" s="1">
        <v>166</v>
      </c>
      <c r="EK223" s="1">
        <v>120</v>
      </c>
      <c r="EL223" s="1">
        <v>4</v>
      </c>
      <c r="EM223" s="1">
        <v>645</v>
      </c>
      <c r="EN223" s="1">
        <v>257</v>
      </c>
      <c r="EO223" s="1">
        <v>312</v>
      </c>
      <c r="EP223" s="1">
        <v>569</v>
      </c>
      <c r="EQ223" s="1">
        <v>0</v>
      </c>
      <c r="ER223" s="1">
        <v>4</v>
      </c>
      <c r="ES223" s="1">
        <v>10</v>
      </c>
      <c r="ET223" s="1">
        <v>38</v>
      </c>
      <c r="EU223" s="1">
        <v>1</v>
      </c>
      <c r="EV223" s="1">
        <v>131</v>
      </c>
      <c r="EW223" s="1">
        <v>29</v>
      </c>
      <c r="EX223" s="1">
        <v>0</v>
      </c>
      <c r="EY223" s="1">
        <v>8</v>
      </c>
      <c r="EZ223" s="1">
        <v>12</v>
      </c>
      <c r="FA223" s="1">
        <v>0</v>
      </c>
      <c r="FB223" s="1">
        <v>0</v>
      </c>
      <c r="FC223" s="1">
        <v>0</v>
      </c>
      <c r="FD223" s="1">
        <v>0</v>
      </c>
      <c r="FE223" s="1">
        <v>0</v>
      </c>
      <c r="FF223" s="1">
        <v>0</v>
      </c>
      <c r="FG223" s="1">
        <v>0</v>
      </c>
      <c r="FH223" s="1">
        <v>17</v>
      </c>
      <c r="FI223" s="1">
        <v>1</v>
      </c>
      <c r="FJ223" s="1">
        <v>23</v>
      </c>
      <c r="FK223" s="1">
        <v>12</v>
      </c>
      <c r="FL223" s="1">
        <v>0</v>
      </c>
      <c r="FM223" s="1">
        <v>41</v>
      </c>
      <c r="FN223" s="1">
        <v>3</v>
      </c>
      <c r="FO223" s="1">
        <v>4</v>
      </c>
      <c r="FP223" s="1">
        <v>64</v>
      </c>
      <c r="FQ223" s="1">
        <v>0</v>
      </c>
      <c r="FR223" s="1">
        <f>SUM(Tableau17[[#This Row],[2019-T1-ALEXANDRE Audric]:[2019-T1-MARIE Florie]])</f>
        <v>398</v>
      </c>
      <c r="FS223" s="1">
        <v>49</v>
      </c>
      <c r="FT223" s="1">
        <v>310</v>
      </c>
      <c r="FU223" s="1">
        <v>0</v>
      </c>
      <c r="FV223" s="1">
        <v>213</v>
      </c>
      <c r="FW223" s="1">
        <v>0</v>
      </c>
      <c r="FX223" s="1">
        <v>572</v>
      </c>
      <c r="FY223" s="1">
        <v>0</v>
      </c>
      <c r="FZ223" s="1">
        <v>356</v>
      </c>
      <c r="GA223" s="1">
        <v>0</v>
      </c>
      <c r="GB223" s="1">
        <v>252</v>
      </c>
      <c r="GC223" s="1">
        <v>0</v>
      </c>
      <c r="GD223" s="1">
        <v>608</v>
      </c>
      <c r="GE223" s="1">
        <v>105</v>
      </c>
      <c r="GF223" s="1">
        <v>274</v>
      </c>
      <c r="GG223" s="1">
        <v>5</v>
      </c>
      <c r="GH223" s="1">
        <v>155</v>
      </c>
      <c r="GI223" s="1">
        <v>0</v>
      </c>
      <c r="GJ223" s="1">
        <v>539</v>
      </c>
      <c r="GK223" s="1">
        <v>118</v>
      </c>
      <c r="GL223" s="1">
        <v>303</v>
      </c>
      <c r="GM223" s="1">
        <v>0</v>
      </c>
      <c r="GN223" s="1">
        <v>132</v>
      </c>
      <c r="GO223" s="1">
        <v>0</v>
      </c>
      <c r="GP223" s="1">
        <v>553</v>
      </c>
      <c r="GQ223" s="1">
        <v>144</v>
      </c>
      <c r="GR223" s="1">
        <v>147</v>
      </c>
      <c r="GS223" s="1">
        <v>0</v>
      </c>
      <c r="GT223" s="1">
        <v>128</v>
      </c>
      <c r="GU223" s="1">
        <v>0</v>
      </c>
      <c r="GV223" s="1">
        <v>419</v>
      </c>
      <c r="GW223" s="1">
        <v>208</v>
      </c>
      <c r="GX223" s="1">
        <v>0</v>
      </c>
      <c r="GY223" s="1">
        <v>0</v>
      </c>
      <c r="GZ223" s="1">
        <v>164</v>
      </c>
      <c r="HA223" s="1">
        <v>0</v>
      </c>
      <c r="HB223" s="1">
        <v>372</v>
      </c>
      <c r="HC223" s="1">
        <v>230</v>
      </c>
      <c r="HD223" s="1">
        <v>90</v>
      </c>
      <c r="HE223" s="1">
        <v>120</v>
      </c>
      <c r="HF223" s="1">
        <v>201</v>
      </c>
      <c r="HG223" s="1">
        <v>4</v>
      </c>
      <c r="HH223" s="1">
        <v>645</v>
      </c>
      <c r="HI223" s="1">
        <v>257</v>
      </c>
      <c r="HJ223" s="1">
        <v>0</v>
      </c>
      <c r="HK223" s="1">
        <v>312</v>
      </c>
      <c r="HL223" s="1">
        <v>0</v>
      </c>
      <c r="HM223" s="1">
        <v>0</v>
      </c>
      <c r="HN223" s="1">
        <v>569</v>
      </c>
      <c r="HO223" s="1">
        <v>158</v>
      </c>
      <c r="HP223" s="1">
        <v>32</v>
      </c>
      <c r="HQ223" s="1">
        <v>64</v>
      </c>
      <c r="HR223" s="1">
        <v>130</v>
      </c>
      <c r="HS223" s="1">
        <v>26</v>
      </c>
      <c r="HT223" s="1">
        <v>410</v>
      </c>
      <c r="HU223" s="1">
        <v>57</v>
      </c>
      <c r="HV223" s="1">
        <v>157</v>
      </c>
      <c r="HW223" s="1">
        <v>14</v>
      </c>
      <c r="HX223" s="1">
        <v>97</v>
      </c>
      <c r="HY223" s="1">
        <v>0</v>
      </c>
      <c r="HZ223" s="1">
        <v>325</v>
      </c>
      <c r="IA223" s="1">
        <v>3</v>
      </c>
      <c r="IB223" s="1">
        <v>101</v>
      </c>
      <c r="IC223" s="1">
        <v>85</v>
      </c>
      <c r="ID223" s="1">
        <v>124</v>
      </c>
      <c r="IE223" s="1">
        <v>3</v>
      </c>
      <c r="IF223" s="1">
        <v>316</v>
      </c>
      <c r="IG223" s="1">
        <v>0</v>
      </c>
      <c r="IH223" s="1">
        <v>0</v>
      </c>
      <c r="II223" s="1">
        <v>143</v>
      </c>
      <c r="IJ223" s="1">
        <v>154</v>
      </c>
      <c r="IK223" s="1">
        <v>0</v>
      </c>
      <c r="IL223" s="1">
        <v>297</v>
      </c>
      <c r="IM223" s="26">
        <f>IFERROR(Tableau17[[#This Row],[LDIV]]/Tableau17[[#This Row],[Total général]],"")</f>
        <v>0</v>
      </c>
      <c r="IN223" s="26">
        <f>IFERROR(Tableau17[[#This Row],[LDVC]]/Tableau17[[#This Row],[Total général]],"")</f>
        <v>0</v>
      </c>
      <c r="IO223" s="26">
        <f>IFERROR(Tableau17[[#This Row],[LDVD]]/Tableau17[[#This Row],[Total général]],"")</f>
        <v>0.41846153846153844</v>
      </c>
      <c r="IP223" s="26">
        <f>IFERROR(Tableau17[[#This Row],[LDVG]]/Tableau17[[#This Row],[Total général]],"")</f>
        <v>5.2307692307692305E-2</v>
      </c>
      <c r="IQ223" s="26">
        <f>IFERROR(Tableau17[[#This Row],[LEXD]]/Tableau17[[#This Row],[Total général]],"")</f>
        <v>0</v>
      </c>
      <c r="IR223" s="26">
        <f>IFERROR(Tableau17[[#This Row],[LEXG]]/Tableau17[[#This Row],[Total général]],"")</f>
        <v>6.1538461538461538E-3</v>
      </c>
      <c r="IS223" s="26">
        <f>IFERROR(Tableau17[[#This Row],[LLR]]/Tableau17[[#This Row],[Total général]],"")</f>
        <v>6.4615384615384616E-2</v>
      </c>
      <c r="IT223" s="26">
        <f>IFERROR(Tableau17[[#This Row],[LREM]]/Tableau17[[#This Row],[Total général]],"")</f>
        <v>4.3076923076923075E-2</v>
      </c>
      <c r="IU223" s="26">
        <f>IFERROR(Tableau17[[#This Row],[LRN]]/Tableau17[[#This Row],[Total général]],"")</f>
        <v>0.17538461538461539</v>
      </c>
      <c r="IV223" s="26">
        <f>IFERROR(Tableau17[[#This Row],[LUG]]/Tableau17[[#This Row],[Total général]],"")</f>
        <v>0.18153846153846154</v>
      </c>
      <c r="IW223" s="26">
        <f>IFERROR(Tableau17[[#This Row],[LVEC]]/Tableau17[[#This Row],[Total général]],"")</f>
        <v>5.8461538461538461E-2</v>
      </c>
      <c r="IX223" s="26">
        <f>IFERROR(Tableau17[[#This Row],[2008-T1-LCMD]]/Tableau17[[#This Row],[2008-T1-TOTAL]],"")</f>
        <v>3.6713286713286712E-2</v>
      </c>
      <c r="IY223" s="26">
        <f>IFERROR(Tableau17[[#This Row],[2008-T1-LDVD]]/Tableau17[[#This Row],[2008-T1-TOTAL]],"")</f>
        <v>5.244755244755245E-3</v>
      </c>
      <c r="IZ223" s="26">
        <f>IFERROR(Tableau17[[#This Row],[2008-T1-LEXD]]/Tableau17[[#This Row],[2008-T1-TOTAL]],"")</f>
        <v>1.5734265734265736E-2</v>
      </c>
      <c r="JA223" s="26">
        <f>IFERROR(Tableau17[[#This Row],[2008-T1-LEXG]]/Tableau17[[#This Row],[2008-T1-TOTAL]],"")</f>
        <v>6.1188811188811192E-2</v>
      </c>
      <c r="JB223" s="26">
        <f>IFERROR(Tableau17[[#This Row],[2008-T1-LFN]]/Tableau17[[#This Row],[2008-T1-TOTAL]],"")</f>
        <v>6.9930069930069935E-2</v>
      </c>
      <c r="JC223" s="26">
        <f>IFERROR(Tableau17[[#This Row],[2008-T1-LMAJ]]/Tableau17[[#This Row],[2008-T1-TOTAL]],"")</f>
        <v>0.5</v>
      </c>
      <c r="JD223" s="26">
        <f>IFERROR(Tableau17[[#This Row],[2008-T1-LUG]]/Tableau17[[#This Row],[2008-T1-TOTAL]],"")</f>
        <v>0.3111888111888112</v>
      </c>
      <c r="JE223" s="26">
        <f>IFERROR(Tableau17[[#This Row],[2008-T2-LFN]]/Tableau17[[#This Row],[2008-T2-TOTAL]],"")</f>
        <v>0</v>
      </c>
      <c r="JF223" s="26">
        <f>IFERROR(Tableau17[[#This Row],[2008-T2-LGC]]/Tableau17[[#This Row],[2008-T2-TOTAL]],"")</f>
        <v>0.41447368421052633</v>
      </c>
      <c r="JG223" s="26">
        <f>IFERROR(Tableau17[[#This Row],[2008-T2-LMAJ]]/Tableau17[[#This Row],[2008-T2-TOTAL]],"")</f>
        <v>0.58552631578947367</v>
      </c>
      <c r="JH223" s="26">
        <f>IFERROR(Tableau17[[#This Row],[2008-T2-LUG]]/Tableau17[[#This Row],[2008-T2-TOTAL]],"")</f>
        <v>0</v>
      </c>
      <c r="JI223" s="26">
        <f>IFERROR(Tableau17[[#This Row],[2014-T1-LDIV]]/Tableau17[[#This Row],[2014-T1-TOTAL]],"")</f>
        <v>9.2764378478664197E-3</v>
      </c>
      <c r="JJ223" s="26">
        <f>IFERROR(Tableau17[[#This Row],[2014-T1-LDVD]]/Tableau17[[#This Row],[2014-T1-TOTAL]],"")</f>
        <v>1.8552875695732839E-3</v>
      </c>
      <c r="JK223" s="26">
        <f>IFERROR(Tableau17[[#This Row],[2014-T1-LDVG]]/Tableau17[[#This Row],[2014-T1-TOTAL]],"")</f>
        <v>4.0816326530612242E-2</v>
      </c>
      <c r="JL223" s="26">
        <f>IFERROR(Tableau17[[#This Row],[2014-T1-LEXG]]/Tableau17[[#This Row],[2014-T1-TOTAL]],"")</f>
        <v>0</v>
      </c>
      <c r="JM223" s="26">
        <f>IFERROR(Tableau17[[#This Row],[2014-T1-LFG]]/Tableau17[[#This Row],[2014-T1-TOTAL]],"")</f>
        <v>7.6066790352504632E-2</v>
      </c>
      <c r="JN223" s="26">
        <f>IFERROR(Tableau17[[#This Row],[2014-T1-LFN]]/Tableau17[[#This Row],[2014-T1-TOTAL]],"")</f>
        <v>0.19480519480519481</v>
      </c>
      <c r="JO223" s="26">
        <f>IFERROR(Tableau17[[#This Row],[2014-T1-LUD]]/Tableau17[[#This Row],[2014-T1-TOTAL]],"")</f>
        <v>0.50649350649350644</v>
      </c>
      <c r="JP223" s="26">
        <f>IFERROR(Tableau17[[#This Row],[2014-T1-LUG]]/Tableau17[[#This Row],[2014-T1-TOTAL]],"")</f>
        <v>0.17068645640074212</v>
      </c>
      <c r="JQ223" s="26">
        <f>IFERROR(Tableau17[[#This Row],[2014-T2-LFN]]/Tableau17[[#This Row],[2014-T2-TOTAL]],"")</f>
        <v>0.21338155515370705</v>
      </c>
      <c r="JR223" s="26">
        <f>IFERROR(Tableau17[[#This Row],[2014-T2-LUD]]/Tableau17[[#This Row],[2014-T2-TOTAL]],"")</f>
        <v>0.54792043399638335</v>
      </c>
      <c r="JS223" s="26">
        <f>IFERROR(Tableau17[[#This Row],[2014-T2-LUG]]/Tableau17[[#This Row],[2014-T2-TOTAL]],"")</f>
        <v>0.23869801084990958</v>
      </c>
      <c r="JT223" s="26">
        <f>IFERROR(Tableau17[[#This Row],[2015-T1-BC-DIV]]/Tableau17[[#This Row],[2015-T1-TOTAL]],"")</f>
        <v>0</v>
      </c>
      <c r="JU223" s="26">
        <f>IFERROR(Tableau17[[#This Row],[2015-T1-BC-DLF]]/Tableau17[[#This Row],[2015-T1-TOTAL]],"")</f>
        <v>0</v>
      </c>
      <c r="JV223" s="26">
        <f>IFERROR(Tableau17[[#This Row],[2015-T1-BC-DVD]]/Tableau17[[#This Row],[2015-T1-TOTAL]],"")</f>
        <v>0</v>
      </c>
      <c r="JW223" s="26">
        <f>IFERROR(Tableau17[[#This Row],[2015-T1-BC-DVG]]/Tableau17[[#This Row],[2015-T1-TOTAL]],"")</f>
        <v>2.8639618138424822E-2</v>
      </c>
      <c r="JX223" s="26">
        <f>IFERROR(Tableau17[[#This Row],[2015-T1-BC-FG]]/Tableau17[[#This Row],[2015-T1-TOTAL]],"")</f>
        <v>0.11933174224343675</v>
      </c>
      <c r="JY223" s="26">
        <f>IFERROR(Tableau17[[#This Row],[2015-T1-BC-FN]]/Tableau17[[#This Row],[2015-T1-TOTAL]],"")</f>
        <v>0.34367541766109783</v>
      </c>
      <c r="JZ223" s="26">
        <f>IFERROR(Tableau17[[#This Row],[2015-T1-BC-MDM]]/Tableau17[[#This Row],[2015-T1-TOTAL]],"")</f>
        <v>0</v>
      </c>
      <c r="KA223" s="26">
        <f>IFERROR(Tableau17[[#This Row],[2015-T1-BC-RDG]]/Tableau17[[#This Row],[2015-T1-TOTAL]],"")</f>
        <v>0</v>
      </c>
      <c r="KB223" s="26">
        <f>IFERROR(Tableau17[[#This Row],[2015-T1-BC-SOC]]/Tableau17[[#This Row],[2015-T1-TOTAL]],"")</f>
        <v>0</v>
      </c>
      <c r="KC223" s="26">
        <f>IFERROR(Tableau17[[#This Row],[2015-T1-BC-UD]]/Tableau17[[#This Row],[2015-T1-TOTAL]],"")</f>
        <v>0.35083532219570407</v>
      </c>
      <c r="KD223" s="26">
        <f>IFERROR(Tableau17[[#This Row],[2015-T1-BC-UG]]/Tableau17[[#This Row],[2015-T1-TOTAL]],"")</f>
        <v>0.15751789976133651</v>
      </c>
      <c r="KE223" s="26">
        <f>IFERROR(Tableau17[[#This Row],[2015-T1-BC-VEC]]/Tableau17[[#This Row],[2015-T1-TOTAL]],"")</f>
        <v>0</v>
      </c>
      <c r="KF223" s="26">
        <f>IFERROR(Tableau17[[#This Row],[2015-T2-BC-DVG]]/Tableau17[[#This Row],[2015-T2-TOTAL]],"")</f>
        <v>0</v>
      </c>
      <c r="KG223" s="26">
        <f>IFERROR(Tableau17[[#This Row],[2015-T2-BC-FN]]/Tableau17[[#This Row],[2015-T2-TOTAL]],"")</f>
        <v>0.55913978494623651</v>
      </c>
      <c r="KH223" s="26">
        <f>IFERROR(Tableau17[[#This Row],[2015-T2-BC-SOC]]/Tableau17[[#This Row],[2015-T2-TOTAL]],"")</f>
        <v>0</v>
      </c>
      <c r="KI223" s="26">
        <f>IFERROR(Tableau17[[#This Row],[2015-T2-BC-UD]]/Tableau17[[#This Row],[2015-T2-TOTAL]],"")</f>
        <v>0</v>
      </c>
      <c r="KJ223" s="26">
        <f>IFERROR(Tableau17[[#This Row],[2015-T2-BC-UG]]/Tableau17[[#This Row],[2015-T2-TOTAL]],"")</f>
        <v>0.44086021505376344</v>
      </c>
      <c r="KK223" s="26">
        <f>IFERROR(Tableau17[[#This Row],[2017 (L)-T1-COM]]/Tableau17[[#This Row],[2017 (L)-T1-TOTAL]],"")</f>
        <v>3.4810126582278479E-2</v>
      </c>
      <c r="KL223" s="26">
        <f>IFERROR(Tableau17[[#This Row],[2017 (L)-T1-DIV]]/Tableau17[[#This Row],[2017 (L)-T1-TOTAL]],"")</f>
        <v>6.3291139240506328E-3</v>
      </c>
      <c r="KM223" s="26">
        <f>IFERROR(Tableau17[[#This Row],[2017 (L)-T1-DLF]]/Tableau17[[#This Row],[2017 (L)-T1-TOTAL]],"")</f>
        <v>9.4936708860759497E-3</v>
      </c>
      <c r="KN223" s="26">
        <f>IFERROR(Tableau17[[#This Row],[2017 (L)-T1-DVD]]/Tableau17[[#This Row],[2017 (L)-T1-TOTAL]],"")</f>
        <v>6.9620253164556958E-2</v>
      </c>
      <c r="KO223" s="26">
        <f>IFERROR(Tableau17[[#This Row],[2017 (L)-T1-DVG]]/Tableau17[[#This Row],[2017 (L)-T1-TOTAL]],"")</f>
        <v>1.2658227848101266E-2</v>
      </c>
      <c r="KP223" s="26">
        <f>IFERROR(Tableau17[[#This Row],[2017 (L)-T1-ECO]]/Tableau17[[#This Row],[2017 (L)-T1-TOTAL]],"")</f>
        <v>9.49367088607595E-2</v>
      </c>
      <c r="KQ223" s="26">
        <f>IFERROR(Tableau17[[#This Row],[2017 (L)-T1-EXD]]/Tableau17[[#This Row],[2017 (L)-T1-TOTAL]],"")</f>
        <v>0</v>
      </c>
      <c r="KR223" s="26">
        <f>IFERROR(Tableau17[[#This Row],[2017 (L)-T1-EXG]]/Tableau17[[#This Row],[2017 (L)-T1-TOTAL]],"")</f>
        <v>1.2658227848101266E-2</v>
      </c>
      <c r="KS223" s="26">
        <f>IFERROR(Tableau17[[#This Row],[2017 (L)-T1-FI]]/Tableau17[[#This Row],[2017 (L)-T1-TOTAL]],"")</f>
        <v>0.22468354430379747</v>
      </c>
      <c r="KT223" s="26">
        <f>IFERROR(Tableau17[[#This Row],[2017 (L)-T1-FN]]/Tableau17[[#This Row],[2017 (L)-T1-TOTAL]],"")</f>
        <v>0</v>
      </c>
      <c r="KU223" s="26">
        <f>IFERROR(Tableau17[[#This Row],[2017 (L)-T1-LR]]/Tableau17[[#This Row],[2017 (L)-T1-TOTAL]],"")</f>
        <v>0.25</v>
      </c>
      <c r="KV223" s="26">
        <f>IFERROR(Tableau17[[#This Row],[2017 (L)-T1-MDM]]/Tableau17[[#This Row],[2017 (L)-T1-TOTAL]],"")</f>
        <v>0</v>
      </c>
      <c r="KW223" s="26">
        <f>IFERROR(Tableau17[[#This Row],[2017 (L)-T1-RDG]]/Tableau17[[#This Row],[2017 (L)-T1-TOTAL]],"")</f>
        <v>1.2658227848101266E-2</v>
      </c>
      <c r="KX223" s="26">
        <f>IFERROR(Tableau17[[#This Row],[2017 (L)-T1-REG]]/Tableau17[[#This Row],[2017 (L)-T1-TOTAL]],"")</f>
        <v>3.1645569620253164E-3</v>
      </c>
      <c r="KY223" s="26">
        <f>IFERROR(Tableau17[[#This Row],[2017 (L)-T1-REM]]/Tableau17[[#This Row],[2017 (L)-T1-TOTAL]],"")</f>
        <v>0.26898734177215189</v>
      </c>
      <c r="KZ223" s="26">
        <f>IFERROR(Tableau17[[#This Row],[2017 (L)-T1-SOC]]/Tableau17[[#This Row],[2017 (L)-T1-TOTAL]],"")</f>
        <v>0</v>
      </c>
      <c r="LA223" s="26">
        <f>IFERROR(Tableau17[[#This Row],[2017 (L)-T1-UDI]]/Tableau17[[#This Row],[2017 (L)-T1-TOTAL]],"")</f>
        <v>0</v>
      </c>
      <c r="LB223" s="26">
        <f>IFERROR(Tableau17[[#This Row],[2017 (L)-T2-FI]]/Tableau17[[#This Row],[2017 (L)-T2-TOTAL]],"")</f>
        <v>0.51851851851851849</v>
      </c>
      <c r="LC223" s="26">
        <f>IFERROR(Tableau17[[#This Row],[2017 (L)-T2-FN]]/Tableau17[[#This Row],[2017 (L)-T2-TOTAL]],"")</f>
        <v>0</v>
      </c>
      <c r="LD223" s="26">
        <f>IFERROR(Tableau17[[#This Row],[2017 (L)-T2-LR]]/Tableau17[[#This Row],[2017 (L)-T2-TOTAL]],"")</f>
        <v>0</v>
      </c>
      <c r="LE223" s="26">
        <f>IFERROR(Tableau17[[#This Row],[2017 (L)-T2-MDM]]/Tableau17[[#This Row],[2017 (L)-T2-TOTAL]],"")</f>
        <v>0</v>
      </c>
      <c r="LF223" s="26">
        <f>IFERROR(Tableau17[[#This Row],[2017 (L)-T2-REM]]/Tableau17[[#This Row],[2017 (L)-T2-TOTAL]],"")</f>
        <v>0.48148148148148145</v>
      </c>
      <c r="LG223" s="26">
        <f>IFERROR(Tableau17[[#This Row],[2017-T1-ARTHAUD Nathalie]]/Tableau17[[#This Row],[2017-T1-TOTAL]],"")</f>
        <v>3.1007751937984496E-3</v>
      </c>
      <c r="LH223" s="26">
        <f>IFERROR(Tableau17[[#This Row],[2017-T1-ASSELINEAU Fran]]/Tableau17[[#This Row],[2017-T1-TOTAL]],"")</f>
        <v>9.3023255813953487E-3</v>
      </c>
      <c r="LI223" s="26">
        <f>IFERROR(Tableau17[[#This Row],[2017-T1-CHEMINADE Jacques]]/Tableau17[[#This Row],[2017-T1-TOTAL]],"")</f>
        <v>1.5503875968992248E-3</v>
      </c>
      <c r="LJ223" s="26">
        <f>IFERROR(Tableau17[[#This Row],[2017-T1-DUPONT-AIGNAN Nicolas]]/Tableau17[[#This Row],[2017-T1-TOTAL]],"")</f>
        <v>3.1007751937984496E-2</v>
      </c>
      <c r="LK223" s="26">
        <f>IFERROR(Tableau17[[#This Row],[2017-T1-FILLON Fran]]/Tableau17[[#This Row],[2017-T1-TOTAL]],"")</f>
        <v>0.13953488372093023</v>
      </c>
      <c r="LL223" s="26">
        <f>IFERROR(Tableau17[[#This Row],[2017-T1-HAMON Beno]]/Tableau17[[#This Row],[2017-T1-TOTAL]],"")</f>
        <v>4.4961240310077519E-2</v>
      </c>
      <c r="LM223" s="26">
        <f>IFERROR(Tableau17[[#This Row],[2017-T1-LASSALLE Jean]]/Tableau17[[#This Row],[2017-T1-TOTAL]],"")</f>
        <v>6.2015503875968991E-3</v>
      </c>
      <c r="LN223" s="26">
        <f>IFERROR(Tableau17[[#This Row],[2017-T1-LE PEN Marine]]/Tableau17[[#This Row],[2017-T1-TOTAL]],"")</f>
        <v>0.31472868217054262</v>
      </c>
      <c r="LO223" s="26">
        <f>IFERROR(Tableau17[[#This Row],[2017-T1-M Jean-Luc]]/Tableau17[[#This Row],[2017-T1-TOTAL]],"")</f>
        <v>0.25736434108527134</v>
      </c>
      <c r="LP223" s="26">
        <f>IFERROR(Tableau17[[#This Row],[2017-T1-MACRON Emmanuel]]/Tableau17[[#This Row],[2017-T1-TOTAL]],"")</f>
        <v>0.18604651162790697</v>
      </c>
      <c r="LQ223" s="26">
        <f>IFERROR(Tableau17[[#This Row],[2017-T1-POUTOU Philippe]]/Tableau17[[#This Row],[2017-T1-TOTAL]],"")</f>
        <v>6.2015503875968991E-3</v>
      </c>
      <c r="LR223" s="26">
        <f>IFERROR(Tableau17[[#This Row],[2017-T2-LE PEN Marine]]/Tableau17[[#This Row],[2017-T2-TOTAL]],"")</f>
        <v>0.45166959578207383</v>
      </c>
      <c r="LS223" s="26">
        <f>IFERROR(Tableau17[[#This Row],[2017-T2-MACRON Emmanuel]]/Tableau17[[#This Row],[2017-T2-TOTAL]],"")</f>
        <v>0.54833040421792623</v>
      </c>
      <c r="LT223" s="26">
        <f>IFERROR(Tableau17[[#This Row],[2019-T1-ALEXANDRE Audric]]/Tableau17[[#This Row],[2019-T1-TOTAL]],"")</f>
        <v>0</v>
      </c>
      <c r="LU223" s="26">
        <f>IFERROR(Tableau17[[#This Row],[2019-T1-ARTHAUD Nathalie]]/Tableau17[[#This Row],[2019-T1-TOTAL]],"")</f>
        <v>1.0050251256281407E-2</v>
      </c>
      <c r="LV223" s="26">
        <f>IFERROR(Tableau17[[#This Row],[2019-T1-ASSELINEAU François]]/Tableau17[[#This Row],[2019-T1-TOTAL]],"")</f>
        <v>2.5125628140703519E-2</v>
      </c>
      <c r="LW223" s="26">
        <f>IFERROR(Tableau17[[#This Row],[2019-T1-AUBRY Manon]]/Tableau17[[#This Row],[2019-T1-TOTAL]],"")</f>
        <v>9.5477386934673364E-2</v>
      </c>
      <c r="LX223" s="26">
        <f>IFERROR(Tableau17[[#This Row],[2019-T1-AZERGUI Nagib]]/Tableau17[[#This Row],[2019-T1-TOTAL]],"")</f>
        <v>2.5125628140703518E-3</v>
      </c>
      <c r="LY223" s="26">
        <f>IFERROR(Tableau17[[#This Row],[2019-T1-BARDELLA Jordan]]/Tableau17[[#This Row],[2019-T1-TOTAL]],"")</f>
        <v>0.32914572864321606</v>
      </c>
      <c r="LZ223" s="26">
        <f>IFERROR(Tableau17[[#This Row],[2019-T1-BELLAMY François-Xavier]]/Tableau17[[#This Row],[2019-T1-TOTAL]],"")</f>
        <v>7.2864321608040197E-2</v>
      </c>
      <c r="MA223" s="26">
        <f>IFERROR(Tableau17[[#This Row],[2019-T1-BIDOU Olivier]]/Tableau17[[#This Row],[2019-T1-TOTAL]],"")</f>
        <v>0</v>
      </c>
      <c r="MB223" s="26">
        <f>IFERROR(Tableau17[[#This Row],[2019-T1-BOURG Dominique]]/Tableau17[[#This Row],[2019-T1-TOTAL]],"")</f>
        <v>2.0100502512562814E-2</v>
      </c>
      <c r="MC223" s="26">
        <f>IFERROR(Tableau17[[#This Row],[2019-T1-BROSSAT Ian]]/Tableau17[[#This Row],[2019-T1-TOTAL]],"")</f>
        <v>3.015075376884422E-2</v>
      </c>
      <c r="MD223" s="26">
        <f>IFERROR(Tableau17[[#This Row],[2019-T1-CAILLAUD Sophie]]/Tableau17[[#This Row],[2019-T1-TOTAL]],"")</f>
        <v>0</v>
      </c>
      <c r="ME223" s="26">
        <f>IFERROR(Tableau17[[#This Row],[2019-T1-CAMUS Renaud]]/Tableau17[[#This Row],[2019-T1-TOTAL]],"")</f>
        <v>0</v>
      </c>
      <c r="MF223" s="26">
        <f>IFERROR(Tableau17[[#This Row],[2019-T1-CHALENÇON Christophe]]/Tableau17[[#This Row],[2019-T1-TOTAL]],"")</f>
        <v>0</v>
      </c>
      <c r="MG223" s="26">
        <f>IFERROR(Tableau17[[#This Row],[2019-T1-CORBET Cathy Denise Ginette]]/Tableau17[[#This Row],[2019-T1-TOTAL]],"")</f>
        <v>0</v>
      </c>
      <c r="MH223" s="26">
        <f>IFERROR(Tableau17[[#This Row],[2019-T1-DE PREVOISIN Robert]]/Tableau17[[#This Row],[2019-T1-TOTAL]],"")</f>
        <v>0</v>
      </c>
      <c r="MI223" s="26">
        <f>IFERROR(Tableau17[[#This Row],[2019-T1-DELFEL Thérèse]]/Tableau17[[#This Row],[2019-T1-TOTAL]],"")</f>
        <v>0</v>
      </c>
      <c r="MJ223" s="26">
        <f>IFERROR(Tableau17[[#This Row],[2019-T1-DIEUMEGARD Pierre]]/Tableau17[[#This Row],[2019-T1-TOTAL]],"")</f>
        <v>0</v>
      </c>
      <c r="MK223" s="26">
        <f>IFERROR(Tableau17[[#This Row],[2019-T1-DUPONT-AIGNAN Nicolas]]/Tableau17[[#This Row],[2019-T1-TOTAL]],"")</f>
        <v>4.2713567839195977E-2</v>
      </c>
      <c r="ML223" s="26">
        <f>IFERROR(Tableau17[[#This Row],[2019-T1-GERNIGON Yves]]/Tableau17[[#This Row],[2019-T1-TOTAL]],"")</f>
        <v>2.5125628140703518E-3</v>
      </c>
      <c r="MM223" s="26">
        <f>IFERROR(Tableau17[[#This Row],[2019-T1-GLUCKSMANN Raphaël]]/Tableau17[[#This Row],[2019-T1-TOTAL]],"")</f>
        <v>5.7788944723618091E-2</v>
      </c>
      <c r="MN223" s="26">
        <f>IFERROR(Tableau17[[#This Row],[2019-T1-HAMON Benoît]]/Tableau17[[#This Row],[2019-T1-TOTAL]],"")</f>
        <v>3.015075376884422E-2</v>
      </c>
      <c r="MO223" s="26">
        <f>IFERROR(Tableau17[[#This Row],[2019-T1-HELGEN Gilles]]/Tableau17[[#This Row],[2019-T1-TOTAL]],"")</f>
        <v>0</v>
      </c>
      <c r="MP223" s="26">
        <f>IFERROR(Tableau17[[#This Row],[2019-T1-JADOT Yannick]]/Tableau17[[#This Row],[2019-T1-TOTAL]],"")</f>
        <v>0.10301507537688442</v>
      </c>
      <c r="MQ223" s="26">
        <f>IFERROR(Tableau17[[#This Row],[2019-T1-LAGARDE Jean-Christophe]]/Tableau17[[#This Row],[2019-T1-TOTAL]],"")</f>
        <v>7.537688442211055E-3</v>
      </c>
      <c r="MR223" s="26">
        <f>IFERROR(Tableau17[[#This Row],[2019-T1-LALANNE Francis]]/Tableau17[[#This Row],[2019-T1-TOTAL]],"")</f>
        <v>1.0050251256281407E-2</v>
      </c>
      <c r="MS223" s="26">
        <f>IFERROR(Tableau17[[#This Row],[2019-T1-LOISEAU Nathalie]]/Tableau17[[#This Row],[2019-T1-TOTAL]],"")</f>
        <v>0.16080402010050251</v>
      </c>
      <c r="MT223" s="26">
        <f>IFERROR(Tableau17[[#This Row],[2019-T1-MARIE Florie]]/Tableau17[[#This Row],[2019-T1-TOTAL]],"")</f>
        <v>0</v>
      </c>
      <c r="MU223" s="26">
        <f>IFERROR(Tableau17[[#This Row],[2008-T1-MACROEXTRDROITE]]/Tableau17[[#This Row],[2008-T1-MACROTOTALE]],"")</f>
        <v>8.5664335664335664E-2</v>
      </c>
      <c r="MV223" s="26">
        <f>IFERROR(Tableau17[[#This Row],[2008-T1-MACRODROITE]]/Tableau17[[#This Row],[2008-T1-MACROTOTALE]],"")</f>
        <v>0.54195804195804198</v>
      </c>
      <c r="MW223" s="26">
        <f>IFERROR(Tableau17[[#This Row],[2008-T1-MACROCENTRE]]/Tableau17[[#This Row],[2008-T1-MACROTOTALE]],"")</f>
        <v>0</v>
      </c>
      <c r="MX223" s="26">
        <f>IFERROR(Tableau17[[#This Row],[2008-T1-MACROGAUCHE]]/Tableau17[[#This Row],[2008-T1-MACROTOTALE]],"")</f>
        <v>0.3723776223776224</v>
      </c>
      <c r="MY223" s="26">
        <f>IFERROR(Tableau17[[#This Row],[2008-T1-MACROAUTRE]]/Tableau17[[#This Row],[2008-T1-MACROTOTALE]],"")</f>
        <v>0</v>
      </c>
      <c r="MZ223" s="26">
        <f>IFERROR(Tableau17[[#This Row],[2008-T2-MACROEXTRDROITE]]/Tableau17[[#This Row],[2008-T2-MACROTOTALE]],"")</f>
        <v>0</v>
      </c>
      <c r="NA223" s="26">
        <f>IFERROR(Tableau17[[#This Row],[2008-T2-MACRODROITE]]/Tableau17[[#This Row],[2008-T2-MACROTOTALE]],"")</f>
        <v>0.58552631578947367</v>
      </c>
      <c r="NB223" s="26">
        <f>IFERROR(Tableau17[[#This Row],[2008-T2-MACROCENTRE]]/Tableau17[[#This Row],[2008-T2-MACROTOTALE]],"")</f>
        <v>0</v>
      </c>
      <c r="NC223" s="26">
        <f>IFERROR(Tableau17[[#This Row],[2008-T2-MACROGAUCHE]]/Tableau17[[#This Row],[2008-T2-MACROTOTALE]],"")</f>
        <v>0.41447368421052633</v>
      </c>
      <c r="ND223" s="26">
        <f>IFERROR(Tableau17[[#This Row],[2008-T2-MACROAUTRE]]/Tableau17[[#This Row],[2008-T2-MACROTOTALE]],"")</f>
        <v>0</v>
      </c>
      <c r="NE223" s="26">
        <f>IFERROR(Tableau17[[#This Row],[2014-T1-MACROEXTRDROITE]]/Tableau17[[#This Row],[2014-T1-MACROTOTALE]],"")</f>
        <v>0.19480519480519481</v>
      </c>
      <c r="NF223" s="26">
        <f>IFERROR(Tableau17[[#This Row],[2014-T1-MACRODROITE]]/Tableau17[[#This Row],[2014-T1-MACROTOTALE]],"")</f>
        <v>0.50834879406307976</v>
      </c>
      <c r="NG223" s="26">
        <f>IFERROR(Tableau17[[#This Row],[2014-T1-MACROCENTRE]]/Tableau17[[#This Row],[2014-T1-MACROTOTALE]],"")</f>
        <v>9.2764378478664197E-3</v>
      </c>
      <c r="NH223" s="26">
        <f>IFERROR(Tableau17[[#This Row],[2014-T1-MACROGAUCHE]]/Tableau17[[#This Row],[2014-T1-MACROTOTALE]],"")</f>
        <v>0.28756957328385901</v>
      </c>
      <c r="NI223" s="26">
        <f>IFERROR(Tableau17[[#This Row],[2014-T1-MACROAUTRE]]/Tableau17[[#This Row],[2014-T1-MACROTOTALE]],"")</f>
        <v>0</v>
      </c>
      <c r="NJ223" s="26">
        <f>IFERROR(Tableau17[[#This Row],[2014-T2-MACROEXTRDROITE]]/Tableau17[[#This Row],[2014-T2-MACROTOTALE]],"")</f>
        <v>0.21338155515370705</v>
      </c>
      <c r="NK223" s="26">
        <f>IFERROR(Tableau17[[#This Row],[2014-T2-MACRODROITE]]/Tableau17[[#This Row],[2014-T2-MACROTOTALE]],"")</f>
        <v>0.54792043399638335</v>
      </c>
      <c r="NL223" s="26">
        <f>IFERROR(Tableau17[[#This Row],[2014-T2-MACROCENTRE]]/Tableau17[[#This Row],[2014-T2-MACROTOTALE]],"")</f>
        <v>0</v>
      </c>
      <c r="NM223" s="26">
        <f>IFERROR(Tableau17[[#This Row],[2014-T2-MACROGAUCHE]]/Tableau17[[#This Row],[2014-T2-MACROTOTALE]],"")</f>
        <v>0.23869801084990958</v>
      </c>
      <c r="NN223" s="26">
        <f>IFERROR(Tableau17[[#This Row],[2014-T2-MACROAUTRE]]/Tableau17[[#This Row],[2014-T2-MACROTOTALE]],"")</f>
        <v>0</v>
      </c>
      <c r="NO223" s="26">
        <f>IFERROR( Tableau17[[#This Row],[2015-T1-MACROEXTRDROITE]]/Tableau17[[#This Row],[2015-T1-MACROTOTALE]],"")</f>
        <v>0.34367541766109783</v>
      </c>
      <c r="NP223" s="26">
        <f>IFERROR(Tableau17[[#This Row],[2015-T1-MACRODROITE]]/Tableau17[[#This Row],[2015-T1-MACROTOTALE]],"")</f>
        <v>0.35083532219570407</v>
      </c>
      <c r="NQ223" s="26">
        <f>IFERROR(Tableau17[[#This Row],[2015-T1-MACROCENTRE]]/Tableau17[[#This Row],[2015-T1-MACROTOTALE]],"")</f>
        <v>0</v>
      </c>
      <c r="NR223" s="26">
        <f>IFERROR(Tableau17[[#This Row],[2015-T1-MACROGAUCHE]]/Tableau17[[#This Row],[2015-T1-MACROTOTALE]],"")</f>
        <v>0.3054892601431981</v>
      </c>
      <c r="NS223" s="26">
        <f>IFERROR(Tableau17[[#This Row],[2015-T1-MACROAUTRE]]/Tableau17[[#This Row],[2015-T1-MACROTOTALE]],"")</f>
        <v>0</v>
      </c>
      <c r="NT223" s="26">
        <f>IFERROR(Tableau17[[#This Row],[2015-T2-MACROEXTRDROITE]]/Tableau17[[#This Row],[2015-T2-MACROTOTALE]],"")</f>
        <v>0.55913978494623651</v>
      </c>
      <c r="NU223" s="26">
        <f>IFERROR(Tableau17[[#This Row],[2015-T2-MACRODROITE]]/Tableau17[[#This Row],[2015-T2-MACROTOTALE]],"")</f>
        <v>0</v>
      </c>
      <c r="NV223" s="26">
        <f>IFERROR(Tableau17[[#This Row],[2015-T2-MACROCENTRE]]/Tableau17[[#This Row],[2015-T2-MACROTOTALE]],"")</f>
        <v>0</v>
      </c>
      <c r="NW223" s="26">
        <f>IFERROR(Tableau17[[#This Row],[2015-T2-MACROGAUCHE]]/Tableau17[[#This Row],[2015-T2-MACROTOTALE]],"")</f>
        <v>0.44086021505376344</v>
      </c>
      <c r="NX223" s="26">
        <f>IFERROR(Tableau17[[#This Row],[2015-T2-MACROAUTRE]]/Tableau17[[#This Row],[2015-T2-MACROTOTALE]],"")</f>
        <v>0</v>
      </c>
      <c r="NY223" s="26">
        <f>IFERROR(Tableau17[[#This Row],[2017-T1-MACROEXTRDROITE]]/Tableau17[[#This Row],[2017-T1-MACROTOTALE]],"")</f>
        <v>0.35658914728682173</v>
      </c>
      <c r="NZ223" s="26">
        <f>IFERROR(Tableau17[[#This Row],[2017-T1-MACRODROITE]]/Tableau17[[#This Row],[2017-T1-MACROTOTALE]],"")</f>
        <v>0.13953488372093023</v>
      </c>
      <c r="OA223" s="26">
        <f>IFERROR(Tableau17[[#This Row],[2017-T1-MACROCENTRE]]/Tableau17[[#This Row],[2017-T1-MACROTOTALE]],"")</f>
        <v>0.18604651162790697</v>
      </c>
      <c r="OB223" s="26">
        <f>IFERROR(Tableau17[[#This Row],[2017-T1-MACROGAUCHE]]/Tableau17[[#This Row],[2017-T1-MACROTOTALE]],"")</f>
        <v>0.3116279069767442</v>
      </c>
      <c r="OC223" s="26">
        <f>IFERROR(Tableau17[[#This Row],[2017-T1-MACROAUTRE]]/Tableau17[[#This Row],[2017-T1-MACROTOTALE]],"")</f>
        <v>6.2015503875968991E-3</v>
      </c>
      <c r="OD223" s="26">
        <f>IFERROR(Tableau17[[#This Row],[2017-T2-MACROEXTRDROITE]]/Tableau17[[#This Row],[2017-T2-MACROTOTALE]],"")</f>
        <v>0.45166959578207383</v>
      </c>
      <c r="OE223" s="26">
        <f>IFERROR(Tableau17[[#This Row],[2017-T2-MACRODROITE]]/Tableau17[[#This Row],[2017-T2-MACROTOTALE]],"")</f>
        <v>0</v>
      </c>
      <c r="OF223" s="26">
        <f>IFERROR(Tableau17[[#This Row],[2017-T2-MACROCENTRE]]/Tableau17[[#This Row],[2017-T2-MACROTOTALE]],"")</f>
        <v>0.54833040421792623</v>
      </c>
      <c r="OG223" s="26">
        <f>IFERROR(Tableau17[[#This Row],[2017-T2-MACROGAUCHE]]/Tableau17[[#This Row],[2017-T2-MACROTOTALE]],"")</f>
        <v>0</v>
      </c>
      <c r="OH223" s="26">
        <f>IFERROR(Tableau17[[#This Row],[2017-T2-MACROAUTRE]]/Tableau17[[#This Row],[2017-T2-MACROTOTALE]],"")</f>
        <v>0</v>
      </c>
      <c r="OI223" s="26">
        <f>IFERROR(Tableau17[[#This Row],[2019-T1-MACROEXTRDROITE]]/Tableau17[[#This Row],[2019-T1-MACROTOTALE]],"")</f>
        <v>0.38536585365853659</v>
      </c>
      <c r="OJ223" s="26">
        <f>IFERROR(Tableau17[[#This Row],[2019-T1-MACRODROITE]]/Tableau17[[#This Row],[2019-T1-MACROTOTALE]],"")</f>
        <v>7.8048780487804878E-2</v>
      </c>
      <c r="OK223" s="26">
        <f>IFERROR(Tableau17[[#This Row],[2019-T1-MACROCENTRE]]/Tableau17[[#This Row],[2019-T1-MACROTOTALE]],"")</f>
        <v>0.15609756097560976</v>
      </c>
      <c r="OL223" s="26">
        <f>IFERROR(Tableau17[[#This Row],[2019-T1-MACROGAUCHE]]/Tableau17[[#This Row],[2019-T1-MACROTOTALE]],"")</f>
        <v>0.31707317073170732</v>
      </c>
      <c r="OM223" s="26">
        <f>IFERROR(Tableau17[[#This Row],[2019-T1-MACROAUTRE]]/Tableau17[[#This Row],[2019-T1-MACROTOTALE]],"")</f>
        <v>6.3414634146341464E-2</v>
      </c>
      <c r="ON223" s="26">
        <f>IFERROR(Tableau17[[#This Row],[2020-T1-MACROEXTRDROITE]]/Tableau17[[#This Row],[2020-T1-MACROTOTALE]],"")</f>
        <v>0.17538461538461539</v>
      </c>
      <c r="OO223" s="26">
        <f>IFERROR(Tableau17[[#This Row],[2020-T1-MACRODROITE]]/Tableau17[[#This Row],[2020-T1-MACROTOTALE]],"")</f>
        <v>0.48307692307692307</v>
      </c>
      <c r="OP223" s="26">
        <f>IFERROR(Tableau17[[#This Row],[2020-T1-MACROCENTRE]]/Tableau17[[#This Row],[2020-T1-MACROTOTALE]],"")</f>
        <v>4.3076923076923075E-2</v>
      </c>
      <c r="OQ223" s="26">
        <f>IFERROR(Tableau17[[#This Row],[2020-T1-MACROGAUCHE]]/Tableau17[[#This Row],[2020-T1-MACROTOTALE]],"")</f>
        <v>0.29846153846153844</v>
      </c>
      <c r="OR223" s="26">
        <f>IFERROR(Tableau17[[#This Row],[2020-T1-MACROAUTRE]]/Tableau17[[#This Row],[2020-T1-MACROTOTALE]],"")</f>
        <v>0</v>
      </c>
      <c r="OS223" s="26">
        <f>IFERROR(Tableau17[[#This Row],[2017 (L)-T1-MACROEXTRDROITE]]/Tableau17[[#This Row],[2017 (L)-T1-MACROTOTALE]],"")</f>
        <v>9.4936708860759497E-3</v>
      </c>
      <c r="OT223" s="26">
        <f>IFERROR(Tableau17[[#This Row],[2017 (L)-T1-MACRODROITE]]/Tableau17[[#This Row],[2017 (L)-T1-MACROTOTALE]],"")</f>
        <v>0.31962025316455694</v>
      </c>
      <c r="OU223" s="26">
        <f>IFERROR(Tableau17[[#This Row],[2017 (L)-T1-MACROCENTRE]]/Tableau17[[#This Row],[2017 (L)-T1-MACROTOTALE]],"")</f>
        <v>0.26898734177215189</v>
      </c>
      <c r="OV223" s="26">
        <f>IFERROR(Tableau17[[#This Row],[2017 (L)-T1-MACROGAUCHE]]/Tableau17[[#This Row],[2017 (L)-T1-MACROTOTALE]],"")</f>
        <v>0.39240506329113922</v>
      </c>
      <c r="OW223" s="26">
        <f>IFERROR(Tableau17[[#This Row],[2017 (L)-T1-MACROAUTRE]]/Tableau17[[#This Row],[2017 (L)-T1-MACROTOTALE]],"")</f>
        <v>9.4936708860759497E-3</v>
      </c>
      <c r="OX223" s="26">
        <f>IFERROR(Tableau17[[#This Row],[2017 (L)-T2-MACROEXTRDROITE]]/Tableau17[[#This Row],[2017 (L)-T2-MACROTOTALE]],"")</f>
        <v>0</v>
      </c>
      <c r="OY223" s="26">
        <f>IFERROR(Tableau17[[#This Row],[2017 (L)-T2-MACRODROITE]]/Tableau17[[#This Row],[2017 (L)-T2-MACROTOTALE]],"")</f>
        <v>0</v>
      </c>
      <c r="OZ223" s="26">
        <f>IFERROR(Tableau17[[#This Row],[2017 (L)-T2-MACROCENTRE]]/Tableau17[[#This Row],[2017 (L)-T2-MACROTOTALE]],"")</f>
        <v>0.48148148148148145</v>
      </c>
      <c r="PA223" s="26">
        <f>IFERROR(Tableau17[[#This Row],[2017 (L)-T2-MACROGAUCHE]]/Tableau17[[#This Row],[2017 (L)-T2-MACROTOTALE]],"")</f>
        <v>0.51851851851851849</v>
      </c>
      <c r="PB223" s="26">
        <f>IFERROR(Tableau17[[#This Row],[2017 (L)-T2-MACROAUTRE]]/Tableau17[[#This Row],[2017 (L)-T2-MACROTOTALE]],"")</f>
        <v>0</v>
      </c>
      <c r="PC223" s="26">
        <f>IFERROR(Tableau17[[#This Row],[2008_T1_PROCUS]]/Tableau17[[#This Row],[2008_T1_INSCRITS]],0)</f>
        <v>9.7719869706840382E-3</v>
      </c>
      <c r="PD223" s="26">
        <f>IFERROR(Tableau17[[#This Row],[2008_T2_PROCUS]]/Tableau17[[#This Row],[2008_T2_INSCRITS]],0)</f>
        <v>1.0857763300760043E-2</v>
      </c>
      <c r="PE223" s="26">
        <f>Tableau17[[#This Row],[2014_T1_PROCUS]]/Tableau17[[#This Row],[2014_T1_INSCRITS]]</f>
        <v>1.0477299185098952E-2</v>
      </c>
      <c r="PF223" s="26">
        <f>IFERROR(Tableau17[[#This Row],[2014_T2_PROCUS]]/Tableau17[[#This Row],[2014_T2_INSCRITS]],0)</f>
        <v>9.324009324009324E-3</v>
      </c>
    </row>
    <row r="224" spans="1:422" hidden="1" x14ac:dyDescent="0.2">
      <c r="A224" s="1">
        <v>4</v>
      </c>
      <c r="B224" s="1" t="s">
        <v>312</v>
      </c>
      <c r="C224" s="1" t="s">
        <v>320</v>
      </c>
      <c r="D224" s="1" t="s">
        <v>321</v>
      </c>
      <c r="E224" s="1">
        <v>601</v>
      </c>
      <c r="F224" s="1">
        <v>5.3835790000000001</v>
      </c>
      <c r="G224" s="1">
        <v>43.291207</v>
      </c>
      <c r="H224" s="3">
        <v>1084</v>
      </c>
      <c r="I224" s="3">
        <v>104</v>
      </c>
      <c r="L224" s="1">
        <v>26</v>
      </c>
      <c r="M224" s="1">
        <v>9</v>
      </c>
      <c r="P224" s="1">
        <v>33</v>
      </c>
      <c r="Q224" s="1">
        <v>16</v>
      </c>
      <c r="R224" s="1">
        <v>25</v>
      </c>
      <c r="S224" s="1">
        <v>284</v>
      </c>
      <c r="T224" s="1">
        <v>42</v>
      </c>
      <c r="U224" s="1">
        <v>435</v>
      </c>
      <c r="V224" s="1">
        <v>1052</v>
      </c>
      <c r="W224" s="1">
        <v>528</v>
      </c>
      <c r="X224" s="1">
        <v>11</v>
      </c>
      <c r="Y224" s="2">
        <v>0.50190113999999997</v>
      </c>
      <c r="AB224" s="1">
        <v>0</v>
      </c>
      <c r="AD224" s="1">
        <v>1084</v>
      </c>
      <c r="AE224" s="1">
        <v>440</v>
      </c>
      <c r="AF224" s="2">
        <v>0.40590406000000001</v>
      </c>
      <c r="AG224" s="1">
        <f t="shared" si="3"/>
        <v>104</v>
      </c>
      <c r="AH224" s="1">
        <v>1086</v>
      </c>
      <c r="AI224" s="1">
        <v>613</v>
      </c>
      <c r="AJ224" s="1">
        <v>16</v>
      </c>
      <c r="AK224" s="2">
        <v>0.56445672000000002</v>
      </c>
      <c r="AN224" s="1">
        <v>0</v>
      </c>
      <c r="AP224" s="1">
        <v>1048</v>
      </c>
      <c r="AQ224" s="1">
        <v>430</v>
      </c>
      <c r="AR224" s="2">
        <v>0.41030534000000002</v>
      </c>
      <c r="AS224" s="1">
        <v>1048</v>
      </c>
      <c r="AT224" s="1">
        <v>404</v>
      </c>
      <c r="AU224" s="2">
        <v>0.38549618000000002</v>
      </c>
      <c r="AV224" s="1">
        <v>1029</v>
      </c>
      <c r="AW224" s="1">
        <v>509</v>
      </c>
      <c r="AX224" s="2">
        <v>0.49465500000000001</v>
      </c>
      <c r="AY224" s="1">
        <v>1029</v>
      </c>
      <c r="AZ224" s="1">
        <v>440</v>
      </c>
      <c r="BA224" s="2">
        <v>0.42759961000000002</v>
      </c>
      <c r="BB224" s="1">
        <v>1029</v>
      </c>
      <c r="BC224" s="1">
        <v>772</v>
      </c>
      <c r="BD224" s="2">
        <v>0.75024294999999996</v>
      </c>
      <c r="BE224" s="1">
        <v>1028</v>
      </c>
      <c r="BF224" s="1">
        <v>689</v>
      </c>
      <c r="BG224" s="2">
        <v>0.67023345999999995</v>
      </c>
      <c r="BH224" s="1">
        <v>1029</v>
      </c>
      <c r="BI224" s="1">
        <v>449</v>
      </c>
      <c r="BJ224" s="2">
        <v>0.43634597000000003</v>
      </c>
      <c r="BK224" s="1">
        <v>66</v>
      </c>
      <c r="BN224" s="1">
        <v>104</v>
      </c>
      <c r="BO224" s="1">
        <v>27</v>
      </c>
      <c r="BP224" s="1">
        <v>136</v>
      </c>
      <c r="BQ224" s="1">
        <v>274</v>
      </c>
      <c r="BR224" s="1">
        <v>607</v>
      </c>
      <c r="BZ224" s="1">
        <v>87</v>
      </c>
      <c r="CB224" s="1">
        <v>78</v>
      </c>
      <c r="CC224" s="1">
        <v>51</v>
      </c>
      <c r="CD224" s="1">
        <v>129</v>
      </c>
      <c r="CE224" s="1">
        <v>170</v>
      </c>
      <c r="CF224" s="1">
        <v>515</v>
      </c>
      <c r="CK224" s="1">
        <v>7</v>
      </c>
      <c r="CO224" s="1">
        <v>97</v>
      </c>
      <c r="CP224" s="1">
        <v>64</v>
      </c>
      <c r="CR224" s="1">
        <v>8</v>
      </c>
      <c r="CT224" s="1">
        <v>81</v>
      </c>
      <c r="CU224" s="1">
        <v>164</v>
      </c>
      <c r="CW224" s="1">
        <v>421</v>
      </c>
      <c r="CY224" s="1">
        <v>76</v>
      </c>
      <c r="DA224" s="1">
        <v>254</v>
      </c>
      <c r="DC224" s="1">
        <v>330</v>
      </c>
      <c r="DE224" s="1">
        <v>14</v>
      </c>
      <c r="DF224" s="1">
        <v>4</v>
      </c>
      <c r="DG224" s="1">
        <v>0</v>
      </c>
      <c r="DH224" s="1">
        <v>8</v>
      </c>
      <c r="DI224" s="1">
        <v>8</v>
      </c>
      <c r="DJ224" s="1">
        <v>3</v>
      </c>
      <c r="DK224" s="1">
        <v>5</v>
      </c>
      <c r="DL224" s="1">
        <v>191</v>
      </c>
      <c r="DM224" s="1">
        <v>44</v>
      </c>
      <c r="DN224" s="1">
        <v>49</v>
      </c>
      <c r="DQ224" s="1">
        <v>1</v>
      </c>
      <c r="DR224" s="1">
        <v>113</v>
      </c>
      <c r="DS224" s="1">
        <v>63</v>
      </c>
      <c r="DU224" s="1">
        <v>503</v>
      </c>
      <c r="DV224" s="1">
        <v>266</v>
      </c>
      <c r="DZ224" s="1">
        <v>148</v>
      </c>
      <c r="EA224" s="1">
        <v>414</v>
      </c>
      <c r="EB224" s="1">
        <v>5</v>
      </c>
      <c r="EC224" s="1">
        <v>10</v>
      </c>
      <c r="ED224" s="1">
        <v>0</v>
      </c>
      <c r="EE224" s="1">
        <v>9</v>
      </c>
      <c r="EF224" s="1">
        <v>85</v>
      </c>
      <c r="EG224" s="1">
        <v>83</v>
      </c>
      <c r="EH224" s="1">
        <v>7</v>
      </c>
      <c r="EI224" s="1">
        <v>76</v>
      </c>
      <c r="EJ224" s="1">
        <v>320</v>
      </c>
      <c r="EK224" s="1">
        <v>160</v>
      </c>
      <c r="EL224" s="1">
        <v>9</v>
      </c>
      <c r="EM224" s="1">
        <v>764</v>
      </c>
      <c r="EN224" s="1">
        <v>124</v>
      </c>
      <c r="EO224" s="1">
        <v>508</v>
      </c>
      <c r="EP224" s="1">
        <v>632</v>
      </c>
      <c r="EQ224" s="1">
        <v>0</v>
      </c>
      <c r="ER224" s="1">
        <v>4</v>
      </c>
      <c r="ES224" s="1">
        <v>5</v>
      </c>
      <c r="ET224" s="1">
        <v>67</v>
      </c>
      <c r="EU224" s="1">
        <v>1</v>
      </c>
      <c r="EV224" s="1">
        <v>49</v>
      </c>
      <c r="EW224" s="1">
        <v>24</v>
      </c>
      <c r="EX224" s="1">
        <v>3</v>
      </c>
      <c r="EY224" s="1">
        <v>9</v>
      </c>
      <c r="EZ224" s="1">
        <v>28</v>
      </c>
      <c r="FA224" s="1">
        <v>0</v>
      </c>
      <c r="FB224" s="1">
        <v>0</v>
      </c>
      <c r="FC224" s="1">
        <v>0</v>
      </c>
      <c r="FD224" s="1">
        <v>0</v>
      </c>
      <c r="FE224" s="1">
        <v>0</v>
      </c>
      <c r="FF224" s="1">
        <v>1</v>
      </c>
      <c r="FG224" s="1">
        <v>0</v>
      </c>
      <c r="FH224" s="1">
        <v>4</v>
      </c>
      <c r="FI224" s="1">
        <v>0</v>
      </c>
      <c r="FJ224" s="1">
        <v>44</v>
      </c>
      <c r="FK224" s="1">
        <v>30</v>
      </c>
      <c r="FL224" s="1">
        <v>0</v>
      </c>
      <c r="FM224" s="1">
        <v>102</v>
      </c>
      <c r="FN224" s="1">
        <v>4</v>
      </c>
      <c r="FO224" s="1">
        <v>3</v>
      </c>
      <c r="FP224" s="1">
        <v>64</v>
      </c>
      <c r="FQ224" s="1">
        <v>1</v>
      </c>
      <c r="FR224" s="1">
        <f>SUM(Tableau17[[#This Row],[2019-T1-ALEXANDRE Audric]:[2019-T1-MARIE Florie]])</f>
        <v>443</v>
      </c>
      <c r="FS224" s="1">
        <v>27</v>
      </c>
      <c r="FT224" s="1">
        <v>202</v>
      </c>
      <c r="FU224" s="1">
        <v>0</v>
      </c>
      <c r="FV224" s="1">
        <v>378</v>
      </c>
      <c r="FW224" s="1">
        <v>0</v>
      </c>
      <c r="FX224" s="1">
        <v>607</v>
      </c>
      <c r="GD224" s="1">
        <v>0</v>
      </c>
      <c r="GE224" s="1">
        <v>51</v>
      </c>
      <c r="GF224" s="1">
        <v>129</v>
      </c>
      <c r="GG224" s="1">
        <v>0</v>
      </c>
      <c r="GH224" s="1">
        <v>335</v>
      </c>
      <c r="GI224" s="1">
        <v>0</v>
      </c>
      <c r="GJ224" s="1">
        <v>515</v>
      </c>
      <c r="GP224" s="1">
        <v>0</v>
      </c>
      <c r="GQ224" s="1">
        <v>64</v>
      </c>
      <c r="GR224" s="1">
        <v>81</v>
      </c>
      <c r="GS224" s="1">
        <v>0</v>
      </c>
      <c r="GT224" s="1">
        <v>269</v>
      </c>
      <c r="GU224" s="1">
        <v>7</v>
      </c>
      <c r="GV224" s="1">
        <v>421</v>
      </c>
      <c r="GW224" s="1">
        <v>76</v>
      </c>
      <c r="GX224" s="1">
        <v>254</v>
      </c>
      <c r="GY224" s="1">
        <v>0</v>
      </c>
      <c r="GZ224" s="1">
        <v>0</v>
      </c>
      <c r="HA224" s="1">
        <v>0</v>
      </c>
      <c r="HB224" s="1">
        <v>330</v>
      </c>
      <c r="HC224" s="1">
        <v>95</v>
      </c>
      <c r="HD224" s="1">
        <v>85</v>
      </c>
      <c r="HE224" s="1">
        <v>160</v>
      </c>
      <c r="HF224" s="1">
        <v>417</v>
      </c>
      <c r="HG224" s="1">
        <v>7</v>
      </c>
      <c r="HH224" s="1">
        <v>764</v>
      </c>
      <c r="HI224" s="1">
        <v>124</v>
      </c>
      <c r="HJ224" s="1">
        <v>0</v>
      </c>
      <c r="HK224" s="1">
        <v>508</v>
      </c>
      <c r="HL224" s="1">
        <v>0</v>
      </c>
      <c r="HM224" s="1">
        <v>0</v>
      </c>
      <c r="HN224" s="1">
        <v>632</v>
      </c>
      <c r="HO224" s="1">
        <v>60</v>
      </c>
      <c r="HP224" s="1">
        <v>28</v>
      </c>
      <c r="HQ224" s="1">
        <v>64</v>
      </c>
      <c r="HR224" s="1">
        <v>275</v>
      </c>
      <c r="HS224" s="1">
        <v>18</v>
      </c>
      <c r="HT224" s="1">
        <v>445</v>
      </c>
      <c r="HU224" s="1">
        <v>25</v>
      </c>
      <c r="HV224" s="1">
        <v>59</v>
      </c>
      <c r="HW224" s="1">
        <v>16</v>
      </c>
      <c r="HX224" s="1">
        <v>335</v>
      </c>
      <c r="HY224" s="1">
        <v>0</v>
      </c>
      <c r="HZ224" s="1">
        <v>435</v>
      </c>
      <c r="IA224" s="1">
        <v>51</v>
      </c>
      <c r="IB224" s="1">
        <v>49</v>
      </c>
      <c r="IC224" s="1">
        <v>113</v>
      </c>
      <c r="ID224" s="1">
        <v>275</v>
      </c>
      <c r="IE224" s="1">
        <v>15</v>
      </c>
      <c r="IF224" s="1">
        <v>503</v>
      </c>
      <c r="IG224" s="1">
        <v>0</v>
      </c>
      <c r="IH224" s="1">
        <v>0</v>
      </c>
      <c r="II224" s="1">
        <v>148</v>
      </c>
      <c r="IJ224" s="1">
        <v>266</v>
      </c>
      <c r="IK224" s="1">
        <v>0</v>
      </c>
      <c r="IL224" s="1">
        <v>414</v>
      </c>
      <c r="IM224" s="26">
        <f>IFERROR(Tableau17[[#This Row],[LDIV]]/Tableau17[[#This Row],[Total général]],"")</f>
        <v>0</v>
      </c>
      <c r="IN224" s="26">
        <f>IFERROR(Tableau17[[#This Row],[LDVC]]/Tableau17[[#This Row],[Total général]],"")</f>
        <v>0</v>
      </c>
      <c r="IO224" s="26">
        <f>IFERROR(Tableau17[[#This Row],[LDVD]]/Tableau17[[#This Row],[Total général]],"")</f>
        <v>5.9770114942528735E-2</v>
      </c>
      <c r="IP224" s="26">
        <f>IFERROR(Tableau17[[#This Row],[LDVG]]/Tableau17[[#This Row],[Total général]],"")</f>
        <v>2.0689655172413793E-2</v>
      </c>
      <c r="IQ224" s="26">
        <f>IFERROR(Tableau17[[#This Row],[LEXD]]/Tableau17[[#This Row],[Total général]],"")</f>
        <v>0</v>
      </c>
      <c r="IR224" s="26">
        <f>IFERROR(Tableau17[[#This Row],[LEXG]]/Tableau17[[#This Row],[Total général]],"")</f>
        <v>0</v>
      </c>
      <c r="IS224" s="26">
        <f>IFERROR(Tableau17[[#This Row],[LLR]]/Tableau17[[#This Row],[Total général]],"")</f>
        <v>7.586206896551724E-2</v>
      </c>
      <c r="IT224" s="26">
        <f>IFERROR(Tableau17[[#This Row],[LREM]]/Tableau17[[#This Row],[Total général]],"")</f>
        <v>3.6781609195402298E-2</v>
      </c>
      <c r="IU224" s="26">
        <f>IFERROR(Tableau17[[#This Row],[LRN]]/Tableau17[[#This Row],[Total général]],"")</f>
        <v>5.7471264367816091E-2</v>
      </c>
      <c r="IV224" s="26">
        <f>IFERROR(Tableau17[[#This Row],[LUG]]/Tableau17[[#This Row],[Total général]],"")</f>
        <v>0.65287356321839085</v>
      </c>
      <c r="IW224" s="26">
        <f>IFERROR(Tableau17[[#This Row],[LVEC]]/Tableau17[[#This Row],[Total général]],"")</f>
        <v>9.6551724137931033E-2</v>
      </c>
      <c r="IX224" s="26">
        <f>IFERROR(Tableau17[[#This Row],[2008-T1-LCMD]]/Tableau17[[#This Row],[2008-T1-TOTAL]],"")</f>
        <v>0.10873146622734761</v>
      </c>
      <c r="IY224" s="26">
        <f>IFERROR(Tableau17[[#This Row],[2008-T1-LDVD]]/Tableau17[[#This Row],[2008-T1-TOTAL]],"")</f>
        <v>0</v>
      </c>
      <c r="IZ224" s="26">
        <f>IFERROR(Tableau17[[#This Row],[2008-T1-LEXD]]/Tableau17[[#This Row],[2008-T1-TOTAL]],"")</f>
        <v>0</v>
      </c>
      <c r="JA224" s="26">
        <f>IFERROR(Tableau17[[#This Row],[2008-T1-LEXG]]/Tableau17[[#This Row],[2008-T1-TOTAL]],"")</f>
        <v>0.17133443163097201</v>
      </c>
      <c r="JB224" s="26">
        <f>IFERROR(Tableau17[[#This Row],[2008-T1-LFN]]/Tableau17[[#This Row],[2008-T1-TOTAL]],"")</f>
        <v>4.4481054365733116E-2</v>
      </c>
      <c r="JC224" s="26">
        <f>IFERROR(Tableau17[[#This Row],[2008-T1-LMAJ]]/Tableau17[[#This Row],[2008-T1-TOTAL]],"")</f>
        <v>0.22405271828665568</v>
      </c>
      <c r="JD224" s="26">
        <f>IFERROR(Tableau17[[#This Row],[2008-T1-LUG]]/Tableau17[[#This Row],[2008-T1-TOTAL]],"")</f>
        <v>0.4514003294892916</v>
      </c>
      <c r="JE224" s="26" t="str">
        <f>IFERROR(Tableau17[[#This Row],[2008-T2-LFN]]/Tableau17[[#This Row],[2008-T2-TOTAL]],"")</f>
        <v/>
      </c>
      <c r="JF224" s="26" t="str">
        <f>IFERROR(Tableau17[[#This Row],[2008-T2-LGC]]/Tableau17[[#This Row],[2008-T2-TOTAL]],"")</f>
        <v/>
      </c>
      <c r="JG224" s="26" t="str">
        <f>IFERROR(Tableau17[[#This Row],[2008-T2-LMAJ]]/Tableau17[[#This Row],[2008-T2-TOTAL]],"")</f>
        <v/>
      </c>
      <c r="JH224" s="26" t="str">
        <f>IFERROR(Tableau17[[#This Row],[2008-T2-LUG]]/Tableau17[[#This Row],[2008-T2-TOTAL]],"")</f>
        <v/>
      </c>
      <c r="JI224" s="26">
        <f>IFERROR(Tableau17[[#This Row],[2014-T1-LDIV]]/Tableau17[[#This Row],[2014-T1-TOTAL]],"")</f>
        <v>0</v>
      </c>
      <c r="JJ224" s="26">
        <f>IFERROR(Tableau17[[#This Row],[2014-T1-LDVD]]/Tableau17[[#This Row],[2014-T1-TOTAL]],"")</f>
        <v>0</v>
      </c>
      <c r="JK224" s="26">
        <f>IFERROR(Tableau17[[#This Row],[2014-T1-LDVG]]/Tableau17[[#This Row],[2014-T1-TOTAL]],"")</f>
        <v>0.16893203883495145</v>
      </c>
      <c r="JL224" s="26">
        <f>IFERROR(Tableau17[[#This Row],[2014-T1-LEXG]]/Tableau17[[#This Row],[2014-T1-TOTAL]],"")</f>
        <v>0</v>
      </c>
      <c r="JM224" s="26">
        <f>IFERROR(Tableau17[[#This Row],[2014-T1-LFG]]/Tableau17[[#This Row],[2014-T1-TOTAL]],"")</f>
        <v>0.15145631067961166</v>
      </c>
      <c r="JN224" s="26">
        <f>IFERROR(Tableau17[[#This Row],[2014-T1-LFN]]/Tableau17[[#This Row],[2014-T1-TOTAL]],"")</f>
        <v>9.9029126213592236E-2</v>
      </c>
      <c r="JO224" s="26">
        <f>IFERROR(Tableau17[[#This Row],[2014-T1-LUD]]/Tableau17[[#This Row],[2014-T1-TOTAL]],"")</f>
        <v>0.25048543689320391</v>
      </c>
      <c r="JP224" s="26">
        <f>IFERROR(Tableau17[[#This Row],[2014-T1-LUG]]/Tableau17[[#This Row],[2014-T1-TOTAL]],"")</f>
        <v>0.3300970873786408</v>
      </c>
      <c r="JQ224" s="26" t="str">
        <f>IFERROR(Tableau17[[#This Row],[2014-T2-LFN]]/Tableau17[[#This Row],[2014-T2-TOTAL]],"")</f>
        <v/>
      </c>
      <c r="JR224" s="26" t="str">
        <f>IFERROR(Tableau17[[#This Row],[2014-T2-LUD]]/Tableau17[[#This Row],[2014-T2-TOTAL]],"")</f>
        <v/>
      </c>
      <c r="JS224" s="26" t="str">
        <f>IFERROR(Tableau17[[#This Row],[2014-T2-LUG]]/Tableau17[[#This Row],[2014-T2-TOTAL]],"")</f>
        <v/>
      </c>
      <c r="JT224" s="26">
        <f>IFERROR(Tableau17[[#This Row],[2015-T1-BC-DIV]]/Tableau17[[#This Row],[2015-T1-TOTAL]],"")</f>
        <v>1.66270783847981E-2</v>
      </c>
      <c r="JU224" s="26">
        <f>IFERROR(Tableau17[[#This Row],[2015-T1-BC-DLF]]/Tableau17[[#This Row],[2015-T1-TOTAL]],"")</f>
        <v>0</v>
      </c>
      <c r="JV224" s="26">
        <f>IFERROR(Tableau17[[#This Row],[2015-T1-BC-DVD]]/Tableau17[[#This Row],[2015-T1-TOTAL]],"")</f>
        <v>0</v>
      </c>
      <c r="JW224" s="26">
        <f>IFERROR(Tableau17[[#This Row],[2015-T1-BC-DVG]]/Tableau17[[#This Row],[2015-T1-TOTAL]],"")</f>
        <v>0</v>
      </c>
      <c r="JX224" s="26">
        <f>IFERROR(Tableau17[[#This Row],[2015-T1-BC-FG]]/Tableau17[[#This Row],[2015-T1-TOTAL]],"")</f>
        <v>0.23040380047505937</v>
      </c>
      <c r="JY224" s="26">
        <f>IFERROR(Tableau17[[#This Row],[2015-T1-BC-FN]]/Tableau17[[#This Row],[2015-T1-TOTAL]],"")</f>
        <v>0.15201900237529692</v>
      </c>
      <c r="JZ224" s="26">
        <f>IFERROR(Tableau17[[#This Row],[2015-T1-BC-MDM]]/Tableau17[[#This Row],[2015-T1-TOTAL]],"")</f>
        <v>0</v>
      </c>
      <c r="KA224" s="26">
        <f>IFERROR(Tableau17[[#This Row],[2015-T1-BC-RDG]]/Tableau17[[#This Row],[2015-T1-TOTAL]],"")</f>
        <v>1.9002375296912115E-2</v>
      </c>
      <c r="KB224" s="26">
        <f>IFERROR(Tableau17[[#This Row],[2015-T1-BC-SOC]]/Tableau17[[#This Row],[2015-T1-TOTAL]],"")</f>
        <v>0</v>
      </c>
      <c r="KC224" s="26">
        <f>IFERROR(Tableau17[[#This Row],[2015-T1-BC-UD]]/Tableau17[[#This Row],[2015-T1-TOTAL]],"")</f>
        <v>0.19239904988123516</v>
      </c>
      <c r="KD224" s="26">
        <f>IFERROR(Tableau17[[#This Row],[2015-T1-BC-UG]]/Tableau17[[#This Row],[2015-T1-TOTAL]],"")</f>
        <v>0.38954869358669836</v>
      </c>
      <c r="KE224" s="26">
        <f>IFERROR(Tableau17[[#This Row],[2015-T1-BC-VEC]]/Tableau17[[#This Row],[2015-T1-TOTAL]],"")</f>
        <v>0</v>
      </c>
      <c r="KF224" s="26">
        <f>IFERROR(Tableau17[[#This Row],[2015-T2-BC-DVG]]/Tableau17[[#This Row],[2015-T2-TOTAL]],"")</f>
        <v>0</v>
      </c>
      <c r="KG224" s="26">
        <f>IFERROR(Tableau17[[#This Row],[2015-T2-BC-FN]]/Tableau17[[#This Row],[2015-T2-TOTAL]],"")</f>
        <v>0.23030303030303031</v>
      </c>
      <c r="KH224" s="26">
        <f>IFERROR(Tableau17[[#This Row],[2015-T2-BC-SOC]]/Tableau17[[#This Row],[2015-T2-TOTAL]],"")</f>
        <v>0</v>
      </c>
      <c r="KI224" s="26">
        <f>IFERROR(Tableau17[[#This Row],[2015-T2-BC-UD]]/Tableau17[[#This Row],[2015-T2-TOTAL]],"")</f>
        <v>0.76969696969696966</v>
      </c>
      <c r="KJ224" s="26">
        <f>IFERROR(Tableau17[[#This Row],[2015-T2-BC-UG]]/Tableau17[[#This Row],[2015-T2-TOTAL]],"")</f>
        <v>0</v>
      </c>
      <c r="KK224" s="26">
        <f>IFERROR(Tableau17[[#This Row],[2017 (L)-T1-COM]]/Tableau17[[#This Row],[2017 (L)-T1-TOTAL]],"")</f>
        <v>0</v>
      </c>
      <c r="KL224" s="26">
        <f>IFERROR(Tableau17[[#This Row],[2017 (L)-T1-DIV]]/Tableau17[[#This Row],[2017 (L)-T1-TOTAL]],"")</f>
        <v>2.7833001988071572E-2</v>
      </c>
      <c r="KM224" s="26">
        <f>IFERROR(Tableau17[[#This Row],[2017 (L)-T1-DLF]]/Tableau17[[#This Row],[2017 (L)-T1-TOTAL]],"")</f>
        <v>7.9522862823061622E-3</v>
      </c>
      <c r="KN224" s="26">
        <f>IFERROR(Tableau17[[#This Row],[2017 (L)-T1-DVD]]/Tableau17[[#This Row],[2017 (L)-T1-TOTAL]],"")</f>
        <v>0</v>
      </c>
      <c r="KO224" s="26">
        <f>IFERROR(Tableau17[[#This Row],[2017 (L)-T1-DVG]]/Tableau17[[#This Row],[2017 (L)-T1-TOTAL]],"")</f>
        <v>1.5904572564612324E-2</v>
      </c>
      <c r="KP224" s="26">
        <f>IFERROR(Tableau17[[#This Row],[2017 (L)-T1-ECO]]/Tableau17[[#This Row],[2017 (L)-T1-TOTAL]],"")</f>
        <v>1.5904572564612324E-2</v>
      </c>
      <c r="KQ224" s="26">
        <f>IFERROR(Tableau17[[#This Row],[2017 (L)-T1-EXD]]/Tableau17[[#This Row],[2017 (L)-T1-TOTAL]],"")</f>
        <v>5.9642147117296221E-3</v>
      </c>
      <c r="KR224" s="26">
        <f>IFERROR(Tableau17[[#This Row],[2017 (L)-T1-EXG]]/Tableau17[[#This Row],[2017 (L)-T1-TOTAL]],"")</f>
        <v>9.9403578528827041E-3</v>
      </c>
      <c r="KS224" s="26">
        <f>IFERROR(Tableau17[[#This Row],[2017 (L)-T1-FI]]/Tableau17[[#This Row],[2017 (L)-T1-TOTAL]],"")</f>
        <v>0.3797216699801193</v>
      </c>
      <c r="KT224" s="26">
        <f>IFERROR(Tableau17[[#This Row],[2017 (L)-T1-FN]]/Tableau17[[#This Row],[2017 (L)-T1-TOTAL]],"")</f>
        <v>8.74751491053678E-2</v>
      </c>
      <c r="KU224" s="26">
        <f>IFERROR(Tableau17[[#This Row],[2017 (L)-T1-LR]]/Tableau17[[#This Row],[2017 (L)-T1-TOTAL]],"")</f>
        <v>9.7415506958250492E-2</v>
      </c>
      <c r="KV224" s="26">
        <f>IFERROR(Tableau17[[#This Row],[2017 (L)-T1-MDM]]/Tableau17[[#This Row],[2017 (L)-T1-TOTAL]],"")</f>
        <v>0</v>
      </c>
      <c r="KW224" s="26">
        <f>IFERROR(Tableau17[[#This Row],[2017 (L)-T1-RDG]]/Tableau17[[#This Row],[2017 (L)-T1-TOTAL]],"")</f>
        <v>0</v>
      </c>
      <c r="KX224" s="26">
        <f>IFERROR(Tableau17[[#This Row],[2017 (L)-T1-REG]]/Tableau17[[#This Row],[2017 (L)-T1-TOTAL]],"")</f>
        <v>1.9880715705765406E-3</v>
      </c>
      <c r="KY224" s="26">
        <f>IFERROR(Tableau17[[#This Row],[2017 (L)-T1-REM]]/Tableau17[[#This Row],[2017 (L)-T1-TOTAL]],"")</f>
        <v>0.22465208747514911</v>
      </c>
      <c r="KZ224" s="26">
        <f>IFERROR(Tableau17[[#This Row],[2017 (L)-T1-SOC]]/Tableau17[[#This Row],[2017 (L)-T1-TOTAL]],"")</f>
        <v>0.12524850894632206</v>
      </c>
      <c r="LA224" s="26">
        <f>IFERROR(Tableau17[[#This Row],[2017 (L)-T1-UDI]]/Tableau17[[#This Row],[2017 (L)-T1-TOTAL]],"")</f>
        <v>0</v>
      </c>
      <c r="LB224" s="26">
        <f>IFERROR(Tableau17[[#This Row],[2017 (L)-T2-FI]]/Tableau17[[#This Row],[2017 (L)-T2-TOTAL]],"")</f>
        <v>0.64251207729468596</v>
      </c>
      <c r="LC224" s="26">
        <f>IFERROR(Tableau17[[#This Row],[2017 (L)-T2-FN]]/Tableau17[[#This Row],[2017 (L)-T2-TOTAL]],"")</f>
        <v>0</v>
      </c>
      <c r="LD224" s="26">
        <f>IFERROR(Tableau17[[#This Row],[2017 (L)-T2-LR]]/Tableau17[[#This Row],[2017 (L)-T2-TOTAL]],"")</f>
        <v>0</v>
      </c>
      <c r="LE224" s="26">
        <f>IFERROR(Tableau17[[#This Row],[2017 (L)-T2-MDM]]/Tableau17[[#This Row],[2017 (L)-T2-TOTAL]],"")</f>
        <v>0</v>
      </c>
      <c r="LF224" s="26">
        <f>IFERROR(Tableau17[[#This Row],[2017 (L)-T2-REM]]/Tableau17[[#This Row],[2017 (L)-T2-TOTAL]],"")</f>
        <v>0.35748792270531399</v>
      </c>
      <c r="LG224" s="26">
        <f>IFERROR(Tableau17[[#This Row],[2017-T1-ARTHAUD Nathalie]]/Tableau17[[#This Row],[2017-T1-TOTAL]],"")</f>
        <v>6.5445026178010471E-3</v>
      </c>
      <c r="LH224" s="26">
        <f>IFERROR(Tableau17[[#This Row],[2017-T1-ASSELINEAU Fran]]/Tableau17[[#This Row],[2017-T1-TOTAL]],"")</f>
        <v>1.3089005235602094E-2</v>
      </c>
      <c r="LI224" s="26">
        <f>IFERROR(Tableau17[[#This Row],[2017-T1-CHEMINADE Jacques]]/Tableau17[[#This Row],[2017-T1-TOTAL]],"")</f>
        <v>0</v>
      </c>
      <c r="LJ224" s="26">
        <f>IFERROR(Tableau17[[#This Row],[2017-T1-DUPONT-AIGNAN Nicolas]]/Tableau17[[#This Row],[2017-T1-TOTAL]],"")</f>
        <v>1.1780104712041885E-2</v>
      </c>
      <c r="LK224" s="26">
        <f>IFERROR(Tableau17[[#This Row],[2017-T1-FILLON Fran]]/Tableau17[[#This Row],[2017-T1-TOTAL]],"")</f>
        <v>0.11125654450261781</v>
      </c>
      <c r="LL224" s="26">
        <f>IFERROR(Tableau17[[#This Row],[2017-T1-HAMON Beno]]/Tableau17[[#This Row],[2017-T1-TOTAL]],"")</f>
        <v>0.10863874345549739</v>
      </c>
      <c r="LM224" s="26">
        <f>IFERROR(Tableau17[[#This Row],[2017-T1-LASSALLE Jean]]/Tableau17[[#This Row],[2017-T1-TOTAL]],"")</f>
        <v>9.1623036649214652E-3</v>
      </c>
      <c r="LN224" s="26">
        <f>IFERROR(Tableau17[[#This Row],[2017-T1-LE PEN Marine]]/Tableau17[[#This Row],[2017-T1-TOTAL]],"")</f>
        <v>9.947643979057591E-2</v>
      </c>
      <c r="LO224" s="26">
        <f>IFERROR(Tableau17[[#This Row],[2017-T1-M Jean-Luc]]/Tableau17[[#This Row],[2017-T1-TOTAL]],"")</f>
        <v>0.41884816753926701</v>
      </c>
      <c r="LP224" s="26">
        <f>IFERROR(Tableau17[[#This Row],[2017-T1-MACRON Emmanuel]]/Tableau17[[#This Row],[2017-T1-TOTAL]],"")</f>
        <v>0.20942408376963351</v>
      </c>
      <c r="LQ224" s="26">
        <f>IFERROR(Tableau17[[#This Row],[2017-T1-POUTOU Philippe]]/Tableau17[[#This Row],[2017-T1-TOTAL]],"")</f>
        <v>1.1780104712041885E-2</v>
      </c>
      <c r="LR224" s="26">
        <f>IFERROR(Tableau17[[#This Row],[2017-T2-LE PEN Marine]]/Tableau17[[#This Row],[2017-T2-TOTAL]],"")</f>
        <v>0.19620253164556961</v>
      </c>
      <c r="LS224" s="26">
        <f>IFERROR(Tableau17[[#This Row],[2017-T2-MACRON Emmanuel]]/Tableau17[[#This Row],[2017-T2-TOTAL]],"")</f>
        <v>0.80379746835443033</v>
      </c>
      <c r="LT224" s="26">
        <f>IFERROR(Tableau17[[#This Row],[2019-T1-ALEXANDRE Audric]]/Tableau17[[#This Row],[2019-T1-TOTAL]],"")</f>
        <v>0</v>
      </c>
      <c r="LU224" s="26">
        <f>IFERROR(Tableau17[[#This Row],[2019-T1-ARTHAUD Nathalie]]/Tableau17[[#This Row],[2019-T1-TOTAL]],"")</f>
        <v>9.0293453724604959E-3</v>
      </c>
      <c r="LV224" s="26">
        <f>IFERROR(Tableau17[[#This Row],[2019-T1-ASSELINEAU François]]/Tableau17[[#This Row],[2019-T1-TOTAL]],"")</f>
        <v>1.1286681715575621E-2</v>
      </c>
      <c r="LW224" s="26">
        <f>IFERROR(Tableau17[[#This Row],[2019-T1-AUBRY Manon]]/Tableau17[[#This Row],[2019-T1-TOTAL]],"")</f>
        <v>0.15124153498871332</v>
      </c>
      <c r="LX224" s="26">
        <f>IFERROR(Tableau17[[#This Row],[2019-T1-AZERGUI Nagib]]/Tableau17[[#This Row],[2019-T1-TOTAL]],"")</f>
        <v>2.257336343115124E-3</v>
      </c>
      <c r="LY224" s="26">
        <f>IFERROR(Tableau17[[#This Row],[2019-T1-BARDELLA Jordan]]/Tableau17[[#This Row],[2019-T1-TOTAL]],"")</f>
        <v>0.11060948081264109</v>
      </c>
      <c r="LZ224" s="26">
        <f>IFERROR(Tableau17[[#This Row],[2019-T1-BELLAMY François-Xavier]]/Tableau17[[#This Row],[2019-T1-TOTAL]],"")</f>
        <v>5.4176072234762979E-2</v>
      </c>
      <c r="MA224" s="26">
        <f>IFERROR(Tableau17[[#This Row],[2019-T1-BIDOU Olivier]]/Tableau17[[#This Row],[2019-T1-TOTAL]],"")</f>
        <v>6.7720090293453723E-3</v>
      </c>
      <c r="MB224" s="26">
        <f>IFERROR(Tableau17[[#This Row],[2019-T1-BOURG Dominique]]/Tableau17[[#This Row],[2019-T1-TOTAL]],"")</f>
        <v>2.0316027088036117E-2</v>
      </c>
      <c r="MC224" s="26">
        <f>IFERROR(Tableau17[[#This Row],[2019-T1-BROSSAT Ian]]/Tableau17[[#This Row],[2019-T1-TOTAL]],"")</f>
        <v>6.320541760722348E-2</v>
      </c>
      <c r="MD224" s="26">
        <f>IFERROR(Tableau17[[#This Row],[2019-T1-CAILLAUD Sophie]]/Tableau17[[#This Row],[2019-T1-TOTAL]],"")</f>
        <v>0</v>
      </c>
      <c r="ME224" s="26">
        <f>IFERROR(Tableau17[[#This Row],[2019-T1-CAMUS Renaud]]/Tableau17[[#This Row],[2019-T1-TOTAL]],"")</f>
        <v>0</v>
      </c>
      <c r="MF224" s="26">
        <f>IFERROR(Tableau17[[#This Row],[2019-T1-CHALENÇON Christophe]]/Tableau17[[#This Row],[2019-T1-TOTAL]],"")</f>
        <v>0</v>
      </c>
      <c r="MG224" s="26">
        <f>IFERROR(Tableau17[[#This Row],[2019-T1-CORBET Cathy Denise Ginette]]/Tableau17[[#This Row],[2019-T1-TOTAL]],"")</f>
        <v>0</v>
      </c>
      <c r="MH224" s="26">
        <f>IFERROR(Tableau17[[#This Row],[2019-T1-DE PREVOISIN Robert]]/Tableau17[[#This Row],[2019-T1-TOTAL]],"")</f>
        <v>0</v>
      </c>
      <c r="MI224" s="26">
        <f>IFERROR(Tableau17[[#This Row],[2019-T1-DELFEL Thérèse]]/Tableau17[[#This Row],[2019-T1-TOTAL]],"")</f>
        <v>2.257336343115124E-3</v>
      </c>
      <c r="MJ224" s="26">
        <f>IFERROR(Tableau17[[#This Row],[2019-T1-DIEUMEGARD Pierre]]/Tableau17[[#This Row],[2019-T1-TOTAL]],"")</f>
        <v>0</v>
      </c>
      <c r="MK224" s="26">
        <f>IFERROR(Tableau17[[#This Row],[2019-T1-DUPONT-AIGNAN Nicolas]]/Tableau17[[#This Row],[2019-T1-TOTAL]],"")</f>
        <v>9.0293453724604959E-3</v>
      </c>
      <c r="ML224" s="26">
        <f>IFERROR(Tableau17[[#This Row],[2019-T1-GERNIGON Yves]]/Tableau17[[#This Row],[2019-T1-TOTAL]],"")</f>
        <v>0</v>
      </c>
      <c r="MM224" s="26">
        <f>IFERROR(Tableau17[[#This Row],[2019-T1-GLUCKSMANN Raphaël]]/Tableau17[[#This Row],[2019-T1-TOTAL]],"")</f>
        <v>9.9322799097065456E-2</v>
      </c>
      <c r="MN224" s="26">
        <f>IFERROR(Tableau17[[#This Row],[2019-T1-HAMON Benoît]]/Tableau17[[#This Row],[2019-T1-TOTAL]],"")</f>
        <v>6.772009029345373E-2</v>
      </c>
      <c r="MO224" s="26">
        <f>IFERROR(Tableau17[[#This Row],[2019-T1-HELGEN Gilles]]/Tableau17[[#This Row],[2019-T1-TOTAL]],"")</f>
        <v>0</v>
      </c>
      <c r="MP224" s="26">
        <f>IFERROR(Tableau17[[#This Row],[2019-T1-JADOT Yannick]]/Tableau17[[#This Row],[2019-T1-TOTAL]],"")</f>
        <v>0.23024830699774265</v>
      </c>
      <c r="MQ224" s="26">
        <f>IFERROR(Tableau17[[#This Row],[2019-T1-LAGARDE Jean-Christophe]]/Tableau17[[#This Row],[2019-T1-TOTAL]],"")</f>
        <v>9.0293453724604959E-3</v>
      </c>
      <c r="MR224" s="26">
        <f>IFERROR(Tableau17[[#This Row],[2019-T1-LALANNE Francis]]/Tableau17[[#This Row],[2019-T1-TOTAL]],"")</f>
        <v>6.7720090293453723E-3</v>
      </c>
      <c r="MS224" s="26">
        <f>IFERROR(Tableau17[[#This Row],[2019-T1-LOISEAU Nathalie]]/Tableau17[[#This Row],[2019-T1-TOTAL]],"")</f>
        <v>0.14446952595936793</v>
      </c>
      <c r="MT224" s="26">
        <f>IFERROR(Tableau17[[#This Row],[2019-T1-MARIE Florie]]/Tableau17[[#This Row],[2019-T1-TOTAL]],"")</f>
        <v>2.257336343115124E-3</v>
      </c>
      <c r="MU224" s="26">
        <f>IFERROR(Tableau17[[#This Row],[2008-T1-MACROEXTRDROITE]]/Tableau17[[#This Row],[2008-T1-MACROTOTALE]],"")</f>
        <v>4.4481054365733116E-2</v>
      </c>
      <c r="MV224" s="26">
        <f>IFERROR(Tableau17[[#This Row],[2008-T1-MACRODROITE]]/Tableau17[[#This Row],[2008-T1-MACROTOTALE]],"")</f>
        <v>0.33278418451400327</v>
      </c>
      <c r="MW224" s="26">
        <f>IFERROR(Tableau17[[#This Row],[2008-T1-MACROCENTRE]]/Tableau17[[#This Row],[2008-T1-MACROTOTALE]],"")</f>
        <v>0</v>
      </c>
      <c r="MX224" s="26">
        <f>IFERROR(Tableau17[[#This Row],[2008-T1-MACROGAUCHE]]/Tableau17[[#This Row],[2008-T1-MACROTOTALE]],"")</f>
        <v>0.6227347611202636</v>
      </c>
      <c r="MY224" s="26">
        <f>IFERROR(Tableau17[[#This Row],[2008-T1-MACROAUTRE]]/Tableau17[[#This Row],[2008-T1-MACROTOTALE]],"")</f>
        <v>0</v>
      </c>
      <c r="MZ224" s="26" t="str">
        <f>IFERROR(Tableau17[[#This Row],[2008-T2-MACROEXTRDROITE]]/Tableau17[[#This Row],[2008-T2-MACROTOTALE]],"")</f>
        <v/>
      </c>
      <c r="NA224" s="26" t="str">
        <f>IFERROR(Tableau17[[#This Row],[2008-T2-MACRODROITE]]/Tableau17[[#This Row],[2008-T2-MACROTOTALE]],"")</f>
        <v/>
      </c>
      <c r="NB224" s="26" t="str">
        <f>IFERROR(Tableau17[[#This Row],[2008-T2-MACROCENTRE]]/Tableau17[[#This Row],[2008-T2-MACROTOTALE]],"")</f>
        <v/>
      </c>
      <c r="NC224" s="26" t="str">
        <f>IFERROR(Tableau17[[#This Row],[2008-T2-MACROGAUCHE]]/Tableau17[[#This Row],[2008-T2-MACROTOTALE]],"")</f>
        <v/>
      </c>
      <c r="ND224" s="26" t="str">
        <f>IFERROR(Tableau17[[#This Row],[2008-T2-MACROAUTRE]]/Tableau17[[#This Row],[2008-T2-MACROTOTALE]],"")</f>
        <v/>
      </c>
      <c r="NE224" s="26">
        <f>IFERROR(Tableau17[[#This Row],[2014-T1-MACROEXTRDROITE]]/Tableau17[[#This Row],[2014-T1-MACROTOTALE]],"")</f>
        <v>9.9029126213592236E-2</v>
      </c>
      <c r="NF224" s="26">
        <f>IFERROR(Tableau17[[#This Row],[2014-T1-MACRODROITE]]/Tableau17[[#This Row],[2014-T1-MACROTOTALE]],"")</f>
        <v>0.25048543689320391</v>
      </c>
      <c r="NG224" s="26">
        <f>IFERROR(Tableau17[[#This Row],[2014-T1-MACROCENTRE]]/Tableau17[[#This Row],[2014-T1-MACROTOTALE]],"")</f>
        <v>0</v>
      </c>
      <c r="NH224" s="26">
        <f>IFERROR(Tableau17[[#This Row],[2014-T1-MACROGAUCHE]]/Tableau17[[#This Row],[2014-T1-MACROTOTALE]],"")</f>
        <v>0.65048543689320393</v>
      </c>
      <c r="NI224" s="26">
        <f>IFERROR(Tableau17[[#This Row],[2014-T1-MACROAUTRE]]/Tableau17[[#This Row],[2014-T1-MACROTOTALE]],"")</f>
        <v>0</v>
      </c>
      <c r="NJ224" s="26" t="str">
        <f>IFERROR(Tableau17[[#This Row],[2014-T2-MACROEXTRDROITE]]/Tableau17[[#This Row],[2014-T2-MACROTOTALE]],"")</f>
        <v/>
      </c>
      <c r="NK224" s="26" t="str">
        <f>IFERROR(Tableau17[[#This Row],[2014-T2-MACRODROITE]]/Tableau17[[#This Row],[2014-T2-MACROTOTALE]],"")</f>
        <v/>
      </c>
      <c r="NL224" s="26" t="str">
        <f>IFERROR(Tableau17[[#This Row],[2014-T2-MACROCENTRE]]/Tableau17[[#This Row],[2014-T2-MACROTOTALE]],"")</f>
        <v/>
      </c>
      <c r="NM224" s="26" t="str">
        <f>IFERROR(Tableau17[[#This Row],[2014-T2-MACROGAUCHE]]/Tableau17[[#This Row],[2014-T2-MACROTOTALE]],"")</f>
        <v/>
      </c>
      <c r="NN224" s="26" t="str">
        <f>IFERROR(Tableau17[[#This Row],[2014-T2-MACROAUTRE]]/Tableau17[[#This Row],[2014-T2-MACROTOTALE]],"")</f>
        <v/>
      </c>
      <c r="NO224" s="26">
        <f>IFERROR( Tableau17[[#This Row],[2015-T1-MACROEXTRDROITE]]/Tableau17[[#This Row],[2015-T1-MACROTOTALE]],"")</f>
        <v>0.15201900237529692</v>
      </c>
      <c r="NP224" s="26">
        <f>IFERROR(Tableau17[[#This Row],[2015-T1-MACRODROITE]]/Tableau17[[#This Row],[2015-T1-MACROTOTALE]],"")</f>
        <v>0.19239904988123516</v>
      </c>
      <c r="NQ224" s="26">
        <f>IFERROR(Tableau17[[#This Row],[2015-T1-MACROCENTRE]]/Tableau17[[#This Row],[2015-T1-MACROTOTALE]],"")</f>
        <v>0</v>
      </c>
      <c r="NR224" s="26">
        <f>IFERROR(Tableau17[[#This Row],[2015-T1-MACROGAUCHE]]/Tableau17[[#This Row],[2015-T1-MACROTOTALE]],"")</f>
        <v>0.63895486935866985</v>
      </c>
      <c r="NS224" s="26">
        <f>IFERROR(Tableau17[[#This Row],[2015-T1-MACROAUTRE]]/Tableau17[[#This Row],[2015-T1-MACROTOTALE]],"")</f>
        <v>1.66270783847981E-2</v>
      </c>
      <c r="NT224" s="26">
        <f>IFERROR(Tableau17[[#This Row],[2015-T2-MACROEXTRDROITE]]/Tableau17[[#This Row],[2015-T2-MACROTOTALE]],"")</f>
        <v>0.23030303030303031</v>
      </c>
      <c r="NU224" s="26">
        <f>IFERROR(Tableau17[[#This Row],[2015-T2-MACRODROITE]]/Tableau17[[#This Row],[2015-T2-MACROTOTALE]],"")</f>
        <v>0.76969696969696966</v>
      </c>
      <c r="NV224" s="26">
        <f>IFERROR(Tableau17[[#This Row],[2015-T2-MACROCENTRE]]/Tableau17[[#This Row],[2015-T2-MACROTOTALE]],"")</f>
        <v>0</v>
      </c>
      <c r="NW224" s="26">
        <f>IFERROR(Tableau17[[#This Row],[2015-T2-MACROGAUCHE]]/Tableau17[[#This Row],[2015-T2-MACROTOTALE]],"")</f>
        <v>0</v>
      </c>
      <c r="NX224" s="26">
        <f>IFERROR(Tableau17[[#This Row],[2015-T2-MACROAUTRE]]/Tableau17[[#This Row],[2015-T2-MACROTOTALE]],"")</f>
        <v>0</v>
      </c>
      <c r="NY224" s="26">
        <f>IFERROR(Tableau17[[#This Row],[2017-T1-MACROEXTRDROITE]]/Tableau17[[#This Row],[2017-T1-MACROTOTALE]],"")</f>
        <v>0.1243455497382199</v>
      </c>
      <c r="NZ224" s="26">
        <f>IFERROR(Tableau17[[#This Row],[2017-T1-MACRODROITE]]/Tableau17[[#This Row],[2017-T1-MACROTOTALE]],"")</f>
        <v>0.11125654450261781</v>
      </c>
      <c r="OA224" s="26">
        <f>IFERROR(Tableau17[[#This Row],[2017-T1-MACROCENTRE]]/Tableau17[[#This Row],[2017-T1-MACROTOTALE]],"")</f>
        <v>0.20942408376963351</v>
      </c>
      <c r="OB224" s="26">
        <f>IFERROR(Tableau17[[#This Row],[2017-T1-MACROGAUCHE]]/Tableau17[[#This Row],[2017-T1-MACROTOTALE]],"")</f>
        <v>0.54581151832460728</v>
      </c>
      <c r="OC224" s="26">
        <f>IFERROR(Tableau17[[#This Row],[2017-T1-MACROAUTRE]]/Tableau17[[#This Row],[2017-T1-MACROTOTALE]],"")</f>
        <v>9.1623036649214652E-3</v>
      </c>
      <c r="OD224" s="26">
        <f>IFERROR(Tableau17[[#This Row],[2017-T2-MACROEXTRDROITE]]/Tableau17[[#This Row],[2017-T2-MACROTOTALE]],"")</f>
        <v>0.19620253164556961</v>
      </c>
      <c r="OE224" s="26">
        <f>IFERROR(Tableau17[[#This Row],[2017-T2-MACRODROITE]]/Tableau17[[#This Row],[2017-T2-MACROTOTALE]],"")</f>
        <v>0</v>
      </c>
      <c r="OF224" s="26">
        <f>IFERROR(Tableau17[[#This Row],[2017-T2-MACROCENTRE]]/Tableau17[[#This Row],[2017-T2-MACROTOTALE]],"")</f>
        <v>0.80379746835443033</v>
      </c>
      <c r="OG224" s="26">
        <f>IFERROR(Tableau17[[#This Row],[2017-T2-MACROGAUCHE]]/Tableau17[[#This Row],[2017-T2-MACROTOTALE]],"")</f>
        <v>0</v>
      </c>
      <c r="OH224" s="26">
        <f>IFERROR(Tableau17[[#This Row],[2017-T2-MACROAUTRE]]/Tableau17[[#This Row],[2017-T2-MACROTOTALE]],"")</f>
        <v>0</v>
      </c>
      <c r="OI224" s="26">
        <f>IFERROR(Tableau17[[#This Row],[2019-T1-MACROEXTRDROITE]]/Tableau17[[#This Row],[2019-T1-MACROTOTALE]],"")</f>
        <v>0.1348314606741573</v>
      </c>
      <c r="OJ224" s="26">
        <f>IFERROR(Tableau17[[#This Row],[2019-T1-MACRODROITE]]/Tableau17[[#This Row],[2019-T1-MACROTOTALE]],"")</f>
        <v>6.2921348314606745E-2</v>
      </c>
      <c r="OK224" s="26">
        <f>IFERROR(Tableau17[[#This Row],[2019-T1-MACROCENTRE]]/Tableau17[[#This Row],[2019-T1-MACROTOTALE]],"")</f>
        <v>0.14382022471910114</v>
      </c>
      <c r="OL224" s="26">
        <f>IFERROR(Tableau17[[#This Row],[2019-T1-MACROGAUCHE]]/Tableau17[[#This Row],[2019-T1-MACROTOTALE]],"")</f>
        <v>0.6179775280898876</v>
      </c>
      <c r="OM224" s="26">
        <f>IFERROR(Tableau17[[#This Row],[2019-T1-MACROAUTRE]]/Tableau17[[#This Row],[2019-T1-MACROTOTALE]],"")</f>
        <v>4.0449438202247189E-2</v>
      </c>
      <c r="ON224" s="26">
        <f>IFERROR(Tableau17[[#This Row],[2020-T1-MACROEXTRDROITE]]/Tableau17[[#This Row],[2020-T1-MACROTOTALE]],"")</f>
        <v>5.7471264367816091E-2</v>
      </c>
      <c r="OO224" s="26">
        <f>IFERROR(Tableau17[[#This Row],[2020-T1-MACRODROITE]]/Tableau17[[#This Row],[2020-T1-MACROTOTALE]],"")</f>
        <v>0.13563218390804599</v>
      </c>
      <c r="OP224" s="26">
        <f>IFERROR(Tableau17[[#This Row],[2020-T1-MACROCENTRE]]/Tableau17[[#This Row],[2020-T1-MACROTOTALE]],"")</f>
        <v>3.6781609195402298E-2</v>
      </c>
      <c r="OQ224" s="26">
        <f>IFERROR(Tableau17[[#This Row],[2020-T1-MACROGAUCHE]]/Tableau17[[#This Row],[2020-T1-MACROTOTALE]],"")</f>
        <v>0.77011494252873558</v>
      </c>
      <c r="OR224" s="26">
        <f>IFERROR(Tableau17[[#This Row],[2020-T1-MACROAUTRE]]/Tableau17[[#This Row],[2020-T1-MACROTOTALE]],"")</f>
        <v>0</v>
      </c>
      <c r="OS224" s="26">
        <f>IFERROR(Tableau17[[#This Row],[2017 (L)-T1-MACROEXTRDROITE]]/Tableau17[[#This Row],[2017 (L)-T1-MACROTOTALE]],"")</f>
        <v>0.10139165009940358</v>
      </c>
      <c r="OT224" s="26">
        <f>IFERROR(Tableau17[[#This Row],[2017 (L)-T1-MACRODROITE]]/Tableau17[[#This Row],[2017 (L)-T1-MACROTOTALE]],"")</f>
        <v>9.7415506958250492E-2</v>
      </c>
      <c r="OU224" s="26">
        <f>IFERROR(Tableau17[[#This Row],[2017 (L)-T1-MACROCENTRE]]/Tableau17[[#This Row],[2017 (L)-T1-MACROTOTALE]],"")</f>
        <v>0.22465208747514911</v>
      </c>
      <c r="OV224" s="26">
        <f>IFERROR(Tableau17[[#This Row],[2017 (L)-T1-MACROGAUCHE]]/Tableau17[[#This Row],[2017 (L)-T1-MACROTOTALE]],"")</f>
        <v>0.54671968190854869</v>
      </c>
      <c r="OW224" s="26">
        <f>IFERROR(Tableau17[[#This Row],[2017 (L)-T1-MACROAUTRE]]/Tableau17[[#This Row],[2017 (L)-T1-MACROTOTALE]],"")</f>
        <v>2.982107355864811E-2</v>
      </c>
      <c r="OX224" s="26">
        <f>IFERROR(Tableau17[[#This Row],[2017 (L)-T2-MACROEXTRDROITE]]/Tableau17[[#This Row],[2017 (L)-T2-MACROTOTALE]],"")</f>
        <v>0</v>
      </c>
      <c r="OY224" s="26">
        <f>IFERROR(Tableau17[[#This Row],[2017 (L)-T2-MACRODROITE]]/Tableau17[[#This Row],[2017 (L)-T2-MACROTOTALE]],"")</f>
        <v>0</v>
      </c>
      <c r="OZ224" s="26">
        <f>IFERROR(Tableau17[[#This Row],[2017 (L)-T2-MACROCENTRE]]/Tableau17[[#This Row],[2017 (L)-T2-MACROTOTALE]],"")</f>
        <v>0.35748792270531399</v>
      </c>
      <c r="PA224" s="26">
        <f>IFERROR(Tableau17[[#This Row],[2017 (L)-T2-MACROGAUCHE]]/Tableau17[[#This Row],[2017 (L)-T2-MACROTOTALE]],"")</f>
        <v>0.64251207729468596</v>
      </c>
      <c r="PB224" s="26">
        <f>IFERROR(Tableau17[[#This Row],[2017 (L)-T2-MACROAUTRE]]/Tableau17[[#This Row],[2017 (L)-T2-MACROTOTALE]],"")</f>
        <v>0</v>
      </c>
      <c r="PC224" s="26">
        <f>IFERROR(Tableau17[[#This Row],[2008_T1_PROCUS]]/Tableau17[[#This Row],[2008_T1_INSCRITS]],0)</f>
        <v>1.4732965009208104E-2</v>
      </c>
      <c r="PD224" s="26">
        <f>IFERROR(Tableau17[[#This Row],[2008_T2_PROCUS]]/Tableau17[[#This Row],[2008_T2_INSCRITS]],0)</f>
        <v>0</v>
      </c>
      <c r="PE224" s="26">
        <f>Tableau17[[#This Row],[2014_T1_PROCUS]]/Tableau17[[#This Row],[2014_T1_INSCRITS]]</f>
        <v>1.0456273764258554E-2</v>
      </c>
      <c r="PF224" s="26">
        <f>IFERROR(Tableau17[[#This Row],[2014_T2_PROCUS]]/Tableau17[[#This Row],[2014_T2_INSCRITS]],0)</f>
        <v>0</v>
      </c>
    </row>
    <row r="225" spans="1:422" hidden="1" x14ac:dyDescent="0.2">
      <c r="A225" s="1">
        <v>8</v>
      </c>
      <c r="B225" s="1" t="s">
        <v>528</v>
      </c>
      <c r="C225" s="1" t="s">
        <v>549</v>
      </c>
      <c r="D225" s="1" t="s">
        <v>549</v>
      </c>
      <c r="E225" s="1">
        <v>1602</v>
      </c>
      <c r="F225" s="1">
        <v>5.3427490000000004</v>
      </c>
      <c r="G225" s="1">
        <v>43.365009999999998</v>
      </c>
      <c r="H225" s="3">
        <v>902</v>
      </c>
      <c r="I225" s="3">
        <v>197</v>
      </c>
      <c r="L225" s="1">
        <v>13</v>
      </c>
      <c r="M225" s="1">
        <v>60</v>
      </c>
      <c r="O225" s="1">
        <v>6</v>
      </c>
      <c r="P225" s="1">
        <v>50</v>
      </c>
      <c r="Q225" s="1">
        <v>19</v>
      </c>
      <c r="R225" s="1">
        <v>55</v>
      </c>
      <c r="S225" s="1">
        <v>72</v>
      </c>
      <c r="T225" s="1">
        <v>10</v>
      </c>
      <c r="U225" s="1">
        <v>285</v>
      </c>
      <c r="V225" s="1">
        <v>861</v>
      </c>
      <c r="W225" s="1">
        <v>466</v>
      </c>
      <c r="X225" s="1">
        <v>9</v>
      </c>
      <c r="Y225" s="2">
        <v>0.54123113</v>
      </c>
      <c r="Z225" s="1">
        <v>861</v>
      </c>
      <c r="AA225" s="1">
        <v>502</v>
      </c>
      <c r="AB225" s="1">
        <v>8</v>
      </c>
      <c r="AC225" s="2">
        <v>0.58304297000000005</v>
      </c>
      <c r="AD225" s="1">
        <v>902</v>
      </c>
      <c r="AE225" s="1">
        <v>291</v>
      </c>
      <c r="AF225" s="2">
        <v>0.32261641000000002</v>
      </c>
      <c r="AG225" s="1">
        <f t="shared" si="3"/>
        <v>197</v>
      </c>
      <c r="AH225" s="1">
        <v>763</v>
      </c>
      <c r="AI225" s="1">
        <v>434</v>
      </c>
      <c r="AJ225" s="1">
        <v>2</v>
      </c>
      <c r="AK225" s="2">
        <v>0.56880733999999999</v>
      </c>
      <c r="AN225" s="1">
        <v>0</v>
      </c>
      <c r="AP225" s="1">
        <v>848</v>
      </c>
      <c r="AQ225" s="1">
        <v>387</v>
      </c>
      <c r="AR225" s="2">
        <v>0.45636791999999998</v>
      </c>
      <c r="AS225" s="1">
        <v>848</v>
      </c>
      <c r="AT225" s="1">
        <v>432</v>
      </c>
      <c r="AU225" s="2">
        <v>0.50943395999999996</v>
      </c>
      <c r="AV225" s="1">
        <v>894</v>
      </c>
      <c r="AW225" s="1">
        <v>370</v>
      </c>
      <c r="AX225" s="2">
        <v>0.41387025</v>
      </c>
      <c r="AY225" s="1">
        <v>894</v>
      </c>
      <c r="AZ225" s="1">
        <v>334</v>
      </c>
      <c r="BA225" s="2">
        <v>0.37360178999999999</v>
      </c>
      <c r="BB225" s="1">
        <v>896</v>
      </c>
      <c r="BC225" s="1">
        <v>633</v>
      </c>
      <c r="BD225" s="2">
        <v>0.70647320999999996</v>
      </c>
      <c r="BE225" s="1">
        <v>895</v>
      </c>
      <c r="BF225" s="1">
        <v>606</v>
      </c>
      <c r="BG225" s="2">
        <v>0.67709496999999996</v>
      </c>
      <c r="BH225" s="1">
        <v>903</v>
      </c>
      <c r="BI225" s="1">
        <v>358</v>
      </c>
      <c r="BJ225" s="2">
        <v>0.39645626</v>
      </c>
      <c r="BK225" s="1">
        <v>26</v>
      </c>
      <c r="BN225" s="1">
        <v>28</v>
      </c>
      <c r="BO225" s="1">
        <v>50</v>
      </c>
      <c r="BP225" s="1">
        <v>133</v>
      </c>
      <c r="BQ225" s="1">
        <v>180</v>
      </c>
      <c r="BR225" s="1">
        <v>417</v>
      </c>
      <c r="BZ225" s="1">
        <v>24</v>
      </c>
      <c r="CA225" s="1">
        <v>9</v>
      </c>
      <c r="CB225" s="1">
        <v>40</v>
      </c>
      <c r="CC225" s="1">
        <v>113</v>
      </c>
      <c r="CD225" s="1">
        <v>120</v>
      </c>
      <c r="CE225" s="1">
        <v>146</v>
      </c>
      <c r="CF225" s="1">
        <v>452</v>
      </c>
      <c r="CG225" s="1">
        <v>140</v>
      </c>
      <c r="CH225" s="1">
        <v>142</v>
      </c>
      <c r="CI225" s="1">
        <v>198</v>
      </c>
      <c r="CJ225" s="1">
        <v>480</v>
      </c>
      <c r="CL225" s="1">
        <v>8</v>
      </c>
      <c r="CN225" s="1">
        <v>108</v>
      </c>
      <c r="CP225" s="1">
        <v>141</v>
      </c>
      <c r="CS225" s="1">
        <v>72</v>
      </c>
      <c r="CT225" s="1">
        <v>47</v>
      </c>
      <c r="CW225" s="1">
        <v>376</v>
      </c>
      <c r="CY225" s="1">
        <v>199</v>
      </c>
      <c r="CZ225" s="1">
        <v>199</v>
      </c>
      <c r="DC225" s="1">
        <v>398</v>
      </c>
      <c r="DD225" s="1">
        <v>26</v>
      </c>
      <c r="DE225" s="1">
        <v>0</v>
      </c>
      <c r="DF225" s="1">
        <v>9</v>
      </c>
      <c r="DH225" s="1">
        <v>7</v>
      </c>
      <c r="DI225" s="1">
        <v>40</v>
      </c>
      <c r="DK225" s="1">
        <v>3</v>
      </c>
      <c r="DL225" s="1">
        <v>52</v>
      </c>
      <c r="DM225" s="1">
        <v>78</v>
      </c>
      <c r="DR225" s="1">
        <v>62</v>
      </c>
      <c r="DS225" s="1">
        <v>56</v>
      </c>
      <c r="DT225" s="1">
        <v>27</v>
      </c>
      <c r="DU225" s="1">
        <v>360</v>
      </c>
      <c r="DW225" s="1">
        <v>145</v>
      </c>
      <c r="DZ225" s="1">
        <v>165</v>
      </c>
      <c r="EA225" s="1">
        <v>310</v>
      </c>
      <c r="EB225" s="1">
        <v>3</v>
      </c>
      <c r="EC225" s="1">
        <v>8</v>
      </c>
      <c r="ED225" s="1">
        <v>0</v>
      </c>
      <c r="EE225" s="1">
        <v>13</v>
      </c>
      <c r="EF225" s="1">
        <v>54</v>
      </c>
      <c r="EG225" s="1">
        <v>35</v>
      </c>
      <c r="EH225" s="1">
        <v>2</v>
      </c>
      <c r="EI225" s="1">
        <v>181</v>
      </c>
      <c r="EJ225" s="1">
        <v>220</v>
      </c>
      <c r="EK225" s="1">
        <v>100</v>
      </c>
      <c r="EL225" s="1">
        <v>5</v>
      </c>
      <c r="EM225" s="1">
        <v>621</v>
      </c>
      <c r="EN225" s="1">
        <v>224</v>
      </c>
      <c r="EO225" s="1">
        <v>329</v>
      </c>
      <c r="EP225" s="1">
        <v>553</v>
      </c>
      <c r="EQ225" s="1">
        <v>0</v>
      </c>
      <c r="ER225" s="1">
        <v>7</v>
      </c>
      <c r="ES225" s="1">
        <v>7</v>
      </c>
      <c r="ET225" s="1">
        <v>59</v>
      </c>
      <c r="EU225" s="1">
        <v>2</v>
      </c>
      <c r="EV225" s="1">
        <v>104</v>
      </c>
      <c r="EW225" s="1">
        <v>12</v>
      </c>
      <c r="EX225" s="1">
        <v>0</v>
      </c>
      <c r="EY225" s="1">
        <v>7</v>
      </c>
      <c r="EZ225" s="1">
        <v>22</v>
      </c>
      <c r="FA225" s="1">
        <v>0</v>
      </c>
      <c r="FB225" s="1">
        <v>0</v>
      </c>
      <c r="FC225" s="1">
        <v>0</v>
      </c>
      <c r="FD225" s="1">
        <v>0</v>
      </c>
      <c r="FE225" s="1">
        <v>0</v>
      </c>
      <c r="FF225" s="1">
        <v>2</v>
      </c>
      <c r="FG225" s="1">
        <v>0</v>
      </c>
      <c r="FH225" s="1">
        <v>4</v>
      </c>
      <c r="FI225" s="1">
        <v>0</v>
      </c>
      <c r="FJ225" s="1">
        <v>16</v>
      </c>
      <c r="FK225" s="1">
        <v>9</v>
      </c>
      <c r="FL225" s="1">
        <v>0</v>
      </c>
      <c r="FM225" s="1">
        <v>38</v>
      </c>
      <c r="FN225" s="1">
        <v>4</v>
      </c>
      <c r="FO225" s="1">
        <v>3</v>
      </c>
      <c r="FP225" s="1">
        <v>41</v>
      </c>
      <c r="FQ225" s="1">
        <v>2</v>
      </c>
      <c r="FR225" s="1">
        <f>SUM(Tableau17[[#This Row],[2019-T1-ALEXANDRE Audric]:[2019-T1-MARIE Florie]])</f>
        <v>339</v>
      </c>
      <c r="FS225" s="1">
        <v>50</v>
      </c>
      <c r="FT225" s="1">
        <v>159</v>
      </c>
      <c r="FU225" s="1">
        <v>0</v>
      </c>
      <c r="FV225" s="1">
        <v>208</v>
      </c>
      <c r="FW225" s="1">
        <v>0</v>
      </c>
      <c r="FX225" s="1">
        <v>417</v>
      </c>
      <c r="GD225" s="1">
        <v>0</v>
      </c>
      <c r="GE225" s="1">
        <v>113</v>
      </c>
      <c r="GF225" s="1">
        <v>120</v>
      </c>
      <c r="GG225" s="1">
        <v>0</v>
      </c>
      <c r="GH225" s="1">
        <v>219</v>
      </c>
      <c r="GI225" s="1">
        <v>0</v>
      </c>
      <c r="GJ225" s="1">
        <v>452</v>
      </c>
      <c r="GK225" s="1">
        <v>140</v>
      </c>
      <c r="GL225" s="1">
        <v>142</v>
      </c>
      <c r="GM225" s="1">
        <v>0</v>
      </c>
      <c r="GN225" s="1">
        <v>198</v>
      </c>
      <c r="GO225" s="1">
        <v>0</v>
      </c>
      <c r="GP225" s="1">
        <v>480</v>
      </c>
      <c r="GQ225" s="1">
        <v>149</v>
      </c>
      <c r="GR225" s="1">
        <v>47</v>
      </c>
      <c r="GS225" s="1">
        <v>0</v>
      </c>
      <c r="GT225" s="1">
        <v>180</v>
      </c>
      <c r="GU225" s="1">
        <v>0</v>
      </c>
      <c r="GV225" s="1">
        <v>376</v>
      </c>
      <c r="GW225" s="1">
        <v>199</v>
      </c>
      <c r="GX225" s="1">
        <v>0</v>
      </c>
      <c r="GY225" s="1">
        <v>0</v>
      </c>
      <c r="GZ225" s="1">
        <v>199</v>
      </c>
      <c r="HA225" s="1">
        <v>0</v>
      </c>
      <c r="HB225" s="1">
        <v>398</v>
      </c>
      <c r="HC225" s="1">
        <v>202</v>
      </c>
      <c r="HD225" s="1">
        <v>54</v>
      </c>
      <c r="HE225" s="1">
        <v>100</v>
      </c>
      <c r="HF225" s="1">
        <v>263</v>
      </c>
      <c r="HG225" s="1">
        <v>2</v>
      </c>
      <c r="HH225" s="1">
        <v>621</v>
      </c>
      <c r="HI225" s="1">
        <v>224</v>
      </c>
      <c r="HJ225" s="1">
        <v>0</v>
      </c>
      <c r="HK225" s="1">
        <v>329</v>
      </c>
      <c r="HL225" s="1">
        <v>0</v>
      </c>
      <c r="HM225" s="1">
        <v>0</v>
      </c>
      <c r="HN225" s="1">
        <v>553</v>
      </c>
      <c r="HO225" s="1">
        <v>115</v>
      </c>
      <c r="HP225" s="1">
        <v>16</v>
      </c>
      <c r="HQ225" s="1">
        <v>41</v>
      </c>
      <c r="HR225" s="1">
        <v>151</v>
      </c>
      <c r="HS225" s="1">
        <v>19</v>
      </c>
      <c r="HT225" s="1">
        <v>342</v>
      </c>
      <c r="HU225" s="1">
        <v>55</v>
      </c>
      <c r="HV225" s="1">
        <v>63</v>
      </c>
      <c r="HW225" s="1">
        <v>19</v>
      </c>
      <c r="HX225" s="1">
        <v>148</v>
      </c>
      <c r="HY225" s="1">
        <v>0</v>
      </c>
      <c r="HZ225" s="1">
        <v>285</v>
      </c>
      <c r="IA225" s="1">
        <v>87</v>
      </c>
      <c r="IB225" s="1">
        <v>27</v>
      </c>
      <c r="IC225" s="1">
        <v>62</v>
      </c>
      <c r="ID225" s="1">
        <v>184</v>
      </c>
      <c r="IE225" s="1">
        <v>0</v>
      </c>
      <c r="IF225" s="1">
        <v>360</v>
      </c>
      <c r="IG225" s="1">
        <v>145</v>
      </c>
      <c r="IH225" s="1">
        <v>0</v>
      </c>
      <c r="II225" s="1">
        <v>165</v>
      </c>
      <c r="IJ225" s="1">
        <v>0</v>
      </c>
      <c r="IK225" s="1">
        <v>0</v>
      </c>
      <c r="IL225" s="1">
        <v>310</v>
      </c>
      <c r="IM225" s="26">
        <f>IFERROR(Tableau17[[#This Row],[LDIV]]/Tableau17[[#This Row],[Total général]],"")</f>
        <v>0</v>
      </c>
      <c r="IN225" s="26">
        <f>IFERROR(Tableau17[[#This Row],[LDVC]]/Tableau17[[#This Row],[Total général]],"")</f>
        <v>0</v>
      </c>
      <c r="IO225" s="26">
        <f>IFERROR(Tableau17[[#This Row],[LDVD]]/Tableau17[[#This Row],[Total général]],"")</f>
        <v>4.5614035087719301E-2</v>
      </c>
      <c r="IP225" s="26">
        <f>IFERROR(Tableau17[[#This Row],[LDVG]]/Tableau17[[#This Row],[Total général]],"")</f>
        <v>0.21052631578947367</v>
      </c>
      <c r="IQ225" s="26">
        <f>IFERROR(Tableau17[[#This Row],[LEXD]]/Tableau17[[#This Row],[Total général]],"")</f>
        <v>0</v>
      </c>
      <c r="IR225" s="26">
        <f>IFERROR(Tableau17[[#This Row],[LEXG]]/Tableau17[[#This Row],[Total général]],"")</f>
        <v>2.1052631578947368E-2</v>
      </c>
      <c r="IS225" s="26">
        <f>IFERROR(Tableau17[[#This Row],[LLR]]/Tableau17[[#This Row],[Total général]],"")</f>
        <v>0.17543859649122806</v>
      </c>
      <c r="IT225" s="26">
        <f>IFERROR(Tableau17[[#This Row],[LREM]]/Tableau17[[#This Row],[Total général]],"")</f>
        <v>6.6666666666666666E-2</v>
      </c>
      <c r="IU225" s="26">
        <f>IFERROR(Tableau17[[#This Row],[LRN]]/Tableau17[[#This Row],[Total général]],"")</f>
        <v>0.19298245614035087</v>
      </c>
      <c r="IV225" s="26">
        <f>IFERROR(Tableau17[[#This Row],[LUG]]/Tableau17[[#This Row],[Total général]],"")</f>
        <v>0.25263157894736843</v>
      </c>
      <c r="IW225" s="26">
        <f>IFERROR(Tableau17[[#This Row],[LVEC]]/Tableau17[[#This Row],[Total général]],"")</f>
        <v>3.5087719298245612E-2</v>
      </c>
      <c r="IX225" s="26">
        <f>IFERROR(Tableau17[[#This Row],[2008-T1-LCMD]]/Tableau17[[#This Row],[2008-T1-TOTAL]],"")</f>
        <v>6.235011990407674E-2</v>
      </c>
      <c r="IY225" s="26">
        <f>IFERROR(Tableau17[[#This Row],[2008-T1-LDVD]]/Tableau17[[#This Row],[2008-T1-TOTAL]],"")</f>
        <v>0</v>
      </c>
      <c r="IZ225" s="26">
        <f>IFERROR(Tableau17[[#This Row],[2008-T1-LEXD]]/Tableau17[[#This Row],[2008-T1-TOTAL]],"")</f>
        <v>0</v>
      </c>
      <c r="JA225" s="26">
        <f>IFERROR(Tableau17[[#This Row],[2008-T1-LEXG]]/Tableau17[[#This Row],[2008-T1-TOTAL]],"")</f>
        <v>6.7146282973621102E-2</v>
      </c>
      <c r="JB225" s="26">
        <f>IFERROR(Tableau17[[#This Row],[2008-T1-LFN]]/Tableau17[[#This Row],[2008-T1-TOTAL]],"")</f>
        <v>0.11990407673860912</v>
      </c>
      <c r="JC225" s="26">
        <f>IFERROR(Tableau17[[#This Row],[2008-T1-LMAJ]]/Tableau17[[#This Row],[2008-T1-TOTAL]],"")</f>
        <v>0.31894484412470026</v>
      </c>
      <c r="JD225" s="26">
        <f>IFERROR(Tableau17[[#This Row],[2008-T1-LUG]]/Tableau17[[#This Row],[2008-T1-TOTAL]],"")</f>
        <v>0.43165467625899279</v>
      </c>
      <c r="JE225" s="26" t="str">
        <f>IFERROR(Tableau17[[#This Row],[2008-T2-LFN]]/Tableau17[[#This Row],[2008-T2-TOTAL]],"")</f>
        <v/>
      </c>
      <c r="JF225" s="26" t="str">
        <f>IFERROR(Tableau17[[#This Row],[2008-T2-LGC]]/Tableau17[[#This Row],[2008-T2-TOTAL]],"")</f>
        <v/>
      </c>
      <c r="JG225" s="26" t="str">
        <f>IFERROR(Tableau17[[#This Row],[2008-T2-LMAJ]]/Tableau17[[#This Row],[2008-T2-TOTAL]],"")</f>
        <v/>
      </c>
      <c r="JH225" s="26" t="str">
        <f>IFERROR(Tableau17[[#This Row],[2008-T2-LUG]]/Tableau17[[#This Row],[2008-T2-TOTAL]],"")</f>
        <v/>
      </c>
      <c r="JI225" s="26">
        <f>IFERROR(Tableau17[[#This Row],[2014-T1-LDIV]]/Tableau17[[#This Row],[2014-T1-TOTAL]],"")</f>
        <v>0</v>
      </c>
      <c r="JJ225" s="26">
        <f>IFERROR(Tableau17[[#This Row],[2014-T1-LDVD]]/Tableau17[[#This Row],[2014-T1-TOTAL]],"")</f>
        <v>0</v>
      </c>
      <c r="JK225" s="26">
        <f>IFERROR(Tableau17[[#This Row],[2014-T1-LDVG]]/Tableau17[[#This Row],[2014-T1-TOTAL]],"")</f>
        <v>5.3097345132743362E-2</v>
      </c>
      <c r="JL225" s="26">
        <f>IFERROR(Tableau17[[#This Row],[2014-T1-LEXG]]/Tableau17[[#This Row],[2014-T1-TOTAL]],"")</f>
        <v>1.9911504424778761E-2</v>
      </c>
      <c r="JM225" s="26">
        <f>IFERROR(Tableau17[[#This Row],[2014-T1-LFG]]/Tableau17[[#This Row],[2014-T1-TOTAL]],"")</f>
        <v>8.8495575221238937E-2</v>
      </c>
      <c r="JN225" s="26">
        <f>IFERROR(Tableau17[[#This Row],[2014-T1-LFN]]/Tableau17[[#This Row],[2014-T1-TOTAL]],"")</f>
        <v>0.25</v>
      </c>
      <c r="JO225" s="26">
        <f>IFERROR(Tableau17[[#This Row],[2014-T1-LUD]]/Tableau17[[#This Row],[2014-T1-TOTAL]],"")</f>
        <v>0.26548672566371684</v>
      </c>
      <c r="JP225" s="26">
        <f>IFERROR(Tableau17[[#This Row],[2014-T1-LUG]]/Tableau17[[#This Row],[2014-T1-TOTAL]],"")</f>
        <v>0.32300884955752213</v>
      </c>
      <c r="JQ225" s="26">
        <f>IFERROR(Tableau17[[#This Row],[2014-T2-LFN]]/Tableau17[[#This Row],[2014-T2-TOTAL]],"")</f>
        <v>0.29166666666666669</v>
      </c>
      <c r="JR225" s="26">
        <f>IFERROR(Tableau17[[#This Row],[2014-T2-LUD]]/Tableau17[[#This Row],[2014-T2-TOTAL]],"")</f>
        <v>0.29583333333333334</v>
      </c>
      <c r="JS225" s="26">
        <f>IFERROR(Tableau17[[#This Row],[2014-T2-LUG]]/Tableau17[[#This Row],[2014-T2-TOTAL]],"")</f>
        <v>0.41249999999999998</v>
      </c>
      <c r="JT225" s="26">
        <f>IFERROR(Tableau17[[#This Row],[2015-T1-BC-DIV]]/Tableau17[[#This Row],[2015-T1-TOTAL]],"")</f>
        <v>0</v>
      </c>
      <c r="JU225" s="26">
        <f>IFERROR(Tableau17[[#This Row],[2015-T1-BC-DLF]]/Tableau17[[#This Row],[2015-T1-TOTAL]],"")</f>
        <v>2.1276595744680851E-2</v>
      </c>
      <c r="JV225" s="26">
        <f>IFERROR(Tableau17[[#This Row],[2015-T1-BC-DVD]]/Tableau17[[#This Row],[2015-T1-TOTAL]],"")</f>
        <v>0</v>
      </c>
      <c r="JW225" s="26">
        <f>IFERROR(Tableau17[[#This Row],[2015-T1-BC-DVG]]/Tableau17[[#This Row],[2015-T1-TOTAL]],"")</f>
        <v>0.28723404255319152</v>
      </c>
      <c r="JX225" s="26">
        <f>IFERROR(Tableau17[[#This Row],[2015-T1-BC-FG]]/Tableau17[[#This Row],[2015-T1-TOTAL]],"")</f>
        <v>0</v>
      </c>
      <c r="JY225" s="26">
        <f>IFERROR(Tableau17[[#This Row],[2015-T1-BC-FN]]/Tableau17[[#This Row],[2015-T1-TOTAL]],"")</f>
        <v>0.375</v>
      </c>
      <c r="JZ225" s="26">
        <f>IFERROR(Tableau17[[#This Row],[2015-T1-BC-MDM]]/Tableau17[[#This Row],[2015-T1-TOTAL]],"")</f>
        <v>0</v>
      </c>
      <c r="KA225" s="26">
        <f>IFERROR(Tableau17[[#This Row],[2015-T1-BC-RDG]]/Tableau17[[#This Row],[2015-T1-TOTAL]],"")</f>
        <v>0</v>
      </c>
      <c r="KB225" s="26">
        <f>IFERROR(Tableau17[[#This Row],[2015-T1-BC-SOC]]/Tableau17[[#This Row],[2015-T1-TOTAL]],"")</f>
        <v>0.19148936170212766</v>
      </c>
      <c r="KC225" s="26">
        <f>IFERROR(Tableau17[[#This Row],[2015-T1-BC-UD]]/Tableau17[[#This Row],[2015-T1-TOTAL]],"")</f>
        <v>0.125</v>
      </c>
      <c r="KD225" s="26">
        <f>IFERROR(Tableau17[[#This Row],[2015-T1-BC-UG]]/Tableau17[[#This Row],[2015-T1-TOTAL]],"")</f>
        <v>0</v>
      </c>
      <c r="KE225" s="26">
        <f>IFERROR(Tableau17[[#This Row],[2015-T1-BC-VEC]]/Tableau17[[#This Row],[2015-T1-TOTAL]],"")</f>
        <v>0</v>
      </c>
      <c r="KF225" s="26">
        <f>IFERROR(Tableau17[[#This Row],[2015-T2-BC-DVG]]/Tableau17[[#This Row],[2015-T2-TOTAL]],"")</f>
        <v>0</v>
      </c>
      <c r="KG225" s="26">
        <f>IFERROR(Tableau17[[#This Row],[2015-T2-BC-FN]]/Tableau17[[#This Row],[2015-T2-TOTAL]],"")</f>
        <v>0.5</v>
      </c>
      <c r="KH225" s="26">
        <f>IFERROR(Tableau17[[#This Row],[2015-T2-BC-SOC]]/Tableau17[[#This Row],[2015-T2-TOTAL]],"")</f>
        <v>0.5</v>
      </c>
      <c r="KI225" s="26">
        <f>IFERROR(Tableau17[[#This Row],[2015-T2-BC-UD]]/Tableau17[[#This Row],[2015-T2-TOTAL]],"")</f>
        <v>0</v>
      </c>
      <c r="KJ225" s="26">
        <f>IFERROR(Tableau17[[#This Row],[2015-T2-BC-UG]]/Tableau17[[#This Row],[2015-T2-TOTAL]],"")</f>
        <v>0</v>
      </c>
      <c r="KK225" s="26">
        <f>IFERROR(Tableau17[[#This Row],[2017 (L)-T1-COM]]/Tableau17[[#This Row],[2017 (L)-T1-TOTAL]],"")</f>
        <v>7.2222222222222215E-2</v>
      </c>
      <c r="KL225" s="26">
        <f>IFERROR(Tableau17[[#This Row],[2017 (L)-T1-DIV]]/Tableau17[[#This Row],[2017 (L)-T1-TOTAL]],"")</f>
        <v>0</v>
      </c>
      <c r="KM225" s="26">
        <f>IFERROR(Tableau17[[#This Row],[2017 (L)-T1-DLF]]/Tableau17[[#This Row],[2017 (L)-T1-TOTAL]],"")</f>
        <v>2.5000000000000001E-2</v>
      </c>
      <c r="KN225" s="26">
        <f>IFERROR(Tableau17[[#This Row],[2017 (L)-T1-DVD]]/Tableau17[[#This Row],[2017 (L)-T1-TOTAL]],"")</f>
        <v>0</v>
      </c>
      <c r="KO225" s="26">
        <f>IFERROR(Tableau17[[#This Row],[2017 (L)-T1-DVG]]/Tableau17[[#This Row],[2017 (L)-T1-TOTAL]],"")</f>
        <v>1.9444444444444445E-2</v>
      </c>
      <c r="KP225" s="26">
        <f>IFERROR(Tableau17[[#This Row],[2017 (L)-T1-ECO]]/Tableau17[[#This Row],[2017 (L)-T1-TOTAL]],"")</f>
        <v>0.1111111111111111</v>
      </c>
      <c r="KQ225" s="26">
        <f>IFERROR(Tableau17[[#This Row],[2017 (L)-T1-EXD]]/Tableau17[[#This Row],[2017 (L)-T1-TOTAL]],"")</f>
        <v>0</v>
      </c>
      <c r="KR225" s="26">
        <f>IFERROR(Tableau17[[#This Row],[2017 (L)-T1-EXG]]/Tableau17[[#This Row],[2017 (L)-T1-TOTAL]],"")</f>
        <v>8.3333333333333332E-3</v>
      </c>
      <c r="KS225" s="26">
        <f>IFERROR(Tableau17[[#This Row],[2017 (L)-T1-FI]]/Tableau17[[#This Row],[2017 (L)-T1-TOTAL]],"")</f>
        <v>0.14444444444444443</v>
      </c>
      <c r="KT225" s="26">
        <f>IFERROR(Tableau17[[#This Row],[2017 (L)-T1-FN]]/Tableau17[[#This Row],[2017 (L)-T1-TOTAL]],"")</f>
        <v>0.21666666666666667</v>
      </c>
      <c r="KU225" s="26">
        <f>IFERROR(Tableau17[[#This Row],[2017 (L)-T1-LR]]/Tableau17[[#This Row],[2017 (L)-T1-TOTAL]],"")</f>
        <v>0</v>
      </c>
      <c r="KV225" s="26">
        <f>IFERROR(Tableau17[[#This Row],[2017 (L)-T1-MDM]]/Tableau17[[#This Row],[2017 (L)-T1-TOTAL]],"")</f>
        <v>0</v>
      </c>
      <c r="KW225" s="26">
        <f>IFERROR(Tableau17[[#This Row],[2017 (L)-T1-RDG]]/Tableau17[[#This Row],[2017 (L)-T1-TOTAL]],"")</f>
        <v>0</v>
      </c>
      <c r="KX225" s="26">
        <f>IFERROR(Tableau17[[#This Row],[2017 (L)-T1-REG]]/Tableau17[[#This Row],[2017 (L)-T1-TOTAL]],"")</f>
        <v>0</v>
      </c>
      <c r="KY225" s="26">
        <f>IFERROR(Tableau17[[#This Row],[2017 (L)-T1-REM]]/Tableau17[[#This Row],[2017 (L)-T1-TOTAL]],"")</f>
        <v>0.17222222222222222</v>
      </c>
      <c r="KZ225" s="26">
        <f>IFERROR(Tableau17[[#This Row],[2017 (L)-T1-SOC]]/Tableau17[[#This Row],[2017 (L)-T1-TOTAL]],"")</f>
        <v>0.15555555555555556</v>
      </c>
      <c r="LA225" s="26">
        <f>IFERROR(Tableau17[[#This Row],[2017 (L)-T1-UDI]]/Tableau17[[#This Row],[2017 (L)-T1-TOTAL]],"")</f>
        <v>7.4999999999999997E-2</v>
      </c>
      <c r="LB225" s="26">
        <f>IFERROR(Tableau17[[#This Row],[2017 (L)-T2-FI]]/Tableau17[[#This Row],[2017 (L)-T2-TOTAL]],"")</f>
        <v>0</v>
      </c>
      <c r="LC225" s="26">
        <f>IFERROR(Tableau17[[#This Row],[2017 (L)-T2-FN]]/Tableau17[[#This Row],[2017 (L)-T2-TOTAL]],"")</f>
        <v>0.46774193548387094</v>
      </c>
      <c r="LD225" s="26">
        <f>IFERROR(Tableau17[[#This Row],[2017 (L)-T2-LR]]/Tableau17[[#This Row],[2017 (L)-T2-TOTAL]],"")</f>
        <v>0</v>
      </c>
      <c r="LE225" s="26">
        <f>IFERROR(Tableau17[[#This Row],[2017 (L)-T2-MDM]]/Tableau17[[#This Row],[2017 (L)-T2-TOTAL]],"")</f>
        <v>0</v>
      </c>
      <c r="LF225" s="26">
        <f>IFERROR(Tableau17[[#This Row],[2017 (L)-T2-REM]]/Tableau17[[#This Row],[2017 (L)-T2-TOTAL]],"")</f>
        <v>0.532258064516129</v>
      </c>
      <c r="LG225" s="26">
        <f>IFERROR(Tableau17[[#This Row],[2017-T1-ARTHAUD Nathalie]]/Tableau17[[#This Row],[2017-T1-TOTAL]],"")</f>
        <v>4.830917874396135E-3</v>
      </c>
      <c r="LH225" s="26">
        <f>IFERROR(Tableau17[[#This Row],[2017-T1-ASSELINEAU Fran]]/Tableau17[[#This Row],[2017-T1-TOTAL]],"")</f>
        <v>1.2882447665056361E-2</v>
      </c>
      <c r="LI225" s="26">
        <f>IFERROR(Tableau17[[#This Row],[2017-T1-CHEMINADE Jacques]]/Tableau17[[#This Row],[2017-T1-TOTAL]],"")</f>
        <v>0</v>
      </c>
      <c r="LJ225" s="26">
        <f>IFERROR(Tableau17[[#This Row],[2017-T1-DUPONT-AIGNAN Nicolas]]/Tableau17[[#This Row],[2017-T1-TOTAL]],"")</f>
        <v>2.0933977455716585E-2</v>
      </c>
      <c r="LK225" s="26">
        <f>IFERROR(Tableau17[[#This Row],[2017-T1-FILLON Fran]]/Tableau17[[#This Row],[2017-T1-TOTAL]],"")</f>
        <v>8.6956521739130432E-2</v>
      </c>
      <c r="LL225" s="26">
        <f>IFERROR(Tableau17[[#This Row],[2017-T1-HAMON Beno]]/Tableau17[[#This Row],[2017-T1-TOTAL]],"")</f>
        <v>5.6360708534621579E-2</v>
      </c>
      <c r="LM225" s="26">
        <f>IFERROR(Tableau17[[#This Row],[2017-T1-LASSALLE Jean]]/Tableau17[[#This Row],[2017-T1-TOTAL]],"")</f>
        <v>3.2206119162640902E-3</v>
      </c>
      <c r="LN225" s="26">
        <f>IFERROR(Tableau17[[#This Row],[2017-T1-LE PEN Marine]]/Tableau17[[#This Row],[2017-T1-TOTAL]],"")</f>
        <v>0.29146537842190018</v>
      </c>
      <c r="LO225" s="26">
        <f>IFERROR(Tableau17[[#This Row],[2017-T1-M Jean-Luc]]/Tableau17[[#This Row],[2017-T1-TOTAL]],"")</f>
        <v>0.35426731078904994</v>
      </c>
      <c r="LP225" s="26">
        <f>IFERROR(Tableau17[[#This Row],[2017-T1-MACRON Emmanuel]]/Tableau17[[#This Row],[2017-T1-TOTAL]],"")</f>
        <v>0.1610305958132045</v>
      </c>
      <c r="LQ225" s="26">
        <f>IFERROR(Tableau17[[#This Row],[2017-T1-POUTOU Philippe]]/Tableau17[[#This Row],[2017-T1-TOTAL]],"")</f>
        <v>8.0515297906602248E-3</v>
      </c>
      <c r="LR225" s="26">
        <f>IFERROR(Tableau17[[#This Row],[2017-T2-LE PEN Marine]]/Tableau17[[#This Row],[2017-T2-TOTAL]],"")</f>
        <v>0.4050632911392405</v>
      </c>
      <c r="LS225" s="26">
        <f>IFERROR(Tableau17[[#This Row],[2017-T2-MACRON Emmanuel]]/Tableau17[[#This Row],[2017-T2-TOTAL]],"")</f>
        <v>0.59493670886075944</v>
      </c>
      <c r="LT225" s="26">
        <f>IFERROR(Tableau17[[#This Row],[2019-T1-ALEXANDRE Audric]]/Tableau17[[#This Row],[2019-T1-TOTAL]],"")</f>
        <v>0</v>
      </c>
      <c r="LU225" s="26">
        <f>IFERROR(Tableau17[[#This Row],[2019-T1-ARTHAUD Nathalie]]/Tableau17[[#This Row],[2019-T1-TOTAL]],"")</f>
        <v>2.0648967551622419E-2</v>
      </c>
      <c r="LV225" s="26">
        <f>IFERROR(Tableau17[[#This Row],[2019-T1-ASSELINEAU François]]/Tableau17[[#This Row],[2019-T1-TOTAL]],"")</f>
        <v>2.0648967551622419E-2</v>
      </c>
      <c r="LW225" s="26">
        <f>IFERROR(Tableau17[[#This Row],[2019-T1-AUBRY Manon]]/Tableau17[[#This Row],[2019-T1-TOTAL]],"")</f>
        <v>0.17404129793510326</v>
      </c>
      <c r="LX225" s="26">
        <f>IFERROR(Tableau17[[#This Row],[2019-T1-AZERGUI Nagib]]/Tableau17[[#This Row],[2019-T1-TOTAL]],"")</f>
        <v>5.8997050147492625E-3</v>
      </c>
      <c r="LY225" s="26">
        <f>IFERROR(Tableau17[[#This Row],[2019-T1-BARDELLA Jordan]]/Tableau17[[#This Row],[2019-T1-TOTAL]],"")</f>
        <v>0.30678466076696165</v>
      </c>
      <c r="LZ225" s="26">
        <f>IFERROR(Tableau17[[#This Row],[2019-T1-BELLAMY François-Xavier]]/Tableau17[[#This Row],[2019-T1-TOTAL]],"")</f>
        <v>3.5398230088495575E-2</v>
      </c>
      <c r="MA225" s="26">
        <f>IFERROR(Tableau17[[#This Row],[2019-T1-BIDOU Olivier]]/Tableau17[[#This Row],[2019-T1-TOTAL]],"")</f>
        <v>0</v>
      </c>
      <c r="MB225" s="26">
        <f>IFERROR(Tableau17[[#This Row],[2019-T1-BOURG Dominique]]/Tableau17[[#This Row],[2019-T1-TOTAL]],"")</f>
        <v>2.0648967551622419E-2</v>
      </c>
      <c r="MC225" s="26">
        <f>IFERROR(Tableau17[[#This Row],[2019-T1-BROSSAT Ian]]/Tableau17[[#This Row],[2019-T1-TOTAL]],"")</f>
        <v>6.4896755162241887E-2</v>
      </c>
      <c r="MD225" s="26">
        <f>IFERROR(Tableau17[[#This Row],[2019-T1-CAILLAUD Sophie]]/Tableau17[[#This Row],[2019-T1-TOTAL]],"")</f>
        <v>0</v>
      </c>
      <c r="ME225" s="26">
        <f>IFERROR(Tableau17[[#This Row],[2019-T1-CAMUS Renaud]]/Tableau17[[#This Row],[2019-T1-TOTAL]],"")</f>
        <v>0</v>
      </c>
      <c r="MF225" s="26">
        <f>IFERROR(Tableau17[[#This Row],[2019-T1-CHALENÇON Christophe]]/Tableau17[[#This Row],[2019-T1-TOTAL]],"")</f>
        <v>0</v>
      </c>
      <c r="MG225" s="26">
        <f>IFERROR(Tableau17[[#This Row],[2019-T1-CORBET Cathy Denise Ginette]]/Tableau17[[#This Row],[2019-T1-TOTAL]],"")</f>
        <v>0</v>
      </c>
      <c r="MH225" s="26">
        <f>IFERROR(Tableau17[[#This Row],[2019-T1-DE PREVOISIN Robert]]/Tableau17[[#This Row],[2019-T1-TOTAL]],"")</f>
        <v>0</v>
      </c>
      <c r="MI225" s="26">
        <f>IFERROR(Tableau17[[#This Row],[2019-T1-DELFEL Thérèse]]/Tableau17[[#This Row],[2019-T1-TOTAL]],"")</f>
        <v>5.8997050147492625E-3</v>
      </c>
      <c r="MJ225" s="26">
        <f>IFERROR(Tableau17[[#This Row],[2019-T1-DIEUMEGARD Pierre]]/Tableau17[[#This Row],[2019-T1-TOTAL]],"")</f>
        <v>0</v>
      </c>
      <c r="MK225" s="26">
        <f>IFERROR(Tableau17[[#This Row],[2019-T1-DUPONT-AIGNAN Nicolas]]/Tableau17[[#This Row],[2019-T1-TOTAL]],"")</f>
        <v>1.1799410029498525E-2</v>
      </c>
      <c r="ML225" s="26">
        <f>IFERROR(Tableau17[[#This Row],[2019-T1-GERNIGON Yves]]/Tableau17[[#This Row],[2019-T1-TOTAL]],"")</f>
        <v>0</v>
      </c>
      <c r="MM225" s="26">
        <f>IFERROR(Tableau17[[#This Row],[2019-T1-GLUCKSMANN Raphaël]]/Tableau17[[#This Row],[2019-T1-TOTAL]],"")</f>
        <v>4.71976401179941E-2</v>
      </c>
      <c r="MN225" s="26">
        <f>IFERROR(Tableau17[[#This Row],[2019-T1-HAMON Benoît]]/Tableau17[[#This Row],[2019-T1-TOTAL]],"")</f>
        <v>2.6548672566371681E-2</v>
      </c>
      <c r="MO225" s="26">
        <f>IFERROR(Tableau17[[#This Row],[2019-T1-HELGEN Gilles]]/Tableau17[[#This Row],[2019-T1-TOTAL]],"")</f>
        <v>0</v>
      </c>
      <c r="MP225" s="26">
        <f>IFERROR(Tableau17[[#This Row],[2019-T1-JADOT Yannick]]/Tableau17[[#This Row],[2019-T1-TOTAL]],"")</f>
        <v>0.11209439528023599</v>
      </c>
      <c r="MQ225" s="26">
        <f>IFERROR(Tableau17[[#This Row],[2019-T1-LAGARDE Jean-Christophe]]/Tableau17[[#This Row],[2019-T1-TOTAL]],"")</f>
        <v>1.1799410029498525E-2</v>
      </c>
      <c r="MR225" s="26">
        <f>IFERROR(Tableau17[[#This Row],[2019-T1-LALANNE Francis]]/Tableau17[[#This Row],[2019-T1-TOTAL]],"")</f>
        <v>8.8495575221238937E-3</v>
      </c>
      <c r="MS225" s="26">
        <f>IFERROR(Tableau17[[#This Row],[2019-T1-LOISEAU Nathalie]]/Tableau17[[#This Row],[2019-T1-TOTAL]],"")</f>
        <v>0.12094395280235988</v>
      </c>
      <c r="MT225" s="26">
        <f>IFERROR(Tableau17[[#This Row],[2019-T1-MARIE Florie]]/Tableau17[[#This Row],[2019-T1-TOTAL]],"")</f>
        <v>5.8997050147492625E-3</v>
      </c>
      <c r="MU225" s="26">
        <f>IFERROR(Tableau17[[#This Row],[2008-T1-MACROEXTRDROITE]]/Tableau17[[#This Row],[2008-T1-MACROTOTALE]],"")</f>
        <v>0.11990407673860912</v>
      </c>
      <c r="MV225" s="26">
        <f>IFERROR(Tableau17[[#This Row],[2008-T1-MACRODROITE]]/Tableau17[[#This Row],[2008-T1-MACROTOTALE]],"")</f>
        <v>0.38129496402877699</v>
      </c>
      <c r="MW225" s="26">
        <f>IFERROR(Tableau17[[#This Row],[2008-T1-MACROCENTRE]]/Tableau17[[#This Row],[2008-T1-MACROTOTALE]],"")</f>
        <v>0</v>
      </c>
      <c r="MX225" s="26">
        <f>IFERROR(Tableau17[[#This Row],[2008-T1-MACROGAUCHE]]/Tableau17[[#This Row],[2008-T1-MACROTOTALE]],"")</f>
        <v>0.49880095923261392</v>
      </c>
      <c r="MY225" s="26">
        <f>IFERROR(Tableau17[[#This Row],[2008-T1-MACROAUTRE]]/Tableau17[[#This Row],[2008-T1-MACROTOTALE]],"")</f>
        <v>0</v>
      </c>
      <c r="MZ225" s="26" t="str">
        <f>IFERROR(Tableau17[[#This Row],[2008-T2-MACROEXTRDROITE]]/Tableau17[[#This Row],[2008-T2-MACROTOTALE]],"")</f>
        <v/>
      </c>
      <c r="NA225" s="26" t="str">
        <f>IFERROR(Tableau17[[#This Row],[2008-T2-MACRODROITE]]/Tableau17[[#This Row],[2008-T2-MACROTOTALE]],"")</f>
        <v/>
      </c>
      <c r="NB225" s="26" t="str">
        <f>IFERROR(Tableau17[[#This Row],[2008-T2-MACROCENTRE]]/Tableau17[[#This Row],[2008-T2-MACROTOTALE]],"")</f>
        <v/>
      </c>
      <c r="NC225" s="26" t="str">
        <f>IFERROR(Tableau17[[#This Row],[2008-T2-MACROGAUCHE]]/Tableau17[[#This Row],[2008-T2-MACROTOTALE]],"")</f>
        <v/>
      </c>
      <c r="ND225" s="26" t="str">
        <f>IFERROR(Tableau17[[#This Row],[2008-T2-MACROAUTRE]]/Tableau17[[#This Row],[2008-T2-MACROTOTALE]],"")</f>
        <v/>
      </c>
      <c r="NE225" s="26">
        <f>IFERROR(Tableau17[[#This Row],[2014-T1-MACROEXTRDROITE]]/Tableau17[[#This Row],[2014-T1-MACROTOTALE]],"")</f>
        <v>0.25</v>
      </c>
      <c r="NF225" s="26">
        <f>IFERROR(Tableau17[[#This Row],[2014-T1-MACRODROITE]]/Tableau17[[#This Row],[2014-T1-MACROTOTALE]],"")</f>
        <v>0.26548672566371684</v>
      </c>
      <c r="NG225" s="26">
        <f>IFERROR(Tableau17[[#This Row],[2014-T1-MACROCENTRE]]/Tableau17[[#This Row],[2014-T1-MACROTOTALE]],"")</f>
        <v>0</v>
      </c>
      <c r="NH225" s="26">
        <f>IFERROR(Tableau17[[#This Row],[2014-T1-MACROGAUCHE]]/Tableau17[[#This Row],[2014-T1-MACROTOTALE]],"")</f>
        <v>0.48451327433628316</v>
      </c>
      <c r="NI225" s="26">
        <f>IFERROR(Tableau17[[#This Row],[2014-T1-MACROAUTRE]]/Tableau17[[#This Row],[2014-T1-MACROTOTALE]],"")</f>
        <v>0</v>
      </c>
      <c r="NJ225" s="26">
        <f>IFERROR(Tableau17[[#This Row],[2014-T2-MACROEXTRDROITE]]/Tableau17[[#This Row],[2014-T2-MACROTOTALE]],"")</f>
        <v>0.29166666666666669</v>
      </c>
      <c r="NK225" s="26">
        <f>IFERROR(Tableau17[[#This Row],[2014-T2-MACRODROITE]]/Tableau17[[#This Row],[2014-T2-MACROTOTALE]],"")</f>
        <v>0.29583333333333334</v>
      </c>
      <c r="NL225" s="26">
        <f>IFERROR(Tableau17[[#This Row],[2014-T2-MACROCENTRE]]/Tableau17[[#This Row],[2014-T2-MACROTOTALE]],"")</f>
        <v>0</v>
      </c>
      <c r="NM225" s="26">
        <f>IFERROR(Tableau17[[#This Row],[2014-T2-MACROGAUCHE]]/Tableau17[[#This Row],[2014-T2-MACROTOTALE]],"")</f>
        <v>0.41249999999999998</v>
      </c>
      <c r="NN225" s="26">
        <f>IFERROR(Tableau17[[#This Row],[2014-T2-MACROAUTRE]]/Tableau17[[#This Row],[2014-T2-MACROTOTALE]],"")</f>
        <v>0</v>
      </c>
      <c r="NO225" s="26">
        <f>IFERROR( Tableau17[[#This Row],[2015-T1-MACROEXTRDROITE]]/Tableau17[[#This Row],[2015-T1-MACROTOTALE]],"")</f>
        <v>0.39627659574468083</v>
      </c>
      <c r="NP225" s="26">
        <f>IFERROR(Tableau17[[#This Row],[2015-T1-MACRODROITE]]/Tableau17[[#This Row],[2015-T1-MACROTOTALE]],"")</f>
        <v>0.125</v>
      </c>
      <c r="NQ225" s="26">
        <f>IFERROR(Tableau17[[#This Row],[2015-T1-MACROCENTRE]]/Tableau17[[#This Row],[2015-T1-MACROTOTALE]],"")</f>
        <v>0</v>
      </c>
      <c r="NR225" s="26">
        <f>IFERROR(Tableau17[[#This Row],[2015-T1-MACROGAUCHE]]/Tableau17[[#This Row],[2015-T1-MACROTOTALE]],"")</f>
        <v>0.47872340425531917</v>
      </c>
      <c r="NS225" s="26">
        <f>IFERROR(Tableau17[[#This Row],[2015-T1-MACROAUTRE]]/Tableau17[[#This Row],[2015-T1-MACROTOTALE]],"")</f>
        <v>0</v>
      </c>
      <c r="NT225" s="26">
        <f>IFERROR(Tableau17[[#This Row],[2015-T2-MACROEXTRDROITE]]/Tableau17[[#This Row],[2015-T2-MACROTOTALE]],"")</f>
        <v>0.5</v>
      </c>
      <c r="NU225" s="26">
        <f>IFERROR(Tableau17[[#This Row],[2015-T2-MACRODROITE]]/Tableau17[[#This Row],[2015-T2-MACROTOTALE]],"")</f>
        <v>0</v>
      </c>
      <c r="NV225" s="26">
        <f>IFERROR(Tableau17[[#This Row],[2015-T2-MACROCENTRE]]/Tableau17[[#This Row],[2015-T2-MACROTOTALE]],"")</f>
        <v>0</v>
      </c>
      <c r="NW225" s="26">
        <f>IFERROR(Tableau17[[#This Row],[2015-T2-MACROGAUCHE]]/Tableau17[[#This Row],[2015-T2-MACROTOTALE]],"")</f>
        <v>0.5</v>
      </c>
      <c r="NX225" s="26">
        <f>IFERROR(Tableau17[[#This Row],[2015-T2-MACROAUTRE]]/Tableau17[[#This Row],[2015-T2-MACROTOTALE]],"")</f>
        <v>0</v>
      </c>
      <c r="NY225" s="26">
        <f>IFERROR(Tableau17[[#This Row],[2017-T1-MACROEXTRDROITE]]/Tableau17[[#This Row],[2017-T1-MACROTOTALE]],"")</f>
        <v>0.32528180354267311</v>
      </c>
      <c r="NZ225" s="26">
        <f>IFERROR(Tableau17[[#This Row],[2017-T1-MACRODROITE]]/Tableau17[[#This Row],[2017-T1-MACROTOTALE]],"")</f>
        <v>8.6956521739130432E-2</v>
      </c>
      <c r="OA225" s="26">
        <f>IFERROR(Tableau17[[#This Row],[2017-T1-MACROCENTRE]]/Tableau17[[#This Row],[2017-T1-MACROTOTALE]],"")</f>
        <v>0.1610305958132045</v>
      </c>
      <c r="OB225" s="26">
        <f>IFERROR(Tableau17[[#This Row],[2017-T1-MACROGAUCHE]]/Tableau17[[#This Row],[2017-T1-MACROTOTALE]],"")</f>
        <v>0.42351046698872785</v>
      </c>
      <c r="OC225" s="26">
        <f>IFERROR(Tableau17[[#This Row],[2017-T1-MACROAUTRE]]/Tableau17[[#This Row],[2017-T1-MACROTOTALE]],"")</f>
        <v>3.2206119162640902E-3</v>
      </c>
      <c r="OD225" s="26">
        <f>IFERROR(Tableau17[[#This Row],[2017-T2-MACROEXTRDROITE]]/Tableau17[[#This Row],[2017-T2-MACROTOTALE]],"")</f>
        <v>0.4050632911392405</v>
      </c>
      <c r="OE225" s="26">
        <f>IFERROR(Tableau17[[#This Row],[2017-T2-MACRODROITE]]/Tableau17[[#This Row],[2017-T2-MACROTOTALE]],"")</f>
        <v>0</v>
      </c>
      <c r="OF225" s="26">
        <f>IFERROR(Tableau17[[#This Row],[2017-T2-MACROCENTRE]]/Tableau17[[#This Row],[2017-T2-MACROTOTALE]],"")</f>
        <v>0.59493670886075944</v>
      </c>
      <c r="OG225" s="26">
        <f>IFERROR(Tableau17[[#This Row],[2017-T2-MACROGAUCHE]]/Tableau17[[#This Row],[2017-T2-MACROTOTALE]],"")</f>
        <v>0</v>
      </c>
      <c r="OH225" s="26">
        <f>IFERROR(Tableau17[[#This Row],[2017-T2-MACROAUTRE]]/Tableau17[[#This Row],[2017-T2-MACROTOTALE]],"")</f>
        <v>0</v>
      </c>
      <c r="OI225" s="26">
        <f>IFERROR(Tableau17[[#This Row],[2019-T1-MACROEXTRDROITE]]/Tableau17[[#This Row],[2019-T1-MACROTOTALE]],"")</f>
        <v>0.33625730994152048</v>
      </c>
      <c r="OJ225" s="26">
        <f>IFERROR(Tableau17[[#This Row],[2019-T1-MACRODROITE]]/Tableau17[[#This Row],[2019-T1-MACROTOTALE]],"")</f>
        <v>4.6783625730994149E-2</v>
      </c>
      <c r="OK225" s="26">
        <f>IFERROR(Tableau17[[#This Row],[2019-T1-MACROCENTRE]]/Tableau17[[#This Row],[2019-T1-MACROTOTALE]],"")</f>
        <v>0.11988304093567251</v>
      </c>
      <c r="OL225" s="26">
        <f>IFERROR(Tableau17[[#This Row],[2019-T1-MACROGAUCHE]]/Tableau17[[#This Row],[2019-T1-MACROTOTALE]],"")</f>
        <v>0.44152046783625731</v>
      </c>
      <c r="OM225" s="26">
        <f>IFERROR(Tableau17[[#This Row],[2019-T1-MACROAUTRE]]/Tableau17[[#This Row],[2019-T1-MACROTOTALE]],"")</f>
        <v>5.5555555555555552E-2</v>
      </c>
      <c r="ON225" s="26">
        <f>IFERROR(Tableau17[[#This Row],[2020-T1-MACROEXTRDROITE]]/Tableau17[[#This Row],[2020-T1-MACROTOTALE]],"")</f>
        <v>0.19298245614035087</v>
      </c>
      <c r="OO225" s="26">
        <f>IFERROR(Tableau17[[#This Row],[2020-T1-MACRODROITE]]/Tableau17[[#This Row],[2020-T1-MACROTOTALE]],"")</f>
        <v>0.22105263157894736</v>
      </c>
      <c r="OP225" s="26">
        <f>IFERROR(Tableau17[[#This Row],[2020-T1-MACROCENTRE]]/Tableau17[[#This Row],[2020-T1-MACROTOTALE]],"")</f>
        <v>6.6666666666666666E-2</v>
      </c>
      <c r="OQ225" s="26">
        <f>IFERROR(Tableau17[[#This Row],[2020-T1-MACROGAUCHE]]/Tableau17[[#This Row],[2020-T1-MACROTOTALE]],"")</f>
        <v>0.51929824561403504</v>
      </c>
      <c r="OR225" s="26">
        <f>IFERROR(Tableau17[[#This Row],[2020-T1-MACROAUTRE]]/Tableau17[[#This Row],[2020-T1-MACROTOTALE]],"")</f>
        <v>0</v>
      </c>
      <c r="OS225" s="26">
        <f>IFERROR(Tableau17[[#This Row],[2017 (L)-T1-MACROEXTRDROITE]]/Tableau17[[#This Row],[2017 (L)-T1-MACROTOTALE]],"")</f>
        <v>0.24166666666666667</v>
      </c>
      <c r="OT225" s="26">
        <f>IFERROR(Tableau17[[#This Row],[2017 (L)-T1-MACRODROITE]]/Tableau17[[#This Row],[2017 (L)-T1-MACROTOTALE]],"")</f>
        <v>7.4999999999999997E-2</v>
      </c>
      <c r="OU225" s="26">
        <f>IFERROR(Tableau17[[#This Row],[2017 (L)-T1-MACROCENTRE]]/Tableau17[[#This Row],[2017 (L)-T1-MACROTOTALE]],"")</f>
        <v>0.17222222222222222</v>
      </c>
      <c r="OV225" s="26">
        <f>IFERROR(Tableau17[[#This Row],[2017 (L)-T1-MACROGAUCHE]]/Tableau17[[#This Row],[2017 (L)-T1-MACROTOTALE]],"")</f>
        <v>0.51111111111111107</v>
      </c>
      <c r="OW225" s="26">
        <f>IFERROR(Tableau17[[#This Row],[2017 (L)-T1-MACROAUTRE]]/Tableau17[[#This Row],[2017 (L)-T1-MACROTOTALE]],"")</f>
        <v>0</v>
      </c>
      <c r="OX225" s="26">
        <f>IFERROR(Tableau17[[#This Row],[2017 (L)-T2-MACROEXTRDROITE]]/Tableau17[[#This Row],[2017 (L)-T2-MACROTOTALE]],"")</f>
        <v>0.46774193548387094</v>
      </c>
      <c r="OY225" s="26">
        <f>IFERROR(Tableau17[[#This Row],[2017 (L)-T2-MACRODROITE]]/Tableau17[[#This Row],[2017 (L)-T2-MACROTOTALE]],"")</f>
        <v>0</v>
      </c>
      <c r="OZ225" s="26">
        <f>IFERROR(Tableau17[[#This Row],[2017 (L)-T2-MACROCENTRE]]/Tableau17[[#This Row],[2017 (L)-T2-MACROTOTALE]],"")</f>
        <v>0.532258064516129</v>
      </c>
      <c r="PA225" s="26">
        <f>IFERROR(Tableau17[[#This Row],[2017 (L)-T2-MACROGAUCHE]]/Tableau17[[#This Row],[2017 (L)-T2-MACROTOTALE]],"")</f>
        <v>0</v>
      </c>
      <c r="PB225" s="26">
        <f>IFERROR(Tableau17[[#This Row],[2017 (L)-T2-MACROAUTRE]]/Tableau17[[#This Row],[2017 (L)-T2-MACROTOTALE]],"")</f>
        <v>0</v>
      </c>
      <c r="PC225" s="26">
        <f>IFERROR(Tableau17[[#This Row],[2008_T1_PROCUS]]/Tableau17[[#This Row],[2008_T1_INSCRITS]],0)</f>
        <v>2.6212319790301442E-3</v>
      </c>
      <c r="PD225" s="26">
        <f>IFERROR(Tableau17[[#This Row],[2008_T2_PROCUS]]/Tableau17[[#This Row],[2008_T2_INSCRITS]],0)</f>
        <v>0</v>
      </c>
      <c r="PE225" s="26">
        <f>Tableau17[[#This Row],[2014_T1_PROCUS]]/Tableau17[[#This Row],[2014_T1_INSCRITS]]</f>
        <v>1.0452961672473868E-2</v>
      </c>
      <c r="PF225" s="26">
        <f>IFERROR(Tableau17[[#This Row],[2014_T2_PROCUS]]/Tableau17[[#This Row],[2014_T2_INSCRITS]],0)</f>
        <v>9.2915214866434379E-3</v>
      </c>
    </row>
    <row r="226" spans="1:422" hidden="1" x14ac:dyDescent="0.2">
      <c r="A226" s="1">
        <v>5</v>
      </c>
      <c r="B226" s="1" t="s">
        <v>378</v>
      </c>
      <c r="C226" s="1" t="s">
        <v>383</v>
      </c>
      <c r="D226" s="1" t="s">
        <v>383</v>
      </c>
      <c r="E226" s="1">
        <v>927</v>
      </c>
      <c r="F226" s="1">
        <v>5.4080640000000004</v>
      </c>
      <c r="G226" s="1">
        <v>43.267057999999999</v>
      </c>
      <c r="H226" s="3">
        <v>1247</v>
      </c>
      <c r="I226" s="3">
        <v>249</v>
      </c>
      <c r="L226" s="1">
        <v>34</v>
      </c>
      <c r="M226" s="1">
        <v>13</v>
      </c>
      <c r="P226" s="1">
        <v>154</v>
      </c>
      <c r="Q226" s="1">
        <v>21</v>
      </c>
      <c r="R226" s="1">
        <v>81</v>
      </c>
      <c r="S226" s="1">
        <v>65</v>
      </c>
      <c r="T226" s="1">
        <v>40</v>
      </c>
      <c r="U226" s="1">
        <v>408</v>
      </c>
      <c r="V226" s="1">
        <v>1255</v>
      </c>
      <c r="W226" s="1">
        <v>669</v>
      </c>
      <c r="X226" s="1">
        <v>13</v>
      </c>
      <c r="Y226" s="2">
        <v>0.53306772999999996</v>
      </c>
      <c r="Z226" s="1">
        <v>1255</v>
      </c>
      <c r="AA226" s="1">
        <v>682</v>
      </c>
      <c r="AB226" s="1">
        <v>21</v>
      </c>
      <c r="AC226" s="2">
        <v>0.54342628999999998</v>
      </c>
      <c r="AD226" s="1">
        <v>1247</v>
      </c>
      <c r="AE226" s="1">
        <v>415</v>
      </c>
      <c r="AF226" s="2">
        <v>0.33279871999999999</v>
      </c>
      <c r="AG226" s="1">
        <f t="shared" si="3"/>
        <v>249</v>
      </c>
      <c r="AH226" s="1">
        <v>1347</v>
      </c>
      <c r="AI226" s="1">
        <v>788</v>
      </c>
      <c r="AJ226" s="1">
        <v>13</v>
      </c>
      <c r="AK226" s="2">
        <v>0.58500370999999995</v>
      </c>
      <c r="AL226" s="1">
        <v>1347</v>
      </c>
      <c r="AM226" s="1">
        <v>826</v>
      </c>
      <c r="AN226" s="1">
        <v>23</v>
      </c>
      <c r="AO226" s="2">
        <v>0.61321455000000002</v>
      </c>
      <c r="AP226" s="1">
        <v>1235</v>
      </c>
      <c r="AQ226" s="1">
        <v>555</v>
      </c>
      <c r="AR226" s="2">
        <v>0.44939270999999997</v>
      </c>
      <c r="AS226" s="1">
        <v>1235</v>
      </c>
      <c r="AT226" s="1">
        <v>545</v>
      </c>
      <c r="AU226" s="2">
        <v>0.44129554999999998</v>
      </c>
      <c r="AV226" s="1">
        <v>1240</v>
      </c>
      <c r="AW226" s="1">
        <v>574</v>
      </c>
      <c r="AX226" s="2">
        <v>0.46290323</v>
      </c>
      <c r="AY226" s="1">
        <v>1240</v>
      </c>
      <c r="AZ226" s="1">
        <v>515</v>
      </c>
      <c r="BA226" s="2">
        <v>0.41532258</v>
      </c>
      <c r="BB226" s="1">
        <v>1244</v>
      </c>
      <c r="BC226" s="1">
        <v>946</v>
      </c>
      <c r="BD226" s="2">
        <v>0.76045015999999999</v>
      </c>
      <c r="BE226" s="1">
        <v>1242</v>
      </c>
      <c r="BF226" s="1">
        <v>866</v>
      </c>
      <c r="BG226" s="2">
        <v>0.69726248000000002</v>
      </c>
      <c r="BH226" s="1">
        <v>1224</v>
      </c>
      <c r="BI226" s="1">
        <v>581</v>
      </c>
      <c r="BJ226" s="2">
        <v>0.47467320000000002</v>
      </c>
      <c r="BK226" s="1">
        <v>50</v>
      </c>
      <c r="BN226" s="1">
        <v>34</v>
      </c>
      <c r="BO226" s="1">
        <v>64</v>
      </c>
      <c r="BP226" s="1">
        <v>399</v>
      </c>
      <c r="BQ226" s="1">
        <v>225</v>
      </c>
      <c r="BR226" s="1">
        <v>772</v>
      </c>
      <c r="BT226" s="1">
        <v>313</v>
      </c>
      <c r="BU226" s="1">
        <v>482</v>
      </c>
      <c r="BW226" s="1">
        <v>795</v>
      </c>
      <c r="BX226" s="1">
        <v>20</v>
      </c>
      <c r="BZ226" s="1">
        <v>24</v>
      </c>
      <c r="CB226" s="1">
        <v>52</v>
      </c>
      <c r="CC226" s="1">
        <v>155</v>
      </c>
      <c r="CD226" s="1">
        <v>305</v>
      </c>
      <c r="CE226" s="1">
        <v>96</v>
      </c>
      <c r="CF226" s="1">
        <v>652</v>
      </c>
      <c r="CG226" s="1">
        <v>165</v>
      </c>
      <c r="CH226" s="1">
        <v>356</v>
      </c>
      <c r="CI226" s="1">
        <v>131</v>
      </c>
      <c r="CJ226" s="1">
        <v>652</v>
      </c>
      <c r="CM226" s="1">
        <v>5</v>
      </c>
      <c r="CN226" s="1">
        <v>30</v>
      </c>
      <c r="CO226" s="1">
        <v>78</v>
      </c>
      <c r="CP226" s="1">
        <v>175</v>
      </c>
      <c r="CQ226" s="1">
        <v>27</v>
      </c>
      <c r="CT226" s="1">
        <v>210</v>
      </c>
      <c r="CW226" s="1">
        <v>525</v>
      </c>
      <c r="CY226" s="1">
        <v>171</v>
      </c>
      <c r="DA226" s="1">
        <v>332</v>
      </c>
      <c r="DC226" s="1">
        <v>503</v>
      </c>
      <c r="DD226" s="1">
        <v>17</v>
      </c>
      <c r="DE226" s="1">
        <v>3</v>
      </c>
      <c r="DF226" s="1">
        <v>4</v>
      </c>
      <c r="DG226" s="1">
        <v>1</v>
      </c>
      <c r="DI226" s="1">
        <v>41</v>
      </c>
      <c r="DJ226" s="1">
        <v>3</v>
      </c>
      <c r="DK226" s="1">
        <v>2</v>
      </c>
      <c r="DL226" s="1">
        <v>52</v>
      </c>
      <c r="DM226" s="1">
        <v>90</v>
      </c>
      <c r="DN226" s="1">
        <v>172</v>
      </c>
      <c r="DO226" s="1">
        <v>183</v>
      </c>
      <c r="DP226" s="1">
        <v>1</v>
      </c>
      <c r="DU226" s="1">
        <v>569</v>
      </c>
      <c r="DX226" s="1">
        <v>270</v>
      </c>
      <c r="DY226" s="1">
        <v>204</v>
      </c>
      <c r="EA226" s="1">
        <v>474</v>
      </c>
      <c r="EB226" s="1">
        <v>4</v>
      </c>
      <c r="EC226" s="1">
        <v>5</v>
      </c>
      <c r="ED226" s="1">
        <v>5</v>
      </c>
      <c r="EE226" s="1">
        <v>40</v>
      </c>
      <c r="EF226" s="1">
        <v>285</v>
      </c>
      <c r="EG226" s="1">
        <v>29</v>
      </c>
      <c r="EH226" s="1">
        <v>6</v>
      </c>
      <c r="EI226" s="1">
        <v>189</v>
      </c>
      <c r="EJ226" s="1">
        <v>185</v>
      </c>
      <c r="EK226" s="1">
        <v>179</v>
      </c>
      <c r="EL226" s="1">
        <v>1</v>
      </c>
      <c r="EM226" s="1">
        <v>928</v>
      </c>
      <c r="EN226" s="1">
        <v>274</v>
      </c>
      <c r="EO226" s="1">
        <v>499</v>
      </c>
      <c r="EP226" s="1">
        <v>773</v>
      </c>
      <c r="EQ226" s="1">
        <v>0</v>
      </c>
      <c r="ER226" s="1">
        <v>4</v>
      </c>
      <c r="ES226" s="1">
        <v>3</v>
      </c>
      <c r="ET226" s="1">
        <v>31</v>
      </c>
      <c r="EU226" s="1">
        <v>1</v>
      </c>
      <c r="EV226" s="1">
        <v>140</v>
      </c>
      <c r="EW226" s="1">
        <v>78</v>
      </c>
      <c r="EX226" s="1">
        <v>1</v>
      </c>
      <c r="EY226" s="1">
        <v>4</v>
      </c>
      <c r="EZ226" s="1">
        <v>18</v>
      </c>
      <c r="FA226" s="1">
        <v>0</v>
      </c>
      <c r="FB226" s="1">
        <v>0</v>
      </c>
      <c r="FC226" s="1">
        <v>0</v>
      </c>
      <c r="FD226" s="1">
        <v>0</v>
      </c>
      <c r="FE226" s="1">
        <v>0</v>
      </c>
      <c r="FF226" s="1">
        <v>0</v>
      </c>
      <c r="FG226" s="1">
        <v>0</v>
      </c>
      <c r="FH226" s="1">
        <v>17</v>
      </c>
      <c r="FI226" s="1">
        <v>1</v>
      </c>
      <c r="FJ226" s="1">
        <v>28</v>
      </c>
      <c r="FK226" s="1">
        <v>10</v>
      </c>
      <c r="FL226" s="1">
        <v>0</v>
      </c>
      <c r="FM226" s="1">
        <v>81</v>
      </c>
      <c r="FN226" s="1">
        <v>12</v>
      </c>
      <c r="FO226" s="1">
        <v>2</v>
      </c>
      <c r="FP226" s="1">
        <v>115</v>
      </c>
      <c r="FQ226" s="1">
        <v>1</v>
      </c>
      <c r="FR226" s="1">
        <f>SUM(Tableau17[[#This Row],[2019-T1-ALEXANDRE Audric]:[2019-T1-MARIE Florie]])</f>
        <v>547</v>
      </c>
      <c r="FS226" s="1">
        <v>64</v>
      </c>
      <c r="FT226" s="1">
        <v>449</v>
      </c>
      <c r="FU226" s="1">
        <v>0</v>
      </c>
      <c r="FV226" s="1">
        <v>259</v>
      </c>
      <c r="FW226" s="1">
        <v>0</v>
      </c>
      <c r="FX226" s="1">
        <v>772</v>
      </c>
      <c r="FY226" s="1">
        <v>0</v>
      </c>
      <c r="FZ226" s="1">
        <v>482</v>
      </c>
      <c r="GA226" s="1">
        <v>0</v>
      </c>
      <c r="GB226" s="1">
        <v>313</v>
      </c>
      <c r="GC226" s="1">
        <v>0</v>
      </c>
      <c r="GD226" s="1">
        <v>795</v>
      </c>
      <c r="GE226" s="1">
        <v>155</v>
      </c>
      <c r="GF226" s="1">
        <v>305</v>
      </c>
      <c r="GG226" s="1">
        <v>20</v>
      </c>
      <c r="GH226" s="1">
        <v>172</v>
      </c>
      <c r="GI226" s="1">
        <v>0</v>
      </c>
      <c r="GJ226" s="1">
        <v>652</v>
      </c>
      <c r="GK226" s="1">
        <v>165</v>
      </c>
      <c r="GL226" s="1">
        <v>356</v>
      </c>
      <c r="GM226" s="1">
        <v>0</v>
      </c>
      <c r="GN226" s="1">
        <v>131</v>
      </c>
      <c r="GO226" s="1">
        <v>0</v>
      </c>
      <c r="GP226" s="1">
        <v>652</v>
      </c>
      <c r="GQ226" s="1">
        <v>175</v>
      </c>
      <c r="GR226" s="1">
        <v>215</v>
      </c>
      <c r="GS226" s="1">
        <v>27</v>
      </c>
      <c r="GT226" s="1">
        <v>108</v>
      </c>
      <c r="GU226" s="1">
        <v>0</v>
      </c>
      <c r="GV226" s="1">
        <v>525</v>
      </c>
      <c r="GW226" s="1">
        <v>171</v>
      </c>
      <c r="GX226" s="1">
        <v>332</v>
      </c>
      <c r="GY226" s="1">
        <v>0</v>
      </c>
      <c r="GZ226" s="1">
        <v>0</v>
      </c>
      <c r="HA226" s="1">
        <v>0</v>
      </c>
      <c r="HB226" s="1">
        <v>503</v>
      </c>
      <c r="HC226" s="1">
        <v>239</v>
      </c>
      <c r="HD226" s="1">
        <v>285</v>
      </c>
      <c r="HE226" s="1">
        <v>179</v>
      </c>
      <c r="HF226" s="1">
        <v>219</v>
      </c>
      <c r="HG226" s="1">
        <v>6</v>
      </c>
      <c r="HH226" s="1">
        <v>928</v>
      </c>
      <c r="HI226" s="1">
        <v>274</v>
      </c>
      <c r="HJ226" s="1">
        <v>0</v>
      </c>
      <c r="HK226" s="1">
        <v>499</v>
      </c>
      <c r="HL226" s="1">
        <v>0</v>
      </c>
      <c r="HM226" s="1">
        <v>0</v>
      </c>
      <c r="HN226" s="1">
        <v>773</v>
      </c>
      <c r="HO226" s="1">
        <v>162</v>
      </c>
      <c r="HP226" s="1">
        <v>90</v>
      </c>
      <c r="HQ226" s="1">
        <v>115</v>
      </c>
      <c r="HR226" s="1">
        <v>172</v>
      </c>
      <c r="HS226" s="1">
        <v>26</v>
      </c>
      <c r="HT226" s="1">
        <v>565</v>
      </c>
      <c r="HU226" s="1">
        <v>81</v>
      </c>
      <c r="HV226" s="1">
        <v>188</v>
      </c>
      <c r="HW226" s="1">
        <v>21</v>
      </c>
      <c r="HX226" s="1">
        <v>118</v>
      </c>
      <c r="HY226" s="1">
        <v>0</v>
      </c>
      <c r="HZ226" s="1">
        <v>408</v>
      </c>
      <c r="IA226" s="1">
        <v>97</v>
      </c>
      <c r="IB226" s="1">
        <v>173</v>
      </c>
      <c r="IC226" s="1">
        <v>183</v>
      </c>
      <c r="ID226" s="1">
        <v>113</v>
      </c>
      <c r="IE226" s="1">
        <v>3</v>
      </c>
      <c r="IF226" s="1">
        <v>569</v>
      </c>
      <c r="IG226" s="1">
        <v>0</v>
      </c>
      <c r="IH226" s="1">
        <v>270</v>
      </c>
      <c r="II226" s="1">
        <v>204</v>
      </c>
      <c r="IJ226" s="1">
        <v>0</v>
      </c>
      <c r="IK226" s="1">
        <v>0</v>
      </c>
      <c r="IL226" s="1">
        <v>474</v>
      </c>
      <c r="IM226" s="26">
        <f>IFERROR(Tableau17[[#This Row],[LDIV]]/Tableau17[[#This Row],[Total général]],"")</f>
        <v>0</v>
      </c>
      <c r="IN226" s="26">
        <f>IFERROR(Tableau17[[#This Row],[LDVC]]/Tableau17[[#This Row],[Total général]],"")</f>
        <v>0</v>
      </c>
      <c r="IO226" s="26">
        <f>IFERROR(Tableau17[[#This Row],[LDVD]]/Tableau17[[#This Row],[Total général]],"")</f>
        <v>8.3333333333333329E-2</v>
      </c>
      <c r="IP226" s="26">
        <f>IFERROR(Tableau17[[#This Row],[LDVG]]/Tableau17[[#This Row],[Total général]],"")</f>
        <v>3.1862745098039214E-2</v>
      </c>
      <c r="IQ226" s="26">
        <f>IFERROR(Tableau17[[#This Row],[LEXD]]/Tableau17[[#This Row],[Total général]],"")</f>
        <v>0</v>
      </c>
      <c r="IR226" s="26">
        <f>IFERROR(Tableau17[[#This Row],[LEXG]]/Tableau17[[#This Row],[Total général]],"")</f>
        <v>0</v>
      </c>
      <c r="IS226" s="26">
        <f>IFERROR(Tableau17[[#This Row],[LLR]]/Tableau17[[#This Row],[Total général]],"")</f>
        <v>0.37745098039215685</v>
      </c>
      <c r="IT226" s="26">
        <f>IFERROR(Tableau17[[#This Row],[LREM]]/Tableau17[[#This Row],[Total général]],"")</f>
        <v>5.1470588235294115E-2</v>
      </c>
      <c r="IU226" s="26">
        <f>IFERROR(Tableau17[[#This Row],[LRN]]/Tableau17[[#This Row],[Total général]],"")</f>
        <v>0.19852941176470587</v>
      </c>
      <c r="IV226" s="26">
        <f>IFERROR(Tableau17[[#This Row],[LUG]]/Tableau17[[#This Row],[Total général]],"")</f>
        <v>0.15931372549019607</v>
      </c>
      <c r="IW226" s="26">
        <f>IFERROR(Tableau17[[#This Row],[LVEC]]/Tableau17[[#This Row],[Total général]],"")</f>
        <v>9.8039215686274508E-2</v>
      </c>
      <c r="IX226" s="26">
        <f>IFERROR(Tableau17[[#This Row],[2008-T1-LCMD]]/Tableau17[[#This Row],[2008-T1-TOTAL]],"")</f>
        <v>6.4766839378238336E-2</v>
      </c>
      <c r="IY226" s="26">
        <f>IFERROR(Tableau17[[#This Row],[2008-T1-LDVD]]/Tableau17[[#This Row],[2008-T1-TOTAL]],"")</f>
        <v>0</v>
      </c>
      <c r="IZ226" s="26">
        <f>IFERROR(Tableau17[[#This Row],[2008-T1-LEXD]]/Tableau17[[#This Row],[2008-T1-TOTAL]],"")</f>
        <v>0</v>
      </c>
      <c r="JA226" s="26">
        <f>IFERROR(Tableau17[[#This Row],[2008-T1-LEXG]]/Tableau17[[#This Row],[2008-T1-TOTAL]],"")</f>
        <v>4.4041450777202069E-2</v>
      </c>
      <c r="JB226" s="26">
        <f>IFERROR(Tableau17[[#This Row],[2008-T1-LFN]]/Tableau17[[#This Row],[2008-T1-TOTAL]],"")</f>
        <v>8.2901554404145081E-2</v>
      </c>
      <c r="JC226" s="26">
        <f>IFERROR(Tableau17[[#This Row],[2008-T1-LMAJ]]/Tableau17[[#This Row],[2008-T1-TOTAL]],"")</f>
        <v>0.51683937823834192</v>
      </c>
      <c r="JD226" s="26">
        <f>IFERROR(Tableau17[[#This Row],[2008-T1-LUG]]/Tableau17[[#This Row],[2008-T1-TOTAL]],"")</f>
        <v>0.29145077720207252</v>
      </c>
      <c r="JE226" s="26">
        <f>IFERROR(Tableau17[[#This Row],[2008-T2-LFN]]/Tableau17[[#This Row],[2008-T2-TOTAL]],"")</f>
        <v>0</v>
      </c>
      <c r="JF226" s="26">
        <f>IFERROR(Tableau17[[#This Row],[2008-T2-LGC]]/Tableau17[[#This Row],[2008-T2-TOTAL]],"")</f>
        <v>0.39371069182389939</v>
      </c>
      <c r="JG226" s="26">
        <f>IFERROR(Tableau17[[#This Row],[2008-T2-LMAJ]]/Tableau17[[#This Row],[2008-T2-TOTAL]],"")</f>
        <v>0.60628930817610061</v>
      </c>
      <c r="JH226" s="26">
        <f>IFERROR(Tableau17[[#This Row],[2008-T2-LUG]]/Tableau17[[#This Row],[2008-T2-TOTAL]],"")</f>
        <v>0</v>
      </c>
      <c r="JI226" s="26">
        <f>IFERROR(Tableau17[[#This Row],[2014-T1-LDIV]]/Tableau17[[#This Row],[2014-T1-TOTAL]],"")</f>
        <v>3.0674846625766871E-2</v>
      </c>
      <c r="JJ226" s="26">
        <f>IFERROR(Tableau17[[#This Row],[2014-T1-LDVD]]/Tableau17[[#This Row],[2014-T1-TOTAL]],"")</f>
        <v>0</v>
      </c>
      <c r="JK226" s="26">
        <f>IFERROR(Tableau17[[#This Row],[2014-T1-LDVG]]/Tableau17[[#This Row],[2014-T1-TOTAL]],"")</f>
        <v>3.6809815950920248E-2</v>
      </c>
      <c r="JL226" s="26">
        <f>IFERROR(Tableau17[[#This Row],[2014-T1-LEXG]]/Tableau17[[#This Row],[2014-T1-TOTAL]],"")</f>
        <v>0</v>
      </c>
      <c r="JM226" s="26">
        <f>IFERROR(Tableau17[[#This Row],[2014-T1-LFG]]/Tableau17[[#This Row],[2014-T1-TOTAL]],"")</f>
        <v>7.9754601226993863E-2</v>
      </c>
      <c r="JN226" s="26">
        <f>IFERROR(Tableau17[[#This Row],[2014-T1-LFN]]/Tableau17[[#This Row],[2014-T1-TOTAL]],"")</f>
        <v>0.23773006134969324</v>
      </c>
      <c r="JO226" s="26">
        <f>IFERROR(Tableau17[[#This Row],[2014-T1-LUD]]/Tableau17[[#This Row],[2014-T1-TOTAL]],"")</f>
        <v>0.4677914110429448</v>
      </c>
      <c r="JP226" s="26">
        <f>IFERROR(Tableau17[[#This Row],[2014-T1-LUG]]/Tableau17[[#This Row],[2014-T1-TOTAL]],"")</f>
        <v>0.14723926380368099</v>
      </c>
      <c r="JQ226" s="26">
        <f>IFERROR(Tableau17[[#This Row],[2014-T2-LFN]]/Tableau17[[#This Row],[2014-T2-TOTAL]],"")</f>
        <v>0.25306748466257667</v>
      </c>
      <c r="JR226" s="26">
        <f>IFERROR(Tableau17[[#This Row],[2014-T2-LUD]]/Tableau17[[#This Row],[2014-T2-TOTAL]],"")</f>
        <v>0.54601226993865026</v>
      </c>
      <c r="JS226" s="26">
        <f>IFERROR(Tableau17[[#This Row],[2014-T2-LUG]]/Tableau17[[#This Row],[2014-T2-TOTAL]],"")</f>
        <v>0.20092024539877301</v>
      </c>
      <c r="JT226" s="26">
        <f>IFERROR(Tableau17[[#This Row],[2015-T1-BC-DIV]]/Tableau17[[#This Row],[2015-T1-TOTAL]],"")</f>
        <v>0</v>
      </c>
      <c r="JU226" s="26">
        <f>IFERROR(Tableau17[[#This Row],[2015-T1-BC-DLF]]/Tableau17[[#This Row],[2015-T1-TOTAL]],"")</f>
        <v>0</v>
      </c>
      <c r="JV226" s="26">
        <f>IFERROR(Tableau17[[#This Row],[2015-T1-BC-DVD]]/Tableau17[[#This Row],[2015-T1-TOTAL]],"")</f>
        <v>9.5238095238095247E-3</v>
      </c>
      <c r="JW226" s="26">
        <f>IFERROR(Tableau17[[#This Row],[2015-T1-BC-DVG]]/Tableau17[[#This Row],[2015-T1-TOTAL]],"")</f>
        <v>5.7142857142857141E-2</v>
      </c>
      <c r="JX226" s="26">
        <f>IFERROR(Tableau17[[#This Row],[2015-T1-BC-FG]]/Tableau17[[#This Row],[2015-T1-TOTAL]],"")</f>
        <v>0.14857142857142858</v>
      </c>
      <c r="JY226" s="26">
        <f>IFERROR(Tableau17[[#This Row],[2015-T1-BC-FN]]/Tableau17[[#This Row],[2015-T1-TOTAL]],"")</f>
        <v>0.33333333333333331</v>
      </c>
      <c r="JZ226" s="26">
        <f>IFERROR(Tableau17[[#This Row],[2015-T1-BC-MDM]]/Tableau17[[#This Row],[2015-T1-TOTAL]],"")</f>
        <v>5.1428571428571428E-2</v>
      </c>
      <c r="KA226" s="26">
        <f>IFERROR(Tableau17[[#This Row],[2015-T1-BC-RDG]]/Tableau17[[#This Row],[2015-T1-TOTAL]],"")</f>
        <v>0</v>
      </c>
      <c r="KB226" s="26">
        <f>IFERROR(Tableau17[[#This Row],[2015-T1-BC-SOC]]/Tableau17[[#This Row],[2015-T1-TOTAL]],"")</f>
        <v>0</v>
      </c>
      <c r="KC226" s="26">
        <f>IFERROR(Tableau17[[#This Row],[2015-T1-BC-UD]]/Tableau17[[#This Row],[2015-T1-TOTAL]],"")</f>
        <v>0.4</v>
      </c>
      <c r="KD226" s="26">
        <f>IFERROR(Tableau17[[#This Row],[2015-T1-BC-UG]]/Tableau17[[#This Row],[2015-T1-TOTAL]],"")</f>
        <v>0</v>
      </c>
      <c r="KE226" s="26">
        <f>IFERROR(Tableau17[[#This Row],[2015-T1-BC-VEC]]/Tableau17[[#This Row],[2015-T1-TOTAL]],"")</f>
        <v>0</v>
      </c>
      <c r="KF226" s="26">
        <f>IFERROR(Tableau17[[#This Row],[2015-T2-BC-DVG]]/Tableau17[[#This Row],[2015-T2-TOTAL]],"")</f>
        <v>0</v>
      </c>
      <c r="KG226" s="26">
        <f>IFERROR(Tableau17[[#This Row],[2015-T2-BC-FN]]/Tableau17[[#This Row],[2015-T2-TOTAL]],"")</f>
        <v>0.33996023856858848</v>
      </c>
      <c r="KH226" s="26">
        <f>IFERROR(Tableau17[[#This Row],[2015-T2-BC-SOC]]/Tableau17[[#This Row],[2015-T2-TOTAL]],"")</f>
        <v>0</v>
      </c>
      <c r="KI226" s="26">
        <f>IFERROR(Tableau17[[#This Row],[2015-T2-BC-UD]]/Tableau17[[#This Row],[2015-T2-TOTAL]],"")</f>
        <v>0.66003976143141152</v>
      </c>
      <c r="KJ226" s="26">
        <f>IFERROR(Tableau17[[#This Row],[2015-T2-BC-UG]]/Tableau17[[#This Row],[2015-T2-TOTAL]],"")</f>
        <v>0</v>
      </c>
      <c r="KK226" s="26">
        <f>IFERROR(Tableau17[[#This Row],[2017 (L)-T1-COM]]/Tableau17[[#This Row],[2017 (L)-T1-TOTAL]],"")</f>
        <v>2.9876977152899824E-2</v>
      </c>
      <c r="KL226" s="26">
        <f>IFERROR(Tableau17[[#This Row],[2017 (L)-T1-DIV]]/Tableau17[[#This Row],[2017 (L)-T1-TOTAL]],"")</f>
        <v>5.272407732864675E-3</v>
      </c>
      <c r="KM226" s="26">
        <f>IFERROR(Tableau17[[#This Row],[2017 (L)-T1-DLF]]/Tableau17[[#This Row],[2017 (L)-T1-TOTAL]],"")</f>
        <v>7.0298769771528994E-3</v>
      </c>
      <c r="KN226" s="26">
        <f>IFERROR(Tableau17[[#This Row],[2017 (L)-T1-DVD]]/Tableau17[[#This Row],[2017 (L)-T1-TOTAL]],"")</f>
        <v>1.7574692442882249E-3</v>
      </c>
      <c r="KO226" s="26">
        <f>IFERROR(Tableau17[[#This Row],[2017 (L)-T1-DVG]]/Tableau17[[#This Row],[2017 (L)-T1-TOTAL]],"")</f>
        <v>0</v>
      </c>
      <c r="KP226" s="26">
        <f>IFERROR(Tableau17[[#This Row],[2017 (L)-T1-ECO]]/Tableau17[[#This Row],[2017 (L)-T1-TOTAL]],"")</f>
        <v>7.2056239015817217E-2</v>
      </c>
      <c r="KQ226" s="26">
        <f>IFERROR(Tableau17[[#This Row],[2017 (L)-T1-EXD]]/Tableau17[[#This Row],[2017 (L)-T1-TOTAL]],"")</f>
        <v>5.272407732864675E-3</v>
      </c>
      <c r="KR226" s="26">
        <f>IFERROR(Tableau17[[#This Row],[2017 (L)-T1-EXG]]/Tableau17[[#This Row],[2017 (L)-T1-TOTAL]],"")</f>
        <v>3.5149384885764497E-3</v>
      </c>
      <c r="KS226" s="26">
        <f>IFERROR(Tableau17[[#This Row],[2017 (L)-T1-FI]]/Tableau17[[#This Row],[2017 (L)-T1-TOTAL]],"")</f>
        <v>9.1388400702987704E-2</v>
      </c>
      <c r="KT226" s="26">
        <f>IFERROR(Tableau17[[#This Row],[2017 (L)-T1-FN]]/Tableau17[[#This Row],[2017 (L)-T1-TOTAL]],"")</f>
        <v>0.15817223198594024</v>
      </c>
      <c r="KU226" s="26">
        <f>IFERROR(Tableau17[[#This Row],[2017 (L)-T1-LR]]/Tableau17[[#This Row],[2017 (L)-T1-TOTAL]],"")</f>
        <v>0.30228471001757468</v>
      </c>
      <c r="KV226" s="26">
        <f>IFERROR(Tableau17[[#This Row],[2017 (L)-T1-MDM]]/Tableau17[[#This Row],[2017 (L)-T1-TOTAL]],"")</f>
        <v>0.32161687170474518</v>
      </c>
      <c r="KW226" s="26">
        <f>IFERROR(Tableau17[[#This Row],[2017 (L)-T1-RDG]]/Tableau17[[#This Row],[2017 (L)-T1-TOTAL]],"")</f>
        <v>1.7574692442882249E-3</v>
      </c>
      <c r="KX226" s="26">
        <f>IFERROR(Tableau17[[#This Row],[2017 (L)-T1-REG]]/Tableau17[[#This Row],[2017 (L)-T1-TOTAL]],"")</f>
        <v>0</v>
      </c>
      <c r="KY226" s="26">
        <f>IFERROR(Tableau17[[#This Row],[2017 (L)-T1-REM]]/Tableau17[[#This Row],[2017 (L)-T1-TOTAL]],"")</f>
        <v>0</v>
      </c>
      <c r="KZ226" s="26">
        <f>IFERROR(Tableau17[[#This Row],[2017 (L)-T1-SOC]]/Tableau17[[#This Row],[2017 (L)-T1-TOTAL]],"")</f>
        <v>0</v>
      </c>
      <c r="LA226" s="26">
        <f>IFERROR(Tableau17[[#This Row],[2017 (L)-T1-UDI]]/Tableau17[[#This Row],[2017 (L)-T1-TOTAL]],"")</f>
        <v>0</v>
      </c>
      <c r="LB226" s="26">
        <f>IFERROR(Tableau17[[#This Row],[2017 (L)-T2-FI]]/Tableau17[[#This Row],[2017 (L)-T2-TOTAL]],"")</f>
        <v>0</v>
      </c>
      <c r="LC226" s="26">
        <f>IFERROR(Tableau17[[#This Row],[2017 (L)-T2-FN]]/Tableau17[[#This Row],[2017 (L)-T2-TOTAL]],"")</f>
        <v>0</v>
      </c>
      <c r="LD226" s="26">
        <f>IFERROR(Tableau17[[#This Row],[2017 (L)-T2-LR]]/Tableau17[[#This Row],[2017 (L)-T2-TOTAL]],"")</f>
        <v>0.569620253164557</v>
      </c>
      <c r="LE226" s="26">
        <f>IFERROR(Tableau17[[#This Row],[2017 (L)-T2-MDM]]/Tableau17[[#This Row],[2017 (L)-T2-TOTAL]],"")</f>
        <v>0.43037974683544306</v>
      </c>
      <c r="LF226" s="26">
        <f>IFERROR(Tableau17[[#This Row],[2017 (L)-T2-REM]]/Tableau17[[#This Row],[2017 (L)-T2-TOTAL]],"")</f>
        <v>0</v>
      </c>
      <c r="LG226" s="26">
        <f>IFERROR(Tableau17[[#This Row],[2017-T1-ARTHAUD Nathalie]]/Tableau17[[#This Row],[2017-T1-TOTAL]],"")</f>
        <v>4.3103448275862068E-3</v>
      </c>
      <c r="LH226" s="26">
        <f>IFERROR(Tableau17[[#This Row],[2017-T1-ASSELINEAU Fran]]/Tableau17[[#This Row],[2017-T1-TOTAL]],"")</f>
        <v>5.387931034482759E-3</v>
      </c>
      <c r="LI226" s="26">
        <f>IFERROR(Tableau17[[#This Row],[2017-T1-CHEMINADE Jacques]]/Tableau17[[#This Row],[2017-T1-TOTAL]],"")</f>
        <v>5.387931034482759E-3</v>
      </c>
      <c r="LJ226" s="26">
        <f>IFERROR(Tableau17[[#This Row],[2017-T1-DUPONT-AIGNAN Nicolas]]/Tableau17[[#This Row],[2017-T1-TOTAL]],"")</f>
        <v>4.3103448275862072E-2</v>
      </c>
      <c r="LK226" s="26">
        <f>IFERROR(Tableau17[[#This Row],[2017-T1-FILLON Fran]]/Tableau17[[#This Row],[2017-T1-TOTAL]],"")</f>
        <v>0.30711206896551724</v>
      </c>
      <c r="LL226" s="26">
        <f>IFERROR(Tableau17[[#This Row],[2017-T1-HAMON Beno]]/Tableau17[[#This Row],[2017-T1-TOTAL]],"")</f>
        <v>3.125E-2</v>
      </c>
      <c r="LM226" s="26">
        <f>IFERROR(Tableau17[[#This Row],[2017-T1-LASSALLE Jean]]/Tableau17[[#This Row],[2017-T1-TOTAL]],"")</f>
        <v>6.4655172413793103E-3</v>
      </c>
      <c r="LN226" s="26">
        <f>IFERROR(Tableau17[[#This Row],[2017-T1-LE PEN Marine]]/Tableau17[[#This Row],[2017-T1-TOTAL]],"")</f>
        <v>0.20366379310344829</v>
      </c>
      <c r="LO226" s="26">
        <f>IFERROR(Tableau17[[#This Row],[2017-T1-M Jean-Luc]]/Tableau17[[#This Row],[2017-T1-TOTAL]],"")</f>
        <v>0.19935344827586207</v>
      </c>
      <c r="LP226" s="26">
        <f>IFERROR(Tableau17[[#This Row],[2017-T1-MACRON Emmanuel]]/Tableau17[[#This Row],[2017-T1-TOTAL]],"")</f>
        <v>0.19288793103448276</v>
      </c>
      <c r="LQ226" s="26">
        <f>IFERROR(Tableau17[[#This Row],[2017-T1-POUTOU Philippe]]/Tableau17[[#This Row],[2017-T1-TOTAL]],"")</f>
        <v>1.0775862068965517E-3</v>
      </c>
      <c r="LR226" s="26">
        <f>IFERROR(Tableau17[[#This Row],[2017-T2-LE PEN Marine]]/Tableau17[[#This Row],[2017-T2-TOTAL]],"")</f>
        <v>0.35446313065976714</v>
      </c>
      <c r="LS226" s="26">
        <f>IFERROR(Tableau17[[#This Row],[2017-T2-MACRON Emmanuel]]/Tableau17[[#This Row],[2017-T2-TOTAL]],"")</f>
        <v>0.64553686934023291</v>
      </c>
      <c r="LT226" s="26">
        <f>IFERROR(Tableau17[[#This Row],[2019-T1-ALEXANDRE Audric]]/Tableau17[[#This Row],[2019-T1-TOTAL]],"")</f>
        <v>0</v>
      </c>
      <c r="LU226" s="26">
        <f>IFERROR(Tableau17[[#This Row],[2019-T1-ARTHAUD Nathalie]]/Tableau17[[#This Row],[2019-T1-TOTAL]],"")</f>
        <v>7.3126142595978062E-3</v>
      </c>
      <c r="LV226" s="26">
        <f>IFERROR(Tableau17[[#This Row],[2019-T1-ASSELINEAU François]]/Tableau17[[#This Row],[2019-T1-TOTAL]],"")</f>
        <v>5.4844606946983544E-3</v>
      </c>
      <c r="LW226" s="26">
        <f>IFERROR(Tableau17[[#This Row],[2019-T1-AUBRY Manon]]/Tableau17[[#This Row],[2019-T1-TOTAL]],"")</f>
        <v>5.6672760511882997E-2</v>
      </c>
      <c r="LX226" s="26">
        <f>IFERROR(Tableau17[[#This Row],[2019-T1-AZERGUI Nagib]]/Tableau17[[#This Row],[2019-T1-TOTAL]],"")</f>
        <v>1.8281535648994515E-3</v>
      </c>
      <c r="LY226" s="26">
        <f>IFERROR(Tableau17[[#This Row],[2019-T1-BARDELLA Jordan]]/Tableau17[[#This Row],[2019-T1-TOTAL]],"")</f>
        <v>0.25594149908592323</v>
      </c>
      <c r="LZ226" s="26">
        <f>IFERROR(Tableau17[[#This Row],[2019-T1-BELLAMY François-Xavier]]/Tableau17[[#This Row],[2019-T1-TOTAL]],"")</f>
        <v>0.14259597806215721</v>
      </c>
      <c r="MA226" s="26">
        <f>IFERROR(Tableau17[[#This Row],[2019-T1-BIDOU Olivier]]/Tableau17[[#This Row],[2019-T1-TOTAL]],"")</f>
        <v>1.8281535648994515E-3</v>
      </c>
      <c r="MB226" s="26">
        <f>IFERROR(Tableau17[[#This Row],[2019-T1-BOURG Dominique]]/Tableau17[[#This Row],[2019-T1-TOTAL]],"")</f>
        <v>7.3126142595978062E-3</v>
      </c>
      <c r="MC226" s="26">
        <f>IFERROR(Tableau17[[#This Row],[2019-T1-BROSSAT Ian]]/Tableau17[[#This Row],[2019-T1-TOTAL]],"")</f>
        <v>3.2906764168190127E-2</v>
      </c>
      <c r="MD226" s="26">
        <f>IFERROR(Tableau17[[#This Row],[2019-T1-CAILLAUD Sophie]]/Tableau17[[#This Row],[2019-T1-TOTAL]],"")</f>
        <v>0</v>
      </c>
      <c r="ME226" s="26">
        <f>IFERROR(Tableau17[[#This Row],[2019-T1-CAMUS Renaud]]/Tableau17[[#This Row],[2019-T1-TOTAL]],"")</f>
        <v>0</v>
      </c>
      <c r="MF226" s="26">
        <f>IFERROR(Tableau17[[#This Row],[2019-T1-CHALENÇON Christophe]]/Tableau17[[#This Row],[2019-T1-TOTAL]],"")</f>
        <v>0</v>
      </c>
      <c r="MG226" s="26">
        <f>IFERROR(Tableau17[[#This Row],[2019-T1-CORBET Cathy Denise Ginette]]/Tableau17[[#This Row],[2019-T1-TOTAL]],"")</f>
        <v>0</v>
      </c>
      <c r="MH226" s="26">
        <f>IFERROR(Tableau17[[#This Row],[2019-T1-DE PREVOISIN Robert]]/Tableau17[[#This Row],[2019-T1-TOTAL]],"")</f>
        <v>0</v>
      </c>
      <c r="MI226" s="26">
        <f>IFERROR(Tableau17[[#This Row],[2019-T1-DELFEL Thérèse]]/Tableau17[[#This Row],[2019-T1-TOTAL]],"")</f>
        <v>0</v>
      </c>
      <c r="MJ226" s="26">
        <f>IFERROR(Tableau17[[#This Row],[2019-T1-DIEUMEGARD Pierre]]/Tableau17[[#This Row],[2019-T1-TOTAL]],"")</f>
        <v>0</v>
      </c>
      <c r="MK226" s="26">
        <f>IFERROR(Tableau17[[#This Row],[2019-T1-DUPONT-AIGNAN Nicolas]]/Tableau17[[#This Row],[2019-T1-TOTAL]],"")</f>
        <v>3.1078610603290677E-2</v>
      </c>
      <c r="ML226" s="26">
        <f>IFERROR(Tableau17[[#This Row],[2019-T1-GERNIGON Yves]]/Tableau17[[#This Row],[2019-T1-TOTAL]],"")</f>
        <v>1.8281535648994515E-3</v>
      </c>
      <c r="MM226" s="26">
        <f>IFERROR(Tableau17[[#This Row],[2019-T1-GLUCKSMANN Raphaël]]/Tableau17[[#This Row],[2019-T1-TOTAL]],"")</f>
        <v>5.1188299817184646E-2</v>
      </c>
      <c r="MN226" s="26">
        <f>IFERROR(Tableau17[[#This Row],[2019-T1-HAMON Benoît]]/Tableau17[[#This Row],[2019-T1-TOTAL]],"")</f>
        <v>1.8281535648994516E-2</v>
      </c>
      <c r="MO226" s="26">
        <f>IFERROR(Tableau17[[#This Row],[2019-T1-HELGEN Gilles]]/Tableau17[[#This Row],[2019-T1-TOTAL]],"")</f>
        <v>0</v>
      </c>
      <c r="MP226" s="26">
        <f>IFERROR(Tableau17[[#This Row],[2019-T1-JADOT Yannick]]/Tableau17[[#This Row],[2019-T1-TOTAL]],"")</f>
        <v>0.14808043875685559</v>
      </c>
      <c r="MQ226" s="26">
        <f>IFERROR(Tableau17[[#This Row],[2019-T1-LAGARDE Jean-Christophe]]/Tableau17[[#This Row],[2019-T1-TOTAL]],"")</f>
        <v>2.1937842778793418E-2</v>
      </c>
      <c r="MR226" s="26">
        <f>IFERROR(Tableau17[[#This Row],[2019-T1-LALANNE Francis]]/Tableau17[[#This Row],[2019-T1-TOTAL]],"")</f>
        <v>3.6563071297989031E-3</v>
      </c>
      <c r="MS226" s="26">
        <f>IFERROR(Tableau17[[#This Row],[2019-T1-LOISEAU Nathalie]]/Tableau17[[#This Row],[2019-T1-TOTAL]],"")</f>
        <v>0.21023765996343693</v>
      </c>
      <c r="MT226" s="26">
        <f>IFERROR(Tableau17[[#This Row],[2019-T1-MARIE Florie]]/Tableau17[[#This Row],[2019-T1-TOTAL]],"")</f>
        <v>1.8281535648994515E-3</v>
      </c>
      <c r="MU226" s="26">
        <f>IFERROR(Tableau17[[#This Row],[2008-T1-MACROEXTRDROITE]]/Tableau17[[#This Row],[2008-T1-MACROTOTALE]],"")</f>
        <v>8.2901554404145081E-2</v>
      </c>
      <c r="MV226" s="26">
        <f>IFERROR(Tableau17[[#This Row],[2008-T1-MACRODROITE]]/Tableau17[[#This Row],[2008-T1-MACROTOTALE]],"")</f>
        <v>0.58160621761658027</v>
      </c>
      <c r="MW226" s="26">
        <f>IFERROR(Tableau17[[#This Row],[2008-T1-MACROCENTRE]]/Tableau17[[#This Row],[2008-T1-MACROTOTALE]],"")</f>
        <v>0</v>
      </c>
      <c r="MX226" s="26">
        <f>IFERROR(Tableau17[[#This Row],[2008-T1-MACROGAUCHE]]/Tableau17[[#This Row],[2008-T1-MACROTOTALE]],"")</f>
        <v>0.33549222797927464</v>
      </c>
      <c r="MY226" s="26">
        <f>IFERROR(Tableau17[[#This Row],[2008-T1-MACROAUTRE]]/Tableau17[[#This Row],[2008-T1-MACROTOTALE]],"")</f>
        <v>0</v>
      </c>
      <c r="MZ226" s="26">
        <f>IFERROR(Tableau17[[#This Row],[2008-T2-MACROEXTRDROITE]]/Tableau17[[#This Row],[2008-T2-MACROTOTALE]],"")</f>
        <v>0</v>
      </c>
      <c r="NA226" s="26">
        <f>IFERROR(Tableau17[[#This Row],[2008-T2-MACRODROITE]]/Tableau17[[#This Row],[2008-T2-MACROTOTALE]],"")</f>
        <v>0.60628930817610061</v>
      </c>
      <c r="NB226" s="26">
        <f>IFERROR(Tableau17[[#This Row],[2008-T2-MACROCENTRE]]/Tableau17[[#This Row],[2008-T2-MACROTOTALE]],"")</f>
        <v>0</v>
      </c>
      <c r="NC226" s="26">
        <f>IFERROR(Tableau17[[#This Row],[2008-T2-MACROGAUCHE]]/Tableau17[[#This Row],[2008-T2-MACROTOTALE]],"")</f>
        <v>0.39371069182389939</v>
      </c>
      <c r="ND226" s="26">
        <f>IFERROR(Tableau17[[#This Row],[2008-T2-MACROAUTRE]]/Tableau17[[#This Row],[2008-T2-MACROTOTALE]],"")</f>
        <v>0</v>
      </c>
      <c r="NE226" s="26">
        <f>IFERROR(Tableau17[[#This Row],[2014-T1-MACROEXTRDROITE]]/Tableau17[[#This Row],[2014-T1-MACROTOTALE]],"")</f>
        <v>0.23773006134969324</v>
      </c>
      <c r="NF226" s="26">
        <f>IFERROR(Tableau17[[#This Row],[2014-T1-MACRODROITE]]/Tableau17[[#This Row],[2014-T1-MACROTOTALE]],"")</f>
        <v>0.4677914110429448</v>
      </c>
      <c r="NG226" s="26">
        <f>IFERROR(Tableau17[[#This Row],[2014-T1-MACROCENTRE]]/Tableau17[[#This Row],[2014-T1-MACROTOTALE]],"")</f>
        <v>3.0674846625766871E-2</v>
      </c>
      <c r="NH226" s="26">
        <f>IFERROR(Tableau17[[#This Row],[2014-T1-MACROGAUCHE]]/Tableau17[[#This Row],[2014-T1-MACROTOTALE]],"")</f>
        <v>0.26380368098159507</v>
      </c>
      <c r="NI226" s="26">
        <f>IFERROR(Tableau17[[#This Row],[2014-T1-MACROAUTRE]]/Tableau17[[#This Row],[2014-T1-MACROTOTALE]],"")</f>
        <v>0</v>
      </c>
      <c r="NJ226" s="26">
        <f>IFERROR(Tableau17[[#This Row],[2014-T2-MACROEXTRDROITE]]/Tableau17[[#This Row],[2014-T2-MACROTOTALE]],"")</f>
        <v>0.25306748466257667</v>
      </c>
      <c r="NK226" s="26">
        <f>IFERROR(Tableau17[[#This Row],[2014-T2-MACRODROITE]]/Tableau17[[#This Row],[2014-T2-MACROTOTALE]],"")</f>
        <v>0.54601226993865026</v>
      </c>
      <c r="NL226" s="26">
        <f>IFERROR(Tableau17[[#This Row],[2014-T2-MACROCENTRE]]/Tableau17[[#This Row],[2014-T2-MACROTOTALE]],"")</f>
        <v>0</v>
      </c>
      <c r="NM226" s="26">
        <f>IFERROR(Tableau17[[#This Row],[2014-T2-MACROGAUCHE]]/Tableau17[[#This Row],[2014-T2-MACROTOTALE]],"")</f>
        <v>0.20092024539877301</v>
      </c>
      <c r="NN226" s="26">
        <f>IFERROR(Tableau17[[#This Row],[2014-T2-MACROAUTRE]]/Tableau17[[#This Row],[2014-T2-MACROTOTALE]],"")</f>
        <v>0</v>
      </c>
      <c r="NO226" s="26">
        <f>IFERROR( Tableau17[[#This Row],[2015-T1-MACROEXTRDROITE]]/Tableau17[[#This Row],[2015-T1-MACROTOTALE]],"")</f>
        <v>0.33333333333333331</v>
      </c>
      <c r="NP226" s="26">
        <f>IFERROR(Tableau17[[#This Row],[2015-T1-MACRODROITE]]/Tableau17[[#This Row],[2015-T1-MACROTOTALE]],"")</f>
        <v>0.40952380952380951</v>
      </c>
      <c r="NQ226" s="26">
        <f>IFERROR(Tableau17[[#This Row],[2015-T1-MACROCENTRE]]/Tableau17[[#This Row],[2015-T1-MACROTOTALE]],"")</f>
        <v>5.1428571428571428E-2</v>
      </c>
      <c r="NR226" s="26">
        <f>IFERROR(Tableau17[[#This Row],[2015-T1-MACROGAUCHE]]/Tableau17[[#This Row],[2015-T1-MACROTOTALE]],"")</f>
        <v>0.20571428571428571</v>
      </c>
      <c r="NS226" s="26">
        <f>IFERROR(Tableau17[[#This Row],[2015-T1-MACROAUTRE]]/Tableau17[[#This Row],[2015-T1-MACROTOTALE]],"")</f>
        <v>0</v>
      </c>
      <c r="NT226" s="26">
        <f>IFERROR(Tableau17[[#This Row],[2015-T2-MACROEXTRDROITE]]/Tableau17[[#This Row],[2015-T2-MACROTOTALE]],"")</f>
        <v>0.33996023856858848</v>
      </c>
      <c r="NU226" s="26">
        <f>IFERROR(Tableau17[[#This Row],[2015-T2-MACRODROITE]]/Tableau17[[#This Row],[2015-T2-MACROTOTALE]],"")</f>
        <v>0.66003976143141152</v>
      </c>
      <c r="NV226" s="26">
        <f>IFERROR(Tableau17[[#This Row],[2015-T2-MACROCENTRE]]/Tableau17[[#This Row],[2015-T2-MACROTOTALE]],"")</f>
        <v>0</v>
      </c>
      <c r="NW226" s="26">
        <f>IFERROR(Tableau17[[#This Row],[2015-T2-MACROGAUCHE]]/Tableau17[[#This Row],[2015-T2-MACROTOTALE]],"")</f>
        <v>0</v>
      </c>
      <c r="NX226" s="26">
        <f>IFERROR(Tableau17[[#This Row],[2015-T2-MACROAUTRE]]/Tableau17[[#This Row],[2015-T2-MACROTOTALE]],"")</f>
        <v>0</v>
      </c>
      <c r="NY226" s="26">
        <f>IFERROR(Tableau17[[#This Row],[2017-T1-MACROEXTRDROITE]]/Tableau17[[#This Row],[2017-T1-MACROTOTALE]],"")</f>
        <v>0.25754310344827586</v>
      </c>
      <c r="NZ226" s="26">
        <f>IFERROR(Tableau17[[#This Row],[2017-T1-MACRODROITE]]/Tableau17[[#This Row],[2017-T1-MACROTOTALE]],"")</f>
        <v>0.30711206896551724</v>
      </c>
      <c r="OA226" s="26">
        <f>IFERROR(Tableau17[[#This Row],[2017-T1-MACROCENTRE]]/Tableau17[[#This Row],[2017-T1-MACROTOTALE]],"")</f>
        <v>0.19288793103448276</v>
      </c>
      <c r="OB226" s="26">
        <f>IFERROR(Tableau17[[#This Row],[2017-T1-MACROGAUCHE]]/Tableau17[[#This Row],[2017-T1-MACROTOTALE]],"")</f>
        <v>0.23599137931034483</v>
      </c>
      <c r="OC226" s="26">
        <f>IFERROR(Tableau17[[#This Row],[2017-T1-MACROAUTRE]]/Tableau17[[#This Row],[2017-T1-MACROTOTALE]],"")</f>
        <v>6.4655172413793103E-3</v>
      </c>
      <c r="OD226" s="26">
        <f>IFERROR(Tableau17[[#This Row],[2017-T2-MACROEXTRDROITE]]/Tableau17[[#This Row],[2017-T2-MACROTOTALE]],"")</f>
        <v>0.35446313065976714</v>
      </c>
      <c r="OE226" s="26">
        <f>IFERROR(Tableau17[[#This Row],[2017-T2-MACRODROITE]]/Tableau17[[#This Row],[2017-T2-MACROTOTALE]],"")</f>
        <v>0</v>
      </c>
      <c r="OF226" s="26">
        <f>IFERROR(Tableau17[[#This Row],[2017-T2-MACROCENTRE]]/Tableau17[[#This Row],[2017-T2-MACROTOTALE]],"")</f>
        <v>0.64553686934023291</v>
      </c>
      <c r="OG226" s="26">
        <f>IFERROR(Tableau17[[#This Row],[2017-T2-MACROGAUCHE]]/Tableau17[[#This Row],[2017-T2-MACROTOTALE]],"")</f>
        <v>0</v>
      </c>
      <c r="OH226" s="26">
        <f>IFERROR(Tableau17[[#This Row],[2017-T2-MACROAUTRE]]/Tableau17[[#This Row],[2017-T2-MACROTOTALE]],"")</f>
        <v>0</v>
      </c>
      <c r="OI226" s="26">
        <f>IFERROR(Tableau17[[#This Row],[2019-T1-MACROEXTRDROITE]]/Tableau17[[#This Row],[2019-T1-MACROTOTALE]],"")</f>
        <v>0.28672566371681418</v>
      </c>
      <c r="OJ226" s="26">
        <f>IFERROR(Tableau17[[#This Row],[2019-T1-MACRODROITE]]/Tableau17[[#This Row],[2019-T1-MACROTOTALE]],"")</f>
        <v>0.15929203539823009</v>
      </c>
      <c r="OK226" s="26">
        <f>IFERROR(Tableau17[[#This Row],[2019-T1-MACROCENTRE]]/Tableau17[[#This Row],[2019-T1-MACROTOTALE]],"")</f>
        <v>0.20353982300884957</v>
      </c>
      <c r="OL226" s="26">
        <f>IFERROR(Tableau17[[#This Row],[2019-T1-MACROGAUCHE]]/Tableau17[[#This Row],[2019-T1-MACROTOTALE]],"")</f>
        <v>0.30442477876106194</v>
      </c>
      <c r="OM226" s="26">
        <f>IFERROR(Tableau17[[#This Row],[2019-T1-MACROAUTRE]]/Tableau17[[#This Row],[2019-T1-MACROTOTALE]],"")</f>
        <v>4.6017699115044247E-2</v>
      </c>
      <c r="ON226" s="26">
        <f>IFERROR(Tableau17[[#This Row],[2020-T1-MACROEXTRDROITE]]/Tableau17[[#This Row],[2020-T1-MACROTOTALE]],"")</f>
        <v>0.19852941176470587</v>
      </c>
      <c r="OO226" s="26">
        <f>IFERROR(Tableau17[[#This Row],[2020-T1-MACRODROITE]]/Tableau17[[#This Row],[2020-T1-MACROTOTALE]],"")</f>
        <v>0.46078431372549017</v>
      </c>
      <c r="OP226" s="26">
        <f>IFERROR(Tableau17[[#This Row],[2020-T1-MACROCENTRE]]/Tableau17[[#This Row],[2020-T1-MACROTOTALE]],"")</f>
        <v>5.1470588235294115E-2</v>
      </c>
      <c r="OQ226" s="26">
        <f>IFERROR(Tableau17[[#This Row],[2020-T1-MACROGAUCHE]]/Tableau17[[#This Row],[2020-T1-MACROTOTALE]],"")</f>
        <v>0.28921568627450983</v>
      </c>
      <c r="OR226" s="26">
        <f>IFERROR(Tableau17[[#This Row],[2020-T1-MACROAUTRE]]/Tableau17[[#This Row],[2020-T1-MACROTOTALE]],"")</f>
        <v>0</v>
      </c>
      <c r="OS226" s="26">
        <f>IFERROR(Tableau17[[#This Row],[2017 (L)-T1-MACROEXTRDROITE]]/Tableau17[[#This Row],[2017 (L)-T1-MACROTOTALE]],"")</f>
        <v>0.17047451669595781</v>
      </c>
      <c r="OT226" s="26">
        <f>IFERROR(Tableau17[[#This Row],[2017 (L)-T1-MACRODROITE]]/Tableau17[[#This Row],[2017 (L)-T1-MACROTOTALE]],"")</f>
        <v>0.30404217926186294</v>
      </c>
      <c r="OU226" s="26">
        <f>IFERROR(Tableau17[[#This Row],[2017 (L)-T1-MACROCENTRE]]/Tableau17[[#This Row],[2017 (L)-T1-MACROTOTALE]],"")</f>
        <v>0.32161687170474518</v>
      </c>
      <c r="OV226" s="26">
        <f>IFERROR(Tableau17[[#This Row],[2017 (L)-T1-MACROGAUCHE]]/Tableau17[[#This Row],[2017 (L)-T1-MACROTOTALE]],"")</f>
        <v>0.19859402460456943</v>
      </c>
      <c r="OW226" s="26">
        <f>IFERROR(Tableau17[[#This Row],[2017 (L)-T1-MACROAUTRE]]/Tableau17[[#This Row],[2017 (L)-T1-MACROTOTALE]],"")</f>
        <v>5.272407732864675E-3</v>
      </c>
      <c r="OX226" s="26">
        <f>IFERROR(Tableau17[[#This Row],[2017 (L)-T2-MACROEXTRDROITE]]/Tableau17[[#This Row],[2017 (L)-T2-MACROTOTALE]],"")</f>
        <v>0</v>
      </c>
      <c r="OY226" s="26">
        <f>IFERROR(Tableau17[[#This Row],[2017 (L)-T2-MACRODROITE]]/Tableau17[[#This Row],[2017 (L)-T2-MACROTOTALE]],"")</f>
        <v>0.569620253164557</v>
      </c>
      <c r="OZ226" s="26">
        <f>IFERROR(Tableau17[[#This Row],[2017 (L)-T2-MACROCENTRE]]/Tableau17[[#This Row],[2017 (L)-T2-MACROTOTALE]],"")</f>
        <v>0.43037974683544306</v>
      </c>
      <c r="PA226" s="26">
        <f>IFERROR(Tableau17[[#This Row],[2017 (L)-T2-MACROGAUCHE]]/Tableau17[[#This Row],[2017 (L)-T2-MACROTOTALE]],"")</f>
        <v>0</v>
      </c>
      <c r="PB226" s="26">
        <f>IFERROR(Tableau17[[#This Row],[2017 (L)-T2-MACROAUTRE]]/Tableau17[[#This Row],[2017 (L)-T2-MACROTOTALE]],"")</f>
        <v>0</v>
      </c>
      <c r="PC226" s="26">
        <f>IFERROR(Tableau17[[#This Row],[2008_T1_PROCUS]]/Tableau17[[#This Row],[2008_T1_INSCRITS]],0)</f>
        <v>9.6510764662212315E-3</v>
      </c>
      <c r="PD226" s="26">
        <f>IFERROR(Tableau17[[#This Row],[2008_T2_PROCUS]]/Tableau17[[#This Row],[2008_T2_INSCRITS]],0)</f>
        <v>1.7074981440237565E-2</v>
      </c>
      <c r="PE226" s="26">
        <f>Tableau17[[#This Row],[2014_T1_PROCUS]]/Tableau17[[#This Row],[2014_T1_INSCRITS]]</f>
        <v>1.0358565737051793E-2</v>
      </c>
      <c r="PF226" s="26">
        <f>IFERROR(Tableau17[[#This Row],[2014_T2_PROCUS]]/Tableau17[[#This Row],[2014_T2_INSCRITS]],0)</f>
        <v>1.6733067729083666E-2</v>
      </c>
    </row>
    <row r="227" spans="1:422" hidden="1" x14ac:dyDescent="0.2">
      <c r="A227" s="1">
        <v>1</v>
      </c>
      <c r="B227" s="1" t="s">
        <v>338</v>
      </c>
      <c r="C227" s="1" t="s">
        <v>341</v>
      </c>
      <c r="D227" s="1" t="s">
        <v>341</v>
      </c>
      <c r="E227" s="1">
        <v>760</v>
      </c>
      <c r="F227" s="1">
        <v>5.3664839999999998</v>
      </c>
      <c r="G227" s="1">
        <v>43.286704</v>
      </c>
      <c r="H227" s="3">
        <v>1067</v>
      </c>
      <c r="I227" s="3">
        <v>142</v>
      </c>
      <c r="L227" s="1">
        <v>28</v>
      </c>
      <c r="M227" s="1">
        <v>13</v>
      </c>
      <c r="N227" s="1">
        <v>2</v>
      </c>
      <c r="P227" s="1">
        <v>84</v>
      </c>
      <c r="Q227" s="1">
        <v>43</v>
      </c>
      <c r="R227" s="1">
        <v>57</v>
      </c>
      <c r="S227" s="1">
        <v>193</v>
      </c>
      <c r="T227" s="1">
        <v>57</v>
      </c>
      <c r="U227" s="1">
        <v>477</v>
      </c>
      <c r="V227" s="1">
        <v>1071</v>
      </c>
      <c r="W227" s="1">
        <v>630</v>
      </c>
      <c r="X227" s="1">
        <v>11</v>
      </c>
      <c r="Y227" s="2">
        <v>0.58823528999999997</v>
      </c>
      <c r="Z227" s="1">
        <v>1071</v>
      </c>
      <c r="AA227" s="1">
        <v>682</v>
      </c>
      <c r="AB227" s="1">
        <v>12</v>
      </c>
      <c r="AC227" s="2">
        <v>0.63678805000000005</v>
      </c>
      <c r="AD227" s="1">
        <v>1067</v>
      </c>
      <c r="AE227" s="1">
        <v>485</v>
      </c>
      <c r="AF227" s="2">
        <v>0.45454545000000002</v>
      </c>
      <c r="AG227" s="1">
        <f t="shared" si="3"/>
        <v>142</v>
      </c>
      <c r="AH227" s="1">
        <v>1113</v>
      </c>
      <c r="AI227" s="1">
        <v>655</v>
      </c>
      <c r="AJ227" s="1">
        <v>17</v>
      </c>
      <c r="AK227" s="2">
        <v>0.58849954999999998</v>
      </c>
      <c r="AL227" s="1">
        <v>1112</v>
      </c>
      <c r="AM227" s="1">
        <v>727</v>
      </c>
      <c r="AN227" s="1">
        <v>24</v>
      </c>
      <c r="AO227" s="2">
        <v>0.65377697999999995</v>
      </c>
      <c r="AP227" s="1">
        <v>1053</v>
      </c>
      <c r="AQ227" s="1">
        <v>497</v>
      </c>
      <c r="AR227" s="2">
        <v>0.47198480999999998</v>
      </c>
      <c r="AS227" s="1">
        <v>1053</v>
      </c>
      <c r="AT227" s="1">
        <v>500</v>
      </c>
      <c r="AU227" s="2">
        <v>0.47483381000000002</v>
      </c>
      <c r="AV227" s="1">
        <v>1062</v>
      </c>
      <c r="AW227" s="1">
        <v>541</v>
      </c>
      <c r="AX227" s="2">
        <v>0.50941619999999999</v>
      </c>
      <c r="AY227" s="1">
        <v>1060</v>
      </c>
      <c r="AZ227" s="1">
        <v>461</v>
      </c>
      <c r="BA227" s="2">
        <v>0.43490566000000003</v>
      </c>
      <c r="BB227" s="1">
        <v>1064</v>
      </c>
      <c r="BC227" s="1">
        <v>887</v>
      </c>
      <c r="BD227" s="2">
        <v>0.83364662</v>
      </c>
      <c r="BE227" s="1">
        <v>1064</v>
      </c>
      <c r="BF227" s="1">
        <v>813</v>
      </c>
      <c r="BG227" s="2">
        <v>0.76409773999999997</v>
      </c>
      <c r="BH227" s="1">
        <v>1061</v>
      </c>
      <c r="BI227" s="1">
        <v>619</v>
      </c>
      <c r="BJ227" s="2">
        <v>0.58341187999999999</v>
      </c>
      <c r="BK227" s="1">
        <v>46</v>
      </c>
      <c r="BL227" s="1">
        <v>1</v>
      </c>
      <c r="BN227" s="1">
        <v>40</v>
      </c>
      <c r="BO227" s="1">
        <v>45</v>
      </c>
      <c r="BP227" s="1">
        <v>266</v>
      </c>
      <c r="BQ227" s="1">
        <v>244</v>
      </c>
      <c r="BR227" s="1">
        <v>642</v>
      </c>
      <c r="BT227" s="1">
        <v>345</v>
      </c>
      <c r="BU227" s="1">
        <v>361</v>
      </c>
      <c r="BW227" s="1">
        <v>706</v>
      </c>
      <c r="BX227" s="1">
        <v>24</v>
      </c>
      <c r="BZ227" s="1">
        <v>60</v>
      </c>
      <c r="CA227" s="1">
        <v>3</v>
      </c>
      <c r="CB227" s="1">
        <v>37</v>
      </c>
      <c r="CC227" s="1">
        <v>99</v>
      </c>
      <c r="CD227" s="1">
        <v>231</v>
      </c>
      <c r="CE227" s="1">
        <v>163</v>
      </c>
      <c r="CF227" s="1">
        <v>617</v>
      </c>
      <c r="CG227" s="1">
        <v>125</v>
      </c>
      <c r="CH227" s="1">
        <v>283</v>
      </c>
      <c r="CI227" s="1">
        <v>265</v>
      </c>
      <c r="CJ227" s="1">
        <v>673</v>
      </c>
      <c r="CL227" s="1">
        <v>7</v>
      </c>
      <c r="CM227" s="1">
        <v>8</v>
      </c>
      <c r="CO227" s="1">
        <v>54</v>
      </c>
      <c r="CP227" s="1">
        <v>134</v>
      </c>
      <c r="CQ227" s="1">
        <v>15</v>
      </c>
      <c r="CT227" s="1">
        <v>131</v>
      </c>
      <c r="CU227" s="1">
        <v>131</v>
      </c>
      <c r="CW227" s="1">
        <v>480</v>
      </c>
      <c r="CY227" s="1">
        <v>145</v>
      </c>
      <c r="DA227" s="1">
        <v>303</v>
      </c>
      <c r="DC227" s="1">
        <v>448</v>
      </c>
      <c r="DD227" s="1">
        <v>12</v>
      </c>
      <c r="DE227" s="1">
        <v>4</v>
      </c>
      <c r="DF227" s="1">
        <v>3</v>
      </c>
      <c r="DI227" s="1">
        <v>55</v>
      </c>
      <c r="DJ227" s="1">
        <v>1</v>
      </c>
      <c r="DK227" s="1">
        <v>0</v>
      </c>
      <c r="DL227" s="1">
        <v>93</v>
      </c>
      <c r="DM227" s="1">
        <v>65</v>
      </c>
      <c r="DN227" s="1">
        <v>66</v>
      </c>
      <c r="DQ227" s="1">
        <v>0</v>
      </c>
      <c r="DR227" s="1">
        <v>208</v>
      </c>
      <c r="DS227" s="1">
        <v>28</v>
      </c>
      <c r="DU227" s="1">
        <v>535</v>
      </c>
      <c r="DX227" s="1">
        <v>133</v>
      </c>
      <c r="DZ227" s="1">
        <v>286</v>
      </c>
      <c r="EA227" s="1">
        <v>419</v>
      </c>
      <c r="EB227" s="1">
        <v>0</v>
      </c>
      <c r="EC227" s="1">
        <v>8</v>
      </c>
      <c r="ED227" s="1">
        <v>2</v>
      </c>
      <c r="EE227" s="1">
        <v>30</v>
      </c>
      <c r="EF227" s="1">
        <v>181</v>
      </c>
      <c r="EG227" s="1">
        <v>62</v>
      </c>
      <c r="EH227" s="1">
        <v>8</v>
      </c>
      <c r="EI227" s="1">
        <v>150</v>
      </c>
      <c r="EJ227" s="1">
        <v>191</v>
      </c>
      <c r="EK227" s="1">
        <v>236</v>
      </c>
      <c r="EL227" s="1">
        <v>10</v>
      </c>
      <c r="EM227" s="1">
        <v>878</v>
      </c>
      <c r="EN227" s="1">
        <v>190</v>
      </c>
      <c r="EO227" s="1">
        <v>558</v>
      </c>
      <c r="EP227" s="1">
        <v>748</v>
      </c>
      <c r="EQ227" s="1">
        <v>0</v>
      </c>
      <c r="ER227" s="1">
        <v>0</v>
      </c>
      <c r="ES227" s="1">
        <v>7</v>
      </c>
      <c r="ET227" s="1">
        <v>30</v>
      </c>
      <c r="EU227" s="1">
        <v>0</v>
      </c>
      <c r="EV227" s="1">
        <v>97</v>
      </c>
      <c r="EW227" s="1">
        <v>35</v>
      </c>
      <c r="EX227" s="1">
        <v>1</v>
      </c>
      <c r="EY227" s="1">
        <v>2</v>
      </c>
      <c r="EZ227" s="1">
        <v>8</v>
      </c>
      <c r="FA227" s="1">
        <v>0</v>
      </c>
      <c r="FB227" s="1">
        <v>0</v>
      </c>
      <c r="FC227" s="1">
        <v>0</v>
      </c>
      <c r="FD227" s="1">
        <v>0</v>
      </c>
      <c r="FE227" s="1">
        <v>0</v>
      </c>
      <c r="FF227" s="1">
        <v>0</v>
      </c>
      <c r="FG227" s="1">
        <v>1</v>
      </c>
      <c r="FH227" s="1">
        <v>9</v>
      </c>
      <c r="FI227" s="1">
        <v>0</v>
      </c>
      <c r="FJ227" s="1">
        <v>43</v>
      </c>
      <c r="FK227" s="1">
        <v>24</v>
      </c>
      <c r="FL227" s="1">
        <v>0</v>
      </c>
      <c r="FM227" s="1">
        <v>162</v>
      </c>
      <c r="FN227" s="1">
        <v>7</v>
      </c>
      <c r="FO227" s="1">
        <v>3</v>
      </c>
      <c r="FP227" s="1">
        <v>171</v>
      </c>
      <c r="FQ227" s="1">
        <v>2</v>
      </c>
      <c r="FR227" s="1">
        <f>SUM(Tableau17[[#This Row],[2019-T1-ALEXANDRE Audric]:[2019-T1-MARIE Florie]])</f>
        <v>602</v>
      </c>
      <c r="FS227" s="1">
        <v>45</v>
      </c>
      <c r="FT227" s="1">
        <v>313</v>
      </c>
      <c r="FU227" s="1">
        <v>0</v>
      </c>
      <c r="FV227" s="1">
        <v>284</v>
      </c>
      <c r="FW227" s="1">
        <v>0</v>
      </c>
      <c r="FX227" s="1">
        <v>642</v>
      </c>
      <c r="FY227" s="1">
        <v>0</v>
      </c>
      <c r="FZ227" s="1">
        <v>361</v>
      </c>
      <c r="GA227" s="1">
        <v>0</v>
      </c>
      <c r="GB227" s="1">
        <v>345</v>
      </c>
      <c r="GC227" s="1">
        <v>0</v>
      </c>
      <c r="GD227" s="1">
        <v>706</v>
      </c>
      <c r="GE227" s="1">
        <v>99</v>
      </c>
      <c r="GF227" s="1">
        <v>231</v>
      </c>
      <c r="GG227" s="1">
        <v>24</v>
      </c>
      <c r="GH227" s="1">
        <v>263</v>
      </c>
      <c r="GI227" s="1">
        <v>0</v>
      </c>
      <c r="GJ227" s="1">
        <v>617</v>
      </c>
      <c r="GK227" s="1">
        <v>125</v>
      </c>
      <c r="GL227" s="1">
        <v>283</v>
      </c>
      <c r="GM227" s="1">
        <v>0</v>
      </c>
      <c r="GN227" s="1">
        <v>265</v>
      </c>
      <c r="GO227" s="1">
        <v>0</v>
      </c>
      <c r="GP227" s="1">
        <v>673</v>
      </c>
      <c r="GQ227" s="1">
        <v>141</v>
      </c>
      <c r="GR227" s="1">
        <v>139</v>
      </c>
      <c r="GS227" s="1">
        <v>15</v>
      </c>
      <c r="GT227" s="1">
        <v>185</v>
      </c>
      <c r="GU227" s="1">
        <v>0</v>
      </c>
      <c r="GV227" s="1">
        <v>480</v>
      </c>
      <c r="GW227" s="1">
        <v>145</v>
      </c>
      <c r="GX227" s="1">
        <v>303</v>
      </c>
      <c r="GY227" s="1">
        <v>0</v>
      </c>
      <c r="GZ227" s="1">
        <v>0</v>
      </c>
      <c r="HA227" s="1">
        <v>0</v>
      </c>
      <c r="HB227" s="1">
        <v>448</v>
      </c>
      <c r="HC227" s="1">
        <v>190</v>
      </c>
      <c r="HD227" s="1">
        <v>181</v>
      </c>
      <c r="HE227" s="1">
        <v>236</v>
      </c>
      <c r="HF227" s="1">
        <v>263</v>
      </c>
      <c r="HG227" s="1">
        <v>8</v>
      </c>
      <c r="HH227" s="1">
        <v>878</v>
      </c>
      <c r="HI227" s="1">
        <v>190</v>
      </c>
      <c r="HJ227" s="1">
        <v>0</v>
      </c>
      <c r="HK227" s="1">
        <v>558</v>
      </c>
      <c r="HL227" s="1">
        <v>0</v>
      </c>
      <c r="HM227" s="1">
        <v>0</v>
      </c>
      <c r="HN227" s="1">
        <v>748</v>
      </c>
      <c r="HO227" s="1">
        <v>116</v>
      </c>
      <c r="HP227" s="1">
        <v>42</v>
      </c>
      <c r="HQ227" s="1">
        <v>171</v>
      </c>
      <c r="HR227" s="1">
        <v>267</v>
      </c>
      <c r="HS227" s="1">
        <v>19</v>
      </c>
      <c r="HT227" s="1">
        <v>615</v>
      </c>
      <c r="HU227" s="1">
        <v>59</v>
      </c>
      <c r="HV227" s="1">
        <v>112</v>
      </c>
      <c r="HW227" s="1">
        <v>43</v>
      </c>
      <c r="HX227" s="1">
        <v>263</v>
      </c>
      <c r="HY227" s="1">
        <v>0</v>
      </c>
      <c r="HZ227" s="1">
        <v>477</v>
      </c>
      <c r="IA227" s="1">
        <v>69</v>
      </c>
      <c r="IB227" s="1">
        <v>66</v>
      </c>
      <c r="IC227" s="1">
        <v>208</v>
      </c>
      <c r="ID227" s="1">
        <v>188</v>
      </c>
      <c r="IE227" s="1">
        <v>4</v>
      </c>
      <c r="IF227" s="1">
        <v>535</v>
      </c>
      <c r="IG227" s="1">
        <v>0</v>
      </c>
      <c r="IH227" s="1">
        <v>133</v>
      </c>
      <c r="II227" s="1">
        <v>286</v>
      </c>
      <c r="IJ227" s="1">
        <v>0</v>
      </c>
      <c r="IK227" s="1">
        <v>0</v>
      </c>
      <c r="IL227" s="1">
        <v>419</v>
      </c>
      <c r="IM227" s="26">
        <f>IFERROR(Tableau17[[#This Row],[LDIV]]/Tableau17[[#This Row],[Total général]],"")</f>
        <v>0</v>
      </c>
      <c r="IN227" s="26">
        <f>IFERROR(Tableau17[[#This Row],[LDVC]]/Tableau17[[#This Row],[Total général]],"")</f>
        <v>0</v>
      </c>
      <c r="IO227" s="26">
        <f>IFERROR(Tableau17[[#This Row],[LDVD]]/Tableau17[[#This Row],[Total général]],"")</f>
        <v>5.8700209643605873E-2</v>
      </c>
      <c r="IP227" s="26">
        <f>IFERROR(Tableau17[[#This Row],[LDVG]]/Tableau17[[#This Row],[Total général]],"")</f>
        <v>2.7253668763102725E-2</v>
      </c>
      <c r="IQ227" s="26">
        <f>IFERROR(Tableau17[[#This Row],[LEXD]]/Tableau17[[#This Row],[Total général]],"")</f>
        <v>4.1928721174004195E-3</v>
      </c>
      <c r="IR227" s="26">
        <f>IFERROR(Tableau17[[#This Row],[LEXG]]/Tableau17[[#This Row],[Total général]],"")</f>
        <v>0</v>
      </c>
      <c r="IS227" s="26">
        <f>IFERROR(Tableau17[[#This Row],[LLR]]/Tableau17[[#This Row],[Total général]],"")</f>
        <v>0.1761006289308176</v>
      </c>
      <c r="IT227" s="26">
        <f>IFERROR(Tableau17[[#This Row],[LREM]]/Tableau17[[#This Row],[Total général]],"")</f>
        <v>9.0146750524109018E-2</v>
      </c>
      <c r="IU227" s="26">
        <f>IFERROR(Tableau17[[#This Row],[LRN]]/Tableau17[[#This Row],[Total général]],"")</f>
        <v>0.11949685534591195</v>
      </c>
      <c r="IV227" s="26">
        <f>IFERROR(Tableau17[[#This Row],[LUG]]/Tableau17[[#This Row],[Total général]],"")</f>
        <v>0.40461215932914046</v>
      </c>
      <c r="IW227" s="26">
        <f>IFERROR(Tableau17[[#This Row],[LVEC]]/Tableau17[[#This Row],[Total général]],"")</f>
        <v>0.11949685534591195</v>
      </c>
      <c r="IX227" s="26">
        <f>IFERROR(Tableau17[[#This Row],[2008-T1-LCMD]]/Tableau17[[#This Row],[2008-T1-TOTAL]],"")</f>
        <v>7.1651090342679122E-2</v>
      </c>
      <c r="IY227" s="26">
        <f>IFERROR(Tableau17[[#This Row],[2008-T1-LDVD]]/Tableau17[[#This Row],[2008-T1-TOTAL]],"")</f>
        <v>1.557632398753894E-3</v>
      </c>
      <c r="IZ227" s="26">
        <f>IFERROR(Tableau17[[#This Row],[2008-T1-LEXD]]/Tableau17[[#This Row],[2008-T1-TOTAL]],"")</f>
        <v>0</v>
      </c>
      <c r="JA227" s="26">
        <f>IFERROR(Tableau17[[#This Row],[2008-T1-LEXG]]/Tableau17[[#This Row],[2008-T1-TOTAL]],"")</f>
        <v>6.2305295950155763E-2</v>
      </c>
      <c r="JB227" s="26">
        <f>IFERROR(Tableau17[[#This Row],[2008-T1-LFN]]/Tableau17[[#This Row],[2008-T1-TOTAL]],"")</f>
        <v>7.0093457943925228E-2</v>
      </c>
      <c r="JC227" s="26">
        <f>IFERROR(Tableau17[[#This Row],[2008-T1-LMAJ]]/Tableau17[[#This Row],[2008-T1-TOTAL]],"")</f>
        <v>0.41433021806853582</v>
      </c>
      <c r="JD227" s="26">
        <f>IFERROR(Tableau17[[#This Row],[2008-T1-LUG]]/Tableau17[[#This Row],[2008-T1-TOTAL]],"")</f>
        <v>0.38006230529595014</v>
      </c>
      <c r="JE227" s="26">
        <f>IFERROR(Tableau17[[#This Row],[2008-T2-LFN]]/Tableau17[[#This Row],[2008-T2-TOTAL]],"")</f>
        <v>0</v>
      </c>
      <c r="JF227" s="26">
        <f>IFERROR(Tableau17[[#This Row],[2008-T2-LGC]]/Tableau17[[#This Row],[2008-T2-TOTAL]],"")</f>
        <v>0.48866855524079322</v>
      </c>
      <c r="JG227" s="26">
        <f>IFERROR(Tableau17[[#This Row],[2008-T2-LMAJ]]/Tableau17[[#This Row],[2008-T2-TOTAL]],"")</f>
        <v>0.51133144475920678</v>
      </c>
      <c r="JH227" s="26">
        <f>IFERROR(Tableau17[[#This Row],[2008-T2-LUG]]/Tableau17[[#This Row],[2008-T2-TOTAL]],"")</f>
        <v>0</v>
      </c>
      <c r="JI227" s="26">
        <f>IFERROR(Tableau17[[#This Row],[2014-T1-LDIV]]/Tableau17[[#This Row],[2014-T1-TOTAL]],"")</f>
        <v>3.8897893030794169E-2</v>
      </c>
      <c r="JJ227" s="26">
        <f>IFERROR(Tableau17[[#This Row],[2014-T1-LDVD]]/Tableau17[[#This Row],[2014-T1-TOTAL]],"")</f>
        <v>0</v>
      </c>
      <c r="JK227" s="26">
        <f>IFERROR(Tableau17[[#This Row],[2014-T1-LDVG]]/Tableau17[[#This Row],[2014-T1-TOTAL]],"")</f>
        <v>9.7244732576985418E-2</v>
      </c>
      <c r="JL227" s="26">
        <f>IFERROR(Tableau17[[#This Row],[2014-T1-LEXG]]/Tableau17[[#This Row],[2014-T1-TOTAL]],"")</f>
        <v>4.8622366288492711E-3</v>
      </c>
      <c r="JM227" s="26">
        <f>IFERROR(Tableau17[[#This Row],[2014-T1-LFG]]/Tableau17[[#This Row],[2014-T1-TOTAL]],"")</f>
        <v>5.9967585089141004E-2</v>
      </c>
      <c r="JN227" s="26">
        <f>IFERROR(Tableau17[[#This Row],[2014-T1-LFN]]/Tableau17[[#This Row],[2014-T1-TOTAL]],"")</f>
        <v>0.16045380875202594</v>
      </c>
      <c r="JO227" s="26">
        <f>IFERROR(Tableau17[[#This Row],[2014-T1-LUD]]/Tableau17[[#This Row],[2014-T1-TOTAL]],"")</f>
        <v>0.37439222042139386</v>
      </c>
      <c r="JP227" s="26">
        <f>IFERROR(Tableau17[[#This Row],[2014-T1-LUG]]/Tableau17[[#This Row],[2014-T1-TOTAL]],"")</f>
        <v>0.26418152350081037</v>
      </c>
      <c r="JQ227" s="26">
        <f>IFERROR(Tableau17[[#This Row],[2014-T2-LFN]]/Tableau17[[#This Row],[2014-T2-TOTAL]],"")</f>
        <v>0.18573551263001487</v>
      </c>
      <c r="JR227" s="26">
        <f>IFERROR(Tableau17[[#This Row],[2014-T2-LUD]]/Tableau17[[#This Row],[2014-T2-TOTAL]],"")</f>
        <v>0.42050520059435365</v>
      </c>
      <c r="JS227" s="26">
        <f>IFERROR(Tableau17[[#This Row],[2014-T2-LUG]]/Tableau17[[#This Row],[2014-T2-TOTAL]],"")</f>
        <v>0.39375928677563149</v>
      </c>
      <c r="JT227" s="26">
        <f>IFERROR(Tableau17[[#This Row],[2015-T1-BC-DIV]]/Tableau17[[#This Row],[2015-T1-TOTAL]],"")</f>
        <v>0</v>
      </c>
      <c r="JU227" s="26">
        <f>IFERROR(Tableau17[[#This Row],[2015-T1-BC-DLF]]/Tableau17[[#This Row],[2015-T1-TOTAL]],"")</f>
        <v>1.4583333333333334E-2</v>
      </c>
      <c r="JV227" s="26">
        <f>IFERROR(Tableau17[[#This Row],[2015-T1-BC-DVD]]/Tableau17[[#This Row],[2015-T1-TOTAL]],"")</f>
        <v>1.6666666666666666E-2</v>
      </c>
      <c r="JW227" s="26">
        <f>IFERROR(Tableau17[[#This Row],[2015-T1-BC-DVG]]/Tableau17[[#This Row],[2015-T1-TOTAL]],"")</f>
        <v>0</v>
      </c>
      <c r="JX227" s="26">
        <f>IFERROR(Tableau17[[#This Row],[2015-T1-BC-FG]]/Tableau17[[#This Row],[2015-T1-TOTAL]],"")</f>
        <v>0.1125</v>
      </c>
      <c r="JY227" s="26">
        <f>IFERROR(Tableau17[[#This Row],[2015-T1-BC-FN]]/Tableau17[[#This Row],[2015-T1-TOTAL]],"")</f>
        <v>0.27916666666666667</v>
      </c>
      <c r="JZ227" s="26">
        <f>IFERROR(Tableau17[[#This Row],[2015-T1-BC-MDM]]/Tableau17[[#This Row],[2015-T1-TOTAL]],"")</f>
        <v>3.125E-2</v>
      </c>
      <c r="KA227" s="26">
        <f>IFERROR(Tableau17[[#This Row],[2015-T1-BC-RDG]]/Tableau17[[#This Row],[2015-T1-TOTAL]],"")</f>
        <v>0</v>
      </c>
      <c r="KB227" s="26">
        <f>IFERROR(Tableau17[[#This Row],[2015-T1-BC-SOC]]/Tableau17[[#This Row],[2015-T1-TOTAL]],"")</f>
        <v>0</v>
      </c>
      <c r="KC227" s="26">
        <f>IFERROR(Tableau17[[#This Row],[2015-T1-BC-UD]]/Tableau17[[#This Row],[2015-T1-TOTAL]],"")</f>
        <v>0.27291666666666664</v>
      </c>
      <c r="KD227" s="26">
        <f>IFERROR(Tableau17[[#This Row],[2015-T1-BC-UG]]/Tableau17[[#This Row],[2015-T1-TOTAL]],"")</f>
        <v>0.27291666666666664</v>
      </c>
      <c r="KE227" s="26">
        <f>IFERROR(Tableau17[[#This Row],[2015-T1-BC-VEC]]/Tableau17[[#This Row],[2015-T1-TOTAL]],"")</f>
        <v>0</v>
      </c>
      <c r="KF227" s="26">
        <f>IFERROR(Tableau17[[#This Row],[2015-T2-BC-DVG]]/Tableau17[[#This Row],[2015-T2-TOTAL]],"")</f>
        <v>0</v>
      </c>
      <c r="KG227" s="26">
        <f>IFERROR(Tableau17[[#This Row],[2015-T2-BC-FN]]/Tableau17[[#This Row],[2015-T2-TOTAL]],"")</f>
        <v>0.3236607142857143</v>
      </c>
      <c r="KH227" s="26">
        <f>IFERROR(Tableau17[[#This Row],[2015-T2-BC-SOC]]/Tableau17[[#This Row],[2015-T2-TOTAL]],"")</f>
        <v>0</v>
      </c>
      <c r="KI227" s="26">
        <f>IFERROR(Tableau17[[#This Row],[2015-T2-BC-UD]]/Tableau17[[#This Row],[2015-T2-TOTAL]],"")</f>
        <v>0.6763392857142857</v>
      </c>
      <c r="KJ227" s="26">
        <f>IFERROR(Tableau17[[#This Row],[2015-T2-BC-UG]]/Tableau17[[#This Row],[2015-T2-TOTAL]],"")</f>
        <v>0</v>
      </c>
      <c r="KK227" s="26">
        <f>IFERROR(Tableau17[[#This Row],[2017 (L)-T1-COM]]/Tableau17[[#This Row],[2017 (L)-T1-TOTAL]],"")</f>
        <v>2.2429906542056073E-2</v>
      </c>
      <c r="KL227" s="26">
        <f>IFERROR(Tableau17[[#This Row],[2017 (L)-T1-DIV]]/Tableau17[[#This Row],[2017 (L)-T1-TOTAL]],"")</f>
        <v>7.4766355140186919E-3</v>
      </c>
      <c r="KM227" s="26">
        <f>IFERROR(Tableau17[[#This Row],[2017 (L)-T1-DLF]]/Tableau17[[#This Row],[2017 (L)-T1-TOTAL]],"")</f>
        <v>5.6074766355140183E-3</v>
      </c>
      <c r="KN227" s="26">
        <f>IFERROR(Tableau17[[#This Row],[2017 (L)-T1-DVD]]/Tableau17[[#This Row],[2017 (L)-T1-TOTAL]],"")</f>
        <v>0</v>
      </c>
      <c r="KO227" s="26">
        <f>IFERROR(Tableau17[[#This Row],[2017 (L)-T1-DVG]]/Tableau17[[#This Row],[2017 (L)-T1-TOTAL]],"")</f>
        <v>0</v>
      </c>
      <c r="KP227" s="26">
        <f>IFERROR(Tableau17[[#This Row],[2017 (L)-T1-ECO]]/Tableau17[[#This Row],[2017 (L)-T1-TOTAL]],"")</f>
        <v>0.10280373831775701</v>
      </c>
      <c r="KQ227" s="26">
        <f>IFERROR(Tableau17[[#This Row],[2017 (L)-T1-EXD]]/Tableau17[[#This Row],[2017 (L)-T1-TOTAL]],"")</f>
        <v>1.869158878504673E-3</v>
      </c>
      <c r="KR227" s="26">
        <f>IFERROR(Tableau17[[#This Row],[2017 (L)-T1-EXG]]/Tableau17[[#This Row],[2017 (L)-T1-TOTAL]],"")</f>
        <v>0</v>
      </c>
      <c r="KS227" s="26">
        <f>IFERROR(Tableau17[[#This Row],[2017 (L)-T1-FI]]/Tableau17[[#This Row],[2017 (L)-T1-TOTAL]],"")</f>
        <v>0.17383177570093458</v>
      </c>
      <c r="KT227" s="26">
        <f>IFERROR(Tableau17[[#This Row],[2017 (L)-T1-FN]]/Tableau17[[#This Row],[2017 (L)-T1-TOTAL]],"")</f>
        <v>0.12149532710280374</v>
      </c>
      <c r="KU227" s="26">
        <f>IFERROR(Tableau17[[#This Row],[2017 (L)-T1-LR]]/Tableau17[[#This Row],[2017 (L)-T1-TOTAL]],"")</f>
        <v>0.12336448598130841</v>
      </c>
      <c r="KV227" s="26">
        <f>IFERROR(Tableau17[[#This Row],[2017 (L)-T1-MDM]]/Tableau17[[#This Row],[2017 (L)-T1-TOTAL]],"")</f>
        <v>0</v>
      </c>
      <c r="KW227" s="26">
        <f>IFERROR(Tableau17[[#This Row],[2017 (L)-T1-RDG]]/Tableau17[[#This Row],[2017 (L)-T1-TOTAL]],"")</f>
        <v>0</v>
      </c>
      <c r="KX227" s="26">
        <f>IFERROR(Tableau17[[#This Row],[2017 (L)-T1-REG]]/Tableau17[[#This Row],[2017 (L)-T1-TOTAL]],"")</f>
        <v>0</v>
      </c>
      <c r="KY227" s="26">
        <f>IFERROR(Tableau17[[#This Row],[2017 (L)-T1-REM]]/Tableau17[[#This Row],[2017 (L)-T1-TOTAL]],"")</f>
        <v>0.38878504672897196</v>
      </c>
      <c r="KZ227" s="26">
        <f>IFERROR(Tableau17[[#This Row],[2017 (L)-T1-SOC]]/Tableau17[[#This Row],[2017 (L)-T1-TOTAL]],"")</f>
        <v>5.2336448598130844E-2</v>
      </c>
      <c r="LA227" s="26">
        <f>IFERROR(Tableau17[[#This Row],[2017 (L)-T1-UDI]]/Tableau17[[#This Row],[2017 (L)-T1-TOTAL]],"")</f>
        <v>0</v>
      </c>
      <c r="LB227" s="26">
        <f>IFERROR(Tableau17[[#This Row],[2017 (L)-T2-FI]]/Tableau17[[#This Row],[2017 (L)-T2-TOTAL]],"")</f>
        <v>0</v>
      </c>
      <c r="LC227" s="26">
        <f>IFERROR(Tableau17[[#This Row],[2017 (L)-T2-FN]]/Tableau17[[#This Row],[2017 (L)-T2-TOTAL]],"")</f>
        <v>0</v>
      </c>
      <c r="LD227" s="26">
        <f>IFERROR(Tableau17[[#This Row],[2017 (L)-T2-LR]]/Tableau17[[#This Row],[2017 (L)-T2-TOTAL]],"")</f>
        <v>0.31742243436754175</v>
      </c>
      <c r="LE227" s="26">
        <f>IFERROR(Tableau17[[#This Row],[2017 (L)-T2-MDM]]/Tableau17[[#This Row],[2017 (L)-T2-TOTAL]],"")</f>
        <v>0</v>
      </c>
      <c r="LF227" s="26">
        <f>IFERROR(Tableau17[[#This Row],[2017 (L)-T2-REM]]/Tableau17[[#This Row],[2017 (L)-T2-TOTAL]],"")</f>
        <v>0.68257756563245819</v>
      </c>
      <c r="LG227" s="26">
        <f>IFERROR(Tableau17[[#This Row],[2017-T1-ARTHAUD Nathalie]]/Tableau17[[#This Row],[2017-T1-TOTAL]],"")</f>
        <v>0</v>
      </c>
      <c r="LH227" s="26">
        <f>IFERROR(Tableau17[[#This Row],[2017-T1-ASSELINEAU Fran]]/Tableau17[[#This Row],[2017-T1-TOTAL]],"")</f>
        <v>9.1116173120728925E-3</v>
      </c>
      <c r="LI227" s="26">
        <f>IFERROR(Tableau17[[#This Row],[2017-T1-CHEMINADE Jacques]]/Tableau17[[#This Row],[2017-T1-TOTAL]],"")</f>
        <v>2.2779043280182231E-3</v>
      </c>
      <c r="LJ227" s="26">
        <f>IFERROR(Tableau17[[#This Row],[2017-T1-DUPONT-AIGNAN Nicolas]]/Tableau17[[#This Row],[2017-T1-TOTAL]],"")</f>
        <v>3.4168564920273349E-2</v>
      </c>
      <c r="LK227" s="26">
        <f>IFERROR(Tableau17[[#This Row],[2017-T1-FILLON Fran]]/Tableau17[[#This Row],[2017-T1-TOTAL]],"")</f>
        <v>0.20615034168564919</v>
      </c>
      <c r="LL227" s="26">
        <f>IFERROR(Tableau17[[#This Row],[2017-T1-HAMON Beno]]/Tableau17[[#This Row],[2017-T1-TOTAL]],"")</f>
        <v>7.0615034168564919E-2</v>
      </c>
      <c r="LM227" s="26">
        <f>IFERROR(Tableau17[[#This Row],[2017-T1-LASSALLE Jean]]/Tableau17[[#This Row],[2017-T1-TOTAL]],"")</f>
        <v>9.1116173120728925E-3</v>
      </c>
      <c r="LN227" s="26">
        <f>IFERROR(Tableau17[[#This Row],[2017-T1-LE PEN Marine]]/Tableau17[[#This Row],[2017-T1-TOTAL]],"")</f>
        <v>0.17084282460136674</v>
      </c>
      <c r="LO227" s="26">
        <f>IFERROR(Tableau17[[#This Row],[2017-T1-M Jean-Luc]]/Tableau17[[#This Row],[2017-T1-TOTAL]],"")</f>
        <v>0.21753986332574032</v>
      </c>
      <c r="LP227" s="26">
        <f>IFERROR(Tableau17[[#This Row],[2017-T1-MACRON Emmanuel]]/Tableau17[[#This Row],[2017-T1-TOTAL]],"")</f>
        <v>0.26879271070615035</v>
      </c>
      <c r="LQ227" s="26">
        <f>IFERROR(Tableau17[[#This Row],[2017-T1-POUTOU Philippe]]/Tableau17[[#This Row],[2017-T1-TOTAL]],"")</f>
        <v>1.1389521640091117E-2</v>
      </c>
      <c r="LR227" s="26">
        <f>IFERROR(Tableau17[[#This Row],[2017-T2-LE PEN Marine]]/Tableau17[[#This Row],[2017-T2-TOTAL]],"")</f>
        <v>0.25401069518716579</v>
      </c>
      <c r="LS227" s="26">
        <f>IFERROR(Tableau17[[#This Row],[2017-T2-MACRON Emmanuel]]/Tableau17[[#This Row],[2017-T2-TOTAL]],"")</f>
        <v>0.74598930481283421</v>
      </c>
      <c r="LT227" s="26">
        <f>IFERROR(Tableau17[[#This Row],[2019-T1-ALEXANDRE Audric]]/Tableau17[[#This Row],[2019-T1-TOTAL]],"")</f>
        <v>0</v>
      </c>
      <c r="LU227" s="26">
        <f>IFERROR(Tableau17[[#This Row],[2019-T1-ARTHAUD Nathalie]]/Tableau17[[#This Row],[2019-T1-TOTAL]],"")</f>
        <v>0</v>
      </c>
      <c r="LV227" s="26">
        <f>IFERROR(Tableau17[[#This Row],[2019-T1-ASSELINEAU François]]/Tableau17[[#This Row],[2019-T1-TOTAL]],"")</f>
        <v>1.1627906976744186E-2</v>
      </c>
      <c r="LW227" s="26">
        <f>IFERROR(Tableau17[[#This Row],[2019-T1-AUBRY Manon]]/Tableau17[[#This Row],[2019-T1-TOTAL]],"")</f>
        <v>4.9833887043189369E-2</v>
      </c>
      <c r="LX227" s="26">
        <f>IFERROR(Tableau17[[#This Row],[2019-T1-AZERGUI Nagib]]/Tableau17[[#This Row],[2019-T1-TOTAL]],"")</f>
        <v>0</v>
      </c>
      <c r="LY227" s="26">
        <f>IFERROR(Tableau17[[#This Row],[2019-T1-BARDELLA Jordan]]/Tableau17[[#This Row],[2019-T1-TOTAL]],"")</f>
        <v>0.16112956810631229</v>
      </c>
      <c r="LZ227" s="26">
        <f>IFERROR(Tableau17[[#This Row],[2019-T1-BELLAMY François-Xavier]]/Tableau17[[#This Row],[2019-T1-TOTAL]],"")</f>
        <v>5.8139534883720929E-2</v>
      </c>
      <c r="MA227" s="26">
        <f>IFERROR(Tableau17[[#This Row],[2019-T1-BIDOU Olivier]]/Tableau17[[#This Row],[2019-T1-TOTAL]],"")</f>
        <v>1.6611295681063123E-3</v>
      </c>
      <c r="MB227" s="26">
        <f>IFERROR(Tableau17[[#This Row],[2019-T1-BOURG Dominique]]/Tableau17[[#This Row],[2019-T1-TOTAL]],"")</f>
        <v>3.3222591362126247E-3</v>
      </c>
      <c r="MC227" s="26">
        <f>IFERROR(Tableau17[[#This Row],[2019-T1-BROSSAT Ian]]/Tableau17[[#This Row],[2019-T1-TOTAL]],"")</f>
        <v>1.3289036544850499E-2</v>
      </c>
      <c r="MD227" s="26">
        <f>IFERROR(Tableau17[[#This Row],[2019-T1-CAILLAUD Sophie]]/Tableau17[[#This Row],[2019-T1-TOTAL]],"")</f>
        <v>0</v>
      </c>
      <c r="ME227" s="26">
        <f>IFERROR(Tableau17[[#This Row],[2019-T1-CAMUS Renaud]]/Tableau17[[#This Row],[2019-T1-TOTAL]],"")</f>
        <v>0</v>
      </c>
      <c r="MF227" s="26">
        <f>IFERROR(Tableau17[[#This Row],[2019-T1-CHALENÇON Christophe]]/Tableau17[[#This Row],[2019-T1-TOTAL]],"")</f>
        <v>0</v>
      </c>
      <c r="MG227" s="26">
        <f>IFERROR(Tableau17[[#This Row],[2019-T1-CORBET Cathy Denise Ginette]]/Tableau17[[#This Row],[2019-T1-TOTAL]],"")</f>
        <v>0</v>
      </c>
      <c r="MH227" s="26">
        <f>IFERROR(Tableau17[[#This Row],[2019-T1-DE PREVOISIN Robert]]/Tableau17[[#This Row],[2019-T1-TOTAL]],"")</f>
        <v>0</v>
      </c>
      <c r="MI227" s="26">
        <f>IFERROR(Tableau17[[#This Row],[2019-T1-DELFEL Thérèse]]/Tableau17[[#This Row],[2019-T1-TOTAL]],"")</f>
        <v>0</v>
      </c>
      <c r="MJ227" s="26">
        <f>IFERROR(Tableau17[[#This Row],[2019-T1-DIEUMEGARD Pierre]]/Tableau17[[#This Row],[2019-T1-TOTAL]],"")</f>
        <v>1.6611295681063123E-3</v>
      </c>
      <c r="MK227" s="26">
        <f>IFERROR(Tableau17[[#This Row],[2019-T1-DUPONT-AIGNAN Nicolas]]/Tableau17[[#This Row],[2019-T1-TOTAL]],"")</f>
        <v>1.4950166112956811E-2</v>
      </c>
      <c r="ML227" s="26">
        <f>IFERROR(Tableau17[[#This Row],[2019-T1-GERNIGON Yves]]/Tableau17[[#This Row],[2019-T1-TOTAL]],"")</f>
        <v>0</v>
      </c>
      <c r="MM227" s="26">
        <f>IFERROR(Tableau17[[#This Row],[2019-T1-GLUCKSMANN Raphaël]]/Tableau17[[#This Row],[2019-T1-TOTAL]],"")</f>
        <v>7.1428571428571425E-2</v>
      </c>
      <c r="MN227" s="26">
        <f>IFERROR(Tableau17[[#This Row],[2019-T1-HAMON Benoît]]/Tableau17[[#This Row],[2019-T1-TOTAL]],"")</f>
        <v>3.9867109634551492E-2</v>
      </c>
      <c r="MO227" s="26">
        <f>IFERROR(Tableau17[[#This Row],[2019-T1-HELGEN Gilles]]/Tableau17[[#This Row],[2019-T1-TOTAL]],"")</f>
        <v>0</v>
      </c>
      <c r="MP227" s="26">
        <f>IFERROR(Tableau17[[#This Row],[2019-T1-JADOT Yannick]]/Tableau17[[#This Row],[2019-T1-TOTAL]],"")</f>
        <v>0.26910299003322258</v>
      </c>
      <c r="MQ227" s="26">
        <f>IFERROR(Tableau17[[#This Row],[2019-T1-LAGARDE Jean-Christophe]]/Tableau17[[#This Row],[2019-T1-TOTAL]],"")</f>
        <v>1.1627906976744186E-2</v>
      </c>
      <c r="MR227" s="26">
        <f>IFERROR(Tableau17[[#This Row],[2019-T1-LALANNE Francis]]/Tableau17[[#This Row],[2019-T1-TOTAL]],"")</f>
        <v>4.9833887043189366E-3</v>
      </c>
      <c r="MS227" s="26">
        <f>IFERROR(Tableau17[[#This Row],[2019-T1-LOISEAU Nathalie]]/Tableau17[[#This Row],[2019-T1-TOTAL]],"")</f>
        <v>0.28405315614617938</v>
      </c>
      <c r="MT227" s="26">
        <f>IFERROR(Tableau17[[#This Row],[2019-T1-MARIE Florie]]/Tableau17[[#This Row],[2019-T1-TOTAL]],"")</f>
        <v>3.3222591362126247E-3</v>
      </c>
      <c r="MU227" s="26">
        <f>IFERROR(Tableau17[[#This Row],[2008-T1-MACROEXTRDROITE]]/Tableau17[[#This Row],[2008-T1-MACROTOTALE]],"")</f>
        <v>7.0093457943925228E-2</v>
      </c>
      <c r="MV227" s="26">
        <f>IFERROR(Tableau17[[#This Row],[2008-T1-MACRODROITE]]/Tableau17[[#This Row],[2008-T1-MACROTOTALE]],"")</f>
        <v>0.48753894080996885</v>
      </c>
      <c r="MW227" s="26">
        <f>IFERROR(Tableau17[[#This Row],[2008-T1-MACROCENTRE]]/Tableau17[[#This Row],[2008-T1-MACROTOTALE]],"")</f>
        <v>0</v>
      </c>
      <c r="MX227" s="26">
        <f>IFERROR(Tableau17[[#This Row],[2008-T1-MACROGAUCHE]]/Tableau17[[#This Row],[2008-T1-MACROTOTALE]],"")</f>
        <v>0.44236760124610591</v>
      </c>
      <c r="MY227" s="26">
        <f>IFERROR(Tableau17[[#This Row],[2008-T1-MACROAUTRE]]/Tableau17[[#This Row],[2008-T1-MACROTOTALE]],"")</f>
        <v>0</v>
      </c>
      <c r="MZ227" s="26">
        <f>IFERROR(Tableau17[[#This Row],[2008-T2-MACROEXTRDROITE]]/Tableau17[[#This Row],[2008-T2-MACROTOTALE]],"")</f>
        <v>0</v>
      </c>
      <c r="NA227" s="26">
        <f>IFERROR(Tableau17[[#This Row],[2008-T2-MACRODROITE]]/Tableau17[[#This Row],[2008-T2-MACROTOTALE]],"")</f>
        <v>0.51133144475920678</v>
      </c>
      <c r="NB227" s="26">
        <f>IFERROR(Tableau17[[#This Row],[2008-T2-MACROCENTRE]]/Tableau17[[#This Row],[2008-T2-MACROTOTALE]],"")</f>
        <v>0</v>
      </c>
      <c r="NC227" s="26">
        <f>IFERROR(Tableau17[[#This Row],[2008-T2-MACROGAUCHE]]/Tableau17[[#This Row],[2008-T2-MACROTOTALE]],"")</f>
        <v>0.48866855524079322</v>
      </c>
      <c r="ND227" s="26">
        <f>IFERROR(Tableau17[[#This Row],[2008-T2-MACROAUTRE]]/Tableau17[[#This Row],[2008-T2-MACROTOTALE]],"")</f>
        <v>0</v>
      </c>
      <c r="NE227" s="26">
        <f>IFERROR(Tableau17[[#This Row],[2014-T1-MACROEXTRDROITE]]/Tableau17[[#This Row],[2014-T1-MACROTOTALE]],"")</f>
        <v>0.16045380875202594</v>
      </c>
      <c r="NF227" s="26">
        <f>IFERROR(Tableau17[[#This Row],[2014-T1-MACRODROITE]]/Tableau17[[#This Row],[2014-T1-MACROTOTALE]],"")</f>
        <v>0.37439222042139386</v>
      </c>
      <c r="NG227" s="26">
        <f>IFERROR(Tableau17[[#This Row],[2014-T1-MACROCENTRE]]/Tableau17[[#This Row],[2014-T1-MACROTOTALE]],"")</f>
        <v>3.8897893030794169E-2</v>
      </c>
      <c r="NH227" s="26">
        <f>IFERROR(Tableau17[[#This Row],[2014-T1-MACROGAUCHE]]/Tableau17[[#This Row],[2014-T1-MACROTOTALE]],"")</f>
        <v>0.42625607779578606</v>
      </c>
      <c r="NI227" s="26">
        <f>IFERROR(Tableau17[[#This Row],[2014-T1-MACROAUTRE]]/Tableau17[[#This Row],[2014-T1-MACROTOTALE]],"")</f>
        <v>0</v>
      </c>
      <c r="NJ227" s="26">
        <f>IFERROR(Tableau17[[#This Row],[2014-T2-MACROEXTRDROITE]]/Tableau17[[#This Row],[2014-T2-MACROTOTALE]],"")</f>
        <v>0.18573551263001487</v>
      </c>
      <c r="NK227" s="26">
        <f>IFERROR(Tableau17[[#This Row],[2014-T2-MACRODROITE]]/Tableau17[[#This Row],[2014-T2-MACROTOTALE]],"")</f>
        <v>0.42050520059435365</v>
      </c>
      <c r="NL227" s="26">
        <f>IFERROR(Tableau17[[#This Row],[2014-T2-MACROCENTRE]]/Tableau17[[#This Row],[2014-T2-MACROTOTALE]],"")</f>
        <v>0</v>
      </c>
      <c r="NM227" s="26">
        <f>IFERROR(Tableau17[[#This Row],[2014-T2-MACROGAUCHE]]/Tableau17[[#This Row],[2014-T2-MACROTOTALE]],"")</f>
        <v>0.39375928677563149</v>
      </c>
      <c r="NN227" s="26">
        <f>IFERROR(Tableau17[[#This Row],[2014-T2-MACROAUTRE]]/Tableau17[[#This Row],[2014-T2-MACROTOTALE]],"")</f>
        <v>0</v>
      </c>
      <c r="NO227" s="26">
        <f>IFERROR( Tableau17[[#This Row],[2015-T1-MACROEXTRDROITE]]/Tableau17[[#This Row],[2015-T1-MACROTOTALE]],"")</f>
        <v>0.29375000000000001</v>
      </c>
      <c r="NP227" s="26">
        <f>IFERROR(Tableau17[[#This Row],[2015-T1-MACRODROITE]]/Tableau17[[#This Row],[2015-T1-MACROTOTALE]],"")</f>
        <v>0.28958333333333336</v>
      </c>
      <c r="NQ227" s="26">
        <f>IFERROR(Tableau17[[#This Row],[2015-T1-MACROCENTRE]]/Tableau17[[#This Row],[2015-T1-MACROTOTALE]],"")</f>
        <v>3.125E-2</v>
      </c>
      <c r="NR227" s="26">
        <f>IFERROR(Tableau17[[#This Row],[2015-T1-MACROGAUCHE]]/Tableau17[[#This Row],[2015-T1-MACROTOTALE]],"")</f>
        <v>0.38541666666666669</v>
      </c>
      <c r="NS227" s="26">
        <f>IFERROR(Tableau17[[#This Row],[2015-T1-MACROAUTRE]]/Tableau17[[#This Row],[2015-T1-MACROTOTALE]],"")</f>
        <v>0</v>
      </c>
      <c r="NT227" s="26">
        <f>IFERROR(Tableau17[[#This Row],[2015-T2-MACROEXTRDROITE]]/Tableau17[[#This Row],[2015-T2-MACROTOTALE]],"")</f>
        <v>0.3236607142857143</v>
      </c>
      <c r="NU227" s="26">
        <f>IFERROR(Tableau17[[#This Row],[2015-T2-MACRODROITE]]/Tableau17[[#This Row],[2015-T2-MACROTOTALE]],"")</f>
        <v>0.6763392857142857</v>
      </c>
      <c r="NV227" s="26">
        <f>IFERROR(Tableau17[[#This Row],[2015-T2-MACROCENTRE]]/Tableau17[[#This Row],[2015-T2-MACROTOTALE]],"")</f>
        <v>0</v>
      </c>
      <c r="NW227" s="26">
        <f>IFERROR(Tableau17[[#This Row],[2015-T2-MACROGAUCHE]]/Tableau17[[#This Row],[2015-T2-MACROTOTALE]],"")</f>
        <v>0</v>
      </c>
      <c r="NX227" s="26">
        <f>IFERROR(Tableau17[[#This Row],[2015-T2-MACROAUTRE]]/Tableau17[[#This Row],[2015-T2-MACROTOTALE]],"")</f>
        <v>0</v>
      </c>
      <c r="NY227" s="26">
        <f>IFERROR(Tableau17[[#This Row],[2017-T1-MACROEXTRDROITE]]/Tableau17[[#This Row],[2017-T1-MACROTOTALE]],"")</f>
        <v>0.21640091116173121</v>
      </c>
      <c r="NZ227" s="26">
        <f>IFERROR(Tableau17[[#This Row],[2017-T1-MACRODROITE]]/Tableau17[[#This Row],[2017-T1-MACROTOTALE]],"")</f>
        <v>0.20615034168564919</v>
      </c>
      <c r="OA227" s="26">
        <f>IFERROR(Tableau17[[#This Row],[2017-T1-MACROCENTRE]]/Tableau17[[#This Row],[2017-T1-MACROTOTALE]],"")</f>
        <v>0.26879271070615035</v>
      </c>
      <c r="OB227" s="26">
        <f>IFERROR(Tableau17[[#This Row],[2017-T1-MACROGAUCHE]]/Tableau17[[#This Row],[2017-T1-MACROTOTALE]],"")</f>
        <v>0.29954441913439633</v>
      </c>
      <c r="OC227" s="26">
        <f>IFERROR(Tableau17[[#This Row],[2017-T1-MACROAUTRE]]/Tableau17[[#This Row],[2017-T1-MACROTOTALE]],"")</f>
        <v>9.1116173120728925E-3</v>
      </c>
      <c r="OD227" s="26">
        <f>IFERROR(Tableau17[[#This Row],[2017-T2-MACROEXTRDROITE]]/Tableau17[[#This Row],[2017-T2-MACROTOTALE]],"")</f>
        <v>0.25401069518716579</v>
      </c>
      <c r="OE227" s="26">
        <f>IFERROR(Tableau17[[#This Row],[2017-T2-MACRODROITE]]/Tableau17[[#This Row],[2017-T2-MACROTOTALE]],"")</f>
        <v>0</v>
      </c>
      <c r="OF227" s="26">
        <f>IFERROR(Tableau17[[#This Row],[2017-T2-MACROCENTRE]]/Tableau17[[#This Row],[2017-T2-MACROTOTALE]],"")</f>
        <v>0.74598930481283421</v>
      </c>
      <c r="OG227" s="26">
        <f>IFERROR(Tableau17[[#This Row],[2017-T2-MACROGAUCHE]]/Tableau17[[#This Row],[2017-T2-MACROTOTALE]],"")</f>
        <v>0</v>
      </c>
      <c r="OH227" s="26">
        <f>IFERROR(Tableau17[[#This Row],[2017-T2-MACROAUTRE]]/Tableau17[[#This Row],[2017-T2-MACROTOTALE]],"")</f>
        <v>0</v>
      </c>
      <c r="OI227" s="26">
        <f>IFERROR(Tableau17[[#This Row],[2019-T1-MACROEXTRDROITE]]/Tableau17[[#This Row],[2019-T1-MACROTOTALE]],"")</f>
        <v>0.1886178861788618</v>
      </c>
      <c r="OJ227" s="26">
        <f>IFERROR(Tableau17[[#This Row],[2019-T1-MACRODROITE]]/Tableau17[[#This Row],[2019-T1-MACROTOTALE]],"")</f>
        <v>6.8292682926829273E-2</v>
      </c>
      <c r="OK227" s="26">
        <f>IFERROR(Tableau17[[#This Row],[2019-T1-MACROCENTRE]]/Tableau17[[#This Row],[2019-T1-MACROTOTALE]],"")</f>
        <v>0.2780487804878049</v>
      </c>
      <c r="OL227" s="26">
        <f>IFERROR(Tableau17[[#This Row],[2019-T1-MACROGAUCHE]]/Tableau17[[#This Row],[2019-T1-MACROTOTALE]],"")</f>
        <v>0.43414634146341463</v>
      </c>
      <c r="OM227" s="26">
        <f>IFERROR(Tableau17[[#This Row],[2019-T1-MACROAUTRE]]/Tableau17[[#This Row],[2019-T1-MACROTOTALE]],"")</f>
        <v>3.0894308943089432E-2</v>
      </c>
      <c r="ON227" s="26">
        <f>IFERROR(Tableau17[[#This Row],[2020-T1-MACROEXTRDROITE]]/Tableau17[[#This Row],[2020-T1-MACROTOTALE]],"")</f>
        <v>0.12368972746331237</v>
      </c>
      <c r="OO227" s="26">
        <f>IFERROR(Tableau17[[#This Row],[2020-T1-MACRODROITE]]/Tableau17[[#This Row],[2020-T1-MACROTOTALE]],"")</f>
        <v>0.23480083857442349</v>
      </c>
      <c r="OP227" s="26">
        <f>IFERROR(Tableau17[[#This Row],[2020-T1-MACROCENTRE]]/Tableau17[[#This Row],[2020-T1-MACROTOTALE]],"")</f>
        <v>9.0146750524109018E-2</v>
      </c>
      <c r="OQ227" s="26">
        <f>IFERROR(Tableau17[[#This Row],[2020-T1-MACROGAUCHE]]/Tableau17[[#This Row],[2020-T1-MACROTOTALE]],"")</f>
        <v>0.55136268343815509</v>
      </c>
      <c r="OR227" s="26">
        <f>IFERROR(Tableau17[[#This Row],[2020-T1-MACROAUTRE]]/Tableau17[[#This Row],[2020-T1-MACROTOTALE]],"")</f>
        <v>0</v>
      </c>
      <c r="OS227" s="26">
        <f>IFERROR(Tableau17[[#This Row],[2017 (L)-T1-MACROEXTRDROITE]]/Tableau17[[#This Row],[2017 (L)-T1-MACROTOTALE]],"")</f>
        <v>0.12897196261682242</v>
      </c>
      <c r="OT227" s="26">
        <f>IFERROR(Tableau17[[#This Row],[2017 (L)-T1-MACRODROITE]]/Tableau17[[#This Row],[2017 (L)-T1-MACROTOTALE]],"")</f>
        <v>0.12336448598130841</v>
      </c>
      <c r="OU227" s="26">
        <f>IFERROR(Tableau17[[#This Row],[2017 (L)-T1-MACROCENTRE]]/Tableau17[[#This Row],[2017 (L)-T1-MACROTOTALE]],"")</f>
        <v>0.38878504672897196</v>
      </c>
      <c r="OV227" s="26">
        <f>IFERROR(Tableau17[[#This Row],[2017 (L)-T1-MACROGAUCHE]]/Tableau17[[#This Row],[2017 (L)-T1-MACROTOTALE]],"")</f>
        <v>0.3514018691588785</v>
      </c>
      <c r="OW227" s="26">
        <f>IFERROR(Tableau17[[#This Row],[2017 (L)-T1-MACROAUTRE]]/Tableau17[[#This Row],[2017 (L)-T1-MACROTOTALE]],"")</f>
        <v>7.4766355140186919E-3</v>
      </c>
      <c r="OX227" s="26">
        <f>IFERROR(Tableau17[[#This Row],[2017 (L)-T2-MACROEXTRDROITE]]/Tableau17[[#This Row],[2017 (L)-T2-MACROTOTALE]],"")</f>
        <v>0</v>
      </c>
      <c r="OY227" s="26">
        <f>IFERROR(Tableau17[[#This Row],[2017 (L)-T2-MACRODROITE]]/Tableau17[[#This Row],[2017 (L)-T2-MACROTOTALE]],"")</f>
        <v>0.31742243436754175</v>
      </c>
      <c r="OZ227" s="26">
        <f>IFERROR(Tableau17[[#This Row],[2017 (L)-T2-MACROCENTRE]]/Tableau17[[#This Row],[2017 (L)-T2-MACROTOTALE]],"")</f>
        <v>0.68257756563245819</v>
      </c>
      <c r="PA227" s="26">
        <f>IFERROR(Tableau17[[#This Row],[2017 (L)-T2-MACROGAUCHE]]/Tableau17[[#This Row],[2017 (L)-T2-MACROTOTALE]],"")</f>
        <v>0</v>
      </c>
      <c r="PB227" s="26">
        <f>IFERROR(Tableau17[[#This Row],[2017 (L)-T2-MACROAUTRE]]/Tableau17[[#This Row],[2017 (L)-T2-MACROTOTALE]],"")</f>
        <v>0</v>
      </c>
      <c r="PC227" s="26">
        <f>IFERROR(Tableau17[[#This Row],[2008_T1_PROCUS]]/Tableau17[[#This Row],[2008_T1_INSCRITS]],0)</f>
        <v>1.5274034141958671E-2</v>
      </c>
      <c r="PD227" s="26">
        <f>IFERROR(Tableau17[[#This Row],[2008_T2_PROCUS]]/Tableau17[[#This Row],[2008_T2_INSCRITS]],0)</f>
        <v>2.1582733812949641E-2</v>
      </c>
      <c r="PE227" s="26">
        <f>Tableau17[[#This Row],[2014_T1_PROCUS]]/Tableau17[[#This Row],[2014_T1_INSCRITS]]</f>
        <v>1.027077497665733E-2</v>
      </c>
      <c r="PF227" s="26">
        <f>IFERROR(Tableau17[[#This Row],[2014_T2_PROCUS]]/Tableau17[[#This Row],[2014_T2_INSCRITS]],0)</f>
        <v>1.1204481792717087E-2</v>
      </c>
    </row>
    <row r="228" spans="1:422" hidden="1" x14ac:dyDescent="0.2">
      <c r="A228" s="1">
        <v>8</v>
      </c>
      <c r="B228" s="1" t="s">
        <v>528</v>
      </c>
      <c r="C228" s="1" t="s">
        <v>550</v>
      </c>
      <c r="D228" s="1" t="s">
        <v>550</v>
      </c>
      <c r="E228" s="1">
        <v>1606</v>
      </c>
      <c r="F228" s="1">
        <v>5.3342000000000001</v>
      </c>
      <c r="G228" s="1">
        <v>43.358798999999998</v>
      </c>
      <c r="H228" s="3">
        <v>824</v>
      </c>
      <c r="I228" s="3">
        <v>138</v>
      </c>
      <c r="L228" s="1">
        <v>11</v>
      </c>
      <c r="M228" s="1">
        <v>46</v>
      </c>
      <c r="O228" s="1">
        <v>3</v>
      </c>
      <c r="P228" s="1">
        <v>20</v>
      </c>
      <c r="Q228" s="1">
        <v>14</v>
      </c>
      <c r="R228" s="1">
        <v>59</v>
      </c>
      <c r="S228" s="1">
        <v>76</v>
      </c>
      <c r="T228" s="1">
        <v>13</v>
      </c>
      <c r="U228" s="1">
        <v>242</v>
      </c>
      <c r="V228" s="1">
        <v>784</v>
      </c>
      <c r="W228" s="1">
        <v>371</v>
      </c>
      <c r="X228" s="1">
        <v>8</v>
      </c>
      <c r="Y228" s="2">
        <v>0.47321428999999998</v>
      </c>
      <c r="Z228" s="1">
        <v>784</v>
      </c>
      <c r="AA228" s="1">
        <v>425</v>
      </c>
      <c r="AB228" s="1">
        <v>4</v>
      </c>
      <c r="AC228" s="2">
        <v>0.54209183999999999</v>
      </c>
      <c r="AD228" s="1">
        <v>824</v>
      </c>
      <c r="AE228" s="1">
        <v>251</v>
      </c>
      <c r="AF228" s="2">
        <v>0.30461165000000001</v>
      </c>
      <c r="AG228" s="1">
        <f t="shared" si="3"/>
        <v>138</v>
      </c>
      <c r="AH228" s="1">
        <v>758</v>
      </c>
      <c r="AI228" s="1">
        <v>393</v>
      </c>
      <c r="AJ228" s="1">
        <v>1</v>
      </c>
      <c r="AK228" s="2">
        <v>0.51846966000000005</v>
      </c>
      <c r="AN228" s="1">
        <v>0</v>
      </c>
      <c r="AP228" s="1">
        <v>778</v>
      </c>
      <c r="AQ228" s="1">
        <v>324</v>
      </c>
      <c r="AR228" s="2">
        <v>0.41645243999999998</v>
      </c>
      <c r="AS228" s="1">
        <v>778</v>
      </c>
      <c r="AT228" s="1">
        <v>414</v>
      </c>
      <c r="AU228" s="2">
        <v>0.53213368000000005</v>
      </c>
      <c r="AV228" s="1">
        <v>802</v>
      </c>
      <c r="AW228" s="1">
        <v>308</v>
      </c>
      <c r="AX228" s="2">
        <v>0.38403989999999999</v>
      </c>
      <c r="AY228" s="1">
        <v>801</v>
      </c>
      <c r="AZ228" s="1">
        <v>254</v>
      </c>
      <c r="BA228" s="2">
        <v>0.31710361999999997</v>
      </c>
      <c r="BB228" s="1">
        <v>800</v>
      </c>
      <c r="BC228" s="1">
        <v>557</v>
      </c>
      <c r="BD228" s="2">
        <v>0.69625000000000004</v>
      </c>
      <c r="BE228" s="1">
        <v>800</v>
      </c>
      <c r="BF228" s="1">
        <v>521</v>
      </c>
      <c r="BG228" s="2">
        <v>0.65125</v>
      </c>
      <c r="BH228" s="1">
        <v>815</v>
      </c>
      <c r="BI228" s="1">
        <v>297</v>
      </c>
      <c r="BJ228" s="2">
        <v>0.36441718000000001</v>
      </c>
      <c r="BK228" s="1">
        <v>13</v>
      </c>
      <c r="BN228" s="1">
        <v>28</v>
      </c>
      <c r="BO228" s="1">
        <v>63</v>
      </c>
      <c r="BP228" s="1">
        <v>78</v>
      </c>
      <c r="BQ228" s="1">
        <v>192</v>
      </c>
      <c r="BR228" s="1">
        <v>374</v>
      </c>
      <c r="BZ228" s="1">
        <v>21</v>
      </c>
      <c r="CA228" s="1">
        <v>13</v>
      </c>
      <c r="CB228" s="1">
        <v>43</v>
      </c>
      <c r="CC228" s="1">
        <v>95</v>
      </c>
      <c r="CD228" s="1">
        <v>73</v>
      </c>
      <c r="CE228" s="1">
        <v>115</v>
      </c>
      <c r="CF228" s="1">
        <v>360</v>
      </c>
      <c r="CG228" s="1">
        <v>153</v>
      </c>
      <c r="CH228" s="1">
        <v>90</v>
      </c>
      <c r="CI228" s="1">
        <v>171</v>
      </c>
      <c r="CJ228" s="1">
        <v>414</v>
      </c>
      <c r="CL228" s="1">
        <v>5</v>
      </c>
      <c r="CN228" s="1">
        <v>101</v>
      </c>
      <c r="CP228" s="1">
        <v>115</v>
      </c>
      <c r="CS228" s="1">
        <v>60</v>
      </c>
      <c r="CT228" s="1">
        <v>28</v>
      </c>
      <c r="CW228" s="1">
        <v>309</v>
      </c>
      <c r="CY228" s="1">
        <v>174</v>
      </c>
      <c r="CZ228" s="1">
        <v>234</v>
      </c>
      <c r="DC228" s="1">
        <v>408</v>
      </c>
      <c r="DD228" s="1">
        <v>43</v>
      </c>
      <c r="DE228" s="1">
        <v>0</v>
      </c>
      <c r="DF228" s="1">
        <v>1</v>
      </c>
      <c r="DH228" s="1">
        <v>3</v>
      </c>
      <c r="DI228" s="1">
        <v>20</v>
      </c>
      <c r="DK228" s="1">
        <v>3</v>
      </c>
      <c r="DL228" s="1">
        <v>36</v>
      </c>
      <c r="DM228" s="1">
        <v>65</v>
      </c>
      <c r="DR228" s="1">
        <v>52</v>
      </c>
      <c r="DS228" s="1">
        <v>63</v>
      </c>
      <c r="DT228" s="1">
        <v>17</v>
      </c>
      <c r="DU228" s="1">
        <v>303</v>
      </c>
      <c r="DW228" s="1">
        <v>101</v>
      </c>
      <c r="DZ228" s="1">
        <v>133</v>
      </c>
      <c r="EA228" s="1">
        <v>234</v>
      </c>
      <c r="EB228" s="1">
        <v>8</v>
      </c>
      <c r="EC228" s="1">
        <v>1</v>
      </c>
      <c r="ED228" s="1">
        <v>0</v>
      </c>
      <c r="EE228" s="1">
        <v>13</v>
      </c>
      <c r="EF228" s="1">
        <v>36</v>
      </c>
      <c r="EG228" s="1">
        <v>28</v>
      </c>
      <c r="EH228" s="1">
        <v>5</v>
      </c>
      <c r="EI228" s="1">
        <v>202</v>
      </c>
      <c r="EJ228" s="1">
        <v>180</v>
      </c>
      <c r="EK228" s="1">
        <v>69</v>
      </c>
      <c r="EL228" s="1">
        <v>7</v>
      </c>
      <c r="EM228" s="1">
        <v>549</v>
      </c>
      <c r="EN228" s="1">
        <v>225</v>
      </c>
      <c r="EO228" s="1">
        <v>252</v>
      </c>
      <c r="EP228" s="1">
        <v>477</v>
      </c>
      <c r="EQ228" s="1">
        <v>0</v>
      </c>
      <c r="ER228" s="1">
        <v>5</v>
      </c>
      <c r="ES228" s="1">
        <v>4</v>
      </c>
      <c r="ET228" s="1">
        <v>49</v>
      </c>
      <c r="EU228" s="1">
        <v>4</v>
      </c>
      <c r="EV228" s="1">
        <v>108</v>
      </c>
      <c r="EW228" s="1">
        <v>9</v>
      </c>
      <c r="EX228" s="1">
        <v>1</v>
      </c>
      <c r="EY228" s="1">
        <v>1</v>
      </c>
      <c r="EZ228" s="1">
        <v>17</v>
      </c>
      <c r="FA228" s="1">
        <v>0</v>
      </c>
      <c r="FB228" s="1">
        <v>0</v>
      </c>
      <c r="FC228" s="1">
        <v>0</v>
      </c>
      <c r="FD228" s="1">
        <v>0</v>
      </c>
      <c r="FE228" s="1">
        <v>0</v>
      </c>
      <c r="FF228" s="1">
        <v>0</v>
      </c>
      <c r="FG228" s="1">
        <v>0</v>
      </c>
      <c r="FH228" s="1">
        <v>2</v>
      </c>
      <c r="FI228" s="1">
        <v>1</v>
      </c>
      <c r="FJ228" s="1">
        <v>5</v>
      </c>
      <c r="FK228" s="1">
        <v>15</v>
      </c>
      <c r="FL228" s="1">
        <v>0</v>
      </c>
      <c r="FM228" s="1">
        <v>38</v>
      </c>
      <c r="FN228" s="1">
        <v>1</v>
      </c>
      <c r="FO228" s="1">
        <v>1</v>
      </c>
      <c r="FP228" s="1">
        <v>23</v>
      </c>
      <c r="FQ228" s="1">
        <v>2</v>
      </c>
      <c r="FR228" s="1">
        <f>SUM(Tableau17[[#This Row],[2019-T1-ALEXANDRE Audric]:[2019-T1-MARIE Florie]])</f>
        <v>286</v>
      </c>
      <c r="FS228" s="1">
        <v>63</v>
      </c>
      <c r="FT228" s="1">
        <v>91</v>
      </c>
      <c r="FU228" s="1">
        <v>0</v>
      </c>
      <c r="FV228" s="1">
        <v>220</v>
      </c>
      <c r="FW228" s="1">
        <v>0</v>
      </c>
      <c r="FX228" s="1">
        <v>374</v>
      </c>
      <c r="GD228" s="1">
        <v>0</v>
      </c>
      <c r="GE228" s="1">
        <v>95</v>
      </c>
      <c r="GF228" s="1">
        <v>73</v>
      </c>
      <c r="GG228" s="1">
        <v>0</v>
      </c>
      <c r="GH228" s="1">
        <v>192</v>
      </c>
      <c r="GI228" s="1">
        <v>0</v>
      </c>
      <c r="GJ228" s="1">
        <v>360</v>
      </c>
      <c r="GK228" s="1">
        <v>153</v>
      </c>
      <c r="GL228" s="1">
        <v>90</v>
      </c>
      <c r="GM228" s="1">
        <v>0</v>
      </c>
      <c r="GN228" s="1">
        <v>171</v>
      </c>
      <c r="GO228" s="1">
        <v>0</v>
      </c>
      <c r="GP228" s="1">
        <v>414</v>
      </c>
      <c r="GQ228" s="1">
        <v>120</v>
      </c>
      <c r="GR228" s="1">
        <v>28</v>
      </c>
      <c r="GS228" s="1">
        <v>0</v>
      </c>
      <c r="GT228" s="1">
        <v>161</v>
      </c>
      <c r="GU228" s="1">
        <v>0</v>
      </c>
      <c r="GV228" s="1">
        <v>309</v>
      </c>
      <c r="GW228" s="1">
        <v>174</v>
      </c>
      <c r="GX228" s="1">
        <v>0</v>
      </c>
      <c r="GY228" s="1">
        <v>0</v>
      </c>
      <c r="GZ228" s="1">
        <v>234</v>
      </c>
      <c r="HA228" s="1">
        <v>0</v>
      </c>
      <c r="HB228" s="1">
        <v>408</v>
      </c>
      <c r="HC228" s="1">
        <v>216</v>
      </c>
      <c r="HD228" s="1">
        <v>36</v>
      </c>
      <c r="HE228" s="1">
        <v>69</v>
      </c>
      <c r="HF228" s="1">
        <v>223</v>
      </c>
      <c r="HG228" s="1">
        <v>5</v>
      </c>
      <c r="HH228" s="1">
        <v>549</v>
      </c>
      <c r="HI228" s="1">
        <v>225</v>
      </c>
      <c r="HJ228" s="1">
        <v>0</v>
      </c>
      <c r="HK228" s="1">
        <v>252</v>
      </c>
      <c r="HL228" s="1">
        <v>0</v>
      </c>
      <c r="HM228" s="1">
        <v>0</v>
      </c>
      <c r="HN228" s="1">
        <v>477</v>
      </c>
      <c r="HO228" s="1">
        <v>115</v>
      </c>
      <c r="HP228" s="1">
        <v>10</v>
      </c>
      <c r="HQ228" s="1">
        <v>23</v>
      </c>
      <c r="HR228" s="1">
        <v>129</v>
      </c>
      <c r="HS228" s="1">
        <v>13</v>
      </c>
      <c r="HT228" s="1">
        <v>290</v>
      </c>
      <c r="HU228" s="1">
        <v>59</v>
      </c>
      <c r="HV228" s="1">
        <v>31</v>
      </c>
      <c r="HW228" s="1">
        <v>14</v>
      </c>
      <c r="HX228" s="1">
        <v>138</v>
      </c>
      <c r="HY228" s="1">
        <v>0</v>
      </c>
      <c r="HZ228" s="1">
        <v>242</v>
      </c>
      <c r="IA228" s="1">
        <v>66</v>
      </c>
      <c r="IB228" s="1">
        <v>17</v>
      </c>
      <c r="IC228" s="1">
        <v>52</v>
      </c>
      <c r="ID228" s="1">
        <v>168</v>
      </c>
      <c r="IE228" s="1">
        <v>0</v>
      </c>
      <c r="IF228" s="1">
        <v>303</v>
      </c>
      <c r="IG228" s="1">
        <v>101</v>
      </c>
      <c r="IH228" s="1">
        <v>0</v>
      </c>
      <c r="II228" s="1">
        <v>133</v>
      </c>
      <c r="IJ228" s="1">
        <v>0</v>
      </c>
      <c r="IK228" s="1">
        <v>0</v>
      </c>
      <c r="IL228" s="1">
        <v>234</v>
      </c>
      <c r="IM228" s="26">
        <f>IFERROR(Tableau17[[#This Row],[LDIV]]/Tableau17[[#This Row],[Total général]],"")</f>
        <v>0</v>
      </c>
      <c r="IN228" s="26">
        <f>IFERROR(Tableau17[[#This Row],[LDVC]]/Tableau17[[#This Row],[Total général]],"")</f>
        <v>0</v>
      </c>
      <c r="IO228" s="26">
        <f>IFERROR(Tableau17[[#This Row],[LDVD]]/Tableau17[[#This Row],[Total général]],"")</f>
        <v>4.5454545454545456E-2</v>
      </c>
      <c r="IP228" s="26">
        <f>IFERROR(Tableau17[[#This Row],[LDVG]]/Tableau17[[#This Row],[Total général]],"")</f>
        <v>0.19008264462809918</v>
      </c>
      <c r="IQ228" s="26">
        <f>IFERROR(Tableau17[[#This Row],[LEXD]]/Tableau17[[#This Row],[Total général]],"")</f>
        <v>0</v>
      </c>
      <c r="IR228" s="26">
        <f>IFERROR(Tableau17[[#This Row],[LEXG]]/Tableau17[[#This Row],[Total général]],"")</f>
        <v>1.2396694214876033E-2</v>
      </c>
      <c r="IS228" s="26">
        <f>IFERROR(Tableau17[[#This Row],[LLR]]/Tableau17[[#This Row],[Total général]],"")</f>
        <v>8.2644628099173556E-2</v>
      </c>
      <c r="IT228" s="26">
        <f>IFERROR(Tableau17[[#This Row],[LREM]]/Tableau17[[#This Row],[Total général]],"")</f>
        <v>5.7851239669421489E-2</v>
      </c>
      <c r="IU228" s="26">
        <f>IFERROR(Tableau17[[#This Row],[LRN]]/Tableau17[[#This Row],[Total général]],"")</f>
        <v>0.24380165289256198</v>
      </c>
      <c r="IV228" s="26">
        <f>IFERROR(Tableau17[[#This Row],[LUG]]/Tableau17[[#This Row],[Total général]],"")</f>
        <v>0.31404958677685951</v>
      </c>
      <c r="IW228" s="26">
        <f>IFERROR(Tableau17[[#This Row],[LVEC]]/Tableau17[[#This Row],[Total général]],"")</f>
        <v>5.3719008264462811E-2</v>
      </c>
      <c r="IX228" s="26">
        <f>IFERROR(Tableau17[[#This Row],[2008-T1-LCMD]]/Tableau17[[#This Row],[2008-T1-TOTAL]],"")</f>
        <v>3.4759358288770054E-2</v>
      </c>
      <c r="IY228" s="26">
        <f>IFERROR(Tableau17[[#This Row],[2008-T1-LDVD]]/Tableau17[[#This Row],[2008-T1-TOTAL]],"")</f>
        <v>0</v>
      </c>
      <c r="IZ228" s="26">
        <f>IFERROR(Tableau17[[#This Row],[2008-T1-LEXD]]/Tableau17[[#This Row],[2008-T1-TOTAL]],"")</f>
        <v>0</v>
      </c>
      <c r="JA228" s="26">
        <f>IFERROR(Tableau17[[#This Row],[2008-T1-LEXG]]/Tableau17[[#This Row],[2008-T1-TOTAL]],"")</f>
        <v>7.4866310160427801E-2</v>
      </c>
      <c r="JB228" s="26">
        <f>IFERROR(Tableau17[[#This Row],[2008-T1-LFN]]/Tableau17[[#This Row],[2008-T1-TOTAL]],"")</f>
        <v>0.16844919786096257</v>
      </c>
      <c r="JC228" s="26">
        <f>IFERROR(Tableau17[[#This Row],[2008-T1-LMAJ]]/Tableau17[[#This Row],[2008-T1-TOTAL]],"")</f>
        <v>0.20855614973262032</v>
      </c>
      <c r="JD228" s="26">
        <f>IFERROR(Tableau17[[#This Row],[2008-T1-LUG]]/Tableau17[[#This Row],[2008-T1-TOTAL]],"")</f>
        <v>0.5133689839572193</v>
      </c>
      <c r="JE228" s="26" t="str">
        <f>IFERROR(Tableau17[[#This Row],[2008-T2-LFN]]/Tableau17[[#This Row],[2008-T2-TOTAL]],"")</f>
        <v/>
      </c>
      <c r="JF228" s="26" t="str">
        <f>IFERROR(Tableau17[[#This Row],[2008-T2-LGC]]/Tableau17[[#This Row],[2008-T2-TOTAL]],"")</f>
        <v/>
      </c>
      <c r="JG228" s="26" t="str">
        <f>IFERROR(Tableau17[[#This Row],[2008-T2-LMAJ]]/Tableau17[[#This Row],[2008-T2-TOTAL]],"")</f>
        <v/>
      </c>
      <c r="JH228" s="26" t="str">
        <f>IFERROR(Tableau17[[#This Row],[2008-T2-LUG]]/Tableau17[[#This Row],[2008-T2-TOTAL]],"")</f>
        <v/>
      </c>
      <c r="JI228" s="26">
        <f>IFERROR(Tableau17[[#This Row],[2014-T1-LDIV]]/Tableau17[[#This Row],[2014-T1-TOTAL]],"")</f>
        <v>0</v>
      </c>
      <c r="JJ228" s="26">
        <f>IFERROR(Tableau17[[#This Row],[2014-T1-LDVD]]/Tableau17[[#This Row],[2014-T1-TOTAL]],"")</f>
        <v>0</v>
      </c>
      <c r="JK228" s="26">
        <f>IFERROR(Tableau17[[#This Row],[2014-T1-LDVG]]/Tableau17[[#This Row],[2014-T1-TOTAL]],"")</f>
        <v>5.8333333333333334E-2</v>
      </c>
      <c r="JL228" s="26">
        <f>IFERROR(Tableau17[[#This Row],[2014-T1-LEXG]]/Tableau17[[#This Row],[2014-T1-TOTAL]],"")</f>
        <v>3.6111111111111108E-2</v>
      </c>
      <c r="JM228" s="26">
        <f>IFERROR(Tableau17[[#This Row],[2014-T1-LFG]]/Tableau17[[#This Row],[2014-T1-TOTAL]],"")</f>
        <v>0.11944444444444445</v>
      </c>
      <c r="JN228" s="26">
        <f>IFERROR(Tableau17[[#This Row],[2014-T1-LFN]]/Tableau17[[#This Row],[2014-T1-TOTAL]],"")</f>
        <v>0.2638888888888889</v>
      </c>
      <c r="JO228" s="26">
        <f>IFERROR(Tableau17[[#This Row],[2014-T1-LUD]]/Tableau17[[#This Row],[2014-T1-TOTAL]],"")</f>
        <v>0.20277777777777778</v>
      </c>
      <c r="JP228" s="26">
        <f>IFERROR(Tableau17[[#This Row],[2014-T1-LUG]]/Tableau17[[#This Row],[2014-T1-TOTAL]],"")</f>
        <v>0.31944444444444442</v>
      </c>
      <c r="JQ228" s="26">
        <f>IFERROR(Tableau17[[#This Row],[2014-T2-LFN]]/Tableau17[[#This Row],[2014-T2-TOTAL]],"")</f>
        <v>0.36956521739130432</v>
      </c>
      <c r="JR228" s="26">
        <f>IFERROR(Tableau17[[#This Row],[2014-T2-LUD]]/Tableau17[[#This Row],[2014-T2-TOTAL]],"")</f>
        <v>0.21739130434782608</v>
      </c>
      <c r="JS228" s="26">
        <f>IFERROR(Tableau17[[#This Row],[2014-T2-LUG]]/Tableau17[[#This Row],[2014-T2-TOTAL]],"")</f>
        <v>0.41304347826086957</v>
      </c>
      <c r="JT228" s="26">
        <f>IFERROR(Tableau17[[#This Row],[2015-T1-BC-DIV]]/Tableau17[[#This Row],[2015-T1-TOTAL]],"")</f>
        <v>0</v>
      </c>
      <c r="JU228" s="26">
        <f>IFERROR(Tableau17[[#This Row],[2015-T1-BC-DLF]]/Tableau17[[#This Row],[2015-T1-TOTAL]],"")</f>
        <v>1.6181229773462782E-2</v>
      </c>
      <c r="JV228" s="26">
        <f>IFERROR(Tableau17[[#This Row],[2015-T1-BC-DVD]]/Tableau17[[#This Row],[2015-T1-TOTAL]],"")</f>
        <v>0</v>
      </c>
      <c r="JW228" s="26">
        <f>IFERROR(Tableau17[[#This Row],[2015-T1-BC-DVG]]/Tableau17[[#This Row],[2015-T1-TOTAL]],"")</f>
        <v>0.32686084142394822</v>
      </c>
      <c r="JX228" s="26">
        <f>IFERROR(Tableau17[[#This Row],[2015-T1-BC-FG]]/Tableau17[[#This Row],[2015-T1-TOTAL]],"")</f>
        <v>0</v>
      </c>
      <c r="JY228" s="26">
        <f>IFERROR(Tableau17[[#This Row],[2015-T1-BC-FN]]/Tableau17[[#This Row],[2015-T1-TOTAL]],"")</f>
        <v>0.37216828478964403</v>
      </c>
      <c r="JZ228" s="26">
        <f>IFERROR(Tableau17[[#This Row],[2015-T1-BC-MDM]]/Tableau17[[#This Row],[2015-T1-TOTAL]],"")</f>
        <v>0</v>
      </c>
      <c r="KA228" s="26">
        <f>IFERROR(Tableau17[[#This Row],[2015-T1-BC-RDG]]/Tableau17[[#This Row],[2015-T1-TOTAL]],"")</f>
        <v>0</v>
      </c>
      <c r="KB228" s="26">
        <f>IFERROR(Tableau17[[#This Row],[2015-T1-BC-SOC]]/Tableau17[[#This Row],[2015-T1-TOTAL]],"")</f>
        <v>0.1941747572815534</v>
      </c>
      <c r="KC228" s="26">
        <f>IFERROR(Tableau17[[#This Row],[2015-T1-BC-UD]]/Tableau17[[#This Row],[2015-T1-TOTAL]],"")</f>
        <v>9.0614886731391592E-2</v>
      </c>
      <c r="KD228" s="26">
        <f>IFERROR(Tableau17[[#This Row],[2015-T1-BC-UG]]/Tableau17[[#This Row],[2015-T1-TOTAL]],"")</f>
        <v>0</v>
      </c>
      <c r="KE228" s="26">
        <f>IFERROR(Tableau17[[#This Row],[2015-T1-BC-VEC]]/Tableau17[[#This Row],[2015-T1-TOTAL]],"")</f>
        <v>0</v>
      </c>
      <c r="KF228" s="26">
        <f>IFERROR(Tableau17[[#This Row],[2015-T2-BC-DVG]]/Tableau17[[#This Row],[2015-T2-TOTAL]],"")</f>
        <v>0</v>
      </c>
      <c r="KG228" s="26">
        <f>IFERROR(Tableau17[[#This Row],[2015-T2-BC-FN]]/Tableau17[[#This Row],[2015-T2-TOTAL]],"")</f>
        <v>0.4264705882352941</v>
      </c>
      <c r="KH228" s="26">
        <f>IFERROR(Tableau17[[#This Row],[2015-T2-BC-SOC]]/Tableau17[[#This Row],[2015-T2-TOTAL]],"")</f>
        <v>0.57352941176470584</v>
      </c>
      <c r="KI228" s="26">
        <f>IFERROR(Tableau17[[#This Row],[2015-T2-BC-UD]]/Tableau17[[#This Row],[2015-T2-TOTAL]],"")</f>
        <v>0</v>
      </c>
      <c r="KJ228" s="26">
        <f>IFERROR(Tableau17[[#This Row],[2015-T2-BC-UG]]/Tableau17[[#This Row],[2015-T2-TOTAL]],"")</f>
        <v>0</v>
      </c>
      <c r="KK228" s="26">
        <f>IFERROR(Tableau17[[#This Row],[2017 (L)-T1-COM]]/Tableau17[[#This Row],[2017 (L)-T1-TOTAL]],"")</f>
        <v>0.14191419141914191</v>
      </c>
      <c r="KL228" s="26">
        <f>IFERROR(Tableau17[[#This Row],[2017 (L)-T1-DIV]]/Tableau17[[#This Row],[2017 (L)-T1-TOTAL]],"")</f>
        <v>0</v>
      </c>
      <c r="KM228" s="26">
        <f>IFERROR(Tableau17[[#This Row],[2017 (L)-T1-DLF]]/Tableau17[[#This Row],[2017 (L)-T1-TOTAL]],"")</f>
        <v>3.3003300330033004E-3</v>
      </c>
      <c r="KN228" s="26">
        <f>IFERROR(Tableau17[[#This Row],[2017 (L)-T1-DVD]]/Tableau17[[#This Row],[2017 (L)-T1-TOTAL]],"")</f>
        <v>0</v>
      </c>
      <c r="KO228" s="26">
        <f>IFERROR(Tableau17[[#This Row],[2017 (L)-T1-DVG]]/Tableau17[[#This Row],[2017 (L)-T1-TOTAL]],"")</f>
        <v>9.9009900990099011E-3</v>
      </c>
      <c r="KP228" s="26">
        <f>IFERROR(Tableau17[[#This Row],[2017 (L)-T1-ECO]]/Tableau17[[#This Row],[2017 (L)-T1-TOTAL]],"")</f>
        <v>6.6006600660066E-2</v>
      </c>
      <c r="KQ228" s="26">
        <f>IFERROR(Tableau17[[#This Row],[2017 (L)-T1-EXD]]/Tableau17[[#This Row],[2017 (L)-T1-TOTAL]],"")</f>
        <v>0</v>
      </c>
      <c r="KR228" s="26">
        <f>IFERROR(Tableau17[[#This Row],[2017 (L)-T1-EXG]]/Tableau17[[#This Row],[2017 (L)-T1-TOTAL]],"")</f>
        <v>9.9009900990099011E-3</v>
      </c>
      <c r="KS228" s="26">
        <f>IFERROR(Tableau17[[#This Row],[2017 (L)-T1-FI]]/Tableau17[[#This Row],[2017 (L)-T1-TOTAL]],"")</f>
        <v>0.11881188118811881</v>
      </c>
      <c r="KT228" s="26">
        <f>IFERROR(Tableau17[[#This Row],[2017 (L)-T1-FN]]/Tableau17[[#This Row],[2017 (L)-T1-TOTAL]],"")</f>
        <v>0.21452145214521451</v>
      </c>
      <c r="KU228" s="26">
        <f>IFERROR(Tableau17[[#This Row],[2017 (L)-T1-LR]]/Tableau17[[#This Row],[2017 (L)-T1-TOTAL]],"")</f>
        <v>0</v>
      </c>
      <c r="KV228" s="26">
        <f>IFERROR(Tableau17[[#This Row],[2017 (L)-T1-MDM]]/Tableau17[[#This Row],[2017 (L)-T1-TOTAL]],"")</f>
        <v>0</v>
      </c>
      <c r="KW228" s="26">
        <f>IFERROR(Tableau17[[#This Row],[2017 (L)-T1-RDG]]/Tableau17[[#This Row],[2017 (L)-T1-TOTAL]],"")</f>
        <v>0</v>
      </c>
      <c r="KX228" s="26">
        <f>IFERROR(Tableau17[[#This Row],[2017 (L)-T1-REG]]/Tableau17[[#This Row],[2017 (L)-T1-TOTAL]],"")</f>
        <v>0</v>
      </c>
      <c r="KY228" s="26">
        <f>IFERROR(Tableau17[[#This Row],[2017 (L)-T1-REM]]/Tableau17[[#This Row],[2017 (L)-T1-TOTAL]],"")</f>
        <v>0.17161716171617161</v>
      </c>
      <c r="KZ228" s="26">
        <f>IFERROR(Tableau17[[#This Row],[2017 (L)-T1-SOC]]/Tableau17[[#This Row],[2017 (L)-T1-TOTAL]],"")</f>
        <v>0.20792079207920791</v>
      </c>
      <c r="LA228" s="26">
        <f>IFERROR(Tableau17[[#This Row],[2017 (L)-T1-UDI]]/Tableau17[[#This Row],[2017 (L)-T1-TOTAL]],"")</f>
        <v>5.6105610561056105E-2</v>
      </c>
      <c r="LB228" s="26">
        <f>IFERROR(Tableau17[[#This Row],[2017 (L)-T2-FI]]/Tableau17[[#This Row],[2017 (L)-T2-TOTAL]],"")</f>
        <v>0</v>
      </c>
      <c r="LC228" s="26">
        <f>IFERROR(Tableau17[[#This Row],[2017 (L)-T2-FN]]/Tableau17[[#This Row],[2017 (L)-T2-TOTAL]],"")</f>
        <v>0.43162393162393164</v>
      </c>
      <c r="LD228" s="26">
        <f>IFERROR(Tableau17[[#This Row],[2017 (L)-T2-LR]]/Tableau17[[#This Row],[2017 (L)-T2-TOTAL]],"")</f>
        <v>0</v>
      </c>
      <c r="LE228" s="26">
        <f>IFERROR(Tableau17[[#This Row],[2017 (L)-T2-MDM]]/Tableau17[[#This Row],[2017 (L)-T2-TOTAL]],"")</f>
        <v>0</v>
      </c>
      <c r="LF228" s="26">
        <f>IFERROR(Tableau17[[#This Row],[2017 (L)-T2-REM]]/Tableau17[[#This Row],[2017 (L)-T2-TOTAL]],"")</f>
        <v>0.56837606837606836</v>
      </c>
      <c r="LG228" s="26">
        <f>IFERROR(Tableau17[[#This Row],[2017-T1-ARTHAUD Nathalie]]/Tableau17[[#This Row],[2017-T1-TOTAL]],"")</f>
        <v>1.4571948998178506E-2</v>
      </c>
      <c r="LH228" s="26">
        <f>IFERROR(Tableau17[[#This Row],[2017-T1-ASSELINEAU Fran]]/Tableau17[[#This Row],[2017-T1-TOTAL]],"")</f>
        <v>1.8214936247723133E-3</v>
      </c>
      <c r="LI228" s="26">
        <f>IFERROR(Tableau17[[#This Row],[2017-T1-CHEMINADE Jacques]]/Tableau17[[#This Row],[2017-T1-TOTAL]],"")</f>
        <v>0</v>
      </c>
      <c r="LJ228" s="26">
        <f>IFERROR(Tableau17[[#This Row],[2017-T1-DUPONT-AIGNAN Nicolas]]/Tableau17[[#This Row],[2017-T1-TOTAL]],"")</f>
        <v>2.3679417122040074E-2</v>
      </c>
      <c r="LK228" s="26">
        <f>IFERROR(Tableau17[[#This Row],[2017-T1-FILLON Fran]]/Tableau17[[#This Row],[2017-T1-TOTAL]],"")</f>
        <v>6.5573770491803282E-2</v>
      </c>
      <c r="LL228" s="26">
        <f>IFERROR(Tableau17[[#This Row],[2017-T1-HAMON Beno]]/Tableau17[[#This Row],[2017-T1-TOTAL]],"")</f>
        <v>5.1001821493624776E-2</v>
      </c>
      <c r="LM228" s="26">
        <f>IFERROR(Tableau17[[#This Row],[2017-T1-LASSALLE Jean]]/Tableau17[[#This Row],[2017-T1-TOTAL]],"")</f>
        <v>9.1074681238615673E-3</v>
      </c>
      <c r="LN228" s="26">
        <f>IFERROR(Tableau17[[#This Row],[2017-T1-LE PEN Marine]]/Tableau17[[#This Row],[2017-T1-TOTAL]],"")</f>
        <v>0.36794171220400729</v>
      </c>
      <c r="LO228" s="26">
        <f>IFERROR(Tableau17[[#This Row],[2017-T1-M Jean-Luc]]/Tableau17[[#This Row],[2017-T1-TOTAL]],"")</f>
        <v>0.32786885245901637</v>
      </c>
      <c r="LP228" s="26">
        <f>IFERROR(Tableau17[[#This Row],[2017-T1-MACRON Emmanuel]]/Tableau17[[#This Row],[2017-T1-TOTAL]],"")</f>
        <v>0.12568306010928962</v>
      </c>
      <c r="LQ228" s="26">
        <f>IFERROR(Tableau17[[#This Row],[2017-T1-POUTOU Philippe]]/Tableau17[[#This Row],[2017-T1-TOTAL]],"")</f>
        <v>1.2750455373406194E-2</v>
      </c>
      <c r="LR228" s="26">
        <f>IFERROR(Tableau17[[#This Row],[2017-T2-LE PEN Marine]]/Tableau17[[#This Row],[2017-T2-TOTAL]],"")</f>
        <v>0.47169811320754718</v>
      </c>
      <c r="LS228" s="26">
        <f>IFERROR(Tableau17[[#This Row],[2017-T2-MACRON Emmanuel]]/Tableau17[[#This Row],[2017-T2-TOTAL]],"")</f>
        <v>0.52830188679245282</v>
      </c>
      <c r="LT228" s="26">
        <f>IFERROR(Tableau17[[#This Row],[2019-T1-ALEXANDRE Audric]]/Tableau17[[#This Row],[2019-T1-TOTAL]],"")</f>
        <v>0</v>
      </c>
      <c r="LU228" s="26">
        <f>IFERROR(Tableau17[[#This Row],[2019-T1-ARTHAUD Nathalie]]/Tableau17[[#This Row],[2019-T1-TOTAL]],"")</f>
        <v>1.7482517482517484E-2</v>
      </c>
      <c r="LV228" s="26">
        <f>IFERROR(Tableau17[[#This Row],[2019-T1-ASSELINEAU François]]/Tableau17[[#This Row],[2019-T1-TOTAL]],"")</f>
        <v>1.3986013986013986E-2</v>
      </c>
      <c r="LW228" s="26">
        <f>IFERROR(Tableau17[[#This Row],[2019-T1-AUBRY Manon]]/Tableau17[[#This Row],[2019-T1-TOTAL]],"")</f>
        <v>0.17132867132867133</v>
      </c>
      <c r="LX228" s="26">
        <f>IFERROR(Tableau17[[#This Row],[2019-T1-AZERGUI Nagib]]/Tableau17[[#This Row],[2019-T1-TOTAL]],"")</f>
        <v>1.3986013986013986E-2</v>
      </c>
      <c r="LY228" s="26">
        <f>IFERROR(Tableau17[[#This Row],[2019-T1-BARDELLA Jordan]]/Tableau17[[#This Row],[2019-T1-TOTAL]],"")</f>
        <v>0.3776223776223776</v>
      </c>
      <c r="LZ228" s="26">
        <f>IFERROR(Tableau17[[#This Row],[2019-T1-BELLAMY François-Xavier]]/Tableau17[[#This Row],[2019-T1-TOTAL]],"")</f>
        <v>3.1468531468531472E-2</v>
      </c>
      <c r="MA228" s="26">
        <f>IFERROR(Tableau17[[#This Row],[2019-T1-BIDOU Olivier]]/Tableau17[[#This Row],[2019-T1-TOTAL]],"")</f>
        <v>3.4965034965034965E-3</v>
      </c>
      <c r="MB228" s="26">
        <f>IFERROR(Tableau17[[#This Row],[2019-T1-BOURG Dominique]]/Tableau17[[#This Row],[2019-T1-TOTAL]],"")</f>
        <v>3.4965034965034965E-3</v>
      </c>
      <c r="MC228" s="26">
        <f>IFERROR(Tableau17[[#This Row],[2019-T1-BROSSAT Ian]]/Tableau17[[#This Row],[2019-T1-TOTAL]],"")</f>
        <v>5.944055944055944E-2</v>
      </c>
      <c r="MD228" s="26">
        <f>IFERROR(Tableau17[[#This Row],[2019-T1-CAILLAUD Sophie]]/Tableau17[[#This Row],[2019-T1-TOTAL]],"")</f>
        <v>0</v>
      </c>
      <c r="ME228" s="26">
        <f>IFERROR(Tableau17[[#This Row],[2019-T1-CAMUS Renaud]]/Tableau17[[#This Row],[2019-T1-TOTAL]],"")</f>
        <v>0</v>
      </c>
      <c r="MF228" s="26">
        <f>IFERROR(Tableau17[[#This Row],[2019-T1-CHALENÇON Christophe]]/Tableau17[[#This Row],[2019-T1-TOTAL]],"")</f>
        <v>0</v>
      </c>
      <c r="MG228" s="26">
        <f>IFERROR(Tableau17[[#This Row],[2019-T1-CORBET Cathy Denise Ginette]]/Tableau17[[#This Row],[2019-T1-TOTAL]],"")</f>
        <v>0</v>
      </c>
      <c r="MH228" s="26">
        <f>IFERROR(Tableau17[[#This Row],[2019-T1-DE PREVOISIN Robert]]/Tableau17[[#This Row],[2019-T1-TOTAL]],"")</f>
        <v>0</v>
      </c>
      <c r="MI228" s="26">
        <f>IFERROR(Tableau17[[#This Row],[2019-T1-DELFEL Thérèse]]/Tableau17[[#This Row],[2019-T1-TOTAL]],"")</f>
        <v>0</v>
      </c>
      <c r="MJ228" s="26">
        <f>IFERROR(Tableau17[[#This Row],[2019-T1-DIEUMEGARD Pierre]]/Tableau17[[#This Row],[2019-T1-TOTAL]],"")</f>
        <v>0</v>
      </c>
      <c r="MK228" s="26">
        <f>IFERROR(Tableau17[[#This Row],[2019-T1-DUPONT-AIGNAN Nicolas]]/Tableau17[[#This Row],[2019-T1-TOTAL]],"")</f>
        <v>6.993006993006993E-3</v>
      </c>
      <c r="ML228" s="26">
        <f>IFERROR(Tableau17[[#This Row],[2019-T1-GERNIGON Yves]]/Tableau17[[#This Row],[2019-T1-TOTAL]],"")</f>
        <v>3.4965034965034965E-3</v>
      </c>
      <c r="MM228" s="26">
        <f>IFERROR(Tableau17[[#This Row],[2019-T1-GLUCKSMANN Raphaël]]/Tableau17[[#This Row],[2019-T1-TOTAL]],"")</f>
        <v>1.7482517482517484E-2</v>
      </c>
      <c r="MN228" s="26">
        <f>IFERROR(Tableau17[[#This Row],[2019-T1-HAMON Benoît]]/Tableau17[[#This Row],[2019-T1-TOTAL]],"")</f>
        <v>5.2447552447552448E-2</v>
      </c>
      <c r="MO228" s="26">
        <f>IFERROR(Tableau17[[#This Row],[2019-T1-HELGEN Gilles]]/Tableau17[[#This Row],[2019-T1-TOTAL]],"")</f>
        <v>0</v>
      </c>
      <c r="MP228" s="26">
        <f>IFERROR(Tableau17[[#This Row],[2019-T1-JADOT Yannick]]/Tableau17[[#This Row],[2019-T1-TOTAL]],"")</f>
        <v>0.13286713286713286</v>
      </c>
      <c r="MQ228" s="26">
        <f>IFERROR(Tableau17[[#This Row],[2019-T1-LAGARDE Jean-Christophe]]/Tableau17[[#This Row],[2019-T1-TOTAL]],"")</f>
        <v>3.4965034965034965E-3</v>
      </c>
      <c r="MR228" s="26">
        <f>IFERROR(Tableau17[[#This Row],[2019-T1-LALANNE Francis]]/Tableau17[[#This Row],[2019-T1-TOTAL]],"")</f>
        <v>3.4965034965034965E-3</v>
      </c>
      <c r="MS228" s="26">
        <f>IFERROR(Tableau17[[#This Row],[2019-T1-LOISEAU Nathalie]]/Tableau17[[#This Row],[2019-T1-TOTAL]],"")</f>
        <v>8.0419580419580416E-2</v>
      </c>
      <c r="MT228" s="26">
        <f>IFERROR(Tableau17[[#This Row],[2019-T1-MARIE Florie]]/Tableau17[[#This Row],[2019-T1-TOTAL]],"")</f>
        <v>6.993006993006993E-3</v>
      </c>
      <c r="MU228" s="26">
        <f>IFERROR(Tableau17[[#This Row],[2008-T1-MACROEXTRDROITE]]/Tableau17[[#This Row],[2008-T1-MACROTOTALE]],"")</f>
        <v>0.16844919786096257</v>
      </c>
      <c r="MV228" s="26">
        <f>IFERROR(Tableau17[[#This Row],[2008-T1-MACRODROITE]]/Tableau17[[#This Row],[2008-T1-MACROTOTALE]],"")</f>
        <v>0.24331550802139038</v>
      </c>
      <c r="MW228" s="26">
        <f>IFERROR(Tableau17[[#This Row],[2008-T1-MACROCENTRE]]/Tableau17[[#This Row],[2008-T1-MACROTOTALE]],"")</f>
        <v>0</v>
      </c>
      <c r="MX228" s="26">
        <f>IFERROR(Tableau17[[#This Row],[2008-T1-MACROGAUCHE]]/Tableau17[[#This Row],[2008-T1-MACROTOTALE]],"")</f>
        <v>0.58823529411764708</v>
      </c>
      <c r="MY228" s="26">
        <f>IFERROR(Tableau17[[#This Row],[2008-T1-MACROAUTRE]]/Tableau17[[#This Row],[2008-T1-MACROTOTALE]],"")</f>
        <v>0</v>
      </c>
      <c r="MZ228" s="26" t="str">
        <f>IFERROR(Tableau17[[#This Row],[2008-T2-MACROEXTRDROITE]]/Tableau17[[#This Row],[2008-T2-MACROTOTALE]],"")</f>
        <v/>
      </c>
      <c r="NA228" s="26" t="str">
        <f>IFERROR(Tableau17[[#This Row],[2008-T2-MACRODROITE]]/Tableau17[[#This Row],[2008-T2-MACROTOTALE]],"")</f>
        <v/>
      </c>
      <c r="NB228" s="26" t="str">
        <f>IFERROR(Tableau17[[#This Row],[2008-T2-MACROCENTRE]]/Tableau17[[#This Row],[2008-T2-MACROTOTALE]],"")</f>
        <v/>
      </c>
      <c r="NC228" s="26" t="str">
        <f>IFERROR(Tableau17[[#This Row],[2008-T2-MACROGAUCHE]]/Tableau17[[#This Row],[2008-T2-MACROTOTALE]],"")</f>
        <v/>
      </c>
      <c r="ND228" s="26" t="str">
        <f>IFERROR(Tableau17[[#This Row],[2008-T2-MACROAUTRE]]/Tableau17[[#This Row],[2008-T2-MACROTOTALE]],"")</f>
        <v/>
      </c>
      <c r="NE228" s="26">
        <f>IFERROR(Tableau17[[#This Row],[2014-T1-MACROEXTRDROITE]]/Tableau17[[#This Row],[2014-T1-MACROTOTALE]],"")</f>
        <v>0.2638888888888889</v>
      </c>
      <c r="NF228" s="26">
        <f>IFERROR(Tableau17[[#This Row],[2014-T1-MACRODROITE]]/Tableau17[[#This Row],[2014-T1-MACROTOTALE]],"")</f>
        <v>0.20277777777777778</v>
      </c>
      <c r="NG228" s="26">
        <f>IFERROR(Tableau17[[#This Row],[2014-T1-MACROCENTRE]]/Tableau17[[#This Row],[2014-T1-MACROTOTALE]],"")</f>
        <v>0</v>
      </c>
      <c r="NH228" s="26">
        <f>IFERROR(Tableau17[[#This Row],[2014-T1-MACROGAUCHE]]/Tableau17[[#This Row],[2014-T1-MACROTOTALE]],"")</f>
        <v>0.53333333333333333</v>
      </c>
      <c r="NI228" s="26">
        <f>IFERROR(Tableau17[[#This Row],[2014-T1-MACROAUTRE]]/Tableau17[[#This Row],[2014-T1-MACROTOTALE]],"")</f>
        <v>0</v>
      </c>
      <c r="NJ228" s="26">
        <f>IFERROR(Tableau17[[#This Row],[2014-T2-MACROEXTRDROITE]]/Tableau17[[#This Row],[2014-T2-MACROTOTALE]],"")</f>
        <v>0.36956521739130432</v>
      </c>
      <c r="NK228" s="26">
        <f>IFERROR(Tableau17[[#This Row],[2014-T2-MACRODROITE]]/Tableau17[[#This Row],[2014-T2-MACROTOTALE]],"")</f>
        <v>0.21739130434782608</v>
      </c>
      <c r="NL228" s="26">
        <f>IFERROR(Tableau17[[#This Row],[2014-T2-MACROCENTRE]]/Tableau17[[#This Row],[2014-T2-MACROTOTALE]],"")</f>
        <v>0</v>
      </c>
      <c r="NM228" s="26">
        <f>IFERROR(Tableau17[[#This Row],[2014-T2-MACROGAUCHE]]/Tableau17[[#This Row],[2014-T2-MACROTOTALE]],"")</f>
        <v>0.41304347826086957</v>
      </c>
      <c r="NN228" s="26">
        <f>IFERROR(Tableau17[[#This Row],[2014-T2-MACROAUTRE]]/Tableau17[[#This Row],[2014-T2-MACROTOTALE]],"")</f>
        <v>0</v>
      </c>
      <c r="NO228" s="26">
        <f>IFERROR( Tableau17[[#This Row],[2015-T1-MACROEXTRDROITE]]/Tableau17[[#This Row],[2015-T1-MACROTOTALE]],"")</f>
        <v>0.38834951456310679</v>
      </c>
      <c r="NP228" s="26">
        <f>IFERROR(Tableau17[[#This Row],[2015-T1-MACRODROITE]]/Tableau17[[#This Row],[2015-T1-MACROTOTALE]],"")</f>
        <v>9.0614886731391592E-2</v>
      </c>
      <c r="NQ228" s="26">
        <f>IFERROR(Tableau17[[#This Row],[2015-T1-MACROCENTRE]]/Tableau17[[#This Row],[2015-T1-MACROTOTALE]],"")</f>
        <v>0</v>
      </c>
      <c r="NR228" s="26">
        <f>IFERROR(Tableau17[[#This Row],[2015-T1-MACROGAUCHE]]/Tableau17[[#This Row],[2015-T1-MACROTOTALE]],"")</f>
        <v>0.52103559870550165</v>
      </c>
      <c r="NS228" s="26">
        <f>IFERROR(Tableau17[[#This Row],[2015-T1-MACROAUTRE]]/Tableau17[[#This Row],[2015-T1-MACROTOTALE]],"")</f>
        <v>0</v>
      </c>
      <c r="NT228" s="26">
        <f>IFERROR(Tableau17[[#This Row],[2015-T2-MACROEXTRDROITE]]/Tableau17[[#This Row],[2015-T2-MACROTOTALE]],"")</f>
        <v>0.4264705882352941</v>
      </c>
      <c r="NU228" s="26">
        <f>IFERROR(Tableau17[[#This Row],[2015-T2-MACRODROITE]]/Tableau17[[#This Row],[2015-T2-MACROTOTALE]],"")</f>
        <v>0</v>
      </c>
      <c r="NV228" s="26">
        <f>IFERROR(Tableau17[[#This Row],[2015-T2-MACROCENTRE]]/Tableau17[[#This Row],[2015-T2-MACROTOTALE]],"")</f>
        <v>0</v>
      </c>
      <c r="NW228" s="26">
        <f>IFERROR(Tableau17[[#This Row],[2015-T2-MACROGAUCHE]]/Tableau17[[#This Row],[2015-T2-MACROTOTALE]],"")</f>
        <v>0.57352941176470584</v>
      </c>
      <c r="NX228" s="26">
        <f>IFERROR(Tableau17[[#This Row],[2015-T2-MACROAUTRE]]/Tableau17[[#This Row],[2015-T2-MACROTOTALE]],"")</f>
        <v>0</v>
      </c>
      <c r="NY228" s="26">
        <f>IFERROR(Tableau17[[#This Row],[2017-T1-MACROEXTRDROITE]]/Tableau17[[#This Row],[2017-T1-MACROTOTALE]],"")</f>
        <v>0.39344262295081966</v>
      </c>
      <c r="NZ228" s="26">
        <f>IFERROR(Tableau17[[#This Row],[2017-T1-MACRODROITE]]/Tableau17[[#This Row],[2017-T1-MACROTOTALE]],"")</f>
        <v>6.5573770491803282E-2</v>
      </c>
      <c r="OA228" s="26">
        <f>IFERROR(Tableau17[[#This Row],[2017-T1-MACROCENTRE]]/Tableau17[[#This Row],[2017-T1-MACROTOTALE]],"")</f>
        <v>0.12568306010928962</v>
      </c>
      <c r="OB228" s="26">
        <f>IFERROR(Tableau17[[#This Row],[2017-T1-MACROGAUCHE]]/Tableau17[[#This Row],[2017-T1-MACROTOTALE]],"")</f>
        <v>0.40619307832422585</v>
      </c>
      <c r="OC228" s="26">
        <f>IFERROR(Tableau17[[#This Row],[2017-T1-MACROAUTRE]]/Tableau17[[#This Row],[2017-T1-MACROTOTALE]],"")</f>
        <v>9.1074681238615673E-3</v>
      </c>
      <c r="OD228" s="26">
        <f>IFERROR(Tableau17[[#This Row],[2017-T2-MACROEXTRDROITE]]/Tableau17[[#This Row],[2017-T2-MACROTOTALE]],"")</f>
        <v>0.47169811320754718</v>
      </c>
      <c r="OE228" s="26">
        <f>IFERROR(Tableau17[[#This Row],[2017-T2-MACRODROITE]]/Tableau17[[#This Row],[2017-T2-MACROTOTALE]],"")</f>
        <v>0</v>
      </c>
      <c r="OF228" s="26">
        <f>IFERROR(Tableau17[[#This Row],[2017-T2-MACROCENTRE]]/Tableau17[[#This Row],[2017-T2-MACROTOTALE]],"")</f>
        <v>0.52830188679245282</v>
      </c>
      <c r="OG228" s="26">
        <f>IFERROR(Tableau17[[#This Row],[2017-T2-MACROGAUCHE]]/Tableau17[[#This Row],[2017-T2-MACROTOTALE]],"")</f>
        <v>0</v>
      </c>
      <c r="OH228" s="26">
        <f>IFERROR(Tableau17[[#This Row],[2017-T2-MACROAUTRE]]/Tableau17[[#This Row],[2017-T2-MACROTOTALE]],"")</f>
        <v>0</v>
      </c>
      <c r="OI228" s="26">
        <f>IFERROR(Tableau17[[#This Row],[2019-T1-MACROEXTRDROITE]]/Tableau17[[#This Row],[2019-T1-MACROTOTALE]],"")</f>
        <v>0.39655172413793105</v>
      </c>
      <c r="OJ228" s="26">
        <f>IFERROR(Tableau17[[#This Row],[2019-T1-MACRODROITE]]/Tableau17[[#This Row],[2019-T1-MACROTOTALE]],"")</f>
        <v>3.4482758620689655E-2</v>
      </c>
      <c r="OK228" s="26">
        <f>IFERROR(Tableau17[[#This Row],[2019-T1-MACROCENTRE]]/Tableau17[[#This Row],[2019-T1-MACROTOTALE]],"")</f>
        <v>7.9310344827586213E-2</v>
      </c>
      <c r="OL228" s="26">
        <f>IFERROR(Tableau17[[#This Row],[2019-T1-MACROGAUCHE]]/Tableau17[[#This Row],[2019-T1-MACROTOTALE]],"")</f>
        <v>0.44482758620689655</v>
      </c>
      <c r="OM228" s="26">
        <f>IFERROR(Tableau17[[#This Row],[2019-T1-MACROAUTRE]]/Tableau17[[#This Row],[2019-T1-MACROTOTALE]],"")</f>
        <v>4.4827586206896551E-2</v>
      </c>
      <c r="ON228" s="26">
        <f>IFERROR(Tableau17[[#This Row],[2020-T1-MACROEXTRDROITE]]/Tableau17[[#This Row],[2020-T1-MACROTOTALE]],"")</f>
        <v>0.24380165289256198</v>
      </c>
      <c r="OO228" s="26">
        <f>IFERROR(Tableau17[[#This Row],[2020-T1-MACRODROITE]]/Tableau17[[#This Row],[2020-T1-MACROTOTALE]],"")</f>
        <v>0.128099173553719</v>
      </c>
      <c r="OP228" s="26">
        <f>IFERROR(Tableau17[[#This Row],[2020-T1-MACROCENTRE]]/Tableau17[[#This Row],[2020-T1-MACROTOTALE]],"")</f>
        <v>5.7851239669421489E-2</v>
      </c>
      <c r="OQ228" s="26">
        <f>IFERROR(Tableau17[[#This Row],[2020-T1-MACROGAUCHE]]/Tableau17[[#This Row],[2020-T1-MACROTOTALE]],"")</f>
        <v>0.57024793388429751</v>
      </c>
      <c r="OR228" s="26">
        <f>IFERROR(Tableau17[[#This Row],[2020-T1-MACROAUTRE]]/Tableau17[[#This Row],[2020-T1-MACROTOTALE]],"")</f>
        <v>0</v>
      </c>
      <c r="OS228" s="26">
        <f>IFERROR(Tableau17[[#This Row],[2017 (L)-T1-MACROEXTRDROITE]]/Tableau17[[#This Row],[2017 (L)-T1-MACROTOTALE]],"")</f>
        <v>0.21782178217821782</v>
      </c>
      <c r="OT228" s="26">
        <f>IFERROR(Tableau17[[#This Row],[2017 (L)-T1-MACRODROITE]]/Tableau17[[#This Row],[2017 (L)-T1-MACROTOTALE]],"")</f>
        <v>5.6105610561056105E-2</v>
      </c>
      <c r="OU228" s="26">
        <f>IFERROR(Tableau17[[#This Row],[2017 (L)-T1-MACROCENTRE]]/Tableau17[[#This Row],[2017 (L)-T1-MACROTOTALE]],"")</f>
        <v>0.17161716171617161</v>
      </c>
      <c r="OV228" s="26">
        <f>IFERROR(Tableau17[[#This Row],[2017 (L)-T1-MACROGAUCHE]]/Tableau17[[#This Row],[2017 (L)-T1-MACROTOTALE]],"")</f>
        <v>0.5544554455445545</v>
      </c>
      <c r="OW228" s="26">
        <f>IFERROR(Tableau17[[#This Row],[2017 (L)-T1-MACROAUTRE]]/Tableau17[[#This Row],[2017 (L)-T1-MACROTOTALE]],"")</f>
        <v>0</v>
      </c>
      <c r="OX228" s="26">
        <f>IFERROR(Tableau17[[#This Row],[2017 (L)-T2-MACROEXTRDROITE]]/Tableau17[[#This Row],[2017 (L)-T2-MACROTOTALE]],"")</f>
        <v>0.43162393162393164</v>
      </c>
      <c r="OY228" s="26">
        <f>IFERROR(Tableau17[[#This Row],[2017 (L)-T2-MACRODROITE]]/Tableau17[[#This Row],[2017 (L)-T2-MACROTOTALE]],"")</f>
        <v>0</v>
      </c>
      <c r="OZ228" s="26">
        <f>IFERROR(Tableau17[[#This Row],[2017 (L)-T2-MACROCENTRE]]/Tableau17[[#This Row],[2017 (L)-T2-MACROTOTALE]],"")</f>
        <v>0.56837606837606836</v>
      </c>
      <c r="PA228" s="26">
        <f>IFERROR(Tableau17[[#This Row],[2017 (L)-T2-MACROGAUCHE]]/Tableau17[[#This Row],[2017 (L)-T2-MACROTOTALE]],"")</f>
        <v>0</v>
      </c>
      <c r="PB228" s="26">
        <f>IFERROR(Tableau17[[#This Row],[2017 (L)-T2-MACROAUTRE]]/Tableau17[[#This Row],[2017 (L)-T2-MACROTOTALE]],"")</f>
        <v>0</v>
      </c>
      <c r="PC228" s="26">
        <f>IFERROR(Tableau17[[#This Row],[2008_T1_PROCUS]]/Tableau17[[#This Row],[2008_T1_INSCRITS]],0)</f>
        <v>1.3192612137203166E-3</v>
      </c>
      <c r="PD228" s="26">
        <f>IFERROR(Tableau17[[#This Row],[2008_T2_PROCUS]]/Tableau17[[#This Row],[2008_T2_INSCRITS]],0)</f>
        <v>0</v>
      </c>
      <c r="PE228" s="26">
        <f>Tableau17[[#This Row],[2014_T1_PROCUS]]/Tableau17[[#This Row],[2014_T1_INSCRITS]]</f>
        <v>1.020408163265306E-2</v>
      </c>
      <c r="PF228" s="26">
        <f>IFERROR(Tableau17[[#This Row],[2014_T2_PROCUS]]/Tableau17[[#This Row],[2014_T2_INSCRITS]],0)</f>
        <v>5.1020408163265302E-3</v>
      </c>
    </row>
    <row r="229" spans="1:422" x14ac:dyDescent="0.2">
      <c r="A229" s="1">
        <v>3</v>
      </c>
      <c r="B229" s="1" t="s">
        <v>288</v>
      </c>
      <c r="C229" s="1" t="s">
        <v>291</v>
      </c>
      <c r="D229" s="1" t="s">
        <v>292</v>
      </c>
      <c r="E229" s="1">
        <v>409</v>
      </c>
      <c r="H229" s="3"/>
      <c r="I229" s="3"/>
      <c r="V229" s="1">
        <v>792</v>
      </c>
      <c r="W229" s="1">
        <v>461</v>
      </c>
      <c r="X229" s="1">
        <v>8</v>
      </c>
      <c r="Y229" s="2">
        <v>0.58207070999999999</v>
      </c>
      <c r="Z229" s="1">
        <v>792</v>
      </c>
      <c r="AA229" s="1">
        <v>472</v>
      </c>
      <c r="AB229" s="1">
        <v>9</v>
      </c>
      <c r="AC229" s="2">
        <v>0.59595960000000003</v>
      </c>
      <c r="AG229" s="1">
        <f t="shared" si="3"/>
        <v>0</v>
      </c>
      <c r="AH229" s="1">
        <v>865</v>
      </c>
      <c r="AI229" s="1">
        <v>487</v>
      </c>
      <c r="AJ229" s="1">
        <v>8</v>
      </c>
      <c r="AK229" s="2">
        <v>0.56300578000000001</v>
      </c>
      <c r="AL229" s="1">
        <v>865</v>
      </c>
      <c r="AM229" s="1">
        <v>557</v>
      </c>
      <c r="AN229" s="1">
        <v>5</v>
      </c>
      <c r="AO229" s="2">
        <v>0.64393064</v>
      </c>
      <c r="BK229" s="1">
        <v>33</v>
      </c>
      <c r="BL229" s="1">
        <v>8</v>
      </c>
      <c r="BM229" s="1">
        <v>3</v>
      </c>
      <c r="BN229" s="1">
        <v>15</v>
      </c>
      <c r="BO229" s="1">
        <v>24</v>
      </c>
      <c r="BP229" s="1">
        <v>210</v>
      </c>
      <c r="BQ229" s="1">
        <v>187</v>
      </c>
      <c r="BR229" s="1">
        <v>480</v>
      </c>
      <c r="BT229" s="1">
        <v>253</v>
      </c>
      <c r="BU229" s="1">
        <v>290</v>
      </c>
      <c r="BW229" s="1">
        <v>543</v>
      </c>
      <c r="BX229" s="1">
        <v>6</v>
      </c>
      <c r="BY229" s="1">
        <v>2</v>
      </c>
      <c r="BZ229" s="1">
        <v>28</v>
      </c>
      <c r="CB229" s="1">
        <v>32</v>
      </c>
      <c r="CC229" s="1">
        <v>87</v>
      </c>
      <c r="CD229" s="1">
        <v>175</v>
      </c>
      <c r="CE229" s="1">
        <v>123</v>
      </c>
      <c r="CF229" s="1">
        <v>453</v>
      </c>
      <c r="CG229" s="1">
        <v>94</v>
      </c>
      <c r="CH229" s="1">
        <v>209</v>
      </c>
      <c r="CI229" s="1">
        <v>149</v>
      </c>
      <c r="CJ229" s="1">
        <v>452</v>
      </c>
      <c r="FR229" s="1">
        <f>SUM(Tableau17[[#This Row],[2019-T1-ALEXANDRE Audric]:[2019-T1-MARIE Florie]])</f>
        <v>0</v>
      </c>
      <c r="FS229" s="1">
        <v>27</v>
      </c>
      <c r="FT229" s="1">
        <v>251</v>
      </c>
      <c r="FU229" s="1">
        <v>0</v>
      </c>
      <c r="FV229" s="1">
        <v>202</v>
      </c>
      <c r="FW229" s="1">
        <v>0</v>
      </c>
      <c r="FX229" s="1">
        <v>480</v>
      </c>
      <c r="FY229" s="1">
        <v>0</v>
      </c>
      <c r="FZ229" s="1">
        <v>290</v>
      </c>
      <c r="GA229" s="1">
        <v>0</v>
      </c>
      <c r="GB229" s="1">
        <v>253</v>
      </c>
      <c r="GC229" s="1">
        <v>0</v>
      </c>
      <c r="GD229" s="1">
        <v>543</v>
      </c>
      <c r="GE229" s="1">
        <v>87</v>
      </c>
      <c r="GF229" s="1">
        <v>177</v>
      </c>
      <c r="GG229" s="1">
        <v>6</v>
      </c>
      <c r="GH229" s="1">
        <v>183</v>
      </c>
      <c r="GI229" s="1">
        <v>0</v>
      </c>
      <c r="GJ229" s="1">
        <v>453</v>
      </c>
      <c r="GK229" s="1">
        <v>94</v>
      </c>
      <c r="GL229" s="1">
        <v>209</v>
      </c>
      <c r="GM229" s="1">
        <v>0</v>
      </c>
      <c r="GN229" s="1">
        <v>149</v>
      </c>
      <c r="GO229" s="1">
        <v>0</v>
      </c>
      <c r="GP229" s="1">
        <v>452</v>
      </c>
      <c r="GV229" s="1">
        <v>0</v>
      </c>
      <c r="HB229" s="1">
        <v>0</v>
      </c>
      <c r="HH229" s="1">
        <v>0</v>
      </c>
      <c r="HN229" s="1">
        <v>0</v>
      </c>
      <c r="HT229" s="1">
        <v>0</v>
      </c>
      <c r="HZ229" s="1">
        <v>0</v>
      </c>
      <c r="IF229" s="1">
        <v>0</v>
      </c>
      <c r="IL229" s="1">
        <v>0</v>
      </c>
      <c r="IM229" s="26" t="str">
        <f>IFERROR(Tableau17[[#This Row],[LDIV]]/Tableau17[[#This Row],[Total général]],"")</f>
        <v/>
      </c>
      <c r="IN229" s="26" t="str">
        <f>IFERROR(Tableau17[[#This Row],[LDVC]]/Tableau17[[#This Row],[Total général]],"")</f>
        <v/>
      </c>
      <c r="IO229" s="26" t="str">
        <f>IFERROR(Tableau17[[#This Row],[LDVD]]/Tableau17[[#This Row],[Total général]],"")</f>
        <v/>
      </c>
      <c r="IP229" s="26" t="str">
        <f>IFERROR(Tableau17[[#This Row],[LDVG]]/Tableau17[[#This Row],[Total général]],"")</f>
        <v/>
      </c>
      <c r="IQ229" s="26" t="str">
        <f>IFERROR(Tableau17[[#This Row],[LEXD]]/Tableau17[[#This Row],[Total général]],"")</f>
        <v/>
      </c>
      <c r="IR229" s="26" t="str">
        <f>IFERROR(Tableau17[[#This Row],[LEXG]]/Tableau17[[#This Row],[Total général]],"")</f>
        <v/>
      </c>
      <c r="IS229" s="26" t="str">
        <f>IFERROR(Tableau17[[#This Row],[LLR]]/Tableau17[[#This Row],[Total général]],"")</f>
        <v/>
      </c>
      <c r="IT229" s="26" t="str">
        <f>IFERROR(Tableau17[[#This Row],[LREM]]/Tableau17[[#This Row],[Total général]],"")</f>
        <v/>
      </c>
      <c r="IU229" s="26" t="str">
        <f>IFERROR(Tableau17[[#This Row],[LRN]]/Tableau17[[#This Row],[Total général]],"")</f>
        <v/>
      </c>
      <c r="IV229" s="26" t="str">
        <f>IFERROR(Tableau17[[#This Row],[LUG]]/Tableau17[[#This Row],[Total général]],"")</f>
        <v/>
      </c>
      <c r="IW229" s="26" t="str">
        <f>IFERROR(Tableau17[[#This Row],[LVEC]]/Tableau17[[#This Row],[Total général]],"")</f>
        <v/>
      </c>
      <c r="IX229" s="26">
        <f>IFERROR(Tableau17[[#This Row],[2008-T1-LCMD]]/Tableau17[[#This Row],[2008-T1-TOTAL]],"")</f>
        <v>6.8750000000000006E-2</v>
      </c>
      <c r="IY229" s="26">
        <f>IFERROR(Tableau17[[#This Row],[2008-T1-LDVD]]/Tableau17[[#This Row],[2008-T1-TOTAL]],"")</f>
        <v>1.6666666666666666E-2</v>
      </c>
      <c r="IZ229" s="26">
        <f>IFERROR(Tableau17[[#This Row],[2008-T1-LEXD]]/Tableau17[[#This Row],[2008-T1-TOTAL]],"")</f>
        <v>6.2500000000000003E-3</v>
      </c>
      <c r="JA229" s="26">
        <f>IFERROR(Tableau17[[#This Row],[2008-T1-LEXG]]/Tableau17[[#This Row],[2008-T1-TOTAL]],"")</f>
        <v>3.125E-2</v>
      </c>
      <c r="JB229" s="26">
        <f>IFERROR(Tableau17[[#This Row],[2008-T1-LFN]]/Tableau17[[#This Row],[2008-T1-TOTAL]],"")</f>
        <v>0.05</v>
      </c>
      <c r="JC229" s="26">
        <f>IFERROR(Tableau17[[#This Row],[2008-T1-LMAJ]]/Tableau17[[#This Row],[2008-T1-TOTAL]],"")</f>
        <v>0.4375</v>
      </c>
      <c r="JD229" s="26">
        <f>IFERROR(Tableau17[[#This Row],[2008-T1-LUG]]/Tableau17[[#This Row],[2008-T1-TOTAL]],"")</f>
        <v>0.38958333333333334</v>
      </c>
      <c r="JE229" s="26">
        <f>IFERROR(Tableau17[[#This Row],[2008-T2-LFN]]/Tableau17[[#This Row],[2008-T2-TOTAL]],"")</f>
        <v>0</v>
      </c>
      <c r="JF229" s="26">
        <f>IFERROR(Tableau17[[#This Row],[2008-T2-LGC]]/Tableau17[[#This Row],[2008-T2-TOTAL]],"")</f>
        <v>0.46593001841620624</v>
      </c>
      <c r="JG229" s="26">
        <f>IFERROR(Tableau17[[#This Row],[2008-T2-LMAJ]]/Tableau17[[#This Row],[2008-T2-TOTAL]],"")</f>
        <v>0.53406998158379371</v>
      </c>
      <c r="JH229" s="26">
        <f>IFERROR(Tableau17[[#This Row],[2008-T2-LUG]]/Tableau17[[#This Row],[2008-T2-TOTAL]],"")</f>
        <v>0</v>
      </c>
      <c r="JI229" s="26">
        <f>IFERROR(Tableau17[[#This Row],[2014-T1-LDIV]]/Tableau17[[#This Row],[2014-T1-TOTAL]],"")</f>
        <v>1.3245033112582781E-2</v>
      </c>
      <c r="JJ229" s="26">
        <f>IFERROR(Tableau17[[#This Row],[2014-T1-LDVD]]/Tableau17[[#This Row],[2014-T1-TOTAL]],"")</f>
        <v>4.4150110375275938E-3</v>
      </c>
      <c r="JK229" s="26">
        <f>IFERROR(Tableau17[[#This Row],[2014-T1-LDVG]]/Tableau17[[#This Row],[2014-T1-TOTAL]],"")</f>
        <v>6.1810154525386317E-2</v>
      </c>
      <c r="JL229" s="26">
        <f>IFERROR(Tableau17[[#This Row],[2014-T1-LEXG]]/Tableau17[[#This Row],[2014-T1-TOTAL]],"")</f>
        <v>0</v>
      </c>
      <c r="JM229" s="26">
        <f>IFERROR(Tableau17[[#This Row],[2014-T1-LFG]]/Tableau17[[#This Row],[2014-T1-TOTAL]],"")</f>
        <v>7.0640176600441501E-2</v>
      </c>
      <c r="JN229" s="26">
        <f>IFERROR(Tableau17[[#This Row],[2014-T1-LFN]]/Tableau17[[#This Row],[2014-T1-TOTAL]],"")</f>
        <v>0.19205298013245034</v>
      </c>
      <c r="JO229" s="26">
        <f>IFERROR(Tableau17[[#This Row],[2014-T1-LUD]]/Tableau17[[#This Row],[2014-T1-TOTAL]],"")</f>
        <v>0.38631346578366443</v>
      </c>
      <c r="JP229" s="26">
        <f>IFERROR(Tableau17[[#This Row],[2014-T1-LUG]]/Tableau17[[#This Row],[2014-T1-TOTAL]],"")</f>
        <v>0.27152317880794702</v>
      </c>
      <c r="JQ229" s="26">
        <f>IFERROR(Tableau17[[#This Row],[2014-T2-LFN]]/Tableau17[[#This Row],[2014-T2-TOTAL]],"")</f>
        <v>0.20796460176991149</v>
      </c>
      <c r="JR229" s="26">
        <f>IFERROR(Tableau17[[#This Row],[2014-T2-LUD]]/Tableau17[[#This Row],[2014-T2-TOTAL]],"")</f>
        <v>0.46238938053097345</v>
      </c>
      <c r="JS229" s="26">
        <f>IFERROR(Tableau17[[#This Row],[2014-T2-LUG]]/Tableau17[[#This Row],[2014-T2-TOTAL]],"")</f>
        <v>0.32964601769911506</v>
      </c>
      <c r="JT229" s="26" t="str">
        <f>IFERROR(Tableau17[[#This Row],[2015-T1-BC-DIV]]/Tableau17[[#This Row],[2015-T1-TOTAL]],"")</f>
        <v/>
      </c>
      <c r="JU229" s="26" t="str">
        <f>IFERROR(Tableau17[[#This Row],[2015-T1-BC-DLF]]/Tableau17[[#This Row],[2015-T1-TOTAL]],"")</f>
        <v/>
      </c>
      <c r="JV229" s="26" t="str">
        <f>IFERROR(Tableau17[[#This Row],[2015-T1-BC-DVD]]/Tableau17[[#This Row],[2015-T1-TOTAL]],"")</f>
        <v/>
      </c>
      <c r="JW229" s="26" t="str">
        <f>IFERROR(Tableau17[[#This Row],[2015-T1-BC-DVG]]/Tableau17[[#This Row],[2015-T1-TOTAL]],"")</f>
        <v/>
      </c>
      <c r="JX229" s="26" t="str">
        <f>IFERROR(Tableau17[[#This Row],[2015-T1-BC-FG]]/Tableau17[[#This Row],[2015-T1-TOTAL]],"")</f>
        <v/>
      </c>
      <c r="JY229" s="26" t="str">
        <f>IFERROR(Tableau17[[#This Row],[2015-T1-BC-FN]]/Tableau17[[#This Row],[2015-T1-TOTAL]],"")</f>
        <v/>
      </c>
      <c r="JZ229" s="26" t="str">
        <f>IFERROR(Tableau17[[#This Row],[2015-T1-BC-MDM]]/Tableau17[[#This Row],[2015-T1-TOTAL]],"")</f>
        <v/>
      </c>
      <c r="KA229" s="26" t="str">
        <f>IFERROR(Tableau17[[#This Row],[2015-T1-BC-RDG]]/Tableau17[[#This Row],[2015-T1-TOTAL]],"")</f>
        <v/>
      </c>
      <c r="KB229" s="26" t="str">
        <f>IFERROR(Tableau17[[#This Row],[2015-T1-BC-SOC]]/Tableau17[[#This Row],[2015-T1-TOTAL]],"")</f>
        <v/>
      </c>
      <c r="KC229" s="26" t="str">
        <f>IFERROR(Tableau17[[#This Row],[2015-T1-BC-UD]]/Tableau17[[#This Row],[2015-T1-TOTAL]],"")</f>
        <v/>
      </c>
      <c r="KD229" s="26" t="str">
        <f>IFERROR(Tableau17[[#This Row],[2015-T1-BC-UG]]/Tableau17[[#This Row],[2015-T1-TOTAL]],"")</f>
        <v/>
      </c>
      <c r="KE229" s="26" t="str">
        <f>IFERROR(Tableau17[[#This Row],[2015-T1-BC-VEC]]/Tableau17[[#This Row],[2015-T1-TOTAL]],"")</f>
        <v/>
      </c>
      <c r="KF229" s="26" t="str">
        <f>IFERROR(Tableau17[[#This Row],[2015-T2-BC-DVG]]/Tableau17[[#This Row],[2015-T2-TOTAL]],"")</f>
        <v/>
      </c>
      <c r="KG229" s="26" t="str">
        <f>IFERROR(Tableau17[[#This Row],[2015-T2-BC-FN]]/Tableau17[[#This Row],[2015-T2-TOTAL]],"")</f>
        <v/>
      </c>
      <c r="KH229" s="26" t="str">
        <f>IFERROR(Tableau17[[#This Row],[2015-T2-BC-SOC]]/Tableau17[[#This Row],[2015-T2-TOTAL]],"")</f>
        <v/>
      </c>
      <c r="KI229" s="26" t="str">
        <f>IFERROR(Tableau17[[#This Row],[2015-T2-BC-UD]]/Tableau17[[#This Row],[2015-T2-TOTAL]],"")</f>
        <v/>
      </c>
      <c r="KJ229" s="26" t="str">
        <f>IFERROR(Tableau17[[#This Row],[2015-T2-BC-UG]]/Tableau17[[#This Row],[2015-T2-TOTAL]],"")</f>
        <v/>
      </c>
      <c r="KK229" s="26" t="str">
        <f>IFERROR(Tableau17[[#This Row],[2017 (L)-T1-COM]]/Tableau17[[#This Row],[2017 (L)-T1-TOTAL]],"")</f>
        <v/>
      </c>
      <c r="KL229" s="26" t="str">
        <f>IFERROR(Tableau17[[#This Row],[2017 (L)-T1-DIV]]/Tableau17[[#This Row],[2017 (L)-T1-TOTAL]],"")</f>
        <v/>
      </c>
      <c r="KM229" s="26" t="str">
        <f>IFERROR(Tableau17[[#This Row],[2017 (L)-T1-DLF]]/Tableau17[[#This Row],[2017 (L)-T1-TOTAL]],"")</f>
        <v/>
      </c>
      <c r="KN229" s="26" t="str">
        <f>IFERROR(Tableau17[[#This Row],[2017 (L)-T1-DVD]]/Tableau17[[#This Row],[2017 (L)-T1-TOTAL]],"")</f>
        <v/>
      </c>
      <c r="KO229" s="26" t="str">
        <f>IFERROR(Tableau17[[#This Row],[2017 (L)-T1-DVG]]/Tableau17[[#This Row],[2017 (L)-T1-TOTAL]],"")</f>
        <v/>
      </c>
      <c r="KP229" s="26" t="str">
        <f>IFERROR(Tableau17[[#This Row],[2017 (L)-T1-ECO]]/Tableau17[[#This Row],[2017 (L)-T1-TOTAL]],"")</f>
        <v/>
      </c>
      <c r="KQ229" s="26" t="str">
        <f>IFERROR(Tableau17[[#This Row],[2017 (L)-T1-EXD]]/Tableau17[[#This Row],[2017 (L)-T1-TOTAL]],"")</f>
        <v/>
      </c>
      <c r="KR229" s="26" t="str">
        <f>IFERROR(Tableau17[[#This Row],[2017 (L)-T1-EXG]]/Tableau17[[#This Row],[2017 (L)-T1-TOTAL]],"")</f>
        <v/>
      </c>
      <c r="KS229" s="26" t="str">
        <f>IFERROR(Tableau17[[#This Row],[2017 (L)-T1-FI]]/Tableau17[[#This Row],[2017 (L)-T1-TOTAL]],"")</f>
        <v/>
      </c>
      <c r="KT229" s="26" t="str">
        <f>IFERROR(Tableau17[[#This Row],[2017 (L)-T1-FN]]/Tableau17[[#This Row],[2017 (L)-T1-TOTAL]],"")</f>
        <v/>
      </c>
      <c r="KU229" s="26" t="str">
        <f>IFERROR(Tableau17[[#This Row],[2017 (L)-T1-LR]]/Tableau17[[#This Row],[2017 (L)-T1-TOTAL]],"")</f>
        <v/>
      </c>
      <c r="KV229" s="26" t="str">
        <f>IFERROR(Tableau17[[#This Row],[2017 (L)-T1-MDM]]/Tableau17[[#This Row],[2017 (L)-T1-TOTAL]],"")</f>
        <v/>
      </c>
      <c r="KW229" s="26" t="str">
        <f>IFERROR(Tableau17[[#This Row],[2017 (L)-T1-RDG]]/Tableau17[[#This Row],[2017 (L)-T1-TOTAL]],"")</f>
        <v/>
      </c>
      <c r="KX229" s="26" t="str">
        <f>IFERROR(Tableau17[[#This Row],[2017 (L)-T1-REG]]/Tableau17[[#This Row],[2017 (L)-T1-TOTAL]],"")</f>
        <v/>
      </c>
      <c r="KY229" s="26" t="str">
        <f>IFERROR(Tableau17[[#This Row],[2017 (L)-T1-REM]]/Tableau17[[#This Row],[2017 (L)-T1-TOTAL]],"")</f>
        <v/>
      </c>
      <c r="KZ229" s="26" t="str">
        <f>IFERROR(Tableau17[[#This Row],[2017 (L)-T1-SOC]]/Tableau17[[#This Row],[2017 (L)-T1-TOTAL]],"")</f>
        <v/>
      </c>
      <c r="LA229" s="26" t="str">
        <f>IFERROR(Tableau17[[#This Row],[2017 (L)-T1-UDI]]/Tableau17[[#This Row],[2017 (L)-T1-TOTAL]],"")</f>
        <v/>
      </c>
      <c r="LB229" s="26" t="str">
        <f>IFERROR(Tableau17[[#This Row],[2017 (L)-T2-FI]]/Tableau17[[#This Row],[2017 (L)-T2-TOTAL]],"")</f>
        <v/>
      </c>
      <c r="LC229" s="26" t="str">
        <f>IFERROR(Tableau17[[#This Row],[2017 (L)-T2-FN]]/Tableau17[[#This Row],[2017 (L)-T2-TOTAL]],"")</f>
        <v/>
      </c>
      <c r="LD229" s="26" t="str">
        <f>IFERROR(Tableau17[[#This Row],[2017 (L)-T2-LR]]/Tableau17[[#This Row],[2017 (L)-T2-TOTAL]],"")</f>
        <v/>
      </c>
      <c r="LE229" s="26" t="str">
        <f>IFERROR(Tableau17[[#This Row],[2017 (L)-T2-MDM]]/Tableau17[[#This Row],[2017 (L)-T2-TOTAL]],"")</f>
        <v/>
      </c>
      <c r="LF229" s="26" t="str">
        <f>IFERROR(Tableau17[[#This Row],[2017 (L)-T2-REM]]/Tableau17[[#This Row],[2017 (L)-T2-TOTAL]],"")</f>
        <v/>
      </c>
      <c r="LG229" s="26" t="str">
        <f>IFERROR(Tableau17[[#This Row],[2017-T1-ARTHAUD Nathalie]]/Tableau17[[#This Row],[2017-T1-TOTAL]],"")</f>
        <v/>
      </c>
      <c r="LH229" s="26" t="str">
        <f>IFERROR(Tableau17[[#This Row],[2017-T1-ASSELINEAU Fran]]/Tableau17[[#This Row],[2017-T1-TOTAL]],"")</f>
        <v/>
      </c>
      <c r="LI229" s="26" t="str">
        <f>IFERROR(Tableau17[[#This Row],[2017-T1-CHEMINADE Jacques]]/Tableau17[[#This Row],[2017-T1-TOTAL]],"")</f>
        <v/>
      </c>
      <c r="LJ229" s="26" t="str">
        <f>IFERROR(Tableau17[[#This Row],[2017-T1-DUPONT-AIGNAN Nicolas]]/Tableau17[[#This Row],[2017-T1-TOTAL]],"")</f>
        <v/>
      </c>
      <c r="LK229" s="26" t="str">
        <f>IFERROR(Tableau17[[#This Row],[2017-T1-FILLON Fran]]/Tableau17[[#This Row],[2017-T1-TOTAL]],"")</f>
        <v/>
      </c>
      <c r="LL229" s="26" t="str">
        <f>IFERROR(Tableau17[[#This Row],[2017-T1-HAMON Beno]]/Tableau17[[#This Row],[2017-T1-TOTAL]],"")</f>
        <v/>
      </c>
      <c r="LM229" s="26" t="str">
        <f>IFERROR(Tableau17[[#This Row],[2017-T1-LASSALLE Jean]]/Tableau17[[#This Row],[2017-T1-TOTAL]],"")</f>
        <v/>
      </c>
      <c r="LN229" s="26" t="str">
        <f>IFERROR(Tableau17[[#This Row],[2017-T1-LE PEN Marine]]/Tableau17[[#This Row],[2017-T1-TOTAL]],"")</f>
        <v/>
      </c>
      <c r="LO229" s="26" t="str">
        <f>IFERROR(Tableau17[[#This Row],[2017-T1-M Jean-Luc]]/Tableau17[[#This Row],[2017-T1-TOTAL]],"")</f>
        <v/>
      </c>
      <c r="LP229" s="26" t="str">
        <f>IFERROR(Tableau17[[#This Row],[2017-T1-MACRON Emmanuel]]/Tableau17[[#This Row],[2017-T1-TOTAL]],"")</f>
        <v/>
      </c>
      <c r="LQ229" s="26" t="str">
        <f>IFERROR(Tableau17[[#This Row],[2017-T1-POUTOU Philippe]]/Tableau17[[#This Row],[2017-T1-TOTAL]],"")</f>
        <v/>
      </c>
      <c r="LR229" s="26" t="str">
        <f>IFERROR(Tableau17[[#This Row],[2017-T2-LE PEN Marine]]/Tableau17[[#This Row],[2017-T2-TOTAL]],"")</f>
        <v/>
      </c>
      <c r="LS229" s="26" t="str">
        <f>IFERROR(Tableau17[[#This Row],[2017-T2-MACRON Emmanuel]]/Tableau17[[#This Row],[2017-T2-TOTAL]],"")</f>
        <v/>
      </c>
      <c r="LT229" s="26" t="str">
        <f>IFERROR(Tableau17[[#This Row],[2019-T1-ALEXANDRE Audric]]/Tableau17[[#This Row],[2019-T1-TOTAL]],"")</f>
        <v/>
      </c>
      <c r="LU229" s="26" t="str">
        <f>IFERROR(Tableau17[[#This Row],[2019-T1-ARTHAUD Nathalie]]/Tableau17[[#This Row],[2019-T1-TOTAL]],"")</f>
        <v/>
      </c>
      <c r="LV229" s="26" t="str">
        <f>IFERROR(Tableau17[[#This Row],[2019-T1-ASSELINEAU François]]/Tableau17[[#This Row],[2019-T1-TOTAL]],"")</f>
        <v/>
      </c>
      <c r="LW229" s="26" t="str">
        <f>IFERROR(Tableau17[[#This Row],[2019-T1-AUBRY Manon]]/Tableau17[[#This Row],[2019-T1-TOTAL]],"")</f>
        <v/>
      </c>
      <c r="LX229" s="26" t="str">
        <f>IFERROR(Tableau17[[#This Row],[2019-T1-AZERGUI Nagib]]/Tableau17[[#This Row],[2019-T1-TOTAL]],"")</f>
        <v/>
      </c>
      <c r="LY229" s="26" t="str">
        <f>IFERROR(Tableau17[[#This Row],[2019-T1-BARDELLA Jordan]]/Tableau17[[#This Row],[2019-T1-TOTAL]],"")</f>
        <v/>
      </c>
      <c r="LZ229" s="26" t="str">
        <f>IFERROR(Tableau17[[#This Row],[2019-T1-BELLAMY François-Xavier]]/Tableau17[[#This Row],[2019-T1-TOTAL]],"")</f>
        <v/>
      </c>
      <c r="MA229" s="26" t="str">
        <f>IFERROR(Tableau17[[#This Row],[2019-T1-BIDOU Olivier]]/Tableau17[[#This Row],[2019-T1-TOTAL]],"")</f>
        <v/>
      </c>
      <c r="MB229" s="26" t="str">
        <f>IFERROR(Tableau17[[#This Row],[2019-T1-BOURG Dominique]]/Tableau17[[#This Row],[2019-T1-TOTAL]],"")</f>
        <v/>
      </c>
      <c r="MC229" s="26" t="str">
        <f>IFERROR(Tableau17[[#This Row],[2019-T1-BROSSAT Ian]]/Tableau17[[#This Row],[2019-T1-TOTAL]],"")</f>
        <v/>
      </c>
      <c r="MD229" s="26" t="str">
        <f>IFERROR(Tableau17[[#This Row],[2019-T1-CAILLAUD Sophie]]/Tableau17[[#This Row],[2019-T1-TOTAL]],"")</f>
        <v/>
      </c>
      <c r="ME229" s="26" t="str">
        <f>IFERROR(Tableau17[[#This Row],[2019-T1-CAMUS Renaud]]/Tableau17[[#This Row],[2019-T1-TOTAL]],"")</f>
        <v/>
      </c>
      <c r="MF229" s="26" t="str">
        <f>IFERROR(Tableau17[[#This Row],[2019-T1-CHALENÇON Christophe]]/Tableau17[[#This Row],[2019-T1-TOTAL]],"")</f>
        <v/>
      </c>
      <c r="MG229" s="26" t="str">
        <f>IFERROR(Tableau17[[#This Row],[2019-T1-CORBET Cathy Denise Ginette]]/Tableau17[[#This Row],[2019-T1-TOTAL]],"")</f>
        <v/>
      </c>
      <c r="MH229" s="26" t="str">
        <f>IFERROR(Tableau17[[#This Row],[2019-T1-DE PREVOISIN Robert]]/Tableau17[[#This Row],[2019-T1-TOTAL]],"")</f>
        <v/>
      </c>
      <c r="MI229" s="26" t="str">
        <f>IFERROR(Tableau17[[#This Row],[2019-T1-DELFEL Thérèse]]/Tableau17[[#This Row],[2019-T1-TOTAL]],"")</f>
        <v/>
      </c>
      <c r="MJ229" s="26" t="str">
        <f>IFERROR(Tableau17[[#This Row],[2019-T1-DIEUMEGARD Pierre]]/Tableau17[[#This Row],[2019-T1-TOTAL]],"")</f>
        <v/>
      </c>
      <c r="MK229" s="26" t="str">
        <f>IFERROR(Tableau17[[#This Row],[2019-T1-DUPONT-AIGNAN Nicolas]]/Tableau17[[#This Row],[2019-T1-TOTAL]],"")</f>
        <v/>
      </c>
      <c r="ML229" s="26" t="str">
        <f>IFERROR(Tableau17[[#This Row],[2019-T1-GERNIGON Yves]]/Tableau17[[#This Row],[2019-T1-TOTAL]],"")</f>
        <v/>
      </c>
      <c r="MM229" s="26" t="str">
        <f>IFERROR(Tableau17[[#This Row],[2019-T1-GLUCKSMANN Raphaël]]/Tableau17[[#This Row],[2019-T1-TOTAL]],"")</f>
        <v/>
      </c>
      <c r="MN229" s="26" t="str">
        <f>IFERROR(Tableau17[[#This Row],[2019-T1-HAMON Benoît]]/Tableau17[[#This Row],[2019-T1-TOTAL]],"")</f>
        <v/>
      </c>
      <c r="MO229" s="26" t="str">
        <f>IFERROR(Tableau17[[#This Row],[2019-T1-HELGEN Gilles]]/Tableau17[[#This Row],[2019-T1-TOTAL]],"")</f>
        <v/>
      </c>
      <c r="MP229" s="26" t="str">
        <f>IFERROR(Tableau17[[#This Row],[2019-T1-JADOT Yannick]]/Tableau17[[#This Row],[2019-T1-TOTAL]],"")</f>
        <v/>
      </c>
      <c r="MQ229" s="26" t="str">
        <f>IFERROR(Tableau17[[#This Row],[2019-T1-LAGARDE Jean-Christophe]]/Tableau17[[#This Row],[2019-T1-TOTAL]],"")</f>
        <v/>
      </c>
      <c r="MR229" s="26" t="str">
        <f>IFERROR(Tableau17[[#This Row],[2019-T1-LALANNE Francis]]/Tableau17[[#This Row],[2019-T1-TOTAL]],"")</f>
        <v/>
      </c>
      <c r="MS229" s="26" t="str">
        <f>IFERROR(Tableau17[[#This Row],[2019-T1-LOISEAU Nathalie]]/Tableau17[[#This Row],[2019-T1-TOTAL]],"")</f>
        <v/>
      </c>
      <c r="MT229" s="26" t="str">
        <f>IFERROR(Tableau17[[#This Row],[2019-T1-MARIE Florie]]/Tableau17[[#This Row],[2019-T1-TOTAL]],"")</f>
        <v/>
      </c>
      <c r="MU229" s="26">
        <f>IFERROR(Tableau17[[#This Row],[2008-T1-MACROEXTRDROITE]]/Tableau17[[#This Row],[2008-T1-MACROTOTALE]],"")</f>
        <v>5.6250000000000001E-2</v>
      </c>
      <c r="MV229" s="26">
        <f>IFERROR(Tableau17[[#This Row],[2008-T1-MACRODROITE]]/Tableau17[[#This Row],[2008-T1-MACROTOTALE]],"")</f>
        <v>0.5229166666666667</v>
      </c>
      <c r="MW229" s="26">
        <f>IFERROR(Tableau17[[#This Row],[2008-T1-MACROCENTRE]]/Tableau17[[#This Row],[2008-T1-MACROTOTALE]],"")</f>
        <v>0</v>
      </c>
      <c r="MX229" s="26">
        <f>IFERROR(Tableau17[[#This Row],[2008-T1-MACROGAUCHE]]/Tableau17[[#This Row],[2008-T1-MACROTOTALE]],"")</f>
        <v>0.42083333333333334</v>
      </c>
      <c r="MY229" s="26">
        <f>IFERROR(Tableau17[[#This Row],[2008-T1-MACROAUTRE]]/Tableau17[[#This Row],[2008-T1-MACROTOTALE]],"")</f>
        <v>0</v>
      </c>
      <c r="MZ229" s="26">
        <f>IFERROR(Tableau17[[#This Row],[2008-T2-MACROEXTRDROITE]]/Tableau17[[#This Row],[2008-T2-MACROTOTALE]],"")</f>
        <v>0</v>
      </c>
      <c r="NA229" s="26">
        <f>IFERROR(Tableau17[[#This Row],[2008-T2-MACRODROITE]]/Tableau17[[#This Row],[2008-T2-MACROTOTALE]],"")</f>
        <v>0.53406998158379371</v>
      </c>
      <c r="NB229" s="26">
        <f>IFERROR(Tableau17[[#This Row],[2008-T2-MACROCENTRE]]/Tableau17[[#This Row],[2008-T2-MACROTOTALE]],"")</f>
        <v>0</v>
      </c>
      <c r="NC229" s="26">
        <f>IFERROR(Tableau17[[#This Row],[2008-T2-MACROGAUCHE]]/Tableau17[[#This Row],[2008-T2-MACROTOTALE]],"")</f>
        <v>0.46593001841620624</v>
      </c>
      <c r="ND229" s="26">
        <f>IFERROR(Tableau17[[#This Row],[2008-T2-MACROAUTRE]]/Tableau17[[#This Row],[2008-T2-MACROTOTALE]],"")</f>
        <v>0</v>
      </c>
      <c r="NE229" s="26">
        <f>IFERROR(Tableau17[[#This Row],[2014-T1-MACROEXTRDROITE]]/Tableau17[[#This Row],[2014-T1-MACROTOTALE]],"")</f>
        <v>0.19205298013245034</v>
      </c>
      <c r="NF229" s="26">
        <f>IFERROR(Tableau17[[#This Row],[2014-T1-MACRODROITE]]/Tableau17[[#This Row],[2014-T1-MACROTOTALE]],"")</f>
        <v>0.39072847682119205</v>
      </c>
      <c r="NG229" s="26">
        <f>IFERROR(Tableau17[[#This Row],[2014-T1-MACROCENTRE]]/Tableau17[[#This Row],[2014-T1-MACROTOTALE]],"")</f>
        <v>1.3245033112582781E-2</v>
      </c>
      <c r="NH229" s="26">
        <f>IFERROR(Tableau17[[#This Row],[2014-T1-MACROGAUCHE]]/Tableau17[[#This Row],[2014-T1-MACROTOTALE]],"")</f>
        <v>0.40397350993377484</v>
      </c>
      <c r="NI229" s="26">
        <f>IFERROR(Tableau17[[#This Row],[2014-T1-MACROAUTRE]]/Tableau17[[#This Row],[2014-T1-MACROTOTALE]],"")</f>
        <v>0</v>
      </c>
      <c r="NJ229" s="26">
        <f>IFERROR(Tableau17[[#This Row],[2014-T2-MACROEXTRDROITE]]/Tableau17[[#This Row],[2014-T2-MACROTOTALE]],"")</f>
        <v>0.20796460176991149</v>
      </c>
      <c r="NK229" s="26">
        <f>IFERROR(Tableau17[[#This Row],[2014-T2-MACRODROITE]]/Tableau17[[#This Row],[2014-T2-MACROTOTALE]],"")</f>
        <v>0.46238938053097345</v>
      </c>
      <c r="NL229" s="26">
        <f>IFERROR(Tableau17[[#This Row],[2014-T2-MACROCENTRE]]/Tableau17[[#This Row],[2014-T2-MACROTOTALE]],"")</f>
        <v>0</v>
      </c>
      <c r="NM229" s="26">
        <f>IFERROR(Tableau17[[#This Row],[2014-T2-MACROGAUCHE]]/Tableau17[[#This Row],[2014-T2-MACROTOTALE]],"")</f>
        <v>0.32964601769911506</v>
      </c>
      <c r="NN229" s="26">
        <f>IFERROR(Tableau17[[#This Row],[2014-T2-MACROAUTRE]]/Tableau17[[#This Row],[2014-T2-MACROTOTALE]],"")</f>
        <v>0</v>
      </c>
      <c r="NO229" s="26" t="str">
        <f>IFERROR( Tableau17[[#This Row],[2015-T1-MACROEXTRDROITE]]/Tableau17[[#This Row],[2015-T1-MACROTOTALE]],"")</f>
        <v/>
      </c>
      <c r="NP229" s="26" t="str">
        <f>IFERROR(Tableau17[[#This Row],[2015-T1-MACRODROITE]]/Tableau17[[#This Row],[2015-T1-MACROTOTALE]],"")</f>
        <v/>
      </c>
      <c r="NQ229" s="26" t="str">
        <f>IFERROR(Tableau17[[#This Row],[2015-T1-MACROCENTRE]]/Tableau17[[#This Row],[2015-T1-MACROTOTALE]],"")</f>
        <v/>
      </c>
      <c r="NR229" s="26" t="str">
        <f>IFERROR(Tableau17[[#This Row],[2015-T1-MACROGAUCHE]]/Tableau17[[#This Row],[2015-T1-MACROTOTALE]],"")</f>
        <v/>
      </c>
      <c r="NS229" s="26" t="str">
        <f>IFERROR(Tableau17[[#This Row],[2015-T1-MACROAUTRE]]/Tableau17[[#This Row],[2015-T1-MACROTOTALE]],"")</f>
        <v/>
      </c>
      <c r="NT229" s="26" t="str">
        <f>IFERROR(Tableau17[[#This Row],[2015-T2-MACROEXTRDROITE]]/Tableau17[[#This Row],[2015-T2-MACROTOTALE]],"")</f>
        <v/>
      </c>
      <c r="NU229" s="26" t="str">
        <f>IFERROR(Tableau17[[#This Row],[2015-T2-MACRODROITE]]/Tableau17[[#This Row],[2015-T2-MACROTOTALE]],"")</f>
        <v/>
      </c>
      <c r="NV229" s="26" t="str">
        <f>IFERROR(Tableau17[[#This Row],[2015-T2-MACROCENTRE]]/Tableau17[[#This Row],[2015-T2-MACROTOTALE]],"")</f>
        <v/>
      </c>
      <c r="NW229" s="26" t="str">
        <f>IFERROR(Tableau17[[#This Row],[2015-T2-MACROGAUCHE]]/Tableau17[[#This Row],[2015-T2-MACROTOTALE]],"")</f>
        <v/>
      </c>
      <c r="NX229" s="26" t="str">
        <f>IFERROR(Tableau17[[#This Row],[2015-T2-MACROAUTRE]]/Tableau17[[#This Row],[2015-T2-MACROTOTALE]],"")</f>
        <v/>
      </c>
      <c r="NY229" s="26" t="str">
        <f>IFERROR(Tableau17[[#This Row],[2017-T1-MACROEXTRDROITE]]/Tableau17[[#This Row],[2017-T1-MACROTOTALE]],"")</f>
        <v/>
      </c>
      <c r="NZ229" s="26" t="str">
        <f>IFERROR(Tableau17[[#This Row],[2017-T1-MACRODROITE]]/Tableau17[[#This Row],[2017-T1-MACROTOTALE]],"")</f>
        <v/>
      </c>
      <c r="OA229" s="26" t="str">
        <f>IFERROR(Tableau17[[#This Row],[2017-T1-MACROCENTRE]]/Tableau17[[#This Row],[2017-T1-MACROTOTALE]],"")</f>
        <v/>
      </c>
      <c r="OB229" s="26" t="str">
        <f>IFERROR(Tableau17[[#This Row],[2017-T1-MACROGAUCHE]]/Tableau17[[#This Row],[2017-T1-MACROTOTALE]],"")</f>
        <v/>
      </c>
      <c r="OC229" s="26" t="str">
        <f>IFERROR(Tableau17[[#This Row],[2017-T1-MACROAUTRE]]/Tableau17[[#This Row],[2017-T1-MACROTOTALE]],"")</f>
        <v/>
      </c>
      <c r="OD229" s="26" t="str">
        <f>IFERROR(Tableau17[[#This Row],[2017-T2-MACROEXTRDROITE]]/Tableau17[[#This Row],[2017-T2-MACROTOTALE]],"")</f>
        <v/>
      </c>
      <c r="OE229" s="26" t="str">
        <f>IFERROR(Tableau17[[#This Row],[2017-T2-MACRODROITE]]/Tableau17[[#This Row],[2017-T2-MACROTOTALE]],"")</f>
        <v/>
      </c>
      <c r="OF229" s="26" t="str">
        <f>IFERROR(Tableau17[[#This Row],[2017-T2-MACROCENTRE]]/Tableau17[[#This Row],[2017-T2-MACROTOTALE]],"")</f>
        <v/>
      </c>
      <c r="OG229" s="26" t="str">
        <f>IFERROR(Tableau17[[#This Row],[2017-T2-MACROGAUCHE]]/Tableau17[[#This Row],[2017-T2-MACROTOTALE]],"")</f>
        <v/>
      </c>
      <c r="OH229" s="26" t="str">
        <f>IFERROR(Tableau17[[#This Row],[2017-T2-MACROAUTRE]]/Tableau17[[#This Row],[2017-T2-MACROTOTALE]],"")</f>
        <v/>
      </c>
      <c r="OI229" s="26" t="str">
        <f>IFERROR(Tableau17[[#This Row],[2019-T1-MACROEXTRDROITE]]/Tableau17[[#This Row],[2019-T1-MACROTOTALE]],"")</f>
        <v/>
      </c>
      <c r="OJ229" s="26" t="str">
        <f>IFERROR(Tableau17[[#This Row],[2019-T1-MACRODROITE]]/Tableau17[[#This Row],[2019-T1-MACROTOTALE]],"")</f>
        <v/>
      </c>
      <c r="OK229" s="26" t="str">
        <f>IFERROR(Tableau17[[#This Row],[2019-T1-MACROCENTRE]]/Tableau17[[#This Row],[2019-T1-MACROTOTALE]],"")</f>
        <v/>
      </c>
      <c r="OL229" s="26" t="str">
        <f>IFERROR(Tableau17[[#This Row],[2019-T1-MACROGAUCHE]]/Tableau17[[#This Row],[2019-T1-MACROTOTALE]],"")</f>
        <v/>
      </c>
      <c r="OM229" s="26" t="str">
        <f>IFERROR(Tableau17[[#This Row],[2019-T1-MACROAUTRE]]/Tableau17[[#This Row],[2019-T1-MACROTOTALE]],"")</f>
        <v/>
      </c>
      <c r="ON229" s="26" t="str">
        <f>IFERROR(Tableau17[[#This Row],[2020-T1-MACROEXTRDROITE]]/Tableau17[[#This Row],[2020-T1-MACROTOTALE]],"")</f>
        <v/>
      </c>
      <c r="OO229" s="26" t="str">
        <f>IFERROR(Tableau17[[#This Row],[2020-T1-MACRODROITE]]/Tableau17[[#This Row],[2020-T1-MACROTOTALE]],"")</f>
        <v/>
      </c>
      <c r="OP229" s="26" t="str">
        <f>IFERROR(Tableau17[[#This Row],[2020-T1-MACROCENTRE]]/Tableau17[[#This Row],[2020-T1-MACROTOTALE]],"")</f>
        <v/>
      </c>
      <c r="OQ229" s="26" t="str">
        <f>IFERROR(Tableau17[[#This Row],[2020-T1-MACROGAUCHE]]/Tableau17[[#This Row],[2020-T1-MACROTOTALE]],"")</f>
        <v/>
      </c>
      <c r="OR229" s="26" t="str">
        <f>IFERROR(Tableau17[[#This Row],[2020-T1-MACROAUTRE]]/Tableau17[[#This Row],[2020-T1-MACROTOTALE]],"")</f>
        <v/>
      </c>
      <c r="OS229" s="26" t="str">
        <f>IFERROR(Tableau17[[#This Row],[2017 (L)-T1-MACROEXTRDROITE]]/Tableau17[[#This Row],[2017 (L)-T1-MACROTOTALE]],"")</f>
        <v/>
      </c>
      <c r="OT229" s="26" t="str">
        <f>IFERROR(Tableau17[[#This Row],[2017 (L)-T1-MACRODROITE]]/Tableau17[[#This Row],[2017 (L)-T1-MACROTOTALE]],"")</f>
        <v/>
      </c>
      <c r="OU229" s="26" t="str">
        <f>IFERROR(Tableau17[[#This Row],[2017 (L)-T1-MACROCENTRE]]/Tableau17[[#This Row],[2017 (L)-T1-MACROTOTALE]],"")</f>
        <v/>
      </c>
      <c r="OV229" s="26" t="str">
        <f>IFERROR(Tableau17[[#This Row],[2017 (L)-T1-MACROGAUCHE]]/Tableau17[[#This Row],[2017 (L)-T1-MACROTOTALE]],"")</f>
        <v/>
      </c>
      <c r="OW229" s="26" t="str">
        <f>IFERROR(Tableau17[[#This Row],[2017 (L)-T1-MACROAUTRE]]/Tableau17[[#This Row],[2017 (L)-T1-MACROTOTALE]],"")</f>
        <v/>
      </c>
      <c r="OX229" s="26" t="str">
        <f>IFERROR(Tableau17[[#This Row],[2017 (L)-T2-MACROEXTRDROITE]]/Tableau17[[#This Row],[2017 (L)-T2-MACROTOTALE]],"")</f>
        <v/>
      </c>
      <c r="OY229" s="26" t="str">
        <f>IFERROR(Tableau17[[#This Row],[2017 (L)-T2-MACRODROITE]]/Tableau17[[#This Row],[2017 (L)-T2-MACROTOTALE]],"")</f>
        <v/>
      </c>
      <c r="OZ229" s="26" t="str">
        <f>IFERROR(Tableau17[[#This Row],[2017 (L)-T2-MACROCENTRE]]/Tableau17[[#This Row],[2017 (L)-T2-MACROTOTALE]],"")</f>
        <v/>
      </c>
      <c r="PA229" s="26" t="str">
        <f>IFERROR(Tableau17[[#This Row],[2017 (L)-T2-MACROGAUCHE]]/Tableau17[[#This Row],[2017 (L)-T2-MACROTOTALE]],"")</f>
        <v/>
      </c>
      <c r="PB229" s="26" t="str">
        <f>IFERROR(Tableau17[[#This Row],[2017 (L)-T2-MACROAUTRE]]/Tableau17[[#This Row],[2017 (L)-T2-MACROTOTALE]],"")</f>
        <v/>
      </c>
      <c r="PC229" s="26">
        <f>IFERROR(Tableau17[[#This Row],[2008_T1_PROCUS]]/Tableau17[[#This Row],[2008_T1_INSCRITS]],0)</f>
        <v>9.2485549132947983E-3</v>
      </c>
      <c r="PD229" s="26">
        <f>IFERROR(Tableau17[[#This Row],[2008_T2_PROCUS]]/Tableau17[[#This Row],[2008_T2_INSCRITS]],0)</f>
        <v>5.7803468208092483E-3</v>
      </c>
      <c r="PE229" s="26">
        <f>Tableau17[[#This Row],[2014_T1_PROCUS]]/Tableau17[[#This Row],[2014_T1_INSCRITS]]</f>
        <v>1.0101010101010102E-2</v>
      </c>
      <c r="PF229" s="26">
        <f>IFERROR(Tableau17[[#This Row],[2014_T2_PROCUS]]/Tableau17[[#This Row],[2014_T2_INSCRITS]],0)</f>
        <v>1.1363636363636364E-2</v>
      </c>
    </row>
    <row r="230" spans="1:422" x14ac:dyDescent="0.2">
      <c r="A230" s="1">
        <v>3</v>
      </c>
      <c r="B230" s="1" t="s">
        <v>288</v>
      </c>
      <c r="C230" s="1" t="s">
        <v>295</v>
      </c>
      <c r="D230" s="1" t="s">
        <v>295</v>
      </c>
      <c r="E230" s="1">
        <v>425</v>
      </c>
      <c r="F230" s="1">
        <v>5.3966620000000001</v>
      </c>
      <c r="G230" s="1">
        <v>43.308641000000001</v>
      </c>
      <c r="H230" s="3">
        <v>797</v>
      </c>
      <c r="I230" s="3">
        <v>169</v>
      </c>
      <c r="L230" s="1">
        <v>174</v>
      </c>
      <c r="M230" s="1">
        <v>14</v>
      </c>
      <c r="O230" s="1">
        <v>4</v>
      </c>
      <c r="P230" s="1">
        <v>16</v>
      </c>
      <c r="Q230" s="1">
        <v>11</v>
      </c>
      <c r="R230" s="1">
        <v>55</v>
      </c>
      <c r="S230" s="1">
        <v>50</v>
      </c>
      <c r="T230" s="1">
        <v>8</v>
      </c>
      <c r="U230" s="1">
        <v>332</v>
      </c>
      <c r="V230" s="1">
        <v>795</v>
      </c>
      <c r="W230" s="1">
        <v>508</v>
      </c>
      <c r="X230" s="1">
        <v>8</v>
      </c>
      <c r="Y230" s="2">
        <v>0.63899371000000005</v>
      </c>
      <c r="Z230" s="1">
        <v>795</v>
      </c>
      <c r="AA230" s="1">
        <v>535</v>
      </c>
      <c r="AB230" s="1">
        <v>9</v>
      </c>
      <c r="AC230" s="2">
        <v>0.67295596999999996</v>
      </c>
      <c r="AD230" s="1">
        <v>797</v>
      </c>
      <c r="AE230" s="1">
        <v>340</v>
      </c>
      <c r="AF230" s="2">
        <v>0.42659975</v>
      </c>
      <c r="AG230" s="1">
        <f t="shared" si="3"/>
        <v>169</v>
      </c>
      <c r="AH230" s="1">
        <v>869</v>
      </c>
      <c r="AI230" s="1">
        <v>535</v>
      </c>
      <c r="AJ230" s="1">
        <v>28</v>
      </c>
      <c r="AK230" s="2">
        <v>0.61565017</v>
      </c>
      <c r="AL230" s="1">
        <v>868</v>
      </c>
      <c r="AM230" s="1">
        <v>583</v>
      </c>
      <c r="AN230" s="1">
        <v>14</v>
      </c>
      <c r="AO230" s="2">
        <v>0.67165898999999996</v>
      </c>
      <c r="AP230" s="1">
        <v>796</v>
      </c>
      <c r="AQ230" s="1">
        <v>430</v>
      </c>
      <c r="AR230" s="2">
        <v>0.54020100999999998</v>
      </c>
      <c r="AS230" s="1">
        <v>796</v>
      </c>
      <c r="AT230" s="1">
        <v>425</v>
      </c>
      <c r="AU230" s="2">
        <v>0.53391960000000005</v>
      </c>
      <c r="AV230" s="1">
        <v>806</v>
      </c>
      <c r="AW230" s="1">
        <v>398</v>
      </c>
      <c r="AX230" s="2">
        <v>0.49379653000000001</v>
      </c>
      <c r="AY230" s="1">
        <v>806</v>
      </c>
      <c r="AZ230" s="1">
        <v>247</v>
      </c>
      <c r="BA230" s="2">
        <v>0.30645160999999999</v>
      </c>
      <c r="BB230" s="1">
        <v>804</v>
      </c>
      <c r="BC230" s="1">
        <v>583</v>
      </c>
      <c r="BD230" s="2">
        <v>0.72512438000000001</v>
      </c>
      <c r="BE230" s="1">
        <v>804</v>
      </c>
      <c r="BF230" s="1">
        <v>541</v>
      </c>
      <c r="BG230" s="2">
        <v>0.67288557000000004</v>
      </c>
      <c r="BH230" s="1">
        <v>802</v>
      </c>
      <c r="BI230" s="1">
        <v>373</v>
      </c>
      <c r="BJ230" s="2">
        <v>0.46508727999999999</v>
      </c>
      <c r="BK230" s="1">
        <v>13</v>
      </c>
      <c r="BL230" s="1">
        <v>4</v>
      </c>
      <c r="BM230" s="1">
        <v>4</v>
      </c>
      <c r="BN230" s="1">
        <v>27</v>
      </c>
      <c r="BO230" s="1">
        <v>45</v>
      </c>
      <c r="BP230" s="1">
        <v>267</v>
      </c>
      <c r="BQ230" s="1">
        <v>157</v>
      </c>
      <c r="BR230" s="1">
        <v>517</v>
      </c>
      <c r="BT230" s="1">
        <v>230</v>
      </c>
      <c r="BU230" s="1">
        <v>337</v>
      </c>
      <c r="BW230" s="1">
        <v>567</v>
      </c>
      <c r="BX230" s="1">
        <v>4</v>
      </c>
      <c r="BY230" s="1">
        <v>0</v>
      </c>
      <c r="BZ230" s="1">
        <v>13</v>
      </c>
      <c r="CB230" s="1">
        <v>39</v>
      </c>
      <c r="CC230" s="1">
        <v>93</v>
      </c>
      <c r="CD230" s="1">
        <v>266</v>
      </c>
      <c r="CE230" s="1">
        <v>81</v>
      </c>
      <c r="CF230" s="1">
        <v>496</v>
      </c>
      <c r="CG230" s="1">
        <v>98</v>
      </c>
      <c r="CH230" s="1">
        <v>305</v>
      </c>
      <c r="CI230" s="1">
        <v>115</v>
      </c>
      <c r="CJ230" s="1">
        <v>518</v>
      </c>
      <c r="CN230" s="1">
        <v>11</v>
      </c>
      <c r="CO230" s="1">
        <v>35</v>
      </c>
      <c r="CP230" s="1">
        <v>156</v>
      </c>
      <c r="CT230" s="1">
        <v>135</v>
      </c>
      <c r="CU230" s="1">
        <v>71</v>
      </c>
      <c r="CW230" s="1">
        <v>408</v>
      </c>
      <c r="CY230" s="1">
        <v>216</v>
      </c>
      <c r="DB230" s="1">
        <v>161</v>
      </c>
      <c r="DC230" s="1">
        <v>377</v>
      </c>
      <c r="DD230" s="1">
        <v>22</v>
      </c>
      <c r="DE230" s="1">
        <v>1</v>
      </c>
      <c r="DF230" s="1">
        <v>8</v>
      </c>
      <c r="DG230" s="1">
        <v>10</v>
      </c>
      <c r="DH230" s="1">
        <v>1</v>
      </c>
      <c r="DI230" s="1">
        <v>15</v>
      </c>
      <c r="DK230" s="1">
        <v>3</v>
      </c>
      <c r="DL230" s="1">
        <v>60</v>
      </c>
      <c r="DN230" s="1">
        <v>119</v>
      </c>
      <c r="DP230" s="1">
        <v>0</v>
      </c>
      <c r="DQ230" s="1">
        <v>1</v>
      </c>
      <c r="DR230" s="1">
        <v>63</v>
      </c>
      <c r="DU230" s="1">
        <v>303</v>
      </c>
      <c r="DV230" s="1">
        <v>133</v>
      </c>
      <c r="DZ230" s="1">
        <v>73</v>
      </c>
      <c r="EA230" s="1">
        <v>206</v>
      </c>
      <c r="EB230" s="1">
        <v>1</v>
      </c>
      <c r="EC230" s="1">
        <v>4</v>
      </c>
      <c r="ED230" s="1">
        <v>0</v>
      </c>
      <c r="EE230" s="1">
        <v>14</v>
      </c>
      <c r="EF230" s="1">
        <v>73</v>
      </c>
      <c r="EG230" s="1">
        <v>12</v>
      </c>
      <c r="EH230" s="1">
        <v>4</v>
      </c>
      <c r="EI230" s="1">
        <v>220</v>
      </c>
      <c r="EJ230" s="1">
        <v>141</v>
      </c>
      <c r="EK230" s="1">
        <v>97</v>
      </c>
      <c r="EL230" s="1">
        <v>3</v>
      </c>
      <c r="EM230" s="1">
        <v>569</v>
      </c>
      <c r="EN230" s="1">
        <v>267</v>
      </c>
      <c r="EO230" s="1">
        <v>203</v>
      </c>
      <c r="EP230" s="1">
        <v>470</v>
      </c>
      <c r="EQ230" s="1">
        <v>0</v>
      </c>
      <c r="ER230" s="1">
        <v>3</v>
      </c>
      <c r="ES230" s="1">
        <v>8</v>
      </c>
      <c r="ET230" s="1">
        <v>32</v>
      </c>
      <c r="EU230" s="1">
        <v>1</v>
      </c>
      <c r="EV230" s="1">
        <v>134</v>
      </c>
      <c r="EW230" s="1">
        <v>48</v>
      </c>
      <c r="EX230" s="1">
        <v>0</v>
      </c>
      <c r="EY230" s="1">
        <v>3</v>
      </c>
      <c r="EZ230" s="1">
        <v>20</v>
      </c>
      <c r="FA230" s="1">
        <v>0</v>
      </c>
      <c r="FB230" s="1">
        <v>0</v>
      </c>
      <c r="FC230" s="1">
        <v>0</v>
      </c>
      <c r="FD230" s="1">
        <v>0</v>
      </c>
      <c r="FE230" s="1">
        <v>0</v>
      </c>
      <c r="FF230" s="1">
        <v>0</v>
      </c>
      <c r="FG230" s="1">
        <v>0</v>
      </c>
      <c r="FH230" s="1">
        <v>7</v>
      </c>
      <c r="FI230" s="1">
        <v>0</v>
      </c>
      <c r="FJ230" s="1">
        <v>7</v>
      </c>
      <c r="FK230" s="1">
        <v>6</v>
      </c>
      <c r="FL230" s="1">
        <v>0</v>
      </c>
      <c r="FM230" s="1">
        <v>33</v>
      </c>
      <c r="FN230" s="1">
        <v>2</v>
      </c>
      <c r="FO230" s="1">
        <v>1</v>
      </c>
      <c r="FP230" s="1">
        <v>45</v>
      </c>
      <c r="FQ230" s="1">
        <v>0</v>
      </c>
      <c r="FR230" s="1">
        <f>SUM(Tableau17[[#This Row],[2019-T1-ALEXANDRE Audric]:[2019-T1-MARIE Florie]])</f>
        <v>350</v>
      </c>
      <c r="FS230" s="1">
        <v>49</v>
      </c>
      <c r="FT230" s="1">
        <v>284</v>
      </c>
      <c r="FU230" s="1">
        <v>0</v>
      </c>
      <c r="FV230" s="1">
        <v>184</v>
      </c>
      <c r="FW230" s="1">
        <v>0</v>
      </c>
      <c r="FX230" s="1">
        <v>517</v>
      </c>
      <c r="FY230" s="1">
        <v>0</v>
      </c>
      <c r="FZ230" s="1">
        <v>337</v>
      </c>
      <c r="GA230" s="1">
        <v>0</v>
      </c>
      <c r="GB230" s="1">
        <v>230</v>
      </c>
      <c r="GC230" s="1">
        <v>0</v>
      </c>
      <c r="GD230" s="1">
        <v>567</v>
      </c>
      <c r="GE230" s="1">
        <v>93</v>
      </c>
      <c r="GF230" s="1">
        <v>266</v>
      </c>
      <c r="GG230" s="1">
        <v>4</v>
      </c>
      <c r="GH230" s="1">
        <v>133</v>
      </c>
      <c r="GI230" s="1">
        <v>0</v>
      </c>
      <c r="GJ230" s="1">
        <v>496</v>
      </c>
      <c r="GK230" s="1">
        <v>98</v>
      </c>
      <c r="GL230" s="1">
        <v>305</v>
      </c>
      <c r="GM230" s="1">
        <v>0</v>
      </c>
      <c r="GN230" s="1">
        <v>115</v>
      </c>
      <c r="GO230" s="1">
        <v>0</v>
      </c>
      <c r="GP230" s="1">
        <v>518</v>
      </c>
      <c r="GQ230" s="1">
        <v>156</v>
      </c>
      <c r="GR230" s="1">
        <v>135</v>
      </c>
      <c r="GS230" s="1">
        <v>0</v>
      </c>
      <c r="GT230" s="1">
        <v>117</v>
      </c>
      <c r="GU230" s="1">
        <v>0</v>
      </c>
      <c r="GV230" s="1">
        <v>408</v>
      </c>
      <c r="GW230" s="1">
        <v>216</v>
      </c>
      <c r="GX230" s="1">
        <v>0</v>
      </c>
      <c r="GY230" s="1">
        <v>0</v>
      </c>
      <c r="GZ230" s="1">
        <v>161</v>
      </c>
      <c r="HA230" s="1">
        <v>0</v>
      </c>
      <c r="HB230" s="1">
        <v>377</v>
      </c>
      <c r="HC230" s="1">
        <v>238</v>
      </c>
      <c r="HD230" s="1">
        <v>73</v>
      </c>
      <c r="HE230" s="1">
        <v>97</v>
      </c>
      <c r="HF230" s="1">
        <v>157</v>
      </c>
      <c r="HG230" s="1">
        <v>4</v>
      </c>
      <c r="HH230" s="1">
        <v>569</v>
      </c>
      <c r="HI230" s="1">
        <v>267</v>
      </c>
      <c r="HJ230" s="1">
        <v>0</v>
      </c>
      <c r="HK230" s="1">
        <v>203</v>
      </c>
      <c r="HL230" s="1">
        <v>0</v>
      </c>
      <c r="HM230" s="1">
        <v>0</v>
      </c>
      <c r="HN230" s="1">
        <v>470</v>
      </c>
      <c r="HO230" s="1">
        <v>155</v>
      </c>
      <c r="HP230" s="1">
        <v>50</v>
      </c>
      <c r="HQ230" s="1">
        <v>45</v>
      </c>
      <c r="HR230" s="1">
        <v>101</v>
      </c>
      <c r="HS230" s="1">
        <v>10</v>
      </c>
      <c r="HT230" s="1">
        <v>361</v>
      </c>
      <c r="HU230" s="1">
        <v>55</v>
      </c>
      <c r="HV230" s="1">
        <v>190</v>
      </c>
      <c r="HW230" s="1">
        <v>11</v>
      </c>
      <c r="HX230" s="1">
        <v>76</v>
      </c>
      <c r="HY230" s="1">
        <v>0</v>
      </c>
      <c r="HZ230" s="1">
        <v>332</v>
      </c>
      <c r="IA230" s="1">
        <v>8</v>
      </c>
      <c r="IB230" s="1">
        <v>129</v>
      </c>
      <c r="IC230" s="1">
        <v>63</v>
      </c>
      <c r="ID230" s="1">
        <v>101</v>
      </c>
      <c r="IE230" s="1">
        <v>2</v>
      </c>
      <c r="IF230" s="1">
        <v>303</v>
      </c>
      <c r="IG230" s="1">
        <v>0</v>
      </c>
      <c r="IH230" s="1">
        <v>0</v>
      </c>
      <c r="II230" s="1">
        <v>73</v>
      </c>
      <c r="IJ230" s="1">
        <v>133</v>
      </c>
      <c r="IK230" s="1">
        <v>0</v>
      </c>
      <c r="IL230" s="1">
        <v>206</v>
      </c>
      <c r="IM230" s="26">
        <f>IFERROR(Tableau17[[#This Row],[LDIV]]/Tableau17[[#This Row],[Total général]],"")</f>
        <v>0</v>
      </c>
      <c r="IN230" s="26">
        <f>IFERROR(Tableau17[[#This Row],[LDVC]]/Tableau17[[#This Row],[Total général]],"")</f>
        <v>0</v>
      </c>
      <c r="IO230" s="26">
        <f>IFERROR(Tableau17[[#This Row],[LDVD]]/Tableau17[[#This Row],[Total général]],"")</f>
        <v>0.52409638554216864</v>
      </c>
      <c r="IP230" s="26">
        <f>IFERROR(Tableau17[[#This Row],[LDVG]]/Tableau17[[#This Row],[Total général]],"")</f>
        <v>4.2168674698795178E-2</v>
      </c>
      <c r="IQ230" s="26">
        <f>IFERROR(Tableau17[[#This Row],[LEXD]]/Tableau17[[#This Row],[Total général]],"")</f>
        <v>0</v>
      </c>
      <c r="IR230" s="26">
        <f>IFERROR(Tableau17[[#This Row],[LEXG]]/Tableau17[[#This Row],[Total général]],"")</f>
        <v>1.2048192771084338E-2</v>
      </c>
      <c r="IS230" s="26">
        <f>IFERROR(Tableau17[[#This Row],[LLR]]/Tableau17[[#This Row],[Total général]],"")</f>
        <v>4.8192771084337352E-2</v>
      </c>
      <c r="IT230" s="26">
        <f>IFERROR(Tableau17[[#This Row],[LREM]]/Tableau17[[#This Row],[Total général]],"")</f>
        <v>3.313253012048193E-2</v>
      </c>
      <c r="IU230" s="26">
        <f>IFERROR(Tableau17[[#This Row],[LRN]]/Tableau17[[#This Row],[Total général]],"")</f>
        <v>0.16566265060240964</v>
      </c>
      <c r="IV230" s="26">
        <f>IFERROR(Tableau17[[#This Row],[LUG]]/Tableau17[[#This Row],[Total général]],"")</f>
        <v>0.15060240963855423</v>
      </c>
      <c r="IW230" s="26">
        <f>IFERROR(Tableau17[[#This Row],[LVEC]]/Tableau17[[#This Row],[Total général]],"")</f>
        <v>2.4096385542168676E-2</v>
      </c>
      <c r="IX230" s="26">
        <f>IFERROR(Tableau17[[#This Row],[2008-T1-LCMD]]/Tableau17[[#This Row],[2008-T1-TOTAL]],"")</f>
        <v>2.5145067698259187E-2</v>
      </c>
      <c r="IY230" s="26">
        <f>IFERROR(Tableau17[[#This Row],[2008-T1-LDVD]]/Tableau17[[#This Row],[2008-T1-TOTAL]],"")</f>
        <v>7.7369439071566732E-3</v>
      </c>
      <c r="IZ230" s="26">
        <f>IFERROR(Tableau17[[#This Row],[2008-T1-LEXD]]/Tableau17[[#This Row],[2008-T1-TOTAL]],"")</f>
        <v>7.7369439071566732E-3</v>
      </c>
      <c r="JA230" s="26">
        <f>IFERROR(Tableau17[[#This Row],[2008-T1-LEXG]]/Tableau17[[#This Row],[2008-T1-TOTAL]],"")</f>
        <v>5.2224371373307543E-2</v>
      </c>
      <c r="JB230" s="26">
        <f>IFERROR(Tableau17[[#This Row],[2008-T1-LFN]]/Tableau17[[#This Row],[2008-T1-TOTAL]],"")</f>
        <v>8.7040618955512572E-2</v>
      </c>
      <c r="JC230" s="26">
        <f>IFERROR(Tableau17[[#This Row],[2008-T1-LMAJ]]/Tableau17[[#This Row],[2008-T1-TOTAL]],"")</f>
        <v>0.51644100580270791</v>
      </c>
      <c r="JD230" s="26">
        <f>IFERROR(Tableau17[[#This Row],[2008-T1-LUG]]/Tableau17[[#This Row],[2008-T1-TOTAL]],"")</f>
        <v>0.30367504835589942</v>
      </c>
      <c r="JE230" s="26">
        <f>IFERROR(Tableau17[[#This Row],[2008-T2-LFN]]/Tableau17[[#This Row],[2008-T2-TOTAL]],"")</f>
        <v>0</v>
      </c>
      <c r="JF230" s="26">
        <f>IFERROR(Tableau17[[#This Row],[2008-T2-LGC]]/Tableau17[[#This Row],[2008-T2-TOTAL]],"")</f>
        <v>0.40564373897707229</v>
      </c>
      <c r="JG230" s="26">
        <f>IFERROR(Tableau17[[#This Row],[2008-T2-LMAJ]]/Tableau17[[#This Row],[2008-T2-TOTAL]],"")</f>
        <v>0.59435626102292771</v>
      </c>
      <c r="JH230" s="26">
        <f>IFERROR(Tableau17[[#This Row],[2008-T2-LUG]]/Tableau17[[#This Row],[2008-T2-TOTAL]],"")</f>
        <v>0</v>
      </c>
      <c r="JI230" s="26">
        <f>IFERROR(Tableau17[[#This Row],[2014-T1-LDIV]]/Tableau17[[#This Row],[2014-T1-TOTAL]],"")</f>
        <v>8.0645161290322578E-3</v>
      </c>
      <c r="JJ230" s="26">
        <f>IFERROR(Tableau17[[#This Row],[2014-T1-LDVD]]/Tableau17[[#This Row],[2014-T1-TOTAL]],"")</f>
        <v>0</v>
      </c>
      <c r="JK230" s="26">
        <f>IFERROR(Tableau17[[#This Row],[2014-T1-LDVG]]/Tableau17[[#This Row],[2014-T1-TOTAL]],"")</f>
        <v>2.620967741935484E-2</v>
      </c>
      <c r="JL230" s="26">
        <f>IFERROR(Tableau17[[#This Row],[2014-T1-LEXG]]/Tableau17[[#This Row],[2014-T1-TOTAL]],"")</f>
        <v>0</v>
      </c>
      <c r="JM230" s="26">
        <f>IFERROR(Tableau17[[#This Row],[2014-T1-LFG]]/Tableau17[[#This Row],[2014-T1-TOTAL]],"")</f>
        <v>7.8629032258064516E-2</v>
      </c>
      <c r="JN230" s="26">
        <f>IFERROR(Tableau17[[#This Row],[2014-T1-LFN]]/Tableau17[[#This Row],[2014-T1-TOTAL]],"")</f>
        <v>0.1875</v>
      </c>
      <c r="JO230" s="26">
        <f>IFERROR(Tableau17[[#This Row],[2014-T1-LUD]]/Tableau17[[#This Row],[2014-T1-TOTAL]],"")</f>
        <v>0.53629032258064513</v>
      </c>
      <c r="JP230" s="26">
        <f>IFERROR(Tableau17[[#This Row],[2014-T1-LUG]]/Tableau17[[#This Row],[2014-T1-TOTAL]],"")</f>
        <v>0.16330645161290322</v>
      </c>
      <c r="JQ230" s="26">
        <f>IFERROR(Tableau17[[#This Row],[2014-T2-LFN]]/Tableau17[[#This Row],[2014-T2-TOTAL]],"")</f>
        <v>0.1891891891891892</v>
      </c>
      <c r="JR230" s="26">
        <f>IFERROR(Tableau17[[#This Row],[2014-T2-LUD]]/Tableau17[[#This Row],[2014-T2-TOTAL]],"")</f>
        <v>0.58880308880308885</v>
      </c>
      <c r="JS230" s="26">
        <f>IFERROR(Tableau17[[#This Row],[2014-T2-LUG]]/Tableau17[[#This Row],[2014-T2-TOTAL]],"")</f>
        <v>0.22200772200772201</v>
      </c>
      <c r="JT230" s="26">
        <f>IFERROR(Tableau17[[#This Row],[2015-T1-BC-DIV]]/Tableau17[[#This Row],[2015-T1-TOTAL]],"")</f>
        <v>0</v>
      </c>
      <c r="JU230" s="26">
        <f>IFERROR(Tableau17[[#This Row],[2015-T1-BC-DLF]]/Tableau17[[#This Row],[2015-T1-TOTAL]],"")</f>
        <v>0</v>
      </c>
      <c r="JV230" s="26">
        <f>IFERROR(Tableau17[[#This Row],[2015-T1-BC-DVD]]/Tableau17[[#This Row],[2015-T1-TOTAL]],"")</f>
        <v>0</v>
      </c>
      <c r="JW230" s="26">
        <f>IFERROR(Tableau17[[#This Row],[2015-T1-BC-DVG]]/Tableau17[[#This Row],[2015-T1-TOTAL]],"")</f>
        <v>2.6960784313725492E-2</v>
      </c>
      <c r="JX230" s="26">
        <f>IFERROR(Tableau17[[#This Row],[2015-T1-BC-FG]]/Tableau17[[#This Row],[2015-T1-TOTAL]],"")</f>
        <v>8.5784313725490197E-2</v>
      </c>
      <c r="JY230" s="26">
        <f>IFERROR(Tableau17[[#This Row],[2015-T1-BC-FN]]/Tableau17[[#This Row],[2015-T1-TOTAL]],"")</f>
        <v>0.38235294117647056</v>
      </c>
      <c r="JZ230" s="26">
        <f>IFERROR(Tableau17[[#This Row],[2015-T1-BC-MDM]]/Tableau17[[#This Row],[2015-T1-TOTAL]],"")</f>
        <v>0</v>
      </c>
      <c r="KA230" s="26">
        <f>IFERROR(Tableau17[[#This Row],[2015-T1-BC-RDG]]/Tableau17[[#This Row],[2015-T1-TOTAL]],"")</f>
        <v>0</v>
      </c>
      <c r="KB230" s="26">
        <f>IFERROR(Tableau17[[#This Row],[2015-T1-BC-SOC]]/Tableau17[[#This Row],[2015-T1-TOTAL]],"")</f>
        <v>0</v>
      </c>
      <c r="KC230" s="26">
        <f>IFERROR(Tableau17[[#This Row],[2015-T1-BC-UD]]/Tableau17[[#This Row],[2015-T1-TOTAL]],"")</f>
        <v>0.33088235294117646</v>
      </c>
      <c r="KD230" s="26">
        <f>IFERROR(Tableau17[[#This Row],[2015-T1-BC-UG]]/Tableau17[[#This Row],[2015-T1-TOTAL]],"")</f>
        <v>0.17401960784313725</v>
      </c>
      <c r="KE230" s="26">
        <f>IFERROR(Tableau17[[#This Row],[2015-T1-BC-VEC]]/Tableau17[[#This Row],[2015-T1-TOTAL]],"")</f>
        <v>0</v>
      </c>
      <c r="KF230" s="26">
        <f>IFERROR(Tableau17[[#This Row],[2015-T2-BC-DVG]]/Tableau17[[#This Row],[2015-T2-TOTAL]],"")</f>
        <v>0</v>
      </c>
      <c r="KG230" s="26">
        <f>IFERROR(Tableau17[[#This Row],[2015-T2-BC-FN]]/Tableau17[[#This Row],[2015-T2-TOTAL]],"")</f>
        <v>0.57294429708222816</v>
      </c>
      <c r="KH230" s="26">
        <f>IFERROR(Tableau17[[#This Row],[2015-T2-BC-SOC]]/Tableau17[[#This Row],[2015-T2-TOTAL]],"")</f>
        <v>0</v>
      </c>
      <c r="KI230" s="26">
        <f>IFERROR(Tableau17[[#This Row],[2015-T2-BC-UD]]/Tableau17[[#This Row],[2015-T2-TOTAL]],"")</f>
        <v>0</v>
      </c>
      <c r="KJ230" s="26">
        <f>IFERROR(Tableau17[[#This Row],[2015-T2-BC-UG]]/Tableau17[[#This Row],[2015-T2-TOTAL]],"")</f>
        <v>0.4270557029177719</v>
      </c>
      <c r="KK230" s="26">
        <f>IFERROR(Tableau17[[#This Row],[2017 (L)-T1-COM]]/Tableau17[[#This Row],[2017 (L)-T1-TOTAL]],"")</f>
        <v>7.2607260726072612E-2</v>
      </c>
      <c r="KL230" s="26">
        <f>IFERROR(Tableau17[[#This Row],[2017 (L)-T1-DIV]]/Tableau17[[#This Row],[2017 (L)-T1-TOTAL]],"")</f>
        <v>3.3003300330033004E-3</v>
      </c>
      <c r="KM230" s="26">
        <f>IFERROR(Tableau17[[#This Row],[2017 (L)-T1-DLF]]/Tableau17[[#This Row],[2017 (L)-T1-TOTAL]],"")</f>
        <v>2.6402640264026403E-2</v>
      </c>
      <c r="KN230" s="26">
        <f>IFERROR(Tableau17[[#This Row],[2017 (L)-T1-DVD]]/Tableau17[[#This Row],[2017 (L)-T1-TOTAL]],"")</f>
        <v>3.3003300330033E-2</v>
      </c>
      <c r="KO230" s="26">
        <f>IFERROR(Tableau17[[#This Row],[2017 (L)-T1-DVG]]/Tableau17[[#This Row],[2017 (L)-T1-TOTAL]],"")</f>
        <v>3.3003300330033004E-3</v>
      </c>
      <c r="KP230" s="26">
        <f>IFERROR(Tableau17[[#This Row],[2017 (L)-T1-ECO]]/Tableau17[[#This Row],[2017 (L)-T1-TOTAL]],"")</f>
        <v>4.9504950495049507E-2</v>
      </c>
      <c r="KQ230" s="26">
        <f>IFERROR(Tableau17[[#This Row],[2017 (L)-T1-EXD]]/Tableau17[[#This Row],[2017 (L)-T1-TOTAL]],"")</f>
        <v>0</v>
      </c>
      <c r="KR230" s="26">
        <f>IFERROR(Tableau17[[#This Row],[2017 (L)-T1-EXG]]/Tableau17[[#This Row],[2017 (L)-T1-TOTAL]],"")</f>
        <v>9.9009900990099011E-3</v>
      </c>
      <c r="KS230" s="26">
        <f>IFERROR(Tableau17[[#This Row],[2017 (L)-T1-FI]]/Tableau17[[#This Row],[2017 (L)-T1-TOTAL]],"")</f>
        <v>0.19801980198019803</v>
      </c>
      <c r="KT230" s="26">
        <f>IFERROR(Tableau17[[#This Row],[2017 (L)-T1-FN]]/Tableau17[[#This Row],[2017 (L)-T1-TOTAL]],"")</f>
        <v>0</v>
      </c>
      <c r="KU230" s="26">
        <f>IFERROR(Tableau17[[#This Row],[2017 (L)-T1-LR]]/Tableau17[[#This Row],[2017 (L)-T1-TOTAL]],"")</f>
        <v>0.39273927392739272</v>
      </c>
      <c r="KV230" s="26">
        <f>IFERROR(Tableau17[[#This Row],[2017 (L)-T1-MDM]]/Tableau17[[#This Row],[2017 (L)-T1-TOTAL]],"")</f>
        <v>0</v>
      </c>
      <c r="KW230" s="26">
        <f>IFERROR(Tableau17[[#This Row],[2017 (L)-T1-RDG]]/Tableau17[[#This Row],[2017 (L)-T1-TOTAL]],"")</f>
        <v>0</v>
      </c>
      <c r="KX230" s="26">
        <f>IFERROR(Tableau17[[#This Row],[2017 (L)-T1-REG]]/Tableau17[[#This Row],[2017 (L)-T1-TOTAL]],"")</f>
        <v>3.3003300330033004E-3</v>
      </c>
      <c r="KY230" s="26">
        <f>IFERROR(Tableau17[[#This Row],[2017 (L)-T1-REM]]/Tableau17[[#This Row],[2017 (L)-T1-TOTAL]],"")</f>
        <v>0.20792079207920791</v>
      </c>
      <c r="KZ230" s="26">
        <f>IFERROR(Tableau17[[#This Row],[2017 (L)-T1-SOC]]/Tableau17[[#This Row],[2017 (L)-T1-TOTAL]],"")</f>
        <v>0</v>
      </c>
      <c r="LA230" s="26">
        <f>IFERROR(Tableau17[[#This Row],[2017 (L)-T1-UDI]]/Tableau17[[#This Row],[2017 (L)-T1-TOTAL]],"")</f>
        <v>0</v>
      </c>
      <c r="LB230" s="26">
        <f>IFERROR(Tableau17[[#This Row],[2017 (L)-T2-FI]]/Tableau17[[#This Row],[2017 (L)-T2-TOTAL]],"")</f>
        <v>0.64563106796116509</v>
      </c>
      <c r="LC230" s="26">
        <f>IFERROR(Tableau17[[#This Row],[2017 (L)-T2-FN]]/Tableau17[[#This Row],[2017 (L)-T2-TOTAL]],"")</f>
        <v>0</v>
      </c>
      <c r="LD230" s="26">
        <f>IFERROR(Tableau17[[#This Row],[2017 (L)-T2-LR]]/Tableau17[[#This Row],[2017 (L)-T2-TOTAL]],"")</f>
        <v>0</v>
      </c>
      <c r="LE230" s="26">
        <f>IFERROR(Tableau17[[#This Row],[2017 (L)-T2-MDM]]/Tableau17[[#This Row],[2017 (L)-T2-TOTAL]],"")</f>
        <v>0</v>
      </c>
      <c r="LF230" s="26">
        <f>IFERROR(Tableau17[[#This Row],[2017 (L)-T2-REM]]/Tableau17[[#This Row],[2017 (L)-T2-TOTAL]],"")</f>
        <v>0.35436893203883496</v>
      </c>
      <c r="LG230" s="26">
        <f>IFERROR(Tableau17[[#This Row],[2017-T1-ARTHAUD Nathalie]]/Tableau17[[#This Row],[2017-T1-TOTAL]],"")</f>
        <v>1.7574692442882249E-3</v>
      </c>
      <c r="LH230" s="26">
        <f>IFERROR(Tableau17[[#This Row],[2017-T1-ASSELINEAU Fran]]/Tableau17[[#This Row],[2017-T1-TOTAL]],"")</f>
        <v>7.0298769771528994E-3</v>
      </c>
      <c r="LI230" s="26">
        <f>IFERROR(Tableau17[[#This Row],[2017-T1-CHEMINADE Jacques]]/Tableau17[[#This Row],[2017-T1-TOTAL]],"")</f>
        <v>0</v>
      </c>
      <c r="LJ230" s="26">
        <f>IFERROR(Tableau17[[#This Row],[2017-T1-DUPONT-AIGNAN Nicolas]]/Tableau17[[#This Row],[2017-T1-TOTAL]],"")</f>
        <v>2.4604569420035149E-2</v>
      </c>
      <c r="LK230" s="26">
        <f>IFERROR(Tableau17[[#This Row],[2017-T1-FILLON Fran]]/Tableau17[[#This Row],[2017-T1-TOTAL]],"")</f>
        <v>0.12829525483304041</v>
      </c>
      <c r="LL230" s="26">
        <f>IFERROR(Tableau17[[#This Row],[2017-T1-HAMON Beno]]/Tableau17[[#This Row],[2017-T1-TOTAL]],"")</f>
        <v>2.10896309314587E-2</v>
      </c>
      <c r="LM230" s="26">
        <f>IFERROR(Tableau17[[#This Row],[2017-T1-LASSALLE Jean]]/Tableau17[[#This Row],[2017-T1-TOTAL]],"")</f>
        <v>7.0298769771528994E-3</v>
      </c>
      <c r="LN230" s="26">
        <f>IFERROR(Tableau17[[#This Row],[2017-T1-LE PEN Marine]]/Tableau17[[#This Row],[2017-T1-TOTAL]],"")</f>
        <v>0.38664323374340948</v>
      </c>
      <c r="LO230" s="26">
        <f>IFERROR(Tableau17[[#This Row],[2017-T1-M Jean-Luc]]/Tableau17[[#This Row],[2017-T1-TOTAL]],"")</f>
        <v>0.24780316344463971</v>
      </c>
      <c r="LP230" s="26">
        <f>IFERROR(Tableau17[[#This Row],[2017-T1-MACRON Emmanuel]]/Tableau17[[#This Row],[2017-T1-TOTAL]],"")</f>
        <v>0.17047451669595781</v>
      </c>
      <c r="LQ230" s="26">
        <f>IFERROR(Tableau17[[#This Row],[2017-T1-POUTOU Philippe]]/Tableau17[[#This Row],[2017-T1-TOTAL]],"")</f>
        <v>5.272407732864675E-3</v>
      </c>
      <c r="LR230" s="26">
        <f>IFERROR(Tableau17[[#This Row],[2017-T2-LE PEN Marine]]/Tableau17[[#This Row],[2017-T2-TOTAL]],"")</f>
        <v>0.56808510638297871</v>
      </c>
      <c r="LS230" s="26">
        <f>IFERROR(Tableau17[[#This Row],[2017-T2-MACRON Emmanuel]]/Tableau17[[#This Row],[2017-T2-TOTAL]],"")</f>
        <v>0.43191489361702129</v>
      </c>
      <c r="LT230" s="26">
        <f>IFERROR(Tableau17[[#This Row],[2019-T1-ALEXANDRE Audric]]/Tableau17[[#This Row],[2019-T1-TOTAL]],"")</f>
        <v>0</v>
      </c>
      <c r="LU230" s="26">
        <f>IFERROR(Tableau17[[#This Row],[2019-T1-ARTHAUD Nathalie]]/Tableau17[[#This Row],[2019-T1-TOTAL]],"")</f>
        <v>8.5714285714285719E-3</v>
      </c>
      <c r="LV230" s="26">
        <f>IFERROR(Tableau17[[#This Row],[2019-T1-ASSELINEAU François]]/Tableau17[[#This Row],[2019-T1-TOTAL]],"")</f>
        <v>2.2857142857142857E-2</v>
      </c>
      <c r="LW230" s="26">
        <f>IFERROR(Tableau17[[#This Row],[2019-T1-AUBRY Manon]]/Tableau17[[#This Row],[2019-T1-TOTAL]],"")</f>
        <v>9.1428571428571428E-2</v>
      </c>
      <c r="LX230" s="26">
        <f>IFERROR(Tableau17[[#This Row],[2019-T1-AZERGUI Nagib]]/Tableau17[[#This Row],[2019-T1-TOTAL]],"")</f>
        <v>2.8571428571428571E-3</v>
      </c>
      <c r="LY230" s="26">
        <f>IFERROR(Tableau17[[#This Row],[2019-T1-BARDELLA Jordan]]/Tableau17[[#This Row],[2019-T1-TOTAL]],"")</f>
        <v>0.38285714285714284</v>
      </c>
      <c r="LZ230" s="26">
        <f>IFERROR(Tableau17[[#This Row],[2019-T1-BELLAMY François-Xavier]]/Tableau17[[#This Row],[2019-T1-TOTAL]],"")</f>
        <v>0.13714285714285715</v>
      </c>
      <c r="MA230" s="26">
        <f>IFERROR(Tableau17[[#This Row],[2019-T1-BIDOU Olivier]]/Tableau17[[#This Row],[2019-T1-TOTAL]],"")</f>
        <v>0</v>
      </c>
      <c r="MB230" s="26">
        <f>IFERROR(Tableau17[[#This Row],[2019-T1-BOURG Dominique]]/Tableau17[[#This Row],[2019-T1-TOTAL]],"")</f>
        <v>8.5714285714285719E-3</v>
      </c>
      <c r="MC230" s="26">
        <f>IFERROR(Tableau17[[#This Row],[2019-T1-BROSSAT Ian]]/Tableau17[[#This Row],[2019-T1-TOTAL]],"")</f>
        <v>5.7142857142857141E-2</v>
      </c>
      <c r="MD230" s="26">
        <f>IFERROR(Tableau17[[#This Row],[2019-T1-CAILLAUD Sophie]]/Tableau17[[#This Row],[2019-T1-TOTAL]],"")</f>
        <v>0</v>
      </c>
      <c r="ME230" s="26">
        <f>IFERROR(Tableau17[[#This Row],[2019-T1-CAMUS Renaud]]/Tableau17[[#This Row],[2019-T1-TOTAL]],"")</f>
        <v>0</v>
      </c>
      <c r="MF230" s="26">
        <f>IFERROR(Tableau17[[#This Row],[2019-T1-CHALENÇON Christophe]]/Tableau17[[#This Row],[2019-T1-TOTAL]],"")</f>
        <v>0</v>
      </c>
      <c r="MG230" s="26">
        <f>IFERROR(Tableau17[[#This Row],[2019-T1-CORBET Cathy Denise Ginette]]/Tableau17[[#This Row],[2019-T1-TOTAL]],"")</f>
        <v>0</v>
      </c>
      <c r="MH230" s="26">
        <f>IFERROR(Tableau17[[#This Row],[2019-T1-DE PREVOISIN Robert]]/Tableau17[[#This Row],[2019-T1-TOTAL]],"")</f>
        <v>0</v>
      </c>
      <c r="MI230" s="26">
        <f>IFERROR(Tableau17[[#This Row],[2019-T1-DELFEL Thérèse]]/Tableau17[[#This Row],[2019-T1-TOTAL]],"")</f>
        <v>0</v>
      </c>
      <c r="MJ230" s="26">
        <f>IFERROR(Tableau17[[#This Row],[2019-T1-DIEUMEGARD Pierre]]/Tableau17[[#This Row],[2019-T1-TOTAL]],"")</f>
        <v>0</v>
      </c>
      <c r="MK230" s="26">
        <f>IFERROR(Tableau17[[#This Row],[2019-T1-DUPONT-AIGNAN Nicolas]]/Tableau17[[#This Row],[2019-T1-TOTAL]],"")</f>
        <v>0.02</v>
      </c>
      <c r="ML230" s="26">
        <f>IFERROR(Tableau17[[#This Row],[2019-T1-GERNIGON Yves]]/Tableau17[[#This Row],[2019-T1-TOTAL]],"")</f>
        <v>0</v>
      </c>
      <c r="MM230" s="26">
        <f>IFERROR(Tableau17[[#This Row],[2019-T1-GLUCKSMANN Raphaël]]/Tableau17[[#This Row],[2019-T1-TOTAL]],"")</f>
        <v>0.02</v>
      </c>
      <c r="MN230" s="26">
        <f>IFERROR(Tableau17[[#This Row],[2019-T1-HAMON Benoît]]/Tableau17[[#This Row],[2019-T1-TOTAL]],"")</f>
        <v>1.7142857142857144E-2</v>
      </c>
      <c r="MO230" s="26">
        <f>IFERROR(Tableau17[[#This Row],[2019-T1-HELGEN Gilles]]/Tableau17[[#This Row],[2019-T1-TOTAL]],"")</f>
        <v>0</v>
      </c>
      <c r="MP230" s="26">
        <f>IFERROR(Tableau17[[#This Row],[2019-T1-JADOT Yannick]]/Tableau17[[#This Row],[2019-T1-TOTAL]],"")</f>
        <v>9.4285714285714292E-2</v>
      </c>
      <c r="MQ230" s="26">
        <f>IFERROR(Tableau17[[#This Row],[2019-T1-LAGARDE Jean-Christophe]]/Tableau17[[#This Row],[2019-T1-TOTAL]],"")</f>
        <v>5.7142857142857143E-3</v>
      </c>
      <c r="MR230" s="26">
        <f>IFERROR(Tableau17[[#This Row],[2019-T1-LALANNE Francis]]/Tableau17[[#This Row],[2019-T1-TOTAL]],"")</f>
        <v>2.8571428571428571E-3</v>
      </c>
      <c r="MS230" s="26">
        <f>IFERROR(Tableau17[[#This Row],[2019-T1-LOISEAU Nathalie]]/Tableau17[[#This Row],[2019-T1-TOTAL]],"")</f>
        <v>0.12857142857142856</v>
      </c>
      <c r="MT230" s="26">
        <f>IFERROR(Tableau17[[#This Row],[2019-T1-MARIE Florie]]/Tableau17[[#This Row],[2019-T1-TOTAL]],"")</f>
        <v>0</v>
      </c>
      <c r="MU230" s="26">
        <f>IFERROR(Tableau17[[#This Row],[2008-T1-MACROEXTRDROITE]]/Tableau17[[#This Row],[2008-T1-MACROTOTALE]],"")</f>
        <v>9.4777562862669251E-2</v>
      </c>
      <c r="MV230" s="26">
        <f>IFERROR(Tableau17[[#This Row],[2008-T1-MACRODROITE]]/Tableau17[[#This Row],[2008-T1-MACROTOTALE]],"")</f>
        <v>0.54932301740812384</v>
      </c>
      <c r="MW230" s="26">
        <f>IFERROR(Tableau17[[#This Row],[2008-T1-MACROCENTRE]]/Tableau17[[#This Row],[2008-T1-MACROTOTALE]],"")</f>
        <v>0</v>
      </c>
      <c r="MX230" s="26">
        <f>IFERROR(Tableau17[[#This Row],[2008-T1-MACROGAUCHE]]/Tableau17[[#This Row],[2008-T1-MACROTOTALE]],"")</f>
        <v>0.35589941972920697</v>
      </c>
      <c r="MY230" s="26">
        <f>IFERROR(Tableau17[[#This Row],[2008-T1-MACROAUTRE]]/Tableau17[[#This Row],[2008-T1-MACROTOTALE]],"")</f>
        <v>0</v>
      </c>
      <c r="MZ230" s="26">
        <f>IFERROR(Tableau17[[#This Row],[2008-T2-MACROEXTRDROITE]]/Tableau17[[#This Row],[2008-T2-MACROTOTALE]],"")</f>
        <v>0</v>
      </c>
      <c r="NA230" s="26">
        <f>IFERROR(Tableau17[[#This Row],[2008-T2-MACRODROITE]]/Tableau17[[#This Row],[2008-T2-MACROTOTALE]],"")</f>
        <v>0.59435626102292771</v>
      </c>
      <c r="NB230" s="26">
        <f>IFERROR(Tableau17[[#This Row],[2008-T2-MACROCENTRE]]/Tableau17[[#This Row],[2008-T2-MACROTOTALE]],"")</f>
        <v>0</v>
      </c>
      <c r="NC230" s="26">
        <f>IFERROR(Tableau17[[#This Row],[2008-T2-MACROGAUCHE]]/Tableau17[[#This Row],[2008-T2-MACROTOTALE]],"")</f>
        <v>0.40564373897707229</v>
      </c>
      <c r="ND230" s="26">
        <f>IFERROR(Tableau17[[#This Row],[2008-T2-MACROAUTRE]]/Tableau17[[#This Row],[2008-T2-MACROTOTALE]],"")</f>
        <v>0</v>
      </c>
      <c r="NE230" s="26">
        <f>IFERROR(Tableau17[[#This Row],[2014-T1-MACROEXTRDROITE]]/Tableau17[[#This Row],[2014-T1-MACROTOTALE]],"")</f>
        <v>0.1875</v>
      </c>
      <c r="NF230" s="26">
        <f>IFERROR(Tableau17[[#This Row],[2014-T1-MACRODROITE]]/Tableau17[[#This Row],[2014-T1-MACROTOTALE]],"")</f>
        <v>0.53629032258064513</v>
      </c>
      <c r="NG230" s="26">
        <f>IFERROR(Tableau17[[#This Row],[2014-T1-MACROCENTRE]]/Tableau17[[#This Row],[2014-T1-MACROTOTALE]],"")</f>
        <v>8.0645161290322578E-3</v>
      </c>
      <c r="NH230" s="26">
        <f>IFERROR(Tableau17[[#This Row],[2014-T1-MACROGAUCHE]]/Tableau17[[#This Row],[2014-T1-MACROTOTALE]],"")</f>
        <v>0.26814516129032256</v>
      </c>
      <c r="NI230" s="26">
        <f>IFERROR(Tableau17[[#This Row],[2014-T1-MACROAUTRE]]/Tableau17[[#This Row],[2014-T1-MACROTOTALE]],"")</f>
        <v>0</v>
      </c>
      <c r="NJ230" s="26">
        <f>IFERROR(Tableau17[[#This Row],[2014-T2-MACROEXTRDROITE]]/Tableau17[[#This Row],[2014-T2-MACROTOTALE]],"")</f>
        <v>0.1891891891891892</v>
      </c>
      <c r="NK230" s="26">
        <f>IFERROR(Tableau17[[#This Row],[2014-T2-MACRODROITE]]/Tableau17[[#This Row],[2014-T2-MACROTOTALE]],"")</f>
        <v>0.58880308880308885</v>
      </c>
      <c r="NL230" s="26">
        <f>IFERROR(Tableau17[[#This Row],[2014-T2-MACROCENTRE]]/Tableau17[[#This Row],[2014-T2-MACROTOTALE]],"")</f>
        <v>0</v>
      </c>
      <c r="NM230" s="26">
        <f>IFERROR(Tableau17[[#This Row],[2014-T2-MACROGAUCHE]]/Tableau17[[#This Row],[2014-T2-MACROTOTALE]],"")</f>
        <v>0.22200772200772201</v>
      </c>
      <c r="NN230" s="26">
        <f>IFERROR(Tableau17[[#This Row],[2014-T2-MACROAUTRE]]/Tableau17[[#This Row],[2014-T2-MACROTOTALE]],"")</f>
        <v>0</v>
      </c>
      <c r="NO230" s="26">
        <f>IFERROR( Tableau17[[#This Row],[2015-T1-MACROEXTRDROITE]]/Tableau17[[#This Row],[2015-T1-MACROTOTALE]],"")</f>
        <v>0.38235294117647056</v>
      </c>
      <c r="NP230" s="26">
        <f>IFERROR(Tableau17[[#This Row],[2015-T1-MACRODROITE]]/Tableau17[[#This Row],[2015-T1-MACROTOTALE]],"")</f>
        <v>0.33088235294117646</v>
      </c>
      <c r="NQ230" s="26">
        <f>IFERROR(Tableau17[[#This Row],[2015-T1-MACROCENTRE]]/Tableau17[[#This Row],[2015-T1-MACROTOTALE]],"")</f>
        <v>0</v>
      </c>
      <c r="NR230" s="26">
        <f>IFERROR(Tableau17[[#This Row],[2015-T1-MACROGAUCHE]]/Tableau17[[#This Row],[2015-T1-MACROTOTALE]],"")</f>
        <v>0.28676470588235292</v>
      </c>
      <c r="NS230" s="26">
        <f>IFERROR(Tableau17[[#This Row],[2015-T1-MACROAUTRE]]/Tableau17[[#This Row],[2015-T1-MACROTOTALE]],"")</f>
        <v>0</v>
      </c>
      <c r="NT230" s="26">
        <f>IFERROR(Tableau17[[#This Row],[2015-T2-MACROEXTRDROITE]]/Tableau17[[#This Row],[2015-T2-MACROTOTALE]],"")</f>
        <v>0.57294429708222816</v>
      </c>
      <c r="NU230" s="26">
        <f>IFERROR(Tableau17[[#This Row],[2015-T2-MACRODROITE]]/Tableau17[[#This Row],[2015-T2-MACROTOTALE]],"")</f>
        <v>0</v>
      </c>
      <c r="NV230" s="26">
        <f>IFERROR(Tableau17[[#This Row],[2015-T2-MACROCENTRE]]/Tableau17[[#This Row],[2015-T2-MACROTOTALE]],"")</f>
        <v>0</v>
      </c>
      <c r="NW230" s="26">
        <f>IFERROR(Tableau17[[#This Row],[2015-T2-MACROGAUCHE]]/Tableau17[[#This Row],[2015-T2-MACROTOTALE]],"")</f>
        <v>0.4270557029177719</v>
      </c>
      <c r="NX230" s="26">
        <f>IFERROR(Tableau17[[#This Row],[2015-T2-MACROAUTRE]]/Tableau17[[#This Row],[2015-T2-MACROTOTALE]],"")</f>
        <v>0</v>
      </c>
      <c r="NY230" s="26">
        <f>IFERROR(Tableau17[[#This Row],[2017-T1-MACROEXTRDROITE]]/Tableau17[[#This Row],[2017-T1-MACROTOTALE]],"")</f>
        <v>0.41827768014059752</v>
      </c>
      <c r="NZ230" s="26">
        <f>IFERROR(Tableau17[[#This Row],[2017-T1-MACRODROITE]]/Tableau17[[#This Row],[2017-T1-MACROTOTALE]],"")</f>
        <v>0.12829525483304041</v>
      </c>
      <c r="OA230" s="26">
        <f>IFERROR(Tableau17[[#This Row],[2017-T1-MACROCENTRE]]/Tableau17[[#This Row],[2017-T1-MACROTOTALE]],"")</f>
        <v>0.17047451669595781</v>
      </c>
      <c r="OB230" s="26">
        <f>IFERROR(Tableau17[[#This Row],[2017-T1-MACROGAUCHE]]/Tableau17[[#This Row],[2017-T1-MACROTOTALE]],"")</f>
        <v>0.27592267135325133</v>
      </c>
      <c r="OC230" s="26">
        <f>IFERROR(Tableau17[[#This Row],[2017-T1-MACROAUTRE]]/Tableau17[[#This Row],[2017-T1-MACROTOTALE]],"")</f>
        <v>7.0298769771528994E-3</v>
      </c>
      <c r="OD230" s="26">
        <f>IFERROR(Tableau17[[#This Row],[2017-T2-MACROEXTRDROITE]]/Tableau17[[#This Row],[2017-T2-MACROTOTALE]],"")</f>
        <v>0.56808510638297871</v>
      </c>
      <c r="OE230" s="26">
        <f>IFERROR(Tableau17[[#This Row],[2017-T2-MACRODROITE]]/Tableau17[[#This Row],[2017-T2-MACROTOTALE]],"")</f>
        <v>0</v>
      </c>
      <c r="OF230" s="26">
        <f>IFERROR(Tableau17[[#This Row],[2017-T2-MACROCENTRE]]/Tableau17[[#This Row],[2017-T2-MACROTOTALE]],"")</f>
        <v>0.43191489361702129</v>
      </c>
      <c r="OG230" s="26">
        <f>IFERROR(Tableau17[[#This Row],[2017-T2-MACROGAUCHE]]/Tableau17[[#This Row],[2017-T2-MACROTOTALE]],"")</f>
        <v>0</v>
      </c>
      <c r="OH230" s="26">
        <f>IFERROR(Tableau17[[#This Row],[2017-T2-MACROAUTRE]]/Tableau17[[#This Row],[2017-T2-MACROTOTALE]],"")</f>
        <v>0</v>
      </c>
      <c r="OI230" s="26">
        <f>IFERROR(Tableau17[[#This Row],[2019-T1-MACROEXTRDROITE]]/Tableau17[[#This Row],[2019-T1-MACROTOTALE]],"")</f>
        <v>0.4293628808864266</v>
      </c>
      <c r="OJ230" s="26">
        <f>IFERROR(Tableau17[[#This Row],[2019-T1-MACRODROITE]]/Tableau17[[#This Row],[2019-T1-MACROTOTALE]],"")</f>
        <v>0.13850415512465375</v>
      </c>
      <c r="OK230" s="26">
        <f>IFERROR(Tableau17[[#This Row],[2019-T1-MACROCENTRE]]/Tableau17[[#This Row],[2019-T1-MACROTOTALE]],"")</f>
        <v>0.12465373961218837</v>
      </c>
      <c r="OL230" s="26">
        <f>IFERROR(Tableau17[[#This Row],[2019-T1-MACROGAUCHE]]/Tableau17[[#This Row],[2019-T1-MACROTOTALE]],"")</f>
        <v>0.27977839335180055</v>
      </c>
      <c r="OM230" s="26">
        <f>IFERROR(Tableau17[[#This Row],[2019-T1-MACROAUTRE]]/Tableau17[[#This Row],[2019-T1-MACROTOTALE]],"")</f>
        <v>2.7700831024930747E-2</v>
      </c>
      <c r="ON230" s="26">
        <f>IFERROR(Tableau17[[#This Row],[2020-T1-MACROEXTRDROITE]]/Tableau17[[#This Row],[2020-T1-MACROTOTALE]],"")</f>
        <v>0.16566265060240964</v>
      </c>
      <c r="OO230" s="26">
        <f>IFERROR(Tableau17[[#This Row],[2020-T1-MACRODROITE]]/Tableau17[[#This Row],[2020-T1-MACROTOTALE]],"")</f>
        <v>0.57228915662650603</v>
      </c>
      <c r="OP230" s="26">
        <f>IFERROR(Tableau17[[#This Row],[2020-T1-MACROCENTRE]]/Tableau17[[#This Row],[2020-T1-MACROTOTALE]],"")</f>
        <v>3.313253012048193E-2</v>
      </c>
      <c r="OQ230" s="26">
        <f>IFERROR(Tableau17[[#This Row],[2020-T1-MACROGAUCHE]]/Tableau17[[#This Row],[2020-T1-MACROTOTALE]],"")</f>
        <v>0.2289156626506024</v>
      </c>
      <c r="OR230" s="26">
        <f>IFERROR(Tableau17[[#This Row],[2020-T1-MACROAUTRE]]/Tableau17[[#This Row],[2020-T1-MACROTOTALE]],"")</f>
        <v>0</v>
      </c>
      <c r="OS230" s="26">
        <f>IFERROR(Tableau17[[#This Row],[2017 (L)-T1-MACROEXTRDROITE]]/Tableau17[[#This Row],[2017 (L)-T1-MACROTOTALE]],"")</f>
        <v>2.6402640264026403E-2</v>
      </c>
      <c r="OT230" s="26">
        <f>IFERROR(Tableau17[[#This Row],[2017 (L)-T1-MACRODROITE]]/Tableau17[[#This Row],[2017 (L)-T1-MACROTOTALE]],"")</f>
        <v>0.42574257425742573</v>
      </c>
      <c r="OU230" s="26">
        <f>IFERROR(Tableau17[[#This Row],[2017 (L)-T1-MACROCENTRE]]/Tableau17[[#This Row],[2017 (L)-T1-MACROTOTALE]],"")</f>
        <v>0.20792079207920791</v>
      </c>
      <c r="OV230" s="26">
        <f>IFERROR(Tableau17[[#This Row],[2017 (L)-T1-MACROGAUCHE]]/Tableau17[[#This Row],[2017 (L)-T1-MACROTOTALE]],"")</f>
        <v>0.33333333333333331</v>
      </c>
      <c r="OW230" s="26">
        <f>IFERROR(Tableau17[[#This Row],[2017 (L)-T1-MACROAUTRE]]/Tableau17[[#This Row],[2017 (L)-T1-MACROTOTALE]],"")</f>
        <v>6.6006600660066007E-3</v>
      </c>
      <c r="OX230" s="26">
        <f>IFERROR(Tableau17[[#This Row],[2017 (L)-T2-MACROEXTRDROITE]]/Tableau17[[#This Row],[2017 (L)-T2-MACROTOTALE]],"")</f>
        <v>0</v>
      </c>
      <c r="OY230" s="26">
        <f>IFERROR(Tableau17[[#This Row],[2017 (L)-T2-MACRODROITE]]/Tableau17[[#This Row],[2017 (L)-T2-MACROTOTALE]],"")</f>
        <v>0</v>
      </c>
      <c r="OZ230" s="26">
        <f>IFERROR(Tableau17[[#This Row],[2017 (L)-T2-MACROCENTRE]]/Tableau17[[#This Row],[2017 (L)-T2-MACROTOTALE]],"")</f>
        <v>0.35436893203883496</v>
      </c>
      <c r="PA230" s="26">
        <f>IFERROR(Tableau17[[#This Row],[2017 (L)-T2-MACROGAUCHE]]/Tableau17[[#This Row],[2017 (L)-T2-MACROTOTALE]],"")</f>
        <v>0.64563106796116509</v>
      </c>
      <c r="PB230" s="26">
        <f>IFERROR(Tableau17[[#This Row],[2017 (L)-T2-MACROAUTRE]]/Tableau17[[#This Row],[2017 (L)-T2-MACROTOTALE]],"")</f>
        <v>0</v>
      </c>
      <c r="PC230" s="26">
        <f>IFERROR(Tableau17[[#This Row],[2008_T1_PROCUS]]/Tableau17[[#This Row],[2008_T1_INSCRITS]],0)</f>
        <v>3.2220943613348679E-2</v>
      </c>
      <c r="PD230" s="26">
        <f>IFERROR(Tableau17[[#This Row],[2008_T2_PROCUS]]/Tableau17[[#This Row],[2008_T2_INSCRITS]],0)</f>
        <v>1.6129032258064516E-2</v>
      </c>
      <c r="PE230" s="26">
        <f>Tableau17[[#This Row],[2014_T1_PROCUS]]/Tableau17[[#This Row],[2014_T1_INSCRITS]]</f>
        <v>1.0062893081761006E-2</v>
      </c>
      <c r="PF230" s="26">
        <f>IFERROR(Tableau17[[#This Row],[2014_T2_PROCUS]]/Tableau17[[#This Row],[2014_T2_INSCRITS]],0)</f>
        <v>1.1320754716981131E-2</v>
      </c>
    </row>
    <row r="231" spans="1:422" hidden="1" x14ac:dyDescent="0.2">
      <c r="A231" s="1">
        <v>6</v>
      </c>
      <c r="B231" s="1" t="s">
        <v>441</v>
      </c>
      <c r="C231" s="1" t="s">
        <v>465</v>
      </c>
      <c r="D231" s="1" t="s">
        <v>465</v>
      </c>
      <c r="E231" s="1">
        <v>1269</v>
      </c>
      <c r="F231" s="1">
        <v>5.4623499999999998</v>
      </c>
      <c r="G231" s="1">
        <v>43.314725000000003</v>
      </c>
      <c r="H231" s="3">
        <v>1405</v>
      </c>
      <c r="I231" s="3">
        <v>416</v>
      </c>
      <c r="K231" s="1">
        <v>5</v>
      </c>
      <c r="L231" s="1">
        <v>42</v>
      </c>
      <c r="M231" s="1">
        <v>5</v>
      </c>
      <c r="P231" s="1">
        <v>115</v>
      </c>
      <c r="Q231" s="1">
        <v>43</v>
      </c>
      <c r="R231" s="1">
        <v>121</v>
      </c>
      <c r="S231" s="1">
        <v>56</v>
      </c>
      <c r="T231" s="1">
        <v>34</v>
      </c>
      <c r="U231" s="1">
        <v>421</v>
      </c>
      <c r="V231" s="1">
        <v>1114</v>
      </c>
      <c r="W231" s="1">
        <v>669</v>
      </c>
      <c r="X231" s="1">
        <v>11</v>
      </c>
      <c r="Y231" s="2">
        <v>0.60053860000000003</v>
      </c>
      <c r="Z231" s="1">
        <v>1114</v>
      </c>
      <c r="AA231" s="1">
        <v>687</v>
      </c>
      <c r="AB231" s="1">
        <v>16</v>
      </c>
      <c r="AC231" s="2">
        <v>0.61669658999999999</v>
      </c>
      <c r="AD231" s="1">
        <v>1405</v>
      </c>
      <c r="AE231" s="1">
        <v>427</v>
      </c>
      <c r="AF231" s="2">
        <v>0.30391458999999998</v>
      </c>
      <c r="AG231" s="1">
        <f t="shared" si="3"/>
        <v>416</v>
      </c>
      <c r="AH231" s="1">
        <v>939</v>
      </c>
      <c r="AI231" s="1">
        <v>583</v>
      </c>
      <c r="AJ231" s="1">
        <v>7</v>
      </c>
      <c r="AK231" s="2">
        <v>0.62087327000000003</v>
      </c>
      <c r="AL231" s="1">
        <v>939</v>
      </c>
      <c r="AM231" s="1">
        <v>617</v>
      </c>
      <c r="AN231" s="1">
        <v>12</v>
      </c>
      <c r="AO231" s="2">
        <v>0.65708200000000005</v>
      </c>
      <c r="AP231" s="1">
        <v>1157</v>
      </c>
      <c r="AQ231" s="1">
        <v>566</v>
      </c>
      <c r="AR231" s="2">
        <v>0.48919620000000003</v>
      </c>
      <c r="AS231" s="1">
        <v>1157</v>
      </c>
      <c r="AT231" s="1">
        <v>617</v>
      </c>
      <c r="AU231" s="2">
        <v>0.53327570999999996</v>
      </c>
      <c r="AV231" s="1">
        <v>1303</v>
      </c>
      <c r="AW231" s="1">
        <v>630</v>
      </c>
      <c r="AX231" s="2">
        <v>0.48349962000000002</v>
      </c>
      <c r="AY231" s="1">
        <v>1303</v>
      </c>
      <c r="AZ231" s="1">
        <v>528</v>
      </c>
      <c r="BA231" s="2">
        <v>0.40521873000000003</v>
      </c>
      <c r="BB231" s="1">
        <v>1304</v>
      </c>
      <c r="BC231" s="1">
        <v>1068</v>
      </c>
      <c r="BD231" s="2">
        <v>0.81901840000000004</v>
      </c>
      <c r="BE231" s="1">
        <v>1304</v>
      </c>
      <c r="BF231" s="1">
        <v>996</v>
      </c>
      <c r="BG231" s="2">
        <v>0.76380367999999998</v>
      </c>
      <c r="BH231" s="1">
        <v>1393</v>
      </c>
      <c r="BI231" s="1">
        <v>677</v>
      </c>
      <c r="BJ231" s="2">
        <v>0.48600144000000001</v>
      </c>
      <c r="BK231" s="1">
        <v>38</v>
      </c>
      <c r="BM231" s="1">
        <v>2</v>
      </c>
      <c r="BN231" s="1">
        <v>25</v>
      </c>
      <c r="BO231" s="1">
        <v>42</v>
      </c>
      <c r="BP231" s="1">
        <v>259</v>
      </c>
      <c r="BQ231" s="1">
        <v>204</v>
      </c>
      <c r="BR231" s="1">
        <v>570</v>
      </c>
      <c r="BU231" s="1">
        <v>350</v>
      </c>
      <c r="BV231" s="1">
        <v>249</v>
      </c>
      <c r="BW231" s="1">
        <v>599</v>
      </c>
      <c r="BY231" s="1">
        <v>86</v>
      </c>
      <c r="BZ231" s="1">
        <v>14</v>
      </c>
      <c r="CB231" s="1">
        <v>26</v>
      </c>
      <c r="CC231" s="1">
        <v>177</v>
      </c>
      <c r="CD231" s="1">
        <v>261</v>
      </c>
      <c r="CE231" s="1">
        <v>93</v>
      </c>
      <c r="CF231" s="1">
        <v>657</v>
      </c>
      <c r="CG231" s="1">
        <v>213</v>
      </c>
      <c r="CH231" s="1">
        <v>333</v>
      </c>
      <c r="CI231" s="1">
        <v>121</v>
      </c>
      <c r="CJ231" s="1">
        <v>667</v>
      </c>
      <c r="CK231" s="1">
        <v>17</v>
      </c>
      <c r="CL231" s="1">
        <v>18</v>
      </c>
      <c r="CO231" s="1">
        <v>30</v>
      </c>
      <c r="CP231" s="1">
        <v>226</v>
      </c>
      <c r="CT231" s="1">
        <v>180</v>
      </c>
      <c r="CU231" s="1">
        <v>76</v>
      </c>
      <c r="CW231" s="1">
        <v>547</v>
      </c>
      <c r="CY231" s="1">
        <v>274</v>
      </c>
      <c r="DA231" s="1">
        <v>312</v>
      </c>
      <c r="DC231" s="1">
        <v>586</v>
      </c>
      <c r="DD231" s="1">
        <v>11</v>
      </c>
      <c r="DE231" s="1">
        <v>8</v>
      </c>
      <c r="DF231" s="1">
        <v>13</v>
      </c>
      <c r="DG231" s="1">
        <v>4</v>
      </c>
      <c r="DH231" s="1">
        <v>1</v>
      </c>
      <c r="DI231" s="1">
        <v>18</v>
      </c>
      <c r="DJ231" s="1">
        <v>1</v>
      </c>
      <c r="DK231" s="1">
        <v>0</v>
      </c>
      <c r="DL231" s="1">
        <v>60</v>
      </c>
      <c r="DM231" s="1">
        <v>148</v>
      </c>
      <c r="DN231" s="1">
        <v>155</v>
      </c>
      <c r="DP231" s="1">
        <v>0</v>
      </c>
      <c r="DR231" s="1">
        <v>195</v>
      </c>
      <c r="DS231" s="1">
        <v>10</v>
      </c>
      <c r="DU231" s="1">
        <v>624</v>
      </c>
      <c r="DX231" s="1">
        <v>265</v>
      </c>
      <c r="DZ231" s="1">
        <v>225</v>
      </c>
      <c r="EA231" s="1">
        <v>490</v>
      </c>
      <c r="EB231" s="1">
        <v>3</v>
      </c>
      <c r="EC231" s="1">
        <v>5</v>
      </c>
      <c r="ED231" s="1">
        <v>1</v>
      </c>
      <c r="EE231" s="1">
        <v>36</v>
      </c>
      <c r="EF231" s="1">
        <v>264</v>
      </c>
      <c r="EG231" s="1">
        <v>35</v>
      </c>
      <c r="EH231" s="1">
        <v>4</v>
      </c>
      <c r="EI231" s="1">
        <v>352</v>
      </c>
      <c r="EJ231" s="1">
        <v>152</v>
      </c>
      <c r="EK231" s="1">
        <v>188</v>
      </c>
      <c r="EL231" s="1">
        <v>6</v>
      </c>
      <c r="EM231" s="1">
        <v>1046</v>
      </c>
      <c r="EN231" s="1">
        <v>424</v>
      </c>
      <c r="EO231" s="1">
        <v>478</v>
      </c>
      <c r="EP231" s="1">
        <v>902</v>
      </c>
      <c r="EQ231" s="1">
        <v>0</v>
      </c>
      <c r="ER231" s="1">
        <v>1</v>
      </c>
      <c r="ES231" s="1">
        <v>5</v>
      </c>
      <c r="ET231" s="1">
        <v>35</v>
      </c>
      <c r="EU231" s="1">
        <v>0</v>
      </c>
      <c r="EV231" s="1">
        <v>222</v>
      </c>
      <c r="EW231" s="1">
        <v>65</v>
      </c>
      <c r="EX231" s="1">
        <v>0</v>
      </c>
      <c r="EY231" s="1">
        <v>11</v>
      </c>
      <c r="EZ231" s="1">
        <v>11</v>
      </c>
      <c r="FA231" s="1">
        <v>0</v>
      </c>
      <c r="FB231" s="1">
        <v>0</v>
      </c>
      <c r="FC231" s="1">
        <v>0</v>
      </c>
      <c r="FD231" s="1">
        <v>0</v>
      </c>
      <c r="FE231" s="1">
        <v>0</v>
      </c>
      <c r="FF231" s="1">
        <v>0</v>
      </c>
      <c r="FG231" s="1">
        <v>2</v>
      </c>
      <c r="FH231" s="1">
        <v>24</v>
      </c>
      <c r="FI231" s="1">
        <v>1</v>
      </c>
      <c r="FJ231" s="1">
        <v>25</v>
      </c>
      <c r="FK231" s="1">
        <v>13</v>
      </c>
      <c r="FL231" s="1">
        <v>0</v>
      </c>
      <c r="FM231" s="1">
        <v>78</v>
      </c>
      <c r="FN231" s="1">
        <v>11</v>
      </c>
      <c r="FO231" s="1">
        <v>2</v>
      </c>
      <c r="FP231" s="1">
        <v>147</v>
      </c>
      <c r="FQ231" s="1">
        <v>0</v>
      </c>
      <c r="FR231" s="1">
        <f>SUM(Tableau17[[#This Row],[2019-T1-ALEXANDRE Audric]:[2019-T1-MARIE Florie]])</f>
        <v>653</v>
      </c>
      <c r="FS231" s="1">
        <v>44</v>
      </c>
      <c r="FT231" s="1">
        <v>297</v>
      </c>
      <c r="FU231" s="1">
        <v>0</v>
      </c>
      <c r="FV231" s="1">
        <v>229</v>
      </c>
      <c r="FW231" s="1">
        <v>0</v>
      </c>
      <c r="FX231" s="1">
        <v>570</v>
      </c>
      <c r="FY231" s="1">
        <v>0</v>
      </c>
      <c r="FZ231" s="1">
        <v>350</v>
      </c>
      <c r="GA231" s="1">
        <v>0</v>
      </c>
      <c r="GB231" s="1">
        <v>249</v>
      </c>
      <c r="GC231" s="1">
        <v>0</v>
      </c>
      <c r="GD231" s="1">
        <v>599</v>
      </c>
      <c r="GE231" s="1">
        <v>177</v>
      </c>
      <c r="GF231" s="1">
        <v>347</v>
      </c>
      <c r="GG231" s="1">
        <v>0</v>
      </c>
      <c r="GH231" s="1">
        <v>133</v>
      </c>
      <c r="GI231" s="1">
        <v>0</v>
      </c>
      <c r="GJ231" s="1">
        <v>657</v>
      </c>
      <c r="GK231" s="1">
        <v>213</v>
      </c>
      <c r="GL231" s="1">
        <v>333</v>
      </c>
      <c r="GM231" s="1">
        <v>0</v>
      </c>
      <c r="GN231" s="1">
        <v>121</v>
      </c>
      <c r="GO231" s="1">
        <v>0</v>
      </c>
      <c r="GP231" s="1">
        <v>667</v>
      </c>
      <c r="GQ231" s="1">
        <v>244</v>
      </c>
      <c r="GR231" s="1">
        <v>180</v>
      </c>
      <c r="GS231" s="1">
        <v>0</v>
      </c>
      <c r="GT231" s="1">
        <v>106</v>
      </c>
      <c r="GU231" s="1">
        <v>17</v>
      </c>
      <c r="GV231" s="1">
        <v>547</v>
      </c>
      <c r="GW231" s="1">
        <v>274</v>
      </c>
      <c r="GX231" s="1">
        <v>312</v>
      </c>
      <c r="GY231" s="1">
        <v>0</v>
      </c>
      <c r="GZ231" s="1">
        <v>0</v>
      </c>
      <c r="HA231" s="1">
        <v>0</v>
      </c>
      <c r="HB231" s="1">
        <v>586</v>
      </c>
      <c r="HC231" s="1">
        <v>394</v>
      </c>
      <c r="HD231" s="1">
        <v>264</v>
      </c>
      <c r="HE231" s="1">
        <v>188</v>
      </c>
      <c r="HF231" s="1">
        <v>196</v>
      </c>
      <c r="HG231" s="1">
        <v>4</v>
      </c>
      <c r="HH231" s="1">
        <v>1046</v>
      </c>
      <c r="HI231" s="1">
        <v>424</v>
      </c>
      <c r="HJ231" s="1">
        <v>0</v>
      </c>
      <c r="HK231" s="1">
        <v>478</v>
      </c>
      <c r="HL231" s="1">
        <v>0</v>
      </c>
      <c r="HM231" s="1">
        <v>0</v>
      </c>
      <c r="HN231" s="1">
        <v>902</v>
      </c>
      <c r="HO231" s="1">
        <v>254</v>
      </c>
      <c r="HP231" s="1">
        <v>76</v>
      </c>
      <c r="HQ231" s="1">
        <v>147</v>
      </c>
      <c r="HR231" s="1">
        <v>163</v>
      </c>
      <c r="HS231" s="1">
        <v>27</v>
      </c>
      <c r="HT231" s="1">
        <v>667</v>
      </c>
      <c r="HU231" s="1">
        <v>121</v>
      </c>
      <c r="HV231" s="1">
        <v>157</v>
      </c>
      <c r="HW231" s="1">
        <v>48</v>
      </c>
      <c r="HX231" s="1">
        <v>95</v>
      </c>
      <c r="HY231" s="1">
        <v>0</v>
      </c>
      <c r="HZ231" s="1">
        <v>421</v>
      </c>
      <c r="IA231" s="1">
        <v>162</v>
      </c>
      <c r="IB231" s="1">
        <v>159</v>
      </c>
      <c r="IC231" s="1">
        <v>195</v>
      </c>
      <c r="ID231" s="1">
        <v>100</v>
      </c>
      <c r="IE231" s="1">
        <v>8</v>
      </c>
      <c r="IF231" s="1">
        <v>624</v>
      </c>
      <c r="IG231" s="1">
        <v>0</v>
      </c>
      <c r="IH231" s="1">
        <v>265</v>
      </c>
      <c r="II231" s="1">
        <v>225</v>
      </c>
      <c r="IJ231" s="1">
        <v>0</v>
      </c>
      <c r="IK231" s="1">
        <v>0</v>
      </c>
      <c r="IL231" s="1">
        <v>490</v>
      </c>
      <c r="IM231" s="26">
        <f>IFERROR(Tableau17[[#This Row],[LDIV]]/Tableau17[[#This Row],[Total général]],"")</f>
        <v>0</v>
      </c>
      <c r="IN231" s="26">
        <f>IFERROR(Tableau17[[#This Row],[LDVC]]/Tableau17[[#This Row],[Total général]],"")</f>
        <v>1.1876484560570071E-2</v>
      </c>
      <c r="IO231" s="26">
        <f>IFERROR(Tableau17[[#This Row],[LDVD]]/Tableau17[[#This Row],[Total général]],"")</f>
        <v>9.9762470308788598E-2</v>
      </c>
      <c r="IP231" s="26">
        <f>IFERROR(Tableau17[[#This Row],[LDVG]]/Tableau17[[#This Row],[Total général]],"")</f>
        <v>1.1876484560570071E-2</v>
      </c>
      <c r="IQ231" s="26">
        <f>IFERROR(Tableau17[[#This Row],[LEXD]]/Tableau17[[#This Row],[Total général]],"")</f>
        <v>0</v>
      </c>
      <c r="IR231" s="26">
        <f>IFERROR(Tableau17[[#This Row],[LEXG]]/Tableau17[[#This Row],[Total général]],"")</f>
        <v>0</v>
      </c>
      <c r="IS231" s="26">
        <f>IFERROR(Tableau17[[#This Row],[LLR]]/Tableau17[[#This Row],[Total général]],"")</f>
        <v>0.27315914489311166</v>
      </c>
      <c r="IT231" s="26">
        <f>IFERROR(Tableau17[[#This Row],[LREM]]/Tableau17[[#This Row],[Total général]],"")</f>
        <v>0.10213776722090261</v>
      </c>
      <c r="IU231" s="26">
        <f>IFERROR(Tableau17[[#This Row],[LRN]]/Tableau17[[#This Row],[Total général]],"")</f>
        <v>0.28741092636579574</v>
      </c>
      <c r="IV231" s="26">
        <f>IFERROR(Tableau17[[#This Row],[LUG]]/Tableau17[[#This Row],[Total général]],"")</f>
        <v>0.1330166270783848</v>
      </c>
      <c r="IW231" s="26">
        <f>IFERROR(Tableau17[[#This Row],[LVEC]]/Tableau17[[#This Row],[Total général]],"")</f>
        <v>8.076009501187649E-2</v>
      </c>
      <c r="IX231" s="26">
        <f>IFERROR(Tableau17[[#This Row],[2008-T1-LCMD]]/Tableau17[[#This Row],[2008-T1-TOTAL]],"")</f>
        <v>6.6666666666666666E-2</v>
      </c>
      <c r="IY231" s="26">
        <f>IFERROR(Tableau17[[#This Row],[2008-T1-LDVD]]/Tableau17[[#This Row],[2008-T1-TOTAL]],"")</f>
        <v>0</v>
      </c>
      <c r="IZ231" s="26">
        <f>IFERROR(Tableau17[[#This Row],[2008-T1-LEXD]]/Tableau17[[#This Row],[2008-T1-TOTAL]],"")</f>
        <v>3.5087719298245615E-3</v>
      </c>
      <c r="JA231" s="26">
        <f>IFERROR(Tableau17[[#This Row],[2008-T1-LEXG]]/Tableau17[[#This Row],[2008-T1-TOTAL]],"")</f>
        <v>4.3859649122807015E-2</v>
      </c>
      <c r="JB231" s="26">
        <f>IFERROR(Tableau17[[#This Row],[2008-T1-LFN]]/Tableau17[[#This Row],[2008-T1-TOTAL]],"")</f>
        <v>7.3684210526315783E-2</v>
      </c>
      <c r="JC231" s="26">
        <f>IFERROR(Tableau17[[#This Row],[2008-T1-LMAJ]]/Tableau17[[#This Row],[2008-T1-TOTAL]],"")</f>
        <v>0.45438596491228073</v>
      </c>
      <c r="JD231" s="26">
        <f>IFERROR(Tableau17[[#This Row],[2008-T1-LUG]]/Tableau17[[#This Row],[2008-T1-TOTAL]],"")</f>
        <v>0.35789473684210527</v>
      </c>
      <c r="JE231" s="26">
        <f>IFERROR(Tableau17[[#This Row],[2008-T2-LFN]]/Tableau17[[#This Row],[2008-T2-TOTAL]],"")</f>
        <v>0</v>
      </c>
      <c r="JF231" s="26">
        <f>IFERROR(Tableau17[[#This Row],[2008-T2-LGC]]/Tableau17[[#This Row],[2008-T2-TOTAL]],"")</f>
        <v>0</v>
      </c>
      <c r="JG231" s="26">
        <f>IFERROR(Tableau17[[#This Row],[2008-T2-LMAJ]]/Tableau17[[#This Row],[2008-T2-TOTAL]],"")</f>
        <v>0.58430717863105175</v>
      </c>
      <c r="JH231" s="26">
        <f>IFERROR(Tableau17[[#This Row],[2008-T2-LUG]]/Tableau17[[#This Row],[2008-T2-TOTAL]],"")</f>
        <v>0.41569282136894825</v>
      </c>
      <c r="JI231" s="26">
        <f>IFERROR(Tableau17[[#This Row],[2014-T1-LDIV]]/Tableau17[[#This Row],[2014-T1-TOTAL]],"")</f>
        <v>0</v>
      </c>
      <c r="JJ231" s="26">
        <f>IFERROR(Tableau17[[#This Row],[2014-T1-LDVD]]/Tableau17[[#This Row],[2014-T1-TOTAL]],"")</f>
        <v>0.13089802130898021</v>
      </c>
      <c r="JK231" s="26">
        <f>IFERROR(Tableau17[[#This Row],[2014-T1-LDVG]]/Tableau17[[#This Row],[2014-T1-TOTAL]],"")</f>
        <v>2.1308980213089801E-2</v>
      </c>
      <c r="JL231" s="26">
        <f>IFERROR(Tableau17[[#This Row],[2014-T1-LEXG]]/Tableau17[[#This Row],[2014-T1-TOTAL]],"")</f>
        <v>0</v>
      </c>
      <c r="JM231" s="26">
        <f>IFERROR(Tableau17[[#This Row],[2014-T1-LFG]]/Tableau17[[#This Row],[2014-T1-TOTAL]],"")</f>
        <v>3.9573820395738202E-2</v>
      </c>
      <c r="JN231" s="26">
        <f>IFERROR(Tableau17[[#This Row],[2014-T1-LFN]]/Tableau17[[#This Row],[2014-T1-TOTAL]],"")</f>
        <v>0.26940639269406391</v>
      </c>
      <c r="JO231" s="26">
        <f>IFERROR(Tableau17[[#This Row],[2014-T1-LUD]]/Tableau17[[#This Row],[2014-T1-TOTAL]],"")</f>
        <v>0.39726027397260272</v>
      </c>
      <c r="JP231" s="26">
        <f>IFERROR(Tableau17[[#This Row],[2014-T1-LUG]]/Tableau17[[#This Row],[2014-T1-TOTAL]],"")</f>
        <v>0.14155251141552511</v>
      </c>
      <c r="JQ231" s="26">
        <f>IFERROR(Tableau17[[#This Row],[2014-T2-LFN]]/Tableau17[[#This Row],[2014-T2-TOTAL]],"")</f>
        <v>0.31934032983508248</v>
      </c>
      <c r="JR231" s="26">
        <f>IFERROR(Tableau17[[#This Row],[2014-T2-LUD]]/Tableau17[[#This Row],[2014-T2-TOTAL]],"")</f>
        <v>0.49925037481259371</v>
      </c>
      <c r="JS231" s="26">
        <f>IFERROR(Tableau17[[#This Row],[2014-T2-LUG]]/Tableau17[[#This Row],[2014-T2-TOTAL]],"")</f>
        <v>0.18140929535232383</v>
      </c>
      <c r="JT231" s="26">
        <f>IFERROR(Tableau17[[#This Row],[2015-T1-BC-DIV]]/Tableau17[[#This Row],[2015-T1-TOTAL]],"")</f>
        <v>3.1078610603290677E-2</v>
      </c>
      <c r="JU231" s="26">
        <f>IFERROR(Tableau17[[#This Row],[2015-T1-BC-DLF]]/Tableau17[[#This Row],[2015-T1-TOTAL]],"")</f>
        <v>3.2906764168190127E-2</v>
      </c>
      <c r="JV231" s="26">
        <f>IFERROR(Tableau17[[#This Row],[2015-T1-BC-DVD]]/Tableau17[[#This Row],[2015-T1-TOTAL]],"")</f>
        <v>0</v>
      </c>
      <c r="JW231" s="26">
        <f>IFERROR(Tableau17[[#This Row],[2015-T1-BC-DVG]]/Tableau17[[#This Row],[2015-T1-TOTAL]],"")</f>
        <v>0</v>
      </c>
      <c r="JX231" s="26">
        <f>IFERROR(Tableau17[[#This Row],[2015-T1-BC-FG]]/Tableau17[[#This Row],[2015-T1-TOTAL]],"")</f>
        <v>5.4844606946983544E-2</v>
      </c>
      <c r="JY231" s="26">
        <f>IFERROR(Tableau17[[#This Row],[2015-T1-BC-FN]]/Tableau17[[#This Row],[2015-T1-TOTAL]],"")</f>
        <v>0.41316270566727603</v>
      </c>
      <c r="JZ231" s="26">
        <f>IFERROR(Tableau17[[#This Row],[2015-T1-BC-MDM]]/Tableau17[[#This Row],[2015-T1-TOTAL]],"")</f>
        <v>0</v>
      </c>
      <c r="KA231" s="26">
        <f>IFERROR(Tableau17[[#This Row],[2015-T1-BC-RDG]]/Tableau17[[#This Row],[2015-T1-TOTAL]],"")</f>
        <v>0</v>
      </c>
      <c r="KB231" s="26">
        <f>IFERROR(Tableau17[[#This Row],[2015-T1-BC-SOC]]/Tableau17[[#This Row],[2015-T1-TOTAL]],"")</f>
        <v>0</v>
      </c>
      <c r="KC231" s="26">
        <f>IFERROR(Tableau17[[#This Row],[2015-T1-BC-UD]]/Tableau17[[#This Row],[2015-T1-TOTAL]],"")</f>
        <v>0.32906764168190128</v>
      </c>
      <c r="KD231" s="26">
        <f>IFERROR(Tableau17[[#This Row],[2015-T1-BC-UG]]/Tableau17[[#This Row],[2015-T1-TOTAL]],"")</f>
        <v>0.13893967093235832</v>
      </c>
      <c r="KE231" s="26">
        <f>IFERROR(Tableau17[[#This Row],[2015-T1-BC-VEC]]/Tableau17[[#This Row],[2015-T1-TOTAL]],"")</f>
        <v>0</v>
      </c>
      <c r="KF231" s="26">
        <f>IFERROR(Tableau17[[#This Row],[2015-T2-BC-DVG]]/Tableau17[[#This Row],[2015-T2-TOTAL]],"")</f>
        <v>0</v>
      </c>
      <c r="KG231" s="26">
        <f>IFERROR(Tableau17[[#This Row],[2015-T2-BC-FN]]/Tableau17[[#This Row],[2015-T2-TOTAL]],"")</f>
        <v>0.46757679180887374</v>
      </c>
      <c r="KH231" s="26">
        <f>IFERROR(Tableau17[[#This Row],[2015-T2-BC-SOC]]/Tableau17[[#This Row],[2015-T2-TOTAL]],"")</f>
        <v>0</v>
      </c>
      <c r="KI231" s="26">
        <f>IFERROR(Tableau17[[#This Row],[2015-T2-BC-UD]]/Tableau17[[#This Row],[2015-T2-TOTAL]],"")</f>
        <v>0.53242320819112632</v>
      </c>
      <c r="KJ231" s="26">
        <f>IFERROR(Tableau17[[#This Row],[2015-T2-BC-UG]]/Tableau17[[#This Row],[2015-T2-TOTAL]],"")</f>
        <v>0</v>
      </c>
      <c r="KK231" s="26">
        <f>IFERROR(Tableau17[[#This Row],[2017 (L)-T1-COM]]/Tableau17[[#This Row],[2017 (L)-T1-TOTAL]],"")</f>
        <v>1.7628205128205128E-2</v>
      </c>
      <c r="KL231" s="26">
        <f>IFERROR(Tableau17[[#This Row],[2017 (L)-T1-DIV]]/Tableau17[[#This Row],[2017 (L)-T1-TOTAL]],"")</f>
        <v>1.282051282051282E-2</v>
      </c>
      <c r="KM231" s="26">
        <f>IFERROR(Tableau17[[#This Row],[2017 (L)-T1-DLF]]/Tableau17[[#This Row],[2017 (L)-T1-TOTAL]],"")</f>
        <v>2.0833333333333332E-2</v>
      </c>
      <c r="KN231" s="26">
        <f>IFERROR(Tableau17[[#This Row],[2017 (L)-T1-DVD]]/Tableau17[[#This Row],[2017 (L)-T1-TOTAL]],"")</f>
        <v>6.41025641025641E-3</v>
      </c>
      <c r="KO231" s="26">
        <f>IFERROR(Tableau17[[#This Row],[2017 (L)-T1-DVG]]/Tableau17[[#This Row],[2017 (L)-T1-TOTAL]],"")</f>
        <v>1.6025641025641025E-3</v>
      </c>
      <c r="KP231" s="26">
        <f>IFERROR(Tableau17[[#This Row],[2017 (L)-T1-ECO]]/Tableau17[[#This Row],[2017 (L)-T1-TOTAL]],"")</f>
        <v>2.8846153846153848E-2</v>
      </c>
      <c r="KQ231" s="26">
        <f>IFERROR(Tableau17[[#This Row],[2017 (L)-T1-EXD]]/Tableau17[[#This Row],[2017 (L)-T1-TOTAL]],"")</f>
        <v>1.6025641025641025E-3</v>
      </c>
      <c r="KR231" s="26">
        <f>IFERROR(Tableau17[[#This Row],[2017 (L)-T1-EXG]]/Tableau17[[#This Row],[2017 (L)-T1-TOTAL]],"")</f>
        <v>0</v>
      </c>
      <c r="KS231" s="26">
        <f>IFERROR(Tableau17[[#This Row],[2017 (L)-T1-FI]]/Tableau17[[#This Row],[2017 (L)-T1-TOTAL]],"")</f>
        <v>9.6153846153846159E-2</v>
      </c>
      <c r="KT231" s="26">
        <f>IFERROR(Tableau17[[#This Row],[2017 (L)-T1-FN]]/Tableau17[[#This Row],[2017 (L)-T1-TOTAL]],"")</f>
        <v>0.23717948717948717</v>
      </c>
      <c r="KU231" s="26">
        <f>IFERROR(Tableau17[[#This Row],[2017 (L)-T1-LR]]/Tableau17[[#This Row],[2017 (L)-T1-TOTAL]],"")</f>
        <v>0.2483974358974359</v>
      </c>
      <c r="KV231" s="26">
        <f>IFERROR(Tableau17[[#This Row],[2017 (L)-T1-MDM]]/Tableau17[[#This Row],[2017 (L)-T1-TOTAL]],"")</f>
        <v>0</v>
      </c>
      <c r="KW231" s="26">
        <f>IFERROR(Tableau17[[#This Row],[2017 (L)-T1-RDG]]/Tableau17[[#This Row],[2017 (L)-T1-TOTAL]],"")</f>
        <v>0</v>
      </c>
      <c r="KX231" s="26">
        <f>IFERROR(Tableau17[[#This Row],[2017 (L)-T1-REG]]/Tableau17[[#This Row],[2017 (L)-T1-TOTAL]],"")</f>
        <v>0</v>
      </c>
      <c r="KY231" s="26">
        <f>IFERROR(Tableau17[[#This Row],[2017 (L)-T1-REM]]/Tableau17[[#This Row],[2017 (L)-T1-TOTAL]],"")</f>
        <v>0.3125</v>
      </c>
      <c r="KZ231" s="26">
        <f>IFERROR(Tableau17[[#This Row],[2017 (L)-T1-SOC]]/Tableau17[[#This Row],[2017 (L)-T1-TOTAL]],"")</f>
        <v>1.6025641025641024E-2</v>
      </c>
      <c r="LA231" s="26">
        <f>IFERROR(Tableau17[[#This Row],[2017 (L)-T1-UDI]]/Tableau17[[#This Row],[2017 (L)-T1-TOTAL]],"")</f>
        <v>0</v>
      </c>
      <c r="LB231" s="26">
        <f>IFERROR(Tableau17[[#This Row],[2017 (L)-T2-FI]]/Tableau17[[#This Row],[2017 (L)-T2-TOTAL]],"")</f>
        <v>0</v>
      </c>
      <c r="LC231" s="26">
        <f>IFERROR(Tableau17[[#This Row],[2017 (L)-T2-FN]]/Tableau17[[#This Row],[2017 (L)-T2-TOTAL]],"")</f>
        <v>0</v>
      </c>
      <c r="LD231" s="26">
        <f>IFERROR(Tableau17[[#This Row],[2017 (L)-T2-LR]]/Tableau17[[#This Row],[2017 (L)-T2-TOTAL]],"")</f>
        <v>0.54081632653061229</v>
      </c>
      <c r="LE231" s="26">
        <f>IFERROR(Tableau17[[#This Row],[2017 (L)-T2-MDM]]/Tableau17[[#This Row],[2017 (L)-T2-TOTAL]],"")</f>
        <v>0</v>
      </c>
      <c r="LF231" s="26">
        <f>IFERROR(Tableau17[[#This Row],[2017 (L)-T2-REM]]/Tableau17[[#This Row],[2017 (L)-T2-TOTAL]],"")</f>
        <v>0.45918367346938777</v>
      </c>
      <c r="LG231" s="26">
        <f>IFERROR(Tableau17[[#This Row],[2017-T1-ARTHAUD Nathalie]]/Tableau17[[#This Row],[2017-T1-TOTAL]],"")</f>
        <v>2.8680688336520078E-3</v>
      </c>
      <c r="LH231" s="26">
        <f>IFERROR(Tableau17[[#This Row],[2017-T1-ASSELINEAU Fran]]/Tableau17[[#This Row],[2017-T1-TOTAL]],"")</f>
        <v>4.7801147227533461E-3</v>
      </c>
      <c r="LI231" s="26">
        <f>IFERROR(Tableau17[[#This Row],[2017-T1-CHEMINADE Jacques]]/Tableau17[[#This Row],[2017-T1-TOTAL]],"")</f>
        <v>9.5602294455066918E-4</v>
      </c>
      <c r="LJ231" s="26">
        <f>IFERROR(Tableau17[[#This Row],[2017-T1-DUPONT-AIGNAN Nicolas]]/Tableau17[[#This Row],[2017-T1-TOTAL]],"")</f>
        <v>3.4416826003824091E-2</v>
      </c>
      <c r="LK231" s="26">
        <f>IFERROR(Tableau17[[#This Row],[2017-T1-FILLON Fran]]/Tableau17[[#This Row],[2017-T1-TOTAL]],"")</f>
        <v>0.25239005736137665</v>
      </c>
      <c r="LL231" s="26">
        <f>IFERROR(Tableau17[[#This Row],[2017-T1-HAMON Beno]]/Tableau17[[#This Row],[2017-T1-TOTAL]],"")</f>
        <v>3.3460803059273424E-2</v>
      </c>
      <c r="LM231" s="26">
        <f>IFERROR(Tableau17[[#This Row],[2017-T1-LASSALLE Jean]]/Tableau17[[#This Row],[2017-T1-TOTAL]],"")</f>
        <v>3.8240917782026767E-3</v>
      </c>
      <c r="LN231" s="26">
        <f>IFERROR(Tableau17[[#This Row],[2017-T1-LE PEN Marine]]/Tableau17[[#This Row],[2017-T1-TOTAL]],"")</f>
        <v>0.33652007648183557</v>
      </c>
      <c r="LO231" s="26">
        <f>IFERROR(Tableau17[[#This Row],[2017-T1-M Jean-Luc]]/Tableau17[[#This Row],[2017-T1-TOTAL]],"")</f>
        <v>0.14531548757170173</v>
      </c>
      <c r="LP231" s="26">
        <f>IFERROR(Tableau17[[#This Row],[2017-T1-MACRON Emmanuel]]/Tableau17[[#This Row],[2017-T1-TOTAL]],"")</f>
        <v>0.17973231357552583</v>
      </c>
      <c r="LQ231" s="26">
        <f>IFERROR(Tableau17[[#This Row],[2017-T1-POUTOU Philippe]]/Tableau17[[#This Row],[2017-T1-TOTAL]],"")</f>
        <v>5.7361376673040155E-3</v>
      </c>
      <c r="LR231" s="26">
        <f>IFERROR(Tableau17[[#This Row],[2017-T2-LE PEN Marine]]/Tableau17[[#This Row],[2017-T2-TOTAL]],"")</f>
        <v>0.47006651884700668</v>
      </c>
      <c r="LS231" s="26">
        <f>IFERROR(Tableau17[[#This Row],[2017-T2-MACRON Emmanuel]]/Tableau17[[#This Row],[2017-T2-TOTAL]],"")</f>
        <v>0.52993348115299332</v>
      </c>
      <c r="LT231" s="26">
        <f>IFERROR(Tableau17[[#This Row],[2019-T1-ALEXANDRE Audric]]/Tableau17[[#This Row],[2019-T1-TOTAL]],"")</f>
        <v>0</v>
      </c>
      <c r="LU231" s="26">
        <f>IFERROR(Tableau17[[#This Row],[2019-T1-ARTHAUD Nathalie]]/Tableau17[[#This Row],[2019-T1-TOTAL]],"")</f>
        <v>1.5313935681470138E-3</v>
      </c>
      <c r="LV231" s="26">
        <f>IFERROR(Tableau17[[#This Row],[2019-T1-ASSELINEAU François]]/Tableau17[[#This Row],[2019-T1-TOTAL]],"")</f>
        <v>7.656967840735069E-3</v>
      </c>
      <c r="LW231" s="26">
        <f>IFERROR(Tableau17[[#This Row],[2019-T1-AUBRY Manon]]/Tableau17[[#This Row],[2019-T1-TOTAL]],"")</f>
        <v>5.359877488514548E-2</v>
      </c>
      <c r="LX231" s="26">
        <f>IFERROR(Tableau17[[#This Row],[2019-T1-AZERGUI Nagib]]/Tableau17[[#This Row],[2019-T1-TOTAL]],"")</f>
        <v>0</v>
      </c>
      <c r="LY231" s="26">
        <f>IFERROR(Tableau17[[#This Row],[2019-T1-BARDELLA Jordan]]/Tableau17[[#This Row],[2019-T1-TOTAL]],"")</f>
        <v>0.33996937212863704</v>
      </c>
      <c r="LZ231" s="26">
        <f>IFERROR(Tableau17[[#This Row],[2019-T1-BELLAMY François-Xavier]]/Tableau17[[#This Row],[2019-T1-TOTAL]],"")</f>
        <v>9.9540581929555894E-2</v>
      </c>
      <c r="MA231" s="26">
        <f>IFERROR(Tableau17[[#This Row],[2019-T1-BIDOU Olivier]]/Tableau17[[#This Row],[2019-T1-TOTAL]],"")</f>
        <v>0</v>
      </c>
      <c r="MB231" s="26">
        <f>IFERROR(Tableau17[[#This Row],[2019-T1-BOURG Dominique]]/Tableau17[[#This Row],[2019-T1-TOTAL]],"")</f>
        <v>1.6845329249617153E-2</v>
      </c>
      <c r="MC231" s="26">
        <f>IFERROR(Tableau17[[#This Row],[2019-T1-BROSSAT Ian]]/Tableau17[[#This Row],[2019-T1-TOTAL]],"")</f>
        <v>1.6845329249617153E-2</v>
      </c>
      <c r="MD231" s="26">
        <f>IFERROR(Tableau17[[#This Row],[2019-T1-CAILLAUD Sophie]]/Tableau17[[#This Row],[2019-T1-TOTAL]],"")</f>
        <v>0</v>
      </c>
      <c r="ME231" s="26">
        <f>IFERROR(Tableau17[[#This Row],[2019-T1-CAMUS Renaud]]/Tableau17[[#This Row],[2019-T1-TOTAL]],"")</f>
        <v>0</v>
      </c>
      <c r="MF231" s="26">
        <f>IFERROR(Tableau17[[#This Row],[2019-T1-CHALENÇON Christophe]]/Tableau17[[#This Row],[2019-T1-TOTAL]],"")</f>
        <v>0</v>
      </c>
      <c r="MG231" s="26">
        <f>IFERROR(Tableau17[[#This Row],[2019-T1-CORBET Cathy Denise Ginette]]/Tableau17[[#This Row],[2019-T1-TOTAL]],"")</f>
        <v>0</v>
      </c>
      <c r="MH231" s="26">
        <f>IFERROR(Tableau17[[#This Row],[2019-T1-DE PREVOISIN Robert]]/Tableau17[[#This Row],[2019-T1-TOTAL]],"")</f>
        <v>0</v>
      </c>
      <c r="MI231" s="26">
        <f>IFERROR(Tableau17[[#This Row],[2019-T1-DELFEL Thérèse]]/Tableau17[[#This Row],[2019-T1-TOTAL]],"")</f>
        <v>0</v>
      </c>
      <c r="MJ231" s="26">
        <f>IFERROR(Tableau17[[#This Row],[2019-T1-DIEUMEGARD Pierre]]/Tableau17[[#This Row],[2019-T1-TOTAL]],"")</f>
        <v>3.0627871362940277E-3</v>
      </c>
      <c r="MK231" s="26">
        <f>IFERROR(Tableau17[[#This Row],[2019-T1-DUPONT-AIGNAN Nicolas]]/Tableau17[[#This Row],[2019-T1-TOTAL]],"")</f>
        <v>3.6753445635528334E-2</v>
      </c>
      <c r="ML231" s="26">
        <f>IFERROR(Tableau17[[#This Row],[2019-T1-GERNIGON Yves]]/Tableau17[[#This Row],[2019-T1-TOTAL]],"")</f>
        <v>1.5313935681470138E-3</v>
      </c>
      <c r="MM231" s="26">
        <f>IFERROR(Tableau17[[#This Row],[2019-T1-GLUCKSMANN Raphaël]]/Tableau17[[#This Row],[2019-T1-TOTAL]],"")</f>
        <v>3.8284839203675342E-2</v>
      </c>
      <c r="MN231" s="26">
        <f>IFERROR(Tableau17[[#This Row],[2019-T1-HAMON Benoît]]/Tableau17[[#This Row],[2019-T1-TOTAL]],"")</f>
        <v>1.9908116385911178E-2</v>
      </c>
      <c r="MO231" s="26">
        <f>IFERROR(Tableau17[[#This Row],[2019-T1-HELGEN Gilles]]/Tableau17[[#This Row],[2019-T1-TOTAL]],"")</f>
        <v>0</v>
      </c>
      <c r="MP231" s="26">
        <f>IFERROR(Tableau17[[#This Row],[2019-T1-JADOT Yannick]]/Tableau17[[#This Row],[2019-T1-TOTAL]],"")</f>
        <v>0.11944869831546708</v>
      </c>
      <c r="MQ231" s="26">
        <f>IFERROR(Tableau17[[#This Row],[2019-T1-LAGARDE Jean-Christophe]]/Tableau17[[#This Row],[2019-T1-TOTAL]],"")</f>
        <v>1.6845329249617153E-2</v>
      </c>
      <c r="MR231" s="26">
        <f>IFERROR(Tableau17[[#This Row],[2019-T1-LALANNE Francis]]/Tableau17[[#This Row],[2019-T1-TOTAL]],"")</f>
        <v>3.0627871362940277E-3</v>
      </c>
      <c r="MS231" s="26">
        <f>IFERROR(Tableau17[[#This Row],[2019-T1-LOISEAU Nathalie]]/Tableau17[[#This Row],[2019-T1-TOTAL]],"")</f>
        <v>0.22511485451761101</v>
      </c>
      <c r="MT231" s="26">
        <f>IFERROR(Tableau17[[#This Row],[2019-T1-MARIE Florie]]/Tableau17[[#This Row],[2019-T1-TOTAL]],"")</f>
        <v>0</v>
      </c>
      <c r="MU231" s="26">
        <f>IFERROR(Tableau17[[#This Row],[2008-T1-MACROEXTRDROITE]]/Tableau17[[#This Row],[2008-T1-MACROTOTALE]],"")</f>
        <v>7.7192982456140355E-2</v>
      </c>
      <c r="MV231" s="26">
        <f>IFERROR(Tableau17[[#This Row],[2008-T1-MACRODROITE]]/Tableau17[[#This Row],[2008-T1-MACROTOTALE]],"")</f>
        <v>0.52105263157894732</v>
      </c>
      <c r="MW231" s="26">
        <f>IFERROR(Tableau17[[#This Row],[2008-T1-MACROCENTRE]]/Tableau17[[#This Row],[2008-T1-MACROTOTALE]],"")</f>
        <v>0</v>
      </c>
      <c r="MX231" s="26">
        <f>IFERROR(Tableau17[[#This Row],[2008-T1-MACROGAUCHE]]/Tableau17[[#This Row],[2008-T1-MACROTOTALE]],"")</f>
        <v>0.40175438596491231</v>
      </c>
      <c r="MY231" s="26">
        <f>IFERROR(Tableau17[[#This Row],[2008-T1-MACROAUTRE]]/Tableau17[[#This Row],[2008-T1-MACROTOTALE]],"")</f>
        <v>0</v>
      </c>
      <c r="MZ231" s="26">
        <f>IFERROR(Tableau17[[#This Row],[2008-T2-MACROEXTRDROITE]]/Tableau17[[#This Row],[2008-T2-MACROTOTALE]],"")</f>
        <v>0</v>
      </c>
      <c r="NA231" s="26">
        <f>IFERROR(Tableau17[[#This Row],[2008-T2-MACRODROITE]]/Tableau17[[#This Row],[2008-T2-MACROTOTALE]],"")</f>
        <v>0.58430717863105175</v>
      </c>
      <c r="NB231" s="26">
        <f>IFERROR(Tableau17[[#This Row],[2008-T2-MACROCENTRE]]/Tableau17[[#This Row],[2008-T2-MACROTOTALE]],"")</f>
        <v>0</v>
      </c>
      <c r="NC231" s="26">
        <f>IFERROR(Tableau17[[#This Row],[2008-T2-MACROGAUCHE]]/Tableau17[[#This Row],[2008-T2-MACROTOTALE]],"")</f>
        <v>0.41569282136894825</v>
      </c>
      <c r="ND231" s="26">
        <f>IFERROR(Tableau17[[#This Row],[2008-T2-MACROAUTRE]]/Tableau17[[#This Row],[2008-T2-MACROTOTALE]],"")</f>
        <v>0</v>
      </c>
      <c r="NE231" s="26">
        <f>IFERROR(Tableau17[[#This Row],[2014-T1-MACROEXTRDROITE]]/Tableau17[[#This Row],[2014-T1-MACROTOTALE]],"")</f>
        <v>0.26940639269406391</v>
      </c>
      <c r="NF231" s="26">
        <f>IFERROR(Tableau17[[#This Row],[2014-T1-MACRODROITE]]/Tableau17[[#This Row],[2014-T1-MACROTOTALE]],"")</f>
        <v>0.52815829528158298</v>
      </c>
      <c r="NG231" s="26">
        <f>IFERROR(Tableau17[[#This Row],[2014-T1-MACROCENTRE]]/Tableau17[[#This Row],[2014-T1-MACROTOTALE]],"")</f>
        <v>0</v>
      </c>
      <c r="NH231" s="26">
        <f>IFERROR(Tableau17[[#This Row],[2014-T1-MACROGAUCHE]]/Tableau17[[#This Row],[2014-T1-MACROTOTALE]],"")</f>
        <v>0.20243531202435311</v>
      </c>
      <c r="NI231" s="26">
        <f>IFERROR(Tableau17[[#This Row],[2014-T1-MACROAUTRE]]/Tableau17[[#This Row],[2014-T1-MACROTOTALE]],"")</f>
        <v>0</v>
      </c>
      <c r="NJ231" s="26">
        <f>IFERROR(Tableau17[[#This Row],[2014-T2-MACROEXTRDROITE]]/Tableau17[[#This Row],[2014-T2-MACROTOTALE]],"")</f>
        <v>0.31934032983508248</v>
      </c>
      <c r="NK231" s="26">
        <f>IFERROR(Tableau17[[#This Row],[2014-T2-MACRODROITE]]/Tableau17[[#This Row],[2014-T2-MACROTOTALE]],"")</f>
        <v>0.49925037481259371</v>
      </c>
      <c r="NL231" s="26">
        <f>IFERROR(Tableau17[[#This Row],[2014-T2-MACROCENTRE]]/Tableau17[[#This Row],[2014-T2-MACROTOTALE]],"")</f>
        <v>0</v>
      </c>
      <c r="NM231" s="26">
        <f>IFERROR(Tableau17[[#This Row],[2014-T2-MACROGAUCHE]]/Tableau17[[#This Row],[2014-T2-MACROTOTALE]],"")</f>
        <v>0.18140929535232383</v>
      </c>
      <c r="NN231" s="26">
        <f>IFERROR(Tableau17[[#This Row],[2014-T2-MACROAUTRE]]/Tableau17[[#This Row],[2014-T2-MACROTOTALE]],"")</f>
        <v>0</v>
      </c>
      <c r="NO231" s="26">
        <f>IFERROR( Tableau17[[#This Row],[2015-T1-MACROEXTRDROITE]]/Tableau17[[#This Row],[2015-T1-MACROTOTALE]],"")</f>
        <v>0.44606946983546619</v>
      </c>
      <c r="NP231" s="26">
        <f>IFERROR(Tableau17[[#This Row],[2015-T1-MACRODROITE]]/Tableau17[[#This Row],[2015-T1-MACROTOTALE]],"")</f>
        <v>0.32906764168190128</v>
      </c>
      <c r="NQ231" s="26">
        <f>IFERROR(Tableau17[[#This Row],[2015-T1-MACROCENTRE]]/Tableau17[[#This Row],[2015-T1-MACROTOTALE]],"")</f>
        <v>0</v>
      </c>
      <c r="NR231" s="26">
        <f>IFERROR(Tableau17[[#This Row],[2015-T1-MACROGAUCHE]]/Tableau17[[#This Row],[2015-T1-MACROTOTALE]],"")</f>
        <v>0.19378427787934185</v>
      </c>
      <c r="NS231" s="26">
        <f>IFERROR(Tableau17[[#This Row],[2015-T1-MACROAUTRE]]/Tableau17[[#This Row],[2015-T1-MACROTOTALE]],"")</f>
        <v>3.1078610603290677E-2</v>
      </c>
      <c r="NT231" s="26">
        <f>IFERROR(Tableau17[[#This Row],[2015-T2-MACROEXTRDROITE]]/Tableau17[[#This Row],[2015-T2-MACROTOTALE]],"")</f>
        <v>0.46757679180887374</v>
      </c>
      <c r="NU231" s="26">
        <f>IFERROR(Tableau17[[#This Row],[2015-T2-MACRODROITE]]/Tableau17[[#This Row],[2015-T2-MACROTOTALE]],"")</f>
        <v>0.53242320819112632</v>
      </c>
      <c r="NV231" s="26">
        <f>IFERROR(Tableau17[[#This Row],[2015-T2-MACROCENTRE]]/Tableau17[[#This Row],[2015-T2-MACROTOTALE]],"")</f>
        <v>0</v>
      </c>
      <c r="NW231" s="26">
        <f>IFERROR(Tableau17[[#This Row],[2015-T2-MACROGAUCHE]]/Tableau17[[#This Row],[2015-T2-MACROTOTALE]],"")</f>
        <v>0</v>
      </c>
      <c r="NX231" s="26">
        <f>IFERROR(Tableau17[[#This Row],[2015-T2-MACROAUTRE]]/Tableau17[[#This Row],[2015-T2-MACROTOTALE]],"")</f>
        <v>0</v>
      </c>
      <c r="NY231" s="26">
        <f>IFERROR(Tableau17[[#This Row],[2017-T1-MACROEXTRDROITE]]/Tableau17[[#This Row],[2017-T1-MACROTOTALE]],"")</f>
        <v>0.37667304015296366</v>
      </c>
      <c r="NZ231" s="26">
        <f>IFERROR(Tableau17[[#This Row],[2017-T1-MACRODROITE]]/Tableau17[[#This Row],[2017-T1-MACROTOTALE]],"")</f>
        <v>0.25239005736137665</v>
      </c>
      <c r="OA231" s="26">
        <f>IFERROR(Tableau17[[#This Row],[2017-T1-MACROCENTRE]]/Tableau17[[#This Row],[2017-T1-MACROTOTALE]],"")</f>
        <v>0.17973231357552583</v>
      </c>
      <c r="OB231" s="26">
        <f>IFERROR(Tableau17[[#This Row],[2017-T1-MACROGAUCHE]]/Tableau17[[#This Row],[2017-T1-MACROTOTALE]],"")</f>
        <v>0.18738049713193117</v>
      </c>
      <c r="OC231" s="26">
        <f>IFERROR(Tableau17[[#This Row],[2017-T1-MACROAUTRE]]/Tableau17[[#This Row],[2017-T1-MACROTOTALE]],"")</f>
        <v>3.8240917782026767E-3</v>
      </c>
      <c r="OD231" s="26">
        <f>IFERROR(Tableau17[[#This Row],[2017-T2-MACROEXTRDROITE]]/Tableau17[[#This Row],[2017-T2-MACROTOTALE]],"")</f>
        <v>0.47006651884700668</v>
      </c>
      <c r="OE231" s="26">
        <f>IFERROR(Tableau17[[#This Row],[2017-T2-MACRODROITE]]/Tableau17[[#This Row],[2017-T2-MACROTOTALE]],"")</f>
        <v>0</v>
      </c>
      <c r="OF231" s="26">
        <f>IFERROR(Tableau17[[#This Row],[2017-T2-MACROCENTRE]]/Tableau17[[#This Row],[2017-T2-MACROTOTALE]],"")</f>
        <v>0.52993348115299332</v>
      </c>
      <c r="OG231" s="26">
        <f>IFERROR(Tableau17[[#This Row],[2017-T2-MACROGAUCHE]]/Tableau17[[#This Row],[2017-T2-MACROTOTALE]],"")</f>
        <v>0</v>
      </c>
      <c r="OH231" s="26">
        <f>IFERROR(Tableau17[[#This Row],[2017-T2-MACROAUTRE]]/Tableau17[[#This Row],[2017-T2-MACROTOTALE]],"")</f>
        <v>0</v>
      </c>
      <c r="OI231" s="26">
        <f>IFERROR(Tableau17[[#This Row],[2019-T1-MACROEXTRDROITE]]/Tableau17[[#This Row],[2019-T1-MACROTOTALE]],"")</f>
        <v>0.38080959520239882</v>
      </c>
      <c r="OJ231" s="26">
        <f>IFERROR(Tableau17[[#This Row],[2019-T1-MACRODROITE]]/Tableau17[[#This Row],[2019-T1-MACROTOTALE]],"")</f>
        <v>0.11394302848575712</v>
      </c>
      <c r="OK231" s="26">
        <f>IFERROR(Tableau17[[#This Row],[2019-T1-MACROCENTRE]]/Tableau17[[#This Row],[2019-T1-MACROTOTALE]],"")</f>
        <v>0.22038980509745126</v>
      </c>
      <c r="OL231" s="26">
        <f>IFERROR(Tableau17[[#This Row],[2019-T1-MACROGAUCHE]]/Tableau17[[#This Row],[2019-T1-MACROTOTALE]],"")</f>
        <v>0.24437781109445278</v>
      </c>
      <c r="OM231" s="26">
        <f>IFERROR(Tableau17[[#This Row],[2019-T1-MACROAUTRE]]/Tableau17[[#This Row],[2019-T1-MACROTOTALE]],"")</f>
        <v>4.0479760119940027E-2</v>
      </c>
      <c r="ON231" s="26">
        <f>IFERROR(Tableau17[[#This Row],[2020-T1-MACROEXTRDROITE]]/Tableau17[[#This Row],[2020-T1-MACROTOTALE]],"")</f>
        <v>0.28741092636579574</v>
      </c>
      <c r="OO231" s="26">
        <f>IFERROR(Tableau17[[#This Row],[2020-T1-MACRODROITE]]/Tableau17[[#This Row],[2020-T1-MACROTOTALE]],"")</f>
        <v>0.37292161520190026</v>
      </c>
      <c r="OP231" s="26">
        <f>IFERROR(Tableau17[[#This Row],[2020-T1-MACROCENTRE]]/Tableau17[[#This Row],[2020-T1-MACROTOTALE]],"")</f>
        <v>0.11401425178147269</v>
      </c>
      <c r="OQ231" s="26">
        <f>IFERROR(Tableau17[[#This Row],[2020-T1-MACROGAUCHE]]/Tableau17[[#This Row],[2020-T1-MACROTOTALE]],"")</f>
        <v>0.22565320665083136</v>
      </c>
      <c r="OR231" s="26">
        <f>IFERROR(Tableau17[[#This Row],[2020-T1-MACROAUTRE]]/Tableau17[[#This Row],[2020-T1-MACROTOTALE]],"")</f>
        <v>0</v>
      </c>
      <c r="OS231" s="26">
        <f>IFERROR(Tableau17[[#This Row],[2017 (L)-T1-MACROEXTRDROITE]]/Tableau17[[#This Row],[2017 (L)-T1-MACROTOTALE]],"")</f>
        <v>0.25961538461538464</v>
      </c>
      <c r="OT231" s="26">
        <f>IFERROR(Tableau17[[#This Row],[2017 (L)-T1-MACRODROITE]]/Tableau17[[#This Row],[2017 (L)-T1-MACROTOTALE]],"")</f>
        <v>0.25480769230769229</v>
      </c>
      <c r="OU231" s="26">
        <f>IFERROR(Tableau17[[#This Row],[2017 (L)-T1-MACROCENTRE]]/Tableau17[[#This Row],[2017 (L)-T1-MACROTOTALE]],"")</f>
        <v>0.3125</v>
      </c>
      <c r="OV231" s="26">
        <f>IFERROR(Tableau17[[#This Row],[2017 (L)-T1-MACROGAUCHE]]/Tableau17[[#This Row],[2017 (L)-T1-MACROTOTALE]],"")</f>
        <v>0.16025641025641027</v>
      </c>
      <c r="OW231" s="26">
        <f>IFERROR(Tableau17[[#This Row],[2017 (L)-T1-MACROAUTRE]]/Tableau17[[#This Row],[2017 (L)-T1-MACROTOTALE]],"")</f>
        <v>1.282051282051282E-2</v>
      </c>
      <c r="OX231" s="26">
        <f>IFERROR(Tableau17[[#This Row],[2017 (L)-T2-MACROEXTRDROITE]]/Tableau17[[#This Row],[2017 (L)-T2-MACROTOTALE]],"")</f>
        <v>0</v>
      </c>
      <c r="OY231" s="26">
        <f>IFERROR(Tableau17[[#This Row],[2017 (L)-T2-MACRODROITE]]/Tableau17[[#This Row],[2017 (L)-T2-MACROTOTALE]],"")</f>
        <v>0.54081632653061229</v>
      </c>
      <c r="OZ231" s="26">
        <f>IFERROR(Tableau17[[#This Row],[2017 (L)-T2-MACROCENTRE]]/Tableau17[[#This Row],[2017 (L)-T2-MACROTOTALE]],"")</f>
        <v>0.45918367346938777</v>
      </c>
      <c r="PA231" s="26">
        <f>IFERROR(Tableau17[[#This Row],[2017 (L)-T2-MACROGAUCHE]]/Tableau17[[#This Row],[2017 (L)-T2-MACROTOTALE]],"")</f>
        <v>0</v>
      </c>
      <c r="PB231" s="26">
        <f>IFERROR(Tableau17[[#This Row],[2017 (L)-T2-MACROAUTRE]]/Tableau17[[#This Row],[2017 (L)-T2-MACROTOTALE]],"")</f>
        <v>0</v>
      </c>
      <c r="PC231" s="26">
        <f>IFERROR(Tableau17[[#This Row],[2008_T1_PROCUS]]/Tableau17[[#This Row],[2008_T1_INSCRITS]],0)</f>
        <v>7.4547390841320556E-3</v>
      </c>
      <c r="PD231" s="26">
        <f>IFERROR(Tableau17[[#This Row],[2008_T2_PROCUS]]/Tableau17[[#This Row],[2008_T2_INSCRITS]],0)</f>
        <v>1.2779552715654952E-2</v>
      </c>
      <c r="PE231" s="26">
        <f>Tableau17[[#This Row],[2014_T1_PROCUS]]/Tableau17[[#This Row],[2014_T1_INSCRITS]]</f>
        <v>9.8743267504488325E-3</v>
      </c>
      <c r="PF231" s="26">
        <f>IFERROR(Tableau17[[#This Row],[2014_T2_PROCUS]]/Tableau17[[#This Row],[2014_T2_INSCRITS]],0)</f>
        <v>1.4362657091561939E-2</v>
      </c>
    </row>
    <row r="232" spans="1:422" hidden="1" x14ac:dyDescent="0.2">
      <c r="A232" s="1">
        <v>5</v>
      </c>
      <c r="B232" s="1" t="s">
        <v>316</v>
      </c>
      <c r="C232" s="1" t="s">
        <v>314</v>
      </c>
      <c r="D232" s="1" t="s">
        <v>314</v>
      </c>
      <c r="E232" s="1">
        <v>1001</v>
      </c>
      <c r="F232" s="1">
        <v>5.3964049999999997</v>
      </c>
      <c r="G232" s="1">
        <v>43.283867999999998</v>
      </c>
      <c r="H232" s="3">
        <v>640</v>
      </c>
      <c r="I232" s="3">
        <v>134</v>
      </c>
      <c r="L232" s="1">
        <v>25</v>
      </c>
      <c r="M232" s="1">
        <v>9</v>
      </c>
      <c r="P232" s="1">
        <v>47</v>
      </c>
      <c r="Q232" s="1">
        <v>10</v>
      </c>
      <c r="R232" s="1">
        <v>32</v>
      </c>
      <c r="S232" s="1">
        <v>31</v>
      </c>
      <c r="T232" s="1">
        <v>20</v>
      </c>
      <c r="U232" s="1">
        <v>174</v>
      </c>
      <c r="V232" s="1">
        <v>709</v>
      </c>
      <c r="W232" s="1">
        <v>350</v>
      </c>
      <c r="X232" s="1">
        <v>7</v>
      </c>
      <c r="Y232" s="2">
        <v>0.49365302999999999</v>
      </c>
      <c r="Z232" s="1">
        <v>709</v>
      </c>
      <c r="AA232" s="1">
        <v>382</v>
      </c>
      <c r="AB232" s="1">
        <v>6</v>
      </c>
      <c r="AC232" s="2">
        <v>0.53878702000000001</v>
      </c>
      <c r="AD232" s="1">
        <v>640</v>
      </c>
      <c r="AE232" s="1">
        <v>181</v>
      </c>
      <c r="AF232" s="2">
        <v>0.28281250000000002</v>
      </c>
      <c r="AG232" s="1">
        <f t="shared" si="3"/>
        <v>134</v>
      </c>
      <c r="AH232" s="1">
        <v>666</v>
      </c>
      <c r="AI232" s="1">
        <v>350</v>
      </c>
      <c r="AJ232" s="1">
        <v>7</v>
      </c>
      <c r="AK232" s="2">
        <v>0.52552553000000002</v>
      </c>
      <c r="AL232" s="1">
        <v>666</v>
      </c>
      <c r="AM232" s="1">
        <v>393</v>
      </c>
      <c r="AN232" s="1">
        <v>8</v>
      </c>
      <c r="AO232" s="2">
        <v>0.59009009000000001</v>
      </c>
      <c r="AP232" s="1">
        <v>714</v>
      </c>
      <c r="AQ232" s="1">
        <v>302</v>
      </c>
      <c r="AR232" s="2">
        <v>0.42296918999999999</v>
      </c>
      <c r="AS232" s="1">
        <v>714</v>
      </c>
      <c r="AT232" s="1">
        <v>302</v>
      </c>
      <c r="AU232" s="2">
        <v>0.42296918999999999</v>
      </c>
      <c r="AV232" s="1">
        <v>718</v>
      </c>
      <c r="AW232" s="1">
        <v>280</v>
      </c>
      <c r="AX232" s="2">
        <v>0.38997214000000002</v>
      </c>
      <c r="AY232" s="1">
        <v>718</v>
      </c>
      <c r="AZ232" s="1">
        <v>217</v>
      </c>
      <c r="BA232" s="2">
        <v>0.30222841</v>
      </c>
      <c r="BB232" s="1">
        <v>717</v>
      </c>
      <c r="BC232" s="1">
        <v>537</v>
      </c>
      <c r="BD232" s="2">
        <v>0.74895396999999997</v>
      </c>
      <c r="BE232" s="1">
        <v>717</v>
      </c>
      <c r="BF232" s="1">
        <v>478</v>
      </c>
      <c r="BG232" s="2">
        <v>0.66666667000000002</v>
      </c>
      <c r="BH232" s="1">
        <v>676</v>
      </c>
      <c r="BI232" s="1">
        <v>245</v>
      </c>
      <c r="BJ232" s="2">
        <v>0.36242604</v>
      </c>
      <c r="BK232" s="1">
        <v>23</v>
      </c>
      <c r="BN232" s="1">
        <v>12</v>
      </c>
      <c r="BO232" s="1">
        <v>37</v>
      </c>
      <c r="BP232" s="1">
        <v>139</v>
      </c>
      <c r="BQ232" s="1">
        <v>130</v>
      </c>
      <c r="BR232" s="1">
        <v>341</v>
      </c>
      <c r="BT232" s="1">
        <v>182</v>
      </c>
      <c r="BU232" s="1">
        <v>190</v>
      </c>
      <c r="BW232" s="1">
        <v>372</v>
      </c>
      <c r="BX232" s="1">
        <v>3</v>
      </c>
      <c r="BZ232" s="1">
        <v>19</v>
      </c>
      <c r="CB232" s="1">
        <v>30</v>
      </c>
      <c r="CC232" s="1">
        <v>112</v>
      </c>
      <c r="CD232" s="1">
        <v>119</v>
      </c>
      <c r="CE232" s="1">
        <v>58</v>
      </c>
      <c r="CF232" s="1">
        <v>341</v>
      </c>
      <c r="CG232" s="1">
        <v>126</v>
      </c>
      <c r="CH232" s="1">
        <v>150</v>
      </c>
      <c r="CI232" s="1">
        <v>85</v>
      </c>
      <c r="CJ232" s="1">
        <v>361</v>
      </c>
      <c r="CK232" s="1">
        <v>6</v>
      </c>
      <c r="CO232" s="1">
        <v>23</v>
      </c>
      <c r="CP232" s="1">
        <v>113</v>
      </c>
      <c r="CR232" s="1">
        <v>9</v>
      </c>
      <c r="CT232" s="1">
        <v>87</v>
      </c>
      <c r="CU232" s="1">
        <v>58</v>
      </c>
      <c r="CW232" s="1">
        <v>296</v>
      </c>
      <c r="CY232" s="1">
        <v>127</v>
      </c>
      <c r="DA232" s="1">
        <v>151</v>
      </c>
      <c r="DC232" s="1">
        <v>278</v>
      </c>
      <c r="DD232" s="1">
        <v>17</v>
      </c>
      <c r="DE232" s="1">
        <v>4</v>
      </c>
      <c r="DF232" s="1">
        <v>5</v>
      </c>
      <c r="DG232" s="1">
        <v>1</v>
      </c>
      <c r="DI232" s="1">
        <v>15</v>
      </c>
      <c r="DJ232" s="1">
        <v>0</v>
      </c>
      <c r="DK232" s="1">
        <v>0</v>
      </c>
      <c r="DL232" s="1">
        <v>33</v>
      </c>
      <c r="DM232" s="1">
        <v>60</v>
      </c>
      <c r="DN232" s="1">
        <v>53</v>
      </c>
      <c r="DO232" s="1">
        <v>88</v>
      </c>
      <c r="DP232" s="1">
        <v>1</v>
      </c>
      <c r="DU232" s="1">
        <v>277</v>
      </c>
      <c r="DX232" s="1">
        <v>102</v>
      </c>
      <c r="DY232" s="1">
        <v>87</v>
      </c>
      <c r="EA232" s="1">
        <v>189</v>
      </c>
      <c r="EB232" s="1">
        <v>2</v>
      </c>
      <c r="EC232" s="1">
        <v>8</v>
      </c>
      <c r="ED232" s="1">
        <v>1</v>
      </c>
      <c r="EE232" s="1">
        <v>26</v>
      </c>
      <c r="EF232" s="1">
        <v>94</v>
      </c>
      <c r="EG232" s="1">
        <v>28</v>
      </c>
      <c r="EH232" s="1">
        <v>2</v>
      </c>
      <c r="EI232" s="1">
        <v>139</v>
      </c>
      <c r="EJ232" s="1">
        <v>120</v>
      </c>
      <c r="EK232" s="1">
        <v>100</v>
      </c>
      <c r="EL232" s="1">
        <v>1</v>
      </c>
      <c r="EM232" s="1">
        <v>521</v>
      </c>
      <c r="EN232" s="1">
        <v>182</v>
      </c>
      <c r="EO232" s="1">
        <v>253</v>
      </c>
      <c r="EP232" s="1">
        <v>435</v>
      </c>
      <c r="EQ232" s="1">
        <v>0</v>
      </c>
      <c r="ER232" s="1">
        <v>2</v>
      </c>
      <c r="ES232" s="1">
        <v>5</v>
      </c>
      <c r="ET232" s="1">
        <v>18</v>
      </c>
      <c r="EU232" s="1">
        <v>3</v>
      </c>
      <c r="EV232" s="1">
        <v>60</v>
      </c>
      <c r="EW232" s="1">
        <v>18</v>
      </c>
      <c r="EX232" s="1">
        <v>0</v>
      </c>
      <c r="EY232" s="1">
        <v>6</v>
      </c>
      <c r="EZ232" s="1">
        <v>9</v>
      </c>
      <c r="FA232" s="1">
        <v>0</v>
      </c>
      <c r="FB232" s="1">
        <v>0</v>
      </c>
      <c r="FC232" s="1">
        <v>0</v>
      </c>
      <c r="FD232" s="1">
        <v>0</v>
      </c>
      <c r="FE232" s="1">
        <v>0</v>
      </c>
      <c r="FF232" s="1">
        <v>0</v>
      </c>
      <c r="FG232" s="1">
        <v>2</v>
      </c>
      <c r="FH232" s="1">
        <v>6</v>
      </c>
      <c r="FI232" s="1">
        <v>0</v>
      </c>
      <c r="FJ232" s="1">
        <v>11</v>
      </c>
      <c r="FK232" s="1">
        <v>6</v>
      </c>
      <c r="FL232" s="1">
        <v>0</v>
      </c>
      <c r="FM232" s="1">
        <v>32</v>
      </c>
      <c r="FN232" s="1">
        <v>6</v>
      </c>
      <c r="FO232" s="1">
        <v>0</v>
      </c>
      <c r="FP232" s="1">
        <v>45</v>
      </c>
      <c r="FQ232" s="1">
        <v>0</v>
      </c>
      <c r="FR232" s="1">
        <f>SUM(Tableau17[[#This Row],[2019-T1-ALEXANDRE Audric]:[2019-T1-MARIE Florie]])</f>
        <v>229</v>
      </c>
      <c r="FS232" s="1">
        <v>37</v>
      </c>
      <c r="FT232" s="1">
        <v>162</v>
      </c>
      <c r="FU232" s="1">
        <v>0</v>
      </c>
      <c r="FV232" s="1">
        <v>142</v>
      </c>
      <c r="FW232" s="1">
        <v>0</v>
      </c>
      <c r="FX232" s="1">
        <v>341</v>
      </c>
      <c r="FY232" s="1">
        <v>0</v>
      </c>
      <c r="FZ232" s="1">
        <v>190</v>
      </c>
      <c r="GA232" s="1">
        <v>0</v>
      </c>
      <c r="GB232" s="1">
        <v>182</v>
      </c>
      <c r="GC232" s="1">
        <v>0</v>
      </c>
      <c r="GD232" s="1">
        <v>372</v>
      </c>
      <c r="GE232" s="1">
        <v>112</v>
      </c>
      <c r="GF232" s="1">
        <v>119</v>
      </c>
      <c r="GG232" s="1">
        <v>3</v>
      </c>
      <c r="GH232" s="1">
        <v>107</v>
      </c>
      <c r="GI232" s="1">
        <v>0</v>
      </c>
      <c r="GJ232" s="1">
        <v>341</v>
      </c>
      <c r="GK232" s="1">
        <v>126</v>
      </c>
      <c r="GL232" s="1">
        <v>150</v>
      </c>
      <c r="GM232" s="1">
        <v>0</v>
      </c>
      <c r="GN232" s="1">
        <v>85</v>
      </c>
      <c r="GO232" s="1">
        <v>0</v>
      </c>
      <c r="GP232" s="1">
        <v>361</v>
      </c>
      <c r="GQ232" s="1">
        <v>113</v>
      </c>
      <c r="GR232" s="1">
        <v>87</v>
      </c>
      <c r="GS232" s="1">
        <v>0</v>
      </c>
      <c r="GT232" s="1">
        <v>90</v>
      </c>
      <c r="GU232" s="1">
        <v>6</v>
      </c>
      <c r="GV232" s="1">
        <v>296</v>
      </c>
      <c r="GW232" s="1">
        <v>127</v>
      </c>
      <c r="GX232" s="1">
        <v>151</v>
      </c>
      <c r="GY232" s="1">
        <v>0</v>
      </c>
      <c r="GZ232" s="1">
        <v>0</v>
      </c>
      <c r="HA232" s="1">
        <v>0</v>
      </c>
      <c r="HB232" s="1">
        <v>278</v>
      </c>
      <c r="HC232" s="1">
        <v>174</v>
      </c>
      <c r="HD232" s="1">
        <v>94</v>
      </c>
      <c r="HE232" s="1">
        <v>100</v>
      </c>
      <c r="HF232" s="1">
        <v>151</v>
      </c>
      <c r="HG232" s="1">
        <v>2</v>
      </c>
      <c r="HH232" s="1">
        <v>521</v>
      </c>
      <c r="HI232" s="1">
        <v>182</v>
      </c>
      <c r="HJ232" s="1">
        <v>0</v>
      </c>
      <c r="HK232" s="1">
        <v>253</v>
      </c>
      <c r="HL232" s="1">
        <v>0</v>
      </c>
      <c r="HM232" s="1">
        <v>0</v>
      </c>
      <c r="HN232" s="1">
        <v>435</v>
      </c>
      <c r="HO232" s="1">
        <v>72</v>
      </c>
      <c r="HP232" s="1">
        <v>24</v>
      </c>
      <c r="HQ232" s="1">
        <v>45</v>
      </c>
      <c r="HR232" s="1">
        <v>78</v>
      </c>
      <c r="HS232" s="1">
        <v>19</v>
      </c>
      <c r="HT232" s="1">
        <v>238</v>
      </c>
      <c r="HU232" s="1">
        <v>32</v>
      </c>
      <c r="HV232" s="1">
        <v>72</v>
      </c>
      <c r="HW232" s="1">
        <v>10</v>
      </c>
      <c r="HX232" s="1">
        <v>60</v>
      </c>
      <c r="HY232" s="1">
        <v>0</v>
      </c>
      <c r="HZ232" s="1">
        <v>174</v>
      </c>
      <c r="IA232" s="1">
        <v>65</v>
      </c>
      <c r="IB232" s="1">
        <v>54</v>
      </c>
      <c r="IC232" s="1">
        <v>88</v>
      </c>
      <c r="ID232" s="1">
        <v>66</v>
      </c>
      <c r="IE232" s="1">
        <v>4</v>
      </c>
      <c r="IF232" s="1">
        <v>277</v>
      </c>
      <c r="IG232" s="1">
        <v>0</v>
      </c>
      <c r="IH232" s="1">
        <v>102</v>
      </c>
      <c r="II232" s="1">
        <v>87</v>
      </c>
      <c r="IJ232" s="1">
        <v>0</v>
      </c>
      <c r="IK232" s="1">
        <v>0</v>
      </c>
      <c r="IL232" s="1">
        <v>189</v>
      </c>
      <c r="IM232" s="26">
        <f>IFERROR(Tableau17[[#This Row],[LDIV]]/Tableau17[[#This Row],[Total général]],"")</f>
        <v>0</v>
      </c>
      <c r="IN232" s="26">
        <f>IFERROR(Tableau17[[#This Row],[LDVC]]/Tableau17[[#This Row],[Total général]],"")</f>
        <v>0</v>
      </c>
      <c r="IO232" s="26">
        <f>IFERROR(Tableau17[[#This Row],[LDVD]]/Tableau17[[#This Row],[Total général]],"")</f>
        <v>0.14367816091954022</v>
      </c>
      <c r="IP232" s="26">
        <f>IFERROR(Tableau17[[#This Row],[LDVG]]/Tableau17[[#This Row],[Total général]],"")</f>
        <v>5.1724137931034482E-2</v>
      </c>
      <c r="IQ232" s="26">
        <f>IFERROR(Tableau17[[#This Row],[LEXD]]/Tableau17[[#This Row],[Total général]],"")</f>
        <v>0</v>
      </c>
      <c r="IR232" s="26">
        <f>IFERROR(Tableau17[[#This Row],[LEXG]]/Tableau17[[#This Row],[Total général]],"")</f>
        <v>0</v>
      </c>
      <c r="IS232" s="26">
        <f>IFERROR(Tableau17[[#This Row],[LLR]]/Tableau17[[#This Row],[Total général]],"")</f>
        <v>0.27011494252873564</v>
      </c>
      <c r="IT232" s="26">
        <f>IFERROR(Tableau17[[#This Row],[LREM]]/Tableau17[[#This Row],[Total général]],"")</f>
        <v>5.7471264367816091E-2</v>
      </c>
      <c r="IU232" s="26">
        <f>IFERROR(Tableau17[[#This Row],[LRN]]/Tableau17[[#This Row],[Total général]],"")</f>
        <v>0.18390804597701149</v>
      </c>
      <c r="IV232" s="26">
        <f>IFERROR(Tableau17[[#This Row],[LUG]]/Tableau17[[#This Row],[Total général]],"")</f>
        <v>0.17816091954022989</v>
      </c>
      <c r="IW232" s="26">
        <f>IFERROR(Tableau17[[#This Row],[LVEC]]/Tableau17[[#This Row],[Total général]],"")</f>
        <v>0.11494252873563218</v>
      </c>
      <c r="IX232" s="26">
        <f>IFERROR(Tableau17[[#This Row],[2008-T1-LCMD]]/Tableau17[[#This Row],[2008-T1-TOTAL]],"")</f>
        <v>6.7448680351906154E-2</v>
      </c>
      <c r="IY232" s="26">
        <f>IFERROR(Tableau17[[#This Row],[2008-T1-LDVD]]/Tableau17[[#This Row],[2008-T1-TOTAL]],"")</f>
        <v>0</v>
      </c>
      <c r="IZ232" s="26">
        <f>IFERROR(Tableau17[[#This Row],[2008-T1-LEXD]]/Tableau17[[#This Row],[2008-T1-TOTAL]],"")</f>
        <v>0</v>
      </c>
      <c r="JA232" s="26">
        <f>IFERROR(Tableau17[[#This Row],[2008-T1-LEXG]]/Tableau17[[#This Row],[2008-T1-TOTAL]],"")</f>
        <v>3.519061583577713E-2</v>
      </c>
      <c r="JB232" s="26">
        <f>IFERROR(Tableau17[[#This Row],[2008-T1-LFN]]/Tableau17[[#This Row],[2008-T1-TOTAL]],"")</f>
        <v>0.10850439882697947</v>
      </c>
      <c r="JC232" s="26">
        <f>IFERROR(Tableau17[[#This Row],[2008-T1-LMAJ]]/Tableau17[[#This Row],[2008-T1-TOTAL]],"")</f>
        <v>0.40762463343108507</v>
      </c>
      <c r="JD232" s="26">
        <f>IFERROR(Tableau17[[#This Row],[2008-T1-LUG]]/Tableau17[[#This Row],[2008-T1-TOTAL]],"")</f>
        <v>0.38123167155425219</v>
      </c>
      <c r="JE232" s="26">
        <f>IFERROR(Tableau17[[#This Row],[2008-T2-LFN]]/Tableau17[[#This Row],[2008-T2-TOTAL]],"")</f>
        <v>0</v>
      </c>
      <c r="JF232" s="26">
        <f>IFERROR(Tableau17[[#This Row],[2008-T2-LGC]]/Tableau17[[#This Row],[2008-T2-TOTAL]],"")</f>
        <v>0.489247311827957</v>
      </c>
      <c r="JG232" s="26">
        <f>IFERROR(Tableau17[[#This Row],[2008-T2-LMAJ]]/Tableau17[[#This Row],[2008-T2-TOTAL]],"")</f>
        <v>0.510752688172043</v>
      </c>
      <c r="JH232" s="26">
        <f>IFERROR(Tableau17[[#This Row],[2008-T2-LUG]]/Tableau17[[#This Row],[2008-T2-TOTAL]],"")</f>
        <v>0</v>
      </c>
      <c r="JI232" s="26">
        <f>IFERROR(Tableau17[[#This Row],[2014-T1-LDIV]]/Tableau17[[#This Row],[2014-T1-TOTAL]],"")</f>
        <v>8.7976539589442824E-3</v>
      </c>
      <c r="JJ232" s="26">
        <f>IFERROR(Tableau17[[#This Row],[2014-T1-LDVD]]/Tableau17[[#This Row],[2014-T1-TOTAL]],"")</f>
        <v>0</v>
      </c>
      <c r="JK232" s="26">
        <f>IFERROR(Tableau17[[#This Row],[2014-T1-LDVG]]/Tableau17[[#This Row],[2014-T1-TOTAL]],"")</f>
        <v>5.5718475073313782E-2</v>
      </c>
      <c r="JL232" s="26">
        <f>IFERROR(Tableau17[[#This Row],[2014-T1-LEXG]]/Tableau17[[#This Row],[2014-T1-TOTAL]],"")</f>
        <v>0</v>
      </c>
      <c r="JM232" s="26">
        <f>IFERROR(Tableau17[[#This Row],[2014-T1-LFG]]/Tableau17[[#This Row],[2014-T1-TOTAL]],"")</f>
        <v>8.797653958944282E-2</v>
      </c>
      <c r="JN232" s="26">
        <f>IFERROR(Tableau17[[#This Row],[2014-T1-LFN]]/Tableau17[[#This Row],[2014-T1-TOTAL]],"")</f>
        <v>0.3284457478005865</v>
      </c>
      <c r="JO232" s="26">
        <f>IFERROR(Tableau17[[#This Row],[2014-T1-LUD]]/Tableau17[[#This Row],[2014-T1-TOTAL]],"")</f>
        <v>0.34897360703812319</v>
      </c>
      <c r="JP232" s="26">
        <f>IFERROR(Tableau17[[#This Row],[2014-T1-LUG]]/Tableau17[[#This Row],[2014-T1-TOTAL]],"")</f>
        <v>0.17008797653958943</v>
      </c>
      <c r="JQ232" s="26">
        <f>IFERROR(Tableau17[[#This Row],[2014-T2-LFN]]/Tableau17[[#This Row],[2014-T2-TOTAL]],"")</f>
        <v>0.34903047091412742</v>
      </c>
      <c r="JR232" s="26">
        <f>IFERROR(Tableau17[[#This Row],[2014-T2-LUD]]/Tableau17[[#This Row],[2014-T2-TOTAL]],"")</f>
        <v>0.41551246537396119</v>
      </c>
      <c r="JS232" s="26">
        <f>IFERROR(Tableau17[[#This Row],[2014-T2-LUG]]/Tableau17[[#This Row],[2014-T2-TOTAL]],"")</f>
        <v>0.23545706371191136</v>
      </c>
      <c r="JT232" s="26">
        <f>IFERROR(Tableau17[[#This Row],[2015-T1-BC-DIV]]/Tableau17[[#This Row],[2015-T1-TOTAL]],"")</f>
        <v>2.0270270270270271E-2</v>
      </c>
      <c r="JU232" s="26">
        <f>IFERROR(Tableau17[[#This Row],[2015-T1-BC-DLF]]/Tableau17[[#This Row],[2015-T1-TOTAL]],"")</f>
        <v>0</v>
      </c>
      <c r="JV232" s="26">
        <f>IFERROR(Tableau17[[#This Row],[2015-T1-BC-DVD]]/Tableau17[[#This Row],[2015-T1-TOTAL]],"")</f>
        <v>0</v>
      </c>
      <c r="JW232" s="26">
        <f>IFERROR(Tableau17[[#This Row],[2015-T1-BC-DVG]]/Tableau17[[#This Row],[2015-T1-TOTAL]],"")</f>
        <v>0</v>
      </c>
      <c r="JX232" s="26">
        <f>IFERROR(Tableau17[[#This Row],[2015-T1-BC-FG]]/Tableau17[[#This Row],[2015-T1-TOTAL]],"")</f>
        <v>7.77027027027027E-2</v>
      </c>
      <c r="JY232" s="26">
        <f>IFERROR(Tableau17[[#This Row],[2015-T1-BC-FN]]/Tableau17[[#This Row],[2015-T1-TOTAL]],"")</f>
        <v>0.38175675675675674</v>
      </c>
      <c r="JZ232" s="26">
        <f>IFERROR(Tableau17[[#This Row],[2015-T1-BC-MDM]]/Tableau17[[#This Row],[2015-T1-TOTAL]],"")</f>
        <v>0</v>
      </c>
      <c r="KA232" s="26">
        <f>IFERROR(Tableau17[[#This Row],[2015-T1-BC-RDG]]/Tableau17[[#This Row],[2015-T1-TOTAL]],"")</f>
        <v>3.0405405405405407E-2</v>
      </c>
      <c r="KB232" s="26">
        <f>IFERROR(Tableau17[[#This Row],[2015-T1-BC-SOC]]/Tableau17[[#This Row],[2015-T1-TOTAL]],"")</f>
        <v>0</v>
      </c>
      <c r="KC232" s="26">
        <f>IFERROR(Tableau17[[#This Row],[2015-T1-BC-UD]]/Tableau17[[#This Row],[2015-T1-TOTAL]],"")</f>
        <v>0.29391891891891891</v>
      </c>
      <c r="KD232" s="26">
        <f>IFERROR(Tableau17[[#This Row],[2015-T1-BC-UG]]/Tableau17[[#This Row],[2015-T1-TOTAL]],"")</f>
        <v>0.19594594594594594</v>
      </c>
      <c r="KE232" s="26">
        <f>IFERROR(Tableau17[[#This Row],[2015-T1-BC-VEC]]/Tableau17[[#This Row],[2015-T1-TOTAL]],"")</f>
        <v>0</v>
      </c>
      <c r="KF232" s="26">
        <f>IFERROR(Tableau17[[#This Row],[2015-T2-BC-DVG]]/Tableau17[[#This Row],[2015-T2-TOTAL]],"")</f>
        <v>0</v>
      </c>
      <c r="KG232" s="26">
        <f>IFERROR(Tableau17[[#This Row],[2015-T2-BC-FN]]/Tableau17[[#This Row],[2015-T2-TOTAL]],"")</f>
        <v>0.45683453237410071</v>
      </c>
      <c r="KH232" s="26">
        <f>IFERROR(Tableau17[[#This Row],[2015-T2-BC-SOC]]/Tableau17[[#This Row],[2015-T2-TOTAL]],"")</f>
        <v>0</v>
      </c>
      <c r="KI232" s="26">
        <f>IFERROR(Tableau17[[#This Row],[2015-T2-BC-UD]]/Tableau17[[#This Row],[2015-T2-TOTAL]],"")</f>
        <v>0.54316546762589923</v>
      </c>
      <c r="KJ232" s="26">
        <f>IFERROR(Tableau17[[#This Row],[2015-T2-BC-UG]]/Tableau17[[#This Row],[2015-T2-TOTAL]],"")</f>
        <v>0</v>
      </c>
      <c r="KK232" s="26">
        <f>IFERROR(Tableau17[[#This Row],[2017 (L)-T1-COM]]/Tableau17[[#This Row],[2017 (L)-T1-TOTAL]],"")</f>
        <v>6.1371841155234655E-2</v>
      </c>
      <c r="KL232" s="26">
        <f>IFERROR(Tableau17[[#This Row],[2017 (L)-T1-DIV]]/Tableau17[[#This Row],[2017 (L)-T1-TOTAL]],"")</f>
        <v>1.444043321299639E-2</v>
      </c>
      <c r="KM232" s="26">
        <f>IFERROR(Tableau17[[#This Row],[2017 (L)-T1-DLF]]/Tableau17[[#This Row],[2017 (L)-T1-TOTAL]],"")</f>
        <v>1.8050541516245487E-2</v>
      </c>
      <c r="KN232" s="26">
        <f>IFERROR(Tableau17[[#This Row],[2017 (L)-T1-DVD]]/Tableau17[[#This Row],[2017 (L)-T1-TOTAL]],"")</f>
        <v>3.6101083032490976E-3</v>
      </c>
      <c r="KO232" s="26">
        <f>IFERROR(Tableau17[[#This Row],[2017 (L)-T1-DVG]]/Tableau17[[#This Row],[2017 (L)-T1-TOTAL]],"")</f>
        <v>0</v>
      </c>
      <c r="KP232" s="26">
        <f>IFERROR(Tableau17[[#This Row],[2017 (L)-T1-ECO]]/Tableau17[[#This Row],[2017 (L)-T1-TOTAL]],"")</f>
        <v>5.4151624548736461E-2</v>
      </c>
      <c r="KQ232" s="26">
        <f>IFERROR(Tableau17[[#This Row],[2017 (L)-T1-EXD]]/Tableau17[[#This Row],[2017 (L)-T1-TOTAL]],"")</f>
        <v>0</v>
      </c>
      <c r="KR232" s="26">
        <f>IFERROR(Tableau17[[#This Row],[2017 (L)-T1-EXG]]/Tableau17[[#This Row],[2017 (L)-T1-TOTAL]],"")</f>
        <v>0</v>
      </c>
      <c r="KS232" s="26">
        <f>IFERROR(Tableau17[[#This Row],[2017 (L)-T1-FI]]/Tableau17[[#This Row],[2017 (L)-T1-TOTAL]],"")</f>
        <v>0.11913357400722022</v>
      </c>
      <c r="KT232" s="26">
        <f>IFERROR(Tableau17[[#This Row],[2017 (L)-T1-FN]]/Tableau17[[#This Row],[2017 (L)-T1-TOTAL]],"")</f>
        <v>0.21660649819494585</v>
      </c>
      <c r="KU232" s="26">
        <f>IFERROR(Tableau17[[#This Row],[2017 (L)-T1-LR]]/Tableau17[[#This Row],[2017 (L)-T1-TOTAL]],"")</f>
        <v>0.19133574007220217</v>
      </c>
      <c r="KV232" s="26">
        <f>IFERROR(Tableau17[[#This Row],[2017 (L)-T1-MDM]]/Tableau17[[#This Row],[2017 (L)-T1-TOTAL]],"")</f>
        <v>0.3176895306859206</v>
      </c>
      <c r="KW232" s="26">
        <f>IFERROR(Tableau17[[#This Row],[2017 (L)-T1-RDG]]/Tableau17[[#This Row],[2017 (L)-T1-TOTAL]],"")</f>
        <v>3.6101083032490976E-3</v>
      </c>
      <c r="KX232" s="26">
        <f>IFERROR(Tableau17[[#This Row],[2017 (L)-T1-REG]]/Tableau17[[#This Row],[2017 (L)-T1-TOTAL]],"")</f>
        <v>0</v>
      </c>
      <c r="KY232" s="26">
        <f>IFERROR(Tableau17[[#This Row],[2017 (L)-T1-REM]]/Tableau17[[#This Row],[2017 (L)-T1-TOTAL]],"")</f>
        <v>0</v>
      </c>
      <c r="KZ232" s="26">
        <f>IFERROR(Tableau17[[#This Row],[2017 (L)-T1-SOC]]/Tableau17[[#This Row],[2017 (L)-T1-TOTAL]],"")</f>
        <v>0</v>
      </c>
      <c r="LA232" s="26">
        <f>IFERROR(Tableau17[[#This Row],[2017 (L)-T1-UDI]]/Tableau17[[#This Row],[2017 (L)-T1-TOTAL]],"")</f>
        <v>0</v>
      </c>
      <c r="LB232" s="26">
        <f>IFERROR(Tableau17[[#This Row],[2017 (L)-T2-FI]]/Tableau17[[#This Row],[2017 (L)-T2-TOTAL]],"")</f>
        <v>0</v>
      </c>
      <c r="LC232" s="26">
        <f>IFERROR(Tableau17[[#This Row],[2017 (L)-T2-FN]]/Tableau17[[#This Row],[2017 (L)-T2-TOTAL]],"")</f>
        <v>0</v>
      </c>
      <c r="LD232" s="26">
        <f>IFERROR(Tableau17[[#This Row],[2017 (L)-T2-LR]]/Tableau17[[#This Row],[2017 (L)-T2-TOTAL]],"")</f>
        <v>0.53968253968253965</v>
      </c>
      <c r="LE232" s="26">
        <f>IFERROR(Tableau17[[#This Row],[2017 (L)-T2-MDM]]/Tableau17[[#This Row],[2017 (L)-T2-TOTAL]],"")</f>
        <v>0.46031746031746029</v>
      </c>
      <c r="LF232" s="26">
        <f>IFERROR(Tableau17[[#This Row],[2017 (L)-T2-REM]]/Tableau17[[#This Row],[2017 (L)-T2-TOTAL]],"")</f>
        <v>0</v>
      </c>
      <c r="LG232" s="26">
        <f>IFERROR(Tableau17[[#This Row],[2017-T1-ARTHAUD Nathalie]]/Tableau17[[#This Row],[2017-T1-TOTAL]],"")</f>
        <v>3.838771593090211E-3</v>
      </c>
      <c r="LH232" s="26">
        <f>IFERROR(Tableau17[[#This Row],[2017-T1-ASSELINEAU Fran]]/Tableau17[[#This Row],[2017-T1-TOTAL]],"")</f>
        <v>1.5355086372360844E-2</v>
      </c>
      <c r="LI232" s="26">
        <f>IFERROR(Tableau17[[#This Row],[2017-T1-CHEMINADE Jacques]]/Tableau17[[#This Row],[2017-T1-TOTAL]],"")</f>
        <v>1.9193857965451055E-3</v>
      </c>
      <c r="LJ232" s="26">
        <f>IFERROR(Tableau17[[#This Row],[2017-T1-DUPONT-AIGNAN Nicolas]]/Tableau17[[#This Row],[2017-T1-TOTAL]],"")</f>
        <v>4.9904030710172742E-2</v>
      </c>
      <c r="LK232" s="26">
        <f>IFERROR(Tableau17[[#This Row],[2017-T1-FILLON Fran]]/Tableau17[[#This Row],[2017-T1-TOTAL]],"")</f>
        <v>0.18042226487523993</v>
      </c>
      <c r="LL232" s="26">
        <f>IFERROR(Tableau17[[#This Row],[2017-T1-HAMON Beno]]/Tableau17[[#This Row],[2017-T1-TOTAL]],"")</f>
        <v>5.3742802303262956E-2</v>
      </c>
      <c r="LM232" s="26">
        <f>IFERROR(Tableau17[[#This Row],[2017-T1-LASSALLE Jean]]/Tableau17[[#This Row],[2017-T1-TOTAL]],"")</f>
        <v>3.838771593090211E-3</v>
      </c>
      <c r="LN232" s="26">
        <f>IFERROR(Tableau17[[#This Row],[2017-T1-LE PEN Marine]]/Tableau17[[#This Row],[2017-T1-TOTAL]],"")</f>
        <v>0.2667946257197697</v>
      </c>
      <c r="LO232" s="26">
        <f>IFERROR(Tableau17[[#This Row],[2017-T1-M Jean-Luc]]/Tableau17[[#This Row],[2017-T1-TOTAL]],"")</f>
        <v>0.23032629558541268</v>
      </c>
      <c r="LP232" s="26">
        <f>IFERROR(Tableau17[[#This Row],[2017-T1-MACRON Emmanuel]]/Tableau17[[#This Row],[2017-T1-TOTAL]],"")</f>
        <v>0.19193857965451055</v>
      </c>
      <c r="LQ232" s="26">
        <f>IFERROR(Tableau17[[#This Row],[2017-T1-POUTOU Philippe]]/Tableau17[[#This Row],[2017-T1-TOTAL]],"")</f>
        <v>1.9193857965451055E-3</v>
      </c>
      <c r="LR232" s="26">
        <f>IFERROR(Tableau17[[#This Row],[2017-T2-LE PEN Marine]]/Tableau17[[#This Row],[2017-T2-TOTAL]],"")</f>
        <v>0.41839080459770117</v>
      </c>
      <c r="LS232" s="26">
        <f>IFERROR(Tableau17[[#This Row],[2017-T2-MACRON Emmanuel]]/Tableau17[[#This Row],[2017-T2-TOTAL]],"")</f>
        <v>0.58160919540229883</v>
      </c>
      <c r="LT232" s="26">
        <f>IFERROR(Tableau17[[#This Row],[2019-T1-ALEXANDRE Audric]]/Tableau17[[#This Row],[2019-T1-TOTAL]],"")</f>
        <v>0</v>
      </c>
      <c r="LU232" s="26">
        <f>IFERROR(Tableau17[[#This Row],[2019-T1-ARTHAUD Nathalie]]/Tableau17[[#This Row],[2019-T1-TOTAL]],"")</f>
        <v>8.7336244541484712E-3</v>
      </c>
      <c r="LV232" s="26">
        <f>IFERROR(Tableau17[[#This Row],[2019-T1-ASSELINEAU François]]/Tableau17[[#This Row],[2019-T1-TOTAL]],"")</f>
        <v>2.1834061135371178E-2</v>
      </c>
      <c r="LW232" s="26">
        <f>IFERROR(Tableau17[[#This Row],[2019-T1-AUBRY Manon]]/Tableau17[[#This Row],[2019-T1-TOTAL]],"")</f>
        <v>7.8602620087336247E-2</v>
      </c>
      <c r="LX232" s="26">
        <f>IFERROR(Tableau17[[#This Row],[2019-T1-AZERGUI Nagib]]/Tableau17[[#This Row],[2019-T1-TOTAL]],"")</f>
        <v>1.3100436681222707E-2</v>
      </c>
      <c r="LY232" s="26">
        <f>IFERROR(Tableau17[[#This Row],[2019-T1-BARDELLA Jordan]]/Tableau17[[#This Row],[2019-T1-TOTAL]],"")</f>
        <v>0.26200873362445415</v>
      </c>
      <c r="LZ232" s="26">
        <f>IFERROR(Tableau17[[#This Row],[2019-T1-BELLAMY François-Xavier]]/Tableau17[[#This Row],[2019-T1-TOTAL]],"")</f>
        <v>7.8602620087336247E-2</v>
      </c>
      <c r="MA232" s="26">
        <f>IFERROR(Tableau17[[#This Row],[2019-T1-BIDOU Olivier]]/Tableau17[[#This Row],[2019-T1-TOTAL]],"")</f>
        <v>0</v>
      </c>
      <c r="MB232" s="26">
        <f>IFERROR(Tableau17[[#This Row],[2019-T1-BOURG Dominique]]/Tableau17[[#This Row],[2019-T1-TOTAL]],"")</f>
        <v>2.6200873362445413E-2</v>
      </c>
      <c r="MC232" s="26">
        <f>IFERROR(Tableau17[[#This Row],[2019-T1-BROSSAT Ian]]/Tableau17[[#This Row],[2019-T1-TOTAL]],"")</f>
        <v>3.9301310043668124E-2</v>
      </c>
      <c r="MD232" s="26">
        <f>IFERROR(Tableau17[[#This Row],[2019-T1-CAILLAUD Sophie]]/Tableau17[[#This Row],[2019-T1-TOTAL]],"")</f>
        <v>0</v>
      </c>
      <c r="ME232" s="26">
        <f>IFERROR(Tableau17[[#This Row],[2019-T1-CAMUS Renaud]]/Tableau17[[#This Row],[2019-T1-TOTAL]],"")</f>
        <v>0</v>
      </c>
      <c r="MF232" s="26">
        <f>IFERROR(Tableau17[[#This Row],[2019-T1-CHALENÇON Christophe]]/Tableau17[[#This Row],[2019-T1-TOTAL]],"")</f>
        <v>0</v>
      </c>
      <c r="MG232" s="26">
        <f>IFERROR(Tableau17[[#This Row],[2019-T1-CORBET Cathy Denise Ginette]]/Tableau17[[#This Row],[2019-T1-TOTAL]],"")</f>
        <v>0</v>
      </c>
      <c r="MH232" s="26">
        <f>IFERROR(Tableau17[[#This Row],[2019-T1-DE PREVOISIN Robert]]/Tableau17[[#This Row],[2019-T1-TOTAL]],"")</f>
        <v>0</v>
      </c>
      <c r="MI232" s="26">
        <f>IFERROR(Tableau17[[#This Row],[2019-T1-DELFEL Thérèse]]/Tableau17[[#This Row],[2019-T1-TOTAL]],"")</f>
        <v>0</v>
      </c>
      <c r="MJ232" s="26">
        <f>IFERROR(Tableau17[[#This Row],[2019-T1-DIEUMEGARD Pierre]]/Tableau17[[#This Row],[2019-T1-TOTAL]],"")</f>
        <v>8.7336244541484712E-3</v>
      </c>
      <c r="MK232" s="26">
        <f>IFERROR(Tableau17[[#This Row],[2019-T1-DUPONT-AIGNAN Nicolas]]/Tableau17[[#This Row],[2019-T1-TOTAL]],"")</f>
        <v>2.6200873362445413E-2</v>
      </c>
      <c r="ML232" s="26">
        <f>IFERROR(Tableau17[[#This Row],[2019-T1-GERNIGON Yves]]/Tableau17[[#This Row],[2019-T1-TOTAL]],"")</f>
        <v>0</v>
      </c>
      <c r="MM232" s="26">
        <f>IFERROR(Tableau17[[#This Row],[2019-T1-GLUCKSMANN Raphaël]]/Tableau17[[#This Row],[2019-T1-TOTAL]],"")</f>
        <v>4.8034934497816595E-2</v>
      </c>
      <c r="MN232" s="26">
        <f>IFERROR(Tableau17[[#This Row],[2019-T1-HAMON Benoît]]/Tableau17[[#This Row],[2019-T1-TOTAL]],"")</f>
        <v>2.6200873362445413E-2</v>
      </c>
      <c r="MO232" s="26">
        <f>IFERROR(Tableau17[[#This Row],[2019-T1-HELGEN Gilles]]/Tableau17[[#This Row],[2019-T1-TOTAL]],"")</f>
        <v>0</v>
      </c>
      <c r="MP232" s="26">
        <f>IFERROR(Tableau17[[#This Row],[2019-T1-JADOT Yannick]]/Tableau17[[#This Row],[2019-T1-TOTAL]],"")</f>
        <v>0.13973799126637554</v>
      </c>
      <c r="MQ232" s="26">
        <f>IFERROR(Tableau17[[#This Row],[2019-T1-LAGARDE Jean-Christophe]]/Tableau17[[#This Row],[2019-T1-TOTAL]],"")</f>
        <v>2.6200873362445413E-2</v>
      </c>
      <c r="MR232" s="26">
        <f>IFERROR(Tableau17[[#This Row],[2019-T1-LALANNE Francis]]/Tableau17[[#This Row],[2019-T1-TOTAL]],"")</f>
        <v>0</v>
      </c>
      <c r="MS232" s="26">
        <f>IFERROR(Tableau17[[#This Row],[2019-T1-LOISEAU Nathalie]]/Tableau17[[#This Row],[2019-T1-TOTAL]],"")</f>
        <v>0.1965065502183406</v>
      </c>
      <c r="MT232" s="26">
        <f>IFERROR(Tableau17[[#This Row],[2019-T1-MARIE Florie]]/Tableau17[[#This Row],[2019-T1-TOTAL]],"")</f>
        <v>0</v>
      </c>
      <c r="MU232" s="26">
        <f>IFERROR(Tableau17[[#This Row],[2008-T1-MACROEXTRDROITE]]/Tableau17[[#This Row],[2008-T1-MACROTOTALE]],"")</f>
        <v>0.10850439882697947</v>
      </c>
      <c r="MV232" s="26">
        <f>IFERROR(Tableau17[[#This Row],[2008-T1-MACRODROITE]]/Tableau17[[#This Row],[2008-T1-MACROTOTALE]],"")</f>
        <v>0.47507331378299122</v>
      </c>
      <c r="MW232" s="26">
        <f>IFERROR(Tableau17[[#This Row],[2008-T1-MACROCENTRE]]/Tableau17[[#This Row],[2008-T1-MACROTOTALE]],"")</f>
        <v>0</v>
      </c>
      <c r="MX232" s="26">
        <f>IFERROR(Tableau17[[#This Row],[2008-T1-MACROGAUCHE]]/Tableau17[[#This Row],[2008-T1-MACROTOTALE]],"")</f>
        <v>0.41642228739002934</v>
      </c>
      <c r="MY232" s="26">
        <f>IFERROR(Tableau17[[#This Row],[2008-T1-MACROAUTRE]]/Tableau17[[#This Row],[2008-T1-MACROTOTALE]],"")</f>
        <v>0</v>
      </c>
      <c r="MZ232" s="26">
        <f>IFERROR(Tableau17[[#This Row],[2008-T2-MACROEXTRDROITE]]/Tableau17[[#This Row],[2008-T2-MACROTOTALE]],"")</f>
        <v>0</v>
      </c>
      <c r="NA232" s="26">
        <f>IFERROR(Tableau17[[#This Row],[2008-T2-MACRODROITE]]/Tableau17[[#This Row],[2008-T2-MACROTOTALE]],"")</f>
        <v>0.510752688172043</v>
      </c>
      <c r="NB232" s="26">
        <f>IFERROR(Tableau17[[#This Row],[2008-T2-MACROCENTRE]]/Tableau17[[#This Row],[2008-T2-MACROTOTALE]],"")</f>
        <v>0</v>
      </c>
      <c r="NC232" s="26">
        <f>IFERROR(Tableau17[[#This Row],[2008-T2-MACROGAUCHE]]/Tableau17[[#This Row],[2008-T2-MACROTOTALE]],"")</f>
        <v>0.489247311827957</v>
      </c>
      <c r="ND232" s="26">
        <f>IFERROR(Tableau17[[#This Row],[2008-T2-MACROAUTRE]]/Tableau17[[#This Row],[2008-T2-MACROTOTALE]],"")</f>
        <v>0</v>
      </c>
      <c r="NE232" s="26">
        <f>IFERROR(Tableau17[[#This Row],[2014-T1-MACROEXTRDROITE]]/Tableau17[[#This Row],[2014-T1-MACROTOTALE]],"")</f>
        <v>0.3284457478005865</v>
      </c>
      <c r="NF232" s="26">
        <f>IFERROR(Tableau17[[#This Row],[2014-T1-MACRODROITE]]/Tableau17[[#This Row],[2014-T1-MACROTOTALE]],"")</f>
        <v>0.34897360703812319</v>
      </c>
      <c r="NG232" s="26">
        <f>IFERROR(Tableau17[[#This Row],[2014-T1-MACROCENTRE]]/Tableau17[[#This Row],[2014-T1-MACROTOTALE]],"")</f>
        <v>8.7976539589442824E-3</v>
      </c>
      <c r="NH232" s="26">
        <f>IFERROR(Tableau17[[#This Row],[2014-T1-MACROGAUCHE]]/Tableau17[[#This Row],[2014-T1-MACROTOTALE]],"")</f>
        <v>0.31378299120234604</v>
      </c>
      <c r="NI232" s="26">
        <f>IFERROR(Tableau17[[#This Row],[2014-T1-MACROAUTRE]]/Tableau17[[#This Row],[2014-T1-MACROTOTALE]],"")</f>
        <v>0</v>
      </c>
      <c r="NJ232" s="26">
        <f>IFERROR(Tableau17[[#This Row],[2014-T2-MACROEXTRDROITE]]/Tableau17[[#This Row],[2014-T2-MACROTOTALE]],"")</f>
        <v>0.34903047091412742</v>
      </c>
      <c r="NK232" s="26">
        <f>IFERROR(Tableau17[[#This Row],[2014-T2-MACRODROITE]]/Tableau17[[#This Row],[2014-T2-MACROTOTALE]],"")</f>
        <v>0.41551246537396119</v>
      </c>
      <c r="NL232" s="26">
        <f>IFERROR(Tableau17[[#This Row],[2014-T2-MACROCENTRE]]/Tableau17[[#This Row],[2014-T2-MACROTOTALE]],"")</f>
        <v>0</v>
      </c>
      <c r="NM232" s="26">
        <f>IFERROR(Tableau17[[#This Row],[2014-T2-MACROGAUCHE]]/Tableau17[[#This Row],[2014-T2-MACROTOTALE]],"")</f>
        <v>0.23545706371191136</v>
      </c>
      <c r="NN232" s="26">
        <f>IFERROR(Tableau17[[#This Row],[2014-T2-MACROAUTRE]]/Tableau17[[#This Row],[2014-T2-MACROTOTALE]],"")</f>
        <v>0</v>
      </c>
      <c r="NO232" s="26">
        <f>IFERROR( Tableau17[[#This Row],[2015-T1-MACROEXTRDROITE]]/Tableau17[[#This Row],[2015-T1-MACROTOTALE]],"")</f>
        <v>0.38175675675675674</v>
      </c>
      <c r="NP232" s="26">
        <f>IFERROR(Tableau17[[#This Row],[2015-T1-MACRODROITE]]/Tableau17[[#This Row],[2015-T1-MACROTOTALE]],"")</f>
        <v>0.29391891891891891</v>
      </c>
      <c r="NQ232" s="26">
        <f>IFERROR(Tableau17[[#This Row],[2015-T1-MACROCENTRE]]/Tableau17[[#This Row],[2015-T1-MACROTOTALE]],"")</f>
        <v>0</v>
      </c>
      <c r="NR232" s="26">
        <f>IFERROR(Tableau17[[#This Row],[2015-T1-MACROGAUCHE]]/Tableau17[[#This Row],[2015-T1-MACROTOTALE]],"")</f>
        <v>0.30405405405405406</v>
      </c>
      <c r="NS232" s="26">
        <f>IFERROR(Tableau17[[#This Row],[2015-T1-MACROAUTRE]]/Tableau17[[#This Row],[2015-T1-MACROTOTALE]],"")</f>
        <v>2.0270270270270271E-2</v>
      </c>
      <c r="NT232" s="26">
        <f>IFERROR(Tableau17[[#This Row],[2015-T2-MACROEXTRDROITE]]/Tableau17[[#This Row],[2015-T2-MACROTOTALE]],"")</f>
        <v>0.45683453237410071</v>
      </c>
      <c r="NU232" s="26">
        <f>IFERROR(Tableau17[[#This Row],[2015-T2-MACRODROITE]]/Tableau17[[#This Row],[2015-T2-MACROTOTALE]],"")</f>
        <v>0.54316546762589923</v>
      </c>
      <c r="NV232" s="26">
        <f>IFERROR(Tableau17[[#This Row],[2015-T2-MACROCENTRE]]/Tableau17[[#This Row],[2015-T2-MACROTOTALE]],"")</f>
        <v>0</v>
      </c>
      <c r="NW232" s="26">
        <f>IFERROR(Tableau17[[#This Row],[2015-T2-MACROGAUCHE]]/Tableau17[[#This Row],[2015-T2-MACROTOTALE]],"")</f>
        <v>0</v>
      </c>
      <c r="NX232" s="26">
        <f>IFERROR(Tableau17[[#This Row],[2015-T2-MACROAUTRE]]/Tableau17[[#This Row],[2015-T2-MACROTOTALE]],"")</f>
        <v>0</v>
      </c>
      <c r="NY232" s="26">
        <f>IFERROR(Tableau17[[#This Row],[2017-T1-MACROEXTRDROITE]]/Tableau17[[#This Row],[2017-T1-MACROTOTALE]],"")</f>
        <v>0.33397312859884837</v>
      </c>
      <c r="NZ232" s="26">
        <f>IFERROR(Tableau17[[#This Row],[2017-T1-MACRODROITE]]/Tableau17[[#This Row],[2017-T1-MACROTOTALE]],"")</f>
        <v>0.18042226487523993</v>
      </c>
      <c r="OA232" s="26">
        <f>IFERROR(Tableau17[[#This Row],[2017-T1-MACROCENTRE]]/Tableau17[[#This Row],[2017-T1-MACROTOTALE]],"")</f>
        <v>0.19193857965451055</v>
      </c>
      <c r="OB232" s="26">
        <f>IFERROR(Tableau17[[#This Row],[2017-T1-MACROGAUCHE]]/Tableau17[[#This Row],[2017-T1-MACROTOTALE]],"")</f>
        <v>0.28982725527831094</v>
      </c>
      <c r="OC232" s="26">
        <f>IFERROR(Tableau17[[#This Row],[2017-T1-MACROAUTRE]]/Tableau17[[#This Row],[2017-T1-MACROTOTALE]],"")</f>
        <v>3.838771593090211E-3</v>
      </c>
      <c r="OD232" s="26">
        <f>IFERROR(Tableau17[[#This Row],[2017-T2-MACROEXTRDROITE]]/Tableau17[[#This Row],[2017-T2-MACROTOTALE]],"")</f>
        <v>0.41839080459770117</v>
      </c>
      <c r="OE232" s="26">
        <f>IFERROR(Tableau17[[#This Row],[2017-T2-MACRODROITE]]/Tableau17[[#This Row],[2017-T2-MACROTOTALE]],"")</f>
        <v>0</v>
      </c>
      <c r="OF232" s="26">
        <f>IFERROR(Tableau17[[#This Row],[2017-T2-MACROCENTRE]]/Tableau17[[#This Row],[2017-T2-MACROTOTALE]],"")</f>
        <v>0.58160919540229883</v>
      </c>
      <c r="OG232" s="26">
        <f>IFERROR(Tableau17[[#This Row],[2017-T2-MACROGAUCHE]]/Tableau17[[#This Row],[2017-T2-MACROTOTALE]],"")</f>
        <v>0</v>
      </c>
      <c r="OH232" s="26">
        <f>IFERROR(Tableau17[[#This Row],[2017-T2-MACROAUTRE]]/Tableau17[[#This Row],[2017-T2-MACROTOTALE]],"")</f>
        <v>0</v>
      </c>
      <c r="OI232" s="26">
        <f>IFERROR(Tableau17[[#This Row],[2019-T1-MACROEXTRDROITE]]/Tableau17[[#This Row],[2019-T1-MACROTOTALE]],"")</f>
        <v>0.30252100840336132</v>
      </c>
      <c r="OJ232" s="26">
        <f>IFERROR(Tableau17[[#This Row],[2019-T1-MACRODROITE]]/Tableau17[[#This Row],[2019-T1-MACROTOTALE]],"")</f>
        <v>0.10084033613445378</v>
      </c>
      <c r="OK232" s="26">
        <f>IFERROR(Tableau17[[#This Row],[2019-T1-MACROCENTRE]]/Tableau17[[#This Row],[2019-T1-MACROTOTALE]],"")</f>
        <v>0.18907563025210083</v>
      </c>
      <c r="OL232" s="26">
        <f>IFERROR(Tableau17[[#This Row],[2019-T1-MACROGAUCHE]]/Tableau17[[#This Row],[2019-T1-MACROTOTALE]],"")</f>
        <v>0.32773109243697479</v>
      </c>
      <c r="OM232" s="26">
        <f>IFERROR(Tableau17[[#This Row],[2019-T1-MACROAUTRE]]/Tableau17[[#This Row],[2019-T1-MACROTOTALE]],"")</f>
        <v>7.9831932773109238E-2</v>
      </c>
      <c r="ON232" s="26">
        <f>IFERROR(Tableau17[[#This Row],[2020-T1-MACROEXTRDROITE]]/Tableau17[[#This Row],[2020-T1-MACROTOTALE]],"")</f>
        <v>0.18390804597701149</v>
      </c>
      <c r="OO232" s="26">
        <f>IFERROR(Tableau17[[#This Row],[2020-T1-MACRODROITE]]/Tableau17[[#This Row],[2020-T1-MACROTOTALE]],"")</f>
        <v>0.41379310344827586</v>
      </c>
      <c r="OP232" s="26">
        <f>IFERROR(Tableau17[[#This Row],[2020-T1-MACROCENTRE]]/Tableau17[[#This Row],[2020-T1-MACROTOTALE]],"")</f>
        <v>5.7471264367816091E-2</v>
      </c>
      <c r="OQ232" s="26">
        <f>IFERROR(Tableau17[[#This Row],[2020-T1-MACROGAUCHE]]/Tableau17[[#This Row],[2020-T1-MACROTOTALE]],"")</f>
        <v>0.34482758620689657</v>
      </c>
      <c r="OR232" s="26">
        <f>IFERROR(Tableau17[[#This Row],[2020-T1-MACROAUTRE]]/Tableau17[[#This Row],[2020-T1-MACROTOTALE]],"")</f>
        <v>0</v>
      </c>
      <c r="OS232" s="26">
        <f>IFERROR(Tableau17[[#This Row],[2017 (L)-T1-MACROEXTRDROITE]]/Tableau17[[#This Row],[2017 (L)-T1-MACROTOTALE]],"")</f>
        <v>0.23465703971119134</v>
      </c>
      <c r="OT232" s="26">
        <f>IFERROR(Tableau17[[#This Row],[2017 (L)-T1-MACRODROITE]]/Tableau17[[#This Row],[2017 (L)-T1-MACROTOTALE]],"")</f>
        <v>0.19494584837545126</v>
      </c>
      <c r="OU232" s="26">
        <f>IFERROR(Tableau17[[#This Row],[2017 (L)-T1-MACROCENTRE]]/Tableau17[[#This Row],[2017 (L)-T1-MACROTOTALE]],"")</f>
        <v>0.3176895306859206</v>
      </c>
      <c r="OV232" s="26">
        <f>IFERROR(Tableau17[[#This Row],[2017 (L)-T1-MACROGAUCHE]]/Tableau17[[#This Row],[2017 (L)-T1-MACROTOTALE]],"")</f>
        <v>0.23826714801444043</v>
      </c>
      <c r="OW232" s="26">
        <f>IFERROR(Tableau17[[#This Row],[2017 (L)-T1-MACROAUTRE]]/Tableau17[[#This Row],[2017 (L)-T1-MACROTOTALE]],"")</f>
        <v>1.444043321299639E-2</v>
      </c>
      <c r="OX232" s="26">
        <f>IFERROR(Tableau17[[#This Row],[2017 (L)-T2-MACROEXTRDROITE]]/Tableau17[[#This Row],[2017 (L)-T2-MACROTOTALE]],"")</f>
        <v>0</v>
      </c>
      <c r="OY232" s="26">
        <f>IFERROR(Tableau17[[#This Row],[2017 (L)-T2-MACRODROITE]]/Tableau17[[#This Row],[2017 (L)-T2-MACROTOTALE]],"")</f>
        <v>0.53968253968253965</v>
      </c>
      <c r="OZ232" s="26">
        <f>IFERROR(Tableau17[[#This Row],[2017 (L)-T2-MACROCENTRE]]/Tableau17[[#This Row],[2017 (L)-T2-MACROTOTALE]],"")</f>
        <v>0.46031746031746029</v>
      </c>
      <c r="PA232" s="26">
        <f>IFERROR(Tableau17[[#This Row],[2017 (L)-T2-MACROGAUCHE]]/Tableau17[[#This Row],[2017 (L)-T2-MACROTOTALE]],"")</f>
        <v>0</v>
      </c>
      <c r="PB232" s="26">
        <f>IFERROR(Tableau17[[#This Row],[2017 (L)-T2-MACROAUTRE]]/Tableau17[[#This Row],[2017 (L)-T2-MACROTOTALE]],"")</f>
        <v>0</v>
      </c>
      <c r="PC232" s="26">
        <f>IFERROR(Tableau17[[#This Row],[2008_T1_PROCUS]]/Tableau17[[#This Row],[2008_T1_INSCRITS]],0)</f>
        <v>1.0510510510510511E-2</v>
      </c>
      <c r="PD232" s="26">
        <f>IFERROR(Tableau17[[#This Row],[2008_T2_PROCUS]]/Tableau17[[#This Row],[2008_T2_INSCRITS]],0)</f>
        <v>1.2012012012012012E-2</v>
      </c>
      <c r="PE232" s="26">
        <f>Tableau17[[#This Row],[2014_T1_PROCUS]]/Tableau17[[#This Row],[2014_T1_INSCRITS]]</f>
        <v>9.8730606488011286E-3</v>
      </c>
      <c r="PF232" s="26">
        <f>IFERROR(Tableau17[[#This Row],[2014_T2_PROCUS]]/Tableau17[[#This Row],[2014_T2_INSCRITS]],0)</f>
        <v>8.4626234132581107E-3</v>
      </c>
    </row>
    <row r="233" spans="1:422" hidden="1" x14ac:dyDescent="0.2">
      <c r="A233" s="1">
        <v>7</v>
      </c>
      <c r="B233" s="1" t="s">
        <v>469</v>
      </c>
      <c r="C233" s="1" t="s">
        <v>471</v>
      </c>
      <c r="D233" s="1" t="s">
        <v>471</v>
      </c>
      <c r="E233" s="1">
        <v>1303</v>
      </c>
      <c r="F233" s="1">
        <v>5.4063790000000003</v>
      </c>
      <c r="G233" s="1">
        <v>43.319549000000002</v>
      </c>
      <c r="H233" s="3">
        <v>1013</v>
      </c>
      <c r="I233" s="3">
        <v>232</v>
      </c>
      <c r="J233" s="1">
        <v>1</v>
      </c>
      <c r="L233" s="1">
        <v>49</v>
      </c>
      <c r="M233" s="1">
        <v>15</v>
      </c>
      <c r="O233" s="1">
        <v>3</v>
      </c>
      <c r="P233" s="1">
        <v>42</v>
      </c>
      <c r="Q233" s="1">
        <v>20</v>
      </c>
      <c r="R233" s="1">
        <v>122</v>
      </c>
      <c r="S233" s="1">
        <v>73</v>
      </c>
      <c r="T233" s="1">
        <v>14</v>
      </c>
      <c r="U233" s="1">
        <v>339</v>
      </c>
      <c r="V233" s="1">
        <v>1015</v>
      </c>
      <c r="W233" s="1">
        <v>577</v>
      </c>
      <c r="X233" s="1">
        <v>10</v>
      </c>
      <c r="Y233" s="2">
        <v>0.56847291</v>
      </c>
      <c r="Z233" s="1">
        <v>1015</v>
      </c>
      <c r="AA233" s="1">
        <v>628</v>
      </c>
      <c r="AB233" s="1">
        <v>17</v>
      </c>
      <c r="AC233" s="2">
        <v>0.61871920999999996</v>
      </c>
      <c r="AD233" s="1">
        <v>1013</v>
      </c>
      <c r="AE233" s="1">
        <v>343</v>
      </c>
      <c r="AF233" s="2">
        <v>0.33859822000000001</v>
      </c>
      <c r="AG233" s="1">
        <f t="shared" si="3"/>
        <v>232</v>
      </c>
      <c r="AH233" s="1">
        <v>1053</v>
      </c>
      <c r="AI233" s="1">
        <v>578</v>
      </c>
      <c r="AJ233" s="1">
        <v>6</v>
      </c>
      <c r="AK233" s="2">
        <v>0.54890788000000001</v>
      </c>
      <c r="AL233" s="1">
        <v>1053</v>
      </c>
      <c r="AM233" s="1">
        <v>670</v>
      </c>
      <c r="AN233" s="1">
        <v>10</v>
      </c>
      <c r="AO233" s="2">
        <v>0.63627730000000005</v>
      </c>
      <c r="AP233" s="1">
        <v>999</v>
      </c>
      <c r="AQ233" s="1">
        <v>490</v>
      </c>
      <c r="AR233" s="2">
        <v>0.49049049</v>
      </c>
      <c r="AS233" s="1">
        <v>999</v>
      </c>
      <c r="AT233" s="1">
        <v>497</v>
      </c>
      <c r="AU233" s="2">
        <v>0.49749749999999998</v>
      </c>
      <c r="AV233" s="1">
        <v>992</v>
      </c>
      <c r="AW233" s="1">
        <v>481</v>
      </c>
      <c r="AX233" s="2">
        <v>0.48487902999999999</v>
      </c>
      <c r="AY233" s="1">
        <v>992</v>
      </c>
      <c r="AZ233" s="1">
        <v>395</v>
      </c>
      <c r="BA233" s="2">
        <v>0.39818547999999998</v>
      </c>
      <c r="BB233" s="1">
        <v>993</v>
      </c>
      <c r="BC233" s="1">
        <v>773</v>
      </c>
      <c r="BD233" s="2">
        <v>0.77844913999999998</v>
      </c>
      <c r="BE233" s="1">
        <v>993</v>
      </c>
      <c r="BF233" s="1">
        <v>723</v>
      </c>
      <c r="BG233" s="2">
        <v>0.72809668000000005</v>
      </c>
      <c r="BH233" s="1">
        <v>1004</v>
      </c>
      <c r="BI233" s="1">
        <v>484</v>
      </c>
      <c r="BJ233" s="2">
        <v>0.48207170999999999</v>
      </c>
      <c r="BK233" s="1">
        <v>12</v>
      </c>
      <c r="BL233" s="1">
        <v>4</v>
      </c>
      <c r="BN233" s="1">
        <v>23</v>
      </c>
      <c r="BO233" s="1">
        <v>73</v>
      </c>
      <c r="BP233" s="1">
        <v>238</v>
      </c>
      <c r="BQ233" s="1">
        <v>215</v>
      </c>
      <c r="BR233" s="1">
        <v>565</v>
      </c>
      <c r="BS233" s="1">
        <v>48</v>
      </c>
      <c r="BU233" s="1">
        <v>334</v>
      </c>
      <c r="BV233" s="1">
        <v>272</v>
      </c>
      <c r="BW233" s="1">
        <v>654</v>
      </c>
      <c r="BZ233" s="1">
        <v>21</v>
      </c>
      <c r="CA233" s="1">
        <v>2</v>
      </c>
      <c r="CB233" s="1">
        <v>41</v>
      </c>
      <c r="CC233" s="1">
        <v>188</v>
      </c>
      <c r="CD233" s="1">
        <v>198</v>
      </c>
      <c r="CE233" s="1">
        <v>105</v>
      </c>
      <c r="CF233" s="1">
        <v>555</v>
      </c>
      <c r="CG233" s="1">
        <v>241</v>
      </c>
      <c r="CH233" s="1">
        <v>212</v>
      </c>
      <c r="CI233" s="1">
        <v>155</v>
      </c>
      <c r="CJ233" s="1">
        <v>608</v>
      </c>
      <c r="CN233" s="1">
        <v>10</v>
      </c>
      <c r="CO233" s="1">
        <v>43</v>
      </c>
      <c r="CP233" s="1">
        <v>221</v>
      </c>
      <c r="CT233" s="1">
        <v>106</v>
      </c>
      <c r="CU233" s="1">
        <v>89</v>
      </c>
      <c r="CW233" s="1">
        <v>469</v>
      </c>
      <c r="CY233" s="1">
        <v>286</v>
      </c>
      <c r="DB233" s="1">
        <v>168</v>
      </c>
      <c r="DC233" s="1">
        <v>454</v>
      </c>
      <c r="DE233" s="1">
        <v>0</v>
      </c>
      <c r="DF233" s="1">
        <v>1</v>
      </c>
      <c r="DH233" s="1">
        <v>5</v>
      </c>
      <c r="DI233" s="1">
        <v>15</v>
      </c>
      <c r="DJ233" s="1">
        <v>9</v>
      </c>
      <c r="DK233" s="1">
        <v>2</v>
      </c>
      <c r="DL233" s="1">
        <v>70</v>
      </c>
      <c r="DM233" s="1">
        <v>168</v>
      </c>
      <c r="DN233" s="1">
        <v>56</v>
      </c>
      <c r="DQ233" s="1">
        <v>0</v>
      </c>
      <c r="DR233" s="1">
        <v>129</v>
      </c>
      <c r="DS233" s="1">
        <v>16</v>
      </c>
      <c r="DU233" s="1">
        <v>471</v>
      </c>
      <c r="DW233" s="1">
        <v>179</v>
      </c>
      <c r="DZ233" s="1">
        <v>193</v>
      </c>
      <c r="EA233" s="1">
        <v>372</v>
      </c>
      <c r="EB233" s="1">
        <v>1</v>
      </c>
      <c r="EC233" s="1">
        <v>2</v>
      </c>
      <c r="ED233" s="1">
        <v>2</v>
      </c>
      <c r="EE233" s="1">
        <v>15</v>
      </c>
      <c r="EF233" s="1">
        <v>115</v>
      </c>
      <c r="EG233" s="1">
        <v>33</v>
      </c>
      <c r="EH233" s="1">
        <v>3</v>
      </c>
      <c r="EI233" s="1">
        <v>286</v>
      </c>
      <c r="EJ233" s="1">
        <v>150</v>
      </c>
      <c r="EK233" s="1">
        <v>148</v>
      </c>
      <c r="EL233" s="1">
        <v>4</v>
      </c>
      <c r="EM233" s="1">
        <v>759</v>
      </c>
      <c r="EN233" s="1">
        <v>344</v>
      </c>
      <c r="EO233" s="1">
        <v>323</v>
      </c>
      <c r="EP233" s="1">
        <v>667</v>
      </c>
      <c r="EQ233" s="1">
        <v>0</v>
      </c>
      <c r="ER233" s="1">
        <v>2</v>
      </c>
      <c r="ES233" s="1">
        <v>6</v>
      </c>
      <c r="ET233" s="1">
        <v>27</v>
      </c>
      <c r="EU233" s="1">
        <v>2</v>
      </c>
      <c r="EV233" s="1">
        <v>185</v>
      </c>
      <c r="EW233" s="1">
        <v>20</v>
      </c>
      <c r="EX233" s="1">
        <v>0</v>
      </c>
      <c r="EY233" s="1">
        <v>10</v>
      </c>
      <c r="EZ233" s="1">
        <v>20</v>
      </c>
      <c r="FA233" s="1">
        <v>0</v>
      </c>
      <c r="FB233" s="1">
        <v>0</v>
      </c>
      <c r="FC233" s="1">
        <v>0</v>
      </c>
      <c r="FD233" s="1">
        <v>0</v>
      </c>
      <c r="FE233" s="1">
        <v>0</v>
      </c>
      <c r="FF233" s="1">
        <v>1</v>
      </c>
      <c r="FG233" s="1">
        <v>0</v>
      </c>
      <c r="FH233" s="1">
        <v>13</v>
      </c>
      <c r="FI233" s="1">
        <v>0</v>
      </c>
      <c r="FJ233" s="1">
        <v>25</v>
      </c>
      <c r="FK233" s="1">
        <v>3</v>
      </c>
      <c r="FL233" s="1">
        <v>0</v>
      </c>
      <c r="FM233" s="1">
        <v>60</v>
      </c>
      <c r="FN233" s="1">
        <v>5</v>
      </c>
      <c r="FO233" s="1">
        <v>0</v>
      </c>
      <c r="FP233" s="1">
        <v>79</v>
      </c>
      <c r="FQ233" s="1">
        <v>1</v>
      </c>
      <c r="FR233" s="1">
        <f>SUM(Tableau17[[#This Row],[2019-T1-ALEXANDRE Audric]:[2019-T1-MARIE Florie]])</f>
        <v>459</v>
      </c>
      <c r="FS233" s="1">
        <v>73</v>
      </c>
      <c r="FT233" s="1">
        <v>254</v>
      </c>
      <c r="FU233" s="1">
        <v>0</v>
      </c>
      <c r="FV233" s="1">
        <v>238</v>
      </c>
      <c r="FW233" s="1">
        <v>0</v>
      </c>
      <c r="FX233" s="1">
        <v>565</v>
      </c>
      <c r="FY233" s="1">
        <v>48</v>
      </c>
      <c r="FZ233" s="1">
        <v>334</v>
      </c>
      <c r="GA233" s="1">
        <v>0</v>
      </c>
      <c r="GB233" s="1">
        <v>272</v>
      </c>
      <c r="GC233" s="1">
        <v>0</v>
      </c>
      <c r="GD233" s="1">
        <v>654</v>
      </c>
      <c r="GE233" s="1">
        <v>188</v>
      </c>
      <c r="GF233" s="1">
        <v>198</v>
      </c>
      <c r="GG233" s="1">
        <v>0</v>
      </c>
      <c r="GH233" s="1">
        <v>169</v>
      </c>
      <c r="GI233" s="1">
        <v>0</v>
      </c>
      <c r="GJ233" s="1">
        <v>555</v>
      </c>
      <c r="GK233" s="1">
        <v>241</v>
      </c>
      <c r="GL233" s="1">
        <v>212</v>
      </c>
      <c r="GM233" s="1">
        <v>0</v>
      </c>
      <c r="GN233" s="1">
        <v>155</v>
      </c>
      <c r="GO233" s="1">
        <v>0</v>
      </c>
      <c r="GP233" s="1">
        <v>608</v>
      </c>
      <c r="GQ233" s="1">
        <v>221</v>
      </c>
      <c r="GR233" s="1">
        <v>106</v>
      </c>
      <c r="GS233" s="1">
        <v>0</v>
      </c>
      <c r="GT233" s="1">
        <v>142</v>
      </c>
      <c r="GU233" s="1">
        <v>0</v>
      </c>
      <c r="GV233" s="1">
        <v>469</v>
      </c>
      <c r="GW233" s="1">
        <v>286</v>
      </c>
      <c r="GX233" s="1">
        <v>0</v>
      </c>
      <c r="GY233" s="1">
        <v>0</v>
      </c>
      <c r="GZ233" s="1">
        <v>168</v>
      </c>
      <c r="HA233" s="1">
        <v>0</v>
      </c>
      <c r="HB233" s="1">
        <v>454</v>
      </c>
      <c r="HC233" s="1">
        <v>305</v>
      </c>
      <c r="HD233" s="1">
        <v>115</v>
      </c>
      <c r="HE233" s="1">
        <v>148</v>
      </c>
      <c r="HF233" s="1">
        <v>188</v>
      </c>
      <c r="HG233" s="1">
        <v>3</v>
      </c>
      <c r="HH233" s="1">
        <v>759</v>
      </c>
      <c r="HI233" s="1">
        <v>344</v>
      </c>
      <c r="HJ233" s="1">
        <v>0</v>
      </c>
      <c r="HK233" s="1">
        <v>323</v>
      </c>
      <c r="HL233" s="1">
        <v>0</v>
      </c>
      <c r="HM233" s="1">
        <v>0</v>
      </c>
      <c r="HN233" s="1">
        <v>667</v>
      </c>
      <c r="HO233" s="1">
        <v>206</v>
      </c>
      <c r="HP233" s="1">
        <v>25</v>
      </c>
      <c r="HQ233" s="1">
        <v>79</v>
      </c>
      <c r="HR233" s="1">
        <v>137</v>
      </c>
      <c r="HS233" s="1">
        <v>23</v>
      </c>
      <c r="HT233" s="1">
        <v>470</v>
      </c>
      <c r="HU233" s="1">
        <v>122</v>
      </c>
      <c r="HV233" s="1">
        <v>91</v>
      </c>
      <c r="HW233" s="1">
        <v>21</v>
      </c>
      <c r="HX233" s="1">
        <v>105</v>
      </c>
      <c r="HY233" s="1">
        <v>0</v>
      </c>
      <c r="HZ233" s="1">
        <v>339</v>
      </c>
      <c r="IA233" s="1">
        <v>178</v>
      </c>
      <c r="IB233" s="1">
        <v>56</v>
      </c>
      <c r="IC233" s="1">
        <v>129</v>
      </c>
      <c r="ID233" s="1">
        <v>108</v>
      </c>
      <c r="IE233" s="1">
        <v>0</v>
      </c>
      <c r="IF233" s="1">
        <v>471</v>
      </c>
      <c r="IG233" s="1">
        <v>179</v>
      </c>
      <c r="IH233" s="1">
        <v>0</v>
      </c>
      <c r="II233" s="1">
        <v>193</v>
      </c>
      <c r="IJ233" s="1">
        <v>0</v>
      </c>
      <c r="IK233" s="1">
        <v>0</v>
      </c>
      <c r="IL233" s="1">
        <v>372</v>
      </c>
      <c r="IM233" s="26">
        <f>IFERROR(Tableau17[[#This Row],[LDIV]]/Tableau17[[#This Row],[Total général]],"")</f>
        <v>2.9498525073746312E-3</v>
      </c>
      <c r="IN233" s="26">
        <f>IFERROR(Tableau17[[#This Row],[LDVC]]/Tableau17[[#This Row],[Total général]],"")</f>
        <v>0</v>
      </c>
      <c r="IO233" s="26">
        <f>IFERROR(Tableau17[[#This Row],[LDVD]]/Tableau17[[#This Row],[Total général]],"")</f>
        <v>0.14454277286135694</v>
      </c>
      <c r="IP233" s="26">
        <f>IFERROR(Tableau17[[#This Row],[LDVG]]/Tableau17[[#This Row],[Total général]],"")</f>
        <v>4.4247787610619468E-2</v>
      </c>
      <c r="IQ233" s="26">
        <f>IFERROR(Tableau17[[#This Row],[LEXD]]/Tableau17[[#This Row],[Total général]],"")</f>
        <v>0</v>
      </c>
      <c r="IR233" s="26">
        <f>IFERROR(Tableau17[[#This Row],[LEXG]]/Tableau17[[#This Row],[Total général]],"")</f>
        <v>8.8495575221238937E-3</v>
      </c>
      <c r="IS233" s="26">
        <f>IFERROR(Tableau17[[#This Row],[LLR]]/Tableau17[[#This Row],[Total général]],"")</f>
        <v>0.12389380530973451</v>
      </c>
      <c r="IT233" s="26">
        <f>IFERROR(Tableau17[[#This Row],[LREM]]/Tableau17[[#This Row],[Total général]],"")</f>
        <v>5.8997050147492625E-2</v>
      </c>
      <c r="IU233" s="26">
        <f>IFERROR(Tableau17[[#This Row],[LRN]]/Tableau17[[#This Row],[Total général]],"")</f>
        <v>0.35988200589970504</v>
      </c>
      <c r="IV233" s="26">
        <f>IFERROR(Tableau17[[#This Row],[LUG]]/Tableau17[[#This Row],[Total général]],"")</f>
        <v>0.21533923303834809</v>
      </c>
      <c r="IW233" s="26">
        <f>IFERROR(Tableau17[[#This Row],[LVEC]]/Tableau17[[#This Row],[Total général]],"")</f>
        <v>4.1297935103244837E-2</v>
      </c>
      <c r="IX233" s="26">
        <f>IFERROR(Tableau17[[#This Row],[2008-T1-LCMD]]/Tableau17[[#This Row],[2008-T1-TOTAL]],"")</f>
        <v>2.1238938053097345E-2</v>
      </c>
      <c r="IY233" s="26">
        <f>IFERROR(Tableau17[[#This Row],[2008-T1-LDVD]]/Tableau17[[#This Row],[2008-T1-TOTAL]],"")</f>
        <v>7.0796460176991149E-3</v>
      </c>
      <c r="IZ233" s="26">
        <f>IFERROR(Tableau17[[#This Row],[2008-T1-LEXD]]/Tableau17[[#This Row],[2008-T1-TOTAL]],"")</f>
        <v>0</v>
      </c>
      <c r="JA233" s="26">
        <f>IFERROR(Tableau17[[#This Row],[2008-T1-LEXG]]/Tableau17[[#This Row],[2008-T1-TOTAL]],"")</f>
        <v>4.0707964601769911E-2</v>
      </c>
      <c r="JB233" s="26">
        <f>IFERROR(Tableau17[[#This Row],[2008-T1-LFN]]/Tableau17[[#This Row],[2008-T1-TOTAL]],"")</f>
        <v>0.12920353982300886</v>
      </c>
      <c r="JC233" s="26">
        <f>IFERROR(Tableau17[[#This Row],[2008-T1-LMAJ]]/Tableau17[[#This Row],[2008-T1-TOTAL]],"")</f>
        <v>0.42123893805309737</v>
      </c>
      <c r="JD233" s="26">
        <f>IFERROR(Tableau17[[#This Row],[2008-T1-LUG]]/Tableau17[[#This Row],[2008-T1-TOTAL]],"")</f>
        <v>0.38053097345132741</v>
      </c>
      <c r="JE233" s="26">
        <f>IFERROR(Tableau17[[#This Row],[2008-T2-LFN]]/Tableau17[[#This Row],[2008-T2-TOTAL]],"")</f>
        <v>7.3394495412844041E-2</v>
      </c>
      <c r="JF233" s="26">
        <f>IFERROR(Tableau17[[#This Row],[2008-T2-LGC]]/Tableau17[[#This Row],[2008-T2-TOTAL]],"")</f>
        <v>0</v>
      </c>
      <c r="JG233" s="26">
        <f>IFERROR(Tableau17[[#This Row],[2008-T2-LMAJ]]/Tableau17[[#This Row],[2008-T2-TOTAL]],"")</f>
        <v>0.5107033639143731</v>
      </c>
      <c r="JH233" s="26">
        <f>IFERROR(Tableau17[[#This Row],[2008-T2-LUG]]/Tableau17[[#This Row],[2008-T2-TOTAL]],"")</f>
        <v>0.41590214067278286</v>
      </c>
      <c r="JI233" s="26">
        <f>IFERROR(Tableau17[[#This Row],[2014-T1-LDIV]]/Tableau17[[#This Row],[2014-T1-TOTAL]],"")</f>
        <v>0</v>
      </c>
      <c r="JJ233" s="26">
        <f>IFERROR(Tableau17[[#This Row],[2014-T1-LDVD]]/Tableau17[[#This Row],[2014-T1-TOTAL]],"")</f>
        <v>0</v>
      </c>
      <c r="JK233" s="26">
        <f>IFERROR(Tableau17[[#This Row],[2014-T1-LDVG]]/Tableau17[[#This Row],[2014-T1-TOTAL]],"")</f>
        <v>3.783783783783784E-2</v>
      </c>
      <c r="JL233" s="26">
        <f>IFERROR(Tableau17[[#This Row],[2014-T1-LEXG]]/Tableau17[[#This Row],[2014-T1-TOTAL]],"")</f>
        <v>3.6036036036036037E-3</v>
      </c>
      <c r="JM233" s="26">
        <f>IFERROR(Tableau17[[#This Row],[2014-T1-LFG]]/Tableau17[[#This Row],[2014-T1-TOTAL]],"")</f>
        <v>7.3873873873873869E-2</v>
      </c>
      <c r="JN233" s="26">
        <f>IFERROR(Tableau17[[#This Row],[2014-T1-LFN]]/Tableau17[[#This Row],[2014-T1-TOTAL]],"")</f>
        <v>0.33873873873873872</v>
      </c>
      <c r="JO233" s="26">
        <f>IFERROR(Tableau17[[#This Row],[2014-T1-LUD]]/Tableau17[[#This Row],[2014-T1-TOTAL]],"")</f>
        <v>0.35675675675675678</v>
      </c>
      <c r="JP233" s="26">
        <f>IFERROR(Tableau17[[#This Row],[2014-T1-LUG]]/Tableau17[[#This Row],[2014-T1-TOTAL]],"")</f>
        <v>0.1891891891891892</v>
      </c>
      <c r="JQ233" s="26">
        <f>IFERROR(Tableau17[[#This Row],[2014-T2-LFN]]/Tableau17[[#This Row],[2014-T2-TOTAL]],"")</f>
        <v>0.39638157894736842</v>
      </c>
      <c r="JR233" s="26">
        <f>IFERROR(Tableau17[[#This Row],[2014-T2-LUD]]/Tableau17[[#This Row],[2014-T2-TOTAL]],"")</f>
        <v>0.34868421052631576</v>
      </c>
      <c r="JS233" s="26">
        <f>IFERROR(Tableau17[[#This Row],[2014-T2-LUG]]/Tableau17[[#This Row],[2014-T2-TOTAL]],"")</f>
        <v>0.25493421052631576</v>
      </c>
      <c r="JT233" s="26">
        <f>IFERROR(Tableau17[[#This Row],[2015-T1-BC-DIV]]/Tableau17[[#This Row],[2015-T1-TOTAL]],"")</f>
        <v>0</v>
      </c>
      <c r="JU233" s="26">
        <f>IFERROR(Tableau17[[#This Row],[2015-T1-BC-DLF]]/Tableau17[[#This Row],[2015-T1-TOTAL]],"")</f>
        <v>0</v>
      </c>
      <c r="JV233" s="26">
        <f>IFERROR(Tableau17[[#This Row],[2015-T1-BC-DVD]]/Tableau17[[#This Row],[2015-T1-TOTAL]],"")</f>
        <v>0</v>
      </c>
      <c r="JW233" s="26">
        <f>IFERROR(Tableau17[[#This Row],[2015-T1-BC-DVG]]/Tableau17[[#This Row],[2015-T1-TOTAL]],"")</f>
        <v>2.1321961620469083E-2</v>
      </c>
      <c r="JX233" s="26">
        <f>IFERROR(Tableau17[[#This Row],[2015-T1-BC-FG]]/Tableau17[[#This Row],[2015-T1-TOTAL]],"")</f>
        <v>9.1684434968017064E-2</v>
      </c>
      <c r="JY233" s="26">
        <f>IFERROR(Tableau17[[#This Row],[2015-T1-BC-FN]]/Tableau17[[#This Row],[2015-T1-TOTAL]],"")</f>
        <v>0.47121535181236673</v>
      </c>
      <c r="JZ233" s="26">
        <f>IFERROR(Tableau17[[#This Row],[2015-T1-BC-MDM]]/Tableau17[[#This Row],[2015-T1-TOTAL]],"")</f>
        <v>0</v>
      </c>
      <c r="KA233" s="26">
        <f>IFERROR(Tableau17[[#This Row],[2015-T1-BC-RDG]]/Tableau17[[#This Row],[2015-T1-TOTAL]],"")</f>
        <v>0</v>
      </c>
      <c r="KB233" s="26">
        <f>IFERROR(Tableau17[[#This Row],[2015-T1-BC-SOC]]/Tableau17[[#This Row],[2015-T1-TOTAL]],"")</f>
        <v>0</v>
      </c>
      <c r="KC233" s="26">
        <f>IFERROR(Tableau17[[#This Row],[2015-T1-BC-UD]]/Tableau17[[#This Row],[2015-T1-TOTAL]],"")</f>
        <v>0.22601279317697229</v>
      </c>
      <c r="KD233" s="26">
        <f>IFERROR(Tableau17[[#This Row],[2015-T1-BC-UG]]/Tableau17[[#This Row],[2015-T1-TOTAL]],"")</f>
        <v>0.18976545842217485</v>
      </c>
      <c r="KE233" s="26">
        <f>IFERROR(Tableau17[[#This Row],[2015-T1-BC-VEC]]/Tableau17[[#This Row],[2015-T1-TOTAL]],"")</f>
        <v>0</v>
      </c>
      <c r="KF233" s="26">
        <f>IFERROR(Tableau17[[#This Row],[2015-T2-BC-DVG]]/Tableau17[[#This Row],[2015-T2-TOTAL]],"")</f>
        <v>0</v>
      </c>
      <c r="KG233" s="26">
        <f>IFERROR(Tableau17[[#This Row],[2015-T2-BC-FN]]/Tableau17[[#This Row],[2015-T2-TOTAL]],"")</f>
        <v>0.62995594713656389</v>
      </c>
      <c r="KH233" s="26">
        <f>IFERROR(Tableau17[[#This Row],[2015-T2-BC-SOC]]/Tableau17[[#This Row],[2015-T2-TOTAL]],"")</f>
        <v>0</v>
      </c>
      <c r="KI233" s="26">
        <f>IFERROR(Tableau17[[#This Row],[2015-T2-BC-UD]]/Tableau17[[#This Row],[2015-T2-TOTAL]],"")</f>
        <v>0</v>
      </c>
      <c r="KJ233" s="26">
        <f>IFERROR(Tableau17[[#This Row],[2015-T2-BC-UG]]/Tableau17[[#This Row],[2015-T2-TOTAL]],"")</f>
        <v>0.37004405286343611</v>
      </c>
      <c r="KK233" s="26">
        <f>IFERROR(Tableau17[[#This Row],[2017 (L)-T1-COM]]/Tableau17[[#This Row],[2017 (L)-T1-TOTAL]],"")</f>
        <v>0</v>
      </c>
      <c r="KL233" s="26">
        <f>IFERROR(Tableau17[[#This Row],[2017 (L)-T1-DIV]]/Tableau17[[#This Row],[2017 (L)-T1-TOTAL]],"")</f>
        <v>0</v>
      </c>
      <c r="KM233" s="26">
        <f>IFERROR(Tableau17[[#This Row],[2017 (L)-T1-DLF]]/Tableau17[[#This Row],[2017 (L)-T1-TOTAL]],"")</f>
        <v>2.1231422505307855E-3</v>
      </c>
      <c r="KN233" s="26">
        <f>IFERROR(Tableau17[[#This Row],[2017 (L)-T1-DVD]]/Tableau17[[#This Row],[2017 (L)-T1-TOTAL]],"")</f>
        <v>0</v>
      </c>
      <c r="KO233" s="26">
        <f>IFERROR(Tableau17[[#This Row],[2017 (L)-T1-DVG]]/Tableau17[[#This Row],[2017 (L)-T1-TOTAL]],"")</f>
        <v>1.0615711252653927E-2</v>
      </c>
      <c r="KP233" s="26">
        <f>IFERROR(Tableau17[[#This Row],[2017 (L)-T1-ECO]]/Tableau17[[#This Row],[2017 (L)-T1-TOTAL]],"")</f>
        <v>3.1847133757961783E-2</v>
      </c>
      <c r="KQ233" s="26">
        <f>IFERROR(Tableau17[[#This Row],[2017 (L)-T1-EXD]]/Tableau17[[#This Row],[2017 (L)-T1-TOTAL]],"")</f>
        <v>1.9108280254777069E-2</v>
      </c>
      <c r="KR233" s="26">
        <f>IFERROR(Tableau17[[#This Row],[2017 (L)-T1-EXG]]/Tableau17[[#This Row],[2017 (L)-T1-TOTAL]],"")</f>
        <v>4.246284501061571E-3</v>
      </c>
      <c r="KS233" s="26">
        <f>IFERROR(Tableau17[[#This Row],[2017 (L)-T1-FI]]/Tableau17[[#This Row],[2017 (L)-T1-TOTAL]],"")</f>
        <v>0.14861995753715498</v>
      </c>
      <c r="KT233" s="26">
        <f>IFERROR(Tableau17[[#This Row],[2017 (L)-T1-FN]]/Tableau17[[#This Row],[2017 (L)-T1-TOTAL]],"")</f>
        <v>0.35668789808917195</v>
      </c>
      <c r="KU233" s="26">
        <f>IFERROR(Tableau17[[#This Row],[2017 (L)-T1-LR]]/Tableau17[[#This Row],[2017 (L)-T1-TOTAL]],"")</f>
        <v>0.11889596602972399</v>
      </c>
      <c r="KV233" s="26">
        <f>IFERROR(Tableau17[[#This Row],[2017 (L)-T1-MDM]]/Tableau17[[#This Row],[2017 (L)-T1-TOTAL]],"")</f>
        <v>0</v>
      </c>
      <c r="KW233" s="26">
        <f>IFERROR(Tableau17[[#This Row],[2017 (L)-T1-RDG]]/Tableau17[[#This Row],[2017 (L)-T1-TOTAL]],"")</f>
        <v>0</v>
      </c>
      <c r="KX233" s="26">
        <f>IFERROR(Tableau17[[#This Row],[2017 (L)-T1-REG]]/Tableau17[[#This Row],[2017 (L)-T1-TOTAL]],"")</f>
        <v>0</v>
      </c>
      <c r="KY233" s="26">
        <f>IFERROR(Tableau17[[#This Row],[2017 (L)-T1-REM]]/Tableau17[[#This Row],[2017 (L)-T1-TOTAL]],"")</f>
        <v>0.27388535031847133</v>
      </c>
      <c r="KZ233" s="26">
        <f>IFERROR(Tableau17[[#This Row],[2017 (L)-T1-SOC]]/Tableau17[[#This Row],[2017 (L)-T1-TOTAL]],"")</f>
        <v>3.3970276008492568E-2</v>
      </c>
      <c r="LA233" s="26">
        <f>IFERROR(Tableau17[[#This Row],[2017 (L)-T1-UDI]]/Tableau17[[#This Row],[2017 (L)-T1-TOTAL]],"")</f>
        <v>0</v>
      </c>
      <c r="LB233" s="26">
        <f>IFERROR(Tableau17[[#This Row],[2017 (L)-T2-FI]]/Tableau17[[#This Row],[2017 (L)-T2-TOTAL]],"")</f>
        <v>0</v>
      </c>
      <c r="LC233" s="26">
        <f>IFERROR(Tableau17[[#This Row],[2017 (L)-T2-FN]]/Tableau17[[#This Row],[2017 (L)-T2-TOTAL]],"")</f>
        <v>0.48118279569892475</v>
      </c>
      <c r="LD233" s="26">
        <f>IFERROR(Tableau17[[#This Row],[2017 (L)-T2-LR]]/Tableau17[[#This Row],[2017 (L)-T2-TOTAL]],"")</f>
        <v>0</v>
      </c>
      <c r="LE233" s="26">
        <f>IFERROR(Tableau17[[#This Row],[2017 (L)-T2-MDM]]/Tableau17[[#This Row],[2017 (L)-T2-TOTAL]],"")</f>
        <v>0</v>
      </c>
      <c r="LF233" s="26">
        <f>IFERROR(Tableau17[[#This Row],[2017 (L)-T2-REM]]/Tableau17[[#This Row],[2017 (L)-T2-TOTAL]],"")</f>
        <v>0.51881720430107525</v>
      </c>
      <c r="LG233" s="26">
        <f>IFERROR(Tableau17[[#This Row],[2017-T1-ARTHAUD Nathalie]]/Tableau17[[#This Row],[2017-T1-TOTAL]],"")</f>
        <v>1.3175230566534915E-3</v>
      </c>
      <c r="LH233" s="26">
        <f>IFERROR(Tableau17[[#This Row],[2017-T1-ASSELINEAU Fran]]/Tableau17[[#This Row],[2017-T1-TOTAL]],"")</f>
        <v>2.635046113306983E-3</v>
      </c>
      <c r="LI233" s="26">
        <f>IFERROR(Tableau17[[#This Row],[2017-T1-CHEMINADE Jacques]]/Tableau17[[#This Row],[2017-T1-TOTAL]],"")</f>
        <v>2.635046113306983E-3</v>
      </c>
      <c r="LJ233" s="26">
        <f>IFERROR(Tableau17[[#This Row],[2017-T1-DUPONT-AIGNAN Nicolas]]/Tableau17[[#This Row],[2017-T1-TOTAL]],"")</f>
        <v>1.9762845849802372E-2</v>
      </c>
      <c r="LK233" s="26">
        <f>IFERROR(Tableau17[[#This Row],[2017-T1-FILLON Fran]]/Tableau17[[#This Row],[2017-T1-TOTAL]],"")</f>
        <v>0.15151515151515152</v>
      </c>
      <c r="LL233" s="26">
        <f>IFERROR(Tableau17[[#This Row],[2017-T1-HAMON Beno]]/Tableau17[[#This Row],[2017-T1-TOTAL]],"")</f>
        <v>4.3478260869565216E-2</v>
      </c>
      <c r="LM233" s="26">
        <f>IFERROR(Tableau17[[#This Row],[2017-T1-LASSALLE Jean]]/Tableau17[[#This Row],[2017-T1-TOTAL]],"")</f>
        <v>3.952569169960474E-3</v>
      </c>
      <c r="LN233" s="26">
        <f>IFERROR(Tableau17[[#This Row],[2017-T1-LE PEN Marine]]/Tableau17[[#This Row],[2017-T1-TOTAL]],"")</f>
        <v>0.37681159420289856</v>
      </c>
      <c r="LO233" s="26">
        <f>IFERROR(Tableau17[[#This Row],[2017-T1-M Jean-Luc]]/Tableau17[[#This Row],[2017-T1-TOTAL]],"")</f>
        <v>0.19762845849802371</v>
      </c>
      <c r="LP233" s="26">
        <f>IFERROR(Tableau17[[#This Row],[2017-T1-MACRON Emmanuel]]/Tableau17[[#This Row],[2017-T1-TOTAL]],"")</f>
        <v>0.19499341238471674</v>
      </c>
      <c r="LQ233" s="26">
        <f>IFERROR(Tableau17[[#This Row],[2017-T1-POUTOU Philippe]]/Tableau17[[#This Row],[2017-T1-TOTAL]],"")</f>
        <v>5.270092226613966E-3</v>
      </c>
      <c r="LR233" s="26">
        <f>IFERROR(Tableau17[[#This Row],[2017-T2-LE PEN Marine]]/Tableau17[[#This Row],[2017-T2-TOTAL]],"")</f>
        <v>0.51574212893553228</v>
      </c>
      <c r="LS233" s="26">
        <f>IFERROR(Tableau17[[#This Row],[2017-T2-MACRON Emmanuel]]/Tableau17[[#This Row],[2017-T2-TOTAL]],"")</f>
        <v>0.48425787106446777</v>
      </c>
      <c r="LT233" s="26">
        <f>IFERROR(Tableau17[[#This Row],[2019-T1-ALEXANDRE Audric]]/Tableau17[[#This Row],[2019-T1-TOTAL]],"")</f>
        <v>0</v>
      </c>
      <c r="LU233" s="26">
        <f>IFERROR(Tableau17[[#This Row],[2019-T1-ARTHAUD Nathalie]]/Tableau17[[#This Row],[2019-T1-TOTAL]],"")</f>
        <v>4.3572984749455342E-3</v>
      </c>
      <c r="LV233" s="26">
        <f>IFERROR(Tableau17[[#This Row],[2019-T1-ASSELINEAU François]]/Tableau17[[#This Row],[2019-T1-TOTAL]],"")</f>
        <v>1.3071895424836602E-2</v>
      </c>
      <c r="LW233" s="26">
        <f>IFERROR(Tableau17[[#This Row],[2019-T1-AUBRY Manon]]/Tableau17[[#This Row],[2019-T1-TOTAL]],"")</f>
        <v>5.8823529411764705E-2</v>
      </c>
      <c r="LX233" s="26">
        <f>IFERROR(Tableau17[[#This Row],[2019-T1-AZERGUI Nagib]]/Tableau17[[#This Row],[2019-T1-TOTAL]],"")</f>
        <v>4.3572984749455342E-3</v>
      </c>
      <c r="LY233" s="26">
        <f>IFERROR(Tableau17[[#This Row],[2019-T1-BARDELLA Jordan]]/Tableau17[[#This Row],[2019-T1-TOTAL]],"")</f>
        <v>0.40305010893246185</v>
      </c>
      <c r="LZ233" s="26">
        <f>IFERROR(Tableau17[[#This Row],[2019-T1-BELLAMY François-Xavier]]/Tableau17[[#This Row],[2019-T1-TOTAL]],"")</f>
        <v>4.357298474945534E-2</v>
      </c>
      <c r="MA233" s="26">
        <f>IFERROR(Tableau17[[#This Row],[2019-T1-BIDOU Olivier]]/Tableau17[[#This Row],[2019-T1-TOTAL]],"")</f>
        <v>0</v>
      </c>
      <c r="MB233" s="26">
        <f>IFERROR(Tableau17[[#This Row],[2019-T1-BOURG Dominique]]/Tableau17[[#This Row],[2019-T1-TOTAL]],"")</f>
        <v>2.178649237472767E-2</v>
      </c>
      <c r="MC233" s="26">
        <f>IFERROR(Tableau17[[#This Row],[2019-T1-BROSSAT Ian]]/Tableau17[[#This Row],[2019-T1-TOTAL]],"")</f>
        <v>4.357298474945534E-2</v>
      </c>
      <c r="MD233" s="26">
        <f>IFERROR(Tableau17[[#This Row],[2019-T1-CAILLAUD Sophie]]/Tableau17[[#This Row],[2019-T1-TOTAL]],"")</f>
        <v>0</v>
      </c>
      <c r="ME233" s="26">
        <f>IFERROR(Tableau17[[#This Row],[2019-T1-CAMUS Renaud]]/Tableau17[[#This Row],[2019-T1-TOTAL]],"")</f>
        <v>0</v>
      </c>
      <c r="MF233" s="26">
        <f>IFERROR(Tableau17[[#This Row],[2019-T1-CHALENÇON Christophe]]/Tableau17[[#This Row],[2019-T1-TOTAL]],"")</f>
        <v>0</v>
      </c>
      <c r="MG233" s="26">
        <f>IFERROR(Tableau17[[#This Row],[2019-T1-CORBET Cathy Denise Ginette]]/Tableau17[[#This Row],[2019-T1-TOTAL]],"")</f>
        <v>0</v>
      </c>
      <c r="MH233" s="26">
        <f>IFERROR(Tableau17[[#This Row],[2019-T1-DE PREVOISIN Robert]]/Tableau17[[#This Row],[2019-T1-TOTAL]],"")</f>
        <v>0</v>
      </c>
      <c r="MI233" s="26">
        <f>IFERROR(Tableau17[[#This Row],[2019-T1-DELFEL Thérèse]]/Tableau17[[#This Row],[2019-T1-TOTAL]],"")</f>
        <v>2.1786492374727671E-3</v>
      </c>
      <c r="MJ233" s="26">
        <f>IFERROR(Tableau17[[#This Row],[2019-T1-DIEUMEGARD Pierre]]/Tableau17[[#This Row],[2019-T1-TOTAL]],"")</f>
        <v>0</v>
      </c>
      <c r="MK233" s="26">
        <f>IFERROR(Tableau17[[#This Row],[2019-T1-DUPONT-AIGNAN Nicolas]]/Tableau17[[#This Row],[2019-T1-TOTAL]],"")</f>
        <v>2.8322440087145968E-2</v>
      </c>
      <c r="ML233" s="26">
        <f>IFERROR(Tableau17[[#This Row],[2019-T1-GERNIGON Yves]]/Tableau17[[#This Row],[2019-T1-TOTAL]],"")</f>
        <v>0</v>
      </c>
      <c r="MM233" s="26">
        <f>IFERROR(Tableau17[[#This Row],[2019-T1-GLUCKSMANN Raphaël]]/Tableau17[[#This Row],[2019-T1-TOTAL]],"")</f>
        <v>5.4466230936819175E-2</v>
      </c>
      <c r="MN233" s="26">
        <f>IFERROR(Tableau17[[#This Row],[2019-T1-HAMON Benoît]]/Tableau17[[#This Row],[2019-T1-TOTAL]],"")</f>
        <v>6.5359477124183009E-3</v>
      </c>
      <c r="MO233" s="26">
        <f>IFERROR(Tableau17[[#This Row],[2019-T1-HELGEN Gilles]]/Tableau17[[#This Row],[2019-T1-TOTAL]],"")</f>
        <v>0</v>
      </c>
      <c r="MP233" s="26">
        <f>IFERROR(Tableau17[[#This Row],[2019-T1-JADOT Yannick]]/Tableau17[[#This Row],[2019-T1-TOTAL]],"")</f>
        <v>0.13071895424836602</v>
      </c>
      <c r="MQ233" s="26">
        <f>IFERROR(Tableau17[[#This Row],[2019-T1-LAGARDE Jean-Christophe]]/Tableau17[[#This Row],[2019-T1-TOTAL]],"")</f>
        <v>1.0893246187363835E-2</v>
      </c>
      <c r="MR233" s="26">
        <f>IFERROR(Tableau17[[#This Row],[2019-T1-LALANNE Francis]]/Tableau17[[#This Row],[2019-T1-TOTAL]],"")</f>
        <v>0</v>
      </c>
      <c r="MS233" s="26">
        <f>IFERROR(Tableau17[[#This Row],[2019-T1-LOISEAU Nathalie]]/Tableau17[[#This Row],[2019-T1-TOTAL]],"")</f>
        <v>0.17211328976034859</v>
      </c>
      <c r="MT233" s="26">
        <f>IFERROR(Tableau17[[#This Row],[2019-T1-MARIE Florie]]/Tableau17[[#This Row],[2019-T1-TOTAL]],"")</f>
        <v>2.1786492374727671E-3</v>
      </c>
      <c r="MU233" s="26">
        <f>IFERROR(Tableau17[[#This Row],[2008-T1-MACROEXTRDROITE]]/Tableau17[[#This Row],[2008-T1-MACROTOTALE]],"")</f>
        <v>0.12920353982300886</v>
      </c>
      <c r="MV233" s="26">
        <f>IFERROR(Tableau17[[#This Row],[2008-T1-MACRODROITE]]/Tableau17[[#This Row],[2008-T1-MACROTOTALE]],"")</f>
        <v>0.44955752212389383</v>
      </c>
      <c r="MW233" s="26">
        <f>IFERROR(Tableau17[[#This Row],[2008-T1-MACROCENTRE]]/Tableau17[[#This Row],[2008-T1-MACROTOTALE]],"")</f>
        <v>0</v>
      </c>
      <c r="MX233" s="26">
        <f>IFERROR(Tableau17[[#This Row],[2008-T1-MACROGAUCHE]]/Tableau17[[#This Row],[2008-T1-MACROTOTALE]],"")</f>
        <v>0.42123893805309737</v>
      </c>
      <c r="MY233" s="26">
        <f>IFERROR(Tableau17[[#This Row],[2008-T1-MACROAUTRE]]/Tableau17[[#This Row],[2008-T1-MACROTOTALE]],"")</f>
        <v>0</v>
      </c>
      <c r="MZ233" s="26">
        <f>IFERROR(Tableau17[[#This Row],[2008-T2-MACROEXTRDROITE]]/Tableau17[[#This Row],[2008-T2-MACROTOTALE]],"")</f>
        <v>7.3394495412844041E-2</v>
      </c>
      <c r="NA233" s="26">
        <f>IFERROR(Tableau17[[#This Row],[2008-T2-MACRODROITE]]/Tableau17[[#This Row],[2008-T2-MACROTOTALE]],"")</f>
        <v>0.5107033639143731</v>
      </c>
      <c r="NB233" s="26">
        <f>IFERROR(Tableau17[[#This Row],[2008-T2-MACROCENTRE]]/Tableau17[[#This Row],[2008-T2-MACROTOTALE]],"")</f>
        <v>0</v>
      </c>
      <c r="NC233" s="26">
        <f>IFERROR(Tableau17[[#This Row],[2008-T2-MACROGAUCHE]]/Tableau17[[#This Row],[2008-T2-MACROTOTALE]],"")</f>
        <v>0.41590214067278286</v>
      </c>
      <c r="ND233" s="26">
        <f>IFERROR(Tableau17[[#This Row],[2008-T2-MACROAUTRE]]/Tableau17[[#This Row],[2008-T2-MACROTOTALE]],"")</f>
        <v>0</v>
      </c>
      <c r="NE233" s="26">
        <f>IFERROR(Tableau17[[#This Row],[2014-T1-MACROEXTRDROITE]]/Tableau17[[#This Row],[2014-T1-MACROTOTALE]],"")</f>
        <v>0.33873873873873872</v>
      </c>
      <c r="NF233" s="26">
        <f>IFERROR(Tableau17[[#This Row],[2014-T1-MACRODROITE]]/Tableau17[[#This Row],[2014-T1-MACROTOTALE]],"")</f>
        <v>0.35675675675675678</v>
      </c>
      <c r="NG233" s="26">
        <f>IFERROR(Tableau17[[#This Row],[2014-T1-MACROCENTRE]]/Tableau17[[#This Row],[2014-T1-MACROTOTALE]],"")</f>
        <v>0</v>
      </c>
      <c r="NH233" s="26">
        <f>IFERROR(Tableau17[[#This Row],[2014-T1-MACROGAUCHE]]/Tableau17[[#This Row],[2014-T1-MACROTOTALE]],"")</f>
        <v>0.3045045045045045</v>
      </c>
      <c r="NI233" s="26">
        <f>IFERROR(Tableau17[[#This Row],[2014-T1-MACROAUTRE]]/Tableau17[[#This Row],[2014-T1-MACROTOTALE]],"")</f>
        <v>0</v>
      </c>
      <c r="NJ233" s="26">
        <f>IFERROR(Tableau17[[#This Row],[2014-T2-MACROEXTRDROITE]]/Tableau17[[#This Row],[2014-T2-MACROTOTALE]],"")</f>
        <v>0.39638157894736842</v>
      </c>
      <c r="NK233" s="26">
        <f>IFERROR(Tableau17[[#This Row],[2014-T2-MACRODROITE]]/Tableau17[[#This Row],[2014-T2-MACROTOTALE]],"")</f>
        <v>0.34868421052631576</v>
      </c>
      <c r="NL233" s="26">
        <f>IFERROR(Tableau17[[#This Row],[2014-T2-MACROCENTRE]]/Tableau17[[#This Row],[2014-T2-MACROTOTALE]],"")</f>
        <v>0</v>
      </c>
      <c r="NM233" s="26">
        <f>IFERROR(Tableau17[[#This Row],[2014-T2-MACROGAUCHE]]/Tableau17[[#This Row],[2014-T2-MACROTOTALE]],"")</f>
        <v>0.25493421052631576</v>
      </c>
      <c r="NN233" s="26">
        <f>IFERROR(Tableau17[[#This Row],[2014-T2-MACROAUTRE]]/Tableau17[[#This Row],[2014-T2-MACROTOTALE]],"")</f>
        <v>0</v>
      </c>
      <c r="NO233" s="26">
        <f>IFERROR( Tableau17[[#This Row],[2015-T1-MACROEXTRDROITE]]/Tableau17[[#This Row],[2015-T1-MACROTOTALE]],"")</f>
        <v>0.47121535181236673</v>
      </c>
      <c r="NP233" s="26">
        <f>IFERROR(Tableau17[[#This Row],[2015-T1-MACRODROITE]]/Tableau17[[#This Row],[2015-T1-MACROTOTALE]],"")</f>
        <v>0.22601279317697229</v>
      </c>
      <c r="NQ233" s="26">
        <f>IFERROR(Tableau17[[#This Row],[2015-T1-MACROCENTRE]]/Tableau17[[#This Row],[2015-T1-MACROTOTALE]],"")</f>
        <v>0</v>
      </c>
      <c r="NR233" s="26">
        <f>IFERROR(Tableau17[[#This Row],[2015-T1-MACROGAUCHE]]/Tableau17[[#This Row],[2015-T1-MACROTOTALE]],"")</f>
        <v>0.30277185501066101</v>
      </c>
      <c r="NS233" s="26">
        <f>IFERROR(Tableau17[[#This Row],[2015-T1-MACROAUTRE]]/Tableau17[[#This Row],[2015-T1-MACROTOTALE]],"")</f>
        <v>0</v>
      </c>
      <c r="NT233" s="26">
        <f>IFERROR(Tableau17[[#This Row],[2015-T2-MACROEXTRDROITE]]/Tableau17[[#This Row],[2015-T2-MACROTOTALE]],"")</f>
        <v>0.62995594713656389</v>
      </c>
      <c r="NU233" s="26">
        <f>IFERROR(Tableau17[[#This Row],[2015-T2-MACRODROITE]]/Tableau17[[#This Row],[2015-T2-MACROTOTALE]],"")</f>
        <v>0</v>
      </c>
      <c r="NV233" s="26">
        <f>IFERROR(Tableau17[[#This Row],[2015-T2-MACROCENTRE]]/Tableau17[[#This Row],[2015-T2-MACROTOTALE]],"")</f>
        <v>0</v>
      </c>
      <c r="NW233" s="26">
        <f>IFERROR(Tableau17[[#This Row],[2015-T2-MACROGAUCHE]]/Tableau17[[#This Row],[2015-T2-MACROTOTALE]],"")</f>
        <v>0.37004405286343611</v>
      </c>
      <c r="NX233" s="26">
        <f>IFERROR(Tableau17[[#This Row],[2015-T2-MACROAUTRE]]/Tableau17[[#This Row],[2015-T2-MACROTOTALE]],"")</f>
        <v>0</v>
      </c>
      <c r="NY233" s="26">
        <f>IFERROR(Tableau17[[#This Row],[2017-T1-MACROEXTRDROITE]]/Tableau17[[#This Row],[2017-T1-MACROTOTALE]],"")</f>
        <v>0.40184453227931488</v>
      </c>
      <c r="NZ233" s="26">
        <f>IFERROR(Tableau17[[#This Row],[2017-T1-MACRODROITE]]/Tableau17[[#This Row],[2017-T1-MACROTOTALE]],"")</f>
        <v>0.15151515151515152</v>
      </c>
      <c r="OA233" s="26">
        <f>IFERROR(Tableau17[[#This Row],[2017-T1-MACROCENTRE]]/Tableau17[[#This Row],[2017-T1-MACROTOTALE]],"")</f>
        <v>0.19499341238471674</v>
      </c>
      <c r="OB233" s="26">
        <f>IFERROR(Tableau17[[#This Row],[2017-T1-MACROGAUCHE]]/Tableau17[[#This Row],[2017-T1-MACROTOTALE]],"")</f>
        <v>0.24769433465085638</v>
      </c>
      <c r="OC233" s="26">
        <f>IFERROR(Tableau17[[#This Row],[2017-T1-MACROAUTRE]]/Tableau17[[#This Row],[2017-T1-MACROTOTALE]],"")</f>
        <v>3.952569169960474E-3</v>
      </c>
      <c r="OD233" s="26">
        <f>IFERROR(Tableau17[[#This Row],[2017-T2-MACROEXTRDROITE]]/Tableau17[[#This Row],[2017-T2-MACROTOTALE]],"")</f>
        <v>0.51574212893553228</v>
      </c>
      <c r="OE233" s="26">
        <f>IFERROR(Tableau17[[#This Row],[2017-T2-MACRODROITE]]/Tableau17[[#This Row],[2017-T2-MACROTOTALE]],"")</f>
        <v>0</v>
      </c>
      <c r="OF233" s="26">
        <f>IFERROR(Tableau17[[#This Row],[2017-T2-MACROCENTRE]]/Tableau17[[#This Row],[2017-T2-MACROTOTALE]],"")</f>
        <v>0.48425787106446777</v>
      </c>
      <c r="OG233" s="26">
        <f>IFERROR(Tableau17[[#This Row],[2017-T2-MACROGAUCHE]]/Tableau17[[#This Row],[2017-T2-MACROTOTALE]],"")</f>
        <v>0</v>
      </c>
      <c r="OH233" s="26">
        <f>IFERROR(Tableau17[[#This Row],[2017-T2-MACROAUTRE]]/Tableau17[[#This Row],[2017-T2-MACROTOTALE]],"")</f>
        <v>0</v>
      </c>
      <c r="OI233" s="26">
        <f>IFERROR(Tableau17[[#This Row],[2019-T1-MACROEXTRDROITE]]/Tableau17[[#This Row],[2019-T1-MACROTOTALE]],"")</f>
        <v>0.43829787234042555</v>
      </c>
      <c r="OJ233" s="26">
        <f>IFERROR(Tableau17[[#This Row],[2019-T1-MACRODROITE]]/Tableau17[[#This Row],[2019-T1-MACROTOTALE]],"")</f>
        <v>5.3191489361702128E-2</v>
      </c>
      <c r="OK233" s="26">
        <f>IFERROR(Tableau17[[#This Row],[2019-T1-MACROCENTRE]]/Tableau17[[#This Row],[2019-T1-MACROTOTALE]],"")</f>
        <v>0.16808510638297872</v>
      </c>
      <c r="OL233" s="26">
        <f>IFERROR(Tableau17[[#This Row],[2019-T1-MACROGAUCHE]]/Tableau17[[#This Row],[2019-T1-MACROTOTALE]],"")</f>
        <v>0.29148936170212764</v>
      </c>
      <c r="OM233" s="26">
        <f>IFERROR(Tableau17[[#This Row],[2019-T1-MACROAUTRE]]/Tableau17[[#This Row],[2019-T1-MACROTOTALE]],"")</f>
        <v>4.8936170212765959E-2</v>
      </c>
      <c r="ON233" s="26">
        <f>IFERROR(Tableau17[[#This Row],[2020-T1-MACROEXTRDROITE]]/Tableau17[[#This Row],[2020-T1-MACROTOTALE]],"")</f>
        <v>0.35988200589970504</v>
      </c>
      <c r="OO233" s="26">
        <f>IFERROR(Tableau17[[#This Row],[2020-T1-MACRODROITE]]/Tableau17[[#This Row],[2020-T1-MACROTOTALE]],"")</f>
        <v>0.26843657817109146</v>
      </c>
      <c r="OP233" s="26">
        <f>IFERROR(Tableau17[[#This Row],[2020-T1-MACROCENTRE]]/Tableau17[[#This Row],[2020-T1-MACROTOTALE]],"")</f>
        <v>6.1946902654867256E-2</v>
      </c>
      <c r="OQ233" s="26">
        <f>IFERROR(Tableau17[[#This Row],[2020-T1-MACROGAUCHE]]/Tableau17[[#This Row],[2020-T1-MACROTOTALE]],"")</f>
        <v>0.30973451327433627</v>
      </c>
      <c r="OR233" s="26">
        <f>IFERROR(Tableau17[[#This Row],[2020-T1-MACROAUTRE]]/Tableau17[[#This Row],[2020-T1-MACROTOTALE]],"")</f>
        <v>0</v>
      </c>
      <c r="OS233" s="26">
        <f>IFERROR(Tableau17[[#This Row],[2017 (L)-T1-MACROEXTRDROITE]]/Tableau17[[#This Row],[2017 (L)-T1-MACROTOTALE]],"")</f>
        <v>0.37791932059447986</v>
      </c>
      <c r="OT233" s="26">
        <f>IFERROR(Tableau17[[#This Row],[2017 (L)-T1-MACRODROITE]]/Tableau17[[#This Row],[2017 (L)-T1-MACROTOTALE]],"")</f>
        <v>0.11889596602972399</v>
      </c>
      <c r="OU233" s="26">
        <f>IFERROR(Tableau17[[#This Row],[2017 (L)-T1-MACROCENTRE]]/Tableau17[[#This Row],[2017 (L)-T1-MACROTOTALE]],"")</f>
        <v>0.27388535031847133</v>
      </c>
      <c r="OV233" s="26">
        <f>IFERROR(Tableau17[[#This Row],[2017 (L)-T1-MACROGAUCHE]]/Tableau17[[#This Row],[2017 (L)-T1-MACROTOTALE]],"")</f>
        <v>0.22929936305732485</v>
      </c>
      <c r="OW233" s="26">
        <f>IFERROR(Tableau17[[#This Row],[2017 (L)-T1-MACROAUTRE]]/Tableau17[[#This Row],[2017 (L)-T1-MACROTOTALE]],"")</f>
        <v>0</v>
      </c>
      <c r="OX233" s="26">
        <f>IFERROR(Tableau17[[#This Row],[2017 (L)-T2-MACROEXTRDROITE]]/Tableau17[[#This Row],[2017 (L)-T2-MACROTOTALE]],"")</f>
        <v>0.48118279569892475</v>
      </c>
      <c r="OY233" s="26">
        <f>IFERROR(Tableau17[[#This Row],[2017 (L)-T2-MACRODROITE]]/Tableau17[[#This Row],[2017 (L)-T2-MACROTOTALE]],"")</f>
        <v>0</v>
      </c>
      <c r="OZ233" s="26">
        <f>IFERROR(Tableau17[[#This Row],[2017 (L)-T2-MACROCENTRE]]/Tableau17[[#This Row],[2017 (L)-T2-MACROTOTALE]],"")</f>
        <v>0.51881720430107525</v>
      </c>
      <c r="PA233" s="26">
        <f>IFERROR(Tableau17[[#This Row],[2017 (L)-T2-MACROGAUCHE]]/Tableau17[[#This Row],[2017 (L)-T2-MACROTOTALE]],"")</f>
        <v>0</v>
      </c>
      <c r="PB233" s="26">
        <f>IFERROR(Tableau17[[#This Row],[2017 (L)-T2-MACROAUTRE]]/Tableau17[[#This Row],[2017 (L)-T2-MACROTOTALE]],"")</f>
        <v>0</v>
      </c>
      <c r="PC233" s="26">
        <f>IFERROR(Tableau17[[#This Row],[2008_T1_PROCUS]]/Tableau17[[#This Row],[2008_T1_INSCRITS]],0)</f>
        <v>5.6980056980056983E-3</v>
      </c>
      <c r="PD233" s="26">
        <f>IFERROR(Tableau17[[#This Row],[2008_T2_PROCUS]]/Tableau17[[#This Row],[2008_T2_INSCRITS]],0)</f>
        <v>9.4966761633428296E-3</v>
      </c>
      <c r="PE233" s="26">
        <f>Tableau17[[#This Row],[2014_T1_PROCUS]]/Tableau17[[#This Row],[2014_T1_INSCRITS]]</f>
        <v>9.852216748768473E-3</v>
      </c>
      <c r="PF233" s="26">
        <f>IFERROR(Tableau17[[#This Row],[2014_T2_PROCUS]]/Tableau17[[#This Row],[2014_T2_INSCRITS]],0)</f>
        <v>1.6748768472906402E-2</v>
      </c>
    </row>
    <row r="234" spans="1:422" hidden="1" x14ac:dyDescent="0.2">
      <c r="A234" s="1">
        <v>6</v>
      </c>
      <c r="B234" s="1" t="s">
        <v>427</v>
      </c>
      <c r="C234" s="1" t="s">
        <v>440</v>
      </c>
      <c r="D234" s="1" t="s">
        <v>440</v>
      </c>
      <c r="E234" s="1">
        <v>1176</v>
      </c>
      <c r="F234" s="1">
        <v>5.5012259999999999</v>
      </c>
      <c r="G234" s="1">
        <v>43.283147999999997</v>
      </c>
      <c r="H234" s="3">
        <v>1072</v>
      </c>
      <c r="I234" s="3">
        <v>230</v>
      </c>
      <c r="K234" s="1">
        <v>3</v>
      </c>
      <c r="L234" s="1">
        <v>36</v>
      </c>
      <c r="M234" s="1">
        <v>24</v>
      </c>
      <c r="P234" s="1">
        <v>54</v>
      </c>
      <c r="Q234" s="1">
        <v>25</v>
      </c>
      <c r="R234" s="1">
        <v>58</v>
      </c>
      <c r="S234" s="1">
        <v>43</v>
      </c>
      <c r="T234" s="1">
        <v>31</v>
      </c>
      <c r="U234" s="1">
        <v>274</v>
      </c>
      <c r="V234" s="1">
        <v>1017</v>
      </c>
      <c r="W234" s="1">
        <v>485</v>
      </c>
      <c r="X234" s="1">
        <v>10</v>
      </c>
      <c r="Y234" s="2">
        <v>0.47689282</v>
      </c>
      <c r="Z234" s="1">
        <v>1017</v>
      </c>
      <c r="AA234" s="1">
        <v>536</v>
      </c>
      <c r="AB234" s="1">
        <v>10</v>
      </c>
      <c r="AC234" s="2">
        <v>0.52704030999999996</v>
      </c>
      <c r="AD234" s="1">
        <v>1072</v>
      </c>
      <c r="AE234" s="1">
        <v>281</v>
      </c>
      <c r="AF234" s="2">
        <v>0.26212687000000001</v>
      </c>
      <c r="AG234" s="1">
        <f t="shared" si="3"/>
        <v>230</v>
      </c>
      <c r="AH234" s="1">
        <v>953</v>
      </c>
      <c r="AI234" s="1">
        <v>511</v>
      </c>
      <c r="AJ234" s="1">
        <v>9</v>
      </c>
      <c r="AK234" s="2">
        <v>0.53620146999999996</v>
      </c>
      <c r="AL234" s="1">
        <v>953</v>
      </c>
      <c r="AM234" s="1">
        <v>571</v>
      </c>
      <c r="AN234" s="1">
        <v>11</v>
      </c>
      <c r="AO234" s="2">
        <v>0.59916055000000001</v>
      </c>
      <c r="AP234" s="1">
        <v>1024</v>
      </c>
      <c r="AQ234" s="1">
        <v>404</v>
      </c>
      <c r="AR234" s="2">
        <v>0.39453125</v>
      </c>
      <c r="AS234" s="1">
        <v>1024</v>
      </c>
      <c r="AT234" s="1">
        <v>425</v>
      </c>
      <c r="AU234" s="2">
        <v>0.41503906000000002</v>
      </c>
      <c r="AV234" s="1">
        <v>1068</v>
      </c>
      <c r="AW234" s="1">
        <v>379</v>
      </c>
      <c r="AX234" s="2">
        <v>0.35486890999999998</v>
      </c>
      <c r="AY234" s="1">
        <v>1068</v>
      </c>
      <c r="AZ234" s="1">
        <v>300</v>
      </c>
      <c r="BA234" s="2">
        <v>0.28089888000000002</v>
      </c>
      <c r="BB234" s="1">
        <v>1069</v>
      </c>
      <c r="BC234" s="1">
        <v>769</v>
      </c>
      <c r="BD234" s="2">
        <v>0.71936389000000001</v>
      </c>
      <c r="BE234" s="1">
        <v>1068</v>
      </c>
      <c r="BF234" s="1">
        <v>729</v>
      </c>
      <c r="BG234" s="2">
        <v>0.68258426999999999</v>
      </c>
      <c r="BH234" s="1">
        <v>1073</v>
      </c>
      <c r="BI234" s="1">
        <v>393</v>
      </c>
      <c r="BJ234" s="2">
        <v>0.36626280999999999</v>
      </c>
      <c r="BK234" s="1">
        <v>16</v>
      </c>
      <c r="BM234" s="1">
        <v>5</v>
      </c>
      <c r="BN234" s="1">
        <v>39</v>
      </c>
      <c r="BO234" s="1">
        <v>58</v>
      </c>
      <c r="BP234" s="1">
        <v>147</v>
      </c>
      <c r="BQ234" s="1">
        <v>236</v>
      </c>
      <c r="BR234" s="1">
        <v>501</v>
      </c>
      <c r="BU234" s="1">
        <v>216</v>
      </c>
      <c r="BV234" s="1">
        <v>336</v>
      </c>
      <c r="BW234" s="1">
        <v>552</v>
      </c>
      <c r="BY234" s="1">
        <v>64</v>
      </c>
      <c r="BZ234" s="1">
        <v>27</v>
      </c>
      <c r="CB234" s="1">
        <v>37</v>
      </c>
      <c r="CC234" s="1">
        <v>138</v>
      </c>
      <c r="CD234" s="1">
        <v>112</v>
      </c>
      <c r="CE234" s="1">
        <v>92</v>
      </c>
      <c r="CF234" s="1">
        <v>470</v>
      </c>
      <c r="CG234" s="1">
        <v>173</v>
      </c>
      <c r="CH234" s="1">
        <v>180</v>
      </c>
      <c r="CI234" s="1">
        <v>167</v>
      </c>
      <c r="CJ234" s="1">
        <v>520</v>
      </c>
      <c r="CK234" s="1">
        <v>28</v>
      </c>
      <c r="CL234" s="1">
        <v>6</v>
      </c>
      <c r="CN234" s="1">
        <v>22</v>
      </c>
      <c r="CO234" s="1">
        <v>36</v>
      </c>
      <c r="CP234" s="1">
        <v>155</v>
      </c>
      <c r="CS234" s="1">
        <v>85</v>
      </c>
      <c r="CT234" s="1">
        <v>52</v>
      </c>
      <c r="CW234" s="1">
        <v>384</v>
      </c>
      <c r="CY234" s="1">
        <v>207</v>
      </c>
      <c r="DA234" s="1">
        <v>178</v>
      </c>
      <c r="DC234" s="1">
        <v>385</v>
      </c>
      <c r="DD234" s="1">
        <v>11</v>
      </c>
      <c r="DE234" s="1">
        <v>5</v>
      </c>
      <c r="DF234" s="1">
        <v>8</v>
      </c>
      <c r="DG234" s="1">
        <v>3</v>
      </c>
      <c r="DH234" s="1">
        <v>5</v>
      </c>
      <c r="DI234" s="1">
        <v>10</v>
      </c>
      <c r="DJ234" s="1">
        <v>1</v>
      </c>
      <c r="DK234" s="1">
        <v>2</v>
      </c>
      <c r="DL234" s="1">
        <v>63</v>
      </c>
      <c r="DM234" s="1">
        <v>85</v>
      </c>
      <c r="DN234" s="1">
        <v>79</v>
      </c>
      <c r="DP234" s="1">
        <v>1</v>
      </c>
      <c r="DR234" s="1">
        <v>95</v>
      </c>
      <c r="DS234" s="1">
        <v>5</v>
      </c>
      <c r="DU234" s="1">
        <v>373</v>
      </c>
      <c r="DX234" s="1">
        <v>142</v>
      </c>
      <c r="DZ234" s="1">
        <v>131</v>
      </c>
      <c r="EA234" s="1">
        <v>273</v>
      </c>
      <c r="EB234" s="1">
        <v>5</v>
      </c>
      <c r="EC234" s="1">
        <v>5</v>
      </c>
      <c r="ED234" s="1">
        <v>0</v>
      </c>
      <c r="EE234" s="1">
        <v>23</v>
      </c>
      <c r="EF234" s="1">
        <v>71</v>
      </c>
      <c r="EG234" s="1">
        <v>47</v>
      </c>
      <c r="EH234" s="1">
        <v>2</v>
      </c>
      <c r="EI234" s="1">
        <v>264</v>
      </c>
      <c r="EJ234" s="1">
        <v>202</v>
      </c>
      <c r="EK234" s="1">
        <v>128</v>
      </c>
      <c r="EL234" s="1">
        <v>13</v>
      </c>
      <c r="EM234" s="1">
        <v>760</v>
      </c>
      <c r="EN234" s="1">
        <v>295</v>
      </c>
      <c r="EO234" s="1">
        <v>363</v>
      </c>
      <c r="EP234" s="1">
        <v>658</v>
      </c>
      <c r="EQ234" s="1">
        <v>0</v>
      </c>
      <c r="ER234" s="1">
        <v>3</v>
      </c>
      <c r="ES234" s="1">
        <v>3</v>
      </c>
      <c r="ET234" s="1">
        <v>35</v>
      </c>
      <c r="EU234" s="1">
        <v>1</v>
      </c>
      <c r="EV234" s="1">
        <v>140</v>
      </c>
      <c r="EW234" s="1">
        <v>11</v>
      </c>
      <c r="EX234" s="1">
        <v>0</v>
      </c>
      <c r="EY234" s="1">
        <v>9</v>
      </c>
      <c r="EZ234" s="1">
        <v>17</v>
      </c>
      <c r="FA234" s="1">
        <v>0</v>
      </c>
      <c r="FB234" s="1">
        <v>0</v>
      </c>
      <c r="FC234" s="1">
        <v>0</v>
      </c>
      <c r="FD234" s="1">
        <v>0</v>
      </c>
      <c r="FE234" s="1">
        <v>0</v>
      </c>
      <c r="FF234" s="1">
        <v>0</v>
      </c>
      <c r="FG234" s="1">
        <v>1</v>
      </c>
      <c r="FH234" s="1">
        <v>11</v>
      </c>
      <c r="FI234" s="1">
        <v>0</v>
      </c>
      <c r="FJ234" s="1">
        <v>9</v>
      </c>
      <c r="FK234" s="1">
        <v>13</v>
      </c>
      <c r="FL234" s="1">
        <v>0</v>
      </c>
      <c r="FM234" s="1">
        <v>44</v>
      </c>
      <c r="FN234" s="1">
        <v>5</v>
      </c>
      <c r="FO234" s="1">
        <v>1</v>
      </c>
      <c r="FP234" s="1">
        <v>71</v>
      </c>
      <c r="FQ234" s="1">
        <v>0</v>
      </c>
      <c r="FR234" s="1">
        <f>SUM(Tableau17[[#This Row],[2019-T1-ALEXANDRE Audric]:[2019-T1-MARIE Florie]])</f>
        <v>374</v>
      </c>
      <c r="FS234" s="1">
        <v>63</v>
      </c>
      <c r="FT234" s="1">
        <v>163</v>
      </c>
      <c r="FU234" s="1">
        <v>0</v>
      </c>
      <c r="FV234" s="1">
        <v>275</v>
      </c>
      <c r="FW234" s="1">
        <v>0</v>
      </c>
      <c r="FX234" s="1">
        <v>501</v>
      </c>
      <c r="FY234" s="1">
        <v>0</v>
      </c>
      <c r="FZ234" s="1">
        <v>216</v>
      </c>
      <c r="GA234" s="1">
        <v>0</v>
      </c>
      <c r="GB234" s="1">
        <v>336</v>
      </c>
      <c r="GC234" s="1">
        <v>0</v>
      </c>
      <c r="GD234" s="1">
        <v>552</v>
      </c>
      <c r="GE234" s="1">
        <v>138</v>
      </c>
      <c r="GF234" s="1">
        <v>176</v>
      </c>
      <c r="GG234" s="1">
        <v>0</v>
      </c>
      <c r="GH234" s="1">
        <v>156</v>
      </c>
      <c r="GI234" s="1">
        <v>0</v>
      </c>
      <c r="GJ234" s="1">
        <v>470</v>
      </c>
      <c r="GK234" s="1">
        <v>173</v>
      </c>
      <c r="GL234" s="1">
        <v>180</v>
      </c>
      <c r="GM234" s="1">
        <v>0</v>
      </c>
      <c r="GN234" s="1">
        <v>167</v>
      </c>
      <c r="GO234" s="1">
        <v>0</v>
      </c>
      <c r="GP234" s="1">
        <v>520</v>
      </c>
      <c r="GQ234" s="1">
        <v>161</v>
      </c>
      <c r="GR234" s="1">
        <v>52</v>
      </c>
      <c r="GS234" s="1">
        <v>0</v>
      </c>
      <c r="GT234" s="1">
        <v>143</v>
      </c>
      <c r="GU234" s="1">
        <v>28</v>
      </c>
      <c r="GV234" s="1">
        <v>384</v>
      </c>
      <c r="GW234" s="1">
        <v>207</v>
      </c>
      <c r="GX234" s="1">
        <v>178</v>
      </c>
      <c r="GY234" s="1">
        <v>0</v>
      </c>
      <c r="GZ234" s="1">
        <v>0</v>
      </c>
      <c r="HA234" s="1">
        <v>0</v>
      </c>
      <c r="HB234" s="1">
        <v>385</v>
      </c>
      <c r="HC234" s="1">
        <v>292</v>
      </c>
      <c r="HD234" s="1">
        <v>71</v>
      </c>
      <c r="HE234" s="1">
        <v>128</v>
      </c>
      <c r="HF234" s="1">
        <v>267</v>
      </c>
      <c r="HG234" s="1">
        <v>2</v>
      </c>
      <c r="HH234" s="1">
        <v>760</v>
      </c>
      <c r="HI234" s="1">
        <v>295</v>
      </c>
      <c r="HJ234" s="1">
        <v>0</v>
      </c>
      <c r="HK234" s="1">
        <v>363</v>
      </c>
      <c r="HL234" s="1">
        <v>0</v>
      </c>
      <c r="HM234" s="1">
        <v>0</v>
      </c>
      <c r="HN234" s="1">
        <v>658</v>
      </c>
      <c r="HO234" s="1">
        <v>156</v>
      </c>
      <c r="HP234" s="1">
        <v>16</v>
      </c>
      <c r="HQ234" s="1">
        <v>71</v>
      </c>
      <c r="HR234" s="1">
        <v>121</v>
      </c>
      <c r="HS234" s="1">
        <v>22</v>
      </c>
      <c r="HT234" s="1">
        <v>386</v>
      </c>
      <c r="HU234" s="1">
        <v>58</v>
      </c>
      <c r="HV234" s="1">
        <v>90</v>
      </c>
      <c r="HW234" s="1">
        <v>28</v>
      </c>
      <c r="HX234" s="1">
        <v>98</v>
      </c>
      <c r="HY234" s="1">
        <v>0</v>
      </c>
      <c r="HZ234" s="1">
        <v>274</v>
      </c>
      <c r="IA234" s="1">
        <v>94</v>
      </c>
      <c r="IB234" s="1">
        <v>82</v>
      </c>
      <c r="IC234" s="1">
        <v>95</v>
      </c>
      <c r="ID234" s="1">
        <v>97</v>
      </c>
      <c r="IE234" s="1">
        <v>5</v>
      </c>
      <c r="IF234" s="1">
        <v>373</v>
      </c>
      <c r="IG234" s="1">
        <v>0</v>
      </c>
      <c r="IH234" s="1">
        <v>142</v>
      </c>
      <c r="II234" s="1">
        <v>131</v>
      </c>
      <c r="IJ234" s="1">
        <v>0</v>
      </c>
      <c r="IK234" s="1">
        <v>0</v>
      </c>
      <c r="IL234" s="1">
        <v>273</v>
      </c>
      <c r="IM234" s="26">
        <f>IFERROR(Tableau17[[#This Row],[LDIV]]/Tableau17[[#This Row],[Total général]],"")</f>
        <v>0</v>
      </c>
      <c r="IN234" s="26">
        <f>IFERROR(Tableau17[[#This Row],[LDVC]]/Tableau17[[#This Row],[Total général]],"")</f>
        <v>1.0948905109489052E-2</v>
      </c>
      <c r="IO234" s="26">
        <f>IFERROR(Tableau17[[#This Row],[LDVD]]/Tableau17[[#This Row],[Total général]],"")</f>
        <v>0.13138686131386862</v>
      </c>
      <c r="IP234" s="26">
        <f>IFERROR(Tableau17[[#This Row],[LDVG]]/Tableau17[[#This Row],[Total général]],"")</f>
        <v>8.7591240875912413E-2</v>
      </c>
      <c r="IQ234" s="26">
        <f>IFERROR(Tableau17[[#This Row],[LEXD]]/Tableau17[[#This Row],[Total général]],"")</f>
        <v>0</v>
      </c>
      <c r="IR234" s="26">
        <f>IFERROR(Tableau17[[#This Row],[LEXG]]/Tableau17[[#This Row],[Total général]],"")</f>
        <v>0</v>
      </c>
      <c r="IS234" s="26">
        <f>IFERROR(Tableau17[[#This Row],[LLR]]/Tableau17[[#This Row],[Total général]],"")</f>
        <v>0.19708029197080293</v>
      </c>
      <c r="IT234" s="26">
        <f>IFERROR(Tableau17[[#This Row],[LREM]]/Tableau17[[#This Row],[Total général]],"")</f>
        <v>9.1240875912408759E-2</v>
      </c>
      <c r="IU234" s="26">
        <f>IFERROR(Tableau17[[#This Row],[LRN]]/Tableau17[[#This Row],[Total général]],"")</f>
        <v>0.21167883211678831</v>
      </c>
      <c r="IV234" s="26">
        <f>IFERROR(Tableau17[[#This Row],[LUG]]/Tableau17[[#This Row],[Total général]],"")</f>
        <v>0.15693430656934307</v>
      </c>
      <c r="IW234" s="26">
        <f>IFERROR(Tableau17[[#This Row],[LVEC]]/Tableau17[[#This Row],[Total général]],"")</f>
        <v>0.11313868613138686</v>
      </c>
      <c r="IX234" s="26">
        <f>IFERROR(Tableau17[[#This Row],[2008-T1-LCMD]]/Tableau17[[#This Row],[2008-T1-TOTAL]],"")</f>
        <v>3.1936127744510975E-2</v>
      </c>
      <c r="IY234" s="26">
        <f>IFERROR(Tableau17[[#This Row],[2008-T1-LDVD]]/Tableau17[[#This Row],[2008-T1-TOTAL]],"")</f>
        <v>0</v>
      </c>
      <c r="IZ234" s="26">
        <f>IFERROR(Tableau17[[#This Row],[2008-T1-LEXD]]/Tableau17[[#This Row],[2008-T1-TOTAL]],"")</f>
        <v>9.9800399201596807E-3</v>
      </c>
      <c r="JA234" s="26">
        <f>IFERROR(Tableau17[[#This Row],[2008-T1-LEXG]]/Tableau17[[#This Row],[2008-T1-TOTAL]],"")</f>
        <v>7.7844311377245512E-2</v>
      </c>
      <c r="JB234" s="26">
        <f>IFERROR(Tableau17[[#This Row],[2008-T1-LFN]]/Tableau17[[#This Row],[2008-T1-TOTAL]],"")</f>
        <v>0.1157684630738523</v>
      </c>
      <c r="JC234" s="26">
        <f>IFERROR(Tableau17[[#This Row],[2008-T1-LMAJ]]/Tableau17[[#This Row],[2008-T1-TOTAL]],"")</f>
        <v>0.29341317365269459</v>
      </c>
      <c r="JD234" s="26">
        <f>IFERROR(Tableau17[[#This Row],[2008-T1-LUG]]/Tableau17[[#This Row],[2008-T1-TOTAL]],"")</f>
        <v>0.47105788423153694</v>
      </c>
      <c r="JE234" s="26">
        <f>IFERROR(Tableau17[[#This Row],[2008-T2-LFN]]/Tableau17[[#This Row],[2008-T2-TOTAL]],"")</f>
        <v>0</v>
      </c>
      <c r="JF234" s="26">
        <f>IFERROR(Tableau17[[#This Row],[2008-T2-LGC]]/Tableau17[[#This Row],[2008-T2-TOTAL]],"")</f>
        <v>0</v>
      </c>
      <c r="JG234" s="26">
        <f>IFERROR(Tableau17[[#This Row],[2008-T2-LMAJ]]/Tableau17[[#This Row],[2008-T2-TOTAL]],"")</f>
        <v>0.39130434782608697</v>
      </c>
      <c r="JH234" s="26">
        <f>IFERROR(Tableau17[[#This Row],[2008-T2-LUG]]/Tableau17[[#This Row],[2008-T2-TOTAL]],"")</f>
        <v>0.60869565217391308</v>
      </c>
      <c r="JI234" s="26">
        <f>IFERROR(Tableau17[[#This Row],[2014-T1-LDIV]]/Tableau17[[#This Row],[2014-T1-TOTAL]],"")</f>
        <v>0</v>
      </c>
      <c r="JJ234" s="26">
        <f>IFERROR(Tableau17[[#This Row],[2014-T1-LDVD]]/Tableau17[[#This Row],[2014-T1-TOTAL]],"")</f>
        <v>0.13617021276595745</v>
      </c>
      <c r="JK234" s="26">
        <f>IFERROR(Tableau17[[#This Row],[2014-T1-LDVG]]/Tableau17[[#This Row],[2014-T1-TOTAL]],"")</f>
        <v>5.7446808510638298E-2</v>
      </c>
      <c r="JL234" s="26">
        <f>IFERROR(Tableau17[[#This Row],[2014-T1-LEXG]]/Tableau17[[#This Row],[2014-T1-TOTAL]],"")</f>
        <v>0</v>
      </c>
      <c r="JM234" s="26">
        <f>IFERROR(Tableau17[[#This Row],[2014-T1-LFG]]/Tableau17[[#This Row],[2014-T1-TOTAL]],"")</f>
        <v>7.8723404255319152E-2</v>
      </c>
      <c r="JN234" s="26">
        <f>IFERROR(Tableau17[[#This Row],[2014-T1-LFN]]/Tableau17[[#This Row],[2014-T1-TOTAL]],"")</f>
        <v>0.29361702127659572</v>
      </c>
      <c r="JO234" s="26">
        <f>IFERROR(Tableau17[[#This Row],[2014-T1-LUD]]/Tableau17[[#This Row],[2014-T1-TOTAL]],"")</f>
        <v>0.23829787234042554</v>
      </c>
      <c r="JP234" s="26">
        <f>IFERROR(Tableau17[[#This Row],[2014-T1-LUG]]/Tableau17[[#This Row],[2014-T1-TOTAL]],"")</f>
        <v>0.19574468085106383</v>
      </c>
      <c r="JQ234" s="26">
        <f>IFERROR(Tableau17[[#This Row],[2014-T2-LFN]]/Tableau17[[#This Row],[2014-T2-TOTAL]],"")</f>
        <v>0.33269230769230768</v>
      </c>
      <c r="JR234" s="26">
        <f>IFERROR(Tableau17[[#This Row],[2014-T2-LUD]]/Tableau17[[#This Row],[2014-T2-TOTAL]],"")</f>
        <v>0.34615384615384615</v>
      </c>
      <c r="JS234" s="26">
        <f>IFERROR(Tableau17[[#This Row],[2014-T2-LUG]]/Tableau17[[#This Row],[2014-T2-TOTAL]],"")</f>
        <v>0.32115384615384618</v>
      </c>
      <c r="JT234" s="26">
        <f>IFERROR(Tableau17[[#This Row],[2015-T1-BC-DIV]]/Tableau17[[#This Row],[2015-T1-TOTAL]],"")</f>
        <v>7.2916666666666671E-2</v>
      </c>
      <c r="JU234" s="26">
        <f>IFERROR(Tableau17[[#This Row],[2015-T1-BC-DLF]]/Tableau17[[#This Row],[2015-T1-TOTAL]],"")</f>
        <v>1.5625E-2</v>
      </c>
      <c r="JV234" s="26">
        <f>IFERROR(Tableau17[[#This Row],[2015-T1-BC-DVD]]/Tableau17[[#This Row],[2015-T1-TOTAL]],"")</f>
        <v>0</v>
      </c>
      <c r="JW234" s="26">
        <f>IFERROR(Tableau17[[#This Row],[2015-T1-BC-DVG]]/Tableau17[[#This Row],[2015-T1-TOTAL]],"")</f>
        <v>5.7291666666666664E-2</v>
      </c>
      <c r="JX234" s="26">
        <f>IFERROR(Tableau17[[#This Row],[2015-T1-BC-FG]]/Tableau17[[#This Row],[2015-T1-TOTAL]],"")</f>
        <v>9.375E-2</v>
      </c>
      <c r="JY234" s="26">
        <f>IFERROR(Tableau17[[#This Row],[2015-T1-BC-FN]]/Tableau17[[#This Row],[2015-T1-TOTAL]],"")</f>
        <v>0.40364583333333331</v>
      </c>
      <c r="JZ234" s="26">
        <f>IFERROR(Tableau17[[#This Row],[2015-T1-BC-MDM]]/Tableau17[[#This Row],[2015-T1-TOTAL]],"")</f>
        <v>0</v>
      </c>
      <c r="KA234" s="26">
        <f>IFERROR(Tableau17[[#This Row],[2015-T1-BC-RDG]]/Tableau17[[#This Row],[2015-T1-TOTAL]],"")</f>
        <v>0</v>
      </c>
      <c r="KB234" s="26">
        <f>IFERROR(Tableau17[[#This Row],[2015-T1-BC-SOC]]/Tableau17[[#This Row],[2015-T1-TOTAL]],"")</f>
        <v>0.22135416666666666</v>
      </c>
      <c r="KC234" s="26">
        <f>IFERROR(Tableau17[[#This Row],[2015-T1-BC-UD]]/Tableau17[[#This Row],[2015-T1-TOTAL]],"")</f>
        <v>0.13541666666666666</v>
      </c>
      <c r="KD234" s="26">
        <f>IFERROR(Tableau17[[#This Row],[2015-T1-BC-UG]]/Tableau17[[#This Row],[2015-T1-TOTAL]],"")</f>
        <v>0</v>
      </c>
      <c r="KE234" s="26">
        <f>IFERROR(Tableau17[[#This Row],[2015-T1-BC-VEC]]/Tableau17[[#This Row],[2015-T1-TOTAL]],"")</f>
        <v>0</v>
      </c>
      <c r="KF234" s="26">
        <f>IFERROR(Tableau17[[#This Row],[2015-T2-BC-DVG]]/Tableau17[[#This Row],[2015-T2-TOTAL]],"")</f>
        <v>0</v>
      </c>
      <c r="KG234" s="26">
        <f>IFERROR(Tableau17[[#This Row],[2015-T2-BC-FN]]/Tableau17[[#This Row],[2015-T2-TOTAL]],"")</f>
        <v>0.53766233766233762</v>
      </c>
      <c r="KH234" s="26">
        <f>IFERROR(Tableau17[[#This Row],[2015-T2-BC-SOC]]/Tableau17[[#This Row],[2015-T2-TOTAL]],"")</f>
        <v>0</v>
      </c>
      <c r="KI234" s="26">
        <f>IFERROR(Tableau17[[#This Row],[2015-T2-BC-UD]]/Tableau17[[#This Row],[2015-T2-TOTAL]],"")</f>
        <v>0.46233766233766233</v>
      </c>
      <c r="KJ234" s="26">
        <f>IFERROR(Tableau17[[#This Row],[2015-T2-BC-UG]]/Tableau17[[#This Row],[2015-T2-TOTAL]],"")</f>
        <v>0</v>
      </c>
      <c r="KK234" s="26">
        <f>IFERROR(Tableau17[[#This Row],[2017 (L)-T1-COM]]/Tableau17[[#This Row],[2017 (L)-T1-TOTAL]],"")</f>
        <v>2.9490616621983913E-2</v>
      </c>
      <c r="KL234" s="26">
        <f>IFERROR(Tableau17[[#This Row],[2017 (L)-T1-DIV]]/Tableau17[[#This Row],[2017 (L)-T1-TOTAL]],"")</f>
        <v>1.3404825737265416E-2</v>
      </c>
      <c r="KM234" s="26">
        <f>IFERROR(Tableau17[[#This Row],[2017 (L)-T1-DLF]]/Tableau17[[#This Row],[2017 (L)-T1-TOTAL]],"")</f>
        <v>2.1447721179624665E-2</v>
      </c>
      <c r="KN234" s="26">
        <f>IFERROR(Tableau17[[#This Row],[2017 (L)-T1-DVD]]/Tableau17[[#This Row],[2017 (L)-T1-TOTAL]],"")</f>
        <v>8.0428954423592495E-3</v>
      </c>
      <c r="KO234" s="26">
        <f>IFERROR(Tableau17[[#This Row],[2017 (L)-T1-DVG]]/Tableau17[[#This Row],[2017 (L)-T1-TOTAL]],"")</f>
        <v>1.3404825737265416E-2</v>
      </c>
      <c r="KP234" s="26">
        <f>IFERROR(Tableau17[[#This Row],[2017 (L)-T1-ECO]]/Tableau17[[#This Row],[2017 (L)-T1-TOTAL]],"")</f>
        <v>2.6809651474530832E-2</v>
      </c>
      <c r="KQ234" s="26">
        <f>IFERROR(Tableau17[[#This Row],[2017 (L)-T1-EXD]]/Tableau17[[#This Row],[2017 (L)-T1-TOTAL]],"")</f>
        <v>2.6809651474530832E-3</v>
      </c>
      <c r="KR234" s="26">
        <f>IFERROR(Tableau17[[#This Row],[2017 (L)-T1-EXG]]/Tableau17[[#This Row],[2017 (L)-T1-TOTAL]],"")</f>
        <v>5.3619302949061663E-3</v>
      </c>
      <c r="KS234" s="26">
        <f>IFERROR(Tableau17[[#This Row],[2017 (L)-T1-FI]]/Tableau17[[#This Row],[2017 (L)-T1-TOTAL]],"")</f>
        <v>0.16890080428954424</v>
      </c>
      <c r="KT234" s="26">
        <f>IFERROR(Tableau17[[#This Row],[2017 (L)-T1-FN]]/Tableau17[[#This Row],[2017 (L)-T1-TOTAL]],"")</f>
        <v>0.22788203753351208</v>
      </c>
      <c r="KU234" s="26">
        <f>IFERROR(Tableau17[[#This Row],[2017 (L)-T1-LR]]/Tableau17[[#This Row],[2017 (L)-T1-TOTAL]],"")</f>
        <v>0.21179624664879357</v>
      </c>
      <c r="KV234" s="26">
        <f>IFERROR(Tableau17[[#This Row],[2017 (L)-T1-MDM]]/Tableau17[[#This Row],[2017 (L)-T1-TOTAL]],"")</f>
        <v>0</v>
      </c>
      <c r="KW234" s="26">
        <f>IFERROR(Tableau17[[#This Row],[2017 (L)-T1-RDG]]/Tableau17[[#This Row],[2017 (L)-T1-TOTAL]],"")</f>
        <v>2.6809651474530832E-3</v>
      </c>
      <c r="KX234" s="26">
        <f>IFERROR(Tableau17[[#This Row],[2017 (L)-T1-REG]]/Tableau17[[#This Row],[2017 (L)-T1-TOTAL]],"")</f>
        <v>0</v>
      </c>
      <c r="KY234" s="26">
        <f>IFERROR(Tableau17[[#This Row],[2017 (L)-T1-REM]]/Tableau17[[#This Row],[2017 (L)-T1-TOTAL]],"")</f>
        <v>0.2546916890080429</v>
      </c>
      <c r="KZ234" s="26">
        <f>IFERROR(Tableau17[[#This Row],[2017 (L)-T1-SOC]]/Tableau17[[#This Row],[2017 (L)-T1-TOTAL]],"")</f>
        <v>1.3404825737265416E-2</v>
      </c>
      <c r="LA234" s="26">
        <f>IFERROR(Tableau17[[#This Row],[2017 (L)-T1-UDI]]/Tableau17[[#This Row],[2017 (L)-T1-TOTAL]],"")</f>
        <v>0</v>
      </c>
      <c r="LB234" s="26">
        <f>IFERROR(Tableau17[[#This Row],[2017 (L)-T2-FI]]/Tableau17[[#This Row],[2017 (L)-T2-TOTAL]],"")</f>
        <v>0</v>
      </c>
      <c r="LC234" s="26">
        <f>IFERROR(Tableau17[[#This Row],[2017 (L)-T2-FN]]/Tableau17[[#This Row],[2017 (L)-T2-TOTAL]],"")</f>
        <v>0</v>
      </c>
      <c r="LD234" s="26">
        <f>IFERROR(Tableau17[[#This Row],[2017 (L)-T2-LR]]/Tableau17[[#This Row],[2017 (L)-T2-TOTAL]],"")</f>
        <v>0.52014652014652019</v>
      </c>
      <c r="LE234" s="26">
        <f>IFERROR(Tableau17[[#This Row],[2017 (L)-T2-MDM]]/Tableau17[[#This Row],[2017 (L)-T2-TOTAL]],"")</f>
        <v>0</v>
      </c>
      <c r="LF234" s="26">
        <f>IFERROR(Tableau17[[#This Row],[2017 (L)-T2-REM]]/Tableau17[[#This Row],[2017 (L)-T2-TOTAL]],"")</f>
        <v>0.47985347985347987</v>
      </c>
      <c r="LG234" s="26">
        <f>IFERROR(Tableau17[[#This Row],[2017-T1-ARTHAUD Nathalie]]/Tableau17[[#This Row],[2017-T1-TOTAL]],"")</f>
        <v>6.5789473684210523E-3</v>
      </c>
      <c r="LH234" s="26">
        <f>IFERROR(Tableau17[[#This Row],[2017-T1-ASSELINEAU Fran]]/Tableau17[[#This Row],[2017-T1-TOTAL]],"")</f>
        <v>6.5789473684210523E-3</v>
      </c>
      <c r="LI234" s="26">
        <f>IFERROR(Tableau17[[#This Row],[2017-T1-CHEMINADE Jacques]]/Tableau17[[#This Row],[2017-T1-TOTAL]],"")</f>
        <v>0</v>
      </c>
      <c r="LJ234" s="26">
        <f>IFERROR(Tableau17[[#This Row],[2017-T1-DUPONT-AIGNAN Nicolas]]/Tableau17[[#This Row],[2017-T1-TOTAL]],"")</f>
        <v>3.0263157894736843E-2</v>
      </c>
      <c r="LK234" s="26">
        <f>IFERROR(Tableau17[[#This Row],[2017-T1-FILLON Fran]]/Tableau17[[#This Row],[2017-T1-TOTAL]],"")</f>
        <v>9.3421052631578946E-2</v>
      </c>
      <c r="LL234" s="26">
        <f>IFERROR(Tableau17[[#This Row],[2017-T1-HAMON Beno]]/Tableau17[[#This Row],[2017-T1-TOTAL]],"")</f>
        <v>6.1842105263157893E-2</v>
      </c>
      <c r="LM234" s="26">
        <f>IFERROR(Tableau17[[#This Row],[2017-T1-LASSALLE Jean]]/Tableau17[[#This Row],[2017-T1-TOTAL]],"")</f>
        <v>2.631578947368421E-3</v>
      </c>
      <c r="LN234" s="26">
        <f>IFERROR(Tableau17[[#This Row],[2017-T1-LE PEN Marine]]/Tableau17[[#This Row],[2017-T1-TOTAL]],"")</f>
        <v>0.3473684210526316</v>
      </c>
      <c r="LO234" s="26">
        <f>IFERROR(Tableau17[[#This Row],[2017-T1-M Jean-Luc]]/Tableau17[[#This Row],[2017-T1-TOTAL]],"")</f>
        <v>0.26578947368421052</v>
      </c>
      <c r="LP234" s="26">
        <f>IFERROR(Tableau17[[#This Row],[2017-T1-MACRON Emmanuel]]/Tableau17[[#This Row],[2017-T1-TOTAL]],"")</f>
        <v>0.16842105263157894</v>
      </c>
      <c r="LQ234" s="26">
        <f>IFERROR(Tableau17[[#This Row],[2017-T1-POUTOU Philippe]]/Tableau17[[#This Row],[2017-T1-TOTAL]],"")</f>
        <v>1.7105263157894738E-2</v>
      </c>
      <c r="LR234" s="26">
        <f>IFERROR(Tableau17[[#This Row],[2017-T2-LE PEN Marine]]/Tableau17[[#This Row],[2017-T2-TOTAL]],"")</f>
        <v>0.44832826747720367</v>
      </c>
      <c r="LS234" s="26">
        <f>IFERROR(Tableau17[[#This Row],[2017-T2-MACRON Emmanuel]]/Tableau17[[#This Row],[2017-T2-TOTAL]],"")</f>
        <v>0.55167173252279633</v>
      </c>
      <c r="LT234" s="26">
        <f>IFERROR(Tableau17[[#This Row],[2019-T1-ALEXANDRE Audric]]/Tableau17[[#This Row],[2019-T1-TOTAL]],"")</f>
        <v>0</v>
      </c>
      <c r="LU234" s="26">
        <f>IFERROR(Tableau17[[#This Row],[2019-T1-ARTHAUD Nathalie]]/Tableau17[[#This Row],[2019-T1-TOTAL]],"")</f>
        <v>8.0213903743315516E-3</v>
      </c>
      <c r="LV234" s="26">
        <f>IFERROR(Tableau17[[#This Row],[2019-T1-ASSELINEAU François]]/Tableau17[[#This Row],[2019-T1-TOTAL]],"")</f>
        <v>8.0213903743315516E-3</v>
      </c>
      <c r="LW234" s="26">
        <f>IFERROR(Tableau17[[#This Row],[2019-T1-AUBRY Manon]]/Tableau17[[#This Row],[2019-T1-TOTAL]],"")</f>
        <v>9.3582887700534759E-2</v>
      </c>
      <c r="LX234" s="26">
        <f>IFERROR(Tableau17[[#This Row],[2019-T1-AZERGUI Nagib]]/Tableau17[[#This Row],[2019-T1-TOTAL]],"")</f>
        <v>2.6737967914438501E-3</v>
      </c>
      <c r="LY234" s="26">
        <f>IFERROR(Tableau17[[#This Row],[2019-T1-BARDELLA Jordan]]/Tableau17[[#This Row],[2019-T1-TOTAL]],"")</f>
        <v>0.37433155080213903</v>
      </c>
      <c r="LZ234" s="26">
        <f>IFERROR(Tableau17[[#This Row],[2019-T1-BELLAMY François-Xavier]]/Tableau17[[#This Row],[2019-T1-TOTAL]],"")</f>
        <v>2.9411764705882353E-2</v>
      </c>
      <c r="MA234" s="26">
        <f>IFERROR(Tableau17[[#This Row],[2019-T1-BIDOU Olivier]]/Tableau17[[#This Row],[2019-T1-TOTAL]],"")</f>
        <v>0</v>
      </c>
      <c r="MB234" s="26">
        <f>IFERROR(Tableau17[[#This Row],[2019-T1-BOURG Dominique]]/Tableau17[[#This Row],[2019-T1-TOTAL]],"")</f>
        <v>2.4064171122994651E-2</v>
      </c>
      <c r="MC234" s="26">
        <f>IFERROR(Tableau17[[#This Row],[2019-T1-BROSSAT Ian]]/Tableau17[[#This Row],[2019-T1-TOTAL]],"")</f>
        <v>4.5454545454545456E-2</v>
      </c>
      <c r="MD234" s="26">
        <f>IFERROR(Tableau17[[#This Row],[2019-T1-CAILLAUD Sophie]]/Tableau17[[#This Row],[2019-T1-TOTAL]],"")</f>
        <v>0</v>
      </c>
      <c r="ME234" s="26">
        <f>IFERROR(Tableau17[[#This Row],[2019-T1-CAMUS Renaud]]/Tableau17[[#This Row],[2019-T1-TOTAL]],"")</f>
        <v>0</v>
      </c>
      <c r="MF234" s="26">
        <f>IFERROR(Tableau17[[#This Row],[2019-T1-CHALENÇON Christophe]]/Tableau17[[#This Row],[2019-T1-TOTAL]],"")</f>
        <v>0</v>
      </c>
      <c r="MG234" s="26">
        <f>IFERROR(Tableau17[[#This Row],[2019-T1-CORBET Cathy Denise Ginette]]/Tableau17[[#This Row],[2019-T1-TOTAL]],"")</f>
        <v>0</v>
      </c>
      <c r="MH234" s="26">
        <f>IFERROR(Tableau17[[#This Row],[2019-T1-DE PREVOISIN Robert]]/Tableau17[[#This Row],[2019-T1-TOTAL]],"")</f>
        <v>0</v>
      </c>
      <c r="MI234" s="26">
        <f>IFERROR(Tableau17[[#This Row],[2019-T1-DELFEL Thérèse]]/Tableau17[[#This Row],[2019-T1-TOTAL]],"")</f>
        <v>0</v>
      </c>
      <c r="MJ234" s="26">
        <f>IFERROR(Tableau17[[#This Row],[2019-T1-DIEUMEGARD Pierre]]/Tableau17[[#This Row],[2019-T1-TOTAL]],"")</f>
        <v>2.6737967914438501E-3</v>
      </c>
      <c r="MK234" s="26">
        <f>IFERROR(Tableau17[[#This Row],[2019-T1-DUPONT-AIGNAN Nicolas]]/Tableau17[[#This Row],[2019-T1-TOTAL]],"")</f>
        <v>2.9411764705882353E-2</v>
      </c>
      <c r="ML234" s="26">
        <f>IFERROR(Tableau17[[#This Row],[2019-T1-GERNIGON Yves]]/Tableau17[[#This Row],[2019-T1-TOTAL]],"")</f>
        <v>0</v>
      </c>
      <c r="MM234" s="26">
        <f>IFERROR(Tableau17[[#This Row],[2019-T1-GLUCKSMANN Raphaël]]/Tableau17[[#This Row],[2019-T1-TOTAL]],"")</f>
        <v>2.4064171122994651E-2</v>
      </c>
      <c r="MN234" s="26">
        <f>IFERROR(Tableau17[[#This Row],[2019-T1-HAMON Benoît]]/Tableau17[[#This Row],[2019-T1-TOTAL]],"")</f>
        <v>3.4759358288770054E-2</v>
      </c>
      <c r="MO234" s="26">
        <f>IFERROR(Tableau17[[#This Row],[2019-T1-HELGEN Gilles]]/Tableau17[[#This Row],[2019-T1-TOTAL]],"")</f>
        <v>0</v>
      </c>
      <c r="MP234" s="26">
        <f>IFERROR(Tableau17[[#This Row],[2019-T1-JADOT Yannick]]/Tableau17[[#This Row],[2019-T1-TOTAL]],"")</f>
        <v>0.11764705882352941</v>
      </c>
      <c r="MQ234" s="26">
        <f>IFERROR(Tableau17[[#This Row],[2019-T1-LAGARDE Jean-Christophe]]/Tableau17[[#This Row],[2019-T1-TOTAL]],"")</f>
        <v>1.3368983957219251E-2</v>
      </c>
      <c r="MR234" s="26">
        <f>IFERROR(Tableau17[[#This Row],[2019-T1-LALANNE Francis]]/Tableau17[[#This Row],[2019-T1-TOTAL]],"")</f>
        <v>2.6737967914438501E-3</v>
      </c>
      <c r="MS234" s="26">
        <f>IFERROR(Tableau17[[#This Row],[2019-T1-LOISEAU Nathalie]]/Tableau17[[#This Row],[2019-T1-TOTAL]],"")</f>
        <v>0.18983957219251338</v>
      </c>
      <c r="MT234" s="26">
        <f>IFERROR(Tableau17[[#This Row],[2019-T1-MARIE Florie]]/Tableau17[[#This Row],[2019-T1-TOTAL]],"")</f>
        <v>0</v>
      </c>
      <c r="MU234" s="26">
        <f>IFERROR(Tableau17[[#This Row],[2008-T1-MACROEXTRDROITE]]/Tableau17[[#This Row],[2008-T1-MACROTOTALE]],"")</f>
        <v>0.12574850299401197</v>
      </c>
      <c r="MV234" s="26">
        <f>IFERROR(Tableau17[[#This Row],[2008-T1-MACRODROITE]]/Tableau17[[#This Row],[2008-T1-MACROTOTALE]],"")</f>
        <v>0.32534930139720558</v>
      </c>
      <c r="MW234" s="26">
        <f>IFERROR(Tableau17[[#This Row],[2008-T1-MACROCENTRE]]/Tableau17[[#This Row],[2008-T1-MACROTOTALE]],"")</f>
        <v>0</v>
      </c>
      <c r="MX234" s="26">
        <f>IFERROR(Tableau17[[#This Row],[2008-T1-MACROGAUCHE]]/Tableau17[[#This Row],[2008-T1-MACROTOTALE]],"")</f>
        <v>0.5489021956087824</v>
      </c>
      <c r="MY234" s="26">
        <f>IFERROR(Tableau17[[#This Row],[2008-T1-MACROAUTRE]]/Tableau17[[#This Row],[2008-T1-MACROTOTALE]],"")</f>
        <v>0</v>
      </c>
      <c r="MZ234" s="26">
        <f>IFERROR(Tableau17[[#This Row],[2008-T2-MACROEXTRDROITE]]/Tableau17[[#This Row],[2008-T2-MACROTOTALE]],"")</f>
        <v>0</v>
      </c>
      <c r="NA234" s="26">
        <f>IFERROR(Tableau17[[#This Row],[2008-T2-MACRODROITE]]/Tableau17[[#This Row],[2008-T2-MACROTOTALE]],"")</f>
        <v>0.39130434782608697</v>
      </c>
      <c r="NB234" s="26">
        <f>IFERROR(Tableau17[[#This Row],[2008-T2-MACROCENTRE]]/Tableau17[[#This Row],[2008-T2-MACROTOTALE]],"")</f>
        <v>0</v>
      </c>
      <c r="NC234" s="26">
        <f>IFERROR(Tableau17[[#This Row],[2008-T2-MACROGAUCHE]]/Tableau17[[#This Row],[2008-T2-MACROTOTALE]],"")</f>
        <v>0.60869565217391308</v>
      </c>
      <c r="ND234" s="26">
        <f>IFERROR(Tableau17[[#This Row],[2008-T2-MACROAUTRE]]/Tableau17[[#This Row],[2008-T2-MACROTOTALE]],"")</f>
        <v>0</v>
      </c>
      <c r="NE234" s="26">
        <f>IFERROR(Tableau17[[#This Row],[2014-T1-MACROEXTRDROITE]]/Tableau17[[#This Row],[2014-T1-MACROTOTALE]],"")</f>
        <v>0.29361702127659572</v>
      </c>
      <c r="NF234" s="26">
        <f>IFERROR(Tableau17[[#This Row],[2014-T1-MACRODROITE]]/Tableau17[[#This Row],[2014-T1-MACROTOTALE]],"")</f>
        <v>0.37446808510638296</v>
      </c>
      <c r="NG234" s="26">
        <f>IFERROR(Tableau17[[#This Row],[2014-T1-MACROCENTRE]]/Tableau17[[#This Row],[2014-T1-MACROTOTALE]],"")</f>
        <v>0</v>
      </c>
      <c r="NH234" s="26">
        <f>IFERROR(Tableau17[[#This Row],[2014-T1-MACROGAUCHE]]/Tableau17[[#This Row],[2014-T1-MACROTOTALE]],"")</f>
        <v>0.33191489361702126</v>
      </c>
      <c r="NI234" s="26">
        <f>IFERROR(Tableau17[[#This Row],[2014-T1-MACROAUTRE]]/Tableau17[[#This Row],[2014-T1-MACROTOTALE]],"")</f>
        <v>0</v>
      </c>
      <c r="NJ234" s="26">
        <f>IFERROR(Tableau17[[#This Row],[2014-T2-MACROEXTRDROITE]]/Tableau17[[#This Row],[2014-T2-MACROTOTALE]],"")</f>
        <v>0.33269230769230768</v>
      </c>
      <c r="NK234" s="26">
        <f>IFERROR(Tableau17[[#This Row],[2014-T2-MACRODROITE]]/Tableau17[[#This Row],[2014-T2-MACROTOTALE]],"")</f>
        <v>0.34615384615384615</v>
      </c>
      <c r="NL234" s="26">
        <f>IFERROR(Tableau17[[#This Row],[2014-T2-MACROCENTRE]]/Tableau17[[#This Row],[2014-T2-MACROTOTALE]],"")</f>
        <v>0</v>
      </c>
      <c r="NM234" s="26">
        <f>IFERROR(Tableau17[[#This Row],[2014-T2-MACROGAUCHE]]/Tableau17[[#This Row],[2014-T2-MACROTOTALE]],"")</f>
        <v>0.32115384615384618</v>
      </c>
      <c r="NN234" s="26">
        <f>IFERROR(Tableau17[[#This Row],[2014-T2-MACROAUTRE]]/Tableau17[[#This Row],[2014-T2-MACROTOTALE]],"")</f>
        <v>0</v>
      </c>
      <c r="NO234" s="26">
        <f>IFERROR( Tableau17[[#This Row],[2015-T1-MACROEXTRDROITE]]/Tableau17[[#This Row],[2015-T1-MACROTOTALE]],"")</f>
        <v>0.41927083333333331</v>
      </c>
      <c r="NP234" s="26">
        <f>IFERROR(Tableau17[[#This Row],[2015-T1-MACRODROITE]]/Tableau17[[#This Row],[2015-T1-MACROTOTALE]],"")</f>
        <v>0.13541666666666666</v>
      </c>
      <c r="NQ234" s="26">
        <f>IFERROR(Tableau17[[#This Row],[2015-T1-MACROCENTRE]]/Tableau17[[#This Row],[2015-T1-MACROTOTALE]],"")</f>
        <v>0</v>
      </c>
      <c r="NR234" s="26">
        <f>IFERROR(Tableau17[[#This Row],[2015-T1-MACROGAUCHE]]/Tableau17[[#This Row],[2015-T1-MACROTOTALE]],"")</f>
        <v>0.37239583333333331</v>
      </c>
      <c r="NS234" s="26">
        <f>IFERROR(Tableau17[[#This Row],[2015-T1-MACROAUTRE]]/Tableau17[[#This Row],[2015-T1-MACROTOTALE]],"")</f>
        <v>7.2916666666666671E-2</v>
      </c>
      <c r="NT234" s="26">
        <f>IFERROR(Tableau17[[#This Row],[2015-T2-MACROEXTRDROITE]]/Tableau17[[#This Row],[2015-T2-MACROTOTALE]],"")</f>
        <v>0.53766233766233762</v>
      </c>
      <c r="NU234" s="26">
        <f>IFERROR(Tableau17[[#This Row],[2015-T2-MACRODROITE]]/Tableau17[[#This Row],[2015-T2-MACROTOTALE]],"")</f>
        <v>0.46233766233766233</v>
      </c>
      <c r="NV234" s="26">
        <f>IFERROR(Tableau17[[#This Row],[2015-T2-MACROCENTRE]]/Tableau17[[#This Row],[2015-T2-MACROTOTALE]],"")</f>
        <v>0</v>
      </c>
      <c r="NW234" s="26">
        <f>IFERROR(Tableau17[[#This Row],[2015-T2-MACROGAUCHE]]/Tableau17[[#This Row],[2015-T2-MACROTOTALE]],"")</f>
        <v>0</v>
      </c>
      <c r="NX234" s="26">
        <f>IFERROR(Tableau17[[#This Row],[2015-T2-MACROAUTRE]]/Tableau17[[#This Row],[2015-T2-MACROTOTALE]],"")</f>
        <v>0</v>
      </c>
      <c r="NY234" s="26">
        <f>IFERROR(Tableau17[[#This Row],[2017-T1-MACROEXTRDROITE]]/Tableau17[[#This Row],[2017-T1-MACROTOTALE]],"")</f>
        <v>0.38421052631578945</v>
      </c>
      <c r="NZ234" s="26">
        <f>IFERROR(Tableau17[[#This Row],[2017-T1-MACRODROITE]]/Tableau17[[#This Row],[2017-T1-MACROTOTALE]],"")</f>
        <v>9.3421052631578946E-2</v>
      </c>
      <c r="OA234" s="26">
        <f>IFERROR(Tableau17[[#This Row],[2017-T1-MACROCENTRE]]/Tableau17[[#This Row],[2017-T1-MACROTOTALE]],"")</f>
        <v>0.16842105263157894</v>
      </c>
      <c r="OB234" s="26">
        <f>IFERROR(Tableau17[[#This Row],[2017-T1-MACROGAUCHE]]/Tableau17[[#This Row],[2017-T1-MACROTOTALE]],"")</f>
        <v>0.35131578947368419</v>
      </c>
      <c r="OC234" s="26">
        <f>IFERROR(Tableau17[[#This Row],[2017-T1-MACROAUTRE]]/Tableau17[[#This Row],[2017-T1-MACROTOTALE]],"")</f>
        <v>2.631578947368421E-3</v>
      </c>
      <c r="OD234" s="26">
        <f>IFERROR(Tableau17[[#This Row],[2017-T2-MACROEXTRDROITE]]/Tableau17[[#This Row],[2017-T2-MACROTOTALE]],"")</f>
        <v>0.44832826747720367</v>
      </c>
      <c r="OE234" s="26">
        <f>IFERROR(Tableau17[[#This Row],[2017-T2-MACRODROITE]]/Tableau17[[#This Row],[2017-T2-MACROTOTALE]],"")</f>
        <v>0</v>
      </c>
      <c r="OF234" s="26">
        <f>IFERROR(Tableau17[[#This Row],[2017-T2-MACROCENTRE]]/Tableau17[[#This Row],[2017-T2-MACROTOTALE]],"")</f>
        <v>0.55167173252279633</v>
      </c>
      <c r="OG234" s="26">
        <f>IFERROR(Tableau17[[#This Row],[2017-T2-MACROGAUCHE]]/Tableau17[[#This Row],[2017-T2-MACROTOTALE]],"")</f>
        <v>0</v>
      </c>
      <c r="OH234" s="26">
        <f>IFERROR(Tableau17[[#This Row],[2017-T2-MACROAUTRE]]/Tableau17[[#This Row],[2017-T2-MACROTOTALE]],"")</f>
        <v>0</v>
      </c>
      <c r="OI234" s="26">
        <f>IFERROR(Tableau17[[#This Row],[2019-T1-MACROEXTRDROITE]]/Tableau17[[#This Row],[2019-T1-MACROTOTALE]],"")</f>
        <v>0.40414507772020725</v>
      </c>
      <c r="OJ234" s="26">
        <f>IFERROR(Tableau17[[#This Row],[2019-T1-MACRODROITE]]/Tableau17[[#This Row],[2019-T1-MACROTOTALE]],"")</f>
        <v>4.145077720207254E-2</v>
      </c>
      <c r="OK234" s="26">
        <f>IFERROR(Tableau17[[#This Row],[2019-T1-MACROCENTRE]]/Tableau17[[#This Row],[2019-T1-MACROTOTALE]],"")</f>
        <v>0.18393782383419688</v>
      </c>
      <c r="OL234" s="26">
        <f>IFERROR(Tableau17[[#This Row],[2019-T1-MACROGAUCHE]]/Tableau17[[#This Row],[2019-T1-MACROTOTALE]],"")</f>
        <v>0.31347150259067358</v>
      </c>
      <c r="OM234" s="26">
        <f>IFERROR(Tableau17[[#This Row],[2019-T1-MACROAUTRE]]/Tableau17[[#This Row],[2019-T1-MACROTOTALE]],"")</f>
        <v>5.6994818652849742E-2</v>
      </c>
      <c r="ON234" s="26">
        <f>IFERROR(Tableau17[[#This Row],[2020-T1-MACROEXTRDROITE]]/Tableau17[[#This Row],[2020-T1-MACROTOTALE]],"")</f>
        <v>0.21167883211678831</v>
      </c>
      <c r="OO234" s="26">
        <f>IFERROR(Tableau17[[#This Row],[2020-T1-MACRODROITE]]/Tableau17[[#This Row],[2020-T1-MACROTOTALE]],"")</f>
        <v>0.32846715328467152</v>
      </c>
      <c r="OP234" s="26">
        <f>IFERROR(Tableau17[[#This Row],[2020-T1-MACROCENTRE]]/Tableau17[[#This Row],[2020-T1-MACROTOTALE]],"")</f>
        <v>0.10218978102189781</v>
      </c>
      <c r="OQ234" s="26">
        <f>IFERROR(Tableau17[[#This Row],[2020-T1-MACROGAUCHE]]/Tableau17[[#This Row],[2020-T1-MACROTOTALE]],"")</f>
        <v>0.35766423357664234</v>
      </c>
      <c r="OR234" s="26">
        <f>IFERROR(Tableau17[[#This Row],[2020-T1-MACROAUTRE]]/Tableau17[[#This Row],[2020-T1-MACROTOTALE]],"")</f>
        <v>0</v>
      </c>
      <c r="OS234" s="26">
        <f>IFERROR(Tableau17[[#This Row],[2017 (L)-T1-MACROEXTRDROITE]]/Tableau17[[#This Row],[2017 (L)-T1-MACROTOTALE]],"")</f>
        <v>0.25201072386058981</v>
      </c>
      <c r="OT234" s="26">
        <f>IFERROR(Tableau17[[#This Row],[2017 (L)-T1-MACRODROITE]]/Tableau17[[#This Row],[2017 (L)-T1-MACROTOTALE]],"")</f>
        <v>0.21983914209115282</v>
      </c>
      <c r="OU234" s="26">
        <f>IFERROR(Tableau17[[#This Row],[2017 (L)-T1-MACROCENTRE]]/Tableau17[[#This Row],[2017 (L)-T1-MACROTOTALE]],"")</f>
        <v>0.2546916890080429</v>
      </c>
      <c r="OV234" s="26">
        <f>IFERROR(Tableau17[[#This Row],[2017 (L)-T1-MACROGAUCHE]]/Tableau17[[#This Row],[2017 (L)-T1-MACROTOTALE]],"")</f>
        <v>0.26005361930294907</v>
      </c>
      <c r="OW234" s="26">
        <f>IFERROR(Tableau17[[#This Row],[2017 (L)-T1-MACROAUTRE]]/Tableau17[[#This Row],[2017 (L)-T1-MACROTOTALE]],"")</f>
        <v>1.3404825737265416E-2</v>
      </c>
      <c r="OX234" s="26">
        <f>IFERROR(Tableau17[[#This Row],[2017 (L)-T2-MACROEXTRDROITE]]/Tableau17[[#This Row],[2017 (L)-T2-MACROTOTALE]],"")</f>
        <v>0</v>
      </c>
      <c r="OY234" s="26">
        <f>IFERROR(Tableau17[[#This Row],[2017 (L)-T2-MACRODROITE]]/Tableau17[[#This Row],[2017 (L)-T2-MACROTOTALE]],"")</f>
        <v>0.52014652014652019</v>
      </c>
      <c r="OZ234" s="26">
        <f>IFERROR(Tableau17[[#This Row],[2017 (L)-T2-MACROCENTRE]]/Tableau17[[#This Row],[2017 (L)-T2-MACROTOTALE]],"")</f>
        <v>0.47985347985347987</v>
      </c>
      <c r="PA234" s="26">
        <f>IFERROR(Tableau17[[#This Row],[2017 (L)-T2-MACROGAUCHE]]/Tableau17[[#This Row],[2017 (L)-T2-MACROTOTALE]],"")</f>
        <v>0</v>
      </c>
      <c r="PB234" s="26">
        <f>IFERROR(Tableau17[[#This Row],[2017 (L)-T2-MACROAUTRE]]/Tableau17[[#This Row],[2017 (L)-T2-MACROTOTALE]],"")</f>
        <v>0</v>
      </c>
      <c r="PC234" s="26">
        <f>IFERROR(Tableau17[[#This Row],[2008_T1_PROCUS]]/Tableau17[[#This Row],[2008_T1_INSCRITS]],0)</f>
        <v>9.4438614900314802E-3</v>
      </c>
      <c r="PD234" s="26">
        <f>IFERROR(Tableau17[[#This Row],[2008_T2_PROCUS]]/Tableau17[[#This Row],[2008_T2_INSCRITS]],0)</f>
        <v>1.1542497376705142E-2</v>
      </c>
      <c r="PE234" s="26">
        <f>Tableau17[[#This Row],[2014_T1_PROCUS]]/Tableau17[[#This Row],[2014_T1_INSCRITS]]</f>
        <v>9.8328416912487702E-3</v>
      </c>
      <c r="PF234" s="26">
        <f>IFERROR(Tableau17[[#This Row],[2014_T2_PROCUS]]/Tableau17[[#This Row],[2014_T2_INSCRITS]],0)</f>
        <v>9.8328416912487702E-3</v>
      </c>
    </row>
    <row r="235" spans="1:422" hidden="1" x14ac:dyDescent="0.2">
      <c r="A235" s="1">
        <v>7</v>
      </c>
      <c r="B235" s="1" t="s">
        <v>469</v>
      </c>
      <c r="C235" s="1" t="s">
        <v>454</v>
      </c>
      <c r="D235" s="1" t="s">
        <v>454</v>
      </c>
      <c r="E235" s="1">
        <v>1308</v>
      </c>
      <c r="F235" s="1">
        <v>5.4143708999999998</v>
      </c>
      <c r="G235" s="1">
        <v>43.314994599999999</v>
      </c>
      <c r="H235" s="3">
        <v>557</v>
      </c>
      <c r="I235" s="3">
        <v>95</v>
      </c>
      <c r="J235" s="1">
        <v>0</v>
      </c>
      <c r="L235" s="1">
        <v>24</v>
      </c>
      <c r="M235" s="1">
        <v>7</v>
      </c>
      <c r="O235" s="1">
        <v>2</v>
      </c>
      <c r="P235" s="1">
        <v>32</v>
      </c>
      <c r="Q235" s="1">
        <v>15</v>
      </c>
      <c r="R235" s="1">
        <v>43</v>
      </c>
      <c r="S235" s="1">
        <v>44</v>
      </c>
      <c r="T235" s="1">
        <v>7</v>
      </c>
      <c r="U235" s="1">
        <v>174</v>
      </c>
      <c r="V235" s="1">
        <v>611</v>
      </c>
      <c r="W235" s="1">
        <v>298</v>
      </c>
      <c r="X235" s="1">
        <v>6</v>
      </c>
      <c r="Y235" s="2">
        <v>0.48772504</v>
      </c>
      <c r="Z235" s="1">
        <v>611</v>
      </c>
      <c r="AA235" s="1">
        <v>330</v>
      </c>
      <c r="AB235" s="1">
        <v>7</v>
      </c>
      <c r="AC235" s="2">
        <v>0.54009819999999997</v>
      </c>
      <c r="AD235" s="1">
        <v>557</v>
      </c>
      <c r="AE235" s="1">
        <v>176</v>
      </c>
      <c r="AF235" s="2">
        <v>0.31597846000000002</v>
      </c>
      <c r="AG235" s="1">
        <f t="shared" si="3"/>
        <v>95</v>
      </c>
      <c r="AH235" s="1">
        <v>630</v>
      </c>
      <c r="AI235" s="1">
        <v>340</v>
      </c>
      <c r="AJ235" s="1">
        <v>25</v>
      </c>
      <c r="AK235" s="2">
        <v>0.53968254000000004</v>
      </c>
      <c r="AL235" s="1">
        <v>630</v>
      </c>
      <c r="AM235" s="1">
        <v>370</v>
      </c>
      <c r="AN235" s="1">
        <v>8</v>
      </c>
      <c r="AO235" s="2">
        <v>0.58730159000000004</v>
      </c>
      <c r="AP235" s="1">
        <v>613</v>
      </c>
      <c r="AQ235" s="1">
        <v>263</v>
      </c>
      <c r="AR235" s="2">
        <v>0.42903752000000001</v>
      </c>
      <c r="AS235" s="1">
        <v>613</v>
      </c>
      <c r="AT235" s="1">
        <v>262</v>
      </c>
      <c r="AU235" s="2">
        <v>0.42740620000000001</v>
      </c>
      <c r="AV235" s="1">
        <v>584</v>
      </c>
      <c r="AW235" s="1">
        <v>243</v>
      </c>
      <c r="AX235" s="2">
        <v>0.41609589000000002</v>
      </c>
      <c r="AY235" s="1">
        <v>584</v>
      </c>
      <c r="AZ235" s="1">
        <v>215</v>
      </c>
      <c r="BA235" s="2">
        <v>0.36815068000000001</v>
      </c>
      <c r="BB235" s="1">
        <v>581</v>
      </c>
      <c r="BC235" s="1">
        <v>409</v>
      </c>
      <c r="BD235" s="2">
        <v>0.70395869</v>
      </c>
      <c r="BE235" s="1">
        <v>581</v>
      </c>
      <c r="BF235" s="1">
        <v>383</v>
      </c>
      <c r="BG235" s="2">
        <v>0.65920825999999999</v>
      </c>
      <c r="BH235" s="1">
        <v>557</v>
      </c>
      <c r="BI235" s="1">
        <v>256</v>
      </c>
      <c r="BJ235" s="2">
        <v>0.45960503000000003</v>
      </c>
      <c r="BK235" s="1">
        <v>8</v>
      </c>
      <c r="BL235" s="1">
        <v>6</v>
      </c>
      <c r="BN235" s="1">
        <v>11</v>
      </c>
      <c r="BO235" s="1">
        <v>24</v>
      </c>
      <c r="BP235" s="1">
        <v>153</v>
      </c>
      <c r="BQ235" s="1">
        <v>129</v>
      </c>
      <c r="BR235" s="1">
        <v>331</v>
      </c>
      <c r="BS235" s="1">
        <v>12</v>
      </c>
      <c r="BU235" s="1">
        <v>199</v>
      </c>
      <c r="BV235" s="1">
        <v>155</v>
      </c>
      <c r="BW235" s="1">
        <v>366</v>
      </c>
      <c r="BZ235" s="1">
        <v>17</v>
      </c>
      <c r="CA235" s="1">
        <v>2</v>
      </c>
      <c r="CB235" s="1">
        <v>24</v>
      </c>
      <c r="CC235" s="1">
        <v>68</v>
      </c>
      <c r="CD235" s="1">
        <v>118</v>
      </c>
      <c r="CE235" s="1">
        <v>54</v>
      </c>
      <c r="CF235" s="1">
        <v>283</v>
      </c>
      <c r="CG235" s="1">
        <v>81</v>
      </c>
      <c r="CH235" s="1">
        <v>152</v>
      </c>
      <c r="CI235" s="1">
        <v>86</v>
      </c>
      <c r="CJ235" s="1">
        <v>319</v>
      </c>
      <c r="CN235" s="1">
        <v>7</v>
      </c>
      <c r="CO235" s="1">
        <v>21</v>
      </c>
      <c r="CP235" s="1">
        <v>88</v>
      </c>
      <c r="CT235" s="1">
        <v>77</v>
      </c>
      <c r="CU235" s="1">
        <v>57</v>
      </c>
      <c r="CW235" s="1">
        <v>250</v>
      </c>
      <c r="CY235" s="1">
        <v>119</v>
      </c>
      <c r="DB235" s="1">
        <v>114</v>
      </c>
      <c r="DC235" s="1">
        <v>233</v>
      </c>
      <c r="DE235" s="1">
        <v>0</v>
      </c>
      <c r="DF235" s="1">
        <v>1</v>
      </c>
      <c r="DH235" s="1">
        <v>1</v>
      </c>
      <c r="DI235" s="1">
        <v>12</v>
      </c>
      <c r="DJ235" s="1">
        <v>4</v>
      </c>
      <c r="DK235" s="1">
        <v>3</v>
      </c>
      <c r="DL235" s="1">
        <v>34</v>
      </c>
      <c r="DM235" s="1">
        <v>48</v>
      </c>
      <c r="DN235" s="1">
        <v>51</v>
      </c>
      <c r="DQ235" s="1">
        <v>3</v>
      </c>
      <c r="DR235" s="1">
        <v>76</v>
      </c>
      <c r="DS235" s="1">
        <v>7</v>
      </c>
      <c r="DU235" s="1">
        <v>240</v>
      </c>
      <c r="DW235" s="1">
        <v>77</v>
      </c>
      <c r="DZ235" s="1">
        <v>122</v>
      </c>
      <c r="EA235" s="1">
        <v>199</v>
      </c>
      <c r="EB235" s="1">
        <v>2</v>
      </c>
      <c r="EC235" s="1">
        <v>2</v>
      </c>
      <c r="ED235" s="1">
        <v>0</v>
      </c>
      <c r="EE235" s="1">
        <v>16</v>
      </c>
      <c r="EF235" s="1">
        <v>97</v>
      </c>
      <c r="EG235" s="1">
        <v>19</v>
      </c>
      <c r="EH235" s="1">
        <v>5</v>
      </c>
      <c r="EI235" s="1">
        <v>97</v>
      </c>
      <c r="EJ235" s="1">
        <v>78</v>
      </c>
      <c r="EK235" s="1">
        <v>80</v>
      </c>
      <c r="EL235" s="1">
        <v>2</v>
      </c>
      <c r="EM235" s="1">
        <v>398</v>
      </c>
      <c r="EN235" s="1">
        <v>128</v>
      </c>
      <c r="EO235" s="1">
        <v>213</v>
      </c>
      <c r="EP235" s="1">
        <v>341</v>
      </c>
      <c r="EQ235" s="1">
        <v>0</v>
      </c>
      <c r="ER235" s="1">
        <v>1</v>
      </c>
      <c r="ES235" s="1">
        <v>0</v>
      </c>
      <c r="ET235" s="1">
        <v>14</v>
      </c>
      <c r="EU235" s="1">
        <v>0</v>
      </c>
      <c r="EV235" s="1">
        <v>70</v>
      </c>
      <c r="EW235" s="1">
        <v>27</v>
      </c>
      <c r="EX235" s="1">
        <v>2</v>
      </c>
      <c r="EY235" s="1">
        <v>3</v>
      </c>
      <c r="EZ235" s="1">
        <v>7</v>
      </c>
      <c r="FA235" s="1">
        <v>0</v>
      </c>
      <c r="FB235" s="1">
        <v>0</v>
      </c>
      <c r="FC235" s="1">
        <v>0</v>
      </c>
      <c r="FD235" s="1">
        <v>0</v>
      </c>
      <c r="FE235" s="1">
        <v>0</v>
      </c>
      <c r="FF235" s="1">
        <v>0</v>
      </c>
      <c r="FG235" s="1">
        <v>1</v>
      </c>
      <c r="FH235" s="1">
        <v>3</v>
      </c>
      <c r="FI235" s="1">
        <v>0</v>
      </c>
      <c r="FJ235" s="1">
        <v>9</v>
      </c>
      <c r="FK235" s="1">
        <v>8</v>
      </c>
      <c r="FL235" s="1">
        <v>0</v>
      </c>
      <c r="FM235" s="1">
        <v>38</v>
      </c>
      <c r="FN235" s="1">
        <v>2</v>
      </c>
      <c r="FO235" s="1">
        <v>1</v>
      </c>
      <c r="FP235" s="1">
        <v>58</v>
      </c>
      <c r="FQ235" s="1">
        <v>0</v>
      </c>
      <c r="FR235" s="1">
        <f>SUM(Tableau17[[#This Row],[2019-T1-ALEXANDRE Audric]:[2019-T1-MARIE Florie]])</f>
        <v>244</v>
      </c>
      <c r="FS235" s="1">
        <v>24</v>
      </c>
      <c r="FT235" s="1">
        <v>167</v>
      </c>
      <c r="FU235" s="1">
        <v>0</v>
      </c>
      <c r="FV235" s="1">
        <v>140</v>
      </c>
      <c r="FW235" s="1">
        <v>0</v>
      </c>
      <c r="FX235" s="1">
        <v>331</v>
      </c>
      <c r="FY235" s="1">
        <v>12</v>
      </c>
      <c r="FZ235" s="1">
        <v>199</v>
      </c>
      <c r="GA235" s="1">
        <v>0</v>
      </c>
      <c r="GB235" s="1">
        <v>155</v>
      </c>
      <c r="GC235" s="1">
        <v>0</v>
      </c>
      <c r="GD235" s="1">
        <v>366</v>
      </c>
      <c r="GE235" s="1">
        <v>68</v>
      </c>
      <c r="GF235" s="1">
        <v>118</v>
      </c>
      <c r="GG235" s="1">
        <v>0</v>
      </c>
      <c r="GH235" s="1">
        <v>97</v>
      </c>
      <c r="GI235" s="1">
        <v>0</v>
      </c>
      <c r="GJ235" s="1">
        <v>283</v>
      </c>
      <c r="GK235" s="1">
        <v>81</v>
      </c>
      <c r="GL235" s="1">
        <v>152</v>
      </c>
      <c r="GM235" s="1">
        <v>0</v>
      </c>
      <c r="GN235" s="1">
        <v>86</v>
      </c>
      <c r="GO235" s="1">
        <v>0</v>
      </c>
      <c r="GP235" s="1">
        <v>319</v>
      </c>
      <c r="GQ235" s="1">
        <v>88</v>
      </c>
      <c r="GR235" s="1">
        <v>77</v>
      </c>
      <c r="GS235" s="1">
        <v>0</v>
      </c>
      <c r="GT235" s="1">
        <v>85</v>
      </c>
      <c r="GU235" s="1">
        <v>0</v>
      </c>
      <c r="GV235" s="1">
        <v>250</v>
      </c>
      <c r="GW235" s="1">
        <v>119</v>
      </c>
      <c r="GX235" s="1">
        <v>0</v>
      </c>
      <c r="GY235" s="1">
        <v>0</v>
      </c>
      <c r="GZ235" s="1">
        <v>114</v>
      </c>
      <c r="HA235" s="1">
        <v>0</v>
      </c>
      <c r="HB235" s="1">
        <v>233</v>
      </c>
      <c r="HC235" s="1">
        <v>115</v>
      </c>
      <c r="HD235" s="1">
        <v>97</v>
      </c>
      <c r="HE235" s="1">
        <v>80</v>
      </c>
      <c r="HF235" s="1">
        <v>101</v>
      </c>
      <c r="HG235" s="1">
        <v>5</v>
      </c>
      <c r="HH235" s="1">
        <v>398</v>
      </c>
      <c r="HI235" s="1">
        <v>128</v>
      </c>
      <c r="HJ235" s="1">
        <v>0</v>
      </c>
      <c r="HK235" s="1">
        <v>213</v>
      </c>
      <c r="HL235" s="1">
        <v>0</v>
      </c>
      <c r="HM235" s="1">
        <v>0</v>
      </c>
      <c r="HN235" s="1">
        <v>341</v>
      </c>
      <c r="HO235" s="1">
        <v>74</v>
      </c>
      <c r="HP235" s="1">
        <v>29</v>
      </c>
      <c r="HQ235" s="1">
        <v>58</v>
      </c>
      <c r="HR235" s="1">
        <v>77</v>
      </c>
      <c r="HS235" s="1">
        <v>9</v>
      </c>
      <c r="HT235" s="1">
        <v>247</v>
      </c>
      <c r="HU235" s="1">
        <v>43</v>
      </c>
      <c r="HV235" s="1">
        <v>56</v>
      </c>
      <c r="HW235" s="1">
        <v>15</v>
      </c>
      <c r="HX235" s="1">
        <v>60</v>
      </c>
      <c r="HY235" s="1">
        <v>0</v>
      </c>
      <c r="HZ235" s="1">
        <v>174</v>
      </c>
      <c r="IA235" s="1">
        <v>53</v>
      </c>
      <c r="IB235" s="1">
        <v>51</v>
      </c>
      <c r="IC235" s="1">
        <v>76</v>
      </c>
      <c r="ID235" s="1">
        <v>57</v>
      </c>
      <c r="IE235" s="1">
        <v>3</v>
      </c>
      <c r="IF235" s="1">
        <v>240</v>
      </c>
      <c r="IG235" s="1">
        <v>77</v>
      </c>
      <c r="IH235" s="1">
        <v>0</v>
      </c>
      <c r="II235" s="1">
        <v>122</v>
      </c>
      <c r="IJ235" s="1">
        <v>0</v>
      </c>
      <c r="IK235" s="1">
        <v>0</v>
      </c>
      <c r="IL235" s="1">
        <v>199</v>
      </c>
      <c r="IM235" s="26">
        <f>IFERROR(Tableau17[[#This Row],[LDIV]]/Tableau17[[#This Row],[Total général]],"")</f>
        <v>0</v>
      </c>
      <c r="IN235" s="26">
        <f>IFERROR(Tableau17[[#This Row],[LDVC]]/Tableau17[[#This Row],[Total général]],"")</f>
        <v>0</v>
      </c>
      <c r="IO235" s="26">
        <f>IFERROR(Tableau17[[#This Row],[LDVD]]/Tableau17[[#This Row],[Total général]],"")</f>
        <v>0.13793103448275862</v>
      </c>
      <c r="IP235" s="26">
        <f>IFERROR(Tableau17[[#This Row],[LDVG]]/Tableau17[[#This Row],[Total général]],"")</f>
        <v>4.0229885057471264E-2</v>
      </c>
      <c r="IQ235" s="26">
        <f>IFERROR(Tableau17[[#This Row],[LEXD]]/Tableau17[[#This Row],[Total général]],"")</f>
        <v>0</v>
      </c>
      <c r="IR235" s="26">
        <f>IFERROR(Tableau17[[#This Row],[LEXG]]/Tableau17[[#This Row],[Total général]],"")</f>
        <v>1.1494252873563218E-2</v>
      </c>
      <c r="IS235" s="26">
        <f>IFERROR(Tableau17[[#This Row],[LLR]]/Tableau17[[#This Row],[Total général]],"")</f>
        <v>0.18390804597701149</v>
      </c>
      <c r="IT235" s="26">
        <f>IFERROR(Tableau17[[#This Row],[LREM]]/Tableau17[[#This Row],[Total général]],"")</f>
        <v>8.6206896551724144E-2</v>
      </c>
      <c r="IU235" s="26">
        <f>IFERROR(Tableau17[[#This Row],[LRN]]/Tableau17[[#This Row],[Total général]],"")</f>
        <v>0.2471264367816092</v>
      </c>
      <c r="IV235" s="26">
        <f>IFERROR(Tableau17[[#This Row],[LUG]]/Tableau17[[#This Row],[Total général]],"")</f>
        <v>0.25287356321839083</v>
      </c>
      <c r="IW235" s="26">
        <f>IFERROR(Tableau17[[#This Row],[LVEC]]/Tableau17[[#This Row],[Total général]],"")</f>
        <v>4.0229885057471264E-2</v>
      </c>
      <c r="IX235" s="26">
        <f>IFERROR(Tableau17[[#This Row],[2008-T1-LCMD]]/Tableau17[[#This Row],[2008-T1-TOTAL]],"")</f>
        <v>2.4169184290030211E-2</v>
      </c>
      <c r="IY235" s="26">
        <f>IFERROR(Tableau17[[#This Row],[2008-T1-LDVD]]/Tableau17[[#This Row],[2008-T1-TOTAL]],"")</f>
        <v>1.812688821752266E-2</v>
      </c>
      <c r="IZ235" s="26">
        <f>IFERROR(Tableau17[[#This Row],[2008-T1-LEXD]]/Tableau17[[#This Row],[2008-T1-TOTAL]],"")</f>
        <v>0</v>
      </c>
      <c r="JA235" s="26">
        <f>IFERROR(Tableau17[[#This Row],[2008-T1-LEXG]]/Tableau17[[#This Row],[2008-T1-TOTAL]],"")</f>
        <v>3.3232628398791542E-2</v>
      </c>
      <c r="JB235" s="26">
        <f>IFERROR(Tableau17[[#This Row],[2008-T1-LFN]]/Tableau17[[#This Row],[2008-T1-TOTAL]],"")</f>
        <v>7.2507552870090641E-2</v>
      </c>
      <c r="JC235" s="26">
        <f>IFERROR(Tableau17[[#This Row],[2008-T1-LMAJ]]/Tableau17[[#This Row],[2008-T1-TOTAL]],"")</f>
        <v>0.46223564954682778</v>
      </c>
      <c r="JD235" s="26">
        <f>IFERROR(Tableau17[[#This Row],[2008-T1-LUG]]/Tableau17[[#This Row],[2008-T1-TOTAL]],"")</f>
        <v>0.38972809667673713</v>
      </c>
      <c r="JE235" s="26">
        <f>IFERROR(Tableau17[[#This Row],[2008-T2-LFN]]/Tableau17[[#This Row],[2008-T2-TOTAL]],"")</f>
        <v>3.2786885245901641E-2</v>
      </c>
      <c r="JF235" s="26">
        <f>IFERROR(Tableau17[[#This Row],[2008-T2-LGC]]/Tableau17[[#This Row],[2008-T2-TOTAL]],"")</f>
        <v>0</v>
      </c>
      <c r="JG235" s="26">
        <f>IFERROR(Tableau17[[#This Row],[2008-T2-LMAJ]]/Tableau17[[#This Row],[2008-T2-TOTAL]],"")</f>
        <v>0.54371584699453557</v>
      </c>
      <c r="JH235" s="26">
        <f>IFERROR(Tableau17[[#This Row],[2008-T2-LUG]]/Tableau17[[#This Row],[2008-T2-TOTAL]],"")</f>
        <v>0.42349726775956287</v>
      </c>
      <c r="JI235" s="26">
        <f>IFERROR(Tableau17[[#This Row],[2014-T1-LDIV]]/Tableau17[[#This Row],[2014-T1-TOTAL]],"")</f>
        <v>0</v>
      </c>
      <c r="JJ235" s="26">
        <f>IFERROR(Tableau17[[#This Row],[2014-T1-LDVD]]/Tableau17[[#This Row],[2014-T1-TOTAL]],"")</f>
        <v>0</v>
      </c>
      <c r="JK235" s="26">
        <f>IFERROR(Tableau17[[#This Row],[2014-T1-LDVG]]/Tableau17[[#This Row],[2014-T1-TOTAL]],"")</f>
        <v>6.0070671378091869E-2</v>
      </c>
      <c r="JL235" s="26">
        <f>IFERROR(Tableau17[[#This Row],[2014-T1-LEXG]]/Tableau17[[#This Row],[2014-T1-TOTAL]],"")</f>
        <v>7.0671378091872791E-3</v>
      </c>
      <c r="JM235" s="26">
        <f>IFERROR(Tableau17[[#This Row],[2014-T1-LFG]]/Tableau17[[#This Row],[2014-T1-TOTAL]],"")</f>
        <v>8.4805653710247356E-2</v>
      </c>
      <c r="JN235" s="26">
        <f>IFERROR(Tableau17[[#This Row],[2014-T1-LFN]]/Tableau17[[#This Row],[2014-T1-TOTAL]],"")</f>
        <v>0.24028268551236748</v>
      </c>
      <c r="JO235" s="26">
        <f>IFERROR(Tableau17[[#This Row],[2014-T1-LUD]]/Tableau17[[#This Row],[2014-T1-TOTAL]],"")</f>
        <v>0.41696113074204949</v>
      </c>
      <c r="JP235" s="26">
        <f>IFERROR(Tableau17[[#This Row],[2014-T1-LUG]]/Tableau17[[#This Row],[2014-T1-TOTAL]],"")</f>
        <v>0.19081272084805653</v>
      </c>
      <c r="JQ235" s="26">
        <f>IFERROR(Tableau17[[#This Row],[2014-T2-LFN]]/Tableau17[[#This Row],[2014-T2-TOTAL]],"")</f>
        <v>0.25391849529780564</v>
      </c>
      <c r="JR235" s="26">
        <f>IFERROR(Tableau17[[#This Row],[2014-T2-LUD]]/Tableau17[[#This Row],[2014-T2-TOTAL]],"")</f>
        <v>0.47648902821316613</v>
      </c>
      <c r="JS235" s="26">
        <f>IFERROR(Tableau17[[#This Row],[2014-T2-LUG]]/Tableau17[[#This Row],[2014-T2-TOTAL]],"")</f>
        <v>0.26959247648902823</v>
      </c>
      <c r="JT235" s="26">
        <f>IFERROR(Tableau17[[#This Row],[2015-T1-BC-DIV]]/Tableau17[[#This Row],[2015-T1-TOTAL]],"")</f>
        <v>0</v>
      </c>
      <c r="JU235" s="26">
        <f>IFERROR(Tableau17[[#This Row],[2015-T1-BC-DLF]]/Tableau17[[#This Row],[2015-T1-TOTAL]],"")</f>
        <v>0</v>
      </c>
      <c r="JV235" s="26">
        <f>IFERROR(Tableau17[[#This Row],[2015-T1-BC-DVD]]/Tableau17[[#This Row],[2015-T1-TOTAL]],"")</f>
        <v>0</v>
      </c>
      <c r="JW235" s="26">
        <f>IFERROR(Tableau17[[#This Row],[2015-T1-BC-DVG]]/Tableau17[[#This Row],[2015-T1-TOTAL]],"")</f>
        <v>2.8000000000000001E-2</v>
      </c>
      <c r="JX235" s="26">
        <f>IFERROR(Tableau17[[#This Row],[2015-T1-BC-FG]]/Tableau17[[#This Row],[2015-T1-TOTAL]],"")</f>
        <v>8.4000000000000005E-2</v>
      </c>
      <c r="JY235" s="26">
        <f>IFERROR(Tableau17[[#This Row],[2015-T1-BC-FN]]/Tableau17[[#This Row],[2015-T1-TOTAL]],"")</f>
        <v>0.35199999999999998</v>
      </c>
      <c r="JZ235" s="26">
        <f>IFERROR(Tableau17[[#This Row],[2015-T1-BC-MDM]]/Tableau17[[#This Row],[2015-T1-TOTAL]],"")</f>
        <v>0</v>
      </c>
      <c r="KA235" s="26">
        <f>IFERROR(Tableau17[[#This Row],[2015-T1-BC-RDG]]/Tableau17[[#This Row],[2015-T1-TOTAL]],"")</f>
        <v>0</v>
      </c>
      <c r="KB235" s="26">
        <f>IFERROR(Tableau17[[#This Row],[2015-T1-BC-SOC]]/Tableau17[[#This Row],[2015-T1-TOTAL]],"")</f>
        <v>0</v>
      </c>
      <c r="KC235" s="26">
        <f>IFERROR(Tableau17[[#This Row],[2015-T1-BC-UD]]/Tableau17[[#This Row],[2015-T1-TOTAL]],"")</f>
        <v>0.308</v>
      </c>
      <c r="KD235" s="26">
        <f>IFERROR(Tableau17[[#This Row],[2015-T1-BC-UG]]/Tableau17[[#This Row],[2015-T1-TOTAL]],"")</f>
        <v>0.22800000000000001</v>
      </c>
      <c r="KE235" s="26">
        <f>IFERROR(Tableau17[[#This Row],[2015-T1-BC-VEC]]/Tableau17[[#This Row],[2015-T1-TOTAL]],"")</f>
        <v>0</v>
      </c>
      <c r="KF235" s="26">
        <f>IFERROR(Tableau17[[#This Row],[2015-T2-BC-DVG]]/Tableau17[[#This Row],[2015-T2-TOTAL]],"")</f>
        <v>0</v>
      </c>
      <c r="KG235" s="26">
        <f>IFERROR(Tableau17[[#This Row],[2015-T2-BC-FN]]/Tableau17[[#This Row],[2015-T2-TOTAL]],"")</f>
        <v>0.51072961373390557</v>
      </c>
      <c r="KH235" s="26">
        <f>IFERROR(Tableau17[[#This Row],[2015-T2-BC-SOC]]/Tableau17[[#This Row],[2015-T2-TOTAL]],"")</f>
        <v>0</v>
      </c>
      <c r="KI235" s="26">
        <f>IFERROR(Tableau17[[#This Row],[2015-T2-BC-UD]]/Tableau17[[#This Row],[2015-T2-TOTAL]],"")</f>
        <v>0</v>
      </c>
      <c r="KJ235" s="26">
        <f>IFERROR(Tableau17[[#This Row],[2015-T2-BC-UG]]/Tableau17[[#This Row],[2015-T2-TOTAL]],"")</f>
        <v>0.48927038626609443</v>
      </c>
      <c r="KK235" s="26">
        <f>IFERROR(Tableau17[[#This Row],[2017 (L)-T1-COM]]/Tableau17[[#This Row],[2017 (L)-T1-TOTAL]],"")</f>
        <v>0</v>
      </c>
      <c r="KL235" s="26">
        <f>IFERROR(Tableau17[[#This Row],[2017 (L)-T1-DIV]]/Tableau17[[#This Row],[2017 (L)-T1-TOTAL]],"")</f>
        <v>0</v>
      </c>
      <c r="KM235" s="26">
        <f>IFERROR(Tableau17[[#This Row],[2017 (L)-T1-DLF]]/Tableau17[[#This Row],[2017 (L)-T1-TOTAL]],"")</f>
        <v>4.1666666666666666E-3</v>
      </c>
      <c r="KN235" s="26">
        <f>IFERROR(Tableau17[[#This Row],[2017 (L)-T1-DVD]]/Tableau17[[#This Row],[2017 (L)-T1-TOTAL]],"")</f>
        <v>0</v>
      </c>
      <c r="KO235" s="26">
        <f>IFERROR(Tableau17[[#This Row],[2017 (L)-T1-DVG]]/Tableau17[[#This Row],[2017 (L)-T1-TOTAL]],"")</f>
        <v>4.1666666666666666E-3</v>
      </c>
      <c r="KP235" s="26">
        <f>IFERROR(Tableau17[[#This Row],[2017 (L)-T1-ECO]]/Tableau17[[#This Row],[2017 (L)-T1-TOTAL]],"")</f>
        <v>0.05</v>
      </c>
      <c r="KQ235" s="26">
        <f>IFERROR(Tableau17[[#This Row],[2017 (L)-T1-EXD]]/Tableau17[[#This Row],[2017 (L)-T1-TOTAL]],"")</f>
        <v>1.6666666666666666E-2</v>
      </c>
      <c r="KR235" s="26">
        <f>IFERROR(Tableau17[[#This Row],[2017 (L)-T1-EXG]]/Tableau17[[#This Row],[2017 (L)-T1-TOTAL]],"")</f>
        <v>1.2500000000000001E-2</v>
      </c>
      <c r="KS235" s="26">
        <f>IFERROR(Tableau17[[#This Row],[2017 (L)-T1-FI]]/Tableau17[[#This Row],[2017 (L)-T1-TOTAL]],"")</f>
        <v>0.14166666666666666</v>
      </c>
      <c r="KT235" s="26">
        <f>IFERROR(Tableau17[[#This Row],[2017 (L)-T1-FN]]/Tableau17[[#This Row],[2017 (L)-T1-TOTAL]],"")</f>
        <v>0.2</v>
      </c>
      <c r="KU235" s="26">
        <f>IFERROR(Tableau17[[#This Row],[2017 (L)-T1-LR]]/Tableau17[[#This Row],[2017 (L)-T1-TOTAL]],"")</f>
        <v>0.21249999999999999</v>
      </c>
      <c r="KV235" s="26">
        <f>IFERROR(Tableau17[[#This Row],[2017 (L)-T1-MDM]]/Tableau17[[#This Row],[2017 (L)-T1-TOTAL]],"")</f>
        <v>0</v>
      </c>
      <c r="KW235" s="26">
        <f>IFERROR(Tableau17[[#This Row],[2017 (L)-T1-RDG]]/Tableau17[[#This Row],[2017 (L)-T1-TOTAL]],"")</f>
        <v>0</v>
      </c>
      <c r="KX235" s="26">
        <f>IFERROR(Tableau17[[#This Row],[2017 (L)-T1-REG]]/Tableau17[[#This Row],[2017 (L)-T1-TOTAL]],"")</f>
        <v>1.2500000000000001E-2</v>
      </c>
      <c r="KY235" s="26">
        <f>IFERROR(Tableau17[[#This Row],[2017 (L)-T1-REM]]/Tableau17[[#This Row],[2017 (L)-T1-TOTAL]],"")</f>
        <v>0.31666666666666665</v>
      </c>
      <c r="KZ235" s="26">
        <f>IFERROR(Tableau17[[#This Row],[2017 (L)-T1-SOC]]/Tableau17[[#This Row],[2017 (L)-T1-TOTAL]],"")</f>
        <v>2.9166666666666667E-2</v>
      </c>
      <c r="LA235" s="26">
        <f>IFERROR(Tableau17[[#This Row],[2017 (L)-T1-UDI]]/Tableau17[[#This Row],[2017 (L)-T1-TOTAL]],"")</f>
        <v>0</v>
      </c>
      <c r="LB235" s="26">
        <f>IFERROR(Tableau17[[#This Row],[2017 (L)-T2-FI]]/Tableau17[[#This Row],[2017 (L)-T2-TOTAL]],"")</f>
        <v>0</v>
      </c>
      <c r="LC235" s="26">
        <f>IFERROR(Tableau17[[#This Row],[2017 (L)-T2-FN]]/Tableau17[[#This Row],[2017 (L)-T2-TOTAL]],"")</f>
        <v>0.38693467336683418</v>
      </c>
      <c r="LD235" s="26">
        <f>IFERROR(Tableau17[[#This Row],[2017 (L)-T2-LR]]/Tableau17[[#This Row],[2017 (L)-T2-TOTAL]],"")</f>
        <v>0</v>
      </c>
      <c r="LE235" s="26">
        <f>IFERROR(Tableau17[[#This Row],[2017 (L)-T2-MDM]]/Tableau17[[#This Row],[2017 (L)-T2-TOTAL]],"")</f>
        <v>0</v>
      </c>
      <c r="LF235" s="26">
        <f>IFERROR(Tableau17[[#This Row],[2017 (L)-T2-REM]]/Tableau17[[#This Row],[2017 (L)-T2-TOTAL]],"")</f>
        <v>0.61306532663316582</v>
      </c>
      <c r="LG235" s="26">
        <f>IFERROR(Tableau17[[#This Row],[2017-T1-ARTHAUD Nathalie]]/Tableau17[[#This Row],[2017-T1-TOTAL]],"")</f>
        <v>5.0251256281407036E-3</v>
      </c>
      <c r="LH235" s="26">
        <f>IFERROR(Tableau17[[#This Row],[2017-T1-ASSELINEAU Fran]]/Tableau17[[#This Row],[2017-T1-TOTAL]],"")</f>
        <v>5.0251256281407036E-3</v>
      </c>
      <c r="LI235" s="26">
        <f>IFERROR(Tableau17[[#This Row],[2017-T1-CHEMINADE Jacques]]/Tableau17[[#This Row],[2017-T1-TOTAL]],"")</f>
        <v>0</v>
      </c>
      <c r="LJ235" s="26">
        <f>IFERROR(Tableau17[[#This Row],[2017-T1-DUPONT-AIGNAN Nicolas]]/Tableau17[[#This Row],[2017-T1-TOTAL]],"")</f>
        <v>4.0201005025125629E-2</v>
      </c>
      <c r="LK235" s="26">
        <f>IFERROR(Tableau17[[#This Row],[2017-T1-FILLON Fran]]/Tableau17[[#This Row],[2017-T1-TOTAL]],"")</f>
        <v>0.24371859296482412</v>
      </c>
      <c r="LL235" s="26">
        <f>IFERROR(Tableau17[[#This Row],[2017-T1-HAMON Beno]]/Tableau17[[#This Row],[2017-T1-TOTAL]],"")</f>
        <v>4.7738693467336682E-2</v>
      </c>
      <c r="LM235" s="26">
        <f>IFERROR(Tableau17[[#This Row],[2017-T1-LASSALLE Jean]]/Tableau17[[#This Row],[2017-T1-TOTAL]],"")</f>
        <v>1.2562814070351759E-2</v>
      </c>
      <c r="LN235" s="26">
        <f>IFERROR(Tableau17[[#This Row],[2017-T1-LE PEN Marine]]/Tableau17[[#This Row],[2017-T1-TOTAL]],"")</f>
        <v>0.24371859296482412</v>
      </c>
      <c r="LO235" s="26">
        <f>IFERROR(Tableau17[[#This Row],[2017-T1-M Jean-Luc]]/Tableau17[[#This Row],[2017-T1-TOTAL]],"")</f>
        <v>0.19597989949748743</v>
      </c>
      <c r="LP235" s="26">
        <f>IFERROR(Tableau17[[#This Row],[2017-T1-MACRON Emmanuel]]/Tableau17[[#This Row],[2017-T1-TOTAL]],"")</f>
        <v>0.20100502512562815</v>
      </c>
      <c r="LQ235" s="26">
        <f>IFERROR(Tableau17[[#This Row],[2017-T1-POUTOU Philippe]]/Tableau17[[#This Row],[2017-T1-TOTAL]],"")</f>
        <v>5.0251256281407036E-3</v>
      </c>
      <c r="LR235" s="26">
        <f>IFERROR(Tableau17[[#This Row],[2017-T2-LE PEN Marine]]/Tableau17[[#This Row],[2017-T2-TOTAL]],"")</f>
        <v>0.37536656891495601</v>
      </c>
      <c r="LS235" s="26">
        <f>IFERROR(Tableau17[[#This Row],[2017-T2-MACRON Emmanuel]]/Tableau17[[#This Row],[2017-T2-TOTAL]],"")</f>
        <v>0.62463343108504399</v>
      </c>
      <c r="LT235" s="26">
        <f>IFERROR(Tableau17[[#This Row],[2019-T1-ALEXANDRE Audric]]/Tableau17[[#This Row],[2019-T1-TOTAL]],"")</f>
        <v>0</v>
      </c>
      <c r="LU235" s="26">
        <f>IFERROR(Tableau17[[#This Row],[2019-T1-ARTHAUD Nathalie]]/Tableau17[[#This Row],[2019-T1-TOTAL]],"")</f>
        <v>4.0983606557377051E-3</v>
      </c>
      <c r="LV235" s="26">
        <f>IFERROR(Tableau17[[#This Row],[2019-T1-ASSELINEAU François]]/Tableau17[[#This Row],[2019-T1-TOTAL]],"")</f>
        <v>0</v>
      </c>
      <c r="LW235" s="26">
        <f>IFERROR(Tableau17[[#This Row],[2019-T1-AUBRY Manon]]/Tableau17[[#This Row],[2019-T1-TOTAL]],"")</f>
        <v>5.737704918032787E-2</v>
      </c>
      <c r="LX235" s="26">
        <f>IFERROR(Tableau17[[#This Row],[2019-T1-AZERGUI Nagib]]/Tableau17[[#This Row],[2019-T1-TOTAL]],"")</f>
        <v>0</v>
      </c>
      <c r="LY235" s="26">
        <f>IFERROR(Tableau17[[#This Row],[2019-T1-BARDELLA Jordan]]/Tableau17[[#This Row],[2019-T1-TOTAL]],"")</f>
        <v>0.28688524590163933</v>
      </c>
      <c r="LZ235" s="26">
        <f>IFERROR(Tableau17[[#This Row],[2019-T1-BELLAMY François-Xavier]]/Tableau17[[#This Row],[2019-T1-TOTAL]],"")</f>
        <v>0.11065573770491803</v>
      </c>
      <c r="MA235" s="26">
        <f>IFERROR(Tableau17[[#This Row],[2019-T1-BIDOU Olivier]]/Tableau17[[#This Row],[2019-T1-TOTAL]],"")</f>
        <v>8.1967213114754103E-3</v>
      </c>
      <c r="MB235" s="26">
        <f>IFERROR(Tableau17[[#This Row],[2019-T1-BOURG Dominique]]/Tableau17[[#This Row],[2019-T1-TOTAL]],"")</f>
        <v>1.2295081967213115E-2</v>
      </c>
      <c r="MC235" s="26">
        <f>IFERROR(Tableau17[[#This Row],[2019-T1-BROSSAT Ian]]/Tableau17[[#This Row],[2019-T1-TOTAL]],"")</f>
        <v>2.8688524590163935E-2</v>
      </c>
      <c r="MD235" s="26">
        <f>IFERROR(Tableau17[[#This Row],[2019-T1-CAILLAUD Sophie]]/Tableau17[[#This Row],[2019-T1-TOTAL]],"")</f>
        <v>0</v>
      </c>
      <c r="ME235" s="26">
        <f>IFERROR(Tableau17[[#This Row],[2019-T1-CAMUS Renaud]]/Tableau17[[#This Row],[2019-T1-TOTAL]],"")</f>
        <v>0</v>
      </c>
      <c r="MF235" s="26">
        <f>IFERROR(Tableau17[[#This Row],[2019-T1-CHALENÇON Christophe]]/Tableau17[[#This Row],[2019-T1-TOTAL]],"")</f>
        <v>0</v>
      </c>
      <c r="MG235" s="26">
        <f>IFERROR(Tableau17[[#This Row],[2019-T1-CORBET Cathy Denise Ginette]]/Tableau17[[#This Row],[2019-T1-TOTAL]],"")</f>
        <v>0</v>
      </c>
      <c r="MH235" s="26">
        <f>IFERROR(Tableau17[[#This Row],[2019-T1-DE PREVOISIN Robert]]/Tableau17[[#This Row],[2019-T1-TOTAL]],"")</f>
        <v>0</v>
      </c>
      <c r="MI235" s="26">
        <f>IFERROR(Tableau17[[#This Row],[2019-T1-DELFEL Thérèse]]/Tableau17[[#This Row],[2019-T1-TOTAL]],"")</f>
        <v>0</v>
      </c>
      <c r="MJ235" s="26">
        <f>IFERROR(Tableau17[[#This Row],[2019-T1-DIEUMEGARD Pierre]]/Tableau17[[#This Row],[2019-T1-TOTAL]],"")</f>
        <v>4.0983606557377051E-3</v>
      </c>
      <c r="MK235" s="26">
        <f>IFERROR(Tableau17[[#This Row],[2019-T1-DUPONT-AIGNAN Nicolas]]/Tableau17[[#This Row],[2019-T1-TOTAL]],"")</f>
        <v>1.2295081967213115E-2</v>
      </c>
      <c r="ML235" s="26">
        <f>IFERROR(Tableau17[[#This Row],[2019-T1-GERNIGON Yves]]/Tableau17[[#This Row],[2019-T1-TOTAL]],"")</f>
        <v>0</v>
      </c>
      <c r="MM235" s="26">
        <f>IFERROR(Tableau17[[#This Row],[2019-T1-GLUCKSMANN Raphaël]]/Tableau17[[#This Row],[2019-T1-TOTAL]],"")</f>
        <v>3.6885245901639344E-2</v>
      </c>
      <c r="MN235" s="26">
        <f>IFERROR(Tableau17[[#This Row],[2019-T1-HAMON Benoît]]/Tableau17[[#This Row],[2019-T1-TOTAL]],"")</f>
        <v>3.2786885245901641E-2</v>
      </c>
      <c r="MO235" s="26">
        <f>IFERROR(Tableau17[[#This Row],[2019-T1-HELGEN Gilles]]/Tableau17[[#This Row],[2019-T1-TOTAL]],"")</f>
        <v>0</v>
      </c>
      <c r="MP235" s="26">
        <f>IFERROR(Tableau17[[#This Row],[2019-T1-JADOT Yannick]]/Tableau17[[#This Row],[2019-T1-TOTAL]],"")</f>
        <v>0.15573770491803279</v>
      </c>
      <c r="MQ235" s="26">
        <f>IFERROR(Tableau17[[#This Row],[2019-T1-LAGARDE Jean-Christophe]]/Tableau17[[#This Row],[2019-T1-TOTAL]],"")</f>
        <v>8.1967213114754103E-3</v>
      </c>
      <c r="MR235" s="26">
        <f>IFERROR(Tableau17[[#This Row],[2019-T1-LALANNE Francis]]/Tableau17[[#This Row],[2019-T1-TOTAL]],"")</f>
        <v>4.0983606557377051E-3</v>
      </c>
      <c r="MS235" s="26">
        <f>IFERROR(Tableau17[[#This Row],[2019-T1-LOISEAU Nathalie]]/Tableau17[[#This Row],[2019-T1-TOTAL]],"")</f>
        <v>0.23770491803278687</v>
      </c>
      <c r="MT235" s="26">
        <f>IFERROR(Tableau17[[#This Row],[2019-T1-MARIE Florie]]/Tableau17[[#This Row],[2019-T1-TOTAL]],"")</f>
        <v>0</v>
      </c>
      <c r="MU235" s="26">
        <f>IFERROR(Tableau17[[#This Row],[2008-T1-MACROEXTRDROITE]]/Tableau17[[#This Row],[2008-T1-MACROTOTALE]],"")</f>
        <v>7.2507552870090641E-2</v>
      </c>
      <c r="MV235" s="26">
        <f>IFERROR(Tableau17[[#This Row],[2008-T1-MACRODROITE]]/Tableau17[[#This Row],[2008-T1-MACROTOTALE]],"")</f>
        <v>0.50453172205438068</v>
      </c>
      <c r="MW235" s="26">
        <f>IFERROR(Tableau17[[#This Row],[2008-T1-MACROCENTRE]]/Tableau17[[#This Row],[2008-T1-MACROTOTALE]],"")</f>
        <v>0</v>
      </c>
      <c r="MX235" s="26">
        <f>IFERROR(Tableau17[[#This Row],[2008-T1-MACROGAUCHE]]/Tableau17[[#This Row],[2008-T1-MACROTOTALE]],"")</f>
        <v>0.42296072507552868</v>
      </c>
      <c r="MY235" s="26">
        <f>IFERROR(Tableau17[[#This Row],[2008-T1-MACROAUTRE]]/Tableau17[[#This Row],[2008-T1-MACROTOTALE]],"")</f>
        <v>0</v>
      </c>
      <c r="MZ235" s="26">
        <f>IFERROR(Tableau17[[#This Row],[2008-T2-MACROEXTRDROITE]]/Tableau17[[#This Row],[2008-T2-MACROTOTALE]],"")</f>
        <v>3.2786885245901641E-2</v>
      </c>
      <c r="NA235" s="26">
        <f>IFERROR(Tableau17[[#This Row],[2008-T2-MACRODROITE]]/Tableau17[[#This Row],[2008-T2-MACROTOTALE]],"")</f>
        <v>0.54371584699453557</v>
      </c>
      <c r="NB235" s="26">
        <f>IFERROR(Tableau17[[#This Row],[2008-T2-MACROCENTRE]]/Tableau17[[#This Row],[2008-T2-MACROTOTALE]],"")</f>
        <v>0</v>
      </c>
      <c r="NC235" s="26">
        <f>IFERROR(Tableau17[[#This Row],[2008-T2-MACROGAUCHE]]/Tableau17[[#This Row],[2008-T2-MACROTOTALE]],"")</f>
        <v>0.42349726775956287</v>
      </c>
      <c r="ND235" s="26">
        <f>IFERROR(Tableau17[[#This Row],[2008-T2-MACROAUTRE]]/Tableau17[[#This Row],[2008-T2-MACROTOTALE]],"")</f>
        <v>0</v>
      </c>
      <c r="NE235" s="26">
        <f>IFERROR(Tableau17[[#This Row],[2014-T1-MACROEXTRDROITE]]/Tableau17[[#This Row],[2014-T1-MACROTOTALE]],"")</f>
        <v>0.24028268551236748</v>
      </c>
      <c r="NF235" s="26">
        <f>IFERROR(Tableau17[[#This Row],[2014-T1-MACRODROITE]]/Tableau17[[#This Row],[2014-T1-MACROTOTALE]],"")</f>
        <v>0.41696113074204949</v>
      </c>
      <c r="NG235" s="26">
        <f>IFERROR(Tableau17[[#This Row],[2014-T1-MACROCENTRE]]/Tableau17[[#This Row],[2014-T1-MACROTOTALE]],"")</f>
        <v>0</v>
      </c>
      <c r="NH235" s="26">
        <f>IFERROR(Tableau17[[#This Row],[2014-T1-MACROGAUCHE]]/Tableau17[[#This Row],[2014-T1-MACROTOTALE]],"")</f>
        <v>0.34275618374558303</v>
      </c>
      <c r="NI235" s="26">
        <f>IFERROR(Tableau17[[#This Row],[2014-T1-MACROAUTRE]]/Tableau17[[#This Row],[2014-T1-MACROTOTALE]],"")</f>
        <v>0</v>
      </c>
      <c r="NJ235" s="26">
        <f>IFERROR(Tableau17[[#This Row],[2014-T2-MACROEXTRDROITE]]/Tableau17[[#This Row],[2014-T2-MACROTOTALE]],"")</f>
        <v>0.25391849529780564</v>
      </c>
      <c r="NK235" s="26">
        <f>IFERROR(Tableau17[[#This Row],[2014-T2-MACRODROITE]]/Tableau17[[#This Row],[2014-T2-MACROTOTALE]],"")</f>
        <v>0.47648902821316613</v>
      </c>
      <c r="NL235" s="26">
        <f>IFERROR(Tableau17[[#This Row],[2014-T2-MACROCENTRE]]/Tableau17[[#This Row],[2014-T2-MACROTOTALE]],"")</f>
        <v>0</v>
      </c>
      <c r="NM235" s="26">
        <f>IFERROR(Tableau17[[#This Row],[2014-T2-MACROGAUCHE]]/Tableau17[[#This Row],[2014-T2-MACROTOTALE]],"")</f>
        <v>0.26959247648902823</v>
      </c>
      <c r="NN235" s="26">
        <f>IFERROR(Tableau17[[#This Row],[2014-T2-MACROAUTRE]]/Tableau17[[#This Row],[2014-T2-MACROTOTALE]],"")</f>
        <v>0</v>
      </c>
      <c r="NO235" s="26">
        <f>IFERROR( Tableau17[[#This Row],[2015-T1-MACROEXTRDROITE]]/Tableau17[[#This Row],[2015-T1-MACROTOTALE]],"")</f>
        <v>0.35199999999999998</v>
      </c>
      <c r="NP235" s="26">
        <f>IFERROR(Tableau17[[#This Row],[2015-T1-MACRODROITE]]/Tableau17[[#This Row],[2015-T1-MACROTOTALE]],"")</f>
        <v>0.308</v>
      </c>
      <c r="NQ235" s="26">
        <f>IFERROR(Tableau17[[#This Row],[2015-T1-MACROCENTRE]]/Tableau17[[#This Row],[2015-T1-MACROTOTALE]],"")</f>
        <v>0</v>
      </c>
      <c r="NR235" s="26">
        <f>IFERROR(Tableau17[[#This Row],[2015-T1-MACROGAUCHE]]/Tableau17[[#This Row],[2015-T1-MACROTOTALE]],"")</f>
        <v>0.34</v>
      </c>
      <c r="NS235" s="26">
        <f>IFERROR(Tableau17[[#This Row],[2015-T1-MACROAUTRE]]/Tableau17[[#This Row],[2015-T1-MACROTOTALE]],"")</f>
        <v>0</v>
      </c>
      <c r="NT235" s="26">
        <f>IFERROR(Tableau17[[#This Row],[2015-T2-MACROEXTRDROITE]]/Tableau17[[#This Row],[2015-T2-MACROTOTALE]],"")</f>
        <v>0.51072961373390557</v>
      </c>
      <c r="NU235" s="26">
        <f>IFERROR(Tableau17[[#This Row],[2015-T2-MACRODROITE]]/Tableau17[[#This Row],[2015-T2-MACROTOTALE]],"")</f>
        <v>0</v>
      </c>
      <c r="NV235" s="26">
        <f>IFERROR(Tableau17[[#This Row],[2015-T2-MACROCENTRE]]/Tableau17[[#This Row],[2015-T2-MACROTOTALE]],"")</f>
        <v>0</v>
      </c>
      <c r="NW235" s="26">
        <f>IFERROR(Tableau17[[#This Row],[2015-T2-MACROGAUCHE]]/Tableau17[[#This Row],[2015-T2-MACROTOTALE]],"")</f>
        <v>0.48927038626609443</v>
      </c>
      <c r="NX235" s="26">
        <f>IFERROR(Tableau17[[#This Row],[2015-T2-MACROAUTRE]]/Tableau17[[#This Row],[2015-T2-MACROTOTALE]],"")</f>
        <v>0</v>
      </c>
      <c r="NY235" s="26">
        <f>IFERROR(Tableau17[[#This Row],[2017-T1-MACROEXTRDROITE]]/Tableau17[[#This Row],[2017-T1-MACROTOTALE]],"")</f>
        <v>0.28894472361809043</v>
      </c>
      <c r="NZ235" s="26">
        <f>IFERROR(Tableau17[[#This Row],[2017-T1-MACRODROITE]]/Tableau17[[#This Row],[2017-T1-MACROTOTALE]],"")</f>
        <v>0.24371859296482412</v>
      </c>
      <c r="OA235" s="26">
        <f>IFERROR(Tableau17[[#This Row],[2017-T1-MACROCENTRE]]/Tableau17[[#This Row],[2017-T1-MACROTOTALE]],"")</f>
        <v>0.20100502512562815</v>
      </c>
      <c r="OB235" s="26">
        <f>IFERROR(Tableau17[[#This Row],[2017-T1-MACROGAUCHE]]/Tableau17[[#This Row],[2017-T1-MACROTOTALE]],"")</f>
        <v>0.25376884422110552</v>
      </c>
      <c r="OC235" s="26">
        <f>IFERROR(Tableau17[[#This Row],[2017-T1-MACROAUTRE]]/Tableau17[[#This Row],[2017-T1-MACROTOTALE]],"")</f>
        <v>1.2562814070351759E-2</v>
      </c>
      <c r="OD235" s="26">
        <f>IFERROR(Tableau17[[#This Row],[2017-T2-MACROEXTRDROITE]]/Tableau17[[#This Row],[2017-T2-MACROTOTALE]],"")</f>
        <v>0.37536656891495601</v>
      </c>
      <c r="OE235" s="26">
        <f>IFERROR(Tableau17[[#This Row],[2017-T2-MACRODROITE]]/Tableau17[[#This Row],[2017-T2-MACROTOTALE]],"")</f>
        <v>0</v>
      </c>
      <c r="OF235" s="26">
        <f>IFERROR(Tableau17[[#This Row],[2017-T2-MACROCENTRE]]/Tableau17[[#This Row],[2017-T2-MACROTOTALE]],"")</f>
        <v>0.62463343108504399</v>
      </c>
      <c r="OG235" s="26">
        <f>IFERROR(Tableau17[[#This Row],[2017-T2-MACROGAUCHE]]/Tableau17[[#This Row],[2017-T2-MACROTOTALE]],"")</f>
        <v>0</v>
      </c>
      <c r="OH235" s="26">
        <f>IFERROR(Tableau17[[#This Row],[2017-T2-MACROAUTRE]]/Tableau17[[#This Row],[2017-T2-MACROTOTALE]],"")</f>
        <v>0</v>
      </c>
      <c r="OI235" s="26">
        <f>IFERROR(Tableau17[[#This Row],[2019-T1-MACROEXTRDROITE]]/Tableau17[[#This Row],[2019-T1-MACROTOTALE]],"")</f>
        <v>0.29959514170040485</v>
      </c>
      <c r="OJ235" s="26">
        <f>IFERROR(Tableau17[[#This Row],[2019-T1-MACRODROITE]]/Tableau17[[#This Row],[2019-T1-MACROTOTALE]],"")</f>
        <v>0.11740890688259109</v>
      </c>
      <c r="OK235" s="26">
        <f>IFERROR(Tableau17[[#This Row],[2019-T1-MACROCENTRE]]/Tableau17[[#This Row],[2019-T1-MACROTOTALE]],"")</f>
        <v>0.23481781376518218</v>
      </c>
      <c r="OL235" s="26">
        <f>IFERROR(Tableau17[[#This Row],[2019-T1-MACROGAUCHE]]/Tableau17[[#This Row],[2019-T1-MACROTOTALE]],"")</f>
        <v>0.31174089068825911</v>
      </c>
      <c r="OM235" s="26">
        <f>IFERROR(Tableau17[[#This Row],[2019-T1-MACROAUTRE]]/Tableau17[[#This Row],[2019-T1-MACROTOTALE]],"")</f>
        <v>3.643724696356275E-2</v>
      </c>
      <c r="ON235" s="26">
        <f>IFERROR(Tableau17[[#This Row],[2020-T1-MACROEXTRDROITE]]/Tableau17[[#This Row],[2020-T1-MACROTOTALE]],"")</f>
        <v>0.2471264367816092</v>
      </c>
      <c r="OO235" s="26">
        <f>IFERROR(Tableau17[[#This Row],[2020-T1-MACRODROITE]]/Tableau17[[#This Row],[2020-T1-MACROTOTALE]],"")</f>
        <v>0.32183908045977011</v>
      </c>
      <c r="OP235" s="26">
        <f>IFERROR(Tableau17[[#This Row],[2020-T1-MACROCENTRE]]/Tableau17[[#This Row],[2020-T1-MACROTOTALE]],"")</f>
        <v>8.6206896551724144E-2</v>
      </c>
      <c r="OQ235" s="26">
        <f>IFERROR(Tableau17[[#This Row],[2020-T1-MACROGAUCHE]]/Tableau17[[#This Row],[2020-T1-MACROTOTALE]],"")</f>
        <v>0.34482758620689657</v>
      </c>
      <c r="OR235" s="26">
        <f>IFERROR(Tableau17[[#This Row],[2020-T1-MACROAUTRE]]/Tableau17[[#This Row],[2020-T1-MACROTOTALE]],"")</f>
        <v>0</v>
      </c>
      <c r="OS235" s="26">
        <f>IFERROR(Tableau17[[#This Row],[2017 (L)-T1-MACROEXTRDROITE]]/Tableau17[[#This Row],[2017 (L)-T1-MACROTOTALE]],"")</f>
        <v>0.22083333333333333</v>
      </c>
      <c r="OT235" s="26">
        <f>IFERROR(Tableau17[[#This Row],[2017 (L)-T1-MACRODROITE]]/Tableau17[[#This Row],[2017 (L)-T1-MACROTOTALE]],"")</f>
        <v>0.21249999999999999</v>
      </c>
      <c r="OU235" s="26">
        <f>IFERROR(Tableau17[[#This Row],[2017 (L)-T1-MACROCENTRE]]/Tableau17[[#This Row],[2017 (L)-T1-MACROTOTALE]],"")</f>
        <v>0.31666666666666665</v>
      </c>
      <c r="OV235" s="26">
        <f>IFERROR(Tableau17[[#This Row],[2017 (L)-T1-MACROGAUCHE]]/Tableau17[[#This Row],[2017 (L)-T1-MACROTOTALE]],"")</f>
        <v>0.23749999999999999</v>
      </c>
      <c r="OW235" s="26">
        <f>IFERROR(Tableau17[[#This Row],[2017 (L)-T1-MACROAUTRE]]/Tableau17[[#This Row],[2017 (L)-T1-MACROTOTALE]],"")</f>
        <v>1.2500000000000001E-2</v>
      </c>
      <c r="OX235" s="26">
        <f>IFERROR(Tableau17[[#This Row],[2017 (L)-T2-MACROEXTRDROITE]]/Tableau17[[#This Row],[2017 (L)-T2-MACROTOTALE]],"")</f>
        <v>0.38693467336683418</v>
      </c>
      <c r="OY235" s="26">
        <f>IFERROR(Tableau17[[#This Row],[2017 (L)-T2-MACRODROITE]]/Tableau17[[#This Row],[2017 (L)-T2-MACROTOTALE]],"")</f>
        <v>0</v>
      </c>
      <c r="OZ235" s="26">
        <f>IFERROR(Tableau17[[#This Row],[2017 (L)-T2-MACROCENTRE]]/Tableau17[[#This Row],[2017 (L)-T2-MACROTOTALE]],"")</f>
        <v>0.61306532663316582</v>
      </c>
      <c r="PA235" s="26">
        <f>IFERROR(Tableau17[[#This Row],[2017 (L)-T2-MACROGAUCHE]]/Tableau17[[#This Row],[2017 (L)-T2-MACROTOTALE]],"")</f>
        <v>0</v>
      </c>
      <c r="PB235" s="26">
        <f>IFERROR(Tableau17[[#This Row],[2017 (L)-T2-MACROAUTRE]]/Tableau17[[#This Row],[2017 (L)-T2-MACROTOTALE]],"")</f>
        <v>0</v>
      </c>
      <c r="PC235" s="26">
        <f>IFERROR(Tableau17[[#This Row],[2008_T1_PROCUS]]/Tableau17[[#This Row],[2008_T1_INSCRITS]],0)</f>
        <v>3.968253968253968E-2</v>
      </c>
      <c r="PD235" s="26">
        <f>IFERROR(Tableau17[[#This Row],[2008_T2_PROCUS]]/Tableau17[[#This Row],[2008_T2_INSCRITS]],0)</f>
        <v>1.2698412698412698E-2</v>
      </c>
      <c r="PE235" s="26">
        <f>Tableau17[[#This Row],[2014_T1_PROCUS]]/Tableau17[[#This Row],[2014_T1_INSCRITS]]</f>
        <v>9.8199672667757774E-3</v>
      </c>
      <c r="PF235" s="26">
        <f>IFERROR(Tableau17[[#This Row],[2014_T2_PROCUS]]/Tableau17[[#This Row],[2014_T2_INSCRITS]],0)</f>
        <v>1.1456628477905073E-2</v>
      </c>
    </row>
    <row r="236" spans="1:422" hidden="1" x14ac:dyDescent="0.2">
      <c r="A236" s="1">
        <v>6</v>
      </c>
      <c r="B236" s="1" t="s">
        <v>414</v>
      </c>
      <c r="C236" s="1" t="s">
        <v>432</v>
      </c>
      <c r="D236" s="1" t="s">
        <v>432</v>
      </c>
      <c r="E236" s="1">
        <v>1154</v>
      </c>
      <c r="F236" s="1">
        <v>5.4301009999999996</v>
      </c>
      <c r="G236" s="1">
        <v>43.286445999999998</v>
      </c>
      <c r="H236" s="3">
        <v>792</v>
      </c>
      <c r="I236" s="3">
        <v>189</v>
      </c>
      <c r="K236" s="1">
        <v>3</v>
      </c>
      <c r="L236" s="1">
        <v>24</v>
      </c>
      <c r="M236" s="1">
        <v>25</v>
      </c>
      <c r="P236" s="1">
        <v>44</v>
      </c>
      <c r="Q236" s="1">
        <v>6</v>
      </c>
      <c r="R236" s="1">
        <v>50</v>
      </c>
      <c r="S236" s="1">
        <v>34</v>
      </c>
      <c r="T236" s="1">
        <v>15</v>
      </c>
      <c r="U236" s="1">
        <v>201</v>
      </c>
      <c r="V236" s="1">
        <v>816</v>
      </c>
      <c r="W236" s="1">
        <v>405</v>
      </c>
      <c r="X236" s="1">
        <v>8</v>
      </c>
      <c r="Y236" s="2">
        <v>0.49632353000000001</v>
      </c>
      <c r="Z236" s="1">
        <v>817</v>
      </c>
      <c r="AA236" s="1">
        <v>436</v>
      </c>
      <c r="AB236" s="1">
        <v>10</v>
      </c>
      <c r="AC236" s="2">
        <v>0.53365973</v>
      </c>
      <c r="AD236" s="1">
        <v>792</v>
      </c>
      <c r="AE236" s="1">
        <v>204</v>
      </c>
      <c r="AF236" s="2">
        <v>0.25757575999999999</v>
      </c>
      <c r="AG236" s="1">
        <f t="shared" si="3"/>
        <v>189</v>
      </c>
      <c r="AH236" s="1">
        <v>815</v>
      </c>
      <c r="AI236" s="1">
        <v>432</v>
      </c>
      <c r="AJ236" s="1">
        <v>7</v>
      </c>
      <c r="AK236" s="2">
        <v>0.53006134999999999</v>
      </c>
      <c r="AL236" s="1">
        <v>815</v>
      </c>
      <c r="AM236" s="1">
        <v>496</v>
      </c>
      <c r="AN236" s="1">
        <v>9</v>
      </c>
      <c r="AO236" s="2">
        <v>0.60858895999999996</v>
      </c>
      <c r="AP236" s="1">
        <v>829</v>
      </c>
      <c r="AQ236" s="1">
        <v>334</v>
      </c>
      <c r="AR236" s="2">
        <v>0.40289504999999998</v>
      </c>
      <c r="AS236" s="1">
        <v>829</v>
      </c>
      <c r="AT236" s="1">
        <v>383</v>
      </c>
      <c r="AU236" s="2">
        <v>0.46200240999999997</v>
      </c>
      <c r="AV236" s="1">
        <v>819</v>
      </c>
      <c r="AW236" s="1">
        <v>303</v>
      </c>
      <c r="AX236" s="2">
        <v>0.36996337000000001</v>
      </c>
      <c r="AY236" s="1">
        <v>819</v>
      </c>
      <c r="AZ236" s="1">
        <v>222</v>
      </c>
      <c r="BA236" s="2">
        <v>0.27106226999999999</v>
      </c>
      <c r="BB236" s="1">
        <v>819</v>
      </c>
      <c r="BC236" s="1">
        <v>597</v>
      </c>
      <c r="BD236" s="2">
        <v>0.72893772999999995</v>
      </c>
      <c r="BE236" s="1">
        <v>819</v>
      </c>
      <c r="BF236" s="1">
        <v>547</v>
      </c>
      <c r="BG236" s="2">
        <v>0.66788767000000004</v>
      </c>
      <c r="BH236" s="1">
        <v>802</v>
      </c>
      <c r="BI236" s="1">
        <v>322</v>
      </c>
      <c r="BJ236" s="2">
        <v>0.40149625999999999</v>
      </c>
      <c r="BK236" s="1">
        <v>19</v>
      </c>
      <c r="BM236" s="1">
        <v>3</v>
      </c>
      <c r="BN236" s="1">
        <v>21</v>
      </c>
      <c r="BO236" s="1">
        <v>48</v>
      </c>
      <c r="BP236" s="1">
        <v>157</v>
      </c>
      <c r="BQ236" s="1">
        <v>173</v>
      </c>
      <c r="BR236" s="1">
        <v>421</v>
      </c>
      <c r="BU236" s="1">
        <v>228</v>
      </c>
      <c r="BV236" s="1">
        <v>249</v>
      </c>
      <c r="BW236" s="1">
        <v>477</v>
      </c>
      <c r="BY236" s="1">
        <v>58</v>
      </c>
      <c r="BZ236" s="1">
        <v>31</v>
      </c>
      <c r="CB236" s="1">
        <v>20</v>
      </c>
      <c r="CC236" s="1">
        <v>101</v>
      </c>
      <c r="CD236" s="1">
        <v>125</v>
      </c>
      <c r="CE236" s="1">
        <v>63</v>
      </c>
      <c r="CF236" s="1">
        <v>398</v>
      </c>
      <c r="CG236" s="1">
        <v>120</v>
      </c>
      <c r="CH236" s="1">
        <v>183</v>
      </c>
      <c r="CI236" s="1">
        <v>124</v>
      </c>
      <c r="CJ236" s="1">
        <v>427</v>
      </c>
      <c r="CK236" s="1">
        <v>8</v>
      </c>
      <c r="CL236" s="1">
        <v>4</v>
      </c>
      <c r="CN236" s="1">
        <v>18</v>
      </c>
      <c r="CO236" s="1">
        <v>21</v>
      </c>
      <c r="CP236" s="1">
        <v>119</v>
      </c>
      <c r="CS236" s="1">
        <v>63</v>
      </c>
      <c r="CT236" s="1">
        <v>93</v>
      </c>
      <c r="CW236" s="1">
        <v>326</v>
      </c>
      <c r="CY236" s="1">
        <v>123</v>
      </c>
      <c r="DA236" s="1">
        <v>245</v>
      </c>
      <c r="DC236" s="1">
        <v>368</v>
      </c>
      <c r="DD236" s="1">
        <v>9</v>
      </c>
      <c r="DE236" s="1">
        <v>6</v>
      </c>
      <c r="DF236" s="1">
        <v>2</v>
      </c>
      <c r="DG236" s="1">
        <v>3</v>
      </c>
      <c r="DH236" s="1">
        <v>1</v>
      </c>
      <c r="DI236" s="1">
        <v>13</v>
      </c>
      <c r="DJ236" s="1">
        <v>0</v>
      </c>
      <c r="DK236" s="1">
        <v>6</v>
      </c>
      <c r="DL236" s="1">
        <v>50</v>
      </c>
      <c r="DM236" s="1">
        <v>71</v>
      </c>
      <c r="DN236" s="1">
        <v>64</v>
      </c>
      <c r="DP236" s="1">
        <v>3</v>
      </c>
      <c r="DR236" s="1">
        <v>57</v>
      </c>
      <c r="DS236" s="1">
        <v>13</v>
      </c>
      <c r="DU236" s="1">
        <v>298</v>
      </c>
      <c r="DX236" s="1">
        <v>108</v>
      </c>
      <c r="DZ236" s="1">
        <v>95</v>
      </c>
      <c r="EA236" s="1">
        <v>203</v>
      </c>
      <c r="EB236" s="1">
        <v>5</v>
      </c>
      <c r="EC236" s="1">
        <v>3</v>
      </c>
      <c r="ED236" s="1">
        <v>0</v>
      </c>
      <c r="EE236" s="1">
        <v>10</v>
      </c>
      <c r="EF236" s="1">
        <v>87</v>
      </c>
      <c r="EG236" s="1">
        <v>36</v>
      </c>
      <c r="EH236" s="1">
        <v>6</v>
      </c>
      <c r="EI236" s="1">
        <v>163</v>
      </c>
      <c r="EJ236" s="1">
        <v>155</v>
      </c>
      <c r="EK236" s="1">
        <v>115</v>
      </c>
      <c r="EL236" s="1">
        <v>4</v>
      </c>
      <c r="EM236" s="1">
        <v>584</v>
      </c>
      <c r="EN236" s="1">
        <v>208</v>
      </c>
      <c r="EO236" s="1">
        <v>287</v>
      </c>
      <c r="EP236" s="1">
        <v>495</v>
      </c>
      <c r="EQ236" s="1">
        <v>0</v>
      </c>
      <c r="ER236" s="1">
        <v>4</v>
      </c>
      <c r="ES236" s="1">
        <v>10</v>
      </c>
      <c r="ET236" s="1">
        <v>30</v>
      </c>
      <c r="EU236" s="1">
        <v>5</v>
      </c>
      <c r="EV236" s="1">
        <v>91</v>
      </c>
      <c r="EW236" s="1">
        <v>20</v>
      </c>
      <c r="EX236" s="1">
        <v>1</v>
      </c>
      <c r="EY236" s="1">
        <v>3</v>
      </c>
      <c r="EZ236" s="1">
        <v>9</v>
      </c>
      <c r="FA236" s="1">
        <v>0</v>
      </c>
      <c r="FB236" s="1">
        <v>0</v>
      </c>
      <c r="FC236" s="1">
        <v>0</v>
      </c>
      <c r="FD236" s="1">
        <v>0</v>
      </c>
      <c r="FE236" s="1">
        <v>0</v>
      </c>
      <c r="FF236" s="1">
        <v>0</v>
      </c>
      <c r="FG236" s="1">
        <v>1</v>
      </c>
      <c r="FH236" s="1">
        <v>9</v>
      </c>
      <c r="FI236" s="1">
        <v>0</v>
      </c>
      <c r="FJ236" s="1">
        <v>14</v>
      </c>
      <c r="FK236" s="1">
        <v>8</v>
      </c>
      <c r="FL236" s="1">
        <v>0</v>
      </c>
      <c r="FM236" s="1">
        <v>53</v>
      </c>
      <c r="FN236" s="1">
        <v>1</v>
      </c>
      <c r="FO236" s="1">
        <v>2</v>
      </c>
      <c r="FP236" s="1">
        <v>44</v>
      </c>
      <c r="FQ236" s="1">
        <v>0</v>
      </c>
      <c r="FR236" s="1">
        <f>SUM(Tableau17[[#This Row],[2019-T1-ALEXANDRE Audric]:[2019-T1-MARIE Florie]])</f>
        <v>305</v>
      </c>
      <c r="FS236" s="1">
        <v>51</v>
      </c>
      <c r="FT236" s="1">
        <v>176</v>
      </c>
      <c r="FU236" s="1">
        <v>0</v>
      </c>
      <c r="FV236" s="1">
        <v>194</v>
      </c>
      <c r="FW236" s="1">
        <v>0</v>
      </c>
      <c r="FX236" s="1">
        <v>421</v>
      </c>
      <c r="FY236" s="1">
        <v>0</v>
      </c>
      <c r="FZ236" s="1">
        <v>228</v>
      </c>
      <c r="GA236" s="1">
        <v>0</v>
      </c>
      <c r="GB236" s="1">
        <v>249</v>
      </c>
      <c r="GC236" s="1">
        <v>0</v>
      </c>
      <c r="GD236" s="1">
        <v>477</v>
      </c>
      <c r="GE236" s="1">
        <v>101</v>
      </c>
      <c r="GF236" s="1">
        <v>183</v>
      </c>
      <c r="GG236" s="1">
        <v>0</v>
      </c>
      <c r="GH236" s="1">
        <v>114</v>
      </c>
      <c r="GI236" s="1">
        <v>0</v>
      </c>
      <c r="GJ236" s="1">
        <v>398</v>
      </c>
      <c r="GK236" s="1">
        <v>120</v>
      </c>
      <c r="GL236" s="1">
        <v>183</v>
      </c>
      <c r="GM236" s="1">
        <v>0</v>
      </c>
      <c r="GN236" s="1">
        <v>124</v>
      </c>
      <c r="GO236" s="1">
        <v>0</v>
      </c>
      <c r="GP236" s="1">
        <v>427</v>
      </c>
      <c r="GQ236" s="1">
        <v>123</v>
      </c>
      <c r="GR236" s="1">
        <v>93</v>
      </c>
      <c r="GS236" s="1">
        <v>0</v>
      </c>
      <c r="GT236" s="1">
        <v>102</v>
      </c>
      <c r="GU236" s="1">
        <v>8</v>
      </c>
      <c r="GV236" s="1">
        <v>326</v>
      </c>
      <c r="GW236" s="1">
        <v>123</v>
      </c>
      <c r="GX236" s="1">
        <v>245</v>
      </c>
      <c r="GY236" s="1">
        <v>0</v>
      </c>
      <c r="GZ236" s="1">
        <v>0</v>
      </c>
      <c r="HA236" s="1">
        <v>0</v>
      </c>
      <c r="HB236" s="1">
        <v>368</v>
      </c>
      <c r="HC236" s="1">
        <v>176</v>
      </c>
      <c r="HD236" s="1">
        <v>87</v>
      </c>
      <c r="HE236" s="1">
        <v>115</v>
      </c>
      <c r="HF236" s="1">
        <v>200</v>
      </c>
      <c r="HG236" s="1">
        <v>6</v>
      </c>
      <c r="HH236" s="1">
        <v>584</v>
      </c>
      <c r="HI236" s="1">
        <v>208</v>
      </c>
      <c r="HJ236" s="1">
        <v>0</v>
      </c>
      <c r="HK236" s="1">
        <v>287</v>
      </c>
      <c r="HL236" s="1">
        <v>0</v>
      </c>
      <c r="HM236" s="1">
        <v>0</v>
      </c>
      <c r="HN236" s="1">
        <v>495</v>
      </c>
      <c r="HO236" s="1">
        <v>111</v>
      </c>
      <c r="HP236" s="1">
        <v>21</v>
      </c>
      <c r="HQ236" s="1">
        <v>44</v>
      </c>
      <c r="HR236" s="1">
        <v>118</v>
      </c>
      <c r="HS236" s="1">
        <v>16</v>
      </c>
      <c r="HT236" s="1">
        <v>310</v>
      </c>
      <c r="HU236" s="1">
        <v>50</v>
      </c>
      <c r="HV236" s="1">
        <v>68</v>
      </c>
      <c r="HW236" s="1">
        <v>9</v>
      </c>
      <c r="HX236" s="1">
        <v>74</v>
      </c>
      <c r="HY236" s="1">
        <v>0</v>
      </c>
      <c r="HZ236" s="1">
        <v>201</v>
      </c>
      <c r="IA236" s="1">
        <v>73</v>
      </c>
      <c r="IB236" s="1">
        <v>67</v>
      </c>
      <c r="IC236" s="1">
        <v>57</v>
      </c>
      <c r="ID236" s="1">
        <v>95</v>
      </c>
      <c r="IE236" s="1">
        <v>6</v>
      </c>
      <c r="IF236" s="1">
        <v>298</v>
      </c>
      <c r="IG236" s="1">
        <v>0</v>
      </c>
      <c r="IH236" s="1">
        <v>108</v>
      </c>
      <c r="II236" s="1">
        <v>95</v>
      </c>
      <c r="IJ236" s="1">
        <v>0</v>
      </c>
      <c r="IK236" s="1">
        <v>0</v>
      </c>
      <c r="IL236" s="1">
        <v>203</v>
      </c>
      <c r="IM236" s="26">
        <f>IFERROR(Tableau17[[#This Row],[LDIV]]/Tableau17[[#This Row],[Total général]],"")</f>
        <v>0</v>
      </c>
      <c r="IN236" s="26">
        <f>IFERROR(Tableau17[[#This Row],[LDVC]]/Tableau17[[#This Row],[Total général]],"")</f>
        <v>1.4925373134328358E-2</v>
      </c>
      <c r="IO236" s="26">
        <f>IFERROR(Tableau17[[#This Row],[LDVD]]/Tableau17[[#This Row],[Total général]],"")</f>
        <v>0.11940298507462686</v>
      </c>
      <c r="IP236" s="26">
        <f>IFERROR(Tableau17[[#This Row],[LDVG]]/Tableau17[[#This Row],[Total général]],"")</f>
        <v>0.12437810945273632</v>
      </c>
      <c r="IQ236" s="26">
        <f>IFERROR(Tableau17[[#This Row],[LEXD]]/Tableau17[[#This Row],[Total général]],"")</f>
        <v>0</v>
      </c>
      <c r="IR236" s="26">
        <f>IFERROR(Tableau17[[#This Row],[LEXG]]/Tableau17[[#This Row],[Total général]],"")</f>
        <v>0</v>
      </c>
      <c r="IS236" s="26">
        <f>IFERROR(Tableau17[[#This Row],[LLR]]/Tableau17[[#This Row],[Total général]],"")</f>
        <v>0.21890547263681592</v>
      </c>
      <c r="IT236" s="26">
        <f>IFERROR(Tableau17[[#This Row],[LREM]]/Tableau17[[#This Row],[Total général]],"")</f>
        <v>2.9850746268656716E-2</v>
      </c>
      <c r="IU236" s="26">
        <f>IFERROR(Tableau17[[#This Row],[LRN]]/Tableau17[[#This Row],[Total général]],"")</f>
        <v>0.24875621890547264</v>
      </c>
      <c r="IV236" s="26">
        <f>IFERROR(Tableau17[[#This Row],[LUG]]/Tableau17[[#This Row],[Total général]],"")</f>
        <v>0.1691542288557214</v>
      </c>
      <c r="IW236" s="26">
        <f>IFERROR(Tableau17[[#This Row],[LVEC]]/Tableau17[[#This Row],[Total général]],"")</f>
        <v>7.4626865671641784E-2</v>
      </c>
      <c r="IX236" s="26">
        <f>IFERROR(Tableau17[[#This Row],[2008-T1-LCMD]]/Tableau17[[#This Row],[2008-T1-TOTAL]],"")</f>
        <v>4.5130641330166268E-2</v>
      </c>
      <c r="IY236" s="26">
        <f>IFERROR(Tableau17[[#This Row],[2008-T1-LDVD]]/Tableau17[[#This Row],[2008-T1-TOTAL]],"")</f>
        <v>0</v>
      </c>
      <c r="IZ236" s="26">
        <f>IFERROR(Tableau17[[#This Row],[2008-T1-LEXD]]/Tableau17[[#This Row],[2008-T1-TOTAL]],"")</f>
        <v>7.1258907363420431E-3</v>
      </c>
      <c r="JA236" s="26">
        <f>IFERROR(Tableau17[[#This Row],[2008-T1-LEXG]]/Tableau17[[#This Row],[2008-T1-TOTAL]],"")</f>
        <v>4.9881235154394299E-2</v>
      </c>
      <c r="JB236" s="26">
        <f>IFERROR(Tableau17[[#This Row],[2008-T1-LFN]]/Tableau17[[#This Row],[2008-T1-TOTAL]],"")</f>
        <v>0.11401425178147269</v>
      </c>
      <c r="JC236" s="26">
        <f>IFERROR(Tableau17[[#This Row],[2008-T1-LMAJ]]/Tableau17[[#This Row],[2008-T1-TOTAL]],"")</f>
        <v>0.37292161520190026</v>
      </c>
      <c r="JD236" s="26">
        <f>IFERROR(Tableau17[[#This Row],[2008-T1-LUG]]/Tableau17[[#This Row],[2008-T1-TOTAL]],"")</f>
        <v>0.41092636579572445</v>
      </c>
      <c r="JE236" s="26">
        <f>IFERROR(Tableau17[[#This Row],[2008-T2-LFN]]/Tableau17[[#This Row],[2008-T2-TOTAL]],"")</f>
        <v>0</v>
      </c>
      <c r="JF236" s="26">
        <f>IFERROR(Tableau17[[#This Row],[2008-T2-LGC]]/Tableau17[[#This Row],[2008-T2-TOTAL]],"")</f>
        <v>0</v>
      </c>
      <c r="JG236" s="26">
        <f>IFERROR(Tableau17[[#This Row],[2008-T2-LMAJ]]/Tableau17[[#This Row],[2008-T2-TOTAL]],"")</f>
        <v>0.4779874213836478</v>
      </c>
      <c r="JH236" s="26">
        <f>IFERROR(Tableau17[[#This Row],[2008-T2-LUG]]/Tableau17[[#This Row],[2008-T2-TOTAL]],"")</f>
        <v>0.5220125786163522</v>
      </c>
      <c r="JI236" s="26">
        <f>IFERROR(Tableau17[[#This Row],[2014-T1-LDIV]]/Tableau17[[#This Row],[2014-T1-TOTAL]],"")</f>
        <v>0</v>
      </c>
      <c r="JJ236" s="26">
        <f>IFERROR(Tableau17[[#This Row],[2014-T1-LDVD]]/Tableau17[[#This Row],[2014-T1-TOTAL]],"")</f>
        <v>0.14572864321608039</v>
      </c>
      <c r="JK236" s="26">
        <f>IFERROR(Tableau17[[#This Row],[2014-T1-LDVG]]/Tableau17[[#This Row],[2014-T1-TOTAL]],"")</f>
        <v>7.7889447236180909E-2</v>
      </c>
      <c r="JL236" s="26">
        <f>IFERROR(Tableau17[[#This Row],[2014-T1-LEXG]]/Tableau17[[#This Row],[2014-T1-TOTAL]],"")</f>
        <v>0</v>
      </c>
      <c r="JM236" s="26">
        <f>IFERROR(Tableau17[[#This Row],[2014-T1-LFG]]/Tableau17[[#This Row],[2014-T1-TOTAL]],"")</f>
        <v>5.0251256281407038E-2</v>
      </c>
      <c r="JN236" s="26">
        <f>IFERROR(Tableau17[[#This Row],[2014-T1-LFN]]/Tableau17[[#This Row],[2014-T1-TOTAL]],"")</f>
        <v>0.25376884422110552</v>
      </c>
      <c r="JO236" s="26">
        <f>IFERROR(Tableau17[[#This Row],[2014-T1-LUD]]/Tableau17[[#This Row],[2014-T1-TOTAL]],"")</f>
        <v>0.314070351758794</v>
      </c>
      <c r="JP236" s="26">
        <f>IFERROR(Tableau17[[#This Row],[2014-T1-LUG]]/Tableau17[[#This Row],[2014-T1-TOTAL]],"")</f>
        <v>0.15829145728643215</v>
      </c>
      <c r="JQ236" s="26">
        <f>IFERROR(Tableau17[[#This Row],[2014-T2-LFN]]/Tableau17[[#This Row],[2014-T2-TOTAL]],"")</f>
        <v>0.28103044496487117</v>
      </c>
      <c r="JR236" s="26">
        <f>IFERROR(Tableau17[[#This Row],[2014-T2-LUD]]/Tableau17[[#This Row],[2014-T2-TOTAL]],"")</f>
        <v>0.42857142857142855</v>
      </c>
      <c r="JS236" s="26">
        <f>IFERROR(Tableau17[[#This Row],[2014-T2-LUG]]/Tableau17[[#This Row],[2014-T2-TOTAL]],"")</f>
        <v>0.29039812646370022</v>
      </c>
      <c r="JT236" s="26">
        <f>IFERROR(Tableau17[[#This Row],[2015-T1-BC-DIV]]/Tableau17[[#This Row],[2015-T1-TOTAL]],"")</f>
        <v>2.4539877300613498E-2</v>
      </c>
      <c r="JU236" s="26">
        <f>IFERROR(Tableau17[[#This Row],[2015-T1-BC-DLF]]/Tableau17[[#This Row],[2015-T1-TOTAL]],"")</f>
        <v>1.2269938650306749E-2</v>
      </c>
      <c r="JV236" s="26">
        <f>IFERROR(Tableau17[[#This Row],[2015-T1-BC-DVD]]/Tableau17[[#This Row],[2015-T1-TOTAL]],"")</f>
        <v>0</v>
      </c>
      <c r="JW236" s="26">
        <f>IFERROR(Tableau17[[#This Row],[2015-T1-BC-DVG]]/Tableau17[[#This Row],[2015-T1-TOTAL]],"")</f>
        <v>5.5214723926380369E-2</v>
      </c>
      <c r="JX236" s="26">
        <f>IFERROR(Tableau17[[#This Row],[2015-T1-BC-FG]]/Tableau17[[#This Row],[2015-T1-TOTAL]],"")</f>
        <v>6.4417177914110432E-2</v>
      </c>
      <c r="JY236" s="26">
        <f>IFERROR(Tableau17[[#This Row],[2015-T1-BC-FN]]/Tableau17[[#This Row],[2015-T1-TOTAL]],"")</f>
        <v>0.36503067484662577</v>
      </c>
      <c r="JZ236" s="26">
        <f>IFERROR(Tableau17[[#This Row],[2015-T1-BC-MDM]]/Tableau17[[#This Row],[2015-T1-TOTAL]],"")</f>
        <v>0</v>
      </c>
      <c r="KA236" s="26">
        <f>IFERROR(Tableau17[[#This Row],[2015-T1-BC-RDG]]/Tableau17[[#This Row],[2015-T1-TOTAL]],"")</f>
        <v>0</v>
      </c>
      <c r="KB236" s="26">
        <f>IFERROR(Tableau17[[#This Row],[2015-T1-BC-SOC]]/Tableau17[[#This Row],[2015-T1-TOTAL]],"")</f>
        <v>0.19325153374233128</v>
      </c>
      <c r="KC236" s="26">
        <f>IFERROR(Tableau17[[#This Row],[2015-T1-BC-UD]]/Tableau17[[#This Row],[2015-T1-TOTAL]],"")</f>
        <v>0.28527607361963192</v>
      </c>
      <c r="KD236" s="26">
        <f>IFERROR(Tableau17[[#This Row],[2015-T1-BC-UG]]/Tableau17[[#This Row],[2015-T1-TOTAL]],"")</f>
        <v>0</v>
      </c>
      <c r="KE236" s="26">
        <f>IFERROR(Tableau17[[#This Row],[2015-T1-BC-VEC]]/Tableau17[[#This Row],[2015-T1-TOTAL]],"")</f>
        <v>0</v>
      </c>
      <c r="KF236" s="26">
        <f>IFERROR(Tableau17[[#This Row],[2015-T2-BC-DVG]]/Tableau17[[#This Row],[2015-T2-TOTAL]],"")</f>
        <v>0</v>
      </c>
      <c r="KG236" s="26">
        <f>IFERROR(Tableau17[[#This Row],[2015-T2-BC-FN]]/Tableau17[[#This Row],[2015-T2-TOTAL]],"")</f>
        <v>0.33423913043478259</v>
      </c>
      <c r="KH236" s="26">
        <f>IFERROR(Tableau17[[#This Row],[2015-T2-BC-SOC]]/Tableau17[[#This Row],[2015-T2-TOTAL]],"")</f>
        <v>0</v>
      </c>
      <c r="KI236" s="26">
        <f>IFERROR(Tableau17[[#This Row],[2015-T2-BC-UD]]/Tableau17[[#This Row],[2015-T2-TOTAL]],"")</f>
        <v>0.66576086956521741</v>
      </c>
      <c r="KJ236" s="26">
        <f>IFERROR(Tableau17[[#This Row],[2015-T2-BC-UG]]/Tableau17[[#This Row],[2015-T2-TOTAL]],"")</f>
        <v>0</v>
      </c>
      <c r="KK236" s="26">
        <f>IFERROR(Tableau17[[#This Row],[2017 (L)-T1-COM]]/Tableau17[[#This Row],[2017 (L)-T1-TOTAL]],"")</f>
        <v>3.0201342281879196E-2</v>
      </c>
      <c r="KL236" s="26">
        <f>IFERROR(Tableau17[[#This Row],[2017 (L)-T1-DIV]]/Tableau17[[#This Row],[2017 (L)-T1-TOTAL]],"")</f>
        <v>2.0134228187919462E-2</v>
      </c>
      <c r="KM236" s="26">
        <f>IFERROR(Tableau17[[#This Row],[2017 (L)-T1-DLF]]/Tableau17[[#This Row],[2017 (L)-T1-TOTAL]],"")</f>
        <v>6.7114093959731542E-3</v>
      </c>
      <c r="KN236" s="26">
        <f>IFERROR(Tableau17[[#This Row],[2017 (L)-T1-DVD]]/Tableau17[[#This Row],[2017 (L)-T1-TOTAL]],"")</f>
        <v>1.0067114093959731E-2</v>
      </c>
      <c r="KO236" s="26">
        <f>IFERROR(Tableau17[[#This Row],[2017 (L)-T1-DVG]]/Tableau17[[#This Row],[2017 (L)-T1-TOTAL]],"")</f>
        <v>3.3557046979865771E-3</v>
      </c>
      <c r="KP236" s="26">
        <f>IFERROR(Tableau17[[#This Row],[2017 (L)-T1-ECO]]/Tableau17[[#This Row],[2017 (L)-T1-TOTAL]],"")</f>
        <v>4.3624161073825503E-2</v>
      </c>
      <c r="KQ236" s="26">
        <f>IFERROR(Tableau17[[#This Row],[2017 (L)-T1-EXD]]/Tableau17[[#This Row],[2017 (L)-T1-TOTAL]],"")</f>
        <v>0</v>
      </c>
      <c r="KR236" s="26">
        <f>IFERROR(Tableau17[[#This Row],[2017 (L)-T1-EXG]]/Tableau17[[#This Row],[2017 (L)-T1-TOTAL]],"")</f>
        <v>2.0134228187919462E-2</v>
      </c>
      <c r="KS236" s="26">
        <f>IFERROR(Tableau17[[#This Row],[2017 (L)-T1-FI]]/Tableau17[[#This Row],[2017 (L)-T1-TOTAL]],"")</f>
        <v>0.16778523489932887</v>
      </c>
      <c r="KT236" s="26">
        <f>IFERROR(Tableau17[[#This Row],[2017 (L)-T1-FN]]/Tableau17[[#This Row],[2017 (L)-T1-TOTAL]],"")</f>
        <v>0.23825503355704697</v>
      </c>
      <c r="KU236" s="26">
        <f>IFERROR(Tableau17[[#This Row],[2017 (L)-T1-LR]]/Tableau17[[#This Row],[2017 (L)-T1-TOTAL]],"")</f>
        <v>0.21476510067114093</v>
      </c>
      <c r="KV236" s="26">
        <f>IFERROR(Tableau17[[#This Row],[2017 (L)-T1-MDM]]/Tableau17[[#This Row],[2017 (L)-T1-TOTAL]],"")</f>
        <v>0</v>
      </c>
      <c r="KW236" s="26">
        <f>IFERROR(Tableau17[[#This Row],[2017 (L)-T1-RDG]]/Tableau17[[#This Row],[2017 (L)-T1-TOTAL]],"")</f>
        <v>1.0067114093959731E-2</v>
      </c>
      <c r="KX236" s="26">
        <f>IFERROR(Tableau17[[#This Row],[2017 (L)-T1-REG]]/Tableau17[[#This Row],[2017 (L)-T1-TOTAL]],"")</f>
        <v>0</v>
      </c>
      <c r="KY236" s="26">
        <f>IFERROR(Tableau17[[#This Row],[2017 (L)-T1-REM]]/Tableau17[[#This Row],[2017 (L)-T1-TOTAL]],"")</f>
        <v>0.1912751677852349</v>
      </c>
      <c r="KZ236" s="26">
        <f>IFERROR(Tableau17[[#This Row],[2017 (L)-T1-SOC]]/Tableau17[[#This Row],[2017 (L)-T1-TOTAL]],"")</f>
        <v>4.3624161073825503E-2</v>
      </c>
      <c r="LA236" s="26">
        <f>IFERROR(Tableau17[[#This Row],[2017 (L)-T1-UDI]]/Tableau17[[#This Row],[2017 (L)-T1-TOTAL]],"")</f>
        <v>0</v>
      </c>
      <c r="LB236" s="26">
        <f>IFERROR(Tableau17[[#This Row],[2017 (L)-T2-FI]]/Tableau17[[#This Row],[2017 (L)-T2-TOTAL]],"")</f>
        <v>0</v>
      </c>
      <c r="LC236" s="26">
        <f>IFERROR(Tableau17[[#This Row],[2017 (L)-T2-FN]]/Tableau17[[#This Row],[2017 (L)-T2-TOTAL]],"")</f>
        <v>0</v>
      </c>
      <c r="LD236" s="26">
        <f>IFERROR(Tableau17[[#This Row],[2017 (L)-T2-LR]]/Tableau17[[#This Row],[2017 (L)-T2-TOTAL]],"")</f>
        <v>0.53201970443349755</v>
      </c>
      <c r="LE236" s="26">
        <f>IFERROR(Tableau17[[#This Row],[2017 (L)-T2-MDM]]/Tableau17[[#This Row],[2017 (L)-T2-TOTAL]],"")</f>
        <v>0</v>
      </c>
      <c r="LF236" s="26">
        <f>IFERROR(Tableau17[[#This Row],[2017 (L)-T2-REM]]/Tableau17[[#This Row],[2017 (L)-T2-TOTAL]],"")</f>
        <v>0.46798029556650245</v>
      </c>
      <c r="LG236" s="26">
        <f>IFERROR(Tableau17[[#This Row],[2017-T1-ARTHAUD Nathalie]]/Tableau17[[#This Row],[2017-T1-TOTAL]],"")</f>
        <v>8.5616438356164379E-3</v>
      </c>
      <c r="LH236" s="26">
        <f>IFERROR(Tableau17[[#This Row],[2017-T1-ASSELINEAU Fran]]/Tableau17[[#This Row],[2017-T1-TOTAL]],"")</f>
        <v>5.1369863013698627E-3</v>
      </c>
      <c r="LI236" s="26">
        <f>IFERROR(Tableau17[[#This Row],[2017-T1-CHEMINADE Jacques]]/Tableau17[[#This Row],[2017-T1-TOTAL]],"")</f>
        <v>0</v>
      </c>
      <c r="LJ236" s="26">
        <f>IFERROR(Tableau17[[#This Row],[2017-T1-DUPONT-AIGNAN Nicolas]]/Tableau17[[#This Row],[2017-T1-TOTAL]],"")</f>
        <v>1.7123287671232876E-2</v>
      </c>
      <c r="LK236" s="26">
        <f>IFERROR(Tableau17[[#This Row],[2017-T1-FILLON Fran]]/Tableau17[[#This Row],[2017-T1-TOTAL]],"")</f>
        <v>0.14897260273972604</v>
      </c>
      <c r="LL236" s="26">
        <f>IFERROR(Tableau17[[#This Row],[2017-T1-HAMON Beno]]/Tableau17[[#This Row],[2017-T1-TOTAL]],"")</f>
        <v>6.1643835616438353E-2</v>
      </c>
      <c r="LM236" s="26">
        <f>IFERROR(Tableau17[[#This Row],[2017-T1-LASSALLE Jean]]/Tableau17[[#This Row],[2017-T1-TOTAL]],"")</f>
        <v>1.0273972602739725E-2</v>
      </c>
      <c r="LN236" s="26">
        <f>IFERROR(Tableau17[[#This Row],[2017-T1-LE PEN Marine]]/Tableau17[[#This Row],[2017-T1-TOTAL]],"")</f>
        <v>0.2791095890410959</v>
      </c>
      <c r="LO236" s="26">
        <f>IFERROR(Tableau17[[#This Row],[2017-T1-M Jean-Luc]]/Tableau17[[#This Row],[2017-T1-TOTAL]],"")</f>
        <v>0.2654109589041096</v>
      </c>
      <c r="LP236" s="26">
        <f>IFERROR(Tableau17[[#This Row],[2017-T1-MACRON Emmanuel]]/Tableau17[[#This Row],[2017-T1-TOTAL]],"")</f>
        <v>0.19691780821917809</v>
      </c>
      <c r="LQ236" s="26">
        <f>IFERROR(Tableau17[[#This Row],[2017-T1-POUTOU Philippe]]/Tableau17[[#This Row],[2017-T1-TOTAL]],"")</f>
        <v>6.8493150684931503E-3</v>
      </c>
      <c r="LR236" s="26">
        <f>IFERROR(Tableau17[[#This Row],[2017-T2-LE PEN Marine]]/Tableau17[[#This Row],[2017-T2-TOTAL]],"")</f>
        <v>0.42020202020202019</v>
      </c>
      <c r="LS236" s="26">
        <f>IFERROR(Tableau17[[#This Row],[2017-T2-MACRON Emmanuel]]/Tableau17[[#This Row],[2017-T2-TOTAL]],"")</f>
        <v>0.57979797979797976</v>
      </c>
      <c r="LT236" s="26">
        <f>IFERROR(Tableau17[[#This Row],[2019-T1-ALEXANDRE Audric]]/Tableau17[[#This Row],[2019-T1-TOTAL]],"")</f>
        <v>0</v>
      </c>
      <c r="LU236" s="26">
        <f>IFERROR(Tableau17[[#This Row],[2019-T1-ARTHAUD Nathalie]]/Tableau17[[#This Row],[2019-T1-TOTAL]],"")</f>
        <v>1.3114754098360656E-2</v>
      </c>
      <c r="LV236" s="26">
        <f>IFERROR(Tableau17[[#This Row],[2019-T1-ASSELINEAU François]]/Tableau17[[#This Row],[2019-T1-TOTAL]],"")</f>
        <v>3.2786885245901641E-2</v>
      </c>
      <c r="LW236" s="26">
        <f>IFERROR(Tableau17[[#This Row],[2019-T1-AUBRY Manon]]/Tableau17[[#This Row],[2019-T1-TOTAL]],"")</f>
        <v>9.8360655737704916E-2</v>
      </c>
      <c r="LX236" s="26">
        <f>IFERROR(Tableau17[[#This Row],[2019-T1-AZERGUI Nagib]]/Tableau17[[#This Row],[2019-T1-TOTAL]],"")</f>
        <v>1.6393442622950821E-2</v>
      </c>
      <c r="LY236" s="26">
        <f>IFERROR(Tableau17[[#This Row],[2019-T1-BARDELLA Jordan]]/Tableau17[[#This Row],[2019-T1-TOTAL]],"")</f>
        <v>0.29836065573770493</v>
      </c>
      <c r="LZ236" s="26">
        <f>IFERROR(Tableau17[[#This Row],[2019-T1-BELLAMY François-Xavier]]/Tableau17[[#This Row],[2019-T1-TOTAL]],"")</f>
        <v>6.5573770491803282E-2</v>
      </c>
      <c r="MA236" s="26">
        <f>IFERROR(Tableau17[[#This Row],[2019-T1-BIDOU Olivier]]/Tableau17[[#This Row],[2019-T1-TOTAL]],"")</f>
        <v>3.2786885245901639E-3</v>
      </c>
      <c r="MB236" s="26">
        <f>IFERROR(Tableau17[[#This Row],[2019-T1-BOURG Dominique]]/Tableau17[[#This Row],[2019-T1-TOTAL]],"")</f>
        <v>9.8360655737704927E-3</v>
      </c>
      <c r="MC236" s="26">
        <f>IFERROR(Tableau17[[#This Row],[2019-T1-BROSSAT Ian]]/Tableau17[[#This Row],[2019-T1-TOTAL]],"")</f>
        <v>2.9508196721311476E-2</v>
      </c>
      <c r="MD236" s="26">
        <f>IFERROR(Tableau17[[#This Row],[2019-T1-CAILLAUD Sophie]]/Tableau17[[#This Row],[2019-T1-TOTAL]],"")</f>
        <v>0</v>
      </c>
      <c r="ME236" s="26">
        <f>IFERROR(Tableau17[[#This Row],[2019-T1-CAMUS Renaud]]/Tableau17[[#This Row],[2019-T1-TOTAL]],"")</f>
        <v>0</v>
      </c>
      <c r="MF236" s="26">
        <f>IFERROR(Tableau17[[#This Row],[2019-T1-CHALENÇON Christophe]]/Tableau17[[#This Row],[2019-T1-TOTAL]],"")</f>
        <v>0</v>
      </c>
      <c r="MG236" s="26">
        <f>IFERROR(Tableau17[[#This Row],[2019-T1-CORBET Cathy Denise Ginette]]/Tableau17[[#This Row],[2019-T1-TOTAL]],"")</f>
        <v>0</v>
      </c>
      <c r="MH236" s="26">
        <f>IFERROR(Tableau17[[#This Row],[2019-T1-DE PREVOISIN Robert]]/Tableau17[[#This Row],[2019-T1-TOTAL]],"")</f>
        <v>0</v>
      </c>
      <c r="MI236" s="26">
        <f>IFERROR(Tableau17[[#This Row],[2019-T1-DELFEL Thérèse]]/Tableau17[[#This Row],[2019-T1-TOTAL]],"")</f>
        <v>0</v>
      </c>
      <c r="MJ236" s="26">
        <f>IFERROR(Tableau17[[#This Row],[2019-T1-DIEUMEGARD Pierre]]/Tableau17[[#This Row],[2019-T1-TOTAL]],"")</f>
        <v>3.2786885245901639E-3</v>
      </c>
      <c r="MK236" s="26">
        <f>IFERROR(Tableau17[[#This Row],[2019-T1-DUPONT-AIGNAN Nicolas]]/Tableau17[[#This Row],[2019-T1-TOTAL]],"")</f>
        <v>2.9508196721311476E-2</v>
      </c>
      <c r="ML236" s="26">
        <f>IFERROR(Tableau17[[#This Row],[2019-T1-GERNIGON Yves]]/Tableau17[[#This Row],[2019-T1-TOTAL]],"")</f>
        <v>0</v>
      </c>
      <c r="MM236" s="26">
        <f>IFERROR(Tableau17[[#This Row],[2019-T1-GLUCKSMANN Raphaël]]/Tableau17[[#This Row],[2019-T1-TOTAL]],"")</f>
        <v>4.5901639344262293E-2</v>
      </c>
      <c r="MN236" s="26">
        <f>IFERROR(Tableau17[[#This Row],[2019-T1-HAMON Benoît]]/Tableau17[[#This Row],[2019-T1-TOTAL]],"")</f>
        <v>2.6229508196721311E-2</v>
      </c>
      <c r="MO236" s="26">
        <f>IFERROR(Tableau17[[#This Row],[2019-T1-HELGEN Gilles]]/Tableau17[[#This Row],[2019-T1-TOTAL]],"")</f>
        <v>0</v>
      </c>
      <c r="MP236" s="26">
        <f>IFERROR(Tableau17[[#This Row],[2019-T1-JADOT Yannick]]/Tableau17[[#This Row],[2019-T1-TOTAL]],"")</f>
        <v>0.17377049180327869</v>
      </c>
      <c r="MQ236" s="26">
        <f>IFERROR(Tableau17[[#This Row],[2019-T1-LAGARDE Jean-Christophe]]/Tableau17[[#This Row],[2019-T1-TOTAL]],"")</f>
        <v>3.2786885245901639E-3</v>
      </c>
      <c r="MR236" s="26">
        <f>IFERROR(Tableau17[[#This Row],[2019-T1-LALANNE Francis]]/Tableau17[[#This Row],[2019-T1-TOTAL]],"")</f>
        <v>6.5573770491803279E-3</v>
      </c>
      <c r="MS236" s="26">
        <f>IFERROR(Tableau17[[#This Row],[2019-T1-LOISEAU Nathalie]]/Tableau17[[#This Row],[2019-T1-TOTAL]],"")</f>
        <v>0.14426229508196722</v>
      </c>
      <c r="MT236" s="26">
        <f>IFERROR(Tableau17[[#This Row],[2019-T1-MARIE Florie]]/Tableau17[[#This Row],[2019-T1-TOTAL]],"")</f>
        <v>0</v>
      </c>
      <c r="MU236" s="26">
        <f>IFERROR(Tableau17[[#This Row],[2008-T1-MACROEXTRDROITE]]/Tableau17[[#This Row],[2008-T1-MACROTOTALE]],"")</f>
        <v>0.12114014251781473</v>
      </c>
      <c r="MV236" s="26">
        <f>IFERROR(Tableau17[[#This Row],[2008-T1-MACRODROITE]]/Tableau17[[#This Row],[2008-T1-MACROTOTALE]],"")</f>
        <v>0.41805225653206651</v>
      </c>
      <c r="MW236" s="26">
        <f>IFERROR(Tableau17[[#This Row],[2008-T1-MACROCENTRE]]/Tableau17[[#This Row],[2008-T1-MACROTOTALE]],"")</f>
        <v>0</v>
      </c>
      <c r="MX236" s="26">
        <f>IFERROR(Tableau17[[#This Row],[2008-T1-MACROGAUCHE]]/Tableau17[[#This Row],[2008-T1-MACROTOTALE]],"")</f>
        <v>0.46080760095011875</v>
      </c>
      <c r="MY236" s="26">
        <f>IFERROR(Tableau17[[#This Row],[2008-T1-MACROAUTRE]]/Tableau17[[#This Row],[2008-T1-MACROTOTALE]],"")</f>
        <v>0</v>
      </c>
      <c r="MZ236" s="26">
        <f>IFERROR(Tableau17[[#This Row],[2008-T2-MACROEXTRDROITE]]/Tableau17[[#This Row],[2008-T2-MACROTOTALE]],"")</f>
        <v>0</v>
      </c>
      <c r="NA236" s="26">
        <f>IFERROR(Tableau17[[#This Row],[2008-T2-MACRODROITE]]/Tableau17[[#This Row],[2008-T2-MACROTOTALE]],"")</f>
        <v>0.4779874213836478</v>
      </c>
      <c r="NB236" s="26">
        <f>IFERROR(Tableau17[[#This Row],[2008-T2-MACROCENTRE]]/Tableau17[[#This Row],[2008-T2-MACROTOTALE]],"")</f>
        <v>0</v>
      </c>
      <c r="NC236" s="26">
        <f>IFERROR(Tableau17[[#This Row],[2008-T2-MACROGAUCHE]]/Tableau17[[#This Row],[2008-T2-MACROTOTALE]],"")</f>
        <v>0.5220125786163522</v>
      </c>
      <c r="ND236" s="26">
        <f>IFERROR(Tableau17[[#This Row],[2008-T2-MACROAUTRE]]/Tableau17[[#This Row],[2008-T2-MACROTOTALE]],"")</f>
        <v>0</v>
      </c>
      <c r="NE236" s="26">
        <f>IFERROR(Tableau17[[#This Row],[2014-T1-MACROEXTRDROITE]]/Tableau17[[#This Row],[2014-T1-MACROTOTALE]],"")</f>
        <v>0.25376884422110552</v>
      </c>
      <c r="NF236" s="26">
        <f>IFERROR(Tableau17[[#This Row],[2014-T1-MACRODROITE]]/Tableau17[[#This Row],[2014-T1-MACROTOTALE]],"")</f>
        <v>0.45979899497487436</v>
      </c>
      <c r="NG236" s="26">
        <f>IFERROR(Tableau17[[#This Row],[2014-T1-MACROCENTRE]]/Tableau17[[#This Row],[2014-T1-MACROTOTALE]],"")</f>
        <v>0</v>
      </c>
      <c r="NH236" s="26">
        <f>IFERROR(Tableau17[[#This Row],[2014-T1-MACROGAUCHE]]/Tableau17[[#This Row],[2014-T1-MACROTOTALE]],"")</f>
        <v>0.28643216080402012</v>
      </c>
      <c r="NI236" s="26">
        <f>IFERROR(Tableau17[[#This Row],[2014-T1-MACROAUTRE]]/Tableau17[[#This Row],[2014-T1-MACROTOTALE]],"")</f>
        <v>0</v>
      </c>
      <c r="NJ236" s="26">
        <f>IFERROR(Tableau17[[#This Row],[2014-T2-MACROEXTRDROITE]]/Tableau17[[#This Row],[2014-T2-MACROTOTALE]],"")</f>
        <v>0.28103044496487117</v>
      </c>
      <c r="NK236" s="26">
        <f>IFERROR(Tableau17[[#This Row],[2014-T2-MACRODROITE]]/Tableau17[[#This Row],[2014-T2-MACROTOTALE]],"")</f>
        <v>0.42857142857142855</v>
      </c>
      <c r="NL236" s="26">
        <f>IFERROR(Tableau17[[#This Row],[2014-T2-MACROCENTRE]]/Tableau17[[#This Row],[2014-T2-MACROTOTALE]],"")</f>
        <v>0</v>
      </c>
      <c r="NM236" s="26">
        <f>IFERROR(Tableau17[[#This Row],[2014-T2-MACROGAUCHE]]/Tableau17[[#This Row],[2014-T2-MACROTOTALE]],"")</f>
        <v>0.29039812646370022</v>
      </c>
      <c r="NN236" s="26">
        <f>IFERROR(Tableau17[[#This Row],[2014-T2-MACROAUTRE]]/Tableau17[[#This Row],[2014-T2-MACROTOTALE]],"")</f>
        <v>0</v>
      </c>
      <c r="NO236" s="26">
        <f>IFERROR( Tableau17[[#This Row],[2015-T1-MACROEXTRDROITE]]/Tableau17[[#This Row],[2015-T1-MACROTOTALE]],"")</f>
        <v>0.3773006134969325</v>
      </c>
      <c r="NP236" s="26">
        <f>IFERROR(Tableau17[[#This Row],[2015-T1-MACRODROITE]]/Tableau17[[#This Row],[2015-T1-MACROTOTALE]],"")</f>
        <v>0.28527607361963192</v>
      </c>
      <c r="NQ236" s="26">
        <f>IFERROR(Tableau17[[#This Row],[2015-T1-MACROCENTRE]]/Tableau17[[#This Row],[2015-T1-MACROTOTALE]],"")</f>
        <v>0</v>
      </c>
      <c r="NR236" s="26">
        <f>IFERROR(Tableau17[[#This Row],[2015-T1-MACROGAUCHE]]/Tableau17[[#This Row],[2015-T1-MACROTOTALE]],"")</f>
        <v>0.31288343558282211</v>
      </c>
      <c r="NS236" s="26">
        <f>IFERROR(Tableau17[[#This Row],[2015-T1-MACROAUTRE]]/Tableau17[[#This Row],[2015-T1-MACROTOTALE]],"")</f>
        <v>2.4539877300613498E-2</v>
      </c>
      <c r="NT236" s="26">
        <f>IFERROR(Tableau17[[#This Row],[2015-T2-MACROEXTRDROITE]]/Tableau17[[#This Row],[2015-T2-MACROTOTALE]],"")</f>
        <v>0.33423913043478259</v>
      </c>
      <c r="NU236" s="26">
        <f>IFERROR(Tableau17[[#This Row],[2015-T2-MACRODROITE]]/Tableau17[[#This Row],[2015-T2-MACROTOTALE]],"")</f>
        <v>0.66576086956521741</v>
      </c>
      <c r="NV236" s="26">
        <f>IFERROR(Tableau17[[#This Row],[2015-T2-MACROCENTRE]]/Tableau17[[#This Row],[2015-T2-MACROTOTALE]],"")</f>
        <v>0</v>
      </c>
      <c r="NW236" s="26">
        <f>IFERROR(Tableau17[[#This Row],[2015-T2-MACROGAUCHE]]/Tableau17[[#This Row],[2015-T2-MACROTOTALE]],"")</f>
        <v>0</v>
      </c>
      <c r="NX236" s="26">
        <f>IFERROR(Tableau17[[#This Row],[2015-T2-MACROAUTRE]]/Tableau17[[#This Row],[2015-T2-MACROTOTALE]],"")</f>
        <v>0</v>
      </c>
      <c r="NY236" s="26">
        <f>IFERROR(Tableau17[[#This Row],[2017-T1-MACROEXTRDROITE]]/Tableau17[[#This Row],[2017-T1-MACROTOTALE]],"")</f>
        <v>0.30136986301369861</v>
      </c>
      <c r="NZ236" s="26">
        <f>IFERROR(Tableau17[[#This Row],[2017-T1-MACRODROITE]]/Tableau17[[#This Row],[2017-T1-MACROTOTALE]],"")</f>
        <v>0.14897260273972604</v>
      </c>
      <c r="OA236" s="26">
        <f>IFERROR(Tableau17[[#This Row],[2017-T1-MACROCENTRE]]/Tableau17[[#This Row],[2017-T1-MACROTOTALE]],"")</f>
        <v>0.19691780821917809</v>
      </c>
      <c r="OB236" s="26">
        <f>IFERROR(Tableau17[[#This Row],[2017-T1-MACROGAUCHE]]/Tableau17[[#This Row],[2017-T1-MACROTOTALE]],"")</f>
        <v>0.34246575342465752</v>
      </c>
      <c r="OC236" s="26">
        <f>IFERROR(Tableau17[[#This Row],[2017-T1-MACROAUTRE]]/Tableau17[[#This Row],[2017-T1-MACROTOTALE]],"")</f>
        <v>1.0273972602739725E-2</v>
      </c>
      <c r="OD236" s="26">
        <f>IFERROR(Tableau17[[#This Row],[2017-T2-MACROEXTRDROITE]]/Tableau17[[#This Row],[2017-T2-MACROTOTALE]],"")</f>
        <v>0.42020202020202019</v>
      </c>
      <c r="OE236" s="26">
        <f>IFERROR(Tableau17[[#This Row],[2017-T2-MACRODROITE]]/Tableau17[[#This Row],[2017-T2-MACROTOTALE]],"")</f>
        <v>0</v>
      </c>
      <c r="OF236" s="26">
        <f>IFERROR(Tableau17[[#This Row],[2017-T2-MACROCENTRE]]/Tableau17[[#This Row],[2017-T2-MACROTOTALE]],"")</f>
        <v>0.57979797979797976</v>
      </c>
      <c r="OG236" s="26">
        <f>IFERROR(Tableau17[[#This Row],[2017-T2-MACROGAUCHE]]/Tableau17[[#This Row],[2017-T2-MACROTOTALE]],"")</f>
        <v>0</v>
      </c>
      <c r="OH236" s="26">
        <f>IFERROR(Tableau17[[#This Row],[2017-T2-MACROAUTRE]]/Tableau17[[#This Row],[2017-T2-MACROTOTALE]],"")</f>
        <v>0</v>
      </c>
      <c r="OI236" s="26">
        <f>IFERROR(Tableau17[[#This Row],[2019-T1-MACROEXTRDROITE]]/Tableau17[[#This Row],[2019-T1-MACROTOTALE]],"")</f>
        <v>0.35806451612903228</v>
      </c>
      <c r="OJ236" s="26">
        <f>IFERROR(Tableau17[[#This Row],[2019-T1-MACRODROITE]]/Tableau17[[#This Row],[2019-T1-MACROTOTALE]],"")</f>
        <v>6.7741935483870974E-2</v>
      </c>
      <c r="OK236" s="26">
        <f>IFERROR(Tableau17[[#This Row],[2019-T1-MACROCENTRE]]/Tableau17[[#This Row],[2019-T1-MACROTOTALE]],"")</f>
        <v>0.14193548387096774</v>
      </c>
      <c r="OL236" s="26">
        <f>IFERROR(Tableau17[[#This Row],[2019-T1-MACROGAUCHE]]/Tableau17[[#This Row],[2019-T1-MACROTOTALE]],"")</f>
        <v>0.38064516129032255</v>
      </c>
      <c r="OM236" s="26">
        <f>IFERROR(Tableau17[[#This Row],[2019-T1-MACROAUTRE]]/Tableau17[[#This Row],[2019-T1-MACROTOTALE]],"")</f>
        <v>5.1612903225806452E-2</v>
      </c>
      <c r="ON236" s="26">
        <f>IFERROR(Tableau17[[#This Row],[2020-T1-MACROEXTRDROITE]]/Tableau17[[#This Row],[2020-T1-MACROTOTALE]],"")</f>
        <v>0.24875621890547264</v>
      </c>
      <c r="OO236" s="26">
        <f>IFERROR(Tableau17[[#This Row],[2020-T1-MACRODROITE]]/Tableau17[[#This Row],[2020-T1-MACROTOTALE]],"")</f>
        <v>0.3383084577114428</v>
      </c>
      <c r="OP236" s="26">
        <f>IFERROR(Tableau17[[#This Row],[2020-T1-MACROCENTRE]]/Tableau17[[#This Row],[2020-T1-MACROTOTALE]],"")</f>
        <v>4.4776119402985072E-2</v>
      </c>
      <c r="OQ236" s="26">
        <f>IFERROR(Tableau17[[#This Row],[2020-T1-MACROGAUCHE]]/Tableau17[[#This Row],[2020-T1-MACROTOTALE]],"")</f>
        <v>0.36815920398009949</v>
      </c>
      <c r="OR236" s="26">
        <f>IFERROR(Tableau17[[#This Row],[2020-T1-MACROAUTRE]]/Tableau17[[#This Row],[2020-T1-MACROTOTALE]],"")</f>
        <v>0</v>
      </c>
      <c r="OS236" s="26">
        <f>IFERROR(Tableau17[[#This Row],[2017 (L)-T1-MACROEXTRDROITE]]/Tableau17[[#This Row],[2017 (L)-T1-MACROTOTALE]],"")</f>
        <v>0.24496644295302014</v>
      </c>
      <c r="OT236" s="26">
        <f>IFERROR(Tableau17[[#This Row],[2017 (L)-T1-MACRODROITE]]/Tableau17[[#This Row],[2017 (L)-T1-MACROTOTALE]],"")</f>
        <v>0.22483221476510068</v>
      </c>
      <c r="OU236" s="26">
        <f>IFERROR(Tableau17[[#This Row],[2017 (L)-T1-MACROCENTRE]]/Tableau17[[#This Row],[2017 (L)-T1-MACROTOTALE]],"")</f>
        <v>0.1912751677852349</v>
      </c>
      <c r="OV236" s="26">
        <f>IFERROR(Tableau17[[#This Row],[2017 (L)-T1-MACROGAUCHE]]/Tableau17[[#This Row],[2017 (L)-T1-MACROTOTALE]],"")</f>
        <v>0.31879194630872482</v>
      </c>
      <c r="OW236" s="26">
        <f>IFERROR(Tableau17[[#This Row],[2017 (L)-T1-MACROAUTRE]]/Tableau17[[#This Row],[2017 (L)-T1-MACROTOTALE]],"")</f>
        <v>2.0134228187919462E-2</v>
      </c>
      <c r="OX236" s="26">
        <f>IFERROR(Tableau17[[#This Row],[2017 (L)-T2-MACROEXTRDROITE]]/Tableau17[[#This Row],[2017 (L)-T2-MACROTOTALE]],"")</f>
        <v>0</v>
      </c>
      <c r="OY236" s="26">
        <f>IFERROR(Tableau17[[#This Row],[2017 (L)-T2-MACRODROITE]]/Tableau17[[#This Row],[2017 (L)-T2-MACROTOTALE]],"")</f>
        <v>0.53201970443349755</v>
      </c>
      <c r="OZ236" s="26">
        <f>IFERROR(Tableau17[[#This Row],[2017 (L)-T2-MACROCENTRE]]/Tableau17[[#This Row],[2017 (L)-T2-MACROTOTALE]],"")</f>
        <v>0.46798029556650245</v>
      </c>
      <c r="PA236" s="26">
        <f>IFERROR(Tableau17[[#This Row],[2017 (L)-T2-MACROGAUCHE]]/Tableau17[[#This Row],[2017 (L)-T2-MACROTOTALE]],"")</f>
        <v>0</v>
      </c>
      <c r="PB236" s="26">
        <f>IFERROR(Tableau17[[#This Row],[2017 (L)-T2-MACROAUTRE]]/Tableau17[[#This Row],[2017 (L)-T2-MACROTOTALE]],"")</f>
        <v>0</v>
      </c>
      <c r="PC236" s="26">
        <f>IFERROR(Tableau17[[#This Row],[2008_T1_PROCUS]]/Tableau17[[#This Row],[2008_T1_INSCRITS]],0)</f>
        <v>8.5889570552147246E-3</v>
      </c>
      <c r="PD236" s="26">
        <f>IFERROR(Tableau17[[#This Row],[2008_T2_PROCUS]]/Tableau17[[#This Row],[2008_T2_INSCRITS]],0)</f>
        <v>1.1042944785276074E-2</v>
      </c>
      <c r="PE236" s="26">
        <f>Tableau17[[#This Row],[2014_T1_PROCUS]]/Tableau17[[#This Row],[2014_T1_INSCRITS]]</f>
        <v>9.8039215686274508E-3</v>
      </c>
      <c r="PF236" s="26">
        <f>IFERROR(Tableau17[[#This Row],[2014_T2_PROCUS]]/Tableau17[[#This Row],[2014_T2_INSCRITS]],0)</f>
        <v>1.2239902080783354E-2</v>
      </c>
    </row>
    <row r="237" spans="1:422" hidden="1" x14ac:dyDescent="0.2">
      <c r="A237" s="1">
        <v>6</v>
      </c>
      <c r="B237" s="1" t="s">
        <v>427</v>
      </c>
      <c r="C237" s="1" t="s">
        <v>440</v>
      </c>
      <c r="D237" s="1" t="s">
        <v>440</v>
      </c>
      <c r="E237" s="1">
        <v>1166</v>
      </c>
      <c r="F237" s="1">
        <v>5.5012259999999999</v>
      </c>
      <c r="G237" s="1">
        <v>43.283147999999997</v>
      </c>
      <c r="H237" s="3">
        <v>1001</v>
      </c>
      <c r="I237" s="3">
        <v>231</v>
      </c>
      <c r="K237" s="1">
        <v>5</v>
      </c>
      <c r="L237" s="1">
        <v>27</v>
      </c>
      <c r="M237" s="1">
        <v>7</v>
      </c>
      <c r="P237" s="1">
        <v>48</v>
      </c>
      <c r="Q237" s="1">
        <v>19</v>
      </c>
      <c r="R237" s="1">
        <v>66</v>
      </c>
      <c r="S237" s="1">
        <v>56</v>
      </c>
      <c r="T237" s="1">
        <v>34</v>
      </c>
      <c r="U237" s="1">
        <v>262</v>
      </c>
      <c r="V237" s="1">
        <v>1021</v>
      </c>
      <c r="W237" s="1">
        <v>517</v>
      </c>
      <c r="X237" s="1">
        <v>10</v>
      </c>
      <c r="Y237" s="2">
        <v>0.50636630999999999</v>
      </c>
      <c r="Z237" s="1">
        <v>1021</v>
      </c>
      <c r="AA237" s="1">
        <v>541</v>
      </c>
      <c r="AB237" s="1">
        <v>10</v>
      </c>
      <c r="AC237" s="2">
        <v>0.52987267000000005</v>
      </c>
      <c r="AD237" s="1">
        <v>1001</v>
      </c>
      <c r="AE237" s="1">
        <v>275</v>
      </c>
      <c r="AF237" s="2">
        <v>0.27472527000000002</v>
      </c>
      <c r="AG237" s="1">
        <f t="shared" si="3"/>
        <v>231</v>
      </c>
      <c r="AH237" s="1">
        <v>991</v>
      </c>
      <c r="AI237" s="1">
        <v>490</v>
      </c>
      <c r="AJ237" s="1">
        <v>4</v>
      </c>
      <c r="AK237" s="2">
        <v>0.49445004999999997</v>
      </c>
      <c r="AL237" s="1">
        <v>991</v>
      </c>
      <c r="AM237" s="1">
        <v>578</v>
      </c>
      <c r="AN237" s="1">
        <v>8</v>
      </c>
      <c r="AO237" s="2">
        <v>0.58324924</v>
      </c>
      <c r="AP237" s="1">
        <v>1002</v>
      </c>
      <c r="AQ237" s="1">
        <v>424</v>
      </c>
      <c r="AR237" s="2">
        <v>0.42315369000000003</v>
      </c>
      <c r="AS237" s="1">
        <v>1002</v>
      </c>
      <c r="AT237" s="1">
        <v>454</v>
      </c>
      <c r="AU237" s="2">
        <v>0.45309380999999999</v>
      </c>
      <c r="AV237" s="1">
        <v>1029</v>
      </c>
      <c r="AW237" s="1">
        <v>403</v>
      </c>
      <c r="AX237" s="2">
        <v>0.39164237000000002</v>
      </c>
      <c r="AY237" s="1">
        <v>1029</v>
      </c>
      <c r="AZ237" s="1">
        <v>309</v>
      </c>
      <c r="BA237" s="2">
        <v>0.30029155000000002</v>
      </c>
      <c r="BB237" s="1">
        <v>1032</v>
      </c>
      <c r="BC237" s="1">
        <v>749</v>
      </c>
      <c r="BD237" s="2">
        <v>0.72577519000000001</v>
      </c>
      <c r="BE237" s="1">
        <v>1031</v>
      </c>
      <c r="BF237" s="1">
        <v>704</v>
      </c>
      <c r="BG237" s="2">
        <v>0.6828322</v>
      </c>
      <c r="BH237" s="1">
        <v>1008</v>
      </c>
      <c r="BI237" s="1">
        <v>425</v>
      </c>
      <c r="BJ237" s="2">
        <v>0.42162697999999998</v>
      </c>
      <c r="BK237" s="1">
        <v>22</v>
      </c>
      <c r="BM237" s="1">
        <v>6</v>
      </c>
      <c r="BN237" s="1">
        <v>26</v>
      </c>
      <c r="BO237" s="1">
        <v>44</v>
      </c>
      <c r="BP237" s="1">
        <v>164</v>
      </c>
      <c r="BQ237" s="1">
        <v>213</v>
      </c>
      <c r="BR237" s="1">
        <v>475</v>
      </c>
      <c r="BU237" s="1">
        <v>242</v>
      </c>
      <c r="BV237" s="1">
        <v>319</v>
      </c>
      <c r="BW237" s="1">
        <v>561</v>
      </c>
      <c r="BY237" s="1">
        <v>75</v>
      </c>
      <c r="BZ237" s="1">
        <v>19</v>
      </c>
      <c r="CB237" s="1">
        <v>46</v>
      </c>
      <c r="CC237" s="1">
        <v>154</v>
      </c>
      <c r="CD237" s="1">
        <v>117</v>
      </c>
      <c r="CE237" s="1">
        <v>98</v>
      </c>
      <c r="CF237" s="1">
        <v>509</v>
      </c>
      <c r="CG237" s="1">
        <v>196</v>
      </c>
      <c r="CH237" s="1">
        <v>171</v>
      </c>
      <c r="CI237" s="1">
        <v>156</v>
      </c>
      <c r="CJ237" s="1">
        <v>523</v>
      </c>
      <c r="CK237" s="1">
        <v>3</v>
      </c>
      <c r="CL237" s="1">
        <v>10</v>
      </c>
      <c r="CN237" s="1">
        <v>16</v>
      </c>
      <c r="CO237" s="1">
        <v>49</v>
      </c>
      <c r="CP237" s="1">
        <v>182</v>
      </c>
      <c r="CS237" s="1">
        <v>79</v>
      </c>
      <c r="CT237" s="1">
        <v>69</v>
      </c>
      <c r="CW237" s="1">
        <v>408</v>
      </c>
      <c r="CY237" s="1">
        <v>205</v>
      </c>
      <c r="DA237" s="1">
        <v>205</v>
      </c>
      <c r="DC237" s="1">
        <v>410</v>
      </c>
      <c r="DD237" s="1">
        <v>15</v>
      </c>
      <c r="DE237" s="1">
        <v>12</v>
      </c>
      <c r="DF237" s="1">
        <v>6</v>
      </c>
      <c r="DG237" s="1">
        <v>0</v>
      </c>
      <c r="DH237" s="1">
        <v>0</v>
      </c>
      <c r="DI237" s="1">
        <v>8</v>
      </c>
      <c r="DJ237" s="1">
        <v>2</v>
      </c>
      <c r="DK237" s="1">
        <v>0</v>
      </c>
      <c r="DL237" s="1">
        <v>84</v>
      </c>
      <c r="DM237" s="1">
        <v>105</v>
      </c>
      <c r="DN237" s="1">
        <v>61</v>
      </c>
      <c r="DP237" s="1">
        <v>4</v>
      </c>
      <c r="DR237" s="1">
        <v>95</v>
      </c>
      <c r="DS237" s="1">
        <v>7</v>
      </c>
      <c r="DU237" s="1">
        <v>399</v>
      </c>
      <c r="DX237" s="1">
        <v>159</v>
      </c>
      <c r="DZ237" s="1">
        <v>107</v>
      </c>
      <c r="EA237" s="1">
        <v>266</v>
      </c>
      <c r="EB237" s="1">
        <v>2</v>
      </c>
      <c r="EC237" s="1">
        <v>8</v>
      </c>
      <c r="ED237" s="1">
        <v>2</v>
      </c>
      <c r="EE237" s="1">
        <v>29</v>
      </c>
      <c r="EF237" s="1">
        <v>87</v>
      </c>
      <c r="EG237" s="1">
        <v>27</v>
      </c>
      <c r="EH237" s="1">
        <v>4</v>
      </c>
      <c r="EI237" s="1">
        <v>266</v>
      </c>
      <c r="EJ237" s="1">
        <v>194</v>
      </c>
      <c r="EK237" s="1">
        <v>110</v>
      </c>
      <c r="EL237" s="1">
        <v>5</v>
      </c>
      <c r="EM237" s="1">
        <v>734</v>
      </c>
      <c r="EN237" s="1">
        <v>328</v>
      </c>
      <c r="EO237" s="1">
        <v>308</v>
      </c>
      <c r="EP237" s="1">
        <v>636</v>
      </c>
      <c r="EQ237" s="1">
        <v>0</v>
      </c>
      <c r="ER237" s="1">
        <v>2</v>
      </c>
      <c r="ES237" s="1">
        <v>10</v>
      </c>
      <c r="ET237" s="1">
        <v>33</v>
      </c>
      <c r="EU237" s="1">
        <v>2</v>
      </c>
      <c r="EV237" s="1">
        <v>150</v>
      </c>
      <c r="EW237" s="1">
        <v>22</v>
      </c>
      <c r="EX237" s="1">
        <v>2</v>
      </c>
      <c r="EY237" s="1">
        <v>8</v>
      </c>
      <c r="EZ237" s="1">
        <v>14</v>
      </c>
      <c r="FA237" s="1">
        <v>0</v>
      </c>
      <c r="FB237" s="1">
        <v>0</v>
      </c>
      <c r="FC237" s="1">
        <v>0</v>
      </c>
      <c r="FD237" s="1">
        <v>0</v>
      </c>
      <c r="FE237" s="1">
        <v>0</v>
      </c>
      <c r="FF237" s="1">
        <v>0</v>
      </c>
      <c r="FG237" s="1">
        <v>0</v>
      </c>
      <c r="FH237" s="1">
        <v>18</v>
      </c>
      <c r="FI237" s="1">
        <v>0</v>
      </c>
      <c r="FJ237" s="1">
        <v>24</v>
      </c>
      <c r="FK237" s="1">
        <v>7</v>
      </c>
      <c r="FL237" s="1">
        <v>0</v>
      </c>
      <c r="FM237" s="1">
        <v>55</v>
      </c>
      <c r="FN237" s="1">
        <v>4</v>
      </c>
      <c r="FO237" s="1">
        <v>5</v>
      </c>
      <c r="FP237" s="1">
        <v>55</v>
      </c>
      <c r="FQ237" s="1">
        <v>1</v>
      </c>
      <c r="FR237" s="1">
        <f>SUM(Tableau17[[#This Row],[2019-T1-ALEXANDRE Audric]:[2019-T1-MARIE Florie]])</f>
        <v>412</v>
      </c>
      <c r="FS237" s="1">
        <v>50</v>
      </c>
      <c r="FT237" s="1">
        <v>186</v>
      </c>
      <c r="FU237" s="1">
        <v>0</v>
      </c>
      <c r="FV237" s="1">
        <v>239</v>
      </c>
      <c r="FW237" s="1">
        <v>0</v>
      </c>
      <c r="FX237" s="1">
        <v>475</v>
      </c>
      <c r="FY237" s="1">
        <v>0</v>
      </c>
      <c r="FZ237" s="1">
        <v>242</v>
      </c>
      <c r="GA237" s="1">
        <v>0</v>
      </c>
      <c r="GB237" s="1">
        <v>319</v>
      </c>
      <c r="GC237" s="1">
        <v>0</v>
      </c>
      <c r="GD237" s="1">
        <v>561</v>
      </c>
      <c r="GE237" s="1">
        <v>154</v>
      </c>
      <c r="GF237" s="1">
        <v>192</v>
      </c>
      <c r="GG237" s="1">
        <v>0</v>
      </c>
      <c r="GH237" s="1">
        <v>163</v>
      </c>
      <c r="GI237" s="1">
        <v>0</v>
      </c>
      <c r="GJ237" s="1">
        <v>509</v>
      </c>
      <c r="GK237" s="1">
        <v>196</v>
      </c>
      <c r="GL237" s="1">
        <v>171</v>
      </c>
      <c r="GM237" s="1">
        <v>0</v>
      </c>
      <c r="GN237" s="1">
        <v>156</v>
      </c>
      <c r="GO237" s="1">
        <v>0</v>
      </c>
      <c r="GP237" s="1">
        <v>523</v>
      </c>
      <c r="GQ237" s="1">
        <v>192</v>
      </c>
      <c r="GR237" s="1">
        <v>69</v>
      </c>
      <c r="GS237" s="1">
        <v>0</v>
      </c>
      <c r="GT237" s="1">
        <v>144</v>
      </c>
      <c r="GU237" s="1">
        <v>3</v>
      </c>
      <c r="GV237" s="1">
        <v>408</v>
      </c>
      <c r="GW237" s="1">
        <v>205</v>
      </c>
      <c r="GX237" s="1">
        <v>205</v>
      </c>
      <c r="GY237" s="1">
        <v>0</v>
      </c>
      <c r="GZ237" s="1">
        <v>0</v>
      </c>
      <c r="HA237" s="1">
        <v>0</v>
      </c>
      <c r="HB237" s="1">
        <v>410</v>
      </c>
      <c r="HC237" s="1">
        <v>305</v>
      </c>
      <c r="HD237" s="1">
        <v>87</v>
      </c>
      <c r="HE237" s="1">
        <v>110</v>
      </c>
      <c r="HF237" s="1">
        <v>228</v>
      </c>
      <c r="HG237" s="1">
        <v>4</v>
      </c>
      <c r="HH237" s="1">
        <v>734</v>
      </c>
      <c r="HI237" s="1">
        <v>328</v>
      </c>
      <c r="HJ237" s="1">
        <v>0</v>
      </c>
      <c r="HK237" s="1">
        <v>308</v>
      </c>
      <c r="HL237" s="1">
        <v>0</v>
      </c>
      <c r="HM237" s="1">
        <v>0</v>
      </c>
      <c r="HN237" s="1">
        <v>636</v>
      </c>
      <c r="HO237" s="1">
        <v>182</v>
      </c>
      <c r="HP237" s="1">
        <v>26</v>
      </c>
      <c r="HQ237" s="1">
        <v>55</v>
      </c>
      <c r="HR237" s="1">
        <v>135</v>
      </c>
      <c r="HS237" s="1">
        <v>22</v>
      </c>
      <c r="HT237" s="1">
        <v>420</v>
      </c>
      <c r="HU237" s="1">
        <v>66</v>
      </c>
      <c r="HV237" s="1">
        <v>75</v>
      </c>
      <c r="HW237" s="1">
        <v>24</v>
      </c>
      <c r="HX237" s="1">
        <v>97</v>
      </c>
      <c r="HY237" s="1">
        <v>0</v>
      </c>
      <c r="HZ237" s="1">
        <v>262</v>
      </c>
      <c r="IA237" s="1">
        <v>113</v>
      </c>
      <c r="IB237" s="1">
        <v>61</v>
      </c>
      <c r="IC237" s="1">
        <v>95</v>
      </c>
      <c r="ID237" s="1">
        <v>118</v>
      </c>
      <c r="IE237" s="1">
        <v>12</v>
      </c>
      <c r="IF237" s="1">
        <v>399</v>
      </c>
      <c r="IG237" s="1">
        <v>0</v>
      </c>
      <c r="IH237" s="1">
        <v>159</v>
      </c>
      <c r="II237" s="1">
        <v>107</v>
      </c>
      <c r="IJ237" s="1">
        <v>0</v>
      </c>
      <c r="IK237" s="1">
        <v>0</v>
      </c>
      <c r="IL237" s="1">
        <v>266</v>
      </c>
      <c r="IM237" s="26">
        <f>IFERROR(Tableau17[[#This Row],[LDIV]]/Tableau17[[#This Row],[Total général]],"")</f>
        <v>0</v>
      </c>
      <c r="IN237" s="26">
        <f>IFERROR(Tableau17[[#This Row],[LDVC]]/Tableau17[[#This Row],[Total général]],"")</f>
        <v>1.9083969465648856E-2</v>
      </c>
      <c r="IO237" s="26">
        <f>IFERROR(Tableau17[[#This Row],[LDVD]]/Tableau17[[#This Row],[Total général]],"")</f>
        <v>0.10305343511450382</v>
      </c>
      <c r="IP237" s="26">
        <f>IFERROR(Tableau17[[#This Row],[LDVG]]/Tableau17[[#This Row],[Total général]],"")</f>
        <v>2.6717557251908396E-2</v>
      </c>
      <c r="IQ237" s="26">
        <f>IFERROR(Tableau17[[#This Row],[LEXD]]/Tableau17[[#This Row],[Total général]],"")</f>
        <v>0</v>
      </c>
      <c r="IR237" s="26">
        <f>IFERROR(Tableau17[[#This Row],[LEXG]]/Tableau17[[#This Row],[Total général]],"")</f>
        <v>0</v>
      </c>
      <c r="IS237" s="26">
        <f>IFERROR(Tableau17[[#This Row],[LLR]]/Tableau17[[#This Row],[Total général]],"")</f>
        <v>0.18320610687022901</v>
      </c>
      <c r="IT237" s="26">
        <f>IFERROR(Tableau17[[#This Row],[LREM]]/Tableau17[[#This Row],[Total général]],"")</f>
        <v>7.2519083969465645E-2</v>
      </c>
      <c r="IU237" s="26">
        <f>IFERROR(Tableau17[[#This Row],[LRN]]/Tableau17[[#This Row],[Total général]],"")</f>
        <v>0.25190839694656486</v>
      </c>
      <c r="IV237" s="26">
        <f>IFERROR(Tableau17[[#This Row],[LUG]]/Tableau17[[#This Row],[Total général]],"")</f>
        <v>0.21374045801526717</v>
      </c>
      <c r="IW237" s="26">
        <f>IFERROR(Tableau17[[#This Row],[LVEC]]/Tableau17[[#This Row],[Total général]],"")</f>
        <v>0.12977099236641221</v>
      </c>
      <c r="IX237" s="26">
        <f>IFERROR(Tableau17[[#This Row],[2008-T1-LCMD]]/Tableau17[[#This Row],[2008-T1-TOTAL]],"")</f>
        <v>4.6315789473684213E-2</v>
      </c>
      <c r="IY237" s="26">
        <f>IFERROR(Tableau17[[#This Row],[2008-T1-LDVD]]/Tableau17[[#This Row],[2008-T1-TOTAL]],"")</f>
        <v>0</v>
      </c>
      <c r="IZ237" s="26">
        <f>IFERROR(Tableau17[[#This Row],[2008-T1-LEXD]]/Tableau17[[#This Row],[2008-T1-TOTAL]],"")</f>
        <v>1.2631578947368421E-2</v>
      </c>
      <c r="JA237" s="26">
        <f>IFERROR(Tableau17[[#This Row],[2008-T1-LEXG]]/Tableau17[[#This Row],[2008-T1-TOTAL]],"")</f>
        <v>5.473684210526316E-2</v>
      </c>
      <c r="JB237" s="26">
        <f>IFERROR(Tableau17[[#This Row],[2008-T1-LFN]]/Tableau17[[#This Row],[2008-T1-TOTAL]],"")</f>
        <v>9.2631578947368426E-2</v>
      </c>
      <c r="JC237" s="26">
        <f>IFERROR(Tableau17[[#This Row],[2008-T1-LMAJ]]/Tableau17[[#This Row],[2008-T1-TOTAL]],"")</f>
        <v>0.34526315789473683</v>
      </c>
      <c r="JD237" s="26">
        <f>IFERROR(Tableau17[[#This Row],[2008-T1-LUG]]/Tableau17[[#This Row],[2008-T1-TOTAL]],"")</f>
        <v>0.44842105263157894</v>
      </c>
      <c r="JE237" s="26">
        <f>IFERROR(Tableau17[[#This Row],[2008-T2-LFN]]/Tableau17[[#This Row],[2008-T2-TOTAL]],"")</f>
        <v>0</v>
      </c>
      <c r="JF237" s="26">
        <f>IFERROR(Tableau17[[#This Row],[2008-T2-LGC]]/Tableau17[[#This Row],[2008-T2-TOTAL]],"")</f>
        <v>0</v>
      </c>
      <c r="JG237" s="26">
        <f>IFERROR(Tableau17[[#This Row],[2008-T2-LMAJ]]/Tableau17[[#This Row],[2008-T2-TOTAL]],"")</f>
        <v>0.43137254901960786</v>
      </c>
      <c r="JH237" s="26">
        <f>IFERROR(Tableau17[[#This Row],[2008-T2-LUG]]/Tableau17[[#This Row],[2008-T2-TOTAL]],"")</f>
        <v>0.56862745098039214</v>
      </c>
      <c r="JI237" s="26">
        <f>IFERROR(Tableau17[[#This Row],[2014-T1-LDIV]]/Tableau17[[#This Row],[2014-T1-TOTAL]],"")</f>
        <v>0</v>
      </c>
      <c r="JJ237" s="26">
        <f>IFERROR(Tableau17[[#This Row],[2014-T1-LDVD]]/Tableau17[[#This Row],[2014-T1-TOTAL]],"")</f>
        <v>0.14734774066797643</v>
      </c>
      <c r="JK237" s="26">
        <f>IFERROR(Tableau17[[#This Row],[2014-T1-LDVG]]/Tableau17[[#This Row],[2014-T1-TOTAL]],"")</f>
        <v>3.732809430255403E-2</v>
      </c>
      <c r="JL237" s="26">
        <f>IFERROR(Tableau17[[#This Row],[2014-T1-LEXG]]/Tableau17[[#This Row],[2014-T1-TOTAL]],"")</f>
        <v>0</v>
      </c>
      <c r="JM237" s="26">
        <f>IFERROR(Tableau17[[#This Row],[2014-T1-LFG]]/Tableau17[[#This Row],[2014-T1-TOTAL]],"")</f>
        <v>9.0373280943025547E-2</v>
      </c>
      <c r="JN237" s="26">
        <f>IFERROR(Tableau17[[#This Row],[2014-T1-LFN]]/Tableau17[[#This Row],[2014-T1-TOTAL]],"")</f>
        <v>0.30255402750491162</v>
      </c>
      <c r="JO237" s="26">
        <f>IFERROR(Tableau17[[#This Row],[2014-T1-LUD]]/Tableau17[[#This Row],[2014-T1-TOTAL]],"")</f>
        <v>0.22986247544204322</v>
      </c>
      <c r="JP237" s="26">
        <f>IFERROR(Tableau17[[#This Row],[2014-T1-LUG]]/Tableau17[[#This Row],[2014-T1-TOTAL]],"")</f>
        <v>0.1925343811394892</v>
      </c>
      <c r="JQ237" s="26">
        <f>IFERROR(Tableau17[[#This Row],[2014-T2-LFN]]/Tableau17[[#This Row],[2014-T2-TOTAL]],"")</f>
        <v>0.37476099426386233</v>
      </c>
      <c r="JR237" s="26">
        <f>IFERROR(Tableau17[[#This Row],[2014-T2-LUD]]/Tableau17[[#This Row],[2014-T2-TOTAL]],"")</f>
        <v>0.32695984703632885</v>
      </c>
      <c r="JS237" s="26">
        <f>IFERROR(Tableau17[[#This Row],[2014-T2-LUG]]/Tableau17[[#This Row],[2014-T2-TOTAL]],"")</f>
        <v>0.29827915869980881</v>
      </c>
      <c r="JT237" s="26">
        <f>IFERROR(Tableau17[[#This Row],[2015-T1-BC-DIV]]/Tableau17[[#This Row],[2015-T1-TOTAL]],"")</f>
        <v>7.3529411764705881E-3</v>
      </c>
      <c r="JU237" s="26">
        <f>IFERROR(Tableau17[[#This Row],[2015-T1-BC-DLF]]/Tableau17[[#This Row],[2015-T1-TOTAL]],"")</f>
        <v>2.4509803921568627E-2</v>
      </c>
      <c r="JV237" s="26">
        <f>IFERROR(Tableau17[[#This Row],[2015-T1-BC-DVD]]/Tableau17[[#This Row],[2015-T1-TOTAL]],"")</f>
        <v>0</v>
      </c>
      <c r="JW237" s="26">
        <f>IFERROR(Tableau17[[#This Row],[2015-T1-BC-DVG]]/Tableau17[[#This Row],[2015-T1-TOTAL]],"")</f>
        <v>3.9215686274509803E-2</v>
      </c>
      <c r="JX237" s="26">
        <f>IFERROR(Tableau17[[#This Row],[2015-T1-BC-FG]]/Tableau17[[#This Row],[2015-T1-TOTAL]],"")</f>
        <v>0.12009803921568628</v>
      </c>
      <c r="JY237" s="26">
        <f>IFERROR(Tableau17[[#This Row],[2015-T1-BC-FN]]/Tableau17[[#This Row],[2015-T1-TOTAL]],"")</f>
        <v>0.44607843137254904</v>
      </c>
      <c r="JZ237" s="26">
        <f>IFERROR(Tableau17[[#This Row],[2015-T1-BC-MDM]]/Tableau17[[#This Row],[2015-T1-TOTAL]],"")</f>
        <v>0</v>
      </c>
      <c r="KA237" s="26">
        <f>IFERROR(Tableau17[[#This Row],[2015-T1-BC-RDG]]/Tableau17[[#This Row],[2015-T1-TOTAL]],"")</f>
        <v>0</v>
      </c>
      <c r="KB237" s="26">
        <f>IFERROR(Tableau17[[#This Row],[2015-T1-BC-SOC]]/Tableau17[[#This Row],[2015-T1-TOTAL]],"")</f>
        <v>0.19362745098039216</v>
      </c>
      <c r="KC237" s="26">
        <f>IFERROR(Tableau17[[#This Row],[2015-T1-BC-UD]]/Tableau17[[#This Row],[2015-T1-TOTAL]],"")</f>
        <v>0.16911764705882354</v>
      </c>
      <c r="KD237" s="26">
        <f>IFERROR(Tableau17[[#This Row],[2015-T1-BC-UG]]/Tableau17[[#This Row],[2015-T1-TOTAL]],"")</f>
        <v>0</v>
      </c>
      <c r="KE237" s="26">
        <f>IFERROR(Tableau17[[#This Row],[2015-T1-BC-VEC]]/Tableau17[[#This Row],[2015-T1-TOTAL]],"")</f>
        <v>0</v>
      </c>
      <c r="KF237" s="26">
        <f>IFERROR(Tableau17[[#This Row],[2015-T2-BC-DVG]]/Tableau17[[#This Row],[2015-T2-TOTAL]],"")</f>
        <v>0</v>
      </c>
      <c r="KG237" s="26">
        <f>IFERROR(Tableau17[[#This Row],[2015-T2-BC-FN]]/Tableau17[[#This Row],[2015-T2-TOTAL]],"")</f>
        <v>0.5</v>
      </c>
      <c r="KH237" s="26">
        <f>IFERROR(Tableau17[[#This Row],[2015-T2-BC-SOC]]/Tableau17[[#This Row],[2015-T2-TOTAL]],"")</f>
        <v>0</v>
      </c>
      <c r="KI237" s="26">
        <f>IFERROR(Tableau17[[#This Row],[2015-T2-BC-UD]]/Tableau17[[#This Row],[2015-T2-TOTAL]],"")</f>
        <v>0.5</v>
      </c>
      <c r="KJ237" s="26">
        <f>IFERROR(Tableau17[[#This Row],[2015-T2-BC-UG]]/Tableau17[[#This Row],[2015-T2-TOTAL]],"")</f>
        <v>0</v>
      </c>
      <c r="KK237" s="26">
        <f>IFERROR(Tableau17[[#This Row],[2017 (L)-T1-COM]]/Tableau17[[#This Row],[2017 (L)-T1-TOTAL]],"")</f>
        <v>3.7593984962406013E-2</v>
      </c>
      <c r="KL237" s="26">
        <f>IFERROR(Tableau17[[#This Row],[2017 (L)-T1-DIV]]/Tableau17[[#This Row],[2017 (L)-T1-TOTAL]],"")</f>
        <v>3.007518796992481E-2</v>
      </c>
      <c r="KM237" s="26">
        <f>IFERROR(Tableau17[[#This Row],[2017 (L)-T1-DLF]]/Tableau17[[#This Row],[2017 (L)-T1-TOTAL]],"")</f>
        <v>1.5037593984962405E-2</v>
      </c>
      <c r="KN237" s="26">
        <f>IFERROR(Tableau17[[#This Row],[2017 (L)-T1-DVD]]/Tableau17[[#This Row],[2017 (L)-T1-TOTAL]],"")</f>
        <v>0</v>
      </c>
      <c r="KO237" s="26">
        <f>IFERROR(Tableau17[[#This Row],[2017 (L)-T1-DVG]]/Tableau17[[#This Row],[2017 (L)-T1-TOTAL]],"")</f>
        <v>0</v>
      </c>
      <c r="KP237" s="26">
        <f>IFERROR(Tableau17[[#This Row],[2017 (L)-T1-ECO]]/Tableau17[[#This Row],[2017 (L)-T1-TOTAL]],"")</f>
        <v>2.0050125313283207E-2</v>
      </c>
      <c r="KQ237" s="26">
        <f>IFERROR(Tableau17[[#This Row],[2017 (L)-T1-EXD]]/Tableau17[[#This Row],[2017 (L)-T1-TOTAL]],"")</f>
        <v>5.0125313283208017E-3</v>
      </c>
      <c r="KR237" s="26">
        <f>IFERROR(Tableau17[[#This Row],[2017 (L)-T1-EXG]]/Tableau17[[#This Row],[2017 (L)-T1-TOTAL]],"")</f>
        <v>0</v>
      </c>
      <c r="KS237" s="26">
        <f>IFERROR(Tableau17[[#This Row],[2017 (L)-T1-FI]]/Tableau17[[#This Row],[2017 (L)-T1-TOTAL]],"")</f>
        <v>0.21052631578947367</v>
      </c>
      <c r="KT237" s="26">
        <f>IFERROR(Tableau17[[#This Row],[2017 (L)-T1-FN]]/Tableau17[[#This Row],[2017 (L)-T1-TOTAL]],"")</f>
        <v>0.26315789473684209</v>
      </c>
      <c r="KU237" s="26">
        <f>IFERROR(Tableau17[[#This Row],[2017 (L)-T1-LR]]/Tableau17[[#This Row],[2017 (L)-T1-TOTAL]],"")</f>
        <v>0.15288220551378445</v>
      </c>
      <c r="KV237" s="26">
        <f>IFERROR(Tableau17[[#This Row],[2017 (L)-T1-MDM]]/Tableau17[[#This Row],[2017 (L)-T1-TOTAL]],"")</f>
        <v>0</v>
      </c>
      <c r="KW237" s="26">
        <f>IFERROR(Tableau17[[#This Row],[2017 (L)-T1-RDG]]/Tableau17[[#This Row],[2017 (L)-T1-TOTAL]],"")</f>
        <v>1.0025062656641603E-2</v>
      </c>
      <c r="KX237" s="26">
        <f>IFERROR(Tableau17[[#This Row],[2017 (L)-T1-REG]]/Tableau17[[#This Row],[2017 (L)-T1-TOTAL]],"")</f>
        <v>0</v>
      </c>
      <c r="KY237" s="26">
        <f>IFERROR(Tableau17[[#This Row],[2017 (L)-T1-REM]]/Tableau17[[#This Row],[2017 (L)-T1-TOTAL]],"")</f>
        <v>0.23809523809523808</v>
      </c>
      <c r="KZ237" s="26">
        <f>IFERROR(Tableau17[[#This Row],[2017 (L)-T1-SOC]]/Tableau17[[#This Row],[2017 (L)-T1-TOTAL]],"")</f>
        <v>1.7543859649122806E-2</v>
      </c>
      <c r="LA237" s="26">
        <f>IFERROR(Tableau17[[#This Row],[2017 (L)-T1-UDI]]/Tableau17[[#This Row],[2017 (L)-T1-TOTAL]],"")</f>
        <v>0</v>
      </c>
      <c r="LB237" s="26">
        <f>IFERROR(Tableau17[[#This Row],[2017 (L)-T2-FI]]/Tableau17[[#This Row],[2017 (L)-T2-TOTAL]],"")</f>
        <v>0</v>
      </c>
      <c r="LC237" s="26">
        <f>IFERROR(Tableau17[[#This Row],[2017 (L)-T2-FN]]/Tableau17[[#This Row],[2017 (L)-T2-TOTAL]],"")</f>
        <v>0</v>
      </c>
      <c r="LD237" s="26">
        <f>IFERROR(Tableau17[[#This Row],[2017 (L)-T2-LR]]/Tableau17[[#This Row],[2017 (L)-T2-TOTAL]],"")</f>
        <v>0.59774436090225569</v>
      </c>
      <c r="LE237" s="26">
        <f>IFERROR(Tableau17[[#This Row],[2017 (L)-T2-MDM]]/Tableau17[[#This Row],[2017 (L)-T2-TOTAL]],"")</f>
        <v>0</v>
      </c>
      <c r="LF237" s="26">
        <f>IFERROR(Tableau17[[#This Row],[2017 (L)-T2-REM]]/Tableau17[[#This Row],[2017 (L)-T2-TOTAL]],"")</f>
        <v>0.40225563909774437</v>
      </c>
      <c r="LG237" s="26">
        <f>IFERROR(Tableau17[[#This Row],[2017-T1-ARTHAUD Nathalie]]/Tableau17[[#This Row],[2017-T1-TOTAL]],"")</f>
        <v>2.7247956403269754E-3</v>
      </c>
      <c r="LH237" s="26">
        <f>IFERROR(Tableau17[[#This Row],[2017-T1-ASSELINEAU Fran]]/Tableau17[[#This Row],[2017-T1-TOTAL]],"")</f>
        <v>1.0899182561307902E-2</v>
      </c>
      <c r="LI237" s="26">
        <f>IFERROR(Tableau17[[#This Row],[2017-T1-CHEMINADE Jacques]]/Tableau17[[#This Row],[2017-T1-TOTAL]],"")</f>
        <v>2.7247956403269754E-3</v>
      </c>
      <c r="LJ237" s="26">
        <f>IFERROR(Tableau17[[#This Row],[2017-T1-DUPONT-AIGNAN Nicolas]]/Tableau17[[#This Row],[2017-T1-TOTAL]],"")</f>
        <v>3.9509536784741145E-2</v>
      </c>
      <c r="LK237" s="26">
        <f>IFERROR(Tableau17[[#This Row],[2017-T1-FILLON Fran]]/Tableau17[[#This Row],[2017-T1-TOTAL]],"")</f>
        <v>0.11852861035422343</v>
      </c>
      <c r="LL237" s="26">
        <f>IFERROR(Tableau17[[#This Row],[2017-T1-HAMON Beno]]/Tableau17[[#This Row],[2017-T1-TOTAL]],"")</f>
        <v>3.6784741144414171E-2</v>
      </c>
      <c r="LM237" s="26">
        <f>IFERROR(Tableau17[[#This Row],[2017-T1-LASSALLE Jean]]/Tableau17[[#This Row],[2017-T1-TOTAL]],"")</f>
        <v>5.4495912806539508E-3</v>
      </c>
      <c r="LN237" s="26">
        <f>IFERROR(Tableau17[[#This Row],[2017-T1-LE PEN Marine]]/Tableau17[[#This Row],[2017-T1-TOTAL]],"")</f>
        <v>0.36239782016348776</v>
      </c>
      <c r="LO237" s="26">
        <f>IFERROR(Tableau17[[#This Row],[2017-T1-M Jean-Luc]]/Tableau17[[#This Row],[2017-T1-TOTAL]],"")</f>
        <v>0.26430517711171664</v>
      </c>
      <c r="LP237" s="26">
        <f>IFERROR(Tableau17[[#This Row],[2017-T1-MACRON Emmanuel]]/Tableau17[[#This Row],[2017-T1-TOTAL]],"")</f>
        <v>0.14986376021798364</v>
      </c>
      <c r="LQ237" s="26">
        <f>IFERROR(Tableau17[[#This Row],[2017-T1-POUTOU Philippe]]/Tableau17[[#This Row],[2017-T1-TOTAL]],"")</f>
        <v>6.8119891008174387E-3</v>
      </c>
      <c r="LR237" s="26">
        <f>IFERROR(Tableau17[[#This Row],[2017-T2-LE PEN Marine]]/Tableau17[[#This Row],[2017-T2-TOTAL]],"")</f>
        <v>0.51572327044025157</v>
      </c>
      <c r="LS237" s="26">
        <f>IFERROR(Tableau17[[#This Row],[2017-T2-MACRON Emmanuel]]/Tableau17[[#This Row],[2017-T2-TOTAL]],"")</f>
        <v>0.48427672955974843</v>
      </c>
      <c r="LT237" s="26">
        <f>IFERROR(Tableau17[[#This Row],[2019-T1-ALEXANDRE Audric]]/Tableau17[[#This Row],[2019-T1-TOTAL]],"")</f>
        <v>0</v>
      </c>
      <c r="LU237" s="26">
        <f>IFERROR(Tableau17[[#This Row],[2019-T1-ARTHAUD Nathalie]]/Tableau17[[#This Row],[2019-T1-TOTAL]],"")</f>
        <v>4.8543689320388345E-3</v>
      </c>
      <c r="LV237" s="26">
        <f>IFERROR(Tableau17[[#This Row],[2019-T1-ASSELINEAU François]]/Tableau17[[#This Row],[2019-T1-TOTAL]],"")</f>
        <v>2.4271844660194174E-2</v>
      </c>
      <c r="LW237" s="26">
        <f>IFERROR(Tableau17[[#This Row],[2019-T1-AUBRY Manon]]/Tableau17[[#This Row],[2019-T1-TOTAL]],"")</f>
        <v>8.0097087378640783E-2</v>
      </c>
      <c r="LX237" s="26">
        <f>IFERROR(Tableau17[[#This Row],[2019-T1-AZERGUI Nagib]]/Tableau17[[#This Row],[2019-T1-TOTAL]],"")</f>
        <v>4.8543689320388345E-3</v>
      </c>
      <c r="LY237" s="26">
        <f>IFERROR(Tableau17[[#This Row],[2019-T1-BARDELLA Jordan]]/Tableau17[[#This Row],[2019-T1-TOTAL]],"")</f>
        <v>0.36407766990291263</v>
      </c>
      <c r="LZ237" s="26">
        <f>IFERROR(Tableau17[[#This Row],[2019-T1-BELLAMY François-Xavier]]/Tableau17[[#This Row],[2019-T1-TOTAL]],"")</f>
        <v>5.3398058252427182E-2</v>
      </c>
      <c r="MA237" s="26">
        <f>IFERROR(Tableau17[[#This Row],[2019-T1-BIDOU Olivier]]/Tableau17[[#This Row],[2019-T1-TOTAL]],"")</f>
        <v>4.8543689320388345E-3</v>
      </c>
      <c r="MB237" s="26">
        <f>IFERROR(Tableau17[[#This Row],[2019-T1-BOURG Dominique]]/Tableau17[[#This Row],[2019-T1-TOTAL]],"")</f>
        <v>1.9417475728155338E-2</v>
      </c>
      <c r="MC237" s="26">
        <f>IFERROR(Tableau17[[#This Row],[2019-T1-BROSSAT Ian]]/Tableau17[[#This Row],[2019-T1-TOTAL]],"")</f>
        <v>3.3980582524271843E-2</v>
      </c>
      <c r="MD237" s="26">
        <f>IFERROR(Tableau17[[#This Row],[2019-T1-CAILLAUD Sophie]]/Tableau17[[#This Row],[2019-T1-TOTAL]],"")</f>
        <v>0</v>
      </c>
      <c r="ME237" s="26">
        <f>IFERROR(Tableau17[[#This Row],[2019-T1-CAMUS Renaud]]/Tableau17[[#This Row],[2019-T1-TOTAL]],"")</f>
        <v>0</v>
      </c>
      <c r="MF237" s="26">
        <f>IFERROR(Tableau17[[#This Row],[2019-T1-CHALENÇON Christophe]]/Tableau17[[#This Row],[2019-T1-TOTAL]],"")</f>
        <v>0</v>
      </c>
      <c r="MG237" s="26">
        <f>IFERROR(Tableau17[[#This Row],[2019-T1-CORBET Cathy Denise Ginette]]/Tableau17[[#This Row],[2019-T1-TOTAL]],"")</f>
        <v>0</v>
      </c>
      <c r="MH237" s="26">
        <f>IFERROR(Tableau17[[#This Row],[2019-T1-DE PREVOISIN Robert]]/Tableau17[[#This Row],[2019-T1-TOTAL]],"")</f>
        <v>0</v>
      </c>
      <c r="MI237" s="26">
        <f>IFERROR(Tableau17[[#This Row],[2019-T1-DELFEL Thérèse]]/Tableau17[[#This Row],[2019-T1-TOTAL]],"")</f>
        <v>0</v>
      </c>
      <c r="MJ237" s="26">
        <f>IFERROR(Tableau17[[#This Row],[2019-T1-DIEUMEGARD Pierre]]/Tableau17[[#This Row],[2019-T1-TOTAL]],"")</f>
        <v>0</v>
      </c>
      <c r="MK237" s="26">
        <f>IFERROR(Tableau17[[#This Row],[2019-T1-DUPONT-AIGNAN Nicolas]]/Tableau17[[#This Row],[2019-T1-TOTAL]],"")</f>
        <v>4.3689320388349516E-2</v>
      </c>
      <c r="ML237" s="26">
        <f>IFERROR(Tableau17[[#This Row],[2019-T1-GERNIGON Yves]]/Tableau17[[#This Row],[2019-T1-TOTAL]],"")</f>
        <v>0</v>
      </c>
      <c r="MM237" s="26">
        <f>IFERROR(Tableau17[[#This Row],[2019-T1-GLUCKSMANN Raphaël]]/Tableau17[[#This Row],[2019-T1-TOTAL]],"")</f>
        <v>5.8252427184466021E-2</v>
      </c>
      <c r="MN237" s="26">
        <f>IFERROR(Tableau17[[#This Row],[2019-T1-HAMON Benoît]]/Tableau17[[#This Row],[2019-T1-TOTAL]],"")</f>
        <v>1.6990291262135922E-2</v>
      </c>
      <c r="MO237" s="26">
        <f>IFERROR(Tableau17[[#This Row],[2019-T1-HELGEN Gilles]]/Tableau17[[#This Row],[2019-T1-TOTAL]],"")</f>
        <v>0</v>
      </c>
      <c r="MP237" s="26">
        <f>IFERROR(Tableau17[[#This Row],[2019-T1-JADOT Yannick]]/Tableau17[[#This Row],[2019-T1-TOTAL]],"")</f>
        <v>0.13349514563106796</v>
      </c>
      <c r="MQ237" s="26">
        <f>IFERROR(Tableau17[[#This Row],[2019-T1-LAGARDE Jean-Christophe]]/Tableau17[[#This Row],[2019-T1-TOTAL]],"")</f>
        <v>9.7087378640776691E-3</v>
      </c>
      <c r="MR237" s="26">
        <f>IFERROR(Tableau17[[#This Row],[2019-T1-LALANNE Francis]]/Tableau17[[#This Row],[2019-T1-TOTAL]],"")</f>
        <v>1.2135922330097087E-2</v>
      </c>
      <c r="MS237" s="26">
        <f>IFERROR(Tableau17[[#This Row],[2019-T1-LOISEAU Nathalie]]/Tableau17[[#This Row],[2019-T1-TOTAL]],"")</f>
        <v>0.13349514563106796</v>
      </c>
      <c r="MT237" s="26">
        <f>IFERROR(Tableau17[[#This Row],[2019-T1-MARIE Florie]]/Tableau17[[#This Row],[2019-T1-TOTAL]],"")</f>
        <v>2.4271844660194173E-3</v>
      </c>
      <c r="MU237" s="26">
        <f>IFERROR(Tableau17[[#This Row],[2008-T1-MACROEXTRDROITE]]/Tableau17[[#This Row],[2008-T1-MACROTOTALE]],"")</f>
        <v>0.10526315789473684</v>
      </c>
      <c r="MV237" s="26">
        <f>IFERROR(Tableau17[[#This Row],[2008-T1-MACRODROITE]]/Tableau17[[#This Row],[2008-T1-MACROTOTALE]],"")</f>
        <v>0.39157894736842103</v>
      </c>
      <c r="MW237" s="26">
        <f>IFERROR(Tableau17[[#This Row],[2008-T1-MACROCENTRE]]/Tableau17[[#This Row],[2008-T1-MACROTOTALE]],"")</f>
        <v>0</v>
      </c>
      <c r="MX237" s="26">
        <f>IFERROR(Tableau17[[#This Row],[2008-T1-MACROGAUCHE]]/Tableau17[[#This Row],[2008-T1-MACROTOTALE]],"")</f>
        <v>0.50315789473684214</v>
      </c>
      <c r="MY237" s="26">
        <f>IFERROR(Tableau17[[#This Row],[2008-T1-MACROAUTRE]]/Tableau17[[#This Row],[2008-T1-MACROTOTALE]],"")</f>
        <v>0</v>
      </c>
      <c r="MZ237" s="26">
        <f>IFERROR(Tableau17[[#This Row],[2008-T2-MACROEXTRDROITE]]/Tableau17[[#This Row],[2008-T2-MACROTOTALE]],"")</f>
        <v>0</v>
      </c>
      <c r="NA237" s="26">
        <f>IFERROR(Tableau17[[#This Row],[2008-T2-MACRODROITE]]/Tableau17[[#This Row],[2008-T2-MACROTOTALE]],"")</f>
        <v>0.43137254901960786</v>
      </c>
      <c r="NB237" s="26">
        <f>IFERROR(Tableau17[[#This Row],[2008-T2-MACROCENTRE]]/Tableau17[[#This Row],[2008-T2-MACROTOTALE]],"")</f>
        <v>0</v>
      </c>
      <c r="NC237" s="26">
        <f>IFERROR(Tableau17[[#This Row],[2008-T2-MACROGAUCHE]]/Tableau17[[#This Row],[2008-T2-MACROTOTALE]],"")</f>
        <v>0.56862745098039214</v>
      </c>
      <c r="ND237" s="26">
        <f>IFERROR(Tableau17[[#This Row],[2008-T2-MACROAUTRE]]/Tableau17[[#This Row],[2008-T2-MACROTOTALE]],"")</f>
        <v>0</v>
      </c>
      <c r="NE237" s="26">
        <f>IFERROR(Tableau17[[#This Row],[2014-T1-MACROEXTRDROITE]]/Tableau17[[#This Row],[2014-T1-MACROTOTALE]],"")</f>
        <v>0.30255402750491162</v>
      </c>
      <c r="NF237" s="26">
        <f>IFERROR(Tableau17[[#This Row],[2014-T1-MACRODROITE]]/Tableau17[[#This Row],[2014-T1-MACROTOTALE]],"")</f>
        <v>0.37721021611001965</v>
      </c>
      <c r="NG237" s="26">
        <f>IFERROR(Tableau17[[#This Row],[2014-T1-MACROCENTRE]]/Tableau17[[#This Row],[2014-T1-MACROTOTALE]],"")</f>
        <v>0</v>
      </c>
      <c r="NH237" s="26">
        <f>IFERROR(Tableau17[[#This Row],[2014-T1-MACROGAUCHE]]/Tableau17[[#This Row],[2014-T1-MACROTOTALE]],"")</f>
        <v>0.32023575638506874</v>
      </c>
      <c r="NI237" s="26">
        <f>IFERROR(Tableau17[[#This Row],[2014-T1-MACROAUTRE]]/Tableau17[[#This Row],[2014-T1-MACROTOTALE]],"")</f>
        <v>0</v>
      </c>
      <c r="NJ237" s="26">
        <f>IFERROR(Tableau17[[#This Row],[2014-T2-MACROEXTRDROITE]]/Tableau17[[#This Row],[2014-T2-MACROTOTALE]],"")</f>
        <v>0.37476099426386233</v>
      </c>
      <c r="NK237" s="26">
        <f>IFERROR(Tableau17[[#This Row],[2014-T2-MACRODROITE]]/Tableau17[[#This Row],[2014-T2-MACROTOTALE]],"")</f>
        <v>0.32695984703632885</v>
      </c>
      <c r="NL237" s="26">
        <f>IFERROR(Tableau17[[#This Row],[2014-T2-MACROCENTRE]]/Tableau17[[#This Row],[2014-T2-MACROTOTALE]],"")</f>
        <v>0</v>
      </c>
      <c r="NM237" s="26">
        <f>IFERROR(Tableau17[[#This Row],[2014-T2-MACROGAUCHE]]/Tableau17[[#This Row],[2014-T2-MACROTOTALE]],"")</f>
        <v>0.29827915869980881</v>
      </c>
      <c r="NN237" s="26">
        <f>IFERROR(Tableau17[[#This Row],[2014-T2-MACROAUTRE]]/Tableau17[[#This Row],[2014-T2-MACROTOTALE]],"")</f>
        <v>0</v>
      </c>
      <c r="NO237" s="26">
        <f>IFERROR( Tableau17[[#This Row],[2015-T1-MACROEXTRDROITE]]/Tableau17[[#This Row],[2015-T1-MACROTOTALE]],"")</f>
        <v>0.47058823529411764</v>
      </c>
      <c r="NP237" s="26">
        <f>IFERROR(Tableau17[[#This Row],[2015-T1-MACRODROITE]]/Tableau17[[#This Row],[2015-T1-MACROTOTALE]],"")</f>
        <v>0.16911764705882354</v>
      </c>
      <c r="NQ237" s="26">
        <f>IFERROR(Tableau17[[#This Row],[2015-T1-MACROCENTRE]]/Tableau17[[#This Row],[2015-T1-MACROTOTALE]],"")</f>
        <v>0</v>
      </c>
      <c r="NR237" s="26">
        <f>IFERROR(Tableau17[[#This Row],[2015-T1-MACROGAUCHE]]/Tableau17[[#This Row],[2015-T1-MACROTOTALE]],"")</f>
        <v>0.35294117647058826</v>
      </c>
      <c r="NS237" s="26">
        <f>IFERROR(Tableau17[[#This Row],[2015-T1-MACROAUTRE]]/Tableau17[[#This Row],[2015-T1-MACROTOTALE]],"")</f>
        <v>7.3529411764705881E-3</v>
      </c>
      <c r="NT237" s="26">
        <f>IFERROR(Tableau17[[#This Row],[2015-T2-MACROEXTRDROITE]]/Tableau17[[#This Row],[2015-T2-MACROTOTALE]],"")</f>
        <v>0.5</v>
      </c>
      <c r="NU237" s="26">
        <f>IFERROR(Tableau17[[#This Row],[2015-T2-MACRODROITE]]/Tableau17[[#This Row],[2015-T2-MACROTOTALE]],"")</f>
        <v>0.5</v>
      </c>
      <c r="NV237" s="26">
        <f>IFERROR(Tableau17[[#This Row],[2015-T2-MACROCENTRE]]/Tableau17[[#This Row],[2015-T2-MACROTOTALE]],"")</f>
        <v>0</v>
      </c>
      <c r="NW237" s="26">
        <f>IFERROR(Tableau17[[#This Row],[2015-T2-MACROGAUCHE]]/Tableau17[[#This Row],[2015-T2-MACROTOTALE]],"")</f>
        <v>0</v>
      </c>
      <c r="NX237" s="26">
        <f>IFERROR(Tableau17[[#This Row],[2015-T2-MACROAUTRE]]/Tableau17[[#This Row],[2015-T2-MACROTOTALE]],"")</f>
        <v>0</v>
      </c>
      <c r="NY237" s="26">
        <f>IFERROR(Tableau17[[#This Row],[2017-T1-MACROEXTRDROITE]]/Tableau17[[#This Row],[2017-T1-MACROTOTALE]],"")</f>
        <v>0.41553133514986373</v>
      </c>
      <c r="NZ237" s="26">
        <f>IFERROR(Tableau17[[#This Row],[2017-T1-MACRODROITE]]/Tableau17[[#This Row],[2017-T1-MACROTOTALE]],"")</f>
        <v>0.11852861035422343</v>
      </c>
      <c r="OA237" s="26">
        <f>IFERROR(Tableau17[[#This Row],[2017-T1-MACROCENTRE]]/Tableau17[[#This Row],[2017-T1-MACROTOTALE]],"")</f>
        <v>0.14986376021798364</v>
      </c>
      <c r="OB237" s="26">
        <f>IFERROR(Tableau17[[#This Row],[2017-T1-MACROGAUCHE]]/Tableau17[[#This Row],[2017-T1-MACROTOTALE]],"")</f>
        <v>0.31062670299727518</v>
      </c>
      <c r="OC237" s="26">
        <f>IFERROR(Tableau17[[#This Row],[2017-T1-MACROAUTRE]]/Tableau17[[#This Row],[2017-T1-MACROTOTALE]],"")</f>
        <v>5.4495912806539508E-3</v>
      </c>
      <c r="OD237" s="26">
        <f>IFERROR(Tableau17[[#This Row],[2017-T2-MACROEXTRDROITE]]/Tableau17[[#This Row],[2017-T2-MACROTOTALE]],"")</f>
        <v>0.51572327044025157</v>
      </c>
      <c r="OE237" s="26">
        <f>IFERROR(Tableau17[[#This Row],[2017-T2-MACRODROITE]]/Tableau17[[#This Row],[2017-T2-MACROTOTALE]],"")</f>
        <v>0</v>
      </c>
      <c r="OF237" s="26">
        <f>IFERROR(Tableau17[[#This Row],[2017-T2-MACROCENTRE]]/Tableau17[[#This Row],[2017-T2-MACROTOTALE]],"")</f>
        <v>0.48427672955974843</v>
      </c>
      <c r="OG237" s="26">
        <f>IFERROR(Tableau17[[#This Row],[2017-T2-MACROGAUCHE]]/Tableau17[[#This Row],[2017-T2-MACROTOTALE]],"")</f>
        <v>0</v>
      </c>
      <c r="OH237" s="26">
        <f>IFERROR(Tableau17[[#This Row],[2017-T2-MACROAUTRE]]/Tableau17[[#This Row],[2017-T2-MACROTOTALE]],"")</f>
        <v>0</v>
      </c>
      <c r="OI237" s="26">
        <f>IFERROR(Tableau17[[#This Row],[2019-T1-MACROEXTRDROITE]]/Tableau17[[#This Row],[2019-T1-MACROTOTALE]],"")</f>
        <v>0.43333333333333335</v>
      </c>
      <c r="OJ237" s="26">
        <f>IFERROR(Tableau17[[#This Row],[2019-T1-MACRODROITE]]/Tableau17[[#This Row],[2019-T1-MACROTOTALE]],"")</f>
        <v>6.1904761904761907E-2</v>
      </c>
      <c r="OK237" s="26">
        <f>IFERROR(Tableau17[[#This Row],[2019-T1-MACROCENTRE]]/Tableau17[[#This Row],[2019-T1-MACROTOTALE]],"")</f>
        <v>0.13095238095238096</v>
      </c>
      <c r="OL237" s="26">
        <f>IFERROR(Tableau17[[#This Row],[2019-T1-MACROGAUCHE]]/Tableau17[[#This Row],[2019-T1-MACROTOTALE]],"")</f>
        <v>0.32142857142857145</v>
      </c>
      <c r="OM237" s="26">
        <f>IFERROR(Tableau17[[#This Row],[2019-T1-MACROAUTRE]]/Tableau17[[#This Row],[2019-T1-MACROTOTALE]],"")</f>
        <v>5.2380952380952382E-2</v>
      </c>
      <c r="ON237" s="26">
        <f>IFERROR(Tableau17[[#This Row],[2020-T1-MACROEXTRDROITE]]/Tableau17[[#This Row],[2020-T1-MACROTOTALE]],"")</f>
        <v>0.25190839694656486</v>
      </c>
      <c r="OO237" s="26">
        <f>IFERROR(Tableau17[[#This Row],[2020-T1-MACRODROITE]]/Tableau17[[#This Row],[2020-T1-MACROTOTALE]],"")</f>
        <v>0.2862595419847328</v>
      </c>
      <c r="OP237" s="26">
        <f>IFERROR(Tableau17[[#This Row],[2020-T1-MACROCENTRE]]/Tableau17[[#This Row],[2020-T1-MACROTOTALE]],"")</f>
        <v>9.1603053435114504E-2</v>
      </c>
      <c r="OQ237" s="26">
        <f>IFERROR(Tableau17[[#This Row],[2020-T1-MACROGAUCHE]]/Tableau17[[#This Row],[2020-T1-MACROTOTALE]],"")</f>
        <v>0.37022900763358779</v>
      </c>
      <c r="OR237" s="26">
        <f>IFERROR(Tableau17[[#This Row],[2020-T1-MACROAUTRE]]/Tableau17[[#This Row],[2020-T1-MACROTOTALE]],"")</f>
        <v>0</v>
      </c>
      <c r="OS237" s="26">
        <f>IFERROR(Tableau17[[#This Row],[2017 (L)-T1-MACROEXTRDROITE]]/Tableau17[[#This Row],[2017 (L)-T1-MACROTOTALE]],"")</f>
        <v>0.2832080200501253</v>
      </c>
      <c r="OT237" s="26">
        <f>IFERROR(Tableau17[[#This Row],[2017 (L)-T1-MACRODROITE]]/Tableau17[[#This Row],[2017 (L)-T1-MACROTOTALE]],"")</f>
        <v>0.15288220551378445</v>
      </c>
      <c r="OU237" s="26">
        <f>IFERROR(Tableau17[[#This Row],[2017 (L)-T1-MACROCENTRE]]/Tableau17[[#This Row],[2017 (L)-T1-MACROTOTALE]],"")</f>
        <v>0.23809523809523808</v>
      </c>
      <c r="OV237" s="26">
        <f>IFERROR(Tableau17[[#This Row],[2017 (L)-T1-MACROGAUCHE]]/Tableau17[[#This Row],[2017 (L)-T1-MACROTOTALE]],"")</f>
        <v>0.2957393483709273</v>
      </c>
      <c r="OW237" s="26">
        <f>IFERROR(Tableau17[[#This Row],[2017 (L)-T1-MACROAUTRE]]/Tableau17[[#This Row],[2017 (L)-T1-MACROTOTALE]],"")</f>
        <v>3.007518796992481E-2</v>
      </c>
      <c r="OX237" s="26">
        <f>IFERROR(Tableau17[[#This Row],[2017 (L)-T2-MACROEXTRDROITE]]/Tableau17[[#This Row],[2017 (L)-T2-MACROTOTALE]],"")</f>
        <v>0</v>
      </c>
      <c r="OY237" s="26">
        <f>IFERROR(Tableau17[[#This Row],[2017 (L)-T2-MACRODROITE]]/Tableau17[[#This Row],[2017 (L)-T2-MACROTOTALE]],"")</f>
        <v>0.59774436090225569</v>
      </c>
      <c r="OZ237" s="26">
        <f>IFERROR(Tableau17[[#This Row],[2017 (L)-T2-MACROCENTRE]]/Tableau17[[#This Row],[2017 (L)-T2-MACROTOTALE]],"")</f>
        <v>0.40225563909774437</v>
      </c>
      <c r="PA237" s="26">
        <f>IFERROR(Tableau17[[#This Row],[2017 (L)-T2-MACROGAUCHE]]/Tableau17[[#This Row],[2017 (L)-T2-MACROTOTALE]],"")</f>
        <v>0</v>
      </c>
      <c r="PB237" s="26">
        <f>IFERROR(Tableau17[[#This Row],[2017 (L)-T2-MACROAUTRE]]/Tableau17[[#This Row],[2017 (L)-T2-MACROTOTALE]],"")</f>
        <v>0</v>
      </c>
      <c r="PC237" s="26">
        <f>IFERROR(Tableau17[[#This Row],[2008_T1_PROCUS]]/Tableau17[[#This Row],[2008_T1_INSCRITS]],0)</f>
        <v>4.0363269424823411E-3</v>
      </c>
      <c r="PD237" s="26">
        <f>IFERROR(Tableau17[[#This Row],[2008_T2_PROCUS]]/Tableau17[[#This Row],[2008_T2_INSCRITS]],0)</f>
        <v>8.0726538849646822E-3</v>
      </c>
      <c r="PE237" s="26">
        <f>Tableau17[[#This Row],[2014_T1_PROCUS]]/Tableau17[[#This Row],[2014_T1_INSCRITS]]</f>
        <v>9.7943192948090115E-3</v>
      </c>
      <c r="PF237" s="26">
        <f>IFERROR(Tableau17[[#This Row],[2014_T2_PROCUS]]/Tableau17[[#This Row],[2014_T2_INSCRITS]],0)</f>
        <v>9.7943192948090115E-3</v>
      </c>
    </row>
    <row r="238" spans="1:422" hidden="1" x14ac:dyDescent="0.2">
      <c r="A238" s="1">
        <v>7</v>
      </c>
      <c r="B238" s="1" t="s">
        <v>487</v>
      </c>
      <c r="C238" s="1" t="s">
        <v>496</v>
      </c>
      <c r="D238" s="1" t="s">
        <v>496</v>
      </c>
      <c r="E238" s="1">
        <v>1370</v>
      </c>
      <c r="F238" s="1">
        <v>5.4384269999999999</v>
      </c>
      <c r="G238" s="1">
        <v>43.350509000000002</v>
      </c>
      <c r="H238" s="3">
        <v>1533</v>
      </c>
      <c r="I238" s="3">
        <v>420</v>
      </c>
      <c r="J238" s="1">
        <v>0</v>
      </c>
      <c r="L238" s="1">
        <v>32</v>
      </c>
      <c r="M238" s="1">
        <v>10</v>
      </c>
      <c r="O238" s="1">
        <v>3</v>
      </c>
      <c r="P238" s="1">
        <v>70</v>
      </c>
      <c r="Q238" s="1">
        <v>37</v>
      </c>
      <c r="R238" s="1">
        <v>236</v>
      </c>
      <c r="S238" s="1">
        <v>97</v>
      </c>
      <c r="T238" s="1">
        <v>18</v>
      </c>
      <c r="U238" s="1">
        <v>503</v>
      </c>
      <c r="V238" s="1">
        <v>1328</v>
      </c>
      <c r="W238" s="1">
        <v>808</v>
      </c>
      <c r="X238" s="1">
        <v>13</v>
      </c>
      <c r="Y238" s="2">
        <v>0.60843373000000001</v>
      </c>
      <c r="Z238" s="1">
        <v>1328</v>
      </c>
      <c r="AA238" s="1">
        <v>874</v>
      </c>
      <c r="AB238" s="1">
        <v>17</v>
      </c>
      <c r="AC238" s="2">
        <v>0.65813253000000005</v>
      </c>
      <c r="AD238" s="1">
        <v>1533</v>
      </c>
      <c r="AE238" s="1">
        <v>512</v>
      </c>
      <c r="AF238" s="2">
        <v>0.33398565000000002</v>
      </c>
      <c r="AG238" s="1">
        <f t="shared" si="3"/>
        <v>420</v>
      </c>
      <c r="AH238" s="1">
        <v>1178</v>
      </c>
      <c r="AI238" s="1">
        <v>748</v>
      </c>
      <c r="AJ238" s="1">
        <v>14</v>
      </c>
      <c r="AK238" s="2">
        <v>0.63497453000000004</v>
      </c>
      <c r="AL238" s="1">
        <v>1178</v>
      </c>
      <c r="AM238" s="1">
        <v>818</v>
      </c>
      <c r="AN238" s="1">
        <v>13</v>
      </c>
      <c r="AO238" s="2">
        <v>0.69439728000000001</v>
      </c>
      <c r="AP238" s="1">
        <v>1367</v>
      </c>
      <c r="AQ238" s="1">
        <v>728</v>
      </c>
      <c r="AR238" s="2">
        <v>0.53255304000000003</v>
      </c>
      <c r="AS238" s="1">
        <v>1367</v>
      </c>
      <c r="AT238" s="1">
        <v>763</v>
      </c>
      <c r="AU238" s="2">
        <v>0.55815654999999997</v>
      </c>
      <c r="AV238" s="1">
        <v>1475</v>
      </c>
      <c r="AW238" s="1">
        <v>706</v>
      </c>
      <c r="AX238" s="2">
        <v>0.47864406999999998</v>
      </c>
      <c r="AY238" s="1">
        <v>1475</v>
      </c>
      <c r="AZ238" s="1">
        <v>628</v>
      </c>
      <c r="BA238" s="2">
        <v>0.42576270999999999</v>
      </c>
      <c r="BB238" s="1">
        <v>1471</v>
      </c>
      <c r="BC238" s="1">
        <v>1232</v>
      </c>
      <c r="BD238" s="2">
        <v>0.83752548999999998</v>
      </c>
      <c r="BE238" s="1">
        <v>1471</v>
      </c>
      <c r="BF238" s="1">
        <v>1111</v>
      </c>
      <c r="BG238" s="2">
        <v>0.75526852</v>
      </c>
      <c r="BH238" s="1">
        <v>1525</v>
      </c>
      <c r="BI238" s="1">
        <v>738</v>
      </c>
      <c r="BJ238" s="2">
        <v>0.48393443000000003</v>
      </c>
      <c r="BK238" s="1">
        <v>25</v>
      </c>
      <c r="BL238" s="1">
        <v>4</v>
      </c>
      <c r="BN238" s="1">
        <v>26</v>
      </c>
      <c r="BO238" s="1">
        <v>100</v>
      </c>
      <c r="BP238" s="1">
        <v>282</v>
      </c>
      <c r="BQ238" s="1">
        <v>296</v>
      </c>
      <c r="BR238" s="1">
        <v>733</v>
      </c>
      <c r="BS238" s="1">
        <v>67</v>
      </c>
      <c r="BU238" s="1">
        <v>389</v>
      </c>
      <c r="BV238" s="1">
        <v>348</v>
      </c>
      <c r="BW238" s="1">
        <v>804</v>
      </c>
      <c r="BZ238" s="1">
        <v>53</v>
      </c>
      <c r="CA238" s="1">
        <v>9</v>
      </c>
      <c r="CB238" s="1">
        <v>42</v>
      </c>
      <c r="CC238" s="1">
        <v>296</v>
      </c>
      <c r="CD238" s="1">
        <v>243</v>
      </c>
      <c r="CE238" s="1">
        <v>141</v>
      </c>
      <c r="CF238" s="1">
        <v>784</v>
      </c>
      <c r="CG238" s="1">
        <v>383</v>
      </c>
      <c r="CH238" s="1">
        <v>255</v>
      </c>
      <c r="CI238" s="1">
        <v>213</v>
      </c>
      <c r="CJ238" s="1">
        <v>851</v>
      </c>
      <c r="CL238" s="1">
        <v>18</v>
      </c>
      <c r="CN238" s="1">
        <v>7</v>
      </c>
      <c r="CO238" s="1">
        <v>24</v>
      </c>
      <c r="CP238" s="1">
        <v>302</v>
      </c>
      <c r="CS238" s="1">
        <v>191</v>
      </c>
      <c r="CT238" s="1">
        <v>144</v>
      </c>
      <c r="CV238" s="1">
        <v>27</v>
      </c>
      <c r="CW238" s="1">
        <v>713</v>
      </c>
      <c r="CY238" s="1">
        <v>393</v>
      </c>
      <c r="CZ238" s="1">
        <v>307</v>
      </c>
      <c r="DC238" s="1">
        <v>700</v>
      </c>
      <c r="DE238" s="1">
        <v>3</v>
      </c>
      <c r="DF238" s="1">
        <v>11</v>
      </c>
      <c r="DH238" s="1">
        <v>3</v>
      </c>
      <c r="DI238" s="1">
        <v>18</v>
      </c>
      <c r="DJ238" s="1">
        <v>6</v>
      </c>
      <c r="DK238" s="1">
        <v>6</v>
      </c>
      <c r="DL238" s="1">
        <v>104</v>
      </c>
      <c r="DM238" s="1">
        <v>245</v>
      </c>
      <c r="DN238" s="1">
        <v>81</v>
      </c>
      <c r="DQ238" s="1">
        <v>3</v>
      </c>
      <c r="DR238" s="1">
        <v>198</v>
      </c>
      <c r="DS238" s="1">
        <v>21</v>
      </c>
      <c r="DU238" s="1">
        <v>699</v>
      </c>
      <c r="DW238" s="1">
        <v>303</v>
      </c>
      <c r="DZ238" s="1">
        <v>290</v>
      </c>
      <c r="EA238" s="1">
        <v>593</v>
      </c>
      <c r="EB238" s="1">
        <v>2</v>
      </c>
      <c r="EC238" s="1">
        <v>7</v>
      </c>
      <c r="ED238" s="1">
        <v>0</v>
      </c>
      <c r="EE238" s="1">
        <v>56</v>
      </c>
      <c r="EF238" s="1">
        <v>220</v>
      </c>
      <c r="EG238" s="1">
        <v>53</v>
      </c>
      <c r="EH238" s="1">
        <v>9</v>
      </c>
      <c r="EI238" s="1">
        <v>432</v>
      </c>
      <c r="EJ238" s="1">
        <v>201</v>
      </c>
      <c r="EK238" s="1">
        <v>227</v>
      </c>
      <c r="EL238" s="1">
        <v>2</v>
      </c>
      <c r="EM238" s="1">
        <v>1209</v>
      </c>
      <c r="EN238" s="1">
        <v>514</v>
      </c>
      <c r="EO238" s="1">
        <v>485</v>
      </c>
      <c r="EP238" s="1">
        <v>999</v>
      </c>
      <c r="EQ238" s="1">
        <v>0</v>
      </c>
      <c r="ER238" s="1">
        <v>3</v>
      </c>
      <c r="ES238" s="1">
        <v>8</v>
      </c>
      <c r="ET238" s="1">
        <v>33</v>
      </c>
      <c r="EU238" s="1">
        <v>0</v>
      </c>
      <c r="EV238" s="1">
        <v>247</v>
      </c>
      <c r="EW238" s="1">
        <v>43</v>
      </c>
      <c r="EX238" s="1">
        <v>1</v>
      </c>
      <c r="EY238" s="1">
        <v>8</v>
      </c>
      <c r="EZ238" s="1">
        <v>14</v>
      </c>
      <c r="FA238" s="1">
        <v>0</v>
      </c>
      <c r="FB238" s="1">
        <v>0</v>
      </c>
      <c r="FC238" s="1">
        <v>0</v>
      </c>
      <c r="FD238" s="1">
        <v>0</v>
      </c>
      <c r="FE238" s="1">
        <v>0</v>
      </c>
      <c r="FF238" s="1">
        <v>0</v>
      </c>
      <c r="FG238" s="1">
        <v>0</v>
      </c>
      <c r="FH238" s="1">
        <v>27</v>
      </c>
      <c r="FI238" s="1">
        <v>0</v>
      </c>
      <c r="FJ238" s="1">
        <v>32</v>
      </c>
      <c r="FK238" s="1">
        <v>21</v>
      </c>
      <c r="FL238" s="1">
        <v>0</v>
      </c>
      <c r="FM238" s="1">
        <v>97</v>
      </c>
      <c r="FN238" s="1">
        <v>6</v>
      </c>
      <c r="FO238" s="1">
        <v>6</v>
      </c>
      <c r="FP238" s="1">
        <v>151</v>
      </c>
      <c r="FQ238" s="1">
        <v>1</v>
      </c>
      <c r="FR238" s="1">
        <f>SUM(Tableau17[[#This Row],[2019-T1-ALEXANDRE Audric]:[2019-T1-MARIE Florie]])</f>
        <v>698</v>
      </c>
      <c r="FS238" s="1">
        <v>100</v>
      </c>
      <c r="FT238" s="1">
        <v>311</v>
      </c>
      <c r="FU238" s="1">
        <v>0</v>
      </c>
      <c r="FV238" s="1">
        <v>322</v>
      </c>
      <c r="FW238" s="1">
        <v>0</v>
      </c>
      <c r="FX238" s="1">
        <v>733</v>
      </c>
      <c r="FY238" s="1">
        <v>67</v>
      </c>
      <c r="FZ238" s="1">
        <v>389</v>
      </c>
      <c r="GA238" s="1">
        <v>0</v>
      </c>
      <c r="GB238" s="1">
        <v>348</v>
      </c>
      <c r="GC238" s="1">
        <v>0</v>
      </c>
      <c r="GD238" s="1">
        <v>804</v>
      </c>
      <c r="GE238" s="1">
        <v>296</v>
      </c>
      <c r="GF238" s="1">
        <v>243</v>
      </c>
      <c r="GG238" s="1">
        <v>0</v>
      </c>
      <c r="GH238" s="1">
        <v>245</v>
      </c>
      <c r="GI238" s="1">
        <v>0</v>
      </c>
      <c r="GJ238" s="1">
        <v>784</v>
      </c>
      <c r="GK238" s="1">
        <v>383</v>
      </c>
      <c r="GL238" s="1">
        <v>255</v>
      </c>
      <c r="GM238" s="1">
        <v>0</v>
      </c>
      <c r="GN238" s="1">
        <v>213</v>
      </c>
      <c r="GO238" s="1">
        <v>0</v>
      </c>
      <c r="GP238" s="1">
        <v>851</v>
      </c>
      <c r="GQ238" s="1">
        <v>320</v>
      </c>
      <c r="GR238" s="1">
        <v>144</v>
      </c>
      <c r="GS238" s="1">
        <v>0</v>
      </c>
      <c r="GT238" s="1">
        <v>249</v>
      </c>
      <c r="GU238" s="1">
        <v>0</v>
      </c>
      <c r="GV238" s="1">
        <v>713</v>
      </c>
      <c r="GW238" s="1">
        <v>393</v>
      </c>
      <c r="GX238" s="1">
        <v>0</v>
      </c>
      <c r="GY238" s="1">
        <v>0</v>
      </c>
      <c r="GZ238" s="1">
        <v>307</v>
      </c>
      <c r="HA238" s="1">
        <v>0</v>
      </c>
      <c r="HB238" s="1">
        <v>700</v>
      </c>
      <c r="HC238" s="1">
        <v>495</v>
      </c>
      <c r="HD238" s="1">
        <v>220</v>
      </c>
      <c r="HE238" s="1">
        <v>227</v>
      </c>
      <c r="HF238" s="1">
        <v>258</v>
      </c>
      <c r="HG238" s="1">
        <v>9</v>
      </c>
      <c r="HH238" s="1">
        <v>1209</v>
      </c>
      <c r="HI238" s="1">
        <v>514</v>
      </c>
      <c r="HJ238" s="1">
        <v>0</v>
      </c>
      <c r="HK238" s="1">
        <v>485</v>
      </c>
      <c r="HL238" s="1">
        <v>0</v>
      </c>
      <c r="HM238" s="1">
        <v>0</v>
      </c>
      <c r="HN238" s="1">
        <v>999</v>
      </c>
      <c r="HO238" s="1">
        <v>285</v>
      </c>
      <c r="HP238" s="1">
        <v>49</v>
      </c>
      <c r="HQ238" s="1">
        <v>151</v>
      </c>
      <c r="HR238" s="1">
        <v>200</v>
      </c>
      <c r="HS238" s="1">
        <v>26</v>
      </c>
      <c r="HT238" s="1">
        <v>711</v>
      </c>
      <c r="HU238" s="1">
        <v>236</v>
      </c>
      <c r="HV238" s="1">
        <v>102</v>
      </c>
      <c r="HW238" s="1">
        <v>37</v>
      </c>
      <c r="HX238" s="1">
        <v>128</v>
      </c>
      <c r="HY238" s="1">
        <v>0</v>
      </c>
      <c r="HZ238" s="1">
        <v>503</v>
      </c>
      <c r="IA238" s="1">
        <v>262</v>
      </c>
      <c r="IB238" s="1">
        <v>81</v>
      </c>
      <c r="IC238" s="1">
        <v>198</v>
      </c>
      <c r="ID238" s="1">
        <v>152</v>
      </c>
      <c r="IE238" s="1">
        <v>6</v>
      </c>
      <c r="IF238" s="1">
        <v>699</v>
      </c>
      <c r="IG238" s="1">
        <v>303</v>
      </c>
      <c r="IH238" s="1">
        <v>0</v>
      </c>
      <c r="II238" s="1">
        <v>290</v>
      </c>
      <c r="IJ238" s="1">
        <v>0</v>
      </c>
      <c r="IK238" s="1">
        <v>0</v>
      </c>
      <c r="IL238" s="1">
        <v>593</v>
      </c>
      <c r="IM238" s="26">
        <f>IFERROR(Tableau17[[#This Row],[LDIV]]/Tableau17[[#This Row],[Total général]],"")</f>
        <v>0</v>
      </c>
      <c r="IN238" s="26">
        <f>IFERROR(Tableau17[[#This Row],[LDVC]]/Tableau17[[#This Row],[Total général]],"")</f>
        <v>0</v>
      </c>
      <c r="IO238" s="26">
        <f>IFERROR(Tableau17[[#This Row],[LDVD]]/Tableau17[[#This Row],[Total général]],"")</f>
        <v>6.3618290258449298E-2</v>
      </c>
      <c r="IP238" s="26">
        <f>IFERROR(Tableau17[[#This Row],[LDVG]]/Tableau17[[#This Row],[Total général]],"")</f>
        <v>1.9880715705765408E-2</v>
      </c>
      <c r="IQ238" s="26">
        <f>IFERROR(Tableau17[[#This Row],[LEXD]]/Tableau17[[#This Row],[Total général]],"")</f>
        <v>0</v>
      </c>
      <c r="IR238" s="26">
        <f>IFERROR(Tableau17[[#This Row],[LEXG]]/Tableau17[[#This Row],[Total général]],"")</f>
        <v>5.9642147117296221E-3</v>
      </c>
      <c r="IS238" s="26">
        <f>IFERROR(Tableau17[[#This Row],[LLR]]/Tableau17[[#This Row],[Total général]],"")</f>
        <v>0.13916500994035785</v>
      </c>
      <c r="IT238" s="26">
        <f>IFERROR(Tableau17[[#This Row],[LREM]]/Tableau17[[#This Row],[Total général]],"")</f>
        <v>7.3558648111332003E-2</v>
      </c>
      <c r="IU238" s="26">
        <f>IFERROR(Tableau17[[#This Row],[LRN]]/Tableau17[[#This Row],[Total général]],"")</f>
        <v>0.46918489065606361</v>
      </c>
      <c r="IV238" s="26">
        <f>IFERROR(Tableau17[[#This Row],[LUG]]/Tableau17[[#This Row],[Total général]],"")</f>
        <v>0.19284294234592445</v>
      </c>
      <c r="IW238" s="26">
        <f>IFERROR(Tableau17[[#This Row],[LVEC]]/Tableau17[[#This Row],[Total général]],"")</f>
        <v>3.5785288270377733E-2</v>
      </c>
      <c r="IX238" s="26">
        <f>IFERROR(Tableau17[[#This Row],[2008-T1-LCMD]]/Tableau17[[#This Row],[2008-T1-TOTAL]],"")</f>
        <v>3.4106412005457026E-2</v>
      </c>
      <c r="IY238" s="26">
        <f>IFERROR(Tableau17[[#This Row],[2008-T1-LDVD]]/Tableau17[[#This Row],[2008-T1-TOTAL]],"")</f>
        <v>5.4570259208731242E-3</v>
      </c>
      <c r="IZ238" s="26">
        <f>IFERROR(Tableau17[[#This Row],[2008-T1-LEXD]]/Tableau17[[#This Row],[2008-T1-TOTAL]],"")</f>
        <v>0</v>
      </c>
      <c r="JA238" s="26">
        <f>IFERROR(Tableau17[[#This Row],[2008-T1-LEXG]]/Tableau17[[#This Row],[2008-T1-TOTAL]],"")</f>
        <v>3.5470668485675309E-2</v>
      </c>
      <c r="JB238" s="26">
        <f>IFERROR(Tableau17[[#This Row],[2008-T1-LFN]]/Tableau17[[#This Row],[2008-T1-TOTAL]],"")</f>
        <v>0.13642564802182811</v>
      </c>
      <c r="JC238" s="26">
        <f>IFERROR(Tableau17[[#This Row],[2008-T1-LMAJ]]/Tableau17[[#This Row],[2008-T1-TOTAL]],"")</f>
        <v>0.38472032742155526</v>
      </c>
      <c r="JD238" s="26">
        <f>IFERROR(Tableau17[[#This Row],[2008-T1-LUG]]/Tableau17[[#This Row],[2008-T1-TOTAL]],"")</f>
        <v>0.40381991814461121</v>
      </c>
      <c r="JE238" s="26">
        <f>IFERROR(Tableau17[[#This Row],[2008-T2-LFN]]/Tableau17[[#This Row],[2008-T2-TOTAL]],"")</f>
        <v>8.3333333333333329E-2</v>
      </c>
      <c r="JF238" s="26">
        <f>IFERROR(Tableau17[[#This Row],[2008-T2-LGC]]/Tableau17[[#This Row],[2008-T2-TOTAL]],"")</f>
        <v>0</v>
      </c>
      <c r="JG238" s="26">
        <f>IFERROR(Tableau17[[#This Row],[2008-T2-LMAJ]]/Tableau17[[#This Row],[2008-T2-TOTAL]],"")</f>
        <v>0.48383084577114427</v>
      </c>
      <c r="JH238" s="26">
        <f>IFERROR(Tableau17[[#This Row],[2008-T2-LUG]]/Tableau17[[#This Row],[2008-T2-TOTAL]],"")</f>
        <v>0.43283582089552236</v>
      </c>
      <c r="JI238" s="26">
        <f>IFERROR(Tableau17[[#This Row],[2014-T1-LDIV]]/Tableau17[[#This Row],[2014-T1-TOTAL]],"")</f>
        <v>0</v>
      </c>
      <c r="JJ238" s="26">
        <f>IFERROR(Tableau17[[#This Row],[2014-T1-LDVD]]/Tableau17[[#This Row],[2014-T1-TOTAL]],"")</f>
        <v>0</v>
      </c>
      <c r="JK238" s="26">
        <f>IFERROR(Tableau17[[#This Row],[2014-T1-LDVG]]/Tableau17[[#This Row],[2014-T1-TOTAL]],"")</f>
        <v>6.7602040816326536E-2</v>
      </c>
      <c r="JL238" s="26">
        <f>IFERROR(Tableau17[[#This Row],[2014-T1-LEXG]]/Tableau17[[#This Row],[2014-T1-TOTAL]],"")</f>
        <v>1.1479591836734694E-2</v>
      </c>
      <c r="JM238" s="26">
        <f>IFERROR(Tableau17[[#This Row],[2014-T1-LFG]]/Tableau17[[#This Row],[2014-T1-TOTAL]],"")</f>
        <v>5.3571428571428568E-2</v>
      </c>
      <c r="JN238" s="26">
        <f>IFERROR(Tableau17[[#This Row],[2014-T1-LFN]]/Tableau17[[#This Row],[2014-T1-TOTAL]],"")</f>
        <v>0.37755102040816324</v>
      </c>
      <c r="JO238" s="26">
        <f>IFERROR(Tableau17[[#This Row],[2014-T1-LUD]]/Tableau17[[#This Row],[2014-T1-TOTAL]],"")</f>
        <v>0.30994897959183676</v>
      </c>
      <c r="JP238" s="26">
        <f>IFERROR(Tableau17[[#This Row],[2014-T1-LUG]]/Tableau17[[#This Row],[2014-T1-TOTAL]],"")</f>
        <v>0.1798469387755102</v>
      </c>
      <c r="JQ238" s="26">
        <f>IFERROR(Tableau17[[#This Row],[2014-T2-LFN]]/Tableau17[[#This Row],[2014-T2-TOTAL]],"")</f>
        <v>0.4500587544065805</v>
      </c>
      <c r="JR238" s="26">
        <f>IFERROR(Tableau17[[#This Row],[2014-T2-LUD]]/Tableau17[[#This Row],[2014-T2-TOTAL]],"")</f>
        <v>0.29964747356051702</v>
      </c>
      <c r="JS238" s="26">
        <f>IFERROR(Tableau17[[#This Row],[2014-T2-LUG]]/Tableau17[[#This Row],[2014-T2-TOTAL]],"")</f>
        <v>0.25029377203290248</v>
      </c>
      <c r="JT238" s="26">
        <f>IFERROR(Tableau17[[#This Row],[2015-T1-BC-DIV]]/Tableau17[[#This Row],[2015-T1-TOTAL]],"")</f>
        <v>0</v>
      </c>
      <c r="JU238" s="26">
        <f>IFERROR(Tableau17[[#This Row],[2015-T1-BC-DLF]]/Tableau17[[#This Row],[2015-T1-TOTAL]],"")</f>
        <v>2.5245441795231416E-2</v>
      </c>
      <c r="JV238" s="26">
        <f>IFERROR(Tableau17[[#This Row],[2015-T1-BC-DVD]]/Tableau17[[#This Row],[2015-T1-TOTAL]],"")</f>
        <v>0</v>
      </c>
      <c r="JW238" s="26">
        <f>IFERROR(Tableau17[[#This Row],[2015-T1-BC-DVG]]/Tableau17[[#This Row],[2015-T1-TOTAL]],"")</f>
        <v>9.8176718092566617E-3</v>
      </c>
      <c r="JX238" s="26">
        <f>IFERROR(Tableau17[[#This Row],[2015-T1-BC-FG]]/Tableau17[[#This Row],[2015-T1-TOTAL]],"")</f>
        <v>3.3660589060308554E-2</v>
      </c>
      <c r="JY238" s="26">
        <f>IFERROR(Tableau17[[#This Row],[2015-T1-BC-FN]]/Tableau17[[#This Row],[2015-T1-TOTAL]],"")</f>
        <v>0.42356241234221598</v>
      </c>
      <c r="JZ238" s="26">
        <f>IFERROR(Tableau17[[#This Row],[2015-T1-BC-MDM]]/Tableau17[[#This Row],[2015-T1-TOTAL]],"")</f>
        <v>0</v>
      </c>
      <c r="KA238" s="26">
        <f>IFERROR(Tableau17[[#This Row],[2015-T1-BC-RDG]]/Tableau17[[#This Row],[2015-T1-TOTAL]],"")</f>
        <v>0</v>
      </c>
      <c r="KB238" s="26">
        <f>IFERROR(Tableau17[[#This Row],[2015-T1-BC-SOC]]/Tableau17[[#This Row],[2015-T1-TOTAL]],"")</f>
        <v>0.26788218793828894</v>
      </c>
      <c r="KC238" s="26">
        <f>IFERROR(Tableau17[[#This Row],[2015-T1-BC-UD]]/Tableau17[[#This Row],[2015-T1-TOTAL]],"")</f>
        <v>0.20196353436185133</v>
      </c>
      <c r="KD238" s="26">
        <f>IFERROR(Tableau17[[#This Row],[2015-T1-BC-UG]]/Tableau17[[#This Row],[2015-T1-TOTAL]],"")</f>
        <v>0</v>
      </c>
      <c r="KE238" s="26">
        <f>IFERROR(Tableau17[[#This Row],[2015-T1-BC-VEC]]/Tableau17[[#This Row],[2015-T1-TOTAL]],"")</f>
        <v>3.7868162692847124E-2</v>
      </c>
      <c r="KF238" s="26">
        <f>IFERROR(Tableau17[[#This Row],[2015-T2-BC-DVG]]/Tableau17[[#This Row],[2015-T2-TOTAL]],"")</f>
        <v>0</v>
      </c>
      <c r="KG238" s="26">
        <f>IFERROR(Tableau17[[#This Row],[2015-T2-BC-FN]]/Tableau17[[#This Row],[2015-T2-TOTAL]],"")</f>
        <v>0.56142857142857139</v>
      </c>
      <c r="KH238" s="26">
        <f>IFERROR(Tableau17[[#This Row],[2015-T2-BC-SOC]]/Tableau17[[#This Row],[2015-T2-TOTAL]],"")</f>
        <v>0.43857142857142856</v>
      </c>
      <c r="KI238" s="26">
        <f>IFERROR(Tableau17[[#This Row],[2015-T2-BC-UD]]/Tableau17[[#This Row],[2015-T2-TOTAL]],"")</f>
        <v>0</v>
      </c>
      <c r="KJ238" s="26">
        <f>IFERROR(Tableau17[[#This Row],[2015-T2-BC-UG]]/Tableau17[[#This Row],[2015-T2-TOTAL]],"")</f>
        <v>0</v>
      </c>
      <c r="KK238" s="26">
        <f>IFERROR(Tableau17[[#This Row],[2017 (L)-T1-COM]]/Tableau17[[#This Row],[2017 (L)-T1-TOTAL]],"")</f>
        <v>0</v>
      </c>
      <c r="KL238" s="26">
        <f>IFERROR(Tableau17[[#This Row],[2017 (L)-T1-DIV]]/Tableau17[[#This Row],[2017 (L)-T1-TOTAL]],"")</f>
        <v>4.2918454935622317E-3</v>
      </c>
      <c r="KM238" s="26">
        <f>IFERROR(Tableau17[[#This Row],[2017 (L)-T1-DLF]]/Tableau17[[#This Row],[2017 (L)-T1-TOTAL]],"")</f>
        <v>1.5736766809728183E-2</v>
      </c>
      <c r="KN238" s="26">
        <f>IFERROR(Tableau17[[#This Row],[2017 (L)-T1-DVD]]/Tableau17[[#This Row],[2017 (L)-T1-TOTAL]],"")</f>
        <v>0</v>
      </c>
      <c r="KO238" s="26">
        <f>IFERROR(Tableau17[[#This Row],[2017 (L)-T1-DVG]]/Tableau17[[#This Row],[2017 (L)-T1-TOTAL]],"")</f>
        <v>4.2918454935622317E-3</v>
      </c>
      <c r="KP238" s="26">
        <f>IFERROR(Tableau17[[#This Row],[2017 (L)-T1-ECO]]/Tableau17[[#This Row],[2017 (L)-T1-TOTAL]],"")</f>
        <v>2.575107296137339E-2</v>
      </c>
      <c r="KQ238" s="26">
        <f>IFERROR(Tableau17[[#This Row],[2017 (L)-T1-EXD]]/Tableau17[[#This Row],[2017 (L)-T1-TOTAL]],"")</f>
        <v>8.5836909871244635E-3</v>
      </c>
      <c r="KR238" s="26">
        <f>IFERROR(Tableau17[[#This Row],[2017 (L)-T1-EXG]]/Tableau17[[#This Row],[2017 (L)-T1-TOTAL]],"")</f>
        <v>8.5836909871244635E-3</v>
      </c>
      <c r="KS238" s="26">
        <f>IFERROR(Tableau17[[#This Row],[2017 (L)-T1-FI]]/Tableau17[[#This Row],[2017 (L)-T1-TOTAL]],"")</f>
        <v>0.14878397711015737</v>
      </c>
      <c r="KT238" s="26">
        <f>IFERROR(Tableau17[[#This Row],[2017 (L)-T1-FN]]/Tableau17[[#This Row],[2017 (L)-T1-TOTAL]],"")</f>
        <v>0.35050071530758226</v>
      </c>
      <c r="KU238" s="26">
        <f>IFERROR(Tableau17[[#This Row],[2017 (L)-T1-LR]]/Tableau17[[#This Row],[2017 (L)-T1-TOTAL]],"")</f>
        <v>0.11587982832618025</v>
      </c>
      <c r="KV238" s="26">
        <f>IFERROR(Tableau17[[#This Row],[2017 (L)-T1-MDM]]/Tableau17[[#This Row],[2017 (L)-T1-TOTAL]],"")</f>
        <v>0</v>
      </c>
      <c r="KW238" s="26">
        <f>IFERROR(Tableau17[[#This Row],[2017 (L)-T1-RDG]]/Tableau17[[#This Row],[2017 (L)-T1-TOTAL]],"")</f>
        <v>0</v>
      </c>
      <c r="KX238" s="26">
        <f>IFERROR(Tableau17[[#This Row],[2017 (L)-T1-REG]]/Tableau17[[#This Row],[2017 (L)-T1-TOTAL]],"")</f>
        <v>4.2918454935622317E-3</v>
      </c>
      <c r="KY238" s="26">
        <f>IFERROR(Tableau17[[#This Row],[2017 (L)-T1-REM]]/Tableau17[[#This Row],[2017 (L)-T1-TOTAL]],"")</f>
        <v>0.2832618025751073</v>
      </c>
      <c r="KZ238" s="26">
        <f>IFERROR(Tableau17[[#This Row],[2017 (L)-T1-SOC]]/Tableau17[[#This Row],[2017 (L)-T1-TOTAL]],"")</f>
        <v>3.0042918454935622E-2</v>
      </c>
      <c r="LA238" s="26">
        <f>IFERROR(Tableau17[[#This Row],[2017 (L)-T1-UDI]]/Tableau17[[#This Row],[2017 (L)-T1-TOTAL]],"")</f>
        <v>0</v>
      </c>
      <c r="LB238" s="26">
        <f>IFERROR(Tableau17[[#This Row],[2017 (L)-T2-FI]]/Tableau17[[#This Row],[2017 (L)-T2-TOTAL]],"")</f>
        <v>0</v>
      </c>
      <c r="LC238" s="26">
        <f>IFERROR(Tableau17[[#This Row],[2017 (L)-T2-FN]]/Tableau17[[#This Row],[2017 (L)-T2-TOTAL]],"")</f>
        <v>0.51096121416526141</v>
      </c>
      <c r="LD238" s="26">
        <f>IFERROR(Tableau17[[#This Row],[2017 (L)-T2-LR]]/Tableau17[[#This Row],[2017 (L)-T2-TOTAL]],"")</f>
        <v>0</v>
      </c>
      <c r="LE238" s="26">
        <f>IFERROR(Tableau17[[#This Row],[2017 (L)-T2-MDM]]/Tableau17[[#This Row],[2017 (L)-T2-TOTAL]],"")</f>
        <v>0</v>
      </c>
      <c r="LF238" s="26">
        <f>IFERROR(Tableau17[[#This Row],[2017 (L)-T2-REM]]/Tableau17[[#This Row],[2017 (L)-T2-TOTAL]],"")</f>
        <v>0.48903878583473864</v>
      </c>
      <c r="LG238" s="26">
        <f>IFERROR(Tableau17[[#This Row],[2017-T1-ARTHAUD Nathalie]]/Tableau17[[#This Row],[2017-T1-TOTAL]],"")</f>
        <v>1.6542597187758478E-3</v>
      </c>
      <c r="LH238" s="26">
        <f>IFERROR(Tableau17[[#This Row],[2017-T1-ASSELINEAU Fran]]/Tableau17[[#This Row],[2017-T1-TOTAL]],"")</f>
        <v>5.7899090157154673E-3</v>
      </c>
      <c r="LI238" s="26">
        <f>IFERROR(Tableau17[[#This Row],[2017-T1-CHEMINADE Jacques]]/Tableau17[[#This Row],[2017-T1-TOTAL]],"")</f>
        <v>0</v>
      </c>
      <c r="LJ238" s="26">
        <f>IFERROR(Tableau17[[#This Row],[2017-T1-DUPONT-AIGNAN Nicolas]]/Tableau17[[#This Row],[2017-T1-TOTAL]],"")</f>
        <v>4.6319272125723739E-2</v>
      </c>
      <c r="LK238" s="26">
        <f>IFERROR(Tableau17[[#This Row],[2017-T1-FILLON Fran]]/Tableau17[[#This Row],[2017-T1-TOTAL]],"")</f>
        <v>0.18196856906534326</v>
      </c>
      <c r="LL238" s="26">
        <f>IFERROR(Tableau17[[#This Row],[2017-T1-HAMON Beno]]/Tableau17[[#This Row],[2017-T1-TOTAL]],"")</f>
        <v>4.3837882547559964E-2</v>
      </c>
      <c r="LM238" s="26">
        <f>IFERROR(Tableau17[[#This Row],[2017-T1-LASSALLE Jean]]/Tableau17[[#This Row],[2017-T1-TOTAL]],"")</f>
        <v>7.4441687344913151E-3</v>
      </c>
      <c r="LN238" s="26">
        <f>IFERROR(Tableau17[[#This Row],[2017-T1-LE PEN Marine]]/Tableau17[[#This Row],[2017-T1-TOTAL]],"")</f>
        <v>0.35732009925558311</v>
      </c>
      <c r="LO238" s="26">
        <f>IFERROR(Tableau17[[#This Row],[2017-T1-M Jean-Luc]]/Tableau17[[#This Row],[2017-T1-TOTAL]],"")</f>
        <v>0.16625310173697269</v>
      </c>
      <c r="LP238" s="26">
        <f>IFERROR(Tableau17[[#This Row],[2017-T1-MACRON Emmanuel]]/Tableau17[[#This Row],[2017-T1-TOTAL]],"")</f>
        <v>0.18775847808105872</v>
      </c>
      <c r="LQ238" s="26">
        <f>IFERROR(Tableau17[[#This Row],[2017-T1-POUTOU Philippe]]/Tableau17[[#This Row],[2017-T1-TOTAL]],"")</f>
        <v>1.6542597187758478E-3</v>
      </c>
      <c r="LR238" s="26">
        <f>IFERROR(Tableau17[[#This Row],[2017-T2-LE PEN Marine]]/Tableau17[[#This Row],[2017-T2-TOTAL]],"")</f>
        <v>0.51451451451451446</v>
      </c>
      <c r="LS238" s="26">
        <f>IFERROR(Tableau17[[#This Row],[2017-T2-MACRON Emmanuel]]/Tableau17[[#This Row],[2017-T2-TOTAL]],"")</f>
        <v>0.48548548548548548</v>
      </c>
      <c r="LT238" s="26">
        <f>IFERROR(Tableau17[[#This Row],[2019-T1-ALEXANDRE Audric]]/Tableau17[[#This Row],[2019-T1-TOTAL]],"")</f>
        <v>0</v>
      </c>
      <c r="LU238" s="26">
        <f>IFERROR(Tableau17[[#This Row],[2019-T1-ARTHAUD Nathalie]]/Tableau17[[#This Row],[2019-T1-TOTAL]],"")</f>
        <v>4.2979942693409743E-3</v>
      </c>
      <c r="LV238" s="26">
        <f>IFERROR(Tableau17[[#This Row],[2019-T1-ASSELINEAU François]]/Tableau17[[#This Row],[2019-T1-TOTAL]],"")</f>
        <v>1.1461318051575931E-2</v>
      </c>
      <c r="LW238" s="26">
        <f>IFERROR(Tableau17[[#This Row],[2019-T1-AUBRY Manon]]/Tableau17[[#This Row],[2019-T1-TOTAL]],"")</f>
        <v>4.7277936962750719E-2</v>
      </c>
      <c r="LX238" s="26">
        <f>IFERROR(Tableau17[[#This Row],[2019-T1-AZERGUI Nagib]]/Tableau17[[#This Row],[2019-T1-TOTAL]],"")</f>
        <v>0</v>
      </c>
      <c r="LY238" s="26">
        <f>IFERROR(Tableau17[[#This Row],[2019-T1-BARDELLA Jordan]]/Tableau17[[#This Row],[2019-T1-TOTAL]],"")</f>
        <v>0.35386819484240689</v>
      </c>
      <c r="LZ238" s="26">
        <f>IFERROR(Tableau17[[#This Row],[2019-T1-BELLAMY François-Xavier]]/Tableau17[[#This Row],[2019-T1-TOTAL]],"")</f>
        <v>6.1604584527220632E-2</v>
      </c>
      <c r="MA238" s="26">
        <f>IFERROR(Tableau17[[#This Row],[2019-T1-BIDOU Olivier]]/Tableau17[[#This Row],[2019-T1-TOTAL]],"")</f>
        <v>1.4326647564469914E-3</v>
      </c>
      <c r="MB238" s="26">
        <f>IFERROR(Tableau17[[#This Row],[2019-T1-BOURG Dominique]]/Tableau17[[#This Row],[2019-T1-TOTAL]],"")</f>
        <v>1.1461318051575931E-2</v>
      </c>
      <c r="MC238" s="26">
        <f>IFERROR(Tableau17[[#This Row],[2019-T1-BROSSAT Ian]]/Tableau17[[#This Row],[2019-T1-TOTAL]],"")</f>
        <v>2.0057306590257881E-2</v>
      </c>
      <c r="MD238" s="26">
        <f>IFERROR(Tableau17[[#This Row],[2019-T1-CAILLAUD Sophie]]/Tableau17[[#This Row],[2019-T1-TOTAL]],"")</f>
        <v>0</v>
      </c>
      <c r="ME238" s="26">
        <f>IFERROR(Tableau17[[#This Row],[2019-T1-CAMUS Renaud]]/Tableau17[[#This Row],[2019-T1-TOTAL]],"")</f>
        <v>0</v>
      </c>
      <c r="MF238" s="26">
        <f>IFERROR(Tableau17[[#This Row],[2019-T1-CHALENÇON Christophe]]/Tableau17[[#This Row],[2019-T1-TOTAL]],"")</f>
        <v>0</v>
      </c>
      <c r="MG238" s="26">
        <f>IFERROR(Tableau17[[#This Row],[2019-T1-CORBET Cathy Denise Ginette]]/Tableau17[[#This Row],[2019-T1-TOTAL]],"")</f>
        <v>0</v>
      </c>
      <c r="MH238" s="26">
        <f>IFERROR(Tableau17[[#This Row],[2019-T1-DE PREVOISIN Robert]]/Tableau17[[#This Row],[2019-T1-TOTAL]],"")</f>
        <v>0</v>
      </c>
      <c r="MI238" s="26">
        <f>IFERROR(Tableau17[[#This Row],[2019-T1-DELFEL Thérèse]]/Tableau17[[#This Row],[2019-T1-TOTAL]],"")</f>
        <v>0</v>
      </c>
      <c r="MJ238" s="26">
        <f>IFERROR(Tableau17[[#This Row],[2019-T1-DIEUMEGARD Pierre]]/Tableau17[[#This Row],[2019-T1-TOTAL]],"")</f>
        <v>0</v>
      </c>
      <c r="MK238" s="26">
        <f>IFERROR(Tableau17[[#This Row],[2019-T1-DUPONT-AIGNAN Nicolas]]/Tableau17[[#This Row],[2019-T1-TOTAL]],"")</f>
        <v>3.8681948424068767E-2</v>
      </c>
      <c r="ML238" s="26">
        <f>IFERROR(Tableau17[[#This Row],[2019-T1-GERNIGON Yves]]/Tableau17[[#This Row],[2019-T1-TOTAL]],"")</f>
        <v>0</v>
      </c>
      <c r="MM238" s="26">
        <f>IFERROR(Tableau17[[#This Row],[2019-T1-GLUCKSMANN Raphaël]]/Tableau17[[#This Row],[2019-T1-TOTAL]],"")</f>
        <v>4.5845272206303724E-2</v>
      </c>
      <c r="MN238" s="26">
        <f>IFERROR(Tableau17[[#This Row],[2019-T1-HAMON Benoît]]/Tableau17[[#This Row],[2019-T1-TOTAL]],"")</f>
        <v>3.0085959885386818E-2</v>
      </c>
      <c r="MO238" s="26">
        <f>IFERROR(Tableau17[[#This Row],[2019-T1-HELGEN Gilles]]/Tableau17[[#This Row],[2019-T1-TOTAL]],"")</f>
        <v>0</v>
      </c>
      <c r="MP238" s="26">
        <f>IFERROR(Tableau17[[#This Row],[2019-T1-JADOT Yannick]]/Tableau17[[#This Row],[2019-T1-TOTAL]],"")</f>
        <v>0.13896848137535817</v>
      </c>
      <c r="MQ238" s="26">
        <f>IFERROR(Tableau17[[#This Row],[2019-T1-LAGARDE Jean-Christophe]]/Tableau17[[#This Row],[2019-T1-TOTAL]],"")</f>
        <v>8.5959885386819486E-3</v>
      </c>
      <c r="MR238" s="26">
        <f>IFERROR(Tableau17[[#This Row],[2019-T1-LALANNE Francis]]/Tableau17[[#This Row],[2019-T1-TOTAL]],"")</f>
        <v>8.5959885386819486E-3</v>
      </c>
      <c r="MS238" s="26">
        <f>IFERROR(Tableau17[[#This Row],[2019-T1-LOISEAU Nathalie]]/Tableau17[[#This Row],[2019-T1-TOTAL]],"")</f>
        <v>0.21633237822349571</v>
      </c>
      <c r="MT238" s="26">
        <f>IFERROR(Tableau17[[#This Row],[2019-T1-MARIE Florie]]/Tableau17[[#This Row],[2019-T1-TOTAL]],"")</f>
        <v>1.4326647564469914E-3</v>
      </c>
      <c r="MU238" s="26">
        <f>IFERROR(Tableau17[[#This Row],[2008-T1-MACROEXTRDROITE]]/Tableau17[[#This Row],[2008-T1-MACROTOTALE]],"")</f>
        <v>0.13642564802182811</v>
      </c>
      <c r="MV238" s="26">
        <f>IFERROR(Tableau17[[#This Row],[2008-T1-MACRODROITE]]/Tableau17[[#This Row],[2008-T1-MACROTOTALE]],"")</f>
        <v>0.42428376534788542</v>
      </c>
      <c r="MW238" s="26">
        <f>IFERROR(Tableau17[[#This Row],[2008-T1-MACROCENTRE]]/Tableau17[[#This Row],[2008-T1-MACROTOTALE]],"")</f>
        <v>0</v>
      </c>
      <c r="MX238" s="26">
        <f>IFERROR(Tableau17[[#This Row],[2008-T1-MACROGAUCHE]]/Tableau17[[#This Row],[2008-T1-MACROTOTALE]],"")</f>
        <v>0.43929058663028647</v>
      </c>
      <c r="MY238" s="26">
        <f>IFERROR(Tableau17[[#This Row],[2008-T1-MACROAUTRE]]/Tableau17[[#This Row],[2008-T1-MACROTOTALE]],"")</f>
        <v>0</v>
      </c>
      <c r="MZ238" s="26">
        <f>IFERROR(Tableau17[[#This Row],[2008-T2-MACROEXTRDROITE]]/Tableau17[[#This Row],[2008-T2-MACROTOTALE]],"")</f>
        <v>8.3333333333333329E-2</v>
      </c>
      <c r="NA238" s="26">
        <f>IFERROR(Tableau17[[#This Row],[2008-T2-MACRODROITE]]/Tableau17[[#This Row],[2008-T2-MACROTOTALE]],"")</f>
        <v>0.48383084577114427</v>
      </c>
      <c r="NB238" s="26">
        <f>IFERROR(Tableau17[[#This Row],[2008-T2-MACROCENTRE]]/Tableau17[[#This Row],[2008-T2-MACROTOTALE]],"")</f>
        <v>0</v>
      </c>
      <c r="NC238" s="26">
        <f>IFERROR(Tableau17[[#This Row],[2008-T2-MACROGAUCHE]]/Tableau17[[#This Row],[2008-T2-MACROTOTALE]],"")</f>
        <v>0.43283582089552236</v>
      </c>
      <c r="ND238" s="26">
        <f>IFERROR(Tableau17[[#This Row],[2008-T2-MACROAUTRE]]/Tableau17[[#This Row],[2008-T2-MACROTOTALE]],"")</f>
        <v>0</v>
      </c>
      <c r="NE238" s="26">
        <f>IFERROR(Tableau17[[#This Row],[2014-T1-MACROEXTRDROITE]]/Tableau17[[#This Row],[2014-T1-MACROTOTALE]],"")</f>
        <v>0.37755102040816324</v>
      </c>
      <c r="NF238" s="26">
        <f>IFERROR(Tableau17[[#This Row],[2014-T1-MACRODROITE]]/Tableau17[[#This Row],[2014-T1-MACROTOTALE]],"")</f>
        <v>0.30994897959183676</v>
      </c>
      <c r="NG238" s="26">
        <f>IFERROR(Tableau17[[#This Row],[2014-T1-MACROCENTRE]]/Tableau17[[#This Row],[2014-T1-MACROTOTALE]],"")</f>
        <v>0</v>
      </c>
      <c r="NH238" s="26">
        <f>IFERROR(Tableau17[[#This Row],[2014-T1-MACROGAUCHE]]/Tableau17[[#This Row],[2014-T1-MACROTOTALE]],"")</f>
        <v>0.3125</v>
      </c>
      <c r="NI238" s="26">
        <f>IFERROR(Tableau17[[#This Row],[2014-T1-MACROAUTRE]]/Tableau17[[#This Row],[2014-T1-MACROTOTALE]],"")</f>
        <v>0</v>
      </c>
      <c r="NJ238" s="26">
        <f>IFERROR(Tableau17[[#This Row],[2014-T2-MACROEXTRDROITE]]/Tableau17[[#This Row],[2014-T2-MACROTOTALE]],"")</f>
        <v>0.4500587544065805</v>
      </c>
      <c r="NK238" s="26">
        <f>IFERROR(Tableau17[[#This Row],[2014-T2-MACRODROITE]]/Tableau17[[#This Row],[2014-T2-MACROTOTALE]],"")</f>
        <v>0.29964747356051702</v>
      </c>
      <c r="NL238" s="26">
        <f>IFERROR(Tableau17[[#This Row],[2014-T2-MACROCENTRE]]/Tableau17[[#This Row],[2014-T2-MACROTOTALE]],"")</f>
        <v>0</v>
      </c>
      <c r="NM238" s="26">
        <f>IFERROR(Tableau17[[#This Row],[2014-T2-MACROGAUCHE]]/Tableau17[[#This Row],[2014-T2-MACROTOTALE]],"")</f>
        <v>0.25029377203290248</v>
      </c>
      <c r="NN238" s="26">
        <f>IFERROR(Tableau17[[#This Row],[2014-T2-MACROAUTRE]]/Tableau17[[#This Row],[2014-T2-MACROTOTALE]],"")</f>
        <v>0</v>
      </c>
      <c r="NO238" s="26">
        <f>IFERROR( Tableau17[[#This Row],[2015-T1-MACROEXTRDROITE]]/Tableau17[[#This Row],[2015-T1-MACROTOTALE]],"")</f>
        <v>0.44880785413744739</v>
      </c>
      <c r="NP238" s="26">
        <f>IFERROR(Tableau17[[#This Row],[2015-T1-MACRODROITE]]/Tableau17[[#This Row],[2015-T1-MACROTOTALE]],"")</f>
        <v>0.20196353436185133</v>
      </c>
      <c r="NQ238" s="26">
        <f>IFERROR(Tableau17[[#This Row],[2015-T1-MACROCENTRE]]/Tableau17[[#This Row],[2015-T1-MACROTOTALE]],"")</f>
        <v>0</v>
      </c>
      <c r="NR238" s="26">
        <f>IFERROR(Tableau17[[#This Row],[2015-T1-MACROGAUCHE]]/Tableau17[[#This Row],[2015-T1-MACROTOTALE]],"")</f>
        <v>0.34922861150070128</v>
      </c>
      <c r="NS238" s="26">
        <f>IFERROR(Tableau17[[#This Row],[2015-T1-MACROAUTRE]]/Tableau17[[#This Row],[2015-T1-MACROTOTALE]],"")</f>
        <v>0</v>
      </c>
      <c r="NT238" s="26">
        <f>IFERROR(Tableau17[[#This Row],[2015-T2-MACROEXTRDROITE]]/Tableau17[[#This Row],[2015-T2-MACROTOTALE]],"")</f>
        <v>0.56142857142857139</v>
      </c>
      <c r="NU238" s="26">
        <f>IFERROR(Tableau17[[#This Row],[2015-T2-MACRODROITE]]/Tableau17[[#This Row],[2015-T2-MACROTOTALE]],"")</f>
        <v>0</v>
      </c>
      <c r="NV238" s="26">
        <f>IFERROR(Tableau17[[#This Row],[2015-T2-MACROCENTRE]]/Tableau17[[#This Row],[2015-T2-MACROTOTALE]],"")</f>
        <v>0</v>
      </c>
      <c r="NW238" s="26">
        <f>IFERROR(Tableau17[[#This Row],[2015-T2-MACROGAUCHE]]/Tableau17[[#This Row],[2015-T2-MACROTOTALE]],"")</f>
        <v>0.43857142857142856</v>
      </c>
      <c r="NX238" s="26">
        <f>IFERROR(Tableau17[[#This Row],[2015-T2-MACROAUTRE]]/Tableau17[[#This Row],[2015-T2-MACROTOTALE]],"")</f>
        <v>0</v>
      </c>
      <c r="NY238" s="26">
        <f>IFERROR(Tableau17[[#This Row],[2017-T1-MACROEXTRDROITE]]/Tableau17[[#This Row],[2017-T1-MACROTOTALE]],"")</f>
        <v>0.40942928039702231</v>
      </c>
      <c r="NZ238" s="26">
        <f>IFERROR(Tableau17[[#This Row],[2017-T1-MACRODROITE]]/Tableau17[[#This Row],[2017-T1-MACROTOTALE]],"")</f>
        <v>0.18196856906534326</v>
      </c>
      <c r="OA238" s="26">
        <f>IFERROR(Tableau17[[#This Row],[2017-T1-MACROCENTRE]]/Tableau17[[#This Row],[2017-T1-MACROTOTALE]],"")</f>
        <v>0.18775847808105872</v>
      </c>
      <c r="OB238" s="26">
        <f>IFERROR(Tableau17[[#This Row],[2017-T1-MACROGAUCHE]]/Tableau17[[#This Row],[2017-T1-MACROTOTALE]],"")</f>
        <v>0.21339950372208435</v>
      </c>
      <c r="OC238" s="26">
        <f>IFERROR(Tableau17[[#This Row],[2017-T1-MACROAUTRE]]/Tableau17[[#This Row],[2017-T1-MACROTOTALE]],"")</f>
        <v>7.4441687344913151E-3</v>
      </c>
      <c r="OD238" s="26">
        <f>IFERROR(Tableau17[[#This Row],[2017-T2-MACROEXTRDROITE]]/Tableau17[[#This Row],[2017-T2-MACROTOTALE]],"")</f>
        <v>0.51451451451451446</v>
      </c>
      <c r="OE238" s="26">
        <f>IFERROR(Tableau17[[#This Row],[2017-T2-MACRODROITE]]/Tableau17[[#This Row],[2017-T2-MACROTOTALE]],"")</f>
        <v>0</v>
      </c>
      <c r="OF238" s="26">
        <f>IFERROR(Tableau17[[#This Row],[2017-T2-MACROCENTRE]]/Tableau17[[#This Row],[2017-T2-MACROTOTALE]],"")</f>
        <v>0.48548548548548548</v>
      </c>
      <c r="OG238" s="26">
        <f>IFERROR(Tableau17[[#This Row],[2017-T2-MACROGAUCHE]]/Tableau17[[#This Row],[2017-T2-MACROTOTALE]],"")</f>
        <v>0</v>
      </c>
      <c r="OH238" s="26">
        <f>IFERROR(Tableau17[[#This Row],[2017-T2-MACROAUTRE]]/Tableau17[[#This Row],[2017-T2-MACROTOTALE]],"")</f>
        <v>0</v>
      </c>
      <c r="OI238" s="26">
        <f>IFERROR(Tableau17[[#This Row],[2019-T1-MACROEXTRDROITE]]/Tableau17[[#This Row],[2019-T1-MACROTOTALE]],"")</f>
        <v>0.40084388185654007</v>
      </c>
      <c r="OJ238" s="26">
        <f>IFERROR(Tableau17[[#This Row],[2019-T1-MACRODROITE]]/Tableau17[[#This Row],[2019-T1-MACROTOTALE]],"")</f>
        <v>6.8917018284106887E-2</v>
      </c>
      <c r="OK238" s="26">
        <f>IFERROR(Tableau17[[#This Row],[2019-T1-MACROCENTRE]]/Tableau17[[#This Row],[2019-T1-MACROTOTALE]],"")</f>
        <v>0.21237693389592124</v>
      </c>
      <c r="OL238" s="26">
        <f>IFERROR(Tableau17[[#This Row],[2019-T1-MACROGAUCHE]]/Tableau17[[#This Row],[2019-T1-MACROTOTALE]],"")</f>
        <v>0.28129395218002812</v>
      </c>
      <c r="OM238" s="26">
        <f>IFERROR(Tableau17[[#This Row],[2019-T1-MACROAUTRE]]/Tableau17[[#This Row],[2019-T1-MACROTOTALE]],"")</f>
        <v>3.6568213783403657E-2</v>
      </c>
      <c r="ON238" s="26">
        <f>IFERROR(Tableau17[[#This Row],[2020-T1-MACROEXTRDROITE]]/Tableau17[[#This Row],[2020-T1-MACROTOTALE]],"")</f>
        <v>0.46918489065606361</v>
      </c>
      <c r="OO238" s="26">
        <f>IFERROR(Tableau17[[#This Row],[2020-T1-MACRODROITE]]/Tableau17[[#This Row],[2020-T1-MACROTOTALE]],"")</f>
        <v>0.20278330019880716</v>
      </c>
      <c r="OP238" s="26">
        <f>IFERROR(Tableau17[[#This Row],[2020-T1-MACROCENTRE]]/Tableau17[[#This Row],[2020-T1-MACROTOTALE]],"")</f>
        <v>7.3558648111332003E-2</v>
      </c>
      <c r="OQ238" s="26">
        <f>IFERROR(Tableau17[[#This Row],[2020-T1-MACROGAUCHE]]/Tableau17[[#This Row],[2020-T1-MACROTOTALE]],"")</f>
        <v>0.25447316103379719</v>
      </c>
      <c r="OR238" s="26">
        <f>IFERROR(Tableau17[[#This Row],[2020-T1-MACROAUTRE]]/Tableau17[[#This Row],[2020-T1-MACROTOTALE]],"")</f>
        <v>0</v>
      </c>
      <c r="OS238" s="26">
        <f>IFERROR(Tableau17[[#This Row],[2017 (L)-T1-MACROEXTRDROITE]]/Tableau17[[#This Row],[2017 (L)-T1-MACROTOTALE]],"")</f>
        <v>0.37482117310443491</v>
      </c>
      <c r="OT238" s="26">
        <f>IFERROR(Tableau17[[#This Row],[2017 (L)-T1-MACRODROITE]]/Tableau17[[#This Row],[2017 (L)-T1-MACROTOTALE]],"")</f>
        <v>0.11587982832618025</v>
      </c>
      <c r="OU238" s="26">
        <f>IFERROR(Tableau17[[#This Row],[2017 (L)-T1-MACROCENTRE]]/Tableau17[[#This Row],[2017 (L)-T1-MACROTOTALE]],"")</f>
        <v>0.2832618025751073</v>
      </c>
      <c r="OV238" s="26">
        <f>IFERROR(Tableau17[[#This Row],[2017 (L)-T1-MACROGAUCHE]]/Tableau17[[#This Row],[2017 (L)-T1-MACROTOTALE]],"")</f>
        <v>0.21745350500715308</v>
      </c>
      <c r="OW238" s="26">
        <f>IFERROR(Tableau17[[#This Row],[2017 (L)-T1-MACROAUTRE]]/Tableau17[[#This Row],[2017 (L)-T1-MACROTOTALE]],"")</f>
        <v>8.5836909871244635E-3</v>
      </c>
      <c r="OX238" s="26">
        <f>IFERROR(Tableau17[[#This Row],[2017 (L)-T2-MACROEXTRDROITE]]/Tableau17[[#This Row],[2017 (L)-T2-MACROTOTALE]],"")</f>
        <v>0.51096121416526141</v>
      </c>
      <c r="OY238" s="26">
        <f>IFERROR(Tableau17[[#This Row],[2017 (L)-T2-MACRODROITE]]/Tableau17[[#This Row],[2017 (L)-T2-MACROTOTALE]],"")</f>
        <v>0</v>
      </c>
      <c r="OZ238" s="26">
        <f>IFERROR(Tableau17[[#This Row],[2017 (L)-T2-MACROCENTRE]]/Tableau17[[#This Row],[2017 (L)-T2-MACROTOTALE]],"")</f>
        <v>0.48903878583473864</v>
      </c>
      <c r="PA238" s="26">
        <f>IFERROR(Tableau17[[#This Row],[2017 (L)-T2-MACROGAUCHE]]/Tableau17[[#This Row],[2017 (L)-T2-MACROTOTALE]],"")</f>
        <v>0</v>
      </c>
      <c r="PB238" s="26">
        <f>IFERROR(Tableau17[[#This Row],[2017 (L)-T2-MACROAUTRE]]/Tableau17[[#This Row],[2017 (L)-T2-MACROTOTALE]],"")</f>
        <v>0</v>
      </c>
      <c r="PC238" s="26">
        <f>IFERROR(Tableau17[[#This Row],[2008_T1_PROCUS]]/Tableau17[[#This Row],[2008_T1_INSCRITS]],0)</f>
        <v>1.1884550084889643E-2</v>
      </c>
      <c r="PD238" s="26">
        <f>IFERROR(Tableau17[[#This Row],[2008_T2_PROCUS]]/Tableau17[[#This Row],[2008_T2_INSCRITS]],0)</f>
        <v>1.1035653650254669E-2</v>
      </c>
      <c r="PE238" s="26">
        <f>Tableau17[[#This Row],[2014_T1_PROCUS]]/Tableau17[[#This Row],[2014_T1_INSCRITS]]</f>
        <v>9.7891566265060244E-3</v>
      </c>
      <c r="PF238" s="26">
        <f>IFERROR(Tableau17[[#This Row],[2014_T2_PROCUS]]/Tableau17[[#This Row],[2014_T2_INSCRITS]],0)</f>
        <v>1.2801204819277108E-2</v>
      </c>
    </row>
    <row r="239" spans="1:422" hidden="1" x14ac:dyDescent="0.2">
      <c r="A239" s="1">
        <v>2</v>
      </c>
      <c r="B239" s="1" t="s">
        <v>250</v>
      </c>
      <c r="C239" s="1" t="s">
        <v>261</v>
      </c>
      <c r="D239" s="1" t="s">
        <v>261</v>
      </c>
      <c r="E239" s="1">
        <v>235</v>
      </c>
      <c r="F239" s="1">
        <v>5.3665380000000003</v>
      </c>
      <c r="G239" s="1">
        <v>43.300275999999997</v>
      </c>
      <c r="H239" s="3">
        <v>1173</v>
      </c>
      <c r="I239" s="3">
        <v>128</v>
      </c>
      <c r="J239" s="1">
        <v>6</v>
      </c>
      <c r="L239" s="1">
        <v>44</v>
      </c>
      <c r="M239" s="1">
        <v>31</v>
      </c>
      <c r="O239" s="1">
        <v>4</v>
      </c>
      <c r="P239" s="1">
        <v>68</v>
      </c>
      <c r="Q239" s="1">
        <v>42</v>
      </c>
      <c r="R239" s="1">
        <v>44</v>
      </c>
      <c r="S239" s="1">
        <v>111</v>
      </c>
      <c r="T239" s="1">
        <v>46</v>
      </c>
      <c r="U239" s="1">
        <v>396</v>
      </c>
      <c r="V239" s="1">
        <v>1022</v>
      </c>
      <c r="W239" s="1">
        <v>465</v>
      </c>
      <c r="X239" s="1">
        <v>10</v>
      </c>
      <c r="Y239" s="2">
        <v>0.45499022</v>
      </c>
      <c r="Z239" s="1">
        <v>1022</v>
      </c>
      <c r="AA239" s="1">
        <v>519</v>
      </c>
      <c r="AB239" s="1">
        <v>14</v>
      </c>
      <c r="AC239" s="2">
        <v>0.50782779</v>
      </c>
      <c r="AD239" s="1">
        <v>1173</v>
      </c>
      <c r="AE239" s="1">
        <v>405</v>
      </c>
      <c r="AF239" s="2">
        <v>0.34526854000000001</v>
      </c>
      <c r="AG239" s="1">
        <f t="shared" si="3"/>
        <v>128</v>
      </c>
      <c r="AH239" s="1">
        <v>1016</v>
      </c>
      <c r="AI239" s="1">
        <v>520</v>
      </c>
      <c r="AJ239" s="1">
        <v>10</v>
      </c>
      <c r="AK239" s="2">
        <v>0.51181102000000001</v>
      </c>
      <c r="AN239" s="1">
        <v>0</v>
      </c>
      <c r="AP239" s="1">
        <v>984</v>
      </c>
      <c r="AQ239" s="1">
        <v>412</v>
      </c>
      <c r="AR239" s="2">
        <v>0.41869919</v>
      </c>
      <c r="AS239" s="1">
        <v>984</v>
      </c>
      <c r="AT239" s="1">
        <v>418</v>
      </c>
      <c r="AU239" s="2">
        <v>0.42479675</v>
      </c>
      <c r="AV239" s="1">
        <v>1080</v>
      </c>
      <c r="AW239" s="1">
        <v>462</v>
      </c>
      <c r="AX239" s="2">
        <v>0.42777778</v>
      </c>
      <c r="AY239" s="1">
        <v>1080</v>
      </c>
      <c r="AZ239" s="1">
        <v>394</v>
      </c>
      <c r="BA239" s="2">
        <v>0.36481480999999999</v>
      </c>
      <c r="BB239" s="1">
        <v>1081</v>
      </c>
      <c r="BC239" s="1">
        <v>757</v>
      </c>
      <c r="BD239" s="2">
        <v>0.70027751999999999</v>
      </c>
      <c r="BE239" s="1">
        <v>1080</v>
      </c>
      <c r="BF239" s="1">
        <v>733</v>
      </c>
      <c r="BG239" s="2">
        <v>0.67870370000000002</v>
      </c>
      <c r="BH239" s="1">
        <v>1092</v>
      </c>
      <c r="BI239" s="1">
        <v>439</v>
      </c>
      <c r="BJ239" s="2">
        <v>0.40201464999999997</v>
      </c>
      <c r="BK239" s="1">
        <v>20</v>
      </c>
      <c r="BN239" s="1">
        <v>25</v>
      </c>
      <c r="BO239" s="1">
        <v>32</v>
      </c>
      <c r="BP239" s="1">
        <v>105</v>
      </c>
      <c r="BQ239" s="1">
        <v>329</v>
      </c>
      <c r="BR239" s="1">
        <v>511</v>
      </c>
      <c r="BX239" s="1">
        <v>20</v>
      </c>
      <c r="BZ239" s="1">
        <v>145</v>
      </c>
      <c r="CA239" s="1">
        <v>8</v>
      </c>
      <c r="CB239" s="1">
        <v>32</v>
      </c>
      <c r="CC239" s="1">
        <v>59</v>
      </c>
      <c r="CD239" s="1">
        <v>100</v>
      </c>
      <c r="CE239" s="1">
        <v>84</v>
      </c>
      <c r="CF239" s="1">
        <v>448</v>
      </c>
      <c r="CG239" s="1">
        <v>74</v>
      </c>
      <c r="CH239" s="1">
        <v>274</v>
      </c>
      <c r="CI239" s="1">
        <v>161</v>
      </c>
      <c r="CJ239" s="1">
        <v>509</v>
      </c>
      <c r="CL239" s="1">
        <v>3</v>
      </c>
      <c r="CN239" s="1">
        <v>136</v>
      </c>
      <c r="CO239" s="1">
        <v>26</v>
      </c>
      <c r="CP239" s="1">
        <v>85</v>
      </c>
      <c r="CS239" s="1">
        <v>54</v>
      </c>
      <c r="CT239" s="1">
        <v>50</v>
      </c>
      <c r="CV239" s="1">
        <v>42</v>
      </c>
      <c r="CW239" s="1">
        <v>396</v>
      </c>
      <c r="CX239" s="1">
        <v>260</v>
      </c>
      <c r="CY239" s="1">
        <v>107</v>
      </c>
      <c r="DC239" s="1">
        <v>367</v>
      </c>
      <c r="DE239" s="1">
        <v>17</v>
      </c>
      <c r="DF239" s="1">
        <v>2</v>
      </c>
      <c r="DG239" s="1">
        <v>0</v>
      </c>
      <c r="DH239" s="1">
        <v>5</v>
      </c>
      <c r="DI239" s="1">
        <v>13</v>
      </c>
      <c r="DJ239" s="1">
        <v>0</v>
      </c>
      <c r="DK239" s="1">
        <v>1</v>
      </c>
      <c r="DL239" s="1">
        <v>145</v>
      </c>
      <c r="DM239" s="1">
        <v>52</v>
      </c>
      <c r="DN239" s="1">
        <v>42</v>
      </c>
      <c r="DQ239" s="1">
        <v>0</v>
      </c>
      <c r="DR239" s="1">
        <v>133</v>
      </c>
      <c r="DS239" s="1">
        <v>46</v>
      </c>
      <c r="DU239" s="1">
        <v>456</v>
      </c>
      <c r="DV239" s="1">
        <v>200</v>
      </c>
      <c r="DZ239" s="1">
        <v>173</v>
      </c>
      <c r="EA239" s="1">
        <v>373</v>
      </c>
      <c r="EB239" s="1">
        <v>4</v>
      </c>
      <c r="EC239" s="1">
        <v>15</v>
      </c>
      <c r="ED239" s="1">
        <v>1</v>
      </c>
      <c r="EE239" s="1">
        <v>18</v>
      </c>
      <c r="EF239" s="1">
        <v>80</v>
      </c>
      <c r="EG239" s="1">
        <v>63</v>
      </c>
      <c r="EH239" s="1">
        <v>2</v>
      </c>
      <c r="EI239" s="1">
        <v>115</v>
      </c>
      <c r="EJ239" s="1">
        <v>261</v>
      </c>
      <c r="EK239" s="1">
        <v>182</v>
      </c>
      <c r="EL239" s="1">
        <v>6</v>
      </c>
      <c r="EM239" s="1">
        <v>747</v>
      </c>
      <c r="EN239" s="1">
        <v>145</v>
      </c>
      <c r="EO239" s="1">
        <v>526</v>
      </c>
      <c r="EP239" s="1">
        <v>671</v>
      </c>
      <c r="EQ239" s="1">
        <v>0</v>
      </c>
      <c r="ER239" s="1">
        <v>4</v>
      </c>
      <c r="ES239" s="1">
        <v>5</v>
      </c>
      <c r="ET239" s="1">
        <v>53</v>
      </c>
      <c r="EU239" s="1">
        <v>8</v>
      </c>
      <c r="EV239" s="1">
        <v>61</v>
      </c>
      <c r="EW239" s="1">
        <v>25</v>
      </c>
      <c r="EX239" s="1">
        <v>1</v>
      </c>
      <c r="EY239" s="1">
        <v>9</v>
      </c>
      <c r="EZ239" s="1">
        <v>17</v>
      </c>
      <c r="FA239" s="1">
        <v>0</v>
      </c>
      <c r="FB239" s="1">
        <v>0</v>
      </c>
      <c r="FC239" s="1">
        <v>0</v>
      </c>
      <c r="FD239" s="1">
        <v>0</v>
      </c>
      <c r="FE239" s="1">
        <v>0</v>
      </c>
      <c r="FF239" s="1">
        <v>0</v>
      </c>
      <c r="FG239" s="1">
        <v>0</v>
      </c>
      <c r="FH239" s="1">
        <v>8</v>
      </c>
      <c r="FI239" s="1">
        <v>0</v>
      </c>
      <c r="FJ239" s="1">
        <v>22</v>
      </c>
      <c r="FK239" s="1">
        <v>14</v>
      </c>
      <c r="FL239" s="1">
        <v>0</v>
      </c>
      <c r="FM239" s="1">
        <v>94</v>
      </c>
      <c r="FN239" s="1">
        <v>8</v>
      </c>
      <c r="FO239" s="1">
        <v>2</v>
      </c>
      <c r="FP239" s="1">
        <v>94</v>
      </c>
      <c r="FQ239" s="1">
        <v>0</v>
      </c>
      <c r="FR239" s="1">
        <f>SUM(Tableau17[[#This Row],[2019-T1-ALEXANDRE Audric]:[2019-T1-MARIE Florie]])</f>
        <v>425</v>
      </c>
      <c r="FS239" s="1">
        <v>32</v>
      </c>
      <c r="FT239" s="1">
        <v>125</v>
      </c>
      <c r="FU239" s="1">
        <v>0</v>
      </c>
      <c r="FV239" s="1">
        <v>354</v>
      </c>
      <c r="FW239" s="1">
        <v>0</v>
      </c>
      <c r="FX239" s="1">
        <v>511</v>
      </c>
      <c r="GD239" s="1">
        <v>0</v>
      </c>
      <c r="GE239" s="1">
        <v>59</v>
      </c>
      <c r="GF239" s="1">
        <v>209</v>
      </c>
      <c r="GG239" s="1">
        <v>20</v>
      </c>
      <c r="GH239" s="1">
        <v>160</v>
      </c>
      <c r="GI239" s="1">
        <v>0</v>
      </c>
      <c r="GJ239" s="1">
        <v>448</v>
      </c>
      <c r="GK239" s="1">
        <v>74</v>
      </c>
      <c r="GL239" s="1">
        <v>274</v>
      </c>
      <c r="GM239" s="1">
        <v>0</v>
      </c>
      <c r="GN239" s="1">
        <v>161</v>
      </c>
      <c r="GO239" s="1">
        <v>0</v>
      </c>
      <c r="GP239" s="1">
        <v>509</v>
      </c>
      <c r="GQ239" s="1">
        <v>88</v>
      </c>
      <c r="GR239" s="1">
        <v>50</v>
      </c>
      <c r="GS239" s="1">
        <v>0</v>
      </c>
      <c r="GT239" s="1">
        <v>258</v>
      </c>
      <c r="GU239" s="1">
        <v>0</v>
      </c>
      <c r="GV239" s="1">
        <v>396</v>
      </c>
      <c r="GW239" s="1">
        <v>107</v>
      </c>
      <c r="GX239" s="1">
        <v>0</v>
      </c>
      <c r="GY239" s="1">
        <v>0</v>
      </c>
      <c r="GZ239" s="1">
        <v>260</v>
      </c>
      <c r="HA239" s="1">
        <v>0</v>
      </c>
      <c r="HB239" s="1">
        <v>367</v>
      </c>
      <c r="HC239" s="1">
        <v>149</v>
      </c>
      <c r="HD239" s="1">
        <v>80</v>
      </c>
      <c r="HE239" s="1">
        <v>182</v>
      </c>
      <c r="HF239" s="1">
        <v>334</v>
      </c>
      <c r="HG239" s="1">
        <v>2</v>
      </c>
      <c r="HH239" s="1">
        <v>747</v>
      </c>
      <c r="HI239" s="1">
        <v>145</v>
      </c>
      <c r="HJ239" s="1">
        <v>0</v>
      </c>
      <c r="HK239" s="1">
        <v>526</v>
      </c>
      <c r="HL239" s="1">
        <v>0</v>
      </c>
      <c r="HM239" s="1">
        <v>0</v>
      </c>
      <c r="HN239" s="1">
        <v>671</v>
      </c>
      <c r="HO239" s="1">
        <v>75</v>
      </c>
      <c r="HP239" s="1">
        <v>33</v>
      </c>
      <c r="HQ239" s="1">
        <v>94</v>
      </c>
      <c r="HR239" s="1">
        <v>204</v>
      </c>
      <c r="HS239" s="1">
        <v>24</v>
      </c>
      <c r="HT239" s="1">
        <v>430</v>
      </c>
      <c r="HU239" s="1">
        <v>44</v>
      </c>
      <c r="HV239" s="1">
        <v>112</v>
      </c>
      <c r="HW239" s="1">
        <v>48</v>
      </c>
      <c r="HX239" s="1">
        <v>192</v>
      </c>
      <c r="HY239" s="1">
        <v>0</v>
      </c>
      <c r="HZ239" s="1">
        <v>396</v>
      </c>
      <c r="IA239" s="1">
        <v>54</v>
      </c>
      <c r="IB239" s="1">
        <v>42</v>
      </c>
      <c r="IC239" s="1">
        <v>133</v>
      </c>
      <c r="ID239" s="1">
        <v>210</v>
      </c>
      <c r="IE239" s="1">
        <v>17</v>
      </c>
      <c r="IF239" s="1">
        <v>456</v>
      </c>
      <c r="IG239" s="1">
        <v>0</v>
      </c>
      <c r="IH239" s="1">
        <v>0</v>
      </c>
      <c r="II239" s="1">
        <v>173</v>
      </c>
      <c r="IJ239" s="1">
        <v>200</v>
      </c>
      <c r="IK239" s="1">
        <v>0</v>
      </c>
      <c r="IL239" s="1">
        <v>373</v>
      </c>
      <c r="IM239" s="26">
        <f>IFERROR(Tableau17[[#This Row],[LDIV]]/Tableau17[[#This Row],[Total général]],"")</f>
        <v>1.5151515151515152E-2</v>
      </c>
      <c r="IN239" s="26">
        <f>IFERROR(Tableau17[[#This Row],[LDVC]]/Tableau17[[#This Row],[Total général]],"")</f>
        <v>0</v>
      </c>
      <c r="IO239" s="26">
        <f>IFERROR(Tableau17[[#This Row],[LDVD]]/Tableau17[[#This Row],[Total général]],"")</f>
        <v>0.1111111111111111</v>
      </c>
      <c r="IP239" s="26">
        <f>IFERROR(Tableau17[[#This Row],[LDVG]]/Tableau17[[#This Row],[Total général]],"")</f>
        <v>7.8282828282828287E-2</v>
      </c>
      <c r="IQ239" s="26">
        <f>IFERROR(Tableau17[[#This Row],[LEXD]]/Tableau17[[#This Row],[Total général]],"")</f>
        <v>0</v>
      </c>
      <c r="IR239" s="26">
        <f>IFERROR(Tableau17[[#This Row],[LEXG]]/Tableau17[[#This Row],[Total général]],"")</f>
        <v>1.0101010101010102E-2</v>
      </c>
      <c r="IS239" s="26">
        <f>IFERROR(Tableau17[[#This Row],[LLR]]/Tableau17[[#This Row],[Total général]],"")</f>
        <v>0.17171717171717171</v>
      </c>
      <c r="IT239" s="26">
        <f>IFERROR(Tableau17[[#This Row],[LREM]]/Tableau17[[#This Row],[Total général]],"")</f>
        <v>0.10606060606060606</v>
      </c>
      <c r="IU239" s="26">
        <f>IFERROR(Tableau17[[#This Row],[LRN]]/Tableau17[[#This Row],[Total général]],"")</f>
        <v>0.1111111111111111</v>
      </c>
      <c r="IV239" s="26">
        <f>IFERROR(Tableau17[[#This Row],[LUG]]/Tableau17[[#This Row],[Total général]],"")</f>
        <v>0.28030303030303028</v>
      </c>
      <c r="IW239" s="26">
        <f>IFERROR(Tableau17[[#This Row],[LVEC]]/Tableau17[[#This Row],[Total général]],"")</f>
        <v>0.11616161616161616</v>
      </c>
      <c r="IX239" s="26">
        <f>IFERROR(Tableau17[[#This Row],[2008-T1-LCMD]]/Tableau17[[#This Row],[2008-T1-TOTAL]],"")</f>
        <v>3.9138943248532287E-2</v>
      </c>
      <c r="IY239" s="26">
        <f>IFERROR(Tableau17[[#This Row],[2008-T1-LDVD]]/Tableau17[[#This Row],[2008-T1-TOTAL]],"")</f>
        <v>0</v>
      </c>
      <c r="IZ239" s="26">
        <f>IFERROR(Tableau17[[#This Row],[2008-T1-LEXD]]/Tableau17[[#This Row],[2008-T1-TOTAL]],"")</f>
        <v>0</v>
      </c>
      <c r="JA239" s="26">
        <f>IFERROR(Tableau17[[#This Row],[2008-T1-LEXG]]/Tableau17[[#This Row],[2008-T1-TOTAL]],"")</f>
        <v>4.8923679060665359E-2</v>
      </c>
      <c r="JB239" s="26">
        <f>IFERROR(Tableau17[[#This Row],[2008-T1-LFN]]/Tableau17[[#This Row],[2008-T1-TOTAL]],"")</f>
        <v>6.262230919765166E-2</v>
      </c>
      <c r="JC239" s="26">
        <f>IFERROR(Tableau17[[#This Row],[2008-T1-LMAJ]]/Tableau17[[#This Row],[2008-T1-TOTAL]],"")</f>
        <v>0.20547945205479451</v>
      </c>
      <c r="JD239" s="26">
        <f>IFERROR(Tableau17[[#This Row],[2008-T1-LUG]]/Tableau17[[#This Row],[2008-T1-TOTAL]],"")</f>
        <v>0.64383561643835618</v>
      </c>
      <c r="JE239" s="26" t="str">
        <f>IFERROR(Tableau17[[#This Row],[2008-T2-LFN]]/Tableau17[[#This Row],[2008-T2-TOTAL]],"")</f>
        <v/>
      </c>
      <c r="JF239" s="26" t="str">
        <f>IFERROR(Tableau17[[#This Row],[2008-T2-LGC]]/Tableau17[[#This Row],[2008-T2-TOTAL]],"")</f>
        <v/>
      </c>
      <c r="JG239" s="26" t="str">
        <f>IFERROR(Tableau17[[#This Row],[2008-T2-LMAJ]]/Tableau17[[#This Row],[2008-T2-TOTAL]],"")</f>
        <v/>
      </c>
      <c r="JH239" s="26" t="str">
        <f>IFERROR(Tableau17[[#This Row],[2008-T2-LUG]]/Tableau17[[#This Row],[2008-T2-TOTAL]],"")</f>
        <v/>
      </c>
      <c r="JI239" s="26">
        <f>IFERROR(Tableau17[[#This Row],[2014-T1-LDIV]]/Tableau17[[#This Row],[2014-T1-TOTAL]],"")</f>
        <v>4.4642857142857144E-2</v>
      </c>
      <c r="JJ239" s="26">
        <f>IFERROR(Tableau17[[#This Row],[2014-T1-LDVD]]/Tableau17[[#This Row],[2014-T1-TOTAL]],"")</f>
        <v>0</v>
      </c>
      <c r="JK239" s="26">
        <f>IFERROR(Tableau17[[#This Row],[2014-T1-LDVG]]/Tableau17[[#This Row],[2014-T1-TOTAL]],"")</f>
        <v>0.3236607142857143</v>
      </c>
      <c r="JL239" s="26">
        <f>IFERROR(Tableau17[[#This Row],[2014-T1-LEXG]]/Tableau17[[#This Row],[2014-T1-TOTAL]],"")</f>
        <v>1.7857142857142856E-2</v>
      </c>
      <c r="JM239" s="26">
        <f>IFERROR(Tableau17[[#This Row],[2014-T1-LFG]]/Tableau17[[#This Row],[2014-T1-TOTAL]],"")</f>
        <v>7.1428571428571425E-2</v>
      </c>
      <c r="JN239" s="26">
        <f>IFERROR(Tableau17[[#This Row],[2014-T1-LFN]]/Tableau17[[#This Row],[2014-T1-TOTAL]],"")</f>
        <v>0.13169642857142858</v>
      </c>
      <c r="JO239" s="26">
        <f>IFERROR(Tableau17[[#This Row],[2014-T1-LUD]]/Tableau17[[#This Row],[2014-T1-TOTAL]],"")</f>
        <v>0.22321428571428573</v>
      </c>
      <c r="JP239" s="26">
        <f>IFERROR(Tableau17[[#This Row],[2014-T1-LUG]]/Tableau17[[#This Row],[2014-T1-TOTAL]],"")</f>
        <v>0.1875</v>
      </c>
      <c r="JQ239" s="26">
        <f>IFERROR(Tableau17[[#This Row],[2014-T2-LFN]]/Tableau17[[#This Row],[2014-T2-TOTAL]],"")</f>
        <v>0.14538310412573674</v>
      </c>
      <c r="JR239" s="26">
        <f>IFERROR(Tableau17[[#This Row],[2014-T2-LUD]]/Tableau17[[#This Row],[2014-T2-TOTAL]],"")</f>
        <v>0.53831041257367385</v>
      </c>
      <c r="JS239" s="26">
        <f>IFERROR(Tableau17[[#This Row],[2014-T2-LUG]]/Tableau17[[#This Row],[2014-T2-TOTAL]],"")</f>
        <v>0.31630648330058941</v>
      </c>
      <c r="JT239" s="26">
        <f>IFERROR(Tableau17[[#This Row],[2015-T1-BC-DIV]]/Tableau17[[#This Row],[2015-T1-TOTAL]],"")</f>
        <v>0</v>
      </c>
      <c r="JU239" s="26">
        <f>IFERROR(Tableau17[[#This Row],[2015-T1-BC-DLF]]/Tableau17[[#This Row],[2015-T1-TOTAL]],"")</f>
        <v>7.575757575757576E-3</v>
      </c>
      <c r="JV239" s="26">
        <f>IFERROR(Tableau17[[#This Row],[2015-T1-BC-DVD]]/Tableau17[[#This Row],[2015-T1-TOTAL]],"")</f>
        <v>0</v>
      </c>
      <c r="JW239" s="26">
        <f>IFERROR(Tableau17[[#This Row],[2015-T1-BC-DVG]]/Tableau17[[#This Row],[2015-T1-TOTAL]],"")</f>
        <v>0.34343434343434343</v>
      </c>
      <c r="JX239" s="26">
        <f>IFERROR(Tableau17[[#This Row],[2015-T1-BC-FG]]/Tableau17[[#This Row],[2015-T1-TOTAL]],"")</f>
        <v>6.5656565656565663E-2</v>
      </c>
      <c r="JY239" s="26">
        <f>IFERROR(Tableau17[[#This Row],[2015-T1-BC-FN]]/Tableau17[[#This Row],[2015-T1-TOTAL]],"")</f>
        <v>0.21464646464646464</v>
      </c>
      <c r="JZ239" s="26">
        <f>IFERROR(Tableau17[[#This Row],[2015-T1-BC-MDM]]/Tableau17[[#This Row],[2015-T1-TOTAL]],"")</f>
        <v>0</v>
      </c>
      <c r="KA239" s="26">
        <f>IFERROR(Tableau17[[#This Row],[2015-T1-BC-RDG]]/Tableau17[[#This Row],[2015-T1-TOTAL]],"")</f>
        <v>0</v>
      </c>
      <c r="KB239" s="26">
        <f>IFERROR(Tableau17[[#This Row],[2015-T1-BC-SOC]]/Tableau17[[#This Row],[2015-T1-TOTAL]],"")</f>
        <v>0.13636363636363635</v>
      </c>
      <c r="KC239" s="26">
        <f>IFERROR(Tableau17[[#This Row],[2015-T1-BC-UD]]/Tableau17[[#This Row],[2015-T1-TOTAL]],"")</f>
        <v>0.12626262626262627</v>
      </c>
      <c r="KD239" s="26">
        <f>IFERROR(Tableau17[[#This Row],[2015-T1-BC-UG]]/Tableau17[[#This Row],[2015-T1-TOTAL]],"")</f>
        <v>0</v>
      </c>
      <c r="KE239" s="26">
        <f>IFERROR(Tableau17[[#This Row],[2015-T1-BC-VEC]]/Tableau17[[#This Row],[2015-T1-TOTAL]],"")</f>
        <v>0.10606060606060606</v>
      </c>
      <c r="KF239" s="26">
        <f>IFERROR(Tableau17[[#This Row],[2015-T2-BC-DVG]]/Tableau17[[#This Row],[2015-T2-TOTAL]],"")</f>
        <v>0.70844686648501365</v>
      </c>
      <c r="KG239" s="26">
        <f>IFERROR(Tableau17[[#This Row],[2015-T2-BC-FN]]/Tableau17[[#This Row],[2015-T2-TOTAL]],"")</f>
        <v>0.29155313351498635</v>
      </c>
      <c r="KH239" s="26">
        <f>IFERROR(Tableau17[[#This Row],[2015-T2-BC-SOC]]/Tableau17[[#This Row],[2015-T2-TOTAL]],"")</f>
        <v>0</v>
      </c>
      <c r="KI239" s="26">
        <f>IFERROR(Tableau17[[#This Row],[2015-T2-BC-UD]]/Tableau17[[#This Row],[2015-T2-TOTAL]],"")</f>
        <v>0</v>
      </c>
      <c r="KJ239" s="26">
        <f>IFERROR(Tableau17[[#This Row],[2015-T2-BC-UG]]/Tableau17[[#This Row],[2015-T2-TOTAL]],"")</f>
        <v>0</v>
      </c>
      <c r="KK239" s="26">
        <f>IFERROR(Tableau17[[#This Row],[2017 (L)-T1-COM]]/Tableau17[[#This Row],[2017 (L)-T1-TOTAL]],"")</f>
        <v>0</v>
      </c>
      <c r="KL239" s="26">
        <f>IFERROR(Tableau17[[#This Row],[2017 (L)-T1-DIV]]/Tableau17[[#This Row],[2017 (L)-T1-TOTAL]],"")</f>
        <v>3.7280701754385963E-2</v>
      </c>
      <c r="KM239" s="26">
        <f>IFERROR(Tableau17[[#This Row],[2017 (L)-T1-DLF]]/Tableau17[[#This Row],[2017 (L)-T1-TOTAL]],"")</f>
        <v>4.3859649122807015E-3</v>
      </c>
      <c r="KN239" s="26">
        <f>IFERROR(Tableau17[[#This Row],[2017 (L)-T1-DVD]]/Tableau17[[#This Row],[2017 (L)-T1-TOTAL]],"")</f>
        <v>0</v>
      </c>
      <c r="KO239" s="26">
        <f>IFERROR(Tableau17[[#This Row],[2017 (L)-T1-DVG]]/Tableau17[[#This Row],[2017 (L)-T1-TOTAL]],"")</f>
        <v>1.0964912280701754E-2</v>
      </c>
      <c r="KP239" s="26">
        <f>IFERROR(Tableau17[[#This Row],[2017 (L)-T1-ECO]]/Tableau17[[#This Row],[2017 (L)-T1-TOTAL]],"")</f>
        <v>2.850877192982456E-2</v>
      </c>
      <c r="KQ239" s="26">
        <f>IFERROR(Tableau17[[#This Row],[2017 (L)-T1-EXD]]/Tableau17[[#This Row],[2017 (L)-T1-TOTAL]],"")</f>
        <v>0</v>
      </c>
      <c r="KR239" s="26">
        <f>IFERROR(Tableau17[[#This Row],[2017 (L)-T1-EXG]]/Tableau17[[#This Row],[2017 (L)-T1-TOTAL]],"")</f>
        <v>2.1929824561403508E-3</v>
      </c>
      <c r="KS239" s="26">
        <f>IFERROR(Tableau17[[#This Row],[2017 (L)-T1-FI]]/Tableau17[[#This Row],[2017 (L)-T1-TOTAL]],"")</f>
        <v>0.31798245614035087</v>
      </c>
      <c r="KT239" s="26">
        <f>IFERROR(Tableau17[[#This Row],[2017 (L)-T1-FN]]/Tableau17[[#This Row],[2017 (L)-T1-TOTAL]],"")</f>
        <v>0.11403508771929824</v>
      </c>
      <c r="KU239" s="26">
        <f>IFERROR(Tableau17[[#This Row],[2017 (L)-T1-LR]]/Tableau17[[#This Row],[2017 (L)-T1-TOTAL]],"")</f>
        <v>9.2105263157894732E-2</v>
      </c>
      <c r="KV239" s="26">
        <f>IFERROR(Tableau17[[#This Row],[2017 (L)-T1-MDM]]/Tableau17[[#This Row],[2017 (L)-T1-TOTAL]],"")</f>
        <v>0</v>
      </c>
      <c r="KW239" s="26">
        <f>IFERROR(Tableau17[[#This Row],[2017 (L)-T1-RDG]]/Tableau17[[#This Row],[2017 (L)-T1-TOTAL]],"")</f>
        <v>0</v>
      </c>
      <c r="KX239" s="26">
        <f>IFERROR(Tableau17[[#This Row],[2017 (L)-T1-REG]]/Tableau17[[#This Row],[2017 (L)-T1-TOTAL]],"")</f>
        <v>0</v>
      </c>
      <c r="KY239" s="26">
        <f>IFERROR(Tableau17[[#This Row],[2017 (L)-T1-REM]]/Tableau17[[#This Row],[2017 (L)-T1-TOTAL]],"")</f>
        <v>0.29166666666666669</v>
      </c>
      <c r="KZ239" s="26">
        <f>IFERROR(Tableau17[[#This Row],[2017 (L)-T1-SOC]]/Tableau17[[#This Row],[2017 (L)-T1-TOTAL]],"")</f>
        <v>0.10087719298245613</v>
      </c>
      <c r="LA239" s="26">
        <f>IFERROR(Tableau17[[#This Row],[2017 (L)-T1-UDI]]/Tableau17[[#This Row],[2017 (L)-T1-TOTAL]],"")</f>
        <v>0</v>
      </c>
      <c r="LB239" s="26">
        <f>IFERROR(Tableau17[[#This Row],[2017 (L)-T2-FI]]/Tableau17[[#This Row],[2017 (L)-T2-TOTAL]],"")</f>
        <v>0.53619302949061665</v>
      </c>
      <c r="LC239" s="26">
        <f>IFERROR(Tableau17[[#This Row],[2017 (L)-T2-FN]]/Tableau17[[#This Row],[2017 (L)-T2-TOTAL]],"")</f>
        <v>0</v>
      </c>
      <c r="LD239" s="26">
        <f>IFERROR(Tableau17[[#This Row],[2017 (L)-T2-LR]]/Tableau17[[#This Row],[2017 (L)-T2-TOTAL]],"")</f>
        <v>0</v>
      </c>
      <c r="LE239" s="26">
        <f>IFERROR(Tableau17[[#This Row],[2017 (L)-T2-MDM]]/Tableau17[[#This Row],[2017 (L)-T2-TOTAL]],"")</f>
        <v>0</v>
      </c>
      <c r="LF239" s="26">
        <f>IFERROR(Tableau17[[#This Row],[2017 (L)-T2-REM]]/Tableau17[[#This Row],[2017 (L)-T2-TOTAL]],"")</f>
        <v>0.46380697050938335</v>
      </c>
      <c r="LG239" s="26">
        <f>IFERROR(Tableau17[[#This Row],[2017-T1-ARTHAUD Nathalie]]/Tableau17[[#This Row],[2017-T1-TOTAL]],"")</f>
        <v>5.3547523427041497E-3</v>
      </c>
      <c r="LH239" s="26">
        <f>IFERROR(Tableau17[[#This Row],[2017-T1-ASSELINEAU Fran]]/Tableau17[[#This Row],[2017-T1-TOTAL]],"")</f>
        <v>2.0080321285140562E-2</v>
      </c>
      <c r="LI239" s="26">
        <f>IFERROR(Tableau17[[#This Row],[2017-T1-CHEMINADE Jacques]]/Tableau17[[#This Row],[2017-T1-TOTAL]],"")</f>
        <v>1.3386880856760374E-3</v>
      </c>
      <c r="LJ239" s="26">
        <f>IFERROR(Tableau17[[#This Row],[2017-T1-DUPONT-AIGNAN Nicolas]]/Tableau17[[#This Row],[2017-T1-TOTAL]],"")</f>
        <v>2.4096385542168676E-2</v>
      </c>
      <c r="LK239" s="26">
        <f>IFERROR(Tableau17[[#This Row],[2017-T1-FILLON Fran]]/Tableau17[[#This Row],[2017-T1-TOTAL]],"")</f>
        <v>0.107095046854083</v>
      </c>
      <c r="LL239" s="26">
        <f>IFERROR(Tableau17[[#This Row],[2017-T1-HAMON Beno]]/Tableau17[[#This Row],[2017-T1-TOTAL]],"")</f>
        <v>8.4337349397590355E-2</v>
      </c>
      <c r="LM239" s="26">
        <f>IFERROR(Tableau17[[#This Row],[2017-T1-LASSALLE Jean]]/Tableau17[[#This Row],[2017-T1-TOTAL]],"")</f>
        <v>2.6773761713520749E-3</v>
      </c>
      <c r="LN239" s="26">
        <f>IFERROR(Tableau17[[#This Row],[2017-T1-LE PEN Marine]]/Tableau17[[#This Row],[2017-T1-TOTAL]],"")</f>
        <v>0.15394912985274431</v>
      </c>
      <c r="LO239" s="26">
        <f>IFERROR(Tableau17[[#This Row],[2017-T1-M Jean-Luc]]/Tableau17[[#This Row],[2017-T1-TOTAL]],"")</f>
        <v>0.3493975903614458</v>
      </c>
      <c r="LP239" s="26">
        <f>IFERROR(Tableau17[[#This Row],[2017-T1-MACRON Emmanuel]]/Tableau17[[#This Row],[2017-T1-TOTAL]],"")</f>
        <v>0.24364123159303883</v>
      </c>
      <c r="LQ239" s="26">
        <f>IFERROR(Tableau17[[#This Row],[2017-T1-POUTOU Philippe]]/Tableau17[[#This Row],[2017-T1-TOTAL]],"")</f>
        <v>8.0321285140562242E-3</v>
      </c>
      <c r="LR239" s="26">
        <f>IFERROR(Tableau17[[#This Row],[2017-T2-LE PEN Marine]]/Tableau17[[#This Row],[2017-T2-TOTAL]],"")</f>
        <v>0.21609538002980627</v>
      </c>
      <c r="LS239" s="26">
        <f>IFERROR(Tableau17[[#This Row],[2017-T2-MACRON Emmanuel]]/Tableau17[[#This Row],[2017-T2-TOTAL]],"")</f>
        <v>0.78390461997019378</v>
      </c>
      <c r="LT239" s="26">
        <f>IFERROR(Tableau17[[#This Row],[2019-T1-ALEXANDRE Audric]]/Tableau17[[#This Row],[2019-T1-TOTAL]],"")</f>
        <v>0</v>
      </c>
      <c r="LU239" s="26">
        <f>IFERROR(Tableau17[[#This Row],[2019-T1-ARTHAUD Nathalie]]/Tableau17[[#This Row],[2019-T1-TOTAL]],"")</f>
        <v>9.4117647058823521E-3</v>
      </c>
      <c r="LV239" s="26">
        <f>IFERROR(Tableau17[[#This Row],[2019-T1-ASSELINEAU François]]/Tableau17[[#This Row],[2019-T1-TOTAL]],"")</f>
        <v>1.1764705882352941E-2</v>
      </c>
      <c r="LW239" s="26">
        <f>IFERROR(Tableau17[[#This Row],[2019-T1-AUBRY Manon]]/Tableau17[[#This Row],[2019-T1-TOTAL]],"")</f>
        <v>0.12470588235294118</v>
      </c>
      <c r="LX239" s="26">
        <f>IFERROR(Tableau17[[#This Row],[2019-T1-AZERGUI Nagib]]/Tableau17[[#This Row],[2019-T1-TOTAL]],"")</f>
        <v>1.8823529411764704E-2</v>
      </c>
      <c r="LY239" s="26">
        <f>IFERROR(Tableau17[[#This Row],[2019-T1-BARDELLA Jordan]]/Tableau17[[#This Row],[2019-T1-TOTAL]],"")</f>
        <v>0.14352941176470588</v>
      </c>
      <c r="LZ239" s="26">
        <f>IFERROR(Tableau17[[#This Row],[2019-T1-BELLAMY François-Xavier]]/Tableau17[[#This Row],[2019-T1-TOTAL]],"")</f>
        <v>5.8823529411764705E-2</v>
      </c>
      <c r="MA239" s="26">
        <f>IFERROR(Tableau17[[#This Row],[2019-T1-BIDOU Olivier]]/Tableau17[[#This Row],[2019-T1-TOTAL]],"")</f>
        <v>2.352941176470588E-3</v>
      </c>
      <c r="MB239" s="26">
        <f>IFERROR(Tableau17[[#This Row],[2019-T1-BOURG Dominique]]/Tableau17[[#This Row],[2019-T1-TOTAL]],"")</f>
        <v>2.1176470588235293E-2</v>
      </c>
      <c r="MC239" s="26">
        <f>IFERROR(Tableau17[[#This Row],[2019-T1-BROSSAT Ian]]/Tableau17[[#This Row],[2019-T1-TOTAL]],"")</f>
        <v>0.04</v>
      </c>
      <c r="MD239" s="26">
        <f>IFERROR(Tableau17[[#This Row],[2019-T1-CAILLAUD Sophie]]/Tableau17[[#This Row],[2019-T1-TOTAL]],"")</f>
        <v>0</v>
      </c>
      <c r="ME239" s="26">
        <f>IFERROR(Tableau17[[#This Row],[2019-T1-CAMUS Renaud]]/Tableau17[[#This Row],[2019-T1-TOTAL]],"")</f>
        <v>0</v>
      </c>
      <c r="MF239" s="26">
        <f>IFERROR(Tableau17[[#This Row],[2019-T1-CHALENÇON Christophe]]/Tableau17[[#This Row],[2019-T1-TOTAL]],"")</f>
        <v>0</v>
      </c>
      <c r="MG239" s="26">
        <f>IFERROR(Tableau17[[#This Row],[2019-T1-CORBET Cathy Denise Ginette]]/Tableau17[[#This Row],[2019-T1-TOTAL]],"")</f>
        <v>0</v>
      </c>
      <c r="MH239" s="26">
        <f>IFERROR(Tableau17[[#This Row],[2019-T1-DE PREVOISIN Robert]]/Tableau17[[#This Row],[2019-T1-TOTAL]],"")</f>
        <v>0</v>
      </c>
      <c r="MI239" s="26">
        <f>IFERROR(Tableau17[[#This Row],[2019-T1-DELFEL Thérèse]]/Tableau17[[#This Row],[2019-T1-TOTAL]],"")</f>
        <v>0</v>
      </c>
      <c r="MJ239" s="26">
        <f>IFERROR(Tableau17[[#This Row],[2019-T1-DIEUMEGARD Pierre]]/Tableau17[[#This Row],[2019-T1-TOTAL]],"")</f>
        <v>0</v>
      </c>
      <c r="MK239" s="26">
        <f>IFERROR(Tableau17[[#This Row],[2019-T1-DUPONT-AIGNAN Nicolas]]/Tableau17[[#This Row],[2019-T1-TOTAL]],"")</f>
        <v>1.8823529411764704E-2</v>
      </c>
      <c r="ML239" s="26">
        <f>IFERROR(Tableau17[[#This Row],[2019-T1-GERNIGON Yves]]/Tableau17[[#This Row],[2019-T1-TOTAL]],"")</f>
        <v>0</v>
      </c>
      <c r="MM239" s="26">
        <f>IFERROR(Tableau17[[#This Row],[2019-T1-GLUCKSMANN Raphaël]]/Tableau17[[#This Row],[2019-T1-TOTAL]],"")</f>
        <v>5.1764705882352942E-2</v>
      </c>
      <c r="MN239" s="26">
        <f>IFERROR(Tableau17[[#This Row],[2019-T1-HAMON Benoît]]/Tableau17[[#This Row],[2019-T1-TOTAL]],"")</f>
        <v>3.2941176470588238E-2</v>
      </c>
      <c r="MO239" s="26">
        <f>IFERROR(Tableau17[[#This Row],[2019-T1-HELGEN Gilles]]/Tableau17[[#This Row],[2019-T1-TOTAL]],"")</f>
        <v>0</v>
      </c>
      <c r="MP239" s="26">
        <f>IFERROR(Tableau17[[#This Row],[2019-T1-JADOT Yannick]]/Tableau17[[#This Row],[2019-T1-TOTAL]],"")</f>
        <v>0.22117647058823531</v>
      </c>
      <c r="MQ239" s="26">
        <f>IFERROR(Tableau17[[#This Row],[2019-T1-LAGARDE Jean-Christophe]]/Tableau17[[#This Row],[2019-T1-TOTAL]],"")</f>
        <v>1.8823529411764704E-2</v>
      </c>
      <c r="MR239" s="26">
        <f>IFERROR(Tableau17[[#This Row],[2019-T1-LALANNE Francis]]/Tableau17[[#This Row],[2019-T1-TOTAL]],"")</f>
        <v>4.7058823529411761E-3</v>
      </c>
      <c r="MS239" s="26">
        <f>IFERROR(Tableau17[[#This Row],[2019-T1-LOISEAU Nathalie]]/Tableau17[[#This Row],[2019-T1-TOTAL]],"")</f>
        <v>0.22117647058823531</v>
      </c>
      <c r="MT239" s="26">
        <f>IFERROR(Tableau17[[#This Row],[2019-T1-MARIE Florie]]/Tableau17[[#This Row],[2019-T1-TOTAL]],"")</f>
        <v>0</v>
      </c>
      <c r="MU239" s="26">
        <f>IFERROR(Tableau17[[#This Row],[2008-T1-MACROEXTRDROITE]]/Tableau17[[#This Row],[2008-T1-MACROTOTALE]],"")</f>
        <v>6.262230919765166E-2</v>
      </c>
      <c r="MV239" s="26">
        <f>IFERROR(Tableau17[[#This Row],[2008-T1-MACRODROITE]]/Tableau17[[#This Row],[2008-T1-MACROTOTALE]],"")</f>
        <v>0.2446183953033268</v>
      </c>
      <c r="MW239" s="26">
        <f>IFERROR(Tableau17[[#This Row],[2008-T1-MACROCENTRE]]/Tableau17[[#This Row],[2008-T1-MACROTOTALE]],"")</f>
        <v>0</v>
      </c>
      <c r="MX239" s="26">
        <f>IFERROR(Tableau17[[#This Row],[2008-T1-MACROGAUCHE]]/Tableau17[[#This Row],[2008-T1-MACROTOTALE]],"")</f>
        <v>0.69275929549902149</v>
      </c>
      <c r="MY239" s="26">
        <f>IFERROR(Tableau17[[#This Row],[2008-T1-MACROAUTRE]]/Tableau17[[#This Row],[2008-T1-MACROTOTALE]],"")</f>
        <v>0</v>
      </c>
      <c r="MZ239" s="26" t="str">
        <f>IFERROR(Tableau17[[#This Row],[2008-T2-MACROEXTRDROITE]]/Tableau17[[#This Row],[2008-T2-MACROTOTALE]],"")</f>
        <v/>
      </c>
      <c r="NA239" s="26" t="str">
        <f>IFERROR(Tableau17[[#This Row],[2008-T2-MACRODROITE]]/Tableau17[[#This Row],[2008-T2-MACROTOTALE]],"")</f>
        <v/>
      </c>
      <c r="NB239" s="26" t="str">
        <f>IFERROR(Tableau17[[#This Row],[2008-T2-MACROCENTRE]]/Tableau17[[#This Row],[2008-T2-MACROTOTALE]],"")</f>
        <v/>
      </c>
      <c r="NC239" s="26" t="str">
        <f>IFERROR(Tableau17[[#This Row],[2008-T2-MACROGAUCHE]]/Tableau17[[#This Row],[2008-T2-MACROTOTALE]],"")</f>
        <v/>
      </c>
      <c r="ND239" s="26" t="str">
        <f>IFERROR(Tableau17[[#This Row],[2008-T2-MACROAUTRE]]/Tableau17[[#This Row],[2008-T2-MACROTOTALE]],"")</f>
        <v/>
      </c>
      <c r="NE239" s="26">
        <f>IFERROR(Tableau17[[#This Row],[2014-T1-MACROEXTRDROITE]]/Tableau17[[#This Row],[2014-T1-MACROTOTALE]],"")</f>
        <v>0.13169642857142858</v>
      </c>
      <c r="NF239" s="26">
        <f>IFERROR(Tableau17[[#This Row],[2014-T1-MACRODROITE]]/Tableau17[[#This Row],[2014-T1-MACROTOTALE]],"")</f>
        <v>0.46651785714285715</v>
      </c>
      <c r="NG239" s="26">
        <f>IFERROR(Tableau17[[#This Row],[2014-T1-MACROCENTRE]]/Tableau17[[#This Row],[2014-T1-MACROTOTALE]],"")</f>
        <v>4.4642857142857144E-2</v>
      </c>
      <c r="NH239" s="26">
        <f>IFERROR(Tableau17[[#This Row],[2014-T1-MACROGAUCHE]]/Tableau17[[#This Row],[2014-T1-MACROTOTALE]],"")</f>
        <v>0.35714285714285715</v>
      </c>
      <c r="NI239" s="26">
        <f>IFERROR(Tableau17[[#This Row],[2014-T1-MACROAUTRE]]/Tableau17[[#This Row],[2014-T1-MACROTOTALE]],"")</f>
        <v>0</v>
      </c>
      <c r="NJ239" s="26">
        <f>IFERROR(Tableau17[[#This Row],[2014-T2-MACROEXTRDROITE]]/Tableau17[[#This Row],[2014-T2-MACROTOTALE]],"")</f>
        <v>0.14538310412573674</v>
      </c>
      <c r="NK239" s="26">
        <f>IFERROR(Tableau17[[#This Row],[2014-T2-MACRODROITE]]/Tableau17[[#This Row],[2014-T2-MACROTOTALE]],"")</f>
        <v>0.53831041257367385</v>
      </c>
      <c r="NL239" s="26">
        <f>IFERROR(Tableau17[[#This Row],[2014-T2-MACROCENTRE]]/Tableau17[[#This Row],[2014-T2-MACROTOTALE]],"")</f>
        <v>0</v>
      </c>
      <c r="NM239" s="26">
        <f>IFERROR(Tableau17[[#This Row],[2014-T2-MACROGAUCHE]]/Tableau17[[#This Row],[2014-T2-MACROTOTALE]],"")</f>
        <v>0.31630648330058941</v>
      </c>
      <c r="NN239" s="26">
        <f>IFERROR(Tableau17[[#This Row],[2014-T2-MACROAUTRE]]/Tableau17[[#This Row],[2014-T2-MACROTOTALE]],"")</f>
        <v>0</v>
      </c>
      <c r="NO239" s="26">
        <f>IFERROR( Tableau17[[#This Row],[2015-T1-MACROEXTRDROITE]]/Tableau17[[#This Row],[2015-T1-MACROTOTALE]],"")</f>
        <v>0.22222222222222221</v>
      </c>
      <c r="NP239" s="26">
        <f>IFERROR(Tableau17[[#This Row],[2015-T1-MACRODROITE]]/Tableau17[[#This Row],[2015-T1-MACROTOTALE]],"")</f>
        <v>0.12626262626262627</v>
      </c>
      <c r="NQ239" s="26">
        <f>IFERROR(Tableau17[[#This Row],[2015-T1-MACROCENTRE]]/Tableau17[[#This Row],[2015-T1-MACROTOTALE]],"")</f>
        <v>0</v>
      </c>
      <c r="NR239" s="26">
        <f>IFERROR(Tableau17[[#This Row],[2015-T1-MACROGAUCHE]]/Tableau17[[#This Row],[2015-T1-MACROTOTALE]],"")</f>
        <v>0.65151515151515149</v>
      </c>
      <c r="NS239" s="26">
        <f>IFERROR(Tableau17[[#This Row],[2015-T1-MACROAUTRE]]/Tableau17[[#This Row],[2015-T1-MACROTOTALE]],"")</f>
        <v>0</v>
      </c>
      <c r="NT239" s="26">
        <f>IFERROR(Tableau17[[#This Row],[2015-T2-MACROEXTRDROITE]]/Tableau17[[#This Row],[2015-T2-MACROTOTALE]],"")</f>
        <v>0.29155313351498635</v>
      </c>
      <c r="NU239" s="26">
        <f>IFERROR(Tableau17[[#This Row],[2015-T2-MACRODROITE]]/Tableau17[[#This Row],[2015-T2-MACROTOTALE]],"")</f>
        <v>0</v>
      </c>
      <c r="NV239" s="26">
        <f>IFERROR(Tableau17[[#This Row],[2015-T2-MACROCENTRE]]/Tableau17[[#This Row],[2015-T2-MACROTOTALE]],"")</f>
        <v>0</v>
      </c>
      <c r="NW239" s="26">
        <f>IFERROR(Tableau17[[#This Row],[2015-T2-MACROGAUCHE]]/Tableau17[[#This Row],[2015-T2-MACROTOTALE]],"")</f>
        <v>0.70844686648501365</v>
      </c>
      <c r="NX239" s="26">
        <f>IFERROR(Tableau17[[#This Row],[2015-T2-MACROAUTRE]]/Tableau17[[#This Row],[2015-T2-MACROTOTALE]],"")</f>
        <v>0</v>
      </c>
      <c r="NY239" s="26">
        <f>IFERROR(Tableau17[[#This Row],[2017-T1-MACROEXTRDROITE]]/Tableau17[[#This Row],[2017-T1-MACROTOTALE]],"")</f>
        <v>0.1994645247657296</v>
      </c>
      <c r="NZ239" s="26">
        <f>IFERROR(Tableau17[[#This Row],[2017-T1-MACRODROITE]]/Tableau17[[#This Row],[2017-T1-MACROTOTALE]],"")</f>
        <v>0.107095046854083</v>
      </c>
      <c r="OA239" s="26">
        <f>IFERROR(Tableau17[[#This Row],[2017-T1-MACROCENTRE]]/Tableau17[[#This Row],[2017-T1-MACROTOTALE]],"")</f>
        <v>0.24364123159303883</v>
      </c>
      <c r="OB239" s="26">
        <f>IFERROR(Tableau17[[#This Row],[2017-T1-MACROGAUCHE]]/Tableau17[[#This Row],[2017-T1-MACROTOTALE]],"")</f>
        <v>0.44712182061579653</v>
      </c>
      <c r="OC239" s="26">
        <f>IFERROR(Tableau17[[#This Row],[2017-T1-MACROAUTRE]]/Tableau17[[#This Row],[2017-T1-MACROTOTALE]],"")</f>
        <v>2.6773761713520749E-3</v>
      </c>
      <c r="OD239" s="26">
        <f>IFERROR(Tableau17[[#This Row],[2017-T2-MACROEXTRDROITE]]/Tableau17[[#This Row],[2017-T2-MACROTOTALE]],"")</f>
        <v>0.21609538002980627</v>
      </c>
      <c r="OE239" s="26">
        <f>IFERROR(Tableau17[[#This Row],[2017-T2-MACRODROITE]]/Tableau17[[#This Row],[2017-T2-MACROTOTALE]],"")</f>
        <v>0</v>
      </c>
      <c r="OF239" s="26">
        <f>IFERROR(Tableau17[[#This Row],[2017-T2-MACROCENTRE]]/Tableau17[[#This Row],[2017-T2-MACROTOTALE]],"")</f>
        <v>0.78390461997019378</v>
      </c>
      <c r="OG239" s="26">
        <f>IFERROR(Tableau17[[#This Row],[2017-T2-MACROGAUCHE]]/Tableau17[[#This Row],[2017-T2-MACROTOTALE]],"")</f>
        <v>0</v>
      </c>
      <c r="OH239" s="26">
        <f>IFERROR(Tableau17[[#This Row],[2017-T2-MACROAUTRE]]/Tableau17[[#This Row],[2017-T2-MACROTOTALE]],"")</f>
        <v>0</v>
      </c>
      <c r="OI239" s="26">
        <f>IFERROR(Tableau17[[#This Row],[2019-T1-MACROEXTRDROITE]]/Tableau17[[#This Row],[2019-T1-MACROTOTALE]],"")</f>
        <v>0.1744186046511628</v>
      </c>
      <c r="OJ239" s="26">
        <f>IFERROR(Tableau17[[#This Row],[2019-T1-MACRODROITE]]/Tableau17[[#This Row],[2019-T1-MACROTOTALE]],"")</f>
        <v>7.6744186046511634E-2</v>
      </c>
      <c r="OK239" s="26">
        <f>IFERROR(Tableau17[[#This Row],[2019-T1-MACROCENTRE]]/Tableau17[[#This Row],[2019-T1-MACROTOTALE]],"")</f>
        <v>0.21860465116279071</v>
      </c>
      <c r="OL239" s="26">
        <f>IFERROR(Tableau17[[#This Row],[2019-T1-MACROGAUCHE]]/Tableau17[[#This Row],[2019-T1-MACROTOTALE]],"")</f>
        <v>0.47441860465116281</v>
      </c>
      <c r="OM239" s="26">
        <f>IFERROR(Tableau17[[#This Row],[2019-T1-MACROAUTRE]]/Tableau17[[#This Row],[2019-T1-MACROTOTALE]],"")</f>
        <v>5.5813953488372092E-2</v>
      </c>
      <c r="ON239" s="26">
        <f>IFERROR(Tableau17[[#This Row],[2020-T1-MACROEXTRDROITE]]/Tableau17[[#This Row],[2020-T1-MACROTOTALE]],"")</f>
        <v>0.1111111111111111</v>
      </c>
      <c r="OO239" s="26">
        <f>IFERROR(Tableau17[[#This Row],[2020-T1-MACRODROITE]]/Tableau17[[#This Row],[2020-T1-MACROTOTALE]],"")</f>
        <v>0.28282828282828282</v>
      </c>
      <c r="OP239" s="26">
        <f>IFERROR(Tableau17[[#This Row],[2020-T1-MACROCENTRE]]/Tableau17[[#This Row],[2020-T1-MACROTOTALE]],"")</f>
        <v>0.12121212121212122</v>
      </c>
      <c r="OQ239" s="26">
        <f>IFERROR(Tableau17[[#This Row],[2020-T1-MACROGAUCHE]]/Tableau17[[#This Row],[2020-T1-MACROTOTALE]],"")</f>
        <v>0.48484848484848486</v>
      </c>
      <c r="OR239" s="26">
        <f>IFERROR(Tableau17[[#This Row],[2020-T1-MACROAUTRE]]/Tableau17[[#This Row],[2020-T1-MACROTOTALE]],"")</f>
        <v>0</v>
      </c>
      <c r="OS239" s="26">
        <f>IFERROR(Tableau17[[#This Row],[2017 (L)-T1-MACROEXTRDROITE]]/Tableau17[[#This Row],[2017 (L)-T1-MACROTOTALE]],"")</f>
        <v>0.11842105263157894</v>
      </c>
      <c r="OT239" s="26">
        <f>IFERROR(Tableau17[[#This Row],[2017 (L)-T1-MACRODROITE]]/Tableau17[[#This Row],[2017 (L)-T1-MACROTOTALE]],"")</f>
        <v>9.2105263157894732E-2</v>
      </c>
      <c r="OU239" s="26">
        <f>IFERROR(Tableau17[[#This Row],[2017 (L)-T1-MACROCENTRE]]/Tableau17[[#This Row],[2017 (L)-T1-MACROTOTALE]],"")</f>
        <v>0.29166666666666669</v>
      </c>
      <c r="OV239" s="26">
        <f>IFERROR(Tableau17[[#This Row],[2017 (L)-T1-MACROGAUCHE]]/Tableau17[[#This Row],[2017 (L)-T1-MACROTOTALE]],"")</f>
        <v>0.46052631578947367</v>
      </c>
      <c r="OW239" s="26">
        <f>IFERROR(Tableau17[[#This Row],[2017 (L)-T1-MACROAUTRE]]/Tableau17[[#This Row],[2017 (L)-T1-MACROTOTALE]],"")</f>
        <v>3.7280701754385963E-2</v>
      </c>
      <c r="OX239" s="26">
        <f>IFERROR(Tableau17[[#This Row],[2017 (L)-T2-MACROEXTRDROITE]]/Tableau17[[#This Row],[2017 (L)-T2-MACROTOTALE]],"")</f>
        <v>0</v>
      </c>
      <c r="OY239" s="26">
        <f>IFERROR(Tableau17[[#This Row],[2017 (L)-T2-MACRODROITE]]/Tableau17[[#This Row],[2017 (L)-T2-MACROTOTALE]],"")</f>
        <v>0</v>
      </c>
      <c r="OZ239" s="26">
        <f>IFERROR(Tableau17[[#This Row],[2017 (L)-T2-MACROCENTRE]]/Tableau17[[#This Row],[2017 (L)-T2-MACROTOTALE]],"")</f>
        <v>0.46380697050938335</v>
      </c>
      <c r="PA239" s="26">
        <f>IFERROR(Tableau17[[#This Row],[2017 (L)-T2-MACROGAUCHE]]/Tableau17[[#This Row],[2017 (L)-T2-MACROTOTALE]],"")</f>
        <v>0.53619302949061665</v>
      </c>
      <c r="PB239" s="26">
        <f>IFERROR(Tableau17[[#This Row],[2017 (L)-T2-MACROAUTRE]]/Tableau17[[#This Row],[2017 (L)-T2-MACROTOTALE]],"")</f>
        <v>0</v>
      </c>
      <c r="PC239" s="26">
        <f>IFERROR(Tableau17[[#This Row],[2008_T1_PROCUS]]/Tableau17[[#This Row],[2008_T1_INSCRITS]],0)</f>
        <v>9.8425196850393699E-3</v>
      </c>
      <c r="PD239" s="26">
        <f>IFERROR(Tableau17[[#This Row],[2008_T2_PROCUS]]/Tableau17[[#This Row],[2008_T2_INSCRITS]],0)</f>
        <v>0</v>
      </c>
      <c r="PE239" s="26">
        <f>Tableau17[[#This Row],[2014_T1_PROCUS]]/Tableau17[[#This Row],[2014_T1_INSCRITS]]</f>
        <v>9.7847358121330719E-3</v>
      </c>
      <c r="PF239" s="26">
        <f>IFERROR(Tableau17[[#This Row],[2014_T2_PROCUS]]/Tableau17[[#This Row],[2014_T2_INSCRITS]],0)</f>
        <v>1.3698630136986301E-2</v>
      </c>
    </row>
    <row r="240" spans="1:422" hidden="1" x14ac:dyDescent="0.2">
      <c r="A240" s="1">
        <v>7</v>
      </c>
      <c r="B240" s="1" t="s">
        <v>499</v>
      </c>
      <c r="C240" s="1" t="s">
        <v>520</v>
      </c>
      <c r="D240" s="1" t="s">
        <v>520</v>
      </c>
      <c r="E240" s="1">
        <v>1465</v>
      </c>
      <c r="F240" s="1">
        <v>5.4112929999999997</v>
      </c>
      <c r="G240" s="1">
        <v>43.356414999999998</v>
      </c>
      <c r="H240" s="3">
        <v>943</v>
      </c>
      <c r="I240" s="3">
        <v>234</v>
      </c>
      <c r="J240" s="1">
        <v>3</v>
      </c>
      <c r="L240" s="1">
        <v>32</v>
      </c>
      <c r="M240" s="1">
        <v>7</v>
      </c>
      <c r="O240" s="1">
        <v>3</v>
      </c>
      <c r="P240" s="1">
        <v>41</v>
      </c>
      <c r="Q240" s="1">
        <v>12</v>
      </c>
      <c r="R240" s="1">
        <v>151</v>
      </c>
      <c r="S240" s="1">
        <v>71</v>
      </c>
      <c r="T240" s="1">
        <v>33</v>
      </c>
      <c r="U240" s="1">
        <v>353</v>
      </c>
      <c r="V240" s="1">
        <v>921</v>
      </c>
      <c r="W240" s="1">
        <v>590</v>
      </c>
      <c r="X240" s="1">
        <v>9</v>
      </c>
      <c r="Y240" s="2">
        <v>0.64060802999999999</v>
      </c>
      <c r="Z240" s="1">
        <v>921</v>
      </c>
      <c r="AA240" s="1">
        <v>665</v>
      </c>
      <c r="AB240" s="1">
        <v>15</v>
      </c>
      <c r="AC240" s="2">
        <v>0.72204126000000002</v>
      </c>
      <c r="AD240" s="1">
        <v>943</v>
      </c>
      <c r="AE240" s="1">
        <v>370</v>
      </c>
      <c r="AF240" s="2">
        <v>0.39236479000000002</v>
      </c>
      <c r="AG240" s="1">
        <f t="shared" si="3"/>
        <v>234</v>
      </c>
      <c r="AH240" s="1">
        <v>906</v>
      </c>
      <c r="AI240" s="1">
        <v>576</v>
      </c>
      <c r="AJ240" s="1">
        <v>6</v>
      </c>
      <c r="AK240" s="2">
        <v>0.63576158999999999</v>
      </c>
      <c r="AL240" s="1">
        <v>906</v>
      </c>
      <c r="AM240" s="1">
        <v>612</v>
      </c>
      <c r="AN240" s="1">
        <v>6</v>
      </c>
      <c r="AO240" s="2">
        <v>0.67549669000000001</v>
      </c>
      <c r="AP240" s="1">
        <v>931</v>
      </c>
      <c r="AQ240" s="1">
        <v>532</v>
      </c>
      <c r="AR240" s="2">
        <v>0.57142857000000002</v>
      </c>
      <c r="AS240" s="1">
        <v>930</v>
      </c>
      <c r="AT240" s="1">
        <v>543</v>
      </c>
      <c r="AU240" s="2">
        <v>0.58387096999999999</v>
      </c>
      <c r="AV240" s="1">
        <v>951</v>
      </c>
      <c r="AW240" s="1">
        <v>520</v>
      </c>
      <c r="AX240" s="2">
        <v>0.54679285</v>
      </c>
      <c r="AY240" s="1">
        <v>951</v>
      </c>
      <c r="AZ240" s="1">
        <v>448</v>
      </c>
      <c r="BA240" s="2">
        <v>0.47108306999999999</v>
      </c>
      <c r="BB240" s="1">
        <v>952</v>
      </c>
      <c r="BC240" s="1">
        <v>800</v>
      </c>
      <c r="BD240" s="2">
        <v>0.84033612999999996</v>
      </c>
      <c r="BE240" s="1">
        <v>951</v>
      </c>
      <c r="BF240" s="1">
        <v>745</v>
      </c>
      <c r="BG240" s="2">
        <v>0.78338591000000002</v>
      </c>
      <c r="BH240" s="1">
        <v>950</v>
      </c>
      <c r="BI240" s="1">
        <v>540</v>
      </c>
      <c r="BJ240" s="2">
        <v>0.56842104999999998</v>
      </c>
      <c r="BK240" s="1">
        <v>16</v>
      </c>
      <c r="BL240" s="1">
        <v>7</v>
      </c>
      <c r="BN240" s="1">
        <v>28</v>
      </c>
      <c r="BO240" s="1">
        <v>74</v>
      </c>
      <c r="BP240" s="1">
        <v>183</v>
      </c>
      <c r="BQ240" s="1">
        <v>253</v>
      </c>
      <c r="BR240" s="1">
        <v>561</v>
      </c>
      <c r="BS240" s="1">
        <v>46</v>
      </c>
      <c r="BU240" s="1">
        <v>257</v>
      </c>
      <c r="BV240" s="1">
        <v>303</v>
      </c>
      <c r="BW240" s="1">
        <v>606</v>
      </c>
      <c r="BZ240" s="1">
        <v>33</v>
      </c>
      <c r="CA240" s="1">
        <v>4</v>
      </c>
      <c r="CB240" s="1">
        <v>47</v>
      </c>
      <c r="CC240" s="1">
        <v>202</v>
      </c>
      <c r="CD240" s="1">
        <v>166</v>
      </c>
      <c r="CE240" s="1">
        <v>121</v>
      </c>
      <c r="CF240" s="1">
        <v>573</v>
      </c>
      <c r="CG240" s="1">
        <v>243</v>
      </c>
      <c r="CH240" s="1">
        <v>193</v>
      </c>
      <c r="CI240" s="1">
        <v>200</v>
      </c>
      <c r="CJ240" s="1">
        <v>636</v>
      </c>
      <c r="CN240" s="1">
        <v>10</v>
      </c>
      <c r="CO240" s="1">
        <v>43</v>
      </c>
      <c r="CP240" s="1">
        <v>232</v>
      </c>
      <c r="CT240" s="1">
        <v>97</v>
      </c>
      <c r="CU240" s="1">
        <v>110</v>
      </c>
      <c r="CW240" s="1">
        <v>492</v>
      </c>
      <c r="CY240" s="1">
        <v>283</v>
      </c>
      <c r="DB240" s="1">
        <v>215</v>
      </c>
      <c r="DC240" s="1">
        <v>498</v>
      </c>
      <c r="DE240" s="1">
        <v>1</v>
      </c>
      <c r="DF240" s="1">
        <v>2</v>
      </c>
      <c r="DH240" s="1">
        <v>3</v>
      </c>
      <c r="DI240" s="1">
        <v>19</v>
      </c>
      <c r="DJ240" s="1">
        <v>11</v>
      </c>
      <c r="DK240" s="1">
        <v>3</v>
      </c>
      <c r="DL240" s="1">
        <v>98</v>
      </c>
      <c r="DM240" s="1">
        <v>188</v>
      </c>
      <c r="DN240" s="1">
        <v>31</v>
      </c>
      <c r="DQ240" s="1">
        <v>1</v>
      </c>
      <c r="DR240" s="1">
        <v>132</v>
      </c>
      <c r="DS240" s="1">
        <v>24</v>
      </c>
      <c r="DU240" s="1">
        <v>513</v>
      </c>
      <c r="DW240" s="1">
        <v>218</v>
      </c>
      <c r="DZ240" s="1">
        <v>200</v>
      </c>
      <c r="EA240" s="1">
        <v>418</v>
      </c>
      <c r="EB240" s="1">
        <v>1</v>
      </c>
      <c r="EC240" s="1">
        <v>5</v>
      </c>
      <c r="ED240" s="1">
        <v>4</v>
      </c>
      <c r="EE240" s="1">
        <v>30</v>
      </c>
      <c r="EF240" s="1">
        <v>128</v>
      </c>
      <c r="EG240" s="1">
        <v>36</v>
      </c>
      <c r="EH240" s="1">
        <v>14</v>
      </c>
      <c r="EI240" s="1">
        <v>254</v>
      </c>
      <c r="EJ240" s="1">
        <v>185</v>
      </c>
      <c r="EK240" s="1">
        <v>128</v>
      </c>
      <c r="EL240" s="1">
        <v>6</v>
      </c>
      <c r="EM240" s="1">
        <v>791</v>
      </c>
      <c r="EN240" s="1">
        <v>331</v>
      </c>
      <c r="EO240" s="1">
        <v>323</v>
      </c>
      <c r="EP240" s="1">
        <v>654</v>
      </c>
      <c r="EQ240" s="1">
        <v>0</v>
      </c>
      <c r="ER240" s="1">
        <v>4</v>
      </c>
      <c r="ES240" s="1">
        <v>3</v>
      </c>
      <c r="ET240" s="1">
        <v>46</v>
      </c>
      <c r="EU240" s="1">
        <v>0</v>
      </c>
      <c r="EV240" s="1">
        <v>181</v>
      </c>
      <c r="EW240" s="1">
        <v>28</v>
      </c>
      <c r="EX240" s="1">
        <v>2</v>
      </c>
      <c r="EY240" s="1">
        <v>8</v>
      </c>
      <c r="EZ240" s="1">
        <v>20</v>
      </c>
      <c r="FA240" s="1">
        <v>0</v>
      </c>
      <c r="FB240" s="1">
        <v>0</v>
      </c>
      <c r="FC240" s="1">
        <v>0</v>
      </c>
      <c r="FD240" s="1">
        <v>0</v>
      </c>
      <c r="FE240" s="1">
        <v>0</v>
      </c>
      <c r="FF240" s="1">
        <v>0</v>
      </c>
      <c r="FG240" s="1">
        <v>0</v>
      </c>
      <c r="FH240" s="1">
        <v>11</v>
      </c>
      <c r="FI240" s="1">
        <v>0</v>
      </c>
      <c r="FJ240" s="1">
        <v>20</v>
      </c>
      <c r="FK240" s="1">
        <v>11</v>
      </c>
      <c r="FL240" s="1">
        <v>0</v>
      </c>
      <c r="FM240" s="1">
        <v>65</v>
      </c>
      <c r="FN240" s="1">
        <v>6</v>
      </c>
      <c r="FO240" s="1">
        <v>4</v>
      </c>
      <c r="FP240" s="1">
        <v>92</v>
      </c>
      <c r="FQ240" s="1">
        <v>2</v>
      </c>
      <c r="FR240" s="1">
        <f>SUM(Tableau17[[#This Row],[2019-T1-ALEXANDRE Audric]:[2019-T1-MARIE Florie]])</f>
        <v>503</v>
      </c>
      <c r="FS240" s="1">
        <v>74</v>
      </c>
      <c r="FT240" s="1">
        <v>206</v>
      </c>
      <c r="FU240" s="1">
        <v>0</v>
      </c>
      <c r="FV240" s="1">
        <v>281</v>
      </c>
      <c r="FW240" s="1">
        <v>0</v>
      </c>
      <c r="FX240" s="1">
        <v>561</v>
      </c>
      <c r="FY240" s="1">
        <v>46</v>
      </c>
      <c r="FZ240" s="1">
        <v>257</v>
      </c>
      <c r="GA240" s="1">
        <v>0</v>
      </c>
      <c r="GB240" s="1">
        <v>303</v>
      </c>
      <c r="GC240" s="1">
        <v>0</v>
      </c>
      <c r="GD240" s="1">
        <v>606</v>
      </c>
      <c r="GE240" s="1">
        <v>202</v>
      </c>
      <c r="GF240" s="1">
        <v>166</v>
      </c>
      <c r="GG240" s="1">
        <v>0</v>
      </c>
      <c r="GH240" s="1">
        <v>205</v>
      </c>
      <c r="GI240" s="1">
        <v>0</v>
      </c>
      <c r="GJ240" s="1">
        <v>573</v>
      </c>
      <c r="GK240" s="1">
        <v>243</v>
      </c>
      <c r="GL240" s="1">
        <v>193</v>
      </c>
      <c r="GM240" s="1">
        <v>0</v>
      </c>
      <c r="GN240" s="1">
        <v>200</v>
      </c>
      <c r="GO240" s="1">
        <v>0</v>
      </c>
      <c r="GP240" s="1">
        <v>636</v>
      </c>
      <c r="GQ240" s="1">
        <v>232</v>
      </c>
      <c r="GR240" s="1">
        <v>97</v>
      </c>
      <c r="GS240" s="1">
        <v>0</v>
      </c>
      <c r="GT240" s="1">
        <v>163</v>
      </c>
      <c r="GU240" s="1">
        <v>0</v>
      </c>
      <c r="GV240" s="1">
        <v>492</v>
      </c>
      <c r="GW240" s="1">
        <v>283</v>
      </c>
      <c r="GX240" s="1">
        <v>0</v>
      </c>
      <c r="GY240" s="1">
        <v>0</v>
      </c>
      <c r="GZ240" s="1">
        <v>215</v>
      </c>
      <c r="HA240" s="1">
        <v>0</v>
      </c>
      <c r="HB240" s="1">
        <v>498</v>
      </c>
      <c r="HC240" s="1">
        <v>293</v>
      </c>
      <c r="HD240" s="1">
        <v>128</v>
      </c>
      <c r="HE240" s="1">
        <v>128</v>
      </c>
      <c r="HF240" s="1">
        <v>228</v>
      </c>
      <c r="HG240" s="1">
        <v>14</v>
      </c>
      <c r="HH240" s="1">
        <v>791</v>
      </c>
      <c r="HI240" s="1">
        <v>331</v>
      </c>
      <c r="HJ240" s="1">
        <v>0</v>
      </c>
      <c r="HK240" s="1">
        <v>323</v>
      </c>
      <c r="HL240" s="1">
        <v>0</v>
      </c>
      <c r="HM240" s="1">
        <v>0</v>
      </c>
      <c r="HN240" s="1">
        <v>654</v>
      </c>
      <c r="HO240" s="1">
        <v>199</v>
      </c>
      <c r="HP240" s="1">
        <v>34</v>
      </c>
      <c r="HQ240" s="1">
        <v>92</v>
      </c>
      <c r="HR240" s="1">
        <v>166</v>
      </c>
      <c r="HS240" s="1">
        <v>32</v>
      </c>
      <c r="HT240" s="1">
        <v>523</v>
      </c>
      <c r="HU240" s="1">
        <v>151</v>
      </c>
      <c r="HV240" s="1">
        <v>73</v>
      </c>
      <c r="HW240" s="1">
        <v>15</v>
      </c>
      <c r="HX240" s="1">
        <v>114</v>
      </c>
      <c r="HY240" s="1">
        <v>0</v>
      </c>
      <c r="HZ240" s="1">
        <v>353</v>
      </c>
      <c r="IA240" s="1">
        <v>201</v>
      </c>
      <c r="IB240" s="1">
        <v>31</v>
      </c>
      <c r="IC240" s="1">
        <v>132</v>
      </c>
      <c r="ID240" s="1">
        <v>147</v>
      </c>
      <c r="IE240" s="1">
        <v>2</v>
      </c>
      <c r="IF240" s="1">
        <v>513</v>
      </c>
      <c r="IG240" s="1">
        <v>218</v>
      </c>
      <c r="IH240" s="1">
        <v>0</v>
      </c>
      <c r="II240" s="1">
        <v>200</v>
      </c>
      <c r="IJ240" s="1">
        <v>0</v>
      </c>
      <c r="IK240" s="1">
        <v>0</v>
      </c>
      <c r="IL240" s="1">
        <v>418</v>
      </c>
      <c r="IM240" s="26">
        <f>IFERROR(Tableau17[[#This Row],[LDIV]]/Tableau17[[#This Row],[Total général]],"")</f>
        <v>8.4985835694051E-3</v>
      </c>
      <c r="IN240" s="26">
        <f>IFERROR(Tableau17[[#This Row],[LDVC]]/Tableau17[[#This Row],[Total général]],"")</f>
        <v>0</v>
      </c>
      <c r="IO240" s="26">
        <f>IFERROR(Tableau17[[#This Row],[LDVD]]/Tableau17[[#This Row],[Total général]],"")</f>
        <v>9.0651558073654395E-2</v>
      </c>
      <c r="IP240" s="26">
        <f>IFERROR(Tableau17[[#This Row],[LDVG]]/Tableau17[[#This Row],[Total général]],"")</f>
        <v>1.9830028328611898E-2</v>
      </c>
      <c r="IQ240" s="26">
        <f>IFERROR(Tableau17[[#This Row],[LEXD]]/Tableau17[[#This Row],[Total général]],"")</f>
        <v>0</v>
      </c>
      <c r="IR240" s="26">
        <f>IFERROR(Tableau17[[#This Row],[LEXG]]/Tableau17[[#This Row],[Total général]],"")</f>
        <v>8.4985835694051E-3</v>
      </c>
      <c r="IS240" s="26">
        <f>IFERROR(Tableau17[[#This Row],[LLR]]/Tableau17[[#This Row],[Total général]],"")</f>
        <v>0.11614730878186968</v>
      </c>
      <c r="IT240" s="26">
        <f>IFERROR(Tableau17[[#This Row],[LREM]]/Tableau17[[#This Row],[Total général]],"")</f>
        <v>3.39943342776204E-2</v>
      </c>
      <c r="IU240" s="26">
        <f>IFERROR(Tableau17[[#This Row],[LRN]]/Tableau17[[#This Row],[Total général]],"")</f>
        <v>0.42776203966005666</v>
      </c>
      <c r="IV240" s="26">
        <f>IFERROR(Tableau17[[#This Row],[LUG]]/Tableau17[[#This Row],[Total général]],"")</f>
        <v>0.20113314447592068</v>
      </c>
      <c r="IW240" s="26">
        <f>IFERROR(Tableau17[[#This Row],[LVEC]]/Tableau17[[#This Row],[Total général]],"")</f>
        <v>9.3484419263456089E-2</v>
      </c>
      <c r="IX240" s="26">
        <f>IFERROR(Tableau17[[#This Row],[2008-T1-LCMD]]/Tableau17[[#This Row],[2008-T1-TOTAL]],"")</f>
        <v>2.8520499108734401E-2</v>
      </c>
      <c r="IY240" s="26">
        <f>IFERROR(Tableau17[[#This Row],[2008-T1-LDVD]]/Tableau17[[#This Row],[2008-T1-TOTAL]],"")</f>
        <v>1.2477718360071301E-2</v>
      </c>
      <c r="IZ240" s="26">
        <f>IFERROR(Tableau17[[#This Row],[2008-T1-LEXD]]/Tableau17[[#This Row],[2008-T1-TOTAL]],"")</f>
        <v>0</v>
      </c>
      <c r="JA240" s="26">
        <f>IFERROR(Tableau17[[#This Row],[2008-T1-LEXG]]/Tableau17[[#This Row],[2008-T1-TOTAL]],"")</f>
        <v>4.9910873440285206E-2</v>
      </c>
      <c r="JB240" s="26">
        <f>IFERROR(Tableau17[[#This Row],[2008-T1-LFN]]/Tableau17[[#This Row],[2008-T1-TOTAL]],"")</f>
        <v>0.1319073083778966</v>
      </c>
      <c r="JC240" s="26">
        <f>IFERROR(Tableau17[[#This Row],[2008-T1-LMAJ]]/Tableau17[[#This Row],[2008-T1-TOTAL]],"")</f>
        <v>0.32620320855614976</v>
      </c>
      <c r="JD240" s="26">
        <f>IFERROR(Tableau17[[#This Row],[2008-T1-LUG]]/Tableau17[[#This Row],[2008-T1-TOTAL]],"")</f>
        <v>0.45098039215686275</v>
      </c>
      <c r="JE240" s="26">
        <f>IFERROR(Tableau17[[#This Row],[2008-T2-LFN]]/Tableau17[[#This Row],[2008-T2-TOTAL]],"")</f>
        <v>7.590759075907591E-2</v>
      </c>
      <c r="JF240" s="26">
        <f>IFERROR(Tableau17[[#This Row],[2008-T2-LGC]]/Tableau17[[#This Row],[2008-T2-TOTAL]],"")</f>
        <v>0</v>
      </c>
      <c r="JG240" s="26">
        <f>IFERROR(Tableau17[[#This Row],[2008-T2-LMAJ]]/Tableau17[[#This Row],[2008-T2-TOTAL]],"")</f>
        <v>0.42409240924092412</v>
      </c>
      <c r="JH240" s="26">
        <f>IFERROR(Tableau17[[#This Row],[2008-T2-LUG]]/Tableau17[[#This Row],[2008-T2-TOTAL]],"")</f>
        <v>0.5</v>
      </c>
      <c r="JI240" s="26">
        <f>IFERROR(Tableau17[[#This Row],[2014-T1-LDIV]]/Tableau17[[#This Row],[2014-T1-TOTAL]],"")</f>
        <v>0</v>
      </c>
      <c r="JJ240" s="26">
        <f>IFERROR(Tableau17[[#This Row],[2014-T1-LDVD]]/Tableau17[[#This Row],[2014-T1-TOTAL]],"")</f>
        <v>0</v>
      </c>
      <c r="JK240" s="26">
        <f>IFERROR(Tableau17[[#This Row],[2014-T1-LDVG]]/Tableau17[[#This Row],[2014-T1-TOTAL]],"")</f>
        <v>5.7591623036649213E-2</v>
      </c>
      <c r="JL240" s="26">
        <f>IFERROR(Tableau17[[#This Row],[2014-T1-LEXG]]/Tableau17[[#This Row],[2014-T1-TOTAL]],"")</f>
        <v>6.9808027923211171E-3</v>
      </c>
      <c r="JM240" s="26">
        <f>IFERROR(Tableau17[[#This Row],[2014-T1-LFG]]/Tableau17[[#This Row],[2014-T1-TOTAL]],"")</f>
        <v>8.2024432809773118E-2</v>
      </c>
      <c r="JN240" s="26">
        <f>IFERROR(Tableau17[[#This Row],[2014-T1-LFN]]/Tableau17[[#This Row],[2014-T1-TOTAL]],"")</f>
        <v>0.35253054101221643</v>
      </c>
      <c r="JO240" s="26">
        <f>IFERROR(Tableau17[[#This Row],[2014-T1-LUD]]/Tableau17[[#This Row],[2014-T1-TOTAL]],"")</f>
        <v>0.28970331588132636</v>
      </c>
      <c r="JP240" s="26">
        <f>IFERROR(Tableau17[[#This Row],[2014-T1-LUG]]/Tableau17[[#This Row],[2014-T1-TOTAL]],"")</f>
        <v>0.2111692844677138</v>
      </c>
      <c r="JQ240" s="26">
        <f>IFERROR(Tableau17[[#This Row],[2014-T2-LFN]]/Tableau17[[#This Row],[2014-T2-TOTAL]],"")</f>
        <v>0.38207547169811323</v>
      </c>
      <c r="JR240" s="26">
        <f>IFERROR(Tableau17[[#This Row],[2014-T2-LUD]]/Tableau17[[#This Row],[2014-T2-TOTAL]],"")</f>
        <v>0.30345911949685533</v>
      </c>
      <c r="JS240" s="26">
        <f>IFERROR(Tableau17[[#This Row],[2014-T2-LUG]]/Tableau17[[#This Row],[2014-T2-TOTAL]],"")</f>
        <v>0.31446540880503143</v>
      </c>
      <c r="JT240" s="26">
        <f>IFERROR(Tableau17[[#This Row],[2015-T1-BC-DIV]]/Tableau17[[#This Row],[2015-T1-TOTAL]],"")</f>
        <v>0</v>
      </c>
      <c r="JU240" s="26">
        <f>IFERROR(Tableau17[[#This Row],[2015-T1-BC-DLF]]/Tableau17[[#This Row],[2015-T1-TOTAL]],"")</f>
        <v>0</v>
      </c>
      <c r="JV240" s="26">
        <f>IFERROR(Tableau17[[#This Row],[2015-T1-BC-DVD]]/Tableau17[[#This Row],[2015-T1-TOTAL]],"")</f>
        <v>0</v>
      </c>
      <c r="JW240" s="26">
        <f>IFERROR(Tableau17[[#This Row],[2015-T1-BC-DVG]]/Tableau17[[#This Row],[2015-T1-TOTAL]],"")</f>
        <v>2.032520325203252E-2</v>
      </c>
      <c r="JX240" s="26">
        <f>IFERROR(Tableau17[[#This Row],[2015-T1-BC-FG]]/Tableau17[[#This Row],[2015-T1-TOTAL]],"")</f>
        <v>8.7398373983739841E-2</v>
      </c>
      <c r="JY240" s="26">
        <f>IFERROR(Tableau17[[#This Row],[2015-T1-BC-FN]]/Tableau17[[#This Row],[2015-T1-TOTAL]],"")</f>
        <v>0.47154471544715448</v>
      </c>
      <c r="JZ240" s="26">
        <f>IFERROR(Tableau17[[#This Row],[2015-T1-BC-MDM]]/Tableau17[[#This Row],[2015-T1-TOTAL]],"")</f>
        <v>0</v>
      </c>
      <c r="KA240" s="26">
        <f>IFERROR(Tableau17[[#This Row],[2015-T1-BC-RDG]]/Tableau17[[#This Row],[2015-T1-TOTAL]],"")</f>
        <v>0</v>
      </c>
      <c r="KB240" s="26">
        <f>IFERROR(Tableau17[[#This Row],[2015-T1-BC-SOC]]/Tableau17[[#This Row],[2015-T1-TOTAL]],"")</f>
        <v>0</v>
      </c>
      <c r="KC240" s="26">
        <f>IFERROR(Tableau17[[#This Row],[2015-T1-BC-UD]]/Tableau17[[#This Row],[2015-T1-TOTAL]],"")</f>
        <v>0.19715447154471544</v>
      </c>
      <c r="KD240" s="26">
        <f>IFERROR(Tableau17[[#This Row],[2015-T1-BC-UG]]/Tableau17[[#This Row],[2015-T1-TOTAL]],"")</f>
        <v>0.22357723577235772</v>
      </c>
      <c r="KE240" s="26">
        <f>IFERROR(Tableau17[[#This Row],[2015-T1-BC-VEC]]/Tableau17[[#This Row],[2015-T1-TOTAL]],"")</f>
        <v>0</v>
      </c>
      <c r="KF240" s="26">
        <f>IFERROR(Tableau17[[#This Row],[2015-T2-BC-DVG]]/Tableau17[[#This Row],[2015-T2-TOTAL]],"")</f>
        <v>0</v>
      </c>
      <c r="KG240" s="26">
        <f>IFERROR(Tableau17[[#This Row],[2015-T2-BC-FN]]/Tableau17[[#This Row],[2015-T2-TOTAL]],"")</f>
        <v>0.56827309236947787</v>
      </c>
      <c r="KH240" s="26">
        <f>IFERROR(Tableau17[[#This Row],[2015-T2-BC-SOC]]/Tableau17[[#This Row],[2015-T2-TOTAL]],"")</f>
        <v>0</v>
      </c>
      <c r="KI240" s="26">
        <f>IFERROR(Tableau17[[#This Row],[2015-T2-BC-UD]]/Tableau17[[#This Row],[2015-T2-TOTAL]],"")</f>
        <v>0</v>
      </c>
      <c r="KJ240" s="26">
        <f>IFERROR(Tableau17[[#This Row],[2015-T2-BC-UG]]/Tableau17[[#This Row],[2015-T2-TOTAL]],"")</f>
        <v>0.43172690763052207</v>
      </c>
      <c r="KK240" s="26">
        <f>IFERROR(Tableau17[[#This Row],[2017 (L)-T1-COM]]/Tableau17[[#This Row],[2017 (L)-T1-TOTAL]],"")</f>
        <v>0</v>
      </c>
      <c r="KL240" s="26">
        <f>IFERROR(Tableau17[[#This Row],[2017 (L)-T1-DIV]]/Tableau17[[#This Row],[2017 (L)-T1-TOTAL]],"")</f>
        <v>1.9493177387914229E-3</v>
      </c>
      <c r="KM240" s="26">
        <f>IFERROR(Tableau17[[#This Row],[2017 (L)-T1-DLF]]/Tableau17[[#This Row],[2017 (L)-T1-TOTAL]],"")</f>
        <v>3.8986354775828458E-3</v>
      </c>
      <c r="KN240" s="26">
        <f>IFERROR(Tableau17[[#This Row],[2017 (L)-T1-DVD]]/Tableau17[[#This Row],[2017 (L)-T1-TOTAL]],"")</f>
        <v>0</v>
      </c>
      <c r="KO240" s="26">
        <f>IFERROR(Tableau17[[#This Row],[2017 (L)-T1-DVG]]/Tableau17[[#This Row],[2017 (L)-T1-TOTAL]],"")</f>
        <v>5.8479532163742687E-3</v>
      </c>
      <c r="KP240" s="26">
        <f>IFERROR(Tableau17[[#This Row],[2017 (L)-T1-ECO]]/Tableau17[[#This Row],[2017 (L)-T1-TOTAL]],"")</f>
        <v>3.7037037037037035E-2</v>
      </c>
      <c r="KQ240" s="26">
        <f>IFERROR(Tableau17[[#This Row],[2017 (L)-T1-EXD]]/Tableau17[[#This Row],[2017 (L)-T1-TOTAL]],"")</f>
        <v>2.1442495126705652E-2</v>
      </c>
      <c r="KR240" s="26">
        <f>IFERROR(Tableau17[[#This Row],[2017 (L)-T1-EXG]]/Tableau17[[#This Row],[2017 (L)-T1-TOTAL]],"")</f>
        <v>5.8479532163742687E-3</v>
      </c>
      <c r="KS240" s="26">
        <f>IFERROR(Tableau17[[#This Row],[2017 (L)-T1-FI]]/Tableau17[[#This Row],[2017 (L)-T1-TOTAL]],"")</f>
        <v>0.19103313840155944</v>
      </c>
      <c r="KT240" s="26">
        <f>IFERROR(Tableau17[[#This Row],[2017 (L)-T1-FN]]/Tableau17[[#This Row],[2017 (L)-T1-TOTAL]],"")</f>
        <v>0.3664717348927875</v>
      </c>
      <c r="KU240" s="26">
        <f>IFERROR(Tableau17[[#This Row],[2017 (L)-T1-LR]]/Tableau17[[#This Row],[2017 (L)-T1-TOTAL]],"")</f>
        <v>6.042884990253411E-2</v>
      </c>
      <c r="KV240" s="26">
        <f>IFERROR(Tableau17[[#This Row],[2017 (L)-T1-MDM]]/Tableau17[[#This Row],[2017 (L)-T1-TOTAL]],"")</f>
        <v>0</v>
      </c>
      <c r="KW240" s="26">
        <f>IFERROR(Tableau17[[#This Row],[2017 (L)-T1-RDG]]/Tableau17[[#This Row],[2017 (L)-T1-TOTAL]],"")</f>
        <v>0</v>
      </c>
      <c r="KX240" s="26">
        <f>IFERROR(Tableau17[[#This Row],[2017 (L)-T1-REG]]/Tableau17[[#This Row],[2017 (L)-T1-TOTAL]],"")</f>
        <v>1.9493177387914229E-3</v>
      </c>
      <c r="KY240" s="26">
        <f>IFERROR(Tableau17[[#This Row],[2017 (L)-T1-REM]]/Tableau17[[#This Row],[2017 (L)-T1-TOTAL]],"")</f>
        <v>0.25730994152046782</v>
      </c>
      <c r="KZ240" s="26">
        <f>IFERROR(Tableau17[[#This Row],[2017 (L)-T1-SOC]]/Tableau17[[#This Row],[2017 (L)-T1-TOTAL]],"")</f>
        <v>4.6783625730994149E-2</v>
      </c>
      <c r="LA240" s="26">
        <f>IFERROR(Tableau17[[#This Row],[2017 (L)-T1-UDI]]/Tableau17[[#This Row],[2017 (L)-T1-TOTAL]],"")</f>
        <v>0</v>
      </c>
      <c r="LB240" s="26">
        <f>IFERROR(Tableau17[[#This Row],[2017 (L)-T2-FI]]/Tableau17[[#This Row],[2017 (L)-T2-TOTAL]],"")</f>
        <v>0</v>
      </c>
      <c r="LC240" s="26">
        <f>IFERROR(Tableau17[[#This Row],[2017 (L)-T2-FN]]/Tableau17[[#This Row],[2017 (L)-T2-TOTAL]],"")</f>
        <v>0.52153110047846885</v>
      </c>
      <c r="LD240" s="26">
        <f>IFERROR(Tableau17[[#This Row],[2017 (L)-T2-LR]]/Tableau17[[#This Row],[2017 (L)-T2-TOTAL]],"")</f>
        <v>0</v>
      </c>
      <c r="LE240" s="26">
        <f>IFERROR(Tableau17[[#This Row],[2017 (L)-T2-MDM]]/Tableau17[[#This Row],[2017 (L)-T2-TOTAL]],"")</f>
        <v>0</v>
      </c>
      <c r="LF240" s="26">
        <f>IFERROR(Tableau17[[#This Row],[2017 (L)-T2-REM]]/Tableau17[[#This Row],[2017 (L)-T2-TOTAL]],"")</f>
        <v>0.4784688995215311</v>
      </c>
      <c r="LG240" s="26">
        <f>IFERROR(Tableau17[[#This Row],[2017-T1-ARTHAUD Nathalie]]/Tableau17[[#This Row],[2017-T1-TOTAL]],"")</f>
        <v>1.2642225031605564E-3</v>
      </c>
      <c r="LH240" s="26">
        <f>IFERROR(Tableau17[[#This Row],[2017-T1-ASSELINEAU Fran]]/Tableau17[[#This Row],[2017-T1-TOTAL]],"")</f>
        <v>6.321112515802781E-3</v>
      </c>
      <c r="LI240" s="26">
        <f>IFERROR(Tableau17[[#This Row],[2017-T1-CHEMINADE Jacques]]/Tableau17[[#This Row],[2017-T1-TOTAL]],"")</f>
        <v>5.0568900126422255E-3</v>
      </c>
      <c r="LJ240" s="26">
        <f>IFERROR(Tableau17[[#This Row],[2017-T1-DUPONT-AIGNAN Nicolas]]/Tableau17[[#This Row],[2017-T1-TOTAL]],"")</f>
        <v>3.7926675094816689E-2</v>
      </c>
      <c r="LK240" s="26">
        <f>IFERROR(Tableau17[[#This Row],[2017-T1-FILLON Fran]]/Tableau17[[#This Row],[2017-T1-TOTAL]],"")</f>
        <v>0.16182048040455121</v>
      </c>
      <c r="LL240" s="26">
        <f>IFERROR(Tableau17[[#This Row],[2017-T1-HAMON Beno]]/Tableau17[[#This Row],[2017-T1-TOTAL]],"")</f>
        <v>4.5512010113780026E-2</v>
      </c>
      <c r="LM240" s="26">
        <f>IFERROR(Tableau17[[#This Row],[2017-T1-LASSALLE Jean]]/Tableau17[[#This Row],[2017-T1-TOTAL]],"")</f>
        <v>1.7699115044247787E-2</v>
      </c>
      <c r="LN240" s="26">
        <f>IFERROR(Tableau17[[#This Row],[2017-T1-LE PEN Marine]]/Tableau17[[#This Row],[2017-T1-TOTAL]],"")</f>
        <v>0.32111251580278127</v>
      </c>
      <c r="LO240" s="26">
        <f>IFERROR(Tableau17[[#This Row],[2017-T1-M Jean-Luc]]/Tableau17[[#This Row],[2017-T1-TOTAL]],"")</f>
        <v>0.23388116308470291</v>
      </c>
      <c r="LP240" s="26">
        <f>IFERROR(Tableau17[[#This Row],[2017-T1-MACRON Emmanuel]]/Tableau17[[#This Row],[2017-T1-TOTAL]],"")</f>
        <v>0.16182048040455121</v>
      </c>
      <c r="LQ240" s="26">
        <f>IFERROR(Tableau17[[#This Row],[2017-T1-POUTOU Philippe]]/Tableau17[[#This Row],[2017-T1-TOTAL]],"")</f>
        <v>7.5853350189633373E-3</v>
      </c>
      <c r="LR240" s="26">
        <f>IFERROR(Tableau17[[#This Row],[2017-T2-LE PEN Marine]]/Tableau17[[#This Row],[2017-T2-TOTAL]],"")</f>
        <v>0.50611620795107037</v>
      </c>
      <c r="LS240" s="26">
        <f>IFERROR(Tableau17[[#This Row],[2017-T2-MACRON Emmanuel]]/Tableau17[[#This Row],[2017-T2-TOTAL]],"")</f>
        <v>0.49388379204892968</v>
      </c>
      <c r="LT240" s="26">
        <f>IFERROR(Tableau17[[#This Row],[2019-T1-ALEXANDRE Audric]]/Tableau17[[#This Row],[2019-T1-TOTAL]],"")</f>
        <v>0</v>
      </c>
      <c r="LU240" s="26">
        <f>IFERROR(Tableau17[[#This Row],[2019-T1-ARTHAUD Nathalie]]/Tableau17[[#This Row],[2019-T1-TOTAL]],"")</f>
        <v>7.9522862823061622E-3</v>
      </c>
      <c r="LV240" s="26">
        <f>IFERROR(Tableau17[[#This Row],[2019-T1-ASSELINEAU François]]/Tableau17[[#This Row],[2019-T1-TOTAL]],"")</f>
        <v>5.9642147117296221E-3</v>
      </c>
      <c r="LW240" s="26">
        <f>IFERROR(Tableau17[[#This Row],[2019-T1-AUBRY Manon]]/Tableau17[[#This Row],[2019-T1-TOTAL]],"")</f>
        <v>9.1451292246520877E-2</v>
      </c>
      <c r="LX240" s="26">
        <f>IFERROR(Tableau17[[#This Row],[2019-T1-AZERGUI Nagib]]/Tableau17[[#This Row],[2019-T1-TOTAL]],"")</f>
        <v>0</v>
      </c>
      <c r="LY240" s="26">
        <f>IFERROR(Tableau17[[#This Row],[2019-T1-BARDELLA Jordan]]/Tableau17[[#This Row],[2019-T1-TOTAL]],"")</f>
        <v>0.35984095427435386</v>
      </c>
      <c r="LZ240" s="26">
        <f>IFERROR(Tableau17[[#This Row],[2019-T1-BELLAMY François-Xavier]]/Tableau17[[#This Row],[2019-T1-TOTAL]],"")</f>
        <v>5.5666003976143144E-2</v>
      </c>
      <c r="MA240" s="26">
        <f>IFERROR(Tableau17[[#This Row],[2019-T1-BIDOU Olivier]]/Tableau17[[#This Row],[2019-T1-TOTAL]],"")</f>
        <v>3.9761431411530811E-3</v>
      </c>
      <c r="MB240" s="26">
        <f>IFERROR(Tableau17[[#This Row],[2019-T1-BOURG Dominique]]/Tableau17[[#This Row],[2019-T1-TOTAL]],"")</f>
        <v>1.5904572564612324E-2</v>
      </c>
      <c r="MC240" s="26">
        <f>IFERROR(Tableau17[[#This Row],[2019-T1-BROSSAT Ian]]/Tableau17[[#This Row],[2019-T1-TOTAL]],"")</f>
        <v>3.9761431411530816E-2</v>
      </c>
      <c r="MD240" s="26">
        <f>IFERROR(Tableau17[[#This Row],[2019-T1-CAILLAUD Sophie]]/Tableau17[[#This Row],[2019-T1-TOTAL]],"")</f>
        <v>0</v>
      </c>
      <c r="ME240" s="26">
        <f>IFERROR(Tableau17[[#This Row],[2019-T1-CAMUS Renaud]]/Tableau17[[#This Row],[2019-T1-TOTAL]],"")</f>
        <v>0</v>
      </c>
      <c r="MF240" s="26">
        <f>IFERROR(Tableau17[[#This Row],[2019-T1-CHALENÇON Christophe]]/Tableau17[[#This Row],[2019-T1-TOTAL]],"")</f>
        <v>0</v>
      </c>
      <c r="MG240" s="26">
        <f>IFERROR(Tableau17[[#This Row],[2019-T1-CORBET Cathy Denise Ginette]]/Tableau17[[#This Row],[2019-T1-TOTAL]],"")</f>
        <v>0</v>
      </c>
      <c r="MH240" s="26">
        <f>IFERROR(Tableau17[[#This Row],[2019-T1-DE PREVOISIN Robert]]/Tableau17[[#This Row],[2019-T1-TOTAL]],"")</f>
        <v>0</v>
      </c>
      <c r="MI240" s="26">
        <f>IFERROR(Tableau17[[#This Row],[2019-T1-DELFEL Thérèse]]/Tableau17[[#This Row],[2019-T1-TOTAL]],"")</f>
        <v>0</v>
      </c>
      <c r="MJ240" s="26">
        <f>IFERROR(Tableau17[[#This Row],[2019-T1-DIEUMEGARD Pierre]]/Tableau17[[#This Row],[2019-T1-TOTAL]],"")</f>
        <v>0</v>
      </c>
      <c r="MK240" s="26">
        <f>IFERROR(Tableau17[[#This Row],[2019-T1-DUPONT-AIGNAN Nicolas]]/Tableau17[[#This Row],[2019-T1-TOTAL]],"")</f>
        <v>2.186878727634195E-2</v>
      </c>
      <c r="ML240" s="26">
        <f>IFERROR(Tableau17[[#This Row],[2019-T1-GERNIGON Yves]]/Tableau17[[#This Row],[2019-T1-TOTAL]],"")</f>
        <v>0</v>
      </c>
      <c r="MM240" s="26">
        <f>IFERROR(Tableau17[[#This Row],[2019-T1-GLUCKSMANN Raphaël]]/Tableau17[[#This Row],[2019-T1-TOTAL]],"")</f>
        <v>3.9761431411530816E-2</v>
      </c>
      <c r="MN240" s="26">
        <f>IFERROR(Tableau17[[#This Row],[2019-T1-HAMON Benoît]]/Tableau17[[#This Row],[2019-T1-TOTAL]],"")</f>
        <v>2.186878727634195E-2</v>
      </c>
      <c r="MO240" s="26">
        <f>IFERROR(Tableau17[[#This Row],[2019-T1-HELGEN Gilles]]/Tableau17[[#This Row],[2019-T1-TOTAL]],"")</f>
        <v>0</v>
      </c>
      <c r="MP240" s="26">
        <f>IFERROR(Tableau17[[#This Row],[2019-T1-JADOT Yannick]]/Tableau17[[#This Row],[2019-T1-TOTAL]],"")</f>
        <v>0.12922465208747516</v>
      </c>
      <c r="MQ240" s="26">
        <f>IFERROR(Tableau17[[#This Row],[2019-T1-LAGARDE Jean-Christophe]]/Tableau17[[#This Row],[2019-T1-TOTAL]],"")</f>
        <v>1.1928429423459244E-2</v>
      </c>
      <c r="MR240" s="26">
        <f>IFERROR(Tableau17[[#This Row],[2019-T1-LALANNE Francis]]/Tableau17[[#This Row],[2019-T1-TOTAL]],"")</f>
        <v>7.9522862823061622E-3</v>
      </c>
      <c r="MS240" s="26">
        <f>IFERROR(Tableau17[[#This Row],[2019-T1-LOISEAU Nathalie]]/Tableau17[[#This Row],[2019-T1-TOTAL]],"")</f>
        <v>0.18290258449304175</v>
      </c>
      <c r="MT240" s="26">
        <f>IFERROR(Tableau17[[#This Row],[2019-T1-MARIE Florie]]/Tableau17[[#This Row],[2019-T1-TOTAL]],"")</f>
        <v>3.9761431411530811E-3</v>
      </c>
      <c r="MU240" s="26">
        <f>IFERROR(Tableau17[[#This Row],[2008-T1-MACROEXTRDROITE]]/Tableau17[[#This Row],[2008-T1-MACROTOTALE]],"")</f>
        <v>0.1319073083778966</v>
      </c>
      <c r="MV240" s="26">
        <f>IFERROR(Tableau17[[#This Row],[2008-T1-MACRODROITE]]/Tableau17[[#This Row],[2008-T1-MACROTOTALE]],"")</f>
        <v>0.36720142602495542</v>
      </c>
      <c r="MW240" s="26">
        <f>IFERROR(Tableau17[[#This Row],[2008-T1-MACROCENTRE]]/Tableau17[[#This Row],[2008-T1-MACROTOTALE]],"")</f>
        <v>0</v>
      </c>
      <c r="MX240" s="26">
        <f>IFERROR(Tableau17[[#This Row],[2008-T1-MACROGAUCHE]]/Tableau17[[#This Row],[2008-T1-MACROTOTALE]],"")</f>
        <v>0.50089126559714792</v>
      </c>
      <c r="MY240" s="26">
        <f>IFERROR(Tableau17[[#This Row],[2008-T1-MACROAUTRE]]/Tableau17[[#This Row],[2008-T1-MACROTOTALE]],"")</f>
        <v>0</v>
      </c>
      <c r="MZ240" s="26">
        <f>IFERROR(Tableau17[[#This Row],[2008-T2-MACROEXTRDROITE]]/Tableau17[[#This Row],[2008-T2-MACROTOTALE]],"")</f>
        <v>7.590759075907591E-2</v>
      </c>
      <c r="NA240" s="26">
        <f>IFERROR(Tableau17[[#This Row],[2008-T2-MACRODROITE]]/Tableau17[[#This Row],[2008-T2-MACROTOTALE]],"")</f>
        <v>0.42409240924092412</v>
      </c>
      <c r="NB240" s="26">
        <f>IFERROR(Tableau17[[#This Row],[2008-T2-MACROCENTRE]]/Tableau17[[#This Row],[2008-T2-MACROTOTALE]],"")</f>
        <v>0</v>
      </c>
      <c r="NC240" s="26">
        <f>IFERROR(Tableau17[[#This Row],[2008-T2-MACROGAUCHE]]/Tableau17[[#This Row],[2008-T2-MACROTOTALE]],"")</f>
        <v>0.5</v>
      </c>
      <c r="ND240" s="26">
        <f>IFERROR(Tableau17[[#This Row],[2008-T2-MACROAUTRE]]/Tableau17[[#This Row],[2008-T2-MACROTOTALE]],"")</f>
        <v>0</v>
      </c>
      <c r="NE240" s="26">
        <f>IFERROR(Tableau17[[#This Row],[2014-T1-MACROEXTRDROITE]]/Tableau17[[#This Row],[2014-T1-MACROTOTALE]],"")</f>
        <v>0.35253054101221643</v>
      </c>
      <c r="NF240" s="26">
        <f>IFERROR(Tableau17[[#This Row],[2014-T1-MACRODROITE]]/Tableau17[[#This Row],[2014-T1-MACROTOTALE]],"")</f>
        <v>0.28970331588132636</v>
      </c>
      <c r="NG240" s="26">
        <f>IFERROR(Tableau17[[#This Row],[2014-T1-MACROCENTRE]]/Tableau17[[#This Row],[2014-T1-MACROTOTALE]],"")</f>
        <v>0</v>
      </c>
      <c r="NH240" s="26">
        <f>IFERROR(Tableau17[[#This Row],[2014-T1-MACROGAUCHE]]/Tableau17[[#This Row],[2014-T1-MACROTOTALE]],"")</f>
        <v>0.35776614310645727</v>
      </c>
      <c r="NI240" s="26">
        <f>IFERROR(Tableau17[[#This Row],[2014-T1-MACROAUTRE]]/Tableau17[[#This Row],[2014-T1-MACROTOTALE]],"")</f>
        <v>0</v>
      </c>
      <c r="NJ240" s="26">
        <f>IFERROR(Tableau17[[#This Row],[2014-T2-MACROEXTRDROITE]]/Tableau17[[#This Row],[2014-T2-MACROTOTALE]],"")</f>
        <v>0.38207547169811323</v>
      </c>
      <c r="NK240" s="26">
        <f>IFERROR(Tableau17[[#This Row],[2014-T2-MACRODROITE]]/Tableau17[[#This Row],[2014-T2-MACROTOTALE]],"")</f>
        <v>0.30345911949685533</v>
      </c>
      <c r="NL240" s="26">
        <f>IFERROR(Tableau17[[#This Row],[2014-T2-MACROCENTRE]]/Tableau17[[#This Row],[2014-T2-MACROTOTALE]],"")</f>
        <v>0</v>
      </c>
      <c r="NM240" s="26">
        <f>IFERROR(Tableau17[[#This Row],[2014-T2-MACROGAUCHE]]/Tableau17[[#This Row],[2014-T2-MACROTOTALE]],"")</f>
        <v>0.31446540880503143</v>
      </c>
      <c r="NN240" s="26">
        <f>IFERROR(Tableau17[[#This Row],[2014-T2-MACROAUTRE]]/Tableau17[[#This Row],[2014-T2-MACROTOTALE]],"")</f>
        <v>0</v>
      </c>
      <c r="NO240" s="26">
        <f>IFERROR( Tableau17[[#This Row],[2015-T1-MACROEXTRDROITE]]/Tableau17[[#This Row],[2015-T1-MACROTOTALE]],"")</f>
        <v>0.47154471544715448</v>
      </c>
      <c r="NP240" s="26">
        <f>IFERROR(Tableau17[[#This Row],[2015-T1-MACRODROITE]]/Tableau17[[#This Row],[2015-T1-MACROTOTALE]],"")</f>
        <v>0.19715447154471544</v>
      </c>
      <c r="NQ240" s="26">
        <f>IFERROR(Tableau17[[#This Row],[2015-T1-MACROCENTRE]]/Tableau17[[#This Row],[2015-T1-MACROTOTALE]],"")</f>
        <v>0</v>
      </c>
      <c r="NR240" s="26">
        <f>IFERROR(Tableau17[[#This Row],[2015-T1-MACROGAUCHE]]/Tableau17[[#This Row],[2015-T1-MACROTOTALE]],"")</f>
        <v>0.33130081300813008</v>
      </c>
      <c r="NS240" s="26">
        <f>IFERROR(Tableau17[[#This Row],[2015-T1-MACROAUTRE]]/Tableau17[[#This Row],[2015-T1-MACROTOTALE]],"")</f>
        <v>0</v>
      </c>
      <c r="NT240" s="26">
        <f>IFERROR(Tableau17[[#This Row],[2015-T2-MACROEXTRDROITE]]/Tableau17[[#This Row],[2015-T2-MACROTOTALE]],"")</f>
        <v>0.56827309236947787</v>
      </c>
      <c r="NU240" s="26">
        <f>IFERROR(Tableau17[[#This Row],[2015-T2-MACRODROITE]]/Tableau17[[#This Row],[2015-T2-MACROTOTALE]],"")</f>
        <v>0</v>
      </c>
      <c r="NV240" s="26">
        <f>IFERROR(Tableau17[[#This Row],[2015-T2-MACROCENTRE]]/Tableau17[[#This Row],[2015-T2-MACROTOTALE]],"")</f>
        <v>0</v>
      </c>
      <c r="NW240" s="26">
        <f>IFERROR(Tableau17[[#This Row],[2015-T2-MACROGAUCHE]]/Tableau17[[#This Row],[2015-T2-MACROTOTALE]],"")</f>
        <v>0.43172690763052207</v>
      </c>
      <c r="NX240" s="26">
        <f>IFERROR(Tableau17[[#This Row],[2015-T2-MACROAUTRE]]/Tableau17[[#This Row],[2015-T2-MACROTOTALE]],"")</f>
        <v>0</v>
      </c>
      <c r="NY240" s="26">
        <f>IFERROR(Tableau17[[#This Row],[2017-T1-MACROEXTRDROITE]]/Tableau17[[#This Row],[2017-T1-MACROTOTALE]],"")</f>
        <v>0.37041719342604296</v>
      </c>
      <c r="NZ240" s="26">
        <f>IFERROR(Tableau17[[#This Row],[2017-T1-MACRODROITE]]/Tableau17[[#This Row],[2017-T1-MACROTOTALE]],"")</f>
        <v>0.16182048040455121</v>
      </c>
      <c r="OA240" s="26">
        <f>IFERROR(Tableau17[[#This Row],[2017-T1-MACROCENTRE]]/Tableau17[[#This Row],[2017-T1-MACROTOTALE]],"")</f>
        <v>0.16182048040455121</v>
      </c>
      <c r="OB240" s="26">
        <f>IFERROR(Tableau17[[#This Row],[2017-T1-MACROGAUCHE]]/Tableau17[[#This Row],[2017-T1-MACROTOTALE]],"")</f>
        <v>0.28824273072060685</v>
      </c>
      <c r="OC240" s="26">
        <f>IFERROR(Tableau17[[#This Row],[2017-T1-MACROAUTRE]]/Tableau17[[#This Row],[2017-T1-MACROTOTALE]],"")</f>
        <v>1.7699115044247787E-2</v>
      </c>
      <c r="OD240" s="26">
        <f>IFERROR(Tableau17[[#This Row],[2017-T2-MACROEXTRDROITE]]/Tableau17[[#This Row],[2017-T2-MACROTOTALE]],"")</f>
        <v>0.50611620795107037</v>
      </c>
      <c r="OE240" s="26">
        <f>IFERROR(Tableau17[[#This Row],[2017-T2-MACRODROITE]]/Tableau17[[#This Row],[2017-T2-MACROTOTALE]],"")</f>
        <v>0</v>
      </c>
      <c r="OF240" s="26">
        <f>IFERROR(Tableau17[[#This Row],[2017-T2-MACROCENTRE]]/Tableau17[[#This Row],[2017-T2-MACROTOTALE]],"")</f>
        <v>0.49388379204892968</v>
      </c>
      <c r="OG240" s="26">
        <f>IFERROR(Tableau17[[#This Row],[2017-T2-MACROGAUCHE]]/Tableau17[[#This Row],[2017-T2-MACROTOTALE]],"")</f>
        <v>0</v>
      </c>
      <c r="OH240" s="26">
        <f>IFERROR(Tableau17[[#This Row],[2017-T2-MACROAUTRE]]/Tableau17[[#This Row],[2017-T2-MACROTOTALE]],"")</f>
        <v>0</v>
      </c>
      <c r="OI240" s="26">
        <f>IFERROR(Tableau17[[#This Row],[2019-T1-MACROEXTRDROITE]]/Tableau17[[#This Row],[2019-T1-MACROTOTALE]],"")</f>
        <v>0.38049713193116635</v>
      </c>
      <c r="OJ240" s="26">
        <f>IFERROR(Tableau17[[#This Row],[2019-T1-MACRODROITE]]/Tableau17[[#This Row],[2019-T1-MACROTOTALE]],"")</f>
        <v>6.5009560229445512E-2</v>
      </c>
      <c r="OK240" s="26">
        <f>IFERROR(Tableau17[[#This Row],[2019-T1-MACROCENTRE]]/Tableau17[[#This Row],[2019-T1-MACROTOTALE]],"")</f>
        <v>0.17590822179732313</v>
      </c>
      <c r="OL240" s="26">
        <f>IFERROR(Tableau17[[#This Row],[2019-T1-MACROGAUCHE]]/Tableau17[[#This Row],[2019-T1-MACROTOTALE]],"")</f>
        <v>0.31739961759082219</v>
      </c>
      <c r="OM240" s="26">
        <f>IFERROR(Tableau17[[#This Row],[2019-T1-MACROAUTRE]]/Tableau17[[#This Row],[2019-T1-MACROTOTALE]],"")</f>
        <v>6.1185468451242828E-2</v>
      </c>
      <c r="ON240" s="26">
        <f>IFERROR(Tableau17[[#This Row],[2020-T1-MACROEXTRDROITE]]/Tableau17[[#This Row],[2020-T1-MACROTOTALE]],"")</f>
        <v>0.42776203966005666</v>
      </c>
      <c r="OO240" s="26">
        <f>IFERROR(Tableau17[[#This Row],[2020-T1-MACRODROITE]]/Tableau17[[#This Row],[2020-T1-MACROTOTALE]],"")</f>
        <v>0.20679886685552407</v>
      </c>
      <c r="OP240" s="26">
        <f>IFERROR(Tableau17[[#This Row],[2020-T1-MACROCENTRE]]/Tableau17[[#This Row],[2020-T1-MACROTOTALE]],"")</f>
        <v>4.2492917847025496E-2</v>
      </c>
      <c r="OQ240" s="26">
        <f>IFERROR(Tableau17[[#This Row],[2020-T1-MACROGAUCHE]]/Tableau17[[#This Row],[2020-T1-MACROTOTALE]],"")</f>
        <v>0.32294617563739375</v>
      </c>
      <c r="OR240" s="26">
        <f>IFERROR(Tableau17[[#This Row],[2020-T1-MACROAUTRE]]/Tableau17[[#This Row],[2020-T1-MACROTOTALE]],"")</f>
        <v>0</v>
      </c>
      <c r="OS240" s="26">
        <f>IFERROR(Tableau17[[#This Row],[2017 (L)-T1-MACROEXTRDROITE]]/Tableau17[[#This Row],[2017 (L)-T1-MACROTOTALE]],"")</f>
        <v>0.391812865497076</v>
      </c>
      <c r="OT240" s="26">
        <f>IFERROR(Tableau17[[#This Row],[2017 (L)-T1-MACRODROITE]]/Tableau17[[#This Row],[2017 (L)-T1-MACROTOTALE]],"")</f>
        <v>6.042884990253411E-2</v>
      </c>
      <c r="OU240" s="26">
        <f>IFERROR(Tableau17[[#This Row],[2017 (L)-T1-MACROCENTRE]]/Tableau17[[#This Row],[2017 (L)-T1-MACROTOTALE]],"")</f>
        <v>0.25730994152046782</v>
      </c>
      <c r="OV240" s="26">
        <f>IFERROR(Tableau17[[#This Row],[2017 (L)-T1-MACROGAUCHE]]/Tableau17[[#This Row],[2017 (L)-T1-MACROTOTALE]],"")</f>
        <v>0.28654970760233917</v>
      </c>
      <c r="OW240" s="26">
        <f>IFERROR(Tableau17[[#This Row],[2017 (L)-T1-MACROAUTRE]]/Tableau17[[#This Row],[2017 (L)-T1-MACROTOTALE]],"")</f>
        <v>3.8986354775828458E-3</v>
      </c>
      <c r="OX240" s="26">
        <f>IFERROR(Tableau17[[#This Row],[2017 (L)-T2-MACROEXTRDROITE]]/Tableau17[[#This Row],[2017 (L)-T2-MACROTOTALE]],"")</f>
        <v>0.52153110047846885</v>
      </c>
      <c r="OY240" s="26">
        <f>IFERROR(Tableau17[[#This Row],[2017 (L)-T2-MACRODROITE]]/Tableau17[[#This Row],[2017 (L)-T2-MACROTOTALE]],"")</f>
        <v>0</v>
      </c>
      <c r="OZ240" s="26">
        <f>IFERROR(Tableau17[[#This Row],[2017 (L)-T2-MACROCENTRE]]/Tableau17[[#This Row],[2017 (L)-T2-MACROTOTALE]],"")</f>
        <v>0.4784688995215311</v>
      </c>
      <c r="PA240" s="26">
        <f>IFERROR(Tableau17[[#This Row],[2017 (L)-T2-MACROGAUCHE]]/Tableau17[[#This Row],[2017 (L)-T2-MACROTOTALE]],"")</f>
        <v>0</v>
      </c>
      <c r="PB240" s="26">
        <f>IFERROR(Tableau17[[#This Row],[2017 (L)-T2-MACROAUTRE]]/Tableau17[[#This Row],[2017 (L)-T2-MACROTOTALE]],"")</f>
        <v>0</v>
      </c>
      <c r="PC240" s="26">
        <f>IFERROR(Tableau17[[#This Row],[2008_T1_PROCUS]]/Tableau17[[#This Row],[2008_T1_INSCRITS]],0)</f>
        <v>6.6225165562913907E-3</v>
      </c>
      <c r="PD240" s="26">
        <f>IFERROR(Tableau17[[#This Row],[2008_T2_PROCUS]]/Tableau17[[#This Row],[2008_T2_INSCRITS]],0)</f>
        <v>6.6225165562913907E-3</v>
      </c>
      <c r="PE240" s="26">
        <f>Tableau17[[#This Row],[2014_T1_PROCUS]]/Tableau17[[#This Row],[2014_T1_INSCRITS]]</f>
        <v>9.7719869706840382E-3</v>
      </c>
      <c r="PF240" s="26">
        <f>IFERROR(Tableau17[[#This Row],[2014_T2_PROCUS]]/Tableau17[[#This Row],[2014_T2_INSCRITS]],0)</f>
        <v>1.6286644951140065E-2</v>
      </c>
    </row>
    <row r="241" spans="1:422" hidden="1" x14ac:dyDescent="0.2">
      <c r="A241" s="1">
        <v>6</v>
      </c>
      <c r="B241" s="1" t="s">
        <v>441</v>
      </c>
      <c r="C241" s="1" t="s">
        <v>442</v>
      </c>
      <c r="D241" s="1" t="s">
        <v>442</v>
      </c>
      <c r="E241" s="1">
        <v>1167</v>
      </c>
      <c r="F241" s="1">
        <v>5.4959189999999998</v>
      </c>
      <c r="G241" s="1">
        <v>43.293405</v>
      </c>
      <c r="H241" s="3">
        <v>1052</v>
      </c>
      <c r="I241" s="3">
        <v>218</v>
      </c>
      <c r="K241" s="1">
        <v>0</v>
      </c>
      <c r="L241" s="1">
        <v>66</v>
      </c>
      <c r="M241" s="1">
        <v>0</v>
      </c>
      <c r="P241" s="1">
        <v>103</v>
      </c>
      <c r="Q241" s="1">
        <v>39</v>
      </c>
      <c r="R241" s="1">
        <v>95</v>
      </c>
      <c r="S241" s="1">
        <v>40</v>
      </c>
      <c r="T241" s="1">
        <v>35</v>
      </c>
      <c r="U241" s="1">
        <v>378</v>
      </c>
      <c r="V241" s="1">
        <v>1141</v>
      </c>
      <c r="W241" s="1">
        <v>653</v>
      </c>
      <c r="X241" s="1">
        <v>11</v>
      </c>
      <c r="Y241" s="2">
        <v>0.57230499999999995</v>
      </c>
      <c r="Z241" s="1">
        <v>1141</v>
      </c>
      <c r="AA241" s="1">
        <v>672</v>
      </c>
      <c r="AB241" s="1">
        <v>13</v>
      </c>
      <c r="AC241" s="2">
        <v>0.58895706000000003</v>
      </c>
      <c r="AD241" s="1">
        <v>1052</v>
      </c>
      <c r="AE241" s="1">
        <v>384</v>
      </c>
      <c r="AF241" s="2">
        <v>0.36501900999999998</v>
      </c>
      <c r="AG241" s="1">
        <f t="shared" si="3"/>
        <v>218</v>
      </c>
      <c r="AH241" s="1">
        <v>1080</v>
      </c>
      <c r="AI241" s="1">
        <v>610</v>
      </c>
      <c r="AJ241" s="1">
        <v>17</v>
      </c>
      <c r="AK241" s="2">
        <v>0.56481481</v>
      </c>
      <c r="AL241" s="1">
        <v>1079</v>
      </c>
      <c r="AM241" s="1">
        <v>686</v>
      </c>
      <c r="AN241" s="1">
        <v>13</v>
      </c>
      <c r="AO241" s="2">
        <v>0.63577386000000002</v>
      </c>
      <c r="AP241" s="1">
        <v>981</v>
      </c>
      <c r="AQ241" s="1">
        <v>463</v>
      </c>
      <c r="AR241" s="2">
        <v>0.47196737999999999</v>
      </c>
      <c r="AS241" s="1">
        <v>981</v>
      </c>
      <c r="AT241" s="1">
        <v>492</v>
      </c>
      <c r="AU241" s="2">
        <v>0.50152905000000003</v>
      </c>
      <c r="AV241" s="1">
        <v>1015</v>
      </c>
      <c r="AW241" s="1">
        <v>532</v>
      </c>
      <c r="AX241" s="2">
        <v>0.52413792999999997</v>
      </c>
      <c r="AY241" s="1">
        <v>1015</v>
      </c>
      <c r="AZ241" s="1">
        <v>450</v>
      </c>
      <c r="BA241" s="2">
        <v>0.44334974999999999</v>
      </c>
      <c r="BB241" s="1">
        <v>1015</v>
      </c>
      <c r="BC241" s="1">
        <v>815</v>
      </c>
      <c r="BD241" s="2">
        <v>0.80295567000000001</v>
      </c>
      <c r="BE241" s="1">
        <v>1015</v>
      </c>
      <c r="BF241" s="1">
        <v>771</v>
      </c>
      <c r="BG241" s="2">
        <v>0.75960591</v>
      </c>
      <c r="BH241" s="1">
        <v>1017</v>
      </c>
      <c r="BI241" s="1">
        <v>522</v>
      </c>
      <c r="BJ241" s="2">
        <v>0.51327434000000005</v>
      </c>
      <c r="BK241" s="1">
        <v>42</v>
      </c>
      <c r="BM241" s="1">
        <v>1</v>
      </c>
      <c r="BN241" s="1">
        <v>18</v>
      </c>
      <c r="BO241" s="1">
        <v>46</v>
      </c>
      <c r="BP241" s="1">
        <v>294</v>
      </c>
      <c r="BQ241" s="1">
        <v>204</v>
      </c>
      <c r="BR241" s="1">
        <v>605</v>
      </c>
      <c r="BU241" s="1">
        <v>397</v>
      </c>
      <c r="BV241" s="1">
        <v>277</v>
      </c>
      <c r="BW241" s="1">
        <v>674</v>
      </c>
      <c r="BY241" s="1">
        <v>105</v>
      </c>
      <c r="BZ241" s="1">
        <v>11</v>
      </c>
      <c r="CB241" s="1">
        <v>31</v>
      </c>
      <c r="CC241" s="1">
        <v>147</v>
      </c>
      <c r="CD241" s="1">
        <v>257</v>
      </c>
      <c r="CE241" s="1">
        <v>85</v>
      </c>
      <c r="CF241" s="1">
        <v>636</v>
      </c>
      <c r="CG241" s="1">
        <v>183</v>
      </c>
      <c r="CH241" s="1">
        <v>339</v>
      </c>
      <c r="CI241" s="1">
        <v>130</v>
      </c>
      <c r="CJ241" s="1">
        <v>652</v>
      </c>
      <c r="CK241" s="1">
        <v>21</v>
      </c>
      <c r="CL241" s="1">
        <v>12</v>
      </c>
      <c r="CO241" s="1">
        <v>26</v>
      </c>
      <c r="CP241" s="1">
        <v>167</v>
      </c>
      <c r="CT241" s="1">
        <v>152</v>
      </c>
      <c r="CU241" s="1">
        <v>70</v>
      </c>
      <c r="CW241" s="1">
        <v>448</v>
      </c>
      <c r="CY241" s="1">
        <v>179</v>
      </c>
      <c r="DA241" s="1">
        <v>273</v>
      </c>
      <c r="DC241" s="1">
        <v>452</v>
      </c>
      <c r="DD241" s="1">
        <v>7</v>
      </c>
      <c r="DE241" s="1">
        <v>9</v>
      </c>
      <c r="DF241" s="1">
        <v>5</v>
      </c>
      <c r="DG241" s="1">
        <v>1</v>
      </c>
      <c r="DH241" s="1">
        <v>0</v>
      </c>
      <c r="DI241" s="1">
        <v>13</v>
      </c>
      <c r="DJ241" s="1">
        <v>4</v>
      </c>
      <c r="DK241" s="1">
        <v>0</v>
      </c>
      <c r="DL241" s="1">
        <v>56</v>
      </c>
      <c r="DM241" s="1">
        <v>92</v>
      </c>
      <c r="DN241" s="1">
        <v>141</v>
      </c>
      <c r="DP241" s="1">
        <v>1</v>
      </c>
      <c r="DR241" s="1">
        <v>190</v>
      </c>
      <c r="DS241" s="1">
        <v>5</v>
      </c>
      <c r="DU241" s="1">
        <v>524</v>
      </c>
      <c r="DX241" s="1">
        <v>288</v>
      </c>
      <c r="DZ241" s="1">
        <v>149</v>
      </c>
      <c r="EA241" s="1">
        <v>437</v>
      </c>
      <c r="EB241" s="1">
        <v>2</v>
      </c>
      <c r="EC241" s="1">
        <v>1</v>
      </c>
      <c r="ED241" s="1">
        <v>1</v>
      </c>
      <c r="EE241" s="1">
        <v>39</v>
      </c>
      <c r="EF241" s="1">
        <v>240</v>
      </c>
      <c r="EG241" s="1">
        <v>18</v>
      </c>
      <c r="EH241" s="1">
        <v>7</v>
      </c>
      <c r="EI241" s="1">
        <v>186</v>
      </c>
      <c r="EJ241" s="1">
        <v>128</v>
      </c>
      <c r="EK241" s="1">
        <v>182</v>
      </c>
      <c r="EL241" s="1">
        <v>2</v>
      </c>
      <c r="EM241" s="1">
        <v>806</v>
      </c>
      <c r="EN241" s="1">
        <v>283</v>
      </c>
      <c r="EO241" s="1">
        <v>410</v>
      </c>
      <c r="EP241" s="1">
        <v>693</v>
      </c>
      <c r="EQ241" s="1">
        <v>0</v>
      </c>
      <c r="ER241" s="1">
        <v>0</v>
      </c>
      <c r="ES241" s="1">
        <v>0</v>
      </c>
      <c r="ET241" s="1">
        <v>16</v>
      </c>
      <c r="EU241" s="1">
        <v>4</v>
      </c>
      <c r="EV241" s="1">
        <v>142</v>
      </c>
      <c r="EW241" s="1">
        <v>64</v>
      </c>
      <c r="EX241" s="1">
        <v>0</v>
      </c>
      <c r="EY241" s="1">
        <v>8</v>
      </c>
      <c r="EZ241" s="1">
        <v>7</v>
      </c>
      <c r="FA241" s="1">
        <v>0</v>
      </c>
      <c r="FB241" s="1">
        <v>0</v>
      </c>
      <c r="FC241" s="1">
        <v>0</v>
      </c>
      <c r="FD241" s="1">
        <v>0</v>
      </c>
      <c r="FE241" s="1">
        <v>0</v>
      </c>
      <c r="FF241" s="1">
        <v>0</v>
      </c>
      <c r="FG241" s="1">
        <v>0</v>
      </c>
      <c r="FH241" s="1">
        <v>17</v>
      </c>
      <c r="FI241" s="1">
        <v>0</v>
      </c>
      <c r="FJ241" s="1">
        <v>22</v>
      </c>
      <c r="FK241" s="1">
        <v>7</v>
      </c>
      <c r="FL241" s="1">
        <v>0</v>
      </c>
      <c r="FM241" s="1">
        <v>66</v>
      </c>
      <c r="FN241" s="1">
        <v>8</v>
      </c>
      <c r="FO241" s="1">
        <v>1</v>
      </c>
      <c r="FP241" s="1">
        <v>139</v>
      </c>
      <c r="FQ241" s="1">
        <v>0</v>
      </c>
      <c r="FR241" s="1">
        <f>SUM(Tableau17[[#This Row],[2019-T1-ALEXANDRE Audric]:[2019-T1-MARIE Florie]])</f>
        <v>501</v>
      </c>
      <c r="FS241" s="1">
        <v>47</v>
      </c>
      <c r="FT241" s="1">
        <v>336</v>
      </c>
      <c r="FU241" s="1">
        <v>0</v>
      </c>
      <c r="FV241" s="1">
        <v>222</v>
      </c>
      <c r="FW241" s="1">
        <v>0</v>
      </c>
      <c r="FX241" s="1">
        <v>605</v>
      </c>
      <c r="FY241" s="1">
        <v>0</v>
      </c>
      <c r="FZ241" s="1">
        <v>397</v>
      </c>
      <c r="GA241" s="1">
        <v>0</v>
      </c>
      <c r="GB241" s="1">
        <v>277</v>
      </c>
      <c r="GC241" s="1">
        <v>0</v>
      </c>
      <c r="GD241" s="1">
        <v>674</v>
      </c>
      <c r="GE241" s="1">
        <v>147</v>
      </c>
      <c r="GF241" s="1">
        <v>362</v>
      </c>
      <c r="GG241" s="1">
        <v>0</v>
      </c>
      <c r="GH241" s="1">
        <v>127</v>
      </c>
      <c r="GI241" s="1">
        <v>0</v>
      </c>
      <c r="GJ241" s="1">
        <v>636</v>
      </c>
      <c r="GK241" s="1">
        <v>183</v>
      </c>
      <c r="GL241" s="1">
        <v>339</v>
      </c>
      <c r="GM241" s="1">
        <v>0</v>
      </c>
      <c r="GN241" s="1">
        <v>130</v>
      </c>
      <c r="GO241" s="1">
        <v>0</v>
      </c>
      <c r="GP241" s="1">
        <v>652</v>
      </c>
      <c r="GQ241" s="1">
        <v>179</v>
      </c>
      <c r="GR241" s="1">
        <v>152</v>
      </c>
      <c r="GS241" s="1">
        <v>0</v>
      </c>
      <c r="GT241" s="1">
        <v>96</v>
      </c>
      <c r="GU241" s="1">
        <v>21</v>
      </c>
      <c r="GV241" s="1">
        <v>448</v>
      </c>
      <c r="GW241" s="1">
        <v>179</v>
      </c>
      <c r="GX241" s="1">
        <v>273</v>
      </c>
      <c r="GY241" s="1">
        <v>0</v>
      </c>
      <c r="GZ241" s="1">
        <v>0</v>
      </c>
      <c r="HA241" s="1">
        <v>0</v>
      </c>
      <c r="HB241" s="1">
        <v>452</v>
      </c>
      <c r="HC241" s="1">
        <v>227</v>
      </c>
      <c r="HD241" s="1">
        <v>240</v>
      </c>
      <c r="HE241" s="1">
        <v>182</v>
      </c>
      <c r="HF241" s="1">
        <v>150</v>
      </c>
      <c r="HG241" s="1">
        <v>7</v>
      </c>
      <c r="HH241" s="1">
        <v>806</v>
      </c>
      <c r="HI241" s="1">
        <v>283</v>
      </c>
      <c r="HJ241" s="1">
        <v>0</v>
      </c>
      <c r="HK241" s="1">
        <v>410</v>
      </c>
      <c r="HL241" s="1">
        <v>0</v>
      </c>
      <c r="HM241" s="1">
        <v>0</v>
      </c>
      <c r="HN241" s="1">
        <v>693</v>
      </c>
      <c r="HO241" s="1">
        <v>160</v>
      </c>
      <c r="HP241" s="1">
        <v>72</v>
      </c>
      <c r="HQ241" s="1">
        <v>139</v>
      </c>
      <c r="HR241" s="1">
        <v>118</v>
      </c>
      <c r="HS241" s="1">
        <v>20</v>
      </c>
      <c r="HT241" s="1">
        <v>509</v>
      </c>
      <c r="HU241" s="1">
        <v>95</v>
      </c>
      <c r="HV241" s="1">
        <v>169</v>
      </c>
      <c r="HW241" s="1">
        <v>39</v>
      </c>
      <c r="HX241" s="1">
        <v>75</v>
      </c>
      <c r="HY241" s="1">
        <v>0</v>
      </c>
      <c r="HZ241" s="1">
        <v>378</v>
      </c>
      <c r="IA241" s="1">
        <v>101</v>
      </c>
      <c r="IB241" s="1">
        <v>142</v>
      </c>
      <c r="IC241" s="1">
        <v>190</v>
      </c>
      <c r="ID241" s="1">
        <v>82</v>
      </c>
      <c r="IE241" s="1">
        <v>9</v>
      </c>
      <c r="IF241" s="1">
        <v>524</v>
      </c>
      <c r="IG241" s="1">
        <v>0</v>
      </c>
      <c r="IH241" s="1">
        <v>288</v>
      </c>
      <c r="II241" s="1">
        <v>149</v>
      </c>
      <c r="IJ241" s="1">
        <v>0</v>
      </c>
      <c r="IK241" s="1">
        <v>0</v>
      </c>
      <c r="IL241" s="1">
        <v>437</v>
      </c>
      <c r="IM241" s="26">
        <f>IFERROR(Tableau17[[#This Row],[LDIV]]/Tableau17[[#This Row],[Total général]],"")</f>
        <v>0</v>
      </c>
      <c r="IN241" s="26">
        <f>IFERROR(Tableau17[[#This Row],[LDVC]]/Tableau17[[#This Row],[Total général]],"")</f>
        <v>0</v>
      </c>
      <c r="IO241" s="26">
        <f>IFERROR(Tableau17[[#This Row],[LDVD]]/Tableau17[[#This Row],[Total général]],"")</f>
        <v>0.17460317460317459</v>
      </c>
      <c r="IP241" s="26">
        <f>IFERROR(Tableau17[[#This Row],[LDVG]]/Tableau17[[#This Row],[Total général]],"")</f>
        <v>0</v>
      </c>
      <c r="IQ241" s="26">
        <f>IFERROR(Tableau17[[#This Row],[LEXD]]/Tableau17[[#This Row],[Total général]],"")</f>
        <v>0</v>
      </c>
      <c r="IR241" s="26">
        <f>IFERROR(Tableau17[[#This Row],[LEXG]]/Tableau17[[#This Row],[Total général]],"")</f>
        <v>0</v>
      </c>
      <c r="IS241" s="26">
        <f>IFERROR(Tableau17[[#This Row],[LLR]]/Tableau17[[#This Row],[Total général]],"")</f>
        <v>0.2724867724867725</v>
      </c>
      <c r="IT241" s="26">
        <f>IFERROR(Tableau17[[#This Row],[LREM]]/Tableau17[[#This Row],[Total général]],"")</f>
        <v>0.10317460317460317</v>
      </c>
      <c r="IU241" s="26">
        <f>IFERROR(Tableau17[[#This Row],[LRN]]/Tableau17[[#This Row],[Total général]],"")</f>
        <v>0.25132275132275134</v>
      </c>
      <c r="IV241" s="26">
        <f>IFERROR(Tableau17[[#This Row],[LUG]]/Tableau17[[#This Row],[Total général]],"")</f>
        <v>0.10582010582010581</v>
      </c>
      <c r="IW241" s="26">
        <f>IFERROR(Tableau17[[#This Row],[LVEC]]/Tableau17[[#This Row],[Total général]],"")</f>
        <v>9.2592592592592587E-2</v>
      </c>
      <c r="IX241" s="26">
        <f>IFERROR(Tableau17[[#This Row],[2008-T1-LCMD]]/Tableau17[[#This Row],[2008-T1-TOTAL]],"")</f>
        <v>6.9421487603305784E-2</v>
      </c>
      <c r="IY241" s="26">
        <f>IFERROR(Tableau17[[#This Row],[2008-T1-LDVD]]/Tableau17[[#This Row],[2008-T1-TOTAL]],"")</f>
        <v>0</v>
      </c>
      <c r="IZ241" s="26">
        <f>IFERROR(Tableau17[[#This Row],[2008-T1-LEXD]]/Tableau17[[#This Row],[2008-T1-TOTAL]],"")</f>
        <v>1.652892561983471E-3</v>
      </c>
      <c r="JA241" s="26">
        <f>IFERROR(Tableau17[[#This Row],[2008-T1-LEXG]]/Tableau17[[#This Row],[2008-T1-TOTAL]],"")</f>
        <v>2.9752066115702479E-2</v>
      </c>
      <c r="JB241" s="26">
        <f>IFERROR(Tableau17[[#This Row],[2008-T1-LFN]]/Tableau17[[#This Row],[2008-T1-TOTAL]],"")</f>
        <v>7.6033057851239663E-2</v>
      </c>
      <c r="JC241" s="26">
        <f>IFERROR(Tableau17[[#This Row],[2008-T1-LMAJ]]/Tableau17[[#This Row],[2008-T1-TOTAL]],"")</f>
        <v>0.48595041322314048</v>
      </c>
      <c r="JD241" s="26">
        <f>IFERROR(Tableau17[[#This Row],[2008-T1-LUG]]/Tableau17[[#This Row],[2008-T1-TOTAL]],"")</f>
        <v>0.33719008264462808</v>
      </c>
      <c r="JE241" s="26">
        <f>IFERROR(Tableau17[[#This Row],[2008-T2-LFN]]/Tableau17[[#This Row],[2008-T2-TOTAL]],"")</f>
        <v>0</v>
      </c>
      <c r="JF241" s="26">
        <f>IFERROR(Tableau17[[#This Row],[2008-T2-LGC]]/Tableau17[[#This Row],[2008-T2-TOTAL]],"")</f>
        <v>0</v>
      </c>
      <c r="JG241" s="26">
        <f>IFERROR(Tableau17[[#This Row],[2008-T2-LMAJ]]/Tableau17[[#This Row],[2008-T2-TOTAL]],"")</f>
        <v>0.58902077151335308</v>
      </c>
      <c r="JH241" s="26">
        <f>IFERROR(Tableau17[[#This Row],[2008-T2-LUG]]/Tableau17[[#This Row],[2008-T2-TOTAL]],"")</f>
        <v>0.41097922848664686</v>
      </c>
      <c r="JI241" s="26">
        <f>IFERROR(Tableau17[[#This Row],[2014-T1-LDIV]]/Tableau17[[#This Row],[2014-T1-TOTAL]],"")</f>
        <v>0</v>
      </c>
      <c r="JJ241" s="26">
        <f>IFERROR(Tableau17[[#This Row],[2014-T1-LDVD]]/Tableau17[[#This Row],[2014-T1-TOTAL]],"")</f>
        <v>0.1650943396226415</v>
      </c>
      <c r="JK241" s="26">
        <f>IFERROR(Tableau17[[#This Row],[2014-T1-LDVG]]/Tableau17[[#This Row],[2014-T1-TOTAL]],"")</f>
        <v>1.7295597484276729E-2</v>
      </c>
      <c r="JL241" s="26">
        <f>IFERROR(Tableau17[[#This Row],[2014-T1-LEXG]]/Tableau17[[#This Row],[2014-T1-TOTAL]],"")</f>
        <v>0</v>
      </c>
      <c r="JM241" s="26">
        <f>IFERROR(Tableau17[[#This Row],[2014-T1-LFG]]/Tableau17[[#This Row],[2014-T1-TOTAL]],"")</f>
        <v>4.8742138364779877E-2</v>
      </c>
      <c r="JN241" s="26">
        <f>IFERROR(Tableau17[[#This Row],[2014-T1-LFN]]/Tableau17[[#This Row],[2014-T1-TOTAL]],"")</f>
        <v>0.23113207547169812</v>
      </c>
      <c r="JO241" s="26">
        <f>IFERROR(Tableau17[[#This Row],[2014-T1-LUD]]/Tableau17[[#This Row],[2014-T1-TOTAL]],"")</f>
        <v>0.40408805031446543</v>
      </c>
      <c r="JP241" s="26">
        <f>IFERROR(Tableau17[[#This Row],[2014-T1-LUG]]/Tableau17[[#This Row],[2014-T1-TOTAL]],"")</f>
        <v>0.13364779874213836</v>
      </c>
      <c r="JQ241" s="26">
        <f>IFERROR(Tableau17[[#This Row],[2014-T2-LFN]]/Tableau17[[#This Row],[2014-T2-TOTAL]],"")</f>
        <v>0.28067484662576686</v>
      </c>
      <c r="JR241" s="26">
        <f>IFERROR(Tableau17[[#This Row],[2014-T2-LUD]]/Tableau17[[#This Row],[2014-T2-TOTAL]],"")</f>
        <v>0.51993865030674846</v>
      </c>
      <c r="JS241" s="26">
        <f>IFERROR(Tableau17[[#This Row],[2014-T2-LUG]]/Tableau17[[#This Row],[2014-T2-TOTAL]],"")</f>
        <v>0.19938650306748465</v>
      </c>
      <c r="JT241" s="26">
        <f>IFERROR(Tableau17[[#This Row],[2015-T1-BC-DIV]]/Tableau17[[#This Row],[2015-T1-TOTAL]],"")</f>
        <v>4.6875E-2</v>
      </c>
      <c r="JU241" s="26">
        <f>IFERROR(Tableau17[[#This Row],[2015-T1-BC-DLF]]/Tableau17[[#This Row],[2015-T1-TOTAL]],"")</f>
        <v>2.6785714285714284E-2</v>
      </c>
      <c r="JV241" s="26">
        <f>IFERROR(Tableau17[[#This Row],[2015-T1-BC-DVD]]/Tableau17[[#This Row],[2015-T1-TOTAL]],"")</f>
        <v>0</v>
      </c>
      <c r="JW241" s="26">
        <f>IFERROR(Tableau17[[#This Row],[2015-T1-BC-DVG]]/Tableau17[[#This Row],[2015-T1-TOTAL]],"")</f>
        <v>0</v>
      </c>
      <c r="JX241" s="26">
        <f>IFERROR(Tableau17[[#This Row],[2015-T1-BC-FG]]/Tableau17[[#This Row],[2015-T1-TOTAL]],"")</f>
        <v>5.8035714285714288E-2</v>
      </c>
      <c r="JY241" s="26">
        <f>IFERROR(Tableau17[[#This Row],[2015-T1-BC-FN]]/Tableau17[[#This Row],[2015-T1-TOTAL]],"")</f>
        <v>0.37276785714285715</v>
      </c>
      <c r="JZ241" s="26">
        <f>IFERROR(Tableau17[[#This Row],[2015-T1-BC-MDM]]/Tableau17[[#This Row],[2015-T1-TOTAL]],"")</f>
        <v>0</v>
      </c>
      <c r="KA241" s="26">
        <f>IFERROR(Tableau17[[#This Row],[2015-T1-BC-RDG]]/Tableau17[[#This Row],[2015-T1-TOTAL]],"")</f>
        <v>0</v>
      </c>
      <c r="KB241" s="26">
        <f>IFERROR(Tableau17[[#This Row],[2015-T1-BC-SOC]]/Tableau17[[#This Row],[2015-T1-TOTAL]],"")</f>
        <v>0</v>
      </c>
      <c r="KC241" s="26">
        <f>IFERROR(Tableau17[[#This Row],[2015-T1-BC-UD]]/Tableau17[[#This Row],[2015-T1-TOTAL]],"")</f>
        <v>0.3392857142857143</v>
      </c>
      <c r="KD241" s="26">
        <f>IFERROR(Tableau17[[#This Row],[2015-T1-BC-UG]]/Tableau17[[#This Row],[2015-T1-TOTAL]],"")</f>
        <v>0.15625</v>
      </c>
      <c r="KE241" s="26">
        <f>IFERROR(Tableau17[[#This Row],[2015-T1-BC-VEC]]/Tableau17[[#This Row],[2015-T1-TOTAL]],"")</f>
        <v>0</v>
      </c>
      <c r="KF241" s="26">
        <f>IFERROR(Tableau17[[#This Row],[2015-T2-BC-DVG]]/Tableau17[[#This Row],[2015-T2-TOTAL]],"")</f>
        <v>0</v>
      </c>
      <c r="KG241" s="26">
        <f>IFERROR(Tableau17[[#This Row],[2015-T2-BC-FN]]/Tableau17[[#This Row],[2015-T2-TOTAL]],"")</f>
        <v>0.39601769911504425</v>
      </c>
      <c r="KH241" s="26">
        <f>IFERROR(Tableau17[[#This Row],[2015-T2-BC-SOC]]/Tableau17[[#This Row],[2015-T2-TOTAL]],"")</f>
        <v>0</v>
      </c>
      <c r="KI241" s="26">
        <f>IFERROR(Tableau17[[#This Row],[2015-T2-BC-UD]]/Tableau17[[#This Row],[2015-T2-TOTAL]],"")</f>
        <v>0.60398230088495575</v>
      </c>
      <c r="KJ241" s="26">
        <f>IFERROR(Tableau17[[#This Row],[2015-T2-BC-UG]]/Tableau17[[#This Row],[2015-T2-TOTAL]],"")</f>
        <v>0</v>
      </c>
      <c r="KK241" s="26">
        <f>IFERROR(Tableau17[[#This Row],[2017 (L)-T1-COM]]/Tableau17[[#This Row],[2017 (L)-T1-TOTAL]],"")</f>
        <v>1.3358778625954198E-2</v>
      </c>
      <c r="KL241" s="26">
        <f>IFERROR(Tableau17[[#This Row],[2017 (L)-T1-DIV]]/Tableau17[[#This Row],[2017 (L)-T1-TOTAL]],"")</f>
        <v>1.717557251908397E-2</v>
      </c>
      <c r="KM241" s="26">
        <f>IFERROR(Tableau17[[#This Row],[2017 (L)-T1-DLF]]/Tableau17[[#This Row],[2017 (L)-T1-TOTAL]],"")</f>
        <v>9.5419847328244278E-3</v>
      </c>
      <c r="KN241" s="26">
        <f>IFERROR(Tableau17[[#This Row],[2017 (L)-T1-DVD]]/Tableau17[[#This Row],[2017 (L)-T1-TOTAL]],"")</f>
        <v>1.9083969465648854E-3</v>
      </c>
      <c r="KO241" s="26">
        <f>IFERROR(Tableau17[[#This Row],[2017 (L)-T1-DVG]]/Tableau17[[#This Row],[2017 (L)-T1-TOTAL]],"")</f>
        <v>0</v>
      </c>
      <c r="KP241" s="26">
        <f>IFERROR(Tableau17[[#This Row],[2017 (L)-T1-ECO]]/Tableau17[[#This Row],[2017 (L)-T1-TOTAL]],"")</f>
        <v>2.4809160305343511E-2</v>
      </c>
      <c r="KQ241" s="26">
        <f>IFERROR(Tableau17[[#This Row],[2017 (L)-T1-EXD]]/Tableau17[[#This Row],[2017 (L)-T1-TOTAL]],"")</f>
        <v>7.6335877862595417E-3</v>
      </c>
      <c r="KR241" s="26">
        <f>IFERROR(Tableau17[[#This Row],[2017 (L)-T1-EXG]]/Tableau17[[#This Row],[2017 (L)-T1-TOTAL]],"")</f>
        <v>0</v>
      </c>
      <c r="KS241" s="26">
        <f>IFERROR(Tableau17[[#This Row],[2017 (L)-T1-FI]]/Tableau17[[#This Row],[2017 (L)-T1-TOTAL]],"")</f>
        <v>0.10687022900763359</v>
      </c>
      <c r="KT241" s="26">
        <f>IFERROR(Tableau17[[#This Row],[2017 (L)-T1-FN]]/Tableau17[[#This Row],[2017 (L)-T1-TOTAL]],"")</f>
        <v>0.17557251908396945</v>
      </c>
      <c r="KU241" s="26">
        <f>IFERROR(Tableau17[[#This Row],[2017 (L)-T1-LR]]/Tableau17[[#This Row],[2017 (L)-T1-TOTAL]],"")</f>
        <v>0.26908396946564883</v>
      </c>
      <c r="KV241" s="26">
        <f>IFERROR(Tableau17[[#This Row],[2017 (L)-T1-MDM]]/Tableau17[[#This Row],[2017 (L)-T1-TOTAL]],"")</f>
        <v>0</v>
      </c>
      <c r="KW241" s="26">
        <f>IFERROR(Tableau17[[#This Row],[2017 (L)-T1-RDG]]/Tableau17[[#This Row],[2017 (L)-T1-TOTAL]],"")</f>
        <v>1.9083969465648854E-3</v>
      </c>
      <c r="KX241" s="26">
        <f>IFERROR(Tableau17[[#This Row],[2017 (L)-T1-REG]]/Tableau17[[#This Row],[2017 (L)-T1-TOTAL]],"")</f>
        <v>0</v>
      </c>
      <c r="KY241" s="26">
        <f>IFERROR(Tableau17[[#This Row],[2017 (L)-T1-REM]]/Tableau17[[#This Row],[2017 (L)-T1-TOTAL]],"")</f>
        <v>0.36259541984732824</v>
      </c>
      <c r="KZ241" s="26">
        <f>IFERROR(Tableau17[[#This Row],[2017 (L)-T1-SOC]]/Tableau17[[#This Row],[2017 (L)-T1-TOTAL]],"")</f>
        <v>9.5419847328244278E-3</v>
      </c>
      <c r="LA241" s="26">
        <f>IFERROR(Tableau17[[#This Row],[2017 (L)-T1-UDI]]/Tableau17[[#This Row],[2017 (L)-T1-TOTAL]],"")</f>
        <v>0</v>
      </c>
      <c r="LB241" s="26">
        <f>IFERROR(Tableau17[[#This Row],[2017 (L)-T2-FI]]/Tableau17[[#This Row],[2017 (L)-T2-TOTAL]],"")</f>
        <v>0</v>
      </c>
      <c r="LC241" s="26">
        <f>IFERROR(Tableau17[[#This Row],[2017 (L)-T2-FN]]/Tableau17[[#This Row],[2017 (L)-T2-TOTAL]],"")</f>
        <v>0</v>
      </c>
      <c r="LD241" s="26">
        <f>IFERROR(Tableau17[[#This Row],[2017 (L)-T2-LR]]/Tableau17[[#This Row],[2017 (L)-T2-TOTAL]],"")</f>
        <v>0.65903890160183065</v>
      </c>
      <c r="LE241" s="26">
        <f>IFERROR(Tableau17[[#This Row],[2017 (L)-T2-MDM]]/Tableau17[[#This Row],[2017 (L)-T2-TOTAL]],"")</f>
        <v>0</v>
      </c>
      <c r="LF241" s="26">
        <f>IFERROR(Tableau17[[#This Row],[2017 (L)-T2-REM]]/Tableau17[[#This Row],[2017 (L)-T2-TOTAL]],"")</f>
        <v>0.34096109839816935</v>
      </c>
      <c r="LG241" s="26">
        <f>IFERROR(Tableau17[[#This Row],[2017-T1-ARTHAUD Nathalie]]/Tableau17[[#This Row],[2017-T1-TOTAL]],"")</f>
        <v>2.4813895781637717E-3</v>
      </c>
      <c r="LH241" s="26">
        <f>IFERROR(Tableau17[[#This Row],[2017-T1-ASSELINEAU Fran]]/Tableau17[[#This Row],[2017-T1-TOTAL]],"")</f>
        <v>1.2406947890818859E-3</v>
      </c>
      <c r="LI241" s="26">
        <f>IFERROR(Tableau17[[#This Row],[2017-T1-CHEMINADE Jacques]]/Tableau17[[#This Row],[2017-T1-TOTAL]],"")</f>
        <v>1.2406947890818859E-3</v>
      </c>
      <c r="LJ241" s="26">
        <f>IFERROR(Tableau17[[#This Row],[2017-T1-DUPONT-AIGNAN Nicolas]]/Tableau17[[#This Row],[2017-T1-TOTAL]],"")</f>
        <v>4.8387096774193547E-2</v>
      </c>
      <c r="LK241" s="26">
        <f>IFERROR(Tableau17[[#This Row],[2017-T1-FILLON Fran]]/Tableau17[[#This Row],[2017-T1-TOTAL]],"")</f>
        <v>0.29776674937965258</v>
      </c>
      <c r="LL241" s="26">
        <f>IFERROR(Tableau17[[#This Row],[2017-T1-HAMON Beno]]/Tableau17[[#This Row],[2017-T1-TOTAL]],"")</f>
        <v>2.2332506203473945E-2</v>
      </c>
      <c r="LM241" s="26">
        <f>IFERROR(Tableau17[[#This Row],[2017-T1-LASSALLE Jean]]/Tableau17[[#This Row],[2017-T1-TOTAL]],"")</f>
        <v>8.6848635235732014E-3</v>
      </c>
      <c r="LN241" s="26">
        <f>IFERROR(Tableau17[[#This Row],[2017-T1-LE PEN Marine]]/Tableau17[[#This Row],[2017-T1-TOTAL]],"")</f>
        <v>0.23076923076923078</v>
      </c>
      <c r="LO241" s="26">
        <f>IFERROR(Tableau17[[#This Row],[2017-T1-M Jean-Luc]]/Tableau17[[#This Row],[2017-T1-TOTAL]],"")</f>
        <v>0.15880893300248139</v>
      </c>
      <c r="LP241" s="26">
        <f>IFERROR(Tableau17[[#This Row],[2017-T1-MACRON Emmanuel]]/Tableau17[[#This Row],[2017-T1-TOTAL]],"")</f>
        <v>0.22580645161290322</v>
      </c>
      <c r="LQ241" s="26">
        <f>IFERROR(Tableau17[[#This Row],[2017-T1-POUTOU Philippe]]/Tableau17[[#This Row],[2017-T1-TOTAL]],"")</f>
        <v>2.4813895781637717E-3</v>
      </c>
      <c r="LR241" s="26">
        <f>IFERROR(Tableau17[[#This Row],[2017-T2-LE PEN Marine]]/Tableau17[[#This Row],[2017-T2-TOTAL]],"")</f>
        <v>0.40836940836940838</v>
      </c>
      <c r="LS241" s="26">
        <f>IFERROR(Tableau17[[#This Row],[2017-T2-MACRON Emmanuel]]/Tableau17[[#This Row],[2017-T2-TOTAL]],"")</f>
        <v>0.59163059163059162</v>
      </c>
      <c r="LT241" s="26">
        <f>IFERROR(Tableau17[[#This Row],[2019-T1-ALEXANDRE Audric]]/Tableau17[[#This Row],[2019-T1-TOTAL]],"")</f>
        <v>0</v>
      </c>
      <c r="LU241" s="26">
        <f>IFERROR(Tableau17[[#This Row],[2019-T1-ARTHAUD Nathalie]]/Tableau17[[#This Row],[2019-T1-TOTAL]],"")</f>
        <v>0</v>
      </c>
      <c r="LV241" s="26">
        <f>IFERROR(Tableau17[[#This Row],[2019-T1-ASSELINEAU François]]/Tableau17[[#This Row],[2019-T1-TOTAL]],"")</f>
        <v>0</v>
      </c>
      <c r="LW241" s="26">
        <f>IFERROR(Tableau17[[#This Row],[2019-T1-AUBRY Manon]]/Tableau17[[#This Row],[2019-T1-TOTAL]],"")</f>
        <v>3.1936127744510975E-2</v>
      </c>
      <c r="LX241" s="26">
        <f>IFERROR(Tableau17[[#This Row],[2019-T1-AZERGUI Nagib]]/Tableau17[[#This Row],[2019-T1-TOTAL]],"")</f>
        <v>7.9840319361277438E-3</v>
      </c>
      <c r="LY241" s="26">
        <f>IFERROR(Tableau17[[#This Row],[2019-T1-BARDELLA Jordan]]/Tableau17[[#This Row],[2019-T1-TOTAL]],"")</f>
        <v>0.28343313373253493</v>
      </c>
      <c r="LZ241" s="26">
        <f>IFERROR(Tableau17[[#This Row],[2019-T1-BELLAMY François-Xavier]]/Tableau17[[#This Row],[2019-T1-TOTAL]],"")</f>
        <v>0.1277445109780439</v>
      </c>
      <c r="MA241" s="26">
        <f>IFERROR(Tableau17[[#This Row],[2019-T1-BIDOU Olivier]]/Tableau17[[#This Row],[2019-T1-TOTAL]],"")</f>
        <v>0</v>
      </c>
      <c r="MB241" s="26">
        <f>IFERROR(Tableau17[[#This Row],[2019-T1-BOURG Dominique]]/Tableau17[[#This Row],[2019-T1-TOTAL]],"")</f>
        <v>1.5968063872255488E-2</v>
      </c>
      <c r="MC241" s="26">
        <f>IFERROR(Tableau17[[#This Row],[2019-T1-BROSSAT Ian]]/Tableau17[[#This Row],[2019-T1-TOTAL]],"")</f>
        <v>1.3972055888223553E-2</v>
      </c>
      <c r="MD241" s="26">
        <f>IFERROR(Tableau17[[#This Row],[2019-T1-CAILLAUD Sophie]]/Tableau17[[#This Row],[2019-T1-TOTAL]],"")</f>
        <v>0</v>
      </c>
      <c r="ME241" s="26">
        <f>IFERROR(Tableau17[[#This Row],[2019-T1-CAMUS Renaud]]/Tableau17[[#This Row],[2019-T1-TOTAL]],"")</f>
        <v>0</v>
      </c>
      <c r="MF241" s="26">
        <f>IFERROR(Tableau17[[#This Row],[2019-T1-CHALENÇON Christophe]]/Tableau17[[#This Row],[2019-T1-TOTAL]],"")</f>
        <v>0</v>
      </c>
      <c r="MG241" s="26">
        <f>IFERROR(Tableau17[[#This Row],[2019-T1-CORBET Cathy Denise Ginette]]/Tableau17[[#This Row],[2019-T1-TOTAL]],"")</f>
        <v>0</v>
      </c>
      <c r="MH241" s="26">
        <f>IFERROR(Tableau17[[#This Row],[2019-T1-DE PREVOISIN Robert]]/Tableau17[[#This Row],[2019-T1-TOTAL]],"")</f>
        <v>0</v>
      </c>
      <c r="MI241" s="26">
        <f>IFERROR(Tableau17[[#This Row],[2019-T1-DELFEL Thérèse]]/Tableau17[[#This Row],[2019-T1-TOTAL]],"")</f>
        <v>0</v>
      </c>
      <c r="MJ241" s="26">
        <f>IFERROR(Tableau17[[#This Row],[2019-T1-DIEUMEGARD Pierre]]/Tableau17[[#This Row],[2019-T1-TOTAL]],"")</f>
        <v>0</v>
      </c>
      <c r="MK241" s="26">
        <f>IFERROR(Tableau17[[#This Row],[2019-T1-DUPONT-AIGNAN Nicolas]]/Tableau17[[#This Row],[2019-T1-TOTAL]],"")</f>
        <v>3.3932135728542916E-2</v>
      </c>
      <c r="ML241" s="26">
        <f>IFERROR(Tableau17[[#This Row],[2019-T1-GERNIGON Yves]]/Tableau17[[#This Row],[2019-T1-TOTAL]],"")</f>
        <v>0</v>
      </c>
      <c r="MM241" s="26">
        <f>IFERROR(Tableau17[[#This Row],[2019-T1-GLUCKSMANN Raphaël]]/Tableau17[[#This Row],[2019-T1-TOTAL]],"")</f>
        <v>4.3912175648702596E-2</v>
      </c>
      <c r="MN241" s="26">
        <f>IFERROR(Tableau17[[#This Row],[2019-T1-HAMON Benoît]]/Tableau17[[#This Row],[2019-T1-TOTAL]],"")</f>
        <v>1.3972055888223553E-2</v>
      </c>
      <c r="MO241" s="26">
        <f>IFERROR(Tableau17[[#This Row],[2019-T1-HELGEN Gilles]]/Tableau17[[#This Row],[2019-T1-TOTAL]],"")</f>
        <v>0</v>
      </c>
      <c r="MP241" s="26">
        <f>IFERROR(Tableau17[[#This Row],[2019-T1-JADOT Yannick]]/Tableau17[[#This Row],[2019-T1-TOTAL]],"")</f>
        <v>0.1317365269461078</v>
      </c>
      <c r="MQ241" s="26">
        <f>IFERROR(Tableau17[[#This Row],[2019-T1-LAGARDE Jean-Christophe]]/Tableau17[[#This Row],[2019-T1-TOTAL]],"")</f>
        <v>1.5968063872255488E-2</v>
      </c>
      <c r="MR241" s="26">
        <f>IFERROR(Tableau17[[#This Row],[2019-T1-LALANNE Francis]]/Tableau17[[#This Row],[2019-T1-TOTAL]],"")</f>
        <v>1.996007984031936E-3</v>
      </c>
      <c r="MS241" s="26">
        <f>IFERROR(Tableau17[[#This Row],[2019-T1-LOISEAU Nathalie]]/Tableau17[[#This Row],[2019-T1-TOTAL]],"")</f>
        <v>0.27744510978043913</v>
      </c>
      <c r="MT241" s="26">
        <f>IFERROR(Tableau17[[#This Row],[2019-T1-MARIE Florie]]/Tableau17[[#This Row],[2019-T1-TOTAL]],"")</f>
        <v>0</v>
      </c>
      <c r="MU241" s="26">
        <f>IFERROR(Tableau17[[#This Row],[2008-T1-MACROEXTRDROITE]]/Tableau17[[#This Row],[2008-T1-MACROTOTALE]],"")</f>
        <v>7.768595041322314E-2</v>
      </c>
      <c r="MV241" s="26">
        <f>IFERROR(Tableau17[[#This Row],[2008-T1-MACRODROITE]]/Tableau17[[#This Row],[2008-T1-MACROTOTALE]],"")</f>
        <v>0.55537190082644627</v>
      </c>
      <c r="MW241" s="26">
        <f>IFERROR(Tableau17[[#This Row],[2008-T1-MACROCENTRE]]/Tableau17[[#This Row],[2008-T1-MACROTOTALE]],"")</f>
        <v>0</v>
      </c>
      <c r="MX241" s="26">
        <f>IFERROR(Tableau17[[#This Row],[2008-T1-MACROGAUCHE]]/Tableau17[[#This Row],[2008-T1-MACROTOTALE]],"")</f>
        <v>0.3669421487603306</v>
      </c>
      <c r="MY241" s="26">
        <f>IFERROR(Tableau17[[#This Row],[2008-T1-MACROAUTRE]]/Tableau17[[#This Row],[2008-T1-MACROTOTALE]],"")</f>
        <v>0</v>
      </c>
      <c r="MZ241" s="26">
        <f>IFERROR(Tableau17[[#This Row],[2008-T2-MACROEXTRDROITE]]/Tableau17[[#This Row],[2008-T2-MACROTOTALE]],"")</f>
        <v>0</v>
      </c>
      <c r="NA241" s="26">
        <f>IFERROR(Tableau17[[#This Row],[2008-T2-MACRODROITE]]/Tableau17[[#This Row],[2008-T2-MACROTOTALE]],"")</f>
        <v>0.58902077151335308</v>
      </c>
      <c r="NB241" s="26">
        <f>IFERROR(Tableau17[[#This Row],[2008-T2-MACROCENTRE]]/Tableau17[[#This Row],[2008-T2-MACROTOTALE]],"")</f>
        <v>0</v>
      </c>
      <c r="NC241" s="26">
        <f>IFERROR(Tableau17[[#This Row],[2008-T2-MACROGAUCHE]]/Tableau17[[#This Row],[2008-T2-MACROTOTALE]],"")</f>
        <v>0.41097922848664686</v>
      </c>
      <c r="ND241" s="26">
        <f>IFERROR(Tableau17[[#This Row],[2008-T2-MACROAUTRE]]/Tableau17[[#This Row],[2008-T2-MACROTOTALE]],"")</f>
        <v>0</v>
      </c>
      <c r="NE241" s="26">
        <f>IFERROR(Tableau17[[#This Row],[2014-T1-MACROEXTRDROITE]]/Tableau17[[#This Row],[2014-T1-MACROTOTALE]],"")</f>
        <v>0.23113207547169812</v>
      </c>
      <c r="NF241" s="26">
        <f>IFERROR(Tableau17[[#This Row],[2014-T1-MACRODROITE]]/Tableau17[[#This Row],[2014-T1-MACROTOTALE]],"")</f>
        <v>0.5691823899371069</v>
      </c>
      <c r="NG241" s="26">
        <f>IFERROR(Tableau17[[#This Row],[2014-T1-MACROCENTRE]]/Tableau17[[#This Row],[2014-T1-MACROTOTALE]],"")</f>
        <v>0</v>
      </c>
      <c r="NH241" s="26">
        <f>IFERROR(Tableau17[[#This Row],[2014-T1-MACROGAUCHE]]/Tableau17[[#This Row],[2014-T1-MACROTOTALE]],"")</f>
        <v>0.19968553459119498</v>
      </c>
      <c r="NI241" s="26">
        <f>IFERROR(Tableau17[[#This Row],[2014-T1-MACROAUTRE]]/Tableau17[[#This Row],[2014-T1-MACROTOTALE]],"")</f>
        <v>0</v>
      </c>
      <c r="NJ241" s="26">
        <f>IFERROR(Tableau17[[#This Row],[2014-T2-MACROEXTRDROITE]]/Tableau17[[#This Row],[2014-T2-MACROTOTALE]],"")</f>
        <v>0.28067484662576686</v>
      </c>
      <c r="NK241" s="26">
        <f>IFERROR(Tableau17[[#This Row],[2014-T2-MACRODROITE]]/Tableau17[[#This Row],[2014-T2-MACROTOTALE]],"")</f>
        <v>0.51993865030674846</v>
      </c>
      <c r="NL241" s="26">
        <f>IFERROR(Tableau17[[#This Row],[2014-T2-MACROCENTRE]]/Tableau17[[#This Row],[2014-T2-MACROTOTALE]],"")</f>
        <v>0</v>
      </c>
      <c r="NM241" s="26">
        <f>IFERROR(Tableau17[[#This Row],[2014-T2-MACROGAUCHE]]/Tableau17[[#This Row],[2014-T2-MACROTOTALE]],"")</f>
        <v>0.19938650306748465</v>
      </c>
      <c r="NN241" s="26">
        <f>IFERROR(Tableau17[[#This Row],[2014-T2-MACROAUTRE]]/Tableau17[[#This Row],[2014-T2-MACROTOTALE]],"")</f>
        <v>0</v>
      </c>
      <c r="NO241" s="26">
        <f>IFERROR( Tableau17[[#This Row],[2015-T1-MACROEXTRDROITE]]/Tableau17[[#This Row],[2015-T1-MACROTOTALE]],"")</f>
        <v>0.39955357142857145</v>
      </c>
      <c r="NP241" s="26">
        <f>IFERROR(Tableau17[[#This Row],[2015-T1-MACRODROITE]]/Tableau17[[#This Row],[2015-T1-MACROTOTALE]],"")</f>
        <v>0.3392857142857143</v>
      </c>
      <c r="NQ241" s="26">
        <f>IFERROR(Tableau17[[#This Row],[2015-T1-MACROCENTRE]]/Tableau17[[#This Row],[2015-T1-MACROTOTALE]],"")</f>
        <v>0</v>
      </c>
      <c r="NR241" s="26">
        <f>IFERROR(Tableau17[[#This Row],[2015-T1-MACROGAUCHE]]/Tableau17[[#This Row],[2015-T1-MACROTOTALE]],"")</f>
        <v>0.21428571428571427</v>
      </c>
      <c r="NS241" s="26">
        <f>IFERROR(Tableau17[[#This Row],[2015-T1-MACROAUTRE]]/Tableau17[[#This Row],[2015-T1-MACROTOTALE]],"")</f>
        <v>4.6875E-2</v>
      </c>
      <c r="NT241" s="26">
        <f>IFERROR(Tableau17[[#This Row],[2015-T2-MACROEXTRDROITE]]/Tableau17[[#This Row],[2015-T2-MACROTOTALE]],"")</f>
        <v>0.39601769911504425</v>
      </c>
      <c r="NU241" s="26">
        <f>IFERROR(Tableau17[[#This Row],[2015-T2-MACRODROITE]]/Tableau17[[#This Row],[2015-T2-MACROTOTALE]],"")</f>
        <v>0.60398230088495575</v>
      </c>
      <c r="NV241" s="26">
        <f>IFERROR(Tableau17[[#This Row],[2015-T2-MACROCENTRE]]/Tableau17[[#This Row],[2015-T2-MACROTOTALE]],"")</f>
        <v>0</v>
      </c>
      <c r="NW241" s="26">
        <f>IFERROR(Tableau17[[#This Row],[2015-T2-MACROGAUCHE]]/Tableau17[[#This Row],[2015-T2-MACROTOTALE]],"")</f>
        <v>0</v>
      </c>
      <c r="NX241" s="26">
        <f>IFERROR(Tableau17[[#This Row],[2015-T2-MACROAUTRE]]/Tableau17[[#This Row],[2015-T2-MACROTOTALE]],"")</f>
        <v>0</v>
      </c>
      <c r="NY241" s="26">
        <f>IFERROR(Tableau17[[#This Row],[2017-T1-MACROEXTRDROITE]]/Tableau17[[#This Row],[2017-T1-MACROTOTALE]],"")</f>
        <v>0.28163771712158808</v>
      </c>
      <c r="NZ241" s="26">
        <f>IFERROR(Tableau17[[#This Row],[2017-T1-MACRODROITE]]/Tableau17[[#This Row],[2017-T1-MACROTOTALE]],"")</f>
        <v>0.29776674937965258</v>
      </c>
      <c r="OA241" s="26">
        <f>IFERROR(Tableau17[[#This Row],[2017-T1-MACROCENTRE]]/Tableau17[[#This Row],[2017-T1-MACROTOTALE]],"")</f>
        <v>0.22580645161290322</v>
      </c>
      <c r="OB241" s="26">
        <f>IFERROR(Tableau17[[#This Row],[2017-T1-MACROGAUCHE]]/Tableau17[[#This Row],[2017-T1-MACROTOTALE]],"")</f>
        <v>0.18610421836228289</v>
      </c>
      <c r="OC241" s="26">
        <f>IFERROR(Tableau17[[#This Row],[2017-T1-MACROAUTRE]]/Tableau17[[#This Row],[2017-T1-MACROTOTALE]],"")</f>
        <v>8.6848635235732014E-3</v>
      </c>
      <c r="OD241" s="26">
        <f>IFERROR(Tableau17[[#This Row],[2017-T2-MACROEXTRDROITE]]/Tableau17[[#This Row],[2017-T2-MACROTOTALE]],"")</f>
        <v>0.40836940836940838</v>
      </c>
      <c r="OE241" s="26">
        <f>IFERROR(Tableau17[[#This Row],[2017-T2-MACRODROITE]]/Tableau17[[#This Row],[2017-T2-MACROTOTALE]],"")</f>
        <v>0</v>
      </c>
      <c r="OF241" s="26">
        <f>IFERROR(Tableau17[[#This Row],[2017-T2-MACROCENTRE]]/Tableau17[[#This Row],[2017-T2-MACROTOTALE]],"")</f>
        <v>0.59163059163059162</v>
      </c>
      <c r="OG241" s="26">
        <f>IFERROR(Tableau17[[#This Row],[2017-T2-MACROGAUCHE]]/Tableau17[[#This Row],[2017-T2-MACROTOTALE]],"")</f>
        <v>0</v>
      </c>
      <c r="OH241" s="26">
        <f>IFERROR(Tableau17[[#This Row],[2017-T2-MACROAUTRE]]/Tableau17[[#This Row],[2017-T2-MACROTOTALE]],"")</f>
        <v>0</v>
      </c>
      <c r="OI241" s="26">
        <f>IFERROR(Tableau17[[#This Row],[2019-T1-MACROEXTRDROITE]]/Tableau17[[#This Row],[2019-T1-MACROTOTALE]],"")</f>
        <v>0.3143418467583497</v>
      </c>
      <c r="OJ241" s="26">
        <f>IFERROR(Tableau17[[#This Row],[2019-T1-MACRODROITE]]/Tableau17[[#This Row],[2019-T1-MACROTOTALE]],"")</f>
        <v>0.14145383104125736</v>
      </c>
      <c r="OK241" s="26">
        <f>IFERROR(Tableau17[[#This Row],[2019-T1-MACROCENTRE]]/Tableau17[[#This Row],[2019-T1-MACROTOTALE]],"")</f>
        <v>0.2730844793713163</v>
      </c>
      <c r="OL241" s="26">
        <f>IFERROR(Tableau17[[#This Row],[2019-T1-MACROGAUCHE]]/Tableau17[[#This Row],[2019-T1-MACROTOTALE]],"")</f>
        <v>0.23182711198428291</v>
      </c>
      <c r="OM241" s="26">
        <f>IFERROR(Tableau17[[#This Row],[2019-T1-MACROAUTRE]]/Tableau17[[#This Row],[2019-T1-MACROTOTALE]],"")</f>
        <v>3.9292730844793712E-2</v>
      </c>
      <c r="ON241" s="26">
        <f>IFERROR(Tableau17[[#This Row],[2020-T1-MACROEXTRDROITE]]/Tableau17[[#This Row],[2020-T1-MACROTOTALE]],"")</f>
        <v>0.25132275132275134</v>
      </c>
      <c r="OO241" s="26">
        <f>IFERROR(Tableau17[[#This Row],[2020-T1-MACRODROITE]]/Tableau17[[#This Row],[2020-T1-MACROTOTALE]],"")</f>
        <v>0.44708994708994709</v>
      </c>
      <c r="OP241" s="26">
        <f>IFERROR(Tableau17[[#This Row],[2020-T1-MACROCENTRE]]/Tableau17[[#This Row],[2020-T1-MACROTOTALE]],"")</f>
        <v>0.10317460317460317</v>
      </c>
      <c r="OQ241" s="26">
        <f>IFERROR(Tableau17[[#This Row],[2020-T1-MACROGAUCHE]]/Tableau17[[#This Row],[2020-T1-MACROTOTALE]],"")</f>
        <v>0.1984126984126984</v>
      </c>
      <c r="OR241" s="26">
        <f>IFERROR(Tableau17[[#This Row],[2020-T1-MACROAUTRE]]/Tableau17[[#This Row],[2020-T1-MACROTOTALE]],"")</f>
        <v>0</v>
      </c>
      <c r="OS241" s="26">
        <f>IFERROR(Tableau17[[#This Row],[2017 (L)-T1-MACROEXTRDROITE]]/Tableau17[[#This Row],[2017 (L)-T1-MACROTOTALE]],"")</f>
        <v>0.19274809160305342</v>
      </c>
      <c r="OT241" s="26">
        <f>IFERROR(Tableau17[[#This Row],[2017 (L)-T1-MACRODROITE]]/Tableau17[[#This Row],[2017 (L)-T1-MACROTOTALE]],"")</f>
        <v>0.27099236641221375</v>
      </c>
      <c r="OU241" s="26">
        <f>IFERROR(Tableau17[[#This Row],[2017 (L)-T1-MACROCENTRE]]/Tableau17[[#This Row],[2017 (L)-T1-MACROTOTALE]],"")</f>
        <v>0.36259541984732824</v>
      </c>
      <c r="OV241" s="26">
        <f>IFERROR(Tableau17[[#This Row],[2017 (L)-T1-MACROGAUCHE]]/Tableau17[[#This Row],[2017 (L)-T1-MACROTOTALE]],"")</f>
        <v>0.15648854961832062</v>
      </c>
      <c r="OW241" s="26">
        <f>IFERROR(Tableau17[[#This Row],[2017 (L)-T1-MACROAUTRE]]/Tableau17[[#This Row],[2017 (L)-T1-MACROTOTALE]],"")</f>
        <v>1.717557251908397E-2</v>
      </c>
      <c r="OX241" s="26">
        <f>IFERROR(Tableau17[[#This Row],[2017 (L)-T2-MACROEXTRDROITE]]/Tableau17[[#This Row],[2017 (L)-T2-MACROTOTALE]],"")</f>
        <v>0</v>
      </c>
      <c r="OY241" s="26">
        <f>IFERROR(Tableau17[[#This Row],[2017 (L)-T2-MACRODROITE]]/Tableau17[[#This Row],[2017 (L)-T2-MACROTOTALE]],"")</f>
        <v>0.65903890160183065</v>
      </c>
      <c r="OZ241" s="26">
        <f>IFERROR(Tableau17[[#This Row],[2017 (L)-T2-MACROCENTRE]]/Tableau17[[#This Row],[2017 (L)-T2-MACROTOTALE]],"")</f>
        <v>0.34096109839816935</v>
      </c>
      <c r="PA241" s="26">
        <f>IFERROR(Tableau17[[#This Row],[2017 (L)-T2-MACROGAUCHE]]/Tableau17[[#This Row],[2017 (L)-T2-MACROTOTALE]],"")</f>
        <v>0</v>
      </c>
      <c r="PB241" s="26">
        <f>IFERROR(Tableau17[[#This Row],[2017 (L)-T2-MACROAUTRE]]/Tableau17[[#This Row],[2017 (L)-T2-MACROTOTALE]],"")</f>
        <v>0</v>
      </c>
      <c r="PC241" s="26">
        <f>IFERROR(Tableau17[[#This Row],[2008_T1_PROCUS]]/Tableau17[[#This Row],[2008_T1_INSCRITS]],0)</f>
        <v>1.5740740740740739E-2</v>
      </c>
      <c r="PD241" s="26">
        <f>IFERROR(Tableau17[[#This Row],[2008_T2_PROCUS]]/Tableau17[[#This Row],[2008_T2_INSCRITS]],0)</f>
        <v>1.2048192771084338E-2</v>
      </c>
      <c r="PE241" s="26">
        <f>Tableau17[[#This Row],[2014_T1_PROCUS]]/Tableau17[[#This Row],[2014_T1_INSCRITS]]</f>
        <v>9.6406660823838732E-3</v>
      </c>
      <c r="PF241" s="26">
        <f>IFERROR(Tableau17[[#This Row],[2014_T2_PROCUS]]/Tableau17[[#This Row],[2014_T2_INSCRITS]],0)</f>
        <v>1.1393514460999123E-2</v>
      </c>
    </row>
    <row r="242" spans="1:422" hidden="1" x14ac:dyDescent="0.2">
      <c r="A242" s="1">
        <v>7</v>
      </c>
      <c r="B242" s="1" t="s">
        <v>487</v>
      </c>
      <c r="C242" s="1" t="s">
        <v>498</v>
      </c>
      <c r="D242" s="1" t="s">
        <v>498</v>
      </c>
      <c r="E242" s="1">
        <v>1378</v>
      </c>
      <c r="F242" s="1">
        <v>5.4397419999999999</v>
      </c>
      <c r="G242" s="1">
        <v>43.356248999999998</v>
      </c>
      <c r="H242" s="3">
        <v>830</v>
      </c>
      <c r="I242" s="3">
        <v>219</v>
      </c>
      <c r="J242" s="1">
        <v>4</v>
      </c>
      <c r="L242" s="1">
        <v>19</v>
      </c>
      <c r="M242" s="1">
        <v>4</v>
      </c>
      <c r="O242" s="1">
        <v>3</v>
      </c>
      <c r="P242" s="1">
        <v>46</v>
      </c>
      <c r="Q242" s="1">
        <v>19</v>
      </c>
      <c r="R242" s="1">
        <v>153</v>
      </c>
      <c r="S242" s="1">
        <v>54</v>
      </c>
      <c r="T242" s="1">
        <v>18</v>
      </c>
      <c r="U242" s="1">
        <v>320</v>
      </c>
      <c r="V242" s="1">
        <v>727</v>
      </c>
      <c r="W242" s="1">
        <v>484</v>
      </c>
      <c r="X242" s="1">
        <v>7</v>
      </c>
      <c r="Y242" s="2">
        <v>0.66574966000000002</v>
      </c>
      <c r="Z242" s="1">
        <v>727</v>
      </c>
      <c r="AA242" s="1">
        <v>516</v>
      </c>
      <c r="AB242" s="1">
        <v>13</v>
      </c>
      <c r="AC242" s="2">
        <v>0.70976616000000003</v>
      </c>
      <c r="AD242" s="1">
        <v>830</v>
      </c>
      <c r="AE242" s="1">
        <v>333</v>
      </c>
      <c r="AF242" s="2">
        <v>0.40120482000000002</v>
      </c>
      <c r="AG242" s="1">
        <f t="shared" si="3"/>
        <v>219</v>
      </c>
      <c r="AJ242" s="1">
        <v>0</v>
      </c>
      <c r="AN242" s="1">
        <v>0</v>
      </c>
      <c r="AP242" s="1">
        <v>740</v>
      </c>
      <c r="AQ242" s="1">
        <v>426</v>
      </c>
      <c r="AR242" s="2">
        <v>0.57567568000000002</v>
      </c>
      <c r="AS242" s="1">
        <v>740</v>
      </c>
      <c r="AT242" s="1">
        <v>441</v>
      </c>
      <c r="AU242" s="2">
        <v>0.59594594999999995</v>
      </c>
      <c r="AV242" s="1">
        <v>794</v>
      </c>
      <c r="AW242" s="1">
        <v>456</v>
      </c>
      <c r="AX242" s="2">
        <v>0.57430729999999997</v>
      </c>
      <c r="AY242" s="1">
        <v>794</v>
      </c>
      <c r="AZ242" s="1">
        <v>396</v>
      </c>
      <c r="BA242" s="2">
        <v>0.49874055</v>
      </c>
      <c r="BB242" s="1">
        <v>794</v>
      </c>
      <c r="BC242" s="1">
        <v>694</v>
      </c>
      <c r="BD242" s="2">
        <v>0.87405542000000003</v>
      </c>
      <c r="BE242" s="1">
        <v>794</v>
      </c>
      <c r="BF242" s="1">
        <v>649</v>
      </c>
      <c r="BG242" s="2">
        <v>0.81738034999999998</v>
      </c>
      <c r="BH242" s="1">
        <v>798</v>
      </c>
      <c r="BI242" s="1">
        <v>466</v>
      </c>
      <c r="BJ242" s="2">
        <v>0.58395989999999998</v>
      </c>
      <c r="BZ242" s="1">
        <v>16</v>
      </c>
      <c r="CA242" s="1">
        <v>1</v>
      </c>
      <c r="CB242" s="1">
        <v>13</v>
      </c>
      <c r="CC242" s="1">
        <v>190</v>
      </c>
      <c r="CD242" s="1">
        <v>170</v>
      </c>
      <c r="CE242" s="1">
        <v>79</v>
      </c>
      <c r="CF242" s="1">
        <v>469</v>
      </c>
      <c r="CG242" s="1">
        <v>215</v>
      </c>
      <c r="CH242" s="1">
        <v>186</v>
      </c>
      <c r="CI242" s="1">
        <v>100</v>
      </c>
      <c r="CJ242" s="1">
        <v>501</v>
      </c>
      <c r="CL242" s="1">
        <v>7</v>
      </c>
      <c r="CN242" s="1">
        <v>1</v>
      </c>
      <c r="CO242" s="1">
        <v>13</v>
      </c>
      <c r="CP242" s="1">
        <v>184</v>
      </c>
      <c r="CS242" s="1">
        <v>92</v>
      </c>
      <c r="CT242" s="1">
        <v>107</v>
      </c>
      <c r="CV242" s="1">
        <v>13</v>
      </c>
      <c r="CW242" s="1">
        <v>417</v>
      </c>
      <c r="CY242" s="1">
        <v>246</v>
      </c>
      <c r="CZ242" s="1">
        <v>158</v>
      </c>
      <c r="DC242" s="1">
        <v>404</v>
      </c>
      <c r="DE242" s="1">
        <v>0</v>
      </c>
      <c r="DF242" s="1">
        <v>11</v>
      </c>
      <c r="DH242" s="1">
        <v>2</v>
      </c>
      <c r="DI242" s="1">
        <v>22</v>
      </c>
      <c r="DJ242" s="1">
        <v>7</v>
      </c>
      <c r="DK242" s="1">
        <v>3</v>
      </c>
      <c r="DL242" s="1">
        <v>40</v>
      </c>
      <c r="DM242" s="1">
        <v>161</v>
      </c>
      <c r="DN242" s="1">
        <v>61</v>
      </c>
      <c r="DQ242" s="1">
        <v>0</v>
      </c>
      <c r="DR242" s="1">
        <v>131</v>
      </c>
      <c r="DS242" s="1">
        <v>10</v>
      </c>
      <c r="DU242" s="1">
        <v>448</v>
      </c>
      <c r="DW242" s="1">
        <v>204</v>
      </c>
      <c r="DZ242" s="1">
        <v>169</v>
      </c>
      <c r="EA242" s="1">
        <v>373</v>
      </c>
      <c r="EB242" s="1">
        <v>2</v>
      </c>
      <c r="EC242" s="1">
        <v>3</v>
      </c>
      <c r="ED242" s="1">
        <v>0</v>
      </c>
      <c r="EE242" s="1">
        <v>41</v>
      </c>
      <c r="EF242" s="1">
        <v>188</v>
      </c>
      <c r="EG242" s="1">
        <v>19</v>
      </c>
      <c r="EH242" s="1">
        <v>7</v>
      </c>
      <c r="EI242" s="1">
        <v>208</v>
      </c>
      <c r="EJ242" s="1">
        <v>84</v>
      </c>
      <c r="EK242" s="1">
        <v>126</v>
      </c>
      <c r="EL242" s="1">
        <v>6</v>
      </c>
      <c r="EM242" s="1">
        <v>684</v>
      </c>
      <c r="EN242" s="1">
        <v>273</v>
      </c>
      <c r="EO242" s="1">
        <v>312</v>
      </c>
      <c r="EP242" s="1">
        <v>585</v>
      </c>
      <c r="EQ242" s="1">
        <v>0</v>
      </c>
      <c r="ER242" s="1">
        <v>0</v>
      </c>
      <c r="ES242" s="1">
        <v>8</v>
      </c>
      <c r="ET242" s="1">
        <v>15</v>
      </c>
      <c r="EU242" s="1">
        <v>0</v>
      </c>
      <c r="EV242" s="1">
        <v>172</v>
      </c>
      <c r="EW242" s="1">
        <v>30</v>
      </c>
      <c r="EX242" s="1">
        <v>3</v>
      </c>
      <c r="EY242" s="1">
        <v>5</v>
      </c>
      <c r="EZ242" s="1">
        <v>4</v>
      </c>
      <c r="FA242" s="1">
        <v>0</v>
      </c>
      <c r="FB242" s="1">
        <v>0</v>
      </c>
      <c r="FC242" s="1">
        <v>0</v>
      </c>
      <c r="FD242" s="1">
        <v>0</v>
      </c>
      <c r="FE242" s="1">
        <v>0</v>
      </c>
      <c r="FF242" s="1">
        <v>0</v>
      </c>
      <c r="FG242" s="1">
        <v>0</v>
      </c>
      <c r="FH242" s="1">
        <v>15</v>
      </c>
      <c r="FI242" s="1">
        <v>0</v>
      </c>
      <c r="FJ242" s="1">
        <v>12</v>
      </c>
      <c r="FK242" s="1">
        <v>9</v>
      </c>
      <c r="FL242" s="1">
        <v>0</v>
      </c>
      <c r="FM242" s="1">
        <v>62</v>
      </c>
      <c r="FN242" s="1">
        <v>8</v>
      </c>
      <c r="FO242" s="1">
        <v>3</v>
      </c>
      <c r="FP242" s="1">
        <v>98</v>
      </c>
      <c r="FQ242" s="1">
        <v>2</v>
      </c>
      <c r="FR242" s="1">
        <f>SUM(Tableau17[[#This Row],[2019-T1-ALEXANDRE Audric]:[2019-T1-MARIE Florie]])</f>
        <v>446</v>
      </c>
      <c r="FX242" s="1">
        <v>0</v>
      </c>
      <c r="GD242" s="1">
        <v>0</v>
      </c>
      <c r="GE242" s="1">
        <v>190</v>
      </c>
      <c r="GF242" s="1">
        <v>170</v>
      </c>
      <c r="GG242" s="1">
        <v>0</v>
      </c>
      <c r="GH242" s="1">
        <v>109</v>
      </c>
      <c r="GI242" s="1">
        <v>0</v>
      </c>
      <c r="GJ242" s="1">
        <v>469</v>
      </c>
      <c r="GK242" s="1">
        <v>215</v>
      </c>
      <c r="GL242" s="1">
        <v>186</v>
      </c>
      <c r="GM242" s="1">
        <v>0</v>
      </c>
      <c r="GN242" s="1">
        <v>100</v>
      </c>
      <c r="GO242" s="1">
        <v>0</v>
      </c>
      <c r="GP242" s="1">
        <v>501</v>
      </c>
      <c r="GQ242" s="1">
        <v>191</v>
      </c>
      <c r="GR242" s="1">
        <v>107</v>
      </c>
      <c r="GS242" s="1">
        <v>0</v>
      </c>
      <c r="GT242" s="1">
        <v>119</v>
      </c>
      <c r="GU242" s="1">
        <v>0</v>
      </c>
      <c r="GV242" s="1">
        <v>417</v>
      </c>
      <c r="GW242" s="1">
        <v>246</v>
      </c>
      <c r="GX242" s="1">
        <v>0</v>
      </c>
      <c r="GY242" s="1">
        <v>0</v>
      </c>
      <c r="GZ242" s="1">
        <v>158</v>
      </c>
      <c r="HA242" s="1">
        <v>0</v>
      </c>
      <c r="HB242" s="1">
        <v>404</v>
      </c>
      <c r="HC242" s="1">
        <v>252</v>
      </c>
      <c r="HD242" s="1">
        <v>188</v>
      </c>
      <c r="HE242" s="1">
        <v>126</v>
      </c>
      <c r="HF242" s="1">
        <v>111</v>
      </c>
      <c r="HG242" s="1">
        <v>7</v>
      </c>
      <c r="HH242" s="1">
        <v>684</v>
      </c>
      <c r="HI242" s="1">
        <v>273</v>
      </c>
      <c r="HJ242" s="1">
        <v>0</v>
      </c>
      <c r="HK242" s="1">
        <v>312</v>
      </c>
      <c r="HL242" s="1">
        <v>0</v>
      </c>
      <c r="HM242" s="1">
        <v>0</v>
      </c>
      <c r="HN242" s="1">
        <v>585</v>
      </c>
      <c r="HO242" s="1">
        <v>198</v>
      </c>
      <c r="HP242" s="1">
        <v>38</v>
      </c>
      <c r="HQ242" s="1">
        <v>98</v>
      </c>
      <c r="HR242" s="1">
        <v>102</v>
      </c>
      <c r="HS242" s="1">
        <v>19</v>
      </c>
      <c r="HT242" s="1">
        <v>455</v>
      </c>
      <c r="HU242" s="1">
        <v>153</v>
      </c>
      <c r="HV242" s="1">
        <v>65</v>
      </c>
      <c r="HW242" s="1">
        <v>23</v>
      </c>
      <c r="HX242" s="1">
        <v>79</v>
      </c>
      <c r="HY242" s="1">
        <v>0</v>
      </c>
      <c r="HZ242" s="1">
        <v>320</v>
      </c>
      <c r="IA242" s="1">
        <v>179</v>
      </c>
      <c r="IB242" s="1">
        <v>61</v>
      </c>
      <c r="IC242" s="1">
        <v>131</v>
      </c>
      <c r="ID242" s="1">
        <v>77</v>
      </c>
      <c r="IE242" s="1">
        <v>0</v>
      </c>
      <c r="IF242" s="1">
        <v>448</v>
      </c>
      <c r="IG242" s="1">
        <v>204</v>
      </c>
      <c r="IH242" s="1">
        <v>0</v>
      </c>
      <c r="II242" s="1">
        <v>169</v>
      </c>
      <c r="IJ242" s="1">
        <v>0</v>
      </c>
      <c r="IK242" s="1">
        <v>0</v>
      </c>
      <c r="IL242" s="1">
        <v>373</v>
      </c>
      <c r="IM242" s="26">
        <f>IFERROR(Tableau17[[#This Row],[LDIV]]/Tableau17[[#This Row],[Total général]],"")</f>
        <v>1.2500000000000001E-2</v>
      </c>
      <c r="IN242" s="26">
        <f>IFERROR(Tableau17[[#This Row],[LDVC]]/Tableau17[[#This Row],[Total général]],"")</f>
        <v>0</v>
      </c>
      <c r="IO242" s="26">
        <f>IFERROR(Tableau17[[#This Row],[LDVD]]/Tableau17[[#This Row],[Total général]],"")</f>
        <v>5.9374999999999997E-2</v>
      </c>
      <c r="IP242" s="26">
        <f>IFERROR(Tableau17[[#This Row],[LDVG]]/Tableau17[[#This Row],[Total général]],"")</f>
        <v>1.2500000000000001E-2</v>
      </c>
      <c r="IQ242" s="26">
        <f>IFERROR(Tableau17[[#This Row],[LEXD]]/Tableau17[[#This Row],[Total général]],"")</f>
        <v>0</v>
      </c>
      <c r="IR242" s="26">
        <f>IFERROR(Tableau17[[#This Row],[LEXG]]/Tableau17[[#This Row],[Total général]],"")</f>
        <v>9.3749999999999997E-3</v>
      </c>
      <c r="IS242" s="26">
        <f>IFERROR(Tableau17[[#This Row],[LLR]]/Tableau17[[#This Row],[Total général]],"")</f>
        <v>0.14374999999999999</v>
      </c>
      <c r="IT242" s="26">
        <f>IFERROR(Tableau17[[#This Row],[LREM]]/Tableau17[[#This Row],[Total général]],"")</f>
        <v>5.9374999999999997E-2</v>
      </c>
      <c r="IU242" s="26">
        <f>IFERROR(Tableau17[[#This Row],[LRN]]/Tableau17[[#This Row],[Total général]],"")</f>
        <v>0.47812500000000002</v>
      </c>
      <c r="IV242" s="26">
        <f>IFERROR(Tableau17[[#This Row],[LUG]]/Tableau17[[#This Row],[Total général]],"")</f>
        <v>0.16875000000000001</v>
      </c>
      <c r="IW242" s="26">
        <f>IFERROR(Tableau17[[#This Row],[LVEC]]/Tableau17[[#This Row],[Total général]],"")</f>
        <v>5.6250000000000001E-2</v>
      </c>
      <c r="IX242" s="26" t="str">
        <f>IFERROR(Tableau17[[#This Row],[2008-T1-LCMD]]/Tableau17[[#This Row],[2008-T1-TOTAL]],"")</f>
        <v/>
      </c>
      <c r="IY242" s="26" t="str">
        <f>IFERROR(Tableau17[[#This Row],[2008-T1-LDVD]]/Tableau17[[#This Row],[2008-T1-TOTAL]],"")</f>
        <v/>
      </c>
      <c r="IZ242" s="26" t="str">
        <f>IFERROR(Tableau17[[#This Row],[2008-T1-LEXD]]/Tableau17[[#This Row],[2008-T1-TOTAL]],"")</f>
        <v/>
      </c>
      <c r="JA242" s="26" t="str">
        <f>IFERROR(Tableau17[[#This Row],[2008-T1-LEXG]]/Tableau17[[#This Row],[2008-T1-TOTAL]],"")</f>
        <v/>
      </c>
      <c r="JB242" s="26" t="str">
        <f>IFERROR(Tableau17[[#This Row],[2008-T1-LFN]]/Tableau17[[#This Row],[2008-T1-TOTAL]],"")</f>
        <v/>
      </c>
      <c r="JC242" s="26" t="str">
        <f>IFERROR(Tableau17[[#This Row],[2008-T1-LMAJ]]/Tableau17[[#This Row],[2008-T1-TOTAL]],"")</f>
        <v/>
      </c>
      <c r="JD242" s="26" t="str">
        <f>IFERROR(Tableau17[[#This Row],[2008-T1-LUG]]/Tableau17[[#This Row],[2008-T1-TOTAL]],"")</f>
        <v/>
      </c>
      <c r="JE242" s="26" t="str">
        <f>IFERROR(Tableau17[[#This Row],[2008-T2-LFN]]/Tableau17[[#This Row],[2008-T2-TOTAL]],"")</f>
        <v/>
      </c>
      <c r="JF242" s="26" t="str">
        <f>IFERROR(Tableau17[[#This Row],[2008-T2-LGC]]/Tableau17[[#This Row],[2008-T2-TOTAL]],"")</f>
        <v/>
      </c>
      <c r="JG242" s="26" t="str">
        <f>IFERROR(Tableau17[[#This Row],[2008-T2-LMAJ]]/Tableau17[[#This Row],[2008-T2-TOTAL]],"")</f>
        <v/>
      </c>
      <c r="JH242" s="26" t="str">
        <f>IFERROR(Tableau17[[#This Row],[2008-T2-LUG]]/Tableau17[[#This Row],[2008-T2-TOTAL]],"")</f>
        <v/>
      </c>
      <c r="JI242" s="26">
        <f>IFERROR(Tableau17[[#This Row],[2014-T1-LDIV]]/Tableau17[[#This Row],[2014-T1-TOTAL]],"")</f>
        <v>0</v>
      </c>
      <c r="JJ242" s="26">
        <f>IFERROR(Tableau17[[#This Row],[2014-T1-LDVD]]/Tableau17[[#This Row],[2014-T1-TOTAL]],"")</f>
        <v>0</v>
      </c>
      <c r="JK242" s="26">
        <f>IFERROR(Tableau17[[#This Row],[2014-T1-LDVG]]/Tableau17[[#This Row],[2014-T1-TOTAL]],"")</f>
        <v>3.4115138592750532E-2</v>
      </c>
      <c r="JL242" s="26">
        <f>IFERROR(Tableau17[[#This Row],[2014-T1-LEXG]]/Tableau17[[#This Row],[2014-T1-TOTAL]],"")</f>
        <v>2.1321961620469083E-3</v>
      </c>
      <c r="JM242" s="26">
        <f>IFERROR(Tableau17[[#This Row],[2014-T1-LFG]]/Tableau17[[#This Row],[2014-T1-TOTAL]],"")</f>
        <v>2.7718550106609809E-2</v>
      </c>
      <c r="JN242" s="26">
        <f>IFERROR(Tableau17[[#This Row],[2014-T1-LFN]]/Tableau17[[#This Row],[2014-T1-TOTAL]],"")</f>
        <v>0.40511727078891258</v>
      </c>
      <c r="JO242" s="26">
        <f>IFERROR(Tableau17[[#This Row],[2014-T1-LUD]]/Tableau17[[#This Row],[2014-T1-TOTAL]],"")</f>
        <v>0.36247334754797439</v>
      </c>
      <c r="JP242" s="26">
        <f>IFERROR(Tableau17[[#This Row],[2014-T1-LUG]]/Tableau17[[#This Row],[2014-T1-TOTAL]],"")</f>
        <v>0.16844349680170576</v>
      </c>
      <c r="JQ242" s="26">
        <f>IFERROR(Tableau17[[#This Row],[2014-T2-LFN]]/Tableau17[[#This Row],[2014-T2-TOTAL]],"")</f>
        <v>0.42914171656686628</v>
      </c>
      <c r="JR242" s="26">
        <f>IFERROR(Tableau17[[#This Row],[2014-T2-LUD]]/Tableau17[[#This Row],[2014-T2-TOTAL]],"")</f>
        <v>0.3712574850299401</v>
      </c>
      <c r="JS242" s="26">
        <f>IFERROR(Tableau17[[#This Row],[2014-T2-LUG]]/Tableau17[[#This Row],[2014-T2-TOTAL]],"")</f>
        <v>0.19960079840319361</v>
      </c>
      <c r="JT242" s="26">
        <f>IFERROR(Tableau17[[#This Row],[2015-T1-BC-DIV]]/Tableau17[[#This Row],[2015-T1-TOTAL]],"")</f>
        <v>0</v>
      </c>
      <c r="JU242" s="26">
        <f>IFERROR(Tableau17[[#This Row],[2015-T1-BC-DLF]]/Tableau17[[#This Row],[2015-T1-TOTAL]],"")</f>
        <v>1.6786570743405275E-2</v>
      </c>
      <c r="JV242" s="26">
        <f>IFERROR(Tableau17[[#This Row],[2015-T1-BC-DVD]]/Tableau17[[#This Row],[2015-T1-TOTAL]],"")</f>
        <v>0</v>
      </c>
      <c r="JW242" s="26">
        <f>IFERROR(Tableau17[[#This Row],[2015-T1-BC-DVG]]/Tableau17[[#This Row],[2015-T1-TOTAL]],"")</f>
        <v>2.3980815347721821E-3</v>
      </c>
      <c r="JX242" s="26">
        <f>IFERROR(Tableau17[[#This Row],[2015-T1-BC-FG]]/Tableau17[[#This Row],[2015-T1-TOTAL]],"")</f>
        <v>3.117505995203837E-2</v>
      </c>
      <c r="JY242" s="26">
        <f>IFERROR(Tableau17[[#This Row],[2015-T1-BC-FN]]/Tableau17[[#This Row],[2015-T1-TOTAL]],"")</f>
        <v>0.44124700239808151</v>
      </c>
      <c r="JZ242" s="26">
        <f>IFERROR(Tableau17[[#This Row],[2015-T1-BC-MDM]]/Tableau17[[#This Row],[2015-T1-TOTAL]],"")</f>
        <v>0</v>
      </c>
      <c r="KA242" s="26">
        <f>IFERROR(Tableau17[[#This Row],[2015-T1-BC-RDG]]/Tableau17[[#This Row],[2015-T1-TOTAL]],"")</f>
        <v>0</v>
      </c>
      <c r="KB242" s="26">
        <f>IFERROR(Tableau17[[#This Row],[2015-T1-BC-SOC]]/Tableau17[[#This Row],[2015-T1-TOTAL]],"")</f>
        <v>0.22062350119904076</v>
      </c>
      <c r="KC242" s="26">
        <f>IFERROR(Tableau17[[#This Row],[2015-T1-BC-UD]]/Tableau17[[#This Row],[2015-T1-TOTAL]],"")</f>
        <v>0.25659472422062352</v>
      </c>
      <c r="KD242" s="26">
        <f>IFERROR(Tableau17[[#This Row],[2015-T1-BC-UG]]/Tableau17[[#This Row],[2015-T1-TOTAL]],"")</f>
        <v>0</v>
      </c>
      <c r="KE242" s="26">
        <f>IFERROR(Tableau17[[#This Row],[2015-T1-BC-VEC]]/Tableau17[[#This Row],[2015-T1-TOTAL]],"")</f>
        <v>3.117505995203837E-2</v>
      </c>
      <c r="KF242" s="26">
        <f>IFERROR(Tableau17[[#This Row],[2015-T2-BC-DVG]]/Tableau17[[#This Row],[2015-T2-TOTAL]],"")</f>
        <v>0</v>
      </c>
      <c r="KG242" s="26">
        <f>IFERROR(Tableau17[[#This Row],[2015-T2-BC-FN]]/Tableau17[[#This Row],[2015-T2-TOTAL]],"")</f>
        <v>0.6089108910891089</v>
      </c>
      <c r="KH242" s="26">
        <f>IFERROR(Tableau17[[#This Row],[2015-T2-BC-SOC]]/Tableau17[[#This Row],[2015-T2-TOTAL]],"")</f>
        <v>0.3910891089108911</v>
      </c>
      <c r="KI242" s="26">
        <f>IFERROR(Tableau17[[#This Row],[2015-T2-BC-UD]]/Tableau17[[#This Row],[2015-T2-TOTAL]],"")</f>
        <v>0</v>
      </c>
      <c r="KJ242" s="26">
        <f>IFERROR(Tableau17[[#This Row],[2015-T2-BC-UG]]/Tableau17[[#This Row],[2015-T2-TOTAL]],"")</f>
        <v>0</v>
      </c>
      <c r="KK242" s="26">
        <f>IFERROR(Tableau17[[#This Row],[2017 (L)-T1-COM]]/Tableau17[[#This Row],[2017 (L)-T1-TOTAL]],"")</f>
        <v>0</v>
      </c>
      <c r="KL242" s="26">
        <f>IFERROR(Tableau17[[#This Row],[2017 (L)-T1-DIV]]/Tableau17[[#This Row],[2017 (L)-T1-TOTAL]],"")</f>
        <v>0</v>
      </c>
      <c r="KM242" s="26">
        <f>IFERROR(Tableau17[[#This Row],[2017 (L)-T1-DLF]]/Tableau17[[#This Row],[2017 (L)-T1-TOTAL]],"")</f>
        <v>2.4553571428571428E-2</v>
      </c>
      <c r="KN242" s="26">
        <f>IFERROR(Tableau17[[#This Row],[2017 (L)-T1-DVD]]/Tableau17[[#This Row],[2017 (L)-T1-TOTAL]],"")</f>
        <v>0</v>
      </c>
      <c r="KO242" s="26">
        <f>IFERROR(Tableau17[[#This Row],[2017 (L)-T1-DVG]]/Tableau17[[#This Row],[2017 (L)-T1-TOTAL]],"")</f>
        <v>4.464285714285714E-3</v>
      </c>
      <c r="KP242" s="26">
        <f>IFERROR(Tableau17[[#This Row],[2017 (L)-T1-ECO]]/Tableau17[[#This Row],[2017 (L)-T1-TOTAL]],"")</f>
        <v>4.9107142857142856E-2</v>
      </c>
      <c r="KQ242" s="26">
        <f>IFERROR(Tableau17[[#This Row],[2017 (L)-T1-EXD]]/Tableau17[[#This Row],[2017 (L)-T1-TOTAL]],"")</f>
        <v>1.5625E-2</v>
      </c>
      <c r="KR242" s="26">
        <f>IFERROR(Tableau17[[#This Row],[2017 (L)-T1-EXG]]/Tableau17[[#This Row],[2017 (L)-T1-TOTAL]],"")</f>
        <v>6.6964285714285711E-3</v>
      </c>
      <c r="KS242" s="26">
        <f>IFERROR(Tableau17[[#This Row],[2017 (L)-T1-FI]]/Tableau17[[#This Row],[2017 (L)-T1-TOTAL]],"")</f>
        <v>8.9285714285714288E-2</v>
      </c>
      <c r="KT242" s="26">
        <f>IFERROR(Tableau17[[#This Row],[2017 (L)-T1-FN]]/Tableau17[[#This Row],[2017 (L)-T1-TOTAL]],"")</f>
        <v>0.359375</v>
      </c>
      <c r="KU242" s="26">
        <f>IFERROR(Tableau17[[#This Row],[2017 (L)-T1-LR]]/Tableau17[[#This Row],[2017 (L)-T1-TOTAL]],"")</f>
        <v>0.13616071428571427</v>
      </c>
      <c r="KV242" s="26">
        <f>IFERROR(Tableau17[[#This Row],[2017 (L)-T1-MDM]]/Tableau17[[#This Row],[2017 (L)-T1-TOTAL]],"")</f>
        <v>0</v>
      </c>
      <c r="KW242" s="26">
        <f>IFERROR(Tableau17[[#This Row],[2017 (L)-T1-RDG]]/Tableau17[[#This Row],[2017 (L)-T1-TOTAL]],"")</f>
        <v>0</v>
      </c>
      <c r="KX242" s="26">
        <f>IFERROR(Tableau17[[#This Row],[2017 (L)-T1-REG]]/Tableau17[[#This Row],[2017 (L)-T1-TOTAL]],"")</f>
        <v>0</v>
      </c>
      <c r="KY242" s="26">
        <f>IFERROR(Tableau17[[#This Row],[2017 (L)-T1-REM]]/Tableau17[[#This Row],[2017 (L)-T1-TOTAL]],"")</f>
        <v>0.2924107142857143</v>
      </c>
      <c r="KZ242" s="26">
        <f>IFERROR(Tableau17[[#This Row],[2017 (L)-T1-SOC]]/Tableau17[[#This Row],[2017 (L)-T1-TOTAL]],"")</f>
        <v>2.2321428571428572E-2</v>
      </c>
      <c r="LA242" s="26">
        <f>IFERROR(Tableau17[[#This Row],[2017 (L)-T1-UDI]]/Tableau17[[#This Row],[2017 (L)-T1-TOTAL]],"")</f>
        <v>0</v>
      </c>
      <c r="LB242" s="26">
        <f>IFERROR(Tableau17[[#This Row],[2017 (L)-T2-FI]]/Tableau17[[#This Row],[2017 (L)-T2-TOTAL]],"")</f>
        <v>0</v>
      </c>
      <c r="LC242" s="26">
        <f>IFERROR(Tableau17[[#This Row],[2017 (L)-T2-FN]]/Tableau17[[#This Row],[2017 (L)-T2-TOTAL]],"")</f>
        <v>0.54691689008042899</v>
      </c>
      <c r="LD242" s="26">
        <f>IFERROR(Tableau17[[#This Row],[2017 (L)-T2-LR]]/Tableau17[[#This Row],[2017 (L)-T2-TOTAL]],"")</f>
        <v>0</v>
      </c>
      <c r="LE242" s="26">
        <f>IFERROR(Tableau17[[#This Row],[2017 (L)-T2-MDM]]/Tableau17[[#This Row],[2017 (L)-T2-TOTAL]],"")</f>
        <v>0</v>
      </c>
      <c r="LF242" s="26">
        <f>IFERROR(Tableau17[[#This Row],[2017 (L)-T2-REM]]/Tableau17[[#This Row],[2017 (L)-T2-TOTAL]],"")</f>
        <v>0.45308310991957107</v>
      </c>
      <c r="LG242" s="26">
        <f>IFERROR(Tableau17[[#This Row],[2017-T1-ARTHAUD Nathalie]]/Tableau17[[#This Row],[2017-T1-TOTAL]],"")</f>
        <v>2.9239766081871343E-3</v>
      </c>
      <c r="LH242" s="26">
        <f>IFERROR(Tableau17[[#This Row],[2017-T1-ASSELINEAU Fran]]/Tableau17[[#This Row],[2017-T1-TOTAL]],"")</f>
        <v>4.3859649122807015E-3</v>
      </c>
      <c r="LI242" s="26">
        <f>IFERROR(Tableau17[[#This Row],[2017-T1-CHEMINADE Jacques]]/Tableau17[[#This Row],[2017-T1-TOTAL]],"")</f>
        <v>0</v>
      </c>
      <c r="LJ242" s="26">
        <f>IFERROR(Tableau17[[#This Row],[2017-T1-DUPONT-AIGNAN Nicolas]]/Tableau17[[#This Row],[2017-T1-TOTAL]],"")</f>
        <v>5.9941520467836254E-2</v>
      </c>
      <c r="LK242" s="26">
        <f>IFERROR(Tableau17[[#This Row],[2017-T1-FILLON Fran]]/Tableau17[[#This Row],[2017-T1-TOTAL]],"")</f>
        <v>0.27485380116959063</v>
      </c>
      <c r="LL242" s="26">
        <f>IFERROR(Tableau17[[#This Row],[2017-T1-HAMON Beno]]/Tableau17[[#This Row],[2017-T1-TOTAL]],"")</f>
        <v>2.7777777777777776E-2</v>
      </c>
      <c r="LM242" s="26">
        <f>IFERROR(Tableau17[[#This Row],[2017-T1-LASSALLE Jean]]/Tableau17[[#This Row],[2017-T1-TOTAL]],"")</f>
        <v>1.023391812865497E-2</v>
      </c>
      <c r="LN242" s="26">
        <f>IFERROR(Tableau17[[#This Row],[2017-T1-LE PEN Marine]]/Tableau17[[#This Row],[2017-T1-TOTAL]],"")</f>
        <v>0.30409356725146197</v>
      </c>
      <c r="LO242" s="26">
        <f>IFERROR(Tableau17[[#This Row],[2017-T1-M Jean-Luc]]/Tableau17[[#This Row],[2017-T1-TOTAL]],"")</f>
        <v>0.12280701754385964</v>
      </c>
      <c r="LP242" s="26">
        <f>IFERROR(Tableau17[[#This Row],[2017-T1-MACRON Emmanuel]]/Tableau17[[#This Row],[2017-T1-TOTAL]],"")</f>
        <v>0.18421052631578946</v>
      </c>
      <c r="LQ242" s="26">
        <f>IFERROR(Tableau17[[#This Row],[2017-T1-POUTOU Philippe]]/Tableau17[[#This Row],[2017-T1-TOTAL]],"")</f>
        <v>8.771929824561403E-3</v>
      </c>
      <c r="LR242" s="26">
        <f>IFERROR(Tableau17[[#This Row],[2017-T2-LE PEN Marine]]/Tableau17[[#This Row],[2017-T2-TOTAL]],"")</f>
        <v>0.46666666666666667</v>
      </c>
      <c r="LS242" s="26">
        <f>IFERROR(Tableau17[[#This Row],[2017-T2-MACRON Emmanuel]]/Tableau17[[#This Row],[2017-T2-TOTAL]],"")</f>
        <v>0.53333333333333333</v>
      </c>
      <c r="LT242" s="26">
        <f>IFERROR(Tableau17[[#This Row],[2019-T1-ALEXANDRE Audric]]/Tableau17[[#This Row],[2019-T1-TOTAL]],"")</f>
        <v>0</v>
      </c>
      <c r="LU242" s="26">
        <f>IFERROR(Tableau17[[#This Row],[2019-T1-ARTHAUD Nathalie]]/Tableau17[[#This Row],[2019-T1-TOTAL]],"")</f>
        <v>0</v>
      </c>
      <c r="LV242" s="26">
        <f>IFERROR(Tableau17[[#This Row],[2019-T1-ASSELINEAU François]]/Tableau17[[#This Row],[2019-T1-TOTAL]],"")</f>
        <v>1.7937219730941704E-2</v>
      </c>
      <c r="LW242" s="26">
        <f>IFERROR(Tableau17[[#This Row],[2019-T1-AUBRY Manon]]/Tableau17[[#This Row],[2019-T1-TOTAL]],"")</f>
        <v>3.3632286995515695E-2</v>
      </c>
      <c r="LX242" s="26">
        <f>IFERROR(Tableau17[[#This Row],[2019-T1-AZERGUI Nagib]]/Tableau17[[#This Row],[2019-T1-TOTAL]],"")</f>
        <v>0</v>
      </c>
      <c r="LY242" s="26">
        <f>IFERROR(Tableau17[[#This Row],[2019-T1-BARDELLA Jordan]]/Tableau17[[#This Row],[2019-T1-TOTAL]],"")</f>
        <v>0.38565022421524664</v>
      </c>
      <c r="LZ242" s="26">
        <f>IFERROR(Tableau17[[#This Row],[2019-T1-BELLAMY François-Xavier]]/Tableau17[[#This Row],[2019-T1-TOTAL]],"")</f>
        <v>6.726457399103139E-2</v>
      </c>
      <c r="MA242" s="26">
        <f>IFERROR(Tableau17[[#This Row],[2019-T1-BIDOU Olivier]]/Tableau17[[#This Row],[2019-T1-TOTAL]],"")</f>
        <v>6.7264573991031393E-3</v>
      </c>
      <c r="MB242" s="26">
        <f>IFERROR(Tableau17[[#This Row],[2019-T1-BOURG Dominique]]/Tableau17[[#This Row],[2019-T1-TOTAL]],"")</f>
        <v>1.1210762331838564E-2</v>
      </c>
      <c r="MC242" s="26">
        <f>IFERROR(Tableau17[[#This Row],[2019-T1-BROSSAT Ian]]/Tableau17[[#This Row],[2019-T1-TOTAL]],"")</f>
        <v>8.9686098654708519E-3</v>
      </c>
      <c r="MD242" s="26">
        <f>IFERROR(Tableau17[[#This Row],[2019-T1-CAILLAUD Sophie]]/Tableau17[[#This Row],[2019-T1-TOTAL]],"")</f>
        <v>0</v>
      </c>
      <c r="ME242" s="26">
        <f>IFERROR(Tableau17[[#This Row],[2019-T1-CAMUS Renaud]]/Tableau17[[#This Row],[2019-T1-TOTAL]],"")</f>
        <v>0</v>
      </c>
      <c r="MF242" s="26">
        <f>IFERROR(Tableau17[[#This Row],[2019-T1-CHALENÇON Christophe]]/Tableau17[[#This Row],[2019-T1-TOTAL]],"")</f>
        <v>0</v>
      </c>
      <c r="MG242" s="26">
        <f>IFERROR(Tableau17[[#This Row],[2019-T1-CORBET Cathy Denise Ginette]]/Tableau17[[#This Row],[2019-T1-TOTAL]],"")</f>
        <v>0</v>
      </c>
      <c r="MH242" s="26">
        <f>IFERROR(Tableau17[[#This Row],[2019-T1-DE PREVOISIN Robert]]/Tableau17[[#This Row],[2019-T1-TOTAL]],"")</f>
        <v>0</v>
      </c>
      <c r="MI242" s="26">
        <f>IFERROR(Tableau17[[#This Row],[2019-T1-DELFEL Thérèse]]/Tableau17[[#This Row],[2019-T1-TOTAL]],"")</f>
        <v>0</v>
      </c>
      <c r="MJ242" s="26">
        <f>IFERROR(Tableau17[[#This Row],[2019-T1-DIEUMEGARD Pierre]]/Tableau17[[#This Row],[2019-T1-TOTAL]],"")</f>
        <v>0</v>
      </c>
      <c r="MK242" s="26">
        <f>IFERROR(Tableau17[[#This Row],[2019-T1-DUPONT-AIGNAN Nicolas]]/Tableau17[[#This Row],[2019-T1-TOTAL]],"")</f>
        <v>3.3632286995515695E-2</v>
      </c>
      <c r="ML242" s="26">
        <f>IFERROR(Tableau17[[#This Row],[2019-T1-GERNIGON Yves]]/Tableau17[[#This Row],[2019-T1-TOTAL]],"")</f>
        <v>0</v>
      </c>
      <c r="MM242" s="26">
        <f>IFERROR(Tableau17[[#This Row],[2019-T1-GLUCKSMANN Raphaël]]/Tableau17[[#This Row],[2019-T1-TOTAL]],"")</f>
        <v>2.6905829596412557E-2</v>
      </c>
      <c r="MN242" s="26">
        <f>IFERROR(Tableau17[[#This Row],[2019-T1-HAMON Benoît]]/Tableau17[[#This Row],[2019-T1-TOTAL]],"")</f>
        <v>2.0179372197309416E-2</v>
      </c>
      <c r="MO242" s="26">
        <f>IFERROR(Tableau17[[#This Row],[2019-T1-HELGEN Gilles]]/Tableau17[[#This Row],[2019-T1-TOTAL]],"")</f>
        <v>0</v>
      </c>
      <c r="MP242" s="26">
        <f>IFERROR(Tableau17[[#This Row],[2019-T1-JADOT Yannick]]/Tableau17[[#This Row],[2019-T1-TOTAL]],"")</f>
        <v>0.13901345291479822</v>
      </c>
      <c r="MQ242" s="26">
        <f>IFERROR(Tableau17[[#This Row],[2019-T1-LAGARDE Jean-Christophe]]/Tableau17[[#This Row],[2019-T1-TOTAL]],"")</f>
        <v>1.7937219730941704E-2</v>
      </c>
      <c r="MR242" s="26">
        <f>IFERROR(Tableau17[[#This Row],[2019-T1-LALANNE Francis]]/Tableau17[[#This Row],[2019-T1-TOTAL]],"")</f>
        <v>6.7264573991031393E-3</v>
      </c>
      <c r="MS242" s="26">
        <f>IFERROR(Tableau17[[#This Row],[2019-T1-LOISEAU Nathalie]]/Tableau17[[#This Row],[2019-T1-TOTAL]],"")</f>
        <v>0.21973094170403587</v>
      </c>
      <c r="MT242" s="26">
        <f>IFERROR(Tableau17[[#This Row],[2019-T1-MARIE Florie]]/Tableau17[[#This Row],[2019-T1-TOTAL]],"")</f>
        <v>4.4843049327354259E-3</v>
      </c>
      <c r="MU242" s="26" t="str">
        <f>IFERROR(Tableau17[[#This Row],[2008-T1-MACROEXTRDROITE]]/Tableau17[[#This Row],[2008-T1-MACROTOTALE]],"")</f>
        <v/>
      </c>
      <c r="MV242" s="26" t="str">
        <f>IFERROR(Tableau17[[#This Row],[2008-T1-MACRODROITE]]/Tableau17[[#This Row],[2008-T1-MACROTOTALE]],"")</f>
        <v/>
      </c>
      <c r="MW242" s="26" t="str">
        <f>IFERROR(Tableau17[[#This Row],[2008-T1-MACROCENTRE]]/Tableau17[[#This Row],[2008-T1-MACROTOTALE]],"")</f>
        <v/>
      </c>
      <c r="MX242" s="26" t="str">
        <f>IFERROR(Tableau17[[#This Row],[2008-T1-MACROGAUCHE]]/Tableau17[[#This Row],[2008-T1-MACROTOTALE]],"")</f>
        <v/>
      </c>
      <c r="MY242" s="26" t="str">
        <f>IFERROR(Tableau17[[#This Row],[2008-T1-MACROAUTRE]]/Tableau17[[#This Row],[2008-T1-MACROTOTALE]],"")</f>
        <v/>
      </c>
      <c r="MZ242" s="26" t="str">
        <f>IFERROR(Tableau17[[#This Row],[2008-T2-MACROEXTRDROITE]]/Tableau17[[#This Row],[2008-T2-MACROTOTALE]],"")</f>
        <v/>
      </c>
      <c r="NA242" s="26" t="str">
        <f>IFERROR(Tableau17[[#This Row],[2008-T2-MACRODROITE]]/Tableau17[[#This Row],[2008-T2-MACROTOTALE]],"")</f>
        <v/>
      </c>
      <c r="NB242" s="26" t="str">
        <f>IFERROR(Tableau17[[#This Row],[2008-T2-MACROCENTRE]]/Tableau17[[#This Row],[2008-T2-MACROTOTALE]],"")</f>
        <v/>
      </c>
      <c r="NC242" s="26" t="str">
        <f>IFERROR(Tableau17[[#This Row],[2008-T2-MACROGAUCHE]]/Tableau17[[#This Row],[2008-T2-MACROTOTALE]],"")</f>
        <v/>
      </c>
      <c r="ND242" s="26" t="str">
        <f>IFERROR(Tableau17[[#This Row],[2008-T2-MACROAUTRE]]/Tableau17[[#This Row],[2008-T2-MACROTOTALE]],"")</f>
        <v/>
      </c>
      <c r="NE242" s="26">
        <f>IFERROR(Tableau17[[#This Row],[2014-T1-MACROEXTRDROITE]]/Tableau17[[#This Row],[2014-T1-MACROTOTALE]],"")</f>
        <v>0.40511727078891258</v>
      </c>
      <c r="NF242" s="26">
        <f>IFERROR(Tableau17[[#This Row],[2014-T1-MACRODROITE]]/Tableau17[[#This Row],[2014-T1-MACROTOTALE]],"")</f>
        <v>0.36247334754797439</v>
      </c>
      <c r="NG242" s="26">
        <f>IFERROR(Tableau17[[#This Row],[2014-T1-MACROCENTRE]]/Tableau17[[#This Row],[2014-T1-MACROTOTALE]],"")</f>
        <v>0</v>
      </c>
      <c r="NH242" s="26">
        <f>IFERROR(Tableau17[[#This Row],[2014-T1-MACROGAUCHE]]/Tableau17[[#This Row],[2014-T1-MACROTOTALE]],"")</f>
        <v>0.23240938166311301</v>
      </c>
      <c r="NI242" s="26">
        <f>IFERROR(Tableau17[[#This Row],[2014-T1-MACROAUTRE]]/Tableau17[[#This Row],[2014-T1-MACROTOTALE]],"")</f>
        <v>0</v>
      </c>
      <c r="NJ242" s="26">
        <f>IFERROR(Tableau17[[#This Row],[2014-T2-MACROEXTRDROITE]]/Tableau17[[#This Row],[2014-T2-MACROTOTALE]],"")</f>
        <v>0.42914171656686628</v>
      </c>
      <c r="NK242" s="26">
        <f>IFERROR(Tableau17[[#This Row],[2014-T2-MACRODROITE]]/Tableau17[[#This Row],[2014-T2-MACROTOTALE]],"")</f>
        <v>0.3712574850299401</v>
      </c>
      <c r="NL242" s="26">
        <f>IFERROR(Tableau17[[#This Row],[2014-T2-MACROCENTRE]]/Tableau17[[#This Row],[2014-T2-MACROTOTALE]],"")</f>
        <v>0</v>
      </c>
      <c r="NM242" s="26">
        <f>IFERROR(Tableau17[[#This Row],[2014-T2-MACROGAUCHE]]/Tableau17[[#This Row],[2014-T2-MACROTOTALE]],"")</f>
        <v>0.19960079840319361</v>
      </c>
      <c r="NN242" s="26">
        <f>IFERROR(Tableau17[[#This Row],[2014-T2-MACROAUTRE]]/Tableau17[[#This Row],[2014-T2-MACROTOTALE]],"")</f>
        <v>0</v>
      </c>
      <c r="NO242" s="26">
        <f>IFERROR( Tableau17[[#This Row],[2015-T1-MACROEXTRDROITE]]/Tableau17[[#This Row],[2015-T1-MACROTOTALE]],"")</f>
        <v>0.45803357314148679</v>
      </c>
      <c r="NP242" s="26">
        <f>IFERROR(Tableau17[[#This Row],[2015-T1-MACRODROITE]]/Tableau17[[#This Row],[2015-T1-MACROTOTALE]],"")</f>
        <v>0.25659472422062352</v>
      </c>
      <c r="NQ242" s="26">
        <f>IFERROR(Tableau17[[#This Row],[2015-T1-MACROCENTRE]]/Tableau17[[#This Row],[2015-T1-MACROTOTALE]],"")</f>
        <v>0</v>
      </c>
      <c r="NR242" s="26">
        <f>IFERROR(Tableau17[[#This Row],[2015-T1-MACROGAUCHE]]/Tableau17[[#This Row],[2015-T1-MACROTOTALE]],"")</f>
        <v>0.28537170263788969</v>
      </c>
      <c r="NS242" s="26">
        <f>IFERROR(Tableau17[[#This Row],[2015-T1-MACROAUTRE]]/Tableau17[[#This Row],[2015-T1-MACROTOTALE]],"")</f>
        <v>0</v>
      </c>
      <c r="NT242" s="26">
        <f>IFERROR(Tableau17[[#This Row],[2015-T2-MACROEXTRDROITE]]/Tableau17[[#This Row],[2015-T2-MACROTOTALE]],"")</f>
        <v>0.6089108910891089</v>
      </c>
      <c r="NU242" s="26">
        <f>IFERROR(Tableau17[[#This Row],[2015-T2-MACRODROITE]]/Tableau17[[#This Row],[2015-T2-MACROTOTALE]],"")</f>
        <v>0</v>
      </c>
      <c r="NV242" s="26">
        <f>IFERROR(Tableau17[[#This Row],[2015-T2-MACROCENTRE]]/Tableau17[[#This Row],[2015-T2-MACROTOTALE]],"")</f>
        <v>0</v>
      </c>
      <c r="NW242" s="26">
        <f>IFERROR(Tableau17[[#This Row],[2015-T2-MACROGAUCHE]]/Tableau17[[#This Row],[2015-T2-MACROTOTALE]],"")</f>
        <v>0.3910891089108911</v>
      </c>
      <c r="NX242" s="26">
        <f>IFERROR(Tableau17[[#This Row],[2015-T2-MACROAUTRE]]/Tableau17[[#This Row],[2015-T2-MACROTOTALE]],"")</f>
        <v>0</v>
      </c>
      <c r="NY242" s="26">
        <f>IFERROR(Tableau17[[#This Row],[2017-T1-MACROEXTRDROITE]]/Tableau17[[#This Row],[2017-T1-MACROTOTALE]],"")</f>
        <v>0.36842105263157893</v>
      </c>
      <c r="NZ242" s="26">
        <f>IFERROR(Tableau17[[#This Row],[2017-T1-MACRODROITE]]/Tableau17[[#This Row],[2017-T1-MACROTOTALE]],"")</f>
        <v>0.27485380116959063</v>
      </c>
      <c r="OA242" s="26">
        <f>IFERROR(Tableau17[[#This Row],[2017-T1-MACROCENTRE]]/Tableau17[[#This Row],[2017-T1-MACROTOTALE]],"")</f>
        <v>0.18421052631578946</v>
      </c>
      <c r="OB242" s="26">
        <f>IFERROR(Tableau17[[#This Row],[2017-T1-MACROGAUCHE]]/Tableau17[[#This Row],[2017-T1-MACROTOTALE]],"")</f>
        <v>0.16228070175438597</v>
      </c>
      <c r="OC242" s="26">
        <f>IFERROR(Tableau17[[#This Row],[2017-T1-MACROAUTRE]]/Tableau17[[#This Row],[2017-T1-MACROTOTALE]],"")</f>
        <v>1.023391812865497E-2</v>
      </c>
      <c r="OD242" s="26">
        <f>IFERROR(Tableau17[[#This Row],[2017-T2-MACROEXTRDROITE]]/Tableau17[[#This Row],[2017-T2-MACROTOTALE]],"")</f>
        <v>0.46666666666666667</v>
      </c>
      <c r="OE242" s="26">
        <f>IFERROR(Tableau17[[#This Row],[2017-T2-MACRODROITE]]/Tableau17[[#This Row],[2017-T2-MACROTOTALE]],"")</f>
        <v>0</v>
      </c>
      <c r="OF242" s="26">
        <f>IFERROR(Tableau17[[#This Row],[2017-T2-MACROCENTRE]]/Tableau17[[#This Row],[2017-T2-MACROTOTALE]],"")</f>
        <v>0.53333333333333333</v>
      </c>
      <c r="OG242" s="26">
        <f>IFERROR(Tableau17[[#This Row],[2017-T2-MACROGAUCHE]]/Tableau17[[#This Row],[2017-T2-MACROTOTALE]],"")</f>
        <v>0</v>
      </c>
      <c r="OH242" s="26">
        <f>IFERROR(Tableau17[[#This Row],[2017-T2-MACROAUTRE]]/Tableau17[[#This Row],[2017-T2-MACROTOTALE]],"")</f>
        <v>0</v>
      </c>
      <c r="OI242" s="26">
        <f>IFERROR(Tableau17[[#This Row],[2019-T1-MACROEXTRDROITE]]/Tableau17[[#This Row],[2019-T1-MACROTOTALE]],"")</f>
        <v>0.43516483516483517</v>
      </c>
      <c r="OJ242" s="26">
        <f>IFERROR(Tableau17[[#This Row],[2019-T1-MACRODROITE]]/Tableau17[[#This Row],[2019-T1-MACROTOTALE]],"")</f>
        <v>8.3516483516483511E-2</v>
      </c>
      <c r="OK242" s="26">
        <f>IFERROR(Tableau17[[#This Row],[2019-T1-MACROCENTRE]]/Tableau17[[#This Row],[2019-T1-MACROTOTALE]],"")</f>
        <v>0.2153846153846154</v>
      </c>
      <c r="OL242" s="26">
        <f>IFERROR(Tableau17[[#This Row],[2019-T1-MACROGAUCHE]]/Tableau17[[#This Row],[2019-T1-MACROTOTALE]],"")</f>
        <v>0.22417582417582418</v>
      </c>
      <c r="OM242" s="26">
        <f>IFERROR(Tableau17[[#This Row],[2019-T1-MACROAUTRE]]/Tableau17[[#This Row],[2019-T1-MACROTOTALE]],"")</f>
        <v>4.1758241758241756E-2</v>
      </c>
      <c r="ON242" s="26">
        <f>IFERROR(Tableau17[[#This Row],[2020-T1-MACROEXTRDROITE]]/Tableau17[[#This Row],[2020-T1-MACROTOTALE]],"")</f>
        <v>0.47812500000000002</v>
      </c>
      <c r="OO242" s="26">
        <f>IFERROR(Tableau17[[#This Row],[2020-T1-MACRODROITE]]/Tableau17[[#This Row],[2020-T1-MACROTOTALE]],"")</f>
        <v>0.203125</v>
      </c>
      <c r="OP242" s="26">
        <f>IFERROR(Tableau17[[#This Row],[2020-T1-MACROCENTRE]]/Tableau17[[#This Row],[2020-T1-MACROTOTALE]],"")</f>
        <v>7.1874999999999994E-2</v>
      </c>
      <c r="OQ242" s="26">
        <f>IFERROR(Tableau17[[#This Row],[2020-T1-MACROGAUCHE]]/Tableau17[[#This Row],[2020-T1-MACROTOTALE]],"")</f>
        <v>0.24687500000000001</v>
      </c>
      <c r="OR242" s="26">
        <f>IFERROR(Tableau17[[#This Row],[2020-T1-MACROAUTRE]]/Tableau17[[#This Row],[2020-T1-MACROTOTALE]],"")</f>
        <v>0</v>
      </c>
      <c r="OS242" s="26">
        <f>IFERROR(Tableau17[[#This Row],[2017 (L)-T1-MACROEXTRDROITE]]/Tableau17[[#This Row],[2017 (L)-T1-MACROTOTALE]],"")</f>
        <v>0.39955357142857145</v>
      </c>
      <c r="OT242" s="26">
        <f>IFERROR(Tableau17[[#This Row],[2017 (L)-T1-MACRODROITE]]/Tableau17[[#This Row],[2017 (L)-T1-MACROTOTALE]],"")</f>
        <v>0.13616071428571427</v>
      </c>
      <c r="OU242" s="26">
        <f>IFERROR(Tableau17[[#This Row],[2017 (L)-T1-MACROCENTRE]]/Tableau17[[#This Row],[2017 (L)-T1-MACROTOTALE]],"")</f>
        <v>0.2924107142857143</v>
      </c>
      <c r="OV242" s="26">
        <f>IFERROR(Tableau17[[#This Row],[2017 (L)-T1-MACROGAUCHE]]/Tableau17[[#This Row],[2017 (L)-T1-MACROTOTALE]],"")</f>
        <v>0.171875</v>
      </c>
      <c r="OW242" s="26">
        <f>IFERROR(Tableau17[[#This Row],[2017 (L)-T1-MACROAUTRE]]/Tableau17[[#This Row],[2017 (L)-T1-MACROTOTALE]],"")</f>
        <v>0</v>
      </c>
      <c r="OX242" s="26">
        <f>IFERROR(Tableau17[[#This Row],[2017 (L)-T2-MACROEXTRDROITE]]/Tableau17[[#This Row],[2017 (L)-T2-MACROTOTALE]],"")</f>
        <v>0.54691689008042899</v>
      </c>
      <c r="OY242" s="26">
        <f>IFERROR(Tableau17[[#This Row],[2017 (L)-T2-MACRODROITE]]/Tableau17[[#This Row],[2017 (L)-T2-MACROTOTALE]],"")</f>
        <v>0</v>
      </c>
      <c r="OZ242" s="26">
        <f>IFERROR(Tableau17[[#This Row],[2017 (L)-T2-MACROCENTRE]]/Tableau17[[#This Row],[2017 (L)-T2-MACROTOTALE]],"")</f>
        <v>0.45308310991957107</v>
      </c>
      <c r="PA242" s="26">
        <f>IFERROR(Tableau17[[#This Row],[2017 (L)-T2-MACROGAUCHE]]/Tableau17[[#This Row],[2017 (L)-T2-MACROTOTALE]],"")</f>
        <v>0</v>
      </c>
      <c r="PB242" s="26">
        <f>IFERROR(Tableau17[[#This Row],[2017 (L)-T2-MACROAUTRE]]/Tableau17[[#This Row],[2017 (L)-T2-MACROTOTALE]],"")</f>
        <v>0</v>
      </c>
      <c r="PC242" s="26">
        <f>IFERROR(Tableau17[[#This Row],[2008_T1_PROCUS]]/Tableau17[[#This Row],[2008_T1_INSCRITS]],0)</f>
        <v>0</v>
      </c>
      <c r="PD242" s="26">
        <f>IFERROR(Tableau17[[#This Row],[2008_T2_PROCUS]]/Tableau17[[#This Row],[2008_T2_INSCRITS]],0)</f>
        <v>0</v>
      </c>
      <c r="PE242" s="26">
        <f>Tableau17[[#This Row],[2014_T1_PROCUS]]/Tableau17[[#This Row],[2014_T1_INSCRITS]]</f>
        <v>9.6286107290233843E-3</v>
      </c>
      <c r="PF242" s="26">
        <f>IFERROR(Tableau17[[#This Row],[2014_T2_PROCUS]]/Tableau17[[#This Row],[2014_T2_INSCRITS]],0)</f>
        <v>1.7881705639614855E-2</v>
      </c>
    </row>
    <row r="243" spans="1:422" hidden="1" x14ac:dyDescent="0.2">
      <c r="A243" s="1">
        <v>4</v>
      </c>
      <c r="B243" s="1" t="s">
        <v>353</v>
      </c>
      <c r="C243" s="1" t="s">
        <v>360</v>
      </c>
      <c r="D243" s="1" t="s">
        <v>360</v>
      </c>
      <c r="E243" s="1">
        <v>817</v>
      </c>
      <c r="F243" s="1">
        <v>5.3920719999999998</v>
      </c>
      <c r="G243" s="1">
        <v>43.273130999999999</v>
      </c>
      <c r="H243" s="3">
        <v>1243</v>
      </c>
      <c r="I243" s="3">
        <v>244</v>
      </c>
      <c r="L243" s="1">
        <v>28</v>
      </c>
      <c r="M243" s="1">
        <v>18</v>
      </c>
      <c r="P243" s="1">
        <v>125</v>
      </c>
      <c r="Q243" s="1">
        <v>36</v>
      </c>
      <c r="R243" s="1">
        <v>67</v>
      </c>
      <c r="S243" s="1">
        <v>86</v>
      </c>
      <c r="T243" s="1">
        <v>29</v>
      </c>
      <c r="U243" s="1">
        <v>389</v>
      </c>
      <c r="V243" s="1">
        <v>1251</v>
      </c>
      <c r="W243" s="1">
        <v>647</v>
      </c>
      <c r="X243" s="1">
        <v>12</v>
      </c>
      <c r="Y243" s="2">
        <v>0.51718624999999996</v>
      </c>
      <c r="AB243" s="1">
        <v>0</v>
      </c>
      <c r="AD243" s="1">
        <v>1243</v>
      </c>
      <c r="AE243" s="1">
        <v>398</v>
      </c>
      <c r="AF243" s="2">
        <v>0.32019308000000002</v>
      </c>
      <c r="AG243" s="1">
        <f t="shared" si="3"/>
        <v>244</v>
      </c>
      <c r="AH243" s="1">
        <v>1184</v>
      </c>
      <c r="AI243" s="1">
        <v>619</v>
      </c>
      <c r="AJ243" s="1">
        <v>20</v>
      </c>
      <c r="AK243" s="2">
        <v>0.52280404999999996</v>
      </c>
      <c r="AN243" s="1">
        <v>0</v>
      </c>
      <c r="AP243" s="1">
        <v>1249</v>
      </c>
      <c r="AQ243" s="1">
        <v>514</v>
      </c>
      <c r="AR243" s="2">
        <v>0.41152921999999997</v>
      </c>
      <c r="AS243" s="1">
        <v>1248</v>
      </c>
      <c r="AT243" s="1">
        <v>536</v>
      </c>
      <c r="AU243" s="2">
        <v>0.42948718000000002</v>
      </c>
      <c r="AV243" s="1">
        <v>1255</v>
      </c>
      <c r="AW243" s="1">
        <v>524</v>
      </c>
      <c r="AX243" s="2">
        <v>0.41752988000000002</v>
      </c>
      <c r="AY243" s="1">
        <v>1255</v>
      </c>
      <c r="AZ243" s="1">
        <v>414</v>
      </c>
      <c r="BA243" s="2">
        <v>0.32988047999999998</v>
      </c>
      <c r="BB243" s="1">
        <v>1253</v>
      </c>
      <c r="BC243" s="1">
        <v>975</v>
      </c>
      <c r="BD243" s="2">
        <v>0.77813248000000002</v>
      </c>
      <c r="BE243" s="1">
        <v>1253</v>
      </c>
      <c r="BF243" s="1">
        <v>862</v>
      </c>
      <c r="BG243" s="2">
        <v>0.68794891999999996</v>
      </c>
      <c r="BH243" s="1">
        <v>1240</v>
      </c>
      <c r="BI243" s="1">
        <v>554</v>
      </c>
      <c r="BJ243" s="2">
        <v>0.44677419000000002</v>
      </c>
      <c r="BK243" s="1">
        <v>34</v>
      </c>
      <c r="BN243" s="1">
        <v>31</v>
      </c>
      <c r="BO243" s="1">
        <v>65</v>
      </c>
      <c r="BP243" s="1">
        <v>330</v>
      </c>
      <c r="BQ243" s="1">
        <v>151</v>
      </c>
      <c r="BR243" s="1">
        <v>611</v>
      </c>
      <c r="BZ243" s="1">
        <v>32</v>
      </c>
      <c r="CB243" s="1">
        <v>35</v>
      </c>
      <c r="CC243" s="1">
        <v>179</v>
      </c>
      <c r="CD243" s="1">
        <v>276</v>
      </c>
      <c r="CE243" s="1">
        <v>112</v>
      </c>
      <c r="CF243" s="1">
        <v>634</v>
      </c>
      <c r="CL243" s="1">
        <v>11</v>
      </c>
      <c r="CM243" s="1">
        <v>9</v>
      </c>
      <c r="CO243" s="1">
        <v>43</v>
      </c>
      <c r="CP243" s="1">
        <v>197</v>
      </c>
      <c r="CQ243" s="1">
        <v>17</v>
      </c>
      <c r="CT243" s="1">
        <v>159</v>
      </c>
      <c r="CU243" s="1">
        <v>68</v>
      </c>
      <c r="CW243" s="1">
        <v>504</v>
      </c>
      <c r="CY243" s="1">
        <v>216</v>
      </c>
      <c r="DA243" s="1">
        <v>279</v>
      </c>
      <c r="DC243" s="1">
        <v>495</v>
      </c>
      <c r="DD243" s="1">
        <v>14</v>
      </c>
      <c r="DE243" s="1">
        <v>4</v>
      </c>
      <c r="DF243" s="1">
        <v>8</v>
      </c>
      <c r="DI243" s="1">
        <v>21</v>
      </c>
      <c r="DJ243" s="1">
        <v>6</v>
      </c>
      <c r="DK243" s="1">
        <v>3</v>
      </c>
      <c r="DL243" s="1">
        <v>64</v>
      </c>
      <c r="DM243" s="1">
        <v>102</v>
      </c>
      <c r="DN243" s="1">
        <v>107</v>
      </c>
      <c r="DQ243" s="1">
        <v>1</v>
      </c>
      <c r="DR243" s="1">
        <v>168</v>
      </c>
      <c r="DS243" s="1">
        <v>18</v>
      </c>
      <c r="DU243" s="1">
        <v>516</v>
      </c>
      <c r="DX243" s="1">
        <v>168</v>
      </c>
      <c r="DZ243" s="1">
        <v>212</v>
      </c>
      <c r="EA243" s="1">
        <v>380</v>
      </c>
      <c r="EB243" s="1">
        <v>5</v>
      </c>
      <c r="EC243" s="1">
        <v>17</v>
      </c>
      <c r="ED243" s="1">
        <v>1</v>
      </c>
      <c r="EE243" s="1">
        <v>38</v>
      </c>
      <c r="EF243" s="1">
        <v>225</v>
      </c>
      <c r="EG243" s="1">
        <v>60</v>
      </c>
      <c r="EH243" s="1">
        <v>8</v>
      </c>
      <c r="EI243" s="1">
        <v>240</v>
      </c>
      <c r="EJ243" s="1">
        <v>155</v>
      </c>
      <c r="EK243" s="1">
        <v>211</v>
      </c>
      <c r="EL243" s="1">
        <v>3</v>
      </c>
      <c r="EM243" s="1">
        <v>963</v>
      </c>
      <c r="EN243" s="1">
        <v>302</v>
      </c>
      <c r="EO243" s="1">
        <v>488</v>
      </c>
      <c r="EP243" s="1">
        <v>790</v>
      </c>
      <c r="EQ243" s="1">
        <v>0</v>
      </c>
      <c r="ER243" s="1">
        <v>1</v>
      </c>
      <c r="ES243" s="1">
        <v>8</v>
      </c>
      <c r="ET243" s="1">
        <v>24</v>
      </c>
      <c r="EU243" s="1">
        <v>1</v>
      </c>
      <c r="EV243" s="1">
        <v>151</v>
      </c>
      <c r="EW243" s="1">
        <v>78</v>
      </c>
      <c r="EX243" s="1">
        <v>3</v>
      </c>
      <c r="EY243" s="1">
        <v>8</v>
      </c>
      <c r="EZ243" s="1">
        <v>9</v>
      </c>
      <c r="FA243" s="1">
        <v>0</v>
      </c>
      <c r="FB243" s="1">
        <v>0</v>
      </c>
      <c r="FC243" s="1">
        <v>0</v>
      </c>
      <c r="FD243" s="1">
        <v>0</v>
      </c>
      <c r="FE243" s="1">
        <v>0</v>
      </c>
      <c r="FF243" s="1">
        <v>0</v>
      </c>
      <c r="FG243" s="1">
        <v>0</v>
      </c>
      <c r="FH243" s="1">
        <v>17</v>
      </c>
      <c r="FI243" s="1">
        <v>0</v>
      </c>
      <c r="FJ243" s="1">
        <v>25</v>
      </c>
      <c r="FK243" s="1">
        <v>25</v>
      </c>
      <c r="FL243" s="1">
        <v>0</v>
      </c>
      <c r="FM243" s="1">
        <v>49</v>
      </c>
      <c r="FN243" s="1">
        <v>10</v>
      </c>
      <c r="FO243" s="1">
        <v>1</v>
      </c>
      <c r="FP243" s="1">
        <v>123</v>
      </c>
      <c r="FQ243" s="1">
        <v>1</v>
      </c>
      <c r="FR243" s="1">
        <f>SUM(Tableau17[[#This Row],[2019-T1-ALEXANDRE Audric]:[2019-T1-MARIE Florie]])</f>
        <v>534</v>
      </c>
      <c r="FS243" s="1">
        <v>65</v>
      </c>
      <c r="FT243" s="1">
        <v>364</v>
      </c>
      <c r="FU243" s="1">
        <v>0</v>
      </c>
      <c r="FV243" s="1">
        <v>182</v>
      </c>
      <c r="FW243" s="1">
        <v>0</v>
      </c>
      <c r="FX243" s="1">
        <v>611</v>
      </c>
      <c r="GD243" s="1">
        <v>0</v>
      </c>
      <c r="GE243" s="1">
        <v>179</v>
      </c>
      <c r="GF243" s="1">
        <v>276</v>
      </c>
      <c r="GG243" s="1">
        <v>0</v>
      </c>
      <c r="GH243" s="1">
        <v>179</v>
      </c>
      <c r="GI243" s="1">
        <v>0</v>
      </c>
      <c r="GJ243" s="1">
        <v>634</v>
      </c>
      <c r="GP243" s="1">
        <v>0</v>
      </c>
      <c r="GQ243" s="1">
        <v>208</v>
      </c>
      <c r="GR243" s="1">
        <v>168</v>
      </c>
      <c r="GS243" s="1">
        <v>17</v>
      </c>
      <c r="GT243" s="1">
        <v>111</v>
      </c>
      <c r="GU243" s="1">
        <v>0</v>
      </c>
      <c r="GV243" s="1">
        <v>504</v>
      </c>
      <c r="GW243" s="1">
        <v>216</v>
      </c>
      <c r="GX243" s="1">
        <v>279</v>
      </c>
      <c r="GY243" s="1">
        <v>0</v>
      </c>
      <c r="GZ243" s="1">
        <v>0</v>
      </c>
      <c r="HA243" s="1">
        <v>0</v>
      </c>
      <c r="HB243" s="1">
        <v>495</v>
      </c>
      <c r="HC243" s="1">
        <v>296</v>
      </c>
      <c r="HD243" s="1">
        <v>225</v>
      </c>
      <c r="HE243" s="1">
        <v>211</v>
      </c>
      <c r="HF243" s="1">
        <v>223</v>
      </c>
      <c r="HG243" s="1">
        <v>8</v>
      </c>
      <c r="HH243" s="1">
        <v>963</v>
      </c>
      <c r="HI243" s="1">
        <v>302</v>
      </c>
      <c r="HJ243" s="1">
        <v>0</v>
      </c>
      <c r="HK243" s="1">
        <v>488</v>
      </c>
      <c r="HL243" s="1">
        <v>0</v>
      </c>
      <c r="HM243" s="1">
        <v>0</v>
      </c>
      <c r="HN243" s="1">
        <v>790</v>
      </c>
      <c r="HO243" s="1">
        <v>176</v>
      </c>
      <c r="HP243" s="1">
        <v>88</v>
      </c>
      <c r="HQ243" s="1">
        <v>123</v>
      </c>
      <c r="HR243" s="1">
        <v>133</v>
      </c>
      <c r="HS243" s="1">
        <v>25</v>
      </c>
      <c r="HT243" s="1">
        <v>545</v>
      </c>
      <c r="HU243" s="1">
        <v>67</v>
      </c>
      <c r="HV243" s="1">
        <v>153</v>
      </c>
      <c r="HW243" s="1">
        <v>36</v>
      </c>
      <c r="HX243" s="1">
        <v>133</v>
      </c>
      <c r="HY243" s="1">
        <v>0</v>
      </c>
      <c r="HZ243" s="1">
        <v>389</v>
      </c>
      <c r="IA243" s="1">
        <v>116</v>
      </c>
      <c r="IB243" s="1">
        <v>107</v>
      </c>
      <c r="IC243" s="1">
        <v>168</v>
      </c>
      <c r="ID243" s="1">
        <v>120</v>
      </c>
      <c r="IE243" s="1">
        <v>5</v>
      </c>
      <c r="IF243" s="1">
        <v>516</v>
      </c>
      <c r="IG243" s="1">
        <v>0</v>
      </c>
      <c r="IH243" s="1">
        <v>168</v>
      </c>
      <c r="II243" s="1">
        <v>212</v>
      </c>
      <c r="IJ243" s="1">
        <v>0</v>
      </c>
      <c r="IK243" s="1">
        <v>0</v>
      </c>
      <c r="IL243" s="1">
        <v>380</v>
      </c>
      <c r="IM243" s="26">
        <f>IFERROR(Tableau17[[#This Row],[LDIV]]/Tableau17[[#This Row],[Total général]],"")</f>
        <v>0</v>
      </c>
      <c r="IN243" s="26">
        <f>IFERROR(Tableau17[[#This Row],[LDVC]]/Tableau17[[#This Row],[Total général]],"")</f>
        <v>0</v>
      </c>
      <c r="IO243" s="26">
        <f>IFERROR(Tableau17[[#This Row],[LDVD]]/Tableau17[[#This Row],[Total général]],"")</f>
        <v>7.1979434447300775E-2</v>
      </c>
      <c r="IP243" s="26">
        <f>IFERROR(Tableau17[[#This Row],[LDVG]]/Tableau17[[#This Row],[Total général]],"")</f>
        <v>4.6272493573264781E-2</v>
      </c>
      <c r="IQ243" s="26">
        <f>IFERROR(Tableau17[[#This Row],[LEXD]]/Tableau17[[#This Row],[Total général]],"")</f>
        <v>0</v>
      </c>
      <c r="IR243" s="26">
        <f>IFERROR(Tableau17[[#This Row],[LEXG]]/Tableau17[[#This Row],[Total général]],"")</f>
        <v>0</v>
      </c>
      <c r="IS243" s="26">
        <f>IFERROR(Tableau17[[#This Row],[LLR]]/Tableau17[[#This Row],[Total général]],"")</f>
        <v>0.32133676092544988</v>
      </c>
      <c r="IT243" s="26">
        <f>IFERROR(Tableau17[[#This Row],[LREM]]/Tableau17[[#This Row],[Total général]],"")</f>
        <v>9.2544987146529561E-2</v>
      </c>
      <c r="IU243" s="26">
        <f>IFERROR(Tableau17[[#This Row],[LRN]]/Tableau17[[#This Row],[Total général]],"")</f>
        <v>0.17223650385604114</v>
      </c>
      <c r="IV243" s="26">
        <f>IFERROR(Tableau17[[#This Row],[LUG]]/Tableau17[[#This Row],[Total général]],"")</f>
        <v>0.2210796915167095</v>
      </c>
      <c r="IW243" s="26">
        <f>IFERROR(Tableau17[[#This Row],[LVEC]]/Tableau17[[#This Row],[Total général]],"")</f>
        <v>7.4550128534704371E-2</v>
      </c>
      <c r="IX243" s="26">
        <f>IFERROR(Tableau17[[#This Row],[2008-T1-LCMD]]/Tableau17[[#This Row],[2008-T1-TOTAL]],"")</f>
        <v>5.5646481178396073E-2</v>
      </c>
      <c r="IY243" s="26">
        <f>IFERROR(Tableau17[[#This Row],[2008-T1-LDVD]]/Tableau17[[#This Row],[2008-T1-TOTAL]],"")</f>
        <v>0</v>
      </c>
      <c r="IZ243" s="26">
        <f>IFERROR(Tableau17[[#This Row],[2008-T1-LEXD]]/Tableau17[[#This Row],[2008-T1-TOTAL]],"")</f>
        <v>0</v>
      </c>
      <c r="JA243" s="26">
        <f>IFERROR(Tableau17[[#This Row],[2008-T1-LEXG]]/Tableau17[[#This Row],[2008-T1-TOTAL]],"")</f>
        <v>5.0736497545008183E-2</v>
      </c>
      <c r="JB243" s="26">
        <f>IFERROR(Tableau17[[#This Row],[2008-T1-LFN]]/Tableau17[[#This Row],[2008-T1-TOTAL]],"")</f>
        <v>0.10638297872340426</v>
      </c>
      <c r="JC243" s="26">
        <f>IFERROR(Tableau17[[#This Row],[2008-T1-LMAJ]]/Tableau17[[#This Row],[2008-T1-TOTAL]],"")</f>
        <v>0.54009819967266781</v>
      </c>
      <c r="JD243" s="26">
        <f>IFERROR(Tableau17[[#This Row],[2008-T1-LUG]]/Tableau17[[#This Row],[2008-T1-TOTAL]],"")</f>
        <v>0.24713584288052373</v>
      </c>
      <c r="JE243" s="26" t="str">
        <f>IFERROR(Tableau17[[#This Row],[2008-T2-LFN]]/Tableau17[[#This Row],[2008-T2-TOTAL]],"")</f>
        <v/>
      </c>
      <c r="JF243" s="26" t="str">
        <f>IFERROR(Tableau17[[#This Row],[2008-T2-LGC]]/Tableau17[[#This Row],[2008-T2-TOTAL]],"")</f>
        <v/>
      </c>
      <c r="JG243" s="26" t="str">
        <f>IFERROR(Tableau17[[#This Row],[2008-T2-LMAJ]]/Tableau17[[#This Row],[2008-T2-TOTAL]],"")</f>
        <v/>
      </c>
      <c r="JH243" s="26" t="str">
        <f>IFERROR(Tableau17[[#This Row],[2008-T2-LUG]]/Tableau17[[#This Row],[2008-T2-TOTAL]],"")</f>
        <v/>
      </c>
      <c r="JI243" s="26">
        <f>IFERROR(Tableau17[[#This Row],[2014-T1-LDIV]]/Tableau17[[#This Row],[2014-T1-TOTAL]],"")</f>
        <v>0</v>
      </c>
      <c r="JJ243" s="26">
        <f>IFERROR(Tableau17[[#This Row],[2014-T1-LDVD]]/Tableau17[[#This Row],[2014-T1-TOTAL]],"")</f>
        <v>0</v>
      </c>
      <c r="JK243" s="26">
        <f>IFERROR(Tableau17[[#This Row],[2014-T1-LDVG]]/Tableau17[[#This Row],[2014-T1-TOTAL]],"")</f>
        <v>5.0473186119873815E-2</v>
      </c>
      <c r="JL243" s="26">
        <f>IFERROR(Tableau17[[#This Row],[2014-T1-LEXG]]/Tableau17[[#This Row],[2014-T1-TOTAL]],"")</f>
        <v>0</v>
      </c>
      <c r="JM243" s="26">
        <f>IFERROR(Tableau17[[#This Row],[2014-T1-LFG]]/Tableau17[[#This Row],[2014-T1-TOTAL]],"")</f>
        <v>5.5205047318611984E-2</v>
      </c>
      <c r="JN243" s="26">
        <f>IFERROR(Tableau17[[#This Row],[2014-T1-LFN]]/Tableau17[[#This Row],[2014-T1-TOTAL]],"")</f>
        <v>0.28233438485804419</v>
      </c>
      <c r="JO243" s="26">
        <f>IFERROR(Tableau17[[#This Row],[2014-T1-LUD]]/Tableau17[[#This Row],[2014-T1-TOTAL]],"")</f>
        <v>0.43533123028391169</v>
      </c>
      <c r="JP243" s="26">
        <f>IFERROR(Tableau17[[#This Row],[2014-T1-LUG]]/Tableau17[[#This Row],[2014-T1-TOTAL]],"")</f>
        <v>0.17665615141955837</v>
      </c>
      <c r="JQ243" s="26" t="str">
        <f>IFERROR(Tableau17[[#This Row],[2014-T2-LFN]]/Tableau17[[#This Row],[2014-T2-TOTAL]],"")</f>
        <v/>
      </c>
      <c r="JR243" s="26" t="str">
        <f>IFERROR(Tableau17[[#This Row],[2014-T2-LUD]]/Tableau17[[#This Row],[2014-T2-TOTAL]],"")</f>
        <v/>
      </c>
      <c r="JS243" s="26" t="str">
        <f>IFERROR(Tableau17[[#This Row],[2014-T2-LUG]]/Tableau17[[#This Row],[2014-T2-TOTAL]],"")</f>
        <v/>
      </c>
      <c r="JT243" s="26">
        <f>IFERROR(Tableau17[[#This Row],[2015-T1-BC-DIV]]/Tableau17[[#This Row],[2015-T1-TOTAL]],"")</f>
        <v>0</v>
      </c>
      <c r="JU243" s="26">
        <f>IFERROR(Tableau17[[#This Row],[2015-T1-BC-DLF]]/Tableau17[[#This Row],[2015-T1-TOTAL]],"")</f>
        <v>2.1825396825396824E-2</v>
      </c>
      <c r="JV243" s="26">
        <f>IFERROR(Tableau17[[#This Row],[2015-T1-BC-DVD]]/Tableau17[[#This Row],[2015-T1-TOTAL]],"")</f>
        <v>1.7857142857142856E-2</v>
      </c>
      <c r="JW243" s="26">
        <f>IFERROR(Tableau17[[#This Row],[2015-T1-BC-DVG]]/Tableau17[[#This Row],[2015-T1-TOTAL]],"")</f>
        <v>0</v>
      </c>
      <c r="JX243" s="26">
        <f>IFERROR(Tableau17[[#This Row],[2015-T1-BC-FG]]/Tableau17[[#This Row],[2015-T1-TOTAL]],"")</f>
        <v>8.531746031746032E-2</v>
      </c>
      <c r="JY243" s="26">
        <f>IFERROR(Tableau17[[#This Row],[2015-T1-BC-FN]]/Tableau17[[#This Row],[2015-T1-TOTAL]],"")</f>
        <v>0.39087301587301587</v>
      </c>
      <c r="JZ243" s="26">
        <f>IFERROR(Tableau17[[#This Row],[2015-T1-BC-MDM]]/Tableau17[[#This Row],[2015-T1-TOTAL]],"")</f>
        <v>3.3730158730158728E-2</v>
      </c>
      <c r="KA243" s="26">
        <f>IFERROR(Tableau17[[#This Row],[2015-T1-BC-RDG]]/Tableau17[[#This Row],[2015-T1-TOTAL]],"")</f>
        <v>0</v>
      </c>
      <c r="KB243" s="26">
        <f>IFERROR(Tableau17[[#This Row],[2015-T1-BC-SOC]]/Tableau17[[#This Row],[2015-T1-TOTAL]],"")</f>
        <v>0</v>
      </c>
      <c r="KC243" s="26">
        <f>IFERROR(Tableau17[[#This Row],[2015-T1-BC-UD]]/Tableau17[[#This Row],[2015-T1-TOTAL]],"")</f>
        <v>0.31547619047619047</v>
      </c>
      <c r="KD243" s="26">
        <f>IFERROR(Tableau17[[#This Row],[2015-T1-BC-UG]]/Tableau17[[#This Row],[2015-T1-TOTAL]],"")</f>
        <v>0.13492063492063491</v>
      </c>
      <c r="KE243" s="26">
        <f>IFERROR(Tableau17[[#This Row],[2015-T1-BC-VEC]]/Tableau17[[#This Row],[2015-T1-TOTAL]],"")</f>
        <v>0</v>
      </c>
      <c r="KF243" s="26">
        <f>IFERROR(Tableau17[[#This Row],[2015-T2-BC-DVG]]/Tableau17[[#This Row],[2015-T2-TOTAL]],"")</f>
        <v>0</v>
      </c>
      <c r="KG243" s="26">
        <f>IFERROR(Tableau17[[#This Row],[2015-T2-BC-FN]]/Tableau17[[#This Row],[2015-T2-TOTAL]],"")</f>
        <v>0.43636363636363634</v>
      </c>
      <c r="KH243" s="26">
        <f>IFERROR(Tableau17[[#This Row],[2015-T2-BC-SOC]]/Tableau17[[#This Row],[2015-T2-TOTAL]],"")</f>
        <v>0</v>
      </c>
      <c r="KI243" s="26">
        <f>IFERROR(Tableau17[[#This Row],[2015-T2-BC-UD]]/Tableau17[[#This Row],[2015-T2-TOTAL]],"")</f>
        <v>0.5636363636363636</v>
      </c>
      <c r="KJ243" s="26">
        <f>IFERROR(Tableau17[[#This Row],[2015-T2-BC-UG]]/Tableau17[[#This Row],[2015-T2-TOTAL]],"")</f>
        <v>0</v>
      </c>
      <c r="KK243" s="26">
        <f>IFERROR(Tableau17[[#This Row],[2017 (L)-T1-COM]]/Tableau17[[#This Row],[2017 (L)-T1-TOTAL]],"")</f>
        <v>2.7131782945736434E-2</v>
      </c>
      <c r="KL243" s="26">
        <f>IFERROR(Tableau17[[#This Row],[2017 (L)-T1-DIV]]/Tableau17[[#This Row],[2017 (L)-T1-TOTAL]],"")</f>
        <v>7.7519379844961239E-3</v>
      </c>
      <c r="KM243" s="26">
        <f>IFERROR(Tableau17[[#This Row],[2017 (L)-T1-DLF]]/Tableau17[[#This Row],[2017 (L)-T1-TOTAL]],"")</f>
        <v>1.5503875968992248E-2</v>
      </c>
      <c r="KN243" s="26">
        <f>IFERROR(Tableau17[[#This Row],[2017 (L)-T1-DVD]]/Tableau17[[#This Row],[2017 (L)-T1-TOTAL]],"")</f>
        <v>0</v>
      </c>
      <c r="KO243" s="26">
        <f>IFERROR(Tableau17[[#This Row],[2017 (L)-T1-DVG]]/Tableau17[[#This Row],[2017 (L)-T1-TOTAL]],"")</f>
        <v>0</v>
      </c>
      <c r="KP243" s="26">
        <f>IFERROR(Tableau17[[#This Row],[2017 (L)-T1-ECO]]/Tableau17[[#This Row],[2017 (L)-T1-TOTAL]],"")</f>
        <v>4.0697674418604654E-2</v>
      </c>
      <c r="KQ243" s="26">
        <f>IFERROR(Tableau17[[#This Row],[2017 (L)-T1-EXD]]/Tableau17[[#This Row],[2017 (L)-T1-TOTAL]],"")</f>
        <v>1.1627906976744186E-2</v>
      </c>
      <c r="KR243" s="26">
        <f>IFERROR(Tableau17[[#This Row],[2017 (L)-T1-EXG]]/Tableau17[[#This Row],[2017 (L)-T1-TOTAL]],"")</f>
        <v>5.8139534883720929E-3</v>
      </c>
      <c r="KS243" s="26">
        <f>IFERROR(Tableau17[[#This Row],[2017 (L)-T1-FI]]/Tableau17[[#This Row],[2017 (L)-T1-TOTAL]],"")</f>
        <v>0.12403100775193798</v>
      </c>
      <c r="KT243" s="26">
        <f>IFERROR(Tableau17[[#This Row],[2017 (L)-T1-FN]]/Tableau17[[#This Row],[2017 (L)-T1-TOTAL]],"")</f>
        <v>0.19767441860465115</v>
      </c>
      <c r="KU243" s="26">
        <f>IFERROR(Tableau17[[#This Row],[2017 (L)-T1-LR]]/Tableau17[[#This Row],[2017 (L)-T1-TOTAL]],"")</f>
        <v>0.20736434108527133</v>
      </c>
      <c r="KV243" s="26">
        <f>IFERROR(Tableau17[[#This Row],[2017 (L)-T1-MDM]]/Tableau17[[#This Row],[2017 (L)-T1-TOTAL]],"")</f>
        <v>0</v>
      </c>
      <c r="KW243" s="26">
        <f>IFERROR(Tableau17[[#This Row],[2017 (L)-T1-RDG]]/Tableau17[[#This Row],[2017 (L)-T1-TOTAL]],"")</f>
        <v>0</v>
      </c>
      <c r="KX243" s="26">
        <f>IFERROR(Tableau17[[#This Row],[2017 (L)-T1-REG]]/Tableau17[[#This Row],[2017 (L)-T1-TOTAL]],"")</f>
        <v>1.937984496124031E-3</v>
      </c>
      <c r="KY243" s="26">
        <f>IFERROR(Tableau17[[#This Row],[2017 (L)-T1-REM]]/Tableau17[[#This Row],[2017 (L)-T1-TOTAL]],"")</f>
        <v>0.32558139534883723</v>
      </c>
      <c r="KZ243" s="26">
        <f>IFERROR(Tableau17[[#This Row],[2017 (L)-T1-SOC]]/Tableau17[[#This Row],[2017 (L)-T1-TOTAL]],"")</f>
        <v>3.4883720930232558E-2</v>
      </c>
      <c r="LA243" s="26">
        <f>IFERROR(Tableau17[[#This Row],[2017 (L)-T1-UDI]]/Tableau17[[#This Row],[2017 (L)-T1-TOTAL]],"")</f>
        <v>0</v>
      </c>
      <c r="LB243" s="26">
        <f>IFERROR(Tableau17[[#This Row],[2017 (L)-T2-FI]]/Tableau17[[#This Row],[2017 (L)-T2-TOTAL]],"")</f>
        <v>0</v>
      </c>
      <c r="LC243" s="26">
        <f>IFERROR(Tableau17[[#This Row],[2017 (L)-T2-FN]]/Tableau17[[#This Row],[2017 (L)-T2-TOTAL]],"")</f>
        <v>0</v>
      </c>
      <c r="LD243" s="26">
        <f>IFERROR(Tableau17[[#This Row],[2017 (L)-T2-LR]]/Tableau17[[#This Row],[2017 (L)-T2-TOTAL]],"")</f>
        <v>0.44210526315789472</v>
      </c>
      <c r="LE243" s="26">
        <f>IFERROR(Tableau17[[#This Row],[2017 (L)-T2-MDM]]/Tableau17[[#This Row],[2017 (L)-T2-TOTAL]],"")</f>
        <v>0</v>
      </c>
      <c r="LF243" s="26">
        <f>IFERROR(Tableau17[[#This Row],[2017 (L)-T2-REM]]/Tableau17[[#This Row],[2017 (L)-T2-TOTAL]],"")</f>
        <v>0.55789473684210522</v>
      </c>
      <c r="LG243" s="26">
        <f>IFERROR(Tableau17[[#This Row],[2017-T1-ARTHAUD Nathalie]]/Tableau17[[#This Row],[2017-T1-TOTAL]],"")</f>
        <v>5.1921079958463139E-3</v>
      </c>
      <c r="LH243" s="26">
        <f>IFERROR(Tableau17[[#This Row],[2017-T1-ASSELINEAU Fran]]/Tableau17[[#This Row],[2017-T1-TOTAL]],"")</f>
        <v>1.7653167185877467E-2</v>
      </c>
      <c r="LI243" s="26">
        <f>IFERROR(Tableau17[[#This Row],[2017-T1-CHEMINADE Jacques]]/Tableau17[[#This Row],[2017-T1-TOTAL]],"")</f>
        <v>1.0384215991692627E-3</v>
      </c>
      <c r="LJ243" s="26">
        <f>IFERROR(Tableau17[[#This Row],[2017-T1-DUPONT-AIGNAN Nicolas]]/Tableau17[[#This Row],[2017-T1-TOTAL]],"")</f>
        <v>3.9460020768431983E-2</v>
      </c>
      <c r="LK243" s="26">
        <f>IFERROR(Tableau17[[#This Row],[2017-T1-FILLON Fran]]/Tableau17[[#This Row],[2017-T1-TOTAL]],"")</f>
        <v>0.23364485981308411</v>
      </c>
      <c r="LL243" s="26">
        <f>IFERROR(Tableau17[[#This Row],[2017-T1-HAMON Beno]]/Tableau17[[#This Row],[2017-T1-TOTAL]],"")</f>
        <v>6.2305295950155763E-2</v>
      </c>
      <c r="LM243" s="26">
        <f>IFERROR(Tableau17[[#This Row],[2017-T1-LASSALLE Jean]]/Tableau17[[#This Row],[2017-T1-TOTAL]],"")</f>
        <v>8.3073727933541015E-3</v>
      </c>
      <c r="LN243" s="26">
        <f>IFERROR(Tableau17[[#This Row],[2017-T1-LE PEN Marine]]/Tableau17[[#This Row],[2017-T1-TOTAL]],"")</f>
        <v>0.24922118380062305</v>
      </c>
      <c r="LO243" s="26">
        <f>IFERROR(Tableau17[[#This Row],[2017-T1-M Jean-Luc]]/Tableau17[[#This Row],[2017-T1-TOTAL]],"")</f>
        <v>0.16095534787123572</v>
      </c>
      <c r="LP243" s="26">
        <f>IFERROR(Tableau17[[#This Row],[2017-T1-MACRON Emmanuel]]/Tableau17[[#This Row],[2017-T1-TOTAL]],"")</f>
        <v>0.21910695742471442</v>
      </c>
      <c r="LQ243" s="26">
        <f>IFERROR(Tableau17[[#This Row],[2017-T1-POUTOU Philippe]]/Tableau17[[#This Row],[2017-T1-TOTAL]],"")</f>
        <v>3.1152647975077881E-3</v>
      </c>
      <c r="LR243" s="26">
        <f>IFERROR(Tableau17[[#This Row],[2017-T2-LE PEN Marine]]/Tableau17[[#This Row],[2017-T2-TOTAL]],"")</f>
        <v>0.38227848101265821</v>
      </c>
      <c r="LS243" s="26">
        <f>IFERROR(Tableau17[[#This Row],[2017-T2-MACRON Emmanuel]]/Tableau17[[#This Row],[2017-T2-TOTAL]],"")</f>
        <v>0.61772151898734173</v>
      </c>
      <c r="LT243" s="26">
        <f>IFERROR(Tableau17[[#This Row],[2019-T1-ALEXANDRE Audric]]/Tableau17[[#This Row],[2019-T1-TOTAL]],"")</f>
        <v>0</v>
      </c>
      <c r="LU243" s="26">
        <f>IFERROR(Tableau17[[#This Row],[2019-T1-ARTHAUD Nathalie]]/Tableau17[[#This Row],[2019-T1-TOTAL]],"")</f>
        <v>1.8726591760299626E-3</v>
      </c>
      <c r="LV243" s="26">
        <f>IFERROR(Tableau17[[#This Row],[2019-T1-ASSELINEAU François]]/Tableau17[[#This Row],[2019-T1-TOTAL]],"")</f>
        <v>1.4981273408239701E-2</v>
      </c>
      <c r="LW243" s="26">
        <f>IFERROR(Tableau17[[#This Row],[2019-T1-AUBRY Manon]]/Tableau17[[#This Row],[2019-T1-TOTAL]],"")</f>
        <v>4.49438202247191E-2</v>
      </c>
      <c r="LX243" s="26">
        <f>IFERROR(Tableau17[[#This Row],[2019-T1-AZERGUI Nagib]]/Tableau17[[#This Row],[2019-T1-TOTAL]],"")</f>
        <v>1.8726591760299626E-3</v>
      </c>
      <c r="LY243" s="26">
        <f>IFERROR(Tableau17[[#This Row],[2019-T1-BARDELLA Jordan]]/Tableau17[[#This Row],[2019-T1-TOTAL]],"")</f>
        <v>0.28277153558052437</v>
      </c>
      <c r="LZ243" s="26">
        <f>IFERROR(Tableau17[[#This Row],[2019-T1-BELLAMY François-Xavier]]/Tableau17[[#This Row],[2019-T1-TOTAL]],"")</f>
        <v>0.14606741573033707</v>
      </c>
      <c r="MA243" s="26">
        <f>IFERROR(Tableau17[[#This Row],[2019-T1-BIDOU Olivier]]/Tableau17[[#This Row],[2019-T1-TOTAL]],"")</f>
        <v>5.6179775280898875E-3</v>
      </c>
      <c r="MB243" s="26">
        <f>IFERROR(Tableau17[[#This Row],[2019-T1-BOURG Dominique]]/Tableau17[[#This Row],[2019-T1-TOTAL]],"")</f>
        <v>1.4981273408239701E-2</v>
      </c>
      <c r="MC243" s="26">
        <f>IFERROR(Tableau17[[#This Row],[2019-T1-BROSSAT Ian]]/Tableau17[[#This Row],[2019-T1-TOTAL]],"")</f>
        <v>1.6853932584269662E-2</v>
      </c>
      <c r="MD243" s="26">
        <f>IFERROR(Tableau17[[#This Row],[2019-T1-CAILLAUD Sophie]]/Tableau17[[#This Row],[2019-T1-TOTAL]],"")</f>
        <v>0</v>
      </c>
      <c r="ME243" s="26">
        <f>IFERROR(Tableau17[[#This Row],[2019-T1-CAMUS Renaud]]/Tableau17[[#This Row],[2019-T1-TOTAL]],"")</f>
        <v>0</v>
      </c>
      <c r="MF243" s="26">
        <f>IFERROR(Tableau17[[#This Row],[2019-T1-CHALENÇON Christophe]]/Tableau17[[#This Row],[2019-T1-TOTAL]],"")</f>
        <v>0</v>
      </c>
      <c r="MG243" s="26">
        <f>IFERROR(Tableau17[[#This Row],[2019-T1-CORBET Cathy Denise Ginette]]/Tableau17[[#This Row],[2019-T1-TOTAL]],"")</f>
        <v>0</v>
      </c>
      <c r="MH243" s="26">
        <f>IFERROR(Tableau17[[#This Row],[2019-T1-DE PREVOISIN Robert]]/Tableau17[[#This Row],[2019-T1-TOTAL]],"")</f>
        <v>0</v>
      </c>
      <c r="MI243" s="26">
        <f>IFERROR(Tableau17[[#This Row],[2019-T1-DELFEL Thérèse]]/Tableau17[[#This Row],[2019-T1-TOTAL]],"")</f>
        <v>0</v>
      </c>
      <c r="MJ243" s="26">
        <f>IFERROR(Tableau17[[#This Row],[2019-T1-DIEUMEGARD Pierre]]/Tableau17[[#This Row],[2019-T1-TOTAL]],"")</f>
        <v>0</v>
      </c>
      <c r="MK243" s="26">
        <f>IFERROR(Tableau17[[#This Row],[2019-T1-DUPONT-AIGNAN Nicolas]]/Tableau17[[#This Row],[2019-T1-TOTAL]],"")</f>
        <v>3.1835205992509365E-2</v>
      </c>
      <c r="ML243" s="26">
        <f>IFERROR(Tableau17[[#This Row],[2019-T1-GERNIGON Yves]]/Tableau17[[#This Row],[2019-T1-TOTAL]],"")</f>
        <v>0</v>
      </c>
      <c r="MM243" s="26">
        <f>IFERROR(Tableau17[[#This Row],[2019-T1-GLUCKSMANN Raphaël]]/Tableau17[[#This Row],[2019-T1-TOTAL]],"")</f>
        <v>4.6816479400749067E-2</v>
      </c>
      <c r="MN243" s="26">
        <f>IFERROR(Tableau17[[#This Row],[2019-T1-HAMON Benoît]]/Tableau17[[#This Row],[2019-T1-TOTAL]],"")</f>
        <v>4.6816479400749067E-2</v>
      </c>
      <c r="MO243" s="26">
        <f>IFERROR(Tableau17[[#This Row],[2019-T1-HELGEN Gilles]]/Tableau17[[#This Row],[2019-T1-TOTAL]],"")</f>
        <v>0</v>
      </c>
      <c r="MP243" s="26">
        <f>IFERROR(Tableau17[[#This Row],[2019-T1-JADOT Yannick]]/Tableau17[[#This Row],[2019-T1-TOTAL]],"")</f>
        <v>9.1760299625468167E-2</v>
      </c>
      <c r="MQ243" s="26">
        <f>IFERROR(Tableau17[[#This Row],[2019-T1-LAGARDE Jean-Christophe]]/Tableau17[[#This Row],[2019-T1-TOTAL]],"")</f>
        <v>1.8726591760299626E-2</v>
      </c>
      <c r="MR243" s="26">
        <f>IFERROR(Tableau17[[#This Row],[2019-T1-LALANNE Francis]]/Tableau17[[#This Row],[2019-T1-TOTAL]],"")</f>
        <v>1.8726591760299626E-3</v>
      </c>
      <c r="MS243" s="26">
        <f>IFERROR(Tableau17[[#This Row],[2019-T1-LOISEAU Nathalie]]/Tableau17[[#This Row],[2019-T1-TOTAL]],"")</f>
        <v>0.2303370786516854</v>
      </c>
      <c r="MT243" s="26">
        <f>IFERROR(Tableau17[[#This Row],[2019-T1-MARIE Florie]]/Tableau17[[#This Row],[2019-T1-TOTAL]],"")</f>
        <v>1.8726591760299626E-3</v>
      </c>
      <c r="MU243" s="26">
        <f>IFERROR(Tableau17[[#This Row],[2008-T1-MACROEXTRDROITE]]/Tableau17[[#This Row],[2008-T1-MACROTOTALE]],"")</f>
        <v>0.10638297872340426</v>
      </c>
      <c r="MV243" s="26">
        <f>IFERROR(Tableau17[[#This Row],[2008-T1-MACRODROITE]]/Tableau17[[#This Row],[2008-T1-MACROTOTALE]],"")</f>
        <v>0.5957446808510638</v>
      </c>
      <c r="MW243" s="26">
        <f>IFERROR(Tableau17[[#This Row],[2008-T1-MACROCENTRE]]/Tableau17[[#This Row],[2008-T1-MACROTOTALE]],"")</f>
        <v>0</v>
      </c>
      <c r="MX243" s="26">
        <f>IFERROR(Tableau17[[#This Row],[2008-T1-MACROGAUCHE]]/Tableau17[[#This Row],[2008-T1-MACROTOTALE]],"")</f>
        <v>0.2978723404255319</v>
      </c>
      <c r="MY243" s="26">
        <f>IFERROR(Tableau17[[#This Row],[2008-T1-MACROAUTRE]]/Tableau17[[#This Row],[2008-T1-MACROTOTALE]],"")</f>
        <v>0</v>
      </c>
      <c r="MZ243" s="26" t="str">
        <f>IFERROR(Tableau17[[#This Row],[2008-T2-MACROEXTRDROITE]]/Tableau17[[#This Row],[2008-T2-MACROTOTALE]],"")</f>
        <v/>
      </c>
      <c r="NA243" s="26" t="str">
        <f>IFERROR(Tableau17[[#This Row],[2008-T2-MACRODROITE]]/Tableau17[[#This Row],[2008-T2-MACROTOTALE]],"")</f>
        <v/>
      </c>
      <c r="NB243" s="26" t="str">
        <f>IFERROR(Tableau17[[#This Row],[2008-T2-MACROCENTRE]]/Tableau17[[#This Row],[2008-T2-MACROTOTALE]],"")</f>
        <v/>
      </c>
      <c r="NC243" s="26" t="str">
        <f>IFERROR(Tableau17[[#This Row],[2008-T2-MACROGAUCHE]]/Tableau17[[#This Row],[2008-T2-MACROTOTALE]],"")</f>
        <v/>
      </c>
      <c r="ND243" s="26" t="str">
        <f>IFERROR(Tableau17[[#This Row],[2008-T2-MACROAUTRE]]/Tableau17[[#This Row],[2008-T2-MACROTOTALE]],"")</f>
        <v/>
      </c>
      <c r="NE243" s="26">
        <f>IFERROR(Tableau17[[#This Row],[2014-T1-MACROEXTRDROITE]]/Tableau17[[#This Row],[2014-T1-MACROTOTALE]],"")</f>
        <v>0.28233438485804419</v>
      </c>
      <c r="NF243" s="26">
        <f>IFERROR(Tableau17[[#This Row],[2014-T1-MACRODROITE]]/Tableau17[[#This Row],[2014-T1-MACROTOTALE]],"")</f>
        <v>0.43533123028391169</v>
      </c>
      <c r="NG243" s="26">
        <f>IFERROR(Tableau17[[#This Row],[2014-T1-MACROCENTRE]]/Tableau17[[#This Row],[2014-T1-MACROTOTALE]],"")</f>
        <v>0</v>
      </c>
      <c r="NH243" s="26">
        <f>IFERROR(Tableau17[[#This Row],[2014-T1-MACROGAUCHE]]/Tableau17[[#This Row],[2014-T1-MACROTOTALE]],"")</f>
        <v>0.28233438485804419</v>
      </c>
      <c r="NI243" s="26">
        <f>IFERROR(Tableau17[[#This Row],[2014-T1-MACROAUTRE]]/Tableau17[[#This Row],[2014-T1-MACROTOTALE]],"")</f>
        <v>0</v>
      </c>
      <c r="NJ243" s="26" t="str">
        <f>IFERROR(Tableau17[[#This Row],[2014-T2-MACROEXTRDROITE]]/Tableau17[[#This Row],[2014-T2-MACROTOTALE]],"")</f>
        <v/>
      </c>
      <c r="NK243" s="26" t="str">
        <f>IFERROR(Tableau17[[#This Row],[2014-T2-MACRODROITE]]/Tableau17[[#This Row],[2014-T2-MACROTOTALE]],"")</f>
        <v/>
      </c>
      <c r="NL243" s="26" t="str">
        <f>IFERROR(Tableau17[[#This Row],[2014-T2-MACROCENTRE]]/Tableau17[[#This Row],[2014-T2-MACROTOTALE]],"")</f>
        <v/>
      </c>
      <c r="NM243" s="26" t="str">
        <f>IFERROR(Tableau17[[#This Row],[2014-T2-MACROGAUCHE]]/Tableau17[[#This Row],[2014-T2-MACROTOTALE]],"")</f>
        <v/>
      </c>
      <c r="NN243" s="26" t="str">
        <f>IFERROR(Tableau17[[#This Row],[2014-T2-MACROAUTRE]]/Tableau17[[#This Row],[2014-T2-MACROTOTALE]],"")</f>
        <v/>
      </c>
      <c r="NO243" s="26">
        <f>IFERROR( Tableau17[[#This Row],[2015-T1-MACROEXTRDROITE]]/Tableau17[[#This Row],[2015-T1-MACROTOTALE]],"")</f>
        <v>0.41269841269841268</v>
      </c>
      <c r="NP243" s="26">
        <f>IFERROR(Tableau17[[#This Row],[2015-T1-MACRODROITE]]/Tableau17[[#This Row],[2015-T1-MACROTOTALE]],"")</f>
        <v>0.33333333333333331</v>
      </c>
      <c r="NQ243" s="26">
        <f>IFERROR(Tableau17[[#This Row],[2015-T1-MACROCENTRE]]/Tableau17[[#This Row],[2015-T1-MACROTOTALE]],"")</f>
        <v>3.3730158730158728E-2</v>
      </c>
      <c r="NR243" s="26">
        <f>IFERROR(Tableau17[[#This Row],[2015-T1-MACROGAUCHE]]/Tableau17[[#This Row],[2015-T1-MACROTOTALE]],"")</f>
        <v>0.22023809523809523</v>
      </c>
      <c r="NS243" s="26">
        <f>IFERROR(Tableau17[[#This Row],[2015-T1-MACROAUTRE]]/Tableau17[[#This Row],[2015-T1-MACROTOTALE]],"")</f>
        <v>0</v>
      </c>
      <c r="NT243" s="26">
        <f>IFERROR(Tableau17[[#This Row],[2015-T2-MACROEXTRDROITE]]/Tableau17[[#This Row],[2015-T2-MACROTOTALE]],"")</f>
        <v>0.43636363636363634</v>
      </c>
      <c r="NU243" s="26">
        <f>IFERROR(Tableau17[[#This Row],[2015-T2-MACRODROITE]]/Tableau17[[#This Row],[2015-T2-MACROTOTALE]],"")</f>
        <v>0.5636363636363636</v>
      </c>
      <c r="NV243" s="26">
        <f>IFERROR(Tableau17[[#This Row],[2015-T2-MACROCENTRE]]/Tableau17[[#This Row],[2015-T2-MACROTOTALE]],"")</f>
        <v>0</v>
      </c>
      <c r="NW243" s="26">
        <f>IFERROR(Tableau17[[#This Row],[2015-T2-MACROGAUCHE]]/Tableau17[[#This Row],[2015-T2-MACROTOTALE]],"")</f>
        <v>0</v>
      </c>
      <c r="NX243" s="26">
        <f>IFERROR(Tableau17[[#This Row],[2015-T2-MACROAUTRE]]/Tableau17[[#This Row],[2015-T2-MACROTOTALE]],"")</f>
        <v>0</v>
      </c>
      <c r="NY243" s="26">
        <f>IFERROR(Tableau17[[#This Row],[2017-T1-MACROEXTRDROITE]]/Tableau17[[#This Row],[2017-T1-MACROTOTALE]],"")</f>
        <v>0.30737279335410178</v>
      </c>
      <c r="NZ243" s="26">
        <f>IFERROR(Tableau17[[#This Row],[2017-T1-MACRODROITE]]/Tableau17[[#This Row],[2017-T1-MACROTOTALE]],"")</f>
        <v>0.23364485981308411</v>
      </c>
      <c r="OA243" s="26">
        <f>IFERROR(Tableau17[[#This Row],[2017-T1-MACROCENTRE]]/Tableau17[[#This Row],[2017-T1-MACROTOTALE]],"")</f>
        <v>0.21910695742471442</v>
      </c>
      <c r="OB243" s="26">
        <f>IFERROR(Tableau17[[#This Row],[2017-T1-MACROGAUCHE]]/Tableau17[[#This Row],[2017-T1-MACROTOTALE]],"")</f>
        <v>0.23156801661474558</v>
      </c>
      <c r="OC243" s="26">
        <f>IFERROR(Tableau17[[#This Row],[2017-T1-MACROAUTRE]]/Tableau17[[#This Row],[2017-T1-MACROTOTALE]],"")</f>
        <v>8.3073727933541015E-3</v>
      </c>
      <c r="OD243" s="26">
        <f>IFERROR(Tableau17[[#This Row],[2017-T2-MACROEXTRDROITE]]/Tableau17[[#This Row],[2017-T2-MACROTOTALE]],"")</f>
        <v>0.38227848101265821</v>
      </c>
      <c r="OE243" s="26">
        <f>IFERROR(Tableau17[[#This Row],[2017-T2-MACRODROITE]]/Tableau17[[#This Row],[2017-T2-MACROTOTALE]],"")</f>
        <v>0</v>
      </c>
      <c r="OF243" s="26">
        <f>IFERROR(Tableau17[[#This Row],[2017-T2-MACROCENTRE]]/Tableau17[[#This Row],[2017-T2-MACROTOTALE]],"")</f>
        <v>0.61772151898734173</v>
      </c>
      <c r="OG243" s="26">
        <f>IFERROR(Tableau17[[#This Row],[2017-T2-MACROGAUCHE]]/Tableau17[[#This Row],[2017-T2-MACROTOTALE]],"")</f>
        <v>0</v>
      </c>
      <c r="OH243" s="26">
        <f>IFERROR(Tableau17[[#This Row],[2017-T2-MACROAUTRE]]/Tableau17[[#This Row],[2017-T2-MACROTOTALE]],"")</f>
        <v>0</v>
      </c>
      <c r="OI243" s="26">
        <f>IFERROR(Tableau17[[#This Row],[2019-T1-MACROEXTRDROITE]]/Tableau17[[#This Row],[2019-T1-MACROTOTALE]],"")</f>
        <v>0.32293577981651378</v>
      </c>
      <c r="OJ243" s="26">
        <f>IFERROR(Tableau17[[#This Row],[2019-T1-MACRODROITE]]/Tableau17[[#This Row],[2019-T1-MACROTOTALE]],"")</f>
        <v>0.16146788990825689</v>
      </c>
      <c r="OK243" s="26">
        <f>IFERROR(Tableau17[[#This Row],[2019-T1-MACROCENTRE]]/Tableau17[[#This Row],[2019-T1-MACROTOTALE]],"")</f>
        <v>0.22568807339449543</v>
      </c>
      <c r="OL243" s="26">
        <f>IFERROR(Tableau17[[#This Row],[2019-T1-MACROGAUCHE]]/Tableau17[[#This Row],[2019-T1-MACROTOTALE]],"")</f>
        <v>0.24403669724770644</v>
      </c>
      <c r="OM243" s="26">
        <f>IFERROR(Tableau17[[#This Row],[2019-T1-MACROAUTRE]]/Tableau17[[#This Row],[2019-T1-MACROTOTALE]],"")</f>
        <v>4.5871559633027525E-2</v>
      </c>
      <c r="ON243" s="26">
        <f>IFERROR(Tableau17[[#This Row],[2020-T1-MACROEXTRDROITE]]/Tableau17[[#This Row],[2020-T1-MACROTOTALE]],"")</f>
        <v>0.17223650385604114</v>
      </c>
      <c r="OO243" s="26">
        <f>IFERROR(Tableau17[[#This Row],[2020-T1-MACRODROITE]]/Tableau17[[#This Row],[2020-T1-MACROTOTALE]],"")</f>
        <v>0.39331619537275064</v>
      </c>
      <c r="OP243" s="26">
        <f>IFERROR(Tableau17[[#This Row],[2020-T1-MACROCENTRE]]/Tableau17[[#This Row],[2020-T1-MACROTOTALE]],"")</f>
        <v>9.2544987146529561E-2</v>
      </c>
      <c r="OQ243" s="26">
        <f>IFERROR(Tableau17[[#This Row],[2020-T1-MACROGAUCHE]]/Tableau17[[#This Row],[2020-T1-MACROTOTALE]],"")</f>
        <v>0.34190231362467866</v>
      </c>
      <c r="OR243" s="26">
        <f>IFERROR(Tableau17[[#This Row],[2020-T1-MACROAUTRE]]/Tableau17[[#This Row],[2020-T1-MACROTOTALE]],"")</f>
        <v>0</v>
      </c>
      <c r="OS243" s="26">
        <f>IFERROR(Tableau17[[#This Row],[2017 (L)-T1-MACROEXTRDROITE]]/Tableau17[[#This Row],[2017 (L)-T1-MACROTOTALE]],"")</f>
        <v>0.22480620155038761</v>
      </c>
      <c r="OT243" s="26">
        <f>IFERROR(Tableau17[[#This Row],[2017 (L)-T1-MACRODROITE]]/Tableau17[[#This Row],[2017 (L)-T1-MACROTOTALE]],"")</f>
        <v>0.20736434108527133</v>
      </c>
      <c r="OU243" s="26">
        <f>IFERROR(Tableau17[[#This Row],[2017 (L)-T1-MACROCENTRE]]/Tableau17[[#This Row],[2017 (L)-T1-MACROTOTALE]],"")</f>
        <v>0.32558139534883723</v>
      </c>
      <c r="OV243" s="26">
        <f>IFERROR(Tableau17[[#This Row],[2017 (L)-T1-MACROGAUCHE]]/Tableau17[[#This Row],[2017 (L)-T1-MACROTOTALE]],"")</f>
        <v>0.23255813953488372</v>
      </c>
      <c r="OW243" s="26">
        <f>IFERROR(Tableau17[[#This Row],[2017 (L)-T1-MACROAUTRE]]/Tableau17[[#This Row],[2017 (L)-T1-MACROTOTALE]],"")</f>
        <v>9.6899224806201549E-3</v>
      </c>
      <c r="OX243" s="26">
        <f>IFERROR(Tableau17[[#This Row],[2017 (L)-T2-MACROEXTRDROITE]]/Tableau17[[#This Row],[2017 (L)-T2-MACROTOTALE]],"")</f>
        <v>0</v>
      </c>
      <c r="OY243" s="26">
        <f>IFERROR(Tableau17[[#This Row],[2017 (L)-T2-MACRODROITE]]/Tableau17[[#This Row],[2017 (L)-T2-MACROTOTALE]],"")</f>
        <v>0.44210526315789472</v>
      </c>
      <c r="OZ243" s="26">
        <f>IFERROR(Tableau17[[#This Row],[2017 (L)-T2-MACROCENTRE]]/Tableau17[[#This Row],[2017 (L)-T2-MACROTOTALE]],"")</f>
        <v>0.55789473684210522</v>
      </c>
      <c r="PA243" s="26">
        <f>IFERROR(Tableau17[[#This Row],[2017 (L)-T2-MACROGAUCHE]]/Tableau17[[#This Row],[2017 (L)-T2-MACROTOTALE]],"")</f>
        <v>0</v>
      </c>
      <c r="PB243" s="26">
        <f>IFERROR(Tableau17[[#This Row],[2017 (L)-T2-MACROAUTRE]]/Tableau17[[#This Row],[2017 (L)-T2-MACROTOTALE]],"")</f>
        <v>0</v>
      </c>
      <c r="PC243" s="26">
        <f>IFERROR(Tableau17[[#This Row],[2008_T1_PROCUS]]/Tableau17[[#This Row],[2008_T1_INSCRITS]],0)</f>
        <v>1.6891891891891893E-2</v>
      </c>
      <c r="PD243" s="26">
        <f>IFERROR(Tableau17[[#This Row],[2008_T2_PROCUS]]/Tableau17[[#This Row],[2008_T2_INSCRITS]],0)</f>
        <v>0</v>
      </c>
      <c r="PE243" s="26">
        <f>Tableau17[[#This Row],[2014_T1_PROCUS]]/Tableau17[[#This Row],[2014_T1_INSCRITS]]</f>
        <v>9.5923261390887284E-3</v>
      </c>
      <c r="PF243" s="26">
        <f>IFERROR(Tableau17[[#This Row],[2014_T2_PROCUS]]/Tableau17[[#This Row],[2014_T2_INSCRITS]],0)</f>
        <v>0</v>
      </c>
    </row>
    <row r="244" spans="1:422" hidden="1" x14ac:dyDescent="0.2">
      <c r="A244" s="1">
        <v>6</v>
      </c>
      <c r="B244" s="1" t="s">
        <v>448</v>
      </c>
      <c r="C244" s="1" t="s">
        <v>455</v>
      </c>
      <c r="D244" s="1" t="s">
        <v>455</v>
      </c>
      <c r="E244" s="1">
        <v>1210</v>
      </c>
      <c r="F244" s="1">
        <v>5.4276010000000001</v>
      </c>
      <c r="G244" s="1">
        <v>43.312249000000001</v>
      </c>
      <c r="H244" s="3">
        <v>646</v>
      </c>
      <c r="I244" s="3">
        <v>186</v>
      </c>
      <c r="K244" s="1">
        <v>3</v>
      </c>
      <c r="L244" s="1">
        <v>25</v>
      </c>
      <c r="M244" s="1">
        <v>4</v>
      </c>
      <c r="P244" s="1">
        <v>50</v>
      </c>
      <c r="Q244" s="1">
        <v>17</v>
      </c>
      <c r="R244" s="1">
        <v>47</v>
      </c>
      <c r="S244" s="1">
        <v>54</v>
      </c>
      <c r="T244" s="1">
        <v>28</v>
      </c>
      <c r="U244" s="1">
        <v>228</v>
      </c>
      <c r="V244" s="1">
        <v>627</v>
      </c>
      <c r="W244" s="1">
        <v>405</v>
      </c>
      <c r="X244" s="1">
        <v>6</v>
      </c>
      <c r="Y244" s="2">
        <v>0.64593301000000003</v>
      </c>
      <c r="Z244" s="1">
        <v>627</v>
      </c>
      <c r="AA244" s="1">
        <v>419</v>
      </c>
      <c r="AB244" s="1">
        <v>15</v>
      </c>
      <c r="AC244" s="2">
        <v>0.66826156000000003</v>
      </c>
      <c r="AD244" s="1">
        <v>646</v>
      </c>
      <c r="AE244" s="1">
        <v>231</v>
      </c>
      <c r="AF244" s="2">
        <v>0.35758514000000002</v>
      </c>
      <c r="AG244" s="1">
        <f t="shared" si="3"/>
        <v>186</v>
      </c>
      <c r="AH244" s="1">
        <v>1007</v>
      </c>
      <c r="AI244" s="1">
        <v>641</v>
      </c>
      <c r="AJ244" s="1">
        <v>7</v>
      </c>
      <c r="AK244" s="2">
        <v>0.63654418999999995</v>
      </c>
      <c r="AL244" s="1">
        <v>1007</v>
      </c>
      <c r="AM244" s="1">
        <v>690</v>
      </c>
      <c r="AN244" s="1">
        <v>40</v>
      </c>
      <c r="AO244" s="2">
        <v>0.68520356999999998</v>
      </c>
      <c r="AP244" s="1">
        <v>637</v>
      </c>
      <c r="AQ244" s="1">
        <v>318</v>
      </c>
      <c r="AR244" s="2">
        <v>0.49921506999999998</v>
      </c>
      <c r="AS244" s="1">
        <v>637</v>
      </c>
      <c r="AT244" s="1">
        <v>328</v>
      </c>
      <c r="AU244" s="2">
        <v>0.51491366000000005</v>
      </c>
      <c r="AV244" s="1">
        <v>636</v>
      </c>
      <c r="AW244" s="1">
        <v>317</v>
      </c>
      <c r="AX244" s="2">
        <v>0.49842766999999999</v>
      </c>
      <c r="AY244" s="1">
        <v>636</v>
      </c>
      <c r="AZ244" s="1">
        <v>283</v>
      </c>
      <c r="BA244" s="2">
        <v>0.44496855000000002</v>
      </c>
      <c r="BB244" s="1">
        <v>637</v>
      </c>
      <c r="BC244" s="1">
        <v>509</v>
      </c>
      <c r="BD244" s="2">
        <v>0.79905808</v>
      </c>
      <c r="BE244" s="1">
        <v>637</v>
      </c>
      <c r="BF244" s="1">
        <v>477</v>
      </c>
      <c r="BG244" s="2">
        <v>0.74882261000000006</v>
      </c>
      <c r="BH244" s="1">
        <v>644</v>
      </c>
      <c r="BI244" s="1">
        <v>346</v>
      </c>
      <c r="BJ244" s="2">
        <v>0.53726708000000001</v>
      </c>
      <c r="BK244" s="1">
        <v>31</v>
      </c>
      <c r="BM244" s="1">
        <v>7</v>
      </c>
      <c r="BN244" s="1">
        <v>20</v>
      </c>
      <c r="BO244" s="1">
        <v>46</v>
      </c>
      <c r="BP244" s="1">
        <v>342</v>
      </c>
      <c r="BQ244" s="1">
        <v>176</v>
      </c>
      <c r="BR244" s="1">
        <v>622</v>
      </c>
      <c r="BU244" s="1">
        <v>448</v>
      </c>
      <c r="BV244" s="1">
        <v>219</v>
      </c>
      <c r="BW244" s="1">
        <v>667</v>
      </c>
      <c r="BY244" s="1">
        <v>36</v>
      </c>
      <c r="BZ244" s="1">
        <v>6</v>
      </c>
      <c r="CB244" s="1">
        <v>24</v>
      </c>
      <c r="CC244" s="1">
        <v>102</v>
      </c>
      <c r="CD244" s="1">
        <v>159</v>
      </c>
      <c r="CE244" s="1">
        <v>72</v>
      </c>
      <c r="CF244" s="1">
        <v>399</v>
      </c>
      <c r="CG244" s="1">
        <v>113</v>
      </c>
      <c r="CH244" s="1">
        <v>202</v>
      </c>
      <c r="CI244" s="1">
        <v>93</v>
      </c>
      <c r="CJ244" s="1">
        <v>408</v>
      </c>
      <c r="CK244" s="1">
        <v>6</v>
      </c>
      <c r="CL244" s="1">
        <v>7</v>
      </c>
      <c r="CO244" s="1">
        <v>30</v>
      </c>
      <c r="CP244" s="1">
        <v>106</v>
      </c>
      <c r="CT244" s="1">
        <v>102</v>
      </c>
      <c r="CU244" s="1">
        <v>62</v>
      </c>
      <c r="CW244" s="1">
        <v>313</v>
      </c>
      <c r="CY244" s="1">
        <v>126</v>
      </c>
      <c r="DA244" s="1">
        <v>163</v>
      </c>
      <c r="DC244" s="1">
        <v>289</v>
      </c>
      <c r="DE244" s="1">
        <v>3</v>
      </c>
      <c r="DF244" s="1">
        <v>3</v>
      </c>
      <c r="DH244" s="1">
        <v>1</v>
      </c>
      <c r="DI244" s="1">
        <v>21</v>
      </c>
      <c r="DJ244" s="1">
        <v>0</v>
      </c>
      <c r="DK244" s="1">
        <v>3</v>
      </c>
      <c r="DL244" s="1">
        <v>48</v>
      </c>
      <c r="DM244" s="1">
        <v>72</v>
      </c>
      <c r="DN244" s="1">
        <v>53</v>
      </c>
      <c r="DQ244" s="1">
        <v>0</v>
      </c>
      <c r="DR244" s="1">
        <v>89</v>
      </c>
      <c r="DS244" s="1">
        <v>9</v>
      </c>
      <c r="DU244" s="1">
        <v>302</v>
      </c>
      <c r="DW244" s="1">
        <v>110</v>
      </c>
      <c r="DZ244" s="1">
        <v>144</v>
      </c>
      <c r="EA244" s="1">
        <v>254</v>
      </c>
      <c r="EB244" s="1">
        <v>1</v>
      </c>
      <c r="EC244" s="1">
        <v>9</v>
      </c>
      <c r="ED244" s="1">
        <v>1</v>
      </c>
      <c r="EE244" s="1">
        <v>40</v>
      </c>
      <c r="EF244" s="1">
        <v>98</v>
      </c>
      <c r="EG244" s="1">
        <v>22</v>
      </c>
      <c r="EH244" s="1">
        <v>1</v>
      </c>
      <c r="EI244" s="1">
        <v>141</v>
      </c>
      <c r="EJ244" s="1">
        <v>89</v>
      </c>
      <c r="EK244" s="1">
        <v>88</v>
      </c>
      <c r="EL244" s="1">
        <v>6</v>
      </c>
      <c r="EM244" s="1">
        <v>496</v>
      </c>
      <c r="EN244" s="1">
        <v>183</v>
      </c>
      <c r="EO244" s="1">
        <v>239</v>
      </c>
      <c r="EP244" s="1">
        <v>422</v>
      </c>
      <c r="EQ244" s="1">
        <v>0</v>
      </c>
      <c r="ER244" s="1">
        <v>0</v>
      </c>
      <c r="ES244" s="1">
        <v>6</v>
      </c>
      <c r="ET244" s="1">
        <v>19</v>
      </c>
      <c r="EU244" s="1">
        <v>0</v>
      </c>
      <c r="EV244" s="1">
        <v>85</v>
      </c>
      <c r="EW244" s="1">
        <v>44</v>
      </c>
      <c r="EX244" s="1">
        <v>0</v>
      </c>
      <c r="EY244" s="1">
        <v>6</v>
      </c>
      <c r="EZ244" s="1">
        <v>10</v>
      </c>
      <c r="FA244" s="1">
        <v>0</v>
      </c>
      <c r="FB244" s="1">
        <v>0</v>
      </c>
      <c r="FC244" s="1">
        <v>0</v>
      </c>
      <c r="FD244" s="1">
        <v>0</v>
      </c>
      <c r="FE244" s="1">
        <v>0</v>
      </c>
      <c r="FF244" s="1">
        <v>0</v>
      </c>
      <c r="FG244" s="1">
        <v>0</v>
      </c>
      <c r="FH244" s="1">
        <v>20</v>
      </c>
      <c r="FI244" s="1">
        <v>0</v>
      </c>
      <c r="FJ244" s="1">
        <v>10</v>
      </c>
      <c r="FK244" s="1">
        <v>9</v>
      </c>
      <c r="FL244" s="1">
        <v>0</v>
      </c>
      <c r="FM244" s="1">
        <v>59</v>
      </c>
      <c r="FN244" s="1">
        <v>3</v>
      </c>
      <c r="FO244" s="1">
        <v>1</v>
      </c>
      <c r="FP244" s="1">
        <v>51</v>
      </c>
      <c r="FQ244" s="1">
        <v>0</v>
      </c>
      <c r="FR244" s="1">
        <f>SUM(Tableau17[[#This Row],[2019-T1-ALEXANDRE Audric]:[2019-T1-MARIE Florie]])</f>
        <v>323</v>
      </c>
      <c r="FS244" s="1">
        <v>53</v>
      </c>
      <c r="FT244" s="1">
        <v>373</v>
      </c>
      <c r="FU244" s="1">
        <v>0</v>
      </c>
      <c r="FV244" s="1">
        <v>196</v>
      </c>
      <c r="FW244" s="1">
        <v>0</v>
      </c>
      <c r="FX244" s="1">
        <v>622</v>
      </c>
      <c r="FY244" s="1">
        <v>0</v>
      </c>
      <c r="FZ244" s="1">
        <v>448</v>
      </c>
      <c r="GA244" s="1">
        <v>0</v>
      </c>
      <c r="GB244" s="1">
        <v>219</v>
      </c>
      <c r="GC244" s="1">
        <v>0</v>
      </c>
      <c r="GD244" s="1">
        <v>667</v>
      </c>
      <c r="GE244" s="1">
        <v>102</v>
      </c>
      <c r="GF244" s="1">
        <v>195</v>
      </c>
      <c r="GG244" s="1">
        <v>0</v>
      </c>
      <c r="GH244" s="1">
        <v>102</v>
      </c>
      <c r="GI244" s="1">
        <v>0</v>
      </c>
      <c r="GJ244" s="1">
        <v>399</v>
      </c>
      <c r="GK244" s="1">
        <v>113</v>
      </c>
      <c r="GL244" s="1">
        <v>202</v>
      </c>
      <c r="GM244" s="1">
        <v>0</v>
      </c>
      <c r="GN244" s="1">
        <v>93</v>
      </c>
      <c r="GO244" s="1">
        <v>0</v>
      </c>
      <c r="GP244" s="1">
        <v>408</v>
      </c>
      <c r="GQ244" s="1">
        <v>113</v>
      </c>
      <c r="GR244" s="1">
        <v>102</v>
      </c>
      <c r="GS244" s="1">
        <v>0</v>
      </c>
      <c r="GT244" s="1">
        <v>92</v>
      </c>
      <c r="GU244" s="1">
        <v>6</v>
      </c>
      <c r="GV244" s="1">
        <v>313</v>
      </c>
      <c r="GW244" s="1">
        <v>126</v>
      </c>
      <c r="GX244" s="1">
        <v>163</v>
      </c>
      <c r="GY244" s="1">
        <v>0</v>
      </c>
      <c r="GZ244" s="1">
        <v>0</v>
      </c>
      <c r="HA244" s="1">
        <v>0</v>
      </c>
      <c r="HB244" s="1">
        <v>289</v>
      </c>
      <c r="HC244" s="1">
        <v>191</v>
      </c>
      <c r="HD244" s="1">
        <v>98</v>
      </c>
      <c r="HE244" s="1">
        <v>88</v>
      </c>
      <c r="HF244" s="1">
        <v>118</v>
      </c>
      <c r="HG244" s="1">
        <v>1</v>
      </c>
      <c r="HH244" s="1">
        <v>496</v>
      </c>
      <c r="HI244" s="1">
        <v>183</v>
      </c>
      <c r="HJ244" s="1">
        <v>0</v>
      </c>
      <c r="HK244" s="1">
        <v>239</v>
      </c>
      <c r="HL244" s="1">
        <v>0</v>
      </c>
      <c r="HM244" s="1">
        <v>0</v>
      </c>
      <c r="HN244" s="1">
        <v>422</v>
      </c>
      <c r="HO244" s="1">
        <v>114</v>
      </c>
      <c r="HP244" s="1">
        <v>47</v>
      </c>
      <c r="HQ244" s="1">
        <v>51</v>
      </c>
      <c r="HR244" s="1">
        <v>107</v>
      </c>
      <c r="HS244" s="1">
        <v>21</v>
      </c>
      <c r="HT244" s="1">
        <v>340</v>
      </c>
      <c r="HU244" s="1">
        <v>47</v>
      </c>
      <c r="HV244" s="1">
        <v>75</v>
      </c>
      <c r="HW244" s="1">
        <v>20</v>
      </c>
      <c r="HX244" s="1">
        <v>86</v>
      </c>
      <c r="HY244" s="1">
        <v>0</v>
      </c>
      <c r="HZ244" s="1">
        <v>228</v>
      </c>
      <c r="IA244" s="1">
        <v>75</v>
      </c>
      <c r="IB244" s="1">
        <v>53</v>
      </c>
      <c r="IC244" s="1">
        <v>89</v>
      </c>
      <c r="ID244" s="1">
        <v>82</v>
      </c>
      <c r="IE244" s="1">
        <v>3</v>
      </c>
      <c r="IF244" s="1">
        <v>302</v>
      </c>
      <c r="IG244" s="1">
        <v>110</v>
      </c>
      <c r="IH244" s="1">
        <v>0</v>
      </c>
      <c r="II244" s="1">
        <v>144</v>
      </c>
      <c r="IJ244" s="1">
        <v>0</v>
      </c>
      <c r="IK244" s="1">
        <v>0</v>
      </c>
      <c r="IL244" s="1">
        <v>254</v>
      </c>
      <c r="IM244" s="26">
        <f>IFERROR(Tableau17[[#This Row],[LDIV]]/Tableau17[[#This Row],[Total général]],"")</f>
        <v>0</v>
      </c>
      <c r="IN244" s="26">
        <f>IFERROR(Tableau17[[#This Row],[LDVC]]/Tableau17[[#This Row],[Total général]],"")</f>
        <v>1.3157894736842105E-2</v>
      </c>
      <c r="IO244" s="26">
        <f>IFERROR(Tableau17[[#This Row],[LDVD]]/Tableau17[[#This Row],[Total général]],"")</f>
        <v>0.10964912280701754</v>
      </c>
      <c r="IP244" s="26">
        <f>IFERROR(Tableau17[[#This Row],[LDVG]]/Tableau17[[#This Row],[Total général]],"")</f>
        <v>1.7543859649122806E-2</v>
      </c>
      <c r="IQ244" s="26">
        <f>IFERROR(Tableau17[[#This Row],[LEXD]]/Tableau17[[#This Row],[Total général]],"")</f>
        <v>0</v>
      </c>
      <c r="IR244" s="26">
        <f>IFERROR(Tableau17[[#This Row],[LEXG]]/Tableau17[[#This Row],[Total général]],"")</f>
        <v>0</v>
      </c>
      <c r="IS244" s="26">
        <f>IFERROR(Tableau17[[#This Row],[LLR]]/Tableau17[[#This Row],[Total général]],"")</f>
        <v>0.21929824561403508</v>
      </c>
      <c r="IT244" s="26">
        <f>IFERROR(Tableau17[[#This Row],[LREM]]/Tableau17[[#This Row],[Total général]],"")</f>
        <v>7.4561403508771926E-2</v>
      </c>
      <c r="IU244" s="26">
        <f>IFERROR(Tableau17[[#This Row],[LRN]]/Tableau17[[#This Row],[Total général]],"")</f>
        <v>0.20614035087719298</v>
      </c>
      <c r="IV244" s="26">
        <f>IFERROR(Tableau17[[#This Row],[LUG]]/Tableau17[[#This Row],[Total général]],"")</f>
        <v>0.23684210526315788</v>
      </c>
      <c r="IW244" s="26">
        <f>IFERROR(Tableau17[[#This Row],[LVEC]]/Tableau17[[#This Row],[Total général]],"")</f>
        <v>0.12280701754385964</v>
      </c>
      <c r="IX244" s="26">
        <f>IFERROR(Tableau17[[#This Row],[2008-T1-LCMD]]/Tableau17[[#This Row],[2008-T1-TOTAL]],"")</f>
        <v>4.9839228295819937E-2</v>
      </c>
      <c r="IY244" s="26">
        <f>IFERROR(Tableau17[[#This Row],[2008-T1-LDVD]]/Tableau17[[#This Row],[2008-T1-TOTAL]],"")</f>
        <v>0</v>
      </c>
      <c r="IZ244" s="26">
        <f>IFERROR(Tableau17[[#This Row],[2008-T1-LEXD]]/Tableau17[[#This Row],[2008-T1-TOTAL]],"")</f>
        <v>1.1254019292604502E-2</v>
      </c>
      <c r="JA244" s="26">
        <f>IFERROR(Tableau17[[#This Row],[2008-T1-LEXG]]/Tableau17[[#This Row],[2008-T1-TOTAL]],"")</f>
        <v>3.215434083601286E-2</v>
      </c>
      <c r="JB244" s="26">
        <f>IFERROR(Tableau17[[#This Row],[2008-T1-LFN]]/Tableau17[[#This Row],[2008-T1-TOTAL]],"")</f>
        <v>7.3954983922829579E-2</v>
      </c>
      <c r="JC244" s="26">
        <f>IFERROR(Tableau17[[#This Row],[2008-T1-LMAJ]]/Tableau17[[#This Row],[2008-T1-TOTAL]],"")</f>
        <v>0.54983922829581988</v>
      </c>
      <c r="JD244" s="26">
        <f>IFERROR(Tableau17[[#This Row],[2008-T1-LUG]]/Tableau17[[#This Row],[2008-T1-TOTAL]],"")</f>
        <v>0.28295819935691319</v>
      </c>
      <c r="JE244" s="26">
        <f>IFERROR(Tableau17[[#This Row],[2008-T2-LFN]]/Tableau17[[#This Row],[2008-T2-TOTAL]],"")</f>
        <v>0</v>
      </c>
      <c r="JF244" s="26">
        <f>IFERROR(Tableau17[[#This Row],[2008-T2-LGC]]/Tableau17[[#This Row],[2008-T2-TOTAL]],"")</f>
        <v>0</v>
      </c>
      <c r="JG244" s="26">
        <f>IFERROR(Tableau17[[#This Row],[2008-T2-LMAJ]]/Tableau17[[#This Row],[2008-T2-TOTAL]],"")</f>
        <v>0.671664167916042</v>
      </c>
      <c r="JH244" s="26">
        <f>IFERROR(Tableau17[[#This Row],[2008-T2-LUG]]/Tableau17[[#This Row],[2008-T2-TOTAL]],"")</f>
        <v>0.328335832083958</v>
      </c>
      <c r="JI244" s="26">
        <f>IFERROR(Tableau17[[#This Row],[2014-T1-LDIV]]/Tableau17[[#This Row],[2014-T1-TOTAL]],"")</f>
        <v>0</v>
      </c>
      <c r="JJ244" s="26">
        <f>IFERROR(Tableau17[[#This Row],[2014-T1-LDVD]]/Tableau17[[#This Row],[2014-T1-TOTAL]],"")</f>
        <v>9.0225563909774431E-2</v>
      </c>
      <c r="JK244" s="26">
        <f>IFERROR(Tableau17[[#This Row],[2014-T1-LDVG]]/Tableau17[[#This Row],[2014-T1-TOTAL]],"")</f>
        <v>1.5037593984962405E-2</v>
      </c>
      <c r="JL244" s="26">
        <f>IFERROR(Tableau17[[#This Row],[2014-T1-LEXG]]/Tableau17[[#This Row],[2014-T1-TOTAL]],"")</f>
        <v>0</v>
      </c>
      <c r="JM244" s="26">
        <f>IFERROR(Tableau17[[#This Row],[2014-T1-LFG]]/Tableau17[[#This Row],[2014-T1-TOTAL]],"")</f>
        <v>6.0150375939849621E-2</v>
      </c>
      <c r="JN244" s="26">
        <f>IFERROR(Tableau17[[#This Row],[2014-T1-LFN]]/Tableau17[[#This Row],[2014-T1-TOTAL]],"")</f>
        <v>0.25563909774436089</v>
      </c>
      <c r="JO244" s="26">
        <f>IFERROR(Tableau17[[#This Row],[2014-T1-LUD]]/Tableau17[[#This Row],[2014-T1-TOTAL]],"")</f>
        <v>0.39849624060150374</v>
      </c>
      <c r="JP244" s="26">
        <f>IFERROR(Tableau17[[#This Row],[2014-T1-LUG]]/Tableau17[[#This Row],[2014-T1-TOTAL]],"")</f>
        <v>0.18045112781954886</v>
      </c>
      <c r="JQ244" s="26">
        <f>IFERROR(Tableau17[[#This Row],[2014-T2-LFN]]/Tableau17[[#This Row],[2014-T2-TOTAL]],"")</f>
        <v>0.27696078431372551</v>
      </c>
      <c r="JR244" s="26">
        <f>IFERROR(Tableau17[[#This Row],[2014-T2-LUD]]/Tableau17[[#This Row],[2014-T2-TOTAL]],"")</f>
        <v>0.49509803921568629</v>
      </c>
      <c r="JS244" s="26">
        <f>IFERROR(Tableau17[[#This Row],[2014-T2-LUG]]/Tableau17[[#This Row],[2014-T2-TOTAL]],"")</f>
        <v>0.22794117647058823</v>
      </c>
      <c r="JT244" s="26">
        <f>IFERROR(Tableau17[[#This Row],[2015-T1-BC-DIV]]/Tableau17[[#This Row],[2015-T1-TOTAL]],"")</f>
        <v>1.9169329073482427E-2</v>
      </c>
      <c r="JU244" s="26">
        <f>IFERROR(Tableau17[[#This Row],[2015-T1-BC-DLF]]/Tableau17[[#This Row],[2015-T1-TOTAL]],"")</f>
        <v>2.2364217252396165E-2</v>
      </c>
      <c r="JV244" s="26">
        <f>IFERROR(Tableau17[[#This Row],[2015-T1-BC-DVD]]/Tableau17[[#This Row],[2015-T1-TOTAL]],"")</f>
        <v>0</v>
      </c>
      <c r="JW244" s="26">
        <f>IFERROR(Tableau17[[#This Row],[2015-T1-BC-DVG]]/Tableau17[[#This Row],[2015-T1-TOTAL]],"")</f>
        <v>0</v>
      </c>
      <c r="JX244" s="26">
        <f>IFERROR(Tableau17[[#This Row],[2015-T1-BC-FG]]/Tableau17[[#This Row],[2015-T1-TOTAL]],"")</f>
        <v>9.5846645367412137E-2</v>
      </c>
      <c r="JY244" s="26">
        <f>IFERROR(Tableau17[[#This Row],[2015-T1-BC-FN]]/Tableau17[[#This Row],[2015-T1-TOTAL]],"")</f>
        <v>0.33865814696485624</v>
      </c>
      <c r="JZ244" s="26">
        <f>IFERROR(Tableau17[[#This Row],[2015-T1-BC-MDM]]/Tableau17[[#This Row],[2015-T1-TOTAL]],"")</f>
        <v>0</v>
      </c>
      <c r="KA244" s="26">
        <f>IFERROR(Tableau17[[#This Row],[2015-T1-BC-RDG]]/Tableau17[[#This Row],[2015-T1-TOTAL]],"")</f>
        <v>0</v>
      </c>
      <c r="KB244" s="26">
        <f>IFERROR(Tableau17[[#This Row],[2015-T1-BC-SOC]]/Tableau17[[#This Row],[2015-T1-TOTAL]],"")</f>
        <v>0</v>
      </c>
      <c r="KC244" s="26">
        <f>IFERROR(Tableau17[[#This Row],[2015-T1-BC-UD]]/Tableau17[[#This Row],[2015-T1-TOTAL]],"")</f>
        <v>0.32587859424920129</v>
      </c>
      <c r="KD244" s="26">
        <f>IFERROR(Tableau17[[#This Row],[2015-T1-BC-UG]]/Tableau17[[#This Row],[2015-T1-TOTAL]],"")</f>
        <v>0.19808306709265175</v>
      </c>
      <c r="KE244" s="26">
        <f>IFERROR(Tableau17[[#This Row],[2015-T1-BC-VEC]]/Tableau17[[#This Row],[2015-T1-TOTAL]],"")</f>
        <v>0</v>
      </c>
      <c r="KF244" s="26">
        <f>IFERROR(Tableau17[[#This Row],[2015-T2-BC-DVG]]/Tableau17[[#This Row],[2015-T2-TOTAL]],"")</f>
        <v>0</v>
      </c>
      <c r="KG244" s="26">
        <f>IFERROR(Tableau17[[#This Row],[2015-T2-BC-FN]]/Tableau17[[#This Row],[2015-T2-TOTAL]],"")</f>
        <v>0.43598615916955019</v>
      </c>
      <c r="KH244" s="26">
        <f>IFERROR(Tableau17[[#This Row],[2015-T2-BC-SOC]]/Tableau17[[#This Row],[2015-T2-TOTAL]],"")</f>
        <v>0</v>
      </c>
      <c r="KI244" s="26">
        <f>IFERROR(Tableau17[[#This Row],[2015-T2-BC-UD]]/Tableau17[[#This Row],[2015-T2-TOTAL]],"")</f>
        <v>0.56401384083044981</v>
      </c>
      <c r="KJ244" s="26">
        <f>IFERROR(Tableau17[[#This Row],[2015-T2-BC-UG]]/Tableau17[[#This Row],[2015-T2-TOTAL]],"")</f>
        <v>0</v>
      </c>
      <c r="KK244" s="26">
        <f>IFERROR(Tableau17[[#This Row],[2017 (L)-T1-COM]]/Tableau17[[#This Row],[2017 (L)-T1-TOTAL]],"")</f>
        <v>0</v>
      </c>
      <c r="KL244" s="26">
        <f>IFERROR(Tableau17[[#This Row],[2017 (L)-T1-DIV]]/Tableau17[[#This Row],[2017 (L)-T1-TOTAL]],"")</f>
        <v>9.9337748344370865E-3</v>
      </c>
      <c r="KM244" s="26">
        <f>IFERROR(Tableau17[[#This Row],[2017 (L)-T1-DLF]]/Tableau17[[#This Row],[2017 (L)-T1-TOTAL]],"")</f>
        <v>9.9337748344370865E-3</v>
      </c>
      <c r="KN244" s="26">
        <f>IFERROR(Tableau17[[#This Row],[2017 (L)-T1-DVD]]/Tableau17[[#This Row],[2017 (L)-T1-TOTAL]],"")</f>
        <v>0</v>
      </c>
      <c r="KO244" s="26">
        <f>IFERROR(Tableau17[[#This Row],[2017 (L)-T1-DVG]]/Tableau17[[#This Row],[2017 (L)-T1-TOTAL]],"")</f>
        <v>3.3112582781456954E-3</v>
      </c>
      <c r="KP244" s="26">
        <f>IFERROR(Tableau17[[#This Row],[2017 (L)-T1-ECO]]/Tableau17[[#This Row],[2017 (L)-T1-TOTAL]],"")</f>
        <v>6.9536423841059597E-2</v>
      </c>
      <c r="KQ244" s="26">
        <f>IFERROR(Tableau17[[#This Row],[2017 (L)-T1-EXD]]/Tableau17[[#This Row],[2017 (L)-T1-TOTAL]],"")</f>
        <v>0</v>
      </c>
      <c r="KR244" s="26">
        <f>IFERROR(Tableau17[[#This Row],[2017 (L)-T1-EXG]]/Tableau17[[#This Row],[2017 (L)-T1-TOTAL]],"")</f>
        <v>9.9337748344370865E-3</v>
      </c>
      <c r="KS244" s="26">
        <f>IFERROR(Tableau17[[#This Row],[2017 (L)-T1-FI]]/Tableau17[[#This Row],[2017 (L)-T1-TOTAL]],"")</f>
        <v>0.15894039735099338</v>
      </c>
      <c r="KT244" s="26">
        <f>IFERROR(Tableau17[[#This Row],[2017 (L)-T1-FN]]/Tableau17[[#This Row],[2017 (L)-T1-TOTAL]],"")</f>
        <v>0.23841059602649006</v>
      </c>
      <c r="KU244" s="26">
        <f>IFERROR(Tableau17[[#This Row],[2017 (L)-T1-LR]]/Tableau17[[#This Row],[2017 (L)-T1-TOTAL]],"")</f>
        <v>0.17549668874172186</v>
      </c>
      <c r="KV244" s="26">
        <f>IFERROR(Tableau17[[#This Row],[2017 (L)-T1-MDM]]/Tableau17[[#This Row],[2017 (L)-T1-TOTAL]],"")</f>
        <v>0</v>
      </c>
      <c r="KW244" s="26">
        <f>IFERROR(Tableau17[[#This Row],[2017 (L)-T1-RDG]]/Tableau17[[#This Row],[2017 (L)-T1-TOTAL]],"")</f>
        <v>0</v>
      </c>
      <c r="KX244" s="26">
        <f>IFERROR(Tableau17[[#This Row],[2017 (L)-T1-REG]]/Tableau17[[#This Row],[2017 (L)-T1-TOTAL]],"")</f>
        <v>0</v>
      </c>
      <c r="KY244" s="26">
        <f>IFERROR(Tableau17[[#This Row],[2017 (L)-T1-REM]]/Tableau17[[#This Row],[2017 (L)-T1-TOTAL]],"")</f>
        <v>0.29470198675496689</v>
      </c>
      <c r="KZ244" s="26">
        <f>IFERROR(Tableau17[[#This Row],[2017 (L)-T1-SOC]]/Tableau17[[#This Row],[2017 (L)-T1-TOTAL]],"")</f>
        <v>2.9801324503311258E-2</v>
      </c>
      <c r="LA244" s="26">
        <f>IFERROR(Tableau17[[#This Row],[2017 (L)-T1-UDI]]/Tableau17[[#This Row],[2017 (L)-T1-TOTAL]],"")</f>
        <v>0</v>
      </c>
      <c r="LB244" s="26">
        <f>IFERROR(Tableau17[[#This Row],[2017 (L)-T2-FI]]/Tableau17[[#This Row],[2017 (L)-T2-TOTAL]],"")</f>
        <v>0</v>
      </c>
      <c r="LC244" s="26">
        <f>IFERROR(Tableau17[[#This Row],[2017 (L)-T2-FN]]/Tableau17[[#This Row],[2017 (L)-T2-TOTAL]],"")</f>
        <v>0.43307086614173229</v>
      </c>
      <c r="LD244" s="26">
        <f>IFERROR(Tableau17[[#This Row],[2017 (L)-T2-LR]]/Tableau17[[#This Row],[2017 (L)-T2-TOTAL]],"")</f>
        <v>0</v>
      </c>
      <c r="LE244" s="26">
        <f>IFERROR(Tableau17[[#This Row],[2017 (L)-T2-MDM]]/Tableau17[[#This Row],[2017 (L)-T2-TOTAL]],"")</f>
        <v>0</v>
      </c>
      <c r="LF244" s="26">
        <f>IFERROR(Tableau17[[#This Row],[2017 (L)-T2-REM]]/Tableau17[[#This Row],[2017 (L)-T2-TOTAL]],"")</f>
        <v>0.56692913385826771</v>
      </c>
      <c r="LG244" s="26">
        <f>IFERROR(Tableau17[[#This Row],[2017-T1-ARTHAUD Nathalie]]/Tableau17[[#This Row],[2017-T1-TOTAL]],"")</f>
        <v>2.0161290322580645E-3</v>
      </c>
      <c r="LH244" s="26">
        <f>IFERROR(Tableau17[[#This Row],[2017-T1-ASSELINEAU Fran]]/Tableau17[[#This Row],[2017-T1-TOTAL]],"")</f>
        <v>1.8145161290322582E-2</v>
      </c>
      <c r="LI244" s="26">
        <f>IFERROR(Tableau17[[#This Row],[2017-T1-CHEMINADE Jacques]]/Tableau17[[#This Row],[2017-T1-TOTAL]],"")</f>
        <v>2.0161290322580645E-3</v>
      </c>
      <c r="LJ244" s="26">
        <f>IFERROR(Tableau17[[#This Row],[2017-T1-DUPONT-AIGNAN Nicolas]]/Tableau17[[#This Row],[2017-T1-TOTAL]],"")</f>
        <v>8.0645161290322578E-2</v>
      </c>
      <c r="LK244" s="26">
        <f>IFERROR(Tableau17[[#This Row],[2017-T1-FILLON Fran]]/Tableau17[[#This Row],[2017-T1-TOTAL]],"")</f>
        <v>0.19758064516129031</v>
      </c>
      <c r="LL244" s="26">
        <f>IFERROR(Tableau17[[#This Row],[2017-T1-HAMON Beno]]/Tableau17[[#This Row],[2017-T1-TOTAL]],"")</f>
        <v>4.4354838709677422E-2</v>
      </c>
      <c r="LM244" s="26">
        <f>IFERROR(Tableau17[[#This Row],[2017-T1-LASSALLE Jean]]/Tableau17[[#This Row],[2017-T1-TOTAL]],"")</f>
        <v>2.0161290322580645E-3</v>
      </c>
      <c r="LN244" s="26">
        <f>IFERROR(Tableau17[[#This Row],[2017-T1-LE PEN Marine]]/Tableau17[[#This Row],[2017-T1-TOTAL]],"")</f>
        <v>0.28427419354838712</v>
      </c>
      <c r="LO244" s="26">
        <f>IFERROR(Tableau17[[#This Row],[2017-T1-M Jean-Luc]]/Tableau17[[#This Row],[2017-T1-TOTAL]],"")</f>
        <v>0.17943548387096775</v>
      </c>
      <c r="LP244" s="26">
        <f>IFERROR(Tableau17[[#This Row],[2017-T1-MACRON Emmanuel]]/Tableau17[[#This Row],[2017-T1-TOTAL]],"")</f>
        <v>0.17741935483870969</v>
      </c>
      <c r="LQ244" s="26">
        <f>IFERROR(Tableau17[[#This Row],[2017-T1-POUTOU Philippe]]/Tableau17[[#This Row],[2017-T1-TOTAL]],"")</f>
        <v>1.2096774193548387E-2</v>
      </c>
      <c r="LR244" s="26">
        <f>IFERROR(Tableau17[[#This Row],[2017-T2-LE PEN Marine]]/Tableau17[[#This Row],[2017-T2-TOTAL]],"")</f>
        <v>0.43364928909952605</v>
      </c>
      <c r="LS244" s="26">
        <f>IFERROR(Tableau17[[#This Row],[2017-T2-MACRON Emmanuel]]/Tableau17[[#This Row],[2017-T2-TOTAL]],"")</f>
        <v>0.56635071090047395</v>
      </c>
      <c r="LT244" s="26">
        <f>IFERROR(Tableau17[[#This Row],[2019-T1-ALEXANDRE Audric]]/Tableau17[[#This Row],[2019-T1-TOTAL]],"")</f>
        <v>0</v>
      </c>
      <c r="LU244" s="26">
        <f>IFERROR(Tableau17[[#This Row],[2019-T1-ARTHAUD Nathalie]]/Tableau17[[#This Row],[2019-T1-TOTAL]],"")</f>
        <v>0</v>
      </c>
      <c r="LV244" s="26">
        <f>IFERROR(Tableau17[[#This Row],[2019-T1-ASSELINEAU François]]/Tableau17[[#This Row],[2019-T1-TOTAL]],"")</f>
        <v>1.8575851393188854E-2</v>
      </c>
      <c r="LW244" s="26">
        <f>IFERROR(Tableau17[[#This Row],[2019-T1-AUBRY Manon]]/Tableau17[[#This Row],[2019-T1-TOTAL]],"")</f>
        <v>5.8823529411764705E-2</v>
      </c>
      <c r="LX244" s="26">
        <f>IFERROR(Tableau17[[#This Row],[2019-T1-AZERGUI Nagib]]/Tableau17[[#This Row],[2019-T1-TOTAL]],"")</f>
        <v>0</v>
      </c>
      <c r="LY244" s="26">
        <f>IFERROR(Tableau17[[#This Row],[2019-T1-BARDELLA Jordan]]/Tableau17[[#This Row],[2019-T1-TOTAL]],"")</f>
        <v>0.26315789473684209</v>
      </c>
      <c r="LZ244" s="26">
        <f>IFERROR(Tableau17[[#This Row],[2019-T1-BELLAMY François-Xavier]]/Tableau17[[#This Row],[2019-T1-TOTAL]],"")</f>
        <v>0.13622291021671826</v>
      </c>
      <c r="MA244" s="26">
        <f>IFERROR(Tableau17[[#This Row],[2019-T1-BIDOU Olivier]]/Tableau17[[#This Row],[2019-T1-TOTAL]],"")</f>
        <v>0</v>
      </c>
      <c r="MB244" s="26">
        <f>IFERROR(Tableau17[[#This Row],[2019-T1-BOURG Dominique]]/Tableau17[[#This Row],[2019-T1-TOTAL]],"")</f>
        <v>1.8575851393188854E-2</v>
      </c>
      <c r="MC244" s="26">
        <f>IFERROR(Tableau17[[#This Row],[2019-T1-BROSSAT Ian]]/Tableau17[[#This Row],[2019-T1-TOTAL]],"")</f>
        <v>3.0959752321981424E-2</v>
      </c>
      <c r="MD244" s="26">
        <f>IFERROR(Tableau17[[#This Row],[2019-T1-CAILLAUD Sophie]]/Tableau17[[#This Row],[2019-T1-TOTAL]],"")</f>
        <v>0</v>
      </c>
      <c r="ME244" s="26">
        <f>IFERROR(Tableau17[[#This Row],[2019-T1-CAMUS Renaud]]/Tableau17[[#This Row],[2019-T1-TOTAL]],"")</f>
        <v>0</v>
      </c>
      <c r="MF244" s="26">
        <f>IFERROR(Tableau17[[#This Row],[2019-T1-CHALENÇON Christophe]]/Tableau17[[#This Row],[2019-T1-TOTAL]],"")</f>
        <v>0</v>
      </c>
      <c r="MG244" s="26">
        <f>IFERROR(Tableau17[[#This Row],[2019-T1-CORBET Cathy Denise Ginette]]/Tableau17[[#This Row],[2019-T1-TOTAL]],"")</f>
        <v>0</v>
      </c>
      <c r="MH244" s="26">
        <f>IFERROR(Tableau17[[#This Row],[2019-T1-DE PREVOISIN Robert]]/Tableau17[[#This Row],[2019-T1-TOTAL]],"")</f>
        <v>0</v>
      </c>
      <c r="MI244" s="26">
        <f>IFERROR(Tableau17[[#This Row],[2019-T1-DELFEL Thérèse]]/Tableau17[[#This Row],[2019-T1-TOTAL]],"")</f>
        <v>0</v>
      </c>
      <c r="MJ244" s="26">
        <f>IFERROR(Tableau17[[#This Row],[2019-T1-DIEUMEGARD Pierre]]/Tableau17[[#This Row],[2019-T1-TOTAL]],"")</f>
        <v>0</v>
      </c>
      <c r="MK244" s="26">
        <f>IFERROR(Tableau17[[#This Row],[2019-T1-DUPONT-AIGNAN Nicolas]]/Tableau17[[#This Row],[2019-T1-TOTAL]],"")</f>
        <v>6.1919504643962849E-2</v>
      </c>
      <c r="ML244" s="26">
        <f>IFERROR(Tableau17[[#This Row],[2019-T1-GERNIGON Yves]]/Tableau17[[#This Row],[2019-T1-TOTAL]],"")</f>
        <v>0</v>
      </c>
      <c r="MM244" s="26">
        <f>IFERROR(Tableau17[[#This Row],[2019-T1-GLUCKSMANN Raphaël]]/Tableau17[[#This Row],[2019-T1-TOTAL]],"")</f>
        <v>3.0959752321981424E-2</v>
      </c>
      <c r="MN244" s="26">
        <f>IFERROR(Tableau17[[#This Row],[2019-T1-HAMON Benoît]]/Tableau17[[#This Row],[2019-T1-TOTAL]],"")</f>
        <v>2.7863777089783281E-2</v>
      </c>
      <c r="MO244" s="26">
        <f>IFERROR(Tableau17[[#This Row],[2019-T1-HELGEN Gilles]]/Tableau17[[#This Row],[2019-T1-TOTAL]],"")</f>
        <v>0</v>
      </c>
      <c r="MP244" s="26">
        <f>IFERROR(Tableau17[[#This Row],[2019-T1-JADOT Yannick]]/Tableau17[[#This Row],[2019-T1-TOTAL]],"")</f>
        <v>0.1826625386996904</v>
      </c>
      <c r="MQ244" s="26">
        <f>IFERROR(Tableau17[[#This Row],[2019-T1-LAGARDE Jean-Christophe]]/Tableau17[[#This Row],[2019-T1-TOTAL]],"")</f>
        <v>9.2879256965944269E-3</v>
      </c>
      <c r="MR244" s="26">
        <f>IFERROR(Tableau17[[#This Row],[2019-T1-LALANNE Francis]]/Tableau17[[#This Row],[2019-T1-TOTAL]],"")</f>
        <v>3.0959752321981426E-3</v>
      </c>
      <c r="MS244" s="26">
        <f>IFERROR(Tableau17[[#This Row],[2019-T1-LOISEAU Nathalie]]/Tableau17[[#This Row],[2019-T1-TOTAL]],"")</f>
        <v>0.15789473684210525</v>
      </c>
      <c r="MT244" s="26">
        <f>IFERROR(Tableau17[[#This Row],[2019-T1-MARIE Florie]]/Tableau17[[#This Row],[2019-T1-TOTAL]],"")</f>
        <v>0</v>
      </c>
      <c r="MU244" s="26">
        <f>IFERROR(Tableau17[[#This Row],[2008-T1-MACROEXTRDROITE]]/Tableau17[[#This Row],[2008-T1-MACROTOTALE]],"")</f>
        <v>8.5209003215434079E-2</v>
      </c>
      <c r="MV244" s="26">
        <f>IFERROR(Tableau17[[#This Row],[2008-T1-MACRODROITE]]/Tableau17[[#This Row],[2008-T1-MACROTOTALE]],"")</f>
        <v>0.59967845659163987</v>
      </c>
      <c r="MW244" s="26">
        <f>IFERROR(Tableau17[[#This Row],[2008-T1-MACROCENTRE]]/Tableau17[[#This Row],[2008-T1-MACROTOTALE]],"")</f>
        <v>0</v>
      </c>
      <c r="MX244" s="26">
        <f>IFERROR(Tableau17[[#This Row],[2008-T1-MACROGAUCHE]]/Tableau17[[#This Row],[2008-T1-MACROTOTALE]],"")</f>
        <v>0.31511254019292606</v>
      </c>
      <c r="MY244" s="26">
        <f>IFERROR(Tableau17[[#This Row],[2008-T1-MACROAUTRE]]/Tableau17[[#This Row],[2008-T1-MACROTOTALE]],"")</f>
        <v>0</v>
      </c>
      <c r="MZ244" s="26">
        <f>IFERROR(Tableau17[[#This Row],[2008-T2-MACROEXTRDROITE]]/Tableau17[[#This Row],[2008-T2-MACROTOTALE]],"")</f>
        <v>0</v>
      </c>
      <c r="NA244" s="26">
        <f>IFERROR(Tableau17[[#This Row],[2008-T2-MACRODROITE]]/Tableau17[[#This Row],[2008-T2-MACROTOTALE]],"")</f>
        <v>0.671664167916042</v>
      </c>
      <c r="NB244" s="26">
        <f>IFERROR(Tableau17[[#This Row],[2008-T2-MACROCENTRE]]/Tableau17[[#This Row],[2008-T2-MACROTOTALE]],"")</f>
        <v>0</v>
      </c>
      <c r="NC244" s="26">
        <f>IFERROR(Tableau17[[#This Row],[2008-T2-MACROGAUCHE]]/Tableau17[[#This Row],[2008-T2-MACROTOTALE]],"")</f>
        <v>0.328335832083958</v>
      </c>
      <c r="ND244" s="26">
        <f>IFERROR(Tableau17[[#This Row],[2008-T2-MACROAUTRE]]/Tableau17[[#This Row],[2008-T2-MACROTOTALE]],"")</f>
        <v>0</v>
      </c>
      <c r="NE244" s="26">
        <f>IFERROR(Tableau17[[#This Row],[2014-T1-MACROEXTRDROITE]]/Tableau17[[#This Row],[2014-T1-MACROTOTALE]],"")</f>
        <v>0.25563909774436089</v>
      </c>
      <c r="NF244" s="26">
        <f>IFERROR(Tableau17[[#This Row],[2014-T1-MACRODROITE]]/Tableau17[[#This Row],[2014-T1-MACROTOTALE]],"")</f>
        <v>0.48872180451127817</v>
      </c>
      <c r="NG244" s="26">
        <f>IFERROR(Tableau17[[#This Row],[2014-T1-MACROCENTRE]]/Tableau17[[#This Row],[2014-T1-MACROTOTALE]],"")</f>
        <v>0</v>
      </c>
      <c r="NH244" s="26">
        <f>IFERROR(Tableau17[[#This Row],[2014-T1-MACROGAUCHE]]/Tableau17[[#This Row],[2014-T1-MACROTOTALE]],"")</f>
        <v>0.25563909774436089</v>
      </c>
      <c r="NI244" s="26">
        <f>IFERROR(Tableau17[[#This Row],[2014-T1-MACROAUTRE]]/Tableau17[[#This Row],[2014-T1-MACROTOTALE]],"")</f>
        <v>0</v>
      </c>
      <c r="NJ244" s="26">
        <f>IFERROR(Tableau17[[#This Row],[2014-T2-MACROEXTRDROITE]]/Tableau17[[#This Row],[2014-T2-MACROTOTALE]],"")</f>
        <v>0.27696078431372551</v>
      </c>
      <c r="NK244" s="26">
        <f>IFERROR(Tableau17[[#This Row],[2014-T2-MACRODROITE]]/Tableau17[[#This Row],[2014-T2-MACROTOTALE]],"")</f>
        <v>0.49509803921568629</v>
      </c>
      <c r="NL244" s="26">
        <f>IFERROR(Tableau17[[#This Row],[2014-T2-MACROCENTRE]]/Tableau17[[#This Row],[2014-T2-MACROTOTALE]],"")</f>
        <v>0</v>
      </c>
      <c r="NM244" s="26">
        <f>IFERROR(Tableau17[[#This Row],[2014-T2-MACROGAUCHE]]/Tableau17[[#This Row],[2014-T2-MACROTOTALE]],"")</f>
        <v>0.22794117647058823</v>
      </c>
      <c r="NN244" s="26">
        <f>IFERROR(Tableau17[[#This Row],[2014-T2-MACROAUTRE]]/Tableau17[[#This Row],[2014-T2-MACROTOTALE]],"")</f>
        <v>0</v>
      </c>
      <c r="NO244" s="26">
        <f>IFERROR( Tableau17[[#This Row],[2015-T1-MACROEXTRDROITE]]/Tableau17[[#This Row],[2015-T1-MACROTOTALE]],"")</f>
        <v>0.36102236421725242</v>
      </c>
      <c r="NP244" s="26">
        <f>IFERROR(Tableau17[[#This Row],[2015-T1-MACRODROITE]]/Tableau17[[#This Row],[2015-T1-MACROTOTALE]],"")</f>
        <v>0.32587859424920129</v>
      </c>
      <c r="NQ244" s="26">
        <f>IFERROR(Tableau17[[#This Row],[2015-T1-MACROCENTRE]]/Tableau17[[#This Row],[2015-T1-MACROTOTALE]],"")</f>
        <v>0</v>
      </c>
      <c r="NR244" s="26">
        <f>IFERROR(Tableau17[[#This Row],[2015-T1-MACROGAUCHE]]/Tableau17[[#This Row],[2015-T1-MACROTOTALE]],"")</f>
        <v>0.29392971246006389</v>
      </c>
      <c r="NS244" s="26">
        <f>IFERROR(Tableau17[[#This Row],[2015-T1-MACROAUTRE]]/Tableau17[[#This Row],[2015-T1-MACROTOTALE]],"")</f>
        <v>1.9169329073482427E-2</v>
      </c>
      <c r="NT244" s="26">
        <f>IFERROR(Tableau17[[#This Row],[2015-T2-MACROEXTRDROITE]]/Tableau17[[#This Row],[2015-T2-MACROTOTALE]],"")</f>
        <v>0.43598615916955019</v>
      </c>
      <c r="NU244" s="26">
        <f>IFERROR(Tableau17[[#This Row],[2015-T2-MACRODROITE]]/Tableau17[[#This Row],[2015-T2-MACROTOTALE]],"")</f>
        <v>0.56401384083044981</v>
      </c>
      <c r="NV244" s="26">
        <f>IFERROR(Tableau17[[#This Row],[2015-T2-MACROCENTRE]]/Tableau17[[#This Row],[2015-T2-MACROTOTALE]],"")</f>
        <v>0</v>
      </c>
      <c r="NW244" s="26">
        <f>IFERROR(Tableau17[[#This Row],[2015-T2-MACROGAUCHE]]/Tableau17[[#This Row],[2015-T2-MACROTOTALE]],"")</f>
        <v>0</v>
      </c>
      <c r="NX244" s="26">
        <f>IFERROR(Tableau17[[#This Row],[2015-T2-MACROAUTRE]]/Tableau17[[#This Row],[2015-T2-MACROTOTALE]],"")</f>
        <v>0</v>
      </c>
      <c r="NY244" s="26">
        <f>IFERROR(Tableau17[[#This Row],[2017-T1-MACROEXTRDROITE]]/Tableau17[[#This Row],[2017-T1-MACROTOTALE]],"")</f>
        <v>0.38508064516129031</v>
      </c>
      <c r="NZ244" s="26">
        <f>IFERROR(Tableau17[[#This Row],[2017-T1-MACRODROITE]]/Tableau17[[#This Row],[2017-T1-MACROTOTALE]],"")</f>
        <v>0.19758064516129031</v>
      </c>
      <c r="OA244" s="26">
        <f>IFERROR(Tableau17[[#This Row],[2017-T1-MACROCENTRE]]/Tableau17[[#This Row],[2017-T1-MACROTOTALE]],"")</f>
        <v>0.17741935483870969</v>
      </c>
      <c r="OB244" s="26">
        <f>IFERROR(Tableau17[[#This Row],[2017-T1-MACROGAUCHE]]/Tableau17[[#This Row],[2017-T1-MACROTOTALE]],"")</f>
        <v>0.23790322580645162</v>
      </c>
      <c r="OC244" s="26">
        <f>IFERROR(Tableau17[[#This Row],[2017-T1-MACROAUTRE]]/Tableau17[[#This Row],[2017-T1-MACROTOTALE]],"")</f>
        <v>2.0161290322580645E-3</v>
      </c>
      <c r="OD244" s="26">
        <f>IFERROR(Tableau17[[#This Row],[2017-T2-MACROEXTRDROITE]]/Tableau17[[#This Row],[2017-T2-MACROTOTALE]],"")</f>
        <v>0.43364928909952605</v>
      </c>
      <c r="OE244" s="26">
        <f>IFERROR(Tableau17[[#This Row],[2017-T2-MACRODROITE]]/Tableau17[[#This Row],[2017-T2-MACROTOTALE]],"")</f>
        <v>0</v>
      </c>
      <c r="OF244" s="26">
        <f>IFERROR(Tableau17[[#This Row],[2017-T2-MACROCENTRE]]/Tableau17[[#This Row],[2017-T2-MACROTOTALE]],"")</f>
        <v>0.56635071090047395</v>
      </c>
      <c r="OG244" s="26">
        <f>IFERROR(Tableau17[[#This Row],[2017-T2-MACROGAUCHE]]/Tableau17[[#This Row],[2017-T2-MACROTOTALE]],"")</f>
        <v>0</v>
      </c>
      <c r="OH244" s="26">
        <f>IFERROR(Tableau17[[#This Row],[2017-T2-MACROAUTRE]]/Tableau17[[#This Row],[2017-T2-MACROTOTALE]],"")</f>
        <v>0</v>
      </c>
      <c r="OI244" s="26">
        <f>IFERROR(Tableau17[[#This Row],[2019-T1-MACROEXTRDROITE]]/Tableau17[[#This Row],[2019-T1-MACROTOTALE]],"")</f>
        <v>0.3352941176470588</v>
      </c>
      <c r="OJ244" s="26">
        <f>IFERROR(Tableau17[[#This Row],[2019-T1-MACRODROITE]]/Tableau17[[#This Row],[2019-T1-MACROTOTALE]],"")</f>
        <v>0.13823529411764707</v>
      </c>
      <c r="OK244" s="26">
        <f>IFERROR(Tableau17[[#This Row],[2019-T1-MACROCENTRE]]/Tableau17[[#This Row],[2019-T1-MACROTOTALE]],"")</f>
        <v>0.15</v>
      </c>
      <c r="OL244" s="26">
        <f>IFERROR(Tableau17[[#This Row],[2019-T1-MACROGAUCHE]]/Tableau17[[#This Row],[2019-T1-MACROTOTALE]],"")</f>
        <v>0.31470588235294117</v>
      </c>
      <c r="OM244" s="26">
        <f>IFERROR(Tableau17[[#This Row],[2019-T1-MACROAUTRE]]/Tableau17[[#This Row],[2019-T1-MACROTOTALE]],"")</f>
        <v>6.1764705882352944E-2</v>
      </c>
      <c r="ON244" s="26">
        <f>IFERROR(Tableau17[[#This Row],[2020-T1-MACROEXTRDROITE]]/Tableau17[[#This Row],[2020-T1-MACROTOTALE]],"")</f>
        <v>0.20614035087719298</v>
      </c>
      <c r="OO244" s="26">
        <f>IFERROR(Tableau17[[#This Row],[2020-T1-MACRODROITE]]/Tableau17[[#This Row],[2020-T1-MACROTOTALE]],"")</f>
        <v>0.32894736842105265</v>
      </c>
      <c r="OP244" s="26">
        <f>IFERROR(Tableau17[[#This Row],[2020-T1-MACROCENTRE]]/Tableau17[[#This Row],[2020-T1-MACROTOTALE]],"")</f>
        <v>8.771929824561403E-2</v>
      </c>
      <c r="OQ244" s="26">
        <f>IFERROR(Tableau17[[#This Row],[2020-T1-MACROGAUCHE]]/Tableau17[[#This Row],[2020-T1-MACROTOTALE]],"")</f>
        <v>0.37719298245614036</v>
      </c>
      <c r="OR244" s="26">
        <f>IFERROR(Tableau17[[#This Row],[2020-T1-MACROAUTRE]]/Tableau17[[#This Row],[2020-T1-MACROTOTALE]],"")</f>
        <v>0</v>
      </c>
      <c r="OS244" s="26">
        <f>IFERROR(Tableau17[[#This Row],[2017 (L)-T1-MACROEXTRDROITE]]/Tableau17[[#This Row],[2017 (L)-T1-MACROTOTALE]],"")</f>
        <v>0.24834437086092714</v>
      </c>
      <c r="OT244" s="26">
        <f>IFERROR(Tableau17[[#This Row],[2017 (L)-T1-MACRODROITE]]/Tableau17[[#This Row],[2017 (L)-T1-MACROTOTALE]],"")</f>
        <v>0.17549668874172186</v>
      </c>
      <c r="OU244" s="26">
        <f>IFERROR(Tableau17[[#This Row],[2017 (L)-T1-MACROCENTRE]]/Tableau17[[#This Row],[2017 (L)-T1-MACROTOTALE]],"")</f>
        <v>0.29470198675496689</v>
      </c>
      <c r="OV244" s="26">
        <f>IFERROR(Tableau17[[#This Row],[2017 (L)-T1-MACROGAUCHE]]/Tableau17[[#This Row],[2017 (L)-T1-MACROTOTALE]],"")</f>
        <v>0.27152317880794702</v>
      </c>
      <c r="OW244" s="26">
        <f>IFERROR(Tableau17[[#This Row],[2017 (L)-T1-MACROAUTRE]]/Tableau17[[#This Row],[2017 (L)-T1-MACROTOTALE]],"")</f>
        <v>9.9337748344370865E-3</v>
      </c>
      <c r="OX244" s="26">
        <f>IFERROR(Tableau17[[#This Row],[2017 (L)-T2-MACROEXTRDROITE]]/Tableau17[[#This Row],[2017 (L)-T2-MACROTOTALE]],"")</f>
        <v>0.43307086614173229</v>
      </c>
      <c r="OY244" s="26">
        <f>IFERROR(Tableau17[[#This Row],[2017 (L)-T2-MACRODROITE]]/Tableau17[[#This Row],[2017 (L)-T2-MACROTOTALE]],"")</f>
        <v>0</v>
      </c>
      <c r="OZ244" s="26">
        <f>IFERROR(Tableau17[[#This Row],[2017 (L)-T2-MACROCENTRE]]/Tableau17[[#This Row],[2017 (L)-T2-MACROTOTALE]],"")</f>
        <v>0.56692913385826771</v>
      </c>
      <c r="PA244" s="26">
        <f>IFERROR(Tableau17[[#This Row],[2017 (L)-T2-MACROGAUCHE]]/Tableau17[[#This Row],[2017 (L)-T2-MACROTOTALE]],"")</f>
        <v>0</v>
      </c>
      <c r="PB244" s="26">
        <f>IFERROR(Tableau17[[#This Row],[2017 (L)-T2-MACROAUTRE]]/Tableau17[[#This Row],[2017 (L)-T2-MACROTOTALE]],"")</f>
        <v>0</v>
      </c>
      <c r="PC244" s="26">
        <f>IFERROR(Tableau17[[#This Row],[2008_T1_PROCUS]]/Tableau17[[#This Row],[2008_T1_INSCRITS]],0)</f>
        <v>6.9513406156901684E-3</v>
      </c>
      <c r="PD244" s="26">
        <f>IFERROR(Tableau17[[#This Row],[2008_T2_PROCUS]]/Tableau17[[#This Row],[2008_T2_INSCRITS]],0)</f>
        <v>3.9721946375372394E-2</v>
      </c>
      <c r="PE244" s="26">
        <f>Tableau17[[#This Row],[2014_T1_PROCUS]]/Tableau17[[#This Row],[2014_T1_INSCRITS]]</f>
        <v>9.5693779904306216E-3</v>
      </c>
      <c r="PF244" s="26">
        <f>IFERROR(Tableau17[[#This Row],[2014_T2_PROCUS]]/Tableau17[[#This Row],[2014_T2_INSCRITS]],0)</f>
        <v>2.3923444976076555E-2</v>
      </c>
    </row>
    <row r="245" spans="1:422" hidden="1" x14ac:dyDescent="0.2">
      <c r="A245" s="1">
        <v>5</v>
      </c>
      <c r="B245" s="1" t="s">
        <v>378</v>
      </c>
      <c r="C245" s="1" t="s">
        <v>380</v>
      </c>
      <c r="D245" s="1" t="s">
        <v>380</v>
      </c>
      <c r="E245" s="1">
        <v>923</v>
      </c>
      <c r="F245" s="1">
        <v>5.4021480000000004</v>
      </c>
      <c r="G245" s="1">
        <v>43.265309999999999</v>
      </c>
      <c r="H245" s="3">
        <v>935</v>
      </c>
      <c r="I245" s="3">
        <v>204</v>
      </c>
      <c r="L245" s="1">
        <v>18</v>
      </c>
      <c r="M245" s="1">
        <v>17</v>
      </c>
      <c r="P245" s="1">
        <v>59</v>
      </c>
      <c r="Q245" s="1">
        <v>15</v>
      </c>
      <c r="R245" s="1">
        <v>35</v>
      </c>
      <c r="S245" s="1">
        <v>24</v>
      </c>
      <c r="T245" s="1">
        <v>19</v>
      </c>
      <c r="U245" s="1">
        <v>187</v>
      </c>
      <c r="V245" s="1">
        <v>955</v>
      </c>
      <c r="W245" s="1">
        <v>405</v>
      </c>
      <c r="X245" s="1">
        <v>9</v>
      </c>
      <c r="Y245" s="2">
        <v>0.42408377000000003</v>
      </c>
      <c r="Z245" s="1">
        <v>955</v>
      </c>
      <c r="AA245" s="1">
        <v>445</v>
      </c>
      <c r="AB245" s="1">
        <v>14</v>
      </c>
      <c r="AC245" s="2">
        <v>0.46596859000000002</v>
      </c>
      <c r="AD245" s="1">
        <v>935</v>
      </c>
      <c r="AE245" s="1">
        <v>192</v>
      </c>
      <c r="AF245" s="2">
        <v>0.20534759</v>
      </c>
      <c r="AG245" s="1">
        <f t="shared" si="3"/>
        <v>204</v>
      </c>
      <c r="AH245" s="1">
        <v>887</v>
      </c>
      <c r="AI245" s="1">
        <v>415</v>
      </c>
      <c r="AJ245" s="1">
        <v>5</v>
      </c>
      <c r="AK245" s="2">
        <v>0.46786921999999997</v>
      </c>
      <c r="AL245" s="1">
        <v>887</v>
      </c>
      <c r="AM245" s="1">
        <v>459</v>
      </c>
      <c r="AN245" s="1">
        <v>7</v>
      </c>
      <c r="AO245" s="2">
        <v>0.51747463000000005</v>
      </c>
      <c r="AP245" s="1">
        <v>961</v>
      </c>
      <c r="AQ245" s="1">
        <v>309</v>
      </c>
      <c r="AR245" s="2">
        <v>0.32154006000000002</v>
      </c>
      <c r="AS245" s="1">
        <v>960</v>
      </c>
      <c r="AT245" s="1">
        <v>324</v>
      </c>
      <c r="AU245" s="2">
        <v>0.33750000000000002</v>
      </c>
      <c r="AV245" s="1">
        <v>934</v>
      </c>
      <c r="AW245" s="1">
        <v>253</v>
      </c>
      <c r="AX245" s="2">
        <v>0.27087793999999998</v>
      </c>
      <c r="AY245" s="1">
        <v>934</v>
      </c>
      <c r="AZ245" s="1">
        <v>234</v>
      </c>
      <c r="BA245" s="2">
        <v>0.25053533</v>
      </c>
      <c r="BB245" s="1">
        <v>932</v>
      </c>
      <c r="BC245" s="1">
        <v>607</v>
      </c>
      <c r="BD245" s="2">
        <v>0.65128755000000005</v>
      </c>
      <c r="BE245" s="1">
        <v>932</v>
      </c>
      <c r="BF245" s="1">
        <v>564</v>
      </c>
      <c r="BG245" s="2">
        <v>0.60515021000000002</v>
      </c>
      <c r="BH245" s="1">
        <v>920</v>
      </c>
      <c r="BI245" s="1">
        <v>268</v>
      </c>
      <c r="BJ245" s="2">
        <v>0.29130434999999999</v>
      </c>
      <c r="BK245" s="1">
        <v>23</v>
      </c>
      <c r="BN245" s="1">
        <v>18</v>
      </c>
      <c r="BO245" s="1">
        <v>45</v>
      </c>
      <c r="BP245" s="1">
        <v>177</v>
      </c>
      <c r="BQ245" s="1">
        <v>143</v>
      </c>
      <c r="BR245" s="1">
        <v>406</v>
      </c>
      <c r="BT245" s="1">
        <v>234</v>
      </c>
      <c r="BU245" s="1">
        <v>216</v>
      </c>
      <c r="BW245" s="1">
        <v>450</v>
      </c>
      <c r="BX245" s="1">
        <v>4</v>
      </c>
      <c r="BZ245" s="1">
        <v>26</v>
      </c>
      <c r="CB245" s="1">
        <v>14</v>
      </c>
      <c r="CC245" s="1">
        <v>78</v>
      </c>
      <c r="CD245" s="1">
        <v>169</v>
      </c>
      <c r="CE245" s="1">
        <v>102</v>
      </c>
      <c r="CF245" s="1">
        <v>393</v>
      </c>
      <c r="CG245" s="1">
        <v>97</v>
      </c>
      <c r="CH245" s="1">
        <v>198</v>
      </c>
      <c r="CI245" s="1">
        <v>143</v>
      </c>
      <c r="CJ245" s="1">
        <v>438</v>
      </c>
      <c r="CM245" s="1">
        <v>20</v>
      </c>
      <c r="CN245" s="1">
        <v>10</v>
      </c>
      <c r="CO245" s="1">
        <v>46</v>
      </c>
      <c r="CP245" s="1">
        <v>97</v>
      </c>
      <c r="CQ245" s="1">
        <v>19</v>
      </c>
      <c r="CT245" s="1">
        <v>101</v>
      </c>
      <c r="CW245" s="1">
        <v>293</v>
      </c>
      <c r="CY245" s="1">
        <v>106</v>
      </c>
      <c r="DA245" s="1">
        <v>197</v>
      </c>
      <c r="DC245" s="1">
        <v>303</v>
      </c>
      <c r="DD245" s="1">
        <v>3</v>
      </c>
      <c r="DE245" s="1">
        <v>3</v>
      </c>
      <c r="DF245" s="1">
        <v>1</v>
      </c>
      <c r="DG245" s="1">
        <v>6</v>
      </c>
      <c r="DI245" s="1">
        <v>16</v>
      </c>
      <c r="DJ245" s="1">
        <v>1</v>
      </c>
      <c r="DK245" s="1">
        <v>2</v>
      </c>
      <c r="DL245" s="1">
        <v>28</v>
      </c>
      <c r="DM245" s="1">
        <v>42</v>
      </c>
      <c r="DN245" s="1">
        <v>57</v>
      </c>
      <c r="DO245" s="1">
        <v>87</v>
      </c>
      <c r="DP245" s="1">
        <v>1</v>
      </c>
      <c r="DU245" s="1">
        <v>247</v>
      </c>
      <c r="DX245" s="1">
        <v>102</v>
      </c>
      <c r="DY245" s="1">
        <v>114</v>
      </c>
      <c r="EA245" s="1">
        <v>216</v>
      </c>
      <c r="EB245" s="1">
        <v>4</v>
      </c>
      <c r="EC245" s="1">
        <v>2</v>
      </c>
      <c r="ED245" s="1">
        <v>1</v>
      </c>
      <c r="EE245" s="1">
        <v>18</v>
      </c>
      <c r="EF245" s="1">
        <v>141</v>
      </c>
      <c r="EG245" s="1">
        <v>37</v>
      </c>
      <c r="EH245" s="1">
        <v>5</v>
      </c>
      <c r="EI245" s="1">
        <v>112</v>
      </c>
      <c r="EJ245" s="1">
        <v>155</v>
      </c>
      <c r="EK245" s="1">
        <v>115</v>
      </c>
      <c r="EL245" s="1">
        <v>4</v>
      </c>
      <c r="EM245" s="1">
        <v>594</v>
      </c>
      <c r="EN245" s="1">
        <v>153</v>
      </c>
      <c r="EO245" s="1">
        <v>356</v>
      </c>
      <c r="EP245" s="1">
        <v>509</v>
      </c>
      <c r="EQ245" s="1">
        <v>0</v>
      </c>
      <c r="ER245" s="1">
        <v>1</v>
      </c>
      <c r="ES245" s="1">
        <v>2</v>
      </c>
      <c r="ET245" s="1">
        <v>28</v>
      </c>
      <c r="EU245" s="1">
        <v>3</v>
      </c>
      <c r="EV245" s="1">
        <v>73</v>
      </c>
      <c r="EW245" s="1">
        <v>16</v>
      </c>
      <c r="EX245" s="1">
        <v>0</v>
      </c>
      <c r="EY245" s="1">
        <v>3</v>
      </c>
      <c r="EZ245" s="1">
        <v>5</v>
      </c>
      <c r="FA245" s="1">
        <v>0</v>
      </c>
      <c r="FB245" s="1">
        <v>0</v>
      </c>
      <c r="FC245" s="1">
        <v>1</v>
      </c>
      <c r="FD245" s="1">
        <v>0</v>
      </c>
      <c r="FE245" s="1">
        <v>0</v>
      </c>
      <c r="FF245" s="1">
        <v>3</v>
      </c>
      <c r="FG245" s="1">
        <v>0</v>
      </c>
      <c r="FH245" s="1">
        <v>7</v>
      </c>
      <c r="FI245" s="1">
        <v>0</v>
      </c>
      <c r="FJ245" s="1">
        <v>11</v>
      </c>
      <c r="FK245" s="1">
        <v>11</v>
      </c>
      <c r="FL245" s="1">
        <v>0</v>
      </c>
      <c r="FM245" s="1">
        <v>21</v>
      </c>
      <c r="FN245" s="1">
        <v>7</v>
      </c>
      <c r="FO245" s="1">
        <v>0</v>
      </c>
      <c r="FP245" s="1">
        <v>59</v>
      </c>
      <c r="FQ245" s="1">
        <v>1</v>
      </c>
      <c r="FR245" s="1">
        <f>SUM(Tableau17[[#This Row],[2019-T1-ALEXANDRE Audric]:[2019-T1-MARIE Florie]])</f>
        <v>252</v>
      </c>
      <c r="FS245" s="1">
        <v>45</v>
      </c>
      <c r="FT245" s="1">
        <v>200</v>
      </c>
      <c r="FU245" s="1">
        <v>0</v>
      </c>
      <c r="FV245" s="1">
        <v>161</v>
      </c>
      <c r="FW245" s="1">
        <v>0</v>
      </c>
      <c r="FX245" s="1">
        <v>406</v>
      </c>
      <c r="FY245" s="1">
        <v>0</v>
      </c>
      <c r="FZ245" s="1">
        <v>216</v>
      </c>
      <c r="GA245" s="1">
        <v>0</v>
      </c>
      <c r="GB245" s="1">
        <v>234</v>
      </c>
      <c r="GC245" s="1">
        <v>0</v>
      </c>
      <c r="GD245" s="1">
        <v>450</v>
      </c>
      <c r="GE245" s="1">
        <v>78</v>
      </c>
      <c r="GF245" s="1">
        <v>169</v>
      </c>
      <c r="GG245" s="1">
        <v>4</v>
      </c>
      <c r="GH245" s="1">
        <v>142</v>
      </c>
      <c r="GI245" s="1">
        <v>0</v>
      </c>
      <c r="GJ245" s="1">
        <v>393</v>
      </c>
      <c r="GK245" s="1">
        <v>97</v>
      </c>
      <c r="GL245" s="1">
        <v>198</v>
      </c>
      <c r="GM245" s="1">
        <v>0</v>
      </c>
      <c r="GN245" s="1">
        <v>143</v>
      </c>
      <c r="GO245" s="1">
        <v>0</v>
      </c>
      <c r="GP245" s="1">
        <v>438</v>
      </c>
      <c r="GQ245" s="1">
        <v>97</v>
      </c>
      <c r="GR245" s="1">
        <v>121</v>
      </c>
      <c r="GS245" s="1">
        <v>19</v>
      </c>
      <c r="GT245" s="1">
        <v>56</v>
      </c>
      <c r="GU245" s="1">
        <v>0</v>
      </c>
      <c r="GV245" s="1">
        <v>293</v>
      </c>
      <c r="GW245" s="1">
        <v>106</v>
      </c>
      <c r="GX245" s="1">
        <v>197</v>
      </c>
      <c r="GY245" s="1">
        <v>0</v>
      </c>
      <c r="GZ245" s="1">
        <v>0</v>
      </c>
      <c r="HA245" s="1">
        <v>0</v>
      </c>
      <c r="HB245" s="1">
        <v>303</v>
      </c>
      <c r="HC245" s="1">
        <v>133</v>
      </c>
      <c r="HD245" s="1">
        <v>141</v>
      </c>
      <c r="HE245" s="1">
        <v>115</v>
      </c>
      <c r="HF245" s="1">
        <v>200</v>
      </c>
      <c r="HG245" s="1">
        <v>5</v>
      </c>
      <c r="HH245" s="1">
        <v>594</v>
      </c>
      <c r="HI245" s="1">
        <v>153</v>
      </c>
      <c r="HJ245" s="1">
        <v>0</v>
      </c>
      <c r="HK245" s="1">
        <v>356</v>
      </c>
      <c r="HL245" s="1">
        <v>0</v>
      </c>
      <c r="HM245" s="1">
        <v>0</v>
      </c>
      <c r="HN245" s="1">
        <v>509</v>
      </c>
      <c r="HO245" s="1">
        <v>83</v>
      </c>
      <c r="HP245" s="1">
        <v>23</v>
      </c>
      <c r="HQ245" s="1">
        <v>59</v>
      </c>
      <c r="HR245" s="1">
        <v>77</v>
      </c>
      <c r="HS245" s="1">
        <v>16</v>
      </c>
      <c r="HT245" s="1">
        <v>258</v>
      </c>
      <c r="HU245" s="1">
        <v>35</v>
      </c>
      <c r="HV245" s="1">
        <v>77</v>
      </c>
      <c r="HW245" s="1">
        <v>15</v>
      </c>
      <c r="HX245" s="1">
        <v>60</v>
      </c>
      <c r="HY245" s="1">
        <v>0</v>
      </c>
      <c r="HZ245" s="1">
        <v>187</v>
      </c>
      <c r="IA245" s="1">
        <v>44</v>
      </c>
      <c r="IB245" s="1">
        <v>63</v>
      </c>
      <c r="IC245" s="1">
        <v>87</v>
      </c>
      <c r="ID245" s="1">
        <v>50</v>
      </c>
      <c r="IE245" s="1">
        <v>3</v>
      </c>
      <c r="IF245" s="1">
        <v>247</v>
      </c>
      <c r="IG245" s="1">
        <v>0</v>
      </c>
      <c r="IH245" s="1">
        <v>102</v>
      </c>
      <c r="II245" s="1">
        <v>114</v>
      </c>
      <c r="IJ245" s="1">
        <v>0</v>
      </c>
      <c r="IK245" s="1">
        <v>0</v>
      </c>
      <c r="IL245" s="1">
        <v>216</v>
      </c>
      <c r="IM245" s="26">
        <f>IFERROR(Tableau17[[#This Row],[LDIV]]/Tableau17[[#This Row],[Total général]],"")</f>
        <v>0</v>
      </c>
      <c r="IN245" s="26">
        <f>IFERROR(Tableau17[[#This Row],[LDVC]]/Tableau17[[#This Row],[Total général]],"")</f>
        <v>0</v>
      </c>
      <c r="IO245" s="26">
        <f>IFERROR(Tableau17[[#This Row],[LDVD]]/Tableau17[[#This Row],[Total général]],"")</f>
        <v>9.6256684491978606E-2</v>
      </c>
      <c r="IP245" s="26">
        <f>IFERROR(Tableau17[[#This Row],[LDVG]]/Tableau17[[#This Row],[Total général]],"")</f>
        <v>9.0909090909090912E-2</v>
      </c>
      <c r="IQ245" s="26">
        <f>IFERROR(Tableau17[[#This Row],[LEXD]]/Tableau17[[#This Row],[Total général]],"")</f>
        <v>0</v>
      </c>
      <c r="IR245" s="26">
        <f>IFERROR(Tableau17[[#This Row],[LEXG]]/Tableau17[[#This Row],[Total général]],"")</f>
        <v>0</v>
      </c>
      <c r="IS245" s="26">
        <f>IFERROR(Tableau17[[#This Row],[LLR]]/Tableau17[[#This Row],[Total général]],"")</f>
        <v>0.31550802139037432</v>
      </c>
      <c r="IT245" s="26">
        <f>IFERROR(Tableau17[[#This Row],[LREM]]/Tableau17[[#This Row],[Total général]],"")</f>
        <v>8.0213903743315509E-2</v>
      </c>
      <c r="IU245" s="26">
        <f>IFERROR(Tableau17[[#This Row],[LRN]]/Tableau17[[#This Row],[Total général]],"")</f>
        <v>0.18716577540106952</v>
      </c>
      <c r="IV245" s="26">
        <f>IFERROR(Tableau17[[#This Row],[LUG]]/Tableau17[[#This Row],[Total général]],"")</f>
        <v>0.12834224598930483</v>
      </c>
      <c r="IW245" s="26">
        <f>IFERROR(Tableau17[[#This Row],[LVEC]]/Tableau17[[#This Row],[Total général]],"")</f>
        <v>0.10160427807486631</v>
      </c>
      <c r="IX245" s="26">
        <f>IFERROR(Tableau17[[#This Row],[2008-T1-LCMD]]/Tableau17[[#This Row],[2008-T1-TOTAL]],"")</f>
        <v>5.6650246305418719E-2</v>
      </c>
      <c r="IY245" s="26">
        <f>IFERROR(Tableau17[[#This Row],[2008-T1-LDVD]]/Tableau17[[#This Row],[2008-T1-TOTAL]],"")</f>
        <v>0</v>
      </c>
      <c r="IZ245" s="26">
        <f>IFERROR(Tableau17[[#This Row],[2008-T1-LEXD]]/Tableau17[[#This Row],[2008-T1-TOTAL]],"")</f>
        <v>0</v>
      </c>
      <c r="JA245" s="26">
        <f>IFERROR(Tableau17[[#This Row],[2008-T1-LEXG]]/Tableau17[[#This Row],[2008-T1-TOTAL]],"")</f>
        <v>4.4334975369458129E-2</v>
      </c>
      <c r="JB245" s="26">
        <f>IFERROR(Tableau17[[#This Row],[2008-T1-LFN]]/Tableau17[[#This Row],[2008-T1-TOTAL]],"")</f>
        <v>0.11083743842364532</v>
      </c>
      <c r="JC245" s="26">
        <f>IFERROR(Tableau17[[#This Row],[2008-T1-LMAJ]]/Tableau17[[#This Row],[2008-T1-TOTAL]],"")</f>
        <v>0.43596059113300495</v>
      </c>
      <c r="JD245" s="26">
        <f>IFERROR(Tableau17[[#This Row],[2008-T1-LUG]]/Tableau17[[#This Row],[2008-T1-TOTAL]],"")</f>
        <v>0.35221674876847292</v>
      </c>
      <c r="JE245" s="26">
        <f>IFERROR(Tableau17[[#This Row],[2008-T2-LFN]]/Tableau17[[#This Row],[2008-T2-TOTAL]],"")</f>
        <v>0</v>
      </c>
      <c r="JF245" s="26">
        <f>IFERROR(Tableau17[[#This Row],[2008-T2-LGC]]/Tableau17[[#This Row],[2008-T2-TOTAL]],"")</f>
        <v>0.52</v>
      </c>
      <c r="JG245" s="26">
        <f>IFERROR(Tableau17[[#This Row],[2008-T2-LMAJ]]/Tableau17[[#This Row],[2008-T2-TOTAL]],"")</f>
        <v>0.48</v>
      </c>
      <c r="JH245" s="26">
        <f>IFERROR(Tableau17[[#This Row],[2008-T2-LUG]]/Tableau17[[#This Row],[2008-T2-TOTAL]],"")</f>
        <v>0</v>
      </c>
      <c r="JI245" s="26">
        <f>IFERROR(Tableau17[[#This Row],[2014-T1-LDIV]]/Tableau17[[#This Row],[2014-T1-TOTAL]],"")</f>
        <v>1.0178117048346057E-2</v>
      </c>
      <c r="JJ245" s="26">
        <f>IFERROR(Tableau17[[#This Row],[2014-T1-LDVD]]/Tableau17[[#This Row],[2014-T1-TOTAL]],"")</f>
        <v>0</v>
      </c>
      <c r="JK245" s="26">
        <f>IFERROR(Tableau17[[#This Row],[2014-T1-LDVG]]/Tableau17[[#This Row],[2014-T1-TOTAL]],"")</f>
        <v>6.6157760814249358E-2</v>
      </c>
      <c r="JL245" s="26">
        <f>IFERROR(Tableau17[[#This Row],[2014-T1-LEXG]]/Tableau17[[#This Row],[2014-T1-TOTAL]],"")</f>
        <v>0</v>
      </c>
      <c r="JM245" s="26">
        <f>IFERROR(Tableau17[[#This Row],[2014-T1-LFG]]/Tableau17[[#This Row],[2014-T1-TOTAL]],"")</f>
        <v>3.5623409669211195E-2</v>
      </c>
      <c r="JN245" s="26">
        <f>IFERROR(Tableau17[[#This Row],[2014-T1-LFN]]/Tableau17[[#This Row],[2014-T1-TOTAL]],"")</f>
        <v>0.19847328244274809</v>
      </c>
      <c r="JO245" s="26">
        <f>IFERROR(Tableau17[[#This Row],[2014-T1-LUD]]/Tableau17[[#This Row],[2014-T1-TOTAL]],"")</f>
        <v>0.43002544529262088</v>
      </c>
      <c r="JP245" s="26">
        <f>IFERROR(Tableau17[[#This Row],[2014-T1-LUG]]/Tableau17[[#This Row],[2014-T1-TOTAL]],"")</f>
        <v>0.25954198473282442</v>
      </c>
      <c r="JQ245" s="26">
        <f>IFERROR(Tableau17[[#This Row],[2014-T2-LFN]]/Tableau17[[#This Row],[2014-T2-TOTAL]],"")</f>
        <v>0.22146118721461186</v>
      </c>
      <c r="JR245" s="26">
        <f>IFERROR(Tableau17[[#This Row],[2014-T2-LUD]]/Tableau17[[#This Row],[2014-T2-TOTAL]],"")</f>
        <v>0.45205479452054792</v>
      </c>
      <c r="JS245" s="26">
        <f>IFERROR(Tableau17[[#This Row],[2014-T2-LUG]]/Tableau17[[#This Row],[2014-T2-TOTAL]],"")</f>
        <v>0.32648401826484019</v>
      </c>
      <c r="JT245" s="26">
        <f>IFERROR(Tableau17[[#This Row],[2015-T1-BC-DIV]]/Tableau17[[#This Row],[2015-T1-TOTAL]],"")</f>
        <v>0</v>
      </c>
      <c r="JU245" s="26">
        <f>IFERROR(Tableau17[[#This Row],[2015-T1-BC-DLF]]/Tableau17[[#This Row],[2015-T1-TOTAL]],"")</f>
        <v>0</v>
      </c>
      <c r="JV245" s="26">
        <f>IFERROR(Tableau17[[#This Row],[2015-T1-BC-DVD]]/Tableau17[[#This Row],[2015-T1-TOTAL]],"")</f>
        <v>6.8259385665529013E-2</v>
      </c>
      <c r="JW245" s="26">
        <f>IFERROR(Tableau17[[#This Row],[2015-T1-BC-DVG]]/Tableau17[[#This Row],[2015-T1-TOTAL]],"")</f>
        <v>3.4129692832764506E-2</v>
      </c>
      <c r="JX245" s="26">
        <f>IFERROR(Tableau17[[#This Row],[2015-T1-BC-FG]]/Tableau17[[#This Row],[2015-T1-TOTAL]],"")</f>
        <v>0.15699658703071673</v>
      </c>
      <c r="JY245" s="26">
        <f>IFERROR(Tableau17[[#This Row],[2015-T1-BC-FN]]/Tableau17[[#This Row],[2015-T1-TOTAL]],"")</f>
        <v>0.33105802047781568</v>
      </c>
      <c r="JZ245" s="26">
        <f>IFERROR(Tableau17[[#This Row],[2015-T1-BC-MDM]]/Tableau17[[#This Row],[2015-T1-TOTAL]],"")</f>
        <v>6.4846416382252553E-2</v>
      </c>
      <c r="KA245" s="26">
        <f>IFERROR(Tableau17[[#This Row],[2015-T1-BC-RDG]]/Tableau17[[#This Row],[2015-T1-TOTAL]],"")</f>
        <v>0</v>
      </c>
      <c r="KB245" s="26">
        <f>IFERROR(Tableau17[[#This Row],[2015-T1-BC-SOC]]/Tableau17[[#This Row],[2015-T1-TOTAL]],"")</f>
        <v>0</v>
      </c>
      <c r="KC245" s="26">
        <f>IFERROR(Tableau17[[#This Row],[2015-T1-BC-UD]]/Tableau17[[#This Row],[2015-T1-TOTAL]],"")</f>
        <v>0.34470989761092152</v>
      </c>
      <c r="KD245" s="26">
        <f>IFERROR(Tableau17[[#This Row],[2015-T1-BC-UG]]/Tableau17[[#This Row],[2015-T1-TOTAL]],"")</f>
        <v>0</v>
      </c>
      <c r="KE245" s="26">
        <f>IFERROR(Tableau17[[#This Row],[2015-T1-BC-VEC]]/Tableau17[[#This Row],[2015-T1-TOTAL]],"")</f>
        <v>0</v>
      </c>
      <c r="KF245" s="26">
        <f>IFERROR(Tableau17[[#This Row],[2015-T2-BC-DVG]]/Tableau17[[#This Row],[2015-T2-TOTAL]],"")</f>
        <v>0</v>
      </c>
      <c r="KG245" s="26">
        <f>IFERROR(Tableau17[[#This Row],[2015-T2-BC-FN]]/Tableau17[[#This Row],[2015-T2-TOTAL]],"")</f>
        <v>0.34983498349834985</v>
      </c>
      <c r="KH245" s="26">
        <f>IFERROR(Tableau17[[#This Row],[2015-T2-BC-SOC]]/Tableau17[[#This Row],[2015-T2-TOTAL]],"")</f>
        <v>0</v>
      </c>
      <c r="KI245" s="26">
        <f>IFERROR(Tableau17[[#This Row],[2015-T2-BC-UD]]/Tableau17[[#This Row],[2015-T2-TOTAL]],"")</f>
        <v>0.65016501650165015</v>
      </c>
      <c r="KJ245" s="26">
        <f>IFERROR(Tableau17[[#This Row],[2015-T2-BC-UG]]/Tableau17[[#This Row],[2015-T2-TOTAL]],"")</f>
        <v>0</v>
      </c>
      <c r="KK245" s="26">
        <f>IFERROR(Tableau17[[#This Row],[2017 (L)-T1-COM]]/Tableau17[[#This Row],[2017 (L)-T1-TOTAL]],"")</f>
        <v>1.2145748987854251E-2</v>
      </c>
      <c r="KL245" s="26">
        <f>IFERROR(Tableau17[[#This Row],[2017 (L)-T1-DIV]]/Tableau17[[#This Row],[2017 (L)-T1-TOTAL]],"")</f>
        <v>1.2145748987854251E-2</v>
      </c>
      <c r="KM245" s="26">
        <f>IFERROR(Tableau17[[#This Row],[2017 (L)-T1-DLF]]/Tableau17[[#This Row],[2017 (L)-T1-TOTAL]],"")</f>
        <v>4.048582995951417E-3</v>
      </c>
      <c r="KN245" s="26">
        <f>IFERROR(Tableau17[[#This Row],[2017 (L)-T1-DVD]]/Tableau17[[#This Row],[2017 (L)-T1-TOTAL]],"")</f>
        <v>2.4291497975708502E-2</v>
      </c>
      <c r="KO245" s="26">
        <f>IFERROR(Tableau17[[#This Row],[2017 (L)-T1-DVG]]/Tableau17[[#This Row],[2017 (L)-T1-TOTAL]],"")</f>
        <v>0</v>
      </c>
      <c r="KP245" s="26">
        <f>IFERROR(Tableau17[[#This Row],[2017 (L)-T1-ECO]]/Tableau17[[#This Row],[2017 (L)-T1-TOTAL]],"")</f>
        <v>6.4777327935222673E-2</v>
      </c>
      <c r="KQ245" s="26">
        <f>IFERROR(Tableau17[[#This Row],[2017 (L)-T1-EXD]]/Tableau17[[#This Row],[2017 (L)-T1-TOTAL]],"")</f>
        <v>4.048582995951417E-3</v>
      </c>
      <c r="KR245" s="26">
        <f>IFERROR(Tableau17[[#This Row],[2017 (L)-T1-EXG]]/Tableau17[[#This Row],[2017 (L)-T1-TOTAL]],"")</f>
        <v>8.0971659919028341E-3</v>
      </c>
      <c r="KS245" s="26">
        <f>IFERROR(Tableau17[[#This Row],[2017 (L)-T1-FI]]/Tableau17[[#This Row],[2017 (L)-T1-TOTAL]],"")</f>
        <v>0.11336032388663968</v>
      </c>
      <c r="KT245" s="26">
        <f>IFERROR(Tableau17[[#This Row],[2017 (L)-T1-FN]]/Tableau17[[#This Row],[2017 (L)-T1-TOTAL]],"")</f>
        <v>0.17004048582995951</v>
      </c>
      <c r="KU245" s="26">
        <f>IFERROR(Tableau17[[#This Row],[2017 (L)-T1-LR]]/Tableau17[[#This Row],[2017 (L)-T1-TOTAL]],"")</f>
        <v>0.23076923076923078</v>
      </c>
      <c r="KV245" s="26">
        <f>IFERROR(Tableau17[[#This Row],[2017 (L)-T1-MDM]]/Tableau17[[#This Row],[2017 (L)-T1-TOTAL]],"")</f>
        <v>0.35222672064777327</v>
      </c>
      <c r="KW245" s="26">
        <f>IFERROR(Tableau17[[#This Row],[2017 (L)-T1-RDG]]/Tableau17[[#This Row],[2017 (L)-T1-TOTAL]],"")</f>
        <v>4.048582995951417E-3</v>
      </c>
      <c r="KX245" s="26">
        <f>IFERROR(Tableau17[[#This Row],[2017 (L)-T1-REG]]/Tableau17[[#This Row],[2017 (L)-T1-TOTAL]],"")</f>
        <v>0</v>
      </c>
      <c r="KY245" s="26">
        <f>IFERROR(Tableau17[[#This Row],[2017 (L)-T1-REM]]/Tableau17[[#This Row],[2017 (L)-T1-TOTAL]],"")</f>
        <v>0</v>
      </c>
      <c r="KZ245" s="26">
        <f>IFERROR(Tableau17[[#This Row],[2017 (L)-T1-SOC]]/Tableau17[[#This Row],[2017 (L)-T1-TOTAL]],"")</f>
        <v>0</v>
      </c>
      <c r="LA245" s="26">
        <f>IFERROR(Tableau17[[#This Row],[2017 (L)-T1-UDI]]/Tableau17[[#This Row],[2017 (L)-T1-TOTAL]],"")</f>
        <v>0</v>
      </c>
      <c r="LB245" s="26">
        <f>IFERROR(Tableau17[[#This Row],[2017 (L)-T2-FI]]/Tableau17[[#This Row],[2017 (L)-T2-TOTAL]],"")</f>
        <v>0</v>
      </c>
      <c r="LC245" s="26">
        <f>IFERROR(Tableau17[[#This Row],[2017 (L)-T2-FN]]/Tableau17[[#This Row],[2017 (L)-T2-TOTAL]],"")</f>
        <v>0</v>
      </c>
      <c r="LD245" s="26">
        <f>IFERROR(Tableau17[[#This Row],[2017 (L)-T2-LR]]/Tableau17[[#This Row],[2017 (L)-T2-TOTAL]],"")</f>
        <v>0.47222222222222221</v>
      </c>
      <c r="LE245" s="26">
        <f>IFERROR(Tableau17[[#This Row],[2017 (L)-T2-MDM]]/Tableau17[[#This Row],[2017 (L)-T2-TOTAL]],"")</f>
        <v>0.52777777777777779</v>
      </c>
      <c r="LF245" s="26">
        <f>IFERROR(Tableau17[[#This Row],[2017 (L)-T2-REM]]/Tableau17[[#This Row],[2017 (L)-T2-TOTAL]],"")</f>
        <v>0</v>
      </c>
      <c r="LG245" s="26">
        <f>IFERROR(Tableau17[[#This Row],[2017-T1-ARTHAUD Nathalie]]/Tableau17[[#This Row],[2017-T1-TOTAL]],"")</f>
        <v>6.7340067340067337E-3</v>
      </c>
      <c r="LH245" s="26">
        <f>IFERROR(Tableau17[[#This Row],[2017-T1-ASSELINEAU Fran]]/Tableau17[[#This Row],[2017-T1-TOTAL]],"")</f>
        <v>3.3670033670033669E-3</v>
      </c>
      <c r="LI245" s="26">
        <f>IFERROR(Tableau17[[#This Row],[2017-T1-CHEMINADE Jacques]]/Tableau17[[#This Row],[2017-T1-TOTAL]],"")</f>
        <v>1.6835016835016834E-3</v>
      </c>
      <c r="LJ245" s="26">
        <f>IFERROR(Tableau17[[#This Row],[2017-T1-DUPONT-AIGNAN Nicolas]]/Tableau17[[#This Row],[2017-T1-TOTAL]],"")</f>
        <v>3.0303030303030304E-2</v>
      </c>
      <c r="LK245" s="26">
        <f>IFERROR(Tableau17[[#This Row],[2017-T1-FILLON Fran]]/Tableau17[[#This Row],[2017-T1-TOTAL]],"")</f>
        <v>0.23737373737373738</v>
      </c>
      <c r="LL245" s="26">
        <f>IFERROR(Tableau17[[#This Row],[2017-T1-HAMON Beno]]/Tableau17[[#This Row],[2017-T1-TOTAL]],"")</f>
        <v>6.2289562289562291E-2</v>
      </c>
      <c r="LM245" s="26">
        <f>IFERROR(Tableau17[[#This Row],[2017-T1-LASSALLE Jean]]/Tableau17[[#This Row],[2017-T1-TOTAL]],"")</f>
        <v>8.4175084175084174E-3</v>
      </c>
      <c r="LN245" s="26">
        <f>IFERROR(Tableau17[[#This Row],[2017-T1-LE PEN Marine]]/Tableau17[[#This Row],[2017-T1-TOTAL]],"")</f>
        <v>0.18855218855218855</v>
      </c>
      <c r="LO245" s="26">
        <f>IFERROR(Tableau17[[#This Row],[2017-T1-M Jean-Luc]]/Tableau17[[#This Row],[2017-T1-TOTAL]],"")</f>
        <v>0.26094276094276092</v>
      </c>
      <c r="LP245" s="26">
        <f>IFERROR(Tableau17[[#This Row],[2017-T1-MACRON Emmanuel]]/Tableau17[[#This Row],[2017-T1-TOTAL]],"")</f>
        <v>0.19360269360269361</v>
      </c>
      <c r="LQ245" s="26">
        <f>IFERROR(Tableau17[[#This Row],[2017-T1-POUTOU Philippe]]/Tableau17[[#This Row],[2017-T1-TOTAL]],"")</f>
        <v>6.7340067340067337E-3</v>
      </c>
      <c r="LR245" s="26">
        <f>IFERROR(Tableau17[[#This Row],[2017-T2-LE PEN Marine]]/Tableau17[[#This Row],[2017-T2-TOTAL]],"")</f>
        <v>0.3005893909626719</v>
      </c>
      <c r="LS245" s="26">
        <f>IFERROR(Tableau17[[#This Row],[2017-T2-MACRON Emmanuel]]/Tableau17[[#This Row],[2017-T2-TOTAL]],"")</f>
        <v>0.6994106090373281</v>
      </c>
      <c r="LT245" s="26">
        <f>IFERROR(Tableau17[[#This Row],[2019-T1-ALEXANDRE Audric]]/Tableau17[[#This Row],[2019-T1-TOTAL]],"")</f>
        <v>0</v>
      </c>
      <c r="LU245" s="26">
        <f>IFERROR(Tableau17[[#This Row],[2019-T1-ARTHAUD Nathalie]]/Tableau17[[#This Row],[2019-T1-TOTAL]],"")</f>
        <v>3.968253968253968E-3</v>
      </c>
      <c r="LV245" s="26">
        <f>IFERROR(Tableau17[[#This Row],[2019-T1-ASSELINEAU François]]/Tableau17[[#This Row],[2019-T1-TOTAL]],"")</f>
        <v>7.9365079365079361E-3</v>
      </c>
      <c r="LW245" s="26">
        <f>IFERROR(Tableau17[[#This Row],[2019-T1-AUBRY Manon]]/Tableau17[[#This Row],[2019-T1-TOTAL]],"")</f>
        <v>0.1111111111111111</v>
      </c>
      <c r="LX245" s="26">
        <f>IFERROR(Tableau17[[#This Row],[2019-T1-AZERGUI Nagib]]/Tableau17[[#This Row],[2019-T1-TOTAL]],"")</f>
        <v>1.1904761904761904E-2</v>
      </c>
      <c r="LY245" s="26">
        <f>IFERROR(Tableau17[[#This Row],[2019-T1-BARDELLA Jordan]]/Tableau17[[#This Row],[2019-T1-TOTAL]],"")</f>
        <v>0.28968253968253971</v>
      </c>
      <c r="LZ245" s="26">
        <f>IFERROR(Tableau17[[#This Row],[2019-T1-BELLAMY François-Xavier]]/Tableau17[[#This Row],[2019-T1-TOTAL]],"")</f>
        <v>6.3492063492063489E-2</v>
      </c>
      <c r="MA245" s="26">
        <f>IFERROR(Tableau17[[#This Row],[2019-T1-BIDOU Olivier]]/Tableau17[[#This Row],[2019-T1-TOTAL]],"")</f>
        <v>0</v>
      </c>
      <c r="MB245" s="26">
        <f>IFERROR(Tableau17[[#This Row],[2019-T1-BOURG Dominique]]/Tableau17[[#This Row],[2019-T1-TOTAL]],"")</f>
        <v>1.1904761904761904E-2</v>
      </c>
      <c r="MC245" s="26">
        <f>IFERROR(Tableau17[[#This Row],[2019-T1-BROSSAT Ian]]/Tableau17[[#This Row],[2019-T1-TOTAL]],"")</f>
        <v>1.984126984126984E-2</v>
      </c>
      <c r="MD245" s="26">
        <f>IFERROR(Tableau17[[#This Row],[2019-T1-CAILLAUD Sophie]]/Tableau17[[#This Row],[2019-T1-TOTAL]],"")</f>
        <v>0</v>
      </c>
      <c r="ME245" s="26">
        <f>IFERROR(Tableau17[[#This Row],[2019-T1-CAMUS Renaud]]/Tableau17[[#This Row],[2019-T1-TOTAL]],"")</f>
        <v>0</v>
      </c>
      <c r="MF245" s="26">
        <f>IFERROR(Tableau17[[#This Row],[2019-T1-CHALENÇON Christophe]]/Tableau17[[#This Row],[2019-T1-TOTAL]],"")</f>
        <v>3.968253968253968E-3</v>
      </c>
      <c r="MG245" s="26">
        <f>IFERROR(Tableau17[[#This Row],[2019-T1-CORBET Cathy Denise Ginette]]/Tableau17[[#This Row],[2019-T1-TOTAL]],"")</f>
        <v>0</v>
      </c>
      <c r="MH245" s="26">
        <f>IFERROR(Tableau17[[#This Row],[2019-T1-DE PREVOISIN Robert]]/Tableau17[[#This Row],[2019-T1-TOTAL]],"")</f>
        <v>0</v>
      </c>
      <c r="MI245" s="26">
        <f>IFERROR(Tableau17[[#This Row],[2019-T1-DELFEL Thérèse]]/Tableau17[[#This Row],[2019-T1-TOTAL]],"")</f>
        <v>1.1904761904761904E-2</v>
      </c>
      <c r="MJ245" s="26">
        <f>IFERROR(Tableau17[[#This Row],[2019-T1-DIEUMEGARD Pierre]]/Tableau17[[#This Row],[2019-T1-TOTAL]],"")</f>
        <v>0</v>
      </c>
      <c r="MK245" s="26">
        <f>IFERROR(Tableau17[[#This Row],[2019-T1-DUPONT-AIGNAN Nicolas]]/Tableau17[[#This Row],[2019-T1-TOTAL]],"")</f>
        <v>2.7777777777777776E-2</v>
      </c>
      <c r="ML245" s="26">
        <f>IFERROR(Tableau17[[#This Row],[2019-T1-GERNIGON Yves]]/Tableau17[[#This Row],[2019-T1-TOTAL]],"")</f>
        <v>0</v>
      </c>
      <c r="MM245" s="26">
        <f>IFERROR(Tableau17[[#This Row],[2019-T1-GLUCKSMANN Raphaël]]/Tableau17[[#This Row],[2019-T1-TOTAL]],"")</f>
        <v>4.3650793650793648E-2</v>
      </c>
      <c r="MN245" s="26">
        <f>IFERROR(Tableau17[[#This Row],[2019-T1-HAMON Benoît]]/Tableau17[[#This Row],[2019-T1-TOTAL]],"")</f>
        <v>4.3650793650793648E-2</v>
      </c>
      <c r="MO245" s="26">
        <f>IFERROR(Tableau17[[#This Row],[2019-T1-HELGEN Gilles]]/Tableau17[[#This Row],[2019-T1-TOTAL]],"")</f>
        <v>0</v>
      </c>
      <c r="MP245" s="26">
        <f>IFERROR(Tableau17[[#This Row],[2019-T1-JADOT Yannick]]/Tableau17[[#This Row],[2019-T1-TOTAL]],"")</f>
        <v>8.3333333333333329E-2</v>
      </c>
      <c r="MQ245" s="26">
        <f>IFERROR(Tableau17[[#This Row],[2019-T1-LAGARDE Jean-Christophe]]/Tableau17[[#This Row],[2019-T1-TOTAL]],"")</f>
        <v>2.7777777777777776E-2</v>
      </c>
      <c r="MR245" s="26">
        <f>IFERROR(Tableau17[[#This Row],[2019-T1-LALANNE Francis]]/Tableau17[[#This Row],[2019-T1-TOTAL]],"")</f>
        <v>0</v>
      </c>
      <c r="MS245" s="26">
        <f>IFERROR(Tableau17[[#This Row],[2019-T1-LOISEAU Nathalie]]/Tableau17[[#This Row],[2019-T1-TOTAL]],"")</f>
        <v>0.23412698412698413</v>
      </c>
      <c r="MT245" s="26">
        <f>IFERROR(Tableau17[[#This Row],[2019-T1-MARIE Florie]]/Tableau17[[#This Row],[2019-T1-TOTAL]],"")</f>
        <v>3.968253968253968E-3</v>
      </c>
      <c r="MU245" s="26">
        <f>IFERROR(Tableau17[[#This Row],[2008-T1-MACROEXTRDROITE]]/Tableau17[[#This Row],[2008-T1-MACROTOTALE]],"")</f>
        <v>0.11083743842364532</v>
      </c>
      <c r="MV245" s="26">
        <f>IFERROR(Tableau17[[#This Row],[2008-T1-MACRODROITE]]/Tableau17[[#This Row],[2008-T1-MACROTOTALE]],"")</f>
        <v>0.49261083743842365</v>
      </c>
      <c r="MW245" s="26">
        <f>IFERROR(Tableau17[[#This Row],[2008-T1-MACROCENTRE]]/Tableau17[[#This Row],[2008-T1-MACROTOTALE]],"")</f>
        <v>0</v>
      </c>
      <c r="MX245" s="26">
        <f>IFERROR(Tableau17[[#This Row],[2008-T1-MACROGAUCHE]]/Tableau17[[#This Row],[2008-T1-MACROTOTALE]],"")</f>
        <v>0.39655172413793105</v>
      </c>
      <c r="MY245" s="26">
        <f>IFERROR(Tableau17[[#This Row],[2008-T1-MACROAUTRE]]/Tableau17[[#This Row],[2008-T1-MACROTOTALE]],"")</f>
        <v>0</v>
      </c>
      <c r="MZ245" s="26">
        <f>IFERROR(Tableau17[[#This Row],[2008-T2-MACROEXTRDROITE]]/Tableau17[[#This Row],[2008-T2-MACROTOTALE]],"")</f>
        <v>0</v>
      </c>
      <c r="NA245" s="26">
        <f>IFERROR(Tableau17[[#This Row],[2008-T2-MACRODROITE]]/Tableau17[[#This Row],[2008-T2-MACROTOTALE]],"")</f>
        <v>0.48</v>
      </c>
      <c r="NB245" s="26">
        <f>IFERROR(Tableau17[[#This Row],[2008-T2-MACROCENTRE]]/Tableau17[[#This Row],[2008-T2-MACROTOTALE]],"")</f>
        <v>0</v>
      </c>
      <c r="NC245" s="26">
        <f>IFERROR(Tableau17[[#This Row],[2008-T2-MACROGAUCHE]]/Tableau17[[#This Row],[2008-T2-MACROTOTALE]],"")</f>
        <v>0.52</v>
      </c>
      <c r="ND245" s="26">
        <f>IFERROR(Tableau17[[#This Row],[2008-T2-MACROAUTRE]]/Tableau17[[#This Row],[2008-T2-MACROTOTALE]],"")</f>
        <v>0</v>
      </c>
      <c r="NE245" s="26">
        <f>IFERROR(Tableau17[[#This Row],[2014-T1-MACROEXTRDROITE]]/Tableau17[[#This Row],[2014-T1-MACROTOTALE]],"")</f>
        <v>0.19847328244274809</v>
      </c>
      <c r="NF245" s="26">
        <f>IFERROR(Tableau17[[#This Row],[2014-T1-MACRODROITE]]/Tableau17[[#This Row],[2014-T1-MACROTOTALE]],"")</f>
        <v>0.43002544529262088</v>
      </c>
      <c r="NG245" s="26">
        <f>IFERROR(Tableau17[[#This Row],[2014-T1-MACROCENTRE]]/Tableau17[[#This Row],[2014-T1-MACROTOTALE]],"")</f>
        <v>1.0178117048346057E-2</v>
      </c>
      <c r="NH245" s="26">
        <f>IFERROR(Tableau17[[#This Row],[2014-T1-MACROGAUCHE]]/Tableau17[[#This Row],[2014-T1-MACROTOTALE]],"")</f>
        <v>0.361323155216285</v>
      </c>
      <c r="NI245" s="26">
        <f>IFERROR(Tableau17[[#This Row],[2014-T1-MACROAUTRE]]/Tableau17[[#This Row],[2014-T1-MACROTOTALE]],"")</f>
        <v>0</v>
      </c>
      <c r="NJ245" s="26">
        <f>IFERROR(Tableau17[[#This Row],[2014-T2-MACROEXTRDROITE]]/Tableau17[[#This Row],[2014-T2-MACROTOTALE]],"")</f>
        <v>0.22146118721461186</v>
      </c>
      <c r="NK245" s="26">
        <f>IFERROR(Tableau17[[#This Row],[2014-T2-MACRODROITE]]/Tableau17[[#This Row],[2014-T2-MACROTOTALE]],"")</f>
        <v>0.45205479452054792</v>
      </c>
      <c r="NL245" s="26">
        <f>IFERROR(Tableau17[[#This Row],[2014-T2-MACROCENTRE]]/Tableau17[[#This Row],[2014-T2-MACROTOTALE]],"")</f>
        <v>0</v>
      </c>
      <c r="NM245" s="26">
        <f>IFERROR(Tableau17[[#This Row],[2014-T2-MACROGAUCHE]]/Tableau17[[#This Row],[2014-T2-MACROTOTALE]],"")</f>
        <v>0.32648401826484019</v>
      </c>
      <c r="NN245" s="26">
        <f>IFERROR(Tableau17[[#This Row],[2014-T2-MACROAUTRE]]/Tableau17[[#This Row],[2014-T2-MACROTOTALE]],"")</f>
        <v>0</v>
      </c>
      <c r="NO245" s="26">
        <f>IFERROR( Tableau17[[#This Row],[2015-T1-MACROEXTRDROITE]]/Tableau17[[#This Row],[2015-T1-MACROTOTALE]],"")</f>
        <v>0.33105802047781568</v>
      </c>
      <c r="NP245" s="26">
        <f>IFERROR(Tableau17[[#This Row],[2015-T1-MACRODROITE]]/Tableau17[[#This Row],[2015-T1-MACROTOTALE]],"")</f>
        <v>0.41296928327645049</v>
      </c>
      <c r="NQ245" s="26">
        <f>IFERROR(Tableau17[[#This Row],[2015-T1-MACROCENTRE]]/Tableau17[[#This Row],[2015-T1-MACROTOTALE]],"")</f>
        <v>6.4846416382252553E-2</v>
      </c>
      <c r="NR245" s="26">
        <f>IFERROR(Tableau17[[#This Row],[2015-T1-MACROGAUCHE]]/Tableau17[[#This Row],[2015-T1-MACROTOTALE]],"")</f>
        <v>0.19112627986348124</v>
      </c>
      <c r="NS245" s="26">
        <f>IFERROR(Tableau17[[#This Row],[2015-T1-MACROAUTRE]]/Tableau17[[#This Row],[2015-T1-MACROTOTALE]],"")</f>
        <v>0</v>
      </c>
      <c r="NT245" s="26">
        <f>IFERROR(Tableau17[[#This Row],[2015-T2-MACROEXTRDROITE]]/Tableau17[[#This Row],[2015-T2-MACROTOTALE]],"")</f>
        <v>0.34983498349834985</v>
      </c>
      <c r="NU245" s="26">
        <f>IFERROR(Tableau17[[#This Row],[2015-T2-MACRODROITE]]/Tableau17[[#This Row],[2015-T2-MACROTOTALE]],"")</f>
        <v>0.65016501650165015</v>
      </c>
      <c r="NV245" s="26">
        <f>IFERROR(Tableau17[[#This Row],[2015-T2-MACROCENTRE]]/Tableau17[[#This Row],[2015-T2-MACROTOTALE]],"")</f>
        <v>0</v>
      </c>
      <c r="NW245" s="26">
        <f>IFERROR(Tableau17[[#This Row],[2015-T2-MACROGAUCHE]]/Tableau17[[#This Row],[2015-T2-MACROTOTALE]],"")</f>
        <v>0</v>
      </c>
      <c r="NX245" s="26">
        <f>IFERROR(Tableau17[[#This Row],[2015-T2-MACROAUTRE]]/Tableau17[[#This Row],[2015-T2-MACROTOTALE]],"")</f>
        <v>0</v>
      </c>
      <c r="NY245" s="26">
        <f>IFERROR(Tableau17[[#This Row],[2017-T1-MACROEXTRDROITE]]/Tableau17[[#This Row],[2017-T1-MACROTOTALE]],"")</f>
        <v>0.22390572390572391</v>
      </c>
      <c r="NZ245" s="26">
        <f>IFERROR(Tableau17[[#This Row],[2017-T1-MACRODROITE]]/Tableau17[[#This Row],[2017-T1-MACROTOTALE]],"")</f>
        <v>0.23737373737373738</v>
      </c>
      <c r="OA245" s="26">
        <f>IFERROR(Tableau17[[#This Row],[2017-T1-MACROCENTRE]]/Tableau17[[#This Row],[2017-T1-MACROTOTALE]],"")</f>
        <v>0.19360269360269361</v>
      </c>
      <c r="OB245" s="26">
        <f>IFERROR(Tableau17[[#This Row],[2017-T1-MACROGAUCHE]]/Tableau17[[#This Row],[2017-T1-MACROTOTALE]],"")</f>
        <v>0.33670033670033672</v>
      </c>
      <c r="OC245" s="26">
        <f>IFERROR(Tableau17[[#This Row],[2017-T1-MACROAUTRE]]/Tableau17[[#This Row],[2017-T1-MACROTOTALE]],"")</f>
        <v>8.4175084175084174E-3</v>
      </c>
      <c r="OD245" s="26">
        <f>IFERROR(Tableau17[[#This Row],[2017-T2-MACROEXTRDROITE]]/Tableau17[[#This Row],[2017-T2-MACROTOTALE]],"")</f>
        <v>0.3005893909626719</v>
      </c>
      <c r="OE245" s="26">
        <f>IFERROR(Tableau17[[#This Row],[2017-T2-MACRODROITE]]/Tableau17[[#This Row],[2017-T2-MACROTOTALE]],"")</f>
        <v>0</v>
      </c>
      <c r="OF245" s="26">
        <f>IFERROR(Tableau17[[#This Row],[2017-T2-MACROCENTRE]]/Tableau17[[#This Row],[2017-T2-MACROTOTALE]],"")</f>
        <v>0.6994106090373281</v>
      </c>
      <c r="OG245" s="26">
        <f>IFERROR(Tableau17[[#This Row],[2017-T2-MACROGAUCHE]]/Tableau17[[#This Row],[2017-T2-MACROTOTALE]],"")</f>
        <v>0</v>
      </c>
      <c r="OH245" s="26">
        <f>IFERROR(Tableau17[[#This Row],[2017-T2-MACROAUTRE]]/Tableau17[[#This Row],[2017-T2-MACROTOTALE]],"")</f>
        <v>0</v>
      </c>
      <c r="OI245" s="26">
        <f>IFERROR(Tableau17[[#This Row],[2019-T1-MACROEXTRDROITE]]/Tableau17[[#This Row],[2019-T1-MACROTOTALE]],"")</f>
        <v>0.32170542635658916</v>
      </c>
      <c r="OJ245" s="26">
        <f>IFERROR(Tableau17[[#This Row],[2019-T1-MACRODROITE]]/Tableau17[[#This Row],[2019-T1-MACROTOTALE]],"")</f>
        <v>8.9147286821705432E-2</v>
      </c>
      <c r="OK245" s="26">
        <f>IFERROR(Tableau17[[#This Row],[2019-T1-MACROCENTRE]]/Tableau17[[#This Row],[2019-T1-MACROTOTALE]],"")</f>
        <v>0.22868217054263565</v>
      </c>
      <c r="OL245" s="26">
        <f>IFERROR(Tableau17[[#This Row],[2019-T1-MACROGAUCHE]]/Tableau17[[#This Row],[2019-T1-MACROTOTALE]],"")</f>
        <v>0.29844961240310075</v>
      </c>
      <c r="OM245" s="26">
        <f>IFERROR(Tableau17[[#This Row],[2019-T1-MACROAUTRE]]/Tableau17[[#This Row],[2019-T1-MACROTOTALE]],"")</f>
        <v>6.2015503875968991E-2</v>
      </c>
      <c r="ON245" s="26">
        <f>IFERROR(Tableau17[[#This Row],[2020-T1-MACROEXTRDROITE]]/Tableau17[[#This Row],[2020-T1-MACROTOTALE]],"")</f>
        <v>0.18716577540106952</v>
      </c>
      <c r="OO245" s="26">
        <f>IFERROR(Tableau17[[#This Row],[2020-T1-MACRODROITE]]/Tableau17[[#This Row],[2020-T1-MACROTOTALE]],"")</f>
        <v>0.41176470588235292</v>
      </c>
      <c r="OP245" s="26">
        <f>IFERROR(Tableau17[[#This Row],[2020-T1-MACROCENTRE]]/Tableau17[[#This Row],[2020-T1-MACROTOTALE]],"")</f>
        <v>8.0213903743315509E-2</v>
      </c>
      <c r="OQ245" s="26">
        <f>IFERROR(Tableau17[[#This Row],[2020-T1-MACROGAUCHE]]/Tableau17[[#This Row],[2020-T1-MACROTOTALE]],"")</f>
        <v>0.32085561497326204</v>
      </c>
      <c r="OR245" s="26">
        <f>IFERROR(Tableau17[[#This Row],[2020-T1-MACROAUTRE]]/Tableau17[[#This Row],[2020-T1-MACROTOTALE]],"")</f>
        <v>0</v>
      </c>
      <c r="OS245" s="26">
        <f>IFERROR(Tableau17[[#This Row],[2017 (L)-T1-MACROEXTRDROITE]]/Tableau17[[#This Row],[2017 (L)-T1-MACROTOTALE]],"")</f>
        <v>0.17813765182186234</v>
      </c>
      <c r="OT245" s="26">
        <f>IFERROR(Tableau17[[#This Row],[2017 (L)-T1-MACRODROITE]]/Tableau17[[#This Row],[2017 (L)-T1-MACROTOTALE]],"")</f>
        <v>0.25506072874493929</v>
      </c>
      <c r="OU245" s="26">
        <f>IFERROR(Tableau17[[#This Row],[2017 (L)-T1-MACROCENTRE]]/Tableau17[[#This Row],[2017 (L)-T1-MACROTOTALE]],"")</f>
        <v>0.35222672064777327</v>
      </c>
      <c r="OV245" s="26">
        <f>IFERROR(Tableau17[[#This Row],[2017 (L)-T1-MACROGAUCHE]]/Tableau17[[#This Row],[2017 (L)-T1-MACROTOTALE]],"")</f>
        <v>0.20242914979757085</v>
      </c>
      <c r="OW245" s="26">
        <f>IFERROR(Tableau17[[#This Row],[2017 (L)-T1-MACROAUTRE]]/Tableau17[[#This Row],[2017 (L)-T1-MACROTOTALE]],"")</f>
        <v>1.2145748987854251E-2</v>
      </c>
      <c r="OX245" s="26">
        <f>IFERROR(Tableau17[[#This Row],[2017 (L)-T2-MACROEXTRDROITE]]/Tableau17[[#This Row],[2017 (L)-T2-MACROTOTALE]],"")</f>
        <v>0</v>
      </c>
      <c r="OY245" s="26">
        <f>IFERROR(Tableau17[[#This Row],[2017 (L)-T2-MACRODROITE]]/Tableau17[[#This Row],[2017 (L)-T2-MACROTOTALE]],"")</f>
        <v>0.47222222222222221</v>
      </c>
      <c r="OZ245" s="26">
        <f>IFERROR(Tableau17[[#This Row],[2017 (L)-T2-MACROCENTRE]]/Tableau17[[#This Row],[2017 (L)-T2-MACROTOTALE]],"")</f>
        <v>0.52777777777777779</v>
      </c>
      <c r="PA245" s="26">
        <f>IFERROR(Tableau17[[#This Row],[2017 (L)-T2-MACROGAUCHE]]/Tableau17[[#This Row],[2017 (L)-T2-MACROTOTALE]],"")</f>
        <v>0</v>
      </c>
      <c r="PB245" s="26">
        <f>IFERROR(Tableau17[[#This Row],[2017 (L)-T2-MACROAUTRE]]/Tableau17[[#This Row],[2017 (L)-T2-MACROTOTALE]],"")</f>
        <v>0</v>
      </c>
      <c r="PC245" s="26">
        <f>IFERROR(Tableau17[[#This Row],[2008_T1_PROCUS]]/Tableau17[[#This Row],[2008_T1_INSCRITS]],0)</f>
        <v>5.6369785794813977E-3</v>
      </c>
      <c r="PD245" s="26">
        <f>IFERROR(Tableau17[[#This Row],[2008_T2_PROCUS]]/Tableau17[[#This Row],[2008_T2_INSCRITS]],0)</f>
        <v>7.8917700112739568E-3</v>
      </c>
      <c r="PE245" s="26">
        <f>Tableau17[[#This Row],[2014_T1_PROCUS]]/Tableau17[[#This Row],[2014_T1_INSCRITS]]</f>
        <v>9.4240837696335077E-3</v>
      </c>
      <c r="PF245" s="26">
        <f>IFERROR(Tableau17[[#This Row],[2014_T2_PROCUS]]/Tableau17[[#This Row],[2014_T2_INSCRITS]],0)</f>
        <v>1.4659685863874346E-2</v>
      </c>
    </row>
    <row r="246" spans="1:422" hidden="1" x14ac:dyDescent="0.2">
      <c r="A246" s="1">
        <v>5</v>
      </c>
      <c r="B246" s="1" t="s">
        <v>378</v>
      </c>
      <c r="C246" s="1" t="s">
        <v>400</v>
      </c>
      <c r="D246" s="1" t="s">
        <v>400</v>
      </c>
      <c r="E246" s="1">
        <v>966</v>
      </c>
      <c r="F246" s="1">
        <v>5.4160919999999999</v>
      </c>
      <c r="G246" s="1">
        <v>43.253599999999999</v>
      </c>
      <c r="H246" s="3">
        <v>1017</v>
      </c>
      <c r="I246" s="3">
        <v>237</v>
      </c>
      <c r="L246" s="1">
        <v>34</v>
      </c>
      <c r="M246" s="1">
        <v>11</v>
      </c>
      <c r="P246" s="1">
        <v>140</v>
      </c>
      <c r="Q246" s="1">
        <v>41</v>
      </c>
      <c r="R246" s="1">
        <v>72</v>
      </c>
      <c r="S246" s="1">
        <v>57</v>
      </c>
      <c r="T246" s="1">
        <v>35</v>
      </c>
      <c r="U246" s="1">
        <v>390</v>
      </c>
      <c r="V246" s="1">
        <v>1277</v>
      </c>
      <c r="W246" s="1">
        <v>803</v>
      </c>
      <c r="X246" s="1">
        <v>12</v>
      </c>
      <c r="Y246" s="2">
        <v>0.62881754000000001</v>
      </c>
      <c r="Z246" s="1">
        <v>1277</v>
      </c>
      <c r="AA246" s="1">
        <v>822</v>
      </c>
      <c r="AB246" s="1">
        <v>19</v>
      </c>
      <c r="AC246" s="2">
        <v>0.64369615999999996</v>
      </c>
      <c r="AD246" s="1">
        <v>1017</v>
      </c>
      <c r="AE246" s="1">
        <v>402</v>
      </c>
      <c r="AF246" s="2">
        <v>0.39528024</v>
      </c>
      <c r="AG246" s="1">
        <f t="shared" si="3"/>
        <v>237</v>
      </c>
      <c r="AH246" s="1">
        <v>1292</v>
      </c>
      <c r="AI246" s="1">
        <v>832</v>
      </c>
      <c r="AJ246" s="1">
        <v>15</v>
      </c>
      <c r="AK246" s="2">
        <v>0.64396284999999998</v>
      </c>
      <c r="AL246" s="1">
        <v>1291</v>
      </c>
      <c r="AM246" s="1">
        <v>877</v>
      </c>
      <c r="AN246" s="1">
        <v>18</v>
      </c>
      <c r="AO246" s="2">
        <v>0.67931836000000001</v>
      </c>
      <c r="AP246" s="1">
        <v>1015</v>
      </c>
      <c r="AQ246" s="1">
        <v>565</v>
      </c>
      <c r="AR246" s="2">
        <v>0.55665025000000001</v>
      </c>
      <c r="AS246" s="1">
        <v>1015</v>
      </c>
      <c r="AT246" s="1">
        <v>583</v>
      </c>
      <c r="AU246" s="2">
        <v>0.57438423999999999</v>
      </c>
      <c r="AV246" s="1">
        <v>1051</v>
      </c>
      <c r="AW246" s="1">
        <v>610</v>
      </c>
      <c r="AX246" s="2">
        <v>0.58039962</v>
      </c>
      <c r="AY246" s="1">
        <v>1051</v>
      </c>
      <c r="AZ246" s="1">
        <v>557</v>
      </c>
      <c r="BA246" s="2">
        <v>0.52997145999999995</v>
      </c>
      <c r="BB246" s="1">
        <v>1050</v>
      </c>
      <c r="BC246" s="1">
        <v>875</v>
      </c>
      <c r="BD246" s="2">
        <v>0.83333332999999998</v>
      </c>
      <c r="BE246" s="1">
        <v>1050</v>
      </c>
      <c r="BF246" s="1">
        <v>812</v>
      </c>
      <c r="BG246" s="2">
        <v>0.77333333000000004</v>
      </c>
      <c r="BH246" s="1">
        <v>1013</v>
      </c>
      <c r="BI246" s="1">
        <v>599</v>
      </c>
      <c r="BJ246" s="2">
        <v>0.59131292999999996</v>
      </c>
      <c r="BK246" s="1">
        <v>56</v>
      </c>
      <c r="BN246" s="1">
        <v>24</v>
      </c>
      <c r="BO246" s="1">
        <v>47</v>
      </c>
      <c r="BP246" s="1">
        <v>515</v>
      </c>
      <c r="BQ246" s="1">
        <v>183</v>
      </c>
      <c r="BR246" s="1">
        <v>825</v>
      </c>
      <c r="BT246" s="1">
        <v>242</v>
      </c>
      <c r="BU246" s="1">
        <v>614</v>
      </c>
      <c r="BW246" s="1">
        <v>856</v>
      </c>
      <c r="BX246" s="1">
        <v>13</v>
      </c>
      <c r="BZ246" s="1">
        <v>31</v>
      </c>
      <c r="CB246" s="1">
        <v>30</v>
      </c>
      <c r="CC246" s="1">
        <v>161</v>
      </c>
      <c r="CD246" s="1">
        <v>446</v>
      </c>
      <c r="CE246" s="1">
        <v>95</v>
      </c>
      <c r="CF246" s="1">
        <v>776</v>
      </c>
      <c r="CG246" s="1">
        <v>171</v>
      </c>
      <c r="CH246" s="1">
        <v>500</v>
      </c>
      <c r="CI246" s="1">
        <v>130</v>
      </c>
      <c r="CJ246" s="1">
        <v>801</v>
      </c>
      <c r="CM246" s="1">
        <v>3</v>
      </c>
      <c r="CN246" s="1">
        <v>23</v>
      </c>
      <c r="CO246" s="1">
        <v>52</v>
      </c>
      <c r="CP246" s="1">
        <v>156</v>
      </c>
      <c r="CQ246" s="1">
        <v>35</v>
      </c>
      <c r="CT246" s="1">
        <v>267</v>
      </c>
      <c r="CW246" s="1">
        <v>536</v>
      </c>
      <c r="CY246" s="1">
        <v>167</v>
      </c>
      <c r="DA246" s="1">
        <v>366</v>
      </c>
      <c r="DC246" s="1">
        <v>533</v>
      </c>
      <c r="DD246" s="1">
        <v>15</v>
      </c>
      <c r="DE246" s="1">
        <v>3</v>
      </c>
      <c r="DF246" s="1">
        <v>7</v>
      </c>
      <c r="DG246" s="1">
        <v>1</v>
      </c>
      <c r="DI246" s="1">
        <v>38</v>
      </c>
      <c r="DJ246" s="1">
        <v>9</v>
      </c>
      <c r="DK246" s="1">
        <v>1</v>
      </c>
      <c r="DL246" s="1">
        <v>40</v>
      </c>
      <c r="DM246" s="1">
        <v>62</v>
      </c>
      <c r="DN246" s="1">
        <v>197</v>
      </c>
      <c r="DO246" s="1">
        <v>230</v>
      </c>
      <c r="DP246" s="1">
        <v>2</v>
      </c>
      <c r="DU246" s="1">
        <v>605</v>
      </c>
      <c r="DX246" s="1">
        <v>276</v>
      </c>
      <c r="DY246" s="1">
        <v>240</v>
      </c>
      <c r="EA246" s="1">
        <v>516</v>
      </c>
      <c r="EB246" s="1">
        <v>3</v>
      </c>
      <c r="EC246" s="1">
        <v>9</v>
      </c>
      <c r="ED246" s="1">
        <v>0</v>
      </c>
      <c r="EE246" s="1">
        <v>34</v>
      </c>
      <c r="EF246" s="1">
        <v>317</v>
      </c>
      <c r="EG246" s="1">
        <v>24</v>
      </c>
      <c r="EH246" s="1">
        <v>4</v>
      </c>
      <c r="EI246" s="1">
        <v>144</v>
      </c>
      <c r="EJ246" s="1">
        <v>123</v>
      </c>
      <c r="EK246" s="1">
        <v>198</v>
      </c>
      <c r="EL246" s="1">
        <v>4</v>
      </c>
      <c r="EM246" s="1">
        <v>860</v>
      </c>
      <c r="EN246" s="1">
        <v>228</v>
      </c>
      <c r="EO246" s="1">
        <v>490</v>
      </c>
      <c r="EP246" s="1">
        <v>718</v>
      </c>
      <c r="EQ246" s="1">
        <v>0</v>
      </c>
      <c r="ER246" s="1">
        <v>2</v>
      </c>
      <c r="ES246" s="1">
        <v>3</v>
      </c>
      <c r="ET246" s="1">
        <v>20</v>
      </c>
      <c r="EU246" s="1">
        <v>1</v>
      </c>
      <c r="EV246" s="1">
        <v>132</v>
      </c>
      <c r="EW246" s="1">
        <v>73</v>
      </c>
      <c r="EX246" s="1">
        <v>0</v>
      </c>
      <c r="EY246" s="1">
        <v>9</v>
      </c>
      <c r="EZ246" s="1">
        <v>15</v>
      </c>
      <c r="FA246" s="1">
        <v>0</v>
      </c>
      <c r="FB246" s="1">
        <v>0</v>
      </c>
      <c r="FC246" s="1">
        <v>0</v>
      </c>
      <c r="FD246" s="1">
        <v>0</v>
      </c>
      <c r="FE246" s="1">
        <v>0</v>
      </c>
      <c r="FF246" s="1">
        <v>0</v>
      </c>
      <c r="FG246" s="1">
        <v>0</v>
      </c>
      <c r="FH246" s="1">
        <v>17</v>
      </c>
      <c r="FI246" s="1">
        <v>0</v>
      </c>
      <c r="FJ246" s="1">
        <v>30</v>
      </c>
      <c r="FK246" s="1">
        <v>14</v>
      </c>
      <c r="FL246" s="1">
        <v>0</v>
      </c>
      <c r="FM246" s="1">
        <v>76</v>
      </c>
      <c r="FN246" s="1">
        <v>8</v>
      </c>
      <c r="FO246" s="1">
        <v>3</v>
      </c>
      <c r="FP246" s="1">
        <v>160</v>
      </c>
      <c r="FQ246" s="1">
        <v>2</v>
      </c>
      <c r="FR246" s="1">
        <f>SUM(Tableau17[[#This Row],[2019-T1-ALEXANDRE Audric]:[2019-T1-MARIE Florie]])</f>
        <v>565</v>
      </c>
      <c r="FS246" s="1">
        <v>47</v>
      </c>
      <c r="FT246" s="1">
        <v>571</v>
      </c>
      <c r="FU246" s="1">
        <v>0</v>
      </c>
      <c r="FV246" s="1">
        <v>207</v>
      </c>
      <c r="FW246" s="1">
        <v>0</v>
      </c>
      <c r="FX246" s="1">
        <v>825</v>
      </c>
      <c r="FY246" s="1">
        <v>0</v>
      </c>
      <c r="FZ246" s="1">
        <v>614</v>
      </c>
      <c r="GA246" s="1">
        <v>0</v>
      </c>
      <c r="GB246" s="1">
        <v>242</v>
      </c>
      <c r="GC246" s="1">
        <v>0</v>
      </c>
      <c r="GD246" s="1">
        <v>856</v>
      </c>
      <c r="GE246" s="1">
        <v>161</v>
      </c>
      <c r="GF246" s="1">
        <v>446</v>
      </c>
      <c r="GG246" s="1">
        <v>13</v>
      </c>
      <c r="GH246" s="1">
        <v>156</v>
      </c>
      <c r="GI246" s="1">
        <v>0</v>
      </c>
      <c r="GJ246" s="1">
        <v>776</v>
      </c>
      <c r="GK246" s="1">
        <v>171</v>
      </c>
      <c r="GL246" s="1">
        <v>500</v>
      </c>
      <c r="GM246" s="1">
        <v>0</v>
      </c>
      <c r="GN246" s="1">
        <v>130</v>
      </c>
      <c r="GO246" s="1">
        <v>0</v>
      </c>
      <c r="GP246" s="1">
        <v>801</v>
      </c>
      <c r="GQ246" s="1">
        <v>156</v>
      </c>
      <c r="GR246" s="1">
        <v>270</v>
      </c>
      <c r="GS246" s="1">
        <v>35</v>
      </c>
      <c r="GT246" s="1">
        <v>75</v>
      </c>
      <c r="GU246" s="1">
        <v>0</v>
      </c>
      <c r="GV246" s="1">
        <v>536</v>
      </c>
      <c r="GW246" s="1">
        <v>167</v>
      </c>
      <c r="GX246" s="1">
        <v>366</v>
      </c>
      <c r="GY246" s="1">
        <v>0</v>
      </c>
      <c r="GZ246" s="1">
        <v>0</v>
      </c>
      <c r="HA246" s="1">
        <v>0</v>
      </c>
      <c r="HB246" s="1">
        <v>533</v>
      </c>
      <c r="HC246" s="1">
        <v>187</v>
      </c>
      <c r="HD246" s="1">
        <v>317</v>
      </c>
      <c r="HE246" s="1">
        <v>198</v>
      </c>
      <c r="HF246" s="1">
        <v>154</v>
      </c>
      <c r="HG246" s="1">
        <v>4</v>
      </c>
      <c r="HH246" s="1">
        <v>860</v>
      </c>
      <c r="HI246" s="1">
        <v>228</v>
      </c>
      <c r="HJ246" s="1">
        <v>0</v>
      </c>
      <c r="HK246" s="1">
        <v>490</v>
      </c>
      <c r="HL246" s="1">
        <v>0</v>
      </c>
      <c r="HM246" s="1">
        <v>0</v>
      </c>
      <c r="HN246" s="1">
        <v>718</v>
      </c>
      <c r="HO246" s="1">
        <v>153</v>
      </c>
      <c r="HP246" s="1">
        <v>81</v>
      </c>
      <c r="HQ246" s="1">
        <v>160</v>
      </c>
      <c r="HR246" s="1">
        <v>157</v>
      </c>
      <c r="HS246" s="1">
        <v>31</v>
      </c>
      <c r="HT246" s="1">
        <v>582</v>
      </c>
      <c r="HU246" s="1">
        <v>72</v>
      </c>
      <c r="HV246" s="1">
        <v>174</v>
      </c>
      <c r="HW246" s="1">
        <v>41</v>
      </c>
      <c r="HX246" s="1">
        <v>103</v>
      </c>
      <c r="HY246" s="1">
        <v>0</v>
      </c>
      <c r="HZ246" s="1">
        <v>390</v>
      </c>
      <c r="IA246" s="1">
        <v>78</v>
      </c>
      <c r="IB246" s="1">
        <v>198</v>
      </c>
      <c r="IC246" s="1">
        <v>230</v>
      </c>
      <c r="ID246" s="1">
        <v>96</v>
      </c>
      <c r="IE246" s="1">
        <v>3</v>
      </c>
      <c r="IF246" s="1">
        <v>605</v>
      </c>
      <c r="IG246" s="1">
        <v>0</v>
      </c>
      <c r="IH246" s="1">
        <v>276</v>
      </c>
      <c r="II246" s="1">
        <v>240</v>
      </c>
      <c r="IJ246" s="1">
        <v>0</v>
      </c>
      <c r="IK246" s="1">
        <v>0</v>
      </c>
      <c r="IL246" s="1">
        <v>516</v>
      </c>
      <c r="IM246" s="26">
        <f>IFERROR(Tableau17[[#This Row],[LDIV]]/Tableau17[[#This Row],[Total général]],"")</f>
        <v>0</v>
      </c>
      <c r="IN246" s="26">
        <f>IFERROR(Tableau17[[#This Row],[LDVC]]/Tableau17[[#This Row],[Total général]],"")</f>
        <v>0</v>
      </c>
      <c r="IO246" s="26">
        <f>IFERROR(Tableau17[[#This Row],[LDVD]]/Tableau17[[#This Row],[Total général]],"")</f>
        <v>8.7179487179487175E-2</v>
      </c>
      <c r="IP246" s="26">
        <f>IFERROR(Tableau17[[#This Row],[LDVG]]/Tableau17[[#This Row],[Total général]],"")</f>
        <v>2.8205128205128206E-2</v>
      </c>
      <c r="IQ246" s="26">
        <f>IFERROR(Tableau17[[#This Row],[LEXD]]/Tableau17[[#This Row],[Total général]],"")</f>
        <v>0</v>
      </c>
      <c r="IR246" s="26">
        <f>IFERROR(Tableau17[[#This Row],[LEXG]]/Tableau17[[#This Row],[Total général]],"")</f>
        <v>0</v>
      </c>
      <c r="IS246" s="26">
        <f>IFERROR(Tableau17[[#This Row],[LLR]]/Tableau17[[#This Row],[Total général]],"")</f>
        <v>0.35897435897435898</v>
      </c>
      <c r="IT246" s="26">
        <f>IFERROR(Tableau17[[#This Row],[LREM]]/Tableau17[[#This Row],[Total général]],"")</f>
        <v>0.10512820512820513</v>
      </c>
      <c r="IU246" s="26">
        <f>IFERROR(Tableau17[[#This Row],[LRN]]/Tableau17[[#This Row],[Total général]],"")</f>
        <v>0.18461538461538463</v>
      </c>
      <c r="IV246" s="26">
        <f>IFERROR(Tableau17[[#This Row],[LUG]]/Tableau17[[#This Row],[Total général]],"")</f>
        <v>0.14615384615384616</v>
      </c>
      <c r="IW246" s="26">
        <f>IFERROR(Tableau17[[#This Row],[LVEC]]/Tableau17[[#This Row],[Total général]],"")</f>
        <v>8.9743589743589744E-2</v>
      </c>
      <c r="IX246" s="26">
        <f>IFERROR(Tableau17[[#This Row],[2008-T1-LCMD]]/Tableau17[[#This Row],[2008-T1-TOTAL]],"")</f>
        <v>6.7878787878787886E-2</v>
      </c>
      <c r="IY246" s="26">
        <f>IFERROR(Tableau17[[#This Row],[2008-T1-LDVD]]/Tableau17[[#This Row],[2008-T1-TOTAL]],"")</f>
        <v>0</v>
      </c>
      <c r="IZ246" s="26">
        <f>IFERROR(Tableau17[[#This Row],[2008-T1-LEXD]]/Tableau17[[#This Row],[2008-T1-TOTAL]],"")</f>
        <v>0</v>
      </c>
      <c r="JA246" s="26">
        <f>IFERROR(Tableau17[[#This Row],[2008-T1-LEXG]]/Tableau17[[#This Row],[2008-T1-TOTAL]],"")</f>
        <v>2.9090909090909091E-2</v>
      </c>
      <c r="JB246" s="26">
        <f>IFERROR(Tableau17[[#This Row],[2008-T1-LFN]]/Tableau17[[#This Row],[2008-T1-TOTAL]],"")</f>
        <v>5.6969696969696969E-2</v>
      </c>
      <c r="JC246" s="26">
        <f>IFERROR(Tableau17[[#This Row],[2008-T1-LMAJ]]/Tableau17[[#This Row],[2008-T1-TOTAL]],"")</f>
        <v>0.62424242424242427</v>
      </c>
      <c r="JD246" s="26">
        <f>IFERROR(Tableau17[[#This Row],[2008-T1-LUG]]/Tableau17[[#This Row],[2008-T1-TOTAL]],"")</f>
        <v>0.22181818181818183</v>
      </c>
      <c r="JE246" s="26">
        <f>IFERROR(Tableau17[[#This Row],[2008-T2-LFN]]/Tableau17[[#This Row],[2008-T2-TOTAL]],"")</f>
        <v>0</v>
      </c>
      <c r="JF246" s="26">
        <f>IFERROR(Tableau17[[#This Row],[2008-T2-LGC]]/Tableau17[[#This Row],[2008-T2-TOTAL]],"")</f>
        <v>0.28271028037383178</v>
      </c>
      <c r="JG246" s="26">
        <f>IFERROR(Tableau17[[#This Row],[2008-T2-LMAJ]]/Tableau17[[#This Row],[2008-T2-TOTAL]],"")</f>
        <v>0.71728971962616828</v>
      </c>
      <c r="JH246" s="26">
        <f>IFERROR(Tableau17[[#This Row],[2008-T2-LUG]]/Tableau17[[#This Row],[2008-T2-TOTAL]],"")</f>
        <v>0</v>
      </c>
      <c r="JI246" s="26">
        <f>IFERROR(Tableau17[[#This Row],[2014-T1-LDIV]]/Tableau17[[#This Row],[2014-T1-TOTAL]],"")</f>
        <v>1.6752577319587628E-2</v>
      </c>
      <c r="JJ246" s="26">
        <f>IFERROR(Tableau17[[#This Row],[2014-T1-LDVD]]/Tableau17[[#This Row],[2014-T1-TOTAL]],"")</f>
        <v>0</v>
      </c>
      <c r="JK246" s="26">
        <f>IFERROR(Tableau17[[#This Row],[2014-T1-LDVG]]/Tableau17[[#This Row],[2014-T1-TOTAL]],"")</f>
        <v>3.994845360824742E-2</v>
      </c>
      <c r="JL246" s="26">
        <f>IFERROR(Tableau17[[#This Row],[2014-T1-LEXG]]/Tableau17[[#This Row],[2014-T1-TOTAL]],"")</f>
        <v>0</v>
      </c>
      <c r="JM246" s="26">
        <f>IFERROR(Tableau17[[#This Row],[2014-T1-LFG]]/Tableau17[[#This Row],[2014-T1-TOTAL]],"")</f>
        <v>3.8659793814432991E-2</v>
      </c>
      <c r="JN246" s="26">
        <f>IFERROR(Tableau17[[#This Row],[2014-T1-LFN]]/Tableau17[[#This Row],[2014-T1-TOTAL]],"")</f>
        <v>0.20747422680412372</v>
      </c>
      <c r="JO246" s="26">
        <f>IFERROR(Tableau17[[#This Row],[2014-T1-LUD]]/Tableau17[[#This Row],[2014-T1-TOTAL]],"")</f>
        <v>0.57474226804123707</v>
      </c>
      <c r="JP246" s="26">
        <f>IFERROR(Tableau17[[#This Row],[2014-T1-LUG]]/Tableau17[[#This Row],[2014-T1-TOTAL]],"")</f>
        <v>0.12242268041237113</v>
      </c>
      <c r="JQ246" s="26">
        <f>IFERROR(Tableau17[[#This Row],[2014-T2-LFN]]/Tableau17[[#This Row],[2014-T2-TOTAL]],"")</f>
        <v>0.21348314606741572</v>
      </c>
      <c r="JR246" s="26">
        <f>IFERROR(Tableau17[[#This Row],[2014-T2-LUD]]/Tableau17[[#This Row],[2014-T2-TOTAL]],"")</f>
        <v>0.62421972534332082</v>
      </c>
      <c r="JS246" s="26">
        <f>IFERROR(Tableau17[[#This Row],[2014-T2-LUG]]/Tableau17[[#This Row],[2014-T2-TOTAL]],"")</f>
        <v>0.16229712858926343</v>
      </c>
      <c r="JT246" s="26">
        <f>IFERROR(Tableau17[[#This Row],[2015-T1-BC-DIV]]/Tableau17[[#This Row],[2015-T1-TOTAL]],"")</f>
        <v>0</v>
      </c>
      <c r="JU246" s="26">
        <f>IFERROR(Tableau17[[#This Row],[2015-T1-BC-DLF]]/Tableau17[[#This Row],[2015-T1-TOTAL]],"")</f>
        <v>0</v>
      </c>
      <c r="JV246" s="26">
        <f>IFERROR(Tableau17[[#This Row],[2015-T1-BC-DVD]]/Tableau17[[#This Row],[2015-T1-TOTAL]],"")</f>
        <v>5.597014925373134E-3</v>
      </c>
      <c r="JW246" s="26">
        <f>IFERROR(Tableau17[[#This Row],[2015-T1-BC-DVG]]/Tableau17[[#This Row],[2015-T1-TOTAL]],"")</f>
        <v>4.2910447761194029E-2</v>
      </c>
      <c r="JX246" s="26">
        <f>IFERROR(Tableau17[[#This Row],[2015-T1-BC-FG]]/Tableau17[[#This Row],[2015-T1-TOTAL]],"")</f>
        <v>9.7014925373134331E-2</v>
      </c>
      <c r="JY246" s="26">
        <f>IFERROR(Tableau17[[#This Row],[2015-T1-BC-FN]]/Tableau17[[#This Row],[2015-T1-TOTAL]],"")</f>
        <v>0.29104477611940299</v>
      </c>
      <c r="JZ246" s="26">
        <f>IFERROR(Tableau17[[#This Row],[2015-T1-BC-MDM]]/Tableau17[[#This Row],[2015-T1-TOTAL]],"")</f>
        <v>6.5298507462686561E-2</v>
      </c>
      <c r="KA246" s="26">
        <f>IFERROR(Tableau17[[#This Row],[2015-T1-BC-RDG]]/Tableau17[[#This Row],[2015-T1-TOTAL]],"")</f>
        <v>0</v>
      </c>
      <c r="KB246" s="26">
        <f>IFERROR(Tableau17[[#This Row],[2015-T1-BC-SOC]]/Tableau17[[#This Row],[2015-T1-TOTAL]],"")</f>
        <v>0</v>
      </c>
      <c r="KC246" s="26">
        <f>IFERROR(Tableau17[[#This Row],[2015-T1-BC-UD]]/Tableau17[[#This Row],[2015-T1-TOTAL]],"")</f>
        <v>0.49813432835820898</v>
      </c>
      <c r="KD246" s="26">
        <f>IFERROR(Tableau17[[#This Row],[2015-T1-BC-UG]]/Tableau17[[#This Row],[2015-T1-TOTAL]],"")</f>
        <v>0</v>
      </c>
      <c r="KE246" s="26">
        <f>IFERROR(Tableau17[[#This Row],[2015-T1-BC-VEC]]/Tableau17[[#This Row],[2015-T1-TOTAL]],"")</f>
        <v>0</v>
      </c>
      <c r="KF246" s="26">
        <f>IFERROR(Tableau17[[#This Row],[2015-T2-BC-DVG]]/Tableau17[[#This Row],[2015-T2-TOTAL]],"")</f>
        <v>0</v>
      </c>
      <c r="KG246" s="26">
        <f>IFERROR(Tableau17[[#This Row],[2015-T2-BC-FN]]/Tableau17[[#This Row],[2015-T2-TOTAL]],"")</f>
        <v>0.31332082551594748</v>
      </c>
      <c r="KH246" s="26">
        <f>IFERROR(Tableau17[[#This Row],[2015-T2-BC-SOC]]/Tableau17[[#This Row],[2015-T2-TOTAL]],"")</f>
        <v>0</v>
      </c>
      <c r="KI246" s="26">
        <f>IFERROR(Tableau17[[#This Row],[2015-T2-BC-UD]]/Tableau17[[#This Row],[2015-T2-TOTAL]],"")</f>
        <v>0.68667917448405258</v>
      </c>
      <c r="KJ246" s="26">
        <f>IFERROR(Tableau17[[#This Row],[2015-T2-BC-UG]]/Tableau17[[#This Row],[2015-T2-TOTAL]],"")</f>
        <v>0</v>
      </c>
      <c r="KK246" s="26">
        <f>IFERROR(Tableau17[[#This Row],[2017 (L)-T1-COM]]/Tableau17[[#This Row],[2017 (L)-T1-TOTAL]],"")</f>
        <v>2.4793388429752067E-2</v>
      </c>
      <c r="KL246" s="26">
        <f>IFERROR(Tableau17[[#This Row],[2017 (L)-T1-DIV]]/Tableau17[[#This Row],[2017 (L)-T1-TOTAL]],"")</f>
        <v>4.9586776859504135E-3</v>
      </c>
      <c r="KM246" s="26">
        <f>IFERROR(Tableau17[[#This Row],[2017 (L)-T1-DLF]]/Tableau17[[#This Row],[2017 (L)-T1-TOTAL]],"")</f>
        <v>1.1570247933884297E-2</v>
      </c>
      <c r="KN246" s="26">
        <f>IFERROR(Tableau17[[#This Row],[2017 (L)-T1-DVD]]/Tableau17[[#This Row],[2017 (L)-T1-TOTAL]],"")</f>
        <v>1.652892561983471E-3</v>
      </c>
      <c r="KO246" s="26">
        <f>IFERROR(Tableau17[[#This Row],[2017 (L)-T1-DVG]]/Tableau17[[#This Row],[2017 (L)-T1-TOTAL]],"")</f>
        <v>0</v>
      </c>
      <c r="KP246" s="26">
        <f>IFERROR(Tableau17[[#This Row],[2017 (L)-T1-ECO]]/Tableau17[[#This Row],[2017 (L)-T1-TOTAL]],"")</f>
        <v>6.2809917355371905E-2</v>
      </c>
      <c r="KQ246" s="26">
        <f>IFERROR(Tableau17[[#This Row],[2017 (L)-T1-EXD]]/Tableau17[[#This Row],[2017 (L)-T1-TOTAL]],"")</f>
        <v>1.487603305785124E-2</v>
      </c>
      <c r="KR246" s="26">
        <f>IFERROR(Tableau17[[#This Row],[2017 (L)-T1-EXG]]/Tableau17[[#This Row],[2017 (L)-T1-TOTAL]],"")</f>
        <v>1.652892561983471E-3</v>
      </c>
      <c r="KS246" s="26">
        <f>IFERROR(Tableau17[[#This Row],[2017 (L)-T1-FI]]/Tableau17[[#This Row],[2017 (L)-T1-TOTAL]],"")</f>
        <v>6.6115702479338845E-2</v>
      </c>
      <c r="KT246" s="26">
        <f>IFERROR(Tableau17[[#This Row],[2017 (L)-T1-FN]]/Tableau17[[#This Row],[2017 (L)-T1-TOTAL]],"")</f>
        <v>0.10247933884297521</v>
      </c>
      <c r="KU246" s="26">
        <f>IFERROR(Tableau17[[#This Row],[2017 (L)-T1-LR]]/Tableau17[[#This Row],[2017 (L)-T1-TOTAL]],"")</f>
        <v>0.32561983471074379</v>
      </c>
      <c r="KV246" s="26">
        <f>IFERROR(Tableau17[[#This Row],[2017 (L)-T1-MDM]]/Tableau17[[#This Row],[2017 (L)-T1-TOTAL]],"")</f>
        <v>0.38016528925619836</v>
      </c>
      <c r="KW246" s="26">
        <f>IFERROR(Tableau17[[#This Row],[2017 (L)-T1-RDG]]/Tableau17[[#This Row],[2017 (L)-T1-TOTAL]],"")</f>
        <v>3.3057851239669421E-3</v>
      </c>
      <c r="KX246" s="26">
        <f>IFERROR(Tableau17[[#This Row],[2017 (L)-T1-REG]]/Tableau17[[#This Row],[2017 (L)-T1-TOTAL]],"")</f>
        <v>0</v>
      </c>
      <c r="KY246" s="26">
        <f>IFERROR(Tableau17[[#This Row],[2017 (L)-T1-REM]]/Tableau17[[#This Row],[2017 (L)-T1-TOTAL]],"")</f>
        <v>0</v>
      </c>
      <c r="KZ246" s="26">
        <f>IFERROR(Tableau17[[#This Row],[2017 (L)-T1-SOC]]/Tableau17[[#This Row],[2017 (L)-T1-TOTAL]],"")</f>
        <v>0</v>
      </c>
      <c r="LA246" s="26">
        <f>IFERROR(Tableau17[[#This Row],[2017 (L)-T1-UDI]]/Tableau17[[#This Row],[2017 (L)-T1-TOTAL]],"")</f>
        <v>0</v>
      </c>
      <c r="LB246" s="26">
        <f>IFERROR(Tableau17[[#This Row],[2017 (L)-T2-FI]]/Tableau17[[#This Row],[2017 (L)-T2-TOTAL]],"")</f>
        <v>0</v>
      </c>
      <c r="LC246" s="26">
        <f>IFERROR(Tableau17[[#This Row],[2017 (L)-T2-FN]]/Tableau17[[#This Row],[2017 (L)-T2-TOTAL]],"")</f>
        <v>0</v>
      </c>
      <c r="LD246" s="26">
        <f>IFERROR(Tableau17[[#This Row],[2017 (L)-T2-LR]]/Tableau17[[#This Row],[2017 (L)-T2-TOTAL]],"")</f>
        <v>0.53488372093023251</v>
      </c>
      <c r="LE246" s="26">
        <f>IFERROR(Tableau17[[#This Row],[2017 (L)-T2-MDM]]/Tableau17[[#This Row],[2017 (L)-T2-TOTAL]],"")</f>
        <v>0.46511627906976744</v>
      </c>
      <c r="LF246" s="26">
        <f>IFERROR(Tableau17[[#This Row],[2017 (L)-T2-REM]]/Tableau17[[#This Row],[2017 (L)-T2-TOTAL]],"")</f>
        <v>0</v>
      </c>
      <c r="LG246" s="26">
        <f>IFERROR(Tableau17[[#This Row],[2017-T1-ARTHAUD Nathalie]]/Tableau17[[#This Row],[2017-T1-TOTAL]],"")</f>
        <v>3.4883720930232558E-3</v>
      </c>
      <c r="LH246" s="26">
        <f>IFERROR(Tableau17[[#This Row],[2017-T1-ASSELINEAU Fran]]/Tableau17[[#This Row],[2017-T1-TOTAL]],"")</f>
        <v>1.0465116279069767E-2</v>
      </c>
      <c r="LI246" s="26">
        <f>IFERROR(Tableau17[[#This Row],[2017-T1-CHEMINADE Jacques]]/Tableau17[[#This Row],[2017-T1-TOTAL]],"")</f>
        <v>0</v>
      </c>
      <c r="LJ246" s="26">
        <f>IFERROR(Tableau17[[#This Row],[2017-T1-DUPONT-AIGNAN Nicolas]]/Tableau17[[#This Row],[2017-T1-TOTAL]],"")</f>
        <v>3.9534883720930232E-2</v>
      </c>
      <c r="LK246" s="26">
        <f>IFERROR(Tableau17[[#This Row],[2017-T1-FILLON Fran]]/Tableau17[[#This Row],[2017-T1-TOTAL]],"")</f>
        <v>0.36860465116279068</v>
      </c>
      <c r="LL246" s="26">
        <f>IFERROR(Tableau17[[#This Row],[2017-T1-HAMON Beno]]/Tableau17[[#This Row],[2017-T1-TOTAL]],"")</f>
        <v>2.7906976744186046E-2</v>
      </c>
      <c r="LM246" s="26">
        <f>IFERROR(Tableau17[[#This Row],[2017-T1-LASSALLE Jean]]/Tableau17[[#This Row],[2017-T1-TOTAL]],"")</f>
        <v>4.6511627906976744E-3</v>
      </c>
      <c r="LN246" s="26">
        <f>IFERROR(Tableau17[[#This Row],[2017-T1-LE PEN Marine]]/Tableau17[[#This Row],[2017-T1-TOTAL]],"")</f>
        <v>0.16744186046511628</v>
      </c>
      <c r="LO246" s="26">
        <f>IFERROR(Tableau17[[#This Row],[2017-T1-M Jean-Luc]]/Tableau17[[#This Row],[2017-T1-TOTAL]],"")</f>
        <v>0.14302325581395348</v>
      </c>
      <c r="LP246" s="26">
        <f>IFERROR(Tableau17[[#This Row],[2017-T1-MACRON Emmanuel]]/Tableau17[[#This Row],[2017-T1-TOTAL]],"")</f>
        <v>0.23023255813953489</v>
      </c>
      <c r="LQ246" s="26">
        <f>IFERROR(Tableau17[[#This Row],[2017-T1-POUTOU Philippe]]/Tableau17[[#This Row],[2017-T1-TOTAL]],"")</f>
        <v>4.6511627906976744E-3</v>
      </c>
      <c r="LR246" s="26">
        <f>IFERROR(Tableau17[[#This Row],[2017-T2-LE PEN Marine]]/Tableau17[[#This Row],[2017-T2-TOTAL]],"")</f>
        <v>0.31754874651810583</v>
      </c>
      <c r="LS246" s="26">
        <f>IFERROR(Tableau17[[#This Row],[2017-T2-MACRON Emmanuel]]/Tableau17[[#This Row],[2017-T2-TOTAL]],"")</f>
        <v>0.68245125348189417</v>
      </c>
      <c r="LT246" s="26">
        <f>IFERROR(Tableau17[[#This Row],[2019-T1-ALEXANDRE Audric]]/Tableau17[[#This Row],[2019-T1-TOTAL]],"")</f>
        <v>0</v>
      </c>
      <c r="LU246" s="26">
        <f>IFERROR(Tableau17[[#This Row],[2019-T1-ARTHAUD Nathalie]]/Tableau17[[#This Row],[2019-T1-TOTAL]],"")</f>
        <v>3.5398230088495575E-3</v>
      </c>
      <c r="LV246" s="26">
        <f>IFERROR(Tableau17[[#This Row],[2019-T1-ASSELINEAU François]]/Tableau17[[#This Row],[2019-T1-TOTAL]],"")</f>
        <v>5.3097345132743362E-3</v>
      </c>
      <c r="LW246" s="26">
        <f>IFERROR(Tableau17[[#This Row],[2019-T1-AUBRY Manon]]/Tableau17[[#This Row],[2019-T1-TOTAL]],"")</f>
        <v>3.5398230088495575E-2</v>
      </c>
      <c r="LX246" s="26">
        <f>IFERROR(Tableau17[[#This Row],[2019-T1-AZERGUI Nagib]]/Tableau17[[#This Row],[2019-T1-TOTAL]],"")</f>
        <v>1.7699115044247787E-3</v>
      </c>
      <c r="LY246" s="26">
        <f>IFERROR(Tableau17[[#This Row],[2019-T1-BARDELLA Jordan]]/Tableau17[[#This Row],[2019-T1-TOTAL]],"")</f>
        <v>0.23362831858407079</v>
      </c>
      <c r="LZ246" s="26">
        <f>IFERROR(Tableau17[[#This Row],[2019-T1-BELLAMY François-Xavier]]/Tableau17[[#This Row],[2019-T1-TOTAL]],"")</f>
        <v>0.12920353982300886</v>
      </c>
      <c r="MA246" s="26">
        <f>IFERROR(Tableau17[[#This Row],[2019-T1-BIDOU Olivier]]/Tableau17[[#This Row],[2019-T1-TOTAL]],"")</f>
        <v>0</v>
      </c>
      <c r="MB246" s="26">
        <f>IFERROR(Tableau17[[#This Row],[2019-T1-BOURG Dominique]]/Tableau17[[#This Row],[2019-T1-TOTAL]],"")</f>
        <v>1.5929203539823009E-2</v>
      </c>
      <c r="MC246" s="26">
        <f>IFERROR(Tableau17[[#This Row],[2019-T1-BROSSAT Ian]]/Tableau17[[#This Row],[2019-T1-TOTAL]],"")</f>
        <v>2.6548672566371681E-2</v>
      </c>
      <c r="MD246" s="26">
        <f>IFERROR(Tableau17[[#This Row],[2019-T1-CAILLAUD Sophie]]/Tableau17[[#This Row],[2019-T1-TOTAL]],"")</f>
        <v>0</v>
      </c>
      <c r="ME246" s="26">
        <f>IFERROR(Tableau17[[#This Row],[2019-T1-CAMUS Renaud]]/Tableau17[[#This Row],[2019-T1-TOTAL]],"")</f>
        <v>0</v>
      </c>
      <c r="MF246" s="26">
        <f>IFERROR(Tableau17[[#This Row],[2019-T1-CHALENÇON Christophe]]/Tableau17[[#This Row],[2019-T1-TOTAL]],"")</f>
        <v>0</v>
      </c>
      <c r="MG246" s="26">
        <f>IFERROR(Tableau17[[#This Row],[2019-T1-CORBET Cathy Denise Ginette]]/Tableau17[[#This Row],[2019-T1-TOTAL]],"")</f>
        <v>0</v>
      </c>
      <c r="MH246" s="26">
        <f>IFERROR(Tableau17[[#This Row],[2019-T1-DE PREVOISIN Robert]]/Tableau17[[#This Row],[2019-T1-TOTAL]],"")</f>
        <v>0</v>
      </c>
      <c r="MI246" s="26">
        <f>IFERROR(Tableau17[[#This Row],[2019-T1-DELFEL Thérèse]]/Tableau17[[#This Row],[2019-T1-TOTAL]],"")</f>
        <v>0</v>
      </c>
      <c r="MJ246" s="26">
        <f>IFERROR(Tableau17[[#This Row],[2019-T1-DIEUMEGARD Pierre]]/Tableau17[[#This Row],[2019-T1-TOTAL]],"")</f>
        <v>0</v>
      </c>
      <c r="MK246" s="26">
        <f>IFERROR(Tableau17[[#This Row],[2019-T1-DUPONT-AIGNAN Nicolas]]/Tableau17[[#This Row],[2019-T1-TOTAL]],"")</f>
        <v>3.0088495575221239E-2</v>
      </c>
      <c r="ML246" s="26">
        <f>IFERROR(Tableau17[[#This Row],[2019-T1-GERNIGON Yves]]/Tableau17[[#This Row],[2019-T1-TOTAL]],"")</f>
        <v>0</v>
      </c>
      <c r="MM246" s="26">
        <f>IFERROR(Tableau17[[#This Row],[2019-T1-GLUCKSMANN Raphaël]]/Tableau17[[#This Row],[2019-T1-TOTAL]],"")</f>
        <v>5.3097345132743362E-2</v>
      </c>
      <c r="MN246" s="26">
        <f>IFERROR(Tableau17[[#This Row],[2019-T1-HAMON Benoît]]/Tableau17[[#This Row],[2019-T1-TOTAL]],"")</f>
        <v>2.4778761061946902E-2</v>
      </c>
      <c r="MO246" s="26">
        <f>IFERROR(Tableau17[[#This Row],[2019-T1-HELGEN Gilles]]/Tableau17[[#This Row],[2019-T1-TOTAL]],"")</f>
        <v>0</v>
      </c>
      <c r="MP246" s="26">
        <f>IFERROR(Tableau17[[#This Row],[2019-T1-JADOT Yannick]]/Tableau17[[#This Row],[2019-T1-TOTAL]],"")</f>
        <v>0.13451327433628318</v>
      </c>
      <c r="MQ246" s="26">
        <f>IFERROR(Tableau17[[#This Row],[2019-T1-LAGARDE Jean-Christophe]]/Tableau17[[#This Row],[2019-T1-TOTAL]],"")</f>
        <v>1.415929203539823E-2</v>
      </c>
      <c r="MR246" s="26">
        <f>IFERROR(Tableau17[[#This Row],[2019-T1-LALANNE Francis]]/Tableau17[[#This Row],[2019-T1-TOTAL]],"")</f>
        <v>5.3097345132743362E-3</v>
      </c>
      <c r="MS246" s="26">
        <f>IFERROR(Tableau17[[#This Row],[2019-T1-LOISEAU Nathalie]]/Tableau17[[#This Row],[2019-T1-TOTAL]],"")</f>
        <v>0.2831858407079646</v>
      </c>
      <c r="MT246" s="26">
        <f>IFERROR(Tableau17[[#This Row],[2019-T1-MARIE Florie]]/Tableau17[[#This Row],[2019-T1-TOTAL]],"")</f>
        <v>3.5398230088495575E-3</v>
      </c>
      <c r="MU246" s="26">
        <f>IFERROR(Tableau17[[#This Row],[2008-T1-MACROEXTRDROITE]]/Tableau17[[#This Row],[2008-T1-MACROTOTALE]],"")</f>
        <v>5.6969696969696969E-2</v>
      </c>
      <c r="MV246" s="26">
        <f>IFERROR(Tableau17[[#This Row],[2008-T1-MACRODROITE]]/Tableau17[[#This Row],[2008-T1-MACROTOTALE]],"")</f>
        <v>0.69212121212121214</v>
      </c>
      <c r="MW246" s="26">
        <f>IFERROR(Tableau17[[#This Row],[2008-T1-MACROCENTRE]]/Tableau17[[#This Row],[2008-T1-MACROTOTALE]],"")</f>
        <v>0</v>
      </c>
      <c r="MX246" s="26">
        <f>IFERROR(Tableau17[[#This Row],[2008-T1-MACROGAUCHE]]/Tableau17[[#This Row],[2008-T1-MACROTOTALE]],"")</f>
        <v>0.25090909090909091</v>
      </c>
      <c r="MY246" s="26">
        <f>IFERROR(Tableau17[[#This Row],[2008-T1-MACROAUTRE]]/Tableau17[[#This Row],[2008-T1-MACROTOTALE]],"")</f>
        <v>0</v>
      </c>
      <c r="MZ246" s="26">
        <f>IFERROR(Tableau17[[#This Row],[2008-T2-MACROEXTRDROITE]]/Tableau17[[#This Row],[2008-T2-MACROTOTALE]],"")</f>
        <v>0</v>
      </c>
      <c r="NA246" s="26">
        <f>IFERROR(Tableau17[[#This Row],[2008-T2-MACRODROITE]]/Tableau17[[#This Row],[2008-T2-MACROTOTALE]],"")</f>
        <v>0.71728971962616828</v>
      </c>
      <c r="NB246" s="26">
        <f>IFERROR(Tableau17[[#This Row],[2008-T2-MACROCENTRE]]/Tableau17[[#This Row],[2008-T2-MACROTOTALE]],"")</f>
        <v>0</v>
      </c>
      <c r="NC246" s="26">
        <f>IFERROR(Tableau17[[#This Row],[2008-T2-MACROGAUCHE]]/Tableau17[[#This Row],[2008-T2-MACROTOTALE]],"")</f>
        <v>0.28271028037383178</v>
      </c>
      <c r="ND246" s="26">
        <f>IFERROR(Tableau17[[#This Row],[2008-T2-MACROAUTRE]]/Tableau17[[#This Row],[2008-T2-MACROTOTALE]],"")</f>
        <v>0</v>
      </c>
      <c r="NE246" s="26">
        <f>IFERROR(Tableau17[[#This Row],[2014-T1-MACROEXTRDROITE]]/Tableau17[[#This Row],[2014-T1-MACROTOTALE]],"")</f>
        <v>0.20747422680412372</v>
      </c>
      <c r="NF246" s="26">
        <f>IFERROR(Tableau17[[#This Row],[2014-T1-MACRODROITE]]/Tableau17[[#This Row],[2014-T1-MACROTOTALE]],"")</f>
        <v>0.57474226804123707</v>
      </c>
      <c r="NG246" s="26">
        <f>IFERROR(Tableau17[[#This Row],[2014-T1-MACROCENTRE]]/Tableau17[[#This Row],[2014-T1-MACROTOTALE]],"")</f>
        <v>1.6752577319587628E-2</v>
      </c>
      <c r="NH246" s="26">
        <f>IFERROR(Tableau17[[#This Row],[2014-T1-MACROGAUCHE]]/Tableau17[[#This Row],[2014-T1-MACROTOTALE]],"")</f>
        <v>0.20103092783505155</v>
      </c>
      <c r="NI246" s="26">
        <f>IFERROR(Tableau17[[#This Row],[2014-T1-MACROAUTRE]]/Tableau17[[#This Row],[2014-T1-MACROTOTALE]],"")</f>
        <v>0</v>
      </c>
      <c r="NJ246" s="26">
        <f>IFERROR(Tableau17[[#This Row],[2014-T2-MACROEXTRDROITE]]/Tableau17[[#This Row],[2014-T2-MACROTOTALE]],"")</f>
        <v>0.21348314606741572</v>
      </c>
      <c r="NK246" s="26">
        <f>IFERROR(Tableau17[[#This Row],[2014-T2-MACRODROITE]]/Tableau17[[#This Row],[2014-T2-MACROTOTALE]],"")</f>
        <v>0.62421972534332082</v>
      </c>
      <c r="NL246" s="26">
        <f>IFERROR(Tableau17[[#This Row],[2014-T2-MACROCENTRE]]/Tableau17[[#This Row],[2014-T2-MACROTOTALE]],"")</f>
        <v>0</v>
      </c>
      <c r="NM246" s="26">
        <f>IFERROR(Tableau17[[#This Row],[2014-T2-MACROGAUCHE]]/Tableau17[[#This Row],[2014-T2-MACROTOTALE]],"")</f>
        <v>0.16229712858926343</v>
      </c>
      <c r="NN246" s="26">
        <f>IFERROR(Tableau17[[#This Row],[2014-T2-MACROAUTRE]]/Tableau17[[#This Row],[2014-T2-MACROTOTALE]],"")</f>
        <v>0</v>
      </c>
      <c r="NO246" s="26">
        <f>IFERROR( Tableau17[[#This Row],[2015-T1-MACROEXTRDROITE]]/Tableau17[[#This Row],[2015-T1-MACROTOTALE]],"")</f>
        <v>0.29104477611940299</v>
      </c>
      <c r="NP246" s="26">
        <f>IFERROR(Tableau17[[#This Row],[2015-T1-MACRODROITE]]/Tableau17[[#This Row],[2015-T1-MACROTOTALE]],"")</f>
        <v>0.50373134328358204</v>
      </c>
      <c r="NQ246" s="26">
        <f>IFERROR(Tableau17[[#This Row],[2015-T1-MACROCENTRE]]/Tableau17[[#This Row],[2015-T1-MACROTOTALE]],"")</f>
        <v>6.5298507462686561E-2</v>
      </c>
      <c r="NR246" s="26">
        <f>IFERROR(Tableau17[[#This Row],[2015-T1-MACROGAUCHE]]/Tableau17[[#This Row],[2015-T1-MACROTOTALE]],"")</f>
        <v>0.13992537313432835</v>
      </c>
      <c r="NS246" s="26">
        <f>IFERROR(Tableau17[[#This Row],[2015-T1-MACROAUTRE]]/Tableau17[[#This Row],[2015-T1-MACROTOTALE]],"")</f>
        <v>0</v>
      </c>
      <c r="NT246" s="26">
        <f>IFERROR(Tableau17[[#This Row],[2015-T2-MACROEXTRDROITE]]/Tableau17[[#This Row],[2015-T2-MACROTOTALE]],"")</f>
        <v>0.31332082551594748</v>
      </c>
      <c r="NU246" s="26">
        <f>IFERROR(Tableau17[[#This Row],[2015-T2-MACRODROITE]]/Tableau17[[#This Row],[2015-T2-MACROTOTALE]],"")</f>
        <v>0.68667917448405258</v>
      </c>
      <c r="NV246" s="26">
        <f>IFERROR(Tableau17[[#This Row],[2015-T2-MACROCENTRE]]/Tableau17[[#This Row],[2015-T2-MACROTOTALE]],"")</f>
        <v>0</v>
      </c>
      <c r="NW246" s="26">
        <f>IFERROR(Tableau17[[#This Row],[2015-T2-MACROGAUCHE]]/Tableau17[[#This Row],[2015-T2-MACROTOTALE]],"")</f>
        <v>0</v>
      </c>
      <c r="NX246" s="26">
        <f>IFERROR(Tableau17[[#This Row],[2015-T2-MACROAUTRE]]/Tableau17[[#This Row],[2015-T2-MACROTOTALE]],"")</f>
        <v>0</v>
      </c>
      <c r="NY246" s="26">
        <f>IFERROR(Tableau17[[#This Row],[2017-T1-MACROEXTRDROITE]]/Tableau17[[#This Row],[2017-T1-MACROTOTALE]],"")</f>
        <v>0.21744186046511627</v>
      </c>
      <c r="NZ246" s="26">
        <f>IFERROR(Tableau17[[#This Row],[2017-T1-MACRODROITE]]/Tableau17[[#This Row],[2017-T1-MACROTOTALE]],"")</f>
        <v>0.36860465116279068</v>
      </c>
      <c r="OA246" s="26">
        <f>IFERROR(Tableau17[[#This Row],[2017-T1-MACROCENTRE]]/Tableau17[[#This Row],[2017-T1-MACROTOTALE]],"")</f>
        <v>0.23023255813953489</v>
      </c>
      <c r="OB246" s="26">
        <f>IFERROR(Tableau17[[#This Row],[2017-T1-MACROGAUCHE]]/Tableau17[[#This Row],[2017-T1-MACROTOTALE]],"")</f>
        <v>0.17906976744186046</v>
      </c>
      <c r="OC246" s="26">
        <f>IFERROR(Tableau17[[#This Row],[2017-T1-MACROAUTRE]]/Tableau17[[#This Row],[2017-T1-MACROTOTALE]],"")</f>
        <v>4.6511627906976744E-3</v>
      </c>
      <c r="OD246" s="26">
        <f>IFERROR(Tableau17[[#This Row],[2017-T2-MACROEXTRDROITE]]/Tableau17[[#This Row],[2017-T2-MACROTOTALE]],"")</f>
        <v>0.31754874651810583</v>
      </c>
      <c r="OE246" s="26">
        <f>IFERROR(Tableau17[[#This Row],[2017-T2-MACRODROITE]]/Tableau17[[#This Row],[2017-T2-MACROTOTALE]],"")</f>
        <v>0</v>
      </c>
      <c r="OF246" s="26">
        <f>IFERROR(Tableau17[[#This Row],[2017-T2-MACROCENTRE]]/Tableau17[[#This Row],[2017-T2-MACROTOTALE]],"")</f>
        <v>0.68245125348189417</v>
      </c>
      <c r="OG246" s="26">
        <f>IFERROR(Tableau17[[#This Row],[2017-T2-MACROGAUCHE]]/Tableau17[[#This Row],[2017-T2-MACROTOTALE]],"")</f>
        <v>0</v>
      </c>
      <c r="OH246" s="26">
        <f>IFERROR(Tableau17[[#This Row],[2017-T2-MACROAUTRE]]/Tableau17[[#This Row],[2017-T2-MACROTOTALE]],"")</f>
        <v>0</v>
      </c>
      <c r="OI246" s="26">
        <f>IFERROR(Tableau17[[#This Row],[2019-T1-MACROEXTRDROITE]]/Tableau17[[#This Row],[2019-T1-MACROTOTALE]],"")</f>
        <v>0.26288659793814434</v>
      </c>
      <c r="OJ246" s="26">
        <f>IFERROR(Tableau17[[#This Row],[2019-T1-MACRODROITE]]/Tableau17[[#This Row],[2019-T1-MACROTOTALE]],"")</f>
        <v>0.13917525773195877</v>
      </c>
      <c r="OK246" s="26">
        <f>IFERROR(Tableau17[[#This Row],[2019-T1-MACROCENTRE]]/Tableau17[[#This Row],[2019-T1-MACROTOTALE]],"")</f>
        <v>0.27491408934707906</v>
      </c>
      <c r="OL246" s="26">
        <f>IFERROR(Tableau17[[#This Row],[2019-T1-MACROGAUCHE]]/Tableau17[[#This Row],[2019-T1-MACROTOTALE]],"")</f>
        <v>0.26975945017182129</v>
      </c>
      <c r="OM246" s="26">
        <f>IFERROR(Tableau17[[#This Row],[2019-T1-MACROAUTRE]]/Tableau17[[#This Row],[2019-T1-MACROTOTALE]],"")</f>
        <v>5.3264604810996562E-2</v>
      </c>
      <c r="ON246" s="26">
        <f>IFERROR(Tableau17[[#This Row],[2020-T1-MACROEXTRDROITE]]/Tableau17[[#This Row],[2020-T1-MACROTOTALE]],"")</f>
        <v>0.18461538461538463</v>
      </c>
      <c r="OO246" s="26">
        <f>IFERROR(Tableau17[[#This Row],[2020-T1-MACRODROITE]]/Tableau17[[#This Row],[2020-T1-MACROTOTALE]],"")</f>
        <v>0.44615384615384618</v>
      </c>
      <c r="OP246" s="26">
        <f>IFERROR(Tableau17[[#This Row],[2020-T1-MACROCENTRE]]/Tableau17[[#This Row],[2020-T1-MACROTOTALE]],"")</f>
        <v>0.10512820512820513</v>
      </c>
      <c r="OQ246" s="26">
        <f>IFERROR(Tableau17[[#This Row],[2020-T1-MACROGAUCHE]]/Tableau17[[#This Row],[2020-T1-MACROTOTALE]],"")</f>
        <v>0.26410256410256411</v>
      </c>
      <c r="OR246" s="26">
        <f>IFERROR(Tableau17[[#This Row],[2020-T1-MACROAUTRE]]/Tableau17[[#This Row],[2020-T1-MACROTOTALE]],"")</f>
        <v>0</v>
      </c>
      <c r="OS246" s="26">
        <f>IFERROR(Tableau17[[#This Row],[2017 (L)-T1-MACROEXTRDROITE]]/Tableau17[[#This Row],[2017 (L)-T1-MACROTOTALE]],"")</f>
        <v>0.12892561983471074</v>
      </c>
      <c r="OT246" s="26">
        <f>IFERROR(Tableau17[[#This Row],[2017 (L)-T1-MACRODROITE]]/Tableau17[[#This Row],[2017 (L)-T1-MACROTOTALE]],"")</f>
        <v>0.32727272727272727</v>
      </c>
      <c r="OU246" s="26">
        <f>IFERROR(Tableau17[[#This Row],[2017 (L)-T1-MACROCENTRE]]/Tableau17[[#This Row],[2017 (L)-T1-MACROTOTALE]],"")</f>
        <v>0.38016528925619836</v>
      </c>
      <c r="OV246" s="26">
        <f>IFERROR(Tableau17[[#This Row],[2017 (L)-T1-MACROGAUCHE]]/Tableau17[[#This Row],[2017 (L)-T1-MACROTOTALE]],"")</f>
        <v>0.15867768595041323</v>
      </c>
      <c r="OW246" s="26">
        <f>IFERROR(Tableau17[[#This Row],[2017 (L)-T1-MACROAUTRE]]/Tableau17[[#This Row],[2017 (L)-T1-MACROTOTALE]],"")</f>
        <v>4.9586776859504135E-3</v>
      </c>
      <c r="OX246" s="26">
        <f>IFERROR(Tableau17[[#This Row],[2017 (L)-T2-MACROEXTRDROITE]]/Tableau17[[#This Row],[2017 (L)-T2-MACROTOTALE]],"")</f>
        <v>0</v>
      </c>
      <c r="OY246" s="26">
        <f>IFERROR(Tableau17[[#This Row],[2017 (L)-T2-MACRODROITE]]/Tableau17[[#This Row],[2017 (L)-T2-MACROTOTALE]],"")</f>
        <v>0.53488372093023251</v>
      </c>
      <c r="OZ246" s="26">
        <f>IFERROR(Tableau17[[#This Row],[2017 (L)-T2-MACROCENTRE]]/Tableau17[[#This Row],[2017 (L)-T2-MACROTOTALE]],"")</f>
        <v>0.46511627906976744</v>
      </c>
      <c r="PA246" s="26">
        <f>IFERROR(Tableau17[[#This Row],[2017 (L)-T2-MACROGAUCHE]]/Tableau17[[#This Row],[2017 (L)-T2-MACROTOTALE]],"")</f>
        <v>0</v>
      </c>
      <c r="PB246" s="26">
        <f>IFERROR(Tableau17[[#This Row],[2017 (L)-T2-MACROAUTRE]]/Tableau17[[#This Row],[2017 (L)-T2-MACROTOTALE]],"")</f>
        <v>0</v>
      </c>
      <c r="PC246" s="26">
        <f>IFERROR(Tableau17[[#This Row],[2008_T1_PROCUS]]/Tableau17[[#This Row],[2008_T1_INSCRITS]],0)</f>
        <v>1.1609907120743035E-2</v>
      </c>
      <c r="PD246" s="26">
        <f>IFERROR(Tableau17[[#This Row],[2008_T2_PROCUS]]/Tableau17[[#This Row],[2008_T2_INSCRITS]],0)</f>
        <v>1.3942680092951201E-2</v>
      </c>
      <c r="PE246" s="26">
        <f>Tableau17[[#This Row],[2014_T1_PROCUS]]/Tableau17[[#This Row],[2014_T1_INSCRITS]]</f>
        <v>9.3970242756460463E-3</v>
      </c>
      <c r="PF246" s="26">
        <f>IFERROR(Tableau17[[#This Row],[2014_T2_PROCUS]]/Tableau17[[#This Row],[2014_T2_INSCRITS]],0)</f>
        <v>1.4878621769772905E-2</v>
      </c>
    </row>
    <row r="247" spans="1:422" hidden="1" x14ac:dyDescent="0.2">
      <c r="A247" s="1">
        <v>5</v>
      </c>
      <c r="B247" s="1" t="s">
        <v>381</v>
      </c>
      <c r="C247" s="1" t="s">
        <v>403</v>
      </c>
      <c r="D247" s="1" t="s">
        <v>403</v>
      </c>
      <c r="E247" s="1">
        <v>972</v>
      </c>
      <c r="F247" s="1">
        <v>5.4239579999999998</v>
      </c>
      <c r="G247" s="1">
        <v>43.247563</v>
      </c>
      <c r="H247" s="3">
        <v>1556</v>
      </c>
      <c r="I247" s="3">
        <v>393</v>
      </c>
      <c r="L247" s="1">
        <v>56</v>
      </c>
      <c r="M247" s="1">
        <v>9</v>
      </c>
      <c r="P247" s="1">
        <v>137</v>
      </c>
      <c r="Q247" s="1">
        <v>32</v>
      </c>
      <c r="R247" s="1">
        <v>94</v>
      </c>
      <c r="S247" s="1">
        <v>74</v>
      </c>
      <c r="T247" s="1">
        <v>60</v>
      </c>
      <c r="U247" s="1">
        <v>462</v>
      </c>
      <c r="V247" s="1">
        <v>1389</v>
      </c>
      <c r="W247" s="1">
        <v>774</v>
      </c>
      <c r="X247" s="1">
        <v>13</v>
      </c>
      <c r="Y247" s="2">
        <v>0.55723542000000004</v>
      </c>
      <c r="Z247" s="1">
        <v>1389</v>
      </c>
      <c r="AA247" s="1">
        <v>810</v>
      </c>
      <c r="AB247" s="1">
        <v>18</v>
      </c>
      <c r="AC247" s="2">
        <v>0.58315335000000001</v>
      </c>
      <c r="AD247" s="1">
        <v>1556</v>
      </c>
      <c r="AE247" s="1">
        <v>474</v>
      </c>
      <c r="AF247" s="2">
        <v>0.30462725000000002</v>
      </c>
      <c r="AG247" s="1">
        <f t="shared" si="3"/>
        <v>393</v>
      </c>
      <c r="AH247" s="1">
        <v>1295</v>
      </c>
      <c r="AI247" s="1">
        <v>734</v>
      </c>
      <c r="AJ247" s="1">
        <v>18</v>
      </c>
      <c r="AK247" s="2">
        <v>0.56679537000000002</v>
      </c>
      <c r="AL247" s="1">
        <v>1295</v>
      </c>
      <c r="AM247" s="1">
        <v>790</v>
      </c>
      <c r="AN247" s="1">
        <v>21</v>
      </c>
      <c r="AO247" s="2">
        <v>0.61003861000000004</v>
      </c>
      <c r="AP247" s="1">
        <v>1391</v>
      </c>
      <c r="AQ247" s="1">
        <v>634</v>
      </c>
      <c r="AR247" s="2">
        <v>0.4557872</v>
      </c>
      <c r="AS247" s="1">
        <v>1390</v>
      </c>
      <c r="AT247" s="1">
        <v>651</v>
      </c>
      <c r="AU247" s="2">
        <v>0.46834532000000001</v>
      </c>
      <c r="AV247" s="1">
        <v>1453</v>
      </c>
      <c r="AW247" s="1">
        <v>650</v>
      </c>
      <c r="AX247" s="2">
        <v>0.44735030999999997</v>
      </c>
      <c r="AY247" s="1">
        <v>1453</v>
      </c>
      <c r="AZ247" s="1">
        <v>519</v>
      </c>
      <c r="BA247" s="2">
        <v>0.35719202</v>
      </c>
      <c r="BB247" s="1">
        <v>1452</v>
      </c>
      <c r="BC247" s="1">
        <v>1131</v>
      </c>
      <c r="BD247" s="2">
        <v>0.77892561999999999</v>
      </c>
      <c r="BE247" s="1">
        <v>1452</v>
      </c>
      <c r="BF247" s="1">
        <v>1047</v>
      </c>
      <c r="BG247" s="2">
        <v>0.72107438000000001</v>
      </c>
      <c r="BH247" s="1">
        <v>1512</v>
      </c>
      <c r="BI247" s="1">
        <v>673</v>
      </c>
      <c r="BJ247" s="2">
        <v>0.44510581999999999</v>
      </c>
      <c r="BK247" s="1">
        <v>55</v>
      </c>
      <c r="BN247" s="1">
        <v>29</v>
      </c>
      <c r="BO247" s="1">
        <v>70</v>
      </c>
      <c r="BP247" s="1">
        <v>361</v>
      </c>
      <c r="BQ247" s="1">
        <v>205</v>
      </c>
      <c r="BR247" s="1">
        <v>720</v>
      </c>
      <c r="BT247" s="1">
        <v>300</v>
      </c>
      <c r="BU247" s="1">
        <v>468</v>
      </c>
      <c r="BW247" s="1">
        <v>768</v>
      </c>
      <c r="BX247" s="1">
        <v>20</v>
      </c>
      <c r="BZ247" s="1">
        <v>35</v>
      </c>
      <c r="CB247" s="1">
        <v>49</v>
      </c>
      <c r="CC247" s="1">
        <v>231</v>
      </c>
      <c r="CD247" s="1">
        <v>330</v>
      </c>
      <c r="CE247" s="1">
        <v>93</v>
      </c>
      <c r="CF247" s="1">
        <v>758</v>
      </c>
      <c r="CG247" s="1">
        <v>240</v>
      </c>
      <c r="CH247" s="1">
        <v>393</v>
      </c>
      <c r="CI247" s="1">
        <v>149</v>
      </c>
      <c r="CJ247" s="1">
        <v>782</v>
      </c>
      <c r="CL247" s="1">
        <v>19</v>
      </c>
      <c r="CO247" s="1">
        <v>74</v>
      </c>
      <c r="CP247" s="1">
        <v>255</v>
      </c>
      <c r="CT247" s="1">
        <v>204</v>
      </c>
      <c r="CV247" s="1">
        <v>72</v>
      </c>
      <c r="CW247" s="1">
        <v>624</v>
      </c>
      <c r="CY247" s="1">
        <v>276</v>
      </c>
      <c r="DA247" s="1">
        <v>340</v>
      </c>
      <c r="DC247" s="1">
        <v>616</v>
      </c>
      <c r="DD247" s="1">
        <v>20</v>
      </c>
      <c r="DE247" s="1">
        <v>5</v>
      </c>
      <c r="DF247" s="1">
        <v>2</v>
      </c>
      <c r="DG247" s="1">
        <v>0</v>
      </c>
      <c r="DI247" s="1">
        <v>24</v>
      </c>
      <c r="DJ247" s="1">
        <v>3</v>
      </c>
      <c r="DK247" s="1">
        <v>5</v>
      </c>
      <c r="DL247" s="1">
        <v>79</v>
      </c>
      <c r="DM247" s="1">
        <v>135</v>
      </c>
      <c r="DN247" s="1">
        <v>157</v>
      </c>
      <c r="DO247" s="1">
        <v>203</v>
      </c>
      <c r="DP247" s="1">
        <v>4</v>
      </c>
      <c r="DU247" s="1">
        <v>637</v>
      </c>
      <c r="DX247" s="1">
        <v>261</v>
      </c>
      <c r="DY247" s="1">
        <v>212</v>
      </c>
      <c r="EA247" s="1">
        <v>473</v>
      </c>
      <c r="EB247" s="1">
        <v>3</v>
      </c>
      <c r="EC247" s="1">
        <v>5</v>
      </c>
      <c r="ED247" s="1">
        <v>0</v>
      </c>
      <c r="EE247" s="1">
        <v>39</v>
      </c>
      <c r="EF247" s="1">
        <v>268</v>
      </c>
      <c r="EG247" s="1">
        <v>45</v>
      </c>
      <c r="EH247" s="1">
        <v>7</v>
      </c>
      <c r="EI247" s="1">
        <v>311</v>
      </c>
      <c r="EJ247" s="1">
        <v>202</v>
      </c>
      <c r="EK247" s="1">
        <v>217</v>
      </c>
      <c r="EL247" s="1">
        <v>11</v>
      </c>
      <c r="EM247" s="1">
        <v>1108</v>
      </c>
      <c r="EN247" s="1">
        <v>407</v>
      </c>
      <c r="EO247" s="1">
        <v>528</v>
      </c>
      <c r="EP247" s="1">
        <v>935</v>
      </c>
      <c r="EQ247" s="1">
        <v>0</v>
      </c>
      <c r="ER247" s="1">
        <v>3</v>
      </c>
      <c r="ES247" s="1">
        <v>6</v>
      </c>
      <c r="ET247" s="1">
        <v>32</v>
      </c>
      <c r="EU247" s="1">
        <v>4</v>
      </c>
      <c r="EV247" s="1">
        <v>203</v>
      </c>
      <c r="EW247" s="1">
        <v>62</v>
      </c>
      <c r="EX247" s="1">
        <v>4</v>
      </c>
      <c r="EY247" s="1">
        <v>14</v>
      </c>
      <c r="EZ247" s="1">
        <v>17</v>
      </c>
      <c r="FA247" s="1">
        <v>0</v>
      </c>
      <c r="FB247" s="1">
        <v>0</v>
      </c>
      <c r="FC247" s="1">
        <v>0</v>
      </c>
      <c r="FD247" s="1">
        <v>0</v>
      </c>
      <c r="FE247" s="1">
        <v>0</v>
      </c>
      <c r="FF247" s="1">
        <v>0</v>
      </c>
      <c r="FG247" s="1">
        <v>0</v>
      </c>
      <c r="FH247" s="1">
        <v>14</v>
      </c>
      <c r="FI247" s="1">
        <v>0</v>
      </c>
      <c r="FJ247" s="1">
        <v>25</v>
      </c>
      <c r="FK247" s="1">
        <v>20</v>
      </c>
      <c r="FL247" s="1">
        <v>0</v>
      </c>
      <c r="FM247" s="1">
        <v>101</v>
      </c>
      <c r="FN247" s="1">
        <v>14</v>
      </c>
      <c r="FO247" s="1">
        <v>2</v>
      </c>
      <c r="FP247" s="1">
        <v>131</v>
      </c>
      <c r="FQ247" s="1">
        <v>0</v>
      </c>
      <c r="FR247" s="1">
        <f>SUM(Tableau17[[#This Row],[2019-T1-ALEXANDRE Audric]:[2019-T1-MARIE Florie]])</f>
        <v>652</v>
      </c>
      <c r="FS247" s="1">
        <v>70</v>
      </c>
      <c r="FT247" s="1">
        <v>416</v>
      </c>
      <c r="FU247" s="1">
        <v>0</v>
      </c>
      <c r="FV247" s="1">
        <v>234</v>
      </c>
      <c r="FW247" s="1">
        <v>0</v>
      </c>
      <c r="FX247" s="1">
        <v>720</v>
      </c>
      <c r="FY247" s="1">
        <v>0</v>
      </c>
      <c r="FZ247" s="1">
        <v>468</v>
      </c>
      <c r="GA247" s="1">
        <v>0</v>
      </c>
      <c r="GB247" s="1">
        <v>300</v>
      </c>
      <c r="GC247" s="1">
        <v>0</v>
      </c>
      <c r="GD247" s="1">
        <v>768</v>
      </c>
      <c r="GE247" s="1">
        <v>231</v>
      </c>
      <c r="GF247" s="1">
        <v>330</v>
      </c>
      <c r="GG247" s="1">
        <v>20</v>
      </c>
      <c r="GH247" s="1">
        <v>177</v>
      </c>
      <c r="GI247" s="1">
        <v>0</v>
      </c>
      <c r="GJ247" s="1">
        <v>758</v>
      </c>
      <c r="GK247" s="1">
        <v>240</v>
      </c>
      <c r="GL247" s="1">
        <v>393</v>
      </c>
      <c r="GM247" s="1">
        <v>0</v>
      </c>
      <c r="GN247" s="1">
        <v>149</v>
      </c>
      <c r="GO247" s="1">
        <v>0</v>
      </c>
      <c r="GP247" s="1">
        <v>782</v>
      </c>
      <c r="GQ247" s="1">
        <v>274</v>
      </c>
      <c r="GR247" s="1">
        <v>204</v>
      </c>
      <c r="GS247" s="1">
        <v>0</v>
      </c>
      <c r="GT247" s="1">
        <v>146</v>
      </c>
      <c r="GU247" s="1">
        <v>0</v>
      </c>
      <c r="GV247" s="1">
        <v>624</v>
      </c>
      <c r="GW247" s="1">
        <v>276</v>
      </c>
      <c r="GX247" s="1">
        <v>340</v>
      </c>
      <c r="GY247" s="1">
        <v>0</v>
      </c>
      <c r="GZ247" s="1">
        <v>0</v>
      </c>
      <c r="HA247" s="1">
        <v>0</v>
      </c>
      <c r="HB247" s="1">
        <v>616</v>
      </c>
      <c r="HC247" s="1">
        <v>355</v>
      </c>
      <c r="HD247" s="1">
        <v>268</v>
      </c>
      <c r="HE247" s="1">
        <v>217</v>
      </c>
      <c r="HF247" s="1">
        <v>261</v>
      </c>
      <c r="HG247" s="1">
        <v>7</v>
      </c>
      <c r="HH247" s="1">
        <v>1108</v>
      </c>
      <c r="HI247" s="1">
        <v>407</v>
      </c>
      <c r="HJ247" s="1">
        <v>0</v>
      </c>
      <c r="HK247" s="1">
        <v>528</v>
      </c>
      <c r="HL247" s="1">
        <v>0</v>
      </c>
      <c r="HM247" s="1">
        <v>0</v>
      </c>
      <c r="HN247" s="1">
        <v>935</v>
      </c>
      <c r="HO247" s="1">
        <v>225</v>
      </c>
      <c r="HP247" s="1">
        <v>76</v>
      </c>
      <c r="HQ247" s="1">
        <v>131</v>
      </c>
      <c r="HR247" s="1">
        <v>198</v>
      </c>
      <c r="HS247" s="1">
        <v>31</v>
      </c>
      <c r="HT247" s="1">
        <v>661</v>
      </c>
      <c r="HU247" s="1">
        <v>94</v>
      </c>
      <c r="HV247" s="1">
        <v>193</v>
      </c>
      <c r="HW247" s="1">
        <v>32</v>
      </c>
      <c r="HX247" s="1">
        <v>143</v>
      </c>
      <c r="HY247" s="1">
        <v>0</v>
      </c>
      <c r="HZ247" s="1">
        <v>462</v>
      </c>
      <c r="IA247" s="1">
        <v>140</v>
      </c>
      <c r="IB247" s="1">
        <v>157</v>
      </c>
      <c r="IC247" s="1">
        <v>203</v>
      </c>
      <c r="ID247" s="1">
        <v>132</v>
      </c>
      <c r="IE247" s="1">
        <v>5</v>
      </c>
      <c r="IF247" s="1">
        <v>637</v>
      </c>
      <c r="IG247" s="1">
        <v>0</v>
      </c>
      <c r="IH247" s="1">
        <v>261</v>
      </c>
      <c r="II247" s="1">
        <v>212</v>
      </c>
      <c r="IJ247" s="1">
        <v>0</v>
      </c>
      <c r="IK247" s="1">
        <v>0</v>
      </c>
      <c r="IL247" s="1">
        <v>473</v>
      </c>
      <c r="IM247" s="26">
        <f>IFERROR(Tableau17[[#This Row],[LDIV]]/Tableau17[[#This Row],[Total général]],"")</f>
        <v>0</v>
      </c>
      <c r="IN247" s="26">
        <f>IFERROR(Tableau17[[#This Row],[LDVC]]/Tableau17[[#This Row],[Total général]],"")</f>
        <v>0</v>
      </c>
      <c r="IO247" s="26">
        <f>IFERROR(Tableau17[[#This Row],[LDVD]]/Tableau17[[#This Row],[Total général]],"")</f>
        <v>0.12121212121212122</v>
      </c>
      <c r="IP247" s="26">
        <f>IFERROR(Tableau17[[#This Row],[LDVG]]/Tableau17[[#This Row],[Total général]],"")</f>
        <v>1.948051948051948E-2</v>
      </c>
      <c r="IQ247" s="26">
        <f>IFERROR(Tableau17[[#This Row],[LEXD]]/Tableau17[[#This Row],[Total général]],"")</f>
        <v>0</v>
      </c>
      <c r="IR247" s="26">
        <f>IFERROR(Tableau17[[#This Row],[LEXG]]/Tableau17[[#This Row],[Total général]],"")</f>
        <v>0</v>
      </c>
      <c r="IS247" s="26">
        <f>IFERROR(Tableau17[[#This Row],[LLR]]/Tableau17[[#This Row],[Total général]],"")</f>
        <v>0.29653679653679654</v>
      </c>
      <c r="IT247" s="26">
        <f>IFERROR(Tableau17[[#This Row],[LREM]]/Tableau17[[#This Row],[Total général]],"")</f>
        <v>6.9264069264069264E-2</v>
      </c>
      <c r="IU247" s="26">
        <f>IFERROR(Tableau17[[#This Row],[LRN]]/Tableau17[[#This Row],[Total général]],"")</f>
        <v>0.20346320346320346</v>
      </c>
      <c r="IV247" s="26">
        <f>IFERROR(Tableau17[[#This Row],[LUG]]/Tableau17[[#This Row],[Total général]],"")</f>
        <v>0.16017316017316016</v>
      </c>
      <c r="IW247" s="26">
        <f>IFERROR(Tableau17[[#This Row],[LVEC]]/Tableau17[[#This Row],[Total général]],"")</f>
        <v>0.12987012987012986</v>
      </c>
      <c r="IX247" s="26">
        <f>IFERROR(Tableau17[[#This Row],[2008-T1-LCMD]]/Tableau17[[#This Row],[2008-T1-TOTAL]],"")</f>
        <v>7.6388888888888895E-2</v>
      </c>
      <c r="IY247" s="26">
        <f>IFERROR(Tableau17[[#This Row],[2008-T1-LDVD]]/Tableau17[[#This Row],[2008-T1-TOTAL]],"")</f>
        <v>0</v>
      </c>
      <c r="IZ247" s="26">
        <f>IFERROR(Tableau17[[#This Row],[2008-T1-LEXD]]/Tableau17[[#This Row],[2008-T1-TOTAL]],"")</f>
        <v>0</v>
      </c>
      <c r="JA247" s="26">
        <f>IFERROR(Tableau17[[#This Row],[2008-T1-LEXG]]/Tableau17[[#This Row],[2008-T1-TOTAL]],"")</f>
        <v>4.027777777777778E-2</v>
      </c>
      <c r="JB247" s="26">
        <f>IFERROR(Tableau17[[#This Row],[2008-T1-LFN]]/Tableau17[[#This Row],[2008-T1-TOTAL]],"")</f>
        <v>9.7222222222222224E-2</v>
      </c>
      <c r="JC247" s="26">
        <f>IFERROR(Tableau17[[#This Row],[2008-T1-LMAJ]]/Tableau17[[#This Row],[2008-T1-TOTAL]],"")</f>
        <v>0.50138888888888888</v>
      </c>
      <c r="JD247" s="26">
        <f>IFERROR(Tableau17[[#This Row],[2008-T1-LUG]]/Tableau17[[#This Row],[2008-T1-TOTAL]],"")</f>
        <v>0.28472222222222221</v>
      </c>
      <c r="JE247" s="26">
        <f>IFERROR(Tableau17[[#This Row],[2008-T2-LFN]]/Tableau17[[#This Row],[2008-T2-TOTAL]],"")</f>
        <v>0</v>
      </c>
      <c r="JF247" s="26">
        <f>IFERROR(Tableau17[[#This Row],[2008-T2-LGC]]/Tableau17[[#This Row],[2008-T2-TOTAL]],"")</f>
        <v>0.390625</v>
      </c>
      <c r="JG247" s="26">
        <f>IFERROR(Tableau17[[#This Row],[2008-T2-LMAJ]]/Tableau17[[#This Row],[2008-T2-TOTAL]],"")</f>
        <v>0.609375</v>
      </c>
      <c r="JH247" s="26">
        <f>IFERROR(Tableau17[[#This Row],[2008-T2-LUG]]/Tableau17[[#This Row],[2008-T2-TOTAL]],"")</f>
        <v>0</v>
      </c>
      <c r="JI247" s="26">
        <f>IFERROR(Tableau17[[#This Row],[2014-T1-LDIV]]/Tableau17[[#This Row],[2014-T1-TOTAL]],"")</f>
        <v>2.6385224274406333E-2</v>
      </c>
      <c r="JJ247" s="26">
        <f>IFERROR(Tableau17[[#This Row],[2014-T1-LDVD]]/Tableau17[[#This Row],[2014-T1-TOTAL]],"")</f>
        <v>0</v>
      </c>
      <c r="JK247" s="26">
        <f>IFERROR(Tableau17[[#This Row],[2014-T1-LDVG]]/Tableau17[[#This Row],[2014-T1-TOTAL]],"")</f>
        <v>4.6174142480211081E-2</v>
      </c>
      <c r="JL247" s="26">
        <f>IFERROR(Tableau17[[#This Row],[2014-T1-LEXG]]/Tableau17[[#This Row],[2014-T1-TOTAL]],"")</f>
        <v>0</v>
      </c>
      <c r="JM247" s="26">
        <f>IFERROR(Tableau17[[#This Row],[2014-T1-LFG]]/Tableau17[[#This Row],[2014-T1-TOTAL]],"")</f>
        <v>6.464379947229551E-2</v>
      </c>
      <c r="JN247" s="26">
        <f>IFERROR(Tableau17[[#This Row],[2014-T1-LFN]]/Tableau17[[#This Row],[2014-T1-TOTAL]],"")</f>
        <v>0.30474934036939316</v>
      </c>
      <c r="JO247" s="26">
        <f>IFERROR(Tableau17[[#This Row],[2014-T1-LUD]]/Tableau17[[#This Row],[2014-T1-TOTAL]],"")</f>
        <v>0.43535620052770446</v>
      </c>
      <c r="JP247" s="26">
        <f>IFERROR(Tableau17[[#This Row],[2014-T1-LUG]]/Tableau17[[#This Row],[2014-T1-TOTAL]],"")</f>
        <v>0.12269129287598944</v>
      </c>
      <c r="JQ247" s="26">
        <f>IFERROR(Tableau17[[#This Row],[2014-T2-LFN]]/Tableau17[[#This Row],[2014-T2-TOTAL]],"")</f>
        <v>0.30690537084398978</v>
      </c>
      <c r="JR247" s="26">
        <f>IFERROR(Tableau17[[#This Row],[2014-T2-LUD]]/Tableau17[[#This Row],[2014-T2-TOTAL]],"")</f>
        <v>0.50255754475703329</v>
      </c>
      <c r="JS247" s="26">
        <f>IFERROR(Tableau17[[#This Row],[2014-T2-LUG]]/Tableau17[[#This Row],[2014-T2-TOTAL]],"")</f>
        <v>0.19053708439897699</v>
      </c>
      <c r="JT247" s="26">
        <f>IFERROR(Tableau17[[#This Row],[2015-T1-BC-DIV]]/Tableau17[[#This Row],[2015-T1-TOTAL]],"")</f>
        <v>0</v>
      </c>
      <c r="JU247" s="26">
        <f>IFERROR(Tableau17[[#This Row],[2015-T1-BC-DLF]]/Tableau17[[#This Row],[2015-T1-TOTAL]],"")</f>
        <v>3.0448717948717948E-2</v>
      </c>
      <c r="JV247" s="26">
        <f>IFERROR(Tableau17[[#This Row],[2015-T1-BC-DVD]]/Tableau17[[#This Row],[2015-T1-TOTAL]],"")</f>
        <v>0</v>
      </c>
      <c r="JW247" s="26">
        <f>IFERROR(Tableau17[[#This Row],[2015-T1-BC-DVG]]/Tableau17[[#This Row],[2015-T1-TOTAL]],"")</f>
        <v>0</v>
      </c>
      <c r="JX247" s="26">
        <f>IFERROR(Tableau17[[#This Row],[2015-T1-BC-FG]]/Tableau17[[#This Row],[2015-T1-TOTAL]],"")</f>
        <v>0.11858974358974358</v>
      </c>
      <c r="JY247" s="26">
        <f>IFERROR(Tableau17[[#This Row],[2015-T1-BC-FN]]/Tableau17[[#This Row],[2015-T1-TOTAL]],"")</f>
        <v>0.40865384615384615</v>
      </c>
      <c r="JZ247" s="26">
        <f>IFERROR(Tableau17[[#This Row],[2015-T1-BC-MDM]]/Tableau17[[#This Row],[2015-T1-TOTAL]],"")</f>
        <v>0</v>
      </c>
      <c r="KA247" s="26">
        <f>IFERROR(Tableau17[[#This Row],[2015-T1-BC-RDG]]/Tableau17[[#This Row],[2015-T1-TOTAL]],"")</f>
        <v>0</v>
      </c>
      <c r="KB247" s="26">
        <f>IFERROR(Tableau17[[#This Row],[2015-T1-BC-SOC]]/Tableau17[[#This Row],[2015-T1-TOTAL]],"")</f>
        <v>0</v>
      </c>
      <c r="KC247" s="26">
        <f>IFERROR(Tableau17[[#This Row],[2015-T1-BC-UD]]/Tableau17[[#This Row],[2015-T1-TOTAL]],"")</f>
        <v>0.32692307692307693</v>
      </c>
      <c r="KD247" s="26">
        <f>IFERROR(Tableau17[[#This Row],[2015-T1-BC-UG]]/Tableau17[[#This Row],[2015-T1-TOTAL]],"")</f>
        <v>0</v>
      </c>
      <c r="KE247" s="26">
        <f>IFERROR(Tableau17[[#This Row],[2015-T1-BC-VEC]]/Tableau17[[#This Row],[2015-T1-TOTAL]],"")</f>
        <v>0.11538461538461539</v>
      </c>
      <c r="KF247" s="26">
        <f>IFERROR(Tableau17[[#This Row],[2015-T2-BC-DVG]]/Tableau17[[#This Row],[2015-T2-TOTAL]],"")</f>
        <v>0</v>
      </c>
      <c r="KG247" s="26">
        <f>IFERROR(Tableau17[[#This Row],[2015-T2-BC-FN]]/Tableau17[[#This Row],[2015-T2-TOTAL]],"")</f>
        <v>0.44805194805194803</v>
      </c>
      <c r="KH247" s="26">
        <f>IFERROR(Tableau17[[#This Row],[2015-T2-BC-SOC]]/Tableau17[[#This Row],[2015-T2-TOTAL]],"")</f>
        <v>0</v>
      </c>
      <c r="KI247" s="26">
        <f>IFERROR(Tableau17[[#This Row],[2015-T2-BC-UD]]/Tableau17[[#This Row],[2015-T2-TOTAL]],"")</f>
        <v>0.55194805194805197</v>
      </c>
      <c r="KJ247" s="26">
        <f>IFERROR(Tableau17[[#This Row],[2015-T2-BC-UG]]/Tableau17[[#This Row],[2015-T2-TOTAL]],"")</f>
        <v>0</v>
      </c>
      <c r="KK247" s="26">
        <f>IFERROR(Tableau17[[#This Row],[2017 (L)-T1-COM]]/Tableau17[[#This Row],[2017 (L)-T1-TOTAL]],"")</f>
        <v>3.1397174254317109E-2</v>
      </c>
      <c r="KL247" s="26">
        <f>IFERROR(Tableau17[[#This Row],[2017 (L)-T1-DIV]]/Tableau17[[#This Row],[2017 (L)-T1-TOTAL]],"")</f>
        <v>7.8492935635792772E-3</v>
      </c>
      <c r="KM247" s="26">
        <f>IFERROR(Tableau17[[#This Row],[2017 (L)-T1-DLF]]/Tableau17[[#This Row],[2017 (L)-T1-TOTAL]],"")</f>
        <v>3.1397174254317113E-3</v>
      </c>
      <c r="KN247" s="26">
        <f>IFERROR(Tableau17[[#This Row],[2017 (L)-T1-DVD]]/Tableau17[[#This Row],[2017 (L)-T1-TOTAL]],"")</f>
        <v>0</v>
      </c>
      <c r="KO247" s="26">
        <f>IFERROR(Tableau17[[#This Row],[2017 (L)-T1-DVG]]/Tableau17[[#This Row],[2017 (L)-T1-TOTAL]],"")</f>
        <v>0</v>
      </c>
      <c r="KP247" s="26">
        <f>IFERROR(Tableau17[[#This Row],[2017 (L)-T1-ECO]]/Tableau17[[#This Row],[2017 (L)-T1-TOTAL]],"")</f>
        <v>3.7676609105180531E-2</v>
      </c>
      <c r="KQ247" s="26">
        <f>IFERROR(Tableau17[[#This Row],[2017 (L)-T1-EXD]]/Tableau17[[#This Row],[2017 (L)-T1-TOTAL]],"")</f>
        <v>4.7095761381475663E-3</v>
      </c>
      <c r="KR247" s="26">
        <f>IFERROR(Tableau17[[#This Row],[2017 (L)-T1-EXG]]/Tableau17[[#This Row],[2017 (L)-T1-TOTAL]],"")</f>
        <v>7.8492935635792772E-3</v>
      </c>
      <c r="KS247" s="26">
        <f>IFERROR(Tableau17[[#This Row],[2017 (L)-T1-FI]]/Tableau17[[#This Row],[2017 (L)-T1-TOTAL]],"")</f>
        <v>0.12401883830455258</v>
      </c>
      <c r="KT247" s="26">
        <f>IFERROR(Tableau17[[#This Row],[2017 (L)-T1-FN]]/Tableau17[[#This Row],[2017 (L)-T1-TOTAL]],"")</f>
        <v>0.2119309262166405</v>
      </c>
      <c r="KU247" s="26">
        <f>IFERROR(Tableau17[[#This Row],[2017 (L)-T1-LR]]/Tableau17[[#This Row],[2017 (L)-T1-TOTAL]],"")</f>
        <v>0.24646781789638933</v>
      </c>
      <c r="KV247" s="26">
        <f>IFERROR(Tableau17[[#This Row],[2017 (L)-T1-MDM]]/Tableau17[[#This Row],[2017 (L)-T1-TOTAL]],"")</f>
        <v>0.31868131868131866</v>
      </c>
      <c r="KW247" s="26">
        <f>IFERROR(Tableau17[[#This Row],[2017 (L)-T1-RDG]]/Tableau17[[#This Row],[2017 (L)-T1-TOTAL]],"")</f>
        <v>6.2794348508634227E-3</v>
      </c>
      <c r="KX247" s="26">
        <f>IFERROR(Tableau17[[#This Row],[2017 (L)-T1-REG]]/Tableau17[[#This Row],[2017 (L)-T1-TOTAL]],"")</f>
        <v>0</v>
      </c>
      <c r="KY247" s="26">
        <f>IFERROR(Tableau17[[#This Row],[2017 (L)-T1-REM]]/Tableau17[[#This Row],[2017 (L)-T1-TOTAL]],"")</f>
        <v>0</v>
      </c>
      <c r="KZ247" s="26">
        <f>IFERROR(Tableau17[[#This Row],[2017 (L)-T1-SOC]]/Tableau17[[#This Row],[2017 (L)-T1-TOTAL]],"")</f>
        <v>0</v>
      </c>
      <c r="LA247" s="26">
        <f>IFERROR(Tableau17[[#This Row],[2017 (L)-T1-UDI]]/Tableau17[[#This Row],[2017 (L)-T1-TOTAL]],"")</f>
        <v>0</v>
      </c>
      <c r="LB247" s="26">
        <f>IFERROR(Tableau17[[#This Row],[2017 (L)-T2-FI]]/Tableau17[[#This Row],[2017 (L)-T2-TOTAL]],"")</f>
        <v>0</v>
      </c>
      <c r="LC247" s="26">
        <f>IFERROR(Tableau17[[#This Row],[2017 (L)-T2-FN]]/Tableau17[[#This Row],[2017 (L)-T2-TOTAL]],"")</f>
        <v>0</v>
      </c>
      <c r="LD247" s="26">
        <f>IFERROR(Tableau17[[#This Row],[2017 (L)-T2-LR]]/Tableau17[[#This Row],[2017 (L)-T2-TOTAL]],"")</f>
        <v>0.55179704016913322</v>
      </c>
      <c r="LE247" s="26">
        <f>IFERROR(Tableau17[[#This Row],[2017 (L)-T2-MDM]]/Tableau17[[#This Row],[2017 (L)-T2-TOTAL]],"")</f>
        <v>0.44820295983086683</v>
      </c>
      <c r="LF247" s="26">
        <f>IFERROR(Tableau17[[#This Row],[2017 (L)-T2-REM]]/Tableau17[[#This Row],[2017 (L)-T2-TOTAL]],"")</f>
        <v>0</v>
      </c>
      <c r="LG247" s="26">
        <f>IFERROR(Tableau17[[#This Row],[2017-T1-ARTHAUD Nathalie]]/Tableau17[[#This Row],[2017-T1-TOTAL]],"")</f>
        <v>2.707581227436823E-3</v>
      </c>
      <c r="LH247" s="26">
        <f>IFERROR(Tableau17[[#This Row],[2017-T1-ASSELINEAU Fran]]/Tableau17[[#This Row],[2017-T1-TOTAL]],"")</f>
        <v>4.5126353790613718E-3</v>
      </c>
      <c r="LI247" s="26">
        <f>IFERROR(Tableau17[[#This Row],[2017-T1-CHEMINADE Jacques]]/Tableau17[[#This Row],[2017-T1-TOTAL]],"")</f>
        <v>0</v>
      </c>
      <c r="LJ247" s="26">
        <f>IFERROR(Tableau17[[#This Row],[2017-T1-DUPONT-AIGNAN Nicolas]]/Tableau17[[#This Row],[2017-T1-TOTAL]],"")</f>
        <v>3.5198555956678701E-2</v>
      </c>
      <c r="LK247" s="26">
        <f>IFERROR(Tableau17[[#This Row],[2017-T1-FILLON Fran]]/Tableau17[[#This Row],[2017-T1-TOTAL]],"")</f>
        <v>0.24187725631768953</v>
      </c>
      <c r="LL247" s="26">
        <f>IFERROR(Tableau17[[#This Row],[2017-T1-HAMON Beno]]/Tableau17[[#This Row],[2017-T1-TOTAL]],"")</f>
        <v>4.0613718411552348E-2</v>
      </c>
      <c r="LM247" s="26">
        <f>IFERROR(Tableau17[[#This Row],[2017-T1-LASSALLE Jean]]/Tableau17[[#This Row],[2017-T1-TOTAL]],"")</f>
        <v>6.3176895306859202E-3</v>
      </c>
      <c r="LN247" s="26">
        <f>IFERROR(Tableau17[[#This Row],[2017-T1-LE PEN Marine]]/Tableau17[[#This Row],[2017-T1-TOTAL]],"")</f>
        <v>0.28068592057761732</v>
      </c>
      <c r="LO247" s="26">
        <f>IFERROR(Tableau17[[#This Row],[2017-T1-M Jean-Luc]]/Tableau17[[#This Row],[2017-T1-TOTAL]],"")</f>
        <v>0.18231046931407943</v>
      </c>
      <c r="LP247" s="26">
        <f>IFERROR(Tableau17[[#This Row],[2017-T1-MACRON Emmanuel]]/Tableau17[[#This Row],[2017-T1-TOTAL]],"")</f>
        <v>0.19584837545126355</v>
      </c>
      <c r="LQ247" s="26">
        <f>IFERROR(Tableau17[[#This Row],[2017-T1-POUTOU Philippe]]/Tableau17[[#This Row],[2017-T1-TOTAL]],"")</f>
        <v>9.9277978339350186E-3</v>
      </c>
      <c r="LR247" s="26">
        <f>IFERROR(Tableau17[[#This Row],[2017-T2-LE PEN Marine]]/Tableau17[[#This Row],[2017-T2-TOTAL]],"")</f>
        <v>0.43529411764705883</v>
      </c>
      <c r="LS247" s="26">
        <f>IFERROR(Tableau17[[#This Row],[2017-T2-MACRON Emmanuel]]/Tableau17[[#This Row],[2017-T2-TOTAL]],"")</f>
        <v>0.56470588235294117</v>
      </c>
      <c r="LT247" s="26">
        <f>IFERROR(Tableau17[[#This Row],[2019-T1-ALEXANDRE Audric]]/Tableau17[[#This Row],[2019-T1-TOTAL]],"")</f>
        <v>0</v>
      </c>
      <c r="LU247" s="26">
        <f>IFERROR(Tableau17[[#This Row],[2019-T1-ARTHAUD Nathalie]]/Tableau17[[#This Row],[2019-T1-TOTAL]],"")</f>
        <v>4.601226993865031E-3</v>
      </c>
      <c r="LV247" s="26">
        <f>IFERROR(Tableau17[[#This Row],[2019-T1-ASSELINEAU François]]/Tableau17[[#This Row],[2019-T1-TOTAL]],"")</f>
        <v>9.202453987730062E-3</v>
      </c>
      <c r="LW247" s="26">
        <f>IFERROR(Tableau17[[#This Row],[2019-T1-AUBRY Manon]]/Tableau17[[#This Row],[2019-T1-TOTAL]],"")</f>
        <v>4.9079754601226995E-2</v>
      </c>
      <c r="LX247" s="26">
        <f>IFERROR(Tableau17[[#This Row],[2019-T1-AZERGUI Nagib]]/Tableau17[[#This Row],[2019-T1-TOTAL]],"")</f>
        <v>6.1349693251533744E-3</v>
      </c>
      <c r="LY247" s="26">
        <f>IFERROR(Tableau17[[#This Row],[2019-T1-BARDELLA Jordan]]/Tableau17[[#This Row],[2019-T1-TOTAL]],"")</f>
        <v>0.31134969325153372</v>
      </c>
      <c r="LZ247" s="26">
        <f>IFERROR(Tableau17[[#This Row],[2019-T1-BELLAMY François-Xavier]]/Tableau17[[#This Row],[2019-T1-TOTAL]],"")</f>
        <v>9.5092024539877307E-2</v>
      </c>
      <c r="MA247" s="26">
        <f>IFERROR(Tableau17[[#This Row],[2019-T1-BIDOU Olivier]]/Tableau17[[#This Row],[2019-T1-TOTAL]],"")</f>
        <v>6.1349693251533744E-3</v>
      </c>
      <c r="MB247" s="26">
        <f>IFERROR(Tableau17[[#This Row],[2019-T1-BOURG Dominique]]/Tableau17[[#This Row],[2019-T1-TOTAL]],"")</f>
        <v>2.1472392638036811E-2</v>
      </c>
      <c r="MC247" s="26">
        <f>IFERROR(Tableau17[[#This Row],[2019-T1-BROSSAT Ian]]/Tableau17[[#This Row],[2019-T1-TOTAL]],"")</f>
        <v>2.6073619631901839E-2</v>
      </c>
      <c r="MD247" s="26">
        <f>IFERROR(Tableau17[[#This Row],[2019-T1-CAILLAUD Sophie]]/Tableau17[[#This Row],[2019-T1-TOTAL]],"")</f>
        <v>0</v>
      </c>
      <c r="ME247" s="26">
        <f>IFERROR(Tableau17[[#This Row],[2019-T1-CAMUS Renaud]]/Tableau17[[#This Row],[2019-T1-TOTAL]],"")</f>
        <v>0</v>
      </c>
      <c r="MF247" s="26">
        <f>IFERROR(Tableau17[[#This Row],[2019-T1-CHALENÇON Christophe]]/Tableau17[[#This Row],[2019-T1-TOTAL]],"")</f>
        <v>0</v>
      </c>
      <c r="MG247" s="26">
        <f>IFERROR(Tableau17[[#This Row],[2019-T1-CORBET Cathy Denise Ginette]]/Tableau17[[#This Row],[2019-T1-TOTAL]],"")</f>
        <v>0</v>
      </c>
      <c r="MH247" s="26">
        <f>IFERROR(Tableau17[[#This Row],[2019-T1-DE PREVOISIN Robert]]/Tableau17[[#This Row],[2019-T1-TOTAL]],"")</f>
        <v>0</v>
      </c>
      <c r="MI247" s="26">
        <f>IFERROR(Tableau17[[#This Row],[2019-T1-DELFEL Thérèse]]/Tableau17[[#This Row],[2019-T1-TOTAL]],"")</f>
        <v>0</v>
      </c>
      <c r="MJ247" s="26">
        <f>IFERROR(Tableau17[[#This Row],[2019-T1-DIEUMEGARD Pierre]]/Tableau17[[#This Row],[2019-T1-TOTAL]],"")</f>
        <v>0</v>
      </c>
      <c r="MK247" s="26">
        <f>IFERROR(Tableau17[[#This Row],[2019-T1-DUPONT-AIGNAN Nicolas]]/Tableau17[[#This Row],[2019-T1-TOTAL]],"")</f>
        <v>2.1472392638036811E-2</v>
      </c>
      <c r="ML247" s="26">
        <f>IFERROR(Tableau17[[#This Row],[2019-T1-GERNIGON Yves]]/Tableau17[[#This Row],[2019-T1-TOTAL]],"")</f>
        <v>0</v>
      </c>
      <c r="MM247" s="26">
        <f>IFERROR(Tableau17[[#This Row],[2019-T1-GLUCKSMANN Raphaël]]/Tableau17[[#This Row],[2019-T1-TOTAL]],"")</f>
        <v>3.834355828220859E-2</v>
      </c>
      <c r="MN247" s="26">
        <f>IFERROR(Tableau17[[#This Row],[2019-T1-HAMON Benoît]]/Tableau17[[#This Row],[2019-T1-TOTAL]],"")</f>
        <v>3.0674846625766871E-2</v>
      </c>
      <c r="MO247" s="26">
        <f>IFERROR(Tableau17[[#This Row],[2019-T1-HELGEN Gilles]]/Tableau17[[#This Row],[2019-T1-TOTAL]],"")</f>
        <v>0</v>
      </c>
      <c r="MP247" s="26">
        <f>IFERROR(Tableau17[[#This Row],[2019-T1-JADOT Yannick]]/Tableau17[[#This Row],[2019-T1-TOTAL]],"")</f>
        <v>0.15490797546012269</v>
      </c>
      <c r="MQ247" s="26">
        <f>IFERROR(Tableau17[[#This Row],[2019-T1-LAGARDE Jean-Christophe]]/Tableau17[[#This Row],[2019-T1-TOTAL]],"")</f>
        <v>2.1472392638036811E-2</v>
      </c>
      <c r="MR247" s="26">
        <f>IFERROR(Tableau17[[#This Row],[2019-T1-LALANNE Francis]]/Tableau17[[#This Row],[2019-T1-TOTAL]],"")</f>
        <v>3.0674846625766872E-3</v>
      </c>
      <c r="MS247" s="26">
        <f>IFERROR(Tableau17[[#This Row],[2019-T1-LOISEAU Nathalie]]/Tableau17[[#This Row],[2019-T1-TOTAL]],"")</f>
        <v>0.20092024539877301</v>
      </c>
      <c r="MT247" s="26">
        <f>IFERROR(Tableau17[[#This Row],[2019-T1-MARIE Florie]]/Tableau17[[#This Row],[2019-T1-TOTAL]],"")</f>
        <v>0</v>
      </c>
      <c r="MU247" s="26">
        <f>IFERROR(Tableau17[[#This Row],[2008-T1-MACROEXTRDROITE]]/Tableau17[[#This Row],[2008-T1-MACROTOTALE]],"")</f>
        <v>9.7222222222222224E-2</v>
      </c>
      <c r="MV247" s="26">
        <f>IFERROR(Tableau17[[#This Row],[2008-T1-MACRODROITE]]/Tableau17[[#This Row],[2008-T1-MACROTOTALE]],"")</f>
        <v>0.57777777777777772</v>
      </c>
      <c r="MW247" s="26">
        <f>IFERROR(Tableau17[[#This Row],[2008-T1-MACROCENTRE]]/Tableau17[[#This Row],[2008-T1-MACROTOTALE]],"")</f>
        <v>0</v>
      </c>
      <c r="MX247" s="26">
        <f>IFERROR(Tableau17[[#This Row],[2008-T1-MACROGAUCHE]]/Tableau17[[#This Row],[2008-T1-MACROTOTALE]],"")</f>
        <v>0.32500000000000001</v>
      </c>
      <c r="MY247" s="26">
        <f>IFERROR(Tableau17[[#This Row],[2008-T1-MACROAUTRE]]/Tableau17[[#This Row],[2008-T1-MACROTOTALE]],"")</f>
        <v>0</v>
      </c>
      <c r="MZ247" s="26">
        <f>IFERROR(Tableau17[[#This Row],[2008-T2-MACROEXTRDROITE]]/Tableau17[[#This Row],[2008-T2-MACROTOTALE]],"")</f>
        <v>0</v>
      </c>
      <c r="NA247" s="26">
        <f>IFERROR(Tableau17[[#This Row],[2008-T2-MACRODROITE]]/Tableau17[[#This Row],[2008-T2-MACROTOTALE]],"")</f>
        <v>0.609375</v>
      </c>
      <c r="NB247" s="26">
        <f>IFERROR(Tableau17[[#This Row],[2008-T2-MACROCENTRE]]/Tableau17[[#This Row],[2008-T2-MACROTOTALE]],"")</f>
        <v>0</v>
      </c>
      <c r="NC247" s="26">
        <f>IFERROR(Tableau17[[#This Row],[2008-T2-MACROGAUCHE]]/Tableau17[[#This Row],[2008-T2-MACROTOTALE]],"")</f>
        <v>0.390625</v>
      </c>
      <c r="ND247" s="26">
        <f>IFERROR(Tableau17[[#This Row],[2008-T2-MACROAUTRE]]/Tableau17[[#This Row],[2008-T2-MACROTOTALE]],"")</f>
        <v>0</v>
      </c>
      <c r="NE247" s="26">
        <f>IFERROR(Tableau17[[#This Row],[2014-T1-MACROEXTRDROITE]]/Tableau17[[#This Row],[2014-T1-MACROTOTALE]],"")</f>
        <v>0.30474934036939316</v>
      </c>
      <c r="NF247" s="26">
        <f>IFERROR(Tableau17[[#This Row],[2014-T1-MACRODROITE]]/Tableau17[[#This Row],[2014-T1-MACROTOTALE]],"")</f>
        <v>0.43535620052770446</v>
      </c>
      <c r="NG247" s="26">
        <f>IFERROR(Tableau17[[#This Row],[2014-T1-MACROCENTRE]]/Tableau17[[#This Row],[2014-T1-MACROTOTALE]],"")</f>
        <v>2.6385224274406333E-2</v>
      </c>
      <c r="NH247" s="26">
        <f>IFERROR(Tableau17[[#This Row],[2014-T1-MACROGAUCHE]]/Tableau17[[#This Row],[2014-T1-MACROTOTALE]],"")</f>
        <v>0.23350923482849603</v>
      </c>
      <c r="NI247" s="26">
        <f>IFERROR(Tableau17[[#This Row],[2014-T1-MACROAUTRE]]/Tableau17[[#This Row],[2014-T1-MACROTOTALE]],"")</f>
        <v>0</v>
      </c>
      <c r="NJ247" s="26">
        <f>IFERROR(Tableau17[[#This Row],[2014-T2-MACROEXTRDROITE]]/Tableau17[[#This Row],[2014-T2-MACROTOTALE]],"")</f>
        <v>0.30690537084398978</v>
      </c>
      <c r="NK247" s="26">
        <f>IFERROR(Tableau17[[#This Row],[2014-T2-MACRODROITE]]/Tableau17[[#This Row],[2014-T2-MACROTOTALE]],"")</f>
        <v>0.50255754475703329</v>
      </c>
      <c r="NL247" s="26">
        <f>IFERROR(Tableau17[[#This Row],[2014-T2-MACROCENTRE]]/Tableau17[[#This Row],[2014-T2-MACROTOTALE]],"")</f>
        <v>0</v>
      </c>
      <c r="NM247" s="26">
        <f>IFERROR(Tableau17[[#This Row],[2014-T2-MACROGAUCHE]]/Tableau17[[#This Row],[2014-T2-MACROTOTALE]],"")</f>
        <v>0.19053708439897699</v>
      </c>
      <c r="NN247" s="26">
        <f>IFERROR(Tableau17[[#This Row],[2014-T2-MACROAUTRE]]/Tableau17[[#This Row],[2014-T2-MACROTOTALE]],"")</f>
        <v>0</v>
      </c>
      <c r="NO247" s="26">
        <f>IFERROR( Tableau17[[#This Row],[2015-T1-MACROEXTRDROITE]]/Tableau17[[#This Row],[2015-T1-MACROTOTALE]],"")</f>
        <v>0.4391025641025641</v>
      </c>
      <c r="NP247" s="26">
        <f>IFERROR(Tableau17[[#This Row],[2015-T1-MACRODROITE]]/Tableau17[[#This Row],[2015-T1-MACROTOTALE]],"")</f>
        <v>0.32692307692307693</v>
      </c>
      <c r="NQ247" s="26">
        <f>IFERROR(Tableau17[[#This Row],[2015-T1-MACROCENTRE]]/Tableau17[[#This Row],[2015-T1-MACROTOTALE]],"")</f>
        <v>0</v>
      </c>
      <c r="NR247" s="26">
        <f>IFERROR(Tableau17[[#This Row],[2015-T1-MACROGAUCHE]]/Tableau17[[#This Row],[2015-T1-MACROTOTALE]],"")</f>
        <v>0.23397435897435898</v>
      </c>
      <c r="NS247" s="26">
        <f>IFERROR(Tableau17[[#This Row],[2015-T1-MACROAUTRE]]/Tableau17[[#This Row],[2015-T1-MACROTOTALE]],"")</f>
        <v>0</v>
      </c>
      <c r="NT247" s="26">
        <f>IFERROR(Tableau17[[#This Row],[2015-T2-MACROEXTRDROITE]]/Tableau17[[#This Row],[2015-T2-MACROTOTALE]],"")</f>
        <v>0.44805194805194803</v>
      </c>
      <c r="NU247" s="26">
        <f>IFERROR(Tableau17[[#This Row],[2015-T2-MACRODROITE]]/Tableau17[[#This Row],[2015-T2-MACROTOTALE]],"")</f>
        <v>0.55194805194805197</v>
      </c>
      <c r="NV247" s="26">
        <f>IFERROR(Tableau17[[#This Row],[2015-T2-MACROCENTRE]]/Tableau17[[#This Row],[2015-T2-MACROTOTALE]],"")</f>
        <v>0</v>
      </c>
      <c r="NW247" s="26">
        <f>IFERROR(Tableau17[[#This Row],[2015-T2-MACROGAUCHE]]/Tableau17[[#This Row],[2015-T2-MACROTOTALE]],"")</f>
        <v>0</v>
      </c>
      <c r="NX247" s="26">
        <f>IFERROR(Tableau17[[#This Row],[2015-T2-MACROAUTRE]]/Tableau17[[#This Row],[2015-T2-MACROTOTALE]],"")</f>
        <v>0</v>
      </c>
      <c r="NY247" s="26">
        <f>IFERROR(Tableau17[[#This Row],[2017-T1-MACROEXTRDROITE]]/Tableau17[[#This Row],[2017-T1-MACROTOTALE]],"")</f>
        <v>0.3203971119133574</v>
      </c>
      <c r="NZ247" s="26">
        <f>IFERROR(Tableau17[[#This Row],[2017-T1-MACRODROITE]]/Tableau17[[#This Row],[2017-T1-MACROTOTALE]],"")</f>
        <v>0.24187725631768953</v>
      </c>
      <c r="OA247" s="26">
        <f>IFERROR(Tableau17[[#This Row],[2017-T1-MACROCENTRE]]/Tableau17[[#This Row],[2017-T1-MACROTOTALE]],"")</f>
        <v>0.19584837545126355</v>
      </c>
      <c r="OB247" s="26">
        <f>IFERROR(Tableau17[[#This Row],[2017-T1-MACROGAUCHE]]/Tableau17[[#This Row],[2017-T1-MACROTOTALE]],"")</f>
        <v>0.2355595667870036</v>
      </c>
      <c r="OC247" s="26">
        <f>IFERROR(Tableau17[[#This Row],[2017-T1-MACROAUTRE]]/Tableau17[[#This Row],[2017-T1-MACROTOTALE]],"")</f>
        <v>6.3176895306859202E-3</v>
      </c>
      <c r="OD247" s="26">
        <f>IFERROR(Tableau17[[#This Row],[2017-T2-MACROEXTRDROITE]]/Tableau17[[#This Row],[2017-T2-MACROTOTALE]],"")</f>
        <v>0.43529411764705883</v>
      </c>
      <c r="OE247" s="26">
        <f>IFERROR(Tableau17[[#This Row],[2017-T2-MACRODROITE]]/Tableau17[[#This Row],[2017-T2-MACROTOTALE]],"")</f>
        <v>0</v>
      </c>
      <c r="OF247" s="26">
        <f>IFERROR(Tableau17[[#This Row],[2017-T2-MACROCENTRE]]/Tableau17[[#This Row],[2017-T2-MACROTOTALE]],"")</f>
        <v>0.56470588235294117</v>
      </c>
      <c r="OG247" s="26">
        <f>IFERROR(Tableau17[[#This Row],[2017-T2-MACROGAUCHE]]/Tableau17[[#This Row],[2017-T2-MACROTOTALE]],"")</f>
        <v>0</v>
      </c>
      <c r="OH247" s="26">
        <f>IFERROR(Tableau17[[#This Row],[2017-T2-MACROAUTRE]]/Tableau17[[#This Row],[2017-T2-MACROTOTALE]],"")</f>
        <v>0</v>
      </c>
      <c r="OI247" s="26">
        <f>IFERROR(Tableau17[[#This Row],[2019-T1-MACROEXTRDROITE]]/Tableau17[[#This Row],[2019-T1-MACROTOTALE]],"")</f>
        <v>0.34039334341906202</v>
      </c>
      <c r="OJ247" s="26">
        <f>IFERROR(Tableau17[[#This Row],[2019-T1-MACRODROITE]]/Tableau17[[#This Row],[2019-T1-MACROTOTALE]],"")</f>
        <v>0.11497730711043873</v>
      </c>
      <c r="OK247" s="26">
        <f>IFERROR(Tableau17[[#This Row],[2019-T1-MACROCENTRE]]/Tableau17[[#This Row],[2019-T1-MACROTOTALE]],"")</f>
        <v>0.19818456883509833</v>
      </c>
      <c r="OL247" s="26">
        <f>IFERROR(Tableau17[[#This Row],[2019-T1-MACROGAUCHE]]/Tableau17[[#This Row],[2019-T1-MACROTOTALE]],"")</f>
        <v>0.29954614220877457</v>
      </c>
      <c r="OM247" s="26">
        <f>IFERROR(Tableau17[[#This Row],[2019-T1-MACROAUTRE]]/Tableau17[[#This Row],[2019-T1-MACROTOTALE]],"")</f>
        <v>4.6898638426626324E-2</v>
      </c>
      <c r="ON247" s="26">
        <f>IFERROR(Tableau17[[#This Row],[2020-T1-MACROEXTRDROITE]]/Tableau17[[#This Row],[2020-T1-MACROTOTALE]],"")</f>
        <v>0.20346320346320346</v>
      </c>
      <c r="OO247" s="26">
        <f>IFERROR(Tableau17[[#This Row],[2020-T1-MACRODROITE]]/Tableau17[[#This Row],[2020-T1-MACROTOTALE]],"")</f>
        <v>0.41774891774891776</v>
      </c>
      <c r="OP247" s="26">
        <f>IFERROR(Tableau17[[#This Row],[2020-T1-MACROCENTRE]]/Tableau17[[#This Row],[2020-T1-MACROTOTALE]],"")</f>
        <v>6.9264069264069264E-2</v>
      </c>
      <c r="OQ247" s="26">
        <f>IFERROR(Tableau17[[#This Row],[2020-T1-MACROGAUCHE]]/Tableau17[[#This Row],[2020-T1-MACROTOTALE]],"")</f>
        <v>0.30952380952380953</v>
      </c>
      <c r="OR247" s="26">
        <f>IFERROR(Tableau17[[#This Row],[2020-T1-MACROAUTRE]]/Tableau17[[#This Row],[2020-T1-MACROTOTALE]],"")</f>
        <v>0</v>
      </c>
      <c r="OS247" s="26">
        <f>IFERROR(Tableau17[[#This Row],[2017 (L)-T1-MACROEXTRDROITE]]/Tableau17[[#This Row],[2017 (L)-T1-MACROTOTALE]],"")</f>
        <v>0.21978021978021978</v>
      </c>
      <c r="OT247" s="26">
        <f>IFERROR(Tableau17[[#This Row],[2017 (L)-T1-MACRODROITE]]/Tableau17[[#This Row],[2017 (L)-T1-MACROTOTALE]],"")</f>
        <v>0.24646781789638933</v>
      </c>
      <c r="OU247" s="26">
        <f>IFERROR(Tableau17[[#This Row],[2017 (L)-T1-MACROCENTRE]]/Tableau17[[#This Row],[2017 (L)-T1-MACROTOTALE]],"")</f>
        <v>0.31868131868131866</v>
      </c>
      <c r="OV247" s="26">
        <f>IFERROR(Tableau17[[#This Row],[2017 (L)-T1-MACROGAUCHE]]/Tableau17[[#This Row],[2017 (L)-T1-MACROTOTALE]],"")</f>
        <v>0.20722135007849293</v>
      </c>
      <c r="OW247" s="26">
        <f>IFERROR(Tableau17[[#This Row],[2017 (L)-T1-MACROAUTRE]]/Tableau17[[#This Row],[2017 (L)-T1-MACROTOTALE]],"")</f>
        <v>7.8492935635792772E-3</v>
      </c>
      <c r="OX247" s="26">
        <f>IFERROR(Tableau17[[#This Row],[2017 (L)-T2-MACROEXTRDROITE]]/Tableau17[[#This Row],[2017 (L)-T2-MACROTOTALE]],"")</f>
        <v>0</v>
      </c>
      <c r="OY247" s="26">
        <f>IFERROR(Tableau17[[#This Row],[2017 (L)-T2-MACRODROITE]]/Tableau17[[#This Row],[2017 (L)-T2-MACROTOTALE]],"")</f>
        <v>0.55179704016913322</v>
      </c>
      <c r="OZ247" s="26">
        <f>IFERROR(Tableau17[[#This Row],[2017 (L)-T2-MACROCENTRE]]/Tableau17[[#This Row],[2017 (L)-T2-MACROTOTALE]],"")</f>
        <v>0.44820295983086683</v>
      </c>
      <c r="PA247" s="26">
        <f>IFERROR(Tableau17[[#This Row],[2017 (L)-T2-MACROGAUCHE]]/Tableau17[[#This Row],[2017 (L)-T2-MACROTOTALE]],"")</f>
        <v>0</v>
      </c>
      <c r="PB247" s="26">
        <f>IFERROR(Tableau17[[#This Row],[2017 (L)-T2-MACROAUTRE]]/Tableau17[[#This Row],[2017 (L)-T2-MACROTOTALE]],"")</f>
        <v>0</v>
      </c>
      <c r="PC247" s="26">
        <f>IFERROR(Tableau17[[#This Row],[2008_T1_PROCUS]]/Tableau17[[#This Row],[2008_T1_INSCRITS]],0)</f>
        <v>1.3899613899613899E-2</v>
      </c>
      <c r="PD247" s="26">
        <f>IFERROR(Tableau17[[#This Row],[2008_T2_PROCUS]]/Tableau17[[#This Row],[2008_T2_INSCRITS]],0)</f>
        <v>1.6216216216216217E-2</v>
      </c>
      <c r="PE247" s="26">
        <f>Tableau17[[#This Row],[2014_T1_PROCUS]]/Tableau17[[#This Row],[2014_T1_INSCRITS]]</f>
        <v>9.3592512598992088E-3</v>
      </c>
      <c r="PF247" s="26">
        <f>IFERROR(Tableau17[[#This Row],[2014_T2_PROCUS]]/Tableau17[[#This Row],[2014_T2_INSCRITS]],0)</f>
        <v>1.2958963282937365E-2</v>
      </c>
    </row>
    <row r="248" spans="1:422" hidden="1" x14ac:dyDescent="0.2">
      <c r="A248" s="1">
        <v>6</v>
      </c>
      <c r="B248" s="1" t="s">
        <v>448</v>
      </c>
      <c r="C248" s="1" t="s">
        <v>454</v>
      </c>
      <c r="D248" s="1" t="s">
        <v>454</v>
      </c>
      <c r="E248" s="1">
        <v>1208</v>
      </c>
      <c r="F248" s="1">
        <v>5.4155620000000004</v>
      </c>
      <c r="G248" s="1">
        <v>43.315015000000002</v>
      </c>
      <c r="H248" s="3">
        <v>1278</v>
      </c>
      <c r="I248" s="3">
        <v>296</v>
      </c>
      <c r="K248" s="1">
        <v>6</v>
      </c>
      <c r="L248" s="1">
        <v>74</v>
      </c>
      <c r="M248" s="1">
        <v>7</v>
      </c>
      <c r="P248" s="1">
        <v>102</v>
      </c>
      <c r="Q248" s="1">
        <v>43</v>
      </c>
      <c r="R248" s="1">
        <v>103</v>
      </c>
      <c r="S248" s="1">
        <v>82</v>
      </c>
      <c r="T248" s="1">
        <v>39</v>
      </c>
      <c r="U248" s="1">
        <v>456</v>
      </c>
      <c r="V248" s="1">
        <v>1183</v>
      </c>
      <c r="W248" s="1">
        <v>711</v>
      </c>
      <c r="X248" s="1">
        <v>11</v>
      </c>
      <c r="Y248" s="2">
        <v>0.60101437000000002</v>
      </c>
      <c r="Z248" s="1">
        <v>1183</v>
      </c>
      <c r="AA248" s="1">
        <v>745</v>
      </c>
      <c r="AB248" s="1">
        <v>16</v>
      </c>
      <c r="AC248" s="2">
        <v>0.62975486000000003</v>
      </c>
      <c r="AD248" s="1">
        <v>1278</v>
      </c>
      <c r="AE248" s="1">
        <v>472</v>
      </c>
      <c r="AF248" s="2">
        <v>0.36932706999999998</v>
      </c>
      <c r="AG248" s="1">
        <f t="shared" si="3"/>
        <v>296</v>
      </c>
      <c r="AH248" s="1">
        <v>1270</v>
      </c>
      <c r="AI248" s="1">
        <v>809</v>
      </c>
      <c r="AJ248" s="1">
        <v>37</v>
      </c>
      <c r="AK248" s="2">
        <v>0.63700787000000003</v>
      </c>
      <c r="AL248" s="1">
        <v>1270</v>
      </c>
      <c r="AM248" s="1">
        <v>882</v>
      </c>
      <c r="AN248" s="1">
        <v>14</v>
      </c>
      <c r="AO248" s="2">
        <v>0.69448818999999995</v>
      </c>
      <c r="AP248" s="1">
        <v>1207</v>
      </c>
      <c r="AQ248" s="1">
        <v>611</v>
      </c>
      <c r="AR248" s="2">
        <v>0.50621375000000002</v>
      </c>
      <c r="AS248" s="1">
        <v>1207</v>
      </c>
      <c r="AT248" s="1">
        <v>628</v>
      </c>
      <c r="AU248" s="2">
        <v>0.52029826000000001</v>
      </c>
      <c r="AV248" s="1">
        <v>1271</v>
      </c>
      <c r="AW248" s="1">
        <v>671</v>
      </c>
      <c r="AX248" s="2">
        <v>0.52793076000000005</v>
      </c>
      <c r="AY248" s="1">
        <v>1270</v>
      </c>
      <c r="AZ248" s="1">
        <v>556</v>
      </c>
      <c r="BA248" s="2">
        <v>0.43779528000000001</v>
      </c>
      <c r="BB248" s="1">
        <v>1270</v>
      </c>
      <c r="BC248" s="1">
        <v>1017</v>
      </c>
      <c r="BD248" s="2">
        <v>0.80078740000000004</v>
      </c>
      <c r="BE248" s="1">
        <v>1269</v>
      </c>
      <c r="BF248" s="1">
        <v>946</v>
      </c>
      <c r="BG248" s="2">
        <v>0.74546886999999995</v>
      </c>
      <c r="BH248" s="1">
        <v>1273</v>
      </c>
      <c r="BI248" s="1">
        <v>691</v>
      </c>
      <c r="BJ248" s="2">
        <v>0.54281225</v>
      </c>
      <c r="BK248" s="1">
        <v>39</v>
      </c>
      <c r="BM248" s="1">
        <v>7</v>
      </c>
      <c r="BN248" s="1">
        <v>22</v>
      </c>
      <c r="BO248" s="1">
        <v>48</v>
      </c>
      <c r="BP248" s="1">
        <v>440</v>
      </c>
      <c r="BQ248" s="1">
        <v>246</v>
      </c>
      <c r="BR248" s="1">
        <v>802</v>
      </c>
      <c r="BU248" s="1">
        <v>550</v>
      </c>
      <c r="BV248" s="1">
        <v>312</v>
      </c>
      <c r="BW248" s="1">
        <v>862</v>
      </c>
      <c r="BY248" s="1">
        <v>86</v>
      </c>
      <c r="BZ248" s="1">
        <v>18</v>
      </c>
      <c r="CB248" s="1">
        <v>28</v>
      </c>
      <c r="CC248" s="1">
        <v>161</v>
      </c>
      <c r="CD248" s="1">
        <v>283</v>
      </c>
      <c r="CE248" s="1">
        <v>103</v>
      </c>
      <c r="CF248" s="1">
        <v>679</v>
      </c>
      <c r="CG248" s="1">
        <v>184</v>
      </c>
      <c r="CH248" s="1">
        <v>391</v>
      </c>
      <c r="CI248" s="1">
        <v>144</v>
      </c>
      <c r="CJ248" s="1">
        <v>719</v>
      </c>
      <c r="CK248" s="1">
        <v>22</v>
      </c>
      <c r="CL248" s="1">
        <v>19</v>
      </c>
      <c r="CO248" s="1">
        <v>33</v>
      </c>
      <c r="CP248" s="1">
        <v>186</v>
      </c>
      <c r="CT248" s="1">
        <v>215</v>
      </c>
      <c r="CU248" s="1">
        <v>109</v>
      </c>
      <c r="CW248" s="1">
        <v>584</v>
      </c>
      <c r="CY248" s="1">
        <v>220</v>
      </c>
      <c r="DA248" s="1">
        <v>353</v>
      </c>
      <c r="DC248" s="1">
        <v>573</v>
      </c>
      <c r="DE248" s="1">
        <v>6</v>
      </c>
      <c r="DF248" s="1">
        <v>7</v>
      </c>
      <c r="DH248" s="1">
        <v>3</v>
      </c>
      <c r="DI248" s="1">
        <v>32</v>
      </c>
      <c r="DJ248" s="1">
        <v>4</v>
      </c>
      <c r="DK248" s="1">
        <v>3</v>
      </c>
      <c r="DL248" s="1">
        <v>70</v>
      </c>
      <c r="DM248" s="1">
        <v>139</v>
      </c>
      <c r="DN248" s="1">
        <v>150</v>
      </c>
      <c r="DQ248" s="1">
        <v>2</v>
      </c>
      <c r="DR248" s="1">
        <v>215</v>
      </c>
      <c r="DS248" s="1">
        <v>19</v>
      </c>
      <c r="DU248" s="1">
        <v>650</v>
      </c>
      <c r="DW248" s="1">
        <v>204</v>
      </c>
      <c r="DZ248" s="1">
        <v>316</v>
      </c>
      <c r="EA248" s="1">
        <v>520</v>
      </c>
      <c r="EB248" s="1">
        <v>0</v>
      </c>
      <c r="EC248" s="1">
        <v>8</v>
      </c>
      <c r="ED248" s="1">
        <v>1</v>
      </c>
      <c r="EE248" s="1">
        <v>33</v>
      </c>
      <c r="EF248" s="1">
        <v>305</v>
      </c>
      <c r="EG248" s="1">
        <v>38</v>
      </c>
      <c r="EH248" s="1">
        <v>4</v>
      </c>
      <c r="EI248" s="1">
        <v>219</v>
      </c>
      <c r="EJ248" s="1">
        <v>152</v>
      </c>
      <c r="EK248" s="1">
        <v>238</v>
      </c>
      <c r="EL248" s="1">
        <v>3</v>
      </c>
      <c r="EM248" s="1">
        <v>1001</v>
      </c>
      <c r="EN248" s="1">
        <v>313</v>
      </c>
      <c r="EO248" s="1">
        <v>526</v>
      </c>
      <c r="EP248" s="1">
        <v>839</v>
      </c>
      <c r="EQ248" s="1">
        <v>2</v>
      </c>
      <c r="ER248" s="1">
        <v>3</v>
      </c>
      <c r="ES248" s="1">
        <v>9</v>
      </c>
      <c r="ET248" s="1">
        <v>19</v>
      </c>
      <c r="EU248" s="1">
        <v>3</v>
      </c>
      <c r="EV248" s="1">
        <v>148</v>
      </c>
      <c r="EW248" s="1">
        <v>100</v>
      </c>
      <c r="EX248" s="1">
        <v>1</v>
      </c>
      <c r="EY248" s="1">
        <v>6</v>
      </c>
      <c r="EZ248" s="1">
        <v>24</v>
      </c>
      <c r="FA248" s="1">
        <v>0</v>
      </c>
      <c r="FB248" s="1">
        <v>0</v>
      </c>
      <c r="FC248" s="1">
        <v>0</v>
      </c>
      <c r="FD248" s="1">
        <v>0</v>
      </c>
      <c r="FE248" s="1">
        <v>0</v>
      </c>
      <c r="FF248" s="1">
        <v>0</v>
      </c>
      <c r="FG248" s="1">
        <v>0</v>
      </c>
      <c r="FH248" s="1">
        <v>14</v>
      </c>
      <c r="FI248" s="1">
        <v>1</v>
      </c>
      <c r="FJ248" s="1">
        <v>44</v>
      </c>
      <c r="FK248" s="1">
        <v>13</v>
      </c>
      <c r="FL248" s="1">
        <v>0</v>
      </c>
      <c r="FM248" s="1">
        <v>83</v>
      </c>
      <c r="FN248" s="1">
        <v>13</v>
      </c>
      <c r="FO248" s="1">
        <v>0</v>
      </c>
      <c r="FP248" s="1">
        <v>179</v>
      </c>
      <c r="FQ248" s="1">
        <v>2</v>
      </c>
      <c r="FR248" s="1">
        <f>SUM(Tableau17[[#This Row],[2019-T1-ALEXANDRE Audric]:[2019-T1-MARIE Florie]])</f>
        <v>664</v>
      </c>
      <c r="FS248" s="1">
        <v>55</v>
      </c>
      <c r="FT248" s="1">
        <v>479</v>
      </c>
      <c r="FU248" s="1">
        <v>0</v>
      </c>
      <c r="FV248" s="1">
        <v>268</v>
      </c>
      <c r="FW248" s="1">
        <v>0</v>
      </c>
      <c r="FX248" s="1">
        <v>802</v>
      </c>
      <c r="FY248" s="1">
        <v>0</v>
      </c>
      <c r="FZ248" s="1">
        <v>550</v>
      </c>
      <c r="GA248" s="1">
        <v>0</v>
      </c>
      <c r="GB248" s="1">
        <v>312</v>
      </c>
      <c r="GC248" s="1">
        <v>0</v>
      </c>
      <c r="GD248" s="1">
        <v>862</v>
      </c>
      <c r="GE248" s="1">
        <v>161</v>
      </c>
      <c r="GF248" s="1">
        <v>369</v>
      </c>
      <c r="GG248" s="1">
        <v>0</v>
      </c>
      <c r="GH248" s="1">
        <v>149</v>
      </c>
      <c r="GI248" s="1">
        <v>0</v>
      </c>
      <c r="GJ248" s="1">
        <v>679</v>
      </c>
      <c r="GK248" s="1">
        <v>184</v>
      </c>
      <c r="GL248" s="1">
        <v>391</v>
      </c>
      <c r="GM248" s="1">
        <v>0</v>
      </c>
      <c r="GN248" s="1">
        <v>144</v>
      </c>
      <c r="GO248" s="1">
        <v>0</v>
      </c>
      <c r="GP248" s="1">
        <v>719</v>
      </c>
      <c r="GQ248" s="1">
        <v>205</v>
      </c>
      <c r="GR248" s="1">
        <v>215</v>
      </c>
      <c r="GS248" s="1">
        <v>0</v>
      </c>
      <c r="GT248" s="1">
        <v>142</v>
      </c>
      <c r="GU248" s="1">
        <v>22</v>
      </c>
      <c r="GV248" s="1">
        <v>584</v>
      </c>
      <c r="GW248" s="1">
        <v>220</v>
      </c>
      <c r="GX248" s="1">
        <v>353</v>
      </c>
      <c r="GY248" s="1">
        <v>0</v>
      </c>
      <c r="GZ248" s="1">
        <v>0</v>
      </c>
      <c r="HA248" s="1">
        <v>0</v>
      </c>
      <c r="HB248" s="1">
        <v>573</v>
      </c>
      <c r="HC248" s="1">
        <v>261</v>
      </c>
      <c r="HD248" s="1">
        <v>305</v>
      </c>
      <c r="HE248" s="1">
        <v>238</v>
      </c>
      <c r="HF248" s="1">
        <v>193</v>
      </c>
      <c r="HG248" s="1">
        <v>4</v>
      </c>
      <c r="HH248" s="1">
        <v>1001</v>
      </c>
      <c r="HI248" s="1">
        <v>313</v>
      </c>
      <c r="HJ248" s="1">
        <v>0</v>
      </c>
      <c r="HK248" s="1">
        <v>526</v>
      </c>
      <c r="HL248" s="1">
        <v>0</v>
      </c>
      <c r="HM248" s="1">
        <v>0</v>
      </c>
      <c r="HN248" s="1">
        <v>839</v>
      </c>
      <c r="HO248" s="1">
        <v>172</v>
      </c>
      <c r="HP248" s="1">
        <v>113</v>
      </c>
      <c r="HQ248" s="1">
        <v>179</v>
      </c>
      <c r="HR248" s="1">
        <v>186</v>
      </c>
      <c r="HS248" s="1">
        <v>29</v>
      </c>
      <c r="HT248" s="1">
        <v>679</v>
      </c>
      <c r="HU248" s="1">
        <v>103</v>
      </c>
      <c r="HV248" s="1">
        <v>176</v>
      </c>
      <c r="HW248" s="1">
        <v>49</v>
      </c>
      <c r="HX248" s="1">
        <v>128</v>
      </c>
      <c r="HY248" s="1">
        <v>0</v>
      </c>
      <c r="HZ248" s="1">
        <v>456</v>
      </c>
      <c r="IA248" s="1">
        <v>150</v>
      </c>
      <c r="IB248" s="1">
        <v>150</v>
      </c>
      <c r="IC248" s="1">
        <v>215</v>
      </c>
      <c r="ID248" s="1">
        <v>127</v>
      </c>
      <c r="IE248" s="1">
        <v>8</v>
      </c>
      <c r="IF248" s="1">
        <v>650</v>
      </c>
      <c r="IG248" s="1">
        <v>204</v>
      </c>
      <c r="IH248" s="1">
        <v>0</v>
      </c>
      <c r="II248" s="1">
        <v>316</v>
      </c>
      <c r="IJ248" s="1">
        <v>0</v>
      </c>
      <c r="IK248" s="1">
        <v>0</v>
      </c>
      <c r="IL248" s="1">
        <v>520</v>
      </c>
      <c r="IM248" s="26">
        <f>IFERROR(Tableau17[[#This Row],[LDIV]]/Tableau17[[#This Row],[Total général]],"")</f>
        <v>0</v>
      </c>
      <c r="IN248" s="26">
        <f>IFERROR(Tableau17[[#This Row],[LDVC]]/Tableau17[[#This Row],[Total général]],"")</f>
        <v>1.3157894736842105E-2</v>
      </c>
      <c r="IO248" s="26">
        <f>IFERROR(Tableau17[[#This Row],[LDVD]]/Tableau17[[#This Row],[Total général]],"")</f>
        <v>0.16228070175438597</v>
      </c>
      <c r="IP248" s="26">
        <f>IFERROR(Tableau17[[#This Row],[LDVG]]/Tableau17[[#This Row],[Total général]],"")</f>
        <v>1.5350877192982455E-2</v>
      </c>
      <c r="IQ248" s="26">
        <f>IFERROR(Tableau17[[#This Row],[LEXD]]/Tableau17[[#This Row],[Total général]],"")</f>
        <v>0</v>
      </c>
      <c r="IR248" s="26">
        <f>IFERROR(Tableau17[[#This Row],[LEXG]]/Tableau17[[#This Row],[Total général]],"")</f>
        <v>0</v>
      </c>
      <c r="IS248" s="26">
        <f>IFERROR(Tableau17[[#This Row],[LLR]]/Tableau17[[#This Row],[Total général]],"")</f>
        <v>0.22368421052631579</v>
      </c>
      <c r="IT248" s="26">
        <f>IFERROR(Tableau17[[#This Row],[LREM]]/Tableau17[[#This Row],[Total général]],"")</f>
        <v>9.4298245614035089E-2</v>
      </c>
      <c r="IU248" s="26">
        <f>IFERROR(Tableau17[[#This Row],[LRN]]/Tableau17[[#This Row],[Total général]],"")</f>
        <v>0.22587719298245615</v>
      </c>
      <c r="IV248" s="26">
        <f>IFERROR(Tableau17[[#This Row],[LUG]]/Tableau17[[#This Row],[Total général]],"")</f>
        <v>0.17982456140350878</v>
      </c>
      <c r="IW248" s="26">
        <f>IFERROR(Tableau17[[#This Row],[LVEC]]/Tableau17[[#This Row],[Total général]],"")</f>
        <v>8.5526315789473686E-2</v>
      </c>
      <c r="IX248" s="26">
        <f>IFERROR(Tableau17[[#This Row],[2008-T1-LCMD]]/Tableau17[[#This Row],[2008-T1-TOTAL]],"")</f>
        <v>4.8628428927680795E-2</v>
      </c>
      <c r="IY248" s="26">
        <f>IFERROR(Tableau17[[#This Row],[2008-T1-LDVD]]/Tableau17[[#This Row],[2008-T1-TOTAL]],"")</f>
        <v>0</v>
      </c>
      <c r="IZ248" s="26">
        <f>IFERROR(Tableau17[[#This Row],[2008-T1-LEXD]]/Tableau17[[#This Row],[2008-T1-TOTAL]],"")</f>
        <v>8.7281795511221939E-3</v>
      </c>
      <c r="JA248" s="26">
        <f>IFERROR(Tableau17[[#This Row],[2008-T1-LEXG]]/Tableau17[[#This Row],[2008-T1-TOTAL]],"")</f>
        <v>2.7431421446384038E-2</v>
      </c>
      <c r="JB248" s="26">
        <f>IFERROR(Tableau17[[#This Row],[2008-T1-LFN]]/Tableau17[[#This Row],[2008-T1-TOTAL]],"")</f>
        <v>5.9850374064837904E-2</v>
      </c>
      <c r="JC248" s="26">
        <f>IFERROR(Tableau17[[#This Row],[2008-T1-LMAJ]]/Tableau17[[#This Row],[2008-T1-TOTAL]],"")</f>
        <v>0.54862842892768082</v>
      </c>
      <c r="JD248" s="26">
        <f>IFERROR(Tableau17[[#This Row],[2008-T1-LUG]]/Tableau17[[#This Row],[2008-T1-TOTAL]],"")</f>
        <v>0.30673316708229426</v>
      </c>
      <c r="JE248" s="26">
        <f>IFERROR(Tableau17[[#This Row],[2008-T2-LFN]]/Tableau17[[#This Row],[2008-T2-TOTAL]],"")</f>
        <v>0</v>
      </c>
      <c r="JF248" s="26">
        <f>IFERROR(Tableau17[[#This Row],[2008-T2-LGC]]/Tableau17[[#This Row],[2008-T2-TOTAL]],"")</f>
        <v>0</v>
      </c>
      <c r="JG248" s="26">
        <f>IFERROR(Tableau17[[#This Row],[2008-T2-LMAJ]]/Tableau17[[#This Row],[2008-T2-TOTAL]],"")</f>
        <v>0.63805104408352664</v>
      </c>
      <c r="JH248" s="26">
        <f>IFERROR(Tableau17[[#This Row],[2008-T2-LUG]]/Tableau17[[#This Row],[2008-T2-TOTAL]],"")</f>
        <v>0.3619489559164733</v>
      </c>
      <c r="JI248" s="26">
        <f>IFERROR(Tableau17[[#This Row],[2014-T1-LDIV]]/Tableau17[[#This Row],[2014-T1-TOTAL]],"")</f>
        <v>0</v>
      </c>
      <c r="JJ248" s="26">
        <f>IFERROR(Tableau17[[#This Row],[2014-T1-LDVD]]/Tableau17[[#This Row],[2014-T1-TOTAL]],"")</f>
        <v>0.12665684830633284</v>
      </c>
      <c r="JK248" s="26">
        <f>IFERROR(Tableau17[[#This Row],[2014-T1-LDVG]]/Tableau17[[#This Row],[2014-T1-TOTAL]],"")</f>
        <v>2.6509572901325478E-2</v>
      </c>
      <c r="JL248" s="26">
        <f>IFERROR(Tableau17[[#This Row],[2014-T1-LEXG]]/Tableau17[[#This Row],[2014-T1-TOTAL]],"")</f>
        <v>0</v>
      </c>
      <c r="JM248" s="26">
        <f>IFERROR(Tableau17[[#This Row],[2014-T1-LFG]]/Tableau17[[#This Row],[2014-T1-TOTAL]],"")</f>
        <v>4.1237113402061855E-2</v>
      </c>
      <c r="JN248" s="26">
        <f>IFERROR(Tableau17[[#This Row],[2014-T1-LFN]]/Tableau17[[#This Row],[2014-T1-TOTAL]],"")</f>
        <v>0.23711340206185566</v>
      </c>
      <c r="JO248" s="26">
        <f>IFERROR(Tableau17[[#This Row],[2014-T1-LUD]]/Tableau17[[#This Row],[2014-T1-TOTAL]],"")</f>
        <v>0.41678939617083949</v>
      </c>
      <c r="JP248" s="26">
        <f>IFERROR(Tableau17[[#This Row],[2014-T1-LUG]]/Tableau17[[#This Row],[2014-T1-TOTAL]],"")</f>
        <v>0.15169366715758467</v>
      </c>
      <c r="JQ248" s="26">
        <f>IFERROR(Tableau17[[#This Row],[2014-T2-LFN]]/Tableau17[[#This Row],[2014-T2-TOTAL]],"")</f>
        <v>0.25591098748261476</v>
      </c>
      <c r="JR248" s="26">
        <f>IFERROR(Tableau17[[#This Row],[2014-T2-LUD]]/Tableau17[[#This Row],[2014-T2-TOTAL]],"")</f>
        <v>0.54381084840055638</v>
      </c>
      <c r="JS248" s="26">
        <f>IFERROR(Tableau17[[#This Row],[2014-T2-LUG]]/Tableau17[[#This Row],[2014-T2-TOTAL]],"")</f>
        <v>0.20027816411682892</v>
      </c>
      <c r="JT248" s="26">
        <f>IFERROR(Tableau17[[#This Row],[2015-T1-BC-DIV]]/Tableau17[[#This Row],[2015-T1-TOTAL]],"")</f>
        <v>3.7671232876712327E-2</v>
      </c>
      <c r="JU248" s="26">
        <f>IFERROR(Tableau17[[#This Row],[2015-T1-BC-DLF]]/Tableau17[[#This Row],[2015-T1-TOTAL]],"")</f>
        <v>3.2534246575342464E-2</v>
      </c>
      <c r="JV248" s="26">
        <f>IFERROR(Tableau17[[#This Row],[2015-T1-BC-DVD]]/Tableau17[[#This Row],[2015-T1-TOTAL]],"")</f>
        <v>0</v>
      </c>
      <c r="JW248" s="26">
        <f>IFERROR(Tableau17[[#This Row],[2015-T1-BC-DVG]]/Tableau17[[#This Row],[2015-T1-TOTAL]],"")</f>
        <v>0</v>
      </c>
      <c r="JX248" s="26">
        <f>IFERROR(Tableau17[[#This Row],[2015-T1-BC-FG]]/Tableau17[[#This Row],[2015-T1-TOTAL]],"")</f>
        <v>5.650684931506849E-2</v>
      </c>
      <c r="JY248" s="26">
        <f>IFERROR(Tableau17[[#This Row],[2015-T1-BC-FN]]/Tableau17[[#This Row],[2015-T1-TOTAL]],"")</f>
        <v>0.3184931506849315</v>
      </c>
      <c r="JZ248" s="26">
        <f>IFERROR(Tableau17[[#This Row],[2015-T1-BC-MDM]]/Tableau17[[#This Row],[2015-T1-TOTAL]],"")</f>
        <v>0</v>
      </c>
      <c r="KA248" s="26">
        <f>IFERROR(Tableau17[[#This Row],[2015-T1-BC-RDG]]/Tableau17[[#This Row],[2015-T1-TOTAL]],"")</f>
        <v>0</v>
      </c>
      <c r="KB248" s="26">
        <f>IFERROR(Tableau17[[#This Row],[2015-T1-BC-SOC]]/Tableau17[[#This Row],[2015-T1-TOTAL]],"")</f>
        <v>0</v>
      </c>
      <c r="KC248" s="26">
        <f>IFERROR(Tableau17[[#This Row],[2015-T1-BC-UD]]/Tableau17[[#This Row],[2015-T1-TOTAL]],"")</f>
        <v>0.36815068493150682</v>
      </c>
      <c r="KD248" s="26">
        <f>IFERROR(Tableau17[[#This Row],[2015-T1-BC-UG]]/Tableau17[[#This Row],[2015-T1-TOTAL]],"")</f>
        <v>0.18664383561643835</v>
      </c>
      <c r="KE248" s="26">
        <f>IFERROR(Tableau17[[#This Row],[2015-T1-BC-VEC]]/Tableau17[[#This Row],[2015-T1-TOTAL]],"")</f>
        <v>0</v>
      </c>
      <c r="KF248" s="26">
        <f>IFERROR(Tableau17[[#This Row],[2015-T2-BC-DVG]]/Tableau17[[#This Row],[2015-T2-TOTAL]],"")</f>
        <v>0</v>
      </c>
      <c r="KG248" s="26">
        <f>IFERROR(Tableau17[[#This Row],[2015-T2-BC-FN]]/Tableau17[[#This Row],[2015-T2-TOTAL]],"")</f>
        <v>0.38394415357766143</v>
      </c>
      <c r="KH248" s="26">
        <f>IFERROR(Tableau17[[#This Row],[2015-T2-BC-SOC]]/Tableau17[[#This Row],[2015-T2-TOTAL]],"")</f>
        <v>0</v>
      </c>
      <c r="KI248" s="26">
        <f>IFERROR(Tableau17[[#This Row],[2015-T2-BC-UD]]/Tableau17[[#This Row],[2015-T2-TOTAL]],"")</f>
        <v>0.61605584642233857</v>
      </c>
      <c r="KJ248" s="26">
        <f>IFERROR(Tableau17[[#This Row],[2015-T2-BC-UG]]/Tableau17[[#This Row],[2015-T2-TOTAL]],"")</f>
        <v>0</v>
      </c>
      <c r="KK248" s="26">
        <f>IFERROR(Tableau17[[#This Row],[2017 (L)-T1-COM]]/Tableau17[[#This Row],[2017 (L)-T1-TOTAL]],"")</f>
        <v>0</v>
      </c>
      <c r="KL248" s="26">
        <f>IFERROR(Tableau17[[#This Row],[2017 (L)-T1-DIV]]/Tableau17[[#This Row],[2017 (L)-T1-TOTAL]],"")</f>
        <v>9.2307692307692316E-3</v>
      </c>
      <c r="KM248" s="26">
        <f>IFERROR(Tableau17[[#This Row],[2017 (L)-T1-DLF]]/Tableau17[[#This Row],[2017 (L)-T1-TOTAL]],"")</f>
        <v>1.0769230769230769E-2</v>
      </c>
      <c r="KN248" s="26">
        <f>IFERROR(Tableau17[[#This Row],[2017 (L)-T1-DVD]]/Tableau17[[#This Row],[2017 (L)-T1-TOTAL]],"")</f>
        <v>0</v>
      </c>
      <c r="KO248" s="26">
        <f>IFERROR(Tableau17[[#This Row],[2017 (L)-T1-DVG]]/Tableau17[[#This Row],[2017 (L)-T1-TOTAL]],"")</f>
        <v>4.6153846153846158E-3</v>
      </c>
      <c r="KP248" s="26">
        <f>IFERROR(Tableau17[[#This Row],[2017 (L)-T1-ECO]]/Tableau17[[#This Row],[2017 (L)-T1-TOTAL]],"")</f>
        <v>4.9230769230769231E-2</v>
      </c>
      <c r="KQ248" s="26">
        <f>IFERROR(Tableau17[[#This Row],[2017 (L)-T1-EXD]]/Tableau17[[#This Row],[2017 (L)-T1-TOTAL]],"")</f>
        <v>6.1538461538461538E-3</v>
      </c>
      <c r="KR248" s="26">
        <f>IFERROR(Tableau17[[#This Row],[2017 (L)-T1-EXG]]/Tableau17[[#This Row],[2017 (L)-T1-TOTAL]],"")</f>
        <v>4.6153846153846158E-3</v>
      </c>
      <c r="KS248" s="26">
        <f>IFERROR(Tableau17[[#This Row],[2017 (L)-T1-FI]]/Tableau17[[#This Row],[2017 (L)-T1-TOTAL]],"")</f>
        <v>0.1076923076923077</v>
      </c>
      <c r="KT248" s="26">
        <f>IFERROR(Tableau17[[#This Row],[2017 (L)-T1-FN]]/Tableau17[[#This Row],[2017 (L)-T1-TOTAL]],"")</f>
        <v>0.21384615384615385</v>
      </c>
      <c r="KU248" s="26">
        <f>IFERROR(Tableau17[[#This Row],[2017 (L)-T1-LR]]/Tableau17[[#This Row],[2017 (L)-T1-TOTAL]],"")</f>
        <v>0.23076923076923078</v>
      </c>
      <c r="KV248" s="26">
        <f>IFERROR(Tableau17[[#This Row],[2017 (L)-T1-MDM]]/Tableau17[[#This Row],[2017 (L)-T1-TOTAL]],"")</f>
        <v>0</v>
      </c>
      <c r="KW248" s="26">
        <f>IFERROR(Tableau17[[#This Row],[2017 (L)-T1-RDG]]/Tableau17[[#This Row],[2017 (L)-T1-TOTAL]],"")</f>
        <v>0</v>
      </c>
      <c r="KX248" s="26">
        <f>IFERROR(Tableau17[[#This Row],[2017 (L)-T1-REG]]/Tableau17[[#This Row],[2017 (L)-T1-TOTAL]],"")</f>
        <v>3.0769230769230769E-3</v>
      </c>
      <c r="KY248" s="26">
        <f>IFERROR(Tableau17[[#This Row],[2017 (L)-T1-REM]]/Tableau17[[#This Row],[2017 (L)-T1-TOTAL]],"")</f>
        <v>0.33076923076923076</v>
      </c>
      <c r="KZ248" s="26">
        <f>IFERROR(Tableau17[[#This Row],[2017 (L)-T1-SOC]]/Tableau17[[#This Row],[2017 (L)-T1-TOTAL]],"")</f>
        <v>2.923076923076923E-2</v>
      </c>
      <c r="LA248" s="26">
        <f>IFERROR(Tableau17[[#This Row],[2017 (L)-T1-UDI]]/Tableau17[[#This Row],[2017 (L)-T1-TOTAL]],"")</f>
        <v>0</v>
      </c>
      <c r="LB248" s="26">
        <f>IFERROR(Tableau17[[#This Row],[2017 (L)-T2-FI]]/Tableau17[[#This Row],[2017 (L)-T2-TOTAL]],"")</f>
        <v>0</v>
      </c>
      <c r="LC248" s="26">
        <f>IFERROR(Tableau17[[#This Row],[2017 (L)-T2-FN]]/Tableau17[[#This Row],[2017 (L)-T2-TOTAL]],"")</f>
        <v>0.3923076923076923</v>
      </c>
      <c r="LD248" s="26">
        <f>IFERROR(Tableau17[[#This Row],[2017 (L)-T2-LR]]/Tableau17[[#This Row],[2017 (L)-T2-TOTAL]],"")</f>
        <v>0</v>
      </c>
      <c r="LE248" s="26">
        <f>IFERROR(Tableau17[[#This Row],[2017 (L)-T2-MDM]]/Tableau17[[#This Row],[2017 (L)-T2-TOTAL]],"")</f>
        <v>0</v>
      </c>
      <c r="LF248" s="26">
        <f>IFERROR(Tableau17[[#This Row],[2017 (L)-T2-REM]]/Tableau17[[#This Row],[2017 (L)-T2-TOTAL]],"")</f>
        <v>0.60769230769230764</v>
      </c>
      <c r="LG248" s="26">
        <f>IFERROR(Tableau17[[#This Row],[2017-T1-ARTHAUD Nathalie]]/Tableau17[[#This Row],[2017-T1-TOTAL]],"")</f>
        <v>0</v>
      </c>
      <c r="LH248" s="26">
        <f>IFERROR(Tableau17[[#This Row],[2017-T1-ASSELINEAU Fran]]/Tableau17[[#This Row],[2017-T1-TOTAL]],"")</f>
        <v>7.992007992007992E-3</v>
      </c>
      <c r="LI248" s="26">
        <f>IFERROR(Tableau17[[#This Row],[2017-T1-CHEMINADE Jacques]]/Tableau17[[#This Row],[2017-T1-TOTAL]],"")</f>
        <v>9.99000999000999E-4</v>
      </c>
      <c r="LJ248" s="26">
        <f>IFERROR(Tableau17[[#This Row],[2017-T1-DUPONT-AIGNAN Nicolas]]/Tableau17[[#This Row],[2017-T1-TOTAL]],"")</f>
        <v>3.2967032967032968E-2</v>
      </c>
      <c r="LK248" s="26">
        <f>IFERROR(Tableau17[[#This Row],[2017-T1-FILLON Fran]]/Tableau17[[#This Row],[2017-T1-TOTAL]],"")</f>
        <v>0.3046953046953047</v>
      </c>
      <c r="LL248" s="26">
        <f>IFERROR(Tableau17[[#This Row],[2017-T1-HAMON Beno]]/Tableau17[[#This Row],[2017-T1-TOTAL]],"")</f>
        <v>3.796203796203796E-2</v>
      </c>
      <c r="LM248" s="26">
        <f>IFERROR(Tableau17[[#This Row],[2017-T1-LASSALLE Jean]]/Tableau17[[#This Row],[2017-T1-TOTAL]],"")</f>
        <v>3.996003996003996E-3</v>
      </c>
      <c r="LN248" s="26">
        <f>IFERROR(Tableau17[[#This Row],[2017-T1-LE PEN Marine]]/Tableau17[[#This Row],[2017-T1-TOTAL]],"")</f>
        <v>0.21878121878121878</v>
      </c>
      <c r="LO248" s="26">
        <f>IFERROR(Tableau17[[#This Row],[2017-T1-M Jean-Luc]]/Tableau17[[#This Row],[2017-T1-TOTAL]],"")</f>
        <v>0.15184815184815184</v>
      </c>
      <c r="LP248" s="26">
        <f>IFERROR(Tableau17[[#This Row],[2017-T1-MACRON Emmanuel]]/Tableau17[[#This Row],[2017-T1-TOTAL]],"")</f>
        <v>0.23776223776223776</v>
      </c>
      <c r="LQ248" s="26">
        <f>IFERROR(Tableau17[[#This Row],[2017-T1-POUTOU Philippe]]/Tableau17[[#This Row],[2017-T1-TOTAL]],"")</f>
        <v>2.997002997002997E-3</v>
      </c>
      <c r="LR248" s="26">
        <f>IFERROR(Tableau17[[#This Row],[2017-T2-LE PEN Marine]]/Tableau17[[#This Row],[2017-T2-TOTAL]],"")</f>
        <v>0.37306317044100118</v>
      </c>
      <c r="LS248" s="26">
        <f>IFERROR(Tableau17[[#This Row],[2017-T2-MACRON Emmanuel]]/Tableau17[[#This Row],[2017-T2-TOTAL]],"")</f>
        <v>0.62693682955899876</v>
      </c>
      <c r="LT248" s="26">
        <f>IFERROR(Tableau17[[#This Row],[2019-T1-ALEXANDRE Audric]]/Tableau17[[#This Row],[2019-T1-TOTAL]],"")</f>
        <v>3.0120481927710845E-3</v>
      </c>
      <c r="LU248" s="26">
        <f>IFERROR(Tableau17[[#This Row],[2019-T1-ARTHAUD Nathalie]]/Tableau17[[#This Row],[2019-T1-TOTAL]],"")</f>
        <v>4.5180722891566263E-3</v>
      </c>
      <c r="LV248" s="26">
        <f>IFERROR(Tableau17[[#This Row],[2019-T1-ASSELINEAU François]]/Tableau17[[#This Row],[2019-T1-TOTAL]],"")</f>
        <v>1.355421686746988E-2</v>
      </c>
      <c r="LW248" s="26">
        <f>IFERROR(Tableau17[[#This Row],[2019-T1-AUBRY Manon]]/Tableau17[[#This Row],[2019-T1-TOTAL]],"")</f>
        <v>2.86144578313253E-2</v>
      </c>
      <c r="LX248" s="26">
        <f>IFERROR(Tableau17[[#This Row],[2019-T1-AZERGUI Nagib]]/Tableau17[[#This Row],[2019-T1-TOTAL]],"")</f>
        <v>4.5180722891566263E-3</v>
      </c>
      <c r="LY248" s="26">
        <f>IFERROR(Tableau17[[#This Row],[2019-T1-BARDELLA Jordan]]/Tableau17[[#This Row],[2019-T1-TOTAL]],"")</f>
        <v>0.22289156626506024</v>
      </c>
      <c r="LZ248" s="26">
        <f>IFERROR(Tableau17[[#This Row],[2019-T1-BELLAMY François-Xavier]]/Tableau17[[#This Row],[2019-T1-TOTAL]],"")</f>
        <v>0.15060240963855423</v>
      </c>
      <c r="MA248" s="26">
        <f>IFERROR(Tableau17[[#This Row],[2019-T1-BIDOU Olivier]]/Tableau17[[#This Row],[2019-T1-TOTAL]],"")</f>
        <v>1.5060240963855422E-3</v>
      </c>
      <c r="MB248" s="26">
        <f>IFERROR(Tableau17[[#This Row],[2019-T1-BOURG Dominique]]/Tableau17[[#This Row],[2019-T1-TOTAL]],"")</f>
        <v>9.0361445783132526E-3</v>
      </c>
      <c r="MC248" s="26">
        <f>IFERROR(Tableau17[[#This Row],[2019-T1-BROSSAT Ian]]/Tableau17[[#This Row],[2019-T1-TOTAL]],"")</f>
        <v>3.614457831325301E-2</v>
      </c>
      <c r="MD248" s="26">
        <f>IFERROR(Tableau17[[#This Row],[2019-T1-CAILLAUD Sophie]]/Tableau17[[#This Row],[2019-T1-TOTAL]],"")</f>
        <v>0</v>
      </c>
      <c r="ME248" s="26">
        <f>IFERROR(Tableau17[[#This Row],[2019-T1-CAMUS Renaud]]/Tableau17[[#This Row],[2019-T1-TOTAL]],"")</f>
        <v>0</v>
      </c>
      <c r="MF248" s="26">
        <f>IFERROR(Tableau17[[#This Row],[2019-T1-CHALENÇON Christophe]]/Tableau17[[#This Row],[2019-T1-TOTAL]],"")</f>
        <v>0</v>
      </c>
      <c r="MG248" s="26">
        <f>IFERROR(Tableau17[[#This Row],[2019-T1-CORBET Cathy Denise Ginette]]/Tableau17[[#This Row],[2019-T1-TOTAL]],"")</f>
        <v>0</v>
      </c>
      <c r="MH248" s="26">
        <f>IFERROR(Tableau17[[#This Row],[2019-T1-DE PREVOISIN Robert]]/Tableau17[[#This Row],[2019-T1-TOTAL]],"")</f>
        <v>0</v>
      </c>
      <c r="MI248" s="26">
        <f>IFERROR(Tableau17[[#This Row],[2019-T1-DELFEL Thérèse]]/Tableau17[[#This Row],[2019-T1-TOTAL]],"")</f>
        <v>0</v>
      </c>
      <c r="MJ248" s="26">
        <f>IFERROR(Tableau17[[#This Row],[2019-T1-DIEUMEGARD Pierre]]/Tableau17[[#This Row],[2019-T1-TOTAL]],"")</f>
        <v>0</v>
      </c>
      <c r="MK248" s="26">
        <f>IFERROR(Tableau17[[#This Row],[2019-T1-DUPONT-AIGNAN Nicolas]]/Tableau17[[#This Row],[2019-T1-TOTAL]],"")</f>
        <v>2.1084337349397589E-2</v>
      </c>
      <c r="ML248" s="26">
        <f>IFERROR(Tableau17[[#This Row],[2019-T1-GERNIGON Yves]]/Tableau17[[#This Row],[2019-T1-TOTAL]],"")</f>
        <v>1.5060240963855422E-3</v>
      </c>
      <c r="MM248" s="26">
        <f>IFERROR(Tableau17[[#This Row],[2019-T1-GLUCKSMANN Raphaël]]/Tableau17[[#This Row],[2019-T1-TOTAL]],"")</f>
        <v>6.6265060240963861E-2</v>
      </c>
      <c r="MN248" s="26">
        <f>IFERROR(Tableau17[[#This Row],[2019-T1-HAMON Benoît]]/Tableau17[[#This Row],[2019-T1-TOTAL]],"")</f>
        <v>1.9578313253012049E-2</v>
      </c>
      <c r="MO248" s="26">
        <f>IFERROR(Tableau17[[#This Row],[2019-T1-HELGEN Gilles]]/Tableau17[[#This Row],[2019-T1-TOTAL]],"")</f>
        <v>0</v>
      </c>
      <c r="MP248" s="26">
        <f>IFERROR(Tableau17[[#This Row],[2019-T1-JADOT Yannick]]/Tableau17[[#This Row],[2019-T1-TOTAL]],"")</f>
        <v>0.125</v>
      </c>
      <c r="MQ248" s="26">
        <f>IFERROR(Tableau17[[#This Row],[2019-T1-LAGARDE Jean-Christophe]]/Tableau17[[#This Row],[2019-T1-TOTAL]],"")</f>
        <v>1.9578313253012049E-2</v>
      </c>
      <c r="MR248" s="26">
        <f>IFERROR(Tableau17[[#This Row],[2019-T1-LALANNE Francis]]/Tableau17[[#This Row],[2019-T1-TOTAL]],"")</f>
        <v>0</v>
      </c>
      <c r="MS248" s="26">
        <f>IFERROR(Tableau17[[#This Row],[2019-T1-LOISEAU Nathalie]]/Tableau17[[#This Row],[2019-T1-TOTAL]],"")</f>
        <v>0.26957831325301207</v>
      </c>
      <c r="MT248" s="26">
        <f>IFERROR(Tableau17[[#This Row],[2019-T1-MARIE Florie]]/Tableau17[[#This Row],[2019-T1-TOTAL]],"")</f>
        <v>3.0120481927710845E-3</v>
      </c>
      <c r="MU248" s="26">
        <f>IFERROR(Tableau17[[#This Row],[2008-T1-MACROEXTRDROITE]]/Tableau17[[#This Row],[2008-T1-MACROTOTALE]],"")</f>
        <v>6.8578553615960103E-2</v>
      </c>
      <c r="MV248" s="26">
        <f>IFERROR(Tableau17[[#This Row],[2008-T1-MACRODROITE]]/Tableau17[[#This Row],[2008-T1-MACROTOTALE]],"")</f>
        <v>0.59725685785536164</v>
      </c>
      <c r="MW248" s="26">
        <f>IFERROR(Tableau17[[#This Row],[2008-T1-MACROCENTRE]]/Tableau17[[#This Row],[2008-T1-MACROTOTALE]],"")</f>
        <v>0</v>
      </c>
      <c r="MX248" s="26">
        <f>IFERROR(Tableau17[[#This Row],[2008-T1-MACROGAUCHE]]/Tableau17[[#This Row],[2008-T1-MACROTOTALE]],"")</f>
        <v>0.33416458852867831</v>
      </c>
      <c r="MY248" s="26">
        <f>IFERROR(Tableau17[[#This Row],[2008-T1-MACROAUTRE]]/Tableau17[[#This Row],[2008-T1-MACROTOTALE]],"")</f>
        <v>0</v>
      </c>
      <c r="MZ248" s="26">
        <f>IFERROR(Tableau17[[#This Row],[2008-T2-MACROEXTRDROITE]]/Tableau17[[#This Row],[2008-T2-MACROTOTALE]],"")</f>
        <v>0</v>
      </c>
      <c r="NA248" s="26">
        <f>IFERROR(Tableau17[[#This Row],[2008-T2-MACRODROITE]]/Tableau17[[#This Row],[2008-T2-MACROTOTALE]],"")</f>
        <v>0.63805104408352664</v>
      </c>
      <c r="NB248" s="26">
        <f>IFERROR(Tableau17[[#This Row],[2008-T2-MACROCENTRE]]/Tableau17[[#This Row],[2008-T2-MACROTOTALE]],"")</f>
        <v>0</v>
      </c>
      <c r="NC248" s="26">
        <f>IFERROR(Tableau17[[#This Row],[2008-T2-MACROGAUCHE]]/Tableau17[[#This Row],[2008-T2-MACROTOTALE]],"")</f>
        <v>0.3619489559164733</v>
      </c>
      <c r="ND248" s="26">
        <f>IFERROR(Tableau17[[#This Row],[2008-T2-MACROAUTRE]]/Tableau17[[#This Row],[2008-T2-MACROTOTALE]],"")</f>
        <v>0</v>
      </c>
      <c r="NE248" s="26">
        <f>IFERROR(Tableau17[[#This Row],[2014-T1-MACROEXTRDROITE]]/Tableau17[[#This Row],[2014-T1-MACROTOTALE]],"")</f>
        <v>0.23711340206185566</v>
      </c>
      <c r="NF248" s="26">
        <f>IFERROR(Tableau17[[#This Row],[2014-T1-MACRODROITE]]/Tableau17[[#This Row],[2014-T1-MACROTOTALE]],"")</f>
        <v>0.54344624447717227</v>
      </c>
      <c r="NG248" s="26">
        <f>IFERROR(Tableau17[[#This Row],[2014-T1-MACROCENTRE]]/Tableau17[[#This Row],[2014-T1-MACROTOTALE]],"")</f>
        <v>0</v>
      </c>
      <c r="NH248" s="26">
        <f>IFERROR(Tableau17[[#This Row],[2014-T1-MACROGAUCHE]]/Tableau17[[#This Row],[2014-T1-MACROTOTALE]],"")</f>
        <v>0.21944035346097202</v>
      </c>
      <c r="NI248" s="26">
        <f>IFERROR(Tableau17[[#This Row],[2014-T1-MACROAUTRE]]/Tableau17[[#This Row],[2014-T1-MACROTOTALE]],"")</f>
        <v>0</v>
      </c>
      <c r="NJ248" s="26">
        <f>IFERROR(Tableau17[[#This Row],[2014-T2-MACROEXTRDROITE]]/Tableau17[[#This Row],[2014-T2-MACROTOTALE]],"")</f>
        <v>0.25591098748261476</v>
      </c>
      <c r="NK248" s="26">
        <f>IFERROR(Tableau17[[#This Row],[2014-T2-MACRODROITE]]/Tableau17[[#This Row],[2014-T2-MACROTOTALE]],"")</f>
        <v>0.54381084840055638</v>
      </c>
      <c r="NL248" s="26">
        <f>IFERROR(Tableau17[[#This Row],[2014-T2-MACROCENTRE]]/Tableau17[[#This Row],[2014-T2-MACROTOTALE]],"")</f>
        <v>0</v>
      </c>
      <c r="NM248" s="26">
        <f>IFERROR(Tableau17[[#This Row],[2014-T2-MACROGAUCHE]]/Tableau17[[#This Row],[2014-T2-MACROTOTALE]],"")</f>
        <v>0.20027816411682892</v>
      </c>
      <c r="NN248" s="26">
        <f>IFERROR(Tableau17[[#This Row],[2014-T2-MACROAUTRE]]/Tableau17[[#This Row],[2014-T2-MACROTOTALE]],"")</f>
        <v>0</v>
      </c>
      <c r="NO248" s="26">
        <f>IFERROR( Tableau17[[#This Row],[2015-T1-MACROEXTRDROITE]]/Tableau17[[#This Row],[2015-T1-MACROTOTALE]],"")</f>
        <v>0.35102739726027399</v>
      </c>
      <c r="NP248" s="26">
        <f>IFERROR(Tableau17[[#This Row],[2015-T1-MACRODROITE]]/Tableau17[[#This Row],[2015-T1-MACROTOTALE]],"")</f>
        <v>0.36815068493150682</v>
      </c>
      <c r="NQ248" s="26">
        <f>IFERROR(Tableau17[[#This Row],[2015-T1-MACROCENTRE]]/Tableau17[[#This Row],[2015-T1-MACROTOTALE]],"")</f>
        <v>0</v>
      </c>
      <c r="NR248" s="26">
        <f>IFERROR(Tableau17[[#This Row],[2015-T1-MACROGAUCHE]]/Tableau17[[#This Row],[2015-T1-MACROTOTALE]],"")</f>
        <v>0.24315068493150685</v>
      </c>
      <c r="NS248" s="26">
        <f>IFERROR(Tableau17[[#This Row],[2015-T1-MACROAUTRE]]/Tableau17[[#This Row],[2015-T1-MACROTOTALE]],"")</f>
        <v>3.7671232876712327E-2</v>
      </c>
      <c r="NT248" s="26">
        <f>IFERROR(Tableau17[[#This Row],[2015-T2-MACROEXTRDROITE]]/Tableau17[[#This Row],[2015-T2-MACROTOTALE]],"")</f>
        <v>0.38394415357766143</v>
      </c>
      <c r="NU248" s="26">
        <f>IFERROR(Tableau17[[#This Row],[2015-T2-MACRODROITE]]/Tableau17[[#This Row],[2015-T2-MACROTOTALE]],"")</f>
        <v>0.61605584642233857</v>
      </c>
      <c r="NV248" s="26">
        <f>IFERROR(Tableau17[[#This Row],[2015-T2-MACROCENTRE]]/Tableau17[[#This Row],[2015-T2-MACROTOTALE]],"")</f>
        <v>0</v>
      </c>
      <c r="NW248" s="26">
        <f>IFERROR(Tableau17[[#This Row],[2015-T2-MACROGAUCHE]]/Tableau17[[#This Row],[2015-T2-MACROTOTALE]],"")</f>
        <v>0</v>
      </c>
      <c r="NX248" s="26">
        <f>IFERROR(Tableau17[[#This Row],[2015-T2-MACROAUTRE]]/Tableau17[[#This Row],[2015-T2-MACROTOTALE]],"")</f>
        <v>0</v>
      </c>
      <c r="NY248" s="26">
        <f>IFERROR(Tableau17[[#This Row],[2017-T1-MACROEXTRDROITE]]/Tableau17[[#This Row],[2017-T1-MACROTOTALE]],"")</f>
        <v>0.26073926073926074</v>
      </c>
      <c r="NZ248" s="26">
        <f>IFERROR(Tableau17[[#This Row],[2017-T1-MACRODROITE]]/Tableau17[[#This Row],[2017-T1-MACROTOTALE]],"")</f>
        <v>0.3046953046953047</v>
      </c>
      <c r="OA248" s="26">
        <f>IFERROR(Tableau17[[#This Row],[2017-T1-MACROCENTRE]]/Tableau17[[#This Row],[2017-T1-MACROTOTALE]],"")</f>
        <v>0.23776223776223776</v>
      </c>
      <c r="OB248" s="26">
        <f>IFERROR(Tableau17[[#This Row],[2017-T1-MACROGAUCHE]]/Tableau17[[#This Row],[2017-T1-MACROTOTALE]],"")</f>
        <v>0.1928071928071928</v>
      </c>
      <c r="OC248" s="26">
        <f>IFERROR(Tableau17[[#This Row],[2017-T1-MACROAUTRE]]/Tableau17[[#This Row],[2017-T1-MACROTOTALE]],"")</f>
        <v>3.996003996003996E-3</v>
      </c>
      <c r="OD248" s="26">
        <f>IFERROR(Tableau17[[#This Row],[2017-T2-MACROEXTRDROITE]]/Tableau17[[#This Row],[2017-T2-MACROTOTALE]],"")</f>
        <v>0.37306317044100118</v>
      </c>
      <c r="OE248" s="26">
        <f>IFERROR(Tableau17[[#This Row],[2017-T2-MACRODROITE]]/Tableau17[[#This Row],[2017-T2-MACROTOTALE]],"")</f>
        <v>0</v>
      </c>
      <c r="OF248" s="26">
        <f>IFERROR(Tableau17[[#This Row],[2017-T2-MACROCENTRE]]/Tableau17[[#This Row],[2017-T2-MACROTOTALE]],"")</f>
        <v>0.62693682955899876</v>
      </c>
      <c r="OG248" s="26">
        <f>IFERROR(Tableau17[[#This Row],[2017-T2-MACROGAUCHE]]/Tableau17[[#This Row],[2017-T2-MACROTOTALE]],"")</f>
        <v>0</v>
      </c>
      <c r="OH248" s="26">
        <f>IFERROR(Tableau17[[#This Row],[2017-T2-MACROAUTRE]]/Tableau17[[#This Row],[2017-T2-MACROTOTALE]],"")</f>
        <v>0</v>
      </c>
      <c r="OI248" s="26">
        <f>IFERROR(Tableau17[[#This Row],[2019-T1-MACROEXTRDROITE]]/Tableau17[[#This Row],[2019-T1-MACROTOTALE]],"")</f>
        <v>0.25331369661266567</v>
      </c>
      <c r="OJ248" s="26">
        <f>IFERROR(Tableau17[[#This Row],[2019-T1-MACRODROITE]]/Tableau17[[#This Row],[2019-T1-MACROTOTALE]],"")</f>
        <v>0.16642120765832105</v>
      </c>
      <c r="OK248" s="26">
        <f>IFERROR(Tableau17[[#This Row],[2019-T1-MACROCENTRE]]/Tableau17[[#This Row],[2019-T1-MACROTOTALE]],"")</f>
        <v>0.26362297496318116</v>
      </c>
      <c r="OL248" s="26">
        <f>IFERROR(Tableau17[[#This Row],[2019-T1-MACROGAUCHE]]/Tableau17[[#This Row],[2019-T1-MACROTOTALE]],"")</f>
        <v>0.27393225331369664</v>
      </c>
      <c r="OM248" s="26">
        <f>IFERROR(Tableau17[[#This Row],[2019-T1-MACROAUTRE]]/Tableau17[[#This Row],[2019-T1-MACROTOTALE]],"")</f>
        <v>4.2709867452135494E-2</v>
      </c>
      <c r="ON248" s="26">
        <f>IFERROR(Tableau17[[#This Row],[2020-T1-MACROEXTRDROITE]]/Tableau17[[#This Row],[2020-T1-MACROTOTALE]],"")</f>
        <v>0.22587719298245615</v>
      </c>
      <c r="OO248" s="26">
        <f>IFERROR(Tableau17[[#This Row],[2020-T1-MACRODROITE]]/Tableau17[[#This Row],[2020-T1-MACROTOTALE]],"")</f>
        <v>0.38596491228070173</v>
      </c>
      <c r="OP248" s="26">
        <f>IFERROR(Tableau17[[#This Row],[2020-T1-MACROCENTRE]]/Tableau17[[#This Row],[2020-T1-MACROTOTALE]],"")</f>
        <v>0.10745614035087719</v>
      </c>
      <c r="OQ248" s="26">
        <f>IFERROR(Tableau17[[#This Row],[2020-T1-MACROGAUCHE]]/Tableau17[[#This Row],[2020-T1-MACROTOTALE]],"")</f>
        <v>0.2807017543859649</v>
      </c>
      <c r="OR248" s="26">
        <f>IFERROR(Tableau17[[#This Row],[2020-T1-MACROAUTRE]]/Tableau17[[#This Row],[2020-T1-MACROTOTALE]],"")</f>
        <v>0</v>
      </c>
      <c r="OS248" s="26">
        <f>IFERROR(Tableau17[[#This Row],[2017 (L)-T1-MACROEXTRDROITE]]/Tableau17[[#This Row],[2017 (L)-T1-MACROTOTALE]],"")</f>
        <v>0.23076923076923078</v>
      </c>
      <c r="OT248" s="26">
        <f>IFERROR(Tableau17[[#This Row],[2017 (L)-T1-MACRODROITE]]/Tableau17[[#This Row],[2017 (L)-T1-MACROTOTALE]],"")</f>
        <v>0.23076923076923078</v>
      </c>
      <c r="OU248" s="26">
        <f>IFERROR(Tableau17[[#This Row],[2017 (L)-T1-MACROCENTRE]]/Tableau17[[#This Row],[2017 (L)-T1-MACROTOTALE]],"")</f>
        <v>0.33076923076923076</v>
      </c>
      <c r="OV248" s="26">
        <f>IFERROR(Tableau17[[#This Row],[2017 (L)-T1-MACROGAUCHE]]/Tableau17[[#This Row],[2017 (L)-T1-MACROTOTALE]],"")</f>
        <v>0.19538461538461538</v>
      </c>
      <c r="OW248" s="26">
        <f>IFERROR(Tableau17[[#This Row],[2017 (L)-T1-MACROAUTRE]]/Tableau17[[#This Row],[2017 (L)-T1-MACROTOTALE]],"")</f>
        <v>1.2307692307692308E-2</v>
      </c>
      <c r="OX248" s="26">
        <f>IFERROR(Tableau17[[#This Row],[2017 (L)-T2-MACROEXTRDROITE]]/Tableau17[[#This Row],[2017 (L)-T2-MACROTOTALE]],"")</f>
        <v>0.3923076923076923</v>
      </c>
      <c r="OY248" s="26">
        <f>IFERROR(Tableau17[[#This Row],[2017 (L)-T2-MACRODROITE]]/Tableau17[[#This Row],[2017 (L)-T2-MACROTOTALE]],"")</f>
        <v>0</v>
      </c>
      <c r="OZ248" s="26">
        <f>IFERROR(Tableau17[[#This Row],[2017 (L)-T2-MACROCENTRE]]/Tableau17[[#This Row],[2017 (L)-T2-MACROTOTALE]],"")</f>
        <v>0.60769230769230764</v>
      </c>
      <c r="PA248" s="26">
        <f>IFERROR(Tableau17[[#This Row],[2017 (L)-T2-MACROGAUCHE]]/Tableau17[[#This Row],[2017 (L)-T2-MACROTOTALE]],"")</f>
        <v>0</v>
      </c>
      <c r="PB248" s="26">
        <f>IFERROR(Tableau17[[#This Row],[2017 (L)-T2-MACROAUTRE]]/Tableau17[[#This Row],[2017 (L)-T2-MACROTOTALE]],"")</f>
        <v>0</v>
      </c>
      <c r="PC248" s="26">
        <f>IFERROR(Tableau17[[#This Row],[2008_T1_PROCUS]]/Tableau17[[#This Row],[2008_T1_INSCRITS]],0)</f>
        <v>2.9133858267716535E-2</v>
      </c>
      <c r="PD248" s="26">
        <f>IFERROR(Tableau17[[#This Row],[2008_T2_PROCUS]]/Tableau17[[#This Row],[2008_T2_INSCRITS]],0)</f>
        <v>1.1023622047244094E-2</v>
      </c>
      <c r="PE248" s="26">
        <f>Tableau17[[#This Row],[2014_T1_PROCUS]]/Tableau17[[#This Row],[2014_T1_INSCRITS]]</f>
        <v>9.2983939137785288E-3</v>
      </c>
      <c r="PF248" s="26">
        <f>IFERROR(Tableau17[[#This Row],[2014_T2_PROCUS]]/Tableau17[[#This Row],[2014_T2_INSCRITS]],0)</f>
        <v>1.3524936601859678E-2</v>
      </c>
    </row>
    <row r="249" spans="1:422" hidden="1" x14ac:dyDescent="0.2">
      <c r="A249" s="1">
        <v>6</v>
      </c>
      <c r="B249" s="1" t="s">
        <v>448</v>
      </c>
      <c r="C249" s="1" t="s">
        <v>449</v>
      </c>
      <c r="D249" s="1" t="s">
        <v>449</v>
      </c>
      <c r="E249" s="1">
        <v>1221</v>
      </c>
      <c r="F249" s="1">
        <v>5.4150099999999997</v>
      </c>
      <c r="G249" s="1">
        <v>43.298105999999997</v>
      </c>
      <c r="H249" s="3">
        <v>1200</v>
      </c>
      <c r="I249" s="3">
        <v>284</v>
      </c>
      <c r="K249" s="1">
        <v>1</v>
      </c>
      <c r="L249" s="1">
        <v>71</v>
      </c>
      <c r="M249" s="1">
        <v>16</v>
      </c>
      <c r="P249" s="1">
        <v>81</v>
      </c>
      <c r="Q249" s="1">
        <v>31</v>
      </c>
      <c r="R249" s="1">
        <v>86</v>
      </c>
      <c r="S249" s="1">
        <v>55</v>
      </c>
      <c r="T249" s="1">
        <v>25</v>
      </c>
      <c r="U249" s="1">
        <v>366</v>
      </c>
      <c r="V249" s="1">
        <v>1187</v>
      </c>
      <c r="W249" s="1">
        <v>657</v>
      </c>
      <c r="X249" s="1">
        <v>11</v>
      </c>
      <c r="Y249" s="2">
        <v>0.55349621000000004</v>
      </c>
      <c r="Z249" s="1">
        <v>1186</v>
      </c>
      <c r="AA249" s="1">
        <v>700</v>
      </c>
      <c r="AB249" s="1">
        <v>13</v>
      </c>
      <c r="AC249" s="2">
        <v>0.59021922000000004</v>
      </c>
      <c r="AD249" s="1">
        <v>1200</v>
      </c>
      <c r="AE249" s="1">
        <v>380</v>
      </c>
      <c r="AF249" s="2">
        <v>0.31666666999999998</v>
      </c>
      <c r="AG249" s="1">
        <f t="shared" si="3"/>
        <v>284</v>
      </c>
      <c r="AH249" s="1">
        <v>1102</v>
      </c>
      <c r="AI249" s="1">
        <v>665</v>
      </c>
      <c r="AJ249" s="1">
        <v>8</v>
      </c>
      <c r="AK249" s="2">
        <v>0.60344827999999995</v>
      </c>
      <c r="AL249" s="1">
        <v>1101</v>
      </c>
      <c r="AM249" s="1">
        <v>735</v>
      </c>
      <c r="AN249" s="1">
        <v>8</v>
      </c>
      <c r="AO249" s="2">
        <v>0.66757493000000001</v>
      </c>
      <c r="AP249" s="1">
        <v>1214</v>
      </c>
      <c r="AQ249" s="1">
        <v>504</v>
      </c>
      <c r="AR249" s="2">
        <v>0.41515650999999998</v>
      </c>
      <c r="AS249" s="1">
        <v>1214</v>
      </c>
      <c r="AT249" s="1">
        <v>571</v>
      </c>
      <c r="AU249" s="2">
        <v>0.47034596000000001</v>
      </c>
      <c r="AV249" s="1">
        <v>1234</v>
      </c>
      <c r="AW249" s="1">
        <v>566</v>
      </c>
      <c r="AX249" s="2">
        <v>0.45867099</v>
      </c>
      <c r="AY249" s="1">
        <v>1234</v>
      </c>
      <c r="AZ249" s="1">
        <v>435</v>
      </c>
      <c r="BA249" s="2">
        <v>0.35251216000000002</v>
      </c>
      <c r="BB249" s="1">
        <v>1234</v>
      </c>
      <c r="BC249" s="1">
        <v>951</v>
      </c>
      <c r="BD249" s="2">
        <v>0.77066451000000002</v>
      </c>
      <c r="BE249" s="1">
        <v>1234</v>
      </c>
      <c r="BF249" s="1">
        <v>878</v>
      </c>
      <c r="BG249" s="2">
        <v>0.71150729000000001</v>
      </c>
      <c r="BH249" s="1">
        <v>1215</v>
      </c>
      <c r="BI249" s="1">
        <v>559</v>
      </c>
      <c r="BJ249" s="2">
        <v>0.4600823</v>
      </c>
      <c r="BK249" s="1">
        <v>46</v>
      </c>
      <c r="BM249" s="1">
        <v>6</v>
      </c>
      <c r="BN249" s="1">
        <v>32</v>
      </c>
      <c r="BO249" s="1">
        <v>64</v>
      </c>
      <c r="BP249" s="1">
        <v>303</v>
      </c>
      <c r="BQ249" s="1">
        <v>201</v>
      </c>
      <c r="BR249" s="1">
        <v>652</v>
      </c>
      <c r="BU249" s="1">
        <v>427</v>
      </c>
      <c r="BV249" s="1">
        <v>287</v>
      </c>
      <c r="BW249" s="1">
        <v>714</v>
      </c>
      <c r="BY249" s="1">
        <v>68</v>
      </c>
      <c r="BZ249" s="1">
        <v>23</v>
      </c>
      <c r="CB249" s="1">
        <v>29</v>
      </c>
      <c r="CC249" s="1">
        <v>160</v>
      </c>
      <c r="CD249" s="1">
        <v>254</v>
      </c>
      <c r="CE249" s="1">
        <v>106</v>
      </c>
      <c r="CF249" s="1">
        <v>640</v>
      </c>
      <c r="CG249" s="1">
        <v>196</v>
      </c>
      <c r="CH249" s="1">
        <v>334</v>
      </c>
      <c r="CI249" s="1">
        <v>151</v>
      </c>
      <c r="CJ249" s="1">
        <v>681</v>
      </c>
      <c r="CK249" s="1">
        <v>17</v>
      </c>
      <c r="CL249" s="1">
        <v>12</v>
      </c>
      <c r="CO249" s="1">
        <v>31</v>
      </c>
      <c r="CP249" s="1">
        <v>179</v>
      </c>
      <c r="CT249" s="1">
        <v>144</v>
      </c>
      <c r="CU249" s="1">
        <v>103</v>
      </c>
      <c r="CW249" s="1">
        <v>486</v>
      </c>
      <c r="CY249" s="1">
        <v>215</v>
      </c>
      <c r="DA249" s="1">
        <v>318</v>
      </c>
      <c r="DC249" s="1">
        <v>533</v>
      </c>
      <c r="DD249" s="1">
        <v>9</v>
      </c>
      <c r="DE249" s="1">
        <v>12</v>
      </c>
      <c r="DF249" s="1">
        <v>5</v>
      </c>
      <c r="DG249" s="1">
        <v>1</v>
      </c>
      <c r="DH249" s="1">
        <v>0</v>
      </c>
      <c r="DI249" s="1">
        <v>13</v>
      </c>
      <c r="DJ249" s="1">
        <v>3</v>
      </c>
      <c r="DK249" s="1">
        <v>4</v>
      </c>
      <c r="DL249" s="1">
        <v>83</v>
      </c>
      <c r="DM249" s="1">
        <v>101</v>
      </c>
      <c r="DN249" s="1">
        <v>137</v>
      </c>
      <c r="DP249" s="1">
        <v>1</v>
      </c>
      <c r="DR249" s="1">
        <v>178</v>
      </c>
      <c r="DS249" s="1">
        <v>10</v>
      </c>
      <c r="DU249" s="1">
        <v>557</v>
      </c>
      <c r="DX249" s="1">
        <v>193</v>
      </c>
      <c r="DZ249" s="1">
        <v>190</v>
      </c>
      <c r="EA249" s="1">
        <v>383</v>
      </c>
      <c r="EB249" s="1">
        <v>0</v>
      </c>
      <c r="EC249" s="1">
        <v>5</v>
      </c>
      <c r="ED249" s="1">
        <v>1</v>
      </c>
      <c r="EE249" s="1">
        <v>23</v>
      </c>
      <c r="EF249" s="1">
        <v>187</v>
      </c>
      <c r="EG249" s="1">
        <v>33</v>
      </c>
      <c r="EH249" s="1">
        <v>6</v>
      </c>
      <c r="EI249" s="1">
        <v>285</v>
      </c>
      <c r="EJ249" s="1">
        <v>183</v>
      </c>
      <c r="EK249" s="1">
        <v>200</v>
      </c>
      <c r="EL249" s="1">
        <v>5</v>
      </c>
      <c r="EM249" s="1">
        <v>928</v>
      </c>
      <c r="EN249" s="1">
        <v>341</v>
      </c>
      <c r="EO249" s="1">
        <v>452</v>
      </c>
      <c r="EP249" s="1">
        <v>793</v>
      </c>
      <c r="EQ249" s="1">
        <v>1</v>
      </c>
      <c r="ER249" s="1">
        <v>4</v>
      </c>
      <c r="ES249" s="1">
        <v>2</v>
      </c>
      <c r="ET249" s="1">
        <v>53</v>
      </c>
      <c r="EU249" s="1">
        <v>1</v>
      </c>
      <c r="EV249" s="1">
        <v>178</v>
      </c>
      <c r="EW249" s="1">
        <v>36</v>
      </c>
      <c r="EX249" s="1">
        <v>2</v>
      </c>
      <c r="EY249" s="1">
        <v>14</v>
      </c>
      <c r="EZ249" s="1">
        <v>10</v>
      </c>
      <c r="FA249" s="1">
        <v>0</v>
      </c>
      <c r="FB249" s="1">
        <v>0</v>
      </c>
      <c r="FC249" s="1">
        <v>0</v>
      </c>
      <c r="FD249" s="1">
        <v>0</v>
      </c>
      <c r="FE249" s="1">
        <v>0</v>
      </c>
      <c r="FF249" s="1">
        <v>0</v>
      </c>
      <c r="FG249" s="1">
        <v>0</v>
      </c>
      <c r="FH249" s="1">
        <v>19</v>
      </c>
      <c r="FI249" s="1">
        <v>1</v>
      </c>
      <c r="FJ249" s="1">
        <v>21</v>
      </c>
      <c r="FK249" s="1">
        <v>11</v>
      </c>
      <c r="FL249" s="1">
        <v>0</v>
      </c>
      <c r="FM249" s="1">
        <v>59</v>
      </c>
      <c r="FN249" s="1">
        <v>9</v>
      </c>
      <c r="FO249" s="1">
        <v>4</v>
      </c>
      <c r="FP249" s="1">
        <v>108</v>
      </c>
      <c r="FQ249" s="1">
        <v>0</v>
      </c>
      <c r="FR249" s="1">
        <f>SUM(Tableau17[[#This Row],[2019-T1-ALEXANDRE Audric]:[2019-T1-MARIE Florie]])</f>
        <v>533</v>
      </c>
      <c r="FS249" s="1">
        <v>70</v>
      </c>
      <c r="FT249" s="1">
        <v>349</v>
      </c>
      <c r="FU249" s="1">
        <v>0</v>
      </c>
      <c r="FV249" s="1">
        <v>233</v>
      </c>
      <c r="FW249" s="1">
        <v>0</v>
      </c>
      <c r="FX249" s="1">
        <v>652</v>
      </c>
      <c r="FY249" s="1">
        <v>0</v>
      </c>
      <c r="FZ249" s="1">
        <v>427</v>
      </c>
      <c r="GA249" s="1">
        <v>0</v>
      </c>
      <c r="GB249" s="1">
        <v>287</v>
      </c>
      <c r="GC249" s="1">
        <v>0</v>
      </c>
      <c r="GD249" s="1">
        <v>714</v>
      </c>
      <c r="GE249" s="1">
        <v>160</v>
      </c>
      <c r="GF249" s="1">
        <v>322</v>
      </c>
      <c r="GG249" s="1">
        <v>0</v>
      </c>
      <c r="GH249" s="1">
        <v>158</v>
      </c>
      <c r="GI249" s="1">
        <v>0</v>
      </c>
      <c r="GJ249" s="1">
        <v>640</v>
      </c>
      <c r="GK249" s="1">
        <v>196</v>
      </c>
      <c r="GL249" s="1">
        <v>334</v>
      </c>
      <c r="GM249" s="1">
        <v>0</v>
      </c>
      <c r="GN249" s="1">
        <v>151</v>
      </c>
      <c r="GO249" s="1">
        <v>0</v>
      </c>
      <c r="GP249" s="1">
        <v>681</v>
      </c>
      <c r="GQ249" s="1">
        <v>191</v>
      </c>
      <c r="GR249" s="1">
        <v>144</v>
      </c>
      <c r="GS249" s="1">
        <v>0</v>
      </c>
      <c r="GT249" s="1">
        <v>134</v>
      </c>
      <c r="GU249" s="1">
        <v>17</v>
      </c>
      <c r="GV249" s="1">
        <v>486</v>
      </c>
      <c r="GW249" s="1">
        <v>215</v>
      </c>
      <c r="GX249" s="1">
        <v>318</v>
      </c>
      <c r="GY249" s="1">
        <v>0</v>
      </c>
      <c r="GZ249" s="1">
        <v>0</v>
      </c>
      <c r="HA249" s="1">
        <v>0</v>
      </c>
      <c r="HB249" s="1">
        <v>533</v>
      </c>
      <c r="HC249" s="1">
        <v>314</v>
      </c>
      <c r="HD249" s="1">
        <v>187</v>
      </c>
      <c r="HE249" s="1">
        <v>200</v>
      </c>
      <c r="HF249" s="1">
        <v>221</v>
      </c>
      <c r="HG249" s="1">
        <v>6</v>
      </c>
      <c r="HH249" s="1">
        <v>928</v>
      </c>
      <c r="HI249" s="1">
        <v>341</v>
      </c>
      <c r="HJ249" s="1">
        <v>0</v>
      </c>
      <c r="HK249" s="1">
        <v>452</v>
      </c>
      <c r="HL249" s="1">
        <v>0</v>
      </c>
      <c r="HM249" s="1">
        <v>0</v>
      </c>
      <c r="HN249" s="1">
        <v>793</v>
      </c>
      <c r="HO249" s="1">
        <v>201</v>
      </c>
      <c r="HP249" s="1">
        <v>45</v>
      </c>
      <c r="HQ249" s="1">
        <v>108</v>
      </c>
      <c r="HR249" s="1">
        <v>158</v>
      </c>
      <c r="HS249" s="1">
        <v>34</v>
      </c>
      <c r="HT249" s="1">
        <v>546</v>
      </c>
      <c r="HU249" s="1">
        <v>86</v>
      </c>
      <c r="HV249" s="1">
        <v>152</v>
      </c>
      <c r="HW249" s="1">
        <v>32</v>
      </c>
      <c r="HX249" s="1">
        <v>96</v>
      </c>
      <c r="HY249" s="1">
        <v>0</v>
      </c>
      <c r="HZ249" s="1">
        <v>366</v>
      </c>
      <c r="IA249" s="1">
        <v>109</v>
      </c>
      <c r="IB249" s="1">
        <v>138</v>
      </c>
      <c r="IC249" s="1">
        <v>178</v>
      </c>
      <c r="ID249" s="1">
        <v>120</v>
      </c>
      <c r="IE249" s="1">
        <v>12</v>
      </c>
      <c r="IF249" s="1">
        <v>557</v>
      </c>
      <c r="IG249" s="1">
        <v>0</v>
      </c>
      <c r="IH249" s="1">
        <v>193</v>
      </c>
      <c r="II249" s="1">
        <v>190</v>
      </c>
      <c r="IJ249" s="1">
        <v>0</v>
      </c>
      <c r="IK249" s="1">
        <v>0</v>
      </c>
      <c r="IL249" s="1">
        <v>383</v>
      </c>
      <c r="IM249" s="26">
        <f>IFERROR(Tableau17[[#This Row],[LDIV]]/Tableau17[[#This Row],[Total général]],"")</f>
        <v>0</v>
      </c>
      <c r="IN249" s="26">
        <f>IFERROR(Tableau17[[#This Row],[LDVC]]/Tableau17[[#This Row],[Total général]],"")</f>
        <v>2.7322404371584699E-3</v>
      </c>
      <c r="IO249" s="26">
        <f>IFERROR(Tableau17[[#This Row],[LDVD]]/Tableau17[[#This Row],[Total général]],"")</f>
        <v>0.19398907103825136</v>
      </c>
      <c r="IP249" s="26">
        <f>IFERROR(Tableau17[[#This Row],[LDVG]]/Tableau17[[#This Row],[Total général]],"")</f>
        <v>4.3715846994535519E-2</v>
      </c>
      <c r="IQ249" s="26">
        <f>IFERROR(Tableau17[[#This Row],[LEXD]]/Tableau17[[#This Row],[Total général]],"")</f>
        <v>0</v>
      </c>
      <c r="IR249" s="26">
        <f>IFERROR(Tableau17[[#This Row],[LEXG]]/Tableau17[[#This Row],[Total général]],"")</f>
        <v>0</v>
      </c>
      <c r="IS249" s="26">
        <f>IFERROR(Tableau17[[#This Row],[LLR]]/Tableau17[[#This Row],[Total général]],"")</f>
        <v>0.22131147540983606</v>
      </c>
      <c r="IT249" s="26">
        <f>IFERROR(Tableau17[[#This Row],[LREM]]/Tableau17[[#This Row],[Total général]],"")</f>
        <v>8.4699453551912565E-2</v>
      </c>
      <c r="IU249" s="26">
        <f>IFERROR(Tableau17[[#This Row],[LRN]]/Tableau17[[#This Row],[Total général]],"")</f>
        <v>0.23497267759562843</v>
      </c>
      <c r="IV249" s="26">
        <f>IFERROR(Tableau17[[#This Row],[LUG]]/Tableau17[[#This Row],[Total général]],"")</f>
        <v>0.15027322404371585</v>
      </c>
      <c r="IW249" s="26">
        <f>IFERROR(Tableau17[[#This Row],[LVEC]]/Tableau17[[#This Row],[Total général]],"")</f>
        <v>6.8306010928961755E-2</v>
      </c>
      <c r="IX249" s="26">
        <f>IFERROR(Tableau17[[#This Row],[2008-T1-LCMD]]/Tableau17[[#This Row],[2008-T1-TOTAL]],"")</f>
        <v>7.0552147239263799E-2</v>
      </c>
      <c r="IY249" s="26">
        <f>IFERROR(Tableau17[[#This Row],[2008-T1-LDVD]]/Tableau17[[#This Row],[2008-T1-TOTAL]],"")</f>
        <v>0</v>
      </c>
      <c r="IZ249" s="26">
        <f>IFERROR(Tableau17[[#This Row],[2008-T1-LEXD]]/Tableau17[[#This Row],[2008-T1-TOTAL]],"")</f>
        <v>9.202453987730062E-3</v>
      </c>
      <c r="JA249" s="26">
        <f>IFERROR(Tableau17[[#This Row],[2008-T1-LEXG]]/Tableau17[[#This Row],[2008-T1-TOTAL]],"")</f>
        <v>4.9079754601226995E-2</v>
      </c>
      <c r="JB249" s="26">
        <f>IFERROR(Tableau17[[#This Row],[2008-T1-LFN]]/Tableau17[[#This Row],[2008-T1-TOTAL]],"")</f>
        <v>9.815950920245399E-2</v>
      </c>
      <c r="JC249" s="26">
        <f>IFERROR(Tableau17[[#This Row],[2008-T1-LMAJ]]/Tableau17[[#This Row],[2008-T1-TOTAL]],"")</f>
        <v>0.46472392638036808</v>
      </c>
      <c r="JD249" s="26">
        <f>IFERROR(Tableau17[[#This Row],[2008-T1-LUG]]/Tableau17[[#This Row],[2008-T1-TOTAL]],"")</f>
        <v>0.30828220858895705</v>
      </c>
      <c r="JE249" s="26">
        <f>IFERROR(Tableau17[[#This Row],[2008-T2-LFN]]/Tableau17[[#This Row],[2008-T2-TOTAL]],"")</f>
        <v>0</v>
      </c>
      <c r="JF249" s="26">
        <f>IFERROR(Tableau17[[#This Row],[2008-T2-LGC]]/Tableau17[[#This Row],[2008-T2-TOTAL]],"")</f>
        <v>0</v>
      </c>
      <c r="JG249" s="26">
        <f>IFERROR(Tableau17[[#This Row],[2008-T2-LMAJ]]/Tableau17[[#This Row],[2008-T2-TOTAL]],"")</f>
        <v>0.59803921568627449</v>
      </c>
      <c r="JH249" s="26">
        <f>IFERROR(Tableau17[[#This Row],[2008-T2-LUG]]/Tableau17[[#This Row],[2008-T2-TOTAL]],"")</f>
        <v>0.40196078431372551</v>
      </c>
      <c r="JI249" s="26">
        <f>IFERROR(Tableau17[[#This Row],[2014-T1-LDIV]]/Tableau17[[#This Row],[2014-T1-TOTAL]],"")</f>
        <v>0</v>
      </c>
      <c r="JJ249" s="26">
        <f>IFERROR(Tableau17[[#This Row],[2014-T1-LDVD]]/Tableau17[[#This Row],[2014-T1-TOTAL]],"")</f>
        <v>0.10625</v>
      </c>
      <c r="JK249" s="26">
        <f>IFERROR(Tableau17[[#This Row],[2014-T1-LDVG]]/Tableau17[[#This Row],[2014-T1-TOTAL]],"")</f>
        <v>3.5937499999999997E-2</v>
      </c>
      <c r="JL249" s="26">
        <f>IFERROR(Tableau17[[#This Row],[2014-T1-LEXG]]/Tableau17[[#This Row],[2014-T1-TOTAL]],"")</f>
        <v>0</v>
      </c>
      <c r="JM249" s="26">
        <f>IFERROR(Tableau17[[#This Row],[2014-T1-LFG]]/Tableau17[[#This Row],[2014-T1-TOTAL]],"")</f>
        <v>4.5312499999999999E-2</v>
      </c>
      <c r="JN249" s="26">
        <f>IFERROR(Tableau17[[#This Row],[2014-T1-LFN]]/Tableau17[[#This Row],[2014-T1-TOTAL]],"")</f>
        <v>0.25</v>
      </c>
      <c r="JO249" s="26">
        <f>IFERROR(Tableau17[[#This Row],[2014-T1-LUD]]/Tableau17[[#This Row],[2014-T1-TOTAL]],"")</f>
        <v>0.39687499999999998</v>
      </c>
      <c r="JP249" s="26">
        <f>IFERROR(Tableau17[[#This Row],[2014-T1-LUG]]/Tableau17[[#This Row],[2014-T1-TOTAL]],"")</f>
        <v>0.16562499999999999</v>
      </c>
      <c r="JQ249" s="26">
        <f>IFERROR(Tableau17[[#This Row],[2014-T2-LFN]]/Tableau17[[#This Row],[2014-T2-TOTAL]],"")</f>
        <v>0.28781204111600589</v>
      </c>
      <c r="JR249" s="26">
        <f>IFERROR(Tableau17[[#This Row],[2014-T2-LUD]]/Tableau17[[#This Row],[2014-T2-TOTAL]],"")</f>
        <v>0.49045521292217326</v>
      </c>
      <c r="JS249" s="26">
        <f>IFERROR(Tableau17[[#This Row],[2014-T2-LUG]]/Tableau17[[#This Row],[2014-T2-TOTAL]],"")</f>
        <v>0.22173274596182085</v>
      </c>
      <c r="JT249" s="26">
        <f>IFERROR(Tableau17[[#This Row],[2015-T1-BC-DIV]]/Tableau17[[#This Row],[2015-T1-TOTAL]],"")</f>
        <v>3.4979423868312758E-2</v>
      </c>
      <c r="JU249" s="26">
        <f>IFERROR(Tableau17[[#This Row],[2015-T1-BC-DLF]]/Tableau17[[#This Row],[2015-T1-TOTAL]],"")</f>
        <v>2.4691358024691357E-2</v>
      </c>
      <c r="JV249" s="26">
        <f>IFERROR(Tableau17[[#This Row],[2015-T1-BC-DVD]]/Tableau17[[#This Row],[2015-T1-TOTAL]],"")</f>
        <v>0</v>
      </c>
      <c r="JW249" s="26">
        <f>IFERROR(Tableau17[[#This Row],[2015-T1-BC-DVG]]/Tableau17[[#This Row],[2015-T1-TOTAL]],"")</f>
        <v>0</v>
      </c>
      <c r="JX249" s="26">
        <f>IFERROR(Tableau17[[#This Row],[2015-T1-BC-FG]]/Tableau17[[#This Row],[2015-T1-TOTAL]],"")</f>
        <v>6.3786008230452676E-2</v>
      </c>
      <c r="JY249" s="26">
        <f>IFERROR(Tableau17[[#This Row],[2015-T1-BC-FN]]/Tableau17[[#This Row],[2015-T1-TOTAL]],"")</f>
        <v>0.36831275720164608</v>
      </c>
      <c r="JZ249" s="26">
        <f>IFERROR(Tableau17[[#This Row],[2015-T1-BC-MDM]]/Tableau17[[#This Row],[2015-T1-TOTAL]],"")</f>
        <v>0</v>
      </c>
      <c r="KA249" s="26">
        <f>IFERROR(Tableau17[[#This Row],[2015-T1-BC-RDG]]/Tableau17[[#This Row],[2015-T1-TOTAL]],"")</f>
        <v>0</v>
      </c>
      <c r="KB249" s="26">
        <f>IFERROR(Tableau17[[#This Row],[2015-T1-BC-SOC]]/Tableau17[[#This Row],[2015-T1-TOTAL]],"")</f>
        <v>0</v>
      </c>
      <c r="KC249" s="26">
        <f>IFERROR(Tableau17[[#This Row],[2015-T1-BC-UD]]/Tableau17[[#This Row],[2015-T1-TOTAL]],"")</f>
        <v>0.29629629629629628</v>
      </c>
      <c r="KD249" s="26">
        <f>IFERROR(Tableau17[[#This Row],[2015-T1-BC-UG]]/Tableau17[[#This Row],[2015-T1-TOTAL]],"")</f>
        <v>0.21193415637860083</v>
      </c>
      <c r="KE249" s="26">
        <f>IFERROR(Tableau17[[#This Row],[2015-T1-BC-VEC]]/Tableau17[[#This Row],[2015-T1-TOTAL]],"")</f>
        <v>0</v>
      </c>
      <c r="KF249" s="26">
        <f>IFERROR(Tableau17[[#This Row],[2015-T2-BC-DVG]]/Tableau17[[#This Row],[2015-T2-TOTAL]],"")</f>
        <v>0</v>
      </c>
      <c r="KG249" s="26">
        <f>IFERROR(Tableau17[[#This Row],[2015-T2-BC-FN]]/Tableau17[[#This Row],[2015-T2-TOTAL]],"")</f>
        <v>0.40337711069418386</v>
      </c>
      <c r="KH249" s="26">
        <f>IFERROR(Tableau17[[#This Row],[2015-T2-BC-SOC]]/Tableau17[[#This Row],[2015-T2-TOTAL]],"")</f>
        <v>0</v>
      </c>
      <c r="KI249" s="26">
        <f>IFERROR(Tableau17[[#This Row],[2015-T2-BC-UD]]/Tableau17[[#This Row],[2015-T2-TOTAL]],"")</f>
        <v>0.59662288930581608</v>
      </c>
      <c r="KJ249" s="26">
        <f>IFERROR(Tableau17[[#This Row],[2015-T2-BC-UG]]/Tableau17[[#This Row],[2015-T2-TOTAL]],"")</f>
        <v>0</v>
      </c>
      <c r="KK249" s="26">
        <f>IFERROR(Tableau17[[#This Row],[2017 (L)-T1-COM]]/Tableau17[[#This Row],[2017 (L)-T1-TOTAL]],"")</f>
        <v>1.615798922800718E-2</v>
      </c>
      <c r="KL249" s="26">
        <f>IFERROR(Tableau17[[#This Row],[2017 (L)-T1-DIV]]/Tableau17[[#This Row],[2017 (L)-T1-TOTAL]],"")</f>
        <v>2.1543985637342909E-2</v>
      </c>
      <c r="KM249" s="26">
        <f>IFERROR(Tableau17[[#This Row],[2017 (L)-T1-DLF]]/Tableau17[[#This Row],[2017 (L)-T1-TOTAL]],"")</f>
        <v>8.9766606822262122E-3</v>
      </c>
      <c r="KN249" s="26">
        <f>IFERROR(Tableau17[[#This Row],[2017 (L)-T1-DVD]]/Tableau17[[#This Row],[2017 (L)-T1-TOTAL]],"")</f>
        <v>1.7953321364452424E-3</v>
      </c>
      <c r="KO249" s="26">
        <f>IFERROR(Tableau17[[#This Row],[2017 (L)-T1-DVG]]/Tableau17[[#This Row],[2017 (L)-T1-TOTAL]],"")</f>
        <v>0</v>
      </c>
      <c r="KP249" s="26">
        <f>IFERROR(Tableau17[[#This Row],[2017 (L)-T1-ECO]]/Tableau17[[#This Row],[2017 (L)-T1-TOTAL]],"")</f>
        <v>2.333931777378815E-2</v>
      </c>
      <c r="KQ249" s="26">
        <f>IFERROR(Tableau17[[#This Row],[2017 (L)-T1-EXD]]/Tableau17[[#This Row],[2017 (L)-T1-TOTAL]],"")</f>
        <v>5.3859964093357273E-3</v>
      </c>
      <c r="KR249" s="26">
        <f>IFERROR(Tableau17[[#This Row],[2017 (L)-T1-EXG]]/Tableau17[[#This Row],[2017 (L)-T1-TOTAL]],"")</f>
        <v>7.1813285457809697E-3</v>
      </c>
      <c r="KS249" s="26">
        <f>IFERROR(Tableau17[[#This Row],[2017 (L)-T1-FI]]/Tableau17[[#This Row],[2017 (L)-T1-TOTAL]],"")</f>
        <v>0.1490125673249551</v>
      </c>
      <c r="KT249" s="26">
        <f>IFERROR(Tableau17[[#This Row],[2017 (L)-T1-FN]]/Tableau17[[#This Row],[2017 (L)-T1-TOTAL]],"")</f>
        <v>0.18132854578096949</v>
      </c>
      <c r="KU249" s="26">
        <f>IFERROR(Tableau17[[#This Row],[2017 (L)-T1-LR]]/Tableau17[[#This Row],[2017 (L)-T1-TOTAL]],"")</f>
        <v>0.24596050269299821</v>
      </c>
      <c r="KV249" s="26">
        <f>IFERROR(Tableau17[[#This Row],[2017 (L)-T1-MDM]]/Tableau17[[#This Row],[2017 (L)-T1-TOTAL]],"")</f>
        <v>0</v>
      </c>
      <c r="KW249" s="26">
        <f>IFERROR(Tableau17[[#This Row],[2017 (L)-T1-RDG]]/Tableau17[[#This Row],[2017 (L)-T1-TOTAL]],"")</f>
        <v>1.7953321364452424E-3</v>
      </c>
      <c r="KX249" s="26">
        <f>IFERROR(Tableau17[[#This Row],[2017 (L)-T1-REG]]/Tableau17[[#This Row],[2017 (L)-T1-TOTAL]],"")</f>
        <v>0</v>
      </c>
      <c r="KY249" s="26">
        <f>IFERROR(Tableau17[[#This Row],[2017 (L)-T1-REM]]/Tableau17[[#This Row],[2017 (L)-T1-TOTAL]],"")</f>
        <v>0.31956912028725315</v>
      </c>
      <c r="KZ249" s="26">
        <f>IFERROR(Tableau17[[#This Row],[2017 (L)-T1-SOC]]/Tableau17[[#This Row],[2017 (L)-T1-TOTAL]],"")</f>
        <v>1.7953321364452424E-2</v>
      </c>
      <c r="LA249" s="26">
        <f>IFERROR(Tableau17[[#This Row],[2017 (L)-T1-UDI]]/Tableau17[[#This Row],[2017 (L)-T1-TOTAL]],"")</f>
        <v>0</v>
      </c>
      <c r="LB249" s="26">
        <f>IFERROR(Tableau17[[#This Row],[2017 (L)-T2-FI]]/Tableau17[[#This Row],[2017 (L)-T2-TOTAL]],"")</f>
        <v>0</v>
      </c>
      <c r="LC249" s="26">
        <f>IFERROR(Tableau17[[#This Row],[2017 (L)-T2-FN]]/Tableau17[[#This Row],[2017 (L)-T2-TOTAL]],"")</f>
        <v>0</v>
      </c>
      <c r="LD249" s="26">
        <f>IFERROR(Tableau17[[#This Row],[2017 (L)-T2-LR]]/Tableau17[[#This Row],[2017 (L)-T2-TOTAL]],"")</f>
        <v>0.50391644908616184</v>
      </c>
      <c r="LE249" s="26">
        <f>IFERROR(Tableau17[[#This Row],[2017 (L)-T2-MDM]]/Tableau17[[#This Row],[2017 (L)-T2-TOTAL]],"")</f>
        <v>0</v>
      </c>
      <c r="LF249" s="26">
        <f>IFERROR(Tableau17[[#This Row],[2017 (L)-T2-REM]]/Tableau17[[#This Row],[2017 (L)-T2-TOTAL]],"")</f>
        <v>0.4960835509138381</v>
      </c>
      <c r="LG249" s="26">
        <f>IFERROR(Tableau17[[#This Row],[2017-T1-ARTHAUD Nathalie]]/Tableau17[[#This Row],[2017-T1-TOTAL]],"")</f>
        <v>0</v>
      </c>
      <c r="LH249" s="26">
        <f>IFERROR(Tableau17[[#This Row],[2017-T1-ASSELINEAU Fran]]/Tableau17[[#This Row],[2017-T1-TOTAL]],"")</f>
        <v>5.387931034482759E-3</v>
      </c>
      <c r="LI249" s="26">
        <f>IFERROR(Tableau17[[#This Row],[2017-T1-CHEMINADE Jacques]]/Tableau17[[#This Row],[2017-T1-TOTAL]],"")</f>
        <v>1.0775862068965517E-3</v>
      </c>
      <c r="LJ249" s="26">
        <f>IFERROR(Tableau17[[#This Row],[2017-T1-DUPONT-AIGNAN Nicolas]]/Tableau17[[#This Row],[2017-T1-TOTAL]],"")</f>
        <v>2.4784482758620691E-2</v>
      </c>
      <c r="LK249" s="26">
        <f>IFERROR(Tableau17[[#This Row],[2017-T1-FILLON Fran]]/Tableau17[[#This Row],[2017-T1-TOTAL]],"")</f>
        <v>0.20150862068965517</v>
      </c>
      <c r="LL249" s="26">
        <f>IFERROR(Tableau17[[#This Row],[2017-T1-HAMON Beno]]/Tableau17[[#This Row],[2017-T1-TOTAL]],"")</f>
        <v>3.5560344827586209E-2</v>
      </c>
      <c r="LM249" s="26">
        <f>IFERROR(Tableau17[[#This Row],[2017-T1-LASSALLE Jean]]/Tableau17[[#This Row],[2017-T1-TOTAL]],"")</f>
        <v>6.4655172413793103E-3</v>
      </c>
      <c r="LN249" s="26">
        <f>IFERROR(Tableau17[[#This Row],[2017-T1-LE PEN Marine]]/Tableau17[[#This Row],[2017-T1-TOTAL]],"")</f>
        <v>0.30711206896551724</v>
      </c>
      <c r="LO249" s="26">
        <f>IFERROR(Tableau17[[#This Row],[2017-T1-M Jean-Luc]]/Tableau17[[#This Row],[2017-T1-TOTAL]],"")</f>
        <v>0.19719827586206898</v>
      </c>
      <c r="LP249" s="26">
        <f>IFERROR(Tableau17[[#This Row],[2017-T1-MACRON Emmanuel]]/Tableau17[[#This Row],[2017-T1-TOTAL]],"")</f>
        <v>0.21551724137931033</v>
      </c>
      <c r="LQ249" s="26">
        <f>IFERROR(Tableau17[[#This Row],[2017-T1-POUTOU Philippe]]/Tableau17[[#This Row],[2017-T1-TOTAL]],"")</f>
        <v>5.387931034482759E-3</v>
      </c>
      <c r="LR249" s="26">
        <f>IFERROR(Tableau17[[#This Row],[2017-T2-LE PEN Marine]]/Tableau17[[#This Row],[2017-T2-TOTAL]],"")</f>
        <v>0.43001261034047922</v>
      </c>
      <c r="LS249" s="26">
        <f>IFERROR(Tableau17[[#This Row],[2017-T2-MACRON Emmanuel]]/Tableau17[[#This Row],[2017-T2-TOTAL]],"")</f>
        <v>0.56998738965952078</v>
      </c>
      <c r="LT249" s="26">
        <f>IFERROR(Tableau17[[#This Row],[2019-T1-ALEXANDRE Audric]]/Tableau17[[#This Row],[2019-T1-TOTAL]],"")</f>
        <v>1.876172607879925E-3</v>
      </c>
      <c r="LU249" s="26">
        <f>IFERROR(Tableau17[[#This Row],[2019-T1-ARTHAUD Nathalie]]/Tableau17[[#This Row],[2019-T1-TOTAL]],"")</f>
        <v>7.5046904315196998E-3</v>
      </c>
      <c r="LV249" s="26">
        <f>IFERROR(Tableau17[[#This Row],[2019-T1-ASSELINEAU François]]/Tableau17[[#This Row],[2019-T1-TOTAL]],"")</f>
        <v>3.7523452157598499E-3</v>
      </c>
      <c r="LW249" s="26">
        <f>IFERROR(Tableau17[[#This Row],[2019-T1-AUBRY Manon]]/Tableau17[[#This Row],[2019-T1-TOTAL]],"")</f>
        <v>9.9437148217636023E-2</v>
      </c>
      <c r="LX249" s="26">
        <f>IFERROR(Tableau17[[#This Row],[2019-T1-AZERGUI Nagib]]/Tableau17[[#This Row],[2019-T1-TOTAL]],"")</f>
        <v>1.876172607879925E-3</v>
      </c>
      <c r="LY249" s="26">
        <f>IFERROR(Tableau17[[#This Row],[2019-T1-BARDELLA Jordan]]/Tableau17[[#This Row],[2019-T1-TOTAL]],"")</f>
        <v>0.33395872420262662</v>
      </c>
      <c r="LZ249" s="26">
        <f>IFERROR(Tableau17[[#This Row],[2019-T1-BELLAMY François-Xavier]]/Tableau17[[#This Row],[2019-T1-TOTAL]],"")</f>
        <v>6.7542213883677302E-2</v>
      </c>
      <c r="MA249" s="26">
        <f>IFERROR(Tableau17[[#This Row],[2019-T1-BIDOU Olivier]]/Tableau17[[#This Row],[2019-T1-TOTAL]],"")</f>
        <v>3.7523452157598499E-3</v>
      </c>
      <c r="MB249" s="26">
        <f>IFERROR(Tableau17[[#This Row],[2019-T1-BOURG Dominique]]/Tableau17[[#This Row],[2019-T1-TOTAL]],"")</f>
        <v>2.6266416510318951E-2</v>
      </c>
      <c r="MC249" s="26">
        <f>IFERROR(Tableau17[[#This Row],[2019-T1-BROSSAT Ian]]/Tableau17[[#This Row],[2019-T1-TOTAL]],"")</f>
        <v>1.8761726078799251E-2</v>
      </c>
      <c r="MD249" s="26">
        <f>IFERROR(Tableau17[[#This Row],[2019-T1-CAILLAUD Sophie]]/Tableau17[[#This Row],[2019-T1-TOTAL]],"")</f>
        <v>0</v>
      </c>
      <c r="ME249" s="26">
        <f>IFERROR(Tableau17[[#This Row],[2019-T1-CAMUS Renaud]]/Tableau17[[#This Row],[2019-T1-TOTAL]],"")</f>
        <v>0</v>
      </c>
      <c r="MF249" s="26">
        <f>IFERROR(Tableau17[[#This Row],[2019-T1-CHALENÇON Christophe]]/Tableau17[[#This Row],[2019-T1-TOTAL]],"")</f>
        <v>0</v>
      </c>
      <c r="MG249" s="26">
        <f>IFERROR(Tableau17[[#This Row],[2019-T1-CORBET Cathy Denise Ginette]]/Tableau17[[#This Row],[2019-T1-TOTAL]],"")</f>
        <v>0</v>
      </c>
      <c r="MH249" s="26">
        <f>IFERROR(Tableau17[[#This Row],[2019-T1-DE PREVOISIN Robert]]/Tableau17[[#This Row],[2019-T1-TOTAL]],"")</f>
        <v>0</v>
      </c>
      <c r="MI249" s="26">
        <f>IFERROR(Tableau17[[#This Row],[2019-T1-DELFEL Thérèse]]/Tableau17[[#This Row],[2019-T1-TOTAL]],"")</f>
        <v>0</v>
      </c>
      <c r="MJ249" s="26">
        <f>IFERROR(Tableau17[[#This Row],[2019-T1-DIEUMEGARD Pierre]]/Tableau17[[#This Row],[2019-T1-TOTAL]],"")</f>
        <v>0</v>
      </c>
      <c r="MK249" s="26">
        <f>IFERROR(Tableau17[[#This Row],[2019-T1-DUPONT-AIGNAN Nicolas]]/Tableau17[[#This Row],[2019-T1-TOTAL]],"")</f>
        <v>3.5647279549718573E-2</v>
      </c>
      <c r="ML249" s="26">
        <f>IFERROR(Tableau17[[#This Row],[2019-T1-GERNIGON Yves]]/Tableau17[[#This Row],[2019-T1-TOTAL]],"")</f>
        <v>1.876172607879925E-3</v>
      </c>
      <c r="MM249" s="26">
        <f>IFERROR(Tableau17[[#This Row],[2019-T1-GLUCKSMANN Raphaël]]/Tableau17[[#This Row],[2019-T1-TOTAL]],"")</f>
        <v>3.9399624765478425E-2</v>
      </c>
      <c r="MN249" s="26">
        <f>IFERROR(Tableau17[[#This Row],[2019-T1-HAMON Benoît]]/Tableau17[[#This Row],[2019-T1-TOTAL]],"")</f>
        <v>2.0637898686679174E-2</v>
      </c>
      <c r="MO249" s="26">
        <f>IFERROR(Tableau17[[#This Row],[2019-T1-HELGEN Gilles]]/Tableau17[[#This Row],[2019-T1-TOTAL]],"")</f>
        <v>0</v>
      </c>
      <c r="MP249" s="26">
        <f>IFERROR(Tableau17[[#This Row],[2019-T1-JADOT Yannick]]/Tableau17[[#This Row],[2019-T1-TOTAL]],"")</f>
        <v>0.11069418386491557</v>
      </c>
      <c r="MQ249" s="26">
        <f>IFERROR(Tableau17[[#This Row],[2019-T1-LAGARDE Jean-Christophe]]/Tableau17[[#This Row],[2019-T1-TOTAL]],"")</f>
        <v>1.6885553470919325E-2</v>
      </c>
      <c r="MR249" s="26">
        <f>IFERROR(Tableau17[[#This Row],[2019-T1-LALANNE Francis]]/Tableau17[[#This Row],[2019-T1-TOTAL]],"")</f>
        <v>7.5046904315196998E-3</v>
      </c>
      <c r="MS249" s="26">
        <f>IFERROR(Tableau17[[#This Row],[2019-T1-LOISEAU Nathalie]]/Tableau17[[#This Row],[2019-T1-TOTAL]],"")</f>
        <v>0.20262664165103189</v>
      </c>
      <c r="MT249" s="26">
        <f>IFERROR(Tableau17[[#This Row],[2019-T1-MARIE Florie]]/Tableau17[[#This Row],[2019-T1-TOTAL]],"")</f>
        <v>0</v>
      </c>
      <c r="MU249" s="26">
        <f>IFERROR(Tableau17[[#This Row],[2008-T1-MACROEXTRDROITE]]/Tableau17[[#This Row],[2008-T1-MACROTOTALE]],"")</f>
        <v>0.10736196319018405</v>
      </c>
      <c r="MV249" s="26">
        <f>IFERROR(Tableau17[[#This Row],[2008-T1-MACRODROITE]]/Tableau17[[#This Row],[2008-T1-MACROTOTALE]],"")</f>
        <v>0.53527607361963192</v>
      </c>
      <c r="MW249" s="26">
        <f>IFERROR(Tableau17[[#This Row],[2008-T1-MACROCENTRE]]/Tableau17[[#This Row],[2008-T1-MACROTOTALE]],"")</f>
        <v>0</v>
      </c>
      <c r="MX249" s="26">
        <f>IFERROR(Tableau17[[#This Row],[2008-T1-MACROGAUCHE]]/Tableau17[[#This Row],[2008-T1-MACROTOTALE]],"")</f>
        <v>0.35736196319018404</v>
      </c>
      <c r="MY249" s="26">
        <f>IFERROR(Tableau17[[#This Row],[2008-T1-MACROAUTRE]]/Tableau17[[#This Row],[2008-T1-MACROTOTALE]],"")</f>
        <v>0</v>
      </c>
      <c r="MZ249" s="26">
        <f>IFERROR(Tableau17[[#This Row],[2008-T2-MACROEXTRDROITE]]/Tableau17[[#This Row],[2008-T2-MACROTOTALE]],"")</f>
        <v>0</v>
      </c>
      <c r="NA249" s="26">
        <f>IFERROR(Tableau17[[#This Row],[2008-T2-MACRODROITE]]/Tableau17[[#This Row],[2008-T2-MACROTOTALE]],"")</f>
        <v>0.59803921568627449</v>
      </c>
      <c r="NB249" s="26">
        <f>IFERROR(Tableau17[[#This Row],[2008-T2-MACROCENTRE]]/Tableau17[[#This Row],[2008-T2-MACROTOTALE]],"")</f>
        <v>0</v>
      </c>
      <c r="NC249" s="26">
        <f>IFERROR(Tableau17[[#This Row],[2008-T2-MACROGAUCHE]]/Tableau17[[#This Row],[2008-T2-MACROTOTALE]],"")</f>
        <v>0.40196078431372551</v>
      </c>
      <c r="ND249" s="26">
        <f>IFERROR(Tableau17[[#This Row],[2008-T2-MACROAUTRE]]/Tableau17[[#This Row],[2008-T2-MACROTOTALE]],"")</f>
        <v>0</v>
      </c>
      <c r="NE249" s="26">
        <f>IFERROR(Tableau17[[#This Row],[2014-T1-MACROEXTRDROITE]]/Tableau17[[#This Row],[2014-T1-MACROTOTALE]],"")</f>
        <v>0.25</v>
      </c>
      <c r="NF249" s="26">
        <f>IFERROR(Tableau17[[#This Row],[2014-T1-MACRODROITE]]/Tableau17[[#This Row],[2014-T1-MACROTOTALE]],"")</f>
        <v>0.50312500000000004</v>
      </c>
      <c r="NG249" s="26">
        <f>IFERROR(Tableau17[[#This Row],[2014-T1-MACROCENTRE]]/Tableau17[[#This Row],[2014-T1-MACROTOTALE]],"")</f>
        <v>0</v>
      </c>
      <c r="NH249" s="26">
        <f>IFERROR(Tableau17[[#This Row],[2014-T1-MACROGAUCHE]]/Tableau17[[#This Row],[2014-T1-MACROTOTALE]],"")</f>
        <v>0.24687500000000001</v>
      </c>
      <c r="NI249" s="26">
        <f>IFERROR(Tableau17[[#This Row],[2014-T1-MACROAUTRE]]/Tableau17[[#This Row],[2014-T1-MACROTOTALE]],"")</f>
        <v>0</v>
      </c>
      <c r="NJ249" s="26">
        <f>IFERROR(Tableau17[[#This Row],[2014-T2-MACROEXTRDROITE]]/Tableau17[[#This Row],[2014-T2-MACROTOTALE]],"")</f>
        <v>0.28781204111600589</v>
      </c>
      <c r="NK249" s="26">
        <f>IFERROR(Tableau17[[#This Row],[2014-T2-MACRODROITE]]/Tableau17[[#This Row],[2014-T2-MACROTOTALE]],"")</f>
        <v>0.49045521292217326</v>
      </c>
      <c r="NL249" s="26">
        <f>IFERROR(Tableau17[[#This Row],[2014-T2-MACROCENTRE]]/Tableau17[[#This Row],[2014-T2-MACROTOTALE]],"")</f>
        <v>0</v>
      </c>
      <c r="NM249" s="26">
        <f>IFERROR(Tableau17[[#This Row],[2014-T2-MACROGAUCHE]]/Tableau17[[#This Row],[2014-T2-MACROTOTALE]],"")</f>
        <v>0.22173274596182085</v>
      </c>
      <c r="NN249" s="26">
        <f>IFERROR(Tableau17[[#This Row],[2014-T2-MACROAUTRE]]/Tableau17[[#This Row],[2014-T2-MACROTOTALE]],"")</f>
        <v>0</v>
      </c>
      <c r="NO249" s="26">
        <f>IFERROR( Tableau17[[#This Row],[2015-T1-MACROEXTRDROITE]]/Tableau17[[#This Row],[2015-T1-MACROTOTALE]],"")</f>
        <v>0.39300411522633744</v>
      </c>
      <c r="NP249" s="26">
        <f>IFERROR(Tableau17[[#This Row],[2015-T1-MACRODROITE]]/Tableau17[[#This Row],[2015-T1-MACROTOTALE]],"")</f>
        <v>0.29629629629629628</v>
      </c>
      <c r="NQ249" s="26">
        <f>IFERROR(Tableau17[[#This Row],[2015-T1-MACROCENTRE]]/Tableau17[[#This Row],[2015-T1-MACROTOTALE]],"")</f>
        <v>0</v>
      </c>
      <c r="NR249" s="26">
        <f>IFERROR(Tableau17[[#This Row],[2015-T1-MACROGAUCHE]]/Tableau17[[#This Row],[2015-T1-MACROTOTALE]],"")</f>
        <v>0.27572016460905352</v>
      </c>
      <c r="NS249" s="26">
        <f>IFERROR(Tableau17[[#This Row],[2015-T1-MACROAUTRE]]/Tableau17[[#This Row],[2015-T1-MACROTOTALE]],"")</f>
        <v>3.4979423868312758E-2</v>
      </c>
      <c r="NT249" s="26">
        <f>IFERROR(Tableau17[[#This Row],[2015-T2-MACROEXTRDROITE]]/Tableau17[[#This Row],[2015-T2-MACROTOTALE]],"")</f>
        <v>0.40337711069418386</v>
      </c>
      <c r="NU249" s="26">
        <f>IFERROR(Tableau17[[#This Row],[2015-T2-MACRODROITE]]/Tableau17[[#This Row],[2015-T2-MACROTOTALE]],"")</f>
        <v>0.59662288930581608</v>
      </c>
      <c r="NV249" s="26">
        <f>IFERROR(Tableau17[[#This Row],[2015-T2-MACROCENTRE]]/Tableau17[[#This Row],[2015-T2-MACROTOTALE]],"")</f>
        <v>0</v>
      </c>
      <c r="NW249" s="26">
        <f>IFERROR(Tableau17[[#This Row],[2015-T2-MACROGAUCHE]]/Tableau17[[#This Row],[2015-T2-MACROTOTALE]],"")</f>
        <v>0</v>
      </c>
      <c r="NX249" s="26">
        <f>IFERROR(Tableau17[[#This Row],[2015-T2-MACROAUTRE]]/Tableau17[[#This Row],[2015-T2-MACROTOTALE]],"")</f>
        <v>0</v>
      </c>
      <c r="NY249" s="26">
        <f>IFERROR(Tableau17[[#This Row],[2017-T1-MACROEXTRDROITE]]/Tableau17[[#This Row],[2017-T1-MACROTOTALE]],"")</f>
        <v>0.33836206896551724</v>
      </c>
      <c r="NZ249" s="26">
        <f>IFERROR(Tableau17[[#This Row],[2017-T1-MACRODROITE]]/Tableau17[[#This Row],[2017-T1-MACROTOTALE]],"")</f>
        <v>0.20150862068965517</v>
      </c>
      <c r="OA249" s="26">
        <f>IFERROR(Tableau17[[#This Row],[2017-T1-MACROCENTRE]]/Tableau17[[#This Row],[2017-T1-MACROTOTALE]],"")</f>
        <v>0.21551724137931033</v>
      </c>
      <c r="OB249" s="26">
        <f>IFERROR(Tableau17[[#This Row],[2017-T1-MACROGAUCHE]]/Tableau17[[#This Row],[2017-T1-MACROTOTALE]],"")</f>
        <v>0.23814655172413793</v>
      </c>
      <c r="OC249" s="26">
        <f>IFERROR(Tableau17[[#This Row],[2017-T1-MACROAUTRE]]/Tableau17[[#This Row],[2017-T1-MACROTOTALE]],"")</f>
        <v>6.4655172413793103E-3</v>
      </c>
      <c r="OD249" s="26">
        <f>IFERROR(Tableau17[[#This Row],[2017-T2-MACROEXTRDROITE]]/Tableau17[[#This Row],[2017-T2-MACROTOTALE]],"")</f>
        <v>0.43001261034047922</v>
      </c>
      <c r="OE249" s="26">
        <f>IFERROR(Tableau17[[#This Row],[2017-T2-MACRODROITE]]/Tableau17[[#This Row],[2017-T2-MACROTOTALE]],"")</f>
        <v>0</v>
      </c>
      <c r="OF249" s="26">
        <f>IFERROR(Tableau17[[#This Row],[2017-T2-MACROCENTRE]]/Tableau17[[#This Row],[2017-T2-MACROTOTALE]],"")</f>
        <v>0.56998738965952078</v>
      </c>
      <c r="OG249" s="26">
        <f>IFERROR(Tableau17[[#This Row],[2017-T2-MACROGAUCHE]]/Tableau17[[#This Row],[2017-T2-MACROTOTALE]],"")</f>
        <v>0</v>
      </c>
      <c r="OH249" s="26">
        <f>IFERROR(Tableau17[[#This Row],[2017-T2-MACROAUTRE]]/Tableau17[[#This Row],[2017-T2-MACROTOTALE]],"")</f>
        <v>0</v>
      </c>
      <c r="OI249" s="26">
        <f>IFERROR(Tableau17[[#This Row],[2019-T1-MACROEXTRDROITE]]/Tableau17[[#This Row],[2019-T1-MACROTOTALE]],"")</f>
        <v>0.36813186813186816</v>
      </c>
      <c r="OJ249" s="26">
        <f>IFERROR(Tableau17[[#This Row],[2019-T1-MACRODROITE]]/Tableau17[[#This Row],[2019-T1-MACROTOTALE]],"")</f>
        <v>8.2417582417582416E-2</v>
      </c>
      <c r="OK249" s="26">
        <f>IFERROR(Tableau17[[#This Row],[2019-T1-MACROCENTRE]]/Tableau17[[#This Row],[2019-T1-MACROTOTALE]],"")</f>
        <v>0.19780219780219779</v>
      </c>
      <c r="OL249" s="26">
        <f>IFERROR(Tableau17[[#This Row],[2019-T1-MACROGAUCHE]]/Tableau17[[#This Row],[2019-T1-MACROTOTALE]],"")</f>
        <v>0.2893772893772894</v>
      </c>
      <c r="OM249" s="26">
        <f>IFERROR(Tableau17[[#This Row],[2019-T1-MACROAUTRE]]/Tableau17[[#This Row],[2019-T1-MACROTOTALE]],"")</f>
        <v>6.2271062271062272E-2</v>
      </c>
      <c r="ON249" s="26">
        <f>IFERROR(Tableau17[[#This Row],[2020-T1-MACROEXTRDROITE]]/Tableau17[[#This Row],[2020-T1-MACROTOTALE]],"")</f>
        <v>0.23497267759562843</v>
      </c>
      <c r="OO249" s="26">
        <f>IFERROR(Tableau17[[#This Row],[2020-T1-MACRODROITE]]/Tableau17[[#This Row],[2020-T1-MACROTOTALE]],"")</f>
        <v>0.41530054644808745</v>
      </c>
      <c r="OP249" s="26">
        <f>IFERROR(Tableau17[[#This Row],[2020-T1-MACROCENTRE]]/Tableau17[[#This Row],[2020-T1-MACROTOTALE]],"")</f>
        <v>8.7431693989071038E-2</v>
      </c>
      <c r="OQ249" s="26">
        <f>IFERROR(Tableau17[[#This Row],[2020-T1-MACROGAUCHE]]/Tableau17[[#This Row],[2020-T1-MACROTOTALE]],"")</f>
        <v>0.26229508196721313</v>
      </c>
      <c r="OR249" s="26">
        <f>IFERROR(Tableau17[[#This Row],[2020-T1-MACROAUTRE]]/Tableau17[[#This Row],[2020-T1-MACROTOTALE]],"")</f>
        <v>0</v>
      </c>
      <c r="OS249" s="26">
        <f>IFERROR(Tableau17[[#This Row],[2017 (L)-T1-MACROEXTRDROITE]]/Tableau17[[#This Row],[2017 (L)-T1-MACROTOTALE]],"")</f>
        <v>0.19569120287253142</v>
      </c>
      <c r="OT249" s="26">
        <f>IFERROR(Tableau17[[#This Row],[2017 (L)-T1-MACRODROITE]]/Tableau17[[#This Row],[2017 (L)-T1-MACROTOTALE]],"")</f>
        <v>0.24775583482944344</v>
      </c>
      <c r="OU249" s="26">
        <f>IFERROR(Tableau17[[#This Row],[2017 (L)-T1-MACROCENTRE]]/Tableau17[[#This Row],[2017 (L)-T1-MACROTOTALE]],"")</f>
        <v>0.31956912028725315</v>
      </c>
      <c r="OV249" s="26">
        <f>IFERROR(Tableau17[[#This Row],[2017 (L)-T1-MACROGAUCHE]]/Tableau17[[#This Row],[2017 (L)-T1-MACROTOTALE]],"")</f>
        <v>0.21543985637342908</v>
      </c>
      <c r="OW249" s="26">
        <f>IFERROR(Tableau17[[#This Row],[2017 (L)-T1-MACROAUTRE]]/Tableau17[[#This Row],[2017 (L)-T1-MACROTOTALE]],"")</f>
        <v>2.1543985637342909E-2</v>
      </c>
      <c r="OX249" s="26">
        <f>IFERROR(Tableau17[[#This Row],[2017 (L)-T2-MACROEXTRDROITE]]/Tableau17[[#This Row],[2017 (L)-T2-MACROTOTALE]],"")</f>
        <v>0</v>
      </c>
      <c r="OY249" s="26">
        <f>IFERROR(Tableau17[[#This Row],[2017 (L)-T2-MACRODROITE]]/Tableau17[[#This Row],[2017 (L)-T2-MACROTOTALE]],"")</f>
        <v>0.50391644908616184</v>
      </c>
      <c r="OZ249" s="26">
        <f>IFERROR(Tableau17[[#This Row],[2017 (L)-T2-MACROCENTRE]]/Tableau17[[#This Row],[2017 (L)-T2-MACROTOTALE]],"")</f>
        <v>0.4960835509138381</v>
      </c>
      <c r="PA249" s="26">
        <f>IFERROR(Tableau17[[#This Row],[2017 (L)-T2-MACROGAUCHE]]/Tableau17[[#This Row],[2017 (L)-T2-MACROTOTALE]],"")</f>
        <v>0</v>
      </c>
      <c r="PB249" s="26">
        <f>IFERROR(Tableau17[[#This Row],[2017 (L)-T2-MACROAUTRE]]/Tableau17[[#This Row],[2017 (L)-T2-MACROTOTALE]],"")</f>
        <v>0</v>
      </c>
      <c r="PC249" s="26">
        <f>IFERROR(Tableau17[[#This Row],[2008_T1_PROCUS]]/Tableau17[[#This Row],[2008_T1_INSCRITS]],0)</f>
        <v>7.2595281306715061E-3</v>
      </c>
      <c r="PD249" s="26">
        <f>IFERROR(Tableau17[[#This Row],[2008_T2_PROCUS]]/Tableau17[[#This Row],[2008_T2_INSCRITS]],0)</f>
        <v>7.266121707538601E-3</v>
      </c>
      <c r="PE249" s="26">
        <f>Tableau17[[#This Row],[2014_T1_PROCUS]]/Tableau17[[#This Row],[2014_T1_INSCRITS]]</f>
        <v>9.2670598146588033E-3</v>
      </c>
      <c r="PF249" s="26">
        <f>IFERROR(Tableau17[[#This Row],[2014_T2_PROCUS]]/Tableau17[[#This Row],[2014_T2_INSCRITS]],0)</f>
        <v>1.0961214165261383E-2</v>
      </c>
    </row>
    <row r="250" spans="1:422" hidden="1" x14ac:dyDescent="0.2">
      <c r="A250" s="1">
        <v>6</v>
      </c>
      <c r="B250" s="1" t="s">
        <v>427</v>
      </c>
      <c r="C250" s="1" t="s">
        <v>439</v>
      </c>
      <c r="D250" s="1" t="s">
        <v>439</v>
      </c>
      <c r="E250" s="1">
        <v>1165</v>
      </c>
      <c r="F250" s="1">
        <v>5.49857</v>
      </c>
      <c r="G250" s="1">
        <v>43.282645000000002</v>
      </c>
      <c r="H250" s="3">
        <v>1529</v>
      </c>
      <c r="I250" s="3">
        <v>375</v>
      </c>
      <c r="K250" s="1">
        <v>10</v>
      </c>
      <c r="L250" s="1">
        <v>36</v>
      </c>
      <c r="M250" s="1">
        <v>16</v>
      </c>
      <c r="P250" s="1">
        <v>104</v>
      </c>
      <c r="Q250" s="1">
        <v>35</v>
      </c>
      <c r="R250" s="1">
        <v>119</v>
      </c>
      <c r="S250" s="1">
        <v>102</v>
      </c>
      <c r="T250" s="1">
        <v>23</v>
      </c>
      <c r="U250" s="1">
        <v>445</v>
      </c>
      <c r="V250" s="1">
        <v>1440</v>
      </c>
      <c r="W250" s="1">
        <v>786</v>
      </c>
      <c r="X250" s="1">
        <v>13</v>
      </c>
      <c r="Y250" s="2">
        <v>0.54583333000000001</v>
      </c>
      <c r="Z250" s="1">
        <v>1440</v>
      </c>
      <c r="AA250" s="1">
        <v>820</v>
      </c>
      <c r="AB250" s="1">
        <v>9</v>
      </c>
      <c r="AC250" s="2">
        <v>0.56944444000000005</v>
      </c>
      <c r="AD250" s="1">
        <v>1529</v>
      </c>
      <c r="AE250" s="1">
        <v>459</v>
      </c>
      <c r="AF250" s="2">
        <v>0.30019621000000002</v>
      </c>
      <c r="AG250" s="1">
        <f t="shared" si="3"/>
        <v>375</v>
      </c>
      <c r="AH250" s="1">
        <v>1328</v>
      </c>
      <c r="AI250" s="1">
        <v>744</v>
      </c>
      <c r="AJ250" s="1">
        <v>8</v>
      </c>
      <c r="AK250" s="2">
        <v>0.56024096000000001</v>
      </c>
      <c r="AL250" s="1">
        <v>1327</v>
      </c>
      <c r="AM250" s="1">
        <v>833</v>
      </c>
      <c r="AN250" s="1">
        <v>6</v>
      </c>
      <c r="AO250" s="2">
        <v>0.62773173000000004</v>
      </c>
      <c r="AP250" s="1">
        <v>1466</v>
      </c>
      <c r="AQ250" s="1">
        <v>710</v>
      </c>
      <c r="AR250" s="2">
        <v>0.48431105000000002</v>
      </c>
      <c r="AS250" s="1">
        <v>1466</v>
      </c>
      <c r="AT250" s="1">
        <v>674</v>
      </c>
      <c r="AU250" s="2">
        <v>0.45975442999999999</v>
      </c>
      <c r="AV250" s="1">
        <v>1496</v>
      </c>
      <c r="AW250" s="1">
        <v>620</v>
      </c>
      <c r="AX250" s="2">
        <v>0.41443849999999999</v>
      </c>
      <c r="AY250" s="1">
        <v>1496</v>
      </c>
      <c r="AZ250" s="1">
        <v>468</v>
      </c>
      <c r="BA250" s="2">
        <v>0.31283422</v>
      </c>
      <c r="BB250" s="1">
        <v>1495</v>
      </c>
      <c r="BC250" s="1">
        <v>1152</v>
      </c>
      <c r="BD250" s="2">
        <v>0.77056855999999996</v>
      </c>
      <c r="BE250" s="1">
        <v>1493</v>
      </c>
      <c r="BF250" s="1">
        <v>1048</v>
      </c>
      <c r="BG250" s="2">
        <v>0.70194239999999997</v>
      </c>
      <c r="BH250" s="1">
        <v>1509</v>
      </c>
      <c r="BI250" s="1">
        <v>654</v>
      </c>
      <c r="BJ250" s="2">
        <v>0.4333996</v>
      </c>
      <c r="BK250" s="1">
        <v>19</v>
      </c>
      <c r="BM250" s="1">
        <v>5</v>
      </c>
      <c r="BN250" s="1">
        <v>58</v>
      </c>
      <c r="BO250" s="1">
        <v>72</v>
      </c>
      <c r="BP250" s="1">
        <v>254</v>
      </c>
      <c r="BQ250" s="1">
        <v>327</v>
      </c>
      <c r="BR250" s="1">
        <v>735</v>
      </c>
      <c r="BU250" s="1">
        <v>344</v>
      </c>
      <c r="BV250" s="1">
        <v>456</v>
      </c>
      <c r="BW250" s="1">
        <v>800</v>
      </c>
      <c r="BY250" s="1">
        <v>81</v>
      </c>
      <c r="BZ250" s="1">
        <v>21</v>
      </c>
      <c r="CB250" s="1">
        <v>73</v>
      </c>
      <c r="CC250" s="1">
        <v>246</v>
      </c>
      <c r="CD250" s="1">
        <v>198</v>
      </c>
      <c r="CE250" s="1">
        <v>152</v>
      </c>
      <c r="CF250" s="1">
        <v>771</v>
      </c>
      <c r="CG250" s="1">
        <v>281</v>
      </c>
      <c r="CH250" s="1">
        <v>290</v>
      </c>
      <c r="CI250" s="1">
        <v>223</v>
      </c>
      <c r="CJ250" s="1">
        <v>794</v>
      </c>
      <c r="CK250" s="1">
        <v>5</v>
      </c>
      <c r="CL250" s="1">
        <v>10</v>
      </c>
      <c r="CN250" s="1">
        <v>14</v>
      </c>
      <c r="CO250" s="1">
        <v>73</v>
      </c>
      <c r="CP250" s="1">
        <v>305</v>
      </c>
      <c r="CS250" s="1">
        <v>150</v>
      </c>
      <c r="CT250" s="1">
        <v>136</v>
      </c>
      <c r="CW250" s="1">
        <v>693</v>
      </c>
      <c r="CY250" s="1">
        <v>178</v>
      </c>
      <c r="DA250" s="1">
        <v>471</v>
      </c>
      <c r="DC250" s="1">
        <v>649</v>
      </c>
      <c r="DD250" s="1">
        <v>29</v>
      </c>
      <c r="DE250" s="1">
        <v>17</v>
      </c>
      <c r="DF250" s="1">
        <v>7</v>
      </c>
      <c r="DG250" s="1">
        <v>0</v>
      </c>
      <c r="DH250" s="1">
        <v>1</v>
      </c>
      <c r="DI250" s="1">
        <v>15</v>
      </c>
      <c r="DJ250" s="1">
        <v>2</v>
      </c>
      <c r="DK250" s="1">
        <v>3</v>
      </c>
      <c r="DL250" s="1">
        <v>105</v>
      </c>
      <c r="DM250" s="1">
        <v>158</v>
      </c>
      <c r="DN250" s="1">
        <v>106</v>
      </c>
      <c r="DP250" s="1">
        <v>7</v>
      </c>
      <c r="DR250" s="1">
        <v>134</v>
      </c>
      <c r="DS250" s="1">
        <v>29</v>
      </c>
      <c r="DU250" s="1">
        <v>613</v>
      </c>
      <c r="DX250" s="1">
        <v>254</v>
      </c>
      <c r="DZ250" s="1">
        <v>175</v>
      </c>
      <c r="EA250" s="1">
        <v>429</v>
      </c>
      <c r="EB250" s="1">
        <v>5</v>
      </c>
      <c r="EC250" s="1">
        <v>16</v>
      </c>
      <c r="ED250" s="1">
        <v>0</v>
      </c>
      <c r="EE250" s="1">
        <v>36</v>
      </c>
      <c r="EF250" s="1">
        <v>151</v>
      </c>
      <c r="EG250" s="1">
        <v>57</v>
      </c>
      <c r="EH250" s="1">
        <v>11</v>
      </c>
      <c r="EI250" s="1">
        <v>404</v>
      </c>
      <c r="EJ250" s="1">
        <v>262</v>
      </c>
      <c r="EK250" s="1">
        <v>177</v>
      </c>
      <c r="EL250" s="1">
        <v>7</v>
      </c>
      <c r="EM250" s="1">
        <v>1126</v>
      </c>
      <c r="EN250" s="1">
        <v>491</v>
      </c>
      <c r="EO250" s="1">
        <v>462</v>
      </c>
      <c r="EP250" s="1">
        <v>953</v>
      </c>
      <c r="EQ250" s="1">
        <v>0</v>
      </c>
      <c r="ER250" s="1">
        <v>4</v>
      </c>
      <c r="ES250" s="1">
        <v>12</v>
      </c>
      <c r="ET250" s="1">
        <v>58</v>
      </c>
      <c r="EU250" s="1">
        <v>0</v>
      </c>
      <c r="EV250" s="1">
        <v>228</v>
      </c>
      <c r="EW250" s="1">
        <v>30</v>
      </c>
      <c r="EX250" s="1">
        <v>2</v>
      </c>
      <c r="EY250" s="1">
        <v>12</v>
      </c>
      <c r="EZ250" s="1">
        <v>35</v>
      </c>
      <c r="FA250" s="1">
        <v>0</v>
      </c>
      <c r="FB250" s="1">
        <v>0</v>
      </c>
      <c r="FC250" s="1">
        <v>0</v>
      </c>
      <c r="FD250" s="1">
        <v>0</v>
      </c>
      <c r="FE250" s="1">
        <v>0</v>
      </c>
      <c r="FF250" s="1">
        <v>0</v>
      </c>
      <c r="FG250" s="1">
        <v>1</v>
      </c>
      <c r="FH250" s="1">
        <v>20</v>
      </c>
      <c r="FI250" s="1">
        <v>0</v>
      </c>
      <c r="FJ250" s="1">
        <v>32</v>
      </c>
      <c r="FK250" s="1">
        <v>13</v>
      </c>
      <c r="FL250" s="1">
        <v>0</v>
      </c>
      <c r="FM250" s="1">
        <v>64</v>
      </c>
      <c r="FN250" s="1">
        <v>6</v>
      </c>
      <c r="FO250" s="1">
        <v>2</v>
      </c>
      <c r="FP250" s="1">
        <v>92</v>
      </c>
      <c r="FQ250" s="1">
        <v>1</v>
      </c>
      <c r="FR250" s="1">
        <f>SUM(Tableau17[[#This Row],[2019-T1-ALEXANDRE Audric]:[2019-T1-MARIE Florie]])</f>
        <v>612</v>
      </c>
      <c r="FS250" s="1">
        <v>77</v>
      </c>
      <c r="FT250" s="1">
        <v>273</v>
      </c>
      <c r="FU250" s="1">
        <v>0</v>
      </c>
      <c r="FV250" s="1">
        <v>385</v>
      </c>
      <c r="FW250" s="1">
        <v>0</v>
      </c>
      <c r="FX250" s="1">
        <v>735</v>
      </c>
      <c r="FY250" s="1">
        <v>0</v>
      </c>
      <c r="FZ250" s="1">
        <v>344</v>
      </c>
      <c r="GA250" s="1">
        <v>0</v>
      </c>
      <c r="GB250" s="1">
        <v>456</v>
      </c>
      <c r="GC250" s="1">
        <v>0</v>
      </c>
      <c r="GD250" s="1">
        <v>800</v>
      </c>
      <c r="GE250" s="1">
        <v>246</v>
      </c>
      <c r="GF250" s="1">
        <v>279</v>
      </c>
      <c r="GG250" s="1">
        <v>0</v>
      </c>
      <c r="GH250" s="1">
        <v>246</v>
      </c>
      <c r="GI250" s="1">
        <v>0</v>
      </c>
      <c r="GJ250" s="1">
        <v>771</v>
      </c>
      <c r="GK250" s="1">
        <v>281</v>
      </c>
      <c r="GL250" s="1">
        <v>290</v>
      </c>
      <c r="GM250" s="1">
        <v>0</v>
      </c>
      <c r="GN250" s="1">
        <v>223</v>
      </c>
      <c r="GO250" s="1">
        <v>0</v>
      </c>
      <c r="GP250" s="1">
        <v>794</v>
      </c>
      <c r="GQ250" s="1">
        <v>315</v>
      </c>
      <c r="GR250" s="1">
        <v>136</v>
      </c>
      <c r="GS250" s="1">
        <v>0</v>
      </c>
      <c r="GT250" s="1">
        <v>237</v>
      </c>
      <c r="GU250" s="1">
        <v>5</v>
      </c>
      <c r="GV250" s="1">
        <v>693</v>
      </c>
      <c r="GW250" s="1">
        <v>178</v>
      </c>
      <c r="GX250" s="1">
        <v>471</v>
      </c>
      <c r="GY250" s="1">
        <v>0</v>
      </c>
      <c r="GZ250" s="1">
        <v>0</v>
      </c>
      <c r="HA250" s="1">
        <v>0</v>
      </c>
      <c r="HB250" s="1">
        <v>649</v>
      </c>
      <c r="HC250" s="1">
        <v>456</v>
      </c>
      <c r="HD250" s="1">
        <v>151</v>
      </c>
      <c r="HE250" s="1">
        <v>177</v>
      </c>
      <c r="HF250" s="1">
        <v>331</v>
      </c>
      <c r="HG250" s="1">
        <v>11</v>
      </c>
      <c r="HH250" s="1">
        <v>1126</v>
      </c>
      <c r="HI250" s="1">
        <v>491</v>
      </c>
      <c r="HJ250" s="1">
        <v>0</v>
      </c>
      <c r="HK250" s="1">
        <v>462</v>
      </c>
      <c r="HL250" s="1">
        <v>0</v>
      </c>
      <c r="HM250" s="1">
        <v>0</v>
      </c>
      <c r="HN250" s="1">
        <v>953</v>
      </c>
      <c r="HO250" s="1">
        <v>264</v>
      </c>
      <c r="HP250" s="1">
        <v>36</v>
      </c>
      <c r="HQ250" s="1">
        <v>92</v>
      </c>
      <c r="HR250" s="1">
        <v>206</v>
      </c>
      <c r="HS250" s="1">
        <v>33</v>
      </c>
      <c r="HT250" s="1">
        <v>631</v>
      </c>
      <c r="HU250" s="1">
        <v>119</v>
      </c>
      <c r="HV250" s="1">
        <v>140</v>
      </c>
      <c r="HW250" s="1">
        <v>45</v>
      </c>
      <c r="HX250" s="1">
        <v>141</v>
      </c>
      <c r="HY250" s="1">
        <v>0</v>
      </c>
      <c r="HZ250" s="1">
        <v>445</v>
      </c>
      <c r="IA250" s="1">
        <v>167</v>
      </c>
      <c r="IB250" s="1">
        <v>106</v>
      </c>
      <c r="IC250" s="1">
        <v>134</v>
      </c>
      <c r="ID250" s="1">
        <v>189</v>
      </c>
      <c r="IE250" s="1">
        <v>17</v>
      </c>
      <c r="IF250" s="1">
        <v>613</v>
      </c>
      <c r="IG250" s="1">
        <v>0</v>
      </c>
      <c r="IH250" s="1">
        <v>254</v>
      </c>
      <c r="II250" s="1">
        <v>175</v>
      </c>
      <c r="IJ250" s="1">
        <v>0</v>
      </c>
      <c r="IK250" s="1">
        <v>0</v>
      </c>
      <c r="IL250" s="1">
        <v>429</v>
      </c>
      <c r="IM250" s="26">
        <f>IFERROR(Tableau17[[#This Row],[LDIV]]/Tableau17[[#This Row],[Total général]],"")</f>
        <v>0</v>
      </c>
      <c r="IN250" s="26">
        <f>IFERROR(Tableau17[[#This Row],[LDVC]]/Tableau17[[#This Row],[Total général]],"")</f>
        <v>2.247191011235955E-2</v>
      </c>
      <c r="IO250" s="26">
        <f>IFERROR(Tableau17[[#This Row],[LDVD]]/Tableau17[[#This Row],[Total général]],"")</f>
        <v>8.0898876404494377E-2</v>
      </c>
      <c r="IP250" s="26">
        <f>IFERROR(Tableau17[[#This Row],[LDVG]]/Tableau17[[#This Row],[Total général]],"")</f>
        <v>3.5955056179775284E-2</v>
      </c>
      <c r="IQ250" s="26">
        <f>IFERROR(Tableau17[[#This Row],[LEXD]]/Tableau17[[#This Row],[Total général]],"")</f>
        <v>0</v>
      </c>
      <c r="IR250" s="26">
        <f>IFERROR(Tableau17[[#This Row],[LEXG]]/Tableau17[[#This Row],[Total général]],"")</f>
        <v>0</v>
      </c>
      <c r="IS250" s="26">
        <f>IFERROR(Tableau17[[#This Row],[LLR]]/Tableau17[[#This Row],[Total général]],"")</f>
        <v>0.23370786516853934</v>
      </c>
      <c r="IT250" s="26">
        <f>IFERROR(Tableau17[[#This Row],[LREM]]/Tableau17[[#This Row],[Total général]],"")</f>
        <v>7.8651685393258425E-2</v>
      </c>
      <c r="IU250" s="26">
        <f>IFERROR(Tableau17[[#This Row],[LRN]]/Tableau17[[#This Row],[Total général]],"")</f>
        <v>0.26741573033707866</v>
      </c>
      <c r="IV250" s="26">
        <f>IFERROR(Tableau17[[#This Row],[LUG]]/Tableau17[[#This Row],[Total général]],"")</f>
        <v>0.2292134831460674</v>
      </c>
      <c r="IW250" s="26">
        <f>IFERROR(Tableau17[[#This Row],[LVEC]]/Tableau17[[#This Row],[Total général]],"")</f>
        <v>5.1685393258426963E-2</v>
      </c>
      <c r="IX250" s="26">
        <f>IFERROR(Tableau17[[#This Row],[2008-T1-LCMD]]/Tableau17[[#This Row],[2008-T1-TOTAL]],"")</f>
        <v>2.5850340136054421E-2</v>
      </c>
      <c r="IY250" s="26">
        <f>IFERROR(Tableau17[[#This Row],[2008-T1-LDVD]]/Tableau17[[#This Row],[2008-T1-TOTAL]],"")</f>
        <v>0</v>
      </c>
      <c r="IZ250" s="26">
        <f>IFERROR(Tableau17[[#This Row],[2008-T1-LEXD]]/Tableau17[[#This Row],[2008-T1-TOTAL]],"")</f>
        <v>6.8027210884353739E-3</v>
      </c>
      <c r="JA250" s="26">
        <f>IFERROR(Tableau17[[#This Row],[2008-T1-LEXG]]/Tableau17[[#This Row],[2008-T1-TOTAL]],"")</f>
        <v>7.8911564625850333E-2</v>
      </c>
      <c r="JB250" s="26">
        <f>IFERROR(Tableau17[[#This Row],[2008-T1-LFN]]/Tableau17[[#This Row],[2008-T1-TOTAL]],"")</f>
        <v>9.7959183673469383E-2</v>
      </c>
      <c r="JC250" s="26">
        <f>IFERROR(Tableau17[[#This Row],[2008-T1-LMAJ]]/Tableau17[[#This Row],[2008-T1-TOTAL]],"")</f>
        <v>0.34557823129251702</v>
      </c>
      <c r="JD250" s="26">
        <f>IFERROR(Tableau17[[#This Row],[2008-T1-LUG]]/Tableau17[[#This Row],[2008-T1-TOTAL]],"")</f>
        <v>0.44489795918367347</v>
      </c>
      <c r="JE250" s="26">
        <f>IFERROR(Tableau17[[#This Row],[2008-T2-LFN]]/Tableau17[[#This Row],[2008-T2-TOTAL]],"")</f>
        <v>0</v>
      </c>
      <c r="JF250" s="26">
        <f>IFERROR(Tableau17[[#This Row],[2008-T2-LGC]]/Tableau17[[#This Row],[2008-T2-TOTAL]],"")</f>
        <v>0</v>
      </c>
      <c r="JG250" s="26">
        <f>IFERROR(Tableau17[[#This Row],[2008-T2-LMAJ]]/Tableau17[[#This Row],[2008-T2-TOTAL]],"")</f>
        <v>0.43</v>
      </c>
      <c r="JH250" s="26">
        <f>IFERROR(Tableau17[[#This Row],[2008-T2-LUG]]/Tableau17[[#This Row],[2008-T2-TOTAL]],"")</f>
        <v>0.56999999999999995</v>
      </c>
      <c r="JI250" s="26">
        <f>IFERROR(Tableau17[[#This Row],[2014-T1-LDIV]]/Tableau17[[#This Row],[2014-T1-TOTAL]],"")</f>
        <v>0</v>
      </c>
      <c r="JJ250" s="26">
        <f>IFERROR(Tableau17[[#This Row],[2014-T1-LDVD]]/Tableau17[[#This Row],[2014-T1-TOTAL]],"")</f>
        <v>0.10505836575875487</v>
      </c>
      <c r="JK250" s="26">
        <f>IFERROR(Tableau17[[#This Row],[2014-T1-LDVG]]/Tableau17[[#This Row],[2014-T1-TOTAL]],"")</f>
        <v>2.7237354085603113E-2</v>
      </c>
      <c r="JL250" s="26">
        <f>IFERROR(Tableau17[[#This Row],[2014-T1-LEXG]]/Tableau17[[#This Row],[2014-T1-TOTAL]],"")</f>
        <v>0</v>
      </c>
      <c r="JM250" s="26">
        <f>IFERROR(Tableau17[[#This Row],[2014-T1-LFG]]/Tableau17[[#This Row],[2014-T1-TOTAL]],"")</f>
        <v>9.4682230869001294E-2</v>
      </c>
      <c r="JN250" s="26">
        <f>IFERROR(Tableau17[[#This Row],[2014-T1-LFN]]/Tableau17[[#This Row],[2014-T1-TOTAL]],"")</f>
        <v>0.31906614785992216</v>
      </c>
      <c r="JO250" s="26">
        <f>IFERROR(Tableau17[[#This Row],[2014-T1-LUD]]/Tableau17[[#This Row],[2014-T1-TOTAL]],"")</f>
        <v>0.25680933852140075</v>
      </c>
      <c r="JP250" s="26">
        <f>IFERROR(Tableau17[[#This Row],[2014-T1-LUG]]/Tableau17[[#This Row],[2014-T1-TOTAL]],"")</f>
        <v>0.19714656290531776</v>
      </c>
      <c r="JQ250" s="26">
        <f>IFERROR(Tableau17[[#This Row],[2014-T2-LFN]]/Tableau17[[#This Row],[2014-T2-TOTAL]],"")</f>
        <v>0.353904282115869</v>
      </c>
      <c r="JR250" s="26">
        <f>IFERROR(Tableau17[[#This Row],[2014-T2-LUD]]/Tableau17[[#This Row],[2014-T2-TOTAL]],"")</f>
        <v>0.36523929471032746</v>
      </c>
      <c r="JS250" s="26">
        <f>IFERROR(Tableau17[[#This Row],[2014-T2-LUG]]/Tableau17[[#This Row],[2014-T2-TOTAL]],"")</f>
        <v>0.28085642317380355</v>
      </c>
      <c r="JT250" s="26">
        <f>IFERROR(Tableau17[[#This Row],[2015-T1-BC-DIV]]/Tableau17[[#This Row],[2015-T1-TOTAL]],"")</f>
        <v>7.215007215007215E-3</v>
      </c>
      <c r="JU250" s="26">
        <f>IFERROR(Tableau17[[#This Row],[2015-T1-BC-DLF]]/Tableau17[[#This Row],[2015-T1-TOTAL]],"")</f>
        <v>1.443001443001443E-2</v>
      </c>
      <c r="JV250" s="26">
        <f>IFERROR(Tableau17[[#This Row],[2015-T1-BC-DVD]]/Tableau17[[#This Row],[2015-T1-TOTAL]],"")</f>
        <v>0</v>
      </c>
      <c r="JW250" s="26">
        <f>IFERROR(Tableau17[[#This Row],[2015-T1-BC-DVG]]/Tableau17[[#This Row],[2015-T1-TOTAL]],"")</f>
        <v>2.0202020202020204E-2</v>
      </c>
      <c r="JX250" s="26">
        <f>IFERROR(Tableau17[[#This Row],[2015-T1-BC-FG]]/Tableau17[[#This Row],[2015-T1-TOTAL]],"")</f>
        <v>0.10533910533910534</v>
      </c>
      <c r="JY250" s="26">
        <f>IFERROR(Tableau17[[#This Row],[2015-T1-BC-FN]]/Tableau17[[#This Row],[2015-T1-TOTAL]],"")</f>
        <v>0.44011544011544013</v>
      </c>
      <c r="JZ250" s="26">
        <f>IFERROR(Tableau17[[#This Row],[2015-T1-BC-MDM]]/Tableau17[[#This Row],[2015-T1-TOTAL]],"")</f>
        <v>0</v>
      </c>
      <c r="KA250" s="26">
        <f>IFERROR(Tableau17[[#This Row],[2015-T1-BC-RDG]]/Tableau17[[#This Row],[2015-T1-TOTAL]],"")</f>
        <v>0</v>
      </c>
      <c r="KB250" s="26">
        <f>IFERROR(Tableau17[[#This Row],[2015-T1-BC-SOC]]/Tableau17[[#This Row],[2015-T1-TOTAL]],"")</f>
        <v>0.21645021645021645</v>
      </c>
      <c r="KC250" s="26">
        <f>IFERROR(Tableau17[[#This Row],[2015-T1-BC-UD]]/Tableau17[[#This Row],[2015-T1-TOTAL]],"")</f>
        <v>0.19624819624819625</v>
      </c>
      <c r="KD250" s="26">
        <f>IFERROR(Tableau17[[#This Row],[2015-T1-BC-UG]]/Tableau17[[#This Row],[2015-T1-TOTAL]],"")</f>
        <v>0</v>
      </c>
      <c r="KE250" s="26">
        <f>IFERROR(Tableau17[[#This Row],[2015-T1-BC-VEC]]/Tableau17[[#This Row],[2015-T1-TOTAL]],"")</f>
        <v>0</v>
      </c>
      <c r="KF250" s="26">
        <f>IFERROR(Tableau17[[#This Row],[2015-T2-BC-DVG]]/Tableau17[[#This Row],[2015-T2-TOTAL]],"")</f>
        <v>0</v>
      </c>
      <c r="KG250" s="26">
        <f>IFERROR(Tableau17[[#This Row],[2015-T2-BC-FN]]/Tableau17[[#This Row],[2015-T2-TOTAL]],"")</f>
        <v>0.27426810477657937</v>
      </c>
      <c r="KH250" s="26">
        <f>IFERROR(Tableau17[[#This Row],[2015-T2-BC-SOC]]/Tableau17[[#This Row],[2015-T2-TOTAL]],"")</f>
        <v>0</v>
      </c>
      <c r="KI250" s="26">
        <f>IFERROR(Tableau17[[#This Row],[2015-T2-BC-UD]]/Tableau17[[#This Row],[2015-T2-TOTAL]],"")</f>
        <v>0.72573189522342063</v>
      </c>
      <c r="KJ250" s="26">
        <f>IFERROR(Tableau17[[#This Row],[2015-T2-BC-UG]]/Tableau17[[#This Row],[2015-T2-TOTAL]],"")</f>
        <v>0</v>
      </c>
      <c r="KK250" s="26">
        <f>IFERROR(Tableau17[[#This Row],[2017 (L)-T1-COM]]/Tableau17[[#This Row],[2017 (L)-T1-TOTAL]],"")</f>
        <v>4.730831973898858E-2</v>
      </c>
      <c r="KL250" s="26">
        <f>IFERROR(Tableau17[[#This Row],[2017 (L)-T1-DIV]]/Tableau17[[#This Row],[2017 (L)-T1-TOTAL]],"")</f>
        <v>2.7732463295269169E-2</v>
      </c>
      <c r="KM250" s="26">
        <f>IFERROR(Tableau17[[#This Row],[2017 (L)-T1-DLF]]/Tableau17[[#This Row],[2017 (L)-T1-TOTAL]],"")</f>
        <v>1.1419249592169658E-2</v>
      </c>
      <c r="KN250" s="26">
        <f>IFERROR(Tableau17[[#This Row],[2017 (L)-T1-DVD]]/Tableau17[[#This Row],[2017 (L)-T1-TOTAL]],"")</f>
        <v>0</v>
      </c>
      <c r="KO250" s="26">
        <f>IFERROR(Tableau17[[#This Row],[2017 (L)-T1-DVG]]/Tableau17[[#This Row],[2017 (L)-T1-TOTAL]],"")</f>
        <v>1.6313213703099511E-3</v>
      </c>
      <c r="KP250" s="26">
        <f>IFERROR(Tableau17[[#This Row],[2017 (L)-T1-ECO]]/Tableau17[[#This Row],[2017 (L)-T1-TOTAL]],"")</f>
        <v>2.4469820554649267E-2</v>
      </c>
      <c r="KQ250" s="26">
        <f>IFERROR(Tableau17[[#This Row],[2017 (L)-T1-EXD]]/Tableau17[[#This Row],[2017 (L)-T1-TOTAL]],"")</f>
        <v>3.2626427406199023E-3</v>
      </c>
      <c r="KR250" s="26">
        <f>IFERROR(Tableau17[[#This Row],[2017 (L)-T1-EXG]]/Tableau17[[#This Row],[2017 (L)-T1-TOTAL]],"")</f>
        <v>4.8939641109298528E-3</v>
      </c>
      <c r="KS250" s="26">
        <f>IFERROR(Tableau17[[#This Row],[2017 (L)-T1-FI]]/Tableau17[[#This Row],[2017 (L)-T1-TOTAL]],"")</f>
        <v>0.17128874388254486</v>
      </c>
      <c r="KT250" s="26">
        <f>IFERROR(Tableau17[[#This Row],[2017 (L)-T1-FN]]/Tableau17[[#This Row],[2017 (L)-T1-TOTAL]],"")</f>
        <v>0.25774877650897227</v>
      </c>
      <c r="KU250" s="26">
        <f>IFERROR(Tableau17[[#This Row],[2017 (L)-T1-LR]]/Tableau17[[#This Row],[2017 (L)-T1-TOTAL]],"")</f>
        <v>0.1729200652528548</v>
      </c>
      <c r="KV250" s="26">
        <f>IFERROR(Tableau17[[#This Row],[2017 (L)-T1-MDM]]/Tableau17[[#This Row],[2017 (L)-T1-TOTAL]],"")</f>
        <v>0</v>
      </c>
      <c r="KW250" s="26">
        <f>IFERROR(Tableau17[[#This Row],[2017 (L)-T1-RDG]]/Tableau17[[#This Row],[2017 (L)-T1-TOTAL]],"")</f>
        <v>1.1419249592169658E-2</v>
      </c>
      <c r="KX250" s="26">
        <f>IFERROR(Tableau17[[#This Row],[2017 (L)-T1-REG]]/Tableau17[[#This Row],[2017 (L)-T1-TOTAL]],"")</f>
        <v>0</v>
      </c>
      <c r="KY250" s="26">
        <f>IFERROR(Tableau17[[#This Row],[2017 (L)-T1-REM]]/Tableau17[[#This Row],[2017 (L)-T1-TOTAL]],"")</f>
        <v>0.21859706362153344</v>
      </c>
      <c r="KZ250" s="26">
        <f>IFERROR(Tableau17[[#This Row],[2017 (L)-T1-SOC]]/Tableau17[[#This Row],[2017 (L)-T1-TOTAL]],"")</f>
        <v>4.730831973898858E-2</v>
      </c>
      <c r="LA250" s="26">
        <f>IFERROR(Tableau17[[#This Row],[2017 (L)-T1-UDI]]/Tableau17[[#This Row],[2017 (L)-T1-TOTAL]],"")</f>
        <v>0</v>
      </c>
      <c r="LB250" s="26">
        <f>IFERROR(Tableau17[[#This Row],[2017 (L)-T2-FI]]/Tableau17[[#This Row],[2017 (L)-T2-TOTAL]],"")</f>
        <v>0</v>
      </c>
      <c r="LC250" s="26">
        <f>IFERROR(Tableau17[[#This Row],[2017 (L)-T2-FN]]/Tableau17[[#This Row],[2017 (L)-T2-TOTAL]],"")</f>
        <v>0</v>
      </c>
      <c r="LD250" s="26">
        <f>IFERROR(Tableau17[[#This Row],[2017 (L)-T2-LR]]/Tableau17[[#This Row],[2017 (L)-T2-TOTAL]],"")</f>
        <v>0.59207459207459212</v>
      </c>
      <c r="LE250" s="26">
        <f>IFERROR(Tableau17[[#This Row],[2017 (L)-T2-MDM]]/Tableau17[[#This Row],[2017 (L)-T2-TOTAL]],"")</f>
        <v>0</v>
      </c>
      <c r="LF250" s="26">
        <f>IFERROR(Tableau17[[#This Row],[2017 (L)-T2-REM]]/Tableau17[[#This Row],[2017 (L)-T2-TOTAL]],"")</f>
        <v>0.40792540792540793</v>
      </c>
      <c r="LG250" s="26">
        <f>IFERROR(Tableau17[[#This Row],[2017-T1-ARTHAUD Nathalie]]/Tableau17[[#This Row],[2017-T1-TOTAL]],"")</f>
        <v>4.4404973357015983E-3</v>
      </c>
      <c r="LH250" s="26">
        <f>IFERROR(Tableau17[[#This Row],[2017-T1-ASSELINEAU Fran]]/Tableau17[[#This Row],[2017-T1-TOTAL]],"")</f>
        <v>1.4209591474245116E-2</v>
      </c>
      <c r="LI250" s="26">
        <f>IFERROR(Tableau17[[#This Row],[2017-T1-CHEMINADE Jacques]]/Tableau17[[#This Row],[2017-T1-TOTAL]],"")</f>
        <v>0</v>
      </c>
      <c r="LJ250" s="26">
        <f>IFERROR(Tableau17[[#This Row],[2017-T1-DUPONT-AIGNAN Nicolas]]/Tableau17[[#This Row],[2017-T1-TOTAL]],"")</f>
        <v>3.1971580817051509E-2</v>
      </c>
      <c r="LK250" s="26">
        <f>IFERROR(Tableau17[[#This Row],[2017-T1-FILLON Fran]]/Tableau17[[#This Row],[2017-T1-TOTAL]],"")</f>
        <v>0.13410301953818829</v>
      </c>
      <c r="LL250" s="26">
        <f>IFERROR(Tableau17[[#This Row],[2017-T1-HAMON Beno]]/Tableau17[[#This Row],[2017-T1-TOTAL]],"")</f>
        <v>5.0621669626998225E-2</v>
      </c>
      <c r="LM250" s="26">
        <f>IFERROR(Tableau17[[#This Row],[2017-T1-LASSALLE Jean]]/Tableau17[[#This Row],[2017-T1-TOTAL]],"")</f>
        <v>9.7690941385435177E-3</v>
      </c>
      <c r="LN250" s="26">
        <f>IFERROR(Tableau17[[#This Row],[2017-T1-LE PEN Marine]]/Tableau17[[#This Row],[2017-T1-TOTAL]],"")</f>
        <v>0.35879218472468916</v>
      </c>
      <c r="LO250" s="26">
        <f>IFERROR(Tableau17[[#This Row],[2017-T1-M Jean-Luc]]/Tableau17[[#This Row],[2017-T1-TOTAL]],"")</f>
        <v>0.23268206039076378</v>
      </c>
      <c r="LP250" s="26">
        <f>IFERROR(Tableau17[[#This Row],[2017-T1-MACRON Emmanuel]]/Tableau17[[#This Row],[2017-T1-TOTAL]],"")</f>
        <v>0.15719360568383658</v>
      </c>
      <c r="LQ250" s="26">
        <f>IFERROR(Tableau17[[#This Row],[2017-T1-POUTOU Philippe]]/Tableau17[[#This Row],[2017-T1-TOTAL]],"")</f>
        <v>6.2166962699822378E-3</v>
      </c>
      <c r="LR250" s="26">
        <f>IFERROR(Tableau17[[#This Row],[2017-T2-LE PEN Marine]]/Tableau17[[#This Row],[2017-T2-TOTAL]],"")</f>
        <v>0.51521511017838406</v>
      </c>
      <c r="LS250" s="26">
        <f>IFERROR(Tableau17[[#This Row],[2017-T2-MACRON Emmanuel]]/Tableau17[[#This Row],[2017-T2-TOTAL]],"")</f>
        <v>0.48478488982161594</v>
      </c>
      <c r="LT250" s="26">
        <f>IFERROR(Tableau17[[#This Row],[2019-T1-ALEXANDRE Audric]]/Tableau17[[#This Row],[2019-T1-TOTAL]],"")</f>
        <v>0</v>
      </c>
      <c r="LU250" s="26">
        <f>IFERROR(Tableau17[[#This Row],[2019-T1-ARTHAUD Nathalie]]/Tableau17[[#This Row],[2019-T1-TOTAL]],"")</f>
        <v>6.5359477124183009E-3</v>
      </c>
      <c r="LV250" s="26">
        <f>IFERROR(Tableau17[[#This Row],[2019-T1-ASSELINEAU François]]/Tableau17[[#This Row],[2019-T1-TOTAL]],"")</f>
        <v>1.9607843137254902E-2</v>
      </c>
      <c r="LW250" s="26">
        <f>IFERROR(Tableau17[[#This Row],[2019-T1-AUBRY Manon]]/Tableau17[[#This Row],[2019-T1-TOTAL]],"")</f>
        <v>9.4771241830065356E-2</v>
      </c>
      <c r="LX250" s="26">
        <f>IFERROR(Tableau17[[#This Row],[2019-T1-AZERGUI Nagib]]/Tableau17[[#This Row],[2019-T1-TOTAL]],"")</f>
        <v>0</v>
      </c>
      <c r="LY250" s="26">
        <f>IFERROR(Tableau17[[#This Row],[2019-T1-BARDELLA Jordan]]/Tableau17[[#This Row],[2019-T1-TOTAL]],"")</f>
        <v>0.37254901960784315</v>
      </c>
      <c r="LZ250" s="26">
        <f>IFERROR(Tableau17[[#This Row],[2019-T1-BELLAMY François-Xavier]]/Tableau17[[#This Row],[2019-T1-TOTAL]],"")</f>
        <v>4.9019607843137254E-2</v>
      </c>
      <c r="MA250" s="26">
        <f>IFERROR(Tableau17[[#This Row],[2019-T1-BIDOU Olivier]]/Tableau17[[#This Row],[2019-T1-TOTAL]],"")</f>
        <v>3.2679738562091504E-3</v>
      </c>
      <c r="MB250" s="26">
        <f>IFERROR(Tableau17[[#This Row],[2019-T1-BOURG Dominique]]/Tableau17[[#This Row],[2019-T1-TOTAL]],"")</f>
        <v>1.9607843137254902E-2</v>
      </c>
      <c r="MC250" s="26">
        <f>IFERROR(Tableau17[[#This Row],[2019-T1-BROSSAT Ian]]/Tableau17[[#This Row],[2019-T1-TOTAL]],"")</f>
        <v>5.7189542483660129E-2</v>
      </c>
      <c r="MD250" s="26">
        <f>IFERROR(Tableau17[[#This Row],[2019-T1-CAILLAUD Sophie]]/Tableau17[[#This Row],[2019-T1-TOTAL]],"")</f>
        <v>0</v>
      </c>
      <c r="ME250" s="26">
        <f>IFERROR(Tableau17[[#This Row],[2019-T1-CAMUS Renaud]]/Tableau17[[#This Row],[2019-T1-TOTAL]],"")</f>
        <v>0</v>
      </c>
      <c r="MF250" s="26">
        <f>IFERROR(Tableau17[[#This Row],[2019-T1-CHALENÇON Christophe]]/Tableau17[[#This Row],[2019-T1-TOTAL]],"")</f>
        <v>0</v>
      </c>
      <c r="MG250" s="26">
        <f>IFERROR(Tableau17[[#This Row],[2019-T1-CORBET Cathy Denise Ginette]]/Tableau17[[#This Row],[2019-T1-TOTAL]],"")</f>
        <v>0</v>
      </c>
      <c r="MH250" s="26">
        <f>IFERROR(Tableau17[[#This Row],[2019-T1-DE PREVOISIN Robert]]/Tableau17[[#This Row],[2019-T1-TOTAL]],"")</f>
        <v>0</v>
      </c>
      <c r="MI250" s="26">
        <f>IFERROR(Tableau17[[#This Row],[2019-T1-DELFEL Thérèse]]/Tableau17[[#This Row],[2019-T1-TOTAL]],"")</f>
        <v>0</v>
      </c>
      <c r="MJ250" s="26">
        <f>IFERROR(Tableau17[[#This Row],[2019-T1-DIEUMEGARD Pierre]]/Tableau17[[#This Row],[2019-T1-TOTAL]],"")</f>
        <v>1.6339869281045752E-3</v>
      </c>
      <c r="MK250" s="26">
        <f>IFERROR(Tableau17[[#This Row],[2019-T1-DUPONT-AIGNAN Nicolas]]/Tableau17[[#This Row],[2019-T1-TOTAL]],"")</f>
        <v>3.2679738562091505E-2</v>
      </c>
      <c r="ML250" s="26">
        <f>IFERROR(Tableau17[[#This Row],[2019-T1-GERNIGON Yves]]/Tableau17[[#This Row],[2019-T1-TOTAL]],"")</f>
        <v>0</v>
      </c>
      <c r="MM250" s="26">
        <f>IFERROR(Tableau17[[#This Row],[2019-T1-GLUCKSMANN Raphaël]]/Tableau17[[#This Row],[2019-T1-TOTAL]],"")</f>
        <v>5.2287581699346407E-2</v>
      </c>
      <c r="MN250" s="26">
        <f>IFERROR(Tableau17[[#This Row],[2019-T1-HAMON Benoît]]/Tableau17[[#This Row],[2019-T1-TOTAL]],"")</f>
        <v>2.1241830065359478E-2</v>
      </c>
      <c r="MO250" s="26">
        <f>IFERROR(Tableau17[[#This Row],[2019-T1-HELGEN Gilles]]/Tableau17[[#This Row],[2019-T1-TOTAL]],"")</f>
        <v>0</v>
      </c>
      <c r="MP250" s="26">
        <f>IFERROR(Tableau17[[#This Row],[2019-T1-JADOT Yannick]]/Tableau17[[#This Row],[2019-T1-TOTAL]],"")</f>
        <v>0.10457516339869281</v>
      </c>
      <c r="MQ250" s="26">
        <f>IFERROR(Tableau17[[#This Row],[2019-T1-LAGARDE Jean-Christophe]]/Tableau17[[#This Row],[2019-T1-TOTAL]],"")</f>
        <v>9.8039215686274508E-3</v>
      </c>
      <c r="MR250" s="26">
        <f>IFERROR(Tableau17[[#This Row],[2019-T1-LALANNE Francis]]/Tableau17[[#This Row],[2019-T1-TOTAL]],"")</f>
        <v>3.2679738562091504E-3</v>
      </c>
      <c r="MS250" s="26">
        <f>IFERROR(Tableau17[[#This Row],[2019-T1-LOISEAU Nathalie]]/Tableau17[[#This Row],[2019-T1-TOTAL]],"")</f>
        <v>0.15032679738562091</v>
      </c>
      <c r="MT250" s="26">
        <f>IFERROR(Tableau17[[#This Row],[2019-T1-MARIE Florie]]/Tableau17[[#This Row],[2019-T1-TOTAL]],"")</f>
        <v>1.6339869281045752E-3</v>
      </c>
      <c r="MU250" s="26">
        <f>IFERROR(Tableau17[[#This Row],[2008-T1-MACROEXTRDROITE]]/Tableau17[[#This Row],[2008-T1-MACROTOTALE]],"")</f>
        <v>0.10476190476190476</v>
      </c>
      <c r="MV250" s="26">
        <f>IFERROR(Tableau17[[#This Row],[2008-T1-MACRODROITE]]/Tableau17[[#This Row],[2008-T1-MACROTOTALE]],"")</f>
        <v>0.37142857142857144</v>
      </c>
      <c r="MW250" s="26">
        <f>IFERROR(Tableau17[[#This Row],[2008-T1-MACROCENTRE]]/Tableau17[[#This Row],[2008-T1-MACROTOTALE]],"")</f>
        <v>0</v>
      </c>
      <c r="MX250" s="26">
        <f>IFERROR(Tableau17[[#This Row],[2008-T1-MACROGAUCHE]]/Tableau17[[#This Row],[2008-T1-MACROTOTALE]],"")</f>
        <v>0.52380952380952384</v>
      </c>
      <c r="MY250" s="26">
        <f>IFERROR(Tableau17[[#This Row],[2008-T1-MACROAUTRE]]/Tableau17[[#This Row],[2008-T1-MACROTOTALE]],"")</f>
        <v>0</v>
      </c>
      <c r="MZ250" s="26">
        <f>IFERROR(Tableau17[[#This Row],[2008-T2-MACROEXTRDROITE]]/Tableau17[[#This Row],[2008-T2-MACROTOTALE]],"")</f>
        <v>0</v>
      </c>
      <c r="NA250" s="26">
        <f>IFERROR(Tableau17[[#This Row],[2008-T2-MACRODROITE]]/Tableau17[[#This Row],[2008-T2-MACROTOTALE]],"")</f>
        <v>0.43</v>
      </c>
      <c r="NB250" s="26">
        <f>IFERROR(Tableau17[[#This Row],[2008-T2-MACROCENTRE]]/Tableau17[[#This Row],[2008-T2-MACROTOTALE]],"")</f>
        <v>0</v>
      </c>
      <c r="NC250" s="26">
        <f>IFERROR(Tableau17[[#This Row],[2008-T2-MACROGAUCHE]]/Tableau17[[#This Row],[2008-T2-MACROTOTALE]],"")</f>
        <v>0.56999999999999995</v>
      </c>
      <c r="ND250" s="26">
        <f>IFERROR(Tableau17[[#This Row],[2008-T2-MACROAUTRE]]/Tableau17[[#This Row],[2008-T2-MACROTOTALE]],"")</f>
        <v>0</v>
      </c>
      <c r="NE250" s="26">
        <f>IFERROR(Tableau17[[#This Row],[2014-T1-MACROEXTRDROITE]]/Tableau17[[#This Row],[2014-T1-MACROTOTALE]],"")</f>
        <v>0.31906614785992216</v>
      </c>
      <c r="NF250" s="26">
        <f>IFERROR(Tableau17[[#This Row],[2014-T1-MACRODROITE]]/Tableau17[[#This Row],[2014-T1-MACROTOTALE]],"")</f>
        <v>0.36186770428015563</v>
      </c>
      <c r="NG250" s="26">
        <f>IFERROR(Tableau17[[#This Row],[2014-T1-MACROCENTRE]]/Tableau17[[#This Row],[2014-T1-MACROTOTALE]],"")</f>
        <v>0</v>
      </c>
      <c r="NH250" s="26">
        <f>IFERROR(Tableau17[[#This Row],[2014-T1-MACROGAUCHE]]/Tableau17[[#This Row],[2014-T1-MACROTOTALE]],"")</f>
        <v>0.31906614785992216</v>
      </c>
      <c r="NI250" s="26">
        <f>IFERROR(Tableau17[[#This Row],[2014-T1-MACROAUTRE]]/Tableau17[[#This Row],[2014-T1-MACROTOTALE]],"")</f>
        <v>0</v>
      </c>
      <c r="NJ250" s="26">
        <f>IFERROR(Tableau17[[#This Row],[2014-T2-MACROEXTRDROITE]]/Tableau17[[#This Row],[2014-T2-MACROTOTALE]],"")</f>
        <v>0.353904282115869</v>
      </c>
      <c r="NK250" s="26">
        <f>IFERROR(Tableau17[[#This Row],[2014-T2-MACRODROITE]]/Tableau17[[#This Row],[2014-T2-MACROTOTALE]],"")</f>
        <v>0.36523929471032746</v>
      </c>
      <c r="NL250" s="26">
        <f>IFERROR(Tableau17[[#This Row],[2014-T2-MACROCENTRE]]/Tableau17[[#This Row],[2014-T2-MACROTOTALE]],"")</f>
        <v>0</v>
      </c>
      <c r="NM250" s="26">
        <f>IFERROR(Tableau17[[#This Row],[2014-T2-MACROGAUCHE]]/Tableau17[[#This Row],[2014-T2-MACROTOTALE]],"")</f>
        <v>0.28085642317380355</v>
      </c>
      <c r="NN250" s="26">
        <f>IFERROR(Tableau17[[#This Row],[2014-T2-MACROAUTRE]]/Tableau17[[#This Row],[2014-T2-MACROTOTALE]],"")</f>
        <v>0</v>
      </c>
      <c r="NO250" s="26">
        <f>IFERROR( Tableau17[[#This Row],[2015-T1-MACROEXTRDROITE]]/Tableau17[[#This Row],[2015-T1-MACROTOTALE]],"")</f>
        <v>0.45454545454545453</v>
      </c>
      <c r="NP250" s="26">
        <f>IFERROR(Tableau17[[#This Row],[2015-T1-MACRODROITE]]/Tableau17[[#This Row],[2015-T1-MACROTOTALE]],"")</f>
        <v>0.19624819624819625</v>
      </c>
      <c r="NQ250" s="26">
        <f>IFERROR(Tableau17[[#This Row],[2015-T1-MACROCENTRE]]/Tableau17[[#This Row],[2015-T1-MACROTOTALE]],"")</f>
        <v>0</v>
      </c>
      <c r="NR250" s="26">
        <f>IFERROR(Tableau17[[#This Row],[2015-T1-MACROGAUCHE]]/Tableau17[[#This Row],[2015-T1-MACROTOTALE]],"")</f>
        <v>0.34199134199134201</v>
      </c>
      <c r="NS250" s="26">
        <f>IFERROR(Tableau17[[#This Row],[2015-T1-MACROAUTRE]]/Tableau17[[#This Row],[2015-T1-MACROTOTALE]],"")</f>
        <v>7.215007215007215E-3</v>
      </c>
      <c r="NT250" s="26">
        <f>IFERROR(Tableau17[[#This Row],[2015-T2-MACROEXTRDROITE]]/Tableau17[[#This Row],[2015-T2-MACROTOTALE]],"")</f>
        <v>0.27426810477657937</v>
      </c>
      <c r="NU250" s="26">
        <f>IFERROR(Tableau17[[#This Row],[2015-T2-MACRODROITE]]/Tableau17[[#This Row],[2015-T2-MACROTOTALE]],"")</f>
        <v>0.72573189522342063</v>
      </c>
      <c r="NV250" s="26">
        <f>IFERROR(Tableau17[[#This Row],[2015-T2-MACROCENTRE]]/Tableau17[[#This Row],[2015-T2-MACROTOTALE]],"")</f>
        <v>0</v>
      </c>
      <c r="NW250" s="26">
        <f>IFERROR(Tableau17[[#This Row],[2015-T2-MACROGAUCHE]]/Tableau17[[#This Row],[2015-T2-MACROTOTALE]],"")</f>
        <v>0</v>
      </c>
      <c r="NX250" s="26">
        <f>IFERROR(Tableau17[[#This Row],[2015-T2-MACROAUTRE]]/Tableau17[[#This Row],[2015-T2-MACROTOTALE]],"")</f>
        <v>0</v>
      </c>
      <c r="NY250" s="26">
        <f>IFERROR(Tableau17[[#This Row],[2017-T1-MACROEXTRDROITE]]/Tableau17[[#This Row],[2017-T1-MACROTOTALE]],"")</f>
        <v>0.4049733570159858</v>
      </c>
      <c r="NZ250" s="26">
        <f>IFERROR(Tableau17[[#This Row],[2017-T1-MACRODROITE]]/Tableau17[[#This Row],[2017-T1-MACROTOTALE]],"")</f>
        <v>0.13410301953818829</v>
      </c>
      <c r="OA250" s="26">
        <f>IFERROR(Tableau17[[#This Row],[2017-T1-MACROCENTRE]]/Tableau17[[#This Row],[2017-T1-MACROTOTALE]],"")</f>
        <v>0.15719360568383658</v>
      </c>
      <c r="OB250" s="26">
        <f>IFERROR(Tableau17[[#This Row],[2017-T1-MACROGAUCHE]]/Tableau17[[#This Row],[2017-T1-MACROTOTALE]],"")</f>
        <v>0.29396092362344584</v>
      </c>
      <c r="OC250" s="26">
        <f>IFERROR(Tableau17[[#This Row],[2017-T1-MACROAUTRE]]/Tableau17[[#This Row],[2017-T1-MACROTOTALE]],"")</f>
        <v>9.7690941385435177E-3</v>
      </c>
      <c r="OD250" s="26">
        <f>IFERROR(Tableau17[[#This Row],[2017-T2-MACROEXTRDROITE]]/Tableau17[[#This Row],[2017-T2-MACROTOTALE]],"")</f>
        <v>0.51521511017838406</v>
      </c>
      <c r="OE250" s="26">
        <f>IFERROR(Tableau17[[#This Row],[2017-T2-MACRODROITE]]/Tableau17[[#This Row],[2017-T2-MACROTOTALE]],"")</f>
        <v>0</v>
      </c>
      <c r="OF250" s="26">
        <f>IFERROR(Tableau17[[#This Row],[2017-T2-MACROCENTRE]]/Tableau17[[#This Row],[2017-T2-MACROTOTALE]],"")</f>
        <v>0.48478488982161594</v>
      </c>
      <c r="OG250" s="26">
        <f>IFERROR(Tableau17[[#This Row],[2017-T2-MACROGAUCHE]]/Tableau17[[#This Row],[2017-T2-MACROTOTALE]],"")</f>
        <v>0</v>
      </c>
      <c r="OH250" s="26">
        <f>IFERROR(Tableau17[[#This Row],[2017-T2-MACROAUTRE]]/Tableau17[[#This Row],[2017-T2-MACROTOTALE]],"")</f>
        <v>0</v>
      </c>
      <c r="OI250" s="26">
        <f>IFERROR(Tableau17[[#This Row],[2019-T1-MACROEXTRDROITE]]/Tableau17[[#This Row],[2019-T1-MACROTOTALE]],"")</f>
        <v>0.41838351822503961</v>
      </c>
      <c r="OJ250" s="26">
        <f>IFERROR(Tableau17[[#This Row],[2019-T1-MACRODROITE]]/Tableau17[[#This Row],[2019-T1-MACROTOTALE]],"")</f>
        <v>5.7052297939778132E-2</v>
      </c>
      <c r="OK250" s="26">
        <f>IFERROR(Tableau17[[#This Row],[2019-T1-MACROCENTRE]]/Tableau17[[#This Row],[2019-T1-MACROTOTALE]],"")</f>
        <v>0.14580031695721077</v>
      </c>
      <c r="OL250" s="26">
        <f>IFERROR(Tableau17[[#This Row],[2019-T1-MACROGAUCHE]]/Tableau17[[#This Row],[2019-T1-MACROTOTALE]],"")</f>
        <v>0.32646592709984151</v>
      </c>
      <c r="OM250" s="26">
        <f>IFERROR(Tableau17[[#This Row],[2019-T1-MACROAUTRE]]/Tableau17[[#This Row],[2019-T1-MACROTOTALE]],"")</f>
        <v>5.2297939778129951E-2</v>
      </c>
      <c r="ON250" s="26">
        <f>IFERROR(Tableau17[[#This Row],[2020-T1-MACROEXTRDROITE]]/Tableau17[[#This Row],[2020-T1-MACROTOTALE]],"")</f>
        <v>0.26741573033707866</v>
      </c>
      <c r="OO250" s="26">
        <f>IFERROR(Tableau17[[#This Row],[2020-T1-MACRODROITE]]/Tableau17[[#This Row],[2020-T1-MACROTOTALE]],"")</f>
        <v>0.3146067415730337</v>
      </c>
      <c r="OP250" s="26">
        <f>IFERROR(Tableau17[[#This Row],[2020-T1-MACROCENTRE]]/Tableau17[[#This Row],[2020-T1-MACROTOTALE]],"")</f>
        <v>0.10112359550561797</v>
      </c>
      <c r="OQ250" s="26">
        <f>IFERROR(Tableau17[[#This Row],[2020-T1-MACROGAUCHE]]/Tableau17[[#This Row],[2020-T1-MACROTOTALE]],"")</f>
        <v>0.31685393258426964</v>
      </c>
      <c r="OR250" s="26">
        <f>IFERROR(Tableau17[[#This Row],[2020-T1-MACROAUTRE]]/Tableau17[[#This Row],[2020-T1-MACROTOTALE]],"")</f>
        <v>0</v>
      </c>
      <c r="OS250" s="26">
        <f>IFERROR(Tableau17[[#This Row],[2017 (L)-T1-MACROEXTRDROITE]]/Tableau17[[#This Row],[2017 (L)-T1-MACROTOTALE]],"")</f>
        <v>0.27243066884176181</v>
      </c>
      <c r="OT250" s="26">
        <f>IFERROR(Tableau17[[#This Row],[2017 (L)-T1-MACRODROITE]]/Tableau17[[#This Row],[2017 (L)-T1-MACROTOTALE]],"")</f>
        <v>0.1729200652528548</v>
      </c>
      <c r="OU250" s="26">
        <f>IFERROR(Tableau17[[#This Row],[2017 (L)-T1-MACROCENTRE]]/Tableau17[[#This Row],[2017 (L)-T1-MACROTOTALE]],"")</f>
        <v>0.21859706362153344</v>
      </c>
      <c r="OV250" s="26">
        <f>IFERROR(Tableau17[[#This Row],[2017 (L)-T1-MACROGAUCHE]]/Tableau17[[#This Row],[2017 (L)-T1-MACROTOTALE]],"")</f>
        <v>0.30831973898858073</v>
      </c>
      <c r="OW250" s="26">
        <f>IFERROR(Tableau17[[#This Row],[2017 (L)-T1-MACROAUTRE]]/Tableau17[[#This Row],[2017 (L)-T1-MACROTOTALE]],"")</f>
        <v>2.7732463295269169E-2</v>
      </c>
      <c r="OX250" s="26">
        <f>IFERROR(Tableau17[[#This Row],[2017 (L)-T2-MACROEXTRDROITE]]/Tableau17[[#This Row],[2017 (L)-T2-MACROTOTALE]],"")</f>
        <v>0</v>
      </c>
      <c r="OY250" s="26">
        <f>IFERROR(Tableau17[[#This Row],[2017 (L)-T2-MACRODROITE]]/Tableau17[[#This Row],[2017 (L)-T2-MACROTOTALE]],"")</f>
        <v>0.59207459207459212</v>
      </c>
      <c r="OZ250" s="26">
        <f>IFERROR(Tableau17[[#This Row],[2017 (L)-T2-MACROCENTRE]]/Tableau17[[#This Row],[2017 (L)-T2-MACROTOTALE]],"")</f>
        <v>0.40792540792540793</v>
      </c>
      <c r="PA250" s="26">
        <f>IFERROR(Tableau17[[#This Row],[2017 (L)-T2-MACROGAUCHE]]/Tableau17[[#This Row],[2017 (L)-T2-MACROTOTALE]],"")</f>
        <v>0</v>
      </c>
      <c r="PB250" s="26">
        <f>IFERROR(Tableau17[[#This Row],[2017 (L)-T2-MACROAUTRE]]/Tableau17[[#This Row],[2017 (L)-T2-MACROTOTALE]],"")</f>
        <v>0</v>
      </c>
      <c r="PC250" s="26">
        <f>IFERROR(Tableau17[[#This Row],[2008_T1_PROCUS]]/Tableau17[[#This Row],[2008_T1_INSCRITS]],0)</f>
        <v>6.024096385542169E-3</v>
      </c>
      <c r="PD250" s="26">
        <f>IFERROR(Tableau17[[#This Row],[2008_T2_PROCUS]]/Tableau17[[#This Row],[2008_T2_INSCRITS]],0)</f>
        <v>4.5214770158251696E-3</v>
      </c>
      <c r="PE250" s="26">
        <f>Tableau17[[#This Row],[2014_T1_PROCUS]]/Tableau17[[#This Row],[2014_T1_INSCRITS]]</f>
        <v>9.0277777777777769E-3</v>
      </c>
      <c r="PF250" s="26">
        <f>IFERROR(Tableau17[[#This Row],[2014_T2_PROCUS]]/Tableau17[[#This Row],[2014_T2_INSCRITS]],0)</f>
        <v>6.2500000000000003E-3</v>
      </c>
    </row>
    <row r="251" spans="1:422" hidden="1" x14ac:dyDescent="0.2">
      <c r="A251" s="1">
        <v>6</v>
      </c>
      <c r="B251" s="1" t="s">
        <v>441</v>
      </c>
      <c r="C251" s="1" t="s">
        <v>466</v>
      </c>
      <c r="D251" s="1" t="s">
        <v>466</v>
      </c>
      <c r="E251" s="1">
        <v>1270</v>
      </c>
      <c r="F251" s="1">
        <v>5.4601699999999997</v>
      </c>
      <c r="G251" s="1">
        <v>43.317548000000002</v>
      </c>
      <c r="H251" s="3">
        <v>1340</v>
      </c>
      <c r="I251" s="3">
        <v>317</v>
      </c>
      <c r="K251" s="1">
        <v>3</v>
      </c>
      <c r="L251" s="1">
        <v>55</v>
      </c>
      <c r="M251" s="1">
        <v>2</v>
      </c>
      <c r="P251" s="1">
        <v>139</v>
      </c>
      <c r="Q251" s="1">
        <v>49</v>
      </c>
      <c r="R251" s="1">
        <v>134</v>
      </c>
      <c r="S251" s="1">
        <v>66</v>
      </c>
      <c r="T251" s="1">
        <v>42</v>
      </c>
      <c r="U251" s="1">
        <v>490</v>
      </c>
      <c r="V251" s="1">
        <v>1219</v>
      </c>
      <c r="W251" s="1">
        <v>744</v>
      </c>
      <c r="X251" s="1">
        <v>11</v>
      </c>
      <c r="Y251" s="2">
        <v>0.61033634000000003</v>
      </c>
      <c r="Z251" s="1">
        <v>1219</v>
      </c>
      <c r="AA251" s="1">
        <v>778</v>
      </c>
      <c r="AB251" s="1">
        <v>21</v>
      </c>
      <c r="AC251" s="2">
        <v>0.63822805999999999</v>
      </c>
      <c r="AD251" s="1">
        <v>1340</v>
      </c>
      <c r="AE251" s="1">
        <v>500</v>
      </c>
      <c r="AF251" s="2">
        <v>0.37313433000000001</v>
      </c>
      <c r="AG251" s="1">
        <f t="shared" si="3"/>
        <v>317</v>
      </c>
      <c r="AH251" s="1">
        <v>1025</v>
      </c>
      <c r="AI251" s="1">
        <v>632</v>
      </c>
      <c r="AJ251" s="1">
        <v>14</v>
      </c>
      <c r="AK251" s="2">
        <v>0.61658537000000002</v>
      </c>
      <c r="AL251" s="1">
        <v>1025</v>
      </c>
      <c r="AM251" s="1">
        <v>720</v>
      </c>
      <c r="AN251" s="1">
        <v>18</v>
      </c>
      <c r="AO251" s="2">
        <v>0.70243902000000003</v>
      </c>
      <c r="AP251" s="1">
        <v>1230</v>
      </c>
      <c r="AQ251" s="1">
        <v>637</v>
      </c>
      <c r="AR251" s="2">
        <v>0.51788617999999997</v>
      </c>
      <c r="AS251" s="1">
        <v>1230</v>
      </c>
      <c r="AT251" s="1">
        <v>673</v>
      </c>
      <c r="AU251" s="2">
        <v>0.54715446999999995</v>
      </c>
      <c r="AV251" s="1">
        <v>1303</v>
      </c>
      <c r="AW251" s="1">
        <v>637</v>
      </c>
      <c r="AX251" s="2">
        <v>0.48887183000000001</v>
      </c>
      <c r="AY251" s="1">
        <v>1303</v>
      </c>
      <c r="AZ251" s="1">
        <v>571</v>
      </c>
      <c r="BA251" s="2">
        <v>0.43821948999999999</v>
      </c>
      <c r="BB251" s="1">
        <v>1302</v>
      </c>
      <c r="BC251" s="1">
        <v>1096</v>
      </c>
      <c r="BD251" s="2">
        <v>0.84178187000000004</v>
      </c>
      <c r="BE251" s="1">
        <v>1301</v>
      </c>
      <c r="BF251" s="1">
        <v>980</v>
      </c>
      <c r="BG251" s="2">
        <v>0.75326671999999995</v>
      </c>
      <c r="BH251" s="1">
        <v>1339</v>
      </c>
      <c r="BI251" s="1">
        <v>643</v>
      </c>
      <c r="BJ251" s="2">
        <v>0.48020910999999999</v>
      </c>
      <c r="BK251" s="1">
        <v>33</v>
      </c>
      <c r="BM251" s="1">
        <v>3</v>
      </c>
      <c r="BN251" s="1">
        <v>13</v>
      </c>
      <c r="BO251" s="1">
        <v>54</v>
      </c>
      <c r="BP251" s="1">
        <v>325</v>
      </c>
      <c r="BQ251" s="1">
        <v>188</v>
      </c>
      <c r="BR251" s="1">
        <v>616</v>
      </c>
      <c r="BU251" s="1">
        <v>460</v>
      </c>
      <c r="BV251" s="1">
        <v>240</v>
      </c>
      <c r="BW251" s="1">
        <v>700</v>
      </c>
      <c r="BY251" s="1">
        <v>108</v>
      </c>
      <c r="BZ251" s="1">
        <v>11</v>
      </c>
      <c r="CB251" s="1">
        <v>32</v>
      </c>
      <c r="CC251" s="1">
        <v>195</v>
      </c>
      <c r="CD251" s="1">
        <v>301</v>
      </c>
      <c r="CE251" s="1">
        <v>84</v>
      </c>
      <c r="CF251" s="1">
        <v>731</v>
      </c>
      <c r="CG251" s="1">
        <v>218</v>
      </c>
      <c r="CH251" s="1">
        <v>412</v>
      </c>
      <c r="CI251" s="1">
        <v>127</v>
      </c>
      <c r="CJ251" s="1">
        <v>757</v>
      </c>
      <c r="CK251" s="1">
        <v>13</v>
      </c>
      <c r="CL251" s="1">
        <v>8</v>
      </c>
      <c r="CO251" s="1">
        <v>33</v>
      </c>
      <c r="CP251" s="1">
        <v>260</v>
      </c>
      <c r="CT251" s="1">
        <v>217</v>
      </c>
      <c r="CU251" s="1">
        <v>79</v>
      </c>
      <c r="CW251" s="1">
        <v>610</v>
      </c>
      <c r="CY251" s="1">
        <v>286</v>
      </c>
      <c r="DA251" s="1">
        <v>351</v>
      </c>
      <c r="DC251" s="1">
        <v>637</v>
      </c>
      <c r="DD251" s="1">
        <v>15</v>
      </c>
      <c r="DE251" s="1">
        <v>12</v>
      </c>
      <c r="DF251" s="1">
        <v>7</v>
      </c>
      <c r="DG251" s="1">
        <v>1</v>
      </c>
      <c r="DH251" s="1">
        <v>2</v>
      </c>
      <c r="DI251" s="1">
        <v>25</v>
      </c>
      <c r="DJ251" s="1">
        <v>4</v>
      </c>
      <c r="DK251" s="1">
        <v>3</v>
      </c>
      <c r="DL251" s="1">
        <v>44</v>
      </c>
      <c r="DM251" s="1">
        <v>118</v>
      </c>
      <c r="DN251" s="1">
        <v>160</v>
      </c>
      <c r="DP251" s="1">
        <v>0</v>
      </c>
      <c r="DR251" s="1">
        <v>225</v>
      </c>
      <c r="DS251" s="1">
        <v>6</v>
      </c>
      <c r="DU251" s="1">
        <v>622</v>
      </c>
      <c r="DX251" s="1">
        <v>346</v>
      </c>
      <c r="DZ251" s="1">
        <v>186</v>
      </c>
      <c r="EA251" s="1">
        <v>532</v>
      </c>
      <c r="EB251" s="1">
        <v>3</v>
      </c>
      <c r="EC251" s="1">
        <v>16</v>
      </c>
      <c r="ED251" s="1">
        <v>0</v>
      </c>
      <c r="EE251" s="1">
        <v>50</v>
      </c>
      <c r="EF251" s="1">
        <v>351</v>
      </c>
      <c r="EG251" s="1">
        <v>36</v>
      </c>
      <c r="EH251" s="1">
        <v>12</v>
      </c>
      <c r="EI251" s="1">
        <v>300</v>
      </c>
      <c r="EJ251" s="1">
        <v>123</v>
      </c>
      <c r="EK251" s="1">
        <v>175</v>
      </c>
      <c r="EL251" s="1">
        <v>6</v>
      </c>
      <c r="EM251" s="1">
        <v>1072</v>
      </c>
      <c r="EN251" s="1">
        <v>399</v>
      </c>
      <c r="EO251" s="1">
        <v>469</v>
      </c>
      <c r="EP251" s="1">
        <v>868</v>
      </c>
      <c r="EQ251" s="1">
        <v>0</v>
      </c>
      <c r="ER251" s="1">
        <v>3</v>
      </c>
      <c r="ES251" s="1">
        <v>9</v>
      </c>
      <c r="ET251" s="1">
        <v>16</v>
      </c>
      <c r="EU251" s="1">
        <v>2</v>
      </c>
      <c r="EV251" s="1">
        <v>150</v>
      </c>
      <c r="EW251" s="1">
        <v>171</v>
      </c>
      <c r="EX251" s="1">
        <v>0</v>
      </c>
      <c r="EY251" s="1">
        <v>4</v>
      </c>
      <c r="EZ251" s="1">
        <v>13</v>
      </c>
      <c r="FA251" s="1">
        <v>0</v>
      </c>
      <c r="FB251" s="1">
        <v>0</v>
      </c>
      <c r="FC251" s="1">
        <v>0</v>
      </c>
      <c r="FD251" s="1">
        <v>0</v>
      </c>
      <c r="FE251" s="1">
        <v>0</v>
      </c>
      <c r="FF251" s="1">
        <v>0</v>
      </c>
      <c r="FG251" s="1">
        <v>0</v>
      </c>
      <c r="FH251" s="1">
        <v>20</v>
      </c>
      <c r="FI251" s="1">
        <v>0</v>
      </c>
      <c r="FJ251" s="1">
        <v>21</v>
      </c>
      <c r="FK251" s="1">
        <v>13</v>
      </c>
      <c r="FL251" s="1">
        <v>0</v>
      </c>
      <c r="FM251" s="1">
        <v>79</v>
      </c>
      <c r="FN251" s="1">
        <v>12</v>
      </c>
      <c r="FO251" s="1">
        <v>3</v>
      </c>
      <c r="FP251" s="1">
        <v>100</v>
      </c>
      <c r="FQ251" s="1">
        <v>0</v>
      </c>
      <c r="FR251" s="1">
        <f>SUM(Tableau17[[#This Row],[2019-T1-ALEXANDRE Audric]:[2019-T1-MARIE Florie]])</f>
        <v>616</v>
      </c>
      <c r="FS251" s="1">
        <v>57</v>
      </c>
      <c r="FT251" s="1">
        <v>358</v>
      </c>
      <c r="FU251" s="1">
        <v>0</v>
      </c>
      <c r="FV251" s="1">
        <v>201</v>
      </c>
      <c r="FW251" s="1">
        <v>0</v>
      </c>
      <c r="FX251" s="1">
        <v>616</v>
      </c>
      <c r="FY251" s="1">
        <v>0</v>
      </c>
      <c r="FZ251" s="1">
        <v>460</v>
      </c>
      <c r="GA251" s="1">
        <v>0</v>
      </c>
      <c r="GB251" s="1">
        <v>240</v>
      </c>
      <c r="GC251" s="1">
        <v>0</v>
      </c>
      <c r="GD251" s="1">
        <v>700</v>
      </c>
      <c r="GE251" s="1">
        <v>195</v>
      </c>
      <c r="GF251" s="1">
        <v>409</v>
      </c>
      <c r="GG251" s="1">
        <v>0</v>
      </c>
      <c r="GH251" s="1">
        <v>127</v>
      </c>
      <c r="GI251" s="1">
        <v>0</v>
      </c>
      <c r="GJ251" s="1">
        <v>731</v>
      </c>
      <c r="GK251" s="1">
        <v>218</v>
      </c>
      <c r="GL251" s="1">
        <v>412</v>
      </c>
      <c r="GM251" s="1">
        <v>0</v>
      </c>
      <c r="GN251" s="1">
        <v>127</v>
      </c>
      <c r="GO251" s="1">
        <v>0</v>
      </c>
      <c r="GP251" s="1">
        <v>757</v>
      </c>
      <c r="GQ251" s="1">
        <v>268</v>
      </c>
      <c r="GR251" s="1">
        <v>217</v>
      </c>
      <c r="GS251" s="1">
        <v>0</v>
      </c>
      <c r="GT251" s="1">
        <v>112</v>
      </c>
      <c r="GU251" s="1">
        <v>13</v>
      </c>
      <c r="GV251" s="1">
        <v>610</v>
      </c>
      <c r="GW251" s="1">
        <v>286</v>
      </c>
      <c r="GX251" s="1">
        <v>351</v>
      </c>
      <c r="GY251" s="1">
        <v>0</v>
      </c>
      <c r="GZ251" s="1">
        <v>0</v>
      </c>
      <c r="HA251" s="1">
        <v>0</v>
      </c>
      <c r="HB251" s="1">
        <v>637</v>
      </c>
      <c r="HC251" s="1">
        <v>366</v>
      </c>
      <c r="HD251" s="1">
        <v>351</v>
      </c>
      <c r="HE251" s="1">
        <v>175</v>
      </c>
      <c r="HF251" s="1">
        <v>168</v>
      </c>
      <c r="HG251" s="1">
        <v>12</v>
      </c>
      <c r="HH251" s="1">
        <v>1072</v>
      </c>
      <c r="HI251" s="1">
        <v>399</v>
      </c>
      <c r="HJ251" s="1">
        <v>0</v>
      </c>
      <c r="HK251" s="1">
        <v>469</v>
      </c>
      <c r="HL251" s="1">
        <v>0</v>
      </c>
      <c r="HM251" s="1">
        <v>0</v>
      </c>
      <c r="HN251" s="1">
        <v>868</v>
      </c>
      <c r="HO251" s="1">
        <v>184</v>
      </c>
      <c r="HP251" s="1">
        <v>183</v>
      </c>
      <c r="HQ251" s="1">
        <v>100</v>
      </c>
      <c r="HR251" s="1">
        <v>145</v>
      </c>
      <c r="HS251" s="1">
        <v>14</v>
      </c>
      <c r="HT251" s="1">
        <v>626</v>
      </c>
      <c r="HU251" s="1">
        <v>134</v>
      </c>
      <c r="HV251" s="1">
        <v>194</v>
      </c>
      <c r="HW251" s="1">
        <v>52</v>
      </c>
      <c r="HX251" s="1">
        <v>110</v>
      </c>
      <c r="HY251" s="1">
        <v>0</v>
      </c>
      <c r="HZ251" s="1">
        <v>490</v>
      </c>
      <c r="IA251" s="1">
        <v>129</v>
      </c>
      <c r="IB251" s="1">
        <v>161</v>
      </c>
      <c r="IC251" s="1">
        <v>225</v>
      </c>
      <c r="ID251" s="1">
        <v>95</v>
      </c>
      <c r="IE251" s="1">
        <v>12</v>
      </c>
      <c r="IF251" s="1">
        <v>622</v>
      </c>
      <c r="IG251" s="1">
        <v>0</v>
      </c>
      <c r="IH251" s="1">
        <v>346</v>
      </c>
      <c r="II251" s="1">
        <v>186</v>
      </c>
      <c r="IJ251" s="1">
        <v>0</v>
      </c>
      <c r="IK251" s="1">
        <v>0</v>
      </c>
      <c r="IL251" s="1">
        <v>532</v>
      </c>
      <c r="IM251" s="26">
        <f>IFERROR(Tableau17[[#This Row],[LDIV]]/Tableau17[[#This Row],[Total général]],"")</f>
        <v>0</v>
      </c>
      <c r="IN251" s="26">
        <f>IFERROR(Tableau17[[#This Row],[LDVC]]/Tableau17[[#This Row],[Total général]],"")</f>
        <v>6.1224489795918364E-3</v>
      </c>
      <c r="IO251" s="26">
        <f>IFERROR(Tableau17[[#This Row],[LDVD]]/Tableau17[[#This Row],[Total général]],"")</f>
        <v>0.11224489795918367</v>
      </c>
      <c r="IP251" s="26">
        <f>IFERROR(Tableau17[[#This Row],[LDVG]]/Tableau17[[#This Row],[Total général]],"")</f>
        <v>4.0816326530612249E-3</v>
      </c>
      <c r="IQ251" s="26">
        <f>IFERROR(Tableau17[[#This Row],[LEXD]]/Tableau17[[#This Row],[Total général]],"")</f>
        <v>0</v>
      </c>
      <c r="IR251" s="26">
        <f>IFERROR(Tableau17[[#This Row],[LEXG]]/Tableau17[[#This Row],[Total général]],"")</f>
        <v>0</v>
      </c>
      <c r="IS251" s="26">
        <f>IFERROR(Tableau17[[#This Row],[LLR]]/Tableau17[[#This Row],[Total général]],"")</f>
        <v>0.28367346938775512</v>
      </c>
      <c r="IT251" s="26">
        <f>IFERROR(Tableau17[[#This Row],[LREM]]/Tableau17[[#This Row],[Total général]],"")</f>
        <v>0.1</v>
      </c>
      <c r="IU251" s="26">
        <f>IFERROR(Tableau17[[#This Row],[LRN]]/Tableau17[[#This Row],[Total général]],"")</f>
        <v>0.27346938775510204</v>
      </c>
      <c r="IV251" s="26">
        <f>IFERROR(Tableau17[[#This Row],[LUG]]/Tableau17[[#This Row],[Total général]],"")</f>
        <v>0.13469387755102041</v>
      </c>
      <c r="IW251" s="26">
        <f>IFERROR(Tableau17[[#This Row],[LVEC]]/Tableau17[[#This Row],[Total général]],"")</f>
        <v>8.5714285714285715E-2</v>
      </c>
      <c r="IX251" s="26">
        <f>IFERROR(Tableau17[[#This Row],[2008-T1-LCMD]]/Tableau17[[#This Row],[2008-T1-TOTAL]],"")</f>
        <v>5.3571428571428568E-2</v>
      </c>
      <c r="IY251" s="26">
        <f>IFERROR(Tableau17[[#This Row],[2008-T1-LDVD]]/Tableau17[[#This Row],[2008-T1-TOTAL]],"")</f>
        <v>0</v>
      </c>
      <c r="IZ251" s="26">
        <f>IFERROR(Tableau17[[#This Row],[2008-T1-LEXD]]/Tableau17[[#This Row],[2008-T1-TOTAL]],"")</f>
        <v>4.87012987012987E-3</v>
      </c>
      <c r="JA251" s="26">
        <f>IFERROR(Tableau17[[#This Row],[2008-T1-LEXG]]/Tableau17[[#This Row],[2008-T1-TOTAL]],"")</f>
        <v>2.1103896103896104E-2</v>
      </c>
      <c r="JB251" s="26">
        <f>IFERROR(Tableau17[[#This Row],[2008-T1-LFN]]/Tableau17[[#This Row],[2008-T1-TOTAL]],"")</f>
        <v>8.7662337662337664E-2</v>
      </c>
      <c r="JC251" s="26">
        <f>IFERROR(Tableau17[[#This Row],[2008-T1-LMAJ]]/Tableau17[[#This Row],[2008-T1-TOTAL]],"")</f>
        <v>0.52759740259740262</v>
      </c>
      <c r="JD251" s="26">
        <f>IFERROR(Tableau17[[#This Row],[2008-T1-LUG]]/Tableau17[[#This Row],[2008-T1-TOTAL]],"")</f>
        <v>0.30519480519480519</v>
      </c>
      <c r="JE251" s="26">
        <f>IFERROR(Tableau17[[#This Row],[2008-T2-LFN]]/Tableau17[[#This Row],[2008-T2-TOTAL]],"")</f>
        <v>0</v>
      </c>
      <c r="JF251" s="26">
        <f>IFERROR(Tableau17[[#This Row],[2008-T2-LGC]]/Tableau17[[#This Row],[2008-T2-TOTAL]],"")</f>
        <v>0</v>
      </c>
      <c r="JG251" s="26">
        <f>IFERROR(Tableau17[[#This Row],[2008-T2-LMAJ]]/Tableau17[[#This Row],[2008-T2-TOTAL]],"")</f>
        <v>0.65714285714285714</v>
      </c>
      <c r="JH251" s="26">
        <f>IFERROR(Tableau17[[#This Row],[2008-T2-LUG]]/Tableau17[[#This Row],[2008-T2-TOTAL]],"")</f>
        <v>0.34285714285714286</v>
      </c>
      <c r="JI251" s="26">
        <f>IFERROR(Tableau17[[#This Row],[2014-T1-LDIV]]/Tableau17[[#This Row],[2014-T1-TOTAL]],"")</f>
        <v>0</v>
      </c>
      <c r="JJ251" s="26">
        <f>IFERROR(Tableau17[[#This Row],[2014-T1-LDVD]]/Tableau17[[#This Row],[2014-T1-TOTAL]],"")</f>
        <v>0.14774281805745554</v>
      </c>
      <c r="JK251" s="26">
        <f>IFERROR(Tableau17[[#This Row],[2014-T1-LDVG]]/Tableau17[[#This Row],[2014-T1-TOTAL]],"")</f>
        <v>1.5047879616963064E-2</v>
      </c>
      <c r="JL251" s="26">
        <f>IFERROR(Tableau17[[#This Row],[2014-T1-LEXG]]/Tableau17[[#This Row],[2014-T1-TOTAL]],"")</f>
        <v>0</v>
      </c>
      <c r="JM251" s="26">
        <f>IFERROR(Tableau17[[#This Row],[2014-T1-LFG]]/Tableau17[[#This Row],[2014-T1-TOTAL]],"")</f>
        <v>4.3775649794801641E-2</v>
      </c>
      <c r="JN251" s="26">
        <f>IFERROR(Tableau17[[#This Row],[2014-T1-LFN]]/Tableau17[[#This Row],[2014-T1-TOTAL]],"")</f>
        <v>0.26675786593707251</v>
      </c>
      <c r="JO251" s="26">
        <f>IFERROR(Tableau17[[#This Row],[2014-T1-LUD]]/Tableau17[[#This Row],[2014-T1-TOTAL]],"")</f>
        <v>0.41176470588235292</v>
      </c>
      <c r="JP251" s="26">
        <f>IFERROR(Tableau17[[#This Row],[2014-T1-LUG]]/Tableau17[[#This Row],[2014-T1-TOTAL]],"")</f>
        <v>0.11491108071135431</v>
      </c>
      <c r="JQ251" s="26">
        <f>IFERROR(Tableau17[[#This Row],[2014-T2-LFN]]/Tableau17[[#This Row],[2014-T2-TOTAL]],"")</f>
        <v>0.28797886393659183</v>
      </c>
      <c r="JR251" s="26">
        <f>IFERROR(Tableau17[[#This Row],[2014-T2-LUD]]/Tableau17[[#This Row],[2014-T2-TOTAL]],"")</f>
        <v>0.54425363276089833</v>
      </c>
      <c r="JS251" s="26">
        <f>IFERROR(Tableau17[[#This Row],[2014-T2-LUG]]/Tableau17[[#This Row],[2014-T2-TOTAL]],"")</f>
        <v>0.16776750330250992</v>
      </c>
      <c r="JT251" s="26">
        <f>IFERROR(Tableau17[[#This Row],[2015-T1-BC-DIV]]/Tableau17[[#This Row],[2015-T1-TOTAL]],"")</f>
        <v>2.1311475409836064E-2</v>
      </c>
      <c r="JU251" s="26">
        <f>IFERROR(Tableau17[[#This Row],[2015-T1-BC-DLF]]/Tableau17[[#This Row],[2015-T1-TOTAL]],"")</f>
        <v>1.3114754098360656E-2</v>
      </c>
      <c r="JV251" s="26">
        <f>IFERROR(Tableau17[[#This Row],[2015-T1-BC-DVD]]/Tableau17[[#This Row],[2015-T1-TOTAL]],"")</f>
        <v>0</v>
      </c>
      <c r="JW251" s="26">
        <f>IFERROR(Tableau17[[#This Row],[2015-T1-BC-DVG]]/Tableau17[[#This Row],[2015-T1-TOTAL]],"")</f>
        <v>0</v>
      </c>
      <c r="JX251" s="26">
        <f>IFERROR(Tableau17[[#This Row],[2015-T1-BC-FG]]/Tableau17[[#This Row],[2015-T1-TOTAL]],"")</f>
        <v>5.4098360655737705E-2</v>
      </c>
      <c r="JY251" s="26">
        <f>IFERROR(Tableau17[[#This Row],[2015-T1-BC-FN]]/Tableau17[[#This Row],[2015-T1-TOTAL]],"")</f>
        <v>0.42622950819672129</v>
      </c>
      <c r="JZ251" s="26">
        <f>IFERROR(Tableau17[[#This Row],[2015-T1-BC-MDM]]/Tableau17[[#This Row],[2015-T1-TOTAL]],"")</f>
        <v>0</v>
      </c>
      <c r="KA251" s="26">
        <f>IFERROR(Tableau17[[#This Row],[2015-T1-BC-RDG]]/Tableau17[[#This Row],[2015-T1-TOTAL]],"")</f>
        <v>0</v>
      </c>
      <c r="KB251" s="26">
        <f>IFERROR(Tableau17[[#This Row],[2015-T1-BC-SOC]]/Tableau17[[#This Row],[2015-T1-TOTAL]],"")</f>
        <v>0</v>
      </c>
      <c r="KC251" s="26">
        <f>IFERROR(Tableau17[[#This Row],[2015-T1-BC-UD]]/Tableau17[[#This Row],[2015-T1-TOTAL]],"")</f>
        <v>0.3557377049180328</v>
      </c>
      <c r="KD251" s="26">
        <f>IFERROR(Tableau17[[#This Row],[2015-T1-BC-UG]]/Tableau17[[#This Row],[2015-T1-TOTAL]],"")</f>
        <v>0.12950819672131147</v>
      </c>
      <c r="KE251" s="26">
        <f>IFERROR(Tableau17[[#This Row],[2015-T1-BC-VEC]]/Tableau17[[#This Row],[2015-T1-TOTAL]],"")</f>
        <v>0</v>
      </c>
      <c r="KF251" s="26">
        <f>IFERROR(Tableau17[[#This Row],[2015-T2-BC-DVG]]/Tableau17[[#This Row],[2015-T2-TOTAL]],"")</f>
        <v>0</v>
      </c>
      <c r="KG251" s="26">
        <f>IFERROR(Tableau17[[#This Row],[2015-T2-BC-FN]]/Tableau17[[#This Row],[2015-T2-TOTAL]],"")</f>
        <v>0.44897959183673469</v>
      </c>
      <c r="KH251" s="26">
        <f>IFERROR(Tableau17[[#This Row],[2015-T2-BC-SOC]]/Tableau17[[#This Row],[2015-T2-TOTAL]],"")</f>
        <v>0</v>
      </c>
      <c r="KI251" s="26">
        <f>IFERROR(Tableau17[[#This Row],[2015-T2-BC-UD]]/Tableau17[[#This Row],[2015-T2-TOTAL]],"")</f>
        <v>0.55102040816326525</v>
      </c>
      <c r="KJ251" s="26">
        <f>IFERROR(Tableau17[[#This Row],[2015-T2-BC-UG]]/Tableau17[[#This Row],[2015-T2-TOTAL]],"")</f>
        <v>0</v>
      </c>
      <c r="KK251" s="26">
        <f>IFERROR(Tableau17[[#This Row],[2017 (L)-T1-COM]]/Tableau17[[#This Row],[2017 (L)-T1-TOTAL]],"")</f>
        <v>2.4115755627009645E-2</v>
      </c>
      <c r="KL251" s="26">
        <f>IFERROR(Tableau17[[#This Row],[2017 (L)-T1-DIV]]/Tableau17[[#This Row],[2017 (L)-T1-TOTAL]],"")</f>
        <v>1.9292604501607719E-2</v>
      </c>
      <c r="KM251" s="26">
        <f>IFERROR(Tableau17[[#This Row],[2017 (L)-T1-DLF]]/Tableau17[[#This Row],[2017 (L)-T1-TOTAL]],"")</f>
        <v>1.1254019292604502E-2</v>
      </c>
      <c r="KN251" s="26">
        <f>IFERROR(Tableau17[[#This Row],[2017 (L)-T1-DVD]]/Tableau17[[#This Row],[2017 (L)-T1-TOTAL]],"")</f>
        <v>1.6077170418006431E-3</v>
      </c>
      <c r="KO251" s="26">
        <f>IFERROR(Tableau17[[#This Row],[2017 (L)-T1-DVG]]/Tableau17[[#This Row],[2017 (L)-T1-TOTAL]],"")</f>
        <v>3.2154340836012861E-3</v>
      </c>
      <c r="KP251" s="26">
        <f>IFERROR(Tableau17[[#This Row],[2017 (L)-T1-ECO]]/Tableau17[[#This Row],[2017 (L)-T1-TOTAL]],"")</f>
        <v>4.0192926045016078E-2</v>
      </c>
      <c r="KQ251" s="26">
        <f>IFERROR(Tableau17[[#This Row],[2017 (L)-T1-EXD]]/Tableau17[[#This Row],[2017 (L)-T1-TOTAL]],"")</f>
        <v>6.4308681672025723E-3</v>
      </c>
      <c r="KR251" s="26">
        <f>IFERROR(Tableau17[[#This Row],[2017 (L)-T1-EXG]]/Tableau17[[#This Row],[2017 (L)-T1-TOTAL]],"")</f>
        <v>4.8231511254019296E-3</v>
      </c>
      <c r="KS251" s="26">
        <f>IFERROR(Tableau17[[#This Row],[2017 (L)-T1-FI]]/Tableau17[[#This Row],[2017 (L)-T1-TOTAL]],"")</f>
        <v>7.0739549839228297E-2</v>
      </c>
      <c r="KT251" s="26">
        <f>IFERROR(Tableau17[[#This Row],[2017 (L)-T1-FN]]/Tableau17[[#This Row],[2017 (L)-T1-TOTAL]],"")</f>
        <v>0.18971061093247588</v>
      </c>
      <c r="KU251" s="26">
        <f>IFERROR(Tableau17[[#This Row],[2017 (L)-T1-LR]]/Tableau17[[#This Row],[2017 (L)-T1-TOTAL]],"")</f>
        <v>0.25723472668810288</v>
      </c>
      <c r="KV251" s="26">
        <f>IFERROR(Tableau17[[#This Row],[2017 (L)-T1-MDM]]/Tableau17[[#This Row],[2017 (L)-T1-TOTAL]],"")</f>
        <v>0</v>
      </c>
      <c r="KW251" s="26">
        <f>IFERROR(Tableau17[[#This Row],[2017 (L)-T1-RDG]]/Tableau17[[#This Row],[2017 (L)-T1-TOTAL]],"")</f>
        <v>0</v>
      </c>
      <c r="KX251" s="26">
        <f>IFERROR(Tableau17[[#This Row],[2017 (L)-T1-REG]]/Tableau17[[#This Row],[2017 (L)-T1-TOTAL]],"")</f>
        <v>0</v>
      </c>
      <c r="KY251" s="26">
        <f>IFERROR(Tableau17[[#This Row],[2017 (L)-T1-REM]]/Tableau17[[#This Row],[2017 (L)-T1-TOTAL]],"")</f>
        <v>0.36173633440514469</v>
      </c>
      <c r="KZ251" s="26">
        <f>IFERROR(Tableau17[[#This Row],[2017 (L)-T1-SOC]]/Tableau17[[#This Row],[2017 (L)-T1-TOTAL]],"")</f>
        <v>9.6463022508038593E-3</v>
      </c>
      <c r="LA251" s="26">
        <f>IFERROR(Tableau17[[#This Row],[2017 (L)-T1-UDI]]/Tableau17[[#This Row],[2017 (L)-T1-TOTAL]],"")</f>
        <v>0</v>
      </c>
      <c r="LB251" s="26">
        <f>IFERROR(Tableau17[[#This Row],[2017 (L)-T2-FI]]/Tableau17[[#This Row],[2017 (L)-T2-TOTAL]],"")</f>
        <v>0</v>
      </c>
      <c r="LC251" s="26">
        <f>IFERROR(Tableau17[[#This Row],[2017 (L)-T2-FN]]/Tableau17[[#This Row],[2017 (L)-T2-TOTAL]],"")</f>
        <v>0</v>
      </c>
      <c r="LD251" s="26">
        <f>IFERROR(Tableau17[[#This Row],[2017 (L)-T2-LR]]/Tableau17[[#This Row],[2017 (L)-T2-TOTAL]],"")</f>
        <v>0.65037593984962405</v>
      </c>
      <c r="LE251" s="26">
        <f>IFERROR(Tableau17[[#This Row],[2017 (L)-T2-MDM]]/Tableau17[[#This Row],[2017 (L)-T2-TOTAL]],"")</f>
        <v>0</v>
      </c>
      <c r="LF251" s="26">
        <f>IFERROR(Tableau17[[#This Row],[2017 (L)-T2-REM]]/Tableau17[[#This Row],[2017 (L)-T2-TOTAL]],"")</f>
        <v>0.34962406015037595</v>
      </c>
      <c r="LG251" s="26">
        <f>IFERROR(Tableau17[[#This Row],[2017-T1-ARTHAUD Nathalie]]/Tableau17[[#This Row],[2017-T1-TOTAL]],"")</f>
        <v>2.798507462686567E-3</v>
      </c>
      <c r="LH251" s="26">
        <f>IFERROR(Tableau17[[#This Row],[2017-T1-ASSELINEAU Fran]]/Tableau17[[#This Row],[2017-T1-TOTAL]],"")</f>
        <v>1.4925373134328358E-2</v>
      </c>
      <c r="LI251" s="26">
        <f>IFERROR(Tableau17[[#This Row],[2017-T1-CHEMINADE Jacques]]/Tableau17[[#This Row],[2017-T1-TOTAL]],"")</f>
        <v>0</v>
      </c>
      <c r="LJ251" s="26">
        <f>IFERROR(Tableau17[[#This Row],[2017-T1-DUPONT-AIGNAN Nicolas]]/Tableau17[[#This Row],[2017-T1-TOTAL]],"")</f>
        <v>4.6641791044776122E-2</v>
      </c>
      <c r="LK251" s="26">
        <f>IFERROR(Tableau17[[#This Row],[2017-T1-FILLON Fran]]/Tableau17[[#This Row],[2017-T1-TOTAL]],"")</f>
        <v>0.32742537313432835</v>
      </c>
      <c r="LL251" s="26">
        <f>IFERROR(Tableau17[[#This Row],[2017-T1-HAMON Beno]]/Tableau17[[#This Row],[2017-T1-TOTAL]],"")</f>
        <v>3.3582089552238806E-2</v>
      </c>
      <c r="LM251" s="26">
        <f>IFERROR(Tableau17[[#This Row],[2017-T1-LASSALLE Jean]]/Tableau17[[#This Row],[2017-T1-TOTAL]],"")</f>
        <v>1.1194029850746268E-2</v>
      </c>
      <c r="LN251" s="26">
        <f>IFERROR(Tableau17[[#This Row],[2017-T1-LE PEN Marine]]/Tableau17[[#This Row],[2017-T1-TOTAL]],"")</f>
        <v>0.27985074626865669</v>
      </c>
      <c r="LO251" s="26">
        <f>IFERROR(Tableau17[[#This Row],[2017-T1-M Jean-Luc]]/Tableau17[[#This Row],[2017-T1-TOTAL]],"")</f>
        <v>0.11473880597014925</v>
      </c>
      <c r="LP251" s="26">
        <f>IFERROR(Tableau17[[#This Row],[2017-T1-MACRON Emmanuel]]/Tableau17[[#This Row],[2017-T1-TOTAL]],"")</f>
        <v>0.16324626865671643</v>
      </c>
      <c r="LQ251" s="26">
        <f>IFERROR(Tableau17[[#This Row],[2017-T1-POUTOU Philippe]]/Tableau17[[#This Row],[2017-T1-TOTAL]],"")</f>
        <v>5.597014925373134E-3</v>
      </c>
      <c r="LR251" s="26">
        <f>IFERROR(Tableau17[[#This Row],[2017-T2-LE PEN Marine]]/Tableau17[[#This Row],[2017-T2-TOTAL]],"")</f>
        <v>0.45967741935483869</v>
      </c>
      <c r="LS251" s="26">
        <f>IFERROR(Tableau17[[#This Row],[2017-T2-MACRON Emmanuel]]/Tableau17[[#This Row],[2017-T2-TOTAL]],"")</f>
        <v>0.54032258064516125</v>
      </c>
      <c r="LT251" s="26">
        <f>IFERROR(Tableau17[[#This Row],[2019-T1-ALEXANDRE Audric]]/Tableau17[[#This Row],[2019-T1-TOTAL]],"")</f>
        <v>0</v>
      </c>
      <c r="LU251" s="26">
        <f>IFERROR(Tableau17[[#This Row],[2019-T1-ARTHAUD Nathalie]]/Tableau17[[#This Row],[2019-T1-TOTAL]],"")</f>
        <v>4.87012987012987E-3</v>
      </c>
      <c r="LV251" s="26">
        <f>IFERROR(Tableau17[[#This Row],[2019-T1-ASSELINEAU François]]/Tableau17[[#This Row],[2019-T1-TOTAL]],"")</f>
        <v>1.461038961038961E-2</v>
      </c>
      <c r="LW251" s="26">
        <f>IFERROR(Tableau17[[#This Row],[2019-T1-AUBRY Manon]]/Tableau17[[#This Row],[2019-T1-TOTAL]],"")</f>
        <v>2.5974025974025976E-2</v>
      </c>
      <c r="LX251" s="26">
        <f>IFERROR(Tableau17[[#This Row],[2019-T1-AZERGUI Nagib]]/Tableau17[[#This Row],[2019-T1-TOTAL]],"")</f>
        <v>3.246753246753247E-3</v>
      </c>
      <c r="LY251" s="26">
        <f>IFERROR(Tableau17[[#This Row],[2019-T1-BARDELLA Jordan]]/Tableau17[[#This Row],[2019-T1-TOTAL]],"")</f>
        <v>0.2435064935064935</v>
      </c>
      <c r="LZ251" s="26">
        <f>IFERROR(Tableau17[[#This Row],[2019-T1-BELLAMY François-Xavier]]/Tableau17[[#This Row],[2019-T1-TOTAL]],"")</f>
        <v>0.27759740259740262</v>
      </c>
      <c r="MA251" s="26">
        <f>IFERROR(Tableau17[[#This Row],[2019-T1-BIDOU Olivier]]/Tableau17[[#This Row],[2019-T1-TOTAL]],"")</f>
        <v>0</v>
      </c>
      <c r="MB251" s="26">
        <f>IFERROR(Tableau17[[#This Row],[2019-T1-BOURG Dominique]]/Tableau17[[#This Row],[2019-T1-TOTAL]],"")</f>
        <v>6.4935064935064939E-3</v>
      </c>
      <c r="MC251" s="26">
        <f>IFERROR(Tableau17[[#This Row],[2019-T1-BROSSAT Ian]]/Tableau17[[#This Row],[2019-T1-TOTAL]],"")</f>
        <v>2.1103896103896104E-2</v>
      </c>
      <c r="MD251" s="26">
        <f>IFERROR(Tableau17[[#This Row],[2019-T1-CAILLAUD Sophie]]/Tableau17[[#This Row],[2019-T1-TOTAL]],"")</f>
        <v>0</v>
      </c>
      <c r="ME251" s="26">
        <f>IFERROR(Tableau17[[#This Row],[2019-T1-CAMUS Renaud]]/Tableau17[[#This Row],[2019-T1-TOTAL]],"")</f>
        <v>0</v>
      </c>
      <c r="MF251" s="26">
        <f>IFERROR(Tableau17[[#This Row],[2019-T1-CHALENÇON Christophe]]/Tableau17[[#This Row],[2019-T1-TOTAL]],"")</f>
        <v>0</v>
      </c>
      <c r="MG251" s="26">
        <f>IFERROR(Tableau17[[#This Row],[2019-T1-CORBET Cathy Denise Ginette]]/Tableau17[[#This Row],[2019-T1-TOTAL]],"")</f>
        <v>0</v>
      </c>
      <c r="MH251" s="26">
        <f>IFERROR(Tableau17[[#This Row],[2019-T1-DE PREVOISIN Robert]]/Tableau17[[#This Row],[2019-T1-TOTAL]],"")</f>
        <v>0</v>
      </c>
      <c r="MI251" s="26">
        <f>IFERROR(Tableau17[[#This Row],[2019-T1-DELFEL Thérèse]]/Tableau17[[#This Row],[2019-T1-TOTAL]],"")</f>
        <v>0</v>
      </c>
      <c r="MJ251" s="26">
        <f>IFERROR(Tableau17[[#This Row],[2019-T1-DIEUMEGARD Pierre]]/Tableau17[[#This Row],[2019-T1-TOTAL]],"")</f>
        <v>0</v>
      </c>
      <c r="MK251" s="26">
        <f>IFERROR(Tableau17[[#This Row],[2019-T1-DUPONT-AIGNAN Nicolas]]/Tableau17[[#This Row],[2019-T1-TOTAL]],"")</f>
        <v>3.2467532467532464E-2</v>
      </c>
      <c r="ML251" s="26">
        <f>IFERROR(Tableau17[[#This Row],[2019-T1-GERNIGON Yves]]/Tableau17[[#This Row],[2019-T1-TOTAL]],"")</f>
        <v>0</v>
      </c>
      <c r="MM251" s="26">
        <f>IFERROR(Tableau17[[#This Row],[2019-T1-GLUCKSMANN Raphaël]]/Tableau17[[#This Row],[2019-T1-TOTAL]],"")</f>
        <v>3.4090909090909088E-2</v>
      </c>
      <c r="MN251" s="26">
        <f>IFERROR(Tableau17[[#This Row],[2019-T1-HAMON Benoît]]/Tableau17[[#This Row],[2019-T1-TOTAL]],"")</f>
        <v>2.1103896103896104E-2</v>
      </c>
      <c r="MO251" s="26">
        <f>IFERROR(Tableau17[[#This Row],[2019-T1-HELGEN Gilles]]/Tableau17[[#This Row],[2019-T1-TOTAL]],"")</f>
        <v>0</v>
      </c>
      <c r="MP251" s="26">
        <f>IFERROR(Tableau17[[#This Row],[2019-T1-JADOT Yannick]]/Tableau17[[#This Row],[2019-T1-TOTAL]],"")</f>
        <v>0.12824675324675325</v>
      </c>
      <c r="MQ251" s="26">
        <f>IFERROR(Tableau17[[#This Row],[2019-T1-LAGARDE Jean-Christophe]]/Tableau17[[#This Row],[2019-T1-TOTAL]],"")</f>
        <v>1.948051948051948E-2</v>
      </c>
      <c r="MR251" s="26">
        <f>IFERROR(Tableau17[[#This Row],[2019-T1-LALANNE Francis]]/Tableau17[[#This Row],[2019-T1-TOTAL]],"")</f>
        <v>4.87012987012987E-3</v>
      </c>
      <c r="MS251" s="26">
        <f>IFERROR(Tableau17[[#This Row],[2019-T1-LOISEAU Nathalie]]/Tableau17[[#This Row],[2019-T1-TOTAL]],"")</f>
        <v>0.16233766233766234</v>
      </c>
      <c r="MT251" s="26">
        <f>IFERROR(Tableau17[[#This Row],[2019-T1-MARIE Florie]]/Tableau17[[#This Row],[2019-T1-TOTAL]],"")</f>
        <v>0</v>
      </c>
      <c r="MU251" s="26">
        <f>IFERROR(Tableau17[[#This Row],[2008-T1-MACROEXTRDROITE]]/Tableau17[[#This Row],[2008-T1-MACROTOTALE]],"")</f>
        <v>9.2532467532467536E-2</v>
      </c>
      <c r="MV251" s="26">
        <f>IFERROR(Tableau17[[#This Row],[2008-T1-MACRODROITE]]/Tableau17[[#This Row],[2008-T1-MACROTOTALE]],"")</f>
        <v>0.58116883116883122</v>
      </c>
      <c r="MW251" s="26">
        <f>IFERROR(Tableau17[[#This Row],[2008-T1-MACROCENTRE]]/Tableau17[[#This Row],[2008-T1-MACROTOTALE]],"")</f>
        <v>0</v>
      </c>
      <c r="MX251" s="26">
        <f>IFERROR(Tableau17[[#This Row],[2008-T1-MACROGAUCHE]]/Tableau17[[#This Row],[2008-T1-MACROTOTALE]],"")</f>
        <v>0.32629870129870131</v>
      </c>
      <c r="MY251" s="26">
        <f>IFERROR(Tableau17[[#This Row],[2008-T1-MACROAUTRE]]/Tableau17[[#This Row],[2008-T1-MACROTOTALE]],"")</f>
        <v>0</v>
      </c>
      <c r="MZ251" s="26">
        <f>IFERROR(Tableau17[[#This Row],[2008-T2-MACROEXTRDROITE]]/Tableau17[[#This Row],[2008-T2-MACROTOTALE]],"")</f>
        <v>0</v>
      </c>
      <c r="NA251" s="26">
        <f>IFERROR(Tableau17[[#This Row],[2008-T2-MACRODROITE]]/Tableau17[[#This Row],[2008-T2-MACROTOTALE]],"")</f>
        <v>0.65714285714285714</v>
      </c>
      <c r="NB251" s="26">
        <f>IFERROR(Tableau17[[#This Row],[2008-T2-MACROCENTRE]]/Tableau17[[#This Row],[2008-T2-MACROTOTALE]],"")</f>
        <v>0</v>
      </c>
      <c r="NC251" s="26">
        <f>IFERROR(Tableau17[[#This Row],[2008-T2-MACROGAUCHE]]/Tableau17[[#This Row],[2008-T2-MACROTOTALE]],"")</f>
        <v>0.34285714285714286</v>
      </c>
      <c r="ND251" s="26">
        <f>IFERROR(Tableau17[[#This Row],[2008-T2-MACROAUTRE]]/Tableau17[[#This Row],[2008-T2-MACROTOTALE]],"")</f>
        <v>0</v>
      </c>
      <c r="NE251" s="26">
        <f>IFERROR(Tableau17[[#This Row],[2014-T1-MACROEXTRDROITE]]/Tableau17[[#This Row],[2014-T1-MACROTOTALE]],"")</f>
        <v>0.26675786593707251</v>
      </c>
      <c r="NF251" s="26">
        <f>IFERROR(Tableau17[[#This Row],[2014-T1-MACRODROITE]]/Tableau17[[#This Row],[2014-T1-MACROTOTALE]],"")</f>
        <v>0.55950752393980852</v>
      </c>
      <c r="NG251" s="26">
        <f>IFERROR(Tableau17[[#This Row],[2014-T1-MACROCENTRE]]/Tableau17[[#This Row],[2014-T1-MACROTOTALE]],"")</f>
        <v>0</v>
      </c>
      <c r="NH251" s="26">
        <f>IFERROR(Tableau17[[#This Row],[2014-T1-MACROGAUCHE]]/Tableau17[[#This Row],[2014-T1-MACROTOTALE]],"")</f>
        <v>0.17373461012311903</v>
      </c>
      <c r="NI251" s="26">
        <f>IFERROR(Tableau17[[#This Row],[2014-T1-MACROAUTRE]]/Tableau17[[#This Row],[2014-T1-MACROTOTALE]],"")</f>
        <v>0</v>
      </c>
      <c r="NJ251" s="26">
        <f>IFERROR(Tableau17[[#This Row],[2014-T2-MACROEXTRDROITE]]/Tableau17[[#This Row],[2014-T2-MACROTOTALE]],"")</f>
        <v>0.28797886393659183</v>
      </c>
      <c r="NK251" s="26">
        <f>IFERROR(Tableau17[[#This Row],[2014-T2-MACRODROITE]]/Tableau17[[#This Row],[2014-T2-MACROTOTALE]],"")</f>
        <v>0.54425363276089833</v>
      </c>
      <c r="NL251" s="26">
        <f>IFERROR(Tableau17[[#This Row],[2014-T2-MACROCENTRE]]/Tableau17[[#This Row],[2014-T2-MACROTOTALE]],"")</f>
        <v>0</v>
      </c>
      <c r="NM251" s="26">
        <f>IFERROR(Tableau17[[#This Row],[2014-T2-MACROGAUCHE]]/Tableau17[[#This Row],[2014-T2-MACROTOTALE]],"")</f>
        <v>0.16776750330250992</v>
      </c>
      <c r="NN251" s="26">
        <f>IFERROR(Tableau17[[#This Row],[2014-T2-MACROAUTRE]]/Tableau17[[#This Row],[2014-T2-MACROTOTALE]],"")</f>
        <v>0</v>
      </c>
      <c r="NO251" s="26">
        <f>IFERROR( Tableau17[[#This Row],[2015-T1-MACROEXTRDROITE]]/Tableau17[[#This Row],[2015-T1-MACROTOTALE]],"")</f>
        <v>0.43934426229508194</v>
      </c>
      <c r="NP251" s="26">
        <f>IFERROR(Tableau17[[#This Row],[2015-T1-MACRODROITE]]/Tableau17[[#This Row],[2015-T1-MACROTOTALE]],"")</f>
        <v>0.3557377049180328</v>
      </c>
      <c r="NQ251" s="26">
        <f>IFERROR(Tableau17[[#This Row],[2015-T1-MACROCENTRE]]/Tableau17[[#This Row],[2015-T1-MACROTOTALE]],"")</f>
        <v>0</v>
      </c>
      <c r="NR251" s="26">
        <f>IFERROR(Tableau17[[#This Row],[2015-T1-MACROGAUCHE]]/Tableau17[[#This Row],[2015-T1-MACROTOTALE]],"")</f>
        <v>0.18360655737704917</v>
      </c>
      <c r="NS251" s="26">
        <f>IFERROR(Tableau17[[#This Row],[2015-T1-MACROAUTRE]]/Tableau17[[#This Row],[2015-T1-MACROTOTALE]],"")</f>
        <v>2.1311475409836064E-2</v>
      </c>
      <c r="NT251" s="26">
        <f>IFERROR(Tableau17[[#This Row],[2015-T2-MACROEXTRDROITE]]/Tableau17[[#This Row],[2015-T2-MACROTOTALE]],"")</f>
        <v>0.44897959183673469</v>
      </c>
      <c r="NU251" s="26">
        <f>IFERROR(Tableau17[[#This Row],[2015-T2-MACRODROITE]]/Tableau17[[#This Row],[2015-T2-MACROTOTALE]],"")</f>
        <v>0.55102040816326525</v>
      </c>
      <c r="NV251" s="26">
        <f>IFERROR(Tableau17[[#This Row],[2015-T2-MACROCENTRE]]/Tableau17[[#This Row],[2015-T2-MACROTOTALE]],"")</f>
        <v>0</v>
      </c>
      <c r="NW251" s="26">
        <f>IFERROR(Tableau17[[#This Row],[2015-T2-MACROGAUCHE]]/Tableau17[[#This Row],[2015-T2-MACROTOTALE]],"")</f>
        <v>0</v>
      </c>
      <c r="NX251" s="26">
        <f>IFERROR(Tableau17[[#This Row],[2015-T2-MACROAUTRE]]/Tableau17[[#This Row],[2015-T2-MACROTOTALE]],"")</f>
        <v>0</v>
      </c>
      <c r="NY251" s="26">
        <f>IFERROR(Tableau17[[#This Row],[2017-T1-MACROEXTRDROITE]]/Tableau17[[#This Row],[2017-T1-MACROTOTALE]],"")</f>
        <v>0.34141791044776121</v>
      </c>
      <c r="NZ251" s="26">
        <f>IFERROR(Tableau17[[#This Row],[2017-T1-MACRODROITE]]/Tableau17[[#This Row],[2017-T1-MACROTOTALE]],"")</f>
        <v>0.32742537313432835</v>
      </c>
      <c r="OA251" s="26">
        <f>IFERROR(Tableau17[[#This Row],[2017-T1-MACROCENTRE]]/Tableau17[[#This Row],[2017-T1-MACROTOTALE]],"")</f>
        <v>0.16324626865671643</v>
      </c>
      <c r="OB251" s="26">
        <f>IFERROR(Tableau17[[#This Row],[2017-T1-MACROGAUCHE]]/Tableau17[[#This Row],[2017-T1-MACROTOTALE]],"")</f>
        <v>0.15671641791044777</v>
      </c>
      <c r="OC251" s="26">
        <f>IFERROR(Tableau17[[#This Row],[2017-T1-MACROAUTRE]]/Tableau17[[#This Row],[2017-T1-MACROTOTALE]],"")</f>
        <v>1.1194029850746268E-2</v>
      </c>
      <c r="OD251" s="26">
        <f>IFERROR(Tableau17[[#This Row],[2017-T2-MACROEXTRDROITE]]/Tableau17[[#This Row],[2017-T2-MACROTOTALE]],"")</f>
        <v>0.45967741935483869</v>
      </c>
      <c r="OE251" s="26">
        <f>IFERROR(Tableau17[[#This Row],[2017-T2-MACRODROITE]]/Tableau17[[#This Row],[2017-T2-MACROTOTALE]],"")</f>
        <v>0</v>
      </c>
      <c r="OF251" s="26">
        <f>IFERROR(Tableau17[[#This Row],[2017-T2-MACROCENTRE]]/Tableau17[[#This Row],[2017-T2-MACROTOTALE]],"")</f>
        <v>0.54032258064516125</v>
      </c>
      <c r="OG251" s="26">
        <f>IFERROR(Tableau17[[#This Row],[2017-T2-MACROGAUCHE]]/Tableau17[[#This Row],[2017-T2-MACROTOTALE]],"")</f>
        <v>0</v>
      </c>
      <c r="OH251" s="26">
        <f>IFERROR(Tableau17[[#This Row],[2017-T2-MACROAUTRE]]/Tableau17[[#This Row],[2017-T2-MACROTOTALE]],"")</f>
        <v>0</v>
      </c>
      <c r="OI251" s="26">
        <f>IFERROR(Tableau17[[#This Row],[2019-T1-MACROEXTRDROITE]]/Tableau17[[#This Row],[2019-T1-MACROTOTALE]],"")</f>
        <v>0.29392971246006389</v>
      </c>
      <c r="OJ251" s="26">
        <f>IFERROR(Tableau17[[#This Row],[2019-T1-MACRODROITE]]/Tableau17[[#This Row],[2019-T1-MACROTOTALE]],"")</f>
        <v>0.29233226837060705</v>
      </c>
      <c r="OK251" s="26">
        <f>IFERROR(Tableau17[[#This Row],[2019-T1-MACROCENTRE]]/Tableau17[[#This Row],[2019-T1-MACROTOTALE]],"")</f>
        <v>0.15974440894568689</v>
      </c>
      <c r="OL251" s="26">
        <f>IFERROR(Tableau17[[#This Row],[2019-T1-MACROGAUCHE]]/Tableau17[[#This Row],[2019-T1-MACROTOTALE]],"")</f>
        <v>0.23162939297124602</v>
      </c>
      <c r="OM251" s="26">
        <f>IFERROR(Tableau17[[#This Row],[2019-T1-MACROAUTRE]]/Tableau17[[#This Row],[2019-T1-MACROTOTALE]],"")</f>
        <v>2.2364217252396165E-2</v>
      </c>
      <c r="ON251" s="26">
        <f>IFERROR(Tableau17[[#This Row],[2020-T1-MACROEXTRDROITE]]/Tableau17[[#This Row],[2020-T1-MACROTOTALE]],"")</f>
        <v>0.27346938775510204</v>
      </c>
      <c r="OO251" s="26">
        <f>IFERROR(Tableau17[[#This Row],[2020-T1-MACRODROITE]]/Tableau17[[#This Row],[2020-T1-MACROTOTALE]],"")</f>
        <v>0.39591836734693875</v>
      </c>
      <c r="OP251" s="26">
        <f>IFERROR(Tableau17[[#This Row],[2020-T1-MACROCENTRE]]/Tableau17[[#This Row],[2020-T1-MACROTOTALE]],"")</f>
        <v>0.10612244897959183</v>
      </c>
      <c r="OQ251" s="26">
        <f>IFERROR(Tableau17[[#This Row],[2020-T1-MACROGAUCHE]]/Tableau17[[#This Row],[2020-T1-MACROTOTALE]],"")</f>
        <v>0.22448979591836735</v>
      </c>
      <c r="OR251" s="26">
        <f>IFERROR(Tableau17[[#This Row],[2020-T1-MACROAUTRE]]/Tableau17[[#This Row],[2020-T1-MACROTOTALE]],"")</f>
        <v>0</v>
      </c>
      <c r="OS251" s="26">
        <f>IFERROR(Tableau17[[#This Row],[2017 (L)-T1-MACROEXTRDROITE]]/Tableau17[[#This Row],[2017 (L)-T1-MACROTOTALE]],"")</f>
        <v>0.20739549839228297</v>
      </c>
      <c r="OT251" s="26">
        <f>IFERROR(Tableau17[[#This Row],[2017 (L)-T1-MACRODROITE]]/Tableau17[[#This Row],[2017 (L)-T1-MACROTOTALE]],"")</f>
        <v>0.25884244372990356</v>
      </c>
      <c r="OU251" s="26">
        <f>IFERROR(Tableau17[[#This Row],[2017 (L)-T1-MACROCENTRE]]/Tableau17[[#This Row],[2017 (L)-T1-MACROTOTALE]],"")</f>
        <v>0.36173633440514469</v>
      </c>
      <c r="OV251" s="26">
        <f>IFERROR(Tableau17[[#This Row],[2017 (L)-T1-MACROGAUCHE]]/Tableau17[[#This Row],[2017 (L)-T1-MACROTOTALE]],"")</f>
        <v>0.15273311897106109</v>
      </c>
      <c r="OW251" s="26">
        <f>IFERROR(Tableau17[[#This Row],[2017 (L)-T1-MACROAUTRE]]/Tableau17[[#This Row],[2017 (L)-T1-MACROTOTALE]],"")</f>
        <v>1.9292604501607719E-2</v>
      </c>
      <c r="OX251" s="26">
        <f>IFERROR(Tableau17[[#This Row],[2017 (L)-T2-MACROEXTRDROITE]]/Tableau17[[#This Row],[2017 (L)-T2-MACROTOTALE]],"")</f>
        <v>0</v>
      </c>
      <c r="OY251" s="26">
        <f>IFERROR(Tableau17[[#This Row],[2017 (L)-T2-MACRODROITE]]/Tableau17[[#This Row],[2017 (L)-T2-MACROTOTALE]],"")</f>
        <v>0.65037593984962405</v>
      </c>
      <c r="OZ251" s="26">
        <f>IFERROR(Tableau17[[#This Row],[2017 (L)-T2-MACROCENTRE]]/Tableau17[[#This Row],[2017 (L)-T2-MACROTOTALE]],"")</f>
        <v>0.34962406015037595</v>
      </c>
      <c r="PA251" s="26">
        <f>IFERROR(Tableau17[[#This Row],[2017 (L)-T2-MACROGAUCHE]]/Tableau17[[#This Row],[2017 (L)-T2-MACROTOTALE]],"")</f>
        <v>0</v>
      </c>
      <c r="PB251" s="26">
        <f>IFERROR(Tableau17[[#This Row],[2017 (L)-T2-MACROAUTRE]]/Tableau17[[#This Row],[2017 (L)-T2-MACROTOTALE]],"")</f>
        <v>0</v>
      </c>
      <c r="PC251" s="26">
        <f>IFERROR(Tableau17[[#This Row],[2008_T1_PROCUS]]/Tableau17[[#This Row],[2008_T1_INSCRITS]],0)</f>
        <v>1.3658536585365854E-2</v>
      </c>
      <c r="PD251" s="26">
        <f>IFERROR(Tableau17[[#This Row],[2008_T2_PROCUS]]/Tableau17[[#This Row],[2008_T2_INSCRITS]],0)</f>
        <v>1.7560975609756099E-2</v>
      </c>
      <c r="PE251" s="26">
        <f>Tableau17[[#This Row],[2014_T1_PROCUS]]/Tableau17[[#This Row],[2014_T1_INSCRITS]]</f>
        <v>9.0237899917965554E-3</v>
      </c>
      <c r="PF251" s="26">
        <f>IFERROR(Tableau17[[#This Row],[2014_T2_PROCUS]]/Tableau17[[#This Row],[2014_T2_INSCRITS]],0)</f>
        <v>1.7227235438884332E-2</v>
      </c>
    </row>
    <row r="252" spans="1:422" hidden="1" x14ac:dyDescent="0.2">
      <c r="A252" s="1">
        <v>5</v>
      </c>
      <c r="B252" s="1" t="s">
        <v>316</v>
      </c>
      <c r="C252" s="1" t="s">
        <v>416</v>
      </c>
      <c r="D252" s="1" t="s">
        <v>416</v>
      </c>
      <c r="E252" s="1">
        <v>1064</v>
      </c>
      <c r="F252" s="1">
        <v>5.4142780000000004</v>
      </c>
      <c r="G252" s="1">
        <v>43.273749000000002</v>
      </c>
      <c r="H252" s="3">
        <v>1162</v>
      </c>
      <c r="I252" s="3">
        <v>304</v>
      </c>
      <c r="L252" s="1">
        <v>33</v>
      </c>
      <c r="M252" s="1">
        <v>6</v>
      </c>
      <c r="P252" s="1">
        <v>141</v>
      </c>
      <c r="Q252" s="1">
        <v>14</v>
      </c>
      <c r="R252" s="1">
        <v>74</v>
      </c>
      <c r="S252" s="1">
        <v>39</v>
      </c>
      <c r="T252" s="1">
        <v>18</v>
      </c>
      <c r="U252" s="1">
        <v>325</v>
      </c>
      <c r="V252" s="1">
        <v>1235</v>
      </c>
      <c r="W252" s="1">
        <v>678</v>
      </c>
      <c r="X252" s="1">
        <v>11</v>
      </c>
      <c r="Y252" s="2">
        <v>0.54898785000000005</v>
      </c>
      <c r="Z252" s="1">
        <v>1235</v>
      </c>
      <c r="AA252" s="1">
        <v>703</v>
      </c>
      <c r="AB252" s="1">
        <v>14</v>
      </c>
      <c r="AC252" s="2">
        <v>0.56923077</v>
      </c>
      <c r="AD252" s="1">
        <v>1162</v>
      </c>
      <c r="AE252" s="1">
        <v>333</v>
      </c>
      <c r="AF252" s="2">
        <v>0.28657486999999998</v>
      </c>
      <c r="AG252" s="1">
        <f t="shared" si="3"/>
        <v>304</v>
      </c>
      <c r="AH252" s="1">
        <v>1231</v>
      </c>
      <c r="AI252" s="1">
        <v>683</v>
      </c>
      <c r="AJ252" s="1">
        <v>5</v>
      </c>
      <c r="AK252" s="2">
        <v>0.55483347000000005</v>
      </c>
      <c r="AL252" s="1">
        <v>1231</v>
      </c>
      <c r="AM252" s="1">
        <v>772</v>
      </c>
      <c r="AN252" s="1">
        <v>12</v>
      </c>
      <c r="AO252" s="2">
        <v>0.62713240999999997</v>
      </c>
      <c r="AP252" s="1">
        <v>1152</v>
      </c>
      <c r="AQ252" s="1">
        <v>558</v>
      </c>
      <c r="AR252" s="2">
        <v>0.484375</v>
      </c>
      <c r="AS252" s="1">
        <v>1151</v>
      </c>
      <c r="AT252" s="1">
        <v>573</v>
      </c>
      <c r="AU252" s="2">
        <v>0.49782798</v>
      </c>
      <c r="AV252" s="1">
        <v>1165</v>
      </c>
      <c r="AW252" s="1">
        <v>481</v>
      </c>
      <c r="AX252" s="2">
        <v>0.41287553999999999</v>
      </c>
      <c r="AY252" s="1">
        <v>1164</v>
      </c>
      <c r="AZ252" s="1">
        <v>424</v>
      </c>
      <c r="BA252" s="2">
        <v>0.36426117000000002</v>
      </c>
      <c r="BB252" s="1">
        <v>1163</v>
      </c>
      <c r="BC252" s="1">
        <v>863</v>
      </c>
      <c r="BD252" s="2">
        <v>0.74204643000000003</v>
      </c>
      <c r="BE252" s="1">
        <v>1163</v>
      </c>
      <c r="BF252" s="1">
        <v>814</v>
      </c>
      <c r="BG252" s="2">
        <v>0.69991402000000003</v>
      </c>
      <c r="BH252" s="1">
        <v>1173</v>
      </c>
      <c r="BI252" s="1">
        <v>511</v>
      </c>
      <c r="BJ252" s="2">
        <v>0.43563511999999999</v>
      </c>
      <c r="BK252" s="1">
        <v>42</v>
      </c>
      <c r="BN252" s="1">
        <v>15</v>
      </c>
      <c r="BO252" s="1">
        <v>68</v>
      </c>
      <c r="BP252" s="1">
        <v>322</v>
      </c>
      <c r="BQ252" s="1">
        <v>224</v>
      </c>
      <c r="BR252" s="1">
        <v>671</v>
      </c>
      <c r="BT252" s="1">
        <v>312</v>
      </c>
      <c r="BU252" s="1">
        <v>440</v>
      </c>
      <c r="BW252" s="1">
        <v>752</v>
      </c>
      <c r="BX252" s="1">
        <v>14</v>
      </c>
      <c r="BZ252" s="1">
        <v>23</v>
      </c>
      <c r="CB252" s="1">
        <v>26</v>
      </c>
      <c r="CC252" s="1">
        <v>203</v>
      </c>
      <c r="CD252" s="1">
        <v>330</v>
      </c>
      <c r="CE252" s="1">
        <v>60</v>
      </c>
      <c r="CF252" s="1">
        <v>656</v>
      </c>
      <c r="CG252" s="1">
        <v>209</v>
      </c>
      <c r="CH252" s="1">
        <v>365</v>
      </c>
      <c r="CI252" s="1">
        <v>101</v>
      </c>
      <c r="CJ252" s="1">
        <v>675</v>
      </c>
      <c r="CM252" s="1">
        <v>9</v>
      </c>
      <c r="CN252" s="1">
        <v>22</v>
      </c>
      <c r="CO252" s="1">
        <v>46</v>
      </c>
      <c r="CP252" s="1">
        <v>227</v>
      </c>
      <c r="CQ252" s="1">
        <v>25</v>
      </c>
      <c r="CT252" s="1">
        <v>211</v>
      </c>
      <c r="CW252" s="1">
        <v>540</v>
      </c>
      <c r="CY252" s="1">
        <v>246</v>
      </c>
      <c r="DA252" s="1">
        <v>291</v>
      </c>
      <c r="DC252" s="1">
        <v>537</v>
      </c>
      <c r="DD252" s="1">
        <v>5</v>
      </c>
      <c r="DE252" s="1">
        <v>3</v>
      </c>
      <c r="DF252" s="1">
        <v>2</v>
      </c>
      <c r="DG252" s="1">
        <v>0</v>
      </c>
      <c r="DI252" s="1">
        <v>25</v>
      </c>
      <c r="DJ252" s="1">
        <v>5</v>
      </c>
      <c r="DK252" s="1">
        <v>1</v>
      </c>
      <c r="DL252" s="1">
        <v>46</v>
      </c>
      <c r="DM252" s="1">
        <v>123</v>
      </c>
      <c r="DN252" s="1">
        <v>153</v>
      </c>
      <c r="DO252" s="1">
        <v>101</v>
      </c>
      <c r="DP252" s="1">
        <v>2</v>
      </c>
      <c r="DU252" s="1">
        <v>466</v>
      </c>
      <c r="DX252" s="1">
        <v>270</v>
      </c>
      <c r="DY252" s="1">
        <v>125</v>
      </c>
      <c r="EA252" s="1">
        <v>395</v>
      </c>
      <c r="EB252" s="1">
        <v>4</v>
      </c>
      <c r="EC252" s="1">
        <v>3</v>
      </c>
      <c r="ED252" s="1">
        <v>4</v>
      </c>
      <c r="EE252" s="1">
        <v>26</v>
      </c>
      <c r="EF252" s="1">
        <v>196</v>
      </c>
      <c r="EG252" s="1">
        <v>28</v>
      </c>
      <c r="EH252" s="1">
        <v>8</v>
      </c>
      <c r="EI252" s="1">
        <v>300</v>
      </c>
      <c r="EJ252" s="1">
        <v>142</v>
      </c>
      <c r="EK252" s="1">
        <v>129</v>
      </c>
      <c r="EL252" s="1">
        <v>3</v>
      </c>
      <c r="EM252" s="1">
        <v>843</v>
      </c>
      <c r="EN252" s="1">
        <v>362</v>
      </c>
      <c r="EO252" s="1">
        <v>388</v>
      </c>
      <c r="EP252" s="1">
        <v>750</v>
      </c>
      <c r="EQ252" s="1">
        <v>0</v>
      </c>
      <c r="ER252" s="1">
        <v>2</v>
      </c>
      <c r="ES252" s="1">
        <v>7</v>
      </c>
      <c r="ET252" s="1">
        <v>26</v>
      </c>
      <c r="EU252" s="1">
        <v>4</v>
      </c>
      <c r="EV252" s="1">
        <v>197</v>
      </c>
      <c r="EW252" s="1">
        <v>35</v>
      </c>
      <c r="EX252" s="1">
        <v>1</v>
      </c>
      <c r="EY252" s="1">
        <v>9</v>
      </c>
      <c r="EZ252" s="1">
        <v>5</v>
      </c>
      <c r="FA252" s="1">
        <v>0</v>
      </c>
      <c r="FB252" s="1">
        <v>0</v>
      </c>
      <c r="FC252" s="1">
        <v>0</v>
      </c>
      <c r="FD252" s="1">
        <v>0</v>
      </c>
      <c r="FE252" s="1">
        <v>0</v>
      </c>
      <c r="FF252" s="1">
        <v>0</v>
      </c>
      <c r="FG252" s="1">
        <v>0</v>
      </c>
      <c r="FH252" s="1">
        <v>13</v>
      </c>
      <c r="FI252" s="1">
        <v>0</v>
      </c>
      <c r="FJ252" s="1">
        <v>15</v>
      </c>
      <c r="FK252" s="1">
        <v>13</v>
      </c>
      <c r="FL252" s="1">
        <v>0</v>
      </c>
      <c r="FM252" s="1">
        <v>51</v>
      </c>
      <c r="FN252" s="1">
        <v>3</v>
      </c>
      <c r="FO252" s="1">
        <v>2</v>
      </c>
      <c r="FP252" s="1">
        <v>96</v>
      </c>
      <c r="FQ252" s="1">
        <v>1</v>
      </c>
      <c r="FR252" s="1">
        <f>SUM(Tableau17[[#This Row],[2019-T1-ALEXANDRE Audric]:[2019-T1-MARIE Florie]])</f>
        <v>480</v>
      </c>
      <c r="FS252" s="1">
        <v>68</v>
      </c>
      <c r="FT252" s="1">
        <v>364</v>
      </c>
      <c r="FU252" s="1">
        <v>0</v>
      </c>
      <c r="FV252" s="1">
        <v>239</v>
      </c>
      <c r="FW252" s="1">
        <v>0</v>
      </c>
      <c r="FX252" s="1">
        <v>671</v>
      </c>
      <c r="FY252" s="1">
        <v>0</v>
      </c>
      <c r="FZ252" s="1">
        <v>440</v>
      </c>
      <c r="GA252" s="1">
        <v>0</v>
      </c>
      <c r="GB252" s="1">
        <v>312</v>
      </c>
      <c r="GC252" s="1">
        <v>0</v>
      </c>
      <c r="GD252" s="1">
        <v>752</v>
      </c>
      <c r="GE252" s="1">
        <v>203</v>
      </c>
      <c r="GF252" s="1">
        <v>330</v>
      </c>
      <c r="GG252" s="1">
        <v>14</v>
      </c>
      <c r="GH252" s="1">
        <v>109</v>
      </c>
      <c r="GI252" s="1">
        <v>0</v>
      </c>
      <c r="GJ252" s="1">
        <v>656</v>
      </c>
      <c r="GK252" s="1">
        <v>209</v>
      </c>
      <c r="GL252" s="1">
        <v>365</v>
      </c>
      <c r="GM252" s="1">
        <v>0</v>
      </c>
      <c r="GN252" s="1">
        <v>101</v>
      </c>
      <c r="GO252" s="1">
        <v>0</v>
      </c>
      <c r="GP252" s="1">
        <v>675</v>
      </c>
      <c r="GQ252" s="1">
        <v>227</v>
      </c>
      <c r="GR252" s="1">
        <v>220</v>
      </c>
      <c r="GS252" s="1">
        <v>25</v>
      </c>
      <c r="GT252" s="1">
        <v>68</v>
      </c>
      <c r="GU252" s="1">
        <v>0</v>
      </c>
      <c r="GV252" s="1">
        <v>540</v>
      </c>
      <c r="GW252" s="1">
        <v>246</v>
      </c>
      <c r="GX252" s="1">
        <v>291</v>
      </c>
      <c r="GY252" s="1">
        <v>0</v>
      </c>
      <c r="GZ252" s="1">
        <v>0</v>
      </c>
      <c r="HA252" s="1">
        <v>0</v>
      </c>
      <c r="HB252" s="1">
        <v>537</v>
      </c>
      <c r="HC252" s="1">
        <v>333</v>
      </c>
      <c r="HD252" s="1">
        <v>196</v>
      </c>
      <c r="HE252" s="1">
        <v>129</v>
      </c>
      <c r="HF252" s="1">
        <v>177</v>
      </c>
      <c r="HG252" s="1">
        <v>8</v>
      </c>
      <c r="HH252" s="1">
        <v>843</v>
      </c>
      <c r="HI252" s="1">
        <v>362</v>
      </c>
      <c r="HJ252" s="1">
        <v>0</v>
      </c>
      <c r="HK252" s="1">
        <v>388</v>
      </c>
      <c r="HL252" s="1">
        <v>0</v>
      </c>
      <c r="HM252" s="1">
        <v>0</v>
      </c>
      <c r="HN252" s="1">
        <v>750</v>
      </c>
      <c r="HO252" s="1">
        <v>220</v>
      </c>
      <c r="HP252" s="1">
        <v>38</v>
      </c>
      <c r="HQ252" s="1">
        <v>96</v>
      </c>
      <c r="HR252" s="1">
        <v>112</v>
      </c>
      <c r="HS252" s="1">
        <v>25</v>
      </c>
      <c r="HT252" s="1">
        <v>491</v>
      </c>
      <c r="HU252" s="1">
        <v>74</v>
      </c>
      <c r="HV252" s="1">
        <v>174</v>
      </c>
      <c r="HW252" s="1">
        <v>14</v>
      </c>
      <c r="HX252" s="1">
        <v>63</v>
      </c>
      <c r="HY252" s="1">
        <v>0</v>
      </c>
      <c r="HZ252" s="1">
        <v>325</v>
      </c>
      <c r="IA252" s="1">
        <v>130</v>
      </c>
      <c r="IB252" s="1">
        <v>153</v>
      </c>
      <c r="IC252" s="1">
        <v>101</v>
      </c>
      <c r="ID252" s="1">
        <v>79</v>
      </c>
      <c r="IE252" s="1">
        <v>3</v>
      </c>
      <c r="IF252" s="1">
        <v>466</v>
      </c>
      <c r="IG252" s="1">
        <v>0</v>
      </c>
      <c r="IH252" s="1">
        <v>270</v>
      </c>
      <c r="II252" s="1">
        <v>125</v>
      </c>
      <c r="IJ252" s="1">
        <v>0</v>
      </c>
      <c r="IK252" s="1">
        <v>0</v>
      </c>
      <c r="IL252" s="1">
        <v>395</v>
      </c>
      <c r="IM252" s="26">
        <f>IFERROR(Tableau17[[#This Row],[LDIV]]/Tableau17[[#This Row],[Total général]],"")</f>
        <v>0</v>
      </c>
      <c r="IN252" s="26">
        <f>IFERROR(Tableau17[[#This Row],[LDVC]]/Tableau17[[#This Row],[Total général]],"")</f>
        <v>0</v>
      </c>
      <c r="IO252" s="26">
        <f>IFERROR(Tableau17[[#This Row],[LDVD]]/Tableau17[[#This Row],[Total général]],"")</f>
        <v>0.10153846153846154</v>
      </c>
      <c r="IP252" s="26">
        <f>IFERROR(Tableau17[[#This Row],[LDVG]]/Tableau17[[#This Row],[Total général]],"")</f>
        <v>1.8461538461538463E-2</v>
      </c>
      <c r="IQ252" s="26">
        <f>IFERROR(Tableau17[[#This Row],[LEXD]]/Tableau17[[#This Row],[Total général]],"")</f>
        <v>0</v>
      </c>
      <c r="IR252" s="26">
        <f>IFERROR(Tableau17[[#This Row],[LEXG]]/Tableau17[[#This Row],[Total général]],"")</f>
        <v>0</v>
      </c>
      <c r="IS252" s="26">
        <f>IFERROR(Tableau17[[#This Row],[LLR]]/Tableau17[[#This Row],[Total général]],"")</f>
        <v>0.43384615384615383</v>
      </c>
      <c r="IT252" s="26">
        <f>IFERROR(Tableau17[[#This Row],[LREM]]/Tableau17[[#This Row],[Total général]],"")</f>
        <v>4.3076923076923075E-2</v>
      </c>
      <c r="IU252" s="26">
        <f>IFERROR(Tableau17[[#This Row],[LRN]]/Tableau17[[#This Row],[Total général]],"")</f>
        <v>0.22769230769230769</v>
      </c>
      <c r="IV252" s="26">
        <f>IFERROR(Tableau17[[#This Row],[LUG]]/Tableau17[[#This Row],[Total général]],"")</f>
        <v>0.12</v>
      </c>
      <c r="IW252" s="26">
        <f>IFERROR(Tableau17[[#This Row],[LVEC]]/Tableau17[[#This Row],[Total général]],"")</f>
        <v>5.5384615384615386E-2</v>
      </c>
      <c r="IX252" s="26">
        <f>IFERROR(Tableau17[[#This Row],[2008-T1-LCMD]]/Tableau17[[#This Row],[2008-T1-TOTAL]],"")</f>
        <v>6.259314456035768E-2</v>
      </c>
      <c r="IY252" s="26">
        <f>IFERROR(Tableau17[[#This Row],[2008-T1-LDVD]]/Tableau17[[#This Row],[2008-T1-TOTAL]],"")</f>
        <v>0</v>
      </c>
      <c r="IZ252" s="26">
        <f>IFERROR(Tableau17[[#This Row],[2008-T1-LEXD]]/Tableau17[[#This Row],[2008-T1-TOTAL]],"")</f>
        <v>0</v>
      </c>
      <c r="JA252" s="26">
        <f>IFERROR(Tableau17[[#This Row],[2008-T1-LEXG]]/Tableau17[[#This Row],[2008-T1-TOTAL]],"")</f>
        <v>2.2354694485842028E-2</v>
      </c>
      <c r="JB252" s="26">
        <f>IFERROR(Tableau17[[#This Row],[2008-T1-LFN]]/Tableau17[[#This Row],[2008-T1-TOTAL]],"")</f>
        <v>0.10134128166915052</v>
      </c>
      <c r="JC252" s="26">
        <f>IFERROR(Tableau17[[#This Row],[2008-T1-LMAJ]]/Tableau17[[#This Row],[2008-T1-TOTAL]],"")</f>
        <v>0.47988077496274217</v>
      </c>
      <c r="JD252" s="26">
        <f>IFERROR(Tableau17[[#This Row],[2008-T1-LUG]]/Tableau17[[#This Row],[2008-T1-TOTAL]],"")</f>
        <v>0.33383010432190763</v>
      </c>
      <c r="JE252" s="26">
        <f>IFERROR(Tableau17[[#This Row],[2008-T2-LFN]]/Tableau17[[#This Row],[2008-T2-TOTAL]],"")</f>
        <v>0</v>
      </c>
      <c r="JF252" s="26">
        <f>IFERROR(Tableau17[[#This Row],[2008-T2-LGC]]/Tableau17[[#This Row],[2008-T2-TOTAL]],"")</f>
        <v>0.41489361702127658</v>
      </c>
      <c r="JG252" s="26">
        <f>IFERROR(Tableau17[[#This Row],[2008-T2-LMAJ]]/Tableau17[[#This Row],[2008-T2-TOTAL]],"")</f>
        <v>0.58510638297872342</v>
      </c>
      <c r="JH252" s="26">
        <f>IFERROR(Tableau17[[#This Row],[2008-T2-LUG]]/Tableau17[[#This Row],[2008-T2-TOTAL]],"")</f>
        <v>0</v>
      </c>
      <c r="JI252" s="26">
        <f>IFERROR(Tableau17[[#This Row],[2014-T1-LDIV]]/Tableau17[[#This Row],[2014-T1-TOTAL]],"")</f>
        <v>2.1341463414634148E-2</v>
      </c>
      <c r="JJ252" s="26">
        <f>IFERROR(Tableau17[[#This Row],[2014-T1-LDVD]]/Tableau17[[#This Row],[2014-T1-TOTAL]],"")</f>
        <v>0</v>
      </c>
      <c r="JK252" s="26">
        <f>IFERROR(Tableau17[[#This Row],[2014-T1-LDVG]]/Tableau17[[#This Row],[2014-T1-TOTAL]],"")</f>
        <v>3.5060975609756101E-2</v>
      </c>
      <c r="JL252" s="26">
        <f>IFERROR(Tableau17[[#This Row],[2014-T1-LEXG]]/Tableau17[[#This Row],[2014-T1-TOTAL]],"")</f>
        <v>0</v>
      </c>
      <c r="JM252" s="26">
        <f>IFERROR(Tableau17[[#This Row],[2014-T1-LFG]]/Tableau17[[#This Row],[2014-T1-TOTAL]],"")</f>
        <v>3.9634146341463415E-2</v>
      </c>
      <c r="JN252" s="26">
        <f>IFERROR(Tableau17[[#This Row],[2014-T1-LFN]]/Tableau17[[#This Row],[2014-T1-TOTAL]],"")</f>
        <v>0.30945121951219512</v>
      </c>
      <c r="JO252" s="26">
        <f>IFERROR(Tableau17[[#This Row],[2014-T1-LUD]]/Tableau17[[#This Row],[2014-T1-TOTAL]],"")</f>
        <v>0.50304878048780488</v>
      </c>
      <c r="JP252" s="26">
        <f>IFERROR(Tableau17[[#This Row],[2014-T1-LUG]]/Tableau17[[#This Row],[2014-T1-TOTAL]],"")</f>
        <v>9.1463414634146339E-2</v>
      </c>
      <c r="JQ252" s="26">
        <f>IFERROR(Tableau17[[#This Row],[2014-T2-LFN]]/Tableau17[[#This Row],[2014-T2-TOTAL]],"")</f>
        <v>0.30962962962962964</v>
      </c>
      <c r="JR252" s="26">
        <f>IFERROR(Tableau17[[#This Row],[2014-T2-LUD]]/Tableau17[[#This Row],[2014-T2-TOTAL]],"")</f>
        <v>0.54074074074074074</v>
      </c>
      <c r="JS252" s="26">
        <f>IFERROR(Tableau17[[#This Row],[2014-T2-LUG]]/Tableau17[[#This Row],[2014-T2-TOTAL]],"")</f>
        <v>0.14962962962962964</v>
      </c>
      <c r="JT252" s="26">
        <f>IFERROR(Tableau17[[#This Row],[2015-T1-BC-DIV]]/Tableau17[[#This Row],[2015-T1-TOTAL]],"")</f>
        <v>0</v>
      </c>
      <c r="JU252" s="26">
        <f>IFERROR(Tableau17[[#This Row],[2015-T1-BC-DLF]]/Tableau17[[#This Row],[2015-T1-TOTAL]],"")</f>
        <v>0</v>
      </c>
      <c r="JV252" s="26">
        <f>IFERROR(Tableau17[[#This Row],[2015-T1-BC-DVD]]/Tableau17[[#This Row],[2015-T1-TOTAL]],"")</f>
        <v>1.6666666666666666E-2</v>
      </c>
      <c r="JW252" s="26">
        <f>IFERROR(Tableau17[[#This Row],[2015-T1-BC-DVG]]/Tableau17[[#This Row],[2015-T1-TOTAL]],"")</f>
        <v>4.0740740740740744E-2</v>
      </c>
      <c r="JX252" s="26">
        <f>IFERROR(Tableau17[[#This Row],[2015-T1-BC-FG]]/Tableau17[[#This Row],[2015-T1-TOTAL]],"")</f>
        <v>8.5185185185185183E-2</v>
      </c>
      <c r="JY252" s="26">
        <f>IFERROR(Tableau17[[#This Row],[2015-T1-BC-FN]]/Tableau17[[#This Row],[2015-T1-TOTAL]],"")</f>
        <v>0.42037037037037039</v>
      </c>
      <c r="JZ252" s="26">
        <f>IFERROR(Tableau17[[#This Row],[2015-T1-BC-MDM]]/Tableau17[[#This Row],[2015-T1-TOTAL]],"")</f>
        <v>4.6296296296296294E-2</v>
      </c>
      <c r="KA252" s="26">
        <f>IFERROR(Tableau17[[#This Row],[2015-T1-BC-RDG]]/Tableau17[[#This Row],[2015-T1-TOTAL]],"")</f>
        <v>0</v>
      </c>
      <c r="KB252" s="26">
        <f>IFERROR(Tableau17[[#This Row],[2015-T1-BC-SOC]]/Tableau17[[#This Row],[2015-T1-TOTAL]],"")</f>
        <v>0</v>
      </c>
      <c r="KC252" s="26">
        <f>IFERROR(Tableau17[[#This Row],[2015-T1-BC-UD]]/Tableau17[[#This Row],[2015-T1-TOTAL]],"")</f>
        <v>0.39074074074074072</v>
      </c>
      <c r="KD252" s="26">
        <f>IFERROR(Tableau17[[#This Row],[2015-T1-BC-UG]]/Tableau17[[#This Row],[2015-T1-TOTAL]],"")</f>
        <v>0</v>
      </c>
      <c r="KE252" s="26">
        <f>IFERROR(Tableau17[[#This Row],[2015-T1-BC-VEC]]/Tableau17[[#This Row],[2015-T1-TOTAL]],"")</f>
        <v>0</v>
      </c>
      <c r="KF252" s="26">
        <f>IFERROR(Tableau17[[#This Row],[2015-T2-BC-DVG]]/Tableau17[[#This Row],[2015-T2-TOTAL]],"")</f>
        <v>0</v>
      </c>
      <c r="KG252" s="26">
        <f>IFERROR(Tableau17[[#This Row],[2015-T2-BC-FN]]/Tableau17[[#This Row],[2015-T2-TOTAL]],"")</f>
        <v>0.45810055865921789</v>
      </c>
      <c r="KH252" s="26">
        <f>IFERROR(Tableau17[[#This Row],[2015-T2-BC-SOC]]/Tableau17[[#This Row],[2015-T2-TOTAL]],"")</f>
        <v>0</v>
      </c>
      <c r="KI252" s="26">
        <f>IFERROR(Tableau17[[#This Row],[2015-T2-BC-UD]]/Tableau17[[#This Row],[2015-T2-TOTAL]],"")</f>
        <v>0.54189944134078216</v>
      </c>
      <c r="KJ252" s="26">
        <f>IFERROR(Tableau17[[#This Row],[2015-T2-BC-UG]]/Tableau17[[#This Row],[2015-T2-TOTAL]],"")</f>
        <v>0</v>
      </c>
      <c r="KK252" s="26">
        <f>IFERROR(Tableau17[[#This Row],[2017 (L)-T1-COM]]/Tableau17[[#This Row],[2017 (L)-T1-TOTAL]],"")</f>
        <v>1.0729613733905579E-2</v>
      </c>
      <c r="KL252" s="26">
        <f>IFERROR(Tableau17[[#This Row],[2017 (L)-T1-DIV]]/Tableau17[[#This Row],[2017 (L)-T1-TOTAL]],"")</f>
        <v>6.4377682403433476E-3</v>
      </c>
      <c r="KM252" s="26">
        <f>IFERROR(Tableau17[[#This Row],[2017 (L)-T1-DLF]]/Tableau17[[#This Row],[2017 (L)-T1-TOTAL]],"")</f>
        <v>4.2918454935622317E-3</v>
      </c>
      <c r="KN252" s="26">
        <f>IFERROR(Tableau17[[#This Row],[2017 (L)-T1-DVD]]/Tableau17[[#This Row],[2017 (L)-T1-TOTAL]],"")</f>
        <v>0</v>
      </c>
      <c r="KO252" s="26">
        <f>IFERROR(Tableau17[[#This Row],[2017 (L)-T1-DVG]]/Tableau17[[#This Row],[2017 (L)-T1-TOTAL]],"")</f>
        <v>0</v>
      </c>
      <c r="KP252" s="26">
        <f>IFERROR(Tableau17[[#This Row],[2017 (L)-T1-ECO]]/Tableau17[[#This Row],[2017 (L)-T1-TOTAL]],"")</f>
        <v>5.3648068669527899E-2</v>
      </c>
      <c r="KQ252" s="26">
        <f>IFERROR(Tableau17[[#This Row],[2017 (L)-T1-EXD]]/Tableau17[[#This Row],[2017 (L)-T1-TOTAL]],"")</f>
        <v>1.0729613733905579E-2</v>
      </c>
      <c r="KR252" s="26">
        <f>IFERROR(Tableau17[[#This Row],[2017 (L)-T1-EXG]]/Tableau17[[#This Row],[2017 (L)-T1-TOTAL]],"")</f>
        <v>2.1459227467811159E-3</v>
      </c>
      <c r="KS252" s="26">
        <f>IFERROR(Tableau17[[#This Row],[2017 (L)-T1-FI]]/Tableau17[[#This Row],[2017 (L)-T1-TOTAL]],"")</f>
        <v>9.8712446351931327E-2</v>
      </c>
      <c r="KT252" s="26">
        <f>IFERROR(Tableau17[[#This Row],[2017 (L)-T1-FN]]/Tableau17[[#This Row],[2017 (L)-T1-TOTAL]],"")</f>
        <v>0.26394849785407726</v>
      </c>
      <c r="KU252" s="26">
        <f>IFERROR(Tableau17[[#This Row],[2017 (L)-T1-LR]]/Tableau17[[#This Row],[2017 (L)-T1-TOTAL]],"")</f>
        <v>0.3283261802575107</v>
      </c>
      <c r="KV252" s="26">
        <f>IFERROR(Tableau17[[#This Row],[2017 (L)-T1-MDM]]/Tableau17[[#This Row],[2017 (L)-T1-TOTAL]],"")</f>
        <v>0.2167381974248927</v>
      </c>
      <c r="KW252" s="26">
        <f>IFERROR(Tableau17[[#This Row],[2017 (L)-T1-RDG]]/Tableau17[[#This Row],[2017 (L)-T1-TOTAL]],"")</f>
        <v>4.2918454935622317E-3</v>
      </c>
      <c r="KX252" s="26">
        <f>IFERROR(Tableau17[[#This Row],[2017 (L)-T1-REG]]/Tableau17[[#This Row],[2017 (L)-T1-TOTAL]],"")</f>
        <v>0</v>
      </c>
      <c r="KY252" s="26">
        <f>IFERROR(Tableau17[[#This Row],[2017 (L)-T1-REM]]/Tableau17[[#This Row],[2017 (L)-T1-TOTAL]],"")</f>
        <v>0</v>
      </c>
      <c r="KZ252" s="26">
        <f>IFERROR(Tableau17[[#This Row],[2017 (L)-T1-SOC]]/Tableau17[[#This Row],[2017 (L)-T1-TOTAL]],"")</f>
        <v>0</v>
      </c>
      <c r="LA252" s="26">
        <f>IFERROR(Tableau17[[#This Row],[2017 (L)-T1-UDI]]/Tableau17[[#This Row],[2017 (L)-T1-TOTAL]],"")</f>
        <v>0</v>
      </c>
      <c r="LB252" s="26">
        <f>IFERROR(Tableau17[[#This Row],[2017 (L)-T2-FI]]/Tableau17[[#This Row],[2017 (L)-T2-TOTAL]],"")</f>
        <v>0</v>
      </c>
      <c r="LC252" s="26">
        <f>IFERROR(Tableau17[[#This Row],[2017 (L)-T2-FN]]/Tableau17[[#This Row],[2017 (L)-T2-TOTAL]],"")</f>
        <v>0</v>
      </c>
      <c r="LD252" s="26">
        <f>IFERROR(Tableau17[[#This Row],[2017 (L)-T2-LR]]/Tableau17[[#This Row],[2017 (L)-T2-TOTAL]],"")</f>
        <v>0.68354430379746833</v>
      </c>
      <c r="LE252" s="26">
        <f>IFERROR(Tableau17[[#This Row],[2017 (L)-T2-MDM]]/Tableau17[[#This Row],[2017 (L)-T2-TOTAL]],"")</f>
        <v>0.31645569620253167</v>
      </c>
      <c r="LF252" s="26">
        <f>IFERROR(Tableau17[[#This Row],[2017 (L)-T2-REM]]/Tableau17[[#This Row],[2017 (L)-T2-TOTAL]],"")</f>
        <v>0</v>
      </c>
      <c r="LG252" s="26">
        <f>IFERROR(Tableau17[[#This Row],[2017-T1-ARTHAUD Nathalie]]/Tableau17[[#This Row],[2017-T1-TOTAL]],"")</f>
        <v>4.7449584816132862E-3</v>
      </c>
      <c r="LH252" s="26">
        <f>IFERROR(Tableau17[[#This Row],[2017-T1-ASSELINEAU Fran]]/Tableau17[[#This Row],[2017-T1-TOTAL]],"")</f>
        <v>3.5587188612099642E-3</v>
      </c>
      <c r="LI252" s="26">
        <f>IFERROR(Tableau17[[#This Row],[2017-T1-CHEMINADE Jacques]]/Tableau17[[#This Row],[2017-T1-TOTAL]],"")</f>
        <v>4.7449584816132862E-3</v>
      </c>
      <c r="LJ252" s="26">
        <f>IFERROR(Tableau17[[#This Row],[2017-T1-DUPONT-AIGNAN Nicolas]]/Tableau17[[#This Row],[2017-T1-TOTAL]],"")</f>
        <v>3.084223013048636E-2</v>
      </c>
      <c r="LK252" s="26">
        <f>IFERROR(Tableau17[[#This Row],[2017-T1-FILLON Fran]]/Tableau17[[#This Row],[2017-T1-TOTAL]],"")</f>
        <v>0.23250296559905101</v>
      </c>
      <c r="LL252" s="26">
        <f>IFERROR(Tableau17[[#This Row],[2017-T1-HAMON Beno]]/Tableau17[[#This Row],[2017-T1-TOTAL]],"")</f>
        <v>3.3214709371292998E-2</v>
      </c>
      <c r="LM252" s="26">
        <f>IFERROR(Tableau17[[#This Row],[2017-T1-LASSALLE Jean]]/Tableau17[[#This Row],[2017-T1-TOTAL]],"")</f>
        <v>9.4899169632265724E-3</v>
      </c>
      <c r="LN252" s="26">
        <f>IFERROR(Tableau17[[#This Row],[2017-T1-LE PEN Marine]]/Tableau17[[#This Row],[2017-T1-TOTAL]],"")</f>
        <v>0.35587188612099646</v>
      </c>
      <c r="LO252" s="26">
        <f>IFERROR(Tableau17[[#This Row],[2017-T1-M Jean-Luc]]/Tableau17[[#This Row],[2017-T1-TOTAL]],"")</f>
        <v>0.16844602609727166</v>
      </c>
      <c r="LP252" s="26">
        <f>IFERROR(Tableau17[[#This Row],[2017-T1-MACRON Emmanuel]]/Tableau17[[#This Row],[2017-T1-TOTAL]],"")</f>
        <v>0.15302491103202848</v>
      </c>
      <c r="LQ252" s="26">
        <f>IFERROR(Tableau17[[#This Row],[2017-T1-POUTOU Philippe]]/Tableau17[[#This Row],[2017-T1-TOTAL]],"")</f>
        <v>3.5587188612099642E-3</v>
      </c>
      <c r="LR252" s="26">
        <f>IFERROR(Tableau17[[#This Row],[2017-T2-LE PEN Marine]]/Tableau17[[#This Row],[2017-T2-TOTAL]],"")</f>
        <v>0.48266666666666669</v>
      </c>
      <c r="LS252" s="26">
        <f>IFERROR(Tableau17[[#This Row],[2017-T2-MACRON Emmanuel]]/Tableau17[[#This Row],[2017-T2-TOTAL]],"")</f>
        <v>0.51733333333333331</v>
      </c>
      <c r="LT252" s="26">
        <f>IFERROR(Tableau17[[#This Row],[2019-T1-ALEXANDRE Audric]]/Tableau17[[#This Row],[2019-T1-TOTAL]],"")</f>
        <v>0</v>
      </c>
      <c r="LU252" s="26">
        <f>IFERROR(Tableau17[[#This Row],[2019-T1-ARTHAUD Nathalie]]/Tableau17[[#This Row],[2019-T1-TOTAL]],"")</f>
        <v>4.1666666666666666E-3</v>
      </c>
      <c r="LV252" s="26">
        <f>IFERROR(Tableau17[[#This Row],[2019-T1-ASSELINEAU François]]/Tableau17[[#This Row],[2019-T1-TOTAL]],"")</f>
        <v>1.4583333333333334E-2</v>
      </c>
      <c r="LW252" s="26">
        <f>IFERROR(Tableau17[[#This Row],[2019-T1-AUBRY Manon]]/Tableau17[[#This Row],[2019-T1-TOTAL]],"")</f>
        <v>5.4166666666666669E-2</v>
      </c>
      <c r="LX252" s="26">
        <f>IFERROR(Tableau17[[#This Row],[2019-T1-AZERGUI Nagib]]/Tableau17[[#This Row],[2019-T1-TOTAL]],"")</f>
        <v>8.3333333333333332E-3</v>
      </c>
      <c r="LY252" s="26">
        <f>IFERROR(Tableau17[[#This Row],[2019-T1-BARDELLA Jordan]]/Tableau17[[#This Row],[2019-T1-TOTAL]],"")</f>
        <v>0.41041666666666665</v>
      </c>
      <c r="LZ252" s="26">
        <f>IFERROR(Tableau17[[#This Row],[2019-T1-BELLAMY François-Xavier]]/Tableau17[[#This Row],[2019-T1-TOTAL]],"")</f>
        <v>7.2916666666666671E-2</v>
      </c>
      <c r="MA252" s="26">
        <f>IFERROR(Tableau17[[#This Row],[2019-T1-BIDOU Olivier]]/Tableau17[[#This Row],[2019-T1-TOTAL]],"")</f>
        <v>2.0833333333333333E-3</v>
      </c>
      <c r="MB252" s="26">
        <f>IFERROR(Tableau17[[#This Row],[2019-T1-BOURG Dominique]]/Tableau17[[#This Row],[2019-T1-TOTAL]],"")</f>
        <v>1.8749999999999999E-2</v>
      </c>
      <c r="MC252" s="26">
        <f>IFERROR(Tableau17[[#This Row],[2019-T1-BROSSAT Ian]]/Tableau17[[#This Row],[2019-T1-TOTAL]],"")</f>
        <v>1.0416666666666666E-2</v>
      </c>
      <c r="MD252" s="26">
        <f>IFERROR(Tableau17[[#This Row],[2019-T1-CAILLAUD Sophie]]/Tableau17[[#This Row],[2019-T1-TOTAL]],"")</f>
        <v>0</v>
      </c>
      <c r="ME252" s="26">
        <f>IFERROR(Tableau17[[#This Row],[2019-T1-CAMUS Renaud]]/Tableau17[[#This Row],[2019-T1-TOTAL]],"")</f>
        <v>0</v>
      </c>
      <c r="MF252" s="26">
        <f>IFERROR(Tableau17[[#This Row],[2019-T1-CHALENÇON Christophe]]/Tableau17[[#This Row],[2019-T1-TOTAL]],"")</f>
        <v>0</v>
      </c>
      <c r="MG252" s="26">
        <f>IFERROR(Tableau17[[#This Row],[2019-T1-CORBET Cathy Denise Ginette]]/Tableau17[[#This Row],[2019-T1-TOTAL]],"")</f>
        <v>0</v>
      </c>
      <c r="MH252" s="26">
        <f>IFERROR(Tableau17[[#This Row],[2019-T1-DE PREVOISIN Robert]]/Tableau17[[#This Row],[2019-T1-TOTAL]],"")</f>
        <v>0</v>
      </c>
      <c r="MI252" s="26">
        <f>IFERROR(Tableau17[[#This Row],[2019-T1-DELFEL Thérèse]]/Tableau17[[#This Row],[2019-T1-TOTAL]],"")</f>
        <v>0</v>
      </c>
      <c r="MJ252" s="26">
        <f>IFERROR(Tableau17[[#This Row],[2019-T1-DIEUMEGARD Pierre]]/Tableau17[[#This Row],[2019-T1-TOTAL]],"")</f>
        <v>0</v>
      </c>
      <c r="MK252" s="26">
        <f>IFERROR(Tableau17[[#This Row],[2019-T1-DUPONT-AIGNAN Nicolas]]/Tableau17[[#This Row],[2019-T1-TOTAL]],"")</f>
        <v>2.7083333333333334E-2</v>
      </c>
      <c r="ML252" s="26">
        <f>IFERROR(Tableau17[[#This Row],[2019-T1-GERNIGON Yves]]/Tableau17[[#This Row],[2019-T1-TOTAL]],"")</f>
        <v>0</v>
      </c>
      <c r="MM252" s="26">
        <f>IFERROR(Tableau17[[#This Row],[2019-T1-GLUCKSMANN Raphaël]]/Tableau17[[#This Row],[2019-T1-TOTAL]],"")</f>
        <v>3.125E-2</v>
      </c>
      <c r="MN252" s="26">
        <f>IFERROR(Tableau17[[#This Row],[2019-T1-HAMON Benoît]]/Tableau17[[#This Row],[2019-T1-TOTAL]],"")</f>
        <v>2.7083333333333334E-2</v>
      </c>
      <c r="MO252" s="26">
        <f>IFERROR(Tableau17[[#This Row],[2019-T1-HELGEN Gilles]]/Tableau17[[#This Row],[2019-T1-TOTAL]],"")</f>
        <v>0</v>
      </c>
      <c r="MP252" s="26">
        <f>IFERROR(Tableau17[[#This Row],[2019-T1-JADOT Yannick]]/Tableau17[[#This Row],[2019-T1-TOTAL]],"")</f>
        <v>0.10625</v>
      </c>
      <c r="MQ252" s="26">
        <f>IFERROR(Tableau17[[#This Row],[2019-T1-LAGARDE Jean-Christophe]]/Tableau17[[#This Row],[2019-T1-TOTAL]],"")</f>
        <v>6.2500000000000003E-3</v>
      </c>
      <c r="MR252" s="26">
        <f>IFERROR(Tableau17[[#This Row],[2019-T1-LALANNE Francis]]/Tableau17[[#This Row],[2019-T1-TOTAL]],"")</f>
        <v>4.1666666666666666E-3</v>
      </c>
      <c r="MS252" s="26">
        <f>IFERROR(Tableau17[[#This Row],[2019-T1-LOISEAU Nathalie]]/Tableau17[[#This Row],[2019-T1-TOTAL]],"")</f>
        <v>0.2</v>
      </c>
      <c r="MT252" s="26">
        <f>IFERROR(Tableau17[[#This Row],[2019-T1-MARIE Florie]]/Tableau17[[#This Row],[2019-T1-TOTAL]],"")</f>
        <v>2.0833333333333333E-3</v>
      </c>
      <c r="MU252" s="26">
        <f>IFERROR(Tableau17[[#This Row],[2008-T1-MACROEXTRDROITE]]/Tableau17[[#This Row],[2008-T1-MACROTOTALE]],"")</f>
        <v>0.10134128166915052</v>
      </c>
      <c r="MV252" s="26">
        <f>IFERROR(Tableau17[[#This Row],[2008-T1-MACRODROITE]]/Tableau17[[#This Row],[2008-T1-MACROTOTALE]],"")</f>
        <v>0.54247391952309987</v>
      </c>
      <c r="MW252" s="26">
        <f>IFERROR(Tableau17[[#This Row],[2008-T1-MACROCENTRE]]/Tableau17[[#This Row],[2008-T1-MACROTOTALE]],"")</f>
        <v>0</v>
      </c>
      <c r="MX252" s="26">
        <f>IFERROR(Tableau17[[#This Row],[2008-T1-MACROGAUCHE]]/Tableau17[[#This Row],[2008-T1-MACROTOTALE]],"")</f>
        <v>0.35618479880774961</v>
      </c>
      <c r="MY252" s="26">
        <f>IFERROR(Tableau17[[#This Row],[2008-T1-MACROAUTRE]]/Tableau17[[#This Row],[2008-T1-MACROTOTALE]],"")</f>
        <v>0</v>
      </c>
      <c r="MZ252" s="26">
        <f>IFERROR(Tableau17[[#This Row],[2008-T2-MACROEXTRDROITE]]/Tableau17[[#This Row],[2008-T2-MACROTOTALE]],"")</f>
        <v>0</v>
      </c>
      <c r="NA252" s="26">
        <f>IFERROR(Tableau17[[#This Row],[2008-T2-MACRODROITE]]/Tableau17[[#This Row],[2008-T2-MACROTOTALE]],"")</f>
        <v>0.58510638297872342</v>
      </c>
      <c r="NB252" s="26">
        <f>IFERROR(Tableau17[[#This Row],[2008-T2-MACROCENTRE]]/Tableau17[[#This Row],[2008-T2-MACROTOTALE]],"")</f>
        <v>0</v>
      </c>
      <c r="NC252" s="26">
        <f>IFERROR(Tableau17[[#This Row],[2008-T2-MACROGAUCHE]]/Tableau17[[#This Row],[2008-T2-MACROTOTALE]],"")</f>
        <v>0.41489361702127658</v>
      </c>
      <c r="ND252" s="26">
        <f>IFERROR(Tableau17[[#This Row],[2008-T2-MACROAUTRE]]/Tableau17[[#This Row],[2008-T2-MACROTOTALE]],"")</f>
        <v>0</v>
      </c>
      <c r="NE252" s="26">
        <f>IFERROR(Tableau17[[#This Row],[2014-T1-MACROEXTRDROITE]]/Tableau17[[#This Row],[2014-T1-MACROTOTALE]],"")</f>
        <v>0.30945121951219512</v>
      </c>
      <c r="NF252" s="26">
        <f>IFERROR(Tableau17[[#This Row],[2014-T1-MACRODROITE]]/Tableau17[[#This Row],[2014-T1-MACROTOTALE]],"")</f>
        <v>0.50304878048780488</v>
      </c>
      <c r="NG252" s="26">
        <f>IFERROR(Tableau17[[#This Row],[2014-T1-MACROCENTRE]]/Tableau17[[#This Row],[2014-T1-MACROTOTALE]],"")</f>
        <v>2.1341463414634148E-2</v>
      </c>
      <c r="NH252" s="26">
        <f>IFERROR(Tableau17[[#This Row],[2014-T1-MACROGAUCHE]]/Tableau17[[#This Row],[2014-T1-MACROTOTALE]],"")</f>
        <v>0.16615853658536586</v>
      </c>
      <c r="NI252" s="26">
        <f>IFERROR(Tableau17[[#This Row],[2014-T1-MACROAUTRE]]/Tableau17[[#This Row],[2014-T1-MACROTOTALE]],"")</f>
        <v>0</v>
      </c>
      <c r="NJ252" s="26">
        <f>IFERROR(Tableau17[[#This Row],[2014-T2-MACROEXTRDROITE]]/Tableau17[[#This Row],[2014-T2-MACROTOTALE]],"")</f>
        <v>0.30962962962962964</v>
      </c>
      <c r="NK252" s="26">
        <f>IFERROR(Tableau17[[#This Row],[2014-T2-MACRODROITE]]/Tableau17[[#This Row],[2014-T2-MACROTOTALE]],"")</f>
        <v>0.54074074074074074</v>
      </c>
      <c r="NL252" s="26">
        <f>IFERROR(Tableau17[[#This Row],[2014-T2-MACROCENTRE]]/Tableau17[[#This Row],[2014-T2-MACROTOTALE]],"")</f>
        <v>0</v>
      </c>
      <c r="NM252" s="26">
        <f>IFERROR(Tableau17[[#This Row],[2014-T2-MACROGAUCHE]]/Tableau17[[#This Row],[2014-T2-MACROTOTALE]],"")</f>
        <v>0.14962962962962964</v>
      </c>
      <c r="NN252" s="26">
        <f>IFERROR(Tableau17[[#This Row],[2014-T2-MACROAUTRE]]/Tableau17[[#This Row],[2014-T2-MACROTOTALE]],"")</f>
        <v>0</v>
      </c>
      <c r="NO252" s="26">
        <f>IFERROR( Tableau17[[#This Row],[2015-T1-MACROEXTRDROITE]]/Tableau17[[#This Row],[2015-T1-MACROTOTALE]],"")</f>
        <v>0.42037037037037039</v>
      </c>
      <c r="NP252" s="26">
        <f>IFERROR(Tableau17[[#This Row],[2015-T1-MACRODROITE]]/Tableau17[[#This Row],[2015-T1-MACROTOTALE]],"")</f>
        <v>0.40740740740740738</v>
      </c>
      <c r="NQ252" s="26">
        <f>IFERROR(Tableau17[[#This Row],[2015-T1-MACROCENTRE]]/Tableau17[[#This Row],[2015-T1-MACROTOTALE]],"")</f>
        <v>4.6296296296296294E-2</v>
      </c>
      <c r="NR252" s="26">
        <f>IFERROR(Tableau17[[#This Row],[2015-T1-MACROGAUCHE]]/Tableau17[[#This Row],[2015-T1-MACROTOTALE]],"")</f>
        <v>0.12592592592592591</v>
      </c>
      <c r="NS252" s="26">
        <f>IFERROR(Tableau17[[#This Row],[2015-T1-MACROAUTRE]]/Tableau17[[#This Row],[2015-T1-MACROTOTALE]],"")</f>
        <v>0</v>
      </c>
      <c r="NT252" s="26">
        <f>IFERROR(Tableau17[[#This Row],[2015-T2-MACROEXTRDROITE]]/Tableau17[[#This Row],[2015-T2-MACROTOTALE]],"")</f>
        <v>0.45810055865921789</v>
      </c>
      <c r="NU252" s="26">
        <f>IFERROR(Tableau17[[#This Row],[2015-T2-MACRODROITE]]/Tableau17[[#This Row],[2015-T2-MACROTOTALE]],"")</f>
        <v>0.54189944134078216</v>
      </c>
      <c r="NV252" s="26">
        <f>IFERROR(Tableau17[[#This Row],[2015-T2-MACROCENTRE]]/Tableau17[[#This Row],[2015-T2-MACROTOTALE]],"")</f>
        <v>0</v>
      </c>
      <c r="NW252" s="26">
        <f>IFERROR(Tableau17[[#This Row],[2015-T2-MACROGAUCHE]]/Tableau17[[#This Row],[2015-T2-MACROTOTALE]],"")</f>
        <v>0</v>
      </c>
      <c r="NX252" s="26">
        <f>IFERROR(Tableau17[[#This Row],[2015-T2-MACROAUTRE]]/Tableau17[[#This Row],[2015-T2-MACROTOTALE]],"")</f>
        <v>0</v>
      </c>
      <c r="NY252" s="26">
        <f>IFERROR(Tableau17[[#This Row],[2017-T1-MACROEXTRDROITE]]/Tableau17[[#This Row],[2017-T1-MACROTOTALE]],"")</f>
        <v>0.39501779359430605</v>
      </c>
      <c r="NZ252" s="26">
        <f>IFERROR(Tableau17[[#This Row],[2017-T1-MACRODROITE]]/Tableau17[[#This Row],[2017-T1-MACROTOTALE]],"")</f>
        <v>0.23250296559905101</v>
      </c>
      <c r="OA252" s="26">
        <f>IFERROR(Tableau17[[#This Row],[2017-T1-MACROCENTRE]]/Tableau17[[#This Row],[2017-T1-MACROTOTALE]],"")</f>
        <v>0.15302491103202848</v>
      </c>
      <c r="OB252" s="26">
        <f>IFERROR(Tableau17[[#This Row],[2017-T1-MACROGAUCHE]]/Tableau17[[#This Row],[2017-T1-MACROTOTALE]],"")</f>
        <v>0.20996441281138789</v>
      </c>
      <c r="OC252" s="26">
        <f>IFERROR(Tableau17[[#This Row],[2017-T1-MACROAUTRE]]/Tableau17[[#This Row],[2017-T1-MACROTOTALE]],"")</f>
        <v>9.4899169632265724E-3</v>
      </c>
      <c r="OD252" s="26">
        <f>IFERROR(Tableau17[[#This Row],[2017-T2-MACROEXTRDROITE]]/Tableau17[[#This Row],[2017-T2-MACROTOTALE]],"")</f>
        <v>0.48266666666666669</v>
      </c>
      <c r="OE252" s="26">
        <f>IFERROR(Tableau17[[#This Row],[2017-T2-MACRODROITE]]/Tableau17[[#This Row],[2017-T2-MACROTOTALE]],"")</f>
        <v>0</v>
      </c>
      <c r="OF252" s="26">
        <f>IFERROR(Tableau17[[#This Row],[2017-T2-MACROCENTRE]]/Tableau17[[#This Row],[2017-T2-MACROTOTALE]],"")</f>
        <v>0.51733333333333331</v>
      </c>
      <c r="OG252" s="26">
        <f>IFERROR(Tableau17[[#This Row],[2017-T2-MACROGAUCHE]]/Tableau17[[#This Row],[2017-T2-MACROTOTALE]],"")</f>
        <v>0</v>
      </c>
      <c r="OH252" s="26">
        <f>IFERROR(Tableau17[[#This Row],[2017-T2-MACROAUTRE]]/Tableau17[[#This Row],[2017-T2-MACROTOTALE]],"")</f>
        <v>0</v>
      </c>
      <c r="OI252" s="26">
        <f>IFERROR(Tableau17[[#This Row],[2019-T1-MACROEXTRDROITE]]/Tableau17[[#This Row],[2019-T1-MACROTOTALE]],"")</f>
        <v>0.44806517311608962</v>
      </c>
      <c r="OJ252" s="26">
        <f>IFERROR(Tableau17[[#This Row],[2019-T1-MACRODROITE]]/Tableau17[[#This Row],[2019-T1-MACROTOTALE]],"")</f>
        <v>7.7393075356415472E-2</v>
      </c>
      <c r="OK252" s="26">
        <f>IFERROR(Tableau17[[#This Row],[2019-T1-MACROCENTRE]]/Tableau17[[#This Row],[2019-T1-MACROTOTALE]],"")</f>
        <v>0.1955193482688391</v>
      </c>
      <c r="OL252" s="26">
        <f>IFERROR(Tableau17[[#This Row],[2019-T1-MACROGAUCHE]]/Tableau17[[#This Row],[2019-T1-MACROTOTALE]],"")</f>
        <v>0.22810590631364563</v>
      </c>
      <c r="OM252" s="26">
        <f>IFERROR(Tableau17[[#This Row],[2019-T1-MACROAUTRE]]/Tableau17[[#This Row],[2019-T1-MACROTOTALE]],"")</f>
        <v>5.0916496945010187E-2</v>
      </c>
      <c r="ON252" s="26">
        <f>IFERROR(Tableau17[[#This Row],[2020-T1-MACROEXTRDROITE]]/Tableau17[[#This Row],[2020-T1-MACROTOTALE]],"")</f>
        <v>0.22769230769230769</v>
      </c>
      <c r="OO252" s="26">
        <f>IFERROR(Tableau17[[#This Row],[2020-T1-MACRODROITE]]/Tableau17[[#This Row],[2020-T1-MACROTOTALE]],"")</f>
        <v>0.53538461538461535</v>
      </c>
      <c r="OP252" s="26">
        <f>IFERROR(Tableau17[[#This Row],[2020-T1-MACROCENTRE]]/Tableau17[[#This Row],[2020-T1-MACROTOTALE]],"")</f>
        <v>4.3076923076923075E-2</v>
      </c>
      <c r="OQ252" s="26">
        <f>IFERROR(Tableau17[[#This Row],[2020-T1-MACROGAUCHE]]/Tableau17[[#This Row],[2020-T1-MACROTOTALE]],"")</f>
        <v>0.19384615384615383</v>
      </c>
      <c r="OR252" s="26">
        <f>IFERROR(Tableau17[[#This Row],[2020-T1-MACROAUTRE]]/Tableau17[[#This Row],[2020-T1-MACROTOTALE]],"")</f>
        <v>0</v>
      </c>
      <c r="OS252" s="26">
        <f>IFERROR(Tableau17[[#This Row],[2017 (L)-T1-MACROEXTRDROITE]]/Tableau17[[#This Row],[2017 (L)-T1-MACROTOTALE]],"")</f>
        <v>0.27896995708154504</v>
      </c>
      <c r="OT252" s="26">
        <f>IFERROR(Tableau17[[#This Row],[2017 (L)-T1-MACRODROITE]]/Tableau17[[#This Row],[2017 (L)-T1-MACROTOTALE]],"")</f>
        <v>0.3283261802575107</v>
      </c>
      <c r="OU252" s="26">
        <f>IFERROR(Tableau17[[#This Row],[2017 (L)-T1-MACROCENTRE]]/Tableau17[[#This Row],[2017 (L)-T1-MACROTOTALE]],"")</f>
        <v>0.2167381974248927</v>
      </c>
      <c r="OV252" s="26">
        <f>IFERROR(Tableau17[[#This Row],[2017 (L)-T1-MACROGAUCHE]]/Tableau17[[#This Row],[2017 (L)-T1-MACROTOTALE]],"")</f>
        <v>0.16952789699570817</v>
      </c>
      <c r="OW252" s="26">
        <f>IFERROR(Tableau17[[#This Row],[2017 (L)-T1-MACROAUTRE]]/Tableau17[[#This Row],[2017 (L)-T1-MACROTOTALE]],"")</f>
        <v>6.4377682403433476E-3</v>
      </c>
      <c r="OX252" s="26">
        <f>IFERROR(Tableau17[[#This Row],[2017 (L)-T2-MACROEXTRDROITE]]/Tableau17[[#This Row],[2017 (L)-T2-MACROTOTALE]],"")</f>
        <v>0</v>
      </c>
      <c r="OY252" s="26">
        <f>IFERROR(Tableau17[[#This Row],[2017 (L)-T2-MACRODROITE]]/Tableau17[[#This Row],[2017 (L)-T2-MACROTOTALE]],"")</f>
        <v>0.68354430379746833</v>
      </c>
      <c r="OZ252" s="26">
        <f>IFERROR(Tableau17[[#This Row],[2017 (L)-T2-MACROCENTRE]]/Tableau17[[#This Row],[2017 (L)-T2-MACROTOTALE]],"")</f>
        <v>0.31645569620253167</v>
      </c>
      <c r="PA252" s="26">
        <f>IFERROR(Tableau17[[#This Row],[2017 (L)-T2-MACROGAUCHE]]/Tableau17[[#This Row],[2017 (L)-T2-MACROTOTALE]],"")</f>
        <v>0</v>
      </c>
      <c r="PB252" s="26">
        <f>IFERROR(Tableau17[[#This Row],[2017 (L)-T2-MACROAUTRE]]/Tableau17[[#This Row],[2017 (L)-T2-MACROTOTALE]],"")</f>
        <v>0</v>
      </c>
      <c r="PC252" s="26">
        <f>IFERROR(Tableau17[[#This Row],[2008_T1_PROCUS]]/Tableau17[[#This Row],[2008_T1_INSCRITS]],0)</f>
        <v>4.0617384240454911E-3</v>
      </c>
      <c r="PD252" s="26">
        <f>IFERROR(Tableau17[[#This Row],[2008_T2_PROCUS]]/Tableau17[[#This Row],[2008_T2_INSCRITS]],0)</f>
        <v>9.7481722177091799E-3</v>
      </c>
      <c r="PE252" s="26">
        <f>Tableau17[[#This Row],[2014_T1_PROCUS]]/Tableau17[[#This Row],[2014_T1_INSCRITS]]</f>
        <v>8.9068825910931168E-3</v>
      </c>
      <c r="PF252" s="26">
        <f>IFERROR(Tableau17[[#This Row],[2014_T2_PROCUS]]/Tableau17[[#This Row],[2014_T2_INSCRITS]],0)</f>
        <v>1.1336032388663968E-2</v>
      </c>
    </row>
    <row r="253" spans="1:422" hidden="1" x14ac:dyDescent="0.2">
      <c r="A253" s="1">
        <v>6</v>
      </c>
      <c r="B253" s="1" t="s">
        <v>414</v>
      </c>
      <c r="C253" s="1" t="s">
        <v>433</v>
      </c>
      <c r="D253" s="1" t="s">
        <v>433</v>
      </c>
      <c r="E253" s="1">
        <v>1155</v>
      </c>
      <c r="F253" s="1">
        <v>5.4375450000000001</v>
      </c>
      <c r="G253" s="1">
        <v>43.292681999999999</v>
      </c>
      <c r="H253" s="3">
        <v>1010</v>
      </c>
      <c r="I253" s="3">
        <v>311</v>
      </c>
      <c r="K253" s="1">
        <v>4</v>
      </c>
      <c r="L253" s="1">
        <v>22</v>
      </c>
      <c r="M253" s="1">
        <v>13</v>
      </c>
      <c r="P253" s="1">
        <v>68</v>
      </c>
      <c r="Q253" s="1">
        <v>14</v>
      </c>
      <c r="R253" s="1">
        <v>69</v>
      </c>
      <c r="S253" s="1">
        <v>62</v>
      </c>
      <c r="T253" s="1">
        <v>27</v>
      </c>
      <c r="U253" s="1">
        <v>279</v>
      </c>
      <c r="V253" s="1">
        <v>1011</v>
      </c>
      <c r="W253" s="1">
        <v>597</v>
      </c>
      <c r="X253" s="1">
        <v>9</v>
      </c>
      <c r="Y253" s="2">
        <v>0.59050444999999996</v>
      </c>
      <c r="Z253" s="1">
        <v>1011</v>
      </c>
      <c r="AA253" s="1">
        <v>610</v>
      </c>
      <c r="AB253" s="1">
        <v>8</v>
      </c>
      <c r="AC253" s="2">
        <v>0.60336301000000003</v>
      </c>
      <c r="AD253" s="1">
        <v>1010</v>
      </c>
      <c r="AE253" s="1">
        <v>285</v>
      </c>
      <c r="AF253" s="2">
        <v>0.28217821999999998</v>
      </c>
      <c r="AG253" s="1">
        <f t="shared" si="3"/>
        <v>311</v>
      </c>
      <c r="AH253" s="1">
        <v>1008</v>
      </c>
      <c r="AI253" s="1">
        <v>609</v>
      </c>
      <c r="AJ253" s="1">
        <v>9</v>
      </c>
      <c r="AK253" s="2">
        <v>0.60416667000000002</v>
      </c>
      <c r="AL253" s="1">
        <v>1008</v>
      </c>
      <c r="AM253" s="1">
        <v>659</v>
      </c>
      <c r="AN253" s="1">
        <v>9</v>
      </c>
      <c r="AO253" s="2">
        <v>0.65376984000000005</v>
      </c>
      <c r="AP253" s="1">
        <v>1012</v>
      </c>
      <c r="AQ253" s="1">
        <v>485</v>
      </c>
      <c r="AR253" s="2">
        <v>0.47924900999999998</v>
      </c>
      <c r="AS253" s="1">
        <v>1012</v>
      </c>
      <c r="AT253" s="1">
        <v>508</v>
      </c>
      <c r="AU253" s="2">
        <v>0.50197628000000005</v>
      </c>
      <c r="AV253" s="1">
        <v>1035</v>
      </c>
      <c r="AW253" s="1">
        <v>459</v>
      </c>
      <c r="AX253" s="2">
        <v>0.44347826000000001</v>
      </c>
      <c r="AY253" s="1">
        <v>1035</v>
      </c>
      <c r="AZ253" s="1">
        <v>367</v>
      </c>
      <c r="BA253" s="2">
        <v>0.35458937000000001</v>
      </c>
      <c r="BB253" s="1">
        <v>1032</v>
      </c>
      <c r="BC253" s="1">
        <v>812</v>
      </c>
      <c r="BD253" s="2">
        <v>0.78682171000000001</v>
      </c>
      <c r="BE253" s="1">
        <v>1032</v>
      </c>
      <c r="BF253" s="1">
        <v>759</v>
      </c>
      <c r="BG253" s="2">
        <v>0.73546511999999997</v>
      </c>
      <c r="BH253" s="1">
        <v>1001</v>
      </c>
      <c r="BI253" s="1">
        <v>479</v>
      </c>
      <c r="BJ253" s="2">
        <v>0.47852148</v>
      </c>
      <c r="BK253" s="1">
        <v>28</v>
      </c>
      <c r="BM253" s="1">
        <v>3</v>
      </c>
      <c r="BN253" s="1">
        <v>29</v>
      </c>
      <c r="BO253" s="1">
        <v>61</v>
      </c>
      <c r="BP253" s="1">
        <v>261</v>
      </c>
      <c r="BQ253" s="1">
        <v>215</v>
      </c>
      <c r="BR253" s="1">
        <v>597</v>
      </c>
      <c r="BU253" s="1">
        <v>360</v>
      </c>
      <c r="BV253" s="1">
        <v>283</v>
      </c>
      <c r="BW253" s="1">
        <v>643</v>
      </c>
      <c r="BY253" s="1">
        <v>77</v>
      </c>
      <c r="BZ253" s="1">
        <v>11</v>
      </c>
      <c r="CB253" s="1">
        <v>30</v>
      </c>
      <c r="CC253" s="1">
        <v>174</v>
      </c>
      <c r="CD253" s="1">
        <v>192</v>
      </c>
      <c r="CE253" s="1">
        <v>95</v>
      </c>
      <c r="CF253" s="1">
        <v>579</v>
      </c>
      <c r="CG253" s="1">
        <v>200</v>
      </c>
      <c r="CH253" s="1">
        <v>271</v>
      </c>
      <c r="CI253" s="1">
        <v>122</v>
      </c>
      <c r="CJ253" s="1">
        <v>593</v>
      </c>
      <c r="CK253" s="1">
        <v>5</v>
      </c>
      <c r="CL253" s="1">
        <v>12</v>
      </c>
      <c r="CN253" s="1">
        <v>7</v>
      </c>
      <c r="CO253" s="1">
        <v>32</v>
      </c>
      <c r="CP253" s="1">
        <v>201</v>
      </c>
      <c r="CS253" s="1">
        <v>97</v>
      </c>
      <c r="CT253" s="1">
        <v>117</v>
      </c>
      <c r="CW253" s="1">
        <v>471</v>
      </c>
      <c r="CY253" s="1">
        <v>114</v>
      </c>
      <c r="DA253" s="1">
        <v>371</v>
      </c>
      <c r="DC253" s="1">
        <v>485</v>
      </c>
      <c r="DD253" s="1">
        <v>16</v>
      </c>
      <c r="DE253" s="1">
        <v>12</v>
      </c>
      <c r="DF253" s="1">
        <v>2</v>
      </c>
      <c r="DG253" s="1">
        <v>0</v>
      </c>
      <c r="DH253" s="1">
        <v>3</v>
      </c>
      <c r="DI253" s="1">
        <v>24</v>
      </c>
      <c r="DJ253" s="1">
        <v>0</v>
      </c>
      <c r="DK253" s="1">
        <v>0</v>
      </c>
      <c r="DL253" s="1">
        <v>63</v>
      </c>
      <c r="DM253" s="1">
        <v>115</v>
      </c>
      <c r="DN253" s="1">
        <v>92</v>
      </c>
      <c r="DP253" s="1">
        <v>1</v>
      </c>
      <c r="DR253" s="1">
        <v>108</v>
      </c>
      <c r="DS253" s="1">
        <v>19</v>
      </c>
      <c r="DU253" s="1">
        <v>455</v>
      </c>
      <c r="DX253" s="1">
        <v>176</v>
      </c>
      <c r="DZ253" s="1">
        <v>142</v>
      </c>
      <c r="EA253" s="1">
        <v>318</v>
      </c>
      <c r="EB253" s="1">
        <v>3</v>
      </c>
      <c r="EC253" s="1">
        <v>7</v>
      </c>
      <c r="ED253" s="1">
        <v>0</v>
      </c>
      <c r="EE253" s="1">
        <v>36</v>
      </c>
      <c r="EF253" s="1">
        <v>117</v>
      </c>
      <c r="EG253" s="1">
        <v>37</v>
      </c>
      <c r="EH253" s="1">
        <v>10</v>
      </c>
      <c r="EI253" s="1">
        <v>273</v>
      </c>
      <c r="EJ253" s="1">
        <v>163</v>
      </c>
      <c r="EK253" s="1">
        <v>143</v>
      </c>
      <c r="EL253" s="1">
        <v>1</v>
      </c>
      <c r="EM253" s="1">
        <v>790</v>
      </c>
      <c r="EN253" s="1">
        <v>334</v>
      </c>
      <c r="EO253" s="1">
        <v>360</v>
      </c>
      <c r="EP253" s="1">
        <v>694</v>
      </c>
      <c r="EQ253" s="1">
        <v>0</v>
      </c>
      <c r="ER253" s="1">
        <v>0</v>
      </c>
      <c r="ES253" s="1">
        <v>4</v>
      </c>
      <c r="ET253" s="1">
        <v>26</v>
      </c>
      <c r="EU253" s="1">
        <v>6</v>
      </c>
      <c r="EV253" s="1">
        <v>164</v>
      </c>
      <c r="EW253" s="1">
        <v>26</v>
      </c>
      <c r="EX253" s="1">
        <v>0</v>
      </c>
      <c r="EY253" s="1">
        <v>6</v>
      </c>
      <c r="EZ253" s="1">
        <v>23</v>
      </c>
      <c r="FA253" s="1">
        <v>0</v>
      </c>
      <c r="FB253" s="1">
        <v>0</v>
      </c>
      <c r="FC253" s="1">
        <v>0</v>
      </c>
      <c r="FD253" s="1">
        <v>0</v>
      </c>
      <c r="FE253" s="1">
        <v>0</v>
      </c>
      <c r="FF253" s="1">
        <v>0</v>
      </c>
      <c r="FG253" s="1">
        <v>0</v>
      </c>
      <c r="FH253" s="1">
        <v>16</v>
      </c>
      <c r="FI253" s="1">
        <v>0</v>
      </c>
      <c r="FJ253" s="1">
        <v>23</v>
      </c>
      <c r="FK253" s="1">
        <v>18</v>
      </c>
      <c r="FL253" s="1">
        <v>0</v>
      </c>
      <c r="FM253" s="1">
        <v>67</v>
      </c>
      <c r="FN253" s="1">
        <v>8</v>
      </c>
      <c r="FO253" s="1">
        <v>4</v>
      </c>
      <c r="FP253" s="1">
        <v>63</v>
      </c>
      <c r="FQ253" s="1">
        <v>0</v>
      </c>
      <c r="FR253" s="1">
        <f>SUM(Tableau17[[#This Row],[2019-T1-ALEXANDRE Audric]:[2019-T1-MARIE Florie]])</f>
        <v>454</v>
      </c>
      <c r="FS253" s="1">
        <v>64</v>
      </c>
      <c r="FT253" s="1">
        <v>289</v>
      </c>
      <c r="FU253" s="1">
        <v>0</v>
      </c>
      <c r="FV253" s="1">
        <v>244</v>
      </c>
      <c r="FW253" s="1">
        <v>0</v>
      </c>
      <c r="FX253" s="1">
        <v>597</v>
      </c>
      <c r="FY253" s="1">
        <v>0</v>
      </c>
      <c r="FZ253" s="1">
        <v>360</v>
      </c>
      <c r="GA253" s="1">
        <v>0</v>
      </c>
      <c r="GB253" s="1">
        <v>283</v>
      </c>
      <c r="GC253" s="1">
        <v>0</v>
      </c>
      <c r="GD253" s="1">
        <v>643</v>
      </c>
      <c r="GE253" s="1">
        <v>174</v>
      </c>
      <c r="GF253" s="1">
        <v>269</v>
      </c>
      <c r="GG253" s="1">
        <v>0</v>
      </c>
      <c r="GH253" s="1">
        <v>136</v>
      </c>
      <c r="GI253" s="1">
        <v>0</v>
      </c>
      <c r="GJ253" s="1">
        <v>579</v>
      </c>
      <c r="GK253" s="1">
        <v>200</v>
      </c>
      <c r="GL253" s="1">
        <v>271</v>
      </c>
      <c r="GM253" s="1">
        <v>0</v>
      </c>
      <c r="GN253" s="1">
        <v>122</v>
      </c>
      <c r="GO253" s="1">
        <v>0</v>
      </c>
      <c r="GP253" s="1">
        <v>593</v>
      </c>
      <c r="GQ253" s="1">
        <v>213</v>
      </c>
      <c r="GR253" s="1">
        <v>117</v>
      </c>
      <c r="GS253" s="1">
        <v>0</v>
      </c>
      <c r="GT253" s="1">
        <v>136</v>
      </c>
      <c r="GU253" s="1">
        <v>5</v>
      </c>
      <c r="GV253" s="1">
        <v>471</v>
      </c>
      <c r="GW253" s="1">
        <v>114</v>
      </c>
      <c r="GX253" s="1">
        <v>371</v>
      </c>
      <c r="GY253" s="1">
        <v>0</v>
      </c>
      <c r="GZ253" s="1">
        <v>0</v>
      </c>
      <c r="HA253" s="1">
        <v>0</v>
      </c>
      <c r="HB253" s="1">
        <v>485</v>
      </c>
      <c r="HC253" s="1">
        <v>316</v>
      </c>
      <c r="HD253" s="1">
        <v>117</v>
      </c>
      <c r="HE253" s="1">
        <v>143</v>
      </c>
      <c r="HF253" s="1">
        <v>204</v>
      </c>
      <c r="HG253" s="1">
        <v>10</v>
      </c>
      <c r="HH253" s="1">
        <v>790</v>
      </c>
      <c r="HI253" s="1">
        <v>334</v>
      </c>
      <c r="HJ253" s="1">
        <v>0</v>
      </c>
      <c r="HK253" s="1">
        <v>360</v>
      </c>
      <c r="HL253" s="1">
        <v>0</v>
      </c>
      <c r="HM253" s="1">
        <v>0</v>
      </c>
      <c r="HN253" s="1">
        <v>694</v>
      </c>
      <c r="HO253" s="1">
        <v>187</v>
      </c>
      <c r="HP253" s="1">
        <v>34</v>
      </c>
      <c r="HQ253" s="1">
        <v>63</v>
      </c>
      <c r="HR253" s="1">
        <v>157</v>
      </c>
      <c r="HS253" s="1">
        <v>20</v>
      </c>
      <c r="HT253" s="1">
        <v>461</v>
      </c>
      <c r="HU253" s="1">
        <v>69</v>
      </c>
      <c r="HV253" s="1">
        <v>90</v>
      </c>
      <c r="HW253" s="1">
        <v>18</v>
      </c>
      <c r="HX253" s="1">
        <v>102</v>
      </c>
      <c r="HY253" s="1">
        <v>0</v>
      </c>
      <c r="HZ253" s="1">
        <v>279</v>
      </c>
      <c r="IA253" s="1">
        <v>117</v>
      </c>
      <c r="IB253" s="1">
        <v>92</v>
      </c>
      <c r="IC253" s="1">
        <v>108</v>
      </c>
      <c r="ID253" s="1">
        <v>126</v>
      </c>
      <c r="IE253" s="1">
        <v>12</v>
      </c>
      <c r="IF253" s="1">
        <v>455</v>
      </c>
      <c r="IG253" s="1">
        <v>0</v>
      </c>
      <c r="IH253" s="1">
        <v>176</v>
      </c>
      <c r="II253" s="1">
        <v>142</v>
      </c>
      <c r="IJ253" s="1">
        <v>0</v>
      </c>
      <c r="IK253" s="1">
        <v>0</v>
      </c>
      <c r="IL253" s="1">
        <v>318</v>
      </c>
      <c r="IM253" s="26">
        <f>IFERROR(Tableau17[[#This Row],[LDIV]]/Tableau17[[#This Row],[Total général]],"")</f>
        <v>0</v>
      </c>
      <c r="IN253" s="26">
        <f>IFERROR(Tableau17[[#This Row],[LDVC]]/Tableau17[[#This Row],[Total général]],"")</f>
        <v>1.4336917562724014E-2</v>
      </c>
      <c r="IO253" s="26">
        <f>IFERROR(Tableau17[[#This Row],[LDVD]]/Tableau17[[#This Row],[Total général]],"")</f>
        <v>7.8853046594982074E-2</v>
      </c>
      <c r="IP253" s="26">
        <f>IFERROR(Tableau17[[#This Row],[LDVG]]/Tableau17[[#This Row],[Total général]],"")</f>
        <v>4.6594982078853049E-2</v>
      </c>
      <c r="IQ253" s="26">
        <f>IFERROR(Tableau17[[#This Row],[LEXD]]/Tableau17[[#This Row],[Total général]],"")</f>
        <v>0</v>
      </c>
      <c r="IR253" s="26">
        <f>IFERROR(Tableau17[[#This Row],[LEXG]]/Tableau17[[#This Row],[Total général]],"")</f>
        <v>0</v>
      </c>
      <c r="IS253" s="26">
        <f>IFERROR(Tableau17[[#This Row],[LLR]]/Tableau17[[#This Row],[Total général]],"")</f>
        <v>0.24372759856630824</v>
      </c>
      <c r="IT253" s="26">
        <f>IFERROR(Tableau17[[#This Row],[LREM]]/Tableau17[[#This Row],[Total général]],"")</f>
        <v>5.0179211469534052E-2</v>
      </c>
      <c r="IU253" s="26">
        <f>IFERROR(Tableau17[[#This Row],[LRN]]/Tableau17[[#This Row],[Total général]],"")</f>
        <v>0.24731182795698925</v>
      </c>
      <c r="IV253" s="26">
        <f>IFERROR(Tableau17[[#This Row],[LUG]]/Tableau17[[#This Row],[Total général]],"")</f>
        <v>0.22222222222222221</v>
      </c>
      <c r="IW253" s="26">
        <f>IFERROR(Tableau17[[#This Row],[LVEC]]/Tableau17[[#This Row],[Total général]],"")</f>
        <v>9.6774193548387094E-2</v>
      </c>
      <c r="IX253" s="26">
        <f>IFERROR(Tableau17[[#This Row],[2008-T1-LCMD]]/Tableau17[[#This Row],[2008-T1-TOTAL]],"")</f>
        <v>4.690117252931323E-2</v>
      </c>
      <c r="IY253" s="26">
        <f>IFERROR(Tableau17[[#This Row],[2008-T1-LDVD]]/Tableau17[[#This Row],[2008-T1-TOTAL]],"")</f>
        <v>0</v>
      </c>
      <c r="IZ253" s="26">
        <f>IFERROR(Tableau17[[#This Row],[2008-T1-LEXD]]/Tableau17[[#This Row],[2008-T1-TOTAL]],"")</f>
        <v>5.0251256281407036E-3</v>
      </c>
      <c r="JA253" s="26">
        <f>IFERROR(Tableau17[[#This Row],[2008-T1-LEXG]]/Tableau17[[#This Row],[2008-T1-TOTAL]],"")</f>
        <v>4.8576214405360134E-2</v>
      </c>
      <c r="JB253" s="26">
        <f>IFERROR(Tableau17[[#This Row],[2008-T1-LFN]]/Tableau17[[#This Row],[2008-T1-TOTAL]],"")</f>
        <v>0.10217755443886097</v>
      </c>
      <c r="JC253" s="26">
        <f>IFERROR(Tableau17[[#This Row],[2008-T1-LMAJ]]/Tableau17[[#This Row],[2008-T1-TOTAL]],"")</f>
        <v>0.43718592964824121</v>
      </c>
      <c r="JD253" s="26">
        <f>IFERROR(Tableau17[[#This Row],[2008-T1-LUG]]/Tableau17[[#This Row],[2008-T1-TOTAL]],"")</f>
        <v>0.36013400335008378</v>
      </c>
      <c r="JE253" s="26">
        <f>IFERROR(Tableau17[[#This Row],[2008-T2-LFN]]/Tableau17[[#This Row],[2008-T2-TOTAL]],"")</f>
        <v>0</v>
      </c>
      <c r="JF253" s="26">
        <f>IFERROR(Tableau17[[#This Row],[2008-T2-LGC]]/Tableau17[[#This Row],[2008-T2-TOTAL]],"")</f>
        <v>0</v>
      </c>
      <c r="JG253" s="26">
        <f>IFERROR(Tableau17[[#This Row],[2008-T2-LMAJ]]/Tableau17[[#This Row],[2008-T2-TOTAL]],"")</f>
        <v>0.55987558320373254</v>
      </c>
      <c r="JH253" s="26">
        <f>IFERROR(Tableau17[[#This Row],[2008-T2-LUG]]/Tableau17[[#This Row],[2008-T2-TOTAL]],"")</f>
        <v>0.44012441679626751</v>
      </c>
      <c r="JI253" s="26">
        <f>IFERROR(Tableau17[[#This Row],[2014-T1-LDIV]]/Tableau17[[#This Row],[2014-T1-TOTAL]],"")</f>
        <v>0</v>
      </c>
      <c r="JJ253" s="26">
        <f>IFERROR(Tableau17[[#This Row],[2014-T1-LDVD]]/Tableau17[[#This Row],[2014-T1-TOTAL]],"")</f>
        <v>0.13298791018998274</v>
      </c>
      <c r="JK253" s="26">
        <f>IFERROR(Tableau17[[#This Row],[2014-T1-LDVG]]/Tableau17[[#This Row],[2014-T1-TOTAL]],"")</f>
        <v>1.8998272884283247E-2</v>
      </c>
      <c r="JL253" s="26">
        <f>IFERROR(Tableau17[[#This Row],[2014-T1-LEXG]]/Tableau17[[#This Row],[2014-T1-TOTAL]],"")</f>
        <v>0</v>
      </c>
      <c r="JM253" s="26">
        <f>IFERROR(Tableau17[[#This Row],[2014-T1-LFG]]/Tableau17[[#This Row],[2014-T1-TOTAL]],"")</f>
        <v>5.181347150259067E-2</v>
      </c>
      <c r="JN253" s="26">
        <f>IFERROR(Tableau17[[#This Row],[2014-T1-LFN]]/Tableau17[[#This Row],[2014-T1-TOTAL]],"")</f>
        <v>0.30051813471502592</v>
      </c>
      <c r="JO253" s="26">
        <f>IFERROR(Tableau17[[#This Row],[2014-T1-LUD]]/Tableau17[[#This Row],[2014-T1-TOTAL]],"")</f>
        <v>0.33160621761658032</v>
      </c>
      <c r="JP253" s="26">
        <f>IFERROR(Tableau17[[#This Row],[2014-T1-LUG]]/Tableau17[[#This Row],[2014-T1-TOTAL]],"")</f>
        <v>0.16407599309153714</v>
      </c>
      <c r="JQ253" s="26">
        <f>IFERROR(Tableau17[[#This Row],[2014-T2-LFN]]/Tableau17[[#This Row],[2014-T2-TOTAL]],"")</f>
        <v>0.33726812816188873</v>
      </c>
      <c r="JR253" s="26">
        <f>IFERROR(Tableau17[[#This Row],[2014-T2-LUD]]/Tableau17[[#This Row],[2014-T2-TOTAL]],"")</f>
        <v>0.45699831365935917</v>
      </c>
      <c r="JS253" s="26">
        <f>IFERROR(Tableau17[[#This Row],[2014-T2-LUG]]/Tableau17[[#This Row],[2014-T2-TOTAL]],"")</f>
        <v>0.20573355817875211</v>
      </c>
      <c r="JT253" s="26">
        <f>IFERROR(Tableau17[[#This Row],[2015-T1-BC-DIV]]/Tableau17[[#This Row],[2015-T1-TOTAL]],"")</f>
        <v>1.0615711252653927E-2</v>
      </c>
      <c r="JU253" s="26">
        <f>IFERROR(Tableau17[[#This Row],[2015-T1-BC-DLF]]/Tableau17[[#This Row],[2015-T1-TOTAL]],"")</f>
        <v>2.5477707006369428E-2</v>
      </c>
      <c r="JV253" s="26">
        <f>IFERROR(Tableau17[[#This Row],[2015-T1-BC-DVD]]/Tableau17[[#This Row],[2015-T1-TOTAL]],"")</f>
        <v>0</v>
      </c>
      <c r="JW253" s="26">
        <f>IFERROR(Tableau17[[#This Row],[2015-T1-BC-DVG]]/Tableau17[[#This Row],[2015-T1-TOTAL]],"")</f>
        <v>1.4861995753715499E-2</v>
      </c>
      <c r="JX253" s="26">
        <f>IFERROR(Tableau17[[#This Row],[2015-T1-BC-FG]]/Tableau17[[#This Row],[2015-T1-TOTAL]],"")</f>
        <v>6.7940552016985137E-2</v>
      </c>
      <c r="JY253" s="26">
        <f>IFERROR(Tableau17[[#This Row],[2015-T1-BC-FN]]/Tableau17[[#This Row],[2015-T1-TOTAL]],"")</f>
        <v>0.42675159235668791</v>
      </c>
      <c r="JZ253" s="26">
        <f>IFERROR(Tableau17[[#This Row],[2015-T1-BC-MDM]]/Tableau17[[#This Row],[2015-T1-TOTAL]],"")</f>
        <v>0</v>
      </c>
      <c r="KA253" s="26">
        <f>IFERROR(Tableau17[[#This Row],[2015-T1-BC-RDG]]/Tableau17[[#This Row],[2015-T1-TOTAL]],"")</f>
        <v>0</v>
      </c>
      <c r="KB253" s="26">
        <f>IFERROR(Tableau17[[#This Row],[2015-T1-BC-SOC]]/Tableau17[[#This Row],[2015-T1-TOTAL]],"")</f>
        <v>0.20594479830148621</v>
      </c>
      <c r="KC253" s="26">
        <f>IFERROR(Tableau17[[#This Row],[2015-T1-BC-UD]]/Tableau17[[#This Row],[2015-T1-TOTAL]],"")</f>
        <v>0.24840764331210191</v>
      </c>
      <c r="KD253" s="26">
        <f>IFERROR(Tableau17[[#This Row],[2015-T1-BC-UG]]/Tableau17[[#This Row],[2015-T1-TOTAL]],"")</f>
        <v>0</v>
      </c>
      <c r="KE253" s="26">
        <f>IFERROR(Tableau17[[#This Row],[2015-T1-BC-VEC]]/Tableau17[[#This Row],[2015-T1-TOTAL]],"")</f>
        <v>0</v>
      </c>
      <c r="KF253" s="26">
        <f>IFERROR(Tableau17[[#This Row],[2015-T2-BC-DVG]]/Tableau17[[#This Row],[2015-T2-TOTAL]],"")</f>
        <v>0</v>
      </c>
      <c r="KG253" s="26">
        <f>IFERROR(Tableau17[[#This Row],[2015-T2-BC-FN]]/Tableau17[[#This Row],[2015-T2-TOTAL]],"")</f>
        <v>0.23505154639175257</v>
      </c>
      <c r="KH253" s="26">
        <f>IFERROR(Tableau17[[#This Row],[2015-T2-BC-SOC]]/Tableau17[[#This Row],[2015-T2-TOTAL]],"")</f>
        <v>0</v>
      </c>
      <c r="KI253" s="26">
        <f>IFERROR(Tableau17[[#This Row],[2015-T2-BC-UD]]/Tableau17[[#This Row],[2015-T2-TOTAL]],"")</f>
        <v>0.76494845360824737</v>
      </c>
      <c r="KJ253" s="26">
        <f>IFERROR(Tableau17[[#This Row],[2015-T2-BC-UG]]/Tableau17[[#This Row],[2015-T2-TOTAL]],"")</f>
        <v>0</v>
      </c>
      <c r="KK253" s="26">
        <f>IFERROR(Tableau17[[#This Row],[2017 (L)-T1-COM]]/Tableau17[[#This Row],[2017 (L)-T1-TOTAL]],"")</f>
        <v>3.5164835164835165E-2</v>
      </c>
      <c r="KL253" s="26">
        <f>IFERROR(Tableau17[[#This Row],[2017 (L)-T1-DIV]]/Tableau17[[#This Row],[2017 (L)-T1-TOTAL]],"")</f>
        <v>2.6373626373626374E-2</v>
      </c>
      <c r="KM253" s="26">
        <f>IFERROR(Tableau17[[#This Row],[2017 (L)-T1-DLF]]/Tableau17[[#This Row],[2017 (L)-T1-TOTAL]],"")</f>
        <v>4.3956043956043956E-3</v>
      </c>
      <c r="KN253" s="26">
        <f>IFERROR(Tableau17[[#This Row],[2017 (L)-T1-DVD]]/Tableau17[[#This Row],[2017 (L)-T1-TOTAL]],"")</f>
        <v>0</v>
      </c>
      <c r="KO253" s="26">
        <f>IFERROR(Tableau17[[#This Row],[2017 (L)-T1-DVG]]/Tableau17[[#This Row],[2017 (L)-T1-TOTAL]],"")</f>
        <v>6.5934065934065934E-3</v>
      </c>
      <c r="KP253" s="26">
        <f>IFERROR(Tableau17[[#This Row],[2017 (L)-T1-ECO]]/Tableau17[[#This Row],[2017 (L)-T1-TOTAL]],"")</f>
        <v>5.2747252747252747E-2</v>
      </c>
      <c r="KQ253" s="26">
        <f>IFERROR(Tableau17[[#This Row],[2017 (L)-T1-EXD]]/Tableau17[[#This Row],[2017 (L)-T1-TOTAL]],"")</f>
        <v>0</v>
      </c>
      <c r="KR253" s="26">
        <f>IFERROR(Tableau17[[#This Row],[2017 (L)-T1-EXG]]/Tableau17[[#This Row],[2017 (L)-T1-TOTAL]],"")</f>
        <v>0</v>
      </c>
      <c r="KS253" s="26">
        <f>IFERROR(Tableau17[[#This Row],[2017 (L)-T1-FI]]/Tableau17[[#This Row],[2017 (L)-T1-TOTAL]],"")</f>
        <v>0.13846153846153847</v>
      </c>
      <c r="KT253" s="26">
        <f>IFERROR(Tableau17[[#This Row],[2017 (L)-T1-FN]]/Tableau17[[#This Row],[2017 (L)-T1-TOTAL]],"")</f>
        <v>0.25274725274725274</v>
      </c>
      <c r="KU253" s="26">
        <f>IFERROR(Tableau17[[#This Row],[2017 (L)-T1-LR]]/Tableau17[[#This Row],[2017 (L)-T1-TOTAL]],"")</f>
        <v>0.2021978021978022</v>
      </c>
      <c r="KV253" s="26">
        <f>IFERROR(Tableau17[[#This Row],[2017 (L)-T1-MDM]]/Tableau17[[#This Row],[2017 (L)-T1-TOTAL]],"")</f>
        <v>0</v>
      </c>
      <c r="KW253" s="26">
        <f>IFERROR(Tableau17[[#This Row],[2017 (L)-T1-RDG]]/Tableau17[[#This Row],[2017 (L)-T1-TOTAL]],"")</f>
        <v>2.1978021978021978E-3</v>
      </c>
      <c r="KX253" s="26">
        <f>IFERROR(Tableau17[[#This Row],[2017 (L)-T1-REG]]/Tableau17[[#This Row],[2017 (L)-T1-TOTAL]],"")</f>
        <v>0</v>
      </c>
      <c r="KY253" s="26">
        <f>IFERROR(Tableau17[[#This Row],[2017 (L)-T1-REM]]/Tableau17[[#This Row],[2017 (L)-T1-TOTAL]],"")</f>
        <v>0.23736263736263735</v>
      </c>
      <c r="KZ253" s="26">
        <f>IFERROR(Tableau17[[#This Row],[2017 (L)-T1-SOC]]/Tableau17[[#This Row],[2017 (L)-T1-TOTAL]],"")</f>
        <v>4.1758241758241756E-2</v>
      </c>
      <c r="LA253" s="26">
        <f>IFERROR(Tableau17[[#This Row],[2017 (L)-T1-UDI]]/Tableau17[[#This Row],[2017 (L)-T1-TOTAL]],"")</f>
        <v>0</v>
      </c>
      <c r="LB253" s="26">
        <f>IFERROR(Tableau17[[#This Row],[2017 (L)-T2-FI]]/Tableau17[[#This Row],[2017 (L)-T2-TOTAL]],"")</f>
        <v>0</v>
      </c>
      <c r="LC253" s="26">
        <f>IFERROR(Tableau17[[#This Row],[2017 (L)-T2-FN]]/Tableau17[[#This Row],[2017 (L)-T2-TOTAL]],"")</f>
        <v>0</v>
      </c>
      <c r="LD253" s="26">
        <f>IFERROR(Tableau17[[#This Row],[2017 (L)-T2-LR]]/Tableau17[[#This Row],[2017 (L)-T2-TOTAL]],"")</f>
        <v>0.55345911949685533</v>
      </c>
      <c r="LE253" s="26">
        <f>IFERROR(Tableau17[[#This Row],[2017 (L)-T2-MDM]]/Tableau17[[#This Row],[2017 (L)-T2-TOTAL]],"")</f>
        <v>0</v>
      </c>
      <c r="LF253" s="26">
        <f>IFERROR(Tableau17[[#This Row],[2017 (L)-T2-REM]]/Tableau17[[#This Row],[2017 (L)-T2-TOTAL]],"")</f>
        <v>0.44654088050314467</v>
      </c>
      <c r="LG253" s="26">
        <f>IFERROR(Tableau17[[#This Row],[2017-T1-ARTHAUD Nathalie]]/Tableau17[[#This Row],[2017-T1-TOTAL]],"")</f>
        <v>3.7974683544303796E-3</v>
      </c>
      <c r="LH253" s="26">
        <f>IFERROR(Tableau17[[#This Row],[2017-T1-ASSELINEAU Fran]]/Tableau17[[#This Row],[2017-T1-TOTAL]],"")</f>
        <v>8.8607594936708865E-3</v>
      </c>
      <c r="LI253" s="26">
        <f>IFERROR(Tableau17[[#This Row],[2017-T1-CHEMINADE Jacques]]/Tableau17[[#This Row],[2017-T1-TOTAL]],"")</f>
        <v>0</v>
      </c>
      <c r="LJ253" s="26">
        <f>IFERROR(Tableau17[[#This Row],[2017-T1-DUPONT-AIGNAN Nicolas]]/Tableau17[[#This Row],[2017-T1-TOTAL]],"")</f>
        <v>4.5569620253164557E-2</v>
      </c>
      <c r="LK253" s="26">
        <f>IFERROR(Tableau17[[#This Row],[2017-T1-FILLON Fran]]/Tableau17[[#This Row],[2017-T1-TOTAL]],"")</f>
        <v>0.14810126582278482</v>
      </c>
      <c r="LL253" s="26">
        <f>IFERROR(Tableau17[[#This Row],[2017-T1-HAMON Beno]]/Tableau17[[#This Row],[2017-T1-TOTAL]],"")</f>
        <v>4.6835443037974683E-2</v>
      </c>
      <c r="LM253" s="26">
        <f>IFERROR(Tableau17[[#This Row],[2017-T1-LASSALLE Jean]]/Tableau17[[#This Row],[2017-T1-TOTAL]],"")</f>
        <v>1.2658227848101266E-2</v>
      </c>
      <c r="LN253" s="26">
        <f>IFERROR(Tableau17[[#This Row],[2017-T1-LE PEN Marine]]/Tableau17[[#This Row],[2017-T1-TOTAL]],"")</f>
        <v>0.34556962025316457</v>
      </c>
      <c r="LO253" s="26">
        <f>IFERROR(Tableau17[[#This Row],[2017-T1-M Jean-Luc]]/Tableau17[[#This Row],[2017-T1-TOTAL]],"")</f>
        <v>0.20632911392405062</v>
      </c>
      <c r="LP253" s="26">
        <f>IFERROR(Tableau17[[#This Row],[2017-T1-MACRON Emmanuel]]/Tableau17[[#This Row],[2017-T1-TOTAL]],"")</f>
        <v>0.18101265822784809</v>
      </c>
      <c r="LQ253" s="26">
        <f>IFERROR(Tableau17[[#This Row],[2017-T1-POUTOU Philippe]]/Tableau17[[#This Row],[2017-T1-TOTAL]],"")</f>
        <v>1.2658227848101266E-3</v>
      </c>
      <c r="LR253" s="26">
        <f>IFERROR(Tableau17[[#This Row],[2017-T2-LE PEN Marine]]/Tableau17[[#This Row],[2017-T2-TOTAL]],"")</f>
        <v>0.48126801152737753</v>
      </c>
      <c r="LS253" s="26">
        <f>IFERROR(Tableau17[[#This Row],[2017-T2-MACRON Emmanuel]]/Tableau17[[#This Row],[2017-T2-TOTAL]],"")</f>
        <v>0.51873198847262247</v>
      </c>
      <c r="LT253" s="26">
        <f>IFERROR(Tableau17[[#This Row],[2019-T1-ALEXANDRE Audric]]/Tableau17[[#This Row],[2019-T1-TOTAL]],"")</f>
        <v>0</v>
      </c>
      <c r="LU253" s="26">
        <f>IFERROR(Tableau17[[#This Row],[2019-T1-ARTHAUD Nathalie]]/Tableau17[[#This Row],[2019-T1-TOTAL]],"")</f>
        <v>0</v>
      </c>
      <c r="LV253" s="26">
        <f>IFERROR(Tableau17[[#This Row],[2019-T1-ASSELINEAU François]]/Tableau17[[#This Row],[2019-T1-TOTAL]],"")</f>
        <v>8.8105726872246704E-3</v>
      </c>
      <c r="LW253" s="26">
        <f>IFERROR(Tableau17[[#This Row],[2019-T1-AUBRY Manon]]/Tableau17[[#This Row],[2019-T1-TOTAL]],"")</f>
        <v>5.7268722466960353E-2</v>
      </c>
      <c r="LX253" s="26">
        <f>IFERROR(Tableau17[[#This Row],[2019-T1-AZERGUI Nagib]]/Tableau17[[#This Row],[2019-T1-TOTAL]],"")</f>
        <v>1.3215859030837005E-2</v>
      </c>
      <c r="LY253" s="26">
        <f>IFERROR(Tableau17[[#This Row],[2019-T1-BARDELLA Jordan]]/Tableau17[[#This Row],[2019-T1-TOTAL]],"")</f>
        <v>0.36123348017621143</v>
      </c>
      <c r="LZ253" s="26">
        <f>IFERROR(Tableau17[[#This Row],[2019-T1-BELLAMY François-Xavier]]/Tableau17[[#This Row],[2019-T1-TOTAL]],"")</f>
        <v>5.7268722466960353E-2</v>
      </c>
      <c r="MA253" s="26">
        <f>IFERROR(Tableau17[[#This Row],[2019-T1-BIDOU Olivier]]/Tableau17[[#This Row],[2019-T1-TOTAL]],"")</f>
        <v>0</v>
      </c>
      <c r="MB253" s="26">
        <f>IFERROR(Tableau17[[#This Row],[2019-T1-BOURG Dominique]]/Tableau17[[#This Row],[2019-T1-TOTAL]],"")</f>
        <v>1.3215859030837005E-2</v>
      </c>
      <c r="MC253" s="26">
        <f>IFERROR(Tableau17[[#This Row],[2019-T1-BROSSAT Ian]]/Tableau17[[#This Row],[2019-T1-TOTAL]],"")</f>
        <v>5.0660792951541848E-2</v>
      </c>
      <c r="MD253" s="26">
        <f>IFERROR(Tableau17[[#This Row],[2019-T1-CAILLAUD Sophie]]/Tableau17[[#This Row],[2019-T1-TOTAL]],"")</f>
        <v>0</v>
      </c>
      <c r="ME253" s="26">
        <f>IFERROR(Tableau17[[#This Row],[2019-T1-CAMUS Renaud]]/Tableau17[[#This Row],[2019-T1-TOTAL]],"")</f>
        <v>0</v>
      </c>
      <c r="MF253" s="26">
        <f>IFERROR(Tableau17[[#This Row],[2019-T1-CHALENÇON Christophe]]/Tableau17[[#This Row],[2019-T1-TOTAL]],"")</f>
        <v>0</v>
      </c>
      <c r="MG253" s="26">
        <f>IFERROR(Tableau17[[#This Row],[2019-T1-CORBET Cathy Denise Ginette]]/Tableau17[[#This Row],[2019-T1-TOTAL]],"")</f>
        <v>0</v>
      </c>
      <c r="MH253" s="26">
        <f>IFERROR(Tableau17[[#This Row],[2019-T1-DE PREVOISIN Robert]]/Tableau17[[#This Row],[2019-T1-TOTAL]],"")</f>
        <v>0</v>
      </c>
      <c r="MI253" s="26">
        <f>IFERROR(Tableau17[[#This Row],[2019-T1-DELFEL Thérèse]]/Tableau17[[#This Row],[2019-T1-TOTAL]],"")</f>
        <v>0</v>
      </c>
      <c r="MJ253" s="26">
        <f>IFERROR(Tableau17[[#This Row],[2019-T1-DIEUMEGARD Pierre]]/Tableau17[[#This Row],[2019-T1-TOTAL]],"")</f>
        <v>0</v>
      </c>
      <c r="MK253" s="26">
        <f>IFERROR(Tableau17[[#This Row],[2019-T1-DUPONT-AIGNAN Nicolas]]/Tableau17[[#This Row],[2019-T1-TOTAL]],"")</f>
        <v>3.5242290748898682E-2</v>
      </c>
      <c r="ML253" s="26">
        <f>IFERROR(Tableau17[[#This Row],[2019-T1-GERNIGON Yves]]/Tableau17[[#This Row],[2019-T1-TOTAL]],"")</f>
        <v>0</v>
      </c>
      <c r="MM253" s="26">
        <f>IFERROR(Tableau17[[#This Row],[2019-T1-GLUCKSMANN Raphaël]]/Tableau17[[#This Row],[2019-T1-TOTAL]],"")</f>
        <v>5.0660792951541848E-2</v>
      </c>
      <c r="MN253" s="26">
        <f>IFERROR(Tableau17[[#This Row],[2019-T1-HAMON Benoît]]/Tableau17[[#This Row],[2019-T1-TOTAL]],"")</f>
        <v>3.9647577092511016E-2</v>
      </c>
      <c r="MO253" s="26">
        <f>IFERROR(Tableau17[[#This Row],[2019-T1-HELGEN Gilles]]/Tableau17[[#This Row],[2019-T1-TOTAL]],"")</f>
        <v>0</v>
      </c>
      <c r="MP253" s="26">
        <f>IFERROR(Tableau17[[#This Row],[2019-T1-JADOT Yannick]]/Tableau17[[#This Row],[2019-T1-TOTAL]],"")</f>
        <v>0.14757709251101322</v>
      </c>
      <c r="MQ253" s="26">
        <f>IFERROR(Tableau17[[#This Row],[2019-T1-LAGARDE Jean-Christophe]]/Tableau17[[#This Row],[2019-T1-TOTAL]],"")</f>
        <v>1.7621145374449341E-2</v>
      </c>
      <c r="MR253" s="26">
        <f>IFERROR(Tableau17[[#This Row],[2019-T1-LALANNE Francis]]/Tableau17[[#This Row],[2019-T1-TOTAL]],"")</f>
        <v>8.8105726872246704E-3</v>
      </c>
      <c r="MS253" s="26">
        <f>IFERROR(Tableau17[[#This Row],[2019-T1-LOISEAU Nathalie]]/Tableau17[[#This Row],[2019-T1-TOTAL]],"")</f>
        <v>0.13876651982378854</v>
      </c>
      <c r="MT253" s="26">
        <f>IFERROR(Tableau17[[#This Row],[2019-T1-MARIE Florie]]/Tableau17[[#This Row],[2019-T1-TOTAL]],"")</f>
        <v>0</v>
      </c>
      <c r="MU253" s="26">
        <f>IFERROR(Tableau17[[#This Row],[2008-T1-MACROEXTRDROITE]]/Tableau17[[#This Row],[2008-T1-MACROTOTALE]],"")</f>
        <v>0.10720268006700168</v>
      </c>
      <c r="MV253" s="26">
        <f>IFERROR(Tableau17[[#This Row],[2008-T1-MACRODROITE]]/Tableau17[[#This Row],[2008-T1-MACROTOTALE]],"")</f>
        <v>0.48408710217755446</v>
      </c>
      <c r="MW253" s="26">
        <f>IFERROR(Tableau17[[#This Row],[2008-T1-MACROCENTRE]]/Tableau17[[#This Row],[2008-T1-MACROTOTALE]],"")</f>
        <v>0</v>
      </c>
      <c r="MX253" s="26">
        <f>IFERROR(Tableau17[[#This Row],[2008-T1-MACROGAUCHE]]/Tableau17[[#This Row],[2008-T1-MACROTOTALE]],"")</f>
        <v>0.40871021775544386</v>
      </c>
      <c r="MY253" s="26">
        <f>IFERROR(Tableau17[[#This Row],[2008-T1-MACROAUTRE]]/Tableau17[[#This Row],[2008-T1-MACROTOTALE]],"")</f>
        <v>0</v>
      </c>
      <c r="MZ253" s="26">
        <f>IFERROR(Tableau17[[#This Row],[2008-T2-MACROEXTRDROITE]]/Tableau17[[#This Row],[2008-T2-MACROTOTALE]],"")</f>
        <v>0</v>
      </c>
      <c r="NA253" s="26">
        <f>IFERROR(Tableau17[[#This Row],[2008-T2-MACRODROITE]]/Tableau17[[#This Row],[2008-T2-MACROTOTALE]],"")</f>
        <v>0.55987558320373254</v>
      </c>
      <c r="NB253" s="26">
        <f>IFERROR(Tableau17[[#This Row],[2008-T2-MACROCENTRE]]/Tableau17[[#This Row],[2008-T2-MACROTOTALE]],"")</f>
        <v>0</v>
      </c>
      <c r="NC253" s="26">
        <f>IFERROR(Tableau17[[#This Row],[2008-T2-MACROGAUCHE]]/Tableau17[[#This Row],[2008-T2-MACROTOTALE]],"")</f>
        <v>0.44012441679626751</v>
      </c>
      <c r="ND253" s="26">
        <f>IFERROR(Tableau17[[#This Row],[2008-T2-MACROAUTRE]]/Tableau17[[#This Row],[2008-T2-MACROTOTALE]],"")</f>
        <v>0</v>
      </c>
      <c r="NE253" s="26">
        <f>IFERROR(Tableau17[[#This Row],[2014-T1-MACROEXTRDROITE]]/Tableau17[[#This Row],[2014-T1-MACROTOTALE]],"")</f>
        <v>0.30051813471502592</v>
      </c>
      <c r="NF253" s="26">
        <f>IFERROR(Tableau17[[#This Row],[2014-T1-MACRODROITE]]/Tableau17[[#This Row],[2014-T1-MACROTOTALE]],"")</f>
        <v>0.46459412780656306</v>
      </c>
      <c r="NG253" s="26">
        <f>IFERROR(Tableau17[[#This Row],[2014-T1-MACROCENTRE]]/Tableau17[[#This Row],[2014-T1-MACROTOTALE]],"")</f>
        <v>0</v>
      </c>
      <c r="NH253" s="26">
        <f>IFERROR(Tableau17[[#This Row],[2014-T1-MACROGAUCHE]]/Tableau17[[#This Row],[2014-T1-MACROTOTALE]],"")</f>
        <v>0.23488773747841105</v>
      </c>
      <c r="NI253" s="26">
        <f>IFERROR(Tableau17[[#This Row],[2014-T1-MACROAUTRE]]/Tableau17[[#This Row],[2014-T1-MACROTOTALE]],"")</f>
        <v>0</v>
      </c>
      <c r="NJ253" s="26">
        <f>IFERROR(Tableau17[[#This Row],[2014-T2-MACROEXTRDROITE]]/Tableau17[[#This Row],[2014-T2-MACROTOTALE]],"")</f>
        <v>0.33726812816188873</v>
      </c>
      <c r="NK253" s="26">
        <f>IFERROR(Tableau17[[#This Row],[2014-T2-MACRODROITE]]/Tableau17[[#This Row],[2014-T2-MACROTOTALE]],"")</f>
        <v>0.45699831365935917</v>
      </c>
      <c r="NL253" s="26">
        <f>IFERROR(Tableau17[[#This Row],[2014-T2-MACROCENTRE]]/Tableau17[[#This Row],[2014-T2-MACROTOTALE]],"")</f>
        <v>0</v>
      </c>
      <c r="NM253" s="26">
        <f>IFERROR(Tableau17[[#This Row],[2014-T2-MACROGAUCHE]]/Tableau17[[#This Row],[2014-T2-MACROTOTALE]],"")</f>
        <v>0.20573355817875211</v>
      </c>
      <c r="NN253" s="26">
        <f>IFERROR(Tableau17[[#This Row],[2014-T2-MACROAUTRE]]/Tableau17[[#This Row],[2014-T2-MACROTOTALE]],"")</f>
        <v>0</v>
      </c>
      <c r="NO253" s="26">
        <f>IFERROR( Tableau17[[#This Row],[2015-T1-MACROEXTRDROITE]]/Tableau17[[#This Row],[2015-T1-MACROTOTALE]],"")</f>
        <v>0.45222929936305734</v>
      </c>
      <c r="NP253" s="26">
        <f>IFERROR(Tableau17[[#This Row],[2015-T1-MACRODROITE]]/Tableau17[[#This Row],[2015-T1-MACROTOTALE]],"")</f>
        <v>0.24840764331210191</v>
      </c>
      <c r="NQ253" s="26">
        <f>IFERROR(Tableau17[[#This Row],[2015-T1-MACROCENTRE]]/Tableau17[[#This Row],[2015-T1-MACROTOTALE]],"")</f>
        <v>0</v>
      </c>
      <c r="NR253" s="26">
        <f>IFERROR(Tableau17[[#This Row],[2015-T1-MACROGAUCHE]]/Tableau17[[#This Row],[2015-T1-MACROTOTALE]],"")</f>
        <v>0.28874734607218683</v>
      </c>
      <c r="NS253" s="26">
        <f>IFERROR(Tableau17[[#This Row],[2015-T1-MACROAUTRE]]/Tableau17[[#This Row],[2015-T1-MACROTOTALE]],"")</f>
        <v>1.0615711252653927E-2</v>
      </c>
      <c r="NT253" s="26">
        <f>IFERROR(Tableau17[[#This Row],[2015-T2-MACROEXTRDROITE]]/Tableau17[[#This Row],[2015-T2-MACROTOTALE]],"")</f>
        <v>0.23505154639175257</v>
      </c>
      <c r="NU253" s="26">
        <f>IFERROR(Tableau17[[#This Row],[2015-T2-MACRODROITE]]/Tableau17[[#This Row],[2015-T2-MACROTOTALE]],"")</f>
        <v>0.76494845360824737</v>
      </c>
      <c r="NV253" s="26">
        <f>IFERROR(Tableau17[[#This Row],[2015-T2-MACROCENTRE]]/Tableau17[[#This Row],[2015-T2-MACROTOTALE]],"")</f>
        <v>0</v>
      </c>
      <c r="NW253" s="26">
        <f>IFERROR(Tableau17[[#This Row],[2015-T2-MACROGAUCHE]]/Tableau17[[#This Row],[2015-T2-MACROTOTALE]],"")</f>
        <v>0</v>
      </c>
      <c r="NX253" s="26">
        <f>IFERROR(Tableau17[[#This Row],[2015-T2-MACROAUTRE]]/Tableau17[[#This Row],[2015-T2-MACROTOTALE]],"")</f>
        <v>0</v>
      </c>
      <c r="NY253" s="26">
        <f>IFERROR(Tableau17[[#This Row],[2017-T1-MACROEXTRDROITE]]/Tableau17[[#This Row],[2017-T1-MACROTOTALE]],"")</f>
        <v>0.4</v>
      </c>
      <c r="NZ253" s="26">
        <f>IFERROR(Tableau17[[#This Row],[2017-T1-MACRODROITE]]/Tableau17[[#This Row],[2017-T1-MACROTOTALE]],"")</f>
        <v>0.14810126582278482</v>
      </c>
      <c r="OA253" s="26">
        <f>IFERROR(Tableau17[[#This Row],[2017-T1-MACROCENTRE]]/Tableau17[[#This Row],[2017-T1-MACROTOTALE]],"")</f>
        <v>0.18101265822784809</v>
      </c>
      <c r="OB253" s="26">
        <f>IFERROR(Tableau17[[#This Row],[2017-T1-MACROGAUCHE]]/Tableau17[[#This Row],[2017-T1-MACROTOTALE]],"")</f>
        <v>0.25822784810126581</v>
      </c>
      <c r="OC253" s="26">
        <f>IFERROR(Tableau17[[#This Row],[2017-T1-MACROAUTRE]]/Tableau17[[#This Row],[2017-T1-MACROTOTALE]],"")</f>
        <v>1.2658227848101266E-2</v>
      </c>
      <c r="OD253" s="26">
        <f>IFERROR(Tableau17[[#This Row],[2017-T2-MACROEXTRDROITE]]/Tableau17[[#This Row],[2017-T2-MACROTOTALE]],"")</f>
        <v>0.48126801152737753</v>
      </c>
      <c r="OE253" s="26">
        <f>IFERROR(Tableau17[[#This Row],[2017-T2-MACRODROITE]]/Tableau17[[#This Row],[2017-T2-MACROTOTALE]],"")</f>
        <v>0</v>
      </c>
      <c r="OF253" s="26">
        <f>IFERROR(Tableau17[[#This Row],[2017-T2-MACROCENTRE]]/Tableau17[[#This Row],[2017-T2-MACROTOTALE]],"")</f>
        <v>0.51873198847262247</v>
      </c>
      <c r="OG253" s="26">
        <f>IFERROR(Tableau17[[#This Row],[2017-T2-MACROGAUCHE]]/Tableau17[[#This Row],[2017-T2-MACROTOTALE]],"")</f>
        <v>0</v>
      </c>
      <c r="OH253" s="26">
        <f>IFERROR(Tableau17[[#This Row],[2017-T2-MACROAUTRE]]/Tableau17[[#This Row],[2017-T2-MACROTOTALE]],"")</f>
        <v>0</v>
      </c>
      <c r="OI253" s="26">
        <f>IFERROR(Tableau17[[#This Row],[2019-T1-MACROEXTRDROITE]]/Tableau17[[#This Row],[2019-T1-MACROTOTALE]],"")</f>
        <v>0.40563991323210413</v>
      </c>
      <c r="OJ253" s="26">
        <f>IFERROR(Tableau17[[#This Row],[2019-T1-MACRODROITE]]/Tableau17[[#This Row],[2019-T1-MACROTOTALE]],"")</f>
        <v>7.3752711496746198E-2</v>
      </c>
      <c r="OK253" s="26">
        <f>IFERROR(Tableau17[[#This Row],[2019-T1-MACROCENTRE]]/Tableau17[[#This Row],[2019-T1-MACROTOTALE]],"")</f>
        <v>0.13665943600867678</v>
      </c>
      <c r="OL253" s="26">
        <f>IFERROR(Tableau17[[#This Row],[2019-T1-MACROGAUCHE]]/Tableau17[[#This Row],[2019-T1-MACROTOTALE]],"")</f>
        <v>0.34056399132321041</v>
      </c>
      <c r="OM253" s="26">
        <f>IFERROR(Tableau17[[#This Row],[2019-T1-MACROAUTRE]]/Tableau17[[#This Row],[2019-T1-MACROTOTALE]],"")</f>
        <v>4.3383947939262472E-2</v>
      </c>
      <c r="ON253" s="26">
        <f>IFERROR(Tableau17[[#This Row],[2020-T1-MACROEXTRDROITE]]/Tableau17[[#This Row],[2020-T1-MACROTOTALE]],"")</f>
        <v>0.24731182795698925</v>
      </c>
      <c r="OO253" s="26">
        <f>IFERROR(Tableau17[[#This Row],[2020-T1-MACRODROITE]]/Tableau17[[#This Row],[2020-T1-MACROTOTALE]],"")</f>
        <v>0.32258064516129031</v>
      </c>
      <c r="OP253" s="26">
        <f>IFERROR(Tableau17[[#This Row],[2020-T1-MACROCENTRE]]/Tableau17[[#This Row],[2020-T1-MACROTOTALE]],"")</f>
        <v>6.4516129032258063E-2</v>
      </c>
      <c r="OQ253" s="26">
        <f>IFERROR(Tableau17[[#This Row],[2020-T1-MACROGAUCHE]]/Tableau17[[#This Row],[2020-T1-MACROTOTALE]],"")</f>
        <v>0.36559139784946237</v>
      </c>
      <c r="OR253" s="26">
        <f>IFERROR(Tableau17[[#This Row],[2020-T1-MACROAUTRE]]/Tableau17[[#This Row],[2020-T1-MACROTOTALE]],"")</f>
        <v>0</v>
      </c>
      <c r="OS253" s="26">
        <f>IFERROR(Tableau17[[#This Row],[2017 (L)-T1-MACROEXTRDROITE]]/Tableau17[[#This Row],[2017 (L)-T1-MACROTOTALE]],"")</f>
        <v>0.25714285714285712</v>
      </c>
      <c r="OT253" s="26">
        <f>IFERROR(Tableau17[[#This Row],[2017 (L)-T1-MACRODROITE]]/Tableau17[[#This Row],[2017 (L)-T1-MACROTOTALE]],"")</f>
        <v>0.2021978021978022</v>
      </c>
      <c r="OU253" s="26">
        <f>IFERROR(Tableau17[[#This Row],[2017 (L)-T1-MACROCENTRE]]/Tableau17[[#This Row],[2017 (L)-T1-MACROTOTALE]],"")</f>
        <v>0.23736263736263735</v>
      </c>
      <c r="OV253" s="26">
        <f>IFERROR(Tableau17[[#This Row],[2017 (L)-T1-MACROGAUCHE]]/Tableau17[[#This Row],[2017 (L)-T1-MACROTOTALE]],"")</f>
        <v>0.27692307692307694</v>
      </c>
      <c r="OW253" s="26">
        <f>IFERROR(Tableau17[[#This Row],[2017 (L)-T1-MACROAUTRE]]/Tableau17[[#This Row],[2017 (L)-T1-MACROTOTALE]],"")</f>
        <v>2.6373626373626374E-2</v>
      </c>
      <c r="OX253" s="26">
        <f>IFERROR(Tableau17[[#This Row],[2017 (L)-T2-MACROEXTRDROITE]]/Tableau17[[#This Row],[2017 (L)-T2-MACROTOTALE]],"")</f>
        <v>0</v>
      </c>
      <c r="OY253" s="26">
        <f>IFERROR(Tableau17[[#This Row],[2017 (L)-T2-MACRODROITE]]/Tableau17[[#This Row],[2017 (L)-T2-MACROTOTALE]],"")</f>
        <v>0.55345911949685533</v>
      </c>
      <c r="OZ253" s="26">
        <f>IFERROR(Tableau17[[#This Row],[2017 (L)-T2-MACROCENTRE]]/Tableau17[[#This Row],[2017 (L)-T2-MACROTOTALE]],"")</f>
        <v>0.44654088050314467</v>
      </c>
      <c r="PA253" s="26">
        <f>IFERROR(Tableau17[[#This Row],[2017 (L)-T2-MACROGAUCHE]]/Tableau17[[#This Row],[2017 (L)-T2-MACROTOTALE]],"")</f>
        <v>0</v>
      </c>
      <c r="PB253" s="26">
        <f>IFERROR(Tableau17[[#This Row],[2017 (L)-T2-MACROAUTRE]]/Tableau17[[#This Row],[2017 (L)-T2-MACROTOTALE]],"")</f>
        <v>0</v>
      </c>
      <c r="PC253" s="26">
        <f>IFERROR(Tableau17[[#This Row],[2008_T1_PROCUS]]/Tableau17[[#This Row],[2008_T1_INSCRITS]],0)</f>
        <v>8.9285714285714281E-3</v>
      </c>
      <c r="PD253" s="26">
        <f>IFERROR(Tableau17[[#This Row],[2008_T2_PROCUS]]/Tableau17[[#This Row],[2008_T2_INSCRITS]],0)</f>
        <v>8.9285714285714281E-3</v>
      </c>
      <c r="PE253" s="26">
        <f>Tableau17[[#This Row],[2014_T1_PROCUS]]/Tableau17[[#This Row],[2014_T1_INSCRITS]]</f>
        <v>8.9020771513353119E-3</v>
      </c>
      <c r="PF253" s="26">
        <f>IFERROR(Tableau17[[#This Row],[2014_T2_PROCUS]]/Tableau17[[#This Row],[2014_T2_INSCRITS]],0)</f>
        <v>7.91295746785361E-3</v>
      </c>
    </row>
    <row r="254" spans="1:422" hidden="1" x14ac:dyDescent="0.2">
      <c r="A254" s="1">
        <v>4</v>
      </c>
      <c r="B254" s="1" t="s">
        <v>326</v>
      </c>
      <c r="C254" s="1" t="s">
        <v>333</v>
      </c>
      <c r="D254" s="1" t="s">
        <v>333</v>
      </c>
      <c r="E254" s="1">
        <v>663</v>
      </c>
      <c r="F254" s="1">
        <v>5.388045</v>
      </c>
      <c r="G254" s="1">
        <v>43.285161000000002</v>
      </c>
      <c r="H254" s="3">
        <v>1291</v>
      </c>
      <c r="I254" s="3">
        <v>267</v>
      </c>
      <c r="L254" s="1">
        <v>42</v>
      </c>
      <c r="M254" s="1">
        <v>15</v>
      </c>
      <c r="P254" s="1">
        <v>116</v>
      </c>
      <c r="Q254" s="1">
        <v>58</v>
      </c>
      <c r="R254" s="1">
        <v>78</v>
      </c>
      <c r="S254" s="1">
        <v>81</v>
      </c>
      <c r="T254" s="1">
        <v>40</v>
      </c>
      <c r="U254" s="1">
        <v>430</v>
      </c>
      <c r="V254" s="1">
        <v>1014</v>
      </c>
      <c r="W254" s="1">
        <v>552</v>
      </c>
      <c r="X254" s="1">
        <v>9</v>
      </c>
      <c r="Y254" s="2">
        <v>0.54437869999999999</v>
      </c>
      <c r="AB254" s="1">
        <v>0</v>
      </c>
      <c r="AD254" s="1">
        <v>1291</v>
      </c>
      <c r="AE254" s="1">
        <v>435</v>
      </c>
      <c r="AF254" s="2">
        <v>0.33694809999999997</v>
      </c>
      <c r="AG254" s="1">
        <f t="shared" si="3"/>
        <v>267</v>
      </c>
      <c r="AH254" s="1">
        <v>1046</v>
      </c>
      <c r="AI254" s="1">
        <v>626</v>
      </c>
      <c r="AJ254" s="1">
        <v>32</v>
      </c>
      <c r="AK254" s="2">
        <v>0.59847035999999998</v>
      </c>
      <c r="AN254" s="1">
        <v>0</v>
      </c>
      <c r="AP254" s="1">
        <v>1278</v>
      </c>
      <c r="AQ254" s="1">
        <v>588</v>
      </c>
      <c r="AR254" s="2">
        <v>0.4600939</v>
      </c>
      <c r="AS254" s="1">
        <v>1278</v>
      </c>
      <c r="AT254" s="1">
        <v>572</v>
      </c>
      <c r="AU254" s="2">
        <v>0.44757433000000002</v>
      </c>
      <c r="AV254" s="1">
        <v>1288</v>
      </c>
      <c r="AW254" s="1">
        <v>636</v>
      </c>
      <c r="AX254" s="2">
        <v>0.49378882000000002</v>
      </c>
      <c r="AY254" s="1">
        <v>1288</v>
      </c>
      <c r="AZ254" s="1">
        <v>510</v>
      </c>
      <c r="BA254" s="2">
        <v>0.39596272999999998</v>
      </c>
      <c r="BB254" s="1">
        <v>1285</v>
      </c>
      <c r="BC254" s="1">
        <v>978</v>
      </c>
      <c r="BD254" s="2">
        <v>0.76108949000000004</v>
      </c>
      <c r="BE254" s="1">
        <v>1284</v>
      </c>
      <c r="BF254" s="1">
        <v>912</v>
      </c>
      <c r="BG254" s="2">
        <v>0.71028036999999999</v>
      </c>
      <c r="BH254" s="1">
        <v>1273</v>
      </c>
      <c r="BI254" s="1">
        <v>609</v>
      </c>
      <c r="BJ254" s="2">
        <v>0.47839748999999998</v>
      </c>
      <c r="BK254" s="1">
        <v>45</v>
      </c>
      <c r="BN254" s="1">
        <v>8</v>
      </c>
      <c r="BO254" s="1">
        <v>38</v>
      </c>
      <c r="BP254" s="1">
        <v>353</v>
      </c>
      <c r="BQ254" s="1">
        <v>174</v>
      </c>
      <c r="BR254" s="1">
        <v>618</v>
      </c>
      <c r="BZ254" s="1">
        <v>20</v>
      </c>
      <c r="CB254" s="1">
        <v>31</v>
      </c>
      <c r="CC254" s="1">
        <v>81</v>
      </c>
      <c r="CD254" s="1">
        <v>310</v>
      </c>
      <c r="CE254" s="1">
        <v>94</v>
      </c>
      <c r="CF254" s="1">
        <v>536</v>
      </c>
      <c r="CK254" s="1">
        <v>13</v>
      </c>
      <c r="CO254" s="1">
        <v>37</v>
      </c>
      <c r="CP254" s="1">
        <v>149</v>
      </c>
      <c r="CR254" s="1">
        <v>24</v>
      </c>
      <c r="CT254" s="1">
        <v>232</v>
      </c>
      <c r="CU254" s="1">
        <v>114</v>
      </c>
      <c r="CW254" s="1">
        <v>569</v>
      </c>
      <c r="CY254" s="1">
        <v>148</v>
      </c>
      <c r="DA254" s="1">
        <v>375</v>
      </c>
      <c r="DC254" s="1">
        <v>523</v>
      </c>
      <c r="DD254" s="1">
        <v>14</v>
      </c>
      <c r="DE254" s="1">
        <v>5</v>
      </c>
      <c r="DF254" s="1">
        <v>6</v>
      </c>
      <c r="DG254" s="1">
        <v>26</v>
      </c>
      <c r="DH254" s="1">
        <v>1</v>
      </c>
      <c r="DI254" s="1">
        <v>26</v>
      </c>
      <c r="DK254" s="1">
        <v>2</v>
      </c>
      <c r="DL254" s="1">
        <v>85</v>
      </c>
      <c r="DN254" s="1">
        <v>153</v>
      </c>
      <c r="DP254" s="1">
        <v>7</v>
      </c>
      <c r="DQ254" s="1">
        <v>0</v>
      </c>
      <c r="DR254" s="1">
        <v>224</v>
      </c>
      <c r="DU254" s="1">
        <v>549</v>
      </c>
      <c r="DV254" s="1">
        <v>163</v>
      </c>
      <c r="DZ254" s="1">
        <v>298</v>
      </c>
      <c r="EA254" s="1">
        <v>461</v>
      </c>
      <c r="EB254" s="1">
        <v>0</v>
      </c>
      <c r="EC254" s="1">
        <v>10</v>
      </c>
      <c r="ED254" s="1">
        <v>2</v>
      </c>
      <c r="EE254" s="1">
        <v>32</v>
      </c>
      <c r="EF254" s="1">
        <v>316</v>
      </c>
      <c r="EG254" s="1">
        <v>42</v>
      </c>
      <c r="EH254" s="1">
        <v>16</v>
      </c>
      <c r="EI254" s="1">
        <v>124</v>
      </c>
      <c r="EJ254" s="1">
        <v>177</v>
      </c>
      <c r="EK254" s="1">
        <v>240</v>
      </c>
      <c r="EL254" s="1">
        <v>9</v>
      </c>
      <c r="EM254" s="1">
        <v>968</v>
      </c>
      <c r="EN254" s="1">
        <v>194</v>
      </c>
      <c r="EO254" s="1">
        <v>646</v>
      </c>
      <c r="EP254" s="1">
        <v>840</v>
      </c>
      <c r="EQ254" s="1">
        <v>0</v>
      </c>
      <c r="ER254" s="1">
        <v>0</v>
      </c>
      <c r="ES254" s="1">
        <v>3</v>
      </c>
      <c r="ET254" s="1">
        <v>42</v>
      </c>
      <c r="EU254" s="1">
        <v>4</v>
      </c>
      <c r="EV254" s="1">
        <v>111</v>
      </c>
      <c r="EW254" s="1">
        <v>67</v>
      </c>
      <c r="EX254" s="1">
        <v>0</v>
      </c>
      <c r="EY254" s="1">
        <v>12</v>
      </c>
      <c r="EZ254" s="1">
        <v>12</v>
      </c>
      <c r="FA254" s="1">
        <v>1</v>
      </c>
      <c r="FB254" s="1">
        <v>0</v>
      </c>
      <c r="FC254" s="1">
        <v>0</v>
      </c>
      <c r="FD254" s="1">
        <v>0</v>
      </c>
      <c r="FE254" s="1">
        <v>0</v>
      </c>
      <c r="FF254" s="1">
        <v>3</v>
      </c>
      <c r="FG254" s="1">
        <v>2</v>
      </c>
      <c r="FH254" s="1">
        <v>9</v>
      </c>
      <c r="FI254" s="1">
        <v>2</v>
      </c>
      <c r="FJ254" s="1">
        <v>30</v>
      </c>
      <c r="FK254" s="1">
        <v>11</v>
      </c>
      <c r="FL254" s="1">
        <v>0</v>
      </c>
      <c r="FM254" s="1">
        <v>79</v>
      </c>
      <c r="FN254" s="1">
        <v>12</v>
      </c>
      <c r="FO254" s="1">
        <v>0</v>
      </c>
      <c r="FP254" s="1">
        <v>180</v>
      </c>
      <c r="FQ254" s="1">
        <v>1</v>
      </c>
      <c r="FR254" s="1">
        <f>SUM(Tableau17[[#This Row],[2019-T1-ALEXANDRE Audric]:[2019-T1-MARIE Florie]])</f>
        <v>581</v>
      </c>
      <c r="FS254" s="1">
        <v>38</v>
      </c>
      <c r="FT254" s="1">
        <v>398</v>
      </c>
      <c r="FU254" s="1">
        <v>0</v>
      </c>
      <c r="FV254" s="1">
        <v>182</v>
      </c>
      <c r="FW254" s="1">
        <v>0</v>
      </c>
      <c r="FX254" s="1">
        <v>618</v>
      </c>
      <c r="GD254" s="1">
        <v>0</v>
      </c>
      <c r="GE254" s="1">
        <v>81</v>
      </c>
      <c r="GF254" s="1">
        <v>310</v>
      </c>
      <c r="GG254" s="1">
        <v>0</v>
      </c>
      <c r="GH254" s="1">
        <v>145</v>
      </c>
      <c r="GI254" s="1">
        <v>0</v>
      </c>
      <c r="GJ254" s="1">
        <v>536</v>
      </c>
      <c r="GP254" s="1">
        <v>0</v>
      </c>
      <c r="GQ254" s="1">
        <v>149</v>
      </c>
      <c r="GR254" s="1">
        <v>232</v>
      </c>
      <c r="GS254" s="1">
        <v>0</v>
      </c>
      <c r="GT254" s="1">
        <v>175</v>
      </c>
      <c r="GU254" s="1">
        <v>13</v>
      </c>
      <c r="GV254" s="1">
        <v>569</v>
      </c>
      <c r="GW254" s="1">
        <v>148</v>
      </c>
      <c r="GX254" s="1">
        <v>375</v>
      </c>
      <c r="GY254" s="1">
        <v>0</v>
      </c>
      <c r="GZ254" s="1">
        <v>0</v>
      </c>
      <c r="HA254" s="1">
        <v>0</v>
      </c>
      <c r="HB254" s="1">
        <v>523</v>
      </c>
      <c r="HC254" s="1">
        <v>168</v>
      </c>
      <c r="HD254" s="1">
        <v>316</v>
      </c>
      <c r="HE254" s="1">
        <v>240</v>
      </c>
      <c r="HF254" s="1">
        <v>228</v>
      </c>
      <c r="HG254" s="1">
        <v>16</v>
      </c>
      <c r="HH254" s="1">
        <v>968</v>
      </c>
      <c r="HI254" s="1">
        <v>194</v>
      </c>
      <c r="HJ254" s="1">
        <v>0</v>
      </c>
      <c r="HK254" s="1">
        <v>646</v>
      </c>
      <c r="HL254" s="1">
        <v>0</v>
      </c>
      <c r="HM254" s="1">
        <v>0</v>
      </c>
      <c r="HN254" s="1">
        <v>840</v>
      </c>
      <c r="HO254" s="1">
        <v>123</v>
      </c>
      <c r="HP254" s="1">
        <v>79</v>
      </c>
      <c r="HQ254" s="1">
        <v>180</v>
      </c>
      <c r="HR254" s="1">
        <v>174</v>
      </c>
      <c r="HS254" s="1">
        <v>37</v>
      </c>
      <c r="HT254" s="1">
        <v>593</v>
      </c>
      <c r="HU254" s="1">
        <v>78</v>
      </c>
      <c r="HV254" s="1">
        <v>158</v>
      </c>
      <c r="HW254" s="1">
        <v>58</v>
      </c>
      <c r="HX254" s="1">
        <v>136</v>
      </c>
      <c r="HY254" s="1">
        <v>0</v>
      </c>
      <c r="HZ254" s="1">
        <v>430</v>
      </c>
      <c r="IA254" s="1">
        <v>6</v>
      </c>
      <c r="IB254" s="1">
        <v>179</v>
      </c>
      <c r="IC254" s="1">
        <v>224</v>
      </c>
      <c r="ID254" s="1">
        <v>135</v>
      </c>
      <c r="IE254" s="1">
        <v>5</v>
      </c>
      <c r="IF254" s="1">
        <v>549</v>
      </c>
      <c r="IG254" s="1">
        <v>0</v>
      </c>
      <c r="IH254" s="1">
        <v>0</v>
      </c>
      <c r="II254" s="1">
        <v>298</v>
      </c>
      <c r="IJ254" s="1">
        <v>163</v>
      </c>
      <c r="IK254" s="1">
        <v>0</v>
      </c>
      <c r="IL254" s="1">
        <v>461</v>
      </c>
      <c r="IM254" s="26">
        <f>IFERROR(Tableau17[[#This Row],[LDIV]]/Tableau17[[#This Row],[Total général]],"")</f>
        <v>0</v>
      </c>
      <c r="IN254" s="26">
        <f>IFERROR(Tableau17[[#This Row],[LDVC]]/Tableau17[[#This Row],[Total général]],"")</f>
        <v>0</v>
      </c>
      <c r="IO254" s="26">
        <f>IFERROR(Tableau17[[#This Row],[LDVD]]/Tableau17[[#This Row],[Total général]],"")</f>
        <v>9.7674418604651161E-2</v>
      </c>
      <c r="IP254" s="26">
        <f>IFERROR(Tableau17[[#This Row],[LDVG]]/Tableau17[[#This Row],[Total général]],"")</f>
        <v>3.4883720930232558E-2</v>
      </c>
      <c r="IQ254" s="26">
        <f>IFERROR(Tableau17[[#This Row],[LEXD]]/Tableau17[[#This Row],[Total général]],"")</f>
        <v>0</v>
      </c>
      <c r="IR254" s="26">
        <f>IFERROR(Tableau17[[#This Row],[LEXG]]/Tableau17[[#This Row],[Total général]],"")</f>
        <v>0</v>
      </c>
      <c r="IS254" s="26">
        <f>IFERROR(Tableau17[[#This Row],[LLR]]/Tableau17[[#This Row],[Total général]],"")</f>
        <v>0.26976744186046514</v>
      </c>
      <c r="IT254" s="26">
        <f>IFERROR(Tableau17[[#This Row],[LREM]]/Tableau17[[#This Row],[Total général]],"")</f>
        <v>0.13488372093023257</v>
      </c>
      <c r="IU254" s="26">
        <f>IFERROR(Tableau17[[#This Row],[LRN]]/Tableau17[[#This Row],[Total général]],"")</f>
        <v>0.18139534883720931</v>
      </c>
      <c r="IV254" s="26">
        <f>IFERROR(Tableau17[[#This Row],[LUG]]/Tableau17[[#This Row],[Total général]],"")</f>
        <v>0.1883720930232558</v>
      </c>
      <c r="IW254" s="26">
        <f>IFERROR(Tableau17[[#This Row],[LVEC]]/Tableau17[[#This Row],[Total général]],"")</f>
        <v>9.3023255813953487E-2</v>
      </c>
      <c r="IX254" s="26">
        <f>IFERROR(Tableau17[[#This Row],[2008-T1-LCMD]]/Tableau17[[#This Row],[2008-T1-TOTAL]],"")</f>
        <v>7.281553398058252E-2</v>
      </c>
      <c r="IY254" s="26">
        <f>IFERROR(Tableau17[[#This Row],[2008-T1-LDVD]]/Tableau17[[#This Row],[2008-T1-TOTAL]],"")</f>
        <v>0</v>
      </c>
      <c r="IZ254" s="26">
        <f>IFERROR(Tableau17[[#This Row],[2008-T1-LEXD]]/Tableau17[[#This Row],[2008-T1-TOTAL]],"")</f>
        <v>0</v>
      </c>
      <c r="JA254" s="26">
        <f>IFERROR(Tableau17[[#This Row],[2008-T1-LEXG]]/Tableau17[[#This Row],[2008-T1-TOTAL]],"")</f>
        <v>1.2944983818770227E-2</v>
      </c>
      <c r="JB254" s="26">
        <f>IFERROR(Tableau17[[#This Row],[2008-T1-LFN]]/Tableau17[[#This Row],[2008-T1-TOTAL]],"")</f>
        <v>6.1488673139158574E-2</v>
      </c>
      <c r="JC254" s="26">
        <f>IFERROR(Tableau17[[#This Row],[2008-T1-LMAJ]]/Tableau17[[#This Row],[2008-T1-TOTAL]],"")</f>
        <v>0.57119741100323629</v>
      </c>
      <c r="JD254" s="26">
        <f>IFERROR(Tableau17[[#This Row],[2008-T1-LUG]]/Tableau17[[#This Row],[2008-T1-TOTAL]],"")</f>
        <v>0.28155339805825241</v>
      </c>
      <c r="JE254" s="26" t="str">
        <f>IFERROR(Tableau17[[#This Row],[2008-T2-LFN]]/Tableau17[[#This Row],[2008-T2-TOTAL]],"")</f>
        <v/>
      </c>
      <c r="JF254" s="26" t="str">
        <f>IFERROR(Tableau17[[#This Row],[2008-T2-LGC]]/Tableau17[[#This Row],[2008-T2-TOTAL]],"")</f>
        <v/>
      </c>
      <c r="JG254" s="26" t="str">
        <f>IFERROR(Tableau17[[#This Row],[2008-T2-LMAJ]]/Tableau17[[#This Row],[2008-T2-TOTAL]],"")</f>
        <v/>
      </c>
      <c r="JH254" s="26" t="str">
        <f>IFERROR(Tableau17[[#This Row],[2008-T2-LUG]]/Tableau17[[#This Row],[2008-T2-TOTAL]],"")</f>
        <v/>
      </c>
      <c r="JI254" s="26">
        <f>IFERROR(Tableau17[[#This Row],[2014-T1-LDIV]]/Tableau17[[#This Row],[2014-T1-TOTAL]],"")</f>
        <v>0</v>
      </c>
      <c r="JJ254" s="26">
        <f>IFERROR(Tableau17[[#This Row],[2014-T1-LDVD]]/Tableau17[[#This Row],[2014-T1-TOTAL]],"")</f>
        <v>0</v>
      </c>
      <c r="JK254" s="26">
        <f>IFERROR(Tableau17[[#This Row],[2014-T1-LDVG]]/Tableau17[[#This Row],[2014-T1-TOTAL]],"")</f>
        <v>3.7313432835820892E-2</v>
      </c>
      <c r="JL254" s="26">
        <f>IFERROR(Tableau17[[#This Row],[2014-T1-LEXG]]/Tableau17[[#This Row],[2014-T1-TOTAL]],"")</f>
        <v>0</v>
      </c>
      <c r="JM254" s="26">
        <f>IFERROR(Tableau17[[#This Row],[2014-T1-LFG]]/Tableau17[[#This Row],[2014-T1-TOTAL]],"")</f>
        <v>5.7835820895522388E-2</v>
      </c>
      <c r="JN254" s="26">
        <f>IFERROR(Tableau17[[#This Row],[2014-T1-LFN]]/Tableau17[[#This Row],[2014-T1-TOTAL]],"")</f>
        <v>0.15111940298507462</v>
      </c>
      <c r="JO254" s="26">
        <f>IFERROR(Tableau17[[#This Row],[2014-T1-LUD]]/Tableau17[[#This Row],[2014-T1-TOTAL]],"")</f>
        <v>0.57835820895522383</v>
      </c>
      <c r="JP254" s="26">
        <f>IFERROR(Tableau17[[#This Row],[2014-T1-LUG]]/Tableau17[[#This Row],[2014-T1-TOTAL]],"")</f>
        <v>0.17537313432835822</v>
      </c>
      <c r="JQ254" s="26" t="str">
        <f>IFERROR(Tableau17[[#This Row],[2014-T2-LFN]]/Tableau17[[#This Row],[2014-T2-TOTAL]],"")</f>
        <v/>
      </c>
      <c r="JR254" s="26" t="str">
        <f>IFERROR(Tableau17[[#This Row],[2014-T2-LUD]]/Tableau17[[#This Row],[2014-T2-TOTAL]],"")</f>
        <v/>
      </c>
      <c r="JS254" s="26" t="str">
        <f>IFERROR(Tableau17[[#This Row],[2014-T2-LUG]]/Tableau17[[#This Row],[2014-T2-TOTAL]],"")</f>
        <v/>
      </c>
      <c r="JT254" s="26">
        <f>IFERROR(Tableau17[[#This Row],[2015-T1-BC-DIV]]/Tableau17[[#This Row],[2015-T1-TOTAL]],"")</f>
        <v>2.2847100175746926E-2</v>
      </c>
      <c r="JU254" s="26">
        <f>IFERROR(Tableau17[[#This Row],[2015-T1-BC-DLF]]/Tableau17[[#This Row],[2015-T1-TOTAL]],"")</f>
        <v>0</v>
      </c>
      <c r="JV254" s="26">
        <f>IFERROR(Tableau17[[#This Row],[2015-T1-BC-DVD]]/Tableau17[[#This Row],[2015-T1-TOTAL]],"")</f>
        <v>0</v>
      </c>
      <c r="JW254" s="26">
        <f>IFERROR(Tableau17[[#This Row],[2015-T1-BC-DVG]]/Tableau17[[#This Row],[2015-T1-TOTAL]],"")</f>
        <v>0</v>
      </c>
      <c r="JX254" s="26">
        <f>IFERROR(Tableau17[[#This Row],[2015-T1-BC-FG]]/Tableau17[[#This Row],[2015-T1-TOTAL]],"")</f>
        <v>6.5026362038664326E-2</v>
      </c>
      <c r="JY254" s="26">
        <f>IFERROR(Tableau17[[#This Row],[2015-T1-BC-FN]]/Tableau17[[#This Row],[2015-T1-TOTAL]],"")</f>
        <v>0.26186291739894552</v>
      </c>
      <c r="JZ254" s="26">
        <f>IFERROR(Tableau17[[#This Row],[2015-T1-BC-MDM]]/Tableau17[[#This Row],[2015-T1-TOTAL]],"")</f>
        <v>0</v>
      </c>
      <c r="KA254" s="26">
        <f>IFERROR(Tableau17[[#This Row],[2015-T1-BC-RDG]]/Tableau17[[#This Row],[2015-T1-TOTAL]],"")</f>
        <v>4.21792618629174E-2</v>
      </c>
      <c r="KB254" s="26">
        <f>IFERROR(Tableau17[[#This Row],[2015-T1-BC-SOC]]/Tableau17[[#This Row],[2015-T1-TOTAL]],"")</f>
        <v>0</v>
      </c>
      <c r="KC254" s="26">
        <f>IFERROR(Tableau17[[#This Row],[2015-T1-BC-UD]]/Tableau17[[#This Row],[2015-T1-TOTAL]],"")</f>
        <v>0.40773286467486819</v>
      </c>
      <c r="KD254" s="26">
        <f>IFERROR(Tableau17[[#This Row],[2015-T1-BC-UG]]/Tableau17[[#This Row],[2015-T1-TOTAL]],"")</f>
        <v>0.20035149384885764</v>
      </c>
      <c r="KE254" s="26">
        <f>IFERROR(Tableau17[[#This Row],[2015-T1-BC-VEC]]/Tableau17[[#This Row],[2015-T1-TOTAL]],"")</f>
        <v>0</v>
      </c>
      <c r="KF254" s="26">
        <f>IFERROR(Tableau17[[#This Row],[2015-T2-BC-DVG]]/Tableau17[[#This Row],[2015-T2-TOTAL]],"")</f>
        <v>0</v>
      </c>
      <c r="KG254" s="26">
        <f>IFERROR(Tableau17[[#This Row],[2015-T2-BC-FN]]/Tableau17[[#This Row],[2015-T2-TOTAL]],"")</f>
        <v>0.28298279158699807</v>
      </c>
      <c r="KH254" s="26">
        <f>IFERROR(Tableau17[[#This Row],[2015-T2-BC-SOC]]/Tableau17[[#This Row],[2015-T2-TOTAL]],"")</f>
        <v>0</v>
      </c>
      <c r="KI254" s="26">
        <f>IFERROR(Tableau17[[#This Row],[2015-T2-BC-UD]]/Tableau17[[#This Row],[2015-T2-TOTAL]],"")</f>
        <v>0.71701720841300187</v>
      </c>
      <c r="KJ254" s="26">
        <f>IFERROR(Tableau17[[#This Row],[2015-T2-BC-UG]]/Tableau17[[#This Row],[2015-T2-TOTAL]],"")</f>
        <v>0</v>
      </c>
      <c r="KK254" s="26">
        <f>IFERROR(Tableau17[[#This Row],[2017 (L)-T1-COM]]/Tableau17[[#This Row],[2017 (L)-T1-TOTAL]],"")</f>
        <v>2.5500910746812388E-2</v>
      </c>
      <c r="KL254" s="26">
        <f>IFERROR(Tableau17[[#This Row],[2017 (L)-T1-DIV]]/Tableau17[[#This Row],[2017 (L)-T1-TOTAL]],"")</f>
        <v>9.1074681238615673E-3</v>
      </c>
      <c r="KM254" s="26">
        <f>IFERROR(Tableau17[[#This Row],[2017 (L)-T1-DLF]]/Tableau17[[#This Row],[2017 (L)-T1-TOTAL]],"")</f>
        <v>1.092896174863388E-2</v>
      </c>
      <c r="KN254" s="26">
        <f>IFERROR(Tableau17[[#This Row],[2017 (L)-T1-DVD]]/Tableau17[[#This Row],[2017 (L)-T1-TOTAL]],"")</f>
        <v>4.7358834244080147E-2</v>
      </c>
      <c r="KO254" s="26">
        <f>IFERROR(Tableau17[[#This Row],[2017 (L)-T1-DVG]]/Tableau17[[#This Row],[2017 (L)-T1-TOTAL]],"")</f>
        <v>1.8214936247723133E-3</v>
      </c>
      <c r="KP254" s="26">
        <f>IFERROR(Tableau17[[#This Row],[2017 (L)-T1-ECO]]/Tableau17[[#This Row],[2017 (L)-T1-TOTAL]],"")</f>
        <v>4.7358834244080147E-2</v>
      </c>
      <c r="KQ254" s="26">
        <f>IFERROR(Tableau17[[#This Row],[2017 (L)-T1-EXD]]/Tableau17[[#This Row],[2017 (L)-T1-TOTAL]],"")</f>
        <v>0</v>
      </c>
      <c r="KR254" s="26">
        <f>IFERROR(Tableau17[[#This Row],[2017 (L)-T1-EXG]]/Tableau17[[#This Row],[2017 (L)-T1-TOTAL]],"")</f>
        <v>3.6429872495446266E-3</v>
      </c>
      <c r="KS254" s="26">
        <f>IFERROR(Tableau17[[#This Row],[2017 (L)-T1-FI]]/Tableau17[[#This Row],[2017 (L)-T1-TOTAL]],"")</f>
        <v>0.15482695810564662</v>
      </c>
      <c r="KT254" s="26">
        <f>IFERROR(Tableau17[[#This Row],[2017 (L)-T1-FN]]/Tableau17[[#This Row],[2017 (L)-T1-TOTAL]],"")</f>
        <v>0</v>
      </c>
      <c r="KU254" s="26">
        <f>IFERROR(Tableau17[[#This Row],[2017 (L)-T1-LR]]/Tableau17[[#This Row],[2017 (L)-T1-TOTAL]],"")</f>
        <v>0.27868852459016391</v>
      </c>
      <c r="KV254" s="26">
        <f>IFERROR(Tableau17[[#This Row],[2017 (L)-T1-MDM]]/Tableau17[[#This Row],[2017 (L)-T1-TOTAL]],"")</f>
        <v>0</v>
      </c>
      <c r="KW254" s="26">
        <f>IFERROR(Tableau17[[#This Row],[2017 (L)-T1-RDG]]/Tableau17[[#This Row],[2017 (L)-T1-TOTAL]],"")</f>
        <v>1.2750455373406194E-2</v>
      </c>
      <c r="KX254" s="26">
        <f>IFERROR(Tableau17[[#This Row],[2017 (L)-T1-REG]]/Tableau17[[#This Row],[2017 (L)-T1-TOTAL]],"")</f>
        <v>0</v>
      </c>
      <c r="KY254" s="26">
        <f>IFERROR(Tableau17[[#This Row],[2017 (L)-T1-REM]]/Tableau17[[#This Row],[2017 (L)-T1-TOTAL]],"")</f>
        <v>0.40801457194899821</v>
      </c>
      <c r="KZ254" s="26">
        <f>IFERROR(Tableau17[[#This Row],[2017 (L)-T1-SOC]]/Tableau17[[#This Row],[2017 (L)-T1-TOTAL]],"")</f>
        <v>0</v>
      </c>
      <c r="LA254" s="26">
        <f>IFERROR(Tableau17[[#This Row],[2017 (L)-T1-UDI]]/Tableau17[[#This Row],[2017 (L)-T1-TOTAL]],"")</f>
        <v>0</v>
      </c>
      <c r="LB254" s="26">
        <f>IFERROR(Tableau17[[#This Row],[2017 (L)-T2-FI]]/Tableau17[[#This Row],[2017 (L)-T2-TOTAL]],"")</f>
        <v>0.35357917570498915</v>
      </c>
      <c r="LC254" s="26">
        <f>IFERROR(Tableau17[[#This Row],[2017 (L)-T2-FN]]/Tableau17[[#This Row],[2017 (L)-T2-TOTAL]],"")</f>
        <v>0</v>
      </c>
      <c r="LD254" s="26">
        <f>IFERROR(Tableau17[[#This Row],[2017 (L)-T2-LR]]/Tableau17[[#This Row],[2017 (L)-T2-TOTAL]],"")</f>
        <v>0</v>
      </c>
      <c r="LE254" s="26">
        <f>IFERROR(Tableau17[[#This Row],[2017 (L)-T2-MDM]]/Tableau17[[#This Row],[2017 (L)-T2-TOTAL]],"")</f>
        <v>0</v>
      </c>
      <c r="LF254" s="26">
        <f>IFERROR(Tableau17[[#This Row],[2017 (L)-T2-REM]]/Tableau17[[#This Row],[2017 (L)-T2-TOTAL]],"")</f>
        <v>0.6464208242950108</v>
      </c>
      <c r="LG254" s="26">
        <f>IFERROR(Tableau17[[#This Row],[2017-T1-ARTHAUD Nathalie]]/Tableau17[[#This Row],[2017-T1-TOTAL]],"")</f>
        <v>0</v>
      </c>
      <c r="LH254" s="26">
        <f>IFERROR(Tableau17[[#This Row],[2017-T1-ASSELINEAU Fran]]/Tableau17[[#This Row],[2017-T1-TOTAL]],"")</f>
        <v>1.0330578512396695E-2</v>
      </c>
      <c r="LI254" s="26">
        <f>IFERROR(Tableau17[[#This Row],[2017-T1-CHEMINADE Jacques]]/Tableau17[[#This Row],[2017-T1-TOTAL]],"")</f>
        <v>2.0661157024793389E-3</v>
      </c>
      <c r="LJ254" s="26">
        <f>IFERROR(Tableau17[[#This Row],[2017-T1-DUPONT-AIGNAN Nicolas]]/Tableau17[[#This Row],[2017-T1-TOTAL]],"")</f>
        <v>3.3057851239669422E-2</v>
      </c>
      <c r="LK254" s="26">
        <f>IFERROR(Tableau17[[#This Row],[2017-T1-FILLON Fran]]/Tableau17[[#This Row],[2017-T1-TOTAL]],"")</f>
        <v>0.32644628099173556</v>
      </c>
      <c r="LL254" s="26">
        <f>IFERROR(Tableau17[[#This Row],[2017-T1-HAMON Beno]]/Tableau17[[#This Row],[2017-T1-TOTAL]],"")</f>
        <v>4.3388429752066117E-2</v>
      </c>
      <c r="LM254" s="26">
        <f>IFERROR(Tableau17[[#This Row],[2017-T1-LASSALLE Jean]]/Tableau17[[#This Row],[2017-T1-TOTAL]],"")</f>
        <v>1.6528925619834711E-2</v>
      </c>
      <c r="LN254" s="26">
        <f>IFERROR(Tableau17[[#This Row],[2017-T1-LE PEN Marine]]/Tableau17[[#This Row],[2017-T1-TOTAL]],"")</f>
        <v>0.128099173553719</v>
      </c>
      <c r="LO254" s="26">
        <f>IFERROR(Tableau17[[#This Row],[2017-T1-M Jean-Luc]]/Tableau17[[#This Row],[2017-T1-TOTAL]],"")</f>
        <v>0.18285123966942149</v>
      </c>
      <c r="LP254" s="26">
        <f>IFERROR(Tableau17[[#This Row],[2017-T1-MACRON Emmanuel]]/Tableau17[[#This Row],[2017-T1-TOTAL]],"")</f>
        <v>0.24793388429752067</v>
      </c>
      <c r="LQ254" s="26">
        <f>IFERROR(Tableau17[[#This Row],[2017-T1-POUTOU Philippe]]/Tableau17[[#This Row],[2017-T1-TOTAL]],"")</f>
        <v>9.2975206611570251E-3</v>
      </c>
      <c r="LR254" s="26">
        <f>IFERROR(Tableau17[[#This Row],[2017-T2-LE PEN Marine]]/Tableau17[[#This Row],[2017-T2-TOTAL]],"")</f>
        <v>0.23095238095238096</v>
      </c>
      <c r="LS254" s="26">
        <f>IFERROR(Tableau17[[#This Row],[2017-T2-MACRON Emmanuel]]/Tableau17[[#This Row],[2017-T2-TOTAL]],"")</f>
        <v>0.76904761904761909</v>
      </c>
      <c r="LT254" s="26">
        <f>IFERROR(Tableau17[[#This Row],[2019-T1-ALEXANDRE Audric]]/Tableau17[[#This Row],[2019-T1-TOTAL]],"")</f>
        <v>0</v>
      </c>
      <c r="LU254" s="26">
        <f>IFERROR(Tableau17[[#This Row],[2019-T1-ARTHAUD Nathalie]]/Tableau17[[#This Row],[2019-T1-TOTAL]],"")</f>
        <v>0</v>
      </c>
      <c r="LV254" s="26">
        <f>IFERROR(Tableau17[[#This Row],[2019-T1-ASSELINEAU François]]/Tableau17[[#This Row],[2019-T1-TOTAL]],"")</f>
        <v>5.1635111876075735E-3</v>
      </c>
      <c r="LW254" s="26">
        <f>IFERROR(Tableau17[[#This Row],[2019-T1-AUBRY Manon]]/Tableau17[[#This Row],[2019-T1-TOTAL]],"")</f>
        <v>7.2289156626506021E-2</v>
      </c>
      <c r="LX254" s="26">
        <f>IFERROR(Tableau17[[#This Row],[2019-T1-AZERGUI Nagib]]/Tableau17[[#This Row],[2019-T1-TOTAL]],"")</f>
        <v>6.8846815834767644E-3</v>
      </c>
      <c r="LY254" s="26">
        <f>IFERROR(Tableau17[[#This Row],[2019-T1-BARDELLA Jordan]]/Tableau17[[#This Row],[2019-T1-TOTAL]],"")</f>
        <v>0.19104991394148021</v>
      </c>
      <c r="LZ254" s="26">
        <f>IFERROR(Tableau17[[#This Row],[2019-T1-BELLAMY François-Xavier]]/Tableau17[[#This Row],[2019-T1-TOTAL]],"")</f>
        <v>0.11531841652323579</v>
      </c>
      <c r="MA254" s="26">
        <f>IFERROR(Tableau17[[#This Row],[2019-T1-BIDOU Olivier]]/Tableau17[[#This Row],[2019-T1-TOTAL]],"")</f>
        <v>0</v>
      </c>
      <c r="MB254" s="26">
        <f>IFERROR(Tableau17[[#This Row],[2019-T1-BOURG Dominique]]/Tableau17[[#This Row],[2019-T1-TOTAL]],"")</f>
        <v>2.0654044750430294E-2</v>
      </c>
      <c r="MC254" s="26">
        <f>IFERROR(Tableau17[[#This Row],[2019-T1-BROSSAT Ian]]/Tableau17[[#This Row],[2019-T1-TOTAL]],"")</f>
        <v>2.0654044750430294E-2</v>
      </c>
      <c r="MD254" s="26">
        <f>IFERROR(Tableau17[[#This Row],[2019-T1-CAILLAUD Sophie]]/Tableau17[[#This Row],[2019-T1-TOTAL]],"")</f>
        <v>1.7211703958691911E-3</v>
      </c>
      <c r="ME254" s="26">
        <f>IFERROR(Tableau17[[#This Row],[2019-T1-CAMUS Renaud]]/Tableau17[[#This Row],[2019-T1-TOTAL]],"")</f>
        <v>0</v>
      </c>
      <c r="MF254" s="26">
        <f>IFERROR(Tableau17[[#This Row],[2019-T1-CHALENÇON Christophe]]/Tableau17[[#This Row],[2019-T1-TOTAL]],"")</f>
        <v>0</v>
      </c>
      <c r="MG254" s="26">
        <f>IFERROR(Tableau17[[#This Row],[2019-T1-CORBET Cathy Denise Ginette]]/Tableau17[[#This Row],[2019-T1-TOTAL]],"")</f>
        <v>0</v>
      </c>
      <c r="MH254" s="26">
        <f>IFERROR(Tableau17[[#This Row],[2019-T1-DE PREVOISIN Robert]]/Tableau17[[#This Row],[2019-T1-TOTAL]],"")</f>
        <v>0</v>
      </c>
      <c r="MI254" s="26">
        <f>IFERROR(Tableau17[[#This Row],[2019-T1-DELFEL Thérèse]]/Tableau17[[#This Row],[2019-T1-TOTAL]],"")</f>
        <v>5.1635111876075735E-3</v>
      </c>
      <c r="MJ254" s="26">
        <f>IFERROR(Tableau17[[#This Row],[2019-T1-DIEUMEGARD Pierre]]/Tableau17[[#This Row],[2019-T1-TOTAL]],"")</f>
        <v>3.4423407917383822E-3</v>
      </c>
      <c r="MK254" s="26">
        <f>IFERROR(Tableau17[[#This Row],[2019-T1-DUPONT-AIGNAN Nicolas]]/Tableau17[[#This Row],[2019-T1-TOTAL]],"")</f>
        <v>1.549053356282272E-2</v>
      </c>
      <c r="ML254" s="26">
        <f>IFERROR(Tableau17[[#This Row],[2019-T1-GERNIGON Yves]]/Tableau17[[#This Row],[2019-T1-TOTAL]],"")</f>
        <v>3.4423407917383822E-3</v>
      </c>
      <c r="MM254" s="26">
        <f>IFERROR(Tableau17[[#This Row],[2019-T1-GLUCKSMANN Raphaël]]/Tableau17[[#This Row],[2019-T1-TOTAL]],"")</f>
        <v>5.163511187607573E-2</v>
      </c>
      <c r="MN254" s="26">
        <f>IFERROR(Tableau17[[#This Row],[2019-T1-HAMON Benoît]]/Tableau17[[#This Row],[2019-T1-TOTAL]],"")</f>
        <v>1.8932874354561102E-2</v>
      </c>
      <c r="MO254" s="26">
        <f>IFERROR(Tableau17[[#This Row],[2019-T1-HELGEN Gilles]]/Tableau17[[#This Row],[2019-T1-TOTAL]],"")</f>
        <v>0</v>
      </c>
      <c r="MP254" s="26">
        <f>IFERROR(Tableau17[[#This Row],[2019-T1-JADOT Yannick]]/Tableau17[[#This Row],[2019-T1-TOTAL]],"")</f>
        <v>0.13597246127366611</v>
      </c>
      <c r="MQ254" s="26">
        <f>IFERROR(Tableau17[[#This Row],[2019-T1-LAGARDE Jean-Christophe]]/Tableau17[[#This Row],[2019-T1-TOTAL]],"")</f>
        <v>2.0654044750430294E-2</v>
      </c>
      <c r="MR254" s="26">
        <f>IFERROR(Tableau17[[#This Row],[2019-T1-LALANNE Francis]]/Tableau17[[#This Row],[2019-T1-TOTAL]],"")</f>
        <v>0</v>
      </c>
      <c r="MS254" s="26">
        <f>IFERROR(Tableau17[[#This Row],[2019-T1-LOISEAU Nathalie]]/Tableau17[[#This Row],[2019-T1-TOTAL]],"")</f>
        <v>0.3098106712564544</v>
      </c>
      <c r="MT254" s="26">
        <f>IFERROR(Tableau17[[#This Row],[2019-T1-MARIE Florie]]/Tableau17[[#This Row],[2019-T1-TOTAL]],"")</f>
        <v>1.7211703958691911E-3</v>
      </c>
      <c r="MU254" s="26">
        <f>IFERROR(Tableau17[[#This Row],[2008-T1-MACROEXTRDROITE]]/Tableau17[[#This Row],[2008-T1-MACROTOTALE]],"")</f>
        <v>6.1488673139158574E-2</v>
      </c>
      <c r="MV254" s="26">
        <f>IFERROR(Tableau17[[#This Row],[2008-T1-MACRODROITE]]/Tableau17[[#This Row],[2008-T1-MACROTOTALE]],"")</f>
        <v>0.64401294498381878</v>
      </c>
      <c r="MW254" s="26">
        <f>IFERROR(Tableau17[[#This Row],[2008-T1-MACROCENTRE]]/Tableau17[[#This Row],[2008-T1-MACROTOTALE]],"")</f>
        <v>0</v>
      </c>
      <c r="MX254" s="26">
        <f>IFERROR(Tableau17[[#This Row],[2008-T1-MACROGAUCHE]]/Tableau17[[#This Row],[2008-T1-MACROTOTALE]],"")</f>
        <v>0.29449838187702265</v>
      </c>
      <c r="MY254" s="26">
        <f>IFERROR(Tableau17[[#This Row],[2008-T1-MACROAUTRE]]/Tableau17[[#This Row],[2008-T1-MACROTOTALE]],"")</f>
        <v>0</v>
      </c>
      <c r="MZ254" s="26" t="str">
        <f>IFERROR(Tableau17[[#This Row],[2008-T2-MACROEXTRDROITE]]/Tableau17[[#This Row],[2008-T2-MACROTOTALE]],"")</f>
        <v/>
      </c>
      <c r="NA254" s="26" t="str">
        <f>IFERROR(Tableau17[[#This Row],[2008-T2-MACRODROITE]]/Tableau17[[#This Row],[2008-T2-MACROTOTALE]],"")</f>
        <v/>
      </c>
      <c r="NB254" s="26" t="str">
        <f>IFERROR(Tableau17[[#This Row],[2008-T2-MACROCENTRE]]/Tableau17[[#This Row],[2008-T2-MACROTOTALE]],"")</f>
        <v/>
      </c>
      <c r="NC254" s="26" t="str">
        <f>IFERROR(Tableau17[[#This Row],[2008-T2-MACROGAUCHE]]/Tableau17[[#This Row],[2008-T2-MACROTOTALE]],"")</f>
        <v/>
      </c>
      <c r="ND254" s="26" t="str">
        <f>IFERROR(Tableau17[[#This Row],[2008-T2-MACROAUTRE]]/Tableau17[[#This Row],[2008-T2-MACROTOTALE]],"")</f>
        <v/>
      </c>
      <c r="NE254" s="26">
        <f>IFERROR(Tableau17[[#This Row],[2014-T1-MACROEXTRDROITE]]/Tableau17[[#This Row],[2014-T1-MACROTOTALE]],"")</f>
        <v>0.15111940298507462</v>
      </c>
      <c r="NF254" s="26">
        <f>IFERROR(Tableau17[[#This Row],[2014-T1-MACRODROITE]]/Tableau17[[#This Row],[2014-T1-MACROTOTALE]],"")</f>
        <v>0.57835820895522383</v>
      </c>
      <c r="NG254" s="26">
        <f>IFERROR(Tableau17[[#This Row],[2014-T1-MACROCENTRE]]/Tableau17[[#This Row],[2014-T1-MACROTOTALE]],"")</f>
        <v>0</v>
      </c>
      <c r="NH254" s="26">
        <f>IFERROR(Tableau17[[#This Row],[2014-T1-MACROGAUCHE]]/Tableau17[[#This Row],[2014-T1-MACROTOTALE]],"")</f>
        <v>0.27052238805970147</v>
      </c>
      <c r="NI254" s="26">
        <f>IFERROR(Tableau17[[#This Row],[2014-T1-MACROAUTRE]]/Tableau17[[#This Row],[2014-T1-MACROTOTALE]],"")</f>
        <v>0</v>
      </c>
      <c r="NJ254" s="26" t="str">
        <f>IFERROR(Tableau17[[#This Row],[2014-T2-MACROEXTRDROITE]]/Tableau17[[#This Row],[2014-T2-MACROTOTALE]],"")</f>
        <v/>
      </c>
      <c r="NK254" s="26" t="str">
        <f>IFERROR(Tableau17[[#This Row],[2014-T2-MACRODROITE]]/Tableau17[[#This Row],[2014-T2-MACROTOTALE]],"")</f>
        <v/>
      </c>
      <c r="NL254" s="26" t="str">
        <f>IFERROR(Tableau17[[#This Row],[2014-T2-MACROCENTRE]]/Tableau17[[#This Row],[2014-T2-MACROTOTALE]],"")</f>
        <v/>
      </c>
      <c r="NM254" s="26" t="str">
        <f>IFERROR(Tableau17[[#This Row],[2014-T2-MACROGAUCHE]]/Tableau17[[#This Row],[2014-T2-MACROTOTALE]],"")</f>
        <v/>
      </c>
      <c r="NN254" s="26" t="str">
        <f>IFERROR(Tableau17[[#This Row],[2014-T2-MACROAUTRE]]/Tableau17[[#This Row],[2014-T2-MACROTOTALE]],"")</f>
        <v/>
      </c>
      <c r="NO254" s="26">
        <f>IFERROR( Tableau17[[#This Row],[2015-T1-MACROEXTRDROITE]]/Tableau17[[#This Row],[2015-T1-MACROTOTALE]],"")</f>
        <v>0.26186291739894552</v>
      </c>
      <c r="NP254" s="26">
        <f>IFERROR(Tableau17[[#This Row],[2015-T1-MACRODROITE]]/Tableau17[[#This Row],[2015-T1-MACROTOTALE]],"")</f>
        <v>0.40773286467486819</v>
      </c>
      <c r="NQ254" s="26">
        <f>IFERROR(Tableau17[[#This Row],[2015-T1-MACROCENTRE]]/Tableau17[[#This Row],[2015-T1-MACROTOTALE]],"")</f>
        <v>0</v>
      </c>
      <c r="NR254" s="26">
        <f>IFERROR(Tableau17[[#This Row],[2015-T1-MACROGAUCHE]]/Tableau17[[#This Row],[2015-T1-MACROTOTALE]],"")</f>
        <v>0.30755711775043937</v>
      </c>
      <c r="NS254" s="26">
        <f>IFERROR(Tableau17[[#This Row],[2015-T1-MACROAUTRE]]/Tableau17[[#This Row],[2015-T1-MACROTOTALE]],"")</f>
        <v>2.2847100175746926E-2</v>
      </c>
      <c r="NT254" s="26">
        <f>IFERROR(Tableau17[[#This Row],[2015-T2-MACROEXTRDROITE]]/Tableau17[[#This Row],[2015-T2-MACROTOTALE]],"")</f>
        <v>0.28298279158699807</v>
      </c>
      <c r="NU254" s="26">
        <f>IFERROR(Tableau17[[#This Row],[2015-T2-MACRODROITE]]/Tableau17[[#This Row],[2015-T2-MACROTOTALE]],"")</f>
        <v>0.71701720841300187</v>
      </c>
      <c r="NV254" s="26">
        <f>IFERROR(Tableau17[[#This Row],[2015-T2-MACROCENTRE]]/Tableau17[[#This Row],[2015-T2-MACROTOTALE]],"")</f>
        <v>0</v>
      </c>
      <c r="NW254" s="26">
        <f>IFERROR(Tableau17[[#This Row],[2015-T2-MACROGAUCHE]]/Tableau17[[#This Row],[2015-T2-MACROTOTALE]],"")</f>
        <v>0</v>
      </c>
      <c r="NX254" s="26">
        <f>IFERROR(Tableau17[[#This Row],[2015-T2-MACROAUTRE]]/Tableau17[[#This Row],[2015-T2-MACROTOTALE]],"")</f>
        <v>0</v>
      </c>
      <c r="NY254" s="26">
        <f>IFERROR(Tableau17[[#This Row],[2017-T1-MACROEXTRDROITE]]/Tableau17[[#This Row],[2017-T1-MACROTOTALE]],"")</f>
        <v>0.17355371900826447</v>
      </c>
      <c r="NZ254" s="26">
        <f>IFERROR(Tableau17[[#This Row],[2017-T1-MACRODROITE]]/Tableau17[[#This Row],[2017-T1-MACROTOTALE]],"")</f>
        <v>0.32644628099173556</v>
      </c>
      <c r="OA254" s="26">
        <f>IFERROR(Tableau17[[#This Row],[2017-T1-MACROCENTRE]]/Tableau17[[#This Row],[2017-T1-MACROTOTALE]],"")</f>
        <v>0.24793388429752067</v>
      </c>
      <c r="OB254" s="26">
        <f>IFERROR(Tableau17[[#This Row],[2017-T1-MACROGAUCHE]]/Tableau17[[#This Row],[2017-T1-MACROTOTALE]],"")</f>
        <v>0.23553719008264462</v>
      </c>
      <c r="OC254" s="26">
        <f>IFERROR(Tableau17[[#This Row],[2017-T1-MACROAUTRE]]/Tableau17[[#This Row],[2017-T1-MACROTOTALE]],"")</f>
        <v>1.6528925619834711E-2</v>
      </c>
      <c r="OD254" s="26">
        <f>IFERROR(Tableau17[[#This Row],[2017-T2-MACROEXTRDROITE]]/Tableau17[[#This Row],[2017-T2-MACROTOTALE]],"")</f>
        <v>0.23095238095238096</v>
      </c>
      <c r="OE254" s="26">
        <f>IFERROR(Tableau17[[#This Row],[2017-T2-MACRODROITE]]/Tableau17[[#This Row],[2017-T2-MACROTOTALE]],"")</f>
        <v>0</v>
      </c>
      <c r="OF254" s="26">
        <f>IFERROR(Tableau17[[#This Row],[2017-T2-MACROCENTRE]]/Tableau17[[#This Row],[2017-T2-MACROTOTALE]],"")</f>
        <v>0.76904761904761909</v>
      </c>
      <c r="OG254" s="26">
        <f>IFERROR(Tableau17[[#This Row],[2017-T2-MACROGAUCHE]]/Tableau17[[#This Row],[2017-T2-MACROTOTALE]],"")</f>
        <v>0</v>
      </c>
      <c r="OH254" s="26">
        <f>IFERROR(Tableau17[[#This Row],[2017-T2-MACROAUTRE]]/Tableau17[[#This Row],[2017-T2-MACROTOTALE]],"")</f>
        <v>0</v>
      </c>
      <c r="OI254" s="26">
        <f>IFERROR(Tableau17[[#This Row],[2019-T1-MACROEXTRDROITE]]/Tableau17[[#This Row],[2019-T1-MACROTOTALE]],"")</f>
        <v>0.20741989881956155</v>
      </c>
      <c r="OJ254" s="26">
        <f>IFERROR(Tableau17[[#This Row],[2019-T1-MACRODROITE]]/Tableau17[[#This Row],[2019-T1-MACROTOTALE]],"")</f>
        <v>0.13322091062394603</v>
      </c>
      <c r="OK254" s="26">
        <f>IFERROR(Tableau17[[#This Row],[2019-T1-MACROCENTRE]]/Tableau17[[#This Row],[2019-T1-MACROTOTALE]],"")</f>
        <v>0.30354131534569984</v>
      </c>
      <c r="OL254" s="26">
        <f>IFERROR(Tableau17[[#This Row],[2019-T1-MACROGAUCHE]]/Tableau17[[#This Row],[2019-T1-MACROTOTALE]],"")</f>
        <v>0.29342327150084319</v>
      </c>
      <c r="OM254" s="26">
        <f>IFERROR(Tableau17[[#This Row],[2019-T1-MACROAUTRE]]/Tableau17[[#This Row],[2019-T1-MACROTOTALE]],"")</f>
        <v>6.2394603709949412E-2</v>
      </c>
      <c r="ON254" s="26">
        <f>IFERROR(Tableau17[[#This Row],[2020-T1-MACROEXTRDROITE]]/Tableau17[[#This Row],[2020-T1-MACROTOTALE]],"")</f>
        <v>0.18139534883720931</v>
      </c>
      <c r="OO254" s="26">
        <f>IFERROR(Tableau17[[#This Row],[2020-T1-MACRODROITE]]/Tableau17[[#This Row],[2020-T1-MACROTOTALE]],"")</f>
        <v>0.36744186046511629</v>
      </c>
      <c r="OP254" s="26">
        <f>IFERROR(Tableau17[[#This Row],[2020-T1-MACROCENTRE]]/Tableau17[[#This Row],[2020-T1-MACROTOTALE]],"")</f>
        <v>0.13488372093023257</v>
      </c>
      <c r="OQ254" s="26">
        <f>IFERROR(Tableau17[[#This Row],[2020-T1-MACROGAUCHE]]/Tableau17[[#This Row],[2020-T1-MACROTOTALE]],"")</f>
        <v>0.31627906976744186</v>
      </c>
      <c r="OR254" s="26">
        <f>IFERROR(Tableau17[[#This Row],[2020-T1-MACROAUTRE]]/Tableau17[[#This Row],[2020-T1-MACROTOTALE]],"")</f>
        <v>0</v>
      </c>
      <c r="OS254" s="26">
        <f>IFERROR(Tableau17[[#This Row],[2017 (L)-T1-MACROEXTRDROITE]]/Tableau17[[#This Row],[2017 (L)-T1-MACROTOTALE]],"")</f>
        <v>1.092896174863388E-2</v>
      </c>
      <c r="OT254" s="26">
        <f>IFERROR(Tableau17[[#This Row],[2017 (L)-T1-MACRODROITE]]/Tableau17[[#This Row],[2017 (L)-T1-MACROTOTALE]],"")</f>
        <v>0.32604735883424407</v>
      </c>
      <c r="OU254" s="26">
        <f>IFERROR(Tableau17[[#This Row],[2017 (L)-T1-MACROCENTRE]]/Tableau17[[#This Row],[2017 (L)-T1-MACROTOTALE]],"")</f>
        <v>0.40801457194899821</v>
      </c>
      <c r="OV254" s="26">
        <f>IFERROR(Tableau17[[#This Row],[2017 (L)-T1-MACROGAUCHE]]/Tableau17[[#This Row],[2017 (L)-T1-MACROTOTALE]],"")</f>
        <v>0.24590163934426229</v>
      </c>
      <c r="OW254" s="26">
        <f>IFERROR(Tableau17[[#This Row],[2017 (L)-T1-MACROAUTRE]]/Tableau17[[#This Row],[2017 (L)-T1-MACROTOTALE]],"")</f>
        <v>9.1074681238615673E-3</v>
      </c>
      <c r="OX254" s="26">
        <f>IFERROR(Tableau17[[#This Row],[2017 (L)-T2-MACROEXTRDROITE]]/Tableau17[[#This Row],[2017 (L)-T2-MACROTOTALE]],"")</f>
        <v>0</v>
      </c>
      <c r="OY254" s="26">
        <f>IFERROR(Tableau17[[#This Row],[2017 (L)-T2-MACRODROITE]]/Tableau17[[#This Row],[2017 (L)-T2-MACROTOTALE]],"")</f>
        <v>0</v>
      </c>
      <c r="OZ254" s="26">
        <f>IFERROR(Tableau17[[#This Row],[2017 (L)-T2-MACROCENTRE]]/Tableau17[[#This Row],[2017 (L)-T2-MACROTOTALE]],"")</f>
        <v>0.6464208242950108</v>
      </c>
      <c r="PA254" s="26">
        <f>IFERROR(Tableau17[[#This Row],[2017 (L)-T2-MACROGAUCHE]]/Tableau17[[#This Row],[2017 (L)-T2-MACROTOTALE]],"")</f>
        <v>0.35357917570498915</v>
      </c>
      <c r="PB254" s="26">
        <f>IFERROR(Tableau17[[#This Row],[2017 (L)-T2-MACROAUTRE]]/Tableau17[[#This Row],[2017 (L)-T2-MACROTOTALE]],"")</f>
        <v>0</v>
      </c>
      <c r="PC254" s="26">
        <f>IFERROR(Tableau17[[#This Row],[2008_T1_PROCUS]]/Tableau17[[#This Row],[2008_T1_INSCRITS]],0)</f>
        <v>3.0592734225621414E-2</v>
      </c>
      <c r="PD254" s="26">
        <f>IFERROR(Tableau17[[#This Row],[2008_T2_PROCUS]]/Tableau17[[#This Row],[2008_T2_INSCRITS]],0)</f>
        <v>0</v>
      </c>
      <c r="PE254" s="26">
        <f>Tableau17[[#This Row],[2014_T1_PROCUS]]/Tableau17[[#This Row],[2014_T1_INSCRITS]]</f>
        <v>8.8757396449704144E-3</v>
      </c>
      <c r="PF254" s="26">
        <f>IFERROR(Tableau17[[#This Row],[2014_T2_PROCUS]]/Tableau17[[#This Row],[2014_T2_INSCRITS]],0)</f>
        <v>0</v>
      </c>
    </row>
    <row r="255" spans="1:422" hidden="1" x14ac:dyDescent="0.2">
      <c r="A255" s="1">
        <v>2</v>
      </c>
      <c r="B255" s="1" t="s">
        <v>250</v>
      </c>
      <c r="C255" s="1" t="s">
        <v>264</v>
      </c>
      <c r="D255" s="1" t="s">
        <v>264</v>
      </c>
      <c r="E255" s="1">
        <v>252</v>
      </c>
      <c r="F255" s="1">
        <v>5.3724280000000002</v>
      </c>
      <c r="G255" s="1">
        <v>43.301296999999998</v>
      </c>
      <c r="H255" s="3">
        <v>1249</v>
      </c>
      <c r="I255" s="3">
        <v>252</v>
      </c>
      <c r="J255" s="1">
        <v>2</v>
      </c>
      <c r="L255" s="1">
        <v>63</v>
      </c>
      <c r="M255" s="1">
        <v>43</v>
      </c>
      <c r="O255" s="1">
        <v>4</v>
      </c>
      <c r="P255" s="1">
        <v>44</v>
      </c>
      <c r="Q255" s="1">
        <v>20</v>
      </c>
      <c r="R255" s="1">
        <v>45</v>
      </c>
      <c r="S255" s="1">
        <v>97</v>
      </c>
      <c r="T255" s="1">
        <v>25</v>
      </c>
      <c r="U255" s="1">
        <v>343</v>
      </c>
      <c r="V255" s="1">
        <v>1362</v>
      </c>
      <c r="W255" s="1">
        <v>666</v>
      </c>
      <c r="X255" s="1">
        <v>12</v>
      </c>
      <c r="Y255" s="2">
        <v>0.48898678000000001</v>
      </c>
      <c r="Z255" s="1">
        <v>1362</v>
      </c>
      <c r="AA255" s="1">
        <v>711</v>
      </c>
      <c r="AB255" s="1">
        <v>15</v>
      </c>
      <c r="AC255" s="2">
        <v>0.52202643000000004</v>
      </c>
      <c r="AD255" s="1">
        <v>1249</v>
      </c>
      <c r="AE255" s="1">
        <v>358</v>
      </c>
      <c r="AF255" s="2">
        <v>0.28662929999999998</v>
      </c>
      <c r="AG255" s="1">
        <f t="shared" si="3"/>
        <v>252</v>
      </c>
      <c r="AH255" s="1">
        <v>1297</v>
      </c>
      <c r="AI255" s="1">
        <v>758</v>
      </c>
      <c r="AJ255" s="1">
        <v>13</v>
      </c>
      <c r="AK255" s="2">
        <v>0.58442559999999999</v>
      </c>
      <c r="AN255" s="1">
        <v>0</v>
      </c>
      <c r="AP255" s="1">
        <v>1278</v>
      </c>
      <c r="AQ255" s="1">
        <v>574</v>
      </c>
      <c r="AR255" s="2">
        <v>0.44913927999999997</v>
      </c>
      <c r="AS255" s="1">
        <v>1278</v>
      </c>
      <c r="AT255" s="1">
        <v>595</v>
      </c>
      <c r="AU255" s="2">
        <v>0.46557121000000001</v>
      </c>
      <c r="AV255" s="1">
        <v>1274</v>
      </c>
      <c r="AW255" s="1">
        <v>506</v>
      </c>
      <c r="AX255" s="2">
        <v>0.39717425000000001</v>
      </c>
      <c r="AY255" s="1">
        <v>1274</v>
      </c>
      <c r="AZ255" s="1">
        <v>418</v>
      </c>
      <c r="BA255" s="2">
        <v>0.32810046999999998</v>
      </c>
      <c r="BB255" s="1">
        <v>1273</v>
      </c>
      <c r="BC255" s="1">
        <v>878</v>
      </c>
      <c r="BD255" s="2">
        <v>0.68970935</v>
      </c>
      <c r="BE255" s="1">
        <v>1272</v>
      </c>
      <c r="BF255" s="1">
        <v>822</v>
      </c>
      <c r="BG255" s="2">
        <v>0.64622641999999997</v>
      </c>
      <c r="BH255" s="1">
        <v>1225</v>
      </c>
      <c r="BI255" s="1">
        <v>436</v>
      </c>
      <c r="BJ255" s="2">
        <v>0.35591836999999998</v>
      </c>
      <c r="BK255" s="1">
        <v>19</v>
      </c>
      <c r="BN255" s="1">
        <v>42</v>
      </c>
      <c r="BO255" s="1">
        <v>54</v>
      </c>
      <c r="BP255" s="1">
        <v>177</v>
      </c>
      <c r="BQ255" s="1">
        <v>445</v>
      </c>
      <c r="BR255" s="1">
        <v>737</v>
      </c>
      <c r="BX255" s="1">
        <v>41</v>
      </c>
      <c r="BZ255" s="1">
        <v>161</v>
      </c>
      <c r="CA255" s="1">
        <v>12</v>
      </c>
      <c r="CB255" s="1">
        <v>48</v>
      </c>
      <c r="CC255" s="1">
        <v>97</v>
      </c>
      <c r="CD255" s="1">
        <v>153</v>
      </c>
      <c r="CE255" s="1">
        <v>134</v>
      </c>
      <c r="CF255" s="1">
        <v>646</v>
      </c>
      <c r="CG255" s="1">
        <v>119</v>
      </c>
      <c r="CH255" s="1">
        <v>312</v>
      </c>
      <c r="CI255" s="1">
        <v>247</v>
      </c>
      <c r="CJ255" s="1">
        <v>678</v>
      </c>
      <c r="CL255" s="1">
        <v>5</v>
      </c>
      <c r="CN255" s="1">
        <v>204</v>
      </c>
      <c r="CO255" s="1">
        <v>47</v>
      </c>
      <c r="CP255" s="1">
        <v>106</v>
      </c>
      <c r="CS255" s="1">
        <v>73</v>
      </c>
      <c r="CT255" s="1">
        <v>60</v>
      </c>
      <c r="CV255" s="1">
        <v>53</v>
      </c>
      <c r="CW255" s="1">
        <v>548</v>
      </c>
      <c r="CX255" s="1">
        <v>387</v>
      </c>
      <c r="CY255" s="1">
        <v>150</v>
      </c>
      <c r="DC255" s="1">
        <v>537</v>
      </c>
      <c r="DE255" s="1">
        <v>28</v>
      </c>
      <c r="DF255" s="1">
        <v>4</v>
      </c>
      <c r="DG255" s="1">
        <v>0</v>
      </c>
      <c r="DH255" s="1">
        <v>13</v>
      </c>
      <c r="DI255" s="1">
        <v>10</v>
      </c>
      <c r="DJ255" s="1">
        <v>5</v>
      </c>
      <c r="DK255" s="1">
        <v>6</v>
      </c>
      <c r="DL255" s="1">
        <v>143</v>
      </c>
      <c r="DM255" s="1">
        <v>71</v>
      </c>
      <c r="DN255" s="1">
        <v>54</v>
      </c>
      <c r="DQ255" s="1">
        <v>1</v>
      </c>
      <c r="DR255" s="1">
        <v>95</v>
      </c>
      <c r="DS255" s="1">
        <v>59</v>
      </c>
      <c r="DU255" s="1">
        <v>489</v>
      </c>
      <c r="DV255" s="1">
        <v>225</v>
      </c>
      <c r="DZ255" s="1">
        <v>163</v>
      </c>
      <c r="EA255" s="1">
        <v>388</v>
      </c>
      <c r="EB255" s="1">
        <v>12</v>
      </c>
      <c r="EC255" s="1">
        <v>16</v>
      </c>
      <c r="ED255" s="1">
        <v>0</v>
      </c>
      <c r="EE255" s="1">
        <v>7</v>
      </c>
      <c r="EF255" s="1">
        <v>78</v>
      </c>
      <c r="EG255" s="1">
        <v>65</v>
      </c>
      <c r="EH255" s="1">
        <v>3</v>
      </c>
      <c r="EI255" s="1">
        <v>135</v>
      </c>
      <c r="EJ255" s="1">
        <v>338</v>
      </c>
      <c r="EK255" s="1">
        <v>199</v>
      </c>
      <c r="EL255" s="1">
        <v>8</v>
      </c>
      <c r="EM255" s="1">
        <v>861</v>
      </c>
      <c r="EN255" s="1">
        <v>169</v>
      </c>
      <c r="EO255" s="1">
        <v>598</v>
      </c>
      <c r="EP255" s="1">
        <v>767</v>
      </c>
      <c r="EQ255" s="1">
        <v>1</v>
      </c>
      <c r="ER255" s="1">
        <v>4</v>
      </c>
      <c r="ES255" s="1">
        <v>9</v>
      </c>
      <c r="ET255" s="1">
        <v>57</v>
      </c>
      <c r="EU255" s="1">
        <v>11</v>
      </c>
      <c r="EV255" s="1">
        <v>86</v>
      </c>
      <c r="EW255" s="1">
        <v>23</v>
      </c>
      <c r="EX255" s="1">
        <v>1</v>
      </c>
      <c r="EY255" s="1">
        <v>3</v>
      </c>
      <c r="EZ255" s="1">
        <v>19</v>
      </c>
      <c r="FA255" s="1">
        <v>0</v>
      </c>
      <c r="FB255" s="1">
        <v>0</v>
      </c>
      <c r="FC255" s="1">
        <v>0</v>
      </c>
      <c r="FD255" s="1">
        <v>0</v>
      </c>
      <c r="FE255" s="1">
        <v>0</v>
      </c>
      <c r="FF255" s="1">
        <v>0</v>
      </c>
      <c r="FG255" s="1">
        <v>1</v>
      </c>
      <c r="FH255" s="1">
        <v>4</v>
      </c>
      <c r="FI255" s="1">
        <v>0</v>
      </c>
      <c r="FJ255" s="1">
        <v>31</v>
      </c>
      <c r="FK255" s="1">
        <v>29</v>
      </c>
      <c r="FL255" s="1">
        <v>0</v>
      </c>
      <c r="FM255" s="1">
        <v>69</v>
      </c>
      <c r="FN255" s="1">
        <v>3</v>
      </c>
      <c r="FO255" s="1">
        <v>2</v>
      </c>
      <c r="FP255" s="1">
        <v>55</v>
      </c>
      <c r="FQ255" s="1">
        <v>0</v>
      </c>
      <c r="FR255" s="1">
        <f>SUM(Tableau17[[#This Row],[2019-T1-ALEXANDRE Audric]:[2019-T1-MARIE Florie]])</f>
        <v>408</v>
      </c>
      <c r="FS255" s="1">
        <v>54</v>
      </c>
      <c r="FT255" s="1">
        <v>196</v>
      </c>
      <c r="FU255" s="1">
        <v>0</v>
      </c>
      <c r="FV255" s="1">
        <v>487</v>
      </c>
      <c r="FW255" s="1">
        <v>0</v>
      </c>
      <c r="FX255" s="1">
        <v>737</v>
      </c>
      <c r="GD255" s="1">
        <v>0</v>
      </c>
      <c r="GE255" s="1">
        <v>97</v>
      </c>
      <c r="GF255" s="1">
        <v>289</v>
      </c>
      <c r="GG255" s="1">
        <v>41</v>
      </c>
      <c r="GH255" s="1">
        <v>219</v>
      </c>
      <c r="GI255" s="1">
        <v>0</v>
      </c>
      <c r="GJ255" s="1">
        <v>646</v>
      </c>
      <c r="GK255" s="1">
        <v>119</v>
      </c>
      <c r="GL255" s="1">
        <v>312</v>
      </c>
      <c r="GM255" s="1">
        <v>0</v>
      </c>
      <c r="GN255" s="1">
        <v>247</v>
      </c>
      <c r="GO255" s="1">
        <v>0</v>
      </c>
      <c r="GP255" s="1">
        <v>678</v>
      </c>
      <c r="GQ255" s="1">
        <v>111</v>
      </c>
      <c r="GR255" s="1">
        <v>60</v>
      </c>
      <c r="GS255" s="1">
        <v>0</v>
      </c>
      <c r="GT255" s="1">
        <v>377</v>
      </c>
      <c r="GU255" s="1">
        <v>0</v>
      </c>
      <c r="GV255" s="1">
        <v>548</v>
      </c>
      <c r="GW255" s="1">
        <v>150</v>
      </c>
      <c r="GX255" s="1">
        <v>0</v>
      </c>
      <c r="GY255" s="1">
        <v>0</v>
      </c>
      <c r="GZ255" s="1">
        <v>387</v>
      </c>
      <c r="HA255" s="1">
        <v>0</v>
      </c>
      <c r="HB255" s="1">
        <v>537</v>
      </c>
      <c r="HC255" s="1">
        <v>158</v>
      </c>
      <c r="HD255" s="1">
        <v>78</v>
      </c>
      <c r="HE255" s="1">
        <v>199</v>
      </c>
      <c r="HF255" s="1">
        <v>423</v>
      </c>
      <c r="HG255" s="1">
        <v>3</v>
      </c>
      <c r="HH255" s="1">
        <v>861</v>
      </c>
      <c r="HI255" s="1">
        <v>169</v>
      </c>
      <c r="HJ255" s="1">
        <v>0</v>
      </c>
      <c r="HK255" s="1">
        <v>598</v>
      </c>
      <c r="HL255" s="1">
        <v>0</v>
      </c>
      <c r="HM255" s="1">
        <v>0</v>
      </c>
      <c r="HN255" s="1">
        <v>767</v>
      </c>
      <c r="HO255" s="1">
        <v>103</v>
      </c>
      <c r="HP255" s="1">
        <v>26</v>
      </c>
      <c r="HQ255" s="1">
        <v>55</v>
      </c>
      <c r="HR255" s="1">
        <v>209</v>
      </c>
      <c r="HS255" s="1">
        <v>25</v>
      </c>
      <c r="HT255" s="1">
        <v>418</v>
      </c>
      <c r="HU255" s="1">
        <v>45</v>
      </c>
      <c r="HV255" s="1">
        <v>107</v>
      </c>
      <c r="HW255" s="1">
        <v>22</v>
      </c>
      <c r="HX255" s="1">
        <v>169</v>
      </c>
      <c r="HY255" s="1">
        <v>0</v>
      </c>
      <c r="HZ255" s="1">
        <v>343</v>
      </c>
      <c r="IA255" s="1">
        <v>80</v>
      </c>
      <c r="IB255" s="1">
        <v>54</v>
      </c>
      <c r="IC255" s="1">
        <v>95</v>
      </c>
      <c r="ID255" s="1">
        <v>231</v>
      </c>
      <c r="IE255" s="1">
        <v>29</v>
      </c>
      <c r="IF255" s="1">
        <v>489</v>
      </c>
      <c r="IG255" s="1">
        <v>0</v>
      </c>
      <c r="IH255" s="1">
        <v>0</v>
      </c>
      <c r="II255" s="1">
        <v>163</v>
      </c>
      <c r="IJ255" s="1">
        <v>225</v>
      </c>
      <c r="IK255" s="1">
        <v>0</v>
      </c>
      <c r="IL255" s="1">
        <v>388</v>
      </c>
      <c r="IM255" s="26">
        <f>IFERROR(Tableau17[[#This Row],[LDIV]]/Tableau17[[#This Row],[Total général]],"")</f>
        <v>5.8309037900874635E-3</v>
      </c>
      <c r="IN255" s="26">
        <f>IFERROR(Tableau17[[#This Row],[LDVC]]/Tableau17[[#This Row],[Total général]],"")</f>
        <v>0</v>
      </c>
      <c r="IO255" s="26">
        <f>IFERROR(Tableau17[[#This Row],[LDVD]]/Tableau17[[#This Row],[Total général]],"")</f>
        <v>0.18367346938775511</v>
      </c>
      <c r="IP255" s="26">
        <f>IFERROR(Tableau17[[#This Row],[LDVG]]/Tableau17[[#This Row],[Total général]],"")</f>
        <v>0.12536443148688048</v>
      </c>
      <c r="IQ255" s="26">
        <f>IFERROR(Tableau17[[#This Row],[LEXD]]/Tableau17[[#This Row],[Total général]],"")</f>
        <v>0</v>
      </c>
      <c r="IR255" s="26">
        <f>IFERROR(Tableau17[[#This Row],[LEXG]]/Tableau17[[#This Row],[Total général]],"")</f>
        <v>1.1661807580174927E-2</v>
      </c>
      <c r="IS255" s="26">
        <f>IFERROR(Tableau17[[#This Row],[LLR]]/Tableau17[[#This Row],[Total général]],"")</f>
        <v>0.1282798833819242</v>
      </c>
      <c r="IT255" s="26">
        <f>IFERROR(Tableau17[[#This Row],[LREM]]/Tableau17[[#This Row],[Total général]],"")</f>
        <v>5.8309037900874633E-2</v>
      </c>
      <c r="IU255" s="26">
        <f>IFERROR(Tableau17[[#This Row],[LRN]]/Tableau17[[#This Row],[Total général]],"")</f>
        <v>0.13119533527696792</v>
      </c>
      <c r="IV255" s="26">
        <f>IFERROR(Tableau17[[#This Row],[LUG]]/Tableau17[[#This Row],[Total général]],"")</f>
        <v>0.28279883381924198</v>
      </c>
      <c r="IW255" s="26">
        <f>IFERROR(Tableau17[[#This Row],[LVEC]]/Tableau17[[#This Row],[Total général]],"")</f>
        <v>7.2886297376093298E-2</v>
      </c>
      <c r="IX255" s="26">
        <f>IFERROR(Tableau17[[#This Row],[2008-T1-LCMD]]/Tableau17[[#This Row],[2008-T1-TOTAL]],"")</f>
        <v>2.5780189959294438E-2</v>
      </c>
      <c r="IY255" s="26">
        <f>IFERROR(Tableau17[[#This Row],[2008-T1-LDVD]]/Tableau17[[#This Row],[2008-T1-TOTAL]],"")</f>
        <v>0</v>
      </c>
      <c r="IZ255" s="26">
        <f>IFERROR(Tableau17[[#This Row],[2008-T1-LEXD]]/Tableau17[[#This Row],[2008-T1-TOTAL]],"")</f>
        <v>0</v>
      </c>
      <c r="JA255" s="26">
        <f>IFERROR(Tableau17[[#This Row],[2008-T1-LEXG]]/Tableau17[[#This Row],[2008-T1-TOTAL]],"")</f>
        <v>5.698778833107191E-2</v>
      </c>
      <c r="JB255" s="26">
        <f>IFERROR(Tableau17[[#This Row],[2008-T1-LFN]]/Tableau17[[#This Row],[2008-T1-TOTAL]],"")</f>
        <v>7.3270013568521031E-2</v>
      </c>
      <c r="JC255" s="26">
        <f>IFERROR(Tableau17[[#This Row],[2008-T1-LMAJ]]/Tableau17[[#This Row],[2008-T1-TOTAL]],"")</f>
        <v>0.24016282225237448</v>
      </c>
      <c r="JD255" s="26">
        <f>IFERROR(Tableau17[[#This Row],[2008-T1-LUG]]/Tableau17[[#This Row],[2008-T1-TOTAL]],"")</f>
        <v>0.60379918588873815</v>
      </c>
      <c r="JE255" s="26" t="str">
        <f>IFERROR(Tableau17[[#This Row],[2008-T2-LFN]]/Tableau17[[#This Row],[2008-T2-TOTAL]],"")</f>
        <v/>
      </c>
      <c r="JF255" s="26" t="str">
        <f>IFERROR(Tableau17[[#This Row],[2008-T2-LGC]]/Tableau17[[#This Row],[2008-T2-TOTAL]],"")</f>
        <v/>
      </c>
      <c r="JG255" s="26" t="str">
        <f>IFERROR(Tableau17[[#This Row],[2008-T2-LMAJ]]/Tableau17[[#This Row],[2008-T2-TOTAL]],"")</f>
        <v/>
      </c>
      <c r="JH255" s="26" t="str">
        <f>IFERROR(Tableau17[[#This Row],[2008-T2-LUG]]/Tableau17[[#This Row],[2008-T2-TOTAL]],"")</f>
        <v/>
      </c>
      <c r="JI255" s="26">
        <f>IFERROR(Tableau17[[#This Row],[2014-T1-LDIV]]/Tableau17[[#This Row],[2014-T1-TOTAL]],"")</f>
        <v>6.3467492260061917E-2</v>
      </c>
      <c r="JJ255" s="26">
        <f>IFERROR(Tableau17[[#This Row],[2014-T1-LDVD]]/Tableau17[[#This Row],[2014-T1-TOTAL]],"")</f>
        <v>0</v>
      </c>
      <c r="JK255" s="26">
        <f>IFERROR(Tableau17[[#This Row],[2014-T1-LDVG]]/Tableau17[[#This Row],[2014-T1-TOTAL]],"")</f>
        <v>0.24922600619195046</v>
      </c>
      <c r="JL255" s="26">
        <f>IFERROR(Tableau17[[#This Row],[2014-T1-LEXG]]/Tableau17[[#This Row],[2014-T1-TOTAL]],"")</f>
        <v>1.8575851393188854E-2</v>
      </c>
      <c r="JM255" s="26">
        <f>IFERROR(Tableau17[[#This Row],[2014-T1-LFG]]/Tableau17[[#This Row],[2014-T1-TOTAL]],"")</f>
        <v>7.4303405572755415E-2</v>
      </c>
      <c r="JN255" s="26">
        <f>IFERROR(Tableau17[[#This Row],[2014-T1-LFN]]/Tableau17[[#This Row],[2014-T1-TOTAL]],"")</f>
        <v>0.15015479876160992</v>
      </c>
      <c r="JO255" s="26">
        <f>IFERROR(Tableau17[[#This Row],[2014-T1-LUD]]/Tableau17[[#This Row],[2014-T1-TOTAL]],"")</f>
        <v>0.23684210526315788</v>
      </c>
      <c r="JP255" s="26">
        <f>IFERROR(Tableau17[[#This Row],[2014-T1-LUG]]/Tableau17[[#This Row],[2014-T1-TOTAL]],"")</f>
        <v>0.20743034055727555</v>
      </c>
      <c r="JQ255" s="26">
        <f>IFERROR(Tableau17[[#This Row],[2014-T2-LFN]]/Tableau17[[#This Row],[2014-T2-TOTAL]],"")</f>
        <v>0.17551622418879056</v>
      </c>
      <c r="JR255" s="26">
        <f>IFERROR(Tableau17[[#This Row],[2014-T2-LUD]]/Tableau17[[#This Row],[2014-T2-TOTAL]],"")</f>
        <v>0.46017699115044247</v>
      </c>
      <c r="JS255" s="26">
        <f>IFERROR(Tableau17[[#This Row],[2014-T2-LUG]]/Tableau17[[#This Row],[2014-T2-TOTAL]],"")</f>
        <v>0.36430678466076694</v>
      </c>
      <c r="JT255" s="26">
        <f>IFERROR(Tableau17[[#This Row],[2015-T1-BC-DIV]]/Tableau17[[#This Row],[2015-T1-TOTAL]],"")</f>
        <v>0</v>
      </c>
      <c r="JU255" s="26">
        <f>IFERROR(Tableau17[[#This Row],[2015-T1-BC-DLF]]/Tableau17[[#This Row],[2015-T1-TOTAL]],"")</f>
        <v>9.1240875912408752E-3</v>
      </c>
      <c r="JV255" s="26">
        <f>IFERROR(Tableau17[[#This Row],[2015-T1-BC-DVD]]/Tableau17[[#This Row],[2015-T1-TOTAL]],"")</f>
        <v>0</v>
      </c>
      <c r="JW255" s="26">
        <f>IFERROR(Tableau17[[#This Row],[2015-T1-BC-DVG]]/Tableau17[[#This Row],[2015-T1-TOTAL]],"")</f>
        <v>0.37226277372262773</v>
      </c>
      <c r="JX255" s="26">
        <f>IFERROR(Tableau17[[#This Row],[2015-T1-BC-FG]]/Tableau17[[#This Row],[2015-T1-TOTAL]],"")</f>
        <v>8.576642335766424E-2</v>
      </c>
      <c r="JY255" s="26">
        <f>IFERROR(Tableau17[[#This Row],[2015-T1-BC-FN]]/Tableau17[[#This Row],[2015-T1-TOTAL]],"")</f>
        <v>0.19343065693430658</v>
      </c>
      <c r="JZ255" s="26">
        <f>IFERROR(Tableau17[[#This Row],[2015-T1-BC-MDM]]/Tableau17[[#This Row],[2015-T1-TOTAL]],"")</f>
        <v>0</v>
      </c>
      <c r="KA255" s="26">
        <f>IFERROR(Tableau17[[#This Row],[2015-T1-BC-RDG]]/Tableau17[[#This Row],[2015-T1-TOTAL]],"")</f>
        <v>0</v>
      </c>
      <c r="KB255" s="26">
        <f>IFERROR(Tableau17[[#This Row],[2015-T1-BC-SOC]]/Tableau17[[#This Row],[2015-T1-TOTAL]],"")</f>
        <v>0.13321167883211679</v>
      </c>
      <c r="KC255" s="26">
        <f>IFERROR(Tableau17[[#This Row],[2015-T1-BC-UD]]/Tableau17[[#This Row],[2015-T1-TOTAL]],"")</f>
        <v>0.10948905109489052</v>
      </c>
      <c r="KD255" s="26">
        <f>IFERROR(Tableau17[[#This Row],[2015-T1-BC-UG]]/Tableau17[[#This Row],[2015-T1-TOTAL]],"")</f>
        <v>0</v>
      </c>
      <c r="KE255" s="26">
        <f>IFERROR(Tableau17[[#This Row],[2015-T1-BC-VEC]]/Tableau17[[#This Row],[2015-T1-TOTAL]],"")</f>
        <v>9.6715328467153291E-2</v>
      </c>
      <c r="KF255" s="26">
        <f>IFERROR(Tableau17[[#This Row],[2015-T2-BC-DVG]]/Tableau17[[#This Row],[2015-T2-TOTAL]],"")</f>
        <v>0.72067039106145248</v>
      </c>
      <c r="KG255" s="26">
        <f>IFERROR(Tableau17[[#This Row],[2015-T2-BC-FN]]/Tableau17[[#This Row],[2015-T2-TOTAL]],"")</f>
        <v>0.27932960893854747</v>
      </c>
      <c r="KH255" s="26">
        <f>IFERROR(Tableau17[[#This Row],[2015-T2-BC-SOC]]/Tableau17[[#This Row],[2015-T2-TOTAL]],"")</f>
        <v>0</v>
      </c>
      <c r="KI255" s="26">
        <f>IFERROR(Tableau17[[#This Row],[2015-T2-BC-UD]]/Tableau17[[#This Row],[2015-T2-TOTAL]],"")</f>
        <v>0</v>
      </c>
      <c r="KJ255" s="26">
        <f>IFERROR(Tableau17[[#This Row],[2015-T2-BC-UG]]/Tableau17[[#This Row],[2015-T2-TOTAL]],"")</f>
        <v>0</v>
      </c>
      <c r="KK255" s="26">
        <f>IFERROR(Tableau17[[#This Row],[2017 (L)-T1-COM]]/Tableau17[[#This Row],[2017 (L)-T1-TOTAL]],"")</f>
        <v>0</v>
      </c>
      <c r="KL255" s="26">
        <f>IFERROR(Tableau17[[#This Row],[2017 (L)-T1-DIV]]/Tableau17[[#This Row],[2017 (L)-T1-TOTAL]],"")</f>
        <v>5.7259713701431493E-2</v>
      </c>
      <c r="KM255" s="26">
        <f>IFERROR(Tableau17[[#This Row],[2017 (L)-T1-DLF]]/Tableau17[[#This Row],[2017 (L)-T1-TOTAL]],"")</f>
        <v>8.1799591002044997E-3</v>
      </c>
      <c r="KN255" s="26">
        <f>IFERROR(Tableau17[[#This Row],[2017 (L)-T1-DVD]]/Tableau17[[#This Row],[2017 (L)-T1-TOTAL]],"")</f>
        <v>0</v>
      </c>
      <c r="KO255" s="26">
        <f>IFERROR(Tableau17[[#This Row],[2017 (L)-T1-DVG]]/Tableau17[[#This Row],[2017 (L)-T1-TOTAL]],"")</f>
        <v>2.6584867075664622E-2</v>
      </c>
      <c r="KP255" s="26">
        <f>IFERROR(Tableau17[[#This Row],[2017 (L)-T1-ECO]]/Tableau17[[#This Row],[2017 (L)-T1-TOTAL]],"")</f>
        <v>2.0449897750511249E-2</v>
      </c>
      <c r="KQ255" s="26">
        <f>IFERROR(Tableau17[[#This Row],[2017 (L)-T1-EXD]]/Tableau17[[#This Row],[2017 (L)-T1-TOTAL]],"")</f>
        <v>1.0224948875255624E-2</v>
      </c>
      <c r="KR255" s="26">
        <f>IFERROR(Tableau17[[#This Row],[2017 (L)-T1-EXG]]/Tableau17[[#This Row],[2017 (L)-T1-TOTAL]],"")</f>
        <v>1.2269938650306749E-2</v>
      </c>
      <c r="KS255" s="26">
        <f>IFERROR(Tableau17[[#This Row],[2017 (L)-T1-FI]]/Tableau17[[#This Row],[2017 (L)-T1-TOTAL]],"")</f>
        <v>0.29243353783231085</v>
      </c>
      <c r="KT255" s="26">
        <f>IFERROR(Tableau17[[#This Row],[2017 (L)-T1-FN]]/Tableau17[[#This Row],[2017 (L)-T1-TOTAL]],"")</f>
        <v>0.14519427402862986</v>
      </c>
      <c r="KU255" s="26">
        <f>IFERROR(Tableau17[[#This Row],[2017 (L)-T1-LR]]/Tableau17[[#This Row],[2017 (L)-T1-TOTAL]],"")</f>
        <v>0.11042944785276074</v>
      </c>
      <c r="KV255" s="26">
        <f>IFERROR(Tableau17[[#This Row],[2017 (L)-T1-MDM]]/Tableau17[[#This Row],[2017 (L)-T1-TOTAL]],"")</f>
        <v>0</v>
      </c>
      <c r="KW255" s="26">
        <f>IFERROR(Tableau17[[#This Row],[2017 (L)-T1-RDG]]/Tableau17[[#This Row],[2017 (L)-T1-TOTAL]],"")</f>
        <v>0</v>
      </c>
      <c r="KX255" s="26">
        <f>IFERROR(Tableau17[[#This Row],[2017 (L)-T1-REG]]/Tableau17[[#This Row],[2017 (L)-T1-TOTAL]],"")</f>
        <v>2.0449897750511249E-3</v>
      </c>
      <c r="KY255" s="26">
        <f>IFERROR(Tableau17[[#This Row],[2017 (L)-T1-REM]]/Tableau17[[#This Row],[2017 (L)-T1-TOTAL]],"")</f>
        <v>0.19427402862985685</v>
      </c>
      <c r="KZ255" s="26">
        <f>IFERROR(Tableau17[[#This Row],[2017 (L)-T1-SOC]]/Tableau17[[#This Row],[2017 (L)-T1-TOTAL]],"")</f>
        <v>0.12065439672801637</v>
      </c>
      <c r="LA255" s="26">
        <f>IFERROR(Tableau17[[#This Row],[2017 (L)-T1-UDI]]/Tableau17[[#This Row],[2017 (L)-T1-TOTAL]],"")</f>
        <v>0</v>
      </c>
      <c r="LB255" s="26">
        <f>IFERROR(Tableau17[[#This Row],[2017 (L)-T2-FI]]/Tableau17[[#This Row],[2017 (L)-T2-TOTAL]],"")</f>
        <v>0.57989690721649489</v>
      </c>
      <c r="LC255" s="26">
        <f>IFERROR(Tableau17[[#This Row],[2017 (L)-T2-FN]]/Tableau17[[#This Row],[2017 (L)-T2-TOTAL]],"")</f>
        <v>0</v>
      </c>
      <c r="LD255" s="26">
        <f>IFERROR(Tableau17[[#This Row],[2017 (L)-T2-LR]]/Tableau17[[#This Row],[2017 (L)-T2-TOTAL]],"")</f>
        <v>0</v>
      </c>
      <c r="LE255" s="26">
        <f>IFERROR(Tableau17[[#This Row],[2017 (L)-T2-MDM]]/Tableau17[[#This Row],[2017 (L)-T2-TOTAL]],"")</f>
        <v>0</v>
      </c>
      <c r="LF255" s="26">
        <f>IFERROR(Tableau17[[#This Row],[2017 (L)-T2-REM]]/Tableau17[[#This Row],[2017 (L)-T2-TOTAL]],"")</f>
        <v>0.42010309278350516</v>
      </c>
      <c r="LG255" s="26">
        <f>IFERROR(Tableau17[[#This Row],[2017-T1-ARTHAUD Nathalie]]/Tableau17[[#This Row],[2017-T1-TOTAL]],"")</f>
        <v>1.3937282229965157E-2</v>
      </c>
      <c r="LH255" s="26">
        <f>IFERROR(Tableau17[[#This Row],[2017-T1-ASSELINEAU Fran]]/Tableau17[[#This Row],[2017-T1-TOTAL]],"")</f>
        <v>1.8583042973286876E-2</v>
      </c>
      <c r="LI255" s="26">
        <f>IFERROR(Tableau17[[#This Row],[2017-T1-CHEMINADE Jacques]]/Tableau17[[#This Row],[2017-T1-TOTAL]],"")</f>
        <v>0</v>
      </c>
      <c r="LJ255" s="26">
        <f>IFERROR(Tableau17[[#This Row],[2017-T1-DUPONT-AIGNAN Nicolas]]/Tableau17[[#This Row],[2017-T1-TOTAL]],"")</f>
        <v>8.130081300813009E-3</v>
      </c>
      <c r="LK255" s="26">
        <f>IFERROR(Tableau17[[#This Row],[2017-T1-FILLON Fran]]/Tableau17[[#This Row],[2017-T1-TOTAL]],"")</f>
        <v>9.0592334494773524E-2</v>
      </c>
      <c r="LL255" s="26">
        <f>IFERROR(Tableau17[[#This Row],[2017-T1-HAMON Beno]]/Tableau17[[#This Row],[2017-T1-TOTAL]],"")</f>
        <v>7.5493612078977937E-2</v>
      </c>
      <c r="LM255" s="26">
        <f>IFERROR(Tableau17[[#This Row],[2017-T1-LASSALLE Jean]]/Tableau17[[#This Row],[2017-T1-TOTAL]],"")</f>
        <v>3.4843205574912892E-3</v>
      </c>
      <c r="LN255" s="26">
        <f>IFERROR(Tableau17[[#This Row],[2017-T1-LE PEN Marine]]/Tableau17[[#This Row],[2017-T1-TOTAL]],"")</f>
        <v>0.156794425087108</v>
      </c>
      <c r="LO255" s="26">
        <f>IFERROR(Tableau17[[#This Row],[2017-T1-M Jean-Luc]]/Tableau17[[#This Row],[2017-T1-TOTAL]],"")</f>
        <v>0.39256678281068524</v>
      </c>
      <c r="LP255" s="26">
        <f>IFERROR(Tableau17[[#This Row],[2017-T1-MACRON Emmanuel]]/Tableau17[[#This Row],[2017-T1-TOTAL]],"")</f>
        <v>0.23112659698025551</v>
      </c>
      <c r="LQ255" s="26">
        <f>IFERROR(Tableau17[[#This Row],[2017-T1-POUTOU Philippe]]/Tableau17[[#This Row],[2017-T1-TOTAL]],"")</f>
        <v>9.2915214866434379E-3</v>
      </c>
      <c r="LR255" s="26">
        <f>IFERROR(Tableau17[[#This Row],[2017-T2-LE PEN Marine]]/Tableau17[[#This Row],[2017-T2-TOTAL]],"")</f>
        <v>0.22033898305084745</v>
      </c>
      <c r="LS255" s="26">
        <f>IFERROR(Tableau17[[#This Row],[2017-T2-MACRON Emmanuel]]/Tableau17[[#This Row],[2017-T2-TOTAL]],"")</f>
        <v>0.77966101694915257</v>
      </c>
      <c r="LT255" s="26">
        <f>IFERROR(Tableau17[[#This Row],[2019-T1-ALEXANDRE Audric]]/Tableau17[[#This Row],[2019-T1-TOTAL]],"")</f>
        <v>2.4509803921568627E-3</v>
      </c>
      <c r="LU255" s="26">
        <f>IFERROR(Tableau17[[#This Row],[2019-T1-ARTHAUD Nathalie]]/Tableau17[[#This Row],[2019-T1-TOTAL]],"")</f>
        <v>9.8039215686274508E-3</v>
      </c>
      <c r="LV255" s="26">
        <f>IFERROR(Tableau17[[#This Row],[2019-T1-ASSELINEAU François]]/Tableau17[[#This Row],[2019-T1-TOTAL]],"")</f>
        <v>2.2058823529411766E-2</v>
      </c>
      <c r="LW255" s="26">
        <f>IFERROR(Tableau17[[#This Row],[2019-T1-AUBRY Manon]]/Tableau17[[#This Row],[2019-T1-TOTAL]],"")</f>
        <v>0.13970588235294118</v>
      </c>
      <c r="LX255" s="26">
        <f>IFERROR(Tableau17[[#This Row],[2019-T1-AZERGUI Nagib]]/Tableau17[[#This Row],[2019-T1-TOTAL]],"")</f>
        <v>2.6960784313725492E-2</v>
      </c>
      <c r="LY255" s="26">
        <f>IFERROR(Tableau17[[#This Row],[2019-T1-BARDELLA Jordan]]/Tableau17[[#This Row],[2019-T1-TOTAL]],"")</f>
        <v>0.2107843137254902</v>
      </c>
      <c r="LZ255" s="26">
        <f>IFERROR(Tableau17[[#This Row],[2019-T1-BELLAMY François-Xavier]]/Tableau17[[#This Row],[2019-T1-TOTAL]],"")</f>
        <v>5.6372549019607844E-2</v>
      </c>
      <c r="MA255" s="26">
        <f>IFERROR(Tableau17[[#This Row],[2019-T1-BIDOU Olivier]]/Tableau17[[#This Row],[2019-T1-TOTAL]],"")</f>
        <v>2.4509803921568627E-3</v>
      </c>
      <c r="MB255" s="26">
        <f>IFERROR(Tableau17[[#This Row],[2019-T1-BOURG Dominique]]/Tableau17[[#This Row],[2019-T1-TOTAL]],"")</f>
        <v>7.3529411764705881E-3</v>
      </c>
      <c r="MC255" s="26">
        <f>IFERROR(Tableau17[[#This Row],[2019-T1-BROSSAT Ian]]/Tableau17[[#This Row],[2019-T1-TOTAL]],"")</f>
        <v>4.6568627450980393E-2</v>
      </c>
      <c r="MD255" s="26">
        <f>IFERROR(Tableau17[[#This Row],[2019-T1-CAILLAUD Sophie]]/Tableau17[[#This Row],[2019-T1-TOTAL]],"")</f>
        <v>0</v>
      </c>
      <c r="ME255" s="26">
        <f>IFERROR(Tableau17[[#This Row],[2019-T1-CAMUS Renaud]]/Tableau17[[#This Row],[2019-T1-TOTAL]],"")</f>
        <v>0</v>
      </c>
      <c r="MF255" s="26">
        <f>IFERROR(Tableau17[[#This Row],[2019-T1-CHALENÇON Christophe]]/Tableau17[[#This Row],[2019-T1-TOTAL]],"")</f>
        <v>0</v>
      </c>
      <c r="MG255" s="26">
        <f>IFERROR(Tableau17[[#This Row],[2019-T1-CORBET Cathy Denise Ginette]]/Tableau17[[#This Row],[2019-T1-TOTAL]],"")</f>
        <v>0</v>
      </c>
      <c r="MH255" s="26">
        <f>IFERROR(Tableau17[[#This Row],[2019-T1-DE PREVOISIN Robert]]/Tableau17[[#This Row],[2019-T1-TOTAL]],"")</f>
        <v>0</v>
      </c>
      <c r="MI255" s="26">
        <f>IFERROR(Tableau17[[#This Row],[2019-T1-DELFEL Thérèse]]/Tableau17[[#This Row],[2019-T1-TOTAL]],"")</f>
        <v>0</v>
      </c>
      <c r="MJ255" s="26">
        <f>IFERROR(Tableau17[[#This Row],[2019-T1-DIEUMEGARD Pierre]]/Tableau17[[#This Row],[2019-T1-TOTAL]],"")</f>
        <v>2.4509803921568627E-3</v>
      </c>
      <c r="MK255" s="26">
        <f>IFERROR(Tableau17[[#This Row],[2019-T1-DUPONT-AIGNAN Nicolas]]/Tableau17[[#This Row],[2019-T1-TOTAL]],"")</f>
        <v>9.8039215686274508E-3</v>
      </c>
      <c r="ML255" s="26">
        <f>IFERROR(Tableau17[[#This Row],[2019-T1-GERNIGON Yves]]/Tableau17[[#This Row],[2019-T1-TOTAL]],"")</f>
        <v>0</v>
      </c>
      <c r="MM255" s="26">
        <f>IFERROR(Tableau17[[#This Row],[2019-T1-GLUCKSMANN Raphaël]]/Tableau17[[#This Row],[2019-T1-TOTAL]],"")</f>
        <v>7.5980392156862739E-2</v>
      </c>
      <c r="MN255" s="26">
        <f>IFERROR(Tableau17[[#This Row],[2019-T1-HAMON Benoît]]/Tableau17[[#This Row],[2019-T1-TOTAL]],"")</f>
        <v>7.1078431372549017E-2</v>
      </c>
      <c r="MO255" s="26">
        <f>IFERROR(Tableau17[[#This Row],[2019-T1-HELGEN Gilles]]/Tableau17[[#This Row],[2019-T1-TOTAL]],"")</f>
        <v>0</v>
      </c>
      <c r="MP255" s="26">
        <f>IFERROR(Tableau17[[#This Row],[2019-T1-JADOT Yannick]]/Tableau17[[#This Row],[2019-T1-TOTAL]],"")</f>
        <v>0.16911764705882354</v>
      </c>
      <c r="MQ255" s="26">
        <f>IFERROR(Tableau17[[#This Row],[2019-T1-LAGARDE Jean-Christophe]]/Tableau17[[#This Row],[2019-T1-TOTAL]],"")</f>
        <v>7.3529411764705881E-3</v>
      </c>
      <c r="MR255" s="26">
        <f>IFERROR(Tableau17[[#This Row],[2019-T1-LALANNE Francis]]/Tableau17[[#This Row],[2019-T1-TOTAL]],"")</f>
        <v>4.9019607843137254E-3</v>
      </c>
      <c r="MS255" s="26">
        <f>IFERROR(Tableau17[[#This Row],[2019-T1-LOISEAU Nathalie]]/Tableau17[[#This Row],[2019-T1-TOTAL]],"")</f>
        <v>0.13480392156862744</v>
      </c>
      <c r="MT255" s="26">
        <f>IFERROR(Tableau17[[#This Row],[2019-T1-MARIE Florie]]/Tableau17[[#This Row],[2019-T1-TOTAL]],"")</f>
        <v>0</v>
      </c>
      <c r="MU255" s="26">
        <f>IFERROR(Tableau17[[#This Row],[2008-T1-MACROEXTRDROITE]]/Tableau17[[#This Row],[2008-T1-MACROTOTALE]],"")</f>
        <v>7.3270013568521031E-2</v>
      </c>
      <c r="MV255" s="26">
        <f>IFERROR(Tableau17[[#This Row],[2008-T1-MACRODROITE]]/Tableau17[[#This Row],[2008-T1-MACROTOTALE]],"")</f>
        <v>0.26594301221166894</v>
      </c>
      <c r="MW255" s="26">
        <f>IFERROR(Tableau17[[#This Row],[2008-T1-MACROCENTRE]]/Tableau17[[#This Row],[2008-T1-MACROTOTALE]],"")</f>
        <v>0</v>
      </c>
      <c r="MX255" s="26">
        <f>IFERROR(Tableau17[[#This Row],[2008-T1-MACROGAUCHE]]/Tableau17[[#This Row],[2008-T1-MACROTOTALE]],"")</f>
        <v>0.66078697421981003</v>
      </c>
      <c r="MY255" s="26">
        <f>IFERROR(Tableau17[[#This Row],[2008-T1-MACROAUTRE]]/Tableau17[[#This Row],[2008-T1-MACROTOTALE]],"")</f>
        <v>0</v>
      </c>
      <c r="MZ255" s="26" t="str">
        <f>IFERROR(Tableau17[[#This Row],[2008-T2-MACROEXTRDROITE]]/Tableau17[[#This Row],[2008-T2-MACROTOTALE]],"")</f>
        <v/>
      </c>
      <c r="NA255" s="26" t="str">
        <f>IFERROR(Tableau17[[#This Row],[2008-T2-MACRODROITE]]/Tableau17[[#This Row],[2008-T2-MACROTOTALE]],"")</f>
        <v/>
      </c>
      <c r="NB255" s="26" t="str">
        <f>IFERROR(Tableau17[[#This Row],[2008-T2-MACROCENTRE]]/Tableau17[[#This Row],[2008-T2-MACROTOTALE]],"")</f>
        <v/>
      </c>
      <c r="NC255" s="26" t="str">
        <f>IFERROR(Tableau17[[#This Row],[2008-T2-MACROGAUCHE]]/Tableau17[[#This Row],[2008-T2-MACROTOTALE]],"")</f>
        <v/>
      </c>
      <c r="ND255" s="26" t="str">
        <f>IFERROR(Tableau17[[#This Row],[2008-T2-MACROAUTRE]]/Tableau17[[#This Row],[2008-T2-MACROTOTALE]],"")</f>
        <v/>
      </c>
      <c r="NE255" s="26">
        <f>IFERROR(Tableau17[[#This Row],[2014-T1-MACROEXTRDROITE]]/Tableau17[[#This Row],[2014-T1-MACROTOTALE]],"")</f>
        <v>0.15015479876160992</v>
      </c>
      <c r="NF255" s="26">
        <f>IFERROR(Tableau17[[#This Row],[2014-T1-MACRODROITE]]/Tableau17[[#This Row],[2014-T1-MACROTOTALE]],"")</f>
        <v>0.44736842105263158</v>
      </c>
      <c r="NG255" s="26">
        <f>IFERROR(Tableau17[[#This Row],[2014-T1-MACROCENTRE]]/Tableau17[[#This Row],[2014-T1-MACROTOTALE]],"")</f>
        <v>6.3467492260061917E-2</v>
      </c>
      <c r="NH255" s="26">
        <f>IFERROR(Tableau17[[#This Row],[2014-T1-MACROGAUCHE]]/Tableau17[[#This Row],[2014-T1-MACROTOTALE]],"")</f>
        <v>0.33900928792569657</v>
      </c>
      <c r="NI255" s="26">
        <f>IFERROR(Tableau17[[#This Row],[2014-T1-MACROAUTRE]]/Tableau17[[#This Row],[2014-T1-MACROTOTALE]],"")</f>
        <v>0</v>
      </c>
      <c r="NJ255" s="26">
        <f>IFERROR(Tableau17[[#This Row],[2014-T2-MACROEXTRDROITE]]/Tableau17[[#This Row],[2014-T2-MACROTOTALE]],"")</f>
        <v>0.17551622418879056</v>
      </c>
      <c r="NK255" s="26">
        <f>IFERROR(Tableau17[[#This Row],[2014-T2-MACRODROITE]]/Tableau17[[#This Row],[2014-T2-MACROTOTALE]],"")</f>
        <v>0.46017699115044247</v>
      </c>
      <c r="NL255" s="26">
        <f>IFERROR(Tableau17[[#This Row],[2014-T2-MACROCENTRE]]/Tableau17[[#This Row],[2014-T2-MACROTOTALE]],"")</f>
        <v>0</v>
      </c>
      <c r="NM255" s="26">
        <f>IFERROR(Tableau17[[#This Row],[2014-T2-MACROGAUCHE]]/Tableau17[[#This Row],[2014-T2-MACROTOTALE]],"")</f>
        <v>0.36430678466076694</v>
      </c>
      <c r="NN255" s="26">
        <f>IFERROR(Tableau17[[#This Row],[2014-T2-MACROAUTRE]]/Tableau17[[#This Row],[2014-T2-MACROTOTALE]],"")</f>
        <v>0</v>
      </c>
      <c r="NO255" s="26">
        <f>IFERROR( Tableau17[[#This Row],[2015-T1-MACROEXTRDROITE]]/Tableau17[[#This Row],[2015-T1-MACROTOTALE]],"")</f>
        <v>0.20255474452554745</v>
      </c>
      <c r="NP255" s="26">
        <f>IFERROR(Tableau17[[#This Row],[2015-T1-MACRODROITE]]/Tableau17[[#This Row],[2015-T1-MACROTOTALE]],"")</f>
        <v>0.10948905109489052</v>
      </c>
      <c r="NQ255" s="26">
        <f>IFERROR(Tableau17[[#This Row],[2015-T1-MACROCENTRE]]/Tableau17[[#This Row],[2015-T1-MACROTOTALE]],"")</f>
        <v>0</v>
      </c>
      <c r="NR255" s="26">
        <f>IFERROR(Tableau17[[#This Row],[2015-T1-MACROGAUCHE]]/Tableau17[[#This Row],[2015-T1-MACROTOTALE]],"")</f>
        <v>0.68795620437956206</v>
      </c>
      <c r="NS255" s="26">
        <f>IFERROR(Tableau17[[#This Row],[2015-T1-MACROAUTRE]]/Tableau17[[#This Row],[2015-T1-MACROTOTALE]],"")</f>
        <v>0</v>
      </c>
      <c r="NT255" s="26">
        <f>IFERROR(Tableau17[[#This Row],[2015-T2-MACROEXTRDROITE]]/Tableau17[[#This Row],[2015-T2-MACROTOTALE]],"")</f>
        <v>0.27932960893854747</v>
      </c>
      <c r="NU255" s="26">
        <f>IFERROR(Tableau17[[#This Row],[2015-T2-MACRODROITE]]/Tableau17[[#This Row],[2015-T2-MACROTOTALE]],"")</f>
        <v>0</v>
      </c>
      <c r="NV255" s="26">
        <f>IFERROR(Tableau17[[#This Row],[2015-T2-MACROCENTRE]]/Tableau17[[#This Row],[2015-T2-MACROTOTALE]],"")</f>
        <v>0</v>
      </c>
      <c r="NW255" s="26">
        <f>IFERROR(Tableau17[[#This Row],[2015-T2-MACROGAUCHE]]/Tableau17[[#This Row],[2015-T2-MACROTOTALE]],"")</f>
        <v>0.72067039106145248</v>
      </c>
      <c r="NX255" s="26">
        <f>IFERROR(Tableau17[[#This Row],[2015-T2-MACROAUTRE]]/Tableau17[[#This Row],[2015-T2-MACROTOTALE]],"")</f>
        <v>0</v>
      </c>
      <c r="NY255" s="26">
        <f>IFERROR(Tableau17[[#This Row],[2017-T1-MACROEXTRDROITE]]/Tableau17[[#This Row],[2017-T1-MACROTOTALE]],"")</f>
        <v>0.18350754936120789</v>
      </c>
      <c r="NZ255" s="26">
        <f>IFERROR(Tableau17[[#This Row],[2017-T1-MACRODROITE]]/Tableau17[[#This Row],[2017-T1-MACROTOTALE]],"")</f>
        <v>9.0592334494773524E-2</v>
      </c>
      <c r="OA255" s="26">
        <f>IFERROR(Tableau17[[#This Row],[2017-T1-MACROCENTRE]]/Tableau17[[#This Row],[2017-T1-MACROTOTALE]],"")</f>
        <v>0.23112659698025551</v>
      </c>
      <c r="OB255" s="26">
        <f>IFERROR(Tableau17[[#This Row],[2017-T1-MACROGAUCHE]]/Tableau17[[#This Row],[2017-T1-MACROTOTALE]],"")</f>
        <v>0.49128919860627179</v>
      </c>
      <c r="OC255" s="26">
        <f>IFERROR(Tableau17[[#This Row],[2017-T1-MACROAUTRE]]/Tableau17[[#This Row],[2017-T1-MACROTOTALE]],"")</f>
        <v>3.4843205574912892E-3</v>
      </c>
      <c r="OD255" s="26">
        <f>IFERROR(Tableau17[[#This Row],[2017-T2-MACROEXTRDROITE]]/Tableau17[[#This Row],[2017-T2-MACROTOTALE]],"")</f>
        <v>0.22033898305084745</v>
      </c>
      <c r="OE255" s="26">
        <f>IFERROR(Tableau17[[#This Row],[2017-T2-MACRODROITE]]/Tableau17[[#This Row],[2017-T2-MACROTOTALE]],"")</f>
        <v>0</v>
      </c>
      <c r="OF255" s="26">
        <f>IFERROR(Tableau17[[#This Row],[2017-T2-MACROCENTRE]]/Tableau17[[#This Row],[2017-T2-MACROTOTALE]],"")</f>
        <v>0.77966101694915257</v>
      </c>
      <c r="OG255" s="26">
        <f>IFERROR(Tableau17[[#This Row],[2017-T2-MACROGAUCHE]]/Tableau17[[#This Row],[2017-T2-MACROTOTALE]],"")</f>
        <v>0</v>
      </c>
      <c r="OH255" s="26">
        <f>IFERROR(Tableau17[[#This Row],[2017-T2-MACROAUTRE]]/Tableau17[[#This Row],[2017-T2-MACROTOTALE]],"")</f>
        <v>0</v>
      </c>
      <c r="OI255" s="26">
        <f>IFERROR(Tableau17[[#This Row],[2019-T1-MACROEXTRDROITE]]/Tableau17[[#This Row],[2019-T1-MACROTOTALE]],"")</f>
        <v>0.24641148325358853</v>
      </c>
      <c r="OJ255" s="26">
        <f>IFERROR(Tableau17[[#This Row],[2019-T1-MACRODROITE]]/Tableau17[[#This Row],[2019-T1-MACROTOTALE]],"")</f>
        <v>6.2200956937799042E-2</v>
      </c>
      <c r="OK255" s="26">
        <f>IFERROR(Tableau17[[#This Row],[2019-T1-MACROCENTRE]]/Tableau17[[#This Row],[2019-T1-MACROTOTALE]],"")</f>
        <v>0.13157894736842105</v>
      </c>
      <c r="OL255" s="26">
        <f>IFERROR(Tableau17[[#This Row],[2019-T1-MACROGAUCHE]]/Tableau17[[#This Row],[2019-T1-MACROTOTALE]],"")</f>
        <v>0.5</v>
      </c>
      <c r="OM255" s="26">
        <f>IFERROR(Tableau17[[#This Row],[2019-T1-MACROAUTRE]]/Tableau17[[#This Row],[2019-T1-MACROTOTALE]],"")</f>
        <v>5.9808612440191387E-2</v>
      </c>
      <c r="ON255" s="26">
        <f>IFERROR(Tableau17[[#This Row],[2020-T1-MACROEXTRDROITE]]/Tableau17[[#This Row],[2020-T1-MACROTOTALE]],"")</f>
        <v>0.13119533527696792</v>
      </c>
      <c r="OO255" s="26">
        <f>IFERROR(Tableau17[[#This Row],[2020-T1-MACRODROITE]]/Tableau17[[#This Row],[2020-T1-MACROTOTALE]],"")</f>
        <v>0.31195335276967928</v>
      </c>
      <c r="OP255" s="26">
        <f>IFERROR(Tableau17[[#This Row],[2020-T1-MACROCENTRE]]/Tableau17[[#This Row],[2020-T1-MACROTOTALE]],"")</f>
        <v>6.4139941690962099E-2</v>
      </c>
      <c r="OQ255" s="26">
        <f>IFERROR(Tableau17[[#This Row],[2020-T1-MACROGAUCHE]]/Tableau17[[#This Row],[2020-T1-MACROTOTALE]],"")</f>
        <v>0.49271137026239065</v>
      </c>
      <c r="OR255" s="26">
        <f>IFERROR(Tableau17[[#This Row],[2020-T1-MACROAUTRE]]/Tableau17[[#This Row],[2020-T1-MACROTOTALE]],"")</f>
        <v>0</v>
      </c>
      <c r="OS255" s="26">
        <f>IFERROR(Tableau17[[#This Row],[2017 (L)-T1-MACROEXTRDROITE]]/Tableau17[[#This Row],[2017 (L)-T1-MACROTOTALE]],"")</f>
        <v>0.16359918200408999</v>
      </c>
      <c r="OT255" s="26">
        <f>IFERROR(Tableau17[[#This Row],[2017 (L)-T1-MACRODROITE]]/Tableau17[[#This Row],[2017 (L)-T1-MACROTOTALE]],"")</f>
        <v>0.11042944785276074</v>
      </c>
      <c r="OU255" s="26">
        <f>IFERROR(Tableau17[[#This Row],[2017 (L)-T1-MACROCENTRE]]/Tableau17[[#This Row],[2017 (L)-T1-MACROTOTALE]],"")</f>
        <v>0.19427402862985685</v>
      </c>
      <c r="OV255" s="26">
        <f>IFERROR(Tableau17[[#This Row],[2017 (L)-T1-MACROGAUCHE]]/Tableau17[[#This Row],[2017 (L)-T1-MACROTOTALE]],"")</f>
        <v>0.47239263803680981</v>
      </c>
      <c r="OW255" s="26">
        <f>IFERROR(Tableau17[[#This Row],[2017 (L)-T1-MACROAUTRE]]/Tableau17[[#This Row],[2017 (L)-T1-MACROTOTALE]],"")</f>
        <v>5.9304703476482618E-2</v>
      </c>
      <c r="OX255" s="26">
        <f>IFERROR(Tableau17[[#This Row],[2017 (L)-T2-MACROEXTRDROITE]]/Tableau17[[#This Row],[2017 (L)-T2-MACROTOTALE]],"")</f>
        <v>0</v>
      </c>
      <c r="OY255" s="26">
        <f>IFERROR(Tableau17[[#This Row],[2017 (L)-T2-MACRODROITE]]/Tableau17[[#This Row],[2017 (L)-T2-MACROTOTALE]],"")</f>
        <v>0</v>
      </c>
      <c r="OZ255" s="26">
        <f>IFERROR(Tableau17[[#This Row],[2017 (L)-T2-MACROCENTRE]]/Tableau17[[#This Row],[2017 (L)-T2-MACROTOTALE]],"")</f>
        <v>0.42010309278350516</v>
      </c>
      <c r="PA255" s="26">
        <f>IFERROR(Tableau17[[#This Row],[2017 (L)-T2-MACROGAUCHE]]/Tableau17[[#This Row],[2017 (L)-T2-MACROTOTALE]],"")</f>
        <v>0.57989690721649489</v>
      </c>
      <c r="PB255" s="26">
        <f>IFERROR(Tableau17[[#This Row],[2017 (L)-T2-MACROAUTRE]]/Tableau17[[#This Row],[2017 (L)-T2-MACROTOTALE]],"")</f>
        <v>0</v>
      </c>
      <c r="PC255" s="26">
        <f>IFERROR(Tableau17[[#This Row],[2008_T1_PROCUS]]/Tableau17[[#This Row],[2008_T1_INSCRITS]],0)</f>
        <v>1.0023130300693909E-2</v>
      </c>
      <c r="PD255" s="26">
        <f>IFERROR(Tableau17[[#This Row],[2008_T2_PROCUS]]/Tableau17[[#This Row],[2008_T2_INSCRITS]],0)</f>
        <v>0</v>
      </c>
      <c r="PE255" s="26">
        <f>Tableau17[[#This Row],[2014_T1_PROCUS]]/Tableau17[[#This Row],[2014_T1_INSCRITS]]</f>
        <v>8.8105726872246704E-3</v>
      </c>
      <c r="PF255" s="26">
        <f>IFERROR(Tableau17[[#This Row],[2014_T2_PROCUS]]/Tableau17[[#This Row],[2014_T2_INSCRITS]],0)</f>
        <v>1.1013215859030838E-2</v>
      </c>
    </row>
    <row r="256" spans="1:422" hidden="1" x14ac:dyDescent="0.2">
      <c r="A256" s="1">
        <v>5</v>
      </c>
      <c r="B256" s="1" t="s">
        <v>381</v>
      </c>
      <c r="C256" s="1" t="s">
        <v>391</v>
      </c>
      <c r="D256" s="1" t="s">
        <v>391</v>
      </c>
      <c r="E256" s="1">
        <v>954</v>
      </c>
      <c r="F256" s="1">
        <v>5.3998020000000002</v>
      </c>
      <c r="G256" s="1">
        <v>43.244695</v>
      </c>
      <c r="H256" s="3">
        <v>1003</v>
      </c>
      <c r="I256" s="3">
        <v>230</v>
      </c>
      <c r="L256" s="1">
        <v>20</v>
      </c>
      <c r="M256" s="1">
        <v>28</v>
      </c>
      <c r="P256" s="1">
        <v>113</v>
      </c>
      <c r="Q256" s="1">
        <v>9</v>
      </c>
      <c r="R256" s="1">
        <v>47</v>
      </c>
      <c r="S256" s="1">
        <v>34</v>
      </c>
      <c r="T256" s="1">
        <v>11</v>
      </c>
      <c r="U256" s="1">
        <v>262</v>
      </c>
      <c r="V256" s="1">
        <v>923</v>
      </c>
      <c r="W256" s="1">
        <v>465</v>
      </c>
      <c r="X256" s="1">
        <v>8</v>
      </c>
      <c r="Y256" s="2">
        <v>0.50379198000000003</v>
      </c>
      <c r="Z256" s="1">
        <v>923</v>
      </c>
      <c r="AA256" s="1">
        <v>514</v>
      </c>
      <c r="AB256" s="1">
        <v>11</v>
      </c>
      <c r="AC256" s="2">
        <v>0.55687973999999996</v>
      </c>
      <c r="AD256" s="1">
        <v>1003</v>
      </c>
      <c r="AE256" s="1">
        <v>275</v>
      </c>
      <c r="AF256" s="2">
        <v>0.27417746999999998</v>
      </c>
      <c r="AG256" s="1">
        <f t="shared" si="3"/>
        <v>230</v>
      </c>
      <c r="AH256" s="1">
        <v>872</v>
      </c>
      <c r="AI256" s="1">
        <v>504</v>
      </c>
      <c r="AJ256" s="1">
        <v>5</v>
      </c>
      <c r="AK256" s="2">
        <v>0.57798165000000001</v>
      </c>
      <c r="AL256" s="1">
        <v>872</v>
      </c>
      <c r="AM256" s="1">
        <v>527</v>
      </c>
      <c r="AN256" s="1">
        <v>5</v>
      </c>
      <c r="AO256" s="2">
        <v>0.60435779999999995</v>
      </c>
      <c r="AP256" s="1">
        <v>929</v>
      </c>
      <c r="AQ256" s="1">
        <v>368</v>
      </c>
      <c r="AR256" s="2">
        <v>0.39612487000000002</v>
      </c>
      <c r="AS256" s="1">
        <v>929</v>
      </c>
      <c r="AT256" s="1">
        <v>401</v>
      </c>
      <c r="AU256" s="2">
        <v>0.43164692999999998</v>
      </c>
      <c r="AV256" s="1">
        <v>951</v>
      </c>
      <c r="AW256" s="1">
        <v>367</v>
      </c>
      <c r="AX256" s="2">
        <v>0.38590956999999998</v>
      </c>
      <c r="AY256" s="1">
        <v>951</v>
      </c>
      <c r="AZ256" s="1">
        <v>331</v>
      </c>
      <c r="BA256" s="2">
        <v>0.34805468000000001</v>
      </c>
      <c r="BB256" s="1">
        <v>949</v>
      </c>
      <c r="BC256" s="1">
        <v>652</v>
      </c>
      <c r="BD256" s="2">
        <v>0.68703899000000002</v>
      </c>
      <c r="BE256" s="1">
        <v>949</v>
      </c>
      <c r="BF256" s="1">
        <v>609</v>
      </c>
      <c r="BG256" s="2">
        <v>0.64172812999999995</v>
      </c>
      <c r="BH256" s="1">
        <v>973</v>
      </c>
      <c r="BI256" s="1">
        <v>358</v>
      </c>
      <c r="BJ256" s="2">
        <v>0.36793421999999998</v>
      </c>
      <c r="BK256" s="1">
        <v>17</v>
      </c>
      <c r="BN256" s="1">
        <v>21</v>
      </c>
      <c r="BO256" s="1">
        <v>55</v>
      </c>
      <c r="BP256" s="1">
        <v>208</v>
      </c>
      <c r="BQ256" s="1">
        <v>193</v>
      </c>
      <c r="BR256" s="1">
        <v>494</v>
      </c>
      <c r="BT256" s="1">
        <v>254</v>
      </c>
      <c r="BU256" s="1">
        <v>255</v>
      </c>
      <c r="BW256" s="1">
        <v>509</v>
      </c>
      <c r="BX256" s="1">
        <v>5</v>
      </c>
      <c r="BZ256" s="1">
        <v>62</v>
      </c>
      <c r="CB256" s="1">
        <v>31</v>
      </c>
      <c r="CC256" s="1">
        <v>97</v>
      </c>
      <c r="CD256" s="1">
        <v>171</v>
      </c>
      <c r="CE256" s="1">
        <v>85</v>
      </c>
      <c r="CF256" s="1">
        <v>451</v>
      </c>
      <c r="CG256" s="1">
        <v>107</v>
      </c>
      <c r="CH256" s="1">
        <v>229</v>
      </c>
      <c r="CI256" s="1">
        <v>154</v>
      </c>
      <c r="CJ256" s="1">
        <v>490</v>
      </c>
      <c r="CL256" s="1">
        <v>3</v>
      </c>
      <c r="CO256" s="1">
        <v>84</v>
      </c>
      <c r="CP256" s="1">
        <v>120</v>
      </c>
      <c r="CT256" s="1">
        <v>106</v>
      </c>
      <c r="CV256" s="1">
        <v>41</v>
      </c>
      <c r="CW256" s="1">
        <v>354</v>
      </c>
      <c r="CY256" s="1">
        <v>141</v>
      </c>
      <c r="DA256" s="1">
        <v>217</v>
      </c>
      <c r="DC256" s="1">
        <v>358</v>
      </c>
      <c r="DD256" s="1">
        <v>16</v>
      </c>
      <c r="DE256" s="1">
        <v>2</v>
      </c>
      <c r="DF256" s="1">
        <v>3</v>
      </c>
      <c r="DG256" s="1">
        <v>0</v>
      </c>
      <c r="DI256" s="1">
        <v>17</v>
      </c>
      <c r="DJ256" s="1">
        <v>2</v>
      </c>
      <c r="DK256" s="1">
        <v>3</v>
      </c>
      <c r="DL256" s="1">
        <v>47</v>
      </c>
      <c r="DM256" s="1">
        <v>69</v>
      </c>
      <c r="DN256" s="1">
        <v>136</v>
      </c>
      <c r="DO256" s="1">
        <v>72</v>
      </c>
      <c r="DP256" s="1">
        <v>0</v>
      </c>
      <c r="DU256" s="1">
        <v>367</v>
      </c>
      <c r="DX256" s="1">
        <v>207</v>
      </c>
      <c r="DY256" s="1">
        <v>101</v>
      </c>
      <c r="EA256" s="1">
        <v>308</v>
      </c>
      <c r="EB256" s="1">
        <v>1</v>
      </c>
      <c r="EC256" s="1">
        <v>9</v>
      </c>
      <c r="ED256" s="1">
        <v>0</v>
      </c>
      <c r="EE256" s="1">
        <v>11</v>
      </c>
      <c r="EF256" s="1">
        <v>71</v>
      </c>
      <c r="EG256" s="1">
        <v>31</v>
      </c>
      <c r="EH256" s="1">
        <v>1</v>
      </c>
      <c r="EI256" s="1">
        <v>168</v>
      </c>
      <c r="EJ256" s="1">
        <v>241</v>
      </c>
      <c r="EK256" s="1">
        <v>97</v>
      </c>
      <c r="EL256" s="1">
        <v>6</v>
      </c>
      <c r="EM256" s="1">
        <v>636</v>
      </c>
      <c r="EN256" s="1">
        <v>214</v>
      </c>
      <c r="EO256" s="1">
        <v>350</v>
      </c>
      <c r="EP256" s="1">
        <v>564</v>
      </c>
      <c r="EQ256" s="1">
        <v>0</v>
      </c>
      <c r="ER256" s="1">
        <v>3</v>
      </c>
      <c r="ES256" s="1">
        <v>3</v>
      </c>
      <c r="ET256" s="1">
        <v>42</v>
      </c>
      <c r="EU256" s="1">
        <v>13</v>
      </c>
      <c r="EV256" s="1">
        <v>119</v>
      </c>
      <c r="EW256" s="1">
        <v>21</v>
      </c>
      <c r="EX256" s="1">
        <v>1</v>
      </c>
      <c r="EY256" s="1">
        <v>9</v>
      </c>
      <c r="EZ256" s="1">
        <v>11</v>
      </c>
      <c r="FA256" s="1">
        <v>0</v>
      </c>
      <c r="FB256" s="1">
        <v>0</v>
      </c>
      <c r="FC256" s="1">
        <v>0</v>
      </c>
      <c r="FD256" s="1">
        <v>0</v>
      </c>
      <c r="FE256" s="1">
        <v>0</v>
      </c>
      <c r="FF256" s="1">
        <v>0</v>
      </c>
      <c r="FG256" s="1">
        <v>0</v>
      </c>
      <c r="FH256" s="1">
        <v>4</v>
      </c>
      <c r="FI256" s="1">
        <v>1</v>
      </c>
      <c r="FJ256" s="1">
        <v>14</v>
      </c>
      <c r="FK256" s="1">
        <v>11</v>
      </c>
      <c r="FL256" s="1">
        <v>0</v>
      </c>
      <c r="FM256" s="1">
        <v>19</v>
      </c>
      <c r="FN256" s="1">
        <v>1</v>
      </c>
      <c r="FO256" s="1">
        <v>3</v>
      </c>
      <c r="FP256" s="1">
        <v>46</v>
      </c>
      <c r="FQ256" s="1">
        <v>0</v>
      </c>
      <c r="FR256" s="1">
        <f>SUM(Tableau17[[#This Row],[2019-T1-ALEXANDRE Audric]:[2019-T1-MARIE Florie]])</f>
        <v>321</v>
      </c>
      <c r="FS256" s="1">
        <v>55</v>
      </c>
      <c r="FT256" s="1">
        <v>225</v>
      </c>
      <c r="FU256" s="1">
        <v>0</v>
      </c>
      <c r="FV256" s="1">
        <v>214</v>
      </c>
      <c r="FW256" s="1">
        <v>0</v>
      </c>
      <c r="FX256" s="1">
        <v>494</v>
      </c>
      <c r="FY256" s="1">
        <v>0</v>
      </c>
      <c r="FZ256" s="1">
        <v>255</v>
      </c>
      <c r="GA256" s="1">
        <v>0</v>
      </c>
      <c r="GB256" s="1">
        <v>254</v>
      </c>
      <c r="GC256" s="1">
        <v>0</v>
      </c>
      <c r="GD256" s="1">
        <v>509</v>
      </c>
      <c r="GE256" s="1">
        <v>97</v>
      </c>
      <c r="GF256" s="1">
        <v>171</v>
      </c>
      <c r="GG256" s="1">
        <v>5</v>
      </c>
      <c r="GH256" s="1">
        <v>178</v>
      </c>
      <c r="GI256" s="1">
        <v>0</v>
      </c>
      <c r="GJ256" s="1">
        <v>451</v>
      </c>
      <c r="GK256" s="1">
        <v>107</v>
      </c>
      <c r="GL256" s="1">
        <v>229</v>
      </c>
      <c r="GM256" s="1">
        <v>0</v>
      </c>
      <c r="GN256" s="1">
        <v>154</v>
      </c>
      <c r="GO256" s="1">
        <v>0</v>
      </c>
      <c r="GP256" s="1">
        <v>490</v>
      </c>
      <c r="GQ256" s="1">
        <v>123</v>
      </c>
      <c r="GR256" s="1">
        <v>106</v>
      </c>
      <c r="GS256" s="1">
        <v>0</v>
      </c>
      <c r="GT256" s="1">
        <v>125</v>
      </c>
      <c r="GU256" s="1">
        <v>0</v>
      </c>
      <c r="GV256" s="1">
        <v>354</v>
      </c>
      <c r="GW256" s="1">
        <v>141</v>
      </c>
      <c r="GX256" s="1">
        <v>217</v>
      </c>
      <c r="GY256" s="1">
        <v>0</v>
      </c>
      <c r="GZ256" s="1">
        <v>0</v>
      </c>
      <c r="HA256" s="1">
        <v>0</v>
      </c>
      <c r="HB256" s="1">
        <v>358</v>
      </c>
      <c r="HC256" s="1">
        <v>188</v>
      </c>
      <c r="HD256" s="1">
        <v>71</v>
      </c>
      <c r="HE256" s="1">
        <v>97</v>
      </c>
      <c r="HF256" s="1">
        <v>279</v>
      </c>
      <c r="HG256" s="1">
        <v>1</v>
      </c>
      <c r="HH256" s="1">
        <v>636</v>
      </c>
      <c r="HI256" s="1">
        <v>214</v>
      </c>
      <c r="HJ256" s="1">
        <v>0</v>
      </c>
      <c r="HK256" s="1">
        <v>350</v>
      </c>
      <c r="HL256" s="1">
        <v>0</v>
      </c>
      <c r="HM256" s="1">
        <v>0</v>
      </c>
      <c r="HN256" s="1">
        <v>564</v>
      </c>
      <c r="HO256" s="1">
        <v>136</v>
      </c>
      <c r="HP256" s="1">
        <v>22</v>
      </c>
      <c r="HQ256" s="1">
        <v>46</v>
      </c>
      <c r="HR256" s="1">
        <v>100</v>
      </c>
      <c r="HS256" s="1">
        <v>32</v>
      </c>
      <c r="HT256" s="1">
        <v>336</v>
      </c>
      <c r="HU256" s="1">
        <v>47</v>
      </c>
      <c r="HV256" s="1">
        <v>133</v>
      </c>
      <c r="HW256" s="1">
        <v>9</v>
      </c>
      <c r="HX256" s="1">
        <v>73</v>
      </c>
      <c r="HY256" s="1">
        <v>0</v>
      </c>
      <c r="HZ256" s="1">
        <v>262</v>
      </c>
      <c r="IA256" s="1">
        <v>74</v>
      </c>
      <c r="IB256" s="1">
        <v>136</v>
      </c>
      <c r="IC256" s="1">
        <v>72</v>
      </c>
      <c r="ID256" s="1">
        <v>83</v>
      </c>
      <c r="IE256" s="1">
        <v>2</v>
      </c>
      <c r="IF256" s="1">
        <v>367</v>
      </c>
      <c r="IG256" s="1">
        <v>0</v>
      </c>
      <c r="IH256" s="1">
        <v>207</v>
      </c>
      <c r="II256" s="1">
        <v>101</v>
      </c>
      <c r="IJ256" s="1">
        <v>0</v>
      </c>
      <c r="IK256" s="1">
        <v>0</v>
      </c>
      <c r="IL256" s="1">
        <v>308</v>
      </c>
      <c r="IM256" s="26">
        <f>IFERROR(Tableau17[[#This Row],[LDIV]]/Tableau17[[#This Row],[Total général]],"")</f>
        <v>0</v>
      </c>
      <c r="IN256" s="26">
        <f>IFERROR(Tableau17[[#This Row],[LDVC]]/Tableau17[[#This Row],[Total général]],"")</f>
        <v>0</v>
      </c>
      <c r="IO256" s="26">
        <f>IFERROR(Tableau17[[#This Row],[LDVD]]/Tableau17[[#This Row],[Total général]],"")</f>
        <v>7.6335877862595422E-2</v>
      </c>
      <c r="IP256" s="26">
        <f>IFERROR(Tableau17[[#This Row],[LDVG]]/Tableau17[[#This Row],[Total général]],"")</f>
        <v>0.10687022900763359</v>
      </c>
      <c r="IQ256" s="26">
        <f>IFERROR(Tableau17[[#This Row],[LEXD]]/Tableau17[[#This Row],[Total général]],"")</f>
        <v>0</v>
      </c>
      <c r="IR256" s="26">
        <f>IFERROR(Tableau17[[#This Row],[LEXG]]/Tableau17[[#This Row],[Total général]],"")</f>
        <v>0</v>
      </c>
      <c r="IS256" s="26">
        <f>IFERROR(Tableau17[[#This Row],[LLR]]/Tableau17[[#This Row],[Total général]],"")</f>
        <v>0.43129770992366412</v>
      </c>
      <c r="IT256" s="26">
        <f>IFERROR(Tableau17[[#This Row],[LREM]]/Tableau17[[#This Row],[Total général]],"")</f>
        <v>3.4351145038167941E-2</v>
      </c>
      <c r="IU256" s="26">
        <f>IFERROR(Tableau17[[#This Row],[LRN]]/Tableau17[[#This Row],[Total général]],"")</f>
        <v>0.17938931297709923</v>
      </c>
      <c r="IV256" s="26">
        <f>IFERROR(Tableau17[[#This Row],[LUG]]/Tableau17[[#This Row],[Total général]],"")</f>
        <v>0.12977099236641221</v>
      </c>
      <c r="IW256" s="26">
        <f>IFERROR(Tableau17[[#This Row],[LVEC]]/Tableau17[[#This Row],[Total général]],"")</f>
        <v>4.1984732824427481E-2</v>
      </c>
      <c r="IX256" s="26">
        <f>IFERROR(Tableau17[[#This Row],[2008-T1-LCMD]]/Tableau17[[#This Row],[2008-T1-TOTAL]],"")</f>
        <v>3.4412955465587043E-2</v>
      </c>
      <c r="IY256" s="26">
        <f>IFERROR(Tableau17[[#This Row],[2008-T1-LDVD]]/Tableau17[[#This Row],[2008-T1-TOTAL]],"")</f>
        <v>0</v>
      </c>
      <c r="IZ256" s="26">
        <f>IFERROR(Tableau17[[#This Row],[2008-T1-LEXD]]/Tableau17[[#This Row],[2008-T1-TOTAL]],"")</f>
        <v>0</v>
      </c>
      <c r="JA256" s="26">
        <f>IFERROR(Tableau17[[#This Row],[2008-T1-LEXG]]/Tableau17[[#This Row],[2008-T1-TOTAL]],"")</f>
        <v>4.2510121457489877E-2</v>
      </c>
      <c r="JB256" s="26">
        <f>IFERROR(Tableau17[[#This Row],[2008-T1-LFN]]/Tableau17[[#This Row],[2008-T1-TOTAL]],"")</f>
        <v>0.11133603238866396</v>
      </c>
      <c r="JC256" s="26">
        <f>IFERROR(Tableau17[[#This Row],[2008-T1-LMAJ]]/Tableau17[[#This Row],[2008-T1-TOTAL]],"")</f>
        <v>0.42105263157894735</v>
      </c>
      <c r="JD256" s="26">
        <f>IFERROR(Tableau17[[#This Row],[2008-T1-LUG]]/Tableau17[[#This Row],[2008-T1-TOTAL]],"")</f>
        <v>0.39068825910931176</v>
      </c>
      <c r="JE256" s="26">
        <f>IFERROR(Tableau17[[#This Row],[2008-T2-LFN]]/Tableau17[[#This Row],[2008-T2-TOTAL]],"")</f>
        <v>0</v>
      </c>
      <c r="JF256" s="26">
        <f>IFERROR(Tableau17[[#This Row],[2008-T2-LGC]]/Tableau17[[#This Row],[2008-T2-TOTAL]],"")</f>
        <v>0.49901768172888017</v>
      </c>
      <c r="JG256" s="26">
        <f>IFERROR(Tableau17[[#This Row],[2008-T2-LMAJ]]/Tableau17[[#This Row],[2008-T2-TOTAL]],"")</f>
        <v>0.50098231827111983</v>
      </c>
      <c r="JH256" s="26">
        <f>IFERROR(Tableau17[[#This Row],[2008-T2-LUG]]/Tableau17[[#This Row],[2008-T2-TOTAL]],"")</f>
        <v>0</v>
      </c>
      <c r="JI256" s="26">
        <f>IFERROR(Tableau17[[#This Row],[2014-T1-LDIV]]/Tableau17[[#This Row],[2014-T1-TOTAL]],"")</f>
        <v>1.1086474501108648E-2</v>
      </c>
      <c r="JJ256" s="26">
        <f>IFERROR(Tableau17[[#This Row],[2014-T1-LDVD]]/Tableau17[[#This Row],[2014-T1-TOTAL]],"")</f>
        <v>0</v>
      </c>
      <c r="JK256" s="26">
        <f>IFERROR(Tableau17[[#This Row],[2014-T1-LDVG]]/Tableau17[[#This Row],[2014-T1-TOTAL]],"")</f>
        <v>0.13747228381374724</v>
      </c>
      <c r="JL256" s="26">
        <f>IFERROR(Tableau17[[#This Row],[2014-T1-LEXG]]/Tableau17[[#This Row],[2014-T1-TOTAL]],"")</f>
        <v>0</v>
      </c>
      <c r="JM256" s="26">
        <f>IFERROR(Tableau17[[#This Row],[2014-T1-LFG]]/Tableau17[[#This Row],[2014-T1-TOTAL]],"")</f>
        <v>6.8736141906873618E-2</v>
      </c>
      <c r="JN256" s="26">
        <f>IFERROR(Tableau17[[#This Row],[2014-T1-LFN]]/Tableau17[[#This Row],[2014-T1-TOTAL]],"")</f>
        <v>0.21507760532150777</v>
      </c>
      <c r="JO256" s="26">
        <f>IFERROR(Tableau17[[#This Row],[2014-T1-LUD]]/Tableau17[[#This Row],[2014-T1-TOTAL]],"")</f>
        <v>0.37915742793791574</v>
      </c>
      <c r="JP256" s="26">
        <f>IFERROR(Tableau17[[#This Row],[2014-T1-LUG]]/Tableau17[[#This Row],[2014-T1-TOTAL]],"")</f>
        <v>0.18847006651884701</v>
      </c>
      <c r="JQ256" s="26">
        <f>IFERROR(Tableau17[[#This Row],[2014-T2-LFN]]/Tableau17[[#This Row],[2014-T2-TOTAL]],"")</f>
        <v>0.21836734693877552</v>
      </c>
      <c r="JR256" s="26">
        <f>IFERROR(Tableau17[[#This Row],[2014-T2-LUD]]/Tableau17[[#This Row],[2014-T2-TOTAL]],"")</f>
        <v>0.4673469387755102</v>
      </c>
      <c r="JS256" s="26">
        <f>IFERROR(Tableau17[[#This Row],[2014-T2-LUG]]/Tableau17[[#This Row],[2014-T2-TOTAL]],"")</f>
        <v>0.31428571428571428</v>
      </c>
      <c r="JT256" s="26">
        <f>IFERROR(Tableau17[[#This Row],[2015-T1-BC-DIV]]/Tableau17[[#This Row],[2015-T1-TOTAL]],"")</f>
        <v>0</v>
      </c>
      <c r="JU256" s="26">
        <f>IFERROR(Tableau17[[#This Row],[2015-T1-BC-DLF]]/Tableau17[[#This Row],[2015-T1-TOTAL]],"")</f>
        <v>8.4745762711864406E-3</v>
      </c>
      <c r="JV256" s="26">
        <f>IFERROR(Tableau17[[#This Row],[2015-T1-BC-DVD]]/Tableau17[[#This Row],[2015-T1-TOTAL]],"")</f>
        <v>0</v>
      </c>
      <c r="JW256" s="26">
        <f>IFERROR(Tableau17[[#This Row],[2015-T1-BC-DVG]]/Tableau17[[#This Row],[2015-T1-TOTAL]],"")</f>
        <v>0</v>
      </c>
      <c r="JX256" s="26">
        <f>IFERROR(Tableau17[[#This Row],[2015-T1-BC-FG]]/Tableau17[[#This Row],[2015-T1-TOTAL]],"")</f>
        <v>0.23728813559322035</v>
      </c>
      <c r="JY256" s="26">
        <f>IFERROR(Tableau17[[#This Row],[2015-T1-BC-FN]]/Tableau17[[#This Row],[2015-T1-TOTAL]],"")</f>
        <v>0.33898305084745761</v>
      </c>
      <c r="JZ256" s="26">
        <f>IFERROR(Tableau17[[#This Row],[2015-T1-BC-MDM]]/Tableau17[[#This Row],[2015-T1-TOTAL]],"")</f>
        <v>0</v>
      </c>
      <c r="KA256" s="26">
        <f>IFERROR(Tableau17[[#This Row],[2015-T1-BC-RDG]]/Tableau17[[#This Row],[2015-T1-TOTAL]],"")</f>
        <v>0</v>
      </c>
      <c r="KB256" s="26">
        <f>IFERROR(Tableau17[[#This Row],[2015-T1-BC-SOC]]/Tableau17[[#This Row],[2015-T1-TOTAL]],"")</f>
        <v>0</v>
      </c>
      <c r="KC256" s="26">
        <f>IFERROR(Tableau17[[#This Row],[2015-T1-BC-UD]]/Tableau17[[#This Row],[2015-T1-TOTAL]],"")</f>
        <v>0.29943502824858759</v>
      </c>
      <c r="KD256" s="26">
        <f>IFERROR(Tableau17[[#This Row],[2015-T1-BC-UG]]/Tableau17[[#This Row],[2015-T1-TOTAL]],"")</f>
        <v>0</v>
      </c>
      <c r="KE256" s="26">
        <f>IFERROR(Tableau17[[#This Row],[2015-T1-BC-VEC]]/Tableau17[[#This Row],[2015-T1-TOTAL]],"")</f>
        <v>0.11581920903954802</v>
      </c>
      <c r="KF256" s="26">
        <f>IFERROR(Tableau17[[#This Row],[2015-T2-BC-DVG]]/Tableau17[[#This Row],[2015-T2-TOTAL]],"")</f>
        <v>0</v>
      </c>
      <c r="KG256" s="26">
        <f>IFERROR(Tableau17[[#This Row],[2015-T2-BC-FN]]/Tableau17[[#This Row],[2015-T2-TOTAL]],"")</f>
        <v>0.39385474860335196</v>
      </c>
      <c r="KH256" s="26">
        <f>IFERROR(Tableau17[[#This Row],[2015-T2-BC-SOC]]/Tableau17[[#This Row],[2015-T2-TOTAL]],"")</f>
        <v>0</v>
      </c>
      <c r="KI256" s="26">
        <f>IFERROR(Tableau17[[#This Row],[2015-T2-BC-UD]]/Tableau17[[#This Row],[2015-T2-TOTAL]],"")</f>
        <v>0.6061452513966481</v>
      </c>
      <c r="KJ256" s="26">
        <f>IFERROR(Tableau17[[#This Row],[2015-T2-BC-UG]]/Tableau17[[#This Row],[2015-T2-TOTAL]],"")</f>
        <v>0</v>
      </c>
      <c r="KK256" s="26">
        <f>IFERROR(Tableau17[[#This Row],[2017 (L)-T1-COM]]/Tableau17[[#This Row],[2017 (L)-T1-TOTAL]],"")</f>
        <v>4.3596730245231606E-2</v>
      </c>
      <c r="KL256" s="26">
        <f>IFERROR(Tableau17[[#This Row],[2017 (L)-T1-DIV]]/Tableau17[[#This Row],[2017 (L)-T1-TOTAL]],"")</f>
        <v>5.4495912806539508E-3</v>
      </c>
      <c r="KM256" s="26">
        <f>IFERROR(Tableau17[[#This Row],[2017 (L)-T1-DLF]]/Tableau17[[#This Row],[2017 (L)-T1-TOTAL]],"")</f>
        <v>8.1743869209809257E-3</v>
      </c>
      <c r="KN256" s="26">
        <f>IFERROR(Tableau17[[#This Row],[2017 (L)-T1-DVD]]/Tableau17[[#This Row],[2017 (L)-T1-TOTAL]],"")</f>
        <v>0</v>
      </c>
      <c r="KO256" s="26">
        <f>IFERROR(Tableau17[[#This Row],[2017 (L)-T1-DVG]]/Tableau17[[#This Row],[2017 (L)-T1-TOTAL]],"")</f>
        <v>0</v>
      </c>
      <c r="KP256" s="26">
        <f>IFERROR(Tableau17[[#This Row],[2017 (L)-T1-ECO]]/Tableau17[[#This Row],[2017 (L)-T1-TOTAL]],"")</f>
        <v>4.632152588555858E-2</v>
      </c>
      <c r="KQ256" s="26">
        <f>IFERROR(Tableau17[[#This Row],[2017 (L)-T1-EXD]]/Tableau17[[#This Row],[2017 (L)-T1-TOTAL]],"")</f>
        <v>5.4495912806539508E-3</v>
      </c>
      <c r="KR256" s="26">
        <f>IFERROR(Tableau17[[#This Row],[2017 (L)-T1-EXG]]/Tableau17[[#This Row],[2017 (L)-T1-TOTAL]],"")</f>
        <v>8.1743869209809257E-3</v>
      </c>
      <c r="KS256" s="26">
        <f>IFERROR(Tableau17[[#This Row],[2017 (L)-T1-FI]]/Tableau17[[#This Row],[2017 (L)-T1-TOTAL]],"")</f>
        <v>0.12806539509536785</v>
      </c>
      <c r="KT256" s="26">
        <f>IFERROR(Tableau17[[#This Row],[2017 (L)-T1-FN]]/Tableau17[[#This Row],[2017 (L)-T1-TOTAL]],"")</f>
        <v>0.18801089918256131</v>
      </c>
      <c r="KU256" s="26">
        <f>IFERROR(Tableau17[[#This Row],[2017 (L)-T1-LR]]/Tableau17[[#This Row],[2017 (L)-T1-TOTAL]],"")</f>
        <v>0.37057220708446864</v>
      </c>
      <c r="KV256" s="26">
        <f>IFERROR(Tableau17[[#This Row],[2017 (L)-T1-MDM]]/Tableau17[[#This Row],[2017 (L)-T1-TOTAL]],"")</f>
        <v>0.19618528610354224</v>
      </c>
      <c r="KW256" s="26">
        <f>IFERROR(Tableau17[[#This Row],[2017 (L)-T1-RDG]]/Tableau17[[#This Row],[2017 (L)-T1-TOTAL]],"")</f>
        <v>0</v>
      </c>
      <c r="KX256" s="26">
        <f>IFERROR(Tableau17[[#This Row],[2017 (L)-T1-REG]]/Tableau17[[#This Row],[2017 (L)-T1-TOTAL]],"")</f>
        <v>0</v>
      </c>
      <c r="KY256" s="26">
        <f>IFERROR(Tableau17[[#This Row],[2017 (L)-T1-REM]]/Tableau17[[#This Row],[2017 (L)-T1-TOTAL]],"")</f>
        <v>0</v>
      </c>
      <c r="KZ256" s="26">
        <f>IFERROR(Tableau17[[#This Row],[2017 (L)-T1-SOC]]/Tableau17[[#This Row],[2017 (L)-T1-TOTAL]],"")</f>
        <v>0</v>
      </c>
      <c r="LA256" s="26">
        <f>IFERROR(Tableau17[[#This Row],[2017 (L)-T1-UDI]]/Tableau17[[#This Row],[2017 (L)-T1-TOTAL]],"")</f>
        <v>0</v>
      </c>
      <c r="LB256" s="26">
        <f>IFERROR(Tableau17[[#This Row],[2017 (L)-T2-FI]]/Tableau17[[#This Row],[2017 (L)-T2-TOTAL]],"")</f>
        <v>0</v>
      </c>
      <c r="LC256" s="26">
        <f>IFERROR(Tableau17[[#This Row],[2017 (L)-T2-FN]]/Tableau17[[#This Row],[2017 (L)-T2-TOTAL]],"")</f>
        <v>0</v>
      </c>
      <c r="LD256" s="26">
        <f>IFERROR(Tableau17[[#This Row],[2017 (L)-T2-LR]]/Tableau17[[#This Row],[2017 (L)-T2-TOTAL]],"")</f>
        <v>0.67207792207792205</v>
      </c>
      <c r="LE256" s="26">
        <f>IFERROR(Tableau17[[#This Row],[2017 (L)-T2-MDM]]/Tableau17[[#This Row],[2017 (L)-T2-TOTAL]],"")</f>
        <v>0.32792207792207795</v>
      </c>
      <c r="LF256" s="26">
        <f>IFERROR(Tableau17[[#This Row],[2017 (L)-T2-REM]]/Tableau17[[#This Row],[2017 (L)-T2-TOTAL]],"")</f>
        <v>0</v>
      </c>
      <c r="LG256" s="26">
        <f>IFERROR(Tableau17[[#This Row],[2017-T1-ARTHAUD Nathalie]]/Tableau17[[#This Row],[2017-T1-TOTAL]],"")</f>
        <v>1.5723270440251573E-3</v>
      </c>
      <c r="LH256" s="26">
        <f>IFERROR(Tableau17[[#This Row],[2017-T1-ASSELINEAU Fran]]/Tableau17[[#This Row],[2017-T1-TOTAL]],"")</f>
        <v>1.4150943396226415E-2</v>
      </c>
      <c r="LI256" s="26">
        <f>IFERROR(Tableau17[[#This Row],[2017-T1-CHEMINADE Jacques]]/Tableau17[[#This Row],[2017-T1-TOTAL]],"")</f>
        <v>0</v>
      </c>
      <c r="LJ256" s="26">
        <f>IFERROR(Tableau17[[#This Row],[2017-T1-DUPONT-AIGNAN Nicolas]]/Tableau17[[#This Row],[2017-T1-TOTAL]],"")</f>
        <v>1.7295597484276729E-2</v>
      </c>
      <c r="LK256" s="26">
        <f>IFERROR(Tableau17[[#This Row],[2017-T1-FILLON Fran]]/Tableau17[[#This Row],[2017-T1-TOTAL]],"")</f>
        <v>0.11163522012578617</v>
      </c>
      <c r="LL256" s="26">
        <f>IFERROR(Tableau17[[#This Row],[2017-T1-HAMON Beno]]/Tableau17[[#This Row],[2017-T1-TOTAL]],"")</f>
        <v>4.8742138364779877E-2</v>
      </c>
      <c r="LM256" s="26">
        <f>IFERROR(Tableau17[[#This Row],[2017-T1-LASSALLE Jean]]/Tableau17[[#This Row],[2017-T1-TOTAL]],"")</f>
        <v>1.5723270440251573E-3</v>
      </c>
      <c r="LN256" s="26">
        <f>IFERROR(Tableau17[[#This Row],[2017-T1-LE PEN Marine]]/Tableau17[[#This Row],[2017-T1-TOTAL]],"")</f>
        <v>0.26415094339622641</v>
      </c>
      <c r="LO256" s="26">
        <f>IFERROR(Tableau17[[#This Row],[2017-T1-M Jean-Luc]]/Tableau17[[#This Row],[2017-T1-TOTAL]],"")</f>
        <v>0.37893081761006292</v>
      </c>
      <c r="LP256" s="26">
        <f>IFERROR(Tableau17[[#This Row],[2017-T1-MACRON Emmanuel]]/Tableau17[[#This Row],[2017-T1-TOTAL]],"")</f>
        <v>0.15251572327044025</v>
      </c>
      <c r="LQ256" s="26">
        <f>IFERROR(Tableau17[[#This Row],[2017-T1-POUTOU Philippe]]/Tableau17[[#This Row],[2017-T1-TOTAL]],"")</f>
        <v>9.433962264150943E-3</v>
      </c>
      <c r="LR256" s="26">
        <f>IFERROR(Tableau17[[#This Row],[2017-T2-LE PEN Marine]]/Tableau17[[#This Row],[2017-T2-TOTAL]],"")</f>
        <v>0.37943262411347517</v>
      </c>
      <c r="LS256" s="26">
        <f>IFERROR(Tableau17[[#This Row],[2017-T2-MACRON Emmanuel]]/Tableau17[[#This Row],[2017-T2-TOTAL]],"")</f>
        <v>0.62056737588652477</v>
      </c>
      <c r="LT256" s="26">
        <f>IFERROR(Tableau17[[#This Row],[2019-T1-ALEXANDRE Audric]]/Tableau17[[#This Row],[2019-T1-TOTAL]],"")</f>
        <v>0</v>
      </c>
      <c r="LU256" s="26">
        <f>IFERROR(Tableau17[[#This Row],[2019-T1-ARTHAUD Nathalie]]/Tableau17[[#This Row],[2019-T1-TOTAL]],"")</f>
        <v>9.3457943925233638E-3</v>
      </c>
      <c r="LV256" s="26">
        <f>IFERROR(Tableau17[[#This Row],[2019-T1-ASSELINEAU François]]/Tableau17[[#This Row],[2019-T1-TOTAL]],"")</f>
        <v>9.3457943925233638E-3</v>
      </c>
      <c r="LW256" s="26">
        <f>IFERROR(Tableau17[[#This Row],[2019-T1-AUBRY Manon]]/Tableau17[[#This Row],[2019-T1-TOTAL]],"")</f>
        <v>0.13084112149532709</v>
      </c>
      <c r="LX256" s="26">
        <f>IFERROR(Tableau17[[#This Row],[2019-T1-AZERGUI Nagib]]/Tableau17[[#This Row],[2019-T1-TOTAL]],"")</f>
        <v>4.0498442367601244E-2</v>
      </c>
      <c r="LY256" s="26">
        <f>IFERROR(Tableau17[[#This Row],[2019-T1-BARDELLA Jordan]]/Tableau17[[#This Row],[2019-T1-TOTAL]],"")</f>
        <v>0.37071651090342678</v>
      </c>
      <c r="LZ256" s="26">
        <f>IFERROR(Tableau17[[#This Row],[2019-T1-BELLAMY François-Xavier]]/Tableau17[[#This Row],[2019-T1-TOTAL]],"")</f>
        <v>6.5420560747663545E-2</v>
      </c>
      <c r="MA256" s="26">
        <f>IFERROR(Tableau17[[#This Row],[2019-T1-BIDOU Olivier]]/Tableau17[[#This Row],[2019-T1-TOTAL]],"")</f>
        <v>3.1152647975077881E-3</v>
      </c>
      <c r="MB256" s="26">
        <f>IFERROR(Tableau17[[#This Row],[2019-T1-BOURG Dominique]]/Tableau17[[#This Row],[2019-T1-TOTAL]],"")</f>
        <v>2.8037383177570093E-2</v>
      </c>
      <c r="MC256" s="26">
        <f>IFERROR(Tableau17[[#This Row],[2019-T1-BROSSAT Ian]]/Tableau17[[#This Row],[2019-T1-TOTAL]],"")</f>
        <v>3.4267912772585667E-2</v>
      </c>
      <c r="MD256" s="26">
        <f>IFERROR(Tableau17[[#This Row],[2019-T1-CAILLAUD Sophie]]/Tableau17[[#This Row],[2019-T1-TOTAL]],"")</f>
        <v>0</v>
      </c>
      <c r="ME256" s="26">
        <f>IFERROR(Tableau17[[#This Row],[2019-T1-CAMUS Renaud]]/Tableau17[[#This Row],[2019-T1-TOTAL]],"")</f>
        <v>0</v>
      </c>
      <c r="MF256" s="26">
        <f>IFERROR(Tableau17[[#This Row],[2019-T1-CHALENÇON Christophe]]/Tableau17[[#This Row],[2019-T1-TOTAL]],"")</f>
        <v>0</v>
      </c>
      <c r="MG256" s="26">
        <f>IFERROR(Tableau17[[#This Row],[2019-T1-CORBET Cathy Denise Ginette]]/Tableau17[[#This Row],[2019-T1-TOTAL]],"")</f>
        <v>0</v>
      </c>
      <c r="MH256" s="26">
        <f>IFERROR(Tableau17[[#This Row],[2019-T1-DE PREVOISIN Robert]]/Tableau17[[#This Row],[2019-T1-TOTAL]],"")</f>
        <v>0</v>
      </c>
      <c r="MI256" s="26">
        <f>IFERROR(Tableau17[[#This Row],[2019-T1-DELFEL Thérèse]]/Tableau17[[#This Row],[2019-T1-TOTAL]],"")</f>
        <v>0</v>
      </c>
      <c r="MJ256" s="26">
        <f>IFERROR(Tableau17[[#This Row],[2019-T1-DIEUMEGARD Pierre]]/Tableau17[[#This Row],[2019-T1-TOTAL]],"")</f>
        <v>0</v>
      </c>
      <c r="MK256" s="26">
        <f>IFERROR(Tableau17[[#This Row],[2019-T1-DUPONT-AIGNAN Nicolas]]/Tableau17[[#This Row],[2019-T1-TOTAL]],"")</f>
        <v>1.2461059190031152E-2</v>
      </c>
      <c r="ML256" s="26">
        <f>IFERROR(Tableau17[[#This Row],[2019-T1-GERNIGON Yves]]/Tableau17[[#This Row],[2019-T1-TOTAL]],"")</f>
        <v>3.1152647975077881E-3</v>
      </c>
      <c r="MM256" s="26">
        <f>IFERROR(Tableau17[[#This Row],[2019-T1-GLUCKSMANN Raphaël]]/Tableau17[[#This Row],[2019-T1-TOTAL]],"")</f>
        <v>4.3613707165109032E-2</v>
      </c>
      <c r="MN256" s="26">
        <f>IFERROR(Tableau17[[#This Row],[2019-T1-HAMON Benoît]]/Tableau17[[#This Row],[2019-T1-TOTAL]],"")</f>
        <v>3.4267912772585667E-2</v>
      </c>
      <c r="MO256" s="26">
        <f>IFERROR(Tableau17[[#This Row],[2019-T1-HELGEN Gilles]]/Tableau17[[#This Row],[2019-T1-TOTAL]],"")</f>
        <v>0</v>
      </c>
      <c r="MP256" s="26">
        <f>IFERROR(Tableau17[[#This Row],[2019-T1-JADOT Yannick]]/Tableau17[[#This Row],[2019-T1-TOTAL]],"")</f>
        <v>5.9190031152647975E-2</v>
      </c>
      <c r="MQ256" s="26">
        <f>IFERROR(Tableau17[[#This Row],[2019-T1-LAGARDE Jean-Christophe]]/Tableau17[[#This Row],[2019-T1-TOTAL]],"")</f>
        <v>3.1152647975077881E-3</v>
      </c>
      <c r="MR256" s="26">
        <f>IFERROR(Tableau17[[#This Row],[2019-T1-LALANNE Francis]]/Tableau17[[#This Row],[2019-T1-TOTAL]],"")</f>
        <v>9.3457943925233638E-3</v>
      </c>
      <c r="MS256" s="26">
        <f>IFERROR(Tableau17[[#This Row],[2019-T1-LOISEAU Nathalie]]/Tableau17[[#This Row],[2019-T1-TOTAL]],"")</f>
        <v>0.14330218068535824</v>
      </c>
      <c r="MT256" s="26">
        <f>IFERROR(Tableau17[[#This Row],[2019-T1-MARIE Florie]]/Tableau17[[#This Row],[2019-T1-TOTAL]],"")</f>
        <v>0</v>
      </c>
      <c r="MU256" s="26">
        <f>IFERROR(Tableau17[[#This Row],[2008-T1-MACROEXTRDROITE]]/Tableau17[[#This Row],[2008-T1-MACROTOTALE]],"")</f>
        <v>0.11133603238866396</v>
      </c>
      <c r="MV256" s="26">
        <f>IFERROR(Tableau17[[#This Row],[2008-T1-MACRODROITE]]/Tableau17[[#This Row],[2008-T1-MACROTOTALE]],"")</f>
        <v>0.45546558704453444</v>
      </c>
      <c r="MW256" s="26">
        <f>IFERROR(Tableau17[[#This Row],[2008-T1-MACROCENTRE]]/Tableau17[[#This Row],[2008-T1-MACROTOTALE]],"")</f>
        <v>0</v>
      </c>
      <c r="MX256" s="26">
        <f>IFERROR(Tableau17[[#This Row],[2008-T1-MACROGAUCHE]]/Tableau17[[#This Row],[2008-T1-MACROTOTALE]],"")</f>
        <v>0.4331983805668016</v>
      </c>
      <c r="MY256" s="26">
        <f>IFERROR(Tableau17[[#This Row],[2008-T1-MACROAUTRE]]/Tableau17[[#This Row],[2008-T1-MACROTOTALE]],"")</f>
        <v>0</v>
      </c>
      <c r="MZ256" s="26">
        <f>IFERROR(Tableau17[[#This Row],[2008-T2-MACROEXTRDROITE]]/Tableau17[[#This Row],[2008-T2-MACROTOTALE]],"")</f>
        <v>0</v>
      </c>
      <c r="NA256" s="26">
        <f>IFERROR(Tableau17[[#This Row],[2008-T2-MACRODROITE]]/Tableau17[[#This Row],[2008-T2-MACROTOTALE]],"")</f>
        <v>0.50098231827111983</v>
      </c>
      <c r="NB256" s="26">
        <f>IFERROR(Tableau17[[#This Row],[2008-T2-MACROCENTRE]]/Tableau17[[#This Row],[2008-T2-MACROTOTALE]],"")</f>
        <v>0</v>
      </c>
      <c r="NC256" s="26">
        <f>IFERROR(Tableau17[[#This Row],[2008-T2-MACROGAUCHE]]/Tableau17[[#This Row],[2008-T2-MACROTOTALE]],"")</f>
        <v>0.49901768172888017</v>
      </c>
      <c r="ND256" s="26">
        <f>IFERROR(Tableau17[[#This Row],[2008-T2-MACROAUTRE]]/Tableau17[[#This Row],[2008-T2-MACROTOTALE]],"")</f>
        <v>0</v>
      </c>
      <c r="NE256" s="26">
        <f>IFERROR(Tableau17[[#This Row],[2014-T1-MACROEXTRDROITE]]/Tableau17[[#This Row],[2014-T1-MACROTOTALE]],"")</f>
        <v>0.21507760532150777</v>
      </c>
      <c r="NF256" s="26">
        <f>IFERROR(Tableau17[[#This Row],[2014-T1-MACRODROITE]]/Tableau17[[#This Row],[2014-T1-MACROTOTALE]],"")</f>
        <v>0.37915742793791574</v>
      </c>
      <c r="NG256" s="26">
        <f>IFERROR(Tableau17[[#This Row],[2014-T1-MACROCENTRE]]/Tableau17[[#This Row],[2014-T1-MACROTOTALE]],"")</f>
        <v>1.1086474501108648E-2</v>
      </c>
      <c r="NH256" s="26">
        <f>IFERROR(Tableau17[[#This Row],[2014-T1-MACROGAUCHE]]/Tableau17[[#This Row],[2014-T1-MACROTOTALE]],"")</f>
        <v>0.39467849223946783</v>
      </c>
      <c r="NI256" s="26">
        <f>IFERROR(Tableau17[[#This Row],[2014-T1-MACROAUTRE]]/Tableau17[[#This Row],[2014-T1-MACROTOTALE]],"")</f>
        <v>0</v>
      </c>
      <c r="NJ256" s="26">
        <f>IFERROR(Tableau17[[#This Row],[2014-T2-MACROEXTRDROITE]]/Tableau17[[#This Row],[2014-T2-MACROTOTALE]],"")</f>
        <v>0.21836734693877552</v>
      </c>
      <c r="NK256" s="26">
        <f>IFERROR(Tableau17[[#This Row],[2014-T2-MACRODROITE]]/Tableau17[[#This Row],[2014-T2-MACROTOTALE]],"")</f>
        <v>0.4673469387755102</v>
      </c>
      <c r="NL256" s="26">
        <f>IFERROR(Tableau17[[#This Row],[2014-T2-MACROCENTRE]]/Tableau17[[#This Row],[2014-T2-MACROTOTALE]],"")</f>
        <v>0</v>
      </c>
      <c r="NM256" s="26">
        <f>IFERROR(Tableau17[[#This Row],[2014-T2-MACROGAUCHE]]/Tableau17[[#This Row],[2014-T2-MACROTOTALE]],"")</f>
        <v>0.31428571428571428</v>
      </c>
      <c r="NN256" s="26">
        <f>IFERROR(Tableau17[[#This Row],[2014-T2-MACROAUTRE]]/Tableau17[[#This Row],[2014-T2-MACROTOTALE]],"")</f>
        <v>0</v>
      </c>
      <c r="NO256" s="26">
        <f>IFERROR( Tableau17[[#This Row],[2015-T1-MACROEXTRDROITE]]/Tableau17[[#This Row],[2015-T1-MACROTOTALE]],"")</f>
        <v>0.34745762711864409</v>
      </c>
      <c r="NP256" s="26">
        <f>IFERROR(Tableau17[[#This Row],[2015-T1-MACRODROITE]]/Tableau17[[#This Row],[2015-T1-MACROTOTALE]],"")</f>
        <v>0.29943502824858759</v>
      </c>
      <c r="NQ256" s="26">
        <f>IFERROR(Tableau17[[#This Row],[2015-T1-MACROCENTRE]]/Tableau17[[#This Row],[2015-T1-MACROTOTALE]],"")</f>
        <v>0</v>
      </c>
      <c r="NR256" s="26">
        <f>IFERROR(Tableau17[[#This Row],[2015-T1-MACROGAUCHE]]/Tableau17[[#This Row],[2015-T1-MACROTOTALE]],"")</f>
        <v>0.35310734463276838</v>
      </c>
      <c r="NS256" s="26">
        <f>IFERROR(Tableau17[[#This Row],[2015-T1-MACROAUTRE]]/Tableau17[[#This Row],[2015-T1-MACROTOTALE]],"")</f>
        <v>0</v>
      </c>
      <c r="NT256" s="26">
        <f>IFERROR(Tableau17[[#This Row],[2015-T2-MACROEXTRDROITE]]/Tableau17[[#This Row],[2015-T2-MACROTOTALE]],"")</f>
        <v>0.39385474860335196</v>
      </c>
      <c r="NU256" s="26">
        <f>IFERROR(Tableau17[[#This Row],[2015-T2-MACRODROITE]]/Tableau17[[#This Row],[2015-T2-MACROTOTALE]],"")</f>
        <v>0.6061452513966481</v>
      </c>
      <c r="NV256" s="26">
        <f>IFERROR(Tableau17[[#This Row],[2015-T2-MACROCENTRE]]/Tableau17[[#This Row],[2015-T2-MACROTOTALE]],"")</f>
        <v>0</v>
      </c>
      <c r="NW256" s="26">
        <f>IFERROR(Tableau17[[#This Row],[2015-T2-MACROGAUCHE]]/Tableau17[[#This Row],[2015-T2-MACROTOTALE]],"")</f>
        <v>0</v>
      </c>
      <c r="NX256" s="26">
        <f>IFERROR(Tableau17[[#This Row],[2015-T2-MACROAUTRE]]/Tableau17[[#This Row],[2015-T2-MACROTOTALE]],"")</f>
        <v>0</v>
      </c>
      <c r="NY256" s="26">
        <f>IFERROR(Tableau17[[#This Row],[2017-T1-MACROEXTRDROITE]]/Tableau17[[#This Row],[2017-T1-MACROTOTALE]],"")</f>
        <v>0.29559748427672955</v>
      </c>
      <c r="NZ256" s="26">
        <f>IFERROR(Tableau17[[#This Row],[2017-T1-MACRODROITE]]/Tableau17[[#This Row],[2017-T1-MACROTOTALE]],"")</f>
        <v>0.11163522012578617</v>
      </c>
      <c r="OA256" s="26">
        <f>IFERROR(Tableau17[[#This Row],[2017-T1-MACROCENTRE]]/Tableau17[[#This Row],[2017-T1-MACROTOTALE]],"")</f>
        <v>0.15251572327044025</v>
      </c>
      <c r="OB256" s="26">
        <f>IFERROR(Tableau17[[#This Row],[2017-T1-MACROGAUCHE]]/Tableau17[[#This Row],[2017-T1-MACROTOTALE]],"")</f>
        <v>0.43867924528301888</v>
      </c>
      <c r="OC256" s="26">
        <f>IFERROR(Tableau17[[#This Row],[2017-T1-MACROAUTRE]]/Tableau17[[#This Row],[2017-T1-MACROTOTALE]],"")</f>
        <v>1.5723270440251573E-3</v>
      </c>
      <c r="OD256" s="26">
        <f>IFERROR(Tableau17[[#This Row],[2017-T2-MACROEXTRDROITE]]/Tableau17[[#This Row],[2017-T2-MACROTOTALE]],"")</f>
        <v>0.37943262411347517</v>
      </c>
      <c r="OE256" s="26">
        <f>IFERROR(Tableau17[[#This Row],[2017-T2-MACRODROITE]]/Tableau17[[#This Row],[2017-T2-MACROTOTALE]],"")</f>
        <v>0</v>
      </c>
      <c r="OF256" s="26">
        <f>IFERROR(Tableau17[[#This Row],[2017-T2-MACROCENTRE]]/Tableau17[[#This Row],[2017-T2-MACROTOTALE]],"")</f>
        <v>0.62056737588652477</v>
      </c>
      <c r="OG256" s="26">
        <f>IFERROR(Tableau17[[#This Row],[2017-T2-MACROGAUCHE]]/Tableau17[[#This Row],[2017-T2-MACROTOTALE]],"")</f>
        <v>0</v>
      </c>
      <c r="OH256" s="26">
        <f>IFERROR(Tableau17[[#This Row],[2017-T2-MACROAUTRE]]/Tableau17[[#This Row],[2017-T2-MACROTOTALE]],"")</f>
        <v>0</v>
      </c>
      <c r="OI256" s="26">
        <f>IFERROR(Tableau17[[#This Row],[2019-T1-MACROEXTRDROITE]]/Tableau17[[#This Row],[2019-T1-MACROTOTALE]],"")</f>
        <v>0.40476190476190477</v>
      </c>
      <c r="OJ256" s="26">
        <f>IFERROR(Tableau17[[#This Row],[2019-T1-MACRODROITE]]/Tableau17[[#This Row],[2019-T1-MACROTOTALE]],"")</f>
        <v>6.5476190476190479E-2</v>
      </c>
      <c r="OK256" s="26">
        <f>IFERROR(Tableau17[[#This Row],[2019-T1-MACROCENTRE]]/Tableau17[[#This Row],[2019-T1-MACROTOTALE]],"")</f>
        <v>0.13690476190476192</v>
      </c>
      <c r="OL256" s="26">
        <f>IFERROR(Tableau17[[#This Row],[2019-T1-MACROGAUCHE]]/Tableau17[[#This Row],[2019-T1-MACROTOTALE]],"")</f>
        <v>0.29761904761904762</v>
      </c>
      <c r="OM256" s="26">
        <f>IFERROR(Tableau17[[#This Row],[2019-T1-MACROAUTRE]]/Tableau17[[#This Row],[2019-T1-MACROTOTALE]],"")</f>
        <v>9.5238095238095233E-2</v>
      </c>
      <c r="ON256" s="26">
        <f>IFERROR(Tableau17[[#This Row],[2020-T1-MACROEXTRDROITE]]/Tableau17[[#This Row],[2020-T1-MACROTOTALE]],"")</f>
        <v>0.17938931297709923</v>
      </c>
      <c r="OO256" s="26">
        <f>IFERROR(Tableau17[[#This Row],[2020-T1-MACRODROITE]]/Tableau17[[#This Row],[2020-T1-MACROTOTALE]],"")</f>
        <v>0.50763358778625955</v>
      </c>
      <c r="OP256" s="26">
        <f>IFERROR(Tableau17[[#This Row],[2020-T1-MACROCENTRE]]/Tableau17[[#This Row],[2020-T1-MACROTOTALE]],"")</f>
        <v>3.4351145038167941E-2</v>
      </c>
      <c r="OQ256" s="26">
        <f>IFERROR(Tableau17[[#This Row],[2020-T1-MACROGAUCHE]]/Tableau17[[#This Row],[2020-T1-MACROTOTALE]],"")</f>
        <v>0.2786259541984733</v>
      </c>
      <c r="OR256" s="26">
        <f>IFERROR(Tableau17[[#This Row],[2020-T1-MACROAUTRE]]/Tableau17[[#This Row],[2020-T1-MACROTOTALE]],"")</f>
        <v>0</v>
      </c>
      <c r="OS256" s="26">
        <f>IFERROR(Tableau17[[#This Row],[2017 (L)-T1-MACROEXTRDROITE]]/Tableau17[[#This Row],[2017 (L)-T1-MACROTOTALE]],"")</f>
        <v>0.20163487738419619</v>
      </c>
      <c r="OT256" s="26">
        <f>IFERROR(Tableau17[[#This Row],[2017 (L)-T1-MACRODROITE]]/Tableau17[[#This Row],[2017 (L)-T1-MACROTOTALE]],"")</f>
        <v>0.37057220708446864</v>
      </c>
      <c r="OU256" s="26">
        <f>IFERROR(Tableau17[[#This Row],[2017 (L)-T1-MACROCENTRE]]/Tableau17[[#This Row],[2017 (L)-T1-MACROTOTALE]],"")</f>
        <v>0.19618528610354224</v>
      </c>
      <c r="OV256" s="26">
        <f>IFERROR(Tableau17[[#This Row],[2017 (L)-T1-MACROGAUCHE]]/Tableau17[[#This Row],[2017 (L)-T1-MACROTOTALE]],"")</f>
        <v>0.22615803814713897</v>
      </c>
      <c r="OW256" s="26">
        <f>IFERROR(Tableau17[[#This Row],[2017 (L)-T1-MACROAUTRE]]/Tableau17[[#This Row],[2017 (L)-T1-MACROTOTALE]],"")</f>
        <v>5.4495912806539508E-3</v>
      </c>
      <c r="OX256" s="26">
        <f>IFERROR(Tableau17[[#This Row],[2017 (L)-T2-MACROEXTRDROITE]]/Tableau17[[#This Row],[2017 (L)-T2-MACROTOTALE]],"")</f>
        <v>0</v>
      </c>
      <c r="OY256" s="26">
        <f>IFERROR(Tableau17[[#This Row],[2017 (L)-T2-MACRODROITE]]/Tableau17[[#This Row],[2017 (L)-T2-MACROTOTALE]],"")</f>
        <v>0.67207792207792205</v>
      </c>
      <c r="OZ256" s="26">
        <f>IFERROR(Tableau17[[#This Row],[2017 (L)-T2-MACROCENTRE]]/Tableau17[[#This Row],[2017 (L)-T2-MACROTOTALE]],"")</f>
        <v>0.32792207792207795</v>
      </c>
      <c r="PA256" s="26">
        <f>IFERROR(Tableau17[[#This Row],[2017 (L)-T2-MACROGAUCHE]]/Tableau17[[#This Row],[2017 (L)-T2-MACROTOTALE]],"")</f>
        <v>0</v>
      </c>
      <c r="PB256" s="26">
        <f>IFERROR(Tableau17[[#This Row],[2017 (L)-T2-MACROAUTRE]]/Tableau17[[#This Row],[2017 (L)-T2-MACROTOTALE]],"")</f>
        <v>0</v>
      </c>
      <c r="PC256" s="26">
        <f>IFERROR(Tableau17[[#This Row],[2008_T1_PROCUS]]/Tableau17[[#This Row],[2008_T1_INSCRITS]],0)</f>
        <v>5.7339449541284407E-3</v>
      </c>
      <c r="PD256" s="26">
        <f>IFERROR(Tableau17[[#This Row],[2008_T2_PROCUS]]/Tableau17[[#This Row],[2008_T2_INSCRITS]],0)</f>
        <v>5.7339449541284407E-3</v>
      </c>
      <c r="PE256" s="26">
        <f>Tableau17[[#This Row],[2014_T1_PROCUS]]/Tableau17[[#This Row],[2014_T1_INSCRITS]]</f>
        <v>8.6673889490790895E-3</v>
      </c>
      <c r="PF256" s="26">
        <f>IFERROR(Tableau17[[#This Row],[2014_T2_PROCUS]]/Tableau17[[#This Row],[2014_T2_INSCRITS]],0)</f>
        <v>1.1917659804983749E-2</v>
      </c>
    </row>
    <row r="257" spans="1:422" hidden="1" x14ac:dyDescent="0.2">
      <c r="A257" s="1">
        <v>8</v>
      </c>
      <c r="B257" s="1" t="s">
        <v>528</v>
      </c>
      <c r="C257" s="1" t="s">
        <v>551</v>
      </c>
      <c r="D257" s="1" t="s">
        <v>551</v>
      </c>
      <c r="E257" s="1">
        <v>1609</v>
      </c>
      <c r="F257" s="1">
        <v>5.3313059999999997</v>
      </c>
      <c r="G257" s="1">
        <v>43.361116000000003</v>
      </c>
      <c r="H257" s="3">
        <v>925</v>
      </c>
      <c r="I257" s="3">
        <v>185</v>
      </c>
      <c r="L257" s="1">
        <v>11</v>
      </c>
      <c r="M257" s="1">
        <v>53</v>
      </c>
      <c r="O257" s="1">
        <v>4</v>
      </c>
      <c r="P257" s="1">
        <v>19</v>
      </c>
      <c r="Q257" s="1">
        <v>11</v>
      </c>
      <c r="R257" s="1">
        <v>53</v>
      </c>
      <c r="S257" s="1">
        <v>101</v>
      </c>
      <c r="T257" s="1">
        <v>24</v>
      </c>
      <c r="U257" s="1">
        <v>276</v>
      </c>
      <c r="V257" s="1">
        <v>808</v>
      </c>
      <c r="W257" s="1">
        <v>414</v>
      </c>
      <c r="X257" s="1">
        <v>7</v>
      </c>
      <c r="Y257" s="2">
        <v>0.51237624000000004</v>
      </c>
      <c r="Z257" s="1">
        <v>808</v>
      </c>
      <c r="AA257" s="1">
        <v>439</v>
      </c>
      <c r="AB257" s="1">
        <v>6</v>
      </c>
      <c r="AC257" s="2">
        <v>0.54331682999999997</v>
      </c>
      <c r="AD257" s="1">
        <v>925</v>
      </c>
      <c r="AE257" s="1">
        <v>288</v>
      </c>
      <c r="AF257" s="2">
        <v>0.31135135000000003</v>
      </c>
      <c r="AG257" s="1">
        <f t="shared" si="3"/>
        <v>185</v>
      </c>
      <c r="AH257" s="1">
        <v>756</v>
      </c>
      <c r="AI257" s="1">
        <v>411</v>
      </c>
      <c r="AJ257" s="1">
        <v>12</v>
      </c>
      <c r="AK257" s="2">
        <v>0.54365079000000005</v>
      </c>
      <c r="AN257" s="1">
        <v>0</v>
      </c>
      <c r="AP257" s="1">
        <v>805</v>
      </c>
      <c r="AQ257" s="1">
        <v>364</v>
      </c>
      <c r="AR257" s="2">
        <v>0.45217391000000001</v>
      </c>
      <c r="AS257" s="1">
        <v>805</v>
      </c>
      <c r="AT257" s="1">
        <v>372</v>
      </c>
      <c r="AU257" s="2">
        <v>0.46211180000000002</v>
      </c>
      <c r="AV257" s="1">
        <v>867</v>
      </c>
      <c r="AW257" s="1">
        <v>320</v>
      </c>
      <c r="AX257" s="2">
        <v>0.36908880999999999</v>
      </c>
      <c r="AY257" s="1">
        <v>867</v>
      </c>
      <c r="AZ257" s="1">
        <v>280</v>
      </c>
      <c r="BA257" s="2">
        <v>0.32295270999999998</v>
      </c>
      <c r="BB257" s="1">
        <v>862</v>
      </c>
      <c r="BC257" s="1">
        <v>576</v>
      </c>
      <c r="BD257" s="2">
        <v>0.66821346000000004</v>
      </c>
      <c r="BE257" s="1">
        <v>862</v>
      </c>
      <c r="BF257" s="1">
        <v>529</v>
      </c>
      <c r="BG257" s="2">
        <v>0.61368909999999999</v>
      </c>
      <c r="BH257" s="1">
        <v>907</v>
      </c>
      <c r="BI257" s="1">
        <v>351</v>
      </c>
      <c r="BJ257" s="2">
        <v>0.38699008000000001</v>
      </c>
      <c r="BK257" s="1">
        <v>19</v>
      </c>
      <c r="BN257" s="1">
        <v>32</v>
      </c>
      <c r="BO257" s="1">
        <v>37</v>
      </c>
      <c r="BP257" s="1">
        <v>109</v>
      </c>
      <c r="BQ257" s="1">
        <v>207</v>
      </c>
      <c r="BR257" s="1">
        <v>404</v>
      </c>
      <c r="BZ257" s="1">
        <v>22</v>
      </c>
      <c r="CA257" s="1">
        <v>4</v>
      </c>
      <c r="CB257" s="1">
        <v>59</v>
      </c>
      <c r="CC257" s="1">
        <v>111</v>
      </c>
      <c r="CD257" s="1">
        <v>71</v>
      </c>
      <c r="CE257" s="1">
        <v>130</v>
      </c>
      <c r="CF257" s="1">
        <v>397</v>
      </c>
      <c r="CG257" s="1">
        <v>139</v>
      </c>
      <c r="CH257" s="1">
        <v>108</v>
      </c>
      <c r="CI257" s="1">
        <v>181</v>
      </c>
      <c r="CJ257" s="1">
        <v>428</v>
      </c>
      <c r="CL257" s="1">
        <v>11</v>
      </c>
      <c r="CN257" s="1">
        <v>131</v>
      </c>
      <c r="CP257" s="1">
        <v>120</v>
      </c>
      <c r="CS257" s="1">
        <v>60</v>
      </c>
      <c r="CT257" s="1">
        <v>30</v>
      </c>
      <c r="CW257" s="1">
        <v>352</v>
      </c>
      <c r="CY257" s="1">
        <v>158</v>
      </c>
      <c r="CZ257" s="1">
        <v>195</v>
      </c>
      <c r="DC257" s="1">
        <v>353</v>
      </c>
      <c r="DD257" s="1">
        <v>29</v>
      </c>
      <c r="DE257" s="1">
        <v>3</v>
      </c>
      <c r="DF257" s="1">
        <v>6</v>
      </c>
      <c r="DH257" s="1">
        <v>5</v>
      </c>
      <c r="DI257" s="1">
        <v>21</v>
      </c>
      <c r="DK257" s="1">
        <v>5</v>
      </c>
      <c r="DL257" s="1">
        <v>62</v>
      </c>
      <c r="DM257" s="1">
        <v>74</v>
      </c>
      <c r="DR257" s="1">
        <v>47</v>
      </c>
      <c r="DS257" s="1">
        <v>42</v>
      </c>
      <c r="DT257" s="1">
        <v>20</v>
      </c>
      <c r="DU257" s="1">
        <v>314</v>
      </c>
      <c r="DW257" s="1">
        <v>101</v>
      </c>
      <c r="DZ257" s="1">
        <v>155</v>
      </c>
      <c r="EA257" s="1">
        <v>256</v>
      </c>
      <c r="EB257" s="1">
        <v>1</v>
      </c>
      <c r="EC257" s="1">
        <v>6</v>
      </c>
      <c r="ED257" s="1">
        <v>0</v>
      </c>
      <c r="EE257" s="1">
        <v>11</v>
      </c>
      <c r="EF257" s="1">
        <v>32</v>
      </c>
      <c r="EG257" s="1">
        <v>27</v>
      </c>
      <c r="EH257" s="1">
        <v>4</v>
      </c>
      <c r="EI257" s="1">
        <v>160</v>
      </c>
      <c r="EJ257" s="1">
        <v>241</v>
      </c>
      <c r="EK257" s="1">
        <v>82</v>
      </c>
      <c r="EL257" s="1">
        <v>6</v>
      </c>
      <c r="EM257" s="1">
        <v>570</v>
      </c>
      <c r="EN257" s="1">
        <v>199</v>
      </c>
      <c r="EO257" s="1">
        <v>284</v>
      </c>
      <c r="EP257" s="1">
        <v>483</v>
      </c>
      <c r="EQ257" s="1">
        <v>0</v>
      </c>
      <c r="ER257" s="1">
        <v>6</v>
      </c>
      <c r="ES257" s="1">
        <v>9</v>
      </c>
      <c r="ET257" s="1">
        <v>63</v>
      </c>
      <c r="EU257" s="1">
        <v>3</v>
      </c>
      <c r="EV257" s="1">
        <v>101</v>
      </c>
      <c r="EW257" s="1">
        <v>7</v>
      </c>
      <c r="EX257" s="1">
        <v>0</v>
      </c>
      <c r="EY257" s="1">
        <v>8</v>
      </c>
      <c r="EZ257" s="1">
        <v>20</v>
      </c>
      <c r="FA257" s="1">
        <v>0</v>
      </c>
      <c r="FB257" s="1">
        <v>0</v>
      </c>
      <c r="FC257" s="1">
        <v>0</v>
      </c>
      <c r="FD257" s="1">
        <v>0</v>
      </c>
      <c r="FE257" s="1">
        <v>0</v>
      </c>
      <c r="FF257" s="1">
        <v>0</v>
      </c>
      <c r="FG257" s="1">
        <v>0</v>
      </c>
      <c r="FH257" s="1">
        <v>3</v>
      </c>
      <c r="FI257" s="1">
        <v>0</v>
      </c>
      <c r="FJ257" s="1">
        <v>16</v>
      </c>
      <c r="FK257" s="1">
        <v>18</v>
      </c>
      <c r="FL257" s="1">
        <v>0</v>
      </c>
      <c r="FM257" s="1">
        <v>36</v>
      </c>
      <c r="FN257" s="1">
        <v>7</v>
      </c>
      <c r="FO257" s="1">
        <v>2</v>
      </c>
      <c r="FP257" s="1">
        <v>28</v>
      </c>
      <c r="FQ257" s="1">
        <v>1</v>
      </c>
      <c r="FR257" s="1">
        <f>SUM(Tableau17[[#This Row],[2019-T1-ALEXANDRE Audric]:[2019-T1-MARIE Florie]])</f>
        <v>328</v>
      </c>
      <c r="FS257" s="1">
        <v>37</v>
      </c>
      <c r="FT257" s="1">
        <v>128</v>
      </c>
      <c r="FU257" s="1">
        <v>0</v>
      </c>
      <c r="FV257" s="1">
        <v>239</v>
      </c>
      <c r="FW257" s="1">
        <v>0</v>
      </c>
      <c r="FX257" s="1">
        <v>404</v>
      </c>
      <c r="GD257" s="1">
        <v>0</v>
      </c>
      <c r="GE257" s="1">
        <v>111</v>
      </c>
      <c r="GF257" s="1">
        <v>71</v>
      </c>
      <c r="GG257" s="1">
        <v>0</v>
      </c>
      <c r="GH257" s="1">
        <v>215</v>
      </c>
      <c r="GI257" s="1">
        <v>0</v>
      </c>
      <c r="GJ257" s="1">
        <v>397</v>
      </c>
      <c r="GK257" s="1">
        <v>139</v>
      </c>
      <c r="GL257" s="1">
        <v>108</v>
      </c>
      <c r="GM257" s="1">
        <v>0</v>
      </c>
      <c r="GN257" s="1">
        <v>181</v>
      </c>
      <c r="GO257" s="1">
        <v>0</v>
      </c>
      <c r="GP257" s="1">
        <v>428</v>
      </c>
      <c r="GQ257" s="1">
        <v>131</v>
      </c>
      <c r="GR257" s="1">
        <v>30</v>
      </c>
      <c r="GS257" s="1">
        <v>0</v>
      </c>
      <c r="GT257" s="1">
        <v>191</v>
      </c>
      <c r="GU257" s="1">
        <v>0</v>
      </c>
      <c r="GV257" s="1">
        <v>352</v>
      </c>
      <c r="GW257" s="1">
        <v>158</v>
      </c>
      <c r="GX257" s="1">
        <v>0</v>
      </c>
      <c r="GY257" s="1">
        <v>0</v>
      </c>
      <c r="GZ257" s="1">
        <v>195</v>
      </c>
      <c r="HA257" s="1">
        <v>0</v>
      </c>
      <c r="HB257" s="1">
        <v>353</v>
      </c>
      <c r="HC257" s="1">
        <v>177</v>
      </c>
      <c r="HD257" s="1">
        <v>32</v>
      </c>
      <c r="HE257" s="1">
        <v>82</v>
      </c>
      <c r="HF257" s="1">
        <v>275</v>
      </c>
      <c r="HG257" s="1">
        <v>4</v>
      </c>
      <c r="HH257" s="1">
        <v>570</v>
      </c>
      <c r="HI257" s="1">
        <v>199</v>
      </c>
      <c r="HJ257" s="1">
        <v>0</v>
      </c>
      <c r="HK257" s="1">
        <v>284</v>
      </c>
      <c r="HL257" s="1">
        <v>0</v>
      </c>
      <c r="HM257" s="1">
        <v>0</v>
      </c>
      <c r="HN257" s="1">
        <v>483</v>
      </c>
      <c r="HO257" s="1">
        <v>122</v>
      </c>
      <c r="HP257" s="1">
        <v>14</v>
      </c>
      <c r="HQ257" s="1">
        <v>28</v>
      </c>
      <c r="HR257" s="1">
        <v>159</v>
      </c>
      <c r="HS257" s="1">
        <v>16</v>
      </c>
      <c r="HT257" s="1">
        <v>339</v>
      </c>
      <c r="HU257" s="1">
        <v>53</v>
      </c>
      <c r="HV257" s="1">
        <v>30</v>
      </c>
      <c r="HW257" s="1">
        <v>11</v>
      </c>
      <c r="HX257" s="1">
        <v>182</v>
      </c>
      <c r="HY257" s="1">
        <v>0</v>
      </c>
      <c r="HZ257" s="1">
        <v>276</v>
      </c>
      <c r="IA257" s="1">
        <v>80</v>
      </c>
      <c r="IB257" s="1">
        <v>20</v>
      </c>
      <c r="IC257" s="1">
        <v>47</v>
      </c>
      <c r="ID257" s="1">
        <v>164</v>
      </c>
      <c r="IE257" s="1">
        <v>3</v>
      </c>
      <c r="IF257" s="1">
        <v>314</v>
      </c>
      <c r="IG257" s="1">
        <v>101</v>
      </c>
      <c r="IH257" s="1">
        <v>0</v>
      </c>
      <c r="II257" s="1">
        <v>155</v>
      </c>
      <c r="IJ257" s="1">
        <v>0</v>
      </c>
      <c r="IK257" s="1">
        <v>0</v>
      </c>
      <c r="IL257" s="1">
        <v>256</v>
      </c>
      <c r="IM257" s="26">
        <f>IFERROR(Tableau17[[#This Row],[LDIV]]/Tableau17[[#This Row],[Total général]],"")</f>
        <v>0</v>
      </c>
      <c r="IN257" s="26">
        <f>IFERROR(Tableau17[[#This Row],[LDVC]]/Tableau17[[#This Row],[Total général]],"")</f>
        <v>0</v>
      </c>
      <c r="IO257" s="26">
        <f>IFERROR(Tableau17[[#This Row],[LDVD]]/Tableau17[[#This Row],[Total général]],"")</f>
        <v>3.9855072463768113E-2</v>
      </c>
      <c r="IP257" s="26">
        <f>IFERROR(Tableau17[[#This Row],[LDVG]]/Tableau17[[#This Row],[Total général]],"")</f>
        <v>0.19202898550724637</v>
      </c>
      <c r="IQ257" s="26">
        <f>IFERROR(Tableau17[[#This Row],[LEXD]]/Tableau17[[#This Row],[Total général]],"")</f>
        <v>0</v>
      </c>
      <c r="IR257" s="26">
        <f>IFERROR(Tableau17[[#This Row],[LEXG]]/Tableau17[[#This Row],[Total général]],"")</f>
        <v>1.4492753623188406E-2</v>
      </c>
      <c r="IS257" s="26">
        <f>IFERROR(Tableau17[[#This Row],[LLR]]/Tableau17[[#This Row],[Total général]],"")</f>
        <v>6.8840579710144928E-2</v>
      </c>
      <c r="IT257" s="26">
        <f>IFERROR(Tableau17[[#This Row],[LREM]]/Tableau17[[#This Row],[Total général]],"")</f>
        <v>3.9855072463768113E-2</v>
      </c>
      <c r="IU257" s="26">
        <f>IFERROR(Tableau17[[#This Row],[LRN]]/Tableau17[[#This Row],[Total général]],"")</f>
        <v>0.19202898550724637</v>
      </c>
      <c r="IV257" s="26">
        <f>IFERROR(Tableau17[[#This Row],[LUG]]/Tableau17[[#This Row],[Total général]],"")</f>
        <v>0.36594202898550726</v>
      </c>
      <c r="IW257" s="26">
        <f>IFERROR(Tableau17[[#This Row],[LVEC]]/Tableau17[[#This Row],[Total général]],"")</f>
        <v>8.6956521739130432E-2</v>
      </c>
      <c r="IX257" s="26">
        <f>IFERROR(Tableau17[[#This Row],[2008-T1-LCMD]]/Tableau17[[#This Row],[2008-T1-TOTAL]],"")</f>
        <v>4.702970297029703E-2</v>
      </c>
      <c r="IY257" s="26">
        <f>IFERROR(Tableau17[[#This Row],[2008-T1-LDVD]]/Tableau17[[#This Row],[2008-T1-TOTAL]],"")</f>
        <v>0</v>
      </c>
      <c r="IZ257" s="26">
        <f>IFERROR(Tableau17[[#This Row],[2008-T1-LEXD]]/Tableau17[[#This Row],[2008-T1-TOTAL]],"")</f>
        <v>0</v>
      </c>
      <c r="JA257" s="26">
        <f>IFERROR(Tableau17[[#This Row],[2008-T1-LEXG]]/Tableau17[[#This Row],[2008-T1-TOTAL]],"")</f>
        <v>7.9207920792079209E-2</v>
      </c>
      <c r="JB257" s="26">
        <f>IFERROR(Tableau17[[#This Row],[2008-T1-LFN]]/Tableau17[[#This Row],[2008-T1-TOTAL]],"")</f>
        <v>9.1584158415841582E-2</v>
      </c>
      <c r="JC257" s="26">
        <f>IFERROR(Tableau17[[#This Row],[2008-T1-LMAJ]]/Tableau17[[#This Row],[2008-T1-TOTAL]],"")</f>
        <v>0.26980198019801982</v>
      </c>
      <c r="JD257" s="26">
        <f>IFERROR(Tableau17[[#This Row],[2008-T1-LUG]]/Tableau17[[#This Row],[2008-T1-TOTAL]],"")</f>
        <v>0.51237623762376239</v>
      </c>
      <c r="JE257" s="26" t="str">
        <f>IFERROR(Tableau17[[#This Row],[2008-T2-LFN]]/Tableau17[[#This Row],[2008-T2-TOTAL]],"")</f>
        <v/>
      </c>
      <c r="JF257" s="26" t="str">
        <f>IFERROR(Tableau17[[#This Row],[2008-T2-LGC]]/Tableau17[[#This Row],[2008-T2-TOTAL]],"")</f>
        <v/>
      </c>
      <c r="JG257" s="26" t="str">
        <f>IFERROR(Tableau17[[#This Row],[2008-T2-LMAJ]]/Tableau17[[#This Row],[2008-T2-TOTAL]],"")</f>
        <v/>
      </c>
      <c r="JH257" s="26" t="str">
        <f>IFERROR(Tableau17[[#This Row],[2008-T2-LUG]]/Tableau17[[#This Row],[2008-T2-TOTAL]],"")</f>
        <v/>
      </c>
      <c r="JI257" s="26">
        <f>IFERROR(Tableau17[[#This Row],[2014-T1-LDIV]]/Tableau17[[#This Row],[2014-T1-TOTAL]],"")</f>
        <v>0</v>
      </c>
      <c r="JJ257" s="26">
        <f>IFERROR(Tableau17[[#This Row],[2014-T1-LDVD]]/Tableau17[[#This Row],[2014-T1-TOTAL]],"")</f>
        <v>0</v>
      </c>
      <c r="JK257" s="26">
        <f>IFERROR(Tableau17[[#This Row],[2014-T1-LDVG]]/Tableau17[[#This Row],[2014-T1-TOTAL]],"")</f>
        <v>5.5415617128463476E-2</v>
      </c>
      <c r="JL257" s="26">
        <f>IFERROR(Tableau17[[#This Row],[2014-T1-LEXG]]/Tableau17[[#This Row],[2014-T1-TOTAL]],"")</f>
        <v>1.0075566750629723E-2</v>
      </c>
      <c r="JM257" s="26">
        <f>IFERROR(Tableau17[[#This Row],[2014-T1-LFG]]/Tableau17[[#This Row],[2014-T1-TOTAL]],"")</f>
        <v>0.1486146095717884</v>
      </c>
      <c r="JN257" s="26">
        <f>IFERROR(Tableau17[[#This Row],[2014-T1-LFN]]/Tableau17[[#This Row],[2014-T1-TOTAL]],"")</f>
        <v>0.27959697732997479</v>
      </c>
      <c r="JO257" s="26">
        <f>IFERROR(Tableau17[[#This Row],[2014-T1-LUD]]/Tableau17[[#This Row],[2014-T1-TOTAL]],"")</f>
        <v>0.17884130982367757</v>
      </c>
      <c r="JP257" s="26">
        <f>IFERROR(Tableau17[[#This Row],[2014-T1-LUG]]/Tableau17[[#This Row],[2014-T1-TOTAL]],"")</f>
        <v>0.32745591939546598</v>
      </c>
      <c r="JQ257" s="26">
        <f>IFERROR(Tableau17[[#This Row],[2014-T2-LFN]]/Tableau17[[#This Row],[2014-T2-TOTAL]],"")</f>
        <v>0.32476635514018692</v>
      </c>
      <c r="JR257" s="26">
        <f>IFERROR(Tableau17[[#This Row],[2014-T2-LUD]]/Tableau17[[#This Row],[2014-T2-TOTAL]],"")</f>
        <v>0.25233644859813081</v>
      </c>
      <c r="JS257" s="26">
        <f>IFERROR(Tableau17[[#This Row],[2014-T2-LUG]]/Tableau17[[#This Row],[2014-T2-TOTAL]],"")</f>
        <v>0.42289719626168226</v>
      </c>
      <c r="JT257" s="26">
        <f>IFERROR(Tableau17[[#This Row],[2015-T1-BC-DIV]]/Tableau17[[#This Row],[2015-T1-TOTAL]],"")</f>
        <v>0</v>
      </c>
      <c r="JU257" s="26">
        <f>IFERROR(Tableau17[[#This Row],[2015-T1-BC-DLF]]/Tableau17[[#This Row],[2015-T1-TOTAL]],"")</f>
        <v>3.125E-2</v>
      </c>
      <c r="JV257" s="26">
        <f>IFERROR(Tableau17[[#This Row],[2015-T1-BC-DVD]]/Tableau17[[#This Row],[2015-T1-TOTAL]],"")</f>
        <v>0</v>
      </c>
      <c r="JW257" s="26">
        <f>IFERROR(Tableau17[[#This Row],[2015-T1-BC-DVG]]/Tableau17[[#This Row],[2015-T1-TOTAL]],"")</f>
        <v>0.37215909090909088</v>
      </c>
      <c r="JX257" s="26">
        <f>IFERROR(Tableau17[[#This Row],[2015-T1-BC-FG]]/Tableau17[[#This Row],[2015-T1-TOTAL]],"")</f>
        <v>0</v>
      </c>
      <c r="JY257" s="26">
        <f>IFERROR(Tableau17[[#This Row],[2015-T1-BC-FN]]/Tableau17[[#This Row],[2015-T1-TOTAL]],"")</f>
        <v>0.34090909090909088</v>
      </c>
      <c r="JZ257" s="26">
        <f>IFERROR(Tableau17[[#This Row],[2015-T1-BC-MDM]]/Tableau17[[#This Row],[2015-T1-TOTAL]],"")</f>
        <v>0</v>
      </c>
      <c r="KA257" s="26">
        <f>IFERROR(Tableau17[[#This Row],[2015-T1-BC-RDG]]/Tableau17[[#This Row],[2015-T1-TOTAL]],"")</f>
        <v>0</v>
      </c>
      <c r="KB257" s="26">
        <f>IFERROR(Tableau17[[#This Row],[2015-T1-BC-SOC]]/Tableau17[[#This Row],[2015-T1-TOTAL]],"")</f>
        <v>0.17045454545454544</v>
      </c>
      <c r="KC257" s="26">
        <f>IFERROR(Tableau17[[#This Row],[2015-T1-BC-UD]]/Tableau17[[#This Row],[2015-T1-TOTAL]],"")</f>
        <v>8.5227272727272721E-2</v>
      </c>
      <c r="KD257" s="26">
        <f>IFERROR(Tableau17[[#This Row],[2015-T1-BC-UG]]/Tableau17[[#This Row],[2015-T1-TOTAL]],"")</f>
        <v>0</v>
      </c>
      <c r="KE257" s="26">
        <f>IFERROR(Tableau17[[#This Row],[2015-T1-BC-VEC]]/Tableau17[[#This Row],[2015-T1-TOTAL]],"")</f>
        <v>0</v>
      </c>
      <c r="KF257" s="26">
        <f>IFERROR(Tableau17[[#This Row],[2015-T2-BC-DVG]]/Tableau17[[#This Row],[2015-T2-TOTAL]],"")</f>
        <v>0</v>
      </c>
      <c r="KG257" s="26">
        <f>IFERROR(Tableau17[[#This Row],[2015-T2-BC-FN]]/Tableau17[[#This Row],[2015-T2-TOTAL]],"")</f>
        <v>0.44759206798866857</v>
      </c>
      <c r="KH257" s="26">
        <f>IFERROR(Tableau17[[#This Row],[2015-T2-BC-SOC]]/Tableau17[[#This Row],[2015-T2-TOTAL]],"")</f>
        <v>0.55240793201133143</v>
      </c>
      <c r="KI257" s="26">
        <f>IFERROR(Tableau17[[#This Row],[2015-T2-BC-UD]]/Tableau17[[#This Row],[2015-T2-TOTAL]],"")</f>
        <v>0</v>
      </c>
      <c r="KJ257" s="26">
        <f>IFERROR(Tableau17[[#This Row],[2015-T2-BC-UG]]/Tableau17[[#This Row],[2015-T2-TOTAL]],"")</f>
        <v>0</v>
      </c>
      <c r="KK257" s="26">
        <f>IFERROR(Tableau17[[#This Row],[2017 (L)-T1-COM]]/Tableau17[[#This Row],[2017 (L)-T1-TOTAL]],"")</f>
        <v>9.2356687898089165E-2</v>
      </c>
      <c r="KL257" s="26">
        <f>IFERROR(Tableau17[[#This Row],[2017 (L)-T1-DIV]]/Tableau17[[#This Row],[2017 (L)-T1-TOTAL]],"")</f>
        <v>9.5541401273885346E-3</v>
      </c>
      <c r="KM257" s="26">
        <f>IFERROR(Tableau17[[#This Row],[2017 (L)-T1-DLF]]/Tableau17[[#This Row],[2017 (L)-T1-TOTAL]],"")</f>
        <v>1.9108280254777069E-2</v>
      </c>
      <c r="KN257" s="26">
        <f>IFERROR(Tableau17[[#This Row],[2017 (L)-T1-DVD]]/Tableau17[[#This Row],[2017 (L)-T1-TOTAL]],"")</f>
        <v>0</v>
      </c>
      <c r="KO257" s="26">
        <f>IFERROR(Tableau17[[#This Row],[2017 (L)-T1-DVG]]/Tableau17[[#This Row],[2017 (L)-T1-TOTAL]],"")</f>
        <v>1.5923566878980892E-2</v>
      </c>
      <c r="KP257" s="26">
        <f>IFERROR(Tableau17[[#This Row],[2017 (L)-T1-ECO]]/Tableau17[[#This Row],[2017 (L)-T1-TOTAL]],"")</f>
        <v>6.6878980891719744E-2</v>
      </c>
      <c r="KQ257" s="26">
        <f>IFERROR(Tableau17[[#This Row],[2017 (L)-T1-EXD]]/Tableau17[[#This Row],[2017 (L)-T1-TOTAL]],"")</f>
        <v>0</v>
      </c>
      <c r="KR257" s="26">
        <f>IFERROR(Tableau17[[#This Row],[2017 (L)-T1-EXG]]/Tableau17[[#This Row],[2017 (L)-T1-TOTAL]],"")</f>
        <v>1.5923566878980892E-2</v>
      </c>
      <c r="KS257" s="26">
        <f>IFERROR(Tableau17[[#This Row],[2017 (L)-T1-FI]]/Tableau17[[#This Row],[2017 (L)-T1-TOTAL]],"")</f>
        <v>0.19745222929936307</v>
      </c>
      <c r="KT257" s="26">
        <f>IFERROR(Tableau17[[#This Row],[2017 (L)-T1-FN]]/Tableau17[[#This Row],[2017 (L)-T1-TOTAL]],"")</f>
        <v>0.2356687898089172</v>
      </c>
      <c r="KU257" s="26">
        <f>IFERROR(Tableau17[[#This Row],[2017 (L)-T1-LR]]/Tableau17[[#This Row],[2017 (L)-T1-TOTAL]],"")</f>
        <v>0</v>
      </c>
      <c r="KV257" s="26">
        <f>IFERROR(Tableau17[[#This Row],[2017 (L)-T1-MDM]]/Tableau17[[#This Row],[2017 (L)-T1-TOTAL]],"")</f>
        <v>0</v>
      </c>
      <c r="KW257" s="26">
        <f>IFERROR(Tableau17[[#This Row],[2017 (L)-T1-RDG]]/Tableau17[[#This Row],[2017 (L)-T1-TOTAL]],"")</f>
        <v>0</v>
      </c>
      <c r="KX257" s="26">
        <f>IFERROR(Tableau17[[#This Row],[2017 (L)-T1-REG]]/Tableau17[[#This Row],[2017 (L)-T1-TOTAL]],"")</f>
        <v>0</v>
      </c>
      <c r="KY257" s="26">
        <f>IFERROR(Tableau17[[#This Row],[2017 (L)-T1-REM]]/Tableau17[[#This Row],[2017 (L)-T1-TOTAL]],"")</f>
        <v>0.14968152866242038</v>
      </c>
      <c r="KZ257" s="26">
        <f>IFERROR(Tableau17[[#This Row],[2017 (L)-T1-SOC]]/Tableau17[[#This Row],[2017 (L)-T1-TOTAL]],"")</f>
        <v>0.13375796178343949</v>
      </c>
      <c r="LA257" s="26">
        <f>IFERROR(Tableau17[[#This Row],[2017 (L)-T1-UDI]]/Tableau17[[#This Row],[2017 (L)-T1-TOTAL]],"")</f>
        <v>6.3694267515923567E-2</v>
      </c>
      <c r="LB257" s="26">
        <f>IFERROR(Tableau17[[#This Row],[2017 (L)-T2-FI]]/Tableau17[[#This Row],[2017 (L)-T2-TOTAL]],"")</f>
        <v>0</v>
      </c>
      <c r="LC257" s="26">
        <f>IFERROR(Tableau17[[#This Row],[2017 (L)-T2-FN]]/Tableau17[[#This Row],[2017 (L)-T2-TOTAL]],"")</f>
        <v>0.39453125</v>
      </c>
      <c r="LD257" s="26">
        <f>IFERROR(Tableau17[[#This Row],[2017 (L)-T2-LR]]/Tableau17[[#This Row],[2017 (L)-T2-TOTAL]],"")</f>
        <v>0</v>
      </c>
      <c r="LE257" s="26">
        <f>IFERROR(Tableau17[[#This Row],[2017 (L)-T2-MDM]]/Tableau17[[#This Row],[2017 (L)-T2-TOTAL]],"")</f>
        <v>0</v>
      </c>
      <c r="LF257" s="26">
        <f>IFERROR(Tableau17[[#This Row],[2017 (L)-T2-REM]]/Tableau17[[#This Row],[2017 (L)-T2-TOTAL]],"")</f>
        <v>0.60546875</v>
      </c>
      <c r="LG257" s="26">
        <f>IFERROR(Tableau17[[#This Row],[2017-T1-ARTHAUD Nathalie]]/Tableau17[[#This Row],[2017-T1-TOTAL]],"")</f>
        <v>1.7543859649122807E-3</v>
      </c>
      <c r="LH257" s="26">
        <f>IFERROR(Tableau17[[#This Row],[2017-T1-ASSELINEAU Fran]]/Tableau17[[#This Row],[2017-T1-TOTAL]],"")</f>
        <v>1.0526315789473684E-2</v>
      </c>
      <c r="LI257" s="26">
        <f>IFERROR(Tableau17[[#This Row],[2017-T1-CHEMINADE Jacques]]/Tableau17[[#This Row],[2017-T1-TOTAL]],"")</f>
        <v>0</v>
      </c>
      <c r="LJ257" s="26">
        <f>IFERROR(Tableau17[[#This Row],[2017-T1-DUPONT-AIGNAN Nicolas]]/Tableau17[[#This Row],[2017-T1-TOTAL]],"")</f>
        <v>1.9298245614035089E-2</v>
      </c>
      <c r="LK257" s="26">
        <f>IFERROR(Tableau17[[#This Row],[2017-T1-FILLON Fran]]/Tableau17[[#This Row],[2017-T1-TOTAL]],"")</f>
        <v>5.6140350877192984E-2</v>
      </c>
      <c r="LL257" s="26">
        <f>IFERROR(Tableau17[[#This Row],[2017-T1-HAMON Beno]]/Tableau17[[#This Row],[2017-T1-TOTAL]],"")</f>
        <v>4.736842105263158E-2</v>
      </c>
      <c r="LM257" s="26">
        <f>IFERROR(Tableau17[[#This Row],[2017-T1-LASSALLE Jean]]/Tableau17[[#This Row],[2017-T1-TOTAL]],"")</f>
        <v>7.0175438596491229E-3</v>
      </c>
      <c r="LN257" s="26">
        <f>IFERROR(Tableau17[[#This Row],[2017-T1-LE PEN Marine]]/Tableau17[[#This Row],[2017-T1-TOTAL]],"")</f>
        <v>0.2807017543859649</v>
      </c>
      <c r="LO257" s="26">
        <f>IFERROR(Tableau17[[#This Row],[2017-T1-M Jean-Luc]]/Tableau17[[#This Row],[2017-T1-TOTAL]],"")</f>
        <v>0.42280701754385963</v>
      </c>
      <c r="LP257" s="26">
        <f>IFERROR(Tableau17[[#This Row],[2017-T1-MACRON Emmanuel]]/Tableau17[[#This Row],[2017-T1-TOTAL]],"")</f>
        <v>0.14385964912280702</v>
      </c>
      <c r="LQ257" s="26">
        <f>IFERROR(Tableau17[[#This Row],[2017-T1-POUTOU Philippe]]/Tableau17[[#This Row],[2017-T1-TOTAL]],"")</f>
        <v>1.0526315789473684E-2</v>
      </c>
      <c r="LR257" s="26">
        <f>IFERROR(Tableau17[[#This Row],[2017-T2-LE PEN Marine]]/Tableau17[[#This Row],[2017-T2-TOTAL]],"")</f>
        <v>0.41200828157349895</v>
      </c>
      <c r="LS257" s="26">
        <f>IFERROR(Tableau17[[#This Row],[2017-T2-MACRON Emmanuel]]/Tableau17[[#This Row],[2017-T2-TOTAL]],"")</f>
        <v>0.587991718426501</v>
      </c>
      <c r="LT257" s="26">
        <f>IFERROR(Tableau17[[#This Row],[2019-T1-ALEXANDRE Audric]]/Tableau17[[#This Row],[2019-T1-TOTAL]],"")</f>
        <v>0</v>
      </c>
      <c r="LU257" s="26">
        <f>IFERROR(Tableau17[[#This Row],[2019-T1-ARTHAUD Nathalie]]/Tableau17[[#This Row],[2019-T1-TOTAL]],"")</f>
        <v>1.8292682926829267E-2</v>
      </c>
      <c r="LV257" s="26">
        <f>IFERROR(Tableau17[[#This Row],[2019-T1-ASSELINEAU François]]/Tableau17[[#This Row],[2019-T1-TOTAL]],"")</f>
        <v>2.7439024390243903E-2</v>
      </c>
      <c r="LW257" s="26">
        <f>IFERROR(Tableau17[[#This Row],[2019-T1-AUBRY Manon]]/Tableau17[[#This Row],[2019-T1-TOTAL]],"")</f>
        <v>0.19207317073170732</v>
      </c>
      <c r="LX257" s="26">
        <f>IFERROR(Tableau17[[#This Row],[2019-T1-AZERGUI Nagib]]/Tableau17[[#This Row],[2019-T1-TOTAL]],"")</f>
        <v>9.1463414634146336E-3</v>
      </c>
      <c r="LY257" s="26">
        <f>IFERROR(Tableau17[[#This Row],[2019-T1-BARDELLA Jordan]]/Tableau17[[#This Row],[2019-T1-TOTAL]],"")</f>
        <v>0.30792682926829268</v>
      </c>
      <c r="LZ257" s="26">
        <f>IFERROR(Tableau17[[#This Row],[2019-T1-BELLAMY François-Xavier]]/Tableau17[[#This Row],[2019-T1-TOTAL]],"")</f>
        <v>2.1341463414634148E-2</v>
      </c>
      <c r="MA257" s="26">
        <f>IFERROR(Tableau17[[#This Row],[2019-T1-BIDOU Olivier]]/Tableau17[[#This Row],[2019-T1-TOTAL]],"")</f>
        <v>0</v>
      </c>
      <c r="MB257" s="26">
        <f>IFERROR(Tableau17[[#This Row],[2019-T1-BOURG Dominique]]/Tableau17[[#This Row],[2019-T1-TOTAL]],"")</f>
        <v>2.4390243902439025E-2</v>
      </c>
      <c r="MC257" s="26">
        <f>IFERROR(Tableau17[[#This Row],[2019-T1-BROSSAT Ian]]/Tableau17[[#This Row],[2019-T1-TOTAL]],"")</f>
        <v>6.097560975609756E-2</v>
      </c>
      <c r="MD257" s="26">
        <f>IFERROR(Tableau17[[#This Row],[2019-T1-CAILLAUD Sophie]]/Tableau17[[#This Row],[2019-T1-TOTAL]],"")</f>
        <v>0</v>
      </c>
      <c r="ME257" s="26">
        <f>IFERROR(Tableau17[[#This Row],[2019-T1-CAMUS Renaud]]/Tableau17[[#This Row],[2019-T1-TOTAL]],"")</f>
        <v>0</v>
      </c>
      <c r="MF257" s="26">
        <f>IFERROR(Tableau17[[#This Row],[2019-T1-CHALENÇON Christophe]]/Tableau17[[#This Row],[2019-T1-TOTAL]],"")</f>
        <v>0</v>
      </c>
      <c r="MG257" s="26">
        <f>IFERROR(Tableau17[[#This Row],[2019-T1-CORBET Cathy Denise Ginette]]/Tableau17[[#This Row],[2019-T1-TOTAL]],"")</f>
        <v>0</v>
      </c>
      <c r="MH257" s="26">
        <f>IFERROR(Tableau17[[#This Row],[2019-T1-DE PREVOISIN Robert]]/Tableau17[[#This Row],[2019-T1-TOTAL]],"")</f>
        <v>0</v>
      </c>
      <c r="MI257" s="26">
        <f>IFERROR(Tableau17[[#This Row],[2019-T1-DELFEL Thérèse]]/Tableau17[[#This Row],[2019-T1-TOTAL]],"")</f>
        <v>0</v>
      </c>
      <c r="MJ257" s="26">
        <f>IFERROR(Tableau17[[#This Row],[2019-T1-DIEUMEGARD Pierre]]/Tableau17[[#This Row],[2019-T1-TOTAL]],"")</f>
        <v>0</v>
      </c>
      <c r="MK257" s="26">
        <f>IFERROR(Tableau17[[#This Row],[2019-T1-DUPONT-AIGNAN Nicolas]]/Tableau17[[#This Row],[2019-T1-TOTAL]],"")</f>
        <v>9.1463414634146336E-3</v>
      </c>
      <c r="ML257" s="26">
        <f>IFERROR(Tableau17[[#This Row],[2019-T1-GERNIGON Yves]]/Tableau17[[#This Row],[2019-T1-TOTAL]],"")</f>
        <v>0</v>
      </c>
      <c r="MM257" s="26">
        <f>IFERROR(Tableau17[[#This Row],[2019-T1-GLUCKSMANN Raphaël]]/Tableau17[[#This Row],[2019-T1-TOTAL]],"")</f>
        <v>4.878048780487805E-2</v>
      </c>
      <c r="MN257" s="26">
        <f>IFERROR(Tableau17[[#This Row],[2019-T1-HAMON Benoît]]/Tableau17[[#This Row],[2019-T1-TOTAL]],"")</f>
        <v>5.4878048780487805E-2</v>
      </c>
      <c r="MO257" s="26">
        <f>IFERROR(Tableau17[[#This Row],[2019-T1-HELGEN Gilles]]/Tableau17[[#This Row],[2019-T1-TOTAL]],"")</f>
        <v>0</v>
      </c>
      <c r="MP257" s="26">
        <f>IFERROR(Tableau17[[#This Row],[2019-T1-JADOT Yannick]]/Tableau17[[#This Row],[2019-T1-TOTAL]],"")</f>
        <v>0.10975609756097561</v>
      </c>
      <c r="MQ257" s="26">
        <f>IFERROR(Tableau17[[#This Row],[2019-T1-LAGARDE Jean-Christophe]]/Tableau17[[#This Row],[2019-T1-TOTAL]],"")</f>
        <v>2.1341463414634148E-2</v>
      </c>
      <c r="MR257" s="26">
        <f>IFERROR(Tableau17[[#This Row],[2019-T1-LALANNE Francis]]/Tableau17[[#This Row],[2019-T1-TOTAL]],"")</f>
        <v>6.0975609756097563E-3</v>
      </c>
      <c r="MS257" s="26">
        <f>IFERROR(Tableau17[[#This Row],[2019-T1-LOISEAU Nathalie]]/Tableau17[[#This Row],[2019-T1-TOTAL]],"")</f>
        <v>8.5365853658536592E-2</v>
      </c>
      <c r="MT257" s="26">
        <f>IFERROR(Tableau17[[#This Row],[2019-T1-MARIE Florie]]/Tableau17[[#This Row],[2019-T1-TOTAL]],"")</f>
        <v>3.0487804878048782E-3</v>
      </c>
      <c r="MU257" s="26">
        <f>IFERROR(Tableau17[[#This Row],[2008-T1-MACROEXTRDROITE]]/Tableau17[[#This Row],[2008-T1-MACROTOTALE]],"")</f>
        <v>9.1584158415841582E-2</v>
      </c>
      <c r="MV257" s="26">
        <f>IFERROR(Tableau17[[#This Row],[2008-T1-MACRODROITE]]/Tableau17[[#This Row],[2008-T1-MACROTOTALE]],"")</f>
        <v>0.31683168316831684</v>
      </c>
      <c r="MW257" s="26">
        <f>IFERROR(Tableau17[[#This Row],[2008-T1-MACROCENTRE]]/Tableau17[[#This Row],[2008-T1-MACROTOTALE]],"")</f>
        <v>0</v>
      </c>
      <c r="MX257" s="26">
        <f>IFERROR(Tableau17[[#This Row],[2008-T1-MACROGAUCHE]]/Tableau17[[#This Row],[2008-T1-MACROTOTALE]],"")</f>
        <v>0.59158415841584155</v>
      </c>
      <c r="MY257" s="26">
        <f>IFERROR(Tableau17[[#This Row],[2008-T1-MACROAUTRE]]/Tableau17[[#This Row],[2008-T1-MACROTOTALE]],"")</f>
        <v>0</v>
      </c>
      <c r="MZ257" s="26" t="str">
        <f>IFERROR(Tableau17[[#This Row],[2008-T2-MACROEXTRDROITE]]/Tableau17[[#This Row],[2008-T2-MACROTOTALE]],"")</f>
        <v/>
      </c>
      <c r="NA257" s="26" t="str">
        <f>IFERROR(Tableau17[[#This Row],[2008-T2-MACRODROITE]]/Tableau17[[#This Row],[2008-T2-MACROTOTALE]],"")</f>
        <v/>
      </c>
      <c r="NB257" s="26" t="str">
        <f>IFERROR(Tableau17[[#This Row],[2008-T2-MACROCENTRE]]/Tableau17[[#This Row],[2008-T2-MACROTOTALE]],"")</f>
        <v/>
      </c>
      <c r="NC257" s="26" t="str">
        <f>IFERROR(Tableau17[[#This Row],[2008-T2-MACROGAUCHE]]/Tableau17[[#This Row],[2008-T2-MACROTOTALE]],"")</f>
        <v/>
      </c>
      <c r="ND257" s="26" t="str">
        <f>IFERROR(Tableau17[[#This Row],[2008-T2-MACROAUTRE]]/Tableau17[[#This Row],[2008-T2-MACROTOTALE]],"")</f>
        <v/>
      </c>
      <c r="NE257" s="26">
        <f>IFERROR(Tableau17[[#This Row],[2014-T1-MACROEXTRDROITE]]/Tableau17[[#This Row],[2014-T1-MACROTOTALE]],"")</f>
        <v>0.27959697732997479</v>
      </c>
      <c r="NF257" s="26">
        <f>IFERROR(Tableau17[[#This Row],[2014-T1-MACRODROITE]]/Tableau17[[#This Row],[2014-T1-MACROTOTALE]],"")</f>
        <v>0.17884130982367757</v>
      </c>
      <c r="NG257" s="26">
        <f>IFERROR(Tableau17[[#This Row],[2014-T1-MACROCENTRE]]/Tableau17[[#This Row],[2014-T1-MACROTOTALE]],"")</f>
        <v>0</v>
      </c>
      <c r="NH257" s="26">
        <f>IFERROR(Tableau17[[#This Row],[2014-T1-MACROGAUCHE]]/Tableau17[[#This Row],[2014-T1-MACROTOTALE]],"")</f>
        <v>0.54156171284634758</v>
      </c>
      <c r="NI257" s="26">
        <f>IFERROR(Tableau17[[#This Row],[2014-T1-MACROAUTRE]]/Tableau17[[#This Row],[2014-T1-MACROTOTALE]],"")</f>
        <v>0</v>
      </c>
      <c r="NJ257" s="26">
        <f>IFERROR(Tableau17[[#This Row],[2014-T2-MACROEXTRDROITE]]/Tableau17[[#This Row],[2014-T2-MACROTOTALE]],"")</f>
        <v>0.32476635514018692</v>
      </c>
      <c r="NK257" s="26">
        <f>IFERROR(Tableau17[[#This Row],[2014-T2-MACRODROITE]]/Tableau17[[#This Row],[2014-T2-MACROTOTALE]],"")</f>
        <v>0.25233644859813081</v>
      </c>
      <c r="NL257" s="26">
        <f>IFERROR(Tableau17[[#This Row],[2014-T2-MACROCENTRE]]/Tableau17[[#This Row],[2014-T2-MACROTOTALE]],"")</f>
        <v>0</v>
      </c>
      <c r="NM257" s="26">
        <f>IFERROR(Tableau17[[#This Row],[2014-T2-MACROGAUCHE]]/Tableau17[[#This Row],[2014-T2-MACROTOTALE]],"")</f>
        <v>0.42289719626168226</v>
      </c>
      <c r="NN257" s="26">
        <f>IFERROR(Tableau17[[#This Row],[2014-T2-MACROAUTRE]]/Tableau17[[#This Row],[2014-T2-MACROTOTALE]],"")</f>
        <v>0</v>
      </c>
      <c r="NO257" s="26">
        <f>IFERROR( Tableau17[[#This Row],[2015-T1-MACROEXTRDROITE]]/Tableau17[[#This Row],[2015-T1-MACROTOTALE]],"")</f>
        <v>0.37215909090909088</v>
      </c>
      <c r="NP257" s="26">
        <f>IFERROR(Tableau17[[#This Row],[2015-T1-MACRODROITE]]/Tableau17[[#This Row],[2015-T1-MACROTOTALE]],"")</f>
        <v>8.5227272727272721E-2</v>
      </c>
      <c r="NQ257" s="26">
        <f>IFERROR(Tableau17[[#This Row],[2015-T1-MACROCENTRE]]/Tableau17[[#This Row],[2015-T1-MACROTOTALE]],"")</f>
        <v>0</v>
      </c>
      <c r="NR257" s="26">
        <f>IFERROR(Tableau17[[#This Row],[2015-T1-MACROGAUCHE]]/Tableau17[[#This Row],[2015-T1-MACROTOTALE]],"")</f>
        <v>0.54261363636363635</v>
      </c>
      <c r="NS257" s="26">
        <f>IFERROR(Tableau17[[#This Row],[2015-T1-MACROAUTRE]]/Tableau17[[#This Row],[2015-T1-MACROTOTALE]],"")</f>
        <v>0</v>
      </c>
      <c r="NT257" s="26">
        <f>IFERROR(Tableau17[[#This Row],[2015-T2-MACROEXTRDROITE]]/Tableau17[[#This Row],[2015-T2-MACROTOTALE]],"")</f>
        <v>0.44759206798866857</v>
      </c>
      <c r="NU257" s="26">
        <f>IFERROR(Tableau17[[#This Row],[2015-T2-MACRODROITE]]/Tableau17[[#This Row],[2015-T2-MACROTOTALE]],"")</f>
        <v>0</v>
      </c>
      <c r="NV257" s="26">
        <f>IFERROR(Tableau17[[#This Row],[2015-T2-MACROCENTRE]]/Tableau17[[#This Row],[2015-T2-MACROTOTALE]],"")</f>
        <v>0</v>
      </c>
      <c r="NW257" s="26">
        <f>IFERROR(Tableau17[[#This Row],[2015-T2-MACROGAUCHE]]/Tableau17[[#This Row],[2015-T2-MACROTOTALE]],"")</f>
        <v>0.55240793201133143</v>
      </c>
      <c r="NX257" s="26">
        <f>IFERROR(Tableau17[[#This Row],[2015-T2-MACROAUTRE]]/Tableau17[[#This Row],[2015-T2-MACROTOTALE]],"")</f>
        <v>0</v>
      </c>
      <c r="NY257" s="26">
        <f>IFERROR(Tableau17[[#This Row],[2017-T1-MACROEXTRDROITE]]/Tableau17[[#This Row],[2017-T1-MACROTOTALE]],"")</f>
        <v>0.31052631578947371</v>
      </c>
      <c r="NZ257" s="26">
        <f>IFERROR(Tableau17[[#This Row],[2017-T1-MACRODROITE]]/Tableau17[[#This Row],[2017-T1-MACROTOTALE]],"")</f>
        <v>5.6140350877192984E-2</v>
      </c>
      <c r="OA257" s="26">
        <f>IFERROR(Tableau17[[#This Row],[2017-T1-MACROCENTRE]]/Tableau17[[#This Row],[2017-T1-MACROTOTALE]],"")</f>
        <v>0.14385964912280702</v>
      </c>
      <c r="OB257" s="26">
        <f>IFERROR(Tableau17[[#This Row],[2017-T1-MACROGAUCHE]]/Tableau17[[#This Row],[2017-T1-MACROTOTALE]],"")</f>
        <v>0.48245614035087719</v>
      </c>
      <c r="OC257" s="26">
        <f>IFERROR(Tableau17[[#This Row],[2017-T1-MACROAUTRE]]/Tableau17[[#This Row],[2017-T1-MACROTOTALE]],"")</f>
        <v>7.0175438596491229E-3</v>
      </c>
      <c r="OD257" s="26">
        <f>IFERROR(Tableau17[[#This Row],[2017-T2-MACROEXTRDROITE]]/Tableau17[[#This Row],[2017-T2-MACROTOTALE]],"")</f>
        <v>0.41200828157349895</v>
      </c>
      <c r="OE257" s="26">
        <f>IFERROR(Tableau17[[#This Row],[2017-T2-MACRODROITE]]/Tableau17[[#This Row],[2017-T2-MACROTOTALE]],"")</f>
        <v>0</v>
      </c>
      <c r="OF257" s="26">
        <f>IFERROR(Tableau17[[#This Row],[2017-T2-MACROCENTRE]]/Tableau17[[#This Row],[2017-T2-MACROTOTALE]],"")</f>
        <v>0.587991718426501</v>
      </c>
      <c r="OG257" s="26">
        <f>IFERROR(Tableau17[[#This Row],[2017-T2-MACROGAUCHE]]/Tableau17[[#This Row],[2017-T2-MACROTOTALE]],"")</f>
        <v>0</v>
      </c>
      <c r="OH257" s="26">
        <f>IFERROR(Tableau17[[#This Row],[2017-T2-MACROAUTRE]]/Tableau17[[#This Row],[2017-T2-MACROTOTALE]],"")</f>
        <v>0</v>
      </c>
      <c r="OI257" s="26">
        <f>IFERROR(Tableau17[[#This Row],[2019-T1-MACROEXTRDROITE]]/Tableau17[[#This Row],[2019-T1-MACROTOTALE]],"")</f>
        <v>0.35988200589970504</v>
      </c>
      <c r="OJ257" s="26">
        <f>IFERROR(Tableau17[[#This Row],[2019-T1-MACRODROITE]]/Tableau17[[#This Row],[2019-T1-MACROTOTALE]],"")</f>
        <v>4.1297935103244837E-2</v>
      </c>
      <c r="OK257" s="26">
        <f>IFERROR(Tableau17[[#This Row],[2019-T1-MACROCENTRE]]/Tableau17[[#This Row],[2019-T1-MACROTOTALE]],"")</f>
        <v>8.2595870206489674E-2</v>
      </c>
      <c r="OL257" s="26">
        <f>IFERROR(Tableau17[[#This Row],[2019-T1-MACROGAUCHE]]/Tableau17[[#This Row],[2019-T1-MACROTOTALE]],"")</f>
        <v>0.46902654867256638</v>
      </c>
      <c r="OM257" s="26">
        <f>IFERROR(Tableau17[[#This Row],[2019-T1-MACROAUTRE]]/Tableau17[[#This Row],[2019-T1-MACROTOTALE]],"")</f>
        <v>4.71976401179941E-2</v>
      </c>
      <c r="ON257" s="26">
        <f>IFERROR(Tableau17[[#This Row],[2020-T1-MACROEXTRDROITE]]/Tableau17[[#This Row],[2020-T1-MACROTOTALE]],"")</f>
        <v>0.19202898550724637</v>
      </c>
      <c r="OO257" s="26">
        <f>IFERROR(Tableau17[[#This Row],[2020-T1-MACRODROITE]]/Tableau17[[#This Row],[2020-T1-MACROTOTALE]],"")</f>
        <v>0.10869565217391304</v>
      </c>
      <c r="OP257" s="26">
        <f>IFERROR(Tableau17[[#This Row],[2020-T1-MACROCENTRE]]/Tableau17[[#This Row],[2020-T1-MACROTOTALE]],"")</f>
        <v>3.9855072463768113E-2</v>
      </c>
      <c r="OQ257" s="26">
        <f>IFERROR(Tableau17[[#This Row],[2020-T1-MACROGAUCHE]]/Tableau17[[#This Row],[2020-T1-MACROTOTALE]],"")</f>
        <v>0.65942028985507251</v>
      </c>
      <c r="OR257" s="26">
        <f>IFERROR(Tableau17[[#This Row],[2020-T1-MACROAUTRE]]/Tableau17[[#This Row],[2020-T1-MACROTOTALE]],"")</f>
        <v>0</v>
      </c>
      <c r="OS257" s="26">
        <f>IFERROR(Tableau17[[#This Row],[2017 (L)-T1-MACROEXTRDROITE]]/Tableau17[[#This Row],[2017 (L)-T1-MACROTOTALE]],"")</f>
        <v>0.25477707006369427</v>
      </c>
      <c r="OT257" s="26">
        <f>IFERROR(Tableau17[[#This Row],[2017 (L)-T1-MACRODROITE]]/Tableau17[[#This Row],[2017 (L)-T1-MACROTOTALE]],"")</f>
        <v>6.3694267515923567E-2</v>
      </c>
      <c r="OU257" s="26">
        <f>IFERROR(Tableau17[[#This Row],[2017 (L)-T1-MACROCENTRE]]/Tableau17[[#This Row],[2017 (L)-T1-MACROTOTALE]],"")</f>
        <v>0.14968152866242038</v>
      </c>
      <c r="OV257" s="26">
        <f>IFERROR(Tableau17[[#This Row],[2017 (L)-T1-MACROGAUCHE]]/Tableau17[[#This Row],[2017 (L)-T1-MACROTOTALE]],"")</f>
        <v>0.52229299363057324</v>
      </c>
      <c r="OW257" s="26">
        <f>IFERROR(Tableau17[[#This Row],[2017 (L)-T1-MACROAUTRE]]/Tableau17[[#This Row],[2017 (L)-T1-MACROTOTALE]],"")</f>
        <v>9.5541401273885346E-3</v>
      </c>
      <c r="OX257" s="26">
        <f>IFERROR(Tableau17[[#This Row],[2017 (L)-T2-MACROEXTRDROITE]]/Tableau17[[#This Row],[2017 (L)-T2-MACROTOTALE]],"")</f>
        <v>0.39453125</v>
      </c>
      <c r="OY257" s="26">
        <f>IFERROR(Tableau17[[#This Row],[2017 (L)-T2-MACRODROITE]]/Tableau17[[#This Row],[2017 (L)-T2-MACROTOTALE]],"")</f>
        <v>0</v>
      </c>
      <c r="OZ257" s="26">
        <f>IFERROR(Tableau17[[#This Row],[2017 (L)-T2-MACROCENTRE]]/Tableau17[[#This Row],[2017 (L)-T2-MACROTOTALE]],"")</f>
        <v>0.60546875</v>
      </c>
      <c r="PA257" s="26">
        <f>IFERROR(Tableau17[[#This Row],[2017 (L)-T2-MACROGAUCHE]]/Tableau17[[#This Row],[2017 (L)-T2-MACROTOTALE]],"")</f>
        <v>0</v>
      </c>
      <c r="PB257" s="26">
        <f>IFERROR(Tableau17[[#This Row],[2017 (L)-T2-MACROAUTRE]]/Tableau17[[#This Row],[2017 (L)-T2-MACROTOTALE]],"")</f>
        <v>0</v>
      </c>
      <c r="PC257" s="26">
        <f>IFERROR(Tableau17[[#This Row],[2008_T1_PROCUS]]/Tableau17[[#This Row],[2008_T1_INSCRITS]],0)</f>
        <v>1.5873015873015872E-2</v>
      </c>
      <c r="PD257" s="26">
        <f>IFERROR(Tableau17[[#This Row],[2008_T2_PROCUS]]/Tableau17[[#This Row],[2008_T2_INSCRITS]],0)</f>
        <v>0</v>
      </c>
      <c r="PE257" s="26">
        <f>Tableau17[[#This Row],[2014_T1_PROCUS]]/Tableau17[[#This Row],[2014_T1_INSCRITS]]</f>
        <v>8.6633663366336641E-3</v>
      </c>
      <c r="PF257" s="26">
        <f>IFERROR(Tableau17[[#This Row],[2014_T2_PROCUS]]/Tableau17[[#This Row],[2014_T2_INSCRITS]],0)</f>
        <v>7.4257425742574254E-3</v>
      </c>
    </row>
    <row r="258" spans="1:422" hidden="1" x14ac:dyDescent="0.2">
      <c r="A258" s="1">
        <v>7</v>
      </c>
      <c r="B258" s="1" t="s">
        <v>474</v>
      </c>
      <c r="C258" s="1" t="s">
        <v>473</v>
      </c>
      <c r="D258" s="1" t="s">
        <v>473</v>
      </c>
      <c r="E258" s="1">
        <v>1332</v>
      </c>
      <c r="F258" s="1">
        <v>5.4122240000000001</v>
      </c>
      <c r="G258" s="1">
        <v>43.319792</v>
      </c>
      <c r="H258" s="3">
        <v>962</v>
      </c>
      <c r="I258" s="3">
        <v>225</v>
      </c>
      <c r="J258" s="1">
        <v>1</v>
      </c>
      <c r="L258" s="1">
        <v>23</v>
      </c>
      <c r="M258" s="1">
        <v>33</v>
      </c>
      <c r="O258" s="1">
        <v>1</v>
      </c>
      <c r="P258" s="1">
        <v>49</v>
      </c>
      <c r="Q258" s="1">
        <v>5</v>
      </c>
      <c r="R258" s="1">
        <v>63</v>
      </c>
      <c r="S258" s="1">
        <v>58</v>
      </c>
      <c r="T258" s="1">
        <v>12</v>
      </c>
      <c r="U258" s="1">
        <v>245</v>
      </c>
      <c r="V258" s="1">
        <v>926</v>
      </c>
      <c r="W258" s="1">
        <v>457</v>
      </c>
      <c r="X258" s="1">
        <v>8</v>
      </c>
      <c r="Y258" s="2">
        <v>0.49352052000000002</v>
      </c>
      <c r="Z258" s="1">
        <v>926</v>
      </c>
      <c r="AA258" s="1">
        <v>524</v>
      </c>
      <c r="AB258" s="1">
        <v>7</v>
      </c>
      <c r="AC258" s="2">
        <v>0.56587472999999999</v>
      </c>
      <c r="AD258" s="1">
        <v>962</v>
      </c>
      <c r="AE258" s="1">
        <v>249</v>
      </c>
      <c r="AF258" s="2">
        <v>0.25883576000000003</v>
      </c>
      <c r="AG258" s="1">
        <f t="shared" ref="AG258:AG321" si="4">INT((W258/V258)*AD258)-AE258</f>
        <v>225</v>
      </c>
      <c r="AH258" s="1">
        <v>891</v>
      </c>
      <c r="AI258" s="1">
        <v>515</v>
      </c>
      <c r="AJ258" s="1">
        <v>24</v>
      </c>
      <c r="AK258" s="2">
        <v>0.57800224</v>
      </c>
      <c r="AL258" s="1">
        <v>891</v>
      </c>
      <c r="AM258" s="1">
        <v>569</v>
      </c>
      <c r="AN258" s="1">
        <v>14</v>
      </c>
      <c r="AO258" s="2">
        <v>0.63860830999999996</v>
      </c>
      <c r="AP258" s="1">
        <v>924</v>
      </c>
      <c r="AQ258" s="1">
        <v>400</v>
      </c>
      <c r="AR258" s="2">
        <v>0.43290043</v>
      </c>
      <c r="AS258" s="1">
        <v>924</v>
      </c>
      <c r="AT258" s="1">
        <v>437</v>
      </c>
      <c r="AU258" s="2">
        <v>0.47294372000000001</v>
      </c>
      <c r="AV258" s="1">
        <v>929</v>
      </c>
      <c r="AW258" s="1">
        <v>346</v>
      </c>
      <c r="AX258" s="2">
        <v>0.37244348999999999</v>
      </c>
      <c r="AY258" s="1">
        <v>929</v>
      </c>
      <c r="AZ258" s="1">
        <v>300</v>
      </c>
      <c r="BA258" s="2">
        <v>0.32292788</v>
      </c>
      <c r="BB258" s="1">
        <v>927</v>
      </c>
      <c r="BC258" s="1">
        <v>663</v>
      </c>
      <c r="BD258" s="2">
        <v>0.71521036000000004</v>
      </c>
      <c r="BE258" s="1">
        <v>927</v>
      </c>
      <c r="BF258" s="1">
        <v>618</v>
      </c>
      <c r="BG258" s="2">
        <v>0.66666667000000002</v>
      </c>
      <c r="BH258" s="1">
        <v>943</v>
      </c>
      <c r="BI258" s="1">
        <v>325</v>
      </c>
      <c r="BJ258" s="2">
        <v>0.34464475</v>
      </c>
      <c r="BK258" s="1">
        <v>23</v>
      </c>
      <c r="BL258" s="1">
        <v>8</v>
      </c>
      <c r="BN258" s="1">
        <v>22</v>
      </c>
      <c r="BO258" s="1">
        <v>56</v>
      </c>
      <c r="BP258" s="1">
        <v>173</v>
      </c>
      <c r="BQ258" s="1">
        <v>212</v>
      </c>
      <c r="BR258" s="1">
        <v>494</v>
      </c>
      <c r="BS258" s="1">
        <v>36</v>
      </c>
      <c r="BU258" s="1">
        <v>253</v>
      </c>
      <c r="BV258" s="1">
        <v>266</v>
      </c>
      <c r="BW258" s="1">
        <v>555</v>
      </c>
      <c r="BZ258" s="1">
        <v>43</v>
      </c>
      <c r="CA258" s="1">
        <v>7</v>
      </c>
      <c r="CB258" s="1">
        <v>37</v>
      </c>
      <c r="CC258" s="1">
        <v>157</v>
      </c>
      <c r="CD258" s="1">
        <v>120</v>
      </c>
      <c r="CE258" s="1">
        <v>81</v>
      </c>
      <c r="CF258" s="1">
        <v>445</v>
      </c>
      <c r="CG258" s="1">
        <v>186</v>
      </c>
      <c r="CH258" s="1">
        <v>175</v>
      </c>
      <c r="CI258" s="1">
        <v>143</v>
      </c>
      <c r="CJ258" s="1">
        <v>504</v>
      </c>
      <c r="CL258" s="1">
        <v>6</v>
      </c>
      <c r="CN258" s="1">
        <v>13</v>
      </c>
      <c r="CO258" s="1">
        <v>35</v>
      </c>
      <c r="CP258" s="1">
        <v>161</v>
      </c>
      <c r="CS258" s="1">
        <v>57</v>
      </c>
      <c r="CT258" s="1">
        <v>91</v>
      </c>
      <c r="CV258" s="1">
        <v>26</v>
      </c>
      <c r="CW258" s="1">
        <v>389</v>
      </c>
      <c r="CY258" s="1">
        <v>202</v>
      </c>
      <c r="CZ258" s="1">
        <v>204</v>
      </c>
      <c r="DC258" s="1">
        <v>406</v>
      </c>
      <c r="DE258" s="1">
        <v>2</v>
      </c>
      <c r="DF258" s="1">
        <v>1</v>
      </c>
      <c r="DH258" s="1">
        <v>3</v>
      </c>
      <c r="DI258" s="1">
        <v>16</v>
      </c>
      <c r="DJ258" s="1">
        <v>4</v>
      </c>
      <c r="DK258" s="1">
        <v>2</v>
      </c>
      <c r="DL258" s="1">
        <v>79</v>
      </c>
      <c r="DM258" s="1">
        <v>98</v>
      </c>
      <c r="DN258" s="1">
        <v>40</v>
      </c>
      <c r="DQ258" s="1">
        <v>0</v>
      </c>
      <c r="DR258" s="1">
        <v>84</v>
      </c>
      <c r="DS258" s="1">
        <v>11</v>
      </c>
      <c r="DU258" s="1">
        <v>340</v>
      </c>
      <c r="DW258" s="1">
        <v>115</v>
      </c>
      <c r="DZ258" s="1">
        <v>162</v>
      </c>
      <c r="EA258" s="1">
        <v>277</v>
      </c>
      <c r="EB258" s="1">
        <v>4</v>
      </c>
      <c r="EC258" s="1">
        <v>8</v>
      </c>
      <c r="ED258" s="1">
        <v>1</v>
      </c>
      <c r="EE258" s="1">
        <v>23</v>
      </c>
      <c r="EF258" s="1">
        <v>106</v>
      </c>
      <c r="EG258" s="1">
        <v>32</v>
      </c>
      <c r="EH258" s="1">
        <v>2</v>
      </c>
      <c r="EI258" s="1">
        <v>188</v>
      </c>
      <c r="EJ258" s="1">
        <v>195</v>
      </c>
      <c r="EK258" s="1">
        <v>92</v>
      </c>
      <c r="EL258" s="1">
        <v>2</v>
      </c>
      <c r="EM258" s="1">
        <v>653</v>
      </c>
      <c r="EN258" s="1">
        <v>211</v>
      </c>
      <c r="EO258" s="1">
        <v>323</v>
      </c>
      <c r="EP258" s="1">
        <v>534</v>
      </c>
      <c r="EQ258" s="1">
        <v>0</v>
      </c>
      <c r="ER258" s="1">
        <v>3</v>
      </c>
      <c r="ES258" s="1">
        <v>2</v>
      </c>
      <c r="ET258" s="1">
        <v>35</v>
      </c>
      <c r="EU258" s="1">
        <v>3</v>
      </c>
      <c r="EV258" s="1">
        <v>117</v>
      </c>
      <c r="EW258" s="1">
        <v>20</v>
      </c>
      <c r="EX258" s="1">
        <v>0</v>
      </c>
      <c r="EY258" s="1">
        <v>1</v>
      </c>
      <c r="EZ258" s="1">
        <v>16</v>
      </c>
      <c r="FA258" s="1">
        <v>0</v>
      </c>
      <c r="FB258" s="1">
        <v>0</v>
      </c>
      <c r="FC258" s="1">
        <v>0</v>
      </c>
      <c r="FD258" s="1">
        <v>0</v>
      </c>
      <c r="FE258" s="1">
        <v>0</v>
      </c>
      <c r="FF258" s="1">
        <v>0</v>
      </c>
      <c r="FG258" s="1">
        <v>0</v>
      </c>
      <c r="FH258" s="1">
        <v>7</v>
      </c>
      <c r="FI258" s="1">
        <v>0</v>
      </c>
      <c r="FJ258" s="1">
        <v>16</v>
      </c>
      <c r="FK258" s="1">
        <v>9</v>
      </c>
      <c r="FL258" s="1">
        <v>0</v>
      </c>
      <c r="FM258" s="1">
        <v>36</v>
      </c>
      <c r="FN258" s="1">
        <v>2</v>
      </c>
      <c r="FO258" s="1">
        <v>3</v>
      </c>
      <c r="FP258" s="1">
        <v>38</v>
      </c>
      <c r="FQ258" s="1">
        <v>1</v>
      </c>
      <c r="FR258" s="1">
        <f>SUM(Tableau17[[#This Row],[2019-T1-ALEXANDRE Audric]:[2019-T1-MARIE Florie]])</f>
        <v>309</v>
      </c>
      <c r="FS258" s="1">
        <v>56</v>
      </c>
      <c r="FT258" s="1">
        <v>204</v>
      </c>
      <c r="FU258" s="1">
        <v>0</v>
      </c>
      <c r="FV258" s="1">
        <v>234</v>
      </c>
      <c r="FW258" s="1">
        <v>0</v>
      </c>
      <c r="FX258" s="1">
        <v>494</v>
      </c>
      <c r="FY258" s="1">
        <v>36</v>
      </c>
      <c r="FZ258" s="1">
        <v>253</v>
      </c>
      <c r="GA258" s="1">
        <v>0</v>
      </c>
      <c r="GB258" s="1">
        <v>266</v>
      </c>
      <c r="GC258" s="1">
        <v>0</v>
      </c>
      <c r="GD258" s="1">
        <v>555</v>
      </c>
      <c r="GE258" s="1">
        <v>157</v>
      </c>
      <c r="GF258" s="1">
        <v>120</v>
      </c>
      <c r="GG258" s="1">
        <v>0</v>
      </c>
      <c r="GH258" s="1">
        <v>168</v>
      </c>
      <c r="GI258" s="1">
        <v>0</v>
      </c>
      <c r="GJ258" s="1">
        <v>445</v>
      </c>
      <c r="GK258" s="1">
        <v>186</v>
      </c>
      <c r="GL258" s="1">
        <v>175</v>
      </c>
      <c r="GM258" s="1">
        <v>0</v>
      </c>
      <c r="GN258" s="1">
        <v>143</v>
      </c>
      <c r="GO258" s="1">
        <v>0</v>
      </c>
      <c r="GP258" s="1">
        <v>504</v>
      </c>
      <c r="GQ258" s="1">
        <v>167</v>
      </c>
      <c r="GR258" s="1">
        <v>91</v>
      </c>
      <c r="GS258" s="1">
        <v>0</v>
      </c>
      <c r="GT258" s="1">
        <v>131</v>
      </c>
      <c r="GU258" s="1">
        <v>0</v>
      </c>
      <c r="GV258" s="1">
        <v>389</v>
      </c>
      <c r="GW258" s="1">
        <v>202</v>
      </c>
      <c r="GX258" s="1">
        <v>0</v>
      </c>
      <c r="GY258" s="1">
        <v>0</v>
      </c>
      <c r="GZ258" s="1">
        <v>204</v>
      </c>
      <c r="HA258" s="1">
        <v>0</v>
      </c>
      <c r="HB258" s="1">
        <v>406</v>
      </c>
      <c r="HC258" s="1">
        <v>220</v>
      </c>
      <c r="HD258" s="1">
        <v>106</v>
      </c>
      <c r="HE258" s="1">
        <v>92</v>
      </c>
      <c r="HF258" s="1">
        <v>233</v>
      </c>
      <c r="HG258" s="1">
        <v>2</v>
      </c>
      <c r="HH258" s="1">
        <v>653</v>
      </c>
      <c r="HI258" s="1">
        <v>211</v>
      </c>
      <c r="HJ258" s="1">
        <v>0</v>
      </c>
      <c r="HK258" s="1">
        <v>323</v>
      </c>
      <c r="HL258" s="1">
        <v>0</v>
      </c>
      <c r="HM258" s="1">
        <v>0</v>
      </c>
      <c r="HN258" s="1">
        <v>534</v>
      </c>
      <c r="HO258" s="1">
        <v>130</v>
      </c>
      <c r="HP258" s="1">
        <v>22</v>
      </c>
      <c r="HQ258" s="1">
        <v>38</v>
      </c>
      <c r="HR258" s="1">
        <v>115</v>
      </c>
      <c r="HS258" s="1">
        <v>11</v>
      </c>
      <c r="HT258" s="1">
        <v>316</v>
      </c>
      <c r="HU258" s="1">
        <v>63</v>
      </c>
      <c r="HV258" s="1">
        <v>72</v>
      </c>
      <c r="HW258" s="1">
        <v>6</v>
      </c>
      <c r="HX258" s="1">
        <v>104</v>
      </c>
      <c r="HY258" s="1">
        <v>0</v>
      </c>
      <c r="HZ258" s="1">
        <v>245</v>
      </c>
      <c r="IA258" s="1">
        <v>103</v>
      </c>
      <c r="IB258" s="1">
        <v>40</v>
      </c>
      <c r="IC258" s="1">
        <v>84</v>
      </c>
      <c r="ID258" s="1">
        <v>111</v>
      </c>
      <c r="IE258" s="1">
        <v>2</v>
      </c>
      <c r="IF258" s="1">
        <v>340</v>
      </c>
      <c r="IG258" s="1">
        <v>115</v>
      </c>
      <c r="IH258" s="1">
        <v>0</v>
      </c>
      <c r="II258" s="1">
        <v>162</v>
      </c>
      <c r="IJ258" s="1">
        <v>0</v>
      </c>
      <c r="IK258" s="1">
        <v>0</v>
      </c>
      <c r="IL258" s="1">
        <v>277</v>
      </c>
      <c r="IM258" s="26">
        <f>IFERROR(Tableau17[[#This Row],[LDIV]]/Tableau17[[#This Row],[Total général]],"")</f>
        <v>4.0816326530612249E-3</v>
      </c>
      <c r="IN258" s="26">
        <f>IFERROR(Tableau17[[#This Row],[LDVC]]/Tableau17[[#This Row],[Total général]],"")</f>
        <v>0</v>
      </c>
      <c r="IO258" s="26">
        <f>IFERROR(Tableau17[[#This Row],[LDVD]]/Tableau17[[#This Row],[Total général]],"")</f>
        <v>9.3877551020408165E-2</v>
      </c>
      <c r="IP258" s="26">
        <f>IFERROR(Tableau17[[#This Row],[LDVG]]/Tableau17[[#This Row],[Total général]],"")</f>
        <v>0.13469387755102041</v>
      </c>
      <c r="IQ258" s="26">
        <f>IFERROR(Tableau17[[#This Row],[LEXD]]/Tableau17[[#This Row],[Total général]],"")</f>
        <v>0</v>
      </c>
      <c r="IR258" s="26">
        <f>IFERROR(Tableau17[[#This Row],[LEXG]]/Tableau17[[#This Row],[Total général]],"")</f>
        <v>4.0816326530612249E-3</v>
      </c>
      <c r="IS258" s="26">
        <f>IFERROR(Tableau17[[#This Row],[LLR]]/Tableau17[[#This Row],[Total général]],"")</f>
        <v>0.2</v>
      </c>
      <c r="IT258" s="26">
        <f>IFERROR(Tableau17[[#This Row],[LREM]]/Tableau17[[#This Row],[Total général]],"")</f>
        <v>2.0408163265306121E-2</v>
      </c>
      <c r="IU258" s="26">
        <f>IFERROR(Tableau17[[#This Row],[LRN]]/Tableau17[[#This Row],[Total général]],"")</f>
        <v>0.25714285714285712</v>
      </c>
      <c r="IV258" s="26">
        <f>IFERROR(Tableau17[[#This Row],[LUG]]/Tableau17[[#This Row],[Total général]],"")</f>
        <v>0.23673469387755103</v>
      </c>
      <c r="IW258" s="26">
        <f>IFERROR(Tableau17[[#This Row],[LVEC]]/Tableau17[[#This Row],[Total général]],"")</f>
        <v>4.8979591836734691E-2</v>
      </c>
      <c r="IX258" s="26">
        <f>IFERROR(Tableau17[[#This Row],[2008-T1-LCMD]]/Tableau17[[#This Row],[2008-T1-TOTAL]],"")</f>
        <v>4.6558704453441298E-2</v>
      </c>
      <c r="IY258" s="26">
        <f>IFERROR(Tableau17[[#This Row],[2008-T1-LDVD]]/Tableau17[[#This Row],[2008-T1-TOTAL]],"")</f>
        <v>1.6194331983805668E-2</v>
      </c>
      <c r="IZ258" s="26">
        <f>IFERROR(Tableau17[[#This Row],[2008-T1-LEXD]]/Tableau17[[#This Row],[2008-T1-TOTAL]],"")</f>
        <v>0</v>
      </c>
      <c r="JA258" s="26">
        <f>IFERROR(Tableau17[[#This Row],[2008-T1-LEXG]]/Tableau17[[#This Row],[2008-T1-TOTAL]],"")</f>
        <v>4.4534412955465584E-2</v>
      </c>
      <c r="JB258" s="26">
        <f>IFERROR(Tableau17[[#This Row],[2008-T1-LFN]]/Tableau17[[#This Row],[2008-T1-TOTAL]],"")</f>
        <v>0.11336032388663968</v>
      </c>
      <c r="JC258" s="26">
        <f>IFERROR(Tableau17[[#This Row],[2008-T1-LMAJ]]/Tableau17[[#This Row],[2008-T1-TOTAL]],"")</f>
        <v>0.35020242914979755</v>
      </c>
      <c r="JD258" s="26">
        <f>IFERROR(Tableau17[[#This Row],[2008-T1-LUG]]/Tableau17[[#This Row],[2008-T1-TOTAL]],"")</f>
        <v>0.4291497975708502</v>
      </c>
      <c r="JE258" s="26">
        <f>IFERROR(Tableau17[[#This Row],[2008-T2-LFN]]/Tableau17[[#This Row],[2008-T2-TOTAL]],"")</f>
        <v>6.4864864864864868E-2</v>
      </c>
      <c r="JF258" s="26">
        <f>IFERROR(Tableau17[[#This Row],[2008-T2-LGC]]/Tableau17[[#This Row],[2008-T2-TOTAL]],"")</f>
        <v>0</v>
      </c>
      <c r="JG258" s="26">
        <f>IFERROR(Tableau17[[#This Row],[2008-T2-LMAJ]]/Tableau17[[#This Row],[2008-T2-TOTAL]],"")</f>
        <v>0.45585585585585586</v>
      </c>
      <c r="JH258" s="26">
        <f>IFERROR(Tableau17[[#This Row],[2008-T2-LUG]]/Tableau17[[#This Row],[2008-T2-TOTAL]],"")</f>
        <v>0.47927927927927927</v>
      </c>
      <c r="JI258" s="26">
        <f>IFERROR(Tableau17[[#This Row],[2014-T1-LDIV]]/Tableau17[[#This Row],[2014-T1-TOTAL]],"")</f>
        <v>0</v>
      </c>
      <c r="JJ258" s="26">
        <f>IFERROR(Tableau17[[#This Row],[2014-T1-LDVD]]/Tableau17[[#This Row],[2014-T1-TOTAL]],"")</f>
        <v>0</v>
      </c>
      <c r="JK258" s="26">
        <f>IFERROR(Tableau17[[#This Row],[2014-T1-LDVG]]/Tableau17[[#This Row],[2014-T1-TOTAL]],"")</f>
        <v>9.662921348314607E-2</v>
      </c>
      <c r="JL258" s="26">
        <f>IFERROR(Tableau17[[#This Row],[2014-T1-LEXG]]/Tableau17[[#This Row],[2014-T1-TOTAL]],"")</f>
        <v>1.5730337078651686E-2</v>
      </c>
      <c r="JM258" s="26">
        <f>IFERROR(Tableau17[[#This Row],[2014-T1-LFG]]/Tableau17[[#This Row],[2014-T1-TOTAL]],"")</f>
        <v>8.3146067415730343E-2</v>
      </c>
      <c r="JN258" s="26">
        <f>IFERROR(Tableau17[[#This Row],[2014-T1-LFN]]/Tableau17[[#This Row],[2014-T1-TOTAL]],"")</f>
        <v>0.35280898876404493</v>
      </c>
      <c r="JO258" s="26">
        <f>IFERROR(Tableau17[[#This Row],[2014-T1-LUD]]/Tableau17[[#This Row],[2014-T1-TOTAL]],"")</f>
        <v>0.2696629213483146</v>
      </c>
      <c r="JP258" s="26">
        <f>IFERROR(Tableau17[[#This Row],[2014-T1-LUG]]/Tableau17[[#This Row],[2014-T1-TOTAL]],"")</f>
        <v>0.18202247191011237</v>
      </c>
      <c r="JQ258" s="26">
        <f>IFERROR(Tableau17[[#This Row],[2014-T2-LFN]]/Tableau17[[#This Row],[2014-T2-TOTAL]],"")</f>
        <v>0.36904761904761907</v>
      </c>
      <c r="JR258" s="26">
        <f>IFERROR(Tableau17[[#This Row],[2014-T2-LUD]]/Tableau17[[#This Row],[2014-T2-TOTAL]],"")</f>
        <v>0.34722222222222221</v>
      </c>
      <c r="JS258" s="26">
        <f>IFERROR(Tableau17[[#This Row],[2014-T2-LUG]]/Tableau17[[#This Row],[2014-T2-TOTAL]],"")</f>
        <v>0.28373015873015872</v>
      </c>
      <c r="JT258" s="26">
        <f>IFERROR(Tableau17[[#This Row],[2015-T1-BC-DIV]]/Tableau17[[#This Row],[2015-T1-TOTAL]],"")</f>
        <v>0</v>
      </c>
      <c r="JU258" s="26">
        <f>IFERROR(Tableau17[[#This Row],[2015-T1-BC-DLF]]/Tableau17[[#This Row],[2015-T1-TOTAL]],"")</f>
        <v>1.5424164524421594E-2</v>
      </c>
      <c r="JV258" s="26">
        <f>IFERROR(Tableau17[[#This Row],[2015-T1-BC-DVD]]/Tableau17[[#This Row],[2015-T1-TOTAL]],"")</f>
        <v>0</v>
      </c>
      <c r="JW258" s="26">
        <f>IFERROR(Tableau17[[#This Row],[2015-T1-BC-DVG]]/Tableau17[[#This Row],[2015-T1-TOTAL]],"")</f>
        <v>3.3419023136246784E-2</v>
      </c>
      <c r="JX258" s="26">
        <f>IFERROR(Tableau17[[#This Row],[2015-T1-BC-FG]]/Tableau17[[#This Row],[2015-T1-TOTAL]],"")</f>
        <v>8.9974293059125965E-2</v>
      </c>
      <c r="JY258" s="26">
        <f>IFERROR(Tableau17[[#This Row],[2015-T1-BC-FN]]/Tableau17[[#This Row],[2015-T1-TOTAL]],"")</f>
        <v>0.41388174807197942</v>
      </c>
      <c r="JZ258" s="26">
        <f>IFERROR(Tableau17[[#This Row],[2015-T1-BC-MDM]]/Tableau17[[#This Row],[2015-T1-TOTAL]],"")</f>
        <v>0</v>
      </c>
      <c r="KA258" s="26">
        <f>IFERROR(Tableau17[[#This Row],[2015-T1-BC-RDG]]/Tableau17[[#This Row],[2015-T1-TOTAL]],"")</f>
        <v>0</v>
      </c>
      <c r="KB258" s="26">
        <f>IFERROR(Tableau17[[#This Row],[2015-T1-BC-SOC]]/Tableau17[[#This Row],[2015-T1-TOTAL]],"")</f>
        <v>0.14652956298200515</v>
      </c>
      <c r="KC258" s="26">
        <f>IFERROR(Tableau17[[#This Row],[2015-T1-BC-UD]]/Tableau17[[#This Row],[2015-T1-TOTAL]],"")</f>
        <v>0.23393316195372751</v>
      </c>
      <c r="KD258" s="26">
        <f>IFERROR(Tableau17[[#This Row],[2015-T1-BC-UG]]/Tableau17[[#This Row],[2015-T1-TOTAL]],"")</f>
        <v>0</v>
      </c>
      <c r="KE258" s="26">
        <f>IFERROR(Tableau17[[#This Row],[2015-T1-BC-VEC]]/Tableau17[[#This Row],[2015-T1-TOTAL]],"")</f>
        <v>6.6838046272493568E-2</v>
      </c>
      <c r="KF258" s="26">
        <f>IFERROR(Tableau17[[#This Row],[2015-T2-BC-DVG]]/Tableau17[[#This Row],[2015-T2-TOTAL]],"")</f>
        <v>0</v>
      </c>
      <c r="KG258" s="26">
        <f>IFERROR(Tableau17[[#This Row],[2015-T2-BC-FN]]/Tableau17[[#This Row],[2015-T2-TOTAL]],"")</f>
        <v>0.49753694581280788</v>
      </c>
      <c r="KH258" s="26">
        <f>IFERROR(Tableau17[[#This Row],[2015-T2-BC-SOC]]/Tableau17[[#This Row],[2015-T2-TOTAL]],"")</f>
        <v>0.50246305418719217</v>
      </c>
      <c r="KI258" s="26">
        <f>IFERROR(Tableau17[[#This Row],[2015-T2-BC-UD]]/Tableau17[[#This Row],[2015-T2-TOTAL]],"")</f>
        <v>0</v>
      </c>
      <c r="KJ258" s="26">
        <f>IFERROR(Tableau17[[#This Row],[2015-T2-BC-UG]]/Tableau17[[#This Row],[2015-T2-TOTAL]],"")</f>
        <v>0</v>
      </c>
      <c r="KK258" s="26">
        <f>IFERROR(Tableau17[[#This Row],[2017 (L)-T1-COM]]/Tableau17[[#This Row],[2017 (L)-T1-TOTAL]],"")</f>
        <v>0</v>
      </c>
      <c r="KL258" s="26">
        <f>IFERROR(Tableau17[[#This Row],[2017 (L)-T1-DIV]]/Tableau17[[#This Row],[2017 (L)-T1-TOTAL]],"")</f>
        <v>5.8823529411764705E-3</v>
      </c>
      <c r="KM258" s="26">
        <f>IFERROR(Tableau17[[#This Row],[2017 (L)-T1-DLF]]/Tableau17[[#This Row],[2017 (L)-T1-TOTAL]],"")</f>
        <v>2.9411764705882353E-3</v>
      </c>
      <c r="KN258" s="26">
        <f>IFERROR(Tableau17[[#This Row],[2017 (L)-T1-DVD]]/Tableau17[[#This Row],[2017 (L)-T1-TOTAL]],"")</f>
        <v>0</v>
      </c>
      <c r="KO258" s="26">
        <f>IFERROR(Tableau17[[#This Row],[2017 (L)-T1-DVG]]/Tableau17[[#This Row],[2017 (L)-T1-TOTAL]],"")</f>
        <v>8.8235294117647058E-3</v>
      </c>
      <c r="KP258" s="26">
        <f>IFERROR(Tableau17[[#This Row],[2017 (L)-T1-ECO]]/Tableau17[[#This Row],[2017 (L)-T1-TOTAL]],"")</f>
        <v>4.7058823529411764E-2</v>
      </c>
      <c r="KQ258" s="26">
        <f>IFERROR(Tableau17[[#This Row],[2017 (L)-T1-EXD]]/Tableau17[[#This Row],[2017 (L)-T1-TOTAL]],"")</f>
        <v>1.1764705882352941E-2</v>
      </c>
      <c r="KR258" s="26">
        <f>IFERROR(Tableau17[[#This Row],[2017 (L)-T1-EXG]]/Tableau17[[#This Row],[2017 (L)-T1-TOTAL]],"")</f>
        <v>5.8823529411764705E-3</v>
      </c>
      <c r="KS258" s="26">
        <f>IFERROR(Tableau17[[#This Row],[2017 (L)-T1-FI]]/Tableau17[[#This Row],[2017 (L)-T1-TOTAL]],"")</f>
        <v>0.2323529411764706</v>
      </c>
      <c r="KT258" s="26">
        <f>IFERROR(Tableau17[[#This Row],[2017 (L)-T1-FN]]/Tableau17[[#This Row],[2017 (L)-T1-TOTAL]],"")</f>
        <v>0.28823529411764703</v>
      </c>
      <c r="KU258" s="26">
        <f>IFERROR(Tableau17[[#This Row],[2017 (L)-T1-LR]]/Tableau17[[#This Row],[2017 (L)-T1-TOTAL]],"")</f>
        <v>0.11764705882352941</v>
      </c>
      <c r="KV258" s="26">
        <f>IFERROR(Tableau17[[#This Row],[2017 (L)-T1-MDM]]/Tableau17[[#This Row],[2017 (L)-T1-TOTAL]],"")</f>
        <v>0</v>
      </c>
      <c r="KW258" s="26">
        <f>IFERROR(Tableau17[[#This Row],[2017 (L)-T1-RDG]]/Tableau17[[#This Row],[2017 (L)-T1-TOTAL]],"")</f>
        <v>0</v>
      </c>
      <c r="KX258" s="26">
        <f>IFERROR(Tableau17[[#This Row],[2017 (L)-T1-REG]]/Tableau17[[#This Row],[2017 (L)-T1-TOTAL]],"")</f>
        <v>0</v>
      </c>
      <c r="KY258" s="26">
        <f>IFERROR(Tableau17[[#This Row],[2017 (L)-T1-REM]]/Tableau17[[#This Row],[2017 (L)-T1-TOTAL]],"")</f>
        <v>0.24705882352941178</v>
      </c>
      <c r="KZ258" s="26">
        <f>IFERROR(Tableau17[[#This Row],[2017 (L)-T1-SOC]]/Tableau17[[#This Row],[2017 (L)-T1-TOTAL]],"")</f>
        <v>3.2352941176470591E-2</v>
      </c>
      <c r="LA258" s="26">
        <f>IFERROR(Tableau17[[#This Row],[2017 (L)-T1-UDI]]/Tableau17[[#This Row],[2017 (L)-T1-TOTAL]],"")</f>
        <v>0</v>
      </c>
      <c r="LB258" s="26">
        <f>IFERROR(Tableau17[[#This Row],[2017 (L)-T2-FI]]/Tableau17[[#This Row],[2017 (L)-T2-TOTAL]],"")</f>
        <v>0</v>
      </c>
      <c r="LC258" s="26">
        <f>IFERROR(Tableau17[[#This Row],[2017 (L)-T2-FN]]/Tableau17[[#This Row],[2017 (L)-T2-TOTAL]],"")</f>
        <v>0.41516245487364623</v>
      </c>
      <c r="LD258" s="26">
        <f>IFERROR(Tableau17[[#This Row],[2017 (L)-T2-LR]]/Tableau17[[#This Row],[2017 (L)-T2-TOTAL]],"")</f>
        <v>0</v>
      </c>
      <c r="LE258" s="26">
        <f>IFERROR(Tableau17[[#This Row],[2017 (L)-T2-MDM]]/Tableau17[[#This Row],[2017 (L)-T2-TOTAL]],"")</f>
        <v>0</v>
      </c>
      <c r="LF258" s="26">
        <f>IFERROR(Tableau17[[#This Row],[2017 (L)-T2-REM]]/Tableau17[[#This Row],[2017 (L)-T2-TOTAL]],"")</f>
        <v>0.58483754512635377</v>
      </c>
      <c r="LG258" s="26">
        <f>IFERROR(Tableau17[[#This Row],[2017-T1-ARTHAUD Nathalie]]/Tableau17[[#This Row],[2017-T1-TOTAL]],"")</f>
        <v>6.1255742725880554E-3</v>
      </c>
      <c r="LH258" s="26">
        <f>IFERROR(Tableau17[[#This Row],[2017-T1-ASSELINEAU Fran]]/Tableau17[[#This Row],[2017-T1-TOTAL]],"")</f>
        <v>1.2251148545176111E-2</v>
      </c>
      <c r="LI258" s="26">
        <f>IFERROR(Tableau17[[#This Row],[2017-T1-CHEMINADE Jacques]]/Tableau17[[#This Row],[2017-T1-TOTAL]],"")</f>
        <v>1.5313935681470138E-3</v>
      </c>
      <c r="LJ258" s="26">
        <f>IFERROR(Tableau17[[#This Row],[2017-T1-DUPONT-AIGNAN Nicolas]]/Tableau17[[#This Row],[2017-T1-TOTAL]],"")</f>
        <v>3.5222052067381319E-2</v>
      </c>
      <c r="LK258" s="26">
        <f>IFERROR(Tableau17[[#This Row],[2017-T1-FILLON Fran]]/Tableau17[[#This Row],[2017-T1-TOTAL]],"")</f>
        <v>0.16232771822358347</v>
      </c>
      <c r="LL258" s="26">
        <f>IFERROR(Tableau17[[#This Row],[2017-T1-HAMON Beno]]/Tableau17[[#This Row],[2017-T1-TOTAL]],"")</f>
        <v>4.9004594180704443E-2</v>
      </c>
      <c r="LM258" s="26">
        <f>IFERROR(Tableau17[[#This Row],[2017-T1-LASSALLE Jean]]/Tableau17[[#This Row],[2017-T1-TOTAL]],"")</f>
        <v>3.0627871362940277E-3</v>
      </c>
      <c r="LN258" s="26">
        <f>IFERROR(Tableau17[[#This Row],[2017-T1-LE PEN Marine]]/Tableau17[[#This Row],[2017-T1-TOTAL]],"")</f>
        <v>0.28790199081163859</v>
      </c>
      <c r="LO258" s="26">
        <f>IFERROR(Tableau17[[#This Row],[2017-T1-M Jean-Luc]]/Tableau17[[#This Row],[2017-T1-TOTAL]],"")</f>
        <v>0.29862174578866768</v>
      </c>
      <c r="LP258" s="26">
        <f>IFERROR(Tableau17[[#This Row],[2017-T1-MACRON Emmanuel]]/Tableau17[[#This Row],[2017-T1-TOTAL]],"")</f>
        <v>0.14088820826952528</v>
      </c>
      <c r="LQ258" s="26">
        <f>IFERROR(Tableau17[[#This Row],[2017-T1-POUTOU Philippe]]/Tableau17[[#This Row],[2017-T1-TOTAL]],"")</f>
        <v>3.0627871362940277E-3</v>
      </c>
      <c r="LR258" s="26">
        <f>IFERROR(Tableau17[[#This Row],[2017-T2-LE PEN Marine]]/Tableau17[[#This Row],[2017-T2-TOTAL]],"")</f>
        <v>0.39513108614232212</v>
      </c>
      <c r="LS258" s="26">
        <f>IFERROR(Tableau17[[#This Row],[2017-T2-MACRON Emmanuel]]/Tableau17[[#This Row],[2017-T2-TOTAL]],"")</f>
        <v>0.60486891385767794</v>
      </c>
      <c r="LT258" s="26">
        <f>IFERROR(Tableau17[[#This Row],[2019-T1-ALEXANDRE Audric]]/Tableau17[[#This Row],[2019-T1-TOTAL]],"")</f>
        <v>0</v>
      </c>
      <c r="LU258" s="26">
        <f>IFERROR(Tableau17[[#This Row],[2019-T1-ARTHAUD Nathalie]]/Tableau17[[#This Row],[2019-T1-TOTAL]],"")</f>
        <v>9.7087378640776691E-3</v>
      </c>
      <c r="LV258" s="26">
        <f>IFERROR(Tableau17[[#This Row],[2019-T1-ASSELINEAU François]]/Tableau17[[#This Row],[2019-T1-TOTAL]],"")</f>
        <v>6.4724919093851136E-3</v>
      </c>
      <c r="LW258" s="26">
        <f>IFERROR(Tableau17[[#This Row],[2019-T1-AUBRY Manon]]/Tableau17[[#This Row],[2019-T1-TOTAL]],"")</f>
        <v>0.11326860841423948</v>
      </c>
      <c r="LX258" s="26">
        <f>IFERROR(Tableau17[[#This Row],[2019-T1-AZERGUI Nagib]]/Tableau17[[#This Row],[2019-T1-TOTAL]],"")</f>
        <v>9.7087378640776691E-3</v>
      </c>
      <c r="LY258" s="26">
        <f>IFERROR(Tableau17[[#This Row],[2019-T1-BARDELLA Jordan]]/Tableau17[[#This Row],[2019-T1-TOTAL]],"")</f>
        <v>0.37864077669902912</v>
      </c>
      <c r="LZ258" s="26">
        <f>IFERROR(Tableau17[[#This Row],[2019-T1-BELLAMY François-Xavier]]/Tableau17[[#This Row],[2019-T1-TOTAL]],"")</f>
        <v>6.4724919093851127E-2</v>
      </c>
      <c r="MA258" s="26">
        <f>IFERROR(Tableau17[[#This Row],[2019-T1-BIDOU Olivier]]/Tableau17[[#This Row],[2019-T1-TOTAL]],"")</f>
        <v>0</v>
      </c>
      <c r="MB258" s="26">
        <f>IFERROR(Tableau17[[#This Row],[2019-T1-BOURG Dominique]]/Tableau17[[#This Row],[2019-T1-TOTAL]],"")</f>
        <v>3.2362459546925568E-3</v>
      </c>
      <c r="MC258" s="26">
        <f>IFERROR(Tableau17[[#This Row],[2019-T1-BROSSAT Ian]]/Tableau17[[#This Row],[2019-T1-TOTAL]],"")</f>
        <v>5.1779935275080909E-2</v>
      </c>
      <c r="MD258" s="26">
        <f>IFERROR(Tableau17[[#This Row],[2019-T1-CAILLAUD Sophie]]/Tableau17[[#This Row],[2019-T1-TOTAL]],"")</f>
        <v>0</v>
      </c>
      <c r="ME258" s="26">
        <f>IFERROR(Tableau17[[#This Row],[2019-T1-CAMUS Renaud]]/Tableau17[[#This Row],[2019-T1-TOTAL]],"")</f>
        <v>0</v>
      </c>
      <c r="MF258" s="26">
        <f>IFERROR(Tableau17[[#This Row],[2019-T1-CHALENÇON Christophe]]/Tableau17[[#This Row],[2019-T1-TOTAL]],"")</f>
        <v>0</v>
      </c>
      <c r="MG258" s="26">
        <f>IFERROR(Tableau17[[#This Row],[2019-T1-CORBET Cathy Denise Ginette]]/Tableau17[[#This Row],[2019-T1-TOTAL]],"")</f>
        <v>0</v>
      </c>
      <c r="MH258" s="26">
        <f>IFERROR(Tableau17[[#This Row],[2019-T1-DE PREVOISIN Robert]]/Tableau17[[#This Row],[2019-T1-TOTAL]],"")</f>
        <v>0</v>
      </c>
      <c r="MI258" s="26">
        <f>IFERROR(Tableau17[[#This Row],[2019-T1-DELFEL Thérèse]]/Tableau17[[#This Row],[2019-T1-TOTAL]],"")</f>
        <v>0</v>
      </c>
      <c r="MJ258" s="26">
        <f>IFERROR(Tableau17[[#This Row],[2019-T1-DIEUMEGARD Pierre]]/Tableau17[[#This Row],[2019-T1-TOTAL]],"")</f>
        <v>0</v>
      </c>
      <c r="MK258" s="26">
        <f>IFERROR(Tableau17[[#This Row],[2019-T1-DUPONT-AIGNAN Nicolas]]/Tableau17[[#This Row],[2019-T1-TOTAL]],"")</f>
        <v>2.2653721682847898E-2</v>
      </c>
      <c r="ML258" s="26">
        <f>IFERROR(Tableau17[[#This Row],[2019-T1-GERNIGON Yves]]/Tableau17[[#This Row],[2019-T1-TOTAL]],"")</f>
        <v>0</v>
      </c>
      <c r="MM258" s="26">
        <f>IFERROR(Tableau17[[#This Row],[2019-T1-GLUCKSMANN Raphaël]]/Tableau17[[#This Row],[2019-T1-TOTAL]],"")</f>
        <v>5.1779935275080909E-2</v>
      </c>
      <c r="MN258" s="26">
        <f>IFERROR(Tableau17[[#This Row],[2019-T1-HAMON Benoît]]/Tableau17[[#This Row],[2019-T1-TOTAL]],"")</f>
        <v>2.9126213592233011E-2</v>
      </c>
      <c r="MO258" s="26">
        <f>IFERROR(Tableau17[[#This Row],[2019-T1-HELGEN Gilles]]/Tableau17[[#This Row],[2019-T1-TOTAL]],"")</f>
        <v>0</v>
      </c>
      <c r="MP258" s="26">
        <f>IFERROR(Tableau17[[#This Row],[2019-T1-JADOT Yannick]]/Tableau17[[#This Row],[2019-T1-TOTAL]],"")</f>
        <v>0.11650485436893204</v>
      </c>
      <c r="MQ258" s="26">
        <f>IFERROR(Tableau17[[#This Row],[2019-T1-LAGARDE Jean-Christophe]]/Tableau17[[#This Row],[2019-T1-TOTAL]],"")</f>
        <v>6.4724919093851136E-3</v>
      </c>
      <c r="MR258" s="26">
        <f>IFERROR(Tableau17[[#This Row],[2019-T1-LALANNE Francis]]/Tableau17[[#This Row],[2019-T1-TOTAL]],"")</f>
        <v>9.7087378640776691E-3</v>
      </c>
      <c r="MS258" s="26">
        <f>IFERROR(Tableau17[[#This Row],[2019-T1-LOISEAU Nathalie]]/Tableau17[[#This Row],[2019-T1-TOTAL]],"")</f>
        <v>0.12297734627831715</v>
      </c>
      <c r="MT258" s="26">
        <f>IFERROR(Tableau17[[#This Row],[2019-T1-MARIE Florie]]/Tableau17[[#This Row],[2019-T1-TOTAL]],"")</f>
        <v>3.2362459546925568E-3</v>
      </c>
      <c r="MU258" s="26">
        <f>IFERROR(Tableau17[[#This Row],[2008-T1-MACROEXTRDROITE]]/Tableau17[[#This Row],[2008-T1-MACROTOTALE]],"")</f>
        <v>0.11336032388663968</v>
      </c>
      <c r="MV258" s="26">
        <f>IFERROR(Tableau17[[#This Row],[2008-T1-MACRODROITE]]/Tableau17[[#This Row],[2008-T1-MACROTOTALE]],"")</f>
        <v>0.41295546558704455</v>
      </c>
      <c r="MW258" s="26">
        <f>IFERROR(Tableau17[[#This Row],[2008-T1-MACROCENTRE]]/Tableau17[[#This Row],[2008-T1-MACROTOTALE]],"")</f>
        <v>0</v>
      </c>
      <c r="MX258" s="26">
        <f>IFERROR(Tableau17[[#This Row],[2008-T1-MACROGAUCHE]]/Tableau17[[#This Row],[2008-T1-MACROTOTALE]],"")</f>
        <v>0.47368421052631576</v>
      </c>
      <c r="MY258" s="26">
        <f>IFERROR(Tableau17[[#This Row],[2008-T1-MACROAUTRE]]/Tableau17[[#This Row],[2008-T1-MACROTOTALE]],"")</f>
        <v>0</v>
      </c>
      <c r="MZ258" s="26">
        <f>IFERROR(Tableau17[[#This Row],[2008-T2-MACROEXTRDROITE]]/Tableau17[[#This Row],[2008-T2-MACROTOTALE]],"")</f>
        <v>6.4864864864864868E-2</v>
      </c>
      <c r="NA258" s="26">
        <f>IFERROR(Tableau17[[#This Row],[2008-T2-MACRODROITE]]/Tableau17[[#This Row],[2008-T2-MACROTOTALE]],"")</f>
        <v>0.45585585585585586</v>
      </c>
      <c r="NB258" s="26">
        <f>IFERROR(Tableau17[[#This Row],[2008-T2-MACROCENTRE]]/Tableau17[[#This Row],[2008-T2-MACROTOTALE]],"")</f>
        <v>0</v>
      </c>
      <c r="NC258" s="26">
        <f>IFERROR(Tableau17[[#This Row],[2008-T2-MACROGAUCHE]]/Tableau17[[#This Row],[2008-T2-MACROTOTALE]],"")</f>
        <v>0.47927927927927927</v>
      </c>
      <c r="ND258" s="26">
        <f>IFERROR(Tableau17[[#This Row],[2008-T2-MACROAUTRE]]/Tableau17[[#This Row],[2008-T2-MACROTOTALE]],"")</f>
        <v>0</v>
      </c>
      <c r="NE258" s="26">
        <f>IFERROR(Tableau17[[#This Row],[2014-T1-MACROEXTRDROITE]]/Tableau17[[#This Row],[2014-T1-MACROTOTALE]],"")</f>
        <v>0.35280898876404493</v>
      </c>
      <c r="NF258" s="26">
        <f>IFERROR(Tableau17[[#This Row],[2014-T1-MACRODROITE]]/Tableau17[[#This Row],[2014-T1-MACROTOTALE]],"")</f>
        <v>0.2696629213483146</v>
      </c>
      <c r="NG258" s="26">
        <f>IFERROR(Tableau17[[#This Row],[2014-T1-MACROCENTRE]]/Tableau17[[#This Row],[2014-T1-MACROTOTALE]],"")</f>
        <v>0</v>
      </c>
      <c r="NH258" s="26">
        <f>IFERROR(Tableau17[[#This Row],[2014-T1-MACROGAUCHE]]/Tableau17[[#This Row],[2014-T1-MACROTOTALE]],"")</f>
        <v>0.37752808988764047</v>
      </c>
      <c r="NI258" s="26">
        <f>IFERROR(Tableau17[[#This Row],[2014-T1-MACROAUTRE]]/Tableau17[[#This Row],[2014-T1-MACROTOTALE]],"")</f>
        <v>0</v>
      </c>
      <c r="NJ258" s="26">
        <f>IFERROR(Tableau17[[#This Row],[2014-T2-MACROEXTRDROITE]]/Tableau17[[#This Row],[2014-T2-MACROTOTALE]],"")</f>
        <v>0.36904761904761907</v>
      </c>
      <c r="NK258" s="26">
        <f>IFERROR(Tableau17[[#This Row],[2014-T2-MACRODROITE]]/Tableau17[[#This Row],[2014-T2-MACROTOTALE]],"")</f>
        <v>0.34722222222222221</v>
      </c>
      <c r="NL258" s="26">
        <f>IFERROR(Tableau17[[#This Row],[2014-T2-MACROCENTRE]]/Tableau17[[#This Row],[2014-T2-MACROTOTALE]],"")</f>
        <v>0</v>
      </c>
      <c r="NM258" s="26">
        <f>IFERROR(Tableau17[[#This Row],[2014-T2-MACROGAUCHE]]/Tableau17[[#This Row],[2014-T2-MACROTOTALE]],"")</f>
        <v>0.28373015873015872</v>
      </c>
      <c r="NN258" s="26">
        <f>IFERROR(Tableau17[[#This Row],[2014-T2-MACROAUTRE]]/Tableau17[[#This Row],[2014-T2-MACROTOTALE]],"")</f>
        <v>0</v>
      </c>
      <c r="NO258" s="26">
        <f>IFERROR( Tableau17[[#This Row],[2015-T1-MACROEXTRDROITE]]/Tableau17[[#This Row],[2015-T1-MACROTOTALE]],"")</f>
        <v>0.42930591259640105</v>
      </c>
      <c r="NP258" s="26">
        <f>IFERROR(Tableau17[[#This Row],[2015-T1-MACRODROITE]]/Tableau17[[#This Row],[2015-T1-MACROTOTALE]],"")</f>
        <v>0.23393316195372751</v>
      </c>
      <c r="NQ258" s="26">
        <f>IFERROR(Tableau17[[#This Row],[2015-T1-MACROCENTRE]]/Tableau17[[#This Row],[2015-T1-MACROTOTALE]],"")</f>
        <v>0</v>
      </c>
      <c r="NR258" s="26">
        <f>IFERROR(Tableau17[[#This Row],[2015-T1-MACROGAUCHE]]/Tableau17[[#This Row],[2015-T1-MACROTOTALE]],"")</f>
        <v>0.33676092544987146</v>
      </c>
      <c r="NS258" s="26">
        <f>IFERROR(Tableau17[[#This Row],[2015-T1-MACROAUTRE]]/Tableau17[[#This Row],[2015-T1-MACROTOTALE]],"")</f>
        <v>0</v>
      </c>
      <c r="NT258" s="26">
        <f>IFERROR(Tableau17[[#This Row],[2015-T2-MACROEXTRDROITE]]/Tableau17[[#This Row],[2015-T2-MACROTOTALE]],"")</f>
        <v>0.49753694581280788</v>
      </c>
      <c r="NU258" s="26">
        <f>IFERROR(Tableau17[[#This Row],[2015-T2-MACRODROITE]]/Tableau17[[#This Row],[2015-T2-MACROTOTALE]],"")</f>
        <v>0</v>
      </c>
      <c r="NV258" s="26">
        <f>IFERROR(Tableau17[[#This Row],[2015-T2-MACROCENTRE]]/Tableau17[[#This Row],[2015-T2-MACROTOTALE]],"")</f>
        <v>0</v>
      </c>
      <c r="NW258" s="26">
        <f>IFERROR(Tableau17[[#This Row],[2015-T2-MACROGAUCHE]]/Tableau17[[#This Row],[2015-T2-MACROTOTALE]],"")</f>
        <v>0.50246305418719217</v>
      </c>
      <c r="NX258" s="26">
        <f>IFERROR(Tableau17[[#This Row],[2015-T2-MACROAUTRE]]/Tableau17[[#This Row],[2015-T2-MACROTOTALE]],"")</f>
        <v>0</v>
      </c>
      <c r="NY258" s="26">
        <f>IFERROR(Tableau17[[#This Row],[2017-T1-MACROEXTRDROITE]]/Tableau17[[#This Row],[2017-T1-MACROTOTALE]],"")</f>
        <v>0.33690658499234305</v>
      </c>
      <c r="NZ258" s="26">
        <f>IFERROR(Tableau17[[#This Row],[2017-T1-MACRODROITE]]/Tableau17[[#This Row],[2017-T1-MACROTOTALE]],"")</f>
        <v>0.16232771822358347</v>
      </c>
      <c r="OA258" s="26">
        <f>IFERROR(Tableau17[[#This Row],[2017-T1-MACROCENTRE]]/Tableau17[[#This Row],[2017-T1-MACROTOTALE]],"")</f>
        <v>0.14088820826952528</v>
      </c>
      <c r="OB258" s="26">
        <f>IFERROR(Tableau17[[#This Row],[2017-T1-MACROGAUCHE]]/Tableau17[[#This Row],[2017-T1-MACROTOTALE]],"")</f>
        <v>0.35681470137825422</v>
      </c>
      <c r="OC258" s="26">
        <f>IFERROR(Tableau17[[#This Row],[2017-T1-MACROAUTRE]]/Tableau17[[#This Row],[2017-T1-MACROTOTALE]],"")</f>
        <v>3.0627871362940277E-3</v>
      </c>
      <c r="OD258" s="26">
        <f>IFERROR(Tableau17[[#This Row],[2017-T2-MACROEXTRDROITE]]/Tableau17[[#This Row],[2017-T2-MACROTOTALE]],"")</f>
        <v>0.39513108614232212</v>
      </c>
      <c r="OE258" s="26">
        <f>IFERROR(Tableau17[[#This Row],[2017-T2-MACRODROITE]]/Tableau17[[#This Row],[2017-T2-MACROTOTALE]],"")</f>
        <v>0</v>
      </c>
      <c r="OF258" s="26">
        <f>IFERROR(Tableau17[[#This Row],[2017-T2-MACROCENTRE]]/Tableau17[[#This Row],[2017-T2-MACROTOTALE]],"")</f>
        <v>0.60486891385767794</v>
      </c>
      <c r="OG258" s="26">
        <f>IFERROR(Tableau17[[#This Row],[2017-T2-MACROGAUCHE]]/Tableau17[[#This Row],[2017-T2-MACROTOTALE]],"")</f>
        <v>0</v>
      </c>
      <c r="OH258" s="26">
        <f>IFERROR(Tableau17[[#This Row],[2017-T2-MACROAUTRE]]/Tableau17[[#This Row],[2017-T2-MACROTOTALE]],"")</f>
        <v>0</v>
      </c>
      <c r="OI258" s="26">
        <f>IFERROR(Tableau17[[#This Row],[2019-T1-MACROEXTRDROITE]]/Tableau17[[#This Row],[2019-T1-MACROTOTALE]],"")</f>
        <v>0.41139240506329117</v>
      </c>
      <c r="OJ258" s="26">
        <f>IFERROR(Tableau17[[#This Row],[2019-T1-MACRODROITE]]/Tableau17[[#This Row],[2019-T1-MACROTOTALE]],"")</f>
        <v>6.9620253164556958E-2</v>
      </c>
      <c r="OK258" s="26">
        <f>IFERROR(Tableau17[[#This Row],[2019-T1-MACROCENTRE]]/Tableau17[[#This Row],[2019-T1-MACROTOTALE]],"")</f>
        <v>0.12025316455696203</v>
      </c>
      <c r="OL258" s="26">
        <f>IFERROR(Tableau17[[#This Row],[2019-T1-MACROGAUCHE]]/Tableau17[[#This Row],[2019-T1-MACROTOTALE]],"")</f>
        <v>0.36392405063291139</v>
      </c>
      <c r="OM258" s="26">
        <f>IFERROR(Tableau17[[#This Row],[2019-T1-MACROAUTRE]]/Tableau17[[#This Row],[2019-T1-MACROTOTALE]],"")</f>
        <v>3.4810126582278479E-2</v>
      </c>
      <c r="ON258" s="26">
        <f>IFERROR(Tableau17[[#This Row],[2020-T1-MACROEXTRDROITE]]/Tableau17[[#This Row],[2020-T1-MACROTOTALE]],"")</f>
        <v>0.25714285714285712</v>
      </c>
      <c r="OO258" s="26">
        <f>IFERROR(Tableau17[[#This Row],[2020-T1-MACRODROITE]]/Tableau17[[#This Row],[2020-T1-MACROTOTALE]],"")</f>
        <v>0.29387755102040819</v>
      </c>
      <c r="OP258" s="26">
        <f>IFERROR(Tableau17[[#This Row],[2020-T1-MACROCENTRE]]/Tableau17[[#This Row],[2020-T1-MACROTOTALE]],"")</f>
        <v>2.4489795918367346E-2</v>
      </c>
      <c r="OQ258" s="26">
        <f>IFERROR(Tableau17[[#This Row],[2020-T1-MACROGAUCHE]]/Tableau17[[#This Row],[2020-T1-MACROTOTALE]],"")</f>
        <v>0.42448979591836733</v>
      </c>
      <c r="OR258" s="26">
        <f>IFERROR(Tableau17[[#This Row],[2020-T1-MACROAUTRE]]/Tableau17[[#This Row],[2020-T1-MACROTOTALE]],"")</f>
        <v>0</v>
      </c>
      <c r="OS258" s="26">
        <f>IFERROR(Tableau17[[#This Row],[2017 (L)-T1-MACROEXTRDROITE]]/Tableau17[[#This Row],[2017 (L)-T1-MACROTOTALE]],"")</f>
        <v>0.30294117647058821</v>
      </c>
      <c r="OT258" s="26">
        <f>IFERROR(Tableau17[[#This Row],[2017 (L)-T1-MACRODROITE]]/Tableau17[[#This Row],[2017 (L)-T1-MACROTOTALE]],"")</f>
        <v>0.11764705882352941</v>
      </c>
      <c r="OU258" s="26">
        <f>IFERROR(Tableau17[[#This Row],[2017 (L)-T1-MACROCENTRE]]/Tableau17[[#This Row],[2017 (L)-T1-MACROTOTALE]],"")</f>
        <v>0.24705882352941178</v>
      </c>
      <c r="OV258" s="26">
        <f>IFERROR(Tableau17[[#This Row],[2017 (L)-T1-MACROGAUCHE]]/Tableau17[[#This Row],[2017 (L)-T1-MACROTOTALE]],"")</f>
        <v>0.32647058823529412</v>
      </c>
      <c r="OW258" s="26">
        <f>IFERROR(Tableau17[[#This Row],[2017 (L)-T1-MACROAUTRE]]/Tableau17[[#This Row],[2017 (L)-T1-MACROTOTALE]],"")</f>
        <v>5.8823529411764705E-3</v>
      </c>
      <c r="OX258" s="26">
        <f>IFERROR(Tableau17[[#This Row],[2017 (L)-T2-MACROEXTRDROITE]]/Tableau17[[#This Row],[2017 (L)-T2-MACROTOTALE]],"")</f>
        <v>0.41516245487364623</v>
      </c>
      <c r="OY258" s="26">
        <f>IFERROR(Tableau17[[#This Row],[2017 (L)-T2-MACRODROITE]]/Tableau17[[#This Row],[2017 (L)-T2-MACROTOTALE]],"")</f>
        <v>0</v>
      </c>
      <c r="OZ258" s="26">
        <f>IFERROR(Tableau17[[#This Row],[2017 (L)-T2-MACROCENTRE]]/Tableau17[[#This Row],[2017 (L)-T2-MACROTOTALE]],"")</f>
        <v>0.58483754512635377</v>
      </c>
      <c r="PA258" s="26">
        <f>IFERROR(Tableau17[[#This Row],[2017 (L)-T2-MACROGAUCHE]]/Tableau17[[#This Row],[2017 (L)-T2-MACROTOTALE]],"")</f>
        <v>0</v>
      </c>
      <c r="PB258" s="26">
        <f>IFERROR(Tableau17[[#This Row],[2017 (L)-T2-MACROAUTRE]]/Tableau17[[#This Row],[2017 (L)-T2-MACROTOTALE]],"")</f>
        <v>0</v>
      </c>
      <c r="PC258" s="26">
        <f>IFERROR(Tableau17[[#This Row],[2008_T1_PROCUS]]/Tableau17[[#This Row],[2008_T1_INSCRITS]],0)</f>
        <v>2.6936026936026935E-2</v>
      </c>
      <c r="PD258" s="26">
        <f>IFERROR(Tableau17[[#This Row],[2008_T2_PROCUS]]/Tableau17[[#This Row],[2008_T2_INSCRITS]],0)</f>
        <v>1.5712682379349047E-2</v>
      </c>
      <c r="PE258" s="26">
        <f>Tableau17[[#This Row],[2014_T1_PROCUS]]/Tableau17[[#This Row],[2014_T1_INSCRITS]]</f>
        <v>8.6393088552915772E-3</v>
      </c>
      <c r="PF258" s="26">
        <f>IFERROR(Tableau17[[#This Row],[2014_T2_PROCUS]]/Tableau17[[#This Row],[2014_T2_INSCRITS]],0)</f>
        <v>7.5593952483801298E-3</v>
      </c>
    </row>
    <row r="259" spans="1:422" hidden="1" x14ac:dyDescent="0.2">
      <c r="A259" s="1">
        <v>6</v>
      </c>
      <c r="B259" s="1" t="s">
        <v>441</v>
      </c>
      <c r="C259" s="1" t="s">
        <v>443</v>
      </c>
      <c r="D259" s="1" t="s">
        <v>443</v>
      </c>
      <c r="E259" s="1">
        <v>1173</v>
      </c>
      <c r="F259" s="1">
        <v>5.4863730000000004</v>
      </c>
      <c r="G259" s="1">
        <v>43.294158000000003</v>
      </c>
      <c r="H259" s="3">
        <v>1459</v>
      </c>
      <c r="I259" s="3">
        <v>466</v>
      </c>
      <c r="K259" s="1">
        <v>13</v>
      </c>
      <c r="L259" s="1">
        <v>31</v>
      </c>
      <c r="M259" s="1">
        <v>5</v>
      </c>
      <c r="P259" s="1">
        <v>117</v>
      </c>
      <c r="Q259" s="1">
        <v>36</v>
      </c>
      <c r="R259" s="1">
        <v>100</v>
      </c>
      <c r="S259" s="1">
        <v>45</v>
      </c>
      <c r="T259" s="1">
        <v>54</v>
      </c>
      <c r="U259" s="1">
        <v>401</v>
      </c>
      <c r="V259" s="1">
        <v>1274</v>
      </c>
      <c r="W259" s="1">
        <v>766</v>
      </c>
      <c r="X259" s="1">
        <v>11</v>
      </c>
      <c r="Y259" s="2">
        <v>0.60125589000000002</v>
      </c>
      <c r="Z259" s="1">
        <v>1274</v>
      </c>
      <c r="AA259" s="1">
        <v>782</v>
      </c>
      <c r="AB259" s="1">
        <v>18</v>
      </c>
      <c r="AC259" s="2">
        <v>0.61381476000000001</v>
      </c>
      <c r="AD259" s="1">
        <v>1459</v>
      </c>
      <c r="AE259" s="1">
        <v>411</v>
      </c>
      <c r="AF259" s="2">
        <v>0.28169979000000001</v>
      </c>
      <c r="AG259" s="1">
        <f t="shared" si="4"/>
        <v>466</v>
      </c>
      <c r="AH259" s="1">
        <v>1101</v>
      </c>
      <c r="AI259" s="1">
        <v>654</v>
      </c>
      <c r="AJ259" s="1">
        <v>5</v>
      </c>
      <c r="AK259" s="2">
        <v>0.59400545000000005</v>
      </c>
      <c r="AL259" s="1">
        <v>1101</v>
      </c>
      <c r="AM259" s="1">
        <v>711</v>
      </c>
      <c r="AN259" s="1">
        <v>7</v>
      </c>
      <c r="AO259" s="2">
        <v>0.64577656999999999</v>
      </c>
      <c r="AP259" s="1">
        <v>1293</v>
      </c>
      <c r="AQ259" s="1">
        <v>601</v>
      </c>
      <c r="AR259" s="2">
        <v>0.46481052</v>
      </c>
      <c r="AS259" s="1">
        <v>1292</v>
      </c>
      <c r="AT259" s="1">
        <v>647</v>
      </c>
      <c r="AU259" s="2">
        <v>0.50077399</v>
      </c>
      <c r="AV259" s="1">
        <v>1421</v>
      </c>
      <c r="AW259" s="1">
        <v>646</v>
      </c>
      <c r="AX259" s="2">
        <v>0.45460942999999998</v>
      </c>
      <c r="AY259" s="1">
        <v>1421</v>
      </c>
      <c r="AZ259" s="1">
        <v>556</v>
      </c>
      <c r="BA259" s="2">
        <v>0.39127374999999998</v>
      </c>
      <c r="BB259" s="1">
        <v>1420</v>
      </c>
      <c r="BC259" s="1">
        <v>1189</v>
      </c>
      <c r="BD259" s="2">
        <v>0.83732393999999999</v>
      </c>
      <c r="BE259" s="1">
        <v>1420</v>
      </c>
      <c r="BF259" s="1">
        <v>1087</v>
      </c>
      <c r="BG259" s="2">
        <v>0.76549296</v>
      </c>
      <c r="BH259" s="1">
        <v>1444</v>
      </c>
      <c r="BI259" s="1">
        <v>696</v>
      </c>
      <c r="BJ259" s="2">
        <v>0.48199446000000001</v>
      </c>
      <c r="BK259" s="1">
        <v>29</v>
      </c>
      <c r="BM259" s="1">
        <v>2</v>
      </c>
      <c r="BN259" s="1">
        <v>14</v>
      </c>
      <c r="BO259" s="1">
        <v>62</v>
      </c>
      <c r="BP259" s="1">
        <v>279</v>
      </c>
      <c r="BQ259" s="1">
        <v>258</v>
      </c>
      <c r="BR259" s="1">
        <v>644</v>
      </c>
      <c r="BU259" s="1">
        <v>366</v>
      </c>
      <c r="BV259" s="1">
        <v>317</v>
      </c>
      <c r="BW259" s="1">
        <v>683</v>
      </c>
      <c r="BY259" s="1">
        <v>149</v>
      </c>
      <c r="BZ259" s="1">
        <v>16</v>
      </c>
      <c r="CB259" s="1">
        <v>38</v>
      </c>
      <c r="CC259" s="1">
        <v>201</v>
      </c>
      <c r="CD259" s="1">
        <v>232</v>
      </c>
      <c r="CE259" s="1">
        <v>116</v>
      </c>
      <c r="CF259" s="1">
        <v>752</v>
      </c>
      <c r="CG259" s="1">
        <v>260</v>
      </c>
      <c r="CH259" s="1">
        <v>325</v>
      </c>
      <c r="CI259" s="1">
        <v>165</v>
      </c>
      <c r="CJ259" s="1">
        <v>750</v>
      </c>
      <c r="CK259" s="1">
        <v>18</v>
      </c>
      <c r="CL259" s="1">
        <v>10</v>
      </c>
      <c r="CO259" s="1">
        <v>40</v>
      </c>
      <c r="CP259" s="1">
        <v>250</v>
      </c>
      <c r="CT259" s="1">
        <v>162</v>
      </c>
      <c r="CU259" s="1">
        <v>90</v>
      </c>
      <c r="CW259" s="1">
        <v>570</v>
      </c>
      <c r="CY259" s="1">
        <v>293</v>
      </c>
      <c r="DA259" s="1">
        <v>299</v>
      </c>
      <c r="DC259" s="1">
        <v>592</v>
      </c>
      <c r="DD259" s="1">
        <v>14</v>
      </c>
      <c r="DE259" s="1">
        <v>7</v>
      </c>
      <c r="DF259" s="1">
        <v>11</v>
      </c>
      <c r="DG259" s="1">
        <v>0</v>
      </c>
      <c r="DH259" s="1">
        <v>0</v>
      </c>
      <c r="DI259" s="1">
        <v>18</v>
      </c>
      <c r="DJ259" s="1">
        <v>4</v>
      </c>
      <c r="DK259" s="1">
        <v>1</v>
      </c>
      <c r="DL259" s="1">
        <v>73</v>
      </c>
      <c r="DM259" s="1">
        <v>144</v>
      </c>
      <c r="DN259" s="1">
        <v>150</v>
      </c>
      <c r="DP259" s="1">
        <v>3</v>
      </c>
      <c r="DR259" s="1">
        <v>202</v>
      </c>
      <c r="DS259" s="1">
        <v>13</v>
      </c>
      <c r="DU259" s="1">
        <v>640</v>
      </c>
      <c r="DX259" s="1">
        <v>263</v>
      </c>
      <c r="DZ259" s="1">
        <v>241</v>
      </c>
      <c r="EA259" s="1">
        <v>504</v>
      </c>
      <c r="EB259" s="1">
        <v>2</v>
      </c>
      <c r="EC259" s="1">
        <v>9</v>
      </c>
      <c r="ED259" s="1">
        <v>0</v>
      </c>
      <c r="EE259" s="1">
        <v>57</v>
      </c>
      <c r="EF259" s="1">
        <v>256</v>
      </c>
      <c r="EG259" s="1">
        <v>33</v>
      </c>
      <c r="EH259" s="1">
        <v>6</v>
      </c>
      <c r="EI259" s="1">
        <v>375</v>
      </c>
      <c r="EJ259" s="1">
        <v>174</v>
      </c>
      <c r="EK259" s="1">
        <v>244</v>
      </c>
      <c r="EL259" s="1">
        <v>6</v>
      </c>
      <c r="EM259" s="1">
        <v>1162</v>
      </c>
      <c r="EN259" s="1">
        <v>461</v>
      </c>
      <c r="EO259" s="1">
        <v>498</v>
      </c>
      <c r="EP259" s="1">
        <v>959</v>
      </c>
      <c r="EQ259" s="1">
        <v>0</v>
      </c>
      <c r="ER259" s="1">
        <v>3</v>
      </c>
      <c r="ES259" s="1">
        <v>7</v>
      </c>
      <c r="ET259" s="1">
        <v>29</v>
      </c>
      <c r="EU259" s="1">
        <v>0</v>
      </c>
      <c r="EV259" s="1">
        <v>224</v>
      </c>
      <c r="EW259" s="1">
        <v>58</v>
      </c>
      <c r="EX259" s="1">
        <v>1</v>
      </c>
      <c r="EY259" s="1">
        <v>18</v>
      </c>
      <c r="EZ259" s="1">
        <v>7</v>
      </c>
      <c r="FA259" s="1">
        <v>0</v>
      </c>
      <c r="FB259" s="1">
        <v>0</v>
      </c>
      <c r="FC259" s="1">
        <v>0</v>
      </c>
      <c r="FD259" s="1">
        <v>0</v>
      </c>
      <c r="FE259" s="1">
        <v>0</v>
      </c>
      <c r="FF259" s="1">
        <v>0</v>
      </c>
      <c r="FG259" s="1">
        <v>0</v>
      </c>
      <c r="FH259" s="1">
        <v>22</v>
      </c>
      <c r="FI259" s="1">
        <v>0</v>
      </c>
      <c r="FJ259" s="1">
        <v>36</v>
      </c>
      <c r="FK259" s="1">
        <v>15</v>
      </c>
      <c r="FL259" s="1">
        <v>0</v>
      </c>
      <c r="FM259" s="1">
        <v>79</v>
      </c>
      <c r="FN259" s="1">
        <v>15</v>
      </c>
      <c r="FO259" s="1">
        <v>5</v>
      </c>
      <c r="FP259" s="1">
        <v>141</v>
      </c>
      <c r="FQ259" s="1">
        <v>1</v>
      </c>
      <c r="FR259" s="1">
        <f>SUM(Tableau17[[#This Row],[2019-T1-ALEXANDRE Audric]:[2019-T1-MARIE Florie]])</f>
        <v>661</v>
      </c>
      <c r="FS259" s="1">
        <v>64</v>
      </c>
      <c r="FT259" s="1">
        <v>308</v>
      </c>
      <c r="FU259" s="1">
        <v>0</v>
      </c>
      <c r="FV259" s="1">
        <v>272</v>
      </c>
      <c r="FW259" s="1">
        <v>0</v>
      </c>
      <c r="FX259" s="1">
        <v>644</v>
      </c>
      <c r="FY259" s="1">
        <v>0</v>
      </c>
      <c r="FZ259" s="1">
        <v>366</v>
      </c>
      <c r="GA259" s="1">
        <v>0</v>
      </c>
      <c r="GB259" s="1">
        <v>317</v>
      </c>
      <c r="GC259" s="1">
        <v>0</v>
      </c>
      <c r="GD259" s="1">
        <v>683</v>
      </c>
      <c r="GE259" s="1">
        <v>201</v>
      </c>
      <c r="GF259" s="1">
        <v>381</v>
      </c>
      <c r="GG259" s="1">
        <v>0</v>
      </c>
      <c r="GH259" s="1">
        <v>170</v>
      </c>
      <c r="GI259" s="1">
        <v>0</v>
      </c>
      <c r="GJ259" s="1">
        <v>752</v>
      </c>
      <c r="GK259" s="1">
        <v>260</v>
      </c>
      <c r="GL259" s="1">
        <v>325</v>
      </c>
      <c r="GM259" s="1">
        <v>0</v>
      </c>
      <c r="GN259" s="1">
        <v>165</v>
      </c>
      <c r="GO259" s="1">
        <v>0</v>
      </c>
      <c r="GP259" s="1">
        <v>750</v>
      </c>
      <c r="GQ259" s="1">
        <v>260</v>
      </c>
      <c r="GR259" s="1">
        <v>162</v>
      </c>
      <c r="GS259" s="1">
        <v>0</v>
      </c>
      <c r="GT259" s="1">
        <v>130</v>
      </c>
      <c r="GU259" s="1">
        <v>18</v>
      </c>
      <c r="GV259" s="1">
        <v>570</v>
      </c>
      <c r="GW259" s="1">
        <v>293</v>
      </c>
      <c r="GX259" s="1">
        <v>299</v>
      </c>
      <c r="GY259" s="1">
        <v>0</v>
      </c>
      <c r="GZ259" s="1">
        <v>0</v>
      </c>
      <c r="HA259" s="1">
        <v>0</v>
      </c>
      <c r="HB259" s="1">
        <v>592</v>
      </c>
      <c r="HC259" s="1">
        <v>441</v>
      </c>
      <c r="HD259" s="1">
        <v>256</v>
      </c>
      <c r="HE259" s="1">
        <v>244</v>
      </c>
      <c r="HF259" s="1">
        <v>215</v>
      </c>
      <c r="HG259" s="1">
        <v>6</v>
      </c>
      <c r="HH259" s="1">
        <v>1162</v>
      </c>
      <c r="HI259" s="1">
        <v>461</v>
      </c>
      <c r="HJ259" s="1">
        <v>0</v>
      </c>
      <c r="HK259" s="1">
        <v>498</v>
      </c>
      <c r="HL259" s="1">
        <v>0</v>
      </c>
      <c r="HM259" s="1">
        <v>0</v>
      </c>
      <c r="HN259" s="1">
        <v>959</v>
      </c>
      <c r="HO259" s="1">
        <v>255</v>
      </c>
      <c r="HP259" s="1">
        <v>73</v>
      </c>
      <c r="HQ259" s="1">
        <v>141</v>
      </c>
      <c r="HR259" s="1">
        <v>169</v>
      </c>
      <c r="HS259" s="1">
        <v>37</v>
      </c>
      <c r="HT259" s="1">
        <v>675</v>
      </c>
      <c r="HU259" s="1">
        <v>100</v>
      </c>
      <c r="HV259" s="1">
        <v>148</v>
      </c>
      <c r="HW259" s="1">
        <v>49</v>
      </c>
      <c r="HX259" s="1">
        <v>104</v>
      </c>
      <c r="HY259" s="1">
        <v>0</v>
      </c>
      <c r="HZ259" s="1">
        <v>401</v>
      </c>
      <c r="IA259" s="1">
        <v>159</v>
      </c>
      <c r="IB259" s="1">
        <v>150</v>
      </c>
      <c r="IC259" s="1">
        <v>202</v>
      </c>
      <c r="ID259" s="1">
        <v>122</v>
      </c>
      <c r="IE259" s="1">
        <v>7</v>
      </c>
      <c r="IF259" s="1">
        <v>640</v>
      </c>
      <c r="IG259" s="1">
        <v>0</v>
      </c>
      <c r="IH259" s="1">
        <v>263</v>
      </c>
      <c r="II259" s="1">
        <v>241</v>
      </c>
      <c r="IJ259" s="1">
        <v>0</v>
      </c>
      <c r="IK259" s="1">
        <v>0</v>
      </c>
      <c r="IL259" s="1">
        <v>504</v>
      </c>
      <c r="IM259" s="26">
        <f>IFERROR(Tableau17[[#This Row],[LDIV]]/Tableau17[[#This Row],[Total général]],"")</f>
        <v>0</v>
      </c>
      <c r="IN259" s="26">
        <f>IFERROR(Tableau17[[#This Row],[LDVC]]/Tableau17[[#This Row],[Total général]],"")</f>
        <v>3.2418952618453865E-2</v>
      </c>
      <c r="IO259" s="26">
        <f>IFERROR(Tableau17[[#This Row],[LDVD]]/Tableau17[[#This Row],[Total général]],"")</f>
        <v>7.7306733167082295E-2</v>
      </c>
      <c r="IP259" s="26">
        <f>IFERROR(Tableau17[[#This Row],[LDVG]]/Tableau17[[#This Row],[Total général]],"")</f>
        <v>1.2468827930174564E-2</v>
      </c>
      <c r="IQ259" s="26">
        <f>IFERROR(Tableau17[[#This Row],[LEXD]]/Tableau17[[#This Row],[Total général]],"")</f>
        <v>0</v>
      </c>
      <c r="IR259" s="26">
        <f>IFERROR(Tableau17[[#This Row],[LEXG]]/Tableau17[[#This Row],[Total général]],"")</f>
        <v>0</v>
      </c>
      <c r="IS259" s="26">
        <f>IFERROR(Tableau17[[#This Row],[LLR]]/Tableau17[[#This Row],[Total général]],"")</f>
        <v>0.29177057356608477</v>
      </c>
      <c r="IT259" s="26">
        <f>IFERROR(Tableau17[[#This Row],[LREM]]/Tableau17[[#This Row],[Total général]],"")</f>
        <v>8.9775561097256859E-2</v>
      </c>
      <c r="IU259" s="26">
        <f>IFERROR(Tableau17[[#This Row],[LRN]]/Tableau17[[#This Row],[Total général]],"")</f>
        <v>0.24937655860349128</v>
      </c>
      <c r="IV259" s="26">
        <f>IFERROR(Tableau17[[#This Row],[LUG]]/Tableau17[[#This Row],[Total général]],"")</f>
        <v>0.11221945137157108</v>
      </c>
      <c r="IW259" s="26">
        <f>IFERROR(Tableau17[[#This Row],[LVEC]]/Tableau17[[#This Row],[Total général]],"")</f>
        <v>0.13466334164588528</v>
      </c>
      <c r="IX259" s="26">
        <f>IFERROR(Tableau17[[#This Row],[2008-T1-LCMD]]/Tableau17[[#This Row],[2008-T1-TOTAL]],"")</f>
        <v>4.503105590062112E-2</v>
      </c>
      <c r="IY259" s="26">
        <f>IFERROR(Tableau17[[#This Row],[2008-T1-LDVD]]/Tableau17[[#This Row],[2008-T1-TOTAL]],"")</f>
        <v>0</v>
      </c>
      <c r="IZ259" s="26">
        <f>IFERROR(Tableau17[[#This Row],[2008-T1-LEXD]]/Tableau17[[#This Row],[2008-T1-TOTAL]],"")</f>
        <v>3.105590062111801E-3</v>
      </c>
      <c r="JA259" s="26">
        <f>IFERROR(Tableau17[[#This Row],[2008-T1-LEXG]]/Tableau17[[#This Row],[2008-T1-TOTAL]],"")</f>
        <v>2.1739130434782608E-2</v>
      </c>
      <c r="JB259" s="26">
        <f>IFERROR(Tableau17[[#This Row],[2008-T1-LFN]]/Tableau17[[#This Row],[2008-T1-TOTAL]],"")</f>
        <v>9.627329192546584E-2</v>
      </c>
      <c r="JC259" s="26">
        <f>IFERROR(Tableau17[[#This Row],[2008-T1-LMAJ]]/Tableau17[[#This Row],[2008-T1-TOTAL]],"")</f>
        <v>0.43322981366459629</v>
      </c>
      <c r="JD259" s="26">
        <f>IFERROR(Tableau17[[#This Row],[2008-T1-LUG]]/Tableau17[[#This Row],[2008-T1-TOTAL]],"")</f>
        <v>0.40062111801242234</v>
      </c>
      <c r="JE259" s="26">
        <f>IFERROR(Tableau17[[#This Row],[2008-T2-LFN]]/Tableau17[[#This Row],[2008-T2-TOTAL]],"")</f>
        <v>0</v>
      </c>
      <c r="JF259" s="26">
        <f>IFERROR(Tableau17[[#This Row],[2008-T2-LGC]]/Tableau17[[#This Row],[2008-T2-TOTAL]],"")</f>
        <v>0</v>
      </c>
      <c r="JG259" s="26">
        <f>IFERROR(Tableau17[[#This Row],[2008-T2-LMAJ]]/Tableau17[[#This Row],[2008-T2-TOTAL]],"")</f>
        <v>0.5358711566617862</v>
      </c>
      <c r="JH259" s="26">
        <f>IFERROR(Tableau17[[#This Row],[2008-T2-LUG]]/Tableau17[[#This Row],[2008-T2-TOTAL]],"")</f>
        <v>0.46412884333821375</v>
      </c>
      <c r="JI259" s="26">
        <f>IFERROR(Tableau17[[#This Row],[2014-T1-LDIV]]/Tableau17[[#This Row],[2014-T1-TOTAL]],"")</f>
        <v>0</v>
      </c>
      <c r="JJ259" s="26">
        <f>IFERROR(Tableau17[[#This Row],[2014-T1-LDVD]]/Tableau17[[#This Row],[2014-T1-TOTAL]],"")</f>
        <v>0.19813829787234041</v>
      </c>
      <c r="JK259" s="26">
        <f>IFERROR(Tableau17[[#This Row],[2014-T1-LDVG]]/Tableau17[[#This Row],[2014-T1-TOTAL]],"")</f>
        <v>2.1276595744680851E-2</v>
      </c>
      <c r="JL259" s="26">
        <f>IFERROR(Tableau17[[#This Row],[2014-T1-LEXG]]/Tableau17[[#This Row],[2014-T1-TOTAL]],"")</f>
        <v>0</v>
      </c>
      <c r="JM259" s="26">
        <f>IFERROR(Tableau17[[#This Row],[2014-T1-LFG]]/Tableau17[[#This Row],[2014-T1-TOTAL]],"")</f>
        <v>5.0531914893617018E-2</v>
      </c>
      <c r="JN259" s="26">
        <f>IFERROR(Tableau17[[#This Row],[2014-T1-LFN]]/Tableau17[[#This Row],[2014-T1-TOTAL]],"")</f>
        <v>0.26728723404255317</v>
      </c>
      <c r="JO259" s="26">
        <f>IFERROR(Tableau17[[#This Row],[2014-T1-LUD]]/Tableau17[[#This Row],[2014-T1-TOTAL]],"")</f>
        <v>0.30851063829787234</v>
      </c>
      <c r="JP259" s="26">
        <f>IFERROR(Tableau17[[#This Row],[2014-T1-LUG]]/Tableau17[[#This Row],[2014-T1-TOTAL]],"")</f>
        <v>0.15425531914893617</v>
      </c>
      <c r="JQ259" s="26">
        <f>IFERROR(Tableau17[[#This Row],[2014-T2-LFN]]/Tableau17[[#This Row],[2014-T2-TOTAL]],"")</f>
        <v>0.34666666666666668</v>
      </c>
      <c r="JR259" s="26">
        <f>IFERROR(Tableau17[[#This Row],[2014-T2-LUD]]/Tableau17[[#This Row],[2014-T2-TOTAL]],"")</f>
        <v>0.43333333333333335</v>
      </c>
      <c r="JS259" s="26">
        <f>IFERROR(Tableau17[[#This Row],[2014-T2-LUG]]/Tableau17[[#This Row],[2014-T2-TOTAL]],"")</f>
        <v>0.22</v>
      </c>
      <c r="JT259" s="26">
        <f>IFERROR(Tableau17[[#This Row],[2015-T1-BC-DIV]]/Tableau17[[#This Row],[2015-T1-TOTAL]],"")</f>
        <v>3.1578947368421054E-2</v>
      </c>
      <c r="JU259" s="26">
        <f>IFERROR(Tableau17[[#This Row],[2015-T1-BC-DLF]]/Tableau17[[#This Row],[2015-T1-TOTAL]],"")</f>
        <v>1.7543859649122806E-2</v>
      </c>
      <c r="JV259" s="26">
        <f>IFERROR(Tableau17[[#This Row],[2015-T1-BC-DVD]]/Tableau17[[#This Row],[2015-T1-TOTAL]],"")</f>
        <v>0</v>
      </c>
      <c r="JW259" s="26">
        <f>IFERROR(Tableau17[[#This Row],[2015-T1-BC-DVG]]/Tableau17[[#This Row],[2015-T1-TOTAL]],"")</f>
        <v>0</v>
      </c>
      <c r="JX259" s="26">
        <f>IFERROR(Tableau17[[#This Row],[2015-T1-BC-FG]]/Tableau17[[#This Row],[2015-T1-TOTAL]],"")</f>
        <v>7.0175438596491224E-2</v>
      </c>
      <c r="JY259" s="26">
        <f>IFERROR(Tableau17[[#This Row],[2015-T1-BC-FN]]/Tableau17[[#This Row],[2015-T1-TOTAL]],"")</f>
        <v>0.43859649122807015</v>
      </c>
      <c r="JZ259" s="26">
        <f>IFERROR(Tableau17[[#This Row],[2015-T1-BC-MDM]]/Tableau17[[#This Row],[2015-T1-TOTAL]],"")</f>
        <v>0</v>
      </c>
      <c r="KA259" s="26">
        <f>IFERROR(Tableau17[[#This Row],[2015-T1-BC-RDG]]/Tableau17[[#This Row],[2015-T1-TOTAL]],"")</f>
        <v>0</v>
      </c>
      <c r="KB259" s="26">
        <f>IFERROR(Tableau17[[#This Row],[2015-T1-BC-SOC]]/Tableau17[[#This Row],[2015-T1-TOTAL]],"")</f>
        <v>0</v>
      </c>
      <c r="KC259" s="26">
        <f>IFERROR(Tableau17[[#This Row],[2015-T1-BC-UD]]/Tableau17[[#This Row],[2015-T1-TOTAL]],"")</f>
        <v>0.28421052631578947</v>
      </c>
      <c r="KD259" s="26">
        <f>IFERROR(Tableau17[[#This Row],[2015-T1-BC-UG]]/Tableau17[[#This Row],[2015-T1-TOTAL]],"")</f>
        <v>0.15789473684210525</v>
      </c>
      <c r="KE259" s="26">
        <f>IFERROR(Tableau17[[#This Row],[2015-T1-BC-VEC]]/Tableau17[[#This Row],[2015-T1-TOTAL]],"")</f>
        <v>0</v>
      </c>
      <c r="KF259" s="26">
        <f>IFERROR(Tableau17[[#This Row],[2015-T2-BC-DVG]]/Tableau17[[#This Row],[2015-T2-TOTAL]],"")</f>
        <v>0</v>
      </c>
      <c r="KG259" s="26">
        <f>IFERROR(Tableau17[[#This Row],[2015-T2-BC-FN]]/Tableau17[[#This Row],[2015-T2-TOTAL]],"")</f>
        <v>0.49493243243243246</v>
      </c>
      <c r="KH259" s="26">
        <f>IFERROR(Tableau17[[#This Row],[2015-T2-BC-SOC]]/Tableau17[[#This Row],[2015-T2-TOTAL]],"")</f>
        <v>0</v>
      </c>
      <c r="KI259" s="26">
        <f>IFERROR(Tableau17[[#This Row],[2015-T2-BC-UD]]/Tableau17[[#This Row],[2015-T2-TOTAL]],"")</f>
        <v>0.50506756756756754</v>
      </c>
      <c r="KJ259" s="26">
        <f>IFERROR(Tableau17[[#This Row],[2015-T2-BC-UG]]/Tableau17[[#This Row],[2015-T2-TOTAL]],"")</f>
        <v>0</v>
      </c>
      <c r="KK259" s="26">
        <f>IFERROR(Tableau17[[#This Row],[2017 (L)-T1-COM]]/Tableau17[[#This Row],[2017 (L)-T1-TOTAL]],"")</f>
        <v>2.1874999999999999E-2</v>
      </c>
      <c r="KL259" s="26">
        <f>IFERROR(Tableau17[[#This Row],[2017 (L)-T1-DIV]]/Tableau17[[#This Row],[2017 (L)-T1-TOTAL]],"")</f>
        <v>1.0937499999999999E-2</v>
      </c>
      <c r="KM259" s="26">
        <f>IFERROR(Tableau17[[#This Row],[2017 (L)-T1-DLF]]/Tableau17[[#This Row],[2017 (L)-T1-TOTAL]],"")</f>
        <v>1.7187500000000001E-2</v>
      </c>
      <c r="KN259" s="26">
        <f>IFERROR(Tableau17[[#This Row],[2017 (L)-T1-DVD]]/Tableau17[[#This Row],[2017 (L)-T1-TOTAL]],"")</f>
        <v>0</v>
      </c>
      <c r="KO259" s="26">
        <f>IFERROR(Tableau17[[#This Row],[2017 (L)-T1-DVG]]/Tableau17[[#This Row],[2017 (L)-T1-TOTAL]],"")</f>
        <v>0</v>
      </c>
      <c r="KP259" s="26">
        <f>IFERROR(Tableau17[[#This Row],[2017 (L)-T1-ECO]]/Tableau17[[#This Row],[2017 (L)-T1-TOTAL]],"")</f>
        <v>2.8125000000000001E-2</v>
      </c>
      <c r="KQ259" s="26">
        <f>IFERROR(Tableau17[[#This Row],[2017 (L)-T1-EXD]]/Tableau17[[#This Row],[2017 (L)-T1-TOTAL]],"")</f>
        <v>6.2500000000000003E-3</v>
      </c>
      <c r="KR259" s="26">
        <f>IFERROR(Tableau17[[#This Row],[2017 (L)-T1-EXG]]/Tableau17[[#This Row],[2017 (L)-T1-TOTAL]],"")</f>
        <v>1.5625000000000001E-3</v>
      </c>
      <c r="KS259" s="26">
        <f>IFERROR(Tableau17[[#This Row],[2017 (L)-T1-FI]]/Tableau17[[#This Row],[2017 (L)-T1-TOTAL]],"")</f>
        <v>0.1140625</v>
      </c>
      <c r="KT259" s="26">
        <f>IFERROR(Tableau17[[#This Row],[2017 (L)-T1-FN]]/Tableau17[[#This Row],[2017 (L)-T1-TOTAL]],"")</f>
        <v>0.22500000000000001</v>
      </c>
      <c r="KU259" s="26">
        <f>IFERROR(Tableau17[[#This Row],[2017 (L)-T1-LR]]/Tableau17[[#This Row],[2017 (L)-T1-TOTAL]],"")</f>
        <v>0.234375</v>
      </c>
      <c r="KV259" s="26">
        <f>IFERROR(Tableau17[[#This Row],[2017 (L)-T1-MDM]]/Tableau17[[#This Row],[2017 (L)-T1-TOTAL]],"")</f>
        <v>0</v>
      </c>
      <c r="KW259" s="26">
        <f>IFERROR(Tableau17[[#This Row],[2017 (L)-T1-RDG]]/Tableau17[[#This Row],[2017 (L)-T1-TOTAL]],"")</f>
        <v>4.6874999999999998E-3</v>
      </c>
      <c r="KX259" s="26">
        <f>IFERROR(Tableau17[[#This Row],[2017 (L)-T1-REG]]/Tableau17[[#This Row],[2017 (L)-T1-TOTAL]],"")</f>
        <v>0</v>
      </c>
      <c r="KY259" s="26">
        <f>IFERROR(Tableau17[[#This Row],[2017 (L)-T1-REM]]/Tableau17[[#This Row],[2017 (L)-T1-TOTAL]],"")</f>
        <v>0.31562499999999999</v>
      </c>
      <c r="KZ259" s="26">
        <f>IFERROR(Tableau17[[#This Row],[2017 (L)-T1-SOC]]/Tableau17[[#This Row],[2017 (L)-T1-TOTAL]],"")</f>
        <v>2.0312500000000001E-2</v>
      </c>
      <c r="LA259" s="26">
        <f>IFERROR(Tableau17[[#This Row],[2017 (L)-T1-UDI]]/Tableau17[[#This Row],[2017 (L)-T1-TOTAL]],"")</f>
        <v>0</v>
      </c>
      <c r="LB259" s="26">
        <f>IFERROR(Tableau17[[#This Row],[2017 (L)-T2-FI]]/Tableau17[[#This Row],[2017 (L)-T2-TOTAL]],"")</f>
        <v>0</v>
      </c>
      <c r="LC259" s="26">
        <f>IFERROR(Tableau17[[#This Row],[2017 (L)-T2-FN]]/Tableau17[[#This Row],[2017 (L)-T2-TOTAL]],"")</f>
        <v>0</v>
      </c>
      <c r="LD259" s="26">
        <f>IFERROR(Tableau17[[#This Row],[2017 (L)-T2-LR]]/Tableau17[[#This Row],[2017 (L)-T2-TOTAL]],"")</f>
        <v>0.52182539682539686</v>
      </c>
      <c r="LE259" s="26">
        <f>IFERROR(Tableau17[[#This Row],[2017 (L)-T2-MDM]]/Tableau17[[#This Row],[2017 (L)-T2-TOTAL]],"")</f>
        <v>0</v>
      </c>
      <c r="LF259" s="26">
        <f>IFERROR(Tableau17[[#This Row],[2017 (L)-T2-REM]]/Tableau17[[#This Row],[2017 (L)-T2-TOTAL]],"")</f>
        <v>0.4781746031746032</v>
      </c>
      <c r="LG259" s="26">
        <f>IFERROR(Tableau17[[#This Row],[2017-T1-ARTHAUD Nathalie]]/Tableau17[[#This Row],[2017-T1-TOTAL]],"")</f>
        <v>1.7211703958691911E-3</v>
      </c>
      <c r="LH259" s="26">
        <f>IFERROR(Tableau17[[#This Row],[2017-T1-ASSELINEAU Fran]]/Tableau17[[#This Row],[2017-T1-TOTAL]],"")</f>
        <v>7.7452667814113599E-3</v>
      </c>
      <c r="LI259" s="26">
        <f>IFERROR(Tableau17[[#This Row],[2017-T1-CHEMINADE Jacques]]/Tableau17[[#This Row],[2017-T1-TOTAL]],"")</f>
        <v>0</v>
      </c>
      <c r="LJ259" s="26">
        <f>IFERROR(Tableau17[[#This Row],[2017-T1-DUPONT-AIGNAN Nicolas]]/Tableau17[[#This Row],[2017-T1-TOTAL]],"")</f>
        <v>4.9053356282271948E-2</v>
      </c>
      <c r="LK259" s="26">
        <f>IFERROR(Tableau17[[#This Row],[2017-T1-FILLON Fran]]/Tableau17[[#This Row],[2017-T1-TOTAL]],"")</f>
        <v>0.22030981067125646</v>
      </c>
      <c r="LL259" s="26">
        <f>IFERROR(Tableau17[[#This Row],[2017-T1-HAMON Beno]]/Tableau17[[#This Row],[2017-T1-TOTAL]],"")</f>
        <v>2.8399311531841654E-2</v>
      </c>
      <c r="LM259" s="26">
        <f>IFERROR(Tableau17[[#This Row],[2017-T1-LASSALLE Jean]]/Tableau17[[#This Row],[2017-T1-TOTAL]],"")</f>
        <v>5.1635111876075735E-3</v>
      </c>
      <c r="LN259" s="26">
        <f>IFERROR(Tableau17[[#This Row],[2017-T1-LE PEN Marine]]/Tableau17[[#This Row],[2017-T1-TOTAL]],"")</f>
        <v>0.3227194492254733</v>
      </c>
      <c r="LO259" s="26">
        <f>IFERROR(Tableau17[[#This Row],[2017-T1-M Jean-Luc]]/Tableau17[[#This Row],[2017-T1-TOTAL]],"")</f>
        <v>0.14974182444061962</v>
      </c>
      <c r="LP259" s="26">
        <f>IFERROR(Tableau17[[#This Row],[2017-T1-MACRON Emmanuel]]/Tableau17[[#This Row],[2017-T1-TOTAL]],"")</f>
        <v>0.20998278829604131</v>
      </c>
      <c r="LQ259" s="26">
        <f>IFERROR(Tableau17[[#This Row],[2017-T1-POUTOU Philippe]]/Tableau17[[#This Row],[2017-T1-TOTAL]],"")</f>
        <v>5.1635111876075735E-3</v>
      </c>
      <c r="LR259" s="26">
        <f>IFERROR(Tableau17[[#This Row],[2017-T2-LE PEN Marine]]/Tableau17[[#This Row],[2017-T2-TOTAL]],"")</f>
        <v>0.48070907194994789</v>
      </c>
      <c r="LS259" s="26">
        <f>IFERROR(Tableau17[[#This Row],[2017-T2-MACRON Emmanuel]]/Tableau17[[#This Row],[2017-T2-TOTAL]],"")</f>
        <v>0.51929092805005217</v>
      </c>
      <c r="LT259" s="26">
        <f>IFERROR(Tableau17[[#This Row],[2019-T1-ALEXANDRE Audric]]/Tableau17[[#This Row],[2019-T1-TOTAL]],"")</f>
        <v>0</v>
      </c>
      <c r="LU259" s="26">
        <f>IFERROR(Tableau17[[#This Row],[2019-T1-ARTHAUD Nathalie]]/Tableau17[[#This Row],[2019-T1-TOTAL]],"")</f>
        <v>4.5385779122541605E-3</v>
      </c>
      <c r="LV259" s="26">
        <f>IFERROR(Tableau17[[#This Row],[2019-T1-ASSELINEAU François]]/Tableau17[[#This Row],[2019-T1-TOTAL]],"")</f>
        <v>1.059001512859304E-2</v>
      </c>
      <c r="LW259" s="26">
        <f>IFERROR(Tableau17[[#This Row],[2019-T1-AUBRY Manon]]/Tableau17[[#This Row],[2019-T1-TOTAL]],"")</f>
        <v>4.3872919818456882E-2</v>
      </c>
      <c r="LX259" s="26">
        <f>IFERROR(Tableau17[[#This Row],[2019-T1-AZERGUI Nagib]]/Tableau17[[#This Row],[2019-T1-TOTAL]],"")</f>
        <v>0</v>
      </c>
      <c r="LY259" s="26">
        <f>IFERROR(Tableau17[[#This Row],[2019-T1-BARDELLA Jordan]]/Tableau17[[#This Row],[2019-T1-TOTAL]],"")</f>
        <v>0.33888048411497729</v>
      </c>
      <c r="LZ259" s="26">
        <f>IFERROR(Tableau17[[#This Row],[2019-T1-BELLAMY François-Xavier]]/Tableau17[[#This Row],[2019-T1-TOTAL]],"")</f>
        <v>8.7745839636913764E-2</v>
      </c>
      <c r="MA259" s="26">
        <f>IFERROR(Tableau17[[#This Row],[2019-T1-BIDOU Olivier]]/Tableau17[[#This Row],[2019-T1-TOTAL]],"")</f>
        <v>1.5128593040847202E-3</v>
      </c>
      <c r="MB259" s="26">
        <f>IFERROR(Tableau17[[#This Row],[2019-T1-BOURG Dominique]]/Tableau17[[#This Row],[2019-T1-TOTAL]],"")</f>
        <v>2.7231467473524961E-2</v>
      </c>
      <c r="MC259" s="26">
        <f>IFERROR(Tableau17[[#This Row],[2019-T1-BROSSAT Ian]]/Tableau17[[#This Row],[2019-T1-TOTAL]],"")</f>
        <v>1.059001512859304E-2</v>
      </c>
      <c r="MD259" s="26">
        <f>IFERROR(Tableau17[[#This Row],[2019-T1-CAILLAUD Sophie]]/Tableau17[[#This Row],[2019-T1-TOTAL]],"")</f>
        <v>0</v>
      </c>
      <c r="ME259" s="26">
        <f>IFERROR(Tableau17[[#This Row],[2019-T1-CAMUS Renaud]]/Tableau17[[#This Row],[2019-T1-TOTAL]],"")</f>
        <v>0</v>
      </c>
      <c r="MF259" s="26">
        <f>IFERROR(Tableau17[[#This Row],[2019-T1-CHALENÇON Christophe]]/Tableau17[[#This Row],[2019-T1-TOTAL]],"")</f>
        <v>0</v>
      </c>
      <c r="MG259" s="26">
        <f>IFERROR(Tableau17[[#This Row],[2019-T1-CORBET Cathy Denise Ginette]]/Tableau17[[#This Row],[2019-T1-TOTAL]],"")</f>
        <v>0</v>
      </c>
      <c r="MH259" s="26">
        <f>IFERROR(Tableau17[[#This Row],[2019-T1-DE PREVOISIN Robert]]/Tableau17[[#This Row],[2019-T1-TOTAL]],"")</f>
        <v>0</v>
      </c>
      <c r="MI259" s="26">
        <f>IFERROR(Tableau17[[#This Row],[2019-T1-DELFEL Thérèse]]/Tableau17[[#This Row],[2019-T1-TOTAL]],"")</f>
        <v>0</v>
      </c>
      <c r="MJ259" s="26">
        <f>IFERROR(Tableau17[[#This Row],[2019-T1-DIEUMEGARD Pierre]]/Tableau17[[#This Row],[2019-T1-TOTAL]],"")</f>
        <v>0</v>
      </c>
      <c r="MK259" s="26">
        <f>IFERROR(Tableau17[[#This Row],[2019-T1-DUPONT-AIGNAN Nicolas]]/Tableau17[[#This Row],[2019-T1-TOTAL]],"")</f>
        <v>3.3282904689863842E-2</v>
      </c>
      <c r="ML259" s="26">
        <f>IFERROR(Tableau17[[#This Row],[2019-T1-GERNIGON Yves]]/Tableau17[[#This Row],[2019-T1-TOTAL]],"")</f>
        <v>0</v>
      </c>
      <c r="MM259" s="26">
        <f>IFERROR(Tableau17[[#This Row],[2019-T1-GLUCKSMANN Raphaël]]/Tableau17[[#This Row],[2019-T1-TOTAL]],"")</f>
        <v>5.4462934947049922E-2</v>
      </c>
      <c r="MN259" s="26">
        <f>IFERROR(Tableau17[[#This Row],[2019-T1-HAMON Benoît]]/Tableau17[[#This Row],[2019-T1-TOTAL]],"")</f>
        <v>2.2692889561270801E-2</v>
      </c>
      <c r="MO259" s="26">
        <f>IFERROR(Tableau17[[#This Row],[2019-T1-HELGEN Gilles]]/Tableau17[[#This Row],[2019-T1-TOTAL]],"")</f>
        <v>0</v>
      </c>
      <c r="MP259" s="26">
        <f>IFERROR(Tableau17[[#This Row],[2019-T1-JADOT Yannick]]/Tableau17[[#This Row],[2019-T1-TOTAL]],"")</f>
        <v>0.11951588502269289</v>
      </c>
      <c r="MQ259" s="26">
        <f>IFERROR(Tableau17[[#This Row],[2019-T1-LAGARDE Jean-Christophe]]/Tableau17[[#This Row],[2019-T1-TOTAL]],"")</f>
        <v>2.2692889561270801E-2</v>
      </c>
      <c r="MR259" s="26">
        <f>IFERROR(Tableau17[[#This Row],[2019-T1-LALANNE Francis]]/Tableau17[[#This Row],[2019-T1-TOTAL]],"")</f>
        <v>7.5642965204236008E-3</v>
      </c>
      <c r="MS259" s="26">
        <f>IFERROR(Tableau17[[#This Row],[2019-T1-LOISEAU Nathalie]]/Tableau17[[#This Row],[2019-T1-TOTAL]],"")</f>
        <v>0.21331316187594554</v>
      </c>
      <c r="MT259" s="26">
        <f>IFERROR(Tableau17[[#This Row],[2019-T1-MARIE Florie]]/Tableau17[[#This Row],[2019-T1-TOTAL]],"")</f>
        <v>1.5128593040847202E-3</v>
      </c>
      <c r="MU259" s="26">
        <f>IFERROR(Tableau17[[#This Row],[2008-T1-MACROEXTRDROITE]]/Tableau17[[#This Row],[2008-T1-MACROTOTALE]],"")</f>
        <v>9.9378881987577633E-2</v>
      </c>
      <c r="MV259" s="26">
        <f>IFERROR(Tableau17[[#This Row],[2008-T1-MACRODROITE]]/Tableau17[[#This Row],[2008-T1-MACROTOTALE]],"")</f>
        <v>0.47826086956521741</v>
      </c>
      <c r="MW259" s="26">
        <f>IFERROR(Tableau17[[#This Row],[2008-T1-MACROCENTRE]]/Tableau17[[#This Row],[2008-T1-MACROTOTALE]],"")</f>
        <v>0</v>
      </c>
      <c r="MX259" s="26">
        <f>IFERROR(Tableau17[[#This Row],[2008-T1-MACROGAUCHE]]/Tableau17[[#This Row],[2008-T1-MACROTOTALE]],"")</f>
        <v>0.42236024844720499</v>
      </c>
      <c r="MY259" s="26">
        <f>IFERROR(Tableau17[[#This Row],[2008-T1-MACROAUTRE]]/Tableau17[[#This Row],[2008-T1-MACROTOTALE]],"")</f>
        <v>0</v>
      </c>
      <c r="MZ259" s="26">
        <f>IFERROR(Tableau17[[#This Row],[2008-T2-MACROEXTRDROITE]]/Tableau17[[#This Row],[2008-T2-MACROTOTALE]],"")</f>
        <v>0</v>
      </c>
      <c r="NA259" s="26">
        <f>IFERROR(Tableau17[[#This Row],[2008-T2-MACRODROITE]]/Tableau17[[#This Row],[2008-T2-MACROTOTALE]],"")</f>
        <v>0.5358711566617862</v>
      </c>
      <c r="NB259" s="26">
        <f>IFERROR(Tableau17[[#This Row],[2008-T2-MACROCENTRE]]/Tableau17[[#This Row],[2008-T2-MACROTOTALE]],"")</f>
        <v>0</v>
      </c>
      <c r="NC259" s="26">
        <f>IFERROR(Tableau17[[#This Row],[2008-T2-MACROGAUCHE]]/Tableau17[[#This Row],[2008-T2-MACROTOTALE]],"")</f>
        <v>0.46412884333821375</v>
      </c>
      <c r="ND259" s="26">
        <f>IFERROR(Tableau17[[#This Row],[2008-T2-MACROAUTRE]]/Tableau17[[#This Row],[2008-T2-MACROTOTALE]],"")</f>
        <v>0</v>
      </c>
      <c r="NE259" s="26">
        <f>IFERROR(Tableau17[[#This Row],[2014-T1-MACROEXTRDROITE]]/Tableau17[[#This Row],[2014-T1-MACROTOTALE]],"")</f>
        <v>0.26728723404255317</v>
      </c>
      <c r="NF259" s="26">
        <f>IFERROR(Tableau17[[#This Row],[2014-T1-MACRODROITE]]/Tableau17[[#This Row],[2014-T1-MACROTOTALE]],"")</f>
        <v>0.50664893617021278</v>
      </c>
      <c r="NG259" s="26">
        <f>IFERROR(Tableau17[[#This Row],[2014-T1-MACROCENTRE]]/Tableau17[[#This Row],[2014-T1-MACROTOTALE]],"")</f>
        <v>0</v>
      </c>
      <c r="NH259" s="26">
        <f>IFERROR(Tableau17[[#This Row],[2014-T1-MACROGAUCHE]]/Tableau17[[#This Row],[2014-T1-MACROTOTALE]],"")</f>
        <v>0.22606382978723405</v>
      </c>
      <c r="NI259" s="26">
        <f>IFERROR(Tableau17[[#This Row],[2014-T1-MACROAUTRE]]/Tableau17[[#This Row],[2014-T1-MACROTOTALE]],"")</f>
        <v>0</v>
      </c>
      <c r="NJ259" s="26">
        <f>IFERROR(Tableau17[[#This Row],[2014-T2-MACROEXTRDROITE]]/Tableau17[[#This Row],[2014-T2-MACROTOTALE]],"")</f>
        <v>0.34666666666666668</v>
      </c>
      <c r="NK259" s="26">
        <f>IFERROR(Tableau17[[#This Row],[2014-T2-MACRODROITE]]/Tableau17[[#This Row],[2014-T2-MACROTOTALE]],"")</f>
        <v>0.43333333333333335</v>
      </c>
      <c r="NL259" s="26">
        <f>IFERROR(Tableau17[[#This Row],[2014-T2-MACROCENTRE]]/Tableau17[[#This Row],[2014-T2-MACROTOTALE]],"")</f>
        <v>0</v>
      </c>
      <c r="NM259" s="26">
        <f>IFERROR(Tableau17[[#This Row],[2014-T2-MACROGAUCHE]]/Tableau17[[#This Row],[2014-T2-MACROTOTALE]],"")</f>
        <v>0.22</v>
      </c>
      <c r="NN259" s="26">
        <f>IFERROR(Tableau17[[#This Row],[2014-T2-MACROAUTRE]]/Tableau17[[#This Row],[2014-T2-MACROTOTALE]],"")</f>
        <v>0</v>
      </c>
      <c r="NO259" s="26">
        <f>IFERROR( Tableau17[[#This Row],[2015-T1-MACROEXTRDROITE]]/Tableau17[[#This Row],[2015-T1-MACROTOTALE]],"")</f>
        <v>0.45614035087719296</v>
      </c>
      <c r="NP259" s="26">
        <f>IFERROR(Tableau17[[#This Row],[2015-T1-MACRODROITE]]/Tableau17[[#This Row],[2015-T1-MACROTOTALE]],"")</f>
        <v>0.28421052631578947</v>
      </c>
      <c r="NQ259" s="26">
        <f>IFERROR(Tableau17[[#This Row],[2015-T1-MACROCENTRE]]/Tableau17[[#This Row],[2015-T1-MACROTOTALE]],"")</f>
        <v>0</v>
      </c>
      <c r="NR259" s="26">
        <f>IFERROR(Tableau17[[#This Row],[2015-T1-MACROGAUCHE]]/Tableau17[[#This Row],[2015-T1-MACROTOTALE]],"")</f>
        <v>0.22807017543859648</v>
      </c>
      <c r="NS259" s="26">
        <f>IFERROR(Tableau17[[#This Row],[2015-T1-MACROAUTRE]]/Tableau17[[#This Row],[2015-T1-MACROTOTALE]],"")</f>
        <v>3.1578947368421054E-2</v>
      </c>
      <c r="NT259" s="26">
        <f>IFERROR(Tableau17[[#This Row],[2015-T2-MACROEXTRDROITE]]/Tableau17[[#This Row],[2015-T2-MACROTOTALE]],"")</f>
        <v>0.49493243243243246</v>
      </c>
      <c r="NU259" s="26">
        <f>IFERROR(Tableau17[[#This Row],[2015-T2-MACRODROITE]]/Tableau17[[#This Row],[2015-T2-MACROTOTALE]],"")</f>
        <v>0.50506756756756754</v>
      </c>
      <c r="NV259" s="26">
        <f>IFERROR(Tableau17[[#This Row],[2015-T2-MACROCENTRE]]/Tableau17[[#This Row],[2015-T2-MACROTOTALE]],"")</f>
        <v>0</v>
      </c>
      <c r="NW259" s="26">
        <f>IFERROR(Tableau17[[#This Row],[2015-T2-MACROGAUCHE]]/Tableau17[[#This Row],[2015-T2-MACROTOTALE]],"")</f>
        <v>0</v>
      </c>
      <c r="NX259" s="26">
        <f>IFERROR(Tableau17[[#This Row],[2015-T2-MACROAUTRE]]/Tableau17[[#This Row],[2015-T2-MACROTOTALE]],"")</f>
        <v>0</v>
      </c>
      <c r="NY259" s="26">
        <f>IFERROR(Tableau17[[#This Row],[2017-T1-MACROEXTRDROITE]]/Tableau17[[#This Row],[2017-T1-MACROTOTALE]],"")</f>
        <v>0.37951807228915663</v>
      </c>
      <c r="NZ259" s="26">
        <f>IFERROR(Tableau17[[#This Row],[2017-T1-MACRODROITE]]/Tableau17[[#This Row],[2017-T1-MACROTOTALE]],"")</f>
        <v>0.22030981067125646</v>
      </c>
      <c r="OA259" s="26">
        <f>IFERROR(Tableau17[[#This Row],[2017-T1-MACROCENTRE]]/Tableau17[[#This Row],[2017-T1-MACROTOTALE]],"")</f>
        <v>0.20998278829604131</v>
      </c>
      <c r="OB259" s="26">
        <f>IFERROR(Tableau17[[#This Row],[2017-T1-MACROGAUCHE]]/Tableau17[[#This Row],[2017-T1-MACROTOTALE]],"")</f>
        <v>0.18502581755593803</v>
      </c>
      <c r="OC259" s="26">
        <f>IFERROR(Tableau17[[#This Row],[2017-T1-MACROAUTRE]]/Tableau17[[#This Row],[2017-T1-MACROTOTALE]],"")</f>
        <v>5.1635111876075735E-3</v>
      </c>
      <c r="OD259" s="26">
        <f>IFERROR(Tableau17[[#This Row],[2017-T2-MACROEXTRDROITE]]/Tableau17[[#This Row],[2017-T2-MACROTOTALE]],"")</f>
        <v>0.48070907194994789</v>
      </c>
      <c r="OE259" s="26">
        <f>IFERROR(Tableau17[[#This Row],[2017-T2-MACRODROITE]]/Tableau17[[#This Row],[2017-T2-MACROTOTALE]],"")</f>
        <v>0</v>
      </c>
      <c r="OF259" s="26">
        <f>IFERROR(Tableau17[[#This Row],[2017-T2-MACROCENTRE]]/Tableau17[[#This Row],[2017-T2-MACROTOTALE]],"")</f>
        <v>0.51929092805005217</v>
      </c>
      <c r="OG259" s="26">
        <f>IFERROR(Tableau17[[#This Row],[2017-T2-MACROGAUCHE]]/Tableau17[[#This Row],[2017-T2-MACROTOTALE]],"")</f>
        <v>0</v>
      </c>
      <c r="OH259" s="26">
        <f>IFERROR(Tableau17[[#This Row],[2017-T2-MACROAUTRE]]/Tableau17[[#This Row],[2017-T2-MACROTOTALE]],"")</f>
        <v>0</v>
      </c>
      <c r="OI259" s="26">
        <f>IFERROR(Tableau17[[#This Row],[2019-T1-MACROEXTRDROITE]]/Tableau17[[#This Row],[2019-T1-MACROTOTALE]],"")</f>
        <v>0.37777777777777777</v>
      </c>
      <c r="OJ259" s="26">
        <f>IFERROR(Tableau17[[#This Row],[2019-T1-MACRODROITE]]/Tableau17[[#This Row],[2019-T1-MACROTOTALE]],"")</f>
        <v>0.10814814814814815</v>
      </c>
      <c r="OK259" s="26">
        <f>IFERROR(Tableau17[[#This Row],[2019-T1-MACROCENTRE]]/Tableau17[[#This Row],[2019-T1-MACROTOTALE]],"")</f>
        <v>0.2088888888888889</v>
      </c>
      <c r="OL259" s="26">
        <f>IFERROR(Tableau17[[#This Row],[2019-T1-MACROGAUCHE]]/Tableau17[[#This Row],[2019-T1-MACROTOTALE]],"")</f>
        <v>0.25037037037037035</v>
      </c>
      <c r="OM259" s="26">
        <f>IFERROR(Tableau17[[#This Row],[2019-T1-MACROAUTRE]]/Tableau17[[#This Row],[2019-T1-MACROTOTALE]],"")</f>
        <v>5.4814814814814816E-2</v>
      </c>
      <c r="ON259" s="26">
        <f>IFERROR(Tableau17[[#This Row],[2020-T1-MACROEXTRDROITE]]/Tableau17[[#This Row],[2020-T1-MACROTOTALE]],"")</f>
        <v>0.24937655860349128</v>
      </c>
      <c r="OO259" s="26">
        <f>IFERROR(Tableau17[[#This Row],[2020-T1-MACRODROITE]]/Tableau17[[#This Row],[2020-T1-MACROTOTALE]],"")</f>
        <v>0.36907730673316708</v>
      </c>
      <c r="OP259" s="26">
        <f>IFERROR(Tableau17[[#This Row],[2020-T1-MACROCENTRE]]/Tableau17[[#This Row],[2020-T1-MACROTOTALE]],"")</f>
        <v>0.12219451371571072</v>
      </c>
      <c r="OQ259" s="26">
        <f>IFERROR(Tableau17[[#This Row],[2020-T1-MACROGAUCHE]]/Tableau17[[#This Row],[2020-T1-MACROTOTALE]],"")</f>
        <v>0.25935162094763092</v>
      </c>
      <c r="OR259" s="26">
        <f>IFERROR(Tableau17[[#This Row],[2020-T1-MACROAUTRE]]/Tableau17[[#This Row],[2020-T1-MACROTOTALE]],"")</f>
        <v>0</v>
      </c>
      <c r="OS259" s="26">
        <f>IFERROR(Tableau17[[#This Row],[2017 (L)-T1-MACROEXTRDROITE]]/Tableau17[[#This Row],[2017 (L)-T1-MACROTOTALE]],"")</f>
        <v>0.24843750000000001</v>
      </c>
      <c r="OT259" s="26">
        <f>IFERROR(Tableau17[[#This Row],[2017 (L)-T1-MACRODROITE]]/Tableau17[[#This Row],[2017 (L)-T1-MACROTOTALE]],"")</f>
        <v>0.234375</v>
      </c>
      <c r="OU259" s="26">
        <f>IFERROR(Tableau17[[#This Row],[2017 (L)-T1-MACROCENTRE]]/Tableau17[[#This Row],[2017 (L)-T1-MACROTOTALE]],"")</f>
        <v>0.31562499999999999</v>
      </c>
      <c r="OV259" s="26">
        <f>IFERROR(Tableau17[[#This Row],[2017 (L)-T1-MACROGAUCHE]]/Tableau17[[#This Row],[2017 (L)-T1-MACROTOTALE]],"")</f>
        <v>0.19062499999999999</v>
      </c>
      <c r="OW259" s="26">
        <f>IFERROR(Tableau17[[#This Row],[2017 (L)-T1-MACROAUTRE]]/Tableau17[[#This Row],[2017 (L)-T1-MACROTOTALE]],"")</f>
        <v>1.0937499999999999E-2</v>
      </c>
      <c r="OX259" s="26">
        <f>IFERROR(Tableau17[[#This Row],[2017 (L)-T2-MACROEXTRDROITE]]/Tableau17[[#This Row],[2017 (L)-T2-MACROTOTALE]],"")</f>
        <v>0</v>
      </c>
      <c r="OY259" s="26">
        <f>IFERROR(Tableau17[[#This Row],[2017 (L)-T2-MACRODROITE]]/Tableau17[[#This Row],[2017 (L)-T2-MACROTOTALE]],"")</f>
        <v>0.52182539682539686</v>
      </c>
      <c r="OZ259" s="26">
        <f>IFERROR(Tableau17[[#This Row],[2017 (L)-T2-MACROCENTRE]]/Tableau17[[#This Row],[2017 (L)-T2-MACROTOTALE]],"")</f>
        <v>0.4781746031746032</v>
      </c>
      <c r="PA259" s="26">
        <f>IFERROR(Tableau17[[#This Row],[2017 (L)-T2-MACROGAUCHE]]/Tableau17[[#This Row],[2017 (L)-T2-MACROTOTALE]],"")</f>
        <v>0</v>
      </c>
      <c r="PB259" s="26">
        <f>IFERROR(Tableau17[[#This Row],[2017 (L)-T2-MACROAUTRE]]/Tableau17[[#This Row],[2017 (L)-T2-MACROTOTALE]],"")</f>
        <v>0</v>
      </c>
      <c r="PC259" s="26">
        <f>IFERROR(Tableau17[[#This Row],[2008_T1_PROCUS]]/Tableau17[[#This Row],[2008_T1_INSCRITS]],0)</f>
        <v>4.5413260672116261E-3</v>
      </c>
      <c r="PD259" s="26">
        <f>IFERROR(Tableau17[[#This Row],[2008_T2_PROCUS]]/Tableau17[[#This Row],[2008_T2_INSCRITS]],0)</f>
        <v>6.3578564940962763E-3</v>
      </c>
      <c r="PE259" s="26">
        <f>Tableau17[[#This Row],[2014_T1_PROCUS]]/Tableau17[[#This Row],[2014_T1_INSCRITS]]</f>
        <v>8.634222919937205E-3</v>
      </c>
      <c r="PF259" s="26">
        <f>IFERROR(Tableau17[[#This Row],[2014_T2_PROCUS]]/Tableau17[[#This Row],[2014_T2_INSCRITS]],0)</f>
        <v>1.4128728414442701E-2</v>
      </c>
    </row>
    <row r="260" spans="1:422" hidden="1" x14ac:dyDescent="0.2">
      <c r="A260" s="1">
        <v>1</v>
      </c>
      <c r="B260" s="1" t="s">
        <v>243</v>
      </c>
      <c r="C260" s="1" t="s">
        <v>244</v>
      </c>
      <c r="D260" s="1" t="s">
        <v>244</v>
      </c>
      <c r="E260" s="1">
        <v>122</v>
      </c>
      <c r="F260" s="1">
        <v>5.3756199999999996</v>
      </c>
      <c r="G260" s="1">
        <v>43.295864999999999</v>
      </c>
      <c r="H260" s="3">
        <v>1275</v>
      </c>
      <c r="I260" s="3">
        <v>127</v>
      </c>
      <c r="L260" s="1">
        <v>12</v>
      </c>
      <c r="M260" s="1">
        <v>26</v>
      </c>
      <c r="N260" s="1">
        <v>1</v>
      </c>
      <c r="P260" s="1">
        <v>39</v>
      </c>
      <c r="Q260" s="1">
        <v>17</v>
      </c>
      <c r="R260" s="1">
        <v>22</v>
      </c>
      <c r="S260" s="1">
        <v>265</v>
      </c>
      <c r="T260" s="1">
        <v>58</v>
      </c>
      <c r="U260" s="1">
        <v>440</v>
      </c>
      <c r="V260" s="1">
        <v>1282</v>
      </c>
      <c r="W260" s="1">
        <v>581</v>
      </c>
      <c r="X260" s="1">
        <v>11</v>
      </c>
      <c r="Y260" s="2">
        <v>0.45319812999999998</v>
      </c>
      <c r="Z260" s="1">
        <v>1282</v>
      </c>
      <c r="AA260" s="1">
        <v>628</v>
      </c>
      <c r="AB260" s="1">
        <v>19</v>
      </c>
      <c r="AC260" s="2">
        <v>0.48985959000000001</v>
      </c>
      <c r="AD260" s="1">
        <v>1275</v>
      </c>
      <c r="AE260" s="1">
        <v>450</v>
      </c>
      <c r="AF260" s="2">
        <v>0.35294118000000002</v>
      </c>
      <c r="AG260" s="1">
        <f t="shared" si="4"/>
        <v>127</v>
      </c>
      <c r="AH260" s="1">
        <v>1139</v>
      </c>
      <c r="AI260" s="1">
        <v>578</v>
      </c>
      <c r="AJ260" s="1">
        <v>16</v>
      </c>
      <c r="AK260" s="2">
        <v>0.50746268999999999</v>
      </c>
      <c r="AL260" s="1">
        <v>1139</v>
      </c>
      <c r="AM260" s="1">
        <v>659</v>
      </c>
      <c r="AN260" s="1">
        <v>14</v>
      </c>
      <c r="AO260" s="2">
        <v>0.57857769999999997</v>
      </c>
      <c r="AP260" s="1">
        <v>1273</v>
      </c>
      <c r="AQ260" s="1">
        <v>444</v>
      </c>
      <c r="AR260" s="2">
        <v>0.34878239999999999</v>
      </c>
      <c r="AS260" s="1">
        <v>1273</v>
      </c>
      <c r="AT260" s="1">
        <v>478</v>
      </c>
      <c r="AU260" s="2">
        <v>0.37549096999999998</v>
      </c>
      <c r="AV260" s="1">
        <v>1295</v>
      </c>
      <c r="AW260" s="1">
        <v>488</v>
      </c>
      <c r="AX260" s="2">
        <v>0.37683398000000001</v>
      </c>
      <c r="AY260" s="1">
        <v>1295</v>
      </c>
      <c r="AZ260" s="1">
        <v>441</v>
      </c>
      <c r="BA260" s="2">
        <v>0.34054054</v>
      </c>
      <c r="BB260" s="1">
        <v>1295</v>
      </c>
      <c r="BC260" s="1">
        <v>842</v>
      </c>
      <c r="BD260" s="2">
        <v>0.65019305000000005</v>
      </c>
      <c r="BE260" s="1">
        <v>1294</v>
      </c>
      <c r="BF260" s="1">
        <v>794</v>
      </c>
      <c r="BG260" s="2">
        <v>0.61360124000000005</v>
      </c>
      <c r="BH260" s="1">
        <v>1218</v>
      </c>
      <c r="BI260" s="1">
        <v>432</v>
      </c>
      <c r="BJ260" s="2">
        <v>0.35467979999999999</v>
      </c>
      <c r="BK260" s="1">
        <v>34</v>
      </c>
      <c r="BL260" s="1">
        <v>9</v>
      </c>
      <c r="BN260" s="1">
        <v>89</v>
      </c>
      <c r="BO260" s="1">
        <v>24</v>
      </c>
      <c r="BP260" s="1">
        <v>143</v>
      </c>
      <c r="BQ260" s="1">
        <v>263</v>
      </c>
      <c r="BR260" s="1">
        <v>562</v>
      </c>
      <c r="BT260" s="1">
        <v>430</v>
      </c>
      <c r="BU260" s="1">
        <v>207</v>
      </c>
      <c r="BW260" s="1">
        <v>637</v>
      </c>
      <c r="BX260" s="1">
        <v>26</v>
      </c>
      <c r="BZ260" s="1">
        <v>76</v>
      </c>
      <c r="CA260" s="1">
        <v>1</v>
      </c>
      <c r="CB260" s="1">
        <v>85</v>
      </c>
      <c r="CC260" s="1">
        <v>50</v>
      </c>
      <c r="CD260" s="1">
        <v>132</v>
      </c>
      <c r="CE260" s="1">
        <v>189</v>
      </c>
      <c r="CF260" s="1">
        <v>559</v>
      </c>
      <c r="CG260" s="1">
        <v>63</v>
      </c>
      <c r="CH260" s="1">
        <v>190</v>
      </c>
      <c r="CI260" s="1">
        <v>354</v>
      </c>
      <c r="CJ260" s="1">
        <v>607</v>
      </c>
      <c r="CK260" s="1">
        <v>21</v>
      </c>
      <c r="CL260" s="1">
        <v>3</v>
      </c>
      <c r="CM260" s="1">
        <v>7</v>
      </c>
      <c r="CN260" s="1">
        <v>34</v>
      </c>
      <c r="CO260" s="1">
        <v>83</v>
      </c>
      <c r="CP260" s="1">
        <v>47</v>
      </c>
      <c r="CQ260" s="1">
        <v>30</v>
      </c>
      <c r="CT260" s="1">
        <v>59</v>
      </c>
      <c r="CU260" s="1">
        <v>148</v>
      </c>
      <c r="CW260" s="1">
        <v>432</v>
      </c>
      <c r="CY260" s="1">
        <v>77</v>
      </c>
      <c r="DB260" s="1">
        <v>375</v>
      </c>
      <c r="DC260" s="1">
        <v>452</v>
      </c>
      <c r="DE260" s="1">
        <v>18</v>
      </c>
      <c r="DF260" s="1">
        <v>0</v>
      </c>
      <c r="DG260" s="1">
        <v>0</v>
      </c>
      <c r="DH260" s="1">
        <v>10</v>
      </c>
      <c r="DI260" s="1">
        <v>8</v>
      </c>
      <c r="DJ260" s="1">
        <v>4</v>
      </c>
      <c r="DK260" s="1">
        <v>2</v>
      </c>
      <c r="DL260" s="1">
        <v>206</v>
      </c>
      <c r="DM260" s="1">
        <v>26</v>
      </c>
      <c r="DN260" s="1">
        <v>20</v>
      </c>
      <c r="DQ260" s="1">
        <v>2</v>
      </c>
      <c r="DR260" s="1">
        <v>101</v>
      </c>
      <c r="DS260" s="1">
        <v>87</v>
      </c>
      <c r="DU260" s="1">
        <v>484</v>
      </c>
      <c r="DV260" s="1">
        <v>273</v>
      </c>
      <c r="DZ260" s="1">
        <v>144</v>
      </c>
      <c r="EA260" s="1">
        <v>417</v>
      </c>
      <c r="EB260" s="1">
        <v>4</v>
      </c>
      <c r="EC260" s="1">
        <v>6</v>
      </c>
      <c r="ED260" s="1">
        <v>4</v>
      </c>
      <c r="EE260" s="1">
        <v>13</v>
      </c>
      <c r="EF260" s="1">
        <v>83</v>
      </c>
      <c r="EG260" s="1">
        <v>78</v>
      </c>
      <c r="EH260" s="1">
        <v>4</v>
      </c>
      <c r="EI260" s="1">
        <v>57</v>
      </c>
      <c r="EJ260" s="1">
        <v>375</v>
      </c>
      <c r="EK260" s="1">
        <v>196</v>
      </c>
      <c r="EL260" s="1">
        <v>10</v>
      </c>
      <c r="EM260" s="1">
        <v>830</v>
      </c>
      <c r="EN260" s="1">
        <v>86</v>
      </c>
      <c r="EO260" s="1">
        <v>636</v>
      </c>
      <c r="EP260" s="1">
        <v>722</v>
      </c>
      <c r="EQ260" s="1">
        <v>0</v>
      </c>
      <c r="ER260" s="1">
        <v>5</v>
      </c>
      <c r="ES260" s="1">
        <v>4</v>
      </c>
      <c r="ET260" s="1">
        <v>65</v>
      </c>
      <c r="EU260" s="1">
        <v>9</v>
      </c>
      <c r="EV260" s="1">
        <v>44</v>
      </c>
      <c r="EW260" s="1">
        <v>16</v>
      </c>
      <c r="EX260" s="1">
        <v>3</v>
      </c>
      <c r="EY260" s="1">
        <v>7</v>
      </c>
      <c r="EZ260" s="1">
        <v>32</v>
      </c>
      <c r="FA260" s="1">
        <v>0</v>
      </c>
      <c r="FB260" s="1">
        <v>0</v>
      </c>
      <c r="FC260" s="1">
        <v>0</v>
      </c>
      <c r="FD260" s="1">
        <v>0</v>
      </c>
      <c r="FE260" s="1">
        <v>0</v>
      </c>
      <c r="FF260" s="1">
        <v>1</v>
      </c>
      <c r="FG260" s="1">
        <v>0</v>
      </c>
      <c r="FH260" s="1">
        <v>10</v>
      </c>
      <c r="FI260" s="1">
        <v>1</v>
      </c>
      <c r="FJ260" s="1">
        <v>25</v>
      </c>
      <c r="FK260" s="1">
        <v>39</v>
      </c>
      <c r="FL260" s="1">
        <v>0</v>
      </c>
      <c r="FM260" s="1">
        <v>97</v>
      </c>
      <c r="FN260" s="1">
        <v>4</v>
      </c>
      <c r="FO260" s="1">
        <v>0</v>
      </c>
      <c r="FP260" s="1">
        <v>56</v>
      </c>
      <c r="FQ260" s="1">
        <v>1</v>
      </c>
      <c r="FR260" s="1">
        <f>SUM(Tableau17[[#This Row],[2019-T1-ALEXANDRE Audric]:[2019-T1-MARIE Florie]])</f>
        <v>419</v>
      </c>
      <c r="FS260" s="1">
        <v>24</v>
      </c>
      <c r="FT260" s="1">
        <v>186</v>
      </c>
      <c r="FU260" s="1">
        <v>0</v>
      </c>
      <c r="FV260" s="1">
        <v>352</v>
      </c>
      <c r="FW260" s="1">
        <v>0</v>
      </c>
      <c r="FX260" s="1">
        <v>562</v>
      </c>
      <c r="FY260" s="1">
        <v>0</v>
      </c>
      <c r="FZ260" s="1">
        <v>207</v>
      </c>
      <c r="GA260" s="1">
        <v>0</v>
      </c>
      <c r="GB260" s="1">
        <v>430</v>
      </c>
      <c r="GC260" s="1">
        <v>0</v>
      </c>
      <c r="GD260" s="1">
        <v>637</v>
      </c>
      <c r="GE260" s="1">
        <v>50</v>
      </c>
      <c r="GF260" s="1">
        <v>132</v>
      </c>
      <c r="GG260" s="1">
        <v>26</v>
      </c>
      <c r="GH260" s="1">
        <v>351</v>
      </c>
      <c r="GI260" s="1">
        <v>0</v>
      </c>
      <c r="GJ260" s="1">
        <v>559</v>
      </c>
      <c r="GK260" s="1">
        <v>63</v>
      </c>
      <c r="GL260" s="1">
        <v>190</v>
      </c>
      <c r="GM260" s="1">
        <v>0</v>
      </c>
      <c r="GN260" s="1">
        <v>354</v>
      </c>
      <c r="GO260" s="1">
        <v>0</v>
      </c>
      <c r="GP260" s="1">
        <v>607</v>
      </c>
      <c r="GQ260" s="1">
        <v>50</v>
      </c>
      <c r="GR260" s="1">
        <v>66</v>
      </c>
      <c r="GS260" s="1">
        <v>30</v>
      </c>
      <c r="GT260" s="1">
        <v>265</v>
      </c>
      <c r="GU260" s="1">
        <v>21</v>
      </c>
      <c r="GV260" s="1">
        <v>432</v>
      </c>
      <c r="GW260" s="1">
        <v>77</v>
      </c>
      <c r="GX260" s="1">
        <v>0</v>
      </c>
      <c r="GY260" s="1">
        <v>0</v>
      </c>
      <c r="GZ260" s="1">
        <v>375</v>
      </c>
      <c r="HA260" s="1">
        <v>0</v>
      </c>
      <c r="HB260" s="1">
        <v>452</v>
      </c>
      <c r="HC260" s="1">
        <v>80</v>
      </c>
      <c r="HD260" s="1">
        <v>83</v>
      </c>
      <c r="HE260" s="1">
        <v>196</v>
      </c>
      <c r="HF260" s="1">
        <v>467</v>
      </c>
      <c r="HG260" s="1">
        <v>4</v>
      </c>
      <c r="HH260" s="1">
        <v>830</v>
      </c>
      <c r="HI260" s="1">
        <v>86</v>
      </c>
      <c r="HJ260" s="1">
        <v>0</v>
      </c>
      <c r="HK260" s="1">
        <v>636</v>
      </c>
      <c r="HL260" s="1">
        <v>0</v>
      </c>
      <c r="HM260" s="1">
        <v>0</v>
      </c>
      <c r="HN260" s="1">
        <v>722</v>
      </c>
      <c r="HO260" s="1">
        <v>59</v>
      </c>
      <c r="HP260" s="1">
        <v>20</v>
      </c>
      <c r="HQ260" s="1">
        <v>56</v>
      </c>
      <c r="HR260" s="1">
        <v>263</v>
      </c>
      <c r="HS260" s="1">
        <v>26</v>
      </c>
      <c r="HT260" s="1">
        <v>424</v>
      </c>
      <c r="HU260" s="1">
        <v>23</v>
      </c>
      <c r="HV260" s="1">
        <v>51</v>
      </c>
      <c r="HW260" s="1">
        <v>17</v>
      </c>
      <c r="HX260" s="1">
        <v>349</v>
      </c>
      <c r="HY260" s="1">
        <v>0</v>
      </c>
      <c r="HZ260" s="1">
        <v>440</v>
      </c>
      <c r="IA260" s="1">
        <v>30</v>
      </c>
      <c r="IB260" s="1">
        <v>20</v>
      </c>
      <c r="IC260" s="1">
        <v>101</v>
      </c>
      <c r="ID260" s="1">
        <v>313</v>
      </c>
      <c r="IE260" s="1">
        <v>20</v>
      </c>
      <c r="IF260" s="1">
        <v>484</v>
      </c>
      <c r="IG260" s="1">
        <v>0</v>
      </c>
      <c r="IH260" s="1">
        <v>0</v>
      </c>
      <c r="II260" s="1">
        <v>144</v>
      </c>
      <c r="IJ260" s="1">
        <v>273</v>
      </c>
      <c r="IK260" s="1">
        <v>0</v>
      </c>
      <c r="IL260" s="1">
        <v>417</v>
      </c>
      <c r="IM260" s="26">
        <f>IFERROR(Tableau17[[#This Row],[LDIV]]/Tableau17[[#This Row],[Total général]],"")</f>
        <v>0</v>
      </c>
      <c r="IN260" s="26">
        <f>IFERROR(Tableau17[[#This Row],[LDVC]]/Tableau17[[#This Row],[Total général]],"")</f>
        <v>0</v>
      </c>
      <c r="IO260" s="26">
        <f>IFERROR(Tableau17[[#This Row],[LDVD]]/Tableau17[[#This Row],[Total général]],"")</f>
        <v>2.7272727272727271E-2</v>
      </c>
      <c r="IP260" s="26">
        <f>IFERROR(Tableau17[[#This Row],[LDVG]]/Tableau17[[#This Row],[Total général]],"")</f>
        <v>5.909090909090909E-2</v>
      </c>
      <c r="IQ260" s="26">
        <f>IFERROR(Tableau17[[#This Row],[LEXD]]/Tableau17[[#This Row],[Total général]],"")</f>
        <v>2.2727272727272726E-3</v>
      </c>
      <c r="IR260" s="26">
        <f>IFERROR(Tableau17[[#This Row],[LEXG]]/Tableau17[[#This Row],[Total général]],"")</f>
        <v>0</v>
      </c>
      <c r="IS260" s="26">
        <f>IFERROR(Tableau17[[#This Row],[LLR]]/Tableau17[[#This Row],[Total général]],"")</f>
        <v>8.8636363636363638E-2</v>
      </c>
      <c r="IT260" s="26">
        <f>IFERROR(Tableau17[[#This Row],[LREM]]/Tableau17[[#This Row],[Total général]],"")</f>
        <v>3.8636363636363635E-2</v>
      </c>
      <c r="IU260" s="26">
        <f>IFERROR(Tableau17[[#This Row],[LRN]]/Tableau17[[#This Row],[Total général]],"")</f>
        <v>0.05</v>
      </c>
      <c r="IV260" s="26">
        <f>IFERROR(Tableau17[[#This Row],[LUG]]/Tableau17[[#This Row],[Total général]],"")</f>
        <v>0.60227272727272729</v>
      </c>
      <c r="IW260" s="26">
        <f>IFERROR(Tableau17[[#This Row],[LVEC]]/Tableau17[[#This Row],[Total général]],"")</f>
        <v>0.13181818181818181</v>
      </c>
      <c r="IX260" s="26">
        <f>IFERROR(Tableau17[[#This Row],[2008-T1-LCMD]]/Tableau17[[#This Row],[2008-T1-TOTAL]],"")</f>
        <v>6.0498220640569395E-2</v>
      </c>
      <c r="IY260" s="26">
        <f>IFERROR(Tableau17[[#This Row],[2008-T1-LDVD]]/Tableau17[[#This Row],[2008-T1-TOTAL]],"")</f>
        <v>1.601423487544484E-2</v>
      </c>
      <c r="IZ260" s="26">
        <f>IFERROR(Tableau17[[#This Row],[2008-T1-LEXD]]/Tableau17[[#This Row],[2008-T1-TOTAL]],"")</f>
        <v>0</v>
      </c>
      <c r="JA260" s="26">
        <f>IFERROR(Tableau17[[#This Row],[2008-T1-LEXG]]/Tableau17[[#This Row],[2008-T1-TOTAL]],"")</f>
        <v>0.15836298932384341</v>
      </c>
      <c r="JB260" s="26">
        <f>IFERROR(Tableau17[[#This Row],[2008-T1-LFN]]/Tableau17[[#This Row],[2008-T1-TOTAL]],"")</f>
        <v>4.2704626334519574E-2</v>
      </c>
      <c r="JC260" s="26">
        <f>IFERROR(Tableau17[[#This Row],[2008-T1-LMAJ]]/Tableau17[[#This Row],[2008-T1-TOTAL]],"")</f>
        <v>0.25444839857651247</v>
      </c>
      <c r="JD260" s="26">
        <f>IFERROR(Tableau17[[#This Row],[2008-T1-LUG]]/Tableau17[[#This Row],[2008-T1-TOTAL]],"")</f>
        <v>0.46797153024911031</v>
      </c>
      <c r="JE260" s="26">
        <f>IFERROR(Tableau17[[#This Row],[2008-T2-LFN]]/Tableau17[[#This Row],[2008-T2-TOTAL]],"")</f>
        <v>0</v>
      </c>
      <c r="JF260" s="26">
        <f>IFERROR(Tableau17[[#This Row],[2008-T2-LGC]]/Tableau17[[#This Row],[2008-T2-TOTAL]],"")</f>
        <v>0.67503924646781788</v>
      </c>
      <c r="JG260" s="26">
        <f>IFERROR(Tableau17[[#This Row],[2008-T2-LMAJ]]/Tableau17[[#This Row],[2008-T2-TOTAL]],"")</f>
        <v>0.32496075353218212</v>
      </c>
      <c r="JH260" s="26">
        <f>IFERROR(Tableau17[[#This Row],[2008-T2-LUG]]/Tableau17[[#This Row],[2008-T2-TOTAL]],"")</f>
        <v>0</v>
      </c>
      <c r="JI260" s="26">
        <f>IFERROR(Tableau17[[#This Row],[2014-T1-LDIV]]/Tableau17[[#This Row],[2014-T1-TOTAL]],"")</f>
        <v>4.6511627906976744E-2</v>
      </c>
      <c r="JJ260" s="26">
        <f>IFERROR(Tableau17[[#This Row],[2014-T1-LDVD]]/Tableau17[[#This Row],[2014-T1-TOTAL]],"")</f>
        <v>0</v>
      </c>
      <c r="JK260" s="26">
        <f>IFERROR(Tableau17[[#This Row],[2014-T1-LDVG]]/Tableau17[[#This Row],[2014-T1-TOTAL]],"")</f>
        <v>0.13595706618962433</v>
      </c>
      <c r="JL260" s="26">
        <f>IFERROR(Tableau17[[#This Row],[2014-T1-LEXG]]/Tableau17[[#This Row],[2014-T1-TOTAL]],"")</f>
        <v>1.7889087656529517E-3</v>
      </c>
      <c r="JM260" s="26">
        <f>IFERROR(Tableau17[[#This Row],[2014-T1-LFG]]/Tableau17[[#This Row],[2014-T1-TOTAL]],"")</f>
        <v>0.15205724508050089</v>
      </c>
      <c r="JN260" s="26">
        <f>IFERROR(Tableau17[[#This Row],[2014-T1-LFN]]/Tableau17[[#This Row],[2014-T1-TOTAL]],"")</f>
        <v>8.9445438282647588E-2</v>
      </c>
      <c r="JO260" s="26">
        <f>IFERROR(Tableau17[[#This Row],[2014-T1-LUD]]/Tableau17[[#This Row],[2014-T1-TOTAL]],"")</f>
        <v>0.23613595706618962</v>
      </c>
      <c r="JP260" s="26">
        <f>IFERROR(Tableau17[[#This Row],[2014-T1-LUG]]/Tableau17[[#This Row],[2014-T1-TOTAL]],"")</f>
        <v>0.33810375670840787</v>
      </c>
      <c r="JQ260" s="26">
        <f>IFERROR(Tableau17[[#This Row],[2014-T2-LFN]]/Tableau17[[#This Row],[2014-T2-TOTAL]],"")</f>
        <v>0.10378912685337727</v>
      </c>
      <c r="JR260" s="26">
        <f>IFERROR(Tableau17[[#This Row],[2014-T2-LUD]]/Tableau17[[#This Row],[2014-T2-TOTAL]],"")</f>
        <v>0.31301482701812189</v>
      </c>
      <c r="JS260" s="26">
        <f>IFERROR(Tableau17[[#This Row],[2014-T2-LUG]]/Tableau17[[#This Row],[2014-T2-TOTAL]],"")</f>
        <v>0.58319604612850084</v>
      </c>
      <c r="JT260" s="26">
        <f>IFERROR(Tableau17[[#This Row],[2015-T1-BC-DIV]]/Tableau17[[#This Row],[2015-T1-TOTAL]],"")</f>
        <v>4.8611111111111112E-2</v>
      </c>
      <c r="JU260" s="26">
        <f>IFERROR(Tableau17[[#This Row],[2015-T1-BC-DLF]]/Tableau17[[#This Row],[2015-T1-TOTAL]],"")</f>
        <v>6.9444444444444441E-3</v>
      </c>
      <c r="JV260" s="26">
        <f>IFERROR(Tableau17[[#This Row],[2015-T1-BC-DVD]]/Tableau17[[#This Row],[2015-T1-TOTAL]],"")</f>
        <v>1.6203703703703703E-2</v>
      </c>
      <c r="JW260" s="26">
        <f>IFERROR(Tableau17[[#This Row],[2015-T1-BC-DVG]]/Tableau17[[#This Row],[2015-T1-TOTAL]],"")</f>
        <v>7.8703703703703706E-2</v>
      </c>
      <c r="JX260" s="26">
        <f>IFERROR(Tableau17[[#This Row],[2015-T1-BC-FG]]/Tableau17[[#This Row],[2015-T1-TOTAL]],"")</f>
        <v>0.19212962962962962</v>
      </c>
      <c r="JY260" s="26">
        <f>IFERROR(Tableau17[[#This Row],[2015-T1-BC-FN]]/Tableau17[[#This Row],[2015-T1-TOTAL]],"")</f>
        <v>0.10879629629629629</v>
      </c>
      <c r="JZ260" s="26">
        <f>IFERROR(Tableau17[[#This Row],[2015-T1-BC-MDM]]/Tableau17[[#This Row],[2015-T1-TOTAL]],"")</f>
        <v>6.9444444444444448E-2</v>
      </c>
      <c r="KA260" s="26">
        <f>IFERROR(Tableau17[[#This Row],[2015-T1-BC-RDG]]/Tableau17[[#This Row],[2015-T1-TOTAL]],"")</f>
        <v>0</v>
      </c>
      <c r="KB260" s="26">
        <f>IFERROR(Tableau17[[#This Row],[2015-T1-BC-SOC]]/Tableau17[[#This Row],[2015-T1-TOTAL]],"")</f>
        <v>0</v>
      </c>
      <c r="KC260" s="26">
        <f>IFERROR(Tableau17[[#This Row],[2015-T1-BC-UD]]/Tableau17[[#This Row],[2015-T1-TOTAL]],"")</f>
        <v>0.13657407407407407</v>
      </c>
      <c r="KD260" s="26">
        <f>IFERROR(Tableau17[[#This Row],[2015-T1-BC-UG]]/Tableau17[[#This Row],[2015-T1-TOTAL]],"")</f>
        <v>0.34259259259259262</v>
      </c>
      <c r="KE260" s="26">
        <f>IFERROR(Tableau17[[#This Row],[2015-T1-BC-VEC]]/Tableau17[[#This Row],[2015-T1-TOTAL]],"")</f>
        <v>0</v>
      </c>
      <c r="KF260" s="26">
        <f>IFERROR(Tableau17[[#This Row],[2015-T2-BC-DVG]]/Tableau17[[#This Row],[2015-T2-TOTAL]],"")</f>
        <v>0</v>
      </c>
      <c r="KG260" s="26">
        <f>IFERROR(Tableau17[[#This Row],[2015-T2-BC-FN]]/Tableau17[[#This Row],[2015-T2-TOTAL]],"")</f>
        <v>0.17035398230088494</v>
      </c>
      <c r="KH260" s="26">
        <f>IFERROR(Tableau17[[#This Row],[2015-T2-BC-SOC]]/Tableau17[[#This Row],[2015-T2-TOTAL]],"")</f>
        <v>0</v>
      </c>
      <c r="KI260" s="26">
        <f>IFERROR(Tableau17[[#This Row],[2015-T2-BC-UD]]/Tableau17[[#This Row],[2015-T2-TOTAL]],"")</f>
        <v>0</v>
      </c>
      <c r="KJ260" s="26">
        <f>IFERROR(Tableau17[[#This Row],[2015-T2-BC-UG]]/Tableau17[[#This Row],[2015-T2-TOTAL]],"")</f>
        <v>0.82964601769911506</v>
      </c>
      <c r="KK260" s="26">
        <f>IFERROR(Tableau17[[#This Row],[2017 (L)-T1-COM]]/Tableau17[[#This Row],[2017 (L)-T1-TOTAL]],"")</f>
        <v>0</v>
      </c>
      <c r="KL260" s="26">
        <f>IFERROR(Tableau17[[#This Row],[2017 (L)-T1-DIV]]/Tableau17[[#This Row],[2017 (L)-T1-TOTAL]],"")</f>
        <v>3.71900826446281E-2</v>
      </c>
      <c r="KM260" s="26">
        <f>IFERROR(Tableau17[[#This Row],[2017 (L)-T1-DLF]]/Tableau17[[#This Row],[2017 (L)-T1-TOTAL]],"")</f>
        <v>0</v>
      </c>
      <c r="KN260" s="26">
        <f>IFERROR(Tableau17[[#This Row],[2017 (L)-T1-DVD]]/Tableau17[[#This Row],[2017 (L)-T1-TOTAL]],"")</f>
        <v>0</v>
      </c>
      <c r="KO260" s="26">
        <f>IFERROR(Tableau17[[#This Row],[2017 (L)-T1-DVG]]/Tableau17[[#This Row],[2017 (L)-T1-TOTAL]],"")</f>
        <v>2.0661157024793389E-2</v>
      </c>
      <c r="KP260" s="26">
        <f>IFERROR(Tableau17[[#This Row],[2017 (L)-T1-ECO]]/Tableau17[[#This Row],[2017 (L)-T1-TOTAL]],"")</f>
        <v>1.6528925619834711E-2</v>
      </c>
      <c r="KQ260" s="26">
        <f>IFERROR(Tableau17[[#This Row],[2017 (L)-T1-EXD]]/Tableau17[[#This Row],[2017 (L)-T1-TOTAL]],"")</f>
        <v>8.2644628099173556E-3</v>
      </c>
      <c r="KR260" s="26">
        <f>IFERROR(Tableau17[[#This Row],[2017 (L)-T1-EXG]]/Tableau17[[#This Row],[2017 (L)-T1-TOTAL]],"")</f>
        <v>4.1322314049586778E-3</v>
      </c>
      <c r="KS260" s="26">
        <f>IFERROR(Tableau17[[#This Row],[2017 (L)-T1-FI]]/Tableau17[[#This Row],[2017 (L)-T1-TOTAL]],"")</f>
        <v>0.42561983471074383</v>
      </c>
      <c r="KT260" s="26">
        <f>IFERROR(Tableau17[[#This Row],[2017 (L)-T1-FN]]/Tableau17[[#This Row],[2017 (L)-T1-TOTAL]],"")</f>
        <v>5.3719008264462811E-2</v>
      </c>
      <c r="KU260" s="26">
        <f>IFERROR(Tableau17[[#This Row],[2017 (L)-T1-LR]]/Tableau17[[#This Row],[2017 (L)-T1-TOTAL]],"")</f>
        <v>4.1322314049586778E-2</v>
      </c>
      <c r="KV260" s="26">
        <f>IFERROR(Tableau17[[#This Row],[2017 (L)-T1-MDM]]/Tableau17[[#This Row],[2017 (L)-T1-TOTAL]],"")</f>
        <v>0</v>
      </c>
      <c r="KW260" s="26">
        <f>IFERROR(Tableau17[[#This Row],[2017 (L)-T1-RDG]]/Tableau17[[#This Row],[2017 (L)-T1-TOTAL]],"")</f>
        <v>0</v>
      </c>
      <c r="KX260" s="26">
        <f>IFERROR(Tableau17[[#This Row],[2017 (L)-T1-REG]]/Tableau17[[#This Row],[2017 (L)-T1-TOTAL]],"")</f>
        <v>4.1322314049586778E-3</v>
      </c>
      <c r="KY260" s="26">
        <f>IFERROR(Tableau17[[#This Row],[2017 (L)-T1-REM]]/Tableau17[[#This Row],[2017 (L)-T1-TOTAL]],"")</f>
        <v>0.20867768595041322</v>
      </c>
      <c r="KZ260" s="26">
        <f>IFERROR(Tableau17[[#This Row],[2017 (L)-T1-SOC]]/Tableau17[[#This Row],[2017 (L)-T1-TOTAL]],"")</f>
        <v>0.17975206611570249</v>
      </c>
      <c r="LA260" s="26">
        <f>IFERROR(Tableau17[[#This Row],[2017 (L)-T1-UDI]]/Tableau17[[#This Row],[2017 (L)-T1-TOTAL]],"")</f>
        <v>0</v>
      </c>
      <c r="LB260" s="26">
        <f>IFERROR(Tableau17[[#This Row],[2017 (L)-T2-FI]]/Tableau17[[#This Row],[2017 (L)-T2-TOTAL]],"")</f>
        <v>0.65467625899280579</v>
      </c>
      <c r="LC260" s="26">
        <f>IFERROR(Tableau17[[#This Row],[2017 (L)-T2-FN]]/Tableau17[[#This Row],[2017 (L)-T2-TOTAL]],"")</f>
        <v>0</v>
      </c>
      <c r="LD260" s="26">
        <f>IFERROR(Tableau17[[#This Row],[2017 (L)-T2-LR]]/Tableau17[[#This Row],[2017 (L)-T2-TOTAL]],"")</f>
        <v>0</v>
      </c>
      <c r="LE260" s="26">
        <f>IFERROR(Tableau17[[#This Row],[2017 (L)-T2-MDM]]/Tableau17[[#This Row],[2017 (L)-T2-TOTAL]],"")</f>
        <v>0</v>
      </c>
      <c r="LF260" s="26">
        <f>IFERROR(Tableau17[[#This Row],[2017 (L)-T2-REM]]/Tableau17[[#This Row],[2017 (L)-T2-TOTAL]],"")</f>
        <v>0.34532374100719426</v>
      </c>
      <c r="LG260" s="26">
        <f>IFERROR(Tableau17[[#This Row],[2017-T1-ARTHAUD Nathalie]]/Tableau17[[#This Row],[2017-T1-TOTAL]],"")</f>
        <v>4.8192771084337354E-3</v>
      </c>
      <c r="LH260" s="26">
        <f>IFERROR(Tableau17[[#This Row],[2017-T1-ASSELINEAU Fran]]/Tableau17[[#This Row],[2017-T1-TOTAL]],"")</f>
        <v>7.2289156626506026E-3</v>
      </c>
      <c r="LI260" s="26">
        <f>IFERROR(Tableau17[[#This Row],[2017-T1-CHEMINADE Jacques]]/Tableau17[[#This Row],[2017-T1-TOTAL]],"")</f>
        <v>4.8192771084337354E-3</v>
      </c>
      <c r="LJ260" s="26">
        <f>IFERROR(Tableau17[[#This Row],[2017-T1-DUPONT-AIGNAN Nicolas]]/Tableau17[[#This Row],[2017-T1-TOTAL]],"")</f>
        <v>1.566265060240964E-2</v>
      </c>
      <c r="LK260" s="26">
        <f>IFERROR(Tableau17[[#This Row],[2017-T1-FILLON Fran]]/Tableau17[[#This Row],[2017-T1-TOTAL]],"")</f>
        <v>0.1</v>
      </c>
      <c r="LL260" s="26">
        <f>IFERROR(Tableau17[[#This Row],[2017-T1-HAMON Beno]]/Tableau17[[#This Row],[2017-T1-TOTAL]],"")</f>
        <v>9.3975903614457831E-2</v>
      </c>
      <c r="LM260" s="26">
        <f>IFERROR(Tableau17[[#This Row],[2017-T1-LASSALLE Jean]]/Tableau17[[#This Row],[2017-T1-TOTAL]],"")</f>
        <v>4.8192771084337354E-3</v>
      </c>
      <c r="LN260" s="26">
        <f>IFERROR(Tableau17[[#This Row],[2017-T1-LE PEN Marine]]/Tableau17[[#This Row],[2017-T1-TOTAL]],"")</f>
        <v>6.8674698795180719E-2</v>
      </c>
      <c r="LO260" s="26">
        <f>IFERROR(Tableau17[[#This Row],[2017-T1-M Jean-Luc]]/Tableau17[[#This Row],[2017-T1-TOTAL]],"")</f>
        <v>0.45180722891566266</v>
      </c>
      <c r="LP260" s="26">
        <f>IFERROR(Tableau17[[#This Row],[2017-T1-MACRON Emmanuel]]/Tableau17[[#This Row],[2017-T1-TOTAL]],"")</f>
        <v>0.236144578313253</v>
      </c>
      <c r="LQ260" s="26">
        <f>IFERROR(Tableau17[[#This Row],[2017-T1-POUTOU Philippe]]/Tableau17[[#This Row],[2017-T1-TOTAL]],"")</f>
        <v>1.2048192771084338E-2</v>
      </c>
      <c r="LR260" s="26">
        <f>IFERROR(Tableau17[[#This Row],[2017-T2-LE PEN Marine]]/Tableau17[[#This Row],[2017-T2-TOTAL]],"")</f>
        <v>0.11911357340720222</v>
      </c>
      <c r="LS260" s="26">
        <f>IFERROR(Tableau17[[#This Row],[2017-T2-MACRON Emmanuel]]/Tableau17[[#This Row],[2017-T2-TOTAL]],"")</f>
        <v>0.88088642659279781</v>
      </c>
      <c r="LT260" s="26">
        <f>IFERROR(Tableau17[[#This Row],[2019-T1-ALEXANDRE Audric]]/Tableau17[[#This Row],[2019-T1-TOTAL]],"")</f>
        <v>0</v>
      </c>
      <c r="LU260" s="26">
        <f>IFERROR(Tableau17[[#This Row],[2019-T1-ARTHAUD Nathalie]]/Tableau17[[#This Row],[2019-T1-TOTAL]],"")</f>
        <v>1.1933174224343675E-2</v>
      </c>
      <c r="LV260" s="26">
        <f>IFERROR(Tableau17[[#This Row],[2019-T1-ASSELINEAU François]]/Tableau17[[#This Row],[2019-T1-TOTAL]],"")</f>
        <v>9.5465393794749408E-3</v>
      </c>
      <c r="LW260" s="26">
        <f>IFERROR(Tableau17[[#This Row],[2019-T1-AUBRY Manon]]/Tableau17[[#This Row],[2019-T1-TOTAL]],"")</f>
        <v>0.15513126491646778</v>
      </c>
      <c r="LX260" s="26">
        <f>IFERROR(Tableau17[[#This Row],[2019-T1-AZERGUI Nagib]]/Tableau17[[#This Row],[2019-T1-TOTAL]],"")</f>
        <v>2.1479713603818614E-2</v>
      </c>
      <c r="LY260" s="26">
        <f>IFERROR(Tableau17[[#This Row],[2019-T1-BARDELLA Jordan]]/Tableau17[[#This Row],[2019-T1-TOTAL]],"")</f>
        <v>0.10501193317422435</v>
      </c>
      <c r="LZ260" s="26">
        <f>IFERROR(Tableau17[[#This Row],[2019-T1-BELLAMY François-Xavier]]/Tableau17[[#This Row],[2019-T1-TOTAL]],"")</f>
        <v>3.8186157517899763E-2</v>
      </c>
      <c r="MA260" s="26">
        <f>IFERROR(Tableau17[[#This Row],[2019-T1-BIDOU Olivier]]/Tableau17[[#This Row],[2019-T1-TOTAL]],"")</f>
        <v>7.1599045346062056E-3</v>
      </c>
      <c r="MB260" s="26">
        <f>IFERROR(Tableau17[[#This Row],[2019-T1-BOURG Dominique]]/Tableau17[[#This Row],[2019-T1-TOTAL]],"")</f>
        <v>1.6706443914081145E-2</v>
      </c>
      <c r="MC260" s="26">
        <f>IFERROR(Tableau17[[#This Row],[2019-T1-BROSSAT Ian]]/Tableau17[[#This Row],[2019-T1-TOTAL]],"")</f>
        <v>7.6372315035799526E-2</v>
      </c>
      <c r="MD260" s="26">
        <f>IFERROR(Tableau17[[#This Row],[2019-T1-CAILLAUD Sophie]]/Tableau17[[#This Row],[2019-T1-TOTAL]],"")</f>
        <v>0</v>
      </c>
      <c r="ME260" s="26">
        <f>IFERROR(Tableau17[[#This Row],[2019-T1-CAMUS Renaud]]/Tableau17[[#This Row],[2019-T1-TOTAL]],"")</f>
        <v>0</v>
      </c>
      <c r="MF260" s="26">
        <f>IFERROR(Tableau17[[#This Row],[2019-T1-CHALENÇON Christophe]]/Tableau17[[#This Row],[2019-T1-TOTAL]],"")</f>
        <v>0</v>
      </c>
      <c r="MG260" s="26">
        <f>IFERROR(Tableau17[[#This Row],[2019-T1-CORBET Cathy Denise Ginette]]/Tableau17[[#This Row],[2019-T1-TOTAL]],"")</f>
        <v>0</v>
      </c>
      <c r="MH260" s="26">
        <f>IFERROR(Tableau17[[#This Row],[2019-T1-DE PREVOISIN Robert]]/Tableau17[[#This Row],[2019-T1-TOTAL]],"")</f>
        <v>0</v>
      </c>
      <c r="MI260" s="26">
        <f>IFERROR(Tableau17[[#This Row],[2019-T1-DELFEL Thérèse]]/Tableau17[[#This Row],[2019-T1-TOTAL]],"")</f>
        <v>2.3866348448687352E-3</v>
      </c>
      <c r="MJ260" s="26">
        <f>IFERROR(Tableau17[[#This Row],[2019-T1-DIEUMEGARD Pierre]]/Tableau17[[#This Row],[2019-T1-TOTAL]],"")</f>
        <v>0</v>
      </c>
      <c r="MK260" s="26">
        <f>IFERROR(Tableau17[[#This Row],[2019-T1-DUPONT-AIGNAN Nicolas]]/Tableau17[[#This Row],[2019-T1-TOTAL]],"")</f>
        <v>2.386634844868735E-2</v>
      </c>
      <c r="ML260" s="26">
        <f>IFERROR(Tableau17[[#This Row],[2019-T1-GERNIGON Yves]]/Tableau17[[#This Row],[2019-T1-TOTAL]],"")</f>
        <v>2.3866348448687352E-3</v>
      </c>
      <c r="MM260" s="26">
        <f>IFERROR(Tableau17[[#This Row],[2019-T1-GLUCKSMANN Raphaël]]/Tableau17[[#This Row],[2019-T1-TOTAL]],"")</f>
        <v>5.9665871121718374E-2</v>
      </c>
      <c r="MN260" s="26">
        <f>IFERROR(Tableau17[[#This Row],[2019-T1-HAMON Benoît]]/Tableau17[[#This Row],[2019-T1-TOTAL]],"")</f>
        <v>9.3078758949880672E-2</v>
      </c>
      <c r="MO260" s="26">
        <f>IFERROR(Tableau17[[#This Row],[2019-T1-HELGEN Gilles]]/Tableau17[[#This Row],[2019-T1-TOTAL]],"")</f>
        <v>0</v>
      </c>
      <c r="MP260" s="26">
        <f>IFERROR(Tableau17[[#This Row],[2019-T1-JADOT Yannick]]/Tableau17[[#This Row],[2019-T1-TOTAL]],"")</f>
        <v>0.23150357995226731</v>
      </c>
      <c r="MQ260" s="26">
        <f>IFERROR(Tableau17[[#This Row],[2019-T1-LAGARDE Jean-Christophe]]/Tableau17[[#This Row],[2019-T1-TOTAL]],"")</f>
        <v>9.5465393794749408E-3</v>
      </c>
      <c r="MR260" s="26">
        <f>IFERROR(Tableau17[[#This Row],[2019-T1-LALANNE Francis]]/Tableau17[[#This Row],[2019-T1-TOTAL]],"")</f>
        <v>0</v>
      </c>
      <c r="MS260" s="26">
        <f>IFERROR(Tableau17[[#This Row],[2019-T1-LOISEAU Nathalie]]/Tableau17[[#This Row],[2019-T1-TOTAL]],"")</f>
        <v>0.13365155131264916</v>
      </c>
      <c r="MT260" s="26">
        <f>IFERROR(Tableau17[[#This Row],[2019-T1-MARIE Florie]]/Tableau17[[#This Row],[2019-T1-TOTAL]],"")</f>
        <v>2.3866348448687352E-3</v>
      </c>
      <c r="MU260" s="26">
        <f>IFERROR(Tableau17[[#This Row],[2008-T1-MACROEXTRDROITE]]/Tableau17[[#This Row],[2008-T1-MACROTOTALE]],"")</f>
        <v>4.2704626334519574E-2</v>
      </c>
      <c r="MV260" s="26">
        <f>IFERROR(Tableau17[[#This Row],[2008-T1-MACRODROITE]]/Tableau17[[#This Row],[2008-T1-MACROTOTALE]],"")</f>
        <v>0.33096085409252668</v>
      </c>
      <c r="MW260" s="26">
        <f>IFERROR(Tableau17[[#This Row],[2008-T1-MACROCENTRE]]/Tableau17[[#This Row],[2008-T1-MACROTOTALE]],"")</f>
        <v>0</v>
      </c>
      <c r="MX260" s="26">
        <f>IFERROR(Tableau17[[#This Row],[2008-T1-MACROGAUCHE]]/Tableau17[[#This Row],[2008-T1-MACROTOTALE]],"")</f>
        <v>0.62633451957295372</v>
      </c>
      <c r="MY260" s="26">
        <f>IFERROR(Tableau17[[#This Row],[2008-T1-MACROAUTRE]]/Tableau17[[#This Row],[2008-T1-MACROTOTALE]],"")</f>
        <v>0</v>
      </c>
      <c r="MZ260" s="26">
        <f>IFERROR(Tableau17[[#This Row],[2008-T2-MACROEXTRDROITE]]/Tableau17[[#This Row],[2008-T2-MACROTOTALE]],"")</f>
        <v>0</v>
      </c>
      <c r="NA260" s="26">
        <f>IFERROR(Tableau17[[#This Row],[2008-T2-MACRODROITE]]/Tableau17[[#This Row],[2008-T2-MACROTOTALE]],"")</f>
        <v>0.32496075353218212</v>
      </c>
      <c r="NB260" s="26">
        <f>IFERROR(Tableau17[[#This Row],[2008-T2-MACROCENTRE]]/Tableau17[[#This Row],[2008-T2-MACROTOTALE]],"")</f>
        <v>0</v>
      </c>
      <c r="NC260" s="26">
        <f>IFERROR(Tableau17[[#This Row],[2008-T2-MACROGAUCHE]]/Tableau17[[#This Row],[2008-T2-MACROTOTALE]],"")</f>
        <v>0.67503924646781788</v>
      </c>
      <c r="ND260" s="26">
        <f>IFERROR(Tableau17[[#This Row],[2008-T2-MACROAUTRE]]/Tableau17[[#This Row],[2008-T2-MACROTOTALE]],"")</f>
        <v>0</v>
      </c>
      <c r="NE260" s="26">
        <f>IFERROR(Tableau17[[#This Row],[2014-T1-MACROEXTRDROITE]]/Tableau17[[#This Row],[2014-T1-MACROTOTALE]],"")</f>
        <v>8.9445438282647588E-2</v>
      </c>
      <c r="NF260" s="26">
        <f>IFERROR(Tableau17[[#This Row],[2014-T1-MACRODROITE]]/Tableau17[[#This Row],[2014-T1-MACROTOTALE]],"")</f>
        <v>0.23613595706618962</v>
      </c>
      <c r="NG260" s="26">
        <f>IFERROR(Tableau17[[#This Row],[2014-T1-MACROCENTRE]]/Tableau17[[#This Row],[2014-T1-MACROTOTALE]],"")</f>
        <v>4.6511627906976744E-2</v>
      </c>
      <c r="NH260" s="26">
        <f>IFERROR(Tableau17[[#This Row],[2014-T1-MACROGAUCHE]]/Tableau17[[#This Row],[2014-T1-MACROTOTALE]],"")</f>
        <v>0.62790697674418605</v>
      </c>
      <c r="NI260" s="26">
        <f>IFERROR(Tableau17[[#This Row],[2014-T1-MACROAUTRE]]/Tableau17[[#This Row],[2014-T1-MACROTOTALE]],"")</f>
        <v>0</v>
      </c>
      <c r="NJ260" s="26">
        <f>IFERROR(Tableau17[[#This Row],[2014-T2-MACROEXTRDROITE]]/Tableau17[[#This Row],[2014-T2-MACROTOTALE]],"")</f>
        <v>0.10378912685337727</v>
      </c>
      <c r="NK260" s="26">
        <f>IFERROR(Tableau17[[#This Row],[2014-T2-MACRODROITE]]/Tableau17[[#This Row],[2014-T2-MACROTOTALE]],"")</f>
        <v>0.31301482701812189</v>
      </c>
      <c r="NL260" s="26">
        <f>IFERROR(Tableau17[[#This Row],[2014-T2-MACROCENTRE]]/Tableau17[[#This Row],[2014-T2-MACROTOTALE]],"")</f>
        <v>0</v>
      </c>
      <c r="NM260" s="26">
        <f>IFERROR(Tableau17[[#This Row],[2014-T2-MACROGAUCHE]]/Tableau17[[#This Row],[2014-T2-MACROTOTALE]],"")</f>
        <v>0.58319604612850084</v>
      </c>
      <c r="NN260" s="26">
        <f>IFERROR(Tableau17[[#This Row],[2014-T2-MACROAUTRE]]/Tableau17[[#This Row],[2014-T2-MACROTOTALE]],"")</f>
        <v>0</v>
      </c>
      <c r="NO260" s="26">
        <f>IFERROR( Tableau17[[#This Row],[2015-T1-MACROEXTRDROITE]]/Tableau17[[#This Row],[2015-T1-MACROTOTALE]],"")</f>
        <v>0.11574074074074074</v>
      </c>
      <c r="NP260" s="26">
        <f>IFERROR(Tableau17[[#This Row],[2015-T1-MACRODROITE]]/Tableau17[[#This Row],[2015-T1-MACROTOTALE]],"")</f>
        <v>0.15277777777777779</v>
      </c>
      <c r="NQ260" s="26">
        <f>IFERROR(Tableau17[[#This Row],[2015-T1-MACROCENTRE]]/Tableau17[[#This Row],[2015-T1-MACROTOTALE]],"")</f>
        <v>6.9444444444444448E-2</v>
      </c>
      <c r="NR260" s="26">
        <f>IFERROR(Tableau17[[#This Row],[2015-T1-MACROGAUCHE]]/Tableau17[[#This Row],[2015-T1-MACROTOTALE]],"")</f>
        <v>0.61342592592592593</v>
      </c>
      <c r="NS260" s="26">
        <f>IFERROR(Tableau17[[#This Row],[2015-T1-MACROAUTRE]]/Tableau17[[#This Row],[2015-T1-MACROTOTALE]],"")</f>
        <v>4.8611111111111112E-2</v>
      </c>
      <c r="NT260" s="26">
        <f>IFERROR(Tableau17[[#This Row],[2015-T2-MACROEXTRDROITE]]/Tableau17[[#This Row],[2015-T2-MACROTOTALE]],"")</f>
        <v>0.17035398230088494</v>
      </c>
      <c r="NU260" s="26">
        <f>IFERROR(Tableau17[[#This Row],[2015-T2-MACRODROITE]]/Tableau17[[#This Row],[2015-T2-MACROTOTALE]],"")</f>
        <v>0</v>
      </c>
      <c r="NV260" s="26">
        <f>IFERROR(Tableau17[[#This Row],[2015-T2-MACROCENTRE]]/Tableau17[[#This Row],[2015-T2-MACROTOTALE]],"")</f>
        <v>0</v>
      </c>
      <c r="NW260" s="26">
        <f>IFERROR(Tableau17[[#This Row],[2015-T2-MACROGAUCHE]]/Tableau17[[#This Row],[2015-T2-MACROTOTALE]],"")</f>
        <v>0.82964601769911506</v>
      </c>
      <c r="NX260" s="26">
        <f>IFERROR(Tableau17[[#This Row],[2015-T2-MACROAUTRE]]/Tableau17[[#This Row],[2015-T2-MACROTOTALE]],"")</f>
        <v>0</v>
      </c>
      <c r="NY260" s="26">
        <f>IFERROR(Tableau17[[#This Row],[2017-T1-MACROEXTRDROITE]]/Tableau17[[#This Row],[2017-T1-MACROTOTALE]],"")</f>
        <v>9.6385542168674704E-2</v>
      </c>
      <c r="NZ260" s="26">
        <f>IFERROR(Tableau17[[#This Row],[2017-T1-MACRODROITE]]/Tableau17[[#This Row],[2017-T1-MACROTOTALE]],"")</f>
        <v>0.1</v>
      </c>
      <c r="OA260" s="26">
        <f>IFERROR(Tableau17[[#This Row],[2017-T1-MACROCENTRE]]/Tableau17[[#This Row],[2017-T1-MACROTOTALE]],"")</f>
        <v>0.236144578313253</v>
      </c>
      <c r="OB260" s="26">
        <f>IFERROR(Tableau17[[#This Row],[2017-T1-MACROGAUCHE]]/Tableau17[[#This Row],[2017-T1-MACROTOTALE]],"")</f>
        <v>0.5626506024096386</v>
      </c>
      <c r="OC260" s="26">
        <f>IFERROR(Tableau17[[#This Row],[2017-T1-MACROAUTRE]]/Tableau17[[#This Row],[2017-T1-MACROTOTALE]],"")</f>
        <v>4.8192771084337354E-3</v>
      </c>
      <c r="OD260" s="26">
        <f>IFERROR(Tableau17[[#This Row],[2017-T2-MACROEXTRDROITE]]/Tableau17[[#This Row],[2017-T2-MACROTOTALE]],"")</f>
        <v>0.11911357340720222</v>
      </c>
      <c r="OE260" s="26">
        <f>IFERROR(Tableau17[[#This Row],[2017-T2-MACRODROITE]]/Tableau17[[#This Row],[2017-T2-MACROTOTALE]],"")</f>
        <v>0</v>
      </c>
      <c r="OF260" s="26">
        <f>IFERROR(Tableau17[[#This Row],[2017-T2-MACROCENTRE]]/Tableau17[[#This Row],[2017-T2-MACROTOTALE]],"")</f>
        <v>0.88088642659279781</v>
      </c>
      <c r="OG260" s="26">
        <f>IFERROR(Tableau17[[#This Row],[2017-T2-MACROGAUCHE]]/Tableau17[[#This Row],[2017-T2-MACROTOTALE]],"")</f>
        <v>0</v>
      </c>
      <c r="OH260" s="26">
        <f>IFERROR(Tableau17[[#This Row],[2017-T2-MACROAUTRE]]/Tableau17[[#This Row],[2017-T2-MACROTOTALE]],"")</f>
        <v>0</v>
      </c>
      <c r="OI260" s="26">
        <f>IFERROR(Tableau17[[#This Row],[2019-T1-MACROEXTRDROITE]]/Tableau17[[#This Row],[2019-T1-MACROTOTALE]],"")</f>
        <v>0.13915094339622641</v>
      </c>
      <c r="OJ260" s="26">
        <f>IFERROR(Tableau17[[#This Row],[2019-T1-MACRODROITE]]/Tableau17[[#This Row],[2019-T1-MACROTOTALE]],"")</f>
        <v>4.716981132075472E-2</v>
      </c>
      <c r="OK260" s="26">
        <f>IFERROR(Tableau17[[#This Row],[2019-T1-MACROCENTRE]]/Tableau17[[#This Row],[2019-T1-MACROTOTALE]],"")</f>
        <v>0.13207547169811321</v>
      </c>
      <c r="OL260" s="26">
        <f>IFERROR(Tableau17[[#This Row],[2019-T1-MACROGAUCHE]]/Tableau17[[#This Row],[2019-T1-MACROTOTALE]],"")</f>
        <v>0.62028301886792447</v>
      </c>
      <c r="OM260" s="26">
        <f>IFERROR(Tableau17[[#This Row],[2019-T1-MACROAUTRE]]/Tableau17[[#This Row],[2019-T1-MACROTOTALE]],"")</f>
        <v>6.1320754716981132E-2</v>
      </c>
      <c r="ON260" s="26">
        <f>IFERROR(Tableau17[[#This Row],[2020-T1-MACROEXTRDROITE]]/Tableau17[[#This Row],[2020-T1-MACROTOTALE]],"")</f>
        <v>5.2272727272727269E-2</v>
      </c>
      <c r="OO260" s="26">
        <f>IFERROR(Tableau17[[#This Row],[2020-T1-MACRODROITE]]/Tableau17[[#This Row],[2020-T1-MACROTOTALE]],"")</f>
        <v>0.11590909090909091</v>
      </c>
      <c r="OP260" s="26">
        <f>IFERROR(Tableau17[[#This Row],[2020-T1-MACROCENTRE]]/Tableau17[[#This Row],[2020-T1-MACROTOTALE]],"")</f>
        <v>3.8636363636363635E-2</v>
      </c>
      <c r="OQ260" s="26">
        <f>IFERROR(Tableau17[[#This Row],[2020-T1-MACROGAUCHE]]/Tableau17[[#This Row],[2020-T1-MACROTOTALE]],"")</f>
        <v>0.79318181818181821</v>
      </c>
      <c r="OR260" s="26">
        <f>IFERROR(Tableau17[[#This Row],[2020-T1-MACROAUTRE]]/Tableau17[[#This Row],[2020-T1-MACROTOTALE]],"")</f>
        <v>0</v>
      </c>
      <c r="OS260" s="26">
        <f>IFERROR(Tableau17[[#This Row],[2017 (L)-T1-MACROEXTRDROITE]]/Tableau17[[#This Row],[2017 (L)-T1-MACROTOTALE]],"")</f>
        <v>6.1983471074380167E-2</v>
      </c>
      <c r="OT260" s="26">
        <f>IFERROR(Tableau17[[#This Row],[2017 (L)-T1-MACRODROITE]]/Tableau17[[#This Row],[2017 (L)-T1-MACROTOTALE]],"")</f>
        <v>4.1322314049586778E-2</v>
      </c>
      <c r="OU260" s="26">
        <f>IFERROR(Tableau17[[#This Row],[2017 (L)-T1-MACROCENTRE]]/Tableau17[[#This Row],[2017 (L)-T1-MACROTOTALE]],"")</f>
        <v>0.20867768595041322</v>
      </c>
      <c r="OV260" s="26">
        <f>IFERROR(Tableau17[[#This Row],[2017 (L)-T1-MACROGAUCHE]]/Tableau17[[#This Row],[2017 (L)-T1-MACROTOTALE]],"")</f>
        <v>0.64669421487603307</v>
      </c>
      <c r="OW260" s="26">
        <f>IFERROR(Tableau17[[#This Row],[2017 (L)-T1-MACROAUTRE]]/Tableau17[[#This Row],[2017 (L)-T1-MACROTOTALE]],"")</f>
        <v>4.1322314049586778E-2</v>
      </c>
      <c r="OX260" s="26">
        <f>IFERROR(Tableau17[[#This Row],[2017 (L)-T2-MACROEXTRDROITE]]/Tableau17[[#This Row],[2017 (L)-T2-MACROTOTALE]],"")</f>
        <v>0</v>
      </c>
      <c r="OY260" s="26">
        <f>IFERROR(Tableau17[[#This Row],[2017 (L)-T2-MACRODROITE]]/Tableau17[[#This Row],[2017 (L)-T2-MACROTOTALE]],"")</f>
        <v>0</v>
      </c>
      <c r="OZ260" s="26">
        <f>IFERROR(Tableau17[[#This Row],[2017 (L)-T2-MACROCENTRE]]/Tableau17[[#This Row],[2017 (L)-T2-MACROTOTALE]],"")</f>
        <v>0.34532374100719426</v>
      </c>
      <c r="PA260" s="26">
        <f>IFERROR(Tableau17[[#This Row],[2017 (L)-T2-MACROGAUCHE]]/Tableau17[[#This Row],[2017 (L)-T2-MACROTOTALE]],"")</f>
        <v>0.65467625899280579</v>
      </c>
      <c r="PB260" s="26">
        <f>IFERROR(Tableau17[[#This Row],[2017 (L)-T2-MACROAUTRE]]/Tableau17[[#This Row],[2017 (L)-T2-MACROTOTALE]],"")</f>
        <v>0</v>
      </c>
      <c r="PC260" s="26">
        <f>IFERROR(Tableau17[[#This Row],[2008_T1_PROCUS]]/Tableau17[[#This Row],[2008_T1_INSCRITS]],0)</f>
        <v>1.4047410008779631E-2</v>
      </c>
      <c r="PD260" s="26">
        <f>IFERROR(Tableau17[[#This Row],[2008_T2_PROCUS]]/Tableau17[[#This Row],[2008_T2_INSCRITS]],0)</f>
        <v>1.2291483757682178E-2</v>
      </c>
      <c r="PE260" s="26">
        <f>Tableau17[[#This Row],[2014_T1_PROCUS]]/Tableau17[[#This Row],[2014_T1_INSCRITS]]</f>
        <v>8.5803432137285494E-3</v>
      </c>
      <c r="PF260" s="26">
        <f>IFERROR(Tableau17[[#This Row],[2014_T2_PROCUS]]/Tableau17[[#This Row],[2014_T2_INSCRITS]],0)</f>
        <v>1.4820592823712949E-2</v>
      </c>
    </row>
    <row r="261" spans="1:422" x14ac:dyDescent="0.2">
      <c r="A261" s="1">
        <v>3</v>
      </c>
      <c r="B261" s="1" t="s">
        <v>252</v>
      </c>
      <c r="C261" s="1" t="s">
        <v>287</v>
      </c>
      <c r="D261" s="1" t="s">
        <v>287</v>
      </c>
      <c r="E261" s="1">
        <v>407</v>
      </c>
      <c r="F261" s="1">
        <v>5.4028109999999998</v>
      </c>
      <c r="G261" s="1">
        <v>43.306646999999998</v>
      </c>
      <c r="H261" s="3">
        <v>938</v>
      </c>
      <c r="I261" s="3">
        <v>175</v>
      </c>
      <c r="L261" s="1">
        <v>66</v>
      </c>
      <c r="M261" s="1">
        <v>12</v>
      </c>
      <c r="O261" s="1">
        <v>1</v>
      </c>
      <c r="P261" s="1">
        <v>38</v>
      </c>
      <c r="Q261" s="1">
        <v>16</v>
      </c>
      <c r="R261" s="1">
        <v>57</v>
      </c>
      <c r="S261" s="1">
        <v>88</v>
      </c>
      <c r="T261" s="1">
        <v>23</v>
      </c>
      <c r="U261" s="1">
        <v>301</v>
      </c>
      <c r="V261" s="1">
        <v>1056</v>
      </c>
      <c r="W261" s="1">
        <v>558</v>
      </c>
      <c r="X261" s="1">
        <v>9</v>
      </c>
      <c r="Y261" s="2">
        <v>0.52840909000000003</v>
      </c>
      <c r="Z261" s="1">
        <v>1056</v>
      </c>
      <c r="AA261" s="1">
        <v>602</v>
      </c>
      <c r="AB261" s="1">
        <v>11</v>
      </c>
      <c r="AC261" s="2">
        <v>0.57007576000000004</v>
      </c>
      <c r="AD261" s="1">
        <v>938</v>
      </c>
      <c r="AE261" s="1">
        <v>320</v>
      </c>
      <c r="AF261" s="2">
        <v>0.34115139</v>
      </c>
      <c r="AG261" s="1">
        <f t="shared" si="4"/>
        <v>175</v>
      </c>
      <c r="AH261" s="1">
        <v>1155</v>
      </c>
      <c r="AI261" s="1">
        <v>624</v>
      </c>
      <c r="AJ261" s="1">
        <v>20</v>
      </c>
      <c r="AK261" s="2">
        <v>0.54025973999999999</v>
      </c>
      <c r="AL261" s="1">
        <v>1154</v>
      </c>
      <c r="AM261" s="1">
        <v>686</v>
      </c>
      <c r="AN261" s="1">
        <v>21</v>
      </c>
      <c r="AO261" s="2">
        <v>0.59445406999999995</v>
      </c>
      <c r="AP261" s="1">
        <v>1032</v>
      </c>
      <c r="AQ261" s="1">
        <v>452</v>
      </c>
      <c r="AR261" s="2">
        <v>0.4379845</v>
      </c>
      <c r="AS261" s="1">
        <v>1032</v>
      </c>
      <c r="AT261" s="1">
        <v>476</v>
      </c>
      <c r="AU261" s="2">
        <v>0.46124030999999999</v>
      </c>
      <c r="AV261" s="1">
        <v>1031</v>
      </c>
      <c r="AW261" s="1">
        <v>465</v>
      </c>
      <c r="AX261" s="2">
        <v>0.45101843000000003</v>
      </c>
      <c r="AY261" s="1">
        <v>1031</v>
      </c>
      <c r="AZ261" s="1">
        <v>361</v>
      </c>
      <c r="BA261" s="2">
        <v>0.35014549</v>
      </c>
      <c r="BB261" s="1">
        <v>1030</v>
      </c>
      <c r="BC261" s="1">
        <v>757</v>
      </c>
      <c r="BD261" s="2">
        <v>0.73495146</v>
      </c>
      <c r="BE261" s="1">
        <v>1029</v>
      </c>
      <c r="BF261" s="1">
        <v>710</v>
      </c>
      <c r="BG261" s="2">
        <v>0.68999027999999996</v>
      </c>
      <c r="BH261" s="1">
        <v>933</v>
      </c>
      <c r="BI261" s="1">
        <v>399</v>
      </c>
      <c r="BJ261" s="2">
        <v>0.42765272999999998</v>
      </c>
      <c r="BK261" s="1">
        <v>49</v>
      </c>
      <c r="BL261" s="1">
        <v>3</v>
      </c>
      <c r="BM261" s="1">
        <v>10</v>
      </c>
      <c r="BN261" s="1">
        <v>37</v>
      </c>
      <c r="BO261" s="1">
        <v>39</v>
      </c>
      <c r="BP261" s="1">
        <v>272</v>
      </c>
      <c r="BQ261" s="1">
        <v>206</v>
      </c>
      <c r="BR261" s="1">
        <v>616</v>
      </c>
      <c r="BT261" s="1">
        <v>302</v>
      </c>
      <c r="BU261" s="1">
        <v>368</v>
      </c>
      <c r="BW261" s="1">
        <v>670</v>
      </c>
      <c r="BX261" s="1">
        <v>12</v>
      </c>
      <c r="BY261" s="1">
        <v>2</v>
      </c>
      <c r="BZ261" s="1">
        <v>32</v>
      </c>
      <c r="CB261" s="1">
        <v>35</v>
      </c>
      <c r="CC261" s="1">
        <v>104</v>
      </c>
      <c r="CD261" s="1">
        <v>210</v>
      </c>
      <c r="CE261" s="1">
        <v>149</v>
      </c>
      <c r="CF261" s="1">
        <v>544</v>
      </c>
      <c r="CG261" s="1">
        <v>127</v>
      </c>
      <c r="CH261" s="1">
        <v>249</v>
      </c>
      <c r="CI261" s="1">
        <v>207</v>
      </c>
      <c r="CJ261" s="1">
        <v>583</v>
      </c>
      <c r="CN261" s="1">
        <v>9</v>
      </c>
      <c r="CO261" s="1">
        <v>61</v>
      </c>
      <c r="CP261" s="1">
        <v>163</v>
      </c>
      <c r="CT261" s="1">
        <v>114</v>
      </c>
      <c r="CU261" s="1">
        <v>79</v>
      </c>
      <c r="CW261" s="1">
        <v>426</v>
      </c>
      <c r="CY261" s="1">
        <v>211</v>
      </c>
      <c r="DB261" s="1">
        <v>205</v>
      </c>
      <c r="DC261" s="1">
        <v>416</v>
      </c>
      <c r="DD261" s="1">
        <v>12</v>
      </c>
      <c r="DE261" s="1">
        <v>2</v>
      </c>
      <c r="DF261" s="1">
        <v>7</v>
      </c>
      <c r="DG261" s="1">
        <v>27</v>
      </c>
      <c r="DH261" s="1">
        <v>7</v>
      </c>
      <c r="DI261" s="1">
        <v>23</v>
      </c>
      <c r="DK261" s="1">
        <v>2</v>
      </c>
      <c r="DL261" s="1">
        <v>107</v>
      </c>
      <c r="DN261" s="1">
        <v>64</v>
      </c>
      <c r="DP261" s="1">
        <v>5</v>
      </c>
      <c r="DQ261" s="1">
        <v>0</v>
      </c>
      <c r="DR261" s="1">
        <v>98</v>
      </c>
      <c r="DU261" s="1">
        <v>354</v>
      </c>
      <c r="DV261" s="1">
        <v>193</v>
      </c>
      <c r="DZ261" s="1">
        <v>139</v>
      </c>
      <c r="EA261" s="1">
        <v>332</v>
      </c>
      <c r="EB261" s="1">
        <v>1</v>
      </c>
      <c r="EC261" s="1">
        <v>6</v>
      </c>
      <c r="ED261" s="1">
        <v>0</v>
      </c>
      <c r="EE261" s="1">
        <v>21</v>
      </c>
      <c r="EF261" s="1">
        <v>90</v>
      </c>
      <c r="EG261" s="1">
        <v>36</v>
      </c>
      <c r="EH261" s="1">
        <v>9</v>
      </c>
      <c r="EI261" s="1">
        <v>219</v>
      </c>
      <c r="EJ261" s="1">
        <v>193</v>
      </c>
      <c r="EK261" s="1">
        <v>156</v>
      </c>
      <c r="EL261" s="1">
        <v>9</v>
      </c>
      <c r="EM261" s="1">
        <v>740</v>
      </c>
      <c r="EN261" s="1">
        <v>250</v>
      </c>
      <c r="EO261" s="1">
        <v>392</v>
      </c>
      <c r="EP261" s="1">
        <v>642</v>
      </c>
      <c r="EQ261" s="1">
        <v>0</v>
      </c>
      <c r="ER261" s="1">
        <v>1</v>
      </c>
      <c r="ES261" s="1">
        <v>7</v>
      </c>
      <c r="ET261" s="1">
        <v>28</v>
      </c>
      <c r="EU261" s="1">
        <v>2</v>
      </c>
      <c r="EV261" s="1">
        <v>116</v>
      </c>
      <c r="EW261" s="1">
        <v>22</v>
      </c>
      <c r="EX261" s="1">
        <v>0</v>
      </c>
      <c r="EY261" s="1">
        <v>10</v>
      </c>
      <c r="EZ261" s="1">
        <v>15</v>
      </c>
      <c r="FA261" s="1">
        <v>0</v>
      </c>
      <c r="FB261" s="1">
        <v>0</v>
      </c>
      <c r="FC261" s="1">
        <v>0</v>
      </c>
      <c r="FD261" s="1">
        <v>0</v>
      </c>
      <c r="FE261" s="1">
        <v>0</v>
      </c>
      <c r="FF261" s="1">
        <v>0</v>
      </c>
      <c r="FG261" s="1">
        <v>0</v>
      </c>
      <c r="FH261" s="1">
        <v>9</v>
      </c>
      <c r="FI261" s="1">
        <v>0</v>
      </c>
      <c r="FJ261" s="1">
        <v>13</v>
      </c>
      <c r="FK261" s="1">
        <v>20</v>
      </c>
      <c r="FL261" s="1">
        <v>0</v>
      </c>
      <c r="FM261" s="1">
        <v>65</v>
      </c>
      <c r="FN261" s="1">
        <v>7</v>
      </c>
      <c r="FO261" s="1">
        <v>1</v>
      </c>
      <c r="FP261" s="1">
        <v>64</v>
      </c>
      <c r="FQ261" s="1">
        <v>0</v>
      </c>
      <c r="FR261" s="1">
        <f>SUM(Tableau17[[#This Row],[2019-T1-ALEXANDRE Audric]:[2019-T1-MARIE Florie]])</f>
        <v>380</v>
      </c>
      <c r="FS261" s="1">
        <v>49</v>
      </c>
      <c r="FT261" s="1">
        <v>324</v>
      </c>
      <c r="FU261" s="1">
        <v>0</v>
      </c>
      <c r="FV261" s="1">
        <v>243</v>
      </c>
      <c r="FW261" s="1">
        <v>0</v>
      </c>
      <c r="FX261" s="1">
        <v>616</v>
      </c>
      <c r="FY261" s="1">
        <v>0</v>
      </c>
      <c r="FZ261" s="1">
        <v>368</v>
      </c>
      <c r="GA261" s="1">
        <v>0</v>
      </c>
      <c r="GB261" s="1">
        <v>302</v>
      </c>
      <c r="GC261" s="1">
        <v>0</v>
      </c>
      <c r="GD261" s="1">
        <v>670</v>
      </c>
      <c r="GE261" s="1">
        <v>104</v>
      </c>
      <c r="GF261" s="1">
        <v>212</v>
      </c>
      <c r="GG261" s="1">
        <v>12</v>
      </c>
      <c r="GH261" s="1">
        <v>216</v>
      </c>
      <c r="GI261" s="1">
        <v>0</v>
      </c>
      <c r="GJ261" s="1">
        <v>544</v>
      </c>
      <c r="GK261" s="1">
        <v>127</v>
      </c>
      <c r="GL261" s="1">
        <v>249</v>
      </c>
      <c r="GM261" s="1">
        <v>0</v>
      </c>
      <c r="GN261" s="1">
        <v>207</v>
      </c>
      <c r="GO261" s="1">
        <v>0</v>
      </c>
      <c r="GP261" s="1">
        <v>583</v>
      </c>
      <c r="GQ261" s="1">
        <v>163</v>
      </c>
      <c r="GR261" s="1">
        <v>114</v>
      </c>
      <c r="GS261" s="1">
        <v>0</v>
      </c>
      <c r="GT261" s="1">
        <v>149</v>
      </c>
      <c r="GU261" s="1">
        <v>0</v>
      </c>
      <c r="GV261" s="1">
        <v>426</v>
      </c>
      <c r="GW261" s="1">
        <v>211</v>
      </c>
      <c r="GX261" s="1">
        <v>0</v>
      </c>
      <c r="GY261" s="1">
        <v>0</v>
      </c>
      <c r="GZ261" s="1">
        <v>205</v>
      </c>
      <c r="HA261" s="1">
        <v>0</v>
      </c>
      <c r="HB261" s="1">
        <v>416</v>
      </c>
      <c r="HC261" s="1">
        <v>246</v>
      </c>
      <c r="HD261" s="1">
        <v>90</v>
      </c>
      <c r="HE261" s="1">
        <v>156</v>
      </c>
      <c r="HF261" s="1">
        <v>239</v>
      </c>
      <c r="HG261" s="1">
        <v>9</v>
      </c>
      <c r="HH261" s="1">
        <v>740</v>
      </c>
      <c r="HI261" s="1">
        <v>250</v>
      </c>
      <c r="HJ261" s="1">
        <v>0</v>
      </c>
      <c r="HK261" s="1">
        <v>392</v>
      </c>
      <c r="HL261" s="1">
        <v>0</v>
      </c>
      <c r="HM261" s="1">
        <v>0</v>
      </c>
      <c r="HN261" s="1">
        <v>642</v>
      </c>
      <c r="HO261" s="1">
        <v>137</v>
      </c>
      <c r="HP261" s="1">
        <v>29</v>
      </c>
      <c r="HQ261" s="1">
        <v>64</v>
      </c>
      <c r="HR261" s="1">
        <v>142</v>
      </c>
      <c r="HS261" s="1">
        <v>19</v>
      </c>
      <c r="HT261" s="1">
        <v>391</v>
      </c>
      <c r="HU261" s="1">
        <v>57</v>
      </c>
      <c r="HV261" s="1">
        <v>104</v>
      </c>
      <c r="HW261" s="1">
        <v>16</v>
      </c>
      <c r="HX261" s="1">
        <v>124</v>
      </c>
      <c r="HY261" s="1">
        <v>0</v>
      </c>
      <c r="HZ261" s="1">
        <v>301</v>
      </c>
      <c r="IA261" s="1">
        <v>7</v>
      </c>
      <c r="IB261" s="1">
        <v>91</v>
      </c>
      <c r="IC261" s="1">
        <v>98</v>
      </c>
      <c r="ID261" s="1">
        <v>156</v>
      </c>
      <c r="IE261" s="1">
        <v>2</v>
      </c>
      <c r="IF261" s="1">
        <v>354</v>
      </c>
      <c r="IG261" s="1">
        <v>0</v>
      </c>
      <c r="IH261" s="1">
        <v>0</v>
      </c>
      <c r="II261" s="1">
        <v>139</v>
      </c>
      <c r="IJ261" s="1">
        <v>193</v>
      </c>
      <c r="IK261" s="1">
        <v>0</v>
      </c>
      <c r="IL261" s="1">
        <v>332</v>
      </c>
      <c r="IM261" s="26">
        <f>IFERROR(Tableau17[[#This Row],[LDIV]]/Tableau17[[#This Row],[Total général]],"")</f>
        <v>0</v>
      </c>
      <c r="IN261" s="26">
        <f>IFERROR(Tableau17[[#This Row],[LDVC]]/Tableau17[[#This Row],[Total général]],"")</f>
        <v>0</v>
      </c>
      <c r="IO261" s="26">
        <f>IFERROR(Tableau17[[#This Row],[LDVD]]/Tableau17[[#This Row],[Total général]],"")</f>
        <v>0.21926910299003322</v>
      </c>
      <c r="IP261" s="26">
        <f>IFERROR(Tableau17[[#This Row],[LDVG]]/Tableau17[[#This Row],[Total général]],"")</f>
        <v>3.9867109634551492E-2</v>
      </c>
      <c r="IQ261" s="26">
        <f>IFERROR(Tableau17[[#This Row],[LEXD]]/Tableau17[[#This Row],[Total général]],"")</f>
        <v>0</v>
      </c>
      <c r="IR261" s="26">
        <f>IFERROR(Tableau17[[#This Row],[LEXG]]/Tableau17[[#This Row],[Total général]],"")</f>
        <v>3.3222591362126247E-3</v>
      </c>
      <c r="IS261" s="26">
        <f>IFERROR(Tableau17[[#This Row],[LLR]]/Tableau17[[#This Row],[Total général]],"")</f>
        <v>0.12624584717607973</v>
      </c>
      <c r="IT261" s="26">
        <f>IFERROR(Tableau17[[#This Row],[LREM]]/Tableau17[[#This Row],[Total général]],"")</f>
        <v>5.3156146179401995E-2</v>
      </c>
      <c r="IU261" s="26">
        <f>IFERROR(Tableau17[[#This Row],[LRN]]/Tableau17[[#This Row],[Total général]],"")</f>
        <v>0.18936877076411959</v>
      </c>
      <c r="IV261" s="26">
        <f>IFERROR(Tableau17[[#This Row],[LUG]]/Tableau17[[#This Row],[Total général]],"")</f>
        <v>0.29235880398671099</v>
      </c>
      <c r="IW261" s="26">
        <f>IFERROR(Tableau17[[#This Row],[LVEC]]/Tableau17[[#This Row],[Total général]],"")</f>
        <v>7.6411960132890366E-2</v>
      </c>
      <c r="IX261" s="26">
        <f>IFERROR(Tableau17[[#This Row],[2008-T1-LCMD]]/Tableau17[[#This Row],[2008-T1-TOTAL]],"")</f>
        <v>7.9545454545454544E-2</v>
      </c>
      <c r="IY261" s="26">
        <f>IFERROR(Tableau17[[#This Row],[2008-T1-LDVD]]/Tableau17[[#This Row],[2008-T1-TOTAL]],"")</f>
        <v>4.87012987012987E-3</v>
      </c>
      <c r="IZ261" s="26">
        <f>IFERROR(Tableau17[[#This Row],[2008-T1-LEXD]]/Tableau17[[#This Row],[2008-T1-TOTAL]],"")</f>
        <v>1.6233766233766232E-2</v>
      </c>
      <c r="JA261" s="26">
        <f>IFERROR(Tableau17[[#This Row],[2008-T1-LEXG]]/Tableau17[[#This Row],[2008-T1-TOTAL]],"")</f>
        <v>6.0064935064935064E-2</v>
      </c>
      <c r="JB261" s="26">
        <f>IFERROR(Tableau17[[#This Row],[2008-T1-LFN]]/Tableau17[[#This Row],[2008-T1-TOTAL]],"")</f>
        <v>6.3311688311688305E-2</v>
      </c>
      <c r="JC261" s="26">
        <f>IFERROR(Tableau17[[#This Row],[2008-T1-LMAJ]]/Tableau17[[#This Row],[2008-T1-TOTAL]],"")</f>
        <v>0.44155844155844154</v>
      </c>
      <c r="JD261" s="26">
        <f>IFERROR(Tableau17[[#This Row],[2008-T1-LUG]]/Tableau17[[#This Row],[2008-T1-TOTAL]],"")</f>
        <v>0.33441558441558439</v>
      </c>
      <c r="JE261" s="26">
        <f>IFERROR(Tableau17[[#This Row],[2008-T2-LFN]]/Tableau17[[#This Row],[2008-T2-TOTAL]],"")</f>
        <v>0</v>
      </c>
      <c r="JF261" s="26">
        <f>IFERROR(Tableau17[[#This Row],[2008-T2-LGC]]/Tableau17[[#This Row],[2008-T2-TOTAL]],"")</f>
        <v>0.45074626865671641</v>
      </c>
      <c r="JG261" s="26">
        <f>IFERROR(Tableau17[[#This Row],[2008-T2-LMAJ]]/Tableau17[[#This Row],[2008-T2-TOTAL]],"")</f>
        <v>0.54925373134328359</v>
      </c>
      <c r="JH261" s="26">
        <f>IFERROR(Tableau17[[#This Row],[2008-T2-LUG]]/Tableau17[[#This Row],[2008-T2-TOTAL]],"")</f>
        <v>0</v>
      </c>
      <c r="JI261" s="26">
        <f>IFERROR(Tableau17[[#This Row],[2014-T1-LDIV]]/Tableau17[[#This Row],[2014-T1-TOTAL]],"")</f>
        <v>2.2058823529411766E-2</v>
      </c>
      <c r="JJ261" s="26">
        <f>IFERROR(Tableau17[[#This Row],[2014-T1-LDVD]]/Tableau17[[#This Row],[2014-T1-TOTAL]],"")</f>
        <v>3.6764705882352941E-3</v>
      </c>
      <c r="JK261" s="26">
        <f>IFERROR(Tableau17[[#This Row],[2014-T1-LDVG]]/Tableau17[[#This Row],[2014-T1-TOTAL]],"")</f>
        <v>5.8823529411764705E-2</v>
      </c>
      <c r="JL261" s="26">
        <f>IFERROR(Tableau17[[#This Row],[2014-T1-LEXG]]/Tableau17[[#This Row],[2014-T1-TOTAL]],"")</f>
        <v>0</v>
      </c>
      <c r="JM261" s="26">
        <f>IFERROR(Tableau17[[#This Row],[2014-T1-LFG]]/Tableau17[[#This Row],[2014-T1-TOTAL]],"")</f>
        <v>6.4338235294117641E-2</v>
      </c>
      <c r="JN261" s="26">
        <f>IFERROR(Tableau17[[#This Row],[2014-T1-LFN]]/Tableau17[[#This Row],[2014-T1-TOTAL]],"")</f>
        <v>0.19117647058823528</v>
      </c>
      <c r="JO261" s="26">
        <f>IFERROR(Tableau17[[#This Row],[2014-T1-LUD]]/Tableau17[[#This Row],[2014-T1-TOTAL]],"")</f>
        <v>0.3860294117647059</v>
      </c>
      <c r="JP261" s="26">
        <f>IFERROR(Tableau17[[#This Row],[2014-T1-LUG]]/Tableau17[[#This Row],[2014-T1-TOTAL]],"")</f>
        <v>0.27389705882352944</v>
      </c>
      <c r="JQ261" s="26">
        <f>IFERROR(Tableau17[[#This Row],[2014-T2-LFN]]/Tableau17[[#This Row],[2014-T2-TOTAL]],"")</f>
        <v>0.21783876500857632</v>
      </c>
      <c r="JR261" s="26">
        <f>IFERROR(Tableau17[[#This Row],[2014-T2-LUD]]/Tableau17[[#This Row],[2014-T2-TOTAL]],"")</f>
        <v>0.42710120068610635</v>
      </c>
      <c r="JS261" s="26">
        <f>IFERROR(Tableau17[[#This Row],[2014-T2-LUG]]/Tableau17[[#This Row],[2014-T2-TOTAL]],"")</f>
        <v>0.35506003430531735</v>
      </c>
      <c r="JT261" s="26">
        <f>IFERROR(Tableau17[[#This Row],[2015-T1-BC-DIV]]/Tableau17[[#This Row],[2015-T1-TOTAL]],"")</f>
        <v>0</v>
      </c>
      <c r="JU261" s="26">
        <f>IFERROR(Tableau17[[#This Row],[2015-T1-BC-DLF]]/Tableau17[[#This Row],[2015-T1-TOTAL]],"")</f>
        <v>0</v>
      </c>
      <c r="JV261" s="26">
        <f>IFERROR(Tableau17[[#This Row],[2015-T1-BC-DVD]]/Tableau17[[#This Row],[2015-T1-TOTAL]],"")</f>
        <v>0</v>
      </c>
      <c r="JW261" s="26">
        <f>IFERROR(Tableau17[[#This Row],[2015-T1-BC-DVG]]/Tableau17[[#This Row],[2015-T1-TOTAL]],"")</f>
        <v>2.1126760563380281E-2</v>
      </c>
      <c r="JX261" s="26">
        <f>IFERROR(Tableau17[[#This Row],[2015-T1-BC-FG]]/Tableau17[[#This Row],[2015-T1-TOTAL]],"")</f>
        <v>0.14319248826291081</v>
      </c>
      <c r="JY261" s="26">
        <f>IFERROR(Tableau17[[#This Row],[2015-T1-BC-FN]]/Tableau17[[#This Row],[2015-T1-TOTAL]],"")</f>
        <v>0.38262910798122068</v>
      </c>
      <c r="JZ261" s="26">
        <f>IFERROR(Tableau17[[#This Row],[2015-T1-BC-MDM]]/Tableau17[[#This Row],[2015-T1-TOTAL]],"")</f>
        <v>0</v>
      </c>
      <c r="KA261" s="26">
        <f>IFERROR(Tableau17[[#This Row],[2015-T1-BC-RDG]]/Tableau17[[#This Row],[2015-T1-TOTAL]],"")</f>
        <v>0</v>
      </c>
      <c r="KB261" s="26">
        <f>IFERROR(Tableau17[[#This Row],[2015-T1-BC-SOC]]/Tableau17[[#This Row],[2015-T1-TOTAL]],"")</f>
        <v>0</v>
      </c>
      <c r="KC261" s="26">
        <f>IFERROR(Tableau17[[#This Row],[2015-T1-BC-UD]]/Tableau17[[#This Row],[2015-T1-TOTAL]],"")</f>
        <v>0.26760563380281688</v>
      </c>
      <c r="KD261" s="26">
        <f>IFERROR(Tableau17[[#This Row],[2015-T1-BC-UG]]/Tableau17[[#This Row],[2015-T1-TOTAL]],"")</f>
        <v>0.18544600938967137</v>
      </c>
      <c r="KE261" s="26">
        <f>IFERROR(Tableau17[[#This Row],[2015-T1-BC-VEC]]/Tableau17[[#This Row],[2015-T1-TOTAL]],"")</f>
        <v>0</v>
      </c>
      <c r="KF261" s="26">
        <f>IFERROR(Tableau17[[#This Row],[2015-T2-BC-DVG]]/Tableau17[[#This Row],[2015-T2-TOTAL]],"")</f>
        <v>0</v>
      </c>
      <c r="KG261" s="26">
        <f>IFERROR(Tableau17[[#This Row],[2015-T2-BC-FN]]/Tableau17[[#This Row],[2015-T2-TOTAL]],"")</f>
        <v>0.50721153846153844</v>
      </c>
      <c r="KH261" s="26">
        <f>IFERROR(Tableau17[[#This Row],[2015-T2-BC-SOC]]/Tableau17[[#This Row],[2015-T2-TOTAL]],"")</f>
        <v>0</v>
      </c>
      <c r="KI261" s="26">
        <f>IFERROR(Tableau17[[#This Row],[2015-T2-BC-UD]]/Tableau17[[#This Row],[2015-T2-TOTAL]],"")</f>
        <v>0</v>
      </c>
      <c r="KJ261" s="26">
        <f>IFERROR(Tableau17[[#This Row],[2015-T2-BC-UG]]/Tableau17[[#This Row],[2015-T2-TOTAL]],"")</f>
        <v>0.49278846153846156</v>
      </c>
      <c r="KK261" s="26">
        <f>IFERROR(Tableau17[[#This Row],[2017 (L)-T1-COM]]/Tableau17[[#This Row],[2017 (L)-T1-TOTAL]],"")</f>
        <v>3.3898305084745763E-2</v>
      </c>
      <c r="KL261" s="26">
        <f>IFERROR(Tableau17[[#This Row],[2017 (L)-T1-DIV]]/Tableau17[[#This Row],[2017 (L)-T1-TOTAL]],"")</f>
        <v>5.6497175141242938E-3</v>
      </c>
      <c r="KM261" s="26">
        <f>IFERROR(Tableau17[[#This Row],[2017 (L)-T1-DLF]]/Tableau17[[#This Row],[2017 (L)-T1-TOTAL]],"")</f>
        <v>1.977401129943503E-2</v>
      </c>
      <c r="KN261" s="26">
        <f>IFERROR(Tableau17[[#This Row],[2017 (L)-T1-DVD]]/Tableau17[[#This Row],[2017 (L)-T1-TOTAL]],"")</f>
        <v>7.6271186440677971E-2</v>
      </c>
      <c r="KO261" s="26">
        <f>IFERROR(Tableau17[[#This Row],[2017 (L)-T1-DVG]]/Tableau17[[#This Row],[2017 (L)-T1-TOTAL]],"")</f>
        <v>1.977401129943503E-2</v>
      </c>
      <c r="KP261" s="26">
        <f>IFERROR(Tableau17[[#This Row],[2017 (L)-T1-ECO]]/Tableau17[[#This Row],[2017 (L)-T1-TOTAL]],"")</f>
        <v>6.4971751412429377E-2</v>
      </c>
      <c r="KQ261" s="26">
        <f>IFERROR(Tableau17[[#This Row],[2017 (L)-T1-EXD]]/Tableau17[[#This Row],[2017 (L)-T1-TOTAL]],"")</f>
        <v>0</v>
      </c>
      <c r="KR261" s="26">
        <f>IFERROR(Tableau17[[#This Row],[2017 (L)-T1-EXG]]/Tableau17[[#This Row],[2017 (L)-T1-TOTAL]],"")</f>
        <v>5.6497175141242938E-3</v>
      </c>
      <c r="KS261" s="26">
        <f>IFERROR(Tableau17[[#This Row],[2017 (L)-T1-FI]]/Tableau17[[#This Row],[2017 (L)-T1-TOTAL]],"")</f>
        <v>0.30225988700564971</v>
      </c>
      <c r="KT261" s="26">
        <f>IFERROR(Tableau17[[#This Row],[2017 (L)-T1-FN]]/Tableau17[[#This Row],[2017 (L)-T1-TOTAL]],"")</f>
        <v>0</v>
      </c>
      <c r="KU261" s="26">
        <f>IFERROR(Tableau17[[#This Row],[2017 (L)-T1-LR]]/Tableau17[[#This Row],[2017 (L)-T1-TOTAL]],"")</f>
        <v>0.1807909604519774</v>
      </c>
      <c r="KV261" s="26">
        <f>IFERROR(Tableau17[[#This Row],[2017 (L)-T1-MDM]]/Tableau17[[#This Row],[2017 (L)-T1-TOTAL]],"")</f>
        <v>0</v>
      </c>
      <c r="KW261" s="26">
        <f>IFERROR(Tableau17[[#This Row],[2017 (L)-T1-RDG]]/Tableau17[[#This Row],[2017 (L)-T1-TOTAL]],"")</f>
        <v>1.4124293785310734E-2</v>
      </c>
      <c r="KX261" s="26">
        <f>IFERROR(Tableau17[[#This Row],[2017 (L)-T1-REG]]/Tableau17[[#This Row],[2017 (L)-T1-TOTAL]],"")</f>
        <v>0</v>
      </c>
      <c r="KY261" s="26">
        <f>IFERROR(Tableau17[[#This Row],[2017 (L)-T1-REM]]/Tableau17[[#This Row],[2017 (L)-T1-TOTAL]],"")</f>
        <v>0.2768361581920904</v>
      </c>
      <c r="KZ261" s="26">
        <f>IFERROR(Tableau17[[#This Row],[2017 (L)-T1-SOC]]/Tableau17[[#This Row],[2017 (L)-T1-TOTAL]],"")</f>
        <v>0</v>
      </c>
      <c r="LA261" s="26">
        <f>IFERROR(Tableau17[[#This Row],[2017 (L)-T1-UDI]]/Tableau17[[#This Row],[2017 (L)-T1-TOTAL]],"")</f>
        <v>0</v>
      </c>
      <c r="LB261" s="26">
        <f>IFERROR(Tableau17[[#This Row],[2017 (L)-T2-FI]]/Tableau17[[#This Row],[2017 (L)-T2-TOTAL]],"")</f>
        <v>0.58132530120481929</v>
      </c>
      <c r="LC261" s="26">
        <f>IFERROR(Tableau17[[#This Row],[2017 (L)-T2-FN]]/Tableau17[[#This Row],[2017 (L)-T2-TOTAL]],"")</f>
        <v>0</v>
      </c>
      <c r="LD261" s="26">
        <f>IFERROR(Tableau17[[#This Row],[2017 (L)-T2-LR]]/Tableau17[[#This Row],[2017 (L)-T2-TOTAL]],"")</f>
        <v>0</v>
      </c>
      <c r="LE261" s="26">
        <f>IFERROR(Tableau17[[#This Row],[2017 (L)-T2-MDM]]/Tableau17[[#This Row],[2017 (L)-T2-TOTAL]],"")</f>
        <v>0</v>
      </c>
      <c r="LF261" s="26">
        <f>IFERROR(Tableau17[[#This Row],[2017 (L)-T2-REM]]/Tableau17[[#This Row],[2017 (L)-T2-TOTAL]],"")</f>
        <v>0.41867469879518071</v>
      </c>
      <c r="LG261" s="26">
        <f>IFERROR(Tableau17[[#This Row],[2017-T1-ARTHAUD Nathalie]]/Tableau17[[#This Row],[2017-T1-TOTAL]],"")</f>
        <v>1.3513513513513514E-3</v>
      </c>
      <c r="LH261" s="26">
        <f>IFERROR(Tableau17[[#This Row],[2017-T1-ASSELINEAU Fran]]/Tableau17[[#This Row],[2017-T1-TOTAL]],"")</f>
        <v>8.1081081081081086E-3</v>
      </c>
      <c r="LI261" s="26">
        <f>IFERROR(Tableau17[[#This Row],[2017-T1-CHEMINADE Jacques]]/Tableau17[[#This Row],[2017-T1-TOTAL]],"")</f>
        <v>0</v>
      </c>
      <c r="LJ261" s="26">
        <f>IFERROR(Tableau17[[#This Row],[2017-T1-DUPONT-AIGNAN Nicolas]]/Tableau17[[#This Row],[2017-T1-TOTAL]],"")</f>
        <v>2.837837837837838E-2</v>
      </c>
      <c r="LK261" s="26">
        <f>IFERROR(Tableau17[[#This Row],[2017-T1-FILLON Fran]]/Tableau17[[#This Row],[2017-T1-TOTAL]],"")</f>
        <v>0.12162162162162163</v>
      </c>
      <c r="LL261" s="26">
        <f>IFERROR(Tableau17[[#This Row],[2017-T1-HAMON Beno]]/Tableau17[[#This Row],[2017-T1-TOTAL]],"")</f>
        <v>4.8648648648648651E-2</v>
      </c>
      <c r="LM261" s="26">
        <f>IFERROR(Tableau17[[#This Row],[2017-T1-LASSALLE Jean]]/Tableau17[[#This Row],[2017-T1-TOTAL]],"")</f>
        <v>1.2162162162162163E-2</v>
      </c>
      <c r="LN261" s="26">
        <f>IFERROR(Tableau17[[#This Row],[2017-T1-LE PEN Marine]]/Tableau17[[#This Row],[2017-T1-TOTAL]],"")</f>
        <v>0.29594594594594592</v>
      </c>
      <c r="LO261" s="26">
        <f>IFERROR(Tableau17[[#This Row],[2017-T1-M Jean-Luc]]/Tableau17[[#This Row],[2017-T1-TOTAL]],"")</f>
        <v>0.26081081081081081</v>
      </c>
      <c r="LP261" s="26">
        <f>IFERROR(Tableau17[[#This Row],[2017-T1-MACRON Emmanuel]]/Tableau17[[#This Row],[2017-T1-TOTAL]],"")</f>
        <v>0.21081081081081082</v>
      </c>
      <c r="LQ261" s="26">
        <f>IFERROR(Tableau17[[#This Row],[2017-T1-POUTOU Philippe]]/Tableau17[[#This Row],[2017-T1-TOTAL]],"")</f>
        <v>1.2162162162162163E-2</v>
      </c>
      <c r="LR261" s="26">
        <f>IFERROR(Tableau17[[#This Row],[2017-T2-LE PEN Marine]]/Tableau17[[#This Row],[2017-T2-TOTAL]],"")</f>
        <v>0.38940809968847351</v>
      </c>
      <c r="LS261" s="26">
        <f>IFERROR(Tableau17[[#This Row],[2017-T2-MACRON Emmanuel]]/Tableau17[[#This Row],[2017-T2-TOTAL]],"")</f>
        <v>0.61059190031152644</v>
      </c>
      <c r="LT261" s="26">
        <f>IFERROR(Tableau17[[#This Row],[2019-T1-ALEXANDRE Audric]]/Tableau17[[#This Row],[2019-T1-TOTAL]],"")</f>
        <v>0</v>
      </c>
      <c r="LU261" s="26">
        <f>IFERROR(Tableau17[[#This Row],[2019-T1-ARTHAUD Nathalie]]/Tableau17[[#This Row],[2019-T1-TOTAL]],"")</f>
        <v>2.631578947368421E-3</v>
      </c>
      <c r="LV261" s="26">
        <f>IFERROR(Tableau17[[#This Row],[2019-T1-ASSELINEAU François]]/Tableau17[[#This Row],[2019-T1-TOTAL]],"")</f>
        <v>1.8421052631578946E-2</v>
      </c>
      <c r="LW261" s="26">
        <f>IFERROR(Tableau17[[#This Row],[2019-T1-AUBRY Manon]]/Tableau17[[#This Row],[2019-T1-TOTAL]],"")</f>
        <v>7.3684210526315783E-2</v>
      </c>
      <c r="LX261" s="26">
        <f>IFERROR(Tableau17[[#This Row],[2019-T1-AZERGUI Nagib]]/Tableau17[[#This Row],[2019-T1-TOTAL]],"")</f>
        <v>5.263157894736842E-3</v>
      </c>
      <c r="LY261" s="26">
        <f>IFERROR(Tableau17[[#This Row],[2019-T1-BARDELLA Jordan]]/Tableau17[[#This Row],[2019-T1-TOTAL]],"")</f>
        <v>0.30526315789473685</v>
      </c>
      <c r="LZ261" s="26">
        <f>IFERROR(Tableau17[[#This Row],[2019-T1-BELLAMY François-Xavier]]/Tableau17[[#This Row],[2019-T1-TOTAL]],"")</f>
        <v>5.7894736842105263E-2</v>
      </c>
      <c r="MA261" s="26">
        <f>IFERROR(Tableau17[[#This Row],[2019-T1-BIDOU Olivier]]/Tableau17[[#This Row],[2019-T1-TOTAL]],"")</f>
        <v>0</v>
      </c>
      <c r="MB261" s="26">
        <f>IFERROR(Tableau17[[#This Row],[2019-T1-BOURG Dominique]]/Tableau17[[#This Row],[2019-T1-TOTAL]],"")</f>
        <v>2.6315789473684209E-2</v>
      </c>
      <c r="MC261" s="26">
        <f>IFERROR(Tableau17[[#This Row],[2019-T1-BROSSAT Ian]]/Tableau17[[#This Row],[2019-T1-TOTAL]],"")</f>
        <v>3.9473684210526314E-2</v>
      </c>
      <c r="MD261" s="26">
        <f>IFERROR(Tableau17[[#This Row],[2019-T1-CAILLAUD Sophie]]/Tableau17[[#This Row],[2019-T1-TOTAL]],"")</f>
        <v>0</v>
      </c>
      <c r="ME261" s="26">
        <f>IFERROR(Tableau17[[#This Row],[2019-T1-CAMUS Renaud]]/Tableau17[[#This Row],[2019-T1-TOTAL]],"")</f>
        <v>0</v>
      </c>
      <c r="MF261" s="26">
        <f>IFERROR(Tableau17[[#This Row],[2019-T1-CHALENÇON Christophe]]/Tableau17[[#This Row],[2019-T1-TOTAL]],"")</f>
        <v>0</v>
      </c>
      <c r="MG261" s="26">
        <f>IFERROR(Tableau17[[#This Row],[2019-T1-CORBET Cathy Denise Ginette]]/Tableau17[[#This Row],[2019-T1-TOTAL]],"")</f>
        <v>0</v>
      </c>
      <c r="MH261" s="26">
        <f>IFERROR(Tableau17[[#This Row],[2019-T1-DE PREVOISIN Robert]]/Tableau17[[#This Row],[2019-T1-TOTAL]],"")</f>
        <v>0</v>
      </c>
      <c r="MI261" s="26">
        <f>IFERROR(Tableau17[[#This Row],[2019-T1-DELFEL Thérèse]]/Tableau17[[#This Row],[2019-T1-TOTAL]],"")</f>
        <v>0</v>
      </c>
      <c r="MJ261" s="26">
        <f>IFERROR(Tableau17[[#This Row],[2019-T1-DIEUMEGARD Pierre]]/Tableau17[[#This Row],[2019-T1-TOTAL]],"")</f>
        <v>0</v>
      </c>
      <c r="MK261" s="26">
        <f>IFERROR(Tableau17[[#This Row],[2019-T1-DUPONT-AIGNAN Nicolas]]/Tableau17[[#This Row],[2019-T1-TOTAL]],"")</f>
        <v>2.368421052631579E-2</v>
      </c>
      <c r="ML261" s="26">
        <f>IFERROR(Tableau17[[#This Row],[2019-T1-GERNIGON Yves]]/Tableau17[[#This Row],[2019-T1-TOTAL]],"")</f>
        <v>0</v>
      </c>
      <c r="MM261" s="26">
        <f>IFERROR(Tableau17[[#This Row],[2019-T1-GLUCKSMANN Raphaël]]/Tableau17[[#This Row],[2019-T1-TOTAL]],"")</f>
        <v>3.4210526315789476E-2</v>
      </c>
      <c r="MN261" s="26">
        <f>IFERROR(Tableau17[[#This Row],[2019-T1-HAMON Benoît]]/Tableau17[[#This Row],[2019-T1-TOTAL]],"")</f>
        <v>5.2631578947368418E-2</v>
      </c>
      <c r="MO261" s="26">
        <f>IFERROR(Tableau17[[#This Row],[2019-T1-HELGEN Gilles]]/Tableau17[[#This Row],[2019-T1-TOTAL]],"")</f>
        <v>0</v>
      </c>
      <c r="MP261" s="26">
        <f>IFERROR(Tableau17[[#This Row],[2019-T1-JADOT Yannick]]/Tableau17[[#This Row],[2019-T1-TOTAL]],"")</f>
        <v>0.17105263157894737</v>
      </c>
      <c r="MQ261" s="26">
        <f>IFERROR(Tableau17[[#This Row],[2019-T1-LAGARDE Jean-Christophe]]/Tableau17[[#This Row],[2019-T1-TOTAL]],"")</f>
        <v>1.8421052631578946E-2</v>
      </c>
      <c r="MR261" s="26">
        <f>IFERROR(Tableau17[[#This Row],[2019-T1-LALANNE Francis]]/Tableau17[[#This Row],[2019-T1-TOTAL]],"")</f>
        <v>2.631578947368421E-3</v>
      </c>
      <c r="MS261" s="26">
        <f>IFERROR(Tableau17[[#This Row],[2019-T1-LOISEAU Nathalie]]/Tableau17[[#This Row],[2019-T1-TOTAL]],"")</f>
        <v>0.16842105263157894</v>
      </c>
      <c r="MT261" s="26">
        <f>IFERROR(Tableau17[[#This Row],[2019-T1-MARIE Florie]]/Tableau17[[#This Row],[2019-T1-TOTAL]],"")</f>
        <v>0</v>
      </c>
      <c r="MU261" s="26">
        <f>IFERROR(Tableau17[[#This Row],[2008-T1-MACROEXTRDROITE]]/Tableau17[[#This Row],[2008-T1-MACROTOTALE]],"")</f>
        <v>7.9545454545454544E-2</v>
      </c>
      <c r="MV261" s="26">
        <f>IFERROR(Tableau17[[#This Row],[2008-T1-MACRODROITE]]/Tableau17[[#This Row],[2008-T1-MACROTOTALE]],"")</f>
        <v>0.52597402597402598</v>
      </c>
      <c r="MW261" s="26">
        <f>IFERROR(Tableau17[[#This Row],[2008-T1-MACROCENTRE]]/Tableau17[[#This Row],[2008-T1-MACROTOTALE]],"")</f>
        <v>0</v>
      </c>
      <c r="MX261" s="26">
        <f>IFERROR(Tableau17[[#This Row],[2008-T1-MACROGAUCHE]]/Tableau17[[#This Row],[2008-T1-MACROTOTALE]],"")</f>
        <v>0.39448051948051949</v>
      </c>
      <c r="MY261" s="26">
        <f>IFERROR(Tableau17[[#This Row],[2008-T1-MACROAUTRE]]/Tableau17[[#This Row],[2008-T1-MACROTOTALE]],"")</f>
        <v>0</v>
      </c>
      <c r="MZ261" s="26">
        <f>IFERROR(Tableau17[[#This Row],[2008-T2-MACROEXTRDROITE]]/Tableau17[[#This Row],[2008-T2-MACROTOTALE]],"")</f>
        <v>0</v>
      </c>
      <c r="NA261" s="26">
        <f>IFERROR(Tableau17[[#This Row],[2008-T2-MACRODROITE]]/Tableau17[[#This Row],[2008-T2-MACROTOTALE]],"")</f>
        <v>0.54925373134328359</v>
      </c>
      <c r="NB261" s="26">
        <f>IFERROR(Tableau17[[#This Row],[2008-T2-MACROCENTRE]]/Tableau17[[#This Row],[2008-T2-MACROTOTALE]],"")</f>
        <v>0</v>
      </c>
      <c r="NC261" s="26">
        <f>IFERROR(Tableau17[[#This Row],[2008-T2-MACROGAUCHE]]/Tableau17[[#This Row],[2008-T2-MACROTOTALE]],"")</f>
        <v>0.45074626865671641</v>
      </c>
      <c r="ND261" s="26">
        <f>IFERROR(Tableau17[[#This Row],[2008-T2-MACROAUTRE]]/Tableau17[[#This Row],[2008-T2-MACROTOTALE]],"")</f>
        <v>0</v>
      </c>
      <c r="NE261" s="26">
        <f>IFERROR(Tableau17[[#This Row],[2014-T1-MACROEXTRDROITE]]/Tableau17[[#This Row],[2014-T1-MACROTOTALE]],"")</f>
        <v>0.19117647058823528</v>
      </c>
      <c r="NF261" s="26">
        <f>IFERROR(Tableau17[[#This Row],[2014-T1-MACRODROITE]]/Tableau17[[#This Row],[2014-T1-MACROTOTALE]],"")</f>
        <v>0.38970588235294118</v>
      </c>
      <c r="NG261" s="26">
        <f>IFERROR(Tableau17[[#This Row],[2014-T1-MACROCENTRE]]/Tableau17[[#This Row],[2014-T1-MACROTOTALE]],"")</f>
        <v>2.2058823529411766E-2</v>
      </c>
      <c r="NH261" s="26">
        <f>IFERROR(Tableau17[[#This Row],[2014-T1-MACROGAUCHE]]/Tableau17[[#This Row],[2014-T1-MACROTOTALE]],"")</f>
        <v>0.39705882352941174</v>
      </c>
      <c r="NI261" s="26">
        <f>IFERROR(Tableau17[[#This Row],[2014-T1-MACROAUTRE]]/Tableau17[[#This Row],[2014-T1-MACROTOTALE]],"")</f>
        <v>0</v>
      </c>
      <c r="NJ261" s="26">
        <f>IFERROR(Tableau17[[#This Row],[2014-T2-MACROEXTRDROITE]]/Tableau17[[#This Row],[2014-T2-MACROTOTALE]],"")</f>
        <v>0.21783876500857632</v>
      </c>
      <c r="NK261" s="26">
        <f>IFERROR(Tableau17[[#This Row],[2014-T2-MACRODROITE]]/Tableau17[[#This Row],[2014-T2-MACROTOTALE]],"")</f>
        <v>0.42710120068610635</v>
      </c>
      <c r="NL261" s="26">
        <f>IFERROR(Tableau17[[#This Row],[2014-T2-MACROCENTRE]]/Tableau17[[#This Row],[2014-T2-MACROTOTALE]],"")</f>
        <v>0</v>
      </c>
      <c r="NM261" s="26">
        <f>IFERROR(Tableau17[[#This Row],[2014-T2-MACROGAUCHE]]/Tableau17[[#This Row],[2014-T2-MACROTOTALE]],"")</f>
        <v>0.35506003430531735</v>
      </c>
      <c r="NN261" s="26">
        <f>IFERROR(Tableau17[[#This Row],[2014-T2-MACROAUTRE]]/Tableau17[[#This Row],[2014-T2-MACROTOTALE]],"")</f>
        <v>0</v>
      </c>
      <c r="NO261" s="26">
        <f>IFERROR( Tableau17[[#This Row],[2015-T1-MACROEXTRDROITE]]/Tableau17[[#This Row],[2015-T1-MACROTOTALE]],"")</f>
        <v>0.38262910798122068</v>
      </c>
      <c r="NP261" s="26">
        <f>IFERROR(Tableau17[[#This Row],[2015-T1-MACRODROITE]]/Tableau17[[#This Row],[2015-T1-MACROTOTALE]],"")</f>
        <v>0.26760563380281688</v>
      </c>
      <c r="NQ261" s="26">
        <f>IFERROR(Tableau17[[#This Row],[2015-T1-MACROCENTRE]]/Tableau17[[#This Row],[2015-T1-MACROTOTALE]],"")</f>
        <v>0</v>
      </c>
      <c r="NR261" s="26">
        <f>IFERROR(Tableau17[[#This Row],[2015-T1-MACROGAUCHE]]/Tableau17[[#This Row],[2015-T1-MACROTOTALE]],"")</f>
        <v>0.34976525821596244</v>
      </c>
      <c r="NS261" s="26">
        <f>IFERROR(Tableau17[[#This Row],[2015-T1-MACROAUTRE]]/Tableau17[[#This Row],[2015-T1-MACROTOTALE]],"")</f>
        <v>0</v>
      </c>
      <c r="NT261" s="26">
        <f>IFERROR(Tableau17[[#This Row],[2015-T2-MACROEXTRDROITE]]/Tableau17[[#This Row],[2015-T2-MACROTOTALE]],"")</f>
        <v>0.50721153846153844</v>
      </c>
      <c r="NU261" s="26">
        <f>IFERROR(Tableau17[[#This Row],[2015-T2-MACRODROITE]]/Tableau17[[#This Row],[2015-T2-MACROTOTALE]],"")</f>
        <v>0</v>
      </c>
      <c r="NV261" s="26">
        <f>IFERROR(Tableau17[[#This Row],[2015-T2-MACROCENTRE]]/Tableau17[[#This Row],[2015-T2-MACROTOTALE]],"")</f>
        <v>0</v>
      </c>
      <c r="NW261" s="26">
        <f>IFERROR(Tableau17[[#This Row],[2015-T2-MACROGAUCHE]]/Tableau17[[#This Row],[2015-T2-MACROTOTALE]],"")</f>
        <v>0.49278846153846156</v>
      </c>
      <c r="NX261" s="26">
        <f>IFERROR(Tableau17[[#This Row],[2015-T2-MACROAUTRE]]/Tableau17[[#This Row],[2015-T2-MACROTOTALE]],"")</f>
        <v>0</v>
      </c>
      <c r="NY261" s="26">
        <f>IFERROR(Tableau17[[#This Row],[2017-T1-MACROEXTRDROITE]]/Tableau17[[#This Row],[2017-T1-MACROTOTALE]],"")</f>
        <v>0.33243243243243242</v>
      </c>
      <c r="NZ261" s="26">
        <f>IFERROR(Tableau17[[#This Row],[2017-T1-MACRODROITE]]/Tableau17[[#This Row],[2017-T1-MACROTOTALE]],"")</f>
        <v>0.12162162162162163</v>
      </c>
      <c r="OA261" s="26">
        <f>IFERROR(Tableau17[[#This Row],[2017-T1-MACROCENTRE]]/Tableau17[[#This Row],[2017-T1-MACROTOTALE]],"")</f>
        <v>0.21081081081081082</v>
      </c>
      <c r="OB261" s="26">
        <f>IFERROR(Tableau17[[#This Row],[2017-T1-MACROGAUCHE]]/Tableau17[[#This Row],[2017-T1-MACROTOTALE]],"")</f>
        <v>0.32297297297297295</v>
      </c>
      <c r="OC261" s="26">
        <f>IFERROR(Tableau17[[#This Row],[2017-T1-MACROAUTRE]]/Tableau17[[#This Row],[2017-T1-MACROTOTALE]],"")</f>
        <v>1.2162162162162163E-2</v>
      </c>
      <c r="OD261" s="26">
        <f>IFERROR(Tableau17[[#This Row],[2017-T2-MACROEXTRDROITE]]/Tableau17[[#This Row],[2017-T2-MACROTOTALE]],"")</f>
        <v>0.38940809968847351</v>
      </c>
      <c r="OE261" s="26">
        <f>IFERROR(Tableau17[[#This Row],[2017-T2-MACRODROITE]]/Tableau17[[#This Row],[2017-T2-MACROTOTALE]],"")</f>
        <v>0</v>
      </c>
      <c r="OF261" s="26">
        <f>IFERROR(Tableau17[[#This Row],[2017-T2-MACROCENTRE]]/Tableau17[[#This Row],[2017-T2-MACROTOTALE]],"")</f>
        <v>0.61059190031152644</v>
      </c>
      <c r="OG261" s="26">
        <f>IFERROR(Tableau17[[#This Row],[2017-T2-MACROGAUCHE]]/Tableau17[[#This Row],[2017-T2-MACROTOTALE]],"")</f>
        <v>0</v>
      </c>
      <c r="OH261" s="26">
        <f>IFERROR(Tableau17[[#This Row],[2017-T2-MACROAUTRE]]/Tableau17[[#This Row],[2017-T2-MACROTOTALE]],"")</f>
        <v>0</v>
      </c>
      <c r="OI261" s="26">
        <f>IFERROR(Tableau17[[#This Row],[2019-T1-MACROEXTRDROITE]]/Tableau17[[#This Row],[2019-T1-MACROTOTALE]],"")</f>
        <v>0.35038363171355497</v>
      </c>
      <c r="OJ261" s="26">
        <f>IFERROR(Tableau17[[#This Row],[2019-T1-MACRODROITE]]/Tableau17[[#This Row],[2019-T1-MACROTOTALE]],"")</f>
        <v>7.4168797953964194E-2</v>
      </c>
      <c r="OK261" s="26">
        <f>IFERROR(Tableau17[[#This Row],[2019-T1-MACROCENTRE]]/Tableau17[[#This Row],[2019-T1-MACROTOTALE]],"")</f>
        <v>0.16368286445012789</v>
      </c>
      <c r="OL261" s="26">
        <f>IFERROR(Tableau17[[#This Row],[2019-T1-MACROGAUCHE]]/Tableau17[[#This Row],[2019-T1-MACROTOTALE]],"")</f>
        <v>0.3631713554987212</v>
      </c>
      <c r="OM261" s="26">
        <f>IFERROR(Tableau17[[#This Row],[2019-T1-MACROAUTRE]]/Tableau17[[#This Row],[2019-T1-MACROTOTALE]],"")</f>
        <v>4.859335038363171E-2</v>
      </c>
      <c r="ON261" s="26">
        <f>IFERROR(Tableau17[[#This Row],[2020-T1-MACROEXTRDROITE]]/Tableau17[[#This Row],[2020-T1-MACROTOTALE]],"")</f>
        <v>0.18936877076411959</v>
      </c>
      <c r="OO261" s="26">
        <f>IFERROR(Tableau17[[#This Row],[2020-T1-MACRODROITE]]/Tableau17[[#This Row],[2020-T1-MACROTOTALE]],"")</f>
        <v>0.34551495016611294</v>
      </c>
      <c r="OP261" s="26">
        <f>IFERROR(Tableau17[[#This Row],[2020-T1-MACROCENTRE]]/Tableau17[[#This Row],[2020-T1-MACROTOTALE]],"")</f>
        <v>5.3156146179401995E-2</v>
      </c>
      <c r="OQ261" s="26">
        <f>IFERROR(Tableau17[[#This Row],[2020-T1-MACROGAUCHE]]/Tableau17[[#This Row],[2020-T1-MACROTOTALE]],"")</f>
        <v>0.41196013289036543</v>
      </c>
      <c r="OR261" s="26">
        <f>IFERROR(Tableau17[[#This Row],[2020-T1-MACROAUTRE]]/Tableau17[[#This Row],[2020-T1-MACROTOTALE]],"")</f>
        <v>0</v>
      </c>
      <c r="OS261" s="26">
        <f>IFERROR(Tableau17[[#This Row],[2017 (L)-T1-MACROEXTRDROITE]]/Tableau17[[#This Row],[2017 (L)-T1-MACROTOTALE]],"")</f>
        <v>1.977401129943503E-2</v>
      </c>
      <c r="OT261" s="26">
        <f>IFERROR(Tableau17[[#This Row],[2017 (L)-T1-MACRODROITE]]/Tableau17[[#This Row],[2017 (L)-T1-MACROTOTALE]],"")</f>
        <v>0.25706214689265539</v>
      </c>
      <c r="OU261" s="26">
        <f>IFERROR(Tableau17[[#This Row],[2017 (L)-T1-MACROCENTRE]]/Tableau17[[#This Row],[2017 (L)-T1-MACROTOTALE]],"")</f>
        <v>0.2768361581920904</v>
      </c>
      <c r="OV261" s="26">
        <f>IFERROR(Tableau17[[#This Row],[2017 (L)-T1-MACROGAUCHE]]/Tableau17[[#This Row],[2017 (L)-T1-MACROTOTALE]],"")</f>
        <v>0.44067796610169491</v>
      </c>
      <c r="OW261" s="26">
        <f>IFERROR(Tableau17[[#This Row],[2017 (L)-T1-MACROAUTRE]]/Tableau17[[#This Row],[2017 (L)-T1-MACROTOTALE]],"")</f>
        <v>5.6497175141242938E-3</v>
      </c>
      <c r="OX261" s="26">
        <f>IFERROR(Tableau17[[#This Row],[2017 (L)-T2-MACROEXTRDROITE]]/Tableau17[[#This Row],[2017 (L)-T2-MACROTOTALE]],"")</f>
        <v>0</v>
      </c>
      <c r="OY261" s="26">
        <f>IFERROR(Tableau17[[#This Row],[2017 (L)-T2-MACRODROITE]]/Tableau17[[#This Row],[2017 (L)-T2-MACROTOTALE]],"")</f>
        <v>0</v>
      </c>
      <c r="OZ261" s="26">
        <f>IFERROR(Tableau17[[#This Row],[2017 (L)-T2-MACROCENTRE]]/Tableau17[[#This Row],[2017 (L)-T2-MACROTOTALE]],"")</f>
        <v>0.41867469879518071</v>
      </c>
      <c r="PA261" s="26">
        <f>IFERROR(Tableau17[[#This Row],[2017 (L)-T2-MACROGAUCHE]]/Tableau17[[#This Row],[2017 (L)-T2-MACROTOTALE]],"")</f>
        <v>0.58132530120481929</v>
      </c>
      <c r="PB261" s="26">
        <f>IFERROR(Tableau17[[#This Row],[2017 (L)-T2-MACROAUTRE]]/Tableau17[[#This Row],[2017 (L)-T2-MACROTOTALE]],"")</f>
        <v>0</v>
      </c>
      <c r="PC261" s="26">
        <f>IFERROR(Tableau17[[#This Row],[2008_T1_PROCUS]]/Tableau17[[#This Row],[2008_T1_INSCRITS]],0)</f>
        <v>1.7316017316017316E-2</v>
      </c>
      <c r="PD261" s="26">
        <f>IFERROR(Tableau17[[#This Row],[2008_T2_PROCUS]]/Tableau17[[#This Row],[2008_T2_INSCRITS]],0)</f>
        <v>1.8197573656845753E-2</v>
      </c>
      <c r="PE261" s="26">
        <f>Tableau17[[#This Row],[2014_T1_PROCUS]]/Tableau17[[#This Row],[2014_T1_INSCRITS]]</f>
        <v>8.5227272727272721E-3</v>
      </c>
      <c r="PF261" s="26">
        <f>IFERROR(Tableau17[[#This Row],[2014_T2_PROCUS]]/Tableau17[[#This Row],[2014_T2_INSCRITS]],0)</f>
        <v>1.0416666666666666E-2</v>
      </c>
    </row>
    <row r="262" spans="1:422" hidden="1" x14ac:dyDescent="0.2">
      <c r="A262" s="1">
        <v>8</v>
      </c>
      <c r="B262" s="1" t="s">
        <v>528</v>
      </c>
      <c r="C262" s="1" t="s">
        <v>554</v>
      </c>
      <c r="D262" s="1" t="s">
        <v>554</v>
      </c>
      <c r="E262" s="1">
        <v>1612</v>
      </c>
      <c r="F262" s="1">
        <v>5.3147209999999996</v>
      </c>
      <c r="G262" s="1">
        <v>43.361725</v>
      </c>
      <c r="H262" s="3">
        <v>997</v>
      </c>
      <c r="I262" s="3">
        <v>199</v>
      </c>
      <c r="L262" s="1">
        <v>10</v>
      </c>
      <c r="M262" s="1">
        <v>80</v>
      </c>
      <c r="O262" s="1">
        <v>4</v>
      </c>
      <c r="P262" s="1">
        <v>35</v>
      </c>
      <c r="Q262" s="1">
        <v>19</v>
      </c>
      <c r="R262" s="1">
        <v>65</v>
      </c>
      <c r="S262" s="1">
        <v>152</v>
      </c>
      <c r="T262" s="1">
        <v>38</v>
      </c>
      <c r="U262" s="1">
        <v>403</v>
      </c>
      <c r="V262" s="1">
        <v>942</v>
      </c>
      <c r="W262" s="1">
        <v>576</v>
      </c>
      <c r="X262" s="1">
        <v>8</v>
      </c>
      <c r="Y262" s="2">
        <v>0.61146497</v>
      </c>
      <c r="Z262" s="1">
        <v>942</v>
      </c>
      <c r="AA262" s="1">
        <v>582</v>
      </c>
      <c r="AB262" s="1">
        <v>41</v>
      </c>
      <c r="AC262" s="2">
        <v>0.61783438999999996</v>
      </c>
      <c r="AD262" s="1">
        <v>997</v>
      </c>
      <c r="AE262" s="1">
        <v>410</v>
      </c>
      <c r="AF262" s="2">
        <v>0.41123369999999998</v>
      </c>
      <c r="AG262" s="1">
        <f t="shared" si="4"/>
        <v>199</v>
      </c>
      <c r="AH262" s="1">
        <v>904</v>
      </c>
      <c r="AI262" s="1">
        <v>575</v>
      </c>
      <c r="AJ262" s="1">
        <v>12</v>
      </c>
      <c r="AK262" s="2">
        <v>0.63606194999999999</v>
      </c>
      <c r="AN262" s="1">
        <v>0</v>
      </c>
      <c r="AP262" s="1">
        <v>952</v>
      </c>
      <c r="AQ262" s="1">
        <v>533</v>
      </c>
      <c r="AR262" s="2">
        <v>0.55987394999999995</v>
      </c>
      <c r="AS262" s="1">
        <v>952</v>
      </c>
      <c r="AT262" s="1">
        <v>544</v>
      </c>
      <c r="AU262" s="2">
        <v>0.57142857000000002</v>
      </c>
      <c r="AV262" s="1">
        <v>1009</v>
      </c>
      <c r="AW262" s="1">
        <v>519</v>
      </c>
      <c r="AX262" s="2">
        <v>0.51437065999999998</v>
      </c>
      <c r="AY262" s="1">
        <v>1009</v>
      </c>
      <c r="AZ262" s="1">
        <v>368</v>
      </c>
      <c r="BA262" s="2">
        <v>0.36471754000000001</v>
      </c>
      <c r="BB262" s="1">
        <v>1004</v>
      </c>
      <c r="BC262" s="1">
        <v>796</v>
      </c>
      <c r="BD262" s="2">
        <v>0.79282869</v>
      </c>
      <c r="BE262" s="1">
        <v>1004</v>
      </c>
      <c r="BF262" s="1">
        <v>720</v>
      </c>
      <c r="BG262" s="2">
        <v>0.71713146999999999</v>
      </c>
      <c r="BH262" s="1">
        <v>993</v>
      </c>
      <c r="BI262" s="1">
        <v>510</v>
      </c>
      <c r="BJ262" s="2">
        <v>0.51359516999999999</v>
      </c>
      <c r="BK262" s="1">
        <v>17</v>
      </c>
      <c r="BN262" s="1">
        <v>53</v>
      </c>
      <c r="BO262" s="1">
        <v>42</v>
      </c>
      <c r="BP262" s="1">
        <v>173</v>
      </c>
      <c r="BQ262" s="1">
        <v>269</v>
      </c>
      <c r="BR262" s="1">
        <v>554</v>
      </c>
      <c r="BZ262" s="1">
        <v>42</v>
      </c>
      <c r="CA262" s="1">
        <v>14</v>
      </c>
      <c r="CB262" s="1">
        <v>128</v>
      </c>
      <c r="CC262" s="1">
        <v>138</v>
      </c>
      <c r="CD262" s="1">
        <v>106</v>
      </c>
      <c r="CE262" s="1">
        <v>132</v>
      </c>
      <c r="CF262" s="1">
        <v>560</v>
      </c>
      <c r="CG262" s="1">
        <v>189</v>
      </c>
      <c r="CH262" s="1">
        <v>89</v>
      </c>
      <c r="CI262" s="1">
        <v>264</v>
      </c>
      <c r="CJ262" s="1">
        <v>542</v>
      </c>
      <c r="CL262" s="1">
        <v>3</v>
      </c>
      <c r="CN262" s="1">
        <v>174</v>
      </c>
      <c r="CP262" s="1">
        <v>154</v>
      </c>
      <c r="CS262" s="1">
        <v>134</v>
      </c>
      <c r="CT262" s="1">
        <v>51</v>
      </c>
      <c r="CW262" s="1">
        <v>516</v>
      </c>
      <c r="CY262" s="1">
        <v>172</v>
      </c>
      <c r="CZ262" s="1">
        <v>329</v>
      </c>
      <c r="DC262" s="1">
        <v>501</v>
      </c>
      <c r="DD262" s="1">
        <v>79</v>
      </c>
      <c r="DE262" s="1">
        <v>2</v>
      </c>
      <c r="DF262" s="1">
        <v>4</v>
      </c>
      <c r="DH262" s="1">
        <v>3</v>
      </c>
      <c r="DI262" s="1">
        <v>26</v>
      </c>
      <c r="DK262" s="1">
        <v>4</v>
      </c>
      <c r="DL262" s="1">
        <v>89</v>
      </c>
      <c r="DM262" s="1">
        <v>82</v>
      </c>
      <c r="DR262" s="1">
        <v>82</v>
      </c>
      <c r="DS262" s="1">
        <v>127</v>
      </c>
      <c r="DT262" s="1">
        <v>12</v>
      </c>
      <c r="DU262" s="1">
        <v>510</v>
      </c>
      <c r="DW262" s="1">
        <v>122</v>
      </c>
      <c r="DZ262" s="1">
        <v>191</v>
      </c>
      <c r="EA262" s="1">
        <v>313</v>
      </c>
      <c r="EB262" s="1">
        <v>5</v>
      </c>
      <c r="EC262" s="1">
        <v>7</v>
      </c>
      <c r="ED262" s="1">
        <v>0</v>
      </c>
      <c r="EE262" s="1">
        <v>23</v>
      </c>
      <c r="EF262" s="1">
        <v>36</v>
      </c>
      <c r="EG262" s="1">
        <v>48</v>
      </c>
      <c r="EH262" s="1">
        <v>7</v>
      </c>
      <c r="EI262" s="1">
        <v>205</v>
      </c>
      <c r="EJ262" s="1">
        <v>344</v>
      </c>
      <c r="EK262" s="1">
        <v>105</v>
      </c>
      <c r="EL262" s="1">
        <v>5</v>
      </c>
      <c r="EM262" s="1">
        <v>785</v>
      </c>
      <c r="EN262" s="1">
        <v>238</v>
      </c>
      <c r="EO262" s="1">
        <v>386</v>
      </c>
      <c r="EP262" s="1">
        <v>624</v>
      </c>
      <c r="EQ262" s="1">
        <v>0</v>
      </c>
      <c r="ER262" s="1">
        <v>4</v>
      </c>
      <c r="ES262" s="1">
        <v>4</v>
      </c>
      <c r="ET262" s="1">
        <v>64</v>
      </c>
      <c r="EU262" s="1">
        <v>0</v>
      </c>
      <c r="EV262" s="1">
        <v>105</v>
      </c>
      <c r="EW262" s="1">
        <v>11</v>
      </c>
      <c r="EX262" s="1">
        <v>4</v>
      </c>
      <c r="EY262" s="1">
        <v>9</v>
      </c>
      <c r="EZ262" s="1">
        <v>49</v>
      </c>
      <c r="FA262" s="1">
        <v>0</v>
      </c>
      <c r="FB262" s="1">
        <v>0</v>
      </c>
      <c r="FC262" s="1">
        <v>0</v>
      </c>
      <c r="FD262" s="1">
        <v>0</v>
      </c>
      <c r="FE262" s="1">
        <v>0</v>
      </c>
      <c r="FF262" s="1">
        <v>0</v>
      </c>
      <c r="FG262" s="1">
        <v>0</v>
      </c>
      <c r="FH262" s="1">
        <v>6</v>
      </c>
      <c r="FI262" s="1">
        <v>0</v>
      </c>
      <c r="FJ262" s="1">
        <v>51</v>
      </c>
      <c r="FK262" s="1">
        <v>23</v>
      </c>
      <c r="FL262" s="1">
        <v>0</v>
      </c>
      <c r="FM262" s="1">
        <v>87</v>
      </c>
      <c r="FN262" s="1">
        <v>2</v>
      </c>
      <c r="FO262" s="1">
        <v>6</v>
      </c>
      <c r="FP262" s="1">
        <v>53</v>
      </c>
      <c r="FQ262" s="1">
        <v>1</v>
      </c>
      <c r="FR262" s="1">
        <f>SUM(Tableau17[[#This Row],[2019-T1-ALEXANDRE Audric]:[2019-T1-MARIE Florie]])</f>
        <v>479</v>
      </c>
      <c r="FS262" s="1">
        <v>42</v>
      </c>
      <c r="FT262" s="1">
        <v>190</v>
      </c>
      <c r="FU262" s="1">
        <v>0</v>
      </c>
      <c r="FV262" s="1">
        <v>322</v>
      </c>
      <c r="FW262" s="1">
        <v>0</v>
      </c>
      <c r="FX262" s="1">
        <v>554</v>
      </c>
      <c r="GD262" s="1">
        <v>0</v>
      </c>
      <c r="GE262" s="1">
        <v>138</v>
      </c>
      <c r="GF262" s="1">
        <v>106</v>
      </c>
      <c r="GG262" s="1">
        <v>0</v>
      </c>
      <c r="GH262" s="1">
        <v>316</v>
      </c>
      <c r="GI262" s="1">
        <v>0</v>
      </c>
      <c r="GJ262" s="1">
        <v>560</v>
      </c>
      <c r="GK262" s="1">
        <v>189</v>
      </c>
      <c r="GL262" s="1">
        <v>89</v>
      </c>
      <c r="GM262" s="1">
        <v>0</v>
      </c>
      <c r="GN262" s="1">
        <v>264</v>
      </c>
      <c r="GO262" s="1">
        <v>0</v>
      </c>
      <c r="GP262" s="1">
        <v>542</v>
      </c>
      <c r="GQ262" s="1">
        <v>157</v>
      </c>
      <c r="GR262" s="1">
        <v>51</v>
      </c>
      <c r="GS262" s="1">
        <v>0</v>
      </c>
      <c r="GT262" s="1">
        <v>308</v>
      </c>
      <c r="GU262" s="1">
        <v>0</v>
      </c>
      <c r="GV262" s="1">
        <v>516</v>
      </c>
      <c r="GW262" s="1">
        <v>172</v>
      </c>
      <c r="GX262" s="1">
        <v>0</v>
      </c>
      <c r="GY262" s="1">
        <v>0</v>
      </c>
      <c r="GZ262" s="1">
        <v>329</v>
      </c>
      <c r="HA262" s="1">
        <v>0</v>
      </c>
      <c r="HB262" s="1">
        <v>501</v>
      </c>
      <c r="HC262" s="1">
        <v>235</v>
      </c>
      <c r="HD262" s="1">
        <v>36</v>
      </c>
      <c r="HE262" s="1">
        <v>105</v>
      </c>
      <c r="HF262" s="1">
        <v>402</v>
      </c>
      <c r="HG262" s="1">
        <v>7</v>
      </c>
      <c r="HH262" s="1">
        <v>785</v>
      </c>
      <c r="HI262" s="1">
        <v>238</v>
      </c>
      <c r="HJ262" s="1">
        <v>0</v>
      </c>
      <c r="HK262" s="1">
        <v>386</v>
      </c>
      <c r="HL262" s="1">
        <v>0</v>
      </c>
      <c r="HM262" s="1">
        <v>0</v>
      </c>
      <c r="HN262" s="1">
        <v>624</v>
      </c>
      <c r="HO262" s="1">
        <v>122</v>
      </c>
      <c r="HP262" s="1">
        <v>13</v>
      </c>
      <c r="HQ262" s="1">
        <v>53</v>
      </c>
      <c r="HR262" s="1">
        <v>278</v>
      </c>
      <c r="HS262" s="1">
        <v>26</v>
      </c>
      <c r="HT262" s="1">
        <v>492</v>
      </c>
      <c r="HU262" s="1">
        <v>65</v>
      </c>
      <c r="HV262" s="1">
        <v>45</v>
      </c>
      <c r="HW262" s="1">
        <v>19</v>
      </c>
      <c r="HX262" s="1">
        <v>274</v>
      </c>
      <c r="HY262" s="1">
        <v>0</v>
      </c>
      <c r="HZ262" s="1">
        <v>403</v>
      </c>
      <c r="IA262" s="1">
        <v>86</v>
      </c>
      <c r="IB262" s="1">
        <v>12</v>
      </c>
      <c r="IC262" s="1">
        <v>82</v>
      </c>
      <c r="ID262" s="1">
        <v>328</v>
      </c>
      <c r="IE262" s="1">
        <v>2</v>
      </c>
      <c r="IF262" s="1">
        <v>510</v>
      </c>
      <c r="IG262" s="1">
        <v>122</v>
      </c>
      <c r="IH262" s="1">
        <v>0</v>
      </c>
      <c r="II262" s="1">
        <v>191</v>
      </c>
      <c r="IJ262" s="1">
        <v>0</v>
      </c>
      <c r="IK262" s="1">
        <v>0</v>
      </c>
      <c r="IL262" s="1">
        <v>313</v>
      </c>
      <c r="IM262" s="26">
        <f>IFERROR(Tableau17[[#This Row],[LDIV]]/Tableau17[[#This Row],[Total général]],"")</f>
        <v>0</v>
      </c>
      <c r="IN262" s="26">
        <f>IFERROR(Tableau17[[#This Row],[LDVC]]/Tableau17[[#This Row],[Total général]],"")</f>
        <v>0</v>
      </c>
      <c r="IO262" s="26">
        <f>IFERROR(Tableau17[[#This Row],[LDVD]]/Tableau17[[#This Row],[Total général]],"")</f>
        <v>2.4813895781637719E-2</v>
      </c>
      <c r="IP262" s="26">
        <f>IFERROR(Tableau17[[#This Row],[LDVG]]/Tableau17[[#This Row],[Total général]],"")</f>
        <v>0.19851116625310175</v>
      </c>
      <c r="IQ262" s="26">
        <f>IFERROR(Tableau17[[#This Row],[LEXD]]/Tableau17[[#This Row],[Total général]],"")</f>
        <v>0</v>
      </c>
      <c r="IR262" s="26">
        <f>IFERROR(Tableau17[[#This Row],[LEXG]]/Tableau17[[#This Row],[Total général]],"")</f>
        <v>9.9255583126550868E-3</v>
      </c>
      <c r="IS262" s="26">
        <f>IFERROR(Tableau17[[#This Row],[LLR]]/Tableau17[[#This Row],[Total général]],"")</f>
        <v>8.6848635235732011E-2</v>
      </c>
      <c r="IT262" s="26">
        <f>IFERROR(Tableau17[[#This Row],[LREM]]/Tableau17[[#This Row],[Total général]],"")</f>
        <v>4.7146401985111663E-2</v>
      </c>
      <c r="IU262" s="26">
        <f>IFERROR(Tableau17[[#This Row],[LRN]]/Tableau17[[#This Row],[Total général]],"")</f>
        <v>0.16129032258064516</v>
      </c>
      <c r="IV262" s="26">
        <f>IFERROR(Tableau17[[#This Row],[LUG]]/Tableau17[[#This Row],[Total général]],"")</f>
        <v>0.37717121588089331</v>
      </c>
      <c r="IW262" s="26">
        <f>IFERROR(Tableau17[[#This Row],[LVEC]]/Tableau17[[#This Row],[Total général]],"")</f>
        <v>9.4292803970223327E-2</v>
      </c>
      <c r="IX262" s="26">
        <f>IFERROR(Tableau17[[#This Row],[2008-T1-LCMD]]/Tableau17[[#This Row],[2008-T1-TOTAL]],"")</f>
        <v>3.0685920577617327E-2</v>
      </c>
      <c r="IY262" s="26">
        <f>IFERROR(Tableau17[[#This Row],[2008-T1-LDVD]]/Tableau17[[#This Row],[2008-T1-TOTAL]],"")</f>
        <v>0</v>
      </c>
      <c r="IZ262" s="26">
        <f>IFERROR(Tableau17[[#This Row],[2008-T1-LEXD]]/Tableau17[[#This Row],[2008-T1-TOTAL]],"")</f>
        <v>0</v>
      </c>
      <c r="JA262" s="26">
        <f>IFERROR(Tableau17[[#This Row],[2008-T1-LEXG]]/Tableau17[[#This Row],[2008-T1-TOTAL]],"")</f>
        <v>9.5667870036101083E-2</v>
      </c>
      <c r="JB262" s="26">
        <f>IFERROR(Tableau17[[#This Row],[2008-T1-LFN]]/Tableau17[[#This Row],[2008-T1-TOTAL]],"")</f>
        <v>7.5812274368231042E-2</v>
      </c>
      <c r="JC262" s="26">
        <f>IFERROR(Tableau17[[#This Row],[2008-T1-LMAJ]]/Tableau17[[#This Row],[2008-T1-TOTAL]],"")</f>
        <v>0.31227436823104693</v>
      </c>
      <c r="JD262" s="26">
        <f>IFERROR(Tableau17[[#This Row],[2008-T1-LUG]]/Tableau17[[#This Row],[2008-T1-TOTAL]],"")</f>
        <v>0.48555956678700363</v>
      </c>
      <c r="JE262" s="26" t="str">
        <f>IFERROR(Tableau17[[#This Row],[2008-T2-LFN]]/Tableau17[[#This Row],[2008-T2-TOTAL]],"")</f>
        <v/>
      </c>
      <c r="JF262" s="26" t="str">
        <f>IFERROR(Tableau17[[#This Row],[2008-T2-LGC]]/Tableau17[[#This Row],[2008-T2-TOTAL]],"")</f>
        <v/>
      </c>
      <c r="JG262" s="26" t="str">
        <f>IFERROR(Tableau17[[#This Row],[2008-T2-LMAJ]]/Tableau17[[#This Row],[2008-T2-TOTAL]],"")</f>
        <v/>
      </c>
      <c r="JH262" s="26" t="str">
        <f>IFERROR(Tableau17[[#This Row],[2008-T2-LUG]]/Tableau17[[#This Row],[2008-T2-TOTAL]],"")</f>
        <v/>
      </c>
      <c r="JI262" s="26">
        <f>IFERROR(Tableau17[[#This Row],[2014-T1-LDIV]]/Tableau17[[#This Row],[2014-T1-TOTAL]],"")</f>
        <v>0</v>
      </c>
      <c r="JJ262" s="26">
        <f>IFERROR(Tableau17[[#This Row],[2014-T1-LDVD]]/Tableau17[[#This Row],[2014-T1-TOTAL]],"")</f>
        <v>0</v>
      </c>
      <c r="JK262" s="26">
        <f>IFERROR(Tableau17[[#This Row],[2014-T1-LDVG]]/Tableau17[[#This Row],[2014-T1-TOTAL]],"")</f>
        <v>7.4999999999999997E-2</v>
      </c>
      <c r="JL262" s="26">
        <f>IFERROR(Tableau17[[#This Row],[2014-T1-LEXG]]/Tableau17[[#This Row],[2014-T1-TOTAL]],"")</f>
        <v>2.5000000000000001E-2</v>
      </c>
      <c r="JM262" s="26">
        <f>IFERROR(Tableau17[[#This Row],[2014-T1-LFG]]/Tableau17[[#This Row],[2014-T1-TOTAL]],"")</f>
        <v>0.22857142857142856</v>
      </c>
      <c r="JN262" s="26">
        <f>IFERROR(Tableau17[[#This Row],[2014-T1-LFN]]/Tableau17[[#This Row],[2014-T1-TOTAL]],"")</f>
        <v>0.24642857142857144</v>
      </c>
      <c r="JO262" s="26">
        <f>IFERROR(Tableau17[[#This Row],[2014-T1-LUD]]/Tableau17[[#This Row],[2014-T1-TOTAL]],"")</f>
        <v>0.18928571428571428</v>
      </c>
      <c r="JP262" s="26">
        <f>IFERROR(Tableau17[[#This Row],[2014-T1-LUG]]/Tableau17[[#This Row],[2014-T1-TOTAL]],"")</f>
        <v>0.23571428571428571</v>
      </c>
      <c r="JQ262" s="26">
        <f>IFERROR(Tableau17[[#This Row],[2014-T2-LFN]]/Tableau17[[#This Row],[2014-T2-TOTAL]],"")</f>
        <v>0.34870848708487084</v>
      </c>
      <c r="JR262" s="26">
        <f>IFERROR(Tableau17[[#This Row],[2014-T2-LUD]]/Tableau17[[#This Row],[2014-T2-TOTAL]],"")</f>
        <v>0.16420664206642066</v>
      </c>
      <c r="JS262" s="26">
        <f>IFERROR(Tableau17[[#This Row],[2014-T2-LUG]]/Tableau17[[#This Row],[2014-T2-TOTAL]],"")</f>
        <v>0.4870848708487085</v>
      </c>
      <c r="JT262" s="26">
        <f>IFERROR(Tableau17[[#This Row],[2015-T1-BC-DIV]]/Tableau17[[#This Row],[2015-T1-TOTAL]],"")</f>
        <v>0</v>
      </c>
      <c r="JU262" s="26">
        <f>IFERROR(Tableau17[[#This Row],[2015-T1-BC-DLF]]/Tableau17[[#This Row],[2015-T1-TOTAL]],"")</f>
        <v>5.8139534883720929E-3</v>
      </c>
      <c r="JV262" s="26">
        <f>IFERROR(Tableau17[[#This Row],[2015-T1-BC-DVD]]/Tableau17[[#This Row],[2015-T1-TOTAL]],"")</f>
        <v>0</v>
      </c>
      <c r="JW262" s="26">
        <f>IFERROR(Tableau17[[#This Row],[2015-T1-BC-DVG]]/Tableau17[[#This Row],[2015-T1-TOTAL]],"")</f>
        <v>0.33720930232558138</v>
      </c>
      <c r="JX262" s="26">
        <f>IFERROR(Tableau17[[#This Row],[2015-T1-BC-FG]]/Tableau17[[#This Row],[2015-T1-TOTAL]],"")</f>
        <v>0</v>
      </c>
      <c r="JY262" s="26">
        <f>IFERROR(Tableau17[[#This Row],[2015-T1-BC-FN]]/Tableau17[[#This Row],[2015-T1-TOTAL]],"")</f>
        <v>0.29844961240310075</v>
      </c>
      <c r="JZ262" s="26">
        <f>IFERROR(Tableau17[[#This Row],[2015-T1-BC-MDM]]/Tableau17[[#This Row],[2015-T1-TOTAL]],"")</f>
        <v>0</v>
      </c>
      <c r="KA262" s="26">
        <f>IFERROR(Tableau17[[#This Row],[2015-T1-BC-RDG]]/Tableau17[[#This Row],[2015-T1-TOTAL]],"")</f>
        <v>0</v>
      </c>
      <c r="KB262" s="26">
        <f>IFERROR(Tableau17[[#This Row],[2015-T1-BC-SOC]]/Tableau17[[#This Row],[2015-T1-TOTAL]],"")</f>
        <v>0.25968992248062017</v>
      </c>
      <c r="KC262" s="26">
        <f>IFERROR(Tableau17[[#This Row],[2015-T1-BC-UD]]/Tableau17[[#This Row],[2015-T1-TOTAL]],"")</f>
        <v>9.8837209302325577E-2</v>
      </c>
      <c r="KD262" s="26">
        <f>IFERROR(Tableau17[[#This Row],[2015-T1-BC-UG]]/Tableau17[[#This Row],[2015-T1-TOTAL]],"")</f>
        <v>0</v>
      </c>
      <c r="KE262" s="26">
        <f>IFERROR(Tableau17[[#This Row],[2015-T1-BC-VEC]]/Tableau17[[#This Row],[2015-T1-TOTAL]],"")</f>
        <v>0</v>
      </c>
      <c r="KF262" s="26">
        <f>IFERROR(Tableau17[[#This Row],[2015-T2-BC-DVG]]/Tableau17[[#This Row],[2015-T2-TOTAL]],"")</f>
        <v>0</v>
      </c>
      <c r="KG262" s="26">
        <f>IFERROR(Tableau17[[#This Row],[2015-T2-BC-FN]]/Tableau17[[#This Row],[2015-T2-TOTAL]],"")</f>
        <v>0.34331337325349304</v>
      </c>
      <c r="KH262" s="26">
        <f>IFERROR(Tableau17[[#This Row],[2015-T2-BC-SOC]]/Tableau17[[#This Row],[2015-T2-TOTAL]],"")</f>
        <v>0.65668662674650702</v>
      </c>
      <c r="KI262" s="26">
        <f>IFERROR(Tableau17[[#This Row],[2015-T2-BC-UD]]/Tableau17[[#This Row],[2015-T2-TOTAL]],"")</f>
        <v>0</v>
      </c>
      <c r="KJ262" s="26">
        <f>IFERROR(Tableau17[[#This Row],[2015-T2-BC-UG]]/Tableau17[[#This Row],[2015-T2-TOTAL]],"")</f>
        <v>0</v>
      </c>
      <c r="KK262" s="26">
        <f>IFERROR(Tableau17[[#This Row],[2017 (L)-T1-COM]]/Tableau17[[#This Row],[2017 (L)-T1-TOTAL]],"")</f>
        <v>0.15490196078431373</v>
      </c>
      <c r="KL262" s="26">
        <f>IFERROR(Tableau17[[#This Row],[2017 (L)-T1-DIV]]/Tableau17[[#This Row],[2017 (L)-T1-TOTAL]],"")</f>
        <v>3.9215686274509803E-3</v>
      </c>
      <c r="KM262" s="26">
        <f>IFERROR(Tableau17[[#This Row],[2017 (L)-T1-DLF]]/Tableau17[[#This Row],[2017 (L)-T1-TOTAL]],"")</f>
        <v>7.8431372549019607E-3</v>
      </c>
      <c r="KN262" s="26">
        <f>IFERROR(Tableau17[[#This Row],[2017 (L)-T1-DVD]]/Tableau17[[#This Row],[2017 (L)-T1-TOTAL]],"")</f>
        <v>0</v>
      </c>
      <c r="KO262" s="26">
        <f>IFERROR(Tableau17[[#This Row],[2017 (L)-T1-DVG]]/Tableau17[[#This Row],[2017 (L)-T1-TOTAL]],"")</f>
        <v>5.8823529411764705E-3</v>
      </c>
      <c r="KP262" s="26">
        <f>IFERROR(Tableau17[[#This Row],[2017 (L)-T1-ECO]]/Tableau17[[#This Row],[2017 (L)-T1-TOTAL]],"")</f>
        <v>5.0980392156862744E-2</v>
      </c>
      <c r="KQ262" s="26">
        <f>IFERROR(Tableau17[[#This Row],[2017 (L)-T1-EXD]]/Tableau17[[#This Row],[2017 (L)-T1-TOTAL]],"")</f>
        <v>0</v>
      </c>
      <c r="KR262" s="26">
        <f>IFERROR(Tableau17[[#This Row],[2017 (L)-T1-EXG]]/Tableau17[[#This Row],[2017 (L)-T1-TOTAL]],"")</f>
        <v>7.8431372549019607E-3</v>
      </c>
      <c r="KS262" s="26">
        <f>IFERROR(Tableau17[[#This Row],[2017 (L)-T1-FI]]/Tableau17[[#This Row],[2017 (L)-T1-TOTAL]],"")</f>
        <v>0.17450980392156862</v>
      </c>
      <c r="KT262" s="26">
        <f>IFERROR(Tableau17[[#This Row],[2017 (L)-T1-FN]]/Tableau17[[#This Row],[2017 (L)-T1-TOTAL]],"")</f>
        <v>0.16078431372549021</v>
      </c>
      <c r="KU262" s="26">
        <f>IFERROR(Tableau17[[#This Row],[2017 (L)-T1-LR]]/Tableau17[[#This Row],[2017 (L)-T1-TOTAL]],"")</f>
        <v>0</v>
      </c>
      <c r="KV262" s="26">
        <f>IFERROR(Tableau17[[#This Row],[2017 (L)-T1-MDM]]/Tableau17[[#This Row],[2017 (L)-T1-TOTAL]],"")</f>
        <v>0</v>
      </c>
      <c r="KW262" s="26">
        <f>IFERROR(Tableau17[[#This Row],[2017 (L)-T1-RDG]]/Tableau17[[#This Row],[2017 (L)-T1-TOTAL]],"")</f>
        <v>0</v>
      </c>
      <c r="KX262" s="26">
        <f>IFERROR(Tableau17[[#This Row],[2017 (L)-T1-REG]]/Tableau17[[#This Row],[2017 (L)-T1-TOTAL]],"")</f>
        <v>0</v>
      </c>
      <c r="KY262" s="26">
        <f>IFERROR(Tableau17[[#This Row],[2017 (L)-T1-REM]]/Tableau17[[#This Row],[2017 (L)-T1-TOTAL]],"")</f>
        <v>0.16078431372549021</v>
      </c>
      <c r="KZ262" s="26">
        <f>IFERROR(Tableau17[[#This Row],[2017 (L)-T1-SOC]]/Tableau17[[#This Row],[2017 (L)-T1-TOTAL]],"")</f>
        <v>0.24901960784313726</v>
      </c>
      <c r="LA262" s="26">
        <f>IFERROR(Tableau17[[#This Row],[2017 (L)-T1-UDI]]/Tableau17[[#This Row],[2017 (L)-T1-TOTAL]],"")</f>
        <v>2.3529411764705882E-2</v>
      </c>
      <c r="LB262" s="26">
        <f>IFERROR(Tableau17[[#This Row],[2017 (L)-T2-FI]]/Tableau17[[#This Row],[2017 (L)-T2-TOTAL]],"")</f>
        <v>0</v>
      </c>
      <c r="LC262" s="26">
        <f>IFERROR(Tableau17[[#This Row],[2017 (L)-T2-FN]]/Tableau17[[#This Row],[2017 (L)-T2-TOTAL]],"")</f>
        <v>0.38977635782747605</v>
      </c>
      <c r="LD262" s="26">
        <f>IFERROR(Tableau17[[#This Row],[2017 (L)-T2-LR]]/Tableau17[[#This Row],[2017 (L)-T2-TOTAL]],"")</f>
        <v>0</v>
      </c>
      <c r="LE262" s="26">
        <f>IFERROR(Tableau17[[#This Row],[2017 (L)-T2-MDM]]/Tableau17[[#This Row],[2017 (L)-T2-TOTAL]],"")</f>
        <v>0</v>
      </c>
      <c r="LF262" s="26">
        <f>IFERROR(Tableau17[[#This Row],[2017 (L)-T2-REM]]/Tableau17[[#This Row],[2017 (L)-T2-TOTAL]],"")</f>
        <v>0.61022364217252401</v>
      </c>
      <c r="LG262" s="26">
        <f>IFERROR(Tableau17[[#This Row],[2017-T1-ARTHAUD Nathalie]]/Tableau17[[#This Row],[2017-T1-TOTAL]],"")</f>
        <v>6.369426751592357E-3</v>
      </c>
      <c r="LH262" s="26">
        <f>IFERROR(Tableau17[[#This Row],[2017-T1-ASSELINEAU Fran]]/Tableau17[[#This Row],[2017-T1-TOTAL]],"")</f>
        <v>8.9171974522292991E-3</v>
      </c>
      <c r="LI262" s="26">
        <f>IFERROR(Tableau17[[#This Row],[2017-T1-CHEMINADE Jacques]]/Tableau17[[#This Row],[2017-T1-TOTAL]],"")</f>
        <v>0</v>
      </c>
      <c r="LJ262" s="26">
        <f>IFERROR(Tableau17[[#This Row],[2017-T1-DUPONT-AIGNAN Nicolas]]/Tableau17[[#This Row],[2017-T1-TOTAL]],"")</f>
        <v>2.9299363057324841E-2</v>
      </c>
      <c r="LK262" s="26">
        <f>IFERROR(Tableau17[[#This Row],[2017-T1-FILLON Fran]]/Tableau17[[#This Row],[2017-T1-TOTAL]],"")</f>
        <v>4.5859872611464965E-2</v>
      </c>
      <c r="LL262" s="26">
        <f>IFERROR(Tableau17[[#This Row],[2017-T1-HAMON Beno]]/Tableau17[[#This Row],[2017-T1-TOTAL]],"")</f>
        <v>6.1146496815286625E-2</v>
      </c>
      <c r="LM262" s="26">
        <f>IFERROR(Tableau17[[#This Row],[2017-T1-LASSALLE Jean]]/Tableau17[[#This Row],[2017-T1-TOTAL]],"")</f>
        <v>8.9171974522292991E-3</v>
      </c>
      <c r="LN262" s="26">
        <f>IFERROR(Tableau17[[#This Row],[2017-T1-LE PEN Marine]]/Tableau17[[#This Row],[2017-T1-TOTAL]],"")</f>
        <v>0.26114649681528662</v>
      </c>
      <c r="LO262" s="26">
        <f>IFERROR(Tableau17[[#This Row],[2017-T1-M Jean-Luc]]/Tableau17[[#This Row],[2017-T1-TOTAL]],"")</f>
        <v>0.43821656050955415</v>
      </c>
      <c r="LP262" s="26">
        <f>IFERROR(Tableau17[[#This Row],[2017-T1-MACRON Emmanuel]]/Tableau17[[#This Row],[2017-T1-TOTAL]],"")</f>
        <v>0.13375796178343949</v>
      </c>
      <c r="LQ262" s="26">
        <f>IFERROR(Tableau17[[#This Row],[2017-T1-POUTOU Philippe]]/Tableau17[[#This Row],[2017-T1-TOTAL]],"")</f>
        <v>6.369426751592357E-3</v>
      </c>
      <c r="LR262" s="26">
        <f>IFERROR(Tableau17[[#This Row],[2017-T2-LE PEN Marine]]/Tableau17[[#This Row],[2017-T2-TOTAL]],"")</f>
        <v>0.38141025641025639</v>
      </c>
      <c r="LS262" s="26">
        <f>IFERROR(Tableau17[[#This Row],[2017-T2-MACRON Emmanuel]]/Tableau17[[#This Row],[2017-T2-TOTAL]],"")</f>
        <v>0.61858974358974361</v>
      </c>
      <c r="LT262" s="26">
        <f>IFERROR(Tableau17[[#This Row],[2019-T1-ALEXANDRE Audric]]/Tableau17[[#This Row],[2019-T1-TOTAL]],"")</f>
        <v>0</v>
      </c>
      <c r="LU262" s="26">
        <f>IFERROR(Tableau17[[#This Row],[2019-T1-ARTHAUD Nathalie]]/Tableau17[[#This Row],[2019-T1-TOTAL]],"")</f>
        <v>8.350730688935281E-3</v>
      </c>
      <c r="LV262" s="26">
        <f>IFERROR(Tableau17[[#This Row],[2019-T1-ASSELINEAU François]]/Tableau17[[#This Row],[2019-T1-TOTAL]],"")</f>
        <v>8.350730688935281E-3</v>
      </c>
      <c r="LW262" s="26">
        <f>IFERROR(Tableau17[[#This Row],[2019-T1-AUBRY Manon]]/Tableau17[[#This Row],[2019-T1-TOTAL]],"")</f>
        <v>0.1336116910229645</v>
      </c>
      <c r="LX262" s="26">
        <f>IFERROR(Tableau17[[#This Row],[2019-T1-AZERGUI Nagib]]/Tableau17[[#This Row],[2019-T1-TOTAL]],"")</f>
        <v>0</v>
      </c>
      <c r="LY262" s="26">
        <f>IFERROR(Tableau17[[#This Row],[2019-T1-BARDELLA Jordan]]/Tableau17[[#This Row],[2019-T1-TOTAL]],"")</f>
        <v>0.21920668058455114</v>
      </c>
      <c r="LZ262" s="26">
        <f>IFERROR(Tableau17[[#This Row],[2019-T1-BELLAMY François-Xavier]]/Tableau17[[#This Row],[2019-T1-TOTAL]],"")</f>
        <v>2.2964509394572025E-2</v>
      </c>
      <c r="MA262" s="26">
        <f>IFERROR(Tableau17[[#This Row],[2019-T1-BIDOU Olivier]]/Tableau17[[#This Row],[2019-T1-TOTAL]],"")</f>
        <v>8.350730688935281E-3</v>
      </c>
      <c r="MB262" s="26">
        <f>IFERROR(Tableau17[[#This Row],[2019-T1-BOURG Dominique]]/Tableau17[[#This Row],[2019-T1-TOTAL]],"")</f>
        <v>1.8789144050104383E-2</v>
      </c>
      <c r="MC262" s="26">
        <f>IFERROR(Tableau17[[#This Row],[2019-T1-BROSSAT Ian]]/Tableau17[[#This Row],[2019-T1-TOTAL]],"")</f>
        <v>0.1022964509394572</v>
      </c>
      <c r="MD262" s="26">
        <f>IFERROR(Tableau17[[#This Row],[2019-T1-CAILLAUD Sophie]]/Tableau17[[#This Row],[2019-T1-TOTAL]],"")</f>
        <v>0</v>
      </c>
      <c r="ME262" s="26">
        <f>IFERROR(Tableau17[[#This Row],[2019-T1-CAMUS Renaud]]/Tableau17[[#This Row],[2019-T1-TOTAL]],"")</f>
        <v>0</v>
      </c>
      <c r="MF262" s="26">
        <f>IFERROR(Tableau17[[#This Row],[2019-T1-CHALENÇON Christophe]]/Tableau17[[#This Row],[2019-T1-TOTAL]],"")</f>
        <v>0</v>
      </c>
      <c r="MG262" s="26">
        <f>IFERROR(Tableau17[[#This Row],[2019-T1-CORBET Cathy Denise Ginette]]/Tableau17[[#This Row],[2019-T1-TOTAL]],"")</f>
        <v>0</v>
      </c>
      <c r="MH262" s="26">
        <f>IFERROR(Tableau17[[#This Row],[2019-T1-DE PREVOISIN Robert]]/Tableau17[[#This Row],[2019-T1-TOTAL]],"")</f>
        <v>0</v>
      </c>
      <c r="MI262" s="26">
        <f>IFERROR(Tableau17[[#This Row],[2019-T1-DELFEL Thérèse]]/Tableau17[[#This Row],[2019-T1-TOTAL]],"")</f>
        <v>0</v>
      </c>
      <c r="MJ262" s="26">
        <f>IFERROR(Tableau17[[#This Row],[2019-T1-DIEUMEGARD Pierre]]/Tableau17[[#This Row],[2019-T1-TOTAL]],"")</f>
        <v>0</v>
      </c>
      <c r="MK262" s="26">
        <f>IFERROR(Tableau17[[#This Row],[2019-T1-DUPONT-AIGNAN Nicolas]]/Tableau17[[#This Row],[2019-T1-TOTAL]],"")</f>
        <v>1.2526096033402923E-2</v>
      </c>
      <c r="ML262" s="26">
        <f>IFERROR(Tableau17[[#This Row],[2019-T1-GERNIGON Yves]]/Tableau17[[#This Row],[2019-T1-TOTAL]],"")</f>
        <v>0</v>
      </c>
      <c r="MM262" s="26">
        <f>IFERROR(Tableau17[[#This Row],[2019-T1-GLUCKSMANN Raphaël]]/Tableau17[[#This Row],[2019-T1-TOTAL]],"")</f>
        <v>0.10647181628392484</v>
      </c>
      <c r="MN262" s="26">
        <f>IFERROR(Tableau17[[#This Row],[2019-T1-HAMON Benoît]]/Tableau17[[#This Row],[2019-T1-TOTAL]],"")</f>
        <v>4.8016701461377868E-2</v>
      </c>
      <c r="MO262" s="26">
        <f>IFERROR(Tableau17[[#This Row],[2019-T1-HELGEN Gilles]]/Tableau17[[#This Row],[2019-T1-TOTAL]],"")</f>
        <v>0</v>
      </c>
      <c r="MP262" s="26">
        <f>IFERROR(Tableau17[[#This Row],[2019-T1-JADOT Yannick]]/Tableau17[[#This Row],[2019-T1-TOTAL]],"")</f>
        <v>0.18162839248434237</v>
      </c>
      <c r="MQ262" s="26">
        <f>IFERROR(Tableau17[[#This Row],[2019-T1-LAGARDE Jean-Christophe]]/Tableau17[[#This Row],[2019-T1-TOTAL]],"")</f>
        <v>4.1753653444676405E-3</v>
      </c>
      <c r="MR262" s="26">
        <f>IFERROR(Tableau17[[#This Row],[2019-T1-LALANNE Francis]]/Tableau17[[#This Row],[2019-T1-TOTAL]],"")</f>
        <v>1.2526096033402923E-2</v>
      </c>
      <c r="MS262" s="26">
        <f>IFERROR(Tableau17[[#This Row],[2019-T1-LOISEAU Nathalie]]/Tableau17[[#This Row],[2019-T1-TOTAL]],"")</f>
        <v>0.11064718162839249</v>
      </c>
      <c r="MT262" s="26">
        <f>IFERROR(Tableau17[[#This Row],[2019-T1-MARIE Florie]]/Tableau17[[#This Row],[2019-T1-TOTAL]],"")</f>
        <v>2.0876826722338203E-3</v>
      </c>
      <c r="MU262" s="26">
        <f>IFERROR(Tableau17[[#This Row],[2008-T1-MACROEXTRDROITE]]/Tableau17[[#This Row],[2008-T1-MACROTOTALE]],"")</f>
        <v>7.5812274368231042E-2</v>
      </c>
      <c r="MV262" s="26">
        <f>IFERROR(Tableau17[[#This Row],[2008-T1-MACRODROITE]]/Tableau17[[#This Row],[2008-T1-MACROTOTALE]],"")</f>
        <v>0.34296028880866425</v>
      </c>
      <c r="MW262" s="26">
        <f>IFERROR(Tableau17[[#This Row],[2008-T1-MACROCENTRE]]/Tableau17[[#This Row],[2008-T1-MACROTOTALE]],"")</f>
        <v>0</v>
      </c>
      <c r="MX262" s="26">
        <f>IFERROR(Tableau17[[#This Row],[2008-T1-MACROGAUCHE]]/Tableau17[[#This Row],[2008-T1-MACROTOTALE]],"")</f>
        <v>0.58122743682310474</v>
      </c>
      <c r="MY262" s="26">
        <f>IFERROR(Tableau17[[#This Row],[2008-T1-MACROAUTRE]]/Tableau17[[#This Row],[2008-T1-MACROTOTALE]],"")</f>
        <v>0</v>
      </c>
      <c r="MZ262" s="26" t="str">
        <f>IFERROR(Tableau17[[#This Row],[2008-T2-MACROEXTRDROITE]]/Tableau17[[#This Row],[2008-T2-MACROTOTALE]],"")</f>
        <v/>
      </c>
      <c r="NA262" s="26" t="str">
        <f>IFERROR(Tableau17[[#This Row],[2008-T2-MACRODROITE]]/Tableau17[[#This Row],[2008-T2-MACROTOTALE]],"")</f>
        <v/>
      </c>
      <c r="NB262" s="26" t="str">
        <f>IFERROR(Tableau17[[#This Row],[2008-T2-MACROCENTRE]]/Tableau17[[#This Row],[2008-T2-MACROTOTALE]],"")</f>
        <v/>
      </c>
      <c r="NC262" s="26" t="str">
        <f>IFERROR(Tableau17[[#This Row],[2008-T2-MACROGAUCHE]]/Tableau17[[#This Row],[2008-T2-MACROTOTALE]],"")</f>
        <v/>
      </c>
      <c r="ND262" s="26" t="str">
        <f>IFERROR(Tableau17[[#This Row],[2008-T2-MACROAUTRE]]/Tableau17[[#This Row],[2008-T2-MACROTOTALE]],"")</f>
        <v/>
      </c>
      <c r="NE262" s="26">
        <f>IFERROR(Tableau17[[#This Row],[2014-T1-MACROEXTRDROITE]]/Tableau17[[#This Row],[2014-T1-MACROTOTALE]],"")</f>
        <v>0.24642857142857144</v>
      </c>
      <c r="NF262" s="26">
        <f>IFERROR(Tableau17[[#This Row],[2014-T1-MACRODROITE]]/Tableau17[[#This Row],[2014-T1-MACROTOTALE]],"")</f>
        <v>0.18928571428571428</v>
      </c>
      <c r="NG262" s="26">
        <f>IFERROR(Tableau17[[#This Row],[2014-T1-MACROCENTRE]]/Tableau17[[#This Row],[2014-T1-MACROTOTALE]],"")</f>
        <v>0</v>
      </c>
      <c r="NH262" s="26">
        <f>IFERROR(Tableau17[[#This Row],[2014-T1-MACROGAUCHE]]/Tableau17[[#This Row],[2014-T1-MACROTOTALE]],"")</f>
        <v>0.56428571428571428</v>
      </c>
      <c r="NI262" s="26">
        <f>IFERROR(Tableau17[[#This Row],[2014-T1-MACROAUTRE]]/Tableau17[[#This Row],[2014-T1-MACROTOTALE]],"")</f>
        <v>0</v>
      </c>
      <c r="NJ262" s="26">
        <f>IFERROR(Tableau17[[#This Row],[2014-T2-MACROEXTRDROITE]]/Tableau17[[#This Row],[2014-T2-MACROTOTALE]],"")</f>
        <v>0.34870848708487084</v>
      </c>
      <c r="NK262" s="26">
        <f>IFERROR(Tableau17[[#This Row],[2014-T2-MACRODROITE]]/Tableau17[[#This Row],[2014-T2-MACROTOTALE]],"")</f>
        <v>0.16420664206642066</v>
      </c>
      <c r="NL262" s="26">
        <f>IFERROR(Tableau17[[#This Row],[2014-T2-MACROCENTRE]]/Tableau17[[#This Row],[2014-T2-MACROTOTALE]],"")</f>
        <v>0</v>
      </c>
      <c r="NM262" s="26">
        <f>IFERROR(Tableau17[[#This Row],[2014-T2-MACROGAUCHE]]/Tableau17[[#This Row],[2014-T2-MACROTOTALE]],"")</f>
        <v>0.4870848708487085</v>
      </c>
      <c r="NN262" s="26">
        <f>IFERROR(Tableau17[[#This Row],[2014-T2-MACROAUTRE]]/Tableau17[[#This Row],[2014-T2-MACROTOTALE]],"")</f>
        <v>0</v>
      </c>
      <c r="NO262" s="26">
        <f>IFERROR( Tableau17[[#This Row],[2015-T1-MACROEXTRDROITE]]/Tableau17[[#This Row],[2015-T1-MACROTOTALE]],"")</f>
        <v>0.30426356589147285</v>
      </c>
      <c r="NP262" s="26">
        <f>IFERROR(Tableau17[[#This Row],[2015-T1-MACRODROITE]]/Tableau17[[#This Row],[2015-T1-MACROTOTALE]],"")</f>
        <v>9.8837209302325577E-2</v>
      </c>
      <c r="NQ262" s="26">
        <f>IFERROR(Tableau17[[#This Row],[2015-T1-MACROCENTRE]]/Tableau17[[#This Row],[2015-T1-MACROTOTALE]],"")</f>
        <v>0</v>
      </c>
      <c r="NR262" s="26">
        <f>IFERROR(Tableau17[[#This Row],[2015-T1-MACROGAUCHE]]/Tableau17[[#This Row],[2015-T1-MACROTOTALE]],"")</f>
        <v>0.5968992248062015</v>
      </c>
      <c r="NS262" s="26">
        <f>IFERROR(Tableau17[[#This Row],[2015-T1-MACROAUTRE]]/Tableau17[[#This Row],[2015-T1-MACROTOTALE]],"")</f>
        <v>0</v>
      </c>
      <c r="NT262" s="26">
        <f>IFERROR(Tableau17[[#This Row],[2015-T2-MACROEXTRDROITE]]/Tableau17[[#This Row],[2015-T2-MACROTOTALE]],"")</f>
        <v>0.34331337325349304</v>
      </c>
      <c r="NU262" s="26">
        <f>IFERROR(Tableau17[[#This Row],[2015-T2-MACRODROITE]]/Tableau17[[#This Row],[2015-T2-MACROTOTALE]],"")</f>
        <v>0</v>
      </c>
      <c r="NV262" s="26">
        <f>IFERROR(Tableau17[[#This Row],[2015-T2-MACROCENTRE]]/Tableau17[[#This Row],[2015-T2-MACROTOTALE]],"")</f>
        <v>0</v>
      </c>
      <c r="NW262" s="26">
        <f>IFERROR(Tableau17[[#This Row],[2015-T2-MACROGAUCHE]]/Tableau17[[#This Row],[2015-T2-MACROTOTALE]],"")</f>
        <v>0.65668662674650702</v>
      </c>
      <c r="NX262" s="26">
        <f>IFERROR(Tableau17[[#This Row],[2015-T2-MACROAUTRE]]/Tableau17[[#This Row],[2015-T2-MACROTOTALE]],"")</f>
        <v>0</v>
      </c>
      <c r="NY262" s="26">
        <f>IFERROR(Tableau17[[#This Row],[2017-T1-MACROEXTRDROITE]]/Tableau17[[#This Row],[2017-T1-MACROTOTALE]],"")</f>
        <v>0.29936305732484075</v>
      </c>
      <c r="NZ262" s="26">
        <f>IFERROR(Tableau17[[#This Row],[2017-T1-MACRODROITE]]/Tableau17[[#This Row],[2017-T1-MACROTOTALE]],"")</f>
        <v>4.5859872611464965E-2</v>
      </c>
      <c r="OA262" s="26">
        <f>IFERROR(Tableau17[[#This Row],[2017-T1-MACROCENTRE]]/Tableau17[[#This Row],[2017-T1-MACROTOTALE]],"")</f>
        <v>0.13375796178343949</v>
      </c>
      <c r="OB262" s="26">
        <f>IFERROR(Tableau17[[#This Row],[2017-T1-MACROGAUCHE]]/Tableau17[[#This Row],[2017-T1-MACROTOTALE]],"")</f>
        <v>0.51210191082802548</v>
      </c>
      <c r="OC262" s="26">
        <f>IFERROR(Tableau17[[#This Row],[2017-T1-MACROAUTRE]]/Tableau17[[#This Row],[2017-T1-MACROTOTALE]],"")</f>
        <v>8.9171974522292991E-3</v>
      </c>
      <c r="OD262" s="26">
        <f>IFERROR(Tableau17[[#This Row],[2017-T2-MACROEXTRDROITE]]/Tableau17[[#This Row],[2017-T2-MACROTOTALE]],"")</f>
        <v>0.38141025641025639</v>
      </c>
      <c r="OE262" s="26">
        <f>IFERROR(Tableau17[[#This Row],[2017-T2-MACRODROITE]]/Tableau17[[#This Row],[2017-T2-MACROTOTALE]],"")</f>
        <v>0</v>
      </c>
      <c r="OF262" s="26">
        <f>IFERROR(Tableau17[[#This Row],[2017-T2-MACROCENTRE]]/Tableau17[[#This Row],[2017-T2-MACROTOTALE]],"")</f>
        <v>0.61858974358974361</v>
      </c>
      <c r="OG262" s="26">
        <f>IFERROR(Tableau17[[#This Row],[2017-T2-MACROGAUCHE]]/Tableau17[[#This Row],[2017-T2-MACROTOTALE]],"")</f>
        <v>0</v>
      </c>
      <c r="OH262" s="26">
        <f>IFERROR(Tableau17[[#This Row],[2017-T2-MACROAUTRE]]/Tableau17[[#This Row],[2017-T2-MACROTOTALE]],"")</f>
        <v>0</v>
      </c>
      <c r="OI262" s="26">
        <f>IFERROR(Tableau17[[#This Row],[2019-T1-MACROEXTRDROITE]]/Tableau17[[#This Row],[2019-T1-MACROTOTALE]],"")</f>
        <v>0.24796747967479674</v>
      </c>
      <c r="OJ262" s="26">
        <f>IFERROR(Tableau17[[#This Row],[2019-T1-MACRODROITE]]/Tableau17[[#This Row],[2019-T1-MACROTOTALE]],"")</f>
        <v>2.6422764227642278E-2</v>
      </c>
      <c r="OK262" s="26">
        <f>IFERROR(Tableau17[[#This Row],[2019-T1-MACROCENTRE]]/Tableau17[[#This Row],[2019-T1-MACROTOTALE]],"")</f>
        <v>0.10772357723577236</v>
      </c>
      <c r="OL262" s="26">
        <f>IFERROR(Tableau17[[#This Row],[2019-T1-MACROGAUCHE]]/Tableau17[[#This Row],[2019-T1-MACROTOTALE]],"")</f>
        <v>0.56504065040650409</v>
      </c>
      <c r="OM262" s="26">
        <f>IFERROR(Tableau17[[#This Row],[2019-T1-MACROAUTRE]]/Tableau17[[#This Row],[2019-T1-MACROTOTALE]],"")</f>
        <v>5.2845528455284556E-2</v>
      </c>
      <c r="ON262" s="26">
        <f>IFERROR(Tableau17[[#This Row],[2020-T1-MACROEXTRDROITE]]/Tableau17[[#This Row],[2020-T1-MACROTOTALE]],"")</f>
        <v>0.16129032258064516</v>
      </c>
      <c r="OO262" s="26">
        <f>IFERROR(Tableau17[[#This Row],[2020-T1-MACRODROITE]]/Tableau17[[#This Row],[2020-T1-MACROTOTALE]],"")</f>
        <v>0.11166253101736973</v>
      </c>
      <c r="OP262" s="26">
        <f>IFERROR(Tableau17[[#This Row],[2020-T1-MACROCENTRE]]/Tableau17[[#This Row],[2020-T1-MACROTOTALE]],"")</f>
        <v>4.7146401985111663E-2</v>
      </c>
      <c r="OQ262" s="26">
        <f>IFERROR(Tableau17[[#This Row],[2020-T1-MACROGAUCHE]]/Tableau17[[#This Row],[2020-T1-MACROTOTALE]],"")</f>
        <v>0.67990074441687343</v>
      </c>
      <c r="OR262" s="26">
        <f>IFERROR(Tableau17[[#This Row],[2020-T1-MACROAUTRE]]/Tableau17[[#This Row],[2020-T1-MACROTOTALE]],"")</f>
        <v>0</v>
      </c>
      <c r="OS262" s="26">
        <f>IFERROR(Tableau17[[#This Row],[2017 (L)-T1-MACROEXTRDROITE]]/Tableau17[[#This Row],[2017 (L)-T1-MACROTOTALE]],"")</f>
        <v>0.16862745098039217</v>
      </c>
      <c r="OT262" s="26">
        <f>IFERROR(Tableau17[[#This Row],[2017 (L)-T1-MACRODROITE]]/Tableau17[[#This Row],[2017 (L)-T1-MACROTOTALE]],"")</f>
        <v>2.3529411764705882E-2</v>
      </c>
      <c r="OU262" s="26">
        <f>IFERROR(Tableau17[[#This Row],[2017 (L)-T1-MACROCENTRE]]/Tableau17[[#This Row],[2017 (L)-T1-MACROTOTALE]],"")</f>
        <v>0.16078431372549021</v>
      </c>
      <c r="OV262" s="26">
        <f>IFERROR(Tableau17[[#This Row],[2017 (L)-T1-MACROGAUCHE]]/Tableau17[[#This Row],[2017 (L)-T1-MACROTOTALE]],"")</f>
        <v>0.64313725490196083</v>
      </c>
      <c r="OW262" s="26">
        <f>IFERROR(Tableau17[[#This Row],[2017 (L)-T1-MACROAUTRE]]/Tableau17[[#This Row],[2017 (L)-T1-MACROTOTALE]],"")</f>
        <v>3.9215686274509803E-3</v>
      </c>
      <c r="OX262" s="26">
        <f>IFERROR(Tableau17[[#This Row],[2017 (L)-T2-MACROEXTRDROITE]]/Tableau17[[#This Row],[2017 (L)-T2-MACROTOTALE]],"")</f>
        <v>0.38977635782747605</v>
      </c>
      <c r="OY262" s="26">
        <f>IFERROR(Tableau17[[#This Row],[2017 (L)-T2-MACRODROITE]]/Tableau17[[#This Row],[2017 (L)-T2-MACROTOTALE]],"")</f>
        <v>0</v>
      </c>
      <c r="OZ262" s="26">
        <f>IFERROR(Tableau17[[#This Row],[2017 (L)-T2-MACROCENTRE]]/Tableau17[[#This Row],[2017 (L)-T2-MACROTOTALE]],"")</f>
        <v>0.61022364217252401</v>
      </c>
      <c r="PA262" s="26">
        <f>IFERROR(Tableau17[[#This Row],[2017 (L)-T2-MACROGAUCHE]]/Tableau17[[#This Row],[2017 (L)-T2-MACROTOTALE]],"")</f>
        <v>0</v>
      </c>
      <c r="PB262" s="26">
        <f>IFERROR(Tableau17[[#This Row],[2017 (L)-T2-MACROAUTRE]]/Tableau17[[#This Row],[2017 (L)-T2-MACROTOTALE]],"")</f>
        <v>0</v>
      </c>
      <c r="PC262" s="26">
        <f>IFERROR(Tableau17[[#This Row],[2008_T1_PROCUS]]/Tableau17[[#This Row],[2008_T1_INSCRITS]],0)</f>
        <v>1.3274336283185841E-2</v>
      </c>
      <c r="PD262" s="26">
        <f>IFERROR(Tableau17[[#This Row],[2008_T2_PROCUS]]/Tableau17[[#This Row],[2008_T2_INSCRITS]],0)</f>
        <v>0</v>
      </c>
      <c r="PE262" s="26">
        <f>Tableau17[[#This Row],[2014_T1_PROCUS]]/Tableau17[[#This Row],[2014_T1_INSCRITS]]</f>
        <v>8.4925690021231421E-3</v>
      </c>
      <c r="PF262" s="26">
        <f>IFERROR(Tableau17[[#This Row],[2014_T2_PROCUS]]/Tableau17[[#This Row],[2014_T2_INSCRITS]],0)</f>
        <v>4.3524416135881101E-2</v>
      </c>
    </row>
    <row r="263" spans="1:422" hidden="1" x14ac:dyDescent="0.2">
      <c r="A263" s="1">
        <v>4</v>
      </c>
      <c r="B263" s="1" t="s">
        <v>312</v>
      </c>
      <c r="C263" s="1" t="s">
        <v>323</v>
      </c>
      <c r="D263" s="1" t="s">
        <v>323</v>
      </c>
      <c r="E263" s="1">
        <v>605</v>
      </c>
      <c r="F263" s="1">
        <v>5.3828370000000003</v>
      </c>
      <c r="G263" s="1">
        <v>43.290438999999999</v>
      </c>
      <c r="H263" s="3">
        <v>1370</v>
      </c>
      <c r="I263" s="3">
        <v>131</v>
      </c>
      <c r="L263" s="1">
        <v>29</v>
      </c>
      <c r="M263" s="1">
        <v>13</v>
      </c>
      <c r="P263" s="1">
        <v>86</v>
      </c>
      <c r="Q263" s="1">
        <v>56</v>
      </c>
      <c r="R263" s="1">
        <v>67</v>
      </c>
      <c r="S263" s="1">
        <v>191</v>
      </c>
      <c r="T263" s="1">
        <v>79</v>
      </c>
      <c r="U263" s="1">
        <v>521</v>
      </c>
      <c r="V263" s="1">
        <v>1303</v>
      </c>
      <c r="W263" s="1">
        <v>628</v>
      </c>
      <c r="X263" s="1">
        <v>11</v>
      </c>
      <c r="Y263" s="2">
        <v>0.48196470000000002</v>
      </c>
      <c r="AB263" s="1">
        <v>0</v>
      </c>
      <c r="AD263" s="1">
        <v>1370</v>
      </c>
      <c r="AE263" s="1">
        <v>529</v>
      </c>
      <c r="AF263" s="2">
        <v>0.38613139000000002</v>
      </c>
      <c r="AG263" s="1">
        <f t="shared" si="4"/>
        <v>131</v>
      </c>
      <c r="AH263" s="1">
        <v>1322</v>
      </c>
      <c r="AI263" s="1">
        <v>719</v>
      </c>
      <c r="AJ263" s="1">
        <v>11</v>
      </c>
      <c r="AK263" s="2">
        <v>0.54387291999999998</v>
      </c>
      <c r="AN263" s="1">
        <v>0</v>
      </c>
      <c r="AP263" s="1">
        <v>1240</v>
      </c>
      <c r="AQ263" s="1">
        <v>525</v>
      </c>
      <c r="AR263" s="2">
        <v>0.42338710000000002</v>
      </c>
      <c r="AS263" s="1">
        <v>1240</v>
      </c>
      <c r="AT263" s="1">
        <v>505</v>
      </c>
      <c r="AU263" s="2">
        <v>0.40725805999999998</v>
      </c>
      <c r="AV263" s="1">
        <v>1331</v>
      </c>
      <c r="AW263" s="1">
        <v>620</v>
      </c>
      <c r="AX263" s="2">
        <v>0.46581518</v>
      </c>
      <c r="AY263" s="1">
        <v>1331</v>
      </c>
      <c r="AZ263" s="1">
        <v>517</v>
      </c>
      <c r="BA263" s="2">
        <v>0.38842975000000002</v>
      </c>
      <c r="BB263" s="1">
        <v>1328</v>
      </c>
      <c r="BC263" s="1">
        <v>1004</v>
      </c>
      <c r="BD263" s="2">
        <v>0.75602409999999998</v>
      </c>
      <c r="BE263" s="1">
        <v>1327</v>
      </c>
      <c r="BF263" s="1">
        <v>922</v>
      </c>
      <c r="BG263" s="2">
        <v>0.69480030000000004</v>
      </c>
      <c r="BH263" s="1">
        <v>1300</v>
      </c>
      <c r="BI263" s="1">
        <v>595</v>
      </c>
      <c r="BJ263" s="2">
        <v>0.45769230999999999</v>
      </c>
      <c r="BK263" s="1">
        <v>72</v>
      </c>
      <c r="BN263" s="1">
        <v>73</v>
      </c>
      <c r="BO263" s="1">
        <v>41</v>
      </c>
      <c r="BP263" s="1">
        <v>260</v>
      </c>
      <c r="BQ263" s="1">
        <v>259</v>
      </c>
      <c r="BR263" s="1">
        <v>705</v>
      </c>
      <c r="BZ263" s="1">
        <v>57</v>
      </c>
      <c r="CB263" s="1">
        <v>65</v>
      </c>
      <c r="CC263" s="1">
        <v>111</v>
      </c>
      <c r="CD263" s="1">
        <v>222</v>
      </c>
      <c r="CE263" s="1">
        <v>158</v>
      </c>
      <c r="CF263" s="1">
        <v>613</v>
      </c>
      <c r="CK263" s="1">
        <v>8</v>
      </c>
      <c r="CO263" s="1">
        <v>65</v>
      </c>
      <c r="CP263" s="1">
        <v>126</v>
      </c>
      <c r="CR263" s="1">
        <v>27</v>
      </c>
      <c r="CT263" s="1">
        <v>121</v>
      </c>
      <c r="CU263" s="1">
        <v>152</v>
      </c>
      <c r="CW263" s="1">
        <v>499</v>
      </c>
      <c r="CY263" s="1">
        <v>121</v>
      </c>
      <c r="DA263" s="1">
        <v>321</v>
      </c>
      <c r="DC263" s="1">
        <v>442</v>
      </c>
      <c r="DD263" s="1">
        <v>15</v>
      </c>
      <c r="DE263" s="1">
        <v>4</v>
      </c>
      <c r="DF263" s="1">
        <v>9</v>
      </c>
      <c r="DG263" s="1">
        <v>25</v>
      </c>
      <c r="DH263" s="1">
        <v>0</v>
      </c>
      <c r="DI263" s="1">
        <v>63</v>
      </c>
      <c r="DK263" s="1">
        <v>4</v>
      </c>
      <c r="DL263" s="1">
        <v>134</v>
      </c>
      <c r="DN263" s="1">
        <v>102</v>
      </c>
      <c r="DP263" s="1">
        <v>14</v>
      </c>
      <c r="DQ263" s="1">
        <v>0</v>
      </c>
      <c r="DR263" s="1">
        <v>182</v>
      </c>
      <c r="DU263" s="1">
        <v>552</v>
      </c>
      <c r="DV263" s="1">
        <v>223</v>
      </c>
      <c r="DZ263" s="1">
        <v>255</v>
      </c>
      <c r="EA263" s="1">
        <v>478</v>
      </c>
      <c r="EB263" s="1">
        <v>4</v>
      </c>
      <c r="EC263" s="1">
        <v>14</v>
      </c>
      <c r="ED263" s="1">
        <v>0</v>
      </c>
      <c r="EE263" s="1">
        <v>19</v>
      </c>
      <c r="EF263" s="1">
        <v>209</v>
      </c>
      <c r="EG263" s="1">
        <v>75</v>
      </c>
      <c r="EH263" s="1">
        <v>16</v>
      </c>
      <c r="EI263" s="1">
        <v>110</v>
      </c>
      <c r="EJ263" s="1">
        <v>313</v>
      </c>
      <c r="EK263" s="1">
        <v>225</v>
      </c>
      <c r="EL263" s="1">
        <v>11</v>
      </c>
      <c r="EM263" s="1">
        <v>996</v>
      </c>
      <c r="EN263" s="1">
        <v>191</v>
      </c>
      <c r="EO263" s="1">
        <v>649</v>
      </c>
      <c r="EP263" s="1">
        <v>840</v>
      </c>
      <c r="EQ263" s="1">
        <v>0</v>
      </c>
      <c r="ER263" s="1">
        <v>1</v>
      </c>
      <c r="ES263" s="1">
        <v>4</v>
      </c>
      <c r="ET263" s="1">
        <v>49</v>
      </c>
      <c r="EU263" s="1">
        <v>2</v>
      </c>
      <c r="EV263" s="1">
        <v>90</v>
      </c>
      <c r="EW263" s="1">
        <v>49</v>
      </c>
      <c r="EX263" s="1">
        <v>0</v>
      </c>
      <c r="EY263" s="1">
        <v>9</v>
      </c>
      <c r="EZ263" s="1">
        <v>19</v>
      </c>
      <c r="FA263" s="1">
        <v>0</v>
      </c>
      <c r="FB263" s="1">
        <v>0</v>
      </c>
      <c r="FC263" s="1">
        <v>0</v>
      </c>
      <c r="FD263" s="1">
        <v>0</v>
      </c>
      <c r="FE263" s="1">
        <v>2</v>
      </c>
      <c r="FF263" s="1">
        <v>0</v>
      </c>
      <c r="FG263" s="1">
        <v>0</v>
      </c>
      <c r="FH263" s="1">
        <v>8</v>
      </c>
      <c r="FI263" s="1">
        <v>1</v>
      </c>
      <c r="FJ263" s="1">
        <v>53</v>
      </c>
      <c r="FK263" s="1">
        <v>23</v>
      </c>
      <c r="FL263" s="1">
        <v>0</v>
      </c>
      <c r="FM263" s="1">
        <v>111</v>
      </c>
      <c r="FN263" s="1">
        <v>5</v>
      </c>
      <c r="FO263" s="1">
        <v>0</v>
      </c>
      <c r="FP263" s="1">
        <v>139</v>
      </c>
      <c r="FQ263" s="1">
        <v>2</v>
      </c>
      <c r="FR263" s="1">
        <f>SUM(Tableau17[[#This Row],[2019-T1-ALEXANDRE Audric]:[2019-T1-MARIE Florie]])</f>
        <v>567</v>
      </c>
      <c r="FS263" s="1">
        <v>41</v>
      </c>
      <c r="FT263" s="1">
        <v>332</v>
      </c>
      <c r="FU263" s="1">
        <v>0</v>
      </c>
      <c r="FV263" s="1">
        <v>332</v>
      </c>
      <c r="FW263" s="1">
        <v>0</v>
      </c>
      <c r="FX263" s="1">
        <v>705</v>
      </c>
      <c r="GD263" s="1">
        <v>0</v>
      </c>
      <c r="GE263" s="1">
        <v>111</v>
      </c>
      <c r="GF263" s="1">
        <v>222</v>
      </c>
      <c r="GG263" s="1">
        <v>0</v>
      </c>
      <c r="GH263" s="1">
        <v>280</v>
      </c>
      <c r="GI263" s="1">
        <v>0</v>
      </c>
      <c r="GJ263" s="1">
        <v>613</v>
      </c>
      <c r="GP263" s="1">
        <v>0</v>
      </c>
      <c r="GQ263" s="1">
        <v>126</v>
      </c>
      <c r="GR263" s="1">
        <v>121</v>
      </c>
      <c r="GS263" s="1">
        <v>0</v>
      </c>
      <c r="GT263" s="1">
        <v>244</v>
      </c>
      <c r="GU263" s="1">
        <v>8</v>
      </c>
      <c r="GV263" s="1">
        <v>499</v>
      </c>
      <c r="GW263" s="1">
        <v>121</v>
      </c>
      <c r="GX263" s="1">
        <v>321</v>
      </c>
      <c r="GY263" s="1">
        <v>0</v>
      </c>
      <c r="GZ263" s="1">
        <v>0</v>
      </c>
      <c r="HA263" s="1">
        <v>0</v>
      </c>
      <c r="HB263" s="1">
        <v>442</v>
      </c>
      <c r="HC263" s="1">
        <v>143</v>
      </c>
      <c r="HD263" s="1">
        <v>209</v>
      </c>
      <c r="HE263" s="1">
        <v>225</v>
      </c>
      <c r="HF263" s="1">
        <v>403</v>
      </c>
      <c r="HG263" s="1">
        <v>16</v>
      </c>
      <c r="HH263" s="1">
        <v>996</v>
      </c>
      <c r="HI263" s="1">
        <v>191</v>
      </c>
      <c r="HJ263" s="1">
        <v>0</v>
      </c>
      <c r="HK263" s="1">
        <v>649</v>
      </c>
      <c r="HL263" s="1">
        <v>0</v>
      </c>
      <c r="HM263" s="1">
        <v>0</v>
      </c>
      <c r="HN263" s="1">
        <v>840</v>
      </c>
      <c r="HO263" s="1">
        <v>107</v>
      </c>
      <c r="HP263" s="1">
        <v>54</v>
      </c>
      <c r="HQ263" s="1">
        <v>139</v>
      </c>
      <c r="HR263" s="1">
        <v>256</v>
      </c>
      <c r="HS263" s="1">
        <v>30</v>
      </c>
      <c r="HT263" s="1">
        <v>586</v>
      </c>
      <c r="HU263" s="1">
        <v>67</v>
      </c>
      <c r="HV263" s="1">
        <v>115</v>
      </c>
      <c r="HW263" s="1">
        <v>56</v>
      </c>
      <c r="HX263" s="1">
        <v>283</v>
      </c>
      <c r="HY263" s="1">
        <v>0</v>
      </c>
      <c r="HZ263" s="1">
        <v>521</v>
      </c>
      <c r="IA263" s="1">
        <v>9</v>
      </c>
      <c r="IB263" s="1">
        <v>127</v>
      </c>
      <c r="IC263" s="1">
        <v>182</v>
      </c>
      <c r="ID263" s="1">
        <v>230</v>
      </c>
      <c r="IE263" s="1">
        <v>4</v>
      </c>
      <c r="IF263" s="1">
        <v>552</v>
      </c>
      <c r="IG263" s="1">
        <v>0</v>
      </c>
      <c r="IH263" s="1">
        <v>0</v>
      </c>
      <c r="II263" s="1">
        <v>255</v>
      </c>
      <c r="IJ263" s="1">
        <v>223</v>
      </c>
      <c r="IK263" s="1">
        <v>0</v>
      </c>
      <c r="IL263" s="1">
        <v>478</v>
      </c>
      <c r="IM263" s="26">
        <f>IFERROR(Tableau17[[#This Row],[LDIV]]/Tableau17[[#This Row],[Total général]],"")</f>
        <v>0</v>
      </c>
      <c r="IN263" s="26">
        <f>IFERROR(Tableau17[[#This Row],[LDVC]]/Tableau17[[#This Row],[Total général]],"")</f>
        <v>0</v>
      </c>
      <c r="IO263" s="26">
        <f>IFERROR(Tableau17[[#This Row],[LDVD]]/Tableau17[[#This Row],[Total général]],"")</f>
        <v>5.5662188099808059E-2</v>
      </c>
      <c r="IP263" s="26">
        <f>IFERROR(Tableau17[[#This Row],[LDVG]]/Tableau17[[#This Row],[Total général]],"")</f>
        <v>2.4952015355086371E-2</v>
      </c>
      <c r="IQ263" s="26">
        <f>IFERROR(Tableau17[[#This Row],[LEXD]]/Tableau17[[#This Row],[Total général]],"")</f>
        <v>0</v>
      </c>
      <c r="IR263" s="26">
        <f>IFERROR(Tableau17[[#This Row],[LEXG]]/Tableau17[[#This Row],[Total général]],"")</f>
        <v>0</v>
      </c>
      <c r="IS263" s="26">
        <f>IFERROR(Tableau17[[#This Row],[LLR]]/Tableau17[[#This Row],[Total général]],"")</f>
        <v>0.16506717850287908</v>
      </c>
      <c r="IT263" s="26">
        <f>IFERROR(Tableau17[[#This Row],[LREM]]/Tableau17[[#This Row],[Total général]],"")</f>
        <v>0.10748560460652591</v>
      </c>
      <c r="IU263" s="26">
        <f>IFERROR(Tableau17[[#This Row],[LRN]]/Tableau17[[#This Row],[Total général]],"")</f>
        <v>0.12859884836852206</v>
      </c>
      <c r="IV263" s="26">
        <f>IFERROR(Tableau17[[#This Row],[LUG]]/Tableau17[[#This Row],[Total général]],"")</f>
        <v>0.36660268714011518</v>
      </c>
      <c r="IW263" s="26">
        <f>IFERROR(Tableau17[[#This Row],[LVEC]]/Tableau17[[#This Row],[Total général]],"")</f>
        <v>0.15163147792706333</v>
      </c>
      <c r="IX263" s="26">
        <f>IFERROR(Tableau17[[#This Row],[2008-T1-LCMD]]/Tableau17[[#This Row],[2008-T1-TOTAL]],"")</f>
        <v>0.10212765957446808</v>
      </c>
      <c r="IY263" s="26">
        <f>IFERROR(Tableau17[[#This Row],[2008-T1-LDVD]]/Tableau17[[#This Row],[2008-T1-TOTAL]],"")</f>
        <v>0</v>
      </c>
      <c r="IZ263" s="26">
        <f>IFERROR(Tableau17[[#This Row],[2008-T1-LEXD]]/Tableau17[[#This Row],[2008-T1-TOTAL]],"")</f>
        <v>0</v>
      </c>
      <c r="JA263" s="26">
        <f>IFERROR(Tableau17[[#This Row],[2008-T1-LEXG]]/Tableau17[[#This Row],[2008-T1-TOTAL]],"")</f>
        <v>0.10354609929078014</v>
      </c>
      <c r="JB263" s="26">
        <f>IFERROR(Tableau17[[#This Row],[2008-T1-LFN]]/Tableau17[[#This Row],[2008-T1-TOTAL]],"")</f>
        <v>5.8156028368794327E-2</v>
      </c>
      <c r="JC263" s="26">
        <f>IFERROR(Tableau17[[#This Row],[2008-T1-LMAJ]]/Tableau17[[#This Row],[2008-T1-TOTAL]],"")</f>
        <v>0.36879432624113473</v>
      </c>
      <c r="JD263" s="26">
        <f>IFERROR(Tableau17[[#This Row],[2008-T1-LUG]]/Tableau17[[#This Row],[2008-T1-TOTAL]],"")</f>
        <v>0.36737588652482267</v>
      </c>
      <c r="JE263" s="26" t="str">
        <f>IFERROR(Tableau17[[#This Row],[2008-T2-LFN]]/Tableau17[[#This Row],[2008-T2-TOTAL]],"")</f>
        <v/>
      </c>
      <c r="JF263" s="26" t="str">
        <f>IFERROR(Tableau17[[#This Row],[2008-T2-LGC]]/Tableau17[[#This Row],[2008-T2-TOTAL]],"")</f>
        <v/>
      </c>
      <c r="JG263" s="26" t="str">
        <f>IFERROR(Tableau17[[#This Row],[2008-T2-LMAJ]]/Tableau17[[#This Row],[2008-T2-TOTAL]],"")</f>
        <v/>
      </c>
      <c r="JH263" s="26" t="str">
        <f>IFERROR(Tableau17[[#This Row],[2008-T2-LUG]]/Tableau17[[#This Row],[2008-T2-TOTAL]],"")</f>
        <v/>
      </c>
      <c r="JI263" s="26">
        <f>IFERROR(Tableau17[[#This Row],[2014-T1-LDIV]]/Tableau17[[#This Row],[2014-T1-TOTAL]],"")</f>
        <v>0</v>
      </c>
      <c r="JJ263" s="26">
        <f>IFERROR(Tableau17[[#This Row],[2014-T1-LDVD]]/Tableau17[[#This Row],[2014-T1-TOTAL]],"")</f>
        <v>0</v>
      </c>
      <c r="JK263" s="26">
        <f>IFERROR(Tableau17[[#This Row],[2014-T1-LDVG]]/Tableau17[[#This Row],[2014-T1-TOTAL]],"")</f>
        <v>9.2985318107667206E-2</v>
      </c>
      <c r="JL263" s="26">
        <f>IFERROR(Tableau17[[#This Row],[2014-T1-LEXG]]/Tableau17[[#This Row],[2014-T1-TOTAL]],"")</f>
        <v>0</v>
      </c>
      <c r="JM263" s="26">
        <f>IFERROR(Tableau17[[#This Row],[2014-T1-LFG]]/Tableau17[[#This Row],[2014-T1-TOTAL]],"")</f>
        <v>0.10603588907014681</v>
      </c>
      <c r="JN263" s="26">
        <f>IFERROR(Tableau17[[#This Row],[2014-T1-LFN]]/Tableau17[[#This Row],[2014-T1-TOTAL]],"")</f>
        <v>0.18107667210440456</v>
      </c>
      <c r="JO263" s="26">
        <f>IFERROR(Tableau17[[#This Row],[2014-T1-LUD]]/Tableau17[[#This Row],[2014-T1-TOTAL]],"")</f>
        <v>0.36215334420880912</v>
      </c>
      <c r="JP263" s="26">
        <f>IFERROR(Tableau17[[#This Row],[2014-T1-LUG]]/Tableau17[[#This Row],[2014-T1-TOTAL]],"")</f>
        <v>0.25774877650897227</v>
      </c>
      <c r="JQ263" s="26" t="str">
        <f>IFERROR(Tableau17[[#This Row],[2014-T2-LFN]]/Tableau17[[#This Row],[2014-T2-TOTAL]],"")</f>
        <v/>
      </c>
      <c r="JR263" s="26" t="str">
        <f>IFERROR(Tableau17[[#This Row],[2014-T2-LUD]]/Tableau17[[#This Row],[2014-T2-TOTAL]],"")</f>
        <v/>
      </c>
      <c r="JS263" s="26" t="str">
        <f>IFERROR(Tableau17[[#This Row],[2014-T2-LUG]]/Tableau17[[#This Row],[2014-T2-TOTAL]],"")</f>
        <v/>
      </c>
      <c r="JT263" s="26">
        <f>IFERROR(Tableau17[[#This Row],[2015-T1-BC-DIV]]/Tableau17[[#This Row],[2015-T1-TOTAL]],"")</f>
        <v>1.6032064128256512E-2</v>
      </c>
      <c r="JU263" s="26">
        <f>IFERROR(Tableau17[[#This Row],[2015-T1-BC-DLF]]/Tableau17[[#This Row],[2015-T1-TOTAL]],"")</f>
        <v>0</v>
      </c>
      <c r="JV263" s="26">
        <f>IFERROR(Tableau17[[#This Row],[2015-T1-BC-DVD]]/Tableau17[[#This Row],[2015-T1-TOTAL]],"")</f>
        <v>0</v>
      </c>
      <c r="JW263" s="26">
        <f>IFERROR(Tableau17[[#This Row],[2015-T1-BC-DVG]]/Tableau17[[#This Row],[2015-T1-TOTAL]],"")</f>
        <v>0</v>
      </c>
      <c r="JX263" s="26">
        <f>IFERROR(Tableau17[[#This Row],[2015-T1-BC-FG]]/Tableau17[[#This Row],[2015-T1-TOTAL]],"")</f>
        <v>0.13026052104208416</v>
      </c>
      <c r="JY263" s="26">
        <f>IFERROR(Tableau17[[#This Row],[2015-T1-BC-FN]]/Tableau17[[#This Row],[2015-T1-TOTAL]],"")</f>
        <v>0.25250501002004005</v>
      </c>
      <c r="JZ263" s="26">
        <f>IFERROR(Tableau17[[#This Row],[2015-T1-BC-MDM]]/Tableau17[[#This Row],[2015-T1-TOTAL]],"")</f>
        <v>0</v>
      </c>
      <c r="KA263" s="26">
        <f>IFERROR(Tableau17[[#This Row],[2015-T1-BC-RDG]]/Tableau17[[#This Row],[2015-T1-TOTAL]],"")</f>
        <v>5.410821643286573E-2</v>
      </c>
      <c r="KB263" s="26">
        <f>IFERROR(Tableau17[[#This Row],[2015-T1-BC-SOC]]/Tableau17[[#This Row],[2015-T1-TOTAL]],"")</f>
        <v>0</v>
      </c>
      <c r="KC263" s="26">
        <f>IFERROR(Tableau17[[#This Row],[2015-T1-BC-UD]]/Tableau17[[#This Row],[2015-T1-TOTAL]],"")</f>
        <v>0.24248496993987975</v>
      </c>
      <c r="KD263" s="26">
        <f>IFERROR(Tableau17[[#This Row],[2015-T1-BC-UG]]/Tableau17[[#This Row],[2015-T1-TOTAL]],"")</f>
        <v>0.30460921843687377</v>
      </c>
      <c r="KE263" s="26">
        <f>IFERROR(Tableau17[[#This Row],[2015-T1-BC-VEC]]/Tableau17[[#This Row],[2015-T1-TOTAL]],"")</f>
        <v>0</v>
      </c>
      <c r="KF263" s="26">
        <f>IFERROR(Tableau17[[#This Row],[2015-T2-BC-DVG]]/Tableau17[[#This Row],[2015-T2-TOTAL]],"")</f>
        <v>0</v>
      </c>
      <c r="KG263" s="26">
        <f>IFERROR(Tableau17[[#This Row],[2015-T2-BC-FN]]/Tableau17[[#This Row],[2015-T2-TOTAL]],"")</f>
        <v>0.27375565610859731</v>
      </c>
      <c r="KH263" s="26">
        <f>IFERROR(Tableau17[[#This Row],[2015-T2-BC-SOC]]/Tableau17[[#This Row],[2015-T2-TOTAL]],"")</f>
        <v>0</v>
      </c>
      <c r="KI263" s="26">
        <f>IFERROR(Tableau17[[#This Row],[2015-T2-BC-UD]]/Tableau17[[#This Row],[2015-T2-TOTAL]],"")</f>
        <v>0.72624434389140269</v>
      </c>
      <c r="KJ263" s="26">
        <f>IFERROR(Tableau17[[#This Row],[2015-T2-BC-UG]]/Tableau17[[#This Row],[2015-T2-TOTAL]],"")</f>
        <v>0</v>
      </c>
      <c r="KK263" s="26">
        <f>IFERROR(Tableau17[[#This Row],[2017 (L)-T1-COM]]/Tableau17[[#This Row],[2017 (L)-T1-TOTAL]],"")</f>
        <v>2.717391304347826E-2</v>
      </c>
      <c r="KL263" s="26">
        <f>IFERROR(Tableau17[[#This Row],[2017 (L)-T1-DIV]]/Tableau17[[#This Row],[2017 (L)-T1-TOTAL]],"")</f>
        <v>7.246376811594203E-3</v>
      </c>
      <c r="KM263" s="26">
        <f>IFERROR(Tableau17[[#This Row],[2017 (L)-T1-DLF]]/Tableau17[[#This Row],[2017 (L)-T1-TOTAL]],"")</f>
        <v>1.6304347826086956E-2</v>
      </c>
      <c r="KN263" s="26">
        <f>IFERROR(Tableau17[[#This Row],[2017 (L)-T1-DVD]]/Tableau17[[#This Row],[2017 (L)-T1-TOTAL]],"")</f>
        <v>4.5289855072463768E-2</v>
      </c>
      <c r="KO263" s="26">
        <f>IFERROR(Tableau17[[#This Row],[2017 (L)-T1-DVG]]/Tableau17[[#This Row],[2017 (L)-T1-TOTAL]],"")</f>
        <v>0</v>
      </c>
      <c r="KP263" s="26">
        <f>IFERROR(Tableau17[[#This Row],[2017 (L)-T1-ECO]]/Tableau17[[#This Row],[2017 (L)-T1-TOTAL]],"")</f>
        <v>0.11413043478260869</v>
      </c>
      <c r="KQ263" s="26">
        <f>IFERROR(Tableau17[[#This Row],[2017 (L)-T1-EXD]]/Tableau17[[#This Row],[2017 (L)-T1-TOTAL]],"")</f>
        <v>0</v>
      </c>
      <c r="KR263" s="26">
        <f>IFERROR(Tableau17[[#This Row],[2017 (L)-T1-EXG]]/Tableau17[[#This Row],[2017 (L)-T1-TOTAL]],"")</f>
        <v>7.246376811594203E-3</v>
      </c>
      <c r="KS263" s="26">
        <f>IFERROR(Tableau17[[#This Row],[2017 (L)-T1-FI]]/Tableau17[[#This Row],[2017 (L)-T1-TOTAL]],"")</f>
        <v>0.24275362318840579</v>
      </c>
      <c r="KT263" s="26">
        <f>IFERROR(Tableau17[[#This Row],[2017 (L)-T1-FN]]/Tableau17[[#This Row],[2017 (L)-T1-TOTAL]],"")</f>
        <v>0</v>
      </c>
      <c r="KU263" s="26">
        <f>IFERROR(Tableau17[[#This Row],[2017 (L)-T1-LR]]/Tableau17[[#This Row],[2017 (L)-T1-TOTAL]],"")</f>
        <v>0.18478260869565216</v>
      </c>
      <c r="KV263" s="26">
        <f>IFERROR(Tableau17[[#This Row],[2017 (L)-T1-MDM]]/Tableau17[[#This Row],[2017 (L)-T1-TOTAL]],"")</f>
        <v>0</v>
      </c>
      <c r="KW263" s="26">
        <f>IFERROR(Tableau17[[#This Row],[2017 (L)-T1-RDG]]/Tableau17[[#This Row],[2017 (L)-T1-TOTAL]],"")</f>
        <v>2.5362318840579712E-2</v>
      </c>
      <c r="KX263" s="26">
        <f>IFERROR(Tableau17[[#This Row],[2017 (L)-T1-REG]]/Tableau17[[#This Row],[2017 (L)-T1-TOTAL]],"")</f>
        <v>0</v>
      </c>
      <c r="KY263" s="26">
        <f>IFERROR(Tableau17[[#This Row],[2017 (L)-T1-REM]]/Tableau17[[#This Row],[2017 (L)-T1-TOTAL]],"")</f>
        <v>0.32971014492753625</v>
      </c>
      <c r="KZ263" s="26">
        <f>IFERROR(Tableau17[[#This Row],[2017 (L)-T1-SOC]]/Tableau17[[#This Row],[2017 (L)-T1-TOTAL]],"")</f>
        <v>0</v>
      </c>
      <c r="LA263" s="26">
        <f>IFERROR(Tableau17[[#This Row],[2017 (L)-T1-UDI]]/Tableau17[[#This Row],[2017 (L)-T1-TOTAL]],"")</f>
        <v>0</v>
      </c>
      <c r="LB263" s="26">
        <f>IFERROR(Tableau17[[#This Row],[2017 (L)-T2-FI]]/Tableau17[[#This Row],[2017 (L)-T2-TOTAL]],"")</f>
        <v>0.46652719665271969</v>
      </c>
      <c r="LC263" s="26">
        <f>IFERROR(Tableau17[[#This Row],[2017 (L)-T2-FN]]/Tableau17[[#This Row],[2017 (L)-T2-TOTAL]],"")</f>
        <v>0</v>
      </c>
      <c r="LD263" s="26">
        <f>IFERROR(Tableau17[[#This Row],[2017 (L)-T2-LR]]/Tableau17[[#This Row],[2017 (L)-T2-TOTAL]],"")</f>
        <v>0</v>
      </c>
      <c r="LE263" s="26">
        <f>IFERROR(Tableau17[[#This Row],[2017 (L)-T2-MDM]]/Tableau17[[#This Row],[2017 (L)-T2-TOTAL]],"")</f>
        <v>0</v>
      </c>
      <c r="LF263" s="26">
        <f>IFERROR(Tableau17[[#This Row],[2017 (L)-T2-REM]]/Tableau17[[#This Row],[2017 (L)-T2-TOTAL]],"")</f>
        <v>0.53347280334728031</v>
      </c>
      <c r="LG263" s="26">
        <f>IFERROR(Tableau17[[#This Row],[2017-T1-ARTHAUD Nathalie]]/Tableau17[[#This Row],[2017-T1-TOTAL]],"")</f>
        <v>4.0160642570281121E-3</v>
      </c>
      <c r="LH263" s="26">
        <f>IFERROR(Tableau17[[#This Row],[2017-T1-ASSELINEAU Fran]]/Tableau17[[#This Row],[2017-T1-TOTAL]],"")</f>
        <v>1.4056224899598393E-2</v>
      </c>
      <c r="LI263" s="26">
        <f>IFERROR(Tableau17[[#This Row],[2017-T1-CHEMINADE Jacques]]/Tableau17[[#This Row],[2017-T1-TOTAL]],"")</f>
        <v>0</v>
      </c>
      <c r="LJ263" s="26">
        <f>IFERROR(Tableau17[[#This Row],[2017-T1-DUPONT-AIGNAN Nicolas]]/Tableau17[[#This Row],[2017-T1-TOTAL]],"")</f>
        <v>1.9076305220883535E-2</v>
      </c>
      <c r="LK263" s="26">
        <f>IFERROR(Tableau17[[#This Row],[2017-T1-FILLON Fran]]/Tableau17[[#This Row],[2017-T1-TOTAL]],"")</f>
        <v>0.20983935742971888</v>
      </c>
      <c r="LL263" s="26">
        <f>IFERROR(Tableau17[[#This Row],[2017-T1-HAMON Beno]]/Tableau17[[#This Row],[2017-T1-TOTAL]],"")</f>
        <v>7.5301204819277115E-2</v>
      </c>
      <c r="LM263" s="26">
        <f>IFERROR(Tableau17[[#This Row],[2017-T1-LASSALLE Jean]]/Tableau17[[#This Row],[2017-T1-TOTAL]],"")</f>
        <v>1.6064257028112448E-2</v>
      </c>
      <c r="LN263" s="26">
        <f>IFERROR(Tableau17[[#This Row],[2017-T1-LE PEN Marine]]/Tableau17[[#This Row],[2017-T1-TOTAL]],"")</f>
        <v>0.11044176706827309</v>
      </c>
      <c r="LO263" s="26">
        <f>IFERROR(Tableau17[[#This Row],[2017-T1-M Jean-Luc]]/Tableau17[[#This Row],[2017-T1-TOTAL]],"")</f>
        <v>0.31425702811244982</v>
      </c>
      <c r="LP263" s="26">
        <f>IFERROR(Tableau17[[#This Row],[2017-T1-MACRON Emmanuel]]/Tableau17[[#This Row],[2017-T1-TOTAL]],"")</f>
        <v>0.22590361445783133</v>
      </c>
      <c r="LQ263" s="26">
        <f>IFERROR(Tableau17[[#This Row],[2017-T1-POUTOU Philippe]]/Tableau17[[#This Row],[2017-T1-TOTAL]],"")</f>
        <v>1.104417670682731E-2</v>
      </c>
      <c r="LR263" s="26">
        <f>IFERROR(Tableau17[[#This Row],[2017-T2-LE PEN Marine]]/Tableau17[[#This Row],[2017-T2-TOTAL]],"")</f>
        <v>0.22738095238095238</v>
      </c>
      <c r="LS263" s="26">
        <f>IFERROR(Tableau17[[#This Row],[2017-T2-MACRON Emmanuel]]/Tableau17[[#This Row],[2017-T2-TOTAL]],"")</f>
        <v>0.77261904761904765</v>
      </c>
      <c r="LT263" s="26">
        <f>IFERROR(Tableau17[[#This Row],[2019-T1-ALEXANDRE Audric]]/Tableau17[[#This Row],[2019-T1-TOTAL]],"")</f>
        <v>0</v>
      </c>
      <c r="LU263" s="26">
        <f>IFERROR(Tableau17[[#This Row],[2019-T1-ARTHAUD Nathalie]]/Tableau17[[#This Row],[2019-T1-TOTAL]],"")</f>
        <v>1.7636684303350969E-3</v>
      </c>
      <c r="LV263" s="26">
        <f>IFERROR(Tableau17[[#This Row],[2019-T1-ASSELINEAU François]]/Tableau17[[#This Row],[2019-T1-TOTAL]],"")</f>
        <v>7.0546737213403876E-3</v>
      </c>
      <c r="LW263" s="26">
        <f>IFERROR(Tableau17[[#This Row],[2019-T1-AUBRY Manon]]/Tableau17[[#This Row],[2019-T1-TOTAL]],"")</f>
        <v>8.6419753086419748E-2</v>
      </c>
      <c r="LX263" s="26">
        <f>IFERROR(Tableau17[[#This Row],[2019-T1-AZERGUI Nagib]]/Tableau17[[#This Row],[2019-T1-TOTAL]],"")</f>
        <v>3.5273368606701938E-3</v>
      </c>
      <c r="LY263" s="26">
        <f>IFERROR(Tableau17[[#This Row],[2019-T1-BARDELLA Jordan]]/Tableau17[[#This Row],[2019-T1-TOTAL]],"")</f>
        <v>0.15873015873015872</v>
      </c>
      <c r="LZ263" s="26">
        <f>IFERROR(Tableau17[[#This Row],[2019-T1-BELLAMY François-Xavier]]/Tableau17[[#This Row],[2019-T1-TOTAL]],"")</f>
        <v>8.6419753086419748E-2</v>
      </c>
      <c r="MA263" s="26">
        <f>IFERROR(Tableau17[[#This Row],[2019-T1-BIDOU Olivier]]/Tableau17[[#This Row],[2019-T1-TOTAL]],"")</f>
        <v>0</v>
      </c>
      <c r="MB263" s="26">
        <f>IFERROR(Tableau17[[#This Row],[2019-T1-BOURG Dominique]]/Tableau17[[#This Row],[2019-T1-TOTAL]],"")</f>
        <v>1.5873015873015872E-2</v>
      </c>
      <c r="MC263" s="26">
        <f>IFERROR(Tableau17[[#This Row],[2019-T1-BROSSAT Ian]]/Tableau17[[#This Row],[2019-T1-TOTAL]],"")</f>
        <v>3.3509700176366841E-2</v>
      </c>
      <c r="MD263" s="26">
        <f>IFERROR(Tableau17[[#This Row],[2019-T1-CAILLAUD Sophie]]/Tableau17[[#This Row],[2019-T1-TOTAL]],"")</f>
        <v>0</v>
      </c>
      <c r="ME263" s="26">
        <f>IFERROR(Tableau17[[#This Row],[2019-T1-CAMUS Renaud]]/Tableau17[[#This Row],[2019-T1-TOTAL]],"")</f>
        <v>0</v>
      </c>
      <c r="MF263" s="26">
        <f>IFERROR(Tableau17[[#This Row],[2019-T1-CHALENÇON Christophe]]/Tableau17[[#This Row],[2019-T1-TOTAL]],"")</f>
        <v>0</v>
      </c>
      <c r="MG263" s="26">
        <f>IFERROR(Tableau17[[#This Row],[2019-T1-CORBET Cathy Denise Ginette]]/Tableau17[[#This Row],[2019-T1-TOTAL]],"")</f>
        <v>0</v>
      </c>
      <c r="MH263" s="26">
        <f>IFERROR(Tableau17[[#This Row],[2019-T1-DE PREVOISIN Robert]]/Tableau17[[#This Row],[2019-T1-TOTAL]],"")</f>
        <v>3.5273368606701938E-3</v>
      </c>
      <c r="MI263" s="26">
        <f>IFERROR(Tableau17[[#This Row],[2019-T1-DELFEL Thérèse]]/Tableau17[[#This Row],[2019-T1-TOTAL]],"")</f>
        <v>0</v>
      </c>
      <c r="MJ263" s="26">
        <f>IFERROR(Tableau17[[#This Row],[2019-T1-DIEUMEGARD Pierre]]/Tableau17[[#This Row],[2019-T1-TOTAL]],"")</f>
        <v>0</v>
      </c>
      <c r="MK263" s="26">
        <f>IFERROR(Tableau17[[#This Row],[2019-T1-DUPONT-AIGNAN Nicolas]]/Tableau17[[#This Row],[2019-T1-TOTAL]],"")</f>
        <v>1.4109347442680775E-2</v>
      </c>
      <c r="ML263" s="26">
        <f>IFERROR(Tableau17[[#This Row],[2019-T1-GERNIGON Yves]]/Tableau17[[#This Row],[2019-T1-TOTAL]],"")</f>
        <v>1.7636684303350969E-3</v>
      </c>
      <c r="MM263" s="26">
        <f>IFERROR(Tableau17[[#This Row],[2019-T1-GLUCKSMANN Raphaël]]/Tableau17[[#This Row],[2019-T1-TOTAL]],"")</f>
        <v>9.3474426807760136E-2</v>
      </c>
      <c r="MN263" s="26">
        <f>IFERROR(Tableau17[[#This Row],[2019-T1-HAMON Benoît]]/Tableau17[[#This Row],[2019-T1-TOTAL]],"")</f>
        <v>4.0564373897707229E-2</v>
      </c>
      <c r="MO263" s="26">
        <f>IFERROR(Tableau17[[#This Row],[2019-T1-HELGEN Gilles]]/Tableau17[[#This Row],[2019-T1-TOTAL]],"")</f>
        <v>0</v>
      </c>
      <c r="MP263" s="26">
        <f>IFERROR(Tableau17[[#This Row],[2019-T1-JADOT Yannick]]/Tableau17[[#This Row],[2019-T1-TOTAL]],"")</f>
        <v>0.19576719576719576</v>
      </c>
      <c r="MQ263" s="26">
        <f>IFERROR(Tableau17[[#This Row],[2019-T1-LAGARDE Jean-Christophe]]/Tableau17[[#This Row],[2019-T1-TOTAL]],"")</f>
        <v>8.8183421516754845E-3</v>
      </c>
      <c r="MR263" s="26">
        <f>IFERROR(Tableau17[[#This Row],[2019-T1-LALANNE Francis]]/Tableau17[[#This Row],[2019-T1-TOTAL]],"")</f>
        <v>0</v>
      </c>
      <c r="MS263" s="26">
        <f>IFERROR(Tableau17[[#This Row],[2019-T1-LOISEAU Nathalie]]/Tableau17[[#This Row],[2019-T1-TOTAL]],"")</f>
        <v>0.24514991181657847</v>
      </c>
      <c r="MT263" s="26">
        <f>IFERROR(Tableau17[[#This Row],[2019-T1-MARIE Florie]]/Tableau17[[#This Row],[2019-T1-TOTAL]],"")</f>
        <v>3.5273368606701938E-3</v>
      </c>
      <c r="MU263" s="26">
        <f>IFERROR(Tableau17[[#This Row],[2008-T1-MACROEXTRDROITE]]/Tableau17[[#This Row],[2008-T1-MACROTOTALE]],"")</f>
        <v>5.8156028368794327E-2</v>
      </c>
      <c r="MV263" s="26">
        <f>IFERROR(Tableau17[[#This Row],[2008-T1-MACRODROITE]]/Tableau17[[#This Row],[2008-T1-MACROTOTALE]],"")</f>
        <v>0.47092198581560285</v>
      </c>
      <c r="MW263" s="26">
        <f>IFERROR(Tableau17[[#This Row],[2008-T1-MACROCENTRE]]/Tableau17[[#This Row],[2008-T1-MACROTOTALE]],"")</f>
        <v>0</v>
      </c>
      <c r="MX263" s="26">
        <f>IFERROR(Tableau17[[#This Row],[2008-T1-MACROGAUCHE]]/Tableau17[[#This Row],[2008-T1-MACROTOTALE]],"")</f>
        <v>0.47092198581560285</v>
      </c>
      <c r="MY263" s="26">
        <f>IFERROR(Tableau17[[#This Row],[2008-T1-MACROAUTRE]]/Tableau17[[#This Row],[2008-T1-MACROTOTALE]],"")</f>
        <v>0</v>
      </c>
      <c r="MZ263" s="26" t="str">
        <f>IFERROR(Tableau17[[#This Row],[2008-T2-MACROEXTRDROITE]]/Tableau17[[#This Row],[2008-T2-MACROTOTALE]],"")</f>
        <v/>
      </c>
      <c r="NA263" s="26" t="str">
        <f>IFERROR(Tableau17[[#This Row],[2008-T2-MACRODROITE]]/Tableau17[[#This Row],[2008-T2-MACROTOTALE]],"")</f>
        <v/>
      </c>
      <c r="NB263" s="26" t="str">
        <f>IFERROR(Tableau17[[#This Row],[2008-T2-MACROCENTRE]]/Tableau17[[#This Row],[2008-T2-MACROTOTALE]],"")</f>
        <v/>
      </c>
      <c r="NC263" s="26" t="str">
        <f>IFERROR(Tableau17[[#This Row],[2008-T2-MACROGAUCHE]]/Tableau17[[#This Row],[2008-T2-MACROTOTALE]],"")</f>
        <v/>
      </c>
      <c r="ND263" s="26" t="str">
        <f>IFERROR(Tableau17[[#This Row],[2008-T2-MACROAUTRE]]/Tableau17[[#This Row],[2008-T2-MACROTOTALE]],"")</f>
        <v/>
      </c>
      <c r="NE263" s="26">
        <f>IFERROR(Tableau17[[#This Row],[2014-T1-MACROEXTRDROITE]]/Tableau17[[#This Row],[2014-T1-MACROTOTALE]],"")</f>
        <v>0.18107667210440456</v>
      </c>
      <c r="NF263" s="26">
        <f>IFERROR(Tableau17[[#This Row],[2014-T1-MACRODROITE]]/Tableau17[[#This Row],[2014-T1-MACROTOTALE]],"")</f>
        <v>0.36215334420880912</v>
      </c>
      <c r="NG263" s="26">
        <f>IFERROR(Tableau17[[#This Row],[2014-T1-MACROCENTRE]]/Tableau17[[#This Row],[2014-T1-MACROTOTALE]],"")</f>
        <v>0</v>
      </c>
      <c r="NH263" s="26">
        <f>IFERROR(Tableau17[[#This Row],[2014-T1-MACROGAUCHE]]/Tableau17[[#This Row],[2014-T1-MACROTOTALE]],"")</f>
        <v>0.45676998368678629</v>
      </c>
      <c r="NI263" s="26">
        <f>IFERROR(Tableau17[[#This Row],[2014-T1-MACROAUTRE]]/Tableau17[[#This Row],[2014-T1-MACROTOTALE]],"")</f>
        <v>0</v>
      </c>
      <c r="NJ263" s="26" t="str">
        <f>IFERROR(Tableau17[[#This Row],[2014-T2-MACROEXTRDROITE]]/Tableau17[[#This Row],[2014-T2-MACROTOTALE]],"")</f>
        <v/>
      </c>
      <c r="NK263" s="26" t="str">
        <f>IFERROR(Tableau17[[#This Row],[2014-T2-MACRODROITE]]/Tableau17[[#This Row],[2014-T2-MACROTOTALE]],"")</f>
        <v/>
      </c>
      <c r="NL263" s="26" t="str">
        <f>IFERROR(Tableau17[[#This Row],[2014-T2-MACROCENTRE]]/Tableau17[[#This Row],[2014-T2-MACROTOTALE]],"")</f>
        <v/>
      </c>
      <c r="NM263" s="26" t="str">
        <f>IFERROR(Tableau17[[#This Row],[2014-T2-MACROGAUCHE]]/Tableau17[[#This Row],[2014-T2-MACROTOTALE]],"")</f>
        <v/>
      </c>
      <c r="NN263" s="26" t="str">
        <f>IFERROR(Tableau17[[#This Row],[2014-T2-MACROAUTRE]]/Tableau17[[#This Row],[2014-T2-MACROTOTALE]],"")</f>
        <v/>
      </c>
      <c r="NO263" s="26">
        <f>IFERROR( Tableau17[[#This Row],[2015-T1-MACROEXTRDROITE]]/Tableau17[[#This Row],[2015-T1-MACROTOTALE]],"")</f>
        <v>0.25250501002004005</v>
      </c>
      <c r="NP263" s="26">
        <f>IFERROR(Tableau17[[#This Row],[2015-T1-MACRODROITE]]/Tableau17[[#This Row],[2015-T1-MACROTOTALE]],"")</f>
        <v>0.24248496993987975</v>
      </c>
      <c r="NQ263" s="26">
        <f>IFERROR(Tableau17[[#This Row],[2015-T1-MACROCENTRE]]/Tableau17[[#This Row],[2015-T1-MACROTOTALE]],"")</f>
        <v>0</v>
      </c>
      <c r="NR263" s="26">
        <f>IFERROR(Tableau17[[#This Row],[2015-T1-MACROGAUCHE]]/Tableau17[[#This Row],[2015-T1-MACROTOTALE]],"")</f>
        <v>0.48897795591182364</v>
      </c>
      <c r="NS263" s="26">
        <f>IFERROR(Tableau17[[#This Row],[2015-T1-MACROAUTRE]]/Tableau17[[#This Row],[2015-T1-MACROTOTALE]],"")</f>
        <v>1.6032064128256512E-2</v>
      </c>
      <c r="NT263" s="26">
        <f>IFERROR(Tableau17[[#This Row],[2015-T2-MACROEXTRDROITE]]/Tableau17[[#This Row],[2015-T2-MACROTOTALE]],"")</f>
        <v>0.27375565610859731</v>
      </c>
      <c r="NU263" s="26">
        <f>IFERROR(Tableau17[[#This Row],[2015-T2-MACRODROITE]]/Tableau17[[#This Row],[2015-T2-MACROTOTALE]],"")</f>
        <v>0.72624434389140269</v>
      </c>
      <c r="NV263" s="26">
        <f>IFERROR(Tableau17[[#This Row],[2015-T2-MACROCENTRE]]/Tableau17[[#This Row],[2015-T2-MACROTOTALE]],"")</f>
        <v>0</v>
      </c>
      <c r="NW263" s="26">
        <f>IFERROR(Tableau17[[#This Row],[2015-T2-MACROGAUCHE]]/Tableau17[[#This Row],[2015-T2-MACROTOTALE]],"")</f>
        <v>0</v>
      </c>
      <c r="NX263" s="26">
        <f>IFERROR(Tableau17[[#This Row],[2015-T2-MACROAUTRE]]/Tableau17[[#This Row],[2015-T2-MACROTOTALE]],"")</f>
        <v>0</v>
      </c>
      <c r="NY263" s="26">
        <f>IFERROR(Tableau17[[#This Row],[2017-T1-MACROEXTRDROITE]]/Tableau17[[#This Row],[2017-T1-MACROTOTALE]],"")</f>
        <v>0.14357429718875503</v>
      </c>
      <c r="NZ263" s="26">
        <f>IFERROR(Tableau17[[#This Row],[2017-T1-MACRODROITE]]/Tableau17[[#This Row],[2017-T1-MACROTOTALE]],"")</f>
        <v>0.20983935742971888</v>
      </c>
      <c r="OA263" s="26">
        <f>IFERROR(Tableau17[[#This Row],[2017-T1-MACROCENTRE]]/Tableau17[[#This Row],[2017-T1-MACROTOTALE]],"")</f>
        <v>0.22590361445783133</v>
      </c>
      <c r="OB263" s="26">
        <f>IFERROR(Tableau17[[#This Row],[2017-T1-MACROGAUCHE]]/Tableau17[[#This Row],[2017-T1-MACROTOTALE]],"")</f>
        <v>0.40461847389558231</v>
      </c>
      <c r="OC263" s="26">
        <f>IFERROR(Tableau17[[#This Row],[2017-T1-MACROAUTRE]]/Tableau17[[#This Row],[2017-T1-MACROTOTALE]],"")</f>
        <v>1.6064257028112448E-2</v>
      </c>
      <c r="OD263" s="26">
        <f>IFERROR(Tableau17[[#This Row],[2017-T2-MACROEXTRDROITE]]/Tableau17[[#This Row],[2017-T2-MACROTOTALE]],"")</f>
        <v>0.22738095238095238</v>
      </c>
      <c r="OE263" s="26">
        <f>IFERROR(Tableau17[[#This Row],[2017-T2-MACRODROITE]]/Tableau17[[#This Row],[2017-T2-MACROTOTALE]],"")</f>
        <v>0</v>
      </c>
      <c r="OF263" s="26">
        <f>IFERROR(Tableau17[[#This Row],[2017-T2-MACROCENTRE]]/Tableau17[[#This Row],[2017-T2-MACROTOTALE]],"")</f>
        <v>0.77261904761904765</v>
      </c>
      <c r="OG263" s="26">
        <f>IFERROR(Tableau17[[#This Row],[2017-T2-MACROGAUCHE]]/Tableau17[[#This Row],[2017-T2-MACROTOTALE]],"")</f>
        <v>0</v>
      </c>
      <c r="OH263" s="26">
        <f>IFERROR(Tableau17[[#This Row],[2017-T2-MACROAUTRE]]/Tableau17[[#This Row],[2017-T2-MACROTOTALE]],"")</f>
        <v>0</v>
      </c>
      <c r="OI263" s="26">
        <f>IFERROR(Tableau17[[#This Row],[2019-T1-MACROEXTRDROITE]]/Tableau17[[#This Row],[2019-T1-MACROTOTALE]],"")</f>
        <v>0.1825938566552901</v>
      </c>
      <c r="OJ263" s="26">
        <f>IFERROR(Tableau17[[#This Row],[2019-T1-MACRODROITE]]/Tableau17[[#This Row],[2019-T1-MACROTOTALE]],"")</f>
        <v>9.2150170648464161E-2</v>
      </c>
      <c r="OK263" s="26">
        <f>IFERROR(Tableau17[[#This Row],[2019-T1-MACROCENTRE]]/Tableau17[[#This Row],[2019-T1-MACROTOTALE]],"")</f>
        <v>0.23720136518771331</v>
      </c>
      <c r="OL263" s="26">
        <f>IFERROR(Tableau17[[#This Row],[2019-T1-MACROGAUCHE]]/Tableau17[[#This Row],[2019-T1-MACROTOTALE]],"")</f>
        <v>0.43686006825938567</v>
      </c>
      <c r="OM263" s="26">
        <f>IFERROR(Tableau17[[#This Row],[2019-T1-MACROAUTRE]]/Tableau17[[#This Row],[2019-T1-MACROTOTALE]],"")</f>
        <v>5.1194539249146756E-2</v>
      </c>
      <c r="ON263" s="26">
        <f>IFERROR(Tableau17[[#This Row],[2020-T1-MACROEXTRDROITE]]/Tableau17[[#This Row],[2020-T1-MACROTOTALE]],"")</f>
        <v>0.12859884836852206</v>
      </c>
      <c r="OO263" s="26">
        <f>IFERROR(Tableau17[[#This Row],[2020-T1-MACRODROITE]]/Tableau17[[#This Row],[2020-T1-MACROTOTALE]],"")</f>
        <v>0.22072936660268713</v>
      </c>
      <c r="OP263" s="26">
        <f>IFERROR(Tableau17[[#This Row],[2020-T1-MACROCENTRE]]/Tableau17[[#This Row],[2020-T1-MACROTOTALE]],"")</f>
        <v>0.10748560460652591</v>
      </c>
      <c r="OQ263" s="26">
        <f>IFERROR(Tableau17[[#This Row],[2020-T1-MACROGAUCHE]]/Tableau17[[#This Row],[2020-T1-MACROTOTALE]],"")</f>
        <v>0.54318618042226485</v>
      </c>
      <c r="OR263" s="26">
        <f>IFERROR(Tableau17[[#This Row],[2020-T1-MACROAUTRE]]/Tableau17[[#This Row],[2020-T1-MACROTOTALE]],"")</f>
        <v>0</v>
      </c>
      <c r="OS263" s="26">
        <f>IFERROR(Tableau17[[#This Row],[2017 (L)-T1-MACROEXTRDROITE]]/Tableau17[[#This Row],[2017 (L)-T1-MACROTOTALE]],"")</f>
        <v>1.6304347826086956E-2</v>
      </c>
      <c r="OT263" s="26">
        <f>IFERROR(Tableau17[[#This Row],[2017 (L)-T1-MACRODROITE]]/Tableau17[[#This Row],[2017 (L)-T1-MACROTOTALE]],"")</f>
        <v>0.23007246376811594</v>
      </c>
      <c r="OU263" s="26">
        <f>IFERROR(Tableau17[[#This Row],[2017 (L)-T1-MACROCENTRE]]/Tableau17[[#This Row],[2017 (L)-T1-MACROTOTALE]],"")</f>
        <v>0.32971014492753625</v>
      </c>
      <c r="OV263" s="26">
        <f>IFERROR(Tableau17[[#This Row],[2017 (L)-T1-MACROGAUCHE]]/Tableau17[[#This Row],[2017 (L)-T1-MACROTOTALE]],"")</f>
        <v>0.41666666666666669</v>
      </c>
      <c r="OW263" s="26">
        <f>IFERROR(Tableau17[[#This Row],[2017 (L)-T1-MACROAUTRE]]/Tableau17[[#This Row],[2017 (L)-T1-MACROTOTALE]],"")</f>
        <v>7.246376811594203E-3</v>
      </c>
      <c r="OX263" s="26">
        <f>IFERROR(Tableau17[[#This Row],[2017 (L)-T2-MACROEXTRDROITE]]/Tableau17[[#This Row],[2017 (L)-T2-MACROTOTALE]],"")</f>
        <v>0</v>
      </c>
      <c r="OY263" s="26">
        <f>IFERROR(Tableau17[[#This Row],[2017 (L)-T2-MACRODROITE]]/Tableau17[[#This Row],[2017 (L)-T2-MACROTOTALE]],"")</f>
        <v>0</v>
      </c>
      <c r="OZ263" s="26">
        <f>IFERROR(Tableau17[[#This Row],[2017 (L)-T2-MACROCENTRE]]/Tableau17[[#This Row],[2017 (L)-T2-MACROTOTALE]],"")</f>
        <v>0.53347280334728031</v>
      </c>
      <c r="PA263" s="26">
        <f>IFERROR(Tableau17[[#This Row],[2017 (L)-T2-MACROGAUCHE]]/Tableau17[[#This Row],[2017 (L)-T2-MACROTOTALE]],"")</f>
        <v>0.46652719665271969</v>
      </c>
      <c r="PB263" s="26">
        <f>IFERROR(Tableau17[[#This Row],[2017 (L)-T2-MACROAUTRE]]/Tableau17[[#This Row],[2017 (L)-T2-MACROTOTALE]],"")</f>
        <v>0</v>
      </c>
      <c r="PC263" s="26">
        <f>IFERROR(Tableau17[[#This Row],[2008_T1_PROCUS]]/Tableau17[[#This Row],[2008_T1_INSCRITS]],0)</f>
        <v>8.3207261724659604E-3</v>
      </c>
      <c r="PD263" s="26">
        <f>IFERROR(Tableau17[[#This Row],[2008_T2_PROCUS]]/Tableau17[[#This Row],[2008_T2_INSCRITS]],0)</f>
        <v>0</v>
      </c>
      <c r="PE263" s="26">
        <f>Tableau17[[#This Row],[2014_T1_PROCUS]]/Tableau17[[#This Row],[2014_T1_INSCRITS]]</f>
        <v>8.4420567920184195E-3</v>
      </c>
      <c r="PF263" s="26">
        <f>IFERROR(Tableau17[[#This Row],[2014_T2_PROCUS]]/Tableau17[[#This Row],[2014_T2_INSCRITS]],0)</f>
        <v>0</v>
      </c>
    </row>
    <row r="264" spans="1:422" hidden="1" x14ac:dyDescent="0.2">
      <c r="A264" s="1">
        <v>5</v>
      </c>
      <c r="B264" s="1" t="s">
        <v>414</v>
      </c>
      <c r="C264" s="1" t="s">
        <v>420</v>
      </c>
      <c r="D264" s="1" t="s">
        <v>420</v>
      </c>
      <c r="E264" s="1">
        <v>1074</v>
      </c>
      <c r="F264" s="1">
        <v>5.4290250000000002</v>
      </c>
      <c r="G264" s="1">
        <v>43.271715999999998</v>
      </c>
      <c r="H264" s="3">
        <v>1082</v>
      </c>
      <c r="I264" s="3">
        <v>327</v>
      </c>
      <c r="L264" s="1">
        <v>27</v>
      </c>
      <c r="M264" s="1">
        <v>4</v>
      </c>
      <c r="P264" s="1">
        <v>77</v>
      </c>
      <c r="Q264" s="1">
        <v>17</v>
      </c>
      <c r="R264" s="1">
        <v>76</v>
      </c>
      <c r="S264" s="1">
        <v>35</v>
      </c>
      <c r="T264" s="1">
        <v>17</v>
      </c>
      <c r="U264" s="1">
        <v>253</v>
      </c>
      <c r="V264" s="1">
        <v>594</v>
      </c>
      <c r="W264" s="1">
        <v>323</v>
      </c>
      <c r="X264" s="1">
        <v>5</v>
      </c>
      <c r="Y264" s="2">
        <v>0.54377103999999998</v>
      </c>
      <c r="Z264" s="1">
        <v>593</v>
      </c>
      <c r="AA264" s="1">
        <v>338</v>
      </c>
      <c r="AB264" s="1">
        <v>5</v>
      </c>
      <c r="AC264" s="2">
        <v>0.56998314000000005</v>
      </c>
      <c r="AD264" s="1">
        <v>1082</v>
      </c>
      <c r="AE264" s="1">
        <v>261</v>
      </c>
      <c r="AF264" s="2">
        <v>0.24121996000000001</v>
      </c>
      <c r="AG264" s="1">
        <f t="shared" si="4"/>
        <v>327</v>
      </c>
      <c r="AH264" s="1">
        <v>616</v>
      </c>
      <c r="AI264" s="1">
        <v>357</v>
      </c>
      <c r="AJ264" s="1">
        <v>4</v>
      </c>
      <c r="AK264" s="2">
        <v>0.57954545000000002</v>
      </c>
      <c r="AL264" s="1">
        <v>616</v>
      </c>
      <c r="AM264" s="1">
        <v>396</v>
      </c>
      <c r="AN264" s="1">
        <v>4</v>
      </c>
      <c r="AO264" s="2">
        <v>0.64285714000000005</v>
      </c>
      <c r="AP264" s="1">
        <v>1148</v>
      </c>
      <c r="AQ264" s="1">
        <v>496</v>
      </c>
      <c r="AR264" s="2">
        <v>0.43205575000000002</v>
      </c>
      <c r="AS264" s="1">
        <v>1148</v>
      </c>
      <c r="AT264" s="1">
        <v>558</v>
      </c>
      <c r="AU264" s="2">
        <v>0.48606272</v>
      </c>
      <c r="AV264" s="1">
        <v>1121</v>
      </c>
      <c r="AW264" s="1">
        <v>475</v>
      </c>
      <c r="AX264" s="2">
        <v>0.42372881000000001</v>
      </c>
      <c r="AY264" s="1">
        <v>1120</v>
      </c>
      <c r="AZ264" s="1">
        <v>401</v>
      </c>
      <c r="BA264" s="2">
        <v>0.35803571000000001</v>
      </c>
      <c r="BB264" s="1">
        <v>1119</v>
      </c>
      <c r="BC264" s="1">
        <v>789</v>
      </c>
      <c r="BD264" s="2">
        <v>0.70509383000000003</v>
      </c>
      <c r="BE264" s="1">
        <v>1117</v>
      </c>
      <c r="BF264" s="1">
        <v>771</v>
      </c>
      <c r="BG264" s="2">
        <v>0.69024171999999995</v>
      </c>
      <c r="BH264" s="1">
        <v>1087</v>
      </c>
      <c r="BI264" s="1">
        <v>465</v>
      </c>
      <c r="BJ264" s="2">
        <v>0.42778289000000003</v>
      </c>
      <c r="BK264" s="1">
        <v>24</v>
      </c>
      <c r="BN264" s="1">
        <v>12</v>
      </c>
      <c r="BO264" s="1">
        <v>45</v>
      </c>
      <c r="BP264" s="1">
        <v>189</v>
      </c>
      <c r="BQ264" s="1">
        <v>81</v>
      </c>
      <c r="BR264" s="1">
        <v>351</v>
      </c>
      <c r="BT264" s="1">
        <v>136</v>
      </c>
      <c r="BU264" s="1">
        <v>250</v>
      </c>
      <c r="BW264" s="1">
        <v>386</v>
      </c>
      <c r="BX264" s="1">
        <v>8</v>
      </c>
      <c r="BZ264" s="1">
        <v>3</v>
      </c>
      <c r="CB264" s="1">
        <v>16</v>
      </c>
      <c r="CC264" s="1">
        <v>100</v>
      </c>
      <c r="CD264" s="1">
        <v>147</v>
      </c>
      <c r="CE264" s="1">
        <v>36</v>
      </c>
      <c r="CF264" s="1">
        <v>310</v>
      </c>
      <c r="CG264" s="1">
        <v>107</v>
      </c>
      <c r="CH264" s="1">
        <v>174</v>
      </c>
      <c r="CI264" s="1">
        <v>49</v>
      </c>
      <c r="CJ264" s="1">
        <v>330</v>
      </c>
      <c r="CK264" s="1">
        <v>2</v>
      </c>
      <c r="CL264" s="1">
        <v>10</v>
      </c>
      <c r="CN264" s="1">
        <v>4</v>
      </c>
      <c r="CO264" s="1">
        <v>47</v>
      </c>
      <c r="CP264" s="1">
        <v>185</v>
      </c>
      <c r="CS264" s="1">
        <v>68</v>
      </c>
      <c r="CT264" s="1">
        <v>154</v>
      </c>
      <c r="CW264" s="1">
        <v>470</v>
      </c>
      <c r="CY264" s="1">
        <v>206</v>
      </c>
      <c r="DA264" s="1">
        <v>303</v>
      </c>
      <c r="DC264" s="1">
        <v>509</v>
      </c>
      <c r="DD264" s="1">
        <v>14</v>
      </c>
      <c r="DE264" s="1">
        <v>0</v>
      </c>
      <c r="DF264" s="1">
        <v>13</v>
      </c>
      <c r="DG264" s="1">
        <v>0</v>
      </c>
      <c r="DI264" s="1">
        <v>14</v>
      </c>
      <c r="DJ264" s="1">
        <v>10</v>
      </c>
      <c r="DK264" s="1">
        <v>2</v>
      </c>
      <c r="DL264" s="1">
        <v>56</v>
      </c>
      <c r="DM264" s="1">
        <v>82</v>
      </c>
      <c r="DN264" s="1">
        <v>131</v>
      </c>
      <c r="DO264" s="1">
        <v>150</v>
      </c>
      <c r="DP264" s="1">
        <v>1</v>
      </c>
      <c r="DU264" s="1">
        <v>473</v>
      </c>
      <c r="DX264" s="1">
        <v>204</v>
      </c>
      <c r="DY264" s="1">
        <v>169</v>
      </c>
      <c r="EA264" s="1">
        <v>373</v>
      </c>
      <c r="EB264" s="1">
        <v>2</v>
      </c>
      <c r="EC264" s="1">
        <v>3</v>
      </c>
      <c r="ED264" s="1">
        <v>0</v>
      </c>
      <c r="EE264" s="1">
        <v>38</v>
      </c>
      <c r="EF264" s="1">
        <v>206</v>
      </c>
      <c r="EG264" s="1">
        <v>29</v>
      </c>
      <c r="EH264" s="1">
        <v>9</v>
      </c>
      <c r="EI264" s="1">
        <v>196</v>
      </c>
      <c r="EJ264" s="1">
        <v>136</v>
      </c>
      <c r="EK264" s="1">
        <v>151</v>
      </c>
      <c r="EL264" s="1">
        <v>3</v>
      </c>
      <c r="EM264" s="1">
        <v>773</v>
      </c>
      <c r="EN264" s="1">
        <v>291</v>
      </c>
      <c r="EO264" s="1">
        <v>416</v>
      </c>
      <c r="EP264" s="1">
        <v>707</v>
      </c>
      <c r="EQ264" s="1">
        <v>0</v>
      </c>
      <c r="ER264" s="1">
        <v>4</v>
      </c>
      <c r="ES264" s="1">
        <v>3</v>
      </c>
      <c r="ET264" s="1">
        <v>19</v>
      </c>
      <c r="EU264" s="1">
        <v>2</v>
      </c>
      <c r="EV264" s="1">
        <v>140</v>
      </c>
      <c r="EW264" s="1">
        <v>36</v>
      </c>
      <c r="EX264" s="1">
        <v>0</v>
      </c>
      <c r="EY264" s="1">
        <v>10</v>
      </c>
      <c r="EZ264" s="1">
        <v>10</v>
      </c>
      <c r="FA264" s="1">
        <v>0</v>
      </c>
      <c r="FB264" s="1">
        <v>0</v>
      </c>
      <c r="FC264" s="1">
        <v>0</v>
      </c>
      <c r="FD264" s="1">
        <v>0</v>
      </c>
      <c r="FE264" s="1">
        <v>0</v>
      </c>
      <c r="FF264" s="1">
        <v>0</v>
      </c>
      <c r="FG264" s="1">
        <v>0</v>
      </c>
      <c r="FH264" s="1">
        <v>22</v>
      </c>
      <c r="FI264" s="1">
        <v>2</v>
      </c>
      <c r="FJ264" s="1">
        <v>26</v>
      </c>
      <c r="FK264" s="1">
        <v>9</v>
      </c>
      <c r="FL264" s="1">
        <v>0</v>
      </c>
      <c r="FM264" s="1">
        <v>50</v>
      </c>
      <c r="FN264" s="1">
        <v>9</v>
      </c>
      <c r="FO264" s="1">
        <v>3</v>
      </c>
      <c r="FP264" s="1">
        <v>91</v>
      </c>
      <c r="FQ264" s="1">
        <v>4</v>
      </c>
      <c r="FR264" s="1">
        <f>SUM(Tableau17[[#This Row],[2019-T1-ALEXANDRE Audric]:[2019-T1-MARIE Florie]])</f>
        <v>440</v>
      </c>
      <c r="FS264" s="1">
        <v>45</v>
      </c>
      <c r="FT264" s="1">
        <v>213</v>
      </c>
      <c r="FU264" s="1">
        <v>0</v>
      </c>
      <c r="FV264" s="1">
        <v>93</v>
      </c>
      <c r="FW264" s="1">
        <v>0</v>
      </c>
      <c r="FX264" s="1">
        <v>351</v>
      </c>
      <c r="FY264" s="1">
        <v>0</v>
      </c>
      <c r="FZ264" s="1">
        <v>250</v>
      </c>
      <c r="GA264" s="1">
        <v>0</v>
      </c>
      <c r="GB264" s="1">
        <v>136</v>
      </c>
      <c r="GC264" s="1">
        <v>0</v>
      </c>
      <c r="GD264" s="1">
        <v>386</v>
      </c>
      <c r="GE264" s="1">
        <v>100</v>
      </c>
      <c r="GF264" s="1">
        <v>147</v>
      </c>
      <c r="GG264" s="1">
        <v>8</v>
      </c>
      <c r="GH264" s="1">
        <v>55</v>
      </c>
      <c r="GI264" s="1">
        <v>0</v>
      </c>
      <c r="GJ264" s="1">
        <v>310</v>
      </c>
      <c r="GK264" s="1">
        <v>107</v>
      </c>
      <c r="GL264" s="1">
        <v>174</v>
      </c>
      <c r="GM264" s="1">
        <v>0</v>
      </c>
      <c r="GN264" s="1">
        <v>49</v>
      </c>
      <c r="GO264" s="1">
        <v>0</v>
      </c>
      <c r="GP264" s="1">
        <v>330</v>
      </c>
      <c r="GQ264" s="1">
        <v>195</v>
      </c>
      <c r="GR264" s="1">
        <v>154</v>
      </c>
      <c r="GS264" s="1">
        <v>0</v>
      </c>
      <c r="GT264" s="1">
        <v>119</v>
      </c>
      <c r="GU264" s="1">
        <v>2</v>
      </c>
      <c r="GV264" s="1">
        <v>470</v>
      </c>
      <c r="GW264" s="1">
        <v>206</v>
      </c>
      <c r="GX264" s="1">
        <v>303</v>
      </c>
      <c r="GY264" s="1">
        <v>0</v>
      </c>
      <c r="GZ264" s="1">
        <v>0</v>
      </c>
      <c r="HA264" s="1">
        <v>0</v>
      </c>
      <c r="HB264" s="1">
        <v>509</v>
      </c>
      <c r="HC264" s="1">
        <v>237</v>
      </c>
      <c r="HD264" s="1">
        <v>206</v>
      </c>
      <c r="HE264" s="1">
        <v>151</v>
      </c>
      <c r="HF264" s="1">
        <v>170</v>
      </c>
      <c r="HG264" s="1">
        <v>9</v>
      </c>
      <c r="HH264" s="1">
        <v>773</v>
      </c>
      <c r="HI264" s="1">
        <v>291</v>
      </c>
      <c r="HJ264" s="1">
        <v>0</v>
      </c>
      <c r="HK264" s="1">
        <v>416</v>
      </c>
      <c r="HL264" s="1">
        <v>0</v>
      </c>
      <c r="HM264" s="1">
        <v>0</v>
      </c>
      <c r="HN264" s="1">
        <v>707</v>
      </c>
      <c r="HO264" s="1">
        <v>168</v>
      </c>
      <c r="HP264" s="1">
        <v>45</v>
      </c>
      <c r="HQ264" s="1">
        <v>91</v>
      </c>
      <c r="HR264" s="1">
        <v>118</v>
      </c>
      <c r="HS264" s="1">
        <v>28</v>
      </c>
      <c r="HT264" s="1">
        <v>450</v>
      </c>
      <c r="HU264" s="1">
        <v>76</v>
      </c>
      <c r="HV264" s="1">
        <v>104</v>
      </c>
      <c r="HW264" s="1">
        <v>17</v>
      </c>
      <c r="HX264" s="1">
        <v>56</v>
      </c>
      <c r="HY264" s="1">
        <v>0</v>
      </c>
      <c r="HZ264" s="1">
        <v>253</v>
      </c>
      <c r="IA264" s="1">
        <v>105</v>
      </c>
      <c r="IB264" s="1">
        <v>131</v>
      </c>
      <c r="IC264" s="1">
        <v>150</v>
      </c>
      <c r="ID264" s="1">
        <v>87</v>
      </c>
      <c r="IE264" s="1">
        <v>0</v>
      </c>
      <c r="IF264" s="1">
        <v>473</v>
      </c>
      <c r="IG264" s="1">
        <v>0</v>
      </c>
      <c r="IH264" s="1">
        <v>204</v>
      </c>
      <c r="II264" s="1">
        <v>169</v>
      </c>
      <c r="IJ264" s="1">
        <v>0</v>
      </c>
      <c r="IK264" s="1">
        <v>0</v>
      </c>
      <c r="IL264" s="1">
        <v>373</v>
      </c>
      <c r="IM264" s="26">
        <f>IFERROR(Tableau17[[#This Row],[LDIV]]/Tableau17[[#This Row],[Total général]],"")</f>
        <v>0</v>
      </c>
      <c r="IN264" s="26">
        <f>IFERROR(Tableau17[[#This Row],[LDVC]]/Tableau17[[#This Row],[Total général]],"")</f>
        <v>0</v>
      </c>
      <c r="IO264" s="26">
        <f>IFERROR(Tableau17[[#This Row],[LDVD]]/Tableau17[[#This Row],[Total général]],"")</f>
        <v>0.1067193675889328</v>
      </c>
      <c r="IP264" s="26">
        <f>IFERROR(Tableau17[[#This Row],[LDVG]]/Tableau17[[#This Row],[Total général]],"")</f>
        <v>1.5810276679841896E-2</v>
      </c>
      <c r="IQ264" s="26">
        <f>IFERROR(Tableau17[[#This Row],[LEXD]]/Tableau17[[#This Row],[Total général]],"")</f>
        <v>0</v>
      </c>
      <c r="IR264" s="26">
        <f>IFERROR(Tableau17[[#This Row],[LEXG]]/Tableau17[[#This Row],[Total général]],"")</f>
        <v>0</v>
      </c>
      <c r="IS264" s="26">
        <f>IFERROR(Tableau17[[#This Row],[LLR]]/Tableau17[[#This Row],[Total général]],"")</f>
        <v>0.30434782608695654</v>
      </c>
      <c r="IT264" s="26">
        <f>IFERROR(Tableau17[[#This Row],[LREM]]/Tableau17[[#This Row],[Total général]],"")</f>
        <v>6.7193675889328064E-2</v>
      </c>
      <c r="IU264" s="26">
        <f>IFERROR(Tableau17[[#This Row],[LRN]]/Tableau17[[#This Row],[Total général]],"")</f>
        <v>0.30039525691699603</v>
      </c>
      <c r="IV264" s="26">
        <f>IFERROR(Tableau17[[#This Row],[LUG]]/Tableau17[[#This Row],[Total général]],"")</f>
        <v>0.13833992094861661</v>
      </c>
      <c r="IW264" s="26">
        <f>IFERROR(Tableau17[[#This Row],[LVEC]]/Tableau17[[#This Row],[Total général]],"")</f>
        <v>6.7193675889328064E-2</v>
      </c>
      <c r="IX264" s="26">
        <f>IFERROR(Tableau17[[#This Row],[2008-T1-LCMD]]/Tableau17[[#This Row],[2008-T1-TOTAL]],"")</f>
        <v>6.8376068376068383E-2</v>
      </c>
      <c r="IY264" s="26">
        <f>IFERROR(Tableau17[[#This Row],[2008-T1-LDVD]]/Tableau17[[#This Row],[2008-T1-TOTAL]],"")</f>
        <v>0</v>
      </c>
      <c r="IZ264" s="26">
        <f>IFERROR(Tableau17[[#This Row],[2008-T1-LEXD]]/Tableau17[[#This Row],[2008-T1-TOTAL]],"")</f>
        <v>0</v>
      </c>
      <c r="JA264" s="26">
        <f>IFERROR(Tableau17[[#This Row],[2008-T1-LEXG]]/Tableau17[[#This Row],[2008-T1-TOTAL]],"")</f>
        <v>3.4188034188034191E-2</v>
      </c>
      <c r="JB264" s="26">
        <f>IFERROR(Tableau17[[#This Row],[2008-T1-LFN]]/Tableau17[[#This Row],[2008-T1-TOTAL]],"")</f>
        <v>0.12820512820512819</v>
      </c>
      <c r="JC264" s="26">
        <f>IFERROR(Tableau17[[#This Row],[2008-T1-LMAJ]]/Tableau17[[#This Row],[2008-T1-TOTAL]],"")</f>
        <v>0.53846153846153844</v>
      </c>
      <c r="JD264" s="26">
        <f>IFERROR(Tableau17[[#This Row],[2008-T1-LUG]]/Tableau17[[#This Row],[2008-T1-TOTAL]],"")</f>
        <v>0.23076923076923078</v>
      </c>
      <c r="JE264" s="26">
        <f>IFERROR(Tableau17[[#This Row],[2008-T2-LFN]]/Tableau17[[#This Row],[2008-T2-TOTAL]],"")</f>
        <v>0</v>
      </c>
      <c r="JF264" s="26">
        <f>IFERROR(Tableau17[[#This Row],[2008-T2-LGC]]/Tableau17[[#This Row],[2008-T2-TOTAL]],"")</f>
        <v>0.35233160621761656</v>
      </c>
      <c r="JG264" s="26">
        <f>IFERROR(Tableau17[[#This Row],[2008-T2-LMAJ]]/Tableau17[[#This Row],[2008-T2-TOTAL]],"")</f>
        <v>0.64766839378238339</v>
      </c>
      <c r="JH264" s="26">
        <f>IFERROR(Tableau17[[#This Row],[2008-T2-LUG]]/Tableau17[[#This Row],[2008-T2-TOTAL]],"")</f>
        <v>0</v>
      </c>
      <c r="JI264" s="26">
        <f>IFERROR(Tableau17[[#This Row],[2014-T1-LDIV]]/Tableau17[[#This Row],[2014-T1-TOTAL]],"")</f>
        <v>2.5806451612903226E-2</v>
      </c>
      <c r="JJ264" s="26">
        <f>IFERROR(Tableau17[[#This Row],[2014-T1-LDVD]]/Tableau17[[#This Row],[2014-T1-TOTAL]],"")</f>
        <v>0</v>
      </c>
      <c r="JK264" s="26">
        <f>IFERROR(Tableau17[[#This Row],[2014-T1-LDVG]]/Tableau17[[#This Row],[2014-T1-TOTAL]],"")</f>
        <v>9.6774193548387101E-3</v>
      </c>
      <c r="JL264" s="26">
        <f>IFERROR(Tableau17[[#This Row],[2014-T1-LEXG]]/Tableau17[[#This Row],[2014-T1-TOTAL]],"")</f>
        <v>0</v>
      </c>
      <c r="JM264" s="26">
        <f>IFERROR(Tableau17[[#This Row],[2014-T1-LFG]]/Tableau17[[#This Row],[2014-T1-TOTAL]],"")</f>
        <v>5.1612903225806452E-2</v>
      </c>
      <c r="JN264" s="26">
        <f>IFERROR(Tableau17[[#This Row],[2014-T1-LFN]]/Tableau17[[#This Row],[2014-T1-TOTAL]],"")</f>
        <v>0.32258064516129031</v>
      </c>
      <c r="JO264" s="26">
        <f>IFERROR(Tableau17[[#This Row],[2014-T1-LUD]]/Tableau17[[#This Row],[2014-T1-TOTAL]],"")</f>
        <v>0.47419354838709676</v>
      </c>
      <c r="JP264" s="26">
        <f>IFERROR(Tableau17[[#This Row],[2014-T1-LUG]]/Tableau17[[#This Row],[2014-T1-TOTAL]],"")</f>
        <v>0.11612903225806452</v>
      </c>
      <c r="JQ264" s="26">
        <f>IFERROR(Tableau17[[#This Row],[2014-T2-LFN]]/Tableau17[[#This Row],[2014-T2-TOTAL]],"")</f>
        <v>0.32424242424242422</v>
      </c>
      <c r="JR264" s="26">
        <f>IFERROR(Tableau17[[#This Row],[2014-T2-LUD]]/Tableau17[[#This Row],[2014-T2-TOTAL]],"")</f>
        <v>0.52727272727272723</v>
      </c>
      <c r="JS264" s="26">
        <f>IFERROR(Tableau17[[#This Row],[2014-T2-LUG]]/Tableau17[[#This Row],[2014-T2-TOTAL]],"")</f>
        <v>0.1484848484848485</v>
      </c>
      <c r="JT264" s="26">
        <f>IFERROR(Tableau17[[#This Row],[2015-T1-BC-DIV]]/Tableau17[[#This Row],[2015-T1-TOTAL]],"")</f>
        <v>4.2553191489361703E-3</v>
      </c>
      <c r="JU264" s="26">
        <f>IFERROR(Tableau17[[#This Row],[2015-T1-BC-DLF]]/Tableau17[[#This Row],[2015-T1-TOTAL]],"")</f>
        <v>2.1276595744680851E-2</v>
      </c>
      <c r="JV264" s="26">
        <f>IFERROR(Tableau17[[#This Row],[2015-T1-BC-DVD]]/Tableau17[[#This Row],[2015-T1-TOTAL]],"")</f>
        <v>0</v>
      </c>
      <c r="JW264" s="26">
        <f>IFERROR(Tableau17[[#This Row],[2015-T1-BC-DVG]]/Tableau17[[#This Row],[2015-T1-TOTAL]],"")</f>
        <v>8.5106382978723406E-3</v>
      </c>
      <c r="JX264" s="26">
        <f>IFERROR(Tableau17[[#This Row],[2015-T1-BC-FG]]/Tableau17[[#This Row],[2015-T1-TOTAL]],"")</f>
        <v>0.1</v>
      </c>
      <c r="JY264" s="26">
        <f>IFERROR(Tableau17[[#This Row],[2015-T1-BC-FN]]/Tableau17[[#This Row],[2015-T1-TOTAL]],"")</f>
        <v>0.39361702127659576</v>
      </c>
      <c r="JZ264" s="26">
        <f>IFERROR(Tableau17[[#This Row],[2015-T1-BC-MDM]]/Tableau17[[#This Row],[2015-T1-TOTAL]],"")</f>
        <v>0</v>
      </c>
      <c r="KA264" s="26">
        <f>IFERROR(Tableau17[[#This Row],[2015-T1-BC-RDG]]/Tableau17[[#This Row],[2015-T1-TOTAL]],"")</f>
        <v>0</v>
      </c>
      <c r="KB264" s="26">
        <f>IFERROR(Tableau17[[#This Row],[2015-T1-BC-SOC]]/Tableau17[[#This Row],[2015-T1-TOTAL]],"")</f>
        <v>0.14468085106382977</v>
      </c>
      <c r="KC264" s="26">
        <f>IFERROR(Tableau17[[#This Row],[2015-T1-BC-UD]]/Tableau17[[#This Row],[2015-T1-TOTAL]],"")</f>
        <v>0.32765957446808508</v>
      </c>
      <c r="KD264" s="26">
        <f>IFERROR(Tableau17[[#This Row],[2015-T1-BC-UG]]/Tableau17[[#This Row],[2015-T1-TOTAL]],"")</f>
        <v>0</v>
      </c>
      <c r="KE264" s="26">
        <f>IFERROR(Tableau17[[#This Row],[2015-T1-BC-VEC]]/Tableau17[[#This Row],[2015-T1-TOTAL]],"")</f>
        <v>0</v>
      </c>
      <c r="KF264" s="26">
        <f>IFERROR(Tableau17[[#This Row],[2015-T2-BC-DVG]]/Tableau17[[#This Row],[2015-T2-TOTAL]],"")</f>
        <v>0</v>
      </c>
      <c r="KG264" s="26">
        <f>IFERROR(Tableau17[[#This Row],[2015-T2-BC-FN]]/Tableau17[[#This Row],[2015-T2-TOTAL]],"")</f>
        <v>0.40471512770137524</v>
      </c>
      <c r="KH264" s="26">
        <f>IFERROR(Tableau17[[#This Row],[2015-T2-BC-SOC]]/Tableau17[[#This Row],[2015-T2-TOTAL]],"")</f>
        <v>0</v>
      </c>
      <c r="KI264" s="26">
        <f>IFERROR(Tableau17[[#This Row],[2015-T2-BC-UD]]/Tableau17[[#This Row],[2015-T2-TOTAL]],"")</f>
        <v>0.5952848722986247</v>
      </c>
      <c r="KJ264" s="26">
        <f>IFERROR(Tableau17[[#This Row],[2015-T2-BC-UG]]/Tableau17[[#This Row],[2015-T2-TOTAL]],"")</f>
        <v>0</v>
      </c>
      <c r="KK264" s="26">
        <f>IFERROR(Tableau17[[#This Row],[2017 (L)-T1-COM]]/Tableau17[[#This Row],[2017 (L)-T1-TOTAL]],"")</f>
        <v>2.9598308668076109E-2</v>
      </c>
      <c r="KL264" s="26">
        <f>IFERROR(Tableau17[[#This Row],[2017 (L)-T1-DIV]]/Tableau17[[#This Row],[2017 (L)-T1-TOTAL]],"")</f>
        <v>0</v>
      </c>
      <c r="KM264" s="26">
        <f>IFERROR(Tableau17[[#This Row],[2017 (L)-T1-DLF]]/Tableau17[[#This Row],[2017 (L)-T1-TOTAL]],"")</f>
        <v>2.748414376321353E-2</v>
      </c>
      <c r="KN264" s="26">
        <f>IFERROR(Tableau17[[#This Row],[2017 (L)-T1-DVD]]/Tableau17[[#This Row],[2017 (L)-T1-TOTAL]],"")</f>
        <v>0</v>
      </c>
      <c r="KO264" s="26">
        <f>IFERROR(Tableau17[[#This Row],[2017 (L)-T1-DVG]]/Tableau17[[#This Row],[2017 (L)-T1-TOTAL]],"")</f>
        <v>0</v>
      </c>
      <c r="KP264" s="26">
        <f>IFERROR(Tableau17[[#This Row],[2017 (L)-T1-ECO]]/Tableau17[[#This Row],[2017 (L)-T1-TOTAL]],"")</f>
        <v>2.9598308668076109E-2</v>
      </c>
      <c r="KQ264" s="26">
        <f>IFERROR(Tableau17[[#This Row],[2017 (L)-T1-EXD]]/Tableau17[[#This Row],[2017 (L)-T1-TOTAL]],"")</f>
        <v>2.1141649048625793E-2</v>
      </c>
      <c r="KR264" s="26">
        <f>IFERROR(Tableau17[[#This Row],[2017 (L)-T1-EXG]]/Tableau17[[#This Row],[2017 (L)-T1-TOTAL]],"")</f>
        <v>4.2283298097251587E-3</v>
      </c>
      <c r="KS264" s="26">
        <f>IFERROR(Tableau17[[#This Row],[2017 (L)-T1-FI]]/Tableau17[[#This Row],[2017 (L)-T1-TOTAL]],"")</f>
        <v>0.11839323467230443</v>
      </c>
      <c r="KT264" s="26">
        <f>IFERROR(Tableau17[[#This Row],[2017 (L)-T1-FN]]/Tableau17[[#This Row],[2017 (L)-T1-TOTAL]],"")</f>
        <v>0.17336152219873149</v>
      </c>
      <c r="KU264" s="26">
        <f>IFERROR(Tableau17[[#This Row],[2017 (L)-T1-LR]]/Tableau17[[#This Row],[2017 (L)-T1-TOTAL]],"")</f>
        <v>0.27695560253699791</v>
      </c>
      <c r="KV264" s="26">
        <f>IFERROR(Tableau17[[#This Row],[2017 (L)-T1-MDM]]/Tableau17[[#This Row],[2017 (L)-T1-TOTAL]],"")</f>
        <v>0.31712473572938688</v>
      </c>
      <c r="KW264" s="26">
        <f>IFERROR(Tableau17[[#This Row],[2017 (L)-T1-RDG]]/Tableau17[[#This Row],[2017 (L)-T1-TOTAL]],"")</f>
        <v>2.1141649048625794E-3</v>
      </c>
      <c r="KX264" s="26">
        <f>IFERROR(Tableau17[[#This Row],[2017 (L)-T1-REG]]/Tableau17[[#This Row],[2017 (L)-T1-TOTAL]],"")</f>
        <v>0</v>
      </c>
      <c r="KY264" s="26">
        <f>IFERROR(Tableau17[[#This Row],[2017 (L)-T1-REM]]/Tableau17[[#This Row],[2017 (L)-T1-TOTAL]],"")</f>
        <v>0</v>
      </c>
      <c r="KZ264" s="26">
        <f>IFERROR(Tableau17[[#This Row],[2017 (L)-T1-SOC]]/Tableau17[[#This Row],[2017 (L)-T1-TOTAL]],"")</f>
        <v>0</v>
      </c>
      <c r="LA264" s="26">
        <f>IFERROR(Tableau17[[#This Row],[2017 (L)-T1-UDI]]/Tableau17[[#This Row],[2017 (L)-T1-TOTAL]],"")</f>
        <v>0</v>
      </c>
      <c r="LB264" s="26">
        <f>IFERROR(Tableau17[[#This Row],[2017 (L)-T2-FI]]/Tableau17[[#This Row],[2017 (L)-T2-TOTAL]],"")</f>
        <v>0</v>
      </c>
      <c r="LC264" s="26">
        <f>IFERROR(Tableau17[[#This Row],[2017 (L)-T2-FN]]/Tableau17[[#This Row],[2017 (L)-T2-TOTAL]],"")</f>
        <v>0</v>
      </c>
      <c r="LD264" s="26">
        <f>IFERROR(Tableau17[[#This Row],[2017 (L)-T2-LR]]/Tableau17[[#This Row],[2017 (L)-T2-TOTAL]],"")</f>
        <v>0.54691689008042899</v>
      </c>
      <c r="LE264" s="26">
        <f>IFERROR(Tableau17[[#This Row],[2017 (L)-T2-MDM]]/Tableau17[[#This Row],[2017 (L)-T2-TOTAL]],"")</f>
        <v>0.45308310991957107</v>
      </c>
      <c r="LF264" s="26">
        <f>IFERROR(Tableau17[[#This Row],[2017 (L)-T2-REM]]/Tableau17[[#This Row],[2017 (L)-T2-TOTAL]],"")</f>
        <v>0</v>
      </c>
      <c r="LG264" s="26">
        <f>IFERROR(Tableau17[[#This Row],[2017-T1-ARTHAUD Nathalie]]/Tableau17[[#This Row],[2017-T1-TOTAL]],"")</f>
        <v>2.5873221216041399E-3</v>
      </c>
      <c r="LH264" s="26">
        <f>IFERROR(Tableau17[[#This Row],[2017-T1-ASSELINEAU Fran]]/Tableau17[[#This Row],[2017-T1-TOTAL]],"")</f>
        <v>3.8809831824062097E-3</v>
      </c>
      <c r="LI264" s="26">
        <f>IFERROR(Tableau17[[#This Row],[2017-T1-CHEMINADE Jacques]]/Tableau17[[#This Row],[2017-T1-TOTAL]],"")</f>
        <v>0</v>
      </c>
      <c r="LJ264" s="26">
        <f>IFERROR(Tableau17[[#This Row],[2017-T1-DUPONT-AIGNAN Nicolas]]/Tableau17[[#This Row],[2017-T1-TOTAL]],"")</f>
        <v>4.9159120310478657E-2</v>
      </c>
      <c r="LK264" s="26">
        <f>IFERROR(Tableau17[[#This Row],[2017-T1-FILLON Fran]]/Tableau17[[#This Row],[2017-T1-TOTAL]],"")</f>
        <v>0.26649417852522639</v>
      </c>
      <c r="LL264" s="26">
        <f>IFERROR(Tableau17[[#This Row],[2017-T1-HAMON Beno]]/Tableau17[[#This Row],[2017-T1-TOTAL]],"")</f>
        <v>3.7516170763260026E-2</v>
      </c>
      <c r="LM264" s="26">
        <f>IFERROR(Tableau17[[#This Row],[2017-T1-LASSALLE Jean]]/Tableau17[[#This Row],[2017-T1-TOTAL]],"")</f>
        <v>1.1642949547218629E-2</v>
      </c>
      <c r="LN264" s="26">
        <f>IFERROR(Tableau17[[#This Row],[2017-T1-LE PEN Marine]]/Tableau17[[#This Row],[2017-T1-TOTAL]],"")</f>
        <v>0.25355756791720568</v>
      </c>
      <c r="LO264" s="26">
        <f>IFERROR(Tableau17[[#This Row],[2017-T1-M Jean-Luc]]/Tableau17[[#This Row],[2017-T1-TOTAL]],"")</f>
        <v>0.17593790426908151</v>
      </c>
      <c r="LP264" s="26">
        <f>IFERROR(Tableau17[[#This Row],[2017-T1-MACRON Emmanuel]]/Tableau17[[#This Row],[2017-T1-TOTAL]],"")</f>
        <v>0.19534282018111254</v>
      </c>
      <c r="LQ264" s="26">
        <f>IFERROR(Tableau17[[#This Row],[2017-T1-POUTOU Philippe]]/Tableau17[[#This Row],[2017-T1-TOTAL]],"")</f>
        <v>3.8809831824062097E-3</v>
      </c>
      <c r="LR264" s="26">
        <f>IFERROR(Tableau17[[#This Row],[2017-T2-LE PEN Marine]]/Tableau17[[#This Row],[2017-T2-TOTAL]],"")</f>
        <v>0.4115983026874116</v>
      </c>
      <c r="LS264" s="26">
        <f>IFERROR(Tableau17[[#This Row],[2017-T2-MACRON Emmanuel]]/Tableau17[[#This Row],[2017-T2-TOTAL]],"")</f>
        <v>0.5884016973125884</v>
      </c>
      <c r="LT264" s="26">
        <f>IFERROR(Tableau17[[#This Row],[2019-T1-ALEXANDRE Audric]]/Tableau17[[#This Row],[2019-T1-TOTAL]],"")</f>
        <v>0</v>
      </c>
      <c r="LU264" s="26">
        <f>IFERROR(Tableau17[[#This Row],[2019-T1-ARTHAUD Nathalie]]/Tableau17[[#This Row],[2019-T1-TOTAL]],"")</f>
        <v>9.0909090909090905E-3</v>
      </c>
      <c r="LV264" s="26">
        <f>IFERROR(Tableau17[[#This Row],[2019-T1-ASSELINEAU François]]/Tableau17[[#This Row],[2019-T1-TOTAL]],"")</f>
        <v>6.8181818181818179E-3</v>
      </c>
      <c r="LW264" s="26">
        <f>IFERROR(Tableau17[[#This Row],[2019-T1-AUBRY Manon]]/Tableau17[[#This Row],[2019-T1-TOTAL]],"")</f>
        <v>4.3181818181818182E-2</v>
      </c>
      <c r="LX264" s="26">
        <f>IFERROR(Tableau17[[#This Row],[2019-T1-AZERGUI Nagib]]/Tableau17[[#This Row],[2019-T1-TOTAL]],"")</f>
        <v>4.5454545454545452E-3</v>
      </c>
      <c r="LY264" s="26">
        <f>IFERROR(Tableau17[[#This Row],[2019-T1-BARDELLA Jordan]]/Tableau17[[#This Row],[2019-T1-TOTAL]],"")</f>
        <v>0.31818181818181818</v>
      </c>
      <c r="LZ264" s="26">
        <f>IFERROR(Tableau17[[#This Row],[2019-T1-BELLAMY François-Xavier]]/Tableau17[[#This Row],[2019-T1-TOTAL]],"")</f>
        <v>8.1818181818181818E-2</v>
      </c>
      <c r="MA264" s="26">
        <f>IFERROR(Tableau17[[#This Row],[2019-T1-BIDOU Olivier]]/Tableau17[[#This Row],[2019-T1-TOTAL]],"")</f>
        <v>0</v>
      </c>
      <c r="MB264" s="26">
        <f>IFERROR(Tableau17[[#This Row],[2019-T1-BOURG Dominique]]/Tableau17[[#This Row],[2019-T1-TOTAL]],"")</f>
        <v>2.2727272727272728E-2</v>
      </c>
      <c r="MC264" s="26">
        <f>IFERROR(Tableau17[[#This Row],[2019-T1-BROSSAT Ian]]/Tableau17[[#This Row],[2019-T1-TOTAL]],"")</f>
        <v>2.2727272727272728E-2</v>
      </c>
      <c r="MD264" s="26">
        <f>IFERROR(Tableau17[[#This Row],[2019-T1-CAILLAUD Sophie]]/Tableau17[[#This Row],[2019-T1-TOTAL]],"")</f>
        <v>0</v>
      </c>
      <c r="ME264" s="26">
        <f>IFERROR(Tableau17[[#This Row],[2019-T1-CAMUS Renaud]]/Tableau17[[#This Row],[2019-T1-TOTAL]],"")</f>
        <v>0</v>
      </c>
      <c r="MF264" s="26">
        <f>IFERROR(Tableau17[[#This Row],[2019-T1-CHALENÇON Christophe]]/Tableau17[[#This Row],[2019-T1-TOTAL]],"")</f>
        <v>0</v>
      </c>
      <c r="MG264" s="26">
        <f>IFERROR(Tableau17[[#This Row],[2019-T1-CORBET Cathy Denise Ginette]]/Tableau17[[#This Row],[2019-T1-TOTAL]],"")</f>
        <v>0</v>
      </c>
      <c r="MH264" s="26">
        <f>IFERROR(Tableau17[[#This Row],[2019-T1-DE PREVOISIN Robert]]/Tableau17[[#This Row],[2019-T1-TOTAL]],"")</f>
        <v>0</v>
      </c>
      <c r="MI264" s="26">
        <f>IFERROR(Tableau17[[#This Row],[2019-T1-DELFEL Thérèse]]/Tableau17[[#This Row],[2019-T1-TOTAL]],"")</f>
        <v>0</v>
      </c>
      <c r="MJ264" s="26">
        <f>IFERROR(Tableau17[[#This Row],[2019-T1-DIEUMEGARD Pierre]]/Tableau17[[#This Row],[2019-T1-TOTAL]],"")</f>
        <v>0</v>
      </c>
      <c r="MK264" s="26">
        <f>IFERROR(Tableau17[[#This Row],[2019-T1-DUPONT-AIGNAN Nicolas]]/Tableau17[[#This Row],[2019-T1-TOTAL]],"")</f>
        <v>0.05</v>
      </c>
      <c r="ML264" s="26">
        <f>IFERROR(Tableau17[[#This Row],[2019-T1-GERNIGON Yves]]/Tableau17[[#This Row],[2019-T1-TOTAL]],"")</f>
        <v>4.5454545454545452E-3</v>
      </c>
      <c r="MM264" s="26">
        <f>IFERROR(Tableau17[[#This Row],[2019-T1-GLUCKSMANN Raphaël]]/Tableau17[[#This Row],[2019-T1-TOTAL]],"")</f>
        <v>5.909090909090909E-2</v>
      </c>
      <c r="MN264" s="26">
        <f>IFERROR(Tableau17[[#This Row],[2019-T1-HAMON Benoît]]/Tableau17[[#This Row],[2019-T1-TOTAL]],"")</f>
        <v>2.0454545454545454E-2</v>
      </c>
      <c r="MO264" s="26">
        <f>IFERROR(Tableau17[[#This Row],[2019-T1-HELGEN Gilles]]/Tableau17[[#This Row],[2019-T1-TOTAL]],"")</f>
        <v>0</v>
      </c>
      <c r="MP264" s="26">
        <f>IFERROR(Tableau17[[#This Row],[2019-T1-JADOT Yannick]]/Tableau17[[#This Row],[2019-T1-TOTAL]],"")</f>
        <v>0.11363636363636363</v>
      </c>
      <c r="MQ264" s="26">
        <f>IFERROR(Tableau17[[#This Row],[2019-T1-LAGARDE Jean-Christophe]]/Tableau17[[#This Row],[2019-T1-TOTAL]],"")</f>
        <v>2.0454545454545454E-2</v>
      </c>
      <c r="MR264" s="26">
        <f>IFERROR(Tableau17[[#This Row],[2019-T1-LALANNE Francis]]/Tableau17[[#This Row],[2019-T1-TOTAL]],"")</f>
        <v>6.8181818181818179E-3</v>
      </c>
      <c r="MS264" s="26">
        <f>IFERROR(Tableau17[[#This Row],[2019-T1-LOISEAU Nathalie]]/Tableau17[[#This Row],[2019-T1-TOTAL]],"")</f>
        <v>0.20681818181818182</v>
      </c>
      <c r="MT264" s="26">
        <f>IFERROR(Tableau17[[#This Row],[2019-T1-MARIE Florie]]/Tableau17[[#This Row],[2019-T1-TOTAL]],"")</f>
        <v>9.0909090909090905E-3</v>
      </c>
      <c r="MU264" s="26">
        <f>IFERROR(Tableau17[[#This Row],[2008-T1-MACROEXTRDROITE]]/Tableau17[[#This Row],[2008-T1-MACROTOTALE]],"")</f>
        <v>0.12820512820512819</v>
      </c>
      <c r="MV264" s="26">
        <f>IFERROR(Tableau17[[#This Row],[2008-T1-MACRODROITE]]/Tableau17[[#This Row],[2008-T1-MACROTOTALE]],"")</f>
        <v>0.60683760683760679</v>
      </c>
      <c r="MW264" s="26">
        <f>IFERROR(Tableau17[[#This Row],[2008-T1-MACROCENTRE]]/Tableau17[[#This Row],[2008-T1-MACROTOTALE]],"")</f>
        <v>0</v>
      </c>
      <c r="MX264" s="26">
        <f>IFERROR(Tableau17[[#This Row],[2008-T1-MACROGAUCHE]]/Tableau17[[#This Row],[2008-T1-MACROTOTALE]],"")</f>
        <v>0.26495726495726496</v>
      </c>
      <c r="MY264" s="26">
        <f>IFERROR(Tableau17[[#This Row],[2008-T1-MACROAUTRE]]/Tableau17[[#This Row],[2008-T1-MACROTOTALE]],"")</f>
        <v>0</v>
      </c>
      <c r="MZ264" s="26">
        <f>IFERROR(Tableau17[[#This Row],[2008-T2-MACROEXTRDROITE]]/Tableau17[[#This Row],[2008-T2-MACROTOTALE]],"")</f>
        <v>0</v>
      </c>
      <c r="NA264" s="26">
        <f>IFERROR(Tableau17[[#This Row],[2008-T2-MACRODROITE]]/Tableau17[[#This Row],[2008-T2-MACROTOTALE]],"")</f>
        <v>0.64766839378238339</v>
      </c>
      <c r="NB264" s="26">
        <f>IFERROR(Tableau17[[#This Row],[2008-T2-MACROCENTRE]]/Tableau17[[#This Row],[2008-T2-MACROTOTALE]],"")</f>
        <v>0</v>
      </c>
      <c r="NC264" s="26">
        <f>IFERROR(Tableau17[[#This Row],[2008-T2-MACROGAUCHE]]/Tableau17[[#This Row],[2008-T2-MACROTOTALE]],"")</f>
        <v>0.35233160621761656</v>
      </c>
      <c r="ND264" s="26">
        <f>IFERROR(Tableau17[[#This Row],[2008-T2-MACROAUTRE]]/Tableau17[[#This Row],[2008-T2-MACROTOTALE]],"")</f>
        <v>0</v>
      </c>
      <c r="NE264" s="26">
        <f>IFERROR(Tableau17[[#This Row],[2014-T1-MACROEXTRDROITE]]/Tableau17[[#This Row],[2014-T1-MACROTOTALE]],"")</f>
        <v>0.32258064516129031</v>
      </c>
      <c r="NF264" s="26">
        <f>IFERROR(Tableau17[[#This Row],[2014-T1-MACRODROITE]]/Tableau17[[#This Row],[2014-T1-MACROTOTALE]],"")</f>
        <v>0.47419354838709676</v>
      </c>
      <c r="NG264" s="26">
        <f>IFERROR(Tableau17[[#This Row],[2014-T1-MACROCENTRE]]/Tableau17[[#This Row],[2014-T1-MACROTOTALE]],"")</f>
        <v>2.5806451612903226E-2</v>
      </c>
      <c r="NH264" s="26">
        <f>IFERROR(Tableau17[[#This Row],[2014-T1-MACROGAUCHE]]/Tableau17[[#This Row],[2014-T1-MACROTOTALE]],"")</f>
        <v>0.17741935483870969</v>
      </c>
      <c r="NI264" s="26">
        <f>IFERROR(Tableau17[[#This Row],[2014-T1-MACROAUTRE]]/Tableau17[[#This Row],[2014-T1-MACROTOTALE]],"")</f>
        <v>0</v>
      </c>
      <c r="NJ264" s="26">
        <f>IFERROR(Tableau17[[#This Row],[2014-T2-MACROEXTRDROITE]]/Tableau17[[#This Row],[2014-T2-MACROTOTALE]],"")</f>
        <v>0.32424242424242422</v>
      </c>
      <c r="NK264" s="26">
        <f>IFERROR(Tableau17[[#This Row],[2014-T2-MACRODROITE]]/Tableau17[[#This Row],[2014-T2-MACROTOTALE]],"")</f>
        <v>0.52727272727272723</v>
      </c>
      <c r="NL264" s="26">
        <f>IFERROR(Tableau17[[#This Row],[2014-T2-MACROCENTRE]]/Tableau17[[#This Row],[2014-T2-MACROTOTALE]],"")</f>
        <v>0</v>
      </c>
      <c r="NM264" s="26">
        <f>IFERROR(Tableau17[[#This Row],[2014-T2-MACROGAUCHE]]/Tableau17[[#This Row],[2014-T2-MACROTOTALE]],"")</f>
        <v>0.1484848484848485</v>
      </c>
      <c r="NN264" s="26">
        <f>IFERROR(Tableau17[[#This Row],[2014-T2-MACROAUTRE]]/Tableau17[[#This Row],[2014-T2-MACROTOTALE]],"")</f>
        <v>0</v>
      </c>
      <c r="NO264" s="26">
        <f>IFERROR( Tableau17[[#This Row],[2015-T1-MACROEXTRDROITE]]/Tableau17[[#This Row],[2015-T1-MACROTOTALE]],"")</f>
        <v>0.41489361702127658</v>
      </c>
      <c r="NP264" s="26">
        <f>IFERROR(Tableau17[[#This Row],[2015-T1-MACRODROITE]]/Tableau17[[#This Row],[2015-T1-MACROTOTALE]],"")</f>
        <v>0.32765957446808508</v>
      </c>
      <c r="NQ264" s="26">
        <f>IFERROR(Tableau17[[#This Row],[2015-T1-MACROCENTRE]]/Tableau17[[#This Row],[2015-T1-MACROTOTALE]],"")</f>
        <v>0</v>
      </c>
      <c r="NR264" s="26">
        <f>IFERROR(Tableau17[[#This Row],[2015-T1-MACROGAUCHE]]/Tableau17[[#This Row],[2015-T1-MACROTOTALE]],"")</f>
        <v>0.2531914893617021</v>
      </c>
      <c r="NS264" s="26">
        <f>IFERROR(Tableau17[[#This Row],[2015-T1-MACROAUTRE]]/Tableau17[[#This Row],[2015-T1-MACROTOTALE]],"")</f>
        <v>4.2553191489361703E-3</v>
      </c>
      <c r="NT264" s="26">
        <f>IFERROR(Tableau17[[#This Row],[2015-T2-MACROEXTRDROITE]]/Tableau17[[#This Row],[2015-T2-MACROTOTALE]],"")</f>
        <v>0.40471512770137524</v>
      </c>
      <c r="NU264" s="26">
        <f>IFERROR(Tableau17[[#This Row],[2015-T2-MACRODROITE]]/Tableau17[[#This Row],[2015-T2-MACROTOTALE]],"")</f>
        <v>0.5952848722986247</v>
      </c>
      <c r="NV264" s="26">
        <f>IFERROR(Tableau17[[#This Row],[2015-T2-MACROCENTRE]]/Tableau17[[#This Row],[2015-T2-MACROTOTALE]],"")</f>
        <v>0</v>
      </c>
      <c r="NW264" s="26">
        <f>IFERROR(Tableau17[[#This Row],[2015-T2-MACROGAUCHE]]/Tableau17[[#This Row],[2015-T2-MACROTOTALE]],"")</f>
        <v>0</v>
      </c>
      <c r="NX264" s="26">
        <f>IFERROR(Tableau17[[#This Row],[2015-T2-MACROAUTRE]]/Tableau17[[#This Row],[2015-T2-MACROTOTALE]],"")</f>
        <v>0</v>
      </c>
      <c r="NY264" s="26">
        <f>IFERROR(Tableau17[[#This Row],[2017-T1-MACROEXTRDROITE]]/Tableau17[[#This Row],[2017-T1-MACROTOTALE]],"")</f>
        <v>0.30659767141009053</v>
      </c>
      <c r="NZ264" s="26">
        <f>IFERROR(Tableau17[[#This Row],[2017-T1-MACRODROITE]]/Tableau17[[#This Row],[2017-T1-MACROTOTALE]],"")</f>
        <v>0.26649417852522639</v>
      </c>
      <c r="OA264" s="26">
        <f>IFERROR(Tableau17[[#This Row],[2017-T1-MACROCENTRE]]/Tableau17[[#This Row],[2017-T1-MACROTOTALE]],"")</f>
        <v>0.19534282018111254</v>
      </c>
      <c r="OB264" s="26">
        <f>IFERROR(Tableau17[[#This Row],[2017-T1-MACROGAUCHE]]/Tableau17[[#This Row],[2017-T1-MACROTOTALE]],"")</f>
        <v>0.21992238033635186</v>
      </c>
      <c r="OC264" s="26">
        <f>IFERROR(Tableau17[[#This Row],[2017-T1-MACROAUTRE]]/Tableau17[[#This Row],[2017-T1-MACROTOTALE]],"")</f>
        <v>1.1642949547218629E-2</v>
      </c>
      <c r="OD264" s="26">
        <f>IFERROR(Tableau17[[#This Row],[2017-T2-MACROEXTRDROITE]]/Tableau17[[#This Row],[2017-T2-MACROTOTALE]],"")</f>
        <v>0.4115983026874116</v>
      </c>
      <c r="OE264" s="26">
        <f>IFERROR(Tableau17[[#This Row],[2017-T2-MACRODROITE]]/Tableau17[[#This Row],[2017-T2-MACROTOTALE]],"")</f>
        <v>0</v>
      </c>
      <c r="OF264" s="26">
        <f>IFERROR(Tableau17[[#This Row],[2017-T2-MACROCENTRE]]/Tableau17[[#This Row],[2017-T2-MACROTOTALE]],"")</f>
        <v>0.5884016973125884</v>
      </c>
      <c r="OG264" s="26">
        <f>IFERROR(Tableau17[[#This Row],[2017-T2-MACROGAUCHE]]/Tableau17[[#This Row],[2017-T2-MACROTOTALE]],"")</f>
        <v>0</v>
      </c>
      <c r="OH264" s="26">
        <f>IFERROR(Tableau17[[#This Row],[2017-T2-MACROAUTRE]]/Tableau17[[#This Row],[2017-T2-MACROTOTALE]],"")</f>
        <v>0</v>
      </c>
      <c r="OI264" s="26">
        <f>IFERROR(Tableau17[[#This Row],[2019-T1-MACROEXTRDROITE]]/Tableau17[[#This Row],[2019-T1-MACROTOTALE]],"")</f>
        <v>0.37333333333333335</v>
      </c>
      <c r="OJ264" s="26">
        <f>IFERROR(Tableau17[[#This Row],[2019-T1-MACRODROITE]]/Tableau17[[#This Row],[2019-T1-MACROTOTALE]],"")</f>
        <v>0.1</v>
      </c>
      <c r="OK264" s="26">
        <f>IFERROR(Tableau17[[#This Row],[2019-T1-MACROCENTRE]]/Tableau17[[#This Row],[2019-T1-MACROTOTALE]],"")</f>
        <v>0.20222222222222222</v>
      </c>
      <c r="OL264" s="26">
        <f>IFERROR(Tableau17[[#This Row],[2019-T1-MACROGAUCHE]]/Tableau17[[#This Row],[2019-T1-MACROTOTALE]],"")</f>
        <v>0.26222222222222225</v>
      </c>
      <c r="OM264" s="26">
        <f>IFERROR(Tableau17[[#This Row],[2019-T1-MACROAUTRE]]/Tableau17[[#This Row],[2019-T1-MACROTOTALE]],"")</f>
        <v>6.222222222222222E-2</v>
      </c>
      <c r="ON264" s="26">
        <f>IFERROR(Tableau17[[#This Row],[2020-T1-MACROEXTRDROITE]]/Tableau17[[#This Row],[2020-T1-MACROTOTALE]],"")</f>
        <v>0.30039525691699603</v>
      </c>
      <c r="OO264" s="26">
        <f>IFERROR(Tableau17[[#This Row],[2020-T1-MACRODROITE]]/Tableau17[[#This Row],[2020-T1-MACROTOTALE]],"")</f>
        <v>0.41106719367588934</v>
      </c>
      <c r="OP264" s="26">
        <f>IFERROR(Tableau17[[#This Row],[2020-T1-MACROCENTRE]]/Tableau17[[#This Row],[2020-T1-MACROTOTALE]],"")</f>
        <v>6.7193675889328064E-2</v>
      </c>
      <c r="OQ264" s="26">
        <f>IFERROR(Tableau17[[#This Row],[2020-T1-MACROGAUCHE]]/Tableau17[[#This Row],[2020-T1-MACROTOTALE]],"")</f>
        <v>0.22134387351778656</v>
      </c>
      <c r="OR264" s="26">
        <f>IFERROR(Tableau17[[#This Row],[2020-T1-MACROAUTRE]]/Tableau17[[#This Row],[2020-T1-MACROTOTALE]],"")</f>
        <v>0</v>
      </c>
      <c r="OS264" s="26">
        <f>IFERROR(Tableau17[[#This Row],[2017 (L)-T1-MACROEXTRDROITE]]/Tableau17[[#This Row],[2017 (L)-T1-MACROTOTALE]],"")</f>
        <v>0.22198731501057081</v>
      </c>
      <c r="OT264" s="26">
        <f>IFERROR(Tableau17[[#This Row],[2017 (L)-T1-MACRODROITE]]/Tableau17[[#This Row],[2017 (L)-T1-MACROTOTALE]],"")</f>
        <v>0.27695560253699791</v>
      </c>
      <c r="OU264" s="26">
        <f>IFERROR(Tableau17[[#This Row],[2017 (L)-T1-MACROCENTRE]]/Tableau17[[#This Row],[2017 (L)-T1-MACROTOTALE]],"")</f>
        <v>0.31712473572938688</v>
      </c>
      <c r="OV264" s="26">
        <f>IFERROR(Tableau17[[#This Row],[2017 (L)-T1-MACROGAUCHE]]/Tableau17[[#This Row],[2017 (L)-T1-MACROTOTALE]],"")</f>
        <v>0.1839323467230444</v>
      </c>
      <c r="OW264" s="26">
        <f>IFERROR(Tableau17[[#This Row],[2017 (L)-T1-MACROAUTRE]]/Tableau17[[#This Row],[2017 (L)-T1-MACROTOTALE]],"")</f>
        <v>0</v>
      </c>
      <c r="OX264" s="26">
        <f>IFERROR(Tableau17[[#This Row],[2017 (L)-T2-MACROEXTRDROITE]]/Tableau17[[#This Row],[2017 (L)-T2-MACROTOTALE]],"")</f>
        <v>0</v>
      </c>
      <c r="OY264" s="26">
        <f>IFERROR(Tableau17[[#This Row],[2017 (L)-T2-MACRODROITE]]/Tableau17[[#This Row],[2017 (L)-T2-MACROTOTALE]],"")</f>
        <v>0.54691689008042899</v>
      </c>
      <c r="OZ264" s="26">
        <f>IFERROR(Tableau17[[#This Row],[2017 (L)-T2-MACROCENTRE]]/Tableau17[[#This Row],[2017 (L)-T2-MACROTOTALE]],"")</f>
        <v>0.45308310991957107</v>
      </c>
      <c r="PA264" s="26">
        <f>IFERROR(Tableau17[[#This Row],[2017 (L)-T2-MACROGAUCHE]]/Tableau17[[#This Row],[2017 (L)-T2-MACROTOTALE]],"")</f>
        <v>0</v>
      </c>
      <c r="PB264" s="26">
        <f>IFERROR(Tableau17[[#This Row],[2017 (L)-T2-MACROAUTRE]]/Tableau17[[#This Row],[2017 (L)-T2-MACROTOTALE]],"")</f>
        <v>0</v>
      </c>
      <c r="PC264" s="26">
        <f>IFERROR(Tableau17[[#This Row],[2008_T1_PROCUS]]/Tableau17[[#This Row],[2008_T1_INSCRITS]],0)</f>
        <v>6.4935064935064939E-3</v>
      </c>
      <c r="PD264" s="26">
        <f>IFERROR(Tableau17[[#This Row],[2008_T2_PROCUS]]/Tableau17[[#This Row],[2008_T2_INSCRITS]],0)</f>
        <v>6.4935064935064939E-3</v>
      </c>
      <c r="PE264" s="26">
        <f>Tableau17[[#This Row],[2014_T1_PROCUS]]/Tableau17[[#This Row],[2014_T1_INSCRITS]]</f>
        <v>8.4175084175084174E-3</v>
      </c>
      <c r="PF264" s="26">
        <f>IFERROR(Tableau17[[#This Row],[2014_T2_PROCUS]]/Tableau17[[#This Row],[2014_T2_INSCRITS]],0)</f>
        <v>8.4317032040472171E-3</v>
      </c>
    </row>
    <row r="265" spans="1:422" hidden="1" x14ac:dyDescent="0.2">
      <c r="A265" s="1">
        <v>7</v>
      </c>
      <c r="B265" s="1" t="s">
        <v>487</v>
      </c>
      <c r="C265" s="1" t="s">
        <v>497</v>
      </c>
      <c r="D265" s="1" t="s">
        <v>497</v>
      </c>
      <c r="E265" s="1">
        <v>1371</v>
      </c>
      <c r="F265" s="1">
        <v>5.4194709999999997</v>
      </c>
      <c r="G265" s="1">
        <v>43.342328999999999</v>
      </c>
      <c r="H265" s="3">
        <v>1447</v>
      </c>
      <c r="I265" s="3">
        <v>359</v>
      </c>
      <c r="J265" s="1">
        <v>1</v>
      </c>
      <c r="L265" s="1">
        <v>35</v>
      </c>
      <c r="M265" s="1">
        <v>16</v>
      </c>
      <c r="O265" s="1">
        <v>4</v>
      </c>
      <c r="P265" s="1">
        <v>63</v>
      </c>
      <c r="Q265" s="1">
        <v>30</v>
      </c>
      <c r="R265" s="1">
        <v>212</v>
      </c>
      <c r="S265" s="1">
        <v>92</v>
      </c>
      <c r="T265" s="1">
        <v>27</v>
      </c>
      <c r="U265" s="1">
        <v>480</v>
      </c>
      <c r="V265" s="1">
        <v>1318</v>
      </c>
      <c r="W265" s="1">
        <v>780</v>
      </c>
      <c r="X265" s="1">
        <v>11</v>
      </c>
      <c r="Y265" s="2">
        <v>0.59180577000000001</v>
      </c>
      <c r="Z265" s="1">
        <v>1318</v>
      </c>
      <c r="AA265" s="1">
        <v>854</v>
      </c>
      <c r="AB265" s="1">
        <v>14</v>
      </c>
      <c r="AC265" s="2">
        <v>0.64795144000000005</v>
      </c>
      <c r="AD265" s="1">
        <v>1447</v>
      </c>
      <c r="AE265" s="1">
        <v>497</v>
      </c>
      <c r="AF265" s="2">
        <v>0.34346925</v>
      </c>
      <c r="AG265" s="1">
        <f t="shared" si="4"/>
        <v>359</v>
      </c>
      <c r="AH265" s="1">
        <v>1147</v>
      </c>
      <c r="AI265" s="1">
        <v>753</v>
      </c>
      <c r="AJ265" s="1">
        <v>11</v>
      </c>
      <c r="AK265" s="2">
        <v>0.65649519999999995</v>
      </c>
      <c r="AL265" s="1">
        <v>1147</v>
      </c>
      <c r="AM265" s="1">
        <v>835</v>
      </c>
      <c r="AN265" s="1">
        <v>17</v>
      </c>
      <c r="AO265" s="2">
        <v>0.72798605000000005</v>
      </c>
      <c r="AP265" s="1">
        <v>1332</v>
      </c>
      <c r="AQ265" s="1">
        <v>710</v>
      </c>
      <c r="AR265" s="2">
        <v>0.53303303000000002</v>
      </c>
      <c r="AS265" s="1">
        <v>1331</v>
      </c>
      <c r="AT265" s="1">
        <v>754</v>
      </c>
      <c r="AU265" s="2">
        <v>0.56649136</v>
      </c>
      <c r="AV265" s="1">
        <v>1384</v>
      </c>
      <c r="AW265" s="1">
        <v>725</v>
      </c>
      <c r="AX265" s="2">
        <v>0.52384392999999996</v>
      </c>
      <c r="AY265" s="1">
        <v>1384</v>
      </c>
      <c r="AZ265" s="1">
        <v>644</v>
      </c>
      <c r="BA265" s="2">
        <v>0.46531792</v>
      </c>
      <c r="BB265" s="1">
        <v>1382</v>
      </c>
      <c r="BC265" s="1">
        <v>1150</v>
      </c>
      <c r="BD265" s="2">
        <v>0.83212735000000004</v>
      </c>
      <c r="BE265" s="1">
        <v>1381</v>
      </c>
      <c r="BF265" s="1">
        <v>1048</v>
      </c>
      <c r="BG265" s="2">
        <v>0.75887037999999996</v>
      </c>
      <c r="BH265" s="1">
        <v>1432</v>
      </c>
      <c r="BI265" s="1">
        <v>735</v>
      </c>
      <c r="BJ265" s="2">
        <v>0.51326815999999997</v>
      </c>
      <c r="BK265" s="1">
        <v>41</v>
      </c>
      <c r="BL265" s="1">
        <v>5</v>
      </c>
      <c r="BN265" s="1">
        <v>22</v>
      </c>
      <c r="BO265" s="1">
        <v>86</v>
      </c>
      <c r="BP265" s="1">
        <v>327</v>
      </c>
      <c r="BQ265" s="1">
        <v>259</v>
      </c>
      <c r="BR265" s="1">
        <v>740</v>
      </c>
      <c r="BS265" s="1">
        <v>58</v>
      </c>
      <c r="BU265" s="1">
        <v>419</v>
      </c>
      <c r="BV265" s="1">
        <v>335</v>
      </c>
      <c r="BW265" s="1">
        <v>812</v>
      </c>
      <c r="BZ265" s="1">
        <v>44</v>
      </c>
      <c r="CA265" s="1">
        <v>6</v>
      </c>
      <c r="CB265" s="1">
        <v>44</v>
      </c>
      <c r="CC265" s="1">
        <v>287</v>
      </c>
      <c r="CD265" s="1">
        <v>249</v>
      </c>
      <c r="CE265" s="1">
        <v>124</v>
      </c>
      <c r="CF265" s="1">
        <v>754</v>
      </c>
      <c r="CG265" s="1">
        <v>356</v>
      </c>
      <c r="CH265" s="1">
        <v>305</v>
      </c>
      <c r="CI265" s="1">
        <v>174</v>
      </c>
      <c r="CJ265" s="1">
        <v>835</v>
      </c>
      <c r="CL265" s="1">
        <v>12</v>
      </c>
      <c r="CN265" s="1">
        <v>5</v>
      </c>
      <c r="CO265" s="1">
        <v>32</v>
      </c>
      <c r="CP265" s="1">
        <v>306</v>
      </c>
      <c r="CS265" s="1">
        <v>159</v>
      </c>
      <c r="CT265" s="1">
        <v>140</v>
      </c>
      <c r="CV265" s="1">
        <v>29</v>
      </c>
      <c r="CW265" s="1">
        <v>683</v>
      </c>
      <c r="CY265" s="1">
        <v>407</v>
      </c>
      <c r="CZ265" s="1">
        <v>280</v>
      </c>
      <c r="DC265" s="1">
        <v>687</v>
      </c>
      <c r="DE265" s="1">
        <v>1</v>
      </c>
      <c r="DF265" s="1">
        <v>9</v>
      </c>
      <c r="DH265" s="1">
        <v>1</v>
      </c>
      <c r="DI265" s="1">
        <v>20</v>
      </c>
      <c r="DJ265" s="1">
        <v>5</v>
      </c>
      <c r="DK265" s="1">
        <v>1</v>
      </c>
      <c r="DL265" s="1">
        <v>103</v>
      </c>
      <c r="DM265" s="1">
        <v>254</v>
      </c>
      <c r="DN265" s="1">
        <v>96</v>
      </c>
      <c r="DQ265" s="1">
        <v>4</v>
      </c>
      <c r="DR265" s="1">
        <v>204</v>
      </c>
      <c r="DS265" s="1">
        <v>18</v>
      </c>
      <c r="DU265" s="1">
        <v>716</v>
      </c>
      <c r="DW265" s="1">
        <v>330</v>
      </c>
      <c r="DZ265" s="1">
        <v>287</v>
      </c>
      <c r="EA265" s="1">
        <v>617</v>
      </c>
      <c r="EB265" s="1">
        <v>3</v>
      </c>
      <c r="EC265" s="1">
        <v>8</v>
      </c>
      <c r="ED265" s="1">
        <v>1</v>
      </c>
      <c r="EE265" s="1">
        <v>52</v>
      </c>
      <c r="EF265" s="1">
        <v>209</v>
      </c>
      <c r="EG265" s="1">
        <v>49</v>
      </c>
      <c r="EH265" s="1">
        <v>7</v>
      </c>
      <c r="EI265" s="1">
        <v>367</v>
      </c>
      <c r="EJ265" s="1">
        <v>199</v>
      </c>
      <c r="EK265" s="1">
        <v>229</v>
      </c>
      <c r="EL265" s="1">
        <v>3</v>
      </c>
      <c r="EM265" s="1">
        <v>1127</v>
      </c>
      <c r="EN265" s="1">
        <v>461</v>
      </c>
      <c r="EO265" s="1">
        <v>494</v>
      </c>
      <c r="EP265" s="1">
        <v>955</v>
      </c>
      <c r="EQ265" s="1">
        <v>0</v>
      </c>
      <c r="ER265" s="1">
        <v>2</v>
      </c>
      <c r="ES265" s="1">
        <v>3</v>
      </c>
      <c r="ET265" s="1">
        <v>43</v>
      </c>
      <c r="EU265" s="1">
        <v>7</v>
      </c>
      <c r="EV265" s="1">
        <v>258</v>
      </c>
      <c r="EW265" s="1">
        <v>47</v>
      </c>
      <c r="EX265" s="1">
        <v>2</v>
      </c>
      <c r="EY265" s="1">
        <v>7</v>
      </c>
      <c r="EZ265" s="1">
        <v>24</v>
      </c>
      <c r="FA265" s="1">
        <v>0</v>
      </c>
      <c r="FB265" s="1">
        <v>0</v>
      </c>
      <c r="FC265" s="1">
        <v>0</v>
      </c>
      <c r="FD265" s="1">
        <v>0</v>
      </c>
      <c r="FE265" s="1">
        <v>0</v>
      </c>
      <c r="FF265" s="1">
        <v>0</v>
      </c>
      <c r="FG265" s="1">
        <v>0</v>
      </c>
      <c r="FH265" s="1">
        <v>20</v>
      </c>
      <c r="FI265" s="1">
        <v>1</v>
      </c>
      <c r="FJ265" s="1">
        <v>26</v>
      </c>
      <c r="FK265" s="1">
        <v>11</v>
      </c>
      <c r="FL265" s="1">
        <v>0</v>
      </c>
      <c r="FM265" s="1">
        <v>88</v>
      </c>
      <c r="FN265" s="1">
        <v>20</v>
      </c>
      <c r="FO265" s="1">
        <v>7</v>
      </c>
      <c r="FP265" s="1">
        <v>134</v>
      </c>
      <c r="FQ265" s="1">
        <v>1</v>
      </c>
      <c r="FR265" s="1">
        <f>SUM(Tableau17[[#This Row],[2019-T1-ALEXANDRE Audric]:[2019-T1-MARIE Florie]])</f>
        <v>701</v>
      </c>
      <c r="FS265" s="1">
        <v>86</v>
      </c>
      <c r="FT265" s="1">
        <v>373</v>
      </c>
      <c r="FU265" s="1">
        <v>0</v>
      </c>
      <c r="FV265" s="1">
        <v>281</v>
      </c>
      <c r="FW265" s="1">
        <v>0</v>
      </c>
      <c r="FX265" s="1">
        <v>740</v>
      </c>
      <c r="FY265" s="1">
        <v>58</v>
      </c>
      <c r="FZ265" s="1">
        <v>419</v>
      </c>
      <c r="GA265" s="1">
        <v>0</v>
      </c>
      <c r="GB265" s="1">
        <v>335</v>
      </c>
      <c r="GC265" s="1">
        <v>0</v>
      </c>
      <c r="GD265" s="1">
        <v>812</v>
      </c>
      <c r="GE265" s="1">
        <v>287</v>
      </c>
      <c r="GF265" s="1">
        <v>249</v>
      </c>
      <c r="GG265" s="1">
        <v>0</v>
      </c>
      <c r="GH265" s="1">
        <v>218</v>
      </c>
      <c r="GI265" s="1">
        <v>0</v>
      </c>
      <c r="GJ265" s="1">
        <v>754</v>
      </c>
      <c r="GK265" s="1">
        <v>356</v>
      </c>
      <c r="GL265" s="1">
        <v>305</v>
      </c>
      <c r="GM265" s="1">
        <v>0</v>
      </c>
      <c r="GN265" s="1">
        <v>174</v>
      </c>
      <c r="GO265" s="1">
        <v>0</v>
      </c>
      <c r="GP265" s="1">
        <v>835</v>
      </c>
      <c r="GQ265" s="1">
        <v>318</v>
      </c>
      <c r="GR265" s="1">
        <v>140</v>
      </c>
      <c r="GS265" s="1">
        <v>0</v>
      </c>
      <c r="GT265" s="1">
        <v>225</v>
      </c>
      <c r="GU265" s="1">
        <v>0</v>
      </c>
      <c r="GV265" s="1">
        <v>683</v>
      </c>
      <c r="GW265" s="1">
        <v>407</v>
      </c>
      <c r="GX265" s="1">
        <v>0</v>
      </c>
      <c r="GY265" s="1">
        <v>0</v>
      </c>
      <c r="GZ265" s="1">
        <v>280</v>
      </c>
      <c r="HA265" s="1">
        <v>0</v>
      </c>
      <c r="HB265" s="1">
        <v>687</v>
      </c>
      <c r="HC265" s="1">
        <v>428</v>
      </c>
      <c r="HD265" s="1">
        <v>209</v>
      </c>
      <c r="HE265" s="1">
        <v>229</v>
      </c>
      <c r="HF265" s="1">
        <v>254</v>
      </c>
      <c r="HG265" s="1">
        <v>7</v>
      </c>
      <c r="HH265" s="1">
        <v>1127</v>
      </c>
      <c r="HI265" s="1">
        <v>461</v>
      </c>
      <c r="HJ265" s="1">
        <v>0</v>
      </c>
      <c r="HK265" s="1">
        <v>494</v>
      </c>
      <c r="HL265" s="1">
        <v>0</v>
      </c>
      <c r="HM265" s="1">
        <v>0</v>
      </c>
      <c r="HN265" s="1">
        <v>955</v>
      </c>
      <c r="HO265" s="1">
        <v>289</v>
      </c>
      <c r="HP265" s="1">
        <v>67</v>
      </c>
      <c r="HQ265" s="1">
        <v>134</v>
      </c>
      <c r="HR265" s="1">
        <v>194</v>
      </c>
      <c r="HS265" s="1">
        <v>36</v>
      </c>
      <c r="HT265" s="1">
        <v>720</v>
      </c>
      <c r="HU265" s="1">
        <v>212</v>
      </c>
      <c r="HV265" s="1">
        <v>98</v>
      </c>
      <c r="HW265" s="1">
        <v>31</v>
      </c>
      <c r="HX265" s="1">
        <v>139</v>
      </c>
      <c r="HY265" s="1">
        <v>0</v>
      </c>
      <c r="HZ265" s="1">
        <v>480</v>
      </c>
      <c r="IA265" s="1">
        <v>268</v>
      </c>
      <c r="IB265" s="1">
        <v>96</v>
      </c>
      <c r="IC265" s="1">
        <v>204</v>
      </c>
      <c r="ID265" s="1">
        <v>143</v>
      </c>
      <c r="IE265" s="1">
        <v>5</v>
      </c>
      <c r="IF265" s="1">
        <v>716</v>
      </c>
      <c r="IG265" s="1">
        <v>330</v>
      </c>
      <c r="IH265" s="1">
        <v>0</v>
      </c>
      <c r="II265" s="1">
        <v>287</v>
      </c>
      <c r="IJ265" s="1">
        <v>0</v>
      </c>
      <c r="IK265" s="1">
        <v>0</v>
      </c>
      <c r="IL265" s="1">
        <v>617</v>
      </c>
      <c r="IM265" s="26">
        <f>IFERROR(Tableau17[[#This Row],[LDIV]]/Tableau17[[#This Row],[Total général]],"")</f>
        <v>2.0833333333333333E-3</v>
      </c>
      <c r="IN265" s="26">
        <f>IFERROR(Tableau17[[#This Row],[LDVC]]/Tableau17[[#This Row],[Total général]],"")</f>
        <v>0</v>
      </c>
      <c r="IO265" s="26">
        <f>IFERROR(Tableau17[[#This Row],[LDVD]]/Tableau17[[#This Row],[Total général]],"")</f>
        <v>7.2916666666666671E-2</v>
      </c>
      <c r="IP265" s="26">
        <f>IFERROR(Tableau17[[#This Row],[LDVG]]/Tableau17[[#This Row],[Total général]],"")</f>
        <v>3.3333333333333333E-2</v>
      </c>
      <c r="IQ265" s="26">
        <f>IFERROR(Tableau17[[#This Row],[LEXD]]/Tableau17[[#This Row],[Total général]],"")</f>
        <v>0</v>
      </c>
      <c r="IR265" s="26">
        <f>IFERROR(Tableau17[[#This Row],[LEXG]]/Tableau17[[#This Row],[Total général]],"")</f>
        <v>8.3333333333333332E-3</v>
      </c>
      <c r="IS265" s="26">
        <f>IFERROR(Tableau17[[#This Row],[LLR]]/Tableau17[[#This Row],[Total général]],"")</f>
        <v>0.13125000000000001</v>
      </c>
      <c r="IT265" s="26">
        <f>IFERROR(Tableau17[[#This Row],[LREM]]/Tableau17[[#This Row],[Total général]],"")</f>
        <v>6.25E-2</v>
      </c>
      <c r="IU265" s="26">
        <f>IFERROR(Tableau17[[#This Row],[LRN]]/Tableau17[[#This Row],[Total général]],"")</f>
        <v>0.44166666666666665</v>
      </c>
      <c r="IV265" s="26">
        <f>IFERROR(Tableau17[[#This Row],[LUG]]/Tableau17[[#This Row],[Total général]],"")</f>
        <v>0.19166666666666668</v>
      </c>
      <c r="IW265" s="26">
        <f>IFERROR(Tableau17[[#This Row],[LVEC]]/Tableau17[[#This Row],[Total général]],"")</f>
        <v>5.6250000000000001E-2</v>
      </c>
      <c r="IX265" s="26">
        <f>IFERROR(Tableau17[[#This Row],[2008-T1-LCMD]]/Tableau17[[#This Row],[2008-T1-TOTAL]],"")</f>
        <v>5.5405405405405408E-2</v>
      </c>
      <c r="IY265" s="26">
        <f>IFERROR(Tableau17[[#This Row],[2008-T1-LDVD]]/Tableau17[[#This Row],[2008-T1-TOTAL]],"")</f>
        <v>6.7567567567567571E-3</v>
      </c>
      <c r="IZ265" s="26">
        <f>IFERROR(Tableau17[[#This Row],[2008-T1-LEXD]]/Tableau17[[#This Row],[2008-T1-TOTAL]],"")</f>
        <v>0</v>
      </c>
      <c r="JA265" s="26">
        <f>IFERROR(Tableau17[[#This Row],[2008-T1-LEXG]]/Tableau17[[#This Row],[2008-T1-TOTAL]],"")</f>
        <v>2.9729729729729731E-2</v>
      </c>
      <c r="JB265" s="26">
        <f>IFERROR(Tableau17[[#This Row],[2008-T1-LFN]]/Tableau17[[#This Row],[2008-T1-TOTAL]],"")</f>
        <v>0.11621621621621622</v>
      </c>
      <c r="JC265" s="26">
        <f>IFERROR(Tableau17[[#This Row],[2008-T1-LMAJ]]/Tableau17[[#This Row],[2008-T1-TOTAL]],"")</f>
        <v>0.44189189189189187</v>
      </c>
      <c r="JD265" s="26">
        <f>IFERROR(Tableau17[[#This Row],[2008-T1-LUG]]/Tableau17[[#This Row],[2008-T1-TOTAL]],"")</f>
        <v>0.35</v>
      </c>
      <c r="JE265" s="26">
        <f>IFERROR(Tableau17[[#This Row],[2008-T2-LFN]]/Tableau17[[#This Row],[2008-T2-TOTAL]],"")</f>
        <v>7.1428571428571425E-2</v>
      </c>
      <c r="JF265" s="26">
        <f>IFERROR(Tableau17[[#This Row],[2008-T2-LGC]]/Tableau17[[#This Row],[2008-T2-TOTAL]],"")</f>
        <v>0</v>
      </c>
      <c r="JG265" s="26">
        <f>IFERROR(Tableau17[[#This Row],[2008-T2-LMAJ]]/Tableau17[[#This Row],[2008-T2-TOTAL]],"")</f>
        <v>0.51600985221674878</v>
      </c>
      <c r="JH265" s="26">
        <f>IFERROR(Tableau17[[#This Row],[2008-T2-LUG]]/Tableau17[[#This Row],[2008-T2-TOTAL]],"")</f>
        <v>0.41256157635467983</v>
      </c>
      <c r="JI265" s="26">
        <f>IFERROR(Tableau17[[#This Row],[2014-T1-LDIV]]/Tableau17[[#This Row],[2014-T1-TOTAL]],"")</f>
        <v>0</v>
      </c>
      <c r="JJ265" s="26">
        <f>IFERROR(Tableau17[[#This Row],[2014-T1-LDVD]]/Tableau17[[#This Row],[2014-T1-TOTAL]],"")</f>
        <v>0</v>
      </c>
      <c r="JK265" s="26">
        <f>IFERROR(Tableau17[[#This Row],[2014-T1-LDVG]]/Tableau17[[#This Row],[2014-T1-TOTAL]],"")</f>
        <v>5.8355437665782495E-2</v>
      </c>
      <c r="JL265" s="26">
        <f>IFERROR(Tableau17[[#This Row],[2014-T1-LEXG]]/Tableau17[[#This Row],[2014-T1-TOTAL]],"")</f>
        <v>7.9575596816976128E-3</v>
      </c>
      <c r="JM265" s="26">
        <f>IFERROR(Tableau17[[#This Row],[2014-T1-LFG]]/Tableau17[[#This Row],[2014-T1-TOTAL]],"")</f>
        <v>5.8355437665782495E-2</v>
      </c>
      <c r="JN265" s="26">
        <f>IFERROR(Tableau17[[#This Row],[2014-T1-LFN]]/Tableau17[[#This Row],[2014-T1-TOTAL]],"")</f>
        <v>0.38063660477453581</v>
      </c>
      <c r="JO265" s="26">
        <f>IFERROR(Tableau17[[#This Row],[2014-T1-LUD]]/Tableau17[[#This Row],[2014-T1-TOTAL]],"")</f>
        <v>0.33023872679045091</v>
      </c>
      <c r="JP265" s="26">
        <f>IFERROR(Tableau17[[#This Row],[2014-T1-LUG]]/Tableau17[[#This Row],[2014-T1-TOTAL]],"")</f>
        <v>0.16445623342175067</v>
      </c>
      <c r="JQ265" s="26">
        <f>IFERROR(Tableau17[[#This Row],[2014-T2-LFN]]/Tableau17[[#This Row],[2014-T2-TOTAL]],"")</f>
        <v>0.42634730538922155</v>
      </c>
      <c r="JR265" s="26">
        <f>IFERROR(Tableau17[[#This Row],[2014-T2-LUD]]/Tableau17[[#This Row],[2014-T2-TOTAL]],"")</f>
        <v>0.3652694610778443</v>
      </c>
      <c r="JS265" s="26">
        <f>IFERROR(Tableau17[[#This Row],[2014-T2-LUG]]/Tableau17[[#This Row],[2014-T2-TOTAL]],"")</f>
        <v>0.20838323353293414</v>
      </c>
      <c r="JT265" s="26">
        <f>IFERROR(Tableau17[[#This Row],[2015-T1-BC-DIV]]/Tableau17[[#This Row],[2015-T1-TOTAL]],"")</f>
        <v>0</v>
      </c>
      <c r="JU265" s="26">
        <f>IFERROR(Tableau17[[#This Row],[2015-T1-BC-DLF]]/Tableau17[[#This Row],[2015-T1-TOTAL]],"")</f>
        <v>1.7569546120058566E-2</v>
      </c>
      <c r="JV265" s="26">
        <f>IFERROR(Tableau17[[#This Row],[2015-T1-BC-DVD]]/Tableau17[[#This Row],[2015-T1-TOTAL]],"")</f>
        <v>0</v>
      </c>
      <c r="JW265" s="26">
        <f>IFERROR(Tableau17[[#This Row],[2015-T1-BC-DVG]]/Tableau17[[#This Row],[2015-T1-TOTAL]],"")</f>
        <v>7.320644216691069E-3</v>
      </c>
      <c r="JX265" s="26">
        <f>IFERROR(Tableau17[[#This Row],[2015-T1-BC-FG]]/Tableau17[[#This Row],[2015-T1-TOTAL]],"")</f>
        <v>4.6852122986822842E-2</v>
      </c>
      <c r="JY265" s="26">
        <f>IFERROR(Tableau17[[#This Row],[2015-T1-BC-FN]]/Tableau17[[#This Row],[2015-T1-TOTAL]],"")</f>
        <v>0.44802342606149342</v>
      </c>
      <c r="JZ265" s="26">
        <f>IFERROR(Tableau17[[#This Row],[2015-T1-BC-MDM]]/Tableau17[[#This Row],[2015-T1-TOTAL]],"")</f>
        <v>0</v>
      </c>
      <c r="KA265" s="26">
        <f>IFERROR(Tableau17[[#This Row],[2015-T1-BC-RDG]]/Tableau17[[#This Row],[2015-T1-TOTAL]],"")</f>
        <v>0</v>
      </c>
      <c r="KB265" s="26">
        <f>IFERROR(Tableau17[[#This Row],[2015-T1-BC-SOC]]/Tableau17[[#This Row],[2015-T1-TOTAL]],"")</f>
        <v>0.23279648609077599</v>
      </c>
      <c r="KC265" s="26">
        <f>IFERROR(Tableau17[[#This Row],[2015-T1-BC-UD]]/Tableau17[[#This Row],[2015-T1-TOTAL]],"")</f>
        <v>0.20497803806734993</v>
      </c>
      <c r="KD265" s="26">
        <f>IFERROR(Tableau17[[#This Row],[2015-T1-BC-UG]]/Tableau17[[#This Row],[2015-T1-TOTAL]],"")</f>
        <v>0</v>
      </c>
      <c r="KE265" s="26">
        <f>IFERROR(Tableau17[[#This Row],[2015-T1-BC-VEC]]/Tableau17[[#This Row],[2015-T1-TOTAL]],"")</f>
        <v>4.24597364568082E-2</v>
      </c>
      <c r="KF265" s="26">
        <f>IFERROR(Tableau17[[#This Row],[2015-T2-BC-DVG]]/Tableau17[[#This Row],[2015-T2-TOTAL]],"")</f>
        <v>0</v>
      </c>
      <c r="KG265" s="26">
        <f>IFERROR(Tableau17[[#This Row],[2015-T2-BC-FN]]/Tableau17[[#This Row],[2015-T2-TOTAL]],"")</f>
        <v>0.59243085880640467</v>
      </c>
      <c r="KH265" s="26">
        <f>IFERROR(Tableau17[[#This Row],[2015-T2-BC-SOC]]/Tableau17[[#This Row],[2015-T2-TOTAL]],"")</f>
        <v>0.40756914119359533</v>
      </c>
      <c r="KI265" s="26">
        <f>IFERROR(Tableau17[[#This Row],[2015-T2-BC-UD]]/Tableau17[[#This Row],[2015-T2-TOTAL]],"")</f>
        <v>0</v>
      </c>
      <c r="KJ265" s="26">
        <f>IFERROR(Tableau17[[#This Row],[2015-T2-BC-UG]]/Tableau17[[#This Row],[2015-T2-TOTAL]],"")</f>
        <v>0</v>
      </c>
      <c r="KK265" s="26">
        <f>IFERROR(Tableau17[[#This Row],[2017 (L)-T1-COM]]/Tableau17[[#This Row],[2017 (L)-T1-TOTAL]],"")</f>
        <v>0</v>
      </c>
      <c r="KL265" s="26">
        <f>IFERROR(Tableau17[[#This Row],[2017 (L)-T1-DIV]]/Tableau17[[#This Row],[2017 (L)-T1-TOTAL]],"")</f>
        <v>1.3966480446927375E-3</v>
      </c>
      <c r="KM265" s="26">
        <f>IFERROR(Tableau17[[#This Row],[2017 (L)-T1-DLF]]/Tableau17[[#This Row],[2017 (L)-T1-TOTAL]],"")</f>
        <v>1.2569832402234637E-2</v>
      </c>
      <c r="KN265" s="26">
        <f>IFERROR(Tableau17[[#This Row],[2017 (L)-T1-DVD]]/Tableau17[[#This Row],[2017 (L)-T1-TOTAL]],"")</f>
        <v>0</v>
      </c>
      <c r="KO265" s="26">
        <f>IFERROR(Tableau17[[#This Row],[2017 (L)-T1-DVG]]/Tableau17[[#This Row],[2017 (L)-T1-TOTAL]],"")</f>
        <v>1.3966480446927375E-3</v>
      </c>
      <c r="KP265" s="26">
        <f>IFERROR(Tableau17[[#This Row],[2017 (L)-T1-ECO]]/Tableau17[[#This Row],[2017 (L)-T1-TOTAL]],"")</f>
        <v>2.7932960893854747E-2</v>
      </c>
      <c r="KQ265" s="26">
        <f>IFERROR(Tableau17[[#This Row],[2017 (L)-T1-EXD]]/Tableau17[[#This Row],[2017 (L)-T1-TOTAL]],"")</f>
        <v>6.9832402234636867E-3</v>
      </c>
      <c r="KR265" s="26">
        <f>IFERROR(Tableau17[[#This Row],[2017 (L)-T1-EXG]]/Tableau17[[#This Row],[2017 (L)-T1-TOTAL]],"")</f>
        <v>1.3966480446927375E-3</v>
      </c>
      <c r="KS265" s="26">
        <f>IFERROR(Tableau17[[#This Row],[2017 (L)-T1-FI]]/Tableau17[[#This Row],[2017 (L)-T1-TOTAL]],"")</f>
        <v>0.14385474860335196</v>
      </c>
      <c r="KT265" s="26">
        <f>IFERROR(Tableau17[[#This Row],[2017 (L)-T1-FN]]/Tableau17[[#This Row],[2017 (L)-T1-TOTAL]],"")</f>
        <v>0.35474860335195529</v>
      </c>
      <c r="KU265" s="26">
        <f>IFERROR(Tableau17[[#This Row],[2017 (L)-T1-LR]]/Tableau17[[#This Row],[2017 (L)-T1-TOTAL]],"")</f>
        <v>0.13407821229050279</v>
      </c>
      <c r="KV265" s="26">
        <f>IFERROR(Tableau17[[#This Row],[2017 (L)-T1-MDM]]/Tableau17[[#This Row],[2017 (L)-T1-TOTAL]],"")</f>
        <v>0</v>
      </c>
      <c r="KW265" s="26">
        <f>IFERROR(Tableau17[[#This Row],[2017 (L)-T1-RDG]]/Tableau17[[#This Row],[2017 (L)-T1-TOTAL]],"")</f>
        <v>0</v>
      </c>
      <c r="KX265" s="26">
        <f>IFERROR(Tableau17[[#This Row],[2017 (L)-T1-REG]]/Tableau17[[#This Row],[2017 (L)-T1-TOTAL]],"")</f>
        <v>5.5865921787709499E-3</v>
      </c>
      <c r="KY265" s="26">
        <f>IFERROR(Tableau17[[#This Row],[2017 (L)-T1-REM]]/Tableau17[[#This Row],[2017 (L)-T1-TOTAL]],"")</f>
        <v>0.28491620111731841</v>
      </c>
      <c r="KZ265" s="26">
        <f>IFERROR(Tableau17[[#This Row],[2017 (L)-T1-SOC]]/Tableau17[[#This Row],[2017 (L)-T1-TOTAL]],"")</f>
        <v>2.5139664804469275E-2</v>
      </c>
      <c r="LA265" s="26">
        <f>IFERROR(Tableau17[[#This Row],[2017 (L)-T1-UDI]]/Tableau17[[#This Row],[2017 (L)-T1-TOTAL]],"")</f>
        <v>0</v>
      </c>
      <c r="LB265" s="26">
        <f>IFERROR(Tableau17[[#This Row],[2017 (L)-T2-FI]]/Tableau17[[#This Row],[2017 (L)-T2-TOTAL]],"")</f>
        <v>0</v>
      </c>
      <c r="LC265" s="26">
        <f>IFERROR(Tableau17[[#This Row],[2017 (L)-T2-FN]]/Tableau17[[#This Row],[2017 (L)-T2-TOTAL]],"")</f>
        <v>0.53484602917341972</v>
      </c>
      <c r="LD265" s="26">
        <f>IFERROR(Tableau17[[#This Row],[2017 (L)-T2-LR]]/Tableau17[[#This Row],[2017 (L)-T2-TOTAL]],"")</f>
        <v>0</v>
      </c>
      <c r="LE265" s="26">
        <f>IFERROR(Tableau17[[#This Row],[2017 (L)-T2-MDM]]/Tableau17[[#This Row],[2017 (L)-T2-TOTAL]],"")</f>
        <v>0</v>
      </c>
      <c r="LF265" s="26">
        <f>IFERROR(Tableau17[[#This Row],[2017 (L)-T2-REM]]/Tableau17[[#This Row],[2017 (L)-T2-TOTAL]],"")</f>
        <v>0.46515397082658022</v>
      </c>
      <c r="LG265" s="26">
        <f>IFERROR(Tableau17[[#This Row],[2017-T1-ARTHAUD Nathalie]]/Tableau17[[#This Row],[2017-T1-TOTAL]],"")</f>
        <v>2.6619343389529724E-3</v>
      </c>
      <c r="LH265" s="26">
        <f>IFERROR(Tableau17[[#This Row],[2017-T1-ASSELINEAU Fran]]/Tableau17[[#This Row],[2017-T1-TOTAL]],"")</f>
        <v>7.0984915705412602E-3</v>
      </c>
      <c r="LI265" s="26">
        <f>IFERROR(Tableau17[[#This Row],[2017-T1-CHEMINADE Jacques]]/Tableau17[[#This Row],[2017-T1-TOTAL]],"")</f>
        <v>8.8731144631765753E-4</v>
      </c>
      <c r="LJ265" s="26">
        <f>IFERROR(Tableau17[[#This Row],[2017-T1-DUPONT-AIGNAN Nicolas]]/Tableau17[[#This Row],[2017-T1-TOTAL]],"")</f>
        <v>4.6140195208518191E-2</v>
      </c>
      <c r="LK265" s="26">
        <f>IFERROR(Tableau17[[#This Row],[2017-T1-FILLON Fran]]/Tableau17[[#This Row],[2017-T1-TOTAL]],"")</f>
        <v>0.18544809228039041</v>
      </c>
      <c r="LL265" s="26">
        <f>IFERROR(Tableau17[[#This Row],[2017-T1-HAMON Beno]]/Tableau17[[#This Row],[2017-T1-TOTAL]],"")</f>
        <v>4.3478260869565216E-2</v>
      </c>
      <c r="LM265" s="26">
        <f>IFERROR(Tableau17[[#This Row],[2017-T1-LASSALLE Jean]]/Tableau17[[#This Row],[2017-T1-TOTAL]],"")</f>
        <v>6.2111801242236021E-3</v>
      </c>
      <c r="LN265" s="26">
        <f>IFERROR(Tableau17[[#This Row],[2017-T1-LE PEN Marine]]/Tableau17[[#This Row],[2017-T1-TOTAL]],"")</f>
        <v>0.32564330079858028</v>
      </c>
      <c r="LO265" s="26">
        <f>IFERROR(Tableau17[[#This Row],[2017-T1-M Jean-Luc]]/Tableau17[[#This Row],[2017-T1-TOTAL]],"")</f>
        <v>0.17657497781721385</v>
      </c>
      <c r="LP265" s="26">
        <f>IFERROR(Tableau17[[#This Row],[2017-T1-MACRON Emmanuel]]/Tableau17[[#This Row],[2017-T1-TOTAL]],"")</f>
        <v>0.20319432120674358</v>
      </c>
      <c r="LQ265" s="26">
        <f>IFERROR(Tableau17[[#This Row],[2017-T1-POUTOU Philippe]]/Tableau17[[#This Row],[2017-T1-TOTAL]],"")</f>
        <v>2.6619343389529724E-3</v>
      </c>
      <c r="LR265" s="26">
        <f>IFERROR(Tableau17[[#This Row],[2017-T2-LE PEN Marine]]/Tableau17[[#This Row],[2017-T2-TOTAL]],"")</f>
        <v>0.48272251308900521</v>
      </c>
      <c r="LS265" s="26">
        <f>IFERROR(Tableau17[[#This Row],[2017-T2-MACRON Emmanuel]]/Tableau17[[#This Row],[2017-T2-TOTAL]],"")</f>
        <v>0.51727748691099473</v>
      </c>
      <c r="LT265" s="26">
        <f>IFERROR(Tableau17[[#This Row],[2019-T1-ALEXANDRE Audric]]/Tableau17[[#This Row],[2019-T1-TOTAL]],"")</f>
        <v>0</v>
      </c>
      <c r="LU265" s="26">
        <f>IFERROR(Tableau17[[#This Row],[2019-T1-ARTHAUD Nathalie]]/Tableau17[[#This Row],[2019-T1-TOTAL]],"")</f>
        <v>2.8530670470756064E-3</v>
      </c>
      <c r="LV265" s="26">
        <f>IFERROR(Tableau17[[#This Row],[2019-T1-ASSELINEAU François]]/Tableau17[[#This Row],[2019-T1-TOTAL]],"")</f>
        <v>4.2796005706134095E-3</v>
      </c>
      <c r="LW265" s="26">
        <f>IFERROR(Tableau17[[#This Row],[2019-T1-AUBRY Manon]]/Tableau17[[#This Row],[2019-T1-TOTAL]],"")</f>
        <v>6.1340941512125532E-2</v>
      </c>
      <c r="LX265" s="26">
        <f>IFERROR(Tableau17[[#This Row],[2019-T1-AZERGUI Nagib]]/Tableau17[[#This Row],[2019-T1-TOTAL]],"")</f>
        <v>9.9857346647646214E-3</v>
      </c>
      <c r="LY265" s="26">
        <f>IFERROR(Tableau17[[#This Row],[2019-T1-BARDELLA Jordan]]/Tableau17[[#This Row],[2019-T1-TOTAL]],"")</f>
        <v>0.36804564907275322</v>
      </c>
      <c r="LZ265" s="26">
        <f>IFERROR(Tableau17[[#This Row],[2019-T1-BELLAMY François-Xavier]]/Tableau17[[#This Row],[2019-T1-TOTAL]],"")</f>
        <v>6.7047075606276749E-2</v>
      </c>
      <c r="MA265" s="26">
        <f>IFERROR(Tableau17[[#This Row],[2019-T1-BIDOU Olivier]]/Tableau17[[#This Row],[2019-T1-TOTAL]],"")</f>
        <v>2.8530670470756064E-3</v>
      </c>
      <c r="MB265" s="26">
        <f>IFERROR(Tableau17[[#This Row],[2019-T1-BOURG Dominique]]/Tableau17[[#This Row],[2019-T1-TOTAL]],"")</f>
        <v>9.9857346647646214E-3</v>
      </c>
      <c r="MC265" s="26">
        <f>IFERROR(Tableau17[[#This Row],[2019-T1-BROSSAT Ian]]/Tableau17[[#This Row],[2019-T1-TOTAL]],"")</f>
        <v>3.4236804564907276E-2</v>
      </c>
      <c r="MD265" s="26">
        <f>IFERROR(Tableau17[[#This Row],[2019-T1-CAILLAUD Sophie]]/Tableau17[[#This Row],[2019-T1-TOTAL]],"")</f>
        <v>0</v>
      </c>
      <c r="ME265" s="26">
        <f>IFERROR(Tableau17[[#This Row],[2019-T1-CAMUS Renaud]]/Tableau17[[#This Row],[2019-T1-TOTAL]],"")</f>
        <v>0</v>
      </c>
      <c r="MF265" s="26">
        <f>IFERROR(Tableau17[[#This Row],[2019-T1-CHALENÇON Christophe]]/Tableau17[[#This Row],[2019-T1-TOTAL]],"")</f>
        <v>0</v>
      </c>
      <c r="MG265" s="26">
        <f>IFERROR(Tableau17[[#This Row],[2019-T1-CORBET Cathy Denise Ginette]]/Tableau17[[#This Row],[2019-T1-TOTAL]],"")</f>
        <v>0</v>
      </c>
      <c r="MH265" s="26">
        <f>IFERROR(Tableau17[[#This Row],[2019-T1-DE PREVOISIN Robert]]/Tableau17[[#This Row],[2019-T1-TOTAL]],"")</f>
        <v>0</v>
      </c>
      <c r="MI265" s="26">
        <f>IFERROR(Tableau17[[#This Row],[2019-T1-DELFEL Thérèse]]/Tableau17[[#This Row],[2019-T1-TOTAL]],"")</f>
        <v>0</v>
      </c>
      <c r="MJ265" s="26">
        <f>IFERROR(Tableau17[[#This Row],[2019-T1-DIEUMEGARD Pierre]]/Tableau17[[#This Row],[2019-T1-TOTAL]],"")</f>
        <v>0</v>
      </c>
      <c r="MK265" s="26">
        <f>IFERROR(Tableau17[[#This Row],[2019-T1-DUPONT-AIGNAN Nicolas]]/Tableau17[[#This Row],[2019-T1-TOTAL]],"")</f>
        <v>2.8530670470756064E-2</v>
      </c>
      <c r="ML265" s="26">
        <f>IFERROR(Tableau17[[#This Row],[2019-T1-GERNIGON Yves]]/Tableau17[[#This Row],[2019-T1-TOTAL]],"")</f>
        <v>1.4265335235378032E-3</v>
      </c>
      <c r="MM265" s="26">
        <f>IFERROR(Tableau17[[#This Row],[2019-T1-GLUCKSMANN Raphaël]]/Tableau17[[#This Row],[2019-T1-TOTAL]],"")</f>
        <v>3.7089871611982884E-2</v>
      </c>
      <c r="MN265" s="26">
        <f>IFERROR(Tableau17[[#This Row],[2019-T1-HAMON Benoît]]/Tableau17[[#This Row],[2019-T1-TOTAL]],"")</f>
        <v>1.5691868758915834E-2</v>
      </c>
      <c r="MO265" s="26">
        <f>IFERROR(Tableau17[[#This Row],[2019-T1-HELGEN Gilles]]/Tableau17[[#This Row],[2019-T1-TOTAL]],"")</f>
        <v>0</v>
      </c>
      <c r="MP265" s="26">
        <f>IFERROR(Tableau17[[#This Row],[2019-T1-JADOT Yannick]]/Tableau17[[#This Row],[2019-T1-TOTAL]],"")</f>
        <v>0.12553495007132667</v>
      </c>
      <c r="MQ265" s="26">
        <f>IFERROR(Tableau17[[#This Row],[2019-T1-LAGARDE Jean-Christophe]]/Tableau17[[#This Row],[2019-T1-TOTAL]],"")</f>
        <v>2.8530670470756064E-2</v>
      </c>
      <c r="MR265" s="26">
        <f>IFERROR(Tableau17[[#This Row],[2019-T1-LALANNE Francis]]/Tableau17[[#This Row],[2019-T1-TOTAL]],"")</f>
        <v>9.9857346647646214E-3</v>
      </c>
      <c r="MS265" s="26">
        <f>IFERROR(Tableau17[[#This Row],[2019-T1-LOISEAU Nathalie]]/Tableau17[[#This Row],[2019-T1-TOTAL]],"")</f>
        <v>0.19115549215406563</v>
      </c>
      <c r="MT265" s="26">
        <f>IFERROR(Tableau17[[#This Row],[2019-T1-MARIE Florie]]/Tableau17[[#This Row],[2019-T1-TOTAL]],"")</f>
        <v>1.4265335235378032E-3</v>
      </c>
      <c r="MU265" s="26">
        <f>IFERROR(Tableau17[[#This Row],[2008-T1-MACROEXTRDROITE]]/Tableau17[[#This Row],[2008-T1-MACROTOTALE]],"")</f>
        <v>0.11621621621621622</v>
      </c>
      <c r="MV265" s="26">
        <f>IFERROR(Tableau17[[#This Row],[2008-T1-MACRODROITE]]/Tableau17[[#This Row],[2008-T1-MACROTOTALE]],"")</f>
        <v>0.50405405405405401</v>
      </c>
      <c r="MW265" s="26">
        <f>IFERROR(Tableau17[[#This Row],[2008-T1-MACROCENTRE]]/Tableau17[[#This Row],[2008-T1-MACROTOTALE]],"")</f>
        <v>0</v>
      </c>
      <c r="MX265" s="26">
        <f>IFERROR(Tableau17[[#This Row],[2008-T1-MACROGAUCHE]]/Tableau17[[#This Row],[2008-T1-MACROTOTALE]],"")</f>
        <v>0.37972972972972974</v>
      </c>
      <c r="MY265" s="26">
        <f>IFERROR(Tableau17[[#This Row],[2008-T1-MACROAUTRE]]/Tableau17[[#This Row],[2008-T1-MACROTOTALE]],"")</f>
        <v>0</v>
      </c>
      <c r="MZ265" s="26">
        <f>IFERROR(Tableau17[[#This Row],[2008-T2-MACROEXTRDROITE]]/Tableau17[[#This Row],[2008-T2-MACROTOTALE]],"")</f>
        <v>7.1428571428571425E-2</v>
      </c>
      <c r="NA265" s="26">
        <f>IFERROR(Tableau17[[#This Row],[2008-T2-MACRODROITE]]/Tableau17[[#This Row],[2008-T2-MACROTOTALE]],"")</f>
        <v>0.51600985221674878</v>
      </c>
      <c r="NB265" s="26">
        <f>IFERROR(Tableau17[[#This Row],[2008-T2-MACROCENTRE]]/Tableau17[[#This Row],[2008-T2-MACROTOTALE]],"")</f>
        <v>0</v>
      </c>
      <c r="NC265" s="26">
        <f>IFERROR(Tableau17[[#This Row],[2008-T2-MACROGAUCHE]]/Tableau17[[#This Row],[2008-T2-MACROTOTALE]],"")</f>
        <v>0.41256157635467983</v>
      </c>
      <c r="ND265" s="26">
        <f>IFERROR(Tableau17[[#This Row],[2008-T2-MACROAUTRE]]/Tableau17[[#This Row],[2008-T2-MACROTOTALE]],"")</f>
        <v>0</v>
      </c>
      <c r="NE265" s="26">
        <f>IFERROR(Tableau17[[#This Row],[2014-T1-MACROEXTRDROITE]]/Tableau17[[#This Row],[2014-T1-MACROTOTALE]],"")</f>
        <v>0.38063660477453581</v>
      </c>
      <c r="NF265" s="26">
        <f>IFERROR(Tableau17[[#This Row],[2014-T1-MACRODROITE]]/Tableau17[[#This Row],[2014-T1-MACROTOTALE]],"")</f>
        <v>0.33023872679045091</v>
      </c>
      <c r="NG265" s="26">
        <f>IFERROR(Tableau17[[#This Row],[2014-T1-MACROCENTRE]]/Tableau17[[#This Row],[2014-T1-MACROTOTALE]],"")</f>
        <v>0</v>
      </c>
      <c r="NH265" s="26">
        <f>IFERROR(Tableau17[[#This Row],[2014-T1-MACROGAUCHE]]/Tableau17[[#This Row],[2014-T1-MACROTOTALE]],"")</f>
        <v>0.28912466843501328</v>
      </c>
      <c r="NI265" s="26">
        <f>IFERROR(Tableau17[[#This Row],[2014-T1-MACROAUTRE]]/Tableau17[[#This Row],[2014-T1-MACROTOTALE]],"")</f>
        <v>0</v>
      </c>
      <c r="NJ265" s="26">
        <f>IFERROR(Tableau17[[#This Row],[2014-T2-MACROEXTRDROITE]]/Tableau17[[#This Row],[2014-T2-MACROTOTALE]],"")</f>
        <v>0.42634730538922155</v>
      </c>
      <c r="NK265" s="26">
        <f>IFERROR(Tableau17[[#This Row],[2014-T2-MACRODROITE]]/Tableau17[[#This Row],[2014-T2-MACROTOTALE]],"")</f>
        <v>0.3652694610778443</v>
      </c>
      <c r="NL265" s="26">
        <f>IFERROR(Tableau17[[#This Row],[2014-T2-MACROCENTRE]]/Tableau17[[#This Row],[2014-T2-MACROTOTALE]],"")</f>
        <v>0</v>
      </c>
      <c r="NM265" s="26">
        <f>IFERROR(Tableau17[[#This Row],[2014-T2-MACROGAUCHE]]/Tableau17[[#This Row],[2014-T2-MACROTOTALE]],"")</f>
        <v>0.20838323353293414</v>
      </c>
      <c r="NN265" s="26">
        <f>IFERROR(Tableau17[[#This Row],[2014-T2-MACROAUTRE]]/Tableau17[[#This Row],[2014-T2-MACROTOTALE]],"")</f>
        <v>0</v>
      </c>
      <c r="NO265" s="26">
        <f>IFERROR( Tableau17[[#This Row],[2015-T1-MACROEXTRDROITE]]/Tableau17[[#This Row],[2015-T1-MACROTOTALE]],"")</f>
        <v>0.46559297218155199</v>
      </c>
      <c r="NP265" s="26">
        <f>IFERROR(Tableau17[[#This Row],[2015-T1-MACRODROITE]]/Tableau17[[#This Row],[2015-T1-MACROTOTALE]],"")</f>
        <v>0.20497803806734993</v>
      </c>
      <c r="NQ265" s="26">
        <f>IFERROR(Tableau17[[#This Row],[2015-T1-MACROCENTRE]]/Tableau17[[#This Row],[2015-T1-MACROTOTALE]],"")</f>
        <v>0</v>
      </c>
      <c r="NR265" s="26">
        <f>IFERROR(Tableau17[[#This Row],[2015-T1-MACROGAUCHE]]/Tableau17[[#This Row],[2015-T1-MACROTOTALE]],"")</f>
        <v>0.32942898975109808</v>
      </c>
      <c r="NS265" s="26">
        <f>IFERROR(Tableau17[[#This Row],[2015-T1-MACROAUTRE]]/Tableau17[[#This Row],[2015-T1-MACROTOTALE]],"")</f>
        <v>0</v>
      </c>
      <c r="NT265" s="26">
        <f>IFERROR(Tableau17[[#This Row],[2015-T2-MACROEXTRDROITE]]/Tableau17[[#This Row],[2015-T2-MACROTOTALE]],"")</f>
        <v>0.59243085880640467</v>
      </c>
      <c r="NU265" s="26">
        <f>IFERROR(Tableau17[[#This Row],[2015-T2-MACRODROITE]]/Tableau17[[#This Row],[2015-T2-MACROTOTALE]],"")</f>
        <v>0</v>
      </c>
      <c r="NV265" s="26">
        <f>IFERROR(Tableau17[[#This Row],[2015-T2-MACROCENTRE]]/Tableau17[[#This Row],[2015-T2-MACROTOTALE]],"")</f>
        <v>0</v>
      </c>
      <c r="NW265" s="26">
        <f>IFERROR(Tableau17[[#This Row],[2015-T2-MACROGAUCHE]]/Tableau17[[#This Row],[2015-T2-MACROTOTALE]],"")</f>
        <v>0.40756914119359533</v>
      </c>
      <c r="NX265" s="26">
        <f>IFERROR(Tableau17[[#This Row],[2015-T2-MACROAUTRE]]/Tableau17[[#This Row],[2015-T2-MACROTOTALE]],"")</f>
        <v>0</v>
      </c>
      <c r="NY265" s="26">
        <f>IFERROR(Tableau17[[#This Row],[2017-T1-MACROEXTRDROITE]]/Tableau17[[#This Row],[2017-T1-MACROTOTALE]],"")</f>
        <v>0.3797692990239574</v>
      </c>
      <c r="NZ265" s="26">
        <f>IFERROR(Tableau17[[#This Row],[2017-T1-MACRODROITE]]/Tableau17[[#This Row],[2017-T1-MACROTOTALE]],"")</f>
        <v>0.18544809228039041</v>
      </c>
      <c r="OA265" s="26">
        <f>IFERROR(Tableau17[[#This Row],[2017-T1-MACROCENTRE]]/Tableau17[[#This Row],[2017-T1-MACROTOTALE]],"")</f>
        <v>0.20319432120674358</v>
      </c>
      <c r="OB265" s="26">
        <f>IFERROR(Tableau17[[#This Row],[2017-T1-MACROGAUCHE]]/Tableau17[[#This Row],[2017-T1-MACROTOTALE]],"")</f>
        <v>0.225377107364685</v>
      </c>
      <c r="OC265" s="26">
        <f>IFERROR(Tableau17[[#This Row],[2017-T1-MACROAUTRE]]/Tableau17[[#This Row],[2017-T1-MACROTOTALE]],"")</f>
        <v>6.2111801242236021E-3</v>
      </c>
      <c r="OD265" s="26">
        <f>IFERROR(Tableau17[[#This Row],[2017-T2-MACROEXTRDROITE]]/Tableau17[[#This Row],[2017-T2-MACROTOTALE]],"")</f>
        <v>0.48272251308900521</v>
      </c>
      <c r="OE265" s="26">
        <f>IFERROR(Tableau17[[#This Row],[2017-T2-MACRODROITE]]/Tableau17[[#This Row],[2017-T2-MACROTOTALE]],"")</f>
        <v>0</v>
      </c>
      <c r="OF265" s="26">
        <f>IFERROR(Tableau17[[#This Row],[2017-T2-MACROCENTRE]]/Tableau17[[#This Row],[2017-T2-MACROTOTALE]],"")</f>
        <v>0.51727748691099473</v>
      </c>
      <c r="OG265" s="26">
        <f>IFERROR(Tableau17[[#This Row],[2017-T2-MACROGAUCHE]]/Tableau17[[#This Row],[2017-T2-MACROTOTALE]],"")</f>
        <v>0</v>
      </c>
      <c r="OH265" s="26">
        <f>IFERROR(Tableau17[[#This Row],[2017-T2-MACROAUTRE]]/Tableau17[[#This Row],[2017-T2-MACROTOTALE]],"")</f>
        <v>0</v>
      </c>
      <c r="OI265" s="26">
        <f>IFERROR(Tableau17[[#This Row],[2019-T1-MACROEXTRDROITE]]/Tableau17[[#This Row],[2019-T1-MACROTOTALE]],"")</f>
        <v>0.40138888888888891</v>
      </c>
      <c r="OJ265" s="26">
        <f>IFERROR(Tableau17[[#This Row],[2019-T1-MACRODROITE]]/Tableau17[[#This Row],[2019-T1-MACROTOTALE]],"")</f>
        <v>9.3055555555555558E-2</v>
      </c>
      <c r="OK265" s="26">
        <f>IFERROR(Tableau17[[#This Row],[2019-T1-MACROCENTRE]]/Tableau17[[#This Row],[2019-T1-MACROTOTALE]],"")</f>
        <v>0.18611111111111112</v>
      </c>
      <c r="OL265" s="26">
        <f>IFERROR(Tableau17[[#This Row],[2019-T1-MACROGAUCHE]]/Tableau17[[#This Row],[2019-T1-MACROTOTALE]],"")</f>
        <v>0.26944444444444443</v>
      </c>
      <c r="OM265" s="26">
        <f>IFERROR(Tableau17[[#This Row],[2019-T1-MACROAUTRE]]/Tableau17[[#This Row],[2019-T1-MACROTOTALE]],"")</f>
        <v>0.05</v>
      </c>
      <c r="ON265" s="26">
        <f>IFERROR(Tableau17[[#This Row],[2020-T1-MACROEXTRDROITE]]/Tableau17[[#This Row],[2020-T1-MACROTOTALE]],"")</f>
        <v>0.44166666666666665</v>
      </c>
      <c r="OO265" s="26">
        <f>IFERROR(Tableau17[[#This Row],[2020-T1-MACRODROITE]]/Tableau17[[#This Row],[2020-T1-MACROTOTALE]],"")</f>
        <v>0.20416666666666666</v>
      </c>
      <c r="OP265" s="26">
        <f>IFERROR(Tableau17[[#This Row],[2020-T1-MACROCENTRE]]/Tableau17[[#This Row],[2020-T1-MACROTOTALE]],"")</f>
        <v>6.458333333333334E-2</v>
      </c>
      <c r="OQ265" s="26">
        <f>IFERROR(Tableau17[[#This Row],[2020-T1-MACROGAUCHE]]/Tableau17[[#This Row],[2020-T1-MACROTOTALE]],"")</f>
        <v>0.28958333333333336</v>
      </c>
      <c r="OR265" s="26">
        <f>IFERROR(Tableau17[[#This Row],[2020-T1-MACROAUTRE]]/Tableau17[[#This Row],[2020-T1-MACROTOTALE]],"")</f>
        <v>0</v>
      </c>
      <c r="OS265" s="26">
        <f>IFERROR(Tableau17[[#This Row],[2017 (L)-T1-MACROEXTRDROITE]]/Tableau17[[#This Row],[2017 (L)-T1-MACROTOTALE]],"")</f>
        <v>0.37430167597765363</v>
      </c>
      <c r="OT265" s="26">
        <f>IFERROR(Tableau17[[#This Row],[2017 (L)-T1-MACRODROITE]]/Tableau17[[#This Row],[2017 (L)-T1-MACROTOTALE]],"")</f>
        <v>0.13407821229050279</v>
      </c>
      <c r="OU265" s="26">
        <f>IFERROR(Tableau17[[#This Row],[2017 (L)-T1-MACROCENTRE]]/Tableau17[[#This Row],[2017 (L)-T1-MACROTOTALE]],"")</f>
        <v>0.28491620111731841</v>
      </c>
      <c r="OV265" s="26">
        <f>IFERROR(Tableau17[[#This Row],[2017 (L)-T1-MACROGAUCHE]]/Tableau17[[#This Row],[2017 (L)-T1-MACROTOTALE]],"")</f>
        <v>0.19972067039106145</v>
      </c>
      <c r="OW265" s="26">
        <f>IFERROR(Tableau17[[#This Row],[2017 (L)-T1-MACROAUTRE]]/Tableau17[[#This Row],[2017 (L)-T1-MACROTOTALE]],"")</f>
        <v>6.9832402234636867E-3</v>
      </c>
      <c r="OX265" s="26">
        <f>IFERROR(Tableau17[[#This Row],[2017 (L)-T2-MACROEXTRDROITE]]/Tableau17[[#This Row],[2017 (L)-T2-MACROTOTALE]],"")</f>
        <v>0.53484602917341972</v>
      </c>
      <c r="OY265" s="26">
        <f>IFERROR(Tableau17[[#This Row],[2017 (L)-T2-MACRODROITE]]/Tableau17[[#This Row],[2017 (L)-T2-MACROTOTALE]],"")</f>
        <v>0</v>
      </c>
      <c r="OZ265" s="26">
        <f>IFERROR(Tableau17[[#This Row],[2017 (L)-T2-MACROCENTRE]]/Tableau17[[#This Row],[2017 (L)-T2-MACROTOTALE]],"")</f>
        <v>0.46515397082658022</v>
      </c>
      <c r="PA265" s="26">
        <f>IFERROR(Tableau17[[#This Row],[2017 (L)-T2-MACROGAUCHE]]/Tableau17[[#This Row],[2017 (L)-T2-MACROTOTALE]],"")</f>
        <v>0</v>
      </c>
      <c r="PB265" s="26">
        <f>IFERROR(Tableau17[[#This Row],[2017 (L)-T2-MACROAUTRE]]/Tableau17[[#This Row],[2017 (L)-T2-MACROTOTALE]],"")</f>
        <v>0</v>
      </c>
      <c r="PC265" s="26">
        <f>IFERROR(Tableau17[[#This Row],[2008_T1_PROCUS]]/Tableau17[[#This Row],[2008_T1_INSCRITS]],0)</f>
        <v>9.5902353966870104E-3</v>
      </c>
      <c r="PD265" s="26">
        <f>IFERROR(Tableau17[[#This Row],[2008_T2_PROCUS]]/Tableau17[[#This Row],[2008_T2_INSCRITS]],0)</f>
        <v>1.4821272885789015E-2</v>
      </c>
      <c r="PE265" s="26">
        <f>Tableau17[[#This Row],[2014_T1_PROCUS]]/Tableau17[[#This Row],[2014_T1_INSCRITS]]</f>
        <v>8.3459787556904395E-3</v>
      </c>
      <c r="PF265" s="26">
        <f>IFERROR(Tableau17[[#This Row],[2014_T2_PROCUS]]/Tableau17[[#This Row],[2014_T2_INSCRITS]],0)</f>
        <v>1.0622154779969651E-2</v>
      </c>
    </row>
    <row r="266" spans="1:422" hidden="1" x14ac:dyDescent="0.2">
      <c r="A266" s="1">
        <v>6</v>
      </c>
      <c r="B266" s="1" t="s">
        <v>427</v>
      </c>
      <c r="C266" s="1" t="s">
        <v>443</v>
      </c>
      <c r="D266" s="1" t="s">
        <v>443</v>
      </c>
      <c r="E266" s="1">
        <v>1168</v>
      </c>
      <c r="F266" s="1">
        <v>5.4863730000000004</v>
      </c>
      <c r="G266" s="1">
        <v>43.294158000000003</v>
      </c>
      <c r="H266" s="3">
        <v>1445</v>
      </c>
      <c r="I266" s="3">
        <v>435</v>
      </c>
      <c r="K266" s="1">
        <v>7</v>
      </c>
      <c r="L266" s="1">
        <v>54</v>
      </c>
      <c r="M266" s="1">
        <v>3</v>
      </c>
      <c r="P266" s="1">
        <v>103</v>
      </c>
      <c r="Q266" s="1">
        <v>28</v>
      </c>
      <c r="R266" s="1">
        <v>141</v>
      </c>
      <c r="S266" s="1">
        <v>35</v>
      </c>
      <c r="T266" s="1">
        <v>33</v>
      </c>
      <c r="U266" s="1">
        <v>404</v>
      </c>
      <c r="V266" s="1">
        <v>1084</v>
      </c>
      <c r="W266" s="1">
        <v>636</v>
      </c>
      <c r="X266" s="1">
        <v>9</v>
      </c>
      <c r="Y266" s="2">
        <v>0.58671587000000003</v>
      </c>
      <c r="Z266" s="1">
        <v>1083</v>
      </c>
      <c r="AA266" s="1">
        <v>657</v>
      </c>
      <c r="AB266" s="1">
        <v>8</v>
      </c>
      <c r="AC266" s="2">
        <v>0.60664819999999997</v>
      </c>
      <c r="AD266" s="1">
        <v>1445</v>
      </c>
      <c r="AE266" s="1">
        <v>412</v>
      </c>
      <c r="AF266" s="2">
        <v>0.28512111000000001</v>
      </c>
      <c r="AG266" s="1">
        <f t="shared" si="4"/>
        <v>435</v>
      </c>
      <c r="AH266" s="1">
        <v>968</v>
      </c>
      <c r="AI266" s="1">
        <v>539</v>
      </c>
      <c r="AJ266" s="1">
        <v>1</v>
      </c>
      <c r="AK266" s="2">
        <v>0.55681818000000005</v>
      </c>
      <c r="AL266" s="1">
        <v>968</v>
      </c>
      <c r="AM266" s="1">
        <v>608</v>
      </c>
      <c r="AN266" s="1">
        <v>5</v>
      </c>
      <c r="AO266" s="2">
        <v>0.62809917000000004</v>
      </c>
      <c r="AP266" s="1">
        <v>1427</v>
      </c>
      <c r="AQ266" s="1">
        <v>630</v>
      </c>
      <c r="AR266" s="2">
        <v>0.44148563000000002</v>
      </c>
      <c r="AS266" s="1">
        <v>1426</v>
      </c>
      <c r="AT266" s="1">
        <v>685</v>
      </c>
      <c r="AU266" s="2">
        <v>0.48036466</v>
      </c>
      <c r="AV266" s="1">
        <v>1414</v>
      </c>
      <c r="AW266" s="1">
        <v>631</v>
      </c>
      <c r="AX266" s="2">
        <v>0.44625176999999999</v>
      </c>
      <c r="AY266" s="1">
        <v>1414</v>
      </c>
      <c r="AZ266" s="1">
        <v>502</v>
      </c>
      <c r="BA266" s="2">
        <v>0.35502122000000003</v>
      </c>
      <c r="BB266" s="1">
        <v>1411</v>
      </c>
      <c r="BC266" s="1">
        <v>1146</v>
      </c>
      <c r="BD266" s="2">
        <v>0.81218994</v>
      </c>
      <c r="BE266" s="1">
        <v>1411</v>
      </c>
      <c r="BF266" s="1">
        <v>1065</v>
      </c>
      <c r="BG266" s="2">
        <v>0.75478383999999998</v>
      </c>
      <c r="BH266" s="1">
        <v>1430</v>
      </c>
      <c r="BI266" s="1">
        <v>658</v>
      </c>
      <c r="BJ266" s="2">
        <v>0.46013986000000001</v>
      </c>
      <c r="BK266" s="1">
        <v>17</v>
      </c>
      <c r="BM266" s="1">
        <v>5</v>
      </c>
      <c r="BN266" s="1">
        <v>18</v>
      </c>
      <c r="BO266" s="1">
        <v>73</v>
      </c>
      <c r="BP266" s="1">
        <v>215</v>
      </c>
      <c r="BQ266" s="1">
        <v>198</v>
      </c>
      <c r="BR266" s="1">
        <v>526</v>
      </c>
      <c r="BU266" s="1">
        <v>325</v>
      </c>
      <c r="BV266" s="1">
        <v>254</v>
      </c>
      <c r="BW266" s="1">
        <v>579</v>
      </c>
      <c r="BY266" s="1">
        <v>101</v>
      </c>
      <c r="BZ266" s="1">
        <v>29</v>
      </c>
      <c r="CB266" s="1">
        <v>24</v>
      </c>
      <c r="CC266" s="1">
        <v>199</v>
      </c>
      <c r="CD266" s="1">
        <v>193</v>
      </c>
      <c r="CE266" s="1">
        <v>80</v>
      </c>
      <c r="CF266" s="1">
        <v>626</v>
      </c>
      <c r="CG266" s="1">
        <v>242</v>
      </c>
      <c r="CH266" s="1">
        <v>280</v>
      </c>
      <c r="CI266" s="1">
        <v>123</v>
      </c>
      <c r="CJ266" s="1">
        <v>645</v>
      </c>
      <c r="CK266" s="1">
        <v>3</v>
      </c>
      <c r="CL266" s="1">
        <v>12</v>
      </c>
      <c r="CN266" s="1">
        <v>8</v>
      </c>
      <c r="CO266" s="1">
        <v>38</v>
      </c>
      <c r="CP266" s="1">
        <v>309</v>
      </c>
      <c r="CS266" s="1">
        <v>86</v>
      </c>
      <c r="CT266" s="1">
        <v>140</v>
      </c>
      <c r="CW266" s="1">
        <v>596</v>
      </c>
      <c r="CY266" s="1">
        <v>347</v>
      </c>
      <c r="DA266" s="1">
        <v>292</v>
      </c>
      <c r="DC266" s="1">
        <v>639</v>
      </c>
      <c r="DD266" s="1">
        <v>6</v>
      </c>
      <c r="DE266" s="1">
        <v>10</v>
      </c>
      <c r="DF266" s="1">
        <v>10</v>
      </c>
      <c r="DG266" s="1">
        <v>1</v>
      </c>
      <c r="DH266" s="1">
        <v>2</v>
      </c>
      <c r="DI266" s="1">
        <v>14</v>
      </c>
      <c r="DJ266" s="1">
        <v>3</v>
      </c>
      <c r="DK266" s="1">
        <v>1</v>
      </c>
      <c r="DL266" s="1">
        <v>70</v>
      </c>
      <c r="DM266" s="1">
        <v>142</v>
      </c>
      <c r="DN266" s="1">
        <v>218</v>
      </c>
      <c r="DP266" s="1">
        <v>7</v>
      </c>
      <c r="DR266" s="1">
        <v>130</v>
      </c>
      <c r="DS266" s="1">
        <v>9</v>
      </c>
      <c r="DU266" s="1">
        <v>623</v>
      </c>
      <c r="DX266" s="1">
        <v>268</v>
      </c>
      <c r="DZ266" s="1">
        <v>188</v>
      </c>
      <c r="EA266" s="1">
        <v>456</v>
      </c>
      <c r="EB266" s="1">
        <v>3</v>
      </c>
      <c r="EC266" s="1">
        <v>11</v>
      </c>
      <c r="ED266" s="1">
        <v>1</v>
      </c>
      <c r="EE266" s="1">
        <v>51</v>
      </c>
      <c r="EF266" s="1">
        <v>191</v>
      </c>
      <c r="EG266" s="1">
        <v>36</v>
      </c>
      <c r="EH266" s="1">
        <v>10</v>
      </c>
      <c r="EI266" s="1">
        <v>438</v>
      </c>
      <c r="EJ266" s="1">
        <v>198</v>
      </c>
      <c r="EK266" s="1">
        <v>190</v>
      </c>
      <c r="EL266" s="1">
        <v>3</v>
      </c>
      <c r="EM266" s="1">
        <v>1132</v>
      </c>
      <c r="EN266" s="1">
        <v>528</v>
      </c>
      <c r="EO266" s="1">
        <v>450</v>
      </c>
      <c r="EP266" s="1">
        <v>978</v>
      </c>
      <c r="EQ266" s="1">
        <v>1</v>
      </c>
      <c r="ER266" s="1">
        <v>2</v>
      </c>
      <c r="ES266" s="1">
        <v>7</v>
      </c>
      <c r="ET266" s="1">
        <v>36</v>
      </c>
      <c r="EU266" s="1">
        <v>0</v>
      </c>
      <c r="EV266" s="1">
        <v>259</v>
      </c>
      <c r="EW266" s="1">
        <v>60</v>
      </c>
      <c r="EX266" s="1">
        <v>0</v>
      </c>
      <c r="EY266" s="1">
        <v>12</v>
      </c>
      <c r="EZ266" s="1">
        <v>16</v>
      </c>
      <c r="FA266" s="1">
        <v>0</v>
      </c>
      <c r="FB266" s="1">
        <v>0</v>
      </c>
      <c r="FC266" s="1">
        <v>0</v>
      </c>
      <c r="FD266" s="1">
        <v>0</v>
      </c>
      <c r="FE266" s="1">
        <v>0</v>
      </c>
      <c r="FF266" s="1">
        <v>0</v>
      </c>
      <c r="FG266" s="1">
        <v>1</v>
      </c>
      <c r="FH266" s="1">
        <v>22</v>
      </c>
      <c r="FI266" s="1">
        <v>0</v>
      </c>
      <c r="FJ266" s="1">
        <v>27</v>
      </c>
      <c r="FK266" s="1">
        <v>9</v>
      </c>
      <c r="FL266" s="1">
        <v>0</v>
      </c>
      <c r="FM266" s="1">
        <v>63</v>
      </c>
      <c r="FN266" s="1">
        <v>8</v>
      </c>
      <c r="FO266" s="1">
        <v>1</v>
      </c>
      <c r="FP266" s="1">
        <v>91</v>
      </c>
      <c r="FQ266" s="1">
        <v>1</v>
      </c>
      <c r="FR266" s="1">
        <f>SUM(Tableau17[[#This Row],[2019-T1-ALEXANDRE Audric]:[2019-T1-MARIE Florie]])</f>
        <v>616</v>
      </c>
      <c r="FS266" s="1">
        <v>78</v>
      </c>
      <c r="FT266" s="1">
        <v>232</v>
      </c>
      <c r="FU266" s="1">
        <v>0</v>
      </c>
      <c r="FV266" s="1">
        <v>216</v>
      </c>
      <c r="FW266" s="1">
        <v>0</v>
      </c>
      <c r="FX266" s="1">
        <v>526</v>
      </c>
      <c r="FY266" s="1">
        <v>0</v>
      </c>
      <c r="FZ266" s="1">
        <v>325</v>
      </c>
      <c r="GA266" s="1">
        <v>0</v>
      </c>
      <c r="GB266" s="1">
        <v>254</v>
      </c>
      <c r="GC266" s="1">
        <v>0</v>
      </c>
      <c r="GD266" s="1">
        <v>579</v>
      </c>
      <c r="GE266" s="1">
        <v>199</v>
      </c>
      <c r="GF266" s="1">
        <v>294</v>
      </c>
      <c r="GG266" s="1">
        <v>0</v>
      </c>
      <c r="GH266" s="1">
        <v>133</v>
      </c>
      <c r="GI266" s="1">
        <v>0</v>
      </c>
      <c r="GJ266" s="1">
        <v>626</v>
      </c>
      <c r="GK266" s="1">
        <v>242</v>
      </c>
      <c r="GL266" s="1">
        <v>280</v>
      </c>
      <c r="GM266" s="1">
        <v>0</v>
      </c>
      <c r="GN266" s="1">
        <v>123</v>
      </c>
      <c r="GO266" s="1">
        <v>0</v>
      </c>
      <c r="GP266" s="1">
        <v>645</v>
      </c>
      <c r="GQ266" s="1">
        <v>321</v>
      </c>
      <c r="GR266" s="1">
        <v>140</v>
      </c>
      <c r="GS266" s="1">
        <v>0</v>
      </c>
      <c r="GT266" s="1">
        <v>132</v>
      </c>
      <c r="GU266" s="1">
        <v>3</v>
      </c>
      <c r="GV266" s="1">
        <v>596</v>
      </c>
      <c r="GW266" s="1">
        <v>347</v>
      </c>
      <c r="GX266" s="1">
        <v>292</v>
      </c>
      <c r="GY266" s="1">
        <v>0</v>
      </c>
      <c r="GZ266" s="1">
        <v>0</v>
      </c>
      <c r="HA266" s="1">
        <v>0</v>
      </c>
      <c r="HB266" s="1">
        <v>639</v>
      </c>
      <c r="HC266" s="1">
        <v>501</v>
      </c>
      <c r="HD266" s="1">
        <v>191</v>
      </c>
      <c r="HE266" s="1">
        <v>190</v>
      </c>
      <c r="HF266" s="1">
        <v>240</v>
      </c>
      <c r="HG266" s="1">
        <v>10</v>
      </c>
      <c r="HH266" s="1">
        <v>1132</v>
      </c>
      <c r="HI266" s="1">
        <v>528</v>
      </c>
      <c r="HJ266" s="1">
        <v>0</v>
      </c>
      <c r="HK266" s="1">
        <v>450</v>
      </c>
      <c r="HL266" s="1">
        <v>0</v>
      </c>
      <c r="HM266" s="1">
        <v>0</v>
      </c>
      <c r="HN266" s="1">
        <v>978</v>
      </c>
      <c r="HO266" s="1">
        <v>297</v>
      </c>
      <c r="HP266" s="1">
        <v>68</v>
      </c>
      <c r="HQ266" s="1">
        <v>91</v>
      </c>
      <c r="HR266" s="1">
        <v>153</v>
      </c>
      <c r="HS266" s="1">
        <v>29</v>
      </c>
      <c r="HT266" s="1">
        <v>638</v>
      </c>
      <c r="HU266" s="1">
        <v>141</v>
      </c>
      <c r="HV266" s="1">
        <v>157</v>
      </c>
      <c r="HW266" s="1">
        <v>35</v>
      </c>
      <c r="HX266" s="1">
        <v>71</v>
      </c>
      <c r="HY266" s="1">
        <v>0</v>
      </c>
      <c r="HZ266" s="1">
        <v>404</v>
      </c>
      <c r="IA266" s="1">
        <v>155</v>
      </c>
      <c r="IB266" s="1">
        <v>219</v>
      </c>
      <c r="IC266" s="1">
        <v>130</v>
      </c>
      <c r="ID266" s="1">
        <v>109</v>
      </c>
      <c r="IE266" s="1">
        <v>10</v>
      </c>
      <c r="IF266" s="1">
        <v>623</v>
      </c>
      <c r="IG266" s="1">
        <v>0</v>
      </c>
      <c r="IH266" s="1">
        <v>268</v>
      </c>
      <c r="II266" s="1">
        <v>188</v>
      </c>
      <c r="IJ266" s="1">
        <v>0</v>
      </c>
      <c r="IK266" s="1">
        <v>0</v>
      </c>
      <c r="IL266" s="1">
        <v>456</v>
      </c>
      <c r="IM266" s="26">
        <f>IFERROR(Tableau17[[#This Row],[LDIV]]/Tableau17[[#This Row],[Total général]],"")</f>
        <v>0</v>
      </c>
      <c r="IN266" s="26">
        <f>IFERROR(Tableau17[[#This Row],[LDVC]]/Tableau17[[#This Row],[Total général]],"")</f>
        <v>1.7326732673267328E-2</v>
      </c>
      <c r="IO266" s="26">
        <f>IFERROR(Tableau17[[#This Row],[LDVD]]/Tableau17[[#This Row],[Total général]],"")</f>
        <v>0.13366336633663367</v>
      </c>
      <c r="IP266" s="26">
        <f>IFERROR(Tableau17[[#This Row],[LDVG]]/Tableau17[[#This Row],[Total général]],"")</f>
        <v>7.4257425742574254E-3</v>
      </c>
      <c r="IQ266" s="26">
        <f>IFERROR(Tableau17[[#This Row],[LEXD]]/Tableau17[[#This Row],[Total général]],"")</f>
        <v>0</v>
      </c>
      <c r="IR266" s="26">
        <f>IFERROR(Tableau17[[#This Row],[LEXG]]/Tableau17[[#This Row],[Total général]],"")</f>
        <v>0</v>
      </c>
      <c r="IS266" s="26">
        <f>IFERROR(Tableau17[[#This Row],[LLR]]/Tableau17[[#This Row],[Total général]],"")</f>
        <v>0.25495049504950495</v>
      </c>
      <c r="IT266" s="26">
        <f>IFERROR(Tableau17[[#This Row],[LREM]]/Tableau17[[#This Row],[Total général]],"")</f>
        <v>6.9306930693069313E-2</v>
      </c>
      <c r="IU266" s="26">
        <f>IFERROR(Tableau17[[#This Row],[LRN]]/Tableau17[[#This Row],[Total général]],"")</f>
        <v>0.34900990099009899</v>
      </c>
      <c r="IV266" s="26">
        <f>IFERROR(Tableau17[[#This Row],[LUG]]/Tableau17[[#This Row],[Total général]],"")</f>
        <v>8.6633663366336627E-2</v>
      </c>
      <c r="IW266" s="26">
        <f>IFERROR(Tableau17[[#This Row],[LVEC]]/Tableau17[[#This Row],[Total général]],"")</f>
        <v>8.1683168316831686E-2</v>
      </c>
      <c r="IX266" s="26">
        <f>IFERROR(Tableau17[[#This Row],[2008-T1-LCMD]]/Tableau17[[#This Row],[2008-T1-TOTAL]],"")</f>
        <v>3.2319391634980987E-2</v>
      </c>
      <c r="IY266" s="26">
        <f>IFERROR(Tableau17[[#This Row],[2008-T1-LDVD]]/Tableau17[[#This Row],[2008-T1-TOTAL]],"")</f>
        <v>0</v>
      </c>
      <c r="IZ266" s="26">
        <f>IFERROR(Tableau17[[#This Row],[2008-T1-LEXD]]/Tableau17[[#This Row],[2008-T1-TOTAL]],"")</f>
        <v>9.5057034220532317E-3</v>
      </c>
      <c r="JA266" s="26">
        <f>IFERROR(Tableau17[[#This Row],[2008-T1-LEXG]]/Tableau17[[#This Row],[2008-T1-TOTAL]],"")</f>
        <v>3.4220532319391636E-2</v>
      </c>
      <c r="JB266" s="26">
        <f>IFERROR(Tableau17[[#This Row],[2008-T1-LFN]]/Tableau17[[#This Row],[2008-T1-TOTAL]],"")</f>
        <v>0.13878326996197718</v>
      </c>
      <c r="JC266" s="26">
        <f>IFERROR(Tableau17[[#This Row],[2008-T1-LMAJ]]/Tableau17[[#This Row],[2008-T1-TOTAL]],"")</f>
        <v>0.40874524714828897</v>
      </c>
      <c r="JD266" s="26">
        <f>IFERROR(Tableau17[[#This Row],[2008-T1-LUG]]/Tableau17[[#This Row],[2008-T1-TOTAL]],"")</f>
        <v>0.37642585551330798</v>
      </c>
      <c r="JE266" s="26">
        <f>IFERROR(Tableau17[[#This Row],[2008-T2-LFN]]/Tableau17[[#This Row],[2008-T2-TOTAL]],"")</f>
        <v>0</v>
      </c>
      <c r="JF266" s="26">
        <f>IFERROR(Tableau17[[#This Row],[2008-T2-LGC]]/Tableau17[[#This Row],[2008-T2-TOTAL]],"")</f>
        <v>0</v>
      </c>
      <c r="JG266" s="26">
        <f>IFERROR(Tableau17[[#This Row],[2008-T2-LMAJ]]/Tableau17[[#This Row],[2008-T2-TOTAL]],"")</f>
        <v>0.56131260794473226</v>
      </c>
      <c r="JH266" s="26">
        <f>IFERROR(Tableau17[[#This Row],[2008-T2-LUG]]/Tableau17[[#This Row],[2008-T2-TOTAL]],"")</f>
        <v>0.43868739205526769</v>
      </c>
      <c r="JI266" s="26">
        <f>IFERROR(Tableau17[[#This Row],[2014-T1-LDIV]]/Tableau17[[#This Row],[2014-T1-TOTAL]],"")</f>
        <v>0</v>
      </c>
      <c r="JJ266" s="26">
        <f>IFERROR(Tableau17[[#This Row],[2014-T1-LDVD]]/Tableau17[[#This Row],[2014-T1-TOTAL]],"")</f>
        <v>0.16134185303514376</v>
      </c>
      <c r="JK266" s="26">
        <f>IFERROR(Tableau17[[#This Row],[2014-T1-LDVG]]/Tableau17[[#This Row],[2014-T1-TOTAL]],"")</f>
        <v>4.6325878594249199E-2</v>
      </c>
      <c r="JL266" s="26">
        <f>IFERROR(Tableau17[[#This Row],[2014-T1-LEXG]]/Tableau17[[#This Row],[2014-T1-TOTAL]],"")</f>
        <v>0</v>
      </c>
      <c r="JM266" s="26">
        <f>IFERROR(Tableau17[[#This Row],[2014-T1-LFG]]/Tableau17[[#This Row],[2014-T1-TOTAL]],"")</f>
        <v>3.8338658146964855E-2</v>
      </c>
      <c r="JN266" s="26">
        <f>IFERROR(Tableau17[[#This Row],[2014-T1-LFN]]/Tableau17[[#This Row],[2014-T1-TOTAL]],"")</f>
        <v>0.31789137380191695</v>
      </c>
      <c r="JO266" s="26">
        <f>IFERROR(Tableau17[[#This Row],[2014-T1-LUD]]/Tableau17[[#This Row],[2014-T1-TOTAL]],"")</f>
        <v>0.30830670926517573</v>
      </c>
      <c r="JP266" s="26">
        <f>IFERROR(Tableau17[[#This Row],[2014-T1-LUG]]/Tableau17[[#This Row],[2014-T1-TOTAL]],"")</f>
        <v>0.12779552715654952</v>
      </c>
      <c r="JQ266" s="26">
        <f>IFERROR(Tableau17[[#This Row],[2014-T2-LFN]]/Tableau17[[#This Row],[2014-T2-TOTAL]],"")</f>
        <v>0.37519379844961243</v>
      </c>
      <c r="JR266" s="26">
        <f>IFERROR(Tableau17[[#This Row],[2014-T2-LUD]]/Tableau17[[#This Row],[2014-T2-TOTAL]],"")</f>
        <v>0.43410852713178294</v>
      </c>
      <c r="JS266" s="26">
        <f>IFERROR(Tableau17[[#This Row],[2014-T2-LUG]]/Tableau17[[#This Row],[2014-T2-TOTAL]],"")</f>
        <v>0.19069767441860466</v>
      </c>
      <c r="JT266" s="26">
        <f>IFERROR(Tableau17[[#This Row],[2015-T1-BC-DIV]]/Tableau17[[#This Row],[2015-T1-TOTAL]],"")</f>
        <v>5.0335570469798654E-3</v>
      </c>
      <c r="JU266" s="26">
        <f>IFERROR(Tableau17[[#This Row],[2015-T1-BC-DLF]]/Tableau17[[#This Row],[2015-T1-TOTAL]],"")</f>
        <v>2.0134228187919462E-2</v>
      </c>
      <c r="JV266" s="26">
        <f>IFERROR(Tableau17[[#This Row],[2015-T1-BC-DVD]]/Tableau17[[#This Row],[2015-T1-TOTAL]],"")</f>
        <v>0</v>
      </c>
      <c r="JW266" s="26">
        <f>IFERROR(Tableau17[[#This Row],[2015-T1-BC-DVG]]/Tableau17[[#This Row],[2015-T1-TOTAL]],"")</f>
        <v>1.3422818791946308E-2</v>
      </c>
      <c r="JX266" s="26">
        <f>IFERROR(Tableau17[[#This Row],[2015-T1-BC-FG]]/Tableau17[[#This Row],[2015-T1-TOTAL]],"")</f>
        <v>6.3758389261744972E-2</v>
      </c>
      <c r="JY266" s="26">
        <f>IFERROR(Tableau17[[#This Row],[2015-T1-BC-FN]]/Tableau17[[#This Row],[2015-T1-TOTAL]],"")</f>
        <v>0.51845637583892612</v>
      </c>
      <c r="JZ266" s="26">
        <f>IFERROR(Tableau17[[#This Row],[2015-T1-BC-MDM]]/Tableau17[[#This Row],[2015-T1-TOTAL]],"")</f>
        <v>0</v>
      </c>
      <c r="KA266" s="26">
        <f>IFERROR(Tableau17[[#This Row],[2015-T1-BC-RDG]]/Tableau17[[#This Row],[2015-T1-TOTAL]],"")</f>
        <v>0</v>
      </c>
      <c r="KB266" s="26">
        <f>IFERROR(Tableau17[[#This Row],[2015-T1-BC-SOC]]/Tableau17[[#This Row],[2015-T1-TOTAL]],"")</f>
        <v>0.14429530201342283</v>
      </c>
      <c r="KC266" s="26">
        <f>IFERROR(Tableau17[[#This Row],[2015-T1-BC-UD]]/Tableau17[[#This Row],[2015-T1-TOTAL]],"")</f>
        <v>0.2348993288590604</v>
      </c>
      <c r="KD266" s="26">
        <f>IFERROR(Tableau17[[#This Row],[2015-T1-BC-UG]]/Tableau17[[#This Row],[2015-T1-TOTAL]],"")</f>
        <v>0</v>
      </c>
      <c r="KE266" s="26">
        <f>IFERROR(Tableau17[[#This Row],[2015-T1-BC-VEC]]/Tableau17[[#This Row],[2015-T1-TOTAL]],"")</f>
        <v>0</v>
      </c>
      <c r="KF266" s="26">
        <f>IFERROR(Tableau17[[#This Row],[2015-T2-BC-DVG]]/Tableau17[[#This Row],[2015-T2-TOTAL]],"")</f>
        <v>0</v>
      </c>
      <c r="KG266" s="26">
        <f>IFERROR(Tableau17[[#This Row],[2015-T2-BC-FN]]/Tableau17[[#This Row],[2015-T2-TOTAL]],"")</f>
        <v>0.54303599374021905</v>
      </c>
      <c r="KH266" s="26">
        <f>IFERROR(Tableau17[[#This Row],[2015-T2-BC-SOC]]/Tableau17[[#This Row],[2015-T2-TOTAL]],"")</f>
        <v>0</v>
      </c>
      <c r="KI266" s="26">
        <f>IFERROR(Tableau17[[#This Row],[2015-T2-BC-UD]]/Tableau17[[#This Row],[2015-T2-TOTAL]],"")</f>
        <v>0.4569640062597809</v>
      </c>
      <c r="KJ266" s="26">
        <f>IFERROR(Tableau17[[#This Row],[2015-T2-BC-UG]]/Tableau17[[#This Row],[2015-T2-TOTAL]],"")</f>
        <v>0</v>
      </c>
      <c r="KK266" s="26">
        <f>IFERROR(Tableau17[[#This Row],[2017 (L)-T1-COM]]/Tableau17[[#This Row],[2017 (L)-T1-TOTAL]],"")</f>
        <v>9.630818619582664E-3</v>
      </c>
      <c r="KL266" s="26">
        <f>IFERROR(Tableau17[[#This Row],[2017 (L)-T1-DIV]]/Tableau17[[#This Row],[2017 (L)-T1-TOTAL]],"")</f>
        <v>1.6051364365971106E-2</v>
      </c>
      <c r="KM266" s="26">
        <f>IFERROR(Tableau17[[#This Row],[2017 (L)-T1-DLF]]/Tableau17[[#This Row],[2017 (L)-T1-TOTAL]],"")</f>
        <v>1.6051364365971106E-2</v>
      </c>
      <c r="KN266" s="26">
        <f>IFERROR(Tableau17[[#This Row],[2017 (L)-T1-DVD]]/Tableau17[[#This Row],[2017 (L)-T1-TOTAL]],"")</f>
        <v>1.6051364365971107E-3</v>
      </c>
      <c r="KO266" s="26">
        <f>IFERROR(Tableau17[[#This Row],[2017 (L)-T1-DVG]]/Tableau17[[#This Row],[2017 (L)-T1-TOTAL]],"")</f>
        <v>3.2102728731942215E-3</v>
      </c>
      <c r="KP266" s="26">
        <f>IFERROR(Tableau17[[#This Row],[2017 (L)-T1-ECO]]/Tableau17[[#This Row],[2017 (L)-T1-TOTAL]],"")</f>
        <v>2.247191011235955E-2</v>
      </c>
      <c r="KQ266" s="26">
        <f>IFERROR(Tableau17[[#This Row],[2017 (L)-T1-EXD]]/Tableau17[[#This Row],[2017 (L)-T1-TOTAL]],"")</f>
        <v>4.815409309791332E-3</v>
      </c>
      <c r="KR266" s="26">
        <f>IFERROR(Tableau17[[#This Row],[2017 (L)-T1-EXG]]/Tableau17[[#This Row],[2017 (L)-T1-TOTAL]],"")</f>
        <v>1.6051364365971107E-3</v>
      </c>
      <c r="KS266" s="26">
        <f>IFERROR(Tableau17[[#This Row],[2017 (L)-T1-FI]]/Tableau17[[#This Row],[2017 (L)-T1-TOTAL]],"")</f>
        <v>0.11235955056179775</v>
      </c>
      <c r="KT266" s="26">
        <f>IFERROR(Tableau17[[#This Row],[2017 (L)-T1-FN]]/Tableau17[[#This Row],[2017 (L)-T1-TOTAL]],"")</f>
        <v>0.22792937399678972</v>
      </c>
      <c r="KU266" s="26">
        <f>IFERROR(Tableau17[[#This Row],[2017 (L)-T1-LR]]/Tableau17[[#This Row],[2017 (L)-T1-TOTAL]],"")</f>
        <v>0.34991974317817015</v>
      </c>
      <c r="KV266" s="26">
        <f>IFERROR(Tableau17[[#This Row],[2017 (L)-T1-MDM]]/Tableau17[[#This Row],[2017 (L)-T1-TOTAL]],"")</f>
        <v>0</v>
      </c>
      <c r="KW266" s="26">
        <f>IFERROR(Tableau17[[#This Row],[2017 (L)-T1-RDG]]/Tableau17[[#This Row],[2017 (L)-T1-TOTAL]],"")</f>
        <v>1.1235955056179775E-2</v>
      </c>
      <c r="KX266" s="26">
        <f>IFERROR(Tableau17[[#This Row],[2017 (L)-T1-REG]]/Tableau17[[#This Row],[2017 (L)-T1-TOTAL]],"")</f>
        <v>0</v>
      </c>
      <c r="KY266" s="26">
        <f>IFERROR(Tableau17[[#This Row],[2017 (L)-T1-REM]]/Tableau17[[#This Row],[2017 (L)-T1-TOTAL]],"")</f>
        <v>0.2086677367576244</v>
      </c>
      <c r="KZ266" s="26">
        <f>IFERROR(Tableau17[[#This Row],[2017 (L)-T1-SOC]]/Tableau17[[#This Row],[2017 (L)-T1-TOTAL]],"")</f>
        <v>1.4446227929373997E-2</v>
      </c>
      <c r="LA266" s="26">
        <f>IFERROR(Tableau17[[#This Row],[2017 (L)-T1-UDI]]/Tableau17[[#This Row],[2017 (L)-T1-TOTAL]],"")</f>
        <v>0</v>
      </c>
      <c r="LB266" s="26">
        <f>IFERROR(Tableau17[[#This Row],[2017 (L)-T2-FI]]/Tableau17[[#This Row],[2017 (L)-T2-TOTAL]],"")</f>
        <v>0</v>
      </c>
      <c r="LC266" s="26">
        <f>IFERROR(Tableau17[[#This Row],[2017 (L)-T2-FN]]/Tableau17[[#This Row],[2017 (L)-T2-TOTAL]],"")</f>
        <v>0</v>
      </c>
      <c r="LD266" s="26">
        <f>IFERROR(Tableau17[[#This Row],[2017 (L)-T2-LR]]/Tableau17[[#This Row],[2017 (L)-T2-TOTAL]],"")</f>
        <v>0.58771929824561409</v>
      </c>
      <c r="LE266" s="26">
        <f>IFERROR(Tableau17[[#This Row],[2017 (L)-T2-MDM]]/Tableau17[[#This Row],[2017 (L)-T2-TOTAL]],"")</f>
        <v>0</v>
      </c>
      <c r="LF266" s="26">
        <f>IFERROR(Tableau17[[#This Row],[2017 (L)-T2-REM]]/Tableau17[[#This Row],[2017 (L)-T2-TOTAL]],"")</f>
        <v>0.41228070175438597</v>
      </c>
      <c r="LG266" s="26">
        <f>IFERROR(Tableau17[[#This Row],[2017-T1-ARTHAUD Nathalie]]/Tableau17[[#This Row],[2017-T1-TOTAL]],"")</f>
        <v>2.6501766784452299E-3</v>
      </c>
      <c r="LH266" s="26">
        <f>IFERROR(Tableau17[[#This Row],[2017-T1-ASSELINEAU Fran]]/Tableau17[[#This Row],[2017-T1-TOTAL]],"")</f>
        <v>9.7173144876325085E-3</v>
      </c>
      <c r="LI266" s="26">
        <f>IFERROR(Tableau17[[#This Row],[2017-T1-CHEMINADE Jacques]]/Tableau17[[#This Row],[2017-T1-TOTAL]],"")</f>
        <v>8.8339222614840988E-4</v>
      </c>
      <c r="LJ266" s="26">
        <f>IFERROR(Tableau17[[#This Row],[2017-T1-DUPONT-AIGNAN Nicolas]]/Tableau17[[#This Row],[2017-T1-TOTAL]],"")</f>
        <v>4.5053003533568906E-2</v>
      </c>
      <c r="LK266" s="26">
        <f>IFERROR(Tableau17[[#This Row],[2017-T1-FILLON Fran]]/Tableau17[[#This Row],[2017-T1-TOTAL]],"")</f>
        <v>0.1687279151943463</v>
      </c>
      <c r="LL266" s="26">
        <f>IFERROR(Tableau17[[#This Row],[2017-T1-HAMON Beno]]/Tableau17[[#This Row],[2017-T1-TOTAL]],"")</f>
        <v>3.1802120141342753E-2</v>
      </c>
      <c r="LM266" s="26">
        <f>IFERROR(Tableau17[[#This Row],[2017-T1-LASSALLE Jean]]/Tableau17[[#This Row],[2017-T1-TOTAL]],"")</f>
        <v>8.8339222614840993E-3</v>
      </c>
      <c r="LN266" s="26">
        <f>IFERROR(Tableau17[[#This Row],[2017-T1-LE PEN Marine]]/Tableau17[[#This Row],[2017-T1-TOTAL]],"")</f>
        <v>0.38692579505300351</v>
      </c>
      <c r="LO266" s="26">
        <f>IFERROR(Tableau17[[#This Row],[2017-T1-M Jean-Luc]]/Tableau17[[#This Row],[2017-T1-TOTAL]],"")</f>
        <v>0.17491166077738515</v>
      </c>
      <c r="LP266" s="26">
        <f>IFERROR(Tableau17[[#This Row],[2017-T1-MACRON Emmanuel]]/Tableau17[[#This Row],[2017-T1-TOTAL]],"")</f>
        <v>0.16784452296819788</v>
      </c>
      <c r="LQ266" s="26">
        <f>IFERROR(Tableau17[[#This Row],[2017-T1-POUTOU Philippe]]/Tableau17[[#This Row],[2017-T1-TOTAL]],"")</f>
        <v>2.6501766784452299E-3</v>
      </c>
      <c r="LR266" s="26">
        <f>IFERROR(Tableau17[[#This Row],[2017-T2-LE PEN Marine]]/Tableau17[[#This Row],[2017-T2-TOTAL]],"")</f>
        <v>0.53987730061349692</v>
      </c>
      <c r="LS266" s="26">
        <f>IFERROR(Tableau17[[#This Row],[2017-T2-MACRON Emmanuel]]/Tableau17[[#This Row],[2017-T2-TOTAL]],"")</f>
        <v>0.46012269938650308</v>
      </c>
      <c r="LT266" s="26">
        <f>IFERROR(Tableau17[[#This Row],[2019-T1-ALEXANDRE Audric]]/Tableau17[[#This Row],[2019-T1-TOTAL]],"")</f>
        <v>1.6233766233766235E-3</v>
      </c>
      <c r="LU266" s="26">
        <f>IFERROR(Tableau17[[#This Row],[2019-T1-ARTHAUD Nathalie]]/Tableau17[[#This Row],[2019-T1-TOTAL]],"")</f>
        <v>3.246753246753247E-3</v>
      </c>
      <c r="LV266" s="26">
        <f>IFERROR(Tableau17[[#This Row],[2019-T1-ASSELINEAU François]]/Tableau17[[#This Row],[2019-T1-TOTAL]],"")</f>
        <v>1.1363636363636364E-2</v>
      </c>
      <c r="LW266" s="26">
        <f>IFERROR(Tableau17[[#This Row],[2019-T1-AUBRY Manon]]/Tableau17[[#This Row],[2019-T1-TOTAL]],"")</f>
        <v>5.844155844155844E-2</v>
      </c>
      <c r="LX266" s="26">
        <f>IFERROR(Tableau17[[#This Row],[2019-T1-AZERGUI Nagib]]/Tableau17[[#This Row],[2019-T1-TOTAL]],"")</f>
        <v>0</v>
      </c>
      <c r="LY266" s="26">
        <f>IFERROR(Tableau17[[#This Row],[2019-T1-BARDELLA Jordan]]/Tableau17[[#This Row],[2019-T1-TOTAL]],"")</f>
        <v>0.42045454545454547</v>
      </c>
      <c r="LZ266" s="26">
        <f>IFERROR(Tableau17[[#This Row],[2019-T1-BELLAMY François-Xavier]]/Tableau17[[#This Row],[2019-T1-TOTAL]],"")</f>
        <v>9.7402597402597407E-2</v>
      </c>
      <c r="MA266" s="26">
        <f>IFERROR(Tableau17[[#This Row],[2019-T1-BIDOU Olivier]]/Tableau17[[#This Row],[2019-T1-TOTAL]],"")</f>
        <v>0</v>
      </c>
      <c r="MB266" s="26">
        <f>IFERROR(Tableau17[[#This Row],[2019-T1-BOURG Dominique]]/Tableau17[[#This Row],[2019-T1-TOTAL]],"")</f>
        <v>1.948051948051948E-2</v>
      </c>
      <c r="MC266" s="26">
        <f>IFERROR(Tableau17[[#This Row],[2019-T1-BROSSAT Ian]]/Tableau17[[#This Row],[2019-T1-TOTAL]],"")</f>
        <v>2.5974025974025976E-2</v>
      </c>
      <c r="MD266" s="26">
        <f>IFERROR(Tableau17[[#This Row],[2019-T1-CAILLAUD Sophie]]/Tableau17[[#This Row],[2019-T1-TOTAL]],"")</f>
        <v>0</v>
      </c>
      <c r="ME266" s="26">
        <f>IFERROR(Tableau17[[#This Row],[2019-T1-CAMUS Renaud]]/Tableau17[[#This Row],[2019-T1-TOTAL]],"")</f>
        <v>0</v>
      </c>
      <c r="MF266" s="26">
        <f>IFERROR(Tableau17[[#This Row],[2019-T1-CHALENÇON Christophe]]/Tableau17[[#This Row],[2019-T1-TOTAL]],"")</f>
        <v>0</v>
      </c>
      <c r="MG266" s="26">
        <f>IFERROR(Tableau17[[#This Row],[2019-T1-CORBET Cathy Denise Ginette]]/Tableau17[[#This Row],[2019-T1-TOTAL]],"")</f>
        <v>0</v>
      </c>
      <c r="MH266" s="26">
        <f>IFERROR(Tableau17[[#This Row],[2019-T1-DE PREVOISIN Robert]]/Tableau17[[#This Row],[2019-T1-TOTAL]],"")</f>
        <v>0</v>
      </c>
      <c r="MI266" s="26">
        <f>IFERROR(Tableau17[[#This Row],[2019-T1-DELFEL Thérèse]]/Tableau17[[#This Row],[2019-T1-TOTAL]],"")</f>
        <v>0</v>
      </c>
      <c r="MJ266" s="26">
        <f>IFERROR(Tableau17[[#This Row],[2019-T1-DIEUMEGARD Pierre]]/Tableau17[[#This Row],[2019-T1-TOTAL]],"")</f>
        <v>1.6233766233766235E-3</v>
      </c>
      <c r="MK266" s="26">
        <f>IFERROR(Tableau17[[#This Row],[2019-T1-DUPONT-AIGNAN Nicolas]]/Tableau17[[#This Row],[2019-T1-TOTAL]],"")</f>
        <v>3.5714285714285712E-2</v>
      </c>
      <c r="ML266" s="26">
        <f>IFERROR(Tableau17[[#This Row],[2019-T1-GERNIGON Yves]]/Tableau17[[#This Row],[2019-T1-TOTAL]],"")</f>
        <v>0</v>
      </c>
      <c r="MM266" s="26">
        <f>IFERROR(Tableau17[[#This Row],[2019-T1-GLUCKSMANN Raphaël]]/Tableau17[[#This Row],[2019-T1-TOTAL]],"")</f>
        <v>4.3831168831168832E-2</v>
      </c>
      <c r="MN266" s="26">
        <f>IFERROR(Tableau17[[#This Row],[2019-T1-HAMON Benoît]]/Tableau17[[#This Row],[2019-T1-TOTAL]],"")</f>
        <v>1.461038961038961E-2</v>
      </c>
      <c r="MO266" s="26">
        <f>IFERROR(Tableau17[[#This Row],[2019-T1-HELGEN Gilles]]/Tableau17[[#This Row],[2019-T1-TOTAL]],"")</f>
        <v>0</v>
      </c>
      <c r="MP266" s="26">
        <f>IFERROR(Tableau17[[#This Row],[2019-T1-JADOT Yannick]]/Tableau17[[#This Row],[2019-T1-TOTAL]],"")</f>
        <v>0.10227272727272728</v>
      </c>
      <c r="MQ266" s="26">
        <f>IFERROR(Tableau17[[#This Row],[2019-T1-LAGARDE Jean-Christophe]]/Tableau17[[#This Row],[2019-T1-TOTAL]],"")</f>
        <v>1.2987012987012988E-2</v>
      </c>
      <c r="MR266" s="26">
        <f>IFERROR(Tableau17[[#This Row],[2019-T1-LALANNE Francis]]/Tableau17[[#This Row],[2019-T1-TOTAL]],"")</f>
        <v>1.6233766233766235E-3</v>
      </c>
      <c r="MS266" s="26">
        <f>IFERROR(Tableau17[[#This Row],[2019-T1-LOISEAU Nathalie]]/Tableau17[[#This Row],[2019-T1-TOTAL]],"")</f>
        <v>0.14772727272727273</v>
      </c>
      <c r="MT266" s="26">
        <f>IFERROR(Tableau17[[#This Row],[2019-T1-MARIE Florie]]/Tableau17[[#This Row],[2019-T1-TOTAL]],"")</f>
        <v>1.6233766233766235E-3</v>
      </c>
      <c r="MU266" s="26">
        <f>IFERROR(Tableau17[[#This Row],[2008-T1-MACROEXTRDROITE]]/Tableau17[[#This Row],[2008-T1-MACROTOTALE]],"")</f>
        <v>0.14828897338403041</v>
      </c>
      <c r="MV266" s="26">
        <f>IFERROR(Tableau17[[#This Row],[2008-T1-MACRODROITE]]/Tableau17[[#This Row],[2008-T1-MACROTOTALE]],"")</f>
        <v>0.44106463878326996</v>
      </c>
      <c r="MW266" s="26">
        <f>IFERROR(Tableau17[[#This Row],[2008-T1-MACROCENTRE]]/Tableau17[[#This Row],[2008-T1-MACROTOTALE]],"")</f>
        <v>0</v>
      </c>
      <c r="MX266" s="26">
        <f>IFERROR(Tableau17[[#This Row],[2008-T1-MACROGAUCHE]]/Tableau17[[#This Row],[2008-T1-MACROTOTALE]],"")</f>
        <v>0.41064638783269963</v>
      </c>
      <c r="MY266" s="26">
        <f>IFERROR(Tableau17[[#This Row],[2008-T1-MACROAUTRE]]/Tableau17[[#This Row],[2008-T1-MACROTOTALE]],"")</f>
        <v>0</v>
      </c>
      <c r="MZ266" s="26">
        <f>IFERROR(Tableau17[[#This Row],[2008-T2-MACROEXTRDROITE]]/Tableau17[[#This Row],[2008-T2-MACROTOTALE]],"")</f>
        <v>0</v>
      </c>
      <c r="NA266" s="26">
        <f>IFERROR(Tableau17[[#This Row],[2008-T2-MACRODROITE]]/Tableau17[[#This Row],[2008-T2-MACROTOTALE]],"")</f>
        <v>0.56131260794473226</v>
      </c>
      <c r="NB266" s="26">
        <f>IFERROR(Tableau17[[#This Row],[2008-T2-MACROCENTRE]]/Tableau17[[#This Row],[2008-T2-MACROTOTALE]],"")</f>
        <v>0</v>
      </c>
      <c r="NC266" s="26">
        <f>IFERROR(Tableau17[[#This Row],[2008-T2-MACROGAUCHE]]/Tableau17[[#This Row],[2008-T2-MACROTOTALE]],"")</f>
        <v>0.43868739205526769</v>
      </c>
      <c r="ND266" s="26">
        <f>IFERROR(Tableau17[[#This Row],[2008-T2-MACROAUTRE]]/Tableau17[[#This Row],[2008-T2-MACROTOTALE]],"")</f>
        <v>0</v>
      </c>
      <c r="NE266" s="26">
        <f>IFERROR(Tableau17[[#This Row],[2014-T1-MACROEXTRDROITE]]/Tableau17[[#This Row],[2014-T1-MACROTOTALE]],"")</f>
        <v>0.31789137380191695</v>
      </c>
      <c r="NF266" s="26">
        <f>IFERROR(Tableau17[[#This Row],[2014-T1-MACRODROITE]]/Tableau17[[#This Row],[2014-T1-MACROTOTALE]],"")</f>
        <v>0.46964856230031948</v>
      </c>
      <c r="NG266" s="26">
        <f>IFERROR(Tableau17[[#This Row],[2014-T1-MACROCENTRE]]/Tableau17[[#This Row],[2014-T1-MACROTOTALE]],"")</f>
        <v>0</v>
      </c>
      <c r="NH266" s="26">
        <f>IFERROR(Tableau17[[#This Row],[2014-T1-MACROGAUCHE]]/Tableau17[[#This Row],[2014-T1-MACROTOTALE]],"")</f>
        <v>0.21246006389776359</v>
      </c>
      <c r="NI266" s="26">
        <f>IFERROR(Tableau17[[#This Row],[2014-T1-MACROAUTRE]]/Tableau17[[#This Row],[2014-T1-MACROTOTALE]],"")</f>
        <v>0</v>
      </c>
      <c r="NJ266" s="26">
        <f>IFERROR(Tableau17[[#This Row],[2014-T2-MACROEXTRDROITE]]/Tableau17[[#This Row],[2014-T2-MACROTOTALE]],"")</f>
        <v>0.37519379844961243</v>
      </c>
      <c r="NK266" s="26">
        <f>IFERROR(Tableau17[[#This Row],[2014-T2-MACRODROITE]]/Tableau17[[#This Row],[2014-T2-MACROTOTALE]],"")</f>
        <v>0.43410852713178294</v>
      </c>
      <c r="NL266" s="26">
        <f>IFERROR(Tableau17[[#This Row],[2014-T2-MACROCENTRE]]/Tableau17[[#This Row],[2014-T2-MACROTOTALE]],"")</f>
        <v>0</v>
      </c>
      <c r="NM266" s="26">
        <f>IFERROR(Tableau17[[#This Row],[2014-T2-MACROGAUCHE]]/Tableau17[[#This Row],[2014-T2-MACROTOTALE]],"")</f>
        <v>0.19069767441860466</v>
      </c>
      <c r="NN266" s="26">
        <f>IFERROR(Tableau17[[#This Row],[2014-T2-MACROAUTRE]]/Tableau17[[#This Row],[2014-T2-MACROTOTALE]],"")</f>
        <v>0</v>
      </c>
      <c r="NO266" s="26">
        <f>IFERROR( Tableau17[[#This Row],[2015-T1-MACROEXTRDROITE]]/Tableau17[[#This Row],[2015-T1-MACROTOTALE]],"")</f>
        <v>0.53859060402684567</v>
      </c>
      <c r="NP266" s="26">
        <f>IFERROR(Tableau17[[#This Row],[2015-T1-MACRODROITE]]/Tableau17[[#This Row],[2015-T1-MACROTOTALE]],"")</f>
        <v>0.2348993288590604</v>
      </c>
      <c r="NQ266" s="26">
        <f>IFERROR(Tableau17[[#This Row],[2015-T1-MACROCENTRE]]/Tableau17[[#This Row],[2015-T1-MACROTOTALE]],"")</f>
        <v>0</v>
      </c>
      <c r="NR266" s="26">
        <f>IFERROR(Tableau17[[#This Row],[2015-T1-MACROGAUCHE]]/Tableau17[[#This Row],[2015-T1-MACROTOTALE]],"")</f>
        <v>0.22147651006711411</v>
      </c>
      <c r="NS266" s="26">
        <f>IFERROR(Tableau17[[#This Row],[2015-T1-MACROAUTRE]]/Tableau17[[#This Row],[2015-T1-MACROTOTALE]],"")</f>
        <v>5.0335570469798654E-3</v>
      </c>
      <c r="NT266" s="26">
        <f>IFERROR(Tableau17[[#This Row],[2015-T2-MACROEXTRDROITE]]/Tableau17[[#This Row],[2015-T2-MACROTOTALE]],"")</f>
        <v>0.54303599374021905</v>
      </c>
      <c r="NU266" s="26">
        <f>IFERROR(Tableau17[[#This Row],[2015-T2-MACRODROITE]]/Tableau17[[#This Row],[2015-T2-MACROTOTALE]],"")</f>
        <v>0.4569640062597809</v>
      </c>
      <c r="NV266" s="26">
        <f>IFERROR(Tableau17[[#This Row],[2015-T2-MACROCENTRE]]/Tableau17[[#This Row],[2015-T2-MACROTOTALE]],"")</f>
        <v>0</v>
      </c>
      <c r="NW266" s="26">
        <f>IFERROR(Tableau17[[#This Row],[2015-T2-MACROGAUCHE]]/Tableau17[[#This Row],[2015-T2-MACROTOTALE]],"")</f>
        <v>0</v>
      </c>
      <c r="NX266" s="26">
        <f>IFERROR(Tableau17[[#This Row],[2015-T2-MACROAUTRE]]/Tableau17[[#This Row],[2015-T2-MACROTOTALE]],"")</f>
        <v>0</v>
      </c>
      <c r="NY266" s="26">
        <f>IFERROR(Tableau17[[#This Row],[2017-T1-MACROEXTRDROITE]]/Tableau17[[#This Row],[2017-T1-MACROTOTALE]],"")</f>
        <v>0.44257950530035334</v>
      </c>
      <c r="NZ266" s="26">
        <f>IFERROR(Tableau17[[#This Row],[2017-T1-MACRODROITE]]/Tableau17[[#This Row],[2017-T1-MACROTOTALE]],"")</f>
        <v>0.1687279151943463</v>
      </c>
      <c r="OA266" s="26">
        <f>IFERROR(Tableau17[[#This Row],[2017-T1-MACROCENTRE]]/Tableau17[[#This Row],[2017-T1-MACROTOTALE]],"")</f>
        <v>0.16784452296819788</v>
      </c>
      <c r="OB266" s="26">
        <f>IFERROR(Tableau17[[#This Row],[2017-T1-MACROGAUCHE]]/Tableau17[[#This Row],[2017-T1-MACROTOTALE]],"")</f>
        <v>0.21201413427561838</v>
      </c>
      <c r="OC266" s="26">
        <f>IFERROR(Tableau17[[#This Row],[2017-T1-MACROAUTRE]]/Tableau17[[#This Row],[2017-T1-MACROTOTALE]],"")</f>
        <v>8.8339222614840993E-3</v>
      </c>
      <c r="OD266" s="26">
        <f>IFERROR(Tableau17[[#This Row],[2017-T2-MACROEXTRDROITE]]/Tableau17[[#This Row],[2017-T2-MACROTOTALE]],"")</f>
        <v>0.53987730061349692</v>
      </c>
      <c r="OE266" s="26">
        <f>IFERROR(Tableau17[[#This Row],[2017-T2-MACRODROITE]]/Tableau17[[#This Row],[2017-T2-MACROTOTALE]],"")</f>
        <v>0</v>
      </c>
      <c r="OF266" s="26">
        <f>IFERROR(Tableau17[[#This Row],[2017-T2-MACROCENTRE]]/Tableau17[[#This Row],[2017-T2-MACROTOTALE]],"")</f>
        <v>0.46012269938650308</v>
      </c>
      <c r="OG266" s="26">
        <f>IFERROR(Tableau17[[#This Row],[2017-T2-MACROGAUCHE]]/Tableau17[[#This Row],[2017-T2-MACROTOTALE]],"")</f>
        <v>0</v>
      </c>
      <c r="OH266" s="26">
        <f>IFERROR(Tableau17[[#This Row],[2017-T2-MACROAUTRE]]/Tableau17[[#This Row],[2017-T2-MACROTOTALE]],"")</f>
        <v>0</v>
      </c>
      <c r="OI266" s="26">
        <f>IFERROR(Tableau17[[#This Row],[2019-T1-MACROEXTRDROITE]]/Tableau17[[#This Row],[2019-T1-MACROTOTALE]],"")</f>
        <v>0.46551724137931033</v>
      </c>
      <c r="OJ266" s="26">
        <f>IFERROR(Tableau17[[#This Row],[2019-T1-MACRODROITE]]/Tableau17[[#This Row],[2019-T1-MACROTOTALE]],"")</f>
        <v>0.10658307210031348</v>
      </c>
      <c r="OK266" s="26">
        <f>IFERROR(Tableau17[[#This Row],[2019-T1-MACROCENTRE]]/Tableau17[[#This Row],[2019-T1-MACROTOTALE]],"")</f>
        <v>0.14263322884012539</v>
      </c>
      <c r="OL266" s="26">
        <f>IFERROR(Tableau17[[#This Row],[2019-T1-MACROGAUCHE]]/Tableau17[[#This Row],[2019-T1-MACROTOTALE]],"")</f>
        <v>0.23981191222570533</v>
      </c>
      <c r="OM266" s="26">
        <f>IFERROR(Tableau17[[#This Row],[2019-T1-MACROAUTRE]]/Tableau17[[#This Row],[2019-T1-MACROTOTALE]],"")</f>
        <v>4.5454545454545456E-2</v>
      </c>
      <c r="ON266" s="26">
        <f>IFERROR(Tableau17[[#This Row],[2020-T1-MACROEXTRDROITE]]/Tableau17[[#This Row],[2020-T1-MACROTOTALE]],"")</f>
        <v>0.34900990099009899</v>
      </c>
      <c r="OO266" s="26">
        <f>IFERROR(Tableau17[[#This Row],[2020-T1-MACRODROITE]]/Tableau17[[#This Row],[2020-T1-MACROTOTALE]],"")</f>
        <v>0.38861386138613863</v>
      </c>
      <c r="OP266" s="26">
        <f>IFERROR(Tableau17[[#This Row],[2020-T1-MACROCENTRE]]/Tableau17[[#This Row],[2020-T1-MACROTOTALE]],"")</f>
        <v>8.6633663366336627E-2</v>
      </c>
      <c r="OQ266" s="26">
        <f>IFERROR(Tableau17[[#This Row],[2020-T1-MACROGAUCHE]]/Tableau17[[#This Row],[2020-T1-MACROTOTALE]],"")</f>
        <v>0.17574257425742573</v>
      </c>
      <c r="OR266" s="26">
        <f>IFERROR(Tableau17[[#This Row],[2020-T1-MACROAUTRE]]/Tableau17[[#This Row],[2020-T1-MACROTOTALE]],"")</f>
        <v>0</v>
      </c>
      <c r="OS266" s="26">
        <f>IFERROR(Tableau17[[#This Row],[2017 (L)-T1-MACROEXTRDROITE]]/Tableau17[[#This Row],[2017 (L)-T1-MACROTOTALE]],"")</f>
        <v>0.24879614767255218</v>
      </c>
      <c r="OT266" s="26">
        <f>IFERROR(Tableau17[[#This Row],[2017 (L)-T1-MACRODROITE]]/Tableau17[[#This Row],[2017 (L)-T1-MACROTOTALE]],"")</f>
        <v>0.35152487961476725</v>
      </c>
      <c r="OU266" s="26">
        <f>IFERROR(Tableau17[[#This Row],[2017 (L)-T1-MACROCENTRE]]/Tableau17[[#This Row],[2017 (L)-T1-MACROTOTALE]],"")</f>
        <v>0.2086677367576244</v>
      </c>
      <c r="OV266" s="26">
        <f>IFERROR(Tableau17[[#This Row],[2017 (L)-T1-MACROGAUCHE]]/Tableau17[[#This Row],[2017 (L)-T1-MACROTOTALE]],"")</f>
        <v>0.17495987158908508</v>
      </c>
      <c r="OW266" s="26">
        <f>IFERROR(Tableau17[[#This Row],[2017 (L)-T1-MACROAUTRE]]/Tableau17[[#This Row],[2017 (L)-T1-MACROTOTALE]],"")</f>
        <v>1.6051364365971106E-2</v>
      </c>
      <c r="OX266" s="26">
        <f>IFERROR(Tableau17[[#This Row],[2017 (L)-T2-MACROEXTRDROITE]]/Tableau17[[#This Row],[2017 (L)-T2-MACROTOTALE]],"")</f>
        <v>0</v>
      </c>
      <c r="OY266" s="26">
        <f>IFERROR(Tableau17[[#This Row],[2017 (L)-T2-MACRODROITE]]/Tableau17[[#This Row],[2017 (L)-T2-MACROTOTALE]],"")</f>
        <v>0.58771929824561409</v>
      </c>
      <c r="OZ266" s="26">
        <f>IFERROR(Tableau17[[#This Row],[2017 (L)-T2-MACROCENTRE]]/Tableau17[[#This Row],[2017 (L)-T2-MACROTOTALE]],"")</f>
        <v>0.41228070175438597</v>
      </c>
      <c r="PA266" s="26">
        <f>IFERROR(Tableau17[[#This Row],[2017 (L)-T2-MACROGAUCHE]]/Tableau17[[#This Row],[2017 (L)-T2-MACROTOTALE]],"")</f>
        <v>0</v>
      </c>
      <c r="PB266" s="26">
        <f>IFERROR(Tableau17[[#This Row],[2017 (L)-T2-MACROAUTRE]]/Tableau17[[#This Row],[2017 (L)-T2-MACROTOTALE]],"")</f>
        <v>0</v>
      </c>
      <c r="PC266" s="26">
        <f>IFERROR(Tableau17[[#This Row],[2008_T1_PROCUS]]/Tableau17[[#This Row],[2008_T1_INSCRITS]],0)</f>
        <v>1.0330578512396695E-3</v>
      </c>
      <c r="PD266" s="26">
        <f>IFERROR(Tableau17[[#This Row],[2008_T2_PROCUS]]/Tableau17[[#This Row],[2008_T2_INSCRITS]],0)</f>
        <v>5.1652892561983473E-3</v>
      </c>
      <c r="PE266" s="26">
        <f>Tableau17[[#This Row],[2014_T1_PROCUS]]/Tableau17[[#This Row],[2014_T1_INSCRITS]]</f>
        <v>8.3025830258302586E-3</v>
      </c>
      <c r="PF266" s="26">
        <f>IFERROR(Tableau17[[#This Row],[2014_T2_PROCUS]]/Tableau17[[#This Row],[2014_T2_INSCRITS]],0)</f>
        <v>7.3868882733148658E-3</v>
      </c>
    </row>
    <row r="267" spans="1:422" hidden="1" x14ac:dyDescent="0.2">
      <c r="A267" s="1">
        <v>4</v>
      </c>
      <c r="B267" s="1" t="s">
        <v>312</v>
      </c>
      <c r="C267" s="1" t="s">
        <v>331</v>
      </c>
      <c r="D267" s="1" t="s">
        <v>331</v>
      </c>
      <c r="E267" s="1">
        <v>652</v>
      </c>
      <c r="F267" s="1">
        <v>5.3867649999999996</v>
      </c>
      <c r="G267" s="1">
        <v>43.291297999999998</v>
      </c>
      <c r="H267" s="3">
        <v>689</v>
      </c>
      <c r="I267" s="3">
        <v>68</v>
      </c>
      <c r="L267" s="1">
        <v>15</v>
      </c>
      <c r="M267" s="1">
        <v>8</v>
      </c>
      <c r="P267" s="1">
        <v>27</v>
      </c>
      <c r="Q267" s="1">
        <v>12</v>
      </c>
      <c r="R267" s="1">
        <v>21</v>
      </c>
      <c r="S267" s="1">
        <v>156</v>
      </c>
      <c r="T267" s="1">
        <v>32</v>
      </c>
      <c r="U267" s="1">
        <v>271</v>
      </c>
      <c r="V267" s="1">
        <v>724</v>
      </c>
      <c r="W267" s="1">
        <v>361</v>
      </c>
      <c r="X267" s="1">
        <v>6</v>
      </c>
      <c r="Y267" s="2">
        <v>0.49861877999999998</v>
      </c>
      <c r="AB267" s="1">
        <v>0</v>
      </c>
      <c r="AD267" s="1">
        <v>689</v>
      </c>
      <c r="AE267" s="1">
        <v>275</v>
      </c>
      <c r="AF267" s="2">
        <v>0.39912916999999998</v>
      </c>
      <c r="AG267" s="1">
        <f t="shared" si="4"/>
        <v>68</v>
      </c>
      <c r="AH267" s="1">
        <v>753</v>
      </c>
      <c r="AI267" s="1">
        <v>430</v>
      </c>
      <c r="AJ267" s="1">
        <v>6</v>
      </c>
      <c r="AK267" s="2">
        <v>0.57104913999999996</v>
      </c>
      <c r="AN267" s="1">
        <v>0</v>
      </c>
      <c r="AP267" s="1">
        <v>722</v>
      </c>
      <c r="AQ267" s="1">
        <v>307</v>
      </c>
      <c r="AR267" s="2">
        <v>0.42520775999999999</v>
      </c>
      <c r="AS267" s="1">
        <v>722</v>
      </c>
      <c r="AT267" s="1">
        <v>275</v>
      </c>
      <c r="AU267" s="2">
        <v>0.38088643</v>
      </c>
      <c r="AV267" s="1">
        <v>724</v>
      </c>
      <c r="AW267" s="1">
        <v>361</v>
      </c>
      <c r="AX267" s="2">
        <v>0.49861877999999998</v>
      </c>
      <c r="AY267" s="1">
        <v>724</v>
      </c>
      <c r="AZ267" s="1">
        <v>307</v>
      </c>
      <c r="BA267" s="2">
        <v>0.42403315000000003</v>
      </c>
      <c r="BB267" s="1">
        <v>724</v>
      </c>
      <c r="BC267" s="1">
        <v>521</v>
      </c>
      <c r="BD267" s="2">
        <v>0.71961326000000003</v>
      </c>
      <c r="BE267" s="1">
        <v>723</v>
      </c>
      <c r="BF267" s="1">
        <v>477</v>
      </c>
      <c r="BG267" s="2">
        <v>0.65975103999999996</v>
      </c>
      <c r="BH267" s="1">
        <v>700</v>
      </c>
      <c r="BI267" s="1">
        <v>314</v>
      </c>
      <c r="BJ267" s="2">
        <v>0.44857142999999999</v>
      </c>
      <c r="BK267" s="1">
        <v>42</v>
      </c>
      <c r="BN267" s="1">
        <v>65</v>
      </c>
      <c r="BO267" s="1">
        <v>30</v>
      </c>
      <c r="BP267" s="1">
        <v>125</v>
      </c>
      <c r="BQ267" s="1">
        <v>165</v>
      </c>
      <c r="BR267" s="1">
        <v>427</v>
      </c>
      <c r="BZ267" s="1">
        <v>44</v>
      </c>
      <c r="CB267" s="1">
        <v>55</v>
      </c>
      <c r="CC267" s="1">
        <v>49</v>
      </c>
      <c r="CD267" s="1">
        <v>97</v>
      </c>
      <c r="CE267" s="1">
        <v>110</v>
      </c>
      <c r="CF267" s="1">
        <v>355</v>
      </c>
      <c r="CK267" s="1">
        <v>3</v>
      </c>
      <c r="CO267" s="1">
        <v>46</v>
      </c>
      <c r="CP267" s="1">
        <v>67</v>
      </c>
      <c r="CR267" s="1">
        <v>15</v>
      </c>
      <c r="CT267" s="1">
        <v>48</v>
      </c>
      <c r="CU267" s="1">
        <v>121</v>
      </c>
      <c r="CW267" s="1">
        <v>300</v>
      </c>
      <c r="CY267" s="1">
        <v>73</v>
      </c>
      <c r="DA267" s="1">
        <v>158</v>
      </c>
      <c r="DC267" s="1">
        <v>231</v>
      </c>
      <c r="DE267" s="1">
        <v>13</v>
      </c>
      <c r="DF267" s="1">
        <v>0</v>
      </c>
      <c r="DG267" s="1">
        <v>0</v>
      </c>
      <c r="DH267" s="1">
        <v>4</v>
      </c>
      <c r="DI267" s="1">
        <v>12</v>
      </c>
      <c r="DJ267" s="1">
        <v>2</v>
      </c>
      <c r="DK267" s="1">
        <v>2</v>
      </c>
      <c r="DL267" s="1">
        <v>115</v>
      </c>
      <c r="DM267" s="1">
        <v>34</v>
      </c>
      <c r="DN267" s="1">
        <v>38</v>
      </c>
      <c r="DQ267" s="1">
        <v>1</v>
      </c>
      <c r="DR267" s="1">
        <v>85</v>
      </c>
      <c r="DS267" s="1">
        <v>50</v>
      </c>
      <c r="DU267" s="1">
        <v>356</v>
      </c>
      <c r="DV267" s="1">
        <v>181</v>
      </c>
      <c r="DZ267" s="1">
        <v>109</v>
      </c>
      <c r="EA267" s="1">
        <v>290</v>
      </c>
      <c r="EB267" s="1">
        <v>2</v>
      </c>
      <c r="EC267" s="1">
        <v>7</v>
      </c>
      <c r="ED267" s="1">
        <v>0</v>
      </c>
      <c r="EE267" s="1">
        <v>11</v>
      </c>
      <c r="EF267" s="1">
        <v>49</v>
      </c>
      <c r="EG267" s="1">
        <v>65</v>
      </c>
      <c r="EH267" s="1">
        <v>2</v>
      </c>
      <c r="EI267" s="1">
        <v>77</v>
      </c>
      <c r="EJ267" s="1">
        <v>194</v>
      </c>
      <c r="EK267" s="1">
        <v>99</v>
      </c>
      <c r="EL267" s="1">
        <v>6</v>
      </c>
      <c r="EM267" s="1">
        <v>512</v>
      </c>
      <c r="EN267" s="1">
        <v>95</v>
      </c>
      <c r="EO267" s="1">
        <v>335</v>
      </c>
      <c r="EP267" s="1">
        <v>430</v>
      </c>
      <c r="EQ267" s="1">
        <v>0</v>
      </c>
      <c r="ER267" s="1">
        <v>1</v>
      </c>
      <c r="ES267" s="1">
        <v>7</v>
      </c>
      <c r="ET267" s="1">
        <v>43</v>
      </c>
      <c r="EU267" s="1">
        <v>1</v>
      </c>
      <c r="EV267" s="1">
        <v>41</v>
      </c>
      <c r="EW267" s="1">
        <v>14</v>
      </c>
      <c r="EX267" s="1">
        <v>4</v>
      </c>
      <c r="EY267" s="1">
        <v>13</v>
      </c>
      <c r="EZ267" s="1">
        <v>13</v>
      </c>
      <c r="FA267" s="1">
        <v>0</v>
      </c>
      <c r="FB267" s="1">
        <v>0</v>
      </c>
      <c r="FC267" s="1">
        <v>0</v>
      </c>
      <c r="FD267" s="1">
        <v>0</v>
      </c>
      <c r="FE267" s="1">
        <v>0</v>
      </c>
      <c r="FF267" s="1">
        <v>0</v>
      </c>
      <c r="FG267" s="1">
        <v>0</v>
      </c>
      <c r="FH267" s="1">
        <v>4</v>
      </c>
      <c r="FI267" s="1">
        <v>0</v>
      </c>
      <c r="FJ267" s="1">
        <v>20</v>
      </c>
      <c r="FK267" s="1">
        <v>17</v>
      </c>
      <c r="FL267" s="1">
        <v>0</v>
      </c>
      <c r="FM267" s="1">
        <v>67</v>
      </c>
      <c r="FN267" s="1">
        <v>5</v>
      </c>
      <c r="FO267" s="1">
        <v>1</v>
      </c>
      <c r="FP267" s="1">
        <v>48</v>
      </c>
      <c r="FQ267" s="1">
        <v>1</v>
      </c>
      <c r="FR267" s="1">
        <f>SUM(Tableau17[[#This Row],[2019-T1-ALEXANDRE Audric]:[2019-T1-MARIE Florie]])</f>
        <v>300</v>
      </c>
      <c r="FS267" s="1">
        <v>30</v>
      </c>
      <c r="FT267" s="1">
        <v>167</v>
      </c>
      <c r="FU267" s="1">
        <v>0</v>
      </c>
      <c r="FV267" s="1">
        <v>230</v>
      </c>
      <c r="FW267" s="1">
        <v>0</v>
      </c>
      <c r="FX267" s="1">
        <v>427</v>
      </c>
      <c r="GD267" s="1">
        <v>0</v>
      </c>
      <c r="GE267" s="1">
        <v>49</v>
      </c>
      <c r="GF267" s="1">
        <v>97</v>
      </c>
      <c r="GG267" s="1">
        <v>0</v>
      </c>
      <c r="GH267" s="1">
        <v>209</v>
      </c>
      <c r="GI267" s="1">
        <v>0</v>
      </c>
      <c r="GJ267" s="1">
        <v>355</v>
      </c>
      <c r="GP267" s="1">
        <v>0</v>
      </c>
      <c r="GQ267" s="1">
        <v>67</v>
      </c>
      <c r="GR267" s="1">
        <v>48</v>
      </c>
      <c r="GS267" s="1">
        <v>0</v>
      </c>
      <c r="GT267" s="1">
        <v>182</v>
      </c>
      <c r="GU267" s="1">
        <v>3</v>
      </c>
      <c r="GV267" s="1">
        <v>300</v>
      </c>
      <c r="GW267" s="1">
        <v>73</v>
      </c>
      <c r="GX267" s="1">
        <v>158</v>
      </c>
      <c r="GY267" s="1">
        <v>0</v>
      </c>
      <c r="GZ267" s="1">
        <v>0</v>
      </c>
      <c r="HA267" s="1">
        <v>0</v>
      </c>
      <c r="HB267" s="1">
        <v>231</v>
      </c>
      <c r="HC267" s="1">
        <v>95</v>
      </c>
      <c r="HD267" s="1">
        <v>49</v>
      </c>
      <c r="HE267" s="1">
        <v>99</v>
      </c>
      <c r="HF267" s="1">
        <v>267</v>
      </c>
      <c r="HG267" s="1">
        <v>2</v>
      </c>
      <c r="HH267" s="1">
        <v>512</v>
      </c>
      <c r="HI267" s="1">
        <v>95</v>
      </c>
      <c r="HJ267" s="1">
        <v>0</v>
      </c>
      <c r="HK267" s="1">
        <v>335</v>
      </c>
      <c r="HL267" s="1">
        <v>0</v>
      </c>
      <c r="HM267" s="1">
        <v>0</v>
      </c>
      <c r="HN267" s="1">
        <v>430</v>
      </c>
      <c r="HO267" s="1">
        <v>56</v>
      </c>
      <c r="HP267" s="1">
        <v>19</v>
      </c>
      <c r="HQ267" s="1">
        <v>48</v>
      </c>
      <c r="HR267" s="1">
        <v>161</v>
      </c>
      <c r="HS267" s="1">
        <v>27</v>
      </c>
      <c r="HT267" s="1">
        <v>311</v>
      </c>
      <c r="HU267" s="1">
        <v>21</v>
      </c>
      <c r="HV267" s="1">
        <v>42</v>
      </c>
      <c r="HW267" s="1">
        <v>12</v>
      </c>
      <c r="HX267" s="1">
        <v>196</v>
      </c>
      <c r="HY267" s="1">
        <v>0</v>
      </c>
      <c r="HZ267" s="1">
        <v>271</v>
      </c>
      <c r="IA267" s="1">
        <v>36</v>
      </c>
      <c r="IB267" s="1">
        <v>38</v>
      </c>
      <c r="IC267" s="1">
        <v>85</v>
      </c>
      <c r="ID267" s="1">
        <v>183</v>
      </c>
      <c r="IE267" s="1">
        <v>14</v>
      </c>
      <c r="IF267" s="1">
        <v>356</v>
      </c>
      <c r="IG267" s="1">
        <v>0</v>
      </c>
      <c r="IH267" s="1">
        <v>0</v>
      </c>
      <c r="II267" s="1">
        <v>109</v>
      </c>
      <c r="IJ267" s="1">
        <v>181</v>
      </c>
      <c r="IK267" s="1">
        <v>0</v>
      </c>
      <c r="IL267" s="1">
        <v>290</v>
      </c>
      <c r="IM267" s="26">
        <f>IFERROR(Tableau17[[#This Row],[LDIV]]/Tableau17[[#This Row],[Total général]],"")</f>
        <v>0</v>
      </c>
      <c r="IN267" s="26">
        <f>IFERROR(Tableau17[[#This Row],[LDVC]]/Tableau17[[#This Row],[Total général]],"")</f>
        <v>0</v>
      </c>
      <c r="IO267" s="26">
        <f>IFERROR(Tableau17[[#This Row],[LDVD]]/Tableau17[[#This Row],[Total général]],"")</f>
        <v>5.5350553505535055E-2</v>
      </c>
      <c r="IP267" s="26">
        <f>IFERROR(Tableau17[[#This Row],[LDVG]]/Tableau17[[#This Row],[Total général]],"")</f>
        <v>2.9520295202952029E-2</v>
      </c>
      <c r="IQ267" s="26">
        <f>IFERROR(Tableau17[[#This Row],[LEXD]]/Tableau17[[#This Row],[Total général]],"")</f>
        <v>0</v>
      </c>
      <c r="IR267" s="26">
        <f>IFERROR(Tableau17[[#This Row],[LEXG]]/Tableau17[[#This Row],[Total général]],"")</f>
        <v>0</v>
      </c>
      <c r="IS267" s="26">
        <f>IFERROR(Tableau17[[#This Row],[LLR]]/Tableau17[[#This Row],[Total général]],"")</f>
        <v>9.9630996309963096E-2</v>
      </c>
      <c r="IT267" s="26">
        <f>IFERROR(Tableau17[[#This Row],[LREM]]/Tableau17[[#This Row],[Total général]],"")</f>
        <v>4.4280442804428041E-2</v>
      </c>
      <c r="IU267" s="26">
        <f>IFERROR(Tableau17[[#This Row],[LRN]]/Tableau17[[#This Row],[Total général]],"")</f>
        <v>7.7490774907749083E-2</v>
      </c>
      <c r="IV267" s="26">
        <f>IFERROR(Tableau17[[#This Row],[LUG]]/Tableau17[[#This Row],[Total général]],"")</f>
        <v>0.57564575645756455</v>
      </c>
      <c r="IW267" s="26">
        <f>IFERROR(Tableau17[[#This Row],[LVEC]]/Tableau17[[#This Row],[Total général]],"")</f>
        <v>0.11808118081180811</v>
      </c>
      <c r="IX267" s="26">
        <f>IFERROR(Tableau17[[#This Row],[2008-T1-LCMD]]/Tableau17[[#This Row],[2008-T1-TOTAL]],"")</f>
        <v>9.8360655737704916E-2</v>
      </c>
      <c r="IY267" s="26">
        <f>IFERROR(Tableau17[[#This Row],[2008-T1-LDVD]]/Tableau17[[#This Row],[2008-T1-TOTAL]],"")</f>
        <v>0</v>
      </c>
      <c r="IZ267" s="26">
        <f>IFERROR(Tableau17[[#This Row],[2008-T1-LEXD]]/Tableau17[[#This Row],[2008-T1-TOTAL]],"")</f>
        <v>0</v>
      </c>
      <c r="JA267" s="26">
        <f>IFERROR(Tableau17[[#This Row],[2008-T1-LEXG]]/Tableau17[[#This Row],[2008-T1-TOTAL]],"")</f>
        <v>0.1522248243559719</v>
      </c>
      <c r="JB267" s="26">
        <f>IFERROR(Tableau17[[#This Row],[2008-T1-LFN]]/Tableau17[[#This Row],[2008-T1-TOTAL]],"")</f>
        <v>7.0257611241217793E-2</v>
      </c>
      <c r="JC267" s="26">
        <f>IFERROR(Tableau17[[#This Row],[2008-T1-LMAJ]]/Tableau17[[#This Row],[2008-T1-TOTAL]],"")</f>
        <v>0.29274004683840749</v>
      </c>
      <c r="JD267" s="26">
        <f>IFERROR(Tableau17[[#This Row],[2008-T1-LUG]]/Tableau17[[#This Row],[2008-T1-TOTAL]],"")</f>
        <v>0.38641686182669788</v>
      </c>
      <c r="JE267" s="26" t="str">
        <f>IFERROR(Tableau17[[#This Row],[2008-T2-LFN]]/Tableau17[[#This Row],[2008-T2-TOTAL]],"")</f>
        <v/>
      </c>
      <c r="JF267" s="26" t="str">
        <f>IFERROR(Tableau17[[#This Row],[2008-T2-LGC]]/Tableau17[[#This Row],[2008-T2-TOTAL]],"")</f>
        <v/>
      </c>
      <c r="JG267" s="26" t="str">
        <f>IFERROR(Tableau17[[#This Row],[2008-T2-LMAJ]]/Tableau17[[#This Row],[2008-T2-TOTAL]],"")</f>
        <v/>
      </c>
      <c r="JH267" s="26" t="str">
        <f>IFERROR(Tableau17[[#This Row],[2008-T2-LUG]]/Tableau17[[#This Row],[2008-T2-TOTAL]],"")</f>
        <v/>
      </c>
      <c r="JI267" s="26">
        <f>IFERROR(Tableau17[[#This Row],[2014-T1-LDIV]]/Tableau17[[#This Row],[2014-T1-TOTAL]],"")</f>
        <v>0</v>
      </c>
      <c r="JJ267" s="26">
        <f>IFERROR(Tableau17[[#This Row],[2014-T1-LDVD]]/Tableau17[[#This Row],[2014-T1-TOTAL]],"")</f>
        <v>0</v>
      </c>
      <c r="JK267" s="26">
        <f>IFERROR(Tableau17[[#This Row],[2014-T1-LDVG]]/Tableau17[[#This Row],[2014-T1-TOTAL]],"")</f>
        <v>0.12394366197183099</v>
      </c>
      <c r="JL267" s="26">
        <f>IFERROR(Tableau17[[#This Row],[2014-T1-LEXG]]/Tableau17[[#This Row],[2014-T1-TOTAL]],"")</f>
        <v>0</v>
      </c>
      <c r="JM267" s="26">
        <f>IFERROR(Tableau17[[#This Row],[2014-T1-LFG]]/Tableau17[[#This Row],[2014-T1-TOTAL]],"")</f>
        <v>0.15492957746478872</v>
      </c>
      <c r="JN267" s="26">
        <f>IFERROR(Tableau17[[#This Row],[2014-T1-LFN]]/Tableau17[[#This Row],[2014-T1-TOTAL]],"")</f>
        <v>0.13802816901408452</v>
      </c>
      <c r="JO267" s="26">
        <f>IFERROR(Tableau17[[#This Row],[2014-T1-LUD]]/Tableau17[[#This Row],[2014-T1-TOTAL]],"")</f>
        <v>0.27323943661971833</v>
      </c>
      <c r="JP267" s="26">
        <f>IFERROR(Tableau17[[#This Row],[2014-T1-LUG]]/Tableau17[[#This Row],[2014-T1-TOTAL]],"")</f>
        <v>0.30985915492957744</v>
      </c>
      <c r="JQ267" s="26" t="str">
        <f>IFERROR(Tableau17[[#This Row],[2014-T2-LFN]]/Tableau17[[#This Row],[2014-T2-TOTAL]],"")</f>
        <v/>
      </c>
      <c r="JR267" s="26" t="str">
        <f>IFERROR(Tableau17[[#This Row],[2014-T2-LUD]]/Tableau17[[#This Row],[2014-T2-TOTAL]],"")</f>
        <v/>
      </c>
      <c r="JS267" s="26" t="str">
        <f>IFERROR(Tableau17[[#This Row],[2014-T2-LUG]]/Tableau17[[#This Row],[2014-T2-TOTAL]],"")</f>
        <v/>
      </c>
      <c r="JT267" s="26">
        <f>IFERROR(Tableau17[[#This Row],[2015-T1-BC-DIV]]/Tableau17[[#This Row],[2015-T1-TOTAL]],"")</f>
        <v>0.01</v>
      </c>
      <c r="JU267" s="26">
        <f>IFERROR(Tableau17[[#This Row],[2015-T1-BC-DLF]]/Tableau17[[#This Row],[2015-T1-TOTAL]],"")</f>
        <v>0</v>
      </c>
      <c r="JV267" s="26">
        <f>IFERROR(Tableau17[[#This Row],[2015-T1-BC-DVD]]/Tableau17[[#This Row],[2015-T1-TOTAL]],"")</f>
        <v>0</v>
      </c>
      <c r="JW267" s="26">
        <f>IFERROR(Tableau17[[#This Row],[2015-T1-BC-DVG]]/Tableau17[[#This Row],[2015-T1-TOTAL]],"")</f>
        <v>0</v>
      </c>
      <c r="JX267" s="26">
        <f>IFERROR(Tableau17[[#This Row],[2015-T1-BC-FG]]/Tableau17[[#This Row],[2015-T1-TOTAL]],"")</f>
        <v>0.15333333333333332</v>
      </c>
      <c r="JY267" s="26">
        <f>IFERROR(Tableau17[[#This Row],[2015-T1-BC-FN]]/Tableau17[[#This Row],[2015-T1-TOTAL]],"")</f>
        <v>0.22333333333333333</v>
      </c>
      <c r="JZ267" s="26">
        <f>IFERROR(Tableau17[[#This Row],[2015-T1-BC-MDM]]/Tableau17[[#This Row],[2015-T1-TOTAL]],"")</f>
        <v>0</v>
      </c>
      <c r="KA267" s="26">
        <f>IFERROR(Tableau17[[#This Row],[2015-T1-BC-RDG]]/Tableau17[[#This Row],[2015-T1-TOTAL]],"")</f>
        <v>0.05</v>
      </c>
      <c r="KB267" s="26">
        <f>IFERROR(Tableau17[[#This Row],[2015-T1-BC-SOC]]/Tableau17[[#This Row],[2015-T1-TOTAL]],"")</f>
        <v>0</v>
      </c>
      <c r="KC267" s="26">
        <f>IFERROR(Tableau17[[#This Row],[2015-T1-BC-UD]]/Tableau17[[#This Row],[2015-T1-TOTAL]],"")</f>
        <v>0.16</v>
      </c>
      <c r="KD267" s="26">
        <f>IFERROR(Tableau17[[#This Row],[2015-T1-BC-UG]]/Tableau17[[#This Row],[2015-T1-TOTAL]],"")</f>
        <v>0.40333333333333332</v>
      </c>
      <c r="KE267" s="26">
        <f>IFERROR(Tableau17[[#This Row],[2015-T1-BC-VEC]]/Tableau17[[#This Row],[2015-T1-TOTAL]],"")</f>
        <v>0</v>
      </c>
      <c r="KF267" s="26">
        <f>IFERROR(Tableau17[[#This Row],[2015-T2-BC-DVG]]/Tableau17[[#This Row],[2015-T2-TOTAL]],"")</f>
        <v>0</v>
      </c>
      <c r="KG267" s="26">
        <f>IFERROR(Tableau17[[#This Row],[2015-T2-BC-FN]]/Tableau17[[#This Row],[2015-T2-TOTAL]],"")</f>
        <v>0.31601731601731603</v>
      </c>
      <c r="KH267" s="26">
        <f>IFERROR(Tableau17[[#This Row],[2015-T2-BC-SOC]]/Tableau17[[#This Row],[2015-T2-TOTAL]],"")</f>
        <v>0</v>
      </c>
      <c r="KI267" s="26">
        <f>IFERROR(Tableau17[[#This Row],[2015-T2-BC-UD]]/Tableau17[[#This Row],[2015-T2-TOTAL]],"")</f>
        <v>0.68398268398268403</v>
      </c>
      <c r="KJ267" s="26">
        <f>IFERROR(Tableau17[[#This Row],[2015-T2-BC-UG]]/Tableau17[[#This Row],[2015-T2-TOTAL]],"")</f>
        <v>0</v>
      </c>
      <c r="KK267" s="26">
        <f>IFERROR(Tableau17[[#This Row],[2017 (L)-T1-COM]]/Tableau17[[#This Row],[2017 (L)-T1-TOTAL]],"")</f>
        <v>0</v>
      </c>
      <c r="KL267" s="26">
        <f>IFERROR(Tableau17[[#This Row],[2017 (L)-T1-DIV]]/Tableau17[[#This Row],[2017 (L)-T1-TOTAL]],"")</f>
        <v>3.6516853932584269E-2</v>
      </c>
      <c r="KM267" s="26">
        <f>IFERROR(Tableau17[[#This Row],[2017 (L)-T1-DLF]]/Tableau17[[#This Row],[2017 (L)-T1-TOTAL]],"")</f>
        <v>0</v>
      </c>
      <c r="KN267" s="26">
        <f>IFERROR(Tableau17[[#This Row],[2017 (L)-T1-DVD]]/Tableau17[[#This Row],[2017 (L)-T1-TOTAL]],"")</f>
        <v>0</v>
      </c>
      <c r="KO267" s="26">
        <f>IFERROR(Tableau17[[#This Row],[2017 (L)-T1-DVG]]/Tableau17[[#This Row],[2017 (L)-T1-TOTAL]],"")</f>
        <v>1.1235955056179775E-2</v>
      </c>
      <c r="KP267" s="26">
        <f>IFERROR(Tableau17[[#This Row],[2017 (L)-T1-ECO]]/Tableau17[[#This Row],[2017 (L)-T1-TOTAL]],"")</f>
        <v>3.3707865168539325E-2</v>
      </c>
      <c r="KQ267" s="26">
        <f>IFERROR(Tableau17[[#This Row],[2017 (L)-T1-EXD]]/Tableau17[[#This Row],[2017 (L)-T1-TOTAL]],"")</f>
        <v>5.6179775280898875E-3</v>
      </c>
      <c r="KR267" s="26">
        <f>IFERROR(Tableau17[[#This Row],[2017 (L)-T1-EXG]]/Tableau17[[#This Row],[2017 (L)-T1-TOTAL]],"")</f>
        <v>5.6179775280898875E-3</v>
      </c>
      <c r="KS267" s="26">
        <f>IFERROR(Tableau17[[#This Row],[2017 (L)-T1-FI]]/Tableau17[[#This Row],[2017 (L)-T1-TOTAL]],"")</f>
        <v>0.32303370786516855</v>
      </c>
      <c r="KT267" s="26">
        <f>IFERROR(Tableau17[[#This Row],[2017 (L)-T1-FN]]/Tableau17[[#This Row],[2017 (L)-T1-TOTAL]],"")</f>
        <v>9.5505617977528087E-2</v>
      </c>
      <c r="KU267" s="26">
        <f>IFERROR(Tableau17[[#This Row],[2017 (L)-T1-LR]]/Tableau17[[#This Row],[2017 (L)-T1-TOTAL]],"")</f>
        <v>0.10674157303370786</v>
      </c>
      <c r="KV267" s="26">
        <f>IFERROR(Tableau17[[#This Row],[2017 (L)-T1-MDM]]/Tableau17[[#This Row],[2017 (L)-T1-TOTAL]],"")</f>
        <v>0</v>
      </c>
      <c r="KW267" s="26">
        <f>IFERROR(Tableau17[[#This Row],[2017 (L)-T1-RDG]]/Tableau17[[#This Row],[2017 (L)-T1-TOTAL]],"")</f>
        <v>0</v>
      </c>
      <c r="KX267" s="26">
        <f>IFERROR(Tableau17[[#This Row],[2017 (L)-T1-REG]]/Tableau17[[#This Row],[2017 (L)-T1-TOTAL]],"")</f>
        <v>2.8089887640449437E-3</v>
      </c>
      <c r="KY267" s="26">
        <f>IFERROR(Tableau17[[#This Row],[2017 (L)-T1-REM]]/Tableau17[[#This Row],[2017 (L)-T1-TOTAL]],"")</f>
        <v>0.23876404494382023</v>
      </c>
      <c r="KZ267" s="26">
        <f>IFERROR(Tableau17[[#This Row],[2017 (L)-T1-SOC]]/Tableau17[[#This Row],[2017 (L)-T1-TOTAL]],"")</f>
        <v>0.1404494382022472</v>
      </c>
      <c r="LA267" s="26">
        <f>IFERROR(Tableau17[[#This Row],[2017 (L)-T1-UDI]]/Tableau17[[#This Row],[2017 (L)-T1-TOTAL]],"")</f>
        <v>0</v>
      </c>
      <c r="LB267" s="26">
        <f>IFERROR(Tableau17[[#This Row],[2017 (L)-T2-FI]]/Tableau17[[#This Row],[2017 (L)-T2-TOTAL]],"")</f>
        <v>0.62413793103448278</v>
      </c>
      <c r="LC267" s="26">
        <f>IFERROR(Tableau17[[#This Row],[2017 (L)-T2-FN]]/Tableau17[[#This Row],[2017 (L)-T2-TOTAL]],"")</f>
        <v>0</v>
      </c>
      <c r="LD267" s="26">
        <f>IFERROR(Tableau17[[#This Row],[2017 (L)-T2-LR]]/Tableau17[[#This Row],[2017 (L)-T2-TOTAL]],"")</f>
        <v>0</v>
      </c>
      <c r="LE267" s="26">
        <f>IFERROR(Tableau17[[#This Row],[2017 (L)-T2-MDM]]/Tableau17[[#This Row],[2017 (L)-T2-TOTAL]],"")</f>
        <v>0</v>
      </c>
      <c r="LF267" s="26">
        <f>IFERROR(Tableau17[[#This Row],[2017 (L)-T2-REM]]/Tableau17[[#This Row],[2017 (L)-T2-TOTAL]],"")</f>
        <v>0.37586206896551722</v>
      </c>
      <c r="LG267" s="26">
        <f>IFERROR(Tableau17[[#This Row],[2017-T1-ARTHAUD Nathalie]]/Tableau17[[#This Row],[2017-T1-TOTAL]],"")</f>
        <v>3.90625E-3</v>
      </c>
      <c r="LH267" s="26">
        <f>IFERROR(Tableau17[[#This Row],[2017-T1-ASSELINEAU Fran]]/Tableau17[[#This Row],[2017-T1-TOTAL]],"")</f>
        <v>1.3671875E-2</v>
      </c>
      <c r="LI267" s="26">
        <f>IFERROR(Tableau17[[#This Row],[2017-T1-CHEMINADE Jacques]]/Tableau17[[#This Row],[2017-T1-TOTAL]],"")</f>
        <v>0</v>
      </c>
      <c r="LJ267" s="26">
        <f>IFERROR(Tableau17[[#This Row],[2017-T1-DUPONT-AIGNAN Nicolas]]/Tableau17[[#This Row],[2017-T1-TOTAL]],"")</f>
        <v>2.1484375E-2</v>
      </c>
      <c r="LK267" s="26">
        <f>IFERROR(Tableau17[[#This Row],[2017-T1-FILLON Fran]]/Tableau17[[#This Row],[2017-T1-TOTAL]],"")</f>
        <v>9.5703125E-2</v>
      </c>
      <c r="LL267" s="26">
        <f>IFERROR(Tableau17[[#This Row],[2017-T1-HAMON Beno]]/Tableau17[[#This Row],[2017-T1-TOTAL]],"")</f>
        <v>0.126953125</v>
      </c>
      <c r="LM267" s="26">
        <f>IFERROR(Tableau17[[#This Row],[2017-T1-LASSALLE Jean]]/Tableau17[[#This Row],[2017-T1-TOTAL]],"")</f>
        <v>3.90625E-3</v>
      </c>
      <c r="LN267" s="26">
        <f>IFERROR(Tableau17[[#This Row],[2017-T1-LE PEN Marine]]/Tableau17[[#This Row],[2017-T1-TOTAL]],"")</f>
        <v>0.150390625</v>
      </c>
      <c r="LO267" s="26">
        <f>IFERROR(Tableau17[[#This Row],[2017-T1-M Jean-Luc]]/Tableau17[[#This Row],[2017-T1-TOTAL]],"")</f>
        <v>0.37890625</v>
      </c>
      <c r="LP267" s="26">
        <f>IFERROR(Tableau17[[#This Row],[2017-T1-MACRON Emmanuel]]/Tableau17[[#This Row],[2017-T1-TOTAL]],"")</f>
        <v>0.193359375</v>
      </c>
      <c r="LQ267" s="26">
        <f>IFERROR(Tableau17[[#This Row],[2017-T1-POUTOU Philippe]]/Tableau17[[#This Row],[2017-T1-TOTAL]],"")</f>
        <v>1.171875E-2</v>
      </c>
      <c r="LR267" s="26">
        <f>IFERROR(Tableau17[[#This Row],[2017-T2-LE PEN Marine]]/Tableau17[[#This Row],[2017-T2-TOTAL]],"")</f>
        <v>0.22093023255813954</v>
      </c>
      <c r="LS267" s="26">
        <f>IFERROR(Tableau17[[#This Row],[2017-T2-MACRON Emmanuel]]/Tableau17[[#This Row],[2017-T2-TOTAL]],"")</f>
        <v>0.77906976744186052</v>
      </c>
      <c r="LT267" s="26">
        <f>IFERROR(Tableau17[[#This Row],[2019-T1-ALEXANDRE Audric]]/Tableau17[[#This Row],[2019-T1-TOTAL]],"")</f>
        <v>0</v>
      </c>
      <c r="LU267" s="26">
        <f>IFERROR(Tableau17[[#This Row],[2019-T1-ARTHAUD Nathalie]]/Tableau17[[#This Row],[2019-T1-TOTAL]],"")</f>
        <v>3.3333333333333335E-3</v>
      </c>
      <c r="LV267" s="26">
        <f>IFERROR(Tableau17[[#This Row],[2019-T1-ASSELINEAU François]]/Tableau17[[#This Row],[2019-T1-TOTAL]],"")</f>
        <v>2.3333333333333334E-2</v>
      </c>
      <c r="LW267" s="26">
        <f>IFERROR(Tableau17[[#This Row],[2019-T1-AUBRY Manon]]/Tableau17[[#This Row],[2019-T1-TOTAL]],"")</f>
        <v>0.14333333333333334</v>
      </c>
      <c r="LX267" s="26">
        <f>IFERROR(Tableau17[[#This Row],[2019-T1-AZERGUI Nagib]]/Tableau17[[#This Row],[2019-T1-TOTAL]],"")</f>
        <v>3.3333333333333335E-3</v>
      </c>
      <c r="LY267" s="26">
        <f>IFERROR(Tableau17[[#This Row],[2019-T1-BARDELLA Jordan]]/Tableau17[[#This Row],[2019-T1-TOTAL]],"")</f>
        <v>0.13666666666666666</v>
      </c>
      <c r="LZ267" s="26">
        <f>IFERROR(Tableau17[[#This Row],[2019-T1-BELLAMY François-Xavier]]/Tableau17[[#This Row],[2019-T1-TOTAL]],"")</f>
        <v>4.6666666666666669E-2</v>
      </c>
      <c r="MA267" s="26">
        <f>IFERROR(Tableau17[[#This Row],[2019-T1-BIDOU Olivier]]/Tableau17[[#This Row],[2019-T1-TOTAL]],"")</f>
        <v>1.3333333333333334E-2</v>
      </c>
      <c r="MB267" s="26">
        <f>IFERROR(Tableau17[[#This Row],[2019-T1-BOURG Dominique]]/Tableau17[[#This Row],[2019-T1-TOTAL]],"")</f>
        <v>4.3333333333333335E-2</v>
      </c>
      <c r="MC267" s="26">
        <f>IFERROR(Tableau17[[#This Row],[2019-T1-BROSSAT Ian]]/Tableau17[[#This Row],[2019-T1-TOTAL]],"")</f>
        <v>4.3333333333333335E-2</v>
      </c>
      <c r="MD267" s="26">
        <f>IFERROR(Tableau17[[#This Row],[2019-T1-CAILLAUD Sophie]]/Tableau17[[#This Row],[2019-T1-TOTAL]],"")</f>
        <v>0</v>
      </c>
      <c r="ME267" s="26">
        <f>IFERROR(Tableau17[[#This Row],[2019-T1-CAMUS Renaud]]/Tableau17[[#This Row],[2019-T1-TOTAL]],"")</f>
        <v>0</v>
      </c>
      <c r="MF267" s="26">
        <f>IFERROR(Tableau17[[#This Row],[2019-T1-CHALENÇON Christophe]]/Tableau17[[#This Row],[2019-T1-TOTAL]],"")</f>
        <v>0</v>
      </c>
      <c r="MG267" s="26">
        <f>IFERROR(Tableau17[[#This Row],[2019-T1-CORBET Cathy Denise Ginette]]/Tableau17[[#This Row],[2019-T1-TOTAL]],"")</f>
        <v>0</v>
      </c>
      <c r="MH267" s="26">
        <f>IFERROR(Tableau17[[#This Row],[2019-T1-DE PREVOISIN Robert]]/Tableau17[[#This Row],[2019-T1-TOTAL]],"")</f>
        <v>0</v>
      </c>
      <c r="MI267" s="26">
        <f>IFERROR(Tableau17[[#This Row],[2019-T1-DELFEL Thérèse]]/Tableau17[[#This Row],[2019-T1-TOTAL]],"")</f>
        <v>0</v>
      </c>
      <c r="MJ267" s="26">
        <f>IFERROR(Tableau17[[#This Row],[2019-T1-DIEUMEGARD Pierre]]/Tableau17[[#This Row],[2019-T1-TOTAL]],"")</f>
        <v>0</v>
      </c>
      <c r="MK267" s="26">
        <f>IFERROR(Tableau17[[#This Row],[2019-T1-DUPONT-AIGNAN Nicolas]]/Tableau17[[#This Row],[2019-T1-TOTAL]],"")</f>
        <v>1.3333333333333334E-2</v>
      </c>
      <c r="ML267" s="26">
        <f>IFERROR(Tableau17[[#This Row],[2019-T1-GERNIGON Yves]]/Tableau17[[#This Row],[2019-T1-TOTAL]],"")</f>
        <v>0</v>
      </c>
      <c r="MM267" s="26">
        <f>IFERROR(Tableau17[[#This Row],[2019-T1-GLUCKSMANN Raphaël]]/Tableau17[[#This Row],[2019-T1-TOTAL]],"")</f>
        <v>6.6666666666666666E-2</v>
      </c>
      <c r="MN267" s="26">
        <f>IFERROR(Tableau17[[#This Row],[2019-T1-HAMON Benoît]]/Tableau17[[#This Row],[2019-T1-TOTAL]],"")</f>
        <v>5.6666666666666664E-2</v>
      </c>
      <c r="MO267" s="26">
        <f>IFERROR(Tableau17[[#This Row],[2019-T1-HELGEN Gilles]]/Tableau17[[#This Row],[2019-T1-TOTAL]],"")</f>
        <v>0</v>
      </c>
      <c r="MP267" s="26">
        <f>IFERROR(Tableau17[[#This Row],[2019-T1-JADOT Yannick]]/Tableau17[[#This Row],[2019-T1-TOTAL]],"")</f>
        <v>0.22333333333333333</v>
      </c>
      <c r="MQ267" s="26">
        <f>IFERROR(Tableau17[[#This Row],[2019-T1-LAGARDE Jean-Christophe]]/Tableau17[[#This Row],[2019-T1-TOTAL]],"")</f>
        <v>1.6666666666666666E-2</v>
      </c>
      <c r="MR267" s="26">
        <f>IFERROR(Tableau17[[#This Row],[2019-T1-LALANNE Francis]]/Tableau17[[#This Row],[2019-T1-TOTAL]],"")</f>
        <v>3.3333333333333335E-3</v>
      </c>
      <c r="MS267" s="26">
        <f>IFERROR(Tableau17[[#This Row],[2019-T1-LOISEAU Nathalie]]/Tableau17[[#This Row],[2019-T1-TOTAL]],"")</f>
        <v>0.16</v>
      </c>
      <c r="MT267" s="26">
        <f>IFERROR(Tableau17[[#This Row],[2019-T1-MARIE Florie]]/Tableau17[[#This Row],[2019-T1-TOTAL]],"")</f>
        <v>3.3333333333333335E-3</v>
      </c>
      <c r="MU267" s="26">
        <f>IFERROR(Tableau17[[#This Row],[2008-T1-MACROEXTRDROITE]]/Tableau17[[#This Row],[2008-T1-MACROTOTALE]],"")</f>
        <v>7.0257611241217793E-2</v>
      </c>
      <c r="MV267" s="26">
        <f>IFERROR(Tableau17[[#This Row],[2008-T1-MACRODROITE]]/Tableau17[[#This Row],[2008-T1-MACROTOTALE]],"")</f>
        <v>0.3911007025761124</v>
      </c>
      <c r="MW267" s="26">
        <f>IFERROR(Tableau17[[#This Row],[2008-T1-MACROCENTRE]]/Tableau17[[#This Row],[2008-T1-MACROTOTALE]],"")</f>
        <v>0</v>
      </c>
      <c r="MX267" s="26">
        <f>IFERROR(Tableau17[[#This Row],[2008-T1-MACROGAUCHE]]/Tableau17[[#This Row],[2008-T1-MACROTOTALE]],"")</f>
        <v>0.53864168618266983</v>
      </c>
      <c r="MY267" s="26">
        <f>IFERROR(Tableau17[[#This Row],[2008-T1-MACROAUTRE]]/Tableau17[[#This Row],[2008-T1-MACROTOTALE]],"")</f>
        <v>0</v>
      </c>
      <c r="MZ267" s="26" t="str">
        <f>IFERROR(Tableau17[[#This Row],[2008-T2-MACROEXTRDROITE]]/Tableau17[[#This Row],[2008-T2-MACROTOTALE]],"")</f>
        <v/>
      </c>
      <c r="NA267" s="26" t="str">
        <f>IFERROR(Tableau17[[#This Row],[2008-T2-MACRODROITE]]/Tableau17[[#This Row],[2008-T2-MACROTOTALE]],"")</f>
        <v/>
      </c>
      <c r="NB267" s="26" t="str">
        <f>IFERROR(Tableau17[[#This Row],[2008-T2-MACROCENTRE]]/Tableau17[[#This Row],[2008-T2-MACROTOTALE]],"")</f>
        <v/>
      </c>
      <c r="NC267" s="26" t="str">
        <f>IFERROR(Tableau17[[#This Row],[2008-T2-MACROGAUCHE]]/Tableau17[[#This Row],[2008-T2-MACROTOTALE]],"")</f>
        <v/>
      </c>
      <c r="ND267" s="26" t="str">
        <f>IFERROR(Tableau17[[#This Row],[2008-T2-MACROAUTRE]]/Tableau17[[#This Row],[2008-T2-MACROTOTALE]],"")</f>
        <v/>
      </c>
      <c r="NE267" s="26">
        <f>IFERROR(Tableau17[[#This Row],[2014-T1-MACROEXTRDROITE]]/Tableau17[[#This Row],[2014-T1-MACROTOTALE]],"")</f>
        <v>0.13802816901408452</v>
      </c>
      <c r="NF267" s="26">
        <f>IFERROR(Tableau17[[#This Row],[2014-T1-MACRODROITE]]/Tableau17[[#This Row],[2014-T1-MACROTOTALE]],"")</f>
        <v>0.27323943661971833</v>
      </c>
      <c r="NG267" s="26">
        <f>IFERROR(Tableau17[[#This Row],[2014-T1-MACROCENTRE]]/Tableau17[[#This Row],[2014-T1-MACROTOTALE]],"")</f>
        <v>0</v>
      </c>
      <c r="NH267" s="26">
        <f>IFERROR(Tableau17[[#This Row],[2014-T1-MACROGAUCHE]]/Tableau17[[#This Row],[2014-T1-MACROTOTALE]],"")</f>
        <v>0.58873239436619718</v>
      </c>
      <c r="NI267" s="26">
        <f>IFERROR(Tableau17[[#This Row],[2014-T1-MACROAUTRE]]/Tableau17[[#This Row],[2014-T1-MACROTOTALE]],"")</f>
        <v>0</v>
      </c>
      <c r="NJ267" s="26" t="str">
        <f>IFERROR(Tableau17[[#This Row],[2014-T2-MACROEXTRDROITE]]/Tableau17[[#This Row],[2014-T2-MACROTOTALE]],"")</f>
        <v/>
      </c>
      <c r="NK267" s="26" t="str">
        <f>IFERROR(Tableau17[[#This Row],[2014-T2-MACRODROITE]]/Tableau17[[#This Row],[2014-T2-MACROTOTALE]],"")</f>
        <v/>
      </c>
      <c r="NL267" s="26" t="str">
        <f>IFERROR(Tableau17[[#This Row],[2014-T2-MACROCENTRE]]/Tableau17[[#This Row],[2014-T2-MACROTOTALE]],"")</f>
        <v/>
      </c>
      <c r="NM267" s="26" t="str">
        <f>IFERROR(Tableau17[[#This Row],[2014-T2-MACROGAUCHE]]/Tableau17[[#This Row],[2014-T2-MACROTOTALE]],"")</f>
        <v/>
      </c>
      <c r="NN267" s="26" t="str">
        <f>IFERROR(Tableau17[[#This Row],[2014-T2-MACROAUTRE]]/Tableau17[[#This Row],[2014-T2-MACROTOTALE]],"")</f>
        <v/>
      </c>
      <c r="NO267" s="26">
        <f>IFERROR( Tableau17[[#This Row],[2015-T1-MACROEXTRDROITE]]/Tableau17[[#This Row],[2015-T1-MACROTOTALE]],"")</f>
        <v>0.22333333333333333</v>
      </c>
      <c r="NP267" s="26">
        <f>IFERROR(Tableau17[[#This Row],[2015-T1-MACRODROITE]]/Tableau17[[#This Row],[2015-T1-MACROTOTALE]],"")</f>
        <v>0.16</v>
      </c>
      <c r="NQ267" s="26">
        <f>IFERROR(Tableau17[[#This Row],[2015-T1-MACROCENTRE]]/Tableau17[[#This Row],[2015-T1-MACROTOTALE]],"")</f>
        <v>0</v>
      </c>
      <c r="NR267" s="26">
        <f>IFERROR(Tableau17[[#This Row],[2015-T1-MACROGAUCHE]]/Tableau17[[#This Row],[2015-T1-MACROTOTALE]],"")</f>
        <v>0.60666666666666669</v>
      </c>
      <c r="NS267" s="26">
        <f>IFERROR(Tableau17[[#This Row],[2015-T1-MACROAUTRE]]/Tableau17[[#This Row],[2015-T1-MACROTOTALE]],"")</f>
        <v>0.01</v>
      </c>
      <c r="NT267" s="26">
        <f>IFERROR(Tableau17[[#This Row],[2015-T2-MACROEXTRDROITE]]/Tableau17[[#This Row],[2015-T2-MACROTOTALE]],"")</f>
        <v>0.31601731601731603</v>
      </c>
      <c r="NU267" s="26">
        <f>IFERROR(Tableau17[[#This Row],[2015-T2-MACRODROITE]]/Tableau17[[#This Row],[2015-T2-MACROTOTALE]],"")</f>
        <v>0.68398268398268403</v>
      </c>
      <c r="NV267" s="26">
        <f>IFERROR(Tableau17[[#This Row],[2015-T2-MACROCENTRE]]/Tableau17[[#This Row],[2015-T2-MACROTOTALE]],"")</f>
        <v>0</v>
      </c>
      <c r="NW267" s="26">
        <f>IFERROR(Tableau17[[#This Row],[2015-T2-MACROGAUCHE]]/Tableau17[[#This Row],[2015-T2-MACROTOTALE]],"")</f>
        <v>0</v>
      </c>
      <c r="NX267" s="26">
        <f>IFERROR(Tableau17[[#This Row],[2015-T2-MACROAUTRE]]/Tableau17[[#This Row],[2015-T2-MACROTOTALE]],"")</f>
        <v>0</v>
      </c>
      <c r="NY267" s="26">
        <f>IFERROR(Tableau17[[#This Row],[2017-T1-MACROEXTRDROITE]]/Tableau17[[#This Row],[2017-T1-MACROTOTALE]],"")</f>
        <v>0.185546875</v>
      </c>
      <c r="NZ267" s="26">
        <f>IFERROR(Tableau17[[#This Row],[2017-T1-MACRODROITE]]/Tableau17[[#This Row],[2017-T1-MACROTOTALE]],"")</f>
        <v>9.5703125E-2</v>
      </c>
      <c r="OA267" s="26">
        <f>IFERROR(Tableau17[[#This Row],[2017-T1-MACROCENTRE]]/Tableau17[[#This Row],[2017-T1-MACROTOTALE]],"")</f>
        <v>0.193359375</v>
      </c>
      <c r="OB267" s="26">
        <f>IFERROR(Tableau17[[#This Row],[2017-T1-MACROGAUCHE]]/Tableau17[[#This Row],[2017-T1-MACROTOTALE]],"")</f>
        <v>0.521484375</v>
      </c>
      <c r="OC267" s="26">
        <f>IFERROR(Tableau17[[#This Row],[2017-T1-MACROAUTRE]]/Tableau17[[#This Row],[2017-T1-MACROTOTALE]],"")</f>
        <v>3.90625E-3</v>
      </c>
      <c r="OD267" s="26">
        <f>IFERROR(Tableau17[[#This Row],[2017-T2-MACROEXTRDROITE]]/Tableau17[[#This Row],[2017-T2-MACROTOTALE]],"")</f>
        <v>0.22093023255813954</v>
      </c>
      <c r="OE267" s="26">
        <f>IFERROR(Tableau17[[#This Row],[2017-T2-MACRODROITE]]/Tableau17[[#This Row],[2017-T2-MACROTOTALE]],"")</f>
        <v>0</v>
      </c>
      <c r="OF267" s="26">
        <f>IFERROR(Tableau17[[#This Row],[2017-T2-MACROCENTRE]]/Tableau17[[#This Row],[2017-T2-MACROTOTALE]],"")</f>
        <v>0.77906976744186052</v>
      </c>
      <c r="OG267" s="26">
        <f>IFERROR(Tableau17[[#This Row],[2017-T2-MACROGAUCHE]]/Tableau17[[#This Row],[2017-T2-MACROTOTALE]],"")</f>
        <v>0</v>
      </c>
      <c r="OH267" s="26">
        <f>IFERROR(Tableau17[[#This Row],[2017-T2-MACROAUTRE]]/Tableau17[[#This Row],[2017-T2-MACROTOTALE]],"")</f>
        <v>0</v>
      </c>
      <c r="OI267" s="26">
        <f>IFERROR(Tableau17[[#This Row],[2019-T1-MACROEXTRDROITE]]/Tableau17[[#This Row],[2019-T1-MACROTOTALE]],"")</f>
        <v>0.18006430868167203</v>
      </c>
      <c r="OJ267" s="26">
        <f>IFERROR(Tableau17[[#This Row],[2019-T1-MACRODROITE]]/Tableau17[[#This Row],[2019-T1-MACROTOTALE]],"")</f>
        <v>6.1093247588424437E-2</v>
      </c>
      <c r="OK267" s="26">
        <f>IFERROR(Tableau17[[#This Row],[2019-T1-MACROCENTRE]]/Tableau17[[#This Row],[2019-T1-MACROTOTALE]],"")</f>
        <v>0.15434083601286175</v>
      </c>
      <c r="OL267" s="26">
        <f>IFERROR(Tableau17[[#This Row],[2019-T1-MACROGAUCHE]]/Tableau17[[#This Row],[2019-T1-MACROTOTALE]],"")</f>
        <v>0.51768488745980712</v>
      </c>
      <c r="OM267" s="26">
        <f>IFERROR(Tableau17[[#This Row],[2019-T1-MACROAUTRE]]/Tableau17[[#This Row],[2019-T1-MACROTOTALE]],"")</f>
        <v>8.6816720257234734E-2</v>
      </c>
      <c r="ON267" s="26">
        <f>IFERROR(Tableau17[[#This Row],[2020-T1-MACROEXTRDROITE]]/Tableau17[[#This Row],[2020-T1-MACROTOTALE]],"")</f>
        <v>7.7490774907749083E-2</v>
      </c>
      <c r="OO267" s="26">
        <f>IFERROR(Tableau17[[#This Row],[2020-T1-MACRODROITE]]/Tableau17[[#This Row],[2020-T1-MACROTOTALE]],"")</f>
        <v>0.15498154981549817</v>
      </c>
      <c r="OP267" s="26">
        <f>IFERROR(Tableau17[[#This Row],[2020-T1-MACROCENTRE]]/Tableau17[[#This Row],[2020-T1-MACROTOTALE]],"")</f>
        <v>4.4280442804428041E-2</v>
      </c>
      <c r="OQ267" s="26">
        <f>IFERROR(Tableau17[[#This Row],[2020-T1-MACROGAUCHE]]/Tableau17[[#This Row],[2020-T1-MACROTOTALE]],"")</f>
        <v>0.7232472324723247</v>
      </c>
      <c r="OR267" s="26">
        <f>IFERROR(Tableau17[[#This Row],[2020-T1-MACROAUTRE]]/Tableau17[[#This Row],[2020-T1-MACROTOTALE]],"")</f>
        <v>0</v>
      </c>
      <c r="OS267" s="26">
        <f>IFERROR(Tableau17[[#This Row],[2017 (L)-T1-MACROEXTRDROITE]]/Tableau17[[#This Row],[2017 (L)-T1-MACROTOTALE]],"")</f>
        <v>0.10112359550561797</v>
      </c>
      <c r="OT267" s="26">
        <f>IFERROR(Tableau17[[#This Row],[2017 (L)-T1-MACRODROITE]]/Tableau17[[#This Row],[2017 (L)-T1-MACROTOTALE]],"")</f>
        <v>0.10674157303370786</v>
      </c>
      <c r="OU267" s="26">
        <f>IFERROR(Tableau17[[#This Row],[2017 (L)-T1-MACROCENTRE]]/Tableau17[[#This Row],[2017 (L)-T1-MACROTOTALE]],"")</f>
        <v>0.23876404494382023</v>
      </c>
      <c r="OV267" s="26">
        <f>IFERROR(Tableau17[[#This Row],[2017 (L)-T1-MACROGAUCHE]]/Tableau17[[#This Row],[2017 (L)-T1-MACROTOTALE]],"")</f>
        <v>0.5140449438202247</v>
      </c>
      <c r="OW267" s="26">
        <f>IFERROR(Tableau17[[#This Row],[2017 (L)-T1-MACROAUTRE]]/Tableau17[[#This Row],[2017 (L)-T1-MACROTOTALE]],"")</f>
        <v>3.9325842696629212E-2</v>
      </c>
      <c r="OX267" s="26">
        <f>IFERROR(Tableau17[[#This Row],[2017 (L)-T2-MACROEXTRDROITE]]/Tableau17[[#This Row],[2017 (L)-T2-MACROTOTALE]],"")</f>
        <v>0</v>
      </c>
      <c r="OY267" s="26">
        <f>IFERROR(Tableau17[[#This Row],[2017 (L)-T2-MACRODROITE]]/Tableau17[[#This Row],[2017 (L)-T2-MACROTOTALE]],"")</f>
        <v>0</v>
      </c>
      <c r="OZ267" s="26">
        <f>IFERROR(Tableau17[[#This Row],[2017 (L)-T2-MACROCENTRE]]/Tableau17[[#This Row],[2017 (L)-T2-MACROTOTALE]],"")</f>
        <v>0.37586206896551722</v>
      </c>
      <c r="PA267" s="26">
        <f>IFERROR(Tableau17[[#This Row],[2017 (L)-T2-MACROGAUCHE]]/Tableau17[[#This Row],[2017 (L)-T2-MACROTOTALE]],"")</f>
        <v>0.62413793103448278</v>
      </c>
      <c r="PB267" s="26">
        <f>IFERROR(Tableau17[[#This Row],[2017 (L)-T2-MACROAUTRE]]/Tableau17[[#This Row],[2017 (L)-T2-MACROTOTALE]],"")</f>
        <v>0</v>
      </c>
      <c r="PC267" s="26">
        <f>IFERROR(Tableau17[[#This Row],[2008_T1_PROCUS]]/Tableau17[[#This Row],[2008_T1_INSCRITS]],0)</f>
        <v>7.9681274900398405E-3</v>
      </c>
      <c r="PD267" s="26">
        <f>IFERROR(Tableau17[[#This Row],[2008_T2_PROCUS]]/Tableau17[[#This Row],[2008_T2_INSCRITS]],0)</f>
        <v>0</v>
      </c>
      <c r="PE267" s="26">
        <f>Tableau17[[#This Row],[2014_T1_PROCUS]]/Tableau17[[#This Row],[2014_T1_INSCRITS]]</f>
        <v>8.2872928176795577E-3</v>
      </c>
      <c r="PF267" s="26">
        <f>IFERROR(Tableau17[[#This Row],[2014_T2_PROCUS]]/Tableau17[[#This Row],[2014_T2_INSCRITS]],0)</f>
        <v>0</v>
      </c>
    </row>
    <row r="268" spans="1:422" x14ac:dyDescent="0.2">
      <c r="A268" s="1">
        <v>3</v>
      </c>
      <c r="B268" s="1" t="s">
        <v>288</v>
      </c>
      <c r="C268" s="1" t="s">
        <v>291</v>
      </c>
      <c r="D268" s="1" t="s">
        <v>291</v>
      </c>
      <c r="E268" s="1">
        <v>442</v>
      </c>
      <c r="F268" s="1">
        <v>5.4022170000000003</v>
      </c>
      <c r="G268" s="1">
        <v>43.307797000000001</v>
      </c>
      <c r="H268" s="3">
        <v>710</v>
      </c>
      <c r="I268" s="3">
        <v>148</v>
      </c>
      <c r="L268" s="1">
        <v>62</v>
      </c>
      <c r="M268" s="1">
        <v>13</v>
      </c>
      <c r="O268" s="1">
        <v>3</v>
      </c>
      <c r="P268" s="1">
        <v>30</v>
      </c>
      <c r="Q268" s="1">
        <v>12</v>
      </c>
      <c r="R268" s="1">
        <v>49</v>
      </c>
      <c r="S268" s="1">
        <v>73</v>
      </c>
      <c r="T268" s="1">
        <v>16</v>
      </c>
      <c r="U268" s="1">
        <v>258</v>
      </c>
      <c r="V268" s="1">
        <v>726</v>
      </c>
      <c r="W268" s="1">
        <v>420</v>
      </c>
      <c r="X268" s="1">
        <v>6</v>
      </c>
      <c r="Y268" s="2">
        <v>0.57851240000000004</v>
      </c>
      <c r="Z268" s="1">
        <v>726</v>
      </c>
      <c r="AA268" s="1">
        <v>446</v>
      </c>
      <c r="AB268" s="1">
        <v>8</v>
      </c>
      <c r="AC268" s="2">
        <v>0.61432507000000003</v>
      </c>
      <c r="AD268" s="1">
        <v>710</v>
      </c>
      <c r="AE268" s="1">
        <v>262</v>
      </c>
      <c r="AF268" s="2">
        <v>0.36901408000000002</v>
      </c>
      <c r="AG268" s="1">
        <f t="shared" si="4"/>
        <v>148</v>
      </c>
      <c r="AH268" s="1">
        <v>778</v>
      </c>
      <c r="AI268" s="1">
        <v>497</v>
      </c>
      <c r="AJ268" s="1">
        <v>12</v>
      </c>
      <c r="AK268" s="2">
        <v>0.63881748000000005</v>
      </c>
      <c r="AL268" s="1">
        <v>778</v>
      </c>
      <c r="AM268" s="1">
        <v>541</v>
      </c>
      <c r="AN268" s="1">
        <v>12</v>
      </c>
      <c r="AO268" s="2">
        <v>0.69537274999999998</v>
      </c>
      <c r="AP268" s="1">
        <v>704</v>
      </c>
      <c r="AQ268" s="1">
        <v>349</v>
      </c>
      <c r="AR268" s="2">
        <v>0.49573864000000001</v>
      </c>
      <c r="AS268" s="1">
        <v>704</v>
      </c>
      <c r="AT268" s="1">
        <v>369</v>
      </c>
      <c r="AU268" s="2">
        <v>0.52414773000000003</v>
      </c>
      <c r="AV268" s="1">
        <v>726</v>
      </c>
      <c r="AW268" s="1">
        <v>341</v>
      </c>
      <c r="AX268" s="2">
        <v>0.46969696999999999</v>
      </c>
      <c r="AY268" s="1">
        <v>726</v>
      </c>
      <c r="AZ268" s="1">
        <v>256</v>
      </c>
      <c r="BA268" s="2">
        <v>0.35261708000000003</v>
      </c>
      <c r="BB268" s="1">
        <v>729</v>
      </c>
      <c r="BC268" s="1">
        <v>560</v>
      </c>
      <c r="BD268" s="2">
        <v>0.76817557999999997</v>
      </c>
      <c r="BE268" s="1">
        <v>728</v>
      </c>
      <c r="BF268" s="1">
        <v>521</v>
      </c>
      <c r="BG268" s="2">
        <v>0.71565933999999998</v>
      </c>
      <c r="BH268" s="1">
        <v>703</v>
      </c>
      <c r="BI268" s="1">
        <v>365</v>
      </c>
      <c r="BJ268" s="2">
        <v>0.51920341000000003</v>
      </c>
      <c r="BK268" s="1">
        <v>25</v>
      </c>
      <c r="BL268" s="1">
        <v>2</v>
      </c>
      <c r="BM268" s="1">
        <v>1</v>
      </c>
      <c r="BN268" s="1">
        <v>20</v>
      </c>
      <c r="BO268" s="1">
        <v>32</v>
      </c>
      <c r="BP268" s="1">
        <v>215</v>
      </c>
      <c r="BQ268" s="1">
        <v>183</v>
      </c>
      <c r="BR268" s="1">
        <v>478</v>
      </c>
      <c r="BT268" s="1">
        <v>243</v>
      </c>
      <c r="BU268" s="1">
        <v>276</v>
      </c>
      <c r="BW268" s="1">
        <v>519</v>
      </c>
      <c r="BX268" s="1">
        <v>2</v>
      </c>
      <c r="BY268" s="1">
        <v>1</v>
      </c>
      <c r="BZ268" s="1">
        <v>22</v>
      </c>
      <c r="CB268" s="1">
        <v>32</v>
      </c>
      <c r="CC268" s="1">
        <v>95</v>
      </c>
      <c r="CD268" s="1">
        <v>177</v>
      </c>
      <c r="CE268" s="1">
        <v>82</v>
      </c>
      <c r="CF268" s="1">
        <v>411</v>
      </c>
      <c r="CG268" s="1">
        <v>98</v>
      </c>
      <c r="CH268" s="1">
        <v>208</v>
      </c>
      <c r="CI268" s="1">
        <v>118</v>
      </c>
      <c r="CJ268" s="1">
        <v>424</v>
      </c>
      <c r="CK268" s="1">
        <v>21</v>
      </c>
      <c r="CL268" s="1">
        <v>7</v>
      </c>
      <c r="CO268" s="1">
        <v>41</v>
      </c>
      <c r="CP268" s="1">
        <v>119</v>
      </c>
      <c r="CT268" s="1">
        <v>102</v>
      </c>
      <c r="CU268" s="1">
        <v>41</v>
      </c>
      <c r="CW268" s="1">
        <v>331</v>
      </c>
      <c r="CY268" s="1">
        <v>115</v>
      </c>
      <c r="DA268" s="1">
        <v>194</v>
      </c>
      <c r="DC268" s="1">
        <v>309</v>
      </c>
      <c r="DD268" s="1">
        <v>13</v>
      </c>
      <c r="DE268" s="1">
        <v>3</v>
      </c>
      <c r="DF268" s="1">
        <v>2</v>
      </c>
      <c r="DG268" s="1">
        <v>24</v>
      </c>
      <c r="DH268" s="1">
        <v>1</v>
      </c>
      <c r="DI268" s="1">
        <v>23</v>
      </c>
      <c r="DK268" s="1">
        <v>2</v>
      </c>
      <c r="DL268" s="1">
        <v>72</v>
      </c>
      <c r="DN268" s="1">
        <v>57</v>
      </c>
      <c r="DP268" s="1">
        <v>5</v>
      </c>
      <c r="DQ268" s="1">
        <v>0</v>
      </c>
      <c r="DR268" s="1">
        <v>68</v>
      </c>
      <c r="DU268" s="1">
        <v>270</v>
      </c>
      <c r="DV268" s="1">
        <v>133</v>
      </c>
      <c r="DZ268" s="1">
        <v>89</v>
      </c>
      <c r="EA268" s="1">
        <v>222</v>
      </c>
      <c r="EB268" s="1">
        <v>1</v>
      </c>
      <c r="EC268" s="1">
        <v>2</v>
      </c>
      <c r="ED268" s="1">
        <v>1</v>
      </c>
      <c r="EE268" s="1">
        <v>10</v>
      </c>
      <c r="EF268" s="1">
        <v>78</v>
      </c>
      <c r="EG268" s="1">
        <v>29</v>
      </c>
      <c r="EH268" s="1">
        <v>6</v>
      </c>
      <c r="EI268" s="1">
        <v>170</v>
      </c>
      <c r="EJ268" s="1">
        <v>150</v>
      </c>
      <c r="EK268" s="1">
        <v>90</v>
      </c>
      <c r="EL268" s="1">
        <v>4</v>
      </c>
      <c r="EM268" s="1">
        <v>541</v>
      </c>
      <c r="EN268" s="1">
        <v>187</v>
      </c>
      <c r="EO268" s="1">
        <v>249</v>
      </c>
      <c r="EP268" s="1">
        <v>436</v>
      </c>
      <c r="EQ268" s="1">
        <v>0</v>
      </c>
      <c r="ER268" s="1">
        <v>2</v>
      </c>
      <c r="ES268" s="1">
        <v>4</v>
      </c>
      <c r="ET268" s="1">
        <v>35</v>
      </c>
      <c r="EU268" s="1">
        <v>6</v>
      </c>
      <c r="EV268" s="1">
        <v>98</v>
      </c>
      <c r="EW268" s="1">
        <v>33</v>
      </c>
      <c r="EX268" s="1">
        <v>1</v>
      </c>
      <c r="EY268" s="1">
        <v>9</v>
      </c>
      <c r="EZ268" s="1">
        <v>16</v>
      </c>
      <c r="FA268" s="1">
        <v>1</v>
      </c>
      <c r="FB268" s="1">
        <v>0</v>
      </c>
      <c r="FC268" s="1">
        <v>0</v>
      </c>
      <c r="FD268" s="1">
        <v>0</v>
      </c>
      <c r="FE268" s="1">
        <v>0</v>
      </c>
      <c r="FF268" s="1">
        <v>0</v>
      </c>
      <c r="FG268" s="1">
        <v>0</v>
      </c>
      <c r="FH268" s="1">
        <v>4</v>
      </c>
      <c r="FI268" s="1">
        <v>0</v>
      </c>
      <c r="FJ268" s="1">
        <v>10</v>
      </c>
      <c r="FK268" s="1">
        <v>10</v>
      </c>
      <c r="FL268" s="1">
        <v>0</v>
      </c>
      <c r="FM268" s="1">
        <v>46</v>
      </c>
      <c r="FN268" s="1">
        <v>10</v>
      </c>
      <c r="FO268" s="1">
        <v>1</v>
      </c>
      <c r="FP268" s="1">
        <v>58</v>
      </c>
      <c r="FQ268" s="1">
        <v>1</v>
      </c>
      <c r="FR268" s="1">
        <f>SUM(Tableau17[[#This Row],[2019-T1-ALEXANDRE Audric]:[2019-T1-MARIE Florie]])</f>
        <v>345</v>
      </c>
      <c r="FS268" s="1">
        <v>33</v>
      </c>
      <c r="FT268" s="1">
        <v>242</v>
      </c>
      <c r="FU268" s="1">
        <v>0</v>
      </c>
      <c r="FV268" s="1">
        <v>203</v>
      </c>
      <c r="FW268" s="1">
        <v>0</v>
      </c>
      <c r="FX268" s="1">
        <v>478</v>
      </c>
      <c r="FY268" s="1">
        <v>0</v>
      </c>
      <c r="FZ268" s="1">
        <v>276</v>
      </c>
      <c r="GA268" s="1">
        <v>0</v>
      </c>
      <c r="GB268" s="1">
        <v>243</v>
      </c>
      <c r="GC268" s="1">
        <v>0</v>
      </c>
      <c r="GD268" s="1">
        <v>519</v>
      </c>
      <c r="GE268" s="1">
        <v>95</v>
      </c>
      <c r="GF268" s="1">
        <v>178</v>
      </c>
      <c r="GG268" s="1">
        <v>2</v>
      </c>
      <c r="GH268" s="1">
        <v>136</v>
      </c>
      <c r="GI268" s="1">
        <v>0</v>
      </c>
      <c r="GJ268" s="1">
        <v>411</v>
      </c>
      <c r="GK268" s="1">
        <v>98</v>
      </c>
      <c r="GL268" s="1">
        <v>208</v>
      </c>
      <c r="GM268" s="1">
        <v>0</v>
      </c>
      <c r="GN268" s="1">
        <v>118</v>
      </c>
      <c r="GO268" s="1">
        <v>0</v>
      </c>
      <c r="GP268" s="1">
        <v>424</v>
      </c>
      <c r="GQ268" s="1">
        <v>126</v>
      </c>
      <c r="GR268" s="1">
        <v>102</v>
      </c>
      <c r="GS268" s="1">
        <v>0</v>
      </c>
      <c r="GT268" s="1">
        <v>82</v>
      </c>
      <c r="GU268" s="1">
        <v>21</v>
      </c>
      <c r="GV268" s="1">
        <v>331</v>
      </c>
      <c r="GW268" s="1">
        <v>115</v>
      </c>
      <c r="GX268" s="1">
        <v>194</v>
      </c>
      <c r="GY268" s="1">
        <v>0</v>
      </c>
      <c r="GZ268" s="1">
        <v>0</v>
      </c>
      <c r="HA268" s="1">
        <v>0</v>
      </c>
      <c r="HB268" s="1">
        <v>309</v>
      </c>
      <c r="HC268" s="1">
        <v>183</v>
      </c>
      <c r="HD268" s="1">
        <v>78</v>
      </c>
      <c r="HE268" s="1">
        <v>90</v>
      </c>
      <c r="HF268" s="1">
        <v>184</v>
      </c>
      <c r="HG268" s="1">
        <v>6</v>
      </c>
      <c r="HH268" s="1">
        <v>541</v>
      </c>
      <c r="HI268" s="1">
        <v>187</v>
      </c>
      <c r="HJ268" s="1">
        <v>0</v>
      </c>
      <c r="HK268" s="1">
        <v>249</v>
      </c>
      <c r="HL268" s="1">
        <v>0</v>
      </c>
      <c r="HM268" s="1">
        <v>0</v>
      </c>
      <c r="HN268" s="1">
        <v>436</v>
      </c>
      <c r="HO268" s="1">
        <v>109</v>
      </c>
      <c r="HP268" s="1">
        <v>43</v>
      </c>
      <c r="HQ268" s="1">
        <v>58</v>
      </c>
      <c r="HR268" s="1">
        <v>119</v>
      </c>
      <c r="HS268" s="1">
        <v>21</v>
      </c>
      <c r="HT268" s="1">
        <v>350</v>
      </c>
      <c r="HU268" s="1">
        <v>49</v>
      </c>
      <c r="HV268" s="1">
        <v>92</v>
      </c>
      <c r="HW268" s="1">
        <v>12</v>
      </c>
      <c r="HX268" s="1">
        <v>105</v>
      </c>
      <c r="HY268" s="1">
        <v>0</v>
      </c>
      <c r="HZ268" s="1">
        <v>258</v>
      </c>
      <c r="IA268" s="1">
        <v>2</v>
      </c>
      <c r="IB268" s="1">
        <v>81</v>
      </c>
      <c r="IC268" s="1">
        <v>68</v>
      </c>
      <c r="ID268" s="1">
        <v>116</v>
      </c>
      <c r="IE268" s="1">
        <v>3</v>
      </c>
      <c r="IF268" s="1">
        <v>270</v>
      </c>
      <c r="IG268" s="1">
        <v>0</v>
      </c>
      <c r="IH268" s="1">
        <v>0</v>
      </c>
      <c r="II268" s="1">
        <v>89</v>
      </c>
      <c r="IJ268" s="1">
        <v>133</v>
      </c>
      <c r="IK268" s="1">
        <v>0</v>
      </c>
      <c r="IL268" s="1">
        <v>222</v>
      </c>
      <c r="IM268" s="26">
        <f>IFERROR(Tableau17[[#This Row],[LDIV]]/Tableau17[[#This Row],[Total général]],"")</f>
        <v>0</v>
      </c>
      <c r="IN268" s="26">
        <f>IFERROR(Tableau17[[#This Row],[LDVC]]/Tableau17[[#This Row],[Total général]],"")</f>
        <v>0</v>
      </c>
      <c r="IO268" s="26">
        <f>IFERROR(Tableau17[[#This Row],[LDVD]]/Tableau17[[#This Row],[Total général]],"")</f>
        <v>0.24031007751937986</v>
      </c>
      <c r="IP268" s="26">
        <f>IFERROR(Tableau17[[#This Row],[LDVG]]/Tableau17[[#This Row],[Total général]],"")</f>
        <v>5.0387596899224806E-2</v>
      </c>
      <c r="IQ268" s="26">
        <f>IFERROR(Tableau17[[#This Row],[LEXD]]/Tableau17[[#This Row],[Total général]],"")</f>
        <v>0</v>
      </c>
      <c r="IR268" s="26">
        <f>IFERROR(Tableau17[[#This Row],[LEXG]]/Tableau17[[#This Row],[Total général]],"")</f>
        <v>1.1627906976744186E-2</v>
      </c>
      <c r="IS268" s="26">
        <f>IFERROR(Tableau17[[#This Row],[LLR]]/Tableau17[[#This Row],[Total général]],"")</f>
        <v>0.11627906976744186</v>
      </c>
      <c r="IT268" s="26">
        <f>IFERROR(Tableau17[[#This Row],[LREM]]/Tableau17[[#This Row],[Total général]],"")</f>
        <v>4.6511627906976744E-2</v>
      </c>
      <c r="IU268" s="26">
        <f>IFERROR(Tableau17[[#This Row],[LRN]]/Tableau17[[#This Row],[Total général]],"")</f>
        <v>0.18992248062015504</v>
      </c>
      <c r="IV268" s="26">
        <f>IFERROR(Tableau17[[#This Row],[LUG]]/Tableau17[[#This Row],[Total général]],"")</f>
        <v>0.28294573643410853</v>
      </c>
      <c r="IW268" s="26">
        <f>IFERROR(Tableau17[[#This Row],[LVEC]]/Tableau17[[#This Row],[Total général]],"")</f>
        <v>6.2015503875968991E-2</v>
      </c>
      <c r="IX268" s="26">
        <f>IFERROR(Tableau17[[#This Row],[2008-T1-LCMD]]/Tableau17[[#This Row],[2008-T1-TOTAL]],"")</f>
        <v>5.2301255230125521E-2</v>
      </c>
      <c r="IY268" s="26">
        <f>IFERROR(Tableau17[[#This Row],[2008-T1-LDVD]]/Tableau17[[#This Row],[2008-T1-TOTAL]],"")</f>
        <v>4.1841004184100415E-3</v>
      </c>
      <c r="IZ268" s="26">
        <f>IFERROR(Tableau17[[#This Row],[2008-T1-LEXD]]/Tableau17[[#This Row],[2008-T1-TOTAL]],"")</f>
        <v>2.0920502092050207E-3</v>
      </c>
      <c r="JA268" s="26">
        <f>IFERROR(Tableau17[[#This Row],[2008-T1-LEXG]]/Tableau17[[#This Row],[2008-T1-TOTAL]],"")</f>
        <v>4.1841004184100417E-2</v>
      </c>
      <c r="JB268" s="26">
        <f>IFERROR(Tableau17[[#This Row],[2008-T1-LFN]]/Tableau17[[#This Row],[2008-T1-TOTAL]],"")</f>
        <v>6.6945606694560664E-2</v>
      </c>
      <c r="JC268" s="26">
        <f>IFERROR(Tableau17[[#This Row],[2008-T1-LMAJ]]/Tableau17[[#This Row],[2008-T1-TOTAL]],"")</f>
        <v>0.44979079497907948</v>
      </c>
      <c r="JD268" s="26">
        <f>IFERROR(Tableau17[[#This Row],[2008-T1-LUG]]/Tableau17[[#This Row],[2008-T1-TOTAL]],"")</f>
        <v>0.38284518828451886</v>
      </c>
      <c r="JE268" s="26">
        <f>IFERROR(Tableau17[[#This Row],[2008-T2-LFN]]/Tableau17[[#This Row],[2008-T2-TOTAL]],"")</f>
        <v>0</v>
      </c>
      <c r="JF268" s="26">
        <f>IFERROR(Tableau17[[#This Row],[2008-T2-LGC]]/Tableau17[[#This Row],[2008-T2-TOTAL]],"")</f>
        <v>0.46820809248554912</v>
      </c>
      <c r="JG268" s="26">
        <f>IFERROR(Tableau17[[#This Row],[2008-T2-LMAJ]]/Tableau17[[#This Row],[2008-T2-TOTAL]],"")</f>
        <v>0.53179190751445082</v>
      </c>
      <c r="JH268" s="26">
        <f>IFERROR(Tableau17[[#This Row],[2008-T2-LUG]]/Tableau17[[#This Row],[2008-T2-TOTAL]],"")</f>
        <v>0</v>
      </c>
      <c r="JI268" s="26">
        <f>IFERROR(Tableau17[[#This Row],[2014-T1-LDIV]]/Tableau17[[#This Row],[2014-T1-TOTAL]],"")</f>
        <v>4.8661800486618006E-3</v>
      </c>
      <c r="JJ268" s="26">
        <f>IFERROR(Tableau17[[#This Row],[2014-T1-LDVD]]/Tableau17[[#This Row],[2014-T1-TOTAL]],"")</f>
        <v>2.4330900243309003E-3</v>
      </c>
      <c r="JK268" s="26">
        <f>IFERROR(Tableau17[[#This Row],[2014-T1-LDVG]]/Tableau17[[#This Row],[2014-T1-TOTAL]],"")</f>
        <v>5.3527980535279802E-2</v>
      </c>
      <c r="JL268" s="26">
        <f>IFERROR(Tableau17[[#This Row],[2014-T1-LEXG]]/Tableau17[[#This Row],[2014-T1-TOTAL]],"")</f>
        <v>0</v>
      </c>
      <c r="JM268" s="26">
        <f>IFERROR(Tableau17[[#This Row],[2014-T1-LFG]]/Tableau17[[#This Row],[2014-T1-TOTAL]],"")</f>
        <v>7.785888077858881E-2</v>
      </c>
      <c r="JN268" s="26">
        <f>IFERROR(Tableau17[[#This Row],[2014-T1-LFN]]/Tableau17[[#This Row],[2014-T1-TOTAL]],"")</f>
        <v>0.23114355231143552</v>
      </c>
      <c r="JO268" s="26">
        <f>IFERROR(Tableau17[[#This Row],[2014-T1-LUD]]/Tableau17[[#This Row],[2014-T1-TOTAL]],"")</f>
        <v>0.43065693430656932</v>
      </c>
      <c r="JP268" s="26">
        <f>IFERROR(Tableau17[[#This Row],[2014-T1-LUG]]/Tableau17[[#This Row],[2014-T1-TOTAL]],"")</f>
        <v>0.19951338199513383</v>
      </c>
      <c r="JQ268" s="26">
        <f>IFERROR(Tableau17[[#This Row],[2014-T2-LFN]]/Tableau17[[#This Row],[2014-T2-TOTAL]],"")</f>
        <v>0.23113207547169812</v>
      </c>
      <c r="JR268" s="26">
        <f>IFERROR(Tableau17[[#This Row],[2014-T2-LUD]]/Tableau17[[#This Row],[2014-T2-TOTAL]],"")</f>
        <v>0.49056603773584906</v>
      </c>
      <c r="JS268" s="26">
        <f>IFERROR(Tableau17[[#This Row],[2014-T2-LUG]]/Tableau17[[#This Row],[2014-T2-TOTAL]],"")</f>
        <v>0.27830188679245282</v>
      </c>
      <c r="JT268" s="26">
        <f>IFERROR(Tableau17[[#This Row],[2015-T1-BC-DIV]]/Tableau17[[#This Row],[2015-T1-TOTAL]],"")</f>
        <v>6.3444108761329304E-2</v>
      </c>
      <c r="JU268" s="26">
        <f>IFERROR(Tableau17[[#This Row],[2015-T1-BC-DLF]]/Tableau17[[#This Row],[2015-T1-TOTAL]],"")</f>
        <v>2.1148036253776436E-2</v>
      </c>
      <c r="JV268" s="26">
        <f>IFERROR(Tableau17[[#This Row],[2015-T1-BC-DVD]]/Tableau17[[#This Row],[2015-T1-TOTAL]],"")</f>
        <v>0</v>
      </c>
      <c r="JW268" s="26">
        <f>IFERROR(Tableau17[[#This Row],[2015-T1-BC-DVG]]/Tableau17[[#This Row],[2015-T1-TOTAL]],"")</f>
        <v>0</v>
      </c>
      <c r="JX268" s="26">
        <f>IFERROR(Tableau17[[#This Row],[2015-T1-BC-FG]]/Tableau17[[#This Row],[2015-T1-TOTAL]],"")</f>
        <v>0.12386706948640483</v>
      </c>
      <c r="JY268" s="26">
        <f>IFERROR(Tableau17[[#This Row],[2015-T1-BC-FN]]/Tableau17[[#This Row],[2015-T1-TOTAL]],"")</f>
        <v>0.3595166163141994</v>
      </c>
      <c r="JZ268" s="26">
        <f>IFERROR(Tableau17[[#This Row],[2015-T1-BC-MDM]]/Tableau17[[#This Row],[2015-T1-TOTAL]],"")</f>
        <v>0</v>
      </c>
      <c r="KA268" s="26">
        <f>IFERROR(Tableau17[[#This Row],[2015-T1-BC-RDG]]/Tableau17[[#This Row],[2015-T1-TOTAL]],"")</f>
        <v>0</v>
      </c>
      <c r="KB268" s="26">
        <f>IFERROR(Tableau17[[#This Row],[2015-T1-BC-SOC]]/Tableau17[[#This Row],[2015-T1-TOTAL]],"")</f>
        <v>0</v>
      </c>
      <c r="KC268" s="26">
        <f>IFERROR(Tableau17[[#This Row],[2015-T1-BC-UD]]/Tableau17[[#This Row],[2015-T1-TOTAL]],"")</f>
        <v>0.30815709969788518</v>
      </c>
      <c r="KD268" s="26">
        <f>IFERROR(Tableau17[[#This Row],[2015-T1-BC-UG]]/Tableau17[[#This Row],[2015-T1-TOTAL]],"")</f>
        <v>0.12386706948640483</v>
      </c>
      <c r="KE268" s="26">
        <f>IFERROR(Tableau17[[#This Row],[2015-T1-BC-VEC]]/Tableau17[[#This Row],[2015-T1-TOTAL]],"")</f>
        <v>0</v>
      </c>
      <c r="KF268" s="26">
        <f>IFERROR(Tableau17[[#This Row],[2015-T2-BC-DVG]]/Tableau17[[#This Row],[2015-T2-TOTAL]],"")</f>
        <v>0</v>
      </c>
      <c r="KG268" s="26">
        <f>IFERROR(Tableau17[[#This Row],[2015-T2-BC-FN]]/Tableau17[[#This Row],[2015-T2-TOTAL]],"")</f>
        <v>0.37216828478964403</v>
      </c>
      <c r="KH268" s="26">
        <f>IFERROR(Tableau17[[#This Row],[2015-T2-BC-SOC]]/Tableau17[[#This Row],[2015-T2-TOTAL]],"")</f>
        <v>0</v>
      </c>
      <c r="KI268" s="26">
        <f>IFERROR(Tableau17[[#This Row],[2015-T2-BC-UD]]/Tableau17[[#This Row],[2015-T2-TOTAL]],"")</f>
        <v>0.62783171521035597</v>
      </c>
      <c r="KJ268" s="26">
        <f>IFERROR(Tableau17[[#This Row],[2015-T2-BC-UG]]/Tableau17[[#This Row],[2015-T2-TOTAL]],"")</f>
        <v>0</v>
      </c>
      <c r="KK268" s="26">
        <f>IFERROR(Tableau17[[#This Row],[2017 (L)-T1-COM]]/Tableau17[[#This Row],[2017 (L)-T1-TOTAL]],"")</f>
        <v>4.8148148148148148E-2</v>
      </c>
      <c r="KL268" s="26">
        <f>IFERROR(Tableau17[[#This Row],[2017 (L)-T1-DIV]]/Tableau17[[#This Row],[2017 (L)-T1-TOTAL]],"")</f>
        <v>1.1111111111111112E-2</v>
      </c>
      <c r="KM268" s="26">
        <f>IFERROR(Tableau17[[#This Row],[2017 (L)-T1-DLF]]/Tableau17[[#This Row],[2017 (L)-T1-TOTAL]],"")</f>
        <v>7.4074074074074077E-3</v>
      </c>
      <c r="KN268" s="26">
        <f>IFERROR(Tableau17[[#This Row],[2017 (L)-T1-DVD]]/Tableau17[[#This Row],[2017 (L)-T1-TOTAL]],"")</f>
        <v>8.8888888888888892E-2</v>
      </c>
      <c r="KO268" s="26">
        <f>IFERROR(Tableau17[[#This Row],[2017 (L)-T1-DVG]]/Tableau17[[#This Row],[2017 (L)-T1-TOTAL]],"")</f>
        <v>3.7037037037037038E-3</v>
      </c>
      <c r="KP268" s="26">
        <f>IFERROR(Tableau17[[#This Row],[2017 (L)-T1-ECO]]/Tableau17[[#This Row],[2017 (L)-T1-TOTAL]],"")</f>
        <v>8.5185185185185183E-2</v>
      </c>
      <c r="KQ268" s="26">
        <f>IFERROR(Tableau17[[#This Row],[2017 (L)-T1-EXD]]/Tableau17[[#This Row],[2017 (L)-T1-TOTAL]],"")</f>
        <v>0</v>
      </c>
      <c r="KR268" s="26">
        <f>IFERROR(Tableau17[[#This Row],[2017 (L)-T1-EXG]]/Tableau17[[#This Row],[2017 (L)-T1-TOTAL]],"")</f>
        <v>7.4074074074074077E-3</v>
      </c>
      <c r="KS268" s="26">
        <f>IFERROR(Tableau17[[#This Row],[2017 (L)-T1-FI]]/Tableau17[[#This Row],[2017 (L)-T1-TOTAL]],"")</f>
        <v>0.26666666666666666</v>
      </c>
      <c r="KT268" s="26">
        <f>IFERROR(Tableau17[[#This Row],[2017 (L)-T1-FN]]/Tableau17[[#This Row],[2017 (L)-T1-TOTAL]],"")</f>
        <v>0</v>
      </c>
      <c r="KU268" s="26">
        <f>IFERROR(Tableau17[[#This Row],[2017 (L)-T1-LR]]/Tableau17[[#This Row],[2017 (L)-T1-TOTAL]],"")</f>
        <v>0.21111111111111111</v>
      </c>
      <c r="KV268" s="26">
        <f>IFERROR(Tableau17[[#This Row],[2017 (L)-T1-MDM]]/Tableau17[[#This Row],[2017 (L)-T1-TOTAL]],"")</f>
        <v>0</v>
      </c>
      <c r="KW268" s="26">
        <f>IFERROR(Tableau17[[#This Row],[2017 (L)-T1-RDG]]/Tableau17[[#This Row],[2017 (L)-T1-TOTAL]],"")</f>
        <v>1.8518518518518517E-2</v>
      </c>
      <c r="KX268" s="26">
        <f>IFERROR(Tableau17[[#This Row],[2017 (L)-T1-REG]]/Tableau17[[#This Row],[2017 (L)-T1-TOTAL]],"")</f>
        <v>0</v>
      </c>
      <c r="KY268" s="26">
        <f>IFERROR(Tableau17[[#This Row],[2017 (L)-T1-REM]]/Tableau17[[#This Row],[2017 (L)-T1-TOTAL]],"")</f>
        <v>0.25185185185185183</v>
      </c>
      <c r="KZ268" s="26">
        <f>IFERROR(Tableau17[[#This Row],[2017 (L)-T1-SOC]]/Tableau17[[#This Row],[2017 (L)-T1-TOTAL]],"")</f>
        <v>0</v>
      </c>
      <c r="LA268" s="26">
        <f>IFERROR(Tableau17[[#This Row],[2017 (L)-T1-UDI]]/Tableau17[[#This Row],[2017 (L)-T1-TOTAL]],"")</f>
        <v>0</v>
      </c>
      <c r="LB268" s="26">
        <f>IFERROR(Tableau17[[#This Row],[2017 (L)-T2-FI]]/Tableau17[[#This Row],[2017 (L)-T2-TOTAL]],"")</f>
        <v>0.59909909909909909</v>
      </c>
      <c r="LC268" s="26">
        <f>IFERROR(Tableau17[[#This Row],[2017 (L)-T2-FN]]/Tableau17[[#This Row],[2017 (L)-T2-TOTAL]],"")</f>
        <v>0</v>
      </c>
      <c r="LD268" s="26">
        <f>IFERROR(Tableau17[[#This Row],[2017 (L)-T2-LR]]/Tableau17[[#This Row],[2017 (L)-T2-TOTAL]],"")</f>
        <v>0</v>
      </c>
      <c r="LE268" s="26">
        <f>IFERROR(Tableau17[[#This Row],[2017 (L)-T2-MDM]]/Tableau17[[#This Row],[2017 (L)-T2-TOTAL]],"")</f>
        <v>0</v>
      </c>
      <c r="LF268" s="26">
        <f>IFERROR(Tableau17[[#This Row],[2017 (L)-T2-REM]]/Tableau17[[#This Row],[2017 (L)-T2-TOTAL]],"")</f>
        <v>0.40090090090090091</v>
      </c>
      <c r="LG268" s="26">
        <f>IFERROR(Tableau17[[#This Row],[2017-T1-ARTHAUD Nathalie]]/Tableau17[[#This Row],[2017-T1-TOTAL]],"")</f>
        <v>1.8484288354898336E-3</v>
      </c>
      <c r="LH268" s="26">
        <f>IFERROR(Tableau17[[#This Row],[2017-T1-ASSELINEAU Fran]]/Tableau17[[#This Row],[2017-T1-TOTAL]],"")</f>
        <v>3.6968576709796672E-3</v>
      </c>
      <c r="LI268" s="26">
        <f>IFERROR(Tableau17[[#This Row],[2017-T1-CHEMINADE Jacques]]/Tableau17[[#This Row],[2017-T1-TOTAL]],"")</f>
        <v>1.8484288354898336E-3</v>
      </c>
      <c r="LJ268" s="26">
        <f>IFERROR(Tableau17[[#This Row],[2017-T1-DUPONT-AIGNAN Nicolas]]/Tableau17[[#This Row],[2017-T1-TOTAL]],"")</f>
        <v>1.8484288354898338E-2</v>
      </c>
      <c r="LK268" s="26">
        <f>IFERROR(Tableau17[[#This Row],[2017-T1-FILLON Fran]]/Tableau17[[#This Row],[2017-T1-TOTAL]],"")</f>
        <v>0.14417744916820702</v>
      </c>
      <c r="LL268" s="26">
        <f>IFERROR(Tableau17[[#This Row],[2017-T1-HAMON Beno]]/Tableau17[[#This Row],[2017-T1-TOTAL]],"")</f>
        <v>5.3604436229205174E-2</v>
      </c>
      <c r="LM268" s="26">
        <f>IFERROR(Tableau17[[#This Row],[2017-T1-LASSALLE Jean]]/Tableau17[[#This Row],[2017-T1-TOTAL]],"")</f>
        <v>1.1090573012939002E-2</v>
      </c>
      <c r="LN268" s="26">
        <f>IFERROR(Tableau17[[#This Row],[2017-T1-LE PEN Marine]]/Tableau17[[#This Row],[2017-T1-TOTAL]],"")</f>
        <v>0.3142329020332717</v>
      </c>
      <c r="LO268" s="26">
        <f>IFERROR(Tableau17[[#This Row],[2017-T1-M Jean-Luc]]/Tableau17[[#This Row],[2017-T1-TOTAL]],"")</f>
        <v>0.27726432532347506</v>
      </c>
      <c r="LP268" s="26">
        <f>IFERROR(Tableau17[[#This Row],[2017-T1-MACRON Emmanuel]]/Tableau17[[#This Row],[2017-T1-TOTAL]],"")</f>
        <v>0.16635859519408502</v>
      </c>
      <c r="LQ268" s="26">
        <f>IFERROR(Tableau17[[#This Row],[2017-T1-POUTOU Philippe]]/Tableau17[[#This Row],[2017-T1-TOTAL]],"")</f>
        <v>7.3937153419593345E-3</v>
      </c>
      <c r="LR268" s="26">
        <f>IFERROR(Tableau17[[#This Row],[2017-T2-LE PEN Marine]]/Tableau17[[#This Row],[2017-T2-TOTAL]],"")</f>
        <v>0.42889908256880732</v>
      </c>
      <c r="LS268" s="26">
        <f>IFERROR(Tableau17[[#This Row],[2017-T2-MACRON Emmanuel]]/Tableau17[[#This Row],[2017-T2-TOTAL]],"")</f>
        <v>0.57110091743119262</v>
      </c>
      <c r="LT268" s="26">
        <f>IFERROR(Tableau17[[#This Row],[2019-T1-ALEXANDRE Audric]]/Tableau17[[#This Row],[2019-T1-TOTAL]],"")</f>
        <v>0</v>
      </c>
      <c r="LU268" s="26">
        <f>IFERROR(Tableau17[[#This Row],[2019-T1-ARTHAUD Nathalie]]/Tableau17[[#This Row],[2019-T1-TOTAL]],"")</f>
        <v>5.7971014492753624E-3</v>
      </c>
      <c r="LV268" s="26">
        <f>IFERROR(Tableau17[[#This Row],[2019-T1-ASSELINEAU François]]/Tableau17[[#This Row],[2019-T1-TOTAL]],"")</f>
        <v>1.1594202898550725E-2</v>
      </c>
      <c r="LW268" s="26">
        <f>IFERROR(Tableau17[[#This Row],[2019-T1-AUBRY Manon]]/Tableau17[[#This Row],[2019-T1-TOTAL]],"")</f>
        <v>0.10144927536231885</v>
      </c>
      <c r="LX268" s="26">
        <f>IFERROR(Tableau17[[#This Row],[2019-T1-AZERGUI Nagib]]/Tableau17[[#This Row],[2019-T1-TOTAL]],"")</f>
        <v>1.7391304347826087E-2</v>
      </c>
      <c r="LY268" s="26">
        <f>IFERROR(Tableau17[[#This Row],[2019-T1-BARDELLA Jordan]]/Tableau17[[#This Row],[2019-T1-TOTAL]],"")</f>
        <v>0.28405797101449276</v>
      </c>
      <c r="LZ268" s="26">
        <f>IFERROR(Tableau17[[#This Row],[2019-T1-BELLAMY François-Xavier]]/Tableau17[[#This Row],[2019-T1-TOTAL]],"")</f>
        <v>9.5652173913043481E-2</v>
      </c>
      <c r="MA268" s="26">
        <f>IFERROR(Tableau17[[#This Row],[2019-T1-BIDOU Olivier]]/Tableau17[[#This Row],[2019-T1-TOTAL]],"")</f>
        <v>2.8985507246376812E-3</v>
      </c>
      <c r="MB268" s="26">
        <f>IFERROR(Tableau17[[#This Row],[2019-T1-BOURG Dominique]]/Tableau17[[#This Row],[2019-T1-TOTAL]],"")</f>
        <v>2.6086956521739129E-2</v>
      </c>
      <c r="MC268" s="26">
        <f>IFERROR(Tableau17[[#This Row],[2019-T1-BROSSAT Ian]]/Tableau17[[#This Row],[2019-T1-TOTAL]],"")</f>
        <v>4.6376811594202899E-2</v>
      </c>
      <c r="MD268" s="26">
        <f>IFERROR(Tableau17[[#This Row],[2019-T1-CAILLAUD Sophie]]/Tableau17[[#This Row],[2019-T1-TOTAL]],"")</f>
        <v>2.8985507246376812E-3</v>
      </c>
      <c r="ME268" s="26">
        <f>IFERROR(Tableau17[[#This Row],[2019-T1-CAMUS Renaud]]/Tableau17[[#This Row],[2019-T1-TOTAL]],"")</f>
        <v>0</v>
      </c>
      <c r="MF268" s="26">
        <f>IFERROR(Tableau17[[#This Row],[2019-T1-CHALENÇON Christophe]]/Tableau17[[#This Row],[2019-T1-TOTAL]],"")</f>
        <v>0</v>
      </c>
      <c r="MG268" s="26">
        <f>IFERROR(Tableau17[[#This Row],[2019-T1-CORBET Cathy Denise Ginette]]/Tableau17[[#This Row],[2019-T1-TOTAL]],"")</f>
        <v>0</v>
      </c>
      <c r="MH268" s="26">
        <f>IFERROR(Tableau17[[#This Row],[2019-T1-DE PREVOISIN Robert]]/Tableau17[[#This Row],[2019-T1-TOTAL]],"")</f>
        <v>0</v>
      </c>
      <c r="MI268" s="26">
        <f>IFERROR(Tableau17[[#This Row],[2019-T1-DELFEL Thérèse]]/Tableau17[[#This Row],[2019-T1-TOTAL]],"")</f>
        <v>0</v>
      </c>
      <c r="MJ268" s="26">
        <f>IFERROR(Tableau17[[#This Row],[2019-T1-DIEUMEGARD Pierre]]/Tableau17[[#This Row],[2019-T1-TOTAL]],"")</f>
        <v>0</v>
      </c>
      <c r="MK268" s="26">
        <f>IFERROR(Tableau17[[#This Row],[2019-T1-DUPONT-AIGNAN Nicolas]]/Tableau17[[#This Row],[2019-T1-TOTAL]],"")</f>
        <v>1.1594202898550725E-2</v>
      </c>
      <c r="ML268" s="26">
        <f>IFERROR(Tableau17[[#This Row],[2019-T1-GERNIGON Yves]]/Tableau17[[#This Row],[2019-T1-TOTAL]],"")</f>
        <v>0</v>
      </c>
      <c r="MM268" s="26">
        <f>IFERROR(Tableau17[[#This Row],[2019-T1-GLUCKSMANN Raphaël]]/Tableau17[[#This Row],[2019-T1-TOTAL]],"")</f>
        <v>2.8985507246376812E-2</v>
      </c>
      <c r="MN268" s="26">
        <f>IFERROR(Tableau17[[#This Row],[2019-T1-HAMON Benoît]]/Tableau17[[#This Row],[2019-T1-TOTAL]],"")</f>
        <v>2.8985507246376812E-2</v>
      </c>
      <c r="MO268" s="26">
        <f>IFERROR(Tableau17[[#This Row],[2019-T1-HELGEN Gilles]]/Tableau17[[#This Row],[2019-T1-TOTAL]],"")</f>
        <v>0</v>
      </c>
      <c r="MP268" s="26">
        <f>IFERROR(Tableau17[[#This Row],[2019-T1-JADOT Yannick]]/Tableau17[[#This Row],[2019-T1-TOTAL]],"")</f>
        <v>0.13333333333333333</v>
      </c>
      <c r="MQ268" s="26">
        <f>IFERROR(Tableau17[[#This Row],[2019-T1-LAGARDE Jean-Christophe]]/Tableau17[[#This Row],[2019-T1-TOTAL]],"")</f>
        <v>2.8985507246376812E-2</v>
      </c>
      <c r="MR268" s="26">
        <f>IFERROR(Tableau17[[#This Row],[2019-T1-LALANNE Francis]]/Tableau17[[#This Row],[2019-T1-TOTAL]],"")</f>
        <v>2.8985507246376812E-3</v>
      </c>
      <c r="MS268" s="26">
        <f>IFERROR(Tableau17[[#This Row],[2019-T1-LOISEAU Nathalie]]/Tableau17[[#This Row],[2019-T1-TOTAL]],"")</f>
        <v>0.1681159420289855</v>
      </c>
      <c r="MT268" s="26">
        <f>IFERROR(Tableau17[[#This Row],[2019-T1-MARIE Florie]]/Tableau17[[#This Row],[2019-T1-TOTAL]],"")</f>
        <v>2.8985507246376812E-3</v>
      </c>
      <c r="MU268" s="26">
        <f>IFERROR(Tableau17[[#This Row],[2008-T1-MACROEXTRDROITE]]/Tableau17[[#This Row],[2008-T1-MACROTOTALE]],"")</f>
        <v>6.903765690376569E-2</v>
      </c>
      <c r="MV268" s="26">
        <f>IFERROR(Tableau17[[#This Row],[2008-T1-MACRODROITE]]/Tableau17[[#This Row],[2008-T1-MACROTOTALE]],"")</f>
        <v>0.50627615062761511</v>
      </c>
      <c r="MW268" s="26">
        <f>IFERROR(Tableau17[[#This Row],[2008-T1-MACROCENTRE]]/Tableau17[[#This Row],[2008-T1-MACROTOTALE]],"")</f>
        <v>0</v>
      </c>
      <c r="MX268" s="26">
        <f>IFERROR(Tableau17[[#This Row],[2008-T1-MACROGAUCHE]]/Tableau17[[#This Row],[2008-T1-MACROTOTALE]],"")</f>
        <v>0.42468619246861927</v>
      </c>
      <c r="MY268" s="26">
        <f>IFERROR(Tableau17[[#This Row],[2008-T1-MACROAUTRE]]/Tableau17[[#This Row],[2008-T1-MACROTOTALE]],"")</f>
        <v>0</v>
      </c>
      <c r="MZ268" s="26">
        <f>IFERROR(Tableau17[[#This Row],[2008-T2-MACROEXTRDROITE]]/Tableau17[[#This Row],[2008-T2-MACROTOTALE]],"")</f>
        <v>0</v>
      </c>
      <c r="NA268" s="26">
        <f>IFERROR(Tableau17[[#This Row],[2008-T2-MACRODROITE]]/Tableau17[[#This Row],[2008-T2-MACROTOTALE]],"")</f>
        <v>0.53179190751445082</v>
      </c>
      <c r="NB268" s="26">
        <f>IFERROR(Tableau17[[#This Row],[2008-T2-MACROCENTRE]]/Tableau17[[#This Row],[2008-T2-MACROTOTALE]],"")</f>
        <v>0</v>
      </c>
      <c r="NC268" s="26">
        <f>IFERROR(Tableau17[[#This Row],[2008-T2-MACROGAUCHE]]/Tableau17[[#This Row],[2008-T2-MACROTOTALE]],"")</f>
        <v>0.46820809248554912</v>
      </c>
      <c r="ND268" s="26">
        <f>IFERROR(Tableau17[[#This Row],[2008-T2-MACROAUTRE]]/Tableau17[[#This Row],[2008-T2-MACROTOTALE]],"")</f>
        <v>0</v>
      </c>
      <c r="NE268" s="26">
        <f>IFERROR(Tableau17[[#This Row],[2014-T1-MACROEXTRDROITE]]/Tableau17[[#This Row],[2014-T1-MACROTOTALE]],"")</f>
        <v>0.23114355231143552</v>
      </c>
      <c r="NF268" s="26">
        <f>IFERROR(Tableau17[[#This Row],[2014-T1-MACRODROITE]]/Tableau17[[#This Row],[2014-T1-MACROTOTALE]],"")</f>
        <v>0.43309002433090027</v>
      </c>
      <c r="NG268" s="26">
        <f>IFERROR(Tableau17[[#This Row],[2014-T1-MACROCENTRE]]/Tableau17[[#This Row],[2014-T1-MACROTOTALE]],"")</f>
        <v>4.8661800486618006E-3</v>
      </c>
      <c r="NH268" s="26">
        <f>IFERROR(Tableau17[[#This Row],[2014-T1-MACROGAUCHE]]/Tableau17[[#This Row],[2014-T1-MACROTOTALE]],"")</f>
        <v>0.33090024330900242</v>
      </c>
      <c r="NI268" s="26">
        <f>IFERROR(Tableau17[[#This Row],[2014-T1-MACROAUTRE]]/Tableau17[[#This Row],[2014-T1-MACROTOTALE]],"")</f>
        <v>0</v>
      </c>
      <c r="NJ268" s="26">
        <f>IFERROR(Tableau17[[#This Row],[2014-T2-MACROEXTRDROITE]]/Tableau17[[#This Row],[2014-T2-MACROTOTALE]],"")</f>
        <v>0.23113207547169812</v>
      </c>
      <c r="NK268" s="26">
        <f>IFERROR(Tableau17[[#This Row],[2014-T2-MACRODROITE]]/Tableau17[[#This Row],[2014-T2-MACROTOTALE]],"")</f>
        <v>0.49056603773584906</v>
      </c>
      <c r="NL268" s="26">
        <f>IFERROR(Tableau17[[#This Row],[2014-T2-MACROCENTRE]]/Tableau17[[#This Row],[2014-T2-MACROTOTALE]],"")</f>
        <v>0</v>
      </c>
      <c r="NM268" s="26">
        <f>IFERROR(Tableau17[[#This Row],[2014-T2-MACROGAUCHE]]/Tableau17[[#This Row],[2014-T2-MACROTOTALE]],"")</f>
        <v>0.27830188679245282</v>
      </c>
      <c r="NN268" s="26">
        <f>IFERROR(Tableau17[[#This Row],[2014-T2-MACROAUTRE]]/Tableau17[[#This Row],[2014-T2-MACROTOTALE]],"")</f>
        <v>0</v>
      </c>
      <c r="NO268" s="26">
        <f>IFERROR( Tableau17[[#This Row],[2015-T1-MACROEXTRDROITE]]/Tableau17[[#This Row],[2015-T1-MACROTOTALE]],"")</f>
        <v>0.38066465256797583</v>
      </c>
      <c r="NP268" s="26">
        <f>IFERROR(Tableau17[[#This Row],[2015-T1-MACRODROITE]]/Tableau17[[#This Row],[2015-T1-MACROTOTALE]],"")</f>
        <v>0.30815709969788518</v>
      </c>
      <c r="NQ268" s="26">
        <f>IFERROR(Tableau17[[#This Row],[2015-T1-MACROCENTRE]]/Tableau17[[#This Row],[2015-T1-MACROTOTALE]],"")</f>
        <v>0</v>
      </c>
      <c r="NR268" s="26">
        <f>IFERROR(Tableau17[[#This Row],[2015-T1-MACROGAUCHE]]/Tableau17[[#This Row],[2015-T1-MACROTOTALE]],"")</f>
        <v>0.24773413897280966</v>
      </c>
      <c r="NS268" s="26">
        <f>IFERROR(Tableau17[[#This Row],[2015-T1-MACROAUTRE]]/Tableau17[[#This Row],[2015-T1-MACROTOTALE]],"")</f>
        <v>6.3444108761329304E-2</v>
      </c>
      <c r="NT268" s="26">
        <f>IFERROR(Tableau17[[#This Row],[2015-T2-MACROEXTRDROITE]]/Tableau17[[#This Row],[2015-T2-MACROTOTALE]],"")</f>
        <v>0.37216828478964403</v>
      </c>
      <c r="NU268" s="26">
        <f>IFERROR(Tableau17[[#This Row],[2015-T2-MACRODROITE]]/Tableau17[[#This Row],[2015-T2-MACROTOTALE]],"")</f>
        <v>0.62783171521035597</v>
      </c>
      <c r="NV268" s="26">
        <f>IFERROR(Tableau17[[#This Row],[2015-T2-MACROCENTRE]]/Tableau17[[#This Row],[2015-T2-MACROTOTALE]],"")</f>
        <v>0</v>
      </c>
      <c r="NW268" s="26">
        <f>IFERROR(Tableau17[[#This Row],[2015-T2-MACROGAUCHE]]/Tableau17[[#This Row],[2015-T2-MACROTOTALE]],"")</f>
        <v>0</v>
      </c>
      <c r="NX268" s="26">
        <f>IFERROR(Tableau17[[#This Row],[2015-T2-MACROAUTRE]]/Tableau17[[#This Row],[2015-T2-MACROTOTALE]],"")</f>
        <v>0</v>
      </c>
      <c r="NY268" s="26">
        <f>IFERROR(Tableau17[[#This Row],[2017-T1-MACROEXTRDROITE]]/Tableau17[[#This Row],[2017-T1-MACROTOTALE]],"")</f>
        <v>0.33826247689463956</v>
      </c>
      <c r="NZ268" s="26">
        <f>IFERROR(Tableau17[[#This Row],[2017-T1-MACRODROITE]]/Tableau17[[#This Row],[2017-T1-MACROTOTALE]],"")</f>
        <v>0.14417744916820702</v>
      </c>
      <c r="OA268" s="26">
        <f>IFERROR(Tableau17[[#This Row],[2017-T1-MACROCENTRE]]/Tableau17[[#This Row],[2017-T1-MACROTOTALE]],"")</f>
        <v>0.16635859519408502</v>
      </c>
      <c r="OB268" s="26">
        <f>IFERROR(Tableau17[[#This Row],[2017-T1-MACROGAUCHE]]/Tableau17[[#This Row],[2017-T1-MACROTOTALE]],"")</f>
        <v>0.34011090573012936</v>
      </c>
      <c r="OC268" s="26">
        <f>IFERROR(Tableau17[[#This Row],[2017-T1-MACROAUTRE]]/Tableau17[[#This Row],[2017-T1-MACROTOTALE]],"")</f>
        <v>1.1090573012939002E-2</v>
      </c>
      <c r="OD268" s="26">
        <f>IFERROR(Tableau17[[#This Row],[2017-T2-MACROEXTRDROITE]]/Tableau17[[#This Row],[2017-T2-MACROTOTALE]],"")</f>
        <v>0.42889908256880732</v>
      </c>
      <c r="OE268" s="26">
        <f>IFERROR(Tableau17[[#This Row],[2017-T2-MACRODROITE]]/Tableau17[[#This Row],[2017-T2-MACROTOTALE]],"")</f>
        <v>0</v>
      </c>
      <c r="OF268" s="26">
        <f>IFERROR(Tableau17[[#This Row],[2017-T2-MACROCENTRE]]/Tableau17[[#This Row],[2017-T2-MACROTOTALE]],"")</f>
        <v>0.57110091743119262</v>
      </c>
      <c r="OG268" s="26">
        <f>IFERROR(Tableau17[[#This Row],[2017-T2-MACROGAUCHE]]/Tableau17[[#This Row],[2017-T2-MACROTOTALE]],"")</f>
        <v>0</v>
      </c>
      <c r="OH268" s="26">
        <f>IFERROR(Tableau17[[#This Row],[2017-T2-MACROAUTRE]]/Tableau17[[#This Row],[2017-T2-MACROTOTALE]],"")</f>
        <v>0</v>
      </c>
      <c r="OI268" s="26">
        <f>IFERROR(Tableau17[[#This Row],[2019-T1-MACROEXTRDROITE]]/Tableau17[[#This Row],[2019-T1-MACROTOTALE]],"")</f>
        <v>0.31142857142857144</v>
      </c>
      <c r="OJ268" s="26">
        <f>IFERROR(Tableau17[[#This Row],[2019-T1-MACRODROITE]]/Tableau17[[#This Row],[2019-T1-MACROTOTALE]],"")</f>
        <v>0.12285714285714286</v>
      </c>
      <c r="OK268" s="26">
        <f>IFERROR(Tableau17[[#This Row],[2019-T1-MACROCENTRE]]/Tableau17[[#This Row],[2019-T1-MACROTOTALE]],"")</f>
        <v>0.1657142857142857</v>
      </c>
      <c r="OL268" s="26">
        <f>IFERROR(Tableau17[[#This Row],[2019-T1-MACROGAUCHE]]/Tableau17[[#This Row],[2019-T1-MACROTOTALE]],"")</f>
        <v>0.34</v>
      </c>
      <c r="OM268" s="26">
        <f>IFERROR(Tableau17[[#This Row],[2019-T1-MACROAUTRE]]/Tableau17[[#This Row],[2019-T1-MACROTOTALE]],"")</f>
        <v>0.06</v>
      </c>
      <c r="ON268" s="26">
        <f>IFERROR(Tableau17[[#This Row],[2020-T1-MACROEXTRDROITE]]/Tableau17[[#This Row],[2020-T1-MACROTOTALE]],"")</f>
        <v>0.18992248062015504</v>
      </c>
      <c r="OO268" s="26">
        <f>IFERROR(Tableau17[[#This Row],[2020-T1-MACRODROITE]]/Tableau17[[#This Row],[2020-T1-MACROTOTALE]],"")</f>
        <v>0.35658914728682173</v>
      </c>
      <c r="OP268" s="26">
        <f>IFERROR(Tableau17[[#This Row],[2020-T1-MACROCENTRE]]/Tableau17[[#This Row],[2020-T1-MACROTOTALE]],"")</f>
        <v>4.6511627906976744E-2</v>
      </c>
      <c r="OQ268" s="26">
        <f>IFERROR(Tableau17[[#This Row],[2020-T1-MACROGAUCHE]]/Tableau17[[#This Row],[2020-T1-MACROTOTALE]],"")</f>
        <v>0.40697674418604651</v>
      </c>
      <c r="OR268" s="26">
        <f>IFERROR(Tableau17[[#This Row],[2020-T1-MACROAUTRE]]/Tableau17[[#This Row],[2020-T1-MACROTOTALE]],"")</f>
        <v>0</v>
      </c>
      <c r="OS268" s="26">
        <f>IFERROR(Tableau17[[#This Row],[2017 (L)-T1-MACROEXTRDROITE]]/Tableau17[[#This Row],[2017 (L)-T1-MACROTOTALE]],"")</f>
        <v>7.4074074074074077E-3</v>
      </c>
      <c r="OT268" s="26">
        <f>IFERROR(Tableau17[[#This Row],[2017 (L)-T1-MACRODROITE]]/Tableau17[[#This Row],[2017 (L)-T1-MACROTOTALE]],"")</f>
        <v>0.3</v>
      </c>
      <c r="OU268" s="26">
        <f>IFERROR(Tableau17[[#This Row],[2017 (L)-T1-MACROCENTRE]]/Tableau17[[#This Row],[2017 (L)-T1-MACROTOTALE]],"")</f>
        <v>0.25185185185185183</v>
      </c>
      <c r="OV268" s="26">
        <f>IFERROR(Tableau17[[#This Row],[2017 (L)-T1-MACROGAUCHE]]/Tableau17[[#This Row],[2017 (L)-T1-MACROTOTALE]],"")</f>
        <v>0.42962962962962964</v>
      </c>
      <c r="OW268" s="26">
        <f>IFERROR(Tableau17[[#This Row],[2017 (L)-T1-MACROAUTRE]]/Tableau17[[#This Row],[2017 (L)-T1-MACROTOTALE]],"")</f>
        <v>1.1111111111111112E-2</v>
      </c>
      <c r="OX268" s="26">
        <f>IFERROR(Tableau17[[#This Row],[2017 (L)-T2-MACROEXTRDROITE]]/Tableau17[[#This Row],[2017 (L)-T2-MACROTOTALE]],"")</f>
        <v>0</v>
      </c>
      <c r="OY268" s="26">
        <f>IFERROR(Tableau17[[#This Row],[2017 (L)-T2-MACRODROITE]]/Tableau17[[#This Row],[2017 (L)-T2-MACROTOTALE]],"")</f>
        <v>0</v>
      </c>
      <c r="OZ268" s="26">
        <f>IFERROR(Tableau17[[#This Row],[2017 (L)-T2-MACROCENTRE]]/Tableau17[[#This Row],[2017 (L)-T2-MACROTOTALE]],"")</f>
        <v>0.40090090090090091</v>
      </c>
      <c r="PA268" s="26">
        <f>IFERROR(Tableau17[[#This Row],[2017 (L)-T2-MACROGAUCHE]]/Tableau17[[#This Row],[2017 (L)-T2-MACROTOTALE]],"")</f>
        <v>0.59909909909909909</v>
      </c>
      <c r="PB268" s="26">
        <f>IFERROR(Tableau17[[#This Row],[2017 (L)-T2-MACROAUTRE]]/Tableau17[[#This Row],[2017 (L)-T2-MACROTOTALE]],"")</f>
        <v>0</v>
      </c>
      <c r="PC268" s="26">
        <f>IFERROR(Tableau17[[#This Row],[2008_T1_PROCUS]]/Tableau17[[#This Row],[2008_T1_INSCRITS]],0)</f>
        <v>1.5424164524421594E-2</v>
      </c>
      <c r="PD268" s="26">
        <f>IFERROR(Tableau17[[#This Row],[2008_T2_PROCUS]]/Tableau17[[#This Row],[2008_T2_INSCRITS]],0)</f>
        <v>1.5424164524421594E-2</v>
      </c>
      <c r="PE268" s="26">
        <f>Tableau17[[#This Row],[2014_T1_PROCUS]]/Tableau17[[#This Row],[2014_T1_INSCRITS]]</f>
        <v>8.2644628099173556E-3</v>
      </c>
      <c r="PF268" s="26">
        <f>IFERROR(Tableau17[[#This Row],[2014_T2_PROCUS]]/Tableau17[[#This Row],[2014_T2_INSCRITS]],0)</f>
        <v>1.1019283746556474E-2</v>
      </c>
    </row>
    <row r="269" spans="1:422" hidden="1" x14ac:dyDescent="0.2">
      <c r="A269" s="1">
        <v>8</v>
      </c>
      <c r="B269" s="1" t="s">
        <v>276</v>
      </c>
      <c r="C269" s="1" t="s">
        <v>522</v>
      </c>
      <c r="D269" s="1" t="s">
        <v>522</v>
      </c>
      <c r="E269" s="1">
        <v>1503</v>
      </c>
      <c r="F269" s="1">
        <v>5.3605479999999996</v>
      </c>
      <c r="G269" s="1">
        <v>43.328982000000003</v>
      </c>
      <c r="H269" s="3">
        <v>631</v>
      </c>
      <c r="I269" s="3">
        <v>61</v>
      </c>
      <c r="L269" s="1">
        <v>3</v>
      </c>
      <c r="M269" s="1">
        <v>43</v>
      </c>
      <c r="O269" s="1">
        <v>4</v>
      </c>
      <c r="P269" s="1">
        <v>19</v>
      </c>
      <c r="Q269" s="1">
        <v>20</v>
      </c>
      <c r="R269" s="1">
        <v>27</v>
      </c>
      <c r="S269" s="1">
        <v>46</v>
      </c>
      <c r="T269" s="1">
        <v>12</v>
      </c>
      <c r="U269" s="1">
        <v>174</v>
      </c>
      <c r="V269" s="1">
        <v>606</v>
      </c>
      <c r="W269" s="1">
        <v>230</v>
      </c>
      <c r="X269" s="1">
        <v>5</v>
      </c>
      <c r="Y269" s="2">
        <v>0.37953795000000001</v>
      </c>
      <c r="Z269" s="1">
        <v>606</v>
      </c>
      <c r="AA269" s="1">
        <v>271</v>
      </c>
      <c r="AB269" s="1">
        <v>8</v>
      </c>
      <c r="AC269" s="2">
        <v>0.44719471999999999</v>
      </c>
      <c r="AD269" s="1">
        <v>631</v>
      </c>
      <c r="AE269" s="1">
        <v>178</v>
      </c>
      <c r="AF269" s="2">
        <v>0.28209192</v>
      </c>
      <c r="AG269" s="1">
        <f t="shared" si="4"/>
        <v>61</v>
      </c>
      <c r="AH269" s="1">
        <v>617</v>
      </c>
      <c r="AI269" s="1">
        <v>306</v>
      </c>
      <c r="AJ269" s="1">
        <v>3</v>
      </c>
      <c r="AK269" s="2">
        <v>0.49594813999999998</v>
      </c>
      <c r="AN269" s="1">
        <v>0</v>
      </c>
      <c r="AP269" s="1">
        <v>607</v>
      </c>
      <c r="AQ269" s="1">
        <v>217</v>
      </c>
      <c r="AR269" s="2">
        <v>0.35749587999999999</v>
      </c>
      <c r="AS269" s="1">
        <v>607</v>
      </c>
      <c r="AT269" s="1">
        <v>240</v>
      </c>
      <c r="AU269" s="2">
        <v>0.39538715000000002</v>
      </c>
      <c r="AV269" s="1">
        <v>595</v>
      </c>
      <c r="AW269" s="1">
        <v>161</v>
      </c>
      <c r="AX269" s="2">
        <v>0.27058823999999998</v>
      </c>
      <c r="AY269" s="1">
        <v>595</v>
      </c>
      <c r="AZ269" s="1">
        <v>150</v>
      </c>
      <c r="BA269" s="2">
        <v>0.25210083999999999</v>
      </c>
      <c r="BB269" s="1">
        <v>595</v>
      </c>
      <c r="BC269" s="1">
        <v>361</v>
      </c>
      <c r="BD269" s="2">
        <v>0.60672269000000001</v>
      </c>
      <c r="BE269" s="1">
        <v>595</v>
      </c>
      <c r="BF269" s="1">
        <v>338</v>
      </c>
      <c r="BG269" s="2">
        <v>0.56806723000000003</v>
      </c>
      <c r="BH269" s="1">
        <v>613</v>
      </c>
      <c r="BI269" s="1">
        <v>193</v>
      </c>
      <c r="BJ269" s="2">
        <v>0.31484501999999998</v>
      </c>
      <c r="BK269" s="1">
        <v>17</v>
      </c>
      <c r="BN269" s="1">
        <v>19</v>
      </c>
      <c r="BO269" s="1">
        <v>35</v>
      </c>
      <c r="BP269" s="1">
        <v>48</v>
      </c>
      <c r="BQ269" s="1">
        <v>175</v>
      </c>
      <c r="BR269" s="1">
        <v>294</v>
      </c>
      <c r="BZ269" s="1">
        <v>20</v>
      </c>
      <c r="CA269" s="1">
        <v>3</v>
      </c>
      <c r="CB269" s="1">
        <v>30</v>
      </c>
      <c r="CC269" s="1">
        <v>46</v>
      </c>
      <c r="CD269" s="1">
        <v>42</v>
      </c>
      <c r="CE269" s="1">
        <v>79</v>
      </c>
      <c r="CF269" s="1">
        <v>220</v>
      </c>
      <c r="CG269" s="1">
        <v>66</v>
      </c>
      <c r="CH269" s="1">
        <v>52</v>
      </c>
      <c r="CI269" s="1">
        <v>142</v>
      </c>
      <c r="CJ269" s="1">
        <v>260</v>
      </c>
      <c r="CL269" s="1">
        <v>9</v>
      </c>
      <c r="CN269" s="1">
        <v>50</v>
      </c>
      <c r="CP269" s="1">
        <v>71</v>
      </c>
      <c r="CS269" s="1">
        <v>48</v>
      </c>
      <c r="CT269" s="1">
        <v>29</v>
      </c>
      <c r="CW269" s="1">
        <v>207</v>
      </c>
      <c r="CY269" s="1">
        <v>60</v>
      </c>
      <c r="CZ269" s="1">
        <v>170</v>
      </c>
      <c r="DC269" s="1">
        <v>230</v>
      </c>
      <c r="DD269" s="1">
        <v>20</v>
      </c>
      <c r="DE269" s="1">
        <v>3</v>
      </c>
      <c r="DF269" s="1">
        <v>3</v>
      </c>
      <c r="DH269" s="1">
        <v>1</v>
      </c>
      <c r="DI269" s="1">
        <v>13</v>
      </c>
      <c r="DK269" s="1">
        <v>0</v>
      </c>
      <c r="DL269" s="1">
        <v>35</v>
      </c>
      <c r="DM269" s="1">
        <v>26</v>
      </c>
      <c r="DR269" s="1">
        <v>31</v>
      </c>
      <c r="DS269" s="1">
        <v>15</v>
      </c>
      <c r="DT269" s="1">
        <v>8</v>
      </c>
      <c r="DU269" s="1">
        <v>155</v>
      </c>
      <c r="DW269" s="1">
        <v>56</v>
      </c>
      <c r="DZ269" s="1">
        <v>78</v>
      </c>
      <c r="EA269" s="1">
        <v>134</v>
      </c>
      <c r="EB269" s="1">
        <v>0</v>
      </c>
      <c r="EC269" s="1">
        <v>9</v>
      </c>
      <c r="ED269" s="1">
        <v>0</v>
      </c>
      <c r="EE269" s="1">
        <v>7</v>
      </c>
      <c r="EF269" s="1">
        <v>20</v>
      </c>
      <c r="EG269" s="1">
        <v>14</v>
      </c>
      <c r="EH269" s="1">
        <v>2</v>
      </c>
      <c r="EI269" s="1">
        <v>86</v>
      </c>
      <c r="EJ269" s="1">
        <v>160</v>
      </c>
      <c r="EK269" s="1">
        <v>52</v>
      </c>
      <c r="EL269" s="1">
        <v>3</v>
      </c>
      <c r="EM269" s="1">
        <v>353</v>
      </c>
      <c r="EN269" s="1">
        <v>98</v>
      </c>
      <c r="EO269" s="1">
        <v>208</v>
      </c>
      <c r="EP269" s="1">
        <v>306</v>
      </c>
      <c r="EQ269" s="1">
        <v>1</v>
      </c>
      <c r="ER269" s="1">
        <v>1</v>
      </c>
      <c r="ES269" s="1">
        <v>3</v>
      </c>
      <c r="ET269" s="1">
        <v>44</v>
      </c>
      <c r="EU269" s="1">
        <v>1</v>
      </c>
      <c r="EV269" s="1">
        <v>54</v>
      </c>
      <c r="EW269" s="1">
        <v>6</v>
      </c>
      <c r="EX269" s="1">
        <v>0</v>
      </c>
      <c r="EY269" s="1">
        <v>6</v>
      </c>
      <c r="EZ269" s="1">
        <v>14</v>
      </c>
      <c r="FA269" s="1">
        <v>0</v>
      </c>
      <c r="FB269" s="1">
        <v>0</v>
      </c>
      <c r="FC269" s="1">
        <v>0</v>
      </c>
      <c r="FD269" s="1">
        <v>0</v>
      </c>
      <c r="FE269" s="1">
        <v>0</v>
      </c>
      <c r="FF269" s="1">
        <v>0</v>
      </c>
      <c r="FG269" s="1">
        <v>0</v>
      </c>
      <c r="FH269" s="1">
        <v>2</v>
      </c>
      <c r="FI269" s="1">
        <v>0</v>
      </c>
      <c r="FJ269" s="1">
        <v>11</v>
      </c>
      <c r="FK269" s="1">
        <v>3</v>
      </c>
      <c r="FL269" s="1">
        <v>0</v>
      </c>
      <c r="FM269" s="1">
        <v>15</v>
      </c>
      <c r="FN269" s="1">
        <v>4</v>
      </c>
      <c r="FO269" s="1">
        <v>0</v>
      </c>
      <c r="FP269" s="1">
        <v>21</v>
      </c>
      <c r="FQ269" s="1">
        <v>1</v>
      </c>
      <c r="FR269" s="1">
        <f>SUM(Tableau17[[#This Row],[2019-T1-ALEXANDRE Audric]:[2019-T1-MARIE Florie]])</f>
        <v>187</v>
      </c>
      <c r="FS269" s="1">
        <v>35</v>
      </c>
      <c r="FT269" s="1">
        <v>65</v>
      </c>
      <c r="FU269" s="1">
        <v>0</v>
      </c>
      <c r="FV269" s="1">
        <v>194</v>
      </c>
      <c r="FW269" s="1">
        <v>0</v>
      </c>
      <c r="FX269" s="1">
        <v>294</v>
      </c>
      <c r="GD269" s="1">
        <v>0</v>
      </c>
      <c r="GE269" s="1">
        <v>46</v>
      </c>
      <c r="GF269" s="1">
        <v>42</v>
      </c>
      <c r="GG269" s="1">
        <v>0</v>
      </c>
      <c r="GH269" s="1">
        <v>132</v>
      </c>
      <c r="GI269" s="1">
        <v>0</v>
      </c>
      <c r="GJ269" s="1">
        <v>220</v>
      </c>
      <c r="GK269" s="1">
        <v>66</v>
      </c>
      <c r="GL269" s="1">
        <v>52</v>
      </c>
      <c r="GM269" s="1">
        <v>0</v>
      </c>
      <c r="GN269" s="1">
        <v>142</v>
      </c>
      <c r="GO269" s="1">
        <v>0</v>
      </c>
      <c r="GP269" s="1">
        <v>260</v>
      </c>
      <c r="GQ269" s="1">
        <v>80</v>
      </c>
      <c r="GR269" s="1">
        <v>29</v>
      </c>
      <c r="GS269" s="1">
        <v>0</v>
      </c>
      <c r="GT269" s="1">
        <v>98</v>
      </c>
      <c r="GU269" s="1">
        <v>0</v>
      </c>
      <c r="GV269" s="1">
        <v>207</v>
      </c>
      <c r="GW269" s="1">
        <v>60</v>
      </c>
      <c r="GX269" s="1">
        <v>0</v>
      </c>
      <c r="GY269" s="1">
        <v>0</v>
      </c>
      <c r="GZ269" s="1">
        <v>170</v>
      </c>
      <c r="HA269" s="1">
        <v>0</v>
      </c>
      <c r="HB269" s="1">
        <v>230</v>
      </c>
      <c r="HC269" s="1">
        <v>102</v>
      </c>
      <c r="HD269" s="1">
        <v>20</v>
      </c>
      <c r="HE269" s="1">
        <v>52</v>
      </c>
      <c r="HF269" s="1">
        <v>177</v>
      </c>
      <c r="HG269" s="1">
        <v>2</v>
      </c>
      <c r="HH269" s="1">
        <v>353</v>
      </c>
      <c r="HI269" s="1">
        <v>98</v>
      </c>
      <c r="HJ269" s="1">
        <v>0</v>
      </c>
      <c r="HK269" s="1">
        <v>208</v>
      </c>
      <c r="HL269" s="1">
        <v>0</v>
      </c>
      <c r="HM269" s="1">
        <v>0</v>
      </c>
      <c r="HN269" s="1">
        <v>306</v>
      </c>
      <c r="HO269" s="1">
        <v>60</v>
      </c>
      <c r="HP269" s="1">
        <v>10</v>
      </c>
      <c r="HQ269" s="1">
        <v>21</v>
      </c>
      <c r="HR269" s="1">
        <v>88</v>
      </c>
      <c r="HS269" s="1">
        <v>9</v>
      </c>
      <c r="HT269" s="1">
        <v>188</v>
      </c>
      <c r="HU269" s="1">
        <v>27</v>
      </c>
      <c r="HV269" s="1">
        <v>22</v>
      </c>
      <c r="HW269" s="1">
        <v>20</v>
      </c>
      <c r="HX269" s="1">
        <v>105</v>
      </c>
      <c r="HY269" s="1">
        <v>0</v>
      </c>
      <c r="HZ269" s="1">
        <v>174</v>
      </c>
      <c r="IA269" s="1">
        <v>29</v>
      </c>
      <c r="IB269" s="1">
        <v>8</v>
      </c>
      <c r="IC269" s="1">
        <v>31</v>
      </c>
      <c r="ID269" s="1">
        <v>84</v>
      </c>
      <c r="IE269" s="1">
        <v>3</v>
      </c>
      <c r="IF269" s="1">
        <v>155</v>
      </c>
      <c r="IG269" s="1">
        <v>56</v>
      </c>
      <c r="IH269" s="1">
        <v>0</v>
      </c>
      <c r="II269" s="1">
        <v>78</v>
      </c>
      <c r="IJ269" s="1">
        <v>0</v>
      </c>
      <c r="IK269" s="1">
        <v>0</v>
      </c>
      <c r="IL269" s="1">
        <v>134</v>
      </c>
      <c r="IM269" s="26">
        <f>IFERROR(Tableau17[[#This Row],[LDIV]]/Tableau17[[#This Row],[Total général]],"")</f>
        <v>0</v>
      </c>
      <c r="IN269" s="26">
        <f>IFERROR(Tableau17[[#This Row],[LDVC]]/Tableau17[[#This Row],[Total général]],"")</f>
        <v>0</v>
      </c>
      <c r="IO269" s="26">
        <f>IFERROR(Tableau17[[#This Row],[LDVD]]/Tableau17[[#This Row],[Total général]],"")</f>
        <v>1.7241379310344827E-2</v>
      </c>
      <c r="IP269" s="26">
        <f>IFERROR(Tableau17[[#This Row],[LDVG]]/Tableau17[[#This Row],[Total général]],"")</f>
        <v>0.2471264367816092</v>
      </c>
      <c r="IQ269" s="26">
        <f>IFERROR(Tableau17[[#This Row],[LEXD]]/Tableau17[[#This Row],[Total général]],"")</f>
        <v>0</v>
      </c>
      <c r="IR269" s="26">
        <f>IFERROR(Tableau17[[#This Row],[LEXG]]/Tableau17[[#This Row],[Total général]],"")</f>
        <v>2.2988505747126436E-2</v>
      </c>
      <c r="IS269" s="26">
        <f>IFERROR(Tableau17[[#This Row],[LLR]]/Tableau17[[#This Row],[Total général]],"")</f>
        <v>0.10919540229885058</v>
      </c>
      <c r="IT269" s="26">
        <f>IFERROR(Tableau17[[#This Row],[LREM]]/Tableau17[[#This Row],[Total général]],"")</f>
        <v>0.11494252873563218</v>
      </c>
      <c r="IU269" s="26">
        <f>IFERROR(Tableau17[[#This Row],[LRN]]/Tableau17[[#This Row],[Total général]],"")</f>
        <v>0.15517241379310345</v>
      </c>
      <c r="IV269" s="26">
        <f>IFERROR(Tableau17[[#This Row],[LUG]]/Tableau17[[#This Row],[Total général]],"")</f>
        <v>0.26436781609195403</v>
      </c>
      <c r="IW269" s="26">
        <f>IFERROR(Tableau17[[#This Row],[LVEC]]/Tableau17[[#This Row],[Total général]],"")</f>
        <v>6.8965517241379309E-2</v>
      </c>
      <c r="IX269" s="26">
        <f>IFERROR(Tableau17[[#This Row],[2008-T1-LCMD]]/Tableau17[[#This Row],[2008-T1-TOTAL]],"")</f>
        <v>5.7823129251700682E-2</v>
      </c>
      <c r="IY269" s="26">
        <f>IFERROR(Tableau17[[#This Row],[2008-T1-LDVD]]/Tableau17[[#This Row],[2008-T1-TOTAL]],"")</f>
        <v>0</v>
      </c>
      <c r="IZ269" s="26">
        <f>IFERROR(Tableau17[[#This Row],[2008-T1-LEXD]]/Tableau17[[#This Row],[2008-T1-TOTAL]],"")</f>
        <v>0</v>
      </c>
      <c r="JA269" s="26">
        <f>IFERROR(Tableau17[[#This Row],[2008-T1-LEXG]]/Tableau17[[#This Row],[2008-T1-TOTAL]],"")</f>
        <v>6.4625850340136057E-2</v>
      </c>
      <c r="JB269" s="26">
        <f>IFERROR(Tableau17[[#This Row],[2008-T1-LFN]]/Tableau17[[#This Row],[2008-T1-TOTAL]],"")</f>
        <v>0.11904761904761904</v>
      </c>
      <c r="JC269" s="26">
        <f>IFERROR(Tableau17[[#This Row],[2008-T1-LMAJ]]/Tableau17[[#This Row],[2008-T1-TOTAL]],"")</f>
        <v>0.16326530612244897</v>
      </c>
      <c r="JD269" s="26">
        <f>IFERROR(Tableau17[[#This Row],[2008-T1-LUG]]/Tableau17[[#This Row],[2008-T1-TOTAL]],"")</f>
        <v>0.59523809523809523</v>
      </c>
      <c r="JE269" s="26" t="str">
        <f>IFERROR(Tableau17[[#This Row],[2008-T2-LFN]]/Tableau17[[#This Row],[2008-T2-TOTAL]],"")</f>
        <v/>
      </c>
      <c r="JF269" s="26" t="str">
        <f>IFERROR(Tableau17[[#This Row],[2008-T2-LGC]]/Tableau17[[#This Row],[2008-T2-TOTAL]],"")</f>
        <v/>
      </c>
      <c r="JG269" s="26" t="str">
        <f>IFERROR(Tableau17[[#This Row],[2008-T2-LMAJ]]/Tableau17[[#This Row],[2008-T2-TOTAL]],"")</f>
        <v/>
      </c>
      <c r="JH269" s="26" t="str">
        <f>IFERROR(Tableau17[[#This Row],[2008-T2-LUG]]/Tableau17[[#This Row],[2008-T2-TOTAL]],"")</f>
        <v/>
      </c>
      <c r="JI269" s="26">
        <f>IFERROR(Tableau17[[#This Row],[2014-T1-LDIV]]/Tableau17[[#This Row],[2014-T1-TOTAL]],"")</f>
        <v>0</v>
      </c>
      <c r="JJ269" s="26">
        <f>IFERROR(Tableau17[[#This Row],[2014-T1-LDVD]]/Tableau17[[#This Row],[2014-T1-TOTAL]],"")</f>
        <v>0</v>
      </c>
      <c r="JK269" s="26">
        <f>IFERROR(Tableau17[[#This Row],[2014-T1-LDVG]]/Tableau17[[#This Row],[2014-T1-TOTAL]],"")</f>
        <v>9.0909090909090912E-2</v>
      </c>
      <c r="JL269" s="26">
        <f>IFERROR(Tableau17[[#This Row],[2014-T1-LEXG]]/Tableau17[[#This Row],[2014-T1-TOTAL]],"")</f>
        <v>1.3636363636363636E-2</v>
      </c>
      <c r="JM269" s="26">
        <f>IFERROR(Tableau17[[#This Row],[2014-T1-LFG]]/Tableau17[[#This Row],[2014-T1-TOTAL]],"")</f>
        <v>0.13636363636363635</v>
      </c>
      <c r="JN269" s="26">
        <f>IFERROR(Tableau17[[#This Row],[2014-T1-LFN]]/Tableau17[[#This Row],[2014-T1-TOTAL]],"")</f>
        <v>0.20909090909090908</v>
      </c>
      <c r="JO269" s="26">
        <f>IFERROR(Tableau17[[#This Row],[2014-T1-LUD]]/Tableau17[[#This Row],[2014-T1-TOTAL]],"")</f>
        <v>0.19090909090909092</v>
      </c>
      <c r="JP269" s="26">
        <f>IFERROR(Tableau17[[#This Row],[2014-T1-LUG]]/Tableau17[[#This Row],[2014-T1-TOTAL]],"")</f>
        <v>0.35909090909090907</v>
      </c>
      <c r="JQ269" s="26">
        <f>IFERROR(Tableau17[[#This Row],[2014-T2-LFN]]/Tableau17[[#This Row],[2014-T2-TOTAL]],"")</f>
        <v>0.25384615384615383</v>
      </c>
      <c r="JR269" s="26">
        <f>IFERROR(Tableau17[[#This Row],[2014-T2-LUD]]/Tableau17[[#This Row],[2014-T2-TOTAL]],"")</f>
        <v>0.2</v>
      </c>
      <c r="JS269" s="26">
        <f>IFERROR(Tableau17[[#This Row],[2014-T2-LUG]]/Tableau17[[#This Row],[2014-T2-TOTAL]],"")</f>
        <v>0.5461538461538461</v>
      </c>
      <c r="JT269" s="26">
        <f>IFERROR(Tableau17[[#This Row],[2015-T1-BC-DIV]]/Tableau17[[#This Row],[2015-T1-TOTAL]],"")</f>
        <v>0</v>
      </c>
      <c r="JU269" s="26">
        <f>IFERROR(Tableau17[[#This Row],[2015-T1-BC-DLF]]/Tableau17[[#This Row],[2015-T1-TOTAL]],"")</f>
        <v>4.3478260869565216E-2</v>
      </c>
      <c r="JV269" s="26">
        <f>IFERROR(Tableau17[[#This Row],[2015-T1-BC-DVD]]/Tableau17[[#This Row],[2015-T1-TOTAL]],"")</f>
        <v>0</v>
      </c>
      <c r="JW269" s="26">
        <f>IFERROR(Tableau17[[#This Row],[2015-T1-BC-DVG]]/Tableau17[[#This Row],[2015-T1-TOTAL]],"")</f>
        <v>0.24154589371980675</v>
      </c>
      <c r="JX269" s="26">
        <f>IFERROR(Tableau17[[#This Row],[2015-T1-BC-FG]]/Tableau17[[#This Row],[2015-T1-TOTAL]],"")</f>
        <v>0</v>
      </c>
      <c r="JY269" s="26">
        <f>IFERROR(Tableau17[[#This Row],[2015-T1-BC-FN]]/Tableau17[[#This Row],[2015-T1-TOTAL]],"")</f>
        <v>0.34299516908212563</v>
      </c>
      <c r="JZ269" s="26">
        <f>IFERROR(Tableau17[[#This Row],[2015-T1-BC-MDM]]/Tableau17[[#This Row],[2015-T1-TOTAL]],"")</f>
        <v>0</v>
      </c>
      <c r="KA269" s="26">
        <f>IFERROR(Tableau17[[#This Row],[2015-T1-BC-RDG]]/Tableau17[[#This Row],[2015-T1-TOTAL]],"")</f>
        <v>0</v>
      </c>
      <c r="KB269" s="26">
        <f>IFERROR(Tableau17[[#This Row],[2015-T1-BC-SOC]]/Tableau17[[#This Row],[2015-T1-TOTAL]],"")</f>
        <v>0.2318840579710145</v>
      </c>
      <c r="KC269" s="26">
        <f>IFERROR(Tableau17[[#This Row],[2015-T1-BC-UD]]/Tableau17[[#This Row],[2015-T1-TOTAL]],"")</f>
        <v>0.14009661835748793</v>
      </c>
      <c r="KD269" s="26">
        <f>IFERROR(Tableau17[[#This Row],[2015-T1-BC-UG]]/Tableau17[[#This Row],[2015-T1-TOTAL]],"")</f>
        <v>0</v>
      </c>
      <c r="KE269" s="26">
        <f>IFERROR(Tableau17[[#This Row],[2015-T1-BC-VEC]]/Tableau17[[#This Row],[2015-T1-TOTAL]],"")</f>
        <v>0</v>
      </c>
      <c r="KF269" s="26">
        <f>IFERROR(Tableau17[[#This Row],[2015-T2-BC-DVG]]/Tableau17[[#This Row],[2015-T2-TOTAL]],"")</f>
        <v>0</v>
      </c>
      <c r="KG269" s="26">
        <f>IFERROR(Tableau17[[#This Row],[2015-T2-BC-FN]]/Tableau17[[#This Row],[2015-T2-TOTAL]],"")</f>
        <v>0.2608695652173913</v>
      </c>
      <c r="KH269" s="26">
        <f>IFERROR(Tableau17[[#This Row],[2015-T2-BC-SOC]]/Tableau17[[#This Row],[2015-T2-TOTAL]],"")</f>
        <v>0.73913043478260865</v>
      </c>
      <c r="KI269" s="26">
        <f>IFERROR(Tableau17[[#This Row],[2015-T2-BC-UD]]/Tableau17[[#This Row],[2015-T2-TOTAL]],"")</f>
        <v>0</v>
      </c>
      <c r="KJ269" s="26">
        <f>IFERROR(Tableau17[[#This Row],[2015-T2-BC-UG]]/Tableau17[[#This Row],[2015-T2-TOTAL]],"")</f>
        <v>0</v>
      </c>
      <c r="KK269" s="26">
        <f>IFERROR(Tableau17[[#This Row],[2017 (L)-T1-COM]]/Tableau17[[#This Row],[2017 (L)-T1-TOTAL]],"")</f>
        <v>0.12903225806451613</v>
      </c>
      <c r="KL269" s="26">
        <f>IFERROR(Tableau17[[#This Row],[2017 (L)-T1-DIV]]/Tableau17[[#This Row],[2017 (L)-T1-TOTAL]],"")</f>
        <v>1.935483870967742E-2</v>
      </c>
      <c r="KM269" s="26">
        <f>IFERROR(Tableau17[[#This Row],[2017 (L)-T1-DLF]]/Tableau17[[#This Row],[2017 (L)-T1-TOTAL]],"")</f>
        <v>1.935483870967742E-2</v>
      </c>
      <c r="KN269" s="26">
        <f>IFERROR(Tableau17[[#This Row],[2017 (L)-T1-DVD]]/Tableau17[[#This Row],[2017 (L)-T1-TOTAL]],"")</f>
        <v>0</v>
      </c>
      <c r="KO269" s="26">
        <f>IFERROR(Tableau17[[#This Row],[2017 (L)-T1-DVG]]/Tableau17[[#This Row],[2017 (L)-T1-TOTAL]],"")</f>
        <v>6.4516129032258064E-3</v>
      </c>
      <c r="KP269" s="26">
        <f>IFERROR(Tableau17[[#This Row],[2017 (L)-T1-ECO]]/Tableau17[[#This Row],[2017 (L)-T1-TOTAL]],"")</f>
        <v>8.387096774193549E-2</v>
      </c>
      <c r="KQ269" s="26">
        <f>IFERROR(Tableau17[[#This Row],[2017 (L)-T1-EXD]]/Tableau17[[#This Row],[2017 (L)-T1-TOTAL]],"")</f>
        <v>0</v>
      </c>
      <c r="KR269" s="26">
        <f>IFERROR(Tableau17[[#This Row],[2017 (L)-T1-EXG]]/Tableau17[[#This Row],[2017 (L)-T1-TOTAL]],"")</f>
        <v>0</v>
      </c>
      <c r="KS269" s="26">
        <f>IFERROR(Tableau17[[#This Row],[2017 (L)-T1-FI]]/Tableau17[[#This Row],[2017 (L)-T1-TOTAL]],"")</f>
        <v>0.22580645161290322</v>
      </c>
      <c r="KT269" s="26">
        <f>IFERROR(Tableau17[[#This Row],[2017 (L)-T1-FN]]/Tableau17[[#This Row],[2017 (L)-T1-TOTAL]],"")</f>
        <v>0.16774193548387098</v>
      </c>
      <c r="KU269" s="26">
        <f>IFERROR(Tableau17[[#This Row],[2017 (L)-T1-LR]]/Tableau17[[#This Row],[2017 (L)-T1-TOTAL]],"")</f>
        <v>0</v>
      </c>
      <c r="KV269" s="26">
        <f>IFERROR(Tableau17[[#This Row],[2017 (L)-T1-MDM]]/Tableau17[[#This Row],[2017 (L)-T1-TOTAL]],"")</f>
        <v>0</v>
      </c>
      <c r="KW269" s="26">
        <f>IFERROR(Tableau17[[#This Row],[2017 (L)-T1-RDG]]/Tableau17[[#This Row],[2017 (L)-T1-TOTAL]],"")</f>
        <v>0</v>
      </c>
      <c r="KX269" s="26">
        <f>IFERROR(Tableau17[[#This Row],[2017 (L)-T1-REG]]/Tableau17[[#This Row],[2017 (L)-T1-TOTAL]],"")</f>
        <v>0</v>
      </c>
      <c r="KY269" s="26">
        <f>IFERROR(Tableau17[[#This Row],[2017 (L)-T1-REM]]/Tableau17[[#This Row],[2017 (L)-T1-TOTAL]],"")</f>
        <v>0.2</v>
      </c>
      <c r="KZ269" s="26">
        <f>IFERROR(Tableau17[[#This Row],[2017 (L)-T1-SOC]]/Tableau17[[#This Row],[2017 (L)-T1-TOTAL]],"")</f>
        <v>9.6774193548387094E-2</v>
      </c>
      <c r="LA269" s="26">
        <f>IFERROR(Tableau17[[#This Row],[2017 (L)-T1-UDI]]/Tableau17[[#This Row],[2017 (L)-T1-TOTAL]],"")</f>
        <v>5.1612903225806452E-2</v>
      </c>
      <c r="LB269" s="26">
        <f>IFERROR(Tableau17[[#This Row],[2017 (L)-T2-FI]]/Tableau17[[#This Row],[2017 (L)-T2-TOTAL]],"")</f>
        <v>0</v>
      </c>
      <c r="LC269" s="26">
        <f>IFERROR(Tableau17[[#This Row],[2017 (L)-T2-FN]]/Tableau17[[#This Row],[2017 (L)-T2-TOTAL]],"")</f>
        <v>0.41791044776119401</v>
      </c>
      <c r="LD269" s="26">
        <f>IFERROR(Tableau17[[#This Row],[2017 (L)-T2-LR]]/Tableau17[[#This Row],[2017 (L)-T2-TOTAL]],"")</f>
        <v>0</v>
      </c>
      <c r="LE269" s="26">
        <f>IFERROR(Tableau17[[#This Row],[2017 (L)-T2-MDM]]/Tableau17[[#This Row],[2017 (L)-T2-TOTAL]],"")</f>
        <v>0</v>
      </c>
      <c r="LF269" s="26">
        <f>IFERROR(Tableau17[[#This Row],[2017 (L)-T2-REM]]/Tableau17[[#This Row],[2017 (L)-T2-TOTAL]],"")</f>
        <v>0.58208955223880599</v>
      </c>
      <c r="LG269" s="26">
        <f>IFERROR(Tableau17[[#This Row],[2017-T1-ARTHAUD Nathalie]]/Tableau17[[#This Row],[2017-T1-TOTAL]],"")</f>
        <v>0</v>
      </c>
      <c r="LH269" s="26">
        <f>IFERROR(Tableau17[[#This Row],[2017-T1-ASSELINEAU Fran]]/Tableau17[[#This Row],[2017-T1-TOTAL]],"")</f>
        <v>2.5495750708215296E-2</v>
      </c>
      <c r="LI269" s="26">
        <f>IFERROR(Tableau17[[#This Row],[2017-T1-CHEMINADE Jacques]]/Tableau17[[#This Row],[2017-T1-TOTAL]],"")</f>
        <v>0</v>
      </c>
      <c r="LJ269" s="26">
        <f>IFERROR(Tableau17[[#This Row],[2017-T1-DUPONT-AIGNAN Nicolas]]/Tableau17[[#This Row],[2017-T1-TOTAL]],"")</f>
        <v>1.9830028328611898E-2</v>
      </c>
      <c r="LK269" s="26">
        <f>IFERROR(Tableau17[[#This Row],[2017-T1-FILLON Fran]]/Tableau17[[#This Row],[2017-T1-TOTAL]],"")</f>
        <v>5.6657223796033995E-2</v>
      </c>
      <c r="LL269" s="26">
        <f>IFERROR(Tableau17[[#This Row],[2017-T1-HAMON Beno]]/Tableau17[[#This Row],[2017-T1-TOTAL]],"")</f>
        <v>3.9660056657223795E-2</v>
      </c>
      <c r="LM269" s="26">
        <f>IFERROR(Tableau17[[#This Row],[2017-T1-LASSALLE Jean]]/Tableau17[[#This Row],[2017-T1-TOTAL]],"")</f>
        <v>5.6657223796033997E-3</v>
      </c>
      <c r="LN269" s="26">
        <f>IFERROR(Tableau17[[#This Row],[2017-T1-LE PEN Marine]]/Tableau17[[#This Row],[2017-T1-TOTAL]],"")</f>
        <v>0.24362606232294617</v>
      </c>
      <c r="LO269" s="26">
        <f>IFERROR(Tableau17[[#This Row],[2017-T1-M Jean-Luc]]/Tableau17[[#This Row],[2017-T1-TOTAL]],"")</f>
        <v>0.45325779036827196</v>
      </c>
      <c r="LP269" s="26">
        <f>IFERROR(Tableau17[[#This Row],[2017-T1-MACRON Emmanuel]]/Tableau17[[#This Row],[2017-T1-TOTAL]],"")</f>
        <v>0.14730878186968838</v>
      </c>
      <c r="LQ269" s="26">
        <f>IFERROR(Tableau17[[#This Row],[2017-T1-POUTOU Philippe]]/Tableau17[[#This Row],[2017-T1-TOTAL]],"")</f>
        <v>8.4985835694051E-3</v>
      </c>
      <c r="LR269" s="26">
        <f>IFERROR(Tableau17[[#This Row],[2017-T2-LE PEN Marine]]/Tableau17[[#This Row],[2017-T2-TOTAL]],"")</f>
        <v>0.3202614379084967</v>
      </c>
      <c r="LS269" s="26">
        <f>IFERROR(Tableau17[[#This Row],[2017-T2-MACRON Emmanuel]]/Tableau17[[#This Row],[2017-T2-TOTAL]],"")</f>
        <v>0.6797385620915033</v>
      </c>
      <c r="LT269" s="26">
        <f>IFERROR(Tableau17[[#This Row],[2019-T1-ALEXANDRE Audric]]/Tableau17[[#This Row],[2019-T1-TOTAL]],"")</f>
        <v>5.3475935828877002E-3</v>
      </c>
      <c r="LU269" s="26">
        <f>IFERROR(Tableau17[[#This Row],[2019-T1-ARTHAUD Nathalie]]/Tableau17[[#This Row],[2019-T1-TOTAL]],"")</f>
        <v>5.3475935828877002E-3</v>
      </c>
      <c r="LV269" s="26">
        <f>IFERROR(Tableau17[[#This Row],[2019-T1-ASSELINEAU François]]/Tableau17[[#This Row],[2019-T1-TOTAL]],"")</f>
        <v>1.6042780748663103E-2</v>
      </c>
      <c r="LW269" s="26">
        <f>IFERROR(Tableau17[[#This Row],[2019-T1-AUBRY Manon]]/Tableau17[[#This Row],[2019-T1-TOTAL]],"")</f>
        <v>0.23529411764705882</v>
      </c>
      <c r="LX269" s="26">
        <f>IFERROR(Tableau17[[#This Row],[2019-T1-AZERGUI Nagib]]/Tableau17[[#This Row],[2019-T1-TOTAL]],"")</f>
        <v>5.3475935828877002E-3</v>
      </c>
      <c r="LY269" s="26">
        <f>IFERROR(Tableau17[[#This Row],[2019-T1-BARDELLA Jordan]]/Tableau17[[#This Row],[2019-T1-TOTAL]],"")</f>
        <v>0.28877005347593582</v>
      </c>
      <c r="LZ269" s="26">
        <f>IFERROR(Tableau17[[#This Row],[2019-T1-BELLAMY François-Xavier]]/Tableau17[[#This Row],[2019-T1-TOTAL]],"")</f>
        <v>3.2085561497326207E-2</v>
      </c>
      <c r="MA269" s="26">
        <f>IFERROR(Tableau17[[#This Row],[2019-T1-BIDOU Olivier]]/Tableau17[[#This Row],[2019-T1-TOTAL]],"")</f>
        <v>0</v>
      </c>
      <c r="MB269" s="26">
        <f>IFERROR(Tableau17[[#This Row],[2019-T1-BOURG Dominique]]/Tableau17[[#This Row],[2019-T1-TOTAL]],"")</f>
        <v>3.2085561497326207E-2</v>
      </c>
      <c r="MC269" s="26">
        <f>IFERROR(Tableau17[[#This Row],[2019-T1-BROSSAT Ian]]/Tableau17[[#This Row],[2019-T1-TOTAL]],"")</f>
        <v>7.4866310160427801E-2</v>
      </c>
      <c r="MD269" s="26">
        <f>IFERROR(Tableau17[[#This Row],[2019-T1-CAILLAUD Sophie]]/Tableau17[[#This Row],[2019-T1-TOTAL]],"")</f>
        <v>0</v>
      </c>
      <c r="ME269" s="26">
        <f>IFERROR(Tableau17[[#This Row],[2019-T1-CAMUS Renaud]]/Tableau17[[#This Row],[2019-T1-TOTAL]],"")</f>
        <v>0</v>
      </c>
      <c r="MF269" s="26">
        <f>IFERROR(Tableau17[[#This Row],[2019-T1-CHALENÇON Christophe]]/Tableau17[[#This Row],[2019-T1-TOTAL]],"")</f>
        <v>0</v>
      </c>
      <c r="MG269" s="26">
        <f>IFERROR(Tableau17[[#This Row],[2019-T1-CORBET Cathy Denise Ginette]]/Tableau17[[#This Row],[2019-T1-TOTAL]],"")</f>
        <v>0</v>
      </c>
      <c r="MH269" s="26">
        <f>IFERROR(Tableau17[[#This Row],[2019-T1-DE PREVOISIN Robert]]/Tableau17[[#This Row],[2019-T1-TOTAL]],"")</f>
        <v>0</v>
      </c>
      <c r="MI269" s="26">
        <f>IFERROR(Tableau17[[#This Row],[2019-T1-DELFEL Thérèse]]/Tableau17[[#This Row],[2019-T1-TOTAL]],"")</f>
        <v>0</v>
      </c>
      <c r="MJ269" s="26">
        <f>IFERROR(Tableau17[[#This Row],[2019-T1-DIEUMEGARD Pierre]]/Tableau17[[#This Row],[2019-T1-TOTAL]],"")</f>
        <v>0</v>
      </c>
      <c r="MK269" s="26">
        <f>IFERROR(Tableau17[[#This Row],[2019-T1-DUPONT-AIGNAN Nicolas]]/Tableau17[[#This Row],[2019-T1-TOTAL]],"")</f>
        <v>1.06951871657754E-2</v>
      </c>
      <c r="ML269" s="26">
        <f>IFERROR(Tableau17[[#This Row],[2019-T1-GERNIGON Yves]]/Tableau17[[#This Row],[2019-T1-TOTAL]],"")</f>
        <v>0</v>
      </c>
      <c r="MM269" s="26">
        <f>IFERROR(Tableau17[[#This Row],[2019-T1-GLUCKSMANN Raphaël]]/Tableau17[[#This Row],[2019-T1-TOTAL]],"")</f>
        <v>5.8823529411764705E-2</v>
      </c>
      <c r="MN269" s="26">
        <f>IFERROR(Tableau17[[#This Row],[2019-T1-HAMON Benoît]]/Tableau17[[#This Row],[2019-T1-TOTAL]],"")</f>
        <v>1.6042780748663103E-2</v>
      </c>
      <c r="MO269" s="26">
        <f>IFERROR(Tableau17[[#This Row],[2019-T1-HELGEN Gilles]]/Tableau17[[#This Row],[2019-T1-TOTAL]],"")</f>
        <v>0</v>
      </c>
      <c r="MP269" s="26">
        <f>IFERROR(Tableau17[[#This Row],[2019-T1-JADOT Yannick]]/Tableau17[[#This Row],[2019-T1-TOTAL]],"")</f>
        <v>8.0213903743315509E-2</v>
      </c>
      <c r="MQ269" s="26">
        <f>IFERROR(Tableau17[[#This Row],[2019-T1-LAGARDE Jean-Christophe]]/Tableau17[[#This Row],[2019-T1-TOTAL]],"")</f>
        <v>2.1390374331550801E-2</v>
      </c>
      <c r="MR269" s="26">
        <f>IFERROR(Tableau17[[#This Row],[2019-T1-LALANNE Francis]]/Tableau17[[#This Row],[2019-T1-TOTAL]],"")</f>
        <v>0</v>
      </c>
      <c r="MS269" s="26">
        <f>IFERROR(Tableau17[[#This Row],[2019-T1-LOISEAU Nathalie]]/Tableau17[[#This Row],[2019-T1-TOTAL]],"")</f>
        <v>0.11229946524064172</v>
      </c>
      <c r="MT269" s="26">
        <f>IFERROR(Tableau17[[#This Row],[2019-T1-MARIE Florie]]/Tableau17[[#This Row],[2019-T1-TOTAL]],"")</f>
        <v>5.3475935828877002E-3</v>
      </c>
      <c r="MU269" s="26">
        <f>IFERROR(Tableau17[[#This Row],[2008-T1-MACROEXTRDROITE]]/Tableau17[[#This Row],[2008-T1-MACROTOTALE]],"")</f>
        <v>0.11904761904761904</v>
      </c>
      <c r="MV269" s="26">
        <f>IFERROR(Tableau17[[#This Row],[2008-T1-MACRODROITE]]/Tableau17[[#This Row],[2008-T1-MACROTOTALE]],"")</f>
        <v>0.22108843537414966</v>
      </c>
      <c r="MW269" s="26">
        <f>IFERROR(Tableau17[[#This Row],[2008-T1-MACROCENTRE]]/Tableau17[[#This Row],[2008-T1-MACROTOTALE]],"")</f>
        <v>0</v>
      </c>
      <c r="MX269" s="26">
        <f>IFERROR(Tableau17[[#This Row],[2008-T1-MACROGAUCHE]]/Tableau17[[#This Row],[2008-T1-MACROTOTALE]],"")</f>
        <v>0.65986394557823125</v>
      </c>
      <c r="MY269" s="26">
        <f>IFERROR(Tableau17[[#This Row],[2008-T1-MACROAUTRE]]/Tableau17[[#This Row],[2008-T1-MACROTOTALE]],"")</f>
        <v>0</v>
      </c>
      <c r="MZ269" s="26" t="str">
        <f>IFERROR(Tableau17[[#This Row],[2008-T2-MACROEXTRDROITE]]/Tableau17[[#This Row],[2008-T2-MACROTOTALE]],"")</f>
        <v/>
      </c>
      <c r="NA269" s="26" t="str">
        <f>IFERROR(Tableau17[[#This Row],[2008-T2-MACRODROITE]]/Tableau17[[#This Row],[2008-T2-MACROTOTALE]],"")</f>
        <v/>
      </c>
      <c r="NB269" s="26" t="str">
        <f>IFERROR(Tableau17[[#This Row],[2008-T2-MACROCENTRE]]/Tableau17[[#This Row],[2008-T2-MACROTOTALE]],"")</f>
        <v/>
      </c>
      <c r="NC269" s="26" t="str">
        <f>IFERROR(Tableau17[[#This Row],[2008-T2-MACROGAUCHE]]/Tableau17[[#This Row],[2008-T2-MACROTOTALE]],"")</f>
        <v/>
      </c>
      <c r="ND269" s="26" t="str">
        <f>IFERROR(Tableau17[[#This Row],[2008-T2-MACROAUTRE]]/Tableau17[[#This Row],[2008-T2-MACROTOTALE]],"")</f>
        <v/>
      </c>
      <c r="NE269" s="26">
        <f>IFERROR(Tableau17[[#This Row],[2014-T1-MACROEXTRDROITE]]/Tableau17[[#This Row],[2014-T1-MACROTOTALE]],"")</f>
        <v>0.20909090909090908</v>
      </c>
      <c r="NF269" s="26">
        <f>IFERROR(Tableau17[[#This Row],[2014-T1-MACRODROITE]]/Tableau17[[#This Row],[2014-T1-MACROTOTALE]],"")</f>
        <v>0.19090909090909092</v>
      </c>
      <c r="NG269" s="26">
        <f>IFERROR(Tableau17[[#This Row],[2014-T1-MACROCENTRE]]/Tableau17[[#This Row],[2014-T1-MACROTOTALE]],"")</f>
        <v>0</v>
      </c>
      <c r="NH269" s="26">
        <f>IFERROR(Tableau17[[#This Row],[2014-T1-MACROGAUCHE]]/Tableau17[[#This Row],[2014-T1-MACROTOTALE]],"")</f>
        <v>0.6</v>
      </c>
      <c r="NI269" s="26">
        <f>IFERROR(Tableau17[[#This Row],[2014-T1-MACROAUTRE]]/Tableau17[[#This Row],[2014-T1-MACROTOTALE]],"")</f>
        <v>0</v>
      </c>
      <c r="NJ269" s="26">
        <f>IFERROR(Tableau17[[#This Row],[2014-T2-MACROEXTRDROITE]]/Tableau17[[#This Row],[2014-T2-MACROTOTALE]],"")</f>
        <v>0.25384615384615383</v>
      </c>
      <c r="NK269" s="26">
        <f>IFERROR(Tableau17[[#This Row],[2014-T2-MACRODROITE]]/Tableau17[[#This Row],[2014-T2-MACROTOTALE]],"")</f>
        <v>0.2</v>
      </c>
      <c r="NL269" s="26">
        <f>IFERROR(Tableau17[[#This Row],[2014-T2-MACROCENTRE]]/Tableau17[[#This Row],[2014-T2-MACROTOTALE]],"")</f>
        <v>0</v>
      </c>
      <c r="NM269" s="26">
        <f>IFERROR(Tableau17[[#This Row],[2014-T2-MACROGAUCHE]]/Tableau17[[#This Row],[2014-T2-MACROTOTALE]],"")</f>
        <v>0.5461538461538461</v>
      </c>
      <c r="NN269" s="26">
        <f>IFERROR(Tableau17[[#This Row],[2014-T2-MACROAUTRE]]/Tableau17[[#This Row],[2014-T2-MACROTOTALE]],"")</f>
        <v>0</v>
      </c>
      <c r="NO269" s="26">
        <f>IFERROR( Tableau17[[#This Row],[2015-T1-MACROEXTRDROITE]]/Tableau17[[#This Row],[2015-T1-MACROTOTALE]],"")</f>
        <v>0.38647342995169082</v>
      </c>
      <c r="NP269" s="26">
        <f>IFERROR(Tableau17[[#This Row],[2015-T1-MACRODROITE]]/Tableau17[[#This Row],[2015-T1-MACROTOTALE]],"")</f>
        <v>0.14009661835748793</v>
      </c>
      <c r="NQ269" s="26">
        <f>IFERROR(Tableau17[[#This Row],[2015-T1-MACROCENTRE]]/Tableau17[[#This Row],[2015-T1-MACROTOTALE]],"")</f>
        <v>0</v>
      </c>
      <c r="NR269" s="26">
        <f>IFERROR(Tableau17[[#This Row],[2015-T1-MACROGAUCHE]]/Tableau17[[#This Row],[2015-T1-MACROTOTALE]],"")</f>
        <v>0.47342995169082125</v>
      </c>
      <c r="NS269" s="26">
        <f>IFERROR(Tableau17[[#This Row],[2015-T1-MACROAUTRE]]/Tableau17[[#This Row],[2015-T1-MACROTOTALE]],"")</f>
        <v>0</v>
      </c>
      <c r="NT269" s="26">
        <f>IFERROR(Tableau17[[#This Row],[2015-T2-MACROEXTRDROITE]]/Tableau17[[#This Row],[2015-T2-MACROTOTALE]],"")</f>
        <v>0.2608695652173913</v>
      </c>
      <c r="NU269" s="26">
        <f>IFERROR(Tableau17[[#This Row],[2015-T2-MACRODROITE]]/Tableau17[[#This Row],[2015-T2-MACROTOTALE]],"")</f>
        <v>0</v>
      </c>
      <c r="NV269" s="26">
        <f>IFERROR(Tableau17[[#This Row],[2015-T2-MACROCENTRE]]/Tableau17[[#This Row],[2015-T2-MACROTOTALE]],"")</f>
        <v>0</v>
      </c>
      <c r="NW269" s="26">
        <f>IFERROR(Tableau17[[#This Row],[2015-T2-MACROGAUCHE]]/Tableau17[[#This Row],[2015-T2-MACROTOTALE]],"")</f>
        <v>0.73913043478260865</v>
      </c>
      <c r="NX269" s="26">
        <f>IFERROR(Tableau17[[#This Row],[2015-T2-MACROAUTRE]]/Tableau17[[#This Row],[2015-T2-MACROTOTALE]],"")</f>
        <v>0</v>
      </c>
      <c r="NY269" s="26">
        <f>IFERROR(Tableau17[[#This Row],[2017-T1-MACROEXTRDROITE]]/Tableau17[[#This Row],[2017-T1-MACROTOTALE]],"")</f>
        <v>0.28895184135977336</v>
      </c>
      <c r="NZ269" s="26">
        <f>IFERROR(Tableau17[[#This Row],[2017-T1-MACRODROITE]]/Tableau17[[#This Row],[2017-T1-MACROTOTALE]],"")</f>
        <v>5.6657223796033995E-2</v>
      </c>
      <c r="OA269" s="26">
        <f>IFERROR(Tableau17[[#This Row],[2017-T1-MACROCENTRE]]/Tableau17[[#This Row],[2017-T1-MACROTOTALE]],"")</f>
        <v>0.14730878186968838</v>
      </c>
      <c r="OB269" s="26">
        <f>IFERROR(Tableau17[[#This Row],[2017-T1-MACROGAUCHE]]/Tableau17[[#This Row],[2017-T1-MACROTOTALE]],"")</f>
        <v>0.50141643059490082</v>
      </c>
      <c r="OC269" s="26">
        <f>IFERROR(Tableau17[[#This Row],[2017-T1-MACROAUTRE]]/Tableau17[[#This Row],[2017-T1-MACROTOTALE]],"")</f>
        <v>5.6657223796033997E-3</v>
      </c>
      <c r="OD269" s="26">
        <f>IFERROR(Tableau17[[#This Row],[2017-T2-MACROEXTRDROITE]]/Tableau17[[#This Row],[2017-T2-MACROTOTALE]],"")</f>
        <v>0.3202614379084967</v>
      </c>
      <c r="OE269" s="26">
        <f>IFERROR(Tableau17[[#This Row],[2017-T2-MACRODROITE]]/Tableau17[[#This Row],[2017-T2-MACROTOTALE]],"")</f>
        <v>0</v>
      </c>
      <c r="OF269" s="26">
        <f>IFERROR(Tableau17[[#This Row],[2017-T2-MACROCENTRE]]/Tableau17[[#This Row],[2017-T2-MACROTOTALE]],"")</f>
        <v>0.6797385620915033</v>
      </c>
      <c r="OG269" s="26">
        <f>IFERROR(Tableau17[[#This Row],[2017-T2-MACROGAUCHE]]/Tableau17[[#This Row],[2017-T2-MACROTOTALE]],"")</f>
        <v>0</v>
      </c>
      <c r="OH269" s="26">
        <f>IFERROR(Tableau17[[#This Row],[2017-T2-MACROAUTRE]]/Tableau17[[#This Row],[2017-T2-MACROTOTALE]],"")</f>
        <v>0</v>
      </c>
      <c r="OI269" s="26">
        <f>IFERROR(Tableau17[[#This Row],[2019-T1-MACROEXTRDROITE]]/Tableau17[[#This Row],[2019-T1-MACROTOTALE]],"")</f>
        <v>0.31914893617021278</v>
      </c>
      <c r="OJ269" s="26">
        <f>IFERROR(Tableau17[[#This Row],[2019-T1-MACRODROITE]]/Tableau17[[#This Row],[2019-T1-MACROTOTALE]],"")</f>
        <v>5.3191489361702128E-2</v>
      </c>
      <c r="OK269" s="26">
        <f>IFERROR(Tableau17[[#This Row],[2019-T1-MACROCENTRE]]/Tableau17[[#This Row],[2019-T1-MACROTOTALE]],"")</f>
        <v>0.11170212765957446</v>
      </c>
      <c r="OL269" s="26">
        <f>IFERROR(Tableau17[[#This Row],[2019-T1-MACROGAUCHE]]/Tableau17[[#This Row],[2019-T1-MACROTOTALE]],"")</f>
        <v>0.46808510638297873</v>
      </c>
      <c r="OM269" s="26">
        <f>IFERROR(Tableau17[[#This Row],[2019-T1-MACROAUTRE]]/Tableau17[[#This Row],[2019-T1-MACROTOTALE]],"")</f>
        <v>4.7872340425531915E-2</v>
      </c>
      <c r="ON269" s="26">
        <f>IFERROR(Tableau17[[#This Row],[2020-T1-MACROEXTRDROITE]]/Tableau17[[#This Row],[2020-T1-MACROTOTALE]],"")</f>
        <v>0.15517241379310345</v>
      </c>
      <c r="OO269" s="26">
        <f>IFERROR(Tableau17[[#This Row],[2020-T1-MACRODROITE]]/Tableau17[[#This Row],[2020-T1-MACROTOTALE]],"")</f>
        <v>0.12643678160919541</v>
      </c>
      <c r="OP269" s="26">
        <f>IFERROR(Tableau17[[#This Row],[2020-T1-MACROCENTRE]]/Tableau17[[#This Row],[2020-T1-MACROTOTALE]],"")</f>
        <v>0.11494252873563218</v>
      </c>
      <c r="OQ269" s="26">
        <f>IFERROR(Tableau17[[#This Row],[2020-T1-MACROGAUCHE]]/Tableau17[[#This Row],[2020-T1-MACROTOTALE]],"")</f>
        <v>0.60344827586206895</v>
      </c>
      <c r="OR269" s="26">
        <f>IFERROR(Tableau17[[#This Row],[2020-T1-MACROAUTRE]]/Tableau17[[#This Row],[2020-T1-MACROTOTALE]],"")</f>
        <v>0</v>
      </c>
      <c r="OS269" s="26">
        <f>IFERROR(Tableau17[[#This Row],[2017 (L)-T1-MACROEXTRDROITE]]/Tableau17[[#This Row],[2017 (L)-T1-MACROTOTALE]],"")</f>
        <v>0.18709677419354839</v>
      </c>
      <c r="OT269" s="26">
        <f>IFERROR(Tableau17[[#This Row],[2017 (L)-T1-MACRODROITE]]/Tableau17[[#This Row],[2017 (L)-T1-MACROTOTALE]],"")</f>
        <v>5.1612903225806452E-2</v>
      </c>
      <c r="OU269" s="26">
        <f>IFERROR(Tableau17[[#This Row],[2017 (L)-T1-MACROCENTRE]]/Tableau17[[#This Row],[2017 (L)-T1-MACROTOTALE]],"")</f>
        <v>0.2</v>
      </c>
      <c r="OV269" s="26">
        <f>IFERROR(Tableau17[[#This Row],[2017 (L)-T1-MACROGAUCHE]]/Tableau17[[#This Row],[2017 (L)-T1-MACROTOTALE]],"")</f>
        <v>0.54193548387096779</v>
      </c>
      <c r="OW269" s="26">
        <f>IFERROR(Tableau17[[#This Row],[2017 (L)-T1-MACROAUTRE]]/Tableau17[[#This Row],[2017 (L)-T1-MACROTOTALE]],"")</f>
        <v>1.935483870967742E-2</v>
      </c>
      <c r="OX269" s="26">
        <f>IFERROR(Tableau17[[#This Row],[2017 (L)-T2-MACROEXTRDROITE]]/Tableau17[[#This Row],[2017 (L)-T2-MACROTOTALE]],"")</f>
        <v>0.41791044776119401</v>
      </c>
      <c r="OY269" s="26">
        <f>IFERROR(Tableau17[[#This Row],[2017 (L)-T2-MACRODROITE]]/Tableau17[[#This Row],[2017 (L)-T2-MACROTOTALE]],"")</f>
        <v>0</v>
      </c>
      <c r="OZ269" s="26">
        <f>IFERROR(Tableau17[[#This Row],[2017 (L)-T2-MACROCENTRE]]/Tableau17[[#This Row],[2017 (L)-T2-MACROTOTALE]],"")</f>
        <v>0.58208955223880599</v>
      </c>
      <c r="PA269" s="26">
        <f>IFERROR(Tableau17[[#This Row],[2017 (L)-T2-MACROGAUCHE]]/Tableau17[[#This Row],[2017 (L)-T2-MACROTOTALE]],"")</f>
        <v>0</v>
      </c>
      <c r="PB269" s="26">
        <f>IFERROR(Tableau17[[#This Row],[2017 (L)-T2-MACROAUTRE]]/Tableau17[[#This Row],[2017 (L)-T2-MACROTOTALE]],"")</f>
        <v>0</v>
      </c>
      <c r="PC269" s="26">
        <f>IFERROR(Tableau17[[#This Row],[2008_T1_PROCUS]]/Tableau17[[#This Row],[2008_T1_INSCRITS]],0)</f>
        <v>4.8622366288492711E-3</v>
      </c>
      <c r="PD269" s="26">
        <f>IFERROR(Tableau17[[#This Row],[2008_T2_PROCUS]]/Tableau17[[#This Row],[2008_T2_INSCRITS]],0)</f>
        <v>0</v>
      </c>
      <c r="PE269" s="26">
        <f>Tableau17[[#This Row],[2014_T1_PROCUS]]/Tableau17[[#This Row],[2014_T1_INSCRITS]]</f>
        <v>8.2508250825082501E-3</v>
      </c>
      <c r="PF269" s="26">
        <f>IFERROR(Tableau17[[#This Row],[2014_T2_PROCUS]]/Tableau17[[#This Row],[2014_T2_INSCRITS]],0)</f>
        <v>1.3201320132013201E-2</v>
      </c>
    </row>
    <row r="270" spans="1:422" x14ac:dyDescent="0.2">
      <c r="A270" s="1">
        <v>3</v>
      </c>
      <c r="B270" s="1" t="s">
        <v>288</v>
      </c>
      <c r="C270" s="1" t="s">
        <v>297</v>
      </c>
      <c r="D270" s="1" t="s">
        <v>297</v>
      </c>
      <c r="E270" s="1">
        <v>428</v>
      </c>
      <c r="F270" s="1">
        <v>5.4078429999999997</v>
      </c>
      <c r="G270" s="1">
        <v>43.313099000000001</v>
      </c>
      <c r="H270" s="3">
        <v>1342</v>
      </c>
      <c r="I270" s="3">
        <v>337</v>
      </c>
      <c r="L270" s="1">
        <v>96</v>
      </c>
      <c r="M270" s="1">
        <v>32</v>
      </c>
      <c r="O270" s="1">
        <v>2</v>
      </c>
      <c r="P270" s="1">
        <v>61</v>
      </c>
      <c r="Q270" s="1">
        <v>18</v>
      </c>
      <c r="R270" s="1">
        <v>73</v>
      </c>
      <c r="S270" s="1">
        <v>82</v>
      </c>
      <c r="T270" s="1">
        <v>21</v>
      </c>
      <c r="U270" s="1">
        <v>385</v>
      </c>
      <c r="V270" s="1">
        <v>1338</v>
      </c>
      <c r="W270" s="1">
        <v>729</v>
      </c>
      <c r="X270" s="1">
        <v>11</v>
      </c>
      <c r="Y270" s="2">
        <v>0.54484305</v>
      </c>
      <c r="Z270" s="1">
        <v>1338</v>
      </c>
      <c r="AA270" s="1">
        <v>772</v>
      </c>
      <c r="AB270" s="1">
        <v>7</v>
      </c>
      <c r="AC270" s="2">
        <v>0.57698057000000003</v>
      </c>
      <c r="AD270" s="1">
        <v>1342</v>
      </c>
      <c r="AE270" s="1">
        <v>394</v>
      </c>
      <c r="AF270" s="2">
        <v>0.29359164999999998</v>
      </c>
      <c r="AG270" s="1">
        <f t="shared" si="4"/>
        <v>337</v>
      </c>
      <c r="AH270" s="1">
        <v>1347</v>
      </c>
      <c r="AI270" s="1">
        <v>764</v>
      </c>
      <c r="AJ270" s="1">
        <v>37</v>
      </c>
      <c r="AK270" s="2">
        <v>0.56718634000000001</v>
      </c>
      <c r="AL270" s="1">
        <v>1347</v>
      </c>
      <c r="AM270" s="1">
        <v>853</v>
      </c>
      <c r="AN270" s="1">
        <v>52</v>
      </c>
      <c r="AO270" s="2">
        <v>0.63325909000000002</v>
      </c>
      <c r="AP270" s="1">
        <v>1342</v>
      </c>
      <c r="AQ270" s="1">
        <v>591</v>
      </c>
      <c r="AR270" s="2">
        <v>0.44038748</v>
      </c>
      <c r="AS270" s="1">
        <v>1342</v>
      </c>
      <c r="AT270" s="1">
        <v>630</v>
      </c>
      <c r="AU270" s="2">
        <v>0.46944858</v>
      </c>
      <c r="AV270" s="1">
        <v>1324</v>
      </c>
      <c r="AW270" s="1">
        <v>525</v>
      </c>
      <c r="AX270" s="2">
        <v>0.39652567999999999</v>
      </c>
      <c r="AY270" s="1">
        <v>1324</v>
      </c>
      <c r="AZ270" s="1">
        <v>403</v>
      </c>
      <c r="BA270" s="2">
        <v>0.30438066000000003</v>
      </c>
      <c r="BB270" s="1">
        <v>1323</v>
      </c>
      <c r="BC270" s="1">
        <v>971</v>
      </c>
      <c r="BD270" s="2">
        <v>0.73393801999999997</v>
      </c>
      <c r="BE270" s="1">
        <v>1322</v>
      </c>
      <c r="BF270" s="1">
        <v>895</v>
      </c>
      <c r="BG270" s="2">
        <v>0.67700453999999999</v>
      </c>
      <c r="BH270" s="1">
        <v>1330</v>
      </c>
      <c r="BI270" s="1">
        <v>524</v>
      </c>
      <c r="BJ270" s="2">
        <v>0.39398496</v>
      </c>
      <c r="BK270" s="1">
        <v>31</v>
      </c>
      <c r="BL270" s="1">
        <v>8</v>
      </c>
      <c r="BM270" s="1">
        <v>10</v>
      </c>
      <c r="BN270" s="1">
        <v>35</v>
      </c>
      <c r="BO270" s="1">
        <v>47</v>
      </c>
      <c r="BP270" s="1">
        <v>288</v>
      </c>
      <c r="BQ270" s="1">
        <v>321</v>
      </c>
      <c r="BR270" s="1">
        <v>740</v>
      </c>
      <c r="BT270" s="1">
        <v>410</v>
      </c>
      <c r="BU270" s="1">
        <v>403</v>
      </c>
      <c r="BW270" s="1">
        <v>813</v>
      </c>
      <c r="BX270" s="1">
        <v>6</v>
      </c>
      <c r="BY270" s="1">
        <v>2</v>
      </c>
      <c r="BZ270" s="1">
        <v>36</v>
      </c>
      <c r="CB270" s="1">
        <v>50</v>
      </c>
      <c r="CC270" s="1">
        <v>158</v>
      </c>
      <c r="CD270" s="1">
        <v>322</v>
      </c>
      <c r="CE270" s="1">
        <v>138</v>
      </c>
      <c r="CF270" s="1">
        <v>712</v>
      </c>
      <c r="CG270" s="1">
        <v>177</v>
      </c>
      <c r="CH270" s="1">
        <v>385</v>
      </c>
      <c r="CI270" s="1">
        <v>182</v>
      </c>
      <c r="CJ270" s="1">
        <v>744</v>
      </c>
      <c r="CN270" s="1">
        <v>15</v>
      </c>
      <c r="CO270" s="1">
        <v>57</v>
      </c>
      <c r="CP270" s="1">
        <v>244</v>
      </c>
      <c r="CT270" s="1">
        <v>146</v>
      </c>
      <c r="CU270" s="1">
        <v>97</v>
      </c>
      <c r="CW270" s="1">
        <v>559</v>
      </c>
      <c r="CY270" s="1">
        <v>316</v>
      </c>
      <c r="DB270" s="1">
        <v>264</v>
      </c>
      <c r="DC270" s="1">
        <v>580</v>
      </c>
      <c r="DD270" s="1">
        <v>21</v>
      </c>
      <c r="DE270" s="1">
        <v>7</v>
      </c>
      <c r="DF270" s="1">
        <v>5</v>
      </c>
      <c r="DG270" s="1">
        <v>35</v>
      </c>
      <c r="DH270" s="1">
        <v>3</v>
      </c>
      <c r="DI270" s="1">
        <v>36</v>
      </c>
      <c r="DK270" s="1">
        <v>5</v>
      </c>
      <c r="DL270" s="1">
        <v>100</v>
      </c>
      <c r="DN270" s="1">
        <v>67</v>
      </c>
      <c r="DP270" s="1">
        <v>0</v>
      </c>
      <c r="DQ270" s="1">
        <v>1</v>
      </c>
      <c r="DR270" s="1">
        <v>102</v>
      </c>
      <c r="DU270" s="1">
        <v>382</v>
      </c>
      <c r="DV270" s="1">
        <v>204</v>
      </c>
      <c r="DZ270" s="1">
        <v>140</v>
      </c>
      <c r="EA270" s="1">
        <v>344</v>
      </c>
      <c r="EB270" s="1">
        <v>3</v>
      </c>
      <c r="EC270" s="1">
        <v>4</v>
      </c>
      <c r="ED270" s="1">
        <v>0</v>
      </c>
      <c r="EE270" s="1">
        <v>36</v>
      </c>
      <c r="EF270" s="1">
        <v>133</v>
      </c>
      <c r="EG270" s="1">
        <v>60</v>
      </c>
      <c r="EH270" s="1">
        <v>4</v>
      </c>
      <c r="EI270" s="1">
        <v>311</v>
      </c>
      <c r="EJ270" s="1">
        <v>248</v>
      </c>
      <c r="EK270" s="1">
        <v>148</v>
      </c>
      <c r="EL270" s="1">
        <v>7</v>
      </c>
      <c r="EM270" s="1">
        <v>954</v>
      </c>
      <c r="EN270" s="1">
        <v>376</v>
      </c>
      <c r="EO270" s="1">
        <v>448</v>
      </c>
      <c r="EP270" s="1">
        <v>824</v>
      </c>
      <c r="EQ270" s="1">
        <v>0</v>
      </c>
      <c r="ER270" s="1">
        <v>4</v>
      </c>
      <c r="ES270" s="1">
        <v>8</v>
      </c>
      <c r="ET270" s="1">
        <v>63</v>
      </c>
      <c r="EU270" s="1">
        <v>8</v>
      </c>
      <c r="EV270" s="1">
        <v>188</v>
      </c>
      <c r="EW270" s="1">
        <v>27</v>
      </c>
      <c r="EX270" s="1">
        <v>0</v>
      </c>
      <c r="EY270" s="1">
        <v>12</v>
      </c>
      <c r="EZ270" s="1">
        <v>14</v>
      </c>
      <c r="FA270" s="1">
        <v>0</v>
      </c>
      <c r="FB270" s="1">
        <v>0</v>
      </c>
      <c r="FC270" s="1">
        <v>0</v>
      </c>
      <c r="FD270" s="1">
        <v>1</v>
      </c>
      <c r="FE270" s="1">
        <v>0</v>
      </c>
      <c r="FF270" s="1">
        <v>0</v>
      </c>
      <c r="FG270" s="1">
        <v>1</v>
      </c>
      <c r="FH270" s="1">
        <v>7</v>
      </c>
      <c r="FI270" s="1">
        <v>0</v>
      </c>
      <c r="FJ270" s="1">
        <v>27</v>
      </c>
      <c r="FK270" s="1">
        <v>14</v>
      </c>
      <c r="FL270" s="1">
        <v>0</v>
      </c>
      <c r="FM270" s="1">
        <v>44</v>
      </c>
      <c r="FN270" s="1">
        <v>14</v>
      </c>
      <c r="FO270" s="1">
        <v>2</v>
      </c>
      <c r="FP270" s="1">
        <v>64</v>
      </c>
      <c r="FQ270" s="1">
        <v>0</v>
      </c>
      <c r="FR270" s="1">
        <f>SUM(Tableau17[[#This Row],[2019-T1-ALEXANDRE Audric]:[2019-T1-MARIE Florie]])</f>
        <v>498</v>
      </c>
      <c r="FS270" s="1">
        <v>57</v>
      </c>
      <c r="FT270" s="1">
        <v>327</v>
      </c>
      <c r="FU270" s="1">
        <v>0</v>
      </c>
      <c r="FV270" s="1">
        <v>356</v>
      </c>
      <c r="FW270" s="1">
        <v>0</v>
      </c>
      <c r="FX270" s="1">
        <v>740</v>
      </c>
      <c r="FY270" s="1">
        <v>0</v>
      </c>
      <c r="FZ270" s="1">
        <v>403</v>
      </c>
      <c r="GA270" s="1">
        <v>0</v>
      </c>
      <c r="GB270" s="1">
        <v>410</v>
      </c>
      <c r="GC270" s="1">
        <v>0</v>
      </c>
      <c r="GD270" s="1">
        <v>813</v>
      </c>
      <c r="GE270" s="1">
        <v>158</v>
      </c>
      <c r="GF270" s="1">
        <v>324</v>
      </c>
      <c r="GG270" s="1">
        <v>6</v>
      </c>
      <c r="GH270" s="1">
        <v>224</v>
      </c>
      <c r="GI270" s="1">
        <v>0</v>
      </c>
      <c r="GJ270" s="1">
        <v>712</v>
      </c>
      <c r="GK270" s="1">
        <v>177</v>
      </c>
      <c r="GL270" s="1">
        <v>385</v>
      </c>
      <c r="GM270" s="1">
        <v>0</v>
      </c>
      <c r="GN270" s="1">
        <v>182</v>
      </c>
      <c r="GO270" s="1">
        <v>0</v>
      </c>
      <c r="GP270" s="1">
        <v>744</v>
      </c>
      <c r="GQ270" s="1">
        <v>244</v>
      </c>
      <c r="GR270" s="1">
        <v>146</v>
      </c>
      <c r="GS270" s="1">
        <v>0</v>
      </c>
      <c r="GT270" s="1">
        <v>169</v>
      </c>
      <c r="GU270" s="1">
        <v>0</v>
      </c>
      <c r="GV270" s="1">
        <v>559</v>
      </c>
      <c r="GW270" s="1">
        <v>316</v>
      </c>
      <c r="GX270" s="1">
        <v>0</v>
      </c>
      <c r="GY270" s="1">
        <v>0</v>
      </c>
      <c r="GZ270" s="1">
        <v>264</v>
      </c>
      <c r="HA270" s="1">
        <v>0</v>
      </c>
      <c r="HB270" s="1">
        <v>580</v>
      </c>
      <c r="HC270" s="1">
        <v>351</v>
      </c>
      <c r="HD270" s="1">
        <v>133</v>
      </c>
      <c r="HE270" s="1">
        <v>148</v>
      </c>
      <c r="HF270" s="1">
        <v>318</v>
      </c>
      <c r="HG270" s="1">
        <v>4</v>
      </c>
      <c r="HH270" s="1">
        <v>954</v>
      </c>
      <c r="HI270" s="1">
        <v>376</v>
      </c>
      <c r="HJ270" s="1">
        <v>0</v>
      </c>
      <c r="HK270" s="1">
        <v>448</v>
      </c>
      <c r="HL270" s="1">
        <v>0</v>
      </c>
      <c r="HM270" s="1">
        <v>0</v>
      </c>
      <c r="HN270" s="1">
        <v>824</v>
      </c>
      <c r="HO270" s="1">
        <v>209</v>
      </c>
      <c r="HP270" s="1">
        <v>41</v>
      </c>
      <c r="HQ270" s="1">
        <v>64</v>
      </c>
      <c r="HR270" s="1">
        <v>166</v>
      </c>
      <c r="HS270" s="1">
        <v>28</v>
      </c>
      <c r="HT270" s="1">
        <v>508</v>
      </c>
      <c r="HU270" s="1">
        <v>73</v>
      </c>
      <c r="HV270" s="1">
        <v>157</v>
      </c>
      <c r="HW270" s="1">
        <v>18</v>
      </c>
      <c r="HX270" s="1">
        <v>137</v>
      </c>
      <c r="HY270" s="1">
        <v>0</v>
      </c>
      <c r="HZ270" s="1">
        <v>385</v>
      </c>
      <c r="IA270" s="1">
        <v>5</v>
      </c>
      <c r="IB270" s="1">
        <v>102</v>
      </c>
      <c r="IC270" s="1">
        <v>102</v>
      </c>
      <c r="ID270" s="1">
        <v>165</v>
      </c>
      <c r="IE270" s="1">
        <v>8</v>
      </c>
      <c r="IF270" s="1">
        <v>382</v>
      </c>
      <c r="IG270" s="1">
        <v>0</v>
      </c>
      <c r="IH270" s="1">
        <v>0</v>
      </c>
      <c r="II270" s="1">
        <v>140</v>
      </c>
      <c r="IJ270" s="1">
        <v>204</v>
      </c>
      <c r="IK270" s="1">
        <v>0</v>
      </c>
      <c r="IL270" s="1">
        <v>344</v>
      </c>
      <c r="IM270" s="26">
        <f>IFERROR(Tableau17[[#This Row],[LDIV]]/Tableau17[[#This Row],[Total général]],"")</f>
        <v>0</v>
      </c>
      <c r="IN270" s="26">
        <f>IFERROR(Tableau17[[#This Row],[LDVC]]/Tableau17[[#This Row],[Total général]],"")</f>
        <v>0</v>
      </c>
      <c r="IO270" s="26">
        <f>IFERROR(Tableau17[[#This Row],[LDVD]]/Tableau17[[#This Row],[Total général]],"")</f>
        <v>0.24935064935064935</v>
      </c>
      <c r="IP270" s="26">
        <f>IFERROR(Tableau17[[#This Row],[LDVG]]/Tableau17[[#This Row],[Total général]],"")</f>
        <v>8.3116883116883117E-2</v>
      </c>
      <c r="IQ270" s="26">
        <f>IFERROR(Tableau17[[#This Row],[LEXD]]/Tableau17[[#This Row],[Total général]],"")</f>
        <v>0</v>
      </c>
      <c r="IR270" s="26">
        <f>IFERROR(Tableau17[[#This Row],[LEXG]]/Tableau17[[#This Row],[Total général]],"")</f>
        <v>5.1948051948051948E-3</v>
      </c>
      <c r="IS270" s="26">
        <f>IFERROR(Tableau17[[#This Row],[LLR]]/Tableau17[[#This Row],[Total général]],"")</f>
        <v>0.15844155844155844</v>
      </c>
      <c r="IT270" s="26">
        <f>IFERROR(Tableau17[[#This Row],[LREM]]/Tableau17[[#This Row],[Total général]],"")</f>
        <v>4.6753246753246755E-2</v>
      </c>
      <c r="IU270" s="26">
        <f>IFERROR(Tableau17[[#This Row],[LRN]]/Tableau17[[#This Row],[Total général]],"")</f>
        <v>0.18961038961038962</v>
      </c>
      <c r="IV270" s="26">
        <f>IFERROR(Tableau17[[#This Row],[LUG]]/Tableau17[[#This Row],[Total général]],"")</f>
        <v>0.21298701298701297</v>
      </c>
      <c r="IW270" s="26">
        <f>IFERROR(Tableau17[[#This Row],[LVEC]]/Tableau17[[#This Row],[Total général]],"")</f>
        <v>5.4545454545454543E-2</v>
      </c>
      <c r="IX270" s="26">
        <f>IFERROR(Tableau17[[#This Row],[2008-T1-LCMD]]/Tableau17[[#This Row],[2008-T1-TOTAL]],"")</f>
        <v>4.1891891891891894E-2</v>
      </c>
      <c r="IY270" s="26">
        <f>IFERROR(Tableau17[[#This Row],[2008-T1-LDVD]]/Tableau17[[#This Row],[2008-T1-TOTAL]],"")</f>
        <v>1.0810810810810811E-2</v>
      </c>
      <c r="IZ270" s="26">
        <f>IFERROR(Tableau17[[#This Row],[2008-T1-LEXD]]/Tableau17[[#This Row],[2008-T1-TOTAL]],"")</f>
        <v>1.3513513513513514E-2</v>
      </c>
      <c r="JA270" s="26">
        <f>IFERROR(Tableau17[[#This Row],[2008-T1-LEXG]]/Tableau17[[#This Row],[2008-T1-TOTAL]],"")</f>
        <v>4.72972972972973E-2</v>
      </c>
      <c r="JB270" s="26">
        <f>IFERROR(Tableau17[[#This Row],[2008-T1-LFN]]/Tableau17[[#This Row],[2008-T1-TOTAL]],"")</f>
        <v>6.3513513513513517E-2</v>
      </c>
      <c r="JC270" s="26">
        <f>IFERROR(Tableau17[[#This Row],[2008-T1-LMAJ]]/Tableau17[[#This Row],[2008-T1-TOTAL]],"")</f>
        <v>0.38918918918918921</v>
      </c>
      <c r="JD270" s="26">
        <f>IFERROR(Tableau17[[#This Row],[2008-T1-LUG]]/Tableau17[[#This Row],[2008-T1-TOTAL]],"")</f>
        <v>0.43378378378378379</v>
      </c>
      <c r="JE270" s="26">
        <f>IFERROR(Tableau17[[#This Row],[2008-T2-LFN]]/Tableau17[[#This Row],[2008-T2-TOTAL]],"")</f>
        <v>0</v>
      </c>
      <c r="JF270" s="26">
        <f>IFERROR(Tableau17[[#This Row],[2008-T2-LGC]]/Tableau17[[#This Row],[2008-T2-TOTAL]],"")</f>
        <v>0.50430504305043056</v>
      </c>
      <c r="JG270" s="26">
        <f>IFERROR(Tableau17[[#This Row],[2008-T2-LMAJ]]/Tableau17[[#This Row],[2008-T2-TOTAL]],"")</f>
        <v>0.4956949569495695</v>
      </c>
      <c r="JH270" s="26">
        <f>IFERROR(Tableau17[[#This Row],[2008-T2-LUG]]/Tableau17[[#This Row],[2008-T2-TOTAL]],"")</f>
        <v>0</v>
      </c>
      <c r="JI270" s="26">
        <f>IFERROR(Tableau17[[#This Row],[2014-T1-LDIV]]/Tableau17[[#This Row],[2014-T1-TOTAL]],"")</f>
        <v>8.4269662921348312E-3</v>
      </c>
      <c r="JJ270" s="26">
        <f>IFERROR(Tableau17[[#This Row],[2014-T1-LDVD]]/Tableau17[[#This Row],[2014-T1-TOTAL]],"")</f>
        <v>2.8089887640449437E-3</v>
      </c>
      <c r="JK270" s="26">
        <f>IFERROR(Tableau17[[#This Row],[2014-T1-LDVG]]/Tableau17[[#This Row],[2014-T1-TOTAL]],"")</f>
        <v>5.0561797752808987E-2</v>
      </c>
      <c r="JL270" s="26">
        <f>IFERROR(Tableau17[[#This Row],[2014-T1-LEXG]]/Tableau17[[#This Row],[2014-T1-TOTAL]],"")</f>
        <v>0</v>
      </c>
      <c r="JM270" s="26">
        <f>IFERROR(Tableau17[[#This Row],[2014-T1-LFG]]/Tableau17[[#This Row],[2014-T1-TOTAL]],"")</f>
        <v>7.02247191011236E-2</v>
      </c>
      <c r="JN270" s="26">
        <f>IFERROR(Tableau17[[#This Row],[2014-T1-LFN]]/Tableau17[[#This Row],[2014-T1-TOTAL]],"")</f>
        <v>0.22191011235955055</v>
      </c>
      <c r="JO270" s="26">
        <f>IFERROR(Tableau17[[#This Row],[2014-T1-LUD]]/Tableau17[[#This Row],[2014-T1-TOTAL]],"")</f>
        <v>0.45224719101123595</v>
      </c>
      <c r="JP270" s="26">
        <f>IFERROR(Tableau17[[#This Row],[2014-T1-LUG]]/Tableau17[[#This Row],[2014-T1-TOTAL]],"")</f>
        <v>0.19382022471910113</v>
      </c>
      <c r="JQ270" s="26">
        <f>IFERROR(Tableau17[[#This Row],[2014-T2-LFN]]/Tableau17[[#This Row],[2014-T2-TOTAL]],"")</f>
        <v>0.23790322580645162</v>
      </c>
      <c r="JR270" s="26">
        <f>IFERROR(Tableau17[[#This Row],[2014-T2-LUD]]/Tableau17[[#This Row],[2014-T2-TOTAL]],"")</f>
        <v>0.51747311827956988</v>
      </c>
      <c r="JS270" s="26">
        <f>IFERROR(Tableau17[[#This Row],[2014-T2-LUG]]/Tableau17[[#This Row],[2014-T2-TOTAL]],"")</f>
        <v>0.2446236559139785</v>
      </c>
      <c r="JT270" s="26">
        <f>IFERROR(Tableau17[[#This Row],[2015-T1-BC-DIV]]/Tableau17[[#This Row],[2015-T1-TOTAL]],"")</f>
        <v>0</v>
      </c>
      <c r="JU270" s="26">
        <f>IFERROR(Tableau17[[#This Row],[2015-T1-BC-DLF]]/Tableau17[[#This Row],[2015-T1-TOTAL]],"")</f>
        <v>0</v>
      </c>
      <c r="JV270" s="26">
        <f>IFERROR(Tableau17[[#This Row],[2015-T1-BC-DVD]]/Tableau17[[#This Row],[2015-T1-TOTAL]],"")</f>
        <v>0</v>
      </c>
      <c r="JW270" s="26">
        <f>IFERROR(Tableau17[[#This Row],[2015-T1-BC-DVG]]/Tableau17[[#This Row],[2015-T1-TOTAL]],"")</f>
        <v>2.6833631484794274E-2</v>
      </c>
      <c r="JX270" s="26">
        <f>IFERROR(Tableau17[[#This Row],[2015-T1-BC-FG]]/Tableau17[[#This Row],[2015-T1-TOTAL]],"")</f>
        <v>0.10196779964221825</v>
      </c>
      <c r="JY270" s="26">
        <f>IFERROR(Tableau17[[#This Row],[2015-T1-BC-FN]]/Tableau17[[#This Row],[2015-T1-TOTAL]],"")</f>
        <v>0.43649373881932019</v>
      </c>
      <c r="JZ270" s="26">
        <f>IFERROR(Tableau17[[#This Row],[2015-T1-BC-MDM]]/Tableau17[[#This Row],[2015-T1-TOTAL]],"")</f>
        <v>0</v>
      </c>
      <c r="KA270" s="26">
        <f>IFERROR(Tableau17[[#This Row],[2015-T1-BC-RDG]]/Tableau17[[#This Row],[2015-T1-TOTAL]],"")</f>
        <v>0</v>
      </c>
      <c r="KB270" s="26">
        <f>IFERROR(Tableau17[[#This Row],[2015-T1-BC-SOC]]/Tableau17[[#This Row],[2015-T1-TOTAL]],"")</f>
        <v>0</v>
      </c>
      <c r="KC270" s="26">
        <f>IFERROR(Tableau17[[#This Row],[2015-T1-BC-UD]]/Tableau17[[#This Row],[2015-T1-TOTAL]],"")</f>
        <v>0.26118067978533094</v>
      </c>
      <c r="KD270" s="26">
        <f>IFERROR(Tableau17[[#This Row],[2015-T1-BC-UG]]/Tableau17[[#This Row],[2015-T1-TOTAL]],"")</f>
        <v>0.17352415026833631</v>
      </c>
      <c r="KE270" s="26">
        <f>IFERROR(Tableau17[[#This Row],[2015-T1-BC-VEC]]/Tableau17[[#This Row],[2015-T1-TOTAL]],"")</f>
        <v>0</v>
      </c>
      <c r="KF270" s="26">
        <f>IFERROR(Tableau17[[#This Row],[2015-T2-BC-DVG]]/Tableau17[[#This Row],[2015-T2-TOTAL]],"")</f>
        <v>0</v>
      </c>
      <c r="KG270" s="26">
        <f>IFERROR(Tableau17[[#This Row],[2015-T2-BC-FN]]/Tableau17[[#This Row],[2015-T2-TOTAL]],"")</f>
        <v>0.54482758620689653</v>
      </c>
      <c r="KH270" s="26">
        <f>IFERROR(Tableau17[[#This Row],[2015-T2-BC-SOC]]/Tableau17[[#This Row],[2015-T2-TOTAL]],"")</f>
        <v>0</v>
      </c>
      <c r="KI270" s="26">
        <f>IFERROR(Tableau17[[#This Row],[2015-T2-BC-UD]]/Tableau17[[#This Row],[2015-T2-TOTAL]],"")</f>
        <v>0</v>
      </c>
      <c r="KJ270" s="26">
        <f>IFERROR(Tableau17[[#This Row],[2015-T2-BC-UG]]/Tableau17[[#This Row],[2015-T2-TOTAL]],"")</f>
        <v>0.45517241379310347</v>
      </c>
      <c r="KK270" s="26">
        <f>IFERROR(Tableau17[[#This Row],[2017 (L)-T1-COM]]/Tableau17[[#This Row],[2017 (L)-T1-TOTAL]],"")</f>
        <v>5.4973821989528798E-2</v>
      </c>
      <c r="KL270" s="26">
        <f>IFERROR(Tableau17[[#This Row],[2017 (L)-T1-DIV]]/Tableau17[[#This Row],[2017 (L)-T1-TOTAL]],"")</f>
        <v>1.832460732984293E-2</v>
      </c>
      <c r="KM270" s="26">
        <f>IFERROR(Tableau17[[#This Row],[2017 (L)-T1-DLF]]/Tableau17[[#This Row],[2017 (L)-T1-TOTAL]],"")</f>
        <v>1.3089005235602094E-2</v>
      </c>
      <c r="KN270" s="26">
        <f>IFERROR(Tableau17[[#This Row],[2017 (L)-T1-DVD]]/Tableau17[[#This Row],[2017 (L)-T1-TOTAL]],"")</f>
        <v>9.1623036649214659E-2</v>
      </c>
      <c r="KO270" s="26">
        <f>IFERROR(Tableau17[[#This Row],[2017 (L)-T1-DVG]]/Tableau17[[#This Row],[2017 (L)-T1-TOTAL]],"")</f>
        <v>7.8534031413612562E-3</v>
      </c>
      <c r="KP270" s="26">
        <f>IFERROR(Tableau17[[#This Row],[2017 (L)-T1-ECO]]/Tableau17[[#This Row],[2017 (L)-T1-TOTAL]],"")</f>
        <v>9.4240837696335081E-2</v>
      </c>
      <c r="KQ270" s="26">
        <f>IFERROR(Tableau17[[#This Row],[2017 (L)-T1-EXD]]/Tableau17[[#This Row],[2017 (L)-T1-TOTAL]],"")</f>
        <v>0</v>
      </c>
      <c r="KR270" s="26">
        <f>IFERROR(Tableau17[[#This Row],[2017 (L)-T1-EXG]]/Tableau17[[#This Row],[2017 (L)-T1-TOTAL]],"")</f>
        <v>1.3089005235602094E-2</v>
      </c>
      <c r="KS270" s="26">
        <f>IFERROR(Tableau17[[#This Row],[2017 (L)-T1-FI]]/Tableau17[[#This Row],[2017 (L)-T1-TOTAL]],"")</f>
        <v>0.26178010471204188</v>
      </c>
      <c r="KT270" s="26">
        <f>IFERROR(Tableau17[[#This Row],[2017 (L)-T1-FN]]/Tableau17[[#This Row],[2017 (L)-T1-TOTAL]],"")</f>
        <v>0</v>
      </c>
      <c r="KU270" s="26">
        <f>IFERROR(Tableau17[[#This Row],[2017 (L)-T1-LR]]/Tableau17[[#This Row],[2017 (L)-T1-TOTAL]],"")</f>
        <v>0.17539267015706805</v>
      </c>
      <c r="KV270" s="26">
        <f>IFERROR(Tableau17[[#This Row],[2017 (L)-T1-MDM]]/Tableau17[[#This Row],[2017 (L)-T1-TOTAL]],"")</f>
        <v>0</v>
      </c>
      <c r="KW270" s="26">
        <f>IFERROR(Tableau17[[#This Row],[2017 (L)-T1-RDG]]/Tableau17[[#This Row],[2017 (L)-T1-TOTAL]],"")</f>
        <v>0</v>
      </c>
      <c r="KX270" s="26">
        <f>IFERROR(Tableau17[[#This Row],[2017 (L)-T1-REG]]/Tableau17[[#This Row],[2017 (L)-T1-TOTAL]],"")</f>
        <v>2.617801047120419E-3</v>
      </c>
      <c r="KY270" s="26">
        <f>IFERROR(Tableau17[[#This Row],[2017 (L)-T1-REM]]/Tableau17[[#This Row],[2017 (L)-T1-TOTAL]],"")</f>
        <v>0.26701570680628273</v>
      </c>
      <c r="KZ270" s="26">
        <f>IFERROR(Tableau17[[#This Row],[2017 (L)-T1-SOC]]/Tableau17[[#This Row],[2017 (L)-T1-TOTAL]],"")</f>
        <v>0</v>
      </c>
      <c r="LA270" s="26">
        <f>IFERROR(Tableau17[[#This Row],[2017 (L)-T1-UDI]]/Tableau17[[#This Row],[2017 (L)-T1-TOTAL]],"")</f>
        <v>0</v>
      </c>
      <c r="LB270" s="26">
        <f>IFERROR(Tableau17[[#This Row],[2017 (L)-T2-FI]]/Tableau17[[#This Row],[2017 (L)-T2-TOTAL]],"")</f>
        <v>0.59302325581395354</v>
      </c>
      <c r="LC270" s="26">
        <f>IFERROR(Tableau17[[#This Row],[2017 (L)-T2-FN]]/Tableau17[[#This Row],[2017 (L)-T2-TOTAL]],"")</f>
        <v>0</v>
      </c>
      <c r="LD270" s="26">
        <f>IFERROR(Tableau17[[#This Row],[2017 (L)-T2-LR]]/Tableau17[[#This Row],[2017 (L)-T2-TOTAL]],"")</f>
        <v>0</v>
      </c>
      <c r="LE270" s="26">
        <f>IFERROR(Tableau17[[#This Row],[2017 (L)-T2-MDM]]/Tableau17[[#This Row],[2017 (L)-T2-TOTAL]],"")</f>
        <v>0</v>
      </c>
      <c r="LF270" s="26">
        <f>IFERROR(Tableau17[[#This Row],[2017 (L)-T2-REM]]/Tableau17[[#This Row],[2017 (L)-T2-TOTAL]],"")</f>
        <v>0.40697674418604651</v>
      </c>
      <c r="LG270" s="26">
        <f>IFERROR(Tableau17[[#This Row],[2017-T1-ARTHAUD Nathalie]]/Tableau17[[#This Row],[2017-T1-TOTAL]],"")</f>
        <v>3.1446540880503146E-3</v>
      </c>
      <c r="LH270" s="26">
        <f>IFERROR(Tableau17[[#This Row],[2017-T1-ASSELINEAU Fran]]/Tableau17[[#This Row],[2017-T1-TOTAL]],"")</f>
        <v>4.1928721174004195E-3</v>
      </c>
      <c r="LI270" s="26">
        <f>IFERROR(Tableau17[[#This Row],[2017-T1-CHEMINADE Jacques]]/Tableau17[[#This Row],[2017-T1-TOTAL]],"")</f>
        <v>0</v>
      </c>
      <c r="LJ270" s="26">
        <f>IFERROR(Tableau17[[#This Row],[2017-T1-DUPONT-AIGNAN Nicolas]]/Tableau17[[#This Row],[2017-T1-TOTAL]],"")</f>
        <v>3.7735849056603772E-2</v>
      </c>
      <c r="LK270" s="26">
        <f>IFERROR(Tableau17[[#This Row],[2017-T1-FILLON Fran]]/Tableau17[[#This Row],[2017-T1-TOTAL]],"")</f>
        <v>0.13941299790356393</v>
      </c>
      <c r="LL270" s="26">
        <f>IFERROR(Tableau17[[#This Row],[2017-T1-HAMON Beno]]/Tableau17[[#This Row],[2017-T1-TOTAL]],"")</f>
        <v>6.2893081761006289E-2</v>
      </c>
      <c r="LM270" s="26">
        <f>IFERROR(Tableau17[[#This Row],[2017-T1-LASSALLE Jean]]/Tableau17[[#This Row],[2017-T1-TOTAL]],"")</f>
        <v>4.1928721174004195E-3</v>
      </c>
      <c r="LN270" s="26">
        <f>IFERROR(Tableau17[[#This Row],[2017-T1-LE PEN Marine]]/Tableau17[[#This Row],[2017-T1-TOTAL]],"")</f>
        <v>0.32599580712788262</v>
      </c>
      <c r="LO270" s="26">
        <f>IFERROR(Tableau17[[#This Row],[2017-T1-M Jean-Luc]]/Tableau17[[#This Row],[2017-T1-TOTAL]],"")</f>
        <v>0.25995807127882598</v>
      </c>
      <c r="LP270" s="26">
        <f>IFERROR(Tableau17[[#This Row],[2017-T1-MACRON Emmanuel]]/Tableau17[[#This Row],[2017-T1-TOTAL]],"")</f>
        <v>0.15513626834381553</v>
      </c>
      <c r="LQ270" s="26">
        <f>IFERROR(Tableau17[[#This Row],[2017-T1-POUTOU Philippe]]/Tableau17[[#This Row],[2017-T1-TOTAL]],"")</f>
        <v>7.3375262054507341E-3</v>
      </c>
      <c r="LR270" s="26">
        <f>IFERROR(Tableau17[[#This Row],[2017-T2-LE PEN Marine]]/Tableau17[[#This Row],[2017-T2-TOTAL]],"")</f>
        <v>0.4563106796116505</v>
      </c>
      <c r="LS270" s="26">
        <f>IFERROR(Tableau17[[#This Row],[2017-T2-MACRON Emmanuel]]/Tableau17[[#This Row],[2017-T2-TOTAL]],"")</f>
        <v>0.5436893203883495</v>
      </c>
      <c r="LT270" s="26">
        <f>IFERROR(Tableau17[[#This Row],[2019-T1-ALEXANDRE Audric]]/Tableau17[[#This Row],[2019-T1-TOTAL]],"")</f>
        <v>0</v>
      </c>
      <c r="LU270" s="26">
        <f>IFERROR(Tableau17[[#This Row],[2019-T1-ARTHAUD Nathalie]]/Tableau17[[#This Row],[2019-T1-TOTAL]],"")</f>
        <v>8.0321285140562242E-3</v>
      </c>
      <c r="LV270" s="26">
        <f>IFERROR(Tableau17[[#This Row],[2019-T1-ASSELINEAU François]]/Tableau17[[#This Row],[2019-T1-TOTAL]],"")</f>
        <v>1.6064257028112448E-2</v>
      </c>
      <c r="LW270" s="26">
        <f>IFERROR(Tableau17[[#This Row],[2019-T1-AUBRY Manon]]/Tableau17[[#This Row],[2019-T1-TOTAL]],"")</f>
        <v>0.12650602409638553</v>
      </c>
      <c r="LX270" s="26">
        <f>IFERROR(Tableau17[[#This Row],[2019-T1-AZERGUI Nagib]]/Tableau17[[#This Row],[2019-T1-TOTAL]],"")</f>
        <v>1.6064257028112448E-2</v>
      </c>
      <c r="LY270" s="26">
        <f>IFERROR(Tableau17[[#This Row],[2019-T1-BARDELLA Jordan]]/Tableau17[[#This Row],[2019-T1-TOTAL]],"")</f>
        <v>0.37751004016064255</v>
      </c>
      <c r="LZ270" s="26">
        <f>IFERROR(Tableau17[[#This Row],[2019-T1-BELLAMY François-Xavier]]/Tableau17[[#This Row],[2019-T1-TOTAL]],"")</f>
        <v>5.4216867469879519E-2</v>
      </c>
      <c r="MA270" s="26">
        <f>IFERROR(Tableau17[[#This Row],[2019-T1-BIDOU Olivier]]/Tableau17[[#This Row],[2019-T1-TOTAL]],"")</f>
        <v>0</v>
      </c>
      <c r="MB270" s="26">
        <f>IFERROR(Tableau17[[#This Row],[2019-T1-BOURG Dominique]]/Tableau17[[#This Row],[2019-T1-TOTAL]],"")</f>
        <v>2.4096385542168676E-2</v>
      </c>
      <c r="MC270" s="26">
        <f>IFERROR(Tableau17[[#This Row],[2019-T1-BROSSAT Ian]]/Tableau17[[#This Row],[2019-T1-TOTAL]],"")</f>
        <v>2.8112449799196786E-2</v>
      </c>
      <c r="MD270" s="26">
        <f>IFERROR(Tableau17[[#This Row],[2019-T1-CAILLAUD Sophie]]/Tableau17[[#This Row],[2019-T1-TOTAL]],"")</f>
        <v>0</v>
      </c>
      <c r="ME270" s="26">
        <f>IFERROR(Tableau17[[#This Row],[2019-T1-CAMUS Renaud]]/Tableau17[[#This Row],[2019-T1-TOTAL]],"")</f>
        <v>0</v>
      </c>
      <c r="MF270" s="26">
        <f>IFERROR(Tableau17[[#This Row],[2019-T1-CHALENÇON Christophe]]/Tableau17[[#This Row],[2019-T1-TOTAL]],"")</f>
        <v>0</v>
      </c>
      <c r="MG270" s="26">
        <f>IFERROR(Tableau17[[#This Row],[2019-T1-CORBET Cathy Denise Ginette]]/Tableau17[[#This Row],[2019-T1-TOTAL]],"")</f>
        <v>2.008032128514056E-3</v>
      </c>
      <c r="MH270" s="26">
        <f>IFERROR(Tableau17[[#This Row],[2019-T1-DE PREVOISIN Robert]]/Tableau17[[#This Row],[2019-T1-TOTAL]],"")</f>
        <v>0</v>
      </c>
      <c r="MI270" s="26">
        <f>IFERROR(Tableau17[[#This Row],[2019-T1-DELFEL Thérèse]]/Tableau17[[#This Row],[2019-T1-TOTAL]],"")</f>
        <v>0</v>
      </c>
      <c r="MJ270" s="26">
        <f>IFERROR(Tableau17[[#This Row],[2019-T1-DIEUMEGARD Pierre]]/Tableau17[[#This Row],[2019-T1-TOTAL]],"")</f>
        <v>2.008032128514056E-3</v>
      </c>
      <c r="MK270" s="26">
        <f>IFERROR(Tableau17[[#This Row],[2019-T1-DUPONT-AIGNAN Nicolas]]/Tableau17[[#This Row],[2019-T1-TOTAL]],"")</f>
        <v>1.4056224899598393E-2</v>
      </c>
      <c r="ML270" s="26">
        <f>IFERROR(Tableau17[[#This Row],[2019-T1-GERNIGON Yves]]/Tableau17[[#This Row],[2019-T1-TOTAL]],"")</f>
        <v>0</v>
      </c>
      <c r="MM270" s="26">
        <f>IFERROR(Tableau17[[#This Row],[2019-T1-GLUCKSMANN Raphaël]]/Tableau17[[#This Row],[2019-T1-TOTAL]],"")</f>
        <v>5.4216867469879519E-2</v>
      </c>
      <c r="MN270" s="26">
        <f>IFERROR(Tableau17[[#This Row],[2019-T1-HAMON Benoît]]/Tableau17[[#This Row],[2019-T1-TOTAL]],"")</f>
        <v>2.8112449799196786E-2</v>
      </c>
      <c r="MO270" s="26">
        <f>IFERROR(Tableau17[[#This Row],[2019-T1-HELGEN Gilles]]/Tableau17[[#This Row],[2019-T1-TOTAL]],"")</f>
        <v>0</v>
      </c>
      <c r="MP270" s="26">
        <f>IFERROR(Tableau17[[#This Row],[2019-T1-JADOT Yannick]]/Tableau17[[#This Row],[2019-T1-TOTAL]],"")</f>
        <v>8.8353413654618476E-2</v>
      </c>
      <c r="MQ270" s="26">
        <f>IFERROR(Tableau17[[#This Row],[2019-T1-LAGARDE Jean-Christophe]]/Tableau17[[#This Row],[2019-T1-TOTAL]],"")</f>
        <v>2.8112449799196786E-2</v>
      </c>
      <c r="MR270" s="26">
        <f>IFERROR(Tableau17[[#This Row],[2019-T1-LALANNE Francis]]/Tableau17[[#This Row],[2019-T1-TOTAL]],"")</f>
        <v>4.0160642570281121E-3</v>
      </c>
      <c r="MS270" s="26">
        <f>IFERROR(Tableau17[[#This Row],[2019-T1-LOISEAU Nathalie]]/Tableau17[[#This Row],[2019-T1-TOTAL]],"")</f>
        <v>0.12851405622489959</v>
      </c>
      <c r="MT270" s="26">
        <f>IFERROR(Tableau17[[#This Row],[2019-T1-MARIE Florie]]/Tableau17[[#This Row],[2019-T1-TOTAL]],"")</f>
        <v>0</v>
      </c>
      <c r="MU270" s="26">
        <f>IFERROR(Tableau17[[#This Row],[2008-T1-MACROEXTRDROITE]]/Tableau17[[#This Row],[2008-T1-MACROTOTALE]],"")</f>
        <v>7.7027027027027031E-2</v>
      </c>
      <c r="MV270" s="26">
        <f>IFERROR(Tableau17[[#This Row],[2008-T1-MACRODROITE]]/Tableau17[[#This Row],[2008-T1-MACROTOTALE]],"")</f>
        <v>0.44189189189189187</v>
      </c>
      <c r="MW270" s="26">
        <f>IFERROR(Tableau17[[#This Row],[2008-T1-MACROCENTRE]]/Tableau17[[#This Row],[2008-T1-MACROTOTALE]],"")</f>
        <v>0</v>
      </c>
      <c r="MX270" s="26">
        <f>IFERROR(Tableau17[[#This Row],[2008-T1-MACROGAUCHE]]/Tableau17[[#This Row],[2008-T1-MACROTOTALE]],"")</f>
        <v>0.48108108108108111</v>
      </c>
      <c r="MY270" s="26">
        <f>IFERROR(Tableau17[[#This Row],[2008-T1-MACROAUTRE]]/Tableau17[[#This Row],[2008-T1-MACROTOTALE]],"")</f>
        <v>0</v>
      </c>
      <c r="MZ270" s="26">
        <f>IFERROR(Tableau17[[#This Row],[2008-T2-MACROEXTRDROITE]]/Tableau17[[#This Row],[2008-T2-MACROTOTALE]],"")</f>
        <v>0</v>
      </c>
      <c r="NA270" s="26">
        <f>IFERROR(Tableau17[[#This Row],[2008-T2-MACRODROITE]]/Tableau17[[#This Row],[2008-T2-MACROTOTALE]],"")</f>
        <v>0.4956949569495695</v>
      </c>
      <c r="NB270" s="26">
        <f>IFERROR(Tableau17[[#This Row],[2008-T2-MACROCENTRE]]/Tableau17[[#This Row],[2008-T2-MACROTOTALE]],"")</f>
        <v>0</v>
      </c>
      <c r="NC270" s="26">
        <f>IFERROR(Tableau17[[#This Row],[2008-T2-MACROGAUCHE]]/Tableau17[[#This Row],[2008-T2-MACROTOTALE]],"")</f>
        <v>0.50430504305043056</v>
      </c>
      <c r="ND270" s="26">
        <f>IFERROR(Tableau17[[#This Row],[2008-T2-MACROAUTRE]]/Tableau17[[#This Row],[2008-T2-MACROTOTALE]],"")</f>
        <v>0</v>
      </c>
      <c r="NE270" s="26">
        <f>IFERROR(Tableau17[[#This Row],[2014-T1-MACROEXTRDROITE]]/Tableau17[[#This Row],[2014-T1-MACROTOTALE]],"")</f>
        <v>0.22191011235955055</v>
      </c>
      <c r="NF270" s="26">
        <f>IFERROR(Tableau17[[#This Row],[2014-T1-MACRODROITE]]/Tableau17[[#This Row],[2014-T1-MACROTOTALE]],"")</f>
        <v>0.4550561797752809</v>
      </c>
      <c r="NG270" s="26">
        <f>IFERROR(Tableau17[[#This Row],[2014-T1-MACROCENTRE]]/Tableau17[[#This Row],[2014-T1-MACROTOTALE]],"")</f>
        <v>8.4269662921348312E-3</v>
      </c>
      <c r="NH270" s="26">
        <f>IFERROR(Tableau17[[#This Row],[2014-T1-MACROGAUCHE]]/Tableau17[[#This Row],[2014-T1-MACROTOTALE]],"")</f>
        <v>0.3146067415730337</v>
      </c>
      <c r="NI270" s="26">
        <f>IFERROR(Tableau17[[#This Row],[2014-T1-MACROAUTRE]]/Tableau17[[#This Row],[2014-T1-MACROTOTALE]],"")</f>
        <v>0</v>
      </c>
      <c r="NJ270" s="26">
        <f>IFERROR(Tableau17[[#This Row],[2014-T2-MACROEXTRDROITE]]/Tableau17[[#This Row],[2014-T2-MACROTOTALE]],"")</f>
        <v>0.23790322580645162</v>
      </c>
      <c r="NK270" s="26">
        <f>IFERROR(Tableau17[[#This Row],[2014-T2-MACRODROITE]]/Tableau17[[#This Row],[2014-T2-MACROTOTALE]],"")</f>
        <v>0.51747311827956988</v>
      </c>
      <c r="NL270" s="26">
        <f>IFERROR(Tableau17[[#This Row],[2014-T2-MACROCENTRE]]/Tableau17[[#This Row],[2014-T2-MACROTOTALE]],"")</f>
        <v>0</v>
      </c>
      <c r="NM270" s="26">
        <f>IFERROR(Tableau17[[#This Row],[2014-T2-MACROGAUCHE]]/Tableau17[[#This Row],[2014-T2-MACROTOTALE]],"")</f>
        <v>0.2446236559139785</v>
      </c>
      <c r="NN270" s="26">
        <f>IFERROR(Tableau17[[#This Row],[2014-T2-MACROAUTRE]]/Tableau17[[#This Row],[2014-T2-MACROTOTALE]],"")</f>
        <v>0</v>
      </c>
      <c r="NO270" s="26">
        <f>IFERROR( Tableau17[[#This Row],[2015-T1-MACROEXTRDROITE]]/Tableau17[[#This Row],[2015-T1-MACROTOTALE]],"")</f>
        <v>0.43649373881932019</v>
      </c>
      <c r="NP270" s="26">
        <f>IFERROR(Tableau17[[#This Row],[2015-T1-MACRODROITE]]/Tableau17[[#This Row],[2015-T1-MACROTOTALE]],"")</f>
        <v>0.26118067978533094</v>
      </c>
      <c r="NQ270" s="26">
        <f>IFERROR(Tableau17[[#This Row],[2015-T1-MACROCENTRE]]/Tableau17[[#This Row],[2015-T1-MACROTOTALE]],"")</f>
        <v>0</v>
      </c>
      <c r="NR270" s="26">
        <f>IFERROR(Tableau17[[#This Row],[2015-T1-MACROGAUCHE]]/Tableau17[[#This Row],[2015-T1-MACROTOTALE]],"")</f>
        <v>0.30232558139534882</v>
      </c>
      <c r="NS270" s="26">
        <f>IFERROR(Tableau17[[#This Row],[2015-T1-MACROAUTRE]]/Tableau17[[#This Row],[2015-T1-MACROTOTALE]],"")</f>
        <v>0</v>
      </c>
      <c r="NT270" s="26">
        <f>IFERROR(Tableau17[[#This Row],[2015-T2-MACROEXTRDROITE]]/Tableau17[[#This Row],[2015-T2-MACROTOTALE]],"")</f>
        <v>0.54482758620689653</v>
      </c>
      <c r="NU270" s="26">
        <f>IFERROR(Tableau17[[#This Row],[2015-T2-MACRODROITE]]/Tableau17[[#This Row],[2015-T2-MACROTOTALE]],"")</f>
        <v>0</v>
      </c>
      <c r="NV270" s="26">
        <f>IFERROR(Tableau17[[#This Row],[2015-T2-MACROCENTRE]]/Tableau17[[#This Row],[2015-T2-MACROTOTALE]],"")</f>
        <v>0</v>
      </c>
      <c r="NW270" s="26">
        <f>IFERROR(Tableau17[[#This Row],[2015-T2-MACROGAUCHE]]/Tableau17[[#This Row],[2015-T2-MACROTOTALE]],"")</f>
        <v>0.45517241379310347</v>
      </c>
      <c r="NX270" s="26">
        <f>IFERROR(Tableau17[[#This Row],[2015-T2-MACROAUTRE]]/Tableau17[[#This Row],[2015-T2-MACROTOTALE]],"")</f>
        <v>0</v>
      </c>
      <c r="NY270" s="26">
        <f>IFERROR(Tableau17[[#This Row],[2017-T1-MACROEXTRDROITE]]/Tableau17[[#This Row],[2017-T1-MACROTOTALE]],"")</f>
        <v>0.36792452830188677</v>
      </c>
      <c r="NZ270" s="26">
        <f>IFERROR(Tableau17[[#This Row],[2017-T1-MACRODROITE]]/Tableau17[[#This Row],[2017-T1-MACROTOTALE]],"")</f>
        <v>0.13941299790356393</v>
      </c>
      <c r="OA270" s="26">
        <f>IFERROR(Tableau17[[#This Row],[2017-T1-MACROCENTRE]]/Tableau17[[#This Row],[2017-T1-MACROTOTALE]],"")</f>
        <v>0.15513626834381553</v>
      </c>
      <c r="OB270" s="26">
        <f>IFERROR(Tableau17[[#This Row],[2017-T1-MACROGAUCHE]]/Tableau17[[#This Row],[2017-T1-MACROTOTALE]],"")</f>
        <v>0.33333333333333331</v>
      </c>
      <c r="OC270" s="26">
        <f>IFERROR(Tableau17[[#This Row],[2017-T1-MACROAUTRE]]/Tableau17[[#This Row],[2017-T1-MACROTOTALE]],"")</f>
        <v>4.1928721174004195E-3</v>
      </c>
      <c r="OD270" s="26">
        <f>IFERROR(Tableau17[[#This Row],[2017-T2-MACROEXTRDROITE]]/Tableau17[[#This Row],[2017-T2-MACROTOTALE]],"")</f>
        <v>0.4563106796116505</v>
      </c>
      <c r="OE270" s="26">
        <f>IFERROR(Tableau17[[#This Row],[2017-T2-MACRODROITE]]/Tableau17[[#This Row],[2017-T2-MACROTOTALE]],"")</f>
        <v>0</v>
      </c>
      <c r="OF270" s="26">
        <f>IFERROR(Tableau17[[#This Row],[2017-T2-MACROCENTRE]]/Tableau17[[#This Row],[2017-T2-MACROTOTALE]],"")</f>
        <v>0.5436893203883495</v>
      </c>
      <c r="OG270" s="26">
        <f>IFERROR(Tableau17[[#This Row],[2017-T2-MACROGAUCHE]]/Tableau17[[#This Row],[2017-T2-MACROTOTALE]],"")</f>
        <v>0</v>
      </c>
      <c r="OH270" s="26">
        <f>IFERROR(Tableau17[[#This Row],[2017-T2-MACROAUTRE]]/Tableau17[[#This Row],[2017-T2-MACROTOTALE]],"")</f>
        <v>0</v>
      </c>
      <c r="OI270" s="26">
        <f>IFERROR(Tableau17[[#This Row],[2019-T1-MACROEXTRDROITE]]/Tableau17[[#This Row],[2019-T1-MACROTOTALE]],"")</f>
        <v>0.41141732283464566</v>
      </c>
      <c r="OJ270" s="26">
        <f>IFERROR(Tableau17[[#This Row],[2019-T1-MACRODROITE]]/Tableau17[[#This Row],[2019-T1-MACROTOTALE]],"")</f>
        <v>8.070866141732283E-2</v>
      </c>
      <c r="OK270" s="26">
        <f>IFERROR(Tableau17[[#This Row],[2019-T1-MACROCENTRE]]/Tableau17[[#This Row],[2019-T1-MACROTOTALE]],"")</f>
        <v>0.12598425196850394</v>
      </c>
      <c r="OL270" s="26">
        <f>IFERROR(Tableau17[[#This Row],[2019-T1-MACROGAUCHE]]/Tableau17[[#This Row],[2019-T1-MACROTOTALE]],"")</f>
        <v>0.32677165354330706</v>
      </c>
      <c r="OM270" s="26">
        <f>IFERROR(Tableau17[[#This Row],[2019-T1-MACROAUTRE]]/Tableau17[[#This Row],[2019-T1-MACROTOTALE]],"")</f>
        <v>5.5118110236220472E-2</v>
      </c>
      <c r="ON270" s="26">
        <f>IFERROR(Tableau17[[#This Row],[2020-T1-MACROEXTRDROITE]]/Tableau17[[#This Row],[2020-T1-MACROTOTALE]],"")</f>
        <v>0.18961038961038962</v>
      </c>
      <c r="OO270" s="26">
        <f>IFERROR(Tableau17[[#This Row],[2020-T1-MACRODROITE]]/Tableau17[[#This Row],[2020-T1-MACROTOTALE]],"")</f>
        <v>0.40779220779220782</v>
      </c>
      <c r="OP270" s="26">
        <f>IFERROR(Tableau17[[#This Row],[2020-T1-MACROCENTRE]]/Tableau17[[#This Row],[2020-T1-MACROTOTALE]],"")</f>
        <v>4.6753246753246755E-2</v>
      </c>
      <c r="OQ270" s="26">
        <f>IFERROR(Tableau17[[#This Row],[2020-T1-MACROGAUCHE]]/Tableau17[[#This Row],[2020-T1-MACROTOTALE]],"")</f>
        <v>0.35584415584415585</v>
      </c>
      <c r="OR270" s="26">
        <f>IFERROR(Tableau17[[#This Row],[2020-T1-MACROAUTRE]]/Tableau17[[#This Row],[2020-T1-MACROTOTALE]],"")</f>
        <v>0</v>
      </c>
      <c r="OS270" s="26">
        <f>IFERROR(Tableau17[[#This Row],[2017 (L)-T1-MACROEXTRDROITE]]/Tableau17[[#This Row],[2017 (L)-T1-MACROTOTALE]],"")</f>
        <v>1.3089005235602094E-2</v>
      </c>
      <c r="OT270" s="26">
        <f>IFERROR(Tableau17[[#This Row],[2017 (L)-T1-MACRODROITE]]/Tableau17[[#This Row],[2017 (L)-T1-MACROTOTALE]],"")</f>
        <v>0.26701570680628273</v>
      </c>
      <c r="OU270" s="26">
        <f>IFERROR(Tableau17[[#This Row],[2017 (L)-T1-MACROCENTRE]]/Tableau17[[#This Row],[2017 (L)-T1-MACROTOTALE]],"")</f>
        <v>0.26701570680628273</v>
      </c>
      <c r="OV270" s="26">
        <f>IFERROR(Tableau17[[#This Row],[2017 (L)-T1-MACROGAUCHE]]/Tableau17[[#This Row],[2017 (L)-T1-MACROTOTALE]],"")</f>
        <v>0.43193717277486909</v>
      </c>
      <c r="OW270" s="26">
        <f>IFERROR(Tableau17[[#This Row],[2017 (L)-T1-MACROAUTRE]]/Tableau17[[#This Row],[2017 (L)-T1-MACROTOTALE]],"")</f>
        <v>2.0942408376963352E-2</v>
      </c>
      <c r="OX270" s="26">
        <f>IFERROR(Tableau17[[#This Row],[2017 (L)-T2-MACROEXTRDROITE]]/Tableau17[[#This Row],[2017 (L)-T2-MACROTOTALE]],"")</f>
        <v>0</v>
      </c>
      <c r="OY270" s="26">
        <f>IFERROR(Tableau17[[#This Row],[2017 (L)-T2-MACRODROITE]]/Tableau17[[#This Row],[2017 (L)-T2-MACROTOTALE]],"")</f>
        <v>0</v>
      </c>
      <c r="OZ270" s="26">
        <f>IFERROR(Tableau17[[#This Row],[2017 (L)-T2-MACROCENTRE]]/Tableau17[[#This Row],[2017 (L)-T2-MACROTOTALE]],"")</f>
        <v>0.40697674418604651</v>
      </c>
      <c r="PA270" s="26">
        <f>IFERROR(Tableau17[[#This Row],[2017 (L)-T2-MACROGAUCHE]]/Tableau17[[#This Row],[2017 (L)-T2-MACROTOTALE]],"")</f>
        <v>0.59302325581395354</v>
      </c>
      <c r="PB270" s="26">
        <f>IFERROR(Tableau17[[#This Row],[2017 (L)-T2-MACROAUTRE]]/Tableau17[[#This Row],[2017 (L)-T2-MACROTOTALE]],"")</f>
        <v>0</v>
      </c>
      <c r="PC270" s="26">
        <f>IFERROR(Tableau17[[#This Row],[2008_T1_PROCUS]]/Tableau17[[#This Row],[2008_T1_INSCRITS]],0)</f>
        <v>2.7468448403860431E-2</v>
      </c>
      <c r="PD270" s="26">
        <f>IFERROR(Tableau17[[#This Row],[2008_T2_PROCUS]]/Tableau17[[#This Row],[2008_T2_INSCRITS]],0)</f>
        <v>3.8604305864884926E-2</v>
      </c>
      <c r="PE270" s="26">
        <f>Tableau17[[#This Row],[2014_T1_PROCUS]]/Tableau17[[#This Row],[2014_T1_INSCRITS]]</f>
        <v>8.2212257100149483E-3</v>
      </c>
      <c r="PF270" s="26">
        <f>IFERROR(Tableau17[[#This Row],[2014_T2_PROCUS]]/Tableau17[[#This Row],[2014_T2_INSCRITS]],0)</f>
        <v>5.2316890881913304E-3</v>
      </c>
    </row>
    <row r="271" spans="1:422" hidden="1" x14ac:dyDescent="0.2">
      <c r="A271" s="1">
        <v>5</v>
      </c>
      <c r="B271" s="1" t="s">
        <v>414</v>
      </c>
      <c r="C271" s="1" t="s">
        <v>421</v>
      </c>
      <c r="D271" s="1" t="s">
        <v>421</v>
      </c>
      <c r="E271" s="1">
        <v>1080</v>
      </c>
      <c r="F271" s="1">
        <v>5.4311809999999996</v>
      </c>
      <c r="G271" s="1">
        <v>43.276470000000003</v>
      </c>
      <c r="H271" s="3">
        <v>1117</v>
      </c>
      <c r="I271" s="3">
        <v>299</v>
      </c>
      <c r="L271" s="1">
        <v>47</v>
      </c>
      <c r="M271" s="1">
        <v>13</v>
      </c>
      <c r="P271" s="1">
        <v>112</v>
      </c>
      <c r="Q271" s="1">
        <v>16</v>
      </c>
      <c r="R271" s="1">
        <v>90</v>
      </c>
      <c r="S271" s="1">
        <v>38</v>
      </c>
      <c r="T271" s="1">
        <v>32</v>
      </c>
      <c r="U271" s="1">
        <v>348</v>
      </c>
      <c r="V271" s="1">
        <v>1095</v>
      </c>
      <c r="W271" s="1">
        <v>647</v>
      </c>
      <c r="X271" s="1">
        <v>9</v>
      </c>
      <c r="Y271" s="2">
        <v>0.59086757999999995</v>
      </c>
      <c r="Z271" s="1">
        <v>1095</v>
      </c>
      <c r="AA271" s="1">
        <v>666</v>
      </c>
      <c r="AB271" s="1">
        <v>5</v>
      </c>
      <c r="AC271" s="2">
        <v>0.60821917999999997</v>
      </c>
      <c r="AD271" s="1">
        <v>1117</v>
      </c>
      <c r="AE271" s="1">
        <v>360</v>
      </c>
      <c r="AF271" s="2">
        <v>0.32229184999999999</v>
      </c>
      <c r="AG271" s="1">
        <f t="shared" si="4"/>
        <v>299</v>
      </c>
      <c r="AH271" s="1">
        <v>849</v>
      </c>
      <c r="AI271" s="1">
        <v>486</v>
      </c>
      <c r="AJ271" s="1">
        <v>5</v>
      </c>
      <c r="AK271" s="2">
        <v>0.57243816000000003</v>
      </c>
      <c r="AL271" s="1">
        <v>849</v>
      </c>
      <c r="AM271" s="1">
        <v>514</v>
      </c>
      <c r="AN271" s="1">
        <v>8</v>
      </c>
      <c r="AO271" s="2">
        <v>0.60541814000000005</v>
      </c>
      <c r="AP271" s="1">
        <v>1107</v>
      </c>
      <c r="AQ271" s="1">
        <v>545</v>
      </c>
      <c r="AR271" s="2">
        <v>0.49232158999999998</v>
      </c>
      <c r="AS271" s="1">
        <v>1107</v>
      </c>
      <c r="AT271" s="1">
        <v>562</v>
      </c>
      <c r="AU271" s="2">
        <v>0.50767841000000002</v>
      </c>
      <c r="AV271" s="1">
        <v>1133</v>
      </c>
      <c r="AW271" s="1">
        <v>483</v>
      </c>
      <c r="AX271" s="2">
        <v>0.42630184999999998</v>
      </c>
      <c r="AY271" s="1">
        <v>1133</v>
      </c>
      <c r="AZ271" s="1">
        <v>383</v>
      </c>
      <c r="BA271" s="2">
        <v>0.33804060000000002</v>
      </c>
      <c r="BB271" s="1">
        <v>1134</v>
      </c>
      <c r="BC271" s="1">
        <v>902</v>
      </c>
      <c r="BD271" s="2">
        <v>0.79541446000000005</v>
      </c>
      <c r="BE271" s="1">
        <v>1133</v>
      </c>
      <c r="BF271" s="1">
        <v>823</v>
      </c>
      <c r="BG271" s="2">
        <v>0.72639010999999998</v>
      </c>
      <c r="BH271" s="1">
        <v>1123</v>
      </c>
      <c r="BI271" s="1">
        <v>499</v>
      </c>
      <c r="BJ271" s="2">
        <v>0.4443455</v>
      </c>
      <c r="BK271" s="1">
        <v>19</v>
      </c>
      <c r="BN271" s="1">
        <v>17</v>
      </c>
      <c r="BO271" s="1">
        <v>43</v>
      </c>
      <c r="BP271" s="1">
        <v>240</v>
      </c>
      <c r="BQ271" s="1">
        <v>151</v>
      </c>
      <c r="BR271" s="1">
        <v>470</v>
      </c>
      <c r="BT271" s="1">
        <v>217</v>
      </c>
      <c r="BU271" s="1">
        <v>282</v>
      </c>
      <c r="BW271" s="1">
        <v>499</v>
      </c>
      <c r="BX271" s="1">
        <v>10</v>
      </c>
      <c r="BZ271" s="1">
        <v>27</v>
      </c>
      <c r="CB271" s="1">
        <v>42</v>
      </c>
      <c r="CC271" s="1">
        <v>183</v>
      </c>
      <c r="CD271" s="1">
        <v>283</v>
      </c>
      <c r="CE271" s="1">
        <v>81</v>
      </c>
      <c r="CF271" s="1">
        <v>626</v>
      </c>
      <c r="CG271" s="1">
        <v>203</v>
      </c>
      <c r="CH271" s="1">
        <v>318</v>
      </c>
      <c r="CI271" s="1">
        <v>122</v>
      </c>
      <c r="CJ271" s="1">
        <v>643</v>
      </c>
      <c r="CK271" s="1">
        <v>10</v>
      </c>
      <c r="CL271" s="1">
        <v>8</v>
      </c>
      <c r="CN271" s="1">
        <v>8</v>
      </c>
      <c r="CO271" s="1">
        <v>46</v>
      </c>
      <c r="CP271" s="1">
        <v>249</v>
      </c>
      <c r="CS271" s="1">
        <v>61</v>
      </c>
      <c r="CT271" s="1">
        <v>140</v>
      </c>
      <c r="CW271" s="1">
        <v>522</v>
      </c>
      <c r="CY271" s="1">
        <v>257</v>
      </c>
      <c r="DA271" s="1">
        <v>251</v>
      </c>
      <c r="DC271" s="1">
        <v>508</v>
      </c>
      <c r="DD271" s="1">
        <v>21</v>
      </c>
      <c r="DE271" s="1">
        <v>1</v>
      </c>
      <c r="DF271" s="1">
        <v>4</v>
      </c>
      <c r="DG271" s="1">
        <v>1</v>
      </c>
      <c r="DI271" s="1">
        <v>23</v>
      </c>
      <c r="DJ271" s="1">
        <v>7</v>
      </c>
      <c r="DK271" s="1">
        <v>2</v>
      </c>
      <c r="DL271" s="1">
        <v>55</v>
      </c>
      <c r="DM271" s="1">
        <v>130</v>
      </c>
      <c r="DN271" s="1">
        <v>120</v>
      </c>
      <c r="DO271" s="1">
        <v>112</v>
      </c>
      <c r="DP271" s="1">
        <v>1</v>
      </c>
      <c r="DU271" s="1">
        <v>477</v>
      </c>
      <c r="DX271" s="1">
        <v>219</v>
      </c>
      <c r="DY271" s="1">
        <v>125</v>
      </c>
      <c r="EA271" s="1">
        <v>344</v>
      </c>
      <c r="EB271" s="1">
        <v>6</v>
      </c>
      <c r="EC271" s="1">
        <v>4</v>
      </c>
      <c r="ED271" s="1">
        <v>1</v>
      </c>
      <c r="EE271" s="1">
        <v>31</v>
      </c>
      <c r="EF271" s="1">
        <v>124</v>
      </c>
      <c r="EG271" s="1">
        <v>22</v>
      </c>
      <c r="EH271" s="1">
        <v>7</v>
      </c>
      <c r="EI271" s="1">
        <v>330</v>
      </c>
      <c r="EJ271" s="1">
        <v>191</v>
      </c>
      <c r="EK271" s="1">
        <v>159</v>
      </c>
      <c r="EL271" s="1">
        <v>7</v>
      </c>
      <c r="EM271" s="1">
        <v>882</v>
      </c>
      <c r="EN271" s="1">
        <v>380</v>
      </c>
      <c r="EO271" s="1">
        <v>357</v>
      </c>
      <c r="EP271" s="1">
        <v>737</v>
      </c>
      <c r="EQ271" s="1">
        <v>0</v>
      </c>
      <c r="ER271" s="1">
        <v>2</v>
      </c>
      <c r="ES271" s="1">
        <v>9</v>
      </c>
      <c r="ET271" s="1">
        <v>25</v>
      </c>
      <c r="EU271" s="1">
        <v>3</v>
      </c>
      <c r="EV271" s="1">
        <v>192</v>
      </c>
      <c r="EW271" s="1">
        <v>34</v>
      </c>
      <c r="EX271" s="1">
        <v>0</v>
      </c>
      <c r="EY271" s="1">
        <v>11</v>
      </c>
      <c r="EZ271" s="1">
        <v>17</v>
      </c>
      <c r="FA271" s="1">
        <v>0</v>
      </c>
      <c r="FB271" s="1">
        <v>0</v>
      </c>
      <c r="FC271" s="1">
        <v>0</v>
      </c>
      <c r="FD271" s="1">
        <v>0</v>
      </c>
      <c r="FE271" s="1">
        <v>0</v>
      </c>
      <c r="FF271" s="1">
        <v>0</v>
      </c>
      <c r="FG271" s="1">
        <v>0</v>
      </c>
      <c r="FH271" s="1">
        <v>25</v>
      </c>
      <c r="FI271" s="1">
        <v>0</v>
      </c>
      <c r="FJ271" s="1">
        <v>19</v>
      </c>
      <c r="FK271" s="1">
        <v>6</v>
      </c>
      <c r="FL271" s="1">
        <v>0</v>
      </c>
      <c r="FM271" s="1">
        <v>45</v>
      </c>
      <c r="FN271" s="1">
        <v>9</v>
      </c>
      <c r="FO271" s="1">
        <v>1</v>
      </c>
      <c r="FP271" s="1">
        <v>65</v>
      </c>
      <c r="FQ271" s="1">
        <v>2</v>
      </c>
      <c r="FR271" s="1">
        <f>SUM(Tableau17[[#This Row],[2019-T1-ALEXANDRE Audric]:[2019-T1-MARIE Florie]])</f>
        <v>465</v>
      </c>
      <c r="FS271" s="1">
        <v>43</v>
      </c>
      <c r="FT271" s="1">
        <v>259</v>
      </c>
      <c r="FU271" s="1">
        <v>0</v>
      </c>
      <c r="FV271" s="1">
        <v>168</v>
      </c>
      <c r="FW271" s="1">
        <v>0</v>
      </c>
      <c r="FX271" s="1">
        <v>470</v>
      </c>
      <c r="FY271" s="1">
        <v>0</v>
      </c>
      <c r="FZ271" s="1">
        <v>282</v>
      </c>
      <c r="GA271" s="1">
        <v>0</v>
      </c>
      <c r="GB271" s="1">
        <v>217</v>
      </c>
      <c r="GC271" s="1">
        <v>0</v>
      </c>
      <c r="GD271" s="1">
        <v>499</v>
      </c>
      <c r="GE271" s="1">
        <v>183</v>
      </c>
      <c r="GF271" s="1">
        <v>283</v>
      </c>
      <c r="GG271" s="1">
        <v>10</v>
      </c>
      <c r="GH271" s="1">
        <v>150</v>
      </c>
      <c r="GI271" s="1">
        <v>0</v>
      </c>
      <c r="GJ271" s="1">
        <v>626</v>
      </c>
      <c r="GK271" s="1">
        <v>203</v>
      </c>
      <c r="GL271" s="1">
        <v>318</v>
      </c>
      <c r="GM271" s="1">
        <v>0</v>
      </c>
      <c r="GN271" s="1">
        <v>122</v>
      </c>
      <c r="GO271" s="1">
        <v>0</v>
      </c>
      <c r="GP271" s="1">
        <v>643</v>
      </c>
      <c r="GQ271" s="1">
        <v>257</v>
      </c>
      <c r="GR271" s="1">
        <v>140</v>
      </c>
      <c r="GS271" s="1">
        <v>0</v>
      </c>
      <c r="GT271" s="1">
        <v>115</v>
      </c>
      <c r="GU271" s="1">
        <v>10</v>
      </c>
      <c r="GV271" s="1">
        <v>522</v>
      </c>
      <c r="GW271" s="1">
        <v>257</v>
      </c>
      <c r="GX271" s="1">
        <v>251</v>
      </c>
      <c r="GY271" s="1">
        <v>0</v>
      </c>
      <c r="GZ271" s="1">
        <v>0</v>
      </c>
      <c r="HA271" s="1">
        <v>0</v>
      </c>
      <c r="HB271" s="1">
        <v>508</v>
      </c>
      <c r="HC271" s="1">
        <v>366</v>
      </c>
      <c r="HD271" s="1">
        <v>124</v>
      </c>
      <c r="HE271" s="1">
        <v>159</v>
      </c>
      <c r="HF271" s="1">
        <v>226</v>
      </c>
      <c r="HG271" s="1">
        <v>7</v>
      </c>
      <c r="HH271" s="1">
        <v>882</v>
      </c>
      <c r="HI271" s="1">
        <v>380</v>
      </c>
      <c r="HJ271" s="1">
        <v>0</v>
      </c>
      <c r="HK271" s="1">
        <v>357</v>
      </c>
      <c r="HL271" s="1">
        <v>0</v>
      </c>
      <c r="HM271" s="1">
        <v>0</v>
      </c>
      <c r="HN271" s="1">
        <v>737</v>
      </c>
      <c r="HO271" s="1">
        <v>231</v>
      </c>
      <c r="HP271" s="1">
        <v>43</v>
      </c>
      <c r="HQ271" s="1">
        <v>65</v>
      </c>
      <c r="HR271" s="1">
        <v>114</v>
      </c>
      <c r="HS271" s="1">
        <v>24</v>
      </c>
      <c r="HT271" s="1">
        <v>477</v>
      </c>
      <c r="HU271" s="1">
        <v>90</v>
      </c>
      <c r="HV271" s="1">
        <v>159</v>
      </c>
      <c r="HW271" s="1">
        <v>16</v>
      </c>
      <c r="HX271" s="1">
        <v>83</v>
      </c>
      <c r="HY271" s="1">
        <v>0</v>
      </c>
      <c r="HZ271" s="1">
        <v>348</v>
      </c>
      <c r="IA271" s="1">
        <v>141</v>
      </c>
      <c r="IB271" s="1">
        <v>121</v>
      </c>
      <c r="IC271" s="1">
        <v>112</v>
      </c>
      <c r="ID271" s="1">
        <v>102</v>
      </c>
      <c r="IE271" s="1">
        <v>1</v>
      </c>
      <c r="IF271" s="1">
        <v>477</v>
      </c>
      <c r="IG271" s="1">
        <v>0</v>
      </c>
      <c r="IH271" s="1">
        <v>219</v>
      </c>
      <c r="II271" s="1">
        <v>125</v>
      </c>
      <c r="IJ271" s="1">
        <v>0</v>
      </c>
      <c r="IK271" s="1">
        <v>0</v>
      </c>
      <c r="IL271" s="1">
        <v>344</v>
      </c>
      <c r="IM271" s="26">
        <f>IFERROR(Tableau17[[#This Row],[LDIV]]/Tableau17[[#This Row],[Total général]],"")</f>
        <v>0</v>
      </c>
      <c r="IN271" s="26">
        <f>IFERROR(Tableau17[[#This Row],[LDVC]]/Tableau17[[#This Row],[Total général]],"")</f>
        <v>0</v>
      </c>
      <c r="IO271" s="26">
        <f>IFERROR(Tableau17[[#This Row],[LDVD]]/Tableau17[[#This Row],[Total général]],"")</f>
        <v>0.13505747126436782</v>
      </c>
      <c r="IP271" s="26">
        <f>IFERROR(Tableau17[[#This Row],[LDVG]]/Tableau17[[#This Row],[Total général]],"")</f>
        <v>3.7356321839080463E-2</v>
      </c>
      <c r="IQ271" s="26">
        <f>IFERROR(Tableau17[[#This Row],[LEXD]]/Tableau17[[#This Row],[Total général]],"")</f>
        <v>0</v>
      </c>
      <c r="IR271" s="26">
        <f>IFERROR(Tableau17[[#This Row],[LEXG]]/Tableau17[[#This Row],[Total général]],"")</f>
        <v>0</v>
      </c>
      <c r="IS271" s="26">
        <f>IFERROR(Tableau17[[#This Row],[LLR]]/Tableau17[[#This Row],[Total général]],"")</f>
        <v>0.32183908045977011</v>
      </c>
      <c r="IT271" s="26">
        <f>IFERROR(Tableau17[[#This Row],[LREM]]/Tableau17[[#This Row],[Total général]],"")</f>
        <v>4.5977011494252873E-2</v>
      </c>
      <c r="IU271" s="26">
        <f>IFERROR(Tableau17[[#This Row],[LRN]]/Tableau17[[#This Row],[Total général]],"")</f>
        <v>0.25862068965517243</v>
      </c>
      <c r="IV271" s="26">
        <f>IFERROR(Tableau17[[#This Row],[LUG]]/Tableau17[[#This Row],[Total général]],"")</f>
        <v>0.10919540229885058</v>
      </c>
      <c r="IW271" s="26">
        <f>IFERROR(Tableau17[[#This Row],[LVEC]]/Tableau17[[#This Row],[Total général]],"")</f>
        <v>9.1954022988505746E-2</v>
      </c>
      <c r="IX271" s="26">
        <f>IFERROR(Tableau17[[#This Row],[2008-T1-LCMD]]/Tableau17[[#This Row],[2008-T1-TOTAL]],"")</f>
        <v>4.042553191489362E-2</v>
      </c>
      <c r="IY271" s="26">
        <f>IFERROR(Tableau17[[#This Row],[2008-T1-LDVD]]/Tableau17[[#This Row],[2008-T1-TOTAL]],"")</f>
        <v>0</v>
      </c>
      <c r="IZ271" s="26">
        <f>IFERROR(Tableau17[[#This Row],[2008-T1-LEXD]]/Tableau17[[#This Row],[2008-T1-TOTAL]],"")</f>
        <v>0</v>
      </c>
      <c r="JA271" s="26">
        <f>IFERROR(Tableau17[[#This Row],[2008-T1-LEXG]]/Tableau17[[#This Row],[2008-T1-TOTAL]],"")</f>
        <v>3.6170212765957444E-2</v>
      </c>
      <c r="JB271" s="26">
        <f>IFERROR(Tableau17[[#This Row],[2008-T1-LFN]]/Tableau17[[#This Row],[2008-T1-TOTAL]],"")</f>
        <v>9.1489361702127653E-2</v>
      </c>
      <c r="JC271" s="26">
        <f>IFERROR(Tableau17[[#This Row],[2008-T1-LMAJ]]/Tableau17[[#This Row],[2008-T1-TOTAL]],"")</f>
        <v>0.51063829787234039</v>
      </c>
      <c r="JD271" s="26">
        <f>IFERROR(Tableau17[[#This Row],[2008-T1-LUG]]/Tableau17[[#This Row],[2008-T1-TOTAL]],"")</f>
        <v>0.32127659574468087</v>
      </c>
      <c r="JE271" s="26">
        <f>IFERROR(Tableau17[[#This Row],[2008-T2-LFN]]/Tableau17[[#This Row],[2008-T2-TOTAL]],"")</f>
        <v>0</v>
      </c>
      <c r="JF271" s="26">
        <f>IFERROR(Tableau17[[#This Row],[2008-T2-LGC]]/Tableau17[[#This Row],[2008-T2-TOTAL]],"")</f>
        <v>0.43486973947895791</v>
      </c>
      <c r="JG271" s="26">
        <f>IFERROR(Tableau17[[#This Row],[2008-T2-LMAJ]]/Tableau17[[#This Row],[2008-T2-TOTAL]],"")</f>
        <v>0.56513026052104209</v>
      </c>
      <c r="JH271" s="26">
        <f>IFERROR(Tableau17[[#This Row],[2008-T2-LUG]]/Tableau17[[#This Row],[2008-T2-TOTAL]],"")</f>
        <v>0</v>
      </c>
      <c r="JI271" s="26">
        <f>IFERROR(Tableau17[[#This Row],[2014-T1-LDIV]]/Tableau17[[#This Row],[2014-T1-TOTAL]],"")</f>
        <v>1.5974440894568689E-2</v>
      </c>
      <c r="JJ271" s="26">
        <f>IFERROR(Tableau17[[#This Row],[2014-T1-LDVD]]/Tableau17[[#This Row],[2014-T1-TOTAL]],"")</f>
        <v>0</v>
      </c>
      <c r="JK271" s="26">
        <f>IFERROR(Tableau17[[#This Row],[2014-T1-LDVG]]/Tableau17[[#This Row],[2014-T1-TOTAL]],"")</f>
        <v>4.3130990415335461E-2</v>
      </c>
      <c r="JL271" s="26">
        <f>IFERROR(Tableau17[[#This Row],[2014-T1-LEXG]]/Tableau17[[#This Row],[2014-T1-TOTAL]],"")</f>
        <v>0</v>
      </c>
      <c r="JM271" s="26">
        <f>IFERROR(Tableau17[[#This Row],[2014-T1-LFG]]/Tableau17[[#This Row],[2014-T1-TOTAL]],"")</f>
        <v>6.7092651757188496E-2</v>
      </c>
      <c r="JN271" s="26">
        <f>IFERROR(Tableau17[[#This Row],[2014-T1-LFN]]/Tableau17[[#This Row],[2014-T1-TOTAL]],"")</f>
        <v>0.29233226837060705</v>
      </c>
      <c r="JO271" s="26">
        <f>IFERROR(Tableau17[[#This Row],[2014-T1-LUD]]/Tableau17[[#This Row],[2014-T1-TOTAL]],"")</f>
        <v>0.45207667731629392</v>
      </c>
      <c r="JP271" s="26">
        <f>IFERROR(Tableau17[[#This Row],[2014-T1-LUG]]/Tableau17[[#This Row],[2014-T1-TOTAL]],"")</f>
        <v>0.12939297124600638</v>
      </c>
      <c r="JQ271" s="26">
        <f>IFERROR(Tableau17[[#This Row],[2014-T2-LFN]]/Tableau17[[#This Row],[2014-T2-TOTAL]],"")</f>
        <v>0.31570762052877138</v>
      </c>
      <c r="JR271" s="26">
        <f>IFERROR(Tableau17[[#This Row],[2014-T2-LUD]]/Tableau17[[#This Row],[2014-T2-TOTAL]],"")</f>
        <v>0.49455676516329705</v>
      </c>
      <c r="JS271" s="26">
        <f>IFERROR(Tableau17[[#This Row],[2014-T2-LUG]]/Tableau17[[#This Row],[2014-T2-TOTAL]],"")</f>
        <v>0.18973561430793157</v>
      </c>
      <c r="JT271" s="26">
        <f>IFERROR(Tableau17[[#This Row],[2015-T1-BC-DIV]]/Tableau17[[#This Row],[2015-T1-TOTAL]],"")</f>
        <v>1.9157088122605363E-2</v>
      </c>
      <c r="JU271" s="26">
        <f>IFERROR(Tableau17[[#This Row],[2015-T1-BC-DLF]]/Tableau17[[#This Row],[2015-T1-TOTAL]],"")</f>
        <v>1.532567049808429E-2</v>
      </c>
      <c r="JV271" s="26">
        <f>IFERROR(Tableau17[[#This Row],[2015-T1-BC-DVD]]/Tableau17[[#This Row],[2015-T1-TOTAL]],"")</f>
        <v>0</v>
      </c>
      <c r="JW271" s="26">
        <f>IFERROR(Tableau17[[#This Row],[2015-T1-BC-DVG]]/Tableau17[[#This Row],[2015-T1-TOTAL]],"")</f>
        <v>1.532567049808429E-2</v>
      </c>
      <c r="JX271" s="26">
        <f>IFERROR(Tableau17[[#This Row],[2015-T1-BC-FG]]/Tableau17[[#This Row],[2015-T1-TOTAL]],"")</f>
        <v>8.8122605363984668E-2</v>
      </c>
      <c r="JY271" s="26">
        <f>IFERROR(Tableau17[[#This Row],[2015-T1-BC-FN]]/Tableau17[[#This Row],[2015-T1-TOTAL]],"")</f>
        <v>0.47701149425287354</v>
      </c>
      <c r="JZ271" s="26">
        <f>IFERROR(Tableau17[[#This Row],[2015-T1-BC-MDM]]/Tableau17[[#This Row],[2015-T1-TOTAL]],"")</f>
        <v>0</v>
      </c>
      <c r="KA271" s="26">
        <f>IFERROR(Tableau17[[#This Row],[2015-T1-BC-RDG]]/Tableau17[[#This Row],[2015-T1-TOTAL]],"")</f>
        <v>0</v>
      </c>
      <c r="KB271" s="26">
        <f>IFERROR(Tableau17[[#This Row],[2015-T1-BC-SOC]]/Tableau17[[#This Row],[2015-T1-TOTAL]],"")</f>
        <v>0.11685823754789272</v>
      </c>
      <c r="KC271" s="26">
        <f>IFERROR(Tableau17[[#This Row],[2015-T1-BC-UD]]/Tableau17[[#This Row],[2015-T1-TOTAL]],"")</f>
        <v>0.26819923371647508</v>
      </c>
      <c r="KD271" s="26">
        <f>IFERROR(Tableau17[[#This Row],[2015-T1-BC-UG]]/Tableau17[[#This Row],[2015-T1-TOTAL]],"")</f>
        <v>0</v>
      </c>
      <c r="KE271" s="26">
        <f>IFERROR(Tableau17[[#This Row],[2015-T1-BC-VEC]]/Tableau17[[#This Row],[2015-T1-TOTAL]],"")</f>
        <v>0</v>
      </c>
      <c r="KF271" s="26">
        <f>IFERROR(Tableau17[[#This Row],[2015-T2-BC-DVG]]/Tableau17[[#This Row],[2015-T2-TOTAL]],"")</f>
        <v>0</v>
      </c>
      <c r="KG271" s="26">
        <f>IFERROR(Tableau17[[#This Row],[2015-T2-BC-FN]]/Tableau17[[#This Row],[2015-T2-TOTAL]],"")</f>
        <v>0.50590551181102361</v>
      </c>
      <c r="KH271" s="26">
        <f>IFERROR(Tableau17[[#This Row],[2015-T2-BC-SOC]]/Tableau17[[#This Row],[2015-T2-TOTAL]],"")</f>
        <v>0</v>
      </c>
      <c r="KI271" s="26">
        <f>IFERROR(Tableau17[[#This Row],[2015-T2-BC-UD]]/Tableau17[[#This Row],[2015-T2-TOTAL]],"")</f>
        <v>0.49409448818897639</v>
      </c>
      <c r="KJ271" s="26">
        <f>IFERROR(Tableau17[[#This Row],[2015-T2-BC-UG]]/Tableau17[[#This Row],[2015-T2-TOTAL]],"")</f>
        <v>0</v>
      </c>
      <c r="KK271" s="26">
        <f>IFERROR(Tableau17[[#This Row],[2017 (L)-T1-COM]]/Tableau17[[#This Row],[2017 (L)-T1-TOTAL]],"")</f>
        <v>4.40251572327044E-2</v>
      </c>
      <c r="KL271" s="26">
        <f>IFERROR(Tableau17[[#This Row],[2017 (L)-T1-DIV]]/Tableau17[[#This Row],[2017 (L)-T1-TOTAL]],"")</f>
        <v>2.0964360587002098E-3</v>
      </c>
      <c r="KM271" s="26">
        <f>IFERROR(Tableau17[[#This Row],[2017 (L)-T1-DLF]]/Tableau17[[#This Row],[2017 (L)-T1-TOTAL]],"")</f>
        <v>8.385744234800839E-3</v>
      </c>
      <c r="KN271" s="26">
        <f>IFERROR(Tableau17[[#This Row],[2017 (L)-T1-DVD]]/Tableau17[[#This Row],[2017 (L)-T1-TOTAL]],"")</f>
        <v>2.0964360587002098E-3</v>
      </c>
      <c r="KO271" s="26">
        <f>IFERROR(Tableau17[[#This Row],[2017 (L)-T1-DVG]]/Tableau17[[#This Row],[2017 (L)-T1-TOTAL]],"")</f>
        <v>0</v>
      </c>
      <c r="KP271" s="26">
        <f>IFERROR(Tableau17[[#This Row],[2017 (L)-T1-ECO]]/Tableau17[[#This Row],[2017 (L)-T1-TOTAL]],"")</f>
        <v>4.8218029350104823E-2</v>
      </c>
      <c r="KQ271" s="26">
        <f>IFERROR(Tableau17[[#This Row],[2017 (L)-T1-EXD]]/Tableau17[[#This Row],[2017 (L)-T1-TOTAL]],"")</f>
        <v>1.4675052410901468E-2</v>
      </c>
      <c r="KR271" s="26">
        <f>IFERROR(Tableau17[[#This Row],[2017 (L)-T1-EXG]]/Tableau17[[#This Row],[2017 (L)-T1-TOTAL]],"")</f>
        <v>4.1928721174004195E-3</v>
      </c>
      <c r="KS271" s="26">
        <f>IFERROR(Tableau17[[#This Row],[2017 (L)-T1-FI]]/Tableau17[[#This Row],[2017 (L)-T1-TOTAL]],"")</f>
        <v>0.11530398322851153</v>
      </c>
      <c r="KT271" s="26">
        <f>IFERROR(Tableau17[[#This Row],[2017 (L)-T1-FN]]/Tableau17[[#This Row],[2017 (L)-T1-TOTAL]],"")</f>
        <v>0.27253668763102723</v>
      </c>
      <c r="KU271" s="26">
        <f>IFERROR(Tableau17[[#This Row],[2017 (L)-T1-LR]]/Tableau17[[#This Row],[2017 (L)-T1-TOTAL]],"")</f>
        <v>0.25157232704402516</v>
      </c>
      <c r="KV271" s="26">
        <f>IFERROR(Tableau17[[#This Row],[2017 (L)-T1-MDM]]/Tableau17[[#This Row],[2017 (L)-T1-TOTAL]],"")</f>
        <v>0.23480083857442349</v>
      </c>
      <c r="KW271" s="26">
        <f>IFERROR(Tableau17[[#This Row],[2017 (L)-T1-RDG]]/Tableau17[[#This Row],[2017 (L)-T1-TOTAL]],"")</f>
        <v>2.0964360587002098E-3</v>
      </c>
      <c r="KX271" s="26">
        <f>IFERROR(Tableau17[[#This Row],[2017 (L)-T1-REG]]/Tableau17[[#This Row],[2017 (L)-T1-TOTAL]],"")</f>
        <v>0</v>
      </c>
      <c r="KY271" s="26">
        <f>IFERROR(Tableau17[[#This Row],[2017 (L)-T1-REM]]/Tableau17[[#This Row],[2017 (L)-T1-TOTAL]],"")</f>
        <v>0</v>
      </c>
      <c r="KZ271" s="26">
        <f>IFERROR(Tableau17[[#This Row],[2017 (L)-T1-SOC]]/Tableau17[[#This Row],[2017 (L)-T1-TOTAL]],"")</f>
        <v>0</v>
      </c>
      <c r="LA271" s="26">
        <f>IFERROR(Tableau17[[#This Row],[2017 (L)-T1-UDI]]/Tableau17[[#This Row],[2017 (L)-T1-TOTAL]],"")</f>
        <v>0</v>
      </c>
      <c r="LB271" s="26">
        <f>IFERROR(Tableau17[[#This Row],[2017 (L)-T2-FI]]/Tableau17[[#This Row],[2017 (L)-T2-TOTAL]],"")</f>
        <v>0</v>
      </c>
      <c r="LC271" s="26">
        <f>IFERROR(Tableau17[[#This Row],[2017 (L)-T2-FN]]/Tableau17[[#This Row],[2017 (L)-T2-TOTAL]],"")</f>
        <v>0</v>
      </c>
      <c r="LD271" s="26">
        <f>IFERROR(Tableau17[[#This Row],[2017 (L)-T2-LR]]/Tableau17[[#This Row],[2017 (L)-T2-TOTAL]],"")</f>
        <v>0.63662790697674421</v>
      </c>
      <c r="LE271" s="26">
        <f>IFERROR(Tableau17[[#This Row],[2017 (L)-T2-MDM]]/Tableau17[[#This Row],[2017 (L)-T2-TOTAL]],"")</f>
        <v>0.36337209302325579</v>
      </c>
      <c r="LF271" s="26">
        <f>IFERROR(Tableau17[[#This Row],[2017 (L)-T2-REM]]/Tableau17[[#This Row],[2017 (L)-T2-TOTAL]],"")</f>
        <v>0</v>
      </c>
      <c r="LG271" s="26">
        <f>IFERROR(Tableau17[[#This Row],[2017-T1-ARTHAUD Nathalie]]/Tableau17[[#This Row],[2017-T1-TOTAL]],"")</f>
        <v>6.8027210884353739E-3</v>
      </c>
      <c r="LH271" s="26">
        <f>IFERROR(Tableau17[[#This Row],[2017-T1-ASSELINEAU Fran]]/Tableau17[[#This Row],[2017-T1-TOTAL]],"")</f>
        <v>4.5351473922902496E-3</v>
      </c>
      <c r="LI271" s="26">
        <f>IFERROR(Tableau17[[#This Row],[2017-T1-CHEMINADE Jacques]]/Tableau17[[#This Row],[2017-T1-TOTAL]],"")</f>
        <v>1.1337868480725624E-3</v>
      </c>
      <c r="LJ271" s="26">
        <f>IFERROR(Tableau17[[#This Row],[2017-T1-DUPONT-AIGNAN Nicolas]]/Tableau17[[#This Row],[2017-T1-TOTAL]],"")</f>
        <v>3.5147392290249435E-2</v>
      </c>
      <c r="LK271" s="26">
        <f>IFERROR(Tableau17[[#This Row],[2017-T1-FILLON Fran]]/Tableau17[[#This Row],[2017-T1-TOTAL]],"")</f>
        <v>0.14058956916099774</v>
      </c>
      <c r="LL271" s="26">
        <f>IFERROR(Tableau17[[#This Row],[2017-T1-HAMON Beno]]/Tableau17[[#This Row],[2017-T1-TOTAL]],"")</f>
        <v>2.4943310657596373E-2</v>
      </c>
      <c r="LM271" s="26">
        <f>IFERROR(Tableau17[[#This Row],[2017-T1-LASSALLE Jean]]/Tableau17[[#This Row],[2017-T1-TOTAL]],"")</f>
        <v>7.9365079365079361E-3</v>
      </c>
      <c r="LN271" s="26">
        <f>IFERROR(Tableau17[[#This Row],[2017-T1-LE PEN Marine]]/Tableau17[[#This Row],[2017-T1-TOTAL]],"")</f>
        <v>0.37414965986394561</v>
      </c>
      <c r="LO271" s="26">
        <f>IFERROR(Tableau17[[#This Row],[2017-T1-M Jean-Luc]]/Tableau17[[#This Row],[2017-T1-TOTAL]],"")</f>
        <v>0.21655328798185941</v>
      </c>
      <c r="LP271" s="26">
        <f>IFERROR(Tableau17[[#This Row],[2017-T1-MACRON Emmanuel]]/Tableau17[[#This Row],[2017-T1-TOTAL]],"")</f>
        <v>0.18027210884353742</v>
      </c>
      <c r="LQ271" s="26">
        <f>IFERROR(Tableau17[[#This Row],[2017-T1-POUTOU Philippe]]/Tableau17[[#This Row],[2017-T1-TOTAL]],"")</f>
        <v>7.9365079365079361E-3</v>
      </c>
      <c r="LR271" s="26">
        <f>IFERROR(Tableau17[[#This Row],[2017-T2-LE PEN Marine]]/Tableau17[[#This Row],[2017-T2-TOTAL]],"")</f>
        <v>0.51560379918588872</v>
      </c>
      <c r="LS271" s="26">
        <f>IFERROR(Tableau17[[#This Row],[2017-T2-MACRON Emmanuel]]/Tableau17[[#This Row],[2017-T2-TOTAL]],"")</f>
        <v>0.48439620081411128</v>
      </c>
      <c r="LT271" s="26">
        <f>IFERROR(Tableau17[[#This Row],[2019-T1-ALEXANDRE Audric]]/Tableau17[[#This Row],[2019-T1-TOTAL]],"")</f>
        <v>0</v>
      </c>
      <c r="LU271" s="26">
        <f>IFERROR(Tableau17[[#This Row],[2019-T1-ARTHAUD Nathalie]]/Tableau17[[#This Row],[2019-T1-TOTAL]],"")</f>
        <v>4.3010752688172043E-3</v>
      </c>
      <c r="LV271" s="26">
        <f>IFERROR(Tableau17[[#This Row],[2019-T1-ASSELINEAU François]]/Tableau17[[#This Row],[2019-T1-TOTAL]],"")</f>
        <v>1.935483870967742E-2</v>
      </c>
      <c r="LW271" s="26">
        <f>IFERROR(Tableau17[[#This Row],[2019-T1-AUBRY Manon]]/Tableau17[[#This Row],[2019-T1-TOTAL]],"")</f>
        <v>5.3763440860215055E-2</v>
      </c>
      <c r="LX271" s="26">
        <f>IFERROR(Tableau17[[#This Row],[2019-T1-AZERGUI Nagib]]/Tableau17[[#This Row],[2019-T1-TOTAL]],"")</f>
        <v>6.4516129032258064E-3</v>
      </c>
      <c r="LY271" s="26">
        <f>IFERROR(Tableau17[[#This Row],[2019-T1-BARDELLA Jordan]]/Tableau17[[#This Row],[2019-T1-TOTAL]],"")</f>
        <v>0.41290322580645161</v>
      </c>
      <c r="LZ271" s="26">
        <f>IFERROR(Tableau17[[#This Row],[2019-T1-BELLAMY François-Xavier]]/Tableau17[[#This Row],[2019-T1-TOTAL]],"")</f>
        <v>7.3118279569892475E-2</v>
      </c>
      <c r="MA271" s="26">
        <f>IFERROR(Tableau17[[#This Row],[2019-T1-BIDOU Olivier]]/Tableau17[[#This Row],[2019-T1-TOTAL]],"")</f>
        <v>0</v>
      </c>
      <c r="MB271" s="26">
        <f>IFERROR(Tableau17[[#This Row],[2019-T1-BOURG Dominique]]/Tableau17[[#This Row],[2019-T1-TOTAL]],"")</f>
        <v>2.3655913978494623E-2</v>
      </c>
      <c r="MC271" s="26">
        <f>IFERROR(Tableau17[[#This Row],[2019-T1-BROSSAT Ian]]/Tableau17[[#This Row],[2019-T1-TOTAL]],"")</f>
        <v>3.6559139784946237E-2</v>
      </c>
      <c r="MD271" s="26">
        <f>IFERROR(Tableau17[[#This Row],[2019-T1-CAILLAUD Sophie]]/Tableau17[[#This Row],[2019-T1-TOTAL]],"")</f>
        <v>0</v>
      </c>
      <c r="ME271" s="26">
        <f>IFERROR(Tableau17[[#This Row],[2019-T1-CAMUS Renaud]]/Tableau17[[#This Row],[2019-T1-TOTAL]],"")</f>
        <v>0</v>
      </c>
      <c r="MF271" s="26">
        <f>IFERROR(Tableau17[[#This Row],[2019-T1-CHALENÇON Christophe]]/Tableau17[[#This Row],[2019-T1-TOTAL]],"")</f>
        <v>0</v>
      </c>
      <c r="MG271" s="26">
        <f>IFERROR(Tableau17[[#This Row],[2019-T1-CORBET Cathy Denise Ginette]]/Tableau17[[#This Row],[2019-T1-TOTAL]],"")</f>
        <v>0</v>
      </c>
      <c r="MH271" s="26">
        <f>IFERROR(Tableau17[[#This Row],[2019-T1-DE PREVOISIN Robert]]/Tableau17[[#This Row],[2019-T1-TOTAL]],"")</f>
        <v>0</v>
      </c>
      <c r="MI271" s="26">
        <f>IFERROR(Tableau17[[#This Row],[2019-T1-DELFEL Thérèse]]/Tableau17[[#This Row],[2019-T1-TOTAL]],"")</f>
        <v>0</v>
      </c>
      <c r="MJ271" s="26">
        <f>IFERROR(Tableau17[[#This Row],[2019-T1-DIEUMEGARD Pierre]]/Tableau17[[#This Row],[2019-T1-TOTAL]],"")</f>
        <v>0</v>
      </c>
      <c r="MK271" s="26">
        <f>IFERROR(Tableau17[[#This Row],[2019-T1-DUPONT-AIGNAN Nicolas]]/Tableau17[[#This Row],[2019-T1-TOTAL]],"")</f>
        <v>5.3763440860215055E-2</v>
      </c>
      <c r="ML271" s="26">
        <f>IFERROR(Tableau17[[#This Row],[2019-T1-GERNIGON Yves]]/Tableau17[[#This Row],[2019-T1-TOTAL]],"")</f>
        <v>0</v>
      </c>
      <c r="MM271" s="26">
        <f>IFERROR(Tableau17[[#This Row],[2019-T1-GLUCKSMANN Raphaël]]/Tableau17[[#This Row],[2019-T1-TOTAL]],"")</f>
        <v>4.0860215053763443E-2</v>
      </c>
      <c r="MN271" s="26">
        <f>IFERROR(Tableau17[[#This Row],[2019-T1-HAMON Benoît]]/Tableau17[[#This Row],[2019-T1-TOTAL]],"")</f>
        <v>1.2903225806451613E-2</v>
      </c>
      <c r="MO271" s="26">
        <f>IFERROR(Tableau17[[#This Row],[2019-T1-HELGEN Gilles]]/Tableau17[[#This Row],[2019-T1-TOTAL]],"")</f>
        <v>0</v>
      </c>
      <c r="MP271" s="26">
        <f>IFERROR(Tableau17[[#This Row],[2019-T1-JADOT Yannick]]/Tableau17[[#This Row],[2019-T1-TOTAL]],"")</f>
        <v>9.6774193548387094E-2</v>
      </c>
      <c r="MQ271" s="26">
        <f>IFERROR(Tableau17[[#This Row],[2019-T1-LAGARDE Jean-Christophe]]/Tableau17[[#This Row],[2019-T1-TOTAL]],"")</f>
        <v>1.935483870967742E-2</v>
      </c>
      <c r="MR271" s="26">
        <f>IFERROR(Tableau17[[#This Row],[2019-T1-LALANNE Francis]]/Tableau17[[#This Row],[2019-T1-TOTAL]],"")</f>
        <v>2.1505376344086021E-3</v>
      </c>
      <c r="MS271" s="26">
        <f>IFERROR(Tableau17[[#This Row],[2019-T1-LOISEAU Nathalie]]/Tableau17[[#This Row],[2019-T1-TOTAL]],"")</f>
        <v>0.13978494623655913</v>
      </c>
      <c r="MT271" s="26">
        <f>IFERROR(Tableau17[[#This Row],[2019-T1-MARIE Florie]]/Tableau17[[#This Row],[2019-T1-TOTAL]],"")</f>
        <v>4.3010752688172043E-3</v>
      </c>
      <c r="MU271" s="26">
        <f>IFERROR(Tableau17[[#This Row],[2008-T1-MACROEXTRDROITE]]/Tableau17[[#This Row],[2008-T1-MACROTOTALE]],"")</f>
        <v>9.1489361702127653E-2</v>
      </c>
      <c r="MV271" s="26">
        <f>IFERROR(Tableau17[[#This Row],[2008-T1-MACRODROITE]]/Tableau17[[#This Row],[2008-T1-MACROTOTALE]],"")</f>
        <v>0.55106382978723401</v>
      </c>
      <c r="MW271" s="26">
        <f>IFERROR(Tableau17[[#This Row],[2008-T1-MACROCENTRE]]/Tableau17[[#This Row],[2008-T1-MACROTOTALE]],"")</f>
        <v>0</v>
      </c>
      <c r="MX271" s="26">
        <f>IFERROR(Tableau17[[#This Row],[2008-T1-MACROGAUCHE]]/Tableau17[[#This Row],[2008-T1-MACROTOTALE]],"")</f>
        <v>0.35744680851063831</v>
      </c>
      <c r="MY271" s="26">
        <f>IFERROR(Tableau17[[#This Row],[2008-T1-MACROAUTRE]]/Tableau17[[#This Row],[2008-T1-MACROTOTALE]],"")</f>
        <v>0</v>
      </c>
      <c r="MZ271" s="26">
        <f>IFERROR(Tableau17[[#This Row],[2008-T2-MACROEXTRDROITE]]/Tableau17[[#This Row],[2008-T2-MACROTOTALE]],"")</f>
        <v>0</v>
      </c>
      <c r="NA271" s="26">
        <f>IFERROR(Tableau17[[#This Row],[2008-T2-MACRODROITE]]/Tableau17[[#This Row],[2008-T2-MACROTOTALE]],"")</f>
        <v>0.56513026052104209</v>
      </c>
      <c r="NB271" s="26">
        <f>IFERROR(Tableau17[[#This Row],[2008-T2-MACROCENTRE]]/Tableau17[[#This Row],[2008-T2-MACROTOTALE]],"")</f>
        <v>0</v>
      </c>
      <c r="NC271" s="26">
        <f>IFERROR(Tableau17[[#This Row],[2008-T2-MACROGAUCHE]]/Tableau17[[#This Row],[2008-T2-MACROTOTALE]],"")</f>
        <v>0.43486973947895791</v>
      </c>
      <c r="ND271" s="26">
        <f>IFERROR(Tableau17[[#This Row],[2008-T2-MACROAUTRE]]/Tableau17[[#This Row],[2008-T2-MACROTOTALE]],"")</f>
        <v>0</v>
      </c>
      <c r="NE271" s="26">
        <f>IFERROR(Tableau17[[#This Row],[2014-T1-MACROEXTRDROITE]]/Tableau17[[#This Row],[2014-T1-MACROTOTALE]],"")</f>
        <v>0.29233226837060705</v>
      </c>
      <c r="NF271" s="26">
        <f>IFERROR(Tableau17[[#This Row],[2014-T1-MACRODROITE]]/Tableau17[[#This Row],[2014-T1-MACROTOTALE]],"")</f>
        <v>0.45207667731629392</v>
      </c>
      <c r="NG271" s="26">
        <f>IFERROR(Tableau17[[#This Row],[2014-T1-MACROCENTRE]]/Tableau17[[#This Row],[2014-T1-MACROTOTALE]],"")</f>
        <v>1.5974440894568689E-2</v>
      </c>
      <c r="NH271" s="26">
        <f>IFERROR(Tableau17[[#This Row],[2014-T1-MACROGAUCHE]]/Tableau17[[#This Row],[2014-T1-MACROTOTALE]],"")</f>
        <v>0.23961661341853036</v>
      </c>
      <c r="NI271" s="26">
        <f>IFERROR(Tableau17[[#This Row],[2014-T1-MACROAUTRE]]/Tableau17[[#This Row],[2014-T1-MACROTOTALE]],"")</f>
        <v>0</v>
      </c>
      <c r="NJ271" s="26">
        <f>IFERROR(Tableau17[[#This Row],[2014-T2-MACROEXTRDROITE]]/Tableau17[[#This Row],[2014-T2-MACROTOTALE]],"")</f>
        <v>0.31570762052877138</v>
      </c>
      <c r="NK271" s="26">
        <f>IFERROR(Tableau17[[#This Row],[2014-T2-MACRODROITE]]/Tableau17[[#This Row],[2014-T2-MACROTOTALE]],"")</f>
        <v>0.49455676516329705</v>
      </c>
      <c r="NL271" s="26">
        <f>IFERROR(Tableau17[[#This Row],[2014-T2-MACROCENTRE]]/Tableau17[[#This Row],[2014-T2-MACROTOTALE]],"")</f>
        <v>0</v>
      </c>
      <c r="NM271" s="26">
        <f>IFERROR(Tableau17[[#This Row],[2014-T2-MACROGAUCHE]]/Tableau17[[#This Row],[2014-T2-MACROTOTALE]],"")</f>
        <v>0.18973561430793157</v>
      </c>
      <c r="NN271" s="26">
        <f>IFERROR(Tableau17[[#This Row],[2014-T2-MACROAUTRE]]/Tableau17[[#This Row],[2014-T2-MACROTOTALE]],"")</f>
        <v>0</v>
      </c>
      <c r="NO271" s="26">
        <f>IFERROR( Tableau17[[#This Row],[2015-T1-MACROEXTRDROITE]]/Tableau17[[#This Row],[2015-T1-MACROTOTALE]],"")</f>
        <v>0.49233716475095785</v>
      </c>
      <c r="NP271" s="26">
        <f>IFERROR(Tableau17[[#This Row],[2015-T1-MACRODROITE]]/Tableau17[[#This Row],[2015-T1-MACROTOTALE]],"")</f>
        <v>0.26819923371647508</v>
      </c>
      <c r="NQ271" s="26">
        <f>IFERROR(Tableau17[[#This Row],[2015-T1-MACROCENTRE]]/Tableau17[[#This Row],[2015-T1-MACROTOTALE]],"")</f>
        <v>0</v>
      </c>
      <c r="NR271" s="26">
        <f>IFERROR(Tableau17[[#This Row],[2015-T1-MACROGAUCHE]]/Tableau17[[#This Row],[2015-T1-MACROTOTALE]],"")</f>
        <v>0.22030651340996169</v>
      </c>
      <c r="NS271" s="26">
        <f>IFERROR(Tableau17[[#This Row],[2015-T1-MACROAUTRE]]/Tableau17[[#This Row],[2015-T1-MACROTOTALE]],"")</f>
        <v>1.9157088122605363E-2</v>
      </c>
      <c r="NT271" s="26">
        <f>IFERROR(Tableau17[[#This Row],[2015-T2-MACROEXTRDROITE]]/Tableau17[[#This Row],[2015-T2-MACROTOTALE]],"")</f>
        <v>0.50590551181102361</v>
      </c>
      <c r="NU271" s="26">
        <f>IFERROR(Tableau17[[#This Row],[2015-T2-MACRODROITE]]/Tableau17[[#This Row],[2015-T2-MACROTOTALE]],"")</f>
        <v>0.49409448818897639</v>
      </c>
      <c r="NV271" s="26">
        <f>IFERROR(Tableau17[[#This Row],[2015-T2-MACROCENTRE]]/Tableau17[[#This Row],[2015-T2-MACROTOTALE]],"")</f>
        <v>0</v>
      </c>
      <c r="NW271" s="26">
        <f>IFERROR(Tableau17[[#This Row],[2015-T2-MACROGAUCHE]]/Tableau17[[#This Row],[2015-T2-MACROTOTALE]],"")</f>
        <v>0</v>
      </c>
      <c r="NX271" s="26">
        <f>IFERROR(Tableau17[[#This Row],[2015-T2-MACROAUTRE]]/Tableau17[[#This Row],[2015-T2-MACROTOTALE]],"")</f>
        <v>0</v>
      </c>
      <c r="NY271" s="26">
        <f>IFERROR(Tableau17[[#This Row],[2017-T1-MACROEXTRDROITE]]/Tableau17[[#This Row],[2017-T1-MACROTOTALE]],"")</f>
        <v>0.41496598639455784</v>
      </c>
      <c r="NZ271" s="26">
        <f>IFERROR(Tableau17[[#This Row],[2017-T1-MACRODROITE]]/Tableau17[[#This Row],[2017-T1-MACROTOTALE]],"")</f>
        <v>0.14058956916099774</v>
      </c>
      <c r="OA271" s="26">
        <f>IFERROR(Tableau17[[#This Row],[2017-T1-MACROCENTRE]]/Tableau17[[#This Row],[2017-T1-MACROTOTALE]],"")</f>
        <v>0.18027210884353742</v>
      </c>
      <c r="OB271" s="26">
        <f>IFERROR(Tableau17[[#This Row],[2017-T1-MACROGAUCHE]]/Tableau17[[#This Row],[2017-T1-MACROTOTALE]],"")</f>
        <v>0.25623582766439912</v>
      </c>
      <c r="OC271" s="26">
        <f>IFERROR(Tableau17[[#This Row],[2017-T1-MACROAUTRE]]/Tableau17[[#This Row],[2017-T1-MACROTOTALE]],"")</f>
        <v>7.9365079365079361E-3</v>
      </c>
      <c r="OD271" s="26">
        <f>IFERROR(Tableau17[[#This Row],[2017-T2-MACROEXTRDROITE]]/Tableau17[[#This Row],[2017-T2-MACROTOTALE]],"")</f>
        <v>0.51560379918588872</v>
      </c>
      <c r="OE271" s="26">
        <f>IFERROR(Tableau17[[#This Row],[2017-T2-MACRODROITE]]/Tableau17[[#This Row],[2017-T2-MACROTOTALE]],"")</f>
        <v>0</v>
      </c>
      <c r="OF271" s="26">
        <f>IFERROR(Tableau17[[#This Row],[2017-T2-MACROCENTRE]]/Tableau17[[#This Row],[2017-T2-MACROTOTALE]],"")</f>
        <v>0.48439620081411128</v>
      </c>
      <c r="OG271" s="26">
        <f>IFERROR(Tableau17[[#This Row],[2017-T2-MACROGAUCHE]]/Tableau17[[#This Row],[2017-T2-MACROTOTALE]],"")</f>
        <v>0</v>
      </c>
      <c r="OH271" s="26">
        <f>IFERROR(Tableau17[[#This Row],[2017-T2-MACROAUTRE]]/Tableau17[[#This Row],[2017-T2-MACROTOTALE]],"")</f>
        <v>0</v>
      </c>
      <c r="OI271" s="26">
        <f>IFERROR(Tableau17[[#This Row],[2019-T1-MACROEXTRDROITE]]/Tableau17[[#This Row],[2019-T1-MACROTOTALE]],"")</f>
        <v>0.48427672955974843</v>
      </c>
      <c r="OJ271" s="26">
        <f>IFERROR(Tableau17[[#This Row],[2019-T1-MACRODROITE]]/Tableau17[[#This Row],[2019-T1-MACROTOTALE]],"")</f>
        <v>9.0146750524109018E-2</v>
      </c>
      <c r="OK271" s="26">
        <f>IFERROR(Tableau17[[#This Row],[2019-T1-MACROCENTRE]]/Tableau17[[#This Row],[2019-T1-MACROTOTALE]],"")</f>
        <v>0.13626834381551362</v>
      </c>
      <c r="OL271" s="26">
        <f>IFERROR(Tableau17[[#This Row],[2019-T1-MACROGAUCHE]]/Tableau17[[#This Row],[2019-T1-MACROTOTALE]],"")</f>
        <v>0.2389937106918239</v>
      </c>
      <c r="OM271" s="26">
        <f>IFERROR(Tableau17[[#This Row],[2019-T1-MACROAUTRE]]/Tableau17[[#This Row],[2019-T1-MACROTOTALE]],"")</f>
        <v>5.0314465408805034E-2</v>
      </c>
      <c r="ON271" s="26">
        <f>IFERROR(Tableau17[[#This Row],[2020-T1-MACROEXTRDROITE]]/Tableau17[[#This Row],[2020-T1-MACROTOTALE]],"")</f>
        <v>0.25862068965517243</v>
      </c>
      <c r="OO271" s="26">
        <f>IFERROR(Tableau17[[#This Row],[2020-T1-MACRODROITE]]/Tableau17[[#This Row],[2020-T1-MACROTOTALE]],"")</f>
        <v>0.45689655172413796</v>
      </c>
      <c r="OP271" s="26">
        <f>IFERROR(Tableau17[[#This Row],[2020-T1-MACROCENTRE]]/Tableau17[[#This Row],[2020-T1-MACROTOTALE]],"")</f>
        <v>4.5977011494252873E-2</v>
      </c>
      <c r="OQ271" s="26">
        <f>IFERROR(Tableau17[[#This Row],[2020-T1-MACROGAUCHE]]/Tableau17[[#This Row],[2020-T1-MACROTOTALE]],"")</f>
        <v>0.23850574712643677</v>
      </c>
      <c r="OR271" s="26">
        <f>IFERROR(Tableau17[[#This Row],[2020-T1-MACROAUTRE]]/Tableau17[[#This Row],[2020-T1-MACROTOTALE]],"")</f>
        <v>0</v>
      </c>
      <c r="OS271" s="26">
        <f>IFERROR(Tableau17[[#This Row],[2017 (L)-T1-MACROEXTRDROITE]]/Tableau17[[#This Row],[2017 (L)-T1-MACROTOTALE]],"")</f>
        <v>0.29559748427672955</v>
      </c>
      <c r="OT271" s="26">
        <f>IFERROR(Tableau17[[#This Row],[2017 (L)-T1-MACRODROITE]]/Tableau17[[#This Row],[2017 (L)-T1-MACROTOTALE]],"")</f>
        <v>0.25366876310272535</v>
      </c>
      <c r="OU271" s="26">
        <f>IFERROR(Tableau17[[#This Row],[2017 (L)-T1-MACROCENTRE]]/Tableau17[[#This Row],[2017 (L)-T1-MACROTOTALE]],"")</f>
        <v>0.23480083857442349</v>
      </c>
      <c r="OV271" s="26">
        <f>IFERROR(Tableau17[[#This Row],[2017 (L)-T1-MACROGAUCHE]]/Tableau17[[#This Row],[2017 (L)-T1-MACROTOTALE]],"")</f>
        <v>0.21383647798742139</v>
      </c>
      <c r="OW271" s="26">
        <f>IFERROR(Tableau17[[#This Row],[2017 (L)-T1-MACROAUTRE]]/Tableau17[[#This Row],[2017 (L)-T1-MACROTOTALE]],"")</f>
        <v>2.0964360587002098E-3</v>
      </c>
      <c r="OX271" s="26">
        <f>IFERROR(Tableau17[[#This Row],[2017 (L)-T2-MACROEXTRDROITE]]/Tableau17[[#This Row],[2017 (L)-T2-MACROTOTALE]],"")</f>
        <v>0</v>
      </c>
      <c r="OY271" s="26">
        <f>IFERROR(Tableau17[[#This Row],[2017 (L)-T2-MACRODROITE]]/Tableau17[[#This Row],[2017 (L)-T2-MACROTOTALE]],"")</f>
        <v>0.63662790697674421</v>
      </c>
      <c r="OZ271" s="26">
        <f>IFERROR(Tableau17[[#This Row],[2017 (L)-T2-MACROCENTRE]]/Tableau17[[#This Row],[2017 (L)-T2-MACROTOTALE]],"")</f>
        <v>0.36337209302325579</v>
      </c>
      <c r="PA271" s="26">
        <f>IFERROR(Tableau17[[#This Row],[2017 (L)-T2-MACROGAUCHE]]/Tableau17[[#This Row],[2017 (L)-T2-MACROTOTALE]],"")</f>
        <v>0</v>
      </c>
      <c r="PB271" s="26">
        <f>IFERROR(Tableau17[[#This Row],[2017 (L)-T2-MACROAUTRE]]/Tableau17[[#This Row],[2017 (L)-T2-MACROTOTALE]],"")</f>
        <v>0</v>
      </c>
      <c r="PC271" s="26">
        <f>IFERROR(Tableau17[[#This Row],[2008_T1_PROCUS]]/Tableau17[[#This Row],[2008_T1_INSCRITS]],0)</f>
        <v>5.8892815076560662E-3</v>
      </c>
      <c r="PD271" s="26">
        <f>IFERROR(Tableau17[[#This Row],[2008_T2_PROCUS]]/Tableau17[[#This Row],[2008_T2_INSCRITS]],0)</f>
        <v>9.4228504122497048E-3</v>
      </c>
      <c r="PE271" s="26">
        <f>Tableau17[[#This Row],[2014_T1_PROCUS]]/Tableau17[[#This Row],[2014_T1_INSCRITS]]</f>
        <v>8.21917808219178E-3</v>
      </c>
      <c r="PF271" s="26">
        <f>IFERROR(Tableau17[[#This Row],[2014_T2_PROCUS]]/Tableau17[[#This Row],[2014_T2_INSCRITS]],0)</f>
        <v>4.5662100456621002E-3</v>
      </c>
    </row>
    <row r="272" spans="1:422" hidden="1" x14ac:dyDescent="0.2">
      <c r="A272" s="1">
        <v>6</v>
      </c>
      <c r="B272" s="1" t="s">
        <v>441</v>
      </c>
      <c r="C272" s="1" t="s">
        <v>443</v>
      </c>
      <c r="D272" s="1" t="s">
        <v>443</v>
      </c>
      <c r="E272" s="1">
        <v>1169</v>
      </c>
      <c r="F272" s="1">
        <v>5.4863730000000004</v>
      </c>
      <c r="G272" s="1">
        <v>43.294158000000003</v>
      </c>
      <c r="H272" s="3">
        <v>1145</v>
      </c>
      <c r="I272" s="3">
        <v>339</v>
      </c>
      <c r="K272" s="1">
        <v>4</v>
      </c>
      <c r="L272" s="1">
        <v>31</v>
      </c>
      <c r="M272" s="1">
        <v>3</v>
      </c>
      <c r="P272" s="1">
        <v>119</v>
      </c>
      <c r="Q272" s="1">
        <v>28</v>
      </c>
      <c r="R272" s="1">
        <v>74</v>
      </c>
      <c r="S272" s="1">
        <v>44</v>
      </c>
      <c r="T272" s="1">
        <v>53</v>
      </c>
      <c r="U272" s="1">
        <v>356</v>
      </c>
      <c r="V272" s="1">
        <v>1464</v>
      </c>
      <c r="W272" s="1">
        <v>901</v>
      </c>
      <c r="X272" s="1">
        <v>12</v>
      </c>
      <c r="Y272" s="2">
        <v>0.61543716000000004</v>
      </c>
      <c r="Z272" s="1">
        <v>1463</v>
      </c>
      <c r="AA272" s="1">
        <v>944</v>
      </c>
      <c r="AB272" s="1">
        <v>20</v>
      </c>
      <c r="AC272" s="2">
        <v>0.64524948999999998</v>
      </c>
      <c r="AD272" s="1">
        <v>1145</v>
      </c>
      <c r="AE272" s="1">
        <v>365</v>
      </c>
      <c r="AF272" s="2">
        <v>0.31877728999999999</v>
      </c>
      <c r="AG272" s="1">
        <f t="shared" si="4"/>
        <v>339</v>
      </c>
      <c r="AH272" s="1">
        <v>1186</v>
      </c>
      <c r="AI272" s="1">
        <v>683</v>
      </c>
      <c r="AJ272" s="1">
        <v>5</v>
      </c>
      <c r="AK272" s="2">
        <v>0.57588532999999997</v>
      </c>
      <c r="AL272" s="1">
        <v>1186</v>
      </c>
      <c r="AM272" s="1">
        <v>771</v>
      </c>
      <c r="AN272" s="1">
        <v>19</v>
      </c>
      <c r="AO272" s="2">
        <v>0.65008432000000005</v>
      </c>
      <c r="AP272" s="1">
        <v>1041</v>
      </c>
      <c r="AQ272" s="1">
        <v>512</v>
      </c>
      <c r="AR272" s="2">
        <v>0.49183476999999998</v>
      </c>
      <c r="AS272" s="1">
        <v>1041</v>
      </c>
      <c r="AT272" s="1">
        <v>529</v>
      </c>
      <c r="AU272" s="2">
        <v>0.50816523000000002</v>
      </c>
      <c r="AV272" s="1">
        <v>1134</v>
      </c>
      <c r="AW272" s="1">
        <v>553</v>
      </c>
      <c r="AX272" s="2">
        <v>0.48765431999999997</v>
      </c>
      <c r="AY272" s="1">
        <v>1134</v>
      </c>
      <c r="AZ272" s="1">
        <v>462</v>
      </c>
      <c r="BA272" s="2">
        <v>0.40740741000000003</v>
      </c>
      <c r="BB272" s="1">
        <v>1132</v>
      </c>
      <c r="BC272" s="1">
        <v>908</v>
      </c>
      <c r="BD272" s="2">
        <v>0.80212013999999998</v>
      </c>
      <c r="BE272" s="1">
        <v>1132</v>
      </c>
      <c r="BF272" s="1">
        <v>834</v>
      </c>
      <c r="BG272" s="2">
        <v>0.73674912000000004</v>
      </c>
      <c r="BH272" s="1">
        <v>1147</v>
      </c>
      <c r="BI272" s="1">
        <v>590</v>
      </c>
      <c r="BJ272" s="2">
        <v>0.51438534999999996</v>
      </c>
      <c r="BK272" s="1">
        <v>24</v>
      </c>
      <c r="BM272" s="1">
        <v>4</v>
      </c>
      <c r="BN272" s="1">
        <v>20</v>
      </c>
      <c r="BO272" s="1">
        <v>57</v>
      </c>
      <c r="BP272" s="1">
        <v>299</v>
      </c>
      <c r="BQ272" s="1">
        <v>268</v>
      </c>
      <c r="BR272" s="1">
        <v>672</v>
      </c>
      <c r="BU272" s="1">
        <v>424</v>
      </c>
      <c r="BV272" s="1">
        <v>325</v>
      </c>
      <c r="BW272" s="1">
        <v>749</v>
      </c>
      <c r="BY272" s="1">
        <v>183</v>
      </c>
      <c r="BZ272" s="1">
        <v>19</v>
      </c>
      <c r="CB272" s="1">
        <v>17</v>
      </c>
      <c r="CC272" s="1">
        <v>209</v>
      </c>
      <c r="CD272" s="1">
        <v>313</v>
      </c>
      <c r="CE272" s="1">
        <v>153</v>
      </c>
      <c r="CF272" s="1">
        <v>894</v>
      </c>
      <c r="CG272" s="1">
        <v>260</v>
      </c>
      <c r="CH272" s="1">
        <v>474</v>
      </c>
      <c r="CI272" s="1">
        <v>183</v>
      </c>
      <c r="CJ272" s="1">
        <v>917</v>
      </c>
      <c r="CK272" s="1">
        <v>12</v>
      </c>
      <c r="CL272" s="1">
        <v>11</v>
      </c>
      <c r="CO272" s="1">
        <v>26</v>
      </c>
      <c r="CP272" s="1">
        <v>201</v>
      </c>
      <c r="CT272" s="1">
        <v>152</v>
      </c>
      <c r="CU272" s="1">
        <v>85</v>
      </c>
      <c r="CW272" s="1">
        <v>487</v>
      </c>
      <c r="CY272" s="1">
        <v>215</v>
      </c>
      <c r="DA272" s="1">
        <v>277</v>
      </c>
      <c r="DC272" s="1">
        <v>492</v>
      </c>
      <c r="DD272" s="1">
        <v>8</v>
      </c>
      <c r="DE272" s="1">
        <v>9</v>
      </c>
      <c r="DF272" s="1">
        <v>8</v>
      </c>
      <c r="DG272" s="1">
        <v>1</v>
      </c>
      <c r="DH272" s="1">
        <v>1</v>
      </c>
      <c r="DI272" s="1">
        <v>34</v>
      </c>
      <c r="DJ272" s="1">
        <v>1</v>
      </c>
      <c r="DK272" s="1">
        <v>0</v>
      </c>
      <c r="DL272" s="1">
        <v>47</v>
      </c>
      <c r="DM272" s="1">
        <v>106</v>
      </c>
      <c r="DN272" s="1">
        <v>149</v>
      </c>
      <c r="DP272" s="1">
        <v>3</v>
      </c>
      <c r="DR272" s="1">
        <v>167</v>
      </c>
      <c r="DS272" s="1">
        <v>14</v>
      </c>
      <c r="DU272" s="1">
        <v>548</v>
      </c>
      <c r="DX272" s="1">
        <v>288</v>
      </c>
      <c r="DZ272" s="1">
        <v>151</v>
      </c>
      <c r="EA272" s="1">
        <v>439</v>
      </c>
      <c r="EB272" s="1">
        <v>4</v>
      </c>
      <c r="EC272" s="1">
        <v>8</v>
      </c>
      <c r="ED272" s="1">
        <v>1</v>
      </c>
      <c r="EE272" s="1">
        <v>47</v>
      </c>
      <c r="EF272" s="1">
        <v>237</v>
      </c>
      <c r="EG272" s="1">
        <v>39</v>
      </c>
      <c r="EH272" s="1">
        <v>10</v>
      </c>
      <c r="EI272" s="1">
        <v>250</v>
      </c>
      <c r="EJ272" s="1">
        <v>123</v>
      </c>
      <c r="EK272" s="1">
        <v>168</v>
      </c>
      <c r="EL272" s="1">
        <v>4</v>
      </c>
      <c r="EM272" s="1">
        <v>891</v>
      </c>
      <c r="EN272" s="1">
        <v>328</v>
      </c>
      <c r="EO272" s="1">
        <v>421</v>
      </c>
      <c r="EP272" s="1">
        <v>749</v>
      </c>
      <c r="EQ272" s="1">
        <v>0</v>
      </c>
      <c r="ER272" s="1">
        <v>1</v>
      </c>
      <c r="ES272" s="1">
        <v>7</v>
      </c>
      <c r="ET272" s="1">
        <v>30</v>
      </c>
      <c r="EU272" s="1">
        <v>2</v>
      </c>
      <c r="EV272" s="1">
        <v>176</v>
      </c>
      <c r="EW272" s="1">
        <v>62</v>
      </c>
      <c r="EX272" s="1">
        <v>1</v>
      </c>
      <c r="EY272" s="1">
        <v>13</v>
      </c>
      <c r="EZ272" s="1">
        <v>16</v>
      </c>
      <c r="FA272" s="1">
        <v>0</v>
      </c>
      <c r="FB272" s="1">
        <v>0</v>
      </c>
      <c r="FC272" s="1">
        <v>0</v>
      </c>
      <c r="FD272" s="1">
        <v>0</v>
      </c>
      <c r="FE272" s="1">
        <v>0</v>
      </c>
      <c r="FF272" s="1">
        <v>0</v>
      </c>
      <c r="FG272" s="1">
        <v>1</v>
      </c>
      <c r="FH272" s="1">
        <v>14</v>
      </c>
      <c r="FI272" s="1">
        <v>0</v>
      </c>
      <c r="FJ272" s="1">
        <v>22</v>
      </c>
      <c r="FK272" s="1">
        <v>8</v>
      </c>
      <c r="FL272" s="1">
        <v>0</v>
      </c>
      <c r="FM272" s="1">
        <v>79</v>
      </c>
      <c r="FN272" s="1">
        <v>7</v>
      </c>
      <c r="FO272" s="1">
        <v>2</v>
      </c>
      <c r="FP272" s="1">
        <v>126</v>
      </c>
      <c r="FQ272" s="1">
        <v>1</v>
      </c>
      <c r="FR272" s="1">
        <f>SUM(Tableau17[[#This Row],[2019-T1-ALEXANDRE Audric]:[2019-T1-MARIE Florie]])</f>
        <v>568</v>
      </c>
      <c r="FS272" s="1">
        <v>61</v>
      </c>
      <c r="FT272" s="1">
        <v>323</v>
      </c>
      <c r="FU272" s="1">
        <v>0</v>
      </c>
      <c r="FV272" s="1">
        <v>288</v>
      </c>
      <c r="FW272" s="1">
        <v>0</v>
      </c>
      <c r="FX272" s="1">
        <v>672</v>
      </c>
      <c r="FY272" s="1">
        <v>0</v>
      </c>
      <c r="FZ272" s="1">
        <v>424</v>
      </c>
      <c r="GA272" s="1">
        <v>0</v>
      </c>
      <c r="GB272" s="1">
        <v>325</v>
      </c>
      <c r="GC272" s="1">
        <v>0</v>
      </c>
      <c r="GD272" s="1">
        <v>749</v>
      </c>
      <c r="GE272" s="1">
        <v>209</v>
      </c>
      <c r="GF272" s="1">
        <v>496</v>
      </c>
      <c r="GG272" s="1">
        <v>0</v>
      </c>
      <c r="GH272" s="1">
        <v>189</v>
      </c>
      <c r="GI272" s="1">
        <v>0</v>
      </c>
      <c r="GJ272" s="1">
        <v>894</v>
      </c>
      <c r="GK272" s="1">
        <v>260</v>
      </c>
      <c r="GL272" s="1">
        <v>474</v>
      </c>
      <c r="GM272" s="1">
        <v>0</v>
      </c>
      <c r="GN272" s="1">
        <v>183</v>
      </c>
      <c r="GO272" s="1">
        <v>0</v>
      </c>
      <c r="GP272" s="1">
        <v>917</v>
      </c>
      <c r="GQ272" s="1">
        <v>212</v>
      </c>
      <c r="GR272" s="1">
        <v>152</v>
      </c>
      <c r="GS272" s="1">
        <v>0</v>
      </c>
      <c r="GT272" s="1">
        <v>111</v>
      </c>
      <c r="GU272" s="1">
        <v>12</v>
      </c>
      <c r="GV272" s="1">
        <v>487</v>
      </c>
      <c r="GW272" s="1">
        <v>215</v>
      </c>
      <c r="GX272" s="1">
        <v>277</v>
      </c>
      <c r="GY272" s="1">
        <v>0</v>
      </c>
      <c r="GZ272" s="1">
        <v>0</v>
      </c>
      <c r="HA272" s="1">
        <v>0</v>
      </c>
      <c r="HB272" s="1">
        <v>492</v>
      </c>
      <c r="HC272" s="1">
        <v>306</v>
      </c>
      <c r="HD272" s="1">
        <v>237</v>
      </c>
      <c r="HE272" s="1">
        <v>168</v>
      </c>
      <c r="HF272" s="1">
        <v>170</v>
      </c>
      <c r="HG272" s="1">
        <v>10</v>
      </c>
      <c r="HH272" s="1">
        <v>891</v>
      </c>
      <c r="HI272" s="1">
        <v>328</v>
      </c>
      <c r="HJ272" s="1">
        <v>0</v>
      </c>
      <c r="HK272" s="1">
        <v>421</v>
      </c>
      <c r="HL272" s="1">
        <v>0</v>
      </c>
      <c r="HM272" s="1">
        <v>0</v>
      </c>
      <c r="HN272" s="1">
        <v>749</v>
      </c>
      <c r="HO272" s="1">
        <v>197</v>
      </c>
      <c r="HP272" s="1">
        <v>69</v>
      </c>
      <c r="HQ272" s="1">
        <v>126</v>
      </c>
      <c r="HR272" s="1">
        <v>156</v>
      </c>
      <c r="HS272" s="1">
        <v>27</v>
      </c>
      <c r="HT272" s="1">
        <v>575</v>
      </c>
      <c r="HU272" s="1">
        <v>74</v>
      </c>
      <c r="HV272" s="1">
        <v>150</v>
      </c>
      <c r="HW272" s="1">
        <v>32</v>
      </c>
      <c r="HX272" s="1">
        <v>100</v>
      </c>
      <c r="HY272" s="1">
        <v>0</v>
      </c>
      <c r="HZ272" s="1">
        <v>356</v>
      </c>
      <c r="IA272" s="1">
        <v>115</v>
      </c>
      <c r="IB272" s="1">
        <v>150</v>
      </c>
      <c r="IC272" s="1">
        <v>167</v>
      </c>
      <c r="ID272" s="1">
        <v>107</v>
      </c>
      <c r="IE272" s="1">
        <v>9</v>
      </c>
      <c r="IF272" s="1">
        <v>548</v>
      </c>
      <c r="IG272" s="1">
        <v>0</v>
      </c>
      <c r="IH272" s="1">
        <v>288</v>
      </c>
      <c r="II272" s="1">
        <v>151</v>
      </c>
      <c r="IJ272" s="1">
        <v>0</v>
      </c>
      <c r="IK272" s="1">
        <v>0</v>
      </c>
      <c r="IL272" s="1">
        <v>439</v>
      </c>
      <c r="IM272" s="26">
        <f>IFERROR(Tableau17[[#This Row],[LDIV]]/Tableau17[[#This Row],[Total général]],"")</f>
        <v>0</v>
      </c>
      <c r="IN272" s="26">
        <f>IFERROR(Tableau17[[#This Row],[LDVC]]/Tableau17[[#This Row],[Total général]],"")</f>
        <v>1.1235955056179775E-2</v>
      </c>
      <c r="IO272" s="26">
        <f>IFERROR(Tableau17[[#This Row],[LDVD]]/Tableau17[[#This Row],[Total général]],"")</f>
        <v>8.7078651685393263E-2</v>
      </c>
      <c r="IP272" s="26">
        <f>IFERROR(Tableau17[[#This Row],[LDVG]]/Tableau17[[#This Row],[Total général]],"")</f>
        <v>8.4269662921348312E-3</v>
      </c>
      <c r="IQ272" s="26">
        <f>IFERROR(Tableau17[[#This Row],[LEXD]]/Tableau17[[#This Row],[Total général]],"")</f>
        <v>0</v>
      </c>
      <c r="IR272" s="26">
        <f>IFERROR(Tableau17[[#This Row],[LEXG]]/Tableau17[[#This Row],[Total général]],"")</f>
        <v>0</v>
      </c>
      <c r="IS272" s="26">
        <f>IFERROR(Tableau17[[#This Row],[LLR]]/Tableau17[[#This Row],[Total général]],"")</f>
        <v>0.3342696629213483</v>
      </c>
      <c r="IT272" s="26">
        <f>IFERROR(Tableau17[[#This Row],[LREM]]/Tableau17[[#This Row],[Total général]],"")</f>
        <v>7.8651685393258425E-2</v>
      </c>
      <c r="IU272" s="26">
        <f>IFERROR(Tableau17[[#This Row],[LRN]]/Tableau17[[#This Row],[Total général]],"")</f>
        <v>0.20786516853932585</v>
      </c>
      <c r="IV272" s="26">
        <f>IFERROR(Tableau17[[#This Row],[LUG]]/Tableau17[[#This Row],[Total général]],"")</f>
        <v>0.12359550561797752</v>
      </c>
      <c r="IW272" s="26">
        <f>IFERROR(Tableau17[[#This Row],[LVEC]]/Tableau17[[#This Row],[Total général]],"")</f>
        <v>0.14887640449438203</v>
      </c>
      <c r="IX272" s="26">
        <f>IFERROR(Tableau17[[#This Row],[2008-T1-LCMD]]/Tableau17[[#This Row],[2008-T1-TOTAL]],"")</f>
        <v>3.5714285714285712E-2</v>
      </c>
      <c r="IY272" s="26">
        <f>IFERROR(Tableau17[[#This Row],[2008-T1-LDVD]]/Tableau17[[#This Row],[2008-T1-TOTAL]],"")</f>
        <v>0</v>
      </c>
      <c r="IZ272" s="26">
        <f>IFERROR(Tableau17[[#This Row],[2008-T1-LEXD]]/Tableau17[[#This Row],[2008-T1-TOTAL]],"")</f>
        <v>5.9523809523809521E-3</v>
      </c>
      <c r="JA272" s="26">
        <f>IFERROR(Tableau17[[#This Row],[2008-T1-LEXG]]/Tableau17[[#This Row],[2008-T1-TOTAL]],"")</f>
        <v>2.976190476190476E-2</v>
      </c>
      <c r="JB272" s="26">
        <f>IFERROR(Tableau17[[#This Row],[2008-T1-LFN]]/Tableau17[[#This Row],[2008-T1-TOTAL]],"")</f>
        <v>8.4821428571428575E-2</v>
      </c>
      <c r="JC272" s="26">
        <f>IFERROR(Tableau17[[#This Row],[2008-T1-LMAJ]]/Tableau17[[#This Row],[2008-T1-TOTAL]],"")</f>
        <v>0.44494047619047616</v>
      </c>
      <c r="JD272" s="26">
        <f>IFERROR(Tableau17[[#This Row],[2008-T1-LUG]]/Tableau17[[#This Row],[2008-T1-TOTAL]],"")</f>
        <v>0.39880952380952384</v>
      </c>
      <c r="JE272" s="26">
        <f>IFERROR(Tableau17[[#This Row],[2008-T2-LFN]]/Tableau17[[#This Row],[2008-T2-TOTAL]],"")</f>
        <v>0</v>
      </c>
      <c r="JF272" s="26">
        <f>IFERROR(Tableau17[[#This Row],[2008-T2-LGC]]/Tableau17[[#This Row],[2008-T2-TOTAL]],"")</f>
        <v>0</v>
      </c>
      <c r="JG272" s="26">
        <f>IFERROR(Tableau17[[#This Row],[2008-T2-LMAJ]]/Tableau17[[#This Row],[2008-T2-TOTAL]],"")</f>
        <v>0.56608811748998666</v>
      </c>
      <c r="JH272" s="26">
        <f>IFERROR(Tableau17[[#This Row],[2008-T2-LUG]]/Tableau17[[#This Row],[2008-T2-TOTAL]],"")</f>
        <v>0.43391188251001334</v>
      </c>
      <c r="JI272" s="26">
        <f>IFERROR(Tableau17[[#This Row],[2014-T1-LDIV]]/Tableau17[[#This Row],[2014-T1-TOTAL]],"")</f>
        <v>0</v>
      </c>
      <c r="JJ272" s="26">
        <f>IFERROR(Tableau17[[#This Row],[2014-T1-LDVD]]/Tableau17[[#This Row],[2014-T1-TOTAL]],"")</f>
        <v>0.20469798657718122</v>
      </c>
      <c r="JK272" s="26">
        <f>IFERROR(Tableau17[[#This Row],[2014-T1-LDVG]]/Tableau17[[#This Row],[2014-T1-TOTAL]],"")</f>
        <v>2.1252796420581657E-2</v>
      </c>
      <c r="JL272" s="26">
        <f>IFERROR(Tableau17[[#This Row],[2014-T1-LEXG]]/Tableau17[[#This Row],[2014-T1-TOTAL]],"")</f>
        <v>0</v>
      </c>
      <c r="JM272" s="26">
        <f>IFERROR(Tableau17[[#This Row],[2014-T1-LFG]]/Tableau17[[#This Row],[2014-T1-TOTAL]],"")</f>
        <v>1.901565995525727E-2</v>
      </c>
      <c r="JN272" s="26">
        <f>IFERROR(Tableau17[[#This Row],[2014-T1-LFN]]/Tableau17[[#This Row],[2014-T1-TOTAL]],"")</f>
        <v>0.23378076062639822</v>
      </c>
      <c r="JO272" s="26">
        <f>IFERROR(Tableau17[[#This Row],[2014-T1-LUD]]/Tableau17[[#This Row],[2014-T1-TOTAL]],"")</f>
        <v>0.35011185682326623</v>
      </c>
      <c r="JP272" s="26">
        <f>IFERROR(Tableau17[[#This Row],[2014-T1-LUG]]/Tableau17[[#This Row],[2014-T1-TOTAL]],"")</f>
        <v>0.17114093959731544</v>
      </c>
      <c r="JQ272" s="26">
        <f>IFERROR(Tableau17[[#This Row],[2014-T2-LFN]]/Tableau17[[#This Row],[2014-T2-TOTAL]],"")</f>
        <v>0.28353326063249729</v>
      </c>
      <c r="JR272" s="26">
        <f>IFERROR(Tableau17[[#This Row],[2014-T2-LUD]]/Tableau17[[#This Row],[2014-T2-TOTAL]],"")</f>
        <v>0.51690294438386042</v>
      </c>
      <c r="JS272" s="26">
        <f>IFERROR(Tableau17[[#This Row],[2014-T2-LUG]]/Tableau17[[#This Row],[2014-T2-TOTAL]],"")</f>
        <v>0.19956379498364232</v>
      </c>
      <c r="JT272" s="26">
        <f>IFERROR(Tableau17[[#This Row],[2015-T1-BC-DIV]]/Tableau17[[#This Row],[2015-T1-TOTAL]],"")</f>
        <v>2.4640657084188913E-2</v>
      </c>
      <c r="JU272" s="26">
        <f>IFERROR(Tableau17[[#This Row],[2015-T1-BC-DLF]]/Tableau17[[#This Row],[2015-T1-TOTAL]],"")</f>
        <v>2.2587268993839837E-2</v>
      </c>
      <c r="JV272" s="26">
        <f>IFERROR(Tableau17[[#This Row],[2015-T1-BC-DVD]]/Tableau17[[#This Row],[2015-T1-TOTAL]],"")</f>
        <v>0</v>
      </c>
      <c r="JW272" s="26">
        <f>IFERROR(Tableau17[[#This Row],[2015-T1-BC-DVG]]/Tableau17[[#This Row],[2015-T1-TOTAL]],"")</f>
        <v>0</v>
      </c>
      <c r="JX272" s="26">
        <f>IFERROR(Tableau17[[#This Row],[2015-T1-BC-FG]]/Tableau17[[#This Row],[2015-T1-TOTAL]],"")</f>
        <v>5.3388090349075976E-2</v>
      </c>
      <c r="JY272" s="26">
        <f>IFERROR(Tableau17[[#This Row],[2015-T1-BC-FN]]/Tableau17[[#This Row],[2015-T1-TOTAL]],"")</f>
        <v>0.41273100616016428</v>
      </c>
      <c r="JZ272" s="26">
        <f>IFERROR(Tableau17[[#This Row],[2015-T1-BC-MDM]]/Tableau17[[#This Row],[2015-T1-TOTAL]],"")</f>
        <v>0</v>
      </c>
      <c r="KA272" s="26">
        <f>IFERROR(Tableau17[[#This Row],[2015-T1-BC-RDG]]/Tableau17[[#This Row],[2015-T1-TOTAL]],"")</f>
        <v>0</v>
      </c>
      <c r="KB272" s="26">
        <f>IFERROR(Tableau17[[#This Row],[2015-T1-BC-SOC]]/Tableau17[[#This Row],[2015-T1-TOTAL]],"")</f>
        <v>0</v>
      </c>
      <c r="KC272" s="26">
        <f>IFERROR(Tableau17[[#This Row],[2015-T1-BC-UD]]/Tableau17[[#This Row],[2015-T1-TOTAL]],"")</f>
        <v>0.31211498973305957</v>
      </c>
      <c r="KD272" s="26">
        <f>IFERROR(Tableau17[[#This Row],[2015-T1-BC-UG]]/Tableau17[[#This Row],[2015-T1-TOTAL]],"")</f>
        <v>0.17453798767967146</v>
      </c>
      <c r="KE272" s="26">
        <f>IFERROR(Tableau17[[#This Row],[2015-T1-BC-VEC]]/Tableau17[[#This Row],[2015-T1-TOTAL]],"")</f>
        <v>0</v>
      </c>
      <c r="KF272" s="26">
        <f>IFERROR(Tableau17[[#This Row],[2015-T2-BC-DVG]]/Tableau17[[#This Row],[2015-T2-TOTAL]],"")</f>
        <v>0</v>
      </c>
      <c r="KG272" s="26">
        <f>IFERROR(Tableau17[[#This Row],[2015-T2-BC-FN]]/Tableau17[[#This Row],[2015-T2-TOTAL]],"")</f>
        <v>0.43699186991869921</v>
      </c>
      <c r="KH272" s="26">
        <f>IFERROR(Tableau17[[#This Row],[2015-T2-BC-SOC]]/Tableau17[[#This Row],[2015-T2-TOTAL]],"")</f>
        <v>0</v>
      </c>
      <c r="KI272" s="26">
        <f>IFERROR(Tableau17[[#This Row],[2015-T2-BC-UD]]/Tableau17[[#This Row],[2015-T2-TOTAL]],"")</f>
        <v>0.56300813008130079</v>
      </c>
      <c r="KJ272" s="26">
        <f>IFERROR(Tableau17[[#This Row],[2015-T2-BC-UG]]/Tableau17[[#This Row],[2015-T2-TOTAL]],"")</f>
        <v>0</v>
      </c>
      <c r="KK272" s="26">
        <f>IFERROR(Tableau17[[#This Row],[2017 (L)-T1-COM]]/Tableau17[[#This Row],[2017 (L)-T1-TOTAL]],"")</f>
        <v>1.4598540145985401E-2</v>
      </c>
      <c r="KL272" s="26">
        <f>IFERROR(Tableau17[[#This Row],[2017 (L)-T1-DIV]]/Tableau17[[#This Row],[2017 (L)-T1-TOTAL]],"")</f>
        <v>1.6423357664233577E-2</v>
      </c>
      <c r="KM272" s="26">
        <f>IFERROR(Tableau17[[#This Row],[2017 (L)-T1-DLF]]/Tableau17[[#This Row],[2017 (L)-T1-TOTAL]],"")</f>
        <v>1.4598540145985401E-2</v>
      </c>
      <c r="KN272" s="26">
        <f>IFERROR(Tableau17[[#This Row],[2017 (L)-T1-DVD]]/Tableau17[[#This Row],[2017 (L)-T1-TOTAL]],"")</f>
        <v>1.8248175182481751E-3</v>
      </c>
      <c r="KO272" s="26">
        <f>IFERROR(Tableau17[[#This Row],[2017 (L)-T1-DVG]]/Tableau17[[#This Row],[2017 (L)-T1-TOTAL]],"")</f>
        <v>1.8248175182481751E-3</v>
      </c>
      <c r="KP272" s="26">
        <f>IFERROR(Tableau17[[#This Row],[2017 (L)-T1-ECO]]/Tableau17[[#This Row],[2017 (L)-T1-TOTAL]],"")</f>
        <v>6.2043795620437957E-2</v>
      </c>
      <c r="KQ272" s="26">
        <f>IFERROR(Tableau17[[#This Row],[2017 (L)-T1-EXD]]/Tableau17[[#This Row],[2017 (L)-T1-TOTAL]],"")</f>
        <v>1.8248175182481751E-3</v>
      </c>
      <c r="KR272" s="26">
        <f>IFERROR(Tableau17[[#This Row],[2017 (L)-T1-EXG]]/Tableau17[[#This Row],[2017 (L)-T1-TOTAL]],"")</f>
        <v>0</v>
      </c>
      <c r="KS272" s="26">
        <f>IFERROR(Tableau17[[#This Row],[2017 (L)-T1-FI]]/Tableau17[[#This Row],[2017 (L)-T1-TOTAL]],"")</f>
        <v>8.576642335766424E-2</v>
      </c>
      <c r="KT272" s="26">
        <f>IFERROR(Tableau17[[#This Row],[2017 (L)-T1-FN]]/Tableau17[[#This Row],[2017 (L)-T1-TOTAL]],"")</f>
        <v>0.19343065693430658</v>
      </c>
      <c r="KU272" s="26">
        <f>IFERROR(Tableau17[[#This Row],[2017 (L)-T1-LR]]/Tableau17[[#This Row],[2017 (L)-T1-TOTAL]],"")</f>
        <v>0.27189781021897808</v>
      </c>
      <c r="KV272" s="26">
        <f>IFERROR(Tableau17[[#This Row],[2017 (L)-T1-MDM]]/Tableau17[[#This Row],[2017 (L)-T1-TOTAL]],"")</f>
        <v>0</v>
      </c>
      <c r="KW272" s="26">
        <f>IFERROR(Tableau17[[#This Row],[2017 (L)-T1-RDG]]/Tableau17[[#This Row],[2017 (L)-T1-TOTAL]],"")</f>
        <v>5.4744525547445258E-3</v>
      </c>
      <c r="KX272" s="26">
        <f>IFERROR(Tableau17[[#This Row],[2017 (L)-T1-REG]]/Tableau17[[#This Row],[2017 (L)-T1-TOTAL]],"")</f>
        <v>0</v>
      </c>
      <c r="KY272" s="26">
        <f>IFERROR(Tableau17[[#This Row],[2017 (L)-T1-REM]]/Tableau17[[#This Row],[2017 (L)-T1-TOTAL]],"")</f>
        <v>0.30474452554744524</v>
      </c>
      <c r="KZ272" s="26">
        <f>IFERROR(Tableau17[[#This Row],[2017 (L)-T1-SOC]]/Tableau17[[#This Row],[2017 (L)-T1-TOTAL]],"")</f>
        <v>2.5547445255474453E-2</v>
      </c>
      <c r="LA272" s="26">
        <f>IFERROR(Tableau17[[#This Row],[2017 (L)-T1-UDI]]/Tableau17[[#This Row],[2017 (L)-T1-TOTAL]],"")</f>
        <v>0</v>
      </c>
      <c r="LB272" s="26">
        <f>IFERROR(Tableau17[[#This Row],[2017 (L)-T2-FI]]/Tableau17[[#This Row],[2017 (L)-T2-TOTAL]],"")</f>
        <v>0</v>
      </c>
      <c r="LC272" s="26">
        <f>IFERROR(Tableau17[[#This Row],[2017 (L)-T2-FN]]/Tableau17[[#This Row],[2017 (L)-T2-TOTAL]],"")</f>
        <v>0</v>
      </c>
      <c r="LD272" s="26">
        <f>IFERROR(Tableau17[[#This Row],[2017 (L)-T2-LR]]/Tableau17[[#This Row],[2017 (L)-T2-TOTAL]],"")</f>
        <v>0.6560364464692483</v>
      </c>
      <c r="LE272" s="26">
        <f>IFERROR(Tableau17[[#This Row],[2017 (L)-T2-MDM]]/Tableau17[[#This Row],[2017 (L)-T2-TOTAL]],"")</f>
        <v>0</v>
      </c>
      <c r="LF272" s="26">
        <f>IFERROR(Tableau17[[#This Row],[2017 (L)-T2-REM]]/Tableau17[[#This Row],[2017 (L)-T2-TOTAL]],"")</f>
        <v>0.3439635535307517</v>
      </c>
      <c r="LG272" s="26">
        <f>IFERROR(Tableau17[[#This Row],[2017-T1-ARTHAUD Nathalie]]/Tableau17[[#This Row],[2017-T1-TOTAL]],"")</f>
        <v>4.4893378226711564E-3</v>
      </c>
      <c r="LH272" s="26">
        <f>IFERROR(Tableau17[[#This Row],[2017-T1-ASSELINEAU Fran]]/Tableau17[[#This Row],[2017-T1-TOTAL]],"")</f>
        <v>8.9786756453423128E-3</v>
      </c>
      <c r="LI272" s="26">
        <f>IFERROR(Tableau17[[#This Row],[2017-T1-CHEMINADE Jacques]]/Tableau17[[#This Row],[2017-T1-TOTAL]],"")</f>
        <v>1.1223344556677891E-3</v>
      </c>
      <c r="LJ272" s="26">
        <f>IFERROR(Tableau17[[#This Row],[2017-T1-DUPONT-AIGNAN Nicolas]]/Tableau17[[#This Row],[2017-T1-TOTAL]],"")</f>
        <v>5.2749719416386086E-2</v>
      </c>
      <c r="LK272" s="26">
        <f>IFERROR(Tableau17[[#This Row],[2017-T1-FILLON Fran]]/Tableau17[[#This Row],[2017-T1-TOTAL]],"")</f>
        <v>0.265993265993266</v>
      </c>
      <c r="LL272" s="26">
        <f>IFERROR(Tableau17[[#This Row],[2017-T1-HAMON Beno]]/Tableau17[[#This Row],[2017-T1-TOTAL]],"")</f>
        <v>4.3771043771043773E-2</v>
      </c>
      <c r="LM272" s="26">
        <f>IFERROR(Tableau17[[#This Row],[2017-T1-LASSALLE Jean]]/Tableau17[[#This Row],[2017-T1-TOTAL]],"")</f>
        <v>1.1223344556677889E-2</v>
      </c>
      <c r="LN272" s="26">
        <f>IFERROR(Tableau17[[#This Row],[2017-T1-LE PEN Marine]]/Tableau17[[#This Row],[2017-T1-TOTAL]],"")</f>
        <v>0.28058361391694725</v>
      </c>
      <c r="LO272" s="26">
        <f>IFERROR(Tableau17[[#This Row],[2017-T1-M Jean-Luc]]/Tableau17[[#This Row],[2017-T1-TOTAL]],"")</f>
        <v>0.13804713804713806</v>
      </c>
      <c r="LP272" s="26">
        <f>IFERROR(Tableau17[[#This Row],[2017-T1-MACRON Emmanuel]]/Tableau17[[#This Row],[2017-T1-TOTAL]],"")</f>
        <v>0.18855218855218855</v>
      </c>
      <c r="LQ272" s="26">
        <f>IFERROR(Tableau17[[#This Row],[2017-T1-POUTOU Philippe]]/Tableau17[[#This Row],[2017-T1-TOTAL]],"")</f>
        <v>4.4893378226711564E-3</v>
      </c>
      <c r="LR272" s="26">
        <f>IFERROR(Tableau17[[#This Row],[2017-T2-LE PEN Marine]]/Tableau17[[#This Row],[2017-T2-TOTAL]],"")</f>
        <v>0.43791722296395191</v>
      </c>
      <c r="LS272" s="26">
        <f>IFERROR(Tableau17[[#This Row],[2017-T2-MACRON Emmanuel]]/Tableau17[[#This Row],[2017-T2-TOTAL]],"")</f>
        <v>0.56208277703604803</v>
      </c>
      <c r="LT272" s="26">
        <f>IFERROR(Tableau17[[#This Row],[2019-T1-ALEXANDRE Audric]]/Tableau17[[#This Row],[2019-T1-TOTAL]],"")</f>
        <v>0</v>
      </c>
      <c r="LU272" s="26">
        <f>IFERROR(Tableau17[[#This Row],[2019-T1-ARTHAUD Nathalie]]/Tableau17[[#This Row],[2019-T1-TOTAL]],"")</f>
        <v>1.7605633802816902E-3</v>
      </c>
      <c r="LV272" s="26">
        <f>IFERROR(Tableau17[[#This Row],[2019-T1-ASSELINEAU François]]/Tableau17[[#This Row],[2019-T1-TOTAL]],"")</f>
        <v>1.232394366197183E-2</v>
      </c>
      <c r="LW272" s="26">
        <f>IFERROR(Tableau17[[#This Row],[2019-T1-AUBRY Manon]]/Tableau17[[#This Row],[2019-T1-TOTAL]],"")</f>
        <v>5.2816901408450703E-2</v>
      </c>
      <c r="LX272" s="26">
        <f>IFERROR(Tableau17[[#This Row],[2019-T1-AZERGUI Nagib]]/Tableau17[[#This Row],[2019-T1-TOTAL]],"")</f>
        <v>3.5211267605633804E-3</v>
      </c>
      <c r="LY272" s="26">
        <f>IFERROR(Tableau17[[#This Row],[2019-T1-BARDELLA Jordan]]/Tableau17[[#This Row],[2019-T1-TOTAL]],"")</f>
        <v>0.30985915492957744</v>
      </c>
      <c r="LZ272" s="26">
        <f>IFERROR(Tableau17[[#This Row],[2019-T1-BELLAMY François-Xavier]]/Tableau17[[#This Row],[2019-T1-TOTAL]],"")</f>
        <v>0.10915492957746478</v>
      </c>
      <c r="MA272" s="26">
        <f>IFERROR(Tableau17[[#This Row],[2019-T1-BIDOU Olivier]]/Tableau17[[#This Row],[2019-T1-TOTAL]],"")</f>
        <v>1.7605633802816902E-3</v>
      </c>
      <c r="MB272" s="26">
        <f>IFERROR(Tableau17[[#This Row],[2019-T1-BOURG Dominique]]/Tableau17[[#This Row],[2019-T1-TOTAL]],"")</f>
        <v>2.2887323943661973E-2</v>
      </c>
      <c r="MC272" s="26">
        <f>IFERROR(Tableau17[[#This Row],[2019-T1-BROSSAT Ian]]/Tableau17[[#This Row],[2019-T1-TOTAL]],"")</f>
        <v>2.8169014084507043E-2</v>
      </c>
      <c r="MD272" s="26">
        <f>IFERROR(Tableau17[[#This Row],[2019-T1-CAILLAUD Sophie]]/Tableau17[[#This Row],[2019-T1-TOTAL]],"")</f>
        <v>0</v>
      </c>
      <c r="ME272" s="26">
        <f>IFERROR(Tableau17[[#This Row],[2019-T1-CAMUS Renaud]]/Tableau17[[#This Row],[2019-T1-TOTAL]],"")</f>
        <v>0</v>
      </c>
      <c r="MF272" s="26">
        <f>IFERROR(Tableau17[[#This Row],[2019-T1-CHALENÇON Christophe]]/Tableau17[[#This Row],[2019-T1-TOTAL]],"")</f>
        <v>0</v>
      </c>
      <c r="MG272" s="26">
        <f>IFERROR(Tableau17[[#This Row],[2019-T1-CORBET Cathy Denise Ginette]]/Tableau17[[#This Row],[2019-T1-TOTAL]],"")</f>
        <v>0</v>
      </c>
      <c r="MH272" s="26">
        <f>IFERROR(Tableau17[[#This Row],[2019-T1-DE PREVOISIN Robert]]/Tableau17[[#This Row],[2019-T1-TOTAL]],"")</f>
        <v>0</v>
      </c>
      <c r="MI272" s="26">
        <f>IFERROR(Tableau17[[#This Row],[2019-T1-DELFEL Thérèse]]/Tableau17[[#This Row],[2019-T1-TOTAL]],"")</f>
        <v>0</v>
      </c>
      <c r="MJ272" s="26">
        <f>IFERROR(Tableau17[[#This Row],[2019-T1-DIEUMEGARD Pierre]]/Tableau17[[#This Row],[2019-T1-TOTAL]],"")</f>
        <v>1.7605633802816902E-3</v>
      </c>
      <c r="MK272" s="26">
        <f>IFERROR(Tableau17[[#This Row],[2019-T1-DUPONT-AIGNAN Nicolas]]/Tableau17[[#This Row],[2019-T1-TOTAL]],"")</f>
        <v>2.464788732394366E-2</v>
      </c>
      <c r="ML272" s="26">
        <f>IFERROR(Tableau17[[#This Row],[2019-T1-GERNIGON Yves]]/Tableau17[[#This Row],[2019-T1-TOTAL]],"")</f>
        <v>0</v>
      </c>
      <c r="MM272" s="26">
        <f>IFERROR(Tableau17[[#This Row],[2019-T1-GLUCKSMANN Raphaël]]/Tableau17[[#This Row],[2019-T1-TOTAL]],"")</f>
        <v>3.873239436619718E-2</v>
      </c>
      <c r="MN272" s="26">
        <f>IFERROR(Tableau17[[#This Row],[2019-T1-HAMON Benoît]]/Tableau17[[#This Row],[2019-T1-TOTAL]],"")</f>
        <v>1.4084507042253521E-2</v>
      </c>
      <c r="MO272" s="26">
        <f>IFERROR(Tableau17[[#This Row],[2019-T1-HELGEN Gilles]]/Tableau17[[#This Row],[2019-T1-TOTAL]],"")</f>
        <v>0</v>
      </c>
      <c r="MP272" s="26">
        <f>IFERROR(Tableau17[[#This Row],[2019-T1-JADOT Yannick]]/Tableau17[[#This Row],[2019-T1-TOTAL]],"")</f>
        <v>0.13908450704225353</v>
      </c>
      <c r="MQ272" s="26">
        <f>IFERROR(Tableau17[[#This Row],[2019-T1-LAGARDE Jean-Christophe]]/Tableau17[[#This Row],[2019-T1-TOTAL]],"")</f>
        <v>1.232394366197183E-2</v>
      </c>
      <c r="MR272" s="26">
        <f>IFERROR(Tableau17[[#This Row],[2019-T1-LALANNE Francis]]/Tableau17[[#This Row],[2019-T1-TOTAL]],"")</f>
        <v>3.5211267605633804E-3</v>
      </c>
      <c r="MS272" s="26">
        <f>IFERROR(Tableau17[[#This Row],[2019-T1-LOISEAU Nathalie]]/Tableau17[[#This Row],[2019-T1-TOTAL]],"")</f>
        <v>0.22183098591549297</v>
      </c>
      <c r="MT272" s="26">
        <f>IFERROR(Tableau17[[#This Row],[2019-T1-MARIE Florie]]/Tableau17[[#This Row],[2019-T1-TOTAL]],"")</f>
        <v>1.7605633802816902E-3</v>
      </c>
      <c r="MU272" s="26">
        <f>IFERROR(Tableau17[[#This Row],[2008-T1-MACROEXTRDROITE]]/Tableau17[[#This Row],[2008-T1-MACROTOTALE]],"")</f>
        <v>9.0773809523809521E-2</v>
      </c>
      <c r="MV272" s="26">
        <f>IFERROR(Tableau17[[#This Row],[2008-T1-MACRODROITE]]/Tableau17[[#This Row],[2008-T1-MACROTOTALE]],"")</f>
        <v>0.48065476190476192</v>
      </c>
      <c r="MW272" s="26">
        <f>IFERROR(Tableau17[[#This Row],[2008-T1-MACROCENTRE]]/Tableau17[[#This Row],[2008-T1-MACROTOTALE]],"")</f>
        <v>0</v>
      </c>
      <c r="MX272" s="26">
        <f>IFERROR(Tableau17[[#This Row],[2008-T1-MACROGAUCHE]]/Tableau17[[#This Row],[2008-T1-MACROTOTALE]],"")</f>
        <v>0.42857142857142855</v>
      </c>
      <c r="MY272" s="26">
        <f>IFERROR(Tableau17[[#This Row],[2008-T1-MACROAUTRE]]/Tableau17[[#This Row],[2008-T1-MACROTOTALE]],"")</f>
        <v>0</v>
      </c>
      <c r="MZ272" s="26">
        <f>IFERROR(Tableau17[[#This Row],[2008-T2-MACROEXTRDROITE]]/Tableau17[[#This Row],[2008-T2-MACROTOTALE]],"")</f>
        <v>0</v>
      </c>
      <c r="NA272" s="26">
        <f>IFERROR(Tableau17[[#This Row],[2008-T2-MACRODROITE]]/Tableau17[[#This Row],[2008-T2-MACROTOTALE]],"")</f>
        <v>0.56608811748998666</v>
      </c>
      <c r="NB272" s="26">
        <f>IFERROR(Tableau17[[#This Row],[2008-T2-MACROCENTRE]]/Tableau17[[#This Row],[2008-T2-MACROTOTALE]],"")</f>
        <v>0</v>
      </c>
      <c r="NC272" s="26">
        <f>IFERROR(Tableau17[[#This Row],[2008-T2-MACROGAUCHE]]/Tableau17[[#This Row],[2008-T2-MACROTOTALE]],"")</f>
        <v>0.43391188251001334</v>
      </c>
      <c r="ND272" s="26">
        <f>IFERROR(Tableau17[[#This Row],[2008-T2-MACROAUTRE]]/Tableau17[[#This Row],[2008-T2-MACROTOTALE]],"")</f>
        <v>0</v>
      </c>
      <c r="NE272" s="26">
        <f>IFERROR(Tableau17[[#This Row],[2014-T1-MACROEXTRDROITE]]/Tableau17[[#This Row],[2014-T1-MACROTOTALE]],"")</f>
        <v>0.23378076062639822</v>
      </c>
      <c r="NF272" s="26">
        <f>IFERROR(Tableau17[[#This Row],[2014-T1-MACRODROITE]]/Tableau17[[#This Row],[2014-T1-MACROTOTALE]],"")</f>
        <v>0.55480984340044748</v>
      </c>
      <c r="NG272" s="26">
        <f>IFERROR(Tableau17[[#This Row],[2014-T1-MACROCENTRE]]/Tableau17[[#This Row],[2014-T1-MACROTOTALE]],"")</f>
        <v>0</v>
      </c>
      <c r="NH272" s="26">
        <f>IFERROR(Tableau17[[#This Row],[2014-T1-MACROGAUCHE]]/Tableau17[[#This Row],[2014-T1-MACROTOTALE]],"")</f>
        <v>0.21140939597315436</v>
      </c>
      <c r="NI272" s="26">
        <f>IFERROR(Tableau17[[#This Row],[2014-T1-MACROAUTRE]]/Tableau17[[#This Row],[2014-T1-MACROTOTALE]],"")</f>
        <v>0</v>
      </c>
      <c r="NJ272" s="26">
        <f>IFERROR(Tableau17[[#This Row],[2014-T2-MACROEXTRDROITE]]/Tableau17[[#This Row],[2014-T2-MACROTOTALE]],"")</f>
        <v>0.28353326063249729</v>
      </c>
      <c r="NK272" s="26">
        <f>IFERROR(Tableau17[[#This Row],[2014-T2-MACRODROITE]]/Tableau17[[#This Row],[2014-T2-MACROTOTALE]],"")</f>
        <v>0.51690294438386042</v>
      </c>
      <c r="NL272" s="26">
        <f>IFERROR(Tableau17[[#This Row],[2014-T2-MACROCENTRE]]/Tableau17[[#This Row],[2014-T2-MACROTOTALE]],"")</f>
        <v>0</v>
      </c>
      <c r="NM272" s="26">
        <f>IFERROR(Tableau17[[#This Row],[2014-T2-MACROGAUCHE]]/Tableau17[[#This Row],[2014-T2-MACROTOTALE]],"")</f>
        <v>0.19956379498364232</v>
      </c>
      <c r="NN272" s="26">
        <f>IFERROR(Tableau17[[#This Row],[2014-T2-MACROAUTRE]]/Tableau17[[#This Row],[2014-T2-MACROTOTALE]],"")</f>
        <v>0</v>
      </c>
      <c r="NO272" s="26">
        <f>IFERROR( Tableau17[[#This Row],[2015-T1-MACROEXTRDROITE]]/Tableau17[[#This Row],[2015-T1-MACROTOTALE]],"")</f>
        <v>0.43531827515400412</v>
      </c>
      <c r="NP272" s="26">
        <f>IFERROR(Tableau17[[#This Row],[2015-T1-MACRODROITE]]/Tableau17[[#This Row],[2015-T1-MACROTOTALE]],"")</f>
        <v>0.31211498973305957</v>
      </c>
      <c r="NQ272" s="26">
        <f>IFERROR(Tableau17[[#This Row],[2015-T1-MACROCENTRE]]/Tableau17[[#This Row],[2015-T1-MACROTOTALE]],"")</f>
        <v>0</v>
      </c>
      <c r="NR272" s="26">
        <f>IFERROR(Tableau17[[#This Row],[2015-T1-MACROGAUCHE]]/Tableau17[[#This Row],[2015-T1-MACROTOTALE]],"")</f>
        <v>0.22792607802874743</v>
      </c>
      <c r="NS272" s="26">
        <f>IFERROR(Tableau17[[#This Row],[2015-T1-MACROAUTRE]]/Tableau17[[#This Row],[2015-T1-MACROTOTALE]],"")</f>
        <v>2.4640657084188913E-2</v>
      </c>
      <c r="NT272" s="26">
        <f>IFERROR(Tableau17[[#This Row],[2015-T2-MACROEXTRDROITE]]/Tableau17[[#This Row],[2015-T2-MACROTOTALE]],"")</f>
        <v>0.43699186991869921</v>
      </c>
      <c r="NU272" s="26">
        <f>IFERROR(Tableau17[[#This Row],[2015-T2-MACRODROITE]]/Tableau17[[#This Row],[2015-T2-MACROTOTALE]],"")</f>
        <v>0.56300813008130079</v>
      </c>
      <c r="NV272" s="26">
        <f>IFERROR(Tableau17[[#This Row],[2015-T2-MACROCENTRE]]/Tableau17[[#This Row],[2015-T2-MACROTOTALE]],"")</f>
        <v>0</v>
      </c>
      <c r="NW272" s="26">
        <f>IFERROR(Tableau17[[#This Row],[2015-T2-MACROGAUCHE]]/Tableau17[[#This Row],[2015-T2-MACROTOTALE]],"")</f>
        <v>0</v>
      </c>
      <c r="NX272" s="26">
        <f>IFERROR(Tableau17[[#This Row],[2015-T2-MACROAUTRE]]/Tableau17[[#This Row],[2015-T2-MACROTOTALE]],"")</f>
        <v>0</v>
      </c>
      <c r="NY272" s="26">
        <f>IFERROR(Tableau17[[#This Row],[2017-T1-MACROEXTRDROITE]]/Tableau17[[#This Row],[2017-T1-MACROTOTALE]],"")</f>
        <v>0.34343434343434343</v>
      </c>
      <c r="NZ272" s="26">
        <f>IFERROR(Tableau17[[#This Row],[2017-T1-MACRODROITE]]/Tableau17[[#This Row],[2017-T1-MACROTOTALE]],"")</f>
        <v>0.265993265993266</v>
      </c>
      <c r="OA272" s="26">
        <f>IFERROR(Tableau17[[#This Row],[2017-T1-MACROCENTRE]]/Tableau17[[#This Row],[2017-T1-MACROTOTALE]],"")</f>
        <v>0.18855218855218855</v>
      </c>
      <c r="OB272" s="26">
        <f>IFERROR(Tableau17[[#This Row],[2017-T1-MACROGAUCHE]]/Tableau17[[#This Row],[2017-T1-MACROTOTALE]],"")</f>
        <v>0.19079685746352412</v>
      </c>
      <c r="OC272" s="26">
        <f>IFERROR(Tableau17[[#This Row],[2017-T1-MACROAUTRE]]/Tableau17[[#This Row],[2017-T1-MACROTOTALE]],"")</f>
        <v>1.1223344556677889E-2</v>
      </c>
      <c r="OD272" s="26">
        <f>IFERROR(Tableau17[[#This Row],[2017-T2-MACROEXTRDROITE]]/Tableau17[[#This Row],[2017-T2-MACROTOTALE]],"")</f>
        <v>0.43791722296395191</v>
      </c>
      <c r="OE272" s="26">
        <f>IFERROR(Tableau17[[#This Row],[2017-T2-MACRODROITE]]/Tableau17[[#This Row],[2017-T2-MACROTOTALE]],"")</f>
        <v>0</v>
      </c>
      <c r="OF272" s="26">
        <f>IFERROR(Tableau17[[#This Row],[2017-T2-MACROCENTRE]]/Tableau17[[#This Row],[2017-T2-MACROTOTALE]],"")</f>
        <v>0.56208277703604803</v>
      </c>
      <c r="OG272" s="26">
        <f>IFERROR(Tableau17[[#This Row],[2017-T2-MACROGAUCHE]]/Tableau17[[#This Row],[2017-T2-MACROTOTALE]],"")</f>
        <v>0</v>
      </c>
      <c r="OH272" s="26">
        <f>IFERROR(Tableau17[[#This Row],[2017-T2-MACROAUTRE]]/Tableau17[[#This Row],[2017-T2-MACROTOTALE]],"")</f>
        <v>0</v>
      </c>
      <c r="OI272" s="26">
        <f>IFERROR(Tableau17[[#This Row],[2019-T1-MACROEXTRDROITE]]/Tableau17[[#This Row],[2019-T1-MACROTOTALE]],"")</f>
        <v>0.34260869565217389</v>
      </c>
      <c r="OJ272" s="26">
        <f>IFERROR(Tableau17[[#This Row],[2019-T1-MACRODROITE]]/Tableau17[[#This Row],[2019-T1-MACROTOTALE]],"")</f>
        <v>0.12</v>
      </c>
      <c r="OK272" s="26">
        <f>IFERROR(Tableau17[[#This Row],[2019-T1-MACROCENTRE]]/Tableau17[[#This Row],[2019-T1-MACROTOTALE]],"")</f>
        <v>0.21913043478260869</v>
      </c>
      <c r="OL272" s="26">
        <f>IFERROR(Tableau17[[#This Row],[2019-T1-MACROGAUCHE]]/Tableau17[[#This Row],[2019-T1-MACROTOTALE]],"")</f>
        <v>0.27130434782608698</v>
      </c>
      <c r="OM272" s="26">
        <f>IFERROR(Tableau17[[#This Row],[2019-T1-MACROAUTRE]]/Tableau17[[#This Row],[2019-T1-MACROTOTALE]],"")</f>
        <v>4.6956521739130432E-2</v>
      </c>
      <c r="ON272" s="26">
        <f>IFERROR(Tableau17[[#This Row],[2020-T1-MACROEXTRDROITE]]/Tableau17[[#This Row],[2020-T1-MACROTOTALE]],"")</f>
        <v>0.20786516853932585</v>
      </c>
      <c r="OO272" s="26">
        <f>IFERROR(Tableau17[[#This Row],[2020-T1-MACRODROITE]]/Tableau17[[#This Row],[2020-T1-MACROTOTALE]],"")</f>
        <v>0.42134831460674155</v>
      </c>
      <c r="OP272" s="26">
        <f>IFERROR(Tableau17[[#This Row],[2020-T1-MACROCENTRE]]/Tableau17[[#This Row],[2020-T1-MACROTOTALE]],"")</f>
        <v>8.98876404494382E-2</v>
      </c>
      <c r="OQ272" s="26">
        <f>IFERROR(Tableau17[[#This Row],[2020-T1-MACROGAUCHE]]/Tableau17[[#This Row],[2020-T1-MACROTOTALE]],"")</f>
        <v>0.2808988764044944</v>
      </c>
      <c r="OR272" s="26">
        <f>IFERROR(Tableau17[[#This Row],[2020-T1-MACROAUTRE]]/Tableau17[[#This Row],[2020-T1-MACROTOTALE]],"")</f>
        <v>0</v>
      </c>
      <c r="OS272" s="26">
        <f>IFERROR(Tableau17[[#This Row],[2017 (L)-T1-MACROEXTRDROITE]]/Tableau17[[#This Row],[2017 (L)-T1-MACROTOTALE]],"")</f>
        <v>0.20985401459854014</v>
      </c>
      <c r="OT272" s="26">
        <f>IFERROR(Tableau17[[#This Row],[2017 (L)-T1-MACRODROITE]]/Tableau17[[#This Row],[2017 (L)-T1-MACROTOTALE]],"")</f>
        <v>0.27372262773722628</v>
      </c>
      <c r="OU272" s="26">
        <f>IFERROR(Tableau17[[#This Row],[2017 (L)-T1-MACROCENTRE]]/Tableau17[[#This Row],[2017 (L)-T1-MACROTOTALE]],"")</f>
        <v>0.30474452554744524</v>
      </c>
      <c r="OV272" s="26">
        <f>IFERROR(Tableau17[[#This Row],[2017 (L)-T1-MACROGAUCHE]]/Tableau17[[#This Row],[2017 (L)-T1-MACROTOTALE]],"")</f>
        <v>0.19525547445255476</v>
      </c>
      <c r="OW272" s="26">
        <f>IFERROR(Tableau17[[#This Row],[2017 (L)-T1-MACROAUTRE]]/Tableau17[[#This Row],[2017 (L)-T1-MACROTOTALE]],"")</f>
        <v>1.6423357664233577E-2</v>
      </c>
      <c r="OX272" s="26">
        <f>IFERROR(Tableau17[[#This Row],[2017 (L)-T2-MACROEXTRDROITE]]/Tableau17[[#This Row],[2017 (L)-T2-MACROTOTALE]],"")</f>
        <v>0</v>
      </c>
      <c r="OY272" s="26">
        <f>IFERROR(Tableau17[[#This Row],[2017 (L)-T2-MACRODROITE]]/Tableau17[[#This Row],[2017 (L)-T2-MACROTOTALE]],"")</f>
        <v>0.6560364464692483</v>
      </c>
      <c r="OZ272" s="26">
        <f>IFERROR(Tableau17[[#This Row],[2017 (L)-T2-MACROCENTRE]]/Tableau17[[#This Row],[2017 (L)-T2-MACROTOTALE]],"")</f>
        <v>0.3439635535307517</v>
      </c>
      <c r="PA272" s="26">
        <f>IFERROR(Tableau17[[#This Row],[2017 (L)-T2-MACROGAUCHE]]/Tableau17[[#This Row],[2017 (L)-T2-MACROTOTALE]],"")</f>
        <v>0</v>
      </c>
      <c r="PB272" s="26">
        <f>IFERROR(Tableau17[[#This Row],[2017 (L)-T2-MACROAUTRE]]/Tableau17[[#This Row],[2017 (L)-T2-MACROTOTALE]],"")</f>
        <v>0</v>
      </c>
      <c r="PC272" s="26">
        <f>IFERROR(Tableau17[[#This Row],[2008_T1_PROCUS]]/Tableau17[[#This Row],[2008_T1_INSCRITS]],0)</f>
        <v>4.2158516020236085E-3</v>
      </c>
      <c r="PD272" s="26">
        <f>IFERROR(Tableau17[[#This Row],[2008_T2_PROCUS]]/Tableau17[[#This Row],[2008_T2_INSCRITS]],0)</f>
        <v>1.6020236087689713E-2</v>
      </c>
      <c r="PE272" s="26">
        <f>Tableau17[[#This Row],[2014_T1_PROCUS]]/Tableau17[[#This Row],[2014_T1_INSCRITS]]</f>
        <v>8.1967213114754103E-3</v>
      </c>
      <c r="PF272" s="26">
        <f>IFERROR(Tableau17[[#This Row],[2014_T2_PROCUS]]/Tableau17[[#This Row],[2014_T2_INSCRITS]],0)</f>
        <v>1.367053998632946E-2</v>
      </c>
    </row>
    <row r="273" spans="1:422" hidden="1" x14ac:dyDescent="0.2">
      <c r="A273" s="1">
        <v>5</v>
      </c>
      <c r="B273" s="1" t="s">
        <v>381</v>
      </c>
      <c r="C273" s="1" t="s">
        <v>395</v>
      </c>
      <c r="D273" s="1" t="s">
        <v>395</v>
      </c>
      <c r="E273" s="1">
        <v>960</v>
      </c>
      <c r="F273" s="1">
        <v>5.4057829999999996</v>
      </c>
      <c r="G273" s="1">
        <v>43.25403</v>
      </c>
      <c r="H273" s="3">
        <v>1212</v>
      </c>
      <c r="I273" s="3">
        <v>280</v>
      </c>
      <c r="L273" s="1">
        <v>44</v>
      </c>
      <c r="M273" s="1">
        <v>2</v>
      </c>
      <c r="P273" s="1">
        <v>144</v>
      </c>
      <c r="Q273" s="1">
        <v>42</v>
      </c>
      <c r="R273" s="1">
        <v>61</v>
      </c>
      <c r="S273" s="1">
        <v>85</v>
      </c>
      <c r="T273" s="1">
        <v>70</v>
      </c>
      <c r="U273" s="1">
        <v>448</v>
      </c>
      <c r="V273" s="1">
        <v>1239</v>
      </c>
      <c r="W273" s="1">
        <v>749</v>
      </c>
      <c r="X273" s="1">
        <v>10</v>
      </c>
      <c r="Y273" s="2">
        <v>0.60451977000000001</v>
      </c>
      <c r="Z273" s="1">
        <v>1239</v>
      </c>
      <c r="AA273" s="1">
        <v>763</v>
      </c>
      <c r="AB273" s="1">
        <v>18</v>
      </c>
      <c r="AC273" s="2">
        <v>0.61581920999999995</v>
      </c>
      <c r="AD273" s="1">
        <v>1212</v>
      </c>
      <c r="AE273" s="1">
        <v>452</v>
      </c>
      <c r="AF273" s="2">
        <v>0.37293728999999998</v>
      </c>
      <c r="AG273" s="1">
        <f t="shared" si="4"/>
        <v>280</v>
      </c>
      <c r="AH273" s="1">
        <v>1215</v>
      </c>
      <c r="AI273" s="1">
        <v>769</v>
      </c>
      <c r="AJ273" s="1">
        <v>20</v>
      </c>
      <c r="AK273" s="2">
        <v>0.63292181000000003</v>
      </c>
      <c r="AL273" s="1">
        <v>1215</v>
      </c>
      <c r="AM273" s="1">
        <v>831</v>
      </c>
      <c r="AN273" s="1">
        <v>22</v>
      </c>
      <c r="AO273" s="2">
        <v>0.68395061999999995</v>
      </c>
      <c r="AP273" s="1">
        <v>1249</v>
      </c>
      <c r="AQ273" s="1">
        <v>634</v>
      </c>
      <c r="AR273" s="2">
        <v>0.50760607999999996</v>
      </c>
      <c r="AS273" s="1">
        <v>1249</v>
      </c>
      <c r="AT273" s="1">
        <v>629</v>
      </c>
      <c r="AU273" s="2">
        <v>0.50360287999999997</v>
      </c>
      <c r="AV273" s="1">
        <v>1245</v>
      </c>
      <c r="AW273" s="1">
        <v>669</v>
      </c>
      <c r="AX273" s="2">
        <v>0.53734939999999998</v>
      </c>
      <c r="AY273" s="1">
        <v>1245</v>
      </c>
      <c r="AZ273" s="1">
        <v>581</v>
      </c>
      <c r="BA273" s="2">
        <v>0.46666667000000001</v>
      </c>
      <c r="BB273" s="1">
        <v>1246</v>
      </c>
      <c r="BC273" s="1">
        <v>1024</v>
      </c>
      <c r="BD273" s="2">
        <v>0.82182986000000002</v>
      </c>
      <c r="BE273" s="1">
        <v>1245</v>
      </c>
      <c r="BF273" s="1">
        <v>929</v>
      </c>
      <c r="BG273" s="2">
        <v>0.74618474000000001</v>
      </c>
      <c r="BH273" s="1">
        <v>1233</v>
      </c>
      <c r="BI273" s="1">
        <v>668</v>
      </c>
      <c r="BJ273" s="2">
        <v>0.54176804999999995</v>
      </c>
      <c r="BK273" s="1">
        <v>41</v>
      </c>
      <c r="BN273" s="1">
        <v>25</v>
      </c>
      <c r="BO273" s="1">
        <v>44</v>
      </c>
      <c r="BP273" s="1">
        <v>404</v>
      </c>
      <c r="BQ273" s="1">
        <v>249</v>
      </c>
      <c r="BR273" s="1">
        <v>763</v>
      </c>
      <c r="BT273" s="1">
        <v>299</v>
      </c>
      <c r="BU273" s="1">
        <v>511</v>
      </c>
      <c r="BW273" s="1">
        <v>810</v>
      </c>
      <c r="BX273" s="1">
        <v>12</v>
      </c>
      <c r="BZ273" s="1">
        <v>39</v>
      </c>
      <c r="CB273" s="1">
        <v>42</v>
      </c>
      <c r="CC273" s="1">
        <v>132</v>
      </c>
      <c r="CD273" s="1">
        <v>375</v>
      </c>
      <c r="CE273" s="1">
        <v>128</v>
      </c>
      <c r="CF273" s="1">
        <v>728</v>
      </c>
      <c r="CG273" s="1">
        <v>136</v>
      </c>
      <c r="CH273" s="1">
        <v>408</v>
      </c>
      <c r="CI273" s="1">
        <v>186</v>
      </c>
      <c r="CJ273" s="1">
        <v>730</v>
      </c>
      <c r="CL273" s="1">
        <v>15</v>
      </c>
      <c r="CO273" s="1">
        <v>87</v>
      </c>
      <c r="CP273" s="1">
        <v>156</v>
      </c>
      <c r="CT273" s="1">
        <v>246</v>
      </c>
      <c r="CV273" s="1">
        <v>114</v>
      </c>
      <c r="CW273" s="1">
        <v>618</v>
      </c>
      <c r="CY273" s="1">
        <v>166</v>
      </c>
      <c r="DA273" s="1">
        <v>390</v>
      </c>
      <c r="DC273" s="1">
        <v>556</v>
      </c>
      <c r="DD273" s="1">
        <v>22</v>
      </c>
      <c r="DE273" s="1">
        <v>6</v>
      </c>
      <c r="DF273" s="1">
        <v>5</v>
      </c>
      <c r="DG273" s="1">
        <v>0</v>
      </c>
      <c r="DI273" s="1">
        <v>49</v>
      </c>
      <c r="DJ273" s="1">
        <v>1</v>
      </c>
      <c r="DK273" s="1">
        <v>1</v>
      </c>
      <c r="DL273" s="1">
        <v>55</v>
      </c>
      <c r="DM273" s="1">
        <v>80</v>
      </c>
      <c r="DN273" s="1">
        <v>179</v>
      </c>
      <c r="DO273" s="1">
        <v>262</v>
      </c>
      <c r="DP273" s="1">
        <v>2</v>
      </c>
      <c r="DU273" s="1">
        <v>662</v>
      </c>
      <c r="DX273" s="1">
        <v>261</v>
      </c>
      <c r="DY273" s="1">
        <v>271</v>
      </c>
      <c r="EA273" s="1">
        <v>532</v>
      </c>
      <c r="EB273" s="1">
        <v>2</v>
      </c>
      <c r="EC273" s="1">
        <v>5</v>
      </c>
      <c r="ED273" s="1">
        <v>1</v>
      </c>
      <c r="EE273" s="1">
        <v>34</v>
      </c>
      <c r="EF273" s="1">
        <v>337</v>
      </c>
      <c r="EG273" s="1">
        <v>47</v>
      </c>
      <c r="EH273" s="1">
        <v>6</v>
      </c>
      <c r="EI273" s="1">
        <v>163</v>
      </c>
      <c r="EJ273" s="1">
        <v>144</v>
      </c>
      <c r="EK273" s="1">
        <v>263</v>
      </c>
      <c r="EL273" s="1">
        <v>5</v>
      </c>
      <c r="EM273" s="1">
        <v>1007</v>
      </c>
      <c r="EN273" s="1">
        <v>238</v>
      </c>
      <c r="EO273" s="1">
        <v>606</v>
      </c>
      <c r="EP273" s="1">
        <v>844</v>
      </c>
      <c r="EQ273" s="1">
        <v>0</v>
      </c>
      <c r="ER273" s="1">
        <v>4</v>
      </c>
      <c r="ES273" s="1">
        <v>3</v>
      </c>
      <c r="ET273" s="1">
        <v>36</v>
      </c>
      <c r="EU273" s="1">
        <v>1</v>
      </c>
      <c r="EV273" s="1">
        <v>116</v>
      </c>
      <c r="EW273" s="1">
        <v>97</v>
      </c>
      <c r="EX273" s="1">
        <v>1</v>
      </c>
      <c r="EY273" s="1">
        <v>10</v>
      </c>
      <c r="EZ273" s="1">
        <v>20</v>
      </c>
      <c r="FA273" s="1">
        <v>0</v>
      </c>
      <c r="FB273" s="1">
        <v>0</v>
      </c>
      <c r="FC273" s="1">
        <v>0</v>
      </c>
      <c r="FD273" s="1">
        <v>0</v>
      </c>
      <c r="FE273" s="1">
        <v>0</v>
      </c>
      <c r="FF273" s="1">
        <v>0</v>
      </c>
      <c r="FG273" s="1">
        <v>0</v>
      </c>
      <c r="FH273" s="1">
        <v>13</v>
      </c>
      <c r="FI273" s="1">
        <v>0</v>
      </c>
      <c r="FJ273" s="1">
        <v>25</v>
      </c>
      <c r="FK273" s="1">
        <v>6</v>
      </c>
      <c r="FL273" s="1">
        <v>0</v>
      </c>
      <c r="FM273" s="1">
        <v>108</v>
      </c>
      <c r="FN273" s="1">
        <v>11</v>
      </c>
      <c r="FO273" s="1">
        <v>2</v>
      </c>
      <c r="FP273" s="1">
        <v>181</v>
      </c>
      <c r="FQ273" s="1">
        <v>3</v>
      </c>
      <c r="FR273" s="1">
        <f>SUM(Tableau17[[#This Row],[2019-T1-ALEXANDRE Audric]:[2019-T1-MARIE Florie]])</f>
        <v>637</v>
      </c>
      <c r="FS273" s="1">
        <v>44</v>
      </c>
      <c r="FT273" s="1">
        <v>445</v>
      </c>
      <c r="FU273" s="1">
        <v>0</v>
      </c>
      <c r="FV273" s="1">
        <v>274</v>
      </c>
      <c r="FW273" s="1">
        <v>0</v>
      </c>
      <c r="FX273" s="1">
        <v>763</v>
      </c>
      <c r="FY273" s="1">
        <v>0</v>
      </c>
      <c r="FZ273" s="1">
        <v>511</v>
      </c>
      <c r="GA273" s="1">
        <v>0</v>
      </c>
      <c r="GB273" s="1">
        <v>299</v>
      </c>
      <c r="GC273" s="1">
        <v>0</v>
      </c>
      <c r="GD273" s="1">
        <v>810</v>
      </c>
      <c r="GE273" s="1">
        <v>132</v>
      </c>
      <c r="GF273" s="1">
        <v>375</v>
      </c>
      <c r="GG273" s="1">
        <v>12</v>
      </c>
      <c r="GH273" s="1">
        <v>209</v>
      </c>
      <c r="GI273" s="1">
        <v>0</v>
      </c>
      <c r="GJ273" s="1">
        <v>728</v>
      </c>
      <c r="GK273" s="1">
        <v>136</v>
      </c>
      <c r="GL273" s="1">
        <v>408</v>
      </c>
      <c r="GM273" s="1">
        <v>0</v>
      </c>
      <c r="GN273" s="1">
        <v>186</v>
      </c>
      <c r="GO273" s="1">
        <v>0</v>
      </c>
      <c r="GP273" s="1">
        <v>730</v>
      </c>
      <c r="GQ273" s="1">
        <v>171</v>
      </c>
      <c r="GR273" s="1">
        <v>246</v>
      </c>
      <c r="GS273" s="1">
        <v>0</v>
      </c>
      <c r="GT273" s="1">
        <v>201</v>
      </c>
      <c r="GU273" s="1">
        <v>0</v>
      </c>
      <c r="GV273" s="1">
        <v>618</v>
      </c>
      <c r="GW273" s="1">
        <v>166</v>
      </c>
      <c r="GX273" s="1">
        <v>390</v>
      </c>
      <c r="GY273" s="1">
        <v>0</v>
      </c>
      <c r="GZ273" s="1">
        <v>0</v>
      </c>
      <c r="HA273" s="1">
        <v>0</v>
      </c>
      <c r="HB273" s="1">
        <v>556</v>
      </c>
      <c r="HC273" s="1">
        <v>203</v>
      </c>
      <c r="HD273" s="1">
        <v>337</v>
      </c>
      <c r="HE273" s="1">
        <v>263</v>
      </c>
      <c r="HF273" s="1">
        <v>198</v>
      </c>
      <c r="HG273" s="1">
        <v>6</v>
      </c>
      <c r="HH273" s="1">
        <v>1007</v>
      </c>
      <c r="HI273" s="1">
        <v>238</v>
      </c>
      <c r="HJ273" s="1">
        <v>0</v>
      </c>
      <c r="HK273" s="1">
        <v>606</v>
      </c>
      <c r="HL273" s="1">
        <v>0</v>
      </c>
      <c r="HM273" s="1">
        <v>0</v>
      </c>
      <c r="HN273" s="1">
        <v>844</v>
      </c>
      <c r="HO273" s="1">
        <v>134</v>
      </c>
      <c r="HP273" s="1">
        <v>108</v>
      </c>
      <c r="HQ273" s="1">
        <v>181</v>
      </c>
      <c r="HR273" s="1">
        <v>199</v>
      </c>
      <c r="HS273" s="1">
        <v>27</v>
      </c>
      <c r="HT273" s="1">
        <v>649</v>
      </c>
      <c r="HU273" s="1">
        <v>61</v>
      </c>
      <c r="HV273" s="1">
        <v>188</v>
      </c>
      <c r="HW273" s="1">
        <v>42</v>
      </c>
      <c r="HX273" s="1">
        <v>157</v>
      </c>
      <c r="HY273" s="1">
        <v>0</v>
      </c>
      <c r="HZ273" s="1">
        <v>448</v>
      </c>
      <c r="IA273" s="1">
        <v>86</v>
      </c>
      <c r="IB273" s="1">
        <v>179</v>
      </c>
      <c r="IC273" s="1">
        <v>262</v>
      </c>
      <c r="ID273" s="1">
        <v>129</v>
      </c>
      <c r="IE273" s="1">
        <v>6</v>
      </c>
      <c r="IF273" s="1">
        <v>662</v>
      </c>
      <c r="IG273" s="1">
        <v>0</v>
      </c>
      <c r="IH273" s="1">
        <v>261</v>
      </c>
      <c r="II273" s="1">
        <v>271</v>
      </c>
      <c r="IJ273" s="1">
        <v>0</v>
      </c>
      <c r="IK273" s="1">
        <v>0</v>
      </c>
      <c r="IL273" s="1">
        <v>532</v>
      </c>
      <c r="IM273" s="26">
        <f>IFERROR(Tableau17[[#This Row],[LDIV]]/Tableau17[[#This Row],[Total général]],"")</f>
        <v>0</v>
      </c>
      <c r="IN273" s="26">
        <f>IFERROR(Tableau17[[#This Row],[LDVC]]/Tableau17[[#This Row],[Total général]],"")</f>
        <v>0</v>
      </c>
      <c r="IO273" s="26">
        <f>IFERROR(Tableau17[[#This Row],[LDVD]]/Tableau17[[#This Row],[Total général]],"")</f>
        <v>9.8214285714285712E-2</v>
      </c>
      <c r="IP273" s="26">
        <f>IFERROR(Tableau17[[#This Row],[LDVG]]/Tableau17[[#This Row],[Total général]],"")</f>
        <v>4.464285714285714E-3</v>
      </c>
      <c r="IQ273" s="26">
        <f>IFERROR(Tableau17[[#This Row],[LEXD]]/Tableau17[[#This Row],[Total général]],"")</f>
        <v>0</v>
      </c>
      <c r="IR273" s="26">
        <f>IFERROR(Tableau17[[#This Row],[LEXG]]/Tableau17[[#This Row],[Total général]],"")</f>
        <v>0</v>
      </c>
      <c r="IS273" s="26">
        <f>IFERROR(Tableau17[[#This Row],[LLR]]/Tableau17[[#This Row],[Total général]],"")</f>
        <v>0.32142857142857145</v>
      </c>
      <c r="IT273" s="26">
        <f>IFERROR(Tableau17[[#This Row],[LREM]]/Tableau17[[#This Row],[Total général]],"")</f>
        <v>9.375E-2</v>
      </c>
      <c r="IU273" s="26">
        <f>IFERROR(Tableau17[[#This Row],[LRN]]/Tableau17[[#This Row],[Total général]],"")</f>
        <v>0.13616071428571427</v>
      </c>
      <c r="IV273" s="26">
        <f>IFERROR(Tableau17[[#This Row],[LUG]]/Tableau17[[#This Row],[Total général]],"")</f>
        <v>0.18973214285714285</v>
      </c>
      <c r="IW273" s="26">
        <f>IFERROR(Tableau17[[#This Row],[LVEC]]/Tableau17[[#This Row],[Total général]],"")</f>
        <v>0.15625</v>
      </c>
      <c r="IX273" s="26">
        <f>IFERROR(Tableau17[[#This Row],[2008-T1-LCMD]]/Tableau17[[#This Row],[2008-T1-TOTAL]],"")</f>
        <v>5.3735255570117955E-2</v>
      </c>
      <c r="IY273" s="26">
        <f>IFERROR(Tableau17[[#This Row],[2008-T1-LDVD]]/Tableau17[[#This Row],[2008-T1-TOTAL]],"")</f>
        <v>0</v>
      </c>
      <c r="IZ273" s="26">
        <f>IFERROR(Tableau17[[#This Row],[2008-T1-LEXD]]/Tableau17[[#This Row],[2008-T1-TOTAL]],"")</f>
        <v>0</v>
      </c>
      <c r="JA273" s="26">
        <f>IFERROR(Tableau17[[#This Row],[2008-T1-LEXG]]/Tableau17[[#This Row],[2008-T1-TOTAL]],"")</f>
        <v>3.2765399737876802E-2</v>
      </c>
      <c r="JB273" s="26">
        <f>IFERROR(Tableau17[[#This Row],[2008-T1-LFN]]/Tableau17[[#This Row],[2008-T1-TOTAL]],"")</f>
        <v>5.7667103538663174E-2</v>
      </c>
      <c r="JC273" s="26">
        <f>IFERROR(Tableau17[[#This Row],[2008-T1-LMAJ]]/Tableau17[[#This Row],[2008-T1-TOTAL]],"")</f>
        <v>0.5294888597640891</v>
      </c>
      <c r="JD273" s="26">
        <f>IFERROR(Tableau17[[#This Row],[2008-T1-LUG]]/Tableau17[[#This Row],[2008-T1-TOTAL]],"")</f>
        <v>0.32634338138925295</v>
      </c>
      <c r="JE273" s="26">
        <f>IFERROR(Tableau17[[#This Row],[2008-T2-LFN]]/Tableau17[[#This Row],[2008-T2-TOTAL]],"")</f>
        <v>0</v>
      </c>
      <c r="JF273" s="26">
        <f>IFERROR(Tableau17[[#This Row],[2008-T2-LGC]]/Tableau17[[#This Row],[2008-T2-TOTAL]],"")</f>
        <v>0.3691358024691358</v>
      </c>
      <c r="JG273" s="26">
        <f>IFERROR(Tableau17[[#This Row],[2008-T2-LMAJ]]/Tableau17[[#This Row],[2008-T2-TOTAL]],"")</f>
        <v>0.6308641975308642</v>
      </c>
      <c r="JH273" s="26">
        <f>IFERROR(Tableau17[[#This Row],[2008-T2-LUG]]/Tableau17[[#This Row],[2008-T2-TOTAL]],"")</f>
        <v>0</v>
      </c>
      <c r="JI273" s="26">
        <f>IFERROR(Tableau17[[#This Row],[2014-T1-LDIV]]/Tableau17[[#This Row],[2014-T1-TOTAL]],"")</f>
        <v>1.6483516483516484E-2</v>
      </c>
      <c r="JJ273" s="26">
        <f>IFERROR(Tableau17[[#This Row],[2014-T1-LDVD]]/Tableau17[[#This Row],[2014-T1-TOTAL]],"")</f>
        <v>0</v>
      </c>
      <c r="JK273" s="26">
        <f>IFERROR(Tableau17[[#This Row],[2014-T1-LDVG]]/Tableau17[[#This Row],[2014-T1-TOTAL]],"")</f>
        <v>5.3571428571428568E-2</v>
      </c>
      <c r="JL273" s="26">
        <f>IFERROR(Tableau17[[#This Row],[2014-T1-LEXG]]/Tableau17[[#This Row],[2014-T1-TOTAL]],"")</f>
        <v>0</v>
      </c>
      <c r="JM273" s="26">
        <f>IFERROR(Tableau17[[#This Row],[2014-T1-LFG]]/Tableau17[[#This Row],[2014-T1-TOTAL]],"")</f>
        <v>5.7692307692307696E-2</v>
      </c>
      <c r="JN273" s="26">
        <f>IFERROR(Tableau17[[#This Row],[2014-T1-LFN]]/Tableau17[[#This Row],[2014-T1-TOTAL]],"")</f>
        <v>0.18131868131868131</v>
      </c>
      <c r="JO273" s="26">
        <f>IFERROR(Tableau17[[#This Row],[2014-T1-LUD]]/Tableau17[[#This Row],[2014-T1-TOTAL]],"")</f>
        <v>0.51510989010989006</v>
      </c>
      <c r="JP273" s="26">
        <f>IFERROR(Tableau17[[#This Row],[2014-T1-LUG]]/Tableau17[[#This Row],[2014-T1-TOTAL]],"")</f>
        <v>0.17582417582417584</v>
      </c>
      <c r="JQ273" s="26">
        <f>IFERROR(Tableau17[[#This Row],[2014-T2-LFN]]/Tableau17[[#This Row],[2014-T2-TOTAL]],"")</f>
        <v>0.18630136986301371</v>
      </c>
      <c r="JR273" s="26">
        <f>IFERROR(Tableau17[[#This Row],[2014-T2-LUD]]/Tableau17[[#This Row],[2014-T2-TOTAL]],"")</f>
        <v>0.55890410958904113</v>
      </c>
      <c r="JS273" s="26">
        <f>IFERROR(Tableau17[[#This Row],[2014-T2-LUG]]/Tableau17[[#This Row],[2014-T2-TOTAL]],"")</f>
        <v>0.25479452054794521</v>
      </c>
      <c r="JT273" s="26">
        <f>IFERROR(Tableau17[[#This Row],[2015-T1-BC-DIV]]/Tableau17[[#This Row],[2015-T1-TOTAL]],"")</f>
        <v>0</v>
      </c>
      <c r="JU273" s="26">
        <f>IFERROR(Tableau17[[#This Row],[2015-T1-BC-DLF]]/Tableau17[[#This Row],[2015-T1-TOTAL]],"")</f>
        <v>2.4271844660194174E-2</v>
      </c>
      <c r="JV273" s="26">
        <f>IFERROR(Tableau17[[#This Row],[2015-T1-BC-DVD]]/Tableau17[[#This Row],[2015-T1-TOTAL]],"")</f>
        <v>0</v>
      </c>
      <c r="JW273" s="26">
        <f>IFERROR(Tableau17[[#This Row],[2015-T1-BC-DVG]]/Tableau17[[#This Row],[2015-T1-TOTAL]],"")</f>
        <v>0</v>
      </c>
      <c r="JX273" s="26">
        <f>IFERROR(Tableau17[[#This Row],[2015-T1-BC-FG]]/Tableau17[[#This Row],[2015-T1-TOTAL]],"")</f>
        <v>0.14077669902912621</v>
      </c>
      <c r="JY273" s="26">
        <f>IFERROR(Tableau17[[#This Row],[2015-T1-BC-FN]]/Tableau17[[#This Row],[2015-T1-TOTAL]],"")</f>
        <v>0.25242718446601942</v>
      </c>
      <c r="JZ273" s="26">
        <f>IFERROR(Tableau17[[#This Row],[2015-T1-BC-MDM]]/Tableau17[[#This Row],[2015-T1-TOTAL]],"")</f>
        <v>0</v>
      </c>
      <c r="KA273" s="26">
        <f>IFERROR(Tableau17[[#This Row],[2015-T1-BC-RDG]]/Tableau17[[#This Row],[2015-T1-TOTAL]],"")</f>
        <v>0</v>
      </c>
      <c r="KB273" s="26">
        <f>IFERROR(Tableau17[[#This Row],[2015-T1-BC-SOC]]/Tableau17[[#This Row],[2015-T1-TOTAL]],"")</f>
        <v>0</v>
      </c>
      <c r="KC273" s="26">
        <f>IFERROR(Tableau17[[#This Row],[2015-T1-BC-UD]]/Tableau17[[#This Row],[2015-T1-TOTAL]],"")</f>
        <v>0.39805825242718446</v>
      </c>
      <c r="KD273" s="26">
        <f>IFERROR(Tableau17[[#This Row],[2015-T1-BC-UG]]/Tableau17[[#This Row],[2015-T1-TOTAL]],"")</f>
        <v>0</v>
      </c>
      <c r="KE273" s="26">
        <f>IFERROR(Tableau17[[#This Row],[2015-T1-BC-VEC]]/Tableau17[[#This Row],[2015-T1-TOTAL]],"")</f>
        <v>0.18446601941747573</v>
      </c>
      <c r="KF273" s="26">
        <f>IFERROR(Tableau17[[#This Row],[2015-T2-BC-DVG]]/Tableau17[[#This Row],[2015-T2-TOTAL]],"")</f>
        <v>0</v>
      </c>
      <c r="KG273" s="26">
        <f>IFERROR(Tableau17[[#This Row],[2015-T2-BC-FN]]/Tableau17[[#This Row],[2015-T2-TOTAL]],"")</f>
        <v>0.29856115107913667</v>
      </c>
      <c r="KH273" s="26">
        <f>IFERROR(Tableau17[[#This Row],[2015-T2-BC-SOC]]/Tableau17[[#This Row],[2015-T2-TOTAL]],"")</f>
        <v>0</v>
      </c>
      <c r="KI273" s="26">
        <f>IFERROR(Tableau17[[#This Row],[2015-T2-BC-UD]]/Tableau17[[#This Row],[2015-T2-TOTAL]],"")</f>
        <v>0.70143884892086328</v>
      </c>
      <c r="KJ273" s="26">
        <f>IFERROR(Tableau17[[#This Row],[2015-T2-BC-UG]]/Tableau17[[#This Row],[2015-T2-TOTAL]],"")</f>
        <v>0</v>
      </c>
      <c r="KK273" s="26">
        <f>IFERROR(Tableau17[[#This Row],[2017 (L)-T1-COM]]/Tableau17[[#This Row],[2017 (L)-T1-TOTAL]],"")</f>
        <v>3.3232628398791542E-2</v>
      </c>
      <c r="KL273" s="26">
        <f>IFERROR(Tableau17[[#This Row],[2017 (L)-T1-DIV]]/Tableau17[[#This Row],[2017 (L)-T1-TOTAL]],"")</f>
        <v>9.0634441087613302E-3</v>
      </c>
      <c r="KM273" s="26">
        <f>IFERROR(Tableau17[[#This Row],[2017 (L)-T1-DLF]]/Tableau17[[#This Row],[2017 (L)-T1-TOTAL]],"")</f>
        <v>7.5528700906344415E-3</v>
      </c>
      <c r="KN273" s="26">
        <f>IFERROR(Tableau17[[#This Row],[2017 (L)-T1-DVD]]/Tableau17[[#This Row],[2017 (L)-T1-TOTAL]],"")</f>
        <v>0</v>
      </c>
      <c r="KO273" s="26">
        <f>IFERROR(Tableau17[[#This Row],[2017 (L)-T1-DVG]]/Tableau17[[#This Row],[2017 (L)-T1-TOTAL]],"")</f>
        <v>0</v>
      </c>
      <c r="KP273" s="26">
        <f>IFERROR(Tableau17[[#This Row],[2017 (L)-T1-ECO]]/Tableau17[[#This Row],[2017 (L)-T1-TOTAL]],"")</f>
        <v>7.4018126888217517E-2</v>
      </c>
      <c r="KQ273" s="26">
        <f>IFERROR(Tableau17[[#This Row],[2017 (L)-T1-EXD]]/Tableau17[[#This Row],[2017 (L)-T1-TOTAL]],"")</f>
        <v>1.5105740181268882E-3</v>
      </c>
      <c r="KR273" s="26">
        <f>IFERROR(Tableau17[[#This Row],[2017 (L)-T1-EXG]]/Tableau17[[#This Row],[2017 (L)-T1-TOTAL]],"")</f>
        <v>1.5105740181268882E-3</v>
      </c>
      <c r="KS273" s="26">
        <f>IFERROR(Tableau17[[#This Row],[2017 (L)-T1-FI]]/Tableau17[[#This Row],[2017 (L)-T1-TOTAL]],"")</f>
        <v>8.3081570996978854E-2</v>
      </c>
      <c r="KT273" s="26">
        <f>IFERROR(Tableau17[[#This Row],[2017 (L)-T1-FN]]/Tableau17[[#This Row],[2017 (L)-T1-TOTAL]],"")</f>
        <v>0.12084592145015106</v>
      </c>
      <c r="KU273" s="26">
        <f>IFERROR(Tableau17[[#This Row],[2017 (L)-T1-LR]]/Tableau17[[#This Row],[2017 (L)-T1-TOTAL]],"")</f>
        <v>0.27039274924471302</v>
      </c>
      <c r="KV273" s="26">
        <f>IFERROR(Tableau17[[#This Row],[2017 (L)-T1-MDM]]/Tableau17[[#This Row],[2017 (L)-T1-TOTAL]],"")</f>
        <v>0.39577039274924469</v>
      </c>
      <c r="KW273" s="26">
        <f>IFERROR(Tableau17[[#This Row],[2017 (L)-T1-RDG]]/Tableau17[[#This Row],[2017 (L)-T1-TOTAL]],"")</f>
        <v>3.0211480362537764E-3</v>
      </c>
      <c r="KX273" s="26">
        <f>IFERROR(Tableau17[[#This Row],[2017 (L)-T1-REG]]/Tableau17[[#This Row],[2017 (L)-T1-TOTAL]],"")</f>
        <v>0</v>
      </c>
      <c r="KY273" s="26">
        <f>IFERROR(Tableau17[[#This Row],[2017 (L)-T1-REM]]/Tableau17[[#This Row],[2017 (L)-T1-TOTAL]],"")</f>
        <v>0</v>
      </c>
      <c r="KZ273" s="26">
        <f>IFERROR(Tableau17[[#This Row],[2017 (L)-T1-SOC]]/Tableau17[[#This Row],[2017 (L)-T1-TOTAL]],"")</f>
        <v>0</v>
      </c>
      <c r="LA273" s="26">
        <f>IFERROR(Tableau17[[#This Row],[2017 (L)-T1-UDI]]/Tableau17[[#This Row],[2017 (L)-T1-TOTAL]],"")</f>
        <v>0</v>
      </c>
      <c r="LB273" s="26">
        <f>IFERROR(Tableau17[[#This Row],[2017 (L)-T2-FI]]/Tableau17[[#This Row],[2017 (L)-T2-TOTAL]],"")</f>
        <v>0</v>
      </c>
      <c r="LC273" s="26">
        <f>IFERROR(Tableau17[[#This Row],[2017 (L)-T2-FN]]/Tableau17[[#This Row],[2017 (L)-T2-TOTAL]],"")</f>
        <v>0</v>
      </c>
      <c r="LD273" s="26">
        <f>IFERROR(Tableau17[[#This Row],[2017 (L)-T2-LR]]/Tableau17[[#This Row],[2017 (L)-T2-TOTAL]],"")</f>
        <v>0.49060150375939848</v>
      </c>
      <c r="LE273" s="26">
        <f>IFERROR(Tableau17[[#This Row],[2017 (L)-T2-MDM]]/Tableau17[[#This Row],[2017 (L)-T2-TOTAL]],"")</f>
        <v>0.50939849624060152</v>
      </c>
      <c r="LF273" s="26">
        <f>IFERROR(Tableau17[[#This Row],[2017 (L)-T2-REM]]/Tableau17[[#This Row],[2017 (L)-T2-TOTAL]],"")</f>
        <v>0</v>
      </c>
      <c r="LG273" s="26">
        <f>IFERROR(Tableau17[[#This Row],[2017-T1-ARTHAUD Nathalie]]/Tableau17[[#This Row],[2017-T1-TOTAL]],"")</f>
        <v>1.9860973187686196E-3</v>
      </c>
      <c r="LH273" s="26">
        <f>IFERROR(Tableau17[[#This Row],[2017-T1-ASSELINEAU Fran]]/Tableau17[[#This Row],[2017-T1-TOTAL]],"")</f>
        <v>4.9652432969215492E-3</v>
      </c>
      <c r="LI273" s="26">
        <f>IFERROR(Tableau17[[#This Row],[2017-T1-CHEMINADE Jacques]]/Tableau17[[#This Row],[2017-T1-TOTAL]],"")</f>
        <v>9.930486593843098E-4</v>
      </c>
      <c r="LJ273" s="26">
        <f>IFERROR(Tableau17[[#This Row],[2017-T1-DUPONT-AIGNAN Nicolas]]/Tableau17[[#This Row],[2017-T1-TOTAL]],"")</f>
        <v>3.3763654419066536E-2</v>
      </c>
      <c r="LK273" s="26">
        <f>IFERROR(Tableau17[[#This Row],[2017-T1-FILLON Fran]]/Tableau17[[#This Row],[2017-T1-TOTAL]],"")</f>
        <v>0.33465739821251239</v>
      </c>
      <c r="LL273" s="26">
        <f>IFERROR(Tableau17[[#This Row],[2017-T1-HAMON Beno]]/Tableau17[[#This Row],[2017-T1-TOTAL]],"")</f>
        <v>4.667328699106256E-2</v>
      </c>
      <c r="LM273" s="26">
        <f>IFERROR(Tableau17[[#This Row],[2017-T1-LASSALLE Jean]]/Tableau17[[#This Row],[2017-T1-TOTAL]],"")</f>
        <v>5.9582919563058593E-3</v>
      </c>
      <c r="LN273" s="26">
        <f>IFERROR(Tableau17[[#This Row],[2017-T1-LE PEN Marine]]/Tableau17[[#This Row],[2017-T1-TOTAL]],"")</f>
        <v>0.16186693147964251</v>
      </c>
      <c r="LO273" s="26">
        <f>IFERROR(Tableau17[[#This Row],[2017-T1-M Jean-Luc]]/Tableau17[[#This Row],[2017-T1-TOTAL]],"")</f>
        <v>0.14299900695134063</v>
      </c>
      <c r="LP273" s="26">
        <f>IFERROR(Tableau17[[#This Row],[2017-T1-MACRON Emmanuel]]/Tableau17[[#This Row],[2017-T1-TOTAL]],"")</f>
        <v>0.2611717974180735</v>
      </c>
      <c r="LQ273" s="26">
        <f>IFERROR(Tableau17[[#This Row],[2017-T1-POUTOU Philippe]]/Tableau17[[#This Row],[2017-T1-TOTAL]],"")</f>
        <v>4.9652432969215492E-3</v>
      </c>
      <c r="LR273" s="26">
        <f>IFERROR(Tableau17[[#This Row],[2017-T2-LE PEN Marine]]/Tableau17[[#This Row],[2017-T2-TOTAL]],"")</f>
        <v>0.28199052132701424</v>
      </c>
      <c r="LS273" s="26">
        <f>IFERROR(Tableau17[[#This Row],[2017-T2-MACRON Emmanuel]]/Tableau17[[#This Row],[2017-T2-TOTAL]],"")</f>
        <v>0.71800947867298581</v>
      </c>
      <c r="LT273" s="26">
        <f>IFERROR(Tableau17[[#This Row],[2019-T1-ALEXANDRE Audric]]/Tableau17[[#This Row],[2019-T1-TOTAL]],"")</f>
        <v>0</v>
      </c>
      <c r="LU273" s="26">
        <f>IFERROR(Tableau17[[#This Row],[2019-T1-ARTHAUD Nathalie]]/Tableau17[[#This Row],[2019-T1-TOTAL]],"")</f>
        <v>6.2794348508634227E-3</v>
      </c>
      <c r="LV273" s="26">
        <f>IFERROR(Tableau17[[#This Row],[2019-T1-ASSELINEAU François]]/Tableau17[[#This Row],[2019-T1-TOTAL]],"")</f>
        <v>4.7095761381475663E-3</v>
      </c>
      <c r="LW273" s="26">
        <f>IFERROR(Tableau17[[#This Row],[2019-T1-AUBRY Manon]]/Tableau17[[#This Row],[2019-T1-TOTAL]],"")</f>
        <v>5.6514913657770803E-2</v>
      </c>
      <c r="LX273" s="26">
        <f>IFERROR(Tableau17[[#This Row],[2019-T1-AZERGUI Nagib]]/Tableau17[[#This Row],[2019-T1-TOTAL]],"")</f>
        <v>1.5698587127158557E-3</v>
      </c>
      <c r="LY273" s="26">
        <f>IFERROR(Tableau17[[#This Row],[2019-T1-BARDELLA Jordan]]/Tableau17[[#This Row],[2019-T1-TOTAL]],"")</f>
        <v>0.18210361067503925</v>
      </c>
      <c r="LZ273" s="26">
        <f>IFERROR(Tableau17[[#This Row],[2019-T1-BELLAMY François-Xavier]]/Tableau17[[#This Row],[2019-T1-TOTAL]],"")</f>
        <v>0.15227629513343799</v>
      </c>
      <c r="MA273" s="26">
        <f>IFERROR(Tableau17[[#This Row],[2019-T1-BIDOU Olivier]]/Tableau17[[#This Row],[2019-T1-TOTAL]],"")</f>
        <v>1.5698587127158557E-3</v>
      </c>
      <c r="MB273" s="26">
        <f>IFERROR(Tableau17[[#This Row],[2019-T1-BOURG Dominique]]/Tableau17[[#This Row],[2019-T1-TOTAL]],"")</f>
        <v>1.5698587127158554E-2</v>
      </c>
      <c r="MC273" s="26">
        <f>IFERROR(Tableau17[[#This Row],[2019-T1-BROSSAT Ian]]/Tableau17[[#This Row],[2019-T1-TOTAL]],"")</f>
        <v>3.1397174254317109E-2</v>
      </c>
      <c r="MD273" s="26">
        <f>IFERROR(Tableau17[[#This Row],[2019-T1-CAILLAUD Sophie]]/Tableau17[[#This Row],[2019-T1-TOTAL]],"")</f>
        <v>0</v>
      </c>
      <c r="ME273" s="26">
        <f>IFERROR(Tableau17[[#This Row],[2019-T1-CAMUS Renaud]]/Tableau17[[#This Row],[2019-T1-TOTAL]],"")</f>
        <v>0</v>
      </c>
      <c r="MF273" s="26">
        <f>IFERROR(Tableau17[[#This Row],[2019-T1-CHALENÇON Christophe]]/Tableau17[[#This Row],[2019-T1-TOTAL]],"")</f>
        <v>0</v>
      </c>
      <c r="MG273" s="26">
        <f>IFERROR(Tableau17[[#This Row],[2019-T1-CORBET Cathy Denise Ginette]]/Tableau17[[#This Row],[2019-T1-TOTAL]],"")</f>
        <v>0</v>
      </c>
      <c r="MH273" s="26">
        <f>IFERROR(Tableau17[[#This Row],[2019-T1-DE PREVOISIN Robert]]/Tableau17[[#This Row],[2019-T1-TOTAL]],"")</f>
        <v>0</v>
      </c>
      <c r="MI273" s="26">
        <f>IFERROR(Tableau17[[#This Row],[2019-T1-DELFEL Thérèse]]/Tableau17[[#This Row],[2019-T1-TOTAL]],"")</f>
        <v>0</v>
      </c>
      <c r="MJ273" s="26">
        <f>IFERROR(Tableau17[[#This Row],[2019-T1-DIEUMEGARD Pierre]]/Tableau17[[#This Row],[2019-T1-TOTAL]],"")</f>
        <v>0</v>
      </c>
      <c r="MK273" s="26">
        <f>IFERROR(Tableau17[[#This Row],[2019-T1-DUPONT-AIGNAN Nicolas]]/Tableau17[[#This Row],[2019-T1-TOTAL]],"")</f>
        <v>2.0408163265306121E-2</v>
      </c>
      <c r="ML273" s="26">
        <f>IFERROR(Tableau17[[#This Row],[2019-T1-GERNIGON Yves]]/Tableau17[[#This Row],[2019-T1-TOTAL]],"")</f>
        <v>0</v>
      </c>
      <c r="MM273" s="26">
        <f>IFERROR(Tableau17[[#This Row],[2019-T1-GLUCKSMANN Raphaël]]/Tableau17[[#This Row],[2019-T1-TOTAL]],"")</f>
        <v>3.924646781789639E-2</v>
      </c>
      <c r="MN273" s="26">
        <f>IFERROR(Tableau17[[#This Row],[2019-T1-HAMON Benoît]]/Tableau17[[#This Row],[2019-T1-TOTAL]],"")</f>
        <v>9.4191522762951327E-3</v>
      </c>
      <c r="MO273" s="26">
        <f>IFERROR(Tableau17[[#This Row],[2019-T1-HELGEN Gilles]]/Tableau17[[#This Row],[2019-T1-TOTAL]],"")</f>
        <v>0</v>
      </c>
      <c r="MP273" s="26">
        <f>IFERROR(Tableau17[[#This Row],[2019-T1-JADOT Yannick]]/Tableau17[[#This Row],[2019-T1-TOTAL]],"")</f>
        <v>0.1695447409733124</v>
      </c>
      <c r="MQ273" s="26">
        <f>IFERROR(Tableau17[[#This Row],[2019-T1-LAGARDE Jean-Christophe]]/Tableau17[[#This Row],[2019-T1-TOTAL]],"")</f>
        <v>1.726844583987441E-2</v>
      </c>
      <c r="MR273" s="26">
        <f>IFERROR(Tableau17[[#This Row],[2019-T1-LALANNE Francis]]/Tableau17[[#This Row],[2019-T1-TOTAL]],"")</f>
        <v>3.1397174254317113E-3</v>
      </c>
      <c r="MS273" s="26">
        <f>IFERROR(Tableau17[[#This Row],[2019-T1-LOISEAU Nathalie]]/Tableau17[[#This Row],[2019-T1-TOTAL]],"")</f>
        <v>0.28414442700156983</v>
      </c>
      <c r="MT273" s="26">
        <f>IFERROR(Tableau17[[#This Row],[2019-T1-MARIE Florie]]/Tableau17[[#This Row],[2019-T1-TOTAL]],"")</f>
        <v>4.7095761381475663E-3</v>
      </c>
      <c r="MU273" s="26">
        <f>IFERROR(Tableau17[[#This Row],[2008-T1-MACROEXTRDROITE]]/Tableau17[[#This Row],[2008-T1-MACROTOTALE]],"")</f>
        <v>5.7667103538663174E-2</v>
      </c>
      <c r="MV273" s="26">
        <f>IFERROR(Tableau17[[#This Row],[2008-T1-MACRODROITE]]/Tableau17[[#This Row],[2008-T1-MACROTOTALE]],"")</f>
        <v>0.58322411533420704</v>
      </c>
      <c r="MW273" s="26">
        <f>IFERROR(Tableau17[[#This Row],[2008-T1-MACROCENTRE]]/Tableau17[[#This Row],[2008-T1-MACROTOTALE]],"")</f>
        <v>0</v>
      </c>
      <c r="MX273" s="26">
        <f>IFERROR(Tableau17[[#This Row],[2008-T1-MACROGAUCHE]]/Tableau17[[#This Row],[2008-T1-MACROTOTALE]],"")</f>
        <v>0.35910878112712974</v>
      </c>
      <c r="MY273" s="26">
        <f>IFERROR(Tableau17[[#This Row],[2008-T1-MACROAUTRE]]/Tableau17[[#This Row],[2008-T1-MACROTOTALE]],"")</f>
        <v>0</v>
      </c>
      <c r="MZ273" s="26">
        <f>IFERROR(Tableau17[[#This Row],[2008-T2-MACROEXTRDROITE]]/Tableau17[[#This Row],[2008-T2-MACROTOTALE]],"")</f>
        <v>0</v>
      </c>
      <c r="NA273" s="26">
        <f>IFERROR(Tableau17[[#This Row],[2008-T2-MACRODROITE]]/Tableau17[[#This Row],[2008-T2-MACROTOTALE]],"")</f>
        <v>0.6308641975308642</v>
      </c>
      <c r="NB273" s="26">
        <f>IFERROR(Tableau17[[#This Row],[2008-T2-MACROCENTRE]]/Tableau17[[#This Row],[2008-T2-MACROTOTALE]],"")</f>
        <v>0</v>
      </c>
      <c r="NC273" s="26">
        <f>IFERROR(Tableau17[[#This Row],[2008-T2-MACROGAUCHE]]/Tableau17[[#This Row],[2008-T2-MACROTOTALE]],"")</f>
        <v>0.3691358024691358</v>
      </c>
      <c r="ND273" s="26">
        <f>IFERROR(Tableau17[[#This Row],[2008-T2-MACROAUTRE]]/Tableau17[[#This Row],[2008-T2-MACROTOTALE]],"")</f>
        <v>0</v>
      </c>
      <c r="NE273" s="26">
        <f>IFERROR(Tableau17[[#This Row],[2014-T1-MACROEXTRDROITE]]/Tableau17[[#This Row],[2014-T1-MACROTOTALE]],"")</f>
        <v>0.18131868131868131</v>
      </c>
      <c r="NF273" s="26">
        <f>IFERROR(Tableau17[[#This Row],[2014-T1-MACRODROITE]]/Tableau17[[#This Row],[2014-T1-MACROTOTALE]],"")</f>
        <v>0.51510989010989006</v>
      </c>
      <c r="NG273" s="26">
        <f>IFERROR(Tableau17[[#This Row],[2014-T1-MACROCENTRE]]/Tableau17[[#This Row],[2014-T1-MACROTOTALE]],"")</f>
        <v>1.6483516483516484E-2</v>
      </c>
      <c r="NH273" s="26">
        <f>IFERROR(Tableau17[[#This Row],[2014-T1-MACROGAUCHE]]/Tableau17[[#This Row],[2014-T1-MACROTOTALE]],"")</f>
        <v>0.28708791208791207</v>
      </c>
      <c r="NI273" s="26">
        <f>IFERROR(Tableau17[[#This Row],[2014-T1-MACROAUTRE]]/Tableau17[[#This Row],[2014-T1-MACROTOTALE]],"")</f>
        <v>0</v>
      </c>
      <c r="NJ273" s="26">
        <f>IFERROR(Tableau17[[#This Row],[2014-T2-MACROEXTRDROITE]]/Tableau17[[#This Row],[2014-T2-MACROTOTALE]],"")</f>
        <v>0.18630136986301371</v>
      </c>
      <c r="NK273" s="26">
        <f>IFERROR(Tableau17[[#This Row],[2014-T2-MACRODROITE]]/Tableau17[[#This Row],[2014-T2-MACROTOTALE]],"")</f>
        <v>0.55890410958904113</v>
      </c>
      <c r="NL273" s="26">
        <f>IFERROR(Tableau17[[#This Row],[2014-T2-MACROCENTRE]]/Tableau17[[#This Row],[2014-T2-MACROTOTALE]],"")</f>
        <v>0</v>
      </c>
      <c r="NM273" s="26">
        <f>IFERROR(Tableau17[[#This Row],[2014-T2-MACROGAUCHE]]/Tableau17[[#This Row],[2014-T2-MACROTOTALE]],"")</f>
        <v>0.25479452054794521</v>
      </c>
      <c r="NN273" s="26">
        <f>IFERROR(Tableau17[[#This Row],[2014-T2-MACROAUTRE]]/Tableau17[[#This Row],[2014-T2-MACROTOTALE]],"")</f>
        <v>0</v>
      </c>
      <c r="NO273" s="26">
        <f>IFERROR( Tableau17[[#This Row],[2015-T1-MACROEXTRDROITE]]/Tableau17[[#This Row],[2015-T1-MACROTOTALE]],"")</f>
        <v>0.27669902912621358</v>
      </c>
      <c r="NP273" s="26">
        <f>IFERROR(Tableau17[[#This Row],[2015-T1-MACRODROITE]]/Tableau17[[#This Row],[2015-T1-MACROTOTALE]],"")</f>
        <v>0.39805825242718446</v>
      </c>
      <c r="NQ273" s="26">
        <f>IFERROR(Tableau17[[#This Row],[2015-T1-MACROCENTRE]]/Tableau17[[#This Row],[2015-T1-MACROTOTALE]],"")</f>
        <v>0</v>
      </c>
      <c r="NR273" s="26">
        <f>IFERROR(Tableau17[[#This Row],[2015-T1-MACROGAUCHE]]/Tableau17[[#This Row],[2015-T1-MACROTOTALE]],"")</f>
        <v>0.32524271844660196</v>
      </c>
      <c r="NS273" s="26">
        <f>IFERROR(Tableau17[[#This Row],[2015-T1-MACROAUTRE]]/Tableau17[[#This Row],[2015-T1-MACROTOTALE]],"")</f>
        <v>0</v>
      </c>
      <c r="NT273" s="26">
        <f>IFERROR(Tableau17[[#This Row],[2015-T2-MACROEXTRDROITE]]/Tableau17[[#This Row],[2015-T2-MACROTOTALE]],"")</f>
        <v>0.29856115107913667</v>
      </c>
      <c r="NU273" s="26">
        <f>IFERROR(Tableau17[[#This Row],[2015-T2-MACRODROITE]]/Tableau17[[#This Row],[2015-T2-MACROTOTALE]],"")</f>
        <v>0.70143884892086328</v>
      </c>
      <c r="NV273" s="26">
        <f>IFERROR(Tableau17[[#This Row],[2015-T2-MACROCENTRE]]/Tableau17[[#This Row],[2015-T2-MACROTOTALE]],"")</f>
        <v>0</v>
      </c>
      <c r="NW273" s="26">
        <f>IFERROR(Tableau17[[#This Row],[2015-T2-MACROGAUCHE]]/Tableau17[[#This Row],[2015-T2-MACROTOTALE]],"")</f>
        <v>0</v>
      </c>
      <c r="NX273" s="26">
        <f>IFERROR(Tableau17[[#This Row],[2015-T2-MACROAUTRE]]/Tableau17[[#This Row],[2015-T2-MACROTOTALE]],"")</f>
        <v>0</v>
      </c>
      <c r="NY273" s="26">
        <f>IFERROR(Tableau17[[#This Row],[2017-T1-MACROEXTRDROITE]]/Tableau17[[#This Row],[2017-T1-MACROTOTALE]],"")</f>
        <v>0.20158887785501489</v>
      </c>
      <c r="NZ273" s="26">
        <f>IFERROR(Tableau17[[#This Row],[2017-T1-MACRODROITE]]/Tableau17[[#This Row],[2017-T1-MACROTOTALE]],"")</f>
        <v>0.33465739821251239</v>
      </c>
      <c r="OA273" s="26">
        <f>IFERROR(Tableau17[[#This Row],[2017-T1-MACROCENTRE]]/Tableau17[[#This Row],[2017-T1-MACROTOTALE]],"")</f>
        <v>0.2611717974180735</v>
      </c>
      <c r="OB273" s="26">
        <f>IFERROR(Tableau17[[#This Row],[2017-T1-MACROGAUCHE]]/Tableau17[[#This Row],[2017-T1-MACROTOTALE]],"")</f>
        <v>0.19662363455809334</v>
      </c>
      <c r="OC273" s="26">
        <f>IFERROR(Tableau17[[#This Row],[2017-T1-MACROAUTRE]]/Tableau17[[#This Row],[2017-T1-MACROTOTALE]],"")</f>
        <v>5.9582919563058593E-3</v>
      </c>
      <c r="OD273" s="26">
        <f>IFERROR(Tableau17[[#This Row],[2017-T2-MACROEXTRDROITE]]/Tableau17[[#This Row],[2017-T2-MACROTOTALE]],"")</f>
        <v>0.28199052132701424</v>
      </c>
      <c r="OE273" s="26">
        <f>IFERROR(Tableau17[[#This Row],[2017-T2-MACRODROITE]]/Tableau17[[#This Row],[2017-T2-MACROTOTALE]],"")</f>
        <v>0</v>
      </c>
      <c r="OF273" s="26">
        <f>IFERROR(Tableau17[[#This Row],[2017-T2-MACROCENTRE]]/Tableau17[[#This Row],[2017-T2-MACROTOTALE]],"")</f>
        <v>0.71800947867298581</v>
      </c>
      <c r="OG273" s="26">
        <f>IFERROR(Tableau17[[#This Row],[2017-T2-MACROGAUCHE]]/Tableau17[[#This Row],[2017-T2-MACROTOTALE]],"")</f>
        <v>0</v>
      </c>
      <c r="OH273" s="26">
        <f>IFERROR(Tableau17[[#This Row],[2017-T2-MACROAUTRE]]/Tableau17[[#This Row],[2017-T2-MACROTOTALE]],"")</f>
        <v>0</v>
      </c>
      <c r="OI273" s="26">
        <f>IFERROR(Tableau17[[#This Row],[2019-T1-MACROEXTRDROITE]]/Tableau17[[#This Row],[2019-T1-MACROTOTALE]],"")</f>
        <v>0.20647149460708783</v>
      </c>
      <c r="OJ273" s="26">
        <f>IFERROR(Tableau17[[#This Row],[2019-T1-MACRODROITE]]/Tableau17[[#This Row],[2019-T1-MACROTOTALE]],"")</f>
        <v>0.16640986132511557</v>
      </c>
      <c r="OK273" s="26">
        <f>IFERROR(Tableau17[[#This Row],[2019-T1-MACROCENTRE]]/Tableau17[[#This Row],[2019-T1-MACROTOTALE]],"")</f>
        <v>0.27889060092449924</v>
      </c>
      <c r="OL273" s="26">
        <f>IFERROR(Tableau17[[#This Row],[2019-T1-MACROGAUCHE]]/Tableau17[[#This Row],[2019-T1-MACROTOTALE]],"")</f>
        <v>0.30662557781201849</v>
      </c>
      <c r="OM273" s="26">
        <f>IFERROR(Tableau17[[#This Row],[2019-T1-MACROAUTRE]]/Tableau17[[#This Row],[2019-T1-MACROTOTALE]],"")</f>
        <v>4.1602465331278891E-2</v>
      </c>
      <c r="ON273" s="26">
        <f>IFERROR(Tableau17[[#This Row],[2020-T1-MACROEXTRDROITE]]/Tableau17[[#This Row],[2020-T1-MACROTOTALE]],"")</f>
        <v>0.13616071428571427</v>
      </c>
      <c r="OO273" s="26">
        <f>IFERROR(Tableau17[[#This Row],[2020-T1-MACRODROITE]]/Tableau17[[#This Row],[2020-T1-MACROTOTALE]],"")</f>
        <v>0.41964285714285715</v>
      </c>
      <c r="OP273" s="26">
        <f>IFERROR(Tableau17[[#This Row],[2020-T1-MACROCENTRE]]/Tableau17[[#This Row],[2020-T1-MACROTOTALE]],"")</f>
        <v>9.375E-2</v>
      </c>
      <c r="OQ273" s="26">
        <f>IFERROR(Tableau17[[#This Row],[2020-T1-MACROGAUCHE]]/Tableau17[[#This Row],[2020-T1-MACROTOTALE]],"")</f>
        <v>0.35044642857142855</v>
      </c>
      <c r="OR273" s="26">
        <f>IFERROR(Tableau17[[#This Row],[2020-T1-MACROAUTRE]]/Tableau17[[#This Row],[2020-T1-MACROTOTALE]],"")</f>
        <v>0</v>
      </c>
      <c r="OS273" s="26">
        <f>IFERROR(Tableau17[[#This Row],[2017 (L)-T1-MACROEXTRDROITE]]/Tableau17[[#This Row],[2017 (L)-T1-MACROTOTALE]],"")</f>
        <v>0.12990936555891239</v>
      </c>
      <c r="OT273" s="26">
        <f>IFERROR(Tableau17[[#This Row],[2017 (L)-T1-MACRODROITE]]/Tableau17[[#This Row],[2017 (L)-T1-MACROTOTALE]],"")</f>
        <v>0.27039274924471302</v>
      </c>
      <c r="OU273" s="26">
        <f>IFERROR(Tableau17[[#This Row],[2017 (L)-T1-MACROCENTRE]]/Tableau17[[#This Row],[2017 (L)-T1-MACROTOTALE]],"")</f>
        <v>0.39577039274924469</v>
      </c>
      <c r="OV273" s="26">
        <f>IFERROR(Tableau17[[#This Row],[2017 (L)-T1-MACROGAUCHE]]/Tableau17[[#This Row],[2017 (L)-T1-MACROTOTALE]],"")</f>
        <v>0.19486404833836857</v>
      </c>
      <c r="OW273" s="26">
        <f>IFERROR(Tableau17[[#This Row],[2017 (L)-T1-MACROAUTRE]]/Tableau17[[#This Row],[2017 (L)-T1-MACROTOTALE]],"")</f>
        <v>9.0634441087613302E-3</v>
      </c>
      <c r="OX273" s="26">
        <f>IFERROR(Tableau17[[#This Row],[2017 (L)-T2-MACROEXTRDROITE]]/Tableau17[[#This Row],[2017 (L)-T2-MACROTOTALE]],"")</f>
        <v>0</v>
      </c>
      <c r="OY273" s="26">
        <f>IFERROR(Tableau17[[#This Row],[2017 (L)-T2-MACRODROITE]]/Tableau17[[#This Row],[2017 (L)-T2-MACROTOTALE]],"")</f>
        <v>0.49060150375939848</v>
      </c>
      <c r="OZ273" s="26">
        <f>IFERROR(Tableau17[[#This Row],[2017 (L)-T2-MACROCENTRE]]/Tableau17[[#This Row],[2017 (L)-T2-MACROTOTALE]],"")</f>
        <v>0.50939849624060152</v>
      </c>
      <c r="PA273" s="26">
        <f>IFERROR(Tableau17[[#This Row],[2017 (L)-T2-MACROGAUCHE]]/Tableau17[[#This Row],[2017 (L)-T2-MACROTOTALE]],"")</f>
        <v>0</v>
      </c>
      <c r="PB273" s="26">
        <f>IFERROR(Tableau17[[#This Row],[2017 (L)-T2-MACROAUTRE]]/Tableau17[[#This Row],[2017 (L)-T2-MACROTOTALE]],"")</f>
        <v>0</v>
      </c>
      <c r="PC273" s="26">
        <f>IFERROR(Tableau17[[#This Row],[2008_T1_PROCUS]]/Tableau17[[#This Row],[2008_T1_INSCRITS]],0)</f>
        <v>1.646090534979424E-2</v>
      </c>
      <c r="PD273" s="26">
        <f>IFERROR(Tableau17[[#This Row],[2008_T2_PROCUS]]/Tableau17[[#This Row],[2008_T2_INSCRITS]],0)</f>
        <v>1.8106995884773661E-2</v>
      </c>
      <c r="PE273" s="26">
        <f>Tableau17[[#This Row],[2014_T1_PROCUS]]/Tableau17[[#This Row],[2014_T1_INSCRITS]]</f>
        <v>8.0710250201775618E-3</v>
      </c>
      <c r="PF273" s="26">
        <f>IFERROR(Tableau17[[#This Row],[2014_T2_PROCUS]]/Tableau17[[#This Row],[2014_T2_INSCRITS]],0)</f>
        <v>1.4527845036319613E-2</v>
      </c>
    </row>
    <row r="274" spans="1:422" x14ac:dyDescent="0.2">
      <c r="A274" s="1">
        <v>3</v>
      </c>
      <c r="B274" s="1" t="s">
        <v>288</v>
      </c>
      <c r="C274" s="1" t="s">
        <v>289</v>
      </c>
      <c r="D274" s="1" t="s">
        <v>290</v>
      </c>
      <c r="E274" s="1">
        <v>406</v>
      </c>
      <c r="F274" s="1">
        <v>5.401141</v>
      </c>
      <c r="G274" s="1">
        <v>43.312055000000001</v>
      </c>
      <c r="H274" s="3">
        <v>1346</v>
      </c>
      <c r="I274" s="3">
        <v>345</v>
      </c>
      <c r="L274" s="1">
        <v>91</v>
      </c>
      <c r="M274" s="1">
        <v>15</v>
      </c>
      <c r="O274" s="1">
        <v>2</v>
      </c>
      <c r="P274" s="1">
        <v>61</v>
      </c>
      <c r="Q274" s="1">
        <v>38</v>
      </c>
      <c r="R274" s="1">
        <v>86</v>
      </c>
      <c r="S274" s="1">
        <v>104</v>
      </c>
      <c r="T274" s="1">
        <v>32</v>
      </c>
      <c r="U274" s="1">
        <v>429</v>
      </c>
      <c r="V274" s="1">
        <v>1242</v>
      </c>
      <c r="W274" s="1">
        <v>720</v>
      </c>
      <c r="X274" s="1">
        <v>10</v>
      </c>
      <c r="Y274" s="2">
        <v>0.57971013999999998</v>
      </c>
      <c r="Z274" s="1">
        <v>1242</v>
      </c>
      <c r="AA274" s="1">
        <v>747</v>
      </c>
      <c r="AB274" s="1">
        <v>9</v>
      </c>
      <c r="AC274" s="2">
        <v>0.60144927999999998</v>
      </c>
      <c r="AD274" s="1">
        <v>1346</v>
      </c>
      <c r="AE274" s="1">
        <v>435</v>
      </c>
      <c r="AF274" s="2">
        <v>0.32317979000000002</v>
      </c>
      <c r="AG274" s="1">
        <f t="shared" si="4"/>
        <v>345</v>
      </c>
      <c r="AH274" s="1">
        <v>1297</v>
      </c>
      <c r="AI274" s="1">
        <v>755</v>
      </c>
      <c r="AJ274" s="1">
        <v>17</v>
      </c>
      <c r="AK274" s="2">
        <v>0.58211257000000005</v>
      </c>
      <c r="AL274" s="1">
        <v>1297</v>
      </c>
      <c r="AM274" s="1">
        <v>840</v>
      </c>
      <c r="AN274" s="1">
        <v>19</v>
      </c>
      <c r="AO274" s="2">
        <v>0.64764842</v>
      </c>
      <c r="AP274" s="1">
        <v>1218</v>
      </c>
      <c r="AQ274" s="1">
        <v>551</v>
      </c>
      <c r="AR274" s="2">
        <v>0.45238095</v>
      </c>
      <c r="AS274" s="1">
        <v>1217</v>
      </c>
      <c r="AT274" s="1">
        <v>569</v>
      </c>
      <c r="AU274" s="2">
        <v>0.46754314000000002</v>
      </c>
      <c r="AV274" s="1">
        <v>1251</v>
      </c>
      <c r="AW274" s="1">
        <v>580</v>
      </c>
      <c r="AX274" s="2">
        <v>0.46362910000000002</v>
      </c>
      <c r="AY274" s="1">
        <v>1251</v>
      </c>
      <c r="AZ274" s="1">
        <v>435</v>
      </c>
      <c r="BA274" s="2">
        <v>0.34772182000000001</v>
      </c>
      <c r="BB274" s="1">
        <v>1249</v>
      </c>
      <c r="BC274" s="1">
        <v>955</v>
      </c>
      <c r="BD274" s="2">
        <v>0.76461168999999995</v>
      </c>
      <c r="BE274" s="1">
        <v>1248</v>
      </c>
      <c r="BF274" s="1">
        <v>891</v>
      </c>
      <c r="BG274" s="2">
        <v>0.71394230999999997</v>
      </c>
      <c r="BH274" s="1">
        <v>1279</v>
      </c>
      <c r="BI274" s="1">
        <v>553</v>
      </c>
      <c r="BJ274" s="2">
        <v>0.43236903999999998</v>
      </c>
      <c r="BK274" s="1">
        <v>37</v>
      </c>
      <c r="BL274" s="1">
        <v>1</v>
      </c>
      <c r="BM274" s="1">
        <v>5</v>
      </c>
      <c r="BN274" s="1">
        <v>42</v>
      </c>
      <c r="BO274" s="1">
        <v>39</v>
      </c>
      <c r="BP274" s="1">
        <v>352</v>
      </c>
      <c r="BQ274" s="1">
        <v>266</v>
      </c>
      <c r="BR274" s="1">
        <v>742</v>
      </c>
      <c r="BT274" s="1">
        <v>367</v>
      </c>
      <c r="BU274" s="1">
        <v>448</v>
      </c>
      <c r="BW274" s="1">
        <v>815</v>
      </c>
      <c r="BX274" s="1">
        <v>4</v>
      </c>
      <c r="BY274" s="1">
        <v>1</v>
      </c>
      <c r="BZ274" s="1">
        <v>33</v>
      </c>
      <c r="CB274" s="1">
        <v>42</v>
      </c>
      <c r="CC274" s="1">
        <v>137</v>
      </c>
      <c r="CD274" s="1">
        <v>337</v>
      </c>
      <c r="CE274" s="1">
        <v>146</v>
      </c>
      <c r="CF274" s="1">
        <v>700</v>
      </c>
      <c r="CG274" s="1">
        <v>149</v>
      </c>
      <c r="CH274" s="1">
        <v>388</v>
      </c>
      <c r="CI274" s="1">
        <v>191</v>
      </c>
      <c r="CJ274" s="1">
        <v>728</v>
      </c>
      <c r="CN274" s="1">
        <v>10</v>
      </c>
      <c r="CO274" s="1">
        <v>50</v>
      </c>
      <c r="CP274" s="1">
        <v>185</v>
      </c>
      <c r="CT274" s="1">
        <v>186</v>
      </c>
      <c r="CU274" s="1">
        <v>90</v>
      </c>
      <c r="CW274" s="1">
        <v>521</v>
      </c>
      <c r="CY274" s="1">
        <v>250</v>
      </c>
      <c r="DB274" s="1">
        <v>248</v>
      </c>
      <c r="DC274" s="1">
        <v>498</v>
      </c>
      <c r="DD274" s="1">
        <v>15</v>
      </c>
      <c r="DE274" s="1">
        <v>8</v>
      </c>
      <c r="DF274" s="1">
        <v>5</v>
      </c>
      <c r="DG274" s="1">
        <v>35</v>
      </c>
      <c r="DH274" s="1">
        <v>18</v>
      </c>
      <c r="DI274" s="1">
        <v>35</v>
      </c>
      <c r="DK274" s="1">
        <v>7</v>
      </c>
      <c r="DL274" s="1">
        <v>104</v>
      </c>
      <c r="DN274" s="1">
        <v>104</v>
      </c>
      <c r="DP274" s="1">
        <v>4</v>
      </c>
      <c r="DQ274" s="1">
        <v>2</v>
      </c>
      <c r="DR274" s="1">
        <v>128</v>
      </c>
      <c r="DU274" s="1">
        <v>465</v>
      </c>
      <c r="DV274" s="1">
        <v>196</v>
      </c>
      <c r="DZ274" s="1">
        <v>203</v>
      </c>
      <c r="EA274" s="1">
        <v>399</v>
      </c>
      <c r="EB274" s="1">
        <v>3</v>
      </c>
      <c r="EC274" s="1">
        <v>14</v>
      </c>
      <c r="ED274" s="1">
        <v>0</v>
      </c>
      <c r="EE274" s="1">
        <v>15</v>
      </c>
      <c r="EF274" s="1">
        <v>186</v>
      </c>
      <c r="EG274" s="1">
        <v>62</v>
      </c>
      <c r="EH274" s="1">
        <v>12</v>
      </c>
      <c r="EI274" s="1">
        <v>236</v>
      </c>
      <c r="EJ274" s="1">
        <v>226</v>
      </c>
      <c r="EK274" s="1">
        <v>164</v>
      </c>
      <c r="EL274" s="1">
        <v>9</v>
      </c>
      <c r="EM274" s="1">
        <v>927</v>
      </c>
      <c r="EN274" s="1">
        <v>310</v>
      </c>
      <c r="EO274" s="1">
        <v>496</v>
      </c>
      <c r="EP274" s="1">
        <v>806</v>
      </c>
      <c r="EQ274" s="1">
        <v>0</v>
      </c>
      <c r="ER274" s="1">
        <v>0</v>
      </c>
      <c r="ES274" s="1">
        <v>10</v>
      </c>
      <c r="ET274" s="1">
        <v>41</v>
      </c>
      <c r="EU274" s="1">
        <v>2</v>
      </c>
      <c r="EV274" s="1">
        <v>148</v>
      </c>
      <c r="EW274" s="1">
        <v>43</v>
      </c>
      <c r="EX274" s="1">
        <v>0</v>
      </c>
      <c r="EY274" s="1">
        <v>15</v>
      </c>
      <c r="EZ274" s="1">
        <v>10</v>
      </c>
      <c r="FA274" s="1">
        <v>0</v>
      </c>
      <c r="FB274" s="1">
        <v>0</v>
      </c>
      <c r="FC274" s="1">
        <v>0</v>
      </c>
      <c r="FD274" s="1">
        <v>0</v>
      </c>
      <c r="FE274" s="1">
        <v>0</v>
      </c>
      <c r="FF274" s="1">
        <v>0</v>
      </c>
      <c r="FG274" s="1">
        <v>2</v>
      </c>
      <c r="FH274" s="1">
        <v>12</v>
      </c>
      <c r="FI274" s="1">
        <v>0</v>
      </c>
      <c r="FJ274" s="1">
        <v>17</v>
      </c>
      <c r="FK274" s="1">
        <v>23</v>
      </c>
      <c r="FL274" s="1">
        <v>0</v>
      </c>
      <c r="FM274" s="1">
        <v>65</v>
      </c>
      <c r="FN274" s="1">
        <v>7</v>
      </c>
      <c r="FO274" s="1">
        <v>3</v>
      </c>
      <c r="FP274" s="1">
        <v>127</v>
      </c>
      <c r="FQ274" s="1">
        <v>1</v>
      </c>
      <c r="FR274" s="1">
        <f>SUM(Tableau17[[#This Row],[2019-T1-ALEXANDRE Audric]:[2019-T1-MARIE Florie]])</f>
        <v>526</v>
      </c>
      <c r="FS274" s="1">
        <v>44</v>
      </c>
      <c r="FT274" s="1">
        <v>390</v>
      </c>
      <c r="FU274" s="1">
        <v>0</v>
      </c>
      <c r="FV274" s="1">
        <v>308</v>
      </c>
      <c r="FW274" s="1">
        <v>0</v>
      </c>
      <c r="FX274" s="1">
        <v>742</v>
      </c>
      <c r="FY274" s="1">
        <v>0</v>
      </c>
      <c r="FZ274" s="1">
        <v>448</v>
      </c>
      <c r="GA274" s="1">
        <v>0</v>
      </c>
      <c r="GB274" s="1">
        <v>367</v>
      </c>
      <c r="GC274" s="1">
        <v>0</v>
      </c>
      <c r="GD274" s="1">
        <v>815</v>
      </c>
      <c r="GE274" s="1">
        <v>137</v>
      </c>
      <c r="GF274" s="1">
        <v>338</v>
      </c>
      <c r="GG274" s="1">
        <v>4</v>
      </c>
      <c r="GH274" s="1">
        <v>221</v>
      </c>
      <c r="GI274" s="1">
        <v>0</v>
      </c>
      <c r="GJ274" s="1">
        <v>700</v>
      </c>
      <c r="GK274" s="1">
        <v>149</v>
      </c>
      <c r="GL274" s="1">
        <v>388</v>
      </c>
      <c r="GM274" s="1">
        <v>0</v>
      </c>
      <c r="GN274" s="1">
        <v>191</v>
      </c>
      <c r="GO274" s="1">
        <v>0</v>
      </c>
      <c r="GP274" s="1">
        <v>728</v>
      </c>
      <c r="GQ274" s="1">
        <v>185</v>
      </c>
      <c r="GR274" s="1">
        <v>186</v>
      </c>
      <c r="GS274" s="1">
        <v>0</v>
      </c>
      <c r="GT274" s="1">
        <v>150</v>
      </c>
      <c r="GU274" s="1">
        <v>0</v>
      </c>
      <c r="GV274" s="1">
        <v>521</v>
      </c>
      <c r="GW274" s="1">
        <v>250</v>
      </c>
      <c r="GX274" s="1">
        <v>0</v>
      </c>
      <c r="GY274" s="1">
        <v>0</v>
      </c>
      <c r="GZ274" s="1">
        <v>248</v>
      </c>
      <c r="HA274" s="1">
        <v>0</v>
      </c>
      <c r="HB274" s="1">
        <v>498</v>
      </c>
      <c r="HC274" s="1">
        <v>265</v>
      </c>
      <c r="HD274" s="1">
        <v>186</v>
      </c>
      <c r="HE274" s="1">
        <v>164</v>
      </c>
      <c r="HF274" s="1">
        <v>300</v>
      </c>
      <c r="HG274" s="1">
        <v>12</v>
      </c>
      <c r="HH274" s="1">
        <v>927</v>
      </c>
      <c r="HI274" s="1">
        <v>310</v>
      </c>
      <c r="HJ274" s="1">
        <v>0</v>
      </c>
      <c r="HK274" s="1">
        <v>496</v>
      </c>
      <c r="HL274" s="1">
        <v>0</v>
      </c>
      <c r="HM274" s="1">
        <v>0</v>
      </c>
      <c r="HN274" s="1">
        <v>806</v>
      </c>
      <c r="HO274" s="1">
        <v>173</v>
      </c>
      <c r="HP274" s="1">
        <v>50</v>
      </c>
      <c r="HQ274" s="1">
        <v>127</v>
      </c>
      <c r="HR274" s="1">
        <v>156</v>
      </c>
      <c r="HS274" s="1">
        <v>28</v>
      </c>
      <c r="HT274" s="1">
        <v>534</v>
      </c>
      <c r="HU274" s="1">
        <v>86</v>
      </c>
      <c r="HV274" s="1">
        <v>152</v>
      </c>
      <c r="HW274" s="1">
        <v>38</v>
      </c>
      <c r="HX274" s="1">
        <v>153</v>
      </c>
      <c r="HY274" s="1">
        <v>0</v>
      </c>
      <c r="HZ274" s="1">
        <v>429</v>
      </c>
      <c r="IA274" s="1">
        <v>5</v>
      </c>
      <c r="IB274" s="1">
        <v>139</v>
      </c>
      <c r="IC274" s="1">
        <v>128</v>
      </c>
      <c r="ID274" s="1">
        <v>183</v>
      </c>
      <c r="IE274" s="1">
        <v>10</v>
      </c>
      <c r="IF274" s="1">
        <v>465</v>
      </c>
      <c r="IG274" s="1">
        <v>0</v>
      </c>
      <c r="IH274" s="1">
        <v>0</v>
      </c>
      <c r="II274" s="1">
        <v>203</v>
      </c>
      <c r="IJ274" s="1">
        <v>196</v>
      </c>
      <c r="IK274" s="1">
        <v>0</v>
      </c>
      <c r="IL274" s="1">
        <v>399</v>
      </c>
      <c r="IM274" s="26">
        <f>IFERROR(Tableau17[[#This Row],[LDIV]]/Tableau17[[#This Row],[Total général]],"")</f>
        <v>0</v>
      </c>
      <c r="IN274" s="26">
        <f>IFERROR(Tableau17[[#This Row],[LDVC]]/Tableau17[[#This Row],[Total général]],"")</f>
        <v>0</v>
      </c>
      <c r="IO274" s="26">
        <f>IFERROR(Tableau17[[#This Row],[LDVD]]/Tableau17[[#This Row],[Total général]],"")</f>
        <v>0.21212121212121213</v>
      </c>
      <c r="IP274" s="26">
        <f>IFERROR(Tableau17[[#This Row],[LDVG]]/Tableau17[[#This Row],[Total général]],"")</f>
        <v>3.4965034965034968E-2</v>
      </c>
      <c r="IQ274" s="26">
        <f>IFERROR(Tableau17[[#This Row],[LEXD]]/Tableau17[[#This Row],[Total général]],"")</f>
        <v>0</v>
      </c>
      <c r="IR274" s="26">
        <f>IFERROR(Tableau17[[#This Row],[LEXG]]/Tableau17[[#This Row],[Total général]],"")</f>
        <v>4.662004662004662E-3</v>
      </c>
      <c r="IS274" s="26">
        <f>IFERROR(Tableau17[[#This Row],[LLR]]/Tableau17[[#This Row],[Total général]],"")</f>
        <v>0.14219114219114218</v>
      </c>
      <c r="IT274" s="26">
        <f>IFERROR(Tableau17[[#This Row],[LREM]]/Tableau17[[#This Row],[Total général]],"")</f>
        <v>8.8578088578088576E-2</v>
      </c>
      <c r="IU274" s="26">
        <f>IFERROR(Tableau17[[#This Row],[LRN]]/Tableau17[[#This Row],[Total général]],"")</f>
        <v>0.20046620046620048</v>
      </c>
      <c r="IV274" s="26">
        <f>IFERROR(Tableau17[[#This Row],[LUG]]/Tableau17[[#This Row],[Total général]],"")</f>
        <v>0.24242424242424243</v>
      </c>
      <c r="IW274" s="26">
        <f>IFERROR(Tableau17[[#This Row],[LVEC]]/Tableau17[[#This Row],[Total général]],"")</f>
        <v>7.4592074592074592E-2</v>
      </c>
      <c r="IX274" s="26">
        <f>IFERROR(Tableau17[[#This Row],[2008-T1-LCMD]]/Tableau17[[#This Row],[2008-T1-TOTAL]],"")</f>
        <v>4.9865229110512131E-2</v>
      </c>
      <c r="IY274" s="26">
        <f>IFERROR(Tableau17[[#This Row],[2008-T1-LDVD]]/Tableau17[[#This Row],[2008-T1-TOTAL]],"")</f>
        <v>1.3477088948787063E-3</v>
      </c>
      <c r="IZ274" s="26">
        <f>IFERROR(Tableau17[[#This Row],[2008-T1-LEXD]]/Tableau17[[#This Row],[2008-T1-TOTAL]],"")</f>
        <v>6.7385444743935314E-3</v>
      </c>
      <c r="JA274" s="26">
        <f>IFERROR(Tableau17[[#This Row],[2008-T1-LEXG]]/Tableau17[[#This Row],[2008-T1-TOTAL]],"")</f>
        <v>5.6603773584905662E-2</v>
      </c>
      <c r="JB274" s="26">
        <f>IFERROR(Tableau17[[#This Row],[2008-T1-LFN]]/Tableau17[[#This Row],[2008-T1-TOTAL]],"")</f>
        <v>5.2560646900269542E-2</v>
      </c>
      <c r="JC274" s="26">
        <f>IFERROR(Tableau17[[#This Row],[2008-T1-LMAJ]]/Tableau17[[#This Row],[2008-T1-TOTAL]],"")</f>
        <v>0.47439353099730458</v>
      </c>
      <c r="JD274" s="26">
        <f>IFERROR(Tableau17[[#This Row],[2008-T1-LUG]]/Tableau17[[#This Row],[2008-T1-TOTAL]],"")</f>
        <v>0.35849056603773582</v>
      </c>
      <c r="JE274" s="26">
        <f>IFERROR(Tableau17[[#This Row],[2008-T2-LFN]]/Tableau17[[#This Row],[2008-T2-TOTAL]],"")</f>
        <v>0</v>
      </c>
      <c r="JF274" s="26">
        <f>IFERROR(Tableau17[[#This Row],[2008-T2-LGC]]/Tableau17[[#This Row],[2008-T2-TOTAL]],"")</f>
        <v>0.45030674846625768</v>
      </c>
      <c r="JG274" s="26">
        <f>IFERROR(Tableau17[[#This Row],[2008-T2-LMAJ]]/Tableau17[[#This Row],[2008-T2-TOTAL]],"")</f>
        <v>0.54969325153374238</v>
      </c>
      <c r="JH274" s="26">
        <f>IFERROR(Tableau17[[#This Row],[2008-T2-LUG]]/Tableau17[[#This Row],[2008-T2-TOTAL]],"")</f>
        <v>0</v>
      </c>
      <c r="JI274" s="26">
        <f>IFERROR(Tableau17[[#This Row],[2014-T1-LDIV]]/Tableau17[[#This Row],[2014-T1-TOTAL]],"")</f>
        <v>5.7142857142857143E-3</v>
      </c>
      <c r="JJ274" s="26">
        <f>IFERROR(Tableau17[[#This Row],[2014-T1-LDVD]]/Tableau17[[#This Row],[2014-T1-TOTAL]],"")</f>
        <v>1.4285714285714286E-3</v>
      </c>
      <c r="JK274" s="26">
        <f>IFERROR(Tableau17[[#This Row],[2014-T1-LDVG]]/Tableau17[[#This Row],[2014-T1-TOTAL]],"")</f>
        <v>4.7142857142857146E-2</v>
      </c>
      <c r="JL274" s="26">
        <f>IFERROR(Tableau17[[#This Row],[2014-T1-LEXG]]/Tableau17[[#This Row],[2014-T1-TOTAL]],"")</f>
        <v>0</v>
      </c>
      <c r="JM274" s="26">
        <f>IFERROR(Tableau17[[#This Row],[2014-T1-LFG]]/Tableau17[[#This Row],[2014-T1-TOTAL]],"")</f>
        <v>0.06</v>
      </c>
      <c r="JN274" s="26">
        <f>IFERROR(Tableau17[[#This Row],[2014-T1-LFN]]/Tableau17[[#This Row],[2014-T1-TOTAL]],"")</f>
        <v>0.1957142857142857</v>
      </c>
      <c r="JO274" s="26">
        <f>IFERROR(Tableau17[[#This Row],[2014-T1-LUD]]/Tableau17[[#This Row],[2014-T1-TOTAL]],"")</f>
        <v>0.48142857142857143</v>
      </c>
      <c r="JP274" s="26">
        <f>IFERROR(Tableau17[[#This Row],[2014-T1-LUG]]/Tableau17[[#This Row],[2014-T1-TOTAL]],"")</f>
        <v>0.20857142857142857</v>
      </c>
      <c r="JQ274" s="26">
        <f>IFERROR(Tableau17[[#This Row],[2014-T2-LFN]]/Tableau17[[#This Row],[2014-T2-TOTAL]],"")</f>
        <v>0.20467032967032966</v>
      </c>
      <c r="JR274" s="26">
        <f>IFERROR(Tableau17[[#This Row],[2014-T2-LUD]]/Tableau17[[#This Row],[2014-T2-TOTAL]],"")</f>
        <v>0.53296703296703296</v>
      </c>
      <c r="JS274" s="26">
        <f>IFERROR(Tableau17[[#This Row],[2014-T2-LUG]]/Tableau17[[#This Row],[2014-T2-TOTAL]],"")</f>
        <v>0.26236263736263737</v>
      </c>
      <c r="JT274" s="26">
        <f>IFERROR(Tableau17[[#This Row],[2015-T1-BC-DIV]]/Tableau17[[#This Row],[2015-T1-TOTAL]],"")</f>
        <v>0</v>
      </c>
      <c r="JU274" s="26">
        <f>IFERROR(Tableau17[[#This Row],[2015-T1-BC-DLF]]/Tableau17[[#This Row],[2015-T1-TOTAL]],"")</f>
        <v>0</v>
      </c>
      <c r="JV274" s="26">
        <f>IFERROR(Tableau17[[#This Row],[2015-T1-BC-DVD]]/Tableau17[[#This Row],[2015-T1-TOTAL]],"")</f>
        <v>0</v>
      </c>
      <c r="JW274" s="26">
        <f>IFERROR(Tableau17[[#This Row],[2015-T1-BC-DVG]]/Tableau17[[#This Row],[2015-T1-TOTAL]],"")</f>
        <v>1.9193857965451054E-2</v>
      </c>
      <c r="JX274" s="26">
        <f>IFERROR(Tableau17[[#This Row],[2015-T1-BC-FG]]/Tableau17[[#This Row],[2015-T1-TOTAL]],"")</f>
        <v>9.5969289827255277E-2</v>
      </c>
      <c r="JY274" s="26">
        <f>IFERROR(Tableau17[[#This Row],[2015-T1-BC-FN]]/Tableau17[[#This Row],[2015-T1-TOTAL]],"")</f>
        <v>0.3550863723608445</v>
      </c>
      <c r="JZ274" s="26">
        <f>IFERROR(Tableau17[[#This Row],[2015-T1-BC-MDM]]/Tableau17[[#This Row],[2015-T1-TOTAL]],"")</f>
        <v>0</v>
      </c>
      <c r="KA274" s="26">
        <f>IFERROR(Tableau17[[#This Row],[2015-T1-BC-RDG]]/Tableau17[[#This Row],[2015-T1-TOTAL]],"")</f>
        <v>0</v>
      </c>
      <c r="KB274" s="26">
        <f>IFERROR(Tableau17[[#This Row],[2015-T1-BC-SOC]]/Tableau17[[#This Row],[2015-T1-TOTAL]],"")</f>
        <v>0</v>
      </c>
      <c r="KC274" s="26">
        <f>IFERROR(Tableau17[[#This Row],[2015-T1-BC-UD]]/Tableau17[[#This Row],[2015-T1-TOTAL]],"")</f>
        <v>0.35700575815738961</v>
      </c>
      <c r="KD274" s="26">
        <f>IFERROR(Tableau17[[#This Row],[2015-T1-BC-UG]]/Tableau17[[#This Row],[2015-T1-TOTAL]],"")</f>
        <v>0.17274472168905949</v>
      </c>
      <c r="KE274" s="26">
        <f>IFERROR(Tableau17[[#This Row],[2015-T1-BC-VEC]]/Tableau17[[#This Row],[2015-T1-TOTAL]],"")</f>
        <v>0</v>
      </c>
      <c r="KF274" s="26">
        <f>IFERROR(Tableau17[[#This Row],[2015-T2-BC-DVG]]/Tableau17[[#This Row],[2015-T2-TOTAL]],"")</f>
        <v>0</v>
      </c>
      <c r="KG274" s="26">
        <f>IFERROR(Tableau17[[#This Row],[2015-T2-BC-FN]]/Tableau17[[#This Row],[2015-T2-TOTAL]],"")</f>
        <v>0.50200803212851408</v>
      </c>
      <c r="KH274" s="26">
        <f>IFERROR(Tableau17[[#This Row],[2015-T2-BC-SOC]]/Tableau17[[#This Row],[2015-T2-TOTAL]],"")</f>
        <v>0</v>
      </c>
      <c r="KI274" s="26">
        <f>IFERROR(Tableau17[[#This Row],[2015-T2-BC-UD]]/Tableau17[[#This Row],[2015-T2-TOTAL]],"")</f>
        <v>0</v>
      </c>
      <c r="KJ274" s="26">
        <f>IFERROR(Tableau17[[#This Row],[2015-T2-BC-UG]]/Tableau17[[#This Row],[2015-T2-TOTAL]],"")</f>
        <v>0.49799196787148592</v>
      </c>
      <c r="KK274" s="26">
        <f>IFERROR(Tableau17[[#This Row],[2017 (L)-T1-COM]]/Tableau17[[#This Row],[2017 (L)-T1-TOTAL]],"")</f>
        <v>3.2258064516129031E-2</v>
      </c>
      <c r="KL274" s="26">
        <f>IFERROR(Tableau17[[#This Row],[2017 (L)-T1-DIV]]/Tableau17[[#This Row],[2017 (L)-T1-TOTAL]],"")</f>
        <v>1.7204301075268817E-2</v>
      </c>
      <c r="KM274" s="26">
        <f>IFERROR(Tableau17[[#This Row],[2017 (L)-T1-DLF]]/Tableau17[[#This Row],[2017 (L)-T1-TOTAL]],"")</f>
        <v>1.0752688172043012E-2</v>
      </c>
      <c r="KN274" s="26">
        <f>IFERROR(Tableau17[[#This Row],[2017 (L)-T1-DVD]]/Tableau17[[#This Row],[2017 (L)-T1-TOTAL]],"")</f>
        <v>7.5268817204301078E-2</v>
      </c>
      <c r="KO274" s="26">
        <f>IFERROR(Tableau17[[#This Row],[2017 (L)-T1-DVG]]/Tableau17[[#This Row],[2017 (L)-T1-TOTAL]],"")</f>
        <v>3.870967741935484E-2</v>
      </c>
      <c r="KP274" s="26">
        <f>IFERROR(Tableau17[[#This Row],[2017 (L)-T1-ECO]]/Tableau17[[#This Row],[2017 (L)-T1-TOTAL]],"")</f>
        <v>7.5268817204301078E-2</v>
      </c>
      <c r="KQ274" s="26">
        <f>IFERROR(Tableau17[[#This Row],[2017 (L)-T1-EXD]]/Tableau17[[#This Row],[2017 (L)-T1-TOTAL]],"")</f>
        <v>0</v>
      </c>
      <c r="KR274" s="26">
        <f>IFERROR(Tableau17[[#This Row],[2017 (L)-T1-EXG]]/Tableau17[[#This Row],[2017 (L)-T1-TOTAL]],"")</f>
        <v>1.5053763440860216E-2</v>
      </c>
      <c r="KS274" s="26">
        <f>IFERROR(Tableau17[[#This Row],[2017 (L)-T1-FI]]/Tableau17[[#This Row],[2017 (L)-T1-TOTAL]],"")</f>
        <v>0.22365591397849463</v>
      </c>
      <c r="KT274" s="26">
        <f>IFERROR(Tableau17[[#This Row],[2017 (L)-T1-FN]]/Tableau17[[#This Row],[2017 (L)-T1-TOTAL]],"")</f>
        <v>0</v>
      </c>
      <c r="KU274" s="26">
        <f>IFERROR(Tableau17[[#This Row],[2017 (L)-T1-LR]]/Tableau17[[#This Row],[2017 (L)-T1-TOTAL]],"")</f>
        <v>0.22365591397849463</v>
      </c>
      <c r="KV274" s="26">
        <f>IFERROR(Tableau17[[#This Row],[2017 (L)-T1-MDM]]/Tableau17[[#This Row],[2017 (L)-T1-TOTAL]],"")</f>
        <v>0</v>
      </c>
      <c r="KW274" s="26">
        <f>IFERROR(Tableau17[[#This Row],[2017 (L)-T1-RDG]]/Tableau17[[#This Row],[2017 (L)-T1-TOTAL]],"")</f>
        <v>8.6021505376344086E-3</v>
      </c>
      <c r="KX274" s="26">
        <f>IFERROR(Tableau17[[#This Row],[2017 (L)-T1-REG]]/Tableau17[[#This Row],[2017 (L)-T1-TOTAL]],"")</f>
        <v>4.3010752688172043E-3</v>
      </c>
      <c r="KY274" s="26">
        <f>IFERROR(Tableau17[[#This Row],[2017 (L)-T1-REM]]/Tableau17[[#This Row],[2017 (L)-T1-TOTAL]],"")</f>
        <v>0.27526881720430108</v>
      </c>
      <c r="KZ274" s="26">
        <f>IFERROR(Tableau17[[#This Row],[2017 (L)-T1-SOC]]/Tableau17[[#This Row],[2017 (L)-T1-TOTAL]],"")</f>
        <v>0</v>
      </c>
      <c r="LA274" s="26">
        <f>IFERROR(Tableau17[[#This Row],[2017 (L)-T1-UDI]]/Tableau17[[#This Row],[2017 (L)-T1-TOTAL]],"")</f>
        <v>0</v>
      </c>
      <c r="LB274" s="26">
        <f>IFERROR(Tableau17[[#This Row],[2017 (L)-T2-FI]]/Tableau17[[#This Row],[2017 (L)-T2-TOTAL]],"")</f>
        <v>0.49122807017543857</v>
      </c>
      <c r="LC274" s="26">
        <f>IFERROR(Tableau17[[#This Row],[2017 (L)-T2-FN]]/Tableau17[[#This Row],[2017 (L)-T2-TOTAL]],"")</f>
        <v>0</v>
      </c>
      <c r="LD274" s="26">
        <f>IFERROR(Tableau17[[#This Row],[2017 (L)-T2-LR]]/Tableau17[[#This Row],[2017 (L)-T2-TOTAL]],"")</f>
        <v>0</v>
      </c>
      <c r="LE274" s="26">
        <f>IFERROR(Tableau17[[#This Row],[2017 (L)-T2-MDM]]/Tableau17[[#This Row],[2017 (L)-T2-TOTAL]],"")</f>
        <v>0</v>
      </c>
      <c r="LF274" s="26">
        <f>IFERROR(Tableau17[[#This Row],[2017 (L)-T2-REM]]/Tableau17[[#This Row],[2017 (L)-T2-TOTAL]],"")</f>
        <v>0.50877192982456143</v>
      </c>
      <c r="LG274" s="26">
        <f>IFERROR(Tableau17[[#This Row],[2017-T1-ARTHAUD Nathalie]]/Tableau17[[#This Row],[2017-T1-TOTAL]],"")</f>
        <v>3.2362459546925568E-3</v>
      </c>
      <c r="LH274" s="26">
        <f>IFERROR(Tableau17[[#This Row],[2017-T1-ASSELINEAU Fran]]/Tableau17[[#This Row],[2017-T1-TOTAL]],"")</f>
        <v>1.5102481121898598E-2</v>
      </c>
      <c r="LI274" s="26">
        <f>IFERROR(Tableau17[[#This Row],[2017-T1-CHEMINADE Jacques]]/Tableau17[[#This Row],[2017-T1-TOTAL]],"")</f>
        <v>0</v>
      </c>
      <c r="LJ274" s="26">
        <f>IFERROR(Tableau17[[#This Row],[2017-T1-DUPONT-AIGNAN Nicolas]]/Tableau17[[#This Row],[2017-T1-TOTAL]],"")</f>
        <v>1.6181229773462782E-2</v>
      </c>
      <c r="LK274" s="26">
        <f>IFERROR(Tableau17[[#This Row],[2017-T1-FILLON Fran]]/Tableau17[[#This Row],[2017-T1-TOTAL]],"")</f>
        <v>0.20064724919093851</v>
      </c>
      <c r="LL274" s="26">
        <f>IFERROR(Tableau17[[#This Row],[2017-T1-HAMON Beno]]/Tableau17[[#This Row],[2017-T1-TOTAL]],"")</f>
        <v>6.6882416396979505E-2</v>
      </c>
      <c r="LM274" s="26">
        <f>IFERROR(Tableau17[[#This Row],[2017-T1-LASSALLE Jean]]/Tableau17[[#This Row],[2017-T1-TOTAL]],"")</f>
        <v>1.2944983818770227E-2</v>
      </c>
      <c r="LN274" s="26">
        <f>IFERROR(Tableau17[[#This Row],[2017-T1-LE PEN Marine]]/Tableau17[[#This Row],[2017-T1-TOTAL]],"")</f>
        <v>0.25458468176914778</v>
      </c>
      <c r="LO274" s="26">
        <f>IFERROR(Tableau17[[#This Row],[2017-T1-M Jean-Luc]]/Tableau17[[#This Row],[2017-T1-TOTAL]],"")</f>
        <v>0.24379719525350593</v>
      </c>
      <c r="LP274" s="26">
        <f>IFERROR(Tableau17[[#This Row],[2017-T1-MACRON Emmanuel]]/Tableau17[[#This Row],[2017-T1-TOTAL]],"")</f>
        <v>0.17691477885652643</v>
      </c>
      <c r="LQ274" s="26">
        <f>IFERROR(Tableau17[[#This Row],[2017-T1-POUTOU Philippe]]/Tableau17[[#This Row],[2017-T1-TOTAL]],"")</f>
        <v>9.7087378640776691E-3</v>
      </c>
      <c r="LR274" s="26">
        <f>IFERROR(Tableau17[[#This Row],[2017-T2-LE PEN Marine]]/Tableau17[[#This Row],[2017-T2-TOTAL]],"")</f>
        <v>0.38461538461538464</v>
      </c>
      <c r="LS274" s="26">
        <f>IFERROR(Tableau17[[#This Row],[2017-T2-MACRON Emmanuel]]/Tableau17[[#This Row],[2017-T2-TOTAL]],"")</f>
        <v>0.61538461538461542</v>
      </c>
      <c r="LT274" s="26">
        <f>IFERROR(Tableau17[[#This Row],[2019-T1-ALEXANDRE Audric]]/Tableau17[[#This Row],[2019-T1-TOTAL]],"")</f>
        <v>0</v>
      </c>
      <c r="LU274" s="26">
        <f>IFERROR(Tableau17[[#This Row],[2019-T1-ARTHAUD Nathalie]]/Tableau17[[#This Row],[2019-T1-TOTAL]],"")</f>
        <v>0</v>
      </c>
      <c r="LV274" s="26">
        <f>IFERROR(Tableau17[[#This Row],[2019-T1-ASSELINEAU François]]/Tableau17[[#This Row],[2019-T1-TOTAL]],"")</f>
        <v>1.9011406844106463E-2</v>
      </c>
      <c r="LW274" s="26">
        <f>IFERROR(Tableau17[[#This Row],[2019-T1-AUBRY Manon]]/Tableau17[[#This Row],[2019-T1-TOTAL]],"")</f>
        <v>7.7946768060836502E-2</v>
      </c>
      <c r="LX274" s="26">
        <f>IFERROR(Tableau17[[#This Row],[2019-T1-AZERGUI Nagib]]/Tableau17[[#This Row],[2019-T1-TOTAL]],"")</f>
        <v>3.8022813688212928E-3</v>
      </c>
      <c r="LY274" s="26">
        <f>IFERROR(Tableau17[[#This Row],[2019-T1-BARDELLA Jordan]]/Tableau17[[#This Row],[2019-T1-TOTAL]],"")</f>
        <v>0.28136882129277568</v>
      </c>
      <c r="LZ274" s="26">
        <f>IFERROR(Tableau17[[#This Row],[2019-T1-BELLAMY François-Xavier]]/Tableau17[[#This Row],[2019-T1-TOTAL]],"")</f>
        <v>8.17490494296578E-2</v>
      </c>
      <c r="MA274" s="26">
        <f>IFERROR(Tableau17[[#This Row],[2019-T1-BIDOU Olivier]]/Tableau17[[#This Row],[2019-T1-TOTAL]],"")</f>
        <v>0</v>
      </c>
      <c r="MB274" s="26">
        <f>IFERROR(Tableau17[[#This Row],[2019-T1-BOURG Dominique]]/Tableau17[[#This Row],[2019-T1-TOTAL]],"")</f>
        <v>2.8517110266159697E-2</v>
      </c>
      <c r="MC274" s="26">
        <f>IFERROR(Tableau17[[#This Row],[2019-T1-BROSSAT Ian]]/Tableau17[[#This Row],[2019-T1-TOTAL]],"")</f>
        <v>1.9011406844106463E-2</v>
      </c>
      <c r="MD274" s="26">
        <f>IFERROR(Tableau17[[#This Row],[2019-T1-CAILLAUD Sophie]]/Tableau17[[#This Row],[2019-T1-TOTAL]],"")</f>
        <v>0</v>
      </c>
      <c r="ME274" s="26">
        <f>IFERROR(Tableau17[[#This Row],[2019-T1-CAMUS Renaud]]/Tableau17[[#This Row],[2019-T1-TOTAL]],"")</f>
        <v>0</v>
      </c>
      <c r="MF274" s="26">
        <f>IFERROR(Tableau17[[#This Row],[2019-T1-CHALENÇON Christophe]]/Tableau17[[#This Row],[2019-T1-TOTAL]],"")</f>
        <v>0</v>
      </c>
      <c r="MG274" s="26">
        <f>IFERROR(Tableau17[[#This Row],[2019-T1-CORBET Cathy Denise Ginette]]/Tableau17[[#This Row],[2019-T1-TOTAL]],"")</f>
        <v>0</v>
      </c>
      <c r="MH274" s="26">
        <f>IFERROR(Tableau17[[#This Row],[2019-T1-DE PREVOISIN Robert]]/Tableau17[[#This Row],[2019-T1-TOTAL]],"")</f>
        <v>0</v>
      </c>
      <c r="MI274" s="26">
        <f>IFERROR(Tableau17[[#This Row],[2019-T1-DELFEL Thérèse]]/Tableau17[[#This Row],[2019-T1-TOTAL]],"")</f>
        <v>0</v>
      </c>
      <c r="MJ274" s="26">
        <f>IFERROR(Tableau17[[#This Row],[2019-T1-DIEUMEGARD Pierre]]/Tableau17[[#This Row],[2019-T1-TOTAL]],"")</f>
        <v>3.8022813688212928E-3</v>
      </c>
      <c r="MK274" s="26">
        <f>IFERROR(Tableau17[[#This Row],[2019-T1-DUPONT-AIGNAN Nicolas]]/Tableau17[[#This Row],[2019-T1-TOTAL]],"")</f>
        <v>2.2813688212927757E-2</v>
      </c>
      <c r="ML274" s="26">
        <f>IFERROR(Tableau17[[#This Row],[2019-T1-GERNIGON Yves]]/Tableau17[[#This Row],[2019-T1-TOTAL]],"")</f>
        <v>0</v>
      </c>
      <c r="MM274" s="26">
        <f>IFERROR(Tableau17[[#This Row],[2019-T1-GLUCKSMANN Raphaël]]/Tableau17[[#This Row],[2019-T1-TOTAL]],"")</f>
        <v>3.2319391634980987E-2</v>
      </c>
      <c r="MN274" s="26">
        <f>IFERROR(Tableau17[[#This Row],[2019-T1-HAMON Benoît]]/Tableau17[[#This Row],[2019-T1-TOTAL]],"")</f>
        <v>4.3726235741444866E-2</v>
      </c>
      <c r="MO274" s="26">
        <f>IFERROR(Tableau17[[#This Row],[2019-T1-HELGEN Gilles]]/Tableau17[[#This Row],[2019-T1-TOTAL]],"")</f>
        <v>0</v>
      </c>
      <c r="MP274" s="26">
        <f>IFERROR(Tableau17[[#This Row],[2019-T1-JADOT Yannick]]/Tableau17[[#This Row],[2019-T1-TOTAL]],"")</f>
        <v>0.12357414448669202</v>
      </c>
      <c r="MQ274" s="26">
        <f>IFERROR(Tableau17[[#This Row],[2019-T1-LAGARDE Jean-Christophe]]/Tableau17[[#This Row],[2019-T1-TOTAL]],"")</f>
        <v>1.3307984790874524E-2</v>
      </c>
      <c r="MR274" s="26">
        <f>IFERROR(Tableau17[[#This Row],[2019-T1-LALANNE Francis]]/Tableau17[[#This Row],[2019-T1-TOTAL]],"")</f>
        <v>5.7034220532319393E-3</v>
      </c>
      <c r="MS274" s="26">
        <f>IFERROR(Tableau17[[#This Row],[2019-T1-LOISEAU Nathalie]]/Tableau17[[#This Row],[2019-T1-TOTAL]],"")</f>
        <v>0.2414448669201521</v>
      </c>
      <c r="MT274" s="26">
        <f>IFERROR(Tableau17[[#This Row],[2019-T1-MARIE Florie]]/Tableau17[[#This Row],[2019-T1-TOTAL]],"")</f>
        <v>1.9011406844106464E-3</v>
      </c>
      <c r="MU274" s="26">
        <f>IFERROR(Tableau17[[#This Row],[2008-T1-MACROEXTRDROITE]]/Tableau17[[#This Row],[2008-T1-MACROTOTALE]],"")</f>
        <v>5.9299191374663072E-2</v>
      </c>
      <c r="MV274" s="26">
        <f>IFERROR(Tableau17[[#This Row],[2008-T1-MACRODROITE]]/Tableau17[[#This Row],[2008-T1-MACROTOTALE]],"")</f>
        <v>0.52560646900269536</v>
      </c>
      <c r="MW274" s="26">
        <f>IFERROR(Tableau17[[#This Row],[2008-T1-MACROCENTRE]]/Tableau17[[#This Row],[2008-T1-MACROTOTALE]],"")</f>
        <v>0</v>
      </c>
      <c r="MX274" s="26">
        <f>IFERROR(Tableau17[[#This Row],[2008-T1-MACROGAUCHE]]/Tableau17[[#This Row],[2008-T1-MACROTOTALE]],"")</f>
        <v>0.41509433962264153</v>
      </c>
      <c r="MY274" s="26">
        <f>IFERROR(Tableau17[[#This Row],[2008-T1-MACROAUTRE]]/Tableau17[[#This Row],[2008-T1-MACROTOTALE]],"")</f>
        <v>0</v>
      </c>
      <c r="MZ274" s="26">
        <f>IFERROR(Tableau17[[#This Row],[2008-T2-MACROEXTRDROITE]]/Tableau17[[#This Row],[2008-T2-MACROTOTALE]],"")</f>
        <v>0</v>
      </c>
      <c r="NA274" s="26">
        <f>IFERROR(Tableau17[[#This Row],[2008-T2-MACRODROITE]]/Tableau17[[#This Row],[2008-T2-MACROTOTALE]],"")</f>
        <v>0.54969325153374238</v>
      </c>
      <c r="NB274" s="26">
        <f>IFERROR(Tableau17[[#This Row],[2008-T2-MACROCENTRE]]/Tableau17[[#This Row],[2008-T2-MACROTOTALE]],"")</f>
        <v>0</v>
      </c>
      <c r="NC274" s="26">
        <f>IFERROR(Tableau17[[#This Row],[2008-T2-MACROGAUCHE]]/Tableau17[[#This Row],[2008-T2-MACROTOTALE]],"")</f>
        <v>0.45030674846625768</v>
      </c>
      <c r="ND274" s="26">
        <f>IFERROR(Tableau17[[#This Row],[2008-T2-MACROAUTRE]]/Tableau17[[#This Row],[2008-T2-MACROTOTALE]],"")</f>
        <v>0</v>
      </c>
      <c r="NE274" s="26">
        <f>IFERROR(Tableau17[[#This Row],[2014-T1-MACROEXTRDROITE]]/Tableau17[[#This Row],[2014-T1-MACROTOTALE]],"")</f>
        <v>0.1957142857142857</v>
      </c>
      <c r="NF274" s="26">
        <f>IFERROR(Tableau17[[#This Row],[2014-T1-MACRODROITE]]/Tableau17[[#This Row],[2014-T1-MACROTOTALE]],"")</f>
        <v>0.48285714285714287</v>
      </c>
      <c r="NG274" s="26">
        <f>IFERROR(Tableau17[[#This Row],[2014-T1-MACROCENTRE]]/Tableau17[[#This Row],[2014-T1-MACROTOTALE]],"")</f>
        <v>5.7142857142857143E-3</v>
      </c>
      <c r="NH274" s="26">
        <f>IFERROR(Tableau17[[#This Row],[2014-T1-MACROGAUCHE]]/Tableau17[[#This Row],[2014-T1-MACROTOTALE]],"")</f>
        <v>0.31571428571428573</v>
      </c>
      <c r="NI274" s="26">
        <f>IFERROR(Tableau17[[#This Row],[2014-T1-MACROAUTRE]]/Tableau17[[#This Row],[2014-T1-MACROTOTALE]],"")</f>
        <v>0</v>
      </c>
      <c r="NJ274" s="26">
        <f>IFERROR(Tableau17[[#This Row],[2014-T2-MACROEXTRDROITE]]/Tableau17[[#This Row],[2014-T2-MACROTOTALE]],"")</f>
        <v>0.20467032967032966</v>
      </c>
      <c r="NK274" s="26">
        <f>IFERROR(Tableau17[[#This Row],[2014-T2-MACRODROITE]]/Tableau17[[#This Row],[2014-T2-MACROTOTALE]],"")</f>
        <v>0.53296703296703296</v>
      </c>
      <c r="NL274" s="26">
        <f>IFERROR(Tableau17[[#This Row],[2014-T2-MACROCENTRE]]/Tableau17[[#This Row],[2014-T2-MACROTOTALE]],"")</f>
        <v>0</v>
      </c>
      <c r="NM274" s="26">
        <f>IFERROR(Tableau17[[#This Row],[2014-T2-MACROGAUCHE]]/Tableau17[[#This Row],[2014-T2-MACROTOTALE]],"")</f>
        <v>0.26236263736263737</v>
      </c>
      <c r="NN274" s="26">
        <f>IFERROR(Tableau17[[#This Row],[2014-T2-MACROAUTRE]]/Tableau17[[#This Row],[2014-T2-MACROTOTALE]],"")</f>
        <v>0</v>
      </c>
      <c r="NO274" s="26">
        <f>IFERROR( Tableau17[[#This Row],[2015-T1-MACROEXTRDROITE]]/Tableau17[[#This Row],[2015-T1-MACROTOTALE]],"")</f>
        <v>0.3550863723608445</v>
      </c>
      <c r="NP274" s="26">
        <f>IFERROR(Tableau17[[#This Row],[2015-T1-MACRODROITE]]/Tableau17[[#This Row],[2015-T1-MACROTOTALE]],"")</f>
        <v>0.35700575815738961</v>
      </c>
      <c r="NQ274" s="26">
        <f>IFERROR(Tableau17[[#This Row],[2015-T1-MACROCENTRE]]/Tableau17[[#This Row],[2015-T1-MACROTOTALE]],"")</f>
        <v>0</v>
      </c>
      <c r="NR274" s="26">
        <f>IFERROR(Tableau17[[#This Row],[2015-T1-MACROGAUCHE]]/Tableau17[[#This Row],[2015-T1-MACROTOTALE]],"")</f>
        <v>0.28790786948176583</v>
      </c>
      <c r="NS274" s="26">
        <f>IFERROR(Tableau17[[#This Row],[2015-T1-MACROAUTRE]]/Tableau17[[#This Row],[2015-T1-MACROTOTALE]],"")</f>
        <v>0</v>
      </c>
      <c r="NT274" s="26">
        <f>IFERROR(Tableau17[[#This Row],[2015-T2-MACROEXTRDROITE]]/Tableau17[[#This Row],[2015-T2-MACROTOTALE]],"")</f>
        <v>0.50200803212851408</v>
      </c>
      <c r="NU274" s="26">
        <f>IFERROR(Tableau17[[#This Row],[2015-T2-MACRODROITE]]/Tableau17[[#This Row],[2015-T2-MACROTOTALE]],"")</f>
        <v>0</v>
      </c>
      <c r="NV274" s="26">
        <f>IFERROR(Tableau17[[#This Row],[2015-T2-MACROCENTRE]]/Tableau17[[#This Row],[2015-T2-MACROTOTALE]],"")</f>
        <v>0</v>
      </c>
      <c r="NW274" s="26">
        <f>IFERROR(Tableau17[[#This Row],[2015-T2-MACROGAUCHE]]/Tableau17[[#This Row],[2015-T2-MACROTOTALE]],"")</f>
        <v>0.49799196787148592</v>
      </c>
      <c r="NX274" s="26">
        <f>IFERROR(Tableau17[[#This Row],[2015-T2-MACROAUTRE]]/Tableau17[[#This Row],[2015-T2-MACROTOTALE]],"")</f>
        <v>0</v>
      </c>
      <c r="NY274" s="26">
        <f>IFERROR(Tableau17[[#This Row],[2017-T1-MACROEXTRDROITE]]/Tableau17[[#This Row],[2017-T1-MACROTOTALE]],"")</f>
        <v>0.2858683926645092</v>
      </c>
      <c r="NZ274" s="26">
        <f>IFERROR(Tableau17[[#This Row],[2017-T1-MACRODROITE]]/Tableau17[[#This Row],[2017-T1-MACROTOTALE]],"")</f>
        <v>0.20064724919093851</v>
      </c>
      <c r="OA274" s="26">
        <f>IFERROR(Tableau17[[#This Row],[2017-T1-MACROCENTRE]]/Tableau17[[#This Row],[2017-T1-MACROTOTALE]],"")</f>
        <v>0.17691477885652643</v>
      </c>
      <c r="OB274" s="26">
        <f>IFERROR(Tableau17[[#This Row],[2017-T1-MACROGAUCHE]]/Tableau17[[#This Row],[2017-T1-MACROTOTALE]],"")</f>
        <v>0.32362459546925565</v>
      </c>
      <c r="OC274" s="26">
        <f>IFERROR(Tableau17[[#This Row],[2017-T1-MACROAUTRE]]/Tableau17[[#This Row],[2017-T1-MACROTOTALE]],"")</f>
        <v>1.2944983818770227E-2</v>
      </c>
      <c r="OD274" s="26">
        <f>IFERROR(Tableau17[[#This Row],[2017-T2-MACROEXTRDROITE]]/Tableau17[[#This Row],[2017-T2-MACROTOTALE]],"")</f>
        <v>0.38461538461538464</v>
      </c>
      <c r="OE274" s="26">
        <f>IFERROR(Tableau17[[#This Row],[2017-T2-MACRODROITE]]/Tableau17[[#This Row],[2017-T2-MACROTOTALE]],"")</f>
        <v>0</v>
      </c>
      <c r="OF274" s="26">
        <f>IFERROR(Tableau17[[#This Row],[2017-T2-MACROCENTRE]]/Tableau17[[#This Row],[2017-T2-MACROTOTALE]],"")</f>
        <v>0.61538461538461542</v>
      </c>
      <c r="OG274" s="26">
        <f>IFERROR(Tableau17[[#This Row],[2017-T2-MACROGAUCHE]]/Tableau17[[#This Row],[2017-T2-MACROTOTALE]],"")</f>
        <v>0</v>
      </c>
      <c r="OH274" s="26">
        <f>IFERROR(Tableau17[[#This Row],[2017-T2-MACROAUTRE]]/Tableau17[[#This Row],[2017-T2-MACROTOTALE]],"")</f>
        <v>0</v>
      </c>
      <c r="OI274" s="26">
        <f>IFERROR(Tableau17[[#This Row],[2019-T1-MACROEXTRDROITE]]/Tableau17[[#This Row],[2019-T1-MACROTOTALE]],"")</f>
        <v>0.32397003745318353</v>
      </c>
      <c r="OJ274" s="26">
        <f>IFERROR(Tableau17[[#This Row],[2019-T1-MACRODROITE]]/Tableau17[[#This Row],[2019-T1-MACROTOTALE]],"")</f>
        <v>9.3632958801498134E-2</v>
      </c>
      <c r="OK274" s="26">
        <f>IFERROR(Tableau17[[#This Row],[2019-T1-MACROCENTRE]]/Tableau17[[#This Row],[2019-T1-MACROTOTALE]],"")</f>
        <v>0.23782771535580524</v>
      </c>
      <c r="OL274" s="26">
        <f>IFERROR(Tableau17[[#This Row],[2019-T1-MACROGAUCHE]]/Tableau17[[#This Row],[2019-T1-MACROTOTALE]],"")</f>
        <v>0.29213483146067415</v>
      </c>
      <c r="OM274" s="26">
        <f>IFERROR(Tableau17[[#This Row],[2019-T1-MACROAUTRE]]/Tableau17[[#This Row],[2019-T1-MACROTOTALE]],"")</f>
        <v>5.2434456928838954E-2</v>
      </c>
      <c r="ON274" s="26">
        <f>IFERROR(Tableau17[[#This Row],[2020-T1-MACROEXTRDROITE]]/Tableau17[[#This Row],[2020-T1-MACROTOTALE]],"")</f>
        <v>0.20046620046620048</v>
      </c>
      <c r="OO274" s="26">
        <f>IFERROR(Tableau17[[#This Row],[2020-T1-MACRODROITE]]/Tableau17[[#This Row],[2020-T1-MACROTOTALE]],"")</f>
        <v>0.35431235431235431</v>
      </c>
      <c r="OP274" s="26">
        <f>IFERROR(Tableau17[[#This Row],[2020-T1-MACROCENTRE]]/Tableau17[[#This Row],[2020-T1-MACROTOTALE]],"")</f>
        <v>8.8578088578088576E-2</v>
      </c>
      <c r="OQ274" s="26">
        <f>IFERROR(Tableau17[[#This Row],[2020-T1-MACROGAUCHE]]/Tableau17[[#This Row],[2020-T1-MACROTOTALE]],"")</f>
        <v>0.35664335664335667</v>
      </c>
      <c r="OR274" s="26">
        <f>IFERROR(Tableau17[[#This Row],[2020-T1-MACROAUTRE]]/Tableau17[[#This Row],[2020-T1-MACROTOTALE]],"")</f>
        <v>0</v>
      </c>
      <c r="OS274" s="26">
        <f>IFERROR(Tableau17[[#This Row],[2017 (L)-T1-MACROEXTRDROITE]]/Tableau17[[#This Row],[2017 (L)-T1-MACROTOTALE]],"")</f>
        <v>1.0752688172043012E-2</v>
      </c>
      <c r="OT274" s="26">
        <f>IFERROR(Tableau17[[#This Row],[2017 (L)-T1-MACRODROITE]]/Tableau17[[#This Row],[2017 (L)-T1-MACROTOTALE]],"")</f>
        <v>0.29892473118279572</v>
      </c>
      <c r="OU274" s="26">
        <f>IFERROR(Tableau17[[#This Row],[2017 (L)-T1-MACROCENTRE]]/Tableau17[[#This Row],[2017 (L)-T1-MACROTOTALE]],"")</f>
        <v>0.27526881720430108</v>
      </c>
      <c r="OV274" s="26">
        <f>IFERROR(Tableau17[[#This Row],[2017 (L)-T1-MACROGAUCHE]]/Tableau17[[#This Row],[2017 (L)-T1-MACROTOTALE]],"")</f>
        <v>0.3935483870967742</v>
      </c>
      <c r="OW274" s="26">
        <f>IFERROR(Tableau17[[#This Row],[2017 (L)-T1-MACROAUTRE]]/Tableau17[[#This Row],[2017 (L)-T1-MACROTOTALE]],"")</f>
        <v>2.1505376344086023E-2</v>
      </c>
      <c r="OX274" s="26">
        <f>IFERROR(Tableau17[[#This Row],[2017 (L)-T2-MACROEXTRDROITE]]/Tableau17[[#This Row],[2017 (L)-T2-MACROTOTALE]],"")</f>
        <v>0</v>
      </c>
      <c r="OY274" s="26">
        <f>IFERROR(Tableau17[[#This Row],[2017 (L)-T2-MACRODROITE]]/Tableau17[[#This Row],[2017 (L)-T2-MACROTOTALE]],"")</f>
        <v>0</v>
      </c>
      <c r="OZ274" s="26">
        <f>IFERROR(Tableau17[[#This Row],[2017 (L)-T2-MACROCENTRE]]/Tableau17[[#This Row],[2017 (L)-T2-MACROTOTALE]],"")</f>
        <v>0.50877192982456143</v>
      </c>
      <c r="PA274" s="26">
        <f>IFERROR(Tableau17[[#This Row],[2017 (L)-T2-MACROGAUCHE]]/Tableau17[[#This Row],[2017 (L)-T2-MACROTOTALE]],"")</f>
        <v>0.49122807017543857</v>
      </c>
      <c r="PB274" s="26">
        <f>IFERROR(Tableau17[[#This Row],[2017 (L)-T2-MACROAUTRE]]/Tableau17[[#This Row],[2017 (L)-T2-MACROTOTALE]],"")</f>
        <v>0</v>
      </c>
      <c r="PC274" s="26">
        <f>IFERROR(Tableau17[[#This Row],[2008_T1_PROCUS]]/Tableau17[[#This Row],[2008_T1_INSCRITS]],0)</f>
        <v>1.3107170393215111E-2</v>
      </c>
      <c r="PD274" s="26">
        <f>IFERROR(Tableau17[[#This Row],[2008_T2_PROCUS]]/Tableau17[[#This Row],[2008_T2_INSCRITS]],0)</f>
        <v>1.4649190439475714E-2</v>
      </c>
      <c r="PE274" s="26">
        <f>Tableau17[[#This Row],[2014_T1_PROCUS]]/Tableau17[[#This Row],[2014_T1_INSCRITS]]</f>
        <v>8.0515297906602248E-3</v>
      </c>
      <c r="PF274" s="26">
        <f>IFERROR(Tableau17[[#This Row],[2014_T2_PROCUS]]/Tableau17[[#This Row],[2014_T2_INSCRITS]],0)</f>
        <v>7.246376811594203E-3</v>
      </c>
    </row>
    <row r="275" spans="1:422" hidden="1" x14ac:dyDescent="0.2">
      <c r="A275" s="1">
        <v>4</v>
      </c>
      <c r="B275" s="1" t="s">
        <v>312</v>
      </c>
      <c r="C275" s="1" t="s">
        <v>325</v>
      </c>
      <c r="D275" s="1" t="s">
        <v>325</v>
      </c>
      <c r="E275" s="1">
        <v>621</v>
      </c>
      <c r="F275" s="1">
        <v>5.377116</v>
      </c>
      <c r="G275" s="1">
        <v>43.287263000000003</v>
      </c>
      <c r="H275" s="3">
        <v>1182</v>
      </c>
      <c r="I275" s="3">
        <v>137</v>
      </c>
      <c r="L275" s="1">
        <v>29</v>
      </c>
      <c r="M275" s="1">
        <v>16</v>
      </c>
      <c r="P275" s="1">
        <v>102</v>
      </c>
      <c r="Q275" s="1">
        <v>55</v>
      </c>
      <c r="R275" s="1">
        <v>45</v>
      </c>
      <c r="S275" s="1">
        <v>133</v>
      </c>
      <c r="T275" s="1">
        <v>74</v>
      </c>
      <c r="U275" s="1">
        <v>454</v>
      </c>
      <c r="V275" s="1">
        <v>750</v>
      </c>
      <c r="W275" s="1">
        <v>383</v>
      </c>
      <c r="X275" s="1">
        <v>6</v>
      </c>
      <c r="Y275" s="2">
        <v>0.51066666999999999</v>
      </c>
      <c r="AB275" s="1">
        <v>0</v>
      </c>
      <c r="AD275" s="1">
        <v>1182</v>
      </c>
      <c r="AE275" s="1">
        <v>466</v>
      </c>
      <c r="AF275" s="2">
        <v>0.39424703999999999</v>
      </c>
      <c r="AG275" s="1">
        <f t="shared" si="4"/>
        <v>137</v>
      </c>
      <c r="AH275" s="1">
        <v>764</v>
      </c>
      <c r="AI275" s="1">
        <v>419</v>
      </c>
      <c r="AJ275" s="1">
        <v>11</v>
      </c>
      <c r="AK275" s="2">
        <v>0.54842932</v>
      </c>
      <c r="AN275" s="1">
        <v>0</v>
      </c>
      <c r="AP275" s="1">
        <v>1128</v>
      </c>
      <c r="AQ275" s="1">
        <v>488</v>
      </c>
      <c r="AR275" s="2">
        <v>0.43262411000000001</v>
      </c>
      <c r="AS275" s="1">
        <v>1128</v>
      </c>
      <c r="AT275" s="1">
        <v>473</v>
      </c>
      <c r="AU275" s="2">
        <v>0.41932624000000002</v>
      </c>
      <c r="AV275" s="1">
        <v>1191</v>
      </c>
      <c r="AW275" s="1">
        <v>554</v>
      </c>
      <c r="AX275" s="2">
        <v>0.46515532999999998</v>
      </c>
      <c r="AY275" s="1">
        <v>1191</v>
      </c>
      <c r="AZ275" s="1">
        <v>434</v>
      </c>
      <c r="BA275" s="2">
        <v>0.36439966000000001</v>
      </c>
      <c r="BB275" s="1">
        <v>1187</v>
      </c>
      <c r="BC275" s="1">
        <v>944</v>
      </c>
      <c r="BD275" s="2">
        <v>0.79528222000000004</v>
      </c>
      <c r="BE275" s="1">
        <v>1187</v>
      </c>
      <c r="BF275" s="1">
        <v>844</v>
      </c>
      <c r="BG275" s="2">
        <v>0.71103623000000005</v>
      </c>
      <c r="BH275" s="1">
        <v>1142</v>
      </c>
      <c r="BI275" s="1">
        <v>543</v>
      </c>
      <c r="BJ275" s="2">
        <v>0.47548161</v>
      </c>
      <c r="BK275" s="1">
        <v>28</v>
      </c>
      <c r="BN275" s="1">
        <v>36</v>
      </c>
      <c r="BO275" s="1">
        <v>34</v>
      </c>
      <c r="BP275" s="1">
        <v>176</v>
      </c>
      <c r="BQ275" s="1">
        <v>139</v>
      </c>
      <c r="BR275" s="1">
        <v>413</v>
      </c>
      <c r="BZ275" s="1">
        <v>36</v>
      </c>
      <c r="CB275" s="1">
        <v>23</v>
      </c>
      <c r="CC275" s="1">
        <v>61</v>
      </c>
      <c r="CD275" s="1">
        <v>157</v>
      </c>
      <c r="CE275" s="1">
        <v>96</v>
      </c>
      <c r="CF275" s="1">
        <v>373</v>
      </c>
      <c r="CL275" s="1">
        <v>13</v>
      </c>
      <c r="CM275" s="1">
        <v>8</v>
      </c>
      <c r="CO275" s="1">
        <v>68</v>
      </c>
      <c r="CP275" s="1">
        <v>94</v>
      </c>
      <c r="CQ275" s="1">
        <v>19</v>
      </c>
      <c r="CT275" s="1">
        <v>151</v>
      </c>
      <c r="CU275" s="1">
        <v>111</v>
      </c>
      <c r="CW275" s="1">
        <v>464</v>
      </c>
      <c r="CY275" s="1">
        <v>108</v>
      </c>
      <c r="DA275" s="1">
        <v>316</v>
      </c>
      <c r="DC275" s="1">
        <v>424</v>
      </c>
      <c r="DD275" s="1">
        <v>12</v>
      </c>
      <c r="DE275" s="1">
        <v>8</v>
      </c>
      <c r="DF275" s="1">
        <v>7</v>
      </c>
      <c r="DG275" s="1">
        <v>14</v>
      </c>
      <c r="DH275" s="1">
        <v>4</v>
      </c>
      <c r="DI275" s="1">
        <v>40</v>
      </c>
      <c r="DK275" s="1">
        <v>3</v>
      </c>
      <c r="DL275" s="1">
        <v>89</v>
      </c>
      <c r="DN275" s="1">
        <v>107</v>
      </c>
      <c r="DP275" s="1">
        <v>9</v>
      </c>
      <c r="DQ275" s="1">
        <v>0</v>
      </c>
      <c r="DR275" s="1">
        <v>213</v>
      </c>
      <c r="DU275" s="1">
        <v>506</v>
      </c>
      <c r="DV275" s="1">
        <v>162</v>
      </c>
      <c r="DZ275" s="1">
        <v>240</v>
      </c>
      <c r="EA275" s="1">
        <v>402</v>
      </c>
      <c r="EB275" s="1">
        <v>2</v>
      </c>
      <c r="EC275" s="1">
        <v>8</v>
      </c>
      <c r="ED275" s="1">
        <v>3</v>
      </c>
      <c r="EE275" s="1">
        <v>18</v>
      </c>
      <c r="EF275" s="1">
        <v>280</v>
      </c>
      <c r="EG275" s="1">
        <v>74</v>
      </c>
      <c r="EH275" s="1">
        <v>6</v>
      </c>
      <c r="EI275" s="1">
        <v>80</v>
      </c>
      <c r="EJ275" s="1">
        <v>219</v>
      </c>
      <c r="EK275" s="1">
        <v>237</v>
      </c>
      <c r="EL275" s="1">
        <v>4</v>
      </c>
      <c r="EM275" s="1">
        <v>931</v>
      </c>
      <c r="EN275" s="1">
        <v>145</v>
      </c>
      <c r="EO275" s="1">
        <v>612</v>
      </c>
      <c r="EP275" s="1">
        <v>757</v>
      </c>
      <c r="EQ275" s="1">
        <v>0</v>
      </c>
      <c r="ER275" s="1">
        <v>2</v>
      </c>
      <c r="ES275" s="1">
        <v>4</v>
      </c>
      <c r="ET275" s="1">
        <v>35</v>
      </c>
      <c r="EU275" s="1">
        <v>1</v>
      </c>
      <c r="EV275" s="1">
        <v>68</v>
      </c>
      <c r="EW275" s="1">
        <v>52</v>
      </c>
      <c r="EX275" s="1">
        <v>1</v>
      </c>
      <c r="EY275" s="1">
        <v>9</v>
      </c>
      <c r="EZ275" s="1">
        <v>16</v>
      </c>
      <c r="FA275" s="1">
        <v>0</v>
      </c>
      <c r="FB275" s="1">
        <v>0</v>
      </c>
      <c r="FC275" s="1">
        <v>0</v>
      </c>
      <c r="FD275" s="1">
        <v>0</v>
      </c>
      <c r="FE275" s="1">
        <v>0</v>
      </c>
      <c r="FF275" s="1">
        <v>0</v>
      </c>
      <c r="FG275" s="1">
        <v>0</v>
      </c>
      <c r="FH275" s="1">
        <v>12</v>
      </c>
      <c r="FI275" s="1">
        <v>0</v>
      </c>
      <c r="FJ275" s="1">
        <v>34</v>
      </c>
      <c r="FK275" s="1">
        <v>19</v>
      </c>
      <c r="FL275" s="1">
        <v>0</v>
      </c>
      <c r="FM275" s="1">
        <v>104</v>
      </c>
      <c r="FN275" s="1">
        <v>13</v>
      </c>
      <c r="FO275" s="1">
        <v>1</v>
      </c>
      <c r="FP275" s="1">
        <v>158</v>
      </c>
      <c r="FQ275" s="1">
        <v>0</v>
      </c>
      <c r="FR275" s="1">
        <f>SUM(Tableau17[[#This Row],[2019-T1-ALEXANDRE Audric]:[2019-T1-MARIE Florie]])</f>
        <v>529</v>
      </c>
      <c r="FS275" s="1">
        <v>34</v>
      </c>
      <c r="FT275" s="1">
        <v>204</v>
      </c>
      <c r="FU275" s="1">
        <v>0</v>
      </c>
      <c r="FV275" s="1">
        <v>175</v>
      </c>
      <c r="FW275" s="1">
        <v>0</v>
      </c>
      <c r="FX275" s="1">
        <v>413</v>
      </c>
      <c r="GD275" s="1">
        <v>0</v>
      </c>
      <c r="GE275" s="1">
        <v>61</v>
      </c>
      <c r="GF275" s="1">
        <v>157</v>
      </c>
      <c r="GG275" s="1">
        <v>0</v>
      </c>
      <c r="GH275" s="1">
        <v>155</v>
      </c>
      <c r="GI275" s="1">
        <v>0</v>
      </c>
      <c r="GJ275" s="1">
        <v>373</v>
      </c>
      <c r="GP275" s="1">
        <v>0</v>
      </c>
      <c r="GQ275" s="1">
        <v>107</v>
      </c>
      <c r="GR275" s="1">
        <v>159</v>
      </c>
      <c r="GS275" s="1">
        <v>19</v>
      </c>
      <c r="GT275" s="1">
        <v>179</v>
      </c>
      <c r="GU275" s="1">
        <v>0</v>
      </c>
      <c r="GV275" s="1">
        <v>464</v>
      </c>
      <c r="GW275" s="1">
        <v>108</v>
      </c>
      <c r="GX275" s="1">
        <v>316</v>
      </c>
      <c r="GY275" s="1">
        <v>0</v>
      </c>
      <c r="GZ275" s="1">
        <v>0</v>
      </c>
      <c r="HA275" s="1">
        <v>0</v>
      </c>
      <c r="HB275" s="1">
        <v>424</v>
      </c>
      <c r="HC275" s="1">
        <v>109</v>
      </c>
      <c r="HD275" s="1">
        <v>280</v>
      </c>
      <c r="HE275" s="1">
        <v>237</v>
      </c>
      <c r="HF275" s="1">
        <v>299</v>
      </c>
      <c r="HG275" s="1">
        <v>6</v>
      </c>
      <c r="HH275" s="1">
        <v>931</v>
      </c>
      <c r="HI275" s="1">
        <v>145</v>
      </c>
      <c r="HJ275" s="1">
        <v>0</v>
      </c>
      <c r="HK275" s="1">
        <v>612</v>
      </c>
      <c r="HL275" s="1">
        <v>0</v>
      </c>
      <c r="HM275" s="1">
        <v>0</v>
      </c>
      <c r="HN275" s="1">
        <v>757</v>
      </c>
      <c r="HO275" s="1">
        <v>88</v>
      </c>
      <c r="HP275" s="1">
        <v>65</v>
      </c>
      <c r="HQ275" s="1">
        <v>158</v>
      </c>
      <c r="HR275" s="1">
        <v>210</v>
      </c>
      <c r="HS275" s="1">
        <v>15</v>
      </c>
      <c r="HT275" s="1">
        <v>536</v>
      </c>
      <c r="HU275" s="1">
        <v>45</v>
      </c>
      <c r="HV275" s="1">
        <v>131</v>
      </c>
      <c r="HW275" s="1">
        <v>55</v>
      </c>
      <c r="HX275" s="1">
        <v>223</v>
      </c>
      <c r="HY275" s="1">
        <v>0</v>
      </c>
      <c r="HZ275" s="1">
        <v>454</v>
      </c>
      <c r="IA275" s="1">
        <v>7</v>
      </c>
      <c r="IB275" s="1">
        <v>121</v>
      </c>
      <c r="IC275" s="1">
        <v>213</v>
      </c>
      <c r="ID275" s="1">
        <v>157</v>
      </c>
      <c r="IE275" s="1">
        <v>8</v>
      </c>
      <c r="IF275" s="1">
        <v>506</v>
      </c>
      <c r="IG275" s="1">
        <v>0</v>
      </c>
      <c r="IH275" s="1">
        <v>0</v>
      </c>
      <c r="II275" s="1">
        <v>240</v>
      </c>
      <c r="IJ275" s="1">
        <v>162</v>
      </c>
      <c r="IK275" s="1">
        <v>0</v>
      </c>
      <c r="IL275" s="1">
        <v>402</v>
      </c>
      <c r="IM275" s="26">
        <f>IFERROR(Tableau17[[#This Row],[LDIV]]/Tableau17[[#This Row],[Total général]],"")</f>
        <v>0</v>
      </c>
      <c r="IN275" s="26">
        <f>IFERROR(Tableau17[[#This Row],[LDVC]]/Tableau17[[#This Row],[Total général]],"")</f>
        <v>0</v>
      </c>
      <c r="IO275" s="26">
        <f>IFERROR(Tableau17[[#This Row],[LDVD]]/Tableau17[[#This Row],[Total général]],"")</f>
        <v>6.3876651982378851E-2</v>
      </c>
      <c r="IP275" s="26">
        <f>IFERROR(Tableau17[[#This Row],[LDVG]]/Tableau17[[#This Row],[Total général]],"")</f>
        <v>3.5242290748898682E-2</v>
      </c>
      <c r="IQ275" s="26">
        <f>IFERROR(Tableau17[[#This Row],[LEXD]]/Tableau17[[#This Row],[Total général]],"")</f>
        <v>0</v>
      </c>
      <c r="IR275" s="26">
        <f>IFERROR(Tableau17[[#This Row],[LEXG]]/Tableau17[[#This Row],[Total général]],"")</f>
        <v>0</v>
      </c>
      <c r="IS275" s="26">
        <f>IFERROR(Tableau17[[#This Row],[LLR]]/Tableau17[[#This Row],[Total général]],"")</f>
        <v>0.22466960352422907</v>
      </c>
      <c r="IT275" s="26">
        <f>IFERROR(Tableau17[[#This Row],[LREM]]/Tableau17[[#This Row],[Total général]],"")</f>
        <v>0.1211453744493392</v>
      </c>
      <c r="IU275" s="26">
        <f>IFERROR(Tableau17[[#This Row],[LRN]]/Tableau17[[#This Row],[Total général]],"")</f>
        <v>9.9118942731277526E-2</v>
      </c>
      <c r="IV275" s="26">
        <f>IFERROR(Tableau17[[#This Row],[LUG]]/Tableau17[[#This Row],[Total général]],"")</f>
        <v>0.29295154185022027</v>
      </c>
      <c r="IW275" s="26">
        <f>IFERROR(Tableau17[[#This Row],[LVEC]]/Tableau17[[#This Row],[Total général]],"")</f>
        <v>0.16299559471365638</v>
      </c>
      <c r="IX275" s="26">
        <f>IFERROR(Tableau17[[#This Row],[2008-T1-LCMD]]/Tableau17[[#This Row],[2008-T1-TOTAL]],"")</f>
        <v>6.7796610169491525E-2</v>
      </c>
      <c r="IY275" s="26">
        <f>IFERROR(Tableau17[[#This Row],[2008-T1-LDVD]]/Tableau17[[#This Row],[2008-T1-TOTAL]],"")</f>
        <v>0</v>
      </c>
      <c r="IZ275" s="26">
        <f>IFERROR(Tableau17[[#This Row],[2008-T1-LEXD]]/Tableau17[[#This Row],[2008-T1-TOTAL]],"")</f>
        <v>0</v>
      </c>
      <c r="JA275" s="26">
        <f>IFERROR(Tableau17[[#This Row],[2008-T1-LEXG]]/Tableau17[[#This Row],[2008-T1-TOTAL]],"")</f>
        <v>8.7167070217917669E-2</v>
      </c>
      <c r="JB275" s="26">
        <f>IFERROR(Tableau17[[#This Row],[2008-T1-LFN]]/Tableau17[[#This Row],[2008-T1-TOTAL]],"")</f>
        <v>8.2324455205811137E-2</v>
      </c>
      <c r="JC275" s="26">
        <f>IFERROR(Tableau17[[#This Row],[2008-T1-LMAJ]]/Tableau17[[#This Row],[2008-T1-TOTAL]],"")</f>
        <v>0.42615012106537531</v>
      </c>
      <c r="JD275" s="26">
        <f>IFERROR(Tableau17[[#This Row],[2008-T1-LUG]]/Tableau17[[#This Row],[2008-T1-TOTAL]],"")</f>
        <v>0.33656174334140437</v>
      </c>
      <c r="JE275" s="26" t="str">
        <f>IFERROR(Tableau17[[#This Row],[2008-T2-LFN]]/Tableau17[[#This Row],[2008-T2-TOTAL]],"")</f>
        <v/>
      </c>
      <c r="JF275" s="26" t="str">
        <f>IFERROR(Tableau17[[#This Row],[2008-T2-LGC]]/Tableau17[[#This Row],[2008-T2-TOTAL]],"")</f>
        <v/>
      </c>
      <c r="JG275" s="26" t="str">
        <f>IFERROR(Tableau17[[#This Row],[2008-T2-LMAJ]]/Tableau17[[#This Row],[2008-T2-TOTAL]],"")</f>
        <v/>
      </c>
      <c r="JH275" s="26" t="str">
        <f>IFERROR(Tableau17[[#This Row],[2008-T2-LUG]]/Tableau17[[#This Row],[2008-T2-TOTAL]],"")</f>
        <v/>
      </c>
      <c r="JI275" s="26">
        <f>IFERROR(Tableau17[[#This Row],[2014-T1-LDIV]]/Tableau17[[#This Row],[2014-T1-TOTAL]],"")</f>
        <v>0</v>
      </c>
      <c r="JJ275" s="26">
        <f>IFERROR(Tableau17[[#This Row],[2014-T1-LDVD]]/Tableau17[[#This Row],[2014-T1-TOTAL]],"")</f>
        <v>0</v>
      </c>
      <c r="JK275" s="26">
        <f>IFERROR(Tableau17[[#This Row],[2014-T1-LDVG]]/Tableau17[[#This Row],[2014-T1-TOTAL]],"")</f>
        <v>9.6514745308310987E-2</v>
      </c>
      <c r="JL275" s="26">
        <f>IFERROR(Tableau17[[#This Row],[2014-T1-LEXG]]/Tableau17[[#This Row],[2014-T1-TOTAL]],"")</f>
        <v>0</v>
      </c>
      <c r="JM275" s="26">
        <f>IFERROR(Tableau17[[#This Row],[2014-T1-LFG]]/Tableau17[[#This Row],[2014-T1-TOTAL]],"")</f>
        <v>6.1662198391420911E-2</v>
      </c>
      <c r="JN275" s="26">
        <f>IFERROR(Tableau17[[#This Row],[2014-T1-LFN]]/Tableau17[[#This Row],[2014-T1-TOTAL]],"")</f>
        <v>0.16353887399463807</v>
      </c>
      <c r="JO275" s="26">
        <f>IFERROR(Tableau17[[#This Row],[2014-T1-LUD]]/Tableau17[[#This Row],[2014-T1-TOTAL]],"")</f>
        <v>0.42091152815013405</v>
      </c>
      <c r="JP275" s="26">
        <f>IFERROR(Tableau17[[#This Row],[2014-T1-LUG]]/Tableau17[[#This Row],[2014-T1-TOTAL]],"")</f>
        <v>0.25737265415549598</v>
      </c>
      <c r="JQ275" s="26" t="str">
        <f>IFERROR(Tableau17[[#This Row],[2014-T2-LFN]]/Tableau17[[#This Row],[2014-T2-TOTAL]],"")</f>
        <v/>
      </c>
      <c r="JR275" s="26" t="str">
        <f>IFERROR(Tableau17[[#This Row],[2014-T2-LUD]]/Tableau17[[#This Row],[2014-T2-TOTAL]],"")</f>
        <v/>
      </c>
      <c r="JS275" s="26" t="str">
        <f>IFERROR(Tableau17[[#This Row],[2014-T2-LUG]]/Tableau17[[#This Row],[2014-T2-TOTAL]],"")</f>
        <v/>
      </c>
      <c r="JT275" s="26">
        <f>IFERROR(Tableau17[[#This Row],[2015-T1-BC-DIV]]/Tableau17[[#This Row],[2015-T1-TOTAL]],"")</f>
        <v>0</v>
      </c>
      <c r="JU275" s="26">
        <f>IFERROR(Tableau17[[#This Row],[2015-T1-BC-DLF]]/Tableau17[[#This Row],[2015-T1-TOTAL]],"")</f>
        <v>2.8017241379310345E-2</v>
      </c>
      <c r="JV275" s="26">
        <f>IFERROR(Tableau17[[#This Row],[2015-T1-BC-DVD]]/Tableau17[[#This Row],[2015-T1-TOTAL]],"")</f>
        <v>1.7241379310344827E-2</v>
      </c>
      <c r="JW275" s="26">
        <f>IFERROR(Tableau17[[#This Row],[2015-T1-BC-DVG]]/Tableau17[[#This Row],[2015-T1-TOTAL]],"")</f>
        <v>0</v>
      </c>
      <c r="JX275" s="26">
        <f>IFERROR(Tableau17[[#This Row],[2015-T1-BC-FG]]/Tableau17[[#This Row],[2015-T1-TOTAL]],"")</f>
        <v>0.14655172413793102</v>
      </c>
      <c r="JY275" s="26">
        <f>IFERROR(Tableau17[[#This Row],[2015-T1-BC-FN]]/Tableau17[[#This Row],[2015-T1-TOTAL]],"")</f>
        <v>0.20258620689655171</v>
      </c>
      <c r="JZ275" s="26">
        <f>IFERROR(Tableau17[[#This Row],[2015-T1-BC-MDM]]/Tableau17[[#This Row],[2015-T1-TOTAL]],"")</f>
        <v>4.0948275862068964E-2</v>
      </c>
      <c r="KA275" s="26">
        <f>IFERROR(Tableau17[[#This Row],[2015-T1-BC-RDG]]/Tableau17[[#This Row],[2015-T1-TOTAL]],"")</f>
        <v>0</v>
      </c>
      <c r="KB275" s="26">
        <f>IFERROR(Tableau17[[#This Row],[2015-T1-BC-SOC]]/Tableau17[[#This Row],[2015-T1-TOTAL]],"")</f>
        <v>0</v>
      </c>
      <c r="KC275" s="26">
        <f>IFERROR(Tableau17[[#This Row],[2015-T1-BC-UD]]/Tableau17[[#This Row],[2015-T1-TOTAL]],"")</f>
        <v>0.32543103448275862</v>
      </c>
      <c r="KD275" s="26">
        <f>IFERROR(Tableau17[[#This Row],[2015-T1-BC-UG]]/Tableau17[[#This Row],[2015-T1-TOTAL]],"")</f>
        <v>0.23922413793103448</v>
      </c>
      <c r="KE275" s="26">
        <f>IFERROR(Tableau17[[#This Row],[2015-T1-BC-VEC]]/Tableau17[[#This Row],[2015-T1-TOTAL]],"")</f>
        <v>0</v>
      </c>
      <c r="KF275" s="26">
        <f>IFERROR(Tableau17[[#This Row],[2015-T2-BC-DVG]]/Tableau17[[#This Row],[2015-T2-TOTAL]],"")</f>
        <v>0</v>
      </c>
      <c r="KG275" s="26">
        <f>IFERROR(Tableau17[[#This Row],[2015-T2-BC-FN]]/Tableau17[[#This Row],[2015-T2-TOTAL]],"")</f>
        <v>0.25471698113207547</v>
      </c>
      <c r="KH275" s="26">
        <f>IFERROR(Tableau17[[#This Row],[2015-T2-BC-SOC]]/Tableau17[[#This Row],[2015-T2-TOTAL]],"")</f>
        <v>0</v>
      </c>
      <c r="KI275" s="26">
        <f>IFERROR(Tableau17[[#This Row],[2015-T2-BC-UD]]/Tableau17[[#This Row],[2015-T2-TOTAL]],"")</f>
        <v>0.74528301886792447</v>
      </c>
      <c r="KJ275" s="26">
        <f>IFERROR(Tableau17[[#This Row],[2015-T2-BC-UG]]/Tableau17[[#This Row],[2015-T2-TOTAL]],"")</f>
        <v>0</v>
      </c>
      <c r="KK275" s="26">
        <f>IFERROR(Tableau17[[#This Row],[2017 (L)-T1-COM]]/Tableau17[[#This Row],[2017 (L)-T1-TOTAL]],"")</f>
        <v>2.3715415019762844E-2</v>
      </c>
      <c r="KL275" s="26">
        <f>IFERROR(Tableau17[[#This Row],[2017 (L)-T1-DIV]]/Tableau17[[#This Row],[2017 (L)-T1-TOTAL]],"")</f>
        <v>1.5810276679841896E-2</v>
      </c>
      <c r="KM275" s="26">
        <f>IFERROR(Tableau17[[#This Row],[2017 (L)-T1-DLF]]/Tableau17[[#This Row],[2017 (L)-T1-TOTAL]],"")</f>
        <v>1.383399209486166E-2</v>
      </c>
      <c r="KN275" s="26">
        <f>IFERROR(Tableau17[[#This Row],[2017 (L)-T1-DVD]]/Tableau17[[#This Row],[2017 (L)-T1-TOTAL]],"")</f>
        <v>2.766798418972332E-2</v>
      </c>
      <c r="KO275" s="26">
        <f>IFERROR(Tableau17[[#This Row],[2017 (L)-T1-DVG]]/Tableau17[[#This Row],[2017 (L)-T1-TOTAL]],"")</f>
        <v>7.9051383399209481E-3</v>
      </c>
      <c r="KP275" s="26">
        <f>IFERROR(Tableau17[[#This Row],[2017 (L)-T1-ECO]]/Tableau17[[#This Row],[2017 (L)-T1-TOTAL]],"")</f>
        <v>7.9051383399209488E-2</v>
      </c>
      <c r="KQ275" s="26">
        <f>IFERROR(Tableau17[[#This Row],[2017 (L)-T1-EXD]]/Tableau17[[#This Row],[2017 (L)-T1-TOTAL]],"")</f>
        <v>0</v>
      </c>
      <c r="KR275" s="26">
        <f>IFERROR(Tableau17[[#This Row],[2017 (L)-T1-EXG]]/Tableau17[[#This Row],[2017 (L)-T1-TOTAL]],"")</f>
        <v>5.9288537549407111E-3</v>
      </c>
      <c r="KS275" s="26">
        <f>IFERROR(Tableau17[[#This Row],[2017 (L)-T1-FI]]/Tableau17[[#This Row],[2017 (L)-T1-TOTAL]],"")</f>
        <v>0.17588932806324112</v>
      </c>
      <c r="KT275" s="26">
        <f>IFERROR(Tableau17[[#This Row],[2017 (L)-T1-FN]]/Tableau17[[#This Row],[2017 (L)-T1-TOTAL]],"")</f>
        <v>0</v>
      </c>
      <c r="KU275" s="26">
        <f>IFERROR(Tableau17[[#This Row],[2017 (L)-T1-LR]]/Tableau17[[#This Row],[2017 (L)-T1-TOTAL]],"")</f>
        <v>0.21146245059288538</v>
      </c>
      <c r="KV275" s="26">
        <f>IFERROR(Tableau17[[#This Row],[2017 (L)-T1-MDM]]/Tableau17[[#This Row],[2017 (L)-T1-TOTAL]],"")</f>
        <v>0</v>
      </c>
      <c r="KW275" s="26">
        <f>IFERROR(Tableau17[[#This Row],[2017 (L)-T1-RDG]]/Tableau17[[#This Row],[2017 (L)-T1-TOTAL]],"")</f>
        <v>1.7786561264822136E-2</v>
      </c>
      <c r="KX275" s="26">
        <f>IFERROR(Tableau17[[#This Row],[2017 (L)-T1-REG]]/Tableau17[[#This Row],[2017 (L)-T1-TOTAL]],"")</f>
        <v>0</v>
      </c>
      <c r="KY275" s="26">
        <f>IFERROR(Tableau17[[#This Row],[2017 (L)-T1-REM]]/Tableau17[[#This Row],[2017 (L)-T1-TOTAL]],"")</f>
        <v>0.42094861660079053</v>
      </c>
      <c r="KZ275" s="26">
        <f>IFERROR(Tableau17[[#This Row],[2017 (L)-T1-SOC]]/Tableau17[[#This Row],[2017 (L)-T1-TOTAL]],"")</f>
        <v>0</v>
      </c>
      <c r="LA275" s="26">
        <f>IFERROR(Tableau17[[#This Row],[2017 (L)-T1-UDI]]/Tableau17[[#This Row],[2017 (L)-T1-TOTAL]],"")</f>
        <v>0</v>
      </c>
      <c r="LB275" s="26">
        <f>IFERROR(Tableau17[[#This Row],[2017 (L)-T2-FI]]/Tableau17[[#This Row],[2017 (L)-T2-TOTAL]],"")</f>
        <v>0.40298507462686567</v>
      </c>
      <c r="LC275" s="26">
        <f>IFERROR(Tableau17[[#This Row],[2017 (L)-T2-FN]]/Tableau17[[#This Row],[2017 (L)-T2-TOTAL]],"")</f>
        <v>0</v>
      </c>
      <c r="LD275" s="26">
        <f>IFERROR(Tableau17[[#This Row],[2017 (L)-T2-LR]]/Tableau17[[#This Row],[2017 (L)-T2-TOTAL]],"")</f>
        <v>0</v>
      </c>
      <c r="LE275" s="26">
        <f>IFERROR(Tableau17[[#This Row],[2017 (L)-T2-MDM]]/Tableau17[[#This Row],[2017 (L)-T2-TOTAL]],"")</f>
        <v>0</v>
      </c>
      <c r="LF275" s="26">
        <f>IFERROR(Tableau17[[#This Row],[2017 (L)-T2-REM]]/Tableau17[[#This Row],[2017 (L)-T2-TOTAL]],"")</f>
        <v>0.59701492537313428</v>
      </c>
      <c r="LG275" s="26">
        <f>IFERROR(Tableau17[[#This Row],[2017-T1-ARTHAUD Nathalie]]/Tableau17[[#This Row],[2017-T1-TOTAL]],"")</f>
        <v>2.1482277121374865E-3</v>
      </c>
      <c r="LH275" s="26">
        <f>IFERROR(Tableau17[[#This Row],[2017-T1-ASSELINEAU Fran]]/Tableau17[[#This Row],[2017-T1-TOTAL]],"")</f>
        <v>8.5929108485499461E-3</v>
      </c>
      <c r="LI275" s="26">
        <f>IFERROR(Tableau17[[#This Row],[2017-T1-CHEMINADE Jacques]]/Tableau17[[#This Row],[2017-T1-TOTAL]],"")</f>
        <v>3.22234156820623E-3</v>
      </c>
      <c r="LJ275" s="26">
        <f>IFERROR(Tableau17[[#This Row],[2017-T1-DUPONT-AIGNAN Nicolas]]/Tableau17[[#This Row],[2017-T1-TOTAL]],"")</f>
        <v>1.9334049409237379E-2</v>
      </c>
      <c r="LK275" s="26">
        <f>IFERROR(Tableau17[[#This Row],[2017-T1-FILLON Fran]]/Tableau17[[#This Row],[2017-T1-TOTAL]],"")</f>
        <v>0.3007518796992481</v>
      </c>
      <c r="LL275" s="26">
        <f>IFERROR(Tableau17[[#This Row],[2017-T1-HAMON Beno]]/Tableau17[[#This Row],[2017-T1-TOTAL]],"")</f>
        <v>7.9484425349087007E-2</v>
      </c>
      <c r="LM275" s="26">
        <f>IFERROR(Tableau17[[#This Row],[2017-T1-LASSALLE Jean]]/Tableau17[[#This Row],[2017-T1-TOTAL]],"")</f>
        <v>6.44468313641246E-3</v>
      </c>
      <c r="LN275" s="26">
        <f>IFERROR(Tableau17[[#This Row],[2017-T1-LE PEN Marine]]/Tableau17[[#This Row],[2017-T1-TOTAL]],"")</f>
        <v>8.5929108485499464E-2</v>
      </c>
      <c r="LO275" s="26">
        <f>IFERROR(Tableau17[[#This Row],[2017-T1-M Jean-Luc]]/Tableau17[[#This Row],[2017-T1-TOTAL]],"")</f>
        <v>0.23523093447905477</v>
      </c>
      <c r="LP275" s="26">
        <f>IFERROR(Tableau17[[#This Row],[2017-T1-MACRON Emmanuel]]/Tableau17[[#This Row],[2017-T1-TOTAL]],"")</f>
        <v>0.25456498388829218</v>
      </c>
      <c r="LQ275" s="26">
        <f>IFERROR(Tableau17[[#This Row],[2017-T1-POUTOU Philippe]]/Tableau17[[#This Row],[2017-T1-TOTAL]],"")</f>
        <v>4.296455424274973E-3</v>
      </c>
      <c r="LR275" s="26">
        <f>IFERROR(Tableau17[[#This Row],[2017-T2-LE PEN Marine]]/Tableau17[[#This Row],[2017-T2-TOTAL]],"")</f>
        <v>0.19154557463672392</v>
      </c>
      <c r="LS275" s="26">
        <f>IFERROR(Tableau17[[#This Row],[2017-T2-MACRON Emmanuel]]/Tableau17[[#This Row],[2017-T2-TOTAL]],"")</f>
        <v>0.80845442536327605</v>
      </c>
      <c r="LT275" s="26">
        <f>IFERROR(Tableau17[[#This Row],[2019-T1-ALEXANDRE Audric]]/Tableau17[[#This Row],[2019-T1-TOTAL]],"")</f>
        <v>0</v>
      </c>
      <c r="LU275" s="26">
        <f>IFERROR(Tableau17[[#This Row],[2019-T1-ARTHAUD Nathalie]]/Tableau17[[#This Row],[2019-T1-TOTAL]],"")</f>
        <v>3.780718336483932E-3</v>
      </c>
      <c r="LV275" s="26">
        <f>IFERROR(Tableau17[[#This Row],[2019-T1-ASSELINEAU François]]/Tableau17[[#This Row],[2019-T1-TOTAL]],"")</f>
        <v>7.5614366729678641E-3</v>
      </c>
      <c r="LW275" s="26">
        <f>IFERROR(Tableau17[[#This Row],[2019-T1-AUBRY Manon]]/Tableau17[[#This Row],[2019-T1-TOTAL]],"")</f>
        <v>6.6162570888468802E-2</v>
      </c>
      <c r="LX275" s="26">
        <f>IFERROR(Tableau17[[#This Row],[2019-T1-AZERGUI Nagib]]/Tableau17[[#This Row],[2019-T1-TOTAL]],"")</f>
        <v>1.890359168241966E-3</v>
      </c>
      <c r="LY275" s="26">
        <f>IFERROR(Tableau17[[#This Row],[2019-T1-BARDELLA Jordan]]/Tableau17[[#This Row],[2019-T1-TOTAL]],"")</f>
        <v>0.12854442344045369</v>
      </c>
      <c r="LZ275" s="26">
        <f>IFERROR(Tableau17[[#This Row],[2019-T1-BELLAMY François-Xavier]]/Tableau17[[#This Row],[2019-T1-TOTAL]],"")</f>
        <v>9.8298676748582225E-2</v>
      </c>
      <c r="MA275" s="26">
        <f>IFERROR(Tableau17[[#This Row],[2019-T1-BIDOU Olivier]]/Tableau17[[#This Row],[2019-T1-TOTAL]],"")</f>
        <v>1.890359168241966E-3</v>
      </c>
      <c r="MB275" s="26">
        <f>IFERROR(Tableau17[[#This Row],[2019-T1-BOURG Dominique]]/Tableau17[[#This Row],[2019-T1-TOTAL]],"")</f>
        <v>1.7013232514177693E-2</v>
      </c>
      <c r="MC275" s="26">
        <f>IFERROR(Tableau17[[#This Row],[2019-T1-BROSSAT Ian]]/Tableau17[[#This Row],[2019-T1-TOTAL]],"")</f>
        <v>3.0245746691871456E-2</v>
      </c>
      <c r="MD275" s="26">
        <f>IFERROR(Tableau17[[#This Row],[2019-T1-CAILLAUD Sophie]]/Tableau17[[#This Row],[2019-T1-TOTAL]],"")</f>
        <v>0</v>
      </c>
      <c r="ME275" s="26">
        <f>IFERROR(Tableau17[[#This Row],[2019-T1-CAMUS Renaud]]/Tableau17[[#This Row],[2019-T1-TOTAL]],"")</f>
        <v>0</v>
      </c>
      <c r="MF275" s="26">
        <f>IFERROR(Tableau17[[#This Row],[2019-T1-CHALENÇON Christophe]]/Tableau17[[#This Row],[2019-T1-TOTAL]],"")</f>
        <v>0</v>
      </c>
      <c r="MG275" s="26">
        <f>IFERROR(Tableau17[[#This Row],[2019-T1-CORBET Cathy Denise Ginette]]/Tableau17[[#This Row],[2019-T1-TOTAL]],"")</f>
        <v>0</v>
      </c>
      <c r="MH275" s="26">
        <f>IFERROR(Tableau17[[#This Row],[2019-T1-DE PREVOISIN Robert]]/Tableau17[[#This Row],[2019-T1-TOTAL]],"")</f>
        <v>0</v>
      </c>
      <c r="MI275" s="26">
        <f>IFERROR(Tableau17[[#This Row],[2019-T1-DELFEL Thérèse]]/Tableau17[[#This Row],[2019-T1-TOTAL]],"")</f>
        <v>0</v>
      </c>
      <c r="MJ275" s="26">
        <f>IFERROR(Tableau17[[#This Row],[2019-T1-DIEUMEGARD Pierre]]/Tableau17[[#This Row],[2019-T1-TOTAL]],"")</f>
        <v>0</v>
      </c>
      <c r="MK275" s="26">
        <f>IFERROR(Tableau17[[#This Row],[2019-T1-DUPONT-AIGNAN Nicolas]]/Tableau17[[#This Row],[2019-T1-TOTAL]],"")</f>
        <v>2.2684310018903593E-2</v>
      </c>
      <c r="ML275" s="26">
        <f>IFERROR(Tableau17[[#This Row],[2019-T1-GERNIGON Yves]]/Tableau17[[#This Row],[2019-T1-TOTAL]],"")</f>
        <v>0</v>
      </c>
      <c r="MM275" s="26">
        <f>IFERROR(Tableau17[[#This Row],[2019-T1-GLUCKSMANN Raphaël]]/Tableau17[[#This Row],[2019-T1-TOTAL]],"")</f>
        <v>6.4272211720226846E-2</v>
      </c>
      <c r="MN275" s="26">
        <f>IFERROR(Tableau17[[#This Row],[2019-T1-HAMON Benoît]]/Tableau17[[#This Row],[2019-T1-TOTAL]],"")</f>
        <v>3.5916824196597356E-2</v>
      </c>
      <c r="MO275" s="26">
        <f>IFERROR(Tableau17[[#This Row],[2019-T1-HELGEN Gilles]]/Tableau17[[#This Row],[2019-T1-TOTAL]],"")</f>
        <v>0</v>
      </c>
      <c r="MP275" s="26">
        <f>IFERROR(Tableau17[[#This Row],[2019-T1-JADOT Yannick]]/Tableau17[[#This Row],[2019-T1-TOTAL]],"")</f>
        <v>0.19659735349716445</v>
      </c>
      <c r="MQ275" s="26">
        <f>IFERROR(Tableau17[[#This Row],[2019-T1-LAGARDE Jean-Christophe]]/Tableau17[[#This Row],[2019-T1-TOTAL]],"")</f>
        <v>2.4574669187145556E-2</v>
      </c>
      <c r="MR275" s="26">
        <f>IFERROR(Tableau17[[#This Row],[2019-T1-LALANNE Francis]]/Tableau17[[#This Row],[2019-T1-TOTAL]],"")</f>
        <v>1.890359168241966E-3</v>
      </c>
      <c r="MS275" s="26">
        <f>IFERROR(Tableau17[[#This Row],[2019-T1-LOISEAU Nathalie]]/Tableau17[[#This Row],[2019-T1-TOTAL]],"")</f>
        <v>0.29867674858223064</v>
      </c>
      <c r="MT275" s="26">
        <f>IFERROR(Tableau17[[#This Row],[2019-T1-MARIE Florie]]/Tableau17[[#This Row],[2019-T1-TOTAL]],"")</f>
        <v>0</v>
      </c>
      <c r="MU275" s="26">
        <f>IFERROR(Tableau17[[#This Row],[2008-T1-MACROEXTRDROITE]]/Tableau17[[#This Row],[2008-T1-MACROTOTALE]],"")</f>
        <v>8.2324455205811137E-2</v>
      </c>
      <c r="MV275" s="26">
        <f>IFERROR(Tableau17[[#This Row],[2008-T1-MACRODROITE]]/Tableau17[[#This Row],[2008-T1-MACROTOTALE]],"")</f>
        <v>0.49394673123486682</v>
      </c>
      <c r="MW275" s="26">
        <f>IFERROR(Tableau17[[#This Row],[2008-T1-MACROCENTRE]]/Tableau17[[#This Row],[2008-T1-MACROTOTALE]],"")</f>
        <v>0</v>
      </c>
      <c r="MX275" s="26">
        <f>IFERROR(Tableau17[[#This Row],[2008-T1-MACROGAUCHE]]/Tableau17[[#This Row],[2008-T1-MACROTOTALE]],"")</f>
        <v>0.42372881355932202</v>
      </c>
      <c r="MY275" s="26">
        <f>IFERROR(Tableau17[[#This Row],[2008-T1-MACROAUTRE]]/Tableau17[[#This Row],[2008-T1-MACROTOTALE]],"")</f>
        <v>0</v>
      </c>
      <c r="MZ275" s="26" t="str">
        <f>IFERROR(Tableau17[[#This Row],[2008-T2-MACROEXTRDROITE]]/Tableau17[[#This Row],[2008-T2-MACROTOTALE]],"")</f>
        <v/>
      </c>
      <c r="NA275" s="26" t="str">
        <f>IFERROR(Tableau17[[#This Row],[2008-T2-MACRODROITE]]/Tableau17[[#This Row],[2008-T2-MACROTOTALE]],"")</f>
        <v/>
      </c>
      <c r="NB275" s="26" t="str">
        <f>IFERROR(Tableau17[[#This Row],[2008-T2-MACROCENTRE]]/Tableau17[[#This Row],[2008-T2-MACROTOTALE]],"")</f>
        <v/>
      </c>
      <c r="NC275" s="26" t="str">
        <f>IFERROR(Tableau17[[#This Row],[2008-T2-MACROGAUCHE]]/Tableau17[[#This Row],[2008-T2-MACROTOTALE]],"")</f>
        <v/>
      </c>
      <c r="ND275" s="26" t="str">
        <f>IFERROR(Tableau17[[#This Row],[2008-T2-MACROAUTRE]]/Tableau17[[#This Row],[2008-T2-MACROTOTALE]],"")</f>
        <v/>
      </c>
      <c r="NE275" s="26">
        <f>IFERROR(Tableau17[[#This Row],[2014-T1-MACROEXTRDROITE]]/Tableau17[[#This Row],[2014-T1-MACROTOTALE]],"")</f>
        <v>0.16353887399463807</v>
      </c>
      <c r="NF275" s="26">
        <f>IFERROR(Tableau17[[#This Row],[2014-T1-MACRODROITE]]/Tableau17[[#This Row],[2014-T1-MACROTOTALE]],"")</f>
        <v>0.42091152815013405</v>
      </c>
      <c r="NG275" s="26">
        <f>IFERROR(Tableau17[[#This Row],[2014-T1-MACROCENTRE]]/Tableau17[[#This Row],[2014-T1-MACROTOTALE]],"")</f>
        <v>0</v>
      </c>
      <c r="NH275" s="26">
        <f>IFERROR(Tableau17[[#This Row],[2014-T1-MACROGAUCHE]]/Tableau17[[#This Row],[2014-T1-MACROTOTALE]],"")</f>
        <v>0.41554959785522788</v>
      </c>
      <c r="NI275" s="26">
        <f>IFERROR(Tableau17[[#This Row],[2014-T1-MACROAUTRE]]/Tableau17[[#This Row],[2014-T1-MACROTOTALE]],"")</f>
        <v>0</v>
      </c>
      <c r="NJ275" s="26" t="str">
        <f>IFERROR(Tableau17[[#This Row],[2014-T2-MACROEXTRDROITE]]/Tableau17[[#This Row],[2014-T2-MACROTOTALE]],"")</f>
        <v/>
      </c>
      <c r="NK275" s="26" t="str">
        <f>IFERROR(Tableau17[[#This Row],[2014-T2-MACRODROITE]]/Tableau17[[#This Row],[2014-T2-MACROTOTALE]],"")</f>
        <v/>
      </c>
      <c r="NL275" s="26" t="str">
        <f>IFERROR(Tableau17[[#This Row],[2014-T2-MACROCENTRE]]/Tableau17[[#This Row],[2014-T2-MACROTOTALE]],"")</f>
        <v/>
      </c>
      <c r="NM275" s="26" t="str">
        <f>IFERROR(Tableau17[[#This Row],[2014-T2-MACROGAUCHE]]/Tableau17[[#This Row],[2014-T2-MACROTOTALE]],"")</f>
        <v/>
      </c>
      <c r="NN275" s="26" t="str">
        <f>IFERROR(Tableau17[[#This Row],[2014-T2-MACROAUTRE]]/Tableau17[[#This Row],[2014-T2-MACROTOTALE]],"")</f>
        <v/>
      </c>
      <c r="NO275" s="26">
        <f>IFERROR( Tableau17[[#This Row],[2015-T1-MACROEXTRDROITE]]/Tableau17[[#This Row],[2015-T1-MACROTOTALE]],"")</f>
        <v>0.23060344827586207</v>
      </c>
      <c r="NP275" s="26">
        <f>IFERROR(Tableau17[[#This Row],[2015-T1-MACRODROITE]]/Tableau17[[#This Row],[2015-T1-MACROTOTALE]],"")</f>
        <v>0.34267241379310343</v>
      </c>
      <c r="NQ275" s="26">
        <f>IFERROR(Tableau17[[#This Row],[2015-T1-MACROCENTRE]]/Tableau17[[#This Row],[2015-T1-MACROTOTALE]],"")</f>
        <v>4.0948275862068964E-2</v>
      </c>
      <c r="NR275" s="26">
        <f>IFERROR(Tableau17[[#This Row],[2015-T1-MACROGAUCHE]]/Tableau17[[#This Row],[2015-T1-MACROTOTALE]],"")</f>
        <v>0.38577586206896552</v>
      </c>
      <c r="NS275" s="26">
        <f>IFERROR(Tableau17[[#This Row],[2015-T1-MACROAUTRE]]/Tableau17[[#This Row],[2015-T1-MACROTOTALE]],"")</f>
        <v>0</v>
      </c>
      <c r="NT275" s="26">
        <f>IFERROR(Tableau17[[#This Row],[2015-T2-MACROEXTRDROITE]]/Tableau17[[#This Row],[2015-T2-MACROTOTALE]],"")</f>
        <v>0.25471698113207547</v>
      </c>
      <c r="NU275" s="26">
        <f>IFERROR(Tableau17[[#This Row],[2015-T2-MACRODROITE]]/Tableau17[[#This Row],[2015-T2-MACROTOTALE]],"")</f>
        <v>0.74528301886792447</v>
      </c>
      <c r="NV275" s="26">
        <f>IFERROR(Tableau17[[#This Row],[2015-T2-MACROCENTRE]]/Tableau17[[#This Row],[2015-T2-MACROTOTALE]],"")</f>
        <v>0</v>
      </c>
      <c r="NW275" s="26">
        <f>IFERROR(Tableau17[[#This Row],[2015-T2-MACROGAUCHE]]/Tableau17[[#This Row],[2015-T2-MACROTOTALE]],"")</f>
        <v>0</v>
      </c>
      <c r="NX275" s="26">
        <f>IFERROR(Tableau17[[#This Row],[2015-T2-MACROAUTRE]]/Tableau17[[#This Row],[2015-T2-MACROTOTALE]],"")</f>
        <v>0</v>
      </c>
      <c r="NY275" s="26">
        <f>IFERROR(Tableau17[[#This Row],[2017-T1-MACROEXTRDROITE]]/Tableau17[[#This Row],[2017-T1-MACROTOTALE]],"")</f>
        <v>0.11707841031149302</v>
      </c>
      <c r="NZ275" s="26">
        <f>IFERROR(Tableau17[[#This Row],[2017-T1-MACRODROITE]]/Tableau17[[#This Row],[2017-T1-MACROTOTALE]],"")</f>
        <v>0.3007518796992481</v>
      </c>
      <c r="OA275" s="26">
        <f>IFERROR(Tableau17[[#This Row],[2017-T1-MACROCENTRE]]/Tableau17[[#This Row],[2017-T1-MACROTOTALE]],"")</f>
        <v>0.25456498388829218</v>
      </c>
      <c r="OB275" s="26">
        <f>IFERROR(Tableau17[[#This Row],[2017-T1-MACROGAUCHE]]/Tableau17[[#This Row],[2017-T1-MACROTOTALE]],"")</f>
        <v>0.32116004296455425</v>
      </c>
      <c r="OC275" s="26">
        <f>IFERROR(Tableau17[[#This Row],[2017-T1-MACROAUTRE]]/Tableau17[[#This Row],[2017-T1-MACROTOTALE]],"")</f>
        <v>6.44468313641246E-3</v>
      </c>
      <c r="OD275" s="26">
        <f>IFERROR(Tableau17[[#This Row],[2017-T2-MACROEXTRDROITE]]/Tableau17[[#This Row],[2017-T2-MACROTOTALE]],"")</f>
        <v>0.19154557463672392</v>
      </c>
      <c r="OE275" s="26">
        <f>IFERROR(Tableau17[[#This Row],[2017-T2-MACRODROITE]]/Tableau17[[#This Row],[2017-T2-MACROTOTALE]],"")</f>
        <v>0</v>
      </c>
      <c r="OF275" s="26">
        <f>IFERROR(Tableau17[[#This Row],[2017-T2-MACROCENTRE]]/Tableau17[[#This Row],[2017-T2-MACROTOTALE]],"")</f>
        <v>0.80845442536327605</v>
      </c>
      <c r="OG275" s="26">
        <f>IFERROR(Tableau17[[#This Row],[2017-T2-MACROGAUCHE]]/Tableau17[[#This Row],[2017-T2-MACROTOTALE]],"")</f>
        <v>0</v>
      </c>
      <c r="OH275" s="26">
        <f>IFERROR(Tableau17[[#This Row],[2017-T2-MACROAUTRE]]/Tableau17[[#This Row],[2017-T2-MACROTOTALE]],"")</f>
        <v>0</v>
      </c>
      <c r="OI275" s="26">
        <f>IFERROR(Tableau17[[#This Row],[2019-T1-MACROEXTRDROITE]]/Tableau17[[#This Row],[2019-T1-MACROTOTALE]],"")</f>
        <v>0.16417910447761194</v>
      </c>
      <c r="OJ275" s="26">
        <f>IFERROR(Tableau17[[#This Row],[2019-T1-MACRODROITE]]/Tableau17[[#This Row],[2019-T1-MACROTOTALE]],"")</f>
        <v>0.12126865671641791</v>
      </c>
      <c r="OK275" s="26">
        <f>IFERROR(Tableau17[[#This Row],[2019-T1-MACROCENTRE]]/Tableau17[[#This Row],[2019-T1-MACROTOTALE]],"")</f>
        <v>0.29477611940298509</v>
      </c>
      <c r="OL275" s="26">
        <f>IFERROR(Tableau17[[#This Row],[2019-T1-MACROGAUCHE]]/Tableau17[[#This Row],[2019-T1-MACROTOTALE]],"")</f>
        <v>0.39179104477611942</v>
      </c>
      <c r="OM275" s="26">
        <f>IFERROR(Tableau17[[#This Row],[2019-T1-MACROAUTRE]]/Tableau17[[#This Row],[2019-T1-MACROTOTALE]],"")</f>
        <v>2.7985074626865673E-2</v>
      </c>
      <c r="ON275" s="26">
        <f>IFERROR(Tableau17[[#This Row],[2020-T1-MACROEXTRDROITE]]/Tableau17[[#This Row],[2020-T1-MACROTOTALE]],"")</f>
        <v>9.9118942731277526E-2</v>
      </c>
      <c r="OO275" s="26">
        <f>IFERROR(Tableau17[[#This Row],[2020-T1-MACRODROITE]]/Tableau17[[#This Row],[2020-T1-MACROTOTALE]],"")</f>
        <v>0.28854625550660795</v>
      </c>
      <c r="OP275" s="26">
        <f>IFERROR(Tableau17[[#This Row],[2020-T1-MACROCENTRE]]/Tableau17[[#This Row],[2020-T1-MACROTOTALE]],"")</f>
        <v>0.1211453744493392</v>
      </c>
      <c r="OQ275" s="26">
        <f>IFERROR(Tableau17[[#This Row],[2020-T1-MACROGAUCHE]]/Tableau17[[#This Row],[2020-T1-MACROTOTALE]],"")</f>
        <v>0.49118942731277532</v>
      </c>
      <c r="OR275" s="26">
        <f>IFERROR(Tableau17[[#This Row],[2020-T1-MACROAUTRE]]/Tableau17[[#This Row],[2020-T1-MACROTOTALE]],"")</f>
        <v>0</v>
      </c>
      <c r="OS275" s="26">
        <f>IFERROR(Tableau17[[#This Row],[2017 (L)-T1-MACROEXTRDROITE]]/Tableau17[[#This Row],[2017 (L)-T1-MACROTOTALE]],"")</f>
        <v>1.383399209486166E-2</v>
      </c>
      <c r="OT275" s="26">
        <f>IFERROR(Tableau17[[#This Row],[2017 (L)-T1-MACRODROITE]]/Tableau17[[#This Row],[2017 (L)-T1-MACROTOTALE]],"")</f>
        <v>0.2391304347826087</v>
      </c>
      <c r="OU275" s="26">
        <f>IFERROR(Tableau17[[#This Row],[2017 (L)-T1-MACROCENTRE]]/Tableau17[[#This Row],[2017 (L)-T1-MACROTOTALE]],"")</f>
        <v>0.42094861660079053</v>
      </c>
      <c r="OV275" s="26">
        <f>IFERROR(Tableau17[[#This Row],[2017 (L)-T1-MACROGAUCHE]]/Tableau17[[#This Row],[2017 (L)-T1-MACROTOTALE]],"")</f>
        <v>0.31027667984189722</v>
      </c>
      <c r="OW275" s="26">
        <f>IFERROR(Tableau17[[#This Row],[2017 (L)-T1-MACROAUTRE]]/Tableau17[[#This Row],[2017 (L)-T1-MACROTOTALE]],"")</f>
        <v>1.5810276679841896E-2</v>
      </c>
      <c r="OX275" s="26">
        <f>IFERROR(Tableau17[[#This Row],[2017 (L)-T2-MACROEXTRDROITE]]/Tableau17[[#This Row],[2017 (L)-T2-MACROTOTALE]],"")</f>
        <v>0</v>
      </c>
      <c r="OY275" s="26">
        <f>IFERROR(Tableau17[[#This Row],[2017 (L)-T2-MACRODROITE]]/Tableau17[[#This Row],[2017 (L)-T2-MACROTOTALE]],"")</f>
        <v>0</v>
      </c>
      <c r="OZ275" s="26">
        <f>IFERROR(Tableau17[[#This Row],[2017 (L)-T2-MACROCENTRE]]/Tableau17[[#This Row],[2017 (L)-T2-MACROTOTALE]],"")</f>
        <v>0.59701492537313428</v>
      </c>
      <c r="PA275" s="26">
        <f>IFERROR(Tableau17[[#This Row],[2017 (L)-T2-MACROGAUCHE]]/Tableau17[[#This Row],[2017 (L)-T2-MACROTOTALE]],"")</f>
        <v>0.40298507462686567</v>
      </c>
      <c r="PB275" s="26">
        <f>IFERROR(Tableau17[[#This Row],[2017 (L)-T2-MACROAUTRE]]/Tableau17[[#This Row],[2017 (L)-T2-MACROTOTALE]],"")</f>
        <v>0</v>
      </c>
      <c r="PC275" s="26">
        <f>IFERROR(Tableau17[[#This Row],[2008_T1_PROCUS]]/Tableau17[[#This Row],[2008_T1_INSCRITS]],0)</f>
        <v>1.4397905759162303E-2</v>
      </c>
      <c r="PD275" s="26">
        <f>IFERROR(Tableau17[[#This Row],[2008_T2_PROCUS]]/Tableau17[[#This Row],[2008_T2_INSCRITS]],0)</f>
        <v>0</v>
      </c>
      <c r="PE275" s="26">
        <f>Tableau17[[#This Row],[2014_T1_PROCUS]]/Tableau17[[#This Row],[2014_T1_INSCRITS]]</f>
        <v>8.0000000000000002E-3</v>
      </c>
      <c r="PF275" s="26">
        <f>IFERROR(Tableau17[[#This Row],[2014_T2_PROCUS]]/Tableau17[[#This Row],[2014_T2_INSCRITS]],0)</f>
        <v>0</v>
      </c>
    </row>
    <row r="276" spans="1:422" hidden="1" x14ac:dyDescent="0.2">
      <c r="A276" s="1">
        <v>5</v>
      </c>
      <c r="B276" s="1" t="s">
        <v>381</v>
      </c>
      <c r="C276" s="1" t="s">
        <v>402</v>
      </c>
      <c r="D276" s="1" t="s">
        <v>402</v>
      </c>
      <c r="E276" s="1">
        <v>971</v>
      </c>
      <c r="F276" s="1">
        <v>5.4048569999999998</v>
      </c>
      <c r="G276" s="1">
        <v>43.249744999999997</v>
      </c>
      <c r="H276" s="3">
        <v>1134</v>
      </c>
      <c r="I276" s="3">
        <v>265</v>
      </c>
      <c r="L276" s="1">
        <v>45</v>
      </c>
      <c r="M276" s="1">
        <v>13</v>
      </c>
      <c r="P276" s="1">
        <v>122</v>
      </c>
      <c r="Q276" s="1">
        <v>40</v>
      </c>
      <c r="R276" s="1">
        <v>73</v>
      </c>
      <c r="S276" s="1">
        <v>53</v>
      </c>
      <c r="T276" s="1">
        <v>48</v>
      </c>
      <c r="U276" s="1">
        <v>394</v>
      </c>
      <c r="V276" s="1">
        <v>1008</v>
      </c>
      <c r="W276" s="1">
        <v>595</v>
      </c>
      <c r="X276" s="1">
        <v>8</v>
      </c>
      <c r="Y276" s="2">
        <v>0.59027777999999997</v>
      </c>
      <c r="Z276" s="1">
        <v>1008</v>
      </c>
      <c r="AA276" s="1">
        <v>606</v>
      </c>
      <c r="AB276" s="1">
        <v>9</v>
      </c>
      <c r="AC276" s="2">
        <v>0.60119047999999997</v>
      </c>
      <c r="AD276" s="1">
        <v>1134</v>
      </c>
      <c r="AE276" s="1">
        <v>404</v>
      </c>
      <c r="AF276" s="2">
        <v>0.35626101999999998</v>
      </c>
      <c r="AG276" s="1">
        <f t="shared" si="4"/>
        <v>265</v>
      </c>
      <c r="AH276" s="1">
        <v>980</v>
      </c>
      <c r="AI276" s="1">
        <v>588</v>
      </c>
      <c r="AJ276" s="1">
        <v>10</v>
      </c>
      <c r="AK276" s="2">
        <v>0.6</v>
      </c>
      <c r="AL276" s="1">
        <v>980</v>
      </c>
      <c r="AM276" s="1">
        <v>611</v>
      </c>
      <c r="AN276" s="1">
        <v>14</v>
      </c>
      <c r="AO276" s="2">
        <v>0.62346939000000001</v>
      </c>
      <c r="AP276" s="1">
        <v>1124</v>
      </c>
      <c r="AQ276" s="1">
        <v>561</v>
      </c>
      <c r="AR276" s="2">
        <v>0.49911032</v>
      </c>
      <c r="AS276" s="1">
        <v>1124</v>
      </c>
      <c r="AT276" s="1">
        <v>580</v>
      </c>
      <c r="AU276" s="2">
        <v>0.51601423000000002</v>
      </c>
      <c r="AV276" s="1">
        <v>1120</v>
      </c>
      <c r="AW276" s="1">
        <v>585</v>
      </c>
      <c r="AX276" s="2">
        <v>0.52232142999999998</v>
      </c>
      <c r="AY276" s="1">
        <v>1120</v>
      </c>
      <c r="AZ276" s="1">
        <v>502</v>
      </c>
      <c r="BA276" s="2">
        <v>0.44821429000000002</v>
      </c>
      <c r="BB276" s="1">
        <v>1119</v>
      </c>
      <c r="BC276" s="1">
        <v>930</v>
      </c>
      <c r="BD276" s="2">
        <v>0.83109920000000004</v>
      </c>
      <c r="BE276" s="1">
        <v>1119</v>
      </c>
      <c r="BF276" s="1">
        <v>856</v>
      </c>
      <c r="BG276" s="2">
        <v>0.76496872000000005</v>
      </c>
      <c r="BH276" s="1">
        <v>1129</v>
      </c>
      <c r="BI276" s="1">
        <v>605</v>
      </c>
      <c r="BJ276" s="2">
        <v>0.53587244999999994</v>
      </c>
      <c r="BK276" s="1">
        <v>44</v>
      </c>
      <c r="BN276" s="1">
        <v>27</v>
      </c>
      <c r="BO276" s="1">
        <v>39</v>
      </c>
      <c r="BP276" s="1">
        <v>317</v>
      </c>
      <c r="BQ276" s="1">
        <v>152</v>
      </c>
      <c r="BR276" s="1">
        <v>579</v>
      </c>
      <c r="BT276" s="1">
        <v>219</v>
      </c>
      <c r="BU276" s="1">
        <v>380</v>
      </c>
      <c r="BW276" s="1">
        <v>599</v>
      </c>
      <c r="BX276" s="1">
        <v>11</v>
      </c>
      <c r="BZ276" s="1">
        <v>29</v>
      </c>
      <c r="CB276" s="1">
        <v>30</v>
      </c>
      <c r="CC276" s="1">
        <v>134</v>
      </c>
      <c r="CD276" s="1">
        <v>287</v>
      </c>
      <c r="CE276" s="1">
        <v>90</v>
      </c>
      <c r="CF276" s="1">
        <v>581</v>
      </c>
      <c r="CG276" s="1">
        <v>144</v>
      </c>
      <c r="CH276" s="1">
        <v>319</v>
      </c>
      <c r="CI276" s="1">
        <v>123</v>
      </c>
      <c r="CJ276" s="1">
        <v>586</v>
      </c>
      <c r="CL276" s="1">
        <v>11</v>
      </c>
      <c r="CO276" s="1">
        <v>70</v>
      </c>
      <c r="CP276" s="1">
        <v>193</v>
      </c>
      <c r="CT276" s="1">
        <v>183</v>
      </c>
      <c r="CV276" s="1">
        <v>87</v>
      </c>
      <c r="CW276" s="1">
        <v>544</v>
      </c>
      <c r="CY276" s="1">
        <v>210</v>
      </c>
      <c r="DA276" s="1">
        <v>326</v>
      </c>
      <c r="DC276" s="1">
        <v>536</v>
      </c>
      <c r="DD276" s="1">
        <v>13</v>
      </c>
      <c r="DE276" s="1">
        <v>4</v>
      </c>
      <c r="DF276" s="1">
        <v>5</v>
      </c>
      <c r="DG276" s="1">
        <v>1</v>
      </c>
      <c r="DI276" s="1">
        <v>43</v>
      </c>
      <c r="DJ276" s="1">
        <v>0</v>
      </c>
      <c r="DK276" s="1">
        <v>3</v>
      </c>
      <c r="DL276" s="1">
        <v>75</v>
      </c>
      <c r="DM276" s="1">
        <v>98</v>
      </c>
      <c r="DN276" s="1">
        <v>134</v>
      </c>
      <c r="DO276" s="1">
        <v>198</v>
      </c>
      <c r="DP276" s="1">
        <v>3</v>
      </c>
      <c r="DU276" s="1">
        <v>577</v>
      </c>
      <c r="DX276" s="1">
        <v>226</v>
      </c>
      <c r="DY276" s="1">
        <v>228</v>
      </c>
      <c r="EA276" s="1">
        <v>454</v>
      </c>
      <c r="EB276" s="1">
        <v>1</v>
      </c>
      <c r="EC276" s="1">
        <v>2</v>
      </c>
      <c r="ED276" s="1">
        <v>0</v>
      </c>
      <c r="EE276" s="1">
        <v>38</v>
      </c>
      <c r="EF276" s="1">
        <v>215</v>
      </c>
      <c r="EG276" s="1">
        <v>52</v>
      </c>
      <c r="EH276" s="1">
        <v>2</v>
      </c>
      <c r="EI276" s="1">
        <v>226</v>
      </c>
      <c r="EJ276" s="1">
        <v>178</v>
      </c>
      <c r="EK276" s="1">
        <v>193</v>
      </c>
      <c r="EL276" s="1">
        <v>4</v>
      </c>
      <c r="EM276" s="1">
        <v>911</v>
      </c>
      <c r="EN276" s="1">
        <v>292</v>
      </c>
      <c r="EO276" s="1">
        <v>455</v>
      </c>
      <c r="EP276" s="1">
        <v>747</v>
      </c>
      <c r="EQ276" s="1">
        <v>0</v>
      </c>
      <c r="ER276" s="1">
        <v>5</v>
      </c>
      <c r="ES276" s="1">
        <v>6</v>
      </c>
      <c r="ET276" s="1">
        <v>32</v>
      </c>
      <c r="EU276" s="1">
        <v>1</v>
      </c>
      <c r="EV276" s="1">
        <v>171</v>
      </c>
      <c r="EW276" s="1">
        <v>46</v>
      </c>
      <c r="EX276" s="1">
        <v>1</v>
      </c>
      <c r="EY276" s="1">
        <v>12</v>
      </c>
      <c r="EZ276" s="1">
        <v>17</v>
      </c>
      <c r="FA276" s="1">
        <v>0</v>
      </c>
      <c r="FB276" s="1">
        <v>0</v>
      </c>
      <c r="FC276" s="1">
        <v>1</v>
      </c>
      <c r="FD276" s="1">
        <v>0</v>
      </c>
      <c r="FE276" s="1">
        <v>0</v>
      </c>
      <c r="FF276" s="1">
        <v>0</v>
      </c>
      <c r="FG276" s="1">
        <v>1</v>
      </c>
      <c r="FH276" s="1">
        <v>15</v>
      </c>
      <c r="FI276" s="1">
        <v>0</v>
      </c>
      <c r="FJ276" s="1">
        <v>18</v>
      </c>
      <c r="FK276" s="1">
        <v>13</v>
      </c>
      <c r="FL276" s="1">
        <v>0</v>
      </c>
      <c r="FM276" s="1">
        <v>93</v>
      </c>
      <c r="FN276" s="1">
        <v>8</v>
      </c>
      <c r="FO276" s="1">
        <v>3</v>
      </c>
      <c r="FP276" s="1">
        <v>138</v>
      </c>
      <c r="FQ276" s="1">
        <v>0</v>
      </c>
      <c r="FR276" s="1">
        <f>SUM(Tableau17[[#This Row],[2019-T1-ALEXANDRE Audric]:[2019-T1-MARIE Florie]])</f>
        <v>581</v>
      </c>
      <c r="FS276" s="1">
        <v>39</v>
      </c>
      <c r="FT276" s="1">
        <v>361</v>
      </c>
      <c r="FU276" s="1">
        <v>0</v>
      </c>
      <c r="FV276" s="1">
        <v>179</v>
      </c>
      <c r="FW276" s="1">
        <v>0</v>
      </c>
      <c r="FX276" s="1">
        <v>579</v>
      </c>
      <c r="FY276" s="1">
        <v>0</v>
      </c>
      <c r="FZ276" s="1">
        <v>380</v>
      </c>
      <c r="GA276" s="1">
        <v>0</v>
      </c>
      <c r="GB276" s="1">
        <v>219</v>
      </c>
      <c r="GC276" s="1">
        <v>0</v>
      </c>
      <c r="GD276" s="1">
        <v>599</v>
      </c>
      <c r="GE276" s="1">
        <v>134</v>
      </c>
      <c r="GF276" s="1">
        <v>287</v>
      </c>
      <c r="GG276" s="1">
        <v>11</v>
      </c>
      <c r="GH276" s="1">
        <v>149</v>
      </c>
      <c r="GI276" s="1">
        <v>0</v>
      </c>
      <c r="GJ276" s="1">
        <v>581</v>
      </c>
      <c r="GK276" s="1">
        <v>144</v>
      </c>
      <c r="GL276" s="1">
        <v>319</v>
      </c>
      <c r="GM276" s="1">
        <v>0</v>
      </c>
      <c r="GN276" s="1">
        <v>123</v>
      </c>
      <c r="GO276" s="1">
        <v>0</v>
      </c>
      <c r="GP276" s="1">
        <v>586</v>
      </c>
      <c r="GQ276" s="1">
        <v>204</v>
      </c>
      <c r="GR276" s="1">
        <v>183</v>
      </c>
      <c r="GS276" s="1">
        <v>0</v>
      </c>
      <c r="GT276" s="1">
        <v>157</v>
      </c>
      <c r="GU276" s="1">
        <v>0</v>
      </c>
      <c r="GV276" s="1">
        <v>544</v>
      </c>
      <c r="GW276" s="1">
        <v>210</v>
      </c>
      <c r="GX276" s="1">
        <v>326</v>
      </c>
      <c r="GY276" s="1">
        <v>0</v>
      </c>
      <c r="GZ276" s="1">
        <v>0</v>
      </c>
      <c r="HA276" s="1">
        <v>0</v>
      </c>
      <c r="HB276" s="1">
        <v>536</v>
      </c>
      <c r="HC276" s="1">
        <v>266</v>
      </c>
      <c r="HD276" s="1">
        <v>215</v>
      </c>
      <c r="HE276" s="1">
        <v>193</v>
      </c>
      <c r="HF276" s="1">
        <v>235</v>
      </c>
      <c r="HG276" s="1">
        <v>2</v>
      </c>
      <c r="HH276" s="1">
        <v>911</v>
      </c>
      <c r="HI276" s="1">
        <v>292</v>
      </c>
      <c r="HJ276" s="1">
        <v>0</v>
      </c>
      <c r="HK276" s="1">
        <v>455</v>
      </c>
      <c r="HL276" s="1">
        <v>0</v>
      </c>
      <c r="HM276" s="1">
        <v>0</v>
      </c>
      <c r="HN276" s="1">
        <v>747</v>
      </c>
      <c r="HO276" s="1">
        <v>194</v>
      </c>
      <c r="HP276" s="1">
        <v>54</v>
      </c>
      <c r="HQ276" s="1">
        <v>138</v>
      </c>
      <c r="HR276" s="1">
        <v>178</v>
      </c>
      <c r="HS276" s="1">
        <v>28</v>
      </c>
      <c r="HT276" s="1">
        <v>592</v>
      </c>
      <c r="HU276" s="1">
        <v>73</v>
      </c>
      <c r="HV276" s="1">
        <v>167</v>
      </c>
      <c r="HW276" s="1">
        <v>40</v>
      </c>
      <c r="HX276" s="1">
        <v>114</v>
      </c>
      <c r="HY276" s="1">
        <v>0</v>
      </c>
      <c r="HZ276" s="1">
        <v>394</v>
      </c>
      <c r="IA276" s="1">
        <v>103</v>
      </c>
      <c r="IB276" s="1">
        <v>135</v>
      </c>
      <c r="IC276" s="1">
        <v>198</v>
      </c>
      <c r="ID276" s="1">
        <v>137</v>
      </c>
      <c r="IE276" s="1">
        <v>4</v>
      </c>
      <c r="IF276" s="1">
        <v>577</v>
      </c>
      <c r="IG276" s="1">
        <v>0</v>
      </c>
      <c r="IH276" s="1">
        <v>226</v>
      </c>
      <c r="II276" s="1">
        <v>228</v>
      </c>
      <c r="IJ276" s="1">
        <v>0</v>
      </c>
      <c r="IK276" s="1">
        <v>0</v>
      </c>
      <c r="IL276" s="1">
        <v>454</v>
      </c>
      <c r="IM276" s="26">
        <f>IFERROR(Tableau17[[#This Row],[LDIV]]/Tableau17[[#This Row],[Total général]],"")</f>
        <v>0</v>
      </c>
      <c r="IN276" s="26">
        <f>IFERROR(Tableau17[[#This Row],[LDVC]]/Tableau17[[#This Row],[Total général]],"")</f>
        <v>0</v>
      </c>
      <c r="IO276" s="26">
        <f>IFERROR(Tableau17[[#This Row],[LDVD]]/Tableau17[[#This Row],[Total général]],"")</f>
        <v>0.11421319796954314</v>
      </c>
      <c r="IP276" s="26">
        <f>IFERROR(Tableau17[[#This Row],[LDVG]]/Tableau17[[#This Row],[Total général]],"")</f>
        <v>3.2994923857868022E-2</v>
      </c>
      <c r="IQ276" s="26">
        <f>IFERROR(Tableau17[[#This Row],[LEXD]]/Tableau17[[#This Row],[Total général]],"")</f>
        <v>0</v>
      </c>
      <c r="IR276" s="26">
        <f>IFERROR(Tableau17[[#This Row],[LEXG]]/Tableau17[[#This Row],[Total général]],"")</f>
        <v>0</v>
      </c>
      <c r="IS276" s="26">
        <f>IFERROR(Tableau17[[#This Row],[LLR]]/Tableau17[[#This Row],[Total général]],"")</f>
        <v>0.30964467005076141</v>
      </c>
      <c r="IT276" s="26">
        <f>IFERROR(Tableau17[[#This Row],[LREM]]/Tableau17[[#This Row],[Total général]],"")</f>
        <v>0.10152284263959391</v>
      </c>
      <c r="IU276" s="26">
        <f>IFERROR(Tableau17[[#This Row],[LRN]]/Tableau17[[#This Row],[Total général]],"")</f>
        <v>0.18527918781725888</v>
      </c>
      <c r="IV276" s="26">
        <f>IFERROR(Tableau17[[#This Row],[LUG]]/Tableau17[[#This Row],[Total général]],"")</f>
        <v>0.13451776649746192</v>
      </c>
      <c r="IW276" s="26">
        <f>IFERROR(Tableau17[[#This Row],[LVEC]]/Tableau17[[#This Row],[Total général]],"")</f>
        <v>0.12182741116751269</v>
      </c>
      <c r="IX276" s="26">
        <f>IFERROR(Tableau17[[#This Row],[2008-T1-LCMD]]/Tableau17[[#This Row],[2008-T1-TOTAL]],"")</f>
        <v>7.599309153713299E-2</v>
      </c>
      <c r="IY276" s="26">
        <f>IFERROR(Tableau17[[#This Row],[2008-T1-LDVD]]/Tableau17[[#This Row],[2008-T1-TOTAL]],"")</f>
        <v>0</v>
      </c>
      <c r="IZ276" s="26">
        <f>IFERROR(Tableau17[[#This Row],[2008-T1-LEXD]]/Tableau17[[#This Row],[2008-T1-TOTAL]],"")</f>
        <v>0</v>
      </c>
      <c r="JA276" s="26">
        <f>IFERROR(Tableau17[[#This Row],[2008-T1-LEXG]]/Tableau17[[#This Row],[2008-T1-TOTAL]],"")</f>
        <v>4.6632124352331605E-2</v>
      </c>
      <c r="JB276" s="26">
        <f>IFERROR(Tableau17[[#This Row],[2008-T1-LFN]]/Tableau17[[#This Row],[2008-T1-TOTAL]],"")</f>
        <v>6.7357512953367879E-2</v>
      </c>
      <c r="JC276" s="26">
        <f>IFERROR(Tableau17[[#This Row],[2008-T1-LMAJ]]/Tableau17[[#This Row],[2008-T1-TOTAL]],"")</f>
        <v>0.5474956822107081</v>
      </c>
      <c r="JD276" s="26">
        <f>IFERROR(Tableau17[[#This Row],[2008-T1-LUG]]/Tableau17[[#This Row],[2008-T1-TOTAL]],"")</f>
        <v>0.26252158894645944</v>
      </c>
      <c r="JE276" s="26">
        <f>IFERROR(Tableau17[[#This Row],[2008-T2-LFN]]/Tableau17[[#This Row],[2008-T2-TOTAL]],"")</f>
        <v>0</v>
      </c>
      <c r="JF276" s="26">
        <f>IFERROR(Tableau17[[#This Row],[2008-T2-LGC]]/Tableau17[[#This Row],[2008-T2-TOTAL]],"")</f>
        <v>0.36560934891485808</v>
      </c>
      <c r="JG276" s="26">
        <f>IFERROR(Tableau17[[#This Row],[2008-T2-LMAJ]]/Tableau17[[#This Row],[2008-T2-TOTAL]],"")</f>
        <v>0.63439065108514192</v>
      </c>
      <c r="JH276" s="26">
        <f>IFERROR(Tableau17[[#This Row],[2008-T2-LUG]]/Tableau17[[#This Row],[2008-T2-TOTAL]],"")</f>
        <v>0</v>
      </c>
      <c r="JI276" s="26">
        <f>IFERROR(Tableau17[[#This Row],[2014-T1-LDIV]]/Tableau17[[#This Row],[2014-T1-TOTAL]],"")</f>
        <v>1.8932874354561102E-2</v>
      </c>
      <c r="JJ276" s="26">
        <f>IFERROR(Tableau17[[#This Row],[2014-T1-LDVD]]/Tableau17[[#This Row],[2014-T1-TOTAL]],"")</f>
        <v>0</v>
      </c>
      <c r="JK276" s="26">
        <f>IFERROR(Tableau17[[#This Row],[2014-T1-LDVG]]/Tableau17[[#This Row],[2014-T1-TOTAL]],"")</f>
        <v>4.9913941480206538E-2</v>
      </c>
      <c r="JL276" s="26">
        <f>IFERROR(Tableau17[[#This Row],[2014-T1-LEXG]]/Tableau17[[#This Row],[2014-T1-TOTAL]],"")</f>
        <v>0</v>
      </c>
      <c r="JM276" s="26">
        <f>IFERROR(Tableau17[[#This Row],[2014-T1-LFG]]/Tableau17[[#This Row],[2014-T1-TOTAL]],"")</f>
        <v>5.163511187607573E-2</v>
      </c>
      <c r="JN276" s="26">
        <f>IFERROR(Tableau17[[#This Row],[2014-T1-LFN]]/Tableau17[[#This Row],[2014-T1-TOTAL]],"")</f>
        <v>0.23063683304647159</v>
      </c>
      <c r="JO276" s="26">
        <f>IFERROR(Tableau17[[#This Row],[2014-T1-LUD]]/Tableau17[[#This Row],[2014-T1-TOTAL]],"")</f>
        <v>0.49397590361445781</v>
      </c>
      <c r="JP276" s="26">
        <f>IFERROR(Tableau17[[#This Row],[2014-T1-LUG]]/Tableau17[[#This Row],[2014-T1-TOTAL]],"")</f>
        <v>0.1549053356282272</v>
      </c>
      <c r="JQ276" s="26">
        <f>IFERROR(Tableau17[[#This Row],[2014-T2-LFN]]/Tableau17[[#This Row],[2014-T2-TOTAL]],"")</f>
        <v>0.24573378839590443</v>
      </c>
      <c r="JR276" s="26">
        <f>IFERROR(Tableau17[[#This Row],[2014-T2-LUD]]/Tableau17[[#This Row],[2014-T2-TOTAL]],"")</f>
        <v>0.54436860068259385</v>
      </c>
      <c r="JS276" s="26">
        <f>IFERROR(Tableau17[[#This Row],[2014-T2-LUG]]/Tableau17[[#This Row],[2014-T2-TOTAL]],"")</f>
        <v>0.20989761092150169</v>
      </c>
      <c r="JT276" s="26">
        <f>IFERROR(Tableau17[[#This Row],[2015-T1-BC-DIV]]/Tableau17[[#This Row],[2015-T1-TOTAL]],"")</f>
        <v>0</v>
      </c>
      <c r="JU276" s="26">
        <f>IFERROR(Tableau17[[#This Row],[2015-T1-BC-DLF]]/Tableau17[[#This Row],[2015-T1-TOTAL]],"")</f>
        <v>2.0220588235294119E-2</v>
      </c>
      <c r="JV276" s="26">
        <f>IFERROR(Tableau17[[#This Row],[2015-T1-BC-DVD]]/Tableau17[[#This Row],[2015-T1-TOTAL]],"")</f>
        <v>0</v>
      </c>
      <c r="JW276" s="26">
        <f>IFERROR(Tableau17[[#This Row],[2015-T1-BC-DVG]]/Tableau17[[#This Row],[2015-T1-TOTAL]],"")</f>
        <v>0</v>
      </c>
      <c r="JX276" s="26">
        <f>IFERROR(Tableau17[[#This Row],[2015-T1-BC-FG]]/Tableau17[[#This Row],[2015-T1-TOTAL]],"")</f>
        <v>0.12867647058823528</v>
      </c>
      <c r="JY276" s="26">
        <f>IFERROR(Tableau17[[#This Row],[2015-T1-BC-FN]]/Tableau17[[#This Row],[2015-T1-TOTAL]],"")</f>
        <v>0.3547794117647059</v>
      </c>
      <c r="JZ276" s="26">
        <f>IFERROR(Tableau17[[#This Row],[2015-T1-BC-MDM]]/Tableau17[[#This Row],[2015-T1-TOTAL]],"")</f>
        <v>0</v>
      </c>
      <c r="KA276" s="26">
        <f>IFERROR(Tableau17[[#This Row],[2015-T1-BC-RDG]]/Tableau17[[#This Row],[2015-T1-TOTAL]],"")</f>
        <v>0</v>
      </c>
      <c r="KB276" s="26">
        <f>IFERROR(Tableau17[[#This Row],[2015-T1-BC-SOC]]/Tableau17[[#This Row],[2015-T1-TOTAL]],"")</f>
        <v>0</v>
      </c>
      <c r="KC276" s="26">
        <f>IFERROR(Tableau17[[#This Row],[2015-T1-BC-UD]]/Tableau17[[#This Row],[2015-T1-TOTAL]],"")</f>
        <v>0.33639705882352944</v>
      </c>
      <c r="KD276" s="26">
        <f>IFERROR(Tableau17[[#This Row],[2015-T1-BC-UG]]/Tableau17[[#This Row],[2015-T1-TOTAL]],"")</f>
        <v>0</v>
      </c>
      <c r="KE276" s="26">
        <f>IFERROR(Tableau17[[#This Row],[2015-T1-BC-VEC]]/Tableau17[[#This Row],[2015-T1-TOTAL]],"")</f>
        <v>0.15992647058823528</v>
      </c>
      <c r="KF276" s="26">
        <f>IFERROR(Tableau17[[#This Row],[2015-T2-BC-DVG]]/Tableau17[[#This Row],[2015-T2-TOTAL]],"")</f>
        <v>0</v>
      </c>
      <c r="KG276" s="26">
        <f>IFERROR(Tableau17[[#This Row],[2015-T2-BC-FN]]/Tableau17[[#This Row],[2015-T2-TOTAL]],"")</f>
        <v>0.39179104477611942</v>
      </c>
      <c r="KH276" s="26">
        <f>IFERROR(Tableau17[[#This Row],[2015-T2-BC-SOC]]/Tableau17[[#This Row],[2015-T2-TOTAL]],"")</f>
        <v>0</v>
      </c>
      <c r="KI276" s="26">
        <f>IFERROR(Tableau17[[#This Row],[2015-T2-BC-UD]]/Tableau17[[#This Row],[2015-T2-TOTAL]],"")</f>
        <v>0.60820895522388063</v>
      </c>
      <c r="KJ276" s="26">
        <f>IFERROR(Tableau17[[#This Row],[2015-T2-BC-UG]]/Tableau17[[#This Row],[2015-T2-TOTAL]],"")</f>
        <v>0</v>
      </c>
      <c r="KK276" s="26">
        <f>IFERROR(Tableau17[[#This Row],[2017 (L)-T1-COM]]/Tableau17[[#This Row],[2017 (L)-T1-TOTAL]],"")</f>
        <v>2.2530329289428077E-2</v>
      </c>
      <c r="KL276" s="26">
        <f>IFERROR(Tableau17[[#This Row],[2017 (L)-T1-DIV]]/Tableau17[[#This Row],[2017 (L)-T1-TOTAL]],"")</f>
        <v>6.9324090121317154E-3</v>
      </c>
      <c r="KM276" s="26">
        <f>IFERROR(Tableau17[[#This Row],[2017 (L)-T1-DLF]]/Tableau17[[#This Row],[2017 (L)-T1-TOTAL]],"")</f>
        <v>8.6655112651646445E-3</v>
      </c>
      <c r="KN276" s="26">
        <f>IFERROR(Tableau17[[#This Row],[2017 (L)-T1-DVD]]/Tableau17[[#This Row],[2017 (L)-T1-TOTAL]],"")</f>
        <v>1.7331022530329288E-3</v>
      </c>
      <c r="KO276" s="26">
        <f>IFERROR(Tableau17[[#This Row],[2017 (L)-T1-DVG]]/Tableau17[[#This Row],[2017 (L)-T1-TOTAL]],"")</f>
        <v>0</v>
      </c>
      <c r="KP276" s="26">
        <f>IFERROR(Tableau17[[#This Row],[2017 (L)-T1-ECO]]/Tableau17[[#This Row],[2017 (L)-T1-TOTAL]],"")</f>
        <v>7.452339688041594E-2</v>
      </c>
      <c r="KQ276" s="26">
        <f>IFERROR(Tableau17[[#This Row],[2017 (L)-T1-EXD]]/Tableau17[[#This Row],[2017 (L)-T1-TOTAL]],"")</f>
        <v>0</v>
      </c>
      <c r="KR276" s="26">
        <f>IFERROR(Tableau17[[#This Row],[2017 (L)-T1-EXG]]/Tableau17[[#This Row],[2017 (L)-T1-TOTAL]],"")</f>
        <v>5.1993067590987872E-3</v>
      </c>
      <c r="KS276" s="26">
        <f>IFERROR(Tableau17[[#This Row],[2017 (L)-T1-FI]]/Tableau17[[#This Row],[2017 (L)-T1-TOTAL]],"")</f>
        <v>0.12998266897746968</v>
      </c>
      <c r="KT276" s="26">
        <f>IFERROR(Tableau17[[#This Row],[2017 (L)-T1-FN]]/Tableau17[[#This Row],[2017 (L)-T1-TOTAL]],"")</f>
        <v>0.16984402079722705</v>
      </c>
      <c r="KU276" s="26">
        <f>IFERROR(Tableau17[[#This Row],[2017 (L)-T1-LR]]/Tableau17[[#This Row],[2017 (L)-T1-TOTAL]],"")</f>
        <v>0.23223570190641249</v>
      </c>
      <c r="KV276" s="26">
        <f>IFERROR(Tableau17[[#This Row],[2017 (L)-T1-MDM]]/Tableau17[[#This Row],[2017 (L)-T1-TOTAL]],"")</f>
        <v>0.34315424610051992</v>
      </c>
      <c r="KW276" s="26">
        <f>IFERROR(Tableau17[[#This Row],[2017 (L)-T1-RDG]]/Tableau17[[#This Row],[2017 (L)-T1-TOTAL]],"")</f>
        <v>5.1993067590987872E-3</v>
      </c>
      <c r="KX276" s="26">
        <f>IFERROR(Tableau17[[#This Row],[2017 (L)-T1-REG]]/Tableau17[[#This Row],[2017 (L)-T1-TOTAL]],"")</f>
        <v>0</v>
      </c>
      <c r="KY276" s="26">
        <f>IFERROR(Tableau17[[#This Row],[2017 (L)-T1-REM]]/Tableau17[[#This Row],[2017 (L)-T1-TOTAL]],"")</f>
        <v>0</v>
      </c>
      <c r="KZ276" s="26">
        <f>IFERROR(Tableau17[[#This Row],[2017 (L)-T1-SOC]]/Tableau17[[#This Row],[2017 (L)-T1-TOTAL]],"")</f>
        <v>0</v>
      </c>
      <c r="LA276" s="26">
        <f>IFERROR(Tableau17[[#This Row],[2017 (L)-T1-UDI]]/Tableau17[[#This Row],[2017 (L)-T1-TOTAL]],"")</f>
        <v>0</v>
      </c>
      <c r="LB276" s="26">
        <f>IFERROR(Tableau17[[#This Row],[2017 (L)-T2-FI]]/Tableau17[[#This Row],[2017 (L)-T2-TOTAL]],"")</f>
        <v>0</v>
      </c>
      <c r="LC276" s="26">
        <f>IFERROR(Tableau17[[#This Row],[2017 (L)-T2-FN]]/Tableau17[[#This Row],[2017 (L)-T2-TOTAL]],"")</f>
        <v>0</v>
      </c>
      <c r="LD276" s="26">
        <f>IFERROR(Tableau17[[#This Row],[2017 (L)-T2-LR]]/Tableau17[[#This Row],[2017 (L)-T2-TOTAL]],"")</f>
        <v>0.49779735682819382</v>
      </c>
      <c r="LE276" s="26">
        <f>IFERROR(Tableau17[[#This Row],[2017 (L)-T2-MDM]]/Tableau17[[#This Row],[2017 (L)-T2-TOTAL]],"")</f>
        <v>0.50220264317180618</v>
      </c>
      <c r="LF276" s="26">
        <f>IFERROR(Tableau17[[#This Row],[2017 (L)-T2-REM]]/Tableau17[[#This Row],[2017 (L)-T2-TOTAL]],"")</f>
        <v>0</v>
      </c>
      <c r="LG276" s="26">
        <f>IFERROR(Tableau17[[#This Row],[2017-T1-ARTHAUD Nathalie]]/Tableau17[[#This Row],[2017-T1-TOTAL]],"")</f>
        <v>1.0976948408342481E-3</v>
      </c>
      <c r="LH276" s="26">
        <f>IFERROR(Tableau17[[#This Row],[2017-T1-ASSELINEAU Fran]]/Tableau17[[#This Row],[2017-T1-TOTAL]],"")</f>
        <v>2.1953896816684962E-3</v>
      </c>
      <c r="LI276" s="26">
        <f>IFERROR(Tableau17[[#This Row],[2017-T1-CHEMINADE Jacques]]/Tableau17[[#This Row],[2017-T1-TOTAL]],"")</f>
        <v>0</v>
      </c>
      <c r="LJ276" s="26">
        <f>IFERROR(Tableau17[[#This Row],[2017-T1-DUPONT-AIGNAN Nicolas]]/Tableau17[[#This Row],[2017-T1-TOTAL]],"")</f>
        <v>4.1712403951701428E-2</v>
      </c>
      <c r="LK276" s="26">
        <f>IFERROR(Tableau17[[#This Row],[2017-T1-FILLON Fran]]/Tableau17[[#This Row],[2017-T1-TOTAL]],"")</f>
        <v>0.23600439077936333</v>
      </c>
      <c r="LL276" s="26">
        <f>IFERROR(Tableau17[[#This Row],[2017-T1-HAMON Beno]]/Tableau17[[#This Row],[2017-T1-TOTAL]],"")</f>
        <v>5.7080131723380903E-2</v>
      </c>
      <c r="LM276" s="26">
        <f>IFERROR(Tableau17[[#This Row],[2017-T1-LASSALLE Jean]]/Tableau17[[#This Row],[2017-T1-TOTAL]],"")</f>
        <v>2.1953896816684962E-3</v>
      </c>
      <c r="LN276" s="26">
        <f>IFERROR(Tableau17[[#This Row],[2017-T1-LE PEN Marine]]/Tableau17[[#This Row],[2017-T1-TOTAL]],"")</f>
        <v>0.24807903402854006</v>
      </c>
      <c r="LO276" s="26">
        <f>IFERROR(Tableau17[[#This Row],[2017-T1-M Jean-Luc]]/Tableau17[[#This Row],[2017-T1-TOTAL]],"")</f>
        <v>0.19538968166849616</v>
      </c>
      <c r="LP276" s="26">
        <f>IFERROR(Tableau17[[#This Row],[2017-T1-MACRON Emmanuel]]/Tableau17[[#This Row],[2017-T1-TOTAL]],"")</f>
        <v>0.21185510428100987</v>
      </c>
      <c r="LQ276" s="26">
        <f>IFERROR(Tableau17[[#This Row],[2017-T1-POUTOU Philippe]]/Tableau17[[#This Row],[2017-T1-TOTAL]],"")</f>
        <v>4.3907793633369925E-3</v>
      </c>
      <c r="LR276" s="26">
        <f>IFERROR(Tableau17[[#This Row],[2017-T2-LE PEN Marine]]/Tableau17[[#This Row],[2017-T2-TOTAL]],"")</f>
        <v>0.39089692101740292</v>
      </c>
      <c r="LS276" s="26">
        <f>IFERROR(Tableau17[[#This Row],[2017-T2-MACRON Emmanuel]]/Tableau17[[#This Row],[2017-T2-TOTAL]],"")</f>
        <v>0.60910307898259708</v>
      </c>
      <c r="LT276" s="26">
        <f>IFERROR(Tableau17[[#This Row],[2019-T1-ALEXANDRE Audric]]/Tableau17[[#This Row],[2019-T1-TOTAL]],"")</f>
        <v>0</v>
      </c>
      <c r="LU276" s="26">
        <f>IFERROR(Tableau17[[#This Row],[2019-T1-ARTHAUD Nathalie]]/Tableau17[[#This Row],[2019-T1-TOTAL]],"")</f>
        <v>8.6058519793459545E-3</v>
      </c>
      <c r="LV276" s="26">
        <f>IFERROR(Tableau17[[#This Row],[2019-T1-ASSELINEAU François]]/Tableau17[[#This Row],[2019-T1-TOTAL]],"")</f>
        <v>1.0327022375215147E-2</v>
      </c>
      <c r="LW276" s="26">
        <f>IFERROR(Tableau17[[#This Row],[2019-T1-AUBRY Manon]]/Tableau17[[#This Row],[2019-T1-TOTAL]],"")</f>
        <v>5.5077452667814115E-2</v>
      </c>
      <c r="LX276" s="26">
        <f>IFERROR(Tableau17[[#This Row],[2019-T1-AZERGUI Nagib]]/Tableau17[[#This Row],[2019-T1-TOTAL]],"")</f>
        <v>1.7211703958691911E-3</v>
      </c>
      <c r="LY276" s="26">
        <f>IFERROR(Tableau17[[#This Row],[2019-T1-BARDELLA Jordan]]/Tableau17[[#This Row],[2019-T1-TOTAL]],"")</f>
        <v>0.29432013769363169</v>
      </c>
      <c r="LZ276" s="26">
        <f>IFERROR(Tableau17[[#This Row],[2019-T1-BELLAMY François-Xavier]]/Tableau17[[#This Row],[2019-T1-TOTAL]],"")</f>
        <v>7.9173838209982791E-2</v>
      </c>
      <c r="MA276" s="26">
        <f>IFERROR(Tableau17[[#This Row],[2019-T1-BIDOU Olivier]]/Tableau17[[#This Row],[2019-T1-TOTAL]],"")</f>
        <v>1.7211703958691911E-3</v>
      </c>
      <c r="MB276" s="26">
        <f>IFERROR(Tableau17[[#This Row],[2019-T1-BOURG Dominique]]/Tableau17[[#This Row],[2019-T1-TOTAL]],"")</f>
        <v>2.0654044750430294E-2</v>
      </c>
      <c r="MC276" s="26">
        <f>IFERROR(Tableau17[[#This Row],[2019-T1-BROSSAT Ian]]/Tableau17[[#This Row],[2019-T1-TOTAL]],"")</f>
        <v>2.9259896729776247E-2</v>
      </c>
      <c r="MD276" s="26">
        <f>IFERROR(Tableau17[[#This Row],[2019-T1-CAILLAUD Sophie]]/Tableau17[[#This Row],[2019-T1-TOTAL]],"")</f>
        <v>0</v>
      </c>
      <c r="ME276" s="26">
        <f>IFERROR(Tableau17[[#This Row],[2019-T1-CAMUS Renaud]]/Tableau17[[#This Row],[2019-T1-TOTAL]],"")</f>
        <v>0</v>
      </c>
      <c r="MF276" s="26">
        <f>IFERROR(Tableau17[[#This Row],[2019-T1-CHALENÇON Christophe]]/Tableau17[[#This Row],[2019-T1-TOTAL]],"")</f>
        <v>1.7211703958691911E-3</v>
      </c>
      <c r="MG276" s="26">
        <f>IFERROR(Tableau17[[#This Row],[2019-T1-CORBET Cathy Denise Ginette]]/Tableau17[[#This Row],[2019-T1-TOTAL]],"")</f>
        <v>0</v>
      </c>
      <c r="MH276" s="26">
        <f>IFERROR(Tableau17[[#This Row],[2019-T1-DE PREVOISIN Robert]]/Tableau17[[#This Row],[2019-T1-TOTAL]],"")</f>
        <v>0</v>
      </c>
      <c r="MI276" s="26">
        <f>IFERROR(Tableau17[[#This Row],[2019-T1-DELFEL Thérèse]]/Tableau17[[#This Row],[2019-T1-TOTAL]],"")</f>
        <v>0</v>
      </c>
      <c r="MJ276" s="26">
        <f>IFERROR(Tableau17[[#This Row],[2019-T1-DIEUMEGARD Pierre]]/Tableau17[[#This Row],[2019-T1-TOTAL]],"")</f>
        <v>1.7211703958691911E-3</v>
      </c>
      <c r="MK276" s="26">
        <f>IFERROR(Tableau17[[#This Row],[2019-T1-DUPONT-AIGNAN Nicolas]]/Tableau17[[#This Row],[2019-T1-TOTAL]],"")</f>
        <v>2.5817555938037865E-2</v>
      </c>
      <c r="ML276" s="26">
        <f>IFERROR(Tableau17[[#This Row],[2019-T1-GERNIGON Yves]]/Tableau17[[#This Row],[2019-T1-TOTAL]],"")</f>
        <v>0</v>
      </c>
      <c r="MM276" s="26">
        <f>IFERROR(Tableau17[[#This Row],[2019-T1-GLUCKSMANN Raphaël]]/Tableau17[[#This Row],[2019-T1-TOTAL]],"")</f>
        <v>3.098106712564544E-2</v>
      </c>
      <c r="MN276" s="26">
        <f>IFERROR(Tableau17[[#This Row],[2019-T1-HAMON Benoît]]/Tableau17[[#This Row],[2019-T1-TOTAL]],"")</f>
        <v>2.2375215146299483E-2</v>
      </c>
      <c r="MO276" s="26">
        <f>IFERROR(Tableau17[[#This Row],[2019-T1-HELGEN Gilles]]/Tableau17[[#This Row],[2019-T1-TOTAL]],"")</f>
        <v>0</v>
      </c>
      <c r="MP276" s="26">
        <f>IFERROR(Tableau17[[#This Row],[2019-T1-JADOT Yannick]]/Tableau17[[#This Row],[2019-T1-TOTAL]],"")</f>
        <v>0.16006884681583478</v>
      </c>
      <c r="MQ276" s="26">
        <f>IFERROR(Tableau17[[#This Row],[2019-T1-LAGARDE Jean-Christophe]]/Tableau17[[#This Row],[2019-T1-TOTAL]],"")</f>
        <v>1.3769363166953529E-2</v>
      </c>
      <c r="MR276" s="26">
        <f>IFERROR(Tableau17[[#This Row],[2019-T1-LALANNE Francis]]/Tableau17[[#This Row],[2019-T1-TOTAL]],"")</f>
        <v>5.1635111876075735E-3</v>
      </c>
      <c r="MS276" s="26">
        <f>IFERROR(Tableau17[[#This Row],[2019-T1-LOISEAU Nathalie]]/Tableau17[[#This Row],[2019-T1-TOTAL]],"")</f>
        <v>0.23752151462994836</v>
      </c>
      <c r="MT276" s="26">
        <f>IFERROR(Tableau17[[#This Row],[2019-T1-MARIE Florie]]/Tableau17[[#This Row],[2019-T1-TOTAL]],"")</f>
        <v>0</v>
      </c>
      <c r="MU276" s="26">
        <f>IFERROR(Tableau17[[#This Row],[2008-T1-MACROEXTRDROITE]]/Tableau17[[#This Row],[2008-T1-MACROTOTALE]],"")</f>
        <v>6.7357512953367879E-2</v>
      </c>
      <c r="MV276" s="26">
        <f>IFERROR(Tableau17[[#This Row],[2008-T1-MACRODROITE]]/Tableau17[[#This Row],[2008-T1-MACROTOTALE]],"")</f>
        <v>0.62348877374784106</v>
      </c>
      <c r="MW276" s="26">
        <f>IFERROR(Tableau17[[#This Row],[2008-T1-MACROCENTRE]]/Tableau17[[#This Row],[2008-T1-MACROTOTALE]],"")</f>
        <v>0</v>
      </c>
      <c r="MX276" s="26">
        <f>IFERROR(Tableau17[[#This Row],[2008-T1-MACROGAUCHE]]/Tableau17[[#This Row],[2008-T1-MACROTOTALE]],"")</f>
        <v>0.30915371329879104</v>
      </c>
      <c r="MY276" s="26">
        <f>IFERROR(Tableau17[[#This Row],[2008-T1-MACROAUTRE]]/Tableau17[[#This Row],[2008-T1-MACROTOTALE]],"")</f>
        <v>0</v>
      </c>
      <c r="MZ276" s="26">
        <f>IFERROR(Tableau17[[#This Row],[2008-T2-MACROEXTRDROITE]]/Tableau17[[#This Row],[2008-T2-MACROTOTALE]],"")</f>
        <v>0</v>
      </c>
      <c r="NA276" s="26">
        <f>IFERROR(Tableau17[[#This Row],[2008-T2-MACRODROITE]]/Tableau17[[#This Row],[2008-T2-MACROTOTALE]],"")</f>
        <v>0.63439065108514192</v>
      </c>
      <c r="NB276" s="26">
        <f>IFERROR(Tableau17[[#This Row],[2008-T2-MACROCENTRE]]/Tableau17[[#This Row],[2008-T2-MACROTOTALE]],"")</f>
        <v>0</v>
      </c>
      <c r="NC276" s="26">
        <f>IFERROR(Tableau17[[#This Row],[2008-T2-MACROGAUCHE]]/Tableau17[[#This Row],[2008-T2-MACROTOTALE]],"")</f>
        <v>0.36560934891485808</v>
      </c>
      <c r="ND276" s="26">
        <f>IFERROR(Tableau17[[#This Row],[2008-T2-MACROAUTRE]]/Tableau17[[#This Row],[2008-T2-MACROTOTALE]],"")</f>
        <v>0</v>
      </c>
      <c r="NE276" s="26">
        <f>IFERROR(Tableau17[[#This Row],[2014-T1-MACROEXTRDROITE]]/Tableau17[[#This Row],[2014-T1-MACROTOTALE]],"")</f>
        <v>0.23063683304647159</v>
      </c>
      <c r="NF276" s="26">
        <f>IFERROR(Tableau17[[#This Row],[2014-T1-MACRODROITE]]/Tableau17[[#This Row],[2014-T1-MACROTOTALE]],"")</f>
        <v>0.49397590361445781</v>
      </c>
      <c r="NG276" s="26">
        <f>IFERROR(Tableau17[[#This Row],[2014-T1-MACROCENTRE]]/Tableau17[[#This Row],[2014-T1-MACROTOTALE]],"")</f>
        <v>1.8932874354561102E-2</v>
      </c>
      <c r="NH276" s="26">
        <f>IFERROR(Tableau17[[#This Row],[2014-T1-MACROGAUCHE]]/Tableau17[[#This Row],[2014-T1-MACROTOTALE]],"")</f>
        <v>0.25645438898450945</v>
      </c>
      <c r="NI276" s="26">
        <f>IFERROR(Tableau17[[#This Row],[2014-T1-MACROAUTRE]]/Tableau17[[#This Row],[2014-T1-MACROTOTALE]],"")</f>
        <v>0</v>
      </c>
      <c r="NJ276" s="26">
        <f>IFERROR(Tableau17[[#This Row],[2014-T2-MACROEXTRDROITE]]/Tableau17[[#This Row],[2014-T2-MACROTOTALE]],"")</f>
        <v>0.24573378839590443</v>
      </c>
      <c r="NK276" s="26">
        <f>IFERROR(Tableau17[[#This Row],[2014-T2-MACRODROITE]]/Tableau17[[#This Row],[2014-T2-MACROTOTALE]],"")</f>
        <v>0.54436860068259385</v>
      </c>
      <c r="NL276" s="26">
        <f>IFERROR(Tableau17[[#This Row],[2014-T2-MACROCENTRE]]/Tableau17[[#This Row],[2014-T2-MACROTOTALE]],"")</f>
        <v>0</v>
      </c>
      <c r="NM276" s="26">
        <f>IFERROR(Tableau17[[#This Row],[2014-T2-MACROGAUCHE]]/Tableau17[[#This Row],[2014-T2-MACROTOTALE]],"")</f>
        <v>0.20989761092150169</v>
      </c>
      <c r="NN276" s="26">
        <f>IFERROR(Tableau17[[#This Row],[2014-T2-MACROAUTRE]]/Tableau17[[#This Row],[2014-T2-MACROTOTALE]],"")</f>
        <v>0</v>
      </c>
      <c r="NO276" s="26">
        <f>IFERROR( Tableau17[[#This Row],[2015-T1-MACROEXTRDROITE]]/Tableau17[[#This Row],[2015-T1-MACROTOTALE]],"")</f>
        <v>0.375</v>
      </c>
      <c r="NP276" s="26">
        <f>IFERROR(Tableau17[[#This Row],[2015-T1-MACRODROITE]]/Tableau17[[#This Row],[2015-T1-MACROTOTALE]],"")</f>
        <v>0.33639705882352944</v>
      </c>
      <c r="NQ276" s="26">
        <f>IFERROR(Tableau17[[#This Row],[2015-T1-MACROCENTRE]]/Tableau17[[#This Row],[2015-T1-MACROTOTALE]],"")</f>
        <v>0</v>
      </c>
      <c r="NR276" s="26">
        <f>IFERROR(Tableau17[[#This Row],[2015-T1-MACROGAUCHE]]/Tableau17[[#This Row],[2015-T1-MACROTOTALE]],"")</f>
        <v>0.28860294117647056</v>
      </c>
      <c r="NS276" s="26">
        <f>IFERROR(Tableau17[[#This Row],[2015-T1-MACROAUTRE]]/Tableau17[[#This Row],[2015-T1-MACROTOTALE]],"")</f>
        <v>0</v>
      </c>
      <c r="NT276" s="26">
        <f>IFERROR(Tableau17[[#This Row],[2015-T2-MACROEXTRDROITE]]/Tableau17[[#This Row],[2015-T2-MACROTOTALE]],"")</f>
        <v>0.39179104477611942</v>
      </c>
      <c r="NU276" s="26">
        <f>IFERROR(Tableau17[[#This Row],[2015-T2-MACRODROITE]]/Tableau17[[#This Row],[2015-T2-MACROTOTALE]],"")</f>
        <v>0.60820895522388063</v>
      </c>
      <c r="NV276" s="26">
        <f>IFERROR(Tableau17[[#This Row],[2015-T2-MACROCENTRE]]/Tableau17[[#This Row],[2015-T2-MACROTOTALE]],"")</f>
        <v>0</v>
      </c>
      <c r="NW276" s="26">
        <f>IFERROR(Tableau17[[#This Row],[2015-T2-MACROGAUCHE]]/Tableau17[[#This Row],[2015-T2-MACROTOTALE]],"")</f>
        <v>0</v>
      </c>
      <c r="NX276" s="26">
        <f>IFERROR(Tableau17[[#This Row],[2015-T2-MACROAUTRE]]/Tableau17[[#This Row],[2015-T2-MACROTOTALE]],"")</f>
        <v>0</v>
      </c>
      <c r="NY276" s="26">
        <f>IFERROR(Tableau17[[#This Row],[2017-T1-MACROEXTRDROITE]]/Tableau17[[#This Row],[2017-T1-MACROTOTALE]],"")</f>
        <v>0.29198682766190998</v>
      </c>
      <c r="NZ276" s="26">
        <f>IFERROR(Tableau17[[#This Row],[2017-T1-MACRODROITE]]/Tableau17[[#This Row],[2017-T1-MACROTOTALE]],"")</f>
        <v>0.23600439077936333</v>
      </c>
      <c r="OA276" s="26">
        <f>IFERROR(Tableau17[[#This Row],[2017-T1-MACROCENTRE]]/Tableau17[[#This Row],[2017-T1-MACROTOTALE]],"")</f>
        <v>0.21185510428100987</v>
      </c>
      <c r="OB276" s="26">
        <f>IFERROR(Tableau17[[#This Row],[2017-T1-MACROGAUCHE]]/Tableau17[[#This Row],[2017-T1-MACROTOTALE]],"")</f>
        <v>0.25795828759604827</v>
      </c>
      <c r="OC276" s="26">
        <f>IFERROR(Tableau17[[#This Row],[2017-T1-MACROAUTRE]]/Tableau17[[#This Row],[2017-T1-MACROTOTALE]],"")</f>
        <v>2.1953896816684962E-3</v>
      </c>
      <c r="OD276" s="26">
        <f>IFERROR(Tableau17[[#This Row],[2017-T2-MACROEXTRDROITE]]/Tableau17[[#This Row],[2017-T2-MACROTOTALE]],"")</f>
        <v>0.39089692101740292</v>
      </c>
      <c r="OE276" s="26">
        <f>IFERROR(Tableau17[[#This Row],[2017-T2-MACRODROITE]]/Tableau17[[#This Row],[2017-T2-MACROTOTALE]],"")</f>
        <v>0</v>
      </c>
      <c r="OF276" s="26">
        <f>IFERROR(Tableau17[[#This Row],[2017-T2-MACROCENTRE]]/Tableau17[[#This Row],[2017-T2-MACROTOTALE]],"")</f>
        <v>0.60910307898259708</v>
      </c>
      <c r="OG276" s="26">
        <f>IFERROR(Tableau17[[#This Row],[2017-T2-MACROGAUCHE]]/Tableau17[[#This Row],[2017-T2-MACROTOTALE]],"")</f>
        <v>0</v>
      </c>
      <c r="OH276" s="26">
        <f>IFERROR(Tableau17[[#This Row],[2017-T2-MACROAUTRE]]/Tableau17[[#This Row],[2017-T2-MACROTOTALE]],"")</f>
        <v>0</v>
      </c>
      <c r="OI276" s="26">
        <f>IFERROR(Tableau17[[#This Row],[2019-T1-MACROEXTRDROITE]]/Tableau17[[#This Row],[2019-T1-MACROTOTALE]],"")</f>
        <v>0.32770270270270269</v>
      </c>
      <c r="OJ276" s="26">
        <f>IFERROR(Tableau17[[#This Row],[2019-T1-MACRODROITE]]/Tableau17[[#This Row],[2019-T1-MACROTOTALE]],"")</f>
        <v>9.1216216216216214E-2</v>
      </c>
      <c r="OK276" s="26">
        <f>IFERROR(Tableau17[[#This Row],[2019-T1-MACROCENTRE]]/Tableau17[[#This Row],[2019-T1-MACROTOTALE]],"")</f>
        <v>0.23310810810810811</v>
      </c>
      <c r="OL276" s="26">
        <f>IFERROR(Tableau17[[#This Row],[2019-T1-MACROGAUCHE]]/Tableau17[[#This Row],[2019-T1-MACROTOTALE]],"")</f>
        <v>0.30067567567567566</v>
      </c>
      <c r="OM276" s="26">
        <f>IFERROR(Tableau17[[#This Row],[2019-T1-MACROAUTRE]]/Tableau17[[#This Row],[2019-T1-MACROTOTALE]],"")</f>
        <v>4.72972972972973E-2</v>
      </c>
      <c r="ON276" s="26">
        <f>IFERROR(Tableau17[[#This Row],[2020-T1-MACROEXTRDROITE]]/Tableau17[[#This Row],[2020-T1-MACROTOTALE]],"")</f>
        <v>0.18527918781725888</v>
      </c>
      <c r="OO276" s="26">
        <f>IFERROR(Tableau17[[#This Row],[2020-T1-MACRODROITE]]/Tableau17[[#This Row],[2020-T1-MACROTOTALE]],"")</f>
        <v>0.42385786802030456</v>
      </c>
      <c r="OP276" s="26">
        <f>IFERROR(Tableau17[[#This Row],[2020-T1-MACROCENTRE]]/Tableau17[[#This Row],[2020-T1-MACROTOTALE]],"")</f>
        <v>0.10152284263959391</v>
      </c>
      <c r="OQ276" s="26">
        <f>IFERROR(Tableau17[[#This Row],[2020-T1-MACROGAUCHE]]/Tableau17[[#This Row],[2020-T1-MACROTOTALE]],"")</f>
        <v>0.28934010152284262</v>
      </c>
      <c r="OR276" s="26">
        <f>IFERROR(Tableau17[[#This Row],[2020-T1-MACROAUTRE]]/Tableau17[[#This Row],[2020-T1-MACROTOTALE]],"")</f>
        <v>0</v>
      </c>
      <c r="OS276" s="26">
        <f>IFERROR(Tableau17[[#This Row],[2017 (L)-T1-MACROEXTRDROITE]]/Tableau17[[#This Row],[2017 (L)-T1-MACROTOTALE]],"")</f>
        <v>0.17850953206239167</v>
      </c>
      <c r="OT276" s="26">
        <f>IFERROR(Tableau17[[#This Row],[2017 (L)-T1-MACRODROITE]]/Tableau17[[#This Row],[2017 (L)-T1-MACROTOTALE]],"")</f>
        <v>0.2339688041594454</v>
      </c>
      <c r="OU276" s="26">
        <f>IFERROR(Tableau17[[#This Row],[2017 (L)-T1-MACROCENTRE]]/Tableau17[[#This Row],[2017 (L)-T1-MACROTOTALE]],"")</f>
        <v>0.34315424610051992</v>
      </c>
      <c r="OV276" s="26">
        <f>IFERROR(Tableau17[[#This Row],[2017 (L)-T1-MACROGAUCHE]]/Tableau17[[#This Row],[2017 (L)-T1-MACROTOTALE]],"")</f>
        <v>0.23743500866551126</v>
      </c>
      <c r="OW276" s="26">
        <f>IFERROR(Tableau17[[#This Row],[2017 (L)-T1-MACROAUTRE]]/Tableau17[[#This Row],[2017 (L)-T1-MACROTOTALE]],"")</f>
        <v>6.9324090121317154E-3</v>
      </c>
      <c r="OX276" s="26">
        <f>IFERROR(Tableau17[[#This Row],[2017 (L)-T2-MACROEXTRDROITE]]/Tableau17[[#This Row],[2017 (L)-T2-MACROTOTALE]],"")</f>
        <v>0</v>
      </c>
      <c r="OY276" s="26">
        <f>IFERROR(Tableau17[[#This Row],[2017 (L)-T2-MACRODROITE]]/Tableau17[[#This Row],[2017 (L)-T2-MACROTOTALE]],"")</f>
        <v>0.49779735682819382</v>
      </c>
      <c r="OZ276" s="26">
        <f>IFERROR(Tableau17[[#This Row],[2017 (L)-T2-MACROCENTRE]]/Tableau17[[#This Row],[2017 (L)-T2-MACROTOTALE]],"")</f>
        <v>0.50220264317180618</v>
      </c>
      <c r="PA276" s="26">
        <f>IFERROR(Tableau17[[#This Row],[2017 (L)-T2-MACROGAUCHE]]/Tableau17[[#This Row],[2017 (L)-T2-MACROTOTALE]],"")</f>
        <v>0</v>
      </c>
      <c r="PB276" s="26">
        <f>IFERROR(Tableau17[[#This Row],[2017 (L)-T2-MACROAUTRE]]/Tableau17[[#This Row],[2017 (L)-T2-MACROTOTALE]],"")</f>
        <v>0</v>
      </c>
      <c r="PC276" s="26">
        <f>IFERROR(Tableau17[[#This Row],[2008_T1_PROCUS]]/Tableau17[[#This Row],[2008_T1_INSCRITS]],0)</f>
        <v>1.020408163265306E-2</v>
      </c>
      <c r="PD276" s="26">
        <f>IFERROR(Tableau17[[#This Row],[2008_T2_PROCUS]]/Tableau17[[#This Row],[2008_T2_INSCRITS]],0)</f>
        <v>1.4285714285714285E-2</v>
      </c>
      <c r="PE276" s="26">
        <f>Tableau17[[#This Row],[2014_T1_PROCUS]]/Tableau17[[#This Row],[2014_T1_INSCRITS]]</f>
        <v>7.9365079365079361E-3</v>
      </c>
      <c r="PF276" s="26">
        <f>IFERROR(Tableau17[[#This Row],[2014_T2_PROCUS]]/Tableau17[[#This Row],[2014_T2_INSCRITS]],0)</f>
        <v>8.9285714285714281E-3</v>
      </c>
    </row>
    <row r="277" spans="1:422" hidden="1" x14ac:dyDescent="0.2">
      <c r="A277" s="1">
        <v>1</v>
      </c>
      <c r="B277" s="1" t="s">
        <v>250</v>
      </c>
      <c r="C277" s="1" t="s">
        <v>251</v>
      </c>
      <c r="D277" s="1" t="s">
        <v>251</v>
      </c>
      <c r="E277" s="1">
        <v>142</v>
      </c>
      <c r="F277" s="1">
        <v>5.3799640000000002</v>
      </c>
      <c r="G277" s="1">
        <v>43.300691</v>
      </c>
      <c r="H277" s="3">
        <v>962</v>
      </c>
      <c r="I277" s="3">
        <v>160</v>
      </c>
      <c r="L277" s="1">
        <v>16</v>
      </c>
      <c r="M277" s="1">
        <v>48</v>
      </c>
      <c r="N277" s="1">
        <v>2</v>
      </c>
      <c r="P277" s="1">
        <v>51</v>
      </c>
      <c r="Q277" s="1">
        <v>16</v>
      </c>
      <c r="R277" s="1">
        <v>12</v>
      </c>
      <c r="S277" s="1">
        <v>80</v>
      </c>
      <c r="T277" s="1">
        <v>22</v>
      </c>
      <c r="U277" s="1">
        <v>247</v>
      </c>
      <c r="V277" s="1">
        <v>887</v>
      </c>
      <c r="W277" s="1">
        <v>383</v>
      </c>
      <c r="X277" s="1">
        <v>7</v>
      </c>
      <c r="Y277" s="2">
        <v>0.43179255999999999</v>
      </c>
      <c r="Z277" s="1">
        <v>887</v>
      </c>
      <c r="AA277" s="1">
        <v>483</v>
      </c>
      <c r="AB277" s="1">
        <v>8</v>
      </c>
      <c r="AC277" s="2">
        <v>0.54453213</v>
      </c>
      <c r="AD277" s="1">
        <v>962</v>
      </c>
      <c r="AE277" s="1">
        <v>255</v>
      </c>
      <c r="AF277" s="2">
        <v>0.26507277000000001</v>
      </c>
      <c r="AG277" s="1">
        <f t="shared" si="4"/>
        <v>160</v>
      </c>
      <c r="AH277" s="1">
        <v>809</v>
      </c>
      <c r="AI277" s="1">
        <v>461</v>
      </c>
      <c r="AJ277" s="1">
        <v>13</v>
      </c>
      <c r="AK277" s="2">
        <v>0.56983930999999999</v>
      </c>
      <c r="AL277" s="1">
        <v>809</v>
      </c>
      <c r="AM277" s="1">
        <v>505</v>
      </c>
      <c r="AN277" s="1">
        <v>13</v>
      </c>
      <c r="AO277" s="2">
        <v>0.62422743999999997</v>
      </c>
      <c r="AP277" s="1">
        <v>909</v>
      </c>
      <c r="AQ277" s="1">
        <v>313</v>
      </c>
      <c r="AR277" s="2">
        <v>0.34433443000000002</v>
      </c>
      <c r="AS277" s="1">
        <v>908</v>
      </c>
      <c r="AT277" s="1">
        <v>329</v>
      </c>
      <c r="AU277" s="2">
        <v>0.36233480000000001</v>
      </c>
      <c r="AV277" s="1">
        <v>961</v>
      </c>
      <c r="AW277" s="1">
        <v>296</v>
      </c>
      <c r="AX277" s="2">
        <v>0.30801249000000003</v>
      </c>
      <c r="AY277" s="1">
        <v>961</v>
      </c>
      <c r="AZ277" s="1">
        <v>254</v>
      </c>
      <c r="BA277" s="2">
        <v>0.26430800999999998</v>
      </c>
      <c r="BB277" s="1">
        <v>959</v>
      </c>
      <c r="BC277" s="1">
        <v>579</v>
      </c>
      <c r="BD277" s="2">
        <v>0.60375391</v>
      </c>
      <c r="BE277" s="1">
        <v>959</v>
      </c>
      <c r="BF277" s="1">
        <v>568</v>
      </c>
      <c r="BG277" s="2">
        <v>0.59228362999999995</v>
      </c>
      <c r="BH277" s="1">
        <v>941</v>
      </c>
      <c r="BI277" s="1">
        <v>233</v>
      </c>
      <c r="BJ277" s="2">
        <v>0.24760893</v>
      </c>
      <c r="BK277" s="1">
        <v>19</v>
      </c>
      <c r="BL277" s="1">
        <v>24</v>
      </c>
      <c r="BN277" s="1">
        <v>29</v>
      </c>
      <c r="BO277" s="1">
        <v>14</v>
      </c>
      <c r="BP277" s="1">
        <v>90</v>
      </c>
      <c r="BQ277" s="1">
        <v>271</v>
      </c>
      <c r="BR277" s="1">
        <v>447</v>
      </c>
      <c r="BT277" s="1">
        <v>332</v>
      </c>
      <c r="BU277" s="1">
        <v>161</v>
      </c>
      <c r="BW277" s="1">
        <v>493</v>
      </c>
      <c r="BX277" s="1">
        <v>21</v>
      </c>
      <c r="BZ277" s="1">
        <v>50</v>
      </c>
      <c r="CA277" s="1">
        <v>1</v>
      </c>
      <c r="CB277" s="1">
        <v>31</v>
      </c>
      <c r="CC277" s="1">
        <v>20</v>
      </c>
      <c r="CD277" s="1">
        <v>91</v>
      </c>
      <c r="CE277" s="1">
        <v>154</v>
      </c>
      <c r="CF277" s="1">
        <v>368</v>
      </c>
      <c r="CG277" s="1">
        <v>30</v>
      </c>
      <c r="CH277" s="1">
        <v>154</v>
      </c>
      <c r="CI277" s="1">
        <v>277</v>
      </c>
      <c r="CJ277" s="1">
        <v>461</v>
      </c>
      <c r="CK277" s="1">
        <v>4</v>
      </c>
      <c r="CL277" s="1">
        <v>2</v>
      </c>
      <c r="CM277" s="1">
        <v>29</v>
      </c>
      <c r="CN277" s="1">
        <v>51</v>
      </c>
      <c r="CO277" s="1">
        <v>25</v>
      </c>
      <c r="CP277" s="1">
        <v>27</v>
      </c>
      <c r="CQ277" s="1">
        <v>49</v>
      </c>
      <c r="CT277" s="1">
        <v>22</v>
      </c>
      <c r="CU277" s="1">
        <v>87</v>
      </c>
      <c r="CW277" s="1">
        <v>296</v>
      </c>
      <c r="CY277" s="1">
        <v>44</v>
      </c>
      <c r="DB277" s="1">
        <v>256</v>
      </c>
      <c r="DC277" s="1">
        <v>300</v>
      </c>
      <c r="DE277" s="1">
        <v>12</v>
      </c>
      <c r="DF277" s="1">
        <v>0</v>
      </c>
      <c r="DG277" s="1">
        <v>0</v>
      </c>
      <c r="DH277" s="1">
        <v>10</v>
      </c>
      <c r="DI277" s="1">
        <v>2</v>
      </c>
      <c r="DJ277" s="1">
        <v>1</v>
      </c>
      <c r="DK277" s="1">
        <v>3</v>
      </c>
      <c r="DL277" s="1">
        <v>124</v>
      </c>
      <c r="DM277" s="1">
        <v>15</v>
      </c>
      <c r="DN277" s="1">
        <v>26</v>
      </c>
      <c r="DQ277" s="1">
        <v>0</v>
      </c>
      <c r="DR277" s="1">
        <v>38</v>
      </c>
      <c r="DS277" s="1">
        <v>60</v>
      </c>
      <c r="DU277" s="1">
        <v>291</v>
      </c>
      <c r="DV277" s="1">
        <v>162</v>
      </c>
      <c r="DZ277" s="1">
        <v>82</v>
      </c>
      <c r="EA277" s="1">
        <v>244</v>
      </c>
      <c r="EB277" s="1">
        <v>4</v>
      </c>
      <c r="EC277" s="1">
        <v>7</v>
      </c>
      <c r="ED277" s="1">
        <v>3</v>
      </c>
      <c r="EE277" s="1">
        <v>4</v>
      </c>
      <c r="EF277" s="1">
        <v>31</v>
      </c>
      <c r="EG277" s="1">
        <v>50</v>
      </c>
      <c r="EH277" s="1">
        <v>4</v>
      </c>
      <c r="EI277" s="1">
        <v>25</v>
      </c>
      <c r="EJ277" s="1">
        <v>325</v>
      </c>
      <c r="EK277" s="1">
        <v>114</v>
      </c>
      <c r="EL277" s="1">
        <v>5</v>
      </c>
      <c r="EM277" s="1">
        <v>572</v>
      </c>
      <c r="EN277" s="1">
        <v>37</v>
      </c>
      <c r="EO277" s="1">
        <v>485</v>
      </c>
      <c r="EP277" s="1">
        <v>522</v>
      </c>
      <c r="EQ277" s="1">
        <v>0</v>
      </c>
      <c r="ER277" s="1">
        <v>3</v>
      </c>
      <c r="ES277" s="1">
        <v>2</v>
      </c>
      <c r="ET277" s="1">
        <v>69</v>
      </c>
      <c r="EU277" s="1">
        <v>4</v>
      </c>
      <c r="EV277" s="1">
        <v>14</v>
      </c>
      <c r="EW277" s="1">
        <v>2</v>
      </c>
      <c r="EX277" s="1">
        <v>1</v>
      </c>
      <c r="EY277" s="1">
        <v>5</v>
      </c>
      <c r="EZ277" s="1">
        <v>10</v>
      </c>
      <c r="FA277" s="1">
        <v>0</v>
      </c>
      <c r="FB277" s="1">
        <v>0</v>
      </c>
      <c r="FC277" s="1">
        <v>0</v>
      </c>
      <c r="FD277" s="1">
        <v>0</v>
      </c>
      <c r="FE277" s="1">
        <v>0</v>
      </c>
      <c r="FF277" s="1">
        <v>0</v>
      </c>
      <c r="FG277" s="1">
        <v>0</v>
      </c>
      <c r="FH277" s="1">
        <v>6</v>
      </c>
      <c r="FI277" s="1">
        <v>0</v>
      </c>
      <c r="FJ277" s="1">
        <v>15</v>
      </c>
      <c r="FK277" s="1">
        <v>19</v>
      </c>
      <c r="FL277" s="1">
        <v>0</v>
      </c>
      <c r="FM277" s="1">
        <v>31</v>
      </c>
      <c r="FN277" s="1">
        <v>2</v>
      </c>
      <c r="FO277" s="1">
        <v>1</v>
      </c>
      <c r="FP277" s="1">
        <v>39</v>
      </c>
      <c r="FQ277" s="1">
        <v>0</v>
      </c>
      <c r="FR277" s="1">
        <f>SUM(Tableau17[[#This Row],[2019-T1-ALEXANDRE Audric]:[2019-T1-MARIE Florie]])</f>
        <v>223</v>
      </c>
      <c r="FS277" s="1">
        <v>14</v>
      </c>
      <c r="FT277" s="1">
        <v>133</v>
      </c>
      <c r="FU277" s="1">
        <v>0</v>
      </c>
      <c r="FV277" s="1">
        <v>300</v>
      </c>
      <c r="FW277" s="1">
        <v>0</v>
      </c>
      <c r="FX277" s="1">
        <v>447</v>
      </c>
      <c r="FY277" s="1">
        <v>0</v>
      </c>
      <c r="FZ277" s="1">
        <v>161</v>
      </c>
      <c r="GA277" s="1">
        <v>0</v>
      </c>
      <c r="GB277" s="1">
        <v>332</v>
      </c>
      <c r="GC277" s="1">
        <v>0</v>
      </c>
      <c r="GD277" s="1">
        <v>493</v>
      </c>
      <c r="GE277" s="1">
        <v>20</v>
      </c>
      <c r="GF277" s="1">
        <v>91</v>
      </c>
      <c r="GG277" s="1">
        <v>21</v>
      </c>
      <c r="GH277" s="1">
        <v>236</v>
      </c>
      <c r="GI277" s="1">
        <v>0</v>
      </c>
      <c r="GJ277" s="1">
        <v>368</v>
      </c>
      <c r="GK277" s="1">
        <v>30</v>
      </c>
      <c r="GL277" s="1">
        <v>154</v>
      </c>
      <c r="GM277" s="1">
        <v>0</v>
      </c>
      <c r="GN277" s="1">
        <v>277</v>
      </c>
      <c r="GO277" s="1">
        <v>0</v>
      </c>
      <c r="GP277" s="1">
        <v>461</v>
      </c>
      <c r="GQ277" s="1">
        <v>29</v>
      </c>
      <c r="GR277" s="1">
        <v>51</v>
      </c>
      <c r="GS277" s="1">
        <v>49</v>
      </c>
      <c r="GT277" s="1">
        <v>163</v>
      </c>
      <c r="GU277" s="1">
        <v>4</v>
      </c>
      <c r="GV277" s="1">
        <v>296</v>
      </c>
      <c r="GW277" s="1">
        <v>44</v>
      </c>
      <c r="GX277" s="1">
        <v>0</v>
      </c>
      <c r="GY277" s="1">
        <v>0</v>
      </c>
      <c r="GZ277" s="1">
        <v>256</v>
      </c>
      <c r="HA277" s="1">
        <v>0</v>
      </c>
      <c r="HB277" s="1">
        <v>300</v>
      </c>
      <c r="HC277" s="1">
        <v>39</v>
      </c>
      <c r="HD277" s="1">
        <v>31</v>
      </c>
      <c r="HE277" s="1">
        <v>114</v>
      </c>
      <c r="HF277" s="1">
        <v>384</v>
      </c>
      <c r="HG277" s="1">
        <v>4</v>
      </c>
      <c r="HH277" s="1">
        <v>572</v>
      </c>
      <c r="HI277" s="1">
        <v>37</v>
      </c>
      <c r="HJ277" s="1">
        <v>0</v>
      </c>
      <c r="HK277" s="1">
        <v>485</v>
      </c>
      <c r="HL277" s="1">
        <v>0</v>
      </c>
      <c r="HM277" s="1">
        <v>0</v>
      </c>
      <c r="HN277" s="1">
        <v>522</v>
      </c>
      <c r="HO277" s="1">
        <v>22</v>
      </c>
      <c r="HP277" s="1">
        <v>4</v>
      </c>
      <c r="HQ277" s="1">
        <v>39</v>
      </c>
      <c r="HR277" s="1">
        <v>147</v>
      </c>
      <c r="HS277" s="1">
        <v>13</v>
      </c>
      <c r="HT277" s="1">
        <v>225</v>
      </c>
      <c r="HU277" s="1">
        <v>14</v>
      </c>
      <c r="HV277" s="1">
        <v>67</v>
      </c>
      <c r="HW277" s="1">
        <v>16</v>
      </c>
      <c r="HX277" s="1">
        <v>150</v>
      </c>
      <c r="HY277" s="1">
        <v>0</v>
      </c>
      <c r="HZ277" s="1">
        <v>247</v>
      </c>
      <c r="IA277" s="1">
        <v>16</v>
      </c>
      <c r="IB277" s="1">
        <v>26</v>
      </c>
      <c r="IC277" s="1">
        <v>38</v>
      </c>
      <c r="ID277" s="1">
        <v>199</v>
      </c>
      <c r="IE277" s="1">
        <v>12</v>
      </c>
      <c r="IF277" s="1">
        <v>291</v>
      </c>
      <c r="IG277" s="1">
        <v>0</v>
      </c>
      <c r="IH277" s="1">
        <v>0</v>
      </c>
      <c r="II277" s="1">
        <v>82</v>
      </c>
      <c r="IJ277" s="1">
        <v>162</v>
      </c>
      <c r="IK277" s="1">
        <v>0</v>
      </c>
      <c r="IL277" s="1">
        <v>244</v>
      </c>
      <c r="IM277" s="26">
        <f>IFERROR(Tableau17[[#This Row],[LDIV]]/Tableau17[[#This Row],[Total général]],"")</f>
        <v>0</v>
      </c>
      <c r="IN277" s="26">
        <f>IFERROR(Tableau17[[#This Row],[LDVC]]/Tableau17[[#This Row],[Total général]],"")</f>
        <v>0</v>
      </c>
      <c r="IO277" s="26">
        <f>IFERROR(Tableau17[[#This Row],[LDVD]]/Tableau17[[#This Row],[Total général]],"")</f>
        <v>6.4777327935222673E-2</v>
      </c>
      <c r="IP277" s="26">
        <f>IFERROR(Tableau17[[#This Row],[LDVG]]/Tableau17[[#This Row],[Total général]],"")</f>
        <v>0.19433198380566802</v>
      </c>
      <c r="IQ277" s="26">
        <f>IFERROR(Tableau17[[#This Row],[LEXD]]/Tableau17[[#This Row],[Total général]],"")</f>
        <v>8.0971659919028341E-3</v>
      </c>
      <c r="IR277" s="26">
        <f>IFERROR(Tableau17[[#This Row],[LEXG]]/Tableau17[[#This Row],[Total général]],"")</f>
        <v>0</v>
      </c>
      <c r="IS277" s="26">
        <f>IFERROR(Tableau17[[#This Row],[LLR]]/Tableau17[[#This Row],[Total général]],"")</f>
        <v>0.20647773279352227</v>
      </c>
      <c r="IT277" s="26">
        <f>IFERROR(Tableau17[[#This Row],[LREM]]/Tableau17[[#This Row],[Total général]],"")</f>
        <v>6.4777327935222673E-2</v>
      </c>
      <c r="IU277" s="26">
        <f>IFERROR(Tableau17[[#This Row],[LRN]]/Tableau17[[#This Row],[Total général]],"")</f>
        <v>4.8582995951417005E-2</v>
      </c>
      <c r="IV277" s="26">
        <f>IFERROR(Tableau17[[#This Row],[LUG]]/Tableau17[[#This Row],[Total général]],"")</f>
        <v>0.32388663967611336</v>
      </c>
      <c r="IW277" s="26">
        <f>IFERROR(Tableau17[[#This Row],[LVEC]]/Tableau17[[#This Row],[Total général]],"")</f>
        <v>8.9068825910931168E-2</v>
      </c>
      <c r="IX277" s="26">
        <f>IFERROR(Tableau17[[#This Row],[2008-T1-LCMD]]/Tableau17[[#This Row],[2008-T1-TOTAL]],"")</f>
        <v>4.2505592841163314E-2</v>
      </c>
      <c r="IY277" s="26">
        <f>IFERROR(Tableau17[[#This Row],[2008-T1-LDVD]]/Tableau17[[#This Row],[2008-T1-TOTAL]],"")</f>
        <v>5.3691275167785234E-2</v>
      </c>
      <c r="IZ277" s="26">
        <f>IFERROR(Tableau17[[#This Row],[2008-T1-LEXD]]/Tableau17[[#This Row],[2008-T1-TOTAL]],"")</f>
        <v>0</v>
      </c>
      <c r="JA277" s="26">
        <f>IFERROR(Tableau17[[#This Row],[2008-T1-LEXG]]/Tableau17[[#This Row],[2008-T1-TOTAL]],"")</f>
        <v>6.4876957494407153E-2</v>
      </c>
      <c r="JB277" s="26">
        <f>IFERROR(Tableau17[[#This Row],[2008-T1-LFN]]/Tableau17[[#This Row],[2008-T1-TOTAL]],"")</f>
        <v>3.1319910514541388E-2</v>
      </c>
      <c r="JC277" s="26">
        <f>IFERROR(Tableau17[[#This Row],[2008-T1-LMAJ]]/Tableau17[[#This Row],[2008-T1-TOTAL]],"")</f>
        <v>0.20134228187919462</v>
      </c>
      <c r="JD277" s="26">
        <f>IFERROR(Tableau17[[#This Row],[2008-T1-LUG]]/Tableau17[[#This Row],[2008-T1-TOTAL]],"")</f>
        <v>0.60626398210290833</v>
      </c>
      <c r="JE277" s="26">
        <f>IFERROR(Tableau17[[#This Row],[2008-T2-LFN]]/Tableau17[[#This Row],[2008-T2-TOTAL]],"")</f>
        <v>0</v>
      </c>
      <c r="JF277" s="26">
        <f>IFERROR(Tableau17[[#This Row],[2008-T2-LGC]]/Tableau17[[#This Row],[2008-T2-TOTAL]],"")</f>
        <v>0.67342799188640978</v>
      </c>
      <c r="JG277" s="26">
        <f>IFERROR(Tableau17[[#This Row],[2008-T2-LMAJ]]/Tableau17[[#This Row],[2008-T2-TOTAL]],"")</f>
        <v>0.32657200811359027</v>
      </c>
      <c r="JH277" s="26">
        <f>IFERROR(Tableau17[[#This Row],[2008-T2-LUG]]/Tableau17[[#This Row],[2008-T2-TOTAL]],"")</f>
        <v>0</v>
      </c>
      <c r="JI277" s="26">
        <f>IFERROR(Tableau17[[#This Row],[2014-T1-LDIV]]/Tableau17[[#This Row],[2014-T1-TOTAL]],"")</f>
        <v>5.7065217391304345E-2</v>
      </c>
      <c r="JJ277" s="26">
        <f>IFERROR(Tableau17[[#This Row],[2014-T1-LDVD]]/Tableau17[[#This Row],[2014-T1-TOTAL]],"")</f>
        <v>0</v>
      </c>
      <c r="JK277" s="26">
        <f>IFERROR(Tableau17[[#This Row],[2014-T1-LDVG]]/Tableau17[[#This Row],[2014-T1-TOTAL]],"")</f>
        <v>0.1358695652173913</v>
      </c>
      <c r="JL277" s="26">
        <f>IFERROR(Tableau17[[#This Row],[2014-T1-LEXG]]/Tableau17[[#This Row],[2014-T1-TOTAL]],"")</f>
        <v>2.717391304347826E-3</v>
      </c>
      <c r="JM277" s="26">
        <f>IFERROR(Tableau17[[#This Row],[2014-T1-LFG]]/Tableau17[[#This Row],[2014-T1-TOTAL]],"")</f>
        <v>8.4239130434782608E-2</v>
      </c>
      <c r="JN277" s="26">
        <f>IFERROR(Tableau17[[#This Row],[2014-T1-LFN]]/Tableau17[[#This Row],[2014-T1-TOTAL]],"")</f>
        <v>5.434782608695652E-2</v>
      </c>
      <c r="JO277" s="26">
        <f>IFERROR(Tableau17[[#This Row],[2014-T1-LUD]]/Tableau17[[#This Row],[2014-T1-TOTAL]],"")</f>
        <v>0.24728260869565216</v>
      </c>
      <c r="JP277" s="26">
        <f>IFERROR(Tableau17[[#This Row],[2014-T1-LUG]]/Tableau17[[#This Row],[2014-T1-TOTAL]],"")</f>
        <v>0.41847826086956524</v>
      </c>
      <c r="JQ277" s="26">
        <f>IFERROR(Tableau17[[#This Row],[2014-T2-LFN]]/Tableau17[[#This Row],[2014-T2-TOTAL]],"")</f>
        <v>6.5075921908893705E-2</v>
      </c>
      <c r="JR277" s="26">
        <f>IFERROR(Tableau17[[#This Row],[2014-T2-LUD]]/Tableau17[[#This Row],[2014-T2-TOTAL]],"")</f>
        <v>0.33405639913232105</v>
      </c>
      <c r="JS277" s="26">
        <f>IFERROR(Tableau17[[#This Row],[2014-T2-LUG]]/Tableau17[[#This Row],[2014-T2-TOTAL]],"")</f>
        <v>0.60086767895878523</v>
      </c>
      <c r="JT277" s="26">
        <f>IFERROR(Tableau17[[#This Row],[2015-T1-BC-DIV]]/Tableau17[[#This Row],[2015-T1-TOTAL]],"")</f>
        <v>1.3513513513513514E-2</v>
      </c>
      <c r="JU277" s="26">
        <f>IFERROR(Tableau17[[#This Row],[2015-T1-BC-DLF]]/Tableau17[[#This Row],[2015-T1-TOTAL]],"")</f>
        <v>6.7567567567567571E-3</v>
      </c>
      <c r="JV277" s="26">
        <f>IFERROR(Tableau17[[#This Row],[2015-T1-BC-DVD]]/Tableau17[[#This Row],[2015-T1-TOTAL]],"")</f>
        <v>9.7972972972972971E-2</v>
      </c>
      <c r="JW277" s="26">
        <f>IFERROR(Tableau17[[#This Row],[2015-T1-BC-DVG]]/Tableau17[[#This Row],[2015-T1-TOTAL]],"")</f>
        <v>0.17229729729729729</v>
      </c>
      <c r="JX277" s="26">
        <f>IFERROR(Tableau17[[#This Row],[2015-T1-BC-FG]]/Tableau17[[#This Row],[2015-T1-TOTAL]],"")</f>
        <v>8.4459459459459457E-2</v>
      </c>
      <c r="JY277" s="26">
        <f>IFERROR(Tableau17[[#This Row],[2015-T1-BC-FN]]/Tableau17[[#This Row],[2015-T1-TOTAL]],"")</f>
        <v>9.1216216216216214E-2</v>
      </c>
      <c r="JZ277" s="26">
        <f>IFERROR(Tableau17[[#This Row],[2015-T1-BC-MDM]]/Tableau17[[#This Row],[2015-T1-TOTAL]],"")</f>
        <v>0.16554054054054054</v>
      </c>
      <c r="KA277" s="26">
        <f>IFERROR(Tableau17[[#This Row],[2015-T1-BC-RDG]]/Tableau17[[#This Row],[2015-T1-TOTAL]],"")</f>
        <v>0</v>
      </c>
      <c r="KB277" s="26">
        <f>IFERROR(Tableau17[[#This Row],[2015-T1-BC-SOC]]/Tableau17[[#This Row],[2015-T1-TOTAL]],"")</f>
        <v>0</v>
      </c>
      <c r="KC277" s="26">
        <f>IFERROR(Tableau17[[#This Row],[2015-T1-BC-UD]]/Tableau17[[#This Row],[2015-T1-TOTAL]],"")</f>
        <v>7.4324324324324328E-2</v>
      </c>
      <c r="KD277" s="26">
        <f>IFERROR(Tableau17[[#This Row],[2015-T1-BC-UG]]/Tableau17[[#This Row],[2015-T1-TOTAL]],"")</f>
        <v>0.29391891891891891</v>
      </c>
      <c r="KE277" s="26">
        <f>IFERROR(Tableau17[[#This Row],[2015-T1-BC-VEC]]/Tableau17[[#This Row],[2015-T1-TOTAL]],"")</f>
        <v>0</v>
      </c>
      <c r="KF277" s="26">
        <f>IFERROR(Tableau17[[#This Row],[2015-T2-BC-DVG]]/Tableau17[[#This Row],[2015-T2-TOTAL]],"")</f>
        <v>0</v>
      </c>
      <c r="KG277" s="26">
        <f>IFERROR(Tableau17[[#This Row],[2015-T2-BC-FN]]/Tableau17[[#This Row],[2015-T2-TOTAL]],"")</f>
        <v>0.14666666666666667</v>
      </c>
      <c r="KH277" s="26">
        <f>IFERROR(Tableau17[[#This Row],[2015-T2-BC-SOC]]/Tableau17[[#This Row],[2015-T2-TOTAL]],"")</f>
        <v>0</v>
      </c>
      <c r="KI277" s="26">
        <f>IFERROR(Tableau17[[#This Row],[2015-T2-BC-UD]]/Tableau17[[#This Row],[2015-T2-TOTAL]],"")</f>
        <v>0</v>
      </c>
      <c r="KJ277" s="26">
        <f>IFERROR(Tableau17[[#This Row],[2015-T2-BC-UG]]/Tableau17[[#This Row],[2015-T2-TOTAL]],"")</f>
        <v>0.85333333333333339</v>
      </c>
      <c r="KK277" s="26">
        <f>IFERROR(Tableau17[[#This Row],[2017 (L)-T1-COM]]/Tableau17[[#This Row],[2017 (L)-T1-TOTAL]],"")</f>
        <v>0</v>
      </c>
      <c r="KL277" s="26">
        <f>IFERROR(Tableau17[[#This Row],[2017 (L)-T1-DIV]]/Tableau17[[#This Row],[2017 (L)-T1-TOTAL]],"")</f>
        <v>4.1237113402061855E-2</v>
      </c>
      <c r="KM277" s="26">
        <f>IFERROR(Tableau17[[#This Row],[2017 (L)-T1-DLF]]/Tableau17[[#This Row],[2017 (L)-T1-TOTAL]],"")</f>
        <v>0</v>
      </c>
      <c r="KN277" s="26">
        <f>IFERROR(Tableau17[[#This Row],[2017 (L)-T1-DVD]]/Tableau17[[#This Row],[2017 (L)-T1-TOTAL]],"")</f>
        <v>0</v>
      </c>
      <c r="KO277" s="26">
        <f>IFERROR(Tableau17[[#This Row],[2017 (L)-T1-DVG]]/Tableau17[[#This Row],[2017 (L)-T1-TOTAL]],"")</f>
        <v>3.4364261168384883E-2</v>
      </c>
      <c r="KP277" s="26">
        <f>IFERROR(Tableau17[[#This Row],[2017 (L)-T1-ECO]]/Tableau17[[#This Row],[2017 (L)-T1-TOTAL]],"")</f>
        <v>6.8728522336769758E-3</v>
      </c>
      <c r="KQ277" s="26">
        <f>IFERROR(Tableau17[[#This Row],[2017 (L)-T1-EXD]]/Tableau17[[#This Row],[2017 (L)-T1-TOTAL]],"")</f>
        <v>3.4364261168384879E-3</v>
      </c>
      <c r="KR277" s="26">
        <f>IFERROR(Tableau17[[#This Row],[2017 (L)-T1-EXG]]/Tableau17[[#This Row],[2017 (L)-T1-TOTAL]],"")</f>
        <v>1.0309278350515464E-2</v>
      </c>
      <c r="KS277" s="26">
        <f>IFERROR(Tableau17[[#This Row],[2017 (L)-T1-FI]]/Tableau17[[#This Row],[2017 (L)-T1-TOTAL]],"")</f>
        <v>0.42611683848797249</v>
      </c>
      <c r="KT277" s="26">
        <f>IFERROR(Tableau17[[#This Row],[2017 (L)-T1-FN]]/Tableau17[[#This Row],[2017 (L)-T1-TOTAL]],"")</f>
        <v>5.1546391752577317E-2</v>
      </c>
      <c r="KU277" s="26">
        <f>IFERROR(Tableau17[[#This Row],[2017 (L)-T1-LR]]/Tableau17[[#This Row],[2017 (L)-T1-TOTAL]],"")</f>
        <v>8.9347079037800689E-2</v>
      </c>
      <c r="KV277" s="26">
        <f>IFERROR(Tableau17[[#This Row],[2017 (L)-T1-MDM]]/Tableau17[[#This Row],[2017 (L)-T1-TOTAL]],"")</f>
        <v>0</v>
      </c>
      <c r="KW277" s="26">
        <f>IFERROR(Tableau17[[#This Row],[2017 (L)-T1-RDG]]/Tableau17[[#This Row],[2017 (L)-T1-TOTAL]],"")</f>
        <v>0</v>
      </c>
      <c r="KX277" s="26">
        <f>IFERROR(Tableau17[[#This Row],[2017 (L)-T1-REG]]/Tableau17[[#This Row],[2017 (L)-T1-TOTAL]],"")</f>
        <v>0</v>
      </c>
      <c r="KY277" s="26">
        <f>IFERROR(Tableau17[[#This Row],[2017 (L)-T1-REM]]/Tableau17[[#This Row],[2017 (L)-T1-TOTAL]],"")</f>
        <v>0.13058419243986255</v>
      </c>
      <c r="KZ277" s="26">
        <f>IFERROR(Tableau17[[#This Row],[2017 (L)-T1-SOC]]/Tableau17[[#This Row],[2017 (L)-T1-TOTAL]],"")</f>
        <v>0.20618556701030927</v>
      </c>
      <c r="LA277" s="26">
        <f>IFERROR(Tableau17[[#This Row],[2017 (L)-T1-UDI]]/Tableau17[[#This Row],[2017 (L)-T1-TOTAL]],"")</f>
        <v>0</v>
      </c>
      <c r="LB277" s="26">
        <f>IFERROR(Tableau17[[#This Row],[2017 (L)-T2-FI]]/Tableau17[[#This Row],[2017 (L)-T2-TOTAL]],"")</f>
        <v>0.66393442622950816</v>
      </c>
      <c r="LC277" s="26">
        <f>IFERROR(Tableau17[[#This Row],[2017 (L)-T2-FN]]/Tableau17[[#This Row],[2017 (L)-T2-TOTAL]],"")</f>
        <v>0</v>
      </c>
      <c r="LD277" s="26">
        <f>IFERROR(Tableau17[[#This Row],[2017 (L)-T2-LR]]/Tableau17[[#This Row],[2017 (L)-T2-TOTAL]],"")</f>
        <v>0</v>
      </c>
      <c r="LE277" s="26">
        <f>IFERROR(Tableau17[[#This Row],[2017 (L)-T2-MDM]]/Tableau17[[#This Row],[2017 (L)-T2-TOTAL]],"")</f>
        <v>0</v>
      </c>
      <c r="LF277" s="26">
        <f>IFERROR(Tableau17[[#This Row],[2017 (L)-T2-REM]]/Tableau17[[#This Row],[2017 (L)-T2-TOTAL]],"")</f>
        <v>0.33606557377049179</v>
      </c>
      <c r="LG277" s="26">
        <f>IFERROR(Tableau17[[#This Row],[2017-T1-ARTHAUD Nathalie]]/Tableau17[[#This Row],[2017-T1-TOTAL]],"")</f>
        <v>6.993006993006993E-3</v>
      </c>
      <c r="LH277" s="26">
        <f>IFERROR(Tableau17[[#This Row],[2017-T1-ASSELINEAU Fran]]/Tableau17[[#This Row],[2017-T1-TOTAL]],"")</f>
        <v>1.2237762237762238E-2</v>
      </c>
      <c r="LI277" s="26">
        <f>IFERROR(Tableau17[[#This Row],[2017-T1-CHEMINADE Jacques]]/Tableau17[[#This Row],[2017-T1-TOTAL]],"")</f>
        <v>5.244755244755245E-3</v>
      </c>
      <c r="LJ277" s="26">
        <f>IFERROR(Tableau17[[#This Row],[2017-T1-DUPONT-AIGNAN Nicolas]]/Tableau17[[#This Row],[2017-T1-TOTAL]],"")</f>
        <v>6.993006993006993E-3</v>
      </c>
      <c r="LK277" s="26">
        <f>IFERROR(Tableau17[[#This Row],[2017-T1-FILLON Fran]]/Tableau17[[#This Row],[2017-T1-TOTAL]],"")</f>
        <v>5.4195804195804193E-2</v>
      </c>
      <c r="LL277" s="26">
        <f>IFERROR(Tableau17[[#This Row],[2017-T1-HAMON Beno]]/Tableau17[[#This Row],[2017-T1-TOTAL]],"")</f>
        <v>8.7412587412587409E-2</v>
      </c>
      <c r="LM277" s="26">
        <f>IFERROR(Tableau17[[#This Row],[2017-T1-LASSALLE Jean]]/Tableau17[[#This Row],[2017-T1-TOTAL]],"")</f>
        <v>6.993006993006993E-3</v>
      </c>
      <c r="LN277" s="26">
        <f>IFERROR(Tableau17[[#This Row],[2017-T1-LE PEN Marine]]/Tableau17[[#This Row],[2017-T1-TOTAL]],"")</f>
        <v>4.3706293706293704E-2</v>
      </c>
      <c r="LO277" s="26">
        <f>IFERROR(Tableau17[[#This Row],[2017-T1-M Jean-Luc]]/Tableau17[[#This Row],[2017-T1-TOTAL]],"")</f>
        <v>0.56818181818181823</v>
      </c>
      <c r="LP277" s="26">
        <f>IFERROR(Tableau17[[#This Row],[2017-T1-MACRON Emmanuel]]/Tableau17[[#This Row],[2017-T1-TOTAL]],"")</f>
        <v>0.1993006993006993</v>
      </c>
      <c r="LQ277" s="26">
        <f>IFERROR(Tableau17[[#This Row],[2017-T1-POUTOU Philippe]]/Tableau17[[#This Row],[2017-T1-TOTAL]],"")</f>
        <v>8.7412587412587419E-3</v>
      </c>
      <c r="LR277" s="26">
        <f>IFERROR(Tableau17[[#This Row],[2017-T2-LE PEN Marine]]/Tableau17[[#This Row],[2017-T2-TOTAL]],"")</f>
        <v>7.0881226053639848E-2</v>
      </c>
      <c r="LS277" s="26">
        <f>IFERROR(Tableau17[[#This Row],[2017-T2-MACRON Emmanuel]]/Tableau17[[#This Row],[2017-T2-TOTAL]],"")</f>
        <v>0.92911877394636011</v>
      </c>
      <c r="LT277" s="26">
        <f>IFERROR(Tableau17[[#This Row],[2019-T1-ALEXANDRE Audric]]/Tableau17[[#This Row],[2019-T1-TOTAL]],"")</f>
        <v>0</v>
      </c>
      <c r="LU277" s="26">
        <f>IFERROR(Tableau17[[#This Row],[2019-T1-ARTHAUD Nathalie]]/Tableau17[[#This Row],[2019-T1-TOTAL]],"")</f>
        <v>1.3452914798206279E-2</v>
      </c>
      <c r="LV277" s="26">
        <f>IFERROR(Tableau17[[#This Row],[2019-T1-ASSELINEAU François]]/Tableau17[[#This Row],[2019-T1-TOTAL]],"")</f>
        <v>8.9686098654708519E-3</v>
      </c>
      <c r="LW277" s="26">
        <f>IFERROR(Tableau17[[#This Row],[2019-T1-AUBRY Manon]]/Tableau17[[#This Row],[2019-T1-TOTAL]],"")</f>
        <v>0.3094170403587444</v>
      </c>
      <c r="LX277" s="26">
        <f>IFERROR(Tableau17[[#This Row],[2019-T1-AZERGUI Nagib]]/Tableau17[[#This Row],[2019-T1-TOTAL]],"")</f>
        <v>1.7937219730941704E-2</v>
      </c>
      <c r="LY277" s="26">
        <f>IFERROR(Tableau17[[#This Row],[2019-T1-BARDELLA Jordan]]/Tableau17[[#This Row],[2019-T1-TOTAL]],"")</f>
        <v>6.2780269058295965E-2</v>
      </c>
      <c r="LZ277" s="26">
        <f>IFERROR(Tableau17[[#This Row],[2019-T1-BELLAMY François-Xavier]]/Tableau17[[#This Row],[2019-T1-TOTAL]],"")</f>
        <v>8.9686098654708519E-3</v>
      </c>
      <c r="MA277" s="26">
        <f>IFERROR(Tableau17[[#This Row],[2019-T1-BIDOU Olivier]]/Tableau17[[#This Row],[2019-T1-TOTAL]],"")</f>
        <v>4.4843049327354259E-3</v>
      </c>
      <c r="MB277" s="26">
        <f>IFERROR(Tableau17[[#This Row],[2019-T1-BOURG Dominique]]/Tableau17[[#This Row],[2019-T1-TOTAL]],"")</f>
        <v>2.2421524663677129E-2</v>
      </c>
      <c r="MC277" s="26">
        <f>IFERROR(Tableau17[[#This Row],[2019-T1-BROSSAT Ian]]/Tableau17[[#This Row],[2019-T1-TOTAL]],"")</f>
        <v>4.4843049327354258E-2</v>
      </c>
      <c r="MD277" s="26">
        <f>IFERROR(Tableau17[[#This Row],[2019-T1-CAILLAUD Sophie]]/Tableau17[[#This Row],[2019-T1-TOTAL]],"")</f>
        <v>0</v>
      </c>
      <c r="ME277" s="26">
        <f>IFERROR(Tableau17[[#This Row],[2019-T1-CAMUS Renaud]]/Tableau17[[#This Row],[2019-T1-TOTAL]],"")</f>
        <v>0</v>
      </c>
      <c r="MF277" s="26">
        <f>IFERROR(Tableau17[[#This Row],[2019-T1-CHALENÇON Christophe]]/Tableau17[[#This Row],[2019-T1-TOTAL]],"")</f>
        <v>0</v>
      </c>
      <c r="MG277" s="26">
        <f>IFERROR(Tableau17[[#This Row],[2019-T1-CORBET Cathy Denise Ginette]]/Tableau17[[#This Row],[2019-T1-TOTAL]],"")</f>
        <v>0</v>
      </c>
      <c r="MH277" s="26">
        <f>IFERROR(Tableau17[[#This Row],[2019-T1-DE PREVOISIN Robert]]/Tableau17[[#This Row],[2019-T1-TOTAL]],"")</f>
        <v>0</v>
      </c>
      <c r="MI277" s="26">
        <f>IFERROR(Tableau17[[#This Row],[2019-T1-DELFEL Thérèse]]/Tableau17[[#This Row],[2019-T1-TOTAL]],"")</f>
        <v>0</v>
      </c>
      <c r="MJ277" s="26">
        <f>IFERROR(Tableau17[[#This Row],[2019-T1-DIEUMEGARD Pierre]]/Tableau17[[#This Row],[2019-T1-TOTAL]],"")</f>
        <v>0</v>
      </c>
      <c r="MK277" s="26">
        <f>IFERROR(Tableau17[[#This Row],[2019-T1-DUPONT-AIGNAN Nicolas]]/Tableau17[[#This Row],[2019-T1-TOTAL]],"")</f>
        <v>2.6905829596412557E-2</v>
      </c>
      <c r="ML277" s="26">
        <f>IFERROR(Tableau17[[#This Row],[2019-T1-GERNIGON Yves]]/Tableau17[[#This Row],[2019-T1-TOTAL]],"")</f>
        <v>0</v>
      </c>
      <c r="MM277" s="26">
        <f>IFERROR(Tableau17[[#This Row],[2019-T1-GLUCKSMANN Raphaël]]/Tableau17[[#This Row],[2019-T1-TOTAL]],"")</f>
        <v>6.726457399103139E-2</v>
      </c>
      <c r="MN277" s="26">
        <f>IFERROR(Tableau17[[#This Row],[2019-T1-HAMON Benoît]]/Tableau17[[#This Row],[2019-T1-TOTAL]],"")</f>
        <v>8.520179372197309E-2</v>
      </c>
      <c r="MO277" s="26">
        <f>IFERROR(Tableau17[[#This Row],[2019-T1-HELGEN Gilles]]/Tableau17[[#This Row],[2019-T1-TOTAL]],"")</f>
        <v>0</v>
      </c>
      <c r="MP277" s="26">
        <f>IFERROR(Tableau17[[#This Row],[2019-T1-JADOT Yannick]]/Tableau17[[#This Row],[2019-T1-TOTAL]],"")</f>
        <v>0.13901345291479822</v>
      </c>
      <c r="MQ277" s="26">
        <f>IFERROR(Tableau17[[#This Row],[2019-T1-LAGARDE Jean-Christophe]]/Tableau17[[#This Row],[2019-T1-TOTAL]],"")</f>
        <v>8.9686098654708519E-3</v>
      </c>
      <c r="MR277" s="26">
        <f>IFERROR(Tableau17[[#This Row],[2019-T1-LALANNE Francis]]/Tableau17[[#This Row],[2019-T1-TOTAL]],"")</f>
        <v>4.4843049327354259E-3</v>
      </c>
      <c r="MS277" s="26">
        <f>IFERROR(Tableau17[[#This Row],[2019-T1-LOISEAU Nathalie]]/Tableau17[[#This Row],[2019-T1-TOTAL]],"")</f>
        <v>0.17488789237668162</v>
      </c>
      <c r="MT277" s="26">
        <f>IFERROR(Tableau17[[#This Row],[2019-T1-MARIE Florie]]/Tableau17[[#This Row],[2019-T1-TOTAL]],"")</f>
        <v>0</v>
      </c>
      <c r="MU277" s="26">
        <f>IFERROR(Tableau17[[#This Row],[2008-T1-MACROEXTRDROITE]]/Tableau17[[#This Row],[2008-T1-MACROTOTALE]],"")</f>
        <v>3.1319910514541388E-2</v>
      </c>
      <c r="MV277" s="26">
        <f>IFERROR(Tableau17[[#This Row],[2008-T1-MACRODROITE]]/Tableau17[[#This Row],[2008-T1-MACROTOTALE]],"")</f>
        <v>0.29753914988814317</v>
      </c>
      <c r="MW277" s="26">
        <f>IFERROR(Tableau17[[#This Row],[2008-T1-MACROCENTRE]]/Tableau17[[#This Row],[2008-T1-MACROTOTALE]],"")</f>
        <v>0</v>
      </c>
      <c r="MX277" s="26">
        <f>IFERROR(Tableau17[[#This Row],[2008-T1-MACROGAUCHE]]/Tableau17[[#This Row],[2008-T1-MACROTOTALE]],"")</f>
        <v>0.67114093959731547</v>
      </c>
      <c r="MY277" s="26">
        <f>IFERROR(Tableau17[[#This Row],[2008-T1-MACROAUTRE]]/Tableau17[[#This Row],[2008-T1-MACROTOTALE]],"")</f>
        <v>0</v>
      </c>
      <c r="MZ277" s="26">
        <f>IFERROR(Tableau17[[#This Row],[2008-T2-MACROEXTRDROITE]]/Tableau17[[#This Row],[2008-T2-MACROTOTALE]],"")</f>
        <v>0</v>
      </c>
      <c r="NA277" s="26">
        <f>IFERROR(Tableau17[[#This Row],[2008-T2-MACRODROITE]]/Tableau17[[#This Row],[2008-T2-MACROTOTALE]],"")</f>
        <v>0.32657200811359027</v>
      </c>
      <c r="NB277" s="26">
        <f>IFERROR(Tableau17[[#This Row],[2008-T2-MACROCENTRE]]/Tableau17[[#This Row],[2008-T2-MACROTOTALE]],"")</f>
        <v>0</v>
      </c>
      <c r="NC277" s="26">
        <f>IFERROR(Tableau17[[#This Row],[2008-T2-MACROGAUCHE]]/Tableau17[[#This Row],[2008-T2-MACROTOTALE]],"")</f>
        <v>0.67342799188640978</v>
      </c>
      <c r="ND277" s="26">
        <f>IFERROR(Tableau17[[#This Row],[2008-T2-MACROAUTRE]]/Tableau17[[#This Row],[2008-T2-MACROTOTALE]],"")</f>
        <v>0</v>
      </c>
      <c r="NE277" s="26">
        <f>IFERROR(Tableau17[[#This Row],[2014-T1-MACROEXTRDROITE]]/Tableau17[[#This Row],[2014-T1-MACROTOTALE]],"")</f>
        <v>5.434782608695652E-2</v>
      </c>
      <c r="NF277" s="26">
        <f>IFERROR(Tableau17[[#This Row],[2014-T1-MACRODROITE]]/Tableau17[[#This Row],[2014-T1-MACROTOTALE]],"")</f>
        <v>0.24728260869565216</v>
      </c>
      <c r="NG277" s="26">
        <f>IFERROR(Tableau17[[#This Row],[2014-T1-MACROCENTRE]]/Tableau17[[#This Row],[2014-T1-MACROTOTALE]],"")</f>
        <v>5.7065217391304345E-2</v>
      </c>
      <c r="NH277" s="26">
        <f>IFERROR(Tableau17[[#This Row],[2014-T1-MACROGAUCHE]]/Tableau17[[#This Row],[2014-T1-MACROTOTALE]],"")</f>
        <v>0.64130434782608692</v>
      </c>
      <c r="NI277" s="26">
        <f>IFERROR(Tableau17[[#This Row],[2014-T1-MACROAUTRE]]/Tableau17[[#This Row],[2014-T1-MACROTOTALE]],"")</f>
        <v>0</v>
      </c>
      <c r="NJ277" s="26">
        <f>IFERROR(Tableau17[[#This Row],[2014-T2-MACROEXTRDROITE]]/Tableau17[[#This Row],[2014-T2-MACROTOTALE]],"")</f>
        <v>6.5075921908893705E-2</v>
      </c>
      <c r="NK277" s="26">
        <f>IFERROR(Tableau17[[#This Row],[2014-T2-MACRODROITE]]/Tableau17[[#This Row],[2014-T2-MACROTOTALE]],"")</f>
        <v>0.33405639913232105</v>
      </c>
      <c r="NL277" s="26">
        <f>IFERROR(Tableau17[[#This Row],[2014-T2-MACROCENTRE]]/Tableau17[[#This Row],[2014-T2-MACROTOTALE]],"")</f>
        <v>0</v>
      </c>
      <c r="NM277" s="26">
        <f>IFERROR(Tableau17[[#This Row],[2014-T2-MACROGAUCHE]]/Tableau17[[#This Row],[2014-T2-MACROTOTALE]],"")</f>
        <v>0.60086767895878523</v>
      </c>
      <c r="NN277" s="26">
        <f>IFERROR(Tableau17[[#This Row],[2014-T2-MACROAUTRE]]/Tableau17[[#This Row],[2014-T2-MACROTOTALE]],"")</f>
        <v>0</v>
      </c>
      <c r="NO277" s="26">
        <f>IFERROR( Tableau17[[#This Row],[2015-T1-MACROEXTRDROITE]]/Tableau17[[#This Row],[2015-T1-MACROTOTALE]],"")</f>
        <v>9.7972972972972971E-2</v>
      </c>
      <c r="NP277" s="26">
        <f>IFERROR(Tableau17[[#This Row],[2015-T1-MACRODROITE]]/Tableau17[[#This Row],[2015-T1-MACROTOTALE]],"")</f>
        <v>0.17229729729729729</v>
      </c>
      <c r="NQ277" s="26">
        <f>IFERROR(Tableau17[[#This Row],[2015-T1-MACROCENTRE]]/Tableau17[[#This Row],[2015-T1-MACROTOTALE]],"")</f>
        <v>0.16554054054054054</v>
      </c>
      <c r="NR277" s="26">
        <f>IFERROR(Tableau17[[#This Row],[2015-T1-MACROGAUCHE]]/Tableau17[[#This Row],[2015-T1-MACROTOTALE]],"")</f>
        <v>0.55067567567567566</v>
      </c>
      <c r="NS277" s="26">
        <f>IFERROR(Tableau17[[#This Row],[2015-T1-MACROAUTRE]]/Tableau17[[#This Row],[2015-T1-MACROTOTALE]],"")</f>
        <v>1.3513513513513514E-2</v>
      </c>
      <c r="NT277" s="26">
        <f>IFERROR(Tableau17[[#This Row],[2015-T2-MACROEXTRDROITE]]/Tableau17[[#This Row],[2015-T2-MACROTOTALE]],"")</f>
        <v>0.14666666666666667</v>
      </c>
      <c r="NU277" s="26">
        <f>IFERROR(Tableau17[[#This Row],[2015-T2-MACRODROITE]]/Tableau17[[#This Row],[2015-T2-MACROTOTALE]],"")</f>
        <v>0</v>
      </c>
      <c r="NV277" s="26">
        <f>IFERROR(Tableau17[[#This Row],[2015-T2-MACROCENTRE]]/Tableau17[[#This Row],[2015-T2-MACROTOTALE]],"")</f>
        <v>0</v>
      </c>
      <c r="NW277" s="26">
        <f>IFERROR(Tableau17[[#This Row],[2015-T2-MACROGAUCHE]]/Tableau17[[#This Row],[2015-T2-MACROTOTALE]],"")</f>
        <v>0.85333333333333339</v>
      </c>
      <c r="NX277" s="26">
        <f>IFERROR(Tableau17[[#This Row],[2015-T2-MACROAUTRE]]/Tableau17[[#This Row],[2015-T2-MACROTOTALE]],"")</f>
        <v>0</v>
      </c>
      <c r="NY277" s="26">
        <f>IFERROR(Tableau17[[#This Row],[2017-T1-MACROEXTRDROITE]]/Tableau17[[#This Row],[2017-T1-MACROTOTALE]],"")</f>
        <v>6.8181818181818177E-2</v>
      </c>
      <c r="NZ277" s="26">
        <f>IFERROR(Tableau17[[#This Row],[2017-T1-MACRODROITE]]/Tableau17[[#This Row],[2017-T1-MACROTOTALE]],"")</f>
        <v>5.4195804195804193E-2</v>
      </c>
      <c r="OA277" s="26">
        <f>IFERROR(Tableau17[[#This Row],[2017-T1-MACROCENTRE]]/Tableau17[[#This Row],[2017-T1-MACROTOTALE]],"")</f>
        <v>0.1993006993006993</v>
      </c>
      <c r="OB277" s="26">
        <f>IFERROR(Tableau17[[#This Row],[2017-T1-MACROGAUCHE]]/Tableau17[[#This Row],[2017-T1-MACROTOTALE]],"")</f>
        <v>0.67132867132867136</v>
      </c>
      <c r="OC277" s="26">
        <f>IFERROR(Tableau17[[#This Row],[2017-T1-MACROAUTRE]]/Tableau17[[#This Row],[2017-T1-MACROTOTALE]],"")</f>
        <v>6.993006993006993E-3</v>
      </c>
      <c r="OD277" s="26">
        <f>IFERROR(Tableau17[[#This Row],[2017-T2-MACROEXTRDROITE]]/Tableau17[[#This Row],[2017-T2-MACROTOTALE]],"")</f>
        <v>7.0881226053639848E-2</v>
      </c>
      <c r="OE277" s="26">
        <f>IFERROR(Tableau17[[#This Row],[2017-T2-MACRODROITE]]/Tableau17[[#This Row],[2017-T2-MACROTOTALE]],"")</f>
        <v>0</v>
      </c>
      <c r="OF277" s="26">
        <f>IFERROR(Tableau17[[#This Row],[2017-T2-MACROCENTRE]]/Tableau17[[#This Row],[2017-T2-MACROTOTALE]],"")</f>
        <v>0.92911877394636011</v>
      </c>
      <c r="OG277" s="26">
        <f>IFERROR(Tableau17[[#This Row],[2017-T2-MACROGAUCHE]]/Tableau17[[#This Row],[2017-T2-MACROTOTALE]],"")</f>
        <v>0</v>
      </c>
      <c r="OH277" s="26">
        <f>IFERROR(Tableau17[[#This Row],[2017-T2-MACROAUTRE]]/Tableau17[[#This Row],[2017-T2-MACROTOTALE]],"")</f>
        <v>0</v>
      </c>
      <c r="OI277" s="26">
        <f>IFERROR(Tableau17[[#This Row],[2019-T1-MACROEXTRDROITE]]/Tableau17[[#This Row],[2019-T1-MACROTOTALE]],"")</f>
        <v>9.7777777777777783E-2</v>
      </c>
      <c r="OJ277" s="26">
        <f>IFERROR(Tableau17[[#This Row],[2019-T1-MACRODROITE]]/Tableau17[[#This Row],[2019-T1-MACROTOTALE]],"")</f>
        <v>1.7777777777777778E-2</v>
      </c>
      <c r="OK277" s="26">
        <f>IFERROR(Tableau17[[#This Row],[2019-T1-MACROCENTRE]]/Tableau17[[#This Row],[2019-T1-MACROTOTALE]],"")</f>
        <v>0.17333333333333334</v>
      </c>
      <c r="OL277" s="26">
        <f>IFERROR(Tableau17[[#This Row],[2019-T1-MACROGAUCHE]]/Tableau17[[#This Row],[2019-T1-MACROTOTALE]],"")</f>
        <v>0.65333333333333332</v>
      </c>
      <c r="OM277" s="26">
        <f>IFERROR(Tableau17[[#This Row],[2019-T1-MACROAUTRE]]/Tableau17[[#This Row],[2019-T1-MACROTOTALE]],"")</f>
        <v>5.7777777777777775E-2</v>
      </c>
      <c r="ON277" s="26">
        <f>IFERROR(Tableau17[[#This Row],[2020-T1-MACROEXTRDROITE]]/Tableau17[[#This Row],[2020-T1-MACROTOTALE]],"")</f>
        <v>5.6680161943319839E-2</v>
      </c>
      <c r="OO277" s="26">
        <f>IFERROR(Tableau17[[#This Row],[2020-T1-MACRODROITE]]/Tableau17[[#This Row],[2020-T1-MACROTOTALE]],"")</f>
        <v>0.27125506072874495</v>
      </c>
      <c r="OP277" s="26">
        <f>IFERROR(Tableau17[[#This Row],[2020-T1-MACROCENTRE]]/Tableau17[[#This Row],[2020-T1-MACROTOTALE]],"")</f>
        <v>6.4777327935222673E-2</v>
      </c>
      <c r="OQ277" s="26">
        <f>IFERROR(Tableau17[[#This Row],[2020-T1-MACROGAUCHE]]/Tableau17[[#This Row],[2020-T1-MACROTOTALE]],"")</f>
        <v>0.60728744939271251</v>
      </c>
      <c r="OR277" s="26">
        <f>IFERROR(Tableau17[[#This Row],[2020-T1-MACROAUTRE]]/Tableau17[[#This Row],[2020-T1-MACROTOTALE]],"")</f>
        <v>0</v>
      </c>
      <c r="OS277" s="26">
        <f>IFERROR(Tableau17[[#This Row],[2017 (L)-T1-MACROEXTRDROITE]]/Tableau17[[#This Row],[2017 (L)-T1-MACROTOTALE]],"")</f>
        <v>5.4982817869415807E-2</v>
      </c>
      <c r="OT277" s="26">
        <f>IFERROR(Tableau17[[#This Row],[2017 (L)-T1-MACRODROITE]]/Tableau17[[#This Row],[2017 (L)-T1-MACROTOTALE]],"")</f>
        <v>8.9347079037800689E-2</v>
      </c>
      <c r="OU277" s="26">
        <f>IFERROR(Tableau17[[#This Row],[2017 (L)-T1-MACROCENTRE]]/Tableau17[[#This Row],[2017 (L)-T1-MACROTOTALE]],"")</f>
        <v>0.13058419243986255</v>
      </c>
      <c r="OV277" s="26">
        <f>IFERROR(Tableau17[[#This Row],[2017 (L)-T1-MACROGAUCHE]]/Tableau17[[#This Row],[2017 (L)-T1-MACROTOTALE]],"")</f>
        <v>0.68384879725085912</v>
      </c>
      <c r="OW277" s="26">
        <f>IFERROR(Tableau17[[#This Row],[2017 (L)-T1-MACROAUTRE]]/Tableau17[[#This Row],[2017 (L)-T1-MACROTOTALE]],"")</f>
        <v>4.1237113402061855E-2</v>
      </c>
      <c r="OX277" s="26">
        <f>IFERROR(Tableau17[[#This Row],[2017 (L)-T2-MACROEXTRDROITE]]/Tableau17[[#This Row],[2017 (L)-T2-MACROTOTALE]],"")</f>
        <v>0</v>
      </c>
      <c r="OY277" s="26">
        <f>IFERROR(Tableau17[[#This Row],[2017 (L)-T2-MACRODROITE]]/Tableau17[[#This Row],[2017 (L)-T2-MACROTOTALE]],"")</f>
        <v>0</v>
      </c>
      <c r="OZ277" s="26">
        <f>IFERROR(Tableau17[[#This Row],[2017 (L)-T2-MACROCENTRE]]/Tableau17[[#This Row],[2017 (L)-T2-MACROTOTALE]],"")</f>
        <v>0.33606557377049179</v>
      </c>
      <c r="PA277" s="26">
        <f>IFERROR(Tableau17[[#This Row],[2017 (L)-T2-MACROGAUCHE]]/Tableau17[[#This Row],[2017 (L)-T2-MACROTOTALE]],"")</f>
        <v>0.66393442622950816</v>
      </c>
      <c r="PB277" s="26">
        <f>IFERROR(Tableau17[[#This Row],[2017 (L)-T2-MACROAUTRE]]/Tableau17[[#This Row],[2017 (L)-T2-MACROTOTALE]],"")</f>
        <v>0</v>
      </c>
      <c r="PC277" s="26">
        <f>IFERROR(Tableau17[[#This Row],[2008_T1_PROCUS]]/Tableau17[[#This Row],[2008_T1_INSCRITS]],0)</f>
        <v>1.6069221260815822E-2</v>
      </c>
      <c r="PD277" s="26">
        <f>IFERROR(Tableau17[[#This Row],[2008_T2_PROCUS]]/Tableau17[[#This Row],[2008_T2_INSCRITS]],0)</f>
        <v>1.6069221260815822E-2</v>
      </c>
      <c r="PE277" s="26">
        <f>Tableau17[[#This Row],[2014_T1_PROCUS]]/Tableau17[[#This Row],[2014_T1_INSCRITS]]</f>
        <v>7.8917700112739568E-3</v>
      </c>
      <c r="PF277" s="26">
        <f>IFERROR(Tableau17[[#This Row],[2014_T2_PROCUS]]/Tableau17[[#This Row],[2014_T2_INSCRITS]],0)</f>
        <v>9.0191657271702363E-3</v>
      </c>
    </row>
    <row r="278" spans="1:422" hidden="1" x14ac:dyDescent="0.2">
      <c r="A278" s="1">
        <v>5</v>
      </c>
      <c r="B278" s="1" t="s">
        <v>378</v>
      </c>
      <c r="C278" s="1" t="s">
        <v>401</v>
      </c>
      <c r="D278" s="1" t="s">
        <v>401</v>
      </c>
      <c r="E278" s="1">
        <v>968</v>
      </c>
      <c r="F278" s="1">
        <v>5.4233789999999997</v>
      </c>
      <c r="G278" s="1">
        <v>43.253076</v>
      </c>
      <c r="H278" s="3">
        <v>1347</v>
      </c>
      <c r="I278" s="3">
        <v>288</v>
      </c>
      <c r="L278" s="1">
        <v>48</v>
      </c>
      <c r="M278" s="1">
        <v>8</v>
      </c>
      <c r="P278" s="1">
        <v>141</v>
      </c>
      <c r="Q278" s="1">
        <v>40</v>
      </c>
      <c r="R278" s="1">
        <v>74</v>
      </c>
      <c r="S278" s="1">
        <v>67</v>
      </c>
      <c r="T278" s="1">
        <v>59</v>
      </c>
      <c r="U278" s="1">
        <v>437</v>
      </c>
      <c r="V278" s="1">
        <v>1026</v>
      </c>
      <c r="W278" s="1">
        <v>558</v>
      </c>
      <c r="X278" s="1">
        <v>8</v>
      </c>
      <c r="Y278" s="2">
        <v>0.54385965000000003</v>
      </c>
      <c r="Z278" s="1">
        <v>1026</v>
      </c>
      <c r="AA278" s="1">
        <v>581</v>
      </c>
      <c r="AB278" s="1">
        <v>11</v>
      </c>
      <c r="AC278" s="2">
        <v>0.56627680000000002</v>
      </c>
      <c r="AD278" s="1">
        <v>1347</v>
      </c>
      <c r="AE278" s="1">
        <v>444</v>
      </c>
      <c r="AF278" s="2">
        <v>0.32962138000000002</v>
      </c>
      <c r="AG278" s="1">
        <f t="shared" si="4"/>
        <v>288</v>
      </c>
      <c r="AH278" s="1">
        <v>1075</v>
      </c>
      <c r="AI278" s="1">
        <v>630</v>
      </c>
      <c r="AJ278" s="1">
        <v>17</v>
      </c>
      <c r="AK278" s="2">
        <v>0.58604650999999996</v>
      </c>
      <c r="AL278" s="1">
        <v>1075</v>
      </c>
      <c r="AM278" s="1">
        <v>667</v>
      </c>
      <c r="AN278" s="1">
        <v>17</v>
      </c>
      <c r="AO278" s="2">
        <v>0.62046511999999998</v>
      </c>
      <c r="AP278" s="1">
        <v>1263</v>
      </c>
      <c r="AQ278" s="1">
        <v>578</v>
      </c>
      <c r="AR278" s="2">
        <v>0.45764053999999998</v>
      </c>
      <c r="AS278" s="1">
        <v>1263</v>
      </c>
      <c r="AT278" s="1">
        <v>587</v>
      </c>
      <c r="AU278" s="2">
        <v>0.46476643000000001</v>
      </c>
      <c r="AV278" s="1">
        <v>1325</v>
      </c>
      <c r="AW278" s="1">
        <v>675</v>
      </c>
      <c r="AX278" s="2">
        <v>0.50943395999999996</v>
      </c>
      <c r="AY278" s="1">
        <v>1325</v>
      </c>
      <c r="AZ278" s="1">
        <v>565</v>
      </c>
      <c r="BA278" s="2">
        <v>0.42641509</v>
      </c>
      <c r="BB278" s="1">
        <v>1325</v>
      </c>
      <c r="BC278" s="1">
        <v>1038</v>
      </c>
      <c r="BD278" s="2">
        <v>0.78339623000000003</v>
      </c>
      <c r="BE278" s="1">
        <v>1324</v>
      </c>
      <c r="BF278" s="1">
        <v>967</v>
      </c>
      <c r="BG278" s="2">
        <v>0.73036254</v>
      </c>
      <c r="BH278" s="1">
        <v>1361</v>
      </c>
      <c r="BI278" s="1">
        <v>712</v>
      </c>
      <c r="BJ278" s="2">
        <v>0.52314475000000005</v>
      </c>
      <c r="BK278" s="1">
        <v>43</v>
      </c>
      <c r="BN278" s="1">
        <v>31</v>
      </c>
      <c r="BO278" s="1">
        <v>29</v>
      </c>
      <c r="BP278" s="1">
        <v>339</v>
      </c>
      <c r="BQ278" s="1">
        <v>183</v>
      </c>
      <c r="BR278" s="1">
        <v>625</v>
      </c>
      <c r="BT278" s="1">
        <v>257</v>
      </c>
      <c r="BU278" s="1">
        <v>402</v>
      </c>
      <c r="BW278" s="1">
        <v>659</v>
      </c>
      <c r="BX278" s="1">
        <v>9</v>
      </c>
      <c r="BZ278" s="1">
        <v>33</v>
      </c>
      <c r="CB278" s="1">
        <v>29</v>
      </c>
      <c r="CC278" s="1">
        <v>98</v>
      </c>
      <c r="CD278" s="1">
        <v>257</v>
      </c>
      <c r="CE278" s="1">
        <v>120</v>
      </c>
      <c r="CF278" s="1">
        <v>546</v>
      </c>
      <c r="CG278" s="1">
        <v>100</v>
      </c>
      <c r="CH278" s="1">
        <v>308</v>
      </c>
      <c r="CI278" s="1">
        <v>159</v>
      </c>
      <c r="CJ278" s="1">
        <v>567</v>
      </c>
      <c r="CL278" s="1">
        <v>16</v>
      </c>
      <c r="CO278" s="1">
        <v>72</v>
      </c>
      <c r="CP278" s="1">
        <v>162</v>
      </c>
      <c r="CT278" s="1">
        <v>214</v>
      </c>
      <c r="CV278" s="1">
        <v>91</v>
      </c>
      <c r="CW278" s="1">
        <v>555</v>
      </c>
      <c r="CY278" s="1">
        <v>174</v>
      </c>
      <c r="DA278" s="1">
        <v>354</v>
      </c>
      <c r="DC278" s="1">
        <v>528</v>
      </c>
      <c r="DD278" s="1">
        <v>12</v>
      </c>
      <c r="DE278" s="1">
        <v>3</v>
      </c>
      <c r="DF278" s="1">
        <v>7</v>
      </c>
      <c r="DG278" s="1">
        <v>0</v>
      </c>
      <c r="DI278" s="1">
        <v>30</v>
      </c>
      <c r="DJ278" s="1">
        <v>0</v>
      </c>
      <c r="DK278" s="1">
        <v>1</v>
      </c>
      <c r="DL278" s="1">
        <v>68</v>
      </c>
      <c r="DM278" s="1">
        <v>98</v>
      </c>
      <c r="DN278" s="1">
        <v>180</v>
      </c>
      <c r="DO278" s="1">
        <v>266</v>
      </c>
      <c r="DP278" s="1">
        <v>8</v>
      </c>
      <c r="DU278" s="1">
        <v>673</v>
      </c>
      <c r="DX278" s="1">
        <v>255</v>
      </c>
      <c r="DY278" s="1">
        <v>274</v>
      </c>
      <c r="EA278" s="1">
        <v>529</v>
      </c>
      <c r="EB278" s="1">
        <v>2</v>
      </c>
      <c r="EC278" s="1">
        <v>6</v>
      </c>
      <c r="ED278" s="1">
        <v>1</v>
      </c>
      <c r="EE278" s="1">
        <v>48</v>
      </c>
      <c r="EF278" s="1">
        <v>289</v>
      </c>
      <c r="EG278" s="1">
        <v>47</v>
      </c>
      <c r="EH278" s="1">
        <v>8</v>
      </c>
      <c r="EI278" s="1">
        <v>208</v>
      </c>
      <c r="EJ278" s="1">
        <v>144</v>
      </c>
      <c r="EK278" s="1">
        <v>261</v>
      </c>
      <c r="EL278" s="1">
        <v>7</v>
      </c>
      <c r="EM278" s="1">
        <v>1021</v>
      </c>
      <c r="EN278" s="1">
        <v>303</v>
      </c>
      <c r="EO278" s="1">
        <v>564</v>
      </c>
      <c r="EP278" s="1">
        <v>867</v>
      </c>
      <c r="EQ278" s="1">
        <v>0</v>
      </c>
      <c r="ER278" s="1">
        <v>1</v>
      </c>
      <c r="ES278" s="1">
        <v>13</v>
      </c>
      <c r="ET278" s="1">
        <v>38</v>
      </c>
      <c r="EU278" s="1">
        <v>1</v>
      </c>
      <c r="EV278" s="1">
        <v>144</v>
      </c>
      <c r="EW278" s="1">
        <v>70</v>
      </c>
      <c r="EX278" s="1">
        <v>2</v>
      </c>
      <c r="EY278" s="1">
        <v>17</v>
      </c>
      <c r="EZ278" s="1">
        <v>13</v>
      </c>
      <c r="FA278" s="1">
        <v>0</v>
      </c>
      <c r="FB278" s="1">
        <v>0</v>
      </c>
      <c r="FC278" s="1">
        <v>0</v>
      </c>
      <c r="FD278" s="1">
        <v>0</v>
      </c>
      <c r="FE278" s="1">
        <v>0</v>
      </c>
      <c r="FF278" s="1">
        <v>0</v>
      </c>
      <c r="FG278" s="1">
        <v>2</v>
      </c>
      <c r="FH278" s="1">
        <v>24</v>
      </c>
      <c r="FI278" s="1">
        <v>0</v>
      </c>
      <c r="FJ278" s="1">
        <v>29</v>
      </c>
      <c r="FK278" s="1">
        <v>13</v>
      </c>
      <c r="FL278" s="1">
        <v>0</v>
      </c>
      <c r="FM278" s="1">
        <v>94</v>
      </c>
      <c r="FN278" s="1">
        <v>15</v>
      </c>
      <c r="FO278" s="1">
        <v>1</v>
      </c>
      <c r="FP278" s="1">
        <v>203</v>
      </c>
      <c r="FQ278" s="1">
        <v>1</v>
      </c>
      <c r="FR278" s="1">
        <f>SUM(Tableau17[[#This Row],[2019-T1-ALEXANDRE Audric]:[2019-T1-MARIE Florie]])</f>
        <v>681</v>
      </c>
      <c r="FS278" s="1">
        <v>29</v>
      </c>
      <c r="FT278" s="1">
        <v>382</v>
      </c>
      <c r="FU278" s="1">
        <v>0</v>
      </c>
      <c r="FV278" s="1">
        <v>214</v>
      </c>
      <c r="FW278" s="1">
        <v>0</v>
      </c>
      <c r="FX278" s="1">
        <v>625</v>
      </c>
      <c r="FY278" s="1">
        <v>0</v>
      </c>
      <c r="FZ278" s="1">
        <v>402</v>
      </c>
      <c r="GA278" s="1">
        <v>0</v>
      </c>
      <c r="GB278" s="1">
        <v>257</v>
      </c>
      <c r="GC278" s="1">
        <v>0</v>
      </c>
      <c r="GD278" s="1">
        <v>659</v>
      </c>
      <c r="GE278" s="1">
        <v>98</v>
      </c>
      <c r="GF278" s="1">
        <v>257</v>
      </c>
      <c r="GG278" s="1">
        <v>9</v>
      </c>
      <c r="GH278" s="1">
        <v>182</v>
      </c>
      <c r="GI278" s="1">
        <v>0</v>
      </c>
      <c r="GJ278" s="1">
        <v>546</v>
      </c>
      <c r="GK278" s="1">
        <v>100</v>
      </c>
      <c r="GL278" s="1">
        <v>308</v>
      </c>
      <c r="GM278" s="1">
        <v>0</v>
      </c>
      <c r="GN278" s="1">
        <v>159</v>
      </c>
      <c r="GO278" s="1">
        <v>0</v>
      </c>
      <c r="GP278" s="1">
        <v>567</v>
      </c>
      <c r="GQ278" s="1">
        <v>178</v>
      </c>
      <c r="GR278" s="1">
        <v>214</v>
      </c>
      <c r="GS278" s="1">
        <v>0</v>
      </c>
      <c r="GT278" s="1">
        <v>163</v>
      </c>
      <c r="GU278" s="1">
        <v>0</v>
      </c>
      <c r="GV278" s="1">
        <v>555</v>
      </c>
      <c r="GW278" s="1">
        <v>174</v>
      </c>
      <c r="GX278" s="1">
        <v>354</v>
      </c>
      <c r="GY278" s="1">
        <v>0</v>
      </c>
      <c r="GZ278" s="1">
        <v>0</v>
      </c>
      <c r="HA278" s="1">
        <v>0</v>
      </c>
      <c r="HB278" s="1">
        <v>528</v>
      </c>
      <c r="HC278" s="1">
        <v>263</v>
      </c>
      <c r="HD278" s="1">
        <v>289</v>
      </c>
      <c r="HE278" s="1">
        <v>261</v>
      </c>
      <c r="HF278" s="1">
        <v>200</v>
      </c>
      <c r="HG278" s="1">
        <v>8</v>
      </c>
      <c r="HH278" s="1">
        <v>1021</v>
      </c>
      <c r="HI278" s="1">
        <v>303</v>
      </c>
      <c r="HJ278" s="1">
        <v>0</v>
      </c>
      <c r="HK278" s="1">
        <v>564</v>
      </c>
      <c r="HL278" s="1">
        <v>0</v>
      </c>
      <c r="HM278" s="1">
        <v>0</v>
      </c>
      <c r="HN278" s="1">
        <v>867</v>
      </c>
      <c r="HO278" s="1">
        <v>183</v>
      </c>
      <c r="HP278" s="1">
        <v>85</v>
      </c>
      <c r="HQ278" s="1">
        <v>203</v>
      </c>
      <c r="HR278" s="1">
        <v>188</v>
      </c>
      <c r="HS278" s="1">
        <v>33</v>
      </c>
      <c r="HT278" s="1">
        <v>692</v>
      </c>
      <c r="HU278" s="1">
        <v>74</v>
      </c>
      <c r="HV278" s="1">
        <v>189</v>
      </c>
      <c r="HW278" s="1">
        <v>40</v>
      </c>
      <c r="HX278" s="1">
        <v>134</v>
      </c>
      <c r="HY278" s="1">
        <v>0</v>
      </c>
      <c r="HZ278" s="1">
        <v>437</v>
      </c>
      <c r="IA278" s="1">
        <v>105</v>
      </c>
      <c r="IB278" s="1">
        <v>180</v>
      </c>
      <c r="IC278" s="1">
        <v>266</v>
      </c>
      <c r="ID278" s="1">
        <v>119</v>
      </c>
      <c r="IE278" s="1">
        <v>3</v>
      </c>
      <c r="IF278" s="1">
        <v>673</v>
      </c>
      <c r="IG278" s="1">
        <v>0</v>
      </c>
      <c r="IH278" s="1">
        <v>255</v>
      </c>
      <c r="II278" s="1">
        <v>274</v>
      </c>
      <c r="IJ278" s="1">
        <v>0</v>
      </c>
      <c r="IK278" s="1">
        <v>0</v>
      </c>
      <c r="IL278" s="1">
        <v>529</v>
      </c>
      <c r="IM278" s="26">
        <f>IFERROR(Tableau17[[#This Row],[LDIV]]/Tableau17[[#This Row],[Total général]],"")</f>
        <v>0</v>
      </c>
      <c r="IN278" s="26">
        <f>IFERROR(Tableau17[[#This Row],[LDVC]]/Tableau17[[#This Row],[Total général]],"")</f>
        <v>0</v>
      </c>
      <c r="IO278" s="26">
        <f>IFERROR(Tableau17[[#This Row],[LDVD]]/Tableau17[[#This Row],[Total général]],"")</f>
        <v>0.10983981693363844</v>
      </c>
      <c r="IP278" s="26">
        <f>IFERROR(Tableau17[[#This Row],[LDVG]]/Tableau17[[#This Row],[Total général]],"")</f>
        <v>1.8306636155606407E-2</v>
      </c>
      <c r="IQ278" s="26">
        <f>IFERROR(Tableau17[[#This Row],[LEXD]]/Tableau17[[#This Row],[Total général]],"")</f>
        <v>0</v>
      </c>
      <c r="IR278" s="26">
        <f>IFERROR(Tableau17[[#This Row],[LEXG]]/Tableau17[[#This Row],[Total général]],"")</f>
        <v>0</v>
      </c>
      <c r="IS278" s="26">
        <f>IFERROR(Tableau17[[#This Row],[LLR]]/Tableau17[[#This Row],[Total général]],"")</f>
        <v>0.32265446224256294</v>
      </c>
      <c r="IT278" s="26">
        <f>IFERROR(Tableau17[[#This Row],[LREM]]/Tableau17[[#This Row],[Total général]],"")</f>
        <v>9.1533180778032033E-2</v>
      </c>
      <c r="IU278" s="26">
        <f>IFERROR(Tableau17[[#This Row],[LRN]]/Tableau17[[#This Row],[Total général]],"")</f>
        <v>0.16933638443935928</v>
      </c>
      <c r="IV278" s="26">
        <f>IFERROR(Tableau17[[#This Row],[LUG]]/Tableau17[[#This Row],[Total général]],"")</f>
        <v>0.15331807780320367</v>
      </c>
      <c r="IW278" s="26">
        <f>IFERROR(Tableau17[[#This Row],[LVEC]]/Tableau17[[#This Row],[Total général]],"")</f>
        <v>0.13501144164759726</v>
      </c>
      <c r="IX278" s="26">
        <f>IFERROR(Tableau17[[#This Row],[2008-T1-LCMD]]/Tableau17[[#This Row],[2008-T1-TOTAL]],"")</f>
        <v>6.88E-2</v>
      </c>
      <c r="IY278" s="26">
        <f>IFERROR(Tableau17[[#This Row],[2008-T1-LDVD]]/Tableau17[[#This Row],[2008-T1-TOTAL]],"")</f>
        <v>0</v>
      </c>
      <c r="IZ278" s="26">
        <f>IFERROR(Tableau17[[#This Row],[2008-T1-LEXD]]/Tableau17[[#This Row],[2008-T1-TOTAL]],"")</f>
        <v>0</v>
      </c>
      <c r="JA278" s="26">
        <f>IFERROR(Tableau17[[#This Row],[2008-T1-LEXG]]/Tableau17[[#This Row],[2008-T1-TOTAL]],"")</f>
        <v>4.9599999999999998E-2</v>
      </c>
      <c r="JB278" s="26">
        <f>IFERROR(Tableau17[[#This Row],[2008-T1-LFN]]/Tableau17[[#This Row],[2008-T1-TOTAL]],"")</f>
        <v>4.6399999999999997E-2</v>
      </c>
      <c r="JC278" s="26">
        <f>IFERROR(Tableau17[[#This Row],[2008-T1-LMAJ]]/Tableau17[[#This Row],[2008-T1-TOTAL]],"")</f>
        <v>0.54239999999999999</v>
      </c>
      <c r="JD278" s="26">
        <f>IFERROR(Tableau17[[#This Row],[2008-T1-LUG]]/Tableau17[[#This Row],[2008-T1-TOTAL]],"")</f>
        <v>0.2928</v>
      </c>
      <c r="JE278" s="26">
        <f>IFERROR(Tableau17[[#This Row],[2008-T2-LFN]]/Tableau17[[#This Row],[2008-T2-TOTAL]],"")</f>
        <v>0</v>
      </c>
      <c r="JF278" s="26">
        <f>IFERROR(Tableau17[[#This Row],[2008-T2-LGC]]/Tableau17[[#This Row],[2008-T2-TOTAL]],"")</f>
        <v>0.38998482549317148</v>
      </c>
      <c r="JG278" s="26">
        <f>IFERROR(Tableau17[[#This Row],[2008-T2-LMAJ]]/Tableau17[[#This Row],[2008-T2-TOTAL]],"")</f>
        <v>0.61001517450682852</v>
      </c>
      <c r="JH278" s="26">
        <f>IFERROR(Tableau17[[#This Row],[2008-T2-LUG]]/Tableau17[[#This Row],[2008-T2-TOTAL]],"")</f>
        <v>0</v>
      </c>
      <c r="JI278" s="26">
        <f>IFERROR(Tableau17[[#This Row],[2014-T1-LDIV]]/Tableau17[[#This Row],[2014-T1-TOTAL]],"")</f>
        <v>1.6483516483516484E-2</v>
      </c>
      <c r="JJ278" s="26">
        <f>IFERROR(Tableau17[[#This Row],[2014-T1-LDVD]]/Tableau17[[#This Row],[2014-T1-TOTAL]],"")</f>
        <v>0</v>
      </c>
      <c r="JK278" s="26">
        <f>IFERROR(Tableau17[[#This Row],[2014-T1-LDVG]]/Tableau17[[#This Row],[2014-T1-TOTAL]],"")</f>
        <v>6.043956043956044E-2</v>
      </c>
      <c r="JL278" s="26">
        <f>IFERROR(Tableau17[[#This Row],[2014-T1-LEXG]]/Tableau17[[#This Row],[2014-T1-TOTAL]],"")</f>
        <v>0</v>
      </c>
      <c r="JM278" s="26">
        <f>IFERROR(Tableau17[[#This Row],[2014-T1-LFG]]/Tableau17[[#This Row],[2014-T1-TOTAL]],"")</f>
        <v>5.3113553113553112E-2</v>
      </c>
      <c r="JN278" s="26">
        <f>IFERROR(Tableau17[[#This Row],[2014-T1-LFN]]/Tableau17[[#This Row],[2014-T1-TOTAL]],"")</f>
        <v>0.17948717948717949</v>
      </c>
      <c r="JO278" s="26">
        <f>IFERROR(Tableau17[[#This Row],[2014-T1-LUD]]/Tableau17[[#This Row],[2014-T1-TOTAL]],"")</f>
        <v>0.47069597069597069</v>
      </c>
      <c r="JP278" s="26">
        <f>IFERROR(Tableau17[[#This Row],[2014-T1-LUG]]/Tableau17[[#This Row],[2014-T1-TOTAL]],"")</f>
        <v>0.21978021978021978</v>
      </c>
      <c r="JQ278" s="26">
        <f>IFERROR(Tableau17[[#This Row],[2014-T2-LFN]]/Tableau17[[#This Row],[2014-T2-TOTAL]],"")</f>
        <v>0.17636684303350969</v>
      </c>
      <c r="JR278" s="26">
        <f>IFERROR(Tableau17[[#This Row],[2014-T2-LUD]]/Tableau17[[#This Row],[2014-T2-TOTAL]],"")</f>
        <v>0.54320987654320985</v>
      </c>
      <c r="JS278" s="26">
        <f>IFERROR(Tableau17[[#This Row],[2014-T2-LUG]]/Tableau17[[#This Row],[2014-T2-TOTAL]],"")</f>
        <v>0.28042328042328041</v>
      </c>
      <c r="JT278" s="26">
        <f>IFERROR(Tableau17[[#This Row],[2015-T1-BC-DIV]]/Tableau17[[#This Row],[2015-T1-TOTAL]],"")</f>
        <v>0</v>
      </c>
      <c r="JU278" s="26">
        <f>IFERROR(Tableau17[[#This Row],[2015-T1-BC-DLF]]/Tableau17[[#This Row],[2015-T1-TOTAL]],"")</f>
        <v>2.8828828828828829E-2</v>
      </c>
      <c r="JV278" s="26">
        <f>IFERROR(Tableau17[[#This Row],[2015-T1-BC-DVD]]/Tableau17[[#This Row],[2015-T1-TOTAL]],"")</f>
        <v>0</v>
      </c>
      <c r="JW278" s="26">
        <f>IFERROR(Tableau17[[#This Row],[2015-T1-BC-DVG]]/Tableau17[[#This Row],[2015-T1-TOTAL]],"")</f>
        <v>0</v>
      </c>
      <c r="JX278" s="26">
        <f>IFERROR(Tableau17[[#This Row],[2015-T1-BC-FG]]/Tableau17[[#This Row],[2015-T1-TOTAL]],"")</f>
        <v>0.12972972972972974</v>
      </c>
      <c r="JY278" s="26">
        <f>IFERROR(Tableau17[[#This Row],[2015-T1-BC-FN]]/Tableau17[[#This Row],[2015-T1-TOTAL]],"")</f>
        <v>0.29189189189189191</v>
      </c>
      <c r="JZ278" s="26">
        <f>IFERROR(Tableau17[[#This Row],[2015-T1-BC-MDM]]/Tableau17[[#This Row],[2015-T1-TOTAL]],"")</f>
        <v>0</v>
      </c>
      <c r="KA278" s="26">
        <f>IFERROR(Tableau17[[#This Row],[2015-T1-BC-RDG]]/Tableau17[[#This Row],[2015-T1-TOTAL]],"")</f>
        <v>0</v>
      </c>
      <c r="KB278" s="26">
        <f>IFERROR(Tableau17[[#This Row],[2015-T1-BC-SOC]]/Tableau17[[#This Row],[2015-T1-TOTAL]],"")</f>
        <v>0</v>
      </c>
      <c r="KC278" s="26">
        <f>IFERROR(Tableau17[[#This Row],[2015-T1-BC-UD]]/Tableau17[[#This Row],[2015-T1-TOTAL]],"")</f>
        <v>0.38558558558558559</v>
      </c>
      <c r="KD278" s="26">
        <f>IFERROR(Tableau17[[#This Row],[2015-T1-BC-UG]]/Tableau17[[#This Row],[2015-T1-TOTAL]],"")</f>
        <v>0</v>
      </c>
      <c r="KE278" s="26">
        <f>IFERROR(Tableau17[[#This Row],[2015-T1-BC-VEC]]/Tableau17[[#This Row],[2015-T1-TOTAL]],"")</f>
        <v>0.16396396396396395</v>
      </c>
      <c r="KF278" s="26">
        <f>IFERROR(Tableau17[[#This Row],[2015-T2-BC-DVG]]/Tableau17[[#This Row],[2015-T2-TOTAL]],"")</f>
        <v>0</v>
      </c>
      <c r="KG278" s="26">
        <f>IFERROR(Tableau17[[#This Row],[2015-T2-BC-FN]]/Tableau17[[#This Row],[2015-T2-TOTAL]],"")</f>
        <v>0.32954545454545453</v>
      </c>
      <c r="KH278" s="26">
        <f>IFERROR(Tableau17[[#This Row],[2015-T2-BC-SOC]]/Tableau17[[#This Row],[2015-T2-TOTAL]],"")</f>
        <v>0</v>
      </c>
      <c r="KI278" s="26">
        <f>IFERROR(Tableau17[[#This Row],[2015-T2-BC-UD]]/Tableau17[[#This Row],[2015-T2-TOTAL]],"")</f>
        <v>0.67045454545454541</v>
      </c>
      <c r="KJ278" s="26">
        <f>IFERROR(Tableau17[[#This Row],[2015-T2-BC-UG]]/Tableau17[[#This Row],[2015-T2-TOTAL]],"")</f>
        <v>0</v>
      </c>
      <c r="KK278" s="26">
        <f>IFERROR(Tableau17[[#This Row],[2017 (L)-T1-COM]]/Tableau17[[#This Row],[2017 (L)-T1-TOTAL]],"")</f>
        <v>1.7830609212481426E-2</v>
      </c>
      <c r="KL278" s="26">
        <f>IFERROR(Tableau17[[#This Row],[2017 (L)-T1-DIV]]/Tableau17[[#This Row],[2017 (L)-T1-TOTAL]],"")</f>
        <v>4.4576523031203564E-3</v>
      </c>
      <c r="KM278" s="26">
        <f>IFERROR(Tableau17[[#This Row],[2017 (L)-T1-DLF]]/Tableau17[[#This Row],[2017 (L)-T1-TOTAL]],"")</f>
        <v>1.0401188707280832E-2</v>
      </c>
      <c r="KN278" s="26">
        <f>IFERROR(Tableau17[[#This Row],[2017 (L)-T1-DVD]]/Tableau17[[#This Row],[2017 (L)-T1-TOTAL]],"")</f>
        <v>0</v>
      </c>
      <c r="KO278" s="26">
        <f>IFERROR(Tableau17[[#This Row],[2017 (L)-T1-DVG]]/Tableau17[[#This Row],[2017 (L)-T1-TOTAL]],"")</f>
        <v>0</v>
      </c>
      <c r="KP278" s="26">
        <f>IFERROR(Tableau17[[#This Row],[2017 (L)-T1-ECO]]/Tableau17[[#This Row],[2017 (L)-T1-TOTAL]],"")</f>
        <v>4.4576523031203567E-2</v>
      </c>
      <c r="KQ278" s="26">
        <f>IFERROR(Tableau17[[#This Row],[2017 (L)-T1-EXD]]/Tableau17[[#This Row],[2017 (L)-T1-TOTAL]],"")</f>
        <v>0</v>
      </c>
      <c r="KR278" s="26">
        <f>IFERROR(Tableau17[[#This Row],[2017 (L)-T1-EXG]]/Tableau17[[#This Row],[2017 (L)-T1-TOTAL]],"")</f>
        <v>1.4858841010401188E-3</v>
      </c>
      <c r="KS278" s="26">
        <f>IFERROR(Tableau17[[#This Row],[2017 (L)-T1-FI]]/Tableau17[[#This Row],[2017 (L)-T1-TOTAL]],"")</f>
        <v>0.10104011887072809</v>
      </c>
      <c r="KT278" s="26">
        <f>IFERROR(Tableau17[[#This Row],[2017 (L)-T1-FN]]/Tableau17[[#This Row],[2017 (L)-T1-TOTAL]],"")</f>
        <v>0.14561664190193166</v>
      </c>
      <c r="KU278" s="26">
        <f>IFERROR(Tableau17[[#This Row],[2017 (L)-T1-LR]]/Tableau17[[#This Row],[2017 (L)-T1-TOTAL]],"")</f>
        <v>0.26745913818722139</v>
      </c>
      <c r="KV278" s="26">
        <f>IFERROR(Tableau17[[#This Row],[2017 (L)-T1-MDM]]/Tableau17[[#This Row],[2017 (L)-T1-TOTAL]],"")</f>
        <v>0.3952451708766716</v>
      </c>
      <c r="KW278" s="26">
        <f>IFERROR(Tableau17[[#This Row],[2017 (L)-T1-RDG]]/Tableau17[[#This Row],[2017 (L)-T1-TOTAL]],"")</f>
        <v>1.188707280832095E-2</v>
      </c>
      <c r="KX278" s="26">
        <f>IFERROR(Tableau17[[#This Row],[2017 (L)-T1-REG]]/Tableau17[[#This Row],[2017 (L)-T1-TOTAL]],"")</f>
        <v>0</v>
      </c>
      <c r="KY278" s="26">
        <f>IFERROR(Tableau17[[#This Row],[2017 (L)-T1-REM]]/Tableau17[[#This Row],[2017 (L)-T1-TOTAL]],"")</f>
        <v>0</v>
      </c>
      <c r="KZ278" s="26">
        <f>IFERROR(Tableau17[[#This Row],[2017 (L)-T1-SOC]]/Tableau17[[#This Row],[2017 (L)-T1-TOTAL]],"")</f>
        <v>0</v>
      </c>
      <c r="LA278" s="26">
        <f>IFERROR(Tableau17[[#This Row],[2017 (L)-T1-UDI]]/Tableau17[[#This Row],[2017 (L)-T1-TOTAL]],"")</f>
        <v>0</v>
      </c>
      <c r="LB278" s="26">
        <f>IFERROR(Tableau17[[#This Row],[2017 (L)-T2-FI]]/Tableau17[[#This Row],[2017 (L)-T2-TOTAL]],"")</f>
        <v>0</v>
      </c>
      <c r="LC278" s="26">
        <f>IFERROR(Tableau17[[#This Row],[2017 (L)-T2-FN]]/Tableau17[[#This Row],[2017 (L)-T2-TOTAL]],"")</f>
        <v>0</v>
      </c>
      <c r="LD278" s="26">
        <f>IFERROR(Tableau17[[#This Row],[2017 (L)-T2-LR]]/Tableau17[[#This Row],[2017 (L)-T2-TOTAL]],"")</f>
        <v>0.48204158790170132</v>
      </c>
      <c r="LE278" s="26">
        <f>IFERROR(Tableau17[[#This Row],[2017 (L)-T2-MDM]]/Tableau17[[#This Row],[2017 (L)-T2-TOTAL]],"")</f>
        <v>0.51795841209829863</v>
      </c>
      <c r="LF278" s="26">
        <f>IFERROR(Tableau17[[#This Row],[2017 (L)-T2-REM]]/Tableau17[[#This Row],[2017 (L)-T2-TOTAL]],"")</f>
        <v>0</v>
      </c>
      <c r="LG278" s="26">
        <f>IFERROR(Tableau17[[#This Row],[2017-T1-ARTHAUD Nathalie]]/Tableau17[[#This Row],[2017-T1-TOTAL]],"")</f>
        <v>1.9588638589618022E-3</v>
      </c>
      <c r="LH278" s="26">
        <f>IFERROR(Tableau17[[#This Row],[2017-T1-ASSELINEAU Fran]]/Tableau17[[#This Row],[2017-T1-TOTAL]],"")</f>
        <v>5.8765915768854062E-3</v>
      </c>
      <c r="LI278" s="26">
        <f>IFERROR(Tableau17[[#This Row],[2017-T1-CHEMINADE Jacques]]/Tableau17[[#This Row],[2017-T1-TOTAL]],"")</f>
        <v>9.7943192948090111E-4</v>
      </c>
      <c r="LJ278" s="26">
        <f>IFERROR(Tableau17[[#This Row],[2017-T1-DUPONT-AIGNAN Nicolas]]/Tableau17[[#This Row],[2017-T1-TOTAL]],"")</f>
        <v>4.701273261508325E-2</v>
      </c>
      <c r="LK278" s="26">
        <f>IFERROR(Tableau17[[#This Row],[2017-T1-FILLON Fran]]/Tableau17[[#This Row],[2017-T1-TOTAL]],"")</f>
        <v>0.28305582761998044</v>
      </c>
      <c r="LL278" s="26">
        <f>IFERROR(Tableau17[[#This Row],[2017-T1-HAMON Beno]]/Tableau17[[#This Row],[2017-T1-TOTAL]],"")</f>
        <v>4.6033300685602352E-2</v>
      </c>
      <c r="LM278" s="26">
        <f>IFERROR(Tableau17[[#This Row],[2017-T1-LASSALLE Jean]]/Tableau17[[#This Row],[2017-T1-TOTAL]],"")</f>
        <v>7.8354554358472089E-3</v>
      </c>
      <c r="LN278" s="26">
        <f>IFERROR(Tableau17[[#This Row],[2017-T1-LE PEN Marine]]/Tableau17[[#This Row],[2017-T1-TOTAL]],"")</f>
        <v>0.20372184133202742</v>
      </c>
      <c r="LO278" s="26">
        <f>IFERROR(Tableau17[[#This Row],[2017-T1-M Jean-Luc]]/Tableau17[[#This Row],[2017-T1-TOTAL]],"")</f>
        <v>0.14103819784524976</v>
      </c>
      <c r="LP278" s="26">
        <f>IFERROR(Tableau17[[#This Row],[2017-T1-MACRON Emmanuel]]/Tableau17[[#This Row],[2017-T1-TOTAL]],"")</f>
        <v>0.25563173359451519</v>
      </c>
      <c r="LQ278" s="26">
        <f>IFERROR(Tableau17[[#This Row],[2017-T1-POUTOU Philippe]]/Tableau17[[#This Row],[2017-T1-TOTAL]],"")</f>
        <v>6.8560235063663075E-3</v>
      </c>
      <c r="LR278" s="26">
        <f>IFERROR(Tableau17[[#This Row],[2017-T2-LE PEN Marine]]/Tableau17[[#This Row],[2017-T2-TOTAL]],"")</f>
        <v>0.34948096885813151</v>
      </c>
      <c r="LS278" s="26">
        <f>IFERROR(Tableau17[[#This Row],[2017-T2-MACRON Emmanuel]]/Tableau17[[#This Row],[2017-T2-TOTAL]],"")</f>
        <v>0.65051903114186849</v>
      </c>
      <c r="LT278" s="26">
        <f>IFERROR(Tableau17[[#This Row],[2019-T1-ALEXANDRE Audric]]/Tableau17[[#This Row],[2019-T1-TOTAL]],"")</f>
        <v>0</v>
      </c>
      <c r="LU278" s="26">
        <f>IFERROR(Tableau17[[#This Row],[2019-T1-ARTHAUD Nathalie]]/Tableau17[[#This Row],[2019-T1-TOTAL]],"")</f>
        <v>1.4684287812041115E-3</v>
      </c>
      <c r="LV278" s="26">
        <f>IFERROR(Tableau17[[#This Row],[2019-T1-ASSELINEAU François]]/Tableau17[[#This Row],[2019-T1-TOTAL]],"")</f>
        <v>1.908957415565345E-2</v>
      </c>
      <c r="LW278" s="26">
        <f>IFERROR(Tableau17[[#This Row],[2019-T1-AUBRY Manon]]/Tableau17[[#This Row],[2019-T1-TOTAL]],"")</f>
        <v>5.5800293685756244E-2</v>
      </c>
      <c r="LX278" s="26">
        <f>IFERROR(Tableau17[[#This Row],[2019-T1-AZERGUI Nagib]]/Tableau17[[#This Row],[2019-T1-TOTAL]],"")</f>
        <v>1.4684287812041115E-3</v>
      </c>
      <c r="LY278" s="26">
        <f>IFERROR(Tableau17[[#This Row],[2019-T1-BARDELLA Jordan]]/Tableau17[[#This Row],[2019-T1-TOTAL]],"")</f>
        <v>0.21145374449339208</v>
      </c>
      <c r="LZ278" s="26">
        <f>IFERROR(Tableau17[[#This Row],[2019-T1-BELLAMY François-Xavier]]/Tableau17[[#This Row],[2019-T1-TOTAL]],"")</f>
        <v>0.10279001468428781</v>
      </c>
      <c r="MA278" s="26">
        <f>IFERROR(Tableau17[[#This Row],[2019-T1-BIDOU Olivier]]/Tableau17[[#This Row],[2019-T1-TOTAL]],"")</f>
        <v>2.936857562408223E-3</v>
      </c>
      <c r="MB278" s="26">
        <f>IFERROR(Tableau17[[#This Row],[2019-T1-BOURG Dominique]]/Tableau17[[#This Row],[2019-T1-TOTAL]],"")</f>
        <v>2.4963289280469897E-2</v>
      </c>
      <c r="MC278" s="26">
        <f>IFERROR(Tableau17[[#This Row],[2019-T1-BROSSAT Ian]]/Tableau17[[#This Row],[2019-T1-TOTAL]],"")</f>
        <v>1.908957415565345E-2</v>
      </c>
      <c r="MD278" s="26">
        <f>IFERROR(Tableau17[[#This Row],[2019-T1-CAILLAUD Sophie]]/Tableau17[[#This Row],[2019-T1-TOTAL]],"")</f>
        <v>0</v>
      </c>
      <c r="ME278" s="26">
        <f>IFERROR(Tableau17[[#This Row],[2019-T1-CAMUS Renaud]]/Tableau17[[#This Row],[2019-T1-TOTAL]],"")</f>
        <v>0</v>
      </c>
      <c r="MF278" s="26">
        <f>IFERROR(Tableau17[[#This Row],[2019-T1-CHALENÇON Christophe]]/Tableau17[[#This Row],[2019-T1-TOTAL]],"")</f>
        <v>0</v>
      </c>
      <c r="MG278" s="26">
        <f>IFERROR(Tableau17[[#This Row],[2019-T1-CORBET Cathy Denise Ginette]]/Tableau17[[#This Row],[2019-T1-TOTAL]],"")</f>
        <v>0</v>
      </c>
      <c r="MH278" s="26">
        <f>IFERROR(Tableau17[[#This Row],[2019-T1-DE PREVOISIN Robert]]/Tableau17[[#This Row],[2019-T1-TOTAL]],"")</f>
        <v>0</v>
      </c>
      <c r="MI278" s="26">
        <f>IFERROR(Tableau17[[#This Row],[2019-T1-DELFEL Thérèse]]/Tableau17[[#This Row],[2019-T1-TOTAL]],"")</f>
        <v>0</v>
      </c>
      <c r="MJ278" s="26">
        <f>IFERROR(Tableau17[[#This Row],[2019-T1-DIEUMEGARD Pierre]]/Tableau17[[#This Row],[2019-T1-TOTAL]],"")</f>
        <v>2.936857562408223E-3</v>
      </c>
      <c r="MK278" s="26">
        <f>IFERROR(Tableau17[[#This Row],[2019-T1-DUPONT-AIGNAN Nicolas]]/Tableau17[[#This Row],[2019-T1-TOTAL]],"")</f>
        <v>3.5242290748898682E-2</v>
      </c>
      <c r="ML278" s="26">
        <f>IFERROR(Tableau17[[#This Row],[2019-T1-GERNIGON Yves]]/Tableau17[[#This Row],[2019-T1-TOTAL]],"")</f>
        <v>0</v>
      </c>
      <c r="MM278" s="26">
        <f>IFERROR(Tableau17[[#This Row],[2019-T1-GLUCKSMANN Raphaël]]/Tableau17[[#This Row],[2019-T1-TOTAL]],"")</f>
        <v>4.2584434654919234E-2</v>
      </c>
      <c r="MN278" s="26">
        <f>IFERROR(Tableau17[[#This Row],[2019-T1-HAMON Benoît]]/Tableau17[[#This Row],[2019-T1-TOTAL]],"")</f>
        <v>1.908957415565345E-2</v>
      </c>
      <c r="MO278" s="26">
        <f>IFERROR(Tableau17[[#This Row],[2019-T1-HELGEN Gilles]]/Tableau17[[#This Row],[2019-T1-TOTAL]],"")</f>
        <v>0</v>
      </c>
      <c r="MP278" s="26">
        <f>IFERROR(Tableau17[[#This Row],[2019-T1-JADOT Yannick]]/Tableau17[[#This Row],[2019-T1-TOTAL]],"")</f>
        <v>0.13803230543318648</v>
      </c>
      <c r="MQ278" s="26">
        <f>IFERROR(Tableau17[[#This Row],[2019-T1-LAGARDE Jean-Christophe]]/Tableau17[[#This Row],[2019-T1-TOTAL]],"")</f>
        <v>2.2026431718061675E-2</v>
      </c>
      <c r="MR278" s="26">
        <f>IFERROR(Tableau17[[#This Row],[2019-T1-LALANNE Francis]]/Tableau17[[#This Row],[2019-T1-TOTAL]],"")</f>
        <v>1.4684287812041115E-3</v>
      </c>
      <c r="MS278" s="26">
        <f>IFERROR(Tableau17[[#This Row],[2019-T1-LOISEAU Nathalie]]/Tableau17[[#This Row],[2019-T1-TOTAL]],"")</f>
        <v>0.29809104258443464</v>
      </c>
      <c r="MT278" s="26">
        <f>IFERROR(Tableau17[[#This Row],[2019-T1-MARIE Florie]]/Tableau17[[#This Row],[2019-T1-TOTAL]],"")</f>
        <v>1.4684287812041115E-3</v>
      </c>
      <c r="MU278" s="26">
        <f>IFERROR(Tableau17[[#This Row],[2008-T1-MACROEXTRDROITE]]/Tableau17[[#This Row],[2008-T1-MACROTOTALE]],"")</f>
        <v>4.6399999999999997E-2</v>
      </c>
      <c r="MV278" s="26">
        <f>IFERROR(Tableau17[[#This Row],[2008-T1-MACRODROITE]]/Tableau17[[#This Row],[2008-T1-MACROTOTALE]],"")</f>
        <v>0.61119999999999997</v>
      </c>
      <c r="MW278" s="26">
        <f>IFERROR(Tableau17[[#This Row],[2008-T1-MACROCENTRE]]/Tableau17[[#This Row],[2008-T1-MACROTOTALE]],"")</f>
        <v>0</v>
      </c>
      <c r="MX278" s="26">
        <f>IFERROR(Tableau17[[#This Row],[2008-T1-MACROGAUCHE]]/Tableau17[[#This Row],[2008-T1-MACROTOTALE]],"")</f>
        <v>0.34239999999999998</v>
      </c>
      <c r="MY278" s="26">
        <f>IFERROR(Tableau17[[#This Row],[2008-T1-MACROAUTRE]]/Tableau17[[#This Row],[2008-T1-MACROTOTALE]],"")</f>
        <v>0</v>
      </c>
      <c r="MZ278" s="26">
        <f>IFERROR(Tableau17[[#This Row],[2008-T2-MACROEXTRDROITE]]/Tableau17[[#This Row],[2008-T2-MACROTOTALE]],"")</f>
        <v>0</v>
      </c>
      <c r="NA278" s="26">
        <f>IFERROR(Tableau17[[#This Row],[2008-T2-MACRODROITE]]/Tableau17[[#This Row],[2008-T2-MACROTOTALE]],"")</f>
        <v>0.61001517450682852</v>
      </c>
      <c r="NB278" s="26">
        <f>IFERROR(Tableau17[[#This Row],[2008-T2-MACROCENTRE]]/Tableau17[[#This Row],[2008-T2-MACROTOTALE]],"")</f>
        <v>0</v>
      </c>
      <c r="NC278" s="26">
        <f>IFERROR(Tableau17[[#This Row],[2008-T2-MACROGAUCHE]]/Tableau17[[#This Row],[2008-T2-MACROTOTALE]],"")</f>
        <v>0.38998482549317148</v>
      </c>
      <c r="ND278" s="26">
        <f>IFERROR(Tableau17[[#This Row],[2008-T2-MACROAUTRE]]/Tableau17[[#This Row],[2008-T2-MACROTOTALE]],"")</f>
        <v>0</v>
      </c>
      <c r="NE278" s="26">
        <f>IFERROR(Tableau17[[#This Row],[2014-T1-MACROEXTRDROITE]]/Tableau17[[#This Row],[2014-T1-MACROTOTALE]],"")</f>
        <v>0.17948717948717949</v>
      </c>
      <c r="NF278" s="26">
        <f>IFERROR(Tableau17[[#This Row],[2014-T1-MACRODROITE]]/Tableau17[[#This Row],[2014-T1-MACROTOTALE]],"")</f>
        <v>0.47069597069597069</v>
      </c>
      <c r="NG278" s="26">
        <f>IFERROR(Tableau17[[#This Row],[2014-T1-MACROCENTRE]]/Tableau17[[#This Row],[2014-T1-MACROTOTALE]],"")</f>
        <v>1.6483516483516484E-2</v>
      </c>
      <c r="NH278" s="26">
        <f>IFERROR(Tableau17[[#This Row],[2014-T1-MACROGAUCHE]]/Tableau17[[#This Row],[2014-T1-MACROTOTALE]],"")</f>
        <v>0.33333333333333331</v>
      </c>
      <c r="NI278" s="26">
        <f>IFERROR(Tableau17[[#This Row],[2014-T1-MACROAUTRE]]/Tableau17[[#This Row],[2014-T1-MACROTOTALE]],"")</f>
        <v>0</v>
      </c>
      <c r="NJ278" s="26">
        <f>IFERROR(Tableau17[[#This Row],[2014-T2-MACROEXTRDROITE]]/Tableau17[[#This Row],[2014-T2-MACROTOTALE]],"")</f>
        <v>0.17636684303350969</v>
      </c>
      <c r="NK278" s="26">
        <f>IFERROR(Tableau17[[#This Row],[2014-T2-MACRODROITE]]/Tableau17[[#This Row],[2014-T2-MACROTOTALE]],"")</f>
        <v>0.54320987654320985</v>
      </c>
      <c r="NL278" s="26">
        <f>IFERROR(Tableau17[[#This Row],[2014-T2-MACROCENTRE]]/Tableau17[[#This Row],[2014-T2-MACROTOTALE]],"")</f>
        <v>0</v>
      </c>
      <c r="NM278" s="26">
        <f>IFERROR(Tableau17[[#This Row],[2014-T2-MACROGAUCHE]]/Tableau17[[#This Row],[2014-T2-MACROTOTALE]],"")</f>
        <v>0.28042328042328041</v>
      </c>
      <c r="NN278" s="26">
        <f>IFERROR(Tableau17[[#This Row],[2014-T2-MACROAUTRE]]/Tableau17[[#This Row],[2014-T2-MACROTOTALE]],"")</f>
        <v>0</v>
      </c>
      <c r="NO278" s="26">
        <f>IFERROR( Tableau17[[#This Row],[2015-T1-MACROEXTRDROITE]]/Tableau17[[#This Row],[2015-T1-MACROTOTALE]],"")</f>
        <v>0.32072072072072072</v>
      </c>
      <c r="NP278" s="26">
        <f>IFERROR(Tableau17[[#This Row],[2015-T1-MACRODROITE]]/Tableau17[[#This Row],[2015-T1-MACROTOTALE]],"")</f>
        <v>0.38558558558558559</v>
      </c>
      <c r="NQ278" s="26">
        <f>IFERROR(Tableau17[[#This Row],[2015-T1-MACROCENTRE]]/Tableau17[[#This Row],[2015-T1-MACROTOTALE]],"")</f>
        <v>0</v>
      </c>
      <c r="NR278" s="26">
        <f>IFERROR(Tableau17[[#This Row],[2015-T1-MACROGAUCHE]]/Tableau17[[#This Row],[2015-T1-MACROTOTALE]],"")</f>
        <v>0.29369369369369369</v>
      </c>
      <c r="NS278" s="26">
        <f>IFERROR(Tableau17[[#This Row],[2015-T1-MACROAUTRE]]/Tableau17[[#This Row],[2015-T1-MACROTOTALE]],"")</f>
        <v>0</v>
      </c>
      <c r="NT278" s="26">
        <f>IFERROR(Tableau17[[#This Row],[2015-T2-MACROEXTRDROITE]]/Tableau17[[#This Row],[2015-T2-MACROTOTALE]],"")</f>
        <v>0.32954545454545453</v>
      </c>
      <c r="NU278" s="26">
        <f>IFERROR(Tableau17[[#This Row],[2015-T2-MACRODROITE]]/Tableau17[[#This Row],[2015-T2-MACROTOTALE]],"")</f>
        <v>0.67045454545454541</v>
      </c>
      <c r="NV278" s="26">
        <f>IFERROR(Tableau17[[#This Row],[2015-T2-MACROCENTRE]]/Tableau17[[#This Row],[2015-T2-MACROTOTALE]],"")</f>
        <v>0</v>
      </c>
      <c r="NW278" s="26">
        <f>IFERROR(Tableau17[[#This Row],[2015-T2-MACROGAUCHE]]/Tableau17[[#This Row],[2015-T2-MACROTOTALE]],"")</f>
        <v>0</v>
      </c>
      <c r="NX278" s="26">
        <f>IFERROR(Tableau17[[#This Row],[2015-T2-MACROAUTRE]]/Tableau17[[#This Row],[2015-T2-MACROTOTALE]],"")</f>
        <v>0</v>
      </c>
      <c r="NY278" s="26">
        <f>IFERROR(Tableau17[[#This Row],[2017-T1-MACROEXTRDROITE]]/Tableau17[[#This Row],[2017-T1-MACROTOTALE]],"")</f>
        <v>0.25759059745347701</v>
      </c>
      <c r="NZ278" s="26">
        <f>IFERROR(Tableau17[[#This Row],[2017-T1-MACRODROITE]]/Tableau17[[#This Row],[2017-T1-MACROTOTALE]],"")</f>
        <v>0.28305582761998044</v>
      </c>
      <c r="OA278" s="26">
        <f>IFERROR(Tableau17[[#This Row],[2017-T1-MACROCENTRE]]/Tableau17[[#This Row],[2017-T1-MACROTOTALE]],"")</f>
        <v>0.25563173359451519</v>
      </c>
      <c r="OB278" s="26">
        <f>IFERROR(Tableau17[[#This Row],[2017-T1-MACROGAUCHE]]/Tableau17[[#This Row],[2017-T1-MACROTOTALE]],"")</f>
        <v>0.19588638589618021</v>
      </c>
      <c r="OC278" s="26">
        <f>IFERROR(Tableau17[[#This Row],[2017-T1-MACROAUTRE]]/Tableau17[[#This Row],[2017-T1-MACROTOTALE]],"")</f>
        <v>7.8354554358472089E-3</v>
      </c>
      <c r="OD278" s="26">
        <f>IFERROR(Tableau17[[#This Row],[2017-T2-MACROEXTRDROITE]]/Tableau17[[#This Row],[2017-T2-MACROTOTALE]],"")</f>
        <v>0.34948096885813151</v>
      </c>
      <c r="OE278" s="26">
        <f>IFERROR(Tableau17[[#This Row],[2017-T2-MACRODROITE]]/Tableau17[[#This Row],[2017-T2-MACROTOTALE]],"")</f>
        <v>0</v>
      </c>
      <c r="OF278" s="26">
        <f>IFERROR(Tableau17[[#This Row],[2017-T2-MACROCENTRE]]/Tableau17[[#This Row],[2017-T2-MACROTOTALE]],"")</f>
        <v>0.65051903114186849</v>
      </c>
      <c r="OG278" s="26">
        <f>IFERROR(Tableau17[[#This Row],[2017-T2-MACROGAUCHE]]/Tableau17[[#This Row],[2017-T2-MACROTOTALE]],"")</f>
        <v>0</v>
      </c>
      <c r="OH278" s="26">
        <f>IFERROR(Tableau17[[#This Row],[2017-T2-MACROAUTRE]]/Tableau17[[#This Row],[2017-T2-MACROTOTALE]],"")</f>
        <v>0</v>
      </c>
      <c r="OI278" s="26">
        <f>IFERROR(Tableau17[[#This Row],[2019-T1-MACROEXTRDROITE]]/Tableau17[[#This Row],[2019-T1-MACROTOTALE]],"")</f>
        <v>0.26445086705202314</v>
      </c>
      <c r="OJ278" s="26">
        <f>IFERROR(Tableau17[[#This Row],[2019-T1-MACRODROITE]]/Tableau17[[#This Row],[2019-T1-MACROTOTALE]],"")</f>
        <v>0.12283236994219653</v>
      </c>
      <c r="OK278" s="26">
        <f>IFERROR(Tableau17[[#This Row],[2019-T1-MACROCENTRE]]/Tableau17[[#This Row],[2019-T1-MACROTOTALE]],"")</f>
        <v>0.29335260115606937</v>
      </c>
      <c r="OL278" s="26">
        <f>IFERROR(Tableau17[[#This Row],[2019-T1-MACROGAUCHE]]/Tableau17[[#This Row],[2019-T1-MACROTOTALE]],"")</f>
        <v>0.27167630057803466</v>
      </c>
      <c r="OM278" s="26">
        <f>IFERROR(Tableau17[[#This Row],[2019-T1-MACROAUTRE]]/Tableau17[[#This Row],[2019-T1-MACROTOTALE]],"")</f>
        <v>4.7687861271676298E-2</v>
      </c>
      <c r="ON278" s="26">
        <f>IFERROR(Tableau17[[#This Row],[2020-T1-MACROEXTRDROITE]]/Tableau17[[#This Row],[2020-T1-MACROTOTALE]],"")</f>
        <v>0.16933638443935928</v>
      </c>
      <c r="OO278" s="26">
        <f>IFERROR(Tableau17[[#This Row],[2020-T1-MACRODROITE]]/Tableau17[[#This Row],[2020-T1-MACROTOTALE]],"")</f>
        <v>0.43249427917620137</v>
      </c>
      <c r="OP278" s="26">
        <f>IFERROR(Tableau17[[#This Row],[2020-T1-MACROCENTRE]]/Tableau17[[#This Row],[2020-T1-MACROTOTALE]],"")</f>
        <v>9.1533180778032033E-2</v>
      </c>
      <c r="OQ278" s="26">
        <f>IFERROR(Tableau17[[#This Row],[2020-T1-MACROGAUCHE]]/Tableau17[[#This Row],[2020-T1-MACROTOTALE]],"")</f>
        <v>0.30663615560640733</v>
      </c>
      <c r="OR278" s="26">
        <f>IFERROR(Tableau17[[#This Row],[2020-T1-MACROAUTRE]]/Tableau17[[#This Row],[2020-T1-MACROTOTALE]],"")</f>
        <v>0</v>
      </c>
      <c r="OS278" s="26">
        <f>IFERROR(Tableau17[[#This Row],[2017 (L)-T1-MACROEXTRDROITE]]/Tableau17[[#This Row],[2017 (L)-T1-MACROTOTALE]],"")</f>
        <v>0.15601783060921248</v>
      </c>
      <c r="OT278" s="26">
        <f>IFERROR(Tableau17[[#This Row],[2017 (L)-T1-MACRODROITE]]/Tableau17[[#This Row],[2017 (L)-T1-MACROTOTALE]],"")</f>
        <v>0.26745913818722139</v>
      </c>
      <c r="OU278" s="26">
        <f>IFERROR(Tableau17[[#This Row],[2017 (L)-T1-MACROCENTRE]]/Tableau17[[#This Row],[2017 (L)-T1-MACROTOTALE]],"")</f>
        <v>0.3952451708766716</v>
      </c>
      <c r="OV278" s="26">
        <f>IFERROR(Tableau17[[#This Row],[2017 (L)-T1-MACROGAUCHE]]/Tableau17[[#This Row],[2017 (L)-T1-MACROTOTALE]],"")</f>
        <v>0.17682020802377416</v>
      </c>
      <c r="OW278" s="26">
        <f>IFERROR(Tableau17[[#This Row],[2017 (L)-T1-MACROAUTRE]]/Tableau17[[#This Row],[2017 (L)-T1-MACROTOTALE]],"")</f>
        <v>4.4576523031203564E-3</v>
      </c>
      <c r="OX278" s="26">
        <f>IFERROR(Tableau17[[#This Row],[2017 (L)-T2-MACROEXTRDROITE]]/Tableau17[[#This Row],[2017 (L)-T2-MACROTOTALE]],"")</f>
        <v>0</v>
      </c>
      <c r="OY278" s="26">
        <f>IFERROR(Tableau17[[#This Row],[2017 (L)-T2-MACRODROITE]]/Tableau17[[#This Row],[2017 (L)-T2-MACROTOTALE]],"")</f>
        <v>0.48204158790170132</v>
      </c>
      <c r="OZ278" s="26">
        <f>IFERROR(Tableau17[[#This Row],[2017 (L)-T2-MACROCENTRE]]/Tableau17[[#This Row],[2017 (L)-T2-MACROTOTALE]],"")</f>
        <v>0.51795841209829863</v>
      </c>
      <c r="PA278" s="26">
        <f>IFERROR(Tableau17[[#This Row],[2017 (L)-T2-MACROGAUCHE]]/Tableau17[[#This Row],[2017 (L)-T2-MACROTOTALE]],"")</f>
        <v>0</v>
      </c>
      <c r="PB278" s="26">
        <f>IFERROR(Tableau17[[#This Row],[2017 (L)-T2-MACROAUTRE]]/Tableau17[[#This Row],[2017 (L)-T2-MACROTOTALE]],"")</f>
        <v>0</v>
      </c>
      <c r="PC278" s="26">
        <f>IFERROR(Tableau17[[#This Row],[2008_T1_PROCUS]]/Tableau17[[#This Row],[2008_T1_INSCRITS]],0)</f>
        <v>1.5813953488372091E-2</v>
      </c>
      <c r="PD278" s="26">
        <f>IFERROR(Tableau17[[#This Row],[2008_T2_PROCUS]]/Tableau17[[#This Row],[2008_T2_INSCRITS]],0)</f>
        <v>1.5813953488372091E-2</v>
      </c>
      <c r="PE278" s="26">
        <f>Tableau17[[#This Row],[2014_T1_PROCUS]]/Tableau17[[#This Row],[2014_T1_INSCRITS]]</f>
        <v>7.7972709551656916E-3</v>
      </c>
      <c r="PF278" s="26">
        <f>IFERROR(Tableau17[[#This Row],[2014_T2_PROCUS]]/Tableau17[[#This Row],[2014_T2_INSCRITS]],0)</f>
        <v>1.0721247563352826E-2</v>
      </c>
    </row>
    <row r="279" spans="1:422" hidden="1" x14ac:dyDescent="0.2">
      <c r="A279" s="1">
        <v>7</v>
      </c>
      <c r="B279" s="1" t="s">
        <v>487</v>
      </c>
      <c r="C279" s="1" t="s">
        <v>491</v>
      </c>
      <c r="D279" s="1" t="s">
        <v>491</v>
      </c>
      <c r="E279" s="1">
        <v>1363</v>
      </c>
      <c r="F279" s="1">
        <v>5.454898</v>
      </c>
      <c r="G279" s="1">
        <v>43.325501000000003</v>
      </c>
      <c r="H279" s="3">
        <v>1575</v>
      </c>
      <c r="I279" s="3">
        <v>508</v>
      </c>
      <c r="J279" s="1">
        <v>2</v>
      </c>
      <c r="L279" s="1">
        <v>36</v>
      </c>
      <c r="M279" s="1">
        <v>13</v>
      </c>
      <c r="O279" s="1">
        <v>2</v>
      </c>
      <c r="P279" s="1">
        <v>89</v>
      </c>
      <c r="Q279" s="1">
        <v>28</v>
      </c>
      <c r="R279" s="1">
        <v>191</v>
      </c>
      <c r="S279" s="1">
        <v>57</v>
      </c>
      <c r="T279" s="1">
        <v>28</v>
      </c>
      <c r="U279" s="1">
        <v>446</v>
      </c>
      <c r="V279" s="1">
        <v>1284</v>
      </c>
      <c r="W279" s="1">
        <v>789</v>
      </c>
      <c r="X279" s="1">
        <v>10</v>
      </c>
      <c r="Y279" s="2">
        <v>0.61448597999999999</v>
      </c>
      <c r="Z279" s="1">
        <v>1283</v>
      </c>
      <c r="AA279" s="1">
        <v>848</v>
      </c>
      <c r="AB279" s="1">
        <v>11</v>
      </c>
      <c r="AC279" s="2">
        <v>0.66095090000000001</v>
      </c>
      <c r="AD279" s="1">
        <v>1575</v>
      </c>
      <c r="AE279" s="1">
        <v>459</v>
      </c>
      <c r="AF279" s="2">
        <v>0.29142857</v>
      </c>
      <c r="AG279" s="1">
        <f t="shared" si="4"/>
        <v>508</v>
      </c>
      <c r="AH279" s="1">
        <v>992</v>
      </c>
      <c r="AI279" s="1">
        <v>579</v>
      </c>
      <c r="AJ279" s="1">
        <v>11</v>
      </c>
      <c r="AK279" s="2">
        <v>0.58366934999999998</v>
      </c>
      <c r="AL279" s="1">
        <v>992</v>
      </c>
      <c r="AM279" s="1">
        <v>652</v>
      </c>
      <c r="AN279" s="1">
        <v>11</v>
      </c>
      <c r="AO279" s="2">
        <v>0.65725805999999998</v>
      </c>
      <c r="AP279" s="1">
        <v>1326</v>
      </c>
      <c r="AQ279" s="1">
        <v>678</v>
      </c>
      <c r="AR279" s="2">
        <v>0.51131221999999998</v>
      </c>
      <c r="AS279" s="1">
        <v>1326</v>
      </c>
      <c r="AT279" s="1">
        <v>732</v>
      </c>
      <c r="AU279" s="2">
        <v>0.55203619999999998</v>
      </c>
      <c r="AV279" s="1">
        <v>1463</v>
      </c>
      <c r="AW279" s="1">
        <v>627</v>
      </c>
      <c r="AX279" s="2">
        <v>0.42857142999999998</v>
      </c>
      <c r="AY279" s="1">
        <v>1463</v>
      </c>
      <c r="AZ279" s="1">
        <v>593</v>
      </c>
      <c r="BA279" s="2">
        <v>0.40533151000000001</v>
      </c>
      <c r="BB279" s="1">
        <v>1461</v>
      </c>
      <c r="BC279" s="1">
        <v>1192</v>
      </c>
      <c r="BD279" s="2">
        <v>0.81587953000000002</v>
      </c>
      <c r="BE279" s="1">
        <v>1460</v>
      </c>
      <c r="BF279" s="1">
        <v>1096</v>
      </c>
      <c r="BG279" s="2">
        <v>0.75068493000000003</v>
      </c>
      <c r="BH279" s="1">
        <v>1589</v>
      </c>
      <c r="BI279" s="1">
        <v>714</v>
      </c>
      <c r="BJ279" s="2">
        <v>0.44933920999999999</v>
      </c>
      <c r="BK279" s="1">
        <v>16</v>
      </c>
      <c r="BL279" s="1">
        <v>4</v>
      </c>
      <c r="BN279" s="1">
        <v>27</v>
      </c>
      <c r="BO279" s="1">
        <v>75</v>
      </c>
      <c r="BP279" s="1">
        <v>252</v>
      </c>
      <c r="BQ279" s="1">
        <v>194</v>
      </c>
      <c r="BR279" s="1">
        <v>568</v>
      </c>
      <c r="BS279" s="1">
        <v>59</v>
      </c>
      <c r="BU279" s="1">
        <v>327</v>
      </c>
      <c r="BV279" s="1">
        <v>248</v>
      </c>
      <c r="BW279" s="1">
        <v>634</v>
      </c>
      <c r="BZ279" s="1">
        <v>50</v>
      </c>
      <c r="CA279" s="1">
        <v>7</v>
      </c>
      <c r="CB279" s="1">
        <v>32</v>
      </c>
      <c r="CC279" s="1">
        <v>302</v>
      </c>
      <c r="CD279" s="1">
        <v>248</v>
      </c>
      <c r="CE279" s="1">
        <v>134</v>
      </c>
      <c r="CF279" s="1">
        <v>773</v>
      </c>
      <c r="CG279" s="1">
        <v>346</v>
      </c>
      <c r="CH279" s="1">
        <v>301</v>
      </c>
      <c r="CI279" s="1">
        <v>177</v>
      </c>
      <c r="CJ279" s="1">
        <v>824</v>
      </c>
      <c r="CL279" s="1">
        <v>7</v>
      </c>
      <c r="CN279" s="1">
        <v>12</v>
      </c>
      <c r="CO279" s="1">
        <v>27</v>
      </c>
      <c r="CP279" s="1">
        <v>307</v>
      </c>
      <c r="CS279" s="1">
        <v>159</v>
      </c>
      <c r="CT279" s="1">
        <v>132</v>
      </c>
      <c r="CV279" s="1">
        <v>17</v>
      </c>
      <c r="CW279" s="1">
        <v>661</v>
      </c>
      <c r="CY279" s="1">
        <v>391</v>
      </c>
      <c r="CZ279" s="1">
        <v>293</v>
      </c>
      <c r="DC279" s="1">
        <v>684</v>
      </c>
      <c r="DE279" s="1">
        <v>4</v>
      </c>
      <c r="DF279" s="1">
        <v>11</v>
      </c>
      <c r="DH279" s="1">
        <v>6</v>
      </c>
      <c r="DI279" s="1">
        <v>13</v>
      </c>
      <c r="DJ279" s="1">
        <v>10</v>
      </c>
      <c r="DK279" s="1">
        <v>2</v>
      </c>
      <c r="DL279" s="1">
        <v>97</v>
      </c>
      <c r="DM279" s="1">
        <v>221</v>
      </c>
      <c r="DN279" s="1">
        <v>63</v>
      </c>
      <c r="DQ279" s="1">
        <v>1</v>
      </c>
      <c r="DR279" s="1">
        <v>179</v>
      </c>
      <c r="DS279" s="1">
        <v>17</v>
      </c>
      <c r="DU279" s="1">
        <v>624</v>
      </c>
      <c r="DW279" s="1">
        <v>295</v>
      </c>
      <c r="DZ279" s="1">
        <v>272</v>
      </c>
      <c r="EA279" s="1">
        <v>567</v>
      </c>
      <c r="EB279" s="1">
        <v>1</v>
      </c>
      <c r="EC279" s="1">
        <v>14</v>
      </c>
      <c r="ED279" s="1">
        <v>2</v>
      </c>
      <c r="EE279" s="1">
        <v>54</v>
      </c>
      <c r="EF279" s="1">
        <v>230</v>
      </c>
      <c r="EG279" s="1">
        <v>42</v>
      </c>
      <c r="EH279" s="1">
        <v>8</v>
      </c>
      <c r="EI279" s="1">
        <v>430</v>
      </c>
      <c r="EJ279" s="1">
        <v>198</v>
      </c>
      <c r="EK279" s="1">
        <v>191</v>
      </c>
      <c r="EL279" s="1">
        <v>5</v>
      </c>
      <c r="EM279" s="1">
        <v>1175</v>
      </c>
      <c r="EN279" s="1">
        <v>518</v>
      </c>
      <c r="EO279" s="1">
        <v>485</v>
      </c>
      <c r="EP279" s="1">
        <v>1003</v>
      </c>
      <c r="EQ279" s="1">
        <v>0</v>
      </c>
      <c r="ER279" s="1">
        <v>2</v>
      </c>
      <c r="ES279" s="1">
        <v>13</v>
      </c>
      <c r="ET279" s="1">
        <v>31</v>
      </c>
      <c r="EU279" s="1">
        <v>5</v>
      </c>
      <c r="EV279" s="1">
        <v>254</v>
      </c>
      <c r="EW279" s="1">
        <v>59</v>
      </c>
      <c r="EX279" s="1">
        <v>1</v>
      </c>
      <c r="EY279" s="1">
        <v>11</v>
      </c>
      <c r="EZ279" s="1">
        <v>7</v>
      </c>
      <c r="FA279" s="1">
        <v>0</v>
      </c>
      <c r="FB279" s="1">
        <v>0</v>
      </c>
      <c r="FC279" s="1">
        <v>0</v>
      </c>
      <c r="FD279" s="1">
        <v>0</v>
      </c>
      <c r="FE279" s="1">
        <v>0</v>
      </c>
      <c r="FF279" s="1">
        <v>0</v>
      </c>
      <c r="FG279" s="1">
        <v>0</v>
      </c>
      <c r="FH279" s="1">
        <v>22</v>
      </c>
      <c r="FI279" s="1">
        <v>0</v>
      </c>
      <c r="FJ279" s="1">
        <v>19</v>
      </c>
      <c r="FK279" s="1">
        <v>14</v>
      </c>
      <c r="FL279" s="1">
        <v>1</v>
      </c>
      <c r="FM279" s="1">
        <v>70</v>
      </c>
      <c r="FN279" s="1">
        <v>8</v>
      </c>
      <c r="FO279" s="1">
        <v>8</v>
      </c>
      <c r="FP279" s="1">
        <v>154</v>
      </c>
      <c r="FQ279" s="1">
        <v>0</v>
      </c>
      <c r="FR279" s="1">
        <f>SUM(Tableau17[[#This Row],[2019-T1-ALEXANDRE Audric]:[2019-T1-MARIE Florie]])</f>
        <v>679</v>
      </c>
      <c r="FS279" s="1">
        <v>75</v>
      </c>
      <c r="FT279" s="1">
        <v>272</v>
      </c>
      <c r="FU279" s="1">
        <v>0</v>
      </c>
      <c r="FV279" s="1">
        <v>221</v>
      </c>
      <c r="FW279" s="1">
        <v>0</v>
      </c>
      <c r="FX279" s="1">
        <v>568</v>
      </c>
      <c r="FY279" s="1">
        <v>59</v>
      </c>
      <c r="FZ279" s="1">
        <v>327</v>
      </c>
      <c r="GA279" s="1">
        <v>0</v>
      </c>
      <c r="GB279" s="1">
        <v>248</v>
      </c>
      <c r="GC279" s="1">
        <v>0</v>
      </c>
      <c r="GD279" s="1">
        <v>634</v>
      </c>
      <c r="GE279" s="1">
        <v>302</v>
      </c>
      <c r="GF279" s="1">
        <v>248</v>
      </c>
      <c r="GG279" s="1">
        <v>0</v>
      </c>
      <c r="GH279" s="1">
        <v>223</v>
      </c>
      <c r="GI279" s="1">
        <v>0</v>
      </c>
      <c r="GJ279" s="1">
        <v>773</v>
      </c>
      <c r="GK279" s="1">
        <v>346</v>
      </c>
      <c r="GL279" s="1">
        <v>301</v>
      </c>
      <c r="GM279" s="1">
        <v>0</v>
      </c>
      <c r="GN279" s="1">
        <v>177</v>
      </c>
      <c r="GO279" s="1">
        <v>0</v>
      </c>
      <c r="GP279" s="1">
        <v>824</v>
      </c>
      <c r="GQ279" s="1">
        <v>314</v>
      </c>
      <c r="GR279" s="1">
        <v>132</v>
      </c>
      <c r="GS279" s="1">
        <v>0</v>
      </c>
      <c r="GT279" s="1">
        <v>215</v>
      </c>
      <c r="GU279" s="1">
        <v>0</v>
      </c>
      <c r="GV279" s="1">
        <v>661</v>
      </c>
      <c r="GW279" s="1">
        <v>391</v>
      </c>
      <c r="GX279" s="1">
        <v>0</v>
      </c>
      <c r="GY279" s="1">
        <v>0</v>
      </c>
      <c r="GZ279" s="1">
        <v>293</v>
      </c>
      <c r="HA279" s="1">
        <v>0</v>
      </c>
      <c r="HB279" s="1">
        <v>684</v>
      </c>
      <c r="HC279" s="1">
        <v>500</v>
      </c>
      <c r="HD279" s="1">
        <v>230</v>
      </c>
      <c r="HE279" s="1">
        <v>191</v>
      </c>
      <c r="HF279" s="1">
        <v>246</v>
      </c>
      <c r="HG279" s="1">
        <v>8</v>
      </c>
      <c r="HH279" s="1">
        <v>1175</v>
      </c>
      <c r="HI279" s="1">
        <v>518</v>
      </c>
      <c r="HJ279" s="1">
        <v>0</v>
      </c>
      <c r="HK279" s="1">
        <v>485</v>
      </c>
      <c r="HL279" s="1">
        <v>0</v>
      </c>
      <c r="HM279" s="1">
        <v>0</v>
      </c>
      <c r="HN279" s="1">
        <v>1003</v>
      </c>
      <c r="HO279" s="1">
        <v>298</v>
      </c>
      <c r="HP279" s="1">
        <v>67</v>
      </c>
      <c r="HQ279" s="1">
        <v>154</v>
      </c>
      <c r="HR279" s="1">
        <v>143</v>
      </c>
      <c r="HS279" s="1">
        <v>36</v>
      </c>
      <c r="HT279" s="1">
        <v>698</v>
      </c>
      <c r="HU279" s="1">
        <v>191</v>
      </c>
      <c r="HV279" s="1">
        <v>125</v>
      </c>
      <c r="HW279" s="1">
        <v>30</v>
      </c>
      <c r="HX279" s="1">
        <v>100</v>
      </c>
      <c r="HY279" s="1">
        <v>0</v>
      </c>
      <c r="HZ279" s="1">
        <v>446</v>
      </c>
      <c r="IA279" s="1">
        <v>242</v>
      </c>
      <c r="IB279" s="1">
        <v>63</v>
      </c>
      <c r="IC279" s="1">
        <v>179</v>
      </c>
      <c r="ID279" s="1">
        <v>135</v>
      </c>
      <c r="IE279" s="1">
        <v>5</v>
      </c>
      <c r="IF279" s="1">
        <v>624</v>
      </c>
      <c r="IG279" s="1">
        <v>295</v>
      </c>
      <c r="IH279" s="1">
        <v>0</v>
      </c>
      <c r="II279" s="1">
        <v>272</v>
      </c>
      <c r="IJ279" s="1">
        <v>0</v>
      </c>
      <c r="IK279" s="1">
        <v>0</v>
      </c>
      <c r="IL279" s="1">
        <v>567</v>
      </c>
      <c r="IM279" s="26">
        <f>IFERROR(Tableau17[[#This Row],[LDIV]]/Tableau17[[#This Row],[Total général]],"")</f>
        <v>4.4843049327354259E-3</v>
      </c>
      <c r="IN279" s="26">
        <f>IFERROR(Tableau17[[#This Row],[LDVC]]/Tableau17[[#This Row],[Total général]],"")</f>
        <v>0</v>
      </c>
      <c r="IO279" s="26">
        <f>IFERROR(Tableau17[[#This Row],[LDVD]]/Tableau17[[#This Row],[Total général]],"")</f>
        <v>8.0717488789237665E-2</v>
      </c>
      <c r="IP279" s="26">
        <f>IFERROR(Tableau17[[#This Row],[LDVG]]/Tableau17[[#This Row],[Total général]],"")</f>
        <v>2.914798206278027E-2</v>
      </c>
      <c r="IQ279" s="26">
        <f>IFERROR(Tableau17[[#This Row],[LEXD]]/Tableau17[[#This Row],[Total général]],"")</f>
        <v>0</v>
      </c>
      <c r="IR279" s="26">
        <f>IFERROR(Tableau17[[#This Row],[LEXG]]/Tableau17[[#This Row],[Total général]],"")</f>
        <v>4.4843049327354259E-3</v>
      </c>
      <c r="IS279" s="26">
        <f>IFERROR(Tableau17[[#This Row],[LLR]]/Tableau17[[#This Row],[Total général]],"")</f>
        <v>0.19955156950672645</v>
      </c>
      <c r="IT279" s="26">
        <f>IFERROR(Tableau17[[#This Row],[LREM]]/Tableau17[[#This Row],[Total général]],"")</f>
        <v>6.2780269058295965E-2</v>
      </c>
      <c r="IU279" s="26">
        <f>IFERROR(Tableau17[[#This Row],[LRN]]/Tableau17[[#This Row],[Total général]],"")</f>
        <v>0.4282511210762332</v>
      </c>
      <c r="IV279" s="26">
        <f>IFERROR(Tableau17[[#This Row],[LUG]]/Tableau17[[#This Row],[Total général]],"")</f>
        <v>0.12780269058295965</v>
      </c>
      <c r="IW279" s="26">
        <f>IFERROR(Tableau17[[#This Row],[LVEC]]/Tableau17[[#This Row],[Total général]],"")</f>
        <v>6.2780269058295965E-2</v>
      </c>
      <c r="IX279" s="26">
        <f>IFERROR(Tableau17[[#This Row],[2008-T1-LCMD]]/Tableau17[[#This Row],[2008-T1-TOTAL]],"")</f>
        <v>2.8169014084507043E-2</v>
      </c>
      <c r="IY279" s="26">
        <f>IFERROR(Tableau17[[#This Row],[2008-T1-LDVD]]/Tableau17[[#This Row],[2008-T1-TOTAL]],"")</f>
        <v>7.0422535211267607E-3</v>
      </c>
      <c r="IZ279" s="26">
        <f>IFERROR(Tableau17[[#This Row],[2008-T1-LEXD]]/Tableau17[[#This Row],[2008-T1-TOTAL]],"")</f>
        <v>0</v>
      </c>
      <c r="JA279" s="26">
        <f>IFERROR(Tableau17[[#This Row],[2008-T1-LEXG]]/Tableau17[[#This Row],[2008-T1-TOTAL]],"")</f>
        <v>4.7535211267605633E-2</v>
      </c>
      <c r="JB279" s="26">
        <f>IFERROR(Tableau17[[#This Row],[2008-T1-LFN]]/Tableau17[[#This Row],[2008-T1-TOTAL]],"")</f>
        <v>0.13204225352112675</v>
      </c>
      <c r="JC279" s="26">
        <f>IFERROR(Tableau17[[#This Row],[2008-T1-LMAJ]]/Tableau17[[#This Row],[2008-T1-TOTAL]],"")</f>
        <v>0.44366197183098594</v>
      </c>
      <c r="JD279" s="26">
        <f>IFERROR(Tableau17[[#This Row],[2008-T1-LUG]]/Tableau17[[#This Row],[2008-T1-TOTAL]],"")</f>
        <v>0.34154929577464788</v>
      </c>
      <c r="JE279" s="26">
        <f>IFERROR(Tableau17[[#This Row],[2008-T2-LFN]]/Tableau17[[#This Row],[2008-T2-TOTAL]],"")</f>
        <v>9.3059936908517354E-2</v>
      </c>
      <c r="JF279" s="26">
        <f>IFERROR(Tableau17[[#This Row],[2008-T2-LGC]]/Tableau17[[#This Row],[2008-T2-TOTAL]],"")</f>
        <v>0</v>
      </c>
      <c r="JG279" s="26">
        <f>IFERROR(Tableau17[[#This Row],[2008-T2-LMAJ]]/Tableau17[[#This Row],[2008-T2-TOTAL]],"")</f>
        <v>0.51577287066246058</v>
      </c>
      <c r="JH279" s="26">
        <f>IFERROR(Tableau17[[#This Row],[2008-T2-LUG]]/Tableau17[[#This Row],[2008-T2-TOTAL]],"")</f>
        <v>0.39116719242902209</v>
      </c>
      <c r="JI279" s="26">
        <f>IFERROR(Tableau17[[#This Row],[2014-T1-LDIV]]/Tableau17[[#This Row],[2014-T1-TOTAL]],"")</f>
        <v>0</v>
      </c>
      <c r="JJ279" s="26">
        <f>IFERROR(Tableau17[[#This Row],[2014-T1-LDVD]]/Tableau17[[#This Row],[2014-T1-TOTAL]],"")</f>
        <v>0</v>
      </c>
      <c r="JK279" s="26">
        <f>IFERROR(Tableau17[[#This Row],[2014-T1-LDVG]]/Tableau17[[#This Row],[2014-T1-TOTAL]],"")</f>
        <v>6.4683053040103494E-2</v>
      </c>
      <c r="JL279" s="26">
        <f>IFERROR(Tableau17[[#This Row],[2014-T1-LEXG]]/Tableau17[[#This Row],[2014-T1-TOTAL]],"")</f>
        <v>9.0556274256144882E-3</v>
      </c>
      <c r="JM279" s="26">
        <f>IFERROR(Tableau17[[#This Row],[2014-T1-LFG]]/Tableau17[[#This Row],[2014-T1-TOTAL]],"")</f>
        <v>4.1397153945666239E-2</v>
      </c>
      <c r="JN279" s="26">
        <f>IFERROR(Tableau17[[#This Row],[2014-T1-LFN]]/Tableau17[[#This Row],[2014-T1-TOTAL]],"")</f>
        <v>0.39068564036222508</v>
      </c>
      <c r="JO279" s="26">
        <f>IFERROR(Tableau17[[#This Row],[2014-T1-LUD]]/Tableau17[[#This Row],[2014-T1-TOTAL]],"")</f>
        <v>0.32082794307891332</v>
      </c>
      <c r="JP279" s="26">
        <f>IFERROR(Tableau17[[#This Row],[2014-T1-LUG]]/Tableau17[[#This Row],[2014-T1-TOTAL]],"")</f>
        <v>0.17335058214747737</v>
      </c>
      <c r="JQ279" s="26">
        <f>IFERROR(Tableau17[[#This Row],[2014-T2-LFN]]/Tableau17[[#This Row],[2014-T2-TOTAL]],"")</f>
        <v>0.4199029126213592</v>
      </c>
      <c r="JR279" s="26">
        <f>IFERROR(Tableau17[[#This Row],[2014-T2-LUD]]/Tableau17[[#This Row],[2014-T2-TOTAL]],"")</f>
        <v>0.36529126213592233</v>
      </c>
      <c r="JS279" s="26">
        <f>IFERROR(Tableau17[[#This Row],[2014-T2-LUG]]/Tableau17[[#This Row],[2014-T2-TOTAL]],"")</f>
        <v>0.21480582524271843</v>
      </c>
      <c r="JT279" s="26">
        <f>IFERROR(Tableau17[[#This Row],[2015-T1-BC-DIV]]/Tableau17[[#This Row],[2015-T1-TOTAL]],"")</f>
        <v>0</v>
      </c>
      <c r="JU279" s="26">
        <f>IFERROR(Tableau17[[#This Row],[2015-T1-BC-DLF]]/Tableau17[[#This Row],[2015-T1-TOTAL]],"")</f>
        <v>1.059001512859304E-2</v>
      </c>
      <c r="JV279" s="26">
        <f>IFERROR(Tableau17[[#This Row],[2015-T1-BC-DVD]]/Tableau17[[#This Row],[2015-T1-TOTAL]],"")</f>
        <v>0</v>
      </c>
      <c r="JW279" s="26">
        <f>IFERROR(Tableau17[[#This Row],[2015-T1-BC-DVG]]/Tableau17[[#This Row],[2015-T1-TOTAL]],"")</f>
        <v>1.8154311649016642E-2</v>
      </c>
      <c r="JX279" s="26">
        <f>IFERROR(Tableau17[[#This Row],[2015-T1-BC-FG]]/Tableau17[[#This Row],[2015-T1-TOTAL]],"")</f>
        <v>4.084720121028744E-2</v>
      </c>
      <c r="JY279" s="26">
        <f>IFERROR(Tableau17[[#This Row],[2015-T1-BC-FN]]/Tableau17[[#This Row],[2015-T1-TOTAL]],"")</f>
        <v>0.46444780635400906</v>
      </c>
      <c r="JZ279" s="26">
        <f>IFERROR(Tableau17[[#This Row],[2015-T1-BC-MDM]]/Tableau17[[#This Row],[2015-T1-TOTAL]],"")</f>
        <v>0</v>
      </c>
      <c r="KA279" s="26">
        <f>IFERROR(Tableau17[[#This Row],[2015-T1-BC-RDG]]/Tableau17[[#This Row],[2015-T1-TOTAL]],"")</f>
        <v>0</v>
      </c>
      <c r="KB279" s="26">
        <f>IFERROR(Tableau17[[#This Row],[2015-T1-BC-SOC]]/Tableau17[[#This Row],[2015-T1-TOTAL]],"")</f>
        <v>0.24054462934947049</v>
      </c>
      <c r="KC279" s="26">
        <f>IFERROR(Tableau17[[#This Row],[2015-T1-BC-UD]]/Tableau17[[#This Row],[2015-T1-TOTAL]],"")</f>
        <v>0.19969742813918306</v>
      </c>
      <c r="KD279" s="26">
        <f>IFERROR(Tableau17[[#This Row],[2015-T1-BC-UG]]/Tableau17[[#This Row],[2015-T1-TOTAL]],"")</f>
        <v>0</v>
      </c>
      <c r="KE279" s="26">
        <f>IFERROR(Tableau17[[#This Row],[2015-T1-BC-VEC]]/Tableau17[[#This Row],[2015-T1-TOTAL]],"")</f>
        <v>2.5718608169440244E-2</v>
      </c>
      <c r="KF279" s="26">
        <f>IFERROR(Tableau17[[#This Row],[2015-T2-BC-DVG]]/Tableau17[[#This Row],[2015-T2-TOTAL]],"")</f>
        <v>0</v>
      </c>
      <c r="KG279" s="26">
        <f>IFERROR(Tableau17[[#This Row],[2015-T2-BC-FN]]/Tableau17[[#This Row],[2015-T2-TOTAL]],"")</f>
        <v>0.57163742690058483</v>
      </c>
      <c r="KH279" s="26">
        <f>IFERROR(Tableau17[[#This Row],[2015-T2-BC-SOC]]/Tableau17[[#This Row],[2015-T2-TOTAL]],"")</f>
        <v>0.42836257309941522</v>
      </c>
      <c r="KI279" s="26">
        <f>IFERROR(Tableau17[[#This Row],[2015-T2-BC-UD]]/Tableau17[[#This Row],[2015-T2-TOTAL]],"")</f>
        <v>0</v>
      </c>
      <c r="KJ279" s="26">
        <f>IFERROR(Tableau17[[#This Row],[2015-T2-BC-UG]]/Tableau17[[#This Row],[2015-T2-TOTAL]],"")</f>
        <v>0</v>
      </c>
      <c r="KK279" s="26">
        <f>IFERROR(Tableau17[[#This Row],[2017 (L)-T1-COM]]/Tableau17[[#This Row],[2017 (L)-T1-TOTAL]],"")</f>
        <v>0</v>
      </c>
      <c r="KL279" s="26">
        <f>IFERROR(Tableau17[[#This Row],[2017 (L)-T1-DIV]]/Tableau17[[#This Row],[2017 (L)-T1-TOTAL]],"")</f>
        <v>6.41025641025641E-3</v>
      </c>
      <c r="KM279" s="26">
        <f>IFERROR(Tableau17[[#This Row],[2017 (L)-T1-DLF]]/Tableau17[[#This Row],[2017 (L)-T1-TOTAL]],"")</f>
        <v>1.7628205128205128E-2</v>
      </c>
      <c r="KN279" s="26">
        <f>IFERROR(Tableau17[[#This Row],[2017 (L)-T1-DVD]]/Tableau17[[#This Row],[2017 (L)-T1-TOTAL]],"")</f>
        <v>0</v>
      </c>
      <c r="KO279" s="26">
        <f>IFERROR(Tableau17[[#This Row],[2017 (L)-T1-DVG]]/Tableau17[[#This Row],[2017 (L)-T1-TOTAL]],"")</f>
        <v>9.6153846153846159E-3</v>
      </c>
      <c r="KP279" s="26">
        <f>IFERROR(Tableau17[[#This Row],[2017 (L)-T1-ECO]]/Tableau17[[#This Row],[2017 (L)-T1-TOTAL]],"")</f>
        <v>2.0833333333333332E-2</v>
      </c>
      <c r="KQ279" s="26">
        <f>IFERROR(Tableau17[[#This Row],[2017 (L)-T1-EXD]]/Tableau17[[#This Row],[2017 (L)-T1-TOTAL]],"")</f>
        <v>1.6025641025641024E-2</v>
      </c>
      <c r="KR279" s="26">
        <f>IFERROR(Tableau17[[#This Row],[2017 (L)-T1-EXG]]/Tableau17[[#This Row],[2017 (L)-T1-TOTAL]],"")</f>
        <v>3.205128205128205E-3</v>
      </c>
      <c r="KS279" s="26">
        <f>IFERROR(Tableau17[[#This Row],[2017 (L)-T1-FI]]/Tableau17[[#This Row],[2017 (L)-T1-TOTAL]],"")</f>
        <v>0.15544871794871795</v>
      </c>
      <c r="KT279" s="26">
        <f>IFERROR(Tableau17[[#This Row],[2017 (L)-T1-FN]]/Tableau17[[#This Row],[2017 (L)-T1-TOTAL]],"")</f>
        <v>0.35416666666666669</v>
      </c>
      <c r="KU279" s="26">
        <f>IFERROR(Tableau17[[#This Row],[2017 (L)-T1-LR]]/Tableau17[[#This Row],[2017 (L)-T1-TOTAL]],"")</f>
        <v>0.10096153846153846</v>
      </c>
      <c r="KV279" s="26">
        <f>IFERROR(Tableau17[[#This Row],[2017 (L)-T1-MDM]]/Tableau17[[#This Row],[2017 (L)-T1-TOTAL]],"")</f>
        <v>0</v>
      </c>
      <c r="KW279" s="26">
        <f>IFERROR(Tableau17[[#This Row],[2017 (L)-T1-RDG]]/Tableau17[[#This Row],[2017 (L)-T1-TOTAL]],"")</f>
        <v>0</v>
      </c>
      <c r="KX279" s="26">
        <f>IFERROR(Tableau17[[#This Row],[2017 (L)-T1-REG]]/Tableau17[[#This Row],[2017 (L)-T1-TOTAL]],"")</f>
        <v>1.6025641025641025E-3</v>
      </c>
      <c r="KY279" s="26">
        <f>IFERROR(Tableau17[[#This Row],[2017 (L)-T1-REM]]/Tableau17[[#This Row],[2017 (L)-T1-TOTAL]],"")</f>
        <v>0.28685897435897434</v>
      </c>
      <c r="KZ279" s="26">
        <f>IFERROR(Tableau17[[#This Row],[2017 (L)-T1-SOC]]/Tableau17[[#This Row],[2017 (L)-T1-TOTAL]],"")</f>
        <v>2.7243589743589744E-2</v>
      </c>
      <c r="LA279" s="26">
        <f>IFERROR(Tableau17[[#This Row],[2017 (L)-T1-UDI]]/Tableau17[[#This Row],[2017 (L)-T1-TOTAL]],"")</f>
        <v>0</v>
      </c>
      <c r="LB279" s="26">
        <f>IFERROR(Tableau17[[#This Row],[2017 (L)-T2-FI]]/Tableau17[[#This Row],[2017 (L)-T2-TOTAL]],"")</f>
        <v>0</v>
      </c>
      <c r="LC279" s="26">
        <f>IFERROR(Tableau17[[#This Row],[2017 (L)-T2-FN]]/Tableau17[[#This Row],[2017 (L)-T2-TOTAL]],"")</f>
        <v>0.52028218694885364</v>
      </c>
      <c r="LD279" s="26">
        <f>IFERROR(Tableau17[[#This Row],[2017 (L)-T2-LR]]/Tableau17[[#This Row],[2017 (L)-T2-TOTAL]],"")</f>
        <v>0</v>
      </c>
      <c r="LE279" s="26">
        <f>IFERROR(Tableau17[[#This Row],[2017 (L)-T2-MDM]]/Tableau17[[#This Row],[2017 (L)-T2-TOTAL]],"")</f>
        <v>0</v>
      </c>
      <c r="LF279" s="26">
        <f>IFERROR(Tableau17[[#This Row],[2017 (L)-T2-REM]]/Tableau17[[#This Row],[2017 (L)-T2-TOTAL]],"")</f>
        <v>0.47971781305114636</v>
      </c>
      <c r="LG279" s="26">
        <f>IFERROR(Tableau17[[#This Row],[2017-T1-ARTHAUD Nathalie]]/Tableau17[[#This Row],[2017-T1-TOTAL]],"")</f>
        <v>8.5106382978723403E-4</v>
      </c>
      <c r="LH279" s="26">
        <f>IFERROR(Tableau17[[#This Row],[2017-T1-ASSELINEAU Fran]]/Tableau17[[#This Row],[2017-T1-TOTAL]],"")</f>
        <v>1.1914893617021277E-2</v>
      </c>
      <c r="LI279" s="26">
        <f>IFERROR(Tableau17[[#This Row],[2017-T1-CHEMINADE Jacques]]/Tableau17[[#This Row],[2017-T1-TOTAL]],"")</f>
        <v>1.7021276595744681E-3</v>
      </c>
      <c r="LJ279" s="26">
        <f>IFERROR(Tableau17[[#This Row],[2017-T1-DUPONT-AIGNAN Nicolas]]/Tableau17[[#This Row],[2017-T1-TOTAL]],"")</f>
        <v>4.5957446808510639E-2</v>
      </c>
      <c r="LK279" s="26">
        <f>IFERROR(Tableau17[[#This Row],[2017-T1-FILLON Fran]]/Tableau17[[#This Row],[2017-T1-TOTAL]],"")</f>
        <v>0.19574468085106383</v>
      </c>
      <c r="LL279" s="26">
        <f>IFERROR(Tableau17[[#This Row],[2017-T1-HAMON Beno]]/Tableau17[[#This Row],[2017-T1-TOTAL]],"")</f>
        <v>3.5744680851063831E-2</v>
      </c>
      <c r="LM279" s="26">
        <f>IFERROR(Tableau17[[#This Row],[2017-T1-LASSALLE Jean]]/Tableau17[[#This Row],[2017-T1-TOTAL]],"")</f>
        <v>6.8085106382978723E-3</v>
      </c>
      <c r="LN279" s="26">
        <f>IFERROR(Tableau17[[#This Row],[2017-T1-LE PEN Marine]]/Tableau17[[#This Row],[2017-T1-TOTAL]],"")</f>
        <v>0.36595744680851061</v>
      </c>
      <c r="LO279" s="26">
        <f>IFERROR(Tableau17[[#This Row],[2017-T1-M Jean-Luc]]/Tableau17[[#This Row],[2017-T1-TOTAL]],"")</f>
        <v>0.16851063829787233</v>
      </c>
      <c r="LP279" s="26">
        <f>IFERROR(Tableau17[[#This Row],[2017-T1-MACRON Emmanuel]]/Tableau17[[#This Row],[2017-T1-TOTAL]],"")</f>
        <v>0.1625531914893617</v>
      </c>
      <c r="LQ279" s="26">
        <f>IFERROR(Tableau17[[#This Row],[2017-T1-POUTOU Philippe]]/Tableau17[[#This Row],[2017-T1-TOTAL]],"")</f>
        <v>4.2553191489361703E-3</v>
      </c>
      <c r="LR279" s="26">
        <f>IFERROR(Tableau17[[#This Row],[2017-T2-LE PEN Marine]]/Tableau17[[#This Row],[2017-T2-TOTAL]],"")</f>
        <v>0.51645064805583252</v>
      </c>
      <c r="LS279" s="26">
        <f>IFERROR(Tableau17[[#This Row],[2017-T2-MACRON Emmanuel]]/Tableau17[[#This Row],[2017-T2-TOTAL]],"")</f>
        <v>0.48354935194416748</v>
      </c>
      <c r="LT279" s="26">
        <f>IFERROR(Tableau17[[#This Row],[2019-T1-ALEXANDRE Audric]]/Tableau17[[#This Row],[2019-T1-TOTAL]],"")</f>
        <v>0</v>
      </c>
      <c r="LU279" s="26">
        <f>IFERROR(Tableau17[[#This Row],[2019-T1-ARTHAUD Nathalie]]/Tableau17[[#This Row],[2019-T1-TOTAL]],"")</f>
        <v>2.9455081001472753E-3</v>
      </c>
      <c r="LV279" s="26">
        <f>IFERROR(Tableau17[[#This Row],[2019-T1-ASSELINEAU François]]/Tableau17[[#This Row],[2019-T1-TOTAL]],"")</f>
        <v>1.9145802650957292E-2</v>
      </c>
      <c r="LW279" s="26">
        <f>IFERROR(Tableau17[[#This Row],[2019-T1-AUBRY Manon]]/Tableau17[[#This Row],[2019-T1-TOTAL]],"")</f>
        <v>4.5655375552282766E-2</v>
      </c>
      <c r="LX279" s="26">
        <f>IFERROR(Tableau17[[#This Row],[2019-T1-AZERGUI Nagib]]/Tableau17[[#This Row],[2019-T1-TOTAL]],"")</f>
        <v>7.3637702503681884E-3</v>
      </c>
      <c r="LY279" s="26">
        <f>IFERROR(Tableau17[[#This Row],[2019-T1-BARDELLA Jordan]]/Tableau17[[#This Row],[2019-T1-TOTAL]],"")</f>
        <v>0.37407952871870398</v>
      </c>
      <c r="LZ279" s="26">
        <f>IFERROR(Tableau17[[#This Row],[2019-T1-BELLAMY François-Xavier]]/Tableau17[[#This Row],[2019-T1-TOTAL]],"")</f>
        <v>8.6892488954344621E-2</v>
      </c>
      <c r="MA279" s="26">
        <f>IFERROR(Tableau17[[#This Row],[2019-T1-BIDOU Olivier]]/Tableau17[[#This Row],[2019-T1-TOTAL]],"")</f>
        <v>1.4727540500736377E-3</v>
      </c>
      <c r="MB279" s="26">
        <f>IFERROR(Tableau17[[#This Row],[2019-T1-BOURG Dominique]]/Tableau17[[#This Row],[2019-T1-TOTAL]],"")</f>
        <v>1.6200294550810016E-2</v>
      </c>
      <c r="MC279" s="26">
        <f>IFERROR(Tableau17[[#This Row],[2019-T1-BROSSAT Ian]]/Tableau17[[#This Row],[2019-T1-TOTAL]],"")</f>
        <v>1.0309278350515464E-2</v>
      </c>
      <c r="MD279" s="26">
        <f>IFERROR(Tableau17[[#This Row],[2019-T1-CAILLAUD Sophie]]/Tableau17[[#This Row],[2019-T1-TOTAL]],"")</f>
        <v>0</v>
      </c>
      <c r="ME279" s="26">
        <f>IFERROR(Tableau17[[#This Row],[2019-T1-CAMUS Renaud]]/Tableau17[[#This Row],[2019-T1-TOTAL]],"")</f>
        <v>0</v>
      </c>
      <c r="MF279" s="26">
        <f>IFERROR(Tableau17[[#This Row],[2019-T1-CHALENÇON Christophe]]/Tableau17[[#This Row],[2019-T1-TOTAL]],"")</f>
        <v>0</v>
      </c>
      <c r="MG279" s="26">
        <f>IFERROR(Tableau17[[#This Row],[2019-T1-CORBET Cathy Denise Ginette]]/Tableau17[[#This Row],[2019-T1-TOTAL]],"")</f>
        <v>0</v>
      </c>
      <c r="MH279" s="26">
        <f>IFERROR(Tableau17[[#This Row],[2019-T1-DE PREVOISIN Robert]]/Tableau17[[#This Row],[2019-T1-TOTAL]],"")</f>
        <v>0</v>
      </c>
      <c r="MI279" s="26">
        <f>IFERROR(Tableau17[[#This Row],[2019-T1-DELFEL Thérèse]]/Tableau17[[#This Row],[2019-T1-TOTAL]],"")</f>
        <v>0</v>
      </c>
      <c r="MJ279" s="26">
        <f>IFERROR(Tableau17[[#This Row],[2019-T1-DIEUMEGARD Pierre]]/Tableau17[[#This Row],[2019-T1-TOTAL]],"")</f>
        <v>0</v>
      </c>
      <c r="MK279" s="26">
        <f>IFERROR(Tableau17[[#This Row],[2019-T1-DUPONT-AIGNAN Nicolas]]/Tableau17[[#This Row],[2019-T1-TOTAL]],"")</f>
        <v>3.2400589101620032E-2</v>
      </c>
      <c r="ML279" s="26">
        <f>IFERROR(Tableau17[[#This Row],[2019-T1-GERNIGON Yves]]/Tableau17[[#This Row],[2019-T1-TOTAL]],"")</f>
        <v>0</v>
      </c>
      <c r="MM279" s="26">
        <f>IFERROR(Tableau17[[#This Row],[2019-T1-GLUCKSMANN Raphaël]]/Tableau17[[#This Row],[2019-T1-TOTAL]],"")</f>
        <v>2.7982326951399118E-2</v>
      </c>
      <c r="MN279" s="26">
        <f>IFERROR(Tableau17[[#This Row],[2019-T1-HAMON Benoît]]/Tableau17[[#This Row],[2019-T1-TOTAL]],"")</f>
        <v>2.0618556701030927E-2</v>
      </c>
      <c r="MO279" s="26">
        <f>IFERROR(Tableau17[[#This Row],[2019-T1-HELGEN Gilles]]/Tableau17[[#This Row],[2019-T1-TOTAL]],"")</f>
        <v>1.4727540500736377E-3</v>
      </c>
      <c r="MP279" s="26">
        <f>IFERROR(Tableau17[[#This Row],[2019-T1-JADOT Yannick]]/Tableau17[[#This Row],[2019-T1-TOTAL]],"")</f>
        <v>0.10309278350515463</v>
      </c>
      <c r="MQ279" s="26">
        <f>IFERROR(Tableau17[[#This Row],[2019-T1-LAGARDE Jean-Christophe]]/Tableau17[[#This Row],[2019-T1-TOTAL]],"")</f>
        <v>1.1782032400589101E-2</v>
      </c>
      <c r="MR279" s="26">
        <f>IFERROR(Tableau17[[#This Row],[2019-T1-LALANNE Francis]]/Tableau17[[#This Row],[2019-T1-TOTAL]],"")</f>
        <v>1.1782032400589101E-2</v>
      </c>
      <c r="MS279" s="26">
        <f>IFERROR(Tableau17[[#This Row],[2019-T1-LOISEAU Nathalie]]/Tableau17[[#This Row],[2019-T1-TOTAL]],"")</f>
        <v>0.22680412371134021</v>
      </c>
      <c r="MT279" s="26">
        <f>IFERROR(Tableau17[[#This Row],[2019-T1-MARIE Florie]]/Tableau17[[#This Row],[2019-T1-TOTAL]],"")</f>
        <v>0</v>
      </c>
      <c r="MU279" s="26">
        <f>IFERROR(Tableau17[[#This Row],[2008-T1-MACROEXTRDROITE]]/Tableau17[[#This Row],[2008-T1-MACROTOTALE]],"")</f>
        <v>0.13204225352112675</v>
      </c>
      <c r="MV279" s="26">
        <f>IFERROR(Tableau17[[#This Row],[2008-T1-MACRODROITE]]/Tableau17[[#This Row],[2008-T1-MACROTOTALE]],"")</f>
        <v>0.47887323943661969</v>
      </c>
      <c r="MW279" s="26">
        <f>IFERROR(Tableau17[[#This Row],[2008-T1-MACROCENTRE]]/Tableau17[[#This Row],[2008-T1-MACROTOTALE]],"")</f>
        <v>0</v>
      </c>
      <c r="MX279" s="26">
        <f>IFERROR(Tableau17[[#This Row],[2008-T1-MACROGAUCHE]]/Tableau17[[#This Row],[2008-T1-MACROTOTALE]],"")</f>
        <v>0.3890845070422535</v>
      </c>
      <c r="MY279" s="26">
        <f>IFERROR(Tableau17[[#This Row],[2008-T1-MACROAUTRE]]/Tableau17[[#This Row],[2008-T1-MACROTOTALE]],"")</f>
        <v>0</v>
      </c>
      <c r="MZ279" s="26">
        <f>IFERROR(Tableau17[[#This Row],[2008-T2-MACROEXTRDROITE]]/Tableau17[[#This Row],[2008-T2-MACROTOTALE]],"")</f>
        <v>9.3059936908517354E-2</v>
      </c>
      <c r="NA279" s="26">
        <f>IFERROR(Tableau17[[#This Row],[2008-T2-MACRODROITE]]/Tableau17[[#This Row],[2008-T2-MACROTOTALE]],"")</f>
        <v>0.51577287066246058</v>
      </c>
      <c r="NB279" s="26">
        <f>IFERROR(Tableau17[[#This Row],[2008-T2-MACROCENTRE]]/Tableau17[[#This Row],[2008-T2-MACROTOTALE]],"")</f>
        <v>0</v>
      </c>
      <c r="NC279" s="26">
        <f>IFERROR(Tableau17[[#This Row],[2008-T2-MACROGAUCHE]]/Tableau17[[#This Row],[2008-T2-MACROTOTALE]],"")</f>
        <v>0.39116719242902209</v>
      </c>
      <c r="ND279" s="26">
        <f>IFERROR(Tableau17[[#This Row],[2008-T2-MACROAUTRE]]/Tableau17[[#This Row],[2008-T2-MACROTOTALE]],"")</f>
        <v>0</v>
      </c>
      <c r="NE279" s="26">
        <f>IFERROR(Tableau17[[#This Row],[2014-T1-MACROEXTRDROITE]]/Tableau17[[#This Row],[2014-T1-MACROTOTALE]],"")</f>
        <v>0.39068564036222508</v>
      </c>
      <c r="NF279" s="26">
        <f>IFERROR(Tableau17[[#This Row],[2014-T1-MACRODROITE]]/Tableau17[[#This Row],[2014-T1-MACROTOTALE]],"")</f>
        <v>0.32082794307891332</v>
      </c>
      <c r="NG279" s="26">
        <f>IFERROR(Tableau17[[#This Row],[2014-T1-MACROCENTRE]]/Tableau17[[#This Row],[2014-T1-MACROTOTALE]],"")</f>
        <v>0</v>
      </c>
      <c r="NH279" s="26">
        <f>IFERROR(Tableau17[[#This Row],[2014-T1-MACROGAUCHE]]/Tableau17[[#This Row],[2014-T1-MACROTOTALE]],"")</f>
        <v>0.28848641655886159</v>
      </c>
      <c r="NI279" s="26">
        <f>IFERROR(Tableau17[[#This Row],[2014-T1-MACROAUTRE]]/Tableau17[[#This Row],[2014-T1-MACROTOTALE]],"")</f>
        <v>0</v>
      </c>
      <c r="NJ279" s="26">
        <f>IFERROR(Tableau17[[#This Row],[2014-T2-MACROEXTRDROITE]]/Tableau17[[#This Row],[2014-T2-MACROTOTALE]],"")</f>
        <v>0.4199029126213592</v>
      </c>
      <c r="NK279" s="26">
        <f>IFERROR(Tableau17[[#This Row],[2014-T2-MACRODROITE]]/Tableau17[[#This Row],[2014-T2-MACROTOTALE]],"")</f>
        <v>0.36529126213592233</v>
      </c>
      <c r="NL279" s="26">
        <f>IFERROR(Tableau17[[#This Row],[2014-T2-MACROCENTRE]]/Tableau17[[#This Row],[2014-T2-MACROTOTALE]],"")</f>
        <v>0</v>
      </c>
      <c r="NM279" s="26">
        <f>IFERROR(Tableau17[[#This Row],[2014-T2-MACROGAUCHE]]/Tableau17[[#This Row],[2014-T2-MACROTOTALE]],"")</f>
        <v>0.21480582524271843</v>
      </c>
      <c r="NN279" s="26">
        <f>IFERROR(Tableau17[[#This Row],[2014-T2-MACROAUTRE]]/Tableau17[[#This Row],[2014-T2-MACROTOTALE]],"")</f>
        <v>0</v>
      </c>
      <c r="NO279" s="26">
        <f>IFERROR( Tableau17[[#This Row],[2015-T1-MACROEXTRDROITE]]/Tableau17[[#This Row],[2015-T1-MACROTOTALE]],"")</f>
        <v>0.4750378214826021</v>
      </c>
      <c r="NP279" s="26">
        <f>IFERROR(Tableau17[[#This Row],[2015-T1-MACRODROITE]]/Tableau17[[#This Row],[2015-T1-MACROTOTALE]],"")</f>
        <v>0.19969742813918306</v>
      </c>
      <c r="NQ279" s="26">
        <f>IFERROR(Tableau17[[#This Row],[2015-T1-MACROCENTRE]]/Tableau17[[#This Row],[2015-T1-MACROTOTALE]],"")</f>
        <v>0</v>
      </c>
      <c r="NR279" s="26">
        <f>IFERROR(Tableau17[[#This Row],[2015-T1-MACROGAUCHE]]/Tableau17[[#This Row],[2015-T1-MACROTOTALE]],"")</f>
        <v>0.32526475037821484</v>
      </c>
      <c r="NS279" s="26">
        <f>IFERROR(Tableau17[[#This Row],[2015-T1-MACROAUTRE]]/Tableau17[[#This Row],[2015-T1-MACROTOTALE]],"")</f>
        <v>0</v>
      </c>
      <c r="NT279" s="26">
        <f>IFERROR(Tableau17[[#This Row],[2015-T2-MACROEXTRDROITE]]/Tableau17[[#This Row],[2015-T2-MACROTOTALE]],"")</f>
        <v>0.57163742690058483</v>
      </c>
      <c r="NU279" s="26">
        <f>IFERROR(Tableau17[[#This Row],[2015-T2-MACRODROITE]]/Tableau17[[#This Row],[2015-T2-MACROTOTALE]],"")</f>
        <v>0</v>
      </c>
      <c r="NV279" s="26">
        <f>IFERROR(Tableau17[[#This Row],[2015-T2-MACROCENTRE]]/Tableau17[[#This Row],[2015-T2-MACROTOTALE]],"")</f>
        <v>0</v>
      </c>
      <c r="NW279" s="26">
        <f>IFERROR(Tableau17[[#This Row],[2015-T2-MACROGAUCHE]]/Tableau17[[#This Row],[2015-T2-MACROTOTALE]],"")</f>
        <v>0.42836257309941522</v>
      </c>
      <c r="NX279" s="26">
        <f>IFERROR(Tableau17[[#This Row],[2015-T2-MACROAUTRE]]/Tableau17[[#This Row],[2015-T2-MACROTOTALE]],"")</f>
        <v>0</v>
      </c>
      <c r="NY279" s="26">
        <f>IFERROR(Tableau17[[#This Row],[2017-T1-MACROEXTRDROITE]]/Tableau17[[#This Row],[2017-T1-MACROTOTALE]],"")</f>
        <v>0.42553191489361702</v>
      </c>
      <c r="NZ279" s="26">
        <f>IFERROR(Tableau17[[#This Row],[2017-T1-MACRODROITE]]/Tableau17[[#This Row],[2017-T1-MACROTOTALE]],"")</f>
        <v>0.19574468085106383</v>
      </c>
      <c r="OA279" s="26">
        <f>IFERROR(Tableau17[[#This Row],[2017-T1-MACROCENTRE]]/Tableau17[[#This Row],[2017-T1-MACROTOTALE]],"")</f>
        <v>0.1625531914893617</v>
      </c>
      <c r="OB279" s="26">
        <f>IFERROR(Tableau17[[#This Row],[2017-T1-MACROGAUCHE]]/Tableau17[[#This Row],[2017-T1-MACROTOTALE]],"")</f>
        <v>0.20936170212765959</v>
      </c>
      <c r="OC279" s="26">
        <f>IFERROR(Tableau17[[#This Row],[2017-T1-MACROAUTRE]]/Tableau17[[#This Row],[2017-T1-MACROTOTALE]],"")</f>
        <v>6.8085106382978723E-3</v>
      </c>
      <c r="OD279" s="26">
        <f>IFERROR(Tableau17[[#This Row],[2017-T2-MACROEXTRDROITE]]/Tableau17[[#This Row],[2017-T2-MACROTOTALE]],"")</f>
        <v>0.51645064805583252</v>
      </c>
      <c r="OE279" s="26">
        <f>IFERROR(Tableau17[[#This Row],[2017-T2-MACRODROITE]]/Tableau17[[#This Row],[2017-T2-MACROTOTALE]],"")</f>
        <v>0</v>
      </c>
      <c r="OF279" s="26">
        <f>IFERROR(Tableau17[[#This Row],[2017-T2-MACROCENTRE]]/Tableau17[[#This Row],[2017-T2-MACROTOTALE]],"")</f>
        <v>0.48354935194416748</v>
      </c>
      <c r="OG279" s="26">
        <f>IFERROR(Tableau17[[#This Row],[2017-T2-MACROGAUCHE]]/Tableau17[[#This Row],[2017-T2-MACROTOTALE]],"")</f>
        <v>0</v>
      </c>
      <c r="OH279" s="26">
        <f>IFERROR(Tableau17[[#This Row],[2017-T2-MACROAUTRE]]/Tableau17[[#This Row],[2017-T2-MACROTOTALE]],"")</f>
        <v>0</v>
      </c>
      <c r="OI279" s="26">
        <f>IFERROR(Tableau17[[#This Row],[2019-T1-MACROEXTRDROITE]]/Tableau17[[#This Row],[2019-T1-MACROTOTALE]],"")</f>
        <v>0.42693409742120342</v>
      </c>
      <c r="OJ279" s="26">
        <f>IFERROR(Tableau17[[#This Row],[2019-T1-MACRODROITE]]/Tableau17[[#This Row],[2019-T1-MACROTOTALE]],"")</f>
        <v>9.5988538681948427E-2</v>
      </c>
      <c r="OK279" s="26">
        <f>IFERROR(Tableau17[[#This Row],[2019-T1-MACROCENTRE]]/Tableau17[[#This Row],[2019-T1-MACROTOTALE]],"")</f>
        <v>0.22063037249283668</v>
      </c>
      <c r="OL279" s="26">
        <f>IFERROR(Tableau17[[#This Row],[2019-T1-MACROGAUCHE]]/Tableau17[[#This Row],[2019-T1-MACROTOTALE]],"")</f>
        <v>0.20487106017191978</v>
      </c>
      <c r="OM279" s="26">
        <f>IFERROR(Tableau17[[#This Row],[2019-T1-MACROAUTRE]]/Tableau17[[#This Row],[2019-T1-MACROTOTALE]],"")</f>
        <v>5.1575931232091692E-2</v>
      </c>
      <c r="ON279" s="26">
        <f>IFERROR(Tableau17[[#This Row],[2020-T1-MACROEXTRDROITE]]/Tableau17[[#This Row],[2020-T1-MACROTOTALE]],"")</f>
        <v>0.4282511210762332</v>
      </c>
      <c r="OO279" s="26">
        <f>IFERROR(Tableau17[[#This Row],[2020-T1-MACRODROITE]]/Tableau17[[#This Row],[2020-T1-MACROTOTALE]],"")</f>
        <v>0.2802690582959641</v>
      </c>
      <c r="OP279" s="26">
        <f>IFERROR(Tableau17[[#This Row],[2020-T1-MACROCENTRE]]/Tableau17[[#This Row],[2020-T1-MACROTOTALE]],"")</f>
        <v>6.726457399103139E-2</v>
      </c>
      <c r="OQ279" s="26">
        <f>IFERROR(Tableau17[[#This Row],[2020-T1-MACROGAUCHE]]/Tableau17[[#This Row],[2020-T1-MACROTOTALE]],"")</f>
        <v>0.22421524663677131</v>
      </c>
      <c r="OR279" s="26">
        <f>IFERROR(Tableau17[[#This Row],[2020-T1-MACROAUTRE]]/Tableau17[[#This Row],[2020-T1-MACROTOTALE]],"")</f>
        <v>0</v>
      </c>
      <c r="OS279" s="26">
        <f>IFERROR(Tableau17[[#This Row],[2017 (L)-T1-MACROEXTRDROITE]]/Tableau17[[#This Row],[2017 (L)-T1-MACROTOTALE]],"")</f>
        <v>0.38782051282051283</v>
      </c>
      <c r="OT279" s="26">
        <f>IFERROR(Tableau17[[#This Row],[2017 (L)-T1-MACRODROITE]]/Tableau17[[#This Row],[2017 (L)-T1-MACROTOTALE]],"")</f>
        <v>0.10096153846153846</v>
      </c>
      <c r="OU279" s="26">
        <f>IFERROR(Tableau17[[#This Row],[2017 (L)-T1-MACROCENTRE]]/Tableau17[[#This Row],[2017 (L)-T1-MACROTOTALE]],"")</f>
        <v>0.28685897435897434</v>
      </c>
      <c r="OV279" s="26">
        <f>IFERROR(Tableau17[[#This Row],[2017 (L)-T1-MACROGAUCHE]]/Tableau17[[#This Row],[2017 (L)-T1-MACROTOTALE]],"")</f>
        <v>0.21634615384615385</v>
      </c>
      <c r="OW279" s="26">
        <f>IFERROR(Tableau17[[#This Row],[2017 (L)-T1-MACROAUTRE]]/Tableau17[[#This Row],[2017 (L)-T1-MACROTOTALE]],"")</f>
        <v>8.0128205128205121E-3</v>
      </c>
      <c r="OX279" s="26">
        <f>IFERROR(Tableau17[[#This Row],[2017 (L)-T2-MACROEXTRDROITE]]/Tableau17[[#This Row],[2017 (L)-T2-MACROTOTALE]],"")</f>
        <v>0.52028218694885364</v>
      </c>
      <c r="OY279" s="26">
        <f>IFERROR(Tableau17[[#This Row],[2017 (L)-T2-MACRODROITE]]/Tableau17[[#This Row],[2017 (L)-T2-MACROTOTALE]],"")</f>
        <v>0</v>
      </c>
      <c r="OZ279" s="26">
        <f>IFERROR(Tableau17[[#This Row],[2017 (L)-T2-MACROCENTRE]]/Tableau17[[#This Row],[2017 (L)-T2-MACROTOTALE]],"")</f>
        <v>0.47971781305114636</v>
      </c>
      <c r="PA279" s="26">
        <f>IFERROR(Tableau17[[#This Row],[2017 (L)-T2-MACROGAUCHE]]/Tableau17[[#This Row],[2017 (L)-T2-MACROTOTALE]],"")</f>
        <v>0</v>
      </c>
      <c r="PB279" s="26">
        <f>IFERROR(Tableau17[[#This Row],[2017 (L)-T2-MACROAUTRE]]/Tableau17[[#This Row],[2017 (L)-T2-MACROTOTALE]],"")</f>
        <v>0</v>
      </c>
      <c r="PC279" s="26">
        <f>IFERROR(Tableau17[[#This Row],[2008_T1_PROCUS]]/Tableau17[[#This Row],[2008_T1_INSCRITS]],0)</f>
        <v>1.1088709677419355E-2</v>
      </c>
      <c r="PD279" s="26">
        <f>IFERROR(Tableau17[[#This Row],[2008_T2_PROCUS]]/Tableau17[[#This Row],[2008_T2_INSCRITS]],0)</f>
        <v>1.1088709677419355E-2</v>
      </c>
      <c r="PE279" s="26">
        <f>Tableau17[[#This Row],[2014_T1_PROCUS]]/Tableau17[[#This Row],[2014_T1_INSCRITS]]</f>
        <v>7.7881619937694704E-3</v>
      </c>
      <c r="PF279" s="26">
        <f>IFERROR(Tableau17[[#This Row],[2014_T2_PROCUS]]/Tableau17[[#This Row],[2014_T2_INSCRITS]],0)</f>
        <v>8.5736554949337497E-3</v>
      </c>
    </row>
    <row r="280" spans="1:422" x14ac:dyDescent="0.2">
      <c r="A280" s="1">
        <v>3</v>
      </c>
      <c r="B280" s="1" t="s">
        <v>288</v>
      </c>
      <c r="C280" s="1" t="s">
        <v>289</v>
      </c>
      <c r="D280" s="1" t="s">
        <v>290</v>
      </c>
      <c r="E280" s="1">
        <v>404</v>
      </c>
      <c r="F280" s="1">
        <v>5.401141</v>
      </c>
      <c r="G280" s="1">
        <v>43.312055000000001</v>
      </c>
      <c r="H280" s="3">
        <v>1188</v>
      </c>
      <c r="I280" s="3">
        <v>257</v>
      </c>
      <c r="L280" s="1">
        <v>86</v>
      </c>
      <c r="M280" s="1">
        <v>15</v>
      </c>
      <c r="O280" s="1">
        <v>3</v>
      </c>
      <c r="P280" s="1">
        <v>33</v>
      </c>
      <c r="Q280" s="1">
        <v>24</v>
      </c>
      <c r="R280" s="1">
        <v>82</v>
      </c>
      <c r="S280" s="1">
        <v>190</v>
      </c>
      <c r="T280" s="1">
        <v>21</v>
      </c>
      <c r="U280" s="1">
        <v>454</v>
      </c>
      <c r="V280" s="1">
        <v>1161</v>
      </c>
      <c r="W280" s="1">
        <v>710</v>
      </c>
      <c r="X280" s="1">
        <v>9</v>
      </c>
      <c r="Y280" s="2">
        <v>0.61154176999999998</v>
      </c>
      <c r="Z280" s="1">
        <v>1161</v>
      </c>
      <c r="AA280" s="1">
        <v>755</v>
      </c>
      <c r="AB280" s="1">
        <v>17</v>
      </c>
      <c r="AC280" s="2">
        <v>0.65030146</v>
      </c>
      <c r="AD280" s="1">
        <v>1188</v>
      </c>
      <c r="AE280" s="1">
        <v>469</v>
      </c>
      <c r="AF280" s="2">
        <v>0.39478113999999997</v>
      </c>
      <c r="AG280" s="1">
        <f t="shared" si="4"/>
        <v>257</v>
      </c>
      <c r="AH280" s="1">
        <v>1175</v>
      </c>
      <c r="AI280" s="1">
        <v>755</v>
      </c>
      <c r="AJ280" s="1">
        <v>30</v>
      </c>
      <c r="AK280" s="2">
        <v>0.64255319</v>
      </c>
      <c r="AL280" s="1">
        <v>1175</v>
      </c>
      <c r="AM280" s="1">
        <v>796</v>
      </c>
      <c r="AN280" s="1">
        <v>20</v>
      </c>
      <c r="AO280" s="2">
        <v>0.67744680999999995</v>
      </c>
      <c r="AP280" s="1">
        <v>1140</v>
      </c>
      <c r="AQ280" s="1">
        <v>599</v>
      </c>
      <c r="AR280" s="2">
        <v>0.52543859999999998</v>
      </c>
      <c r="AS280" s="1">
        <v>1140</v>
      </c>
      <c r="AT280" s="1">
        <v>571</v>
      </c>
      <c r="AU280" s="2">
        <v>0.50087718999999997</v>
      </c>
      <c r="AV280" s="1">
        <v>1165</v>
      </c>
      <c r="AW280" s="1">
        <v>580</v>
      </c>
      <c r="AX280" s="2">
        <v>0.49785407999999998</v>
      </c>
      <c r="AY280" s="1">
        <v>1165</v>
      </c>
      <c r="AZ280" s="1">
        <v>454</v>
      </c>
      <c r="BA280" s="2">
        <v>0.38969957</v>
      </c>
      <c r="BB280" s="1">
        <v>1167</v>
      </c>
      <c r="BC280" s="1">
        <v>924</v>
      </c>
      <c r="BD280" s="2">
        <v>0.79177377999999998</v>
      </c>
      <c r="BE280" s="1">
        <v>1167</v>
      </c>
      <c r="BF280" s="1">
        <v>850</v>
      </c>
      <c r="BG280" s="2">
        <v>0.72836332000000004</v>
      </c>
      <c r="BH280" s="1">
        <v>1173</v>
      </c>
      <c r="BI280" s="1">
        <v>633</v>
      </c>
      <c r="BJ280" s="2">
        <v>0.53964193999999999</v>
      </c>
      <c r="BK280" s="1">
        <v>32</v>
      </c>
      <c r="BL280" s="1">
        <v>3</v>
      </c>
      <c r="BM280" s="1">
        <v>12</v>
      </c>
      <c r="BN280" s="1">
        <v>45</v>
      </c>
      <c r="BO280" s="1">
        <v>68</v>
      </c>
      <c r="BP280" s="1">
        <v>322</v>
      </c>
      <c r="BQ280" s="1">
        <v>252</v>
      </c>
      <c r="BR280" s="1">
        <v>734</v>
      </c>
      <c r="BT280" s="1">
        <v>356</v>
      </c>
      <c r="BU280" s="1">
        <v>411</v>
      </c>
      <c r="BW280" s="1">
        <v>767</v>
      </c>
      <c r="BX280" s="1">
        <v>6</v>
      </c>
      <c r="BY280" s="1">
        <v>1</v>
      </c>
      <c r="BZ280" s="1">
        <v>37</v>
      </c>
      <c r="CB280" s="1">
        <v>45</v>
      </c>
      <c r="CC280" s="1">
        <v>164</v>
      </c>
      <c r="CD280" s="1">
        <v>278</v>
      </c>
      <c r="CE280" s="1">
        <v>161</v>
      </c>
      <c r="CF280" s="1">
        <v>692</v>
      </c>
      <c r="CG280" s="1">
        <v>169</v>
      </c>
      <c r="CH280" s="1">
        <v>323</v>
      </c>
      <c r="CI280" s="1">
        <v>237</v>
      </c>
      <c r="CJ280" s="1">
        <v>729</v>
      </c>
      <c r="CN280" s="1">
        <v>20</v>
      </c>
      <c r="CO280" s="1">
        <v>74</v>
      </c>
      <c r="CP280" s="1">
        <v>219</v>
      </c>
      <c r="CT280" s="1">
        <v>158</v>
      </c>
      <c r="CU280" s="1">
        <v>108</v>
      </c>
      <c r="CW280" s="1">
        <v>579</v>
      </c>
      <c r="CY280" s="1">
        <v>254</v>
      </c>
      <c r="DB280" s="1">
        <v>255</v>
      </c>
      <c r="DC280" s="1">
        <v>509</v>
      </c>
      <c r="DD280" s="1">
        <v>12</v>
      </c>
      <c r="DE280" s="1">
        <v>2</v>
      </c>
      <c r="DF280" s="1">
        <v>4</v>
      </c>
      <c r="DG280" s="1">
        <v>31</v>
      </c>
      <c r="DH280" s="1">
        <v>6</v>
      </c>
      <c r="DI280" s="1">
        <v>53</v>
      </c>
      <c r="DK280" s="1">
        <v>4</v>
      </c>
      <c r="DL280" s="1">
        <v>114</v>
      </c>
      <c r="DN280" s="1">
        <v>88</v>
      </c>
      <c r="DP280" s="1">
        <v>11</v>
      </c>
      <c r="DQ280" s="1">
        <v>1</v>
      </c>
      <c r="DR280" s="1">
        <v>132</v>
      </c>
      <c r="DU280" s="1">
        <v>458</v>
      </c>
      <c r="DV280" s="1">
        <v>214</v>
      </c>
      <c r="DZ280" s="1">
        <v>190</v>
      </c>
      <c r="EA280" s="1">
        <v>404</v>
      </c>
      <c r="EB280" s="1">
        <v>3</v>
      </c>
      <c r="EC280" s="1">
        <v>10</v>
      </c>
      <c r="ED280" s="1">
        <v>2</v>
      </c>
      <c r="EE280" s="1">
        <v>25</v>
      </c>
      <c r="EF280" s="1">
        <v>129</v>
      </c>
      <c r="EG280" s="1">
        <v>81</v>
      </c>
      <c r="EH280" s="1">
        <v>11</v>
      </c>
      <c r="EI280" s="1">
        <v>217</v>
      </c>
      <c r="EJ280" s="1">
        <v>250</v>
      </c>
      <c r="EK280" s="1">
        <v>173</v>
      </c>
      <c r="EL280" s="1">
        <v>11</v>
      </c>
      <c r="EM280" s="1">
        <v>912</v>
      </c>
      <c r="EN280" s="1">
        <v>302</v>
      </c>
      <c r="EO280" s="1">
        <v>452</v>
      </c>
      <c r="EP280" s="1">
        <v>754</v>
      </c>
      <c r="EQ280" s="1">
        <v>0</v>
      </c>
      <c r="ER280" s="1">
        <v>2</v>
      </c>
      <c r="ES280" s="1">
        <v>10</v>
      </c>
      <c r="ET280" s="1">
        <v>47</v>
      </c>
      <c r="EU280" s="1">
        <v>1</v>
      </c>
      <c r="EV280" s="1">
        <v>161</v>
      </c>
      <c r="EW280" s="1">
        <v>35</v>
      </c>
      <c r="EX280" s="1">
        <v>1</v>
      </c>
      <c r="EY280" s="1">
        <v>12</v>
      </c>
      <c r="EZ280" s="1">
        <v>16</v>
      </c>
      <c r="FA280" s="1">
        <v>0</v>
      </c>
      <c r="FB280" s="1">
        <v>0</v>
      </c>
      <c r="FC280" s="1">
        <v>0</v>
      </c>
      <c r="FD280" s="1">
        <v>0</v>
      </c>
      <c r="FE280" s="1">
        <v>0</v>
      </c>
      <c r="FF280" s="1">
        <v>0</v>
      </c>
      <c r="FG280" s="1">
        <v>0</v>
      </c>
      <c r="FH280" s="1">
        <v>20</v>
      </c>
      <c r="FI280" s="1">
        <v>0</v>
      </c>
      <c r="FJ280" s="1">
        <v>48</v>
      </c>
      <c r="FK280" s="1">
        <v>38</v>
      </c>
      <c r="FL280" s="1">
        <v>0</v>
      </c>
      <c r="FM280" s="1">
        <v>101</v>
      </c>
      <c r="FN280" s="1">
        <v>7</v>
      </c>
      <c r="FO280" s="1">
        <v>0</v>
      </c>
      <c r="FP280" s="1">
        <v>95</v>
      </c>
      <c r="FQ280" s="1">
        <v>0</v>
      </c>
      <c r="FR280" s="1">
        <f>SUM(Tableau17[[#This Row],[2019-T1-ALEXANDRE Audric]:[2019-T1-MARIE Florie]])</f>
        <v>594</v>
      </c>
      <c r="FS280" s="1">
        <v>80</v>
      </c>
      <c r="FT280" s="1">
        <v>357</v>
      </c>
      <c r="FU280" s="1">
        <v>0</v>
      </c>
      <c r="FV280" s="1">
        <v>297</v>
      </c>
      <c r="FW280" s="1">
        <v>0</v>
      </c>
      <c r="FX280" s="1">
        <v>734</v>
      </c>
      <c r="FY280" s="1">
        <v>0</v>
      </c>
      <c r="FZ280" s="1">
        <v>411</v>
      </c>
      <c r="GA280" s="1">
        <v>0</v>
      </c>
      <c r="GB280" s="1">
        <v>356</v>
      </c>
      <c r="GC280" s="1">
        <v>0</v>
      </c>
      <c r="GD280" s="1">
        <v>767</v>
      </c>
      <c r="GE280" s="1">
        <v>164</v>
      </c>
      <c r="GF280" s="1">
        <v>279</v>
      </c>
      <c r="GG280" s="1">
        <v>6</v>
      </c>
      <c r="GH280" s="1">
        <v>243</v>
      </c>
      <c r="GI280" s="1">
        <v>0</v>
      </c>
      <c r="GJ280" s="1">
        <v>692</v>
      </c>
      <c r="GK280" s="1">
        <v>169</v>
      </c>
      <c r="GL280" s="1">
        <v>323</v>
      </c>
      <c r="GM280" s="1">
        <v>0</v>
      </c>
      <c r="GN280" s="1">
        <v>237</v>
      </c>
      <c r="GO280" s="1">
        <v>0</v>
      </c>
      <c r="GP280" s="1">
        <v>729</v>
      </c>
      <c r="GQ280" s="1">
        <v>219</v>
      </c>
      <c r="GR280" s="1">
        <v>158</v>
      </c>
      <c r="GS280" s="1">
        <v>0</v>
      </c>
      <c r="GT280" s="1">
        <v>202</v>
      </c>
      <c r="GU280" s="1">
        <v>0</v>
      </c>
      <c r="GV280" s="1">
        <v>579</v>
      </c>
      <c r="GW280" s="1">
        <v>254</v>
      </c>
      <c r="GX280" s="1">
        <v>0</v>
      </c>
      <c r="GY280" s="1">
        <v>0</v>
      </c>
      <c r="GZ280" s="1">
        <v>255</v>
      </c>
      <c r="HA280" s="1">
        <v>0</v>
      </c>
      <c r="HB280" s="1">
        <v>509</v>
      </c>
      <c r="HC280" s="1">
        <v>254</v>
      </c>
      <c r="HD280" s="1">
        <v>129</v>
      </c>
      <c r="HE280" s="1">
        <v>173</v>
      </c>
      <c r="HF280" s="1">
        <v>345</v>
      </c>
      <c r="HG280" s="1">
        <v>11</v>
      </c>
      <c r="HH280" s="1">
        <v>912</v>
      </c>
      <c r="HI280" s="1">
        <v>302</v>
      </c>
      <c r="HJ280" s="1">
        <v>0</v>
      </c>
      <c r="HK280" s="1">
        <v>452</v>
      </c>
      <c r="HL280" s="1">
        <v>0</v>
      </c>
      <c r="HM280" s="1">
        <v>0</v>
      </c>
      <c r="HN280" s="1">
        <v>754</v>
      </c>
      <c r="HO280" s="1">
        <v>194</v>
      </c>
      <c r="HP280" s="1">
        <v>42</v>
      </c>
      <c r="HQ280" s="1">
        <v>95</v>
      </c>
      <c r="HR280" s="1">
        <v>252</v>
      </c>
      <c r="HS280" s="1">
        <v>33</v>
      </c>
      <c r="HT280" s="1">
        <v>616</v>
      </c>
      <c r="HU280" s="1">
        <v>82</v>
      </c>
      <c r="HV280" s="1">
        <v>119</v>
      </c>
      <c r="HW280" s="1">
        <v>24</v>
      </c>
      <c r="HX280" s="1">
        <v>229</v>
      </c>
      <c r="HY280" s="1">
        <v>0</v>
      </c>
      <c r="HZ280" s="1">
        <v>454</v>
      </c>
      <c r="IA280" s="1">
        <v>4</v>
      </c>
      <c r="IB280" s="1">
        <v>119</v>
      </c>
      <c r="IC280" s="1">
        <v>132</v>
      </c>
      <c r="ID280" s="1">
        <v>200</v>
      </c>
      <c r="IE280" s="1">
        <v>3</v>
      </c>
      <c r="IF280" s="1">
        <v>458</v>
      </c>
      <c r="IG280" s="1">
        <v>0</v>
      </c>
      <c r="IH280" s="1">
        <v>0</v>
      </c>
      <c r="II280" s="1">
        <v>190</v>
      </c>
      <c r="IJ280" s="1">
        <v>214</v>
      </c>
      <c r="IK280" s="1">
        <v>0</v>
      </c>
      <c r="IL280" s="1">
        <v>404</v>
      </c>
      <c r="IM280" s="26">
        <f>IFERROR(Tableau17[[#This Row],[LDIV]]/Tableau17[[#This Row],[Total général]],"")</f>
        <v>0</v>
      </c>
      <c r="IN280" s="26">
        <f>IFERROR(Tableau17[[#This Row],[LDVC]]/Tableau17[[#This Row],[Total général]],"")</f>
        <v>0</v>
      </c>
      <c r="IO280" s="26">
        <f>IFERROR(Tableau17[[#This Row],[LDVD]]/Tableau17[[#This Row],[Total général]],"")</f>
        <v>0.1894273127753304</v>
      </c>
      <c r="IP280" s="26">
        <f>IFERROR(Tableau17[[#This Row],[LDVG]]/Tableau17[[#This Row],[Total général]],"")</f>
        <v>3.3039647577092511E-2</v>
      </c>
      <c r="IQ280" s="26">
        <f>IFERROR(Tableau17[[#This Row],[LEXD]]/Tableau17[[#This Row],[Total général]],"")</f>
        <v>0</v>
      </c>
      <c r="IR280" s="26">
        <f>IFERROR(Tableau17[[#This Row],[LEXG]]/Tableau17[[#This Row],[Total général]],"")</f>
        <v>6.6079295154185024E-3</v>
      </c>
      <c r="IS280" s="26">
        <f>IFERROR(Tableau17[[#This Row],[LLR]]/Tableau17[[#This Row],[Total général]],"")</f>
        <v>7.268722466960352E-2</v>
      </c>
      <c r="IT280" s="26">
        <f>IFERROR(Tableau17[[#This Row],[LREM]]/Tableau17[[#This Row],[Total général]],"")</f>
        <v>5.2863436123348019E-2</v>
      </c>
      <c r="IU280" s="26">
        <f>IFERROR(Tableau17[[#This Row],[LRN]]/Tableau17[[#This Row],[Total général]],"")</f>
        <v>0.18061674008810572</v>
      </c>
      <c r="IV280" s="26">
        <f>IFERROR(Tableau17[[#This Row],[LUG]]/Tableau17[[#This Row],[Total général]],"")</f>
        <v>0.41850220264317178</v>
      </c>
      <c r="IW280" s="26">
        <f>IFERROR(Tableau17[[#This Row],[LVEC]]/Tableau17[[#This Row],[Total général]],"")</f>
        <v>4.6255506607929514E-2</v>
      </c>
      <c r="IX280" s="26">
        <f>IFERROR(Tableau17[[#This Row],[2008-T1-LCMD]]/Tableau17[[#This Row],[2008-T1-TOTAL]],"")</f>
        <v>4.3596730245231606E-2</v>
      </c>
      <c r="IY280" s="26">
        <f>IFERROR(Tableau17[[#This Row],[2008-T1-LDVD]]/Tableau17[[#This Row],[2008-T1-TOTAL]],"")</f>
        <v>4.0871934604904629E-3</v>
      </c>
      <c r="IZ280" s="26">
        <f>IFERROR(Tableau17[[#This Row],[2008-T1-LEXD]]/Tableau17[[#This Row],[2008-T1-TOTAL]],"")</f>
        <v>1.6348773841961851E-2</v>
      </c>
      <c r="JA280" s="26">
        <f>IFERROR(Tableau17[[#This Row],[2008-T1-LEXG]]/Tableau17[[#This Row],[2008-T1-TOTAL]],"")</f>
        <v>6.1307901907356951E-2</v>
      </c>
      <c r="JB280" s="26">
        <f>IFERROR(Tableau17[[#This Row],[2008-T1-LFN]]/Tableau17[[#This Row],[2008-T1-TOTAL]],"")</f>
        <v>9.264305177111716E-2</v>
      </c>
      <c r="JC280" s="26">
        <f>IFERROR(Tableau17[[#This Row],[2008-T1-LMAJ]]/Tableau17[[#This Row],[2008-T1-TOTAL]],"")</f>
        <v>0.43869209809264303</v>
      </c>
      <c r="JD280" s="26">
        <f>IFERROR(Tableau17[[#This Row],[2008-T1-LUG]]/Tableau17[[#This Row],[2008-T1-TOTAL]],"")</f>
        <v>0.34332425068119893</v>
      </c>
      <c r="JE280" s="26">
        <f>IFERROR(Tableau17[[#This Row],[2008-T2-LFN]]/Tableau17[[#This Row],[2008-T2-TOTAL]],"")</f>
        <v>0</v>
      </c>
      <c r="JF280" s="26">
        <f>IFERROR(Tableau17[[#This Row],[2008-T2-LGC]]/Tableau17[[#This Row],[2008-T2-TOTAL]],"")</f>
        <v>0.46414602346805739</v>
      </c>
      <c r="JG280" s="26">
        <f>IFERROR(Tableau17[[#This Row],[2008-T2-LMAJ]]/Tableau17[[#This Row],[2008-T2-TOTAL]],"")</f>
        <v>0.53585397653194267</v>
      </c>
      <c r="JH280" s="26">
        <f>IFERROR(Tableau17[[#This Row],[2008-T2-LUG]]/Tableau17[[#This Row],[2008-T2-TOTAL]],"")</f>
        <v>0</v>
      </c>
      <c r="JI280" s="26">
        <f>IFERROR(Tableau17[[#This Row],[2014-T1-LDIV]]/Tableau17[[#This Row],[2014-T1-TOTAL]],"")</f>
        <v>8.670520231213872E-3</v>
      </c>
      <c r="JJ280" s="26">
        <f>IFERROR(Tableau17[[#This Row],[2014-T1-LDVD]]/Tableau17[[#This Row],[2014-T1-TOTAL]],"")</f>
        <v>1.4450867052023121E-3</v>
      </c>
      <c r="JK280" s="26">
        <f>IFERROR(Tableau17[[#This Row],[2014-T1-LDVG]]/Tableau17[[#This Row],[2014-T1-TOTAL]],"")</f>
        <v>5.346820809248555E-2</v>
      </c>
      <c r="JL280" s="26">
        <f>IFERROR(Tableau17[[#This Row],[2014-T1-LEXG]]/Tableau17[[#This Row],[2014-T1-TOTAL]],"")</f>
        <v>0</v>
      </c>
      <c r="JM280" s="26">
        <f>IFERROR(Tableau17[[#This Row],[2014-T1-LFG]]/Tableau17[[#This Row],[2014-T1-TOTAL]],"")</f>
        <v>6.5028901734104042E-2</v>
      </c>
      <c r="JN280" s="26">
        <f>IFERROR(Tableau17[[#This Row],[2014-T1-LFN]]/Tableau17[[#This Row],[2014-T1-TOTAL]],"")</f>
        <v>0.23699421965317918</v>
      </c>
      <c r="JO280" s="26">
        <f>IFERROR(Tableau17[[#This Row],[2014-T1-LUD]]/Tableau17[[#This Row],[2014-T1-TOTAL]],"")</f>
        <v>0.40173410404624277</v>
      </c>
      <c r="JP280" s="26">
        <f>IFERROR(Tableau17[[#This Row],[2014-T1-LUG]]/Tableau17[[#This Row],[2014-T1-TOTAL]],"")</f>
        <v>0.23265895953757226</v>
      </c>
      <c r="JQ280" s="26">
        <f>IFERROR(Tableau17[[#This Row],[2014-T2-LFN]]/Tableau17[[#This Row],[2014-T2-TOTAL]],"")</f>
        <v>0.23182441700960219</v>
      </c>
      <c r="JR280" s="26">
        <f>IFERROR(Tableau17[[#This Row],[2014-T2-LUD]]/Tableau17[[#This Row],[2014-T2-TOTAL]],"")</f>
        <v>0.44307270233196161</v>
      </c>
      <c r="JS280" s="26">
        <f>IFERROR(Tableau17[[#This Row],[2014-T2-LUG]]/Tableau17[[#This Row],[2014-T2-TOTAL]],"")</f>
        <v>0.32510288065843623</v>
      </c>
      <c r="JT280" s="26">
        <f>IFERROR(Tableau17[[#This Row],[2015-T1-BC-DIV]]/Tableau17[[#This Row],[2015-T1-TOTAL]],"")</f>
        <v>0</v>
      </c>
      <c r="JU280" s="26">
        <f>IFERROR(Tableau17[[#This Row],[2015-T1-BC-DLF]]/Tableau17[[#This Row],[2015-T1-TOTAL]],"")</f>
        <v>0</v>
      </c>
      <c r="JV280" s="26">
        <f>IFERROR(Tableau17[[#This Row],[2015-T1-BC-DVD]]/Tableau17[[#This Row],[2015-T1-TOTAL]],"")</f>
        <v>0</v>
      </c>
      <c r="JW280" s="26">
        <f>IFERROR(Tableau17[[#This Row],[2015-T1-BC-DVG]]/Tableau17[[#This Row],[2015-T1-TOTAL]],"")</f>
        <v>3.4542314335060449E-2</v>
      </c>
      <c r="JX280" s="26">
        <f>IFERROR(Tableau17[[#This Row],[2015-T1-BC-FG]]/Tableau17[[#This Row],[2015-T1-TOTAL]],"")</f>
        <v>0.12780656303972365</v>
      </c>
      <c r="JY280" s="26">
        <f>IFERROR(Tableau17[[#This Row],[2015-T1-BC-FN]]/Tableau17[[#This Row],[2015-T1-TOTAL]],"")</f>
        <v>0.37823834196891193</v>
      </c>
      <c r="JZ280" s="26">
        <f>IFERROR(Tableau17[[#This Row],[2015-T1-BC-MDM]]/Tableau17[[#This Row],[2015-T1-TOTAL]],"")</f>
        <v>0</v>
      </c>
      <c r="KA280" s="26">
        <f>IFERROR(Tableau17[[#This Row],[2015-T1-BC-RDG]]/Tableau17[[#This Row],[2015-T1-TOTAL]],"")</f>
        <v>0</v>
      </c>
      <c r="KB280" s="26">
        <f>IFERROR(Tableau17[[#This Row],[2015-T1-BC-SOC]]/Tableau17[[#This Row],[2015-T1-TOTAL]],"")</f>
        <v>0</v>
      </c>
      <c r="KC280" s="26">
        <f>IFERROR(Tableau17[[#This Row],[2015-T1-BC-UD]]/Tableau17[[#This Row],[2015-T1-TOTAL]],"")</f>
        <v>0.27288428324697755</v>
      </c>
      <c r="KD280" s="26">
        <f>IFERROR(Tableau17[[#This Row],[2015-T1-BC-UG]]/Tableau17[[#This Row],[2015-T1-TOTAL]],"")</f>
        <v>0.18652849740932642</v>
      </c>
      <c r="KE280" s="26">
        <f>IFERROR(Tableau17[[#This Row],[2015-T1-BC-VEC]]/Tableau17[[#This Row],[2015-T1-TOTAL]],"")</f>
        <v>0</v>
      </c>
      <c r="KF280" s="26">
        <f>IFERROR(Tableau17[[#This Row],[2015-T2-BC-DVG]]/Tableau17[[#This Row],[2015-T2-TOTAL]],"")</f>
        <v>0</v>
      </c>
      <c r="KG280" s="26">
        <f>IFERROR(Tableau17[[#This Row],[2015-T2-BC-FN]]/Tableau17[[#This Row],[2015-T2-TOTAL]],"")</f>
        <v>0.49901768172888017</v>
      </c>
      <c r="KH280" s="26">
        <f>IFERROR(Tableau17[[#This Row],[2015-T2-BC-SOC]]/Tableau17[[#This Row],[2015-T2-TOTAL]],"")</f>
        <v>0</v>
      </c>
      <c r="KI280" s="26">
        <f>IFERROR(Tableau17[[#This Row],[2015-T2-BC-UD]]/Tableau17[[#This Row],[2015-T2-TOTAL]],"")</f>
        <v>0</v>
      </c>
      <c r="KJ280" s="26">
        <f>IFERROR(Tableau17[[#This Row],[2015-T2-BC-UG]]/Tableau17[[#This Row],[2015-T2-TOTAL]],"")</f>
        <v>0.50098231827111983</v>
      </c>
      <c r="KK280" s="26">
        <f>IFERROR(Tableau17[[#This Row],[2017 (L)-T1-COM]]/Tableau17[[#This Row],[2017 (L)-T1-TOTAL]],"")</f>
        <v>2.6200873362445413E-2</v>
      </c>
      <c r="KL280" s="26">
        <f>IFERROR(Tableau17[[#This Row],[2017 (L)-T1-DIV]]/Tableau17[[#This Row],[2017 (L)-T1-TOTAL]],"")</f>
        <v>4.3668122270742356E-3</v>
      </c>
      <c r="KM280" s="26">
        <f>IFERROR(Tableau17[[#This Row],[2017 (L)-T1-DLF]]/Tableau17[[#This Row],[2017 (L)-T1-TOTAL]],"")</f>
        <v>8.7336244541484712E-3</v>
      </c>
      <c r="KN280" s="26">
        <f>IFERROR(Tableau17[[#This Row],[2017 (L)-T1-DVD]]/Tableau17[[#This Row],[2017 (L)-T1-TOTAL]],"")</f>
        <v>6.768558951965066E-2</v>
      </c>
      <c r="KO280" s="26">
        <f>IFERROR(Tableau17[[#This Row],[2017 (L)-T1-DVG]]/Tableau17[[#This Row],[2017 (L)-T1-TOTAL]],"")</f>
        <v>1.3100436681222707E-2</v>
      </c>
      <c r="KP280" s="26">
        <f>IFERROR(Tableau17[[#This Row],[2017 (L)-T1-ECO]]/Tableau17[[#This Row],[2017 (L)-T1-TOTAL]],"")</f>
        <v>0.11572052401746726</v>
      </c>
      <c r="KQ280" s="26">
        <f>IFERROR(Tableau17[[#This Row],[2017 (L)-T1-EXD]]/Tableau17[[#This Row],[2017 (L)-T1-TOTAL]],"")</f>
        <v>0</v>
      </c>
      <c r="KR280" s="26">
        <f>IFERROR(Tableau17[[#This Row],[2017 (L)-T1-EXG]]/Tableau17[[#This Row],[2017 (L)-T1-TOTAL]],"")</f>
        <v>8.7336244541484712E-3</v>
      </c>
      <c r="KS280" s="26">
        <f>IFERROR(Tableau17[[#This Row],[2017 (L)-T1-FI]]/Tableau17[[#This Row],[2017 (L)-T1-TOTAL]],"")</f>
        <v>0.24890829694323144</v>
      </c>
      <c r="KT280" s="26">
        <f>IFERROR(Tableau17[[#This Row],[2017 (L)-T1-FN]]/Tableau17[[#This Row],[2017 (L)-T1-TOTAL]],"")</f>
        <v>0</v>
      </c>
      <c r="KU280" s="26">
        <f>IFERROR(Tableau17[[#This Row],[2017 (L)-T1-LR]]/Tableau17[[#This Row],[2017 (L)-T1-TOTAL]],"")</f>
        <v>0.19213973799126638</v>
      </c>
      <c r="KV280" s="26">
        <f>IFERROR(Tableau17[[#This Row],[2017 (L)-T1-MDM]]/Tableau17[[#This Row],[2017 (L)-T1-TOTAL]],"")</f>
        <v>0</v>
      </c>
      <c r="KW280" s="26">
        <f>IFERROR(Tableau17[[#This Row],[2017 (L)-T1-RDG]]/Tableau17[[#This Row],[2017 (L)-T1-TOTAL]],"")</f>
        <v>2.4017467248908297E-2</v>
      </c>
      <c r="KX280" s="26">
        <f>IFERROR(Tableau17[[#This Row],[2017 (L)-T1-REG]]/Tableau17[[#This Row],[2017 (L)-T1-TOTAL]],"")</f>
        <v>2.1834061135371178E-3</v>
      </c>
      <c r="KY280" s="26">
        <f>IFERROR(Tableau17[[#This Row],[2017 (L)-T1-REM]]/Tableau17[[#This Row],[2017 (L)-T1-TOTAL]],"")</f>
        <v>0.28820960698689957</v>
      </c>
      <c r="KZ280" s="26">
        <f>IFERROR(Tableau17[[#This Row],[2017 (L)-T1-SOC]]/Tableau17[[#This Row],[2017 (L)-T1-TOTAL]],"")</f>
        <v>0</v>
      </c>
      <c r="LA280" s="26">
        <f>IFERROR(Tableau17[[#This Row],[2017 (L)-T1-UDI]]/Tableau17[[#This Row],[2017 (L)-T1-TOTAL]],"")</f>
        <v>0</v>
      </c>
      <c r="LB280" s="26">
        <f>IFERROR(Tableau17[[#This Row],[2017 (L)-T2-FI]]/Tableau17[[#This Row],[2017 (L)-T2-TOTAL]],"")</f>
        <v>0.52970297029702973</v>
      </c>
      <c r="LC280" s="26">
        <f>IFERROR(Tableau17[[#This Row],[2017 (L)-T2-FN]]/Tableau17[[#This Row],[2017 (L)-T2-TOTAL]],"")</f>
        <v>0</v>
      </c>
      <c r="LD280" s="26">
        <f>IFERROR(Tableau17[[#This Row],[2017 (L)-T2-LR]]/Tableau17[[#This Row],[2017 (L)-T2-TOTAL]],"")</f>
        <v>0</v>
      </c>
      <c r="LE280" s="26">
        <f>IFERROR(Tableau17[[#This Row],[2017 (L)-T2-MDM]]/Tableau17[[#This Row],[2017 (L)-T2-TOTAL]],"")</f>
        <v>0</v>
      </c>
      <c r="LF280" s="26">
        <f>IFERROR(Tableau17[[#This Row],[2017 (L)-T2-REM]]/Tableau17[[#This Row],[2017 (L)-T2-TOTAL]],"")</f>
        <v>0.47029702970297027</v>
      </c>
      <c r="LG280" s="26">
        <f>IFERROR(Tableau17[[#This Row],[2017-T1-ARTHAUD Nathalie]]/Tableau17[[#This Row],[2017-T1-TOTAL]],"")</f>
        <v>3.2894736842105261E-3</v>
      </c>
      <c r="LH280" s="26">
        <f>IFERROR(Tableau17[[#This Row],[2017-T1-ASSELINEAU Fran]]/Tableau17[[#This Row],[2017-T1-TOTAL]],"")</f>
        <v>1.0964912280701754E-2</v>
      </c>
      <c r="LI280" s="26">
        <f>IFERROR(Tableau17[[#This Row],[2017-T1-CHEMINADE Jacques]]/Tableau17[[#This Row],[2017-T1-TOTAL]],"")</f>
        <v>2.1929824561403508E-3</v>
      </c>
      <c r="LJ280" s="26">
        <f>IFERROR(Tableau17[[#This Row],[2017-T1-DUPONT-AIGNAN Nicolas]]/Tableau17[[#This Row],[2017-T1-TOTAL]],"")</f>
        <v>2.7412280701754384E-2</v>
      </c>
      <c r="LK280" s="26">
        <f>IFERROR(Tableau17[[#This Row],[2017-T1-FILLON Fran]]/Tableau17[[#This Row],[2017-T1-TOTAL]],"")</f>
        <v>0.14144736842105263</v>
      </c>
      <c r="LL280" s="26">
        <f>IFERROR(Tableau17[[#This Row],[2017-T1-HAMON Beno]]/Tableau17[[#This Row],[2017-T1-TOTAL]],"")</f>
        <v>8.8815789473684209E-2</v>
      </c>
      <c r="LM280" s="26">
        <f>IFERROR(Tableau17[[#This Row],[2017-T1-LASSALLE Jean]]/Tableau17[[#This Row],[2017-T1-TOTAL]],"")</f>
        <v>1.2061403508771929E-2</v>
      </c>
      <c r="LN280" s="26">
        <f>IFERROR(Tableau17[[#This Row],[2017-T1-LE PEN Marine]]/Tableau17[[#This Row],[2017-T1-TOTAL]],"")</f>
        <v>0.23793859649122806</v>
      </c>
      <c r="LO280" s="26">
        <f>IFERROR(Tableau17[[#This Row],[2017-T1-M Jean-Luc]]/Tableau17[[#This Row],[2017-T1-TOTAL]],"")</f>
        <v>0.27412280701754388</v>
      </c>
      <c r="LP280" s="26">
        <f>IFERROR(Tableau17[[#This Row],[2017-T1-MACRON Emmanuel]]/Tableau17[[#This Row],[2017-T1-TOTAL]],"")</f>
        <v>0.18969298245614036</v>
      </c>
      <c r="LQ280" s="26">
        <f>IFERROR(Tableau17[[#This Row],[2017-T1-POUTOU Philippe]]/Tableau17[[#This Row],[2017-T1-TOTAL]],"")</f>
        <v>1.2061403508771929E-2</v>
      </c>
      <c r="LR280" s="26">
        <f>IFERROR(Tableau17[[#This Row],[2017-T2-LE PEN Marine]]/Tableau17[[#This Row],[2017-T2-TOTAL]],"")</f>
        <v>0.40053050397877982</v>
      </c>
      <c r="LS280" s="26">
        <f>IFERROR(Tableau17[[#This Row],[2017-T2-MACRON Emmanuel]]/Tableau17[[#This Row],[2017-T2-TOTAL]],"")</f>
        <v>0.59946949602122013</v>
      </c>
      <c r="LT280" s="26">
        <f>IFERROR(Tableau17[[#This Row],[2019-T1-ALEXANDRE Audric]]/Tableau17[[#This Row],[2019-T1-TOTAL]],"")</f>
        <v>0</v>
      </c>
      <c r="LU280" s="26">
        <f>IFERROR(Tableau17[[#This Row],[2019-T1-ARTHAUD Nathalie]]/Tableau17[[#This Row],[2019-T1-TOTAL]],"")</f>
        <v>3.3670033670033669E-3</v>
      </c>
      <c r="LV280" s="26">
        <f>IFERROR(Tableau17[[#This Row],[2019-T1-ASSELINEAU François]]/Tableau17[[#This Row],[2019-T1-TOTAL]],"")</f>
        <v>1.6835016835016835E-2</v>
      </c>
      <c r="LW280" s="26">
        <f>IFERROR(Tableau17[[#This Row],[2019-T1-AUBRY Manon]]/Tableau17[[#This Row],[2019-T1-TOTAL]],"")</f>
        <v>7.9124579124579125E-2</v>
      </c>
      <c r="LX280" s="26">
        <f>IFERROR(Tableau17[[#This Row],[2019-T1-AZERGUI Nagib]]/Tableau17[[#This Row],[2019-T1-TOTAL]],"")</f>
        <v>1.6835016835016834E-3</v>
      </c>
      <c r="LY280" s="26">
        <f>IFERROR(Tableau17[[#This Row],[2019-T1-BARDELLA Jordan]]/Tableau17[[#This Row],[2019-T1-TOTAL]],"")</f>
        <v>0.27104377104377103</v>
      </c>
      <c r="LZ280" s="26">
        <f>IFERROR(Tableau17[[#This Row],[2019-T1-BELLAMY François-Xavier]]/Tableau17[[#This Row],[2019-T1-TOTAL]],"")</f>
        <v>5.8922558922558925E-2</v>
      </c>
      <c r="MA280" s="26">
        <f>IFERROR(Tableau17[[#This Row],[2019-T1-BIDOU Olivier]]/Tableau17[[#This Row],[2019-T1-TOTAL]],"")</f>
        <v>1.6835016835016834E-3</v>
      </c>
      <c r="MB280" s="26">
        <f>IFERROR(Tableau17[[#This Row],[2019-T1-BOURG Dominique]]/Tableau17[[#This Row],[2019-T1-TOTAL]],"")</f>
        <v>2.0202020202020204E-2</v>
      </c>
      <c r="MC280" s="26">
        <f>IFERROR(Tableau17[[#This Row],[2019-T1-BROSSAT Ian]]/Tableau17[[#This Row],[2019-T1-TOTAL]],"")</f>
        <v>2.6936026936026935E-2</v>
      </c>
      <c r="MD280" s="26">
        <f>IFERROR(Tableau17[[#This Row],[2019-T1-CAILLAUD Sophie]]/Tableau17[[#This Row],[2019-T1-TOTAL]],"")</f>
        <v>0</v>
      </c>
      <c r="ME280" s="26">
        <f>IFERROR(Tableau17[[#This Row],[2019-T1-CAMUS Renaud]]/Tableau17[[#This Row],[2019-T1-TOTAL]],"")</f>
        <v>0</v>
      </c>
      <c r="MF280" s="26">
        <f>IFERROR(Tableau17[[#This Row],[2019-T1-CHALENÇON Christophe]]/Tableau17[[#This Row],[2019-T1-TOTAL]],"")</f>
        <v>0</v>
      </c>
      <c r="MG280" s="26">
        <f>IFERROR(Tableau17[[#This Row],[2019-T1-CORBET Cathy Denise Ginette]]/Tableau17[[#This Row],[2019-T1-TOTAL]],"")</f>
        <v>0</v>
      </c>
      <c r="MH280" s="26">
        <f>IFERROR(Tableau17[[#This Row],[2019-T1-DE PREVOISIN Robert]]/Tableau17[[#This Row],[2019-T1-TOTAL]],"")</f>
        <v>0</v>
      </c>
      <c r="MI280" s="26">
        <f>IFERROR(Tableau17[[#This Row],[2019-T1-DELFEL Thérèse]]/Tableau17[[#This Row],[2019-T1-TOTAL]],"")</f>
        <v>0</v>
      </c>
      <c r="MJ280" s="26">
        <f>IFERROR(Tableau17[[#This Row],[2019-T1-DIEUMEGARD Pierre]]/Tableau17[[#This Row],[2019-T1-TOTAL]],"")</f>
        <v>0</v>
      </c>
      <c r="MK280" s="26">
        <f>IFERROR(Tableau17[[#This Row],[2019-T1-DUPONT-AIGNAN Nicolas]]/Tableau17[[#This Row],[2019-T1-TOTAL]],"")</f>
        <v>3.3670033670033669E-2</v>
      </c>
      <c r="ML280" s="26">
        <f>IFERROR(Tableau17[[#This Row],[2019-T1-GERNIGON Yves]]/Tableau17[[#This Row],[2019-T1-TOTAL]],"")</f>
        <v>0</v>
      </c>
      <c r="MM280" s="26">
        <f>IFERROR(Tableau17[[#This Row],[2019-T1-GLUCKSMANN Raphaël]]/Tableau17[[#This Row],[2019-T1-TOTAL]],"")</f>
        <v>8.0808080808080815E-2</v>
      </c>
      <c r="MN280" s="26">
        <f>IFERROR(Tableau17[[#This Row],[2019-T1-HAMON Benoît]]/Tableau17[[#This Row],[2019-T1-TOTAL]],"")</f>
        <v>6.3973063973063973E-2</v>
      </c>
      <c r="MO280" s="26">
        <f>IFERROR(Tableau17[[#This Row],[2019-T1-HELGEN Gilles]]/Tableau17[[#This Row],[2019-T1-TOTAL]],"")</f>
        <v>0</v>
      </c>
      <c r="MP280" s="26">
        <f>IFERROR(Tableau17[[#This Row],[2019-T1-JADOT Yannick]]/Tableau17[[#This Row],[2019-T1-TOTAL]],"")</f>
        <v>0.17003367003367004</v>
      </c>
      <c r="MQ280" s="26">
        <f>IFERROR(Tableau17[[#This Row],[2019-T1-LAGARDE Jean-Christophe]]/Tableau17[[#This Row],[2019-T1-TOTAL]],"")</f>
        <v>1.1784511784511785E-2</v>
      </c>
      <c r="MR280" s="26">
        <f>IFERROR(Tableau17[[#This Row],[2019-T1-LALANNE Francis]]/Tableau17[[#This Row],[2019-T1-TOTAL]],"")</f>
        <v>0</v>
      </c>
      <c r="MS280" s="26">
        <f>IFERROR(Tableau17[[#This Row],[2019-T1-LOISEAU Nathalie]]/Tableau17[[#This Row],[2019-T1-TOTAL]],"")</f>
        <v>0.15993265993265993</v>
      </c>
      <c r="MT280" s="26">
        <f>IFERROR(Tableau17[[#This Row],[2019-T1-MARIE Florie]]/Tableau17[[#This Row],[2019-T1-TOTAL]],"")</f>
        <v>0</v>
      </c>
      <c r="MU280" s="26">
        <f>IFERROR(Tableau17[[#This Row],[2008-T1-MACROEXTRDROITE]]/Tableau17[[#This Row],[2008-T1-MACROTOTALE]],"")</f>
        <v>0.10899182561307902</v>
      </c>
      <c r="MV280" s="26">
        <f>IFERROR(Tableau17[[#This Row],[2008-T1-MACRODROITE]]/Tableau17[[#This Row],[2008-T1-MACROTOTALE]],"")</f>
        <v>0.48637602179836514</v>
      </c>
      <c r="MW280" s="26">
        <f>IFERROR(Tableau17[[#This Row],[2008-T1-MACROCENTRE]]/Tableau17[[#This Row],[2008-T1-MACROTOTALE]],"")</f>
        <v>0</v>
      </c>
      <c r="MX280" s="26">
        <f>IFERROR(Tableau17[[#This Row],[2008-T1-MACROGAUCHE]]/Tableau17[[#This Row],[2008-T1-MACROTOTALE]],"")</f>
        <v>0.40463215258855584</v>
      </c>
      <c r="MY280" s="26">
        <f>IFERROR(Tableau17[[#This Row],[2008-T1-MACROAUTRE]]/Tableau17[[#This Row],[2008-T1-MACROTOTALE]],"")</f>
        <v>0</v>
      </c>
      <c r="MZ280" s="26">
        <f>IFERROR(Tableau17[[#This Row],[2008-T2-MACROEXTRDROITE]]/Tableau17[[#This Row],[2008-T2-MACROTOTALE]],"")</f>
        <v>0</v>
      </c>
      <c r="NA280" s="26">
        <f>IFERROR(Tableau17[[#This Row],[2008-T2-MACRODROITE]]/Tableau17[[#This Row],[2008-T2-MACROTOTALE]],"")</f>
        <v>0.53585397653194267</v>
      </c>
      <c r="NB280" s="26">
        <f>IFERROR(Tableau17[[#This Row],[2008-T2-MACROCENTRE]]/Tableau17[[#This Row],[2008-T2-MACROTOTALE]],"")</f>
        <v>0</v>
      </c>
      <c r="NC280" s="26">
        <f>IFERROR(Tableau17[[#This Row],[2008-T2-MACROGAUCHE]]/Tableau17[[#This Row],[2008-T2-MACROTOTALE]],"")</f>
        <v>0.46414602346805739</v>
      </c>
      <c r="ND280" s="26">
        <f>IFERROR(Tableau17[[#This Row],[2008-T2-MACROAUTRE]]/Tableau17[[#This Row],[2008-T2-MACROTOTALE]],"")</f>
        <v>0</v>
      </c>
      <c r="NE280" s="26">
        <f>IFERROR(Tableau17[[#This Row],[2014-T1-MACROEXTRDROITE]]/Tableau17[[#This Row],[2014-T1-MACROTOTALE]],"")</f>
        <v>0.23699421965317918</v>
      </c>
      <c r="NF280" s="26">
        <f>IFERROR(Tableau17[[#This Row],[2014-T1-MACRODROITE]]/Tableau17[[#This Row],[2014-T1-MACROTOTALE]],"")</f>
        <v>0.40317919075144509</v>
      </c>
      <c r="NG280" s="26">
        <f>IFERROR(Tableau17[[#This Row],[2014-T1-MACROCENTRE]]/Tableau17[[#This Row],[2014-T1-MACROTOTALE]],"")</f>
        <v>8.670520231213872E-3</v>
      </c>
      <c r="NH280" s="26">
        <f>IFERROR(Tableau17[[#This Row],[2014-T1-MACROGAUCHE]]/Tableau17[[#This Row],[2014-T1-MACROTOTALE]],"")</f>
        <v>0.35115606936416183</v>
      </c>
      <c r="NI280" s="26">
        <f>IFERROR(Tableau17[[#This Row],[2014-T1-MACROAUTRE]]/Tableau17[[#This Row],[2014-T1-MACROTOTALE]],"")</f>
        <v>0</v>
      </c>
      <c r="NJ280" s="26">
        <f>IFERROR(Tableau17[[#This Row],[2014-T2-MACROEXTRDROITE]]/Tableau17[[#This Row],[2014-T2-MACROTOTALE]],"")</f>
        <v>0.23182441700960219</v>
      </c>
      <c r="NK280" s="26">
        <f>IFERROR(Tableau17[[#This Row],[2014-T2-MACRODROITE]]/Tableau17[[#This Row],[2014-T2-MACROTOTALE]],"")</f>
        <v>0.44307270233196161</v>
      </c>
      <c r="NL280" s="26">
        <f>IFERROR(Tableau17[[#This Row],[2014-T2-MACROCENTRE]]/Tableau17[[#This Row],[2014-T2-MACROTOTALE]],"")</f>
        <v>0</v>
      </c>
      <c r="NM280" s="26">
        <f>IFERROR(Tableau17[[#This Row],[2014-T2-MACROGAUCHE]]/Tableau17[[#This Row],[2014-T2-MACROTOTALE]],"")</f>
        <v>0.32510288065843623</v>
      </c>
      <c r="NN280" s="26">
        <f>IFERROR(Tableau17[[#This Row],[2014-T2-MACROAUTRE]]/Tableau17[[#This Row],[2014-T2-MACROTOTALE]],"")</f>
        <v>0</v>
      </c>
      <c r="NO280" s="26">
        <f>IFERROR( Tableau17[[#This Row],[2015-T1-MACROEXTRDROITE]]/Tableau17[[#This Row],[2015-T1-MACROTOTALE]],"")</f>
        <v>0.37823834196891193</v>
      </c>
      <c r="NP280" s="26">
        <f>IFERROR(Tableau17[[#This Row],[2015-T1-MACRODROITE]]/Tableau17[[#This Row],[2015-T1-MACROTOTALE]],"")</f>
        <v>0.27288428324697755</v>
      </c>
      <c r="NQ280" s="26">
        <f>IFERROR(Tableau17[[#This Row],[2015-T1-MACROCENTRE]]/Tableau17[[#This Row],[2015-T1-MACROTOTALE]],"")</f>
        <v>0</v>
      </c>
      <c r="NR280" s="26">
        <f>IFERROR(Tableau17[[#This Row],[2015-T1-MACROGAUCHE]]/Tableau17[[#This Row],[2015-T1-MACROTOTALE]],"")</f>
        <v>0.34887737478411052</v>
      </c>
      <c r="NS280" s="26">
        <f>IFERROR(Tableau17[[#This Row],[2015-T1-MACROAUTRE]]/Tableau17[[#This Row],[2015-T1-MACROTOTALE]],"")</f>
        <v>0</v>
      </c>
      <c r="NT280" s="26">
        <f>IFERROR(Tableau17[[#This Row],[2015-T2-MACROEXTRDROITE]]/Tableau17[[#This Row],[2015-T2-MACROTOTALE]],"")</f>
        <v>0.49901768172888017</v>
      </c>
      <c r="NU280" s="26">
        <f>IFERROR(Tableau17[[#This Row],[2015-T2-MACRODROITE]]/Tableau17[[#This Row],[2015-T2-MACROTOTALE]],"")</f>
        <v>0</v>
      </c>
      <c r="NV280" s="26">
        <f>IFERROR(Tableau17[[#This Row],[2015-T2-MACROCENTRE]]/Tableau17[[#This Row],[2015-T2-MACROTOTALE]],"")</f>
        <v>0</v>
      </c>
      <c r="NW280" s="26">
        <f>IFERROR(Tableau17[[#This Row],[2015-T2-MACROGAUCHE]]/Tableau17[[#This Row],[2015-T2-MACROTOTALE]],"")</f>
        <v>0.50098231827111983</v>
      </c>
      <c r="NX280" s="26">
        <f>IFERROR(Tableau17[[#This Row],[2015-T2-MACROAUTRE]]/Tableau17[[#This Row],[2015-T2-MACROTOTALE]],"")</f>
        <v>0</v>
      </c>
      <c r="NY280" s="26">
        <f>IFERROR(Tableau17[[#This Row],[2017-T1-MACROEXTRDROITE]]/Tableau17[[#This Row],[2017-T1-MACROTOTALE]],"")</f>
        <v>0.27850877192982454</v>
      </c>
      <c r="NZ280" s="26">
        <f>IFERROR(Tableau17[[#This Row],[2017-T1-MACRODROITE]]/Tableau17[[#This Row],[2017-T1-MACROTOTALE]],"")</f>
        <v>0.14144736842105263</v>
      </c>
      <c r="OA280" s="26">
        <f>IFERROR(Tableau17[[#This Row],[2017-T1-MACROCENTRE]]/Tableau17[[#This Row],[2017-T1-MACROTOTALE]],"")</f>
        <v>0.18969298245614036</v>
      </c>
      <c r="OB280" s="26">
        <f>IFERROR(Tableau17[[#This Row],[2017-T1-MACROGAUCHE]]/Tableau17[[#This Row],[2017-T1-MACROTOTALE]],"")</f>
        <v>0.37828947368421051</v>
      </c>
      <c r="OC280" s="26">
        <f>IFERROR(Tableau17[[#This Row],[2017-T1-MACROAUTRE]]/Tableau17[[#This Row],[2017-T1-MACROTOTALE]],"")</f>
        <v>1.2061403508771929E-2</v>
      </c>
      <c r="OD280" s="26">
        <f>IFERROR(Tableau17[[#This Row],[2017-T2-MACROEXTRDROITE]]/Tableau17[[#This Row],[2017-T2-MACROTOTALE]],"")</f>
        <v>0.40053050397877982</v>
      </c>
      <c r="OE280" s="26">
        <f>IFERROR(Tableau17[[#This Row],[2017-T2-MACRODROITE]]/Tableau17[[#This Row],[2017-T2-MACROTOTALE]],"")</f>
        <v>0</v>
      </c>
      <c r="OF280" s="26">
        <f>IFERROR(Tableau17[[#This Row],[2017-T2-MACROCENTRE]]/Tableau17[[#This Row],[2017-T2-MACROTOTALE]],"")</f>
        <v>0.59946949602122013</v>
      </c>
      <c r="OG280" s="26">
        <f>IFERROR(Tableau17[[#This Row],[2017-T2-MACROGAUCHE]]/Tableau17[[#This Row],[2017-T2-MACROTOTALE]],"")</f>
        <v>0</v>
      </c>
      <c r="OH280" s="26">
        <f>IFERROR(Tableau17[[#This Row],[2017-T2-MACROAUTRE]]/Tableau17[[#This Row],[2017-T2-MACROTOTALE]],"")</f>
        <v>0</v>
      </c>
      <c r="OI280" s="26">
        <f>IFERROR(Tableau17[[#This Row],[2019-T1-MACROEXTRDROITE]]/Tableau17[[#This Row],[2019-T1-MACROTOTALE]],"")</f>
        <v>0.31493506493506496</v>
      </c>
      <c r="OJ280" s="26">
        <f>IFERROR(Tableau17[[#This Row],[2019-T1-MACRODROITE]]/Tableau17[[#This Row],[2019-T1-MACROTOTALE]],"")</f>
        <v>6.8181818181818177E-2</v>
      </c>
      <c r="OK280" s="26">
        <f>IFERROR(Tableau17[[#This Row],[2019-T1-MACROCENTRE]]/Tableau17[[#This Row],[2019-T1-MACROTOTALE]],"")</f>
        <v>0.15422077922077923</v>
      </c>
      <c r="OL280" s="26">
        <f>IFERROR(Tableau17[[#This Row],[2019-T1-MACROGAUCHE]]/Tableau17[[#This Row],[2019-T1-MACROTOTALE]],"")</f>
        <v>0.40909090909090912</v>
      </c>
      <c r="OM280" s="26">
        <f>IFERROR(Tableau17[[#This Row],[2019-T1-MACROAUTRE]]/Tableau17[[#This Row],[2019-T1-MACROTOTALE]],"")</f>
        <v>5.3571428571428568E-2</v>
      </c>
      <c r="ON280" s="26">
        <f>IFERROR(Tableau17[[#This Row],[2020-T1-MACROEXTRDROITE]]/Tableau17[[#This Row],[2020-T1-MACROTOTALE]],"")</f>
        <v>0.18061674008810572</v>
      </c>
      <c r="OO280" s="26">
        <f>IFERROR(Tableau17[[#This Row],[2020-T1-MACRODROITE]]/Tableau17[[#This Row],[2020-T1-MACROTOTALE]],"")</f>
        <v>0.2621145374449339</v>
      </c>
      <c r="OP280" s="26">
        <f>IFERROR(Tableau17[[#This Row],[2020-T1-MACROCENTRE]]/Tableau17[[#This Row],[2020-T1-MACROTOTALE]],"")</f>
        <v>5.2863436123348019E-2</v>
      </c>
      <c r="OQ280" s="26">
        <f>IFERROR(Tableau17[[#This Row],[2020-T1-MACROGAUCHE]]/Tableau17[[#This Row],[2020-T1-MACROTOTALE]],"")</f>
        <v>0.50440528634361237</v>
      </c>
      <c r="OR280" s="26">
        <f>IFERROR(Tableau17[[#This Row],[2020-T1-MACROAUTRE]]/Tableau17[[#This Row],[2020-T1-MACROTOTALE]],"")</f>
        <v>0</v>
      </c>
      <c r="OS280" s="26">
        <f>IFERROR(Tableau17[[#This Row],[2017 (L)-T1-MACROEXTRDROITE]]/Tableau17[[#This Row],[2017 (L)-T1-MACROTOTALE]],"")</f>
        <v>8.7336244541484712E-3</v>
      </c>
      <c r="OT280" s="26">
        <f>IFERROR(Tableau17[[#This Row],[2017 (L)-T1-MACRODROITE]]/Tableau17[[#This Row],[2017 (L)-T1-MACROTOTALE]],"")</f>
        <v>0.25982532751091703</v>
      </c>
      <c r="OU280" s="26">
        <f>IFERROR(Tableau17[[#This Row],[2017 (L)-T1-MACROCENTRE]]/Tableau17[[#This Row],[2017 (L)-T1-MACROTOTALE]],"")</f>
        <v>0.28820960698689957</v>
      </c>
      <c r="OV280" s="26">
        <f>IFERROR(Tableau17[[#This Row],[2017 (L)-T1-MACROGAUCHE]]/Tableau17[[#This Row],[2017 (L)-T1-MACROTOTALE]],"")</f>
        <v>0.4366812227074236</v>
      </c>
      <c r="OW280" s="26">
        <f>IFERROR(Tableau17[[#This Row],[2017 (L)-T1-MACROAUTRE]]/Tableau17[[#This Row],[2017 (L)-T1-MACROTOTALE]],"")</f>
        <v>6.5502183406113534E-3</v>
      </c>
      <c r="OX280" s="26">
        <f>IFERROR(Tableau17[[#This Row],[2017 (L)-T2-MACROEXTRDROITE]]/Tableau17[[#This Row],[2017 (L)-T2-MACROTOTALE]],"")</f>
        <v>0</v>
      </c>
      <c r="OY280" s="26">
        <f>IFERROR(Tableau17[[#This Row],[2017 (L)-T2-MACRODROITE]]/Tableau17[[#This Row],[2017 (L)-T2-MACROTOTALE]],"")</f>
        <v>0</v>
      </c>
      <c r="OZ280" s="26">
        <f>IFERROR(Tableau17[[#This Row],[2017 (L)-T2-MACROCENTRE]]/Tableau17[[#This Row],[2017 (L)-T2-MACROTOTALE]],"")</f>
        <v>0.47029702970297027</v>
      </c>
      <c r="PA280" s="26">
        <f>IFERROR(Tableau17[[#This Row],[2017 (L)-T2-MACROGAUCHE]]/Tableau17[[#This Row],[2017 (L)-T2-MACROTOTALE]],"")</f>
        <v>0.52970297029702973</v>
      </c>
      <c r="PB280" s="26">
        <f>IFERROR(Tableau17[[#This Row],[2017 (L)-T2-MACROAUTRE]]/Tableau17[[#This Row],[2017 (L)-T2-MACROTOTALE]],"")</f>
        <v>0</v>
      </c>
      <c r="PC280" s="26">
        <f>IFERROR(Tableau17[[#This Row],[2008_T1_PROCUS]]/Tableau17[[#This Row],[2008_T1_INSCRITS]],0)</f>
        <v>2.553191489361702E-2</v>
      </c>
      <c r="PD280" s="26">
        <f>IFERROR(Tableau17[[#This Row],[2008_T2_PROCUS]]/Tableau17[[#This Row],[2008_T2_INSCRITS]],0)</f>
        <v>1.7021276595744681E-2</v>
      </c>
      <c r="PE280" s="26">
        <f>Tableau17[[#This Row],[2014_T1_PROCUS]]/Tableau17[[#This Row],[2014_T1_INSCRITS]]</f>
        <v>7.7519379844961239E-3</v>
      </c>
      <c r="PF280" s="26">
        <f>IFERROR(Tableau17[[#This Row],[2014_T2_PROCUS]]/Tableau17[[#This Row],[2014_T2_INSCRITS]],0)</f>
        <v>1.4642549526270457E-2</v>
      </c>
    </row>
    <row r="281" spans="1:422" hidden="1" x14ac:dyDescent="0.2">
      <c r="A281" s="1">
        <v>6</v>
      </c>
      <c r="B281" s="1" t="s">
        <v>414</v>
      </c>
      <c r="C281" s="1" t="s">
        <v>435</v>
      </c>
      <c r="D281" s="1" t="s">
        <v>435</v>
      </c>
      <c r="E281" s="1">
        <v>1157</v>
      </c>
      <c r="F281" s="1">
        <v>5.4482840000000001</v>
      </c>
      <c r="G281" s="1">
        <v>43.295583999999998</v>
      </c>
      <c r="H281" s="3">
        <v>1067</v>
      </c>
      <c r="I281" s="3">
        <v>268</v>
      </c>
      <c r="K281" s="1">
        <v>3</v>
      </c>
      <c r="L281" s="1">
        <v>23</v>
      </c>
      <c r="M281" s="1">
        <v>9</v>
      </c>
      <c r="P281" s="1">
        <v>65</v>
      </c>
      <c r="Q281" s="1">
        <v>11</v>
      </c>
      <c r="R281" s="1">
        <v>94</v>
      </c>
      <c r="S281" s="1">
        <v>43</v>
      </c>
      <c r="T281" s="1">
        <v>28</v>
      </c>
      <c r="U281" s="1">
        <v>276</v>
      </c>
      <c r="V281" s="1">
        <v>1034</v>
      </c>
      <c r="W281" s="1">
        <v>537</v>
      </c>
      <c r="X281" s="1">
        <v>8</v>
      </c>
      <c r="Y281" s="2">
        <v>0.51934236</v>
      </c>
      <c r="Z281" s="1">
        <v>1034</v>
      </c>
      <c r="AA281" s="1">
        <v>556</v>
      </c>
      <c r="AB281" s="1">
        <v>13</v>
      </c>
      <c r="AC281" s="2">
        <v>0.53771760000000002</v>
      </c>
      <c r="AD281" s="1">
        <v>1067</v>
      </c>
      <c r="AE281" s="1">
        <v>286</v>
      </c>
      <c r="AF281" s="2">
        <v>0.26804124000000001</v>
      </c>
      <c r="AG281" s="1">
        <f t="shared" si="4"/>
        <v>268</v>
      </c>
      <c r="AH281" s="1">
        <v>935</v>
      </c>
      <c r="AI281" s="1">
        <v>487</v>
      </c>
      <c r="AJ281" s="1">
        <v>8</v>
      </c>
      <c r="AK281" s="2">
        <v>0.52085561000000002</v>
      </c>
      <c r="AL281" s="1">
        <v>934</v>
      </c>
      <c r="AM281" s="1">
        <v>554</v>
      </c>
      <c r="AN281" s="1">
        <v>8</v>
      </c>
      <c r="AO281" s="2">
        <v>0.59314774999999997</v>
      </c>
      <c r="AP281" s="1">
        <v>1046</v>
      </c>
      <c r="AQ281" s="1">
        <v>403</v>
      </c>
      <c r="AR281" s="2">
        <v>0.38527725000000002</v>
      </c>
      <c r="AS281" s="1">
        <v>1046</v>
      </c>
      <c r="AT281" s="1">
        <v>442</v>
      </c>
      <c r="AU281" s="2">
        <v>0.42256213999999997</v>
      </c>
      <c r="AV281" s="1">
        <v>1064</v>
      </c>
      <c r="AW281" s="1">
        <v>371</v>
      </c>
      <c r="AX281" s="2">
        <v>0.34868420999999999</v>
      </c>
      <c r="AY281" s="1">
        <v>1064</v>
      </c>
      <c r="AZ281" s="1">
        <v>300</v>
      </c>
      <c r="BA281" s="2">
        <v>0.28195489000000001</v>
      </c>
      <c r="BB281" s="1">
        <v>1061</v>
      </c>
      <c r="BC281" s="1">
        <v>774</v>
      </c>
      <c r="BD281" s="2">
        <v>0.72950046999999996</v>
      </c>
      <c r="BE281" s="1">
        <v>1060</v>
      </c>
      <c r="BF281" s="1">
        <v>742</v>
      </c>
      <c r="BG281" s="2">
        <v>0.7</v>
      </c>
      <c r="BH281" s="1">
        <v>1072</v>
      </c>
      <c r="BI281" s="1">
        <v>428</v>
      </c>
      <c r="BJ281" s="2">
        <v>0.39925372999999997</v>
      </c>
      <c r="BK281" s="1">
        <v>18</v>
      </c>
      <c r="BM281" s="1">
        <v>4</v>
      </c>
      <c r="BN281" s="1">
        <v>35</v>
      </c>
      <c r="BO281" s="1">
        <v>49</v>
      </c>
      <c r="BP281" s="1">
        <v>156</v>
      </c>
      <c r="BQ281" s="1">
        <v>213</v>
      </c>
      <c r="BR281" s="1">
        <v>475</v>
      </c>
      <c r="BU281" s="1">
        <v>220</v>
      </c>
      <c r="BV281" s="1">
        <v>312</v>
      </c>
      <c r="BW281" s="1">
        <v>532</v>
      </c>
      <c r="BY281" s="1">
        <v>68</v>
      </c>
      <c r="BZ281" s="1">
        <v>36</v>
      </c>
      <c r="CB281" s="1">
        <v>29</v>
      </c>
      <c r="CC281" s="1">
        <v>148</v>
      </c>
      <c r="CD281" s="1">
        <v>154</v>
      </c>
      <c r="CE281" s="1">
        <v>89</v>
      </c>
      <c r="CF281" s="1">
        <v>524</v>
      </c>
      <c r="CG281" s="1">
        <v>183</v>
      </c>
      <c r="CH281" s="1">
        <v>210</v>
      </c>
      <c r="CI281" s="1">
        <v>130</v>
      </c>
      <c r="CJ281" s="1">
        <v>523</v>
      </c>
      <c r="CK281" s="1">
        <v>11</v>
      </c>
      <c r="CL281" s="1">
        <v>8</v>
      </c>
      <c r="CN281" s="1">
        <v>14</v>
      </c>
      <c r="CO281" s="1">
        <v>28</v>
      </c>
      <c r="CP281" s="1">
        <v>181</v>
      </c>
      <c r="CS281" s="1">
        <v>76</v>
      </c>
      <c r="CT281" s="1">
        <v>70</v>
      </c>
      <c r="CW281" s="1">
        <v>388</v>
      </c>
      <c r="CY281" s="1">
        <v>205</v>
      </c>
      <c r="DA281" s="1">
        <v>192</v>
      </c>
      <c r="DC281" s="1">
        <v>397</v>
      </c>
      <c r="DD281" s="1">
        <v>9</v>
      </c>
      <c r="DE281" s="1">
        <v>4</v>
      </c>
      <c r="DF281" s="1">
        <v>8</v>
      </c>
      <c r="DG281" s="1">
        <v>0</v>
      </c>
      <c r="DH281" s="1">
        <v>0</v>
      </c>
      <c r="DI281" s="1">
        <v>12</v>
      </c>
      <c r="DJ281" s="1">
        <v>1</v>
      </c>
      <c r="DK281" s="1">
        <v>0</v>
      </c>
      <c r="DL281" s="1">
        <v>70</v>
      </c>
      <c r="DM281" s="1">
        <v>98</v>
      </c>
      <c r="DN281" s="1">
        <v>56</v>
      </c>
      <c r="DP281" s="1">
        <v>0</v>
      </c>
      <c r="DR281" s="1">
        <v>92</v>
      </c>
      <c r="DS281" s="1">
        <v>11</v>
      </c>
      <c r="DU281" s="1">
        <v>361</v>
      </c>
      <c r="DX281" s="1">
        <v>146</v>
      </c>
      <c r="DZ281" s="1">
        <v>118</v>
      </c>
      <c r="EA281" s="1">
        <v>264</v>
      </c>
      <c r="EB281" s="1">
        <v>2</v>
      </c>
      <c r="EC281" s="1">
        <v>5</v>
      </c>
      <c r="ED281" s="1">
        <v>3</v>
      </c>
      <c r="EE281" s="1">
        <v>23</v>
      </c>
      <c r="EF281" s="1">
        <v>86</v>
      </c>
      <c r="EG281" s="1">
        <v>26</v>
      </c>
      <c r="EH281" s="1">
        <v>3</v>
      </c>
      <c r="EI281" s="1">
        <v>292</v>
      </c>
      <c r="EJ281" s="1">
        <v>194</v>
      </c>
      <c r="EK281" s="1">
        <v>112</v>
      </c>
      <c r="EL281" s="1">
        <v>15</v>
      </c>
      <c r="EM281" s="1">
        <v>761</v>
      </c>
      <c r="EN281" s="1">
        <v>336</v>
      </c>
      <c r="EO281" s="1">
        <v>318</v>
      </c>
      <c r="EP281" s="1">
        <v>654</v>
      </c>
      <c r="EQ281" s="1">
        <v>0</v>
      </c>
      <c r="ER281" s="1">
        <v>2</v>
      </c>
      <c r="ES281" s="1">
        <v>4</v>
      </c>
      <c r="ET281" s="1">
        <v>29</v>
      </c>
      <c r="EU281" s="1">
        <v>5</v>
      </c>
      <c r="EV281" s="1">
        <v>164</v>
      </c>
      <c r="EW281" s="1">
        <v>15</v>
      </c>
      <c r="EX281" s="1">
        <v>0</v>
      </c>
      <c r="EY281" s="1">
        <v>15</v>
      </c>
      <c r="EZ281" s="1">
        <v>13</v>
      </c>
      <c r="FA281" s="1">
        <v>0</v>
      </c>
      <c r="FB281" s="1">
        <v>0</v>
      </c>
      <c r="FC281" s="1">
        <v>0</v>
      </c>
      <c r="FD281" s="1">
        <v>0</v>
      </c>
      <c r="FE281" s="1">
        <v>0</v>
      </c>
      <c r="FF281" s="1">
        <v>0</v>
      </c>
      <c r="FG281" s="1">
        <v>0</v>
      </c>
      <c r="FH281" s="1">
        <v>11</v>
      </c>
      <c r="FI281" s="1">
        <v>0</v>
      </c>
      <c r="FJ281" s="1">
        <v>17</v>
      </c>
      <c r="FK281" s="1">
        <v>12</v>
      </c>
      <c r="FL281" s="1">
        <v>0</v>
      </c>
      <c r="FM281" s="1">
        <v>53</v>
      </c>
      <c r="FN281" s="1">
        <v>9</v>
      </c>
      <c r="FO281" s="1">
        <v>4</v>
      </c>
      <c r="FP281" s="1">
        <v>47</v>
      </c>
      <c r="FQ281" s="1">
        <v>0</v>
      </c>
      <c r="FR281" s="1">
        <f>SUM(Tableau17[[#This Row],[2019-T1-ALEXANDRE Audric]:[2019-T1-MARIE Florie]])</f>
        <v>400</v>
      </c>
      <c r="FS281" s="1">
        <v>53</v>
      </c>
      <c r="FT281" s="1">
        <v>174</v>
      </c>
      <c r="FU281" s="1">
        <v>0</v>
      </c>
      <c r="FV281" s="1">
        <v>248</v>
      </c>
      <c r="FW281" s="1">
        <v>0</v>
      </c>
      <c r="FX281" s="1">
        <v>475</v>
      </c>
      <c r="FY281" s="1">
        <v>0</v>
      </c>
      <c r="FZ281" s="1">
        <v>220</v>
      </c>
      <c r="GA281" s="1">
        <v>0</v>
      </c>
      <c r="GB281" s="1">
        <v>312</v>
      </c>
      <c r="GC281" s="1">
        <v>0</v>
      </c>
      <c r="GD281" s="1">
        <v>532</v>
      </c>
      <c r="GE281" s="1">
        <v>148</v>
      </c>
      <c r="GF281" s="1">
        <v>222</v>
      </c>
      <c r="GG281" s="1">
        <v>0</v>
      </c>
      <c r="GH281" s="1">
        <v>154</v>
      </c>
      <c r="GI281" s="1">
        <v>0</v>
      </c>
      <c r="GJ281" s="1">
        <v>524</v>
      </c>
      <c r="GK281" s="1">
        <v>183</v>
      </c>
      <c r="GL281" s="1">
        <v>210</v>
      </c>
      <c r="GM281" s="1">
        <v>0</v>
      </c>
      <c r="GN281" s="1">
        <v>130</v>
      </c>
      <c r="GO281" s="1">
        <v>0</v>
      </c>
      <c r="GP281" s="1">
        <v>523</v>
      </c>
      <c r="GQ281" s="1">
        <v>189</v>
      </c>
      <c r="GR281" s="1">
        <v>70</v>
      </c>
      <c r="GS281" s="1">
        <v>0</v>
      </c>
      <c r="GT281" s="1">
        <v>118</v>
      </c>
      <c r="GU281" s="1">
        <v>11</v>
      </c>
      <c r="GV281" s="1">
        <v>388</v>
      </c>
      <c r="GW281" s="1">
        <v>205</v>
      </c>
      <c r="GX281" s="1">
        <v>192</v>
      </c>
      <c r="GY281" s="1">
        <v>0</v>
      </c>
      <c r="GZ281" s="1">
        <v>0</v>
      </c>
      <c r="HA281" s="1">
        <v>0</v>
      </c>
      <c r="HB281" s="1">
        <v>397</v>
      </c>
      <c r="HC281" s="1">
        <v>323</v>
      </c>
      <c r="HD281" s="1">
        <v>86</v>
      </c>
      <c r="HE281" s="1">
        <v>112</v>
      </c>
      <c r="HF281" s="1">
        <v>237</v>
      </c>
      <c r="HG281" s="1">
        <v>3</v>
      </c>
      <c r="HH281" s="1">
        <v>761</v>
      </c>
      <c r="HI281" s="1">
        <v>336</v>
      </c>
      <c r="HJ281" s="1">
        <v>0</v>
      </c>
      <c r="HK281" s="1">
        <v>318</v>
      </c>
      <c r="HL281" s="1">
        <v>0</v>
      </c>
      <c r="HM281" s="1">
        <v>0</v>
      </c>
      <c r="HN281" s="1">
        <v>654</v>
      </c>
      <c r="HO281" s="1">
        <v>185</v>
      </c>
      <c r="HP281" s="1">
        <v>24</v>
      </c>
      <c r="HQ281" s="1">
        <v>47</v>
      </c>
      <c r="HR281" s="1">
        <v>126</v>
      </c>
      <c r="HS281" s="1">
        <v>34</v>
      </c>
      <c r="HT281" s="1">
        <v>416</v>
      </c>
      <c r="HU281" s="1">
        <v>94</v>
      </c>
      <c r="HV281" s="1">
        <v>88</v>
      </c>
      <c r="HW281" s="1">
        <v>14</v>
      </c>
      <c r="HX281" s="1">
        <v>80</v>
      </c>
      <c r="HY281" s="1">
        <v>0</v>
      </c>
      <c r="HZ281" s="1">
        <v>276</v>
      </c>
      <c r="IA281" s="1">
        <v>107</v>
      </c>
      <c r="IB281" s="1">
        <v>56</v>
      </c>
      <c r="IC281" s="1">
        <v>92</v>
      </c>
      <c r="ID281" s="1">
        <v>102</v>
      </c>
      <c r="IE281" s="1">
        <v>4</v>
      </c>
      <c r="IF281" s="1">
        <v>361</v>
      </c>
      <c r="IG281" s="1">
        <v>0</v>
      </c>
      <c r="IH281" s="1">
        <v>146</v>
      </c>
      <c r="II281" s="1">
        <v>118</v>
      </c>
      <c r="IJ281" s="1">
        <v>0</v>
      </c>
      <c r="IK281" s="1">
        <v>0</v>
      </c>
      <c r="IL281" s="1">
        <v>264</v>
      </c>
      <c r="IM281" s="26">
        <f>IFERROR(Tableau17[[#This Row],[LDIV]]/Tableau17[[#This Row],[Total général]],"")</f>
        <v>0</v>
      </c>
      <c r="IN281" s="26">
        <f>IFERROR(Tableau17[[#This Row],[LDVC]]/Tableau17[[#This Row],[Total général]],"")</f>
        <v>1.0869565217391304E-2</v>
      </c>
      <c r="IO281" s="26">
        <f>IFERROR(Tableau17[[#This Row],[LDVD]]/Tableau17[[#This Row],[Total général]],"")</f>
        <v>8.3333333333333329E-2</v>
      </c>
      <c r="IP281" s="26">
        <f>IFERROR(Tableau17[[#This Row],[LDVG]]/Tableau17[[#This Row],[Total général]],"")</f>
        <v>3.2608695652173912E-2</v>
      </c>
      <c r="IQ281" s="26">
        <f>IFERROR(Tableau17[[#This Row],[LEXD]]/Tableau17[[#This Row],[Total général]],"")</f>
        <v>0</v>
      </c>
      <c r="IR281" s="26">
        <f>IFERROR(Tableau17[[#This Row],[LEXG]]/Tableau17[[#This Row],[Total général]],"")</f>
        <v>0</v>
      </c>
      <c r="IS281" s="26">
        <f>IFERROR(Tableau17[[#This Row],[LLR]]/Tableau17[[#This Row],[Total général]],"")</f>
        <v>0.23550724637681159</v>
      </c>
      <c r="IT281" s="26">
        <f>IFERROR(Tableau17[[#This Row],[LREM]]/Tableau17[[#This Row],[Total général]],"")</f>
        <v>3.9855072463768113E-2</v>
      </c>
      <c r="IU281" s="26">
        <f>IFERROR(Tableau17[[#This Row],[LRN]]/Tableau17[[#This Row],[Total général]],"")</f>
        <v>0.34057971014492755</v>
      </c>
      <c r="IV281" s="26">
        <f>IFERROR(Tableau17[[#This Row],[LUG]]/Tableau17[[#This Row],[Total général]],"")</f>
        <v>0.15579710144927536</v>
      </c>
      <c r="IW281" s="26">
        <f>IFERROR(Tableau17[[#This Row],[LVEC]]/Tableau17[[#This Row],[Total général]],"")</f>
        <v>0.10144927536231885</v>
      </c>
      <c r="IX281" s="26">
        <f>IFERROR(Tableau17[[#This Row],[2008-T1-LCMD]]/Tableau17[[#This Row],[2008-T1-TOTAL]],"")</f>
        <v>3.7894736842105266E-2</v>
      </c>
      <c r="IY281" s="26">
        <f>IFERROR(Tableau17[[#This Row],[2008-T1-LDVD]]/Tableau17[[#This Row],[2008-T1-TOTAL]],"")</f>
        <v>0</v>
      </c>
      <c r="IZ281" s="26">
        <f>IFERROR(Tableau17[[#This Row],[2008-T1-LEXD]]/Tableau17[[#This Row],[2008-T1-TOTAL]],"")</f>
        <v>8.4210526315789472E-3</v>
      </c>
      <c r="JA281" s="26">
        <f>IFERROR(Tableau17[[#This Row],[2008-T1-LEXG]]/Tableau17[[#This Row],[2008-T1-TOTAL]],"")</f>
        <v>7.3684210526315783E-2</v>
      </c>
      <c r="JB281" s="26">
        <f>IFERROR(Tableau17[[#This Row],[2008-T1-LFN]]/Tableau17[[#This Row],[2008-T1-TOTAL]],"")</f>
        <v>0.1031578947368421</v>
      </c>
      <c r="JC281" s="26">
        <f>IFERROR(Tableau17[[#This Row],[2008-T1-LMAJ]]/Tableau17[[#This Row],[2008-T1-TOTAL]],"")</f>
        <v>0.32842105263157895</v>
      </c>
      <c r="JD281" s="26">
        <f>IFERROR(Tableau17[[#This Row],[2008-T1-LUG]]/Tableau17[[#This Row],[2008-T1-TOTAL]],"")</f>
        <v>0.44842105263157894</v>
      </c>
      <c r="JE281" s="26">
        <f>IFERROR(Tableau17[[#This Row],[2008-T2-LFN]]/Tableau17[[#This Row],[2008-T2-TOTAL]],"")</f>
        <v>0</v>
      </c>
      <c r="JF281" s="26">
        <f>IFERROR(Tableau17[[#This Row],[2008-T2-LGC]]/Tableau17[[#This Row],[2008-T2-TOTAL]],"")</f>
        <v>0</v>
      </c>
      <c r="JG281" s="26">
        <f>IFERROR(Tableau17[[#This Row],[2008-T2-LMAJ]]/Tableau17[[#This Row],[2008-T2-TOTAL]],"")</f>
        <v>0.41353383458646614</v>
      </c>
      <c r="JH281" s="26">
        <f>IFERROR(Tableau17[[#This Row],[2008-T2-LUG]]/Tableau17[[#This Row],[2008-T2-TOTAL]],"")</f>
        <v>0.5864661654135338</v>
      </c>
      <c r="JI281" s="26">
        <f>IFERROR(Tableau17[[#This Row],[2014-T1-LDIV]]/Tableau17[[#This Row],[2014-T1-TOTAL]],"")</f>
        <v>0</v>
      </c>
      <c r="JJ281" s="26">
        <f>IFERROR(Tableau17[[#This Row],[2014-T1-LDVD]]/Tableau17[[#This Row],[2014-T1-TOTAL]],"")</f>
        <v>0.12977099236641221</v>
      </c>
      <c r="JK281" s="26">
        <f>IFERROR(Tableau17[[#This Row],[2014-T1-LDVG]]/Tableau17[[#This Row],[2014-T1-TOTAL]],"")</f>
        <v>6.8702290076335881E-2</v>
      </c>
      <c r="JL281" s="26">
        <f>IFERROR(Tableau17[[#This Row],[2014-T1-LEXG]]/Tableau17[[#This Row],[2014-T1-TOTAL]],"")</f>
        <v>0</v>
      </c>
      <c r="JM281" s="26">
        <f>IFERROR(Tableau17[[#This Row],[2014-T1-LFG]]/Tableau17[[#This Row],[2014-T1-TOTAL]],"")</f>
        <v>5.5343511450381681E-2</v>
      </c>
      <c r="JN281" s="26">
        <f>IFERROR(Tableau17[[#This Row],[2014-T1-LFN]]/Tableau17[[#This Row],[2014-T1-TOTAL]],"")</f>
        <v>0.28244274809160308</v>
      </c>
      <c r="JO281" s="26">
        <f>IFERROR(Tableau17[[#This Row],[2014-T1-LUD]]/Tableau17[[#This Row],[2014-T1-TOTAL]],"")</f>
        <v>0.29389312977099236</v>
      </c>
      <c r="JP281" s="26">
        <f>IFERROR(Tableau17[[#This Row],[2014-T1-LUG]]/Tableau17[[#This Row],[2014-T1-TOTAL]],"")</f>
        <v>0.16984732824427481</v>
      </c>
      <c r="JQ281" s="26">
        <f>IFERROR(Tableau17[[#This Row],[2014-T2-LFN]]/Tableau17[[#This Row],[2014-T2-TOTAL]],"")</f>
        <v>0.34990439770554493</v>
      </c>
      <c r="JR281" s="26">
        <f>IFERROR(Tableau17[[#This Row],[2014-T2-LUD]]/Tableau17[[#This Row],[2014-T2-TOTAL]],"")</f>
        <v>0.40152963671128106</v>
      </c>
      <c r="JS281" s="26">
        <f>IFERROR(Tableau17[[#This Row],[2014-T2-LUG]]/Tableau17[[#This Row],[2014-T2-TOTAL]],"")</f>
        <v>0.24856596558317401</v>
      </c>
      <c r="JT281" s="26">
        <f>IFERROR(Tableau17[[#This Row],[2015-T1-BC-DIV]]/Tableau17[[#This Row],[2015-T1-TOTAL]],"")</f>
        <v>2.8350515463917526E-2</v>
      </c>
      <c r="JU281" s="26">
        <f>IFERROR(Tableau17[[#This Row],[2015-T1-BC-DLF]]/Tableau17[[#This Row],[2015-T1-TOTAL]],"")</f>
        <v>2.0618556701030927E-2</v>
      </c>
      <c r="JV281" s="26">
        <f>IFERROR(Tableau17[[#This Row],[2015-T1-BC-DVD]]/Tableau17[[#This Row],[2015-T1-TOTAL]],"")</f>
        <v>0</v>
      </c>
      <c r="JW281" s="26">
        <f>IFERROR(Tableau17[[#This Row],[2015-T1-BC-DVG]]/Tableau17[[#This Row],[2015-T1-TOTAL]],"")</f>
        <v>3.608247422680412E-2</v>
      </c>
      <c r="JX281" s="26">
        <f>IFERROR(Tableau17[[#This Row],[2015-T1-BC-FG]]/Tableau17[[#This Row],[2015-T1-TOTAL]],"")</f>
        <v>7.2164948453608241E-2</v>
      </c>
      <c r="JY281" s="26">
        <f>IFERROR(Tableau17[[#This Row],[2015-T1-BC-FN]]/Tableau17[[#This Row],[2015-T1-TOTAL]],"")</f>
        <v>0.46649484536082475</v>
      </c>
      <c r="JZ281" s="26">
        <f>IFERROR(Tableau17[[#This Row],[2015-T1-BC-MDM]]/Tableau17[[#This Row],[2015-T1-TOTAL]],"")</f>
        <v>0</v>
      </c>
      <c r="KA281" s="26">
        <f>IFERROR(Tableau17[[#This Row],[2015-T1-BC-RDG]]/Tableau17[[#This Row],[2015-T1-TOTAL]],"")</f>
        <v>0</v>
      </c>
      <c r="KB281" s="26">
        <f>IFERROR(Tableau17[[#This Row],[2015-T1-BC-SOC]]/Tableau17[[#This Row],[2015-T1-TOTAL]],"")</f>
        <v>0.19587628865979381</v>
      </c>
      <c r="KC281" s="26">
        <f>IFERROR(Tableau17[[#This Row],[2015-T1-BC-UD]]/Tableau17[[#This Row],[2015-T1-TOTAL]],"")</f>
        <v>0.18041237113402062</v>
      </c>
      <c r="KD281" s="26">
        <f>IFERROR(Tableau17[[#This Row],[2015-T1-BC-UG]]/Tableau17[[#This Row],[2015-T1-TOTAL]],"")</f>
        <v>0</v>
      </c>
      <c r="KE281" s="26">
        <f>IFERROR(Tableau17[[#This Row],[2015-T1-BC-VEC]]/Tableau17[[#This Row],[2015-T1-TOTAL]],"")</f>
        <v>0</v>
      </c>
      <c r="KF281" s="26">
        <f>IFERROR(Tableau17[[#This Row],[2015-T2-BC-DVG]]/Tableau17[[#This Row],[2015-T2-TOTAL]],"")</f>
        <v>0</v>
      </c>
      <c r="KG281" s="26">
        <f>IFERROR(Tableau17[[#This Row],[2015-T2-BC-FN]]/Tableau17[[#This Row],[2015-T2-TOTAL]],"")</f>
        <v>0.51637279596977326</v>
      </c>
      <c r="KH281" s="26">
        <f>IFERROR(Tableau17[[#This Row],[2015-T2-BC-SOC]]/Tableau17[[#This Row],[2015-T2-TOTAL]],"")</f>
        <v>0</v>
      </c>
      <c r="KI281" s="26">
        <f>IFERROR(Tableau17[[#This Row],[2015-T2-BC-UD]]/Tableau17[[#This Row],[2015-T2-TOTAL]],"")</f>
        <v>0.48362720403022669</v>
      </c>
      <c r="KJ281" s="26">
        <f>IFERROR(Tableau17[[#This Row],[2015-T2-BC-UG]]/Tableau17[[#This Row],[2015-T2-TOTAL]],"")</f>
        <v>0</v>
      </c>
      <c r="KK281" s="26">
        <f>IFERROR(Tableau17[[#This Row],[2017 (L)-T1-COM]]/Tableau17[[#This Row],[2017 (L)-T1-TOTAL]],"")</f>
        <v>2.4930747922437674E-2</v>
      </c>
      <c r="KL281" s="26">
        <f>IFERROR(Tableau17[[#This Row],[2017 (L)-T1-DIV]]/Tableau17[[#This Row],[2017 (L)-T1-TOTAL]],"")</f>
        <v>1.1080332409972299E-2</v>
      </c>
      <c r="KM281" s="26">
        <f>IFERROR(Tableau17[[#This Row],[2017 (L)-T1-DLF]]/Tableau17[[#This Row],[2017 (L)-T1-TOTAL]],"")</f>
        <v>2.2160664819944598E-2</v>
      </c>
      <c r="KN281" s="26">
        <f>IFERROR(Tableau17[[#This Row],[2017 (L)-T1-DVD]]/Tableau17[[#This Row],[2017 (L)-T1-TOTAL]],"")</f>
        <v>0</v>
      </c>
      <c r="KO281" s="26">
        <f>IFERROR(Tableau17[[#This Row],[2017 (L)-T1-DVG]]/Tableau17[[#This Row],[2017 (L)-T1-TOTAL]],"")</f>
        <v>0</v>
      </c>
      <c r="KP281" s="26">
        <f>IFERROR(Tableau17[[#This Row],[2017 (L)-T1-ECO]]/Tableau17[[#This Row],[2017 (L)-T1-TOTAL]],"")</f>
        <v>3.3240997229916899E-2</v>
      </c>
      <c r="KQ281" s="26">
        <f>IFERROR(Tableau17[[#This Row],[2017 (L)-T1-EXD]]/Tableau17[[#This Row],[2017 (L)-T1-TOTAL]],"")</f>
        <v>2.7700831024930748E-3</v>
      </c>
      <c r="KR281" s="26">
        <f>IFERROR(Tableau17[[#This Row],[2017 (L)-T1-EXG]]/Tableau17[[#This Row],[2017 (L)-T1-TOTAL]],"")</f>
        <v>0</v>
      </c>
      <c r="KS281" s="26">
        <f>IFERROR(Tableau17[[#This Row],[2017 (L)-T1-FI]]/Tableau17[[#This Row],[2017 (L)-T1-TOTAL]],"")</f>
        <v>0.19390581717451524</v>
      </c>
      <c r="KT281" s="26">
        <f>IFERROR(Tableau17[[#This Row],[2017 (L)-T1-FN]]/Tableau17[[#This Row],[2017 (L)-T1-TOTAL]],"")</f>
        <v>0.27146814404432135</v>
      </c>
      <c r="KU281" s="26">
        <f>IFERROR(Tableau17[[#This Row],[2017 (L)-T1-LR]]/Tableau17[[#This Row],[2017 (L)-T1-TOTAL]],"")</f>
        <v>0.15512465373961218</v>
      </c>
      <c r="KV281" s="26">
        <f>IFERROR(Tableau17[[#This Row],[2017 (L)-T1-MDM]]/Tableau17[[#This Row],[2017 (L)-T1-TOTAL]],"")</f>
        <v>0</v>
      </c>
      <c r="KW281" s="26">
        <f>IFERROR(Tableau17[[#This Row],[2017 (L)-T1-RDG]]/Tableau17[[#This Row],[2017 (L)-T1-TOTAL]],"")</f>
        <v>0</v>
      </c>
      <c r="KX281" s="26">
        <f>IFERROR(Tableau17[[#This Row],[2017 (L)-T1-REG]]/Tableau17[[#This Row],[2017 (L)-T1-TOTAL]],"")</f>
        <v>0</v>
      </c>
      <c r="KY281" s="26">
        <f>IFERROR(Tableau17[[#This Row],[2017 (L)-T1-REM]]/Tableau17[[#This Row],[2017 (L)-T1-TOTAL]],"")</f>
        <v>0.25484764542936289</v>
      </c>
      <c r="KZ281" s="26">
        <f>IFERROR(Tableau17[[#This Row],[2017 (L)-T1-SOC]]/Tableau17[[#This Row],[2017 (L)-T1-TOTAL]],"")</f>
        <v>3.0470914127423823E-2</v>
      </c>
      <c r="LA281" s="26">
        <f>IFERROR(Tableau17[[#This Row],[2017 (L)-T1-UDI]]/Tableau17[[#This Row],[2017 (L)-T1-TOTAL]],"")</f>
        <v>0</v>
      </c>
      <c r="LB281" s="26">
        <f>IFERROR(Tableau17[[#This Row],[2017 (L)-T2-FI]]/Tableau17[[#This Row],[2017 (L)-T2-TOTAL]],"")</f>
        <v>0</v>
      </c>
      <c r="LC281" s="26">
        <f>IFERROR(Tableau17[[#This Row],[2017 (L)-T2-FN]]/Tableau17[[#This Row],[2017 (L)-T2-TOTAL]],"")</f>
        <v>0</v>
      </c>
      <c r="LD281" s="26">
        <f>IFERROR(Tableau17[[#This Row],[2017 (L)-T2-LR]]/Tableau17[[#This Row],[2017 (L)-T2-TOTAL]],"")</f>
        <v>0.55303030303030298</v>
      </c>
      <c r="LE281" s="26">
        <f>IFERROR(Tableau17[[#This Row],[2017 (L)-T2-MDM]]/Tableau17[[#This Row],[2017 (L)-T2-TOTAL]],"")</f>
        <v>0</v>
      </c>
      <c r="LF281" s="26">
        <f>IFERROR(Tableau17[[#This Row],[2017 (L)-T2-REM]]/Tableau17[[#This Row],[2017 (L)-T2-TOTAL]],"")</f>
        <v>0.44696969696969696</v>
      </c>
      <c r="LG281" s="26">
        <f>IFERROR(Tableau17[[#This Row],[2017-T1-ARTHAUD Nathalie]]/Tableau17[[#This Row],[2017-T1-TOTAL]],"")</f>
        <v>2.6281208935611039E-3</v>
      </c>
      <c r="LH281" s="26">
        <f>IFERROR(Tableau17[[#This Row],[2017-T1-ASSELINEAU Fran]]/Tableau17[[#This Row],[2017-T1-TOTAL]],"")</f>
        <v>6.5703022339027592E-3</v>
      </c>
      <c r="LI281" s="26">
        <f>IFERROR(Tableau17[[#This Row],[2017-T1-CHEMINADE Jacques]]/Tableau17[[#This Row],[2017-T1-TOTAL]],"")</f>
        <v>3.9421813403416554E-3</v>
      </c>
      <c r="LJ281" s="26">
        <f>IFERROR(Tableau17[[#This Row],[2017-T1-DUPONT-AIGNAN Nicolas]]/Tableau17[[#This Row],[2017-T1-TOTAL]],"")</f>
        <v>3.0223390275952694E-2</v>
      </c>
      <c r="LK281" s="26">
        <f>IFERROR(Tableau17[[#This Row],[2017-T1-FILLON Fran]]/Tableau17[[#This Row],[2017-T1-TOTAL]],"")</f>
        <v>0.11300919842312747</v>
      </c>
      <c r="LL281" s="26">
        <f>IFERROR(Tableau17[[#This Row],[2017-T1-HAMON Beno]]/Tableau17[[#This Row],[2017-T1-TOTAL]],"")</f>
        <v>3.4165571616294348E-2</v>
      </c>
      <c r="LM281" s="26">
        <f>IFERROR(Tableau17[[#This Row],[2017-T1-LASSALLE Jean]]/Tableau17[[#This Row],[2017-T1-TOTAL]],"")</f>
        <v>3.9421813403416554E-3</v>
      </c>
      <c r="LN281" s="26">
        <f>IFERROR(Tableau17[[#This Row],[2017-T1-LE PEN Marine]]/Tableau17[[#This Row],[2017-T1-TOTAL]],"")</f>
        <v>0.38370565045992117</v>
      </c>
      <c r="LO281" s="26">
        <f>IFERROR(Tableau17[[#This Row],[2017-T1-M Jean-Luc]]/Tableau17[[#This Row],[2017-T1-TOTAL]],"")</f>
        <v>0.25492772667542707</v>
      </c>
      <c r="LP281" s="26">
        <f>IFERROR(Tableau17[[#This Row],[2017-T1-MACRON Emmanuel]]/Tableau17[[#This Row],[2017-T1-TOTAL]],"")</f>
        <v>0.14717477003942181</v>
      </c>
      <c r="LQ281" s="26">
        <f>IFERROR(Tableau17[[#This Row],[2017-T1-POUTOU Philippe]]/Tableau17[[#This Row],[2017-T1-TOTAL]],"")</f>
        <v>1.9710906701708279E-2</v>
      </c>
      <c r="LR281" s="26">
        <f>IFERROR(Tableau17[[#This Row],[2017-T2-LE PEN Marine]]/Tableau17[[#This Row],[2017-T2-TOTAL]],"")</f>
        <v>0.51376146788990829</v>
      </c>
      <c r="LS281" s="26">
        <f>IFERROR(Tableau17[[#This Row],[2017-T2-MACRON Emmanuel]]/Tableau17[[#This Row],[2017-T2-TOTAL]],"")</f>
        <v>0.48623853211009177</v>
      </c>
      <c r="LT281" s="26">
        <f>IFERROR(Tableau17[[#This Row],[2019-T1-ALEXANDRE Audric]]/Tableau17[[#This Row],[2019-T1-TOTAL]],"")</f>
        <v>0</v>
      </c>
      <c r="LU281" s="26">
        <f>IFERROR(Tableau17[[#This Row],[2019-T1-ARTHAUD Nathalie]]/Tableau17[[#This Row],[2019-T1-TOTAL]],"")</f>
        <v>5.0000000000000001E-3</v>
      </c>
      <c r="LV281" s="26">
        <f>IFERROR(Tableau17[[#This Row],[2019-T1-ASSELINEAU François]]/Tableau17[[#This Row],[2019-T1-TOTAL]],"")</f>
        <v>0.01</v>
      </c>
      <c r="LW281" s="26">
        <f>IFERROR(Tableau17[[#This Row],[2019-T1-AUBRY Manon]]/Tableau17[[#This Row],[2019-T1-TOTAL]],"")</f>
        <v>7.2499999999999995E-2</v>
      </c>
      <c r="LX281" s="26">
        <f>IFERROR(Tableau17[[#This Row],[2019-T1-AZERGUI Nagib]]/Tableau17[[#This Row],[2019-T1-TOTAL]],"")</f>
        <v>1.2500000000000001E-2</v>
      </c>
      <c r="LY281" s="26">
        <f>IFERROR(Tableau17[[#This Row],[2019-T1-BARDELLA Jordan]]/Tableau17[[#This Row],[2019-T1-TOTAL]],"")</f>
        <v>0.41</v>
      </c>
      <c r="LZ281" s="26">
        <f>IFERROR(Tableau17[[#This Row],[2019-T1-BELLAMY François-Xavier]]/Tableau17[[#This Row],[2019-T1-TOTAL]],"")</f>
        <v>3.7499999999999999E-2</v>
      </c>
      <c r="MA281" s="26">
        <f>IFERROR(Tableau17[[#This Row],[2019-T1-BIDOU Olivier]]/Tableau17[[#This Row],[2019-T1-TOTAL]],"")</f>
        <v>0</v>
      </c>
      <c r="MB281" s="26">
        <f>IFERROR(Tableau17[[#This Row],[2019-T1-BOURG Dominique]]/Tableau17[[#This Row],[2019-T1-TOTAL]],"")</f>
        <v>3.7499999999999999E-2</v>
      </c>
      <c r="MC281" s="26">
        <f>IFERROR(Tableau17[[#This Row],[2019-T1-BROSSAT Ian]]/Tableau17[[#This Row],[2019-T1-TOTAL]],"")</f>
        <v>3.2500000000000001E-2</v>
      </c>
      <c r="MD281" s="26">
        <f>IFERROR(Tableau17[[#This Row],[2019-T1-CAILLAUD Sophie]]/Tableau17[[#This Row],[2019-T1-TOTAL]],"")</f>
        <v>0</v>
      </c>
      <c r="ME281" s="26">
        <f>IFERROR(Tableau17[[#This Row],[2019-T1-CAMUS Renaud]]/Tableau17[[#This Row],[2019-T1-TOTAL]],"")</f>
        <v>0</v>
      </c>
      <c r="MF281" s="26">
        <f>IFERROR(Tableau17[[#This Row],[2019-T1-CHALENÇON Christophe]]/Tableau17[[#This Row],[2019-T1-TOTAL]],"")</f>
        <v>0</v>
      </c>
      <c r="MG281" s="26">
        <f>IFERROR(Tableau17[[#This Row],[2019-T1-CORBET Cathy Denise Ginette]]/Tableau17[[#This Row],[2019-T1-TOTAL]],"")</f>
        <v>0</v>
      </c>
      <c r="MH281" s="26">
        <f>IFERROR(Tableau17[[#This Row],[2019-T1-DE PREVOISIN Robert]]/Tableau17[[#This Row],[2019-T1-TOTAL]],"")</f>
        <v>0</v>
      </c>
      <c r="MI281" s="26">
        <f>IFERROR(Tableau17[[#This Row],[2019-T1-DELFEL Thérèse]]/Tableau17[[#This Row],[2019-T1-TOTAL]],"")</f>
        <v>0</v>
      </c>
      <c r="MJ281" s="26">
        <f>IFERROR(Tableau17[[#This Row],[2019-T1-DIEUMEGARD Pierre]]/Tableau17[[#This Row],[2019-T1-TOTAL]],"")</f>
        <v>0</v>
      </c>
      <c r="MK281" s="26">
        <f>IFERROR(Tableau17[[#This Row],[2019-T1-DUPONT-AIGNAN Nicolas]]/Tableau17[[#This Row],[2019-T1-TOTAL]],"")</f>
        <v>2.75E-2</v>
      </c>
      <c r="ML281" s="26">
        <f>IFERROR(Tableau17[[#This Row],[2019-T1-GERNIGON Yves]]/Tableau17[[#This Row],[2019-T1-TOTAL]],"")</f>
        <v>0</v>
      </c>
      <c r="MM281" s="26">
        <f>IFERROR(Tableau17[[#This Row],[2019-T1-GLUCKSMANN Raphaël]]/Tableau17[[#This Row],[2019-T1-TOTAL]],"")</f>
        <v>4.2500000000000003E-2</v>
      </c>
      <c r="MN281" s="26">
        <f>IFERROR(Tableau17[[#This Row],[2019-T1-HAMON Benoît]]/Tableau17[[#This Row],[2019-T1-TOTAL]],"")</f>
        <v>0.03</v>
      </c>
      <c r="MO281" s="26">
        <f>IFERROR(Tableau17[[#This Row],[2019-T1-HELGEN Gilles]]/Tableau17[[#This Row],[2019-T1-TOTAL]],"")</f>
        <v>0</v>
      </c>
      <c r="MP281" s="26">
        <f>IFERROR(Tableau17[[#This Row],[2019-T1-JADOT Yannick]]/Tableau17[[#This Row],[2019-T1-TOTAL]],"")</f>
        <v>0.13250000000000001</v>
      </c>
      <c r="MQ281" s="26">
        <f>IFERROR(Tableau17[[#This Row],[2019-T1-LAGARDE Jean-Christophe]]/Tableau17[[#This Row],[2019-T1-TOTAL]],"")</f>
        <v>2.2499999999999999E-2</v>
      </c>
      <c r="MR281" s="26">
        <f>IFERROR(Tableau17[[#This Row],[2019-T1-LALANNE Francis]]/Tableau17[[#This Row],[2019-T1-TOTAL]],"")</f>
        <v>0.01</v>
      </c>
      <c r="MS281" s="26">
        <f>IFERROR(Tableau17[[#This Row],[2019-T1-LOISEAU Nathalie]]/Tableau17[[#This Row],[2019-T1-TOTAL]],"")</f>
        <v>0.11749999999999999</v>
      </c>
      <c r="MT281" s="26">
        <f>IFERROR(Tableau17[[#This Row],[2019-T1-MARIE Florie]]/Tableau17[[#This Row],[2019-T1-TOTAL]],"")</f>
        <v>0</v>
      </c>
      <c r="MU281" s="26">
        <f>IFERROR(Tableau17[[#This Row],[2008-T1-MACROEXTRDROITE]]/Tableau17[[#This Row],[2008-T1-MACROTOTALE]],"")</f>
        <v>0.11157894736842106</v>
      </c>
      <c r="MV281" s="26">
        <f>IFERROR(Tableau17[[#This Row],[2008-T1-MACRODROITE]]/Tableau17[[#This Row],[2008-T1-MACROTOTALE]],"")</f>
        <v>0.36631578947368421</v>
      </c>
      <c r="MW281" s="26">
        <f>IFERROR(Tableau17[[#This Row],[2008-T1-MACROCENTRE]]/Tableau17[[#This Row],[2008-T1-MACROTOTALE]],"")</f>
        <v>0</v>
      </c>
      <c r="MX281" s="26">
        <f>IFERROR(Tableau17[[#This Row],[2008-T1-MACROGAUCHE]]/Tableau17[[#This Row],[2008-T1-MACROTOTALE]],"")</f>
        <v>0.52210526315789474</v>
      </c>
      <c r="MY281" s="26">
        <f>IFERROR(Tableau17[[#This Row],[2008-T1-MACROAUTRE]]/Tableau17[[#This Row],[2008-T1-MACROTOTALE]],"")</f>
        <v>0</v>
      </c>
      <c r="MZ281" s="26">
        <f>IFERROR(Tableau17[[#This Row],[2008-T2-MACROEXTRDROITE]]/Tableau17[[#This Row],[2008-T2-MACROTOTALE]],"")</f>
        <v>0</v>
      </c>
      <c r="NA281" s="26">
        <f>IFERROR(Tableau17[[#This Row],[2008-T2-MACRODROITE]]/Tableau17[[#This Row],[2008-T2-MACROTOTALE]],"")</f>
        <v>0.41353383458646614</v>
      </c>
      <c r="NB281" s="26">
        <f>IFERROR(Tableau17[[#This Row],[2008-T2-MACROCENTRE]]/Tableau17[[#This Row],[2008-T2-MACROTOTALE]],"")</f>
        <v>0</v>
      </c>
      <c r="NC281" s="26">
        <f>IFERROR(Tableau17[[#This Row],[2008-T2-MACROGAUCHE]]/Tableau17[[#This Row],[2008-T2-MACROTOTALE]],"")</f>
        <v>0.5864661654135338</v>
      </c>
      <c r="ND281" s="26">
        <f>IFERROR(Tableau17[[#This Row],[2008-T2-MACROAUTRE]]/Tableau17[[#This Row],[2008-T2-MACROTOTALE]],"")</f>
        <v>0</v>
      </c>
      <c r="NE281" s="26">
        <f>IFERROR(Tableau17[[#This Row],[2014-T1-MACROEXTRDROITE]]/Tableau17[[#This Row],[2014-T1-MACROTOTALE]],"")</f>
        <v>0.28244274809160308</v>
      </c>
      <c r="NF281" s="26">
        <f>IFERROR(Tableau17[[#This Row],[2014-T1-MACRODROITE]]/Tableau17[[#This Row],[2014-T1-MACROTOTALE]],"")</f>
        <v>0.42366412213740456</v>
      </c>
      <c r="NG281" s="26">
        <f>IFERROR(Tableau17[[#This Row],[2014-T1-MACROCENTRE]]/Tableau17[[#This Row],[2014-T1-MACROTOTALE]],"")</f>
        <v>0</v>
      </c>
      <c r="NH281" s="26">
        <f>IFERROR(Tableau17[[#This Row],[2014-T1-MACROGAUCHE]]/Tableau17[[#This Row],[2014-T1-MACROTOTALE]],"")</f>
        <v>0.29389312977099236</v>
      </c>
      <c r="NI281" s="26">
        <f>IFERROR(Tableau17[[#This Row],[2014-T1-MACROAUTRE]]/Tableau17[[#This Row],[2014-T1-MACROTOTALE]],"")</f>
        <v>0</v>
      </c>
      <c r="NJ281" s="26">
        <f>IFERROR(Tableau17[[#This Row],[2014-T2-MACROEXTRDROITE]]/Tableau17[[#This Row],[2014-T2-MACROTOTALE]],"")</f>
        <v>0.34990439770554493</v>
      </c>
      <c r="NK281" s="26">
        <f>IFERROR(Tableau17[[#This Row],[2014-T2-MACRODROITE]]/Tableau17[[#This Row],[2014-T2-MACROTOTALE]],"")</f>
        <v>0.40152963671128106</v>
      </c>
      <c r="NL281" s="26">
        <f>IFERROR(Tableau17[[#This Row],[2014-T2-MACROCENTRE]]/Tableau17[[#This Row],[2014-T2-MACROTOTALE]],"")</f>
        <v>0</v>
      </c>
      <c r="NM281" s="26">
        <f>IFERROR(Tableau17[[#This Row],[2014-T2-MACROGAUCHE]]/Tableau17[[#This Row],[2014-T2-MACROTOTALE]],"")</f>
        <v>0.24856596558317401</v>
      </c>
      <c r="NN281" s="26">
        <f>IFERROR(Tableau17[[#This Row],[2014-T2-MACROAUTRE]]/Tableau17[[#This Row],[2014-T2-MACROTOTALE]],"")</f>
        <v>0</v>
      </c>
      <c r="NO281" s="26">
        <f>IFERROR( Tableau17[[#This Row],[2015-T1-MACROEXTRDROITE]]/Tableau17[[#This Row],[2015-T1-MACROTOTALE]],"")</f>
        <v>0.48711340206185566</v>
      </c>
      <c r="NP281" s="26">
        <f>IFERROR(Tableau17[[#This Row],[2015-T1-MACRODROITE]]/Tableau17[[#This Row],[2015-T1-MACROTOTALE]],"")</f>
        <v>0.18041237113402062</v>
      </c>
      <c r="NQ281" s="26">
        <f>IFERROR(Tableau17[[#This Row],[2015-T1-MACROCENTRE]]/Tableau17[[#This Row],[2015-T1-MACROTOTALE]],"")</f>
        <v>0</v>
      </c>
      <c r="NR281" s="26">
        <f>IFERROR(Tableau17[[#This Row],[2015-T1-MACROGAUCHE]]/Tableau17[[#This Row],[2015-T1-MACROTOTALE]],"")</f>
        <v>0.30412371134020616</v>
      </c>
      <c r="NS281" s="26">
        <f>IFERROR(Tableau17[[#This Row],[2015-T1-MACROAUTRE]]/Tableau17[[#This Row],[2015-T1-MACROTOTALE]],"")</f>
        <v>2.8350515463917526E-2</v>
      </c>
      <c r="NT281" s="26">
        <f>IFERROR(Tableau17[[#This Row],[2015-T2-MACROEXTRDROITE]]/Tableau17[[#This Row],[2015-T2-MACROTOTALE]],"")</f>
        <v>0.51637279596977326</v>
      </c>
      <c r="NU281" s="26">
        <f>IFERROR(Tableau17[[#This Row],[2015-T2-MACRODROITE]]/Tableau17[[#This Row],[2015-T2-MACROTOTALE]],"")</f>
        <v>0.48362720403022669</v>
      </c>
      <c r="NV281" s="26">
        <f>IFERROR(Tableau17[[#This Row],[2015-T2-MACROCENTRE]]/Tableau17[[#This Row],[2015-T2-MACROTOTALE]],"")</f>
        <v>0</v>
      </c>
      <c r="NW281" s="26">
        <f>IFERROR(Tableau17[[#This Row],[2015-T2-MACROGAUCHE]]/Tableau17[[#This Row],[2015-T2-MACROTOTALE]],"")</f>
        <v>0</v>
      </c>
      <c r="NX281" s="26">
        <f>IFERROR(Tableau17[[#This Row],[2015-T2-MACROAUTRE]]/Tableau17[[#This Row],[2015-T2-MACROTOTALE]],"")</f>
        <v>0</v>
      </c>
      <c r="NY281" s="26">
        <f>IFERROR(Tableau17[[#This Row],[2017-T1-MACROEXTRDROITE]]/Tableau17[[#This Row],[2017-T1-MACROTOTALE]],"")</f>
        <v>0.42444152431011828</v>
      </c>
      <c r="NZ281" s="26">
        <f>IFERROR(Tableau17[[#This Row],[2017-T1-MACRODROITE]]/Tableau17[[#This Row],[2017-T1-MACROTOTALE]],"")</f>
        <v>0.11300919842312747</v>
      </c>
      <c r="OA281" s="26">
        <f>IFERROR(Tableau17[[#This Row],[2017-T1-MACROCENTRE]]/Tableau17[[#This Row],[2017-T1-MACROTOTALE]],"")</f>
        <v>0.14717477003942181</v>
      </c>
      <c r="OB281" s="26">
        <f>IFERROR(Tableau17[[#This Row],[2017-T1-MACROGAUCHE]]/Tableau17[[#This Row],[2017-T1-MACROTOTALE]],"")</f>
        <v>0.31143232588699082</v>
      </c>
      <c r="OC281" s="26">
        <f>IFERROR(Tableau17[[#This Row],[2017-T1-MACROAUTRE]]/Tableau17[[#This Row],[2017-T1-MACROTOTALE]],"")</f>
        <v>3.9421813403416554E-3</v>
      </c>
      <c r="OD281" s="26">
        <f>IFERROR(Tableau17[[#This Row],[2017-T2-MACROEXTRDROITE]]/Tableau17[[#This Row],[2017-T2-MACROTOTALE]],"")</f>
        <v>0.51376146788990829</v>
      </c>
      <c r="OE281" s="26">
        <f>IFERROR(Tableau17[[#This Row],[2017-T2-MACRODROITE]]/Tableau17[[#This Row],[2017-T2-MACROTOTALE]],"")</f>
        <v>0</v>
      </c>
      <c r="OF281" s="26">
        <f>IFERROR(Tableau17[[#This Row],[2017-T2-MACROCENTRE]]/Tableau17[[#This Row],[2017-T2-MACROTOTALE]],"")</f>
        <v>0.48623853211009177</v>
      </c>
      <c r="OG281" s="26">
        <f>IFERROR(Tableau17[[#This Row],[2017-T2-MACROGAUCHE]]/Tableau17[[#This Row],[2017-T2-MACROTOTALE]],"")</f>
        <v>0</v>
      </c>
      <c r="OH281" s="26">
        <f>IFERROR(Tableau17[[#This Row],[2017-T2-MACROAUTRE]]/Tableau17[[#This Row],[2017-T2-MACROTOTALE]],"")</f>
        <v>0</v>
      </c>
      <c r="OI281" s="26">
        <f>IFERROR(Tableau17[[#This Row],[2019-T1-MACROEXTRDROITE]]/Tableau17[[#This Row],[2019-T1-MACROTOTALE]],"")</f>
        <v>0.44471153846153844</v>
      </c>
      <c r="OJ281" s="26">
        <f>IFERROR(Tableau17[[#This Row],[2019-T1-MACRODROITE]]/Tableau17[[#This Row],[2019-T1-MACROTOTALE]],"")</f>
        <v>5.7692307692307696E-2</v>
      </c>
      <c r="OK281" s="26">
        <f>IFERROR(Tableau17[[#This Row],[2019-T1-MACROCENTRE]]/Tableau17[[#This Row],[2019-T1-MACROTOTALE]],"")</f>
        <v>0.11298076923076923</v>
      </c>
      <c r="OL281" s="26">
        <f>IFERROR(Tableau17[[#This Row],[2019-T1-MACROGAUCHE]]/Tableau17[[#This Row],[2019-T1-MACROTOTALE]],"")</f>
        <v>0.30288461538461536</v>
      </c>
      <c r="OM281" s="26">
        <f>IFERROR(Tableau17[[#This Row],[2019-T1-MACROAUTRE]]/Tableau17[[#This Row],[2019-T1-MACROTOTALE]],"")</f>
        <v>8.1730769230769232E-2</v>
      </c>
      <c r="ON281" s="26">
        <f>IFERROR(Tableau17[[#This Row],[2020-T1-MACROEXTRDROITE]]/Tableau17[[#This Row],[2020-T1-MACROTOTALE]],"")</f>
        <v>0.34057971014492755</v>
      </c>
      <c r="OO281" s="26">
        <f>IFERROR(Tableau17[[#This Row],[2020-T1-MACRODROITE]]/Tableau17[[#This Row],[2020-T1-MACROTOTALE]],"")</f>
        <v>0.3188405797101449</v>
      </c>
      <c r="OP281" s="26">
        <f>IFERROR(Tableau17[[#This Row],[2020-T1-MACROCENTRE]]/Tableau17[[#This Row],[2020-T1-MACROTOTALE]],"")</f>
        <v>5.0724637681159424E-2</v>
      </c>
      <c r="OQ281" s="26">
        <f>IFERROR(Tableau17[[#This Row],[2020-T1-MACROGAUCHE]]/Tableau17[[#This Row],[2020-T1-MACROTOTALE]],"")</f>
        <v>0.28985507246376813</v>
      </c>
      <c r="OR281" s="26">
        <f>IFERROR(Tableau17[[#This Row],[2020-T1-MACROAUTRE]]/Tableau17[[#This Row],[2020-T1-MACROTOTALE]],"")</f>
        <v>0</v>
      </c>
      <c r="OS281" s="26">
        <f>IFERROR(Tableau17[[#This Row],[2017 (L)-T1-MACROEXTRDROITE]]/Tableau17[[#This Row],[2017 (L)-T1-MACROTOTALE]],"")</f>
        <v>0.296398891966759</v>
      </c>
      <c r="OT281" s="26">
        <f>IFERROR(Tableau17[[#This Row],[2017 (L)-T1-MACRODROITE]]/Tableau17[[#This Row],[2017 (L)-T1-MACROTOTALE]],"")</f>
        <v>0.15512465373961218</v>
      </c>
      <c r="OU281" s="26">
        <f>IFERROR(Tableau17[[#This Row],[2017 (L)-T1-MACROCENTRE]]/Tableau17[[#This Row],[2017 (L)-T1-MACROTOTALE]],"")</f>
        <v>0.25484764542936289</v>
      </c>
      <c r="OV281" s="26">
        <f>IFERROR(Tableau17[[#This Row],[2017 (L)-T1-MACROGAUCHE]]/Tableau17[[#This Row],[2017 (L)-T1-MACROTOTALE]],"")</f>
        <v>0.28254847645429365</v>
      </c>
      <c r="OW281" s="26">
        <f>IFERROR(Tableau17[[#This Row],[2017 (L)-T1-MACROAUTRE]]/Tableau17[[#This Row],[2017 (L)-T1-MACROTOTALE]],"")</f>
        <v>1.1080332409972299E-2</v>
      </c>
      <c r="OX281" s="26">
        <f>IFERROR(Tableau17[[#This Row],[2017 (L)-T2-MACROEXTRDROITE]]/Tableau17[[#This Row],[2017 (L)-T2-MACROTOTALE]],"")</f>
        <v>0</v>
      </c>
      <c r="OY281" s="26">
        <f>IFERROR(Tableau17[[#This Row],[2017 (L)-T2-MACRODROITE]]/Tableau17[[#This Row],[2017 (L)-T2-MACROTOTALE]],"")</f>
        <v>0.55303030303030298</v>
      </c>
      <c r="OZ281" s="26">
        <f>IFERROR(Tableau17[[#This Row],[2017 (L)-T2-MACROCENTRE]]/Tableau17[[#This Row],[2017 (L)-T2-MACROTOTALE]],"")</f>
        <v>0.44696969696969696</v>
      </c>
      <c r="PA281" s="26">
        <f>IFERROR(Tableau17[[#This Row],[2017 (L)-T2-MACROGAUCHE]]/Tableau17[[#This Row],[2017 (L)-T2-MACROTOTALE]],"")</f>
        <v>0</v>
      </c>
      <c r="PB281" s="26">
        <f>IFERROR(Tableau17[[#This Row],[2017 (L)-T2-MACROAUTRE]]/Tableau17[[#This Row],[2017 (L)-T2-MACROTOTALE]],"")</f>
        <v>0</v>
      </c>
      <c r="PC281" s="26">
        <f>IFERROR(Tableau17[[#This Row],[2008_T1_PROCUS]]/Tableau17[[#This Row],[2008_T1_INSCRITS]],0)</f>
        <v>8.5561497326203211E-3</v>
      </c>
      <c r="PD281" s="26">
        <f>IFERROR(Tableau17[[#This Row],[2008_T2_PROCUS]]/Tableau17[[#This Row],[2008_T2_INSCRITS]],0)</f>
        <v>8.5653104925053538E-3</v>
      </c>
      <c r="PE281" s="26">
        <f>Tableau17[[#This Row],[2014_T1_PROCUS]]/Tableau17[[#This Row],[2014_T1_INSCRITS]]</f>
        <v>7.7369439071566732E-3</v>
      </c>
      <c r="PF281" s="26">
        <f>IFERROR(Tableau17[[#This Row],[2014_T2_PROCUS]]/Tableau17[[#This Row],[2014_T2_INSCRITS]],0)</f>
        <v>1.2572533849129593E-2</v>
      </c>
    </row>
    <row r="282" spans="1:422" hidden="1" x14ac:dyDescent="0.2">
      <c r="A282" s="1">
        <v>1</v>
      </c>
      <c r="B282" s="1" t="s">
        <v>338</v>
      </c>
      <c r="C282" s="1" t="s">
        <v>339</v>
      </c>
      <c r="D282" s="1" t="s">
        <v>339</v>
      </c>
      <c r="E282" s="1">
        <v>754</v>
      </c>
      <c r="F282" s="1">
        <v>5.3556720000000002</v>
      </c>
      <c r="G282" s="1">
        <v>43.291457000000001</v>
      </c>
      <c r="H282" s="3">
        <v>858</v>
      </c>
      <c r="I282" s="3">
        <v>172</v>
      </c>
      <c r="L282" s="1">
        <v>21</v>
      </c>
      <c r="M282" s="1">
        <v>11</v>
      </c>
      <c r="N282" s="1">
        <v>2</v>
      </c>
      <c r="P282" s="1">
        <v>99</v>
      </c>
      <c r="Q282" s="1">
        <v>24</v>
      </c>
      <c r="R282" s="1">
        <v>61</v>
      </c>
      <c r="S282" s="1">
        <v>89</v>
      </c>
      <c r="T282" s="1">
        <v>27</v>
      </c>
      <c r="U282" s="1">
        <v>334</v>
      </c>
      <c r="V282" s="1">
        <v>907</v>
      </c>
      <c r="W282" s="1">
        <v>551</v>
      </c>
      <c r="X282" s="1">
        <v>7</v>
      </c>
      <c r="Y282" s="2">
        <v>0.60749724000000005</v>
      </c>
      <c r="Z282" s="1">
        <v>907</v>
      </c>
      <c r="AA282" s="1">
        <v>581</v>
      </c>
      <c r="AB282" s="1">
        <v>21</v>
      </c>
      <c r="AC282" s="2">
        <v>0.64057332</v>
      </c>
      <c r="AD282" s="1">
        <v>858</v>
      </c>
      <c r="AE282" s="1">
        <v>349</v>
      </c>
      <c r="AF282" s="2">
        <v>0.40675991</v>
      </c>
      <c r="AG282" s="1">
        <f t="shared" si="4"/>
        <v>172</v>
      </c>
      <c r="AH282" s="1">
        <v>911</v>
      </c>
      <c r="AI282" s="1">
        <v>586</v>
      </c>
      <c r="AJ282" s="1">
        <v>9</v>
      </c>
      <c r="AK282" s="2">
        <v>0.64324917999999998</v>
      </c>
      <c r="AL282" s="1">
        <v>911</v>
      </c>
      <c r="AM282" s="1">
        <v>639</v>
      </c>
      <c r="AN282" s="1">
        <v>23</v>
      </c>
      <c r="AO282" s="2">
        <v>0.70142700000000002</v>
      </c>
      <c r="AP282" s="1">
        <v>902</v>
      </c>
      <c r="AQ282" s="1">
        <v>444</v>
      </c>
      <c r="AR282" s="2">
        <v>0.49223947000000001</v>
      </c>
      <c r="AS282" s="1">
        <v>902</v>
      </c>
      <c r="AT282" s="1">
        <v>438</v>
      </c>
      <c r="AU282" s="2">
        <v>0.48558758000000002</v>
      </c>
      <c r="AV282" s="1">
        <v>898</v>
      </c>
      <c r="AW282" s="1">
        <v>437</v>
      </c>
      <c r="AX282" s="2">
        <v>0.48663697</v>
      </c>
      <c r="AY282" s="1">
        <v>898</v>
      </c>
      <c r="AZ282" s="1">
        <v>345</v>
      </c>
      <c r="BA282" s="2">
        <v>0.38418708000000001</v>
      </c>
      <c r="BB282" s="1">
        <v>897</v>
      </c>
      <c r="BC282" s="1">
        <v>704</v>
      </c>
      <c r="BD282" s="2">
        <v>0.78483835000000002</v>
      </c>
      <c r="BE282" s="1">
        <v>898</v>
      </c>
      <c r="BF282" s="1">
        <v>641</v>
      </c>
      <c r="BG282" s="2">
        <v>0.71380845999999998</v>
      </c>
      <c r="BH282" s="1">
        <v>842</v>
      </c>
      <c r="BI282" s="1">
        <v>432</v>
      </c>
      <c r="BJ282" s="2">
        <v>0.51306412999999995</v>
      </c>
      <c r="BK282" s="1">
        <v>27</v>
      </c>
      <c r="BL282" s="1">
        <v>2</v>
      </c>
      <c r="BN282" s="1">
        <v>17</v>
      </c>
      <c r="BO282" s="1">
        <v>50</v>
      </c>
      <c r="BP282" s="1">
        <v>262</v>
      </c>
      <c r="BQ282" s="1">
        <v>216</v>
      </c>
      <c r="BR282" s="1">
        <v>574</v>
      </c>
      <c r="BT282" s="1">
        <v>280</v>
      </c>
      <c r="BU282" s="1">
        <v>342</v>
      </c>
      <c r="BW282" s="1">
        <v>622</v>
      </c>
      <c r="BX282" s="1">
        <v>9</v>
      </c>
      <c r="BZ282" s="1">
        <v>16</v>
      </c>
      <c r="CA282" s="1">
        <v>2</v>
      </c>
      <c r="CB282" s="1">
        <v>29</v>
      </c>
      <c r="CC282" s="1">
        <v>99</v>
      </c>
      <c r="CD282" s="1">
        <v>261</v>
      </c>
      <c r="CE282" s="1">
        <v>121</v>
      </c>
      <c r="CF282" s="1">
        <v>537</v>
      </c>
      <c r="CG282" s="1">
        <v>103</v>
      </c>
      <c r="CH282" s="1">
        <v>301</v>
      </c>
      <c r="CI282" s="1">
        <v>162</v>
      </c>
      <c r="CJ282" s="1">
        <v>566</v>
      </c>
      <c r="CL282" s="1">
        <v>9</v>
      </c>
      <c r="CM282" s="1">
        <v>8</v>
      </c>
      <c r="CO282" s="1">
        <v>44</v>
      </c>
      <c r="CP282" s="1">
        <v>137</v>
      </c>
      <c r="CQ282" s="1">
        <v>16</v>
      </c>
      <c r="CT282" s="1">
        <v>139</v>
      </c>
      <c r="CU282" s="1">
        <v>79</v>
      </c>
      <c r="CW282" s="1">
        <v>432</v>
      </c>
      <c r="CY282" s="1">
        <v>156</v>
      </c>
      <c r="DA282" s="1">
        <v>243</v>
      </c>
      <c r="DC282" s="1">
        <v>399</v>
      </c>
      <c r="DD282" s="1">
        <v>6</v>
      </c>
      <c r="DE282" s="1">
        <v>2</v>
      </c>
      <c r="DF282" s="1">
        <v>4</v>
      </c>
      <c r="DI282" s="1">
        <v>24</v>
      </c>
      <c r="DJ282" s="1">
        <v>2</v>
      </c>
      <c r="DK282" s="1">
        <v>1</v>
      </c>
      <c r="DL282" s="1">
        <v>60</v>
      </c>
      <c r="DM282" s="1">
        <v>80</v>
      </c>
      <c r="DN282" s="1">
        <v>103</v>
      </c>
      <c r="DQ282" s="1">
        <v>0</v>
      </c>
      <c r="DR282" s="1">
        <v>148</v>
      </c>
      <c r="DS282" s="1">
        <v>4</v>
      </c>
      <c r="DU282" s="1">
        <v>434</v>
      </c>
      <c r="DX282" s="1">
        <v>152</v>
      </c>
      <c r="DZ282" s="1">
        <v>164</v>
      </c>
      <c r="EA282" s="1">
        <v>316</v>
      </c>
      <c r="EB282" s="1">
        <v>2</v>
      </c>
      <c r="EC282" s="1">
        <v>7</v>
      </c>
      <c r="ED282" s="1">
        <v>1</v>
      </c>
      <c r="EE282" s="1">
        <v>21</v>
      </c>
      <c r="EF282" s="1">
        <v>149</v>
      </c>
      <c r="EG282" s="1">
        <v>51</v>
      </c>
      <c r="EH282" s="1">
        <v>5</v>
      </c>
      <c r="EI282" s="1">
        <v>176</v>
      </c>
      <c r="EJ282" s="1">
        <v>131</v>
      </c>
      <c r="EK282" s="1">
        <v>149</v>
      </c>
      <c r="EL282" s="1">
        <v>3</v>
      </c>
      <c r="EM282" s="1">
        <v>695</v>
      </c>
      <c r="EN282" s="1">
        <v>216</v>
      </c>
      <c r="EO282" s="1">
        <v>373</v>
      </c>
      <c r="EP282" s="1">
        <v>589</v>
      </c>
      <c r="EQ282" s="1">
        <v>0</v>
      </c>
      <c r="ER282" s="1">
        <v>2</v>
      </c>
      <c r="ES282" s="1">
        <v>4</v>
      </c>
      <c r="ET282" s="1">
        <v>26</v>
      </c>
      <c r="EU282" s="1">
        <v>0</v>
      </c>
      <c r="EV282" s="1">
        <v>118</v>
      </c>
      <c r="EW282" s="1">
        <v>36</v>
      </c>
      <c r="EX282" s="1">
        <v>2</v>
      </c>
      <c r="EY282" s="1">
        <v>9</v>
      </c>
      <c r="EZ282" s="1">
        <v>14</v>
      </c>
      <c r="FA282" s="1">
        <v>0</v>
      </c>
      <c r="FB282" s="1">
        <v>0</v>
      </c>
      <c r="FC282" s="1">
        <v>0</v>
      </c>
      <c r="FD282" s="1">
        <v>0</v>
      </c>
      <c r="FE282" s="1">
        <v>0</v>
      </c>
      <c r="FF282" s="1">
        <v>0</v>
      </c>
      <c r="FG282" s="1">
        <v>0</v>
      </c>
      <c r="FH282" s="1">
        <v>12</v>
      </c>
      <c r="FI282" s="1">
        <v>0</v>
      </c>
      <c r="FJ282" s="1">
        <v>22</v>
      </c>
      <c r="FK282" s="1">
        <v>9</v>
      </c>
      <c r="FL282" s="1">
        <v>0</v>
      </c>
      <c r="FM282" s="1">
        <v>62</v>
      </c>
      <c r="FN282" s="1">
        <v>6</v>
      </c>
      <c r="FO282" s="1">
        <v>0</v>
      </c>
      <c r="FP282" s="1">
        <v>89</v>
      </c>
      <c r="FQ282" s="1">
        <v>0</v>
      </c>
      <c r="FR282" s="1">
        <f>SUM(Tableau17[[#This Row],[2019-T1-ALEXANDRE Audric]:[2019-T1-MARIE Florie]])</f>
        <v>411</v>
      </c>
      <c r="FS282" s="1">
        <v>50</v>
      </c>
      <c r="FT282" s="1">
        <v>291</v>
      </c>
      <c r="FU282" s="1">
        <v>0</v>
      </c>
      <c r="FV282" s="1">
        <v>233</v>
      </c>
      <c r="FW282" s="1">
        <v>0</v>
      </c>
      <c r="FX282" s="1">
        <v>574</v>
      </c>
      <c r="FY282" s="1">
        <v>0</v>
      </c>
      <c r="FZ282" s="1">
        <v>342</v>
      </c>
      <c r="GA282" s="1">
        <v>0</v>
      </c>
      <c r="GB282" s="1">
        <v>280</v>
      </c>
      <c r="GC282" s="1">
        <v>0</v>
      </c>
      <c r="GD282" s="1">
        <v>622</v>
      </c>
      <c r="GE282" s="1">
        <v>99</v>
      </c>
      <c r="GF282" s="1">
        <v>261</v>
      </c>
      <c r="GG282" s="1">
        <v>9</v>
      </c>
      <c r="GH282" s="1">
        <v>168</v>
      </c>
      <c r="GI282" s="1">
        <v>0</v>
      </c>
      <c r="GJ282" s="1">
        <v>537</v>
      </c>
      <c r="GK282" s="1">
        <v>103</v>
      </c>
      <c r="GL282" s="1">
        <v>301</v>
      </c>
      <c r="GM282" s="1">
        <v>0</v>
      </c>
      <c r="GN282" s="1">
        <v>162</v>
      </c>
      <c r="GO282" s="1">
        <v>0</v>
      </c>
      <c r="GP282" s="1">
        <v>566</v>
      </c>
      <c r="GQ282" s="1">
        <v>146</v>
      </c>
      <c r="GR282" s="1">
        <v>147</v>
      </c>
      <c r="GS282" s="1">
        <v>16</v>
      </c>
      <c r="GT282" s="1">
        <v>123</v>
      </c>
      <c r="GU282" s="1">
        <v>0</v>
      </c>
      <c r="GV282" s="1">
        <v>432</v>
      </c>
      <c r="GW282" s="1">
        <v>156</v>
      </c>
      <c r="GX282" s="1">
        <v>243</v>
      </c>
      <c r="GY282" s="1">
        <v>0</v>
      </c>
      <c r="GZ282" s="1">
        <v>0</v>
      </c>
      <c r="HA282" s="1">
        <v>0</v>
      </c>
      <c r="HB282" s="1">
        <v>399</v>
      </c>
      <c r="HC282" s="1">
        <v>205</v>
      </c>
      <c r="HD282" s="1">
        <v>149</v>
      </c>
      <c r="HE282" s="1">
        <v>149</v>
      </c>
      <c r="HF282" s="1">
        <v>187</v>
      </c>
      <c r="HG282" s="1">
        <v>5</v>
      </c>
      <c r="HH282" s="1">
        <v>695</v>
      </c>
      <c r="HI282" s="1">
        <v>216</v>
      </c>
      <c r="HJ282" s="1">
        <v>0</v>
      </c>
      <c r="HK282" s="1">
        <v>373</v>
      </c>
      <c r="HL282" s="1">
        <v>0</v>
      </c>
      <c r="HM282" s="1">
        <v>0</v>
      </c>
      <c r="HN282" s="1">
        <v>589</v>
      </c>
      <c r="HO282" s="1">
        <v>138</v>
      </c>
      <c r="HP282" s="1">
        <v>42</v>
      </c>
      <c r="HQ282" s="1">
        <v>89</v>
      </c>
      <c r="HR282" s="1">
        <v>135</v>
      </c>
      <c r="HS282" s="1">
        <v>13</v>
      </c>
      <c r="HT282" s="1">
        <v>417</v>
      </c>
      <c r="HU282" s="1">
        <v>63</v>
      </c>
      <c r="HV282" s="1">
        <v>120</v>
      </c>
      <c r="HW282" s="1">
        <v>24</v>
      </c>
      <c r="HX282" s="1">
        <v>127</v>
      </c>
      <c r="HY282" s="1">
        <v>0</v>
      </c>
      <c r="HZ282" s="1">
        <v>334</v>
      </c>
      <c r="IA282" s="1">
        <v>86</v>
      </c>
      <c r="IB282" s="1">
        <v>103</v>
      </c>
      <c r="IC282" s="1">
        <v>148</v>
      </c>
      <c r="ID282" s="1">
        <v>95</v>
      </c>
      <c r="IE282" s="1">
        <v>2</v>
      </c>
      <c r="IF282" s="1">
        <v>434</v>
      </c>
      <c r="IG282" s="1">
        <v>0</v>
      </c>
      <c r="IH282" s="1">
        <v>152</v>
      </c>
      <c r="II282" s="1">
        <v>164</v>
      </c>
      <c r="IJ282" s="1">
        <v>0</v>
      </c>
      <c r="IK282" s="1">
        <v>0</v>
      </c>
      <c r="IL282" s="1">
        <v>316</v>
      </c>
      <c r="IM282" s="26">
        <f>IFERROR(Tableau17[[#This Row],[LDIV]]/Tableau17[[#This Row],[Total général]],"")</f>
        <v>0</v>
      </c>
      <c r="IN282" s="26">
        <f>IFERROR(Tableau17[[#This Row],[LDVC]]/Tableau17[[#This Row],[Total général]],"")</f>
        <v>0</v>
      </c>
      <c r="IO282" s="26">
        <f>IFERROR(Tableau17[[#This Row],[LDVD]]/Tableau17[[#This Row],[Total général]],"")</f>
        <v>6.2874251497005984E-2</v>
      </c>
      <c r="IP282" s="26">
        <f>IFERROR(Tableau17[[#This Row],[LDVG]]/Tableau17[[#This Row],[Total général]],"")</f>
        <v>3.2934131736526949E-2</v>
      </c>
      <c r="IQ282" s="26">
        <f>IFERROR(Tableau17[[#This Row],[LEXD]]/Tableau17[[#This Row],[Total général]],"")</f>
        <v>5.9880239520958087E-3</v>
      </c>
      <c r="IR282" s="26">
        <f>IFERROR(Tableau17[[#This Row],[LEXG]]/Tableau17[[#This Row],[Total général]],"")</f>
        <v>0</v>
      </c>
      <c r="IS282" s="26">
        <f>IFERROR(Tableau17[[#This Row],[LLR]]/Tableau17[[#This Row],[Total général]],"")</f>
        <v>0.29640718562874252</v>
      </c>
      <c r="IT282" s="26">
        <f>IFERROR(Tableau17[[#This Row],[LREM]]/Tableau17[[#This Row],[Total général]],"")</f>
        <v>7.1856287425149698E-2</v>
      </c>
      <c r="IU282" s="26">
        <f>IFERROR(Tableau17[[#This Row],[LRN]]/Tableau17[[#This Row],[Total général]],"")</f>
        <v>0.18263473053892215</v>
      </c>
      <c r="IV282" s="26">
        <f>IFERROR(Tableau17[[#This Row],[LUG]]/Tableau17[[#This Row],[Total général]],"")</f>
        <v>0.26646706586826346</v>
      </c>
      <c r="IW282" s="26">
        <f>IFERROR(Tableau17[[#This Row],[LVEC]]/Tableau17[[#This Row],[Total général]],"")</f>
        <v>8.0838323353293412E-2</v>
      </c>
      <c r="IX282" s="26">
        <f>IFERROR(Tableau17[[#This Row],[2008-T1-LCMD]]/Tableau17[[#This Row],[2008-T1-TOTAL]],"")</f>
        <v>4.7038327526132406E-2</v>
      </c>
      <c r="IY282" s="26">
        <f>IFERROR(Tableau17[[#This Row],[2008-T1-LDVD]]/Tableau17[[#This Row],[2008-T1-TOTAL]],"")</f>
        <v>3.4843205574912892E-3</v>
      </c>
      <c r="IZ282" s="26">
        <f>IFERROR(Tableau17[[#This Row],[2008-T1-LEXD]]/Tableau17[[#This Row],[2008-T1-TOTAL]],"")</f>
        <v>0</v>
      </c>
      <c r="JA282" s="26">
        <f>IFERROR(Tableau17[[#This Row],[2008-T1-LEXG]]/Tableau17[[#This Row],[2008-T1-TOTAL]],"")</f>
        <v>2.9616724738675958E-2</v>
      </c>
      <c r="JB282" s="26">
        <f>IFERROR(Tableau17[[#This Row],[2008-T1-LFN]]/Tableau17[[#This Row],[2008-T1-TOTAL]],"")</f>
        <v>8.7108013937282236E-2</v>
      </c>
      <c r="JC282" s="26">
        <f>IFERROR(Tableau17[[#This Row],[2008-T1-LMAJ]]/Tableau17[[#This Row],[2008-T1-TOTAL]],"")</f>
        <v>0.45644599303135891</v>
      </c>
      <c r="JD282" s="26">
        <f>IFERROR(Tableau17[[#This Row],[2008-T1-LUG]]/Tableau17[[#This Row],[2008-T1-TOTAL]],"")</f>
        <v>0.37630662020905925</v>
      </c>
      <c r="JE282" s="26">
        <f>IFERROR(Tableau17[[#This Row],[2008-T2-LFN]]/Tableau17[[#This Row],[2008-T2-TOTAL]],"")</f>
        <v>0</v>
      </c>
      <c r="JF282" s="26">
        <f>IFERROR(Tableau17[[#This Row],[2008-T2-LGC]]/Tableau17[[#This Row],[2008-T2-TOTAL]],"")</f>
        <v>0.45016077170418006</v>
      </c>
      <c r="JG282" s="26">
        <f>IFERROR(Tableau17[[#This Row],[2008-T2-LMAJ]]/Tableau17[[#This Row],[2008-T2-TOTAL]],"")</f>
        <v>0.54983922829581988</v>
      </c>
      <c r="JH282" s="26">
        <f>IFERROR(Tableau17[[#This Row],[2008-T2-LUG]]/Tableau17[[#This Row],[2008-T2-TOTAL]],"")</f>
        <v>0</v>
      </c>
      <c r="JI282" s="26">
        <f>IFERROR(Tableau17[[#This Row],[2014-T1-LDIV]]/Tableau17[[#This Row],[2014-T1-TOTAL]],"")</f>
        <v>1.6759776536312849E-2</v>
      </c>
      <c r="JJ282" s="26">
        <f>IFERROR(Tableau17[[#This Row],[2014-T1-LDVD]]/Tableau17[[#This Row],[2014-T1-TOTAL]],"")</f>
        <v>0</v>
      </c>
      <c r="JK282" s="26">
        <f>IFERROR(Tableau17[[#This Row],[2014-T1-LDVG]]/Tableau17[[#This Row],[2014-T1-TOTAL]],"")</f>
        <v>2.9795158286778398E-2</v>
      </c>
      <c r="JL282" s="26">
        <f>IFERROR(Tableau17[[#This Row],[2014-T1-LEXG]]/Tableau17[[#This Row],[2014-T1-TOTAL]],"")</f>
        <v>3.7243947858472998E-3</v>
      </c>
      <c r="JM282" s="26">
        <f>IFERROR(Tableau17[[#This Row],[2014-T1-LFG]]/Tableau17[[#This Row],[2014-T1-TOTAL]],"")</f>
        <v>5.4003724394785846E-2</v>
      </c>
      <c r="JN282" s="26">
        <f>IFERROR(Tableau17[[#This Row],[2014-T1-LFN]]/Tableau17[[#This Row],[2014-T1-TOTAL]],"")</f>
        <v>0.18435754189944134</v>
      </c>
      <c r="JO282" s="26">
        <f>IFERROR(Tableau17[[#This Row],[2014-T1-LUD]]/Tableau17[[#This Row],[2014-T1-TOTAL]],"")</f>
        <v>0.48603351955307261</v>
      </c>
      <c r="JP282" s="26">
        <f>IFERROR(Tableau17[[#This Row],[2014-T1-LUG]]/Tableau17[[#This Row],[2014-T1-TOTAL]],"")</f>
        <v>0.22532588454376165</v>
      </c>
      <c r="JQ282" s="26">
        <f>IFERROR(Tableau17[[#This Row],[2014-T2-LFN]]/Tableau17[[#This Row],[2014-T2-TOTAL]],"")</f>
        <v>0.18197879858657243</v>
      </c>
      <c r="JR282" s="26">
        <f>IFERROR(Tableau17[[#This Row],[2014-T2-LUD]]/Tableau17[[#This Row],[2014-T2-TOTAL]],"")</f>
        <v>0.53180212014134276</v>
      </c>
      <c r="JS282" s="26">
        <f>IFERROR(Tableau17[[#This Row],[2014-T2-LUG]]/Tableau17[[#This Row],[2014-T2-TOTAL]],"")</f>
        <v>0.28621908127208479</v>
      </c>
      <c r="JT282" s="26">
        <f>IFERROR(Tableau17[[#This Row],[2015-T1-BC-DIV]]/Tableau17[[#This Row],[2015-T1-TOTAL]],"")</f>
        <v>0</v>
      </c>
      <c r="JU282" s="26">
        <f>IFERROR(Tableau17[[#This Row],[2015-T1-BC-DLF]]/Tableau17[[#This Row],[2015-T1-TOTAL]],"")</f>
        <v>2.0833333333333332E-2</v>
      </c>
      <c r="JV282" s="26">
        <f>IFERROR(Tableau17[[#This Row],[2015-T1-BC-DVD]]/Tableau17[[#This Row],[2015-T1-TOTAL]],"")</f>
        <v>1.8518518518518517E-2</v>
      </c>
      <c r="JW282" s="26">
        <f>IFERROR(Tableau17[[#This Row],[2015-T1-BC-DVG]]/Tableau17[[#This Row],[2015-T1-TOTAL]],"")</f>
        <v>0</v>
      </c>
      <c r="JX282" s="26">
        <f>IFERROR(Tableau17[[#This Row],[2015-T1-BC-FG]]/Tableau17[[#This Row],[2015-T1-TOTAL]],"")</f>
        <v>0.10185185185185185</v>
      </c>
      <c r="JY282" s="26">
        <f>IFERROR(Tableau17[[#This Row],[2015-T1-BC-FN]]/Tableau17[[#This Row],[2015-T1-TOTAL]],"")</f>
        <v>0.31712962962962965</v>
      </c>
      <c r="JZ282" s="26">
        <f>IFERROR(Tableau17[[#This Row],[2015-T1-BC-MDM]]/Tableau17[[#This Row],[2015-T1-TOTAL]],"")</f>
        <v>3.7037037037037035E-2</v>
      </c>
      <c r="KA282" s="26">
        <f>IFERROR(Tableau17[[#This Row],[2015-T1-BC-RDG]]/Tableau17[[#This Row],[2015-T1-TOTAL]],"")</f>
        <v>0</v>
      </c>
      <c r="KB282" s="26">
        <f>IFERROR(Tableau17[[#This Row],[2015-T1-BC-SOC]]/Tableau17[[#This Row],[2015-T1-TOTAL]],"")</f>
        <v>0</v>
      </c>
      <c r="KC282" s="26">
        <f>IFERROR(Tableau17[[#This Row],[2015-T1-BC-UD]]/Tableau17[[#This Row],[2015-T1-TOTAL]],"")</f>
        <v>0.32175925925925924</v>
      </c>
      <c r="KD282" s="26">
        <f>IFERROR(Tableau17[[#This Row],[2015-T1-BC-UG]]/Tableau17[[#This Row],[2015-T1-TOTAL]],"")</f>
        <v>0.18287037037037038</v>
      </c>
      <c r="KE282" s="26">
        <f>IFERROR(Tableau17[[#This Row],[2015-T1-BC-VEC]]/Tableau17[[#This Row],[2015-T1-TOTAL]],"")</f>
        <v>0</v>
      </c>
      <c r="KF282" s="26">
        <f>IFERROR(Tableau17[[#This Row],[2015-T2-BC-DVG]]/Tableau17[[#This Row],[2015-T2-TOTAL]],"")</f>
        <v>0</v>
      </c>
      <c r="KG282" s="26">
        <f>IFERROR(Tableau17[[#This Row],[2015-T2-BC-FN]]/Tableau17[[#This Row],[2015-T2-TOTAL]],"")</f>
        <v>0.39097744360902253</v>
      </c>
      <c r="KH282" s="26">
        <f>IFERROR(Tableau17[[#This Row],[2015-T2-BC-SOC]]/Tableau17[[#This Row],[2015-T2-TOTAL]],"")</f>
        <v>0</v>
      </c>
      <c r="KI282" s="26">
        <f>IFERROR(Tableau17[[#This Row],[2015-T2-BC-UD]]/Tableau17[[#This Row],[2015-T2-TOTAL]],"")</f>
        <v>0.60902255639097747</v>
      </c>
      <c r="KJ282" s="26">
        <f>IFERROR(Tableau17[[#This Row],[2015-T2-BC-UG]]/Tableau17[[#This Row],[2015-T2-TOTAL]],"")</f>
        <v>0</v>
      </c>
      <c r="KK282" s="26">
        <f>IFERROR(Tableau17[[#This Row],[2017 (L)-T1-COM]]/Tableau17[[#This Row],[2017 (L)-T1-TOTAL]],"")</f>
        <v>1.3824884792626729E-2</v>
      </c>
      <c r="KL282" s="26">
        <f>IFERROR(Tableau17[[#This Row],[2017 (L)-T1-DIV]]/Tableau17[[#This Row],[2017 (L)-T1-TOTAL]],"")</f>
        <v>4.608294930875576E-3</v>
      </c>
      <c r="KM282" s="26">
        <f>IFERROR(Tableau17[[#This Row],[2017 (L)-T1-DLF]]/Tableau17[[#This Row],[2017 (L)-T1-TOTAL]],"")</f>
        <v>9.2165898617511521E-3</v>
      </c>
      <c r="KN282" s="26">
        <f>IFERROR(Tableau17[[#This Row],[2017 (L)-T1-DVD]]/Tableau17[[#This Row],[2017 (L)-T1-TOTAL]],"")</f>
        <v>0</v>
      </c>
      <c r="KO282" s="26">
        <f>IFERROR(Tableau17[[#This Row],[2017 (L)-T1-DVG]]/Tableau17[[#This Row],[2017 (L)-T1-TOTAL]],"")</f>
        <v>0</v>
      </c>
      <c r="KP282" s="26">
        <f>IFERROR(Tableau17[[#This Row],[2017 (L)-T1-ECO]]/Tableau17[[#This Row],[2017 (L)-T1-TOTAL]],"")</f>
        <v>5.5299539170506916E-2</v>
      </c>
      <c r="KQ282" s="26">
        <f>IFERROR(Tableau17[[#This Row],[2017 (L)-T1-EXD]]/Tableau17[[#This Row],[2017 (L)-T1-TOTAL]],"")</f>
        <v>4.608294930875576E-3</v>
      </c>
      <c r="KR282" s="26">
        <f>IFERROR(Tableau17[[#This Row],[2017 (L)-T1-EXG]]/Tableau17[[#This Row],[2017 (L)-T1-TOTAL]],"")</f>
        <v>2.304147465437788E-3</v>
      </c>
      <c r="KS282" s="26">
        <f>IFERROR(Tableau17[[#This Row],[2017 (L)-T1-FI]]/Tableau17[[#This Row],[2017 (L)-T1-TOTAL]],"")</f>
        <v>0.13824884792626729</v>
      </c>
      <c r="KT282" s="26">
        <f>IFERROR(Tableau17[[#This Row],[2017 (L)-T1-FN]]/Tableau17[[#This Row],[2017 (L)-T1-TOTAL]],"")</f>
        <v>0.18433179723502305</v>
      </c>
      <c r="KU282" s="26">
        <f>IFERROR(Tableau17[[#This Row],[2017 (L)-T1-LR]]/Tableau17[[#This Row],[2017 (L)-T1-TOTAL]],"")</f>
        <v>0.23732718894009217</v>
      </c>
      <c r="KV282" s="26">
        <f>IFERROR(Tableau17[[#This Row],[2017 (L)-T1-MDM]]/Tableau17[[#This Row],[2017 (L)-T1-TOTAL]],"")</f>
        <v>0</v>
      </c>
      <c r="KW282" s="26">
        <f>IFERROR(Tableau17[[#This Row],[2017 (L)-T1-RDG]]/Tableau17[[#This Row],[2017 (L)-T1-TOTAL]],"")</f>
        <v>0</v>
      </c>
      <c r="KX282" s="26">
        <f>IFERROR(Tableau17[[#This Row],[2017 (L)-T1-REG]]/Tableau17[[#This Row],[2017 (L)-T1-TOTAL]],"")</f>
        <v>0</v>
      </c>
      <c r="KY282" s="26">
        <f>IFERROR(Tableau17[[#This Row],[2017 (L)-T1-REM]]/Tableau17[[#This Row],[2017 (L)-T1-TOTAL]],"")</f>
        <v>0.34101382488479265</v>
      </c>
      <c r="KZ282" s="26">
        <f>IFERROR(Tableau17[[#This Row],[2017 (L)-T1-SOC]]/Tableau17[[#This Row],[2017 (L)-T1-TOTAL]],"")</f>
        <v>9.2165898617511521E-3</v>
      </c>
      <c r="LA282" s="26">
        <f>IFERROR(Tableau17[[#This Row],[2017 (L)-T1-UDI]]/Tableau17[[#This Row],[2017 (L)-T1-TOTAL]],"")</f>
        <v>0</v>
      </c>
      <c r="LB282" s="26">
        <f>IFERROR(Tableau17[[#This Row],[2017 (L)-T2-FI]]/Tableau17[[#This Row],[2017 (L)-T2-TOTAL]],"")</f>
        <v>0</v>
      </c>
      <c r="LC282" s="26">
        <f>IFERROR(Tableau17[[#This Row],[2017 (L)-T2-FN]]/Tableau17[[#This Row],[2017 (L)-T2-TOTAL]],"")</f>
        <v>0</v>
      </c>
      <c r="LD282" s="26">
        <f>IFERROR(Tableau17[[#This Row],[2017 (L)-T2-LR]]/Tableau17[[#This Row],[2017 (L)-T2-TOTAL]],"")</f>
        <v>0.48101265822784811</v>
      </c>
      <c r="LE282" s="26">
        <f>IFERROR(Tableau17[[#This Row],[2017 (L)-T2-MDM]]/Tableau17[[#This Row],[2017 (L)-T2-TOTAL]],"")</f>
        <v>0</v>
      </c>
      <c r="LF282" s="26">
        <f>IFERROR(Tableau17[[#This Row],[2017 (L)-T2-REM]]/Tableau17[[#This Row],[2017 (L)-T2-TOTAL]],"")</f>
        <v>0.51898734177215189</v>
      </c>
      <c r="LG282" s="26">
        <f>IFERROR(Tableau17[[#This Row],[2017-T1-ARTHAUD Nathalie]]/Tableau17[[#This Row],[2017-T1-TOTAL]],"")</f>
        <v>2.8776978417266188E-3</v>
      </c>
      <c r="LH282" s="26">
        <f>IFERROR(Tableau17[[#This Row],[2017-T1-ASSELINEAU Fran]]/Tableau17[[#This Row],[2017-T1-TOTAL]],"")</f>
        <v>1.0071942446043165E-2</v>
      </c>
      <c r="LI282" s="26">
        <f>IFERROR(Tableau17[[#This Row],[2017-T1-CHEMINADE Jacques]]/Tableau17[[#This Row],[2017-T1-TOTAL]],"")</f>
        <v>1.4388489208633094E-3</v>
      </c>
      <c r="LJ282" s="26">
        <f>IFERROR(Tableau17[[#This Row],[2017-T1-DUPONT-AIGNAN Nicolas]]/Tableau17[[#This Row],[2017-T1-TOTAL]],"")</f>
        <v>3.0215827338129497E-2</v>
      </c>
      <c r="LK282" s="26">
        <f>IFERROR(Tableau17[[#This Row],[2017-T1-FILLON Fran]]/Tableau17[[#This Row],[2017-T1-TOTAL]],"")</f>
        <v>0.2143884892086331</v>
      </c>
      <c r="LL282" s="26">
        <f>IFERROR(Tableau17[[#This Row],[2017-T1-HAMON Beno]]/Tableau17[[#This Row],[2017-T1-TOTAL]],"")</f>
        <v>7.3381294964028773E-2</v>
      </c>
      <c r="LM282" s="26">
        <f>IFERROR(Tableau17[[#This Row],[2017-T1-LASSALLE Jean]]/Tableau17[[#This Row],[2017-T1-TOTAL]],"")</f>
        <v>7.1942446043165471E-3</v>
      </c>
      <c r="LN282" s="26">
        <f>IFERROR(Tableau17[[#This Row],[2017-T1-LE PEN Marine]]/Tableau17[[#This Row],[2017-T1-TOTAL]],"")</f>
        <v>0.25323741007194245</v>
      </c>
      <c r="LO282" s="26">
        <f>IFERROR(Tableau17[[#This Row],[2017-T1-M Jean-Luc]]/Tableau17[[#This Row],[2017-T1-TOTAL]],"")</f>
        <v>0.18848920863309351</v>
      </c>
      <c r="LP282" s="26">
        <f>IFERROR(Tableau17[[#This Row],[2017-T1-MACRON Emmanuel]]/Tableau17[[#This Row],[2017-T1-TOTAL]],"")</f>
        <v>0.2143884892086331</v>
      </c>
      <c r="LQ282" s="26">
        <f>IFERROR(Tableau17[[#This Row],[2017-T1-POUTOU Philippe]]/Tableau17[[#This Row],[2017-T1-TOTAL]],"")</f>
        <v>4.3165467625899279E-3</v>
      </c>
      <c r="LR282" s="26">
        <f>IFERROR(Tableau17[[#This Row],[2017-T2-LE PEN Marine]]/Tableau17[[#This Row],[2017-T2-TOTAL]],"")</f>
        <v>0.36672325976230902</v>
      </c>
      <c r="LS282" s="26">
        <f>IFERROR(Tableau17[[#This Row],[2017-T2-MACRON Emmanuel]]/Tableau17[[#This Row],[2017-T2-TOTAL]],"")</f>
        <v>0.63327674023769098</v>
      </c>
      <c r="LT282" s="26">
        <f>IFERROR(Tableau17[[#This Row],[2019-T1-ALEXANDRE Audric]]/Tableau17[[#This Row],[2019-T1-TOTAL]],"")</f>
        <v>0</v>
      </c>
      <c r="LU282" s="26">
        <f>IFERROR(Tableau17[[#This Row],[2019-T1-ARTHAUD Nathalie]]/Tableau17[[#This Row],[2019-T1-TOTAL]],"")</f>
        <v>4.8661800486618006E-3</v>
      </c>
      <c r="LV282" s="26">
        <f>IFERROR(Tableau17[[#This Row],[2019-T1-ASSELINEAU François]]/Tableau17[[#This Row],[2019-T1-TOTAL]],"")</f>
        <v>9.7323600973236012E-3</v>
      </c>
      <c r="LW282" s="26">
        <f>IFERROR(Tableau17[[#This Row],[2019-T1-AUBRY Manon]]/Tableau17[[#This Row],[2019-T1-TOTAL]],"")</f>
        <v>6.3260340632603412E-2</v>
      </c>
      <c r="LX282" s="26">
        <f>IFERROR(Tableau17[[#This Row],[2019-T1-AZERGUI Nagib]]/Tableau17[[#This Row],[2019-T1-TOTAL]],"")</f>
        <v>0</v>
      </c>
      <c r="LY282" s="26">
        <f>IFERROR(Tableau17[[#This Row],[2019-T1-BARDELLA Jordan]]/Tableau17[[#This Row],[2019-T1-TOTAL]],"")</f>
        <v>0.28710462287104621</v>
      </c>
      <c r="LZ282" s="26">
        <f>IFERROR(Tableau17[[#This Row],[2019-T1-BELLAMY François-Xavier]]/Tableau17[[#This Row],[2019-T1-TOTAL]],"")</f>
        <v>8.7591240875912413E-2</v>
      </c>
      <c r="MA282" s="26">
        <f>IFERROR(Tableau17[[#This Row],[2019-T1-BIDOU Olivier]]/Tableau17[[#This Row],[2019-T1-TOTAL]],"")</f>
        <v>4.8661800486618006E-3</v>
      </c>
      <c r="MB282" s="26">
        <f>IFERROR(Tableau17[[#This Row],[2019-T1-BOURG Dominique]]/Tableau17[[#This Row],[2019-T1-TOTAL]],"")</f>
        <v>2.1897810218978103E-2</v>
      </c>
      <c r="MC282" s="26">
        <f>IFERROR(Tableau17[[#This Row],[2019-T1-BROSSAT Ian]]/Tableau17[[#This Row],[2019-T1-TOTAL]],"")</f>
        <v>3.4063260340632603E-2</v>
      </c>
      <c r="MD282" s="26">
        <f>IFERROR(Tableau17[[#This Row],[2019-T1-CAILLAUD Sophie]]/Tableau17[[#This Row],[2019-T1-TOTAL]],"")</f>
        <v>0</v>
      </c>
      <c r="ME282" s="26">
        <f>IFERROR(Tableau17[[#This Row],[2019-T1-CAMUS Renaud]]/Tableau17[[#This Row],[2019-T1-TOTAL]],"")</f>
        <v>0</v>
      </c>
      <c r="MF282" s="26">
        <f>IFERROR(Tableau17[[#This Row],[2019-T1-CHALENÇON Christophe]]/Tableau17[[#This Row],[2019-T1-TOTAL]],"")</f>
        <v>0</v>
      </c>
      <c r="MG282" s="26">
        <f>IFERROR(Tableau17[[#This Row],[2019-T1-CORBET Cathy Denise Ginette]]/Tableau17[[#This Row],[2019-T1-TOTAL]],"")</f>
        <v>0</v>
      </c>
      <c r="MH282" s="26">
        <f>IFERROR(Tableau17[[#This Row],[2019-T1-DE PREVOISIN Robert]]/Tableau17[[#This Row],[2019-T1-TOTAL]],"")</f>
        <v>0</v>
      </c>
      <c r="MI282" s="26">
        <f>IFERROR(Tableau17[[#This Row],[2019-T1-DELFEL Thérèse]]/Tableau17[[#This Row],[2019-T1-TOTAL]],"")</f>
        <v>0</v>
      </c>
      <c r="MJ282" s="26">
        <f>IFERROR(Tableau17[[#This Row],[2019-T1-DIEUMEGARD Pierre]]/Tableau17[[#This Row],[2019-T1-TOTAL]],"")</f>
        <v>0</v>
      </c>
      <c r="MK282" s="26">
        <f>IFERROR(Tableau17[[#This Row],[2019-T1-DUPONT-AIGNAN Nicolas]]/Tableau17[[#This Row],[2019-T1-TOTAL]],"")</f>
        <v>2.9197080291970802E-2</v>
      </c>
      <c r="ML282" s="26">
        <f>IFERROR(Tableau17[[#This Row],[2019-T1-GERNIGON Yves]]/Tableau17[[#This Row],[2019-T1-TOTAL]],"")</f>
        <v>0</v>
      </c>
      <c r="MM282" s="26">
        <f>IFERROR(Tableau17[[#This Row],[2019-T1-GLUCKSMANN Raphaël]]/Tableau17[[#This Row],[2019-T1-TOTAL]],"")</f>
        <v>5.3527980535279802E-2</v>
      </c>
      <c r="MN282" s="26">
        <f>IFERROR(Tableau17[[#This Row],[2019-T1-HAMON Benoît]]/Tableau17[[#This Row],[2019-T1-TOTAL]],"")</f>
        <v>2.1897810218978103E-2</v>
      </c>
      <c r="MO282" s="26">
        <f>IFERROR(Tableau17[[#This Row],[2019-T1-HELGEN Gilles]]/Tableau17[[#This Row],[2019-T1-TOTAL]],"")</f>
        <v>0</v>
      </c>
      <c r="MP282" s="26">
        <f>IFERROR(Tableau17[[#This Row],[2019-T1-JADOT Yannick]]/Tableau17[[#This Row],[2019-T1-TOTAL]],"")</f>
        <v>0.15085158150851583</v>
      </c>
      <c r="MQ282" s="26">
        <f>IFERROR(Tableau17[[#This Row],[2019-T1-LAGARDE Jean-Christophe]]/Tableau17[[#This Row],[2019-T1-TOTAL]],"")</f>
        <v>1.4598540145985401E-2</v>
      </c>
      <c r="MR282" s="26">
        <f>IFERROR(Tableau17[[#This Row],[2019-T1-LALANNE Francis]]/Tableau17[[#This Row],[2019-T1-TOTAL]],"")</f>
        <v>0</v>
      </c>
      <c r="MS282" s="26">
        <f>IFERROR(Tableau17[[#This Row],[2019-T1-LOISEAU Nathalie]]/Tableau17[[#This Row],[2019-T1-TOTAL]],"")</f>
        <v>0.21654501216545013</v>
      </c>
      <c r="MT282" s="26">
        <f>IFERROR(Tableau17[[#This Row],[2019-T1-MARIE Florie]]/Tableau17[[#This Row],[2019-T1-TOTAL]],"")</f>
        <v>0</v>
      </c>
      <c r="MU282" s="26">
        <f>IFERROR(Tableau17[[#This Row],[2008-T1-MACROEXTRDROITE]]/Tableau17[[#This Row],[2008-T1-MACROTOTALE]],"")</f>
        <v>8.7108013937282236E-2</v>
      </c>
      <c r="MV282" s="26">
        <f>IFERROR(Tableau17[[#This Row],[2008-T1-MACRODROITE]]/Tableau17[[#This Row],[2008-T1-MACROTOTALE]],"")</f>
        <v>0.50696864111498263</v>
      </c>
      <c r="MW282" s="26">
        <f>IFERROR(Tableau17[[#This Row],[2008-T1-MACROCENTRE]]/Tableau17[[#This Row],[2008-T1-MACROTOTALE]],"")</f>
        <v>0</v>
      </c>
      <c r="MX282" s="26">
        <f>IFERROR(Tableau17[[#This Row],[2008-T1-MACROGAUCHE]]/Tableau17[[#This Row],[2008-T1-MACROTOTALE]],"")</f>
        <v>0.40592334494773519</v>
      </c>
      <c r="MY282" s="26">
        <f>IFERROR(Tableau17[[#This Row],[2008-T1-MACROAUTRE]]/Tableau17[[#This Row],[2008-T1-MACROTOTALE]],"")</f>
        <v>0</v>
      </c>
      <c r="MZ282" s="26">
        <f>IFERROR(Tableau17[[#This Row],[2008-T2-MACROEXTRDROITE]]/Tableau17[[#This Row],[2008-T2-MACROTOTALE]],"")</f>
        <v>0</v>
      </c>
      <c r="NA282" s="26">
        <f>IFERROR(Tableau17[[#This Row],[2008-T2-MACRODROITE]]/Tableau17[[#This Row],[2008-T2-MACROTOTALE]],"")</f>
        <v>0.54983922829581988</v>
      </c>
      <c r="NB282" s="26">
        <f>IFERROR(Tableau17[[#This Row],[2008-T2-MACROCENTRE]]/Tableau17[[#This Row],[2008-T2-MACROTOTALE]],"")</f>
        <v>0</v>
      </c>
      <c r="NC282" s="26">
        <f>IFERROR(Tableau17[[#This Row],[2008-T2-MACROGAUCHE]]/Tableau17[[#This Row],[2008-T2-MACROTOTALE]],"")</f>
        <v>0.45016077170418006</v>
      </c>
      <c r="ND282" s="26">
        <f>IFERROR(Tableau17[[#This Row],[2008-T2-MACROAUTRE]]/Tableau17[[#This Row],[2008-T2-MACROTOTALE]],"")</f>
        <v>0</v>
      </c>
      <c r="NE282" s="26">
        <f>IFERROR(Tableau17[[#This Row],[2014-T1-MACROEXTRDROITE]]/Tableau17[[#This Row],[2014-T1-MACROTOTALE]],"")</f>
        <v>0.18435754189944134</v>
      </c>
      <c r="NF282" s="26">
        <f>IFERROR(Tableau17[[#This Row],[2014-T1-MACRODROITE]]/Tableau17[[#This Row],[2014-T1-MACROTOTALE]],"")</f>
        <v>0.48603351955307261</v>
      </c>
      <c r="NG282" s="26">
        <f>IFERROR(Tableau17[[#This Row],[2014-T1-MACROCENTRE]]/Tableau17[[#This Row],[2014-T1-MACROTOTALE]],"")</f>
        <v>1.6759776536312849E-2</v>
      </c>
      <c r="NH282" s="26">
        <f>IFERROR(Tableau17[[#This Row],[2014-T1-MACROGAUCHE]]/Tableau17[[#This Row],[2014-T1-MACROTOTALE]],"")</f>
        <v>0.31284916201117319</v>
      </c>
      <c r="NI282" s="26">
        <f>IFERROR(Tableau17[[#This Row],[2014-T1-MACROAUTRE]]/Tableau17[[#This Row],[2014-T1-MACROTOTALE]],"")</f>
        <v>0</v>
      </c>
      <c r="NJ282" s="26">
        <f>IFERROR(Tableau17[[#This Row],[2014-T2-MACROEXTRDROITE]]/Tableau17[[#This Row],[2014-T2-MACROTOTALE]],"")</f>
        <v>0.18197879858657243</v>
      </c>
      <c r="NK282" s="26">
        <f>IFERROR(Tableau17[[#This Row],[2014-T2-MACRODROITE]]/Tableau17[[#This Row],[2014-T2-MACROTOTALE]],"")</f>
        <v>0.53180212014134276</v>
      </c>
      <c r="NL282" s="26">
        <f>IFERROR(Tableau17[[#This Row],[2014-T2-MACROCENTRE]]/Tableau17[[#This Row],[2014-T2-MACROTOTALE]],"")</f>
        <v>0</v>
      </c>
      <c r="NM282" s="26">
        <f>IFERROR(Tableau17[[#This Row],[2014-T2-MACROGAUCHE]]/Tableau17[[#This Row],[2014-T2-MACROTOTALE]],"")</f>
        <v>0.28621908127208479</v>
      </c>
      <c r="NN282" s="26">
        <f>IFERROR(Tableau17[[#This Row],[2014-T2-MACROAUTRE]]/Tableau17[[#This Row],[2014-T2-MACROTOTALE]],"")</f>
        <v>0</v>
      </c>
      <c r="NO282" s="26">
        <f>IFERROR( Tableau17[[#This Row],[2015-T1-MACROEXTRDROITE]]/Tableau17[[#This Row],[2015-T1-MACROTOTALE]],"")</f>
        <v>0.33796296296296297</v>
      </c>
      <c r="NP282" s="26">
        <f>IFERROR(Tableau17[[#This Row],[2015-T1-MACRODROITE]]/Tableau17[[#This Row],[2015-T1-MACROTOTALE]],"")</f>
        <v>0.34027777777777779</v>
      </c>
      <c r="NQ282" s="26">
        <f>IFERROR(Tableau17[[#This Row],[2015-T1-MACROCENTRE]]/Tableau17[[#This Row],[2015-T1-MACROTOTALE]],"")</f>
        <v>3.7037037037037035E-2</v>
      </c>
      <c r="NR282" s="26">
        <f>IFERROR(Tableau17[[#This Row],[2015-T1-MACROGAUCHE]]/Tableau17[[#This Row],[2015-T1-MACROTOTALE]],"")</f>
        <v>0.28472222222222221</v>
      </c>
      <c r="NS282" s="26">
        <f>IFERROR(Tableau17[[#This Row],[2015-T1-MACROAUTRE]]/Tableau17[[#This Row],[2015-T1-MACROTOTALE]],"")</f>
        <v>0</v>
      </c>
      <c r="NT282" s="26">
        <f>IFERROR(Tableau17[[#This Row],[2015-T2-MACROEXTRDROITE]]/Tableau17[[#This Row],[2015-T2-MACROTOTALE]],"")</f>
        <v>0.39097744360902253</v>
      </c>
      <c r="NU282" s="26">
        <f>IFERROR(Tableau17[[#This Row],[2015-T2-MACRODROITE]]/Tableau17[[#This Row],[2015-T2-MACROTOTALE]],"")</f>
        <v>0.60902255639097747</v>
      </c>
      <c r="NV282" s="26">
        <f>IFERROR(Tableau17[[#This Row],[2015-T2-MACROCENTRE]]/Tableau17[[#This Row],[2015-T2-MACROTOTALE]],"")</f>
        <v>0</v>
      </c>
      <c r="NW282" s="26">
        <f>IFERROR(Tableau17[[#This Row],[2015-T2-MACROGAUCHE]]/Tableau17[[#This Row],[2015-T2-MACROTOTALE]],"")</f>
        <v>0</v>
      </c>
      <c r="NX282" s="26">
        <f>IFERROR(Tableau17[[#This Row],[2015-T2-MACROAUTRE]]/Tableau17[[#This Row],[2015-T2-MACROTOTALE]],"")</f>
        <v>0</v>
      </c>
      <c r="NY282" s="26">
        <f>IFERROR(Tableau17[[#This Row],[2017-T1-MACROEXTRDROITE]]/Tableau17[[#This Row],[2017-T1-MACROTOTALE]],"")</f>
        <v>0.29496402877697842</v>
      </c>
      <c r="NZ282" s="26">
        <f>IFERROR(Tableau17[[#This Row],[2017-T1-MACRODROITE]]/Tableau17[[#This Row],[2017-T1-MACROTOTALE]],"")</f>
        <v>0.2143884892086331</v>
      </c>
      <c r="OA282" s="26">
        <f>IFERROR(Tableau17[[#This Row],[2017-T1-MACROCENTRE]]/Tableau17[[#This Row],[2017-T1-MACROTOTALE]],"")</f>
        <v>0.2143884892086331</v>
      </c>
      <c r="OB282" s="26">
        <f>IFERROR(Tableau17[[#This Row],[2017-T1-MACROGAUCHE]]/Tableau17[[#This Row],[2017-T1-MACROTOTALE]],"")</f>
        <v>0.26906474820143883</v>
      </c>
      <c r="OC282" s="26">
        <f>IFERROR(Tableau17[[#This Row],[2017-T1-MACROAUTRE]]/Tableau17[[#This Row],[2017-T1-MACROTOTALE]],"")</f>
        <v>7.1942446043165471E-3</v>
      </c>
      <c r="OD282" s="26">
        <f>IFERROR(Tableau17[[#This Row],[2017-T2-MACROEXTRDROITE]]/Tableau17[[#This Row],[2017-T2-MACROTOTALE]],"")</f>
        <v>0.36672325976230902</v>
      </c>
      <c r="OE282" s="26">
        <f>IFERROR(Tableau17[[#This Row],[2017-T2-MACRODROITE]]/Tableau17[[#This Row],[2017-T2-MACROTOTALE]],"")</f>
        <v>0</v>
      </c>
      <c r="OF282" s="26">
        <f>IFERROR(Tableau17[[#This Row],[2017-T2-MACROCENTRE]]/Tableau17[[#This Row],[2017-T2-MACROTOTALE]],"")</f>
        <v>0.63327674023769098</v>
      </c>
      <c r="OG282" s="26">
        <f>IFERROR(Tableau17[[#This Row],[2017-T2-MACROGAUCHE]]/Tableau17[[#This Row],[2017-T2-MACROTOTALE]],"")</f>
        <v>0</v>
      </c>
      <c r="OH282" s="26">
        <f>IFERROR(Tableau17[[#This Row],[2017-T2-MACROAUTRE]]/Tableau17[[#This Row],[2017-T2-MACROTOTALE]],"")</f>
        <v>0</v>
      </c>
      <c r="OI282" s="26">
        <f>IFERROR(Tableau17[[#This Row],[2019-T1-MACROEXTRDROITE]]/Tableau17[[#This Row],[2019-T1-MACROTOTALE]],"")</f>
        <v>0.33093525179856115</v>
      </c>
      <c r="OJ282" s="26">
        <f>IFERROR(Tableau17[[#This Row],[2019-T1-MACRODROITE]]/Tableau17[[#This Row],[2019-T1-MACROTOTALE]],"")</f>
        <v>0.10071942446043165</v>
      </c>
      <c r="OK282" s="26">
        <f>IFERROR(Tableau17[[#This Row],[2019-T1-MACROCENTRE]]/Tableau17[[#This Row],[2019-T1-MACROTOTALE]],"")</f>
        <v>0.21342925659472423</v>
      </c>
      <c r="OL282" s="26">
        <f>IFERROR(Tableau17[[#This Row],[2019-T1-MACROGAUCHE]]/Tableau17[[#This Row],[2019-T1-MACROTOTALE]],"")</f>
        <v>0.32374100719424459</v>
      </c>
      <c r="OM282" s="26">
        <f>IFERROR(Tableau17[[#This Row],[2019-T1-MACROAUTRE]]/Tableau17[[#This Row],[2019-T1-MACROTOTALE]],"")</f>
        <v>3.117505995203837E-2</v>
      </c>
      <c r="ON282" s="26">
        <f>IFERROR(Tableau17[[#This Row],[2020-T1-MACROEXTRDROITE]]/Tableau17[[#This Row],[2020-T1-MACROTOTALE]],"")</f>
        <v>0.18862275449101795</v>
      </c>
      <c r="OO282" s="26">
        <f>IFERROR(Tableau17[[#This Row],[2020-T1-MACRODROITE]]/Tableau17[[#This Row],[2020-T1-MACROTOTALE]],"")</f>
        <v>0.3592814371257485</v>
      </c>
      <c r="OP282" s="26">
        <f>IFERROR(Tableau17[[#This Row],[2020-T1-MACROCENTRE]]/Tableau17[[#This Row],[2020-T1-MACROTOTALE]],"")</f>
        <v>7.1856287425149698E-2</v>
      </c>
      <c r="OQ282" s="26">
        <f>IFERROR(Tableau17[[#This Row],[2020-T1-MACROGAUCHE]]/Tableau17[[#This Row],[2020-T1-MACROTOTALE]],"")</f>
        <v>0.38023952095808383</v>
      </c>
      <c r="OR282" s="26">
        <f>IFERROR(Tableau17[[#This Row],[2020-T1-MACROAUTRE]]/Tableau17[[#This Row],[2020-T1-MACROTOTALE]],"")</f>
        <v>0</v>
      </c>
      <c r="OS282" s="26">
        <f>IFERROR(Tableau17[[#This Row],[2017 (L)-T1-MACROEXTRDROITE]]/Tableau17[[#This Row],[2017 (L)-T1-MACROTOTALE]],"")</f>
        <v>0.19815668202764977</v>
      </c>
      <c r="OT282" s="26">
        <f>IFERROR(Tableau17[[#This Row],[2017 (L)-T1-MACRODROITE]]/Tableau17[[#This Row],[2017 (L)-T1-MACROTOTALE]],"")</f>
        <v>0.23732718894009217</v>
      </c>
      <c r="OU282" s="26">
        <f>IFERROR(Tableau17[[#This Row],[2017 (L)-T1-MACROCENTRE]]/Tableau17[[#This Row],[2017 (L)-T1-MACROTOTALE]],"")</f>
        <v>0.34101382488479265</v>
      </c>
      <c r="OV282" s="26">
        <f>IFERROR(Tableau17[[#This Row],[2017 (L)-T1-MACROGAUCHE]]/Tableau17[[#This Row],[2017 (L)-T1-MACROTOTALE]],"")</f>
        <v>0.21889400921658986</v>
      </c>
      <c r="OW282" s="26">
        <f>IFERROR(Tableau17[[#This Row],[2017 (L)-T1-MACROAUTRE]]/Tableau17[[#This Row],[2017 (L)-T1-MACROTOTALE]],"")</f>
        <v>4.608294930875576E-3</v>
      </c>
      <c r="OX282" s="26">
        <f>IFERROR(Tableau17[[#This Row],[2017 (L)-T2-MACROEXTRDROITE]]/Tableau17[[#This Row],[2017 (L)-T2-MACROTOTALE]],"")</f>
        <v>0</v>
      </c>
      <c r="OY282" s="26">
        <f>IFERROR(Tableau17[[#This Row],[2017 (L)-T2-MACRODROITE]]/Tableau17[[#This Row],[2017 (L)-T2-MACROTOTALE]],"")</f>
        <v>0.48101265822784811</v>
      </c>
      <c r="OZ282" s="26">
        <f>IFERROR(Tableau17[[#This Row],[2017 (L)-T2-MACROCENTRE]]/Tableau17[[#This Row],[2017 (L)-T2-MACROTOTALE]],"")</f>
        <v>0.51898734177215189</v>
      </c>
      <c r="PA282" s="26">
        <f>IFERROR(Tableau17[[#This Row],[2017 (L)-T2-MACROGAUCHE]]/Tableau17[[#This Row],[2017 (L)-T2-MACROTOTALE]],"")</f>
        <v>0</v>
      </c>
      <c r="PB282" s="26">
        <f>IFERROR(Tableau17[[#This Row],[2017 (L)-T2-MACROAUTRE]]/Tableau17[[#This Row],[2017 (L)-T2-MACROTOTALE]],"")</f>
        <v>0</v>
      </c>
      <c r="PC282" s="26">
        <f>IFERROR(Tableau17[[#This Row],[2008_T1_PROCUS]]/Tableau17[[#This Row],[2008_T1_INSCRITS]],0)</f>
        <v>9.8792535675082324E-3</v>
      </c>
      <c r="PD282" s="26">
        <f>IFERROR(Tableau17[[#This Row],[2008_T2_PROCUS]]/Tableau17[[#This Row],[2008_T2_INSCRITS]],0)</f>
        <v>2.5246981339187707E-2</v>
      </c>
      <c r="PE282" s="26">
        <f>Tableau17[[#This Row],[2014_T1_PROCUS]]/Tableau17[[#This Row],[2014_T1_INSCRITS]]</f>
        <v>7.717750826901874E-3</v>
      </c>
      <c r="PF282" s="26">
        <f>IFERROR(Tableau17[[#This Row],[2014_T2_PROCUS]]/Tableau17[[#This Row],[2014_T2_INSCRITS]],0)</f>
        <v>2.3153252480705624E-2</v>
      </c>
    </row>
    <row r="283" spans="1:422" hidden="1" x14ac:dyDescent="0.2">
      <c r="A283" s="1">
        <v>6</v>
      </c>
      <c r="B283" s="1" t="s">
        <v>448</v>
      </c>
      <c r="C283" s="1" t="s">
        <v>455</v>
      </c>
      <c r="D283" s="1" t="s">
        <v>455</v>
      </c>
      <c r="E283" s="1">
        <v>1213</v>
      </c>
      <c r="F283" s="1">
        <v>5.4276010000000001</v>
      </c>
      <c r="G283" s="1">
        <v>43.312249000000001</v>
      </c>
      <c r="H283" s="3">
        <v>653</v>
      </c>
      <c r="I283" s="3">
        <v>166</v>
      </c>
      <c r="K283" s="1">
        <v>6</v>
      </c>
      <c r="L283" s="1">
        <v>29</v>
      </c>
      <c r="M283" s="1">
        <v>4</v>
      </c>
      <c r="P283" s="1">
        <v>51</v>
      </c>
      <c r="Q283" s="1">
        <v>20</v>
      </c>
      <c r="R283" s="1">
        <v>48</v>
      </c>
      <c r="S283" s="1">
        <v>59</v>
      </c>
      <c r="T283" s="1">
        <v>17</v>
      </c>
      <c r="U283" s="1">
        <v>234</v>
      </c>
      <c r="V283" s="1">
        <v>648</v>
      </c>
      <c r="W283" s="1">
        <v>402</v>
      </c>
      <c r="X283" s="1">
        <v>5</v>
      </c>
      <c r="Y283" s="2">
        <v>0.62037036999999995</v>
      </c>
      <c r="Z283" s="1">
        <v>648</v>
      </c>
      <c r="AA283" s="1">
        <v>401</v>
      </c>
      <c r="AB283" s="1">
        <v>8</v>
      </c>
      <c r="AC283" s="2">
        <v>0.61882716000000004</v>
      </c>
      <c r="AD283" s="1">
        <v>653</v>
      </c>
      <c r="AE283" s="1">
        <v>239</v>
      </c>
      <c r="AF283" s="2">
        <v>0.36600305999999999</v>
      </c>
      <c r="AG283" s="1">
        <f t="shared" si="4"/>
        <v>166</v>
      </c>
      <c r="AJ283" s="1">
        <v>0</v>
      </c>
      <c r="AN283" s="1">
        <v>0</v>
      </c>
      <c r="AP283" s="1">
        <v>650</v>
      </c>
      <c r="AQ283" s="1">
        <v>338</v>
      </c>
      <c r="AR283" s="2">
        <v>0.52</v>
      </c>
      <c r="AS283" s="1">
        <v>650</v>
      </c>
      <c r="AT283" s="1">
        <v>350</v>
      </c>
      <c r="AU283" s="2">
        <v>0.53846154000000002</v>
      </c>
      <c r="AV283" s="1">
        <v>653</v>
      </c>
      <c r="AW283" s="1">
        <v>331</v>
      </c>
      <c r="AX283" s="2">
        <v>0.50689127</v>
      </c>
      <c r="AY283" s="1">
        <v>651</v>
      </c>
      <c r="AZ283" s="1">
        <v>291</v>
      </c>
      <c r="BA283" s="2">
        <v>0.44700461000000002</v>
      </c>
      <c r="BB283" s="1">
        <v>655</v>
      </c>
      <c r="BC283" s="1">
        <v>502</v>
      </c>
      <c r="BD283" s="2">
        <v>0.76641221000000004</v>
      </c>
      <c r="BE283" s="1">
        <v>654</v>
      </c>
      <c r="BF283" s="1">
        <v>469</v>
      </c>
      <c r="BG283" s="2">
        <v>0.71712538000000003</v>
      </c>
      <c r="BH283" s="1">
        <v>649</v>
      </c>
      <c r="BI283" s="1">
        <v>339</v>
      </c>
      <c r="BJ283" s="2">
        <v>0.52234206000000005</v>
      </c>
      <c r="BY283" s="1">
        <v>43</v>
      </c>
      <c r="BZ283" s="1">
        <v>11</v>
      </c>
      <c r="CB283" s="1">
        <v>15</v>
      </c>
      <c r="CC283" s="1">
        <v>81</v>
      </c>
      <c r="CD283" s="1">
        <v>169</v>
      </c>
      <c r="CE283" s="1">
        <v>74</v>
      </c>
      <c r="CF283" s="1">
        <v>393</v>
      </c>
      <c r="CG283" s="1">
        <v>90</v>
      </c>
      <c r="CH283" s="1">
        <v>208</v>
      </c>
      <c r="CI283" s="1">
        <v>93</v>
      </c>
      <c r="CJ283" s="1">
        <v>391</v>
      </c>
      <c r="CK283" s="1">
        <v>8</v>
      </c>
      <c r="CL283" s="1">
        <v>6</v>
      </c>
      <c r="CO283" s="1">
        <v>25</v>
      </c>
      <c r="CP283" s="1">
        <v>102</v>
      </c>
      <c r="CT283" s="1">
        <v>107</v>
      </c>
      <c r="CU283" s="1">
        <v>79</v>
      </c>
      <c r="CW283" s="1">
        <v>327</v>
      </c>
      <c r="CY283" s="1">
        <v>113</v>
      </c>
      <c r="DA283" s="1">
        <v>210</v>
      </c>
      <c r="DC283" s="1">
        <v>323</v>
      </c>
      <c r="DD283" s="1">
        <v>13</v>
      </c>
      <c r="DE283" s="1">
        <v>3</v>
      </c>
      <c r="DF283" s="1">
        <v>3</v>
      </c>
      <c r="DG283" s="1">
        <v>0</v>
      </c>
      <c r="DH283" s="1">
        <v>0</v>
      </c>
      <c r="DI283" s="1">
        <v>11</v>
      </c>
      <c r="DJ283" s="1">
        <v>1</v>
      </c>
      <c r="DK283" s="1">
        <v>0</v>
      </c>
      <c r="DL283" s="1">
        <v>33</v>
      </c>
      <c r="DM283" s="1">
        <v>50</v>
      </c>
      <c r="DN283" s="1">
        <v>79</v>
      </c>
      <c r="DP283" s="1">
        <v>4</v>
      </c>
      <c r="DR283" s="1">
        <v>118</v>
      </c>
      <c r="DS283" s="1">
        <v>12</v>
      </c>
      <c r="DU283" s="1">
        <v>327</v>
      </c>
      <c r="DX283" s="1">
        <v>127</v>
      </c>
      <c r="DZ283" s="1">
        <v>128</v>
      </c>
      <c r="EA283" s="1">
        <v>255</v>
      </c>
      <c r="EB283" s="1">
        <v>0</v>
      </c>
      <c r="EC283" s="1">
        <v>2</v>
      </c>
      <c r="ED283" s="1">
        <v>1</v>
      </c>
      <c r="EE283" s="1">
        <v>20</v>
      </c>
      <c r="EF283" s="1">
        <v>137</v>
      </c>
      <c r="EG283" s="1">
        <v>32</v>
      </c>
      <c r="EH283" s="1">
        <v>3</v>
      </c>
      <c r="EI283" s="1">
        <v>111</v>
      </c>
      <c r="EJ283" s="1">
        <v>73</v>
      </c>
      <c r="EK283" s="1">
        <v>109</v>
      </c>
      <c r="EL283" s="1">
        <v>3</v>
      </c>
      <c r="EM283" s="1">
        <v>491</v>
      </c>
      <c r="EN283" s="1">
        <v>162</v>
      </c>
      <c r="EO283" s="1">
        <v>273</v>
      </c>
      <c r="EP283" s="1">
        <v>435</v>
      </c>
      <c r="EQ283" s="1">
        <v>0</v>
      </c>
      <c r="ER283" s="1">
        <v>1</v>
      </c>
      <c r="ES283" s="1">
        <v>4</v>
      </c>
      <c r="ET283" s="1">
        <v>16</v>
      </c>
      <c r="EU283" s="1">
        <v>0</v>
      </c>
      <c r="EV283" s="1">
        <v>77</v>
      </c>
      <c r="EW283" s="1">
        <v>24</v>
      </c>
      <c r="EX283" s="1">
        <v>1</v>
      </c>
      <c r="EY283" s="1">
        <v>4</v>
      </c>
      <c r="EZ283" s="1">
        <v>12</v>
      </c>
      <c r="FA283" s="1">
        <v>0</v>
      </c>
      <c r="FB283" s="1">
        <v>0</v>
      </c>
      <c r="FC283" s="1">
        <v>0</v>
      </c>
      <c r="FD283" s="1">
        <v>0</v>
      </c>
      <c r="FE283" s="1">
        <v>0</v>
      </c>
      <c r="FF283" s="1">
        <v>3</v>
      </c>
      <c r="FG283" s="1">
        <v>0</v>
      </c>
      <c r="FH283" s="1">
        <v>9</v>
      </c>
      <c r="FI283" s="1">
        <v>0</v>
      </c>
      <c r="FJ283" s="1">
        <v>20</v>
      </c>
      <c r="FK283" s="1">
        <v>5</v>
      </c>
      <c r="FL283" s="1">
        <v>0</v>
      </c>
      <c r="FM283" s="1">
        <v>53</v>
      </c>
      <c r="FN283" s="1">
        <v>8</v>
      </c>
      <c r="FO283" s="1">
        <v>1</v>
      </c>
      <c r="FP283" s="1">
        <v>83</v>
      </c>
      <c r="FQ283" s="1">
        <v>0</v>
      </c>
      <c r="FR283" s="1">
        <f>SUM(Tableau17[[#This Row],[2019-T1-ALEXANDRE Audric]:[2019-T1-MARIE Florie]])</f>
        <v>321</v>
      </c>
      <c r="FX283" s="1">
        <v>0</v>
      </c>
      <c r="GD283" s="1">
        <v>0</v>
      </c>
      <c r="GE283" s="1">
        <v>81</v>
      </c>
      <c r="GF283" s="1">
        <v>212</v>
      </c>
      <c r="GG283" s="1">
        <v>0</v>
      </c>
      <c r="GH283" s="1">
        <v>100</v>
      </c>
      <c r="GI283" s="1">
        <v>0</v>
      </c>
      <c r="GJ283" s="1">
        <v>393</v>
      </c>
      <c r="GK283" s="1">
        <v>90</v>
      </c>
      <c r="GL283" s="1">
        <v>208</v>
      </c>
      <c r="GM283" s="1">
        <v>0</v>
      </c>
      <c r="GN283" s="1">
        <v>93</v>
      </c>
      <c r="GO283" s="1">
        <v>0</v>
      </c>
      <c r="GP283" s="1">
        <v>391</v>
      </c>
      <c r="GQ283" s="1">
        <v>108</v>
      </c>
      <c r="GR283" s="1">
        <v>107</v>
      </c>
      <c r="GS283" s="1">
        <v>0</v>
      </c>
      <c r="GT283" s="1">
        <v>104</v>
      </c>
      <c r="GU283" s="1">
        <v>8</v>
      </c>
      <c r="GV283" s="1">
        <v>327</v>
      </c>
      <c r="GW283" s="1">
        <v>113</v>
      </c>
      <c r="GX283" s="1">
        <v>210</v>
      </c>
      <c r="GY283" s="1">
        <v>0</v>
      </c>
      <c r="GZ283" s="1">
        <v>0</v>
      </c>
      <c r="HA283" s="1">
        <v>0</v>
      </c>
      <c r="HB283" s="1">
        <v>323</v>
      </c>
      <c r="HC283" s="1">
        <v>134</v>
      </c>
      <c r="HD283" s="1">
        <v>137</v>
      </c>
      <c r="HE283" s="1">
        <v>109</v>
      </c>
      <c r="HF283" s="1">
        <v>108</v>
      </c>
      <c r="HG283" s="1">
        <v>3</v>
      </c>
      <c r="HH283" s="1">
        <v>491</v>
      </c>
      <c r="HI283" s="1">
        <v>162</v>
      </c>
      <c r="HJ283" s="1">
        <v>0</v>
      </c>
      <c r="HK283" s="1">
        <v>273</v>
      </c>
      <c r="HL283" s="1">
        <v>0</v>
      </c>
      <c r="HM283" s="1">
        <v>0</v>
      </c>
      <c r="HN283" s="1">
        <v>435</v>
      </c>
      <c r="HO283" s="1">
        <v>94</v>
      </c>
      <c r="HP283" s="1">
        <v>32</v>
      </c>
      <c r="HQ283" s="1">
        <v>83</v>
      </c>
      <c r="HR283" s="1">
        <v>107</v>
      </c>
      <c r="HS283" s="1">
        <v>18</v>
      </c>
      <c r="HT283" s="1">
        <v>334</v>
      </c>
      <c r="HU283" s="1">
        <v>48</v>
      </c>
      <c r="HV283" s="1">
        <v>80</v>
      </c>
      <c r="HW283" s="1">
        <v>26</v>
      </c>
      <c r="HX283" s="1">
        <v>80</v>
      </c>
      <c r="HY283" s="1">
        <v>0</v>
      </c>
      <c r="HZ283" s="1">
        <v>234</v>
      </c>
      <c r="IA283" s="1">
        <v>54</v>
      </c>
      <c r="IB283" s="1">
        <v>79</v>
      </c>
      <c r="IC283" s="1">
        <v>118</v>
      </c>
      <c r="ID283" s="1">
        <v>73</v>
      </c>
      <c r="IE283" s="1">
        <v>3</v>
      </c>
      <c r="IF283" s="1">
        <v>327</v>
      </c>
      <c r="IG283" s="1">
        <v>0</v>
      </c>
      <c r="IH283" s="1">
        <v>127</v>
      </c>
      <c r="II283" s="1">
        <v>128</v>
      </c>
      <c r="IJ283" s="1">
        <v>0</v>
      </c>
      <c r="IK283" s="1">
        <v>0</v>
      </c>
      <c r="IL283" s="1">
        <v>255</v>
      </c>
      <c r="IM283" s="26">
        <f>IFERROR(Tableau17[[#This Row],[LDIV]]/Tableau17[[#This Row],[Total général]],"")</f>
        <v>0</v>
      </c>
      <c r="IN283" s="26">
        <f>IFERROR(Tableau17[[#This Row],[LDVC]]/Tableau17[[#This Row],[Total général]],"")</f>
        <v>2.564102564102564E-2</v>
      </c>
      <c r="IO283" s="26">
        <f>IFERROR(Tableau17[[#This Row],[LDVD]]/Tableau17[[#This Row],[Total général]],"")</f>
        <v>0.12393162393162394</v>
      </c>
      <c r="IP283" s="26">
        <f>IFERROR(Tableau17[[#This Row],[LDVG]]/Tableau17[[#This Row],[Total général]],"")</f>
        <v>1.7094017094017096E-2</v>
      </c>
      <c r="IQ283" s="26">
        <f>IFERROR(Tableau17[[#This Row],[LEXD]]/Tableau17[[#This Row],[Total général]],"")</f>
        <v>0</v>
      </c>
      <c r="IR283" s="26">
        <f>IFERROR(Tableau17[[#This Row],[LEXG]]/Tableau17[[#This Row],[Total général]],"")</f>
        <v>0</v>
      </c>
      <c r="IS283" s="26">
        <f>IFERROR(Tableau17[[#This Row],[LLR]]/Tableau17[[#This Row],[Total général]],"")</f>
        <v>0.21794871794871795</v>
      </c>
      <c r="IT283" s="26">
        <f>IFERROR(Tableau17[[#This Row],[LREM]]/Tableau17[[#This Row],[Total général]],"")</f>
        <v>8.5470085470085472E-2</v>
      </c>
      <c r="IU283" s="26">
        <f>IFERROR(Tableau17[[#This Row],[LRN]]/Tableau17[[#This Row],[Total général]],"")</f>
        <v>0.20512820512820512</v>
      </c>
      <c r="IV283" s="26">
        <f>IFERROR(Tableau17[[#This Row],[LUG]]/Tableau17[[#This Row],[Total général]],"")</f>
        <v>0.25213675213675213</v>
      </c>
      <c r="IW283" s="26">
        <f>IFERROR(Tableau17[[#This Row],[LVEC]]/Tableau17[[#This Row],[Total général]],"")</f>
        <v>7.2649572649572655E-2</v>
      </c>
      <c r="IX283" s="26" t="str">
        <f>IFERROR(Tableau17[[#This Row],[2008-T1-LCMD]]/Tableau17[[#This Row],[2008-T1-TOTAL]],"")</f>
        <v/>
      </c>
      <c r="IY283" s="26" t="str">
        <f>IFERROR(Tableau17[[#This Row],[2008-T1-LDVD]]/Tableau17[[#This Row],[2008-T1-TOTAL]],"")</f>
        <v/>
      </c>
      <c r="IZ283" s="26" t="str">
        <f>IFERROR(Tableau17[[#This Row],[2008-T1-LEXD]]/Tableau17[[#This Row],[2008-T1-TOTAL]],"")</f>
        <v/>
      </c>
      <c r="JA283" s="26" t="str">
        <f>IFERROR(Tableau17[[#This Row],[2008-T1-LEXG]]/Tableau17[[#This Row],[2008-T1-TOTAL]],"")</f>
        <v/>
      </c>
      <c r="JB283" s="26" t="str">
        <f>IFERROR(Tableau17[[#This Row],[2008-T1-LFN]]/Tableau17[[#This Row],[2008-T1-TOTAL]],"")</f>
        <v/>
      </c>
      <c r="JC283" s="26" t="str">
        <f>IFERROR(Tableau17[[#This Row],[2008-T1-LMAJ]]/Tableau17[[#This Row],[2008-T1-TOTAL]],"")</f>
        <v/>
      </c>
      <c r="JD283" s="26" t="str">
        <f>IFERROR(Tableau17[[#This Row],[2008-T1-LUG]]/Tableau17[[#This Row],[2008-T1-TOTAL]],"")</f>
        <v/>
      </c>
      <c r="JE283" s="26" t="str">
        <f>IFERROR(Tableau17[[#This Row],[2008-T2-LFN]]/Tableau17[[#This Row],[2008-T2-TOTAL]],"")</f>
        <v/>
      </c>
      <c r="JF283" s="26" t="str">
        <f>IFERROR(Tableau17[[#This Row],[2008-T2-LGC]]/Tableau17[[#This Row],[2008-T2-TOTAL]],"")</f>
        <v/>
      </c>
      <c r="JG283" s="26" t="str">
        <f>IFERROR(Tableau17[[#This Row],[2008-T2-LMAJ]]/Tableau17[[#This Row],[2008-T2-TOTAL]],"")</f>
        <v/>
      </c>
      <c r="JH283" s="26" t="str">
        <f>IFERROR(Tableau17[[#This Row],[2008-T2-LUG]]/Tableau17[[#This Row],[2008-T2-TOTAL]],"")</f>
        <v/>
      </c>
      <c r="JI283" s="26">
        <f>IFERROR(Tableau17[[#This Row],[2014-T1-LDIV]]/Tableau17[[#This Row],[2014-T1-TOTAL]],"")</f>
        <v>0</v>
      </c>
      <c r="JJ283" s="26">
        <f>IFERROR(Tableau17[[#This Row],[2014-T1-LDVD]]/Tableau17[[#This Row],[2014-T1-TOTAL]],"")</f>
        <v>0.10941475826972011</v>
      </c>
      <c r="JK283" s="26">
        <f>IFERROR(Tableau17[[#This Row],[2014-T1-LDVG]]/Tableau17[[#This Row],[2014-T1-TOTAL]],"")</f>
        <v>2.7989821882951654E-2</v>
      </c>
      <c r="JL283" s="26">
        <f>IFERROR(Tableau17[[#This Row],[2014-T1-LEXG]]/Tableau17[[#This Row],[2014-T1-TOTAL]],"")</f>
        <v>0</v>
      </c>
      <c r="JM283" s="26">
        <f>IFERROR(Tableau17[[#This Row],[2014-T1-LFG]]/Tableau17[[#This Row],[2014-T1-TOTAL]],"")</f>
        <v>3.8167938931297711E-2</v>
      </c>
      <c r="JN283" s="26">
        <f>IFERROR(Tableau17[[#This Row],[2014-T1-LFN]]/Tableau17[[#This Row],[2014-T1-TOTAL]],"")</f>
        <v>0.20610687022900764</v>
      </c>
      <c r="JO283" s="26">
        <f>IFERROR(Tableau17[[#This Row],[2014-T1-LUD]]/Tableau17[[#This Row],[2014-T1-TOTAL]],"")</f>
        <v>0.43002544529262088</v>
      </c>
      <c r="JP283" s="26">
        <f>IFERROR(Tableau17[[#This Row],[2014-T1-LUG]]/Tableau17[[#This Row],[2014-T1-TOTAL]],"")</f>
        <v>0.18829516539440203</v>
      </c>
      <c r="JQ283" s="26">
        <f>IFERROR(Tableau17[[#This Row],[2014-T2-LFN]]/Tableau17[[#This Row],[2014-T2-TOTAL]],"")</f>
        <v>0.23017902813299232</v>
      </c>
      <c r="JR283" s="26">
        <f>IFERROR(Tableau17[[#This Row],[2014-T2-LUD]]/Tableau17[[#This Row],[2014-T2-TOTAL]],"")</f>
        <v>0.53196930946291565</v>
      </c>
      <c r="JS283" s="26">
        <f>IFERROR(Tableau17[[#This Row],[2014-T2-LUG]]/Tableau17[[#This Row],[2014-T2-TOTAL]],"")</f>
        <v>0.23785166240409208</v>
      </c>
      <c r="JT283" s="26">
        <f>IFERROR(Tableau17[[#This Row],[2015-T1-BC-DIV]]/Tableau17[[#This Row],[2015-T1-TOTAL]],"")</f>
        <v>2.4464831804281346E-2</v>
      </c>
      <c r="JU283" s="26">
        <f>IFERROR(Tableau17[[#This Row],[2015-T1-BC-DLF]]/Tableau17[[#This Row],[2015-T1-TOTAL]],"")</f>
        <v>1.834862385321101E-2</v>
      </c>
      <c r="JV283" s="26">
        <f>IFERROR(Tableau17[[#This Row],[2015-T1-BC-DVD]]/Tableau17[[#This Row],[2015-T1-TOTAL]],"")</f>
        <v>0</v>
      </c>
      <c r="JW283" s="26">
        <f>IFERROR(Tableau17[[#This Row],[2015-T1-BC-DVG]]/Tableau17[[#This Row],[2015-T1-TOTAL]],"")</f>
        <v>0</v>
      </c>
      <c r="JX283" s="26">
        <f>IFERROR(Tableau17[[#This Row],[2015-T1-BC-FG]]/Tableau17[[#This Row],[2015-T1-TOTAL]],"")</f>
        <v>7.64525993883792E-2</v>
      </c>
      <c r="JY283" s="26">
        <f>IFERROR(Tableau17[[#This Row],[2015-T1-BC-FN]]/Tableau17[[#This Row],[2015-T1-TOTAL]],"")</f>
        <v>0.31192660550458717</v>
      </c>
      <c r="JZ283" s="26">
        <f>IFERROR(Tableau17[[#This Row],[2015-T1-BC-MDM]]/Tableau17[[#This Row],[2015-T1-TOTAL]],"")</f>
        <v>0</v>
      </c>
      <c r="KA283" s="26">
        <f>IFERROR(Tableau17[[#This Row],[2015-T1-BC-RDG]]/Tableau17[[#This Row],[2015-T1-TOTAL]],"")</f>
        <v>0</v>
      </c>
      <c r="KB283" s="26">
        <f>IFERROR(Tableau17[[#This Row],[2015-T1-BC-SOC]]/Tableau17[[#This Row],[2015-T1-TOTAL]],"")</f>
        <v>0</v>
      </c>
      <c r="KC283" s="26">
        <f>IFERROR(Tableau17[[#This Row],[2015-T1-BC-UD]]/Tableau17[[#This Row],[2015-T1-TOTAL]],"")</f>
        <v>0.327217125382263</v>
      </c>
      <c r="KD283" s="26">
        <f>IFERROR(Tableau17[[#This Row],[2015-T1-BC-UG]]/Tableau17[[#This Row],[2015-T1-TOTAL]],"")</f>
        <v>0.24159021406727829</v>
      </c>
      <c r="KE283" s="26">
        <f>IFERROR(Tableau17[[#This Row],[2015-T1-BC-VEC]]/Tableau17[[#This Row],[2015-T1-TOTAL]],"")</f>
        <v>0</v>
      </c>
      <c r="KF283" s="26">
        <f>IFERROR(Tableau17[[#This Row],[2015-T2-BC-DVG]]/Tableau17[[#This Row],[2015-T2-TOTAL]],"")</f>
        <v>0</v>
      </c>
      <c r="KG283" s="26">
        <f>IFERROR(Tableau17[[#This Row],[2015-T2-BC-FN]]/Tableau17[[#This Row],[2015-T2-TOTAL]],"")</f>
        <v>0.34984520123839008</v>
      </c>
      <c r="KH283" s="26">
        <f>IFERROR(Tableau17[[#This Row],[2015-T2-BC-SOC]]/Tableau17[[#This Row],[2015-T2-TOTAL]],"")</f>
        <v>0</v>
      </c>
      <c r="KI283" s="26">
        <f>IFERROR(Tableau17[[#This Row],[2015-T2-BC-UD]]/Tableau17[[#This Row],[2015-T2-TOTAL]],"")</f>
        <v>0.65015479876160986</v>
      </c>
      <c r="KJ283" s="26">
        <f>IFERROR(Tableau17[[#This Row],[2015-T2-BC-UG]]/Tableau17[[#This Row],[2015-T2-TOTAL]],"")</f>
        <v>0</v>
      </c>
      <c r="KK283" s="26">
        <f>IFERROR(Tableau17[[#This Row],[2017 (L)-T1-COM]]/Tableau17[[#This Row],[2017 (L)-T1-TOTAL]],"")</f>
        <v>3.9755351681957186E-2</v>
      </c>
      <c r="KL283" s="26">
        <f>IFERROR(Tableau17[[#This Row],[2017 (L)-T1-DIV]]/Tableau17[[#This Row],[2017 (L)-T1-TOTAL]],"")</f>
        <v>9.1743119266055051E-3</v>
      </c>
      <c r="KM283" s="26">
        <f>IFERROR(Tableau17[[#This Row],[2017 (L)-T1-DLF]]/Tableau17[[#This Row],[2017 (L)-T1-TOTAL]],"")</f>
        <v>9.1743119266055051E-3</v>
      </c>
      <c r="KN283" s="26">
        <f>IFERROR(Tableau17[[#This Row],[2017 (L)-T1-DVD]]/Tableau17[[#This Row],[2017 (L)-T1-TOTAL]],"")</f>
        <v>0</v>
      </c>
      <c r="KO283" s="26">
        <f>IFERROR(Tableau17[[#This Row],[2017 (L)-T1-DVG]]/Tableau17[[#This Row],[2017 (L)-T1-TOTAL]],"")</f>
        <v>0</v>
      </c>
      <c r="KP283" s="26">
        <f>IFERROR(Tableau17[[#This Row],[2017 (L)-T1-ECO]]/Tableau17[[#This Row],[2017 (L)-T1-TOTAL]],"")</f>
        <v>3.3639143730886847E-2</v>
      </c>
      <c r="KQ283" s="26">
        <f>IFERROR(Tableau17[[#This Row],[2017 (L)-T1-EXD]]/Tableau17[[#This Row],[2017 (L)-T1-TOTAL]],"")</f>
        <v>3.0581039755351682E-3</v>
      </c>
      <c r="KR283" s="26">
        <f>IFERROR(Tableau17[[#This Row],[2017 (L)-T1-EXG]]/Tableau17[[#This Row],[2017 (L)-T1-TOTAL]],"")</f>
        <v>0</v>
      </c>
      <c r="KS283" s="26">
        <f>IFERROR(Tableau17[[#This Row],[2017 (L)-T1-FI]]/Tableau17[[#This Row],[2017 (L)-T1-TOTAL]],"")</f>
        <v>0.10091743119266056</v>
      </c>
      <c r="KT283" s="26">
        <f>IFERROR(Tableau17[[#This Row],[2017 (L)-T1-FN]]/Tableau17[[#This Row],[2017 (L)-T1-TOTAL]],"")</f>
        <v>0.1529051987767584</v>
      </c>
      <c r="KU283" s="26">
        <f>IFERROR(Tableau17[[#This Row],[2017 (L)-T1-LR]]/Tableau17[[#This Row],[2017 (L)-T1-TOTAL]],"")</f>
        <v>0.24159021406727829</v>
      </c>
      <c r="KV283" s="26">
        <f>IFERROR(Tableau17[[#This Row],[2017 (L)-T1-MDM]]/Tableau17[[#This Row],[2017 (L)-T1-TOTAL]],"")</f>
        <v>0</v>
      </c>
      <c r="KW283" s="26">
        <f>IFERROR(Tableau17[[#This Row],[2017 (L)-T1-RDG]]/Tableau17[[#This Row],[2017 (L)-T1-TOTAL]],"")</f>
        <v>1.2232415902140673E-2</v>
      </c>
      <c r="KX283" s="26">
        <f>IFERROR(Tableau17[[#This Row],[2017 (L)-T1-REG]]/Tableau17[[#This Row],[2017 (L)-T1-TOTAL]],"")</f>
        <v>0</v>
      </c>
      <c r="KY283" s="26">
        <f>IFERROR(Tableau17[[#This Row],[2017 (L)-T1-REM]]/Tableau17[[#This Row],[2017 (L)-T1-TOTAL]],"")</f>
        <v>0.36085626911314983</v>
      </c>
      <c r="KZ283" s="26">
        <f>IFERROR(Tableau17[[#This Row],[2017 (L)-T1-SOC]]/Tableau17[[#This Row],[2017 (L)-T1-TOTAL]],"")</f>
        <v>3.669724770642202E-2</v>
      </c>
      <c r="LA283" s="26">
        <f>IFERROR(Tableau17[[#This Row],[2017 (L)-T1-UDI]]/Tableau17[[#This Row],[2017 (L)-T1-TOTAL]],"")</f>
        <v>0</v>
      </c>
      <c r="LB283" s="26">
        <f>IFERROR(Tableau17[[#This Row],[2017 (L)-T2-FI]]/Tableau17[[#This Row],[2017 (L)-T2-TOTAL]],"")</f>
        <v>0</v>
      </c>
      <c r="LC283" s="26">
        <f>IFERROR(Tableau17[[#This Row],[2017 (L)-T2-FN]]/Tableau17[[#This Row],[2017 (L)-T2-TOTAL]],"")</f>
        <v>0</v>
      </c>
      <c r="LD283" s="26">
        <f>IFERROR(Tableau17[[#This Row],[2017 (L)-T2-LR]]/Tableau17[[#This Row],[2017 (L)-T2-TOTAL]],"")</f>
        <v>0.49803921568627452</v>
      </c>
      <c r="LE283" s="26">
        <f>IFERROR(Tableau17[[#This Row],[2017 (L)-T2-MDM]]/Tableau17[[#This Row],[2017 (L)-T2-TOTAL]],"")</f>
        <v>0</v>
      </c>
      <c r="LF283" s="26">
        <f>IFERROR(Tableau17[[#This Row],[2017 (L)-T2-REM]]/Tableau17[[#This Row],[2017 (L)-T2-TOTAL]],"")</f>
        <v>0.50196078431372548</v>
      </c>
      <c r="LG283" s="26">
        <f>IFERROR(Tableau17[[#This Row],[2017-T1-ARTHAUD Nathalie]]/Tableau17[[#This Row],[2017-T1-TOTAL]],"")</f>
        <v>0</v>
      </c>
      <c r="LH283" s="26">
        <f>IFERROR(Tableau17[[#This Row],[2017-T1-ASSELINEAU Fran]]/Tableau17[[#This Row],[2017-T1-TOTAL]],"")</f>
        <v>4.0733197556008143E-3</v>
      </c>
      <c r="LI283" s="26">
        <f>IFERROR(Tableau17[[#This Row],[2017-T1-CHEMINADE Jacques]]/Tableau17[[#This Row],[2017-T1-TOTAL]],"")</f>
        <v>2.0366598778004071E-3</v>
      </c>
      <c r="LJ283" s="26">
        <f>IFERROR(Tableau17[[#This Row],[2017-T1-DUPONT-AIGNAN Nicolas]]/Tableau17[[#This Row],[2017-T1-TOTAL]],"")</f>
        <v>4.0733197556008148E-2</v>
      </c>
      <c r="LK283" s="26">
        <f>IFERROR(Tableau17[[#This Row],[2017-T1-FILLON Fran]]/Tableau17[[#This Row],[2017-T1-TOTAL]],"")</f>
        <v>0.27902240325865579</v>
      </c>
      <c r="LL283" s="26">
        <f>IFERROR(Tableau17[[#This Row],[2017-T1-HAMON Beno]]/Tableau17[[#This Row],[2017-T1-TOTAL]],"")</f>
        <v>6.5173116089613028E-2</v>
      </c>
      <c r="LM283" s="26">
        <f>IFERROR(Tableau17[[#This Row],[2017-T1-LASSALLE Jean]]/Tableau17[[#This Row],[2017-T1-TOTAL]],"")</f>
        <v>6.1099796334012219E-3</v>
      </c>
      <c r="LN283" s="26">
        <f>IFERROR(Tableau17[[#This Row],[2017-T1-LE PEN Marine]]/Tableau17[[#This Row],[2017-T1-TOTAL]],"")</f>
        <v>0.22606924643584522</v>
      </c>
      <c r="LO283" s="26">
        <f>IFERROR(Tableau17[[#This Row],[2017-T1-M Jean-Luc]]/Tableau17[[#This Row],[2017-T1-TOTAL]],"")</f>
        <v>0.14867617107942974</v>
      </c>
      <c r="LP283" s="26">
        <f>IFERROR(Tableau17[[#This Row],[2017-T1-MACRON Emmanuel]]/Tableau17[[#This Row],[2017-T1-TOTAL]],"")</f>
        <v>0.2219959266802444</v>
      </c>
      <c r="LQ283" s="26">
        <f>IFERROR(Tableau17[[#This Row],[2017-T1-POUTOU Philippe]]/Tableau17[[#This Row],[2017-T1-TOTAL]],"")</f>
        <v>6.1099796334012219E-3</v>
      </c>
      <c r="LR283" s="26">
        <f>IFERROR(Tableau17[[#This Row],[2017-T2-LE PEN Marine]]/Tableau17[[#This Row],[2017-T2-TOTAL]],"")</f>
        <v>0.3724137931034483</v>
      </c>
      <c r="LS283" s="26">
        <f>IFERROR(Tableau17[[#This Row],[2017-T2-MACRON Emmanuel]]/Tableau17[[#This Row],[2017-T2-TOTAL]],"")</f>
        <v>0.62758620689655176</v>
      </c>
      <c r="LT283" s="26">
        <f>IFERROR(Tableau17[[#This Row],[2019-T1-ALEXANDRE Audric]]/Tableau17[[#This Row],[2019-T1-TOTAL]],"")</f>
        <v>0</v>
      </c>
      <c r="LU283" s="26">
        <f>IFERROR(Tableau17[[#This Row],[2019-T1-ARTHAUD Nathalie]]/Tableau17[[#This Row],[2019-T1-TOTAL]],"")</f>
        <v>3.1152647975077881E-3</v>
      </c>
      <c r="LV283" s="26">
        <f>IFERROR(Tableau17[[#This Row],[2019-T1-ASSELINEAU François]]/Tableau17[[#This Row],[2019-T1-TOTAL]],"")</f>
        <v>1.2461059190031152E-2</v>
      </c>
      <c r="LW283" s="26">
        <f>IFERROR(Tableau17[[#This Row],[2019-T1-AUBRY Manon]]/Tableau17[[#This Row],[2019-T1-TOTAL]],"")</f>
        <v>4.9844236760124609E-2</v>
      </c>
      <c r="LX283" s="26">
        <f>IFERROR(Tableau17[[#This Row],[2019-T1-AZERGUI Nagib]]/Tableau17[[#This Row],[2019-T1-TOTAL]],"")</f>
        <v>0</v>
      </c>
      <c r="LY283" s="26">
        <f>IFERROR(Tableau17[[#This Row],[2019-T1-BARDELLA Jordan]]/Tableau17[[#This Row],[2019-T1-TOTAL]],"")</f>
        <v>0.23987538940809969</v>
      </c>
      <c r="LZ283" s="26">
        <f>IFERROR(Tableau17[[#This Row],[2019-T1-BELLAMY François-Xavier]]/Tableau17[[#This Row],[2019-T1-TOTAL]],"")</f>
        <v>7.476635514018691E-2</v>
      </c>
      <c r="MA283" s="26">
        <f>IFERROR(Tableau17[[#This Row],[2019-T1-BIDOU Olivier]]/Tableau17[[#This Row],[2019-T1-TOTAL]],"")</f>
        <v>3.1152647975077881E-3</v>
      </c>
      <c r="MB283" s="26">
        <f>IFERROR(Tableau17[[#This Row],[2019-T1-BOURG Dominique]]/Tableau17[[#This Row],[2019-T1-TOTAL]],"")</f>
        <v>1.2461059190031152E-2</v>
      </c>
      <c r="MC283" s="26">
        <f>IFERROR(Tableau17[[#This Row],[2019-T1-BROSSAT Ian]]/Tableau17[[#This Row],[2019-T1-TOTAL]],"")</f>
        <v>3.7383177570093455E-2</v>
      </c>
      <c r="MD283" s="26">
        <f>IFERROR(Tableau17[[#This Row],[2019-T1-CAILLAUD Sophie]]/Tableau17[[#This Row],[2019-T1-TOTAL]],"")</f>
        <v>0</v>
      </c>
      <c r="ME283" s="26">
        <f>IFERROR(Tableau17[[#This Row],[2019-T1-CAMUS Renaud]]/Tableau17[[#This Row],[2019-T1-TOTAL]],"")</f>
        <v>0</v>
      </c>
      <c r="MF283" s="26">
        <f>IFERROR(Tableau17[[#This Row],[2019-T1-CHALENÇON Christophe]]/Tableau17[[#This Row],[2019-T1-TOTAL]],"")</f>
        <v>0</v>
      </c>
      <c r="MG283" s="26">
        <f>IFERROR(Tableau17[[#This Row],[2019-T1-CORBET Cathy Denise Ginette]]/Tableau17[[#This Row],[2019-T1-TOTAL]],"")</f>
        <v>0</v>
      </c>
      <c r="MH283" s="26">
        <f>IFERROR(Tableau17[[#This Row],[2019-T1-DE PREVOISIN Robert]]/Tableau17[[#This Row],[2019-T1-TOTAL]],"")</f>
        <v>0</v>
      </c>
      <c r="MI283" s="26">
        <f>IFERROR(Tableau17[[#This Row],[2019-T1-DELFEL Thérèse]]/Tableau17[[#This Row],[2019-T1-TOTAL]],"")</f>
        <v>9.3457943925233638E-3</v>
      </c>
      <c r="MJ283" s="26">
        <f>IFERROR(Tableau17[[#This Row],[2019-T1-DIEUMEGARD Pierre]]/Tableau17[[#This Row],[2019-T1-TOTAL]],"")</f>
        <v>0</v>
      </c>
      <c r="MK283" s="26">
        <f>IFERROR(Tableau17[[#This Row],[2019-T1-DUPONT-AIGNAN Nicolas]]/Tableau17[[#This Row],[2019-T1-TOTAL]],"")</f>
        <v>2.8037383177570093E-2</v>
      </c>
      <c r="ML283" s="26">
        <f>IFERROR(Tableau17[[#This Row],[2019-T1-GERNIGON Yves]]/Tableau17[[#This Row],[2019-T1-TOTAL]],"")</f>
        <v>0</v>
      </c>
      <c r="MM283" s="26">
        <f>IFERROR(Tableau17[[#This Row],[2019-T1-GLUCKSMANN Raphaël]]/Tableau17[[#This Row],[2019-T1-TOTAL]],"")</f>
        <v>6.2305295950155763E-2</v>
      </c>
      <c r="MN283" s="26">
        <f>IFERROR(Tableau17[[#This Row],[2019-T1-HAMON Benoît]]/Tableau17[[#This Row],[2019-T1-TOTAL]],"")</f>
        <v>1.5576323987538941E-2</v>
      </c>
      <c r="MO283" s="26">
        <f>IFERROR(Tableau17[[#This Row],[2019-T1-HELGEN Gilles]]/Tableau17[[#This Row],[2019-T1-TOTAL]],"")</f>
        <v>0</v>
      </c>
      <c r="MP283" s="26">
        <f>IFERROR(Tableau17[[#This Row],[2019-T1-JADOT Yannick]]/Tableau17[[#This Row],[2019-T1-TOTAL]],"")</f>
        <v>0.16510903426791276</v>
      </c>
      <c r="MQ283" s="26">
        <f>IFERROR(Tableau17[[#This Row],[2019-T1-LAGARDE Jean-Christophe]]/Tableau17[[#This Row],[2019-T1-TOTAL]],"")</f>
        <v>2.4922118380062305E-2</v>
      </c>
      <c r="MR283" s="26">
        <f>IFERROR(Tableau17[[#This Row],[2019-T1-LALANNE Francis]]/Tableau17[[#This Row],[2019-T1-TOTAL]],"")</f>
        <v>3.1152647975077881E-3</v>
      </c>
      <c r="MS283" s="26">
        <f>IFERROR(Tableau17[[#This Row],[2019-T1-LOISEAU Nathalie]]/Tableau17[[#This Row],[2019-T1-TOTAL]],"")</f>
        <v>0.25856697819314639</v>
      </c>
      <c r="MT283" s="26">
        <f>IFERROR(Tableau17[[#This Row],[2019-T1-MARIE Florie]]/Tableau17[[#This Row],[2019-T1-TOTAL]],"")</f>
        <v>0</v>
      </c>
      <c r="MU283" s="26" t="str">
        <f>IFERROR(Tableau17[[#This Row],[2008-T1-MACROEXTRDROITE]]/Tableau17[[#This Row],[2008-T1-MACROTOTALE]],"")</f>
        <v/>
      </c>
      <c r="MV283" s="26" t="str">
        <f>IFERROR(Tableau17[[#This Row],[2008-T1-MACRODROITE]]/Tableau17[[#This Row],[2008-T1-MACROTOTALE]],"")</f>
        <v/>
      </c>
      <c r="MW283" s="26" t="str">
        <f>IFERROR(Tableau17[[#This Row],[2008-T1-MACROCENTRE]]/Tableau17[[#This Row],[2008-T1-MACROTOTALE]],"")</f>
        <v/>
      </c>
      <c r="MX283" s="26" t="str">
        <f>IFERROR(Tableau17[[#This Row],[2008-T1-MACROGAUCHE]]/Tableau17[[#This Row],[2008-T1-MACROTOTALE]],"")</f>
        <v/>
      </c>
      <c r="MY283" s="26" t="str">
        <f>IFERROR(Tableau17[[#This Row],[2008-T1-MACROAUTRE]]/Tableau17[[#This Row],[2008-T1-MACROTOTALE]],"")</f>
        <v/>
      </c>
      <c r="MZ283" s="26" t="str">
        <f>IFERROR(Tableau17[[#This Row],[2008-T2-MACROEXTRDROITE]]/Tableau17[[#This Row],[2008-T2-MACROTOTALE]],"")</f>
        <v/>
      </c>
      <c r="NA283" s="26" t="str">
        <f>IFERROR(Tableau17[[#This Row],[2008-T2-MACRODROITE]]/Tableau17[[#This Row],[2008-T2-MACROTOTALE]],"")</f>
        <v/>
      </c>
      <c r="NB283" s="26" t="str">
        <f>IFERROR(Tableau17[[#This Row],[2008-T2-MACROCENTRE]]/Tableau17[[#This Row],[2008-T2-MACROTOTALE]],"")</f>
        <v/>
      </c>
      <c r="NC283" s="26" t="str">
        <f>IFERROR(Tableau17[[#This Row],[2008-T2-MACROGAUCHE]]/Tableau17[[#This Row],[2008-T2-MACROTOTALE]],"")</f>
        <v/>
      </c>
      <c r="ND283" s="26" t="str">
        <f>IFERROR(Tableau17[[#This Row],[2008-T2-MACROAUTRE]]/Tableau17[[#This Row],[2008-T2-MACROTOTALE]],"")</f>
        <v/>
      </c>
      <c r="NE283" s="26">
        <f>IFERROR(Tableau17[[#This Row],[2014-T1-MACROEXTRDROITE]]/Tableau17[[#This Row],[2014-T1-MACROTOTALE]],"")</f>
        <v>0.20610687022900764</v>
      </c>
      <c r="NF283" s="26">
        <f>IFERROR(Tableau17[[#This Row],[2014-T1-MACRODROITE]]/Tableau17[[#This Row],[2014-T1-MACROTOTALE]],"")</f>
        <v>0.53944020356234101</v>
      </c>
      <c r="NG283" s="26">
        <f>IFERROR(Tableau17[[#This Row],[2014-T1-MACROCENTRE]]/Tableau17[[#This Row],[2014-T1-MACROTOTALE]],"")</f>
        <v>0</v>
      </c>
      <c r="NH283" s="26">
        <f>IFERROR(Tableau17[[#This Row],[2014-T1-MACROGAUCHE]]/Tableau17[[#This Row],[2014-T1-MACROTOTALE]],"")</f>
        <v>0.2544529262086514</v>
      </c>
      <c r="NI283" s="26">
        <f>IFERROR(Tableau17[[#This Row],[2014-T1-MACROAUTRE]]/Tableau17[[#This Row],[2014-T1-MACROTOTALE]],"")</f>
        <v>0</v>
      </c>
      <c r="NJ283" s="26">
        <f>IFERROR(Tableau17[[#This Row],[2014-T2-MACROEXTRDROITE]]/Tableau17[[#This Row],[2014-T2-MACROTOTALE]],"")</f>
        <v>0.23017902813299232</v>
      </c>
      <c r="NK283" s="26">
        <f>IFERROR(Tableau17[[#This Row],[2014-T2-MACRODROITE]]/Tableau17[[#This Row],[2014-T2-MACROTOTALE]],"")</f>
        <v>0.53196930946291565</v>
      </c>
      <c r="NL283" s="26">
        <f>IFERROR(Tableau17[[#This Row],[2014-T2-MACROCENTRE]]/Tableau17[[#This Row],[2014-T2-MACROTOTALE]],"")</f>
        <v>0</v>
      </c>
      <c r="NM283" s="26">
        <f>IFERROR(Tableau17[[#This Row],[2014-T2-MACROGAUCHE]]/Tableau17[[#This Row],[2014-T2-MACROTOTALE]],"")</f>
        <v>0.23785166240409208</v>
      </c>
      <c r="NN283" s="26">
        <f>IFERROR(Tableau17[[#This Row],[2014-T2-MACROAUTRE]]/Tableau17[[#This Row],[2014-T2-MACROTOTALE]],"")</f>
        <v>0</v>
      </c>
      <c r="NO283" s="26">
        <f>IFERROR( Tableau17[[#This Row],[2015-T1-MACROEXTRDROITE]]/Tableau17[[#This Row],[2015-T1-MACROTOTALE]],"")</f>
        <v>0.33027522935779818</v>
      </c>
      <c r="NP283" s="26">
        <f>IFERROR(Tableau17[[#This Row],[2015-T1-MACRODROITE]]/Tableau17[[#This Row],[2015-T1-MACROTOTALE]],"")</f>
        <v>0.327217125382263</v>
      </c>
      <c r="NQ283" s="26">
        <f>IFERROR(Tableau17[[#This Row],[2015-T1-MACROCENTRE]]/Tableau17[[#This Row],[2015-T1-MACROTOTALE]],"")</f>
        <v>0</v>
      </c>
      <c r="NR283" s="26">
        <f>IFERROR(Tableau17[[#This Row],[2015-T1-MACROGAUCHE]]/Tableau17[[#This Row],[2015-T1-MACROTOTALE]],"")</f>
        <v>0.31804281345565749</v>
      </c>
      <c r="NS283" s="26">
        <f>IFERROR(Tableau17[[#This Row],[2015-T1-MACROAUTRE]]/Tableau17[[#This Row],[2015-T1-MACROTOTALE]],"")</f>
        <v>2.4464831804281346E-2</v>
      </c>
      <c r="NT283" s="26">
        <f>IFERROR(Tableau17[[#This Row],[2015-T2-MACROEXTRDROITE]]/Tableau17[[#This Row],[2015-T2-MACROTOTALE]],"")</f>
        <v>0.34984520123839008</v>
      </c>
      <c r="NU283" s="26">
        <f>IFERROR(Tableau17[[#This Row],[2015-T2-MACRODROITE]]/Tableau17[[#This Row],[2015-T2-MACROTOTALE]],"")</f>
        <v>0.65015479876160986</v>
      </c>
      <c r="NV283" s="26">
        <f>IFERROR(Tableau17[[#This Row],[2015-T2-MACROCENTRE]]/Tableau17[[#This Row],[2015-T2-MACROTOTALE]],"")</f>
        <v>0</v>
      </c>
      <c r="NW283" s="26">
        <f>IFERROR(Tableau17[[#This Row],[2015-T2-MACROGAUCHE]]/Tableau17[[#This Row],[2015-T2-MACROTOTALE]],"")</f>
        <v>0</v>
      </c>
      <c r="NX283" s="26">
        <f>IFERROR(Tableau17[[#This Row],[2015-T2-MACROAUTRE]]/Tableau17[[#This Row],[2015-T2-MACROTOTALE]],"")</f>
        <v>0</v>
      </c>
      <c r="NY283" s="26">
        <f>IFERROR(Tableau17[[#This Row],[2017-T1-MACROEXTRDROITE]]/Tableau17[[#This Row],[2017-T1-MACROTOTALE]],"")</f>
        <v>0.27291242362525459</v>
      </c>
      <c r="NZ283" s="26">
        <f>IFERROR(Tableau17[[#This Row],[2017-T1-MACRODROITE]]/Tableau17[[#This Row],[2017-T1-MACROTOTALE]],"")</f>
        <v>0.27902240325865579</v>
      </c>
      <c r="OA283" s="26">
        <f>IFERROR(Tableau17[[#This Row],[2017-T1-MACROCENTRE]]/Tableau17[[#This Row],[2017-T1-MACROTOTALE]],"")</f>
        <v>0.2219959266802444</v>
      </c>
      <c r="OB283" s="26">
        <f>IFERROR(Tableau17[[#This Row],[2017-T1-MACROGAUCHE]]/Tableau17[[#This Row],[2017-T1-MACROTOTALE]],"")</f>
        <v>0.21995926680244399</v>
      </c>
      <c r="OC283" s="26">
        <f>IFERROR(Tableau17[[#This Row],[2017-T1-MACROAUTRE]]/Tableau17[[#This Row],[2017-T1-MACROTOTALE]],"")</f>
        <v>6.1099796334012219E-3</v>
      </c>
      <c r="OD283" s="26">
        <f>IFERROR(Tableau17[[#This Row],[2017-T2-MACROEXTRDROITE]]/Tableau17[[#This Row],[2017-T2-MACROTOTALE]],"")</f>
        <v>0.3724137931034483</v>
      </c>
      <c r="OE283" s="26">
        <f>IFERROR(Tableau17[[#This Row],[2017-T2-MACRODROITE]]/Tableau17[[#This Row],[2017-T2-MACROTOTALE]],"")</f>
        <v>0</v>
      </c>
      <c r="OF283" s="26">
        <f>IFERROR(Tableau17[[#This Row],[2017-T2-MACROCENTRE]]/Tableau17[[#This Row],[2017-T2-MACROTOTALE]],"")</f>
        <v>0.62758620689655176</v>
      </c>
      <c r="OG283" s="26">
        <f>IFERROR(Tableau17[[#This Row],[2017-T2-MACROGAUCHE]]/Tableau17[[#This Row],[2017-T2-MACROTOTALE]],"")</f>
        <v>0</v>
      </c>
      <c r="OH283" s="26">
        <f>IFERROR(Tableau17[[#This Row],[2017-T2-MACROAUTRE]]/Tableau17[[#This Row],[2017-T2-MACROTOTALE]],"")</f>
        <v>0</v>
      </c>
      <c r="OI283" s="26">
        <f>IFERROR(Tableau17[[#This Row],[2019-T1-MACROEXTRDROITE]]/Tableau17[[#This Row],[2019-T1-MACROTOTALE]],"")</f>
        <v>0.28143712574850299</v>
      </c>
      <c r="OJ283" s="26">
        <f>IFERROR(Tableau17[[#This Row],[2019-T1-MACRODROITE]]/Tableau17[[#This Row],[2019-T1-MACROTOTALE]],"")</f>
        <v>9.580838323353294E-2</v>
      </c>
      <c r="OK283" s="26">
        <f>IFERROR(Tableau17[[#This Row],[2019-T1-MACROCENTRE]]/Tableau17[[#This Row],[2019-T1-MACROTOTALE]],"")</f>
        <v>0.24850299401197604</v>
      </c>
      <c r="OL283" s="26">
        <f>IFERROR(Tableau17[[#This Row],[2019-T1-MACROGAUCHE]]/Tableau17[[#This Row],[2019-T1-MACROTOTALE]],"")</f>
        <v>0.32035928143712578</v>
      </c>
      <c r="OM283" s="26">
        <f>IFERROR(Tableau17[[#This Row],[2019-T1-MACROAUTRE]]/Tableau17[[#This Row],[2019-T1-MACROTOTALE]],"")</f>
        <v>5.3892215568862277E-2</v>
      </c>
      <c r="ON283" s="26">
        <f>IFERROR(Tableau17[[#This Row],[2020-T1-MACROEXTRDROITE]]/Tableau17[[#This Row],[2020-T1-MACROTOTALE]],"")</f>
        <v>0.20512820512820512</v>
      </c>
      <c r="OO283" s="26">
        <f>IFERROR(Tableau17[[#This Row],[2020-T1-MACRODROITE]]/Tableau17[[#This Row],[2020-T1-MACROTOTALE]],"")</f>
        <v>0.34188034188034189</v>
      </c>
      <c r="OP283" s="26">
        <f>IFERROR(Tableau17[[#This Row],[2020-T1-MACROCENTRE]]/Tableau17[[#This Row],[2020-T1-MACROTOTALE]],"")</f>
        <v>0.1111111111111111</v>
      </c>
      <c r="OQ283" s="26">
        <f>IFERROR(Tableau17[[#This Row],[2020-T1-MACROGAUCHE]]/Tableau17[[#This Row],[2020-T1-MACROTOTALE]],"")</f>
        <v>0.34188034188034189</v>
      </c>
      <c r="OR283" s="26">
        <f>IFERROR(Tableau17[[#This Row],[2020-T1-MACROAUTRE]]/Tableau17[[#This Row],[2020-T1-MACROTOTALE]],"")</f>
        <v>0</v>
      </c>
      <c r="OS283" s="26">
        <f>IFERROR(Tableau17[[#This Row],[2017 (L)-T1-MACROEXTRDROITE]]/Tableau17[[#This Row],[2017 (L)-T1-MACROTOTALE]],"")</f>
        <v>0.16513761467889909</v>
      </c>
      <c r="OT283" s="26">
        <f>IFERROR(Tableau17[[#This Row],[2017 (L)-T1-MACRODROITE]]/Tableau17[[#This Row],[2017 (L)-T1-MACROTOTALE]],"")</f>
        <v>0.24159021406727829</v>
      </c>
      <c r="OU283" s="26">
        <f>IFERROR(Tableau17[[#This Row],[2017 (L)-T1-MACROCENTRE]]/Tableau17[[#This Row],[2017 (L)-T1-MACROTOTALE]],"")</f>
        <v>0.36085626911314983</v>
      </c>
      <c r="OV283" s="26">
        <f>IFERROR(Tableau17[[#This Row],[2017 (L)-T1-MACROGAUCHE]]/Tableau17[[#This Row],[2017 (L)-T1-MACROTOTALE]],"")</f>
        <v>0.22324159021406728</v>
      </c>
      <c r="OW283" s="26">
        <f>IFERROR(Tableau17[[#This Row],[2017 (L)-T1-MACROAUTRE]]/Tableau17[[#This Row],[2017 (L)-T1-MACROTOTALE]],"")</f>
        <v>9.1743119266055051E-3</v>
      </c>
      <c r="OX283" s="26">
        <f>IFERROR(Tableau17[[#This Row],[2017 (L)-T2-MACROEXTRDROITE]]/Tableau17[[#This Row],[2017 (L)-T2-MACROTOTALE]],"")</f>
        <v>0</v>
      </c>
      <c r="OY283" s="26">
        <f>IFERROR(Tableau17[[#This Row],[2017 (L)-T2-MACRODROITE]]/Tableau17[[#This Row],[2017 (L)-T2-MACROTOTALE]],"")</f>
        <v>0.49803921568627452</v>
      </c>
      <c r="OZ283" s="26">
        <f>IFERROR(Tableau17[[#This Row],[2017 (L)-T2-MACROCENTRE]]/Tableau17[[#This Row],[2017 (L)-T2-MACROTOTALE]],"")</f>
        <v>0.50196078431372548</v>
      </c>
      <c r="PA283" s="26">
        <f>IFERROR(Tableau17[[#This Row],[2017 (L)-T2-MACROGAUCHE]]/Tableau17[[#This Row],[2017 (L)-T2-MACROTOTALE]],"")</f>
        <v>0</v>
      </c>
      <c r="PB283" s="26">
        <f>IFERROR(Tableau17[[#This Row],[2017 (L)-T2-MACROAUTRE]]/Tableau17[[#This Row],[2017 (L)-T2-MACROTOTALE]],"")</f>
        <v>0</v>
      </c>
      <c r="PC283" s="26">
        <f>IFERROR(Tableau17[[#This Row],[2008_T1_PROCUS]]/Tableau17[[#This Row],[2008_T1_INSCRITS]],0)</f>
        <v>0</v>
      </c>
      <c r="PD283" s="26">
        <f>IFERROR(Tableau17[[#This Row],[2008_T2_PROCUS]]/Tableau17[[#This Row],[2008_T2_INSCRITS]],0)</f>
        <v>0</v>
      </c>
      <c r="PE283" s="26">
        <f>Tableau17[[#This Row],[2014_T1_PROCUS]]/Tableau17[[#This Row],[2014_T1_INSCRITS]]</f>
        <v>7.716049382716049E-3</v>
      </c>
      <c r="PF283" s="26">
        <f>IFERROR(Tableau17[[#This Row],[2014_T2_PROCUS]]/Tableau17[[#This Row],[2014_T2_INSCRITS]],0)</f>
        <v>1.2345679012345678E-2</v>
      </c>
    </row>
    <row r="284" spans="1:422" hidden="1" x14ac:dyDescent="0.2">
      <c r="A284" s="1">
        <v>2</v>
      </c>
      <c r="B284" s="1" t="s">
        <v>268</v>
      </c>
      <c r="C284" s="1" t="s">
        <v>269</v>
      </c>
      <c r="D284" s="1" t="s">
        <v>269</v>
      </c>
      <c r="E284" s="1">
        <v>301</v>
      </c>
      <c r="F284" s="1">
        <v>5.3735049999999998</v>
      </c>
      <c r="G284" s="1">
        <v>43.308348000000002</v>
      </c>
      <c r="H284" s="3">
        <v>814</v>
      </c>
      <c r="I284" s="3">
        <v>134</v>
      </c>
      <c r="J284" s="1">
        <v>1</v>
      </c>
      <c r="L284" s="1">
        <v>28</v>
      </c>
      <c r="M284" s="1">
        <v>33</v>
      </c>
      <c r="O284" s="1">
        <v>4</v>
      </c>
      <c r="P284" s="1">
        <v>39</v>
      </c>
      <c r="Q284" s="1">
        <v>17</v>
      </c>
      <c r="R284" s="1">
        <v>33</v>
      </c>
      <c r="S284" s="1">
        <v>53</v>
      </c>
      <c r="T284" s="1">
        <v>19</v>
      </c>
      <c r="U284" s="1">
        <v>227</v>
      </c>
      <c r="V284" s="1">
        <v>651</v>
      </c>
      <c r="W284" s="1">
        <v>297</v>
      </c>
      <c r="X284" s="1">
        <v>5</v>
      </c>
      <c r="Y284" s="2">
        <v>0.45622119999999999</v>
      </c>
      <c r="Z284" s="1">
        <v>651</v>
      </c>
      <c r="AA284" s="1">
        <v>330</v>
      </c>
      <c r="AB284" s="1">
        <v>6</v>
      </c>
      <c r="AC284" s="2">
        <v>0.50691244000000002</v>
      </c>
      <c r="AD284" s="1">
        <v>814</v>
      </c>
      <c r="AE284" s="1">
        <v>237</v>
      </c>
      <c r="AF284" s="2">
        <v>0.29115479</v>
      </c>
      <c r="AG284" s="1">
        <f t="shared" si="4"/>
        <v>134</v>
      </c>
      <c r="AH284" s="1">
        <v>633</v>
      </c>
      <c r="AI284" s="1">
        <v>346</v>
      </c>
      <c r="AJ284" s="1">
        <v>2</v>
      </c>
      <c r="AK284" s="2">
        <v>0.54660348000000003</v>
      </c>
      <c r="AN284" s="1">
        <v>0</v>
      </c>
      <c r="AP284" s="1">
        <v>650</v>
      </c>
      <c r="AQ284" s="1">
        <v>254</v>
      </c>
      <c r="AR284" s="2">
        <v>0.39076923000000002</v>
      </c>
      <c r="AS284" s="1">
        <v>649</v>
      </c>
      <c r="AT284" s="1">
        <v>292</v>
      </c>
      <c r="AU284" s="2">
        <v>0.44992295999999998</v>
      </c>
      <c r="AV284" s="1">
        <v>750</v>
      </c>
      <c r="AW284" s="1">
        <v>302</v>
      </c>
      <c r="AX284" s="2">
        <v>0.40266667</v>
      </c>
      <c r="AY284" s="1">
        <v>750</v>
      </c>
      <c r="AZ284" s="1">
        <v>266</v>
      </c>
      <c r="BA284" s="2">
        <v>0.35466667000000002</v>
      </c>
      <c r="BB284" s="1">
        <v>747</v>
      </c>
      <c r="BC284" s="1">
        <v>524</v>
      </c>
      <c r="BD284" s="2">
        <v>0.70147256000000002</v>
      </c>
      <c r="BE284" s="1">
        <v>747</v>
      </c>
      <c r="BF284" s="1">
        <v>500</v>
      </c>
      <c r="BG284" s="2">
        <v>0.66934404000000003</v>
      </c>
      <c r="BH284" s="1">
        <v>782</v>
      </c>
      <c r="BI284" s="1">
        <v>290</v>
      </c>
      <c r="BJ284" s="2">
        <v>0.37084399000000001</v>
      </c>
      <c r="BK284" s="1">
        <v>14</v>
      </c>
      <c r="BN284" s="1">
        <v>9</v>
      </c>
      <c r="BO284" s="1">
        <v>38</v>
      </c>
      <c r="BP284" s="1">
        <v>122</v>
      </c>
      <c r="BQ284" s="1">
        <v>151</v>
      </c>
      <c r="BR284" s="1">
        <v>334</v>
      </c>
      <c r="BX284" s="1">
        <v>9</v>
      </c>
      <c r="BZ284" s="1">
        <v>80</v>
      </c>
      <c r="CA284" s="1">
        <v>2</v>
      </c>
      <c r="CB284" s="1">
        <v>6</v>
      </c>
      <c r="CC284" s="1">
        <v>59</v>
      </c>
      <c r="CD284" s="1">
        <v>97</v>
      </c>
      <c r="CE284" s="1">
        <v>37</v>
      </c>
      <c r="CF284" s="1">
        <v>290</v>
      </c>
      <c r="CG284" s="1">
        <v>64</v>
      </c>
      <c r="CH284" s="1">
        <v>187</v>
      </c>
      <c r="CI284" s="1">
        <v>70</v>
      </c>
      <c r="CJ284" s="1">
        <v>321</v>
      </c>
      <c r="CL284" s="1">
        <v>8</v>
      </c>
      <c r="CN284" s="1">
        <v>61</v>
      </c>
      <c r="CO284" s="1">
        <v>16</v>
      </c>
      <c r="CP284" s="1">
        <v>63</v>
      </c>
      <c r="CS284" s="1">
        <v>36</v>
      </c>
      <c r="CT284" s="1">
        <v>48</v>
      </c>
      <c r="CV284" s="1">
        <v>14</v>
      </c>
      <c r="CW284" s="1">
        <v>246</v>
      </c>
      <c r="CX284" s="1">
        <v>154</v>
      </c>
      <c r="CY284" s="1">
        <v>108</v>
      </c>
      <c r="DC284" s="1">
        <v>262</v>
      </c>
      <c r="DE284" s="1">
        <v>6</v>
      </c>
      <c r="DF284" s="1">
        <v>2</v>
      </c>
      <c r="DG284" s="1">
        <v>0</v>
      </c>
      <c r="DH284" s="1">
        <v>2</v>
      </c>
      <c r="DI284" s="1">
        <v>5</v>
      </c>
      <c r="DJ284" s="1">
        <v>1</v>
      </c>
      <c r="DK284" s="1">
        <v>5</v>
      </c>
      <c r="DL284" s="1">
        <v>68</v>
      </c>
      <c r="DM284" s="1">
        <v>51</v>
      </c>
      <c r="DN284" s="1">
        <v>38</v>
      </c>
      <c r="DQ284" s="1">
        <v>0</v>
      </c>
      <c r="DR284" s="1">
        <v>94</v>
      </c>
      <c r="DS284" s="1">
        <v>22</v>
      </c>
      <c r="DU284" s="1">
        <v>294</v>
      </c>
      <c r="DV284" s="1">
        <v>139</v>
      </c>
      <c r="DZ284" s="1">
        <v>116</v>
      </c>
      <c r="EA284" s="1">
        <v>255</v>
      </c>
      <c r="EB284" s="1">
        <v>3</v>
      </c>
      <c r="EC284" s="1">
        <v>6</v>
      </c>
      <c r="ED284" s="1">
        <v>2</v>
      </c>
      <c r="EE284" s="1">
        <v>10</v>
      </c>
      <c r="EF284" s="1">
        <v>84</v>
      </c>
      <c r="EG284" s="1">
        <v>25</v>
      </c>
      <c r="EH284" s="1">
        <v>3</v>
      </c>
      <c r="EI284" s="1">
        <v>90</v>
      </c>
      <c r="EJ284" s="1">
        <v>153</v>
      </c>
      <c r="EK284" s="1">
        <v>129</v>
      </c>
      <c r="EL284" s="1">
        <v>5</v>
      </c>
      <c r="EM284" s="1">
        <v>510</v>
      </c>
      <c r="EN284" s="1">
        <v>111</v>
      </c>
      <c r="EO284" s="1">
        <v>354</v>
      </c>
      <c r="EP284" s="1">
        <v>465</v>
      </c>
      <c r="EQ284" s="1">
        <v>1</v>
      </c>
      <c r="ER284" s="1">
        <v>2</v>
      </c>
      <c r="ES284" s="1">
        <v>4</v>
      </c>
      <c r="ET284" s="1">
        <v>47</v>
      </c>
      <c r="EU284" s="1">
        <v>5</v>
      </c>
      <c r="EV284" s="1">
        <v>73</v>
      </c>
      <c r="EW284" s="1">
        <v>10</v>
      </c>
      <c r="EX284" s="1">
        <v>0</v>
      </c>
      <c r="EY284" s="1">
        <v>3</v>
      </c>
      <c r="EZ284" s="1">
        <v>4</v>
      </c>
      <c r="FA284" s="1">
        <v>0</v>
      </c>
      <c r="FB284" s="1">
        <v>0</v>
      </c>
      <c r="FC284" s="1">
        <v>0</v>
      </c>
      <c r="FD284" s="1">
        <v>0</v>
      </c>
      <c r="FE284" s="1">
        <v>0</v>
      </c>
      <c r="FF284" s="1">
        <v>0</v>
      </c>
      <c r="FG284" s="1">
        <v>0</v>
      </c>
      <c r="FH284" s="1">
        <v>7</v>
      </c>
      <c r="FI284" s="1">
        <v>0</v>
      </c>
      <c r="FJ284" s="1">
        <v>11</v>
      </c>
      <c r="FK284" s="1">
        <v>7</v>
      </c>
      <c r="FL284" s="1">
        <v>0</v>
      </c>
      <c r="FM284" s="1">
        <v>26</v>
      </c>
      <c r="FN284" s="1">
        <v>4</v>
      </c>
      <c r="FO284" s="1">
        <v>2</v>
      </c>
      <c r="FP284" s="1">
        <v>68</v>
      </c>
      <c r="FQ284" s="1">
        <v>3</v>
      </c>
      <c r="FR284" s="1">
        <f>SUM(Tableau17[[#This Row],[2019-T1-ALEXANDRE Audric]:[2019-T1-MARIE Florie]])</f>
        <v>277</v>
      </c>
      <c r="FS284" s="1">
        <v>38</v>
      </c>
      <c r="FT284" s="1">
        <v>136</v>
      </c>
      <c r="FU284" s="1">
        <v>0</v>
      </c>
      <c r="FV284" s="1">
        <v>160</v>
      </c>
      <c r="FW284" s="1">
        <v>0</v>
      </c>
      <c r="FX284" s="1">
        <v>334</v>
      </c>
      <c r="GD284" s="1">
        <v>0</v>
      </c>
      <c r="GE284" s="1">
        <v>59</v>
      </c>
      <c r="GF284" s="1">
        <v>166</v>
      </c>
      <c r="GG284" s="1">
        <v>9</v>
      </c>
      <c r="GH284" s="1">
        <v>56</v>
      </c>
      <c r="GI284" s="1">
        <v>0</v>
      </c>
      <c r="GJ284" s="1">
        <v>290</v>
      </c>
      <c r="GK284" s="1">
        <v>64</v>
      </c>
      <c r="GL284" s="1">
        <v>187</v>
      </c>
      <c r="GM284" s="1">
        <v>0</v>
      </c>
      <c r="GN284" s="1">
        <v>70</v>
      </c>
      <c r="GO284" s="1">
        <v>0</v>
      </c>
      <c r="GP284" s="1">
        <v>321</v>
      </c>
      <c r="GQ284" s="1">
        <v>71</v>
      </c>
      <c r="GR284" s="1">
        <v>48</v>
      </c>
      <c r="GS284" s="1">
        <v>0</v>
      </c>
      <c r="GT284" s="1">
        <v>127</v>
      </c>
      <c r="GU284" s="1">
        <v>0</v>
      </c>
      <c r="GV284" s="1">
        <v>246</v>
      </c>
      <c r="GW284" s="1">
        <v>108</v>
      </c>
      <c r="GX284" s="1">
        <v>0</v>
      </c>
      <c r="GY284" s="1">
        <v>0</v>
      </c>
      <c r="GZ284" s="1">
        <v>154</v>
      </c>
      <c r="HA284" s="1">
        <v>0</v>
      </c>
      <c r="HB284" s="1">
        <v>262</v>
      </c>
      <c r="HC284" s="1">
        <v>108</v>
      </c>
      <c r="HD284" s="1">
        <v>84</v>
      </c>
      <c r="HE284" s="1">
        <v>129</v>
      </c>
      <c r="HF284" s="1">
        <v>186</v>
      </c>
      <c r="HG284" s="1">
        <v>3</v>
      </c>
      <c r="HH284" s="1">
        <v>510</v>
      </c>
      <c r="HI284" s="1">
        <v>111</v>
      </c>
      <c r="HJ284" s="1">
        <v>0</v>
      </c>
      <c r="HK284" s="1">
        <v>354</v>
      </c>
      <c r="HL284" s="1">
        <v>0</v>
      </c>
      <c r="HM284" s="1">
        <v>0</v>
      </c>
      <c r="HN284" s="1">
        <v>465</v>
      </c>
      <c r="HO284" s="1">
        <v>85</v>
      </c>
      <c r="HP284" s="1">
        <v>14</v>
      </c>
      <c r="HQ284" s="1">
        <v>68</v>
      </c>
      <c r="HR284" s="1">
        <v>97</v>
      </c>
      <c r="HS284" s="1">
        <v>18</v>
      </c>
      <c r="HT284" s="1">
        <v>282</v>
      </c>
      <c r="HU284" s="1">
        <v>33</v>
      </c>
      <c r="HV284" s="1">
        <v>67</v>
      </c>
      <c r="HW284" s="1">
        <v>18</v>
      </c>
      <c r="HX284" s="1">
        <v>109</v>
      </c>
      <c r="HY284" s="1">
        <v>0</v>
      </c>
      <c r="HZ284" s="1">
        <v>227</v>
      </c>
      <c r="IA284" s="1">
        <v>54</v>
      </c>
      <c r="IB284" s="1">
        <v>38</v>
      </c>
      <c r="IC284" s="1">
        <v>94</v>
      </c>
      <c r="ID284" s="1">
        <v>102</v>
      </c>
      <c r="IE284" s="1">
        <v>6</v>
      </c>
      <c r="IF284" s="1">
        <v>294</v>
      </c>
      <c r="IG284" s="1">
        <v>0</v>
      </c>
      <c r="IH284" s="1">
        <v>0</v>
      </c>
      <c r="II284" s="1">
        <v>116</v>
      </c>
      <c r="IJ284" s="1">
        <v>139</v>
      </c>
      <c r="IK284" s="1">
        <v>0</v>
      </c>
      <c r="IL284" s="1">
        <v>255</v>
      </c>
      <c r="IM284" s="26">
        <f>IFERROR(Tableau17[[#This Row],[LDIV]]/Tableau17[[#This Row],[Total général]],"")</f>
        <v>4.4052863436123352E-3</v>
      </c>
      <c r="IN284" s="26">
        <f>IFERROR(Tableau17[[#This Row],[LDVC]]/Tableau17[[#This Row],[Total général]],"")</f>
        <v>0</v>
      </c>
      <c r="IO284" s="26">
        <f>IFERROR(Tableau17[[#This Row],[LDVD]]/Tableau17[[#This Row],[Total général]],"")</f>
        <v>0.12334801762114538</v>
      </c>
      <c r="IP284" s="26">
        <f>IFERROR(Tableau17[[#This Row],[LDVG]]/Tableau17[[#This Row],[Total général]],"")</f>
        <v>0.14537444933920704</v>
      </c>
      <c r="IQ284" s="26">
        <f>IFERROR(Tableau17[[#This Row],[LEXD]]/Tableau17[[#This Row],[Total général]],"")</f>
        <v>0</v>
      </c>
      <c r="IR284" s="26">
        <f>IFERROR(Tableau17[[#This Row],[LEXG]]/Tableau17[[#This Row],[Total général]],"")</f>
        <v>1.7621145374449341E-2</v>
      </c>
      <c r="IS284" s="26">
        <f>IFERROR(Tableau17[[#This Row],[LLR]]/Tableau17[[#This Row],[Total général]],"")</f>
        <v>0.17180616740088106</v>
      </c>
      <c r="IT284" s="26">
        <f>IFERROR(Tableau17[[#This Row],[LREM]]/Tableau17[[#This Row],[Total général]],"")</f>
        <v>7.4889867841409691E-2</v>
      </c>
      <c r="IU284" s="26">
        <f>IFERROR(Tableau17[[#This Row],[LRN]]/Tableau17[[#This Row],[Total général]],"")</f>
        <v>0.14537444933920704</v>
      </c>
      <c r="IV284" s="26">
        <f>IFERROR(Tableau17[[#This Row],[LUG]]/Tableau17[[#This Row],[Total général]],"")</f>
        <v>0.23348017621145375</v>
      </c>
      <c r="IW284" s="26">
        <f>IFERROR(Tableau17[[#This Row],[LVEC]]/Tableau17[[#This Row],[Total général]],"")</f>
        <v>8.3700440528634359E-2</v>
      </c>
      <c r="IX284" s="26">
        <f>IFERROR(Tableau17[[#This Row],[2008-T1-LCMD]]/Tableau17[[#This Row],[2008-T1-TOTAL]],"")</f>
        <v>4.1916167664670656E-2</v>
      </c>
      <c r="IY284" s="26">
        <f>IFERROR(Tableau17[[#This Row],[2008-T1-LDVD]]/Tableau17[[#This Row],[2008-T1-TOTAL]],"")</f>
        <v>0</v>
      </c>
      <c r="IZ284" s="26">
        <f>IFERROR(Tableau17[[#This Row],[2008-T1-LEXD]]/Tableau17[[#This Row],[2008-T1-TOTAL]],"")</f>
        <v>0</v>
      </c>
      <c r="JA284" s="26">
        <f>IFERROR(Tableau17[[#This Row],[2008-T1-LEXG]]/Tableau17[[#This Row],[2008-T1-TOTAL]],"")</f>
        <v>2.6946107784431138E-2</v>
      </c>
      <c r="JB284" s="26">
        <f>IFERROR(Tableau17[[#This Row],[2008-T1-LFN]]/Tableau17[[#This Row],[2008-T1-TOTAL]],"")</f>
        <v>0.11377245508982035</v>
      </c>
      <c r="JC284" s="26">
        <f>IFERROR(Tableau17[[#This Row],[2008-T1-LMAJ]]/Tableau17[[#This Row],[2008-T1-TOTAL]],"")</f>
        <v>0.3652694610778443</v>
      </c>
      <c r="JD284" s="26">
        <f>IFERROR(Tableau17[[#This Row],[2008-T1-LUG]]/Tableau17[[#This Row],[2008-T1-TOTAL]],"")</f>
        <v>0.45209580838323354</v>
      </c>
      <c r="JE284" s="26" t="str">
        <f>IFERROR(Tableau17[[#This Row],[2008-T2-LFN]]/Tableau17[[#This Row],[2008-T2-TOTAL]],"")</f>
        <v/>
      </c>
      <c r="JF284" s="26" t="str">
        <f>IFERROR(Tableau17[[#This Row],[2008-T2-LGC]]/Tableau17[[#This Row],[2008-T2-TOTAL]],"")</f>
        <v/>
      </c>
      <c r="JG284" s="26" t="str">
        <f>IFERROR(Tableau17[[#This Row],[2008-T2-LMAJ]]/Tableau17[[#This Row],[2008-T2-TOTAL]],"")</f>
        <v/>
      </c>
      <c r="JH284" s="26" t="str">
        <f>IFERROR(Tableau17[[#This Row],[2008-T2-LUG]]/Tableau17[[#This Row],[2008-T2-TOTAL]],"")</f>
        <v/>
      </c>
      <c r="JI284" s="26">
        <f>IFERROR(Tableau17[[#This Row],[2014-T1-LDIV]]/Tableau17[[#This Row],[2014-T1-TOTAL]],"")</f>
        <v>3.1034482758620689E-2</v>
      </c>
      <c r="JJ284" s="26">
        <f>IFERROR(Tableau17[[#This Row],[2014-T1-LDVD]]/Tableau17[[#This Row],[2014-T1-TOTAL]],"")</f>
        <v>0</v>
      </c>
      <c r="JK284" s="26">
        <f>IFERROR(Tableau17[[#This Row],[2014-T1-LDVG]]/Tableau17[[#This Row],[2014-T1-TOTAL]],"")</f>
        <v>0.27586206896551724</v>
      </c>
      <c r="JL284" s="26">
        <f>IFERROR(Tableau17[[#This Row],[2014-T1-LEXG]]/Tableau17[[#This Row],[2014-T1-TOTAL]],"")</f>
        <v>6.8965517241379309E-3</v>
      </c>
      <c r="JM284" s="26">
        <f>IFERROR(Tableau17[[#This Row],[2014-T1-LFG]]/Tableau17[[#This Row],[2014-T1-TOTAL]],"")</f>
        <v>2.0689655172413793E-2</v>
      </c>
      <c r="JN284" s="26">
        <f>IFERROR(Tableau17[[#This Row],[2014-T1-LFN]]/Tableau17[[#This Row],[2014-T1-TOTAL]],"")</f>
        <v>0.20344827586206896</v>
      </c>
      <c r="JO284" s="26">
        <f>IFERROR(Tableau17[[#This Row],[2014-T1-LUD]]/Tableau17[[#This Row],[2014-T1-TOTAL]],"")</f>
        <v>0.33448275862068966</v>
      </c>
      <c r="JP284" s="26">
        <f>IFERROR(Tableau17[[#This Row],[2014-T1-LUG]]/Tableau17[[#This Row],[2014-T1-TOTAL]],"")</f>
        <v>0.12758620689655173</v>
      </c>
      <c r="JQ284" s="26">
        <f>IFERROR(Tableau17[[#This Row],[2014-T2-LFN]]/Tableau17[[#This Row],[2014-T2-TOTAL]],"")</f>
        <v>0.19937694704049844</v>
      </c>
      <c r="JR284" s="26">
        <f>IFERROR(Tableau17[[#This Row],[2014-T2-LUD]]/Tableau17[[#This Row],[2014-T2-TOTAL]],"")</f>
        <v>0.58255451713395634</v>
      </c>
      <c r="JS284" s="26">
        <f>IFERROR(Tableau17[[#This Row],[2014-T2-LUG]]/Tableau17[[#This Row],[2014-T2-TOTAL]],"")</f>
        <v>0.21806853582554517</v>
      </c>
      <c r="JT284" s="26">
        <f>IFERROR(Tableau17[[#This Row],[2015-T1-BC-DIV]]/Tableau17[[#This Row],[2015-T1-TOTAL]],"")</f>
        <v>0</v>
      </c>
      <c r="JU284" s="26">
        <f>IFERROR(Tableau17[[#This Row],[2015-T1-BC-DLF]]/Tableau17[[#This Row],[2015-T1-TOTAL]],"")</f>
        <v>3.2520325203252036E-2</v>
      </c>
      <c r="JV284" s="26">
        <f>IFERROR(Tableau17[[#This Row],[2015-T1-BC-DVD]]/Tableau17[[#This Row],[2015-T1-TOTAL]],"")</f>
        <v>0</v>
      </c>
      <c r="JW284" s="26">
        <f>IFERROR(Tableau17[[#This Row],[2015-T1-BC-DVG]]/Tableau17[[#This Row],[2015-T1-TOTAL]],"")</f>
        <v>0.24796747967479674</v>
      </c>
      <c r="JX284" s="26">
        <f>IFERROR(Tableau17[[#This Row],[2015-T1-BC-FG]]/Tableau17[[#This Row],[2015-T1-TOTAL]],"")</f>
        <v>6.5040650406504072E-2</v>
      </c>
      <c r="JY284" s="26">
        <f>IFERROR(Tableau17[[#This Row],[2015-T1-BC-FN]]/Tableau17[[#This Row],[2015-T1-TOTAL]],"")</f>
        <v>0.25609756097560976</v>
      </c>
      <c r="JZ284" s="26">
        <f>IFERROR(Tableau17[[#This Row],[2015-T1-BC-MDM]]/Tableau17[[#This Row],[2015-T1-TOTAL]],"")</f>
        <v>0</v>
      </c>
      <c r="KA284" s="26">
        <f>IFERROR(Tableau17[[#This Row],[2015-T1-BC-RDG]]/Tableau17[[#This Row],[2015-T1-TOTAL]],"")</f>
        <v>0</v>
      </c>
      <c r="KB284" s="26">
        <f>IFERROR(Tableau17[[#This Row],[2015-T1-BC-SOC]]/Tableau17[[#This Row],[2015-T1-TOTAL]],"")</f>
        <v>0.14634146341463414</v>
      </c>
      <c r="KC284" s="26">
        <f>IFERROR(Tableau17[[#This Row],[2015-T1-BC-UD]]/Tableau17[[#This Row],[2015-T1-TOTAL]],"")</f>
        <v>0.1951219512195122</v>
      </c>
      <c r="KD284" s="26">
        <f>IFERROR(Tableau17[[#This Row],[2015-T1-BC-UG]]/Tableau17[[#This Row],[2015-T1-TOTAL]],"")</f>
        <v>0</v>
      </c>
      <c r="KE284" s="26">
        <f>IFERROR(Tableau17[[#This Row],[2015-T1-BC-VEC]]/Tableau17[[#This Row],[2015-T1-TOTAL]],"")</f>
        <v>5.6910569105691054E-2</v>
      </c>
      <c r="KF284" s="26">
        <f>IFERROR(Tableau17[[#This Row],[2015-T2-BC-DVG]]/Tableau17[[#This Row],[2015-T2-TOTAL]],"")</f>
        <v>0.58778625954198471</v>
      </c>
      <c r="KG284" s="26">
        <f>IFERROR(Tableau17[[#This Row],[2015-T2-BC-FN]]/Tableau17[[#This Row],[2015-T2-TOTAL]],"")</f>
        <v>0.41221374045801529</v>
      </c>
      <c r="KH284" s="26">
        <f>IFERROR(Tableau17[[#This Row],[2015-T2-BC-SOC]]/Tableau17[[#This Row],[2015-T2-TOTAL]],"")</f>
        <v>0</v>
      </c>
      <c r="KI284" s="26">
        <f>IFERROR(Tableau17[[#This Row],[2015-T2-BC-UD]]/Tableau17[[#This Row],[2015-T2-TOTAL]],"")</f>
        <v>0</v>
      </c>
      <c r="KJ284" s="26">
        <f>IFERROR(Tableau17[[#This Row],[2015-T2-BC-UG]]/Tableau17[[#This Row],[2015-T2-TOTAL]],"")</f>
        <v>0</v>
      </c>
      <c r="KK284" s="26">
        <f>IFERROR(Tableau17[[#This Row],[2017 (L)-T1-COM]]/Tableau17[[#This Row],[2017 (L)-T1-TOTAL]],"")</f>
        <v>0</v>
      </c>
      <c r="KL284" s="26">
        <f>IFERROR(Tableau17[[#This Row],[2017 (L)-T1-DIV]]/Tableau17[[#This Row],[2017 (L)-T1-TOTAL]],"")</f>
        <v>2.0408163265306121E-2</v>
      </c>
      <c r="KM284" s="26">
        <f>IFERROR(Tableau17[[#This Row],[2017 (L)-T1-DLF]]/Tableau17[[#This Row],[2017 (L)-T1-TOTAL]],"")</f>
        <v>6.8027210884353739E-3</v>
      </c>
      <c r="KN284" s="26">
        <f>IFERROR(Tableau17[[#This Row],[2017 (L)-T1-DVD]]/Tableau17[[#This Row],[2017 (L)-T1-TOTAL]],"")</f>
        <v>0</v>
      </c>
      <c r="KO284" s="26">
        <f>IFERROR(Tableau17[[#This Row],[2017 (L)-T1-DVG]]/Tableau17[[#This Row],[2017 (L)-T1-TOTAL]],"")</f>
        <v>6.8027210884353739E-3</v>
      </c>
      <c r="KP284" s="26">
        <f>IFERROR(Tableau17[[#This Row],[2017 (L)-T1-ECO]]/Tableau17[[#This Row],[2017 (L)-T1-TOTAL]],"")</f>
        <v>1.7006802721088437E-2</v>
      </c>
      <c r="KQ284" s="26">
        <f>IFERROR(Tableau17[[#This Row],[2017 (L)-T1-EXD]]/Tableau17[[#This Row],[2017 (L)-T1-TOTAL]],"")</f>
        <v>3.4013605442176869E-3</v>
      </c>
      <c r="KR284" s="26">
        <f>IFERROR(Tableau17[[#This Row],[2017 (L)-T1-EXG]]/Tableau17[[#This Row],[2017 (L)-T1-TOTAL]],"")</f>
        <v>1.7006802721088437E-2</v>
      </c>
      <c r="KS284" s="26">
        <f>IFERROR(Tableau17[[#This Row],[2017 (L)-T1-FI]]/Tableau17[[#This Row],[2017 (L)-T1-TOTAL]],"")</f>
        <v>0.23129251700680273</v>
      </c>
      <c r="KT284" s="26">
        <f>IFERROR(Tableau17[[#This Row],[2017 (L)-T1-FN]]/Tableau17[[#This Row],[2017 (L)-T1-TOTAL]],"")</f>
        <v>0.17346938775510204</v>
      </c>
      <c r="KU284" s="26">
        <f>IFERROR(Tableau17[[#This Row],[2017 (L)-T1-LR]]/Tableau17[[#This Row],[2017 (L)-T1-TOTAL]],"")</f>
        <v>0.12925170068027211</v>
      </c>
      <c r="KV284" s="26">
        <f>IFERROR(Tableau17[[#This Row],[2017 (L)-T1-MDM]]/Tableau17[[#This Row],[2017 (L)-T1-TOTAL]],"")</f>
        <v>0</v>
      </c>
      <c r="KW284" s="26">
        <f>IFERROR(Tableau17[[#This Row],[2017 (L)-T1-RDG]]/Tableau17[[#This Row],[2017 (L)-T1-TOTAL]],"")</f>
        <v>0</v>
      </c>
      <c r="KX284" s="26">
        <f>IFERROR(Tableau17[[#This Row],[2017 (L)-T1-REG]]/Tableau17[[#This Row],[2017 (L)-T1-TOTAL]],"")</f>
        <v>0</v>
      </c>
      <c r="KY284" s="26">
        <f>IFERROR(Tableau17[[#This Row],[2017 (L)-T1-REM]]/Tableau17[[#This Row],[2017 (L)-T1-TOTAL]],"")</f>
        <v>0.31972789115646261</v>
      </c>
      <c r="KZ284" s="26">
        <f>IFERROR(Tableau17[[#This Row],[2017 (L)-T1-SOC]]/Tableau17[[#This Row],[2017 (L)-T1-TOTAL]],"")</f>
        <v>7.4829931972789115E-2</v>
      </c>
      <c r="LA284" s="26">
        <f>IFERROR(Tableau17[[#This Row],[2017 (L)-T1-UDI]]/Tableau17[[#This Row],[2017 (L)-T1-TOTAL]],"")</f>
        <v>0</v>
      </c>
      <c r="LB284" s="26">
        <f>IFERROR(Tableau17[[#This Row],[2017 (L)-T2-FI]]/Tableau17[[#This Row],[2017 (L)-T2-TOTAL]],"")</f>
        <v>0.54509803921568623</v>
      </c>
      <c r="LC284" s="26">
        <f>IFERROR(Tableau17[[#This Row],[2017 (L)-T2-FN]]/Tableau17[[#This Row],[2017 (L)-T2-TOTAL]],"")</f>
        <v>0</v>
      </c>
      <c r="LD284" s="26">
        <f>IFERROR(Tableau17[[#This Row],[2017 (L)-T2-LR]]/Tableau17[[#This Row],[2017 (L)-T2-TOTAL]],"")</f>
        <v>0</v>
      </c>
      <c r="LE284" s="26">
        <f>IFERROR(Tableau17[[#This Row],[2017 (L)-T2-MDM]]/Tableau17[[#This Row],[2017 (L)-T2-TOTAL]],"")</f>
        <v>0</v>
      </c>
      <c r="LF284" s="26">
        <f>IFERROR(Tableau17[[#This Row],[2017 (L)-T2-REM]]/Tableau17[[#This Row],[2017 (L)-T2-TOTAL]],"")</f>
        <v>0.45490196078431372</v>
      </c>
      <c r="LG284" s="26">
        <f>IFERROR(Tableau17[[#This Row],[2017-T1-ARTHAUD Nathalie]]/Tableau17[[#This Row],[2017-T1-TOTAL]],"")</f>
        <v>5.8823529411764705E-3</v>
      </c>
      <c r="LH284" s="26">
        <f>IFERROR(Tableau17[[#This Row],[2017-T1-ASSELINEAU Fran]]/Tableau17[[#This Row],[2017-T1-TOTAL]],"")</f>
        <v>1.1764705882352941E-2</v>
      </c>
      <c r="LI284" s="26">
        <f>IFERROR(Tableau17[[#This Row],[2017-T1-CHEMINADE Jacques]]/Tableau17[[#This Row],[2017-T1-TOTAL]],"")</f>
        <v>3.9215686274509803E-3</v>
      </c>
      <c r="LJ284" s="26">
        <f>IFERROR(Tableau17[[#This Row],[2017-T1-DUPONT-AIGNAN Nicolas]]/Tableau17[[#This Row],[2017-T1-TOTAL]],"")</f>
        <v>1.9607843137254902E-2</v>
      </c>
      <c r="LK284" s="26">
        <f>IFERROR(Tableau17[[#This Row],[2017-T1-FILLON Fran]]/Tableau17[[#This Row],[2017-T1-TOTAL]],"")</f>
        <v>0.16470588235294117</v>
      </c>
      <c r="LL284" s="26">
        <f>IFERROR(Tableau17[[#This Row],[2017-T1-HAMON Beno]]/Tableau17[[#This Row],[2017-T1-TOTAL]],"")</f>
        <v>4.9019607843137254E-2</v>
      </c>
      <c r="LM284" s="26">
        <f>IFERROR(Tableau17[[#This Row],[2017-T1-LASSALLE Jean]]/Tableau17[[#This Row],[2017-T1-TOTAL]],"")</f>
        <v>5.8823529411764705E-3</v>
      </c>
      <c r="LN284" s="26">
        <f>IFERROR(Tableau17[[#This Row],[2017-T1-LE PEN Marine]]/Tableau17[[#This Row],[2017-T1-TOTAL]],"")</f>
        <v>0.17647058823529413</v>
      </c>
      <c r="LO284" s="26">
        <f>IFERROR(Tableau17[[#This Row],[2017-T1-M Jean-Luc]]/Tableau17[[#This Row],[2017-T1-TOTAL]],"")</f>
        <v>0.3</v>
      </c>
      <c r="LP284" s="26">
        <f>IFERROR(Tableau17[[#This Row],[2017-T1-MACRON Emmanuel]]/Tableau17[[#This Row],[2017-T1-TOTAL]],"")</f>
        <v>0.25294117647058822</v>
      </c>
      <c r="LQ284" s="26">
        <f>IFERROR(Tableau17[[#This Row],[2017-T1-POUTOU Philippe]]/Tableau17[[#This Row],[2017-T1-TOTAL]],"")</f>
        <v>9.8039215686274508E-3</v>
      </c>
      <c r="LR284" s="26">
        <f>IFERROR(Tableau17[[#This Row],[2017-T2-LE PEN Marine]]/Tableau17[[#This Row],[2017-T2-TOTAL]],"")</f>
        <v>0.23870967741935484</v>
      </c>
      <c r="LS284" s="26">
        <f>IFERROR(Tableau17[[#This Row],[2017-T2-MACRON Emmanuel]]/Tableau17[[#This Row],[2017-T2-TOTAL]],"")</f>
        <v>0.76129032258064511</v>
      </c>
      <c r="LT284" s="26">
        <f>IFERROR(Tableau17[[#This Row],[2019-T1-ALEXANDRE Audric]]/Tableau17[[#This Row],[2019-T1-TOTAL]],"")</f>
        <v>3.6101083032490976E-3</v>
      </c>
      <c r="LU284" s="26">
        <f>IFERROR(Tableau17[[#This Row],[2019-T1-ARTHAUD Nathalie]]/Tableau17[[#This Row],[2019-T1-TOTAL]],"")</f>
        <v>7.2202166064981952E-3</v>
      </c>
      <c r="LV284" s="26">
        <f>IFERROR(Tableau17[[#This Row],[2019-T1-ASSELINEAU François]]/Tableau17[[#This Row],[2019-T1-TOTAL]],"")</f>
        <v>1.444043321299639E-2</v>
      </c>
      <c r="LW284" s="26">
        <f>IFERROR(Tableau17[[#This Row],[2019-T1-AUBRY Manon]]/Tableau17[[#This Row],[2019-T1-TOTAL]],"")</f>
        <v>0.16967509025270758</v>
      </c>
      <c r="LX284" s="26">
        <f>IFERROR(Tableau17[[#This Row],[2019-T1-AZERGUI Nagib]]/Tableau17[[#This Row],[2019-T1-TOTAL]],"")</f>
        <v>1.8050541516245487E-2</v>
      </c>
      <c r="LY284" s="26">
        <f>IFERROR(Tableau17[[#This Row],[2019-T1-BARDELLA Jordan]]/Tableau17[[#This Row],[2019-T1-TOTAL]],"")</f>
        <v>0.26353790613718414</v>
      </c>
      <c r="LZ284" s="26">
        <f>IFERROR(Tableau17[[#This Row],[2019-T1-BELLAMY François-Xavier]]/Tableau17[[#This Row],[2019-T1-TOTAL]],"")</f>
        <v>3.6101083032490974E-2</v>
      </c>
      <c r="MA284" s="26">
        <f>IFERROR(Tableau17[[#This Row],[2019-T1-BIDOU Olivier]]/Tableau17[[#This Row],[2019-T1-TOTAL]],"")</f>
        <v>0</v>
      </c>
      <c r="MB284" s="26">
        <f>IFERROR(Tableau17[[#This Row],[2019-T1-BOURG Dominique]]/Tableau17[[#This Row],[2019-T1-TOTAL]],"")</f>
        <v>1.0830324909747292E-2</v>
      </c>
      <c r="MC284" s="26">
        <f>IFERROR(Tableau17[[#This Row],[2019-T1-BROSSAT Ian]]/Tableau17[[#This Row],[2019-T1-TOTAL]],"")</f>
        <v>1.444043321299639E-2</v>
      </c>
      <c r="MD284" s="26">
        <f>IFERROR(Tableau17[[#This Row],[2019-T1-CAILLAUD Sophie]]/Tableau17[[#This Row],[2019-T1-TOTAL]],"")</f>
        <v>0</v>
      </c>
      <c r="ME284" s="26">
        <f>IFERROR(Tableau17[[#This Row],[2019-T1-CAMUS Renaud]]/Tableau17[[#This Row],[2019-T1-TOTAL]],"")</f>
        <v>0</v>
      </c>
      <c r="MF284" s="26">
        <f>IFERROR(Tableau17[[#This Row],[2019-T1-CHALENÇON Christophe]]/Tableau17[[#This Row],[2019-T1-TOTAL]],"")</f>
        <v>0</v>
      </c>
      <c r="MG284" s="26">
        <f>IFERROR(Tableau17[[#This Row],[2019-T1-CORBET Cathy Denise Ginette]]/Tableau17[[#This Row],[2019-T1-TOTAL]],"")</f>
        <v>0</v>
      </c>
      <c r="MH284" s="26">
        <f>IFERROR(Tableau17[[#This Row],[2019-T1-DE PREVOISIN Robert]]/Tableau17[[#This Row],[2019-T1-TOTAL]],"")</f>
        <v>0</v>
      </c>
      <c r="MI284" s="26">
        <f>IFERROR(Tableau17[[#This Row],[2019-T1-DELFEL Thérèse]]/Tableau17[[#This Row],[2019-T1-TOTAL]],"")</f>
        <v>0</v>
      </c>
      <c r="MJ284" s="26">
        <f>IFERROR(Tableau17[[#This Row],[2019-T1-DIEUMEGARD Pierre]]/Tableau17[[#This Row],[2019-T1-TOTAL]],"")</f>
        <v>0</v>
      </c>
      <c r="MK284" s="26">
        <f>IFERROR(Tableau17[[#This Row],[2019-T1-DUPONT-AIGNAN Nicolas]]/Tableau17[[#This Row],[2019-T1-TOTAL]],"")</f>
        <v>2.5270758122743681E-2</v>
      </c>
      <c r="ML284" s="26">
        <f>IFERROR(Tableau17[[#This Row],[2019-T1-GERNIGON Yves]]/Tableau17[[#This Row],[2019-T1-TOTAL]],"")</f>
        <v>0</v>
      </c>
      <c r="MM284" s="26">
        <f>IFERROR(Tableau17[[#This Row],[2019-T1-GLUCKSMANN Raphaël]]/Tableau17[[#This Row],[2019-T1-TOTAL]],"")</f>
        <v>3.9711191335740074E-2</v>
      </c>
      <c r="MN284" s="26">
        <f>IFERROR(Tableau17[[#This Row],[2019-T1-HAMON Benoît]]/Tableau17[[#This Row],[2019-T1-TOTAL]],"")</f>
        <v>2.5270758122743681E-2</v>
      </c>
      <c r="MO284" s="26">
        <f>IFERROR(Tableau17[[#This Row],[2019-T1-HELGEN Gilles]]/Tableau17[[#This Row],[2019-T1-TOTAL]],"")</f>
        <v>0</v>
      </c>
      <c r="MP284" s="26">
        <f>IFERROR(Tableau17[[#This Row],[2019-T1-JADOT Yannick]]/Tableau17[[#This Row],[2019-T1-TOTAL]],"")</f>
        <v>9.3862815884476536E-2</v>
      </c>
      <c r="MQ284" s="26">
        <f>IFERROR(Tableau17[[#This Row],[2019-T1-LAGARDE Jean-Christophe]]/Tableau17[[#This Row],[2019-T1-TOTAL]],"")</f>
        <v>1.444043321299639E-2</v>
      </c>
      <c r="MR284" s="26">
        <f>IFERROR(Tableau17[[#This Row],[2019-T1-LALANNE Francis]]/Tableau17[[#This Row],[2019-T1-TOTAL]],"")</f>
        <v>7.2202166064981952E-3</v>
      </c>
      <c r="MS284" s="26">
        <f>IFERROR(Tableau17[[#This Row],[2019-T1-LOISEAU Nathalie]]/Tableau17[[#This Row],[2019-T1-TOTAL]],"")</f>
        <v>0.24548736462093862</v>
      </c>
      <c r="MT284" s="26">
        <f>IFERROR(Tableau17[[#This Row],[2019-T1-MARIE Florie]]/Tableau17[[#This Row],[2019-T1-TOTAL]],"")</f>
        <v>1.0830324909747292E-2</v>
      </c>
      <c r="MU284" s="26">
        <f>IFERROR(Tableau17[[#This Row],[2008-T1-MACROEXTRDROITE]]/Tableau17[[#This Row],[2008-T1-MACROTOTALE]],"")</f>
        <v>0.11377245508982035</v>
      </c>
      <c r="MV284" s="26">
        <f>IFERROR(Tableau17[[#This Row],[2008-T1-MACRODROITE]]/Tableau17[[#This Row],[2008-T1-MACROTOTALE]],"")</f>
        <v>0.40718562874251496</v>
      </c>
      <c r="MW284" s="26">
        <f>IFERROR(Tableau17[[#This Row],[2008-T1-MACROCENTRE]]/Tableau17[[#This Row],[2008-T1-MACROTOTALE]],"")</f>
        <v>0</v>
      </c>
      <c r="MX284" s="26">
        <f>IFERROR(Tableau17[[#This Row],[2008-T1-MACROGAUCHE]]/Tableau17[[#This Row],[2008-T1-MACROTOTALE]],"")</f>
        <v>0.47904191616766467</v>
      </c>
      <c r="MY284" s="26">
        <f>IFERROR(Tableau17[[#This Row],[2008-T1-MACROAUTRE]]/Tableau17[[#This Row],[2008-T1-MACROTOTALE]],"")</f>
        <v>0</v>
      </c>
      <c r="MZ284" s="26" t="str">
        <f>IFERROR(Tableau17[[#This Row],[2008-T2-MACROEXTRDROITE]]/Tableau17[[#This Row],[2008-T2-MACROTOTALE]],"")</f>
        <v/>
      </c>
      <c r="NA284" s="26" t="str">
        <f>IFERROR(Tableau17[[#This Row],[2008-T2-MACRODROITE]]/Tableau17[[#This Row],[2008-T2-MACROTOTALE]],"")</f>
        <v/>
      </c>
      <c r="NB284" s="26" t="str">
        <f>IFERROR(Tableau17[[#This Row],[2008-T2-MACROCENTRE]]/Tableau17[[#This Row],[2008-T2-MACROTOTALE]],"")</f>
        <v/>
      </c>
      <c r="NC284" s="26" t="str">
        <f>IFERROR(Tableau17[[#This Row],[2008-T2-MACROGAUCHE]]/Tableau17[[#This Row],[2008-T2-MACROTOTALE]],"")</f>
        <v/>
      </c>
      <c r="ND284" s="26" t="str">
        <f>IFERROR(Tableau17[[#This Row],[2008-T2-MACROAUTRE]]/Tableau17[[#This Row],[2008-T2-MACROTOTALE]],"")</f>
        <v/>
      </c>
      <c r="NE284" s="26">
        <f>IFERROR(Tableau17[[#This Row],[2014-T1-MACROEXTRDROITE]]/Tableau17[[#This Row],[2014-T1-MACROTOTALE]],"")</f>
        <v>0.20344827586206896</v>
      </c>
      <c r="NF284" s="26">
        <f>IFERROR(Tableau17[[#This Row],[2014-T1-MACRODROITE]]/Tableau17[[#This Row],[2014-T1-MACROTOTALE]],"")</f>
        <v>0.57241379310344831</v>
      </c>
      <c r="NG284" s="26">
        <f>IFERROR(Tableau17[[#This Row],[2014-T1-MACROCENTRE]]/Tableau17[[#This Row],[2014-T1-MACROTOTALE]],"")</f>
        <v>3.1034482758620689E-2</v>
      </c>
      <c r="NH284" s="26">
        <f>IFERROR(Tableau17[[#This Row],[2014-T1-MACROGAUCHE]]/Tableau17[[#This Row],[2014-T1-MACROTOTALE]],"")</f>
        <v>0.19310344827586207</v>
      </c>
      <c r="NI284" s="26">
        <f>IFERROR(Tableau17[[#This Row],[2014-T1-MACROAUTRE]]/Tableau17[[#This Row],[2014-T1-MACROTOTALE]],"")</f>
        <v>0</v>
      </c>
      <c r="NJ284" s="26">
        <f>IFERROR(Tableau17[[#This Row],[2014-T2-MACROEXTRDROITE]]/Tableau17[[#This Row],[2014-T2-MACROTOTALE]],"")</f>
        <v>0.19937694704049844</v>
      </c>
      <c r="NK284" s="26">
        <f>IFERROR(Tableau17[[#This Row],[2014-T2-MACRODROITE]]/Tableau17[[#This Row],[2014-T2-MACROTOTALE]],"")</f>
        <v>0.58255451713395634</v>
      </c>
      <c r="NL284" s="26">
        <f>IFERROR(Tableau17[[#This Row],[2014-T2-MACROCENTRE]]/Tableau17[[#This Row],[2014-T2-MACROTOTALE]],"")</f>
        <v>0</v>
      </c>
      <c r="NM284" s="26">
        <f>IFERROR(Tableau17[[#This Row],[2014-T2-MACROGAUCHE]]/Tableau17[[#This Row],[2014-T2-MACROTOTALE]],"")</f>
        <v>0.21806853582554517</v>
      </c>
      <c r="NN284" s="26">
        <f>IFERROR(Tableau17[[#This Row],[2014-T2-MACROAUTRE]]/Tableau17[[#This Row],[2014-T2-MACROTOTALE]],"")</f>
        <v>0</v>
      </c>
      <c r="NO284" s="26">
        <f>IFERROR( Tableau17[[#This Row],[2015-T1-MACROEXTRDROITE]]/Tableau17[[#This Row],[2015-T1-MACROTOTALE]],"")</f>
        <v>0.2886178861788618</v>
      </c>
      <c r="NP284" s="26">
        <f>IFERROR(Tableau17[[#This Row],[2015-T1-MACRODROITE]]/Tableau17[[#This Row],[2015-T1-MACROTOTALE]],"")</f>
        <v>0.1951219512195122</v>
      </c>
      <c r="NQ284" s="26">
        <f>IFERROR(Tableau17[[#This Row],[2015-T1-MACROCENTRE]]/Tableau17[[#This Row],[2015-T1-MACROTOTALE]],"")</f>
        <v>0</v>
      </c>
      <c r="NR284" s="26">
        <f>IFERROR(Tableau17[[#This Row],[2015-T1-MACROGAUCHE]]/Tableau17[[#This Row],[2015-T1-MACROTOTALE]],"")</f>
        <v>0.51626016260162599</v>
      </c>
      <c r="NS284" s="26">
        <f>IFERROR(Tableau17[[#This Row],[2015-T1-MACROAUTRE]]/Tableau17[[#This Row],[2015-T1-MACROTOTALE]],"")</f>
        <v>0</v>
      </c>
      <c r="NT284" s="26">
        <f>IFERROR(Tableau17[[#This Row],[2015-T2-MACROEXTRDROITE]]/Tableau17[[#This Row],[2015-T2-MACROTOTALE]],"")</f>
        <v>0.41221374045801529</v>
      </c>
      <c r="NU284" s="26">
        <f>IFERROR(Tableau17[[#This Row],[2015-T2-MACRODROITE]]/Tableau17[[#This Row],[2015-T2-MACROTOTALE]],"")</f>
        <v>0</v>
      </c>
      <c r="NV284" s="26">
        <f>IFERROR(Tableau17[[#This Row],[2015-T2-MACROCENTRE]]/Tableau17[[#This Row],[2015-T2-MACROTOTALE]],"")</f>
        <v>0</v>
      </c>
      <c r="NW284" s="26">
        <f>IFERROR(Tableau17[[#This Row],[2015-T2-MACROGAUCHE]]/Tableau17[[#This Row],[2015-T2-MACROTOTALE]],"")</f>
        <v>0.58778625954198471</v>
      </c>
      <c r="NX284" s="26">
        <f>IFERROR(Tableau17[[#This Row],[2015-T2-MACROAUTRE]]/Tableau17[[#This Row],[2015-T2-MACROTOTALE]],"")</f>
        <v>0</v>
      </c>
      <c r="NY284" s="26">
        <f>IFERROR(Tableau17[[#This Row],[2017-T1-MACROEXTRDROITE]]/Tableau17[[#This Row],[2017-T1-MACROTOTALE]],"")</f>
        <v>0.21176470588235294</v>
      </c>
      <c r="NZ284" s="26">
        <f>IFERROR(Tableau17[[#This Row],[2017-T1-MACRODROITE]]/Tableau17[[#This Row],[2017-T1-MACROTOTALE]],"")</f>
        <v>0.16470588235294117</v>
      </c>
      <c r="OA284" s="26">
        <f>IFERROR(Tableau17[[#This Row],[2017-T1-MACROCENTRE]]/Tableau17[[#This Row],[2017-T1-MACROTOTALE]],"")</f>
        <v>0.25294117647058822</v>
      </c>
      <c r="OB284" s="26">
        <f>IFERROR(Tableau17[[#This Row],[2017-T1-MACROGAUCHE]]/Tableau17[[#This Row],[2017-T1-MACROTOTALE]],"")</f>
        <v>0.36470588235294116</v>
      </c>
      <c r="OC284" s="26">
        <f>IFERROR(Tableau17[[#This Row],[2017-T1-MACROAUTRE]]/Tableau17[[#This Row],[2017-T1-MACROTOTALE]],"")</f>
        <v>5.8823529411764705E-3</v>
      </c>
      <c r="OD284" s="26">
        <f>IFERROR(Tableau17[[#This Row],[2017-T2-MACROEXTRDROITE]]/Tableau17[[#This Row],[2017-T2-MACROTOTALE]],"")</f>
        <v>0.23870967741935484</v>
      </c>
      <c r="OE284" s="26">
        <f>IFERROR(Tableau17[[#This Row],[2017-T2-MACRODROITE]]/Tableau17[[#This Row],[2017-T2-MACROTOTALE]],"")</f>
        <v>0</v>
      </c>
      <c r="OF284" s="26">
        <f>IFERROR(Tableau17[[#This Row],[2017-T2-MACROCENTRE]]/Tableau17[[#This Row],[2017-T2-MACROTOTALE]],"")</f>
        <v>0.76129032258064511</v>
      </c>
      <c r="OG284" s="26">
        <f>IFERROR(Tableau17[[#This Row],[2017-T2-MACROGAUCHE]]/Tableau17[[#This Row],[2017-T2-MACROTOTALE]],"")</f>
        <v>0</v>
      </c>
      <c r="OH284" s="26">
        <f>IFERROR(Tableau17[[#This Row],[2017-T2-MACROAUTRE]]/Tableau17[[#This Row],[2017-T2-MACROTOTALE]],"")</f>
        <v>0</v>
      </c>
      <c r="OI284" s="26">
        <f>IFERROR(Tableau17[[#This Row],[2019-T1-MACROEXTRDROITE]]/Tableau17[[#This Row],[2019-T1-MACROTOTALE]],"")</f>
        <v>0.30141843971631205</v>
      </c>
      <c r="OJ284" s="26">
        <f>IFERROR(Tableau17[[#This Row],[2019-T1-MACRODROITE]]/Tableau17[[#This Row],[2019-T1-MACROTOTALE]],"")</f>
        <v>4.9645390070921988E-2</v>
      </c>
      <c r="OK284" s="26">
        <f>IFERROR(Tableau17[[#This Row],[2019-T1-MACROCENTRE]]/Tableau17[[#This Row],[2019-T1-MACROTOTALE]],"")</f>
        <v>0.24113475177304963</v>
      </c>
      <c r="OL284" s="26">
        <f>IFERROR(Tableau17[[#This Row],[2019-T1-MACROGAUCHE]]/Tableau17[[#This Row],[2019-T1-MACROTOTALE]],"")</f>
        <v>0.34397163120567376</v>
      </c>
      <c r="OM284" s="26">
        <f>IFERROR(Tableau17[[#This Row],[2019-T1-MACROAUTRE]]/Tableau17[[#This Row],[2019-T1-MACROTOTALE]],"")</f>
        <v>6.3829787234042548E-2</v>
      </c>
      <c r="ON284" s="26">
        <f>IFERROR(Tableau17[[#This Row],[2020-T1-MACROEXTRDROITE]]/Tableau17[[#This Row],[2020-T1-MACROTOTALE]],"")</f>
        <v>0.14537444933920704</v>
      </c>
      <c r="OO284" s="26">
        <f>IFERROR(Tableau17[[#This Row],[2020-T1-MACRODROITE]]/Tableau17[[#This Row],[2020-T1-MACROTOTALE]],"")</f>
        <v>0.29515418502202645</v>
      </c>
      <c r="OP284" s="26">
        <f>IFERROR(Tableau17[[#This Row],[2020-T1-MACROCENTRE]]/Tableau17[[#This Row],[2020-T1-MACROTOTALE]],"")</f>
        <v>7.9295154185022032E-2</v>
      </c>
      <c r="OQ284" s="26">
        <f>IFERROR(Tableau17[[#This Row],[2020-T1-MACROGAUCHE]]/Tableau17[[#This Row],[2020-T1-MACROTOTALE]],"")</f>
        <v>0.48017621145374451</v>
      </c>
      <c r="OR284" s="26">
        <f>IFERROR(Tableau17[[#This Row],[2020-T1-MACROAUTRE]]/Tableau17[[#This Row],[2020-T1-MACROTOTALE]],"")</f>
        <v>0</v>
      </c>
      <c r="OS284" s="26">
        <f>IFERROR(Tableau17[[#This Row],[2017 (L)-T1-MACROEXTRDROITE]]/Tableau17[[#This Row],[2017 (L)-T1-MACROTOTALE]],"")</f>
        <v>0.18367346938775511</v>
      </c>
      <c r="OT284" s="26">
        <f>IFERROR(Tableau17[[#This Row],[2017 (L)-T1-MACRODROITE]]/Tableau17[[#This Row],[2017 (L)-T1-MACROTOTALE]],"")</f>
        <v>0.12925170068027211</v>
      </c>
      <c r="OU284" s="26">
        <f>IFERROR(Tableau17[[#This Row],[2017 (L)-T1-MACROCENTRE]]/Tableau17[[#This Row],[2017 (L)-T1-MACROTOTALE]],"")</f>
        <v>0.31972789115646261</v>
      </c>
      <c r="OV284" s="26">
        <f>IFERROR(Tableau17[[#This Row],[2017 (L)-T1-MACROGAUCHE]]/Tableau17[[#This Row],[2017 (L)-T1-MACROTOTALE]],"")</f>
        <v>0.34693877551020408</v>
      </c>
      <c r="OW284" s="26">
        <f>IFERROR(Tableau17[[#This Row],[2017 (L)-T1-MACROAUTRE]]/Tableau17[[#This Row],[2017 (L)-T1-MACROTOTALE]],"")</f>
        <v>2.0408163265306121E-2</v>
      </c>
      <c r="OX284" s="26">
        <f>IFERROR(Tableau17[[#This Row],[2017 (L)-T2-MACROEXTRDROITE]]/Tableau17[[#This Row],[2017 (L)-T2-MACROTOTALE]],"")</f>
        <v>0</v>
      </c>
      <c r="OY284" s="26">
        <f>IFERROR(Tableau17[[#This Row],[2017 (L)-T2-MACRODROITE]]/Tableau17[[#This Row],[2017 (L)-T2-MACROTOTALE]],"")</f>
        <v>0</v>
      </c>
      <c r="OZ284" s="26">
        <f>IFERROR(Tableau17[[#This Row],[2017 (L)-T2-MACROCENTRE]]/Tableau17[[#This Row],[2017 (L)-T2-MACROTOTALE]],"")</f>
        <v>0.45490196078431372</v>
      </c>
      <c r="PA284" s="26">
        <f>IFERROR(Tableau17[[#This Row],[2017 (L)-T2-MACROGAUCHE]]/Tableau17[[#This Row],[2017 (L)-T2-MACROTOTALE]],"")</f>
        <v>0.54509803921568623</v>
      </c>
      <c r="PB284" s="26">
        <f>IFERROR(Tableau17[[#This Row],[2017 (L)-T2-MACROAUTRE]]/Tableau17[[#This Row],[2017 (L)-T2-MACROTOTALE]],"")</f>
        <v>0</v>
      </c>
      <c r="PC284" s="26">
        <f>IFERROR(Tableau17[[#This Row],[2008_T1_PROCUS]]/Tableau17[[#This Row],[2008_T1_INSCRITS]],0)</f>
        <v>3.1595576619273301E-3</v>
      </c>
      <c r="PD284" s="26">
        <f>IFERROR(Tableau17[[#This Row],[2008_T2_PROCUS]]/Tableau17[[#This Row],[2008_T2_INSCRITS]],0)</f>
        <v>0</v>
      </c>
      <c r="PE284" s="26">
        <f>Tableau17[[#This Row],[2014_T1_PROCUS]]/Tableau17[[#This Row],[2014_T1_INSCRITS]]</f>
        <v>7.6804915514592934E-3</v>
      </c>
      <c r="PF284" s="26">
        <f>IFERROR(Tableau17[[#This Row],[2014_T2_PROCUS]]/Tableau17[[#This Row],[2014_T2_INSCRITS]],0)</f>
        <v>9.2165898617511521E-3</v>
      </c>
    </row>
    <row r="285" spans="1:422" hidden="1" x14ac:dyDescent="0.2">
      <c r="A285" s="1">
        <v>6</v>
      </c>
      <c r="B285" s="1" t="s">
        <v>427</v>
      </c>
      <c r="C285" s="1" t="s">
        <v>436</v>
      </c>
      <c r="D285" s="1" t="s">
        <v>436</v>
      </c>
      <c r="E285" s="1">
        <v>1158</v>
      </c>
      <c r="F285" s="1">
        <v>5.4557419999999999</v>
      </c>
      <c r="G285" s="1">
        <v>43.287235000000003</v>
      </c>
      <c r="H285" s="3">
        <v>889</v>
      </c>
      <c r="I285" s="3">
        <v>217</v>
      </c>
      <c r="K285" s="1">
        <v>1</v>
      </c>
      <c r="L285" s="1">
        <v>30</v>
      </c>
      <c r="M285" s="1">
        <v>7</v>
      </c>
      <c r="P285" s="1">
        <v>81</v>
      </c>
      <c r="Q285" s="1">
        <v>14</v>
      </c>
      <c r="R285" s="1">
        <v>70</v>
      </c>
      <c r="S285" s="1">
        <v>34</v>
      </c>
      <c r="T285" s="1">
        <v>23</v>
      </c>
      <c r="U285" s="1">
        <v>260</v>
      </c>
      <c r="V285" s="1">
        <v>912</v>
      </c>
      <c r="W285" s="1">
        <v>502</v>
      </c>
      <c r="X285" s="1">
        <v>7</v>
      </c>
      <c r="Y285" s="2">
        <v>0.5504386</v>
      </c>
      <c r="Z285" s="1">
        <v>911</v>
      </c>
      <c r="AA285" s="1">
        <v>517</v>
      </c>
      <c r="AB285" s="1">
        <v>8</v>
      </c>
      <c r="AC285" s="2">
        <v>0.56750822999999995</v>
      </c>
      <c r="AD285" s="1">
        <v>889</v>
      </c>
      <c r="AE285" s="1">
        <v>272</v>
      </c>
      <c r="AF285" s="2">
        <v>0.30596174999999998</v>
      </c>
      <c r="AG285" s="1">
        <f t="shared" si="4"/>
        <v>217</v>
      </c>
      <c r="AH285" s="1">
        <v>900</v>
      </c>
      <c r="AI285" s="1">
        <v>539</v>
      </c>
      <c r="AJ285" s="1">
        <v>8</v>
      </c>
      <c r="AK285" s="2">
        <v>0.59888889000000001</v>
      </c>
      <c r="AL285" s="1">
        <v>899</v>
      </c>
      <c r="AM285" s="1">
        <v>596</v>
      </c>
      <c r="AN285" s="1">
        <v>10</v>
      </c>
      <c r="AO285" s="2">
        <v>0.66295884000000005</v>
      </c>
      <c r="AP285" s="1">
        <v>920</v>
      </c>
      <c r="AQ285" s="1">
        <v>447</v>
      </c>
      <c r="AR285" s="2">
        <v>0.48586956999999997</v>
      </c>
      <c r="AS285" s="1">
        <v>920</v>
      </c>
      <c r="AT285" s="1">
        <v>450</v>
      </c>
      <c r="AU285" s="2">
        <v>0.48913043</v>
      </c>
      <c r="AV285" s="1">
        <v>894</v>
      </c>
      <c r="AW285" s="1">
        <v>386</v>
      </c>
      <c r="AX285" s="2">
        <v>0.43176734</v>
      </c>
      <c r="AY285" s="1">
        <v>893</v>
      </c>
      <c r="AZ285" s="1">
        <v>296</v>
      </c>
      <c r="BA285" s="2">
        <v>0.33146697000000003</v>
      </c>
      <c r="BB285" s="1">
        <v>892</v>
      </c>
      <c r="BC285" s="1">
        <v>646</v>
      </c>
      <c r="BD285" s="2">
        <v>0.72421524999999998</v>
      </c>
      <c r="BE285" s="1">
        <v>892</v>
      </c>
      <c r="BF285" s="1">
        <v>601</v>
      </c>
      <c r="BG285" s="2">
        <v>0.67376681999999999</v>
      </c>
      <c r="BH285" s="1">
        <v>879</v>
      </c>
      <c r="BI285" s="1">
        <v>423</v>
      </c>
      <c r="BJ285" s="2">
        <v>0.48122867000000003</v>
      </c>
      <c r="BK285" s="1">
        <v>27</v>
      </c>
      <c r="BM285" s="1">
        <v>8</v>
      </c>
      <c r="BN285" s="1">
        <v>20</v>
      </c>
      <c r="BO285" s="1">
        <v>39</v>
      </c>
      <c r="BP285" s="1">
        <v>210</v>
      </c>
      <c r="BQ285" s="1">
        <v>222</v>
      </c>
      <c r="BR285" s="1">
        <v>526</v>
      </c>
      <c r="BU285" s="1">
        <v>286</v>
      </c>
      <c r="BV285" s="1">
        <v>292</v>
      </c>
      <c r="BW285" s="1">
        <v>578</v>
      </c>
      <c r="BY285" s="1">
        <v>81</v>
      </c>
      <c r="BZ285" s="1">
        <v>17</v>
      </c>
      <c r="CB285" s="1">
        <v>18</v>
      </c>
      <c r="CC285" s="1">
        <v>162</v>
      </c>
      <c r="CD285" s="1">
        <v>138</v>
      </c>
      <c r="CE285" s="1">
        <v>74</v>
      </c>
      <c r="CF285" s="1">
        <v>490</v>
      </c>
      <c r="CG285" s="1">
        <v>181</v>
      </c>
      <c r="CH285" s="1">
        <v>221</v>
      </c>
      <c r="CI285" s="1">
        <v>101</v>
      </c>
      <c r="CJ285" s="1">
        <v>503</v>
      </c>
      <c r="CK285" s="1">
        <v>8</v>
      </c>
      <c r="CL285" s="1">
        <v>8</v>
      </c>
      <c r="CN285" s="1">
        <v>16</v>
      </c>
      <c r="CO285" s="1">
        <v>28</v>
      </c>
      <c r="CP285" s="1">
        <v>183</v>
      </c>
      <c r="CS285" s="1">
        <v>83</v>
      </c>
      <c r="CT285" s="1">
        <v>102</v>
      </c>
      <c r="CW285" s="1">
        <v>428</v>
      </c>
      <c r="CY285" s="1">
        <v>206</v>
      </c>
      <c r="DA285" s="1">
        <v>207</v>
      </c>
      <c r="DC285" s="1">
        <v>413</v>
      </c>
      <c r="DD285" s="1">
        <v>17</v>
      </c>
      <c r="DE285" s="1">
        <v>11</v>
      </c>
      <c r="DF285" s="1">
        <v>8</v>
      </c>
      <c r="DG285" s="1">
        <v>1</v>
      </c>
      <c r="DH285" s="1">
        <v>4</v>
      </c>
      <c r="DI285" s="1">
        <v>12</v>
      </c>
      <c r="DJ285" s="1">
        <v>1</v>
      </c>
      <c r="DK285" s="1">
        <v>1</v>
      </c>
      <c r="DL285" s="1">
        <v>50</v>
      </c>
      <c r="DM285" s="1">
        <v>104</v>
      </c>
      <c r="DN285" s="1">
        <v>87</v>
      </c>
      <c r="DP285" s="1">
        <v>5</v>
      </c>
      <c r="DR285" s="1">
        <v>70</v>
      </c>
      <c r="DS285" s="1">
        <v>10</v>
      </c>
      <c r="DU285" s="1">
        <v>381</v>
      </c>
      <c r="DX285" s="1">
        <v>162</v>
      </c>
      <c r="DZ285" s="1">
        <v>101</v>
      </c>
      <c r="EA285" s="1">
        <v>263</v>
      </c>
      <c r="EB285" s="1">
        <v>5</v>
      </c>
      <c r="EC285" s="1">
        <v>7</v>
      </c>
      <c r="ED285" s="1">
        <v>2</v>
      </c>
      <c r="EE285" s="1">
        <v>28</v>
      </c>
      <c r="EF285" s="1">
        <v>110</v>
      </c>
      <c r="EG285" s="1">
        <v>22</v>
      </c>
      <c r="EH285" s="1">
        <v>5</v>
      </c>
      <c r="EI285" s="1">
        <v>213</v>
      </c>
      <c r="EJ285" s="1">
        <v>130</v>
      </c>
      <c r="EK285" s="1">
        <v>107</v>
      </c>
      <c r="EL285" s="1">
        <v>4</v>
      </c>
      <c r="EM285" s="1">
        <v>633</v>
      </c>
      <c r="EN285" s="1">
        <v>291</v>
      </c>
      <c r="EO285" s="1">
        <v>267</v>
      </c>
      <c r="EP285" s="1">
        <v>558</v>
      </c>
      <c r="EQ285" s="1">
        <v>0</v>
      </c>
      <c r="ER285" s="1">
        <v>0</v>
      </c>
      <c r="ES285" s="1">
        <v>5</v>
      </c>
      <c r="ET285" s="1">
        <v>26</v>
      </c>
      <c r="EU285" s="1">
        <v>0</v>
      </c>
      <c r="EV285" s="1">
        <v>154</v>
      </c>
      <c r="EW285" s="1">
        <v>32</v>
      </c>
      <c r="EX285" s="1">
        <v>1</v>
      </c>
      <c r="EY285" s="1">
        <v>11</v>
      </c>
      <c r="EZ285" s="1">
        <v>9</v>
      </c>
      <c r="FA285" s="1">
        <v>0</v>
      </c>
      <c r="FB285" s="1">
        <v>0</v>
      </c>
      <c r="FC285" s="1">
        <v>0</v>
      </c>
      <c r="FD285" s="1">
        <v>0</v>
      </c>
      <c r="FE285" s="1">
        <v>0</v>
      </c>
      <c r="FF285" s="1">
        <v>0</v>
      </c>
      <c r="FG285" s="1">
        <v>0</v>
      </c>
      <c r="FH285" s="1">
        <v>15</v>
      </c>
      <c r="FI285" s="1">
        <v>0</v>
      </c>
      <c r="FJ285" s="1">
        <v>20</v>
      </c>
      <c r="FK285" s="1">
        <v>6</v>
      </c>
      <c r="FL285" s="1">
        <v>0</v>
      </c>
      <c r="FM285" s="1">
        <v>39</v>
      </c>
      <c r="FN285" s="1">
        <v>9</v>
      </c>
      <c r="FO285" s="1">
        <v>3</v>
      </c>
      <c r="FP285" s="1">
        <v>70</v>
      </c>
      <c r="FQ285" s="1">
        <v>0</v>
      </c>
      <c r="FR285" s="1">
        <f>SUM(Tableau17[[#This Row],[2019-T1-ALEXANDRE Audric]:[2019-T1-MARIE Florie]])</f>
        <v>400</v>
      </c>
      <c r="FS285" s="1">
        <v>47</v>
      </c>
      <c r="FT285" s="1">
        <v>237</v>
      </c>
      <c r="FU285" s="1">
        <v>0</v>
      </c>
      <c r="FV285" s="1">
        <v>242</v>
      </c>
      <c r="FW285" s="1">
        <v>0</v>
      </c>
      <c r="FX285" s="1">
        <v>526</v>
      </c>
      <c r="FY285" s="1">
        <v>0</v>
      </c>
      <c r="FZ285" s="1">
        <v>286</v>
      </c>
      <c r="GA285" s="1">
        <v>0</v>
      </c>
      <c r="GB285" s="1">
        <v>292</v>
      </c>
      <c r="GC285" s="1">
        <v>0</v>
      </c>
      <c r="GD285" s="1">
        <v>578</v>
      </c>
      <c r="GE285" s="1">
        <v>162</v>
      </c>
      <c r="GF285" s="1">
        <v>219</v>
      </c>
      <c r="GG285" s="1">
        <v>0</v>
      </c>
      <c r="GH285" s="1">
        <v>109</v>
      </c>
      <c r="GI285" s="1">
        <v>0</v>
      </c>
      <c r="GJ285" s="1">
        <v>490</v>
      </c>
      <c r="GK285" s="1">
        <v>181</v>
      </c>
      <c r="GL285" s="1">
        <v>221</v>
      </c>
      <c r="GM285" s="1">
        <v>0</v>
      </c>
      <c r="GN285" s="1">
        <v>101</v>
      </c>
      <c r="GO285" s="1">
        <v>0</v>
      </c>
      <c r="GP285" s="1">
        <v>503</v>
      </c>
      <c r="GQ285" s="1">
        <v>191</v>
      </c>
      <c r="GR285" s="1">
        <v>102</v>
      </c>
      <c r="GS285" s="1">
        <v>0</v>
      </c>
      <c r="GT285" s="1">
        <v>127</v>
      </c>
      <c r="GU285" s="1">
        <v>8</v>
      </c>
      <c r="GV285" s="1">
        <v>428</v>
      </c>
      <c r="GW285" s="1">
        <v>206</v>
      </c>
      <c r="GX285" s="1">
        <v>207</v>
      </c>
      <c r="GY285" s="1">
        <v>0</v>
      </c>
      <c r="GZ285" s="1">
        <v>0</v>
      </c>
      <c r="HA285" s="1">
        <v>0</v>
      </c>
      <c r="HB285" s="1">
        <v>413</v>
      </c>
      <c r="HC285" s="1">
        <v>250</v>
      </c>
      <c r="HD285" s="1">
        <v>110</v>
      </c>
      <c r="HE285" s="1">
        <v>107</v>
      </c>
      <c r="HF285" s="1">
        <v>161</v>
      </c>
      <c r="HG285" s="1">
        <v>5</v>
      </c>
      <c r="HH285" s="1">
        <v>633</v>
      </c>
      <c r="HI285" s="1">
        <v>291</v>
      </c>
      <c r="HJ285" s="1">
        <v>0</v>
      </c>
      <c r="HK285" s="1">
        <v>267</v>
      </c>
      <c r="HL285" s="1">
        <v>0</v>
      </c>
      <c r="HM285" s="1">
        <v>0</v>
      </c>
      <c r="HN285" s="1">
        <v>558</v>
      </c>
      <c r="HO285" s="1">
        <v>179</v>
      </c>
      <c r="HP285" s="1">
        <v>41</v>
      </c>
      <c r="HQ285" s="1">
        <v>70</v>
      </c>
      <c r="HR285" s="1">
        <v>100</v>
      </c>
      <c r="HS285" s="1">
        <v>22</v>
      </c>
      <c r="HT285" s="1">
        <v>412</v>
      </c>
      <c r="HU285" s="1">
        <v>70</v>
      </c>
      <c r="HV285" s="1">
        <v>111</v>
      </c>
      <c r="HW285" s="1">
        <v>15</v>
      </c>
      <c r="HX285" s="1">
        <v>64</v>
      </c>
      <c r="HY285" s="1">
        <v>0</v>
      </c>
      <c r="HZ285" s="1">
        <v>260</v>
      </c>
      <c r="IA285" s="1">
        <v>113</v>
      </c>
      <c r="IB285" s="1">
        <v>88</v>
      </c>
      <c r="IC285" s="1">
        <v>70</v>
      </c>
      <c r="ID285" s="1">
        <v>99</v>
      </c>
      <c r="IE285" s="1">
        <v>11</v>
      </c>
      <c r="IF285" s="1">
        <v>381</v>
      </c>
      <c r="IG285" s="1">
        <v>0</v>
      </c>
      <c r="IH285" s="1">
        <v>162</v>
      </c>
      <c r="II285" s="1">
        <v>101</v>
      </c>
      <c r="IJ285" s="1">
        <v>0</v>
      </c>
      <c r="IK285" s="1">
        <v>0</v>
      </c>
      <c r="IL285" s="1">
        <v>263</v>
      </c>
      <c r="IM285" s="26">
        <f>IFERROR(Tableau17[[#This Row],[LDIV]]/Tableau17[[#This Row],[Total général]],"")</f>
        <v>0</v>
      </c>
      <c r="IN285" s="26">
        <f>IFERROR(Tableau17[[#This Row],[LDVC]]/Tableau17[[#This Row],[Total général]],"")</f>
        <v>3.8461538461538464E-3</v>
      </c>
      <c r="IO285" s="26">
        <f>IFERROR(Tableau17[[#This Row],[LDVD]]/Tableau17[[#This Row],[Total général]],"")</f>
        <v>0.11538461538461539</v>
      </c>
      <c r="IP285" s="26">
        <f>IFERROR(Tableau17[[#This Row],[LDVG]]/Tableau17[[#This Row],[Total général]],"")</f>
        <v>2.6923076923076925E-2</v>
      </c>
      <c r="IQ285" s="26">
        <f>IFERROR(Tableau17[[#This Row],[LEXD]]/Tableau17[[#This Row],[Total général]],"")</f>
        <v>0</v>
      </c>
      <c r="IR285" s="26">
        <f>IFERROR(Tableau17[[#This Row],[LEXG]]/Tableau17[[#This Row],[Total général]],"")</f>
        <v>0</v>
      </c>
      <c r="IS285" s="26">
        <f>IFERROR(Tableau17[[#This Row],[LLR]]/Tableau17[[#This Row],[Total général]],"")</f>
        <v>0.31153846153846154</v>
      </c>
      <c r="IT285" s="26">
        <f>IFERROR(Tableau17[[#This Row],[LREM]]/Tableau17[[#This Row],[Total général]],"")</f>
        <v>5.3846153846153849E-2</v>
      </c>
      <c r="IU285" s="26">
        <f>IFERROR(Tableau17[[#This Row],[LRN]]/Tableau17[[#This Row],[Total général]],"")</f>
        <v>0.26923076923076922</v>
      </c>
      <c r="IV285" s="26">
        <f>IFERROR(Tableau17[[#This Row],[LUG]]/Tableau17[[#This Row],[Total général]],"")</f>
        <v>0.13076923076923078</v>
      </c>
      <c r="IW285" s="26">
        <f>IFERROR(Tableau17[[#This Row],[LVEC]]/Tableau17[[#This Row],[Total général]],"")</f>
        <v>8.8461538461538466E-2</v>
      </c>
      <c r="IX285" s="26">
        <f>IFERROR(Tableau17[[#This Row],[2008-T1-LCMD]]/Tableau17[[#This Row],[2008-T1-TOTAL]],"")</f>
        <v>5.1330798479087454E-2</v>
      </c>
      <c r="IY285" s="26">
        <f>IFERROR(Tableau17[[#This Row],[2008-T1-LDVD]]/Tableau17[[#This Row],[2008-T1-TOTAL]],"")</f>
        <v>0</v>
      </c>
      <c r="IZ285" s="26">
        <f>IFERROR(Tableau17[[#This Row],[2008-T1-LEXD]]/Tableau17[[#This Row],[2008-T1-TOTAL]],"")</f>
        <v>1.5209125475285171E-2</v>
      </c>
      <c r="JA285" s="26">
        <f>IFERROR(Tableau17[[#This Row],[2008-T1-LEXG]]/Tableau17[[#This Row],[2008-T1-TOTAL]],"")</f>
        <v>3.8022813688212927E-2</v>
      </c>
      <c r="JB285" s="26">
        <f>IFERROR(Tableau17[[#This Row],[2008-T1-LFN]]/Tableau17[[#This Row],[2008-T1-TOTAL]],"")</f>
        <v>7.4144486692015205E-2</v>
      </c>
      <c r="JC285" s="26">
        <f>IFERROR(Tableau17[[#This Row],[2008-T1-LMAJ]]/Tableau17[[#This Row],[2008-T1-TOTAL]],"")</f>
        <v>0.39923954372623577</v>
      </c>
      <c r="JD285" s="26">
        <f>IFERROR(Tableau17[[#This Row],[2008-T1-LUG]]/Tableau17[[#This Row],[2008-T1-TOTAL]],"")</f>
        <v>0.4220532319391635</v>
      </c>
      <c r="JE285" s="26">
        <f>IFERROR(Tableau17[[#This Row],[2008-T2-LFN]]/Tableau17[[#This Row],[2008-T2-TOTAL]],"")</f>
        <v>0</v>
      </c>
      <c r="JF285" s="26">
        <f>IFERROR(Tableau17[[#This Row],[2008-T2-LGC]]/Tableau17[[#This Row],[2008-T2-TOTAL]],"")</f>
        <v>0</v>
      </c>
      <c r="JG285" s="26">
        <f>IFERROR(Tableau17[[#This Row],[2008-T2-LMAJ]]/Tableau17[[#This Row],[2008-T2-TOTAL]],"")</f>
        <v>0.49480968858131485</v>
      </c>
      <c r="JH285" s="26">
        <f>IFERROR(Tableau17[[#This Row],[2008-T2-LUG]]/Tableau17[[#This Row],[2008-T2-TOTAL]],"")</f>
        <v>0.50519031141868509</v>
      </c>
      <c r="JI285" s="26">
        <f>IFERROR(Tableau17[[#This Row],[2014-T1-LDIV]]/Tableau17[[#This Row],[2014-T1-TOTAL]],"")</f>
        <v>0</v>
      </c>
      <c r="JJ285" s="26">
        <f>IFERROR(Tableau17[[#This Row],[2014-T1-LDVD]]/Tableau17[[#This Row],[2014-T1-TOTAL]],"")</f>
        <v>0.1653061224489796</v>
      </c>
      <c r="JK285" s="26">
        <f>IFERROR(Tableau17[[#This Row],[2014-T1-LDVG]]/Tableau17[[#This Row],[2014-T1-TOTAL]],"")</f>
        <v>3.4693877551020408E-2</v>
      </c>
      <c r="JL285" s="26">
        <f>IFERROR(Tableau17[[#This Row],[2014-T1-LEXG]]/Tableau17[[#This Row],[2014-T1-TOTAL]],"")</f>
        <v>0</v>
      </c>
      <c r="JM285" s="26">
        <f>IFERROR(Tableau17[[#This Row],[2014-T1-LFG]]/Tableau17[[#This Row],[2014-T1-TOTAL]],"")</f>
        <v>3.6734693877551024E-2</v>
      </c>
      <c r="JN285" s="26">
        <f>IFERROR(Tableau17[[#This Row],[2014-T1-LFN]]/Tableau17[[#This Row],[2014-T1-TOTAL]],"")</f>
        <v>0.33061224489795921</v>
      </c>
      <c r="JO285" s="26">
        <f>IFERROR(Tableau17[[#This Row],[2014-T1-LUD]]/Tableau17[[#This Row],[2014-T1-TOTAL]],"")</f>
        <v>0.28163265306122448</v>
      </c>
      <c r="JP285" s="26">
        <f>IFERROR(Tableau17[[#This Row],[2014-T1-LUG]]/Tableau17[[#This Row],[2014-T1-TOTAL]],"")</f>
        <v>0.15102040816326531</v>
      </c>
      <c r="JQ285" s="26">
        <f>IFERROR(Tableau17[[#This Row],[2014-T2-LFN]]/Tableau17[[#This Row],[2014-T2-TOTAL]],"")</f>
        <v>0.35984095427435386</v>
      </c>
      <c r="JR285" s="26">
        <f>IFERROR(Tableau17[[#This Row],[2014-T2-LUD]]/Tableau17[[#This Row],[2014-T2-TOTAL]],"")</f>
        <v>0.43936381709741551</v>
      </c>
      <c r="JS285" s="26">
        <f>IFERROR(Tableau17[[#This Row],[2014-T2-LUG]]/Tableau17[[#This Row],[2014-T2-TOTAL]],"")</f>
        <v>0.20079522862823063</v>
      </c>
      <c r="JT285" s="26">
        <f>IFERROR(Tableau17[[#This Row],[2015-T1-BC-DIV]]/Tableau17[[#This Row],[2015-T1-TOTAL]],"")</f>
        <v>1.8691588785046728E-2</v>
      </c>
      <c r="JU285" s="26">
        <f>IFERROR(Tableau17[[#This Row],[2015-T1-BC-DLF]]/Tableau17[[#This Row],[2015-T1-TOTAL]],"")</f>
        <v>1.8691588785046728E-2</v>
      </c>
      <c r="JV285" s="26">
        <f>IFERROR(Tableau17[[#This Row],[2015-T1-BC-DVD]]/Tableau17[[#This Row],[2015-T1-TOTAL]],"")</f>
        <v>0</v>
      </c>
      <c r="JW285" s="26">
        <f>IFERROR(Tableau17[[#This Row],[2015-T1-BC-DVG]]/Tableau17[[#This Row],[2015-T1-TOTAL]],"")</f>
        <v>3.7383177570093455E-2</v>
      </c>
      <c r="JX285" s="26">
        <f>IFERROR(Tableau17[[#This Row],[2015-T1-BC-FG]]/Tableau17[[#This Row],[2015-T1-TOTAL]],"")</f>
        <v>6.5420560747663545E-2</v>
      </c>
      <c r="JY285" s="26">
        <f>IFERROR(Tableau17[[#This Row],[2015-T1-BC-FN]]/Tableau17[[#This Row],[2015-T1-TOTAL]],"")</f>
        <v>0.42757009345794394</v>
      </c>
      <c r="JZ285" s="26">
        <f>IFERROR(Tableau17[[#This Row],[2015-T1-BC-MDM]]/Tableau17[[#This Row],[2015-T1-TOTAL]],"")</f>
        <v>0</v>
      </c>
      <c r="KA285" s="26">
        <f>IFERROR(Tableau17[[#This Row],[2015-T1-BC-RDG]]/Tableau17[[#This Row],[2015-T1-TOTAL]],"")</f>
        <v>0</v>
      </c>
      <c r="KB285" s="26">
        <f>IFERROR(Tableau17[[#This Row],[2015-T1-BC-SOC]]/Tableau17[[#This Row],[2015-T1-TOTAL]],"")</f>
        <v>0.19392523364485981</v>
      </c>
      <c r="KC285" s="26">
        <f>IFERROR(Tableau17[[#This Row],[2015-T1-BC-UD]]/Tableau17[[#This Row],[2015-T1-TOTAL]],"")</f>
        <v>0.23831775700934579</v>
      </c>
      <c r="KD285" s="26">
        <f>IFERROR(Tableau17[[#This Row],[2015-T1-BC-UG]]/Tableau17[[#This Row],[2015-T1-TOTAL]],"")</f>
        <v>0</v>
      </c>
      <c r="KE285" s="26">
        <f>IFERROR(Tableau17[[#This Row],[2015-T1-BC-VEC]]/Tableau17[[#This Row],[2015-T1-TOTAL]],"")</f>
        <v>0</v>
      </c>
      <c r="KF285" s="26">
        <f>IFERROR(Tableau17[[#This Row],[2015-T2-BC-DVG]]/Tableau17[[#This Row],[2015-T2-TOTAL]],"")</f>
        <v>0</v>
      </c>
      <c r="KG285" s="26">
        <f>IFERROR(Tableau17[[#This Row],[2015-T2-BC-FN]]/Tableau17[[#This Row],[2015-T2-TOTAL]],"")</f>
        <v>0.49878934624697335</v>
      </c>
      <c r="KH285" s="26">
        <f>IFERROR(Tableau17[[#This Row],[2015-T2-BC-SOC]]/Tableau17[[#This Row],[2015-T2-TOTAL]],"")</f>
        <v>0</v>
      </c>
      <c r="KI285" s="26">
        <f>IFERROR(Tableau17[[#This Row],[2015-T2-BC-UD]]/Tableau17[[#This Row],[2015-T2-TOTAL]],"")</f>
        <v>0.50121065375302665</v>
      </c>
      <c r="KJ285" s="26">
        <f>IFERROR(Tableau17[[#This Row],[2015-T2-BC-UG]]/Tableau17[[#This Row],[2015-T2-TOTAL]],"")</f>
        <v>0</v>
      </c>
      <c r="KK285" s="26">
        <f>IFERROR(Tableau17[[#This Row],[2017 (L)-T1-COM]]/Tableau17[[#This Row],[2017 (L)-T1-TOTAL]],"")</f>
        <v>4.4619422572178477E-2</v>
      </c>
      <c r="KL285" s="26">
        <f>IFERROR(Tableau17[[#This Row],[2017 (L)-T1-DIV]]/Tableau17[[#This Row],[2017 (L)-T1-TOTAL]],"")</f>
        <v>2.8871391076115485E-2</v>
      </c>
      <c r="KM285" s="26">
        <f>IFERROR(Tableau17[[#This Row],[2017 (L)-T1-DLF]]/Tableau17[[#This Row],[2017 (L)-T1-TOTAL]],"")</f>
        <v>2.0997375328083989E-2</v>
      </c>
      <c r="KN285" s="26">
        <f>IFERROR(Tableau17[[#This Row],[2017 (L)-T1-DVD]]/Tableau17[[#This Row],[2017 (L)-T1-TOTAL]],"")</f>
        <v>2.6246719160104987E-3</v>
      </c>
      <c r="KO285" s="26">
        <f>IFERROR(Tableau17[[#This Row],[2017 (L)-T1-DVG]]/Tableau17[[#This Row],[2017 (L)-T1-TOTAL]],"")</f>
        <v>1.0498687664041995E-2</v>
      </c>
      <c r="KP285" s="26">
        <f>IFERROR(Tableau17[[#This Row],[2017 (L)-T1-ECO]]/Tableau17[[#This Row],[2017 (L)-T1-TOTAL]],"")</f>
        <v>3.1496062992125984E-2</v>
      </c>
      <c r="KQ285" s="26">
        <f>IFERROR(Tableau17[[#This Row],[2017 (L)-T1-EXD]]/Tableau17[[#This Row],[2017 (L)-T1-TOTAL]],"")</f>
        <v>2.6246719160104987E-3</v>
      </c>
      <c r="KR285" s="26">
        <f>IFERROR(Tableau17[[#This Row],[2017 (L)-T1-EXG]]/Tableau17[[#This Row],[2017 (L)-T1-TOTAL]],"")</f>
        <v>2.6246719160104987E-3</v>
      </c>
      <c r="KS285" s="26">
        <f>IFERROR(Tableau17[[#This Row],[2017 (L)-T1-FI]]/Tableau17[[#This Row],[2017 (L)-T1-TOTAL]],"")</f>
        <v>0.13123359580052493</v>
      </c>
      <c r="KT285" s="26">
        <f>IFERROR(Tableau17[[#This Row],[2017 (L)-T1-FN]]/Tableau17[[#This Row],[2017 (L)-T1-TOTAL]],"")</f>
        <v>0.27296587926509186</v>
      </c>
      <c r="KU285" s="26">
        <f>IFERROR(Tableau17[[#This Row],[2017 (L)-T1-LR]]/Tableau17[[#This Row],[2017 (L)-T1-TOTAL]],"")</f>
        <v>0.2283464566929134</v>
      </c>
      <c r="KV285" s="26">
        <f>IFERROR(Tableau17[[#This Row],[2017 (L)-T1-MDM]]/Tableau17[[#This Row],[2017 (L)-T1-TOTAL]],"")</f>
        <v>0</v>
      </c>
      <c r="KW285" s="26">
        <f>IFERROR(Tableau17[[#This Row],[2017 (L)-T1-RDG]]/Tableau17[[#This Row],[2017 (L)-T1-TOTAL]],"")</f>
        <v>1.3123359580052493E-2</v>
      </c>
      <c r="KX285" s="26">
        <f>IFERROR(Tableau17[[#This Row],[2017 (L)-T1-REG]]/Tableau17[[#This Row],[2017 (L)-T1-TOTAL]],"")</f>
        <v>0</v>
      </c>
      <c r="KY285" s="26">
        <f>IFERROR(Tableau17[[#This Row],[2017 (L)-T1-REM]]/Tableau17[[#This Row],[2017 (L)-T1-TOTAL]],"")</f>
        <v>0.18372703412073491</v>
      </c>
      <c r="KZ285" s="26">
        <f>IFERROR(Tableau17[[#This Row],[2017 (L)-T1-SOC]]/Tableau17[[#This Row],[2017 (L)-T1-TOTAL]],"")</f>
        <v>2.6246719160104987E-2</v>
      </c>
      <c r="LA285" s="26">
        <f>IFERROR(Tableau17[[#This Row],[2017 (L)-T1-UDI]]/Tableau17[[#This Row],[2017 (L)-T1-TOTAL]],"")</f>
        <v>0</v>
      </c>
      <c r="LB285" s="26">
        <f>IFERROR(Tableau17[[#This Row],[2017 (L)-T2-FI]]/Tableau17[[#This Row],[2017 (L)-T2-TOTAL]],"")</f>
        <v>0</v>
      </c>
      <c r="LC285" s="26">
        <f>IFERROR(Tableau17[[#This Row],[2017 (L)-T2-FN]]/Tableau17[[#This Row],[2017 (L)-T2-TOTAL]],"")</f>
        <v>0</v>
      </c>
      <c r="LD285" s="26">
        <f>IFERROR(Tableau17[[#This Row],[2017 (L)-T2-LR]]/Tableau17[[#This Row],[2017 (L)-T2-TOTAL]],"")</f>
        <v>0.61596958174904948</v>
      </c>
      <c r="LE285" s="26">
        <f>IFERROR(Tableau17[[#This Row],[2017 (L)-T2-MDM]]/Tableau17[[#This Row],[2017 (L)-T2-TOTAL]],"")</f>
        <v>0</v>
      </c>
      <c r="LF285" s="26">
        <f>IFERROR(Tableau17[[#This Row],[2017 (L)-T2-REM]]/Tableau17[[#This Row],[2017 (L)-T2-TOTAL]],"")</f>
        <v>0.38403041825095058</v>
      </c>
      <c r="LG285" s="26">
        <f>IFERROR(Tableau17[[#This Row],[2017-T1-ARTHAUD Nathalie]]/Tableau17[[#This Row],[2017-T1-TOTAL]],"")</f>
        <v>7.8988941548183249E-3</v>
      </c>
      <c r="LH285" s="26">
        <f>IFERROR(Tableau17[[#This Row],[2017-T1-ASSELINEAU Fran]]/Tableau17[[#This Row],[2017-T1-TOTAL]],"")</f>
        <v>1.1058451816745656E-2</v>
      </c>
      <c r="LI285" s="26">
        <f>IFERROR(Tableau17[[#This Row],[2017-T1-CHEMINADE Jacques]]/Tableau17[[#This Row],[2017-T1-TOTAL]],"")</f>
        <v>3.1595576619273301E-3</v>
      </c>
      <c r="LJ285" s="26">
        <f>IFERROR(Tableau17[[#This Row],[2017-T1-DUPONT-AIGNAN Nicolas]]/Tableau17[[#This Row],[2017-T1-TOTAL]],"")</f>
        <v>4.4233807266982623E-2</v>
      </c>
      <c r="LK285" s="26">
        <f>IFERROR(Tableau17[[#This Row],[2017-T1-FILLON Fran]]/Tableau17[[#This Row],[2017-T1-TOTAL]],"")</f>
        <v>0.17377567140600317</v>
      </c>
      <c r="LL285" s="26">
        <f>IFERROR(Tableau17[[#This Row],[2017-T1-HAMON Beno]]/Tableau17[[#This Row],[2017-T1-TOTAL]],"")</f>
        <v>3.4755134281200632E-2</v>
      </c>
      <c r="LM285" s="26">
        <f>IFERROR(Tableau17[[#This Row],[2017-T1-LASSALLE Jean]]/Tableau17[[#This Row],[2017-T1-TOTAL]],"")</f>
        <v>7.8988941548183249E-3</v>
      </c>
      <c r="LN285" s="26">
        <f>IFERROR(Tableau17[[#This Row],[2017-T1-LE PEN Marine]]/Tableau17[[#This Row],[2017-T1-TOTAL]],"")</f>
        <v>0.33649289099526064</v>
      </c>
      <c r="LO285" s="26">
        <f>IFERROR(Tableau17[[#This Row],[2017-T1-M Jean-Luc]]/Tableau17[[#This Row],[2017-T1-TOTAL]],"")</f>
        <v>0.20537124802527645</v>
      </c>
      <c r="LP285" s="26">
        <f>IFERROR(Tableau17[[#This Row],[2017-T1-MACRON Emmanuel]]/Tableau17[[#This Row],[2017-T1-TOTAL]],"")</f>
        <v>0.16903633491311215</v>
      </c>
      <c r="LQ285" s="26">
        <f>IFERROR(Tableau17[[#This Row],[2017-T1-POUTOU Philippe]]/Tableau17[[#This Row],[2017-T1-TOTAL]],"")</f>
        <v>6.3191153238546603E-3</v>
      </c>
      <c r="LR285" s="26">
        <f>IFERROR(Tableau17[[#This Row],[2017-T2-LE PEN Marine]]/Tableau17[[#This Row],[2017-T2-TOTAL]],"")</f>
        <v>0.521505376344086</v>
      </c>
      <c r="LS285" s="26">
        <f>IFERROR(Tableau17[[#This Row],[2017-T2-MACRON Emmanuel]]/Tableau17[[#This Row],[2017-T2-TOTAL]],"")</f>
        <v>0.478494623655914</v>
      </c>
      <c r="LT285" s="26">
        <f>IFERROR(Tableau17[[#This Row],[2019-T1-ALEXANDRE Audric]]/Tableau17[[#This Row],[2019-T1-TOTAL]],"")</f>
        <v>0</v>
      </c>
      <c r="LU285" s="26">
        <f>IFERROR(Tableau17[[#This Row],[2019-T1-ARTHAUD Nathalie]]/Tableau17[[#This Row],[2019-T1-TOTAL]],"")</f>
        <v>0</v>
      </c>
      <c r="LV285" s="26">
        <f>IFERROR(Tableau17[[#This Row],[2019-T1-ASSELINEAU François]]/Tableau17[[#This Row],[2019-T1-TOTAL]],"")</f>
        <v>1.2500000000000001E-2</v>
      </c>
      <c r="LW285" s="26">
        <f>IFERROR(Tableau17[[#This Row],[2019-T1-AUBRY Manon]]/Tableau17[[#This Row],[2019-T1-TOTAL]],"")</f>
        <v>6.5000000000000002E-2</v>
      </c>
      <c r="LX285" s="26">
        <f>IFERROR(Tableau17[[#This Row],[2019-T1-AZERGUI Nagib]]/Tableau17[[#This Row],[2019-T1-TOTAL]],"")</f>
        <v>0</v>
      </c>
      <c r="LY285" s="26">
        <f>IFERROR(Tableau17[[#This Row],[2019-T1-BARDELLA Jordan]]/Tableau17[[#This Row],[2019-T1-TOTAL]],"")</f>
        <v>0.38500000000000001</v>
      </c>
      <c r="LZ285" s="26">
        <f>IFERROR(Tableau17[[#This Row],[2019-T1-BELLAMY François-Xavier]]/Tableau17[[#This Row],[2019-T1-TOTAL]],"")</f>
        <v>0.08</v>
      </c>
      <c r="MA285" s="26">
        <f>IFERROR(Tableau17[[#This Row],[2019-T1-BIDOU Olivier]]/Tableau17[[#This Row],[2019-T1-TOTAL]],"")</f>
        <v>2.5000000000000001E-3</v>
      </c>
      <c r="MB285" s="26">
        <f>IFERROR(Tableau17[[#This Row],[2019-T1-BOURG Dominique]]/Tableau17[[#This Row],[2019-T1-TOTAL]],"")</f>
        <v>2.75E-2</v>
      </c>
      <c r="MC285" s="26">
        <f>IFERROR(Tableau17[[#This Row],[2019-T1-BROSSAT Ian]]/Tableau17[[#This Row],[2019-T1-TOTAL]],"")</f>
        <v>2.2499999999999999E-2</v>
      </c>
      <c r="MD285" s="26">
        <f>IFERROR(Tableau17[[#This Row],[2019-T1-CAILLAUD Sophie]]/Tableau17[[#This Row],[2019-T1-TOTAL]],"")</f>
        <v>0</v>
      </c>
      <c r="ME285" s="26">
        <f>IFERROR(Tableau17[[#This Row],[2019-T1-CAMUS Renaud]]/Tableau17[[#This Row],[2019-T1-TOTAL]],"")</f>
        <v>0</v>
      </c>
      <c r="MF285" s="26">
        <f>IFERROR(Tableau17[[#This Row],[2019-T1-CHALENÇON Christophe]]/Tableau17[[#This Row],[2019-T1-TOTAL]],"")</f>
        <v>0</v>
      </c>
      <c r="MG285" s="26">
        <f>IFERROR(Tableau17[[#This Row],[2019-T1-CORBET Cathy Denise Ginette]]/Tableau17[[#This Row],[2019-T1-TOTAL]],"")</f>
        <v>0</v>
      </c>
      <c r="MH285" s="26">
        <f>IFERROR(Tableau17[[#This Row],[2019-T1-DE PREVOISIN Robert]]/Tableau17[[#This Row],[2019-T1-TOTAL]],"")</f>
        <v>0</v>
      </c>
      <c r="MI285" s="26">
        <f>IFERROR(Tableau17[[#This Row],[2019-T1-DELFEL Thérèse]]/Tableau17[[#This Row],[2019-T1-TOTAL]],"")</f>
        <v>0</v>
      </c>
      <c r="MJ285" s="26">
        <f>IFERROR(Tableau17[[#This Row],[2019-T1-DIEUMEGARD Pierre]]/Tableau17[[#This Row],[2019-T1-TOTAL]],"")</f>
        <v>0</v>
      </c>
      <c r="MK285" s="26">
        <f>IFERROR(Tableau17[[#This Row],[2019-T1-DUPONT-AIGNAN Nicolas]]/Tableau17[[#This Row],[2019-T1-TOTAL]],"")</f>
        <v>3.7499999999999999E-2</v>
      </c>
      <c r="ML285" s="26">
        <f>IFERROR(Tableau17[[#This Row],[2019-T1-GERNIGON Yves]]/Tableau17[[#This Row],[2019-T1-TOTAL]],"")</f>
        <v>0</v>
      </c>
      <c r="MM285" s="26">
        <f>IFERROR(Tableau17[[#This Row],[2019-T1-GLUCKSMANN Raphaël]]/Tableau17[[#This Row],[2019-T1-TOTAL]],"")</f>
        <v>0.05</v>
      </c>
      <c r="MN285" s="26">
        <f>IFERROR(Tableau17[[#This Row],[2019-T1-HAMON Benoît]]/Tableau17[[#This Row],[2019-T1-TOTAL]],"")</f>
        <v>1.4999999999999999E-2</v>
      </c>
      <c r="MO285" s="26">
        <f>IFERROR(Tableau17[[#This Row],[2019-T1-HELGEN Gilles]]/Tableau17[[#This Row],[2019-T1-TOTAL]],"")</f>
        <v>0</v>
      </c>
      <c r="MP285" s="26">
        <f>IFERROR(Tableau17[[#This Row],[2019-T1-JADOT Yannick]]/Tableau17[[#This Row],[2019-T1-TOTAL]],"")</f>
        <v>9.7500000000000003E-2</v>
      </c>
      <c r="MQ285" s="26">
        <f>IFERROR(Tableau17[[#This Row],[2019-T1-LAGARDE Jean-Christophe]]/Tableau17[[#This Row],[2019-T1-TOTAL]],"")</f>
        <v>2.2499999999999999E-2</v>
      </c>
      <c r="MR285" s="26">
        <f>IFERROR(Tableau17[[#This Row],[2019-T1-LALANNE Francis]]/Tableau17[[#This Row],[2019-T1-TOTAL]],"")</f>
        <v>7.4999999999999997E-3</v>
      </c>
      <c r="MS285" s="26">
        <f>IFERROR(Tableau17[[#This Row],[2019-T1-LOISEAU Nathalie]]/Tableau17[[#This Row],[2019-T1-TOTAL]],"")</f>
        <v>0.17499999999999999</v>
      </c>
      <c r="MT285" s="26">
        <f>IFERROR(Tableau17[[#This Row],[2019-T1-MARIE Florie]]/Tableau17[[#This Row],[2019-T1-TOTAL]],"")</f>
        <v>0</v>
      </c>
      <c r="MU285" s="26">
        <f>IFERROR(Tableau17[[#This Row],[2008-T1-MACROEXTRDROITE]]/Tableau17[[#This Row],[2008-T1-MACROTOTALE]],"")</f>
        <v>8.9353612167300381E-2</v>
      </c>
      <c r="MV285" s="26">
        <f>IFERROR(Tableau17[[#This Row],[2008-T1-MACRODROITE]]/Tableau17[[#This Row],[2008-T1-MACROTOTALE]],"")</f>
        <v>0.45057034220532322</v>
      </c>
      <c r="MW285" s="26">
        <f>IFERROR(Tableau17[[#This Row],[2008-T1-MACROCENTRE]]/Tableau17[[#This Row],[2008-T1-MACROTOTALE]],"")</f>
        <v>0</v>
      </c>
      <c r="MX285" s="26">
        <f>IFERROR(Tableau17[[#This Row],[2008-T1-MACROGAUCHE]]/Tableau17[[#This Row],[2008-T1-MACROTOTALE]],"")</f>
        <v>0.46007604562737642</v>
      </c>
      <c r="MY285" s="26">
        <f>IFERROR(Tableau17[[#This Row],[2008-T1-MACROAUTRE]]/Tableau17[[#This Row],[2008-T1-MACROTOTALE]],"")</f>
        <v>0</v>
      </c>
      <c r="MZ285" s="26">
        <f>IFERROR(Tableau17[[#This Row],[2008-T2-MACROEXTRDROITE]]/Tableau17[[#This Row],[2008-T2-MACROTOTALE]],"")</f>
        <v>0</v>
      </c>
      <c r="NA285" s="26">
        <f>IFERROR(Tableau17[[#This Row],[2008-T2-MACRODROITE]]/Tableau17[[#This Row],[2008-T2-MACROTOTALE]],"")</f>
        <v>0.49480968858131485</v>
      </c>
      <c r="NB285" s="26">
        <f>IFERROR(Tableau17[[#This Row],[2008-T2-MACROCENTRE]]/Tableau17[[#This Row],[2008-T2-MACROTOTALE]],"")</f>
        <v>0</v>
      </c>
      <c r="NC285" s="26">
        <f>IFERROR(Tableau17[[#This Row],[2008-T2-MACROGAUCHE]]/Tableau17[[#This Row],[2008-T2-MACROTOTALE]],"")</f>
        <v>0.50519031141868509</v>
      </c>
      <c r="ND285" s="26">
        <f>IFERROR(Tableau17[[#This Row],[2008-T2-MACROAUTRE]]/Tableau17[[#This Row],[2008-T2-MACROTOTALE]],"")</f>
        <v>0</v>
      </c>
      <c r="NE285" s="26">
        <f>IFERROR(Tableau17[[#This Row],[2014-T1-MACROEXTRDROITE]]/Tableau17[[#This Row],[2014-T1-MACROTOTALE]],"")</f>
        <v>0.33061224489795921</v>
      </c>
      <c r="NF285" s="26">
        <f>IFERROR(Tableau17[[#This Row],[2014-T1-MACRODROITE]]/Tableau17[[#This Row],[2014-T1-MACROTOTALE]],"")</f>
        <v>0.44693877551020406</v>
      </c>
      <c r="NG285" s="26">
        <f>IFERROR(Tableau17[[#This Row],[2014-T1-MACROCENTRE]]/Tableau17[[#This Row],[2014-T1-MACROTOTALE]],"")</f>
        <v>0</v>
      </c>
      <c r="NH285" s="26">
        <f>IFERROR(Tableau17[[#This Row],[2014-T1-MACROGAUCHE]]/Tableau17[[#This Row],[2014-T1-MACROTOTALE]],"")</f>
        <v>0.22244897959183674</v>
      </c>
      <c r="NI285" s="26">
        <f>IFERROR(Tableau17[[#This Row],[2014-T1-MACROAUTRE]]/Tableau17[[#This Row],[2014-T1-MACROTOTALE]],"")</f>
        <v>0</v>
      </c>
      <c r="NJ285" s="26">
        <f>IFERROR(Tableau17[[#This Row],[2014-T2-MACROEXTRDROITE]]/Tableau17[[#This Row],[2014-T2-MACROTOTALE]],"")</f>
        <v>0.35984095427435386</v>
      </c>
      <c r="NK285" s="26">
        <f>IFERROR(Tableau17[[#This Row],[2014-T2-MACRODROITE]]/Tableau17[[#This Row],[2014-T2-MACROTOTALE]],"")</f>
        <v>0.43936381709741551</v>
      </c>
      <c r="NL285" s="26">
        <f>IFERROR(Tableau17[[#This Row],[2014-T2-MACROCENTRE]]/Tableau17[[#This Row],[2014-T2-MACROTOTALE]],"")</f>
        <v>0</v>
      </c>
      <c r="NM285" s="26">
        <f>IFERROR(Tableau17[[#This Row],[2014-T2-MACROGAUCHE]]/Tableau17[[#This Row],[2014-T2-MACROTOTALE]],"")</f>
        <v>0.20079522862823063</v>
      </c>
      <c r="NN285" s="26">
        <f>IFERROR(Tableau17[[#This Row],[2014-T2-MACROAUTRE]]/Tableau17[[#This Row],[2014-T2-MACROTOTALE]],"")</f>
        <v>0</v>
      </c>
      <c r="NO285" s="26">
        <f>IFERROR( Tableau17[[#This Row],[2015-T1-MACROEXTRDROITE]]/Tableau17[[#This Row],[2015-T1-MACROTOTALE]],"")</f>
        <v>0.44626168224299068</v>
      </c>
      <c r="NP285" s="26">
        <f>IFERROR(Tableau17[[#This Row],[2015-T1-MACRODROITE]]/Tableau17[[#This Row],[2015-T1-MACROTOTALE]],"")</f>
        <v>0.23831775700934579</v>
      </c>
      <c r="NQ285" s="26">
        <f>IFERROR(Tableau17[[#This Row],[2015-T1-MACROCENTRE]]/Tableau17[[#This Row],[2015-T1-MACROTOTALE]],"")</f>
        <v>0</v>
      </c>
      <c r="NR285" s="26">
        <f>IFERROR(Tableau17[[#This Row],[2015-T1-MACROGAUCHE]]/Tableau17[[#This Row],[2015-T1-MACROTOTALE]],"")</f>
        <v>0.29672897196261683</v>
      </c>
      <c r="NS285" s="26">
        <f>IFERROR(Tableau17[[#This Row],[2015-T1-MACROAUTRE]]/Tableau17[[#This Row],[2015-T1-MACROTOTALE]],"")</f>
        <v>1.8691588785046728E-2</v>
      </c>
      <c r="NT285" s="26">
        <f>IFERROR(Tableau17[[#This Row],[2015-T2-MACROEXTRDROITE]]/Tableau17[[#This Row],[2015-T2-MACROTOTALE]],"")</f>
        <v>0.49878934624697335</v>
      </c>
      <c r="NU285" s="26">
        <f>IFERROR(Tableau17[[#This Row],[2015-T2-MACRODROITE]]/Tableau17[[#This Row],[2015-T2-MACROTOTALE]],"")</f>
        <v>0.50121065375302665</v>
      </c>
      <c r="NV285" s="26">
        <f>IFERROR(Tableau17[[#This Row],[2015-T2-MACROCENTRE]]/Tableau17[[#This Row],[2015-T2-MACROTOTALE]],"")</f>
        <v>0</v>
      </c>
      <c r="NW285" s="26">
        <f>IFERROR(Tableau17[[#This Row],[2015-T2-MACROGAUCHE]]/Tableau17[[#This Row],[2015-T2-MACROTOTALE]],"")</f>
        <v>0</v>
      </c>
      <c r="NX285" s="26">
        <f>IFERROR(Tableau17[[#This Row],[2015-T2-MACROAUTRE]]/Tableau17[[#This Row],[2015-T2-MACROTOTALE]],"")</f>
        <v>0</v>
      </c>
      <c r="NY285" s="26">
        <f>IFERROR(Tableau17[[#This Row],[2017-T1-MACROEXTRDROITE]]/Tableau17[[#This Row],[2017-T1-MACROTOTALE]],"")</f>
        <v>0.39494470774091628</v>
      </c>
      <c r="NZ285" s="26">
        <f>IFERROR(Tableau17[[#This Row],[2017-T1-MACRODROITE]]/Tableau17[[#This Row],[2017-T1-MACROTOTALE]],"")</f>
        <v>0.17377567140600317</v>
      </c>
      <c r="OA285" s="26">
        <f>IFERROR(Tableau17[[#This Row],[2017-T1-MACROCENTRE]]/Tableau17[[#This Row],[2017-T1-MACROTOTALE]],"")</f>
        <v>0.16903633491311215</v>
      </c>
      <c r="OB285" s="26">
        <f>IFERROR(Tableau17[[#This Row],[2017-T1-MACROGAUCHE]]/Tableau17[[#This Row],[2017-T1-MACROTOTALE]],"")</f>
        <v>0.25434439178515006</v>
      </c>
      <c r="OC285" s="26">
        <f>IFERROR(Tableau17[[#This Row],[2017-T1-MACROAUTRE]]/Tableau17[[#This Row],[2017-T1-MACROTOTALE]],"")</f>
        <v>7.8988941548183249E-3</v>
      </c>
      <c r="OD285" s="26">
        <f>IFERROR(Tableau17[[#This Row],[2017-T2-MACROEXTRDROITE]]/Tableau17[[#This Row],[2017-T2-MACROTOTALE]],"")</f>
        <v>0.521505376344086</v>
      </c>
      <c r="OE285" s="26">
        <f>IFERROR(Tableau17[[#This Row],[2017-T2-MACRODROITE]]/Tableau17[[#This Row],[2017-T2-MACROTOTALE]],"")</f>
        <v>0</v>
      </c>
      <c r="OF285" s="26">
        <f>IFERROR(Tableau17[[#This Row],[2017-T2-MACROCENTRE]]/Tableau17[[#This Row],[2017-T2-MACROTOTALE]],"")</f>
        <v>0.478494623655914</v>
      </c>
      <c r="OG285" s="26">
        <f>IFERROR(Tableau17[[#This Row],[2017-T2-MACROGAUCHE]]/Tableau17[[#This Row],[2017-T2-MACROTOTALE]],"")</f>
        <v>0</v>
      </c>
      <c r="OH285" s="26">
        <f>IFERROR(Tableau17[[#This Row],[2017-T2-MACROAUTRE]]/Tableau17[[#This Row],[2017-T2-MACROTOTALE]],"")</f>
        <v>0</v>
      </c>
      <c r="OI285" s="26">
        <f>IFERROR(Tableau17[[#This Row],[2019-T1-MACROEXTRDROITE]]/Tableau17[[#This Row],[2019-T1-MACROTOTALE]],"")</f>
        <v>0.4344660194174757</v>
      </c>
      <c r="OJ285" s="26">
        <f>IFERROR(Tableau17[[#This Row],[2019-T1-MACRODROITE]]/Tableau17[[#This Row],[2019-T1-MACROTOTALE]],"")</f>
        <v>9.9514563106796114E-2</v>
      </c>
      <c r="OK285" s="26">
        <f>IFERROR(Tableau17[[#This Row],[2019-T1-MACROCENTRE]]/Tableau17[[#This Row],[2019-T1-MACROTOTALE]],"")</f>
        <v>0.16990291262135923</v>
      </c>
      <c r="OL285" s="26">
        <f>IFERROR(Tableau17[[#This Row],[2019-T1-MACROGAUCHE]]/Tableau17[[#This Row],[2019-T1-MACROTOTALE]],"")</f>
        <v>0.24271844660194175</v>
      </c>
      <c r="OM285" s="26">
        <f>IFERROR(Tableau17[[#This Row],[2019-T1-MACROAUTRE]]/Tableau17[[#This Row],[2019-T1-MACROTOTALE]],"")</f>
        <v>5.3398058252427182E-2</v>
      </c>
      <c r="ON285" s="26">
        <f>IFERROR(Tableau17[[#This Row],[2020-T1-MACROEXTRDROITE]]/Tableau17[[#This Row],[2020-T1-MACROTOTALE]],"")</f>
        <v>0.26923076923076922</v>
      </c>
      <c r="OO285" s="26">
        <f>IFERROR(Tableau17[[#This Row],[2020-T1-MACRODROITE]]/Tableau17[[#This Row],[2020-T1-MACROTOTALE]],"")</f>
        <v>0.42692307692307691</v>
      </c>
      <c r="OP285" s="26">
        <f>IFERROR(Tableau17[[#This Row],[2020-T1-MACROCENTRE]]/Tableau17[[#This Row],[2020-T1-MACROTOTALE]],"")</f>
        <v>5.7692307692307696E-2</v>
      </c>
      <c r="OQ285" s="26">
        <f>IFERROR(Tableau17[[#This Row],[2020-T1-MACROGAUCHE]]/Tableau17[[#This Row],[2020-T1-MACROTOTALE]],"")</f>
        <v>0.24615384615384617</v>
      </c>
      <c r="OR285" s="26">
        <f>IFERROR(Tableau17[[#This Row],[2020-T1-MACROAUTRE]]/Tableau17[[#This Row],[2020-T1-MACROTOTALE]],"")</f>
        <v>0</v>
      </c>
      <c r="OS285" s="26">
        <f>IFERROR(Tableau17[[#This Row],[2017 (L)-T1-MACROEXTRDROITE]]/Tableau17[[#This Row],[2017 (L)-T1-MACROTOTALE]],"")</f>
        <v>0.29658792650918636</v>
      </c>
      <c r="OT285" s="26">
        <f>IFERROR(Tableau17[[#This Row],[2017 (L)-T1-MACRODROITE]]/Tableau17[[#This Row],[2017 (L)-T1-MACROTOTALE]],"")</f>
        <v>0.23097112860892388</v>
      </c>
      <c r="OU285" s="26">
        <f>IFERROR(Tableau17[[#This Row],[2017 (L)-T1-MACROCENTRE]]/Tableau17[[#This Row],[2017 (L)-T1-MACROTOTALE]],"")</f>
        <v>0.18372703412073491</v>
      </c>
      <c r="OV285" s="26">
        <f>IFERROR(Tableau17[[#This Row],[2017 (L)-T1-MACROGAUCHE]]/Tableau17[[#This Row],[2017 (L)-T1-MACROTOTALE]],"")</f>
        <v>0.25984251968503935</v>
      </c>
      <c r="OW285" s="26">
        <f>IFERROR(Tableau17[[#This Row],[2017 (L)-T1-MACROAUTRE]]/Tableau17[[#This Row],[2017 (L)-T1-MACROTOTALE]],"")</f>
        <v>2.8871391076115485E-2</v>
      </c>
      <c r="OX285" s="26">
        <f>IFERROR(Tableau17[[#This Row],[2017 (L)-T2-MACROEXTRDROITE]]/Tableau17[[#This Row],[2017 (L)-T2-MACROTOTALE]],"")</f>
        <v>0</v>
      </c>
      <c r="OY285" s="26">
        <f>IFERROR(Tableau17[[#This Row],[2017 (L)-T2-MACRODROITE]]/Tableau17[[#This Row],[2017 (L)-T2-MACROTOTALE]],"")</f>
        <v>0.61596958174904948</v>
      </c>
      <c r="OZ285" s="26">
        <f>IFERROR(Tableau17[[#This Row],[2017 (L)-T2-MACROCENTRE]]/Tableau17[[#This Row],[2017 (L)-T2-MACROTOTALE]],"")</f>
        <v>0.38403041825095058</v>
      </c>
      <c r="PA285" s="26">
        <f>IFERROR(Tableau17[[#This Row],[2017 (L)-T2-MACROGAUCHE]]/Tableau17[[#This Row],[2017 (L)-T2-MACROTOTALE]],"")</f>
        <v>0</v>
      </c>
      <c r="PB285" s="26">
        <f>IFERROR(Tableau17[[#This Row],[2017 (L)-T2-MACROAUTRE]]/Tableau17[[#This Row],[2017 (L)-T2-MACROTOTALE]],"")</f>
        <v>0</v>
      </c>
      <c r="PC285" s="26">
        <f>IFERROR(Tableau17[[#This Row],[2008_T1_PROCUS]]/Tableau17[[#This Row],[2008_T1_INSCRITS]],0)</f>
        <v>8.8888888888888889E-3</v>
      </c>
      <c r="PD285" s="26">
        <f>IFERROR(Tableau17[[#This Row],[2008_T2_PROCUS]]/Tableau17[[#This Row],[2008_T2_INSCRITS]],0)</f>
        <v>1.1123470522803115E-2</v>
      </c>
      <c r="PE285" s="26">
        <f>Tableau17[[#This Row],[2014_T1_PROCUS]]/Tableau17[[#This Row],[2014_T1_INSCRITS]]</f>
        <v>7.6754385964912276E-3</v>
      </c>
      <c r="PF285" s="26">
        <f>IFERROR(Tableau17[[#This Row],[2014_T2_PROCUS]]/Tableau17[[#This Row],[2014_T2_INSCRITS]],0)</f>
        <v>8.7815587266739849E-3</v>
      </c>
    </row>
    <row r="286" spans="1:422" hidden="1" x14ac:dyDescent="0.2">
      <c r="A286" s="1">
        <v>4</v>
      </c>
      <c r="B286" s="1" t="s">
        <v>326</v>
      </c>
      <c r="C286" s="1" t="s">
        <v>333</v>
      </c>
      <c r="D286" s="1" t="s">
        <v>333</v>
      </c>
      <c r="E286" s="1">
        <v>664</v>
      </c>
      <c r="F286" s="1">
        <v>5.388045</v>
      </c>
      <c r="G286" s="1">
        <v>43.285161000000002</v>
      </c>
      <c r="H286" s="3">
        <v>1155</v>
      </c>
      <c r="I286" s="3">
        <v>247</v>
      </c>
      <c r="L286" s="1">
        <v>39</v>
      </c>
      <c r="M286" s="1">
        <v>16</v>
      </c>
      <c r="P286" s="1">
        <v>150</v>
      </c>
      <c r="Q286" s="1">
        <v>54</v>
      </c>
      <c r="R286" s="1">
        <v>55</v>
      </c>
      <c r="S286" s="1">
        <v>80</v>
      </c>
      <c r="T286" s="1">
        <v>35</v>
      </c>
      <c r="U286" s="1">
        <v>429</v>
      </c>
      <c r="V286" s="1">
        <v>1175</v>
      </c>
      <c r="W286" s="1">
        <v>692</v>
      </c>
      <c r="X286" s="1">
        <v>9</v>
      </c>
      <c r="Y286" s="2">
        <v>0.58893616999999998</v>
      </c>
      <c r="AB286" s="1">
        <v>0</v>
      </c>
      <c r="AD286" s="1">
        <v>1155</v>
      </c>
      <c r="AE286" s="1">
        <v>433</v>
      </c>
      <c r="AF286" s="2">
        <v>0.37489177000000001</v>
      </c>
      <c r="AG286" s="1">
        <f t="shared" si="4"/>
        <v>247</v>
      </c>
      <c r="AH286" s="1">
        <v>1183</v>
      </c>
      <c r="AI286" s="1">
        <v>753</v>
      </c>
      <c r="AJ286" s="1">
        <v>15</v>
      </c>
      <c r="AK286" s="2">
        <v>0.63651732999999999</v>
      </c>
      <c r="AN286" s="1">
        <v>0</v>
      </c>
      <c r="AP286" s="1">
        <v>1146</v>
      </c>
      <c r="AQ286" s="1">
        <v>596</v>
      </c>
      <c r="AR286" s="2">
        <v>0.52006980999999997</v>
      </c>
      <c r="AS286" s="1">
        <v>1145</v>
      </c>
      <c r="AT286" s="1">
        <v>623</v>
      </c>
      <c r="AU286" s="2">
        <v>0.54410480000000006</v>
      </c>
      <c r="AV286" s="1">
        <v>1158</v>
      </c>
      <c r="AW286" s="1">
        <v>634</v>
      </c>
      <c r="AX286" s="2">
        <v>0.54749568000000004</v>
      </c>
      <c r="AY286" s="1">
        <v>1158</v>
      </c>
      <c r="AZ286" s="1">
        <v>500</v>
      </c>
      <c r="BA286" s="2">
        <v>0.43177893000000001</v>
      </c>
      <c r="BB286" s="1">
        <v>1163</v>
      </c>
      <c r="BC286" s="1">
        <v>941</v>
      </c>
      <c r="BD286" s="2">
        <v>0.80911436000000003</v>
      </c>
      <c r="BE286" s="1">
        <v>1162</v>
      </c>
      <c r="BF286" s="1">
        <v>893</v>
      </c>
      <c r="BG286" s="2">
        <v>0.76850258000000005</v>
      </c>
      <c r="BH286" s="1">
        <v>1165</v>
      </c>
      <c r="BI286" s="1">
        <v>635</v>
      </c>
      <c r="BJ286" s="2">
        <v>0.54506438000000001</v>
      </c>
      <c r="BK286" s="1">
        <v>57</v>
      </c>
      <c r="BN286" s="1">
        <v>16</v>
      </c>
      <c r="BO286" s="1">
        <v>76</v>
      </c>
      <c r="BP286" s="1">
        <v>402</v>
      </c>
      <c r="BQ286" s="1">
        <v>184</v>
      </c>
      <c r="BR286" s="1">
        <v>735</v>
      </c>
      <c r="BZ286" s="1">
        <v>36</v>
      </c>
      <c r="CB286" s="1">
        <v>24</v>
      </c>
      <c r="CC286" s="1">
        <v>131</v>
      </c>
      <c r="CD286" s="1">
        <v>372</v>
      </c>
      <c r="CE286" s="1">
        <v>113</v>
      </c>
      <c r="CF286" s="1">
        <v>676</v>
      </c>
      <c r="CK286" s="1">
        <v>5</v>
      </c>
      <c r="CO286" s="1">
        <v>24</v>
      </c>
      <c r="CP286" s="1">
        <v>158</v>
      </c>
      <c r="CR286" s="1">
        <v>22</v>
      </c>
      <c r="CT286" s="1">
        <v>245</v>
      </c>
      <c r="CU286" s="1">
        <v>112</v>
      </c>
      <c r="CW286" s="1">
        <v>566</v>
      </c>
      <c r="CY286" s="1">
        <v>176</v>
      </c>
      <c r="DA286" s="1">
        <v>402</v>
      </c>
      <c r="DC286" s="1">
        <v>578</v>
      </c>
      <c r="DD286" s="1">
        <v>7</v>
      </c>
      <c r="DE286" s="1">
        <v>7</v>
      </c>
      <c r="DF286" s="1">
        <v>7</v>
      </c>
      <c r="DG286" s="1">
        <v>23</v>
      </c>
      <c r="DH286" s="1">
        <v>0</v>
      </c>
      <c r="DI286" s="1">
        <v>30</v>
      </c>
      <c r="DK286" s="1">
        <v>2</v>
      </c>
      <c r="DL286" s="1">
        <v>57</v>
      </c>
      <c r="DN286" s="1">
        <v>179</v>
      </c>
      <c r="DP286" s="1">
        <v>6</v>
      </c>
      <c r="DQ286" s="1">
        <v>0</v>
      </c>
      <c r="DR286" s="1">
        <v>230</v>
      </c>
      <c r="DU286" s="1">
        <v>548</v>
      </c>
      <c r="DV286" s="1">
        <v>127</v>
      </c>
      <c r="DZ286" s="1">
        <v>324</v>
      </c>
      <c r="EA286" s="1">
        <v>451</v>
      </c>
      <c r="EB286" s="1">
        <v>4</v>
      </c>
      <c r="EC286" s="1">
        <v>8</v>
      </c>
      <c r="ED286" s="1">
        <v>2</v>
      </c>
      <c r="EE286" s="1">
        <v>25</v>
      </c>
      <c r="EF286" s="1">
        <v>359</v>
      </c>
      <c r="EG286" s="1">
        <v>40</v>
      </c>
      <c r="EH286" s="1">
        <v>8</v>
      </c>
      <c r="EI286" s="1">
        <v>126</v>
      </c>
      <c r="EJ286" s="1">
        <v>110</v>
      </c>
      <c r="EK286" s="1">
        <v>240</v>
      </c>
      <c r="EL286" s="1">
        <v>6</v>
      </c>
      <c r="EM286" s="1">
        <v>928</v>
      </c>
      <c r="EN286" s="1">
        <v>222</v>
      </c>
      <c r="EO286" s="1">
        <v>583</v>
      </c>
      <c r="EP286" s="1">
        <v>805</v>
      </c>
      <c r="EQ286" s="1">
        <v>0</v>
      </c>
      <c r="ER286" s="1">
        <v>1</v>
      </c>
      <c r="ES286" s="1">
        <v>8</v>
      </c>
      <c r="ET286" s="1">
        <v>29</v>
      </c>
      <c r="EU286" s="1">
        <v>1</v>
      </c>
      <c r="EV286" s="1">
        <v>127</v>
      </c>
      <c r="EW286" s="1">
        <v>86</v>
      </c>
      <c r="EX286" s="1">
        <v>1</v>
      </c>
      <c r="EY286" s="1">
        <v>8</v>
      </c>
      <c r="EZ286" s="1">
        <v>11</v>
      </c>
      <c r="FA286" s="1">
        <v>1</v>
      </c>
      <c r="FB286" s="1">
        <v>0</v>
      </c>
      <c r="FC286" s="1">
        <v>0</v>
      </c>
      <c r="FD286" s="1">
        <v>0</v>
      </c>
      <c r="FE286" s="1">
        <v>0</v>
      </c>
      <c r="FF286" s="1">
        <v>0</v>
      </c>
      <c r="FG286" s="1">
        <v>0</v>
      </c>
      <c r="FH286" s="1">
        <v>6</v>
      </c>
      <c r="FI286" s="1">
        <v>0</v>
      </c>
      <c r="FJ286" s="1">
        <v>38</v>
      </c>
      <c r="FK286" s="1">
        <v>11</v>
      </c>
      <c r="FL286" s="1">
        <v>0</v>
      </c>
      <c r="FM286" s="1">
        <v>77</v>
      </c>
      <c r="FN286" s="1">
        <v>18</v>
      </c>
      <c r="FO286" s="1">
        <v>1</v>
      </c>
      <c r="FP286" s="1">
        <v>191</v>
      </c>
      <c r="FQ286" s="1">
        <v>1</v>
      </c>
      <c r="FR286" s="1">
        <f>SUM(Tableau17[[#This Row],[2019-T1-ALEXANDRE Audric]:[2019-T1-MARIE Florie]])</f>
        <v>616</v>
      </c>
      <c r="FS286" s="1">
        <v>76</v>
      </c>
      <c r="FT286" s="1">
        <v>459</v>
      </c>
      <c r="FU286" s="1">
        <v>0</v>
      </c>
      <c r="FV286" s="1">
        <v>200</v>
      </c>
      <c r="FW286" s="1">
        <v>0</v>
      </c>
      <c r="FX286" s="1">
        <v>735</v>
      </c>
      <c r="GD286" s="1">
        <v>0</v>
      </c>
      <c r="GE286" s="1">
        <v>131</v>
      </c>
      <c r="GF286" s="1">
        <v>372</v>
      </c>
      <c r="GG286" s="1">
        <v>0</v>
      </c>
      <c r="GH286" s="1">
        <v>173</v>
      </c>
      <c r="GI286" s="1">
        <v>0</v>
      </c>
      <c r="GJ286" s="1">
        <v>676</v>
      </c>
      <c r="GP286" s="1">
        <v>0</v>
      </c>
      <c r="GQ286" s="1">
        <v>158</v>
      </c>
      <c r="GR286" s="1">
        <v>245</v>
      </c>
      <c r="GS286" s="1">
        <v>0</v>
      </c>
      <c r="GT286" s="1">
        <v>158</v>
      </c>
      <c r="GU286" s="1">
        <v>5</v>
      </c>
      <c r="GV286" s="1">
        <v>566</v>
      </c>
      <c r="GW286" s="1">
        <v>176</v>
      </c>
      <c r="GX286" s="1">
        <v>402</v>
      </c>
      <c r="GY286" s="1">
        <v>0</v>
      </c>
      <c r="GZ286" s="1">
        <v>0</v>
      </c>
      <c r="HA286" s="1">
        <v>0</v>
      </c>
      <c r="HB286" s="1">
        <v>578</v>
      </c>
      <c r="HC286" s="1">
        <v>161</v>
      </c>
      <c r="HD286" s="1">
        <v>359</v>
      </c>
      <c r="HE286" s="1">
        <v>240</v>
      </c>
      <c r="HF286" s="1">
        <v>160</v>
      </c>
      <c r="HG286" s="1">
        <v>8</v>
      </c>
      <c r="HH286" s="1">
        <v>928</v>
      </c>
      <c r="HI286" s="1">
        <v>222</v>
      </c>
      <c r="HJ286" s="1">
        <v>0</v>
      </c>
      <c r="HK286" s="1">
        <v>583</v>
      </c>
      <c r="HL286" s="1">
        <v>0</v>
      </c>
      <c r="HM286" s="1">
        <v>0</v>
      </c>
      <c r="HN286" s="1">
        <v>805</v>
      </c>
      <c r="HO286" s="1">
        <v>142</v>
      </c>
      <c r="HP286" s="1">
        <v>104</v>
      </c>
      <c r="HQ286" s="1">
        <v>191</v>
      </c>
      <c r="HR286" s="1">
        <v>167</v>
      </c>
      <c r="HS286" s="1">
        <v>23</v>
      </c>
      <c r="HT286" s="1">
        <v>627</v>
      </c>
      <c r="HU286" s="1">
        <v>55</v>
      </c>
      <c r="HV286" s="1">
        <v>189</v>
      </c>
      <c r="HW286" s="1">
        <v>54</v>
      </c>
      <c r="HX286" s="1">
        <v>131</v>
      </c>
      <c r="HY286" s="1">
        <v>0</v>
      </c>
      <c r="HZ286" s="1">
        <v>429</v>
      </c>
      <c r="IA286" s="1">
        <v>7</v>
      </c>
      <c r="IB286" s="1">
        <v>202</v>
      </c>
      <c r="IC286" s="1">
        <v>230</v>
      </c>
      <c r="ID286" s="1">
        <v>102</v>
      </c>
      <c r="IE286" s="1">
        <v>7</v>
      </c>
      <c r="IF286" s="1">
        <v>548</v>
      </c>
      <c r="IG286" s="1">
        <v>0</v>
      </c>
      <c r="IH286" s="1">
        <v>0</v>
      </c>
      <c r="II286" s="1">
        <v>324</v>
      </c>
      <c r="IJ286" s="1">
        <v>127</v>
      </c>
      <c r="IK286" s="1">
        <v>0</v>
      </c>
      <c r="IL286" s="1">
        <v>451</v>
      </c>
      <c r="IM286" s="26">
        <f>IFERROR(Tableau17[[#This Row],[LDIV]]/Tableau17[[#This Row],[Total général]],"")</f>
        <v>0</v>
      </c>
      <c r="IN286" s="26">
        <f>IFERROR(Tableau17[[#This Row],[LDVC]]/Tableau17[[#This Row],[Total général]],"")</f>
        <v>0</v>
      </c>
      <c r="IO286" s="26">
        <f>IFERROR(Tableau17[[#This Row],[LDVD]]/Tableau17[[#This Row],[Total général]],"")</f>
        <v>9.0909090909090912E-2</v>
      </c>
      <c r="IP286" s="26">
        <f>IFERROR(Tableau17[[#This Row],[LDVG]]/Tableau17[[#This Row],[Total général]],"")</f>
        <v>3.7296037296037296E-2</v>
      </c>
      <c r="IQ286" s="26">
        <f>IFERROR(Tableau17[[#This Row],[LEXD]]/Tableau17[[#This Row],[Total général]],"")</f>
        <v>0</v>
      </c>
      <c r="IR286" s="26">
        <f>IFERROR(Tableau17[[#This Row],[LEXG]]/Tableau17[[#This Row],[Total général]],"")</f>
        <v>0</v>
      </c>
      <c r="IS286" s="26">
        <f>IFERROR(Tableau17[[#This Row],[LLR]]/Tableau17[[#This Row],[Total général]],"")</f>
        <v>0.34965034965034963</v>
      </c>
      <c r="IT286" s="26">
        <f>IFERROR(Tableau17[[#This Row],[LREM]]/Tableau17[[#This Row],[Total général]],"")</f>
        <v>0.12587412587412589</v>
      </c>
      <c r="IU286" s="26">
        <f>IFERROR(Tableau17[[#This Row],[LRN]]/Tableau17[[#This Row],[Total général]],"")</f>
        <v>0.12820512820512819</v>
      </c>
      <c r="IV286" s="26">
        <f>IFERROR(Tableau17[[#This Row],[LUG]]/Tableau17[[#This Row],[Total général]],"")</f>
        <v>0.18648018648018649</v>
      </c>
      <c r="IW286" s="26">
        <f>IFERROR(Tableau17[[#This Row],[LVEC]]/Tableau17[[#This Row],[Total général]],"")</f>
        <v>8.1585081585081584E-2</v>
      </c>
      <c r="IX286" s="26">
        <f>IFERROR(Tableau17[[#This Row],[2008-T1-LCMD]]/Tableau17[[#This Row],[2008-T1-TOTAL]],"")</f>
        <v>7.7551020408163265E-2</v>
      </c>
      <c r="IY286" s="26">
        <f>IFERROR(Tableau17[[#This Row],[2008-T1-LDVD]]/Tableau17[[#This Row],[2008-T1-TOTAL]],"")</f>
        <v>0</v>
      </c>
      <c r="IZ286" s="26">
        <f>IFERROR(Tableau17[[#This Row],[2008-T1-LEXD]]/Tableau17[[#This Row],[2008-T1-TOTAL]],"")</f>
        <v>0</v>
      </c>
      <c r="JA286" s="26">
        <f>IFERROR(Tableau17[[#This Row],[2008-T1-LEXG]]/Tableau17[[#This Row],[2008-T1-TOTAL]],"")</f>
        <v>2.1768707482993196E-2</v>
      </c>
      <c r="JB286" s="26">
        <f>IFERROR(Tableau17[[#This Row],[2008-T1-LFN]]/Tableau17[[#This Row],[2008-T1-TOTAL]],"")</f>
        <v>0.10340136054421768</v>
      </c>
      <c r="JC286" s="26">
        <f>IFERROR(Tableau17[[#This Row],[2008-T1-LMAJ]]/Tableau17[[#This Row],[2008-T1-TOTAL]],"")</f>
        <v>0.54693877551020409</v>
      </c>
      <c r="JD286" s="26">
        <f>IFERROR(Tableau17[[#This Row],[2008-T1-LUG]]/Tableau17[[#This Row],[2008-T1-TOTAL]],"")</f>
        <v>0.25034013605442179</v>
      </c>
      <c r="JE286" s="26" t="str">
        <f>IFERROR(Tableau17[[#This Row],[2008-T2-LFN]]/Tableau17[[#This Row],[2008-T2-TOTAL]],"")</f>
        <v/>
      </c>
      <c r="JF286" s="26" t="str">
        <f>IFERROR(Tableau17[[#This Row],[2008-T2-LGC]]/Tableau17[[#This Row],[2008-T2-TOTAL]],"")</f>
        <v/>
      </c>
      <c r="JG286" s="26" t="str">
        <f>IFERROR(Tableau17[[#This Row],[2008-T2-LMAJ]]/Tableau17[[#This Row],[2008-T2-TOTAL]],"")</f>
        <v/>
      </c>
      <c r="JH286" s="26" t="str">
        <f>IFERROR(Tableau17[[#This Row],[2008-T2-LUG]]/Tableau17[[#This Row],[2008-T2-TOTAL]],"")</f>
        <v/>
      </c>
      <c r="JI286" s="26">
        <f>IFERROR(Tableau17[[#This Row],[2014-T1-LDIV]]/Tableau17[[#This Row],[2014-T1-TOTAL]],"")</f>
        <v>0</v>
      </c>
      <c r="JJ286" s="26">
        <f>IFERROR(Tableau17[[#This Row],[2014-T1-LDVD]]/Tableau17[[#This Row],[2014-T1-TOTAL]],"")</f>
        <v>0</v>
      </c>
      <c r="JK286" s="26">
        <f>IFERROR(Tableau17[[#This Row],[2014-T1-LDVG]]/Tableau17[[#This Row],[2014-T1-TOTAL]],"")</f>
        <v>5.3254437869822487E-2</v>
      </c>
      <c r="JL286" s="26">
        <f>IFERROR(Tableau17[[#This Row],[2014-T1-LEXG]]/Tableau17[[#This Row],[2014-T1-TOTAL]],"")</f>
        <v>0</v>
      </c>
      <c r="JM286" s="26">
        <f>IFERROR(Tableau17[[#This Row],[2014-T1-LFG]]/Tableau17[[#This Row],[2014-T1-TOTAL]],"")</f>
        <v>3.5502958579881658E-2</v>
      </c>
      <c r="JN286" s="26">
        <f>IFERROR(Tableau17[[#This Row],[2014-T1-LFN]]/Tableau17[[#This Row],[2014-T1-TOTAL]],"")</f>
        <v>0.1937869822485207</v>
      </c>
      <c r="JO286" s="26">
        <f>IFERROR(Tableau17[[#This Row],[2014-T1-LUD]]/Tableau17[[#This Row],[2014-T1-TOTAL]],"")</f>
        <v>0.55029585798816572</v>
      </c>
      <c r="JP286" s="26">
        <f>IFERROR(Tableau17[[#This Row],[2014-T1-LUG]]/Tableau17[[#This Row],[2014-T1-TOTAL]],"")</f>
        <v>0.16715976331360946</v>
      </c>
      <c r="JQ286" s="26" t="str">
        <f>IFERROR(Tableau17[[#This Row],[2014-T2-LFN]]/Tableau17[[#This Row],[2014-T2-TOTAL]],"")</f>
        <v/>
      </c>
      <c r="JR286" s="26" t="str">
        <f>IFERROR(Tableau17[[#This Row],[2014-T2-LUD]]/Tableau17[[#This Row],[2014-T2-TOTAL]],"")</f>
        <v/>
      </c>
      <c r="JS286" s="26" t="str">
        <f>IFERROR(Tableau17[[#This Row],[2014-T2-LUG]]/Tableau17[[#This Row],[2014-T2-TOTAL]],"")</f>
        <v/>
      </c>
      <c r="JT286" s="26">
        <f>IFERROR(Tableau17[[#This Row],[2015-T1-BC-DIV]]/Tableau17[[#This Row],[2015-T1-TOTAL]],"")</f>
        <v>8.8339222614840993E-3</v>
      </c>
      <c r="JU286" s="26">
        <f>IFERROR(Tableau17[[#This Row],[2015-T1-BC-DLF]]/Tableau17[[#This Row],[2015-T1-TOTAL]],"")</f>
        <v>0</v>
      </c>
      <c r="JV286" s="26">
        <f>IFERROR(Tableau17[[#This Row],[2015-T1-BC-DVD]]/Tableau17[[#This Row],[2015-T1-TOTAL]],"")</f>
        <v>0</v>
      </c>
      <c r="JW286" s="26">
        <f>IFERROR(Tableau17[[#This Row],[2015-T1-BC-DVG]]/Tableau17[[#This Row],[2015-T1-TOTAL]],"")</f>
        <v>0</v>
      </c>
      <c r="JX286" s="26">
        <f>IFERROR(Tableau17[[#This Row],[2015-T1-BC-FG]]/Tableau17[[#This Row],[2015-T1-TOTAL]],"")</f>
        <v>4.2402826855123678E-2</v>
      </c>
      <c r="JY286" s="26">
        <f>IFERROR(Tableau17[[#This Row],[2015-T1-BC-FN]]/Tableau17[[#This Row],[2015-T1-TOTAL]],"")</f>
        <v>0.27915194346289751</v>
      </c>
      <c r="JZ286" s="26">
        <f>IFERROR(Tableau17[[#This Row],[2015-T1-BC-MDM]]/Tableau17[[#This Row],[2015-T1-TOTAL]],"")</f>
        <v>0</v>
      </c>
      <c r="KA286" s="26">
        <f>IFERROR(Tableau17[[#This Row],[2015-T1-BC-RDG]]/Tableau17[[#This Row],[2015-T1-TOTAL]],"")</f>
        <v>3.8869257950530034E-2</v>
      </c>
      <c r="KB286" s="26">
        <f>IFERROR(Tableau17[[#This Row],[2015-T1-BC-SOC]]/Tableau17[[#This Row],[2015-T1-TOTAL]],"")</f>
        <v>0</v>
      </c>
      <c r="KC286" s="26">
        <f>IFERROR(Tableau17[[#This Row],[2015-T1-BC-UD]]/Tableau17[[#This Row],[2015-T1-TOTAL]],"")</f>
        <v>0.43286219081272087</v>
      </c>
      <c r="KD286" s="26">
        <f>IFERROR(Tableau17[[#This Row],[2015-T1-BC-UG]]/Tableau17[[#This Row],[2015-T1-TOTAL]],"")</f>
        <v>0.19787985865724381</v>
      </c>
      <c r="KE286" s="26">
        <f>IFERROR(Tableau17[[#This Row],[2015-T1-BC-VEC]]/Tableau17[[#This Row],[2015-T1-TOTAL]],"")</f>
        <v>0</v>
      </c>
      <c r="KF286" s="26">
        <f>IFERROR(Tableau17[[#This Row],[2015-T2-BC-DVG]]/Tableau17[[#This Row],[2015-T2-TOTAL]],"")</f>
        <v>0</v>
      </c>
      <c r="KG286" s="26">
        <f>IFERROR(Tableau17[[#This Row],[2015-T2-BC-FN]]/Tableau17[[#This Row],[2015-T2-TOTAL]],"")</f>
        <v>0.30449826989619377</v>
      </c>
      <c r="KH286" s="26">
        <f>IFERROR(Tableau17[[#This Row],[2015-T2-BC-SOC]]/Tableau17[[#This Row],[2015-T2-TOTAL]],"")</f>
        <v>0</v>
      </c>
      <c r="KI286" s="26">
        <f>IFERROR(Tableau17[[#This Row],[2015-T2-BC-UD]]/Tableau17[[#This Row],[2015-T2-TOTAL]],"")</f>
        <v>0.69550173010380623</v>
      </c>
      <c r="KJ286" s="26">
        <f>IFERROR(Tableau17[[#This Row],[2015-T2-BC-UG]]/Tableau17[[#This Row],[2015-T2-TOTAL]],"")</f>
        <v>0</v>
      </c>
      <c r="KK286" s="26">
        <f>IFERROR(Tableau17[[#This Row],[2017 (L)-T1-COM]]/Tableau17[[#This Row],[2017 (L)-T1-TOTAL]],"")</f>
        <v>1.2773722627737226E-2</v>
      </c>
      <c r="KL286" s="26">
        <f>IFERROR(Tableau17[[#This Row],[2017 (L)-T1-DIV]]/Tableau17[[#This Row],[2017 (L)-T1-TOTAL]],"")</f>
        <v>1.2773722627737226E-2</v>
      </c>
      <c r="KM286" s="26">
        <f>IFERROR(Tableau17[[#This Row],[2017 (L)-T1-DLF]]/Tableau17[[#This Row],[2017 (L)-T1-TOTAL]],"")</f>
        <v>1.2773722627737226E-2</v>
      </c>
      <c r="KN286" s="26">
        <f>IFERROR(Tableau17[[#This Row],[2017 (L)-T1-DVD]]/Tableau17[[#This Row],[2017 (L)-T1-TOTAL]],"")</f>
        <v>4.1970802919708027E-2</v>
      </c>
      <c r="KO286" s="26">
        <f>IFERROR(Tableau17[[#This Row],[2017 (L)-T1-DVG]]/Tableau17[[#This Row],[2017 (L)-T1-TOTAL]],"")</f>
        <v>0</v>
      </c>
      <c r="KP286" s="26">
        <f>IFERROR(Tableau17[[#This Row],[2017 (L)-T1-ECO]]/Tableau17[[#This Row],[2017 (L)-T1-TOTAL]],"")</f>
        <v>5.4744525547445258E-2</v>
      </c>
      <c r="KQ286" s="26">
        <f>IFERROR(Tableau17[[#This Row],[2017 (L)-T1-EXD]]/Tableau17[[#This Row],[2017 (L)-T1-TOTAL]],"")</f>
        <v>0</v>
      </c>
      <c r="KR286" s="26">
        <f>IFERROR(Tableau17[[#This Row],[2017 (L)-T1-EXG]]/Tableau17[[#This Row],[2017 (L)-T1-TOTAL]],"")</f>
        <v>3.6496350364963502E-3</v>
      </c>
      <c r="KS286" s="26">
        <f>IFERROR(Tableau17[[#This Row],[2017 (L)-T1-FI]]/Tableau17[[#This Row],[2017 (L)-T1-TOTAL]],"")</f>
        <v>0.10401459854014598</v>
      </c>
      <c r="KT286" s="26">
        <f>IFERROR(Tableau17[[#This Row],[2017 (L)-T1-FN]]/Tableau17[[#This Row],[2017 (L)-T1-TOTAL]],"")</f>
        <v>0</v>
      </c>
      <c r="KU286" s="26">
        <f>IFERROR(Tableau17[[#This Row],[2017 (L)-T1-LR]]/Tableau17[[#This Row],[2017 (L)-T1-TOTAL]],"")</f>
        <v>0.32664233576642338</v>
      </c>
      <c r="KV286" s="26">
        <f>IFERROR(Tableau17[[#This Row],[2017 (L)-T1-MDM]]/Tableau17[[#This Row],[2017 (L)-T1-TOTAL]],"")</f>
        <v>0</v>
      </c>
      <c r="KW286" s="26">
        <f>IFERROR(Tableau17[[#This Row],[2017 (L)-T1-RDG]]/Tableau17[[#This Row],[2017 (L)-T1-TOTAL]],"")</f>
        <v>1.0948905109489052E-2</v>
      </c>
      <c r="KX286" s="26">
        <f>IFERROR(Tableau17[[#This Row],[2017 (L)-T1-REG]]/Tableau17[[#This Row],[2017 (L)-T1-TOTAL]],"")</f>
        <v>0</v>
      </c>
      <c r="KY286" s="26">
        <f>IFERROR(Tableau17[[#This Row],[2017 (L)-T1-REM]]/Tableau17[[#This Row],[2017 (L)-T1-TOTAL]],"")</f>
        <v>0.41970802919708028</v>
      </c>
      <c r="KZ286" s="26">
        <f>IFERROR(Tableau17[[#This Row],[2017 (L)-T1-SOC]]/Tableau17[[#This Row],[2017 (L)-T1-TOTAL]],"")</f>
        <v>0</v>
      </c>
      <c r="LA286" s="26">
        <f>IFERROR(Tableau17[[#This Row],[2017 (L)-T1-UDI]]/Tableau17[[#This Row],[2017 (L)-T1-TOTAL]],"")</f>
        <v>0</v>
      </c>
      <c r="LB286" s="26">
        <f>IFERROR(Tableau17[[#This Row],[2017 (L)-T2-FI]]/Tableau17[[#This Row],[2017 (L)-T2-TOTAL]],"")</f>
        <v>0.28159645232815966</v>
      </c>
      <c r="LC286" s="26">
        <f>IFERROR(Tableau17[[#This Row],[2017 (L)-T2-FN]]/Tableau17[[#This Row],[2017 (L)-T2-TOTAL]],"")</f>
        <v>0</v>
      </c>
      <c r="LD286" s="26">
        <f>IFERROR(Tableau17[[#This Row],[2017 (L)-T2-LR]]/Tableau17[[#This Row],[2017 (L)-T2-TOTAL]],"")</f>
        <v>0</v>
      </c>
      <c r="LE286" s="26">
        <f>IFERROR(Tableau17[[#This Row],[2017 (L)-T2-MDM]]/Tableau17[[#This Row],[2017 (L)-T2-TOTAL]],"")</f>
        <v>0</v>
      </c>
      <c r="LF286" s="26">
        <f>IFERROR(Tableau17[[#This Row],[2017 (L)-T2-REM]]/Tableau17[[#This Row],[2017 (L)-T2-TOTAL]],"")</f>
        <v>0.71840354767184034</v>
      </c>
      <c r="LG286" s="26">
        <f>IFERROR(Tableau17[[#This Row],[2017-T1-ARTHAUD Nathalie]]/Tableau17[[#This Row],[2017-T1-TOTAL]],"")</f>
        <v>4.3103448275862068E-3</v>
      </c>
      <c r="LH286" s="26">
        <f>IFERROR(Tableau17[[#This Row],[2017-T1-ASSELINEAU Fran]]/Tableau17[[#This Row],[2017-T1-TOTAL]],"")</f>
        <v>8.6206896551724137E-3</v>
      </c>
      <c r="LI286" s="26">
        <f>IFERROR(Tableau17[[#This Row],[2017-T1-CHEMINADE Jacques]]/Tableau17[[#This Row],[2017-T1-TOTAL]],"")</f>
        <v>2.1551724137931034E-3</v>
      </c>
      <c r="LJ286" s="26">
        <f>IFERROR(Tableau17[[#This Row],[2017-T1-DUPONT-AIGNAN Nicolas]]/Tableau17[[#This Row],[2017-T1-TOTAL]],"")</f>
        <v>2.6939655172413791E-2</v>
      </c>
      <c r="LK286" s="26">
        <f>IFERROR(Tableau17[[#This Row],[2017-T1-FILLON Fran]]/Tableau17[[#This Row],[2017-T1-TOTAL]],"")</f>
        <v>0.38685344827586204</v>
      </c>
      <c r="LL286" s="26">
        <f>IFERROR(Tableau17[[#This Row],[2017-T1-HAMON Beno]]/Tableau17[[#This Row],[2017-T1-TOTAL]],"")</f>
        <v>4.3103448275862072E-2</v>
      </c>
      <c r="LM286" s="26">
        <f>IFERROR(Tableau17[[#This Row],[2017-T1-LASSALLE Jean]]/Tableau17[[#This Row],[2017-T1-TOTAL]],"")</f>
        <v>8.6206896551724137E-3</v>
      </c>
      <c r="LN286" s="26">
        <f>IFERROR(Tableau17[[#This Row],[2017-T1-LE PEN Marine]]/Tableau17[[#This Row],[2017-T1-TOTAL]],"")</f>
        <v>0.13577586206896552</v>
      </c>
      <c r="LO286" s="26">
        <f>IFERROR(Tableau17[[#This Row],[2017-T1-M Jean-Luc]]/Tableau17[[#This Row],[2017-T1-TOTAL]],"")</f>
        <v>0.11853448275862069</v>
      </c>
      <c r="LP286" s="26">
        <f>IFERROR(Tableau17[[#This Row],[2017-T1-MACRON Emmanuel]]/Tableau17[[#This Row],[2017-T1-TOTAL]],"")</f>
        <v>0.25862068965517243</v>
      </c>
      <c r="LQ286" s="26">
        <f>IFERROR(Tableau17[[#This Row],[2017-T1-POUTOU Philippe]]/Tableau17[[#This Row],[2017-T1-TOTAL]],"")</f>
        <v>6.4655172413793103E-3</v>
      </c>
      <c r="LR286" s="26">
        <f>IFERROR(Tableau17[[#This Row],[2017-T2-LE PEN Marine]]/Tableau17[[#This Row],[2017-T2-TOTAL]],"")</f>
        <v>0.27577639751552796</v>
      </c>
      <c r="LS286" s="26">
        <f>IFERROR(Tableau17[[#This Row],[2017-T2-MACRON Emmanuel]]/Tableau17[[#This Row],[2017-T2-TOTAL]],"")</f>
        <v>0.72422360248447204</v>
      </c>
      <c r="LT286" s="26">
        <f>IFERROR(Tableau17[[#This Row],[2019-T1-ALEXANDRE Audric]]/Tableau17[[#This Row],[2019-T1-TOTAL]],"")</f>
        <v>0</v>
      </c>
      <c r="LU286" s="26">
        <f>IFERROR(Tableau17[[#This Row],[2019-T1-ARTHAUD Nathalie]]/Tableau17[[#This Row],[2019-T1-TOTAL]],"")</f>
        <v>1.6233766233766235E-3</v>
      </c>
      <c r="LV286" s="26">
        <f>IFERROR(Tableau17[[#This Row],[2019-T1-ASSELINEAU François]]/Tableau17[[#This Row],[2019-T1-TOTAL]],"")</f>
        <v>1.2987012987012988E-2</v>
      </c>
      <c r="LW286" s="26">
        <f>IFERROR(Tableau17[[#This Row],[2019-T1-AUBRY Manon]]/Tableau17[[#This Row],[2019-T1-TOTAL]],"")</f>
        <v>4.707792207792208E-2</v>
      </c>
      <c r="LX286" s="26">
        <f>IFERROR(Tableau17[[#This Row],[2019-T1-AZERGUI Nagib]]/Tableau17[[#This Row],[2019-T1-TOTAL]],"")</f>
        <v>1.6233766233766235E-3</v>
      </c>
      <c r="LY286" s="26">
        <f>IFERROR(Tableau17[[#This Row],[2019-T1-BARDELLA Jordan]]/Tableau17[[#This Row],[2019-T1-TOTAL]],"")</f>
        <v>0.20616883116883117</v>
      </c>
      <c r="LZ286" s="26">
        <f>IFERROR(Tableau17[[#This Row],[2019-T1-BELLAMY François-Xavier]]/Tableau17[[#This Row],[2019-T1-TOTAL]],"")</f>
        <v>0.1396103896103896</v>
      </c>
      <c r="MA286" s="26">
        <f>IFERROR(Tableau17[[#This Row],[2019-T1-BIDOU Olivier]]/Tableau17[[#This Row],[2019-T1-TOTAL]],"")</f>
        <v>1.6233766233766235E-3</v>
      </c>
      <c r="MB286" s="26">
        <f>IFERROR(Tableau17[[#This Row],[2019-T1-BOURG Dominique]]/Tableau17[[#This Row],[2019-T1-TOTAL]],"")</f>
        <v>1.2987012987012988E-2</v>
      </c>
      <c r="MC286" s="26">
        <f>IFERROR(Tableau17[[#This Row],[2019-T1-BROSSAT Ian]]/Tableau17[[#This Row],[2019-T1-TOTAL]],"")</f>
        <v>1.7857142857142856E-2</v>
      </c>
      <c r="MD286" s="26">
        <f>IFERROR(Tableau17[[#This Row],[2019-T1-CAILLAUD Sophie]]/Tableau17[[#This Row],[2019-T1-TOTAL]],"")</f>
        <v>1.6233766233766235E-3</v>
      </c>
      <c r="ME286" s="26">
        <f>IFERROR(Tableau17[[#This Row],[2019-T1-CAMUS Renaud]]/Tableau17[[#This Row],[2019-T1-TOTAL]],"")</f>
        <v>0</v>
      </c>
      <c r="MF286" s="26">
        <f>IFERROR(Tableau17[[#This Row],[2019-T1-CHALENÇON Christophe]]/Tableau17[[#This Row],[2019-T1-TOTAL]],"")</f>
        <v>0</v>
      </c>
      <c r="MG286" s="26">
        <f>IFERROR(Tableau17[[#This Row],[2019-T1-CORBET Cathy Denise Ginette]]/Tableau17[[#This Row],[2019-T1-TOTAL]],"")</f>
        <v>0</v>
      </c>
      <c r="MH286" s="26">
        <f>IFERROR(Tableau17[[#This Row],[2019-T1-DE PREVOISIN Robert]]/Tableau17[[#This Row],[2019-T1-TOTAL]],"")</f>
        <v>0</v>
      </c>
      <c r="MI286" s="26">
        <f>IFERROR(Tableau17[[#This Row],[2019-T1-DELFEL Thérèse]]/Tableau17[[#This Row],[2019-T1-TOTAL]],"")</f>
        <v>0</v>
      </c>
      <c r="MJ286" s="26">
        <f>IFERROR(Tableau17[[#This Row],[2019-T1-DIEUMEGARD Pierre]]/Tableau17[[#This Row],[2019-T1-TOTAL]],"")</f>
        <v>0</v>
      </c>
      <c r="MK286" s="26">
        <f>IFERROR(Tableau17[[#This Row],[2019-T1-DUPONT-AIGNAN Nicolas]]/Tableau17[[#This Row],[2019-T1-TOTAL]],"")</f>
        <v>9.74025974025974E-3</v>
      </c>
      <c r="ML286" s="26">
        <f>IFERROR(Tableau17[[#This Row],[2019-T1-GERNIGON Yves]]/Tableau17[[#This Row],[2019-T1-TOTAL]],"")</f>
        <v>0</v>
      </c>
      <c r="MM286" s="26">
        <f>IFERROR(Tableau17[[#This Row],[2019-T1-GLUCKSMANN Raphaël]]/Tableau17[[#This Row],[2019-T1-TOTAL]],"")</f>
        <v>6.1688311688311688E-2</v>
      </c>
      <c r="MN286" s="26">
        <f>IFERROR(Tableau17[[#This Row],[2019-T1-HAMON Benoît]]/Tableau17[[#This Row],[2019-T1-TOTAL]],"")</f>
        <v>1.7857142857142856E-2</v>
      </c>
      <c r="MO286" s="26">
        <f>IFERROR(Tableau17[[#This Row],[2019-T1-HELGEN Gilles]]/Tableau17[[#This Row],[2019-T1-TOTAL]],"")</f>
        <v>0</v>
      </c>
      <c r="MP286" s="26">
        <f>IFERROR(Tableau17[[#This Row],[2019-T1-JADOT Yannick]]/Tableau17[[#This Row],[2019-T1-TOTAL]],"")</f>
        <v>0.125</v>
      </c>
      <c r="MQ286" s="26">
        <f>IFERROR(Tableau17[[#This Row],[2019-T1-LAGARDE Jean-Christophe]]/Tableau17[[#This Row],[2019-T1-TOTAL]],"")</f>
        <v>2.922077922077922E-2</v>
      </c>
      <c r="MR286" s="26">
        <f>IFERROR(Tableau17[[#This Row],[2019-T1-LALANNE Francis]]/Tableau17[[#This Row],[2019-T1-TOTAL]],"")</f>
        <v>1.6233766233766235E-3</v>
      </c>
      <c r="MS286" s="26">
        <f>IFERROR(Tableau17[[#This Row],[2019-T1-LOISEAU Nathalie]]/Tableau17[[#This Row],[2019-T1-TOTAL]],"")</f>
        <v>0.31006493506493504</v>
      </c>
      <c r="MT286" s="26">
        <f>IFERROR(Tableau17[[#This Row],[2019-T1-MARIE Florie]]/Tableau17[[#This Row],[2019-T1-TOTAL]],"")</f>
        <v>1.6233766233766235E-3</v>
      </c>
      <c r="MU286" s="26">
        <f>IFERROR(Tableau17[[#This Row],[2008-T1-MACROEXTRDROITE]]/Tableau17[[#This Row],[2008-T1-MACROTOTALE]],"")</f>
        <v>0.10340136054421768</v>
      </c>
      <c r="MV286" s="26">
        <f>IFERROR(Tableau17[[#This Row],[2008-T1-MACRODROITE]]/Tableau17[[#This Row],[2008-T1-MACROTOTALE]],"")</f>
        <v>0.6244897959183674</v>
      </c>
      <c r="MW286" s="26">
        <f>IFERROR(Tableau17[[#This Row],[2008-T1-MACROCENTRE]]/Tableau17[[#This Row],[2008-T1-MACROTOTALE]],"")</f>
        <v>0</v>
      </c>
      <c r="MX286" s="26">
        <f>IFERROR(Tableau17[[#This Row],[2008-T1-MACROGAUCHE]]/Tableau17[[#This Row],[2008-T1-MACROTOTALE]],"")</f>
        <v>0.27210884353741499</v>
      </c>
      <c r="MY286" s="26">
        <f>IFERROR(Tableau17[[#This Row],[2008-T1-MACROAUTRE]]/Tableau17[[#This Row],[2008-T1-MACROTOTALE]],"")</f>
        <v>0</v>
      </c>
      <c r="MZ286" s="26" t="str">
        <f>IFERROR(Tableau17[[#This Row],[2008-T2-MACROEXTRDROITE]]/Tableau17[[#This Row],[2008-T2-MACROTOTALE]],"")</f>
        <v/>
      </c>
      <c r="NA286" s="26" t="str">
        <f>IFERROR(Tableau17[[#This Row],[2008-T2-MACRODROITE]]/Tableau17[[#This Row],[2008-T2-MACROTOTALE]],"")</f>
        <v/>
      </c>
      <c r="NB286" s="26" t="str">
        <f>IFERROR(Tableau17[[#This Row],[2008-T2-MACROCENTRE]]/Tableau17[[#This Row],[2008-T2-MACROTOTALE]],"")</f>
        <v/>
      </c>
      <c r="NC286" s="26" t="str">
        <f>IFERROR(Tableau17[[#This Row],[2008-T2-MACROGAUCHE]]/Tableau17[[#This Row],[2008-T2-MACROTOTALE]],"")</f>
        <v/>
      </c>
      <c r="ND286" s="26" t="str">
        <f>IFERROR(Tableau17[[#This Row],[2008-T2-MACROAUTRE]]/Tableau17[[#This Row],[2008-T2-MACROTOTALE]],"")</f>
        <v/>
      </c>
      <c r="NE286" s="26">
        <f>IFERROR(Tableau17[[#This Row],[2014-T1-MACROEXTRDROITE]]/Tableau17[[#This Row],[2014-T1-MACROTOTALE]],"")</f>
        <v>0.1937869822485207</v>
      </c>
      <c r="NF286" s="26">
        <f>IFERROR(Tableau17[[#This Row],[2014-T1-MACRODROITE]]/Tableau17[[#This Row],[2014-T1-MACROTOTALE]],"")</f>
        <v>0.55029585798816572</v>
      </c>
      <c r="NG286" s="26">
        <f>IFERROR(Tableau17[[#This Row],[2014-T1-MACROCENTRE]]/Tableau17[[#This Row],[2014-T1-MACROTOTALE]],"")</f>
        <v>0</v>
      </c>
      <c r="NH286" s="26">
        <f>IFERROR(Tableau17[[#This Row],[2014-T1-MACROGAUCHE]]/Tableau17[[#This Row],[2014-T1-MACROTOTALE]],"")</f>
        <v>0.25591715976331358</v>
      </c>
      <c r="NI286" s="26">
        <f>IFERROR(Tableau17[[#This Row],[2014-T1-MACROAUTRE]]/Tableau17[[#This Row],[2014-T1-MACROTOTALE]],"")</f>
        <v>0</v>
      </c>
      <c r="NJ286" s="26" t="str">
        <f>IFERROR(Tableau17[[#This Row],[2014-T2-MACROEXTRDROITE]]/Tableau17[[#This Row],[2014-T2-MACROTOTALE]],"")</f>
        <v/>
      </c>
      <c r="NK286" s="26" t="str">
        <f>IFERROR(Tableau17[[#This Row],[2014-T2-MACRODROITE]]/Tableau17[[#This Row],[2014-T2-MACROTOTALE]],"")</f>
        <v/>
      </c>
      <c r="NL286" s="26" t="str">
        <f>IFERROR(Tableau17[[#This Row],[2014-T2-MACROCENTRE]]/Tableau17[[#This Row],[2014-T2-MACROTOTALE]],"")</f>
        <v/>
      </c>
      <c r="NM286" s="26" t="str">
        <f>IFERROR(Tableau17[[#This Row],[2014-T2-MACROGAUCHE]]/Tableau17[[#This Row],[2014-T2-MACROTOTALE]],"")</f>
        <v/>
      </c>
      <c r="NN286" s="26" t="str">
        <f>IFERROR(Tableau17[[#This Row],[2014-T2-MACROAUTRE]]/Tableau17[[#This Row],[2014-T2-MACROTOTALE]],"")</f>
        <v/>
      </c>
      <c r="NO286" s="26">
        <f>IFERROR( Tableau17[[#This Row],[2015-T1-MACROEXTRDROITE]]/Tableau17[[#This Row],[2015-T1-MACROTOTALE]],"")</f>
        <v>0.27915194346289751</v>
      </c>
      <c r="NP286" s="26">
        <f>IFERROR(Tableau17[[#This Row],[2015-T1-MACRODROITE]]/Tableau17[[#This Row],[2015-T1-MACROTOTALE]],"")</f>
        <v>0.43286219081272087</v>
      </c>
      <c r="NQ286" s="26">
        <f>IFERROR(Tableau17[[#This Row],[2015-T1-MACROCENTRE]]/Tableau17[[#This Row],[2015-T1-MACROTOTALE]],"")</f>
        <v>0</v>
      </c>
      <c r="NR286" s="26">
        <f>IFERROR(Tableau17[[#This Row],[2015-T1-MACROGAUCHE]]/Tableau17[[#This Row],[2015-T1-MACROTOTALE]],"")</f>
        <v>0.27915194346289751</v>
      </c>
      <c r="NS286" s="26">
        <f>IFERROR(Tableau17[[#This Row],[2015-T1-MACROAUTRE]]/Tableau17[[#This Row],[2015-T1-MACROTOTALE]],"")</f>
        <v>8.8339222614840993E-3</v>
      </c>
      <c r="NT286" s="26">
        <f>IFERROR(Tableau17[[#This Row],[2015-T2-MACROEXTRDROITE]]/Tableau17[[#This Row],[2015-T2-MACROTOTALE]],"")</f>
        <v>0.30449826989619377</v>
      </c>
      <c r="NU286" s="26">
        <f>IFERROR(Tableau17[[#This Row],[2015-T2-MACRODROITE]]/Tableau17[[#This Row],[2015-T2-MACROTOTALE]],"")</f>
        <v>0.69550173010380623</v>
      </c>
      <c r="NV286" s="26">
        <f>IFERROR(Tableau17[[#This Row],[2015-T2-MACROCENTRE]]/Tableau17[[#This Row],[2015-T2-MACROTOTALE]],"")</f>
        <v>0</v>
      </c>
      <c r="NW286" s="26">
        <f>IFERROR(Tableau17[[#This Row],[2015-T2-MACROGAUCHE]]/Tableau17[[#This Row],[2015-T2-MACROTOTALE]],"")</f>
        <v>0</v>
      </c>
      <c r="NX286" s="26">
        <f>IFERROR(Tableau17[[#This Row],[2015-T2-MACROAUTRE]]/Tableau17[[#This Row],[2015-T2-MACROTOTALE]],"")</f>
        <v>0</v>
      </c>
      <c r="NY286" s="26">
        <f>IFERROR(Tableau17[[#This Row],[2017-T1-MACROEXTRDROITE]]/Tableau17[[#This Row],[2017-T1-MACROTOTALE]],"")</f>
        <v>0.17349137931034483</v>
      </c>
      <c r="NZ286" s="26">
        <f>IFERROR(Tableau17[[#This Row],[2017-T1-MACRODROITE]]/Tableau17[[#This Row],[2017-T1-MACROTOTALE]],"")</f>
        <v>0.38685344827586204</v>
      </c>
      <c r="OA286" s="26">
        <f>IFERROR(Tableau17[[#This Row],[2017-T1-MACROCENTRE]]/Tableau17[[#This Row],[2017-T1-MACROTOTALE]],"")</f>
        <v>0.25862068965517243</v>
      </c>
      <c r="OB286" s="26">
        <f>IFERROR(Tableau17[[#This Row],[2017-T1-MACROGAUCHE]]/Tableau17[[#This Row],[2017-T1-MACROTOTALE]],"")</f>
        <v>0.17241379310344829</v>
      </c>
      <c r="OC286" s="26">
        <f>IFERROR(Tableau17[[#This Row],[2017-T1-MACROAUTRE]]/Tableau17[[#This Row],[2017-T1-MACROTOTALE]],"")</f>
        <v>8.6206896551724137E-3</v>
      </c>
      <c r="OD286" s="26">
        <f>IFERROR(Tableau17[[#This Row],[2017-T2-MACROEXTRDROITE]]/Tableau17[[#This Row],[2017-T2-MACROTOTALE]],"")</f>
        <v>0.27577639751552796</v>
      </c>
      <c r="OE286" s="26">
        <f>IFERROR(Tableau17[[#This Row],[2017-T2-MACRODROITE]]/Tableau17[[#This Row],[2017-T2-MACROTOTALE]],"")</f>
        <v>0</v>
      </c>
      <c r="OF286" s="26">
        <f>IFERROR(Tableau17[[#This Row],[2017-T2-MACROCENTRE]]/Tableau17[[#This Row],[2017-T2-MACROTOTALE]],"")</f>
        <v>0.72422360248447204</v>
      </c>
      <c r="OG286" s="26">
        <f>IFERROR(Tableau17[[#This Row],[2017-T2-MACROGAUCHE]]/Tableau17[[#This Row],[2017-T2-MACROTOTALE]],"")</f>
        <v>0</v>
      </c>
      <c r="OH286" s="26">
        <f>IFERROR(Tableau17[[#This Row],[2017-T2-MACROAUTRE]]/Tableau17[[#This Row],[2017-T2-MACROTOTALE]],"")</f>
        <v>0</v>
      </c>
      <c r="OI286" s="26">
        <f>IFERROR(Tableau17[[#This Row],[2019-T1-MACROEXTRDROITE]]/Tableau17[[#This Row],[2019-T1-MACROTOTALE]],"")</f>
        <v>0.22647527910685805</v>
      </c>
      <c r="OJ286" s="26">
        <f>IFERROR(Tableau17[[#This Row],[2019-T1-MACRODROITE]]/Tableau17[[#This Row],[2019-T1-MACROTOTALE]],"")</f>
        <v>0.16586921850079744</v>
      </c>
      <c r="OK286" s="26">
        <f>IFERROR(Tableau17[[#This Row],[2019-T1-MACROCENTRE]]/Tableau17[[#This Row],[2019-T1-MACROTOTALE]],"")</f>
        <v>0.30462519936204147</v>
      </c>
      <c r="OL286" s="26">
        <f>IFERROR(Tableau17[[#This Row],[2019-T1-MACROGAUCHE]]/Tableau17[[#This Row],[2019-T1-MACROTOTALE]],"")</f>
        <v>0.266347687400319</v>
      </c>
      <c r="OM286" s="26">
        <f>IFERROR(Tableau17[[#This Row],[2019-T1-MACROAUTRE]]/Tableau17[[#This Row],[2019-T1-MACROTOTALE]],"")</f>
        <v>3.6682615629984053E-2</v>
      </c>
      <c r="ON286" s="26">
        <f>IFERROR(Tableau17[[#This Row],[2020-T1-MACROEXTRDROITE]]/Tableau17[[#This Row],[2020-T1-MACROTOTALE]],"")</f>
        <v>0.12820512820512819</v>
      </c>
      <c r="OO286" s="26">
        <f>IFERROR(Tableau17[[#This Row],[2020-T1-MACRODROITE]]/Tableau17[[#This Row],[2020-T1-MACROTOTALE]],"")</f>
        <v>0.44055944055944057</v>
      </c>
      <c r="OP286" s="26">
        <f>IFERROR(Tableau17[[#This Row],[2020-T1-MACROCENTRE]]/Tableau17[[#This Row],[2020-T1-MACROTOTALE]],"")</f>
        <v>0.12587412587412589</v>
      </c>
      <c r="OQ286" s="26">
        <f>IFERROR(Tableau17[[#This Row],[2020-T1-MACROGAUCHE]]/Tableau17[[#This Row],[2020-T1-MACROTOTALE]],"")</f>
        <v>0.30536130536130535</v>
      </c>
      <c r="OR286" s="26">
        <f>IFERROR(Tableau17[[#This Row],[2020-T1-MACROAUTRE]]/Tableau17[[#This Row],[2020-T1-MACROTOTALE]],"")</f>
        <v>0</v>
      </c>
      <c r="OS286" s="26">
        <f>IFERROR(Tableau17[[#This Row],[2017 (L)-T1-MACROEXTRDROITE]]/Tableau17[[#This Row],[2017 (L)-T1-MACROTOTALE]],"")</f>
        <v>1.2773722627737226E-2</v>
      </c>
      <c r="OT286" s="26">
        <f>IFERROR(Tableau17[[#This Row],[2017 (L)-T1-MACRODROITE]]/Tableau17[[#This Row],[2017 (L)-T1-MACROTOTALE]],"")</f>
        <v>0.36861313868613138</v>
      </c>
      <c r="OU286" s="26">
        <f>IFERROR(Tableau17[[#This Row],[2017 (L)-T1-MACROCENTRE]]/Tableau17[[#This Row],[2017 (L)-T1-MACROTOTALE]],"")</f>
        <v>0.41970802919708028</v>
      </c>
      <c r="OV286" s="26">
        <f>IFERROR(Tableau17[[#This Row],[2017 (L)-T1-MACROGAUCHE]]/Tableau17[[#This Row],[2017 (L)-T1-MACROTOTALE]],"")</f>
        <v>0.18613138686131386</v>
      </c>
      <c r="OW286" s="26">
        <f>IFERROR(Tableau17[[#This Row],[2017 (L)-T1-MACROAUTRE]]/Tableau17[[#This Row],[2017 (L)-T1-MACROTOTALE]],"")</f>
        <v>1.2773722627737226E-2</v>
      </c>
      <c r="OX286" s="26">
        <f>IFERROR(Tableau17[[#This Row],[2017 (L)-T2-MACROEXTRDROITE]]/Tableau17[[#This Row],[2017 (L)-T2-MACROTOTALE]],"")</f>
        <v>0</v>
      </c>
      <c r="OY286" s="26">
        <f>IFERROR(Tableau17[[#This Row],[2017 (L)-T2-MACRODROITE]]/Tableau17[[#This Row],[2017 (L)-T2-MACROTOTALE]],"")</f>
        <v>0</v>
      </c>
      <c r="OZ286" s="26">
        <f>IFERROR(Tableau17[[#This Row],[2017 (L)-T2-MACROCENTRE]]/Tableau17[[#This Row],[2017 (L)-T2-MACROTOTALE]],"")</f>
        <v>0.71840354767184034</v>
      </c>
      <c r="PA286" s="26">
        <f>IFERROR(Tableau17[[#This Row],[2017 (L)-T2-MACROGAUCHE]]/Tableau17[[#This Row],[2017 (L)-T2-MACROTOTALE]],"")</f>
        <v>0.28159645232815966</v>
      </c>
      <c r="PB286" s="26">
        <f>IFERROR(Tableau17[[#This Row],[2017 (L)-T2-MACROAUTRE]]/Tableau17[[#This Row],[2017 (L)-T2-MACROTOTALE]],"")</f>
        <v>0</v>
      </c>
      <c r="PC286" s="26">
        <f>IFERROR(Tableau17[[#This Row],[2008_T1_PROCUS]]/Tableau17[[#This Row],[2008_T1_INSCRITS]],0)</f>
        <v>1.2679628064243449E-2</v>
      </c>
      <c r="PD286" s="26">
        <f>IFERROR(Tableau17[[#This Row],[2008_T2_PROCUS]]/Tableau17[[#This Row],[2008_T2_INSCRITS]],0)</f>
        <v>0</v>
      </c>
      <c r="PE286" s="26">
        <f>Tableau17[[#This Row],[2014_T1_PROCUS]]/Tableau17[[#This Row],[2014_T1_INSCRITS]]</f>
        <v>7.659574468085106E-3</v>
      </c>
      <c r="PF286" s="26">
        <f>IFERROR(Tableau17[[#This Row],[2014_T2_PROCUS]]/Tableau17[[#This Row],[2014_T2_INSCRITS]],0)</f>
        <v>0</v>
      </c>
    </row>
    <row r="287" spans="1:422" hidden="1" x14ac:dyDescent="0.2">
      <c r="A287" s="1">
        <v>6</v>
      </c>
      <c r="B287" s="1" t="s">
        <v>441</v>
      </c>
      <c r="C287" s="1" t="s">
        <v>457</v>
      </c>
      <c r="D287" s="1" t="s">
        <v>457</v>
      </c>
      <c r="E287" s="1">
        <v>1281</v>
      </c>
      <c r="F287" s="1">
        <v>5.4304670000000002</v>
      </c>
      <c r="G287" s="1">
        <v>43.299998000000002</v>
      </c>
      <c r="H287" s="3">
        <v>1403</v>
      </c>
      <c r="I287" s="3">
        <v>320</v>
      </c>
      <c r="K287" s="1">
        <v>5</v>
      </c>
      <c r="L287" s="1">
        <v>47</v>
      </c>
      <c r="M287" s="1">
        <v>11</v>
      </c>
      <c r="P287" s="1">
        <v>119</v>
      </c>
      <c r="Q287" s="1">
        <v>31</v>
      </c>
      <c r="R287" s="1">
        <v>102</v>
      </c>
      <c r="S287" s="1">
        <v>78</v>
      </c>
      <c r="T287" s="1">
        <v>44</v>
      </c>
      <c r="U287" s="1">
        <v>437</v>
      </c>
      <c r="V287" s="1">
        <v>1306</v>
      </c>
      <c r="W287" s="1">
        <v>718</v>
      </c>
      <c r="X287" s="1">
        <v>10</v>
      </c>
      <c r="Y287" s="2">
        <v>0.54977028999999999</v>
      </c>
      <c r="Z287" s="1">
        <v>1306</v>
      </c>
      <c r="AA287" s="1">
        <v>736</v>
      </c>
      <c r="AB287" s="1">
        <v>11</v>
      </c>
      <c r="AC287" s="2">
        <v>0.56355283</v>
      </c>
      <c r="AD287" s="1">
        <v>1403</v>
      </c>
      <c r="AE287" s="1">
        <v>451</v>
      </c>
      <c r="AF287" s="2">
        <v>0.32145403</v>
      </c>
      <c r="AG287" s="1">
        <f t="shared" si="4"/>
        <v>320</v>
      </c>
      <c r="AH287" s="1">
        <v>1291</v>
      </c>
      <c r="AI287" s="1">
        <v>706</v>
      </c>
      <c r="AJ287" s="1">
        <v>13</v>
      </c>
      <c r="AK287" s="2">
        <v>0.54686290000000004</v>
      </c>
      <c r="AL287" s="1">
        <v>1291</v>
      </c>
      <c r="AM287" s="1">
        <v>821</v>
      </c>
      <c r="AN287" s="1">
        <v>22</v>
      </c>
      <c r="AO287" s="2">
        <v>0.63594112999999997</v>
      </c>
      <c r="AP287" s="1">
        <v>1317</v>
      </c>
      <c r="AQ287" s="1">
        <v>619</v>
      </c>
      <c r="AR287" s="2">
        <v>0.47000758999999998</v>
      </c>
      <c r="AS287" s="1">
        <v>1317</v>
      </c>
      <c r="AT287" s="1">
        <v>647</v>
      </c>
      <c r="AU287" s="2">
        <v>0.49126803000000002</v>
      </c>
      <c r="AV287" s="1">
        <v>1344</v>
      </c>
      <c r="AW287" s="1">
        <v>632</v>
      </c>
      <c r="AX287" s="2">
        <v>0.47023809999999999</v>
      </c>
      <c r="AY287" s="1">
        <v>1344</v>
      </c>
      <c r="AZ287" s="1">
        <v>516</v>
      </c>
      <c r="BA287" s="2">
        <v>0.38392857000000002</v>
      </c>
      <c r="BB287" s="1">
        <v>1341</v>
      </c>
      <c r="BC287" s="1">
        <v>1094</v>
      </c>
      <c r="BD287" s="2">
        <v>0.81580909999999995</v>
      </c>
      <c r="BE287" s="1">
        <v>1340</v>
      </c>
      <c r="BF287" s="1">
        <v>1000</v>
      </c>
      <c r="BG287" s="2">
        <v>0.74626866000000003</v>
      </c>
      <c r="BH287" s="1">
        <v>1360</v>
      </c>
      <c r="BI287" s="1">
        <v>689</v>
      </c>
      <c r="BJ287" s="2">
        <v>0.50661765000000003</v>
      </c>
      <c r="BK287" s="1">
        <v>33</v>
      </c>
      <c r="BM287" s="1">
        <v>1</v>
      </c>
      <c r="BN287" s="1">
        <v>21</v>
      </c>
      <c r="BO287" s="1">
        <v>49</v>
      </c>
      <c r="BP287" s="1">
        <v>335</v>
      </c>
      <c r="BQ287" s="1">
        <v>256</v>
      </c>
      <c r="BR287" s="1">
        <v>695</v>
      </c>
      <c r="BU287" s="1">
        <v>471</v>
      </c>
      <c r="BV287" s="1">
        <v>335</v>
      </c>
      <c r="BW287" s="1">
        <v>806</v>
      </c>
      <c r="BY287" s="1">
        <v>71</v>
      </c>
      <c r="BZ287" s="1">
        <v>16</v>
      </c>
      <c r="CB287" s="1">
        <v>22</v>
      </c>
      <c r="CC287" s="1">
        <v>173</v>
      </c>
      <c r="CD287" s="1">
        <v>274</v>
      </c>
      <c r="CE287" s="1">
        <v>140</v>
      </c>
      <c r="CF287" s="1">
        <v>696</v>
      </c>
      <c r="CG287" s="1">
        <v>186</v>
      </c>
      <c r="CH287" s="1">
        <v>364</v>
      </c>
      <c r="CI287" s="1">
        <v>164</v>
      </c>
      <c r="CJ287" s="1">
        <v>714</v>
      </c>
      <c r="CK287" s="1">
        <v>27</v>
      </c>
      <c r="CL287" s="1">
        <v>7</v>
      </c>
      <c r="CO287" s="1">
        <v>37</v>
      </c>
      <c r="CP287" s="1">
        <v>205</v>
      </c>
      <c r="CT287" s="1">
        <v>190</v>
      </c>
      <c r="CU287" s="1">
        <v>134</v>
      </c>
      <c r="CW287" s="1">
        <v>600</v>
      </c>
      <c r="CY287" s="1">
        <v>227</v>
      </c>
      <c r="DA287" s="1">
        <v>355</v>
      </c>
      <c r="DC287" s="1">
        <v>582</v>
      </c>
      <c r="DD287" s="1">
        <v>13</v>
      </c>
      <c r="DE287" s="1">
        <v>8</v>
      </c>
      <c r="DF287" s="1">
        <v>9</v>
      </c>
      <c r="DG287" s="1">
        <v>0</v>
      </c>
      <c r="DH287" s="1">
        <v>0</v>
      </c>
      <c r="DI287" s="1">
        <v>25</v>
      </c>
      <c r="DJ287" s="1">
        <v>2</v>
      </c>
      <c r="DK287" s="1">
        <v>3</v>
      </c>
      <c r="DL287" s="1">
        <v>73</v>
      </c>
      <c r="DM287" s="1">
        <v>93</v>
      </c>
      <c r="DN287" s="1">
        <v>162</v>
      </c>
      <c r="DP287" s="1">
        <v>1</v>
      </c>
      <c r="DR287" s="1">
        <v>210</v>
      </c>
      <c r="DS287" s="1">
        <v>17</v>
      </c>
      <c r="DU287" s="1">
        <v>616</v>
      </c>
      <c r="DX287" s="1">
        <v>236</v>
      </c>
      <c r="DZ287" s="1">
        <v>237</v>
      </c>
      <c r="EA287" s="1">
        <v>473</v>
      </c>
      <c r="EB287" s="1">
        <v>7</v>
      </c>
      <c r="EC287" s="1">
        <v>5</v>
      </c>
      <c r="ED287" s="1">
        <v>1</v>
      </c>
      <c r="EE287" s="1">
        <v>44</v>
      </c>
      <c r="EF287" s="1">
        <v>236</v>
      </c>
      <c r="EG287" s="1">
        <v>58</v>
      </c>
      <c r="EH287" s="1">
        <v>10</v>
      </c>
      <c r="EI287" s="1">
        <v>286</v>
      </c>
      <c r="EJ287" s="1">
        <v>197</v>
      </c>
      <c r="EK287" s="1">
        <v>225</v>
      </c>
      <c r="EL287" s="1">
        <v>5</v>
      </c>
      <c r="EM287" s="1">
        <v>1074</v>
      </c>
      <c r="EN287" s="1">
        <v>341</v>
      </c>
      <c r="EO287" s="1">
        <v>553</v>
      </c>
      <c r="EP287" s="1">
        <v>894</v>
      </c>
      <c r="EQ287" s="1">
        <v>0</v>
      </c>
      <c r="ER287" s="1">
        <v>2</v>
      </c>
      <c r="ES287" s="1">
        <v>5</v>
      </c>
      <c r="ET287" s="1">
        <v>27</v>
      </c>
      <c r="EU287" s="1">
        <v>1</v>
      </c>
      <c r="EV287" s="1">
        <v>204</v>
      </c>
      <c r="EW287" s="1">
        <v>68</v>
      </c>
      <c r="EX287" s="1">
        <v>1</v>
      </c>
      <c r="EY287" s="1">
        <v>19</v>
      </c>
      <c r="EZ287" s="1">
        <v>10</v>
      </c>
      <c r="FA287" s="1">
        <v>0</v>
      </c>
      <c r="FB287" s="1">
        <v>0</v>
      </c>
      <c r="FC287" s="1">
        <v>0</v>
      </c>
      <c r="FD287" s="1">
        <v>0</v>
      </c>
      <c r="FE287" s="1">
        <v>0</v>
      </c>
      <c r="FF287" s="1">
        <v>0</v>
      </c>
      <c r="FG287" s="1">
        <v>0</v>
      </c>
      <c r="FH287" s="1">
        <v>19</v>
      </c>
      <c r="FI287" s="1">
        <v>0</v>
      </c>
      <c r="FJ287" s="1">
        <v>44</v>
      </c>
      <c r="FK287" s="1">
        <v>12</v>
      </c>
      <c r="FL287" s="1">
        <v>0</v>
      </c>
      <c r="FM287" s="1">
        <v>93</v>
      </c>
      <c r="FN287" s="1">
        <v>13</v>
      </c>
      <c r="FO287" s="1">
        <v>0</v>
      </c>
      <c r="FP287" s="1">
        <v>145</v>
      </c>
      <c r="FQ287" s="1">
        <v>1</v>
      </c>
      <c r="FR287" s="1">
        <f>SUM(Tableau17[[#This Row],[2019-T1-ALEXANDRE Audric]:[2019-T1-MARIE Florie]])</f>
        <v>664</v>
      </c>
      <c r="FS287" s="1">
        <v>50</v>
      </c>
      <c r="FT287" s="1">
        <v>368</v>
      </c>
      <c r="FU287" s="1">
        <v>0</v>
      </c>
      <c r="FV287" s="1">
        <v>277</v>
      </c>
      <c r="FW287" s="1">
        <v>0</v>
      </c>
      <c r="FX287" s="1">
        <v>695</v>
      </c>
      <c r="FY287" s="1">
        <v>0</v>
      </c>
      <c r="FZ287" s="1">
        <v>471</v>
      </c>
      <c r="GA287" s="1">
        <v>0</v>
      </c>
      <c r="GB287" s="1">
        <v>335</v>
      </c>
      <c r="GC287" s="1">
        <v>0</v>
      </c>
      <c r="GD287" s="1">
        <v>806</v>
      </c>
      <c r="GE287" s="1">
        <v>173</v>
      </c>
      <c r="GF287" s="1">
        <v>345</v>
      </c>
      <c r="GG287" s="1">
        <v>0</v>
      </c>
      <c r="GH287" s="1">
        <v>178</v>
      </c>
      <c r="GI287" s="1">
        <v>0</v>
      </c>
      <c r="GJ287" s="1">
        <v>696</v>
      </c>
      <c r="GK287" s="1">
        <v>186</v>
      </c>
      <c r="GL287" s="1">
        <v>364</v>
      </c>
      <c r="GM287" s="1">
        <v>0</v>
      </c>
      <c r="GN287" s="1">
        <v>164</v>
      </c>
      <c r="GO287" s="1">
        <v>0</v>
      </c>
      <c r="GP287" s="1">
        <v>714</v>
      </c>
      <c r="GQ287" s="1">
        <v>212</v>
      </c>
      <c r="GR287" s="1">
        <v>190</v>
      </c>
      <c r="GS287" s="1">
        <v>0</v>
      </c>
      <c r="GT287" s="1">
        <v>171</v>
      </c>
      <c r="GU287" s="1">
        <v>27</v>
      </c>
      <c r="GV287" s="1">
        <v>600</v>
      </c>
      <c r="GW287" s="1">
        <v>227</v>
      </c>
      <c r="GX287" s="1">
        <v>355</v>
      </c>
      <c r="GY287" s="1">
        <v>0</v>
      </c>
      <c r="GZ287" s="1">
        <v>0</v>
      </c>
      <c r="HA287" s="1">
        <v>0</v>
      </c>
      <c r="HB287" s="1">
        <v>582</v>
      </c>
      <c r="HC287" s="1">
        <v>336</v>
      </c>
      <c r="HD287" s="1">
        <v>236</v>
      </c>
      <c r="HE287" s="1">
        <v>225</v>
      </c>
      <c r="HF287" s="1">
        <v>267</v>
      </c>
      <c r="HG287" s="1">
        <v>10</v>
      </c>
      <c r="HH287" s="1">
        <v>1074</v>
      </c>
      <c r="HI287" s="1">
        <v>341</v>
      </c>
      <c r="HJ287" s="1">
        <v>0</v>
      </c>
      <c r="HK287" s="1">
        <v>553</v>
      </c>
      <c r="HL287" s="1">
        <v>0</v>
      </c>
      <c r="HM287" s="1">
        <v>0</v>
      </c>
      <c r="HN287" s="1">
        <v>894</v>
      </c>
      <c r="HO287" s="1">
        <v>230</v>
      </c>
      <c r="HP287" s="1">
        <v>81</v>
      </c>
      <c r="HQ287" s="1">
        <v>145</v>
      </c>
      <c r="HR287" s="1">
        <v>188</v>
      </c>
      <c r="HS287" s="1">
        <v>30</v>
      </c>
      <c r="HT287" s="1">
        <v>674</v>
      </c>
      <c r="HU287" s="1">
        <v>102</v>
      </c>
      <c r="HV287" s="1">
        <v>166</v>
      </c>
      <c r="HW287" s="1">
        <v>36</v>
      </c>
      <c r="HX287" s="1">
        <v>133</v>
      </c>
      <c r="HY287" s="1">
        <v>0</v>
      </c>
      <c r="HZ287" s="1">
        <v>437</v>
      </c>
      <c r="IA287" s="1">
        <v>104</v>
      </c>
      <c r="IB287" s="1">
        <v>162</v>
      </c>
      <c r="IC287" s="1">
        <v>210</v>
      </c>
      <c r="ID287" s="1">
        <v>132</v>
      </c>
      <c r="IE287" s="1">
        <v>8</v>
      </c>
      <c r="IF287" s="1">
        <v>616</v>
      </c>
      <c r="IG287" s="1">
        <v>0</v>
      </c>
      <c r="IH287" s="1">
        <v>236</v>
      </c>
      <c r="II287" s="1">
        <v>237</v>
      </c>
      <c r="IJ287" s="1">
        <v>0</v>
      </c>
      <c r="IK287" s="1">
        <v>0</v>
      </c>
      <c r="IL287" s="1">
        <v>473</v>
      </c>
      <c r="IM287" s="26">
        <f>IFERROR(Tableau17[[#This Row],[LDIV]]/Tableau17[[#This Row],[Total général]],"")</f>
        <v>0</v>
      </c>
      <c r="IN287" s="26">
        <f>IFERROR(Tableau17[[#This Row],[LDVC]]/Tableau17[[#This Row],[Total général]],"")</f>
        <v>1.1441647597254004E-2</v>
      </c>
      <c r="IO287" s="26">
        <f>IFERROR(Tableau17[[#This Row],[LDVD]]/Tableau17[[#This Row],[Total général]],"")</f>
        <v>0.10755148741418764</v>
      </c>
      <c r="IP287" s="26">
        <f>IFERROR(Tableau17[[#This Row],[LDVG]]/Tableau17[[#This Row],[Total général]],"")</f>
        <v>2.5171624713958809E-2</v>
      </c>
      <c r="IQ287" s="26">
        <f>IFERROR(Tableau17[[#This Row],[LEXD]]/Tableau17[[#This Row],[Total général]],"")</f>
        <v>0</v>
      </c>
      <c r="IR287" s="26">
        <f>IFERROR(Tableau17[[#This Row],[LEXG]]/Tableau17[[#This Row],[Total général]],"")</f>
        <v>0</v>
      </c>
      <c r="IS287" s="26">
        <f>IFERROR(Tableau17[[#This Row],[LLR]]/Tableau17[[#This Row],[Total général]],"")</f>
        <v>0.27231121281464532</v>
      </c>
      <c r="IT287" s="26">
        <f>IFERROR(Tableau17[[#This Row],[LREM]]/Tableau17[[#This Row],[Total général]],"")</f>
        <v>7.0938215102974822E-2</v>
      </c>
      <c r="IU287" s="26">
        <f>IFERROR(Tableau17[[#This Row],[LRN]]/Tableau17[[#This Row],[Total général]],"")</f>
        <v>0.23340961098398169</v>
      </c>
      <c r="IV287" s="26">
        <f>IFERROR(Tableau17[[#This Row],[LUG]]/Tableau17[[#This Row],[Total général]],"")</f>
        <v>0.17848970251716248</v>
      </c>
      <c r="IW287" s="26">
        <f>IFERROR(Tableau17[[#This Row],[LVEC]]/Tableau17[[#This Row],[Total général]],"")</f>
        <v>0.10068649885583524</v>
      </c>
      <c r="IX287" s="26">
        <f>IFERROR(Tableau17[[#This Row],[2008-T1-LCMD]]/Tableau17[[#This Row],[2008-T1-TOTAL]],"")</f>
        <v>4.7482014388489209E-2</v>
      </c>
      <c r="IY287" s="26">
        <f>IFERROR(Tableau17[[#This Row],[2008-T1-LDVD]]/Tableau17[[#This Row],[2008-T1-TOTAL]],"")</f>
        <v>0</v>
      </c>
      <c r="IZ287" s="26">
        <f>IFERROR(Tableau17[[#This Row],[2008-T1-LEXD]]/Tableau17[[#This Row],[2008-T1-TOTAL]],"")</f>
        <v>1.4388489208633094E-3</v>
      </c>
      <c r="JA287" s="26">
        <f>IFERROR(Tableau17[[#This Row],[2008-T1-LEXG]]/Tableau17[[#This Row],[2008-T1-TOTAL]],"")</f>
        <v>3.0215827338129497E-2</v>
      </c>
      <c r="JB287" s="26">
        <f>IFERROR(Tableau17[[#This Row],[2008-T1-LFN]]/Tableau17[[#This Row],[2008-T1-TOTAL]],"")</f>
        <v>7.0503597122302156E-2</v>
      </c>
      <c r="JC287" s="26">
        <f>IFERROR(Tableau17[[#This Row],[2008-T1-LMAJ]]/Tableau17[[#This Row],[2008-T1-TOTAL]],"")</f>
        <v>0.48201438848920863</v>
      </c>
      <c r="JD287" s="26">
        <f>IFERROR(Tableau17[[#This Row],[2008-T1-LUG]]/Tableau17[[#This Row],[2008-T1-TOTAL]],"")</f>
        <v>0.3683453237410072</v>
      </c>
      <c r="JE287" s="26">
        <f>IFERROR(Tableau17[[#This Row],[2008-T2-LFN]]/Tableau17[[#This Row],[2008-T2-TOTAL]],"")</f>
        <v>0</v>
      </c>
      <c r="JF287" s="26">
        <f>IFERROR(Tableau17[[#This Row],[2008-T2-LGC]]/Tableau17[[#This Row],[2008-T2-TOTAL]],"")</f>
        <v>0</v>
      </c>
      <c r="JG287" s="26">
        <f>IFERROR(Tableau17[[#This Row],[2008-T2-LMAJ]]/Tableau17[[#This Row],[2008-T2-TOTAL]],"")</f>
        <v>0.58436724565756826</v>
      </c>
      <c r="JH287" s="26">
        <f>IFERROR(Tableau17[[#This Row],[2008-T2-LUG]]/Tableau17[[#This Row],[2008-T2-TOTAL]],"")</f>
        <v>0.41563275434243174</v>
      </c>
      <c r="JI287" s="26">
        <f>IFERROR(Tableau17[[#This Row],[2014-T1-LDIV]]/Tableau17[[#This Row],[2014-T1-TOTAL]],"")</f>
        <v>0</v>
      </c>
      <c r="JJ287" s="26">
        <f>IFERROR(Tableau17[[#This Row],[2014-T1-LDVD]]/Tableau17[[#This Row],[2014-T1-TOTAL]],"")</f>
        <v>0.10201149425287356</v>
      </c>
      <c r="JK287" s="26">
        <f>IFERROR(Tableau17[[#This Row],[2014-T1-LDVG]]/Tableau17[[#This Row],[2014-T1-TOTAL]],"")</f>
        <v>2.2988505747126436E-2</v>
      </c>
      <c r="JL287" s="26">
        <f>IFERROR(Tableau17[[#This Row],[2014-T1-LEXG]]/Tableau17[[#This Row],[2014-T1-TOTAL]],"")</f>
        <v>0</v>
      </c>
      <c r="JM287" s="26">
        <f>IFERROR(Tableau17[[#This Row],[2014-T1-LFG]]/Tableau17[[#This Row],[2014-T1-TOTAL]],"")</f>
        <v>3.1609195402298854E-2</v>
      </c>
      <c r="JN287" s="26">
        <f>IFERROR(Tableau17[[#This Row],[2014-T1-LFN]]/Tableau17[[#This Row],[2014-T1-TOTAL]],"")</f>
        <v>0.24856321839080459</v>
      </c>
      <c r="JO287" s="26">
        <f>IFERROR(Tableau17[[#This Row],[2014-T1-LUD]]/Tableau17[[#This Row],[2014-T1-TOTAL]],"")</f>
        <v>0.39367816091954022</v>
      </c>
      <c r="JP287" s="26">
        <f>IFERROR(Tableau17[[#This Row],[2014-T1-LUG]]/Tableau17[[#This Row],[2014-T1-TOTAL]],"")</f>
        <v>0.20114942528735633</v>
      </c>
      <c r="JQ287" s="26">
        <f>IFERROR(Tableau17[[#This Row],[2014-T2-LFN]]/Tableau17[[#This Row],[2014-T2-TOTAL]],"")</f>
        <v>0.26050420168067229</v>
      </c>
      <c r="JR287" s="26">
        <f>IFERROR(Tableau17[[#This Row],[2014-T2-LUD]]/Tableau17[[#This Row],[2014-T2-TOTAL]],"")</f>
        <v>0.50980392156862742</v>
      </c>
      <c r="JS287" s="26">
        <f>IFERROR(Tableau17[[#This Row],[2014-T2-LUG]]/Tableau17[[#This Row],[2014-T2-TOTAL]],"")</f>
        <v>0.22969187675070027</v>
      </c>
      <c r="JT287" s="26">
        <f>IFERROR(Tableau17[[#This Row],[2015-T1-BC-DIV]]/Tableau17[[#This Row],[2015-T1-TOTAL]],"")</f>
        <v>4.4999999999999998E-2</v>
      </c>
      <c r="JU287" s="26">
        <f>IFERROR(Tableau17[[#This Row],[2015-T1-BC-DLF]]/Tableau17[[#This Row],[2015-T1-TOTAL]],"")</f>
        <v>1.1666666666666667E-2</v>
      </c>
      <c r="JV287" s="26">
        <f>IFERROR(Tableau17[[#This Row],[2015-T1-BC-DVD]]/Tableau17[[#This Row],[2015-T1-TOTAL]],"")</f>
        <v>0</v>
      </c>
      <c r="JW287" s="26">
        <f>IFERROR(Tableau17[[#This Row],[2015-T1-BC-DVG]]/Tableau17[[#This Row],[2015-T1-TOTAL]],"")</f>
        <v>0</v>
      </c>
      <c r="JX287" s="26">
        <f>IFERROR(Tableau17[[#This Row],[2015-T1-BC-FG]]/Tableau17[[#This Row],[2015-T1-TOTAL]],"")</f>
        <v>6.1666666666666668E-2</v>
      </c>
      <c r="JY287" s="26">
        <f>IFERROR(Tableau17[[#This Row],[2015-T1-BC-FN]]/Tableau17[[#This Row],[2015-T1-TOTAL]],"")</f>
        <v>0.34166666666666667</v>
      </c>
      <c r="JZ287" s="26">
        <f>IFERROR(Tableau17[[#This Row],[2015-T1-BC-MDM]]/Tableau17[[#This Row],[2015-T1-TOTAL]],"")</f>
        <v>0</v>
      </c>
      <c r="KA287" s="26">
        <f>IFERROR(Tableau17[[#This Row],[2015-T1-BC-RDG]]/Tableau17[[#This Row],[2015-T1-TOTAL]],"")</f>
        <v>0</v>
      </c>
      <c r="KB287" s="26">
        <f>IFERROR(Tableau17[[#This Row],[2015-T1-BC-SOC]]/Tableau17[[#This Row],[2015-T1-TOTAL]],"")</f>
        <v>0</v>
      </c>
      <c r="KC287" s="26">
        <f>IFERROR(Tableau17[[#This Row],[2015-T1-BC-UD]]/Tableau17[[#This Row],[2015-T1-TOTAL]],"")</f>
        <v>0.31666666666666665</v>
      </c>
      <c r="KD287" s="26">
        <f>IFERROR(Tableau17[[#This Row],[2015-T1-BC-UG]]/Tableau17[[#This Row],[2015-T1-TOTAL]],"")</f>
        <v>0.22333333333333333</v>
      </c>
      <c r="KE287" s="26">
        <f>IFERROR(Tableau17[[#This Row],[2015-T1-BC-VEC]]/Tableau17[[#This Row],[2015-T1-TOTAL]],"")</f>
        <v>0</v>
      </c>
      <c r="KF287" s="26">
        <f>IFERROR(Tableau17[[#This Row],[2015-T2-BC-DVG]]/Tableau17[[#This Row],[2015-T2-TOTAL]],"")</f>
        <v>0</v>
      </c>
      <c r="KG287" s="26">
        <f>IFERROR(Tableau17[[#This Row],[2015-T2-BC-FN]]/Tableau17[[#This Row],[2015-T2-TOTAL]],"")</f>
        <v>0.39003436426116839</v>
      </c>
      <c r="KH287" s="26">
        <f>IFERROR(Tableau17[[#This Row],[2015-T2-BC-SOC]]/Tableau17[[#This Row],[2015-T2-TOTAL]],"")</f>
        <v>0</v>
      </c>
      <c r="KI287" s="26">
        <f>IFERROR(Tableau17[[#This Row],[2015-T2-BC-UD]]/Tableau17[[#This Row],[2015-T2-TOTAL]],"")</f>
        <v>0.60996563573883167</v>
      </c>
      <c r="KJ287" s="26">
        <f>IFERROR(Tableau17[[#This Row],[2015-T2-BC-UG]]/Tableau17[[#This Row],[2015-T2-TOTAL]],"")</f>
        <v>0</v>
      </c>
      <c r="KK287" s="26">
        <f>IFERROR(Tableau17[[#This Row],[2017 (L)-T1-COM]]/Tableau17[[#This Row],[2017 (L)-T1-TOTAL]],"")</f>
        <v>2.1103896103896104E-2</v>
      </c>
      <c r="KL287" s="26">
        <f>IFERROR(Tableau17[[#This Row],[2017 (L)-T1-DIV]]/Tableau17[[#This Row],[2017 (L)-T1-TOTAL]],"")</f>
        <v>1.2987012987012988E-2</v>
      </c>
      <c r="KM287" s="26">
        <f>IFERROR(Tableau17[[#This Row],[2017 (L)-T1-DLF]]/Tableau17[[#This Row],[2017 (L)-T1-TOTAL]],"")</f>
        <v>1.461038961038961E-2</v>
      </c>
      <c r="KN287" s="26">
        <f>IFERROR(Tableau17[[#This Row],[2017 (L)-T1-DVD]]/Tableau17[[#This Row],[2017 (L)-T1-TOTAL]],"")</f>
        <v>0</v>
      </c>
      <c r="KO287" s="26">
        <f>IFERROR(Tableau17[[#This Row],[2017 (L)-T1-DVG]]/Tableau17[[#This Row],[2017 (L)-T1-TOTAL]],"")</f>
        <v>0</v>
      </c>
      <c r="KP287" s="26">
        <f>IFERROR(Tableau17[[#This Row],[2017 (L)-T1-ECO]]/Tableau17[[#This Row],[2017 (L)-T1-TOTAL]],"")</f>
        <v>4.0584415584415584E-2</v>
      </c>
      <c r="KQ287" s="26">
        <f>IFERROR(Tableau17[[#This Row],[2017 (L)-T1-EXD]]/Tableau17[[#This Row],[2017 (L)-T1-TOTAL]],"")</f>
        <v>3.246753246753247E-3</v>
      </c>
      <c r="KR287" s="26">
        <f>IFERROR(Tableau17[[#This Row],[2017 (L)-T1-EXG]]/Tableau17[[#This Row],[2017 (L)-T1-TOTAL]],"")</f>
        <v>4.87012987012987E-3</v>
      </c>
      <c r="KS287" s="26">
        <f>IFERROR(Tableau17[[#This Row],[2017 (L)-T1-FI]]/Tableau17[[#This Row],[2017 (L)-T1-TOTAL]],"")</f>
        <v>0.1185064935064935</v>
      </c>
      <c r="KT287" s="26">
        <f>IFERROR(Tableau17[[#This Row],[2017 (L)-T1-FN]]/Tableau17[[#This Row],[2017 (L)-T1-TOTAL]],"")</f>
        <v>0.15097402597402598</v>
      </c>
      <c r="KU287" s="26">
        <f>IFERROR(Tableau17[[#This Row],[2017 (L)-T1-LR]]/Tableau17[[#This Row],[2017 (L)-T1-TOTAL]],"")</f>
        <v>0.26298701298701299</v>
      </c>
      <c r="KV287" s="26">
        <f>IFERROR(Tableau17[[#This Row],[2017 (L)-T1-MDM]]/Tableau17[[#This Row],[2017 (L)-T1-TOTAL]],"")</f>
        <v>0</v>
      </c>
      <c r="KW287" s="26">
        <f>IFERROR(Tableau17[[#This Row],[2017 (L)-T1-RDG]]/Tableau17[[#This Row],[2017 (L)-T1-TOTAL]],"")</f>
        <v>1.6233766233766235E-3</v>
      </c>
      <c r="KX287" s="26">
        <f>IFERROR(Tableau17[[#This Row],[2017 (L)-T1-REG]]/Tableau17[[#This Row],[2017 (L)-T1-TOTAL]],"")</f>
        <v>0</v>
      </c>
      <c r="KY287" s="26">
        <f>IFERROR(Tableau17[[#This Row],[2017 (L)-T1-REM]]/Tableau17[[#This Row],[2017 (L)-T1-TOTAL]],"")</f>
        <v>0.34090909090909088</v>
      </c>
      <c r="KZ287" s="26">
        <f>IFERROR(Tableau17[[#This Row],[2017 (L)-T1-SOC]]/Tableau17[[#This Row],[2017 (L)-T1-TOTAL]],"")</f>
        <v>2.7597402597402596E-2</v>
      </c>
      <c r="LA287" s="26">
        <f>IFERROR(Tableau17[[#This Row],[2017 (L)-T1-UDI]]/Tableau17[[#This Row],[2017 (L)-T1-TOTAL]],"")</f>
        <v>0</v>
      </c>
      <c r="LB287" s="26">
        <f>IFERROR(Tableau17[[#This Row],[2017 (L)-T2-FI]]/Tableau17[[#This Row],[2017 (L)-T2-TOTAL]],"")</f>
        <v>0</v>
      </c>
      <c r="LC287" s="26">
        <f>IFERROR(Tableau17[[#This Row],[2017 (L)-T2-FN]]/Tableau17[[#This Row],[2017 (L)-T2-TOTAL]],"")</f>
        <v>0</v>
      </c>
      <c r="LD287" s="26">
        <f>IFERROR(Tableau17[[#This Row],[2017 (L)-T2-LR]]/Tableau17[[#This Row],[2017 (L)-T2-TOTAL]],"")</f>
        <v>0.4989429175475687</v>
      </c>
      <c r="LE287" s="26">
        <f>IFERROR(Tableau17[[#This Row],[2017 (L)-T2-MDM]]/Tableau17[[#This Row],[2017 (L)-T2-TOTAL]],"")</f>
        <v>0</v>
      </c>
      <c r="LF287" s="26">
        <f>IFERROR(Tableau17[[#This Row],[2017 (L)-T2-REM]]/Tableau17[[#This Row],[2017 (L)-T2-TOTAL]],"")</f>
        <v>0.5010570824524313</v>
      </c>
      <c r="LG287" s="26">
        <f>IFERROR(Tableau17[[#This Row],[2017-T1-ARTHAUD Nathalie]]/Tableau17[[#This Row],[2017-T1-TOTAL]],"")</f>
        <v>6.5176908752327747E-3</v>
      </c>
      <c r="LH287" s="26">
        <f>IFERROR(Tableau17[[#This Row],[2017-T1-ASSELINEAU Fran]]/Tableau17[[#This Row],[2017-T1-TOTAL]],"")</f>
        <v>4.6554934823091251E-3</v>
      </c>
      <c r="LI287" s="26">
        <f>IFERROR(Tableau17[[#This Row],[2017-T1-CHEMINADE Jacques]]/Tableau17[[#This Row],[2017-T1-TOTAL]],"")</f>
        <v>9.3109869646182495E-4</v>
      </c>
      <c r="LJ287" s="26">
        <f>IFERROR(Tableau17[[#This Row],[2017-T1-DUPONT-AIGNAN Nicolas]]/Tableau17[[#This Row],[2017-T1-TOTAL]],"")</f>
        <v>4.0968342644320296E-2</v>
      </c>
      <c r="LK287" s="26">
        <f>IFERROR(Tableau17[[#This Row],[2017-T1-FILLON Fran]]/Tableau17[[#This Row],[2017-T1-TOTAL]],"")</f>
        <v>0.21973929236499068</v>
      </c>
      <c r="LL287" s="26">
        <f>IFERROR(Tableau17[[#This Row],[2017-T1-HAMON Beno]]/Tableau17[[#This Row],[2017-T1-TOTAL]],"")</f>
        <v>5.4003724394785846E-2</v>
      </c>
      <c r="LM287" s="26">
        <f>IFERROR(Tableau17[[#This Row],[2017-T1-LASSALLE Jean]]/Tableau17[[#This Row],[2017-T1-TOTAL]],"")</f>
        <v>9.3109869646182501E-3</v>
      </c>
      <c r="LN287" s="26">
        <f>IFERROR(Tableau17[[#This Row],[2017-T1-LE PEN Marine]]/Tableau17[[#This Row],[2017-T1-TOTAL]],"")</f>
        <v>0.26629422718808193</v>
      </c>
      <c r="LO287" s="26">
        <f>IFERROR(Tableau17[[#This Row],[2017-T1-M Jean-Luc]]/Tableau17[[#This Row],[2017-T1-TOTAL]],"")</f>
        <v>0.18342644320297952</v>
      </c>
      <c r="LP287" s="26">
        <f>IFERROR(Tableau17[[#This Row],[2017-T1-MACRON Emmanuel]]/Tableau17[[#This Row],[2017-T1-TOTAL]],"")</f>
        <v>0.20949720670391062</v>
      </c>
      <c r="LQ287" s="26">
        <f>IFERROR(Tableau17[[#This Row],[2017-T1-POUTOU Philippe]]/Tableau17[[#This Row],[2017-T1-TOTAL]],"")</f>
        <v>4.6554934823091251E-3</v>
      </c>
      <c r="LR287" s="26">
        <f>IFERROR(Tableau17[[#This Row],[2017-T2-LE PEN Marine]]/Tableau17[[#This Row],[2017-T2-TOTAL]],"")</f>
        <v>0.38143176733780759</v>
      </c>
      <c r="LS287" s="26">
        <f>IFERROR(Tableau17[[#This Row],[2017-T2-MACRON Emmanuel]]/Tableau17[[#This Row],[2017-T2-TOTAL]],"")</f>
        <v>0.61856823266219241</v>
      </c>
      <c r="LT287" s="26">
        <f>IFERROR(Tableau17[[#This Row],[2019-T1-ALEXANDRE Audric]]/Tableau17[[#This Row],[2019-T1-TOTAL]],"")</f>
        <v>0</v>
      </c>
      <c r="LU287" s="26">
        <f>IFERROR(Tableau17[[#This Row],[2019-T1-ARTHAUD Nathalie]]/Tableau17[[#This Row],[2019-T1-TOTAL]],"")</f>
        <v>3.0120481927710845E-3</v>
      </c>
      <c r="LV287" s="26">
        <f>IFERROR(Tableau17[[#This Row],[2019-T1-ASSELINEAU François]]/Tableau17[[#This Row],[2019-T1-TOTAL]],"")</f>
        <v>7.5301204819277108E-3</v>
      </c>
      <c r="LW287" s="26">
        <f>IFERROR(Tableau17[[#This Row],[2019-T1-AUBRY Manon]]/Tableau17[[#This Row],[2019-T1-TOTAL]],"")</f>
        <v>4.0662650602409638E-2</v>
      </c>
      <c r="LX287" s="26">
        <f>IFERROR(Tableau17[[#This Row],[2019-T1-AZERGUI Nagib]]/Tableau17[[#This Row],[2019-T1-TOTAL]],"")</f>
        <v>1.5060240963855422E-3</v>
      </c>
      <c r="LY287" s="26">
        <f>IFERROR(Tableau17[[#This Row],[2019-T1-BARDELLA Jordan]]/Tableau17[[#This Row],[2019-T1-TOTAL]],"")</f>
        <v>0.30722891566265059</v>
      </c>
      <c r="LZ287" s="26">
        <f>IFERROR(Tableau17[[#This Row],[2019-T1-BELLAMY François-Xavier]]/Tableau17[[#This Row],[2019-T1-TOTAL]],"")</f>
        <v>0.10240963855421686</v>
      </c>
      <c r="MA287" s="26">
        <f>IFERROR(Tableau17[[#This Row],[2019-T1-BIDOU Olivier]]/Tableau17[[#This Row],[2019-T1-TOTAL]],"")</f>
        <v>1.5060240963855422E-3</v>
      </c>
      <c r="MB287" s="26">
        <f>IFERROR(Tableau17[[#This Row],[2019-T1-BOURG Dominique]]/Tableau17[[#This Row],[2019-T1-TOTAL]],"")</f>
        <v>2.86144578313253E-2</v>
      </c>
      <c r="MC287" s="26">
        <f>IFERROR(Tableau17[[#This Row],[2019-T1-BROSSAT Ian]]/Tableau17[[#This Row],[2019-T1-TOTAL]],"")</f>
        <v>1.5060240963855422E-2</v>
      </c>
      <c r="MD287" s="26">
        <f>IFERROR(Tableau17[[#This Row],[2019-T1-CAILLAUD Sophie]]/Tableau17[[#This Row],[2019-T1-TOTAL]],"")</f>
        <v>0</v>
      </c>
      <c r="ME287" s="26">
        <f>IFERROR(Tableau17[[#This Row],[2019-T1-CAMUS Renaud]]/Tableau17[[#This Row],[2019-T1-TOTAL]],"")</f>
        <v>0</v>
      </c>
      <c r="MF287" s="26">
        <f>IFERROR(Tableau17[[#This Row],[2019-T1-CHALENÇON Christophe]]/Tableau17[[#This Row],[2019-T1-TOTAL]],"")</f>
        <v>0</v>
      </c>
      <c r="MG287" s="26">
        <f>IFERROR(Tableau17[[#This Row],[2019-T1-CORBET Cathy Denise Ginette]]/Tableau17[[#This Row],[2019-T1-TOTAL]],"")</f>
        <v>0</v>
      </c>
      <c r="MH287" s="26">
        <f>IFERROR(Tableau17[[#This Row],[2019-T1-DE PREVOISIN Robert]]/Tableau17[[#This Row],[2019-T1-TOTAL]],"")</f>
        <v>0</v>
      </c>
      <c r="MI287" s="26">
        <f>IFERROR(Tableau17[[#This Row],[2019-T1-DELFEL Thérèse]]/Tableau17[[#This Row],[2019-T1-TOTAL]],"")</f>
        <v>0</v>
      </c>
      <c r="MJ287" s="26">
        <f>IFERROR(Tableau17[[#This Row],[2019-T1-DIEUMEGARD Pierre]]/Tableau17[[#This Row],[2019-T1-TOTAL]],"")</f>
        <v>0</v>
      </c>
      <c r="MK287" s="26">
        <f>IFERROR(Tableau17[[#This Row],[2019-T1-DUPONT-AIGNAN Nicolas]]/Tableau17[[#This Row],[2019-T1-TOTAL]],"")</f>
        <v>2.86144578313253E-2</v>
      </c>
      <c r="ML287" s="26">
        <f>IFERROR(Tableau17[[#This Row],[2019-T1-GERNIGON Yves]]/Tableau17[[#This Row],[2019-T1-TOTAL]],"")</f>
        <v>0</v>
      </c>
      <c r="MM287" s="26">
        <f>IFERROR(Tableau17[[#This Row],[2019-T1-GLUCKSMANN Raphaël]]/Tableau17[[#This Row],[2019-T1-TOTAL]],"")</f>
        <v>6.6265060240963861E-2</v>
      </c>
      <c r="MN287" s="26">
        <f>IFERROR(Tableau17[[#This Row],[2019-T1-HAMON Benoît]]/Tableau17[[#This Row],[2019-T1-TOTAL]],"")</f>
        <v>1.8072289156626505E-2</v>
      </c>
      <c r="MO287" s="26">
        <f>IFERROR(Tableau17[[#This Row],[2019-T1-HELGEN Gilles]]/Tableau17[[#This Row],[2019-T1-TOTAL]],"")</f>
        <v>0</v>
      </c>
      <c r="MP287" s="26">
        <f>IFERROR(Tableau17[[#This Row],[2019-T1-JADOT Yannick]]/Tableau17[[#This Row],[2019-T1-TOTAL]],"")</f>
        <v>0.14006024096385541</v>
      </c>
      <c r="MQ287" s="26">
        <f>IFERROR(Tableau17[[#This Row],[2019-T1-LAGARDE Jean-Christophe]]/Tableau17[[#This Row],[2019-T1-TOTAL]],"")</f>
        <v>1.9578313253012049E-2</v>
      </c>
      <c r="MR287" s="26">
        <f>IFERROR(Tableau17[[#This Row],[2019-T1-LALANNE Francis]]/Tableau17[[#This Row],[2019-T1-TOTAL]],"")</f>
        <v>0</v>
      </c>
      <c r="MS287" s="26">
        <f>IFERROR(Tableau17[[#This Row],[2019-T1-LOISEAU Nathalie]]/Tableau17[[#This Row],[2019-T1-TOTAL]],"")</f>
        <v>0.21837349397590361</v>
      </c>
      <c r="MT287" s="26">
        <f>IFERROR(Tableau17[[#This Row],[2019-T1-MARIE Florie]]/Tableau17[[#This Row],[2019-T1-TOTAL]],"")</f>
        <v>1.5060240963855422E-3</v>
      </c>
      <c r="MU287" s="26">
        <f>IFERROR(Tableau17[[#This Row],[2008-T1-MACROEXTRDROITE]]/Tableau17[[#This Row],[2008-T1-MACROTOTALE]],"")</f>
        <v>7.1942446043165464E-2</v>
      </c>
      <c r="MV287" s="26">
        <f>IFERROR(Tableau17[[#This Row],[2008-T1-MACRODROITE]]/Tableau17[[#This Row],[2008-T1-MACROTOTALE]],"")</f>
        <v>0.52949640287769784</v>
      </c>
      <c r="MW287" s="26">
        <f>IFERROR(Tableau17[[#This Row],[2008-T1-MACROCENTRE]]/Tableau17[[#This Row],[2008-T1-MACROTOTALE]],"")</f>
        <v>0</v>
      </c>
      <c r="MX287" s="26">
        <f>IFERROR(Tableau17[[#This Row],[2008-T1-MACROGAUCHE]]/Tableau17[[#This Row],[2008-T1-MACROTOTALE]],"")</f>
        <v>0.3985611510791367</v>
      </c>
      <c r="MY287" s="26">
        <f>IFERROR(Tableau17[[#This Row],[2008-T1-MACROAUTRE]]/Tableau17[[#This Row],[2008-T1-MACROTOTALE]],"")</f>
        <v>0</v>
      </c>
      <c r="MZ287" s="26">
        <f>IFERROR(Tableau17[[#This Row],[2008-T2-MACROEXTRDROITE]]/Tableau17[[#This Row],[2008-T2-MACROTOTALE]],"")</f>
        <v>0</v>
      </c>
      <c r="NA287" s="26">
        <f>IFERROR(Tableau17[[#This Row],[2008-T2-MACRODROITE]]/Tableau17[[#This Row],[2008-T2-MACROTOTALE]],"")</f>
        <v>0.58436724565756826</v>
      </c>
      <c r="NB287" s="26">
        <f>IFERROR(Tableau17[[#This Row],[2008-T2-MACROCENTRE]]/Tableau17[[#This Row],[2008-T2-MACROTOTALE]],"")</f>
        <v>0</v>
      </c>
      <c r="NC287" s="26">
        <f>IFERROR(Tableau17[[#This Row],[2008-T2-MACROGAUCHE]]/Tableau17[[#This Row],[2008-T2-MACROTOTALE]],"")</f>
        <v>0.41563275434243174</v>
      </c>
      <c r="ND287" s="26">
        <f>IFERROR(Tableau17[[#This Row],[2008-T2-MACROAUTRE]]/Tableau17[[#This Row],[2008-T2-MACROTOTALE]],"")</f>
        <v>0</v>
      </c>
      <c r="NE287" s="26">
        <f>IFERROR(Tableau17[[#This Row],[2014-T1-MACROEXTRDROITE]]/Tableau17[[#This Row],[2014-T1-MACROTOTALE]],"")</f>
        <v>0.24856321839080459</v>
      </c>
      <c r="NF287" s="26">
        <f>IFERROR(Tableau17[[#This Row],[2014-T1-MACRODROITE]]/Tableau17[[#This Row],[2014-T1-MACROTOTALE]],"")</f>
        <v>0.49568965517241381</v>
      </c>
      <c r="NG287" s="26">
        <f>IFERROR(Tableau17[[#This Row],[2014-T1-MACROCENTRE]]/Tableau17[[#This Row],[2014-T1-MACROTOTALE]],"")</f>
        <v>0</v>
      </c>
      <c r="NH287" s="26">
        <f>IFERROR(Tableau17[[#This Row],[2014-T1-MACROGAUCHE]]/Tableau17[[#This Row],[2014-T1-MACROTOTALE]],"")</f>
        <v>0.2557471264367816</v>
      </c>
      <c r="NI287" s="26">
        <f>IFERROR(Tableau17[[#This Row],[2014-T1-MACROAUTRE]]/Tableau17[[#This Row],[2014-T1-MACROTOTALE]],"")</f>
        <v>0</v>
      </c>
      <c r="NJ287" s="26">
        <f>IFERROR(Tableau17[[#This Row],[2014-T2-MACROEXTRDROITE]]/Tableau17[[#This Row],[2014-T2-MACROTOTALE]],"")</f>
        <v>0.26050420168067229</v>
      </c>
      <c r="NK287" s="26">
        <f>IFERROR(Tableau17[[#This Row],[2014-T2-MACRODROITE]]/Tableau17[[#This Row],[2014-T2-MACROTOTALE]],"")</f>
        <v>0.50980392156862742</v>
      </c>
      <c r="NL287" s="26">
        <f>IFERROR(Tableau17[[#This Row],[2014-T2-MACROCENTRE]]/Tableau17[[#This Row],[2014-T2-MACROTOTALE]],"")</f>
        <v>0</v>
      </c>
      <c r="NM287" s="26">
        <f>IFERROR(Tableau17[[#This Row],[2014-T2-MACROGAUCHE]]/Tableau17[[#This Row],[2014-T2-MACROTOTALE]],"")</f>
        <v>0.22969187675070027</v>
      </c>
      <c r="NN287" s="26">
        <f>IFERROR(Tableau17[[#This Row],[2014-T2-MACROAUTRE]]/Tableau17[[#This Row],[2014-T2-MACROTOTALE]],"")</f>
        <v>0</v>
      </c>
      <c r="NO287" s="26">
        <f>IFERROR( Tableau17[[#This Row],[2015-T1-MACROEXTRDROITE]]/Tableau17[[#This Row],[2015-T1-MACROTOTALE]],"")</f>
        <v>0.35333333333333333</v>
      </c>
      <c r="NP287" s="26">
        <f>IFERROR(Tableau17[[#This Row],[2015-T1-MACRODROITE]]/Tableau17[[#This Row],[2015-T1-MACROTOTALE]],"")</f>
        <v>0.31666666666666665</v>
      </c>
      <c r="NQ287" s="26">
        <f>IFERROR(Tableau17[[#This Row],[2015-T1-MACROCENTRE]]/Tableau17[[#This Row],[2015-T1-MACROTOTALE]],"")</f>
        <v>0</v>
      </c>
      <c r="NR287" s="26">
        <f>IFERROR(Tableau17[[#This Row],[2015-T1-MACROGAUCHE]]/Tableau17[[#This Row],[2015-T1-MACROTOTALE]],"")</f>
        <v>0.28499999999999998</v>
      </c>
      <c r="NS287" s="26">
        <f>IFERROR(Tableau17[[#This Row],[2015-T1-MACROAUTRE]]/Tableau17[[#This Row],[2015-T1-MACROTOTALE]],"")</f>
        <v>4.4999999999999998E-2</v>
      </c>
      <c r="NT287" s="26">
        <f>IFERROR(Tableau17[[#This Row],[2015-T2-MACROEXTRDROITE]]/Tableau17[[#This Row],[2015-T2-MACROTOTALE]],"")</f>
        <v>0.39003436426116839</v>
      </c>
      <c r="NU287" s="26">
        <f>IFERROR(Tableau17[[#This Row],[2015-T2-MACRODROITE]]/Tableau17[[#This Row],[2015-T2-MACROTOTALE]],"")</f>
        <v>0.60996563573883167</v>
      </c>
      <c r="NV287" s="26">
        <f>IFERROR(Tableau17[[#This Row],[2015-T2-MACROCENTRE]]/Tableau17[[#This Row],[2015-T2-MACROTOTALE]],"")</f>
        <v>0</v>
      </c>
      <c r="NW287" s="26">
        <f>IFERROR(Tableau17[[#This Row],[2015-T2-MACROGAUCHE]]/Tableau17[[#This Row],[2015-T2-MACROTOTALE]],"")</f>
        <v>0</v>
      </c>
      <c r="NX287" s="26">
        <f>IFERROR(Tableau17[[#This Row],[2015-T2-MACROAUTRE]]/Tableau17[[#This Row],[2015-T2-MACROTOTALE]],"")</f>
        <v>0</v>
      </c>
      <c r="NY287" s="26">
        <f>IFERROR(Tableau17[[#This Row],[2017-T1-MACROEXTRDROITE]]/Tableau17[[#This Row],[2017-T1-MACROTOTALE]],"")</f>
        <v>0.31284916201117319</v>
      </c>
      <c r="NZ287" s="26">
        <f>IFERROR(Tableau17[[#This Row],[2017-T1-MACRODROITE]]/Tableau17[[#This Row],[2017-T1-MACROTOTALE]],"")</f>
        <v>0.21973929236499068</v>
      </c>
      <c r="OA287" s="26">
        <f>IFERROR(Tableau17[[#This Row],[2017-T1-MACROCENTRE]]/Tableau17[[#This Row],[2017-T1-MACROTOTALE]],"")</f>
        <v>0.20949720670391062</v>
      </c>
      <c r="OB287" s="26">
        <f>IFERROR(Tableau17[[#This Row],[2017-T1-MACROGAUCHE]]/Tableau17[[#This Row],[2017-T1-MACROTOTALE]],"")</f>
        <v>0.24860335195530725</v>
      </c>
      <c r="OC287" s="26">
        <f>IFERROR(Tableau17[[#This Row],[2017-T1-MACROAUTRE]]/Tableau17[[#This Row],[2017-T1-MACROTOTALE]],"")</f>
        <v>9.3109869646182501E-3</v>
      </c>
      <c r="OD287" s="26">
        <f>IFERROR(Tableau17[[#This Row],[2017-T2-MACROEXTRDROITE]]/Tableau17[[#This Row],[2017-T2-MACROTOTALE]],"")</f>
        <v>0.38143176733780759</v>
      </c>
      <c r="OE287" s="26">
        <f>IFERROR(Tableau17[[#This Row],[2017-T2-MACRODROITE]]/Tableau17[[#This Row],[2017-T2-MACROTOTALE]],"")</f>
        <v>0</v>
      </c>
      <c r="OF287" s="26">
        <f>IFERROR(Tableau17[[#This Row],[2017-T2-MACROCENTRE]]/Tableau17[[#This Row],[2017-T2-MACROTOTALE]],"")</f>
        <v>0.61856823266219241</v>
      </c>
      <c r="OG287" s="26">
        <f>IFERROR(Tableau17[[#This Row],[2017-T2-MACROGAUCHE]]/Tableau17[[#This Row],[2017-T2-MACROTOTALE]],"")</f>
        <v>0</v>
      </c>
      <c r="OH287" s="26">
        <f>IFERROR(Tableau17[[#This Row],[2017-T2-MACROAUTRE]]/Tableau17[[#This Row],[2017-T2-MACROTOTALE]],"")</f>
        <v>0</v>
      </c>
      <c r="OI287" s="26">
        <f>IFERROR(Tableau17[[#This Row],[2019-T1-MACROEXTRDROITE]]/Tableau17[[#This Row],[2019-T1-MACROTOTALE]],"")</f>
        <v>0.34124629080118696</v>
      </c>
      <c r="OJ287" s="26">
        <f>IFERROR(Tableau17[[#This Row],[2019-T1-MACRODROITE]]/Tableau17[[#This Row],[2019-T1-MACROTOTALE]],"")</f>
        <v>0.12017804154302671</v>
      </c>
      <c r="OK287" s="26">
        <f>IFERROR(Tableau17[[#This Row],[2019-T1-MACROCENTRE]]/Tableau17[[#This Row],[2019-T1-MACROTOTALE]],"")</f>
        <v>0.21513353115727002</v>
      </c>
      <c r="OL287" s="26">
        <f>IFERROR(Tableau17[[#This Row],[2019-T1-MACROGAUCHE]]/Tableau17[[#This Row],[2019-T1-MACROTOTALE]],"")</f>
        <v>0.27893175074183979</v>
      </c>
      <c r="OM287" s="26">
        <f>IFERROR(Tableau17[[#This Row],[2019-T1-MACROAUTRE]]/Tableau17[[#This Row],[2019-T1-MACROTOTALE]],"")</f>
        <v>4.4510385756676561E-2</v>
      </c>
      <c r="ON287" s="26">
        <f>IFERROR(Tableau17[[#This Row],[2020-T1-MACROEXTRDROITE]]/Tableau17[[#This Row],[2020-T1-MACROTOTALE]],"")</f>
        <v>0.23340961098398169</v>
      </c>
      <c r="OO287" s="26">
        <f>IFERROR(Tableau17[[#This Row],[2020-T1-MACRODROITE]]/Tableau17[[#This Row],[2020-T1-MACROTOTALE]],"")</f>
        <v>0.37986270022883295</v>
      </c>
      <c r="OP287" s="26">
        <f>IFERROR(Tableau17[[#This Row],[2020-T1-MACROCENTRE]]/Tableau17[[#This Row],[2020-T1-MACROTOTALE]],"")</f>
        <v>8.2379862700228831E-2</v>
      </c>
      <c r="OQ287" s="26">
        <f>IFERROR(Tableau17[[#This Row],[2020-T1-MACROGAUCHE]]/Tableau17[[#This Row],[2020-T1-MACROTOTALE]],"")</f>
        <v>0.30434782608695654</v>
      </c>
      <c r="OR287" s="26">
        <f>IFERROR(Tableau17[[#This Row],[2020-T1-MACROAUTRE]]/Tableau17[[#This Row],[2020-T1-MACROTOTALE]],"")</f>
        <v>0</v>
      </c>
      <c r="OS287" s="26">
        <f>IFERROR(Tableau17[[#This Row],[2017 (L)-T1-MACROEXTRDROITE]]/Tableau17[[#This Row],[2017 (L)-T1-MACROTOTALE]],"")</f>
        <v>0.16883116883116883</v>
      </c>
      <c r="OT287" s="26">
        <f>IFERROR(Tableau17[[#This Row],[2017 (L)-T1-MACRODROITE]]/Tableau17[[#This Row],[2017 (L)-T1-MACROTOTALE]],"")</f>
        <v>0.26298701298701299</v>
      </c>
      <c r="OU287" s="26">
        <f>IFERROR(Tableau17[[#This Row],[2017 (L)-T1-MACROCENTRE]]/Tableau17[[#This Row],[2017 (L)-T1-MACROTOTALE]],"")</f>
        <v>0.34090909090909088</v>
      </c>
      <c r="OV287" s="26">
        <f>IFERROR(Tableau17[[#This Row],[2017 (L)-T1-MACROGAUCHE]]/Tableau17[[#This Row],[2017 (L)-T1-MACROTOTALE]],"")</f>
        <v>0.21428571428571427</v>
      </c>
      <c r="OW287" s="26">
        <f>IFERROR(Tableau17[[#This Row],[2017 (L)-T1-MACROAUTRE]]/Tableau17[[#This Row],[2017 (L)-T1-MACROTOTALE]],"")</f>
        <v>1.2987012987012988E-2</v>
      </c>
      <c r="OX287" s="26">
        <f>IFERROR(Tableau17[[#This Row],[2017 (L)-T2-MACROEXTRDROITE]]/Tableau17[[#This Row],[2017 (L)-T2-MACROTOTALE]],"")</f>
        <v>0</v>
      </c>
      <c r="OY287" s="26">
        <f>IFERROR(Tableau17[[#This Row],[2017 (L)-T2-MACRODROITE]]/Tableau17[[#This Row],[2017 (L)-T2-MACROTOTALE]],"")</f>
        <v>0.4989429175475687</v>
      </c>
      <c r="OZ287" s="26">
        <f>IFERROR(Tableau17[[#This Row],[2017 (L)-T2-MACROCENTRE]]/Tableau17[[#This Row],[2017 (L)-T2-MACROTOTALE]],"")</f>
        <v>0.5010570824524313</v>
      </c>
      <c r="PA287" s="26">
        <f>IFERROR(Tableau17[[#This Row],[2017 (L)-T2-MACROGAUCHE]]/Tableau17[[#This Row],[2017 (L)-T2-MACROTOTALE]],"")</f>
        <v>0</v>
      </c>
      <c r="PB287" s="26">
        <f>IFERROR(Tableau17[[#This Row],[2017 (L)-T2-MACROAUTRE]]/Tableau17[[#This Row],[2017 (L)-T2-MACROTOTALE]],"")</f>
        <v>0</v>
      </c>
      <c r="PC287" s="26">
        <f>IFERROR(Tableau17[[#This Row],[2008_T1_PROCUS]]/Tableau17[[#This Row],[2008_T1_INSCRITS]],0)</f>
        <v>1.0069713400464756E-2</v>
      </c>
      <c r="PD287" s="26">
        <f>IFERROR(Tableau17[[#This Row],[2008_T2_PROCUS]]/Tableau17[[#This Row],[2008_T2_INSCRITS]],0)</f>
        <v>1.7041053446940357E-2</v>
      </c>
      <c r="PE287" s="26">
        <f>Tableau17[[#This Row],[2014_T1_PROCUS]]/Tableau17[[#This Row],[2014_T1_INSCRITS]]</f>
        <v>7.656967840735069E-3</v>
      </c>
      <c r="PF287" s="26">
        <f>IFERROR(Tableau17[[#This Row],[2014_T2_PROCUS]]/Tableau17[[#This Row],[2014_T2_INSCRITS]],0)</f>
        <v>8.4226646248085763E-3</v>
      </c>
    </row>
    <row r="288" spans="1:422" hidden="1" x14ac:dyDescent="0.2">
      <c r="A288" s="1">
        <v>6</v>
      </c>
      <c r="B288" s="1" t="s">
        <v>448</v>
      </c>
      <c r="C288" s="1" t="s">
        <v>460</v>
      </c>
      <c r="D288" s="1" t="s">
        <v>460</v>
      </c>
      <c r="E288" s="1">
        <v>1245</v>
      </c>
      <c r="F288" s="1">
        <v>5.4329090000000004</v>
      </c>
      <c r="G288" s="1">
        <v>43.321371999999997</v>
      </c>
      <c r="H288" s="3">
        <v>964</v>
      </c>
      <c r="I288" s="3">
        <v>199</v>
      </c>
      <c r="K288" s="1">
        <v>5</v>
      </c>
      <c r="L288" s="1">
        <v>33</v>
      </c>
      <c r="M288" s="1">
        <v>7</v>
      </c>
      <c r="P288" s="1">
        <v>52</v>
      </c>
      <c r="Q288" s="1">
        <v>5</v>
      </c>
      <c r="R288" s="1">
        <v>107</v>
      </c>
      <c r="S288" s="1">
        <v>42</v>
      </c>
      <c r="T288" s="1">
        <v>14</v>
      </c>
      <c r="U288" s="1">
        <v>265</v>
      </c>
      <c r="V288" s="1">
        <v>1048</v>
      </c>
      <c r="W288" s="1">
        <v>511</v>
      </c>
      <c r="X288" s="1">
        <v>8</v>
      </c>
      <c r="Y288" s="2">
        <v>0.48759542</v>
      </c>
      <c r="Z288" s="1">
        <v>1048</v>
      </c>
      <c r="AA288" s="1">
        <v>562</v>
      </c>
      <c r="AB288" s="1">
        <v>13</v>
      </c>
      <c r="AC288" s="2">
        <v>0.53625953999999998</v>
      </c>
      <c r="AD288" s="1">
        <v>964</v>
      </c>
      <c r="AE288" s="1">
        <v>271</v>
      </c>
      <c r="AF288" s="2">
        <v>0.28112032999999997</v>
      </c>
      <c r="AG288" s="1">
        <f t="shared" si="4"/>
        <v>199</v>
      </c>
      <c r="AH288" s="1">
        <v>1107</v>
      </c>
      <c r="AI288" s="1">
        <v>614</v>
      </c>
      <c r="AJ288" s="1">
        <v>6</v>
      </c>
      <c r="AK288" s="2">
        <v>0.55465220999999998</v>
      </c>
      <c r="AL288" s="1">
        <v>1107</v>
      </c>
      <c r="AM288" s="1">
        <v>661</v>
      </c>
      <c r="AN288" s="1">
        <v>15</v>
      </c>
      <c r="AO288" s="2">
        <v>0.59710929999999995</v>
      </c>
      <c r="AP288" s="1">
        <v>1048</v>
      </c>
      <c r="AQ288" s="1">
        <v>423</v>
      </c>
      <c r="AR288" s="2">
        <v>0.40362595000000001</v>
      </c>
      <c r="AS288" s="1">
        <v>1048</v>
      </c>
      <c r="AT288" s="1">
        <v>461</v>
      </c>
      <c r="AU288" s="2">
        <v>0.43988549999999998</v>
      </c>
      <c r="AV288" s="1">
        <v>1024</v>
      </c>
      <c r="AW288" s="1">
        <v>401</v>
      </c>
      <c r="AX288" s="2">
        <v>0.39160156000000002</v>
      </c>
      <c r="AY288" s="1">
        <v>1024</v>
      </c>
      <c r="AZ288" s="1">
        <v>348</v>
      </c>
      <c r="BA288" s="2">
        <v>0.33984375</v>
      </c>
      <c r="BB288" s="1">
        <v>1028</v>
      </c>
      <c r="BC288" s="1">
        <v>732</v>
      </c>
      <c r="BD288" s="2">
        <v>0.71206225999999995</v>
      </c>
      <c r="BE288" s="1">
        <v>1027</v>
      </c>
      <c r="BF288" s="1">
        <v>702</v>
      </c>
      <c r="BG288" s="2">
        <v>0.68354429999999999</v>
      </c>
      <c r="BH288" s="1">
        <v>962</v>
      </c>
      <c r="BI288" s="1">
        <v>416</v>
      </c>
      <c r="BJ288" s="2">
        <v>0.43243242999999998</v>
      </c>
      <c r="BK288" s="1">
        <v>30</v>
      </c>
      <c r="BM288" s="1">
        <v>8</v>
      </c>
      <c r="BN288" s="1">
        <v>16</v>
      </c>
      <c r="BO288" s="1">
        <v>83</v>
      </c>
      <c r="BP288" s="1">
        <v>218</v>
      </c>
      <c r="BQ288" s="1">
        <v>245</v>
      </c>
      <c r="BR288" s="1">
        <v>600</v>
      </c>
      <c r="BU288" s="1">
        <v>323</v>
      </c>
      <c r="BV288" s="1">
        <v>320</v>
      </c>
      <c r="BW288" s="1">
        <v>643</v>
      </c>
      <c r="BY288" s="1">
        <v>53</v>
      </c>
      <c r="BZ288" s="1">
        <v>15</v>
      </c>
      <c r="CB288" s="1">
        <v>30</v>
      </c>
      <c r="CC288" s="1">
        <v>184</v>
      </c>
      <c r="CD288" s="1">
        <v>154</v>
      </c>
      <c r="CE288" s="1">
        <v>69</v>
      </c>
      <c r="CF288" s="1">
        <v>505</v>
      </c>
      <c r="CG288" s="1">
        <v>234</v>
      </c>
      <c r="CH288" s="1">
        <v>200</v>
      </c>
      <c r="CI288" s="1">
        <v>113</v>
      </c>
      <c r="CJ288" s="1">
        <v>547</v>
      </c>
      <c r="CK288" s="1">
        <v>18</v>
      </c>
      <c r="CL288" s="1">
        <v>11</v>
      </c>
      <c r="CO288" s="1">
        <v>32</v>
      </c>
      <c r="CP288" s="1">
        <v>205</v>
      </c>
      <c r="CT288" s="1">
        <v>87</v>
      </c>
      <c r="CU288" s="1">
        <v>57</v>
      </c>
      <c r="CW288" s="1">
        <v>410</v>
      </c>
      <c r="CY288" s="1">
        <v>244</v>
      </c>
      <c r="DA288" s="1">
        <v>175</v>
      </c>
      <c r="DC288" s="1">
        <v>419</v>
      </c>
      <c r="DE288" s="1">
        <v>2</v>
      </c>
      <c r="DF288" s="1">
        <v>6</v>
      </c>
      <c r="DH288" s="1">
        <v>1</v>
      </c>
      <c r="DI288" s="1">
        <v>10</v>
      </c>
      <c r="DJ288" s="1">
        <v>2</v>
      </c>
      <c r="DK288" s="1">
        <v>7</v>
      </c>
      <c r="DL288" s="1">
        <v>79</v>
      </c>
      <c r="DM288" s="1">
        <v>131</v>
      </c>
      <c r="DN288" s="1">
        <v>57</v>
      </c>
      <c r="DQ288" s="1">
        <v>2</v>
      </c>
      <c r="DR288" s="1">
        <v>82</v>
      </c>
      <c r="DS288" s="1">
        <v>11</v>
      </c>
      <c r="DU288" s="1">
        <v>390</v>
      </c>
      <c r="DW288" s="1">
        <v>176</v>
      </c>
      <c r="DZ288" s="1">
        <v>147</v>
      </c>
      <c r="EA288" s="1">
        <v>323</v>
      </c>
      <c r="EB288" s="1">
        <v>2</v>
      </c>
      <c r="EC288" s="1">
        <v>5</v>
      </c>
      <c r="ED288" s="1">
        <v>0</v>
      </c>
      <c r="EE288" s="1">
        <v>20</v>
      </c>
      <c r="EF288" s="1">
        <v>93</v>
      </c>
      <c r="EG288" s="1">
        <v>32</v>
      </c>
      <c r="EH288" s="1">
        <v>4</v>
      </c>
      <c r="EI288" s="1">
        <v>292</v>
      </c>
      <c r="EJ288" s="1">
        <v>169</v>
      </c>
      <c r="EK288" s="1">
        <v>97</v>
      </c>
      <c r="EL288" s="1">
        <v>7</v>
      </c>
      <c r="EM288" s="1">
        <v>721</v>
      </c>
      <c r="EN288" s="1">
        <v>363</v>
      </c>
      <c r="EO288" s="1">
        <v>274</v>
      </c>
      <c r="EP288" s="1">
        <v>637</v>
      </c>
      <c r="EQ288" s="1">
        <v>1</v>
      </c>
      <c r="ER288" s="1">
        <v>3</v>
      </c>
      <c r="ES288" s="1">
        <v>2</v>
      </c>
      <c r="ET288" s="1">
        <v>21</v>
      </c>
      <c r="EU288" s="1">
        <v>2</v>
      </c>
      <c r="EV288" s="1">
        <v>184</v>
      </c>
      <c r="EW288" s="1">
        <v>18</v>
      </c>
      <c r="EX288" s="1">
        <v>0</v>
      </c>
      <c r="EY288" s="1">
        <v>10</v>
      </c>
      <c r="EZ288" s="1">
        <v>14</v>
      </c>
      <c r="FA288" s="1">
        <v>0</v>
      </c>
      <c r="FB288" s="1">
        <v>0</v>
      </c>
      <c r="FC288" s="1">
        <v>0</v>
      </c>
      <c r="FD288" s="1">
        <v>0</v>
      </c>
      <c r="FE288" s="1">
        <v>0</v>
      </c>
      <c r="FF288" s="1">
        <v>0</v>
      </c>
      <c r="FG288" s="1">
        <v>0</v>
      </c>
      <c r="FH288" s="1">
        <v>17</v>
      </c>
      <c r="FI288" s="1">
        <v>0</v>
      </c>
      <c r="FJ288" s="1">
        <v>16</v>
      </c>
      <c r="FK288" s="1">
        <v>9</v>
      </c>
      <c r="FL288" s="1">
        <v>0</v>
      </c>
      <c r="FM288" s="1">
        <v>44</v>
      </c>
      <c r="FN288" s="1">
        <v>4</v>
      </c>
      <c r="FO288" s="1">
        <v>0</v>
      </c>
      <c r="FP288" s="1">
        <v>41</v>
      </c>
      <c r="FQ288" s="1">
        <v>0</v>
      </c>
      <c r="FR288" s="1">
        <f>SUM(Tableau17[[#This Row],[2019-T1-ALEXANDRE Audric]:[2019-T1-MARIE Florie]])</f>
        <v>386</v>
      </c>
      <c r="FS288" s="1">
        <v>91</v>
      </c>
      <c r="FT288" s="1">
        <v>248</v>
      </c>
      <c r="FU288" s="1">
        <v>0</v>
      </c>
      <c r="FV288" s="1">
        <v>261</v>
      </c>
      <c r="FW288" s="1">
        <v>0</v>
      </c>
      <c r="FX288" s="1">
        <v>600</v>
      </c>
      <c r="FY288" s="1">
        <v>0</v>
      </c>
      <c r="FZ288" s="1">
        <v>323</v>
      </c>
      <c r="GA288" s="1">
        <v>0</v>
      </c>
      <c r="GB288" s="1">
        <v>320</v>
      </c>
      <c r="GC288" s="1">
        <v>0</v>
      </c>
      <c r="GD288" s="1">
        <v>643</v>
      </c>
      <c r="GE288" s="1">
        <v>184</v>
      </c>
      <c r="GF288" s="1">
        <v>207</v>
      </c>
      <c r="GG288" s="1">
        <v>0</v>
      </c>
      <c r="GH288" s="1">
        <v>114</v>
      </c>
      <c r="GI288" s="1">
        <v>0</v>
      </c>
      <c r="GJ288" s="1">
        <v>505</v>
      </c>
      <c r="GK288" s="1">
        <v>234</v>
      </c>
      <c r="GL288" s="1">
        <v>200</v>
      </c>
      <c r="GM288" s="1">
        <v>0</v>
      </c>
      <c r="GN288" s="1">
        <v>113</v>
      </c>
      <c r="GO288" s="1">
        <v>0</v>
      </c>
      <c r="GP288" s="1">
        <v>547</v>
      </c>
      <c r="GQ288" s="1">
        <v>216</v>
      </c>
      <c r="GR288" s="1">
        <v>87</v>
      </c>
      <c r="GS288" s="1">
        <v>0</v>
      </c>
      <c r="GT288" s="1">
        <v>89</v>
      </c>
      <c r="GU288" s="1">
        <v>18</v>
      </c>
      <c r="GV288" s="1">
        <v>410</v>
      </c>
      <c r="GW288" s="1">
        <v>244</v>
      </c>
      <c r="GX288" s="1">
        <v>175</v>
      </c>
      <c r="GY288" s="1">
        <v>0</v>
      </c>
      <c r="GZ288" s="1">
        <v>0</v>
      </c>
      <c r="HA288" s="1">
        <v>0</v>
      </c>
      <c r="HB288" s="1">
        <v>419</v>
      </c>
      <c r="HC288" s="1">
        <v>317</v>
      </c>
      <c r="HD288" s="1">
        <v>93</v>
      </c>
      <c r="HE288" s="1">
        <v>97</v>
      </c>
      <c r="HF288" s="1">
        <v>210</v>
      </c>
      <c r="HG288" s="1">
        <v>4</v>
      </c>
      <c r="HH288" s="1">
        <v>721</v>
      </c>
      <c r="HI288" s="1">
        <v>363</v>
      </c>
      <c r="HJ288" s="1">
        <v>0</v>
      </c>
      <c r="HK288" s="1">
        <v>274</v>
      </c>
      <c r="HL288" s="1">
        <v>0</v>
      </c>
      <c r="HM288" s="1">
        <v>0</v>
      </c>
      <c r="HN288" s="1">
        <v>637</v>
      </c>
      <c r="HO288" s="1">
        <v>208</v>
      </c>
      <c r="HP288" s="1">
        <v>22</v>
      </c>
      <c r="HQ288" s="1">
        <v>41</v>
      </c>
      <c r="HR288" s="1">
        <v>107</v>
      </c>
      <c r="HS288" s="1">
        <v>23</v>
      </c>
      <c r="HT288" s="1">
        <v>401</v>
      </c>
      <c r="HU288" s="1">
        <v>107</v>
      </c>
      <c r="HV288" s="1">
        <v>85</v>
      </c>
      <c r="HW288" s="1">
        <v>10</v>
      </c>
      <c r="HX288" s="1">
        <v>63</v>
      </c>
      <c r="HY288" s="1">
        <v>0</v>
      </c>
      <c r="HZ288" s="1">
        <v>265</v>
      </c>
      <c r="IA288" s="1">
        <v>139</v>
      </c>
      <c r="IB288" s="1">
        <v>57</v>
      </c>
      <c r="IC288" s="1">
        <v>82</v>
      </c>
      <c r="ID288" s="1">
        <v>108</v>
      </c>
      <c r="IE288" s="1">
        <v>4</v>
      </c>
      <c r="IF288" s="1">
        <v>390</v>
      </c>
      <c r="IG288" s="1">
        <v>176</v>
      </c>
      <c r="IH288" s="1">
        <v>0</v>
      </c>
      <c r="II288" s="1">
        <v>147</v>
      </c>
      <c r="IJ288" s="1">
        <v>0</v>
      </c>
      <c r="IK288" s="1">
        <v>0</v>
      </c>
      <c r="IL288" s="1">
        <v>323</v>
      </c>
      <c r="IM288" s="26">
        <f>IFERROR(Tableau17[[#This Row],[LDIV]]/Tableau17[[#This Row],[Total général]],"")</f>
        <v>0</v>
      </c>
      <c r="IN288" s="26">
        <f>IFERROR(Tableau17[[#This Row],[LDVC]]/Tableau17[[#This Row],[Total général]],"")</f>
        <v>1.8867924528301886E-2</v>
      </c>
      <c r="IO288" s="26">
        <f>IFERROR(Tableau17[[#This Row],[LDVD]]/Tableau17[[#This Row],[Total général]],"")</f>
        <v>0.12452830188679245</v>
      </c>
      <c r="IP288" s="26">
        <f>IFERROR(Tableau17[[#This Row],[LDVG]]/Tableau17[[#This Row],[Total général]],"")</f>
        <v>2.6415094339622643E-2</v>
      </c>
      <c r="IQ288" s="26">
        <f>IFERROR(Tableau17[[#This Row],[LEXD]]/Tableau17[[#This Row],[Total général]],"")</f>
        <v>0</v>
      </c>
      <c r="IR288" s="26">
        <f>IFERROR(Tableau17[[#This Row],[LEXG]]/Tableau17[[#This Row],[Total général]],"")</f>
        <v>0</v>
      </c>
      <c r="IS288" s="26">
        <f>IFERROR(Tableau17[[#This Row],[LLR]]/Tableau17[[#This Row],[Total général]],"")</f>
        <v>0.19622641509433963</v>
      </c>
      <c r="IT288" s="26">
        <f>IFERROR(Tableau17[[#This Row],[LREM]]/Tableau17[[#This Row],[Total général]],"")</f>
        <v>1.8867924528301886E-2</v>
      </c>
      <c r="IU288" s="26">
        <f>IFERROR(Tableau17[[#This Row],[LRN]]/Tableau17[[#This Row],[Total général]],"")</f>
        <v>0.4037735849056604</v>
      </c>
      <c r="IV288" s="26">
        <f>IFERROR(Tableau17[[#This Row],[LUG]]/Tableau17[[#This Row],[Total général]],"")</f>
        <v>0.15849056603773584</v>
      </c>
      <c r="IW288" s="26">
        <f>IFERROR(Tableau17[[#This Row],[LVEC]]/Tableau17[[#This Row],[Total général]],"")</f>
        <v>5.2830188679245285E-2</v>
      </c>
      <c r="IX288" s="26">
        <f>IFERROR(Tableau17[[#This Row],[2008-T1-LCMD]]/Tableau17[[#This Row],[2008-T1-TOTAL]],"")</f>
        <v>0.05</v>
      </c>
      <c r="IY288" s="26">
        <f>IFERROR(Tableau17[[#This Row],[2008-T1-LDVD]]/Tableau17[[#This Row],[2008-T1-TOTAL]],"")</f>
        <v>0</v>
      </c>
      <c r="IZ288" s="26">
        <f>IFERROR(Tableau17[[#This Row],[2008-T1-LEXD]]/Tableau17[[#This Row],[2008-T1-TOTAL]],"")</f>
        <v>1.3333333333333334E-2</v>
      </c>
      <c r="JA288" s="26">
        <f>IFERROR(Tableau17[[#This Row],[2008-T1-LEXG]]/Tableau17[[#This Row],[2008-T1-TOTAL]],"")</f>
        <v>2.6666666666666668E-2</v>
      </c>
      <c r="JB288" s="26">
        <f>IFERROR(Tableau17[[#This Row],[2008-T1-LFN]]/Tableau17[[#This Row],[2008-T1-TOTAL]],"")</f>
        <v>0.13833333333333334</v>
      </c>
      <c r="JC288" s="26">
        <f>IFERROR(Tableau17[[#This Row],[2008-T1-LMAJ]]/Tableau17[[#This Row],[2008-T1-TOTAL]],"")</f>
        <v>0.36333333333333334</v>
      </c>
      <c r="JD288" s="26">
        <f>IFERROR(Tableau17[[#This Row],[2008-T1-LUG]]/Tableau17[[#This Row],[2008-T1-TOTAL]],"")</f>
        <v>0.40833333333333333</v>
      </c>
      <c r="JE288" s="26">
        <f>IFERROR(Tableau17[[#This Row],[2008-T2-LFN]]/Tableau17[[#This Row],[2008-T2-TOTAL]],"")</f>
        <v>0</v>
      </c>
      <c r="JF288" s="26">
        <f>IFERROR(Tableau17[[#This Row],[2008-T2-LGC]]/Tableau17[[#This Row],[2008-T2-TOTAL]],"")</f>
        <v>0</v>
      </c>
      <c r="JG288" s="26">
        <f>IFERROR(Tableau17[[#This Row],[2008-T2-LMAJ]]/Tableau17[[#This Row],[2008-T2-TOTAL]],"")</f>
        <v>0.50233281493001558</v>
      </c>
      <c r="JH288" s="26">
        <f>IFERROR(Tableau17[[#This Row],[2008-T2-LUG]]/Tableau17[[#This Row],[2008-T2-TOTAL]],"")</f>
        <v>0.49766718506998447</v>
      </c>
      <c r="JI288" s="26">
        <f>IFERROR(Tableau17[[#This Row],[2014-T1-LDIV]]/Tableau17[[#This Row],[2014-T1-TOTAL]],"")</f>
        <v>0</v>
      </c>
      <c r="JJ288" s="26">
        <f>IFERROR(Tableau17[[#This Row],[2014-T1-LDVD]]/Tableau17[[#This Row],[2014-T1-TOTAL]],"")</f>
        <v>0.10495049504950495</v>
      </c>
      <c r="JK288" s="26">
        <f>IFERROR(Tableau17[[#This Row],[2014-T1-LDVG]]/Tableau17[[#This Row],[2014-T1-TOTAL]],"")</f>
        <v>2.9702970297029702E-2</v>
      </c>
      <c r="JL288" s="26">
        <f>IFERROR(Tableau17[[#This Row],[2014-T1-LEXG]]/Tableau17[[#This Row],[2014-T1-TOTAL]],"")</f>
        <v>0</v>
      </c>
      <c r="JM288" s="26">
        <f>IFERROR(Tableau17[[#This Row],[2014-T1-LFG]]/Tableau17[[#This Row],[2014-T1-TOTAL]],"")</f>
        <v>5.9405940594059403E-2</v>
      </c>
      <c r="JN288" s="26">
        <f>IFERROR(Tableau17[[#This Row],[2014-T1-LFN]]/Tableau17[[#This Row],[2014-T1-TOTAL]],"")</f>
        <v>0.36435643564356435</v>
      </c>
      <c r="JO288" s="26">
        <f>IFERROR(Tableau17[[#This Row],[2014-T1-LUD]]/Tableau17[[#This Row],[2014-T1-TOTAL]],"")</f>
        <v>0.30495049504950494</v>
      </c>
      <c r="JP288" s="26">
        <f>IFERROR(Tableau17[[#This Row],[2014-T1-LUG]]/Tableau17[[#This Row],[2014-T1-TOTAL]],"")</f>
        <v>0.13663366336633664</v>
      </c>
      <c r="JQ288" s="26">
        <f>IFERROR(Tableau17[[#This Row],[2014-T2-LFN]]/Tableau17[[#This Row],[2014-T2-TOTAL]],"")</f>
        <v>0.42778793418647165</v>
      </c>
      <c r="JR288" s="26">
        <f>IFERROR(Tableau17[[#This Row],[2014-T2-LUD]]/Tableau17[[#This Row],[2014-T2-TOTAL]],"")</f>
        <v>0.3656307129798903</v>
      </c>
      <c r="JS288" s="26">
        <f>IFERROR(Tableau17[[#This Row],[2014-T2-LUG]]/Tableau17[[#This Row],[2014-T2-TOTAL]],"")</f>
        <v>0.20658135283363802</v>
      </c>
      <c r="JT288" s="26">
        <f>IFERROR(Tableau17[[#This Row],[2015-T1-BC-DIV]]/Tableau17[[#This Row],[2015-T1-TOTAL]],"")</f>
        <v>4.3902439024390241E-2</v>
      </c>
      <c r="JU288" s="26">
        <f>IFERROR(Tableau17[[#This Row],[2015-T1-BC-DLF]]/Tableau17[[#This Row],[2015-T1-TOTAL]],"")</f>
        <v>2.6829268292682926E-2</v>
      </c>
      <c r="JV288" s="26">
        <f>IFERROR(Tableau17[[#This Row],[2015-T1-BC-DVD]]/Tableau17[[#This Row],[2015-T1-TOTAL]],"")</f>
        <v>0</v>
      </c>
      <c r="JW288" s="26">
        <f>IFERROR(Tableau17[[#This Row],[2015-T1-BC-DVG]]/Tableau17[[#This Row],[2015-T1-TOTAL]],"")</f>
        <v>0</v>
      </c>
      <c r="JX288" s="26">
        <f>IFERROR(Tableau17[[#This Row],[2015-T1-BC-FG]]/Tableau17[[#This Row],[2015-T1-TOTAL]],"")</f>
        <v>7.8048780487804878E-2</v>
      </c>
      <c r="JY288" s="26">
        <f>IFERROR(Tableau17[[#This Row],[2015-T1-BC-FN]]/Tableau17[[#This Row],[2015-T1-TOTAL]],"")</f>
        <v>0.5</v>
      </c>
      <c r="JZ288" s="26">
        <f>IFERROR(Tableau17[[#This Row],[2015-T1-BC-MDM]]/Tableau17[[#This Row],[2015-T1-TOTAL]],"")</f>
        <v>0</v>
      </c>
      <c r="KA288" s="26">
        <f>IFERROR(Tableau17[[#This Row],[2015-T1-BC-RDG]]/Tableau17[[#This Row],[2015-T1-TOTAL]],"")</f>
        <v>0</v>
      </c>
      <c r="KB288" s="26">
        <f>IFERROR(Tableau17[[#This Row],[2015-T1-BC-SOC]]/Tableau17[[#This Row],[2015-T1-TOTAL]],"")</f>
        <v>0</v>
      </c>
      <c r="KC288" s="26">
        <f>IFERROR(Tableau17[[#This Row],[2015-T1-BC-UD]]/Tableau17[[#This Row],[2015-T1-TOTAL]],"")</f>
        <v>0.21219512195121951</v>
      </c>
      <c r="KD288" s="26">
        <f>IFERROR(Tableau17[[#This Row],[2015-T1-BC-UG]]/Tableau17[[#This Row],[2015-T1-TOTAL]],"")</f>
        <v>0.13902439024390245</v>
      </c>
      <c r="KE288" s="26">
        <f>IFERROR(Tableau17[[#This Row],[2015-T1-BC-VEC]]/Tableau17[[#This Row],[2015-T1-TOTAL]],"")</f>
        <v>0</v>
      </c>
      <c r="KF288" s="26">
        <f>IFERROR(Tableau17[[#This Row],[2015-T2-BC-DVG]]/Tableau17[[#This Row],[2015-T2-TOTAL]],"")</f>
        <v>0</v>
      </c>
      <c r="KG288" s="26">
        <f>IFERROR(Tableau17[[#This Row],[2015-T2-BC-FN]]/Tableau17[[#This Row],[2015-T2-TOTAL]],"")</f>
        <v>0.58233890214797135</v>
      </c>
      <c r="KH288" s="26">
        <f>IFERROR(Tableau17[[#This Row],[2015-T2-BC-SOC]]/Tableau17[[#This Row],[2015-T2-TOTAL]],"")</f>
        <v>0</v>
      </c>
      <c r="KI288" s="26">
        <f>IFERROR(Tableau17[[#This Row],[2015-T2-BC-UD]]/Tableau17[[#This Row],[2015-T2-TOTAL]],"")</f>
        <v>0.41766109785202865</v>
      </c>
      <c r="KJ288" s="26">
        <f>IFERROR(Tableau17[[#This Row],[2015-T2-BC-UG]]/Tableau17[[#This Row],[2015-T2-TOTAL]],"")</f>
        <v>0</v>
      </c>
      <c r="KK288" s="26">
        <f>IFERROR(Tableau17[[#This Row],[2017 (L)-T1-COM]]/Tableau17[[#This Row],[2017 (L)-T1-TOTAL]],"")</f>
        <v>0</v>
      </c>
      <c r="KL288" s="26">
        <f>IFERROR(Tableau17[[#This Row],[2017 (L)-T1-DIV]]/Tableau17[[#This Row],[2017 (L)-T1-TOTAL]],"")</f>
        <v>5.1282051282051282E-3</v>
      </c>
      <c r="KM288" s="26">
        <f>IFERROR(Tableau17[[#This Row],[2017 (L)-T1-DLF]]/Tableau17[[#This Row],[2017 (L)-T1-TOTAL]],"")</f>
        <v>1.5384615384615385E-2</v>
      </c>
      <c r="KN288" s="26">
        <f>IFERROR(Tableau17[[#This Row],[2017 (L)-T1-DVD]]/Tableau17[[#This Row],[2017 (L)-T1-TOTAL]],"")</f>
        <v>0</v>
      </c>
      <c r="KO288" s="26">
        <f>IFERROR(Tableau17[[#This Row],[2017 (L)-T1-DVG]]/Tableau17[[#This Row],[2017 (L)-T1-TOTAL]],"")</f>
        <v>2.5641025641025641E-3</v>
      </c>
      <c r="KP288" s="26">
        <f>IFERROR(Tableau17[[#This Row],[2017 (L)-T1-ECO]]/Tableau17[[#This Row],[2017 (L)-T1-TOTAL]],"")</f>
        <v>2.564102564102564E-2</v>
      </c>
      <c r="KQ288" s="26">
        <f>IFERROR(Tableau17[[#This Row],[2017 (L)-T1-EXD]]/Tableau17[[#This Row],[2017 (L)-T1-TOTAL]],"")</f>
        <v>5.1282051282051282E-3</v>
      </c>
      <c r="KR288" s="26">
        <f>IFERROR(Tableau17[[#This Row],[2017 (L)-T1-EXG]]/Tableau17[[#This Row],[2017 (L)-T1-TOTAL]],"")</f>
        <v>1.7948717948717947E-2</v>
      </c>
      <c r="KS288" s="26">
        <f>IFERROR(Tableau17[[#This Row],[2017 (L)-T1-FI]]/Tableau17[[#This Row],[2017 (L)-T1-TOTAL]],"")</f>
        <v>0.20256410256410257</v>
      </c>
      <c r="KT288" s="26">
        <f>IFERROR(Tableau17[[#This Row],[2017 (L)-T1-FN]]/Tableau17[[#This Row],[2017 (L)-T1-TOTAL]],"")</f>
        <v>0.33589743589743587</v>
      </c>
      <c r="KU288" s="26">
        <f>IFERROR(Tableau17[[#This Row],[2017 (L)-T1-LR]]/Tableau17[[#This Row],[2017 (L)-T1-TOTAL]],"")</f>
        <v>0.14615384615384616</v>
      </c>
      <c r="KV288" s="26">
        <f>IFERROR(Tableau17[[#This Row],[2017 (L)-T1-MDM]]/Tableau17[[#This Row],[2017 (L)-T1-TOTAL]],"")</f>
        <v>0</v>
      </c>
      <c r="KW288" s="26">
        <f>IFERROR(Tableau17[[#This Row],[2017 (L)-T1-RDG]]/Tableau17[[#This Row],[2017 (L)-T1-TOTAL]],"")</f>
        <v>0</v>
      </c>
      <c r="KX288" s="26">
        <f>IFERROR(Tableau17[[#This Row],[2017 (L)-T1-REG]]/Tableau17[[#This Row],[2017 (L)-T1-TOTAL]],"")</f>
        <v>5.1282051282051282E-3</v>
      </c>
      <c r="KY288" s="26">
        <f>IFERROR(Tableau17[[#This Row],[2017 (L)-T1-REM]]/Tableau17[[#This Row],[2017 (L)-T1-TOTAL]],"")</f>
        <v>0.21025641025641026</v>
      </c>
      <c r="KZ288" s="26">
        <f>IFERROR(Tableau17[[#This Row],[2017 (L)-T1-SOC]]/Tableau17[[#This Row],[2017 (L)-T1-TOTAL]],"")</f>
        <v>2.8205128205128206E-2</v>
      </c>
      <c r="LA288" s="26">
        <f>IFERROR(Tableau17[[#This Row],[2017 (L)-T1-UDI]]/Tableau17[[#This Row],[2017 (L)-T1-TOTAL]],"")</f>
        <v>0</v>
      </c>
      <c r="LB288" s="26">
        <f>IFERROR(Tableau17[[#This Row],[2017 (L)-T2-FI]]/Tableau17[[#This Row],[2017 (L)-T2-TOTAL]],"")</f>
        <v>0</v>
      </c>
      <c r="LC288" s="26">
        <f>IFERROR(Tableau17[[#This Row],[2017 (L)-T2-FN]]/Tableau17[[#This Row],[2017 (L)-T2-TOTAL]],"")</f>
        <v>0.54489164086687303</v>
      </c>
      <c r="LD288" s="26">
        <f>IFERROR(Tableau17[[#This Row],[2017 (L)-T2-LR]]/Tableau17[[#This Row],[2017 (L)-T2-TOTAL]],"")</f>
        <v>0</v>
      </c>
      <c r="LE288" s="26">
        <f>IFERROR(Tableau17[[#This Row],[2017 (L)-T2-MDM]]/Tableau17[[#This Row],[2017 (L)-T2-TOTAL]],"")</f>
        <v>0</v>
      </c>
      <c r="LF288" s="26">
        <f>IFERROR(Tableau17[[#This Row],[2017 (L)-T2-REM]]/Tableau17[[#This Row],[2017 (L)-T2-TOTAL]],"")</f>
        <v>0.45510835913312692</v>
      </c>
      <c r="LG288" s="26">
        <f>IFERROR(Tableau17[[#This Row],[2017-T1-ARTHAUD Nathalie]]/Tableau17[[#This Row],[2017-T1-TOTAL]],"")</f>
        <v>2.7739251040221915E-3</v>
      </c>
      <c r="LH288" s="26">
        <f>IFERROR(Tableau17[[#This Row],[2017-T1-ASSELINEAU Fran]]/Tableau17[[#This Row],[2017-T1-TOTAL]],"")</f>
        <v>6.9348127600554789E-3</v>
      </c>
      <c r="LI288" s="26">
        <f>IFERROR(Tableau17[[#This Row],[2017-T1-CHEMINADE Jacques]]/Tableau17[[#This Row],[2017-T1-TOTAL]],"")</f>
        <v>0</v>
      </c>
      <c r="LJ288" s="26">
        <f>IFERROR(Tableau17[[#This Row],[2017-T1-DUPONT-AIGNAN Nicolas]]/Tableau17[[#This Row],[2017-T1-TOTAL]],"")</f>
        <v>2.7739251040221916E-2</v>
      </c>
      <c r="LK288" s="26">
        <f>IFERROR(Tableau17[[#This Row],[2017-T1-FILLON Fran]]/Tableau17[[#This Row],[2017-T1-TOTAL]],"")</f>
        <v>0.1289875173370319</v>
      </c>
      <c r="LL288" s="26">
        <f>IFERROR(Tableau17[[#This Row],[2017-T1-HAMON Beno]]/Tableau17[[#This Row],[2017-T1-TOTAL]],"")</f>
        <v>4.4382801664355064E-2</v>
      </c>
      <c r="LM288" s="26">
        <f>IFERROR(Tableau17[[#This Row],[2017-T1-LASSALLE Jean]]/Tableau17[[#This Row],[2017-T1-TOTAL]],"")</f>
        <v>5.5478502080443829E-3</v>
      </c>
      <c r="LN288" s="26">
        <f>IFERROR(Tableau17[[#This Row],[2017-T1-LE PEN Marine]]/Tableau17[[#This Row],[2017-T1-TOTAL]],"")</f>
        <v>0.40499306518723993</v>
      </c>
      <c r="LO288" s="26">
        <f>IFERROR(Tableau17[[#This Row],[2017-T1-M Jean-Luc]]/Tableau17[[#This Row],[2017-T1-TOTAL]],"")</f>
        <v>0.23439667128987518</v>
      </c>
      <c r="LP288" s="26">
        <f>IFERROR(Tableau17[[#This Row],[2017-T1-MACRON Emmanuel]]/Tableau17[[#This Row],[2017-T1-TOTAL]],"")</f>
        <v>0.13453536754507628</v>
      </c>
      <c r="LQ288" s="26">
        <f>IFERROR(Tableau17[[#This Row],[2017-T1-POUTOU Philippe]]/Tableau17[[#This Row],[2017-T1-TOTAL]],"")</f>
        <v>9.7087378640776691E-3</v>
      </c>
      <c r="LR288" s="26">
        <f>IFERROR(Tableau17[[#This Row],[2017-T2-LE PEN Marine]]/Tableau17[[#This Row],[2017-T2-TOTAL]],"")</f>
        <v>0.56985871271585553</v>
      </c>
      <c r="LS288" s="26">
        <f>IFERROR(Tableau17[[#This Row],[2017-T2-MACRON Emmanuel]]/Tableau17[[#This Row],[2017-T2-TOTAL]],"")</f>
        <v>0.43014128728414441</v>
      </c>
      <c r="LT288" s="26">
        <f>IFERROR(Tableau17[[#This Row],[2019-T1-ALEXANDRE Audric]]/Tableau17[[#This Row],[2019-T1-TOTAL]],"")</f>
        <v>2.5906735751295338E-3</v>
      </c>
      <c r="LU288" s="26">
        <f>IFERROR(Tableau17[[#This Row],[2019-T1-ARTHAUD Nathalie]]/Tableau17[[#This Row],[2019-T1-TOTAL]],"")</f>
        <v>7.7720207253886009E-3</v>
      </c>
      <c r="LV288" s="26">
        <f>IFERROR(Tableau17[[#This Row],[2019-T1-ASSELINEAU François]]/Tableau17[[#This Row],[2019-T1-TOTAL]],"")</f>
        <v>5.1813471502590676E-3</v>
      </c>
      <c r="LW288" s="26">
        <f>IFERROR(Tableau17[[#This Row],[2019-T1-AUBRY Manon]]/Tableau17[[#This Row],[2019-T1-TOTAL]],"")</f>
        <v>5.4404145077720206E-2</v>
      </c>
      <c r="LX288" s="26">
        <f>IFERROR(Tableau17[[#This Row],[2019-T1-AZERGUI Nagib]]/Tableau17[[#This Row],[2019-T1-TOTAL]],"")</f>
        <v>5.1813471502590676E-3</v>
      </c>
      <c r="LY288" s="26">
        <f>IFERROR(Tableau17[[#This Row],[2019-T1-BARDELLA Jordan]]/Tableau17[[#This Row],[2019-T1-TOTAL]],"")</f>
        <v>0.47668393782383417</v>
      </c>
      <c r="LZ288" s="26">
        <f>IFERROR(Tableau17[[#This Row],[2019-T1-BELLAMY François-Xavier]]/Tableau17[[#This Row],[2019-T1-TOTAL]],"")</f>
        <v>4.6632124352331605E-2</v>
      </c>
      <c r="MA288" s="26">
        <f>IFERROR(Tableau17[[#This Row],[2019-T1-BIDOU Olivier]]/Tableau17[[#This Row],[2019-T1-TOTAL]],"")</f>
        <v>0</v>
      </c>
      <c r="MB288" s="26">
        <f>IFERROR(Tableau17[[#This Row],[2019-T1-BOURG Dominique]]/Tableau17[[#This Row],[2019-T1-TOTAL]],"")</f>
        <v>2.5906735751295335E-2</v>
      </c>
      <c r="MC288" s="26">
        <f>IFERROR(Tableau17[[#This Row],[2019-T1-BROSSAT Ian]]/Tableau17[[#This Row],[2019-T1-TOTAL]],"")</f>
        <v>3.6269430051813469E-2</v>
      </c>
      <c r="MD288" s="26">
        <f>IFERROR(Tableau17[[#This Row],[2019-T1-CAILLAUD Sophie]]/Tableau17[[#This Row],[2019-T1-TOTAL]],"")</f>
        <v>0</v>
      </c>
      <c r="ME288" s="26">
        <f>IFERROR(Tableau17[[#This Row],[2019-T1-CAMUS Renaud]]/Tableau17[[#This Row],[2019-T1-TOTAL]],"")</f>
        <v>0</v>
      </c>
      <c r="MF288" s="26">
        <f>IFERROR(Tableau17[[#This Row],[2019-T1-CHALENÇON Christophe]]/Tableau17[[#This Row],[2019-T1-TOTAL]],"")</f>
        <v>0</v>
      </c>
      <c r="MG288" s="26">
        <f>IFERROR(Tableau17[[#This Row],[2019-T1-CORBET Cathy Denise Ginette]]/Tableau17[[#This Row],[2019-T1-TOTAL]],"")</f>
        <v>0</v>
      </c>
      <c r="MH288" s="26">
        <f>IFERROR(Tableau17[[#This Row],[2019-T1-DE PREVOISIN Robert]]/Tableau17[[#This Row],[2019-T1-TOTAL]],"")</f>
        <v>0</v>
      </c>
      <c r="MI288" s="26">
        <f>IFERROR(Tableau17[[#This Row],[2019-T1-DELFEL Thérèse]]/Tableau17[[#This Row],[2019-T1-TOTAL]],"")</f>
        <v>0</v>
      </c>
      <c r="MJ288" s="26">
        <f>IFERROR(Tableau17[[#This Row],[2019-T1-DIEUMEGARD Pierre]]/Tableau17[[#This Row],[2019-T1-TOTAL]],"")</f>
        <v>0</v>
      </c>
      <c r="MK288" s="26">
        <f>IFERROR(Tableau17[[#This Row],[2019-T1-DUPONT-AIGNAN Nicolas]]/Tableau17[[#This Row],[2019-T1-TOTAL]],"")</f>
        <v>4.4041450777202069E-2</v>
      </c>
      <c r="ML288" s="26">
        <f>IFERROR(Tableau17[[#This Row],[2019-T1-GERNIGON Yves]]/Tableau17[[#This Row],[2019-T1-TOTAL]],"")</f>
        <v>0</v>
      </c>
      <c r="MM288" s="26">
        <f>IFERROR(Tableau17[[#This Row],[2019-T1-GLUCKSMANN Raphaël]]/Tableau17[[#This Row],[2019-T1-TOTAL]],"")</f>
        <v>4.145077720207254E-2</v>
      </c>
      <c r="MN288" s="26">
        <f>IFERROR(Tableau17[[#This Row],[2019-T1-HAMON Benoît]]/Tableau17[[#This Row],[2019-T1-TOTAL]],"")</f>
        <v>2.3316062176165803E-2</v>
      </c>
      <c r="MO288" s="26">
        <f>IFERROR(Tableau17[[#This Row],[2019-T1-HELGEN Gilles]]/Tableau17[[#This Row],[2019-T1-TOTAL]],"")</f>
        <v>0</v>
      </c>
      <c r="MP288" s="26">
        <f>IFERROR(Tableau17[[#This Row],[2019-T1-JADOT Yannick]]/Tableau17[[#This Row],[2019-T1-TOTAL]],"")</f>
        <v>0.11398963730569948</v>
      </c>
      <c r="MQ288" s="26">
        <f>IFERROR(Tableau17[[#This Row],[2019-T1-LAGARDE Jean-Christophe]]/Tableau17[[#This Row],[2019-T1-TOTAL]],"")</f>
        <v>1.0362694300518135E-2</v>
      </c>
      <c r="MR288" s="26">
        <f>IFERROR(Tableau17[[#This Row],[2019-T1-LALANNE Francis]]/Tableau17[[#This Row],[2019-T1-TOTAL]],"")</f>
        <v>0</v>
      </c>
      <c r="MS288" s="26">
        <f>IFERROR(Tableau17[[#This Row],[2019-T1-LOISEAU Nathalie]]/Tableau17[[#This Row],[2019-T1-TOTAL]],"")</f>
        <v>0.10621761658031088</v>
      </c>
      <c r="MT288" s="26">
        <f>IFERROR(Tableau17[[#This Row],[2019-T1-MARIE Florie]]/Tableau17[[#This Row],[2019-T1-TOTAL]],"")</f>
        <v>0</v>
      </c>
      <c r="MU288" s="26">
        <f>IFERROR(Tableau17[[#This Row],[2008-T1-MACROEXTRDROITE]]/Tableau17[[#This Row],[2008-T1-MACROTOTALE]],"")</f>
        <v>0.15166666666666667</v>
      </c>
      <c r="MV288" s="26">
        <f>IFERROR(Tableau17[[#This Row],[2008-T1-MACRODROITE]]/Tableau17[[#This Row],[2008-T1-MACROTOTALE]],"")</f>
        <v>0.41333333333333333</v>
      </c>
      <c r="MW288" s="26">
        <f>IFERROR(Tableau17[[#This Row],[2008-T1-MACROCENTRE]]/Tableau17[[#This Row],[2008-T1-MACROTOTALE]],"")</f>
        <v>0</v>
      </c>
      <c r="MX288" s="26">
        <f>IFERROR(Tableau17[[#This Row],[2008-T1-MACROGAUCHE]]/Tableau17[[#This Row],[2008-T1-MACROTOTALE]],"")</f>
        <v>0.435</v>
      </c>
      <c r="MY288" s="26">
        <f>IFERROR(Tableau17[[#This Row],[2008-T1-MACROAUTRE]]/Tableau17[[#This Row],[2008-T1-MACROTOTALE]],"")</f>
        <v>0</v>
      </c>
      <c r="MZ288" s="26">
        <f>IFERROR(Tableau17[[#This Row],[2008-T2-MACROEXTRDROITE]]/Tableau17[[#This Row],[2008-T2-MACROTOTALE]],"")</f>
        <v>0</v>
      </c>
      <c r="NA288" s="26">
        <f>IFERROR(Tableau17[[#This Row],[2008-T2-MACRODROITE]]/Tableau17[[#This Row],[2008-T2-MACROTOTALE]],"")</f>
        <v>0.50233281493001558</v>
      </c>
      <c r="NB288" s="26">
        <f>IFERROR(Tableau17[[#This Row],[2008-T2-MACROCENTRE]]/Tableau17[[#This Row],[2008-T2-MACROTOTALE]],"")</f>
        <v>0</v>
      </c>
      <c r="NC288" s="26">
        <f>IFERROR(Tableau17[[#This Row],[2008-T2-MACROGAUCHE]]/Tableau17[[#This Row],[2008-T2-MACROTOTALE]],"")</f>
        <v>0.49766718506998447</v>
      </c>
      <c r="ND288" s="26">
        <f>IFERROR(Tableau17[[#This Row],[2008-T2-MACROAUTRE]]/Tableau17[[#This Row],[2008-T2-MACROTOTALE]],"")</f>
        <v>0</v>
      </c>
      <c r="NE288" s="26">
        <f>IFERROR(Tableau17[[#This Row],[2014-T1-MACROEXTRDROITE]]/Tableau17[[#This Row],[2014-T1-MACROTOTALE]],"")</f>
        <v>0.36435643564356435</v>
      </c>
      <c r="NF288" s="26">
        <f>IFERROR(Tableau17[[#This Row],[2014-T1-MACRODROITE]]/Tableau17[[#This Row],[2014-T1-MACROTOTALE]],"")</f>
        <v>0.40990099009900988</v>
      </c>
      <c r="NG288" s="26">
        <f>IFERROR(Tableau17[[#This Row],[2014-T1-MACROCENTRE]]/Tableau17[[#This Row],[2014-T1-MACROTOTALE]],"")</f>
        <v>0</v>
      </c>
      <c r="NH288" s="26">
        <f>IFERROR(Tableau17[[#This Row],[2014-T1-MACROGAUCHE]]/Tableau17[[#This Row],[2014-T1-MACROTOTALE]],"")</f>
        <v>0.22574257425742575</v>
      </c>
      <c r="NI288" s="26">
        <f>IFERROR(Tableau17[[#This Row],[2014-T1-MACROAUTRE]]/Tableau17[[#This Row],[2014-T1-MACROTOTALE]],"")</f>
        <v>0</v>
      </c>
      <c r="NJ288" s="26">
        <f>IFERROR(Tableau17[[#This Row],[2014-T2-MACROEXTRDROITE]]/Tableau17[[#This Row],[2014-T2-MACROTOTALE]],"")</f>
        <v>0.42778793418647165</v>
      </c>
      <c r="NK288" s="26">
        <f>IFERROR(Tableau17[[#This Row],[2014-T2-MACRODROITE]]/Tableau17[[#This Row],[2014-T2-MACROTOTALE]],"")</f>
        <v>0.3656307129798903</v>
      </c>
      <c r="NL288" s="26">
        <f>IFERROR(Tableau17[[#This Row],[2014-T2-MACROCENTRE]]/Tableau17[[#This Row],[2014-T2-MACROTOTALE]],"")</f>
        <v>0</v>
      </c>
      <c r="NM288" s="26">
        <f>IFERROR(Tableau17[[#This Row],[2014-T2-MACROGAUCHE]]/Tableau17[[#This Row],[2014-T2-MACROTOTALE]],"")</f>
        <v>0.20658135283363802</v>
      </c>
      <c r="NN288" s="26">
        <f>IFERROR(Tableau17[[#This Row],[2014-T2-MACROAUTRE]]/Tableau17[[#This Row],[2014-T2-MACROTOTALE]],"")</f>
        <v>0</v>
      </c>
      <c r="NO288" s="26">
        <f>IFERROR( Tableau17[[#This Row],[2015-T1-MACROEXTRDROITE]]/Tableau17[[#This Row],[2015-T1-MACROTOTALE]],"")</f>
        <v>0.52682926829268295</v>
      </c>
      <c r="NP288" s="26">
        <f>IFERROR(Tableau17[[#This Row],[2015-T1-MACRODROITE]]/Tableau17[[#This Row],[2015-T1-MACROTOTALE]],"")</f>
        <v>0.21219512195121951</v>
      </c>
      <c r="NQ288" s="26">
        <f>IFERROR(Tableau17[[#This Row],[2015-T1-MACROCENTRE]]/Tableau17[[#This Row],[2015-T1-MACROTOTALE]],"")</f>
        <v>0</v>
      </c>
      <c r="NR288" s="26">
        <f>IFERROR(Tableau17[[#This Row],[2015-T1-MACROGAUCHE]]/Tableau17[[#This Row],[2015-T1-MACROTOTALE]],"")</f>
        <v>0.21707317073170732</v>
      </c>
      <c r="NS288" s="26">
        <f>IFERROR(Tableau17[[#This Row],[2015-T1-MACROAUTRE]]/Tableau17[[#This Row],[2015-T1-MACROTOTALE]],"")</f>
        <v>4.3902439024390241E-2</v>
      </c>
      <c r="NT288" s="26">
        <f>IFERROR(Tableau17[[#This Row],[2015-T2-MACROEXTRDROITE]]/Tableau17[[#This Row],[2015-T2-MACROTOTALE]],"")</f>
        <v>0.58233890214797135</v>
      </c>
      <c r="NU288" s="26">
        <f>IFERROR(Tableau17[[#This Row],[2015-T2-MACRODROITE]]/Tableau17[[#This Row],[2015-T2-MACROTOTALE]],"")</f>
        <v>0.41766109785202865</v>
      </c>
      <c r="NV288" s="26">
        <f>IFERROR(Tableau17[[#This Row],[2015-T2-MACROCENTRE]]/Tableau17[[#This Row],[2015-T2-MACROTOTALE]],"")</f>
        <v>0</v>
      </c>
      <c r="NW288" s="26">
        <f>IFERROR(Tableau17[[#This Row],[2015-T2-MACROGAUCHE]]/Tableau17[[#This Row],[2015-T2-MACROTOTALE]],"")</f>
        <v>0</v>
      </c>
      <c r="NX288" s="26">
        <f>IFERROR(Tableau17[[#This Row],[2015-T2-MACROAUTRE]]/Tableau17[[#This Row],[2015-T2-MACROTOTALE]],"")</f>
        <v>0</v>
      </c>
      <c r="NY288" s="26">
        <f>IFERROR(Tableau17[[#This Row],[2017-T1-MACROEXTRDROITE]]/Tableau17[[#This Row],[2017-T1-MACROTOTALE]],"")</f>
        <v>0.43966712898751736</v>
      </c>
      <c r="NZ288" s="26">
        <f>IFERROR(Tableau17[[#This Row],[2017-T1-MACRODROITE]]/Tableau17[[#This Row],[2017-T1-MACROTOTALE]],"")</f>
        <v>0.1289875173370319</v>
      </c>
      <c r="OA288" s="26">
        <f>IFERROR(Tableau17[[#This Row],[2017-T1-MACROCENTRE]]/Tableau17[[#This Row],[2017-T1-MACROTOTALE]],"")</f>
        <v>0.13453536754507628</v>
      </c>
      <c r="OB288" s="26">
        <f>IFERROR(Tableau17[[#This Row],[2017-T1-MACROGAUCHE]]/Tableau17[[#This Row],[2017-T1-MACROTOTALE]],"")</f>
        <v>0.29126213592233008</v>
      </c>
      <c r="OC288" s="26">
        <f>IFERROR(Tableau17[[#This Row],[2017-T1-MACROAUTRE]]/Tableau17[[#This Row],[2017-T1-MACROTOTALE]],"")</f>
        <v>5.5478502080443829E-3</v>
      </c>
      <c r="OD288" s="26">
        <f>IFERROR(Tableau17[[#This Row],[2017-T2-MACROEXTRDROITE]]/Tableau17[[#This Row],[2017-T2-MACROTOTALE]],"")</f>
        <v>0.56985871271585553</v>
      </c>
      <c r="OE288" s="26">
        <f>IFERROR(Tableau17[[#This Row],[2017-T2-MACRODROITE]]/Tableau17[[#This Row],[2017-T2-MACROTOTALE]],"")</f>
        <v>0</v>
      </c>
      <c r="OF288" s="26">
        <f>IFERROR(Tableau17[[#This Row],[2017-T2-MACROCENTRE]]/Tableau17[[#This Row],[2017-T2-MACROTOTALE]],"")</f>
        <v>0.43014128728414441</v>
      </c>
      <c r="OG288" s="26">
        <f>IFERROR(Tableau17[[#This Row],[2017-T2-MACROGAUCHE]]/Tableau17[[#This Row],[2017-T2-MACROTOTALE]],"")</f>
        <v>0</v>
      </c>
      <c r="OH288" s="26">
        <f>IFERROR(Tableau17[[#This Row],[2017-T2-MACROAUTRE]]/Tableau17[[#This Row],[2017-T2-MACROTOTALE]],"")</f>
        <v>0</v>
      </c>
      <c r="OI288" s="26">
        <f>IFERROR(Tableau17[[#This Row],[2019-T1-MACROEXTRDROITE]]/Tableau17[[#This Row],[2019-T1-MACROTOTALE]],"")</f>
        <v>0.51870324189526185</v>
      </c>
      <c r="OJ288" s="26">
        <f>IFERROR(Tableau17[[#This Row],[2019-T1-MACRODROITE]]/Tableau17[[#This Row],[2019-T1-MACROTOTALE]],"")</f>
        <v>5.4862842892768077E-2</v>
      </c>
      <c r="OK288" s="26">
        <f>IFERROR(Tableau17[[#This Row],[2019-T1-MACROCENTRE]]/Tableau17[[#This Row],[2019-T1-MACROTOTALE]],"")</f>
        <v>0.10224438902743142</v>
      </c>
      <c r="OL288" s="26">
        <f>IFERROR(Tableau17[[#This Row],[2019-T1-MACROGAUCHE]]/Tableau17[[#This Row],[2019-T1-MACROTOTALE]],"")</f>
        <v>0.26683291770573564</v>
      </c>
      <c r="OM288" s="26">
        <f>IFERROR(Tableau17[[#This Row],[2019-T1-MACROAUTRE]]/Tableau17[[#This Row],[2019-T1-MACROTOTALE]],"")</f>
        <v>5.7356608478802994E-2</v>
      </c>
      <c r="ON288" s="26">
        <f>IFERROR(Tableau17[[#This Row],[2020-T1-MACROEXTRDROITE]]/Tableau17[[#This Row],[2020-T1-MACROTOTALE]],"")</f>
        <v>0.4037735849056604</v>
      </c>
      <c r="OO288" s="26">
        <f>IFERROR(Tableau17[[#This Row],[2020-T1-MACRODROITE]]/Tableau17[[#This Row],[2020-T1-MACROTOTALE]],"")</f>
        <v>0.32075471698113206</v>
      </c>
      <c r="OP288" s="26">
        <f>IFERROR(Tableau17[[#This Row],[2020-T1-MACROCENTRE]]/Tableau17[[#This Row],[2020-T1-MACROTOTALE]],"")</f>
        <v>3.7735849056603772E-2</v>
      </c>
      <c r="OQ288" s="26">
        <f>IFERROR(Tableau17[[#This Row],[2020-T1-MACROGAUCHE]]/Tableau17[[#This Row],[2020-T1-MACROTOTALE]],"")</f>
        <v>0.23773584905660378</v>
      </c>
      <c r="OR288" s="26">
        <f>IFERROR(Tableau17[[#This Row],[2020-T1-MACROAUTRE]]/Tableau17[[#This Row],[2020-T1-MACROTOTALE]],"")</f>
        <v>0</v>
      </c>
      <c r="OS288" s="26">
        <f>IFERROR(Tableau17[[#This Row],[2017 (L)-T1-MACROEXTRDROITE]]/Tableau17[[#This Row],[2017 (L)-T1-MACROTOTALE]],"")</f>
        <v>0.35641025641025642</v>
      </c>
      <c r="OT288" s="26">
        <f>IFERROR(Tableau17[[#This Row],[2017 (L)-T1-MACRODROITE]]/Tableau17[[#This Row],[2017 (L)-T1-MACROTOTALE]],"")</f>
        <v>0.14615384615384616</v>
      </c>
      <c r="OU288" s="26">
        <f>IFERROR(Tableau17[[#This Row],[2017 (L)-T1-MACROCENTRE]]/Tableau17[[#This Row],[2017 (L)-T1-MACROTOTALE]],"")</f>
        <v>0.21025641025641026</v>
      </c>
      <c r="OV288" s="26">
        <f>IFERROR(Tableau17[[#This Row],[2017 (L)-T1-MACROGAUCHE]]/Tableau17[[#This Row],[2017 (L)-T1-MACROTOTALE]],"")</f>
        <v>0.27692307692307694</v>
      </c>
      <c r="OW288" s="26">
        <f>IFERROR(Tableau17[[#This Row],[2017 (L)-T1-MACROAUTRE]]/Tableau17[[#This Row],[2017 (L)-T1-MACROTOTALE]],"")</f>
        <v>1.0256410256410256E-2</v>
      </c>
      <c r="OX288" s="26">
        <f>IFERROR(Tableau17[[#This Row],[2017 (L)-T2-MACROEXTRDROITE]]/Tableau17[[#This Row],[2017 (L)-T2-MACROTOTALE]],"")</f>
        <v>0.54489164086687303</v>
      </c>
      <c r="OY288" s="26">
        <f>IFERROR(Tableau17[[#This Row],[2017 (L)-T2-MACRODROITE]]/Tableau17[[#This Row],[2017 (L)-T2-MACROTOTALE]],"")</f>
        <v>0</v>
      </c>
      <c r="OZ288" s="26">
        <f>IFERROR(Tableau17[[#This Row],[2017 (L)-T2-MACROCENTRE]]/Tableau17[[#This Row],[2017 (L)-T2-MACROTOTALE]],"")</f>
        <v>0.45510835913312692</v>
      </c>
      <c r="PA288" s="26">
        <f>IFERROR(Tableau17[[#This Row],[2017 (L)-T2-MACROGAUCHE]]/Tableau17[[#This Row],[2017 (L)-T2-MACROTOTALE]],"")</f>
        <v>0</v>
      </c>
      <c r="PB288" s="26">
        <f>IFERROR(Tableau17[[#This Row],[2017 (L)-T2-MACROAUTRE]]/Tableau17[[#This Row],[2017 (L)-T2-MACROTOTALE]],"")</f>
        <v>0</v>
      </c>
      <c r="PC288" s="26">
        <f>IFERROR(Tableau17[[#This Row],[2008_T1_PROCUS]]/Tableau17[[#This Row],[2008_T1_INSCRITS]],0)</f>
        <v>5.4200542005420054E-3</v>
      </c>
      <c r="PD288" s="26">
        <f>IFERROR(Tableau17[[#This Row],[2008_T2_PROCUS]]/Tableau17[[#This Row],[2008_T2_INSCRITS]],0)</f>
        <v>1.3550135501355014E-2</v>
      </c>
      <c r="PE288" s="26">
        <f>Tableau17[[#This Row],[2014_T1_PROCUS]]/Tableau17[[#This Row],[2014_T1_INSCRITS]]</f>
        <v>7.6335877862595417E-3</v>
      </c>
      <c r="PF288" s="26">
        <f>IFERROR(Tableau17[[#This Row],[2014_T2_PROCUS]]/Tableau17[[#This Row],[2014_T2_INSCRITS]],0)</f>
        <v>1.2404580152671756E-2</v>
      </c>
    </row>
    <row r="289" spans="1:422" hidden="1" x14ac:dyDescent="0.2">
      <c r="A289" s="1">
        <v>1</v>
      </c>
      <c r="B289" s="1" t="s">
        <v>252</v>
      </c>
      <c r="C289" s="1" t="s">
        <v>256</v>
      </c>
      <c r="D289" s="1" t="s">
        <v>256</v>
      </c>
      <c r="E289" s="1">
        <v>188</v>
      </c>
      <c r="F289" s="1">
        <v>5.3932039999999999</v>
      </c>
      <c r="G289" s="1">
        <v>43.305807000000001</v>
      </c>
      <c r="H289" s="3">
        <v>1386</v>
      </c>
      <c r="I289" s="3">
        <v>269</v>
      </c>
      <c r="L289" s="1">
        <v>39</v>
      </c>
      <c r="M289" s="1">
        <v>20</v>
      </c>
      <c r="N289" s="1">
        <v>2</v>
      </c>
      <c r="P289" s="1">
        <v>69</v>
      </c>
      <c r="Q289" s="1">
        <v>30</v>
      </c>
      <c r="R289" s="1">
        <v>65</v>
      </c>
      <c r="S289" s="1">
        <v>215</v>
      </c>
      <c r="T289" s="1">
        <v>69</v>
      </c>
      <c r="U289" s="1">
        <v>509</v>
      </c>
      <c r="V289" s="1">
        <v>1316</v>
      </c>
      <c r="W289" s="1">
        <v>749</v>
      </c>
      <c r="X289" s="1">
        <v>10</v>
      </c>
      <c r="Y289" s="2">
        <v>0.56914894000000005</v>
      </c>
      <c r="Z289" s="1">
        <v>1316</v>
      </c>
      <c r="AA289" s="1">
        <v>810</v>
      </c>
      <c r="AB289" s="1">
        <v>17</v>
      </c>
      <c r="AC289" s="2">
        <v>0.61550152000000002</v>
      </c>
      <c r="AD289" s="1">
        <v>1386</v>
      </c>
      <c r="AE289" s="1">
        <v>519</v>
      </c>
      <c r="AF289" s="2">
        <v>0.37445887</v>
      </c>
      <c r="AG289" s="1">
        <f t="shared" si="4"/>
        <v>269</v>
      </c>
      <c r="AH289" s="1">
        <v>1282</v>
      </c>
      <c r="AI289" s="1">
        <v>770</v>
      </c>
      <c r="AJ289" s="1">
        <v>21</v>
      </c>
      <c r="AK289" s="2">
        <v>0.60062402000000004</v>
      </c>
      <c r="AL289" s="1">
        <v>1282</v>
      </c>
      <c r="AM289" s="1">
        <v>864</v>
      </c>
      <c r="AN289" s="1">
        <v>26</v>
      </c>
      <c r="AO289" s="2">
        <v>0.67394695999999998</v>
      </c>
      <c r="AP289" s="1">
        <v>1257</v>
      </c>
      <c r="AQ289" s="1">
        <v>625</v>
      </c>
      <c r="AR289" s="2">
        <v>0.49721558999999999</v>
      </c>
      <c r="AS289" s="1">
        <v>1257</v>
      </c>
      <c r="AT289" s="1">
        <v>658</v>
      </c>
      <c r="AU289" s="2">
        <v>0.52346857999999996</v>
      </c>
      <c r="AV289" s="1">
        <v>1259</v>
      </c>
      <c r="AW289" s="1">
        <v>654</v>
      </c>
      <c r="AX289" s="2">
        <v>0.51945989000000004</v>
      </c>
      <c r="AY289" s="1">
        <v>1259</v>
      </c>
      <c r="AZ289" s="1">
        <v>551</v>
      </c>
      <c r="BA289" s="2">
        <v>0.43764892999999999</v>
      </c>
      <c r="BB289" s="1">
        <v>1258</v>
      </c>
      <c r="BC289" s="1">
        <v>989</v>
      </c>
      <c r="BD289" s="2">
        <v>0.78616852000000004</v>
      </c>
      <c r="BE289" s="1">
        <v>1258</v>
      </c>
      <c r="BF289" s="1">
        <v>918</v>
      </c>
      <c r="BG289" s="2">
        <v>0.72972972999999997</v>
      </c>
      <c r="BH289" s="1">
        <v>1284</v>
      </c>
      <c r="BI289" s="1">
        <v>655</v>
      </c>
      <c r="BJ289" s="2">
        <v>0.51012460999999998</v>
      </c>
      <c r="BK289" s="1">
        <v>58</v>
      </c>
      <c r="BL289" s="1">
        <v>3</v>
      </c>
      <c r="BN289" s="1">
        <v>51</v>
      </c>
      <c r="BO289" s="1">
        <v>66</v>
      </c>
      <c r="BP289" s="1">
        <v>279</v>
      </c>
      <c r="BQ289" s="1">
        <v>306</v>
      </c>
      <c r="BR289" s="1">
        <v>763</v>
      </c>
      <c r="BT289" s="1">
        <v>440</v>
      </c>
      <c r="BU289" s="1">
        <v>395</v>
      </c>
      <c r="BW289" s="1">
        <v>835</v>
      </c>
      <c r="BX289" s="1">
        <v>21</v>
      </c>
      <c r="BZ289" s="1">
        <v>48</v>
      </c>
      <c r="CA289" s="1">
        <v>5</v>
      </c>
      <c r="CB289" s="1">
        <v>77</v>
      </c>
      <c r="CC289" s="1">
        <v>155</v>
      </c>
      <c r="CD289" s="1">
        <v>211</v>
      </c>
      <c r="CE289" s="1">
        <v>210</v>
      </c>
      <c r="CF289" s="1">
        <v>727</v>
      </c>
      <c r="CG289" s="1">
        <v>152</v>
      </c>
      <c r="CH289" s="1">
        <v>276</v>
      </c>
      <c r="CI289" s="1">
        <v>347</v>
      </c>
      <c r="CJ289" s="1">
        <v>775</v>
      </c>
      <c r="CK289" s="1">
        <v>21</v>
      </c>
      <c r="CL289" s="1">
        <v>6</v>
      </c>
      <c r="CM289" s="1">
        <v>4</v>
      </c>
      <c r="CN289" s="1">
        <v>33</v>
      </c>
      <c r="CO289" s="1">
        <v>76</v>
      </c>
      <c r="CP289" s="1">
        <v>155</v>
      </c>
      <c r="CQ289" s="1">
        <v>15</v>
      </c>
      <c r="CT289" s="1">
        <v>121</v>
      </c>
      <c r="CU289" s="1">
        <v>173</v>
      </c>
      <c r="CW289" s="1">
        <v>604</v>
      </c>
      <c r="CY289" s="1">
        <v>219</v>
      </c>
      <c r="DB289" s="1">
        <v>381</v>
      </c>
      <c r="DC289" s="1">
        <v>600</v>
      </c>
      <c r="DE289" s="1">
        <v>17</v>
      </c>
      <c r="DF289" s="1">
        <v>3</v>
      </c>
      <c r="DG289" s="1">
        <v>0</v>
      </c>
      <c r="DH289" s="1">
        <v>7</v>
      </c>
      <c r="DI289" s="1">
        <v>11</v>
      </c>
      <c r="DJ289" s="1">
        <v>4</v>
      </c>
      <c r="DK289" s="1">
        <v>9</v>
      </c>
      <c r="DL289" s="1">
        <v>172</v>
      </c>
      <c r="DM289" s="1">
        <v>83</v>
      </c>
      <c r="DN289" s="1">
        <v>68</v>
      </c>
      <c r="DQ289" s="1">
        <v>0</v>
      </c>
      <c r="DR289" s="1">
        <v>179</v>
      </c>
      <c r="DS289" s="1">
        <v>94</v>
      </c>
      <c r="DU289" s="1">
        <v>647</v>
      </c>
      <c r="DV289" s="1">
        <v>266</v>
      </c>
      <c r="DZ289" s="1">
        <v>252</v>
      </c>
      <c r="EA289" s="1">
        <v>518</v>
      </c>
      <c r="EB289" s="1">
        <v>4</v>
      </c>
      <c r="EC289" s="1">
        <v>7</v>
      </c>
      <c r="ED289" s="1">
        <v>2</v>
      </c>
      <c r="EE289" s="1">
        <v>21</v>
      </c>
      <c r="EF289" s="1">
        <v>165</v>
      </c>
      <c r="EG289" s="1">
        <v>71</v>
      </c>
      <c r="EH289" s="1">
        <v>11</v>
      </c>
      <c r="EI289" s="1">
        <v>175</v>
      </c>
      <c r="EJ289" s="1">
        <v>274</v>
      </c>
      <c r="EK289" s="1">
        <v>234</v>
      </c>
      <c r="EL289" s="1">
        <v>10</v>
      </c>
      <c r="EM289" s="1">
        <v>974</v>
      </c>
      <c r="EN289" s="1">
        <v>213</v>
      </c>
      <c r="EO289" s="1">
        <v>613</v>
      </c>
      <c r="EP289" s="1">
        <v>826</v>
      </c>
      <c r="EQ289" s="1">
        <v>0</v>
      </c>
      <c r="ER289" s="1">
        <v>3</v>
      </c>
      <c r="ES289" s="1">
        <v>5</v>
      </c>
      <c r="ET289" s="1">
        <v>62</v>
      </c>
      <c r="EU289" s="1">
        <v>12</v>
      </c>
      <c r="EV289" s="1">
        <v>109</v>
      </c>
      <c r="EW289" s="1">
        <v>36</v>
      </c>
      <c r="EX289" s="1">
        <v>0</v>
      </c>
      <c r="EY289" s="1">
        <v>2</v>
      </c>
      <c r="EZ289" s="1">
        <v>34</v>
      </c>
      <c r="FA289" s="1">
        <v>0</v>
      </c>
      <c r="FB289" s="1">
        <v>0</v>
      </c>
      <c r="FC289" s="1">
        <v>0</v>
      </c>
      <c r="FD289" s="1">
        <v>0</v>
      </c>
      <c r="FE289" s="1">
        <v>0</v>
      </c>
      <c r="FF289" s="1">
        <v>0</v>
      </c>
      <c r="FG289" s="1">
        <v>0</v>
      </c>
      <c r="FH289" s="1">
        <v>9</v>
      </c>
      <c r="FI289" s="1">
        <v>0</v>
      </c>
      <c r="FJ289" s="1">
        <v>49</v>
      </c>
      <c r="FK289" s="1">
        <v>30</v>
      </c>
      <c r="FL289" s="1">
        <v>0</v>
      </c>
      <c r="FM289" s="1">
        <v>110</v>
      </c>
      <c r="FN289" s="1">
        <v>5</v>
      </c>
      <c r="FO289" s="1">
        <v>4</v>
      </c>
      <c r="FP289" s="1">
        <v>153</v>
      </c>
      <c r="FQ289" s="1">
        <v>0</v>
      </c>
      <c r="FR289" s="1">
        <f>SUM(Tableau17[[#This Row],[2019-T1-ALEXANDRE Audric]:[2019-T1-MARIE Florie]])</f>
        <v>623</v>
      </c>
      <c r="FS289" s="1">
        <v>66</v>
      </c>
      <c r="FT289" s="1">
        <v>340</v>
      </c>
      <c r="FU289" s="1">
        <v>0</v>
      </c>
      <c r="FV289" s="1">
        <v>357</v>
      </c>
      <c r="FW289" s="1">
        <v>0</v>
      </c>
      <c r="FX289" s="1">
        <v>763</v>
      </c>
      <c r="FY289" s="1">
        <v>0</v>
      </c>
      <c r="FZ289" s="1">
        <v>395</v>
      </c>
      <c r="GA289" s="1">
        <v>0</v>
      </c>
      <c r="GB289" s="1">
        <v>440</v>
      </c>
      <c r="GC289" s="1">
        <v>0</v>
      </c>
      <c r="GD289" s="1">
        <v>835</v>
      </c>
      <c r="GE289" s="1">
        <v>155</v>
      </c>
      <c r="GF289" s="1">
        <v>211</v>
      </c>
      <c r="GG289" s="1">
        <v>21</v>
      </c>
      <c r="GH289" s="1">
        <v>340</v>
      </c>
      <c r="GI289" s="1">
        <v>0</v>
      </c>
      <c r="GJ289" s="1">
        <v>727</v>
      </c>
      <c r="GK289" s="1">
        <v>152</v>
      </c>
      <c r="GL289" s="1">
        <v>276</v>
      </c>
      <c r="GM289" s="1">
        <v>0</v>
      </c>
      <c r="GN289" s="1">
        <v>347</v>
      </c>
      <c r="GO289" s="1">
        <v>0</v>
      </c>
      <c r="GP289" s="1">
        <v>775</v>
      </c>
      <c r="GQ289" s="1">
        <v>161</v>
      </c>
      <c r="GR289" s="1">
        <v>125</v>
      </c>
      <c r="GS289" s="1">
        <v>15</v>
      </c>
      <c r="GT289" s="1">
        <v>282</v>
      </c>
      <c r="GU289" s="1">
        <v>21</v>
      </c>
      <c r="GV289" s="1">
        <v>604</v>
      </c>
      <c r="GW289" s="1">
        <v>219</v>
      </c>
      <c r="GX289" s="1">
        <v>0</v>
      </c>
      <c r="GY289" s="1">
        <v>0</v>
      </c>
      <c r="GZ289" s="1">
        <v>381</v>
      </c>
      <c r="HA289" s="1">
        <v>0</v>
      </c>
      <c r="HB289" s="1">
        <v>600</v>
      </c>
      <c r="HC289" s="1">
        <v>205</v>
      </c>
      <c r="HD289" s="1">
        <v>165</v>
      </c>
      <c r="HE289" s="1">
        <v>234</v>
      </c>
      <c r="HF289" s="1">
        <v>359</v>
      </c>
      <c r="HG289" s="1">
        <v>11</v>
      </c>
      <c r="HH289" s="1">
        <v>974</v>
      </c>
      <c r="HI289" s="1">
        <v>213</v>
      </c>
      <c r="HJ289" s="1">
        <v>0</v>
      </c>
      <c r="HK289" s="1">
        <v>613</v>
      </c>
      <c r="HL289" s="1">
        <v>0</v>
      </c>
      <c r="HM289" s="1">
        <v>0</v>
      </c>
      <c r="HN289" s="1">
        <v>826</v>
      </c>
      <c r="HO289" s="1">
        <v>126</v>
      </c>
      <c r="HP289" s="1">
        <v>41</v>
      </c>
      <c r="HQ289" s="1">
        <v>153</v>
      </c>
      <c r="HR289" s="1">
        <v>288</v>
      </c>
      <c r="HS289" s="1">
        <v>30</v>
      </c>
      <c r="HT289" s="1">
        <v>638</v>
      </c>
      <c r="HU289" s="1">
        <v>67</v>
      </c>
      <c r="HV289" s="1">
        <v>108</v>
      </c>
      <c r="HW289" s="1">
        <v>30</v>
      </c>
      <c r="HX289" s="1">
        <v>304</v>
      </c>
      <c r="HY289" s="1">
        <v>0</v>
      </c>
      <c r="HZ289" s="1">
        <v>509</v>
      </c>
      <c r="IA289" s="1">
        <v>90</v>
      </c>
      <c r="IB289" s="1">
        <v>68</v>
      </c>
      <c r="IC289" s="1">
        <v>179</v>
      </c>
      <c r="ID289" s="1">
        <v>293</v>
      </c>
      <c r="IE289" s="1">
        <v>17</v>
      </c>
      <c r="IF289" s="1">
        <v>647</v>
      </c>
      <c r="IG289" s="1">
        <v>0</v>
      </c>
      <c r="IH289" s="1">
        <v>0</v>
      </c>
      <c r="II289" s="1">
        <v>252</v>
      </c>
      <c r="IJ289" s="1">
        <v>266</v>
      </c>
      <c r="IK289" s="1">
        <v>0</v>
      </c>
      <c r="IL289" s="1">
        <v>518</v>
      </c>
      <c r="IM289" s="26">
        <f>IFERROR(Tableau17[[#This Row],[LDIV]]/Tableau17[[#This Row],[Total général]],"")</f>
        <v>0</v>
      </c>
      <c r="IN289" s="26">
        <f>IFERROR(Tableau17[[#This Row],[LDVC]]/Tableau17[[#This Row],[Total général]],"")</f>
        <v>0</v>
      </c>
      <c r="IO289" s="26">
        <f>IFERROR(Tableau17[[#This Row],[LDVD]]/Tableau17[[#This Row],[Total général]],"")</f>
        <v>7.6620825147347735E-2</v>
      </c>
      <c r="IP289" s="26">
        <f>IFERROR(Tableau17[[#This Row],[LDVG]]/Tableau17[[#This Row],[Total général]],"")</f>
        <v>3.9292730844793712E-2</v>
      </c>
      <c r="IQ289" s="26">
        <f>IFERROR(Tableau17[[#This Row],[LEXD]]/Tableau17[[#This Row],[Total général]],"")</f>
        <v>3.929273084479371E-3</v>
      </c>
      <c r="IR289" s="26">
        <f>IFERROR(Tableau17[[#This Row],[LEXG]]/Tableau17[[#This Row],[Total général]],"")</f>
        <v>0</v>
      </c>
      <c r="IS289" s="26">
        <f>IFERROR(Tableau17[[#This Row],[LLR]]/Tableau17[[#This Row],[Total général]],"")</f>
        <v>0.13555992141453832</v>
      </c>
      <c r="IT289" s="26">
        <f>IFERROR(Tableau17[[#This Row],[LREM]]/Tableau17[[#This Row],[Total général]],"")</f>
        <v>5.8939096267190572E-2</v>
      </c>
      <c r="IU289" s="26">
        <f>IFERROR(Tableau17[[#This Row],[LRN]]/Tableau17[[#This Row],[Total général]],"")</f>
        <v>0.12770137524557956</v>
      </c>
      <c r="IV289" s="26">
        <f>IFERROR(Tableau17[[#This Row],[LUG]]/Tableau17[[#This Row],[Total général]],"")</f>
        <v>0.42239685658153242</v>
      </c>
      <c r="IW289" s="26">
        <f>IFERROR(Tableau17[[#This Row],[LVEC]]/Tableau17[[#This Row],[Total général]],"")</f>
        <v>0.13555992141453832</v>
      </c>
      <c r="IX289" s="26">
        <f>IFERROR(Tableau17[[#This Row],[2008-T1-LCMD]]/Tableau17[[#This Row],[2008-T1-TOTAL]],"")</f>
        <v>7.6015727391874177E-2</v>
      </c>
      <c r="IY289" s="26">
        <f>IFERROR(Tableau17[[#This Row],[2008-T1-LDVD]]/Tableau17[[#This Row],[2008-T1-TOTAL]],"")</f>
        <v>3.9318479685452159E-3</v>
      </c>
      <c r="IZ289" s="26">
        <f>IFERROR(Tableau17[[#This Row],[2008-T1-LEXD]]/Tableau17[[#This Row],[2008-T1-TOTAL]],"")</f>
        <v>0</v>
      </c>
      <c r="JA289" s="26">
        <f>IFERROR(Tableau17[[#This Row],[2008-T1-LEXG]]/Tableau17[[#This Row],[2008-T1-TOTAL]],"")</f>
        <v>6.6841415465268672E-2</v>
      </c>
      <c r="JB289" s="26">
        <f>IFERROR(Tableau17[[#This Row],[2008-T1-LFN]]/Tableau17[[#This Row],[2008-T1-TOTAL]],"")</f>
        <v>8.6500655307994764E-2</v>
      </c>
      <c r="JC289" s="26">
        <f>IFERROR(Tableau17[[#This Row],[2008-T1-LMAJ]]/Tableau17[[#This Row],[2008-T1-TOTAL]],"")</f>
        <v>0.36566186107470511</v>
      </c>
      <c r="JD289" s="26">
        <f>IFERROR(Tableau17[[#This Row],[2008-T1-LUG]]/Tableau17[[#This Row],[2008-T1-TOTAL]],"")</f>
        <v>0.40104849279161203</v>
      </c>
      <c r="JE289" s="26">
        <f>IFERROR(Tableau17[[#This Row],[2008-T2-LFN]]/Tableau17[[#This Row],[2008-T2-TOTAL]],"")</f>
        <v>0</v>
      </c>
      <c r="JF289" s="26">
        <f>IFERROR(Tableau17[[#This Row],[2008-T2-LGC]]/Tableau17[[#This Row],[2008-T2-TOTAL]],"")</f>
        <v>0.52694610778443118</v>
      </c>
      <c r="JG289" s="26">
        <f>IFERROR(Tableau17[[#This Row],[2008-T2-LMAJ]]/Tableau17[[#This Row],[2008-T2-TOTAL]],"")</f>
        <v>0.47305389221556887</v>
      </c>
      <c r="JH289" s="26">
        <f>IFERROR(Tableau17[[#This Row],[2008-T2-LUG]]/Tableau17[[#This Row],[2008-T2-TOTAL]],"")</f>
        <v>0</v>
      </c>
      <c r="JI289" s="26">
        <f>IFERROR(Tableau17[[#This Row],[2014-T1-LDIV]]/Tableau17[[#This Row],[2014-T1-TOTAL]],"")</f>
        <v>2.8885832187070151E-2</v>
      </c>
      <c r="JJ289" s="26">
        <f>IFERROR(Tableau17[[#This Row],[2014-T1-LDVD]]/Tableau17[[#This Row],[2014-T1-TOTAL]],"")</f>
        <v>0</v>
      </c>
      <c r="JK289" s="26">
        <f>IFERROR(Tableau17[[#This Row],[2014-T1-LDVG]]/Tableau17[[#This Row],[2014-T1-TOTAL]],"")</f>
        <v>6.6024759284731768E-2</v>
      </c>
      <c r="JL289" s="26">
        <f>IFERROR(Tableau17[[#This Row],[2014-T1-LEXG]]/Tableau17[[#This Row],[2014-T1-TOTAL]],"")</f>
        <v>6.8775790921595595E-3</v>
      </c>
      <c r="JM289" s="26">
        <f>IFERROR(Tableau17[[#This Row],[2014-T1-LFG]]/Tableau17[[#This Row],[2014-T1-TOTAL]],"")</f>
        <v>0.10591471801925723</v>
      </c>
      <c r="JN289" s="26">
        <f>IFERROR(Tableau17[[#This Row],[2014-T1-LFN]]/Tableau17[[#This Row],[2014-T1-TOTAL]],"")</f>
        <v>0.21320495185694635</v>
      </c>
      <c r="JO289" s="26">
        <f>IFERROR(Tableau17[[#This Row],[2014-T1-LUD]]/Tableau17[[#This Row],[2014-T1-TOTAL]],"")</f>
        <v>0.29023383768913341</v>
      </c>
      <c r="JP289" s="26">
        <f>IFERROR(Tableau17[[#This Row],[2014-T1-LUG]]/Tableau17[[#This Row],[2014-T1-TOTAL]],"")</f>
        <v>0.28885832187070154</v>
      </c>
      <c r="JQ289" s="26">
        <f>IFERROR(Tableau17[[#This Row],[2014-T2-LFN]]/Tableau17[[#This Row],[2014-T2-TOTAL]],"")</f>
        <v>0.19612903225806452</v>
      </c>
      <c r="JR289" s="26">
        <f>IFERROR(Tableau17[[#This Row],[2014-T2-LUD]]/Tableau17[[#This Row],[2014-T2-TOTAL]],"")</f>
        <v>0.35612903225806453</v>
      </c>
      <c r="JS289" s="26">
        <f>IFERROR(Tableau17[[#This Row],[2014-T2-LUG]]/Tableau17[[#This Row],[2014-T2-TOTAL]],"")</f>
        <v>0.44774193548387098</v>
      </c>
      <c r="JT289" s="26">
        <f>IFERROR(Tableau17[[#This Row],[2015-T1-BC-DIV]]/Tableau17[[#This Row],[2015-T1-TOTAL]],"")</f>
        <v>3.4768211920529798E-2</v>
      </c>
      <c r="JU289" s="26">
        <f>IFERROR(Tableau17[[#This Row],[2015-T1-BC-DLF]]/Tableau17[[#This Row],[2015-T1-TOTAL]],"")</f>
        <v>9.9337748344370865E-3</v>
      </c>
      <c r="JV289" s="26">
        <f>IFERROR(Tableau17[[#This Row],[2015-T1-BC-DVD]]/Tableau17[[#This Row],[2015-T1-TOTAL]],"")</f>
        <v>6.6225165562913907E-3</v>
      </c>
      <c r="JW289" s="26">
        <f>IFERROR(Tableau17[[#This Row],[2015-T1-BC-DVG]]/Tableau17[[#This Row],[2015-T1-TOTAL]],"")</f>
        <v>5.4635761589403975E-2</v>
      </c>
      <c r="JX289" s="26">
        <f>IFERROR(Tableau17[[#This Row],[2015-T1-BC-FG]]/Tableau17[[#This Row],[2015-T1-TOTAL]],"")</f>
        <v>0.12582781456953643</v>
      </c>
      <c r="JY289" s="26">
        <f>IFERROR(Tableau17[[#This Row],[2015-T1-BC-FN]]/Tableau17[[#This Row],[2015-T1-TOTAL]],"")</f>
        <v>0.25662251655629137</v>
      </c>
      <c r="JZ289" s="26">
        <f>IFERROR(Tableau17[[#This Row],[2015-T1-BC-MDM]]/Tableau17[[#This Row],[2015-T1-TOTAL]],"")</f>
        <v>2.4834437086092714E-2</v>
      </c>
      <c r="KA289" s="26">
        <f>IFERROR(Tableau17[[#This Row],[2015-T1-BC-RDG]]/Tableau17[[#This Row],[2015-T1-TOTAL]],"")</f>
        <v>0</v>
      </c>
      <c r="KB289" s="26">
        <f>IFERROR(Tableau17[[#This Row],[2015-T1-BC-SOC]]/Tableau17[[#This Row],[2015-T1-TOTAL]],"")</f>
        <v>0</v>
      </c>
      <c r="KC289" s="26">
        <f>IFERROR(Tableau17[[#This Row],[2015-T1-BC-UD]]/Tableau17[[#This Row],[2015-T1-TOTAL]],"")</f>
        <v>0.20033112582781457</v>
      </c>
      <c r="KD289" s="26">
        <f>IFERROR(Tableau17[[#This Row],[2015-T1-BC-UG]]/Tableau17[[#This Row],[2015-T1-TOTAL]],"")</f>
        <v>0.28642384105960267</v>
      </c>
      <c r="KE289" s="26">
        <f>IFERROR(Tableau17[[#This Row],[2015-T1-BC-VEC]]/Tableau17[[#This Row],[2015-T1-TOTAL]],"")</f>
        <v>0</v>
      </c>
      <c r="KF289" s="26">
        <f>IFERROR(Tableau17[[#This Row],[2015-T2-BC-DVG]]/Tableau17[[#This Row],[2015-T2-TOTAL]],"")</f>
        <v>0</v>
      </c>
      <c r="KG289" s="26">
        <f>IFERROR(Tableau17[[#This Row],[2015-T2-BC-FN]]/Tableau17[[#This Row],[2015-T2-TOTAL]],"")</f>
        <v>0.36499999999999999</v>
      </c>
      <c r="KH289" s="26">
        <f>IFERROR(Tableau17[[#This Row],[2015-T2-BC-SOC]]/Tableau17[[#This Row],[2015-T2-TOTAL]],"")</f>
        <v>0</v>
      </c>
      <c r="KI289" s="26">
        <f>IFERROR(Tableau17[[#This Row],[2015-T2-BC-UD]]/Tableau17[[#This Row],[2015-T2-TOTAL]],"")</f>
        <v>0</v>
      </c>
      <c r="KJ289" s="26">
        <f>IFERROR(Tableau17[[#This Row],[2015-T2-BC-UG]]/Tableau17[[#This Row],[2015-T2-TOTAL]],"")</f>
        <v>0.63500000000000001</v>
      </c>
      <c r="KK289" s="26">
        <f>IFERROR(Tableau17[[#This Row],[2017 (L)-T1-COM]]/Tableau17[[#This Row],[2017 (L)-T1-TOTAL]],"")</f>
        <v>0</v>
      </c>
      <c r="KL289" s="26">
        <f>IFERROR(Tableau17[[#This Row],[2017 (L)-T1-DIV]]/Tableau17[[#This Row],[2017 (L)-T1-TOTAL]],"")</f>
        <v>2.6275115919629059E-2</v>
      </c>
      <c r="KM289" s="26">
        <f>IFERROR(Tableau17[[#This Row],[2017 (L)-T1-DLF]]/Tableau17[[#This Row],[2017 (L)-T1-TOTAL]],"")</f>
        <v>4.6367851622874804E-3</v>
      </c>
      <c r="KN289" s="26">
        <f>IFERROR(Tableau17[[#This Row],[2017 (L)-T1-DVD]]/Tableau17[[#This Row],[2017 (L)-T1-TOTAL]],"")</f>
        <v>0</v>
      </c>
      <c r="KO289" s="26">
        <f>IFERROR(Tableau17[[#This Row],[2017 (L)-T1-DVG]]/Tableau17[[#This Row],[2017 (L)-T1-TOTAL]],"")</f>
        <v>1.0819165378670788E-2</v>
      </c>
      <c r="KP289" s="26">
        <f>IFERROR(Tableau17[[#This Row],[2017 (L)-T1-ECO]]/Tableau17[[#This Row],[2017 (L)-T1-TOTAL]],"")</f>
        <v>1.7001545595054096E-2</v>
      </c>
      <c r="KQ289" s="26">
        <f>IFERROR(Tableau17[[#This Row],[2017 (L)-T1-EXD]]/Tableau17[[#This Row],[2017 (L)-T1-TOTAL]],"")</f>
        <v>6.1823802163833074E-3</v>
      </c>
      <c r="KR289" s="26">
        <f>IFERROR(Tableau17[[#This Row],[2017 (L)-T1-EXG]]/Tableau17[[#This Row],[2017 (L)-T1-TOTAL]],"")</f>
        <v>1.3910355486862442E-2</v>
      </c>
      <c r="KS289" s="26">
        <f>IFERROR(Tableau17[[#This Row],[2017 (L)-T1-FI]]/Tableau17[[#This Row],[2017 (L)-T1-TOTAL]],"")</f>
        <v>0.26584234930448225</v>
      </c>
      <c r="KT289" s="26">
        <f>IFERROR(Tableau17[[#This Row],[2017 (L)-T1-FN]]/Tableau17[[#This Row],[2017 (L)-T1-TOTAL]],"")</f>
        <v>0.12828438948995363</v>
      </c>
      <c r="KU289" s="26">
        <f>IFERROR(Tableau17[[#This Row],[2017 (L)-T1-LR]]/Tableau17[[#This Row],[2017 (L)-T1-TOTAL]],"")</f>
        <v>0.10510046367851623</v>
      </c>
      <c r="KV289" s="26">
        <f>IFERROR(Tableau17[[#This Row],[2017 (L)-T1-MDM]]/Tableau17[[#This Row],[2017 (L)-T1-TOTAL]],"")</f>
        <v>0</v>
      </c>
      <c r="KW289" s="26">
        <f>IFERROR(Tableau17[[#This Row],[2017 (L)-T1-RDG]]/Tableau17[[#This Row],[2017 (L)-T1-TOTAL]],"")</f>
        <v>0</v>
      </c>
      <c r="KX289" s="26">
        <f>IFERROR(Tableau17[[#This Row],[2017 (L)-T1-REG]]/Tableau17[[#This Row],[2017 (L)-T1-TOTAL]],"")</f>
        <v>0</v>
      </c>
      <c r="KY289" s="26">
        <f>IFERROR(Tableau17[[#This Row],[2017 (L)-T1-REM]]/Tableau17[[#This Row],[2017 (L)-T1-TOTAL]],"")</f>
        <v>0.27666151468315303</v>
      </c>
      <c r="KZ289" s="26">
        <f>IFERROR(Tableau17[[#This Row],[2017 (L)-T1-SOC]]/Tableau17[[#This Row],[2017 (L)-T1-TOTAL]],"")</f>
        <v>0.14528593508500773</v>
      </c>
      <c r="LA289" s="26">
        <f>IFERROR(Tableau17[[#This Row],[2017 (L)-T1-UDI]]/Tableau17[[#This Row],[2017 (L)-T1-TOTAL]],"")</f>
        <v>0</v>
      </c>
      <c r="LB289" s="26">
        <f>IFERROR(Tableau17[[#This Row],[2017 (L)-T2-FI]]/Tableau17[[#This Row],[2017 (L)-T2-TOTAL]],"")</f>
        <v>0.51351351351351349</v>
      </c>
      <c r="LC289" s="26">
        <f>IFERROR(Tableau17[[#This Row],[2017 (L)-T2-FN]]/Tableau17[[#This Row],[2017 (L)-T2-TOTAL]],"")</f>
        <v>0</v>
      </c>
      <c r="LD289" s="26">
        <f>IFERROR(Tableau17[[#This Row],[2017 (L)-T2-LR]]/Tableau17[[#This Row],[2017 (L)-T2-TOTAL]],"")</f>
        <v>0</v>
      </c>
      <c r="LE289" s="26">
        <f>IFERROR(Tableau17[[#This Row],[2017 (L)-T2-MDM]]/Tableau17[[#This Row],[2017 (L)-T2-TOTAL]],"")</f>
        <v>0</v>
      </c>
      <c r="LF289" s="26">
        <f>IFERROR(Tableau17[[#This Row],[2017 (L)-T2-REM]]/Tableau17[[#This Row],[2017 (L)-T2-TOTAL]],"")</f>
        <v>0.48648648648648651</v>
      </c>
      <c r="LG289" s="26">
        <f>IFERROR(Tableau17[[#This Row],[2017-T1-ARTHAUD Nathalie]]/Tableau17[[#This Row],[2017-T1-TOTAL]],"")</f>
        <v>4.1067761806981521E-3</v>
      </c>
      <c r="LH289" s="26">
        <f>IFERROR(Tableau17[[#This Row],[2017-T1-ASSELINEAU Fran]]/Tableau17[[#This Row],[2017-T1-TOTAL]],"")</f>
        <v>7.1868583162217657E-3</v>
      </c>
      <c r="LI289" s="26">
        <f>IFERROR(Tableau17[[#This Row],[2017-T1-CHEMINADE Jacques]]/Tableau17[[#This Row],[2017-T1-TOTAL]],"")</f>
        <v>2.0533880903490761E-3</v>
      </c>
      <c r="LJ289" s="26">
        <f>IFERROR(Tableau17[[#This Row],[2017-T1-DUPONT-AIGNAN Nicolas]]/Tableau17[[#This Row],[2017-T1-TOTAL]],"")</f>
        <v>2.1560574948665298E-2</v>
      </c>
      <c r="LK289" s="26">
        <f>IFERROR(Tableau17[[#This Row],[2017-T1-FILLON Fran]]/Tableau17[[#This Row],[2017-T1-TOTAL]],"")</f>
        <v>0.16940451745379878</v>
      </c>
      <c r="LL289" s="26">
        <f>IFERROR(Tableau17[[#This Row],[2017-T1-HAMON Beno]]/Tableau17[[#This Row],[2017-T1-TOTAL]],"")</f>
        <v>7.2895277207392195E-2</v>
      </c>
      <c r="LM289" s="26">
        <f>IFERROR(Tableau17[[#This Row],[2017-T1-LASSALLE Jean]]/Tableau17[[#This Row],[2017-T1-TOTAL]],"")</f>
        <v>1.1293634496919919E-2</v>
      </c>
      <c r="LN289" s="26">
        <f>IFERROR(Tableau17[[#This Row],[2017-T1-LE PEN Marine]]/Tableau17[[#This Row],[2017-T1-TOTAL]],"")</f>
        <v>0.17967145790554415</v>
      </c>
      <c r="LO289" s="26">
        <f>IFERROR(Tableau17[[#This Row],[2017-T1-M Jean-Luc]]/Tableau17[[#This Row],[2017-T1-TOTAL]],"")</f>
        <v>0.28131416837782341</v>
      </c>
      <c r="LP289" s="26">
        <f>IFERROR(Tableau17[[#This Row],[2017-T1-MACRON Emmanuel]]/Tableau17[[#This Row],[2017-T1-TOTAL]],"")</f>
        <v>0.2402464065708419</v>
      </c>
      <c r="LQ289" s="26">
        <f>IFERROR(Tableau17[[#This Row],[2017-T1-POUTOU Philippe]]/Tableau17[[#This Row],[2017-T1-TOTAL]],"")</f>
        <v>1.0266940451745379E-2</v>
      </c>
      <c r="LR289" s="26">
        <f>IFERROR(Tableau17[[#This Row],[2017-T2-LE PEN Marine]]/Tableau17[[#This Row],[2017-T2-TOTAL]],"")</f>
        <v>0.25786924939467315</v>
      </c>
      <c r="LS289" s="26">
        <f>IFERROR(Tableau17[[#This Row],[2017-T2-MACRON Emmanuel]]/Tableau17[[#This Row],[2017-T2-TOTAL]],"")</f>
        <v>0.74213075060532685</v>
      </c>
      <c r="LT289" s="26">
        <f>IFERROR(Tableau17[[#This Row],[2019-T1-ALEXANDRE Audric]]/Tableau17[[#This Row],[2019-T1-TOTAL]],"")</f>
        <v>0</v>
      </c>
      <c r="LU289" s="26">
        <f>IFERROR(Tableau17[[#This Row],[2019-T1-ARTHAUD Nathalie]]/Tableau17[[#This Row],[2019-T1-TOTAL]],"")</f>
        <v>4.815409309791332E-3</v>
      </c>
      <c r="LV289" s="26">
        <f>IFERROR(Tableau17[[#This Row],[2019-T1-ASSELINEAU François]]/Tableau17[[#This Row],[2019-T1-TOTAL]],"")</f>
        <v>8.0256821829855531E-3</v>
      </c>
      <c r="LW289" s="26">
        <f>IFERROR(Tableau17[[#This Row],[2019-T1-AUBRY Manon]]/Tableau17[[#This Row],[2019-T1-TOTAL]],"")</f>
        <v>9.9518459069020862E-2</v>
      </c>
      <c r="LX289" s="26">
        <f>IFERROR(Tableau17[[#This Row],[2019-T1-AZERGUI Nagib]]/Tableau17[[#This Row],[2019-T1-TOTAL]],"")</f>
        <v>1.9261637239165328E-2</v>
      </c>
      <c r="LY289" s="26">
        <f>IFERROR(Tableau17[[#This Row],[2019-T1-BARDELLA Jordan]]/Tableau17[[#This Row],[2019-T1-TOTAL]],"")</f>
        <v>0.17495987158908508</v>
      </c>
      <c r="LZ289" s="26">
        <f>IFERROR(Tableau17[[#This Row],[2019-T1-BELLAMY François-Xavier]]/Tableau17[[#This Row],[2019-T1-TOTAL]],"")</f>
        <v>5.7784911717495988E-2</v>
      </c>
      <c r="MA289" s="26">
        <f>IFERROR(Tableau17[[#This Row],[2019-T1-BIDOU Olivier]]/Tableau17[[#This Row],[2019-T1-TOTAL]],"")</f>
        <v>0</v>
      </c>
      <c r="MB289" s="26">
        <f>IFERROR(Tableau17[[#This Row],[2019-T1-BOURG Dominique]]/Tableau17[[#This Row],[2019-T1-TOTAL]],"")</f>
        <v>3.2102728731942215E-3</v>
      </c>
      <c r="MC289" s="26">
        <f>IFERROR(Tableau17[[#This Row],[2019-T1-BROSSAT Ian]]/Tableau17[[#This Row],[2019-T1-TOTAL]],"")</f>
        <v>5.4574638844301769E-2</v>
      </c>
      <c r="MD289" s="26">
        <f>IFERROR(Tableau17[[#This Row],[2019-T1-CAILLAUD Sophie]]/Tableau17[[#This Row],[2019-T1-TOTAL]],"")</f>
        <v>0</v>
      </c>
      <c r="ME289" s="26">
        <f>IFERROR(Tableau17[[#This Row],[2019-T1-CAMUS Renaud]]/Tableau17[[#This Row],[2019-T1-TOTAL]],"")</f>
        <v>0</v>
      </c>
      <c r="MF289" s="26">
        <f>IFERROR(Tableau17[[#This Row],[2019-T1-CHALENÇON Christophe]]/Tableau17[[#This Row],[2019-T1-TOTAL]],"")</f>
        <v>0</v>
      </c>
      <c r="MG289" s="26">
        <f>IFERROR(Tableau17[[#This Row],[2019-T1-CORBET Cathy Denise Ginette]]/Tableau17[[#This Row],[2019-T1-TOTAL]],"")</f>
        <v>0</v>
      </c>
      <c r="MH289" s="26">
        <f>IFERROR(Tableau17[[#This Row],[2019-T1-DE PREVOISIN Robert]]/Tableau17[[#This Row],[2019-T1-TOTAL]],"")</f>
        <v>0</v>
      </c>
      <c r="MI289" s="26">
        <f>IFERROR(Tableau17[[#This Row],[2019-T1-DELFEL Thérèse]]/Tableau17[[#This Row],[2019-T1-TOTAL]],"")</f>
        <v>0</v>
      </c>
      <c r="MJ289" s="26">
        <f>IFERROR(Tableau17[[#This Row],[2019-T1-DIEUMEGARD Pierre]]/Tableau17[[#This Row],[2019-T1-TOTAL]],"")</f>
        <v>0</v>
      </c>
      <c r="MK289" s="26">
        <f>IFERROR(Tableau17[[#This Row],[2019-T1-DUPONT-AIGNAN Nicolas]]/Tableau17[[#This Row],[2019-T1-TOTAL]],"")</f>
        <v>1.4446227929373997E-2</v>
      </c>
      <c r="ML289" s="26">
        <f>IFERROR(Tableau17[[#This Row],[2019-T1-GERNIGON Yves]]/Tableau17[[#This Row],[2019-T1-TOTAL]],"")</f>
        <v>0</v>
      </c>
      <c r="MM289" s="26">
        <f>IFERROR(Tableau17[[#This Row],[2019-T1-GLUCKSMANN Raphaël]]/Tableau17[[#This Row],[2019-T1-TOTAL]],"")</f>
        <v>7.8651685393258425E-2</v>
      </c>
      <c r="MN289" s="26">
        <f>IFERROR(Tableau17[[#This Row],[2019-T1-HAMON Benoît]]/Tableau17[[#This Row],[2019-T1-TOTAL]],"")</f>
        <v>4.8154093097913325E-2</v>
      </c>
      <c r="MO289" s="26">
        <f>IFERROR(Tableau17[[#This Row],[2019-T1-HELGEN Gilles]]/Tableau17[[#This Row],[2019-T1-TOTAL]],"")</f>
        <v>0</v>
      </c>
      <c r="MP289" s="26">
        <f>IFERROR(Tableau17[[#This Row],[2019-T1-JADOT Yannick]]/Tableau17[[#This Row],[2019-T1-TOTAL]],"")</f>
        <v>0.17656500802568217</v>
      </c>
      <c r="MQ289" s="26">
        <f>IFERROR(Tableau17[[#This Row],[2019-T1-LAGARDE Jean-Christophe]]/Tableau17[[#This Row],[2019-T1-TOTAL]],"")</f>
        <v>8.0256821829855531E-3</v>
      </c>
      <c r="MR289" s="26">
        <f>IFERROR(Tableau17[[#This Row],[2019-T1-LALANNE Francis]]/Tableau17[[#This Row],[2019-T1-TOTAL]],"")</f>
        <v>6.420545746388443E-3</v>
      </c>
      <c r="MS289" s="26">
        <f>IFERROR(Tableau17[[#This Row],[2019-T1-LOISEAU Nathalie]]/Tableau17[[#This Row],[2019-T1-TOTAL]],"")</f>
        <v>0.24558587479935795</v>
      </c>
      <c r="MT289" s="26">
        <f>IFERROR(Tableau17[[#This Row],[2019-T1-MARIE Florie]]/Tableau17[[#This Row],[2019-T1-TOTAL]],"")</f>
        <v>0</v>
      </c>
      <c r="MU289" s="26">
        <f>IFERROR(Tableau17[[#This Row],[2008-T1-MACROEXTRDROITE]]/Tableau17[[#This Row],[2008-T1-MACROTOTALE]],"")</f>
        <v>8.6500655307994764E-2</v>
      </c>
      <c r="MV289" s="26">
        <f>IFERROR(Tableau17[[#This Row],[2008-T1-MACRODROITE]]/Tableau17[[#This Row],[2008-T1-MACROTOTALE]],"")</f>
        <v>0.44560943643512452</v>
      </c>
      <c r="MW289" s="26">
        <f>IFERROR(Tableau17[[#This Row],[2008-T1-MACROCENTRE]]/Tableau17[[#This Row],[2008-T1-MACROTOTALE]],"")</f>
        <v>0</v>
      </c>
      <c r="MX289" s="26">
        <f>IFERROR(Tableau17[[#This Row],[2008-T1-MACROGAUCHE]]/Tableau17[[#This Row],[2008-T1-MACROTOTALE]],"")</f>
        <v>0.46788990825688076</v>
      </c>
      <c r="MY289" s="26">
        <f>IFERROR(Tableau17[[#This Row],[2008-T1-MACROAUTRE]]/Tableau17[[#This Row],[2008-T1-MACROTOTALE]],"")</f>
        <v>0</v>
      </c>
      <c r="MZ289" s="26">
        <f>IFERROR(Tableau17[[#This Row],[2008-T2-MACROEXTRDROITE]]/Tableau17[[#This Row],[2008-T2-MACROTOTALE]],"")</f>
        <v>0</v>
      </c>
      <c r="NA289" s="26">
        <f>IFERROR(Tableau17[[#This Row],[2008-T2-MACRODROITE]]/Tableau17[[#This Row],[2008-T2-MACROTOTALE]],"")</f>
        <v>0.47305389221556887</v>
      </c>
      <c r="NB289" s="26">
        <f>IFERROR(Tableau17[[#This Row],[2008-T2-MACROCENTRE]]/Tableau17[[#This Row],[2008-T2-MACROTOTALE]],"")</f>
        <v>0</v>
      </c>
      <c r="NC289" s="26">
        <f>IFERROR(Tableau17[[#This Row],[2008-T2-MACROGAUCHE]]/Tableau17[[#This Row],[2008-T2-MACROTOTALE]],"")</f>
        <v>0.52694610778443118</v>
      </c>
      <c r="ND289" s="26">
        <f>IFERROR(Tableau17[[#This Row],[2008-T2-MACROAUTRE]]/Tableau17[[#This Row],[2008-T2-MACROTOTALE]],"")</f>
        <v>0</v>
      </c>
      <c r="NE289" s="26">
        <f>IFERROR(Tableau17[[#This Row],[2014-T1-MACROEXTRDROITE]]/Tableau17[[#This Row],[2014-T1-MACROTOTALE]],"")</f>
        <v>0.21320495185694635</v>
      </c>
      <c r="NF289" s="26">
        <f>IFERROR(Tableau17[[#This Row],[2014-T1-MACRODROITE]]/Tableau17[[#This Row],[2014-T1-MACROTOTALE]],"")</f>
        <v>0.29023383768913341</v>
      </c>
      <c r="NG289" s="26">
        <f>IFERROR(Tableau17[[#This Row],[2014-T1-MACROCENTRE]]/Tableau17[[#This Row],[2014-T1-MACROTOTALE]],"")</f>
        <v>2.8885832187070151E-2</v>
      </c>
      <c r="NH289" s="26">
        <f>IFERROR(Tableau17[[#This Row],[2014-T1-MACROGAUCHE]]/Tableau17[[#This Row],[2014-T1-MACROTOTALE]],"")</f>
        <v>0.46767537826685007</v>
      </c>
      <c r="NI289" s="26">
        <f>IFERROR(Tableau17[[#This Row],[2014-T1-MACROAUTRE]]/Tableau17[[#This Row],[2014-T1-MACROTOTALE]],"")</f>
        <v>0</v>
      </c>
      <c r="NJ289" s="26">
        <f>IFERROR(Tableau17[[#This Row],[2014-T2-MACROEXTRDROITE]]/Tableau17[[#This Row],[2014-T2-MACROTOTALE]],"")</f>
        <v>0.19612903225806452</v>
      </c>
      <c r="NK289" s="26">
        <f>IFERROR(Tableau17[[#This Row],[2014-T2-MACRODROITE]]/Tableau17[[#This Row],[2014-T2-MACROTOTALE]],"")</f>
        <v>0.35612903225806453</v>
      </c>
      <c r="NL289" s="26">
        <f>IFERROR(Tableau17[[#This Row],[2014-T2-MACROCENTRE]]/Tableau17[[#This Row],[2014-T2-MACROTOTALE]],"")</f>
        <v>0</v>
      </c>
      <c r="NM289" s="26">
        <f>IFERROR(Tableau17[[#This Row],[2014-T2-MACROGAUCHE]]/Tableau17[[#This Row],[2014-T2-MACROTOTALE]],"")</f>
        <v>0.44774193548387098</v>
      </c>
      <c r="NN289" s="26">
        <f>IFERROR(Tableau17[[#This Row],[2014-T2-MACROAUTRE]]/Tableau17[[#This Row],[2014-T2-MACROTOTALE]],"")</f>
        <v>0</v>
      </c>
      <c r="NO289" s="26">
        <f>IFERROR( Tableau17[[#This Row],[2015-T1-MACROEXTRDROITE]]/Tableau17[[#This Row],[2015-T1-MACROTOTALE]],"")</f>
        <v>0.26655629139072845</v>
      </c>
      <c r="NP289" s="26">
        <f>IFERROR(Tableau17[[#This Row],[2015-T1-MACRODROITE]]/Tableau17[[#This Row],[2015-T1-MACROTOTALE]],"")</f>
        <v>0.20695364238410596</v>
      </c>
      <c r="NQ289" s="26">
        <f>IFERROR(Tableau17[[#This Row],[2015-T1-MACROCENTRE]]/Tableau17[[#This Row],[2015-T1-MACROTOTALE]],"")</f>
        <v>2.4834437086092714E-2</v>
      </c>
      <c r="NR289" s="26">
        <f>IFERROR(Tableau17[[#This Row],[2015-T1-MACROGAUCHE]]/Tableau17[[#This Row],[2015-T1-MACROTOTALE]],"")</f>
        <v>0.46688741721854304</v>
      </c>
      <c r="NS289" s="26">
        <f>IFERROR(Tableau17[[#This Row],[2015-T1-MACROAUTRE]]/Tableau17[[#This Row],[2015-T1-MACROTOTALE]],"")</f>
        <v>3.4768211920529798E-2</v>
      </c>
      <c r="NT289" s="26">
        <f>IFERROR(Tableau17[[#This Row],[2015-T2-MACROEXTRDROITE]]/Tableau17[[#This Row],[2015-T2-MACROTOTALE]],"")</f>
        <v>0.36499999999999999</v>
      </c>
      <c r="NU289" s="26">
        <f>IFERROR(Tableau17[[#This Row],[2015-T2-MACRODROITE]]/Tableau17[[#This Row],[2015-T2-MACROTOTALE]],"")</f>
        <v>0</v>
      </c>
      <c r="NV289" s="26">
        <f>IFERROR(Tableau17[[#This Row],[2015-T2-MACROCENTRE]]/Tableau17[[#This Row],[2015-T2-MACROTOTALE]],"")</f>
        <v>0</v>
      </c>
      <c r="NW289" s="26">
        <f>IFERROR(Tableau17[[#This Row],[2015-T2-MACROGAUCHE]]/Tableau17[[#This Row],[2015-T2-MACROTOTALE]],"")</f>
        <v>0.63500000000000001</v>
      </c>
      <c r="NX289" s="26">
        <f>IFERROR(Tableau17[[#This Row],[2015-T2-MACROAUTRE]]/Tableau17[[#This Row],[2015-T2-MACROTOTALE]],"")</f>
        <v>0</v>
      </c>
      <c r="NY289" s="26">
        <f>IFERROR(Tableau17[[#This Row],[2017-T1-MACROEXTRDROITE]]/Tableau17[[#This Row],[2017-T1-MACROTOTALE]],"")</f>
        <v>0.2104722792607803</v>
      </c>
      <c r="NZ289" s="26">
        <f>IFERROR(Tableau17[[#This Row],[2017-T1-MACRODROITE]]/Tableau17[[#This Row],[2017-T1-MACROTOTALE]],"")</f>
        <v>0.16940451745379878</v>
      </c>
      <c r="OA289" s="26">
        <f>IFERROR(Tableau17[[#This Row],[2017-T1-MACROCENTRE]]/Tableau17[[#This Row],[2017-T1-MACROTOTALE]],"")</f>
        <v>0.2402464065708419</v>
      </c>
      <c r="OB289" s="26">
        <f>IFERROR(Tableau17[[#This Row],[2017-T1-MACROGAUCHE]]/Tableau17[[#This Row],[2017-T1-MACROTOTALE]],"")</f>
        <v>0.36858316221765913</v>
      </c>
      <c r="OC289" s="26">
        <f>IFERROR(Tableau17[[#This Row],[2017-T1-MACROAUTRE]]/Tableau17[[#This Row],[2017-T1-MACROTOTALE]],"")</f>
        <v>1.1293634496919919E-2</v>
      </c>
      <c r="OD289" s="26">
        <f>IFERROR(Tableau17[[#This Row],[2017-T2-MACROEXTRDROITE]]/Tableau17[[#This Row],[2017-T2-MACROTOTALE]],"")</f>
        <v>0.25786924939467315</v>
      </c>
      <c r="OE289" s="26">
        <f>IFERROR(Tableau17[[#This Row],[2017-T2-MACRODROITE]]/Tableau17[[#This Row],[2017-T2-MACROTOTALE]],"")</f>
        <v>0</v>
      </c>
      <c r="OF289" s="26">
        <f>IFERROR(Tableau17[[#This Row],[2017-T2-MACROCENTRE]]/Tableau17[[#This Row],[2017-T2-MACROTOTALE]],"")</f>
        <v>0.74213075060532685</v>
      </c>
      <c r="OG289" s="26">
        <f>IFERROR(Tableau17[[#This Row],[2017-T2-MACROGAUCHE]]/Tableau17[[#This Row],[2017-T2-MACROTOTALE]],"")</f>
        <v>0</v>
      </c>
      <c r="OH289" s="26">
        <f>IFERROR(Tableau17[[#This Row],[2017-T2-MACROAUTRE]]/Tableau17[[#This Row],[2017-T2-MACROTOTALE]],"")</f>
        <v>0</v>
      </c>
      <c r="OI289" s="26">
        <f>IFERROR(Tableau17[[#This Row],[2019-T1-MACROEXTRDROITE]]/Tableau17[[#This Row],[2019-T1-MACROTOTALE]],"")</f>
        <v>0.19749216300940439</v>
      </c>
      <c r="OJ289" s="26">
        <f>IFERROR(Tableau17[[#This Row],[2019-T1-MACRODROITE]]/Tableau17[[#This Row],[2019-T1-MACROTOTALE]],"")</f>
        <v>6.4263322884012541E-2</v>
      </c>
      <c r="OK289" s="26">
        <f>IFERROR(Tableau17[[#This Row],[2019-T1-MACROCENTRE]]/Tableau17[[#This Row],[2019-T1-MACROTOTALE]],"")</f>
        <v>0.23981191222570533</v>
      </c>
      <c r="OL289" s="26">
        <f>IFERROR(Tableau17[[#This Row],[2019-T1-MACROGAUCHE]]/Tableau17[[#This Row],[2019-T1-MACROTOTALE]],"")</f>
        <v>0.45141065830721006</v>
      </c>
      <c r="OM289" s="26">
        <f>IFERROR(Tableau17[[#This Row],[2019-T1-MACROAUTRE]]/Tableau17[[#This Row],[2019-T1-MACROTOTALE]],"")</f>
        <v>4.7021943573667714E-2</v>
      </c>
      <c r="ON289" s="26">
        <f>IFERROR(Tableau17[[#This Row],[2020-T1-MACROEXTRDROITE]]/Tableau17[[#This Row],[2020-T1-MACROTOTALE]],"")</f>
        <v>0.13163064833005894</v>
      </c>
      <c r="OO289" s="26">
        <f>IFERROR(Tableau17[[#This Row],[2020-T1-MACRODROITE]]/Tableau17[[#This Row],[2020-T1-MACROTOTALE]],"")</f>
        <v>0.21218074656188604</v>
      </c>
      <c r="OP289" s="26">
        <f>IFERROR(Tableau17[[#This Row],[2020-T1-MACROCENTRE]]/Tableau17[[#This Row],[2020-T1-MACROTOTALE]],"")</f>
        <v>5.8939096267190572E-2</v>
      </c>
      <c r="OQ289" s="26">
        <f>IFERROR(Tableau17[[#This Row],[2020-T1-MACROGAUCHE]]/Tableau17[[#This Row],[2020-T1-MACROTOTALE]],"")</f>
        <v>0.59724950884086447</v>
      </c>
      <c r="OR289" s="26">
        <f>IFERROR(Tableau17[[#This Row],[2020-T1-MACROAUTRE]]/Tableau17[[#This Row],[2020-T1-MACROTOTALE]],"")</f>
        <v>0</v>
      </c>
      <c r="OS289" s="26">
        <f>IFERROR(Tableau17[[#This Row],[2017 (L)-T1-MACROEXTRDROITE]]/Tableau17[[#This Row],[2017 (L)-T1-MACROTOTALE]],"")</f>
        <v>0.13910355486862441</v>
      </c>
      <c r="OT289" s="26">
        <f>IFERROR(Tableau17[[#This Row],[2017 (L)-T1-MACRODROITE]]/Tableau17[[#This Row],[2017 (L)-T1-MACROTOTALE]],"")</f>
        <v>0.10510046367851623</v>
      </c>
      <c r="OU289" s="26">
        <f>IFERROR(Tableau17[[#This Row],[2017 (L)-T1-MACROCENTRE]]/Tableau17[[#This Row],[2017 (L)-T1-MACROTOTALE]],"")</f>
        <v>0.27666151468315303</v>
      </c>
      <c r="OV289" s="26">
        <f>IFERROR(Tableau17[[#This Row],[2017 (L)-T1-MACROGAUCHE]]/Tableau17[[#This Row],[2017 (L)-T1-MACROTOTALE]],"")</f>
        <v>0.45285935085007728</v>
      </c>
      <c r="OW289" s="26">
        <f>IFERROR(Tableau17[[#This Row],[2017 (L)-T1-MACROAUTRE]]/Tableau17[[#This Row],[2017 (L)-T1-MACROTOTALE]],"")</f>
        <v>2.6275115919629059E-2</v>
      </c>
      <c r="OX289" s="26">
        <f>IFERROR(Tableau17[[#This Row],[2017 (L)-T2-MACROEXTRDROITE]]/Tableau17[[#This Row],[2017 (L)-T2-MACROTOTALE]],"")</f>
        <v>0</v>
      </c>
      <c r="OY289" s="26">
        <f>IFERROR(Tableau17[[#This Row],[2017 (L)-T2-MACRODROITE]]/Tableau17[[#This Row],[2017 (L)-T2-MACROTOTALE]],"")</f>
        <v>0</v>
      </c>
      <c r="OZ289" s="26">
        <f>IFERROR(Tableau17[[#This Row],[2017 (L)-T2-MACROCENTRE]]/Tableau17[[#This Row],[2017 (L)-T2-MACROTOTALE]],"")</f>
        <v>0.48648648648648651</v>
      </c>
      <c r="PA289" s="26">
        <f>IFERROR(Tableau17[[#This Row],[2017 (L)-T2-MACROGAUCHE]]/Tableau17[[#This Row],[2017 (L)-T2-MACROTOTALE]],"")</f>
        <v>0.51351351351351349</v>
      </c>
      <c r="PB289" s="26">
        <f>IFERROR(Tableau17[[#This Row],[2017 (L)-T2-MACROAUTRE]]/Tableau17[[#This Row],[2017 (L)-T2-MACROTOTALE]],"")</f>
        <v>0</v>
      </c>
      <c r="PC289" s="26">
        <f>IFERROR(Tableau17[[#This Row],[2008_T1_PROCUS]]/Tableau17[[#This Row],[2008_T1_INSCRITS]],0)</f>
        <v>1.6380655226209049E-2</v>
      </c>
      <c r="PD289" s="26">
        <f>IFERROR(Tableau17[[#This Row],[2008_T2_PROCUS]]/Tableau17[[#This Row],[2008_T2_INSCRITS]],0)</f>
        <v>2.0280811232449299E-2</v>
      </c>
      <c r="PE289" s="26">
        <f>Tableau17[[#This Row],[2014_T1_PROCUS]]/Tableau17[[#This Row],[2014_T1_INSCRITS]]</f>
        <v>7.5987841945288756E-3</v>
      </c>
      <c r="PF289" s="26">
        <f>IFERROR(Tableau17[[#This Row],[2014_T2_PROCUS]]/Tableau17[[#This Row],[2014_T2_INSCRITS]],0)</f>
        <v>1.2917933130699088E-2</v>
      </c>
    </row>
    <row r="290" spans="1:422" hidden="1" x14ac:dyDescent="0.2">
      <c r="A290" s="1">
        <v>8</v>
      </c>
      <c r="B290" s="1" t="s">
        <v>276</v>
      </c>
      <c r="C290" s="1" t="s">
        <v>530</v>
      </c>
      <c r="D290" s="1" t="s">
        <v>530</v>
      </c>
      <c r="E290" s="1">
        <v>1536</v>
      </c>
      <c r="F290" s="1">
        <v>5.3602679999999996</v>
      </c>
      <c r="G290" s="1">
        <v>43.347341</v>
      </c>
      <c r="H290" s="3">
        <v>601</v>
      </c>
      <c r="I290" s="3">
        <v>99</v>
      </c>
      <c r="L290" s="1">
        <v>12</v>
      </c>
      <c r="M290" s="1">
        <v>32</v>
      </c>
      <c r="O290" s="1">
        <v>2</v>
      </c>
      <c r="P290" s="1">
        <v>22</v>
      </c>
      <c r="Q290" s="1">
        <v>6</v>
      </c>
      <c r="R290" s="1">
        <v>30</v>
      </c>
      <c r="S290" s="1">
        <v>23</v>
      </c>
      <c r="T290" s="1">
        <v>9</v>
      </c>
      <c r="U290" s="1">
        <v>136</v>
      </c>
      <c r="V290" s="1">
        <v>658</v>
      </c>
      <c r="W290" s="1">
        <v>261</v>
      </c>
      <c r="X290" s="1">
        <v>5</v>
      </c>
      <c r="Y290" s="2">
        <v>0.39665653000000001</v>
      </c>
      <c r="Z290" s="1">
        <v>658</v>
      </c>
      <c r="AA290" s="1">
        <v>333</v>
      </c>
      <c r="AB290" s="1">
        <v>3</v>
      </c>
      <c r="AC290" s="2">
        <v>0.50607902999999999</v>
      </c>
      <c r="AD290" s="1">
        <v>601</v>
      </c>
      <c r="AE290" s="1">
        <v>139</v>
      </c>
      <c r="AF290" s="2">
        <v>0.23128119999999999</v>
      </c>
      <c r="AG290" s="1">
        <f t="shared" si="4"/>
        <v>99</v>
      </c>
      <c r="AH290" s="1">
        <v>706</v>
      </c>
      <c r="AI290" s="1">
        <v>339</v>
      </c>
      <c r="AJ290" s="1">
        <v>2</v>
      </c>
      <c r="AK290" s="2">
        <v>0.48016997</v>
      </c>
      <c r="AN290" s="1">
        <v>0</v>
      </c>
      <c r="AP290" s="1">
        <v>653</v>
      </c>
      <c r="AQ290" s="1">
        <v>233</v>
      </c>
      <c r="AR290" s="2">
        <v>0.35681469999999998</v>
      </c>
      <c r="AS290" s="1">
        <v>653</v>
      </c>
      <c r="AT290" s="1">
        <v>263</v>
      </c>
      <c r="AU290" s="2">
        <v>0.40275651000000001</v>
      </c>
      <c r="AV290" s="1">
        <v>620</v>
      </c>
      <c r="AW290" s="1">
        <v>155</v>
      </c>
      <c r="AX290" s="2">
        <v>0.25</v>
      </c>
      <c r="AY290" s="1">
        <v>620</v>
      </c>
      <c r="AZ290" s="1">
        <v>135</v>
      </c>
      <c r="BA290" s="2">
        <v>0.21774193999999999</v>
      </c>
      <c r="BB290" s="1">
        <v>619</v>
      </c>
      <c r="BC290" s="1">
        <v>368</v>
      </c>
      <c r="BD290" s="2">
        <v>0.59450727000000003</v>
      </c>
      <c r="BE290" s="1">
        <v>620</v>
      </c>
      <c r="BF290" s="1">
        <v>351</v>
      </c>
      <c r="BG290" s="2">
        <v>0.56612903000000003</v>
      </c>
      <c r="BH290" s="1">
        <v>607</v>
      </c>
      <c r="BI290" s="1">
        <v>184</v>
      </c>
      <c r="BJ290" s="2">
        <v>0.30313014999999999</v>
      </c>
      <c r="BK290" s="1">
        <v>4</v>
      </c>
      <c r="BN290" s="1">
        <v>8</v>
      </c>
      <c r="BO290" s="1">
        <v>68</v>
      </c>
      <c r="BP290" s="1">
        <v>88</v>
      </c>
      <c r="BQ290" s="1">
        <v>163</v>
      </c>
      <c r="BR290" s="1">
        <v>331</v>
      </c>
      <c r="BZ290" s="1">
        <v>14</v>
      </c>
      <c r="CA290" s="1">
        <v>5</v>
      </c>
      <c r="CB290" s="1">
        <v>22</v>
      </c>
      <c r="CC290" s="1">
        <v>72</v>
      </c>
      <c r="CD290" s="1">
        <v>51</v>
      </c>
      <c r="CE290" s="1">
        <v>89</v>
      </c>
      <c r="CF290" s="1">
        <v>253</v>
      </c>
      <c r="CG290" s="1">
        <v>116</v>
      </c>
      <c r="CH290" s="1">
        <v>62</v>
      </c>
      <c r="CI290" s="1">
        <v>147</v>
      </c>
      <c r="CJ290" s="1">
        <v>325</v>
      </c>
      <c r="CL290" s="1">
        <v>1</v>
      </c>
      <c r="CN290" s="1">
        <v>49</v>
      </c>
      <c r="CP290" s="1">
        <v>100</v>
      </c>
      <c r="CS290" s="1">
        <v>56</v>
      </c>
      <c r="CT290" s="1">
        <v>19</v>
      </c>
      <c r="CW290" s="1">
        <v>225</v>
      </c>
      <c r="CY290" s="1">
        <v>107</v>
      </c>
      <c r="CZ290" s="1">
        <v>141</v>
      </c>
      <c r="DC290" s="1">
        <v>248</v>
      </c>
      <c r="DD290" s="1">
        <v>28</v>
      </c>
      <c r="DE290" s="1">
        <v>1</v>
      </c>
      <c r="DF290" s="1">
        <v>0</v>
      </c>
      <c r="DH290" s="1">
        <v>1</v>
      </c>
      <c r="DI290" s="1">
        <v>5</v>
      </c>
      <c r="DK290" s="1">
        <v>1</v>
      </c>
      <c r="DL290" s="1">
        <v>27</v>
      </c>
      <c r="DM290" s="1">
        <v>34</v>
      </c>
      <c r="DR290" s="1">
        <v>25</v>
      </c>
      <c r="DS290" s="1">
        <v>25</v>
      </c>
      <c r="DT290" s="1">
        <v>6</v>
      </c>
      <c r="DU290" s="1">
        <v>153</v>
      </c>
      <c r="DW290" s="1">
        <v>51</v>
      </c>
      <c r="DZ290" s="1">
        <v>77</v>
      </c>
      <c r="EA290" s="1">
        <v>128</v>
      </c>
      <c r="EB290" s="1">
        <v>2</v>
      </c>
      <c r="EC290" s="1">
        <v>1</v>
      </c>
      <c r="ED290" s="1">
        <v>0</v>
      </c>
      <c r="EE290" s="1">
        <v>8</v>
      </c>
      <c r="EF290" s="1">
        <v>31</v>
      </c>
      <c r="EG290" s="1">
        <v>13</v>
      </c>
      <c r="EH290" s="1">
        <v>0</v>
      </c>
      <c r="EI290" s="1">
        <v>115</v>
      </c>
      <c r="EJ290" s="1">
        <v>135</v>
      </c>
      <c r="EK290" s="1">
        <v>57</v>
      </c>
      <c r="EL290" s="1">
        <v>4</v>
      </c>
      <c r="EM290" s="1">
        <v>366</v>
      </c>
      <c r="EN290" s="1">
        <v>130</v>
      </c>
      <c r="EO290" s="1">
        <v>194</v>
      </c>
      <c r="EP290" s="1">
        <v>324</v>
      </c>
      <c r="EQ290" s="1">
        <v>0</v>
      </c>
      <c r="ER290" s="1">
        <v>1</v>
      </c>
      <c r="ES290" s="1">
        <v>0</v>
      </c>
      <c r="ET290" s="1">
        <v>21</v>
      </c>
      <c r="EU290" s="1">
        <v>5</v>
      </c>
      <c r="EV290" s="1">
        <v>65</v>
      </c>
      <c r="EW290" s="1">
        <v>5</v>
      </c>
      <c r="EX290" s="1">
        <v>0</v>
      </c>
      <c r="EY290" s="1">
        <v>4</v>
      </c>
      <c r="EZ290" s="1">
        <v>11</v>
      </c>
      <c r="FA290" s="1">
        <v>0</v>
      </c>
      <c r="FB290" s="1">
        <v>0</v>
      </c>
      <c r="FC290" s="1">
        <v>0</v>
      </c>
      <c r="FD290" s="1">
        <v>0</v>
      </c>
      <c r="FE290" s="1">
        <v>0</v>
      </c>
      <c r="FF290" s="1">
        <v>0</v>
      </c>
      <c r="FG290" s="1">
        <v>0</v>
      </c>
      <c r="FH290" s="1">
        <v>4</v>
      </c>
      <c r="FI290" s="1">
        <v>1</v>
      </c>
      <c r="FJ290" s="1">
        <v>6</v>
      </c>
      <c r="FK290" s="1">
        <v>5</v>
      </c>
      <c r="FL290" s="1">
        <v>0</v>
      </c>
      <c r="FM290" s="1">
        <v>16</v>
      </c>
      <c r="FN290" s="1">
        <v>1</v>
      </c>
      <c r="FO290" s="1">
        <v>5</v>
      </c>
      <c r="FP290" s="1">
        <v>23</v>
      </c>
      <c r="FQ290" s="1">
        <v>1</v>
      </c>
      <c r="FR290" s="1">
        <f>SUM(Tableau17[[#This Row],[2019-T1-ALEXANDRE Audric]:[2019-T1-MARIE Florie]])</f>
        <v>174</v>
      </c>
      <c r="FS290" s="1">
        <v>68</v>
      </c>
      <c r="FT290" s="1">
        <v>92</v>
      </c>
      <c r="FU290" s="1">
        <v>0</v>
      </c>
      <c r="FV290" s="1">
        <v>171</v>
      </c>
      <c r="FW290" s="1">
        <v>0</v>
      </c>
      <c r="FX290" s="1">
        <v>331</v>
      </c>
      <c r="GD290" s="1">
        <v>0</v>
      </c>
      <c r="GE290" s="1">
        <v>72</v>
      </c>
      <c r="GF290" s="1">
        <v>51</v>
      </c>
      <c r="GG290" s="1">
        <v>0</v>
      </c>
      <c r="GH290" s="1">
        <v>130</v>
      </c>
      <c r="GI290" s="1">
        <v>0</v>
      </c>
      <c r="GJ290" s="1">
        <v>253</v>
      </c>
      <c r="GK290" s="1">
        <v>116</v>
      </c>
      <c r="GL290" s="1">
        <v>62</v>
      </c>
      <c r="GM290" s="1">
        <v>0</v>
      </c>
      <c r="GN290" s="1">
        <v>147</v>
      </c>
      <c r="GO290" s="1">
        <v>0</v>
      </c>
      <c r="GP290" s="1">
        <v>325</v>
      </c>
      <c r="GQ290" s="1">
        <v>101</v>
      </c>
      <c r="GR290" s="1">
        <v>19</v>
      </c>
      <c r="GS290" s="1">
        <v>0</v>
      </c>
      <c r="GT290" s="1">
        <v>105</v>
      </c>
      <c r="GU290" s="1">
        <v>0</v>
      </c>
      <c r="GV290" s="1">
        <v>225</v>
      </c>
      <c r="GW290" s="1">
        <v>107</v>
      </c>
      <c r="GX290" s="1">
        <v>0</v>
      </c>
      <c r="GY290" s="1">
        <v>0</v>
      </c>
      <c r="GZ290" s="1">
        <v>141</v>
      </c>
      <c r="HA290" s="1">
        <v>0</v>
      </c>
      <c r="HB290" s="1">
        <v>248</v>
      </c>
      <c r="HC290" s="1">
        <v>124</v>
      </c>
      <c r="HD290" s="1">
        <v>31</v>
      </c>
      <c r="HE290" s="1">
        <v>57</v>
      </c>
      <c r="HF290" s="1">
        <v>154</v>
      </c>
      <c r="HG290" s="1">
        <v>0</v>
      </c>
      <c r="HH290" s="1">
        <v>366</v>
      </c>
      <c r="HI290" s="1">
        <v>130</v>
      </c>
      <c r="HJ290" s="1">
        <v>0</v>
      </c>
      <c r="HK290" s="1">
        <v>194</v>
      </c>
      <c r="HL290" s="1">
        <v>0</v>
      </c>
      <c r="HM290" s="1">
        <v>0</v>
      </c>
      <c r="HN290" s="1">
        <v>324</v>
      </c>
      <c r="HO290" s="1">
        <v>70</v>
      </c>
      <c r="HP290" s="1">
        <v>6</v>
      </c>
      <c r="HQ290" s="1">
        <v>23</v>
      </c>
      <c r="HR290" s="1">
        <v>60</v>
      </c>
      <c r="HS290" s="1">
        <v>19</v>
      </c>
      <c r="HT290" s="1">
        <v>178</v>
      </c>
      <c r="HU290" s="1">
        <v>30</v>
      </c>
      <c r="HV290" s="1">
        <v>34</v>
      </c>
      <c r="HW290" s="1">
        <v>6</v>
      </c>
      <c r="HX290" s="1">
        <v>66</v>
      </c>
      <c r="HY290" s="1">
        <v>0</v>
      </c>
      <c r="HZ290" s="1">
        <v>136</v>
      </c>
      <c r="IA290" s="1">
        <v>34</v>
      </c>
      <c r="IB290" s="1">
        <v>6</v>
      </c>
      <c r="IC290" s="1">
        <v>25</v>
      </c>
      <c r="ID290" s="1">
        <v>87</v>
      </c>
      <c r="IE290" s="1">
        <v>1</v>
      </c>
      <c r="IF290" s="1">
        <v>153</v>
      </c>
      <c r="IG290" s="1">
        <v>51</v>
      </c>
      <c r="IH290" s="1">
        <v>0</v>
      </c>
      <c r="II290" s="1">
        <v>77</v>
      </c>
      <c r="IJ290" s="1">
        <v>0</v>
      </c>
      <c r="IK290" s="1">
        <v>0</v>
      </c>
      <c r="IL290" s="1">
        <v>128</v>
      </c>
      <c r="IM290" s="26">
        <f>IFERROR(Tableau17[[#This Row],[LDIV]]/Tableau17[[#This Row],[Total général]],"")</f>
        <v>0</v>
      </c>
      <c r="IN290" s="26">
        <f>IFERROR(Tableau17[[#This Row],[LDVC]]/Tableau17[[#This Row],[Total général]],"")</f>
        <v>0</v>
      </c>
      <c r="IO290" s="26">
        <f>IFERROR(Tableau17[[#This Row],[LDVD]]/Tableau17[[#This Row],[Total général]],"")</f>
        <v>8.8235294117647065E-2</v>
      </c>
      <c r="IP290" s="26">
        <f>IFERROR(Tableau17[[#This Row],[LDVG]]/Tableau17[[#This Row],[Total général]],"")</f>
        <v>0.23529411764705882</v>
      </c>
      <c r="IQ290" s="26">
        <f>IFERROR(Tableau17[[#This Row],[LEXD]]/Tableau17[[#This Row],[Total général]],"")</f>
        <v>0</v>
      </c>
      <c r="IR290" s="26">
        <f>IFERROR(Tableau17[[#This Row],[LEXG]]/Tableau17[[#This Row],[Total général]],"")</f>
        <v>1.4705882352941176E-2</v>
      </c>
      <c r="IS290" s="26">
        <f>IFERROR(Tableau17[[#This Row],[LLR]]/Tableau17[[#This Row],[Total général]],"")</f>
        <v>0.16176470588235295</v>
      </c>
      <c r="IT290" s="26">
        <f>IFERROR(Tableau17[[#This Row],[LREM]]/Tableau17[[#This Row],[Total général]],"")</f>
        <v>4.4117647058823532E-2</v>
      </c>
      <c r="IU290" s="26">
        <f>IFERROR(Tableau17[[#This Row],[LRN]]/Tableau17[[#This Row],[Total général]],"")</f>
        <v>0.22058823529411764</v>
      </c>
      <c r="IV290" s="26">
        <f>IFERROR(Tableau17[[#This Row],[LUG]]/Tableau17[[#This Row],[Total général]],"")</f>
        <v>0.16911764705882354</v>
      </c>
      <c r="IW290" s="26">
        <f>IFERROR(Tableau17[[#This Row],[LVEC]]/Tableau17[[#This Row],[Total général]],"")</f>
        <v>6.6176470588235295E-2</v>
      </c>
      <c r="IX290" s="26">
        <f>IFERROR(Tableau17[[#This Row],[2008-T1-LCMD]]/Tableau17[[#This Row],[2008-T1-TOTAL]],"")</f>
        <v>1.2084592145015106E-2</v>
      </c>
      <c r="IY290" s="26">
        <f>IFERROR(Tableau17[[#This Row],[2008-T1-LDVD]]/Tableau17[[#This Row],[2008-T1-TOTAL]],"")</f>
        <v>0</v>
      </c>
      <c r="IZ290" s="26">
        <f>IFERROR(Tableau17[[#This Row],[2008-T1-LEXD]]/Tableau17[[#This Row],[2008-T1-TOTAL]],"")</f>
        <v>0</v>
      </c>
      <c r="JA290" s="26">
        <f>IFERROR(Tableau17[[#This Row],[2008-T1-LEXG]]/Tableau17[[#This Row],[2008-T1-TOTAL]],"")</f>
        <v>2.4169184290030211E-2</v>
      </c>
      <c r="JB290" s="26">
        <f>IFERROR(Tableau17[[#This Row],[2008-T1-LFN]]/Tableau17[[#This Row],[2008-T1-TOTAL]],"")</f>
        <v>0.20543806646525681</v>
      </c>
      <c r="JC290" s="26">
        <f>IFERROR(Tableau17[[#This Row],[2008-T1-LMAJ]]/Tableau17[[#This Row],[2008-T1-TOTAL]],"")</f>
        <v>0.26586102719033233</v>
      </c>
      <c r="JD290" s="26">
        <f>IFERROR(Tableau17[[#This Row],[2008-T1-LUG]]/Tableau17[[#This Row],[2008-T1-TOTAL]],"")</f>
        <v>0.49244712990936557</v>
      </c>
      <c r="JE290" s="26" t="str">
        <f>IFERROR(Tableau17[[#This Row],[2008-T2-LFN]]/Tableau17[[#This Row],[2008-T2-TOTAL]],"")</f>
        <v/>
      </c>
      <c r="JF290" s="26" t="str">
        <f>IFERROR(Tableau17[[#This Row],[2008-T2-LGC]]/Tableau17[[#This Row],[2008-T2-TOTAL]],"")</f>
        <v/>
      </c>
      <c r="JG290" s="26" t="str">
        <f>IFERROR(Tableau17[[#This Row],[2008-T2-LMAJ]]/Tableau17[[#This Row],[2008-T2-TOTAL]],"")</f>
        <v/>
      </c>
      <c r="JH290" s="26" t="str">
        <f>IFERROR(Tableau17[[#This Row],[2008-T2-LUG]]/Tableau17[[#This Row],[2008-T2-TOTAL]],"")</f>
        <v/>
      </c>
      <c r="JI290" s="26">
        <f>IFERROR(Tableau17[[#This Row],[2014-T1-LDIV]]/Tableau17[[#This Row],[2014-T1-TOTAL]],"")</f>
        <v>0</v>
      </c>
      <c r="JJ290" s="26">
        <f>IFERROR(Tableau17[[#This Row],[2014-T1-LDVD]]/Tableau17[[#This Row],[2014-T1-TOTAL]],"")</f>
        <v>0</v>
      </c>
      <c r="JK290" s="26">
        <f>IFERROR(Tableau17[[#This Row],[2014-T1-LDVG]]/Tableau17[[#This Row],[2014-T1-TOTAL]],"")</f>
        <v>5.533596837944664E-2</v>
      </c>
      <c r="JL290" s="26">
        <f>IFERROR(Tableau17[[#This Row],[2014-T1-LEXG]]/Tableau17[[#This Row],[2014-T1-TOTAL]],"")</f>
        <v>1.9762845849802372E-2</v>
      </c>
      <c r="JM290" s="26">
        <f>IFERROR(Tableau17[[#This Row],[2014-T1-LFG]]/Tableau17[[#This Row],[2014-T1-TOTAL]],"")</f>
        <v>8.6956521739130432E-2</v>
      </c>
      <c r="JN290" s="26">
        <f>IFERROR(Tableau17[[#This Row],[2014-T1-LFN]]/Tableau17[[#This Row],[2014-T1-TOTAL]],"")</f>
        <v>0.28458498023715417</v>
      </c>
      <c r="JO290" s="26">
        <f>IFERROR(Tableau17[[#This Row],[2014-T1-LUD]]/Tableau17[[#This Row],[2014-T1-TOTAL]],"")</f>
        <v>0.20158102766798419</v>
      </c>
      <c r="JP290" s="26">
        <f>IFERROR(Tableau17[[#This Row],[2014-T1-LUG]]/Tableau17[[#This Row],[2014-T1-TOTAL]],"")</f>
        <v>0.35177865612648224</v>
      </c>
      <c r="JQ290" s="26">
        <f>IFERROR(Tableau17[[#This Row],[2014-T2-LFN]]/Tableau17[[#This Row],[2014-T2-TOTAL]],"")</f>
        <v>0.3569230769230769</v>
      </c>
      <c r="JR290" s="26">
        <f>IFERROR(Tableau17[[#This Row],[2014-T2-LUD]]/Tableau17[[#This Row],[2014-T2-TOTAL]],"")</f>
        <v>0.19076923076923077</v>
      </c>
      <c r="JS290" s="26">
        <f>IFERROR(Tableau17[[#This Row],[2014-T2-LUG]]/Tableau17[[#This Row],[2014-T2-TOTAL]],"")</f>
        <v>0.4523076923076923</v>
      </c>
      <c r="JT290" s="26">
        <f>IFERROR(Tableau17[[#This Row],[2015-T1-BC-DIV]]/Tableau17[[#This Row],[2015-T1-TOTAL]],"")</f>
        <v>0</v>
      </c>
      <c r="JU290" s="26">
        <f>IFERROR(Tableau17[[#This Row],[2015-T1-BC-DLF]]/Tableau17[[#This Row],[2015-T1-TOTAL]],"")</f>
        <v>4.4444444444444444E-3</v>
      </c>
      <c r="JV290" s="26">
        <f>IFERROR(Tableau17[[#This Row],[2015-T1-BC-DVD]]/Tableau17[[#This Row],[2015-T1-TOTAL]],"")</f>
        <v>0</v>
      </c>
      <c r="JW290" s="26">
        <f>IFERROR(Tableau17[[#This Row],[2015-T1-BC-DVG]]/Tableau17[[#This Row],[2015-T1-TOTAL]],"")</f>
        <v>0.21777777777777776</v>
      </c>
      <c r="JX290" s="26">
        <f>IFERROR(Tableau17[[#This Row],[2015-T1-BC-FG]]/Tableau17[[#This Row],[2015-T1-TOTAL]],"")</f>
        <v>0</v>
      </c>
      <c r="JY290" s="26">
        <f>IFERROR(Tableau17[[#This Row],[2015-T1-BC-FN]]/Tableau17[[#This Row],[2015-T1-TOTAL]],"")</f>
        <v>0.44444444444444442</v>
      </c>
      <c r="JZ290" s="26">
        <f>IFERROR(Tableau17[[#This Row],[2015-T1-BC-MDM]]/Tableau17[[#This Row],[2015-T1-TOTAL]],"")</f>
        <v>0</v>
      </c>
      <c r="KA290" s="26">
        <f>IFERROR(Tableau17[[#This Row],[2015-T1-BC-RDG]]/Tableau17[[#This Row],[2015-T1-TOTAL]],"")</f>
        <v>0</v>
      </c>
      <c r="KB290" s="26">
        <f>IFERROR(Tableau17[[#This Row],[2015-T1-BC-SOC]]/Tableau17[[#This Row],[2015-T1-TOTAL]],"")</f>
        <v>0.24888888888888888</v>
      </c>
      <c r="KC290" s="26">
        <f>IFERROR(Tableau17[[#This Row],[2015-T1-BC-UD]]/Tableau17[[#This Row],[2015-T1-TOTAL]],"")</f>
        <v>8.4444444444444447E-2</v>
      </c>
      <c r="KD290" s="26">
        <f>IFERROR(Tableau17[[#This Row],[2015-T1-BC-UG]]/Tableau17[[#This Row],[2015-T1-TOTAL]],"")</f>
        <v>0</v>
      </c>
      <c r="KE290" s="26">
        <f>IFERROR(Tableau17[[#This Row],[2015-T1-BC-VEC]]/Tableau17[[#This Row],[2015-T1-TOTAL]],"")</f>
        <v>0</v>
      </c>
      <c r="KF290" s="26">
        <f>IFERROR(Tableau17[[#This Row],[2015-T2-BC-DVG]]/Tableau17[[#This Row],[2015-T2-TOTAL]],"")</f>
        <v>0</v>
      </c>
      <c r="KG290" s="26">
        <f>IFERROR(Tableau17[[#This Row],[2015-T2-BC-FN]]/Tableau17[[#This Row],[2015-T2-TOTAL]],"")</f>
        <v>0.43145161290322581</v>
      </c>
      <c r="KH290" s="26">
        <f>IFERROR(Tableau17[[#This Row],[2015-T2-BC-SOC]]/Tableau17[[#This Row],[2015-T2-TOTAL]],"")</f>
        <v>0.56854838709677424</v>
      </c>
      <c r="KI290" s="26">
        <f>IFERROR(Tableau17[[#This Row],[2015-T2-BC-UD]]/Tableau17[[#This Row],[2015-T2-TOTAL]],"")</f>
        <v>0</v>
      </c>
      <c r="KJ290" s="26">
        <f>IFERROR(Tableau17[[#This Row],[2015-T2-BC-UG]]/Tableau17[[#This Row],[2015-T2-TOTAL]],"")</f>
        <v>0</v>
      </c>
      <c r="KK290" s="26">
        <f>IFERROR(Tableau17[[#This Row],[2017 (L)-T1-COM]]/Tableau17[[#This Row],[2017 (L)-T1-TOTAL]],"")</f>
        <v>0.18300653594771241</v>
      </c>
      <c r="KL290" s="26">
        <f>IFERROR(Tableau17[[#This Row],[2017 (L)-T1-DIV]]/Tableau17[[#This Row],[2017 (L)-T1-TOTAL]],"")</f>
        <v>6.5359477124183009E-3</v>
      </c>
      <c r="KM290" s="26">
        <f>IFERROR(Tableau17[[#This Row],[2017 (L)-T1-DLF]]/Tableau17[[#This Row],[2017 (L)-T1-TOTAL]],"")</f>
        <v>0</v>
      </c>
      <c r="KN290" s="26">
        <f>IFERROR(Tableau17[[#This Row],[2017 (L)-T1-DVD]]/Tableau17[[#This Row],[2017 (L)-T1-TOTAL]],"")</f>
        <v>0</v>
      </c>
      <c r="KO290" s="26">
        <f>IFERROR(Tableau17[[#This Row],[2017 (L)-T1-DVG]]/Tableau17[[#This Row],[2017 (L)-T1-TOTAL]],"")</f>
        <v>6.5359477124183009E-3</v>
      </c>
      <c r="KP290" s="26">
        <f>IFERROR(Tableau17[[#This Row],[2017 (L)-T1-ECO]]/Tableau17[[#This Row],[2017 (L)-T1-TOTAL]],"")</f>
        <v>3.2679738562091505E-2</v>
      </c>
      <c r="KQ290" s="26">
        <f>IFERROR(Tableau17[[#This Row],[2017 (L)-T1-EXD]]/Tableau17[[#This Row],[2017 (L)-T1-TOTAL]],"")</f>
        <v>0</v>
      </c>
      <c r="KR290" s="26">
        <f>IFERROR(Tableau17[[#This Row],[2017 (L)-T1-EXG]]/Tableau17[[#This Row],[2017 (L)-T1-TOTAL]],"")</f>
        <v>6.5359477124183009E-3</v>
      </c>
      <c r="KS290" s="26">
        <f>IFERROR(Tableau17[[#This Row],[2017 (L)-T1-FI]]/Tableau17[[#This Row],[2017 (L)-T1-TOTAL]],"")</f>
        <v>0.17647058823529413</v>
      </c>
      <c r="KT290" s="26">
        <f>IFERROR(Tableau17[[#This Row],[2017 (L)-T1-FN]]/Tableau17[[#This Row],[2017 (L)-T1-TOTAL]],"")</f>
        <v>0.22222222222222221</v>
      </c>
      <c r="KU290" s="26">
        <f>IFERROR(Tableau17[[#This Row],[2017 (L)-T1-LR]]/Tableau17[[#This Row],[2017 (L)-T1-TOTAL]],"")</f>
        <v>0</v>
      </c>
      <c r="KV290" s="26">
        <f>IFERROR(Tableau17[[#This Row],[2017 (L)-T1-MDM]]/Tableau17[[#This Row],[2017 (L)-T1-TOTAL]],"")</f>
        <v>0</v>
      </c>
      <c r="KW290" s="26">
        <f>IFERROR(Tableau17[[#This Row],[2017 (L)-T1-RDG]]/Tableau17[[#This Row],[2017 (L)-T1-TOTAL]],"")</f>
        <v>0</v>
      </c>
      <c r="KX290" s="26">
        <f>IFERROR(Tableau17[[#This Row],[2017 (L)-T1-REG]]/Tableau17[[#This Row],[2017 (L)-T1-TOTAL]],"")</f>
        <v>0</v>
      </c>
      <c r="KY290" s="26">
        <f>IFERROR(Tableau17[[#This Row],[2017 (L)-T1-REM]]/Tableau17[[#This Row],[2017 (L)-T1-TOTAL]],"")</f>
        <v>0.16339869281045752</v>
      </c>
      <c r="KZ290" s="26">
        <f>IFERROR(Tableau17[[#This Row],[2017 (L)-T1-SOC]]/Tableau17[[#This Row],[2017 (L)-T1-TOTAL]],"")</f>
        <v>0.16339869281045752</v>
      </c>
      <c r="LA290" s="26">
        <f>IFERROR(Tableau17[[#This Row],[2017 (L)-T1-UDI]]/Tableau17[[#This Row],[2017 (L)-T1-TOTAL]],"")</f>
        <v>3.9215686274509803E-2</v>
      </c>
      <c r="LB290" s="26">
        <f>IFERROR(Tableau17[[#This Row],[2017 (L)-T2-FI]]/Tableau17[[#This Row],[2017 (L)-T2-TOTAL]],"")</f>
        <v>0</v>
      </c>
      <c r="LC290" s="26">
        <f>IFERROR(Tableau17[[#This Row],[2017 (L)-T2-FN]]/Tableau17[[#This Row],[2017 (L)-T2-TOTAL]],"")</f>
        <v>0.3984375</v>
      </c>
      <c r="LD290" s="26">
        <f>IFERROR(Tableau17[[#This Row],[2017 (L)-T2-LR]]/Tableau17[[#This Row],[2017 (L)-T2-TOTAL]],"")</f>
        <v>0</v>
      </c>
      <c r="LE290" s="26">
        <f>IFERROR(Tableau17[[#This Row],[2017 (L)-T2-MDM]]/Tableau17[[#This Row],[2017 (L)-T2-TOTAL]],"")</f>
        <v>0</v>
      </c>
      <c r="LF290" s="26">
        <f>IFERROR(Tableau17[[#This Row],[2017 (L)-T2-REM]]/Tableau17[[#This Row],[2017 (L)-T2-TOTAL]],"")</f>
        <v>0.6015625</v>
      </c>
      <c r="LG290" s="26">
        <f>IFERROR(Tableau17[[#This Row],[2017-T1-ARTHAUD Nathalie]]/Tableau17[[#This Row],[2017-T1-TOTAL]],"")</f>
        <v>5.4644808743169399E-3</v>
      </c>
      <c r="LH290" s="26">
        <f>IFERROR(Tableau17[[#This Row],[2017-T1-ASSELINEAU Fran]]/Tableau17[[#This Row],[2017-T1-TOTAL]],"")</f>
        <v>2.7322404371584699E-3</v>
      </c>
      <c r="LI290" s="26">
        <f>IFERROR(Tableau17[[#This Row],[2017-T1-CHEMINADE Jacques]]/Tableau17[[#This Row],[2017-T1-TOTAL]],"")</f>
        <v>0</v>
      </c>
      <c r="LJ290" s="26">
        <f>IFERROR(Tableau17[[#This Row],[2017-T1-DUPONT-AIGNAN Nicolas]]/Tableau17[[#This Row],[2017-T1-TOTAL]],"")</f>
        <v>2.185792349726776E-2</v>
      </c>
      <c r="LK290" s="26">
        <f>IFERROR(Tableau17[[#This Row],[2017-T1-FILLON Fran]]/Tableau17[[#This Row],[2017-T1-TOTAL]],"")</f>
        <v>8.4699453551912565E-2</v>
      </c>
      <c r="LL290" s="26">
        <f>IFERROR(Tableau17[[#This Row],[2017-T1-HAMON Beno]]/Tableau17[[#This Row],[2017-T1-TOTAL]],"")</f>
        <v>3.5519125683060107E-2</v>
      </c>
      <c r="LM290" s="26">
        <f>IFERROR(Tableau17[[#This Row],[2017-T1-LASSALLE Jean]]/Tableau17[[#This Row],[2017-T1-TOTAL]],"")</f>
        <v>0</v>
      </c>
      <c r="LN290" s="26">
        <f>IFERROR(Tableau17[[#This Row],[2017-T1-LE PEN Marine]]/Tableau17[[#This Row],[2017-T1-TOTAL]],"")</f>
        <v>0.31420765027322406</v>
      </c>
      <c r="LO290" s="26">
        <f>IFERROR(Tableau17[[#This Row],[2017-T1-M Jean-Luc]]/Tableau17[[#This Row],[2017-T1-TOTAL]],"")</f>
        <v>0.36885245901639346</v>
      </c>
      <c r="LP290" s="26">
        <f>IFERROR(Tableau17[[#This Row],[2017-T1-MACRON Emmanuel]]/Tableau17[[#This Row],[2017-T1-TOTAL]],"")</f>
        <v>0.15573770491803279</v>
      </c>
      <c r="LQ290" s="26">
        <f>IFERROR(Tableau17[[#This Row],[2017-T1-POUTOU Philippe]]/Tableau17[[#This Row],[2017-T1-TOTAL]],"")</f>
        <v>1.092896174863388E-2</v>
      </c>
      <c r="LR290" s="26">
        <f>IFERROR(Tableau17[[#This Row],[2017-T2-LE PEN Marine]]/Tableau17[[#This Row],[2017-T2-TOTAL]],"")</f>
        <v>0.40123456790123457</v>
      </c>
      <c r="LS290" s="26">
        <f>IFERROR(Tableau17[[#This Row],[2017-T2-MACRON Emmanuel]]/Tableau17[[#This Row],[2017-T2-TOTAL]],"")</f>
        <v>0.59876543209876543</v>
      </c>
      <c r="LT290" s="26">
        <f>IFERROR(Tableau17[[#This Row],[2019-T1-ALEXANDRE Audric]]/Tableau17[[#This Row],[2019-T1-TOTAL]],"")</f>
        <v>0</v>
      </c>
      <c r="LU290" s="26">
        <f>IFERROR(Tableau17[[#This Row],[2019-T1-ARTHAUD Nathalie]]/Tableau17[[#This Row],[2019-T1-TOTAL]],"")</f>
        <v>5.7471264367816091E-3</v>
      </c>
      <c r="LV290" s="26">
        <f>IFERROR(Tableau17[[#This Row],[2019-T1-ASSELINEAU François]]/Tableau17[[#This Row],[2019-T1-TOTAL]],"")</f>
        <v>0</v>
      </c>
      <c r="LW290" s="26">
        <f>IFERROR(Tableau17[[#This Row],[2019-T1-AUBRY Manon]]/Tableau17[[#This Row],[2019-T1-TOTAL]],"")</f>
        <v>0.1206896551724138</v>
      </c>
      <c r="LX290" s="26">
        <f>IFERROR(Tableau17[[#This Row],[2019-T1-AZERGUI Nagib]]/Tableau17[[#This Row],[2019-T1-TOTAL]],"")</f>
        <v>2.8735632183908046E-2</v>
      </c>
      <c r="LY290" s="26">
        <f>IFERROR(Tableau17[[#This Row],[2019-T1-BARDELLA Jordan]]/Tableau17[[#This Row],[2019-T1-TOTAL]],"")</f>
        <v>0.37356321839080459</v>
      </c>
      <c r="LZ290" s="26">
        <f>IFERROR(Tableau17[[#This Row],[2019-T1-BELLAMY François-Xavier]]/Tableau17[[#This Row],[2019-T1-TOTAL]],"")</f>
        <v>2.8735632183908046E-2</v>
      </c>
      <c r="MA290" s="26">
        <f>IFERROR(Tableau17[[#This Row],[2019-T1-BIDOU Olivier]]/Tableau17[[#This Row],[2019-T1-TOTAL]],"")</f>
        <v>0</v>
      </c>
      <c r="MB290" s="26">
        <f>IFERROR(Tableau17[[#This Row],[2019-T1-BOURG Dominique]]/Tableau17[[#This Row],[2019-T1-TOTAL]],"")</f>
        <v>2.2988505747126436E-2</v>
      </c>
      <c r="MC290" s="26">
        <f>IFERROR(Tableau17[[#This Row],[2019-T1-BROSSAT Ian]]/Tableau17[[#This Row],[2019-T1-TOTAL]],"")</f>
        <v>6.3218390804597707E-2</v>
      </c>
      <c r="MD290" s="26">
        <f>IFERROR(Tableau17[[#This Row],[2019-T1-CAILLAUD Sophie]]/Tableau17[[#This Row],[2019-T1-TOTAL]],"")</f>
        <v>0</v>
      </c>
      <c r="ME290" s="26">
        <f>IFERROR(Tableau17[[#This Row],[2019-T1-CAMUS Renaud]]/Tableau17[[#This Row],[2019-T1-TOTAL]],"")</f>
        <v>0</v>
      </c>
      <c r="MF290" s="26">
        <f>IFERROR(Tableau17[[#This Row],[2019-T1-CHALENÇON Christophe]]/Tableau17[[#This Row],[2019-T1-TOTAL]],"")</f>
        <v>0</v>
      </c>
      <c r="MG290" s="26">
        <f>IFERROR(Tableau17[[#This Row],[2019-T1-CORBET Cathy Denise Ginette]]/Tableau17[[#This Row],[2019-T1-TOTAL]],"")</f>
        <v>0</v>
      </c>
      <c r="MH290" s="26">
        <f>IFERROR(Tableau17[[#This Row],[2019-T1-DE PREVOISIN Robert]]/Tableau17[[#This Row],[2019-T1-TOTAL]],"")</f>
        <v>0</v>
      </c>
      <c r="MI290" s="26">
        <f>IFERROR(Tableau17[[#This Row],[2019-T1-DELFEL Thérèse]]/Tableau17[[#This Row],[2019-T1-TOTAL]],"")</f>
        <v>0</v>
      </c>
      <c r="MJ290" s="26">
        <f>IFERROR(Tableau17[[#This Row],[2019-T1-DIEUMEGARD Pierre]]/Tableau17[[#This Row],[2019-T1-TOTAL]],"")</f>
        <v>0</v>
      </c>
      <c r="MK290" s="26">
        <f>IFERROR(Tableau17[[#This Row],[2019-T1-DUPONT-AIGNAN Nicolas]]/Tableau17[[#This Row],[2019-T1-TOTAL]],"")</f>
        <v>2.2988505747126436E-2</v>
      </c>
      <c r="ML290" s="26">
        <f>IFERROR(Tableau17[[#This Row],[2019-T1-GERNIGON Yves]]/Tableau17[[#This Row],[2019-T1-TOTAL]],"")</f>
        <v>5.7471264367816091E-3</v>
      </c>
      <c r="MM290" s="26">
        <f>IFERROR(Tableau17[[#This Row],[2019-T1-GLUCKSMANN Raphaël]]/Tableau17[[#This Row],[2019-T1-TOTAL]],"")</f>
        <v>3.4482758620689655E-2</v>
      </c>
      <c r="MN290" s="26">
        <f>IFERROR(Tableau17[[#This Row],[2019-T1-HAMON Benoît]]/Tableau17[[#This Row],[2019-T1-TOTAL]],"")</f>
        <v>2.8735632183908046E-2</v>
      </c>
      <c r="MO290" s="26">
        <f>IFERROR(Tableau17[[#This Row],[2019-T1-HELGEN Gilles]]/Tableau17[[#This Row],[2019-T1-TOTAL]],"")</f>
        <v>0</v>
      </c>
      <c r="MP290" s="26">
        <f>IFERROR(Tableau17[[#This Row],[2019-T1-JADOT Yannick]]/Tableau17[[#This Row],[2019-T1-TOTAL]],"")</f>
        <v>9.1954022988505746E-2</v>
      </c>
      <c r="MQ290" s="26">
        <f>IFERROR(Tableau17[[#This Row],[2019-T1-LAGARDE Jean-Christophe]]/Tableau17[[#This Row],[2019-T1-TOTAL]],"")</f>
        <v>5.7471264367816091E-3</v>
      </c>
      <c r="MR290" s="26">
        <f>IFERROR(Tableau17[[#This Row],[2019-T1-LALANNE Francis]]/Tableau17[[#This Row],[2019-T1-TOTAL]],"")</f>
        <v>2.8735632183908046E-2</v>
      </c>
      <c r="MS290" s="26">
        <f>IFERROR(Tableau17[[#This Row],[2019-T1-LOISEAU Nathalie]]/Tableau17[[#This Row],[2019-T1-TOTAL]],"")</f>
        <v>0.13218390804597702</v>
      </c>
      <c r="MT290" s="26">
        <f>IFERROR(Tableau17[[#This Row],[2019-T1-MARIE Florie]]/Tableau17[[#This Row],[2019-T1-TOTAL]],"")</f>
        <v>5.7471264367816091E-3</v>
      </c>
      <c r="MU290" s="26">
        <f>IFERROR(Tableau17[[#This Row],[2008-T1-MACROEXTRDROITE]]/Tableau17[[#This Row],[2008-T1-MACROTOTALE]],"")</f>
        <v>0.20543806646525681</v>
      </c>
      <c r="MV290" s="26">
        <f>IFERROR(Tableau17[[#This Row],[2008-T1-MACRODROITE]]/Tableau17[[#This Row],[2008-T1-MACROTOTALE]],"")</f>
        <v>0.27794561933534745</v>
      </c>
      <c r="MW290" s="26">
        <f>IFERROR(Tableau17[[#This Row],[2008-T1-MACROCENTRE]]/Tableau17[[#This Row],[2008-T1-MACROTOTALE]],"")</f>
        <v>0</v>
      </c>
      <c r="MX290" s="26">
        <f>IFERROR(Tableau17[[#This Row],[2008-T1-MACROGAUCHE]]/Tableau17[[#This Row],[2008-T1-MACROTOTALE]],"")</f>
        <v>0.5166163141993958</v>
      </c>
      <c r="MY290" s="26">
        <f>IFERROR(Tableau17[[#This Row],[2008-T1-MACROAUTRE]]/Tableau17[[#This Row],[2008-T1-MACROTOTALE]],"")</f>
        <v>0</v>
      </c>
      <c r="MZ290" s="26" t="str">
        <f>IFERROR(Tableau17[[#This Row],[2008-T2-MACROEXTRDROITE]]/Tableau17[[#This Row],[2008-T2-MACROTOTALE]],"")</f>
        <v/>
      </c>
      <c r="NA290" s="26" t="str">
        <f>IFERROR(Tableau17[[#This Row],[2008-T2-MACRODROITE]]/Tableau17[[#This Row],[2008-T2-MACROTOTALE]],"")</f>
        <v/>
      </c>
      <c r="NB290" s="26" t="str">
        <f>IFERROR(Tableau17[[#This Row],[2008-T2-MACROCENTRE]]/Tableau17[[#This Row],[2008-T2-MACROTOTALE]],"")</f>
        <v/>
      </c>
      <c r="NC290" s="26" t="str">
        <f>IFERROR(Tableau17[[#This Row],[2008-T2-MACROGAUCHE]]/Tableau17[[#This Row],[2008-T2-MACROTOTALE]],"")</f>
        <v/>
      </c>
      <c r="ND290" s="26" t="str">
        <f>IFERROR(Tableau17[[#This Row],[2008-T2-MACROAUTRE]]/Tableau17[[#This Row],[2008-T2-MACROTOTALE]],"")</f>
        <v/>
      </c>
      <c r="NE290" s="26">
        <f>IFERROR(Tableau17[[#This Row],[2014-T1-MACROEXTRDROITE]]/Tableau17[[#This Row],[2014-T1-MACROTOTALE]],"")</f>
        <v>0.28458498023715417</v>
      </c>
      <c r="NF290" s="26">
        <f>IFERROR(Tableau17[[#This Row],[2014-T1-MACRODROITE]]/Tableau17[[#This Row],[2014-T1-MACROTOTALE]],"")</f>
        <v>0.20158102766798419</v>
      </c>
      <c r="NG290" s="26">
        <f>IFERROR(Tableau17[[#This Row],[2014-T1-MACROCENTRE]]/Tableau17[[#This Row],[2014-T1-MACROTOTALE]],"")</f>
        <v>0</v>
      </c>
      <c r="NH290" s="26">
        <f>IFERROR(Tableau17[[#This Row],[2014-T1-MACROGAUCHE]]/Tableau17[[#This Row],[2014-T1-MACROTOTALE]],"")</f>
        <v>0.51383399209486169</v>
      </c>
      <c r="NI290" s="26">
        <f>IFERROR(Tableau17[[#This Row],[2014-T1-MACROAUTRE]]/Tableau17[[#This Row],[2014-T1-MACROTOTALE]],"")</f>
        <v>0</v>
      </c>
      <c r="NJ290" s="26">
        <f>IFERROR(Tableau17[[#This Row],[2014-T2-MACROEXTRDROITE]]/Tableau17[[#This Row],[2014-T2-MACROTOTALE]],"")</f>
        <v>0.3569230769230769</v>
      </c>
      <c r="NK290" s="26">
        <f>IFERROR(Tableau17[[#This Row],[2014-T2-MACRODROITE]]/Tableau17[[#This Row],[2014-T2-MACROTOTALE]],"")</f>
        <v>0.19076923076923077</v>
      </c>
      <c r="NL290" s="26">
        <f>IFERROR(Tableau17[[#This Row],[2014-T2-MACROCENTRE]]/Tableau17[[#This Row],[2014-T2-MACROTOTALE]],"")</f>
        <v>0</v>
      </c>
      <c r="NM290" s="26">
        <f>IFERROR(Tableau17[[#This Row],[2014-T2-MACROGAUCHE]]/Tableau17[[#This Row],[2014-T2-MACROTOTALE]],"")</f>
        <v>0.4523076923076923</v>
      </c>
      <c r="NN290" s="26">
        <f>IFERROR(Tableau17[[#This Row],[2014-T2-MACROAUTRE]]/Tableau17[[#This Row],[2014-T2-MACROTOTALE]],"")</f>
        <v>0</v>
      </c>
      <c r="NO290" s="26">
        <f>IFERROR( Tableau17[[#This Row],[2015-T1-MACROEXTRDROITE]]/Tableau17[[#This Row],[2015-T1-MACROTOTALE]],"")</f>
        <v>0.44888888888888889</v>
      </c>
      <c r="NP290" s="26">
        <f>IFERROR(Tableau17[[#This Row],[2015-T1-MACRODROITE]]/Tableau17[[#This Row],[2015-T1-MACROTOTALE]],"")</f>
        <v>8.4444444444444447E-2</v>
      </c>
      <c r="NQ290" s="26">
        <f>IFERROR(Tableau17[[#This Row],[2015-T1-MACROCENTRE]]/Tableau17[[#This Row],[2015-T1-MACROTOTALE]],"")</f>
        <v>0</v>
      </c>
      <c r="NR290" s="26">
        <f>IFERROR(Tableau17[[#This Row],[2015-T1-MACROGAUCHE]]/Tableau17[[#This Row],[2015-T1-MACROTOTALE]],"")</f>
        <v>0.46666666666666667</v>
      </c>
      <c r="NS290" s="26">
        <f>IFERROR(Tableau17[[#This Row],[2015-T1-MACROAUTRE]]/Tableau17[[#This Row],[2015-T1-MACROTOTALE]],"")</f>
        <v>0</v>
      </c>
      <c r="NT290" s="26">
        <f>IFERROR(Tableau17[[#This Row],[2015-T2-MACROEXTRDROITE]]/Tableau17[[#This Row],[2015-T2-MACROTOTALE]],"")</f>
        <v>0.43145161290322581</v>
      </c>
      <c r="NU290" s="26">
        <f>IFERROR(Tableau17[[#This Row],[2015-T2-MACRODROITE]]/Tableau17[[#This Row],[2015-T2-MACROTOTALE]],"")</f>
        <v>0</v>
      </c>
      <c r="NV290" s="26">
        <f>IFERROR(Tableau17[[#This Row],[2015-T2-MACROCENTRE]]/Tableau17[[#This Row],[2015-T2-MACROTOTALE]],"")</f>
        <v>0</v>
      </c>
      <c r="NW290" s="26">
        <f>IFERROR(Tableau17[[#This Row],[2015-T2-MACROGAUCHE]]/Tableau17[[#This Row],[2015-T2-MACROTOTALE]],"")</f>
        <v>0.56854838709677424</v>
      </c>
      <c r="NX290" s="26">
        <f>IFERROR(Tableau17[[#This Row],[2015-T2-MACROAUTRE]]/Tableau17[[#This Row],[2015-T2-MACROTOTALE]],"")</f>
        <v>0</v>
      </c>
      <c r="NY290" s="26">
        <f>IFERROR(Tableau17[[#This Row],[2017-T1-MACROEXTRDROITE]]/Tableau17[[#This Row],[2017-T1-MACROTOTALE]],"")</f>
        <v>0.33879781420765026</v>
      </c>
      <c r="NZ290" s="26">
        <f>IFERROR(Tableau17[[#This Row],[2017-T1-MACRODROITE]]/Tableau17[[#This Row],[2017-T1-MACROTOTALE]],"")</f>
        <v>8.4699453551912565E-2</v>
      </c>
      <c r="OA290" s="26">
        <f>IFERROR(Tableau17[[#This Row],[2017-T1-MACROCENTRE]]/Tableau17[[#This Row],[2017-T1-MACROTOTALE]],"")</f>
        <v>0.15573770491803279</v>
      </c>
      <c r="OB290" s="26">
        <f>IFERROR(Tableau17[[#This Row],[2017-T1-MACROGAUCHE]]/Tableau17[[#This Row],[2017-T1-MACROTOTALE]],"")</f>
        <v>0.42076502732240439</v>
      </c>
      <c r="OC290" s="26">
        <f>IFERROR(Tableau17[[#This Row],[2017-T1-MACROAUTRE]]/Tableau17[[#This Row],[2017-T1-MACROTOTALE]],"")</f>
        <v>0</v>
      </c>
      <c r="OD290" s="26">
        <f>IFERROR(Tableau17[[#This Row],[2017-T2-MACROEXTRDROITE]]/Tableau17[[#This Row],[2017-T2-MACROTOTALE]],"")</f>
        <v>0.40123456790123457</v>
      </c>
      <c r="OE290" s="26">
        <f>IFERROR(Tableau17[[#This Row],[2017-T2-MACRODROITE]]/Tableau17[[#This Row],[2017-T2-MACROTOTALE]],"")</f>
        <v>0</v>
      </c>
      <c r="OF290" s="26">
        <f>IFERROR(Tableau17[[#This Row],[2017-T2-MACROCENTRE]]/Tableau17[[#This Row],[2017-T2-MACROTOTALE]],"")</f>
        <v>0.59876543209876543</v>
      </c>
      <c r="OG290" s="26">
        <f>IFERROR(Tableau17[[#This Row],[2017-T2-MACROGAUCHE]]/Tableau17[[#This Row],[2017-T2-MACROTOTALE]],"")</f>
        <v>0</v>
      </c>
      <c r="OH290" s="26">
        <f>IFERROR(Tableau17[[#This Row],[2017-T2-MACROAUTRE]]/Tableau17[[#This Row],[2017-T2-MACROTOTALE]],"")</f>
        <v>0</v>
      </c>
      <c r="OI290" s="26">
        <f>IFERROR(Tableau17[[#This Row],[2019-T1-MACROEXTRDROITE]]/Tableau17[[#This Row],[2019-T1-MACROTOTALE]],"")</f>
        <v>0.39325842696629215</v>
      </c>
      <c r="OJ290" s="26">
        <f>IFERROR(Tableau17[[#This Row],[2019-T1-MACRODROITE]]/Tableau17[[#This Row],[2019-T1-MACROTOTALE]],"")</f>
        <v>3.3707865168539325E-2</v>
      </c>
      <c r="OK290" s="26">
        <f>IFERROR(Tableau17[[#This Row],[2019-T1-MACROCENTRE]]/Tableau17[[#This Row],[2019-T1-MACROTOTALE]],"")</f>
        <v>0.12921348314606743</v>
      </c>
      <c r="OL290" s="26">
        <f>IFERROR(Tableau17[[#This Row],[2019-T1-MACROGAUCHE]]/Tableau17[[#This Row],[2019-T1-MACROTOTALE]],"")</f>
        <v>0.33707865168539325</v>
      </c>
      <c r="OM290" s="26">
        <f>IFERROR(Tableau17[[#This Row],[2019-T1-MACROAUTRE]]/Tableau17[[#This Row],[2019-T1-MACROTOTALE]],"")</f>
        <v>0.10674157303370786</v>
      </c>
      <c r="ON290" s="26">
        <f>IFERROR(Tableau17[[#This Row],[2020-T1-MACROEXTRDROITE]]/Tableau17[[#This Row],[2020-T1-MACROTOTALE]],"")</f>
        <v>0.22058823529411764</v>
      </c>
      <c r="OO290" s="26">
        <f>IFERROR(Tableau17[[#This Row],[2020-T1-MACRODROITE]]/Tableau17[[#This Row],[2020-T1-MACROTOTALE]],"")</f>
        <v>0.25</v>
      </c>
      <c r="OP290" s="26">
        <f>IFERROR(Tableau17[[#This Row],[2020-T1-MACROCENTRE]]/Tableau17[[#This Row],[2020-T1-MACROTOTALE]],"")</f>
        <v>4.4117647058823532E-2</v>
      </c>
      <c r="OQ290" s="26">
        <f>IFERROR(Tableau17[[#This Row],[2020-T1-MACROGAUCHE]]/Tableau17[[#This Row],[2020-T1-MACROTOTALE]],"")</f>
        <v>0.48529411764705882</v>
      </c>
      <c r="OR290" s="26">
        <f>IFERROR(Tableau17[[#This Row],[2020-T1-MACROAUTRE]]/Tableau17[[#This Row],[2020-T1-MACROTOTALE]],"")</f>
        <v>0</v>
      </c>
      <c r="OS290" s="26">
        <f>IFERROR(Tableau17[[#This Row],[2017 (L)-T1-MACROEXTRDROITE]]/Tableau17[[#This Row],[2017 (L)-T1-MACROTOTALE]],"")</f>
        <v>0.22222222222222221</v>
      </c>
      <c r="OT290" s="26">
        <f>IFERROR(Tableau17[[#This Row],[2017 (L)-T1-MACRODROITE]]/Tableau17[[#This Row],[2017 (L)-T1-MACROTOTALE]],"")</f>
        <v>3.9215686274509803E-2</v>
      </c>
      <c r="OU290" s="26">
        <f>IFERROR(Tableau17[[#This Row],[2017 (L)-T1-MACROCENTRE]]/Tableau17[[#This Row],[2017 (L)-T1-MACROTOTALE]],"")</f>
        <v>0.16339869281045752</v>
      </c>
      <c r="OV290" s="26">
        <f>IFERROR(Tableau17[[#This Row],[2017 (L)-T1-MACROGAUCHE]]/Tableau17[[#This Row],[2017 (L)-T1-MACROTOTALE]],"")</f>
        <v>0.56862745098039214</v>
      </c>
      <c r="OW290" s="26">
        <f>IFERROR(Tableau17[[#This Row],[2017 (L)-T1-MACROAUTRE]]/Tableau17[[#This Row],[2017 (L)-T1-MACROTOTALE]],"")</f>
        <v>6.5359477124183009E-3</v>
      </c>
      <c r="OX290" s="26">
        <f>IFERROR(Tableau17[[#This Row],[2017 (L)-T2-MACROEXTRDROITE]]/Tableau17[[#This Row],[2017 (L)-T2-MACROTOTALE]],"")</f>
        <v>0.3984375</v>
      </c>
      <c r="OY290" s="26">
        <f>IFERROR(Tableau17[[#This Row],[2017 (L)-T2-MACRODROITE]]/Tableau17[[#This Row],[2017 (L)-T2-MACROTOTALE]],"")</f>
        <v>0</v>
      </c>
      <c r="OZ290" s="26">
        <f>IFERROR(Tableau17[[#This Row],[2017 (L)-T2-MACROCENTRE]]/Tableau17[[#This Row],[2017 (L)-T2-MACROTOTALE]],"")</f>
        <v>0.6015625</v>
      </c>
      <c r="PA290" s="26">
        <f>IFERROR(Tableau17[[#This Row],[2017 (L)-T2-MACROGAUCHE]]/Tableau17[[#This Row],[2017 (L)-T2-MACROTOTALE]],"")</f>
        <v>0</v>
      </c>
      <c r="PB290" s="26">
        <f>IFERROR(Tableau17[[#This Row],[2017 (L)-T2-MACROAUTRE]]/Tableau17[[#This Row],[2017 (L)-T2-MACROTOTALE]],"")</f>
        <v>0</v>
      </c>
      <c r="PC290" s="26">
        <f>IFERROR(Tableau17[[#This Row],[2008_T1_PROCUS]]/Tableau17[[#This Row],[2008_T1_INSCRITS]],0)</f>
        <v>2.8328611898016999E-3</v>
      </c>
      <c r="PD290" s="26">
        <f>IFERROR(Tableau17[[#This Row],[2008_T2_PROCUS]]/Tableau17[[#This Row],[2008_T2_INSCRITS]],0)</f>
        <v>0</v>
      </c>
      <c r="PE290" s="26">
        <f>Tableau17[[#This Row],[2014_T1_PROCUS]]/Tableau17[[#This Row],[2014_T1_INSCRITS]]</f>
        <v>7.5987841945288756E-3</v>
      </c>
      <c r="PF290" s="26">
        <f>IFERROR(Tableau17[[#This Row],[2014_T2_PROCUS]]/Tableau17[[#This Row],[2014_T2_INSCRITS]],0)</f>
        <v>4.559270516717325E-3</v>
      </c>
    </row>
    <row r="291" spans="1:422" hidden="1" x14ac:dyDescent="0.2">
      <c r="A291" s="1">
        <v>6</v>
      </c>
      <c r="B291" s="1" t="s">
        <v>414</v>
      </c>
      <c r="C291" s="1" t="s">
        <v>426</v>
      </c>
      <c r="D291" s="1" t="s">
        <v>426</v>
      </c>
      <c r="E291" s="1">
        <v>1101</v>
      </c>
      <c r="F291" s="1">
        <v>5.4488649999999996</v>
      </c>
      <c r="G291" s="1">
        <v>43.283788000000001</v>
      </c>
      <c r="H291" s="3">
        <v>1276</v>
      </c>
      <c r="I291" s="3">
        <v>290</v>
      </c>
      <c r="K291" s="1">
        <v>3</v>
      </c>
      <c r="L291" s="1">
        <v>25</v>
      </c>
      <c r="M291" s="1">
        <v>9</v>
      </c>
      <c r="P291" s="1">
        <v>118</v>
      </c>
      <c r="Q291" s="1">
        <v>17</v>
      </c>
      <c r="R291" s="1">
        <v>105</v>
      </c>
      <c r="S291" s="1">
        <v>53</v>
      </c>
      <c r="T291" s="1">
        <v>42</v>
      </c>
      <c r="U291" s="1">
        <v>372</v>
      </c>
      <c r="V291" s="1">
        <v>1318</v>
      </c>
      <c r="W291" s="1">
        <v>705</v>
      </c>
      <c r="X291" s="1">
        <v>10</v>
      </c>
      <c r="Y291" s="2">
        <v>0.53490137000000004</v>
      </c>
      <c r="Z291" s="1">
        <v>1318</v>
      </c>
      <c r="AA291" s="1">
        <v>759</v>
      </c>
      <c r="AB291" s="1">
        <v>14</v>
      </c>
      <c r="AC291" s="2">
        <v>0.57587253000000005</v>
      </c>
      <c r="AD291" s="1">
        <v>1276</v>
      </c>
      <c r="AE291" s="1">
        <v>392</v>
      </c>
      <c r="AF291" s="2">
        <v>0.30721003000000002</v>
      </c>
      <c r="AG291" s="1">
        <f t="shared" si="4"/>
        <v>290</v>
      </c>
      <c r="AH291" s="1">
        <v>1225</v>
      </c>
      <c r="AI291" s="1">
        <v>688</v>
      </c>
      <c r="AJ291" s="1">
        <v>11</v>
      </c>
      <c r="AK291" s="2">
        <v>0.56163264999999996</v>
      </c>
      <c r="AL291" s="1">
        <v>1224</v>
      </c>
      <c r="AM291" s="1">
        <v>735</v>
      </c>
      <c r="AN291" s="1">
        <v>14</v>
      </c>
      <c r="AO291" s="2">
        <v>0.60049019999999997</v>
      </c>
      <c r="AP291" s="1">
        <v>1332</v>
      </c>
      <c r="AQ291" s="1">
        <v>612</v>
      </c>
      <c r="AR291" s="2">
        <v>0.45945945999999999</v>
      </c>
      <c r="AS291" s="1">
        <v>1332</v>
      </c>
      <c r="AT291" s="1">
        <v>629</v>
      </c>
      <c r="AU291" s="2">
        <v>0.47222222000000003</v>
      </c>
      <c r="AV291" s="1">
        <v>1313</v>
      </c>
      <c r="AW291" s="1">
        <v>583</v>
      </c>
      <c r="AX291" s="2">
        <v>0.44402132999999999</v>
      </c>
      <c r="AY291" s="1">
        <v>1313</v>
      </c>
      <c r="AZ291" s="1">
        <v>432</v>
      </c>
      <c r="BA291" s="2">
        <v>0.32901752000000001</v>
      </c>
      <c r="BB291" s="1">
        <v>1310</v>
      </c>
      <c r="BC291" s="1">
        <v>1034</v>
      </c>
      <c r="BD291" s="2">
        <v>0.78931298000000005</v>
      </c>
      <c r="BE291" s="1">
        <v>1310</v>
      </c>
      <c r="BF291" s="1">
        <v>953</v>
      </c>
      <c r="BG291" s="2">
        <v>0.72748091999999998</v>
      </c>
      <c r="BH291" s="1">
        <v>1276</v>
      </c>
      <c r="BI291" s="1">
        <v>577</v>
      </c>
      <c r="BJ291" s="2">
        <v>0.45219436000000002</v>
      </c>
      <c r="BK291" s="1">
        <v>41</v>
      </c>
      <c r="BM291" s="1">
        <v>14</v>
      </c>
      <c r="BN291" s="1">
        <v>15</v>
      </c>
      <c r="BO291" s="1">
        <v>49</v>
      </c>
      <c r="BP291" s="1">
        <v>239</v>
      </c>
      <c r="BQ291" s="1">
        <v>308</v>
      </c>
      <c r="BR291" s="1">
        <v>666</v>
      </c>
      <c r="BU291" s="1">
        <v>343</v>
      </c>
      <c r="BV291" s="1">
        <v>360</v>
      </c>
      <c r="BW291" s="1">
        <v>703</v>
      </c>
      <c r="BY291" s="1">
        <v>58</v>
      </c>
      <c r="BZ291" s="1">
        <v>32</v>
      </c>
      <c r="CB291" s="1">
        <v>32</v>
      </c>
      <c r="CC291" s="1">
        <v>256</v>
      </c>
      <c r="CD291" s="1">
        <v>193</v>
      </c>
      <c r="CE291" s="1">
        <v>112</v>
      </c>
      <c r="CF291" s="1">
        <v>683</v>
      </c>
      <c r="CG291" s="1">
        <v>293</v>
      </c>
      <c r="CH291" s="1">
        <v>265</v>
      </c>
      <c r="CI291" s="1">
        <v>169</v>
      </c>
      <c r="CJ291" s="1">
        <v>727</v>
      </c>
      <c r="CK291" s="1">
        <v>1</v>
      </c>
      <c r="CL291" s="1">
        <v>10</v>
      </c>
      <c r="CN291" s="1">
        <v>12</v>
      </c>
      <c r="CO291" s="1">
        <v>49</v>
      </c>
      <c r="CP291" s="1">
        <v>286</v>
      </c>
      <c r="CS291" s="1">
        <v>108</v>
      </c>
      <c r="CT291" s="1">
        <v>125</v>
      </c>
      <c r="CW291" s="1">
        <v>591</v>
      </c>
      <c r="CY291" s="1">
        <v>319</v>
      </c>
      <c r="DA291" s="1">
        <v>256</v>
      </c>
      <c r="DC291" s="1">
        <v>575</v>
      </c>
      <c r="DD291" s="1">
        <v>8</v>
      </c>
      <c r="DE291" s="1">
        <v>15</v>
      </c>
      <c r="DF291" s="1">
        <v>14</v>
      </c>
      <c r="DG291" s="1">
        <v>0</v>
      </c>
      <c r="DH291" s="1">
        <v>0</v>
      </c>
      <c r="DI291" s="1">
        <v>25</v>
      </c>
      <c r="DJ291" s="1">
        <v>3</v>
      </c>
      <c r="DK291" s="1">
        <v>2</v>
      </c>
      <c r="DL291" s="1">
        <v>96</v>
      </c>
      <c r="DM291" s="1">
        <v>159</v>
      </c>
      <c r="DN291" s="1">
        <v>111</v>
      </c>
      <c r="DP291" s="1">
        <v>3</v>
      </c>
      <c r="DR291" s="1">
        <v>124</v>
      </c>
      <c r="DS291" s="1">
        <v>9</v>
      </c>
      <c r="DU291" s="1">
        <v>569</v>
      </c>
      <c r="DX291" s="1">
        <v>276</v>
      </c>
      <c r="DZ291" s="1">
        <v>128</v>
      </c>
      <c r="EA291" s="1">
        <v>404</v>
      </c>
      <c r="EB291" s="1">
        <v>2</v>
      </c>
      <c r="EC291" s="1">
        <v>7</v>
      </c>
      <c r="ED291" s="1">
        <v>0</v>
      </c>
      <c r="EE291" s="1">
        <v>54</v>
      </c>
      <c r="EF291" s="1">
        <v>154</v>
      </c>
      <c r="EG291" s="1">
        <v>27</v>
      </c>
      <c r="EH291" s="1">
        <v>10</v>
      </c>
      <c r="EI291" s="1">
        <v>382</v>
      </c>
      <c r="EJ291" s="1">
        <v>217</v>
      </c>
      <c r="EK291" s="1">
        <v>152</v>
      </c>
      <c r="EL291" s="1">
        <v>8</v>
      </c>
      <c r="EM291" s="1">
        <v>1013</v>
      </c>
      <c r="EN291" s="1">
        <v>472</v>
      </c>
      <c r="EO291" s="1">
        <v>368</v>
      </c>
      <c r="EP291" s="1">
        <v>840</v>
      </c>
      <c r="EQ291" s="1">
        <v>0</v>
      </c>
      <c r="ER291" s="1">
        <v>6</v>
      </c>
      <c r="ES291" s="1">
        <v>5</v>
      </c>
      <c r="ET291" s="1">
        <v>39</v>
      </c>
      <c r="EU291" s="1">
        <v>1</v>
      </c>
      <c r="EV291" s="1">
        <v>200</v>
      </c>
      <c r="EW291" s="1">
        <v>39</v>
      </c>
      <c r="EX291" s="1">
        <v>0</v>
      </c>
      <c r="EY291" s="1">
        <v>19</v>
      </c>
      <c r="EZ291" s="1">
        <v>19</v>
      </c>
      <c r="FA291" s="1">
        <v>0</v>
      </c>
      <c r="FB291" s="1">
        <v>0</v>
      </c>
      <c r="FC291" s="1">
        <v>0</v>
      </c>
      <c r="FD291" s="1">
        <v>0</v>
      </c>
      <c r="FE291" s="1">
        <v>1</v>
      </c>
      <c r="FF291" s="1">
        <v>0</v>
      </c>
      <c r="FG291" s="1">
        <v>1</v>
      </c>
      <c r="FH291" s="1">
        <v>23</v>
      </c>
      <c r="FI291" s="1">
        <v>0</v>
      </c>
      <c r="FJ291" s="1">
        <v>19</v>
      </c>
      <c r="FK291" s="1">
        <v>9</v>
      </c>
      <c r="FL291" s="1">
        <v>0</v>
      </c>
      <c r="FM291" s="1">
        <v>69</v>
      </c>
      <c r="FN291" s="1">
        <v>6</v>
      </c>
      <c r="FO291" s="1">
        <v>4</v>
      </c>
      <c r="FP291" s="1">
        <v>80</v>
      </c>
      <c r="FQ291" s="1">
        <v>5</v>
      </c>
      <c r="FR291" s="1">
        <f>SUM(Tableau17[[#This Row],[2019-T1-ALEXANDRE Audric]:[2019-T1-MARIE Florie]])</f>
        <v>545</v>
      </c>
      <c r="FS291" s="1">
        <v>63</v>
      </c>
      <c r="FT291" s="1">
        <v>280</v>
      </c>
      <c r="FU291" s="1">
        <v>0</v>
      </c>
      <c r="FV291" s="1">
        <v>323</v>
      </c>
      <c r="FW291" s="1">
        <v>0</v>
      </c>
      <c r="FX291" s="1">
        <v>666</v>
      </c>
      <c r="FY291" s="1">
        <v>0</v>
      </c>
      <c r="FZ291" s="1">
        <v>343</v>
      </c>
      <c r="GA291" s="1">
        <v>0</v>
      </c>
      <c r="GB291" s="1">
        <v>360</v>
      </c>
      <c r="GC291" s="1">
        <v>0</v>
      </c>
      <c r="GD291" s="1">
        <v>703</v>
      </c>
      <c r="GE291" s="1">
        <v>256</v>
      </c>
      <c r="GF291" s="1">
        <v>251</v>
      </c>
      <c r="GG291" s="1">
        <v>0</v>
      </c>
      <c r="GH291" s="1">
        <v>176</v>
      </c>
      <c r="GI291" s="1">
        <v>0</v>
      </c>
      <c r="GJ291" s="1">
        <v>683</v>
      </c>
      <c r="GK291" s="1">
        <v>293</v>
      </c>
      <c r="GL291" s="1">
        <v>265</v>
      </c>
      <c r="GM291" s="1">
        <v>0</v>
      </c>
      <c r="GN291" s="1">
        <v>169</v>
      </c>
      <c r="GO291" s="1">
        <v>0</v>
      </c>
      <c r="GP291" s="1">
        <v>727</v>
      </c>
      <c r="GQ291" s="1">
        <v>296</v>
      </c>
      <c r="GR291" s="1">
        <v>125</v>
      </c>
      <c r="GS291" s="1">
        <v>0</v>
      </c>
      <c r="GT291" s="1">
        <v>169</v>
      </c>
      <c r="GU291" s="1">
        <v>1</v>
      </c>
      <c r="GV291" s="1">
        <v>591</v>
      </c>
      <c r="GW291" s="1">
        <v>319</v>
      </c>
      <c r="GX291" s="1">
        <v>256</v>
      </c>
      <c r="GY291" s="1">
        <v>0</v>
      </c>
      <c r="GZ291" s="1">
        <v>0</v>
      </c>
      <c r="HA291" s="1">
        <v>0</v>
      </c>
      <c r="HB291" s="1">
        <v>575</v>
      </c>
      <c r="HC291" s="1">
        <v>443</v>
      </c>
      <c r="HD291" s="1">
        <v>154</v>
      </c>
      <c r="HE291" s="1">
        <v>152</v>
      </c>
      <c r="HF291" s="1">
        <v>254</v>
      </c>
      <c r="HG291" s="1">
        <v>10</v>
      </c>
      <c r="HH291" s="1">
        <v>1013</v>
      </c>
      <c r="HI291" s="1">
        <v>472</v>
      </c>
      <c r="HJ291" s="1">
        <v>0</v>
      </c>
      <c r="HK291" s="1">
        <v>368</v>
      </c>
      <c r="HL291" s="1">
        <v>0</v>
      </c>
      <c r="HM291" s="1">
        <v>0</v>
      </c>
      <c r="HN291" s="1">
        <v>840</v>
      </c>
      <c r="HO291" s="1">
        <v>237</v>
      </c>
      <c r="HP291" s="1">
        <v>45</v>
      </c>
      <c r="HQ291" s="1">
        <v>80</v>
      </c>
      <c r="HR291" s="1">
        <v>161</v>
      </c>
      <c r="HS291" s="1">
        <v>42</v>
      </c>
      <c r="HT291" s="1">
        <v>565</v>
      </c>
      <c r="HU291" s="1">
        <v>105</v>
      </c>
      <c r="HV291" s="1">
        <v>143</v>
      </c>
      <c r="HW291" s="1">
        <v>20</v>
      </c>
      <c r="HX291" s="1">
        <v>104</v>
      </c>
      <c r="HY291" s="1">
        <v>0</v>
      </c>
      <c r="HZ291" s="1">
        <v>372</v>
      </c>
      <c r="IA291" s="1">
        <v>176</v>
      </c>
      <c r="IB291" s="1">
        <v>111</v>
      </c>
      <c r="IC291" s="1">
        <v>124</v>
      </c>
      <c r="ID291" s="1">
        <v>143</v>
      </c>
      <c r="IE291" s="1">
        <v>15</v>
      </c>
      <c r="IF291" s="1">
        <v>569</v>
      </c>
      <c r="IG291" s="1">
        <v>0</v>
      </c>
      <c r="IH291" s="1">
        <v>276</v>
      </c>
      <c r="II291" s="1">
        <v>128</v>
      </c>
      <c r="IJ291" s="1">
        <v>0</v>
      </c>
      <c r="IK291" s="1">
        <v>0</v>
      </c>
      <c r="IL291" s="1">
        <v>404</v>
      </c>
      <c r="IM291" s="26">
        <f>IFERROR(Tableau17[[#This Row],[LDIV]]/Tableau17[[#This Row],[Total général]],"")</f>
        <v>0</v>
      </c>
      <c r="IN291" s="26">
        <f>IFERROR(Tableau17[[#This Row],[LDVC]]/Tableau17[[#This Row],[Total général]],"")</f>
        <v>8.0645161290322578E-3</v>
      </c>
      <c r="IO291" s="26">
        <f>IFERROR(Tableau17[[#This Row],[LDVD]]/Tableau17[[#This Row],[Total général]],"")</f>
        <v>6.7204301075268813E-2</v>
      </c>
      <c r="IP291" s="26">
        <f>IFERROR(Tableau17[[#This Row],[LDVG]]/Tableau17[[#This Row],[Total général]],"")</f>
        <v>2.4193548387096774E-2</v>
      </c>
      <c r="IQ291" s="26">
        <f>IFERROR(Tableau17[[#This Row],[LEXD]]/Tableau17[[#This Row],[Total général]],"")</f>
        <v>0</v>
      </c>
      <c r="IR291" s="26">
        <f>IFERROR(Tableau17[[#This Row],[LEXG]]/Tableau17[[#This Row],[Total général]],"")</f>
        <v>0</v>
      </c>
      <c r="IS291" s="26">
        <f>IFERROR(Tableau17[[#This Row],[LLR]]/Tableau17[[#This Row],[Total général]],"")</f>
        <v>0.31720430107526881</v>
      </c>
      <c r="IT291" s="26">
        <f>IFERROR(Tableau17[[#This Row],[LREM]]/Tableau17[[#This Row],[Total général]],"")</f>
        <v>4.5698924731182797E-2</v>
      </c>
      <c r="IU291" s="26">
        <f>IFERROR(Tableau17[[#This Row],[LRN]]/Tableau17[[#This Row],[Total général]],"")</f>
        <v>0.28225806451612906</v>
      </c>
      <c r="IV291" s="26">
        <f>IFERROR(Tableau17[[#This Row],[LUG]]/Tableau17[[#This Row],[Total général]],"")</f>
        <v>0.1424731182795699</v>
      </c>
      <c r="IW291" s="26">
        <f>IFERROR(Tableau17[[#This Row],[LVEC]]/Tableau17[[#This Row],[Total général]],"")</f>
        <v>0.11290322580645161</v>
      </c>
      <c r="IX291" s="26">
        <f>IFERROR(Tableau17[[#This Row],[2008-T1-LCMD]]/Tableau17[[#This Row],[2008-T1-TOTAL]],"")</f>
        <v>6.1561561561561562E-2</v>
      </c>
      <c r="IY291" s="26">
        <f>IFERROR(Tableau17[[#This Row],[2008-T1-LDVD]]/Tableau17[[#This Row],[2008-T1-TOTAL]],"")</f>
        <v>0</v>
      </c>
      <c r="IZ291" s="26">
        <f>IFERROR(Tableau17[[#This Row],[2008-T1-LEXD]]/Tableau17[[#This Row],[2008-T1-TOTAL]],"")</f>
        <v>2.1021021021021023E-2</v>
      </c>
      <c r="JA291" s="26">
        <f>IFERROR(Tableau17[[#This Row],[2008-T1-LEXG]]/Tableau17[[#This Row],[2008-T1-TOTAL]],"")</f>
        <v>2.2522522522522521E-2</v>
      </c>
      <c r="JB291" s="26">
        <f>IFERROR(Tableau17[[#This Row],[2008-T1-LFN]]/Tableau17[[#This Row],[2008-T1-TOTAL]],"")</f>
        <v>7.3573573573573567E-2</v>
      </c>
      <c r="JC291" s="26">
        <f>IFERROR(Tableau17[[#This Row],[2008-T1-LMAJ]]/Tableau17[[#This Row],[2008-T1-TOTAL]],"")</f>
        <v>0.35885885885885888</v>
      </c>
      <c r="JD291" s="26">
        <f>IFERROR(Tableau17[[#This Row],[2008-T1-LUG]]/Tableau17[[#This Row],[2008-T1-TOTAL]],"")</f>
        <v>0.46246246246246248</v>
      </c>
      <c r="JE291" s="26">
        <f>IFERROR(Tableau17[[#This Row],[2008-T2-LFN]]/Tableau17[[#This Row],[2008-T2-TOTAL]],"")</f>
        <v>0</v>
      </c>
      <c r="JF291" s="26">
        <f>IFERROR(Tableau17[[#This Row],[2008-T2-LGC]]/Tableau17[[#This Row],[2008-T2-TOTAL]],"")</f>
        <v>0</v>
      </c>
      <c r="JG291" s="26">
        <f>IFERROR(Tableau17[[#This Row],[2008-T2-LMAJ]]/Tableau17[[#This Row],[2008-T2-TOTAL]],"")</f>
        <v>0.4879089615931721</v>
      </c>
      <c r="JH291" s="26">
        <f>IFERROR(Tableau17[[#This Row],[2008-T2-LUG]]/Tableau17[[#This Row],[2008-T2-TOTAL]],"")</f>
        <v>0.5120910384068279</v>
      </c>
      <c r="JI291" s="26">
        <f>IFERROR(Tableau17[[#This Row],[2014-T1-LDIV]]/Tableau17[[#This Row],[2014-T1-TOTAL]],"")</f>
        <v>0</v>
      </c>
      <c r="JJ291" s="26">
        <f>IFERROR(Tableau17[[#This Row],[2014-T1-LDVD]]/Tableau17[[#This Row],[2014-T1-TOTAL]],"")</f>
        <v>8.4919472913616401E-2</v>
      </c>
      <c r="JK291" s="26">
        <f>IFERROR(Tableau17[[#This Row],[2014-T1-LDVG]]/Tableau17[[#This Row],[2014-T1-TOTAL]],"")</f>
        <v>4.6852122986822842E-2</v>
      </c>
      <c r="JL291" s="26">
        <f>IFERROR(Tableau17[[#This Row],[2014-T1-LEXG]]/Tableau17[[#This Row],[2014-T1-TOTAL]],"")</f>
        <v>0</v>
      </c>
      <c r="JM291" s="26">
        <f>IFERROR(Tableau17[[#This Row],[2014-T1-LFG]]/Tableau17[[#This Row],[2014-T1-TOTAL]],"")</f>
        <v>4.6852122986822842E-2</v>
      </c>
      <c r="JN291" s="26">
        <f>IFERROR(Tableau17[[#This Row],[2014-T1-LFN]]/Tableau17[[#This Row],[2014-T1-TOTAL]],"")</f>
        <v>0.37481698389458273</v>
      </c>
      <c r="JO291" s="26">
        <f>IFERROR(Tableau17[[#This Row],[2014-T1-LUD]]/Tableau17[[#This Row],[2014-T1-TOTAL]],"")</f>
        <v>0.28257686676427524</v>
      </c>
      <c r="JP291" s="26">
        <f>IFERROR(Tableau17[[#This Row],[2014-T1-LUG]]/Tableau17[[#This Row],[2014-T1-TOTAL]],"")</f>
        <v>0.16398243045387995</v>
      </c>
      <c r="JQ291" s="26">
        <f>IFERROR(Tableau17[[#This Row],[2014-T2-LFN]]/Tableau17[[#This Row],[2014-T2-TOTAL]],"")</f>
        <v>0.40302613480055022</v>
      </c>
      <c r="JR291" s="26">
        <f>IFERROR(Tableau17[[#This Row],[2014-T2-LUD]]/Tableau17[[#This Row],[2014-T2-TOTAL]],"")</f>
        <v>0.36451169188445665</v>
      </c>
      <c r="JS291" s="26">
        <f>IFERROR(Tableau17[[#This Row],[2014-T2-LUG]]/Tableau17[[#This Row],[2014-T2-TOTAL]],"")</f>
        <v>0.23246217331499311</v>
      </c>
      <c r="JT291" s="26">
        <f>IFERROR(Tableau17[[#This Row],[2015-T1-BC-DIV]]/Tableau17[[#This Row],[2015-T1-TOTAL]],"")</f>
        <v>1.6920473773265651E-3</v>
      </c>
      <c r="JU291" s="26">
        <f>IFERROR(Tableau17[[#This Row],[2015-T1-BC-DLF]]/Tableau17[[#This Row],[2015-T1-TOTAL]],"")</f>
        <v>1.6920473773265651E-2</v>
      </c>
      <c r="JV291" s="26">
        <f>IFERROR(Tableau17[[#This Row],[2015-T1-BC-DVD]]/Tableau17[[#This Row],[2015-T1-TOTAL]],"")</f>
        <v>0</v>
      </c>
      <c r="JW291" s="26">
        <f>IFERROR(Tableau17[[#This Row],[2015-T1-BC-DVG]]/Tableau17[[#This Row],[2015-T1-TOTAL]],"")</f>
        <v>2.030456852791878E-2</v>
      </c>
      <c r="JX291" s="26">
        <f>IFERROR(Tableau17[[#This Row],[2015-T1-BC-FG]]/Tableau17[[#This Row],[2015-T1-TOTAL]],"")</f>
        <v>8.2910321489001695E-2</v>
      </c>
      <c r="JY291" s="26">
        <f>IFERROR(Tableau17[[#This Row],[2015-T1-BC-FN]]/Tableau17[[#This Row],[2015-T1-TOTAL]],"")</f>
        <v>0.48392554991539766</v>
      </c>
      <c r="JZ291" s="26">
        <f>IFERROR(Tableau17[[#This Row],[2015-T1-BC-MDM]]/Tableau17[[#This Row],[2015-T1-TOTAL]],"")</f>
        <v>0</v>
      </c>
      <c r="KA291" s="26">
        <f>IFERROR(Tableau17[[#This Row],[2015-T1-BC-RDG]]/Tableau17[[#This Row],[2015-T1-TOTAL]],"")</f>
        <v>0</v>
      </c>
      <c r="KB291" s="26">
        <f>IFERROR(Tableau17[[#This Row],[2015-T1-BC-SOC]]/Tableau17[[#This Row],[2015-T1-TOTAL]],"")</f>
        <v>0.18274111675126903</v>
      </c>
      <c r="KC291" s="26">
        <f>IFERROR(Tableau17[[#This Row],[2015-T1-BC-UD]]/Tableau17[[#This Row],[2015-T1-TOTAL]],"")</f>
        <v>0.21150592216582065</v>
      </c>
      <c r="KD291" s="26">
        <f>IFERROR(Tableau17[[#This Row],[2015-T1-BC-UG]]/Tableau17[[#This Row],[2015-T1-TOTAL]],"")</f>
        <v>0</v>
      </c>
      <c r="KE291" s="26">
        <f>IFERROR(Tableau17[[#This Row],[2015-T1-BC-VEC]]/Tableau17[[#This Row],[2015-T1-TOTAL]],"")</f>
        <v>0</v>
      </c>
      <c r="KF291" s="26">
        <f>IFERROR(Tableau17[[#This Row],[2015-T2-BC-DVG]]/Tableau17[[#This Row],[2015-T2-TOTAL]],"")</f>
        <v>0</v>
      </c>
      <c r="KG291" s="26">
        <f>IFERROR(Tableau17[[#This Row],[2015-T2-BC-FN]]/Tableau17[[#This Row],[2015-T2-TOTAL]],"")</f>
        <v>0.55478260869565221</v>
      </c>
      <c r="KH291" s="26">
        <f>IFERROR(Tableau17[[#This Row],[2015-T2-BC-SOC]]/Tableau17[[#This Row],[2015-T2-TOTAL]],"")</f>
        <v>0</v>
      </c>
      <c r="KI291" s="26">
        <f>IFERROR(Tableau17[[#This Row],[2015-T2-BC-UD]]/Tableau17[[#This Row],[2015-T2-TOTAL]],"")</f>
        <v>0.44521739130434784</v>
      </c>
      <c r="KJ291" s="26">
        <f>IFERROR(Tableau17[[#This Row],[2015-T2-BC-UG]]/Tableau17[[#This Row],[2015-T2-TOTAL]],"")</f>
        <v>0</v>
      </c>
      <c r="KK291" s="26">
        <f>IFERROR(Tableau17[[#This Row],[2017 (L)-T1-COM]]/Tableau17[[#This Row],[2017 (L)-T1-TOTAL]],"")</f>
        <v>1.4059753954305799E-2</v>
      </c>
      <c r="KL291" s="26">
        <f>IFERROR(Tableau17[[#This Row],[2017 (L)-T1-DIV]]/Tableau17[[#This Row],[2017 (L)-T1-TOTAL]],"")</f>
        <v>2.6362038664323375E-2</v>
      </c>
      <c r="KM291" s="26">
        <f>IFERROR(Tableau17[[#This Row],[2017 (L)-T1-DLF]]/Tableau17[[#This Row],[2017 (L)-T1-TOTAL]],"")</f>
        <v>2.4604569420035149E-2</v>
      </c>
      <c r="KN291" s="26">
        <f>IFERROR(Tableau17[[#This Row],[2017 (L)-T1-DVD]]/Tableau17[[#This Row],[2017 (L)-T1-TOTAL]],"")</f>
        <v>0</v>
      </c>
      <c r="KO291" s="26">
        <f>IFERROR(Tableau17[[#This Row],[2017 (L)-T1-DVG]]/Tableau17[[#This Row],[2017 (L)-T1-TOTAL]],"")</f>
        <v>0</v>
      </c>
      <c r="KP291" s="26">
        <f>IFERROR(Tableau17[[#This Row],[2017 (L)-T1-ECO]]/Tableau17[[#This Row],[2017 (L)-T1-TOTAL]],"")</f>
        <v>4.3936731107205626E-2</v>
      </c>
      <c r="KQ291" s="26">
        <f>IFERROR(Tableau17[[#This Row],[2017 (L)-T1-EXD]]/Tableau17[[#This Row],[2017 (L)-T1-TOTAL]],"")</f>
        <v>5.272407732864675E-3</v>
      </c>
      <c r="KR291" s="26">
        <f>IFERROR(Tableau17[[#This Row],[2017 (L)-T1-EXG]]/Tableau17[[#This Row],[2017 (L)-T1-TOTAL]],"")</f>
        <v>3.5149384885764497E-3</v>
      </c>
      <c r="KS291" s="26">
        <f>IFERROR(Tableau17[[#This Row],[2017 (L)-T1-FI]]/Tableau17[[#This Row],[2017 (L)-T1-TOTAL]],"")</f>
        <v>0.1687170474516696</v>
      </c>
      <c r="KT291" s="26">
        <f>IFERROR(Tableau17[[#This Row],[2017 (L)-T1-FN]]/Tableau17[[#This Row],[2017 (L)-T1-TOTAL]],"")</f>
        <v>0.27943760984182775</v>
      </c>
      <c r="KU291" s="26">
        <f>IFERROR(Tableau17[[#This Row],[2017 (L)-T1-LR]]/Tableau17[[#This Row],[2017 (L)-T1-TOTAL]],"")</f>
        <v>0.19507908611599298</v>
      </c>
      <c r="KV291" s="26">
        <f>IFERROR(Tableau17[[#This Row],[2017 (L)-T1-MDM]]/Tableau17[[#This Row],[2017 (L)-T1-TOTAL]],"")</f>
        <v>0</v>
      </c>
      <c r="KW291" s="26">
        <f>IFERROR(Tableau17[[#This Row],[2017 (L)-T1-RDG]]/Tableau17[[#This Row],[2017 (L)-T1-TOTAL]],"")</f>
        <v>5.272407732864675E-3</v>
      </c>
      <c r="KX291" s="26">
        <f>IFERROR(Tableau17[[#This Row],[2017 (L)-T1-REG]]/Tableau17[[#This Row],[2017 (L)-T1-TOTAL]],"")</f>
        <v>0</v>
      </c>
      <c r="KY291" s="26">
        <f>IFERROR(Tableau17[[#This Row],[2017 (L)-T1-REM]]/Tableau17[[#This Row],[2017 (L)-T1-TOTAL]],"")</f>
        <v>0.2179261862917399</v>
      </c>
      <c r="KZ291" s="26">
        <f>IFERROR(Tableau17[[#This Row],[2017 (L)-T1-SOC]]/Tableau17[[#This Row],[2017 (L)-T1-TOTAL]],"")</f>
        <v>1.5817223198594025E-2</v>
      </c>
      <c r="LA291" s="26">
        <f>IFERROR(Tableau17[[#This Row],[2017 (L)-T1-UDI]]/Tableau17[[#This Row],[2017 (L)-T1-TOTAL]],"")</f>
        <v>0</v>
      </c>
      <c r="LB291" s="26">
        <f>IFERROR(Tableau17[[#This Row],[2017 (L)-T2-FI]]/Tableau17[[#This Row],[2017 (L)-T2-TOTAL]],"")</f>
        <v>0</v>
      </c>
      <c r="LC291" s="26">
        <f>IFERROR(Tableau17[[#This Row],[2017 (L)-T2-FN]]/Tableau17[[#This Row],[2017 (L)-T2-TOTAL]],"")</f>
        <v>0</v>
      </c>
      <c r="LD291" s="26">
        <f>IFERROR(Tableau17[[#This Row],[2017 (L)-T2-LR]]/Tableau17[[#This Row],[2017 (L)-T2-TOTAL]],"")</f>
        <v>0.68316831683168322</v>
      </c>
      <c r="LE291" s="26">
        <f>IFERROR(Tableau17[[#This Row],[2017 (L)-T2-MDM]]/Tableau17[[#This Row],[2017 (L)-T2-TOTAL]],"")</f>
        <v>0</v>
      </c>
      <c r="LF291" s="26">
        <f>IFERROR(Tableau17[[#This Row],[2017 (L)-T2-REM]]/Tableau17[[#This Row],[2017 (L)-T2-TOTAL]],"")</f>
        <v>0.31683168316831684</v>
      </c>
      <c r="LG291" s="26">
        <f>IFERROR(Tableau17[[#This Row],[2017-T1-ARTHAUD Nathalie]]/Tableau17[[#This Row],[2017-T1-TOTAL]],"")</f>
        <v>1.9743336623889436E-3</v>
      </c>
      <c r="LH291" s="26">
        <f>IFERROR(Tableau17[[#This Row],[2017-T1-ASSELINEAU Fran]]/Tableau17[[#This Row],[2017-T1-TOTAL]],"")</f>
        <v>6.9101678183613032E-3</v>
      </c>
      <c r="LI291" s="26">
        <f>IFERROR(Tableau17[[#This Row],[2017-T1-CHEMINADE Jacques]]/Tableau17[[#This Row],[2017-T1-TOTAL]],"")</f>
        <v>0</v>
      </c>
      <c r="LJ291" s="26">
        <f>IFERROR(Tableau17[[#This Row],[2017-T1-DUPONT-AIGNAN Nicolas]]/Tableau17[[#This Row],[2017-T1-TOTAL]],"")</f>
        <v>5.3307008884501482E-2</v>
      </c>
      <c r="LK291" s="26">
        <f>IFERROR(Tableau17[[#This Row],[2017-T1-FILLON Fran]]/Tableau17[[#This Row],[2017-T1-TOTAL]],"")</f>
        <v>0.15202369200394866</v>
      </c>
      <c r="LL291" s="26">
        <f>IFERROR(Tableau17[[#This Row],[2017-T1-HAMON Beno]]/Tableau17[[#This Row],[2017-T1-TOTAL]],"")</f>
        <v>2.6653504442250741E-2</v>
      </c>
      <c r="LM291" s="26">
        <f>IFERROR(Tableau17[[#This Row],[2017-T1-LASSALLE Jean]]/Tableau17[[#This Row],[2017-T1-TOTAL]],"")</f>
        <v>9.8716683119447184E-3</v>
      </c>
      <c r="LN291" s="26">
        <f>IFERROR(Tableau17[[#This Row],[2017-T1-LE PEN Marine]]/Tableau17[[#This Row],[2017-T1-TOTAL]],"")</f>
        <v>0.37709772951628823</v>
      </c>
      <c r="LO291" s="26">
        <f>IFERROR(Tableau17[[#This Row],[2017-T1-M Jean-Luc]]/Tableau17[[#This Row],[2017-T1-TOTAL]],"")</f>
        <v>0.21421520236920039</v>
      </c>
      <c r="LP291" s="26">
        <f>IFERROR(Tableau17[[#This Row],[2017-T1-MACRON Emmanuel]]/Tableau17[[#This Row],[2017-T1-TOTAL]],"")</f>
        <v>0.15004935834155972</v>
      </c>
      <c r="LQ291" s="26">
        <f>IFERROR(Tableau17[[#This Row],[2017-T1-POUTOU Philippe]]/Tableau17[[#This Row],[2017-T1-TOTAL]],"")</f>
        <v>7.8973346495557744E-3</v>
      </c>
      <c r="LR291" s="26">
        <f>IFERROR(Tableau17[[#This Row],[2017-T2-LE PEN Marine]]/Tableau17[[#This Row],[2017-T2-TOTAL]],"")</f>
        <v>0.56190476190476191</v>
      </c>
      <c r="LS291" s="26">
        <f>IFERROR(Tableau17[[#This Row],[2017-T2-MACRON Emmanuel]]/Tableau17[[#This Row],[2017-T2-TOTAL]],"")</f>
        <v>0.43809523809523809</v>
      </c>
      <c r="LT291" s="26">
        <f>IFERROR(Tableau17[[#This Row],[2019-T1-ALEXANDRE Audric]]/Tableau17[[#This Row],[2019-T1-TOTAL]],"")</f>
        <v>0</v>
      </c>
      <c r="LU291" s="26">
        <f>IFERROR(Tableau17[[#This Row],[2019-T1-ARTHAUD Nathalie]]/Tableau17[[#This Row],[2019-T1-TOTAL]],"")</f>
        <v>1.1009174311926606E-2</v>
      </c>
      <c r="LV291" s="26">
        <f>IFERROR(Tableau17[[#This Row],[2019-T1-ASSELINEAU François]]/Tableau17[[#This Row],[2019-T1-TOTAL]],"")</f>
        <v>9.1743119266055051E-3</v>
      </c>
      <c r="LW291" s="26">
        <f>IFERROR(Tableau17[[#This Row],[2019-T1-AUBRY Manon]]/Tableau17[[#This Row],[2019-T1-TOTAL]],"")</f>
        <v>7.155963302752294E-2</v>
      </c>
      <c r="LX291" s="26">
        <f>IFERROR(Tableau17[[#This Row],[2019-T1-AZERGUI Nagib]]/Tableau17[[#This Row],[2019-T1-TOTAL]],"")</f>
        <v>1.834862385321101E-3</v>
      </c>
      <c r="LY291" s="26">
        <f>IFERROR(Tableau17[[#This Row],[2019-T1-BARDELLA Jordan]]/Tableau17[[#This Row],[2019-T1-TOTAL]],"")</f>
        <v>0.3669724770642202</v>
      </c>
      <c r="LZ291" s="26">
        <f>IFERROR(Tableau17[[#This Row],[2019-T1-BELLAMY François-Xavier]]/Tableau17[[#This Row],[2019-T1-TOTAL]],"")</f>
        <v>7.155963302752294E-2</v>
      </c>
      <c r="MA291" s="26">
        <f>IFERROR(Tableau17[[#This Row],[2019-T1-BIDOU Olivier]]/Tableau17[[#This Row],[2019-T1-TOTAL]],"")</f>
        <v>0</v>
      </c>
      <c r="MB291" s="26">
        <f>IFERROR(Tableau17[[#This Row],[2019-T1-BOURG Dominique]]/Tableau17[[#This Row],[2019-T1-TOTAL]],"")</f>
        <v>3.4862385321100919E-2</v>
      </c>
      <c r="MC291" s="26">
        <f>IFERROR(Tableau17[[#This Row],[2019-T1-BROSSAT Ian]]/Tableau17[[#This Row],[2019-T1-TOTAL]],"")</f>
        <v>3.4862385321100919E-2</v>
      </c>
      <c r="MD291" s="26">
        <f>IFERROR(Tableau17[[#This Row],[2019-T1-CAILLAUD Sophie]]/Tableau17[[#This Row],[2019-T1-TOTAL]],"")</f>
        <v>0</v>
      </c>
      <c r="ME291" s="26">
        <f>IFERROR(Tableau17[[#This Row],[2019-T1-CAMUS Renaud]]/Tableau17[[#This Row],[2019-T1-TOTAL]],"")</f>
        <v>0</v>
      </c>
      <c r="MF291" s="26">
        <f>IFERROR(Tableau17[[#This Row],[2019-T1-CHALENÇON Christophe]]/Tableau17[[#This Row],[2019-T1-TOTAL]],"")</f>
        <v>0</v>
      </c>
      <c r="MG291" s="26">
        <f>IFERROR(Tableau17[[#This Row],[2019-T1-CORBET Cathy Denise Ginette]]/Tableau17[[#This Row],[2019-T1-TOTAL]],"")</f>
        <v>0</v>
      </c>
      <c r="MH291" s="26">
        <f>IFERROR(Tableau17[[#This Row],[2019-T1-DE PREVOISIN Robert]]/Tableau17[[#This Row],[2019-T1-TOTAL]],"")</f>
        <v>1.834862385321101E-3</v>
      </c>
      <c r="MI291" s="26">
        <f>IFERROR(Tableau17[[#This Row],[2019-T1-DELFEL Thérèse]]/Tableau17[[#This Row],[2019-T1-TOTAL]],"")</f>
        <v>0</v>
      </c>
      <c r="MJ291" s="26">
        <f>IFERROR(Tableau17[[#This Row],[2019-T1-DIEUMEGARD Pierre]]/Tableau17[[#This Row],[2019-T1-TOTAL]],"")</f>
        <v>1.834862385321101E-3</v>
      </c>
      <c r="MK291" s="26">
        <f>IFERROR(Tableau17[[#This Row],[2019-T1-DUPONT-AIGNAN Nicolas]]/Tableau17[[#This Row],[2019-T1-TOTAL]],"")</f>
        <v>4.2201834862385323E-2</v>
      </c>
      <c r="ML291" s="26">
        <f>IFERROR(Tableau17[[#This Row],[2019-T1-GERNIGON Yves]]/Tableau17[[#This Row],[2019-T1-TOTAL]],"")</f>
        <v>0</v>
      </c>
      <c r="MM291" s="26">
        <f>IFERROR(Tableau17[[#This Row],[2019-T1-GLUCKSMANN Raphaël]]/Tableau17[[#This Row],[2019-T1-TOTAL]],"")</f>
        <v>3.4862385321100919E-2</v>
      </c>
      <c r="MN291" s="26">
        <f>IFERROR(Tableau17[[#This Row],[2019-T1-HAMON Benoît]]/Tableau17[[#This Row],[2019-T1-TOTAL]],"")</f>
        <v>1.6513761467889909E-2</v>
      </c>
      <c r="MO291" s="26">
        <f>IFERROR(Tableau17[[#This Row],[2019-T1-HELGEN Gilles]]/Tableau17[[#This Row],[2019-T1-TOTAL]],"")</f>
        <v>0</v>
      </c>
      <c r="MP291" s="26">
        <f>IFERROR(Tableau17[[#This Row],[2019-T1-JADOT Yannick]]/Tableau17[[#This Row],[2019-T1-TOTAL]],"")</f>
        <v>0.12660550458715597</v>
      </c>
      <c r="MQ291" s="26">
        <f>IFERROR(Tableau17[[#This Row],[2019-T1-LAGARDE Jean-Christophe]]/Tableau17[[#This Row],[2019-T1-TOTAL]],"")</f>
        <v>1.1009174311926606E-2</v>
      </c>
      <c r="MR291" s="26">
        <f>IFERROR(Tableau17[[#This Row],[2019-T1-LALANNE Francis]]/Tableau17[[#This Row],[2019-T1-TOTAL]],"")</f>
        <v>7.3394495412844041E-3</v>
      </c>
      <c r="MS291" s="26">
        <f>IFERROR(Tableau17[[#This Row],[2019-T1-LOISEAU Nathalie]]/Tableau17[[#This Row],[2019-T1-TOTAL]],"")</f>
        <v>0.14678899082568808</v>
      </c>
      <c r="MT291" s="26">
        <f>IFERROR(Tableau17[[#This Row],[2019-T1-MARIE Florie]]/Tableau17[[#This Row],[2019-T1-TOTAL]],"")</f>
        <v>9.1743119266055051E-3</v>
      </c>
      <c r="MU291" s="26">
        <f>IFERROR(Tableau17[[#This Row],[2008-T1-MACROEXTRDROITE]]/Tableau17[[#This Row],[2008-T1-MACROTOTALE]],"")</f>
        <v>9.45945945945946E-2</v>
      </c>
      <c r="MV291" s="26">
        <f>IFERROR(Tableau17[[#This Row],[2008-T1-MACRODROITE]]/Tableau17[[#This Row],[2008-T1-MACROTOTALE]],"")</f>
        <v>0.42042042042042044</v>
      </c>
      <c r="MW291" s="26">
        <f>IFERROR(Tableau17[[#This Row],[2008-T1-MACROCENTRE]]/Tableau17[[#This Row],[2008-T1-MACROTOTALE]],"")</f>
        <v>0</v>
      </c>
      <c r="MX291" s="26">
        <f>IFERROR(Tableau17[[#This Row],[2008-T1-MACROGAUCHE]]/Tableau17[[#This Row],[2008-T1-MACROTOTALE]],"")</f>
        <v>0.48498498498498499</v>
      </c>
      <c r="MY291" s="26">
        <f>IFERROR(Tableau17[[#This Row],[2008-T1-MACROAUTRE]]/Tableau17[[#This Row],[2008-T1-MACROTOTALE]],"")</f>
        <v>0</v>
      </c>
      <c r="MZ291" s="26">
        <f>IFERROR(Tableau17[[#This Row],[2008-T2-MACROEXTRDROITE]]/Tableau17[[#This Row],[2008-T2-MACROTOTALE]],"")</f>
        <v>0</v>
      </c>
      <c r="NA291" s="26">
        <f>IFERROR(Tableau17[[#This Row],[2008-T2-MACRODROITE]]/Tableau17[[#This Row],[2008-T2-MACROTOTALE]],"")</f>
        <v>0.4879089615931721</v>
      </c>
      <c r="NB291" s="26">
        <f>IFERROR(Tableau17[[#This Row],[2008-T2-MACROCENTRE]]/Tableau17[[#This Row],[2008-T2-MACROTOTALE]],"")</f>
        <v>0</v>
      </c>
      <c r="NC291" s="26">
        <f>IFERROR(Tableau17[[#This Row],[2008-T2-MACROGAUCHE]]/Tableau17[[#This Row],[2008-T2-MACROTOTALE]],"")</f>
        <v>0.5120910384068279</v>
      </c>
      <c r="ND291" s="26">
        <f>IFERROR(Tableau17[[#This Row],[2008-T2-MACROAUTRE]]/Tableau17[[#This Row],[2008-T2-MACROTOTALE]],"")</f>
        <v>0</v>
      </c>
      <c r="NE291" s="26">
        <f>IFERROR(Tableau17[[#This Row],[2014-T1-MACROEXTRDROITE]]/Tableau17[[#This Row],[2014-T1-MACROTOTALE]],"")</f>
        <v>0.37481698389458273</v>
      </c>
      <c r="NF291" s="26">
        <f>IFERROR(Tableau17[[#This Row],[2014-T1-MACRODROITE]]/Tableau17[[#This Row],[2014-T1-MACROTOTALE]],"")</f>
        <v>0.36749633967789164</v>
      </c>
      <c r="NG291" s="26">
        <f>IFERROR(Tableau17[[#This Row],[2014-T1-MACROCENTRE]]/Tableau17[[#This Row],[2014-T1-MACROTOTALE]],"")</f>
        <v>0</v>
      </c>
      <c r="NH291" s="26">
        <f>IFERROR(Tableau17[[#This Row],[2014-T1-MACROGAUCHE]]/Tableau17[[#This Row],[2014-T1-MACROTOTALE]],"")</f>
        <v>0.25768667642752563</v>
      </c>
      <c r="NI291" s="26">
        <f>IFERROR(Tableau17[[#This Row],[2014-T1-MACROAUTRE]]/Tableau17[[#This Row],[2014-T1-MACROTOTALE]],"")</f>
        <v>0</v>
      </c>
      <c r="NJ291" s="26">
        <f>IFERROR(Tableau17[[#This Row],[2014-T2-MACROEXTRDROITE]]/Tableau17[[#This Row],[2014-T2-MACROTOTALE]],"")</f>
        <v>0.40302613480055022</v>
      </c>
      <c r="NK291" s="26">
        <f>IFERROR(Tableau17[[#This Row],[2014-T2-MACRODROITE]]/Tableau17[[#This Row],[2014-T2-MACROTOTALE]],"")</f>
        <v>0.36451169188445665</v>
      </c>
      <c r="NL291" s="26">
        <f>IFERROR(Tableau17[[#This Row],[2014-T2-MACROCENTRE]]/Tableau17[[#This Row],[2014-T2-MACROTOTALE]],"")</f>
        <v>0</v>
      </c>
      <c r="NM291" s="26">
        <f>IFERROR(Tableau17[[#This Row],[2014-T2-MACROGAUCHE]]/Tableau17[[#This Row],[2014-T2-MACROTOTALE]],"")</f>
        <v>0.23246217331499311</v>
      </c>
      <c r="NN291" s="26">
        <f>IFERROR(Tableau17[[#This Row],[2014-T2-MACROAUTRE]]/Tableau17[[#This Row],[2014-T2-MACROTOTALE]],"")</f>
        <v>0</v>
      </c>
      <c r="NO291" s="26">
        <f>IFERROR( Tableau17[[#This Row],[2015-T1-MACROEXTRDROITE]]/Tableau17[[#This Row],[2015-T1-MACROTOTALE]],"")</f>
        <v>0.50084602368866327</v>
      </c>
      <c r="NP291" s="26">
        <f>IFERROR(Tableau17[[#This Row],[2015-T1-MACRODROITE]]/Tableau17[[#This Row],[2015-T1-MACROTOTALE]],"")</f>
        <v>0.21150592216582065</v>
      </c>
      <c r="NQ291" s="26">
        <f>IFERROR(Tableau17[[#This Row],[2015-T1-MACROCENTRE]]/Tableau17[[#This Row],[2015-T1-MACROTOTALE]],"")</f>
        <v>0</v>
      </c>
      <c r="NR291" s="26">
        <f>IFERROR(Tableau17[[#This Row],[2015-T1-MACROGAUCHE]]/Tableau17[[#This Row],[2015-T1-MACROTOTALE]],"")</f>
        <v>0.2859560067681895</v>
      </c>
      <c r="NS291" s="26">
        <f>IFERROR(Tableau17[[#This Row],[2015-T1-MACROAUTRE]]/Tableau17[[#This Row],[2015-T1-MACROTOTALE]],"")</f>
        <v>1.6920473773265651E-3</v>
      </c>
      <c r="NT291" s="26">
        <f>IFERROR(Tableau17[[#This Row],[2015-T2-MACROEXTRDROITE]]/Tableau17[[#This Row],[2015-T2-MACROTOTALE]],"")</f>
        <v>0.55478260869565221</v>
      </c>
      <c r="NU291" s="26">
        <f>IFERROR(Tableau17[[#This Row],[2015-T2-MACRODROITE]]/Tableau17[[#This Row],[2015-T2-MACROTOTALE]],"")</f>
        <v>0.44521739130434784</v>
      </c>
      <c r="NV291" s="26">
        <f>IFERROR(Tableau17[[#This Row],[2015-T2-MACROCENTRE]]/Tableau17[[#This Row],[2015-T2-MACROTOTALE]],"")</f>
        <v>0</v>
      </c>
      <c r="NW291" s="26">
        <f>IFERROR(Tableau17[[#This Row],[2015-T2-MACROGAUCHE]]/Tableau17[[#This Row],[2015-T2-MACROTOTALE]],"")</f>
        <v>0</v>
      </c>
      <c r="NX291" s="26">
        <f>IFERROR(Tableau17[[#This Row],[2015-T2-MACROAUTRE]]/Tableau17[[#This Row],[2015-T2-MACROTOTALE]],"")</f>
        <v>0</v>
      </c>
      <c r="NY291" s="26">
        <f>IFERROR(Tableau17[[#This Row],[2017-T1-MACROEXTRDROITE]]/Tableau17[[#This Row],[2017-T1-MACROTOTALE]],"")</f>
        <v>0.43731490621915103</v>
      </c>
      <c r="NZ291" s="26">
        <f>IFERROR(Tableau17[[#This Row],[2017-T1-MACRODROITE]]/Tableau17[[#This Row],[2017-T1-MACROTOTALE]],"")</f>
        <v>0.15202369200394866</v>
      </c>
      <c r="OA291" s="26">
        <f>IFERROR(Tableau17[[#This Row],[2017-T1-MACROCENTRE]]/Tableau17[[#This Row],[2017-T1-MACROTOTALE]],"")</f>
        <v>0.15004935834155972</v>
      </c>
      <c r="OB291" s="26">
        <f>IFERROR(Tableau17[[#This Row],[2017-T1-MACROGAUCHE]]/Tableau17[[#This Row],[2017-T1-MACROTOTALE]],"")</f>
        <v>0.25074037512339586</v>
      </c>
      <c r="OC291" s="26">
        <f>IFERROR(Tableau17[[#This Row],[2017-T1-MACROAUTRE]]/Tableau17[[#This Row],[2017-T1-MACROTOTALE]],"")</f>
        <v>9.8716683119447184E-3</v>
      </c>
      <c r="OD291" s="26">
        <f>IFERROR(Tableau17[[#This Row],[2017-T2-MACROEXTRDROITE]]/Tableau17[[#This Row],[2017-T2-MACROTOTALE]],"")</f>
        <v>0.56190476190476191</v>
      </c>
      <c r="OE291" s="26">
        <f>IFERROR(Tableau17[[#This Row],[2017-T2-MACRODROITE]]/Tableau17[[#This Row],[2017-T2-MACROTOTALE]],"")</f>
        <v>0</v>
      </c>
      <c r="OF291" s="26">
        <f>IFERROR(Tableau17[[#This Row],[2017-T2-MACROCENTRE]]/Tableau17[[#This Row],[2017-T2-MACROTOTALE]],"")</f>
        <v>0.43809523809523809</v>
      </c>
      <c r="OG291" s="26">
        <f>IFERROR(Tableau17[[#This Row],[2017-T2-MACROGAUCHE]]/Tableau17[[#This Row],[2017-T2-MACROTOTALE]],"")</f>
        <v>0</v>
      </c>
      <c r="OH291" s="26">
        <f>IFERROR(Tableau17[[#This Row],[2017-T2-MACROAUTRE]]/Tableau17[[#This Row],[2017-T2-MACROTOTALE]],"")</f>
        <v>0</v>
      </c>
      <c r="OI291" s="26">
        <f>IFERROR(Tableau17[[#This Row],[2019-T1-MACROEXTRDROITE]]/Tableau17[[#This Row],[2019-T1-MACROTOTALE]],"")</f>
        <v>0.41946902654867257</v>
      </c>
      <c r="OJ291" s="26">
        <f>IFERROR(Tableau17[[#This Row],[2019-T1-MACRODROITE]]/Tableau17[[#This Row],[2019-T1-MACROTOTALE]],"")</f>
        <v>7.9646017699115043E-2</v>
      </c>
      <c r="OK291" s="26">
        <f>IFERROR(Tableau17[[#This Row],[2019-T1-MACROCENTRE]]/Tableau17[[#This Row],[2019-T1-MACROTOTALE]],"")</f>
        <v>0.1415929203539823</v>
      </c>
      <c r="OL291" s="26">
        <f>IFERROR(Tableau17[[#This Row],[2019-T1-MACROGAUCHE]]/Tableau17[[#This Row],[2019-T1-MACROTOTALE]],"")</f>
        <v>0.28495575221238939</v>
      </c>
      <c r="OM291" s="26">
        <f>IFERROR(Tableau17[[#This Row],[2019-T1-MACROAUTRE]]/Tableau17[[#This Row],[2019-T1-MACROTOTALE]],"")</f>
        <v>7.4336283185840707E-2</v>
      </c>
      <c r="ON291" s="26">
        <f>IFERROR(Tableau17[[#This Row],[2020-T1-MACROEXTRDROITE]]/Tableau17[[#This Row],[2020-T1-MACROTOTALE]],"")</f>
        <v>0.28225806451612906</v>
      </c>
      <c r="OO291" s="26">
        <f>IFERROR(Tableau17[[#This Row],[2020-T1-MACRODROITE]]/Tableau17[[#This Row],[2020-T1-MACROTOTALE]],"")</f>
        <v>0.38440860215053763</v>
      </c>
      <c r="OP291" s="26">
        <f>IFERROR(Tableau17[[#This Row],[2020-T1-MACROCENTRE]]/Tableau17[[#This Row],[2020-T1-MACROTOTALE]],"")</f>
        <v>5.3763440860215055E-2</v>
      </c>
      <c r="OQ291" s="26">
        <f>IFERROR(Tableau17[[#This Row],[2020-T1-MACROGAUCHE]]/Tableau17[[#This Row],[2020-T1-MACROTOTALE]],"")</f>
        <v>0.27956989247311825</v>
      </c>
      <c r="OR291" s="26">
        <f>IFERROR(Tableau17[[#This Row],[2020-T1-MACROAUTRE]]/Tableau17[[#This Row],[2020-T1-MACROTOTALE]],"")</f>
        <v>0</v>
      </c>
      <c r="OS291" s="26">
        <f>IFERROR(Tableau17[[#This Row],[2017 (L)-T1-MACROEXTRDROITE]]/Tableau17[[#This Row],[2017 (L)-T1-MACROTOTALE]],"")</f>
        <v>0.30931458699472758</v>
      </c>
      <c r="OT291" s="26">
        <f>IFERROR(Tableau17[[#This Row],[2017 (L)-T1-MACRODROITE]]/Tableau17[[#This Row],[2017 (L)-T1-MACROTOTALE]],"")</f>
        <v>0.19507908611599298</v>
      </c>
      <c r="OU291" s="26">
        <f>IFERROR(Tableau17[[#This Row],[2017 (L)-T1-MACROCENTRE]]/Tableau17[[#This Row],[2017 (L)-T1-MACROTOTALE]],"")</f>
        <v>0.2179261862917399</v>
      </c>
      <c r="OV291" s="26">
        <f>IFERROR(Tableau17[[#This Row],[2017 (L)-T1-MACROGAUCHE]]/Tableau17[[#This Row],[2017 (L)-T1-MACROTOTALE]],"")</f>
        <v>0.25131810193321619</v>
      </c>
      <c r="OW291" s="26">
        <f>IFERROR(Tableau17[[#This Row],[2017 (L)-T1-MACROAUTRE]]/Tableau17[[#This Row],[2017 (L)-T1-MACROTOTALE]],"")</f>
        <v>2.6362038664323375E-2</v>
      </c>
      <c r="OX291" s="26">
        <f>IFERROR(Tableau17[[#This Row],[2017 (L)-T2-MACROEXTRDROITE]]/Tableau17[[#This Row],[2017 (L)-T2-MACROTOTALE]],"")</f>
        <v>0</v>
      </c>
      <c r="OY291" s="26">
        <f>IFERROR(Tableau17[[#This Row],[2017 (L)-T2-MACRODROITE]]/Tableau17[[#This Row],[2017 (L)-T2-MACROTOTALE]],"")</f>
        <v>0.68316831683168322</v>
      </c>
      <c r="OZ291" s="26">
        <f>IFERROR(Tableau17[[#This Row],[2017 (L)-T2-MACROCENTRE]]/Tableau17[[#This Row],[2017 (L)-T2-MACROTOTALE]],"")</f>
        <v>0.31683168316831684</v>
      </c>
      <c r="PA291" s="26">
        <f>IFERROR(Tableau17[[#This Row],[2017 (L)-T2-MACROGAUCHE]]/Tableau17[[#This Row],[2017 (L)-T2-MACROTOTALE]],"")</f>
        <v>0</v>
      </c>
      <c r="PB291" s="26">
        <f>IFERROR(Tableau17[[#This Row],[2017 (L)-T2-MACROAUTRE]]/Tableau17[[#This Row],[2017 (L)-T2-MACROTOTALE]],"")</f>
        <v>0</v>
      </c>
      <c r="PC291" s="26">
        <f>IFERROR(Tableau17[[#This Row],[2008_T1_PROCUS]]/Tableau17[[#This Row],[2008_T1_INSCRITS]],0)</f>
        <v>8.979591836734694E-3</v>
      </c>
      <c r="PD291" s="26">
        <f>IFERROR(Tableau17[[#This Row],[2008_T2_PROCUS]]/Tableau17[[#This Row],[2008_T2_INSCRITS]],0)</f>
        <v>1.1437908496732025E-2</v>
      </c>
      <c r="PE291" s="26">
        <f>Tableau17[[#This Row],[2014_T1_PROCUS]]/Tableau17[[#This Row],[2014_T1_INSCRITS]]</f>
        <v>7.5872534142640367E-3</v>
      </c>
      <c r="PF291" s="26">
        <f>IFERROR(Tableau17[[#This Row],[2014_T2_PROCUS]]/Tableau17[[#This Row],[2014_T2_INSCRITS]],0)</f>
        <v>1.0622154779969651E-2</v>
      </c>
    </row>
    <row r="292" spans="1:422" hidden="1" x14ac:dyDescent="0.2">
      <c r="A292" s="1">
        <v>4</v>
      </c>
      <c r="B292" s="1" t="s">
        <v>353</v>
      </c>
      <c r="C292" s="1" t="s">
        <v>358</v>
      </c>
      <c r="D292" s="1" t="s">
        <v>358</v>
      </c>
      <c r="E292" s="1">
        <v>813</v>
      </c>
      <c r="F292" s="1">
        <v>5.3928149999999997</v>
      </c>
      <c r="G292" s="1">
        <v>43.268723999999999</v>
      </c>
      <c r="H292" s="3">
        <v>1018</v>
      </c>
      <c r="I292" s="3">
        <v>245</v>
      </c>
      <c r="L292" s="1">
        <v>35</v>
      </c>
      <c r="M292" s="1">
        <v>6</v>
      </c>
      <c r="P292" s="1">
        <v>95</v>
      </c>
      <c r="Q292" s="1">
        <v>45</v>
      </c>
      <c r="R292" s="1">
        <v>52</v>
      </c>
      <c r="S292" s="1">
        <v>55</v>
      </c>
      <c r="T292" s="1">
        <v>26</v>
      </c>
      <c r="U292" s="1">
        <v>314</v>
      </c>
      <c r="V292" s="1">
        <v>1055</v>
      </c>
      <c r="W292" s="1">
        <v>589</v>
      </c>
      <c r="X292" s="1">
        <v>8</v>
      </c>
      <c r="Y292" s="2">
        <v>0.55829384000000004</v>
      </c>
      <c r="AB292" s="1">
        <v>0</v>
      </c>
      <c r="AD292" s="1">
        <v>1018</v>
      </c>
      <c r="AE292" s="1">
        <v>323</v>
      </c>
      <c r="AF292" s="2">
        <v>0.31728879999999998</v>
      </c>
      <c r="AG292" s="1">
        <f t="shared" si="4"/>
        <v>245</v>
      </c>
      <c r="AH292" s="1">
        <v>1058</v>
      </c>
      <c r="AI292" s="1">
        <v>622</v>
      </c>
      <c r="AJ292" s="1">
        <v>5</v>
      </c>
      <c r="AK292" s="2">
        <v>0.58790169999999997</v>
      </c>
      <c r="AN292" s="1">
        <v>0</v>
      </c>
      <c r="AP292" s="1">
        <v>1030</v>
      </c>
      <c r="AQ292" s="1">
        <v>492</v>
      </c>
      <c r="AR292" s="2">
        <v>0.47766989999999998</v>
      </c>
      <c r="AS292" s="1">
        <v>1030</v>
      </c>
      <c r="AT292" s="1">
        <v>508</v>
      </c>
      <c r="AU292" s="2">
        <v>0.49320387999999998</v>
      </c>
      <c r="AV292" s="1">
        <v>1062</v>
      </c>
      <c r="AW292" s="1">
        <v>531</v>
      </c>
      <c r="AX292" s="2">
        <v>0.5</v>
      </c>
      <c r="AY292" s="1">
        <v>1061</v>
      </c>
      <c r="AZ292" s="1">
        <v>425</v>
      </c>
      <c r="BA292" s="2">
        <v>0.40056550000000002</v>
      </c>
      <c r="BB292" s="1">
        <v>1062</v>
      </c>
      <c r="BC292" s="1">
        <v>822</v>
      </c>
      <c r="BD292" s="2">
        <v>0.77401129999999996</v>
      </c>
      <c r="BE292" s="1">
        <v>1061</v>
      </c>
      <c r="BF292" s="1">
        <v>769</v>
      </c>
      <c r="BG292" s="2">
        <v>0.72478794000000002</v>
      </c>
      <c r="BH292" s="1">
        <v>990</v>
      </c>
      <c r="BI292" s="1">
        <v>508</v>
      </c>
      <c r="BJ292" s="2">
        <v>0.51313131000000001</v>
      </c>
      <c r="BK292" s="1">
        <v>39</v>
      </c>
      <c r="BN292" s="1">
        <v>22</v>
      </c>
      <c r="BO292" s="1">
        <v>39</v>
      </c>
      <c r="BP292" s="1">
        <v>346</v>
      </c>
      <c r="BQ292" s="1">
        <v>157</v>
      </c>
      <c r="BR292" s="1">
        <v>603</v>
      </c>
      <c r="BZ292" s="1">
        <v>41</v>
      </c>
      <c r="CB292" s="1">
        <v>36</v>
      </c>
      <c r="CC292" s="1">
        <v>100</v>
      </c>
      <c r="CD292" s="1">
        <v>307</v>
      </c>
      <c r="CE292" s="1">
        <v>97</v>
      </c>
      <c r="CF292" s="1">
        <v>581</v>
      </c>
      <c r="CM292" s="1">
        <v>3</v>
      </c>
      <c r="CN292" s="1">
        <v>23</v>
      </c>
      <c r="CO292" s="1">
        <v>71</v>
      </c>
      <c r="CP292" s="1">
        <v>127</v>
      </c>
      <c r="CQ292" s="1">
        <v>28</v>
      </c>
      <c r="CT292" s="1">
        <v>220</v>
      </c>
      <c r="CW292" s="1">
        <v>472</v>
      </c>
      <c r="CY292" s="1">
        <v>131</v>
      </c>
      <c r="DA292" s="1">
        <v>335</v>
      </c>
      <c r="DC292" s="1">
        <v>466</v>
      </c>
      <c r="DD292" s="1">
        <v>12</v>
      </c>
      <c r="DE292" s="1">
        <v>4</v>
      </c>
      <c r="DF292" s="1">
        <v>10</v>
      </c>
      <c r="DI292" s="1">
        <v>17</v>
      </c>
      <c r="DJ292" s="1">
        <v>3</v>
      </c>
      <c r="DK292" s="1">
        <v>0</v>
      </c>
      <c r="DL292" s="1">
        <v>52</v>
      </c>
      <c r="DM292" s="1">
        <v>74</v>
      </c>
      <c r="DN292" s="1">
        <v>150</v>
      </c>
      <c r="DQ292" s="1">
        <v>0</v>
      </c>
      <c r="DR292" s="1">
        <v>187</v>
      </c>
      <c r="DS292" s="1">
        <v>13</v>
      </c>
      <c r="DU292" s="1">
        <v>522</v>
      </c>
      <c r="DX292" s="1">
        <v>211</v>
      </c>
      <c r="DZ292" s="1">
        <v>193</v>
      </c>
      <c r="EA292" s="1">
        <v>404</v>
      </c>
      <c r="EB292" s="1">
        <v>3</v>
      </c>
      <c r="EC292" s="1">
        <v>6</v>
      </c>
      <c r="ED292" s="1">
        <v>1</v>
      </c>
      <c r="EE292" s="1">
        <v>20</v>
      </c>
      <c r="EF292" s="1">
        <v>318</v>
      </c>
      <c r="EG292" s="1">
        <v>37</v>
      </c>
      <c r="EH292" s="1">
        <v>3</v>
      </c>
      <c r="EI292" s="1">
        <v>140</v>
      </c>
      <c r="EJ292" s="1">
        <v>115</v>
      </c>
      <c r="EK292" s="1">
        <v>163</v>
      </c>
      <c r="EL292" s="1">
        <v>5</v>
      </c>
      <c r="EM292" s="1">
        <v>811</v>
      </c>
      <c r="EN292" s="1">
        <v>209</v>
      </c>
      <c r="EO292" s="1">
        <v>493</v>
      </c>
      <c r="EP292" s="1">
        <v>702</v>
      </c>
      <c r="EQ292" s="1">
        <v>0</v>
      </c>
      <c r="ER292" s="1">
        <v>0</v>
      </c>
      <c r="ES292" s="1">
        <v>3</v>
      </c>
      <c r="ET292" s="1">
        <v>21</v>
      </c>
      <c r="EU292" s="1">
        <v>0</v>
      </c>
      <c r="EV292" s="1">
        <v>115</v>
      </c>
      <c r="EW292" s="1">
        <v>78</v>
      </c>
      <c r="EX292" s="1">
        <v>0</v>
      </c>
      <c r="EY292" s="1">
        <v>3</v>
      </c>
      <c r="EZ292" s="1">
        <v>16</v>
      </c>
      <c r="FA292" s="1">
        <v>0</v>
      </c>
      <c r="FB292" s="1">
        <v>0</v>
      </c>
      <c r="FC292" s="1">
        <v>0</v>
      </c>
      <c r="FD292" s="1">
        <v>0</v>
      </c>
      <c r="FE292" s="1">
        <v>0</v>
      </c>
      <c r="FF292" s="1">
        <v>1</v>
      </c>
      <c r="FG292" s="1">
        <v>1</v>
      </c>
      <c r="FH292" s="1">
        <v>9</v>
      </c>
      <c r="FI292" s="1">
        <v>0</v>
      </c>
      <c r="FJ292" s="1">
        <v>21</v>
      </c>
      <c r="FK292" s="1">
        <v>8</v>
      </c>
      <c r="FL292" s="1">
        <v>0</v>
      </c>
      <c r="FM292" s="1">
        <v>49</v>
      </c>
      <c r="FN292" s="1">
        <v>7</v>
      </c>
      <c r="FO292" s="1">
        <v>1</v>
      </c>
      <c r="FP292" s="1">
        <v>156</v>
      </c>
      <c r="FQ292" s="1">
        <v>0</v>
      </c>
      <c r="FR292" s="1">
        <f>SUM(Tableau17[[#This Row],[2019-T1-ALEXANDRE Audric]:[2019-T1-MARIE Florie]])</f>
        <v>489</v>
      </c>
      <c r="FS292" s="1">
        <v>39</v>
      </c>
      <c r="FT292" s="1">
        <v>385</v>
      </c>
      <c r="FU292" s="1">
        <v>0</v>
      </c>
      <c r="FV292" s="1">
        <v>179</v>
      </c>
      <c r="FW292" s="1">
        <v>0</v>
      </c>
      <c r="FX292" s="1">
        <v>603</v>
      </c>
      <c r="GD292" s="1">
        <v>0</v>
      </c>
      <c r="GE292" s="1">
        <v>100</v>
      </c>
      <c r="GF292" s="1">
        <v>307</v>
      </c>
      <c r="GG292" s="1">
        <v>0</v>
      </c>
      <c r="GH292" s="1">
        <v>174</v>
      </c>
      <c r="GI292" s="1">
        <v>0</v>
      </c>
      <c r="GJ292" s="1">
        <v>581</v>
      </c>
      <c r="GP292" s="1">
        <v>0</v>
      </c>
      <c r="GQ292" s="1">
        <v>127</v>
      </c>
      <c r="GR292" s="1">
        <v>223</v>
      </c>
      <c r="GS292" s="1">
        <v>28</v>
      </c>
      <c r="GT292" s="1">
        <v>94</v>
      </c>
      <c r="GU292" s="1">
        <v>0</v>
      </c>
      <c r="GV292" s="1">
        <v>472</v>
      </c>
      <c r="GW292" s="1">
        <v>131</v>
      </c>
      <c r="GX292" s="1">
        <v>335</v>
      </c>
      <c r="GY292" s="1">
        <v>0</v>
      </c>
      <c r="GZ292" s="1">
        <v>0</v>
      </c>
      <c r="HA292" s="1">
        <v>0</v>
      </c>
      <c r="HB292" s="1">
        <v>466</v>
      </c>
      <c r="HC292" s="1">
        <v>167</v>
      </c>
      <c r="HD292" s="1">
        <v>318</v>
      </c>
      <c r="HE292" s="1">
        <v>163</v>
      </c>
      <c r="HF292" s="1">
        <v>160</v>
      </c>
      <c r="HG292" s="1">
        <v>3</v>
      </c>
      <c r="HH292" s="1">
        <v>811</v>
      </c>
      <c r="HI292" s="1">
        <v>209</v>
      </c>
      <c r="HJ292" s="1">
        <v>0</v>
      </c>
      <c r="HK292" s="1">
        <v>493</v>
      </c>
      <c r="HL292" s="1">
        <v>0</v>
      </c>
      <c r="HM292" s="1">
        <v>0</v>
      </c>
      <c r="HN292" s="1">
        <v>702</v>
      </c>
      <c r="HO292" s="1">
        <v>130</v>
      </c>
      <c r="HP292" s="1">
        <v>85</v>
      </c>
      <c r="HQ292" s="1">
        <v>156</v>
      </c>
      <c r="HR292" s="1">
        <v>115</v>
      </c>
      <c r="HS292" s="1">
        <v>16</v>
      </c>
      <c r="HT292" s="1">
        <v>502</v>
      </c>
      <c r="HU292" s="1">
        <v>52</v>
      </c>
      <c r="HV292" s="1">
        <v>130</v>
      </c>
      <c r="HW292" s="1">
        <v>45</v>
      </c>
      <c r="HX292" s="1">
        <v>87</v>
      </c>
      <c r="HY292" s="1">
        <v>0</v>
      </c>
      <c r="HZ292" s="1">
        <v>314</v>
      </c>
      <c r="IA292" s="1">
        <v>87</v>
      </c>
      <c r="IB292" s="1">
        <v>150</v>
      </c>
      <c r="IC292" s="1">
        <v>187</v>
      </c>
      <c r="ID292" s="1">
        <v>94</v>
      </c>
      <c r="IE292" s="1">
        <v>4</v>
      </c>
      <c r="IF292" s="1">
        <v>522</v>
      </c>
      <c r="IG292" s="1">
        <v>0</v>
      </c>
      <c r="IH292" s="1">
        <v>211</v>
      </c>
      <c r="II292" s="1">
        <v>193</v>
      </c>
      <c r="IJ292" s="1">
        <v>0</v>
      </c>
      <c r="IK292" s="1">
        <v>0</v>
      </c>
      <c r="IL292" s="1">
        <v>404</v>
      </c>
      <c r="IM292" s="26">
        <f>IFERROR(Tableau17[[#This Row],[LDIV]]/Tableau17[[#This Row],[Total général]],"")</f>
        <v>0</v>
      </c>
      <c r="IN292" s="26">
        <f>IFERROR(Tableau17[[#This Row],[LDVC]]/Tableau17[[#This Row],[Total général]],"")</f>
        <v>0</v>
      </c>
      <c r="IO292" s="26">
        <f>IFERROR(Tableau17[[#This Row],[LDVD]]/Tableau17[[#This Row],[Total général]],"")</f>
        <v>0.11146496815286625</v>
      </c>
      <c r="IP292" s="26">
        <f>IFERROR(Tableau17[[#This Row],[LDVG]]/Tableau17[[#This Row],[Total général]],"")</f>
        <v>1.9108280254777069E-2</v>
      </c>
      <c r="IQ292" s="26">
        <f>IFERROR(Tableau17[[#This Row],[LEXD]]/Tableau17[[#This Row],[Total général]],"")</f>
        <v>0</v>
      </c>
      <c r="IR292" s="26">
        <f>IFERROR(Tableau17[[#This Row],[LEXG]]/Tableau17[[#This Row],[Total général]],"")</f>
        <v>0</v>
      </c>
      <c r="IS292" s="26">
        <f>IFERROR(Tableau17[[#This Row],[LLR]]/Tableau17[[#This Row],[Total général]],"")</f>
        <v>0.30254777070063693</v>
      </c>
      <c r="IT292" s="26">
        <f>IFERROR(Tableau17[[#This Row],[LREM]]/Tableau17[[#This Row],[Total général]],"")</f>
        <v>0.14331210191082802</v>
      </c>
      <c r="IU292" s="26">
        <f>IFERROR(Tableau17[[#This Row],[LRN]]/Tableau17[[#This Row],[Total général]],"")</f>
        <v>0.16560509554140126</v>
      </c>
      <c r="IV292" s="26">
        <f>IFERROR(Tableau17[[#This Row],[LUG]]/Tableau17[[#This Row],[Total général]],"")</f>
        <v>0.1751592356687898</v>
      </c>
      <c r="IW292" s="26">
        <f>IFERROR(Tableau17[[#This Row],[LVEC]]/Tableau17[[#This Row],[Total général]],"")</f>
        <v>8.2802547770700632E-2</v>
      </c>
      <c r="IX292" s="26">
        <f>IFERROR(Tableau17[[#This Row],[2008-T1-LCMD]]/Tableau17[[#This Row],[2008-T1-TOTAL]],"")</f>
        <v>6.4676616915422883E-2</v>
      </c>
      <c r="IY292" s="26">
        <f>IFERROR(Tableau17[[#This Row],[2008-T1-LDVD]]/Tableau17[[#This Row],[2008-T1-TOTAL]],"")</f>
        <v>0</v>
      </c>
      <c r="IZ292" s="26">
        <f>IFERROR(Tableau17[[#This Row],[2008-T1-LEXD]]/Tableau17[[#This Row],[2008-T1-TOTAL]],"")</f>
        <v>0</v>
      </c>
      <c r="JA292" s="26">
        <f>IFERROR(Tableau17[[#This Row],[2008-T1-LEXG]]/Tableau17[[#This Row],[2008-T1-TOTAL]],"")</f>
        <v>3.6484245439469321E-2</v>
      </c>
      <c r="JB292" s="26">
        <f>IFERROR(Tableau17[[#This Row],[2008-T1-LFN]]/Tableau17[[#This Row],[2008-T1-TOTAL]],"")</f>
        <v>6.4676616915422883E-2</v>
      </c>
      <c r="JC292" s="26">
        <f>IFERROR(Tableau17[[#This Row],[2008-T1-LMAJ]]/Tableau17[[#This Row],[2008-T1-TOTAL]],"")</f>
        <v>0.57379767827529027</v>
      </c>
      <c r="JD292" s="26">
        <f>IFERROR(Tableau17[[#This Row],[2008-T1-LUG]]/Tableau17[[#This Row],[2008-T1-TOTAL]],"")</f>
        <v>0.26036484245439467</v>
      </c>
      <c r="JE292" s="26" t="str">
        <f>IFERROR(Tableau17[[#This Row],[2008-T2-LFN]]/Tableau17[[#This Row],[2008-T2-TOTAL]],"")</f>
        <v/>
      </c>
      <c r="JF292" s="26" t="str">
        <f>IFERROR(Tableau17[[#This Row],[2008-T2-LGC]]/Tableau17[[#This Row],[2008-T2-TOTAL]],"")</f>
        <v/>
      </c>
      <c r="JG292" s="26" t="str">
        <f>IFERROR(Tableau17[[#This Row],[2008-T2-LMAJ]]/Tableau17[[#This Row],[2008-T2-TOTAL]],"")</f>
        <v/>
      </c>
      <c r="JH292" s="26" t="str">
        <f>IFERROR(Tableau17[[#This Row],[2008-T2-LUG]]/Tableau17[[#This Row],[2008-T2-TOTAL]],"")</f>
        <v/>
      </c>
      <c r="JI292" s="26">
        <f>IFERROR(Tableau17[[#This Row],[2014-T1-LDIV]]/Tableau17[[#This Row],[2014-T1-TOTAL]],"")</f>
        <v>0</v>
      </c>
      <c r="JJ292" s="26">
        <f>IFERROR(Tableau17[[#This Row],[2014-T1-LDVD]]/Tableau17[[#This Row],[2014-T1-TOTAL]],"")</f>
        <v>0</v>
      </c>
      <c r="JK292" s="26">
        <f>IFERROR(Tableau17[[#This Row],[2014-T1-LDVG]]/Tableau17[[#This Row],[2014-T1-TOTAL]],"")</f>
        <v>7.0567986230636828E-2</v>
      </c>
      <c r="JL292" s="26">
        <f>IFERROR(Tableau17[[#This Row],[2014-T1-LEXG]]/Tableau17[[#This Row],[2014-T1-TOTAL]],"")</f>
        <v>0</v>
      </c>
      <c r="JM292" s="26">
        <f>IFERROR(Tableau17[[#This Row],[2014-T1-LFG]]/Tableau17[[#This Row],[2014-T1-TOTAL]],"")</f>
        <v>6.1962134251290879E-2</v>
      </c>
      <c r="JN292" s="26">
        <f>IFERROR(Tableau17[[#This Row],[2014-T1-LFN]]/Tableau17[[#This Row],[2014-T1-TOTAL]],"")</f>
        <v>0.1721170395869191</v>
      </c>
      <c r="JO292" s="26">
        <f>IFERROR(Tableau17[[#This Row],[2014-T1-LUD]]/Tableau17[[#This Row],[2014-T1-TOTAL]],"")</f>
        <v>0.52839931153184161</v>
      </c>
      <c r="JP292" s="26">
        <f>IFERROR(Tableau17[[#This Row],[2014-T1-LUG]]/Tableau17[[#This Row],[2014-T1-TOTAL]],"")</f>
        <v>0.16695352839931152</v>
      </c>
      <c r="JQ292" s="26" t="str">
        <f>IFERROR(Tableau17[[#This Row],[2014-T2-LFN]]/Tableau17[[#This Row],[2014-T2-TOTAL]],"")</f>
        <v/>
      </c>
      <c r="JR292" s="26" t="str">
        <f>IFERROR(Tableau17[[#This Row],[2014-T2-LUD]]/Tableau17[[#This Row],[2014-T2-TOTAL]],"")</f>
        <v/>
      </c>
      <c r="JS292" s="26" t="str">
        <f>IFERROR(Tableau17[[#This Row],[2014-T2-LUG]]/Tableau17[[#This Row],[2014-T2-TOTAL]],"")</f>
        <v/>
      </c>
      <c r="JT292" s="26">
        <f>IFERROR(Tableau17[[#This Row],[2015-T1-BC-DIV]]/Tableau17[[#This Row],[2015-T1-TOTAL]],"")</f>
        <v>0</v>
      </c>
      <c r="JU292" s="26">
        <f>IFERROR(Tableau17[[#This Row],[2015-T1-BC-DLF]]/Tableau17[[#This Row],[2015-T1-TOTAL]],"")</f>
        <v>0</v>
      </c>
      <c r="JV292" s="26">
        <f>IFERROR(Tableau17[[#This Row],[2015-T1-BC-DVD]]/Tableau17[[#This Row],[2015-T1-TOTAL]],"")</f>
        <v>6.3559322033898309E-3</v>
      </c>
      <c r="JW292" s="26">
        <f>IFERROR(Tableau17[[#This Row],[2015-T1-BC-DVG]]/Tableau17[[#This Row],[2015-T1-TOTAL]],"")</f>
        <v>4.8728813559322036E-2</v>
      </c>
      <c r="JX292" s="26">
        <f>IFERROR(Tableau17[[#This Row],[2015-T1-BC-FG]]/Tableau17[[#This Row],[2015-T1-TOTAL]],"")</f>
        <v>0.15042372881355931</v>
      </c>
      <c r="JY292" s="26">
        <f>IFERROR(Tableau17[[#This Row],[2015-T1-BC-FN]]/Tableau17[[#This Row],[2015-T1-TOTAL]],"")</f>
        <v>0.2690677966101695</v>
      </c>
      <c r="JZ292" s="26">
        <f>IFERROR(Tableau17[[#This Row],[2015-T1-BC-MDM]]/Tableau17[[#This Row],[2015-T1-TOTAL]],"")</f>
        <v>5.9322033898305086E-2</v>
      </c>
      <c r="KA292" s="26">
        <f>IFERROR(Tableau17[[#This Row],[2015-T1-BC-RDG]]/Tableau17[[#This Row],[2015-T1-TOTAL]],"")</f>
        <v>0</v>
      </c>
      <c r="KB292" s="26">
        <f>IFERROR(Tableau17[[#This Row],[2015-T1-BC-SOC]]/Tableau17[[#This Row],[2015-T1-TOTAL]],"")</f>
        <v>0</v>
      </c>
      <c r="KC292" s="26">
        <f>IFERROR(Tableau17[[#This Row],[2015-T1-BC-UD]]/Tableau17[[#This Row],[2015-T1-TOTAL]],"")</f>
        <v>0.46610169491525422</v>
      </c>
      <c r="KD292" s="26">
        <f>IFERROR(Tableau17[[#This Row],[2015-T1-BC-UG]]/Tableau17[[#This Row],[2015-T1-TOTAL]],"")</f>
        <v>0</v>
      </c>
      <c r="KE292" s="26">
        <f>IFERROR(Tableau17[[#This Row],[2015-T1-BC-VEC]]/Tableau17[[#This Row],[2015-T1-TOTAL]],"")</f>
        <v>0</v>
      </c>
      <c r="KF292" s="26">
        <f>IFERROR(Tableau17[[#This Row],[2015-T2-BC-DVG]]/Tableau17[[#This Row],[2015-T2-TOTAL]],"")</f>
        <v>0</v>
      </c>
      <c r="KG292" s="26">
        <f>IFERROR(Tableau17[[#This Row],[2015-T2-BC-FN]]/Tableau17[[#This Row],[2015-T2-TOTAL]],"")</f>
        <v>0.2811158798283262</v>
      </c>
      <c r="KH292" s="26">
        <f>IFERROR(Tableau17[[#This Row],[2015-T2-BC-SOC]]/Tableau17[[#This Row],[2015-T2-TOTAL]],"")</f>
        <v>0</v>
      </c>
      <c r="KI292" s="26">
        <f>IFERROR(Tableau17[[#This Row],[2015-T2-BC-UD]]/Tableau17[[#This Row],[2015-T2-TOTAL]],"")</f>
        <v>0.7188841201716738</v>
      </c>
      <c r="KJ292" s="26">
        <f>IFERROR(Tableau17[[#This Row],[2015-T2-BC-UG]]/Tableau17[[#This Row],[2015-T2-TOTAL]],"")</f>
        <v>0</v>
      </c>
      <c r="KK292" s="26">
        <f>IFERROR(Tableau17[[#This Row],[2017 (L)-T1-COM]]/Tableau17[[#This Row],[2017 (L)-T1-TOTAL]],"")</f>
        <v>2.2988505747126436E-2</v>
      </c>
      <c r="KL292" s="26">
        <f>IFERROR(Tableau17[[#This Row],[2017 (L)-T1-DIV]]/Tableau17[[#This Row],[2017 (L)-T1-TOTAL]],"")</f>
        <v>7.6628352490421452E-3</v>
      </c>
      <c r="KM292" s="26">
        <f>IFERROR(Tableau17[[#This Row],[2017 (L)-T1-DLF]]/Tableau17[[#This Row],[2017 (L)-T1-TOTAL]],"")</f>
        <v>1.9157088122605363E-2</v>
      </c>
      <c r="KN292" s="26">
        <f>IFERROR(Tableau17[[#This Row],[2017 (L)-T1-DVD]]/Tableau17[[#This Row],[2017 (L)-T1-TOTAL]],"")</f>
        <v>0</v>
      </c>
      <c r="KO292" s="26">
        <f>IFERROR(Tableau17[[#This Row],[2017 (L)-T1-DVG]]/Tableau17[[#This Row],[2017 (L)-T1-TOTAL]],"")</f>
        <v>0</v>
      </c>
      <c r="KP292" s="26">
        <f>IFERROR(Tableau17[[#This Row],[2017 (L)-T1-ECO]]/Tableau17[[#This Row],[2017 (L)-T1-TOTAL]],"")</f>
        <v>3.2567049808429116E-2</v>
      </c>
      <c r="KQ292" s="26">
        <f>IFERROR(Tableau17[[#This Row],[2017 (L)-T1-EXD]]/Tableau17[[#This Row],[2017 (L)-T1-TOTAL]],"")</f>
        <v>5.7471264367816091E-3</v>
      </c>
      <c r="KR292" s="26">
        <f>IFERROR(Tableau17[[#This Row],[2017 (L)-T1-EXG]]/Tableau17[[#This Row],[2017 (L)-T1-TOTAL]],"")</f>
        <v>0</v>
      </c>
      <c r="KS292" s="26">
        <f>IFERROR(Tableau17[[#This Row],[2017 (L)-T1-FI]]/Tableau17[[#This Row],[2017 (L)-T1-TOTAL]],"")</f>
        <v>9.9616858237547887E-2</v>
      </c>
      <c r="KT292" s="26">
        <f>IFERROR(Tableau17[[#This Row],[2017 (L)-T1-FN]]/Tableau17[[#This Row],[2017 (L)-T1-TOTAL]],"")</f>
        <v>0.1417624521072797</v>
      </c>
      <c r="KU292" s="26">
        <f>IFERROR(Tableau17[[#This Row],[2017 (L)-T1-LR]]/Tableau17[[#This Row],[2017 (L)-T1-TOTAL]],"")</f>
        <v>0.28735632183908044</v>
      </c>
      <c r="KV292" s="26">
        <f>IFERROR(Tableau17[[#This Row],[2017 (L)-T1-MDM]]/Tableau17[[#This Row],[2017 (L)-T1-TOTAL]],"")</f>
        <v>0</v>
      </c>
      <c r="KW292" s="26">
        <f>IFERROR(Tableau17[[#This Row],[2017 (L)-T1-RDG]]/Tableau17[[#This Row],[2017 (L)-T1-TOTAL]],"")</f>
        <v>0</v>
      </c>
      <c r="KX292" s="26">
        <f>IFERROR(Tableau17[[#This Row],[2017 (L)-T1-REG]]/Tableau17[[#This Row],[2017 (L)-T1-TOTAL]],"")</f>
        <v>0</v>
      </c>
      <c r="KY292" s="26">
        <f>IFERROR(Tableau17[[#This Row],[2017 (L)-T1-REM]]/Tableau17[[#This Row],[2017 (L)-T1-TOTAL]],"")</f>
        <v>0.35823754789272033</v>
      </c>
      <c r="KZ292" s="26">
        <f>IFERROR(Tableau17[[#This Row],[2017 (L)-T1-SOC]]/Tableau17[[#This Row],[2017 (L)-T1-TOTAL]],"")</f>
        <v>2.4904214559386972E-2</v>
      </c>
      <c r="LA292" s="26">
        <f>IFERROR(Tableau17[[#This Row],[2017 (L)-T1-UDI]]/Tableau17[[#This Row],[2017 (L)-T1-TOTAL]],"")</f>
        <v>0</v>
      </c>
      <c r="LB292" s="26">
        <f>IFERROR(Tableau17[[#This Row],[2017 (L)-T2-FI]]/Tableau17[[#This Row],[2017 (L)-T2-TOTAL]],"")</f>
        <v>0</v>
      </c>
      <c r="LC292" s="26">
        <f>IFERROR(Tableau17[[#This Row],[2017 (L)-T2-FN]]/Tableau17[[#This Row],[2017 (L)-T2-TOTAL]],"")</f>
        <v>0</v>
      </c>
      <c r="LD292" s="26">
        <f>IFERROR(Tableau17[[#This Row],[2017 (L)-T2-LR]]/Tableau17[[#This Row],[2017 (L)-T2-TOTAL]],"")</f>
        <v>0.5222772277227723</v>
      </c>
      <c r="LE292" s="26">
        <f>IFERROR(Tableau17[[#This Row],[2017 (L)-T2-MDM]]/Tableau17[[#This Row],[2017 (L)-T2-TOTAL]],"")</f>
        <v>0</v>
      </c>
      <c r="LF292" s="26">
        <f>IFERROR(Tableau17[[#This Row],[2017 (L)-T2-REM]]/Tableau17[[#This Row],[2017 (L)-T2-TOTAL]],"")</f>
        <v>0.4777227722772277</v>
      </c>
      <c r="LG292" s="26">
        <f>IFERROR(Tableau17[[#This Row],[2017-T1-ARTHAUD Nathalie]]/Tableau17[[#This Row],[2017-T1-TOTAL]],"")</f>
        <v>3.6991368680641184E-3</v>
      </c>
      <c r="LH292" s="26">
        <f>IFERROR(Tableau17[[#This Row],[2017-T1-ASSELINEAU Fran]]/Tableau17[[#This Row],[2017-T1-TOTAL]],"")</f>
        <v>7.3982737361282368E-3</v>
      </c>
      <c r="LI292" s="26">
        <f>IFERROR(Tableau17[[#This Row],[2017-T1-CHEMINADE Jacques]]/Tableau17[[#This Row],[2017-T1-TOTAL]],"")</f>
        <v>1.2330456226880395E-3</v>
      </c>
      <c r="LJ292" s="26">
        <f>IFERROR(Tableau17[[#This Row],[2017-T1-DUPONT-AIGNAN Nicolas]]/Tableau17[[#This Row],[2017-T1-TOTAL]],"")</f>
        <v>2.4660912453760789E-2</v>
      </c>
      <c r="LK292" s="26">
        <f>IFERROR(Tableau17[[#This Row],[2017-T1-FILLON Fran]]/Tableau17[[#This Row],[2017-T1-TOTAL]],"")</f>
        <v>0.39210850801479658</v>
      </c>
      <c r="LL292" s="26">
        <f>IFERROR(Tableau17[[#This Row],[2017-T1-HAMON Beno]]/Tableau17[[#This Row],[2017-T1-TOTAL]],"")</f>
        <v>4.562268803945746E-2</v>
      </c>
      <c r="LM292" s="26">
        <f>IFERROR(Tableau17[[#This Row],[2017-T1-LASSALLE Jean]]/Tableau17[[#This Row],[2017-T1-TOTAL]],"")</f>
        <v>3.6991368680641184E-3</v>
      </c>
      <c r="LN292" s="26">
        <f>IFERROR(Tableau17[[#This Row],[2017-T1-LE PEN Marine]]/Tableau17[[#This Row],[2017-T1-TOTAL]],"")</f>
        <v>0.17262638717632553</v>
      </c>
      <c r="LO292" s="26">
        <f>IFERROR(Tableau17[[#This Row],[2017-T1-M Jean-Luc]]/Tableau17[[#This Row],[2017-T1-TOTAL]],"")</f>
        <v>0.14180024660912455</v>
      </c>
      <c r="LP292" s="26">
        <f>IFERROR(Tableau17[[#This Row],[2017-T1-MACRON Emmanuel]]/Tableau17[[#This Row],[2017-T1-TOTAL]],"")</f>
        <v>0.20098643649815043</v>
      </c>
      <c r="LQ292" s="26">
        <f>IFERROR(Tableau17[[#This Row],[2017-T1-POUTOU Philippe]]/Tableau17[[#This Row],[2017-T1-TOTAL]],"")</f>
        <v>6.1652281134401974E-3</v>
      </c>
      <c r="LR292" s="26">
        <f>IFERROR(Tableau17[[#This Row],[2017-T2-LE PEN Marine]]/Tableau17[[#This Row],[2017-T2-TOTAL]],"")</f>
        <v>0.29772079772079774</v>
      </c>
      <c r="LS292" s="26">
        <f>IFERROR(Tableau17[[#This Row],[2017-T2-MACRON Emmanuel]]/Tableau17[[#This Row],[2017-T2-TOTAL]],"")</f>
        <v>0.70227920227920226</v>
      </c>
      <c r="LT292" s="26">
        <f>IFERROR(Tableau17[[#This Row],[2019-T1-ALEXANDRE Audric]]/Tableau17[[#This Row],[2019-T1-TOTAL]],"")</f>
        <v>0</v>
      </c>
      <c r="LU292" s="26">
        <f>IFERROR(Tableau17[[#This Row],[2019-T1-ARTHAUD Nathalie]]/Tableau17[[#This Row],[2019-T1-TOTAL]],"")</f>
        <v>0</v>
      </c>
      <c r="LV292" s="26">
        <f>IFERROR(Tableau17[[#This Row],[2019-T1-ASSELINEAU François]]/Tableau17[[#This Row],[2019-T1-TOTAL]],"")</f>
        <v>6.1349693251533744E-3</v>
      </c>
      <c r="LW292" s="26">
        <f>IFERROR(Tableau17[[#This Row],[2019-T1-AUBRY Manon]]/Tableau17[[#This Row],[2019-T1-TOTAL]],"")</f>
        <v>4.2944785276073622E-2</v>
      </c>
      <c r="LX292" s="26">
        <f>IFERROR(Tableau17[[#This Row],[2019-T1-AZERGUI Nagib]]/Tableau17[[#This Row],[2019-T1-TOTAL]],"")</f>
        <v>0</v>
      </c>
      <c r="LY292" s="26">
        <f>IFERROR(Tableau17[[#This Row],[2019-T1-BARDELLA Jordan]]/Tableau17[[#This Row],[2019-T1-TOTAL]],"")</f>
        <v>0.23517382413087934</v>
      </c>
      <c r="LZ292" s="26">
        <f>IFERROR(Tableau17[[#This Row],[2019-T1-BELLAMY François-Xavier]]/Tableau17[[#This Row],[2019-T1-TOTAL]],"")</f>
        <v>0.15950920245398773</v>
      </c>
      <c r="MA292" s="26">
        <f>IFERROR(Tableau17[[#This Row],[2019-T1-BIDOU Olivier]]/Tableau17[[#This Row],[2019-T1-TOTAL]],"")</f>
        <v>0</v>
      </c>
      <c r="MB292" s="26">
        <f>IFERROR(Tableau17[[#This Row],[2019-T1-BOURG Dominique]]/Tableau17[[#This Row],[2019-T1-TOTAL]],"")</f>
        <v>6.1349693251533744E-3</v>
      </c>
      <c r="MC292" s="26">
        <f>IFERROR(Tableau17[[#This Row],[2019-T1-BROSSAT Ian]]/Tableau17[[#This Row],[2019-T1-TOTAL]],"")</f>
        <v>3.2719836400817999E-2</v>
      </c>
      <c r="MD292" s="26">
        <f>IFERROR(Tableau17[[#This Row],[2019-T1-CAILLAUD Sophie]]/Tableau17[[#This Row],[2019-T1-TOTAL]],"")</f>
        <v>0</v>
      </c>
      <c r="ME292" s="26">
        <f>IFERROR(Tableau17[[#This Row],[2019-T1-CAMUS Renaud]]/Tableau17[[#This Row],[2019-T1-TOTAL]],"")</f>
        <v>0</v>
      </c>
      <c r="MF292" s="26">
        <f>IFERROR(Tableau17[[#This Row],[2019-T1-CHALENÇON Christophe]]/Tableau17[[#This Row],[2019-T1-TOTAL]],"")</f>
        <v>0</v>
      </c>
      <c r="MG292" s="26">
        <f>IFERROR(Tableau17[[#This Row],[2019-T1-CORBET Cathy Denise Ginette]]/Tableau17[[#This Row],[2019-T1-TOTAL]],"")</f>
        <v>0</v>
      </c>
      <c r="MH292" s="26">
        <f>IFERROR(Tableau17[[#This Row],[2019-T1-DE PREVOISIN Robert]]/Tableau17[[#This Row],[2019-T1-TOTAL]],"")</f>
        <v>0</v>
      </c>
      <c r="MI292" s="26">
        <f>IFERROR(Tableau17[[#This Row],[2019-T1-DELFEL Thérèse]]/Tableau17[[#This Row],[2019-T1-TOTAL]],"")</f>
        <v>2.0449897750511249E-3</v>
      </c>
      <c r="MJ292" s="26">
        <f>IFERROR(Tableau17[[#This Row],[2019-T1-DIEUMEGARD Pierre]]/Tableau17[[#This Row],[2019-T1-TOTAL]],"")</f>
        <v>2.0449897750511249E-3</v>
      </c>
      <c r="MK292" s="26">
        <f>IFERROR(Tableau17[[#This Row],[2019-T1-DUPONT-AIGNAN Nicolas]]/Tableau17[[#This Row],[2019-T1-TOTAL]],"")</f>
        <v>1.8404907975460124E-2</v>
      </c>
      <c r="ML292" s="26">
        <f>IFERROR(Tableau17[[#This Row],[2019-T1-GERNIGON Yves]]/Tableau17[[#This Row],[2019-T1-TOTAL]],"")</f>
        <v>0</v>
      </c>
      <c r="MM292" s="26">
        <f>IFERROR(Tableau17[[#This Row],[2019-T1-GLUCKSMANN Raphaël]]/Tableau17[[#This Row],[2019-T1-TOTAL]],"")</f>
        <v>4.2944785276073622E-2</v>
      </c>
      <c r="MN292" s="26">
        <f>IFERROR(Tableau17[[#This Row],[2019-T1-HAMON Benoît]]/Tableau17[[#This Row],[2019-T1-TOTAL]],"")</f>
        <v>1.6359918200408999E-2</v>
      </c>
      <c r="MO292" s="26">
        <f>IFERROR(Tableau17[[#This Row],[2019-T1-HELGEN Gilles]]/Tableau17[[#This Row],[2019-T1-TOTAL]],"")</f>
        <v>0</v>
      </c>
      <c r="MP292" s="26">
        <f>IFERROR(Tableau17[[#This Row],[2019-T1-JADOT Yannick]]/Tableau17[[#This Row],[2019-T1-TOTAL]],"")</f>
        <v>0.10020449897750511</v>
      </c>
      <c r="MQ292" s="26">
        <f>IFERROR(Tableau17[[#This Row],[2019-T1-LAGARDE Jean-Christophe]]/Tableau17[[#This Row],[2019-T1-TOTAL]],"")</f>
        <v>1.4314928425357873E-2</v>
      </c>
      <c r="MR292" s="26">
        <f>IFERROR(Tableau17[[#This Row],[2019-T1-LALANNE Francis]]/Tableau17[[#This Row],[2019-T1-TOTAL]],"")</f>
        <v>2.0449897750511249E-3</v>
      </c>
      <c r="MS292" s="26">
        <f>IFERROR(Tableau17[[#This Row],[2019-T1-LOISEAU Nathalie]]/Tableau17[[#This Row],[2019-T1-TOTAL]],"")</f>
        <v>0.31901840490797545</v>
      </c>
      <c r="MT292" s="26">
        <f>IFERROR(Tableau17[[#This Row],[2019-T1-MARIE Florie]]/Tableau17[[#This Row],[2019-T1-TOTAL]],"")</f>
        <v>0</v>
      </c>
      <c r="MU292" s="26">
        <f>IFERROR(Tableau17[[#This Row],[2008-T1-MACROEXTRDROITE]]/Tableau17[[#This Row],[2008-T1-MACROTOTALE]],"")</f>
        <v>6.4676616915422883E-2</v>
      </c>
      <c r="MV292" s="26">
        <f>IFERROR(Tableau17[[#This Row],[2008-T1-MACRODROITE]]/Tableau17[[#This Row],[2008-T1-MACROTOTALE]],"")</f>
        <v>0.63847429519071308</v>
      </c>
      <c r="MW292" s="26">
        <f>IFERROR(Tableau17[[#This Row],[2008-T1-MACROCENTRE]]/Tableau17[[#This Row],[2008-T1-MACROTOTALE]],"")</f>
        <v>0</v>
      </c>
      <c r="MX292" s="26">
        <f>IFERROR(Tableau17[[#This Row],[2008-T1-MACROGAUCHE]]/Tableau17[[#This Row],[2008-T1-MACROTOTALE]],"")</f>
        <v>0.29684908789386399</v>
      </c>
      <c r="MY292" s="26">
        <f>IFERROR(Tableau17[[#This Row],[2008-T1-MACROAUTRE]]/Tableau17[[#This Row],[2008-T1-MACROTOTALE]],"")</f>
        <v>0</v>
      </c>
      <c r="MZ292" s="26" t="str">
        <f>IFERROR(Tableau17[[#This Row],[2008-T2-MACROEXTRDROITE]]/Tableau17[[#This Row],[2008-T2-MACROTOTALE]],"")</f>
        <v/>
      </c>
      <c r="NA292" s="26" t="str">
        <f>IFERROR(Tableau17[[#This Row],[2008-T2-MACRODROITE]]/Tableau17[[#This Row],[2008-T2-MACROTOTALE]],"")</f>
        <v/>
      </c>
      <c r="NB292" s="26" t="str">
        <f>IFERROR(Tableau17[[#This Row],[2008-T2-MACROCENTRE]]/Tableau17[[#This Row],[2008-T2-MACROTOTALE]],"")</f>
        <v/>
      </c>
      <c r="NC292" s="26" t="str">
        <f>IFERROR(Tableau17[[#This Row],[2008-T2-MACROGAUCHE]]/Tableau17[[#This Row],[2008-T2-MACROTOTALE]],"")</f>
        <v/>
      </c>
      <c r="ND292" s="26" t="str">
        <f>IFERROR(Tableau17[[#This Row],[2008-T2-MACROAUTRE]]/Tableau17[[#This Row],[2008-T2-MACROTOTALE]],"")</f>
        <v/>
      </c>
      <c r="NE292" s="26">
        <f>IFERROR(Tableau17[[#This Row],[2014-T1-MACROEXTRDROITE]]/Tableau17[[#This Row],[2014-T1-MACROTOTALE]],"")</f>
        <v>0.1721170395869191</v>
      </c>
      <c r="NF292" s="26">
        <f>IFERROR(Tableau17[[#This Row],[2014-T1-MACRODROITE]]/Tableau17[[#This Row],[2014-T1-MACROTOTALE]],"")</f>
        <v>0.52839931153184161</v>
      </c>
      <c r="NG292" s="26">
        <f>IFERROR(Tableau17[[#This Row],[2014-T1-MACROCENTRE]]/Tableau17[[#This Row],[2014-T1-MACROTOTALE]],"")</f>
        <v>0</v>
      </c>
      <c r="NH292" s="26">
        <f>IFERROR(Tableau17[[#This Row],[2014-T1-MACROGAUCHE]]/Tableau17[[#This Row],[2014-T1-MACROTOTALE]],"")</f>
        <v>0.29948364888123924</v>
      </c>
      <c r="NI292" s="26">
        <f>IFERROR(Tableau17[[#This Row],[2014-T1-MACROAUTRE]]/Tableau17[[#This Row],[2014-T1-MACROTOTALE]],"")</f>
        <v>0</v>
      </c>
      <c r="NJ292" s="26" t="str">
        <f>IFERROR(Tableau17[[#This Row],[2014-T2-MACROEXTRDROITE]]/Tableau17[[#This Row],[2014-T2-MACROTOTALE]],"")</f>
        <v/>
      </c>
      <c r="NK292" s="26" t="str">
        <f>IFERROR(Tableau17[[#This Row],[2014-T2-MACRODROITE]]/Tableau17[[#This Row],[2014-T2-MACROTOTALE]],"")</f>
        <v/>
      </c>
      <c r="NL292" s="26" t="str">
        <f>IFERROR(Tableau17[[#This Row],[2014-T2-MACROCENTRE]]/Tableau17[[#This Row],[2014-T2-MACROTOTALE]],"")</f>
        <v/>
      </c>
      <c r="NM292" s="26" t="str">
        <f>IFERROR(Tableau17[[#This Row],[2014-T2-MACROGAUCHE]]/Tableau17[[#This Row],[2014-T2-MACROTOTALE]],"")</f>
        <v/>
      </c>
      <c r="NN292" s="26" t="str">
        <f>IFERROR(Tableau17[[#This Row],[2014-T2-MACROAUTRE]]/Tableau17[[#This Row],[2014-T2-MACROTOTALE]],"")</f>
        <v/>
      </c>
      <c r="NO292" s="26">
        <f>IFERROR( Tableau17[[#This Row],[2015-T1-MACROEXTRDROITE]]/Tableau17[[#This Row],[2015-T1-MACROTOTALE]],"")</f>
        <v>0.2690677966101695</v>
      </c>
      <c r="NP292" s="26">
        <f>IFERROR(Tableau17[[#This Row],[2015-T1-MACRODROITE]]/Tableau17[[#This Row],[2015-T1-MACROTOTALE]],"")</f>
        <v>0.47245762711864409</v>
      </c>
      <c r="NQ292" s="26">
        <f>IFERROR(Tableau17[[#This Row],[2015-T1-MACROCENTRE]]/Tableau17[[#This Row],[2015-T1-MACROTOTALE]],"")</f>
        <v>5.9322033898305086E-2</v>
      </c>
      <c r="NR292" s="26">
        <f>IFERROR(Tableau17[[#This Row],[2015-T1-MACROGAUCHE]]/Tableau17[[#This Row],[2015-T1-MACROTOTALE]],"")</f>
        <v>0.19915254237288135</v>
      </c>
      <c r="NS292" s="26">
        <f>IFERROR(Tableau17[[#This Row],[2015-T1-MACROAUTRE]]/Tableau17[[#This Row],[2015-T1-MACROTOTALE]],"")</f>
        <v>0</v>
      </c>
      <c r="NT292" s="26">
        <f>IFERROR(Tableau17[[#This Row],[2015-T2-MACROEXTRDROITE]]/Tableau17[[#This Row],[2015-T2-MACROTOTALE]],"")</f>
        <v>0.2811158798283262</v>
      </c>
      <c r="NU292" s="26">
        <f>IFERROR(Tableau17[[#This Row],[2015-T2-MACRODROITE]]/Tableau17[[#This Row],[2015-T2-MACROTOTALE]],"")</f>
        <v>0.7188841201716738</v>
      </c>
      <c r="NV292" s="26">
        <f>IFERROR(Tableau17[[#This Row],[2015-T2-MACROCENTRE]]/Tableau17[[#This Row],[2015-T2-MACROTOTALE]],"")</f>
        <v>0</v>
      </c>
      <c r="NW292" s="26">
        <f>IFERROR(Tableau17[[#This Row],[2015-T2-MACROGAUCHE]]/Tableau17[[#This Row],[2015-T2-MACROTOTALE]],"")</f>
        <v>0</v>
      </c>
      <c r="NX292" s="26">
        <f>IFERROR(Tableau17[[#This Row],[2015-T2-MACROAUTRE]]/Tableau17[[#This Row],[2015-T2-MACROTOTALE]],"")</f>
        <v>0</v>
      </c>
      <c r="NY292" s="26">
        <f>IFERROR(Tableau17[[#This Row],[2017-T1-MACROEXTRDROITE]]/Tableau17[[#This Row],[2017-T1-MACROTOTALE]],"")</f>
        <v>0.2059186189889026</v>
      </c>
      <c r="NZ292" s="26">
        <f>IFERROR(Tableau17[[#This Row],[2017-T1-MACRODROITE]]/Tableau17[[#This Row],[2017-T1-MACROTOTALE]],"")</f>
        <v>0.39210850801479658</v>
      </c>
      <c r="OA292" s="26">
        <f>IFERROR(Tableau17[[#This Row],[2017-T1-MACROCENTRE]]/Tableau17[[#This Row],[2017-T1-MACROTOTALE]],"")</f>
        <v>0.20098643649815043</v>
      </c>
      <c r="OB292" s="26">
        <f>IFERROR(Tableau17[[#This Row],[2017-T1-MACROGAUCHE]]/Tableau17[[#This Row],[2017-T1-MACROTOTALE]],"")</f>
        <v>0.19728729963008632</v>
      </c>
      <c r="OC292" s="26">
        <f>IFERROR(Tableau17[[#This Row],[2017-T1-MACROAUTRE]]/Tableau17[[#This Row],[2017-T1-MACROTOTALE]],"")</f>
        <v>3.6991368680641184E-3</v>
      </c>
      <c r="OD292" s="26">
        <f>IFERROR(Tableau17[[#This Row],[2017-T2-MACROEXTRDROITE]]/Tableau17[[#This Row],[2017-T2-MACROTOTALE]],"")</f>
        <v>0.29772079772079774</v>
      </c>
      <c r="OE292" s="26">
        <f>IFERROR(Tableau17[[#This Row],[2017-T2-MACRODROITE]]/Tableau17[[#This Row],[2017-T2-MACROTOTALE]],"")</f>
        <v>0</v>
      </c>
      <c r="OF292" s="26">
        <f>IFERROR(Tableau17[[#This Row],[2017-T2-MACROCENTRE]]/Tableau17[[#This Row],[2017-T2-MACROTOTALE]],"")</f>
        <v>0.70227920227920226</v>
      </c>
      <c r="OG292" s="26">
        <f>IFERROR(Tableau17[[#This Row],[2017-T2-MACROGAUCHE]]/Tableau17[[#This Row],[2017-T2-MACROTOTALE]],"")</f>
        <v>0</v>
      </c>
      <c r="OH292" s="26">
        <f>IFERROR(Tableau17[[#This Row],[2017-T2-MACROAUTRE]]/Tableau17[[#This Row],[2017-T2-MACROTOTALE]],"")</f>
        <v>0</v>
      </c>
      <c r="OI292" s="26">
        <f>IFERROR(Tableau17[[#This Row],[2019-T1-MACROEXTRDROITE]]/Tableau17[[#This Row],[2019-T1-MACROTOTALE]],"")</f>
        <v>0.25896414342629481</v>
      </c>
      <c r="OJ292" s="26">
        <f>IFERROR(Tableau17[[#This Row],[2019-T1-MACRODROITE]]/Tableau17[[#This Row],[2019-T1-MACROTOTALE]],"")</f>
        <v>0.1693227091633466</v>
      </c>
      <c r="OK292" s="26">
        <f>IFERROR(Tableau17[[#This Row],[2019-T1-MACROCENTRE]]/Tableau17[[#This Row],[2019-T1-MACROTOTALE]],"")</f>
        <v>0.31075697211155379</v>
      </c>
      <c r="OL292" s="26">
        <f>IFERROR(Tableau17[[#This Row],[2019-T1-MACROGAUCHE]]/Tableau17[[#This Row],[2019-T1-MACROTOTALE]],"")</f>
        <v>0.22908366533864541</v>
      </c>
      <c r="OM292" s="26">
        <f>IFERROR(Tableau17[[#This Row],[2019-T1-MACROAUTRE]]/Tableau17[[#This Row],[2019-T1-MACROTOTALE]],"")</f>
        <v>3.1872509960159362E-2</v>
      </c>
      <c r="ON292" s="26">
        <f>IFERROR(Tableau17[[#This Row],[2020-T1-MACROEXTRDROITE]]/Tableau17[[#This Row],[2020-T1-MACROTOTALE]],"")</f>
        <v>0.16560509554140126</v>
      </c>
      <c r="OO292" s="26">
        <f>IFERROR(Tableau17[[#This Row],[2020-T1-MACRODROITE]]/Tableau17[[#This Row],[2020-T1-MACROTOTALE]],"")</f>
        <v>0.4140127388535032</v>
      </c>
      <c r="OP292" s="26">
        <f>IFERROR(Tableau17[[#This Row],[2020-T1-MACROCENTRE]]/Tableau17[[#This Row],[2020-T1-MACROTOTALE]],"")</f>
        <v>0.14331210191082802</v>
      </c>
      <c r="OQ292" s="26">
        <f>IFERROR(Tableau17[[#This Row],[2020-T1-MACROGAUCHE]]/Tableau17[[#This Row],[2020-T1-MACROTOTALE]],"")</f>
        <v>0.27707006369426751</v>
      </c>
      <c r="OR292" s="26">
        <f>IFERROR(Tableau17[[#This Row],[2020-T1-MACROAUTRE]]/Tableau17[[#This Row],[2020-T1-MACROTOTALE]],"")</f>
        <v>0</v>
      </c>
      <c r="OS292" s="26">
        <f>IFERROR(Tableau17[[#This Row],[2017 (L)-T1-MACROEXTRDROITE]]/Tableau17[[#This Row],[2017 (L)-T1-MACROTOTALE]],"")</f>
        <v>0.16666666666666666</v>
      </c>
      <c r="OT292" s="26">
        <f>IFERROR(Tableau17[[#This Row],[2017 (L)-T1-MACRODROITE]]/Tableau17[[#This Row],[2017 (L)-T1-MACROTOTALE]],"")</f>
        <v>0.28735632183908044</v>
      </c>
      <c r="OU292" s="26">
        <f>IFERROR(Tableau17[[#This Row],[2017 (L)-T1-MACROCENTRE]]/Tableau17[[#This Row],[2017 (L)-T1-MACROTOTALE]],"")</f>
        <v>0.35823754789272033</v>
      </c>
      <c r="OV292" s="26">
        <f>IFERROR(Tableau17[[#This Row],[2017 (L)-T1-MACROGAUCHE]]/Tableau17[[#This Row],[2017 (L)-T1-MACROTOTALE]],"")</f>
        <v>0.18007662835249041</v>
      </c>
      <c r="OW292" s="26">
        <f>IFERROR(Tableau17[[#This Row],[2017 (L)-T1-MACROAUTRE]]/Tableau17[[#This Row],[2017 (L)-T1-MACROTOTALE]],"")</f>
        <v>7.6628352490421452E-3</v>
      </c>
      <c r="OX292" s="26">
        <f>IFERROR(Tableau17[[#This Row],[2017 (L)-T2-MACROEXTRDROITE]]/Tableau17[[#This Row],[2017 (L)-T2-MACROTOTALE]],"")</f>
        <v>0</v>
      </c>
      <c r="OY292" s="26">
        <f>IFERROR(Tableau17[[#This Row],[2017 (L)-T2-MACRODROITE]]/Tableau17[[#This Row],[2017 (L)-T2-MACROTOTALE]],"")</f>
        <v>0.5222772277227723</v>
      </c>
      <c r="OZ292" s="26">
        <f>IFERROR(Tableau17[[#This Row],[2017 (L)-T2-MACROCENTRE]]/Tableau17[[#This Row],[2017 (L)-T2-MACROTOTALE]],"")</f>
        <v>0.4777227722772277</v>
      </c>
      <c r="PA292" s="26">
        <f>IFERROR(Tableau17[[#This Row],[2017 (L)-T2-MACROGAUCHE]]/Tableau17[[#This Row],[2017 (L)-T2-MACROTOTALE]],"")</f>
        <v>0</v>
      </c>
      <c r="PB292" s="26">
        <f>IFERROR(Tableau17[[#This Row],[2017 (L)-T2-MACROAUTRE]]/Tableau17[[#This Row],[2017 (L)-T2-MACROTOTALE]],"")</f>
        <v>0</v>
      </c>
      <c r="PC292" s="26">
        <f>IFERROR(Tableau17[[#This Row],[2008_T1_PROCUS]]/Tableau17[[#This Row],[2008_T1_INSCRITS]],0)</f>
        <v>4.725897920604915E-3</v>
      </c>
      <c r="PD292" s="26">
        <f>IFERROR(Tableau17[[#This Row],[2008_T2_PROCUS]]/Tableau17[[#This Row],[2008_T2_INSCRITS]],0)</f>
        <v>0</v>
      </c>
      <c r="PE292" s="26">
        <f>Tableau17[[#This Row],[2014_T1_PROCUS]]/Tableau17[[#This Row],[2014_T1_INSCRITS]]</f>
        <v>7.5829383886255926E-3</v>
      </c>
      <c r="PF292" s="26">
        <f>IFERROR(Tableau17[[#This Row],[2014_T2_PROCUS]]/Tableau17[[#This Row],[2014_T2_INSCRITS]],0)</f>
        <v>0</v>
      </c>
    </row>
    <row r="293" spans="1:422" hidden="1" x14ac:dyDescent="0.2">
      <c r="A293" s="1">
        <v>4</v>
      </c>
      <c r="B293" s="1" t="s">
        <v>353</v>
      </c>
      <c r="C293" s="1" t="s">
        <v>359</v>
      </c>
      <c r="D293" s="1" t="s">
        <v>359</v>
      </c>
      <c r="E293" s="1">
        <v>816</v>
      </c>
      <c r="F293" s="1">
        <v>5.3935269999999997</v>
      </c>
      <c r="G293" s="1">
        <v>43.279448000000002</v>
      </c>
      <c r="H293" s="3">
        <v>1555</v>
      </c>
      <c r="I293" s="3">
        <v>271</v>
      </c>
      <c r="L293" s="1">
        <v>55</v>
      </c>
      <c r="M293" s="1">
        <v>30</v>
      </c>
      <c r="P293" s="1">
        <v>159</v>
      </c>
      <c r="Q293" s="1">
        <v>76</v>
      </c>
      <c r="R293" s="1">
        <v>56</v>
      </c>
      <c r="S293" s="1">
        <v>124</v>
      </c>
      <c r="T293" s="1">
        <v>65</v>
      </c>
      <c r="U293" s="1">
        <v>565</v>
      </c>
      <c r="V293" s="1">
        <v>1334</v>
      </c>
      <c r="W293" s="1">
        <v>727</v>
      </c>
      <c r="X293" s="1">
        <v>10</v>
      </c>
      <c r="Y293" s="2">
        <v>0.54497751000000005</v>
      </c>
      <c r="AB293" s="1">
        <v>0</v>
      </c>
      <c r="AD293" s="1">
        <v>1555</v>
      </c>
      <c r="AE293" s="1">
        <v>576</v>
      </c>
      <c r="AF293" s="2">
        <v>0.37041801000000002</v>
      </c>
      <c r="AG293" s="1">
        <f t="shared" si="4"/>
        <v>271</v>
      </c>
      <c r="AH293" s="1">
        <v>1095</v>
      </c>
      <c r="AI293" s="1">
        <v>648</v>
      </c>
      <c r="AJ293" s="1">
        <v>12</v>
      </c>
      <c r="AK293" s="2">
        <v>0.59178081999999999</v>
      </c>
      <c r="AN293" s="1">
        <v>0</v>
      </c>
      <c r="AP293" s="1">
        <v>1358</v>
      </c>
      <c r="AQ293" s="1">
        <v>617</v>
      </c>
      <c r="AR293" s="2">
        <v>0.45434461999999998</v>
      </c>
      <c r="AS293" s="1">
        <v>1357</v>
      </c>
      <c r="AT293" s="1">
        <v>614</v>
      </c>
      <c r="AU293" s="2">
        <v>0.45246868000000001</v>
      </c>
      <c r="AV293" s="1">
        <v>1439</v>
      </c>
      <c r="AW293" s="1">
        <v>674</v>
      </c>
      <c r="AX293" s="2">
        <v>0.46838081999999998</v>
      </c>
      <c r="AY293" s="1">
        <v>1439</v>
      </c>
      <c r="AZ293" s="1">
        <v>560</v>
      </c>
      <c r="BA293" s="2">
        <v>0.38915914000000001</v>
      </c>
      <c r="BB293" s="1">
        <v>1439</v>
      </c>
      <c r="BC293" s="1">
        <v>1140</v>
      </c>
      <c r="BD293" s="2">
        <v>0.79221682000000004</v>
      </c>
      <c r="BE293" s="1">
        <v>1439</v>
      </c>
      <c r="BF293" s="1">
        <v>1045</v>
      </c>
      <c r="BG293" s="2">
        <v>0.72619875</v>
      </c>
      <c r="BH293" s="1">
        <v>1486</v>
      </c>
      <c r="BI293" s="1">
        <v>698</v>
      </c>
      <c r="BJ293" s="2">
        <v>0.46971735999999997</v>
      </c>
      <c r="BK293" s="1">
        <v>52</v>
      </c>
      <c r="BN293" s="1">
        <v>55</v>
      </c>
      <c r="BO293" s="1">
        <v>62</v>
      </c>
      <c r="BP293" s="1">
        <v>264</v>
      </c>
      <c r="BQ293" s="1">
        <v>192</v>
      </c>
      <c r="BR293" s="1">
        <v>625</v>
      </c>
      <c r="BZ293" s="1">
        <v>46</v>
      </c>
      <c r="CB293" s="1">
        <v>79</v>
      </c>
      <c r="CC293" s="1">
        <v>151</v>
      </c>
      <c r="CD293" s="1">
        <v>289</v>
      </c>
      <c r="CE293" s="1">
        <v>137</v>
      </c>
      <c r="CF293" s="1">
        <v>702</v>
      </c>
      <c r="CL293" s="1">
        <v>9</v>
      </c>
      <c r="CM293" s="1">
        <v>24</v>
      </c>
      <c r="CO293" s="1">
        <v>61</v>
      </c>
      <c r="CP293" s="1">
        <v>177</v>
      </c>
      <c r="CQ293" s="1">
        <v>28</v>
      </c>
      <c r="CT293" s="1">
        <v>166</v>
      </c>
      <c r="CU293" s="1">
        <v>133</v>
      </c>
      <c r="CW293" s="1">
        <v>598</v>
      </c>
      <c r="CY293" s="1">
        <v>194</v>
      </c>
      <c r="DA293" s="1">
        <v>361</v>
      </c>
      <c r="DC293" s="1">
        <v>555</v>
      </c>
      <c r="DD293" s="1">
        <v>27</v>
      </c>
      <c r="DE293" s="1">
        <v>2</v>
      </c>
      <c r="DF293" s="1">
        <v>13</v>
      </c>
      <c r="DI293" s="1">
        <v>38</v>
      </c>
      <c r="DJ293" s="1">
        <v>5</v>
      </c>
      <c r="DK293" s="1">
        <v>0</v>
      </c>
      <c r="DL293" s="1">
        <v>87</v>
      </c>
      <c r="DM293" s="1">
        <v>84</v>
      </c>
      <c r="DN293" s="1">
        <v>111</v>
      </c>
      <c r="DQ293" s="1">
        <v>2</v>
      </c>
      <c r="DR293" s="1">
        <v>268</v>
      </c>
      <c r="DS293" s="1">
        <v>22</v>
      </c>
      <c r="DU293" s="1">
        <v>659</v>
      </c>
      <c r="DX293" s="1">
        <v>197</v>
      </c>
      <c r="DZ293" s="1">
        <v>295</v>
      </c>
      <c r="EA293" s="1">
        <v>492</v>
      </c>
      <c r="EB293" s="1">
        <v>1</v>
      </c>
      <c r="EC293" s="1">
        <v>8</v>
      </c>
      <c r="ED293" s="1">
        <v>1</v>
      </c>
      <c r="EE293" s="1">
        <v>53</v>
      </c>
      <c r="EF293" s="1">
        <v>221</v>
      </c>
      <c r="EG293" s="1">
        <v>48</v>
      </c>
      <c r="EH293" s="1">
        <v>8</v>
      </c>
      <c r="EI293" s="1">
        <v>236</v>
      </c>
      <c r="EJ293" s="1">
        <v>247</v>
      </c>
      <c r="EK293" s="1">
        <v>291</v>
      </c>
      <c r="EL293" s="1">
        <v>9</v>
      </c>
      <c r="EM293" s="1">
        <v>1123</v>
      </c>
      <c r="EN293" s="1">
        <v>267</v>
      </c>
      <c r="EO293" s="1">
        <v>668</v>
      </c>
      <c r="EP293" s="1">
        <v>935</v>
      </c>
      <c r="EQ293" s="1">
        <v>0</v>
      </c>
      <c r="ER293" s="1">
        <v>3</v>
      </c>
      <c r="ES293" s="1">
        <v>5</v>
      </c>
      <c r="ET293" s="1">
        <v>39</v>
      </c>
      <c r="EU293" s="1">
        <v>6</v>
      </c>
      <c r="EV293" s="1">
        <v>152</v>
      </c>
      <c r="EW293" s="1">
        <v>57</v>
      </c>
      <c r="EX293" s="1">
        <v>1</v>
      </c>
      <c r="EY293" s="1">
        <v>2</v>
      </c>
      <c r="EZ293" s="1">
        <v>26</v>
      </c>
      <c r="FA293" s="1">
        <v>0</v>
      </c>
      <c r="FB293" s="1">
        <v>0</v>
      </c>
      <c r="FC293" s="1">
        <v>0</v>
      </c>
      <c r="FD293" s="1">
        <v>0</v>
      </c>
      <c r="FE293" s="1">
        <v>0</v>
      </c>
      <c r="FF293" s="1">
        <v>0</v>
      </c>
      <c r="FG293" s="1">
        <v>1</v>
      </c>
      <c r="FH293" s="1">
        <v>19</v>
      </c>
      <c r="FI293" s="1">
        <v>2</v>
      </c>
      <c r="FJ293" s="1">
        <v>44</v>
      </c>
      <c r="FK293" s="1">
        <v>26</v>
      </c>
      <c r="FL293" s="1">
        <v>0</v>
      </c>
      <c r="FM293" s="1">
        <v>93</v>
      </c>
      <c r="FN293" s="1">
        <v>11</v>
      </c>
      <c r="FO293" s="1">
        <v>4</v>
      </c>
      <c r="FP293" s="1">
        <v>166</v>
      </c>
      <c r="FQ293" s="1">
        <v>1</v>
      </c>
      <c r="FR293" s="1">
        <f>SUM(Tableau17[[#This Row],[2019-T1-ALEXANDRE Audric]:[2019-T1-MARIE Florie]])</f>
        <v>658</v>
      </c>
      <c r="FS293" s="1">
        <v>62</v>
      </c>
      <c r="FT293" s="1">
        <v>316</v>
      </c>
      <c r="FU293" s="1">
        <v>0</v>
      </c>
      <c r="FV293" s="1">
        <v>247</v>
      </c>
      <c r="FW293" s="1">
        <v>0</v>
      </c>
      <c r="FX293" s="1">
        <v>625</v>
      </c>
      <c r="GD293" s="1">
        <v>0</v>
      </c>
      <c r="GE293" s="1">
        <v>151</v>
      </c>
      <c r="GF293" s="1">
        <v>289</v>
      </c>
      <c r="GG293" s="1">
        <v>0</v>
      </c>
      <c r="GH293" s="1">
        <v>262</v>
      </c>
      <c r="GI293" s="1">
        <v>0</v>
      </c>
      <c r="GJ293" s="1">
        <v>702</v>
      </c>
      <c r="GP293" s="1">
        <v>0</v>
      </c>
      <c r="GQ293" s="1">
        <v>186</v>
      </c>
      <c r="GR293" s="1">
        <v>190</v>
      </c>
      <c r="GS293" s="1">
        <v>28</v>
      </c>
      <c r="GT293" s="1">
        <v>194</v>
      </c>
      <c r="GU293" s="1">
        <v>0</v>
      </c>
      <c r="GV293" s="1">
        <v>598</v>
      </c>
      <c r="GW293" s="1">
        <v>194</v>
      </c>
      <c r="GX293" s="1">
        <v>361</v>
      </c>
      <c r="GY293" s="1">
        <v>0</v>
      </c>
      <c r="GZ293" s="1">
        <v>0</v>
      </c>
      <c r="HA293" s="1">
        <v>0</v>
      </c>
      <c r="HB293" s="1">
        <v>555</v>
      </c>
      <c r="HC293" s="1">
        <v>298</v>
      </c>
      <c r="HD293" s="1">
        <v>221</v>
      </c>
      <c r="HE293" s="1">
        <v>291</v>
      </c>
      <c r="HF293" s="1">
        <v>305</v>
      </c>
      <c r="HG293" s="1">
        <v>8</v>
      </c>
      <c r="HH293" s="1">
        <v>1123</v>
      </c>
      <c r="HI293" s="1">
        <v>267</v>
      </c>
      <c r="HJ293" s="1">
        <v>0</v>
      </c>
      <c r="HK293" s="1">
        <v>668</v>
      </c>
      <c r="HL293" s="1">
        <v>0</v>
      </c>
      <c r="HM293" s="1">
        <v>0</v>
      </c>
      <c r="HN293" s="1">
        <v>935</v>
      </c>
      <c r="HO293" s="1">
        <v>178</v>
      </c>
      <c r="HP293" s="1">
        <v>68</v>
      </c>
      <c r="HQ293" s="1">
        <v>166</v>
      </c>
      <c r="HR293" s="1">
        <v>231</v>
      </c>
      <c r="HS293" s="1">
        <v>34</v>
      </c>
      <c r="HT293" s="1">
        <v>677</v>
      </c>
      <c r="HU293" s="1">
        <v>56</v>
      </c>
      <c r="HV293" s="1">
        <v>214</v>
      </c>
      <c r="HW293" s="1">
        <v>76</v>
      </c>
      <c r="HX293" s="1">
        <v>219</v>
      </c>
      <c r="HY293" s="1">
        <v>0</v>
      </c>
      <c r="HZ293" s="1">
        <v>565</v>
      </c>
      <c r="IA293" s="1">
        <v>102</v>
      </c>
      <c r="IB293" s="1">
        <v>111</v>
      </c>
      <c r="IC293" s="1">
        <v>268</v>
      </c>
      <c r="ID293" s="1">
        <v>174</v>
      </c>
      <c r="IE293" s="1">
        <v>4</v>
      </c>
      <c r="IF293" s="1">
        <v>659</v>
      </c>
      <c r="IG293" s="1">
        <v>0</v>
      </c>
      <c r="IH293" s="1">
        <v>197</v>
      </c>
      <c r="II293" s="1">
        <v>295</v>
      </c>
      <c r="IJ293" s="1">
        <v>0</v>
      </c>
      <c r="IK293" s="1">
        <v>0</v>
      </c>
      <c r="IL293" s="1">
        <v>492</v>
      </c>
      <c r="IM293" s="26">
        <f>IFERROR(Tableau17[[#This Row],[LDIV]]/Tableau17[[#This Row],[Total général]],"")</f>
        <v>0</v>
      </c>
      <c r="IN293" s="26">
        <f>IFERROR(Tableau17[[#This Row],[LDVC]]/Tableau17[[#This Row],[Total général]],"")</f>
        <v>0</v>
      </c>
      <c r="IO293" s="26">
        <f>IFERROR(Tableau17[[#This Row],[LDVD]]/Tableau17[[#This Row],[Total général]],"")</f>
        <v>9.7345132743362831E-2</v>
      </c>
      <c r="IP293" s="26">
        <f>IFERROR(Tableau17[[#This Row],[LDVG]]/Tableau17[[#This Row],[Total général]],"")</f>
        <v>5.3097345132743362E-2</v>
      </c>
      <c r="IQ293" s="26">
        <f>IFERROR(Tableau17[[#This Row],[LEXD]]/Tableau17[[#This Row],[Total général]],"")</f>
        <v>0</v>
      </c>
      <c r="IR293" s="26">
        <f>IFERROR(Tableau17[[#This Row],[LEXG]]/Tableau17[[#This Row],[Total général]],"")</f>
        <v>0</v>
      </c>
      <c r="IS293" s="26">
        <f>IFERROR(Tableau17[[#This Row],[LLR]]/Tableau17[[#This Row],[Total général]],"")</f>
        <v>0.28141592920353981</v>
      </c>
      <c r="IT293" s="26">
        <f>IFERROR(Tableau17[[#This Row],[LREM]]/Tableau17[[#This Row],[Total général]],"")</f>
        <v>0.13451327433628318</v>
      </c>
      <c r="IU293" s="26">
        <f>IFERROR(Tableau17[[#This Row],[LRN]]/Tableau17[[#This Row],[Total général]],"")</f>
        <v>9.9115044247787609E-2</v>
      </c>
      <c r="IV293" s="26">
        <f>IFERROR(Tableau17[[#This Row],[LUG]]/Tableau17[[#This Row],[Total général]],"")</f>
        <v>0.21946902654867256</v>
      </c>
      <c r="IW293" s="26">
        <f>IFERROR(Tableau17[[#This Row],[LVEC]]/Tableau17[[#This Row],[Total général]],"")</f>
        <v>0.11504424778761062</v>
      </c>
      <c r="IX293" s="26">
        <f>IFERROR(Tableau17[[#This Row],[2008-T1-LCMD]]/Tableau17[[#This Row],[2008-T1-TOTAL]],"")</f>
        <v>8.3199999999999996E-2</v>
      </c>
      <c r="IY293" s="26">
        <f>IFERROR(Tableau17[[#This Row],[2008-T1-LDVD]]/Tableau17[[#This Row],[2008-T1-TOTAL]],"")</f>
        <v>0</v>
      </c>
      <c r="IZ293" s="26">
        <f>IFERROR(Tableau17[[#This Row],[2008-T1-LEXD]]/Tableau17[[#This Row],[2008-T1-TOTAL]],"")</f>
        <v>0</v>
      </c>
      <c r="JA293" s="26">
        <f>IFERROR(Tableau17[[#This Row],[2008-T1-LEXG]]/Tableau17[[#This Row],[2008-T1-TOTAL]],"")</f>
        <v>8.7999999999999995E-2</v>
      </c>
      <c r="JB293" s="26">
        <f>IFERROR(Tableau17[[#This Row],[2008-T1-LFN]]/Tableau17[[#This Row],[2008-T1-TOTAL]],"")</f>
        <v>9.9199999999999997E-2</v>
      </c>
      <c r="JC293" s="26">
        <f>IFERROR(Tableau17[[#This Row],[2008-T1-LMAJ]]/Tableau17[[#This Row],[2008-T1-TOTAL]],"")</f>
        <v>0.4224</v>
      </c>
      <c r="JD293" s="26">
        <f>IFERROR(Tableau17[[#This Row],[2008-T1-LUG]]/Tableau17[[#This Row],[2008-T1-TOTAL]],"")</f>
        <v>0.30719999999999997</v>
      </c>
      <c r="JE293" s="26" t="str">
        <f>IFERROR(Tableau17[[#This Row],[2008-T2-LFN]]/Tableau17[[#This Row],[2008-T2-TOTAL]],"")</f>
        <v/>
      </c>
      <c r="JF293" s="26" t="str">
        <f>IFERROR(Tableau17[[#This Row],[2008-T2-LGC]]/Tableau17[[#This Row],[2008-T2-TOTAL]],"")</f>
        <v/>
      </c>
      <c r="JG293" s="26" t="str">
        <f>IFERROR(Tableau17[[#This Row],[2008-T2-LMAJ]]/Tableau17[[#This Row],[2008-T2-TOTAL]],"")</f>
        <v/>
      </c>
      <c r="JH293" s="26" t="str">
        <f>IFERROR(Tableau17[[#This Row],[2008-T2-LUG]]/Tableau17[[#This Row],[2008-T2-TOTAL]],"")</f>
        <v/>
      </c>
      <c r="JI293" s="26">
        <f>IFERROR(Tableau17[[#This Row],[2014-T1-LDIV]]/Tableau17[[#This Row],[2014-T1-TOTAL]],"")</f>
        <v>0</v>
      </c>
      <c r="JJ293" s="26">
        <f>IFERROR(Tableau17[[#This Row],[2014-T1-LDVD]]/Tableau17[[#This Row],[2014-T1-TOTAL]],"")</f>
        <v>0</v>
      </c>
      <c r="JK293" s="26">
        <f>IFERROR(Tableau17[[#This Row],[2014-T1-LDVG]]/Tableau17[[#This Row],[2014-T1-TOTAL]],"")</f>
        <v>6.5527065527065526E-2</v>
      </c>
      <c r="JL293" s="26">
        <f>IFERROR(Tableau17[[#This Row],[2014-T1-LEXG]]/Tableau17[[#This Row],[2014-T1-TOTAL]],"")</f>
        <v>0</v>
      </c>
      <c r="JM293" s="26">
        <f>IFERROR(Tableau17[[#This Row],[2014-T1-LFG]]/Tableau17[[#This Row],[2014-T1-TOTAL]],"")</f>
        <v>0.11253561253561253</v>
      </c>
      <c r="JN293" s="26">
        <f>IFERROR(Tableau17[[#This Row],[2014-T1-LFN]]/Tableau17[[#This Row],[2014-T1-TOTAL]],"")</f>
        <v>0.21509971509971509</v>
      </c>
      <c r="JO293" s="26">
        <f>IFERROR(Tableau17[[#This Row],[2014-T1-LUD]]/Tableau17[[#This Row],[2014-T1-TOTAL]],"")</f>
        <v>0.4116809116809117</v>
      </c>
      <c r="JP293" s="26">
        <f>IFERROR(Tableau17[[#This Row],[2014-T1-LUG]]/Tableau17[[#This Row],[2014-T1-TOTAL]],"")</f>
        <v>0.19515669515669515</v>
      </c>
      <c r="JQ293" s="26" t="str">
        <f>IFERROR(Tableau17[[#This Row],[2014-T2-LFN]]/Tableau17[[#This Row],[2014-T2-TOTAL]],"")</f>
        <v/>
      </c>
      <c r="JR293" s="26" t="str">
        <f>IFERROR(Tableau17[[#This Row],[2014-T2-LUD]]/Tableau17[[#This Row],[2014-T2-TOTAL]],"")</f>
        <v/>
      </c>
      <c r="JS293" s="26" t="str">
        <f>IFERROR(Tableau17[[#This Row],[2014-T2-LUG]]/Tableau17[[#This Row],[2014-T2-TOTAL]],"")</f>
        <v/>
      </c>
      <c r="JT293" s="26">
        <f>IFERROR(Tableau17[[#This Row],[2015-T1-BC-DIV]]/Tableau17[[#This Row],[2015-T1-TOTAL]],"")</f>
        <v>0</v>
      </c>
      <c r="JU293" s="26">
        <f>IFERROR(Tableau17[[#This Row],[2015-T1-BC-DLF]]/Tableau17[[#This Row],[2015-T1-TOTAL]],"")</f>
        <v>1.5050167224080268E-2</v>
      </c>
      <c r="JV293" s="26">
        <f>IFERROR(Tableau17[[#This Row],[2015-T1-BC-DVD]]/Tableau17[[#This Row],[2015-T1-TOTAL]],"")</f>
        <v>4.0133779264214048E-2</v>
      </c>
      <c r="JW293" s="26">
        <f>IFERROR(Tableau17[[#This Row],[2015-T1-BC-DVG]]/Tableau17[[#This Row],[2015-T1-TOTAL]],"")</f>
        <v>0</v>
      </c>
      <c r="JX293" s="26">
        <f>IFERROR(Tableau17[[#This Row],[2015-T1-BC-FG]]/Tableau17[[#This Row],[2015-T1-TOTAL]],"")</f>
        <v>0.1020066889632107</v>
      </c>
      <c r="JY293" s="26">
        <f>IFERROR(Tableau17[[#This Row],[2015-T1-BC-FN]]/Tableau17[[#This Row],[2015-T1-TOTAL]],"")</f>
        <v>0.29598662207357862</v>
      </c>
      <c r="JZ293" s="26">
        <f>IFERROR(Tableau17[[#This Row],[2015-T1-BC-MDM]]/Tableau17[[#This Row],[2015-T1-TOTAL]],"")</f>
        <v>4.6822742474916385E-2</v>
      </c>
      <c r="KA293" s="26">
        <f>IFERROR(Tableau17[[#This Row],[2015-T1-BC-RDG]]/Tableau17[[#This Row],[2015-T1-TOTAL]],"")</f>
        <v>0</v>
      </c>
      <c r="KB293" s="26">
        <f>IFERROR(Tableau17[[#This Row],[2015-T1-BC-SOC]]/Tableau17[[#This Row],[2015-T1-TOTAL]],"")</f>
        <v>0</v>
      </c>
      <c r="KC293" s="26">
        <f>IFERROR(Tableau17[[#This Row],[2015-T1-BC-UD]]/Tableau17[[#This Row],[2015-T1-TOTAL]],"")</f>
        <v>0.27759197324414714</v>
      </c>
      <c r="KD293" s="26">
        <f>IFERROR(Tableau17[[#This Row],[2015-T1-BC-UG]]/Tableau17[[#This Row],[2015-T1-TOTAL]],"")</f>
        <v>0.22240802675585283</v>
      </c>
      <c r="KE293" s="26">
        <f>IFERROR(Tableau17[[#This Row],[2015-T1-BC-VEC]]/Tableau17[[#This Row],[2015-T1-TOTAL]],"")</f>
        <v>0</v>
      </c>
      <c r="KF293" s="26">
        <f>IFERROR(Tableau17[[#This Row],[2015-T2-BC-DVG]]/Tableau17[[#This Row],[2015-T2-TOTAL]],"")</f>
        <v>0</v>
      </c>
      <c r="KG293" s="26">
        <f>IFERROR(Tableau17[[#This Row],[2015-T2-BC-FN]]/Tableau17[[#This Row],[2015-T2-TOTAL]],"")</f>
        <v>0.34954954954954953</v>
      </c>
      <c r="KH293" s="26">
        <f>IFERROR(Tableau17[[#This Row],[2015-T2-BC-SOC]]/Tableau17[[#This Row],[2015-T2-TOTAL]],"")</f>
        <v>0</v>
      </c>
      <c r="KI293" s="26">
        <f>IFERROR(Tableau17[[#This Row],[2015-T2-BC-UD]]/Tableau17[[#This Row],[2015-T2-TOTAL]],"")</f>
        <v>0.65045045045045047</v>
      </c>
      <c r="KJ293" s="26">
        <f>IFERROR(Tableau17[[#This Row],[2015-T2-BC-UG]]/Tableau17[[#This Row],[2015-T2-TOTAL]],"")</f>
        <v>0</v>
      </c>
      <c r="KK293" s="26">
        <f>IFERROR(Tableau17[[#This Row],[2017 (L)-T1-COM]]/Tableau17[[#This Row],[2017 (L)-T1-TOTAL]],"")</f>
        <v>4.09711684370258E-2</v>
      </c>
      <c r="KL293" s="26">
        <f>IFERROR(Tableau17[[#This Row],[2017 (L)-T1-DIV]]/Tableau17[[#This Row],[2017 (L)-T1-TOTAL]],"")</f>
        <v>3.0349013657056147E-3</v>
      </c>
      <c r="KM293" s="26">
        <f>IFERROR(Tableau17[[#This Row],[2017 (L)-T1-DLF]]/Tableau17[[#This Row],[2017 (L)-T1-TOTAL]],"")</f>
        <v>1.9726858877086494E-2</v>
      </c>
      <c r="KN293" s="26">
        <f>IFERROR(Tableau17[[#This Row],[2017 (L)-T1-DVD]]/Tableau17[[#This Row],[2017 (L)-T1-TOTAL]],"")</f>
        <v>0</v>
      </c>
      <c r="KO293" s="26">
        <f>IFERROR(Tableau17[[#This Row],[2017 (L)-T1-DVG]]/Tableau17[[#This Row],[2017 (L)-T1-TOTAL]],"")</f>
        <v>0</v>
      </c>
      <c r="KP293" s="26">
        <f>IFERROR(Tableau17[[#This Row],[2017 (L)-T1-ECO]]/Tableau17[[#This Row],[2017 (L)-T1-TOTAL]],"")</f>
        <v>5.7663125948406675E-2</v>
      </c>
      <c r="KQ293" s="26">
        <f>IFERROR(Tableau17[[#This Row],[2017 (L)-T1-EXD]]/Tableau17[[#This Row],[2017 (L)-T1-TOTAL]],"")</f>
        <v>7.5872534142640367E-3</v>
      </c>
      <c r="KR293" s="26">
        <f>IFERROR(Tableau17[[#This Row],[2017 (L)-T1-EXG]]/Tableau17[[#This Row],[2017 (L)-T1-TOTAL]],"")</f>
        <v>0</v>
      </c>
      <c r="KS293" s="26">
        <f>IFERROR(Tableau17[[#This Row],[2017 (L)-T1-FI]]/Tableau17[[#This Row],[2017 (L)-T1-TOTAL]],"")</f>
        <v>0.13201820940819423</v>
      </c>
      <c r="KT293" s="26">
        <f>IFERROR(Tableau17[[#This Row],[2017 (L)-T1-FN]]/Tableau17[[#This Row],[2017 (L)-T1-TOTAL]],"")</f>
        <v>0.12746585735963581</v>
      </c>
      <c r="KU293" s="26">
        <f>IFERROR(Tableau17[[#This Row],[2017 (L)-T1-LR]]/Tableau17[[#This Row],[2017 (L)-T1-TOTAL]],"")</f>
        <v>0.16843702579666162</v>
      </c>
      <c r="KV293" s="26">
        <f>IFERROR(Tableau17[[#This Row],[2017 (L)-T1-MDM]]/Tableau17[[#This Row],[2017 (L)-T1-TOTAL]],"")</f>
        <v>0</v>
      </c>
      <c r="KW293" s="26">
        <f>IFERROR(Tableau17[[#This Row],[2017 (L)-T1-RDG]]/Tableau17[[#This Row],[2017 (L)-T1-TOTAL]],"")</f>
        <v>0</v>
      </c>
      <c r="KX293" s="26">
        <f>IFERROR(Tableau17[[#This Row],[2017 (L)-T1-REG]]/Tableau17[[#This Row],[2017 (L)-T1-TOTAL]],"")</f>
        <v>3.0349013657056147E-3</v>
      </c>
      <c r="KY293" s="26">
        <f>IFERROR(Tableau17[[#This Row],[2017 (L)-T1-REM]]/Tableau17[[#This Row],[2017 (L)-T1-TOTAL]],"")</f>
        <v>0.40667678300455234</v>
      </c>
      <c r="KZ293" s="26">
        <f>IFERROR(Tableau17[[#This Row],[2017 (L)-T1-SOC]]/Tableau17[[#This Row],[2017 (L)-T1-TOTAL]],"")</f>
        <v>3.3383915022761758E-2</v>
      </c>
      <c r="LA293" s="26">
        <f>IFERROR(Tableau17[[#This Row],[2017 (L)-T1-UDI]]/Tableau17[[#This Row],[2017 (L)-T1-TOTAL]],"")</f>
        <v>0</v>
      </c>
      <c r="LB293" s="26">
        <f>IFERROR(Tableau17[[#This Row],[2017 (L)-T2-FI]]/Tableau17[[#This Row],[2017 (L)-T2-TOTAL]],"")</f>
        <v>0</v>
      </c>
      <c r="LC293" s="26">
        <f>IFERROR(Tableau17[[#This Row],[2017 (L)-T2-FN]]/Tableau17[[#This Row],[2017 (L)-T2-TOTAL]],"")</f>
        <v>0</v>
      </c>
      <c r="LD293" s="26">
        <f>IFERROR(Tableau17[[#This Row],[2017 (L)-T2-LR]]/Tableau17[[#This Row],[2017 (L)-T2-TOTAL]],"")</f>
        <v>0.40040650406504064</v>
      </c>
      <c r="LE293" s="26">
        <f>IFERROR(Tableau17[[#This Row],[2017 (L)-T2-MDM]]/Tableau17[[#This Row],[2017 (L)-T2-TOTAL]],"")</f>
        <v>0</v>
      </c>
      <c r="LF293" s="26">
        <f>IFERROR(Tableau17[[#This Row],[2017 (L)-T2-REM]]/Tableau17[[#This Row],[2017 (L)-T2-TOTAL]],"")</f>
        <v>0.59959349593495936</v>
      </c>
      <c r="LG293" s="26">
        <f>IFERROR(Tableau17[[#This Row],[2017-T1-ARTHAUD Nathalie]]/Tableau17[[#This Row],[2017-T1-TOTAL]],"")</f>
        <v>8.9047195013357077E-4</v>
      </c>
      <c r="LH293" s="26">
        <f>IFERROR(Tableau17[[#This Row],[2017-T1-ASSELINEAU Fran]]/Tableau17[[#This Row],[2017-T1-TOTAL]],"")</f>
        <v>7.1237756010685662E-3</v>
      </c>
      <c r="LI293" s="26">
        <f>IFERROR(Tableau17[[#This Row],[2017-T1-CHEMINADE Jacques]]/Tableau17[[#This Row],[2017-T1-TOTAL]],"")</f>
        <v>8.9047195013357077E-4</v>
      </c>
      <c r="LJ293" s="26">
        <f>IFERROR(Tableau17[[#This Row],[2017-T1-DUPONT-AIGNAN Nicolas]]/Tableau17[[#This Row],[2017-T1-TOTAL]],"")</f>
        <v>4.7195013357079249E-2</v>
      </c>
      <c r="LK293" s="26">
        <f>IFERROR(Tableau17[[#This Row],[2017-T1-FILLON Fran]]/Tableau17[[#This Row],[2017-T1-TOTAL]],"")</f>
        <v>0.19679430097951914</v>
      </c>
      <c r="LL293" s="26">
        <f>IFERROR(Tableau17[[#This Row],[2017-T1-HAMON Beno]]/Tableau17[[#This Row],[2017-T1-TOTAL]],"")</f>
        <v>4.2742653606411399E-2</v>
      </c>
      <c r="LM293" s="26">
        <f>IFERROR(Tableau17[[#This Row],[2017-T1-LASSALLE Jean]]/Tableau17[[#This Row],[2017-T1-TOTAL]],"")</f>
        <v>7.1237756010685662E-3</v>
      </c>
      <c r="LN293" s="26">
        <f>IFERROR(Tableau17[[#This Row],[2017-T1-LE PEN Marine]]/Tableau17[[#This Row],[2017-T1-TOTAL]],"")</f>
        <v>0.21015138023152272</v>
      </c>
      <c r="LO293" s="26">
        <f>IFERROR(Tableau17[[#This Row],[2017-T1-M Jean-Luc]]/Tableau17[[#This Row],[2017-T1-TOTAL]],"")</f>
        <v>0.21994657168299198</v>
      </c>
      <c r="LP293" s="26">
        <f>IFERROR(Tableau17[[#This Row],[2017-T1-MACRON Emmanuel]]/Tableau17[[#This Row],[2017-T1-TOTAL]],"")</f>
        <v>0.25912733748886912</v>
      </c>
      <c r="LQ293" s="26">
        <f>IFERROR(Tableau17[[#This Row],[2017-T1-POUTOU Philippe]]/Tableau17[[#This Row],[2017-T1-TOTAL]],"")</f>
        <v>8.0142475512021364E-3</v>
      </c>
      <c r="LR293" s="26">
        <f>IFERROR(Tableau17[[#This Row],[2017-T2-LE PEN Marine]]/Tableau17[[#This Row],[2017-T2-TOTAL]],"")</f>
        <v>0.28556149732620323</v>
      </c>
      <c r="LS293" s="26">
        <f>IFERROR(Tableau17[[#This Row],[2017-T2-MACRON Emmanuel]]/Tableau17[[#This Row],[2017-T2-TOTAL]],"")</f>
        <v>0.71443850267379683</v>
      </c>
      <c r="LT293" s="26">
        <f>IFERROR(Tableau17[[#This Row],[2019-T1-ALEXANDRE Audric]]/Tableau17[[#This Row],[2019-T1-TOTAL]],"")</f>
        <v>0</v>
      </c>
      <c r="LU293" s="26">
        <f>IFERROR(Tableau17[[#This Row],[2019-T1-ARTHAUD Nathalie]]/Tableau17[[#This Row],[2019-T1-TOTAL]],"")</f>
        <v>4.559270516717325E-3</v>
      </c>
      <c r="LV293" s="26">
        <f>IFERROR(Tableau17[[#This Row],[2019-T1-ASSELINEAU François]]/Tableau17[[#This Row],[2019-T1-TOTAL]],"")</f>
        <v>7.5987841945288756E-3</v>
      </c>
      <c r="LW293" s="26">
        <f>IFERROR(Tableau17[[#This Row],[2019-T1-AUBRY Manon]]/Tableau17[[#This Row],[2019-T1-TOTAL]],"")</f>
        <v>5.9270516717325229E-2</v>
      </c>
      <c r="LX293" s="26">
        <f>IFERROR(Tableau17[[#This Row],[2019-T1-AZERGUI Nagib]]/Tableau17[[#This Row],[2019-T1-TOTAL]],"")</f>
        <v>9.11854103343465E-3</v>
      </c>
      <c r="LY293" s="26">
        <f>IFERROR(Tableau17[[#This Row],[2019-T1-BARDELLA Jordan]]/Tableau17[[#This Row],[2019-T1-TOTAL]],"")</f>
        <v>0.23100303951367782</v>
      </c>
      <c r="LZ293" s="26">
        <f>IFERROR(Tableau17[[#This Row],[2019-T1-BELLAMY François-Xavier]]/Tableau17[[#This Row],[2019-T1-TOTAL]],"")</f>
        <v>8.6626139817629177E-2</v>
      </c>
      <c r="MA293" s="26">
        <f>IFERROR(Tableau17[[#This Row],[2019-T1-BIDOU Olivier]]/Tableau17[[#This Row],[2019-T1-TOTAL]],"")</f>
        <v>1.5197568389057751E-3</v>
      </c>
      <c r="MB293" s="26">
        <f>IFERROR(Tableau17[[#This Row],[2019-T1-BOURG Dominique]]/Tableau17[[#This Row],[2019-T1-TOTAL]],"")</f>
        <v>3.0395136778115501E-3</v>
      </c>
      <c r="MC293" s="26">
        <f>IFERROR(Tableau17[[#This Row],[2019-T1-BROSSAT Ian]]/Tableau17[[#This Row],[2019-T1-TOTAL]],"")</f>
        <v>3.9513677811550151E-2</v>
      </c>
      <c r="MD293" s="26">
        <f>IFERROR(Tableau17[[#This Row],[2019-T1-CAILLAUD Sophie]]/Tableau17[[#This Row],[2019-T1-TOTAL]],"")</f>
        <v>0</v>
      </c>
      <c r="ME293" s="26">
        <f>IFERROR(Tableau17[[#This Row],[2019-T1-CAMUS Renaud]]/Tableau17[[#This Row],[2019-T1-TOTAL]],"")</f>
        <v>0</v>
      </c>
      <c r="MF293" s="26">
        <f>IFERROR(Tableau17[[#This Row],[2019-T1-CHALENÇON Christophe]]/Tableau17[[#This Row],[2019-T1-TOTAL]],"")</f>
        <v>0</v>
      </c>
      <c r="MG293" s="26">
        <f>IFERROR(Tableau17[[#This Row],[2019-T1-CORBET Cathy Denise Ginette]]/Tableau17[[#This Row],[2019-T1-TOTAL]],"")</f>
        <v>0</v>
      </c>
      <c r="MH293" s="26">
        <f>IFERROR(Tableau17[[#This Row],[2019-T1-DE PREVOISIN Robert]]/Tableau17[[#This Row],[2019-T1-TOTAL]],"")</f>
        <v>0</v>
      </c>
      <c r="MI293" s="26">
        <f>IFERROR(Tableau17[[#This Row],[2019-T1-DELFEL Thérèse]]/Tableau17[[#This Row],[2019-T1-TOTAL]],"")</f>
        <v>0</v>
      </c>
      <c r="MJ293" s="26">
        <f>IFERROR(Tableau17[[#This Row],[2019-T1-DIEUMEGARD Pierre]]/Tableau17[[#This Row],[2019-T1-TOTAL]],"")</f>
        <v>1.5197568389057751E-3</v>
      </c>
      <c r="MK293" s="26">
        <f>IFERROR(Tableau17[[#This Row],[2019-T1-DUPONT-AIGNAN Nicolas]]/Tableau17[[#This Row],[2019-T1-TOTAL]],"")</f>
        <v>2.8875379939209727E-2</v>
      </c>
      <c r="ML293" s="26">
        <f>IFERROR(Tableau17[[#This Row],[2019-T1-GERNIGON Yves]]/Tableau17[[#This Row],[2019-T1-TOTAL]],"")</f>
        <v>3.0395136778115501E-3</v>
      </c>
      <c r="MM293" s="26">
        <f>IFERROR(Tableau17[[#This Row],[2019-T1-GLUCKSMANN Raphaël]]/Tableau17[[#This Row],[2019-T1-TOTAL]],"")</f>
        <v>6.6869300911854099E-2</v>
      </c>
      <c r="MN293" s="26">
        <f>IFERROR(Tableau17[[#This Row],[2019-T1-HAMON Benoît]]/Tableau17[[#This Row],[2019-T1-TOTAL]],"")</f>
        <v>3.9513677811550151E-2</v>
      </c>
      <c r="MO293" s="26">
        <f>IFERROR(Tableau17[[#This Row],[2019-T1-HELGEN Gilles]]/Tableau17[[#This Row],[2019-T1-TOTAL]],"")</f>
        <v>0</v>
      </c>
      <c r="MP293" s="26">
        <f>IFERROR(Tableau17[[#This Row],[2019-T1-JADOT Yannick]]/Tableau17[[#This Row],[2019-T1-TOTAL]],"")</f>
        <v>0.14133738601823709</v>
      </c>
      <c r="MQ293" s="26">
        <f>IFERROR(Tableau17[[#This Row],[2019-T1-LAGARDE Jean-Christophe]]/Tableau17[[#This Row],[2019-T1-TOTAL]],"")</f>
        <v>1.6717325227963525E-2</v>
      </c>
      <c r="MR293" s="26">
        <f>IFERROR(Tableau17[[#This Row],[2019-T1-LALANNE Francis]]/Tableau17[[#This Row],[2019-T1-TOTAL]],"")</f>
        <v>6.0790273556231003E-3</v>
      </c>
      <c r="MS293" s="26">
        <f>IFERROR(Tableau17[[#This Row],[2019-T1-LOISEAU Nathalie]]/Tableau17[[#This Row],[2019-T1-TOTAL]],"")</f>
        <v>0.25227963525835867</v>
      </c>
      <c r="MT293" s="26">
        <f>IFERROR(Tableau17[[#This Row],[2019-T1-MARIE Florie]]/Tableau17[[#This Row],[2019-T1-TOTAL]],"")</f>
        <v>1.5197568389057751E-3</v>
      </c>
      <c r="MU293" s="26">
        <f>IFERROR(Tableau17[[#This Row],[2008-T1-MACROEXTRDROITE]]/Tableau17[[#This Row],[2008-T1-MACROTOTALE]],"")</f>
        <v>9.9199999999999997E-2</v>
      </c>
      <c r="MV293" s="26">
        <f>IFERROR(Tableau17[[#This Row],[2008-T1-MACRODROITE]]/Tableau17[[#This Row],[2008-T1-MACROTOTALE]],"")</f>
        <v>0.50560000000000005</v>
      </c>
      <c r="MW293" s="26">
        <f>IFERROR(Tableau17[[#This Row],[2008-T1-MACROCENTRE]]/Tableau17[[#This Row],[2008-T1-MACROTOTALE]],"")</f>
        <v>0</v>
      </c>
      <c r="MX293" s="26">
        <f>IFERROR(Tableau17[[#This Row],[2008-T1-MACROGAUCHE]]/Tableau17[[#This Row],[2008-T1-MACROTOTALE]],"")</f>
        <v>0.3952</v>
      </c>
      <c r="MY293" s="26">
        <f>IFERROR(Tableau17[[#This Row],[2008-T1-MACROAUTRE]]/Tableau17[[#This Row],[2008-T1-MACROTOTALE]],"")</f>
        <v>0</v>
      </c>
      <c r="MZ293" s="26" t="str">
        <f>IFERROR(Tableau17[[#This Row],[2008-T2-MACROEXTRDROITE]]/Tableau17[[#This Row],[2008-T2-MACROTOTALE]],"")</f>
        <v/>
      </c>
      <c r="NA293" s="26" t="str">
        <f>IFERROR(Tableau17[[#This Row],[2008-T2-MACRODROITE]]/Tableau17[[#This Row],[2008-T2-MACROTOTALE]],"")</f>
        <v/>
      </c>
      <c r="NB293" s="26" t="str">
        <f>IFERROR(Tableau17[[#This Row],[2008-T2-MACROCENTRE]]/Tableau17[[#This Row],[2008-T2-MACROTOTALE]],"")</f>
        <v/>
      </c>
      <c r="NC293" s="26" t="str">
        <f>IFERROR(Tableau17[[#This Row],[2008-T2-MACROGAUCHE]]/Tableau17[[#This Row],[2008-T2-MACROTOTALE]],"")</f>
        <v/>
      </c>
      <c r="ND293" s="26" t="str">
        <f>IFERROR(Tableau17[[#This Row],[2008-T2-MACROAUTRE]]/Tableau17[[#This Row],[2008-T2-MACROTOTALE]],"")</f>
        <v/>
      </c>
      <c r="NE293" s="26">
        <f>IFERROR(Tableau17[[#This Row],[2014-T1-MACROEXTRDROITE]]/Tableau17[[#This Row],[2014-T1-MACROTOTALE]],"")</f>
        <v>0.21509971509971509</v>
      </c>
      <c r="NF293" s="26">
        <f>IFERROR(Tableau17[[#This Row],[2014-T1-MACRODROITE]]/Tableau17[[#This Row],[2014-T1-MACROTOTALE]],"")</f>
        <v>0.4116809116809117</v>
      </c>
      <c r="NG293" s="26">
        <f>IFERROR(Tableau17[[#This Row],[2014-T1-MACROCENTRE]]/Tableau17[[#This Row],[2014-T1-MACROTOTALE]],"")</f>
        <v>0</v>
      </c>
      <c r="NH293" s="26">
        <f>IFERROR(Tableau17[[#This Row],[2014-T1-MACROGAUCHE]]/Tableau17[[#This Row],[2014-T1-MACROTOTALE]],"")</f>
        <v>0.37321937321937321</v>
      </c>
      <c r="NI293" s="26">
        <f>IFERROR(Tableau17[[#This Row],[2014-T1-MACROAUTRE]]/Tableau17[[#This Row],[2014-T1-MACROTOTALE]],"")</f>
        <v>0</v>
      </c>
      <c r="NJ293" s="26" t="str">
        <f>IFERROR(Tableau17[[#This Row],[2014-T2-MACROEXTRDROITE]]/Tableau17[[#This Row],[2014-T2-MACROTOTALE]],"")</f>
        <v/>
      </c>
      <c r="NK293" s="26" t="str">
        <f>IFERROR(Tableau17[[#This Row],[2014-T2-MACRODROITE]]/Tableau17[[#This Row],[2014-T2-MACROTOTALE]],"")</f>
        <v/>
      </c>
      <c r="NL293" s="26" t="str">
        <f>IFERROR(Tableau17[[#This Row],[2014-T2-MACROCENTRE]]/Tableau17[[#This Row],[2014-T2-MACROTOTALE]],"")</f>
        <v/>
      </c>
      <c r="NM293" s="26" t="str">
        <f>IFERROR(Tableau17[[#This Row],[2014-T2-MACROGAUCHE]]/Tableau17[[#This Row],[2014-T2-MACROTOTALE]],"")</f>
        <v/>
      </c>
      <c r="NN293" s="26" t="str">
        <f>IFERROR(Tableau17[[#This Row],[2014-T2-MACROAUTRE]]/Tableau17[[#This Row],[2014-T2-MACROTOTALE]],"")</f>
        <v/>
      </c>
      <c r="NO293" s="26">
        <f>IFERROR( Tableau17[[#This Row],[2015-T1-MACROEXTRDROITE]]/Tableau17[[#This Row],[2015-T1-MACROTOTALE]],"")</f>
        <v>0.31103678929765888</v>
      </c>
      <c r="NP293" s="26">
        <f>IFERROR(Tableau17[[#This Row],[2015-T1-MACRODROITE]]/Tableau17[[#This Row],[2015-T1-MACROTOTALE]],"")</f>
        <v>0.31772575250836121</v>
      </c>
      <c r="NQ293" s="26">
        <f>IFERROR(Tableau17[[#This Row],[2015-T1-MACROCENTRE]]/Tableau17[[#This Row],[2015-T1-MACROTOTALE]],"")</f>
        <v>4.6822742474916385E-2</v>
      </c>
      <c r="NR293" s="26">
        <f>IFERROR(Tableau17[[#This Row],[2015-T1-MACROGAUCHE]]/Tableau17[[#This Row],[2015-T1-MACROTOTALE]],"")</f>
        <v>0.32441471571906355</v>
      </c>
      <c r="NS293" s="26">
        <f>IFERROR(Tableau17[[#This Row],[2015-T1-MACROAUTRE]]/Tableau17[[#This Row],[2015-T1-MACROTOTALE]],"")</f>
        <v>0</v>
      </c>
      <c r="NT293" s="26">
        <f>IFERROR(Tableau17[[#This Row],[2015-T2-MACROEXTRDROITE]]/Tableau17[[#This Row],[2015-T2-MACROTOTALE]],"")</f>
        <v>0.34954954954954953</v>
      </c>
      <c r="NU293" s="26">
        <f>IFERROR(Tableau17[[#This Row],[2015-T2-MACRODROITE]]/Tableau17[[#This Row],[2015-T2-MACROTOTALE]],"")</f>
        <v>0.65045045045045047</v>
      </c>
      <c r="NV293" s="26">
        <f>IFERROR(Tableau17[[#This Row],[2015-T2-MACROCENTRE]]/Tableau17[[#This Row],[2015-T2-MACROTOTALE]],"")</f>
        <v>0</v>
      </c>
      <c r="NW293" s="26">
        <f>IFERROR(Tableau17[[#This Row],[2015-T2-MACROGAUCHE]]/Tableau17[[#This Row],[2015-T2-MACROTOTALE]],"")</f>
        <v>0</v>
      </c>
      <c r="NX293" s="26">
        <f>IFERROR(Tableau17[[#This Row],[2015-T2-MACROAUTRE]]/Tableau17[[#This Row],[2015-T2-MACROTOTALE]],"")</f>
        <v>0</v>
      </c>
      <c r="NY293" s="26">
        <f>IFERROR(Tableau17[[#This Row],[2017-T1-MACROEXTRDROITE]]/Tableau17[[#This Row],[2017-T1-MACROTOTALE]],"")</f>
        <v>0.26536064113980412</v>
      </c>
      <c r="NZ293" s="26">
        <f>IFERROR(Tableau17[[#This Row],[2017-T1-MACRODROITE]]/Tableau17[[#This Row],[2017-T1-MACROTOTALE]],"")</f>
        <v>0.19679430097951914</v>
      </c>
      <c r="OA293" s="26">
        <f>IFERROR(Tableau17[[#This Row],[2017-T1-MACROCENTRE]]/Tableau17[[#This Row],[2017-T1-MACROTOTALE]],"")</f>
        <v>0.25912733748886912</v>
      </c>
      <c r="OB293" s="26">
        <f>IFERROR(Tableau17[[#This Row],[2017-T1-MACROGAUCHE]]/Tableau17[[#This Row],[2017-T1-MACROTOTALE]],"")</f>
        <v>0.27159394479073912</v>
      </c>
      <c r="OC293" s="26">
        <f>IFERROR(Tableau17[[#This Row],[2017-T1-MACROAUTRE]]/Tableau17[[#This Row],[2017-T1-MACROTOTALE]],"")</f>
        <v>7.1237756010685662E-3</v>
      </c>
      <c r="OD293" s="26">
        <f>IFERROR(Tableau17[[#This Row],[2017-T2-MACROEXTRDROITE]]/Tableau17[[#This Row],[2017-T2-MACROTOTALE]],"")</f>
        <v>0.28556149732620323</v>
      </c>
      <c r="OE293" s="26">
        <f>IFERROR(Tableau17[[#This Row],[2017-T2-MACRODROITE]]/Tableau17[[#This Row],[2017-T2-MACROTOTALE]],"")</f>
        <v>0</v>
      </c>
      <c r="OF293" s="26">
        <f>IFERROR(Tableau17[[#This Row],[2017-T2-MACROCENTRE]]/Tableau17[[#This Row],[2017-T2-MACROTOTALE]],"")</f>
        <v>0.71443850267379683</v>
      </c>
      <c r="OG293" s="26">
        <f>IFERROR(Tableau17[[#This Row],[2017-T2-MACROGAUCHE]]/Tableau17[[#This Row],[2017-T2-MACROTOTALE]],"")</f>
        <v>0</v>
      </c>
      <c r="OH293" s="26">
        <f>IFERROR(Tableau17[[#This Row],[2017-T2-MACROAUTRE]]/Tableau17[[#This Row],[2017-T2-MACROTOTALE]],"")</f>
        <v>0</v>
      </c>
      <c r="OI293" s="26">
        <f>IFERROR(Tableau17[[#This Row],[2019-T1-MACROEXTRDROITE]]/Tableau17[[#This Row],[2019-T1-MACROTOTALE]],"")</f>
        <v>0.26292466765140327</v>
      </c>
      <c r="OJ293" s="26">
        <f>IFERROR(Tableau17[[#This Row],[2019-T1-MACRODROITE]]/Tableau17[[#This Row],[2019-T1-MACROTOTALE]],"")</f>
        <v>0.10044313146233383</v>
      </c>
      <c r="OK293" s="26">
        <f>IFERROR(Tableau17[[#This Row],[2019-T1-MACROCENTRE]]/Tableau17[[#This Row],[2019-T1-MACROTOTALE]],"")</f>
        <v>0.24519940915805022</v>
      </c>
      <c r="OL293" s="26">
        <f>IFERROR(Tableau17[[#This Row],[2019-T1-MACROGAUCHE]]/Tableau17[[#This Row],[2019-T1-MACROTOTALE]],"")</f>
        <v>0.34121122599704579</v>
      </c>
      <c r="OM293" s="26">
        <f>IFERROR(Tableau17[[#This Row],[2019-T1-MACROAUTRE]]/Tableau17[[#This Row],[2019-T1-MACROTOTALE]],"")</f>
        <v>5.0221565731166914E-2</v>
      </c>
      <c r="ON293" s="26">
        <f>IFERROR(Tableau17[[#This Row],[2020-T1-MACROEXTRDROITE]]/Tableau17[[#This Row],[2020-T1-MACROTOTALE]],"")</f>
        <v>9.9115044247787609E-2</v>
      </c>
      <c r="OO293" s="26">
        <f>IFERROR(Tableau17[[#This Row],[2020-T1-MACRODROITE]]/Tableau17[[#This Row],[2020-T1-MACROTOTALE]],"")</f>
        <v>0.37876106194690268</v>
      </c>
      <c r="OP293" s="26">
        <f>IFERROR(Tableau17[[#This Row],[2020-T1-MACROCENTRE]]/Tableau17[[#This Row],[2020-T1-MACROTOTALE]],"")</f>
        <v>0.13451327433628318</v>
      </c>
      <c r="OQ293" s="26">
        <f>IFERROR(Tableau17[[#This Row],[2020-T1-MACROGAUCHE]]/Tableau17[[#This Row],[2020-T1-MACROTOTALE]],"")</f>
        <v>0.38761061946902653</v>
      </c>
      <c r="OR293" s="26">
        <f>IFERROR(Tableau17[[#This Row],[2020-T1-MACROAUTRE]]/Tableau17[[#This Row],[2020-T1-MACROTOTALE]],"")</f>
        <v>0</v>
      </c>
      <c r="OS293" s="26">
        <f>IFERROR(Tableau17[[#This Row],[2017 (L)-T1-MACROEXTRDROITE]]/Tableau17[[#This Row],[2017 (L)-T1-MACROTOTALE]],"")</f>
        <v>0.15477996965098634</v>
      </c>
      <c r="OT293" s="26">
        <f>IFERROR(Tableau17[[#This Row],[2017 (L)-T1-MACRODROITE]]/Tableau17[[#This Row],[2017 (L)-T1-MACROTOTALE]],"")</f>
        <v>0.16843702579666162</v>
      </c>
      <c r="OU293" s="26">
        <f>IFERROR(Tableau17[[#This Row],[2017 (L)-T1-MACROCENTRE]]/Tableau17[[#This Row],[2017 (L)-T1-MACROTOTALE]],"")</f>
        <v>0.40667678300455234</v>
      </c>
      <c r="OV293" s="26">
        <f>IFERROR(Tableau17[[#This Row],[2017 (L)-T1-MACROGAUCHE]]/Tableau17[[#This Row],[2017 (L)-T1-MACROTOTALE]],"")</f>
        <v>0.26403641881638845</v>
      </c>
      <c r="OW293" s="26">
        <f>IFERROR(Tableau17[[#This Row],[2017 (L)-T1-MACROAUTRE]]/Tableau17[[#This Row],[2017 (L)-T1-MACROTOTALE]],"")</f>
        <v>6.0698027314112293E-3</v>
      </c>
      <c r="OX293" s="26">
        <f>IFERROR(Tableau17[[#This Row],[2017 (L)-T2-MACROEXTRDROITE]]/Tableau17[[#This Row],[2017 (L)-T2-MACROTOTALE]],"")</f>
        <v>0</v>
      </c>
      <c r="OY293" s="26">
        <f>IFERROR(Tableau17[[#This Row],[2017 (L)-T2-MACRODROITE]]/Tableau17[[#This Row],[2017 (L)-T2-MACROTOTALE]],"")</f>
        <v>0.40040650406504064</v>
      </c>
      <c r="OZ293" s="26">
        <f>IFERROR(Tableau17[[#This Row],[2017 (L)-T2-MACROCENTRE]]/Tableau17[[#This Row],[2017 (L)-T2-MACROTOTALE]],"")</f>
        <v>0.59959349593495936</v>
      </c>
      <c r="PA293" s="26">
        <f>IFERROR(Tableau17[[#This Row],[2017 (L)-T2-MACROGAUCHE]]/Tableau17[[#This Row],[2017 (L)-T2-MACROTOTALE]],"")</f>
        <v>0</v>
      </c>
      <c r="PB293" s="26">
        <f>IFERROR(Tableau17[[#This Row],[2017 (L)-T2-MACROAUTRE]]/Tableau17[[#This Row],[2017 (L)-T2-MACROTOTALE]],"")</f>
        <v>0</v>
      </c>
      <c r="PC293" s="26">
        <f>IFERROR(Tableau17[[#This Row],[2008_T1_PROCUS]]/Tableau17[[#This Row],[2008_T1_INSCRITS]],0)</f>
        <v>1.0958904109589041E-2</v>
      </c>
      <c r="PD293" s="26">
        <f>IFERROR(Tableau17[[#This Row],[2008_T2_PROCUS]]/Tableau17[[#This Row],[2008_T2_INSCRITS]],0)</f>
        <v>0</v>
      </c>
      <c r="PE293" s="26">
        <f>Tableau17[[#This Row],[2014_T1_PROCUS]]/Tableau17[[#This Row],[2014_T1_INSCRITS]]</f>
        <v>7.4962518740629685E-3</v>
      </c>
      <c r="PF293" s="26">
        <f>IFERROR(Tableau17[[#This Row],[2014_T2_PROCUS]]/Tableau17[[#This Row],[2014_T2_INSCRITS]],0)</f>
        <v>0</v>
      </c>
    </row>
    <row r="294" spans="1:422" hidden="1" x14ac:dyDescent="0.2">
      <c r="A294" s="1">
        <v>5</v>
      </c>
      <c r="B294" s="1" t="s">
        <v>381</v>
      </c>
      <c r="C294" s="1" t="s">
        <v>407</v>
      </c>
      <c r="D294" s="1" t="s">
        <v>407</v>
      </c>
      <c r="E294" s="1">
        <v>979</v>
      </c>
      <c r="F294" s="1">
        <v>5.4105109999999996</v>
      </c>
      <c r="G294" s="1">
        <v>43.235056</v>
      </c>
      <c r="H294" s="3">
        <v>907</v>
      </c>
      <c r="I294" s="3">
        <v>205</v>
      </c>
      <c r="L294" s="1">
        <v>25</v>
      </c>
      <c r="M294" s="1">
        <v>10</v>
      </c>
      <c r="P294" s="1">
        <v>66</v>
      </c>
      <c r="Q294" s="1">
        <v>19</v>
      </c>
      <c r="R294" s="1">
        <v>79</v>
      </c>
      <c r="S294" s="1">
        <v>46</v>
      </c>
      <c r="T294" s="1">
        <v>33</v>
      </c>
      <c r="U294" s="1">
        <v>278</v>
      </c>
      <c r="V294" s="1">
        <v>954</v>
      </c>
      <c r="W294" s="1">
        <v>517</v>
      </c>
      <c r="X294" s="1">
        <v>7</v>
      </c>
      <c r="Y294" s="2">
        <v>0.54192872000000003</v>
      </c>
      <c r="Z294" s="1">
        <v>954</v>
      </c>
      <c r="AA294" s="1">
        <v>529</v>
      </c>
      <c r="AB294" s="1">
        <v>11</v>
      </c>
      <c r="AC294" s="2">
        <v>0.55450734000000002</v>
      </c>
      <c r="AD294" s="1">
        <v>907</v>
      </c>
      <c r="AE294" s="1">
        <v>286</v>
      </c>
      <c r="AF294" s="2">
        <v>0.31532525</v>
      </c>
      <c r="AG294" s="1">
        <f t="shared" si="4"/>
        <v>205</v>
      </c>
      <c r="AH294" s="1">
        <v>895</v>
      </c>
      <c r="AI294" s="1">
        <v>515</v>
      </c>
      <c r="AJ294" s="1">
        <v>19</v>
      </c>
      <c r="AK294" s="2">
        <v>0.57541898999999996</v>
      </c>
      <c r="AL294" s="1">
        <v>895</v>
      </c>
      <c r="AM294" s="1">
        <v>539</v>
      </c>
      <c r="AN294" s="1">
        <v>8</v>
      </c>
      <c r="AO294" s="2">
        <v>0.60223464000000004</v>
      </c>
      <c r="AP294" s="1">
        <v>933</v>
      </c>
      <c r="AQ294" s="1">
        <v>430</v>
      </c>
      <c r="AR294" s="2">
        <v>0.46087888999999999</v>
      </c>
      <c r="AS294" s="1">
        <v>933</v>
      </c>
      <c r="AT294" s="1">
        <v>437</v>
      </c>
      <c r="AU294" s="2">
        <v>0.46838155999999997</v>
      </c>
      <c r="AV294" s="1">
        <v>955</v>
      </c>
      <c r="AW294" s="1">
        <v>439</v>
      </c>
      <c r="AX294" s="2">
        <v>0.45968586</v>
      </c>
      <c r="AY294" s="1">
        <v>955</v>
      </c>
      <c r="AZ294" s="1">
        <v>358</v>
      </c>
      <c r="BA294" s="2">
        <v>0.37486911000000001</v>
      </c>
      <c r="BB294" s="1">
        <v>956</v>
      </c>
      <c r="BC294" s="1">
        <v>724</v>
      </c>
      <c r="BD294" s="2">
        <v>0.75732217999999996</v>
      </c>
      <c r="BE294" s="1">
        <v>955</v>
      </c>
      <c r="BF294" s="1">
        <v>657</v>
      </c>
      <c r="BG294" s="2">
        <v>0.68795812000000001</v>
      </c>
      <c r="BH294" s="1">
        <v>905</v>
      </c>
      <c r="BI294" s="1">
        <v>433</v>
      </c>
      <c r="BJ294" s="2">
        <v>0.47845304</v>
      </c>
      <c r="BK294" s="1">
        <v>36</v>
      </c>
      <c r="BN294" s="1">
        <v>32</v>
      </c>
      <c r="BO294" s="1">
        <v>61</v>
      </c>
      <c r="BP294" s="1">
        <v>237</v>
      </c>
      <c r="BQ294" s="1">
        <v>138</v>
      </c>
      <c r="BR294" s="1">
        <v>504</v>
      </c>
      <c r="BT294" s="1">
        <v>194</v>
      </c>
      <c r="BU294" s="1">
        <v>319</v>
      </c>
      <c r="BW294" s="1">
        <v>513</v>
      </c>
      <c r="BX294" s="1">
        <v>10</v>
      </c>
      <c r="BZ294" s="1">
        <v>31</v>
      </c>
      <c r="CB294" s="1">
        <v>28</v>
      </c>
      <c r="CC294" s="1">
        <v>172</v>
      </c>
      <c r="CD294" s="1">
        <v>184</v>
      </c>
      <c r="CE294" s="1">
        <v>72</v>
      </c>
      <c r="CF294" s="1">
        <v>497</v>
      </c>
      <c r="CG294" s="1">
        <v>189</v>
      </c>
      <c r="CH294" s="1">
        <v>218</v>
      </c>
      <c r="CI294" s="1">
        <v>109</v>
      </c>
      <c r="CJ294" s="1">
        <v>516</v>
      </c>
      <c r="CL294" s="1">
        <v>13</v>
      </c>
      <c r="CO294" s="1">
        <v>52</v>
      </c>
      <c r="CP294" s="1">
        <v>178</v>
      </c>
      <c r="CT294" s="1">
        <v>116</v>
      </c>
      <c r="CV294" s="1">
        <v>54</v>
      </c>
      <c r="CW294" s="1">
        <v>413</v>
      </c>
      <c r="CY294" s="1">
        <v>188</v>
      </c>
      <c r="DA294" s="1">
        <v>209</v>
      </c>
      <c r="DC294" s="1">
        <v>397</v>
      </c>
      <c r="DD294" s="1">
        <v>8</v>
      </c>
      <c r="DE294" s="1">
        <v>3</v>
      </c>
      <c r="DF294" s="1">
        <v>5</v>
      </c>
      <c r="DG294" s="1">
        <v>1</v>
      </c>
      <c r="DI294" s="1">
        <v>19</v>
      </c>
      <c r="DJ294" s="1">
        <v>3</v>
      </c>
      <c r="DK294" s="1">
        <v>2</v>
      </c>
      <c r="DL294" s="1">
        <v>59</v>
      </c>
      <c r="DM294" s="1">
        <v>117</v>
      </c>
      <c r="DN294" s="1">
        <v>70</v>
      </c>
      <c r="DO294" s="1">
        <v>149</v>
      </c>
      <c r="DP294" s="1">
        <v>0</v>
      </c>
      <c r="DU294" s="1">
        <v>436</v>
      </c>
      <c r="DX294" s="1">
        <v>163</v>
      </c>
      <c r="DY294" s="1">
        <v>166</v>
      </c>
      <c r="EA294" s="1">
        <v>329</v>
      </c>
      <c r="EB294" s="1">
        <v>2</v>
      </c>
      <c r="EC294" s="1">
        <v>9</v>
      </c>
      <c r="ED294" s="1">
        <v>2</v>
      </c>
      <c r="EE294" s="1">
        <v>28</v>
      </c>
      <c r="EF294" s="1">
        <v>102</v>
      </c>
      <c r="EG294" s="1">
        <v>29</v>
      </c>
      <c r="EH294" s="1">
        <v>4</v>
      </c>
      <c r="EI294" s="1">
        <v>240</v>
      </c>
      <c r="EJ294" s="1">
        <v>141</v>
      </c>
      <c r="EK294" s="1">
        <v>148</v>
      </c>
      <c r="EL294" s="1">
        <v>8</v>
      </c>
      <c r="EM294" s="1">
        <v>713</v>
      </c>
      <c r="EN294" s="1">
        <v>297</v>
      </c>
      <c r="EO294" s="1">
        <v>315</v>
      </c>
      <c r="EP294" s="1">
        <v>612</v>
      </c>
      <c r="EQ294" s="1">
        <v>0</v>
      </c>
      <c r="ER294" s="1">
        <v>3</v>
      </c>
      <c r="ES294" s="1">
        <v>8</v>
      </c>
      <c r="ET294" s="1">
        <v>29</v>
      </c>
      <c r="EU294" s="1">
        <v>2</v>
      </c>
      <c r="EV294" s="1">
        <v>151</v>
      </c>
      <c r="EW294" s="1">
        <v>29</v>
      </c>
      <c r="EX294" s="1">
        <v>1</v>
      </c>
      <c r="EY294" s="1">
        <v>12</v>
      </c>
      <c r="EZ294" s="1">
        <v>8</v>
      </c>
      <c r="FA294" s="1">
        <v>0</v>
      </c>
      <c r="FB294" s="1">
        <v>0</v>
      </c>
      <c r="FC294" s="1">
        <v>0</v>
      </c>
      <c r="FD294" s="1">
        <v>0</v>
      </c>
      <c r="FE294" s="1">
        <v>0</v>
      </c>
      <c r="FF294" s="1">
        <v>0</v>
      </c>
      <c r="FG294" s="1">
        <v>0</v>
      </c>
      <c r="FH294" s="1">
        <v>13</v>
      </c>
      <c r="FI294" s="1">
        <v>0</v>
      </c>
      <c r="FJ294" s="1">
        <v>18</v>
      </c>
      <c r="FK294" s="1">
        <v>7</v>
      </c>
      <c r="FL294" s="1">
        <v>0</v>
      </c>
      <c r="FM294" s="1">
        <v>59</v>
      </c>
      <c r="FN294" s="1">
        <v>2</v>
      </c>
      <c r="FO294" s="1">
        <v>3</v>
      </c>
      <c r="FP294" s="1">
        <v>70</v>
      </c>
      <c r="FQ294" s="1">
        <v>1</v>
      </c>
      <c r="FR294" s="1">
        <f>SUM(Tableau17[[#This Row],[2019-T1-ALEXANDRE Audric]:[2019-T1-MARIE Florie]])</f>
        <v>416</v>
      </c>
      <c r="FS294" s="1">
        <v>61</v>
      </c>
      <c r="FT294" s="1">
        <v>273</v>
      </c>
      <c r="FU294" s="1">
        <v>0</v>
      </c>
      <c r="FV294" s="1">
        <v>170</v>
      </c>
      <c r="FW294" s="1">
        <v>0</v>
      </c>
      <c r="FX294" s="1">
        <v>504</v>
      </c>
      <c r="FY294" s="1">
        <v>0</v>
      </c>
      <c r="FZ294" s="1">
        <v>319</v>
      </c>
      <c r="GA294" s="1">
        <v>0</v>
      </c>
      <c r="GB294" s="1">
        <v>194</v>
      </c>
      <c r="GC294" s="1">
        <v>0</v>
      </c>
      <c r="GD294" s="1">
        <v>513</v>
      </c>
      <c r="GE294" s="1">
        <v>172</v>
      </c>
      <c r="GF294" s="1">
        <v>184</v>
      </c>
      <c r="GG294" s="1">
        <v>10</v>
      </c>
      <c r="GH294" s="1">
        <v>131</v>
      </c>
      <c r="GI294" s="1">
        <v>0</v>
      </c>
      <c r="GJ294" s="1">
        <v>497</v>
      </c>
      <c r="GK294" s="1">
        <v>189</v>
      </c>
      <c r="GL294" s="1">
        <v>218</v>
      </c>
      <c r="GM294" s="1">
        <v>0</v>
      </c>
      <c r="GN294" s="1">
        <v>109</v>
      </c>
      <c r="GO294" s="1">
        <v>0</v>
      </c>
      <c r="GP294" s="1">
        <v>516</v>
      </c>
      <c r="GQ294" s="1">
        <v>191</v>
      </c>
      <c r="GR294" s="1">
        <v>116</v>
      </c>
      <c r="GS294" s="1">
        <v>0</v>
      </c>
      <c r="GT294" s="1">
        <v>106</v>
      </c>
      <c r="GU294" s="1">
        <v>0</v>
      </c>
      <c r="GV294" s="1">
        <v>413</v>
      </c>
      <c r="GW294" s="1">
        <v>188</v>
      </c>
      <c r="GX294" s="1">
        <v>209</v>
      </c>
      <c r="GY294" s="1">
        <v>0</v>
      </c>
      <c r="GZ294" s="1">
        <v>0</v>
      </c>
      <c r="HA294" s="1">
        <v>0</v>
      </c>
      <c r="HB294" s="1">
        <v>397</v>
      </c>
      <c r="HC294" s="1">
        <v>279</v>
      </c>
      <c r="HD294" s="1">
        <v>102</v>
      </c>
      <c r="HE294" s="1">
        <v>148</v>
      </c>
      <c r="HF294" s="1">
        <v>180</v>
      </c>
      <c r="HG294" s="1">
        <v>4</v>
      </c>
      <c r="HH294" s="1">
        <v>713</v>
      </c>
      <c r="HI294" s="1">
        <v>297</v>
      </c>
      <c r="HJ294" s="1">
        <v>0</v>
      </c>
      <c r="HK294" s="1">
        <v>315</v>
      </c>
      <c r="HL294" s="1">
        <v>0</v>
      </c>
      <c r="HM294" s="1">
        <v>0</v>
      </c>
      <c r="HN294" s="1">
        <v>612</v>
      </c>
      <c r="HO294" s="1">
        <v>175</v>
      </c>
      <c r="HP294" s="1">
        <v>31</v>
      </c>
      <c r="HQ294" s="1">
        <v>70</v>
      </c>
      <c r="HR294" s="1">
        <v>124</v>
      </c>
      <c r="HS294" s="1">
        <v>24</v>
      </c>
      <c r="HT294" s="1">
        <v>424</v>
      </c>
      <c r="HU294" s="1">
        <v>79</v>
      </c>
      <c r="HV294" s="1">
        <v>91</v>
      </c>
      <c r="HW294" s="1">
        <v>19</v>
      </c>
      <c r="HX294" s="1">
        <v>89</v>
      </c>
      <c r="HY294" s="1">
        <v>0</v>
      </c>
      <c r="HZ294" s="1">
        <v>278</v>
      </c>
      <c r="IA294" s="1">
        <v>125</v>
      </c>
      <c r="IB294" s="1">
        <v>71</v>
      </c>
      <c r="IC294" s="1">
        <v>149</v>
      </c>
      <c r="ID294" s="1">
        <v>88</v>
      </c>
      <c r="IE294" s="1">
        <v>3</v>
      </c>
      <c r="IF294" s="1">
        <v>436</v>
      </c>
      <c r="IG294" s="1">
        <v>0</v>
      </c>
      <c r="IH294" s="1">
        <v>163</v>
      </c>
      <c r="II294" s="1">
        <v>166</v>
      </c>
      <c r="IJ294" s="1">
        <v>0</v>
      </c>
      <c r="IK294" s="1">
        <v>0</v>
      </c>
      <c r="IL294" s="1">
        <v>329</v>
      </c>
      <c r="IM294" s="26">
        <f>IFERROR(Tableau17[[#This Row],[LDIV]]/Tableau17[[#This Row],[Total général]],"")</f>
        <v>0</v>
      </c>
      <c r="IN294" s="26">
        <f>IFERROR(Tableau17[[#This Row],[LDVC]]/Tableau17[[#This Row],[Total général]],"")</f>
        <v>0</v>
      </c>
      <c r="IO294" s="26">
        <f>IFERROR(Tableau17[[#This Row],[LDVD]]/Tableau17[[#This Row],[Total général]],"")</f>
        <v>8.9928057553956831E-2</v>
      </c>
      <c r="IP294" s="26">
        <f>IFERROR(Tableau17[[#This Row],[LDVG]]/Tableau17[[#This Row],[Total général]],"")</f>
        <v>3.5971223021582732E-2</v>
      </c>
      <c r="IQ294" s="26">
        <f>IFERROR(Tableau17[[#This Row],[LEXD]]/Tableau17[[#This Row],[Total général]],"")</f>
        <v>0</v>
      </c>
      <c r="IR294" s="26">
        <f>IFERROR(Tableau17[[#This Row],[LEXG]]/Tableau17[[#This Row],[Total général]],"")</f>
        <v>0</v>
      </c>
      <c r="IS294" s="26">
        <f>IFERROR(Tableau17[[#This Row],[LLR]]/Tableau17[[#This Row],[Total général]],"")</f>
        <v>0.23741007194244604</v>
      </c>
      <c r="IT294" s="26">
        <f>IFERROR(Tableau17[[#This Row],[LREM]]/Tableau17[[#This Row],[Total général]],"")</f>
        <v>6.83453237410072E-2</v>
      </c>
      <c r="IU294" s="26">
        <f>IFERROR(Tableau17[[#This Row],[LRN]]/Tableau17[[#This Row],[Total général]],"")</f>
        <v>0.28417266187050361</v>
      </c>
      <c r="IV294" s="26">
        <f>IFERROR(Tableau17[[#This Row],[LUG]]/Tableau17[[#This Row],[Total général]],"")</f>
        <v>0.16546762589928057</v>
      </c>
      <c r="IW294" s="26">
        <f>IFERROR(Tableau17[[#This Row],[LVEC]]/Tableau17[[#This Row],[Total général]],"")</f>
        <v>0.11870503597122302</v>
      </c>
      <c r="IX294" s="26">
        <f>IFERROR(Tableau17[[#This Row],[2008-T1-LCMD]]/Tableau17[[#This Row],[2008-T1-TOTAL]],"")</f>
        <v>7.1428571428571425E-2</v>
      </c>
      <c r="IY294" s="26">
        <f>IFERROR(Tableau17[[#This Row],[2008-T1-LDVD]]/Tableau17[[#This Row],[2008-T1-TOTAL]],"")</f>
        <v>0</v>
      </c>
      <c r="IZ294" s="26">
        <f>IFERROR(Tableau17[[#This Row],[2008-T1-LEXD]]/Tableau17[[#This Row],[2008-T1-TOTAL]],"")</f>
        <v>0</v>
      </c>
      <c r="JA294" s="26">
        <f>IFERROR(Tableau17[[#This Row],[2008-T1-LEXG]]/Tableau17[[#This Row],[2008-T1-TOTAL]],"")</f>
        <v>6.3492063492063489E-2</v>
      </c>
      <c r="JB294" s="26">
        <f>IFERROR(Tableau17[[#This Row],[2008-T1-LFN]]/Tableau17[[#This Row],[2008-T1-TOTAL]],"")</f>
        <v>0.12103174603174603</v>
      </c>
      <c r="JC294" s="26">
        <f>IFERROR(Tableau17[[#This Row],[2008-T1-LMAJ]]/Tableau17[[#This Row],[2008-T1-TOTAL]],"")</f>
        <v>0.47023809523809523</v>
      </c>
      <c r="JD294" s="26">
        <f>IFERROR(Tableau17[[#This Row],[2008-T1-LUG]]/Tableau17[[#This Row],[2008-T1-TOTAL]],"")</f>
        <v>0.27380952380952384</v>
      </c>
      <c r="JE294" s="26">
        <f>IFERROR(Tableau17[[#This Row],[2008-T2-LFN]]/Tableau17[[#This Row],[2008-T2-TOTAL]],"")</f>
        <v>0</v>
      </c>
      <c r="JF294" s="26">
        <f>IFERROR(Tableau17[[#This Row],[2008-T2-LGC]]/Tableau17[[#This Row],[2008-T2-TOTAL]],"")</f>
        <v>0.37816764132553604</v>
      </c>
      <c r="JG294" s="26">
        <f>IFERROR(Tableau17[[#This Row],[2008-T2-LMAJ]]/Tableau17[[#This Row],[2008-T2-TOTAL]],"")</f>
        <v>0.62183235867446396</v>
      </c>
      <c r="JH294" s="26">
        <f>IFERROR(Tableau17[[#This Row],[2008-T2-LUG]]/Tableau17[[#This Row],[2008-T2-TOTAL]],"")</f>
        <v>0</v>
      </c>
      <c r="JI294" s="26">
        <f>IFERROR(Tableau17[[#This Row],[2014-T1-LDIV]]/Tableau17[[#This Row],[2014-T1-TOTAL]],"")</f>
        <v>2.0120724346076459E-2</v>
      </c>
      <c r="JJ294" s="26">
        <f>IFERROR(Tableau17[[#This Row],[2014-T1-LDVD]]/Tableau17[[#This Row],[2014-T1-TOTAL]],"")</f>
        <v>0</v>
      </c>
      <c r="JK294" s="26">
        <f>IFERROR(Tableau17[[#This Row],[2014-T1-LDVG]]/Tableau17[[#This Row],[2014-T1-TOTAL]],"")</f>
        <v>6.2374245472837021E-2</v>
      </c>
      <c r="JL294" s="26">
        <f>IFERROR(Tableau17[[#This Row],[2014-T1-LEXG]]/Tableau17[[#This Row],[2014-T1-TOTAL]],"")</f>
        <v>0</v>
      </c>
      <c r="JM294" s="26">
        <f>IFERROR(Tableau17[[#This Row],[2014-T1-LFG]]/Tableau17[[#This Row],[2014-T1-TOTAL]],"")</f>
        <v>5.6338028169014086E-2</v>
      </c>
      <c r="JN294" s="26">
        <f>IFERROR(Tableau17[[#This Row],[2014-T1-LFN]]/Tableau17[[#This Row],[2014-T1-TOTAL]],"")</f>
        <v>0.34607645875251508</v>
      </c>
      <c r="JO294" s="26">
        <f>IFERROR(Tableau17[[#This Row],[2014-T1-LUD]]/Tableau17[[#This Row],[2014-T1-TOTAL]],"")</f>
        <v>0.37022132796780682</v>
      </c>
      <c r="JP294" s="26">
        <f>IFERROR(Tableau17[[#This Row],[2014-T1-LUG]]/Tableau17[[#This Row],[2014-T1-TOTAL]],"")</f>
        <v>0.14486921529175051</v>
      </c>
      <c r="JQ294" s="26">
        <f>IFERROR(Tableau17[[#This Row],[2014-T2-LFN]]/Tableau17[[#This Row],[2014-T2-TOTAL]],"")</f>
        <v>0.36627906976744184</v>
      </c>
      <c r="JR294" s="26">
        <f>IFERROR(Tableau17[[#This Row],[2014-T2-LUD]]/Tableau17[[#This Row],[2014-T2-TOTAL]],"")</f>
        <v>0.42248062015503873</v>
      </c>
      <c r="JS294" s="26">
        <f>IFERROR(Tableau17[[#This Row],[2014-T2-LUG]]/Tableau17[[#This Row],[2014-T2-TOTAL]],"")</f>
        <v>0.21124031007751937</v>
      </c>
      <c r="JT294" s="26">
        <f>IFERROR(Tableau17[[#This Row],[2015-T1-BC-DIV]]/Tableau17[[#This Row],[2015-T1-TOTAL]],"")</f>
        <v>0</v>
      </c>
      <c r="JU294" s="26">
        <f>IFERROR(Tableau17[[#This Row],[2015-T1-BC-DLF]]/Tableau17[[#This Row],[2015-T1-TOTAL]],"")</f>
        <v>3.1476997578692496E-2</v>
      </c>
      <c r="JV294" s="26">
        <f>IFERROR(Tableau17[[#This Row],[2015-T1-BC-DVD]]/Tableau17[[#This Row],[2015-T1-TOTAL]],"")</f>
        <v>0</v>
      </c>
      <c r="JW294" s="26">
        <f>IFERROR(Tableau17[[#This Row],[2015-T1-BC-DVG]]/Tableau17[[#This Row],[2015-T1-TOTAL]],"")</f>
        <v>0</v>
      </c>
      <c r="JX294" s="26">
        <f>IFERROR(Tableau17[[#This Row],[2015-T1-BC-FG]]/Tableau17[[#This Row],[2015-T1-TOTAL]],"")</f>
        <v>0.12590799031476999</v>
      </c>
      <c r="JY294" s="26">
        <f>IFERROR(Tableau17[[#This Row],[2015-T1-BC-FN]]/Tableau17[[#This Row],[2015-T1-TOTAL]],"")</f>
        <v>0.43099273607748184</v>
      </c>
      <c r="JZ294" s="26">
        <f>IFERROR(Tableau17[[#This Row],[2015-T1-BC-MDM]]/Tableau17[[#This Row],[2015-T1-TOTAL]],"")</f>
        <v>0</v>
      </c>
      <c r="KA294" s="26">
        <f>IFERROR(Tableau17[[#This Row],[2015-T1-BC-RDG]]/Tableau17[[#This Row],[2015-T1-TOTAL]],"")</f>
        <v>0</v>
      </c>
      <c r="KB294" s="26">
        <f>IFERROR(Tableau17[[#This Row],[2015-T1-BC-SOC]]/Tableau17[[#This Row],[2015-T1-TOTAL]],"")</f>
        <v>0</v>
      </c>
      <c r="KC294" s="26">
        <f>IFERROR(Tableau17[[#This Row],[2015-T1-BC-UD]]/Tableau17[[#This Row],[2015-T1-TOTAL]],"")</f>
        <v>0.28087167070217917</v>
      </c>
      <c r="KD294" s="26">
        <f>IFERROR(Tableau17[[#This Row],[2015-T1-BC-UG]]/Tableau17[[#This Row],[2015-T1-TOTAL]],"")</f>
        <v>0</v>
      </c>
      <c r="KE294" s="26">
        <f>IFERROR(Tableau17[[#This Row],[2015-T1-BC-VEC]]/Tableau17[[#This Row],[2015-T1-TOTAL]],"")</f>
        <v>0.13075060532687652</v>
      </c>
      <c r="KF294" s="26">
        <f>IFERROR(Tableau17[[#This Row],[2015-T2-BC-DVG]]/Tableau17[[#This Row],[2015-T2-TOTAL]],"")</f>
        <v>0</v>
      </c>
      <c r="KG294" s="26">
        <f>IFERROR(Tableau17[[#This Row],[2015-T2-BC-FN]]/Tableau17[[#This Row],[2015-T2-TOTAL]],"")</f>
        <v>0.47355163727959698</v>
      </c>
      <c r="KH294" s="26">
        <f>IFERROR(Tableau17[[#This Row],[2015-T2-BC-SOC]]/Tableau17[[#This Row],[2015-T2-TOTAL]],"")</f>
        <v>0</v>
      </c>
      <c r="KI294" s="26">
        <f>IFERROR(Tableau17[[#This Row],[2015-T2-BC-UD]]/Tableau17[[#This Row],[2015-T2-TOTAL]],"")</f>
        <v>0.52644836272040307</v>
      </c>
      <c r="KJ294" s="26">
        <f>IFERROR(Tableau17[[#This Row],[2015-T2-BC-UG]]/Tableau17[[#This Row],[2015-T2-TOTAL]],"")</f>
        <v>0</v>
      </c>
      <c r="KK294" s="26">
        <f>IFERROR(Tableau17[[#This Row],[2017 (L)-T1-COM]]/Tableau17[[#This Row],[2017 (L)-T1-TOTAL]],"")</f>
        <v>1.834862385321101E-2</v>
      </c>
      <c r="KL294" s="26">
        <f>IFERROR(Tableau17[[#This Row],[2017 (L)-T1-DIV]]/Tableau17[[#This Row],[2017 (L)-T1-TOTAL]],"")</f>
        <v>6.8807339449541288E-3</v>
      </c>
      <c r="KM294" s="26">
        <f>IFERROR(Tableau17[[#This Row],[2017 (L)-T1-DLF]]/Tableau17[[#This Row],[2017 (L)-T1-TOTAL]],"")</f>
        <v>1.1467889908256881E-2</v>
      </c>
      <c r="KN294" s="26">
        <f>IFERROR(Tableau17[[#This Row],[2017 (L)-T1-DVD]]/Tableau17[[#This Row],[2017 (L)-T1-TOTAL]],"")</f>
        <v>2.2935779816513763E-3</v>
      </c>
      <c r="KO294" s="26">
        <f>IFERROR(Tableau17[[#This Row],[2017 (L)-T1-DVG]]/Tableau17[[#This Row],[2017 (L)-T1-TOTAL]],"")</f>
        <v>0</v>
      </c>
      <c r="KP294" s="26">
        <f>IFERROR(Tableau17[[#This Row],[2017 (L)-T1-ECO]]/Tableau17[[#This Row],[2017 (L)-T1-TOTAL]],"")</f>
        <v>4.3577981651376149E-2</v>
      </c>
      <c r="KQ294" s="26">
        <f>IFERROR(Tableau17[[#This Row],[2017 (L)-T1-EXD]]/Tableau17[[#This Row],[2017 (L)-T1-TOTAL]],"")</f>
        <v>6.8807339449541288E-3</v>
      </c>
      <c r="KR294" s="26">
        <f>IFERROR(Tableau17[[#This Row],[2017 (L)-T1-EXG]]/Tableau17[[#This Row],[2017 (L)-T1-TOTAL]],"")</f>
        <v>4.5871559633027525E-3</v>
      </c>
      <c r="KS294" s="26">
        <f>IFERROR(Tableau17[[#This Row],[2017 (L)-T1-FI]]/Tableau17[[#This Row],[2017 (L)-T1-TOTAL]],"")</f>
        <v>0.13532110091743119</v>
      </c>
      <c r="KT294" s="26">
        <f>IFERROR(Tableau17[[#This Row],[2017 (L)-T1-FN]]/Tableau17[[#This Row],[2017 (L)-T1-TOTAL]],"")</f>
        <v>0.26834862385321101</v>
      </c>
      <c r="KU294" s="26">
        <f>IFERROR(Tableau17[[#This Row],[2017 (L)-T1-LR]]/Tableau17[[#This Row],[2017 (L)-T1-TOTAL]],"")</f>
        <v>0.16055045871559634</v>
      </c>
      <c r="KV294" s="26">
        <f>IFERROR(Tableau17[[#This Row],[2017 (L)-T1-MDM]]/Tableau17[[#This Row],[2017 (L)-T1-TOTAL]],"")</f>
        <v>0.34174311926605505</v>
      </c>
      <c r="KW294" s="26">
        <f>IFERROR(Tableau17[[#This Row],[2017 (L)-T1-RDG]]/Tableau17[[#This Row],[2017 (L)-T1-TOTAL]],"")</f>
        <v>0</v>
      </c>
      <c r="KX294" s="26">
        <f>IFERROR(Tableau17[[#This Row],[2017 (L)-T1-REG]]/Tableau17[[#This Row],[2017 (L)-T1-TOTAL]],"")</f>
        <v>0</v>
      </c>
      <c r="KY294" s="26">
        <f>IFERROR(Tableau17[[#This Row],[2017 (L)-T1-REM]]/Tableau17[[#This Row],[2017 (L)-T1-TOTAL]],"")</f>
        <v>0</v>
      </c>
      <c r="KZ294" s="26">
        <f>IFERROR(Tableau17[[#This Row],[2017 (L)-T1-SOC]]/Tableau17[[#This Row],[2017 (L)-T1-TOTAL]],"")</f>
        <v>0</v>
      </c>
      <c r="LA294" s="26">
        <f>IFERROR(Tableau17[[#This Row],[2017 (L)-T1-UDI]]/Tableau17[[#This Row],[2017 (L)-T1-TOTAL]],"")</f>
        <v>0</v>
      </c>
      <c r="LB294" s="26">
        <f>IFERROR(Tableau17[[#This Row],[2017 (L)-T2-FI]]/Tableau17[[#This Row],[2017 (L)-T2-TOTAL]],"")</f>
        <v>0</v>
      </c>
      <c r="LC294" s="26">
        <f>IFERROR(Tableau17[[#This Row],[2017 (L)-T2-FN]]/Tableau17[[#This Row],[2017 (L)-T2-TOTAL]],"")</f>
        <v>0</v>
      </c>
      <c r="LD294" s="26">
        <f>IFERROR(Tableau17[[#This Row],[2017 (L)-T2-LR]]/Tableau17[[#This Row],[2017 (L)-T2-TOTAL]],"")</f>
        <v>0.49544072948328266</v>
      </c>
      <c r="LE294" s="26">
        <f>IFERROR(Tableau17[[#This Row],[2017 (L)-T2-MDM]]/Tableau17[[#This Row],[2017 (L)-T2-TOTAL]],"")</f>
        <v>0.50455927051671734</v>
      </c>
      <c r="LF294" s="26">
        <f>IFERROR(Tableau17[[#This Row],[2017 (L)-T2-REM]]/Tableau17[[#This Row],[2017 (L)-T2-TOTAL]],"")</f>
        <v>0</v>
      </c>
      <c r="LG294" s="26">
        <f>IFERROR(Tableau17[[#This Row],[2017-T1-ARTHAUD Nathalie]]/Tableau17[[#This Row],[2017-T1-TOTAL]],"")</f>
        <v>2.8050490883590462E-3</v>
      </c>
      <c r="LH294" s="26">
        <f>IFERROR(Tableau17[[#This Row],[2017-T1-ASSELINEAU Fran]]/Tableau17[[#This Row],[2017-T1-TOTAL]],"")</f>
        <v>1.2622720897615708E-2</v>
      </c>
      <c r="LI294" s="26">
        <f>IFERROR(Tableau17[[#This Row],[2017-T1-CHEMINADE Jacques]]/Tableau17[[#This Row],[2017-T1-TOTAL]],"")</f>
        <v>2.8050490883590462E-3</v>
      </c>
      <c r="LJ294" s="26">
        <f>IFERROR(Tableau17[[#This Row],[2017-T1-DUPONT-AIGNAN Nicolas]]/Tableau17[[#This Row],[2017-T1-TOTAL]],"")</f>
        <v>3.9270687237026647E-2</v>
      </c>
      <c r="LK294" s="26">
        <f>IFERROR(Tableau17[[#This Row],[2017-T1-FILLON Fran]]/Tableau17[[#This Row],[2017-T1-TOTAL]],"")</f>
        <v>0.14305750350631136</v>
      </c>
      <c r="LL294" s="26">
        <f>IFERROR(Tableau17[[#This Row],[2017-T1-HAMON Beno]]/Tableau17[[#This Row],[2017-T1-TOTAL]],"")</f>
        <v>4.067321178120617E-2</v>
      </c>
      <c r="LM294" s="26">
        <f>IFERROR(Tableau17[[#This Row],[2017-T1-LASSALLE Jean]]/Tableau17[[#This Row],[2017-T1-TOTAL]],"")</f>
        <v>5.6100981767180924E-3</v>
      </c>
      <c r="LN294" s="26">
        <f>IFERROR(Tableau17[[#This Row],[2017-T1-LE PEN Marine]]/Tableau17[[#This Row],[2017-T1-TOTAL]],"")</f>
        <v>0.33660589060308554</v>
      </c>
      <c r="LO294" s="26">
        <f>IFERROR(Tableau17[[#This Row],[2017-T1-M Jean-Luc]]/Tableau17[[#This Row],[2017-T1-TOTAL]],"")</f>
        <v>0.19775596072931276</v>
      </c>
      <c r="LP294" s="26">
        <f>IFERROR(Tableau17[[#This Row],[2017-T1-MACRON Emmanuel]]/Tableau17[[#This Row],[2017-T1-TOTAL]],"")</f>
        <v>0.20757363253856942</v>
      </c>
      <c r="LQ294" s="26">
        <f>IFERROR(Tableau17[[#This Row],[2017-T1-POUTOU Philippe]]/Tableau17[[#This Row],[2017-T1-TOTAL]],"")</f>
        <v>1.1220196353436185E-2</v>
      </c>
      <c r="LR294" s="26">
        <f>IFERROR(Tableau17[[#This Row],[2017-T2-LE PEN Marine]]/Tableau17[[#This Row],[2017-T2-TOTAL]],"")</f>
        <v>0.48529411764705882</v>
      </c>
      <c r="LS294" s="26">
        <f>IFERROR(Tableau17[[#This Row],[2017-T2-MACRON Emmanuel]]/Tableau17[[#This Row],[2017-T2-TOTAL]],"")</f>
        <v>0.51470588235294112</v>
      </c>
      <c r="LT294" s="26">
        <f>IFERROR(Tableau17[[#This Row],[2019-T1-ALEXANDRE Audric]]/Tableau17[[#This Row],[2019-T1-TOTAL]],"")</f>
        <v>0</v>
      </c>
      <c r="LU294" s="26">
        <f>IFERROR(Tableau17[[#This Row],[2019-T1-ARTHAUD Nathalie]]/Tableau17[[#This Row],[2019-T1-TOTAL]],"")</f>
        <v>7.2115384615384619E-3</v>
      </c>
      <c r="LV294" s="26">
        <f>IFERROR(Tableau17[[#This Row],[2019-T1-ASSELINEAU François]]/Tableau17[[#This Row],[2019-T1-TOTAL]],"")</f>
        <v>1.9230769230769232E-2</v>
      </c>
      <c r="LW294" s="26">
        <f>IFERROR(Tableau17[[#This Row],[2019-T1-AUBRY Manon]]/Tableau17[[#This Row],[2019-T1-TOTAL]],"")</f>
        <v>6.9711538461538464E-2</v>
      </c>
      <c r="LX294" s="26">
        <f>IFERROR(Tableau17[[#This Row],[2019-T1-AZERGUI Nagib]]/Tableau17[[#This Row],[2019-T1-TOTAL]],"")</f>
        <v>4.807692307692308E-3</v>
      </c>
      <c r="LY294" s="26">
        <f>IFERROR(Tableau17[[#This Row],[2019-T1-BARDELLA Jordan]]/Tableau17[[#This Row],[2019-T1-TOTAL]],"")</f>
        <v>0.36298076923076922</v>
      </c>
      <c r="LZ294" s="26">
        <f>IFERROR(Tableau17[[#This Row],[2019-T1-BELLAMY François-Xavier]]/Tableau17[[#This Row],[2019-T1-TOTAL]],"")</f>
        <v>6.9711538461538464E-2</v>
      </c>
      <c r="MA294" s="26">
        <f>IFERROR(Tableau17[[#This Row],[2019-T1-BIDOU Olivier]]/Tableau17[[#This Row],[2019-T1-TOTAL]],"")</f>
        <v>2.403846153846154E-3</v>
      </c>
      <c r="MB294" s="26">
        <f>IFERROR(Tableau17[[#This Row],[2019-T1-BOURG Dominique]]/Tableau17[[#This Row],[2019-T1-TOTAL]],"")</f>
        <v>2.8846153846153848E-2</v>
      </c>
      <c r="MC294" s="26">
        <f>IFERROR(Tableau17[[#This Row],[2019-T1-BROSSAT Ian]]/Tableau17[[#This Row],[2019-T1-TOTAL]],"")</f>
        <v>1.9230769230769232E-2</v>
      </c>
      <c r="MD294" s="26">
        <f>IFERROR(Tableau17[[#This Row],[2019-T1-CAILLAUD Sophie]]/Tableau17[[#This Row],[2019-T1-TOTAL]],"")</f>
        <v>0</v>
      </c>
      <c r="ME294" s="26">
        <f>IFERROR(Tableau17[[#This Row],[2019-T1-CAMUS Renaud]]/Tableau17[[#This Row],[2019-T1-TOTAL]],"")</f>
        <v>0</v>
      </c>
      <c r="MF294" s="26">
        <f>IFERROR(Tableau17[[#This Row],[2019-T1-CHALENÇON Christophe]]/Tableau17[[#This Row],[2019-T1-TOTAL]],"")</f>
        <v>0</v>
      </c>
      <c r="MG294" s="26">
        <f>IFERROR(Tableau17[[#This Row],[2019-T1-CORBET Cathy Denise Ginette]]/Tableau17[[#This Row],[2019-T1-TOTAL]],"")</f>
        <v>0</v>
      </c>
      <c r="MH294" s="26">
        <f>IFERROR(Tableau17[[#This Row],[2019-T1-DE PREVOISIN Robert]]/Tableau17[[#This Row],[2019-T1-TOTAL]],"")</f>
        <v>0</v>
      </c>
      <c r="MI294" s="26">
        <f>IFERROR(Tableau17[[#This Row],[2019-T1-DELFEL Thérèse]]/Tableau17[[#This Row],[2019-T1-TOTAL]],"")</f>
        <v>0</v>
      </c>
      <c r="MJ294" s="26">
        <f>IFERROR(Tableau17[[#This Row],[2019-T1-DIEUMEGARD Pierre]]/Tableau17[[#This Row],[2019-T1-TOTAL]],"")</f>
        <v>0</v>
      </c>
      <c r="MK294" s="26">
        <f>IFERROR(Tableau17[[#This Row],[2019-T1-DUPONT-AIGNAN Nicolas]]/Tableau17[[#This Row],[2019-T1-TOTAL]],"")</f>
        <v>3.125E-2</v>
      </c>
      <c r="ML294" s="26">
        <f>IFERROR(Tableau17[[#This Row],[2019-T1-GERNIGON Yves]]/Tableau17[[#This Row],[2019-T1-TOTAL]],"")</f>
        <v>0</v>
      </c>
      <c r="MM294" s="26">
        <f>IFERROR(Tableau17[[#This Row],[2019-T1-GLUCKSMANN Raphaël]]/Tableau17[[#This Row],[2019-T1-TOTAL]],"")</f>
        <v>4.3269230769230768E-2</v>
      </c>
      <c r="MN294" s="26">
        <f>IFERROR(Tableau17[[#This Row],[2019-T1-HAMON Benoît]]/Tableau17[[#This Row],[2019-T1-TOTAL]],"")</f>
        <v>1.6826923076923076E-2</v>
      </c>
      <c r="MO294" s="26">
        <f>IFERROR(Tableau17[[#This Row],[2019-T1-HELGEN Gilles]]/Tableau17[[#This Row],[2019-T1-TOTAL]],"")</f>
        <v>0</v>
      </c>
      <c r="MP294" s="26">
        <f>IFERROR(Tableau17[[#This Row],[2019-T1-JADOT Yannick]]/Tableau17[[#This Row],[2019-T1-TOTAL]],"")</f>
        <v>0.14182692307692307</v>
      </c>
      <c r="MQ294" s="26">
        <f>IFERROR(Tableau17[[#This Row],[2019-T1-LAGARDE Jean-Christophe]]/Tableau17[[#This Row],[2019-T1-TOTAL]],"")</f>
        <v>4.807692307692308E-3</v>
      </c>
      <c r="MR294" s="26">
        <f>IFERROR(Tableau17[[#This Row],[2019-T1-LALANNE Francis]]/Tableau17[[#This Row],[2019-T1-TOTAL]],"")</f>
        <v>7.2115384615384619E-3</v>
      </c>
      <c r="MS294" s="26">
        <f>IFERROR(Tableau17[[#This Row],[2019-T1-LOISEAU Nathalie]]/Tableau17[[#This Row],[2019-T1-TOTAL]],"")</f>
        <v>0.16826923076923078</v>
      </c>
      <c r="MT294" s="26">
        <f>IFERROR(Tableau17[[#This Row],[2019-T1-MARIE Florie]]/Tableau17[[#This Row],[2019-T1-TOTAL]],"")</f>
        <v>2.403846153846154E-3</v>
      </c>
      <c r="MU294" s="26">
        <f>IFERROR(Tableau17[[#This Row],[2008-T1-MACROEXTRDROITE]]/Tableau17[[#This Row],[2008-T1-MACROTOTALE]],"")</f>
        <v>0.12103174603174603</v>
      </c>
      <c r="MV294" s="26">
        <f>IFERROR(Tableau17[[#This Row],[2008-T1-MACRODROITE]]/Tableau17[[#This Row],[2008-T1-MACROTOTALE]],"")</f>
        <v>0.54166666666666663</v>
      </c>
      <c r="MW294" s="26">
        <f>IFERROR(Tableau17[[#This Row],[2008-T1-MACROCENTRE]]/Tableau17[[#This Row],[2008-T1-MACROTOTALE]],"")</f>
        <v>0</v>
      </c>
      <c r="MX294" s="26">
        <f>IFERROR(Tableau17[[#This Row],[2008-T1-MACROGAUCHE]]/Tableau17[[#This Row],[2008-T1-MACROTOTALE]],"")</f>
        <v>0.33730158730158732</v>
      </c>
      <c r="MY294" s="26">
        <f>IFERROR(Tableau17[[#This Row],[2008-T1-MACROAUTRE]]/Tableau17[[#This Row],[2008-T1-MACROTOTALE]],"")</f>
        <v>0</v>
      </c>
      <c r="MZ294" s="26">
        <f>IFERROR(Tableau17[[#This Row],[2008-T2-MACROEXTRDROITE]]/Tableau17[[#This Row],[2008-T2-MACROTOTALE]],"")</f>
        <v>0</v>
      </c>
      <c r="NA294" s="26">
        <f>IFERROR(Tableau17[[#This Row],[2008-T2-MACRODROITE]]/Tableau17[[#This Row],[2008-T2-MACROTOTALE]],"")</f>
        <v>0.62183235867446396</v>
      </c>
      <c r="NB294" s="26">
        <f>IFERROR(Tableau17[[#This Row],[2008-T2-MACROCENTRE]]/Tableau17[[#This Row],[2008-T2-MACROTOTALE]],"")</f>
        <v>0</v>
      </c>
      <c r="NC294" s="26">
        <f>IFERROR(Tableau17[[#This Row],[2008-T2-MACROGAUCHE]]/Tableau17[[#This Row],[2008-T2-MACROTOTALE]],"")</f>
        <v>0.37816764132553604</v>
      </c>
      <c r="ND294" s="26">
        <f>IFERROR(Tableau17[[#This Row],[2008-T2-MACROAUTRE]]/Tableau17[[#This Row],[2008-T2-MACROTOTALE]],"")</f>
        <v>0</v>
      </c>
      <c r="NE294" s="26">
        <f>IFERROR(Tableau17[[#This Row],[2014-T1-MACROEXTRDROITE]]/Tableau17[[#This Row],[2014-T1-MACROTOTALE]],"")</f>
        <v>0.34607645875251508</v>
      </c>
      <c r="NF294" s="26">
        <f>IFERROR(Tableau17[[#This Row],[2014-T1-MACRODROITE]]/Tableau17[[#This Row],[2014-T1-MACROTOTALE]],"")</f>
        <v>0.37022132796780682</v>
      </c>
      <c r="NG294" s="26">
        <f>IFERROR(Tableau17[[#This Row],[2014-T1-MACROCENTRE]]/Tableau17[[#This Row],[2014-T1-MACROTOTALE]],"")</f>
        <v>2.0120724346076459E-2</v>
      </c>
      <c r="NH294" s="26">
        <f>IFERROR(Tableau17[[#This Row],[2014-T1-MACROGAUCHE]]/Tableau17[[#This Row],[2014-T1-MACROTOTALE]],"")</f>
        <v>0.26358148893360162</v>
      </c>
      <c r="NI294" s="26">
        <f>IFERROR(Tableau17[[#This Row],[2014-T1-MACROAUTRE]]/Tableau17[[#This Row],[2014-T1-MACROTOTALE]],"")</f>
        <v>0</v>
      </c>
      <c r="NJ294" s="26">
        <f>IFERROR(Tableau17[[#This Row],[2014-T2-MACROEXTRDROITE]]/Tableau17[[#This Row],[2014-T2-MACROTOTALE]],"")</f>
        <v>0.36627906976744184</v>
      </c>
      <c r="NK294" s="26">
        <f>IFERROR(Tableau17[[#This Row],[2014-T2-MACRODROITE]]/Tableau17[[#This Row],[2014-T2-MACROTOTALE]],"")</f>
        <v>0.42248062015503873</v>
      </c>
      <c r="NL294" s="26">
        <f>IFERROR(Tableau17[[#This Row],[2014-T2-MACROCENTRE]]/Tableau17[[#This Row],[2014-T2-MACROTOTALE]],"")</f>
        <v>0</v>
      </c>
      <c r="NM294" s="26">
        <f>IFERROR(Tableau17[[#This Row],[2014-T2-MACROGAUCHE]]/Tableau17[[#This Row],[2014-T2-MACROTOTALE]],"")</f>
        <v>0.21124031007751937</v>
      </c>
      <c r="NN294" s="26">
        <f>IFERROR(Tableau17[[#This Row],[2014-T2-MACROAUTRE]]/Tableau17[[#This Row],[2014-T2-MACROTOTALE]],"")</f>
        <v>0</v>
      </c>
      <c r="NO294" s="26">
        <f>IFERROR( Tableau17[[#This Row],[2015-T1-MACROEXTRDROITE]]/Tableau17[[#This Row],[2015-T1-MACROTOTALE]],"")</f>
        <v>0.46246973365617433</v>
      </c>
      <c r="NP294" s="26">
        <f>IFERROR(Tableau17[[#This Row],[2015-T1-MACRODROITE]]/Tableau17[[#This Row],[2015-T1-MACROTOTALE]],"")</f>
        <v>0.28087167070217917</v>
      </c>
      <c r="NQ294" s="26">
        <f>IFERROR(Tableau17[[#This Row],[2015-T1-MACROCENTRE]]/Tableau17[[#This Row],[2015-T1-MACROTOTALE]],"")</f>
        <v>0</v>
      </c>
      <c r="NR294" s="26">
        <f>IFERROR(Tableau17[[#This Row],[2015-T1-MACROGAUCHE]]/Tableau17[[#This Row],[2015-T1-MACROTOTALE]],"")</f>
        <v>0.2566585956416465</v>
      </c>
      <c r="NS294" s="26">
        <f>IFERROR(Tableau17[[#This Row],[2015-T1-MACROAUTRE]]/Tableau17[[#This Row],[2015-T1-MACROTOTALE]],"")</f>
        <v>0</v>
      </c>
      <c r="NT294" s="26">
        <f>IFERROR(Tableau17[[#This Row],[2015-T2-MACROEXTRDROITE]]/Tableau17[[#This Row],[2015-T2-MACROTOTALE]],"")</f>
        <v>0.47355163727959698</v>
      </c>
      <c r="NU294" s="26">
        <f>IFERROR(Tableau17[[#This Row],[2015-T2-MACRODROITE]]/Tableau17[[#This Row],[2015-T2-MACROTOTALE]],"")</f>
        <v>0.52644836272040307</v>
      </c>
      <c r="NV294" s="26">
        <f>IFERROR(Tableau17[[#This Row],[2015-T2-MACROCENTRE]]/Tableau17[[#This Row],[2015-T2-MACROTOTALE]],"")</f>
        <v>0</v>
      </c>
      <c r="NW294" s="26">
        <f>IFERROR(Tableau17[[#This Row],[2015-T2-MACROGAUCHE]]/Tableau17[[#This Row],[2015-T2-MACROTOTALE]],"")</f>
        <v>0</v>
      </c>
      <c r="NX294" s="26">
        <f>IFERROR(Tableau17[[#This Row],[2015-T2-MACROAUTRE]]/Tableau17[[#This Row],[2015-T2-MACROTOTALE]],"")</f>
        <v>0</v>
      </c>
      <c r="NY294" s="26">
        <f>IFERROR(Tableau17[[#This Row],[2017-T1-MACROEXTRDROITE]]/Tableau17[[#This Row],[2017-T1-MACROTOTALE]],"")</f>
        <v>0.39130434782608697</v>
      </c>
      <c r="NZ294" s="26">
        <f>IFERROR(Tableau17[[#This Row],[2017-T1-MACRODROITE]]/Tableau17[[#This Row],[2017-T1-MACROTOTALE]],"")</f>
        <v>0.14305750350631136</v>
      </c>
      <c r="OA294" s="26">
        <f>IFERROR(Tableau17[[#This Row],[2017-T1-MACROCENTRE]]/Tableau17[[#This Row],[2017-T1-MACROTOTALE]],"")</f>
        <v>0.20757363253856942</v>
      </c>
      <c r="OB294" s="26">
        <f>IFERROR(Tableau17[[#This Row],[2017-T1-MACROGAUCHE]]/Tableau17[[#This Row],[2017-T1-MACROTOTALE]],"")</f>
        <v>0.25245441795231416</v>
      </c>
      <c r="OC294" s="26">
        <f>IFERROR(Tableau17[[#This Row],[2017-T1-MACROAUTRE]]/Tableau17[[#This Row],[2017-T1-MACROTOTALE]],"")</f>
        <v>5.6100981767180924E-3</v>
      </c>
      <c r="OD294" s="26">
        <f>IFERROR(Tableau17[[#This Row],[2017-T2-MACROEXTRDROITE]]/Tableau17[[#This Row],[2017-T2-MACROTOTALE]],"")</f>
        <v>0.48529411764705882</v>
      </c>
      <c r="OE294" s="26">
        <f>IFERROR(Tableau17[[#This Row],[2017-T2-MACRODROITE]]/Tableau17[[#This Row],[2017-T2-MACROTOTALE]],"")</f>
        <v>0</v>
      </c>
      <c r="OF294" s="26">
        <f>IFERROR(Tableau17[[#This Row],[2017-T2-MACROCENTRE]]/Tableau17[[#This Row],[2017-T2-MACROTOTALE]],"")</f>
        <v>0.51470588235294112</v>
      </c>
      <c r="OG294" s="26">
        <f>IFERROR(Tableau17[[#This Row],[2017-T2-MACROGAUCHE]]/Tableau17[[#This Row],[2017-T2-MACROTOTALE]],"")</f>
        <v>0</v>
      </c>
      <c r="OH294" s="26">
        <f>IFERROR(Tableau17[[#This Row],[2017-T2-MACROAUTRE]]/Tableau17[[#This Row],[2017-T2-MACROTOTALE]],"")</f>
        <v>0</v>
      </c>
      <c r="OI294" s="26">
        <f>IFERROR(Tableau17[[#This Row],[2019-T1-MACROEXTRDROITE]]/Tableau17[[#This Row],[2019-T1-MACROTOTALE]],"")</f>
        <v>0.41273584905660377</v>
      </c>
      <c r="OJ294" s="26">
        <f>IFERROR(Tableau17[[#This Row],[2019-T1-MACRODROITE]]/Tableau17[[#This Row],[2019-T1-MACROTOTALE]],"")</f>
        <v>7.3113207547169809E-2</v>
      </c>
      <c r="OK294" s="26">
        <f>IFERROR(Tableau17[[#This Row],[2019-T1-MACROCENTRE]]/Tableau17[[#This Row],[2019-T1-MACROTOTALE]],"")</f>
        <v>0.1650943396226415</v>
      </c>
      <c r="OL294" s="26">
        <f>IFERROR(Tableau17[[#This Row],[2019-T1-MACROGAUCHE]]/Tableau17[[#This Row],[2019-T1-MACROTOTALE]],"")</f>
        <v>0.29245283018867924</v>
      </c>
      <c r="OM294" s="26">
        <f>IFERROR(Tableau17[[#This Row],[2019-T1-MACROAUTRE]]/Tableau17[[#This Row],[2019-T1-MACROTOTALE]],"")</f>
        <v>5.6603773584905662E-2</v>
      </c>
      <c r="ON294" s="26">
        <f>IFERROR(Tableau17[[#This Row],[2020-T1-MACROEXTRDROITE]]/Tableau17[[#This Row],[2020-T1-MACROTOTALE]],"")</f>
        <v>0.28417266187050361</v>
      </c>
      <c r="OO294" s="26">
        <f>IFERROR(Tableau17[[#This Row],[2020-T1-MACRODROITE]]/Tableau17[[#This Row],[2020-T1-MACROTOTALE]],"")</f>
        <v>0.3273381294964029</v>
      </c>
      <c r="OP294" s="26">
        <f>IFERROR(Tableau17[[#This Row],[2020-T1-MACROCENTRE]]/Tableau17[[#This Row],[2020-T1-MACROTOTALE]],"")</f>
        <v>6.83453237410072E-2</v>
      </c>
      <c r="OQ294" s="26">
        <f>IFERROR(Tableau17[[#This Row],[2020-T1-MACROGAUCHE]]/Tableau17[[#This Row],[2020-T1-MACROTOTALE]],"")</f>
        <v>0.32014388489208634</v>
      </c>
      <c r="OR294" s="26">
        <f>IFERROR(Tableau17[[#This Row],[2020-T1-MACROAUTRE]]/Tableau17[[#This Row],[2020-T1-MACROTOTALE]],"")</f>
        <v>0</v>
      </c>
      <c r="OS294" s="26">
        <f>IFERROR(Tableau17[[#This Row],[2017 (L)-T1-MACROEXTRDROITE]]/Tableau17[[#This Row],[2017 (L)-T1-MACROTOTALE]],"")</f>
        <v>0.28669724770642202</v>
      </c>
      <c r="OT294" s="26">
        <f>IFERROR(Tableau17[[#This Row],[2017 (L)-T1-MACRODROITE]]/Tableau17[[#This Row],[2017 (L)-T1-MACROTOTALE]],"")</f>
        <v>0.1628440366972477</v>
      </c>
      <c r="OU294" s="26">
        <f>IFERROR(Tableau17[[#This Row],[2017 (L)-T1-MACROCENTRE]]/Tableau17[[#This Row],[2017 (L)-T1-MACROTOTALE]],"")</f>
        <v>0.34174311926605505</v>
      </c>
      <c r="OV294" s="26">
        <f>IFERROR(Tableau17[[#This Row],[2017 (L)-T1-MACROGAUCHE]]/Tableau17[[#This Row],[2017 (L)-T1-MACROTOTALE]],"")</f>
        <v>0.20183486238532111</v>
      </c>
      <c r="OW294" s="26">
        <f>IFERROR(Tableau17[[#This Row],[2017 (L)-T1-MACROAUTRE]]/Tableau17[[#This Row],[2017 (L)-T1-MACROTOTALE]],"")</f>
        <v>6.8807339449541288E-3</v>
      </c>
      <c r="OX294" s="26">
        <f>IFERROR(Tableau17[[#This Row],[2017 (L)-T2-MACROEXTRDROITE]]/Tableau17[[#This Row],[2017 (L)-T2-MACROTOTALE]],"")</f>
        <v>0</v>
      </c>
      <c r="OY294" s="26">
        <f>IFERROR(Tableau17[[#This Row],[2017 (L)-T2-MACRODROITE]]/Tableau17[[#This Row],[2017 (L)-T2-MACROTOTALE]],"")</f>
        <v>0.49544072948328266</v>
      </c>
      <c r="OZ294" s="26">
        <f>IFERROR(Tableau17[[#This Row],[2017 (L)-T2-MACROCENTRE]]/Tableau17[[#This Row],[2017 (L)-T2-MACROTOTALE]],"")</f>
        <v>0.50455927051671734</v>
      </c>
      <c r="PA294" s="26">
        <f>IFERROR(Tableau17[[#This Row],[2017 (L)-T2-MACROGAUCHE]]/Tableau17[[#This Row],[2017 (L)-T2-MACROTOTALE]],"")</f>
        <v>0</v>
      </c>
      <c r="PB294" s="26">
        <f>IFERROR(Tableau17[[#This Row],[2017 (L)-T2-MACROAUTRE]]/Tableau17[[#This Row],[2017 (L)-T2-MACROTOTALE]],"")</f>
        <v>0</v>
      </c>
      <c r="PC294" s="26">
        <f>IFERROR(Tableau17[[#This Row],[2008_T1_PROCUS]]/Tableau17[[#This Row],[2008_T1_INSCRITS]],0)</f>
        <v>2.1229050279329607E-2</v>
      </c>
      <c r="PD294" s="26">
        <f>IFERROR(Tableau17[[#This Row],[2008_T2_PROCUS]]/Tableau17[[#This Row],[2008_T2_INSCRITS]],0)</f>
        <v>8.9385474860335188E-3</v>
      </c>
      <c r="PE294" s="26">
        <f>Tableau17[[#This Row],[2014_T1_PROCUS]]/Tableau17[[#This Row],[2014_T1_INSCRITS]]</f>
        <v>7.3375262054507341E-3</v>
      </c>
      <c r="PF294" s="26">
        <f>IFERROR(Tableau17[[#This Row],[2014_T2_PROCUS]]/Tableau17[[#This Row],[2014_T2_INSCRITS]],0)</f>
        <v>1.1530398322851153E-2</v>
      </c>
    </row>
    <row r="295" spans="1:422" x14ac:dyDescent="0.2">
      <c r="A295" s="1">
        <v>3</v>
      </c>
      <c r="B295" s="1" t="s">
        <v>312</v>
      </c>
      <c r="C295" s="1" t="s">
        <v>314</v>
      </c>
      <c r="D295" s="1" t="s">
        <v>314</v>
      </c>
      <c r="E295" s="1">
        <v>554</v>
      </c>
      <c r="F295" s="1">
        <v>5.3908699999999996</v>
      </c>
      <c r="G295" s="1">
        <v>43.284942999999998</v>
      </c>
      <c r="H295" s="3">
        <v>1247</v>
      </c>
      <c r="I295" s="3">
        <v>229</v>
      </c>
      <c r="L295" s="1">
        <v>71</v>
      </c>
      <c r="M295" s="1">
        <v>14</v>
      </c>
      <c r="O295" s="1">
        <v>4</v>
      </c>
      <c r="P295" s="1">
        <v>59</v>
      </c>
      <c r="Q295" s="1">
        <v>29</v>
      </c>
      <c r="R295" s="1">
        <v>75</v>
      </c>
      <c r="S295" s="1">
        <v>148</v>
      </c>
      <c r="T295" s="1">
        <v>38</v>
      </c>
      <c r="U295" s="1">
        <v>438</v>
      </c>
      <c r="V295" s="1">
        <v>1228</v>
      </c>
      <c r="W295" s="1">
        <v>674</v>
      </c>
      <c r="X295" s="1">
        <v>9</v>
      </c>
      <c r="Y295" s="2">
        <v>0.54885993</v>
      </c>
      <c r="Z295" s="1">
        <v>1227</v>
      </c>
      <c r="AA295" s="1">
        <v>700</v>
      </c>
      <c r="AB295" s="1">
        <v>22</v>
      </c>
      <c r="AC295" s="2">
        <v>0.57049715000000001</v>
      </c>
      <c r="AD295" s="1">
        <v>1247</v>
      </c>
      <c r="AE295" s="1">
        <v>455</v>
      </c>
      <c r="AF295" s="2">
        <v>0.36487570000000003</v>
      </c>
      <c r="AG295" s="1">
        <f t="shared" si="4"/>
        <v>229</v>
      </c>
      <c r="AH295" s="1">
        <v>1305</v>
      </c>
      <c r="AI295" s="1">
        <v>726</v>
      </c>
      <c r="AJ295" s="1">
        <v>16</v>
      </c>
      <c r="AK295" s="2">
        <v>0.55632183999999996</v>
      </c>
      <c r="AL295" s="1">
        <v>1305</v>
      </c>
      <c r="AM295" s="1">
        <v>812</v>
      </c>
      <c r="AN295" s="1">
        <v>18</v>
      </c>
      <c r="AO295" s="2">
        <v>0.62222222000000005</v>
      </c>
      <c r="AP295" s="1">
        <v>1207</v>
      </c>
      <c r="AQ295" s="1">
        <v>559</v>
      </c>
      <c r="AR295" s="2">
        <v>0.46313173000000002</v>
      </c>
      <c r="AS295" s="1">
        <v>1208</v>
      </c>
      <c r="AT295" s="1">
        <v>579</v>
      </c>
      <c r="AU295" s="2">
        <v>0.47930464</v>
      </c>
      <c r="AV295" s="1">
        <v>1230</v>
      </c>
      <c r="AW295" s="1">
        <v>585</v>
      </c>
      <c r="AX295" s="2">
        <v>0.47560975999999999</v>
      </c>
      <c r="AY295" s="1">
        <v>1230</v>
      </c>
      <c r="AZ295" s="1">
        <v>481</v>
      </c>
      <c r="BA295" s="2">
        <v>0.39105690999999998</v>
      </c>
      <c r="BB295" s="1">
        <v>1229</v>
      </c>
      <c r="BC295" s="1">
        <v>916</v>
      </c>
      <c r="BD295" s="2">
        <v>0.74532140000000002</v>
      </c>
      <c r="BE295" s="1">
        <v>1229</v>
      </c>
      <c r="BF295" s="1">
        <v>853</v>
      </c>
      <c r="BG295" s="2">
        <v>0.69406020999999996</v>
      </c>
      <c r="BH295" s="1">
        <v>1194</v>
      </c>
      <c r="BI295" s="1">
        <v>545</v>
      </c>
      <c r="BJ295" s="2">
        <v>0.45644890999999999</v>
      </c>
      <c r="BK295" s="1">
        <v>58</v>
      </c>
      <c r="BL295" s="1">
        <v>4</v>
      </c>
      <c r="BM295" s="1">
        <v>10</v>
      </c>
      <c r="BN295" s="1">
        <v>40</v>
      </c>
      <c r="BO295" s="1">
        <v>48</v>
      </c>
      <c r="BP295" s="1">
        <v>268</v>
      </c>
      <c r="BQ295" s="1">
        <v>283</v>
      </c>
      <c r="BR295" s="1">
        <v>711</v>
      </c>
      <c r="BT295" s="1">
        <v>401</v>
      </c>
      <c r="BU295" s="1">
        <v>386</v>
      </c>
      <c r="BW295" s="1">
        <v>787</v>
      </c>
      <c r="BX295" s="1">
        <v>14</v>
      </c>
      <c r="BY295" s="1">
        <v>5</v>
      </c>
      <c r="BZ295" s="1">
        <v>35</v>
      </c>
      <c r="CB295" s="1">
        <v>69</v>
      </c>
      <c r="CC295" s="1">
        <v>123</v>
      </c>
      <c r="CD295" s="1">
        <v>268</v>
      </c>
      <c r="CE295" s="1">
        <v>140</v>
      </c>
      <c r="CF295" s="1">
        <v>654</v>
      </c>
      <c r="CG295" s="1">
        <v>141</v>
      </c>
      <c r="CH295" s="1">
        <v>320</v>
      </c>
      <c r="CI295" s="1">
        <v>203</v>
      </c>
      <c r="CJ295" s="1">
        <v>664</v>
      </c>
      <c r="CK295" s="1">
        <v>7</v>
      </c>
      <c r="CO295" s="1">
        <v>85</v>
      </c>
      <c r="CP295" s="1">
        <v>173</v>
      </c>
      <c r="CR295" s="1">
        <v>17</v>
      </c>
      <c r="CT295" s="1">
        <v>149</v>
      </c>
      <c r="CU295" s="1">
        <v>114</v>
      </c>
      <c r="CW295" s="1">
        <v>545</v>
      </c>
      <c r="CY295" s="1">
        <v>200</v>
      </c>
      <c r="DA295" s="1">
        <v>316</v>
      </c>
      <c r="DC295" s="1">
        <v>516</v>
      </c>
      <c r="DD295" s="1">
        <v>27</v>
      </c>
      <c r="DE295" s="1">
        <v>7</v>
      </c>
      <c r="DF295" s="1">
        <v>2</v>
      </c>
      <c r="DG295" s="1">
        <v>23</v>
      </c>
      <c r="DH295" s="1">
        <v>3</v>
      </c>
      <c r="DI295" s="1">
        <v>35</v>
      </c>
      <c r="DK295" s="1">
        <v>5</v>
      </c>
      <c r="DL295" s="1">
        <v>131</v>
      </c>
      <c r="DN295" s="1">
        <v>94</v>
      </c>
      <c r="DP295" s="1">
        <v>3</v>
      </c>
      <c r="DQ295" s="1">
        <v>0</v>
      </c>
      <c r="DR295" s="1">
        <v>134</v>
      </c>
      <c r="DU295" s="1">
        <v>464</v>
      </c>
      <c r="DV295" s="1">
        <v>246</v>
      </c>
      <c r="DZ295" s="1">
        <v>181</v>
      </c>
      <c r="EA295" s="1">
        <v>427</v>
      </c>
      <c r="EB295" s="1">
        <v>5</v>
      </c>
      <c r="EC295" s="1">
        <v>7</v>
      </c>
      <c r="ED295" s="1">
        <v>4</v>
      </c>
      <c r="EE295" s="1">
        <v>22</v>
      </c>
      <c r="EF295" s="1">
        <v>144</v>
      </c>
      <c r="EG295" s="1">
        <v>54</v>
      </c>
      <c r="EH295" s="1">
        <v>8</v>
      </c>
      <c r="EI295" s="1">
        <v>187</v>
      </c>
      <c r="EJ295" s="1">
        <v>271</v>
      </c>
      <c r="EK295" s="1">
        <v>189</v>
      </c>
      <c r="EL295" s="1">
        <v>6</v>
      </c>
      <c r="EM295" s="1">
        <v>897</v>
      </c>
      <c r="EN295" s="1">
        <v>251</v>
      </c>
      <c r="EO295" s="1">
        <v>496</v>
      </c>
      <c r="EP295" s="1">
        <v>747</v>
      </c>
      <c r="EQ295" s="1">
        <v>0</v>
      </c>
      <c r="ER295" s="1">
        <v>3</v>
      </c>
      <c r="ES295" s="1">
        <v>8</v>
      </c>
      <c r="ET295" s="1">
        <v>48</v>
      </c>
      <c r="EU295" s="1">
        <v>4</v>
      </c>
      <c r="EV295" s="1">
        <v>141</v>
      </c>
      <c r="EW295" s="1">
        <v>35</v>
      </c>
      <c r="EX295" s="1">
        <v>1</v>
      </c>
      <c r="EY295" s="1">
        <v>13</v>
      </c>
      <c r="EZ295" s="1">
        <v>32</v>
      </c>
      <c r="FA295" s="1">
        <v>0</v>
      </c>
      <c r="FB295" s="1">
        <v>0</v>
      </c>
      <c r="FC295" s="1">
        <v>0</v>
      </c>
      <c r="FD295" s="1">
        <v>0</v>
      </c>
      <c r="FE295" s="1">
        <v>0</v>
      </c>
      <c r="FF295" s="1">
        <v>0</v>
      </c>
      <c r="FG295" s="1">
        <v>0</v>
      </c>
      <c r="FH295" s="1">
        <v>8</v>
      </c>
      <c r="FI295" s="1">
        <v>0</v>
      </c>
      <c r="FJ295" s="1">
        <v>28</v>
      </c>
      <c r="FK295" s="1">
        <v>18</v>
      </c>
      <c r="FL295" s="1">
        <v>0</v>
      </c>
      <c r="FM295" s="1">
        <v>91</v>
      </c>
      <c r="FN295" s="1">
        <v>9</v>
      </c>
      <c r="FO295" s="1">
        <v>1</v>
      </c>
      <c r="FP295" s="1">
        <v>82</v>
      </c>
      <c r="FQ295" s="1">
        <v>0</v>
      </c>
      <c r="FR295" s="1">
        <f>SUM(Tableau17[[#This Row],[2019-T1-ALEXANDRE Audric]:[2019-T1-MARIE Florie]])</f>
        <v>522</v>
      </c>
      <c r="FS295" s="1">
        <v>58</v>
      </c>
      <c r="FT295" s="1">
        <v>330</v>
      </c>
      <c r="FU295" s="1">
        <v>0</v>
      </c>
      <c r="FV295" s="1">
        <v>323</v>
      </c>
      <c r="FW295" s="1">
        <v>0</v>
      </c>
      <c r="FX295" s="1">
        <v>711</v>
      </c>
      <c r="FY295" s="1">
        <v>0</v>
      </c>
      <c r="FZ295" s="1">
        <v>386</v>
      </c>
      <c r="GA295" s="1">
        <v>0</v>
      </c>
      <c r="GB295" s="1">
        <v>401</v>
      </c>
      <c r="GC295" s="1">
        <v>0</v>
      </c>
      <c r="GD295" s="1">
        <v>787</v>
      </c>
      <c r="GE295" s="1">
        <v>123</v>
      </c>
      <c r="GF295" s="1">
        <v>273</v>
      </c>
      <c r="GG295" s="1">
        <v>14</v>
      </c>
      <c r="GH295" s="1">
        <v>244</v>
      </c>
      <c r="GI295" s="1">
        <v>0</v>
      </c>
      <c r="GJ295" s="1">
        <v>654</v>
      </c>
      <c r="GK295" s="1">
        <v>141</v>
      </c>
      <c r="GL295" s="1">
        <v>320</v>
      </c>
      <c r="GM295" s="1">
        <v>0</v>
      </c>
      <c r="GN295" s="1">
        <v>203</v>
      </c>
      <c r="GO295" s="1">
        <v>0</v>
      </c>
      <c r="GP295" s="1">
        <v>664</v>
      </c>
      <c r="GQ295" s="1">
        <v>173</v>
      </c>
      <c r="GR295" s="1">
        <v>149</v>
      </c>
      <c r="GS295" s="1">
        <v>0</v>
      </c>
      <c r="GT295" s="1">
        <v>216</v>
      </c>
      <c r="GU295" s="1">
        <v>7</v>
      </c>
      <c r="GV295" s="1">
        <v>545</v>
      </c>
      <c r="GW295" s="1">
        <v>200</v>
      </c>
      <c r="GX295" s="1">
        <v>316</v>
      </c>
      <c r="GY295" s="1">
        <v>0</v>
      </c>
      <c r="GZ295" s="1">
        <v>0</v>
      </c>
      <c r="HA295" s="1">
        <v>0</v>
      </c>
      <c r="HB295" s="1">
        <v>516</v>
      </c>
      <c r="HC295" s="1">
        <v>220</v>
      </c>
      <c r="HD295" s="1">
        <v>144</v>
      </c>
      <c r="HE295" s="1">
        <v>189</v>
      </c>
      <c r="HF295" s="1">
        <v>336</v>
      </c>
      <c r="HG295" s="1">
        <v>8</v>
      </c>
      <c r="HH295" s="1">
        <v>897</v>
      </c>
      <c r="HI295" s="1">
        <v>251</v>
      </c>
      <c r="HJ295" s="1">
        <v>0</v>
      </c>
      <c r="HK295" s="1">
        <v>496</v>
      </c>
      <c r="HL295" s="1">
        <v>0</v>
      </c>
      <c r="HM295" s="1">
        <v>0</v>
      </c>
      <c r="HN295" s="1">
        <v>747</v>
      </c>
      <c r="HO295" s="1">
        <v>159</v>
      </c>
      <c r="HP295" s="1">
        <v>44</v>
      </c>
      <c r="HQ295" s="1">
        <v>82</v>
      </c>
      <c r="HR295" s="1">
        <v>220</v>
      </c>
      <c r="HS295" s="1">
        <v>27</v>
      </c>
      <c r="HT295" s="1">
        <v>532</v>
      </c>
      <c r="HU295" s="1">
        <v>75</v>
      </c>
      <c r="HV295" s="1">
        <v>130</v>
      </c>
      <c r="HW295" s="1">
        <v>29</v>
      </c>
      <c r="HX295" s="1">
        <v>204</v>
      </c>
      <c r="HY295" s="1">
        <v>0</v>
      </c>
      <c r="HZ295" s="1">
        <v>438</v>
      </c>
      <c r="IA295" s="1">
        <v>2</v>
      </c>
      <c r="IB295" s="1">
        <v>117</v>
      </c>
      <c r="IC295" s="1">
        <v>134</v>
      </c>
      <c r="ID295" s="1">
        <v>204</v>
      </c>
      <c r="IE295" s="1">
        <v>7</v>
      </c>
      <c r="IF295" s="1">
        <v>464</v>
      </c>
      <c r="IG295" s="1">
        <v>0</v>
      </c>
      <c r="IH295" s="1">
        <v>0</v>
      </c>
      <c r="II295" s="1">
        <v>181</v>
      </c>
      <c r="IJ295" s="1">
        <v>246</v>
      </c>
      <c r="IK295" s="1">
        <v>0</v>
      </c>
      <c r="IL295" s="1">
        <v>427</v>
      </c>
      <c r="IM295" s="26">
        <f>IFERROR(Tableau17[[#This Row],[LDIV]]/Tableau17[[#This Row],[Total général]],"")</f>
        <v>0</v>
      </c>
      <c r="IN295" s="26">
        <f>IFERROR(Tableau17[[#This Row],[LDVC]]/Tableau17[[#This Row],[Total général]],"")</f>
        <v>0</v>
      </c>
      <c r="IO295" s="26">
        <f>IFERROR(Tableau17[[#This Row],[LDVD]]/Tableau17[[#This Row],[Total général]],"")</f>
        <v>0.16210045662100456</v>
      </c>
      <c r="IP295" s="26">
        <f>IFERROR(Tableau17[[#This Row],[LDVG]]/Tableau17[[#This Row],[Total général]],"")</f>
        <v>3.1963470319634701E-2</v>
      </c>
      <c r="IQ295" s="26">
        <f>IFERROR(Tableau17[[#This Row],[LEXD]]/Tableau17[[#This Row],[Total général]],"")</f>
        <v>0</v>
      </c>
      <c r="IR295" s="26">
        <f>IFERROR(Tableau17[[#This Row],[LEXG]]/Tableau17[[#This Row],[Total général]],"")</f>
        <v>9.1324200913242004E-3</v>
      </c>
      <c r="IS295" s="26">
        <f>IFERROR(Tableau17[[#This Row],[LLR]]/Tableau17[[#This Row],[Total général]],"")</f>
        <v>0.13470319634703196</v>
      </c>
      <c r="IT295" s="26">
        <f>IFERROR(Tableau17[[#This Row],[LREM]]/Tableau17[[#This Row],[Total général]],"")</f>
        <v>6.6210045662100453E-2</v>
      </c>
      <c r="IU295" s="26">
        <f>IFERROR(Tableau17[[#This Row],[LRN]]/Tableau17[[#This Row],[Total général]],"")</f>
        <v>0.17123287671232876</v>
      </c>
      <c r="IV295" s="26">
        <f>IFERROR(Tableau17[[#This Row],[LUG]]/Tableau17[[#This Row],[Total général]],"")</f>
        <v>0.33789954337899542</v>
      </c>
      <c r="IW295" s="26">
        <f>IFERROR(Tableau17[[#This Row],[LVEC]]/Tableau17[[#This Row],[Total général]],"")</f>
        <v>8.6757990867579904E-2</v>
      </c>
      <c r="IX295" s="26">
        <f>IFERROR(Tableau17[[#This Row],[2008-T1-LCMD]]/Tableau17[[#This Row],[2008-T1-TOTAL]],"")</f>
        <v>8.1575246132208151E-2</v>
      </c>
      <c r="IY295" s="26">
        <f>IFERROR(Tableau17[[#This Row],[2008-T1-LDVD]]/Tableau17[[#This Row],[2008-T1-TOTAL]],"")</f>
        <v>5.6258790436005627E-3</v>
      </c>
      <c r="IZ295" s="26">
        <f>IFERROR(Tableau17[[#This Row],[2008-T1-LEXD]]/Tableau17[[#This Row],[2008-T1-TOTAL]],"")</f>
        <v>1.4064697609001406E-2</v>
      </c>
      <c r="JA295" s="26">
        <f>IFERROR(Tableau17[[#This Row],[2008-T1-LEXG]]/Tableau17[[#This Row],[2008-T1-TOTAL]],"")</f>
        <v>5.6258790436005623E-2</v>
      </c>
      <c r="JB295" s="26">
        <f>IFERROR(Tableau17[[#This Row],[2008-T1-LFN]]/Tableau17[[#This Row],[2008-T1-TOTAL]],"")</f>
        <v>6.7510548523206745E-2</v>
      </c>
      <c r="JC295" s="26">
        <f>IFERROR(Tableau17[[#This Row],[2008-T1-LMAJ]]/Tableau17[[#This Row],[2008-T1-TOTAL]],"")</f>
        <v>0.37693389592123772</v>
      </c>
      <c r="JD295" s="26">
        <f>IFERROR(Tableau17[[#This Row],[2008-T1-LUG]]/Tableau17[[#This Row],[2008-T1-TOTAL]],"")</f>
        <v>0.39803094233473979</v>
      </c>
      <c r="JE295" s="26">
        <f>IFERROR(Tableau17[[#This Row],[2008-T2-LFN]]/Tableau17[[#This Row],[2008-T2-TOTAL]],"")</f>
        <v>0</v>
      </c>
      <c r="JF295" s="26">
        <f>IFERROR(Tableau17[[#This Row],[2008-T2-LGC]]/Tableau17[[#This Row],[2008-T2-TOTAL]],"")</f>
        <v>0.5095298602287166</v>
      </c>
      <c r="JG295" s="26">
        <f>IFERROR(Tableau17[[#This Row],[2008-T2-LMAJ]]/Tableau17[[#This Row],[2008-T2-TOTAL]],"")</f>
        <v>0.49047013977128334</v>
      </c>
      <c r="JH295" s="26">
        <f>IFERROR(Tableau17[[#This Row],[2008-T2-LUG]]/Tableau17[[#This Row],[2008-T2-TOTAL]],"")</f>
        <v>0</v>
      </c>
      <c r="JI295" s="26">
        <f>IFERROR(Tableau17[[#This Row],[2014-T1-LDIV]]/Tableau17[[#This Row],[2014-T1-TOTAL]],"")</f>
        <v>2.1406727828746176E-2</v>
      </c>
      <c r="JJ295" s="26">
        <f>IFERROR(Tableau17[[#This Row],[2014-T1-LDVD]]/Tableau17[[#This Row],[2014-T1-TOTAL]],"")</f>
        <v>7.6452599388379203E-3</v>
      </c>
      <c r="JK295" s="26">
        <f>IFERROR(Tableau17[[#This Row],[2014-T1-LDVG]]/Tableau17[[#This Row],[2014-T1-TOTAL]],"")</f>
        <v>5.3516819571865444E-2</v>
      </c>
      <c r="JL295" s="26">
        <f>IFERROR(Tableau17[[#This Row],[2014-T1-LEXG]]/Tableau17[[#This Row],[2014-T1-TOTAL]],"")</f>
        <v>0</v>
      </c>
      <c r="JM295" s="26">
        <f>IFERROR(Tableau17[[#This Row],[2014-T1-LFG]]/Tableau17[[#This Row],[2014-T1-TOTAL]],"")</f>
        <v>0.10550458715596331</v>
      </c>
      <c r="JN295" s="26">
        <f>IFERROR(Tableau17[[#This Row],[2014-T1-LFN]]/Tableau17[[#This Row],[2014-T1-TOTAL]],"")</f>
        <v>0.18807339449541285</v>
      </c>
      <c r="JO295" s="26">
        <f>IFERROR(Tableau17[[#This Row],[2014-T1-LUD]]/Tableau17[[#This Row],[2014-T1-TOTAL]],"")</f>
        <v>0.40978593272171254</v>
      </c>
      <c r="JP295" s="26">
        <f>IFERROR(Tableau17[[#This Row],[2014-T1-LUG]]/Tableau17[[#This Row],[2014-T1-TOTAL]],"")</f>
        <v>0.21406727828746178</v>
      </c>
      <c r="JQ295" s="26">
        <f>IFERROR(Tableau17[[#This Row],[2014-T2-LFN]]/Tableau17[[#This Row],[2014-T2-TOTAL]],"")</f>
        <v>0.21234939759036145</v>
      </c>
      <c r="JR295" s="26">
        <f>IFERROR(Tableau17[[#This Row],[2014-T2-LUD]]/Tableau17[[#This Row],[2014-T2-TOTAL]],"")</f>
        <v>0.48192771084337349</v>
      </c>
      <c r="JS295" s="26">
        <f>IFERROR(Tableau17[[#This Row],[2014-T2-LUG]]/Tableau17[[#This Row],[2014-T2-TOTAL]],"")</f>
        <v>0.30572289156626509</v>
      </c>
      <c r="JT295" s="26">
        <f>IFERROR(Tableau17[[#This Row],[2015-T1-BC-DIV]]/Tableau17[[#This Row],[2015-T1-TOTAL]],"")</f>
        <v>1.2844036697247707E-2</v>
      </c>
      <c r="JU295" s="26">
        <f>IFERROR(Tableau17[[#This Row],[2015-T1-BC-DLF]]/Tableau17[[#This Row],[2015-T1-TOTAL]],"")</f>
        <v>0</v>
      </c>
      <c r="JV295" s="26">
        <f>IFERROR(Tableau17[[#This Row],[2015-T1-BC-DVD]]/Tableau17[[#This Row],[2015-T1-TOTAL]],"")</f>
        <v>0</v>
      </c>
      <c r="JW295" s="26">
        <f>IFERROR(Tableau17[[#This Row],[2015-T1-BC-DVG]]/Tableau17[[#This Row],[2015-T1-TOTAL]],"")</f>
        <v>0</v>
      </c>
      <c r="JX295" s="26">
        <f>IFERROR(Tableau17[[#This Row],[2015-T1-BC-FG]]/Tableau17[[#This Row],[2015-T1-TOTAL]],"")</f>
        <v>0.15596330275229359</v>
      </c>
      <c r="JY295" s="26">
        <f>IFERROR(Tableau17[[#This Row],[2015-T1-BC-FN]]/Tableau17[[#This Row],[2015-T1-TOTAL]],"")</f>
        <v>0.31743119266055048</v>
      </c>
      <c r="JZ295" s="26">
        <f>IFERROR(Tableau17[[#This Row],[2015-T1-BC-MDM]]/Tableau17[[#This Row],[2015-T1-TOTAL]],"")</f>
        <v>0</v>
      </c>
      <c r="KA295" s="26">
        <f>IFERROR(Tableau17[[#This Row],[2015-T1-BC-RDG]]/Tableau17[[#This Row],[2015-T1-TOTAL]],"")</f>
        <v>3.1192660550458717E-2</v>
      </c>
      <c r="KB295" s="26">
        <f>IFERROR(Tableau17[[#This Row],[2015-T1-BC-SOC]]/Tableau17[[#This Row],[2015-T1-TOTAL]],"")</f>
        <v>0</v>
      </c>
      <c r="KC295" s="26">
        <f>IFERROR(Tableau17[[#This Row],[2015-T1-BC-UD]]/Tableau17[[#This Row],[2015-T1-TOTAL]],"")</f>
        <v>0.27339449541284405</v>
      </c>
      <c r="KD295" s="26">
        <f>IFERROR(Tableau17[[#This Row],[2015-T1-BC-UG]]/Tableau17[[#This Row],[2015-T1-TOTAL]],"")</f>
        <v>0.20917431192660552</v>
      </c>
      <c r="KE295" s="26">
        <f>IFERROR(Tableau17[[#This Row],[2015-T1-BC-VEC]]/Tableau17[[#This Row],[2015-T1-TOTAL]],"")</f>
        <v>0</v>
      </c>
      <c r="KF295" s="26">
        <f>IFERROR(Tableau17[[#This Row],[2015-T2-BC-DVG]]/Tableau17[[#This Row],[2015-T2-TOTAL]],"")</f>
        <v>0</v>
      </c>
      <c r="KG295" s="26">
        <f>IFERROR(Tableau17[[#This Row],[2015-T2-BC-FN]]/Tableau17[[#This Row],[2015-T2-TOTAL]],"")</f>
        <v>0.38759689922480622</v>
      </c>
      <c r="KH295" s="26">
        <f>IFERROR(Tableau17[[#This Row],[2015-T2-BC-SOC]]/Tableau17[[#This Row],[2015-T2-TOTAL]],"")</f>
        <v>0</v>
      </c>
      <c r="KI295" s="26">
        <f>IFERROR(Tableau17[[#This Row],[2015-T2-BC-UD]]/Tableau17[[#This Row],[2015-T2-TOTAL]],"")</f>
        <v>0.61240310077519378</v>
      </c>
      <c r="KJ295" s="26">
        <f>IFERROR(Tableau17[[#This Row],[2015-T2-BC-UG]]/Tableau17[[#This Row],[2015-T2-TOTAL]],"")</f>
        <v>0</v>
      </c>
      <c r="KK295" s="26">
        <f>IFERROR(Tableau17[[#This Row],[2017 (L)-T1-COM]]/Tableau17[[#This Row],[2017 (L)-T1-TOTAL]],"")</f>
        <v>5.8189655172413791E-2</v>
      </c>
      <c r="KL295" s="26">
        <f>IFERROR(Tableau17[[#This Row],[2017 (L)-T1-DIV]]/Tableau17[[#This Row],[2017 (L)-T1-TOTAL]],"")</f>
        <v>1.5086206896551725E-2</v>
      </c>
      <c r="KM295" s="26">
        <f>IFERROR(Tableau17[[#This Row],[2017 (L)-T1-DLF]]/Tableau17[[#This Row],[2017 (L)-T1-TOTAL]],"")</f>
        <v>4.3103448275862068E-3</v>
      </c>
      <c r="KN295" s="26">
        <f>IFERROR(Tableau17[[#This Row],[2017 (L)-T1-DVD]]/Tableau17[[#This Row],[2017 (L)-T1-TOTAL]],"")</f>
        <v>4.9568965517241381E-2</v>
      </c>
      <c r="KO295" s="26">
        <f>IFERROR(Tableau17[[#This Row],[2017 (L)-T1-DVG]]/Tableau17[[#This Row],[2017 (L)-T1-TOTAL]],"")</f>
        <v>6.4655172413793103E-3</v>
      </c>
      <c r="KP295" s="26">
        <f>IFERROR(Tableau17[[#This Row],[2017 (L)-T1-ECO]]/Tableau17[[#This Row],[2017 (L)-T1-TOTAL]],"")</f>
        <v>7.5431034482758619E-2</v>
      </c>
      <c r="KQ295" s="26">
        <f>IFERROR(Tableau17[[#This Row],[2017 (L)-T1-EXD]]/Tableau17[[#This Row],[2017 (L)-T1-TOTAL]],"")</f>
        <v>0</v>
      </c>
      <c r="KR295" s="26">
        <f>IFERROR(Tableau17[[#This Row],[2017 (L)-T1-EXG]]/Tableau17[[#This Row],[2017 (L)-T1-TOTAL]],"")</f>
        <v>1.0775862068965518E-2</v>
      </c>
      <c r="KS295" s="26">
        <f>IFERROR(Tableau17[[#This Row],[2017 (L)-T1-FI]]/Tableau17[[#This Row],[2017 (L)-T1-TOTAL]],"")</f>
        <v>0.28232758620689657</v>
      </c>
      <c r="KT295" s="26">
        <f>IFERROR(Tableau17[[#This Row],[2017 (L)-T1-FN]]/Tableau17[[#This Row],[2017 (L)-T1-TOTAL]],"")</f>
        <v>0</v>
      </c>
      <c r="KU295" s="26">
        <f>IFERROR(Tableau17[[#This Row],[2017 (L)-T1-LR]]/Tableau17[[#This Row],[2017 (L)-T1-TOTAL]],"")</f>
        <v>0.20258620689655171</v>
      </c>
      <c r="KV295" s="26">
        <f>IFERROR(Tableau17[[#This Row],[2017 (L)-T1-MDM]]/Tableau17[[#This Row],[2017 (L)-T1-TOTAL]],"")</f>
        <v>0</v>
      </c>
      <c r="KW295" s="26">
        <f>IFERROR(Tableau17[[#This Row],[2017 (L)-T1-RDG]]/Tableau17[[#This Row],[2017 (L)-T1-TOTAL]],"")</f>
        <v>6.4655172413793103E-3</v>
      </c>
      <c r="KX295" s="26">
        <f>IFERROR(Tableau17[[#This Row],[2017 (L)-T1-REG]]/Tableau17[[#This Row],[2017 (L)-T1-TOTAL]],"")</f>
        <v>0</v>
      </c>
      <c r="KY295" s="26">
        <f>IFERROR(Tableau17[[#This Row],[2017 (L)-T1-REM]]/Tableau17[[#This Row],[2017 (L)-T1-TOTAL]],"")</f>
        <v>0.28879310344827586</v>
      </c>
      <c r="KZ295" s="26">
        <f>IFERROR(Tableau17[[#This Row],[2017 (L)-T1-SOC]]/Tableau17[[#This Row],[2017 (L)-T1-TOTAL]],"")</f>
        <v>0</v>
      </c>
      <c r="LA295" s="26">
        <f>IFERROR(Tableau17[[#This Row],[2017 (L)-T1-UDI]]/Tableau17[[#This Row],[2017 (L)-T1-TOTAL]],"")</f>
        <v>0</v>
      </c>
      <c r="LB295" s="26">
        <f>IFERROR(Tableau17[[#This Row],[2017 (L)-T2-FI]]/Tableau17[[#This Row],[2017 (L)-T2-TOTAL]],"")</f>
        <v>0.57611241217798592</v>
      </c>
      <c r="LC295" s="26">
        <f>IFERROR(Tableau17[[#This Row],[2017 (L)-T2-FN]]/Tableau17[[#This Row],[2017 (L)-T2-TOTAL]],"")</f>
        <v>0</v>
      </c>
      <c r="LD295" s="26">
        <f>IFERROR(Tableau17[[#This Row],[2017 (L)-T2-LR]]/Tableau17[[#This Row],[2017 (L)-T2-TOTAL]],"")</f>
        <v>0</v>
      </c>
      <c r="LE295" s="26">
        <f>IFERROR(Tableau17[[#This Row],[2017 (L)-T2-MDM]]/Tableau17[[#This Row],[2017 (L)-T2-TOTAL]],"")</f>
        <v>0</v>
      </c>
      <c r="LF295" s="26">
        <f>IFERROR(Tableau17[[#This Row],[2017 (L)-T2-REM]]/Tableau17[[#This Row],[2017 (L)-T2-TOTAL]],"")</f>
        <v>0.42388758782201408</v>
      </c>
      <c r="LG295" s="26">
        <f>IFERROR(Tableau17[[#This Row],[2017-T1-ARTHAUD Nathalie]]/Tableau17[[#This Row],[2017-T1-TOTAL]],"")</f>
        <v>5.5741360089186179E-3</v>
      </c>
      <c r="LH295" s="26">
        <f>IFERROR(Tableau17[[#This Row],[2017-T1-ASSELINEAU Fran]]/Tableau17[[#This Row],[2017-T1-TOTAL]],"")</f>
        <v>7.803790412486065E-3</v>
      </c>
      <c r="LI295" s="26">
        <f>IFERROR(Tableau17[[#This Row],[2017-T1-CHEMINADE Jacques]]/Tableau17[[#This Row],[2017-T1-TOTAL]],"")</f>
        <v>4.459308807134894E-3</v>
      </c>
      <c r="LJ295" s="26">
        <f>IFERROR(Tableau17[[#This Row],[2017-T1-DUPONT-AIGNAN Nicolas]]/Tableau17[[#This Row],[2017-T1-TOTAL]],"")</f>
        <v>2.4526198439241916E-2</v>
      </c>
      <c r="LK295" s="26">
        <f>IFERROR(Tableau17[[#This Row],[2017-T1-FILLON Fran]]/Tableau17[[#This Row],[2017-T1-TOTAL]],"")</f>
        <v>0.16053511705685619</v>
      </c>
      <c r="LL295" s="26">
        <f>IFERROR(Tableau17[[#This Row],[2017-T1-HAMON Beno]]/Tableau17[[#This Row],[2017-T1-TOTAL]],"")</f>
        <v>6.0200668896321072E-2</v>
      </c>
      <c r="LM295" s="26">
        <f>IFERROR(Tableau17[[#This Row],[2017-T1-LASSALLE Jean]]/Tableau17[[#This Row],[2017-T1-TOTAL]],"")</f>
        <v>8.918617614269788E-3</v>
      </c>
      <c r="LN295" s="26">
        <f>IFERROR(Tableau17[[#This Row],[2017-T1-LE PEN Marine]]/Tableau17[[#This Row],[2017-T1-TOTAL]],"")</f>
        <v>0.20847268673355629</v>
      </c>
      <c r="LO295" s="26">
        <f>IFERROR(Tableau17[[#This Row],[2017-T1-M Jean-Luc]]/Tableau17[[#This Row],[2017-T1-TOTAL]],"")</f>
        <v>0.30211817168338906</v>
      </c>
      <c r="LP295" s="26">
        <f>IFERROR(Tableau17[[#This Row],[2017-T1-MACRON Emmanuel]]/Tableau17[[#This Row],[2017-T1-TOTAL]],"")</f>
        <v>0.21070234113712374</v>
      </c>
      <c r="LQ295" s="26">
        <f>IFERROR(Tableau17[[#This Row],[2017-T1-POUTOU Philippe]]/Tableau17[[#This Row],[2017-T1-TOTAL]],"")</f>
        <v>6.688963210702341E-3</v>
      </c>
      <c r="LR295" s="26">
        <f>IFERROR(Tableau17[[#This Row],[2017-T2-LE PEN Marine]]/Tableau17[[#This Row],[2017-T2-TOTAL]],"")</f>
        <v>0.33601070950468542</v>
      </c>
      <c r="LS295" s="26">
        <f>IFERROR(Tableau17[[#This Row],[2017-T2-MACRON Emmanuel]]/Tableau17[[#This Row],[2017-T2-TOTAL]],"")</f>
        <v>0.66398929049531463</v>
      </c>
      <c r="LT295" s="26">
        <f>IFERROR(Tableau17[[#This Row],[2019-T1-ALEXANDRE Audric]]/Tableau17[[#This Row],[2019-T1-TOTAL]],"")</f>
        <v>0</v>
      </c>
      <c r="LU295" s="26">
        <f>IFERROR(Tableau17[[#This Row],[2019-T1-ARTHAUD Nathalie]]/Tableau17[[#This Row],[2019-T1-TOTAL]],"")</f>
        <v>5.7471264367816091E-3</v>
      </c>
      <c r="LV295" s="26">
        <f>IFERROR(Tableau17[[#This Row],[2019-T1-ASSELINEAU François]]/Tableau17[[#This Row],[2019-T1-TOTAL]],"")</f>
        <v>1.532567049808429E-2</v>
      </c>
      <c r="LW295" s="26">
        <f>IFERROR(Tableau17[[#This Row],[2019-T1-AUBRY Manon]]/Tableau17[[#This Row],[2019-T1-TOTAL]],"")</f>
        <v>9.1954022988505746E-2</v>
      </c>
      <c r="LX295" s="26">
        <f>IFERROR(Tableau17[[#This Row],[2019-T1-AZERGUI Nagib]]/Tableau17[[#This Row],[2019-T1-TOTAL]],"")</f>
        <v>7.6628352490421452E-3</v>
      </c>
      <c r="LY295" s="26">
        <f>IFERROR(Tableau17[[#This Row],[2019-T1-BARDELLA Jordan]]/Tableau17[[#This Row],[2019-T1-TOTAL]],"")</f>
        <v>0.27011494252873564</v>
      </c>
      <c r="LZ295" s="26">
        <f>IFERROR(Tableau17[[#This Row],[2019-T1-BELLAMY François-Xavier]]/Tableau17[[#This Row],[2019-T1-TOTAL]],"")</f>
        <v>6.7049808429118771E-2</v>
      </c>
      <c r="MA295" s="26">
        <f>IFERROR(Tableau17[[#This Row],[2019-T1-BIDOU Olivier]]/Tableau17[[#This Row],[2019-T1-TOTAL]],"")</f>
        <v>1.9157088122605363E-3</v>
      </c>
      <c r="MB295" s="26">
        <f>IFERROR(Tableau17[[#This Row],[2019-T1-BOURG Dominique]]/Tableau17[[#This Row],[2019-T1-TOTAL]],"")</f>
        <v>2.4904214559386972E-2</v>
      </c>
      <c r="MC295" s="26">
        <f>IFERROR(Tableau17[[#This Row],[2019-T1-BROSSAT Ian]]/Tableau17[[#This Row],[2019-T1-TOTAL]],"")</f>
        <v>6.1302681992337162E-2</v>
      </c>
      <c r="MD295" s="26">
        <f>IFERROR(Tableau17[[#This Row],[2019-T1-CAILLAUD Sophie]]/Tableau17[[#This Row],[2019-T1-TOTAL]],"")</f>
        <v>0</v>
      </c>
      <c r="ME295" s="26">
        <f>IFERROR(Tableau17[[#This Row],[2019-T1-CAMUS Renaud]]/Tableau17[[#This Row],[2019-T1-TOTAL]],"")</f>
        <v>0</v>
      </c>
      <c r="MF295" s="26">
        <f>IFERROR(Tableau17[[#This Row],[2019-T1-CHALENÇON Christophe]]/Tableau17[[#This Row],[2019-T1-TOTAL]],"")</f>
        <v>0</v>
      </c>
      <c r="MG295" s="26">
        <f>IFERROR(Tableau17[[#This Row],[2019-T1-CORBET Cathy Denise Ginette]]/Tableau17[[#This Row],[2019-T1-TOTAL]],"")</f>
        <v>0</v>
      </c>
      <c r="MH295" s="26">
        <f>IFERROR(Tableau17[[#This Row],[2019-T1-DE PREVOISIN Robert]]/Tableau17[[#This Row],[2019-T1-TOTAL]],"")</f>
        <v>0</v>
      </c>
      <c r="MI295" s="26">
        <f>IFERROR(Tableau17[[#This Row],[2019-T1-DELFEL Thérèse]]/Tableau17[[#This Row],[2019-T1-TOTAL]],"")</f>
        <v>0</v>
      </c>
      <c r="MJ295" s="26">
        <f>IFERROR(Tableau17[[#This Row],[2019-T1-DIEUMEGARD Pierre]]/Tableau17[[#This Row],[2019-T1-TOTAL]],"")</f>
        <v>0</v>
      </c>
      <c r="MK295" s="26">
        <f>IFERROR(Tableau17[[#This Row],[2019-T1-DUPONT-AIGNAN Nicolas]]/Tableau17[[#This Row],[2019-T1-TOTAL]],"")</f>
        <v>1.532567049808429E-2</v>
      </c>
      <c r="ML295" s="26">
        <f>IFERROR(Tableau17[[#This Row],[2019-T1-GERNIGON Yves]]/Tableau17[[#This Row],[2019-T1-TOTAL]],"")</f>
        <v>0</v>
      </c>
      <c r="MM295" s="26">
        <f>IFERROR(Tableau17[[#This Row],[2019-T1-GLUCKSMANN Raphaël]]/Tableau17[[#This Row],[2019-T1-TOTAL]],"")</f>
        <v>5.3639846743295021E-2</v>
      </c>
      <c r="MN295" s="26">
        <f>IFERROR(Tableau17[[#This Row],[2019-T1-HAMON Benoît]]/Tableau17[[#This Row],[2019-T1-TOTAL]],"")</f>
        <v>3.4482758620689655E-2</v>
      </c>
      <c r="MO295" s="26">
        <f>IFERROR(Tableau17[[#This Row],[2019-T1-HELGEN Gilles]]/Tableau17[[#This Row],[2019-T1-TOTAL]],"")</f>
        <v>0</v>
      </c>
      <c r="MP295" s="26">
        <f>IFERROR(Tableau17[[#This Row],[2019-T1-JADOT Yannick]]/Tableau17[[#This Row],[2019-T1-TOTAL]],"")</f>
        <v>0.17432950191570881</v>
      </c>
      <c r="MQ295" s="26">
        <f>IFERROR(Tableau17[[#This Row],[2019-T1-LAGARDE Jean-Christophe]]/Tableau17[[#This Row],[2019-T1-TOTAL]],"")</f>
        <v>1.7241379310344827E-2</v>
      </c>
      <c r="MR295" s="26">
        <f>IFERROR(Tableau17[[#This Row],[2019-T1-LALANNE Francis]]/Tableau17[[#This Row],[2019-T1-TOTAL]],"")</f>
        <v>1.9157088122605363E-3</v>
      </c>
      <c r="MS295" s="26">
        <f>IFERROR(Tableau17[[#This Row],[2019-T1-LOISEAU Nathalie]]/Tableau17[[#This Row],[2019-T1-TOTAL]],"")</f>
        <v>0.15708812260536398</v>
      </c>
      <c r="MT295" s="26">
        <f>IFERROR(Tableau17[[#This Row],[2019-T1-MARIE Florie]]/Tableau17[[#This Row],[2019-T1-TOTAL]],"")</f>
        <v>0</v>
      </c>
      <c r="MU295" s="26">
        <f>IFERROR(Tableau17[[#This Row],[2008-T1-MACROEXTRDROITE]]/Tableau17[[#This Row],[2008-T1-MACROTOTALE]],"")</f>
        <v>8.1575246132208151E-2</v>
      </c>
      <c r="MV295" s="26">
        <f>IFERROR(Tableau17[[#This Row],[2008-T1-MACRODROITE]]/Tableau17[[#This Row],[2008-T1-MACROTOTALE]],"")</f>
        <v>0.46413502109704641</v>
      </c>
      <c r="MW295" s="26">
        <f>IFERROR(Tableau17[[#This Row],[2008-T1-MACROCENTRE]]/Tableau17[[#This Row],[2008-T1-MACROTOTALE]],"")</f>
        <v>0</v>
      </c>
      <c r="MX295" s="26">
        <f>IFERROR(Tableau17[[#This Row],[2008-T1-MACROGAUCHE]]/Tableau17[[#This Row],[2008-T1-MACROTOTALE]],"")</f>
        <v>0.45428973277074541</v>
      </c>
      <c r="MY295" s="26">
        <f>IFERROR(Tableau17[[#This Row],[2008-T1-MACROAUTRE]]/Tableau17[[#This Row],[2008-T1-MACROTOTALE]],"")</f>
        <v>0</v>
      </c>
      <c r="MZ295" s="26">
        <f>IFERROR(Tableau17[[#This Row],[2008-T2-MACROEXTRDROITE]]/Tableau17[[#This Row],[2008-T2-MACROTOTALE]],"")</f>
        <v>0</v>
      </c>
      <c r="NA295" s="26">
        <f>IFERROR(Tableau17[[#This Row],[2008-T2-MACRODROITE]]/Tableau17[[#This Row],[2008-T2-MACROTOTALE]],"")</f>
        <v>0.49047013977128334</v>
      </c>
      <c r="NB295" s="26">
        <f>IFERROR(Tableau17[[#This Row],[2008-T2-MACROCENTRE]]/Tableau17[[#This Row],[2008-T2-MACROTOTALE]],"")</f>
        <v>0</v>
      </c>
      <c r="NC295" s="26">
        <f>IFERROR(Tableau17[[#This Row],[2008-T2-MACROGAUCHE]]/Tableau17[[#This Row],[2008-T2-MACROTOTALE]],"")</f>
        <v>0.5095298602287166</v>
      </c>
      <c r="ND295" s="26">
        <f>IFERROR(Tableau17[[#This Row],[2008-T2-MACROAUTRE]]/Tableau17[[#This Row],[2008-T2-MACROTOTALE]],"")</f>
        <v>0</v>
      </c>
      <c r="NE295" s="26">
        <f>IFERROR(Tableau17[[#This Row],[2014-T1-MACROEXTRDROITE]]/Tableau17[[#This Row],[2014-T1-MACROTOTALE]],"")</f>
        <v>0.18807339449541285</v>
      </c>
      <c r="NF295" s="26">
        <f>IFERROR(Tableau17[[#This Row],[2014-T1-MACRODROITE]]/Tableau17[[#This Row],[2014-T1-MACROTOTALE]],"")</f>
        <v>0.41743119266055045</v>
      </c>
      <c r="NG295" s="26">
        <f>IFERROR(Tableau17[[#This Row],[2014-T1-MACROCENTRE]]/Tableau17[[#This Row],[2014-T1-MACROTOTALE]],"")</f>
        <v>2.1406727828746176E-2</v>
      </c>
      <c r="NH295" s="26">
        <f>IFERROR(Tableau17[[#This Row],[2014-T1-MACROGAUCHE]]/Tableau17[[#This Row],[2014-T1-MACROTOTALE]],"")</f>
        <v>0.37308868501529052</v>
      </c>
      <c r="NI295" s="26">
        <f>IFERROR(Tableau17[[#This Row],[2014-T1-MACROAUTRE]]/Tableau17[[#This Row],[2014-T1-MACROTOTALE]],"")</f>
        <v>0</v>
      </c>
      <c r="NJ295" s="26">
        <f>IFERROR(Tableau17[[#This Row],[2014-T2-MACROEXTRDROITE]]/Tableau17[[#This Row],[2014-T2-MACROTOTALE]],"")</f>
        <v>0.21234939759036145</v>
      </c>
      <c r="NK295" s="26">
        <f>IFERROR(Tableau17[[#This Row],[2014-T2-MACRODROITE]]/Tableau17[[#This Row],[2014-T2-MACROTOTALE]],"")</f>
        <v>0.48192771084337349</v>
      </c>
      <c r="NL295" s="26">
        <f>IFERROR(Tableau17[[#This Row],[2014-T2-MACROCENTRE]]/Tableau17[[#This Row],[2014-T2-MACROTOTALE]],"")</f>
        <v>0</v>
      </c>
      <c r="NM295" s="26">
        <f>IFERROR(Tableau17[[#This Row],[2014-T2-MACROGAUCHE]]/Tableau17[[#This Row],[2014-T2-MACROTOTALE]],"")</f>
        <v>0.30572289156626509</v>
      </c>
      <c r="NN295" s="26">
        <f>IFERROR(Tableau17[[#This Row],[2014-T2-MACROAUTRE]]/Tableau17[[#This Row],[2014-T2-MACROTOTALE]],"")</f>
        <v>0</v>
      </c>
      <c r="NO295" s="26">
        <f>IFERROR( Tableau17[[#This Row],[2015-T1-MACROEXTRDROITE]]/Tableau17[[#This Row],[2015-T1-MACROTOTALE]],"")</f>
        <v>0.31743119266055048</v>
      </c>
      <c r="NP295" s="26">
        <f>IFERROR(Tableau17[[#This Row],[2015-T1-MACRODROITE]]/Tableau17[[#This Row],[2015-T1-MACROTOTALE]],"")</f>
        <v>0.27339449541284405</v>
      </c>
      <c r="NQ295" s="26">
        <f>IFERROR(Tableau17[[#This Row],[2015-T1-MACROCENTRE]]/Tableau17[[#This Row],[2015-T1-MACROTOTALE]],"")</f>
        <v>0</v>
      </c>
      <c r="NR295" s="26">
        <f>IFERROR(Tableau17[[#This Row],[2015-T1-MACROGAUCHE]]/Tableau17[[#This Row],[2015-T1-MACROTOTALE]],"")</f>
        <v>0.39633027522935782</v>
      </c>
      <c r="NS295" s="26">
        <f>IFERROR(Tableau17[[#This Row],[2015-T1-MACROAUTRE]]/Tableau17[[#This Row],[2015-T1-MACROTOTALE]],"")</f>
        <v>1.2844036697247707E-2</v>
      </c>
      <c r="NT295" s="26">
        <f>IFERROR(Tableau17[[#This Row],[2015-T2-MACROEXTRDROITE]]/Tableau17[[#This Row],[2015-T2-MACROTOTALE]],"")</f>
        <v>0.38759689922480622</v>
      </c>
      <c r="NU295" s="26">
        <f>IFERROR(Tableau17[[#This Row],[2015-T2-MACRODROITE]]/Tableau17[[#This Row],[2015-T2-MACROTOTALE]],"")</f>
        <v>0.61240310077519378</v>
      </c>
      <c r="NV295" s="26">
        <f>IFERROR(Tableau17[[#This Row],[2015-T2-MACROCENTRE]]/Tableau17[[#This Row],[2015-T2-MACROTOTALE]],"")</f>
        <v>0</v>
      </c>
      <c r="NW295" s="26">
        <f>IFERROR(Tableau17[[#This Row],[2015-T2-MACROGAUCHE]]/Tableau17[[#This Row],[2015-T2-MACROTOTALE]],"")</f>
        <v>0</v>
      </c>
      <c r="NX295" s="26">
        <f>IFERROR(Tableau17[[#This Row],[2015-T2-MACROAUTRE]]/Tableau17[[#This Row],[2015-T2-MACROTOTALE]],"")</f>
        <v>0</v>
      </c>
      <c r="NY295" s="26">
        <f>IFERROR(Tableau17[[#This Row],[2017-T1-MACROEXTRDROITE]]/Tableau17[[#This Row],[2017-T1-MACROTOTALE]],"")</f>
        <v>0.24526198439241917</v>
      </c>
      <c r="NZ295" s="26">
        <f>IFERROR(Tableau17[[#This Row],[2017-T1-MACRODROITE]]/Tableau17[[#This Row],[2017-T1-MACROTOTALE]],"")</f>
        <v>0.16053511705685619</v>
      </c>
      <c r="OA295" s="26">
        <f>IFERROR(Tableau17[[#This Row],[2017-T1-MACROCENTRE]]/Tableau17[[#This Row],[2017-T1-MACROTOTALE]],"")</f>
        <v>0.21070234113712374</v>
      </c>
      <c r="OB295" s="26">
        <f>IFERROR(Tableau17[[#This Row],[2017-T1-MACROGAUCHE]]/Tableau17[[#This Row],[2017-T1-MACROTOTALE]],"")</f>
        <v>0.37458193979933108</v>
      </c>
      <c r="OC295" s="26">
        <f>IFERROR(Tableau17[[#This Row],[2017-T1-MACROAUTRE]]/Tableau17[[#This Row],[2017-T1-MACROTOTALE]],"")</f>
        <v>8.918617614269788E-3</v>
      </c>
      <c r="OD295" s="26">
        <f>IFERROR(Tableau17[[#This Row],[2017-T2-MACROEXTRDROITE]]/Tableau17[[#This Row],[2017-T2-MACROTOTALE]],"")</f>
        <v>0.33601070950468542</v>
      </c>
      <c r="OE295" s="26">
        <f>IFERROR(Tableau17[[#This Row],[2017-T2-MACRODROITE]]/Tableau17[[#This Row],[2017-T2-MACROTOTALE]],"")</f>
        <v>0</v>
      </c>
      <c r="OF295" s="26">
        <f>IFERROR(Tableau17[[#This Row],[2017-T2-MACROCENTRE]]/Tableau17[[#This Row],[2017-T2-MACROTOTALE]],"")</f>
        <v>0.66398929049531463</v>
      </c>
      <c r="OG295" s="26">
        <f>IFERROR(Tableau17[[#This Row],[2017-T2-MACROGAUCHE]]/Tableau17[[#This Row],[2017-T2-MACROTOTALE]],"")</f>
        <v>0</v>
      </c>
      <c r="OH295" s="26">
        <f>IFERROR(Tableau17[[#This Row],[2017-T2-MACROAUTRE]]/Tableau17[[#This Row],[2017-T2-MACROTOTALE]],"")</f>
        <v>0</v>
      </c>
      <c r="OI295" s="26">
        <f>IFERROR(Tableau17[[#This Row],[2019-T1-MACROEXTRDROITE]]/Tableau17[[#This Row],[2019-T1-MACROTOTALE]],"")</f>
        <v>0.29887218045112784</v>
      </c>
      <c r="OJ295" s="26">
        <f>IFERROR(Tableau17[[#This Row],[2019-T1-MACRODROITE]]/Tableau17[[#This Row],[2019-T1-MACROTOTALE]],"")</f>
        <v>8.2706766917293228E-2</v>
      </c>
      <c r="OK295" s="26">
        <f>IFERROR(Tableau17[[#This Row],[2019-T1-MACROCENTRE]]/Tableau17[[#This Row],[2019-T1-MACROTOTALE]],"")</f>
        <v>0.15413533834586465</v>
      </c>
      <c r="OL295" s="26">
        <f>IFERROR(Tableau17[[#This Row],[2019-T1-MACROGAUCHE]]/Tableau17[[#This Row],[2019-T1-MACROTOTALE]],"")</f>
        <v>0.41353383458646614</v>
      </c>
      <c r="OM295" s="26">
        <f>IFERROR(Tableau17[[#This Row],[2019-T1-MACROAUTRE]]/Tableau17[[#This Row],[2019-T1-MACROTOTALE]],"")</f>
        <v>5.0751879699248117E-2</v>
      </c>
      <c r="ON295" s="26">
        <f>IFERROR(Tableau17[[#This Row],[2020-T1-MACROEXTRDROITE]]/Tableau17[[#This Row],[2020-T1-MACROTOTALE]],"")</f>
        <v>0.17123287671232876</v>
      </c>
      <c r="OO295" s="26">
        <f>IFERROR(Tableau17[[#This Row],[2020-T1-MACRODROITE]]/Tableau17[[#This Row],[2020-T1-MACROTOTALE]],"")</f>
        <v>0.29680365296803651</v>
      </c>
      <c r="OP295" s="26">
        <f>IFERROR(Tableau17[[#This Row],[2020-T1-MACROCENTRE]]/Tableau17[[#This Row],[2020-T1-MACROTOTALE]],"")</f>
        <v>6.6210045662100453E-2</v>
      </c>
      <c r="OQ295" s="26">
        <f>IFERROR(Tableau17[[#This Row],[2020-T1-MACROGAUCHE]]/Tableau17[[#This Row],[2020-T1-MACROTOTALE]],"")</f>
        <v>0.46575342465753422</v>
      </c>
      <c r="OR295" s="26">
        <f>IFERROR(Tableau17[[#This Row],[2020-T1-MACROAUTRE]]/Tableau17[[#This Row],[2020-T1-MACROTOTALE]],"")</f>
        <v>0</v>
      </c>
      <c r="OS295" s="26">
        <f>IFERROR(Tableau17[[#This Row],[2017 (L)-T1-MACROEXTRDROITE]]/Tableau17[[#This Row],[2017 (L)-T1-MACROTOTALE]],"")</f>
        <v>4.3103448275862068E-3</v>
      </c>
      <c r="OT295" s="26">
        <f>IFERROR(Tableau17[[#This Row],[2017 (L)-T1-MACRODROITE]]/Tableau17[[#This Row],[2017 (L)-T1-MACROTOTALE]],"")</f>
        <v>0.25215517241379309</v>
      </c>
      <c r="OU295" s="26">
        <f>IFERROR(Tableau17[[#This Row],[2017 (L)-T1-MACROCENTRE]]/Tableau17[[#This Row],[2017 (L)-T1-MACROTOTALE]],"")</f>
        <v>0.28879310344827586</v>
      </c>
      <c r="OV295" s="26">
        <f>IFERROR(Tableau17[[#This Row],[2017 (L)-T1-MACROGAUCHE]]/Tableau17[[#This Row],[2017 (L)-T1-MACROTOTALE]],"")</f>
        <v>0.43965517241379309</v>
      </c>
      <c r="OW295" s="26">
        <f>IFERROR(Tableau17[[#This Row],[2017 (L)-T1-MACROAUTRE]]/Tableau17[[#This Row],[2017 (L)-T1-MACROTOTALE]],"")</f>
        <v>1.5086206896551725E-2</v>
      </c>
      <c r="OX295" s="26">
        <f>IFERROR(Tableau17[[#This Row],[2017 (L)-T2-MACROEXTRDROITE]]/Tableau17[[#This Row],[2017 (L)-T2-MACROTOTALE]],"")</f>
        <v>0</v>
      </c>
      <c r="OY295" s="26">
        <f>IFERROR(Tableau17[[#This Row],[2017 (L)-T2-MACRODROITE]]/Tableau17[[#This Row],[2017 (L)-T2-MACROTOTALE]],"")</f>
        <v>0</v>
      </c>
      <c r="OZ295" s="26">
        <f>IFERROR(Tableau17[[#This Row],[2017 (L)-T2-MACROCENTRE]]/Tableau17[[#This Row],[2017 (L)-T2-MACROTOTALE]],"")</f>
        <v>0.42388758782201408</v>
      </c>
      <c r="PA295" s="26">
        <f>IFERROR(Tableau17[[#This Row],[2017 (L)-T2-MACROGAUCHE]]/Tableau17[[#This Row],[2017 (L)-T2-MACROTOTALE]],"")</f>
        <v>0.57611241217798592</v>
      </c>
      <c r="PB295" s="26">
        <f>IFERROR(Tableau17[[#This Row],[2017 (L)-T2-MACROAUTRE]]/Tableau17[[#This Row],[2017 (L)-T2-MACROTOTALE]],"")</f>
        <v>0</v>
      </c>
      <c r="PC295" s="26">
        <f>IFERROR(Tableau17[[#This Row],[2008_T1_PROCUS]]/Tableau17[[#This Row],[2008_T1_INSCRITS]],0)</f>
        <v>1.2260536398467433E-2</v>
      </c>
      <c r="PD295" s="26">
        <f>IFERROR(Tableau17[[#This Row],[2008_T2_PROCUS]]/Tableau17[[#This Row],[2008_T2_INSCRITS]],0)</f>
        <v>1.3793103448275862E-2</v>
      </c>
      <c r="PE295" s="26">
        <f>Tableau17[[#This Row],[2014_T1_PROCUS]]/Tableau17[[#This Row],[2014_T1_INSCRITS]]</f>
        <v>7.3289902280130291E-3</v>
      </c>
      <c r="PF295" s="26">
        <f>IFERROR(Tableau17[[#This Row],[2014_T2_PROCUS]]/Tableau17[[#This Row],[2014_T2_INSCRITS]],0)</f>
        <v>1.7929910350448247E-2</v>
      </c>
    </row>
    <row r="296" spans="1:422" hidden="1" x14ac:dyDescent="0.2">
      <c r="A296" s="1">
        <v>5</v>
      </c>
      <c r="B296" s="1" t="s">
        <v>381</v>
      </c>
      <c r="C296" s="1" t="s">
        <v>382</v>
      </c>
      <c r="D296" s="1" t="s">
        <v>382</v>
      </c>
      <c r="E296" s="1">
        <v>935</v>
      </c>
      <c r="F296" s="1">
        <v>5.4039020000000004</v>
      </c>
      <c r="G296" s="1">
        <v>43.262689000000002</v>
      </c>
      <c r="H296" s="3">
        <v>773</v>
      </c>
      <c r="I296" s="3">
        <v>162</v>
      </c>
      <c r="L296" s="1">
        <v>30</v>
      </c>
      <c r="M296" s="1">
        <v>5</v>
      </c>
      <c r="P296" s="1">
        <v>69</v>
      </c>
      <c r="Q296" s="1">
        <v>16</v>
      </c>
      <c r="R296" s="1">
        <v>50</v>
      </c>
      <c r="S296" s="1">
        <v>28</v>
      </c>
      <c r="T296" s="1">
        <v>13</v>
      </c>
      <c r="U296" s="1">
        <v>211</v>
      </c>
      <c r="V296" s="1">
        <v>547</v>
      </c>
      <c r="W296" s="1">
        <v>271</v>
      </c>
      <c r="X296" s="1">
        <v>4</v>
      </c>
      <c r="Y296" s="2">
        <v>0.49542962000000001</v>
      </c>
      <c r="Z296" s="1">
        <v>547</v>
      </c>
      <c r="AA296" s="1">
        <v>290</v>
      </c>
      <c r="AB296" s="1">
        <v>5</v>
      </c>
      <c r="AC296" s="2">
        <v>0.53016452999999997</v>
      </c>
      <c r="AD296" s="1">
        <v>773</v>
      </c>
      <c r="AE296" s="1">
        <v>220</v>
      </c>
      <c r="AF296" s="2">
        <v>0.28460542999999999</v>
      </c>
      <c r="AG296" s="1">
        <f t="shared" si="4"/>
        <v>162</v>
      </c>
      <c r="AH296" s="1">
        <v>529</v>
      </c>
      <c r="AI296" s="1">
        <v>295</v>
      </c>
      <c r="AJ296" s="1">
        <v>2</v>
      </c>
      <c r="AK296" s="2">
        <v>0.55765595000000001</v>
      </c>
      <c r="AL296" s="1">
        <v>529</v>
      </c>
      <c r="AM296" s="1">
        <v>314</v>
      </c>
      <c r="AN296" s="1">
        <v>1</v>
      </c>
      <c r="AO296" s="2">
        <v>0.59357278000000002</v>
      </c>
      <c r="AP296" s="1">
        <v>800</v>
      </c>
      <c r="AQ296" s="1">
        <v>349</v>
      </c>
      <c r="AR296" s="2">
        <v>0.43625000000000003</v>
      </c>
      <c r="AS296" s="1">
        <v>800</v>
      </c>
      <c r="AT296" s="1">
        <v>382</v>
      </c>
      <c r="AU296" s="2">
        <v>0.47749999999999998</v>
      </c>
      <c r="AV296" s="1">
        <v>795</v>
      </c>
      <c r="AW296" s="1">
        <v>338</v>
      </c>
      <c r="AX296" s="2">
        <v>0.42515723</v>
      </c>
      <c r="AY296" s="1">
        <v>795</v>
      </c>
      <c r="AZ296" s="1">
        <v>315</v>
      </c>
      <c r="BA296" s="2">
        <v>0.39622642000000002</v>
      </c>
      <c r="BB296" s="1">
        <v>794</v>
      </c>
      <c r="BC296" s="1">
        <v>588</v>
      </c>
      <c r="BD296" s="2">
        <v>0.74055415999999996</v>
      </c>
      <c r="BE296" s="1">
        <v>794</v>
      </c>
      <c r="BF296" s="1">
        <v>554</v>
      </c>
      <c r="BG296" s="2">
        <v>0.69773300000000005</v>
      </c>
      <c r="BH296" s="1">
        <v>766</v>
      </c>
      <c r="BI296" s="1">
        <v>346</v>
      </c>
      <c r="BJ296" s="2">
        <v>0.45169713</v>
      </c>
      <c r="BK296" s="1">
        <v>15</v>
      </c>
      <c r="BN296" s="1">
        <v>7</v>
      </c>
      <c r="BO296" s="1">
        <v>23</v>
      </c>
      <c r="BP296" s="1">
        <v>154</v>
      </c>
      <c r="BQ296" s="1">
        <v>89</v>
      </c>
      <c r="BR296" s="1">
        <v>288</v>
      </c>
      <c r="BT296" s="1">
        <v>116</v>
      </c>
      <c r="BU296" s="1">
        <v>186</v>
      </c>
      <c r="BW296" s="1">
        <v>302</v>
      </c>
      <c r="BX296" s="1">
        <v>8</v>
      </c>
      <c r="BZ296" s="1">
        <v>15</v>
      </c>
      <c r="CB296" s="1">
        <v>14</v>
      </c>
      <c r="CC296" s="1">
        <v>58</v>
      </c>
      <c r="CD296" s="1">
        <v>130</v>
      </c>
      <c r="CE296" s="1">
        <v>38</v>
      </c>
      <c r="CF296" s="1">
        <v>263</v>
      </c>
      <c r="CG296" s="1">
        <v>74</v>
      </c>
      <c r="CH296" s="1">
        <v>144</v>
      </c>
      <c r="CI296" s="1">
        <v>61</v>
      </c>
      <c r="CJ296" s="1">
        <v>279</v>
      </c>
      <c r="CM296" s="1">
        <v>5</v>
      </c>
      <c r="CN296" s="1">
        <v>17</v>
      </c>
      <c r="CO296" s="1">
        <v>54</v>
      </c>
      <c r="CP296" s="1">
        <v>118</v>
      </c>
      <c r="CQ296" s="1">
        <v>20</v>
      </c>
      <c r="CT296" s="1">
        <v>114</v>
      </c>
      <c r="CW296" s="1">
        <v>328</v>
      </c>
      <c r="CY296" s="1">
        <v>134</v>
      </c>
      <c r="DA296" s="1">
        <v>212</v>
      </c>
      <c r="DC296" s="1">
        <v>346</v>
      </c>
      <c r="DD296" s="1">
        <v>9</v>
      </c>
      <c r="DE296" s="1">
        <v>2</v>
      </c>
      <c r="DF296" s="1">
        <v>2</v>
      </c>
      <c r="DG296" s="1">
        <v>2</v>
      </c>
      <c r="DI296" s="1">
        <v>7</v>
      </c>
      <c r="DJ296" s="1">
        <v>3</v>
      </c>
      <c r="DK296" s="1">
        <v>4</v>
      </c>
      <c r="DL296" s="1">
        <v>37</v>
      </c>
      <c r="DM296" s="1">
        <v>64</v>
      </c>
      <c r="DN296" s="1">
        <v>83</v>
      </c>
      <c r="DO296" s="1">
        <v>117</v>
      </c>
      <c r="DP296" s="1">
        <v>1</v>
      </c>
      <c r="DU296" s="1">
        <v>331</v>
      </c>
      <c r="DX296" s="1">
        <v>156</v>
      </c>
      <c r="DY296" s="1">
        <v>129</v>
      </c>
      <c r="EA296" s="1">
        <v>285</v>
      </c>
      <c r="EB296" s="1">
        <v>2</v>
      </c>
      <c r="EC296" s="1">
        <v>8</v>
      </c>
      <c r="ED296" s="1">
        <v>0</v>
      </c>
      <c r="EE296" s="1">
        <v>28</v>
      </c>
      <c r="EF296" s="1">
        <v>172</v>
      </c>
      <c r="EG296" s="1">
        <v>16</v>
      </c>
      <c r="EH296" s="1">
        <v>5</v>
      </c>
      <c r="EI296" s="1">
        <v>127</v>
      </c>
      <c r="EJ296" s="1">
        <v>88</v>
      </c>
      <c r="EK296" s="1">
        <v>118</v>
      </c>
      <c r="EL296" s="1">
        <v>5</v>
      </c>
      <c r="EM296" s="1">
        <v>569</v>
      </c>
      <c r="EN296" s="1">
        <v>186</v>
      </c>
      <c r="EO296" s="1">
        <v>301</v>
      </c>
      <c r="EP296" s="1">
        <v>487</v>
      </c>
      <c r="EQ296" s="1">
        <v>0</v>
      </c>
      <c r="ER296" s="1">
        <v>1</v>
      </c>
      <c r="ES296" s="1">
        <v>7</v>
      </c>
      <c r="ET296" s="1">
        <v>15</v>
      </c>
      <c r="EU296" s="1">
        <v>0</v>
      </c>
      <c r="EV296" s="1">
        <v>92</v>
      </c>
      <c r="EW296" s="1">
        <v>31</v>
      </c>
      <c r="EX296" s="1">
        <v>0</v>
      </c>
      <c r="EY296" s="1">
        <v>11</v>
      </c>
      <c r="EZ296" s="1">
        <v>8</v>
      </c>
      <c r="FA296" s="1">
        <v>0</v>
      </c>
      <c r="FB296" s="1">
        <v>0</v>
      </c>
      <c r="FC296" s="1">
        <v>0</v>
      </c>
      <c r="FD296" s="1">
        <v>0</v>
      </c>
      <c r="FE296" s="1">
        <v>0</v>
      </c>
      <c r="FF296" s="1">
        <v>0</v>
      </c>
      <c r="FG296" s="1">
        <v>0</v>
      </c>
      <c r="FH296" s="1">
        <v>16</v>
      </c>
      <c r="FI296" s="1">
        <v>0</v>
      </c>
      <c r="FJ296" s="1">
        <v>19</v>
      </c>
      <c r="FK296" s="1">
        <v>8</v>
      </c>
      <c r="FL296" s="1">
        <v>0</v>
      </c>
      <c r="FM296" s="1">
        <v>38</v>
      </c>
      <c r="FN296" s="1">
        <v>3</v>
      </c>
      <c r="FO296" s="1">
        <v>0</v>
      </c>
      <c r="FP296" s="1">
        <v>83</v>
      </c>
      <c r="FQ296" s="1">
        <v>0</v>
      </c>
      <c r="FR296" s="1">
        <f>SUM(Tableau17[[#This Row],[2019-T1-ALEXANDRE Audric]:[2019-T1-MARIE Florie]])</f>
        <v>332</v>
      </c>
      <c r="FS296" s="1">
        <v>23</v>
      </c>
      <c r="FT296" s="1">
        <v>169</v>
      </c>
      <c r="FU296" s="1">
        <v>0</v>
      </c>
      <c r="FV296" s="1">
        <v>96</v>
      </c>
      <c r="FW296" s="1">
        <v>0</v>
      </c>
      <c r="FX296" s="1">
        <v>288</v>
      </c>
      <c r="FY296" s="1">
        <v>0</v>
      </c>
      <c r="FZ296" s="1">
        <v>186</v>
      </c>
      <c r="GA296" s="1">
        <v>0</v>
      </c>
      <c r="GB296" s="1">
        <v>116</v>
      </c>
      <c r="GC296" s="1">
        <v>0</v>
      </c>
      <c r="GD296" s="1">
        <v>302</v>
      </c>
      <c r="GE296" s="1">
        <v>58</v>
      </c>
      <c r="GF296" s="1">
        <v>130</v>
      </c>
      <c r="GG296" s="1">
        <v>8</v>
      </c>
      <c r="GH296" s="1">
        <v>67</v>
      </c>
      <c r="GI296" s="1">
        <v>0</v>
      </c>
      <c r="GJ296" s="1">
        <v>263</v>
      </c>
      <c r="GK296" s="1">
        <v>74</v>
      </c>
      <c r="GL296" s="1">
        <v>144</v>
      </c>
      <c r="GM296" s="1">
        <v>0</v>
      </c>
      <c r="GN296" s="1">
        <v>61</v>
      </c>
      <c r="GO296" s="1">
        <v>0</v>
      </c>
      <c r="GP296" s="1">
        <v>279</v>
      </c>
      <c r="GQ296" s="1">
        <v>118</v>
      </c>
      <c r="GR296" s="1">
        <v>119</v>
      </c>
      <c r="GS296" s="1">
        <v>20</v>
      </c>
      <c r="GT296" s="1">
        <v>71</v>
      </c>
      <c r="GU296" s="1">
        <v>0</v>
      </c>
      <c r="GV296" s="1">
        <v>328</v>
      </c>
      <c r="GW296" s="1">
        <v>134</v>
      </c>
      <c r="GX296" s="1">
        <v>212</v>
      </c>
      <c r="GY296" s="1">
        <v>0</v>
      </c>
      <c r="GZ296" s="1">
        <v>0</v>
      </c>
      <c r="HA296" s="1">
        <v>0</v>
      </c>
      <c r="HB296" s="1">
        <v>346</v>
      </c>
      <c r="HC296" s="1">
        <v>163</v>
      </c>
      <c r="HD296" s="1">
        <v>172</v>
      </c>
      <c r="HE296" s="1">
        <v>118</v>
      </c>
      <c r="HF296" s="1">
        <v>111</v>
      </c>
      <c r="HG296" s="1">
        <v>5</v>
      </c>
      <c r="HH296" s="1">
        <v>569</v>
      </c>
      <c r="HI296" s="1">
        <v>186</v>
      </c>
      <c r="HJ296" s="1">
        <v>0</v>
      </c>
      <c r="HK296" s="1">
        <v>301</v>
      </c>
      <c r="HL296" s="1">
        <v>0</v>
      </c>
      <c r="HM296" s="1">
        <v>0</v>
      </c>
      <c r="HN296" s="1">
        <v>487</v>
      </c>
      <c r="HO296" s="1">
        <v>119</v>
      </c>
      <c r="HP296" s="1">
        <v>34</v>
      </c>
      <c r="HQ296" s="1">
        <v>83</v>
      </c>
      <c r="HR296" s="1">
        <v>89</v>
      </c>
      <c r="HS296" s="1">
        <v>13</v>
      </c>
      <c r="HT296" s="1">
        <v>338</v>
      </c>
      <c r="HU296" s="1">
        <v>50</v>
      </c>
      <c r="HV296" s="1">
        <v>99</v>
      </c>
      <c r="HW296" s="1">
        <v>16</v>
      </c>
      <c r="HX296" s="1">
        <v>46</v>
      </c>
      <c r="HY296" s="1">
        <v>0</v>
      </c>
      <c r="HZ296" s="1">
        <v>211</v>
      </c>
      <c r="IA296" s="1">
        <v>69</v>
      </c>
      <c r="IB296" s="1">
        <v>85</v>
      </c>
      <c r="IC296" s="1">
        <v>117</v>
      </c>
      <c r="ID296" s="1">
        <v>58</v>
      </c>
      <c r="IE296" s="1">
        <v>2</v>
      </c>
      <c r="IF296" s="1">
        <v>331</v>
      </c>
      <c r="IG296" s="1">
        <v>0</v>
      </c>
      <c r="IH296" s="1">
        <v>156</v>
      </c>
      <c r="II296" s="1">
        <v>129</v>
      </c>
      <c r="IJ296" s="1">
        <v>0</v>
      </c>
      <c r="IK296" s="1">
        <v>0</v>
      </c>
      <c r="IL296" s="1">
        <v>285</v>
      </c>
      <c r="IM296" s="26">
        <f>IFERROR(Tableau17[[#This Row],[LDIV]]/Tableau17[[#This Row],[Total général]],"")</f>
        <v>0</v>
      </c>
      <c r="IN296" s="26">
        <f>IFERROR(Tableau17[[#This Row],[LDVC]]/Tableau17[[#This Row],[Total général]],"")</f>
        <v>0</v>
      </c>
      <c r="IO296" s="26">
        <f>IFERROR(Tableau17[[#This Row],[LDVD]]/Tableau17[[#This Row],[Total général]],"")</f>
        <v>0.14218009478672985</v>
      </c>
      <c r="IP296" s="26">
        <f>IFERROR(Tableau17[[#This Row],[LDVG]]/Tableau17[[#This Row],[Total général]],"")</f>
        <v>2.3696682464454975E-2</v>
      </c>
      <c r="IQ296" s="26">
        <f>IFERROR(Tableau17[[#This Row],[LEXD]]/Tableau17[[#This Row],[Total général]],"")</f>
        <v>0</v>
      </c>
      <c r="IR296" s="26">
        <f>IFERROR(Tableau17[[#This Row],[LEXG]]/Tableau17[[#This Row],[Total général]],"")</f>
        <v>0</v>
      </c>
      <c r="IS296" s="26">
        <f>IFERROR(Tableau17[[#This Row],[LLR]]/Tableau17[[#This Row],[Total général]],"")</f>
        <v>0.32701421800947866</v>
      </c>
      <c r="IT296" s="26">
        <f>IFERROR(Tableau17[[#This Row],[LREM]]/Tableau17[[#This Row],[Total général]],"")</f>
        <v>7.582938388625593E-2</v>
      </c>
      <c r="IU296" s="26">
        <f>IFERROR(Tableau17[[#This Row],[LRN]]/Tableau17[[#This Row],[Total général]],"")</f>
        <v>0.23696682464454977</v>
      </c>
      <c r="IV296" s="26">
        <f>IFERROR(Tableau17[[#This Row],[LUG]]/Tableau17[[#This Row],[Total général]],"")</f>
        <v>0.13270142180094788</v>
      </c>
      <c r="IW296" s="26">
        <f>IFERROR(Tableau17[[#This Row],[LVEC]]/Tableau17[[#This Row],[Total général]],"")</f>
        <v>6.1611374407582936E-2</v>
      </c>
      <c r="IX296" s="26">
        <f>IFERROR(Tableau17[[#This Row],[2008-T1-LCMD]]/Tableau17[[#This Row],[2008-T1-TOTAL]],"")</f>
        <v>5.2083333333333336E-2</v>
      </c>
      <c r="IY296" s="26">
        <f>IFERROR(Tableau17[[#This Row],[2008-T1-LDVD]]/Tableau17[[#This Row],[2008-T1-TOTAL]],"")</f>
        <v>0</v>
      </c>
      <c r="IZ296" s="26">
        <f>IFERROR(Tableau17[[#This Row],[2008-T1-LEXD]]/Tableau17[[#This Row],[2008-T1-TOTAL]],"")</f>
        <v>0</v>
      </c>
      <c r="JA296" s="26">
        <f>IFERROR(Tableau17[[#This Row],[2008-T1-LEXG]]/Tableau17[[#This Row],[2008-T1-TOTAL]],"")</f>
        <v>2.4305555555555556E-2</v>
      </c>
      <c r="JB296" s="26">
        <f>IFERROR(Tableau17[[#This Row],[2008-T1-LFN]]/Tableau17[[#This Row],[2008-T1-TOTAL]],"")</f>
        <v>7.9861111111111105E-2</v>
      </c>
      <c r="JC296" s="26">
        <f>IFERROR(Tableau17[[#This Row],[2008-T1-LMAJ]]/Tableau17[[#This Row],[2008-T1-TOTAL]],"")</f>
        <v>0.53472222222222221</v>
      </c>
      <c r="JD296" s="26">
        <f>IFERROR(Tableau17[[#This Row],[2008-T1-LUG]]/Tableau17[[#This Row],[2008-T1-TOTAL]],"")</f>
        <v>0.30902777777777779</v>
      </c>
      <c r="JE296" s="26">
        <f>IFERROR(Tableau17[[#This Row],[2008-T2-LFN]]/Tableau17[[#This Row],[2008-T2-TOTAL]],"")</f>
        <v>0</v>
      </c>
      <c r="JF296" s="26">
        <f>IFERROR(Tableau17[[#This Row],[2008-T2-LGC]]/Tableau17[[#This Row],[2008-T2-TOTAL]],"")</f>
        <v>0.38410596026490068</v>
      </c>
      <c r="JG296" s="26">
        <f>IFERROR(Tableau17[[#This Row],[2008-T2-LMAJ]]/Tableau17[[#This Row],[2008-T2-TOTAL]],"")</f>
        <v>0.61589403973509937</v>
      </c>
      <c r="JH296" s="26">
        <f>IFERROR(Tableau17[[#This Row],[2008-T2-LUG]]/Tableau17[[#This Row],[2008-T2-TOTAL]],"")</f>
        <v>0</v>
      </c>
      <c r="JI296" s="26">
        <f>IFERROR(Tableau17[[#This Row],[2014-T1-LDIV]]/Tableau17[[#This Row],[2014-T1-TOTAL]],"")</f>
        <v>3.0418250950570342E-2</v>
      </c>
      <c r="JJ296" s="26">
        <f>IFERROR(Tableau17[[#This Row],[2014-T1-LDVD]]/Tableau17[[#This Row],[2014-T1-TOTAL]],"")</f>
        <v>0</v>
      </c>
      <c r="JK296" s="26">
        <f>IFERROR(Tableau17[[#This Row],[2014-T1-LDVG]]/Tableau17[[#This Row],[2014-T1-TOTAL]],"")</f>
        <v>5.7034220532319393E-2</v>
      </c>
      <c r="JL296" s="26">
        <f>IFERROR(Tableau17[[#This Row],[2014-T1-LEXG]]/Tableau17[[#This Row],[2014-T1-TOTAL]],"")</f>
        <v>0</v>
      </c>
      <c r="JM296" s="26">
        <f>IFERROR(Tableau17[[#This Row],[2014-T1-LFG]]/Tableau17[[#This Row],[2014-T1-TOTAL]],"")</f>
        <v>5.3231939163498096E-2</v>
      </c>
      <c r="JN296" s="26">
        <f>IFERROR(Tableau17[[#This Row],[2014-T1-LFN]]/Tableau17[[#This Row],[2014-T1-TOTAL]],"")</f>
        <v>0.22053231939163498</v>
      </c>
      <c r="JO296" s="26">
        <f>IFERROR(Tableau17[[#This Row],[2014-T1-LUD]]/Tableau17[[#This Row],[2014-T1-TOTAL]],"")</f>
        <v>0.49429657794676807</v>
      </c>
      <c r="JP296" s="26">
        <f>IFERROR(Tableau17[[#This Row],[2014-T1-LUG]]/Tableau17[[#This Row],[2014-T1-TOTAL]],"")</f>
        <v>0.14448669201520911</v>
      </c>
      <c r="JQ296" s="26">
        <f>IFERROR(Tableau17[[#This Row],[2014-T2-LFN]]/Tableau17[[#This Row],[2014-T2-TOTAL]],"")</f>
        <v>0.26523297491039427</v>
      </c>
      <c r="JR296" s="26">
        <f>IFERROR(Tableau17[[#This Row],[2014-T2-LUD]]/Tableau17[[#This Row],[2014-T2-TOTAL]],"")</f>
        <v>0.5161290322580645</v>
      </c>
      <c r="JS296" s="26">
        <f>IFERROR(Tableau17[[#This Row],[2014-T2-LUG]]/Tableau17[[#This Row],[2014-T2-TOTAL]],"")</f>
        <v>0.21863799283154123</v>
      </c>
      <c r="JT296" s="26">
        <f>IFERROR(Tableau17[[#This Row],[2015-T1-BC-DIV]]/Tableau17[[#This Row],[2015-T1-TOTAL]],"")</f>
        <v>0</v>
      </c>
      <c r="JU296" s="26">
        <f>IFERROR(Tableau17[[#This Row],[2015-T1-BC-DLF]]/Tableau17[[#This Row],[2015-T1-TOTAL]],"")</f>
        <v>0</v>
      </c>
      <c r="JV296" s="26">
        <f>IFERROR(Tableau17[[#This Row],[2015-T1-BC-DVD]]/Tableau17[[#This Row],[2015-T1-TOTAL]],"")</f>
        <v>1.524390243902439E-2</v>
      </c>
      <c r="JW296" s="26">
        <f>IFERROR(Tableau17[[#This Row],[2015-T1-BC-DVG]]/Tableau17[[#This Row],[2015-T1-TOTAL]],"")</f>
        <v>5.1829268292682924E-2</v>
      </c>
      <c r="JX296" s="26">
        <f>IFERROR(Tableau17[[#This Row],[2015-T1-BC-FG]]/Tableau17[[#This Row],[2015-T1-TOTAL]],"")</f>
        <v>0.16463414634146342</v>
      </c>
      <c r="JY296" s="26">
        <f>IFERROR(Tableau17[[#This Row],[2015-T1-BC-FN]]/Tableau17[[#This Row],[2015-T1-TOTAL]],"")</f>
        <v>0.3597560975609756</v>
      </c>
      <c r="JZ296" s="26">
        <f>IFERROR(Tableau17[[#This Row],[2015-T1-BC-MDM]]/Tableau17[[#This Row],[2015-T1-TOTAL]],"")</f>
        <v>6.097560975609756E-2</v>
      </c>
      <c r="KA296" s="26">
        <f>IFERROR(Tableau17[[#This Row],[2015-T1-BC-RDG]]/Tableau17[[#This Row],[2015-T1-TOTAL]],"")</f>
        <v>0</v>
      </c>
      <c r="KB296" s="26">
        <f>IFERROR(Tableau17[[#This Row],[2015-T1-BC-SOC]]/Tableau17[[#This Row],[2015-T1-TOTAL]],"")</f>
        <v>0</v>
      </c>
      <c r="KC296" s="26">
        <f>IFERROR(Tableau17[[#This Row],[2015-T1-BC-UD]]/Tableau17[[#This Row],[2015-T1-TOTAL]],"")</f>
        <v>0.34756097560975607</v>
      </c>
      <c r="KD296" s="26">
        <f>IFERROR(Tableau17[[#This Row],[2015-T1-BC-UG]]/Tableau17[[#This Row],[2015-T1-TOTAL]],"")</f>
        <v>0</v>
      </c>
      <c r="KE296" s="26">
        <f>IFERROR(Tableau17[[#This Row],[2015-T1-BC-VEC]]/Tableau17[[#This Row],[2015-T1-TOTAL]],"")</f>
        <v>0</v>
      </c>
      <c r="KF296" s="26">
        <f>IFERROR(Tableau17[[#This Row],[2015-T2-BC-DVG]]/Tableau17[[#This Row],[2015-T2-TOTAL]],"")</f>
        <v>0</v>
      </c>
      <c r="KG296" s="26">
        <f>IFERROR(Tableau17[[#This Row],[2015-T2-BC-FN]]/Tableau17[[#This Row],[2015-T2-TOTAL]],"")</f>
        <v>0.38728323699421963</v>
      </c>
      <c r="KH296" s="26">
        <f>IFERROR(Tableau17[[#This Row],[2015-T2-BC-SOC]]/Tableau17[[#This Row],[2015-T2-TOTAL]],"")</f>
        <v>0</v>
      </c>
      <c r="KI296" s="26">
        <f>IFERROR(Tableau17[[#This Row],[2015-T2-BC-UD]]/Tableau17[[#This Row],[2015-T2-TOTAL]],"")</f>
        <v>0.61271676300578037</v>
      </c>
      <c r="KJ296" s="26">
        <f>IFERROR(Tableau17[[#This Row],[2015-T2-BC-UG]]/Tableau17[[#This Row],[2015-T2-TOTAL]],"")</f>
        <v>0</v>
      </c>
      <c r="KK296" s="26">
        <f>IFERROR(Tableau17[[#This Row],[2017 (L)-T1-COM]]/Tableau17[[#This Row],[2017 (L)-T1-TOTAL]],"")</f>
        <v>2.7190332326283987E-2</v>
      </c>
      <c r="KL296" s="26">
        <f>IFERROR(Tableau17[[#This Row],[2017 (L)-T1-DIV]]/Tableau17[[#This Row],[2017 (L)-T1-TOTAL]],"")</f>
        <v>6.0422960725075529E-3</v>
      </c>
      <c r="KM296" s="26">
        <f>IFERROR(Tableau17[[#This Row],[2017 (L)-T1-DLF]]/Tableau17[[#This Row],[2017 (L)-T1-TOTAL]],"")</f>
        <v>6.0422960725075529E-3</v>
      </c>
      <c r="KN296" s="26">
        <f>IFERROR(Tableau17[[#This Row],[2017 (L)-T1-DVD]]/Tableau17[[#This Row],[2017 (L)-T1-TOTAL]],"")</f>
        <v>6.0422960725075529E-3</v>
      </c>
      <c r="KO296" s="26">
        <f>IFERROR(Tableau17[[#This Row],[2017 (L)-T1-DVG]]/Tableau17[[#This Row],[2017 (L)-T1-TOTAL]],"")</f>
        <v>0</v>
      </c>
      <c r="KP296" s="26">
        <f>IFERROR(Tableau17[[#This Row],[2017 (L)-T1-ECO]]/Tableau17[[#This Row],[2017 (L)-T1-TOTAL]],"")</f>
        <v>2.1148036253776436E-2</v>
      </c>
      <c r="KQ296" s="26">
        <f>IFERROR(Tableau17[[#This Row],[2017 (L)-T1-EXD]]/Tableau17[[#This Row],[2017 (L)-T1-TOTAL]],"")</f>
        <v>9.0634441087613302E-3</v>
      </c>
      <c r="KR296" s="26">
        <f>IFERROR(Tableau17[[#This Row],[2017 (L)-T1-EXG]]/Tableau17[[#This Row],[2017 (L)-T1-TOTAL]],"")</f>
        <v>1.2084592145015106E-2</v>
      </c>
      <c r="KS296" s="26">
        <f>IFERROR(Tableau17[[#This Row],[2017 (L)-T1-FI]]/Tableau17[[#This Row],[2017 (L)-T1-TOTAL]],"")</f>
        <v>0.11178247734138973</v>
      </c>
      <c r="KT296" s="26">
        <f>IFERROR(Tableau17[[#This Row],[2017 (L)-T1-FN]]/Tableau17[[#This Row],[2017 (L)-T1-TOTAL]],"")</f>
        <v>0.19335347432024169</v>
      </c>
      <c r="KU296" s="26">
        <f>IFERROR(Tableau17[[#This Row],[2017 (L)-T1-LR]]/Tableau17[[#This Row],[2017 (L)-T1-TOTAL]],"")</f>
        <v>0.25075528700906347</v>
      </c>
      <c r="KV296" s="26">
        <f>IFERROR(Tableau17[[#This Row],[2017 (L)-T1-MDM]]/Tableau17[[#This Row],[2017 (L)-T1-TOTAL]],"")</f>
        <v>0.35347432024169184</v>
      </c>
      <c r="KW296" s="26">
        <f>IFERROR(Tableau17[[#This Row],[2017 (L)-T1-RDG]]/Tableau17[[#This Row],[2017 (L)-T1-TOTAL]],"")</f>
        <v>3.0211480362537764E-3</v>
      </c>
      <c r="KX296" s="26">
        <f>IFERROR(Tableau17[[#This Row],[2017 (L)-T1-REG]]/Tableau17[[#This Row],[2017 (L)-T1-TOTAL]],"")</f>
        <v>0</v>
      </c>
      <c r="KY296" s="26">
        <f>IFERROR(Tableau17[[#This Row],[2017 (L)-T1-REM]]/Tableau17[[#This Row],[2017 (L)-T1-TOTAL]],"")</f>
        <v>0</v>
      </c>
      <c r="KZ296" s="26">
        <f>IFERROR(Tableau17[[#This Row],[2017 (L)-T1-SOC]]/Tableau17[[#This Row],[2017 (L)-T1-TOTAL]],"")</f>
        <v>0</v>
      </c>
      <c r="LA296" s="26">
        <f>IFERROR(Tableau17[[#This Row],[2017 (L)-T1-UDI]]/Tableau17[[#This Row],[2017 (L)-T1-TOTAL]],"")</f>
        <v>0</v>
      </c>
      <c r="LB296" s="26">
        <f>IFERROR(Tableau17[[#This Row],[2017 (L)-T2-FI]]/Tableau17[[#This Row],[2017 (L)-T2-TOTAL]],"")</f>
        <v>0</v>
      </c>
      <c r="LC296" s="26">
        <f>IFERROR(Tableau17[[#This Row],[2017 (L)-T2-FN]]/Tableau17[[#This Row],[2017 (L)-T2-TOTAL]],"")</f>
        <v>0</v>
      </c>
      <c r="LD296" s="26">
        <f>IFERROR(Tableau17[[#This Row],[2017 (L)-T2-LR]]/Tableau17[[#This Row],[2017 (L)-T2-TOTAL]],"")</f>
        <v>0.54736842105263162</v>
      </c>
      <c r="LE296" s="26">
        <f>IFERROR(Tableau17[[#This Row],[2017 (L)-T2-MDM]]/Tableau17[[#This Row],[2017 (L)-T2-TOTAL]],"")</f>
        <v>0.45263157894736844</v>
      </c>
      <c r="LF296" s="26">
        <f>IFERROR(Tableau17[[#This Row],[2017 (L)-T2-REM]]/Tableau17[[#This Row],[2017 (L)-T2-TOTAL]],"")</f>
        <v>0</v>
      </c>
      <c r="LG296" s="26">
        <f>IFERROR(Tableau17[[#This Row],[2017-T1-ARTHAUD Nathalie]]/Tableau17[[#This Row],[2017-T1-TOTAL]],"")</f>
        <v>3.5149384885764497E-3</v>
      </c>
      <c r="LH296" s="26">
        <f>IFERROR(Tableau17[[#This Row],[2017-T1-ASSELINEAU Fran]]/Tableau17[[#This Row],[2017-T1-TOTAL]],"")</f>
        <v>1.4059753954305799E-2</v>
      </c>
      <c r="LI296" s="26">
        <f>IFERROR(Tableau17[[#This Row],[2017-T1-CHEMINADE Jacques]]/Tableau17[[#This Row],[2017-T1-TOTAL]],"")</f>
        <v>0</v>
      </c>
      <c r="LJ296" s="26">
        <f>IFERROR(Tableau17[[#This Row],[2017-T1-DUPONT-AIGNAN Nicolas]]/Tableau17[[#This Row],[2017-T1-TOTAL]],"")</f>
        <v>4.9209138840070298E-2</v>
      </c>
      <c r="LK296" s="26">
        <f>IFERROR(Tableau17[[#This Row],[2017-T1-FILLON Fran]]/Tableau17[[#This Row],[2017-T1-TOTAL]],"")</f>
        <v>0.30228471001757468</v>
      </c>
      <c r="LL296" s="26">
        <f>IFERROR(Tableau17[[#This Row],[2017-T1-HAMON Beno]]/Tableau17[[#This Row],[2017-T1-TOTAL]],"")</f>
        <v>2.8119507908611598E-2</v>
      </c>
      <c r="LM296" s="26">
        <f>IFERROR(Tableau17[[#This Row],[2017-T1-LASSALLE Jean]]/Tableau17[[#This Row],[2017-T1-TOTAL]],"")</f>
        <v>8.7873462214411256E-3</v>
      </c>
      <c r="LN296" s="26">
        <f>IFERROR(Tableau17[[#This Row],[2017-T1-LE PEN Marine]]/Tableau17[[#This Row],[2017-T1-TOTAL]],"")</f>
        <v>0.22319859402460457</v>
      </c>
      <c r="LO296" s="26">
        <f>IFERROR(Tableau17[[#This Row],[2017-T1-M Jean-Luc]]/Tableau17[[#This Row],[2017-T1-TOTAL]],"")</f>
        <v>0.15465729349736379</v>
      </c>
      <c r="LP296" s="26">
        <f>IFERROR(Tableau17[[#This Row],[2017-T1-MACRON Emmanuel]]/Tableau17[[#This Row],[2017-T1-TOTAL]],"")</f>
        <v>0.20738137082601055</v>
      </c>
      <c r="LQ296" s="26">
        <f>IFERROR(Tableau17[[#This Row],[2017-T1-POUTOU Philippe]]/Tableau17[[#This Row],[2017-T1-TOTAL]],"")</f>
        <v>8.7873462214411256E-3</v>
      </c>
      <c r="LR296" s="26">
        <f>IFERROR(Tableau17[[#This Row],[2017-T2-LE PEN Marine]]/Tableau17[[#This Row],[2017-T2-TOTAL]],"")</f>
        <v>0.38193018480492813</v>
      </c>
      <c r="LS296" s="26">
        <f>IFERROR(Tableau17[[#This Row],[2017-T2-MACRON Emmanuel]]/Tableau17[[#This Row],[2017-T2-TOTAL]],"")</f>
        <v>0.61806981519507187</v>
      </c>
      <c r="LT296" s="26">
        <f>IFERROR(Tableau17[[#This Row],[2019-T1-ALEXANDRE Audric]]/Tableau17[[#This Row],[2019-T1-TOTAL]],"")</f>
        <v>0</v>
      </c>
      <c r="LU296" s="26">
        <f>IFERROR(Tableau17[[#This Row],[2019-T1-ARTHAUD Nathalie]]/Tableau17[[#This Row],[2019-T1-TOTAL]],"")</f>
        <v>3.0120481927710845E-3</v>
      </c>
      <c r="LV296" s="26">
        <f>IFERROR(Tableau17[[#This Row],[2019-T1-ASSELINEAU François]]/Tableau17[[#This Row],[2019-T1-TOTAL]],"")</f>
        <v>2.1084337349397589E-2</v>
      </c>
      <c r="LW296" s="26">
        <f>IFERROR(Tableau17[[#This Row],[2019-T1-AUBRY Manon]]/Tableau17[[#This Row],[2019-T1-TOTAL]],"")</f>
        <v>4.5180722891566265E-2</v>
      </c>
      <c r="LX296" s="26">
        <f>IFERROR(Tableau17[[#This Row],[2019-T1-AZERGUI Nagib]]/Tableau17[[#This Row],[2019-T1-TOTAL]],"")</f>
        <v>0</v>
      </c>
      <c r="LY296" s="26">
        <f>IFERROR(Tableau17[[#This Row],[2019-T1-BARDELLA Jordan]]/Tableau17[[#This Row],[2019-T1-TOTAL]],"")</f>
        <v>0.27710843373493976</v>
      </c>
      <c r="LZ296" s="26">
        <f>IFERROR(Tableau17[[#This Row],[2019-T1-BELLAMY François-Xavier]]/Tableau17[[#This Row],[2019-T1-TOTAL]],"")</f>
        <v>9.337349397590361E-2</v>
      </c>
      <c r="MA296" s="26">
        <f>IFERROR(Tableau17[[#This Row],[2019-T1-BIDOU Olivier]]/Tableau17[[#This Row],[2019-T1-TOTAL]],"")</f>
        <v>0</v>
      </c>
      <c r="MB296" s="26">
        <f>IFERROR(Tableau17[[#This Row],[2019-T1-BOURG Dominique]]/Tableau17[[#This Row],[2019-T1-TOTAL]],"")</f>
        <v>3.313253012048193E-2</v>
      </c>
      <c r="MC296" s="26">
        <f>IFERROR(Tableau17[[#This Row],[2019-T1-BROSSAT Ian]]/Tableau17[[#This Row],[2019-T1-TOTAL]],"")</f>
        <v>2.4096385542168676E-2</v>
      </c>
      <c r="MD296" s="26">
        <f>IFERROR(Tableau17[[#This Row],[2019-T1-CAILLAUD Sophie]]/Tableau17[[#This Row],[2019-T1-TOTAL]],"")</f>
        <v>0</v>
      </c>
      <c r="ME296" s="26">
        <f>IFERROR(Tableau17[[#This Row],[2019-T1-CAMUS Renaud]]/Tableau17[[#This Row],[2019-T1-TOTAL]],"")</f>
        <v>0</v>
      </c>
      <c r="MF296" s="26">
        <f>IFERROR(Tableau17[[#This Row],[2019-T1-CHALENÇON Christophe]]/Tableau17[[#This Row],[2019-T1-TOTAL]],"")</f>
        <v>0</v>
      </c>
      <c r="MG296" s="26">
        <f>IFERROR(Tableau17[[#This Row],[2019-T1-CORBET Cathy Denise Ginette]]/Tableau17[[#This Row],[2019-T1-TOTAL]],"")</f>
        <v>0</v>
      </c>
      <c r="MH296" s="26">
        <f>IFERROR(Tableau17[[#This Row],[2019-T1-DE PREVOISIN Robert]]/Tableau17[[#This Row],[2019-T1-TOTAL]],"")</f>
        <v>0</v>
      </c>
      <c r="MI296" s="26">
        <f>IFERROR(Tableau17[[#This Row],[2019-T1-DELFEL Thérèse]]/Tableau17[[#This Row],[2019-T1-TOTAL]],"")</f>
        <v>0</v>
      </c>
      <c r="MJ296" s="26">
        <f>IFERROR(Tableau17[[#This Row],[2019-T1-DIEUMEGARD Pierre]]/Tableau17[[#This Row],[2019-T1-TOTAL]],"")</f>
        <v>0</v>
      </c>
      <c r="MK296" s="26">
        <f>IFERROR(Tableau17[[#This Row],[2019-T1-DUPONT-AIGNAN Nicolas]]/Tableau17[[#This Row],[2019-T1-TOTAL]],"")</f>
        <v>4.8192771084337352E-2</v>
      </c>
      <c r="ML296" s="26">
        <f>IFERROR(Tableau17[[#This Row],[2019-T1-GERNIGON Yves]]/Tableau17[[#This Row],[2019-T1-TOTAL]],"")</f>
        <v>0</v>
      </c>
      <c r="MM296" s="26">
        <f>IFERROR(Tableau17[[#This Row],[2019-T1-GLUCKSMANN Raphaël]]/Tableau17[[#This Row],[2019-T1-TOTAL]],"")</f>
        <v>5.7228915662650599E-2</v>
      </c>
      <c r="MN296" s="26">
        <f>IFERROR(Tableau17[[#This Row],[2019-T1-HAMON Benoît]]/Tableau17[[#This Row],[2019-T1-TOTAL]],"")</f>
        <v>2.4096385542168676E-2</v>
      </c>
      <c r="MO296" s="26">
        <f>IFERROR(Tableau17[[#This Row],[2019-T1-HELGEN Gilles]]/Tableau17[[#This Row],[2019-T1-TOTAL]],"")</f>
        <v>0</v>
      </c>
      <c r="MP296" s="26">
        <f>IFERROR(Tableau17[[#This Row],[2019-T1-JADOT Yannick]]/Tableau17[[#This Row],[2019-T1-TOTAL]],"")</f>
        <v>0.1144578313253012</v>
      </c>
      <c r="MQ296" s="26">
        <f>IFERROR(Tableau17[[#This Row],[2019-T1-LAGARDE Jean-Christophe]]/Tableau17[[#This Row],[2019-T1-TOTAL]],"")</f>
        <v>9.0361445783132526E-3</v>
      </c>
      <c r="MR296" s="26">
        <f>IFERROR(Tableau17[[#This Row],[2019-T1-LALANNE Francis]]/Tableau17[[#This Row],[2019-T1-TOTAL]],"")</f>
        <v>0</v>
      </c>
      <c r="MS296" s="26">
        <f>IFERROR(Tableau17[[#This Row],[2019-T1-LOISEAU Nathalie]]/Tableau17[[#This Row],[2019-T1-TOTAL]],"")</f>
        <v>0.25</v>
      </c>
      <c r="MT296" s="26">
        <f>IFERROR(Tableau17[[#This Row],[2019-T1-MARIE Florie]]/Tableau17[[#This Row],[2019-T1-TOTAL]],"")</f>
        <v>0</v>
      </c>
      <c r="MU296" s="26">
        <f>IFERROR(Tableau17[[#This Row],[2008-T1-MACROEXTRDROITE]]/Tableau17[[#This Row],[2008-T1-MACROTOTALE]],"")</f>
        <v>7.9861111111111105E-2</v>
      </c>
      <c r="MV296" s="26">
        <f>IFERROR(Tableau17[[#This Row],[2008-T1-MACRODROITE]]/Tableau17[[#This Row],[2008-T1-MACROTOTALE]],"")</f>
        <v>0.58680555555555558</v>
      </c>
      <c r="MW296" s="26">
        <f>IFERROR(Tableau17[[#This Row],[2008-T1-MACROCENTRE]]/Tableau17[[#This Row],[2008-T1-MACROTOTALE]],"")</f>
        <v>0</v>
      </c>
      <c r="MX296" s="26">
        <f>IFERROR(Tableau17[[#This Row],[2008-T1-MACROGAUCHE]]/Tableau17[[#This Row],[2008-T1-MACROTOTALE]],"")</f>
        <v>0.33333333333333331</v>
      </c>
      <c r="MY296" s="26">
        <f>IFERROR(Tableau17[[#This Row],[2008-T1-MACROAUTRE]]/Tableau17[[#This Row],[2008-T1-MACROTOTALE]],"")</f>
        <v>0</v>
      </c>
      <c r="MZ296" s="26">
        <f>IFERROR(Tableau17[[#This Row],[2008-T2-MACROEXTRDROITE]]/Tableau17[[#This Row],[2008-T2-MACROTOTALE]],"")</f>
        <v>0</v>
      </c>
      <c r="NA296" s="26">
        <f>IFERROR(Tableau17[[#This Row],[2008-T2-MACRODROITE]]/Tableau17[[#This Row],[2008-T2-MACROTOTALE]],"")</f>
        <v>0.61589403973509937</v>
      </c>
      <c r="NB296" s="26">
        <f>IFERROR(Tableau17[[#This Row],[2008-T2-MACROCENTRE]]/Tableau17[[#This Row],[2008-T2-MACROTOTALE]],"")</f>
        <v>0</v>
      </c>
      <c r="NC296" s="26">
        <f>IFERROR(Tableau17[[#This Row],[2008-T2-MACROGAUCHE]]/Tableau17[[#This Row],[2008-T2-MACROTOTALE]],"")</f>
        <v>0.38410596026490068</v>
      </c>
      <c r="ND296" s="26">
        <f>IFERROR(Tableau17[[#This Row],[2008-T2-MACROAUTRE]]/Tableau17[[#This Row],[2008-T2-MACROTOTALE]],"")</f>
        <v>0</v>
      </c>
      <c r="NE296" s="26">
        <f>IFERROR(Tableau17[[#This Row],[2014-T1-MACROEXTRDROITE]]/Tableau17[[#This Row],[2014-T1-MACROTOTALE]],"")</f>
        <v>0.22053231939163498</v>
      </c>
      <c r="NF296" s="26">
        <f>IFERROR(Tableau17[[#This Row],[2014-T1-MACRODROITE]]/Tableau17[[#This Row],[2014-T1-MACROTOTALE]],"")</f>
        <v>0.49429657794676807</v>
      </c>
      <c r="NG296" s="26">
        <f>IFERROR(Tableau17[[#This Row],[2014-T1-MACROCENTRE]]/Tableau17[[#This Row],[2014-T1-MACROTOTALE]],"")</f>
        <v>3.0418250950570342E-2</v>
      </c>
      <c r="NH296" s="26">
        <f>IFERROR(Tableau17[[#This Row],[2014-T1-MACROGAUCHE]]/Tableau17[[#This Row],[2014-T1-MACROTOTALE]],"")</f>
        <v>0.25475285171102663</v>
      </c>
      <c r="NI296" s="26">
        <f>IFERROR(Tableau17[[#This Row],[2014-T1-MACROAUTRE]]/Tableau17[[#This Row],[2014-T1-MACROTOTALE]],"")</f>
        <v>0</v>
      </c>
      <c r="NJ296" s="26">
        <f>IFERROR(Tableau17[[#This Row],[2014-T2-MACROEXTRDROITE]]/Tableau17[[#This Row],[2014-T2-MACROTOTALE]],"")</f>
        <v>0.26523297491039427</v>
      </c>
      <c r="NK296" s="26">
        <f>IFERROR(Tableau17[[#This Row],[2014-T2-MACRODROITE]]/Tableau17[[#This Row],[2014-T2-MACROTOTALE]],"")</f>
        <v>0.5161290322580645</v>
      </c>
      <c r="NL296" s="26">
        <f>IFERROR(Tableau17[[#This Row],[2014-T2-MACROCENTRE]]/Tableau17[[#This Row],[2014-T2-MACROTOTALE]],"")</f>
        <v>0</v>
      </c>
      <c r="NM296" s="26">
        <f>IFERROR(Tableau17[[#This Row],[2014-T2-MACROGAUCHE]]/Tableau17[[#This Row],[2014-T2-MACROTOTALE]],"")</f>
        <v>0.21863799283154123</v>
      </c>
      <c r="NN296" s="26">
        <f>IFERROR(Tableau17[[#This Row],[2014-T2-MACROAUTRE]]/Tableau17[[#This Row],[2014-T2-MACROTOTALE]],"")</f>
        <v>0</v>
      </c>
      <c r="NO296" s="26">
        <f>IFERROR( Tableau17[[#This Row],[2015-T1-MACROEXTRDROITE]]/Tableau17[[#This Row],[2015-T1-MACROTOTALE]],"")</f>
        <v>0.3597560975609756</v>
      </c>
      <c r="NP296" s="26">
        <f>IFERROR(Tableau17[[#This Row],[2015-T1-MACRODROITE]]/Tableau17[[#This Row],[2015-T1-MACROTOTALE]],"")</f>
        <v>0.36280487804878048</v>
      </c>
      <c r="NQ296" s="26">
        <f>IFERROR(Tableau17[[#This Row],[2015-T1-MACROCENTRE]]/Tableau17[[#This Row],[2015-T1-MACROTOTALE]],"")</f>
        <v>6.097560975609756E-2</v>
      </c>
      <c r="NR296" s="26">
        <f>IFERROR(Tableau17[[#This Row],[2015-T1-MACROGAUCHE]]/Tableau17[[#This Row],[2015-T1-MACROTOTALE]],"")</f>
        <v>0.21646341463414634</v>
      </c>
      <c r="NS296" s="26">
        <f>IFERROR(Tableau17[[#This Row],[2015-T1-MACROAUTRE]]/Tableau17[[#This Row],[2015-T1-MACROTOTALE]],"")</f>
        <v>0</v>
      </c>
      <c r="NT296" s="26">
        <f>IFERROR(Tableau17[[#This Row],[2015-T2-MACROEXTRDROITE]]/Tableau17[[#This Row],[2015-T2-MACROTOTALE]],"")</f>
        <v>0.38728323699421963</v>
      </c>
      <c r="NU296" s="26">
        <f>IFERROR(Tableau17[[#This Row],[2015-T2-MACRODROITE]]/Tableau17[[#This Row],[2015-T2-MACROTOTALE]],"")</f>
        <v>0.61271676300578037</v>
      </c>
      <c r="NV296" s="26">
        <f>IFERROR(Tableau17[[#This Row],[2015-T2-MACROCENTRE]]/Tableau17[[#This Row],[2015-T2-MACROTOTALE]],"")</f>
        <v>0</v>
      </c>
      <c r="NW296" s="26">
        <f>IFERROR(Tableau17[[#This Row],[2015-T2-MACROGAUCHE]]/Tableau17[[#This Row],[2015-T2-MACROTOTALE]],"")</f>
        <v>0</v>
      </c>
      <c r="NX296" s="26">
        <f>IFERROR(Tableau17[[#This Row],[2015-T2-MACROAUTRE]]/Tableau17[[#This Row],[2015-T2-MACROTOTALE]],"")</f>
        <v>0</v>
      </c>
      <c r="NY296" s="26">
        <f>IFERROR(Tableau17[[#This Row],[2017-T1-MACROEXTRDROITE]]/Tableau17[[#This Row],[2017-T1-MACROTOTALE]],"")</f>
        <v>0.28646748681898065</v>
      </c>
      <c r="NZ296" s="26">
        <f>IFERROR(Tableau17[[#This Row],[2017-T1-MACRODROITE]]/Tableau17[[#This Row],[2017-T1-MACROTOTALE]],"")</f>
        <v>0.30228471001757468</v>
      </c>
      <c r="OA296" s="26">
        <f>IFERROR(Tableau17[[#This Row],[2017-T1-MACROCENTRE]]/Tableau17[[#This Row],[2017-T1-MACROTOTALE]],"")</f>
        <v>0.20738137082601055</v>
      </c>
      <c r="OB296" s="26">
        <f>IFERROR(Tableau17[[#This Row],[2017-T1-MACROGAUCHE]]/Tableau17[[#This Row],[2017-T1-MACROTOTALE]],"")</f>
        <v>0.19507908611599298</v>
      </c>
      <c r="OC296" s="26">
        <f>IFERROR(Tableau17[[#This Row],[2017-T1-MACROAUTRE]]/Tableau17[[#This Row],[2017-T1-MACROTOTALE]],"")</f>
        <v>8.7873462214411256E-3</v>
      </c>
      <c r="OD296" s="26">
        <f>IFERROR(Tableau17[[#This Row],[2017-T2-MACROEXTRDROITE]]/Tableau17[[#This Row],[2017-T2-MACROTOTALE]],"")</f>
        <v>0.38193018480492813</v>
      </c>
      <c r="OE296" s="26">
        <f>IFERROR(Tableau17[[#This Row],[2017-T2-MACRODROITE]]/Tableau17[[#This Row],[2017-T2-MACROTOTALE]],"")</f>
        <v>0</v>
      </c>
      <c r="OF296" s="26">
        <f>IFERROR(Tableau17[[#This Row],[2017-T2-MACROCENTRE]]/Tableau17[[#This Row],[2017-T2-MACROTOTALE]],"")</f>
        <v>0.61806981519507187</v>
      </c>
      <c r="OG296" s="26">
        <f>IFERROR(Tableau17[[#This Row],[2017-T2-MACROGAUCHE]]/Tableau17[[#This Row],[2017-T2-MACROTOTALE]],"")</f>
        <v>0</v>
      </c>
      <c r="OH296" s="26">
        <f>IFERROR(Tableau17[[#This Row],[2017-T2-MACROAUTRE]]/Tableau17[[#This Row],[2017-T2-MACROTOTALE]],"")</f>
        <v>0</v>
      </c>
      <c r="OI296" s="26">
        <f>IFERROR(Tableau17[[#This Row],[2019-T1-MACROEXTRDROITE]]/Tableau17[[#This Row],[2019-T1-MACROTOTALE]],"")</f>
        <v>0.35207100591715978</v>
      </c>
      <c r="OJ296" s="26">
        <f>IFERROR(Tableau17[[#This Row],[2019-T1-MACRODROITE]]/Tableau17[[#This Row],[2019-T1-MACROTOTALE]],"")</f>
        <v>0.10059171597633136</v>
      </c>
      <c r="OK296" s="26">
        <f>IFERROR(Tableau17[[#This Row],[2019-T1-MACROCENTRE]]/Tableau17[[#This Row],[2019-T1-MACROTOTALE]],"")</f>
        <v>0.2455621301775148</v>
      </c>
      <c r="OL296" s="26">
        <f>IFERROR(Tableau17[[#This Row],[2019-T1-MACROGAUCHE]]/Tableau17[[#This Row],[2019-T1-MACROTOTALE]],"")</f>
        <v>0.26331360946745563</v>
      </c>
      <c r="OM296" s="26">
        <f>IFERROR(Tableau17[[#This Row],[2019-T1-MACROAUTRE]]/Tableau17[[#This Row],[2019-T1-MACROTOTALE]],"")</f>
        <v>3.8461538461538464E-2</v>
      </c>
      <c r="ON296" s="26">
        <f>IFERROR(Tableau17[[#This Row],[2020-T1-MACROEXTRDROITE]]/Tableau17[[#This Row],[2020-T1-MACROTOTALE]],"")</f>
        <v>0.23696682464454977</v>
      </c>
      <c r="OO296" s="26">
        <f>IFERROR(Tableau17[[#This Row],[2020-T1-MACRODROITE]]/Tableau17[[#This Row],[2020-T1-MACROTOTALE]],"")</f>
        <v>0.46919431279620855</v>
      </c>
      <c r="OP296" s="26">
        <f>IFERROR(Tableau17[[#This Row],[2020-T1-MACROCENTRE]]/Tableau17[[#This Row],[2020-T1-MACROTOTALE]],"")</f>
        <v>7.582938388625593E-2</v>
      </c>
      <c r="OQ296" s="26">
        <f>IFERROR(Tableau17[[#This Row],[2020-T1-MACROGAUCHE]]/Tableau17[[#This Row],[2020-T1-MACROTOTALE]],"")</f>
        <v>0.21800947867298578</v>
      </c>
      <c r="OR296" s="26">
        <f>IFERROR(Tableau17[[#This Row],[2020-T1-MACROAUTRE]]/Tableau17[[#This Row],[2020-T1-MACROTOTALE]],"")</f>
        <v>0</v>
      </c>
      <c r="OS296" s="26">
        <f>IFERROR(Tableau17[[#This Row],[2017 (L)-T1-MACROEXTRDROITE]]/Tableau17[[#This Row],[2017 (L)-T1-MACROTOTALE]],"")</f>
        <v>0.20845921450151059</v>
      </c>
      <c r="OT296" s="26">
        <f>IFERROR(Tableau17[[#This Row],[2017 (L)-T1-MACRODROITE]]/Tableau17[[#This Row],[2017 (L)-T1-MACROTOTALE]],"")</f>
        <v>0.25679758308157102</v>
      </c>
      <c r="OU296" s="26">
        <f>IFERROR(Tableau17[[#This Row],[2017 (L)-T1-MACROCENTRE]]/Tableau17[[#This Row],[2017 (L)-T1-MACROTOTALE]],"")</f>
        <v>0.35347432024169184</v>
      </c>
      <c r="OV296" s="26">
        <f>IFERROR(Tableau17[[#This Row],[2017 (L)-T1-MACROGAUCHE]]/Tableau17[[#This Row],[2017 (L)-T1-MACROTOTALE]],"")</f>
        <v>0.17522658610271905</v>
      </c>
      <c r="OW296" s="26">
        <f>IFERROR(Tableau17[[#This Row],[2017 (L)-T1-MACROAUTRE]]/Tableau17[[#This Row],[2017 (L)-T1-MACROTOTALE]],"")</f>
        <v>6.0422960725075529E-3</v>
      </c>
      <c r="OX296" s="26">
        <f>IFERROR(Tableau17[[#This Row],[2017 (L)-T2-MACROEXTRDROITE]]/Tableau17[[#This Row],[2017 (L)-T2-MACROTOTALE]],"")</f>
        <v>0</v>
      </c>
      <c r="OY296" s="26">
        <f>IFERROR(Tableau17[[#This Row],[2017 (L)-T2-MACRODROITE]]/Tableau17[[#This Row],[2017 (L)-T2-MACROTOTALE]],"")</f>
        <v>0.54736842105263162</v>
      </c>
      <c r="OZ296" s="26">
        <f>IFERROR(Tableau17[[#This Row],[2017 (L)-T2-MACROCENTRE]]/Tableau17[[#This Row],[2017 (L)-T2-MACROTOTALE]],"")</f>
        <v>0.45263157894736844</v>
      </c>
      <c r="PA296" s="26">
        <f>IFERROR(Tableau17[[#This Row],[2017 (L)-T2-MACROGAUCHE]]/Tableau17[[#This Row],[2017 (L)-T2-MACROTOTALE]],"")</f>
        <v>0</v>
      </c>
      <c r="PB296" s="26">
        <f>IFERROR(Tableau17[[#This Row],[2017 (L)-T2-MACROAUTRE]]/Tableau17[[#This Row],[2017 (L)-T2-MACROTOTALE]],"")</f>
        <v>0</v>
      </c>
      <c r="PC296" s="26">
        <f>IFERROR(Tableau17[[#This Row],[2008_T1_PROCUS]]/Tableau17[[#This Row],[2008_T1_INSCRITS]],0)</f>
        <v>3.780718336483932E-3</v>
      </c>
      <c r="PD296" s="26">
        <f>IFERROR(Tableau17[[#This Row],[2008_T2_PROCUS]]/Tableau17[[#This Row],[2008_T2_INSCRITS]],0)</f>
        <v>1.890359168241966E-3</v>
      </c>
      <c r="PE296" s="26">
        <f>Tableau17[[#This Row],[2014_T1_PROCUS]]/Tableau17[[#This Row],[2014_T1_INSCRITS]]</f>
        <v>7.3126142595978062E-3</v>
      </c>
      <c r="PF296" s="26">
        <f>IFERROR(Tableau17[[#This Row],[2014_T2_PROCUS]]/Tableau17[[#This Row],[2014_T2_INSCRITS]],0)</f>
        <v>9.140767824497258E-3</v>
      </c>
    </row>
    <row r="297" spans="1:422" hidden="1" x14ac:dyDescent="0.2">
      <c r="A297" s="1">
        <v>2</v>
      </c>
      <c r="B297" s="1" t="s">
        <v>268</v>
      </c>
      <c r="C297" s="1" t="s">
        <v>286</v>
      </c>
      <c r="D297" s="1" t="s">
        <v>286</v>
      </c>
      <c r="E297" s="1">
        <v>370</v>
      </c>
      <c r="F297" s="1">
        <v>5.3859370000000002</v>
      </c>
      <c r="G297" s="1">
        <v>43.312809999999999</v>
      </c>
      <c r="H297" s="3">
        <v>1018</v>
      </c>
      <c r="I297" s="3">
        <v>200</v>
      </c>
      <c r="J297" s="1">
        <v>2</v>
      </c>
      <c r="L297" s="1">
        <v>48</v>
      </c>
      <c r="M297" s="1">
        <v>23</v>
      </c>
      <c r="O297" s="1">
        <v>0</v>
      </c>
      <c r="P297" s="1">
        <v>26</v>
      </c>
      <c r="Q297" s="1">
        <v>19</v>
      </c>
      <c r="R297" s="1">
        <v>58</v>
      </c>
      <c r="S297" s="1">
        <v>82</v>
      </c>
      <c r="T297" s="1">
        <v>15</v>
      </c>
      <c r="U297" s="1">
        <v>273</v>
      </c>
      <c r="V297" s="1">
        <v>958</v>
      </c>
      <c r="W297" s="1">
        <v>455</v>
      </c>
      <c r="X297" s="1">
        <v>7</v>
      </c>
      <c r="Y297" s="2">
        <v>0.47494781000000003</v>
      </c>
      <c r="Z297" s="1">
        <v>958</v>
      </c>
      <c r="AA297" s="1">
        <v>475</v>
      </c>
      <c r="AB297" s="1">
        <v>15</v>
      </c>
      <c r="AC297" s="2">
        <v>0.49582462999999999</v>
      </c>
      <c r="AD297" s="1">
        <v>1018</v>
      </c>
      <c r="AE297" s="1">
        <v>283</v>
      </c>
      <c r="AF297" s="2">
        <v>0.27799606999999998</v>
      </c>
      <c r="AG297" s="1">
        <f t="shared" si="4"/>
        <v>200</v>
      </c>
      <c r="AH297" s="1">
        <v>996</v>
      </c>
      <c r="AI297" s="1">
        <v>506</v>
      </c>
      <c r="AJ297" s="1">
        <v>9</v>
      </c>
      <c r="AK297" s="2">
        <v>0.50803213000000003</v>
      </c>
      <c r="AN297" s="1">
        <v>0</v>
      </c>
      <c r="AP297" s="1">
        <v>1080</v>
      </c>
      <c r="AQ297" s="1">
        <v>416</v>
      </c>
      <c r="AR297" s="2">
        <v>0.38518519000000001</v>
      </c>
      <c r="AS297" s="1">
        <v>1079</v>
      </c>
      <c r="AT297" s="1">
        <v>443</v>
      </c>
      <c r="AU297" s="2">
        <v>0.41056534</v>
      </c>
      <c r="AV297" s="1">
        <v>1071</v>
      </c>
      <c r="AW297" s="1">
        <v>377</v>
      </c>
      <c r="AX297" s="2">
        <v>0.35200746999999999</v>
      </c>
      <c r="AY297" s="1">
        <v>1070</v>
      </c>
      <c r="AZ297" s="1">
        <v>323</v>
      </c>
      <c r="BA297" s="2">
        <v>0.30186916000000003</v>
      </c>
      <c r="BB297" s="1">
        <v>1071</v>
      </c>
      <c r="BC297" s="1">
        <v>674</v>
      </c>
      <c r="BD297" s="2">
        <v>0.62931839000000001</v>
      </c>
      <c r="BE297" s="1">
        <v>1070</v>
      </c>
      <c r="BF297" s="1">
        <v>637</v>
      </c>
      <c r="BG297" s="2">
        <v>0.5953271</v>
      </c>
      <c r="BH297" s="1">
        <v>1021</v>
      </c>
      <c r="BI297" s="1">
        <v>337</v>
      </c>
      <c r="BJ297" s="2">
        <v>0.33006856000000001</v>
      </c>
      <c r="BK297" s="1">
        <v>14</v>
      </c>
      <c r="BN297" s="1">
        <v>36</v>
      </c>
      <c r="BO297" s="1">
        <v>65</v>
      </c>
      <c r="BP297" s="1">
        <v>141</v>
      </c>
      <c r="BQ297" s="1">
        <v>226</v>
      </c>
      <c r="BR297" s="1">
        <v>482</v>
      </c>
      <c r="BX297" s="1">
        <v>37</v>
      </c>
      <c r="BZ297" s="1">
        <v>97</v>
      </c>
      <c r="CA297" s="1">
        <v>8</v>
      </c>
      <c r="CB297" s="1">
        <v>32</v>
      </c>
      <c r="CC297" s="1">
        <v>97</v>
      </c>
      <c r="CD297" s="1">
        <v>122</v>
      </c>
      <c r="CE297" s="1">
        <v>51</v>
      </c>
      <c r="CF297" s="1">
        <v>444</v>
      </c>
      <c r="CG297" s="1">
        <v>130</v>
      </c>
      <c r="CH297" s="1">
        <v>198</v>
      </c>
      <c r="CI297" s="1">
        <v>124</v>
      </c>
      <c r="CJ297" s="1">
        <v>452</v>
      </c>
      <c r="CL297" s="1">
        <v>4</v>
      </c>
      <c r="CN297" s="1">
        <v>93</v>
      </c>
      <c r="CO297" s="1">
        <v>41</v>
      </c>
      <c r="CP297" s="1">
        <v>136</v>
      </c>
      <c r="CS297" s="1">
        <v>36</v>
      </c>
      <c r="CT297" s="1">
        <v>66</v>
      </c>
      <c r="CV297" s="1">
        <v>28</v>
      </c>
      <c r="CW297" s="1">
        <v>404</v>
      </c>
      <c r="CX297" s="1">
        <v>215</v>
      </c>
      <c r="CY297" s="1">
        <v>196</v>
      </c>
      <c r="DC297" s="1">
        <v>411</v>
      </c>
      <c r="DE297" s="1">
        <v>11</v>
      </c>
      <c r="DF297" s="1">
        <v>1</v>
      </c>
      <c r="DG297" s="1">
        <v>0</v>
      </c>
      <c r="DH297" s="1">
        <v>11</v>
      </c>
      <c r="DI297" s="1">
        <v>6</v>
      </c>
      <c r="DJ297" s="1">
        <v>1</v>
      </c>
      <c r="DK297" s="1">
        <v>3</v>
      </c>
      <c r="DL297" s="1">
        <v>129</v>
      </c>
      <c r="DM297" s="1">
        <v>69</v>
      </c>
      <c r="DN297" s="1">
        <v>34</v>
      </c>
      <c r="DQ297" s="1">
        <v>0</v>
      </c>
      <c r="DR297" s="1">
        <v>66</v>
      </c>
      <c r="DS297" s="1">
        <v>30</v>
      </c>
      <c r="DU297" s="1">
        <v>361</v>
      </c>
      <c r="DV297" s="1">
        <v>198</v>
      </c>
      <c r="DZ297" s="1">
        <v>99</v>
      </c>
      <c r="EA297" s="1">
        <v>297</v>
      </c>
      <c r="EB297" s="1">
        <v>6</v>
      </c>
      <c r="EC297" s="1">
        <v>10</v>
      </c>
      <c r="ED297" s="1">
        <v>4</v>
      </c>
      <c r="EE297" s="1">
        <v>17</v>
      </c>
      <c r="EF297" s="1">
        <v>48</v>
      </c>
      <c r="EG297" s="1">
        <v>48</v>
      </c>
      <c r="EH297" s="1">
        <v>3</v>
      </c>
      <c r="EI297" s="1">
        <v>174</v>
      </c>
      <c r="EJ297" s="1">
        <v>245</v>
      </c>
      <c r="EK297" s="1">
        <v>95</v>
      </c>
      <c r="EL297" s="1">
        <v>12</v>
      </c>
      <c r="EM297" s="1">
        <v>662</v>
      </c>
      <c r="EN297" s="1">
        <v>218</v>
      </c>
      <c r="EO297" s="1">
        <v>376</v>
      </c>
      <c r="EP297" s="1">
        <v>594</v>
      </c>
      <c r="EQ297" s="1">
        <v>0</v>
      </c>
      <c r="ER297" s="1">
        <v>2</v>
      </c>
      <c r="ES297" s="1">
        <v>9</v>
      </c>
      <c r="ET297" s="1">
        <v>48</v>
      </c>
      <c r="EU297" s="1">
        <v>7</v>
      </c>
      <c r="EV297" s="1">
        <v>104</v>
      </c>
      <c r="EW297" s="1">
        <v>16</v>
      </c>
      <c r="EX297" s="1">
        <v>0</v>
      </c>
      <c r="EY297" s="1">
        <v>9</v>
      </c>
      <c r="EZ297" s="1">
        <v>30</v>
      </c>
      <c r="FA297" s="1">
        <v>0</v>
      </c>
      <c r="FB297" s="1">
        <v>0</v>
      </c>
      <c r="FC297" s="1">
        <v>0</v>
      </c>
      <c r="FD297" s="1">
        <v>0</v>
      </c>
      <c r="FE297" s="1">
        <v>0</v>
      </c>
      <c r="FF297" s="1">
        <v>0</v>
      </c>
      <c r="FG297" s="1">
        <v>0</v>
      </c>
      <c r="FH297" s="1">
        <v>2</v>
      </c>
      <c r="FI297" s="1">
        <v>1</v>
      </c>
      <c r="FJ297" s="1">
        <v>19</v>
      </c>
      <c r="FK297" s="1">
        <v>10</v>
      </c>
      <c r="FL297" s="1">
        <v>0</v>
      </c>
      <c r="FM297" s="1">
        <v>27</v>
      </c>
      <c r="FN297" s="1">
        <v>6</v>
      </c>
      <c r="FO297" s="1">
        <v>0</v>
      </c>
      <c r="FP297" s="1">
        <v>29</v>
      </c>
      <c r="FQ297" s="1">
        <v>0</v>
      </c>
      <c r="FR297" s="1">
        <f>SUM(Tableau17[[#This Row],[2019-T1-ALEXANDRE Audric]:[2019-T1-MARIE Florie]])</f>
        <v>319</v>
      </c>
      <c r="FS297" s="1">
        <v>65</v>
      </c>
      <c r="FT297" s="1">
        <v>155</v>
      </c>
      <c r="FU297" s="1">
        <v>0</v>
      </c>
      <c r="FV297" s="1">
        <v>262</v>
      </c>
      <c r="FW297" s="1">
        <v>0</v>
      </c>
      <c r="FX297" s="1">
        <v>482</v>
      </c>
      <c r="GD297" s="1">
        <v>0</v>
      </c>
      <c r="GE297" s="1">
        <v>97</v>
      </c>
      <c r="GF297" s="1">
        <v>199</v>
      </c>
      <c r="GG297" s="1">
        <v>37</v>
      </c>
      <c r="GH297" s="1">
        <v>111</v>
      </c>
      <c r="GI297" s="1">
        <v>0</v>
      </c>
      <c r="GJ297" s="1">
        <v>444</v>
      </c>
      <c r="GK297" s="1">
        <v>130</v>
      </c>
      <c r="GL297" s="1">
        <v>198</v>
      </c>
      <c r="GM297" s="1">
        <v>0</v>
      </c>
      <c r="GN297" s="1">
        <v>124</v>
      </c>
      <c r="GO297" s="1">
        <v>0</v>
      </c>
      <c r="GP297" s="1">
        <v>452</v>
      </c>
      <c r="GQ297" s="1">
        <v>140</v>
      </c>
      <c r="GR297" s="1">
        <v>66</v>
      </c>
      <c r="GS297" s="1">
        <v>0</v>
      </c>
      <c r="GT297" s="1">
        <v>198</v>
      </c>
      <c r="GU297" s="1">
        <v>0</v>
      </c>
      <c r="GV297" s="1">
        <v>404</v>
      </c>
      <c r="GW297" s="1">
        <v>196</v>
      </c>
      <c r="GX297" s="1">
        <v>0</v>
      </c>
      <c r="GY297" s="1">
        <v>0</v>
      </c>
      <c r="GZ297" s="1">
        <v>215</v>
      </c>
      <c r="HA297" s="1">
        <v>0</v>
      </c>
      <c r="HB297" s="1">
        <v>411</v>
      </c>
      <c r="HC297" s="1">
        <v>205</v>
      </c>
      <c r="HD297" s="1">
        <v>48</v>
      </c>
      <c r="HE297" s="1">
        <v>95</v>
      </c>
      <c r="HF297" s="1">
        <v>311</v>
      </c>
      <c r="HG297" s="1">
        <v>3</v>
      </c>
      <c r="HH297" s="1">
        <v>662</v>
      </c>
      <c r="HI297" s="1">
        <v>218</v>
      </c>
      <c r="HJ297" s="1">
        <v>0</v>
      </c>
      <c r="HK297" s="1">
        <v>376</v>
      </c>
      <c r="HL297" s="1">
        <v>0</v>
      </c>
      <c r="HM297" s="1">
        <v>0</v>
      </c>
      <c r="HN297" s="1">
        <v>594</v>
      </c>
      <c r="HO297" s="1">
        <v>117</v>
      </c>
      <c r="HP297" s="1">
        <v>22</v>
      </c>
      <c r="HQ297" s="1">
        <v>29</v>
      </c>
      <c r="HR297" s="1">
        <v>136</v>
      </c>
      <c r="HS297" s="1">
        <v>21</v>
      </c>
      <c r="HT297" s="1">
        <v>325</v>
      </c>
      <c r="HU297" s="1">
        <v>58</v>
      </c>
      <c r="HV297" s="1">
        <v>74</v>
      </c>
      <c r="HW297" s="1">
        <v>21</v>
      </c>
      <c r="HX297" s="1">
        <v>120</v>
      </c>
      <c r="HY297" s="1">
        <v>0</v>
      </c>
      <c r="HZ297" s="1">
        <v>273</v>
      </c>
      <c r="IA297" s="1">
        <v>71</v>
      </c>
      <c r="IB297" s="1">
        <v>34</v>
      </c>
      <c r="IC297" s="1">
        <v>66</v>
      </c>
      <c r="ID297" s="1">
        <v>179</v>
      </c>
      <c r="IE297" s="1">
        <v>11</v>
      </c>
      <c r="IF297" s="1">
        <v>361</v>
      </c>
      <c r="IG297" s="1">
        <v>0</v>
      </c>
      <c r="IH297" s="1">
        <v>0</v>
      </c>
      <c r="II297" s="1">
        <v>99</v>
      </c>
      <c r="IJ297" s="1">
        <v>198</v>
      </c>
      <c r="IK297" s="1">
        <v>0</v>
      </c>
      <c r="IL297" s="1">
        <v>297</v>
      </c>
      <c r="IM297" s="26">
        <f>IFERROR(Tableau17[[#This Row],[LDIV]]/Tableau17[[#This Row],[Total général]],"")</f>
        <v>7.326007326007326E-3</v>
      </c>
      <c r="IN297" s="26">
        <f>IFERROR(Tableau17[[#This Row],[LDVC]]/Tableau17[[#This Row],[Total général]],"")</f>
        <v>0</v>
      </c>
      <c r="IO297" s="26">
        <f>IFERROR(Tableau17[[#This Row],[LDVD]]/Tableau17[[#This Row],[Total général]],"")</f>
        <v>0.17582417582417584</v>
      </c>
      <c r="IP297" s="26">
        <f>IFERROR(Tableau17[[#This Row],[LDVG]]/Tableau17[[#This Row],[Total général]],"")</f>
        <v>8.4249084249084255E-2</v>
      </c>
      <c r="IQ297" s="26">
        <f>IFERROR(Tableau17[[#This Row],[LEXD]]/Tableau17[[#This Row],[Total général]],"")</f>
        <v>0</v>
      </c>
      <c r="IR297" s="26">
        <f>IFERROR(Tableau17[[#This Row],[LEXG]]/Tableau17[[#This Row],[Total général]],"")</f>
        <v>0</v>
      </c>
      <c r="IS297" s="26">
        <f>IFERROR(Tableau17[[#This Row],[LLR]]/Tableau17[[#This Row],[Total général]],"")</f>
        <v>9.5238095238095233E-2</v>
      </c>
      <c r="IT297" s="26">
        <f>IFERROR(Tableau17[[#This Row],[LREM]]/Tableau17[[#This Row],[Total général]],"")</f>
        <v>6.95970695970696E-2</v>
      </c>
      <c r="IU297" s="26">
        <f>IFERROR(Tableau17[[#This Row],[LRN]]/Tableau17[[#This Row],[Total général]],"")</f>
        <v>0.21245421245421245</v>
      </c>
      <c r="IV297" s="26">
        <f>IFERROR(Tableau17[[#This Row],[LUG]]/Tableau17[[#This Row],[Total général]],"")</f>
        <v>0.30036630036630035</v>
      </c>
      <c r="IW297" s="26">
        <f>IFERROR(Tableau17[[#This Row],[LVEC]]/Tableau17[[#This Row],[Total général]],"")</f>
        <v>5.4945054945054944E-2</v>
      </c>
      <c r="IX297" s="26">
        <f>IFERROR(Tableau17[[#This Row],[2008-T1-LCMD]]/Tableau17[[#This Row],[2008-T1-TOTAL]],"")</f>
        <v>2.9045643153526972E-2</v>
      </c>
      <c r="IY297" s="26">
        <f>IFERROR(Tableau17[[#This Row],[2008-T1-LDVD]]/Tableau17[[#This Row],[2008-T1-TOTAL]],"")</f>
        <v>0</v>
      </c>
      <c r="IZ297" s="26">
        <f>IFERROR(Tableau17[[#This Row],[2008-T1-LEXD]]/Tableau17[[#This Row],[2008-T1-TOTAL]],"")</f>
        <v>0</v>
      </c>
      <c r="JA297" s="26">
        <f>IFERROR(Tableau17[[#This Row],[2008-T1-LEXG]]/Tableau17[[#This Row],[2008-T1-TOTAL]],"")</f>
        <v>7.4688796680497924E-2</v>
      </c>
      <c r="JB297" s="26">
        <f>IFERROR(Tableau17[[#This Row],[2008-T1-LFN]]/Tableau17[[#This Row],[2008-T1-TOTAL]],"")</f>
        <v>0.13485477178423236</v>
      </c>
      <c r="JC297" s="26">
        <f>IFERROR(Tableau17[[#This Row],[2008-T1-LMAJ]]/Tableau17[[#This Row],[2008-T1-TOTAL]],"")</f>
        <v>0.29253112033195022</v>
      </c>
      <c r="JD297" s="26">
        <f>IFERROR(Tableau17[[#This Row],[2008-T1-LUG]]/Tableau17[[#This Row],[2008-T1-TOTAL]],"")</f>
        <v>0.46887966804979253</v>
      </c>
      <c r="JE297" s="26" t="str">
        <f>IFERROR(Tableau17[[#This Row],[2008-T2-LFN]]/Tableau17[[#This Row],[2008-T2-TOTAL]],"")</f>
        <v/>
      </c>
      <c r="JF297" s="26" t="str">
        <f>IFERROR(Tableau17[[#This Row],[2008-T2-LGC]]/Tableau17[[#This Row],[2008-T2-TOTAL]],"")</f>
        <v/>
      </c>
      <c r="JG297" s="26" t="str">
        <f>IFERROR(Tableau17[[#This Row],[2008-T2-LMAJ]]/Tableau17[[#This Row],[2008-T2-TOTAL]],"")</f>
        <v/>
      </c>
      <c r="JH297" s="26" t="str">
        <f>IFERROR(Tableau17[[#This Row],[2008-T2-LUG]]/Tableau17[[#This Row],[2008-T2-TOTAL]],"")</f>
        <v/>
      </c>
      <c r="JI297" s="26">
        <f>IFERROR(Tableau17[[#This Row],[2014-T1-LDIV]]/Tableau17[[#This Row],[2014-T1-TOTAL]],"")</f>
        <v>8.3333333333333329E-2</v>
      </c>
      <c r="JJ297" s="26">
        <f>IFERROR(Tableau17[[#This Row],[2014-T1-LDVD]]/Tableau17[[#This Row],[2014-T1-TOTAL]],"")</f>
        <v>0</v>
      </c>
      <c r="JK297" s="26">
        <f>IFERROR(Tableau17[[#This Row],[2014-T1-LDVG]]/Tableau17[[#This Row],[2014-T1-TOTAL]],"")</f>
        <v>0.21846846846846846</v>
      </c>
      <c r="JL297" s="26">
        <f>IFERROR(Tableau17[[#This Row],[2014-T1-LEXG]]/Tableau17[[#This Row],[2014-T1-TOTAL]],"")</f>
        <v>1.8018018018018018E-2</v>
      </c>
      <c r="JM297" s="26">
        <f>IFERROR(Tableau17[[#This Row],[2014-T1-LFG]]/Tableau17[[#This Row],[2014-T1-TOTAL]],"")</f>
        <v>7.2072072072072071E-2</v>
      </c>
      <c r="JN297" s="26">
        <f>IFERROR(Tableau17[[#This Row],[2014-T1-LFN]]/Tableau17[[#This Row],[2014-T1-TOTAL]],"")</f>
        <v>0.21846846846846846</v>
      </c>
      <c r="JO297" s="26">
        <f>IFERROR(Tableau17[[#This Row],[2014-T1-LUD]]/Tableau17[[#This Row],[2014-T1-TOTAL]],"")</f>
        <v>0.2747747747747748</v>
      </c>
      <c r="JP297" s="26">
        <f>IFERROR(Tableau17[[#This Row],[2014-T1-LUG]]/Tableau17[[#This Row],[2014-T1-TOTAL]],"")</f>
        <v>0.11486486486486487</v>
      </c>
      <c r="JQ297" s="26">
        <f>IFERROR(Tableau17[[#This Row],[2014-T2-LFN]]/Tableau17[[#This Row],[2014-T2-TOTAL]],"")</f>
        <v>0.28761061946902655</v>
      </c>
      <c r="JR297" s="26">
        <f>IFERROR(Tableau17[[#This Row],[2014-T2-LUD]]/Tableau17[[#This Row],[2014-T2-TOTAL]],"")</f>
        <v>0.43805309734513276</v>
      </c>
      <c r="JS297" s="26">
        <f>IFERROR(Tableau17[[#This Row],[2014-T2-LUG]]/Tableau17[[#This Row],[2014-T2-TOTAL]],"")</f>
        <v>0.27433628318584069</v>
      </c>
      <c r="JT297" s="26">
        <f>IFERROR(Tableau17[[#This Row],[2015-T1-BC-DIV]]/Tableau17[[#This Row],[2015-T1-TOTAL]],"")</f>
        <v>0</v>
      </c>
      <c r="JU297" s="26">
        <f>IFERROR(Tableau17[[#This Row],[2015-T1-BC-DLF]]/Tableau17[[#This Row],[2015-T1-TOTAL]],"")</f>
        <v>9.9009900990099011E-3</v>
      </c>
      <c r="JV297" s="26">
        <f>IFERROR(Tableau17[[#This Row],[2015-T1-BC-DVD]]/Tableau17[[#This Row],[2015-T1-TOTAL]],"")</f>
        <v>0</v>
      </c>
      <c r="JW297" s="26">
        <f>IFERROR(Tableau17[[#This Row],[2015-T1-BC-DVG]]/Tableau17[[#This Row],[2015-T1-TOTAL]],"")</f>
        <v>0.23019801980198021</v>
      </c>
      <c r="JX297" s="26">
        <f>IFERROR(Tableau17[[#This Row],[2015-T1-BC-FG]]/Tableau17[[#This Row],[2015-T1-TOTAL]],"")</f>
        <v>0.10148514851485149</v>
      </c>
      <c r="JY297" s="26">
        <f>IFERROR(Tableau17[[#This Row],[2015-T1-BC-FN]]/Tableau17[[#This Row],[2015-T1-TOTAL]],"")</f>
        <v>0.33663366336633666</v>
      </c>
      <c r="JZ297" s="26">
        <f>IFERROR(Tableau17[[#This Row],[2015-T1-BC-MDM]]/Tableau17[[#This Row],[2015-T1-TOTAL]],"")</f>
        <v>0</v>
      </c>
      <c r="KA297" s="26">
        <f>IFERROR(Tableau17[[#This Row],[2015-T1-BC-RDG]]/Tableau17[[#This Row],[2015-T1-TOTAL]],"")</f>
        <v>0</v>
      </c>
      <c r="KB297" s="26">
        <f>IFERROR(Tableau17[[#This Row],[2015-T1-BC-SOC]]/Tableau17[[#This Row],[2015-T1-TOTAL]],"")</f>
        <v>8.9108910891089105E-2</v>
      </c>
      <c r="KC297" s="26">
        <f>IFERROR(Tableau17[[#This Row],[2015-T1-BC-UD]]/Tableau17[[#This Row],[2015-T1-TOTAL]],"")</f>
        <v>0.16336633663366337</v>
      </c>
      <c r="KD297" s="26">
        <f>IFERROR(Tableau17[[#This Row],[2015-T1-BC-UG]]/Tableau17[[#This Row],[2015-T1-TOTAL]],"")</f>
        <v>0</v>
      </c>
      <c r="KE297" s="26">
        <f>IFERROR(Tableau17[[#This Row],[2015-T1-BC-VEC]]/Tableau17[[#This Row],[2015-T1-TOTAL]],"")</f>
        <v>6.9306930693069313E-2</v>
      </c>
      <c r="KF297" s="26">
        <f>IFERROR(Tableau17[[#This Row],[2015-T2-BC-DVG]]/Tableau17[[#This Row],[2015-T2-TOTAL]],"")</f>
        <v>0.52311435523114358</v>
      </c>
      <c r="KG297" s="26">
        <f>IFERROR(Tableau17[[#This Row],[2015-T2-BC-FN]]/Tableau17[[#This Row],[2015-T2-TOTAL]],"")</f>
        <v>0.47688564476885642</v>
      </c>
      <c r="KH297" s="26">
        <f>IFERROR(Tableau17[[#This Row],[2015-T2-BC-SOC]]/Tableau17[[#This Row],[2015-T2-TOTAL]],"")</f>
        <v>0</v>
      </c>
      <c r="KI297" s="26">
        <f>IFERROR(Tableau17[[#This Row],[2015-T2-BC-UD]]/Tableau17[[#This Row],[2015-T2-TOTAL]],"")</f>
        <v>0</v>
      </c>
      <c r="KJ297" s="26">
        <f>IFERROR(Tableau17[[#This Row],[2015-T2-BC-UG]]/Tableau17[[#This Row],[2015-T2-TOTAL]],"")</f>
        <v>0</v>
      </c>
      <c r="KK297" s="26">
        <f>IFERROR(Tableau17[[#This Row],[2017 (L)-T1-COM]]/Tableau17[[#This Row],[2017 (L)-T1-TOTAL]],"")</f>
        <v>0</v>
      </c>
      <c r="KL297" s="26">
        <f>IFERROR(Tableau17[[#This Row],[2017 (L)-T1-DIV]]/Tableau17[[#This Row],[2017 (L)-T1-TOTAL]],"")</f>
        <v>3.0470914127423823E-2</v>
      </c>
      <c r="KM297" s="26">
        <f>IFERROR(Tableau17[[#This Row],[2017 (L)-T1-DLF]]/Tableau17[[#This Row],[2017 (L)-T1-TOTAL]],"")</f>
        <v>2.7700831024930748E-3</v>
      </c>
      <c r="KN297" s="26">
        <f>IFERROR(Tableau17[[#This Row],[2017 (L)-T1-DVD]]/Tableau17[[#This Row],[2017 (L)-T1-TOTAL]],"")</f>
        <v>0</v>
      </c>
      <c r="KO297" s="26">
        <f>IFERROR(Tableau17[[#This Row],[2017 (L)-T1-DVG]]/Tableau17[[#This Row],[2017 (L)-T1-TOTAL]],"")</f>
        <v>3.0470914127423823E-2</v>
      </c>
      <c r="KP297" s="26">
        <f>IFERROR(Tableau17[[#This Row],[2017 (L)-T1-ECO]]/Tableau17[[#This Row],[2017 (L)-T1-TOTAL]],"")</f>
        <v>1.662049861495845E-2</v>
      </c>
      <c r="KQ297" s="26">
        <f>IFERROR(Tableau17[[#This Row],[2017 (L)-T1-EXD]]/Tableau17[[#This Row],[2017 (L)-T1-TOTAL]],"")</f>
        <v>2.7700831024930748E-3</v>
      </c>
      <c r="KR297" s="26">
        <f>IFERROR(Tableau17[[#This Row],[2017 (L)-T1-EXG]]/Tableau17[[#This Row],[2017 (L)-T1-TOTAL]],"")</f>
        <v>8.3102493074792248E-3</v>
      </c>
      <c r="KS297" s="26">
        <f>IFERROR(Tableau17[[#This Row],[2017 (L)-T1-FI]]/Tableau17[[#This Row],[2017 (L)-T1-TOTAL]],"")</f>
        <v>0.35734072022160662</v>
      </c>
      <c r="KT297" s="26">
        <f>IFERROR(Tableau17[[#This Row],[2017 (L)-T1-FN]]/Tableau17[[#This Row],[2017 (L)-T1-TOTAL]],"")</f>
        <v>0.19113573407202217</v>
      </c>
      <c r="KU297" s="26">
        <f>IFERROR(Tableau17[[#This Row],[2017 (L)-T1-LR]]/Tableau17[[#This Row],[2017 (L)-T1-TOTAL]],"")</f>
        <v>9.4182825484764546E-2</v>
      </c>
      <c r="KV297" s="26">
        <f>IFERROR(Tableau17[[#This Row],[2017 (L)-T1-MDM]]/Tableau17[[#This Row],[2017 (L)-T1-TOTAL]],"")</f>
        <v>0</v>
      </c>
      <c r="KW297" s="26">
        <f>IFERROR(Tableau17[[#This Row],[2017 (L)-T1-RDG]]/Tableau17[[#This Row],[2017 (L)-T1-TOTAL]],"")</f>
        <v>0</v>
      </c>
      <c r="KX297" s="26">
        <f>IFERROR(Tableau17[[#This Row],[2017 (L)-T1-REG]]/Tableau17[[#This Row],[2017 (L)-T1-TOTAL]],"")</f>
        <v>0</v>
      </c>
      <c r="KY297" s="26">
        <f>IFERROR(Tableau17[[#This Row],[2017 (L)-T1-REM]]/Tableau17[[#This Row],[2017 (L)-T1-TOTAL]],"")</f>
        <v>0.18282548476454294</v>
      </c>
      <c r="KZ297" s="26">
        <f>IFERROR(Tableau17[[#This Row],[2017 (L)-T1-SOC]]/Tableau17[[#This Row],[2017 (L)-T1-TOTAL]],"")</f>
        <v>8.3102493074792241E-2</v>
      </c>
      <c r="LA297" s="26">
        <f>IFERROR(Tableau17[[#This Row],[2017 (L)-T1-UDI]]/Tableau17[[#This Row],[2017 (L)-T1-TOTAL]],"")</f>
        <v>0</v>
      </c>
      <c r="LB297" s="26">
        <f>IFERROR(Tableau17[[#This Row],[2017 (L)-T2-FI]]/Tableau17[[#This Row],[2017 (L)-T2-TOTAL]],"")</f>
        <v>0.66666666666666663</v>
      </c>
      <c r="LC297" s="26">
        <f>IFERROR(Tableau17[[#This Row],[2017 (L)-T2-FN]]/Tableau17[[#This Row],[2017 (L)-T2-TOTAL]],"")</f>
        <v>0</v>
      </c>
      <c r="LD297" s="26">
        <f>IFERROR(Tableau17[[#This Row],[2017 (L)-T2-LR]]/Tableau17[[#This Row],[2017 (L)-T2-TOTAL]],"")</f>
        <v>0</v>
      </c>
      <c r="LE297" s="26">
        <f>IFERROR(Tableau17[[#This Row],[2017 (L)-T2-MDM]]/Tableau17[[#This Row],[2017 (L)-T2-TOTAL]],"")</f>
        <v>0</v>
      </c>
      <c r="LF297" s="26">
        <f>IFERROR(Tableau17[[#This Row],[2017 (L)-T2-REM]]/Tableau17[[#This Row],[2017 (L)-T2-TOTAL]],"")</f>
        <v>0.33333333333333331</v>
      </c>
      <c r="LG297" s="26">
        <f>IFERROR(Tableau17[[#This Row],[2017-T1-ARTHAUD Nathalie]]/Tableau17[[#This Row],[2017-T1-TOTAL]],"")</f>
        <v>9.0634441087613302E-3</v>
      </c>
      <c r="LH297" s="26">
        <f>IFERROR(Tableau17[[#This Row],[2017-T1-ASSELINEAU Fran]]/Tableau17[[#This Row],[2017-T1-TOTAL]],"")</f>
        <v>1.5105740181268883E-2</v>
      </c>
      <c r="LI297" s="26">
        <f>IFERROR(Tableau17[[#This Row],[2017-T1-CHEMINADE Jacques]]/Tableau17[[#This Row],[2017-T1-TOTAL]],"")</f>
        <v>6.0422960725075529E-3</v>
      </c>
      <c r="LJ297" s="26">
        <f>IFERROR(Tableau17[[#This Row],[2017-T1-DUPONT-AIGNAN Nicolas]]/Tableau17[[#This Row],[2017-T1-TOTAL]],"")</f>
        <v>2.5679758308157101E-2</v>
      </c>
      <c r="LK297" s="26">
        <f>IFERROR(Tableau17[[#This Row],[2017-T1-FILLON Fran]]/Tableau17[[#This Row],[2017-T1-TOTAL]],"")</f>
        <v>7.2507552870090641E-2</v>
      </c>
      <c r="LL297" s="26">
        <f>IFERROR(Tableau17[[#This Row],[2017-T1-HAMON Beno]]/Tableau17[[#This Row],[2017-T1-TOTAL]],"")</f>
        <v>7.2507552870090641E-2</v>
      </c>
      <c r="LM297" s="26">
        <f>IFERROR(Tableau17[[#This Row],[2017-T1-LASSALLE Jean]]/Tableau17[[#This Row],[2017-T1-TOTAL]],"")</f>
        <v>4.5317220543806651E-3</v>
      </c>
      <c r="LN297" s="26">
        <f>IFERROR(Tableau17[[#This Row],[2017-T1-LE PEN Marine]]/Tableau17[[#This Row],[2017-T1-TOTAL]],"")</f>
        <v>0.26283987915407853</v>
      </c>
      <c r="LO297" s="26">
        <f>IFERROR(Tableau17[[#This Row],[2017-T1-M Jean-Luc]]/Tableau17[[#This Row],[2017-T1-TOTAL]],"")</f>
        <v>0.37009063444108764</v>
      </c>
      <c r="LP297" s="26">
        <f>IFERROR(Tableau17[[#This Row],[2017-T1-MACRON Emmanuel]]/Tableau17[[#This Row],[2017-T1-TOTAL]],"")</f>
        <v>0.14350453172205438</v>
      </c>
      <c r="LQ297" s="26">
        <f>IFERROR(Tableau17[[#This Row],[2017-T1-POUTOU Philippe]]/Tableau17[[#This Row],[2017-T1-TOTAL]],"")</f>
        <v>1.812688821752266E-2</v>
      </c>
      <c r="LR297" s="26">
        <f>IFERROR(Tableau17[[#This Row],[2017-T2-LE PEN Marine]]/Tableau17[[#This Row],[2017-T2-TOTAL]],"")</f>
        <v>0.367003367003367</v>
      </c>
      <c r="LS297" s="26">
        <f>IFERROR(Tableau17[[#This Row],[2017-T2-MACRON Emmanuel]]/Tableau17[[#This Row],[2017-T2-TOTAL]],"")</f>
        <v>0.632996632996633</v>
      </c>
      <c r="LT297" s="26">
        <f>IFERROR(Tableau17[[#This Row],[2019-T1-ALEXANDRE Audric]]/Tableau17[[#This Row],[2019-T1-TOTAL]],"")</f>
        <v>0</v>
      </c>
      <c r="LU297" s="26">
        <f>IFERROR(Tableau17[[#This Row],[2019-T1-ARTHAUD Nathalie]]/Tableau17[[#This Row],[2019-T1-TOTAL]],"")</f>
        <v>6.269592476489028E-3</v>
      </c>
      <c r="LV297" s="26">
        <f>IFERROR(Tableau17[[#This Row],[2019-T1-ASSELINEAU François]]/Tableau17[[#This Row],[2019-T1-TOTAL]],"")</f>
        <v>2.8213166144200628E-2</v>
      </c>
      <c r="LW297" s="26">
        <f>IFERROR(Tableau17[[#This Row],[2019-T1-AUBRY Manon]]/Tableau17[[#This Row],[2019-T1-TOTAL]],"")</f>
        <v>0.15047021943573669</v>
      </c>
      <c r="LX297" s="26">
        <f>IFERROR(Tableau17[[#This Row],[2019-T1-AZERGUI Nagib]]/Tableau17[[#This Row],[2019-T1-TOTAL]],"")</f>
        <v>2.1943573667711599E-2</v>
      </c>
      <c r="LY297" s="26">
        <f>IFERROR(Tableau17[[#This Row],[2019-T1-BARDELLA Jordan]]/Tableau17[[#This Row],[2019-T1-TOTAL]],"")</f>
        <v>0.32601880877742945</v>
      </c>
      <c r="LZ297" s="26">
        <f>IFERROR(Tableau17[[#This Row],[2019-T1-BELLAMY François-Xavier]]/Tableau17[[#This Row],[2019-T1-TOTAL]],"")</f>
        <v>5.0156739811912224E-2</v>
      </c>
      <c r="MA297" s="26">
        <f>IFERROR(Tableau17[[#This Row],[2019-T1-BIDOU Olivier]]/Tableau17[[#This Row],[2019-T1-TOTAL]],"")</f>
        <v>0</v>
      </c>
      <c r="MB297" s="26">
        <f>IFERROR(Tableau17[[#This Row],[2019-T1-BOURG Dominique]]/Tableau17[[#This Row],[2019-T1-TOTAL]],"")</f>
        <v>2.8213166144200628E-2</v>
      </c>
      <c r="MC297" s="26">
        <f>IFERROR(Tableau17[[#This Row],[2019-T1-BROSSAT Ian]]/Tableau17[[#This Row],[2019-T1-TOTAL]],"")</f>
        <v>9.4043887147335428E-2</v>
      </c>
      <c r="MD297" s="26">
        <f>IFERROR(Tableau17[[#This Row],[2019-T1-CAILLAUD Sophie]]/Tableau17[[#This Row],[2019-T1-TOTAL]],"")</f>
        <v>0</v>
      </c>
      <c r="ME297" s="26">
        <f>IFERROR(Tableau17[[#This Row],[2019-T1-CAMUS Renaud]]/Tableau17[[#This Row],[2019-T1-TOTAL]],"")</f>
        <v>0</v>
      </c>
      <c r="MF297" s="26">
        <f>IFERROR(Tableau17[[#This Row],[2019-T1-CHALENÇON Christophe]]/Tableau17[[#This Row],[2019-T1-TOTAL]],"")</f>
        <v>0</v>
      </c>
      <c r="MG297" s="26">
        <f>IFERROR(Tableau17[[#This Row],[2019-T1-CORBET Cathy Denise Ginette]]/Tableau17[[#This Row],[2019-T1-TOTAL]],"")</f>
        <v>0</v>
      </c>
      <c r="MH297" s="26">
        <f>IFERROR(Tableau17[[#This Row],[2019-T1-DE PREVOISIN Robert]]/Tableau17[[#This Row],[2019-T1-TOTAL]],"")</f>
        <v>0</v>
      </c>
      <c r="MI297" s="26">
        <f>IFERROR(Tableau17[[#This Row],[2019-T1-DELFEL Thérèse]]/Tableau17[[#This Row],[2019-T1-TOTAL]],"")</f>
        <v>0</v>
      </c>
      <c r="MJ297" s="26">
        <f>IFERROR(Tableau17[[#This Row],[2019-T1-DIEUMEGARD Pierre]]/Tableau17[[#This Row],[2019-T1-TOTAL]],"")</f>
        <v>0</v>
      </c>
      <c r="MK297" s="26">
        <f>IFERROR(Tableau17[[#This Row],[2019-T1-DUPONT-AIGNAN Nicolas]]/Tableau17[[#This Row],[2019-T1-TOTAL]],"")</f>
        <v>6.269592476489028E-3</v>
      </c>
      <c r="ML297" s="26">
        <f>IFERROR(Tableau17[[#This Row],[2019-T1-GERNIGON Yves]]/Tableau17[[#This Row],[2019-T1-TOTAL]],"")</f>
        <v>3.134796238244514E-3</v>
      </c>
      <c r="MM297" s="26">
        <f>IFERROR(Tableau17[[#This Row],[2019-T1-GLUCKSMANN Raphaël]]/Tableau17[[#This Row],[2019-T1-TOTAL]],"")</f>
        <v>5.9561128526645767E-2</v>
      </c>
      <c r="MN297" s="26">
        <f>IFERROR(Tableau17[[#This Row],[2019-T1-HAMON Benoît]]/Tableau17[[#This Row],[2019-T1-TOTAL]],"")</f>
        <v>3.1347962382445138E-2</v>
      </c>
      <c r="MO297" s="26">
        <f>IFERROR(Tableau17[[#This Row],[2019-T1-HELGEN Gilles]]/Tableau17[[#This Row],[2019-T1-TOTAL]],"")</f>
        <v>0</v>
      </c>
      <c r="MP297" s="26">
        <f>IFERROR(Tableau17[[#This Row],[2019-T1-JADOT Yannick]]/Tableau17[[#This Row],[2019-T1-TOTAL]],"")</f>
        <v>8.4639498432601878E-2</v>
      </c>
      <c r="MQ297" s="26">
        <f>IFERROR(Tableau17[[#This Row],[2019-T1-LAGARDE Jean-Christophe]]/Tableau17[[#This Row],[2019-T1-TOTAL]],"")</f>
        <v>1.8808777429467086E-2</v>
      </c>
      <c r="MR297" s="26">
        <f>IFERROR(Tableau17[[#This Row],[2019-T1-LALANNE Francis]]/Tableau17[[#This Row],[2019-T1-TOTAL]],"")</f>
        <v>0</v>
      </c>
      <c r="MS297" s="26">
        <f>IFERROR(Tableau17[[#This Row],[2019-T1-LOISEAU Nathalie]]/Tableau17[[#This Row],[2019-T1-TOTAL]],"")</f>
        <v>9.0909090909090912E-2</v>
      </c>
      <c r="MT297" s="26">
        <f>IFERROR(Tableau17[[#This Row],[2019-T1-MARIE Florie]]/Tableau17[[#This Row],[2019-T1-TOTAL]],"")</f>
        <v>0</v>
      </c>
      <c r="MU297" s="26">
        <f>IFERROR(Tableau17[[#This Row],[2008-T1-MACROEXTRDROITE]]/Tableau17[[#This Row],[2008-T1-MACROTOTALE]],"")</f>
        <v>0.13485477178423236</v>
      </c>
      <c r="MV297" s="26">
        <f>IFERROR(Tableau17[[#This Row],[2008-T1-MACRODROITE]]/Tableau17[[#This Row],[2008-T1-MACROTOTALE]],"")</f>
        <v>0.3215767634854772</v>
      </c>
      <c r="MW297" s="26">
        <f>IFERROR(Tableau17[[#This Row],[2008-T1-MACROCENTRE]]/Tableau17[[#This Row],[2008-T1-MACROTOTALE]],"")</f>
        <v>0</v>
      </c>
      <c r="MX297" s="26">
        <f>IFERROR(Tableau17[[#This Row],[2008-T1-MACROGAUCHE]]/Tableau17[[#This Row],[2008-T1-MACROTOTALE]],"")</f>
        <v>0.54356846473029041</v>
      </c>
      <c r="MY297" s="26">
        <f>IFERROR(Tableau17[[#This Row],[2008-T1-MACROAUTRE]]/Tableau17[[#This Row],[2008-T1-MACROTOTALE]],"")</f>
        <v>0</v>
      </c>
      <c r="MZ297" s="26" t="str">
        <f>IFERROR(Tableau17[[#This Row],[2008-T2-MACROEXTRDROITE]]/Tableau17[[#This Row],[2008-T2-MACROTOTALE]],"")</f>
        <v/>
      </c>
      <c r="NA297" s="26" t="str">
        <f>IFERROR(Tableau17[[#This Row],[2008-T2-MACRODROITE]]/Tableau17[[#This Row],[2008-T2-MACROTOTALE]],"")</f>
        <v/>
      </c>
      <c r="NB297" s="26" t="str">
        <f>IFERROR(Tableau17[[#This Row],[2008-T2-MACROCENTRE]]/Tableau17[[#This Row],[2008-T2-MACROTOTALE]],"")</f>
        <v/>
      </c>
      <c r="NC297" s="26" t="str">
        <f>IFERROR(Tableau17[[#This Row],[2008-T2-MACROGAUCHE]]/Tableau17[[#This Row],[2008-T2-MACROTOTALE]],"")</f>
        <v/>
      </c>
      <c r="ND297" s="26" t="str">
        <f>IFERROR(Tableau17[[#This Row],[2008-T2-MACROAUTRE]]/Tableau17[[#This Row],[2008-T2-MACROTOTALE]],"")</f>
        <v/>
      </c>
      <c r="NE297" s="26">
        <f>IFERROR(Tableau17[[#This Row],[2014-T1-MACROEXTRDROITE]]/Tableau17[[#This Row],[2014-T1-MACROTOTALE]],"")</f>
        <v>0.21846846846846846</v>
      </c>
      <c r="NF297" s="26">
        <f>IFERROR(Tableau17[[#This Row],[2014-T1-MACRODROITE]]/Tableau17[[#This Row],[2014-T1-MACROTOTALE]],"")</f>
        <v>0.44819819819819817</v>
      </c>
      <c r="NG297" s="26">
        <f>IFERROR(Tableau17[[#This Row],[2014-T1-MACROCENTRE]]/Tableau17[[#This Row],[2014-T1-MACROTOTALE]],"")</f>
        <v>8.3333333333333329E-2</v>
      </c>
      <c r="NH297" s="26">
        <f>IFERROR(Tableau17[[#This Row],[2014-T1-MACROGAUCHE]]/Tableau17[[#This Row],[2014-T1-MACROTOTALE]],"")</f>
        <v>0.25</v>
      </c>
      <c r="NI297" s="26">
        <f>IFERROR(Tableau17[[#This Row],[2014-T1-MACROAUTRE]]/Tableau17[[#This Row],[2014-T1-MACROTOTALE]],"")</f>
        <v>0</v>
      </c>
      <c r="NJ297" s="26">
        <f>IFERROR(Tableau17[[#This Row],[2014-T2-MACROEXTRDROITE]]/Tableau17[[#This Row],[2014-T2-MACROTOTALE]],"")</f>
        <v>0.28761061946902655</v>
      </c>
      <c r="NK297" s="26">
        <f>IFERROR(Tableau17[[#This Row],[2014-T2-MACRODROITE]]/Tableau17[[#This Row],[2014-T2-MACROTOTALE]],"")</f>
        <v>0.43805309734513276</v>
      </c>
      <c r="NL297" s="26">
        <f>IFERROR(Tableau17[[#This Row],[2014-T2-MACROCENTRE]]/Tableau17[[#This Row],[2014-T2-MACROTOTALE]],"")</f>
        <v>0</v>
      </c>
      <c r="NM297" s="26">
        <f>IFERROR(Tableau17[[#This Row],[2014-T2-MACROGAUCHE]]/Tableau17[[#This Row],[2014-T2-MACROTOTALE]],"")</f>
        <v>0.27433628318584069</v>
      </c>
      <c r="NN297" s="26">
        <f>IFERROR(Tableau17[[#This Row],[2014-T2-MACROAUTRE]]/Tableau17[[#This Row],[2014-T2-MACROTOTALE]],"")</f>
        <v>0</v>
      </c>
      <c r="NO297" s="26">
        <f>IFERROR( Tableau17[[#This Row],[2015-T1-MACROEXTRDROITE]]/Tableau17[[#This Row],[2015-T1-MACROTOTALE]],"")</f>
        <v>0.34653465346534651</v>
      </c>
      <c r="NP297" s="26">
        <f>IFERROR(Tableau17[[#This Row],[2015-T1-MACRODROITE]]/Tableau17[[#This Row],[2015-T1-MACROTOTALE]],"")</f>
        <v>0.16336633663366337</v>
      </c>
      <c r="NQ297" s="26">
        <f>IFERROR(Tableau17[[#This Row],[2015-T1-MACROCENTRE]]/Tableau17[[#This Row],[2015-T1-MACROTOTALE]],"")</f>
        <v>0</v>
      </c>
      <c r="NR297" s="26">
        <f>IFERROR(Tableau17[[#This Row],[2015-T1-MACROGAUCHE]]/Tableau17[[#This Row],[2015-T1-MACROTOTALE]],"")</f>
        <v>0.49009900990099009</v>
      </c>
      <c r="NS297" s="26">
        <f>IFERROR(Tableau17[[#This Row],[2015-T1-MACROAUTRE]]/Tableau17[[#This Row],[2015-T1-MACROTOTALE]],"")</f>
        <v>0</v>
      </c>
      <c r="NT297" s="26">
        <f>IFERROR(Tableau17[[#This Row],[2015-T2-MACROEXTRDROITE]]/Tableau17[[#This Row],[2015-T2-MACROTOTALE]],"")</f>
        <v>0.47688564476885642</v>
      </c>
      <c r="NU297" s="26">
        <f>IFERROR(Tableau17[[#This Row],[2015-T2-MACRODROITE]]/Tableau17[[#This Row],[2015-T2-MACROTOTALE]],"")</f>
        <v>0</v>
      </c>
      <c r="NV297" s="26">
        <f>IFERROR(Tableau17[[#This Row],[2015-T2-MACROCENTRE]]/Tableau17[[#This Row],[2015-T2-MACROTOTALE]],"")</f>
        <v>0</v>
      </c>
      <c r="NW297" s="26">
        <f>IFERROR(Tableau17[[#This Row],[2015-T2-MACROGAUCHE]]/Tableau17[[#This Row],[2015-T2-MACROTOTALE]],"")</f>
        <v>0.52311435523114358</v>
      </c>
      <c r="NX297" s="26">
        <f>IFERROR(Tableau17[[#This Row],[2015-T2-MACROAUTRE]]/Tableau17[[#This Row],[2015-T2-MACROTOTALE]],"")</f>
        <v>0</v>
      </c>
      <c r="NY297" s="26">
        <f>IFERROR(Tableau17[[#This Row],[2017-T1-MACROEXTRDROITE]]/Tableau17[[#This Row],[2017-T1-MACROTOTALE]],"")</f>
        <v>0.30966767371601206</v>
      </c>
      <c r="NZ297" s="26">
        <f>IFERROR(Tableau17[[#This Row],[2017-T1-MACRODROITE]]/Tableau17[[#This Row],[2017-T1-MACROTOTALE]],"")</f>
        <v>7.2507552870090641E-2</v>
      </c>
      <c r="OA297" s="26">
        <f>IFERROR(Tableau17[[#This Row],[2017-T1-MACROCENTRE]]/Tableau17[[#This Row],[2017-T1-MACROTOTALE]],"")</f>
        <v>0.14350453172205438</v>
      </c>
      <c r="OB297" s="26">
        <f>IFERROR(Tableau17[[#This Row],[2017-T1-MACROGAUCHE]]/Tableau17[[#This Row],[2017-T1-MACROTOTALE]],"")</f>
        <v>0.46978851963746221</v>
      </c>
      <c r="OC297" s="26">
        <f>IFERROR(Tableau17[[#This Row],[2017-T1-MACROAUTRE]]/Tableau17[[#This Row],[2017-T1-MACROTOTALE]],"")</f>
        <v>4.5317220543806651E-3</v>
      </c>
      <c r="OD297" s="26">
        <f>IFERROR(Tableau17[[#This Row],[2017-T2-MACROEXTRDROITE]]/Tableau17[[#This Row],[2017-T2-MACROTOTALE]],"")</f>
        <v>0.367003367003367</v>
      </c>
      <c r="OE297" s="26">
        <f>IFERROR(Tableau17[[#This Row],[2017-T2-MACRODROITE]]/Tableau17[[#This Row],[2017-T2-MACROTOTALE]],"")</f>
        <v>0</v>
      </c>
      <c r="OF297" s="26">
        <f>IFERROR(Tableau17[[#This Row],[2017-T2-MACROCENTRE]]/Tableau17[[#This Row],[2017-T2-MACROTOTALE]],"")</f>
        <v>0.632996632996633</v>
      </c>
      <c r="OG297" s="26">
        <f>IFERROR(Tableau17[[#This Row],[2017-T2-MACROGAUCHE]]/Tableau17[[#This Row],[2017-T2-MACROTOTALE]],"")</f>
        <v>0</v>
      </c>
      <c r="OH297" s="26">
        <f>IFERROR(Tableau17[[#This Row],[2017-T2-MACROAUTRE]]/Tableau17[[#This Row],[2017-T2-MACROTOTALE]],"")</f>
        <v>0</v>
      </c>
      <c r="OI297" s="26">
        <f>IFERROR(Tableau17[[#This Row],[2019-T1-MACROEXTRDROITE]]/Tableau17[[#This Row],[2019-T1-MACROTOTALE]],"")</f>
        <v>0.36</v>
      </c>
      <c r="OJ297" s="26">
        <f>IFERROR(Tableau17[[#This Row],[2019-T1-MACRODROITE]]/Tableau17[[#This Row],[2019-T1-MACROTOTALE]],"")</f>
        <v>6.7692307692307691E-2</v>
      </c>
      <c r="OK297" s="26">
        <f>IFERROR(Tableau17[[#This Row],[2019-T1-MACROCENTRE]]/Tableau17[[#This Row],[2019-T1-MACROTOTALE]],"")</f>
        <v>8.9230769230769225E-2</v>
      </c>
      <c r="OL297" s="26">
        <f>IFERROR(Tableau17[[#This Row],[2019-T1-MACROGAUCHE]]/Tableau17[[#This Row],[2019-T1-MACROTOTALE]],"")</f>
        <v>0.41846153846153844</v>
      </c>
      <c r="OM297" s="26">
        <f>IFERROR(Tableau17[[#This Row],[2019-T1-MACROAUTRE]]/Tableau17[[#This Row],[2019-T1-MACROTOTALE]],"")</f>
        <v>6.4615384615384616E-2</v>
      </c>
      <c r="ON297" s="26">
        <f>IFERROR(Tableau17[[#This Row],[2020-T1-MACROEXTRDROITE]]/Tableau17[[#This Row],[2020-T1-MACROTOTALE]],"")</f>
        <v>0.21245421245421245</v>
      </c>
      <c r="OO297" s="26">
        <f>IFERROR(Tableau17[[#This Row],[2020-T1-MACRODROITE]]/Tableau17[[#This Row],[2020-T1-MACROTOTALE]],"")</f>
        <v>0.27106227106227104</v>
      </c>
      <c r="OP297" s="26">
        <f>IFERROR(Tableau17[[#This Row],[2020-T1-MACROCENTRE]]/Tableau17[[#This Row],[2020-T1-MACROTOTALE]],"")</f>
        <v>7.6923076923076927E-2</v>
      </c>
      <c r="OQ297" s="26">
        <f>IFERROR(Tableau17[[#This Row],[2020-T1-MACROGAUCHE]]/Tableau17[[#This Row],[2020-T1-MACROTOTALE]],"")</f>
        <v>0.43956043956043955</v>
      </c>
      <c r="OR297" s="26">
        <f>IFERROR(Tableau17[[#This Row],[2020-T1-MACROAUTRE]]/Tableau17[[#This Row],[2020-T1-MACROTOTALE]],"")</f>
        <v>0</v>
      </c>
      <c r="OS297" s="26">
        <f>IFERROR(Tableau17[[#This Row],[2017 (L)-T1-MACROEXTRDROITE]]/Tableau17[[#This Row],[2017 (L)-T1-MACROTOTALE]],"")</f>
        <v>0.19667590027700832</v>
      </c>
      <c r="OT297" s="26">
        <f>IFERROR(Tableau17[[#This Row],[2017 (L)-T1-MACRODROITE]]/Tableau17[[#This Row],[2017 (L)-T1-MACROTOTALE]],"")</f>
        <v>9.4182825484764546E-2</v>
      </c>
      <c r="OU297" s="26">
        <f>IFERROR(Tableau17[[#This Row],[2017 (L)-T1-MACROCENTRE]]/Tableau17[[#This Row],[2017 (L)-T1-MACROTOTALE]],"")</f>
        <v>0.18282548476454294</v>
      </c>
      <c r="OV297" s="26">
        <f>IFERROR(Tableau17[[#This Row],[2017 (L)-T1-MACROGAUCHE]]/Tableau17[[#This Row],[2017 (L)-T1-MACROTOTALE]],"")</f>
        <v>0.49584487534626037</v>
      </c>
      <c r="OW297" s="26">
        <f>IFERROR(Tableau17[[#This Row],[2017 (L)-T1-MACROAUTRE]]/Tableau17[[#This Row],[2017 (L)-T1-MACROTOTALE]],"")</f>
        <v>3.0470914127423823E-2</v>
      </c>
      <c r="OX297" s="26">
        <f>IFERROR(Tableau17[[#This Row],[2017 (L)-T2-MACROEXTRDROITE]]/Tableau17[[#This Row],[2017 (L)-T2-MACROTOTALE]],"")</f>
        <v>0</v>
      </c>
      <c r="OY297" s="26">
        <f>IFERROR(Tableau17[[#This Row],[2017 (L)-T2-MACRODROITE]]/Tableau17[[#This Row],[2017 (L)-T2-MACROTOTALE]],"")</f>
        <v>0</v>
      </c>
      <c r="OZ297" s="26">
        <f>IFERROR(Tableau17[[#This Row],[2017 (L)-T2-MACROCENTRE]]/Tableau17[[#This Row],[2017 (L)-T2-MACROTOTALE]],"")</f>
        <v>0.33333333333333331</v>
      </c>
      <c r="PA297" s="26">
        <f>IFERROR(Tableau17[[#This Row],[2017 (L)-T2-MACROGAUCHE]]/Tableau17[[#This Row],[2017 (L)-T2-MACROTOTALE]],"")</f>
        <v>0.66666666666666663</v>
      </c>
      <c r="PB297" s="26">
        <f>IFERROR(Tableau17[[#This Row],[2017 (L)-T2-MACROAUTRE]]/Tableau17[[#This Row],[2017 (L)-T2-MACROTOTALE]],"")</f>
        <v>0</v>
      </c>
      <c r="PC297" s="26">
        <f>IFERROR(Tableau17[[#This Row],[2008_T1_PROCUS]]/Tableau17[[#This Row],[2008_T1_INSCRITS]],0)</f>
        <v>9.0361445783132526E-3</v>
      </c>
      <c r="PD297" s="26">
        <f>IFERROR(Tableau17[[#This Row],[2008_T2_PROCUS]]/Tableau17[[#This Row],[2008_T2_INSCRITS]],0)</f>
        <v>0</v>
      </c>
      <c r="PE297" s="26">
        <f>Tableau17[[#This Row],[2014_T1_PROCUS]]/Tableau17[[#This Row],[2014_T1_INSCRITS]]</f>
        <v>7.3068893528183713E-3</v>
      </c>
      <c r="PF297" s="26">
        <f>IFERROR(Tableau17[[#This Row],[2014_T2_PROCUS]]/Tableau17[[#This Row],[2014_T2_INSCRITS]],0)</f>
        <v>1.5657620041753653E-2</v>
      </c>
    </row>
    <row r="298" spans="1:422" hidden="1" x14ac:dyDescent="0.2">
      <c r="A298" s="1">
        <v>7</v>
      </c>
      <c r="B298" s="1" t="s">
        <v>487</v>
      </c>
      <c r="C298" s="1" t="s">
        <v>498</v>
      </c>
      <c r="D298" s="1" t="s">
        <v>498</v>
      </c>
      <c r="E298" s="1">
        <v>1372</v>
      </c>
      <c r="F298" s="1">
        <v>5.4397419999999999</v>
      </c>
      <c r="G298" s="1">
        <v>43.356248999999998</v>
      </c>
      <c r="H298" s="3">
        <v>974</v>
      </c>
      <c r="I298" s="3">
        <v>270</v>
      </c>
      <c r="J298" s="1">
        <v>5</v>
      </c>
      <c r="L298" s="1">
        <v>27</v>
      </c>
      <c r="M298" s="1">
        <v>8</v>
      </c>
      <c r="O298" s="1">
        <v>1</v>
      </c>
      <c r="P298" s="1">
        <v>64</v>
      </c>
      <c r="Q298" s="1">
        <v>37</v>
      </c>
      <c r="R298" s="1">
        <v>116</v>
      </c>
      <c r="S298" s="1">
        <v>95</v>
      </c>
      <c r="T298" s="1">
        <v>19</v>
      </c>
      <c r="U298" s="1">
        <v>372</v>
      </c>
      <c r="V298" s="1">
        <v>959</v>
      </c>
      <c r="W298" s="1">
        <v>639</v>
      </c>
      <c r="X298" s="1">
        <v>7</v>
      </c>
      <c r="Y298" s="2">
        <v>0.66631907999999995</v>
      </c>
      <c r="Z298" s="1">
        <v>959</v>
      </c>
      <c r="AA298" s="1">
        <v>685</v>
      </c>
      <c r="AB298" s="1">
        <v>10</v>
      </c>
      <c r="AC298" s="2">
        <v>0.71428570999999996</v>
      </c>
      <c r="AD298" s="1">
        <v>974</v>
      </c>
      <c r="AE298" s="1">
        <v>378</v>
      </c>
      <c r="AF298" s="2">
        <v>0.38809034999999997</v>
      </c>
      <c r="AG298" s="1">
        <f t="shared" si="4"/>
        <v>270</v>
      </c>
      <c r="AH298" s="1">
        <v>1493</v>
      </c>
      <c r="AI298" s="1">
        <v>999</v>
      </c>
      <c r="AJ298" s="1">
        <v>15</v>
      </c>
      <c r="AK298" s="2">
        <v>0.66912256999999997</v>
      </c>
      <c r="AL298" s="1">
        <v>1493</v>
      </c>
      <c r="AM298" s="1">
        <v>1084</v>
      </c>
      <c r="AN298" s="1">
        <v>23</v>
      </c>
      <c r="AO298" s="2">
        <v>0.72605492000000005</v>
      </c>
      <c r="AP298" s="1">
        <v>964</v>
      </c>
      <c r="AQ298" s="1">
        <v>572</v>
      </c>
      <c r="AR298" s="2">
        <v>0.59336100000000003</v>
      </c>
      <c r="AS298" s="1">
        <v>964</v>
      </c>
      <c r="AT298" s="1">
        <v>573</v>
      </c>
      <c r="AU298" s="2">
        <v>0.59439834000000003</v>
      </c>
      <c r="AV298" s="1">
        <v>989</v>
      </c>
      <c r="AW298" s="1">
        <v>540</v>
      </c>
      <c r="AX298" s="2">
        <v>0.54600607000000001</v>
      </c>
      <c r="AY298" s="1">
        <v>989</v>
      </c>
      <c r="AZ298" s="1">
        <v>488</v>
      </c>
      <c r="BA298" s="2">
        <v>0.49342770000000002</v>
      </c>
      <c r="BB298" s="1">
        <v>987</v>
      </c>
      <c r="BC298" s="1">
        <v>852</v>
      </c>
      <c r="BD298" s="2">
        <v>0.86322188</v>
      </c>
      <c r="BE298" s="1">
        <v>987</v>
      </c>
      <c r="BF298" s="1">
        <v>791</v>
      </c>
      <c r="BG298" s="2">
        <v>0.80141843999999995</v>
      </c>
      <c r="BH298" s="1">
        <v>976</v>
      </c>
      <c r="BI298" s="1">
        <v>540</v>
      </c>
      <c r="BJ298" s="2">
        <v>0.55327868999999996</v>
      </c>
      <c r="BK298" s="1">
        <v>59</v>
      </c>
      <c r="BL298" s="1">
        <v>7</v>
      </c>
      <c r="BN298" s="1">
        <v>30</v>
      </c>
      <c r="BO298" s="1">
        <v>109</v>
      </c>
      <c r="BP298" s="1">
        <v>390</v>
      </c>
      <c r="BQ298" s="1">
        <v>382</v>
      </c>
      <c r="BR298" s="1">
        <v>977</v>
      </c>
      <c r="BS298" s="1">
        <v>83</v>
      </c>
      <c r="BU298" s="1">
        <v>503</v>
      </c>
      <c r="BV298" s="1">
        <v>474</v>
      </c>
      <c r="BW298" s="1">
        <v>1060</v>
      </c>
      <c r="BZ298" s="1">
        <v>32</v>
      </c>
      <c r="CA298" s="1">
        <v>1</v>
      </c>
      <c r="CB298" s="1">
        <v>35</v>
      </c>
      <c r="CC298" s="1">
        <v>209</v>
      </c>
      <c r="CD298" s="1">
        <v>205</v>
      </c>
      <c r="CE298" s="1">
        <v>135</v>
      </c>
      <c r="CF298" s="1">
        <v>617</v>
      </c>
      <c r="CG298" s="1">
        <v>248</v>
      </c>
      <c r="CH298" s="1">
        <v>227</v>
      </c>
      <c r="CI298" s="1">
        <v>187</v>
      </c>
      <c r="CJ298" s="1">
        <v>662</v>
      </c>
      <c r="CL298" s="1">
        <v>9</v>
      </c>
      <c r="CN298" s="1">
        <v>1</v>
      </c>
      <c r="CO298" s="1">
        <v>27</v>
      </c>
      <c r="CP298" s="1">
        <v>206</v>
      </c>
      <c r="CS298" s="1">
        <v>177</v>
      </c>
      <c r="CT298" s="1">
        <v>121</v>
      </c>
      <c r="CV298" s="1">
        <v>20</v>
      </c>
      <c r="CW298" s="1">
        <v>561</v>
      </c>
      <c r="CY298" s="1">
        <v>253</v>
      </c>
      <c r="CZ298" s="1">
        <v>258</v>
      </c>
      <c r="DC298" s="1">
        <v>511</v>
      </c>
      <c r="DE298" s="1">
        <v>4</v>
      </c>
      <c r="DF298" s="1">
        <v>8</v>
      </c>
      <c r="DH298" s="1">
        <v>1</v>
      </c>
      <c r="DI298" s="1">
        <v>23</v>
      </c>
      <c r="DJ298" s="1">
        <v>3</v>
      </c>
      <c r="DK298" s="1">
        <v>3</v>
      </c>
      <c r="DL298" s="1">
        <v>81</v>
      </c>
      <c r="DM298" s="1">
        <v>141</v>
      </c>
      <c r="DN298" s="1">
        <v>47</v>
      </c>
      <c r="DQ298" s="1">
        <v>1</v>
      </c>
      <c r="DR298" s="1">
        <v>205</v>
      </c>
      <c r="DS298" s="1">
        <v>19</v>
      </c>
      <c r="DU298" s="1">
        <v>536</v>
      </c>
      <c r="DW298" s="1">
        <v>167</v>
      </c>
      <c r="DZ298" s="1">
        <v>287</v>
      </c>
      <c r="EA298" s="1">
        <v>454</v>
      </c>
      <c r="EB298" s="1">
        <v>2</v>
      </c>
      <c r="EC298" s="1">
        <v>6</v>
      </c>
      <c r="ED298" s="1">
        <v>0</v>
      </c>
      <c r="EE298" s="1">
        <v>35</v>
      </c>
      <c r="EF298" s="1">
        <v>179</v>
      </c>
      <c r="EG298" s="1">
        <v>36</v>
      </c>
      <c r="EH298" s="1">
        <v>10</v>
      </c>
      <c r="EI298" s="1">
        <v>213</v>
      </c>
      <c r="EJ298" s="1">
        <v>137</v>
      </c>
      <c r="EK298" s="1">
        <v>219</v>
      </c>
      <c r="EL298" s="1">
        <v>1</v>
      </c>
      <c r="EM298" s="1">
        <v>838</v>
      </c>
      <c r="EN298" s="1">
        <v>265</v>
      </c>
      <c r="EO298" s="1">
        <v>430</v>
      </c>
      <c r="EP298" s="1">
        <v>695</v>
      </c>
      <c r="EQ298" s="1">
        <v>0</v>
      </c>
      <c r="ER298" s="1">
        <v>2</v>
      </c>
      <c r="ES298" s="1">
        <v>5</v>
      </c>
      <c r="ET298" s="1">
        <v>30</v>
      </c>
      <c r="EU298" s="1">
        <v>2</v>
      </c>
      <c r="EV298" s="1">
        <v>148</v>
      </c>
      <c r="EW298" s="1">
        <v>30</v>
      </c>
      <c r="EX298" s="1">
        <v>0</v>
      </c>
      <c r="EY298" s="1">
        <v>12</v>
      </c>
      <c r="EZ298" s="1">
        <v>13</v>
      </c>
      <c r="FA298" s="1">
        <v>0</v>
      </c>
      <c r="FB298" s="1">
        <v>0</v>
      </c>
      <c r="FC298" s="1">
        <v>0</v>
      </c>
      <c r="FD298" s="1">
        <v>0</v>
      </c>
      <c r="FE298" s="1">
        <v>0</v>
      </c>
      <c r="FF298" s="1">
        <v>0</v>
      </c>
      <c r="FG298" s="1">
        <v>0</v>
      </c>
      <c r="FH298" s="1">
        <v>19</v>
      </c>
      <c r="FI298" s="1">
        <v>0</v>
      </c>
      <c r="FJ298" s="1">
        <v>23</v>
      </c>
      <c r="FK298" s="1">
        <v>19</v>
      </c>
      <c r="FL298" s="1">
        <v>0</v>
      </c>
      <c r="FM298" s="1">
        <v>75</v>
      </c>
      <c r="FN298" s="1">
        <v>8</v>
      </c>
      <c r="FO298" s="1">
        <v>4</v>
      </c>
      <c r="FP298" s="1">
        <v>129</v>
      </c>
      <c r="FQ298" s="1">
        <v>1</v>
      </c>
      <c r="FR298" s="1">
        <f>SUM(Tableau17[[#This Row],[2019-T1-ALEXANDRE Audric]:[2019-T1-MARIE Florie]])</f>
        <v>520</v>
      </c>
      <c r="FS298" s="1">
        <v>109</v>
      </c>
      <c r="FT298" s="1">
        <v>456</v>
      </c>
      <c r="FU298" s="1">
        <v>0</v>
      </c>
      <c r="FV298" s="1">
        <v>412</v>
      </c>
      <c r="FW298" s="1">
        <v>0</v>
      </c>
      <c r="FX298" s="1">
        <v>977</v>
      </c>
      <c r="FY298" s="1">
        <v>83</v>
      </c>
      <c r="FZ298" s="1">
        <v>503</v>
      </c>
      <c r="GA298" s="1">
        <v>0</v>
      </c>
      <c r="GB298" s="1">
        <v>474</v>
      </c>
      <c r="GC298" s="1">
        <v>0</v>
      </c>
      <c r="GD298" s="1">
        <v>1060</v>
      </c>
      <c r="GE298" s="1">
        <v>209</v>
      </c>
      <c r="GF298" s="1">
        <v>205</v>
      </c>
      <c r="GG298" s="1">
        <v>0</v>
      </c>
      <c r="GH298" s="1">
        <v>203</v>
      </c>
      <c r="GI298" s="1">
        <v>0</v>
      </c>
      <c r="GJ298" s="1">
        <v>617</v>
      </c>
      <c r="GK298" s="1">
        <v>248</v>
      </c>
      <c r="GL298" s="1">
        <v>227</v>
      </c>
      <c r="GM298" s="1">
        <v>0</v>
      </c>
      <c r="GN298" s="1">
        <v>187</v>
      </c>
      <c r="GO298" s="1">
        <v>0</v>
      </c>
      <c r="GP298" s="1">
        <v>662</v>
      </c>
      <c r="GQ298" s="1">
        <v>215</v>
      </c>
      <c r="GR298" s="1">
        <v>121</v>
      </c>
      <c r="GS298" s="1">
        <v>0</v>
      </c>
      <c r="GT298" s="1">
        <v>225</v>
      </c>
      <c r="GU298" s="1">
        <v>0</v>
      </c>
      <c r="GV298" s="1">
        <v>561</v>
      </c>
      <c r="GW298" s="1">
        <v>253</v>
      </c>
      <c r="GX298" s="1">
        <v>0</v>
      </c>
      <c r="GY298" s="1">
        <v>0</v>
      </c>
      <c r="GZ298" s="1">
        <v>258</v>
      </c>
      <c r="HA298" s="1">
        <v>0</v>
      </c>
      <c r="HB298" s="1">
        <v>511</v>
      </c>
      <c r="HC298" s="1">
        <v>254</v>
      </c>
      <c r="HD298" s="1">
        <v>179</v>
      </c>
      <c r="HE298" s="1">
        <v>219</v>
      </c>
      <c r="HF298" s="1">
        <v>176</v>
      </c>
      <c r="HG298" s="1">
        <v>10</v>
      </c>
      <c r="HH298" s="1">
        <v>838</v>
      </c>
      <c r="HI298" s="1">
        <v>265</v>
      </c>
      <c r="HJ298" s="1">
        <v>0</v>
      </c>
      <c r="HK298" s="1">
        <v>430</v>
      </c>
      <c r="HL298" s="1">
        <v>0</v>
      </c>
      <c r="HM298" s="1">
        <v>0</v>
      </c>
      <c r="HN298" s="1">
        <v>695</v>
      </c>
      <c r="HO298" s="1">
        <v>172</v>
      </c>
      <c r="HP298" s="1">
        <v>38</v>
      </c>
      <c r="HQ298" s="1">
        <v>129</v>
      </c>
      <c r="HR298" s="1">
        <v>162</v>
      </c>
      <c r="HS298" s="1">
        <v>25</v>
      </c>
      <c r="HT298" s="1">
        <v>526</v>
      </c>
      <c r="HU298" s="1">
        <v>116</v>
      </c>
      <c r="HV298" s="1">
        <v>91</v>
      </c>
      <c r="HW298" s="1">
        <v>42</v>
      </c>
      <c r="HX298" s="1">
        <v>123</v>
      </c>
      <c r="HY298" s="1">
        <v>0</v>
      </c>
      <c r="HZ298" s="1">
        <v>372</v>
      </c>
      <c r="IA298" s="1">
        <v>152</v>
      </c>
      <c r="IB298" s="1">
        <v>47</v>
      </c>
      <c r="IC298" s="1">
        <v>205</v>
      </c>
      <c r="ID298" s="1">
        <v>127</v>
      </c>
      <c r="IE298" s="1">
        <v>5</v>
      </c>
      <c r="IF298" s="1">
        <v>536</v>
      </c>
      <c r="IG298" s="1">
        <v>167</v>
      </c>
      <c r="IH298" s="1">
        <v>0</v>
      </c>
      <c r="II298" s="1">
        <v>287</v>
      </c>
      <c r="IJ298" s="1">
        <v>0</v>
      </c>
      <c r="IK298" s="1">
        <v>0</v>
      </c>
      <c r="IL298" s="1">
        <v>454</v>
      </c>
      <c r="IM298" s="26">
        <f>IFERROR(Tableau17[[#This Row],[LDIV]]/Tableau17[[#This Row],[Total général]],"")</f>
        <v>1.3440860215053764E-2</v>
      </c>
      <c r="IN298" s="26">
        <f>IFERROR(Tableau17[[#This Row],[LDVC]]/Tableau17[[#This Row],[Total général]],"")</f>
        <v>0</v>
      </c>
      <c r="IO298" s="26">
        <f>IFERROR(Tableau17[[#This Row],[LDVD]]/Tableau17[[#This Row],[Total général]],"")</f>
        <v>7.2580645161290328E-2</v>
      </c>
      <c r="IP298" s="26">
        <f>IFERROR(Tableau17[[#This Row],[LDVG]]/Tableau17[[#This Row],[Total général]],"")</f>
        <v>2.1505376344086023E-2</v>
      </c>
      <c r="IQ298" s="26">
        <f>IFERROR(Tableau17[[#This Row],[LEXD]]/Tableau17[[#This Row],[Total général]],"")</f>
        <v>0</v>
      </c>
      <c r="IR298" s="26">
        <f>IFERROR(Tableau17[[#This Row],[LEXG]]/Tableau17[[#This Row],[Total général]],"")</f>
        <v>2.6881720430107529E-3</v>
      </c>
      <c r="IS298" s="26">
        <f>IFERROR(Tableau17[[#This Row],[LLR]]/Tableau17[[#This Row],[Total général]],"")</f>
        <v>0.17204301075268819</v>
      </c>
      <c r="IT298" s="26">
        <f>IFERROR(Tableau17[[#This Row],[LREM]]/Tableau17[[#This Row],[Total général]],"")</f>
        <v>9.9462365591397844E-2</v>
      </c>
      <c r="IU298" s="26">
        <f>IFERROR(Tableau17[[#This Row],[LRN]]/Tableau17[[#This Row],[Total général]],"")</f>
        <v>0.31182795698924731</v>
      </c>
      <c r="IV298" s="26">
        <f>IFERROR(Tableau17[[#This Row],[LUG]]/Tableau17[[#This Row],[Total général]],"")</f>
        <v>0.2553763440860215</v>
      </c>
      <c r="IW298" s="26">
        <f>IFERROR(Tableau17[[#This Row],[LVEC]]/Tableau17[[#This Row],[Total général]],"")</f>
        <v>5.1075268817204304E-2</v>
      </c>
      <c r="IX298" s="26">
        <f>IFERROR(Tableau17[[#This Row],[2008-T1-LCMD]]/Tableau17[[#This Row],[2008-T1-TOTAL]],"")</f>
        <v>6.0388945752302969E-2</v>
      </c>
      <c r="IY298" s="26">
        <f>IFERROR(Tableau17[[#This Row],[2008-T1-LDVD]]/Tableau17[[#This Row],[2008-T1-TOTAL]],"")</f>
        <v>7.164790174002047E-3</v>
      </c>
      <c r="IZ298" s="26">
        <f>IFERROR(Tableau17[[#This Row],[2008-T1-LEXD]]/Tableau17[[#This Row],[2008-T1-TOTAL]],"")</f>
        <v>0</v>
      </c>
      <c r="JA298" s="26">
        <f>IFERROR(Tableau17[[#This Row],[2008-T1-LEXG]]/Tableau17[[#This Row],[2008-T1-TOTAL]],"")</f>
        <v>3.0706243602865915E-2</v>
      </c>
      <c r="JB298" s="26">
        <f>IFERROR(Tableau17[[#This Row],[2008-T1-LFN]]/Tableau17[[#This Row],[2008-T1-TOTAL]],"")</f>
        <v>0.11156601842374617</v>
      </c>
      <c r="JC298" s="26">
        <f>IFERROR(Tableau17[[#This Row],[2008-T1-LMAJ]]/Tableau17[[#This Row],[2008-T1-TOTAL]],"")</f>
        <v>0.39918116683725691</v>
      </c>
      <c r="JD298" s="26">
        <f>IFERROR(Tableau17[[#This Row],[2008-T1-LUG]]/Tableau17[[#This Row],[2008-T1-TOTAL]],"")</f>
        <v>0.39099283520982597</v>
      </c>
      <c r="JE298" s="26">
        <f>IFERROR(Tableau17[[#This Row],[2008-T2-LFN]]/Tableau17[[#This Row],[2008-T2-TOTAL]],"")</f>
        <v>7.8301886792452827E-2</v>
      </c>
      <c r="JF298" s="26">
        <f>IFERROR(Tableau17[[#This Row],[2008-T2-LGC]]/Tableau17[[#This Row],[2008-T2-TOTAL]],"")</f>
        <v>0</v>
      </c>
      <c r="JG298" s="26">
        <f>IFERROR(Tableau17[[#This Row],[2008-T2-LMAJ]]/Tableau17[[#This Row],[2008-T2-TOTAL]],"")</f>
        <v>0.47452830188679246</v>
      </c>
      <c r="JH298" s="26">
        <f>IFERROR(Tableau17[[#This Row],[2008-T2-LUG]]/Tableau17[[#This Row],[2008-T2-TOTAL]],"")</f>
        <v>0.44716981132075473</v>
      </c>
      <c r="JI298" s="26">
        <f>IFERROR(Tableau17[[#This Row],[2014-T1-LDIV]]/Tableau17[[#This Row],[2014-T1-TOTAL]],"")</f>
        <v>0</v>
      </c>
      <c r="JJ298" s="26">
        <f>IFERROR(Tableau17[[#This Row],[2014-T1-LDVD]]/Tableau17[[#This Row],[2014-T1-TOTAL]],"")</f>
        <v>0</v>
      </c>
      <c r="JK298" s="26">
        <f>IFERROR(Tableau17[[#This Row],[2014-T1-LDVG]]/Tableau17[[#This Row],[2014-T1-TOTAL]],"")</f>
        <v>5.1863857374392218E-2</v>
      </c>
      <c r="JL298" s="26">
        <f>IFERROR(Tableau17[[#This Row],[2014-T1-LEXG]]/Tableau17[[#This Row],[2014-T1-TOTAL]],"")</f>
        <v>1.6207455429497568E-3</v>
      </c>
      <c r="JM298" s="26">
        <f>IFERROR(Tableau17[[#This Row],[2014-T1-LFG]]/Tableau17[[#This Row],[2014-T1-TOTAL]],"")</f>
        <v>5.6726094003241488E-2</v>
      </c>
      <c r="JN298" s="26">
        <f>IFERROR(Tableau17[[#This Row],[2014-T1-LFN]]/Tableau17[[#This Row],[2014-T1-TOTAL]],"")</f>
        <v>0.3387358184764992</v>
      </c>
      <c r="JO298" s="26">
        <f>IFERROR(Tableau17[[#This Row],[2014-T1-LUD]]/Tableau17[[#This Row],[2014-T1-TOTAL]],"")</f>
        <v>0.33225283630470015</v>
      </c>
      <c r="JP298" s="26">
        <f>IFERROR(Tableau17[[#This Row],[2014-T1-LUG]]/Tableau17[[#This Row],[2014-T1-TOTAL]],"")</f>
        <v>0.21880064829821719</v>
      </c>
      <c r="JQ298" s="26">
        <f>IFERROR(Tableau17[[#This Row],[2014-T2-LFN]]/Tableau17[[#This Row],[2014-T2-TOTAL]],"")</f>
        <v>0.37462235649546827</v>
      </c>
      <c r="JR298" s="26">
        <f>IFERROR(Tableau17[[#This Row],[2014-T2-LUD]]/Tableau17[[#This Row],[2014-T2-TOTAL]],"")</f>
        <v>0.3429003021148036</v>
      </c>
      <c r="JS298" s="26">
        <f>IFERROR(Tableau17[[#This Row],[2014-T2-LUG]]/Tableau17[[#This Row],[2014-T2-TOTAL]],"")</f>
        <v>0.28247734138972808</v>
      </c>
      <c r="JT298" s="26">
        <f>IFERROR(Tableau17[[#This Row],[2015-T1-BC-DIV]]/Tableau17[[#This Row],[2015-T1-TOTAL]],"")</f>
        <v>0</v>
      </c>
      <c r="JU298" s="26">
        <f>IFERROR(Tableau17[[#This Row],[2015-T1-BC-DLF]]/Tableau17[[#This Row],[2015-T1-TOTAL]],"")</f>
        <v>1.6042780748663103E-2</v>
      </c>
      <c r="JV298" s="26">
        <f>IFERROR(Tableau17[[#This Row],[2015-T1-BC-DVD]]/Tableau17[[#This Row],[2015-T1-TOTAL]],"")</f>
        <v>0</v>
      </c>
      <c r="JW298" s="26">
        <f>IFERROR(Tableau17[[#This Row],[2015-T1-BC-DVG]]/Tableau17[[#This Row],[2015-T1-TOTAL]],"")</f>
        <v>1.7825311942959001E-3</v>
      </c>
      <c r="JX298" s="26">
        <f>IFERROR(Tableau17[[#This Row],[2015-T1-BC-FG]]/Tableau17[[#This Row],[2015-T1-TOTAL]],"")</f>
        <v>4.8128342245989303E-2</v>
      </c>
      <c r="JY298" s="26">
        <f>IFERROR(Tableau17[[#This Row],[2015-T1-BC-FN]]/Tableau17[[#This Row],[2015-T1-TOTAL]],"")</f>
        <v>0.36720142602495542</v>
      </c>
      <c r="JZ298" s="26">
        <f>IFERROR(Tableau17[[#This Row],[2015-T1-BC-MDM]]/Tableau17[[#This Row],[2015-T1-TOTAL]],"")</f>
        <v>0</v>
      </c>
      <c r="KA298" s="26">
        <f>IFERROR(Tableau17[[#This Row],[2015-T1-BC-RDG]]/Tableau17[[#This Row],[2015-T1-TOTAL]],"")</f>
        <v>0</v>
      </c>
      <c r="KB298" s="26">
        <f>IFERROR(Tableau17[[#This Row],[2015-T1-BC-SOC]]/Tableau17[[#This Row],[2015-T1-TOTAL]],"")</f>
        <v>0.31550802139037432</v>
      </c>
      <c r="KC298" s="26">
        <f>IFERROR(Tableau17[[#This Row],[2015-T1-BC-UD]]/Tableau17[[#This Row],[2015-T1-TOTAL]],"")</f>
        <v>0.21568627450980393</v>
      </c>
      <c r="KD298" s="26">
        <f>IFERROR(Tableau17[[#This Row],[2015-T1-BC-UG]]/Tableau17[[#This Row],[2015-T1-TOTAL]],"")</f>
        <v>0</v>
      </c>
      <c r="KE298" s="26">
        <f>IFERROR(Tableau17[[#This Row],[2015-T1-BC-VEC]]/Tableau17[[#This Row],[2015-T1-TOTAL]],"")</f>
        <v>3.5650623885918005E-2</v>
      </c>
      <c r="KF298" s="26">
        <f>IFERROR(Tableau17[[#This Row],[2015-T2-BC-DVG]]/Tableau17[[#This Row],[2015-T2-TOTAL]],"")</f>
        <v>0</v>
      </c>
      <c r="KG298" s="26">
        <f>IFERROR(Tableau17[[#This Row],[2015-T2-BC-FN]]/Tableau17[[#This Row],[2015-T2-TOTAL]],"")</f>
        <v>0.49510763209393344</v>
      </c>
      <c r="KH298" s="26">
        <f>IFERROR(Tableau17[[#This Row],[2015-T2-BC-SOC]]/Tableau17[[#This Row],[2015-T2-TOTAL]],"")</f>
        <v>0.50489236790606651</v>
      </c>
      <c r="KI298" s="26">
        <f>IFERROR(Tableau17[[#This Row],[2015-T2-BC-UD]]/Tableau17[[#This Row],[2015-T2-TOTAL]],"")</f>
        <v>0</v>
      </c>
      <c r="KJ298" s="26">
        <f>IFERROR(Tableau17[[#This Row],[2015-T2-BC-UG]]/Tableau17[[#This Row],[2015-T2-TOTAL]],"")</f>
        <v>0</v>
      </c>
      <c r="KK298" s="26">
        <f>IFERROR(Tableau17[[#This Row],[2017 (L)-T1-COM]]/Tableau17[[#This Row],[2017 (L)-T1-TOTAL]],"")</f>
        <v>0</v>
      </c>
      <c r="KL298" s="26">
        <f>IFERROR(Tableau17[[#This Row],[2017 (L)-T1-DIV]]/Tableau17[[#This Row],[2017 (L)-T1-TOTAL]],"")</f>
        <v>7.462686567164179E-3</v>
      </c>
      <c r="KM298" s="26">
        <f>IFERROR(Tableau17[[#This Row],[2017 (L)-T1-DLF]]/Tableau17[[#This Row],[2017 (L)-T1-TOTAL]],"")</f>
        <v>1.4925373134328358E-2</v>
      </c>
      <c r="KN298" s="26">
        <f>IFERROR(Tableau17[[#This Row],[2017 (L)-T1-DVD]]/Tableau17[[#This Row],[2017 (L)-T1-TOTAL]],"")</f>
        <v>0</v>
      </c>
      <c r="KO298" s="26">
        <f>IFERROR(Tableau17[[#This Row],[2017 (L)-T1-DVG]]/Tableau17[[#This Row],[2017 (L)-T1-TOTAL]],"")</f>
        <v>1.8656716417910447E-3</v>
      </c>
      <c r="KP298" s="26">
        <f>IFERROR(Tableau17[[#This Row],[2017 (L)-T1-ECO]]/Tableau17[[#This Row],[2017 (L)-T1-TOTAL]],"")</f>
        <v>4.2910447761194029E-2</v>
      </c>
      <c r="KQ298" s="26">
        <f>IFERROR(Tableau17[[#This Row],[2017 (L)-T1-EXD]]/Tableau17[[#This Row],[2017 (L)-T1-TOTAL]],"")</f>
        <v>5.597014925373134E-3</v>
      </c>
      <c r="KR298" s="26">
        <f>IFERROR(Tableau17[[#This Row],[2017 (L)-T1-EXG]]/Tableau17[[#This Row],[2017 (L)-T1-TOTAL]],"")</f>
        <v>5.597014925373134E-3</v>
      </c>
      <c r="KS298" s="26">
        <f>IFERROR(Tableau17[[#This Row],[2017 (L)-T1-FI]]/Tableau17[[#This Row],[2017 (L)-T1-TOTAL]],"")</f>
        <v>0.15111940298507462</v>
      </c>
      <c r="KT298" s="26">
        <f>IFERROR(Tableau17[[#This Row],[2017 (L)-T1-FN]]/Tableau17[[#This Row],[2017 (L)-T1-TOTAL]],"")</f>
        <v>0.26305970149253732</v>
      </c>
      <c r="KU298" s="26">
        <f>IFERROR(Tableau17[[#This Row],[2017 (L)-T1-LR]]/Tableau17[[#This Row],[2017 (L)-T1-TOTAL]],"")</f>
        <v>8.7686567164179108E-2</v>
      </c>
      <c r="KV298" s="26">
        <f>IFERROR(Tableau17[[#This Row],[2017 (L)-T1-MDM]]/Tableau17[[#This Row],[2017 (L)-T1-TOTAL]],"")</f>
        <v>0</v>
      </c>
      <c r="KW298" s="26">
        <f>IFERROR(Tableau17[[#This Row],[2017 (L)-T1-RDG]]/Tableau17[[#This Row],[2017 (L)-T1-TOTAL]],"")</f>
        <v>0</v>
      </c>
      <c r="KX298" s="26">
        <f>IFERROR(Tableau17[[#This Row],[2017 (L)-T1-REG]]/Tableau17[[#This Row],[2017 (L)-T1-TOTAL]],"")</f>
        <v>1.8656716417910447E-3</v>
      </c>
      <c r="KY298" s="26">
        <f>IFERROR(Tableau17[[#This Row],[2017 (L)-T1-REM]]/Tableau17[[#This Row],[2017 (L)-T1-TOTAL]],"")</f>
        <v>0.3824626865671642</v>
      </c>
      <c r="KZ298" s="26">
        <f>IFERROR(Tableau17[[#This Row],[2017 (L)-T1-SOC]]/Tableau17[[#This Row],[2017 (L)-T1-TOTAL]],"")</f>
        <v>3.5447761194029849E-2</v>
      </c>
      <c r="LA298" s="26">
        <f>IFERROR(Tableau17[[#This Row],[2017 (L)-T1-UDI]]/Tableau17[[#This Row],[2017 (L)-T1-TOTAL]],"")</f>
        <v>0</v>
      </c>
      <c r="LB298" s="26">
        <f>IFERROR(Tableau17[[#This Row],[2017 (L)-T2-FI]]/Tableau17[[#This Row],[2017 (L)-T2-TOTAL]],"")</f>
        <v>0</v>
      </c>
      <c r="LC298" s="26">
        <f>IFERROR(Tableau17[[#This Row],[2017 (L)-T2-FN]]/Tableau17[[#This Row],[2017 (L)-T2-TOTAL]],"")</f>
        <v>0.36784140969162998</v>
      </c>
      <c r="LD298" s="26">
        <f>IFERROR(Tableau17[[#This Row],[2017 (L)-T2-LR]]/Tableau17[[#This Row],[2017 (L)-T2-TOTAL]],"")</f>
        <v>0</v>
      </c>
      <c r="LE298" s="26">
        <f>IFERROR(Tableau17[[#This Row],[2017 (L)-T2-MDM]]/Tableau17[[#This Row],[2017 (L)-T2-TOTAL]],"")</f>
        <v>0</v>
      </c>
      <c r="LF298" s="26">
        <f>IFERROR(Tableau17[[#This Row],[2017 (L)-T2-REM]]/Tableau17[[#This Row],[2017 (L)-T2-TOTAL]],"")</f>
        <v>0.63215859030837007</v>
      </c>
      <c r="LG298" s="26">
        <f>IFERROR(Tableau17[[#This Row],[2017-T1-ARTHAUD Nathalie]]/Tableau17[[#This Row],[2017-T1-TOTAL]],"")</f>
        <v>2.3866348448687352E-3</v>
      </c>
      <c r="LH298" s="26">
        <f>IFERROR(Tableau17[[#This Row],[2017-T1-ASSELINEAU Fran]]/Tableau17[[#This Row],[2017-T1-TOTAL]],"")</f>
        <v>7.1599045346062056E-3</v>
      </c>
      <c r="LI298" s="26">
        <f>IFERROR(Tableau17[[#This Row],[2017-T1-CHEMINADE Jacques]]/Tableau17[[#This Row],[2017-T1-TOTAL]],"")</f>
        <v>0</v>
      </c>
      <c r="LJ298" s="26">
        <f>IFERROR(Tableau17[[#This Row],[2017-T1-DUPONT-AIGNAN Nicolas]]/Tableau17[[#This Row],[2017-T1-TOTAL]],"")</f>
        <v>4.1766109785202864E-2</v>
      </c>
      <c r="LK298" s="26">
        <f>IFERROR(Tableau17[[#This Row],[2017-T1-FILLON Fran]]/Tableau17[[#This Row],[2017-T1-TOTAL]],"")</f>
        <v>0.21360381861575178</v>
      </c>
      <c r="LL298" s="26">
        <f>IFERROR(Tableau17[[#This Row],[2017-T1-HAMON Beno]]/Tableau17[[#This Row],[2017-T1-TOTAL]],"")</f>
        <v>4.2959427207637228E-2</v>
      </c>
      <c r="LM298" s="26">
        <f>IFERROR(Tableau17[[#This Row],[2017-T1-LASSALLE Jean]]/Tableau17[[#This Row],[2017-T1-TOTAL]],"")</f>
        <v>1.1933174224343675E-2</v>
      </c>
      <c r="LN298" s="26">
        <f>IFERROR(Tableau17[[#This Row],[2017-T1-LE PEN Marine]]/Tableau17[[#This Row],[2017-T1-TOTAL]],"")</f>
        <v>0.25417661097852029</v>
      </c>
      <c r="LO298" s="26">
        <f>IFERROR(Tableau17[[#This Row],[2017-T1-M Jean-Luc]]/Tableau17[[#This Row],[2017-T1-TOTAL]],"")</f>
        <v>0.16348448687350836</v>
      </c>
      <c r="LP298" s="26">
        <f>IFERROR(Tableau17[[#This Row],[2017-T1-MACRON Emmanuel]]/Tableau17[[#This Row],[2017-T1-TOTAL]],"")</f>
        <v>0.26133651551312648</v>
      </c>
      <c r="LQ298" s="26">
        <f>IFERROR(Tableau17[[#This Row],[2017-T1-POUTOU Philippe]]/Tableau17[[#This Row],[2017-T1-TOTAL]],"")</f>
        <v>1.1933174224343676E-3</v>
      </c>
      <c r="LR298" s="26">
        <f>IFERROR(Tableau17[[#This Row],[2017-T2-LE PEN Marine]]/Tableau17[[#This Row],[2017-T2-TOTAL]],"")</f>
        <v>0.38129496402877699</v>
      </c>
      <c r="LS298" s="26">
        <f>IFERROR(Tableau17[[#This Row],[2017-T2-MACRON Emmanuel]]/Tableau17[[#This Row],[2017-T2-TOTAL]],"")</f>
        <v>0.61870503597122306</v>
      </c>
      <c r="LT298" s="26">
        <f>IFERROR(Tableau17[[#This Row],[2019-T1-ALEXANDRE Audric]]/Tableau17[[#This Row],[2019-T1-TOTAL]],"")</f>
        <v>0</v>
      </c>
      <c r="LU298" s="26">
        <f>IFERROR(Tableau17[[#This Row],[2019-T1-ARTHAUD Nathalie]]/Tableau17[[#This Row],[2019-T1-TOTAL]],"")</f>
        <v>3.8461538461538464E-3</v>
      </c>
      <c r="LV298" s="26">
        <f>IFERROR(Tableau17[[#This Row],[2019-T1-ASSELINEAU François]]/Tableau17[[#This Row],[2019-T1-TOTAL]],"")</f>
        <v>9.6153846153846159E-3</v>
      </c>
      <c r="LW298" s="26">
        <f>IFERROR(Tableau17[[#This Row],[2019-T1-AUBRY Manon]]/Tableau17[[#This Row],[2019-T1-TOTAL]],"")</f>
        <v>5.7692307692307696E-2</v>
      </c>
      <c r="LX298" s="26">
        <f>IFERROR(Tableau17[[#This Row],[2019-T1-AZERGUI Nagib]]/Tableau17[[#This Row],[2019-T1-TOTAL]],"")</f>
        <v>3.8461538461538464E-3</v>
      </c>
      <c r="LY298" s="26">
        <f>IFERROR(Tableau17[[#This Row],[2019-T1-BARDELLA Jordan]]/Tableau17[[#This Row],[2019-T1-TOTAL]],"")</f>
        <v>0.2846153846153846</v>
      </c>
      <c r="LZ298" s="26">
        <f>IFERROR(Tableau17[[#This Row],[2019-T1-BELLAMY François-Xavier]]/Tableau17[[#This Row],[2019-T1-TOTAL]],"")</f>
        <v>5.7692307692307696E-2</v>
      </c>
      <c r="MA298" s="26">
        <f>IFERROR(Tableau17[[#This Row],[2019-T1-BIDOU Olivier]]/Tableau17[[#This Row],[2019-T1-TOTAL]],"")</f>
        <v>0</v>
      </c>
      <c r="MB298" s="26">
        <f>IFERROR(Tableau17[[#This Row],[2019-T1-BOURG Dominique]]/Tableau17[[#This Row],[2019-T1-TOTAL]],"")</f>
        <v>2.3076923076923078E-2</v>
      </c>
      <c r="MC298" s="26">
        <f>IFERROR(Tableau17[[#This Row],[2019-T1-BROSSAT Ian]]/Tableau17[[#This Row],[2019-T1-TOTAL]],"")</f>
        <v>2.5000000000000001E-2</v>
      </c>
      <c r="MD298" s="26">
        <f>IFERROR(Tableau17[[#This Row],[2019-T1-CAILLAUD Sophie]]/Tableau17[[#This Row],[2019-T1-TOTAL]],"")</f>
        <v>0</v>
      </c>
      <c r="ME298" s="26">
        <f>IFERROR(Tableau17[[#This Row],[2019-T1-CAMUS Renaud]]/Tableau17[[#This Row],[2019-T1-TOTAL]],"")</f>
        <v>0</v>
      </c>
      <c r="MF298" s="26">
        <f>IFERROR(Tableau17[[#This Row],[2019-T1-CHALENÇON Christophe]]/Tableau17[[#This Row],[2019-T1-TOTAL]],"")</f>
        <v>0</v>
      </c>
      <c r="MG298" s="26">
        <f>IFERROR(Tableau17[[#This Row],[2019-T1-CORBET Cathy Denise Ginette]]/Tableau17[[#This Row],[2019-T1-TOTAL]],"")</f>
        <v>0</v>
      </c>
      <c r="MH298" s="26">
        <f>IFERROR(Tableau17[[#This Row],[2019-T1-DE PREVOISIN Robert]]/Tableau17[[#This Row],[2019-T1-TOTAL]],"")</f>
        <v>0</v>
      </c>
      <c r="MI298" s="26">
        <f>IFERROR(Tableau17[[#This Row],[2019-T1-DELFEL Thérèse]]/Tableau17[[#This Row],[2019-T1-TOTAL]],"")</f>
        <v>0</v>
      </c>
      <c r="MJ298" s="26">
        <f>IFERROR(Tableau17[[#This Row],[2019-T1-DIEUMEGARD Pierre]]/Tableau17[[#This Row],[2019-T1-TOTAL]],"")</f>
        <v>0</v>
      </c>
      <c r="MK298" s="26">
        <f>IFERROR(Tableau17[[#This Row],[2019-T1-DUPONT-AIGNAN Nicolas]]/Tableau17[[#This Row],[2019-T1-TOTAL]],"")</f>
        <v>3.653846153846154E-2</v>
      </c>
      <c r="ML298" s="26">
        <f>IFERROR(Tableau17[[#This Row],[2019-T1-GERNIGON Yves]]/Tableau17[[#This Row],[2019-T1-TOTAL]],"")</f>
        <v>0</v>
      </c>
      <c r="MM298" s="26">
        <f>IFERROR(Tableau17[[#This Row],[2019-T1-GLUCKSMANN Raphaël]]/Tableau17[[#This Row],[2019-T1-TOTAL]],"")</f>
        <v>4.4230769230769233E-2</v>
      </c>
      <c r="MN298" s="26">
        <f>IFERROR(Tableau17[[#This Row],[2019-T1-HAMON Benoît]]/Tableau17[[#This Row],[2019-T1-TOTAL]],"")</f>
        <v>3.653846153846154E-2</v>
      </c>
      <c r="MO298" s="26">
        <f>IFERROR(Tableau17[[#This Row],[2019-T1-HELGEN Gilles]]/Tableau17[[#This Row],[2019-T1-TOTAL]],"")</f>
        <v>0</v>
      </c>
      <c r="MP298" s="26">
        <f>IFERROR(Tableau17[[#This Row],[2019-T1-JADOT Yannick]]/Tableau17[[#This Row],[2019-T1-TOTAL]],"")</f>
        <v>0.14423076923076922</v>
      </c>
      <c r="MQ298" s="26">
        <f>IFERROR(Tableau17[[#This Row],[2019-T1-LAGARDE Jean-Christophe]]/Tableau17[[#This Row],[2019-T1-TOTAL]],"")</f>
        <v>1.5384615384615385E-2</v>
      </c>
      <c r="MR298" s="26">
        <f>IFERROR(Tableau17[[#This Row],[2019-T1-LALANNE Francis]]/Tableau17[[#This Row],[2019-T1-TOTAL]],"")</f>
        <v>7.6923076923076927E-3</v>
      </c>
      <c r="MS298" s="26">
        <f>IFERROR(Tableau17[[#This Row],[2019-T1-LOISEAU Nathalie]]/Tableau17[[#This Row],[2019-T1-TOTAL]],"")</f>
        <v>0.24807692307692308</v>
      </c>
      <c r="MT298" s="26">
        <f>IFERROR(Tableau17[[#This Row],[2019-T1-MARIE Florie]]/Tableau17[[#This Row],[2019-T1-TOTAL]],"")</f>
        <v>1.9230769230769232E-3</v>
      </c>
      <c r="MU298" s="26">
        <f>IFERROR(Tableau17[[#This Row],[2008-T1-MACROEXTRDROITE]]/Tableau17[[#This Row],[2008-T1-MACROTOTALE]],"")</f>
        <v>0.11156601842374617</v>
      </c>
      <c r="MV298" s="26">
        <f>IFERROR(Tableau17[[#This Row],[2008-T1-MACRODROITE]]/Tableau17[[#This Row],[2008-T1-MACROTOTALE]],"")</f>
        <v>0.46673490276356194</v>
      </c>
      <c r="MW298" s="26">
        <f>IFERROR(Tableau17[[#This Row],[2008-T1-MACROCENTRE]]/Tableau17[[#This Row],[2008-T1-MACROTOTALE]],"")</f>
        <v>0</v>
      </c>
      <c r="MX298" s="26">
        <f>IFERROR(Tableau17[[#This Row],[2008-T1-MACROGAUCHE]]/Tableau17[[#This Row],[2008-T1-MACROTOTALE]],"")</f>
        <v>0.42169907881269192</v>
      </c>
      <c r="MY298" s="26">
        <f>IFERROR(Tableau17[[#This Row],[2008-T1-MACROAUTRE]]/Tableau17[[#This Row],[2008-T1-MACROTOTALE]],"")</f>
        <v>0</v>
      </c>
      <c r="MZ298" s="26">
        <f>IFERROR(Tableau17[[#This Row],[2008-T2-MACROEXTRDROITE]]/Tableau17[[#This Row],[2008-T2-MACROTOTALE]],"")</f>
        <v>7.8301886792452827E-2</v>
      </c>
      <c r="NA298" s="26">
        <f>IFERROR(Tableau17[[#This Row],[2008-T2-MACRODROITE]]/Tableau17[[#This Row],[2008-T2-MACROTOTALE]],"")</f>
        <v>0.47452830188679246</v>
      </c>
      <c r="NB298" s="26">
        <f>IFERROR(Tableau17[[#This Row],[2008-T2-MACROCENTRE]]/Tableau17[[#This Row],[2008-T2-MACROTOTALE]],"")</f>
        <v>0</v>
      </c>
      <c r="NC298" s="26">
        <f>IFERROR(Tableau17[[#This Row],[2008-T2-MACROGAUCHE]]/Tableau17[[#This Row],[2008-T2-MACROTOTALE]],"")</f>
        <v>0.44716981132075473</v>
      </c>
      <c r="ND298" s="26">
        <f>IFERROR(Tableau17[[#This Row],[2008-T2-MACROAUTRE]]/Tableau17[[#This Row],[2008-T2-MACROTOTALE]],"")</f>
        <v>0</v>
      </c>
      <c r="NE298" s="26">
        <f>IFERROR(Tableau17[[#This Row],[2014-T1-MACROEXTRDROITE]]/Tableau17[[#This Row],[2014-T1-MACROTOTALE]],"")</f>
        <v>0.3387358184764992</v>
      </c>
      <c r="NF298" s="26">
        <f>IFERROR(Tableau17[[#This Row],[2014-T1-MACRODROITE]]/Tableau17[[#This Row],[2014-T1-MACROTOTALE]],"")</f>
        <v>0.33225283630470015</v>
      </c>
      <c r="NG298" s="26">
        <f>IFERROR(Tableau17[[#This Row],[2014-T1-MACROCENTRE]]/Tableau17[[#This Row],[2014-T1-MACROTOTALE]],"")</f>
        <v>0</v>
      </c>
      <c r="NH298" s="26">
        <f>IFERROR(Tableau17[[#This Row],[2014-T1-MACROGAUCHE]]/Tableau17[[#This Row],[2014-T1-MACROTOTALE]],"")</f>
        <v>0.32901134521880065</v>
      </c>
      <c r="NI298" s="26">
        <f>IFERROR(Tableau17[[#This Row],[2014-T1-MACROAUTRE]]/Tableau17[[#This Row],[2014-T1-MACROTOTALE]],"")</f>
        <v>0</v>
      </c>
      <c r="NJ298" s="26">
        <f>IFERROR(Tableau17[[#This Row],[2014-T2-MACROEXTRDROITE]]/Tableau17[[#This Row],[2014-T2-MACROTOTALE]],"")</f>
        <v>0.37462235649546827</v>
      </c>
      <c r="NK298" s="26">
        <f>IFERROR(Tableau17[[#This Row],[2014-T2-MACRODROITE]]/Tableau17[[#This Row],[2014-T2-MACROTOTALE]],"")</f>
        <v>0.3429003021148036</v>
      </c>
      <c r="NL298" s="26">
        <f>IFERROR(Tableau17[[#This Row],[2014-T2-MACROCENTRE]]/Tableau17[[#This Row],[2014-T2-MACROTOTALE]],"")</f>
        <v>0</v>
      </c>
      <c r="NM298" s="26">
        <f>IFERROR(Tableau17[[#This Row],[2014-T2-MACROGAUCHE]]/Tableau17[[#This Row],[2014-T2-MACROTOTALE]],"")</f>
        <v>0.28247734138972808</v>
      </c>
      <c r="NN298" s="26">
        <f>IFERROR(Tableau17[[#This Row],[2014-T2-MACROAUTRE]]/Tableau17[[#This Row],[2014-T2-MACROTOTALE]],"")</f>
        <v>0</v>
      </c>
      <c r="NO298" s="26">
        <f>IFERROR( Tableau17[[#This Row],[2015-T1-MACROEXTRDROITE]]/Tableau17[[#This Row],[2015-T1-MACROTOTALE]],"")</f>
        <v>0.38324420677361853</v>
      </c>
      <c r="NP298" s="26">
        <f>IFERROR(Tableau17[[#This Row],[2015-T1-MACRODROITE]]/Tableau17[[#This Row],[2015-T1-MACROTOTALE]],"")</f>
        <v>0.21568627450980393</v>
      </c>
      <c r="NQ298" s="26">
        <f>IFERROR(Tableau17[[#This Row],[2015-T1-MACROCENTRE]]/Tableau17[[#This Row],[2015-T1-MACROTOTALE]],"")</f>
        <v>0</v>
      </c>
      <c r="NR298" s="26">
        <f>IFERROR(Tableau17[[#This Row],[2015-T1-MACROGAUCHE]]/Tableau17[[#This Row],[2015-T1-MACROTOTALE]],"")</f>
        <v>0.40106951871657753</v>
      </c>
      <c r="NS298" s="26">
        <f>IFERROR(Tableau17[[#This Row],[2015-T1-MACROAUTRE]]/Tableau17[[#This Row],[2015-T1-MACROTOTALE]],"")</f>
        <v>0</v>
      </c>
      <c r="NT298" s="26">
        <f>IFERROR(Tableau17[[#This Row],[2015-T2-MACROEXTRDROITE]]/Tableau17[[#This Row],[2015-T2-MACROTOTALE]],"")</f>
        <v>0.49510763209393344</v>
      </c>
      <c r="NU298" s="26">
        <f>IFERROR(Tableau17[[#This Row],[2015-T2-MACRODROITE]]/Tableau17[[#This Row],[2015-T2-MACROTOTALE]],"")</f>
        <v>0</v>
      </c>
      <c r="NV298" s="26">
        <f>IFERROR(Tableau17[[#This Row],[2015-T2-MACROCENTRE]]/Tableau17[[#This Row],[2015-T2-MACROTOTALE]],"")</f>
        <v>0</v>
      </c>
      <c r="NW298" s="26">
        <f>IFERROR(Tableau17[[#This Row],[2015-T2-MACROGAUCHE]]/Tableau17[[#This Row],[2015-T2-MACROTOTALE]],"")</f>
        <v>0.50489236790606651</v>
      </c>
      <c r="NX298" s="26">
        <f>IFERROR(Tableau17[[#This Row],[2015-T2-MACROAUTRE]]/Tableau17[[#This Row],[2015-T2-MACROTOTALE]],"")</f>
        <v>0</v>
      </c>
      <c r="NY298" s="26">
        <f>IFERROR(Tableau17[[#This Row],[2017-T1-MACROEXTRDROITE]]/Tableau17[[#This Row],[2017-T1-MACROTOTALE]],"")</f>
        <v>0.30310262529832938</v>
      </c>
      <c r="NZ298" s="26">
        <f>IFERROR(Tableau17[[#This Row],[2017-T1-MACRODROITE]]/Tableau17[[#This Row],[2017-T1-MACROTOTALE]],"")</f>
        <v>0.21360381861575178</v>
      </c>
      <c r="OA298" s="26">
        <f>IFERROR(Tableau17[[#This Row],[2017-T1-MACROCENTRE]]/Tableau17[[#This Row],[2017-T1-MACROTOTALE]],"")</f>
        <v>0.26133651551312648</v>
      </c>
      <c r="OB298" s="26">
        <f>IFERROR(Tableau17[[#This Row],[2017-T1-MACROGAUCHE]]/Tableau17[[#This Row],[2017-T1-MACROTOTALE]],"")</f>
        <v>0.21002386634844869</v>
      </c>
      <c r="OC298" s="26">
        <f>IFERROR(Tableau17[[#This Row],[2017-T1-MACROAUTRE]]/Tableau17[[#This Row],[2017-T1-MACROTOTALE]],"")</f>
        <v>1.1933174224343675E-2</v>
      </c>
      <c r="OD298" s="26">
        <f>IFERROR(Tableau17[[#This Row],[2017-T2-MACROEXTRDROITE]]/Tableau17[[#This Row],[2017-T2-MACROTOTALE]],"")</f>
        <v>0.38129496402877699</v>
      </c>
      <c r="OE298" s="26">
        <f>IFERROR(Tableau17[[#This Row],[2017-T2-MACRODROITE]]/Tableau17[[#This Row],[2017-T2-MACROTOTALE]],"")</f>
        <v>0</v>
      </c>
      <c r="OF298" s="26">
        <f>IFERROR(Tableau17[[#This Row],[2017-T2-MACROCENTRE]]/Tableau17[[#This Row],[2017-T2-MACROTOTALE]],"")</f>
        <v>0.61870503597122306</v>
      </c>
      <c r="OG298" s="26">
        <f>IFERROR(Tableau17[[#This Row],[2017-T2-MACROGAUCHE]]/Tableau17[[#This Row],[2017-T2-MACROTOTALE]],"")</f>
        <v>0</v>
      </c>
      <c r="OH298" s="26">
        <f>IFERROR(Tableau17[[#This Row],[2017-T2-MACROAUTRE]]/Tableau17[[#This Row],[2017-T2-MACROTOTALE]],"")</f>
        <v>0</v>
      </c>
      <c r="OI298" s="26">
        <f>IFERROR(Tableau17[[#This Row],[2019-T1-MACROEXTRDROITE]]/Tableau17[[#This Row],[2019-T1-MACROTOTALE]],"")</f>
        <v>0.3269961977186312</v>
      </c>
      <c r="OJ298" s="26">
        <f>IFERROR(Tableau17[[#This Row],[2019-T1-MACRODROITE]]/Tableau17[[#This Row],[2019-T1-MACROTOTALE]],"")</f>
        <v>7.2243346007604556E-2</v>
      </c>
      <c r="OK298" s="26">
        <f>IFERROR(Tableau17[[#This Row],[2019-T1-MACROCENTRE]]/Tableau17[[#This Row],[2019-T1-MACROTOTALE]],"")</f>
        <v>0.24524714828897337</v>
      </c>
      <c r="OL298" s="26">
        <f>IFERROR(Tableau17[[#This Row],[2019-T1-MACROGAUCHE]]/Tableau17[[#This Row],[2019-T1-MACROTOTALE]],"")</f>
        <v>0.30798479087452474</v>
      </c>
      <c r="OM298" s="26">
        <f>IFERROR(Tableau17[[#This Row],[2019-T1-MACROAUTRE]]/Tableau17[[#This Row],[2019-T1-MACROTOTALE]],"")</f>
        <v>4.7528517110266157E-2</v>
      </c>
      <c r="ON298" s="26">
        <f>IFERROR(Tableau17[[#This Row],[2020-T1-MACROEXTRDROITE]]/Tableau17[[#This Row],[2020-T1-MACROTOTALE]],"")</f>
        <v>0.31182795698924731</v>
      </c>
      <c r="OO298" s="26">
        <f>IFERROR(Tableau17[[#This Row],[2020-T1-MACRODROITE]]/Tableau17[[#This Row],[2020-T1-MACROTOTALE]],"")</f>
        <v>0.2446236559139785</v>
      </c>
      <c r="OP298" s="26">
        <f>IFERROR(Tableau17[[#This Row],[2020-T1-MACROCENTRE]]/Tableau17[[#This Row],[2020-T1-MACROTOTALE]],"")</f>
        <v>0.11290322580645161</v>
      </c>
      <c r="OQ298" s="26">
        <f>IFERROR(Tableau17[[#This Row],[2020-T1-MACROGAUCHE]]/Tableau17[[#This Row],[2020-T1-MACROTOTALE]],"")</f>
        <v>0.33064516129032256</v>
      </c>
      <c r="OR298" s="26">
        <f>IFERROR(Tableau17[[#This Row],[2020-T1-MACROAUTRE]]/Tableau17[[#This Row],[2020-T1-MACROTOTALE]],"")</f>
        <v>0</v>
      </c>
      <c r="OS298" s="26">
        <f>IFERROR(Tableau17[[#This Row],[2017 (L)-T1-MACROEXTRDROITE]]/Tableau17[[#This Row],[2017 (L)-T1-MACROTOTALE]],"")</f>
        <v>0.28358208955223879</v>
      </c>
      <c r="OT298" s="26">
        <f>IFERROR(Tableau17[[#This Row],[2017 (L)-T1-MACRODROITE]]/Tableau17[[#This Row],[2017 (L)-T1-MACROTOTALE]],"")</f>
        <v>8.7686567164179108E-2</v>
      </c>
      <c r="OU298" s="26">
        <f>IFERROR(Tableau17[[#This Row],[2017 (L)-T1-MACROCENTRE]]/Tableau17[[#This Row],[2017 (L)-T1-MACROTOTALE]],"")</f>
        <v>0.3824626865671642</v>
      </c>
      <c r="OV298" s="26">
        <f>IFERROR(Tableau17[[#This Row],[2017 (L)-T1-MACROGAUCHE]]/Tableau17[[#This Row],[2017 (L)-T1-MACROTOTALE]],"")</f>
        <v>0.23694029850746268</v>
      </c>
      <c r="OW298" s="26">
        <f>IFERROR(Tableau17[[#This Row],[2017 (L)-T1-MACROAUTRE]]/Tableau17[[#This Row],[2017 (L)-T1-MACROTOTALE]],"")</f>
        <v>9.3283582089552231E-3</v>
      </c>
      <c r="OX298" s="26">
        <f>IFERROR(Tableau17[[#This Row],[2017 (L)-T2-MACROEXTRDROITE]]/Tableau17[[#This Row],[2017 (L)-T2-MACROTOTALE]],"")</f>
        <v>0.36784140969162998</v>
      </c>
      <c r="OY298" s="26">
        <f>IFERROR(Tableau17[[#This Row],[2017 (L)-T2-MACRODROITE]]/Tableau17[[#This Row],[2017 (L)-T2-MACROTOTALE]],"")</f>
        <v>0</v>
      </c>
      <c r="OZ298" s="26">
        <f>IFERROR(Tableau17[[#This Row],[2017 (L)-T2-MACROCENTRE]]/Tableau17[[#This Row],[2017 (L)-T2-MACROTOTALE]],"")</f>
        <v>0.63215859030837007</v>
      </c>
      <c r="PA298" s="26">
        <f>IFERROR(Tableau17[[#This Row],[2017 (L)-T2-MACROGAUCHE]]/Tableau17[[#This Row],[2017 (L)-T2-MACROTOTALE]],"")</f>
        <v>0</v>
      </c>
      <c r="PB298" s="26">
        <f>IFERROR(Tableau17[[#This Row],[2017 (L)-T2-MACROAUTRE]]/Tableau17[[#This Row],[2017 (L)-T2-MACROTOTALE]],"")</f>
        <v>0</v>
      </c>
      <c r="PC298" s="26">
        <f>IFERROR(Tableau17[[#This Row],[2008_T1_PROCUS]]/Tableau17[[#This Row],[2008_T1_INSCRITS]],0)</f>
        <v>1.0046885465505693E-2</v>
      </c>
      <c r="PD298" s="26">
        <f>IFERROR(Tableau17[[#This Row],[2008_T2_PROCUS]]/Tableau17[[#This Row],[2008_T2_INSCRITS]],0)</f>
        <v>1.5405224380442064E-2</v>
      </c>
      <c r="PE298" s="26">
        <f>Tableau17[[#This Row],[2014_T1_PROCUS]]/Tableau17[[#This Row],[2014_T1_INSCRITS]]</f>
        <v>7.2992700729927005E-3</v>
      </c>
      <c r="PF298" s="26">
        <f>IFERROR(Tableau17[[#This Row],[2014_T2_PROCUS]]/Tableau17[[#This Row],[2014_T2_INSCRITS]],0)</f>
        <v>1.0427528675703858E-2</v>
      </c>
    </row>
    <row r="299" spans="1:422" hidden="1" x14ac:dyDescent="0.2">
      <c r="A299" s="1">
        <v>5</v>
      </c>
      <c r="B299" s="1" t="s">
        <v>316</v>
      </c>
      <c r="C299" s="1" t="s">
        <v>408</v>
      </c>
      <c r="D299" s="1" t="s">
        <v>408</v>
      </c>
      <c r="E299" s="1">
        <v>1002</v>
      </c>
      <c r="F299" s="1">
        <v>5.4066929999999997</v>
      </c>
      <c r="G299" s="1">
        <v>43.281534999999998</v>
      </c>
      <c r="H299" s="3">
        <v>1613</v>
      </c>
      <c r="I299" s="3">
        <v>404</v>
      </c>
      <c r="L299" s="1">
        <v>38</v>
      </c>
      <c r="M299" s="1">
        <v>25</v>
      </c>
      <c r="P299" s="1">
        <v>125</v>
      </c>
      <c r="Q299" s="1">
        <v>27</v>
      </c>
      <c r="R299" s="1">
        <v>74</v>
      </c>
      <c r="S299" s="1">
        <v>54</v>
      </c>
      <c r="T299" s="1">
        <v>34</v>
      </c>
      <c r="U299" s="1">
        <v>377</v>
      </c>
      <c r="V299" s="1">
        <v>1383</v>
      </c>
      <c r="W299" s="1">
        <v>682</v>
      </c>
      <c r="X299" s="1">
        <v>10</v>
      </c>
      <c r="Y299" s="2">
        <v>0.49313087</v>
      </c>
      <c r="Z299" s="1">
        <v>1383</v>
      </c>
      <c r="AA299" s="1">
        <v>711</v>
      </c>
      <c r="AB299" s="1">
        <v>10</v>
      </c>
      <c r="AC299" s="2">
        <v>0.51409978000000001</v>
      </c>
      <c r="AD299" s="1">
        <v>1613</v>
      </c>
      <c r="AE299" s="1">
        <v>391</v>
      </c>
      <c r="AF299" s="2">
        <v>0.24240545999999999</v>
      </c>
      <c r="AG299" s="1">
        <f t="shared" si="4"/>
        <v>404</v>
      </c>
      <c r="AH299" s="1">
        <v>1127</v>
      </c>
      <c r="AI299" s="1">
        <v>572</v>
      </c>
      <c r="AJ299" s="1">
        <v>2</v>
      </c>
      <c r="AK299" s="2">
        <v>0.50754215000000003</v>
      </c>
      <c r="AL299" s="1">
        <v>1126</v>
      </c>
      <c r="AM299" s="1">
        <v>644</v>
      </c>
      <c r="AN299" s="1">
        <v>3</v>
      </c>
      <c r="AO299" s="2">
        <v>0.57193605999999997</v>
      </c>
      <c r="AP299" s="1">
        <v>1194</v>
      </c>
      <c r="AQ299" s="1">
        <v>449</v>
      </c>
      <c r="AR299" s="2">
        <v>0.37604690000000002</v>
      </c>
      <c r="AS299" s="1">
        <v>1194</v>
      </c>
      <c r="AT299" s="1">
        <v>480</v>
      </c>
      <c r="AU299" s="2">
        <v>0.40201005000000001</v>
      </c>
      <c r="AV299" s="1">
        <v>1475</v>
      </c>
      <c r="AW299" s="1">
        <v>496</v>
      </c>
      <c r="AX299" s="2">
        <v>0.33627119</v>
      </c>
      <c r="AY299" s="1">
        <v>1474</v>
      </c>
      <c r="AZ299" s="1">
        <v>385</v>
      </c>
      <c r="BA299" s="2">
        <v>0.26119403000000002</v>
      </c>
      <c r="BB299" s="1">
        <v>1468</v>
      </c>
      <c r="BC299" s="1">
        <v>943</v>
      </c>
      <c r="BD299" s="2">
        <v>0.64237056999999997</v>
      </c>
      <c r="BE299" s="1">
        <v>1468</v>
      </c>
      <c r="BF299" s="1">
        <v>912</v>
      </c>
      <c r="BG299" s="2">
        <v>0.62125341000000001</v>
      </c>
      <c r="BH299" s="1">
        <v>1574</v>
      </c>
      <c r="BI299" s="1">
        <v>529</v>
      </c>
      <c r="BJ299" s="2">
        <v>0.33608640000000001</v>
      </c>
      <c r="BK299" s="1">
        <v>24</v>
      </c>
      <c r="BN299" s="1">
        <v>23</v>
      </c>
      <c r="BO299" s="1">
        <v>46</v>
      </c>
      <c r="BP299" s="1">
        <v>216</v>
      </c>
      <c r="BQ299" s="1">
        <v>254</v>
      </c>
      <c r="BR299" s="1">
        <v>563</v>
      </c>
      <c r="BT299" s="1">
        <v>329</v>
      </c>
      <c r="BU299" s="1">
        <v>296</v>
      </c>
      <c r="BW299" s="1">
        <v>625</v>
      </c>
      <c r="BX299" s="1">
        <v>11</v>
      </c>
      <c r="BZ299" s="1">
        <v>65</v>
      </c>
      <c r="CB299" s="1">
        <v>58</v>
      </c>
      <c r="CC299" s="1">
        <v>164</v>
      </c>
      <c r="CD299" s="1">
        <v>239</v>
      </c>
      <c r="CE299" s="1">
        <v>121</v>
      </c>
      <c r="CF299" s="1">
        <v>658</v>
      </c>
      <c r="CG299" s="1">
        <v>171</v>
      </c>
      <c r="CH299" s="1">
        <v>313</v>
      </c>
      <c r="CI299" s="1">
        <v>194</v>
      </c>
      <c r="CJ299" s="1">
        <v>678</v>
      </c>
      <c r="CM299" s="1">
        <v>7</v>
      </c>
      <c r="CN299" s="1">
        <v>25</v>
      </c>
      <c r="CO299" s="1">
        <v>91</v>
      </c>
      <c r="CP299" s="1">
        <v>151</v>
      </c>
      <c r="CQ299" s="1">
        <v>32</v>
      </c>
      <c r="CT299" s="1">
        <v>130</v>
      </c>
      <c r="CW299" s="1">
        <v>436</v>
      </c>
      <c r="CY299" s="1">
        <v>173</v>
      </c>
      <c r="DA299" s="1">
        <v>276</v>
      </c>
      <c r="DC299" s="1">
        <v>449</v>
      </c>
      <c r="DD299" s="1">
        <v>20</v>
      </c>
      <c r="DE299" s="1">
        <v>5</v>
      </c>
      <c r="DF299" s="1">
        <v>5</v>
      </c>
      <c r="DG299" s="1">
        <v>0</v>
      </c>
      <c r="DI299" s="1">
        <v>24</v>
      </c>
      <c r="DJ299" s="1">
        <v>3</v>
      </c>
      <c r="DK299" s="1">
        <v>3</v>
      </c>
      <c r="DL299" s="1">
        <v>71</v>
      </c>
      <c r="DM299" s="1">
        <v>85</v>
      </c>
      <c r="DN299" s="1">
        <v>104</v>
      </c>
      <c r="DO299" s="1">
        <v>160</v>
      </c>
      <c r="DP299" s="1">
        <v>5</v>
      </c>
      <c r="DU299" s="1">
        <v>485</v>
      </c>
      <c r="DX299" s="1">
        <v>175</v>
      </c>
      <c r="DY299" s="1">
        <v>175</v>
      </c>
      <c r="EA299" s="1">
        <v>350</v>
      </c>
      <c r="EB299" s="1">
        <v>5</v>
      </c>
      <c r="EC299" s="1">
        <v>11</v>
      </c>
      <c r="ED299" s="1">
        <v>1</v>
      </c>
      <c r="EE299" s="1">
        <v>30</v>
      </c>
      <c r="EF299" s="1">
        <v>126</v>
      </c>
      <c r="EG299" s="1">
        <v>35</v>
      </c>
      <c r="EH299" s="1">
        <v>3</v>
      </c>
      <c r="EI299" s="1">
        <v>273</v>
      </c>
      <c r="EJ299" s="1">
        <v>266</v>
      </c>
      <c r="EK299" s="1">
        <v>175</v>
      </c>
      <c r="EL299" s="1">
        <v>4</v>
      </c>
      <c r="EM299" s="1">
        <v>929</v>
      </c>
      <c r="EN299" s="1">
        <v>325</v>
      </c>
      <c r="EO299" s="1">
        <v>521</v>
      </c>
      <c r="EP299" s="1">
        <v>846</v>
      </c>
      <c r="EQ299" s="1">
        <v>0</v>
      </c>
      <c r="ER299" s="1">
        <v>3</v>
      </c>
      <c r="ES299" s="1">
        <v>16</v>
      </c>
      <c r="ET299" s="1">
        <v>62</v>
      </c>
      <c r="EU299" s="1">
        <v>5</v>
      </c>
      <c r="EV299" s="1">
        <v>138</v>
      </c>
      <c r="EW299" s="1">
        <v>41</v>
      </c>
      <c r="EX299" s="1">
        <v>1</v>
      </c>
      <c r="EY299" s="1">
        <v>5</v>
      </c>
      <c r="EZ299" s="1">
        <v>21</v>
      </c>
      <c r="FA299" s="1">
        <v>0</v>
      </c>
      <c r="FB299" s="1">
        <v>0</v>
      </c>
      <c r="FC299" s="1">
        <v>0</v>
      </c>
      <c r="FD299" s="1">
        <v>0</v>
      </c>
      <c r="FE299" s="1">
        <v>0</v>
      </c>
      <c r="FF299" s="1">
        <v>0</v>
      </c>
      <c r="FG299" s="1">
        <v>1</v>
      </c>
      <c r="FH299" s="1">
        <v>15</v>
      </c>
      <c r="FI299" s="1">
        <v>0</v>
      </c>
      <c r="FJ299" s="1">
        <v>24</v>
      </c>
      <c r="FK299" s="1">
        <v>14</v>
      </c>
      <c r="FL299" s="1">
        <v>0</v>
      </c>
      <c r="FM299" s="1">
        <v>57</v>
      </c>
      <c r="FN299" s="1">
        <v>9</v>
      </c>
      <c r="FO299" s="1">
        <v>3</v>
      </c>
      <c r="FP299" s="1">
        <v>84</v>
      </c>
      <c r="FQ299" s="1">
        <v>1</v>
      </c>
      <c r="FR299" s="1">
        <f>SUM(Tableau17[[#This Row],[2019-T1-ALEXANDRE Audric]:[2019-T1-MARIE Florie]])</f>
        <v>500</v>
      </c>
      <c r="FS299" s="1">
        <v>46</v>
      </c>
      <c r="FT299" s="1">
        <v>240</v>
      </c>
      <c r="FU299" s="1">
        <v>0</v>
      </c>
      <c r="FV299" s="1">
        <v>277</v>
      </c>
      <c r="FW299" s="1">
        <v>0</v>
      </c>
      <c r="FX299" s="1">
        <v>563</v>
      </c>
      <c r="FY299" s="1">
        <v>0</v>
      </c>
      <c r="FZ299" s="1">
        <v>296</v>
      </c>
      <c r="GA299" s="1">
        <v>0</v>
      </c>
      <c r="GB299" s="1">
        <v>329</v>
      </c>
      <c r="GC299" s="1">
        <v>0</v>
      </c>
      <c r="GD299" s="1">
        <v>625</v>
      </c>
      <c r="GE299" s="1">
        <v>164</v>
      </c>
      <c r="GF299" s="1">
        <v>239</v>
      </c>
      <c r="GG299" s="1">
        <v>11</v>
      </c>
      <c r="GH299" s="1">
        <v>244</v>
      </c>
      <c r="GI299" s="1">
        <v>0</v>
      </c>
      <c r="GJ299" s="1">
        <v>658</v>
      </c>
      <c r="GK299" s="1">
        <v>171</v>
      </c>
      <c r="GL299" s="1">
        <v>313</v>
      </c>
      <c r="GM299" s="1">
        <v>0</v>
      </c>
      <c r="GN299" s="1">
        <v>194</v>
      </c>
      <c r="GO299" s="1">
        <v>0</v>
      </c>
      <c r="GP299" s="1">
        <v>678</v>
      </c>
      <c r="GQ299" s="1">
        <v>151</v>
      </c>
      <c r="GR299" s="1">
        <v>137</v>
      </c>
      <c r="GS299" s="1">
        <v>32</v>
      </c>
      <c r="GT299" s="1">
        <v>116</v>
      </c>
      <c r="GU299" s="1">
        <v>0</v>
      </c>
      <c r="GV299" s="1">
        <v>436</v>
      </c>
      <c r="GW299" s="1">
        <v>173</v>
      </c>
      <c r="GX299" s="1">
        <v>276</v>
      </c>
      <c r="GY299" s="1">
        <v>0</v>
      </c>
      <c r="GZ299" s="1">
        <v>0</v>
      </c>
      <c r="HA299" s="1">
        <v>0</v>
      </c>
      <c r="HB299" s="1">
        <v>449</v>
      </c>
      <c r="HC299" s="1">
        <v>315</v>
      </c>
      <c r="HD299" s="1">
        <v>126</v>
      </c>
      <c r="HE299" s="1">
        <v>175</v>
      </c>
      <c r="HF299" s="1">
        <v>310</v>
      </c>
      <c r="HG299" s="1">
        <v>3</v>
      </c>
      <c r="HH299" s="1">
        <v>929</v>
      </c>
      <c r="HI299" s="1">
        <v>325</v>
      </c>
      <c r="HJ299" s="1">
        <v>0</v>
      </c>
      <c r="HK299" s="1">
        <v>521</v>
      </c>
      <c r="HL299" s="1">
        <v>0</v>
      </c>
      <c r="HM299" s="1">
        <v>0</v>
      </c>
      <c r="HN299" s="1">
        <v>846</v>
      </c>
      <c r="HO299" s="1">
        <v>172</v>
      </c>
      <c r="HP299" s="1">
        <v>50</v>
      </c>
      <c r="HQ299" s="1">
        <v>84</v>
      </c>
      <c r="HR299" s="1">
        <v>181</v>
      </c>
      <c r="HS299" s="1">
        <v>23</v>
      </c>
      <c r="HT299" s="1">
        <v>510</v>
      </c>
      <c r="HU299" s="1">
        <v>74</v>
      </c>
      <c r="HV299" s="1">
        <v>163</v>
      </c>
      <c r="HW299" s="1">
        <v>27</v>
      </c>
      <c r="HX299" s="1">
        <v>113</v>
      </c>
      <c r="HY299" s="1">
        <v>0</v>
      </c>
      <c r="HZ299" s="1">
        <v>377</v>
      </c>
      <c r="IA299" s="1">
        <v>93</v>
      </c>
      <c r="IB299" s="1">
        <v>104</v>
      </c>
      <c r="IC299" s="1">
        <v>160</v>
      </c>
      <c r="ID299" s="1">
        <v>123</v>
      </c>
      <c r="IE299" s="1">
        <v>5</v>
      </c>
      <c r="IF299" s="1">
        <v>485</v>
      </c>
      <c r="IG299" s="1">
        <v>0</v>
      </c>
      <c r="IH299" s="1">
        <v>175</v>
      </c>
      <c r="II299" s="1">
        <v>175</v>
      </c>
      <c r="IJ299" s="1">
        <v>0</v>
      </c>
      <c r="IK299" s="1">
        <v>0</v>
      </c>
      <c r="IL299" s="1">
        <v>350</v>
      </c>
      <c r="IM299" s="26">
        <f>IFERROR(Tableau17[[#This Row],[LDIV]]/Tableau17[[#This Row],[Total général]],"")</f>
        <v>0</v>
      </c>
      <c r="IN299" s="26">
        <f>IFERROR(Tableau17[[#This Row],[LDVC]]/Tableau17[[#This Row],[Total général]],"")</f>
        <v>0</v>
      </c>
      <c r="IO299" s="26">
        <f>IFERROR(Tableau17[[#This Row],[LDVD]]/Tableau17[[#This Row],[Total général]],"")</f>
        <v>0.10079575596816977</v>
      </c>
      <c r="IP299" s="26">
        <f>IFERROR(Tableau17[[#This Row],[LDVG]]/Tableau17[[#This Row],[Total général]],"")</f>
        <v>6.6312997347480113E-2</v>
      </c>
      <c r="IQ299" s="26">
        <f>IFERROR(Tableau17[[#This Row],[LEXD]]/Tableau17[[#This Row],[Total général]],"")</f>
        <v>0</v>
      </c>
      <c r="IR299" s="26">
        <f>IFERROR(Tableau17[[#This Row],[LEXG]]/Tableau17[[#This Row],[Total général]],"")</f>
        <v>0</v>
      </c>
      <c r="IS299" s="26">
        <f>IFERROR(Tableau17[[#This Row],[LLR]]/Tableau17[[#This Row],[Total général]],"")</f>
        <v>0.33156498673740054</v>
      </c>
      <c r="IT299" s="26">
        <f>IFERROR(Tableau17[[#This Row],[LREM]]/Tableau17[[#This Row],[Total général]],"")</f>
        <v>7.161803713527852E-2</v>
      </c>
      <c r="IU299" s="26">
        <f>IFERROR(Tableau17[[#This Row],[LRN]]/Tableau17[[#This Row],[Total général]],"")</f>
        <v>0.19628647214854111</v>
      </c>
      <c r="IV299" s="26">
        <f>IFERROR(Tableau17[[#This Row],[LUG]]/Tableau17[[#This Row],[Total général]],"")</f>
        <v>0.14323607427055704</v>
      </c>
      <c r="IW299" s="26">
        <f>IFERROR(Tableau17[[#This Row],[LVEC]]/Tableau17[[#This Row],[Total général]],"")</f>
        <v>9.0185676392572939E-2</v>
      </c>
      <c r="IX299" s="26">
        <f>IFERROR(Tableau17[[#This Row],[2008-T1-LCMD]]/Tableau17[[#This Row],[2008-T1-TOTAL]],"")</f>
        <v>4.2628774422735348E-2</v>
      </c>
      <c r="IY299" s="26">
        <f>IFERROR(Tableau17[[#This Row],[2008-T1-LDVD]]/Tableau17[[#This Row],[2008-T1-TOTAL]],"")</f>
        <v>0</v>
      </c>
      <c r="IZ299" s="26">
        <f>IFERROR(Tableau17[[#This Row],[2008-T1-LEXD]]/Tableau17[[#This Row],[2008-T1-TOTAL]],"")</f>
        <v>0</v>
      </c>
      <c r="JA299" s="26">
        <f>IFERROR(Tableau17[[#This Row],[2008-T1-LEXG]]/Tableau17[[#This Row],[2008-T1-TOTAL]],"")</f>
        <v>4.0852575488454709E-2</v>
      </c>
      <c r="JB299" s="26">
        <f>IFERROR(Tableau17[[#This Row],[2008-T1-LFN]]/Tableau17[[#This Row],[2008-T1-TOTAL]],"")</f>
        <v>8.1705150976909419E-2</v>
      </c>
      <c r="JC299" s="26">
        <f>IFERROR(Tableau17[[#This Row],[2008-T1-LMAJ]]/Tableau17[[#This Row],[2008-T1-TOTAL]],"")</f>
        <v>0.38365896980461811</v>
      </c>
      <c r="JD299" s="26">
        <f>IFERROR(Tableau17[[#This Row],[2008-T1-LUG]]/Tableau17[[#This Row],[2008-T1-TOTAL]],"")</f>
        <v>0.45115452930728239</v>
      </c>
      <c r="JE299" s="26">
        <f>IFERROR(Tableau17[[#This Row],[2008-T2-LFN]]/Tableau17[[#This Row],[2008-T2-TOTAL]],"")</f>
        <v>0</v>
      </c>
      <c r="JF299" s="26">
        <f>IFERROR(Tableau17[[#This Row],[2008-T2-LGC]]/Tableau17[[#This Row],[2008-T2-TOTAL]],"")</f>
        <v>0.52639999999999998</v>
      </c>
      <c r="JG299" s="26">
        <f>IFERROR(Tableau17[[#This Row],[2008-T2-LMAJ]]/Tableau17[[#This Row],[2008-T2-TOTAL]],"")</f>
        <v>0.47360000000000002</v>
      </c>
      <c r="JH299" s="26">
        <f>IFERROR(Tableau17[[#This Row],[2008-T2-LUG]]/Tableau17[[#This Row],[2008-T2-TOTAL]],"")</f>
        <v>0</v>
      </c>
      <c r="JI299" s="26">
        <f>IFERROR(Tableau17[[#This Row],[2014-T1-LDIV]]/Tableau17[[#This Row],[2014-T1-TOTAL]],"")</f>
        <v>1.6717325227963525E-2</v>
      </c>
      <c r="JJ299" s="26">
        <f>IFERROR(Tableau17[[#This Row],[2014-T1-LDVD]]/Tableau17[[#This Row],[2014-T1-TOTAL]],"")</f>
        <v>0</v>
      </c>
      <c r="JK299" s="26">
        <f>IFERROR(Tableau17[[#This Row],[2014-T1-LDVG]]/Tableau17[[#This Row],[2014-T1-TOTAL]],"")</f>
        <v>9.878419452887538E-2</v>
      </c>
      <c r="JL299" s="26">
        <f>IFERROR(Tableau17[[#This Row],[2014-T1-LEXG]]/Tableau17[[#This Row],[2014-T1-TOTAL]],"")</f>
        <v>0</v>
      </c>
      <c r="JM299" s="26">
        <f>IFERROR(Tableau17[[#This Row],[2014-T1-LFG]]/Tableau17[[#This Row],[2014-T1-TOTAL]],"")</f>
        <v>8.8145896656534953E-2</v>
      </c>
      <c r="JN299" s="26">
        <f>IFERROR(Tableau17[[#This Row],[2014-T1-LFN]]/Tableau17[[#This Row],[2014-T1-TOTAL]],"")</f>
        <v>0.24924012158054712</v>
      </c>
      <c r="JO299" s="26">
        <f>IFERROR(Tableau17[[#This Row],[2014-T1-LUD]]/Tableau17[[#This Row],[2014-T1-TOTAL]],"")</f>
        <v>0.36322188449848025</v>
      </c>
      <c r="JP299" s="26">
        <f>IFERROR(Tableau17[[#This Row],[2014-T1-LUG]]/Tableau17[[#This Row],[2014-T1-TOTAL]],"")</f>
        <v>0.1838905775075988</v>
      </c>
      <c r="JQ299" s="26">
        <f>IFERROR(Tableau17[[#This Row],[2014-T2-LFN]]/Tableau17[[#This Row],[2014-T2-TOTAL]],"")</f>
        <v>0.25221238938053098</v>
      </c>
      <c r="JR299" s="26">
        <f>IFERROR(Tableau17[[#This Row],[2014-T2-LUD]]/Tableau17[[#This Row],[2014-T2-TOTAL]],"")</f>
        <v>0.46165191740412981</v>
      </c>
      <c r="JS299" s="26">
        <f>IFERROR(Tableau17[[#This Row],[2014-T2-LUG]]/Tableau17[[#This Row],[2014-T2-TOTAL]],"")</f>
        <v>0.28613569321533922</v>
      </c>
      <c r="JT299" s="26">
        <f>IFERROR(Tableau17[[#This Row],[2015-T1-BC-DIV]]/Tableau17[[#This Row],[2015-T1-TOTAL]],"")</f>
        <v>0</v>
      </c>
      <c r="JU299" s="26">
        <f>IFERROR(Tableau17[[#This Row],[2015-T1-BC-DLF]]/Tableau17[[#This Row],[2015-T1-TOTAL]],"")</f>
        <v>0</v>
      </c>
      <c r="JV299" s="26">
        <f>IFERROR(Tableau17[[#This Row],[2015-T1-BC-DVD]]/Tableau17[[#This Row],[2015-T1-TOTAL]],"")</f>
        <v>1.6055045871559634E-2</v>
      </c>
      <c r="JW299" s="26">
        <f>IFERROR(Tableau17[[#This Row],[2015-T1-BC-DVG]]/Tableau17[[#This Row],[2015-T1-TOTAL]],"")</f>
        <v>5.7339449541284407E-2</v>
      </c>
      <c r="JX299" s="26">
        <f>IFERROR(Tableau17[[#This Row],[2015-T1-BC-FG]]/Tableau17[[#This Row],[2015-T1-TOTAL]],"")</f>
        <v>0.20871559633027523</v>
      </c>
      <c r="JY299" s="26">
        <f>IFERROR(Tableau17[[#This Row],[2015-T1-BC-FN]]/Tableau17[[#This Row],[2015-T1-TOTAL]],"")</f>
        <v>0.34633027522935778</v>
      </c>
      <c r="JZ299" s="26">
        <f>IFERROR(Tableau17[[#This Row],[2015-T1-BC-MDM]]/Tableau17[[#This Row],[2015-T1-TOTAL]],"")</f>
        <v>7.3394495412844041E-2</v>
      </c>
      <c r="KA299" s="26">
        <f>IFERROR(Tableau17[[#This Row],[2015-T1-BC-RDG]]/Tableau17[[#This Row],[2015-T1-TOTAL]],"")</f>
        <v>0</v>
      </c>
      <c r="KB299" s="26">
        <f>IFERROR(Tableau17[[#This Row],[2015-T1-BC-SOC]]/Tableau17[[#This Row],[2015-T1-TOTAL]],"")</f>
        <v>0</v>
      </c>
      <c r="KC299" s="26">
        <f>IFERROR(Tableau17[[#This Row],[2015-T1-BC-UD]]/Tableau17[[#This Row],[2015-T1-TOTAL]],"")</f>
        <v>0.29816513761467889</v>
      </c>
      <c r="KD299" s="26">
        <f>IFERROR(Tableau17[[#This Row],[2015-T1-BC-UG]]/Tableau17[[#This Row],[2015-T1-TOTAL]],"")</f>
        <v>0</v>
      </c>
      <c r="KE299" s="26">
        <f>IFERROR(Tableau17[[#This Row],[2015-T1-BC-VEC]]/Tableau17[[#This Row],[2015-T1-TOTAL]],"")</f>
        <v>0</v>
      </c>
      <c r="KF299" s="26">
        <f>IFERROR(Tableau17[[#This Row],[2015-T2-BC-DVG]]/Tableau17[[#This Row],[2015-T2-TOTAL]],"")</f>
        <v>0</v>
      </c>
      <c r="KG299" s="26">
        <f>IFERROR(Tableau17[[#This Row],[2015-T2-BC-FN]]/Tableau17[[#This Row],[2015-T2-TOTAL]],"")</f>
        <v>0.38530066815144765</v>
      </c>
      <c r="KH299" s="26">
        <f>IFERROR(Tableau17[[#This Row],[2015-T2-BC-SOC]]/Tableau17[[#This Row],[2015-T2-TOTAL]],"")</f>
        <v>0</v>
      </c>
      <c r="KI299" s="26">
        <f>IFERROR(Tableau17[[#This Row],[2015-T2-BC-UD]]/Tableau17[[#This Row],[2015-T2-TOTAL]],"")</f>
        <v>0.6146993318485523</v>
      </c>
      <c r="KJ299" s="26">
        <f>IFERROR(Tableau17[[#This Row],[2015-T2-BC-UG]]/Tableau17[[#This Row],[2015-T2-TOTAL]],"")</f>
        <v>0</v>
      </c>
      <c r="KK299" s="26">
        <f>IFERROR(Tableau17[[#This Row],[2017 (L)-T1-COM]]/Tableau17[[#This Row],[2017 (L)-T1-TOTAL]],"")</f>
        <v>4.1237113402061855E-2</v>
      </c>
      <c r="KL299" s="26">
        <f>IFERROR(Tableau17[[#This Row],[2017 (L)-T1-DIV]]/Tableau17[[#This Row],[2017 (L)-T1-TOTAL]],"")</f>
        <v>1.0309278350515464E-2</v>
      </c>
      <c r="KM299" s="26">
        <f>IFERROR(Tableau17[[#This Row],[2017 (L)-T1-DLF]]/Tableau17[[#This Row],[2017 (L)-T1-TOTAL]],"")</f>
        <v>1.0309278350515464E-2</v>
      </c>
      <c r="KN299" s="26">
        <f>IFERROR(Tableau17[[#This Row],[2017 (L)-T1-DVD]]/Tableau17[[#This Row],[2017 (L)-T1-TOTAL]],"")</f>
        <v>0</v>
      </c>
      <c r="KO299" s="26">
        <f>IFERROR(Tableau17[[#This Row],[2017 (L)-T1-DVG]]/Tableau17[[#This Row],[2017 (L)-T1-TOTAL]],"")</f>
        <v>0</v>
      </c>
      <c r="KP299" s="26">
        <f>IFERROR(Tableau17[[#This Row],[2017 (L)-T1-ECO]]/Tableau17[[#This Row],[2017 (L)-T1-TOTAL]],"")</f>
        <v>4.9484536082474224E-2</v>
      </c>
      <c r="KQ299" s="26">
        <f>IFERROR(Tableau17[[#This Row],[2017 (L)-T1-EXD]]/Tableau17[[#This Row],[2017 (L)-T1-TOTAL]],"")</f>
        <v>6.1855670103092781E-3</v>
      </c>
      <c r="KR299" s="26">
        <f>IFERROR(Tableau17[[#This Row],[2017 (L)-T1-EXG]]/Tableau17[[#This Row],[2017 (L)-T1-TOTAL]],"")</f>
        <v>6.1855670103092781E-3</v>
      </c>
      <c r="KS299" s="26">
        <f>IFERROR(Tableau17[[#This Row],[2017 (L)-T1-FI]]/Tableau17[[#This Row],[2017 (L)-T1-TOTAL]],"")</f>
        <v>0.14639175257731959</v>
      </c>
      <c r="KT299" s="26">
        <f>IFERROR(Tableau17[[#This Row],[2017 (L)-T1-FN]]/Tableau17[[#This Row],[2017 (L)-T1-TOTAL]],"")</f>
        <v>0.17525773195876287</v>
      </c>
      <c r="KU299" s="26">
        <f>IFERROR(Tableau17[[#This Row],[2017 (L)-T1-LR]]/Tableau17[[#This Row],[2017 (L)-T1-TOTAL]],"")</f>
        <v>0.21443298969072164</v>
      </c>
      <c r="KV299" s="26">
        <f>IFERROR(Tableau17[[#This Row],[2017 (L)-T1-MDM]]/Tableau17[[#This Row],[2017 (L)-T1-TOTAL]],"")</f>
        <v>0.32989690721649484</v>
      </c>
      <c r="KW299" s="26">
        <f>IFERROR(Tableau17[[#This Row],[2017 (L)-T1-RDG]]/Tableau17[[#This Row],[2017 (L)-T1-TOTAL]],"")</f>
        <v>1.0309278350515464E-2</v>
      </c>
      <c r="KX299" s="26">
        <f>IFERROR(Tableau17[[#This Row],[2017 (L)-T1-REG]]/Tableau17[[#This Row],[2017 (L)-T1-TOTAL]],"")</f>
        <v>0</v>
      </c>
      <c r="KY299" s="26">
        <f>IFERROR(Tableau17[[#This Row],[2017 (L)-T1-REM]]/Tableau17[[#This Row],[2017 (L)-T1-TOTAL]],"")</f>
        <v>0</v>
      </c>
      <c r="KZ299" s="26">
        <f>IFERROR(Tableau17[[#This Row],[2017 (L)-T1-SOC]]/Tableau17[[#This Row],[2017 (L)-T1-TOTAL]],"")</f>
        <v>0</v>
      </c>
      <c r="LA299" s="26">
        <f>IFERROR(Tableau17[[#This Row],[2017 (L)-T1-UDI]]/Tableau17[[#This Row],[2017 (L)-T1-TOTAL]],"")</f>
        <v>0</v>
      </c>
      <c r="LB299" s="26">
        <f>IFERROR(Tableau17[[#This Row],[2017 (L)-T2-FI]]/Tableau17[[#This Row],[2017 (L)-T2-TOTAL]],"")</f>
        <v>0</v>
      </c>
      <c r="LC299" s="26">
        <f>IFERROR(Tableau17[[#This Row],[2017 (L)-T2-FN]]/Tableau17[[#This Row],[2017 (L)-T2-TOTAL]],"")</f>
        <v>0</v>
      </c>
      <c r="LD299" s="26">
        <f>IFERROR(Tableau17[[#This Row],[2017 (L)-T2-LR]]/Tableau17[[#This Row],[2017 (L)-T2-TOTAL]],"")</f>
        <v>0.5</v>
      </c>
      <c r="LE299" s="26">
        <f>IFERROR(Tableau17[[#This Row],[2017 (L)-T2-MDM]]/Tableau17[[#This Row],[2017 (L)-T2-TOTAL]],"")</f>
        <v>0.5</v>
      </c>
      <c r="LF299" s="26">
        <f>IFERROR(Tableau17[[#This Row],[2017 (L)-T2-REM]]/Tableau17[[#This Row],[2017 (L)-T2-TOTAL]],"")</f>
        <v>0</v>
      </c>
      <c r="LG299" s="26">
        <f>IFERROR(Tableau17[[#This Row],[2017-T1-ARTHAUD Nathalie]]/Tableau17[[#This Row],[2017-T1-TOTAL]],"")</f>
        <v>5.3821313240043061E-3</v>
      </c>
      <c r="LH299" s="26">
        <f>IFERROR(Tableau17[[#This Row],[2017-T1-ASSELINEAU Fran]]/Tableau17[[#This Row],[2017-T1-TOTAL]],"")</f>
        <v>1.1840688912809472E-2</v>
      </c>
      <c r="LI299" s="26">
        <f>IFERROR(Tableau17[[#This Row],[2017-T1-CHEMINADE Jacques]]/Tableau17[[#This Row],[2017-T1-TOTAL]],"")</f>
        <v>1.076426264800861E-3</v>
      </c>
      <c r="LJ299" s="26">
        <f>IFERROR(Tableau17[[#This Row],[2017-T1-DUPONT-AIGNAN Nicolas]]/Tableau17[[#This Row],[2017-T1-TOTAL]],"")</f>
        <v>3.2292787944025833E-2</v>
      </c>
      <c r="LK299" s="26">
        <f>IFERROR(Tableau17[[#This Row],[2017-T1-FILLON Fran]]/Tableau17[[#This Row],[2017-T1-TOTAL]],"")</f>
        <v>0.13562970936490851</v>
      </c>
      <c r="LL299" s="26">
        <f>IFERROR(Tableau17[[#This Row],[2017-T1-HAMON Beno]]/Tableau17[[#This Row],[2017-T1-TOTAL]],"")</f>
        <v>3.7674919268030141E-2</v>
      </c>
      <c r="LM299" s="26">
        <f>IFERROR(Tableau17[[#This Row],[2017-T1-LASSALLE Jean]]/Tableau17[[#This Row],[2017-T1-TOTAL]],"")</f>
        <v>3.2292787944025836E-3</v>
      </c>
      <c r="LN299" s="26">
        <f>IFERROR(Tableau17[[#This Row],[2017-T1-LE PEN Marine]]/Tableau17[[#This Row],[2017-T1-TOTAL]],"")</f>
        <v>0.29386437029063511</v>
      </c>
      <c r="LO299" s="26">
        <f>IFERROR(Tableau17[[#This Row],[2017-T1-M Jean-Luc]]/Tableau17[[#This Row],[2017-T1-TOTAL]],"")</f>
        <v>0.28632938643702904</v>
      </c>
      <c r="LP299" s="26">
        <f>IFERROR(Tableau17[[#This Row],[2017-T1-MACRON Emmanuel]]/Tableau17[[#This Row],[2017-T1-TOTAL]],"")</f>
        <v>0.18837459634015069</v>
      </c>
      <c r="LQ299" s="26">
        <f>IFERROR(Tableau17[[#This Row],[2017-T1-POUTOU Philippe]]/Tableau17[[#This Row],[2017-T1-TOTAL]],"")</f>
        <v>4.3057050592034442E-3</v>
      </c>
      <c r="LR299" s="26">
        <f>IFERROR(Tableau17[[#This Row],[2017-T2-LE PEN Marine]]/Tableau17[[#This Row],[2017-T2-TOTAL]],"")</f>
        <v>0.38416075650118203</v>
      </c>
      <c r="LS299" s="26">
        <f>IFERROR(Tableau17[[#This Row],[2017-T2-MACRON Emmanuel]]/Tableau17[[#This Row],[2017-T2-TOTAL]],"")</f>
        <v>0.61583924349881791</v>
      </c>
      <c r="LT299" s="26">
        <f>IFERROR(Tableau17[[#This Row],[2019-T1-ALEXANDRE Audric]]/Tableau17[[#This Row],[2019-T1-TOTAL]],"")</f>
        <v>0</v>
      </c>
      <c r="LU299" s="26">
        <f>IFERROR(Tableau17[[#This Row],[2019-T1-ARTHAUD Nathalie]]/Tableau17[[#This Row],[2019-T1-TOTAL]],"")</f>
        <v>6.0000000000000001E-3</v>
      </c>
      <c r="LV299" s="26">
        <f>IFERROR(Tableau17[[#This Row],[2019-T1-ASSELINEAU François]]/Tableau17[[#This Row],[2019-T1-TOTAL]],"")</f>
        <v>3.2000000000000001E-2</v>
      </c>
      <c r="LW299" s="26">
        <f>IFERROR(Tableau17[[#This Row],[2019-T1-AUBRY Manon]]/Tableau17[[#This Row],[2019-T1-TOTAL]],"")</f>
        <v>0.124</v>
      </c>
      <c r="LX299" s="26">
        <f>IFERROR(Tableau17[[#This Row],[2019-T1-AZERGUI Nagib]]/Tableau17[[#This Row],[2019-T1-TOTAL]],"")</f>
        <v>0.01</v>
      </c>
      <c r="LY299" s="26">
        <f>IFERROR(Tableau17[[#This Row],[2019-T1-BARDELLA Jordan]]/Tableau17[[#This Row],[2019-T1-TOTAL]],"")</f>
        <v>0.27600000000000002</v>
      </c>
      <c r="LZ299" s="26">
        <f>IFERROR(Tableau17[[#This Row],[2019-T1-BELLAMY François-Xavier]]/Tableau17[[#This Row],[2019-T1-TOTAL]],"")</f>
        <v>8.2000000000000003E-2</v>
      </c>
      <c r="MA299" s="26">
        <f>IFERROR(Tableau17[[#This Row],[2019-T1-BIDOU Olivier]]/Tableau17[[#This Row],[2019-T1-TOTAL]],"")</f>
        <v>2E-3</v>
      </c>
      <c r="MB299" s="26">
        <f>IFERROR(Tableau17[[#This Row],[2019-T1-BOURG Dominique]]/Tableau17[[#This Row],[2019-T1-TOTAL]],"")</f>
        <v>0.01</v>
      </c>
      <c r="MC299" s="26">
        <f>IFERROR(Tableau17[[#This Row],[2019-T1-BROSSAT Ian]]/Tableau17[[#This Row],[2019-T1-TOTAL]],"")</f>
        <v>4.2000000000000003E-2</v>
      </c>
      <c r="MD299" s="26">
        <f>IFERROR(Tableau17[[#This Row],[2019-T1-CAILLAUD Sophie]]/Tableau17[[#This Row],[2019-T1-TOTAL]],"")</f>
        <v>0</v>
      </c>
      <c r="ME299" s="26">
        <f>IFERROR(Tableau17[[#This Row],[2019-T1-CAMUS Renaud]]/Tableau17[[#This Row],[2019-T1-TOTAL]],"")</f>
        <v>0</v>
      </c>
      <c r="MF299" s="26">
        <f>IFERROR(Tableau17[[#This Row],[2019-T1-CHALENÇON Christophe]]/Tableau17[[#This Row],[2019-T1-TOTAL]],"")</f>
        <v>0</v>
      </c>
      <c r="MG299" s="26">
        <f>IFERROR(Tableau17[[#This Row],[2019-T1-CORBET Cathy Denise Ginette]]/Tableau17[[#This Row],[2019-T1-TOTAL]],"")</f>
        <v>0</v>
      </c>
      <c r="MH299" s="26">
        <f>IFERROR(Tableau17[[#This Row],[2019-T1-DE PREVOISIN Robert]]/Tableau17[[#This Row],[2019-T1-TOTAL]],"")</f>
        <v>0</v>
      </c>
      <c r="MI299" s="26">
        <f>IFERROR(Tableau17[[#This Row],[2019-T1-DELFEL Thérèse]]/Tableau17[[#This Row],[2019-T1-TOTAL]],"")</f>
        <v>0</v>
      </c>
      <c r="MJ299" s="26">
        <f>IFERROR(Tableau17[[#This Row],[2019-T1-DIEUMEGARD Pierre]]/Tableau17[[#This Row],[2019-T1-TOTAL]],"")</f>
        <v>2E-3</v>
      </c>
      <c r="MK299" s="26">
        <f>IFERROR(Tableau17[[#This Row],[2019-T1-DUPONT-AIGNAN Nicolas]]/Tableau17[[#This Row],[2019-T1-TOTAL]],"")</f>
        <v>0.03</v>
      </c>
      <c r="ML299" s="26">
        <f>IFERROR(Tableau17[[#This Row],[2019-T1-GERNIGON Yves]]/Tableau17[[#This Row],[2019-T1-TOTAL]],"")</f>
        <v>0</v>
      </c>
      <c r="MM299" s="26">
        <f>IFERROR(Tableau17[[#This Row],[2019-T1-GLUCKSMANN Raphaël]]/Tableau17[[#This Row],[2019-T1-TOTAL]],"")</f>
        <v>4.8000000000000001E-2</v>
      </c>
      <c r="MN299" s="26">
        <f>IFERROR(Tableau17[[#This Row],[2019-T1-HAMON Benoît]]/Tableau17[[#This Row],[2019-T1-TOTAL]],"")</f>
        <v>2.8000000000000001E-2</v>
      </c>
      <c r="MO299" s="26">
        <f>IFERROR(Tableau17[[#This Row],[2019-T1-HELGEN Gilles]]/Tableau17[[#This Row],[2019-T1-TOTAL]],"")</f>
        <v>0</v>
      </c>
      <c r="MP299" s="26">
        <f>IFERROR(Tableau17[[#This Row],[2019-T1-JADOT Yannick]]/Tableau17[[#This Row],[2019-T1-TOTAL]],"")</f>
        <v>0.114</v>
      </c>
      <c r="MQ299" s="26">
        <f>IFERROR(Tableau17[[#This Row],[2019-T1-LAGARDE Jean-Christophe]]/Tableau17[[#This Row],[2019-T1-TOTAL]],"")</f>
        <v>1.7999999999999999E-2</v>
      </c>
      <c r="MR299" s="26">
        <f>IFERROR(Tableau17[[#This Row],[2019-T1-LALANNE Francis]]/Tableau17[[#This Row],[2019-T1-TOTAL]],"")</f>
        <v>6.0000000000000001E-3</v>
      </c>
      <c r="MS299" s="26">
        <f>IFERROR(Tableau17[[#This Row],[2019-T1-LOISEAU Nathalie]]/Tableau17[[#This Row],[2019-T1-TOTAL]],"")</f>
        <v>0.16800000000000001</v>
      </c>
      <c r="MT299" s="26">
        <f>IFERROR(Tableau17[[#This Row],[2019-T1-MARIE Florie]]/Tableau17[[#This Row],[2019-T1-TOTAL]],"")</f>
        <v>2E-3</v>
      </c>
      <c r="MU299" s="26">
        <f>IFERROR(Tableau17[[#This Row],[2008-T1-MACROEXTRDROITE]]/Tableau17[[#This Row],[2008-T1-MACROTOTALE]],"")</f>
        <v>8.1705150976909419E-2</v>
      </c>
      <c r="MV299" s="26">
        <f>IFERROR(Tableau17[[#This Row],[2008-T1-MACRODROITE]]/Tableau17[[#This Row],[2008-T1-MACROTOTALE]],"")</f>
        <v>0.42628774422735344</v>
      </c>
      <c r="MW299" s="26">
        <f>IFERROR(Tableau17[[#This Row],[2008-T1-MACROCENTRE]]/Tableau17[[#This Row],[2008-T1-MACROTOTALE]],"")</f>
        <v>0</v>
      </c>
      <c r="MX299" s="26">
        <f>IFERROR(Tableau17[[#This Row],[2008-T1-MACROGAUCHE]]/Tableau17[[#This Row],[2008-T1-MACROTOTALE]],"")</f>
        <v>0.49200710479573712</v>
      </c>
      <c r="MY299" s="26">
        <f>IFERROR(Tableau17[[#This Row],[2008-T1-MACROAUTRE]]/Tableau17[[#This Row],[2008-T1-MACROTOTALE]],"")</f>
        <v>0</v>
      </c>
      <c r="MZ299" s="26">
        <f>IFERROR(Tableau17[[#This Row],[2008-T2-MACROEXTRDROITE]]/Tableau17[[#This Row],[2008-T2-MACROTOTALE]],"")</f>
        <v>0</v>
      </c>
      <c r="NA299" s="26">
        <f>IFERROR(Tableau17[[#This Row],[2008-T2-MACRODROITE]]/Tableau17[[#This Row],[2008-T2-MACROTOTALE]],"")</f>
        <v>0.47360000000000002</v>
      </c>
      <c r="NB299" s="26">
        <f>IFERROR(Tableau17[[#This Row],[2008-T2-MACROCENTRE]]/Tableau17[[#This Row],[2008-T2-MACROTOTALE]],"")</f>
        <v>0</v>
      </c>
      <c r="NC299" s="26">
        <f>IFERROR(Tableau17[[#This Row],[2008-T2-MACROGAUCHE]]/Tableau17[[#This Row],[2008-T2-MACROTOTALE]],"")</f>
        <v>0.52639999999999998</v>
      </c>
      <c r="ND299" s="26">
        <f>IFERROR(Tableau17[[#This Row],[2008-T2-MACROAUTRE]]/Tableau17[[#This Row],[2008-T2-MACROTOTALE]],"")</f>
        <v>0</v>
      </c>
      <c r="NE299" s="26">
        <f>IFERROR(Tableau17[[#This Row],[2014-T1-MACROEXTRDROITE]]/Tableau17[[#This Row],[2014-T1-MACROTOTALE]],"")</f>
        <v>0.24924012158054712</v>
      </c>
      <c r="NF299" s="26">
        <f>IFERROR(Tableau17[[#This Row],[2014-T1-MACRODROITE]]/Tableau17[[#This Row],[2014-T1-MACROTOTALE]],"")</f>
        <v>0.36322188449848025</v>
      </c>
      <c r="NG299" s="26">
        <f>IFERROR(Tableau17[[#This Row],[2014-T1-MACROCENTRE]]/Tableau17[[#This Row],[2014-T1-MACROTOTALE]],"")</f>
        <v>1.6717325227963525E-2</v>
      </c>
      <c r="NH299" s="26">
        <f>IFERROR(Tableau17[[#This Row],[2014-T1-MACROGAUCHE]]/Tableau17[[#This Row],[2014-T1-MACROTOTALE]],"")</f>
        <v>0.37082066869300911</v>
      </c>
      <c r="NI299" s="26">
        <f>IFERROR(Tableau17[[#This Row],[2014-T1-MACROAUTRE]]/Tableau17[[#This Row],[2014-T1-MACROTOTALE]],"")</f>
        <v>0</v>
      </c>
      <c r="NJ299" s="26">
        <f>IFERROR(Tableau17[[#This Row],[2014-T2-MACROEXTRDROITE]]/Tableau17[[#This Row],[2014-T2-MACROTOTALE]],"")</f>
        <v>0.25221238938053098</v>
      </c>
      <c r="NK299" s="26">
        <f>IFERROR(Tableau17[[#This Row],[2014-T2-MACRODROITE]]/Tableau17[[#This Row],[2014-T2-MACROTOTALE]],"")</f>
        <v>0.46165191740412981</v>
      </c>
      <c r="NL299" s="26">
        <f>IFERROR(Tableau17[[#This Row],[2014-T2-MACROCENTRE]]/Tableau17[[#This Row],[2014-T2-MACROTOTALE]],"")</f>
        <v>0</v>
      </c>
      <c r="NM299" s="26">
        <f>IFERROR(Tableau17[[#This Row],[2014-T2-MACROGAUCHE]]/Tableau17[[#This Row],[2014-T2-MACROTOTALE]],"")</f>
        <v>0.28613569321533922</v>
      </c>
      <c r="NN299" s="26">
        <f>IFERROR(Tableau17[[#This Row],[2014-T2-MACROAUTRE]]/Tableau17[[#This Row],[2014-T2-MACROTOTALE]],"")</f>
        <v>0</v>
      </c>
      <c r="NO299" s="26">
        <f>IFERROR( Tableau17[[#This Row],[2015-T1-MACROEXTRDROITE]]/Tableau17[[#This Row],[2015-T1-MACROTOTALE]],"")</f>
        <v>0.34633027522935778</v>
      </c>
      <c r="NP299" s="26">
        <f>IFERROR(Tableau17[[#This Row],[2015-T1-MACRODROITE]]/Tableau17[[#This Row],[2015-T1-MACROTOTALE]],"")</f>
        <v>0.31422018348623854</v>
      </c>
      <c r="NQ299" s="26">
        <f>IFERROR(Tableau17[[#This Row],[2015-T1-MACROCENTRE]]/Tableau17[[#This Row],[2015-T1-MACROTOTALE]],"")</f>
        <v>7.3394495412844041E-2</v>
      </c>
      <c r="NR299" s="26">
        <f>IFERROR(Tableau17[[#This Row],[2015-T1-MACROGAUCHE]]/Tableau17[[#This Row],[2015-T1-MACROTOTALE]],"")</f>
        <v>0.26605504587155965</v>
      </c>
      <c r="NS299" s="26">
        <f>IFERROR(Tableau17[[#This Row],[2015-T1-MACROAUTRE]]/Tableau17[[#This Row],[2015-T1-MACROTOTALE]],"")</f>
        <v>0</v>
      </c>
      <c r="NT299" s="26">
        <f>IFERROR(Tableau17[[#This Row],[2015-T2-MACROEXTRDROITE]]/Tableau17[[#This Row],[2015-T2-MACROTOTALE]],"")</f>
        <v>0.38530066815144765</v>
      </c>
      <c r="NU299" s="26">
        <f>IFERROR(Tableau17[[#This Row],[2015-T2-MACRODROITE]]/Tableau17[[#This Row],[2015-T2-MACROTOTALE]],"")</f>
        <v>0.6146993318485523</v>
      </c>
      <c r="NV299" s="26">
        <f>IFERROR(Tableau17[[#This Row],[2015-T2-MACROCENTRE]]/Tableau17[[#This Row],[2015-T2-MACROTOTALE]],"")</f>
        <v>0</v>
      </c>
      <c r="NW299" s="26">
        <f>IFERROR(Tableau17[[#This Row],[2015-T2-MACROGAUCHE]]/Tableau17[[#This Row],[2015-T2-MACROTOTALE]],"")</f>
        <v>0</v>
      </c>
      <c r="NX299" s="26">
        <f>IFERROR(Tableau17[[#This Row],[2015-T2-MACROAUTRE]]/Tableau17[[#This Row],[2015-T2-MACROTOTALE]],"")</f>
        <v>0</v>
      </c>
      <c r="NY299" s="26">
        <f>IFERROR(Tableau17[[#This Row],[2017-T1-MACROEXTRDROITE]]/Tableau17[[#This Row],[2017-T1-MACROTOTALE]],"")</f>
        <v>0.33907427341227125</v>
      </c>
      <c r="NZ299" s="26">
        <f>IFERROR(Tableau17[[#This Row],[2017-T1-MACRODROITE]]/Tableau17[[#This Row],[2017-T1-MACROTOTALE]],"")</f>
        <v>0.13562970936490851</v>
      </c>
      <c r="OA299" s="26">
        <f>IFERROR(Tableau17[[#This Row],[2017-T1-MACROCENTRE]]/Tableau17[[#This Row],[2017-T1-MACROTOTALE]],"")</f>
        <v>0.18837459634015069</v>
      </c>
      <c r="OB299" s="26">
        <f>IFERROR(Tableau17[[#This Row],[2017-T1-MACROGAUCHE]]/Tableau17[[#This Row],[2017-T1-MACROTOTALE]],"")</f>
        <v>0.33369214208826697</v>
      </c>
      <c r="OC299" s="26">
        <f>IFERROR(Tableau17[[#This Row],[2017-T1-MACROAUTRE]]/Tableau17[[#This Row],[2017-T1-MACROTOTALE]],"")</f>
        <v>3.2292787944025836E-3</v>
      </c>
      <c r="OD299" s="26">
        <f>IFERROR(Tableau17[[#This Row],[2017-T2-MACROEXTRDROITE]]/Tableau17[[#This Row],[2017-T2-MACROTOTALE]],"")</f>
        <v>0.38416075650118203</v>
      </c>
      <c r="OE299" s="26">
        <f>IFERROR(Tableau17[[#This Row],[2017-T2-MACRODROITE]]/Tableau17[[#This Row],[2017-T2-MACROTOTALE]],"")</f>
        <v>0</v>
      </c>
      <c r="OF299" s="26">
        <f>IFERROR(Tableau17[[#This Row],[2017-T2-MACROCENTRE]]/Tableau17[[#This Row],[2017-T2-MACROTOTALE]],"")</f>
        <v>0.61583924349881791</v>
      </c>
      <c r="OG299" s="26">
        <f>IFERROR(Tableau17[[#This Row],[2017-T2-MACROGAUCHE]]/Tableau17[[#This Row],[2017-T2-MACROTOTALE]],"")</f>
        <v>0</v>
      </c>
      <c r="OH299" s="26">
        <f>IFERROR(Tableau17[[#This Row],[2017-T2-MACROAUTRE]]/Tableau17[[#This Row],[2017-T2-MACROTOTALE]],"")</f>
        <v>0</v>
      </c>
      <c r="OI299" s="26">
        <f>IFERROR(Tableau17[[#This Row],[2019-T1-MACROEXTRDROITE]]/Tableau17[[#This Row],[2019-T1-MACROTOTALE]],"")</f>
        <v>0.33725490196078434</v>
      </c>
      <c r="OJ299" s="26">
        <f>IFERROR(Tableau17[[#This Row],[2019-T1-MACRODROITE]]/Tableau17[[#This Row],[2019-T1-MACROTOTALE]],"")</f>
        <v>9.8039215686274508E-2</v>
      </c>
      <c r="OK299" s="26">
        <f>IFERROR(Tableau17[[#This Row],[2019-T1-MACROCENTRE]]/Tableau17[[#This Row],[2019-T1-MACROTOTALE]],"")</f>
        <v>0.16470588235294117</v>
      </c>
      <c r="OL299" s="26">
        <f>IFERROR(Tableau17[[#This Row],[2019-T1-MACROGAUCHE]]/Tableau17[[#This Row],[2019-T1-MACROTOTALE]],"")</f>
        <v>0.35490196078431374</v>
      </c>
      <c r="OM299" s="26">
        <f>IFERROR(Tableau17[[#This Row],[2019-T1-MACROAUTRE]]/Tableau17[[#This Row],[2019-T1-MACROTOTALE]],"")</f>
        <v>4.5098039215686274E-2</v>
      </c>
      <c r="ON299" s="26">
        <f>IFERROR(Tableau17[[#This Row],[2020-T1-MACROEXTRDROITE]]/Tableau17[[#This Row],[2020-T1-MACROTOTALE]],"")</f>
        <v>0.19628647214854111</v>
      </c>
      <c r="OO299" s="26">
        <f>IFERROR(Tableau17[[#This Row],[2020-T1-MACRODROITE]]/Tableau17[[#This Row],[2020-T1-MACROTOTALE]],"")</f>
        <v>0.43236074270557029</v>
      </c>
      <c r="OP299" s="26">
        <f>IFERROR(Tableau17[[#This Row],[2020-T1-MACROCENTRE]]/Tableau17[[#This Row],[2020-T1-MACROTOTALE]],"")</f>
        <v>7.161803713527852E-2</v>
      </c>
      <c r="OQ299" s="26">
        <f>IFERROR(Tableau17[[#This Row],[2020-T1-MACROGAUCHE]]/Tableau17[[#This Row],[2020-T1-MACROTOTALE]],"")</f>
        <v>0.29973474801061006</v>
      </c>
      <c r="OR299" s="26">
        <f>IFERROR(Tableau17[[#This Row],[2020-T1-MACROAUTRE]]/Tableau17[[#This Row],[2020-T1-MACROTOTALE]],"")</f>
        <v>0</v>
      </c>
      <c r="OS299" s="26">
        <f>IFERROR(Tableau17[[#This Row],[2017 (L)-T1-MACROEXTRDROITE]]/Tableau17[[#This Row],[2017 (L)-T1-MACROTOTALE]],"")</f>
        <v>0.19175257731958764</v>
      </c>
      <c r="OT299" s="26">
        <f>IFERROR(Tableau17[[#This Row],[2017 (L)-T1-MACRODROITE]]/Tableau17[[#This Row],[2017 (L)-T1-MACROTOTALE]],"")</f>
        <v>0.21443298969072164</v>
      </c>
      <c r="OU299" s="26">
        <f>IFERROR(Tableau17[[#This Row],[2017 (L)-T1-MACROCENTRE]]/Tableau17[[#This Row],[2017 (L)-T1-MACROTOTALE]],"")</f>
        <v>0.32989690721649484</v>
      </c>
      <c r="OV299" s="26">
        <f>IFERROR(Tableau17[[#This Row],[2017 (L)-T1-MACROGAUCHE]]/Tableau17[[#This Row],[2017 (L)-T1-MACROTOTALE]],"")</f>
        <v>0.2536082474226804</v>
      </c>
      <c r="OW299" s="26">
        <f>IFERROR(Tableau17[[#This Row],[2017 (L)-T1-MACROAUTRE]]/Tableau17[[#This Row],[2017 (L)-T1-MACROTOTALE]],"")</f>
        <v>1.0309278350515464E-2</v>
      </c>
      <c r="OX299" s="26">
        <f>IFERROR(Tableau17[[#This Row],[2017 (L)-T2-MACROEXTRDROITE]]/Tableau17[[#This Row],[2017 (L)-T2-MACROTOTALE]],"")</f>
        <v>0</v>
      </c>
      <c r="OY299" s="26">
        <f>IFERROR(Tableau17[[#This Row],[2017 (L)-T2-MACRODROITE]]/Tableau17[[#This Row],[2017 (L)-T2-MACROTOTALE]],"")</f>
        <v>0.5</v>
      </c>
      <c r="OZ299" s="26">
        <f>IFERROR(Tableau17[[#This Row],[2017 (L)-T2-MACROCENTRE]]/Tableau17[[#This Row],[2017 (L)-T2-MACROTOTALE]],"")</f>
        <v>0.5</v>
      </c>
      <c r="PA299" s="26">
        <f>IFERROR(Tableau17[[#This Row],[2017 (L)-T2-MACROGAUCHE]]/Tableau17[[#This Row],[2017 (L)-T2-MACROTOTALE]],"")</f>
        <v>0</v>
      </c>
      <c r="PB299" s="26">
        <f>IFERROR(Tableau17[[#This Row],[2017 (L)-T2-MACROAUTRE]]/Tableau17[[#This Row],[2017 (L)-T2-MACROTOTALE]],"")</f>
        <v>0</v>
      </c>
      <c r="PC299" s="26">
        <f>IFERROR(Tableau17[[#This Row],[2008_T1_PROCUS]]/Tableau17[[#This Row],[2008_T1_INSCRITS]],0)</f>
        <v>1.7746228926353151E-3</v>
      </c>
      <c r="PD299" s="26">
        <f>IFERROR(Tableau17[[#This Row],[2008_T2_PROCUS]]/Tableau17[[#This Row],[2008_T2_INSCRITS]],0)</f>
        <v>2.6642984014209592E-3</v>
      </c>
      <c r="PE299" s="26">
        <f>Tableau17[[#This Row],[2014_T1_PROCUS]]/Tableau17[[#This Row],[2014_T1_INSCRITS]]</f>
        <v>7.2306579898770785E-3</v>
      </c>
      <c r="PF299" s="26">
        <f>IFERROR(Tableau17[[#This Row],[2014_T2_PROCUS]]/Tableau17[[#This Row],[2014_T2_INSCRITS]],0)</f>
        <v>7.2306579898770785E-3</v>
      </c>
    </row>
    <row r="300" spans="1:422" hidden="1" x14ac:dyDescent="0.2">
      <c r="A300" s="1">
        <v>7</v>
      </c>
      <c r="B300" s="1" t="s">
        <v>487</v>
      </c>
      <c r="C300" s="1" t="s">
        <v>494</v>
      </c>
      <c r="D300" s="1" t="s">
        <v>494</v>
      </c>
      <c r="E300" s="1">
        <v>1367</v>
      </c>
      <c r="F300" s="1">
        <v>5.4480370000000002</v>
      </c>
      <c r="G300" s="1">
        <v>43.337066999999998</v>
      </c>
      <c r="H300" s="3">
        <v>1422</v>
      </c>
      <c r="I300" s="3">
        <v>346</v>
      </c>
      <c r="J300" s="1">
        <v>3</v>
      </c>
      <c r="L300" s="1">
        <v>37</v>
      </c>
      <c r="M300" s="1">
        <v>11</v>
      </c>
      <c r="O300" s="1">
        <v>3</v>
      </c>
      <c r="P300" s="1">
        <v>95</v>
      </c>
      <c r="Q300" s="1">
        <v>37</v>
      </c>
      <c r="R300" s="1">
        <v>225</v>
      </c>
      <c r="S300" s="1">
        <v>91</v>
      </c>
      <c r="T300" s="1">
        <v>18</v>
      </c>
      <c r="U300" s="1">
        <v>520</v>
      </c>
      <c r="V300" s="1">
        <v>972</v>
      </c>
      <c r="W300" s="1">
        <v>598</v>
      </c>
      <c r="X300" s="1">
        <v>7</v>
      </c>
      <c r="Y300" s="2">
        <v>0.61522633999999998</v>
      </c>
      <c r="Z300" s="1">
        <v>972</v>
      </c>
      <c r="AA300" s="1">
        <v>665</v>
      </c>
      <c r="AB300" s="1">
        <v>5</v>
      </c>
      <c r="AC300" s="2">
        <v>0.68415638000000001</v>
      </c>
      <c r="AD300" s="1">
        <v>1422</v>
      </c>
      <c r="AE300" s="1">
        <v>528</v>
      </c>
      <c r="AF300" s="2">
        <v>0.37130802000000002</v>
      </c>
      <c r="AG300" s="1">
        <f t="shared" si="4"/>
        <v>346</v>
      </c>
      <c r="AH300" s="1">
        <v>856</v>
      </c>
      <c r="AI300" s="1">
        <v>476</v>
      </c>
      <c r="AJ300" s="1">
        <v>4</v>
      </c>
      <c r="AK300" s="2">
        <v>0.55607477000000005</v>
      </c>
      <c r="AL300" s="1">
        <v>856</v>
      </c>
      <c r="AM300" s="1">
        <v>539</v>
      </c>
      <c r="AN300" s="1">
        <v>5</v>
      </c>
      <c r="AO300" s="2">
        <v>0.62967289999999998</v>
      </c>
      <c r="AP300" s="1">
        <v>980</v>
      </c>
      <c r="AQ300" s="1">
        <v>515</v>
      </c>
      <c r="AR300" s="2">
        <v>0.52551020000000004</v>
      </c>
      <c r="AS300" s="1">
        <v>980</v>
      </c>
      <c r="AT300" s="1">
        <v>550</v>
      </c>
      <c r="AU300" s="2">
        <v>0.56122448999999996</v>
      </c>
      <c r="AV300" s="1">
        <v>1347</v>
      </c>
      <c r="AW300" s="1">
        <v>697</v>
      </c>
      <c r="AX300" s="2">
        <v>0.51744617999999998</v>
      </c>
      <c r="AY300" s="1">
        <v>1347</v>
      </c>
      <c r="AZ300" s="1">
        <v>618</v>
      </c>
      <c r="BA300" s="2">
        <v>0.45879733</v>
      </c>
      <c r="BB300" s="1">
        <v>1343</v>
      </c>
      <c r="BC300" s="1">
        <v>1147</v>
      </c>
      <c r="BD300" s="2">
        <v>0.85405808000000005</v>
      </c>
      <c r="BE300" s="1">
        <v>1343</v>
      </c>
      <c r="BF300" s="1">
        <v>1064</v>
      </c>
      <c r="BG300" s="2">
        <v>0.79225614</v>
      </c>
      <c r="BH300" s="1">
        <v>1378</v>
      </c>
      <c r="BI300" s="1">
        <v>720</v>
      </c>
      <c r="BJ300" s="2">
        <v>0.52249637000000004</v>
      </c>
      <c r="BK300" s="1">
        <v>23</v>
      </c>
      <c r="BL300" s="1">
        <v>2</v>
      </c>
      <c r="BN300" s="1">
        <v>20</v>
      </c>
      <c r="BO300" s="1">
        <v>45</v>
      </c>
      <c r="BP300" s="1">
        <v>196</v>
      </c>
      <c r="BQ300" s="1">
        <v>177</v>
      </c>
      <c r="BR300" s="1">
        <v>463</v>
      </c>
      <c r="BS300" s="1">
        <v>31</v>
      </c>
      <c r="BU300" s="1">
        <v>267</v>
      </c>
      <c r="BV300" s="1">
        <v>231</v>
      </c>
      <c r="BW300" s="1">
        <v>529</v>
      </c>
      <c r="BZ300" s="1">
        <v>25</v>
      </c>
      <c r="CA300" s="1">
        <v>7</v>
      </c>
      <c r="CB300" s="1">
        <v>23</v>
      </c>
      <c r="CC300" s="1">
        <v>245</v>
      </c>
      <c r="CD300" s="1">
        <v>161</v>
      </c>
      <c r="CE300" s="1">
        <v>123</v>
      </c>
      <c r="CF300" s="1">
        <v>584</v>
      </c>
      <c r="CG300" s="1">
        <v>284</v>
      </c>
      <c r="CH300" s="1">
        <v>223</v>
      </c>
      <c r="CI300" s="1">
        <v>143</v>
      </c>
      <c r="CJ300" s="1">
        <v>650</v>
      </c>
      <c r="CL300" s="1">
        <v>11</v>
      </c>
      <c r="CN300" s="1">
        <v>2</v>
      </c>
      <c r="CO300" s="1">
        <v>16</v>
      </c>
      <c r="CP300" s="1">
        <v>206</v>
      </c>
      <c r="CS300" s="1">
        <v>113</v>
      </c>
      <c r="CT300" s="1">
        <v>121</v>
      </c>
      <c r="CV300" s="1">
        <v>27</v>
      </c>
      <c r="CW300" s="1">
        <v>496</v>
      </c>
      <c r="CY300" s="1">
        <v>289</v>
      </c>
      <c r="CZ300" s="1">
        <v>204</v>
      </c>
      <c r="DC300" s="1">
        <v>493</v>
      </c>
      <c r="DE300" s="1">
        <v>2</v>
      </c>
      <c r="DF300" s="1">
        <v>8</v>
      </c>
      <c r="DH300" s="1">
        <v>3</v>
      </c>
      <c r="DI300" s="1">
        <v>40</v>
      </c>
      <c r="DJ300" s="1">
        <v>6</v>
      </c>
      <c r="DK300" s="1">
        <v>5</v>
      </c>
      <c r="DL300" s="1">
        <v>79</v>
      </c>
      <c r="DM300" s="1">
        <v>231</v>
      </c>
      <c r="DN300" s="1">
        <v>64</v>
      </c>
      <c r="DQ300" s="1">
        <v>1</v>
      </c>
      <c r="DR300" s="1">
        <v>226</v>
      </c>
      <c r="DS300" s="1">
        <v>26</v>
      </c>
      <c r="DU300" s="1">
        <v>691</v>
      </c>
      <c r="DW300" s="1">
        <v>285</v>
      </c>
      <c r="DZ300" s="1">
        <v>301</v>
      </c>
      <c r="EA300" s="1">
        <v>586</v>
      </c>
      <c r="EB300" s="1">
        <v>3</v>
      </c>
      <c r="EC300" s="1">
        <v>10</v>
      </c>
      <c r="ED300" s="1">
        <v>1</v>
      </c>
      <c r="EE300" s="1">
        <v>55</v>
      </c>
      <c r="EF300" s="1">
        <v>180</v>
      </c>
      <c r="EG300" s="1">
        <v>46</v>
      </c>
      <c r="EH300" s="1">
        <v>6</v>
      </c>
      <c r="EI300" s="1">
        <v>412</v>
      </c>
      <c r="EJ300" s="1">
        <v>166</v>
      </c>
      <c r="EK300" s="1">
        <v>245</v>
      </c>
      <c r="EL300" s="1">
        <v>4</v>
      </c>
      <c r="EM300" s="1">
        <v>1128</v>
      </c>
      <c r="EN300" s="1">
        <v>474</v>
      </c>
      <c r="EO300" s="1">
        <v>493</v>
      </c>
      <c r="EP300" s="1">
        <v>967</v>
      </c>
      <c r="EQ300" s="1">
        <v>0</v>
      </c>
      <c r="ER300" s="1">
        <v>2</v>
      </c>
      <c r="ES300" s="1">
        <v>8</v>
      </c>
      <c r="ET300" s="1">
        <v>29</v>
      </c>
      <c r="EU300" s="1">
        <v>3</v>
      </c>
      <c r="EV300" s="1">
        <v>250</v>
      </c>
      <c r="EW300" s="1">
        <v>41</v>
      </c>
      <c r="EX300" s="1">
        <v>3</v>
      </c>
      <c r="EY300" s="1">
        <v>7</v>
      </c>
      <c r="EZ300" s="1">
        <v>20</v>
      </c>
      <c r="FA300" s="1">
        <v>0</v>
      </c>
      <c r="FB300" s="1">
        <v>0</v>
      </c>
      <c r="FC300" s="1">
        <v>0</v>
      </c>
      <c r="FD300" s="1">
        <v>0</v>
      </c>
      <c r="FE300" s="1">
        <v>0</v>
      </c>
      <c r="FF300" s="1">
        <v>0</v>
      </c>
      <c r="FG300" s="1">
        <v>0</v>
      </c>
      <c r="FH300" s="1">
        <v>28</v>
      </c>
      <c r="FI300" s="1">
        <v>0</v>
      </c>
      <c r="FJ300" s="1">
        <v>28</v>
      </c>
      <c r="FK300" s="1">
        <v>15</v>
      </c>
      <c r="FL300" s="1">
        <v>0</v>
      </c>
      <c r="FM300" s="1">
        <v>104</v>
      </c>
      <c r="FN300" s="1">
        <v>9</v>
      </c>
      <c r="FO300" s="1">
        <v>6</v>
      </c>
      <c r="FP300" s="1">
        <v>130</v>
      </c>
      <c r="FQ300" s="1">
        <v>0</v>
      </c>
      <c r="FR300" s="1">
        <f>SUM(Tableau17[[#This Row],[2019-T1-ALEXANDRE Audric]:[2019-T1-MARIE Florie]])</f>
        <v>683</v>
      </c>
      <c r="FS300" s="1">
        <v>45</v>
      </c>
      <c r="FT300" s="1">
        <v>221</v>
      </c>
      <c r="FU300" s="1">
        <v>0</v>
      </c>
      <c r="FV300" s="1">
        <v>197</v>
      </c>
      <c r="FW300" s="1">
        <v>0</v>
      </c>
      <c r="FX300" s="1">
        <v>463</v>
      </c>
      <c r="FY300" s="1">
        <v>31</v>
      </c>
      <c r="FZ300" s="1">
        <v>267</v>
      </c>
      <c r="GA300" s="1">
        <v>0</v>
      </c>
      <c r="GB300" s="1">
        <v>231</v>
      </c>
      <c r="GC300" s="1">
        <v>0</v>
      </c>
      <c r="GD300" s="1">
        <v>529</v>
      </c>
      <c r="GE300" s="1">
        <v>245</v>
      </c>
      <c r="GF300" s="1">
        <v>161</v>
      </c>
      <c r="GG300" s="1">
        <v>0</v>
      </c>
      <c r="GH300" s="1">
        <v>178</v>
      </c>
      <c r="GI300" s="1">
        <v>0</v>
      </c>
      <c r="GJ300" s="1">
        <v>584</v>
      </c>
      <c r="GK300" s="1">
        <v>284</v>
      </c>
      <c r="GL300" s="1">
        <v>223</v>
      </c>
      <c r="GM300" s="1">
        <v>0</v>
      </c>
      <c r="GN300" s="1">
        <v>143</v>
      </c>
      <c r="GO300" s="1">
        <v>0</v>
      </c>
      <c r="GP300" s="1">
        <v>650</v>
      </c>
      <c r="GQ300" s="1">
        <v>217</v>
      </c>
      <c r="GR300" s="1">
        <v>121</v>
      </c>
      <c r="GS300" s="1">
        <v>0</v>
      </c>
      <c r="GT300" s="1">
        <v>158</v>
      </c>
      <c r="GU300" s="1">
        <v>0</v>
      </c>
      <c r="GV300" s="1">
        <v>496</v>
      </c>
      <c r="GW300" s="1">
        <v>289</v>
      </c>
      <c r="GX300" s="1">
        <v>0</v>
      </c>
      <c r="GY300" s="1">
        <v>0</v>
      </c>
      <c r="GZ300" s="1">
        <v>204</v>
      </c>
      <c r="HA300" s="1">
        <v>0</v>
      </c>
      <c r="HB300" s="1">
        <v>493</v>
      </c>
      <c r="HC300" s="1">
        <v>478</v>
      </c>
      <c r="HD300" s="1">
        <v>180</v>
      </c>
      <c r="HE300" s="1">
        <v>245</v>
      </c>
      <c r="HF300" s="1">
        <v>219</v>
      </c>
      <c r="HG300" s="1">
        <v>6</v>
      </c>
      <c r="HH300" s="1">
        <v>1128</v>
      </c>
      <c r="HI300" s="1">
        <v>474</v>
      </c>
      <c r="HJ300" s="1">
        <v>0</v>
      </c>
      <c r="HK300" s="1">
        <v>493</v>
      </c>
      <c r="HL300" s="1">
        <v>0</v>
      </c>
      <c r="HM300" s="1">
        <v>0</v>
      </c>
      <c r="HN300" s="1">
        <v>967</v>
      </c>
      <c r="HO300" s="1">
        <v>290</v>
      </c>
      <c r="HP300" s="1">
        <v>50</v>
      </c>
      <c r="HQ300" s="1">
        <v>130</v>
      </c>
      <c r="HR300" s="1">
        <v>198</v>
      </c>
      <c r="HS300" s="1">
        <v>33</v>
      </c>
      <c r="HT300" s="1">
        <v>701</v>
      </c>
      <c r="HU300" s="1">
        <v>225</v>
      </c>
      <c r="HV300" s="1">
        <v>132</v>
      </c>
      <c r="HW300" s="1">
        <v>40</v>
      </c>
      <c r="HX300" s="1">
        <v>123</v>
      </c>
      <c r="HY300" s="1">
        <v>0</v>
      </c>
      <c r="HZ300" s="1">
        <v>520</v>
      </c>
      <c r="IA300" s="1">
        <v>245</v>
      </c>
      <c r="IB300" s="1">
        <v>64</v>
      </c>
      <c r="IC300" s="1">
        <v>226</v>
      </c>
      <c r="ID300" s="1">
        <v>153</v>
      </c>
      <c r="IE300" s="1">
        <v>3</v>
      </c>
      <c r="IF300" s="1">
        <v>691</v>
      </c>
      <c r="IG300" s="1">
        <v>285</v>
      </c>
      <c r="IH300" s="1">
        <v>0</v>
      </c>
      <c r="II300" s="1">
        <v>301</v>
      </c>
      <c r="IJ300" s="1">
        <v>0</v>
      </c>
      <c r="IK300" s="1">
        <v>0</v>
      </c>
      <c r="IL300" s="1">
        <v>586</v>
      </c>
      <c r="IM300" s="26">
        <f>IFERROR(Tableau17[[#This Row],[LDIV]]/Tableau17[[#This Row],[Total général]],"")</f>
        <v>5.7692307692307696E-3</v>
      </c>
      <c r="IN300" s="26">
        <f>IFERROR(Tableau17[[#This Row],[LDVC]]/Tableau17[[#This Row],[Total général]],"")</f>
        <v>0</v>
      </c>
      <c r="IO300" s="26">
        <f>IFERROR(Tableau17[[#This Row],[LDVD]]/Tableau17[[#This Row],[Total général]],"")</f>
        <v>7.1153846153846151E-2</v>
      </c>
      <c r="IP300" s="26">
        <f>IFERROR(Tableau17[[#This Row],[LDVG]]/Tableau17[[#This Row],[Total général]],"")</f>
        <v>2.1153846153846155E-2</v>
      </c>
      <c r="IQ300" s="26">
        <f>IFERROR(Tableau17[[#This Row],[LEXD]]/Tableau17[[#This Row],[Total général]],"")</f>
        <v>0</v>
      </c>
      <c r="IR300" s="26">
        <f>IFERROR(Tableau17[[#This Row],[LEXG]]/Tableau17[[#This Row],[Total général]],"")</f>
        <v>5.7692307692307696E-3</v>
      </c>
      <c r="IS300" s="26">
        <f>IFERROR(Tableau17[[#This Row],[LLR]]/Tableau17[[#This Row],[Total général]],"")</f>
        <v>0.18269230769230768</v>
      </c>
      <c r="IT300" s="26">
        <f>IFERROR(Tableau17[[#This Row],[LREM]]/Tableau17[[#This Row],[Total général]],"")</f>
        <v>7.1153846153846151E-2</v>
      </c>
      <c r="IU300" s="26">
        <f>IFERROR(Tableau17[[#This Row],[LRN]]/Tableau17[[#This Row],[Total général]],"")</f>
        <v>0.43269230769230771</v>
      </c>
      <c r="IV300" s="26">
        <f>IFERROR(Tableau17[[#This Row],[LUG]]/Tableau17[[#This Row],[Total général]],"")</f>
        <v>0.17499999999999999</v>
      </c>
      <c r="IW300" s="26">
        <f>IFERROR(Tableau17[[#This Row],[LVEC]]/Tableau17[[#This Row],[Total général]],"")</f>
        <v>3.4615384615384617E-2</v>
      </c>
      <c r="IX300" s="26">
        <f>IFERROR(Tableau17[[#This Row],[2008-T1-LCMD]]/Tableau17[[#This Row],[2008-T1-TOTAL]],"")</f>
        <v>4.9676025917926567E-2</v>
      </c>
      <c r="IY300" s="26">
        <f>IFERROR(Tableau17[[#This Row],[2008-T1-LDVD]]/Tableau17[[#This Row],[2008-T1-TOTAL]],"")</f>
        <v>4.3196544276457886E-3</v>
      </c>
      <c r="IZ300" s="26">
        <f>IFERROR(Tableau17[[#This Row],[2008-T1-LEXD]]/Tableau17[[#This Row],[2008-T1-TOTAL]],"")</f>
        <v>0</v>
      </c>
      <c r="JA300" s="26">
        <f>IFERROR(Tableau17[[#This Row],[2008-T1-LEXG]]/Tableau17[[#This Row],[2008-T1-TOTAL]],"")</f>
        <v>4.3196544276457881E-2</v>
      </c>
      <c r="JB300" s="26">
        <f>IFERROR(Tableau17[[#This Row],[2008-T1-LFN]]/Tableau17[[#This Row],[2008-T1-TOTAL]],"")</f>
        <v>9.719222462203024E-2</v>
      </c>
      <c r="JC300" s="26">
        <f>IFERROR(Tableau17[[#This Row],[2008-T1-LMAJ]]/Tableau17[[#This Row],[2008-T1-TOTAL]],"")</f>
        <v>0.42332613390928725</v>
      </c>
      <c r="JD300" s="26">
        <f>IFERROR(Tableau17[[#This Row],[2008-T1-LUG]]/Tableau17[[#This Row],[2008-T1-TOTAL]],"")</f>
        <v>0.38228941684665224</v>
      </c>
      <c r="JE300" s="26">
        <f>IFERROR(Tableau17[[#This Row],[2008-T2-LFN]]/Tableau17[[#This Row],[2008-T2-TOTAL]],"")</f>
        <v>5.8601134215500943E-2</v>
      </c>
      <c r="JF300" s="26">
        <f>IFERROR(Tableau17[[#This Row],[2008-T2-LGC]]/Tableau17[[#This Row],[2008-T2-TOTAL]],"")</f>
        <v>0</v>
      </c>
      <c r="JG300" s="26">
        <f>IFERROR(Tableau17[[#This Row],[2008-T2-LMAJ]]/Tableau17[[#This Row],[2008-T2-TOTAL]],"")</f>
        <v>0.50472589792060496</v>
      </c>
      <c r="JH300" s="26">
        <f>IFERROR(Tableau17[[#This Row],[2008-T2-LUG]]/Tableau17[[#This Row],[2008-T2-TOTAL]],"")</f>
        <v>0.43667296786389415</v>
      </c>
      <c r="JI300" s="26">
        <f>IFERROR(Tableau17[[#This Row],[2014-T1-LDIV]]/Tableau17[[#This Row],[2014-T1-TOTAL]],"")</f>
        <v>0</v>
      </c>
      <c r="JJ300" s="26">
        <f>IFERROR(Tableau17[[#This Row],[2014-T1-LDVD]]/Tableau17[[#This Row],[2014-T1-TOTAL]],"")</f>
        <v>0</v>
      </c>
      <c r="JK300" s="26">
        <f>IFERROR(Tableau17[[#This Row],[2014-T1-LDVG]]/Tableau17[[#This Row],[2014-T1-TOTAL]],"")</f>
        <v>4.2808219178082189E-2</v>
      </c>
      <c r="JL300" s="26">
        <f>IFERROR(Tableau17[[#This Row],[2014-T1-LEXG]]/Tableau17[[#This Row],[2014-T1-TOTAL]],"")</f>
        <v>1.1986301369863013E-2</v>
      </c>
      <c r="JM300" s="26">
        <f>IFERROR(Tableau17[[#This Row],[2014-T1-LFG]]/Tableau17[[#This Row],[2014-T1-TOTAL]],"")</f>
        <v>3.9383561643835614E-2</v>
      </c>
      <c r="JN300" s="26">
        <f>IFERROR(Tableau17[[#This Row],[2014-T1-LFN]]/Tableau17[[#This Row],[2014-T1-TOTAL]],"")</f>
        <v>0.41952054794520549</v>
      </c>
      <c r="JO300" s="26">
        <f>IFERROR(Tableau17[[#This Row],[2014-T1-LUD]]/Tableau17[[#This Row],[2014-T1-TOTAL]],"")</f>
        <v>0.27568493150684931</v>
      </c>
      <c r="JP300" s="26">
        <f>IFERROR(Tableau17[[#This Row],[2014-T1-LUG]]/Tableau17[[#This Row],[2014-T1-TOTAL]],"")</f>
        <v>0.21061643835616439</v>
      </c>
      <c r="JQ300" s="26">
        <f>IFERROR(Tableau17[[#This Row],[2014-T2-LFN]]/Tableau17[[#This Row],[2014-T2-TOTAL]],"")</f>
        <v>0.43692307692307691</v>
      </c>
      <c r="JR300" s="26">
        <f>IFERROR(Tableau17[[#This Row],[2014-T2-LUD]]/Tableau17[[#This Row],[2014-T2-TOTAL]],"")</f>
        <v>0.34307692307692306</v>
      </c>
      <c r="JS300" s="26">
        <f>IFERROR(Tableau17[[#This Row],[2014-T2-LUG]]/Tableau17[[#This Row],[2014-T2-TOTAL]],"")</f>
        <v>0.22</v>
      </c>
      <c r="JT300" s="26">
        <f>IFERROR(Tableau17[[#This Row],[2015-T1-BC-DIV]]/Tableau17[[#This Row],[2015-T1-TOTAL]],"")</f>
        <v>0</v>
      </c>
      <c r="JU300" s="26">
        <f>IFERROR(Tableau17[[#This Row],[2015-T1-BC-DLF]]/Tableau17[[#This Row],[2015-T1-TOTAL]],"")</f>
        <v>2.2177419354838711E-2</v>
      </c>
      <c r="JV300" s="26">
        <f>IFERROR(Tableau17[[#This Row],[2015-T1-BC-DVD]]/Tableau17[[#This Row],[2015-T1-TOTAL]],"")</f>
        <v>0</v>
      </c>
      <c r="JW300" s="26">
        <f>IFERROR(Tableau17[[#This Row],[2015-T1-BC-DVG]]/Tableau17[[#This Row],[2015-T1-TOTAL]],"")</f>
        <v>4.0322580645161289E-3</v>
      </c>
      <c r="JX300" s="26">
        <f>IFERROR(Tableau17[[#This Row],[2015-T1-BC-FG]]/Tableau17[[#This Row],[2015-T1-TOTAL]],"")</f>
        <v>3.2258064516129031E-2</v>
      </c>
      <c r="JY300" s="26">
        <f>IFERROR(Tableau17[[#This Row],[2015-T1-BC-FN]]/Tableau17[[#This Row],[2015-T1-TOTAL]],"")</f>
        <v>0.41532258064516131</v>
      </c>
      <c r="JZ300" s="26">
        <f>IFERROR(Tableau17[[#This Row],[2015-T1-BC-MDM]]/Tableau17[[#This Row],[2015-T1-TOTAL]],"")</f>
        <v>0</v>
      </c>
      <c r="KA300" s="26">
        <f>IFERROR(Tableau17[[#This Row],[2015-T1-BC-RDG]]/Tableau17[[#This Row],[2015-T1-TOTAL]],"")</f>
        <v>0</v>
      </c>
      <c r="KB300" s="26">
        <f>IFERROR(Tableau17[[#This Row],[2015-T1-BC-SOC]]/Tableau17[[#This Row],[2015-T1-TOTAL]],"")</f>
        <v>0.22782258064516128</v>
      </c>
      <c r="KC300" s="26">
        <f>IFERROR(Tableau17[[#This Row],[2015-T1-BC-UD]]/Tableau17[[#This Row],[2015-T1-TOTAL]],"")</f>
        <v>0.24395161290322581</v>
      </c>
      <c r="KD300" s="26">
        <f>IFERROR(Tableau17[[#This Row],[2015-T1-BC-UG]]/Tableau17[[#This Row],[2015-T1-TOTAL]],"")</f>
        <v>0</v>
      </c>
      <c r="KE300" s="26">
        <f>IFERROR(Tableau17[[#This Row],[2015-T1-BC-VEC]]/Tableau17[[#This Row],[2015-T1-TOTAL]],"")</f>
        <v>5.4435483870967742E-2</v>
      </c>
      <c r="KF300" s="26">
        <f>IFERROR(Tableau17[[#This Row],[2015-T2-BC-DVG]]/Tableau17[[#This Row],[2015-T2-TOTAL]],"")</f>
        <v>0</v>
      </c>
      <c r="KG300" s="26">
        <f>IFERROR(Tableau17[[#This Row],[2015-T2-BC-FN]]/Tableau17[[#This Row],[2015-T2-TOTAL]],"")</f>
        <v>0.58620689655172409</v>
      </c>
      <c r="KH300" s="26">
        <f>IFERROR(Tableau17[[#This Row],[2015-T2-BC-SOC]]/Tableau17[[#This Row],[2015-T2-TOTAL]],"")</f>
        <v>0.41379310344827586</v>
      </c>
      <c r="KI300" s="26">
        <f>IFERROR(Tableau17[[#This Row],[2015-T2-BC-UD]]/Tableau17[[#This Row],[2015-T2-TOTAL]],"")</f>
        <v>0</v>
      </c>
      <c r="KJ300" s="26">
        <f>IFERROR(Tableau17[[#This Row],[2015-T2-BC-UG]]/Tableau17[[#This Row],[2015-T2-TOTAL]],"")</f>
        <v>0</v>
      </c>
      <c r="KK300" s="26">
        <f>IFERROR(Tableau17[[#This Row],[2017 (L)-T1-COM]]/Tableau17[[#This Row],[2017 (L)-T1-TOTAL]],"")</f>
        <v>0</v>
      </c>
      <c r="KL300" s="26">
        <f>IFERROR(Tableau17[[#This Row],[2017 (L)-T1-DIV]]/Tableau17[[#This Row],[2017 (L)-T1-TOTAL]],"")</f>
        <v>2.8943560057887118E-3</v>
      </c>
      <c r="KM300" s="26">
        <f>IFERROR(Tableau17[[#This Row],[2017 (L)-T1-DLF]]/Tableau17[[#This Row],[2017 (L)-T1-TOTAL]],"")</f>
        <v>1.1577424023154847E-2</v>
      </c>
      <c r="KN300" s="26">
        <f>IFERROR(Tableau17[[#This Row],[2017 (L)-T1-DVD]]/Tableau17[[#This Row],[2017 (L)-T1-TOTAL]],"")</f>
        <v>0</v>
      </c>
      <c r="KO300" s="26">
        <f>IFERROR(Tableau17[[#This Row],[2017 (L)-T1-DVG]]/Tableau17[[#This Row],[2017 (L)-T1-TOTAL]],"")</f>
        <v>4.3415340086830683E-3</v>
      </c>
      <c r="KP300" s="26">
        <f>IFERROR(Tableau17[[#This Row],[2017 (L)-T1-ECO]]/Tableau17[[#This Row],[2017 (L)-T1-TOTAL]],"")</f>
        <v>5.7887120115774238E-2</v>
      </c>
      <c r="KQ300" s="26">
        <f>IFERROR(Tableau17[[#This Row],[2017 (L)-T1-EXD]]/Tableau17[[#This Row],[2017 (L)-T1-TOTAL]],"")</f>
        <v>8.6830680173661367E-3</v>
      </c>
      <c r="KR300" s="26">
        <f>IFERROR(Tableau17[[#This Row],[2017 (L)-T1-EXG]]/Tableau17[[#This Row],[2017 (L)-T1-TOTAL]],"")</f>
        <v>7.2358900144717797E-3</v>
      </c>
      <c r="KS300" s="26">
        <f>IFERROR(Tableau17[[#This Row],[2017 (L)-T1-FI]]/Tableau17[[#This Row],[2017 (L)-T1-TOTAL]],"")</f>
        <v>0.11432706222865413</v>
      </c>
      <c r="KT300" s="26">
        <f>IFERROR(Tableau17[[#This Row],[2017 (L)-T1-FN]]/Tableau17[[#This Row],[2017 (L)-T1-TOTAL]],"")</f>
        <v>0.33429811866859621</v>
      </c>
      <c r="KU300" s="26">
        <f>IFERROR(Tableau17[[#This Row],[2017 (L)-T1-LR]]/Tableau17[[#This Row],[2017 (L)-T1-TOTAL]],"")</f>
        <v>9.2619392185238777E-2</v>
      </c>
      <c r="KV300" s="26">
        <f>IFERROR(Tableau17[[#This Row],[2017 (L)-T1-MDM]]/Tableau17[[#This Row],[2017 (L)-T1-TOTAL]],"")</f>
        <v>0</v>
      </c>
      <c r="KW300" s="26">
        <f>IFERROR(Tableau17[[#This Row],[2017 (L)-T1-RDG]]/Tableau17[[#This Row],[2017 (L)-T1-TOTAL]],"")</f>
        <v>0</v>
      </c>
      <c r="KX300" s="26">
        <f>IFERROR(Tableau17[[#This Row],[2017 (L)-T1-REG]]/Tableau17[[#This Row],[2017 (L)-T1-TOTAL]],"")</f>
        <v>1.4471780028943559E-3</v>
      </c>
      <c r="KY300" s="26">
        <f>IFERROR(Tableau17[[#This Row],[2017 (L)-T1-REM]]/Tableau17[[#This Row],[2017 (L)-T1-TOTAL]],"")</f>
        <v>0.32706222865412443</v>
      </c>
      <c r="KZ300" s="26">
        <f>IFERROR(Tableau17[[#This Row],[2017 (L)-T1-SOC]]/Tableau17[[#This Row],[2017 (L)-T1-TOTAL]],"")</f>
        <v>3.7626628075253257E-2</v>
      </c>
      <c r="LA300" s="26">
        <f>IFERROR(Tableau17[[#This Row],[2017 (L)-T1-UDI]]/Tableau17[[#This Row],[2017 (L)-T1-TOTAL]],"")</f>
        <v>0</v>
      </c>
      <c r="LB300" s="26">
        <f>IFERROR(Tableau17[[#This Row],[2017 (L)-T2-FI]]/Tableau17[[#This Row],[2017 (L)-T2-TOTAL]],"")</f>
        <v>0</v>
      </c>
      <c r="LC300" s="26">
        <f>IFERROR(Tableau17[[#This Row],[2017 (L)-T2-FN]]/Tableau17[[#This Row],[2017 (L)-T2-TOTAL]],"")</f>
        <v>0.48634812286689422</v>
      </c>
      <c r="LD300" s="26">
        <f>IFERROR(Tableau17[[#This Row],[2017 (L)-T2-LR]]/Tableau17[[#This Row],[2017 (L)-T2-TOTAL]],"")</f>
        <v>0</v>
      </c>
      <c r="LE300" s="26">
        <f>IFERROR(Tableau17[[#This Row],[2017 (L)-T2-MDM]]/Tableau17[[#This Row],[2017 (L)-T2-TOTAL]],"")</f>
        <v>0</v>
      </c>
      <c r="LF300" s="26">
        <f>IFERROR(Tableau17[[#This Row],[2017 (L)-T2-REM]]/Tableau17[[#This Row],[2017 (L)-T2-TOTAL]],"")</f>
        <v>0.51365187713310578</v>
      </c>
      <c r="LG300" s="26">
        <f>IFERROR(Tableau17[[#This Row],[2017-T1-ARTHAUD Nathalie]]/Tableau17[[#This Row],[2017-T1-TOTAL]],"")</f>
        <v>2.6595744680851063E-3</v>
      </c>
      <c r="LH300" s="26">
        <f>IFERROR(Tableau17[[#This Row],[2017-T1-ASSELINEAU Fran]]/Tableau17[[#This Row],[2017-T1-TOTAL]],"")</f>
        <v>8.8652482269503553E-3</v>
      </c>
      <c r="LI300" s="26">
        <f>IFERROR(Tableau17[[#This Row],[2017-T1-CHEMINADE Jacques]]/Tableau17[[#This Row],[2017-T1-TOTAL]],"")</f>
        <v>8.8652482269503544E-4</v>
      </c>
      <c r="LJ300" s="26">
        <f>IFERROR(Tableau17[[#This Row],[2017-T1-DUPONT-AIGNAN Nicolas]]/Tableau17[[#This Row],[2017-T1-TOTAL]],"")</f>
        <v>4.8758865248226951E-2</v>
      </c>
      <c r="LK300" s="26">
        <f>IFERROR(Tableau17[[#This Row],[2017-T1-FILLON Fran]]/Tableau17[[#This Row],[2017-T1-TOTAL]],"")</f>
        <v>0.15957446808510639</v>
      </c>
      <c r="LL300" s="26">
        <f>IFERROR(Tableau17[[#This Row],[2017-T1-HAMON Beno]]/Tableau17[[#This Row],[2017-T1-TOTAL]],"")</f>
        <v>4.0780141843971635E-2</v>
      </c>
      <c r="LM300" s="26">
        <f>IFERROR(Tableau17[[#This Row],[2017-T1-LASSALLE Jean]]/Tableau17[[#This Row],[2017-T1-TOTAL]],"")</f>
        <v>5.3191489361702126E-3</v>
      </c>
      <c r="LN300" s="26">
        <f>IFERROR(Tableau17[[#This Row],[2017-T1-LE PEN Marine]]/Tableau17[[#This Row],[2017-T1-TOTAL]],"")</f>
        <v>0.36524822695035464</v>
      </c>
      <c r="LO300" s="26">
        <f>IFERROR(Tableau17[[#This Row],[2017-T1-M Jean-Luc]]/Tableau17[[#This Row],[2017-T1-TOTAL]],"")</f>
        <v>0.14716312056737588</v>
      </c>
      <c r="LP300" s="26">
        <f>IFERROR(Tableau17[[#This Row],[2017-T1-MACRON Emmanuel]]/Tableau17[[#This Row],[2017-T1-TOTAL]],"")</f>
        <v>0.21719858156028368</v>
      </c>
      <c r="LQ300" s="26">
        <f>IFERROR(Tableau17[[#This Row],[2017-T1-POUTOU Philippe]]/Tableau17[[#This Row],[2017-T1-TOTAL]],"")</f>
        <v>3.5460992907801418E-3</v>
      </c>
      <c r="LR300" s="26">
        <f>IFERROR(Tableau17[[#This Row],[2017-T2-LE PEN Marine]]/Tableau17[[#This Row],[2017-T2-TOTAL]],"")</f>
        <v>0.49017580144777662</v>
      </c>
      <c r="LS300" s="26">
        <f>IFERROR(Tableau17[[#This Row],[2017-T2-MACRON Emmanuel]]/Tableau17[[#This Row],[2017-T2-TOTAL]],"")</f>
        <v>0.50982419855222338</v>
      </c>
      <c r="LT300" s="26">
        <f>IFERROR(Tableau17[[#This Row],[2019-T1-ALEXANDRE Audric]]/Tableau17[[#This Row],[2019-T1-TOTAL]],"")</f>
        <v>0</v>
      </c>
      <c r="LU300" s="26">
        <f>IFERROR(Tableau17[[#This Row],[2019-T1-ARTHAUD Nathalie]]/Tableau17[[#This Row],[2019-T1-TOTAL]],"")</f>
        <v>2.9282576866764276E-3</v>
      </c>
      <c r="LV300" s="26">
        <f>IFERROR(Tableau17[[#This Row],[2019-T1-ASSELINEAU François]]/Tableau17[[#This Row],[2019-T1-TOTAL]],"")</f>
        <v>1.171303074670571E-2</v>
      </c>
      <c r="LW300" s="26">
        <f>IFERROR(Tableau17[[#This Row],[2019-T1-AUBRY Manon]]/Tableau17[[#This Row],[2019-T1-TOTAL]],"")</f>
        <v>4.24597364568082E-2</v>
      </c>
      <c r="LX300" s="26">
        <f>IFERROR(Tableau17[[#This Row],[2019-T1-AZERGUI Nagib]]/Tableau17[[#This Row],[2019-T1-TOTAL]],"")</f>
        <v>4.3923865300146414E-3</v>
      </c>
      <c r="LY300" s="26">
        <f>IFERROR(Tableau17[[#This Row],[2019-T1-BARDELLA Jordan]]/Tableau17[[#This Row],[2019-T1-TOTAL]],"")</f>
        <v>0.36603221083455345</v>
      </c>
      <c r="LZ300" s="26">
        <f>IFERROR(Tableau17[[#This Row],[2019-T1-BELLAMY François-Xavier]]/Tableau17[[#This Row],[2019-T1-TOTAL]],"")</f>
        <v>6.0029282576866766E-2</v>
      </c>
      <c r="MA300" s="26">
        <f>IFERROR(Tableau17[[#This Row],[2019-T1-BIDOU Olivier]]/Tableau17[[#This Row],[2019-T1-TOTAL]],"")</f>
        <v>4.3923865300146414E-3</v>
      </c>
      <c r="MB300" s="26">
        <f>IFERROR(Tableau17[[#This Row],[2019-T1-BOURG Dominique]]/Tableau17[[#This Row],[2019-T1-TOTAL]],"")</f>
        <v>1.0248901903367497E-2</v>
      </c>
      <c r="MC300" s="26">
        <f>IFERROR(Tableau17[[#This Row],[2019-T1-BROSSAT Ian]]/Tableau17[[#This Row],[2019-T1-TOTAL]],"")</f>
        <v>2.9282576866764276E-2</v>
      </c>
      <c r="MD300" s="26">
        <f>IFERROR(Tableau17[[#This Row],[2019-T1-CAILLAUD Sophie]]/Tableau17[[#This Row],[2019-T1-TOTAL]],"")</f>
        <v>0</v>
      </c>
      <c r="ME300" s="26">
        <f>IFERROR(Tableau17[[#This Row],[2019-T1-CAMUS Renaud]]/Tableau17[[#This Row],[2019-T1-TOTAL]],"")</f>
        <v>0</v>
      </c>
      <c r="MF300" s="26">
        <f>IFERROR(Tableau17[[#This Row],[2019-T1-CHALENÇON Christophe]]/Tableau17[[#This Row],[2019-T1-TOTAL]],"")</f>
        <v>0</v>
      </c>
      <c r="MG300" s="26">
        <f>IFERROR(Tableau17[[#This Row],[2019-T1-CORBET Cathy Denise Ginette]]/Tableau17[[#This Row],[2019-T1-TOTAL]],"")</f>
        <v>0</v>
      </c>
      <c r="MH300" s="26">
        <f>IFERROR(Tableau17[[#This Row],[2019-T1-DE PREVOISIN Robert]]/Tableau17[[#This Row],[2019-T1-TOTAL]],"")</f>
        <v>0</v>
      </c>
      <c r="MI300" s="26">
        <f>IFERROR(Tableau17[[#This Row],[2019-T1-DELFEL Thérèse]]/Tableau17[[#This Row],[2019-T1-TOTAL]],"")</f>
        <v>0</v>
      </c>
      <c r="MJ300" s="26">
        <f>IFERROR(Tableau17[[#This Row],[2019-T1-DIEUMEGARD Pierre]]/Tableau17[[#This Row],[2019-T1-TOTAL]],"")</f>
        <v>0</v>
      </c>
      <c r="MK300" s="26">
        <f>IFERROR(Tableau17[[#This Row],[2019-T1-DUPONT-AIGNAN Nicolas]]/Tableau17[[#This Row],[2019-T1-TOTAL]],"")</f>
        <v>4.0995607613469986E-2</v>
      </c>
      <c r="ML300" s="26">
        <f>IFERROR(Tableau17[[#This Row],[2019-T1-GERNIGON Yves]]/Tableau17[[#This Row],[2019-T1-TOTAL]],"")</f>
        <v>0</v>
      </c>
      <c r="MM300" s="26">
        <f>IFERROR(Tableau17[[#This Row],[2019-T1-GLUCKSMANN Raphaël]]/Tableau17[[#This Row],[2019-T1-TOTAL]],"")</f>
        <v>4.0995607613469986E-2</v>
      </c>
      <c r="MN300" s="26">
        <f>IFERROR(Tableau17[[#This Row],[2019-T1-HAMON Benoît]]/Tableau17[[#This Row],[2019-T1-TOTAL]],"")</f>
        <v>2.1961932650073207E-2</v>
      </c>
      <c r="MO300" s="26">
        <f>IFERROR(Tableau17[[#This Row],[2019-T1-HELGEN Gilles]]/Tableau17[[#This Row],[2019-T1-TOTAL]],"")</f>
        <v>0</v>
      </c>
      <c r="MP300" s="26">
        <f>IFERROR(Tableau17[[#This Row],[2019-T1-JADOT Yannick]]/Tableau17[[#This Row],[2019-T1-TOTAL]],"")</f>
        <v>0.15226939970717424</v>
      </c>
      <c r="MQ300" s="26">
        <f>IFERROR(Tableau17[[#This Row],[2019-T1-LAGARDE Jean-Christophe]]/Tableau17[[#This Row],[2019-T1-TOTAL]],"")</f>
        <v>1.3177159590043924E-2</v>
      </c>
      <c r="MR300" s="26">
        <f>IFERROR(Tableau17[[#This Row],[2019-T1-LALANNE Francis]]/Tableau17[[#This Row],[2019-T1-TOTAL]],"")</f>
        <v>8.7847730600292828E-3</v>
      </c>
      <c r="MS300" s="26">
        <f>IFERROR(Tableau17[[#This Row],[2019-T1-LOISEAU Nathalie]]/Tableau17[[#This Row],[2019-T1-TOTAL]],"")</f>
        <v>0.19033674963396779</v>
      </c>
      <c r="MT300" s="26">
        <f>IFERROR(Tableau17[[#This Row],[2019-T1-MARIE Florie]]/Tableau17[[#This Row],[2019-T1-TOTAL]],"")</f>
        <v>0</v>
      </c>
      <c r="MU300" s="26">
        <f>IFERROR(Tableau17[[#This Row],[2008-T1-MACROEXTRDROITE]]/Tableau17[[#This Row],[2008-T1-MACROTOTALE]],"")</f>
        <v>9.719222462203024E-2</v>
      </c>
      <c r="MV300" s="26">
        <f>IFERROR(Tableau17[[#This Row],[2008-T1-MACRODROITE]]/Tableau17[[#This Row],[2008-T1-MACROTOTALE]],"")</f>
        <v>0.47732181425485959</v>
      </c>
      <c r="MW300" s="26">
        <f>IFERROR(Tableau17[[#This Row],[2008-T1-MACROCENTRE]]/Tableau17[[#This Row],[2008-T1-MACROTOTALE]],"")</f>
        <v>0</v>
      </c>
      <c r="MX300" s="26">
        <f>IFERROR(Tableau17[[#This Row],[2008-T1-MACROGAUCHE]]/Tableau17[[#This Row],[2008-T1-MACROTOTALE]],"")</f>
        <v>0.42548596112311016</v>
      </c>
      <c r="MY300" s="26">
        <f>IFERROR(Tableau17[[#This Row],[2008-T1-MACROAUTRE]]/Tableau17[[#This Row],[2008-T1-MACROTOTALE]],"")</f>
        <v>0</v>
      </c>
      <c r="MZ300" s="26">
        <f>IFERROR(Tableau17[[#This Row],[2008-T2-MACROEXTRDROITE]]/Tableau17[[#This Row],[2008-T2-MACROTOTALE]],"")</f>
        <v>5.8601134215500943E-2</v>
      </c>
      <c r="NA300" s="26">
        <f>IFERROR(Tableau17[[#This Row],[2008-T2-MACRODROITE]]/Tableau17[[#This Row],[2008-T2-MACROTOTALE]],"")</f>
        <v>0.50472589792060496</v>
      </c>
      <c r="NB300" s="26">
        <f>IFERROR(Tableau17[[#This Row],[2008-T2-MACROCENTRE]]/Tableau17[[#This Row],[2008-T2-MACROTOTALE]],"")</f>
        <v>0</v>
      </c>
      <c r="NC300" s="26">
        <f>IFERROR(Tableau17[[#This Row],[2008-T2-MACROGAUCHE]]/Tableau17[[#This Row],[2008-T2-MACROTOTALE]],"")</f>
        <v>0.43667296786389415</v>
      </c>
      <c r="ND300" s="26">
        <f>IFERROR(Tableau17[[#This Row],[2008-T2-MACROAUTRE]]/Tableau17[[#This Row],[2008-T2-MACROTOTALE]],"")</f>
        <v>0</v>
      </c>
      <c r="NE300" s="26">
        <f>IFERROR(Tableau17[[#This Row],[2014-T1-MACROEXTRDROITE]]/Tableau17[[#This Row],[2014-T1-MACROTOTALE]],"")</f>
        <v>0.41952054794520549</v>
      </c>
      <c r="NF300" s="26">
        <f>IFERROR(Tableau17[[#This Row],[2014-T1-MACRODROITE]]/Tableau17[[#This Row],[2014-T1-MACROTOTALE]],"")</f>
        <v>0.27568493150684931</v>
      </c>
      <c r="NG300" s="26">
        <f>IFERROR(Tableau17[[#This Row],[2014-T1-MACROCENTRE]]/Tableau17[[#This Row],[2014-T1-MACROTOTALE]],"")</f>
        <v>0</v>
      </c>
      <c r="NH300" s="26">
        <f>IFERROR(Tableau17[[#This Row],[2014-T1-MACROGAUCHE]]/Tableau17[[#This Row],[2014-T1-MACROTOTALE]],"")</f>
        <v>0.3047945205479452</v>
      </c>
      <c r="NI300" s="26">
        <f>IFERROR(Tableau17[[#This Row],[2014-T1-MACROAUTRE]]/Tableau17[[#This Row],[2014-T1-MACROTOTALE]],"")</f>
        <v>0</v>
      </c>
      <c r="NJ300" s="26">
        <f>IFERROR(Tableau17[[#This Row],[2014-T2-MACROEXTRDROITE]]/Tableau17[[#This Row],[2014-T2-MACROTOTALE]],"")</f>
        <v>0.43692307692307691</v>
      </c>
      <c r="NK300" s="26">
        <f>IFERROR(Tableau17[[#This Row],[2014-T2-MACRODROITE]]/Tableau17[[#This Row],[2014-T2-MACROTOTALE]],"")</f>
        <v>0.34307692307692306</v>
      </c>
      <c r="NL300" s="26">
        <f>IFERROR(Tableau17[[#This Row],[2014-T2-MACROCENTRE]]/Tableau17[[#This Row],[2014-T2-MACROTOTALE]],"")</f>
        <v>0</v>
      </c>
      <c r="NM300" s="26">
        <f>IFERROR(Tableau17[[#This Row],[2014-T2-MACROGAUCHE]]/Tableau17[[#This Row],[2014-T2-MACROTOTALE]],"")</f>
        <v>0.22</v>
      </c>
      <c r="NN300" s="26">
        <f>IFERROR(Tableau17[[#This Row],[2014-T2-MACROAUTRE]]/Tableau17[[#This Row],[2014-T2-MACROTOTALE]],"")</f>
        <v>0</v>
      </c>
      <c r="NO300" s="26">
        <f>IFERROR( Tableau17[[#This Row],[2015-T1-MACROEXTRDROITE]]/Tableau17[[#This Row],[2015-T1-MACROTOTALE]],"")</f>
        <v>0.4375</v>
      </c>
      <c r="NP300" s="26">
        <f>IFERROR(Tableau17[[#This Row],[2015-T1-MACRODROITE]]/Tableau17[[#This Row],[2015-T1-MACROTOTALE]],"")</f>
        <v>0.24395161290322581</v>
      </c>
      <c r="NQ300" s="26">
        <f>IFERROR(Tableau17[[#This Row],[2015-T1-MACROCENTRE]]/Tableau17[[#This Row],[2015-T1-MACROTOTALE]],"")</f>
        <v>0</v>
      </c>
      <c r="NR300" s="26">
        <f>IFERROR(Tableau17[[#This Row],[2015-T1-MACROGAUCHE]]/Tableau17[[#This Row],[2015-T1-MACROTOTALE]],"")</f>
        <v>0.31854838709677419</v>
      </c>
      <c r="NS300" s="26">
        <f>IFERROR(Tableau17[[#This Row],[2015-T1-MACROAUTRE]]/Tableau17[[#This Row],[2015-T1-MACROTOTALE]],"")</f>
        <v>0</v>
      </c>
      <c r="NT300" s="26">
        <f>IFERROR(Tableau17[[#This Row],[2015-T2-MACROEXTRDROITE]]/Tableau17[[#This Row],[2015-T2-MACROTOTALE]],"")</f>
        <v>0.58620689655172409</v>
      </c>
      <c r="NU300" s="26">
        <f>IFERROR(Tableau17[[#This Row],[2015-T2-MACRODROITE]]/Tableau17[[#This Row],[2015-T2-MACROTOTALE]],"")</f>
        <v>0</v>
      </c>
      <c r="NV300" s="26">
        <f>IFERROR(Tableau17[[#This Row],[2015-T2-MACROCENTRE]]/Tableau17[[#This Row],[2015-T2-MACROTOTALE]],"")</f>
        <v>0</v>
      </c>
      <c r="NW300" s="26">
        <f>IFERROR(Tableau17[[#This Row],[2015-T2-MACROGAUCHE]]/Tableau17[[#This Row],[2015-T2-MACROTOTALE]],"")</f>
        <v>0.41379310344827586</v>
      </c>
      <c r="NX300" s="26">
        <f>IFERROR(Tableau17[[#This Row],[2015-T2-MACROAUTRE]]/Tableau17[[#This Row],[2015-T2-MACROTOTALE]],"")</f>
        <v>0</v>
      </c>
      <c r="NY300" s="26">
        <f>IFERROR(Tableau17[[#This Row],[2017-T1-MACROEXTRDROITE]]/Tableau17[[#This Row],[2017-T1-MACROTOTALE]],"")</f>
        <v>0.42375886524822692</v>
      </c>
      <c r="NZ300" s="26">
        <f>IFERROR(Tableau17[[#This Row],[2017-T1-MACRODROITE]]/Tableau17[[#This Row],[2017-T1-MACROTOTALE]],"")</f>
        <v>0.15957446808510639</v>
      </c>
      <c r="OA300" s="26">
        <f>IFERROR(Tableau17[[#This Row],[2017-T1-MACROCENTRE]]/Tableau17[[#This Row],[2017-T1-MACROTOTALE]],"")</f>
        <v>0.21719858156028368</v>
      </c>
      <c r="OB300" s="26">
        <f>IFERROR(Tableau17[[#This Row],[2017-T1-MACROGAUCHE]]/Tableau17[[#This Row],[2017-T1-MACROTOTALE]],"")</f>
        <v>0.19414893617021275</v>
      </c>
      <c r="OC300" s="26">
        <f>IFERROR(Tableau17[[#This Row],[2017-T1-MACROAUTRE]]/Tableau17[[#This Row],[2017-T1-MACROTOTALE]],"")</f>
        <v>5.3191489361702126E-3</v>
      </c>
      <c r="OD300" s="26">
        <f>IFERROR(Tableau17[[#This Row],[2017-T2-MACROEXTRDROITE]]/Tableau17[[#This Row],[2017-T2-MACROTOTALE]],"")</f>
        <v>0.49017580144777662</v>
      </c>
      <c r="OE300" s="26">
        <f>IFERROR(Tableau17[[#This Row],[2017-T2-MACRODROITE]]/Tableau17[[#This Row],[2017-T2-MACROTOTALE]],"")</f>
        <v>0</v>
      </c>
      <c r="OF300" s="26">
        <f>IFERROR(Tableau17[[#This Row],[2017-T2-MACROCENTRE]]/Tableau17[[#This Row],[2017-T2-MACROTOTALE]],"")</f>
        <v>0.50982419855222338</v>
      </c>
      <c r="OG300" s="26">
        <f>IFERROR(Tableau17[[#This Row],[2017-T2-MACROGAUCHE]]/Tableau17[[#This Row],[2017-T2-MACROTOTALE]],"")</f>
        <v>0</v>
      </c>
      <c r="OH300" s="26">
        <f>IFERROR(Tableau17[[#This Row],[2017-T2-MACROAUTRE]]/Tableau17[[#This Row],[2017-T2-MACROTOTALE]],"")</f>
        <v>0</v>
      </c>
      <c r="OI300" s="26">
        <f>IFERROR(Tableau17[[#This Row],[2019-T1-MACROEXTRDROITE]]/Tableau17[[#This Row],[2019-T1-MACROTOTALE]],"")</f>
        <v>0.4136947218259629</v>
      </c>
      <c r="OJ300" s="26">
        <f>IFERROR(Tableau17[[#This Row],[2019-T1-MACRODROITE]]/Tableau17[[#This Row],[2019-T1-MACROTOTALE]],"")</f>
        <v>7.1326676176890161E-2</v>
      </c>
      <c r="OK300" s="26">
        <f>IFERROR(Tableau17[[#This Row],[2019-T1-MACROCENTRE]]/Tableau17[[#This Row],[2019-T1-MACROTOTALE]],"")</f>
        <v>0.18544935805991442</v>
      </c>
      <c r="OL300" s="26">
        <f>IFERROR(Tableau17[[#This Row],[2019-T1-MACROGAUCHE]]/Tableau17[[#This Row],[2019-T1-MACROTOTALE]],"")</f>
        <v>0.28245363766048504</v>
      </c>
      <c r="OM300" s="26">
        <f>IFERROR(Tableau17[[#This Row],[2019-T1-MACROAUTRE]]/Tableau17[[#This Row],[2019-T1-MACROTOTALE]],"")</f>
        <v>4.7075606276747506E-2</v>
      </c>
      <c r="ON300" s="26">
        <f>IFERROR(Tableau17[[#This Row],[2020-T1-MACROEXTRDROITE]]/Tableau17[[#This Row],[2020-T1-MACROTOTALE]],"")</f>
        <v>0.43269230769230771</v>
      </c>
      <c r="OO300" s="26">
        <f>IFERROR(Tableau17[[#This Row],[2020-T1-MACRODROITE]]/Tableau17[[#This Row],[2020-T1-MACROTOTALE]],"")</f>
        <v>0.25384615384615383</v>
      </c>
      <c r="OP300" s="26">
        <f>IFERROR(Tableau17[[#This Row],[2020-T1-MACROCENTRE]]/Tableau17[[#This Row],[2020-T1-MACROTOTALE]],"")</f>
        <v>7.6923076923076927E-2</v>
      </c>
      <c r="OQ300" s="26">
        <f>IFERROR(Tableau17[[#This Row],[2020-T1-MACROGAUCHE]]/Tableau17[[#This Row],[2020-T1-MACROTOTALE]],"")</f>
        <v>0.23653846153846153</v>
      </c>
      <c r="OR300" s="26">
        <f>IFERROR(Tableau17[[#This Row],[2020-T1-MACROAUTRE]]/Tableau17[[#This Row],[2020-T1-MACROTOTALE]],"")</f>
        <v>0</v>
      </c>
      <c r="OS300" s="26">
        <f>IFERROR(Tableau17[[#This Row],[2017 (L)-T1-MACROEXTRDROITE]]/Tableau17[[#This Row],[2017 (L)-T1-MACROTOTALE]],"")</f>
        <v>0.35455861070911721</v>
      </c>
      <c r="OT300" s="26">
        <f>IFERROR(Tableau17[[#This Row],[2017 (L)-T1-MACRODROITE]]/Tableau17[[#This Row],[2017 (L)-T1-MACROTOTALE]],"")</f>
        <v>9.2619392185238777E-2</v>
      </c>
      <c r="OU300" s="26">
        <f>IFERROR(Tableau17[[#This Row],[2017 (L)-T1-MACROCENTRE]]/Tableau17[[#This Row],[2017 (L)-T1-MACROTOTALE]],"")</f>
        <v>0.32706222865412443</v>
      </c>
      <c r="OV300" s="26">
        <f>IFERROR(Tableau17[[#This Row],[2017 (L)-T1-MACROGAUCHE]]/Tableau17[[#This Row],[2017 (L)-T1-MACROTOTALE]],"")</f>
        <v>0.22141823444283648</v>
      </c>
      <c r="OW300" s="26">
        <f>IFERROR(Tableau17[[#This Row],[2017 (L)-T1-MACROAUTRE]]/Tableau17[[#This Row],[2017 (L)-T1-MACROTOTALE]],"")</f>
        <v>4.3415340086830683E-3</v>
      </c>
      <c r="OX300" s="26">
        <f>IFERROR(Tableau17[[#This Row],[2017 (L)-T2-MACROEXTRDROITE]]/Tableau17[[#This Row],[2017 (L)-T2-MACROTOTALE]],"")</f>
        <v>0.48634812286689422</v>
      </c>
      <c r="OY300" s="26">
        <f>IFERROR(Tableau17[[#This Row],[2017 (L)-T2-MACRODROITE]]/Tableau17[[#This Row],[2017 (L)-T2-MACROTOTALE]],"")</f>
        <v>0</v>
      </c>
      <c r="OZ300" s="26">
        <f>IFERROR(Tableau17[[#This Row],[2017 (L)-T2-MACROCENTRE]]/Tableau17[[#This Row],[2017 (L)-T2-MACROTOTALE]],"")</f>
        <v>0.51365187713310578</v>
      </c>
      <c r="PA300" s="26">
        <f>IFERROR(Tableau17[[#This Row],[2017 (L)-T2-MACROGAUCHE]]/Tableau17[[#This Row],[2017 (L)-T2-MACROTOTALE]],"")</f>
        <v>0</v>
      </c>
      <c r="PB300" s="26">
        <f>IFERROR(Tableau17[[#This Row],[2017 (L)-T2-MACROAUTRE]]/Tableau17[[#This Row],[2017 (L)-T2-MACROTOTALE]],"")</f>
        <v>0</v>
      </c>
      <c r="PC300" s="26">
        <f>IFERROR(Tableau17[[#This Row],[2008_T1_PROCUS]]/Tableau17[[#This Row],[2008_T1_INSCRITS]],0)</f>
        <v>4.6728971962616819E-3</v>
      </c>
      <c r="PD300" s="26">
        <f>IFERROR(Tableau17[[#This Row],[2008_T2_PROCUS]]/Tableau17[[#This Row],[2008_T2_INSCRITS]],0)</f>
        <v>5.8411214953271026E-3</v>
      </c>
      <c r="PE300" s="26">
        <f>Tableau17[[#This Row],[2014_T1_PROCUS]]/Tableau17[[#This Row],[2014_T1_INSCRITS]]</f>
        <v>7.2016460905349796E-3</v>
      </c>
      <c r="PF300" s="26">
        <f>IFERROR(Tableau17[[#This Row],[2014_T2_PROCUS]]/Tableau17[[#This Row],[2014_T2_INSCRITS]],0)</f>
        <v>5.1440329218106996E-3</v>
      </c>
    </row>
    <row r="301" spans="1:422" hidden="1" x14ac:dyDescent="0.2">
      <c r="A301" s="1">
        <v>5</v>
      </c>
      <c r="B301" s="1" t="s">
        <v>378</v>
      </c>
      <c r="C301" s="1" t="s">
        <v>385</v>
      </c>
      <c r="D301" s="1" t="s">
        <v>385</v>
      </c>
      <c r="E301" s="1">
        <v>930</v>
      </c>
      <c r="F301" s="1">
        <v>5.4092820000000001</v>
      </c>
      <c r="G301" s="1">
        <v>43.271276</v>
      </c>
      <c r="H301" s="3">
        <v>930</v>
      </c>
      <c r="I301" s="3">
        <v>239</v>
      </c>
      <c r="L301" s="1">
        <v>24</v>
      </c>
      <c r="M301" s="1">
        <v>9</v>
      </c>
      <c r="P301" s="1">
        <v>68</v>
      </c>
      <c r="Q301" s="1">
        <v>17</v>
      </c>
      <c r="R301" s="1">
        <v>61</v>
      </c>
      <c r="S301" s="1">
        <v>41</v>
      </c>
      <c r="T301" s="1">
        <v>21</v>
      </c>
      <c r="U301" s="1">
        <v>241</v>
      </c>
      <c r="V301" s="1">
        <v>973</v>
      </c>
      <c r="W301" s="1">
        <v>511</v>
      </c>
      <c r="X301" s="1">
        <v>7</v>
      </c>
      <c r="Y301" s="2">
        <v>0.52517986000000005</v>
      </c>
      <c r="Z301" s="1">
        <v>973</v>
      </c>
      <c r="AA301" s="1">
        <v>521</v>
      </c>
      <c r="AB301" s="1">
        <v>8</v>
      </c>
      <c r="AC301" s="2">
        <v>0.53545735000000005</v>
      </c>
      <c r="AD301" s="1">
        <v>930</v>
      </c>
      <c r="AE301" s="1">
        <v>249</v>
      </c>
      <c r="AF301" s="2">
        <v>0.26774194000000001</v>
      </c>
      <c r="AG301" s="1">
        <f t="shared" si="4"/>
        <v>239</v>
      </c>
      <c r="AH301" s="1">
        <v>1003</v>
      </c>
      <c r="AI301" s="1">
        <v>588</v>
      </c>
      <c r="AJ301" s="1">
        <v>17</v>
      </c>
      <c r="AK301" s="2">
        <v>0.58624127999999998</v>
      </c>
      <c r="AL301" s="1">
        <v>1003</v>
      </c>
      <c r="AM301" s="1">
        <v>628</v>
      </c>
      <c r="AN301" s="1">
        <v>11</v>
      </c>
      <c r="AO301" s="2">
        <v>0.62612164000000003</v>
      </c>
      <c r="AP301" s="1">
        <v>952</v>
      </c>
      <c r="AQ301" s="1">
        <v>425</v>
      </c>
      <c r="AR301" s="2">
        <v>0.44642857000000002</v>
      </c>
      <c r="AS301" s="1">
        <v>952</v>
      </c>
      <c r="AT301" s="1">
        <v>453</v>
      </c>
      <c r="AU301" s="2">
        <v>0.47584033999999997</v>
      </c>
      <c r="AV301" s="1">
        <v>944</v>
      </c>
      <c r="AW301" s="1">
        <v>431</v>
      </c>
      <c r="AX301" s="2">
        <v>0.45656780000000002</v>
      </c>
      <c r="AY301" s="1">
        <v>943</v>
      </c>
      <c r="AZ301" s="1">
        <v>360</v>
      </c>
      <c r="BA301" s="2">
        <v>0.38176033999999998</v>
      </c>
      <c r="BB301" s="1">
        <v>948</v>
      </c>
      <c r="BC301" s="1">
        <v>695</v>
      </c>
      <c r="BD301" s="2">
        <v>0.73312235999999997</v>
      </c>
      <c r="BE301" s="1">
        <v>945</v>
      </c>
      <c r="BF301" s="1">
        <v>655</v>
      </c>
      <c r="BG301" s="2">
        <v>0.69312169000000001</v>
      </c>
      <c r="BH301" s="1">
        <v>930</v>
      </c>
      <c r="BI301" s="1">
        <v>416</v>
      </c>
      <c r="BJ301" s="2">
        <v>0.44731183000000002</v>
      </c>
      <c r="BK301" s="1">
        <v>27</v>
      </c>
      <c r="BN301" s="1">
        <v>14</v>
      </c>
      <c r="BO301" s="1">
        <v>43</v>
      </c>
      <c r="BP301" s="1">
        <v>320</v>
      </c>
      <c r="BQ301" s="1">
        <v>170</v>
      </c>
      <c r="BR301" s="1">
        <v>574</v>
      </c>
      <c r="BT301" s="1">
        <v>200</v>
      </c>
      <c r="BU301" s="1">
        <v>409</v>
      </c>
      <c r="BW301" s="1">
        <v>609</v>
      </c>
      <c r="BX301" s="1">
        <v>10</v>
      </c>
      <c r="BZ301" s="1">
        <v>27</v>
      </c>
      <c r="CB301" s="1">
        <v>24</v>
      </c>
      <c r="CC301" s="1">
        <v>120</v>
      </c>
      <c r="CD301" s="1">
        <v>246</v>
      </c>
      <c r="CE301" s="1">
        <v>66</v>
      </c>
      <c r="CF301" s="1">
        <v>493</v>
      </c>
      <c r="CG301" s="1">
        <v>131</v>
      </c>
      <c r="CH301" s="1">
        <v>284</v>
      </c>
      <c r="CI301" s="1">
        <v>83</v>
      </c>
      <c r="CJ301" s="1">
        <v>498</v>
      </c>
      <c r="CM301" s="1">
        <v>2</v>
      </c>
      <c r="CN301" s="1">
        <v>20</v>
      </c>
      <c r="CO301" s="1">
        <v>54</v>
      </c>
      <c r="CP301" s="1">
        <v>157</v>
      </c>
      <c r="CQ301" s="1">
        <v>32</v>
      </c>
      <c r="CT301" s="1">
        <v>143</v>
      </c>
      <c r="CW301" s="1">
        <v>408</v>
      </c>
      <c r="CY301" s="1">
        <v>158</v>
      </c>
      <c r="DA301" s="1">
        <v>256</v>
      </c>
      <c r="DC301" s="1">
        <v>414</v>
      </c>
      <c r="DD301" s="1">
        <v>16</v>
      </c>
      <c r="DE301" s="1">
        <v>3</v>
      </c>
      <c r="DF301" s="1">
        <v>6</v>
      </c>
      <c r="DG301" s="1">
        <v>1</v>
      </c>
      <c r="DI301" s="1">
        <v>16</v>
      </c>
      <c r="DJ301" s="1">
        <v>3</v>
      </c>
      <c r="DK301" s="1">
        <v>2</v>
      </c>
      <c r="DL301" s="1">
        <v>42</v>
      </c>
      <c r="DM301" s="1">
        <v>86</v>
      </c>
      <c r="DN301" s="1">
        <v>118</v>
      </c>
      <c r="DO301" s="1">
        <v>127</v>
      </c>
      <c r="DP301" s="1">
        <v>5</v>
      </c>
      <c r="DU301" s="1">
        <v>425</v>
      </c>
      <c r="DX301" s="1">
        <v>184</v>
      </c>
      <c r="DY301" s="1">
        <v>145</v>
      </c>
      <c r="EA301" s="1">
        <v>329</v>
      </c>
      <c r="EB301" s="1">
        <v>3</v>
      </c>
      <c r="EC301" s="1">
        <v>2</v>
      </c>
      <c r="ED301" s="1">
        <v>0</v>
      </c>
      <c r="EE301" s="1">
        <v>22</v>
      </c>
      <c r="EF301" s="1">
        <v>180</v>
      </c>
      <c r="EG301" s="1">
        <v>29</v>
      </c>
      <c r="EH301" s="1">
        <v>2</v>
      </c>
      <c r="EI301" s="1">
        <v>178</v>
      </c>
      <c r="EJ301" s="1">
        <v>119</v>
      </c>
      <c r="EK301" s="1">
        <v>147</v>
      </c>
      <c r="EL301" s="1">
        <v>1</v>
      </c>
      <c r="EM301" s="1">
        <v>683</v>
      </c>
      <c r="EN301" s="1">
        <v>245</v>
      </c>
      <c r="EO301" s="1">
        <v>337</v>
      </c>
      <c r="EP301" s="1">
        <v>582</v>
      </c>
      <c r="EQ301" s="1">
        <v>0</v>
      </c>
      <c r="ER301" s="1">
        <v>2</v>
      </c>
      <c r="ES301" s="1">
        <v>6</v>
      </c>
      <c r="ET301" s="1">
        <v>28</v>
      </c>
      <c r="EU301" s="1">
        <v>0</v>
      </c>
      <c r="EV301" s="1">
        <v>127</v>
      </c>
      <c r="EW301" s="1">
        <v>30</v>
      </c>
      <c r="EX301" s="1">
        <v>0</v>
      </c>
      <c r="EY301" s="1">
        <v>6</v>
      </c>
      <c r="EZ301" s="1">
        <v>16</v>
      </c>
      <c r="FA301" s="1">
        <v>0</v>
      </c>
      <c r="FB301" s="1">
        <v>0</v>
      </c>
      <c r="FC301" s="1">
        <v>0</v>
      </c>
      <c r="FD301" s="1">
        <v>0</v>
      </c>
      <c r="FE301" s="1">
        <v>0</v>
      </c>
      <c r="FF301" s="1">
        <v>0</v>
      </c>
      <c r="FG301" s="1">
        <v>0</v>
      </c>
      <c r="FH301" s="1">
        <v>16</v>
      </c>
      <c r="FI301" s="1">
        <v>2</v>
      </c>
      <c r="FJ301" s="1">
        <v>14</v>
      </c>
      <c r="FK301" s="1">
        <v>12</v>
      </c>
      <c r="FL301" s="1">
        <v>0</v>
      </c>
      <c r="FM301" s="1">
        <v>41</v>
      </c>
      <c r="FN301" s="1">
        <v>4</v>
      </c>
      <c r="FO301" s="1">
        <v>3</v>
      </c>
      <c r="FP301" s="1">
        <v>94</v>
      </c>
      <c r="FQ301" s="1">
        <v>1</v>
      </c>
      <c r="FR301" s="1">
        <f>SUM(Tableau17[[#This Row],[2019-T1-ALEXANDRE Audric]:[2019-T1-MARIE Florie]])</f>
        <v>402</v>
      </c>
      <c r="FS301" s="1">
        <v>43</v>
      </c>
      <c r="FT301" s="1">
        <v>347</v>
      </c>
      <c r="FU301" s="1">
        <v>0</v>
      </c>
      <c r="FV301" s="1">
        <v>184</v>
      </c>
      <c r="FW301" s="1">
        <v>0</v>
      </c>
      <c r="FX301" s="1">
        <v>574</v>
      </c>
      <c r="FY301" s="1">
        <v>0</v>
      </c>
      <c r="FZ301" s="1">
        <v>409</v>
      </c>
      <c r="GA301" s="1">
        <v>0</v>
      </c>
      <c r="GB301" s="1">
        <v>200</v>
      </c>
      <c r="GC301" s="1">
        <v>0</v>
      </c>
      <c r="GD301" s="1">
        <v>609</v>
      </c>
      <c r="GE301" s="1">
        <v>120</v>
      </c>
      <c r="GF301" s="1">
        <v>246</v>
      </c>
      <c r="GG301" s="1">
        <v>10</v>
      </c>
      <c r="GH301" s="1">
        <v>117</v>
      </c>
      <c r="GI301" s="1">
        <v>0</v>
      </c>
      <c r="GJ301" s="1">
        <v>493</v>
      </c>
      <c r="GK301" s="1">
        <v>131</v>
      </c>
      <c r="GL301" s="1">
        <v>284</v>
      </c>
      <c r="GM301" s="1">
        <v>0</v>
      </c>
      <c r="GN301" s="1">
        <v>83</v>
      </c>
      <c r="GO301" s="1">
        <v>0</v>
      </c>
      <c r="GP301" s="1">
        <v>498</v>
      </c>
      <c r="GQ301" s="1">
        <v>157</v>
      </c>
      <c r="GR301" s="1">
        <v>145</v>
      </c>
      <c r="GS301" s="1">
        <v>32</v>
      </c>
      <c r="GT301" s="1">
        <v>74</v>
      </c>
      <c r="GU301" s="1">
        <v>0</v>
      </c>
      <c r="GV301" s="1">
        <v>408</v>
      </c>
      <c r="GW301" s="1">
        <v>158</v>
      </c>
      <c r="GX301" s="1">
        <v>256</v>
      </c>
      <c r="GY301" s="1">
        <v>0</v>
      </c>
      <c r="GZ301" s="1">
        <v>0</v>
      </c>
      <c r="HA301" s="1">
        <v>0</v>
      </c>
      <c r="HB301" s="1">
        <v>414</v>
      </c>
      <c r="HC301" s="1">
        <v>202</v>
      </c>
      <c r="HD301" s="1">
        <v>180</v>
      </c>
      <c r="HE301" s="1">
        <v>147</v>
      </c>
      <c r="HF301" s="1">
        <v>152</v>
      </c>
      <c r="HG301" s="1">
        <v>2</v>
      </c>
      <c r="HH301" s="1">
        <v>683</v>
      </c>
      <c r="HI301" s="1">
        <v>245</v>
      </c>
      <c r="HJ301" s="1">
        <v>0</v>
      </c>
      <c r="HK301" s="1">
        <v>337</v>
      </c>
      <c r="HL301" s="1">
        <v>0</v>
      </c>
      <c r="HM301" s="1">
        <v>0</v>
      </c>
      <c r="HN301" s="1">
        <v>582</v>
      </c>
      <c r="HO301" s="1">
        <v>152</v>
      </c>
      <c r="HP301" s="1">
        <v>34</v>
      </c>
      <c r="HQ301" s="1">
        <v>94</v>
      </c>
      <c r="HR301" s="1">
        <v>113</v>
      </c>
      <c r="HS301" s="1">
        <v>15</v>
      </c>
      <c r="HT301" s="1">
        <v>408</v>
      </c>
      <c r="HU301" s="1">
        <v>61</v>
      </c>
      <c r="HV301" s="1">
        <v>92</v>
      </c>
      <c r="HW301" s="1">
        <v>17</v>
      </c>
      <c r="HX301" s="1">
        <v>71</v>
      </c>
      <c r="HY301" s="1">
        <v>0</v>
      </c>
      <c r="HZ301" s="1">
        <v>241</v>
      </c>
      <c r="IA301" s="1">
        <v>95</v>
      </c>
      <c r="IB301" s="1">
        <v>119</v>
      </c>
      <c r="IC301" s="1">
        <v>127</v>
      </c>
      <c r="ID301" s="1">
        <v>81</v>
      </c>
      <c r="IE301" s="1">
        <v>3</v>
      </c>
      <c r="IF301" s="1">
        <v>425</v>
      </c>
      <c r="IG301" s="1">
        <v>0</v>
      </c>
      <c r="IH301" s="1">
        <v>184</v>
      </c>
      <c r="II301" s="1">
        <v>145</v>
      </c>
      <c r="IJ301" s="1">
        <v>0</v>
      </c>
      <c r="IK301" s="1">
        <v>0</v>
      </c>
      <c r="IL301" s="1">
        <v>329</v>
      </c>
      <c r="IM301" s="26">
        <f>IFERROR(Tableau17[[#This Row],[LDIV]]/Tableau17[[#This Row],[Total général]],"")</f>
        <v>0</v>
      </c>
      <c r="IN301" s="26">
        <f>IFERROR(Tableau17[[#This Row],[LDVC]]/Tableau17[[#This Row],[Total général]],"")</f>
        <v>0</v>
      </c>
      <c r="IO301" s="26">
        <f>IFERROR(Tableau17[[#This Row],[LDVD]]/Tableau17[[#This Row],[Total général]],"")</f>
        <v>9.9585062240663894E-2</v>
      </c>
      <c r="IP301" s="26">
        <f>IFERROR(Tableau17[[#This Row],[LDVG]]/Tableau17[[#This Row],[Total général]],"")</f>
        <v>3.7344398340248962E-2</v>
      </c>
      <c r="IQ301" s="26">
        <f>IFERROR(Tableau17[[#This Row],[LEXD]]/Tableau17[[#This Row],[Total général]],"")</f>
        <v>0</v>
      </c>
      <c r="IR301" s="26">
        <f>IFERROR(Tableau17[[#This Row],[LEXG]]/Tableau17[[#This Row],[Total général]],"")</f>
        <v>0</v>
      </c>
      <c r="IS301" s="26">
        <f>IFERROR(Tableau17[[#This Row],[LLR]]/Tableau17[[#This Row],[Total général]],"")</f>
        <v>0.28215767634854771</v>
      </c>
      <c r="IT301" s="26">
        <f>IFERROR(Tableau17[[#This Row],[LREM]]/Tableau17[[#This Row],[Total général]],"")</f>
        <v>7.0539419087136929E-2</v>
      </c>
      <c r="IU301" s="26">
        <f>IFERROR(Tableau17[[#This Row],[LRN]]/Tableau17[[#This Row],[Total général]],"")</f>
        <v>0.25311203319502074</v>
      </c>
      <c r="IV301" s="26">
        <f>IFERROR(Tableau17[[#This Row],[LUG]]/Tableau17[[#This Row],[Total général]],"")</f>
        <v>0.17012448132780084</v>
      </c>
      <c r="IW301" s="26">
        <f>IFERROR(Tableau17[[#This Row],[LVEC]]/Tableau17[[#This Row],[Total général]],"")</f>
        <v>8.7136929460580909E-2</v>
      </c>
      <c r="IX301" s="26">
        <f>IFERROR(Tableau17[[#This Row],[2008-T1-LCMD]]/Tableau17[[#This Row],[2008-T1-TOTAL]],"")</f>
        <v>4.7038327526132406E-2</v>
      </c>
      <c r="IY301" s="26">
        <f>IFERROR(Tableau17[[#This Row],[2008-T1-LDVD]]/Tableau17[[#This Row],[2008-T1-TOTAL]],"")</f>
        <v>0</v>
      </c>
      <c r="IZ301" s="26">
        <f>IFERROR(Tableau17[[#This Row],[2008-T1-LEXD]]/Tableau17[[#This Row],[2008-T1-TOTAL]],"")</f>
        <v>0</v>
      </c>
      <c r="JA301" s="26">
        <f>IFERROR(Tableau17[[#This Row],[2008-T1-LEXG]]/Tableau17[[#This Row],[2008-T1-TOTAL]],"")</f>
        <v>2.4390243902439025E-2</v>
      </c>
      <c r="JB301" s="26">
        <f>IFERROR(Tableau17[[#This Row],[2008-T1-LFN]]/Tableau17[[#This Row],[2008-T1-TOTAL]],"")</f>
        <v>7.4912891986062713E-2</v>
      </c>
      <c r="JC301" s="26">
        <f>IFERROR(Tableau17[[#This Row],[2008-T1-LMAJ]]/Tableau17[[#This Row],[2008-T1-TOTAL]],"")</f>
        <v>0.55749128919860624</v>
      </c>
      <c r="JD301" s="26">
        <f>IFERROR(Tableau17[[#This Row],[2008-T1-LUG]]/Tableau17[[#This Row],[2008-T1-TOTAL]],"")</f>
        <v>0.29616724738675959</v>
      </c>
      <c r="JE301" s="26">
        <f>IFERROR(Tableau17[[#This Row],[2008-T2-LFN]]/Tableau17[[#This Row],[2008-T2-TOTAL]],"")</f>
        <v>0</v>
      </c>
      <c r="JF301" s="26">
        <f>IFERROR(Tableau17[[#This Row],[2008-T2-LGC]]/Tableau17[[#This Row],[2008-T2-TOTAL]],"")</f>
        <v>0.32840722495894908</v>
      </c>
      <c r="JG301" s="26">
        <f>IFERROR(Tableau17[[#This Row],[2008-T2-LMAJ]]/Tableau17[[#This Row],[2008-T2-TOTAL]],"")</f>
        <v>0.67159277504105086</v>
      </c>
      <c r="JH301" s="26">
        <f>IFERROR(Tableau17[[#This Row],[2008-T2-LUG]]/Tableau17[[#This Row],[2008-T2-TOTAL]],"")</f>
        <v>0</v>
      </c>
      <c r="JI301" s="26">
        <f>IFERROR(Tableau17[[#This Row],[2014-T1-LDIV]]/Tableau17[[#This Row],[2014-T1-TOTAL]],"")</f>
        <v>2.0283975659229209E-2</v>
      </c>
      <c r="JJ301" s="26">
        <f>IFERROR(Tableau17[[#This Row],[2014-T1-LDVD]]/Tableau17[[#This Row],[2014-T1-TOTAL]],"")</f>
        <v>0</v>
      </c>
      <c r="JK301" s="26">
        <f>IFERROR(Tableau17[[#This Row],[2014-T1-LDVG]]/Tableau17[[#This Row],[2014-T1-TOTAL]],"")</f>
        <v>5.4766734279918863E-2</v>
      </c>
      <c r="JL301" s="26">
        <f>IFERROR(Tableau17[[#This Row],[2014-T1-LEXG]]/Tableau17[[#This Row],[2014-T1-TOTAL]],"")</f>
        <v>0</v>
      </c>
      <c r="JM301" s="26">
        <f>IFERROR(Tableau17[[#This Row],[2014-T1-LFG]]/Tableau17[[#This Row],[2014-T1-TOTAL]],"")</f>
        <v>4.8681541582150101E-2</v>
      </c>
      <c r="JN301" s="26">
        <f>IFERROR(Tableau17[[#This Row],[2014-T1-LFN]]/Tableau17[[#This Row],[2014-T1-TOTAL]],"")</f>
        <v>0.2434077079107505</v>
      </c>
      <c r="JO301" s="26">
        <f>IFERROR(Tableau17[[#This Row],[2014-T1-LUD]]/Tableau17[[#This Row],[2014-T1-TOTAL]],"")</f>
        <v>0.49898580121703856</v>
      </c>
      <c r="JP301" s="26">
        <f>IFERROR(Tableau17[[#This Row],[2014-T1-LUG]]/Tableau17[[#This Row],[2014-T1-TOTAL]],"")</f>
        <v>0.13387423935091278</v>
      </c>
      <c r="JQ301" s="26">
        <f>IFERROR(Tableau17[[#This Row],[2014-T2-LFN]]/Tableau17[[#This Row],[2014-T2-TOTAL]],"")</f>
        <v>0.26305220883534136</v>
      </c>
      <c r="JR301" s="26">
        <f>IFERROR(Tableau17[[#This Row],[2014-T2-LUD]]/Tableau17[[#This Row],[2014-T2-TOTAL]],"")</f>
        <v>0.57028112449799195</v>
      </c>
      <c r="JS301" s="26">
        <f>IFERROR(Tableau17[[#This Row],[2014-T2-LUG]]/Tableau17[[#This Row],[2014-T2-TOTAL]],"")</f>
        <v>0.16666666666666666</v>
      </c>
      <c r="JT301" s="26">
        <f>IFERROR(Tableau17[[#This Row],[2015-T1-BC-DIV]]/Tableau17[[#This Row],[2015-T1-TOTAL]],"")</f>
        <v>0</v>
      </c>
      <c r="JU301" s="26">
        <f>IFERROR(Tableau17[[#This Row],[2015-T1-BC-DLF]]/Tableau17[[#This Row],[2015-T1-TOTAL]],"")</f>
        <v>0</v>
      </c>
      <c r="JV301" s="26">
        <f>IFERROR(Tableau17[[#This Row],[2015-T1-BC-DVD]]/Tableau17[[#This Row],[2015-T1-TOTAL]],"")</f>
        <v>4.9019607843137254E-3</v>
      </c>
      <c r="JW301" s="26">
        <f>IFERROR(Tableau17[[#This Row],[2015-T1-BC-DVG]]/Tableau17[[#This Row],[2015-T1-TOTAL]],"")</f>
        <v>4.9019607843137254E-2</v>
      </c>
      <c r="JX301" s="26">
        <f>IFERROR(Tableau17[[#This Row],[2015-T1-BC-FG]]/Tableau17[[#This Row],[2015-T1-TOTAL]],"")</f>
        <v>0.13235294117647059</v>
      </c>
      <c r="JY301" s="26">
        <f>IFERROR(Tableau17[[#This Row],[2015-T1-BC-FN]]/Tableau17[[#This Row],[2015-T1-TOTAL]],"")</f>
        <v>0.38480392156862747</v>
      </c>
      <c r="JZ301" s="26">
        <f>IFERROR(Tableau17[[#This Row],[2015-T1-BC-MDM]]/Tableau17[[#This Row],[2015-T1-TOTAL]],"")</f>
        <v>7.8431372549019607E-2</v>
      </c>
      <c r="KA301" s="26">
        <f>IFERROR(Tableau17[[#This Row],[2015-T1-BC-RDG]]/Tableau17[[#This Row],[2015-T1-TOTAL]],"")</f>
        <v>0</v>
      </c>
      <c r="KB301" s="26">
        <f>IFERROR(Tableau17[[#This Row],[2015-T1-BC-SOC]]/Tableau17[[#This Row],[2015-T1-TOTAL]],"")</f>
        <v>0</v>
      </c>
      <c r="KC301" s="26">
        <f>IFERROR(Tableau17[[#This Row],[2015-T1-BC-UD]]/Tableau17[[#This Row],[2015-T1-TOTAL]],"")</f>
        <v>0.35049019607843135</v>
      </c>
      <c r="KD301" s="26">
        <f>IFERROR(Tableau17[[#This Row],[2015-T1-BC-UG]]/Tableau17[[#This Row],[2015-T1-TOTAL]],"")</f>
        <v>0</v>
      </c>
      <c r="KE301" s="26">
        <f>IFERROR(Tableau17[[#This Row],[2015-T1-BC-VEC]]/Tableau17[[#This Row],[2015-T1-TOTAL]],"")</f>
        <v>0</v>
      </c>
      <c r="KF301" s="26">
        <f>IFERROR(Tableau17[[#This Row],[2015-T2-BC-DVG]]/Tableau17[[#This Row],[2015-T2-TOTAL]],"")</f>
        <v>0</v>
      </c>
      <c r="KG301" s="26">
        <f>IFERROR(Tableau17[[#This Row],[2015-T2-BC-FN]]/Tableau17[[#This Row],[2015-T2-TOTAL]],"")</f>
        <v>0.38164251207729466</v>
      </c>
      <c r="KH301" s="26">
        <f>IFERROR(Tableau17[[#This Row],[2015-T2-BC-SOC]]/Tableau17[[#This Row],[2015-T2-TOTAL]],"")</f>
        <v>0</v>
      </c>
      <c r="KI301" s="26">
        <f>IFERROR(Tableau17[[#This Row],[2015-T2-BC-UD]]/Tableau17[[#This Row],[2015-T2-TOTAL]],"")</f>
        <v>0.61835748792270528</v>
      </c>
      <c r="KJ301" s="26">
        <f>IFERROR(Tableau17[[#This Row],[2015-T2-BC-UG]]/Tableau17[[#This Row],[2015-T2-TOTAL]],"")</f>
        <v>0</v>
      </c>
      <c r="KK301" s="26">
        <f>IFERROR(Tableau17[[#This Row],[2017 (L)-T1-COM]]/Tableau17[[#This Row],[2017 (L)-T1-TOTAL]],"")</f>
        <v>3.7647058823529408E-2</v>
      </c>
      <c r="KL301" s="26">
        <f>IFERROR(Tableau17[[#This Row],[2017 (L)-T1-DIV]]/Tableau17[[#This Row],[2017 (L)-T1-TOTAL]],"")</f>
        <v>7.058823529411765E-3</v>
      </c>
      <c r="KM301" s="26">
        <f>IFERROR(Tableau17[[#This Row],[2017 (L)-T1-DLF]]/Tableau17[[#This Row],[2017 (L)-T1-TOTAL]],"")</f>
        <v>1.411764705882353E-2</v>
      </c>
      <c r="KN301" s="26">
        <f>IFERROR(Tableau17[[#This Row],[2017 (L)-T1-DVD]]/Tableau17[[#This Row],[2017 (L)-T1-TOTAL]],"")</f>
        <v>2.352941176470588E-3</v>
      </c>
      <c r="KO301" s="26">
        <f>IFERROR(Tableau17[[#This Row],[2017 (L)-T1-DVG]]/Tableau17[[#This Row],[2017 (L)-T1-TOTAL]],"")</f>
        <v>0</v>
      </c>
      <c r="KP301" s="26">
        <f>IFERROR(Tableau17[[#This Row],[2017 (L)-T1-ECO]]/Tableau17[[#This Row],[2017 (L)-T1-TOTAL]],"")</f>
        <v>3.7647058823529408E-2</v>
      </c>
      <c r="KQ301" s="26">
        <f>IFERROR(Tableau17[[#This Row],[2017 (L)-T1-EXD]]/Tableau17[[#This Row],[2017 (L)-T1-TOTAL]],"")</f>
        <v>7.058823529411765E-3</v>
      </c>
      <c r="KR301" s="26">
        <f>IFERROR(Tableau17[[#This Row],[2017 (L)-T1-EXG]]/Tableau17[[#This Row],[2017 (L)-T1-TOTAL]],"")</f>
        <v>4.7058823529411761E-3</v>
      </c>
      <c r="KS301" s="26">
        <f>IFERROR(Tableau17[[#This Row],[2017 (L)-T1-FI]]/Tableau17[[#This Row],[2017 (L)-T1-TOTAL]],"")</f>
        <v>9.8823529411764699E-2</v>
      </c>
      <c r="KT301" s="26">
        <f>IFERROR(Tableau17[[#This Row],[2017 (L)-T1-FN]]/Tableau17[[#This Row],[2017 (L)-T1-TOTAL]],"")</f>
        <v>0.2023529411764706</v>
      </c>
      <c r="KU301" s="26">
        <f>IFERROR(Tableau17[[#This Row],[2017 (L)-T1-LR]]/Tableau17[[#This Row],[2017 (L)-T1-TOTAL]],"")</f>
        <v>0.27764705882352941</v>
      </c>
      <c r="KV301" s="26">
        <f>IFERROR(Tableau17[[#This Row],[2017 (L)-T1-MDM]]/Tableau17[[#This Row],[2017 (L)-T1-TOTAL]],"")</f>
        <v>0.29882352941176471</v>
      </c>
      <c r="KW301" s="26">
        <f>IFERROR(Tableau17[[#This Row],[2017 (L)-T1-RDG]]/Tableau17[[#This Row],[2017 (L)-T1-TOTAL]],"")</f>
        <v>1.1764705882352941E-2</v>
      </c>
      <c r="KX301" s="26">
        <f>IFERROR(Tableau17[[#This Row],[2017 (L)-T1-REG]]/Tableau17[[#This Row],[2017 (L)-T1-TOTAL]],"")</f>
        <v>0</v>
      </c>
      <c r="KY301" s="26">
        <f>IFERROR(Tableau17[[#This Row],[2017 (L)-T1-REM]]/Tableau17[[#This Row],[2017 (L)-T1-TOTAL]],"")</f>
        <v>0</v>
      </c>
      <c r="KZ301" s="26">
        <f>IFERROR(Tableau17[[#This Row],[2017 (L)-T1-SOC]]/Tableau17[[#This Row],[2017 (L)-T1-TOTAL]],"")</f>
        <v>0</v>
      </c>
      <c r="LA301" s="26">
        <f>IFERROR(Tableau17[[#This Row],[2017 (L)-T1-UDI]]/Tableau17[[#This Row],[2017 (L)-T1-TOTAL]],"")</f>
        <v>0</v>
      </c>
      <c r="LB301" s="26">
        <f>IFERROR(Tableau17[[#This Row],[2017 (L)-T2-FI]]/Tableau17[[#This Row],[2017 (L)-T2-TOTAL]],"")</f>
        <v>0</v>
      </c>
      <c r="LC301" s="26">
        <f>IFERROR(Tableau17[[#This Row],[2017 (L)-T2-FN]]/Tableau17[[#This Row],[2017 (L)-T2-TOTAL]],"")</f>
        <v>0</v>
      </c>
      <c r="LD301" s="26">
        <f>IFERROR(Tableau17[[#This Row],[2017 (L)-T2-LR]]/Tableau17[[#This Row],[2017 (L)-T2-TOTAL]],"")</f>
        <v>0.55927051671732519</v>
      </c>
      <c r="LE301" s="26">
        <f>IFERROR(Tableau17[[#This Row],[2017 (L)-T2-MDM]]/Tableau17[[#This Row],[2017 (L)-T2-TOTAL]],"")</f>
        <v>0.44072948328267475</v>
      </c>
      <c r="LF301" s="26">
        <f>IFERROR(Tableau17[[#This Row],[2017 (L)-T2-REM]]/Tableau17[[#This Row],[2017 (L)-T2-TOTAL]],"")</f>
        <v>0</v>
      </c>
      <c r="LG301" s="26">
        <f>IFERROR(Tableau17[[#This Row],[2017-T1-ARTHAUD Nathalie]]/Tableau17[[#This Row],[2017-T1-TOTAL]],"")</f>
        <v>4.3923865300146414E-3</v>
      </c>
      <c r="LH301" s="26">
        <f>IFERROR(Tableau17[[#This Row],[2017-T1-ASSELINEAU Fran]]/Tableau17[[#This Row],[2017-T1-TOTAL]],"")</f>
        <v>2.9282576866764276E-3</v>
      </c>
      <c r="LI301" s="26">
        <f>IFERROR(Tableau17[[#This Row],[2017-T1-CHEMINADE Jacques]]/Tableau17[[#This Row],[2017-T1-TOTAL]],"")</f>
        <v>0</v>
      </c>
      <c r="LJ301" s="26">
        <f>IFERROR(Tableau17[[#This Row],[2017-T1-DUPONT-AIGNAN Nicolas]]/Tableau17[[#This Row],[2017-T1-TOTAL]],"")</f>
        <v>3.2210834553440704E-2</v>
      </c>
      <c r="LK301" s="26">
        <f>IFERROR(Tableau17[[#This Row],[2017-T1-FILLON Fran]]/Tableau17[[#This Row],[2017-T1-TOTAL]],"")</f>
        <v>0.26354319180087848</v>
      </c>
      <c r="LL301" s="26">
        <f>IFERROR(Tableau17[[#This Row],[2017-T1-HAMON Beno]]/Tableau17[[#This Row],[2017-T1-TOTAL]],"")</f>
        <v>4.24597364568082E-2</v>
      </c>
      <c r="LM301" s="26">
        <f>IFERROR(Tableau17[[#This Row],[2017-T1-LASSALLE Jean]]/Tableau17[[#This Row],[2017-T1-TOTAL]],"")</f>
        <v>2.9282576866764276E-3</v>
      </c>
      <c r="LN301" s="26">
        <f>IFERROR(Tableau17[[#This Row],[2017-T1-LE PEN Marine]]/Tableau17[[#This Row],[2017-T1-TOTAL]],"")</f>
        <v>0.26061493411420206</v>
      </c>
      <c r="LO301" s="26">
        <f>IFERROR(Tableau17[[#This Row],[2017-T1-M Jean-Luc]]/Tableau17[[#This Row],[2017-T1-TOTAL]],"")</f>
        <v>0.17423133235724744</v>
      </c>
      <c r="LP301" s="26">
        <f>IFERROR(Tableau17[[#This Row],[2017-T1-MACRON Emmanuel]]/Tableau17[[#This Row],[2017-T1-TOTAL]],"")</f>
        <v>0.21522693997071743</v>
      </c>
      <c r="LQ301" s="26">
        <f>IFERROR(Tableau17[[#This Row],[2017-T1-POUTOU Philippe]]/Tableau17[[#This Row],[2017-T1-TOTAL]],"")</f>
        <v>1.4641288433382138E-3</v>
      </c>
      <c r="LR301" s="26">
        <f>IFERROR(Tableau17[[#This Row],[2017-T2-LE PEN Marine]]/Tableau17[[#This Row],[2017-T2-TOTAL]],"")</f>
        <v>0.42096219931271478</v>
      </c>
      <c r="LS301" s="26">
        <f>IFERROR(Tableau17[[#This Row],[2017-T2-MACRON Emmanuel]]/Tableau17[[#This Row],[2017-T2-TOTAL]],"")</f>
        <v>0.57903780068728528</v>
      </c>
      <c r="LT301" s="26">
        <f>IFERROR(Tableau17[[#This Row],[2019-T1-ALEXANDRE Audric]]/Tableau17[[#This Row],[2019-T1-TOTAL]],"")</f>
        <v>0</v>
      </c>
      <c r="LU301" s="26">
        <f>IFERROR(Tableau17[[#This Row],[2019-T1-ARTHAUD Nathalie]]/Tableau17[[#This Row],[2019-T1-TOTAL]],"")</f>
        <v>4.9751243781094526E-3</v>
      </c>
      <c r="LV301" s="26">
        <f>IFERROR(Tableau17[[#This Row],[2019-T1-ASSELINEAU François]]/Tableau17[[#This Row],[2019-T1-TOTAL]],"")</f>
        <v>1.4925373134328358E-2</v>
      </c>
      <c r="LW301" s="26">
        <f>IFERROR(Tableau17[[#This Row],[2019-T1-AUBRY Manon]]/Tableau17[[#This Row],[2019-T1-TOTAL]],"")</f>
        <v>6.965174129353234E-2</v>
      </c>
      <c r="LX301" s="26">
        <f>IFERROR(Tableau17[[#This Row],[2019-T1-AZERGUI Nagib]]/Tableau17[[#This Row],[2019-T1-TOTAL]],"")</f>
        <v>0</v>
      </c>
      <c r="LY301" s="26">
        <f>IFERROR(Tableau17[[#This Row],[2019-T1-BARDELLA Jordan]]/Tableau17[[#This Row],[2019-T1-TOTAL]],"")</f>
        <v>0.31592039800995025</v>
      </c>
      <c r="LZ301" s="26">
        <f>IFERROR(Tableau17[[#This Row],[2019-T1-BELLAMY François-Xavier]]/Tableau17[[#This Row],[2019-T1-TOTAL]],"")</f>
        <v>7.4626865671641784E-2</v>
      </c>
      <c r="MA301" s="26">
        <f>IFERROR(Tableau17[[#This Row],[2019-T1-BIDOU Olivier]]/Tableau17[[#This Row],[2019-T1-TOTAL]],"")</f>
        <v>0</v>
      </c>
      <c r="MB301" s="26">
        <f>IFERROR(Tableau17[[#This Row],[2019-T1-BOURG Dominique]]/Tableau17[[#This Row],[2019-T1-TOTAL]],"")</f>
        <v>1.4925373134328358E-2</v>
      </c>
      <c r="MC301" s="26">
        <f>IFERROR(Tableau17[[#This Row],[2019-T1-BROSSAT Ian]]/Tableau17[[#This Row],[2019-T1-TOTAL]],"")</f>
        <v>3.9800995024875621E-2</v>
      </c>
      <c r="MD301" s="26">
        <f>IFERROR(Tableau17[[#This Row],[2019-T1-CAILLAUD Sophie]]/Tableau17[[#This Row],[2019-T1-TOTAL]],"")</f>
        <v>0</v>
      </c>
      <c r="ME301" s="26">
        <f>IFERROR(Tableau17[[#This Row],[2019-T1-CAMUS Renaud]]/Tableau17[[#This Row],[2019-T1-TOTAL]],"")</f>
        <v>0</v>
      </c>
      <c r="MF301" s="26">
        <f>IFERROR(Tableau17[[#This Row],[2019-T1-CHALENÇON Christophe]]/Tableau17[[#This Row],[2019-T1-TOTAL]],"")</f>
        <v>0</v>
      </c>
      <c r="MG301" s="26">
        <f>IFERROR(Tableau17[[#This Row],[2019-T1-CORBET Cathy Denise Ginette]]/Tableau17[[#This Row],[2019-T1-TOTAL]],"")</f>
        <v>0</v>
      </c>
      <c r="MH301" s="26">
        <f>IFERROR(Tableau17[[#This Row],[2019-T1-DE PREVOISIN Robert]]/Tableau17[[#This Row],[2019-T1-TOTAL]],"")</f>
        <v>0</v>
      </c>
      <c r="MI301" s="26">
        <f>IFERROR(Tableau17[[#This Row],[2019-T1-DELFEL Thérèse]]/Tableau17[[#This Row],[2019-T1-TOTAL]],"")</f>
        <v>0</v>
      </c>
      <c r="MJ301" s="26">
        <f>IFERROR(Tableau17[[#This Row],[2019-T1-DIEUMEGARD Pierre]]/Tableau17[[#This Row],[2019-T1-TOTAL]],"")</f>
        <v>0</v>
      </c>
      <c r="MK301" s="26">
        <f>IFERROR(Tableau17[[#This Row],[2019-T1-DUPONT-AIGNAN Nicolas]]/Tableau17[[#This Row],[2019-T1-TOTAL]],"")</f>
        <v>3.9800995024875621E-2</v>
      </c>
      <c r="ML301" s="26">
        <f>IFERROR(Tableau17[[#This Row],[2019-T1-GERNIGON Yves]]/Tableau17[[#This Row],[2019-T1-TOTAL]],"")</f>
        <v>4.9751243781094526E-3</v>
      </c>
      <c r="MM301" s="26">
        <f>IFERROR(Tableau17[[#This Row],[2019-T1-GLUCKSMANN Raphaël]]/Tableau17[[#This Row],[2019-T1-TOTAL]],"")</f>
        <v>3.482587064676617E-2</v>
      </c>
      <c r="MN301" s="26">
        <f>IFERROR(Tableau17[[#This Row],[2019-T1-HAMON Benoît]]/Tableau17[[#This Row],[2019-T1-TOTAL]],"")</f>
        <v>2.9850746268656716E-2</v>
      </c>
      <c r="MO301" s="26">
        <f>IFERROR(Tableau17[[#This Row],[2019-T1-HELGEN Gilles]]/Tableau17[[#This Row],[2019-T1-TOTAL]],"")</f>
        <v>0</v>
      </c>
      <c r="MP301" s="26">
        <f>IFERROR(Tableau17[[#This Row],[2019-T1-JADOT Yannick]]/Tableau17[[#This Row],[2019-T1-TOTAL]],"")</f>
        <v>0.10199004975124377</v>
      </c>
      <c r="MQ301" s="26">
        <f>IFERROR(Tableau17[[#This Row],[2019-T1-LAGARDE Jean-Christophe]]/Tableau17[[#This Row],[2019-T1-TOTAL]],"")</f>
        <v>9.9502487562189053E-3</v>
      </c>
      <c r="MR301" s="26">
        <f>IFERROR(Tableau17[[#This Row],[2019-T1-LALANNE Francis]]/Tableau17[[#This Row],[2019-T1-TOTAL]],"")</f>
        <v>7.462686567164179E-3</v>
      </c>
      <c r="MS301" s="26">
        <f>IFERROR(Tableau17[[#This Row],[2019-T1-LOISEAU Nathalie]]/Tableau17[[#This Row],[2019-T1-TOTAL]],"")</f>
        <v>0.23383084577114427</v>
      </c>
      <c r="MT301" s="26">
        <f>IFERROR(Tableau17[[#This Row],[2019-T1-MARIE Florie]]/Tableau17[[#This Row],[2019-T1-TOTAL]],"")</f>
        <v>2.4875621890547263E-3</v>
      </c>
      <c r="MU301" s="26">
        <f>IFERROR(Tableau17[[#This Row],[2008-T1-MACROEXTRDROITE]]/Tableau17[[#This Row],[2008-T1-MACROTOTALE]],"")</f>
        <v>7.4912891986062713E-2</v>
      </c>
      <c r="MV301" s="26">
        <f>IFERROR(Tableau17[[#This Row],[2008-T1-MACRODROITE]]/Tableau17[[#This Row],[2008-T1-MACROTOTALE]],"")</f>
        <v>0.60452961672473871</v>
      </c>
      <c r="MW301" s="26">
        <f>IFERROR(Tableau17[[#This Row],[2008-T1-MACROCENTRE]]/Tableau17[[#This Row],[2008-T1-MACROTOTALE]],"")</f>
        <v>0</v>
      </c>
      <c r="MX301" s="26">
        <f>IFERROR(Tableau17[[#This Row],[2008-T1-MACROGAUCHE]]/Tableau17[[#This Row],[2008-T1-MACROTOTALE]],"")</f>
        <v>0.32055749128919858</v>
      </c>
      <c r="MY301" s="26">
        <f>IFERROR(Tableau17[[#This Row],[2008-T1-MACROAUTRE]]/Tableau17[[#This Row],[2008-T1-MACROTOTALE]],"")</f>
        <v>0</v>
      </c>
      <c r="MZ301" s="26">
        <f>IFERROR(Tableau17[[#This Row],[2008-T2-MACROEXTRDROITE]]/Tableau17[[#This Row],[2008-T2-MACROTOTALE]],"")</f>
        <v>0</v>
      </c>
      <c r="NA301" s="26">
        <f>IFERROR(Tableau17[[#This Row],[2008-T2-MACRODROITE]]/Tableau17[[#This Row],[2008-T2-MACROTOTALE]],"")</f>
        <v>0.67159277504105086</v>
      </c>
      <c r="NB301" s="26">
        <f>IFERROR(Tableau17[[#This Row],[2008-T2-MACROCENTRE]]/Tableau17[[#This Row],[2008-T2-MACROTOTALE]],"")</f>
        <v>0</v>
      </c>
      <c r="NC301" s="26">
        <f>IFERROR(Tableau17[[#This Row],[2008-T2-MACROGAUCHE]]/Tableau17[[#This Row],[2008-T2-MACROTOTALE]],"")</f>
        <v>0.32840722495894908</v>
      </c>
      <c r="ND301" s="26">
        <f>IFERROR(Tableau17[[#This Row],[2008-T2-MACROAUTRE]]/Tableau17[[#This Row],[2008-T2-MACROTOTALE]],"")</f>
        <v>0</v>
      </c>
      <c r="NE301" s="26">
        <f>IFERROR(Tableau17[[#This Row],[2014-T1-MACROEXTRDROITE]]/Tableau17[[#This Row],[2014-T1-MACROTOTALE]],"")</f>
        <v>0.2434077079107505</v>
      </c>
      <c r="NF301" s="26">
        <f>IFERROR(Tableau17[[#This Row],[2014-T1-MACRODROITE]]/Tableau17[[#This Row],[2014-T1-MACROTOTALE]],"")</f>
        <v>0.49898580121703856</v>
      </c>
      <c r="NG301" s="26">
        <f>IFERROR(Tableau17[[#This Row],[2014-T1-MACROCENTRE]]/Tableau17[[#This Row],[2014-T1-MACROTOTALE]],"")</f>
        <v>2.0283975659229209E-2</v>
      </c>
      <c r="NH301" s="26">
        <f>IFERROR(Tableau17[[#This Row],[2014-T1-MACROGAUCHE]]/Tableau17[[#This Row],[2014-T1-MACROTOTALE]],"")</f>
        <v>0.23732251521298176</v>
      </c>
      <c r="NI301" s="26">
        <f>IFERROR(Tableau17[[#This Row],[2014-T1-MACROAUTRE]]/Tableau17[[#This Row],[2014-T1-MACROTOTALE]],"")</f>
        <v>0</v>
      </c>
      <c r="NJ301" s="26">
        <f>IFERROR(Tableau17[[#This Row],[2014-T2-MACROEXTRDROITE]]/Tableau17[[#This Row],[2014-T2-MACROTOTALE]],"")</f>
        <v>0.26305220883534136</v>
      </c>
      <c r="NK301" s="26">
        <f>IFERROR(Tableau17[[#This Row],[2014-T2-MACRODROITE]]/Tableau17[[#This Row],[2014-T2-MACROTOTALE]],"")</f>
        <v>0.57028112449799195</v>
      </c>
      <c r="NL301" s="26">
        <f>IFERROR(Tableau17[[#This Row],[2014-T2-MACROCENTRE]]/Tableau17[[#This Row],[2014-T2-MACROTOTALE]],"")</f>
        <v>0</v>
      </c>
      <c r="NM301" s="26">
        <f>IFERROR(Tableau17[[#This Row],[2014-T2-MACROGAUCHE]]/Tableau17[[#This Row],[2014-T2-MACROTOTALE]],"")</f>
        <v>0.16666666666666666</v>
      </c>
      <c r="NN301" s="26">
        <f>IFERROR(Tableau17[[#This Row],[2014-T2-MACROAUTRE]]/Tableau17[[#This Row],[2014-T2-MACROTOTALE]],"")</f>
        <v>0</v>
      </c>
      <c r="NO301" s="26">
        <f>IFERROR( Tableau17[[#This Row],[2015-T1-MACROEXTRDROITE]]/Tableau17[[#This Row],[2015-T1-MACROTOTALE]],"")</f>
        <v>0.38480392156862747</v>
      </c>
      <c r="NP301" s="26">
        <f>IFERROR(Tableau17[[#This Row],[2015-T1-MACRODROITE]]/Tableau17[[#This Row],[2015-T1-MACROTOTALE]],"")</f>
        <v>0.35539215686274511</v>
      </c>
      <c r="NQ301" s="26">
        <f>IFERROR(Tableau17[[#This Row],[2015-T1-MACROCENTRE]]/Tableau17[[#This Row],[2015-T1-MACROTOTALE]],"")</f>
        <v>7.8431372549019607E-2</v>
      </c>
      <c r="NR301" s="26">
        <f>IFERROR(Tableau17[[#This Row],[2015-T1-MACROGAUCHE]]/Tableau17[[#This Row],[2015-T1-MACROTOTALE]],"")</f>
        <v>0.18137254901960784</v>
      </c>
      <c r="NS301" s="26">
        <f>IFERROR(Tableau17[[#This Row],[2015-T1-MACROAUTRE]]/Tableau17[[#This Row],[2015-T1-MACROTOTALE]],"")</f>
        <v>0</v>
      </c>
      <c r="NT301" s="26">
        <f>IFERROR(Tableau17[[#This Row],[2015-T2-MACROEXTRDROITE]]/Tableau17[[#This Row],[2015-T2-MACROTOTALE]],"")</f>
        <v>0.38164251207729466</v>
      </c>
      <c r="NU301" s="26">
        <f>IFERROR(Tableau17[[#This Row],[2015-T2-MACRODROITE]]/Tableau17[[#This Row],[2015-T2-MACROTOTALE]],"")</f>
        <v>0.61835748792270528</v>
      </c>
      <c r="NV301" s="26">
        <f>IFERROR(Tableau17[[#This Row],[2015-T2-MACROCENTRE]]/Tableau17[[#This Row],[2015-T2-MACROTOTALE]],"")</f>
        <v>0</v>
      </c>
      <c r="NW301" s="26">
        <f>IFERROR(Tableau17[[#This Row],[2015-T2-MACROGAUCHE]]/Tableau17[[#This Row],[2015-T2-MACROTOTALE]],"")</f>
        <v>0</v>
      </c>
      <c r="NX301" s="26">
        <f>IFERROR(Tableau17[[#This Row],[2015-T2-MACROAUTRE]]/Tableau17[[#This Row],[2015-T2-MACROTOTALE]],"")</f>
        <v>0</v>
      </c>
      <c r="NY301" s="26">
        <f>IFERROR(Tableau17[[#This Row],[2017-T1-MACROEXTRDROITE]]/Tableau17[[#This Row],[2017-T1-MACROTOTALE]],"")</f>
        <v>0.29575402635431919</v>
      </c>
      <c r="NZ301" s="26">
        <f>IFERROR(Tableau17[[#This Row],[2017-T1-MACRODROITE]]/Tableau17[[#This Row],[2017-T1-MACROTOTALE]],"")</f>
        <v>0.26354319180087848</v>
      </c>
      <c r="OA301" s="26">
        <f>IFERROR(Tableau17[[#This Row],[2017-T1-MACROCENTRE]]/Tableau17[[#This Row],[2017-T1-MACROTOTALE]],"")</f>
        <v>0.21522693997071743</v>
      </c>
      <c r="OB301" s="26">
        <f>IFERROR(Tableau17[[#This Row],[2017-T1-MACROGAUCHE]]/Tableau17[[#This Row],[2017-T1-MACROTOTALE]],"")</f>
        <v>0.2225475841874085</v>
      </c>
      <c r="OC301" s="26">
        <f>IFERROR(Tableau17[[#This Row],[2017-T1-MACROAUTRE]]/Tableau17[[#This Row],[2017-T1-MACROTOTALE]],"")</f>
        <v>2.9282576866764276E-3</v>
      </c>
      <c r="OD301" s="26">
        <f>IFERROR(Tableau17[[#This Row],[2017-T2-MACROEXTRDROITE]]/Tableau17[[#This Row],[2017-T2-MACROTOTALE]],"")</f>
        <v>0.42096219931271478</v>
      </c>
      <c r="OE301" s="26">
        <f>IFERROR(Tableau17[[#This Row],[2017-T2-MACRODROITE]]/Tableau17[[#This Row],[2017-T2-MACROTOTALE]],"")</f>
        <v>0</v>
      </c>
      <c r="OF301" s="26">
        <f>IFERROR(Tableau17[[#This Row],[2017-T2-MACROCENTRE]]/Tableau17[[#This Row],[2017-T2-MACROTOTALE]],"")</f>
        <v>0.57903780068728528</v>
      </c>
      <c r="OG301" s="26">
        <f>IFERROR(Tableau17[[#This Row],[2017-T2-MACROGAUCHE]]/Tableau17[[#This Row],[2017-T2-MACROTOTALE]],"")</f>
        <v>0</v>
      </c>
      <c r="OH301" s="26">
        <f>IFERROR(Tableau17[[#This Row],[2017-T2-MACROAUTRE]]/Tableau17[[#This Row],[2017-T2-MACROTOTALE]],"")</f>
        <v>0</v>
      </c>
      <c r="OI301" s="26">
        <f>IFERROR(Tableau17[[#This Row],[2019-T1-MACROEXTRDROITE]]/Tableau17[[#This Row],[2019-T1-MACROTOTALE]],"")</f>
        <v>0.37254901960784315</v>
      </c>
      <c r="OJ301" s="26">
        <f>IFERROR(Tableau17[[#This Row],[2019-T1-MACRODROITE]]/Tableau17[[#This Row],[2019-T1-MACROTOTALE]],"")</f>
        <v>8.3333333333333329E-2</v>
      </c>
      <c r="OK301" s="26">
        <f>IFERROR(Tableau17[[#This Row],[2019-T1-MACROCENTRE]]/Tableau17[[#This Row],[2019-T1-MACROTOTALE]],"")</f>
        <v>0.23039215686274508</v>
      </c>
      <c r="OL301" s="26">
        <f>IFERROR(Tableau17[[#This Row],[2019-T1-MACROGAUCHE]]/Tableau17[[#This Row],[2019-T1-MACROTOTALE]],"")</f>
        <v>0.27696078431372551</v>
      </c>
      <c r="OM301" s="26">
        <f>IFERROR(Tableau17[[#This Row],[2019-T1-MACROAUTRE]]/Tableau17[[#This Row],[2019-T1-MACROTOTALE]],"")</f>
        <v>3.6764705882352942E-2</v>
      </c>
      <c r="ON301" s="26">
        <f>IFERROR(Tableau17[[#This Row],[2020-T1-MACROEXTRDROITE]]/Tableau17[[#This Row],[2020-T1-MACROTOTALE]],"")</f>
        <v>0.25311203319502074</v>
      </c>
      <c r="OO301" s="26">
        <f>IFERROR(Tableau17[[#This Row],[2020-T1-MACRODROITE]]/Tableau17[[#This Row],[2020-T1-MACROTOTALE]],"")</f>
        <v>0.38174273858921159</v>
      </c>
      <c r="OP301" s="26">
        <f>IFERROR(Tableau17[[#This Row],[2020-T1-MACROCENTRE]]/Tableau17[[#This Row],[2020-T1-MACROTOTALE]],"")</f>
        <v>7.0539419087136929E-2</v>
      </c>
      <c r="OQ301" s="26">
        <f>IFERROR(Tableau17[[#This Row],[2020-T1-MACROGAUCHE]]/Tableau17[[#This Row],[2020-T1-MACROTOTALE]],"")</f>
        <v>0.29460580912863071</v>
      </c>
      <c r="OR301" s="26">
        <f>IFERROR(Tableau17[[#This Row],[2020-T1-MACROAUTRE]]/Tableau17[[#This Row],[2020-T1-MACROTOTALE]],"")</f>
        <v>0</v>
      </c>
      <c r="OS301" s="26">
        <f>IFERROR(Tableau17[[#This Row],[2017 (L)-T1-MACROEXTRDROITE]]/Tableau17[[#This Row],[2017 (L)-T1-MACROTOTALE]],"")</f>
        <v>0.22352941176470589</v>
      </c>
      <c r="OT301" s="26">
        <f>IFERROR(Tableau17[[#This Row],[2017 (L)-T1-MACRODROITE]]/Tableau17[[#This Row],[2017 (L)-T1-MACROTOTALE]],"")</f>
        <v>0.28000000000000003</v>
      </c>
      <c r="OU301" s="26">
        <f>IFERROR(Tableau17[[#This Row],[2017 (L)-T1-MACROCENTRE]]/Tableau17[[#This Row],[2017 (L)-T1-MACROTOTALE]],"")</f>
        <v>0.29882352941176471</v>
      </c>
      <c r="OV301" s="26">
        <f>IFERROR(Tableau17[[#This Row],[2017 (L)-T1-MACROGAUCHE]]/Tableau17[[#This Row],[2017 (L)-T1-MACROTOTALE]],"")</f>
        <v>0.19058823529411764</v>
      </c>
      <c r="OW301" s="26">
        <f>IFERROR(Tableau17[[#This Row],[2017 (L)-T1-MACROAUTRE]]/Tableau17[[#This Row],[2017 (L)-T1-MACROTOTALE]],"")</f>
        <v>7.058823529411765E-3</v>
      </c>
      <c r="OX301" s="26">
        <f>IFERROR(Tableau17[[#This Row],[2017 (L)-T2-MACROEXTRDROITE]]/Tableau17[[#This Row],[2017 (L)-T2-MACROTOTALE]],"")</f>
        <v>0</v>
      </c>
      <c r="OY301" s="26">
        <f>IFERROR(Tableau17[[#This Row],[2017 (L)-T2-MACRODROITE]]/Tableau17[[#This Row],[2017 (L)-T2-MACROTOTALE]],"")</f>
        <v>0.55927051671732519</v>
      </c>
      <c r="OZ301" s="26">
        <f>IFERROR(Tableau17[[#This Row],[2017 (L)-T2-MACROCENTRE]]/Tableau17[[#This Row],[2017 (L)-T2-MACROTOTALE]],"")</f>
        <v>0.44072948328267475</v>
      </c>
      <c r="PA301" s="26">
        <f>IFERROR(Tableau17[[#This Row],[2017 (L)-T2-MACROGAUCHE]]/Tableau17[[#This Row],[2017 (L)-T2-MACROTOTALE]],"")</f>
        <v>0</v>
      </c>
      <c r="PB301" s="26">
        <f>IFERROR(Tableau17[[#This Row],[2017 (L)-T2-MACROAUTRE]]/Tableau17[[#This Row],[2017 (L)-T2-MACROTOTALE]],"")</f>
        <v>0</v>
      </c>
      <c r="PC301" s="26">
        <f>IFERROR(Tableau17[[#This Row],[2008_T1_PROCUS]]/Tableau17[[#This Row],[2008_T1_INSCRITS]],0)</f>
        <v>1.6949152542372881E-2</v>
      </c>
      <c r="PD301" s="26">
        <f>IFERROR(Tableau17[[#This Row],[2008_T2_PROCUS]]/Tableau17[[#This Row],[2008_T2_INSCRITS]],0)</f>
        <v>1.0967098703888335E-2</v>
      </c>
      <c r="PE301" s="26">
        <f>Tableau17[[#This Row],[2014_T1_PROCUS]]/Tableau17[[#This Row],[2014_T1_INSCRITS]]</f>
        <v>7.1942446043165471E-3</v>
      </c>
      <c r="PF301" s="26">
        <f>IFERROR(Tableau17[[#This Row],[2014_T2_PROCUS]]/Tableau17[[#This Row],[2014_T2_INSCRITS]],0)</f>
        <v>8.2219938335046251E-3</v>
      </c>
    </row>
    <row r="302" spans="1:422" hidden="1" x14ac:dyDescent="0.2">
      <c r="A302" s="1">
        <v>5</v>
      </c>
      <c r="B302" s="1" t="s">
        <v>316</v>
      </c>
      <c r="C302" s="1" t="s">
        <v>314</v>
      </c>
      <c r="D302" s="1" t="s">
        <v>314</v>
      </c>
      <c r="E302" s="1">
        <v>1021</v>
      </c>
      <c r="F302" s="1">
        <v>5.3964049999999997</v>
      </c>
      <c r="G302" s="1">
        <v>43.283867999999998</v>
      </c>
      <c r="H302" s="3">
        <v>929</v>
      </c>
      <c r="I302" s="3">
        <v>239</v>
      </c>
      <c r="L302" s="1">
        <v>30</v>
      </c>
      <c r="M302" s="1">
        <v>11</v>
      </c>
      <c r="P302" s="1">
        <v>65</v>
      </c>
      <c r="Q302" s="1">
        <v>21</v>
      </c>
      <c r="R302" s="1">
        <v>62</v>
      </c>
      <c r="S302" s="1">
        <v>61</v>
      </c>
      <c r="T302" s="1">
        <v>32</v>
      </c>
      <c r="U302" s="1">
        <v>282</v>
      </c>
      <c r="V302" s="1">
        <v>975</v>
      </c>
      <c r="W302" s="1">
        <v>555</v>
      </c>
      <c r="X302" s="1">
        <v>7</v>
      </c>
      <c r="Y302" s="2">
        <v>0.56923077</v>
      </c>
      <c r="Z302" s="1">
        <v>975</v>
      </c>
      <c r="AA302" s="1">
        <v>582</v>
      </c>
      <c r="AB302" s="1">
        <v>12</v>
      </c>
      <c r="AC302" s="2">
        <v>0.59692308000000005</v>
      </c>
      <c r="AD302" s="1">
        <v>929</v>
      </c>
      <c r="AE302" s="1">
        <v>289</v>
      </c>
      <c r="AF302" s="2">
        <v>0.31108719000000001</v>
      </c>
      <c r="AG302" s="1">
        <f t="shared" si="4"/>
        <v>239</v>
      </c>
      <c r="AH302" s="1">
        <v>916</v>
      </c>
      <c r="AI302" s="1">
        <v>550</v>
      </c>
      <c r="AJ302" s="1">
        <v>10</v>
      </c>
      <c r="AK302" s="2">
        <v>0.60043667999999994</v>
      </c>
      <c r="AL302" s="1">
        <v>916</v>
      </c>
      <c r="AM302" s="1">
        <v>589</v>
      </c>
      <c r="AN302" s="1">
        <v>14</v>
      </c>
      <c r="AO302" s="2">
        <v>0.6430131</v>
      </c>
      <c r="AP302" s="1">
        <v>967</v>
      </c>
      <c r="AQ302" s="1">
        <v>473</v>
      </c>
      <c r="AR302" s="2">
        <v>0.48914168000000002</v>
      </c>
      <c r="AS302" s="1">
        <v>967</v>
      </c>
      <c r="AT302" s="1">
        <v>491</v>
      </c>
      <c r="AU302" s="2">
        <v>0.50775594999999996</v>
      </c>
      <c r="AV302" s="1">
        <v>1005</v>
      </c>
      <c r="AW302" s="1">
        <v>452</v>
      </c>
      <c r="AX302" s="2">
        <v>0.44975124</v>
      </c>
      <c r="AY302" s="1">
        <v>1005</v>
      </c>
      <c r="AZ302" s="1">
        <v>386</v>
      </c>
      <c r="BA302" s="2">
        <v>0.38407960000000002</v>
      </c>
      <c r="BB302" s="1">
        <v>1005</v>
      </c>
      <c r="BC302" s="1">
        <v>785</v>
      </c>
      <c r="BD302" s="2">
        <v>0.78109452999999995</v>
      </c>
      <c r="BE302" s="1">
        <v>1005</v>
      </c>
      <c r="BF302" s="1">
        <v>715</v>
      </c>
      <c r="BG302" s="2">
        <v>0.71144278999999999</v>
      </c>
      <c r="BH302" s="1">
        <v>938</v>
      </c>
      <c r="BI302" s="1">
        <v>451</v>
      </c>
      <c r="BJ302" s="2">
        <v>0.48081023000000001</v>
      </c>
      <c r="BK302" s="1">
        <v>19</v>
      </c>
      <c r="BN302" s="1">
        <v>29</v>
      </c>
      <c r="BO302" s="1">
        <v>64</v>
      </c>
      <c r="BP302" s="1">
        <v>217</v>
      </c>
      <c r="BQ302" s="1">
        <v>212</v>
      </c>
      <c r="BR302" s="1">
        <v>541</v>
      </c>
      <c r="BT302" s="1">
        <v>267</v>
      </c>
      <c r="BU302" s="1">
        <v>309</v>
      </c>
      <c r="BW302" s="1">
        <v>576</v>
      </c>
      <c r="BX302" s="1">
        <v>7</v>
      </c>
      <c r="BZ302" s="1">
        <v>38</v>
      </c>
      <c r="CB302" s="1">
        <v>45</v>
      </c>
      <c r="CC302" s="1">
        <v>126</v>
      </c>
      <c r="CD302" s="1">
        <v>227</v>
      </c>
      <c r="CE302" s="1">
        <v>93</v>
      </c>
      <c r="CF302" s="1">
        <v>536</v>
      </c>
      <c r="CG302" s="1">
        <v>139</v>
      </c>
      <c r="CH302" s="1">
        <v>272</v>
      </c>
      <c r="CI302" s="1">
        <v>143</v>
      </c>
      <c r="CJ302" s="1">
        <v>554</v>
      </c>
      <c r="CK302" s="1">
        <v>2</v>
      </c>
      <c r="CO302" s="1">
        <v>52</v>
      </c>
      <c r="CP302" s="1">
        <v>156</v>
      </c>
      <c r="CR302" s="1">
        <v>15</v>
      </c>
      <c r="CT302" s="1">
        <v>144</v>
      </c>
      <c r="CU302" s="1">
        <v>87</v>
      </c>
      <c r="CW302" s="1">
        <v>456</v>
      </c>
      <c r="CY302" s="1">
        <v>167</v>
      </c>
      <c r="DA302" s="1">
        <v>268</v>
      </c>
      <c r="DC302" s="1">
        <v>435</v>
      </c>
      <c r="DD302" s="1">
        <v>20</v>
      </c>
      <c r="DE302" s="1">
        <v>2</v>
      </c>
      <c r="DF302" s="1">
        <v>6</v>
      </c>
      <c r="DG302" s="1">
        <v>0</v>
      </c>
      <c r="DI302" s="1">
        <v>21</v>
      </c>
      <c r="DJ302" s="1">
        <v>0</v>
      </c>
      <c r="DK302" s="1">
        <v>3</v>
      </c>
      <c r="DL302" s="1">
        <v>61</v>
      </c>
      <c r="DM302" s="1">
        <v>84</v>
      </c>
      <c r="DN302" s="1">
        <v>95</v>
      </c>
      <c r="DO302" s="1">
        <v>147</v>
      </c>
      <c r="DP302" s="1">
        <v>1</v>
      </c>
      <c r="DU302" s="1">
        <v>440</v>
      </c>
      <c r="DX302" s="1">
        <v>176</v>
      </c>
      <c r="DY302" s="1">
        <v>158</v>
      </c>
      <c r="EA302" s="1">
        <v>334</v>
      </c>
      <c r="EB302" s="1">
        <v>3</v>
      </c>
      <c r="EC302" s="1">
        <v>10</v>
      </c>
      <c r="ED302" s="1">
        <v>1</v>
      </c>
      <c r="EE302" s="1">
        <v>28</v>
      </c>
      <c r="EF302" s="1">
        <v>175</v>
      </c>
      <c r="EG302" s="1">
        <v>45</v>
      </c>
      <c r="EH302" s="1">
        <v>4</v>
      </c>
      <c r="EI302" s="1">
        <v>177</v>
      </c>
      <c r="EJ302" s="1">
        <v>168</v>
      </c>
      <c r="EK302" s="1">
        <v>161</v>
      </c>
      <c r="EL302" s="1">
        <v>3</v>
      </c>
      <c r="EM302" s="1">
        <v>775</v>
      </c>
      <c r="EN302" s="1">
        <v>228</v>
      </c>
      <c r="EO302" s="1">
        <v>402</v>
      </c>
      <c r="EP302" s="1">
        <v>630</v>
      </c>
      <c r="EQ302" s="1">
        <v>0</v>
      </c>
      <c r="ER302" s="1">
        <v>2</v>
      </c>
      <c r="ES302" s="1">
        <v>8</v>
      </c>
      <c r="ET302" s="1">
        <v>34</v>
      </c>
      <c r="EU302" s="1">
        <v>0</v>
      </c>
      <c r="EV302" s="1">
        <v>112</v>
      </c>
      <c r="EW302" s="1">
        <v>39</v>
      </c>
      <c r="EX302" s="1">
        <v>1</v>
      </c>
      <c r="EY302" s="1">
        <v>3</v>
      </c>
      <c r="EZ302" s="1">
        <v>21</v>
      </c>
      <c r="FA302" s="1">
        <v>0</v>
      </c>
      <c r="FB302" s="1">
        <v>0</v>
      </c>
      <c r="FC302" s="1">
        <v>0</v>
      </c>
      <c r="FD302" s="1">
        <v>0</v>
      </c>
      <c r="FE302" s="1">
        <v>0</v>
      </c>
      <c r="FF302" s="1">
        <v>0</v>
      </c>
      <c r="FG302" s="1">
        <v>0</v>
      </c>
      <c r="FH302" s="1">
        <v>19</v>
      </c>
      <c r="FI302" s="1">
        <v>0</v>
      </c>
      <c r="FJ302" s="1">
        <v>31</v>
      </c>
      <c r="FK302" s="1">
        <v>13</v>
      </c>
      <c r="FL302" s="1">
        <v>0</v>
      </c>
      <c r="FM302" s="1">
        <v>49</v>
      </c>
      <c r="FN302" s="1">
        <v>7</v>
      </c>
      <c r="FO302" s="1">
        <v>2</v>
      </c>
      <c r="FP302" s="1">
        <v>89</v>
      </c>
      <c r="FQ302" s="1">
        <v>0</v>
      </c>
      <c r="FR302" s="1">
        <f>SUM(Tableau17[[#This Row],[2019-T1-ALEXANDRE Audric]:[2019-T1-MARIE Florie]])</f>
        <v>430</v>
      </c>
      <c r="FS302" s="1">
        <v>64</v>
      </c>
      <c r="FT302" s="1">
        <v>236</v>
      </c>
      <c r="FU302" s="1">
        <v>0</v>
      </c>
      <c r="FV302" s="1">
        <v>241</v>
      </c>
      <c r="FW302" s="1">
        <v>0</v>
      </c>
      <c r="FX302" s="1">
        <v>541</v>
      </c>
      <c r="FY302" s="1">
        <v>0</v>
      </c>
      <c r="FZ302" s="1">
        <v>309</v>
      </c>
      <c r="GA302" s="1">
        <v>0</v>
      </c>
      <c r="GB302" s="1">
        <v>267</v>
      </c>
      <c r="GC302" s="1">
        <v>0</v>
      </c>
      <c r="GD302" s="1">
        <v>576</v>
      </c>
      <c r="GE302" s="1">
        <v>126</v>
      </c>
      <c r="GF302" s="1">
        <v>227</v>
      </c>
      <c r="GG302" s="1">
        <v>7</v>
      </c>
      <c r="GH302" s="1">
        <v>176</v>
      </c>
      <c r="GI302" s="1">
        <v>0</v>
      </c>
      <c r="GJ302" s="1">
        <v>536</v>
      </c>
      <c r="GK302" s="1">
        <v>139</v>
      </c>
      <c r="GL302" s="1">
        <v>272</v>
      </c>
      <c r="GM302" s="1">
        <v>0</v>
      </c>
      <c r="GN302" s="1">
        <v>143</v>
      </c>
      <c r="GO302" s="1">
        <v>0</v>
      </c>
      <c r="GP302" s="1">
        <v>554</v>
      </c>
      <c r="GQ302" s="1">
        <v>156</v>
      </c>
      <c r="GR302" s="1">
        <v>144</v>
      </c>
      <c r="GS302" s="1">
        <v>0</v>
      </c>
      <c r="GT302" s="1">
        <v>154</v>
      </c>
      <c r="GU302" s="1">
        <v>2</v>
      </c>
      <c r="GV302" s="1">
        <v>456</v>
      </c>
      <c r="GW302" s="1">
        <v>167</v>
      </c>
      <c r="GX302" s="1">
        <v>268</v>
      </c>
      <c r="GY302" s="1">
        <v>0</v>
      </c>
      <c r="GZ302" s="1">
        <v>0</v>
      </c>
      <c r="HA302" s="1">
        <v>0</v>
      </c>
      <c r="HB302" s="1">
        <v>435</v>
      </c>
      <c r="HC302" s="1">
        <v>216</v>
      </c>
      <c r="HD302" s="1">
        <v>175</v>
      </c>
      <c r="HE302" s="1">
        <v>161</v>
      </c>
      <c r="HF302" s="1">
        <v>219</v>
      </c>
      <c r="HG302" s="1">
        <v>4</v>
      </c>
      <c r="HH302" s="1">
        <v>775</v>
      </c>
      <c r="HI302" s="1">
        <v>228</v>
      </c>
      <c r="HJ302" s="1">
        <v>0</v>
      </c>
      <c r="HK302" s="1">
        <v>402</v>
      </c>
      <c r="HL302" s="1">
        <v>0</v>
      </c>
      <c r="HM302" s="1">
        <v>0</v>
      </c>
      <c r="HN302" s="1">
        <v>630</v>
      </c>
      <c r="HO302" s="1">
        <v>142</v>
      </c>
      <c r="HP302" s="1">
        <v>46</v>
      </c>
      <c r="HQ302" s="1">
        <v>89</v>
      </c>
      <c r="HR302" s="1">
        <v>150</v>
      </c>
      <c r="HS302" s="1">
        <v>14</v>
      </c>
      <c r="HT302" s="1">
        <v>441</v>
      </c>
      <c r="HU302" s="1">
        <v>62</v>
      </c>
      <c r="HV302" s="1">
        <v>95</v>
      </c>
      <c r="HW302" s="1">
        <v>21</v>
      </c>
      <c r="HX302" s="1">
        <v>104</v>
      </c>
      <c r="HY302" s="1">
        <v>0</v>
      </c>
      <c r="HZ302" s="1">
        <v>282</v>
      </c>
      <c r="IA302" s="1">
        <v>90</v>
      </c>
      <c r="IB302" s="1">
        <v>95</v>
      </c>
      <c r="IC302" s="1">
        <v>147</v>
      </c>
      <c r="ID302" s="1">
        <v>106</v>
      </c>
      <c r="IE302" s="1">
        <v>2</v>
      </c>
      <c r="IF302" s="1">
        <v>440</v>
      </c>
      <c r="IG302" s="1">
        <v>0</v>
      </c>
      <c r="IH302" s="1">
        <v>176</v>
      </c>
      <c r="II302" s="1">
        <v>158</v>
      </c>
      <c r="IJ302" s="1">
        <v>0</v>
      </c>
      <c r="IK302" s="1">
        <v>0</v>
      </c>
      <c r="IL302" s="1">
        <v>334</v>
      </c>
      <c r="IM302" s="26">
        <f>IFERROR(Tableau17[[#This Row],[LDIV]]/Tableau17[[#This Row],[Total général]],"")</f>
        <v>0</v>
      </c>
      <c r="IN302" s="26">
        <f>IFERROR(Tableau17[[#This Row],[LDVC]]/Tableau17[[#This Row],[Total général]],"")</f>
        <v>0</v>
      </c>
      <c r="IO302" s="26">
        <f>IFERROR(Tableau17[[#This Row],[LDVD]]/Tableau17[[#This Row],[Total général]],"")</f>
        <v>0.10638297872340426</v>
      </c>
      <c r="IP302" s="26">
        <f>IFERROR(Tableau17[[#This Row],[LDVG]]/Tableau17[[#This Row],[Total général]],"")</f>
        <v>3.9007092198581561E-2</v>
      </c>
      <c r="IQ302" s="26">
        <f>IFERROR(Tableau17[[#This Row],[LEXD]]/Tableau17[[#This Row],[Total général]],"")</f>
        <v>0</v>
      </c>
      <c r="IR302" s="26">
        <f>IFERROR(Tableau17[[#This Row],[LEXG]]/Tableau17[[#This Row],[Total général]],"")</f>
        <v>0</v>
      </c>
      <c r="IS302" s="26">
        <f>IFERROR(Tableau17[[#This Row],[LLR]]/Tableau17[[#This Row],[Total général]],"")</f>
        <v>0.23049645390070922</v>
      </c>
      <c r="IT302" s="26">
        <f>IFERROR(Tableau17[[#This Row],[LREM]]/Tableau17[[#This Row],[Total général]],"")</f>
        <v>7.4468085106382975E-2</v>
      </c>
      <c r="IU302" s="26">
        <f>IFERROR(Tableau17[[#This Row],[LRN]]/Tableau17[[#This Row],[Total général]],"")</f>
        <v>0.21985815602836881</v>
      </c>
      <c r="IV302" s="26">
        <f>IFERROR(Tableau17[[#This Row],[LUG]]/Tableau17[[#This Row],[Total général]],"")</f>
        <v>0.21631205673758866</v>
      </c>
      <c r="IW302" s="26">
        <f>IFERROR(Tableau17[[#This Row],[LVEC]]/Tableau17[[#This Row],[Total général]],"")</f>
        <v>0.11347517730496454</v>
      </c>
      <c r="IX302" s="26">
        <f>IFERROR(Tableau17[[#This Row],[2008-T1-LCMD]]/Tableau17[[#This Row],[2008-T1-TOTAL]],"")</f>
        <v>3.512014787430684E-2</v>
      </c>
      <c r="IY302" s="26">
        <f>IFERROR(Tableau17[[#This Row],[2008-T1-LDVD]]/Tableau17[[#This Row],[2008-T1-TOTAL]],"")</f>
        <v>0</v>
      </c>
      <c r="IZ302" s="26">
        <f>IFERROR(Tableau17[[#This Row],[2008-T1-LEXD]]/Tableau17[[#This Row],[2008-T1-TOTAL]],"")</f>
        <v>0</v>
      </c>
      <c r="JA302" s="26">
        <f>IFERROR(Tableau17[[#This Row],[2008-T1-LEXG]]/Tableau17[[#This Row],[2008-T1-TOTAL]],"")</f>
        <v>5.3604436229205174E-2</v>
      </c>
      <c r="JB302" s="26">
        <f>IFERROR(Tableau17[[#This Row],[2008-T1-LFN]]/Tableau17[[#This Row],[2008-T1-TOTAL]],"")</f>
        <v>0.11829944547134935</v>
      </c>
      <c r="JC302" s="26">
        <f>IFERROR(Tableau17[[#This Row],[2008-T1-LMAJ]]/Tableau17[[#This Row],[2008-T1-TOTAL]],"")</f>
        <v>0.40110905730129393</v>
      </c>
      <c r="JD302" s="26">
        <f>IFERROR(Tableau17[[#This Row],[2008-T1-LUG]]/Tableau17[[#This Row],[2008-T1-TOTAL]],"")</f>
        <v>0.39186691312384475</v>
      </c>
      <c r="JE302" s="26">
        <f>IFERROR(Tableau17[[#This Row],[2008-T2-LFN]]/Tableau17[[#This Row],[2008-T2-TOTAL]],"")</f>
        <v>0</v>
      </c>
      <c r="JF302" s="26">
        <f>IFERROR(Tableau17[[#This Row],[2008-T2-LGC]]/Tableau17[[#This Row],[2008-T2-TOTAL]],"")</f>
        <v>0.46354166666666669</v>
      </c>
      <c r="JG302" s="26">
        <f>IFERROR(Tableau17[[#This Row],[2008-T2-LMAJ]]/Tableau17[[#This Row],[2008-T2-TOTAL]],"")</f>
        <v>0.53645833333333337</v>
      </c>
      <c r="JH302" s="26">
        <f>IFERROR(Tableau17[[#This Row],[2008-T2-LUG]]/Tableau17[[#This Row],[2008-T2-TOTAL]],"")</f>
        <v>0</v>
      </c>
      <c r="JI302" s="26">
        <f>IFERROR(Tableau17[[#This Row],[2014-T1-LDIV]]/Tableau17[[#This Row],[2014-T1-TOTAL]],"")</f>
        <v>1.3059701492537313E-2</v>
      </c>
      <c r="JJ302" s="26">
        <f>IFERROR(Tableau17[[#This Row],[2014-T1-LDVD]]/Tableau17[[#This Row],[2014-T1-TOTAL]],"")</f>
        <v>0</v>
      </c>
      <c r="JK302" s="26">
        <f>IFERROR(Tableau17[[#This Row],[2014-T1-LDVG]]/Tableau17[[#This Row],[2014-T1-TOTAL]],"")</f>
        <v>7.0895522388059698E-2</v>
      </c>
      <c r="JL302" s="26">
        <f>IFERROR(Tableau17[[#This Row],[2014-T1-LEXG]]/Tableau17[[#This Row],[2014-T1-TOTAL]],"")</f>
        <v>0</v>
      </c>
      <c r="JM302" s="26">
        <f>IFERROR(Tableau17[[#This Row],[2014-T1-LFG]]/Tableau17[[#This Row],[2014-T1-TOTAL]],"")</f>
        <v>8.3955223880597021E-2</v>
      </c>
      <c r="JN302" s="26">
        <f>IFERROR(Tableau17[[#This Row],[2014-T1-LFN]]/Tableau17[[#This Row],[2014-T1-TOTAL]],"")</f>
        <v>0.23507462686567165</v>
      </c>
      <c r="JO302" s="26">
        <f>IFERROR(Tableau17[[#This Row],[2014-T1-LUD]]/Tableau17[[#This Row],[2014-T1-TOTAL]],"")</f>
        <v>0.42350746268656714</v>
      </c>
      <c r="JP302" s="26">
        <f>IFERROR(Tableau17[[#This Row],[2014-T1-LUG]]/Tableau17[[#This Row],[2014-T1-TOTAL]],"")</f>
        <v>0.17350746268656717</v>
      </c>
      <c r="JQ302" s="26">
        <f>IFERROR(Tableau17[[#This Row],[2014-T2-LFN]]/Tableau17[[#This Row],[2014-T2-TOTAL]],"")</f>
        <v>0.25090252707581229</v>
      </c>
      <c r="JR302" s="26">
        <f>IFERROR(Tableau17[[#This Row],[2014-T2-LUD]]/Tableau17[[#This Row],[2014-T2-TOTAL]],"")</f>
        <v>0.49097472924187724</v>
      </c>
      <c r="JS302" s="26">
        <f>IFERROR(Tableau17[[#This Row],[2014-T2-LUG]]/Tableau17[[#This Row],[2014-T2-TOTAL]],"")</f>
        <v>0.25812274368231047</v>
      </c>
      <c r="JT302" s="26">
        <f>IFERROR(Tableau17[[#This Row],[2015-T1-BC-DIV]]/Tableau17[[#This Row],[2015-T1-TOTAL]],"")</f>
        <v>4.3859649122807015E-3</v>
      </c>
      <c r="JU302" s="26">
        <f>IFERROR(Tableau17[[#This Row],[2015-T1-BC-DLF]]/Tableau17[[#This Row],[2015-T1-TOTAL]],"")</f>
        <v>0</v>
      </c>
      <c r="JV302" s="26">
        <f>IFERROR(Tableau17[[#This Row],[2015-T1-BC-DVD]]/Tableau17[[#This Row],[2015-T1-TOTAL]],"")</f>
        <v>0</v>
      </c>
      <c r="JW302" s="26">
        <f>IFERROR(Tableau17[[#This Row],[2015-T1-BC-DVG]]/Tableau17[[#This Row],[2015-T1-TOTAL]],"")</f>
        <v>0</v>
      </c>
      <c r="JX302" s="26">
        <f>IFERROR(Tableau17[[#This Row],[2015-T1-BC-FG]]/Tableau17[[#This Row],[2015-T1-TOTAL]],"")</f>
        <v>0.11403508771929824</v>
      </c>
      <c r="JY302" s="26">
        <f>IFERROR(Tableau17[[#This Row],[2015-T1-BC-FN]]/Tableau17[[#This Row],[2015-T1-TOTAL]],"")</f>
        <v>0.34210526315789475</v>
      </c>
      <c r="JZ302" s="26">
        <f>IFERROR(Tableau17[[#This Row],[2015-T1-BC-MDM]]/Tableau17[[#This Row],[2015-T1-TOTAL]],"")</f>
        <v>0</v>
      </c>
      <c r="KA302" s="26">
        <f>IFERROR(Tableau17[[#This Row],[2015-T1-BC-RDG]]/Tableau17[[#This Row],[2015-T1-TOTAL]],"")</f>
        <v>3.2894736842105261E-2</v>
      </c>
      <c r="KB302" s="26">
        <f>IFERROR(Tableau17[[#This Row],[2015-T1-BC-SOC]]/Tableau17[[#This Row],[2015-T1-TOTAL]],"")</f>
        <v>0</v>
      </c>
      <c r="KC302" s="26">
        <f>IFERROR(Tableau17[[#This Row],[2015-T1-BC-UD]]/Tableau17[[#This Row],[2015-T1-TOTAL]],"")</f>
        <v>0.31578947368421051</v>
      </c>
      <c r="KD302" s="26">
        <f>IFERROR(Tableau17[[#This Row],[2015-T1-BC-UG]]/Tableau17[[#This Row],[2015-T1-TOTAL]],"")</f>
        <v>0.19078947368421054</v>
      </c>
      <c r="KE302" s="26">
        <f>IFERROR(Tableau17[[#This Row],[2015-T1-BC-VEC]]/Tableau17[[#This Row],[2015-T1-TOTAL]],"")</f>
        <v>0</v>
      </c>
      <c r="KF302" s="26">
        <f>IFERROR(Tableau17[[#This Row],[2015-T2-BC-DVG]]/Tableau17[[#This Row],[2015-T2-TOTAL]],"")</f>
        <v>0</v>
      </c>
      <c r="KG302" s="26">
        <f>IFERROR(Tableau17[[#This Row],[2015-T2-BC-FN]]/Tableau17[[#This Row],[2015-T2-TOTAL]],"")</f>
        <v>0.3839080459770115</v>
      </c>
      <c r="KH302" s="26">
        <f>IFERROR(Tableau17[[#This Row],[2015-T2-BC-SOC]]/Tableau17[[#This Row],[2015-T2-TOTAL]],"")</f>
        <v>0</v>
      </c>
      <c r="KI302" s="26">
        <f>IFERROR(Tableau17[[#This Row],[2015-T2-BC-UD]]/Tableau17[[#This Row],[2015-T2-TOTAL]],"")</f>
        <v>0.61609195402298855</v>
      </c>
      <c r="KJ302" s="26">
        <f>IFERROR(Tableau17[[#This Row],[2015-T2-BC-UG]]/Tableau17[[#This Row],[2015-T2-TOTAL]],"")</f>
        <v>0</v>
      </c>
      <c r="KK302" s="26">
        <f>IFERROR(Tableau17[[#This Row],[2017 (L)-T1-COM]]/Tableau17[[#This Row],[2017 (L)-T1-TOTAL]],"")</f>
        <v>4.5454545454545456E-2</v>
      </c>
      <c r="KL302" s="26">
        <f>IFERROR(Tableau17[[#This Row],[2017 (L)-T1-DIV]]/Tableau17[[#This Row],[2017 (L)-T1-TOTAL]],"")</f>
        <v>4.5454545454545452E-3</v>
      </c>
      <c r="KM302" s="26">
        <f>IFERROR(Tableau17[[#This Row],[2017 (L)-T1-DLF]]/Tableau17[[#This Row],[2017 (L)-T1-TOTAL]],"")</f>
        <v>1.3636363636363636E-2</v>
      </c>
      <c r="KN302" s="26">
        <f>IFERROR(Tableau17[[#This Row],[2017 (L)-T1-DVD]]/Tableau17[[#This Row],[2017 (L)-T1-TOTAL]],"")</f>
        <v>0</v>
      </c>
      <c r="KO302" s="26">
        <f>IFERROR(Tableau17[[#This Row],[2017 (L)-T1-DVG]]/Tableau17[[#This Row],[2017 (L)-T1-TOTAL]],"")</f>
        <v>0</v>
      </c>
      <c r="KP302" s="26">
        <f>IFERROR(Tableau17[[#This Row],[2017 (L)-T1-ECO]]/Tableau17[[#This Row],[2017 (L)-T1-TOTAL]],"")</f>
        <v>4.7727272727272729E-2</v>
      </c>
      <c r="KQ302" s="26">
        <f>IFERROR(Tableau17[[#This Row],[2017 (L)-T1-EXD]]/Tableau17[[#This Row],[2017 (L)-T1-TOTAL]],"")</f>
        <v>0</v>
      </c>
      <c r="KR302" s="26">
        <f>IFERROR(Tableau17[[#This Row],[2017 (L)-T1-EXG]]/Tableau17[[#This Row],[2017 (L)-T1-TOTAL]],"")</f>
        <v>6.8181818181818179E-3</v>
      </c>
      <c r="KS302" s="26">
        <f>IFERROR(Tableau17[[#This Row],[2017 (L)-T1-FI]]/Tableau17[[#This Row],[2017 (L)-T1-TOTAL]],"")</f>
        <v>0.13863636363636364</v>
      </c>
      <c r="KT302" s="26">
        <f>IFERROR(Tableau17[[#This Row],[2017 (L)-T1-FN]]/Tableau17[[#This Row],[2017 (L)-T1-TOTAL]],"")</f>
        <v>0.19090909090909092</v>
      </c>
      <c r="KU302" s="26">
        <f>IFERROR(Tableau17[[#This Row],[2017 (L)-T1-LR]]/Tableau17[[#This Row],[2017 (L)-T1-TOTAL]],"")</f>
        <v>0.21590909090909091</v>
      </c>
      <c r="KV302" s="26">
        <f>IFERROR(Tableau17[[#This Row],[2017 (L)-T1-MDM]]/Tableau17[[#This Row],[2017 (L)-T1-TOTAL]],"")</f>
        <v>0.33409090909090911</v>
      </c>
      <c r="KW302" s="26">
        <f>IFERROR(Tableau17[[#This Row],[2017 (L)-T1-RDG]]/Tableau17[[#This Row],[2017 (L)-T1-TOTAL]],"")</f>
        <v>2.2727272727272726E-3</v>
      </c>
      <c r="KX302" s="26">
        <f>IFERROR(Tableau17[[#This Row],[2017 (L)-T1-REG]]/Tableau17[[#This Row],[2017 (L)-T1-TOTAL]],"")</f>
        <v>0</v>
      </c>
      <c r="KY302" s="26">
        <f>IFERROR(Tableau17[[#This Row],[2017 (L)-T1-REM]]/Tableau17[[#This Row],[2017 (L)-T1-TOTAL]],"")</f>
        <v>0</v>
      </c>
      <c r="KZ302" s="26">
        <f>IFERROR(Tableau17[[#This Row],[2017 (L)-T1-SOC]]/Tableau17[[#This Row],[2017 (L)-T1-TOTAL]],"")</f>
        <v>0</v>
      </c>
      <c r="LA302" s="26">
        <f>IFERROR(Tableau17[[#This Row],[2017 (L)-T1-UDI]]/Tableau17[[#This Row],[2017 (L)-T1-TOTAL]],"")</f>
        <v>0</v>
      </c>
      <c r="LB302" s="26">
        <f>IFERROR(Tableau17[[#This Row],[2017 (L)-T2-FI]]/Tableau17[[#This Row],[2017 (L)-T2-TOTAL]],"")</f>
        <v>0</v>
      </c>
      <c r="LC302" s="26">
        <f>IFERROR(Tableau17[[#This Row],[2017 (L)-T2-FN]]/Tableau17[[#This Row],[2017 (L)-T2-TOTAL]],"")</f>
        <v>0</v>
      </c>
      <c r="LD302" s="26">
        <f>IFERROR(Tableau17[[#This Row],[2017 (L)-T2-LR]]/Tableau17[[#This Row],[2017 (L)-T2-TOTAL]],"")</f>
        <v>0.52694610778443118</v>
      </c>
      <c r="LE302" s="26">
        <f>IFERROR(Tableau17[[#This Row],[2017 (L)-T2-MDM]]/Tableau17[[#This Row],[2017 (L)-T2-TOTAL]],"")</f>
        <v>0.47305389221556887</v>
      </c>
      <c r="LF302" s="26">
        <f>IFERROR(Tableau17[[#This Row],[2017 (L)-T2-REM]]/Tableau17[[#This Row],[2017 (L)-T2-TOTAL]],"")</f>
        <v>0</v>
      </c>
      <c r="LG302" s="26">
        <f>IFERROR(Tableau17[[#This Row],[2017-T1-ARTHAUD Nathalie]]/Tableau17[[#This Row],[2017-T1-TOTAL]],"")</f>
        <v>3.8709677419354839E-3</v>
      </c>
      <c r="LH302" s="26">
        <f>IFERROR(Tableau17[[#This Row],[2017-T1-ASSELINEAU Fran]]/Tableau17[[#This Row],[2017-T1-TOTAL]],"")</f>
        <v>1.2903225806451613E-2</v>
      </c>
      <c r="LI302" s="26">
        <f>IFERROR(Tableau17[[#This Row],[2017-T1-CHEMINADE Jacques]]/Tableau17[[#This Row],[2017-T1-TOTAL]],"")</f>
        <v>1.2903225806451613E-3</v>
      </c>
      <c r="LJ302" s="26">
        <f>IFERROR(Tableau17[[#This Row],[2017-T1-DUPONT-AIGNAN Nicolas]]/Tableau17[[#This Row],[2017-T1-TOTAL]],"")</f>
        <v>3.612903225806452E-2</v>
      </c>
      <c r="LK302" s="26">
        <f>IFERROR(Tableau17[[#This Row],[2017-T1-FILLON Fran]]/Tableau17[[#This Row],[2017-T1-TOTAL]],"")</f>
        <v>0.22580645161290322</v>
      </c>
      <c r="LL302" s="26">
        <f>IFERROR(Tableau17[[#This Row],[2017-T1-HAMON Beno]]/Tableau17[[#This Row],[2017-T1-TOTAL]],"")</f>
        <v>5.8064516129032261E-2</v>
      </c>
      <c r="LM302" s="26">
        <f>IFERROR(Tableau17[[#This Row],[2017-T1-LASSALLE Jean]]/Tableau17[[#This Row],[2017-T1-TOTAL]],"")</f>
        <v>5.1612903225806452E-3</v>
      </c>
      <c r="LN302" s="26">
        <f>IFERROR(Tableau17[[#This Row],[2017-T1-LE PEN Marine]]/Tableau17[[#This Row],[2017-T1-TOTAL]],"")</f>
        <v>0.22838709677419355</v>
      </c>
      <c r="LO302" s="26">
        <f>IFERROR(Tableau17[[#This Row],[2017-T1-M Jean-Luc]]/Tableau17[[#This Row],[2017-T1-TOTAL]],"")</f>
        <v>0.21677419354838709</v>
      </c>
      <c r="LP302" s="26">
        <f>IFERROR(Tableau17[[#This Row],[2017-T1-MACRON Emmanuel]]/Tableau17[[#This Row],[2017-T1-TOTAL]],"")</f>
        <v>0.20774193548387096</v>
      </c>
      <c r="LQ302" s="26">
        <f>IFERROR(Tableau17[[#This Row],[2017-T1-POUTOU Philippe]]/Tableau17[[#This Row],[2017-T1-TOTAL]],"")</f>
        <v>3.8709677419354839E-3</v>
      </c>
      <c r="LR302" s="26">
        <f>IFERROR(Tableau17[[#This Row],[2017-T2-LE PEN Marine]]/Tableau17[[#This Row],[2017-T2-TOTAL]],"")</f>
        <v>0.3619047619047619</v>
      </c>
      <c r="LS302" s="26">
        <f>IFERROR(Tableau17[[#This Row],[2017-T2-MACRON Emmanuel]]/Tableau17[[#This Row],[2017-T2-TOTAL]],"")</f>
        <v>0.63809523809523805</v>
      </c>
      <c r="LT302" s="26">
        <f>IFERROR(Tableau17[[#This Row],[2019-T1-ALEXANDRE Audric]]/Tableau17[[#This Row],[2019-T1-TOTAL]],"")</f>
        <v>0</v>
      </c>
      <c r="LU302" s="26">
        <f>IFERROR(Tableau17[[#This Row],[2019-T1-ARTHAUD Nathalie]]/Tableau17[[#This Row],[2019-T1-TOTAL]],"")</f>
        <v>4.6511627906976744E-3</v>
      </c>
      <c r="LV302" s="26">
        <f>IFERROR(Tableau17[[#This Row],[2019-T1-ASSELINEAU François]]/Tableau17[[#This Row],[2019-T1-TOTAL]],"")</f>
        <v>1.8604651162790697E-2</v>
      </c>
      <c r="LW302" s="26">
        <f>IFERROR(Tableau17[[#This Row],[2019-T1-AUBRY Manon]]/Tableau17[[#This Row],[2019-T1-TOTAL]],"")</f>
        <v>7.9069767441860464E-2</v>
      </c>
      <c r="LX302" s="26">
        <f>IFERROR(Tableau17[[#This Row],[2019-T1-AZERGUI Nagib]]/Tableau17[[#This Row],[2019-T1-TOTAL]],"")</f>
        <v>0</v>
      </c>
      <c r="LY302" s="26">
        <f>IFERROR(Tableau17[[#This Row],[2019-T1-BARDELLA Jordan]]/Tableau17[[#This Row],[2019-T1-TOTAL]],"")</f>
        <v>0.26046511627906976</v>
      </c>
      <c r="LZ302" s="26">
        <f>IFERROR(Tableau17[[#This Row],[2019-T1-BELLAMY François-Xavier]]/Tableau17[[#This Row],[2019-T1-TOTAL]],"")</f>
        <v>9.0697674418604657E-2</v>
      </c>
      <c r="MA302" s="26">
        <f>IFERROR(Tableau17[[#This Row],[2019-T1-BIDOU Olivier]]/Tableau17[[#This Row],[2019-T1-TOTAL]],"")</f>
        <v>2.3255813953488372E-3</v>
      </c>
      <c r="MB302" s="26">
        <f>IFERROR(Tableau17[[#This Row],[2019-T1-BOURG Dominique]]/Tableau17[[#This Row],[2019-T1-TOTAL]],"")</f>
        <v>6.9767441860465115E-3</v>
      </c>
      <c r="MC302" s="26">
        <f>IFERROR(Tableau17[[#This Row],[2019-T1-BROSSAT Ian]]/Tableau17[[#This Row],[2019-T1-TOTAL]],"")</f>
        <v>4.8837209302325581E-2</v>
      </c>
      <c r="MD302" s="26">
        <f>IFERROR(Tableau17[[#This Row],[2019-T1-CAILLAUD Sophie]]/Tableau17[[#This Row],[2019-T1-TOTAL]],"")</f>
        <v>0</v>
      </c>
      <c r="ME302" s="26">
        <f>IFERROR(Tableau17[[#This Row],[2019-T1-CAMUS Renaud]]/Tableau17[[#This Row],[2019-T1-TOTAL]],"")</f>
        <v>0</v>
      </c>
      <c r="MF302" s="26">
        <f>IFERROR(Tableau17[[#This Row],[2019-T1-CHALENÇON Christophe]]/Tableau17[[#This Row],[2019-T1-TOTAL]],"")</f>
        <v>0</v>
      </c>
      <c r="MG302" s="26">
        <f>IFERROR(Tableau17[[#This Row],[2019-T1-CORBET Cathy Denise Ginette]]/Tableau17[[#This Row],[2019-T1-TOTAL]],"")</f>
        <v>0</v>
      </c>
      <c r="MH302" s="26">
        <f>IFERROR(Tableau17[[#This Row],[2019-T1-DE PREVOISIN Robert]]/Tableau17[[#This Row],[2019-T1-TOTAL]],"")</f>
        <v>0</v>
      </c>
      <c r="MI302" s="26">
        <f>IFERROR(Tableau17[[#This Row],[2019-T1-DELFEL Thérèse]]/Tableau17[[#This Row],[2019-T1-TOTAL]],"")</f>
        <v>0</v>
      </c>
      <c r="MJ302" s="26">
        <f>IFERROR(Tableau17[[#This Row],[2019-T1-DIEUMEGARD Pierre]]/Tableau17[[#This Row],[2019-T1-TOTAL]],"")</f>
        <v>0</v>
      </c>
      <c r="MK302" s="26">
        <f>IFERROR(Tableau17[[#This Row],[2019-T1-DUPONT-AIGNAN Nicolas]]/Tableau17[[#This Row],[2019-T1-TOTAL]],"")</f>
        <v>4.4186046511627906E-2</v>
      </c>
      <c r="ML302" s="26">
        <f>IFERROR(Tableau17[[#This Row],[2019-T1-GERNIGON Yves]]/Tableau17[[#This Row],[2019-T1-TOTAL]],"")</f>
        <v>0</v>
      </c>
      <c r="MM302" s="26">
        <f>IFERROR(Tableau17[[#This Row],[2019-T1-GLUCKSMANN Raphaël]]/Tableau17[[#This Row],[2019-T1-TOTAL]],"")</f>
        <v>7.2093023255813959E-2</v>
      </c>
      <c r="MN302" s="26">
        <f>IFERROR(Tableau17[[#This Row],[2019-T1-HAMON Benoît]]/Tableau17[[#This Row],[2019-T1-TOTAL]],"")</f>
        <v>3.0232558139534883E-2</v>
      </c>
      <c r="MO302" s="26">
        <f>IFERROR(Tableau17[[#This Row],[2019-T1-HELGEN Gilles]]/Tableau17[[#This Row],[2019-T1-TOTAL]],"")</f>
        <v>0</v>
      </c>
      <c r="MP302" s="26">
        <f>IFERROR(Tableau17[[#This Row],[2019-T1-JADOT Yannick]]/Tableau17[[#This Row],[2019-T1-TOTAL]],"")</f>
        <v>0.11395348837209303</v>
      </c>
      <c r="MQ302" s="26">
        <f>IFERROR(Tableau17[[#This Row],[2019-T1-LAGARDE Jean-Christophe]]/Tableau17[[#This Row],[2019-T1-TOTAL]],"")</f>
        <v>1.627906976744186E-2</v>
      </c>
      <c r="MR302" s="26">
        <f>IFERROR(Tableau17[[#This Row],[2019-T1-LALANNE Francis]]/Tableau17[[#This Row],[2019-T1-TOTAL]],"")</f>
        <v>4.6511627906976744E-3</v>
      </c>
      <c r="MS302" s="26">
        <f>IFERROR(Tableau17[[#This Row],[2019-T1-LOISEAU Nathalie]]/Tableau17[[#This Row],[2019-T1-TOTAL]],"")</f>
        <v>0.2069767441860465</v>
      </c>
      <c r="MT302" s="26">
        <f>IFERROR(Tableau17[[#This Row],[2019-T1-MARIE Florie]]/Tableau17[[#This Row],[2019-T1-TOTAL]],"")</f>
        <v>0</v>
      </c>
      <c r="MU302" s="26">
        <f>IFERROR(Tableau17[[#This Row],[2008-T1-MACROEXTRDROITE]]/Tableau17[[#This Row],[2008-T1-MACROTOTALE]],"")</f>
        <v>0.11829944547134935</v>
      </c>
      <c r="MV302" s="26">
        <f>IFERROR(Tableau17[[#This Row],[2008-T1-MACRODROITE]]/Tableau17[[#This Row],[2008-T1-MACROTOTALE]],"")</f>
        <v>0.43622920517560076</v>
      </c>
      <c r="MW302" s="26">
        <f>IFERROR(Tableau17[[#This Row],[2008-T1-MACROCENTRE]]/Tableau17[[#This Row],[2008-T1-MACROTOTALE]],"")</f>
        <v>0</v>
      </c>
      <c r="MX302" s="26">
        <f>IFERROR(Tableau17[[#This Row],[2008-T1-MACROGAUCHE]]/Tableau17[[#This Row],[2008-T1-MACROTOTALE]],"")</f>
        <v>0.44547134935304988</v>
      </c>
      <c r="MY302" s="26">
        <f>IFERROR(Tableau17[[#This Row],[2008-T1-MACROAUTRE]]/Tableau17[[#This Row],[2008-T1-MACROTOTALE]],"")</f>
        <v>0</v>
      </c>
      <c r="MZ302" s="26">
        <f>IFERROR(Tableau17[[#This Row],[2008-T2-MACROEXTRDROITE]]/Tableau17[[#This Row],[2008-T2-MACROTOTALE]],"")</f>
        <v>0</v>
      </c>
      <c r="NA302" s="26">
        <f>IFERROR(Tableau17[[#This Row],[2008-T2-MACRODROITE]]/Tableau17[[#This Row],[2008-T2-MACROTOTALE]],"")</f>
        <v>0.53645833333333337</v>
      </c>
      <c r="NB302" s="26">
        <f>IFERROR(Tableau17[[#This Row],[2008-T2-MACROCENTRE]]/Tableau17[[#This Row],[2008-T2-MACROTOTALE]],"")</f>
        <v>0</v>
      </c>
      <c r="NC302" s="26">
        <f>IFERROR(Tableau17[[#This Row],[2008-T2-MACROGAUCHE]]/Tableau17[[#This Row],[2008-T2-MACROTOTALE]],"")</f>
        <v>0.46354166666666669</v>
      </c>
      <c r="ND302" s="26">
        <f>IFERROR(Tableau17[[#This Row],[2008-T2-MACROAUTRE]]/Tableau17[[#This Row],[2008-T2-MACROTOTALE]],"")</f>
        <v>0</v>
      </c>
      <c r="NE302" s="26">
        <f>IFERROR(Tableau17[[#This Row],[2014-T1-MACROEXTRDROITE]]/Tableau17[[#This Row],[2014-T1-MACROTOTALE]],"")</f>
        <v>0.23507462686567165</v>
      </c>
      <c r="NF302" s="26">
        <f>IFERROR(Tableau17[[#This Row],[2014-T1-MACRODROITE]]/Tableau17[[#This Row],[2014-T1-MACROTOTALE]],"")</f>
        <v>0.42350746268656714</v>
      </c>
      <c r="NG302" s="26">
        <f>IFERROR(Tableau17[[#This Row],[2014-T1-MACROCENTRE]]/Tableau17[[#This Row],[2014-T1-MACROTOTALE]],"")</f>
        <v>1.3059701492537313E-2</v>
      </c>
      <c r="NH302" s="26">
        <f>IFERROR(Tableau17[[#This Row],[2014-T1-MACROGAUCHE]]/Tableau17[[#This Row],[2014-T1-MACROTOTALE]],"")</f>
        <v>0.32835820895522388</v>
      </c>
      <c r="NI302" s="26">
        <f>IFERROR(Tableau17[[#This Row],[2014-T1-MACROAUTRE]]/Tableau17[[#This Row],[2014-T1-MACROTOTALE]],"")</f>
        <v>0</v>
      </c>
      <c r="NJ302" s="26">
        <f>IFERROR(Tableau17[[#This Row],[2014-T2-MACROEXTRDROITE]]/Tableau17[[#This Row],[2014-T2-MACROTOTALE]],"")</f>
        <v>0.25090252707581229</v>
      </c>
      <c r="NK302" s="26">
        <f>IFERROR(Tableau17[[#This Row],[2014-T2-MACRODROITE]]/Tableau17[[#This Row],[2014-T2-MACROTOTALE]],"")</f>
        <v>0.49097472924187724</v>
      </c>
      <c r="NL302" s="26">
        <f>IFERROR(Tableau17[[#This Row],[2014-T2-MACROCENTRE]]/Tableau17[[#This Row],[2014-T2-MACROTOTALE]],"")</f>
        <v>0</v>
      </c>
      <c r="NM302" s="26">
        <f>IFERROR(Tableau17[[#This Row],[2014-T2-MACROGAUCHE]]/Tableau17[[#This Row],[2014-T2-MACROTOTALE]],"")</f>
        <v>0.25812274368231047</v>
      </c>
      <c r="NN302" s="26">
        <f>IFERROR(Tableau17[[#This Row],[2014-T2-MACROAUTRE]]/Tableau17[[#This Row],[2014-T2-MACROTOTALE]],"")</f>
        <v>0</v>
      </c>
      <c r="NO302" s="26">
        <f>IFERROR( Tableau17[[#This Row],[2015-T1-MACROEXTRDROITE]]/Tableau17[[#This Row],[2015-T1-MACROTOTALE]],"")</f>
        <v>0.34210526315789475</v>
      </c>
      <c r="NP302" s="26">
        <f>IFERROR(Tableau17[[#This Row],[2015-T1-MACRODROITE]]/Tableau17[[#This Row],[2015-T1-MACROTOTALE]],"")</f>
        <v>0.31578947368421051</v>
      </c>
      <c r="NQ302" s="26">
        <f>IFERROR(Tableau17[[#This Row],[2015-T1-MACROCENTRE]]/Tableau17[[#This Row],[2015-T1-MACROTOTALE]],"")</f>
        <v>0</v>
      </c>
      <c r="NR302" s="26">
        <f>IFERROR(Tableau17[[#This Row],[2015-T1-MACROGAUCHE]]/Tableau17[[#This Row],[2015-T1-MACROTOTALE]],"")</f>
        <v>0.33771929824561403</v>
      </c>
      <c r="NS302" s="26">
        <f>IFERROR(Tableau17[[#This Row],[2015-T1-MACROAUTRE]]/Tableau17[[#This Row],[2015-T1-MACROTOTALE]],"")</f>
        <v>4.3859649122807015E-3</v>
      </c>
      <c r="NT302" s="26">
        <f>IFERROR(Tableau17[[#This Row],[2015-T2-MACROEXTRDROITE]]/Tableau17[[#This Row],[2015-T2-MACROTOTALE]],"")</f>
        <v>0.3839080459770115</v>
      </c>
      <c r="NU302" s="26">
        <f>IFERROR(Tableau17[[#This Row],[2015-T2-MACRODROITE]]/Tableau17[[#This Row],[2015-T2-MACROTOTALE]],"")</f>
        <v>0.61609195402298855</v>
      </c>
      <c r="NV302" s="26">
        <f>IFERROR(Tableau17[[#This Row],[2015-T2-MACROCENTRE]]/Tableau17[[#This Row],[2015-T2-MACROTOTALE]],"")</f>
        <v>0</v>
      </c>
      <c r="NW302" s="26">
        <f>IFERROR(Tableau17[[#This Row],[2015-T2-MACROGAUCHE]]/Tableau17[[#This Row],[2015-T2-MACROTOTALE]],"")</f>
        <v>0</v>
      </c>
      <c r="NX302" s="26">
        <f>IFERROR(Tableau17[[#This Row],[2015-T2-MACROAUTRE]]/Tableau17[[#This Row],[2015-T2-MACROTOTALE]],"")</f>
        <v>0</v>
      </c>
      <c r="NY302" s="26">
        <f>IFERROR(Tableau17[[#This Row],[2017-T1-MACROEXTRDROITE]]/Tableau17[[#This Row],[2017-T1-MACROTOTALE]],"")</f>
        <v>0.27870967741935482</v>
      </c>
      <c r="NZ302" s="26">
        <f>IFERROR(Tableau17[[#This Row],[2017-T1-MACRODROITE]]/Tableau17[[#This Row],[2017-T1-MACROTOTALE]],"")</f>
        <v>0.22580645161290322</v>
      </c>
      <c r="OA302" s="26">
        <f>IFERROR(Tableau17[[#This Row],[2017-T1-MACROCENTRE]]/Tableau17[[#This Row],[2017-T1-MACROTOTALE]],"")</f>
        <v>0.20774193548387096</v>
      </c>
      <c r="OB302" s="26">
        <f>IFERROR(Tableau17[[#This Row],[2017-T1-MACROGAUCHE]]/Tableau17[[#This Row],[2017-T1-MACROTOTALE]],"")</f>
        <v>0.28258064516129033</v>
      </c>
      <c r="OC302" s="26">
        <f>IFERROR(Tableau17[[#This Row],[2017-T1-MACROAUTRE]]/Tableau17[[#This Row],[2017-T1-MACROTOTALE]],"")</f>
        <v>5.1612903225806452E-3</v>
      </c>
      <c r="OD302" s="26">
        <f>IFERROR(Tableau17[[#This Row],[2017-T2-MACROEXTRDROITE]]/Tableau17[[#This Row],[2017-T2-MACROTOTALE]],"")</f>
        <v>0.3619047619047619</v>
      </c>
      <c r="OE302" s="26">
        <f>IFERROR(Tableau17[[#This Row],[2017-T2-MACRODROITE]]/Tableau17[[#This Row],[2017-T2-MACROTOTALE]],"")</f>
        <v>0</v>
      </c>
      <c r="OF302" s="26">
        <f>IFERROR(Tableau17[[#This Row],[2017-T2-MACROCENTRE]]/Tableau17[[#This Row],[2017-T2-MACROTOTALE]],"")</f>
        <v>0.63809523809523805</v>
      </c>
      <c r="OG302" s="26">
        <f>IFERROR(Tableau17[[#This Row],[2017-T2-MACROGAUCHE]]/Tableau17[[#This Row],[2017-T2-MACROTOTALE]],"")</f>
        <v>0</v>
      </c>
      <c r="OH302" s="26">
        <f>IFERROR(Tableau17[[#This Row],[2017-T2-MACROAUTRE]]/Tableau17[[#This Row],[2017-T2-MACROTOTALE]],"")</f>
        <v>0</v>
      </c>
      <c r="OI302" s="26">
        <f>IFERROR(Tableau17[[#This Row],[2019-T1-MACROEXTRDROITE]]/Tableau17[[#This Row],[2019-T1-MACROTOTALE]],"")</f>
        <v>0.32199546485260772</v>
      </c>
      <c r="OJ302" s="26">
        <f>IFERROR(Tableau17[[#This Row],[2019-T1-MACRODROITE]]/Tableau17[[#This Row],[2019-T1-MACROTOTALE]],"")</f>
        <v>0.10430839002267574</v>
      </c>
      <c r="OK302" s="26">
        <f>IFERROR(Tableau17[[#This Row],[2019-T1-MACROCENTRE]]/Tableau17[[#This Row],[2019-T1-MACROTOTALE]],"")</f>
        <v>0.20181405895691609</v>
      </c>
      <c r="OL302" s="26">
        <f>IFERROR(Tableau17[[#This Row],[2019-T1-MACROGAUCHE]]/Tableau17[[#This Row],[2019-T1-MACROTOTALE]],"")</f>
        <v>0.3401360544217687</v>
      </c>
      <c r="OM302" s="26">
        <f>IFERROR(Tableau17[[#This Row],[2019-T1-MACROAUTRE]]/Tableau17[[#This Row],[2019-T1-MACROTOTALE]],"")</f>
        <v>3.1746031746031744E-2</v>
      </c>
      <c r="ON302" s="26">
        <f>IFERROR(Tableau17[[#This Row],[2020-T1-MACROEXTRDROITE]]/Tableau17[[#This Row],[2020-T1-MACROTOTALE]],"")</f>
        <v>0.21985815602836881</v>
      </c>
      <c r="OO302" s="26">
        <f>IFERROR(Tableau17[[#This Row],[2020-T1-MACRODROITE]]/Tableau17[[#This Row],[2020-T1-MACROTOTALE]],"")</f>
        <v>0.33687943262411346</v>
      </c>
      <c r="OP302" s="26">
        <f>IFERROR(Tableau17[[#This Row],[2020-T1-MACROCENTRE]]/Tableau17[[#This Row],[2020-T1-MACROTOTALE]],"")</f>
        <v>7.4468085106382975E-2</v>
      </c>
      <c r="OQ302" s="26">
        <f>IFERROR(Tableau17[[#This Row],[2020-T1-MACROGAUCHE]]/Tableau17[[#This Row],[2020-T1-MACROTOTALE]],"")</f>
        <v>0.36879432624113473</v>
      </c>
      <c r="OR302" s="26">
        <f>IFERROR(Tableau17[[#This Row],[2020-T1-MACROAUTRE]]/Tableau17[[#This Row],[2020-T1-MACROTOTALE]],"")</f>
        <v>0</v>
      </c>
      <c r="OS302" s="26">
        <f>IFERROR(Tableau17[[#This Row],[2017 (L)-T1-MACROEXTRDROITE]]/Tableau17[[#This Row],[2017 (L)-T1-MACROTOTALE]],"")</f>
        <v>0.20454545454545456</v>
      </c>
      <c r="OT302" s="26">
        <f>IFERROR(Tableau17[[#This Row],[2017 (L)-T1-MACRODROITE]]/Tableau17[[#This Row],[2017 (L)-T1-MACROTOTALE]],"")</f>
        <v>0.21590909090909091</v>
      </c>
      <c r="OU302" s="26">
        <f>IFERROR(Tableau17[[#This Row],[2017 (L)-T1-MACROCENTRE]]/Tableau17[[#This Row],[2017 (L)-T1-MACROTOTALE]],"")</f>
        <v>0.33409090909090911</v>
      </c>
      <c r="OV302" s="26">
        <f>IFERROR(Tableau17[[#This Row],[2017 (L)-T1-MACROGAUCHE]]/Tableau17[[#This Row],[2017 (L)-T1-MACROTOTALE]],"")</f>
        <v>0.24090909090909091</v>
      </c>
      <c r="OW302" s="26">
        <f>IFERROR(Tableau17[[#This Row],[2017 (L)-T1-MACROAUTRE]]/Tableau17[[#This Row],[2017 (L)-T1-MACROTOTALE]],"")</f>
        <v>4.5454545454545452E-3</v>
      </c>
      <c r="OX302" s="26">
        <f>IFERROR(Tableau17[[#This Row],[2017 (L)-T2-MACROEXTRDROITE]]/Tableau17[[#This Row],[2017 (L)-T2-MACROTOTALE]],"")</f>
        <v>0</v>
      </c>
      <c r="OY302" s="26">
        <f>IFERROR(Tableau17[[#This Row],[2017 (L)-T2-MACRODROITE]]/Tableau17[[#This Row],[2017 (L)-T2-MACROTOTALE]],"")</f>
        <v>0.52694610778443118</v>
      </c>
      <c r="OZ302" s="26">
        <f>IFERROR(Tableau17[[#This Row],[2017 (L)-T2-MACROCENTRE]]/Tableau17[[#This Row],[2017 (L)-T2-MACROTOTALE]],"")</f>
        <v>0.47305389221556887</v>
      </c>
      <c r="PA302" s="26">
        <f>IFERROR(Tableau17[[#This Row],[2017 (L)-T2-MACROGAUCHE]]/Tableau17[[#This Row],[2017 (L)-T2-MACROTOTALE]],"")</f>
        <v>0</v>
      </c>
      <c r="PB302" s="26">
        <f>IFERROR(Tableau17[[#This Row],[2017 (L)-T2-MACROAUTRE]]/Tableau17[[#This Row],[2017 (L)-T2-MACROTOTALE]],"")</f>
        <v>0</v>
      </c>
      <c r="PC302" s="26">
        <f>IFERROR(Tableau17[[#This Row],[2008_T1_PROCUS]]/Tableau17[[#This Row],[2008_T1_INSCRITS]],0)</f>
        <v>1.0917030567685589E-2</v>
      </c>
      <c r="PD302" s="26">
        <f>IFERROR(Tableau17[[#This Row],[2008_T2_PROCUS]]/Tableau17[[#This Row],[2008_T2_INSCRITS]],0)</f>
        <v>1.5283842794759825E-2</v>
      </c>
      <c r="PE302" s="26">
        <f>Tableau17[[#This Row],[2014_T1_PROCUS]]/Tableau17[[#This Row],[2014_T1_INSCRITS]]</f>
        <v>7.1794871794871795E-3</v>
      </c>
      <c r="PF302" s="26">
        <f>IFERROR(Tableau17[[#This Row],[2014_T2_PROCUS]]/Tableau17[[#This Row],[2014_T2_INSCRITS]],0)</f>
        <v>1.2307692307692308E-2</v>
      </c>
    </row>
    <row r="303" spans="1:422" hidden="1" x14ac:dyDescent="0.2">
      <c r="A303" s="1">
        <v>7</v>
      </c>
      <c r="B303" s="1" t="s">
        <v>469</v>
      </c>
      <c r="C303" s="1" t="s">
        <v>475</v>
      </c>
      <c r="D303" s="1" t="s">
        <v>475</v>
      </c>
      <c r="E303" s="1">
        <v>1333</v>
      </c>
      <c r="F303" s="1">
        <v>5.438034</v>
      </c>
      <c r="G303" s="1">
        <v>43.325474999999997</v>
      </c>
      <c r="H303" s="3">
        <v>1225</v>
      </c>
      <c r="I303" s="3">
        <v>188</v>
      </c>
      <c r="J303" s="1">
        <v>8</v>
      </c>
      <c r="L303" s="1">
        <v>29</v>
      </c>
      <c r="M303" s="1">
        <v>89</v>
      </c>
      <c r="O303" s="1">
        <v>2</v>
      </c>
      <c r="P303" s="1">
        <v>44</v>
      </c>
      <c r="Q303" s="1">
        <v>6</v>
      </c>
      <c r="R303" s="1">
        <v>13</v>
      </c>
      <c r="S303" s="1">
        <v>32</v>
      </c>
      <c r="T303" s="1">
        <v>23</v>
      </c>
      <c r="U303" s="1">
        <v>246</v>
      </c>
      <c r="V303" s="1">
        <v>1397</v>
      </c>
      <c r="W303" s="1">
        <v>506</v>
      </c>
      <c r="X303" s="1">
        <v>10</v>
      </c>
      <c r="Y303" s="2">
        <v>0.36220471999999998</v>
      </c>
      <c r="Z303" s="1">
        <v>1397</v>
      </c>
      <c r="AA303" s="1">
        <v>623</v>
      </c>
      <c r="AB303" s="1">
        <v>5</v>
      </c>
      <c r="AC303" s="2">
        <v>0.44595562</v>
      </c>
      <c r="AD303" s="1">
        <v>1225</v>
      </c>
      <c r="AE303" s="1">
        <v>255</v>
      </c>
      <c r="AF303" s="2">
        <v>0.20816327000000001</v>
      </c>
      <c r="AG303" s="1">
        <f t="shared" si="4"/>
        <v>188</v>
      </c>
      <c r="AH303" s="1">
        <v>1199</v>
      </c>
      <c r="AI303" s="1">
        <v>576</v>
      </c>
      <c r="AJ303" s="1">
        <v>2</v>
      </c>
      <c r="AK303" s="2">
        <v>0.48040032999999999</v>
      </c>
      <c r="AL303" s="1">
        <v>1199</v>
      </c>
      <c r="AM303" s="1">
        <v>660</v>
      </c>
      <c r="AN303" s="1">
        <v>5</v>
      </c>
      <c r="AO303" s="2">
        <v>0.55045871999999996</v>
      </c>
      <c r="AP303" s="1">
        <v>1401</v>
      </c>
      <c r="AQ303" s="1">
        <v>454</v>
      </c>
      <c r="AR303" s="2">
        <v>0.32405424999999999</v>
      </c>
      <c r="AS303" s="1">
        <v>1401</v>
      </c>
      <c r="AT303" s="1">
        <v>510</v>
      </c>
      <c r="AU303" s="2">
        <v>0.36402570000000001</v>
      </c>
      <c r="AV303" s="1">
        <v>1302</v>
      </c>
      <c r="AW303" s="1">
        <v>300</v>
      </c>
      <c r="AX303" s="2">
        <v>0.23041475</v>
      </c>
      <c r="AY303" s="1">
        <v>1302</v>
      </c>
      <c r="AZ303" s="1">
        <v>264</v>
      </c>
      <c r="BA303" s="2">
        <v>0.20276498000000001</v>
      </c>
      <c r="BB303" s="1">
        <v>1298</v>
      </c>
      <c r="BC303" s="1">
        <v>674</v>
      </c>
      <c r="BD303" s="2">
        <v>0.51926039999999996</v>
      </c>
      <c r="BE303" s="1">
        <v>1298</v>
      </c>
      <c r="BF303" s="1">
        <v>716</v>
      </c>
      <c r="BG303" s="2">
        <v>0.55161786999999995</v>
      </c>
      <c r="BH303" s="1">
        <v>1214</v>
      </c>
      <c r="BI303" s="1">
        <v>224</v>
      </c>
      <c r="BJ303" s="2">
        <v>0.18451400000000001</v>
      </c>
      <c r="BK303" s="1">
        <v>17</v>
      </c>
      <c r="BL303" s="1">
        <v>14</v>
      </c>
      <c r="BN303" s="1">
        <v>8</v>
      </c>
      <c r="BO303" s="1">
        <v>23</v>
      </c>
      <c r="BP303" s="1">
        <v>96</v>
      </c>
      <c r="BQ303" s="1">
        <v>402</v>
      </c>
      <c r="BR303" s="1">
        <v>560</v>
      </c>
      <c r="BS303" s="1">
        <v>13</v>
      </c>
      <c r="BU303" s="1">
        <v>115</v>
      </c>
      <c r="BV303" s="1">
        <v>520</v>
      </c>
      <c r="BW303" s="1">
        <v>648</v>
      </c>
      <c r="BZ303" s="1">
        <v>153</v>
      </c>
      <c r="CA303" s="1">
        <v>2</v>
      </c>
      <c r="CB303" s="1">
        <v>21</v>
      </c>
      <c r="CC303" s="1">
        <v>57</v>
      </c>
      <c r="CD303" s="1">
        <v>93</v>
      </c>
      <c r="CE303" s="1">
        <v>159</v>
      </c>
      <c r="CF303" s="1">
        <v>485</v>
      </c>
      <c r="CG303" s="1">
        <v>68</v>
      </c>
      <c r="CH303" s="1">
        <v>213</v>
      </c>
      <c r="CI303" s="1">
        <v>322</v>
      </c>
      <c r="CJ303" s="1">
        <v>603</v>
      </c>
      <c r="CN303" s="1">
        <v>25</v>
      </c>
      <c r="CO303" s="1">
        <v>78</v>
      </c>
      <c r="CP303" s="1">
        <v>48</v>
      </c>
      <c r="CT303" s="1">
        <v>63</v>
      </c>
      <c r="CU303" s="1">
        <v>215</v>
      </c>
      <c r="CW303" s="1">
        <v>429</v>
      </c>
      <c r="CY303" s="1">
        <v>71</v>
      </c>
      <c r="DB303" s="1">
        <v>413</v>
      </c>
      <c r="DC303" s="1">
        <v>484</v>
      </c>
      <c r="DE303" s="1">
        <v>3</v>
      </c>
      <c r="DF303" s="1">
        <v>2</v>
      </c>
      <c r="DH303" s="1">
        <v>9</v>
      </c>
      <c r="DI303" s="1">
        <v>15</v>
      </c>
      <c r="DJ303" s="1">
        <v>15</v>
      </c>
      <c r="DK303" s="1">
        <v>0</v>
      </c>
      <c r="DL303" s="1">
        <v>125</v>
      </c>
      <c r="DM303" s="1">
        <v>22</v>
      </c>
      <c r="DN303" s="1">
        <v>33</v>
      </c>
      <c r="DQ303" s="1">
        <v>1</v>
      </c>
      <c r="DR303" s="1">
        <v>31</v>
      </c>
      <c r="DS303" s="1">
        <v>32</v>
      </c>
      <c r="DU303" s="1">
        <v>288</v>
      </c>
      <c r="DW303" s="1">
        <v>38</v>
      </c>
      <c r="DZ303" s="1">
        <v>204</v>
      </c>
      <c r="EA303" s="1">
        <v>242</v>
      </c>
      <c r="EB303" s="1">
        <v>2</v>
      </c>
      <c r="EC303" s="1">
        <v>13</v>
      </c>
      <c r="ED303" s="1">
        <v>3</v>
      </c>
      <c r="EE303" s="1">
        <v>8</v>
      </c>
      <c r="EF303" s="1">
        <v>35</v>
      </c>
      <c r="EG303" s="1">
        <v>42</v>
      </c>
      <c r="EH303" s="1">
        <v>1</v>
      </c>
      <c r="EI303" s="1">
        <v>81</v>
      </c>
      <c r="EJ303" s="1">
        <v>309</v>
      </c>
      <c r="EK303" s="1">
        <v>155</v>
      </c>
      <c r="EL303" s="1">
        <v>11</v>
      </c>
      <c r="EM303" s="1">
        <v>660</v>
      </c>
      <c r="EN303" s="1">
        <v>111</v>
      </c>
      <c r="EO303" s="1">
        <v>563</v>
      </c>
      <c r="EP303" s="1">
        <v>674</v>
      </c>
      <c r="EQ303" s="1">
        <v>0</v>
      </c>
      <c r="ER303" s="1">
        <v>1</v>
      </c>
      <c r="ES303" s="1">
        <v>3</v>
      </c>
      <c r="ET303" s="1">
        <v>45</v>
      </c>
      <c r="EU303" s="1">
        <v>9</v>
      </c>
      <c r="EV303" s="1">
        <v>41</v>
      </c>
      <c r="EW303" s="1">
        <v>11</v>
      </c>
      <c r="EX303" s="1">
        <v>4</v>
      </c>
      <c r="EY303" s="1">
        <v>2</v>
      </c>
      <c r="EZ303" s="1">
        <v>10</v>
      </c>
      <c r="FA303" s="1">
        <v>0</v>
      </c>
      <c r="FB303" s="1">
        <v>0</v>
      </c>
      <c r="FC303" s="1">
        <v>0</v>
      </c>
      <c r="FD303" s="1">
        <v>0</v>
      </c>
      <c r="FE303" s="1">
        <v>0</v>
      </c>
      <c r="FF303" s="1">
        <v>0</v>
      </c>
      <c r="FG303" s="1">
        <v>2</v>
      </c>
      <c r="FH303" s="1">
        <v>2</v>
      </c>
      <c r="FI303" s="1">
        <v>0</v>
      </c>
      <c r="FJ303" s="1">
        <v>13</v>
      </c>
      <c r="FK303" s="1">
        <v>23</v>
      </c>
      <c r="FL303" s="1">
        <v>0</v>
      </c>
      <c r="FM303" s="1">
        <v>13</v>
      </c>
      <c r="FN303" s="1">
        <v>2</v>
      </c>
      <c r="FO303" s="1">
        <v>1</v>
      </c>
      <c r="FP303" s="1">
        <v>26</v>
      </c>
      <c r="FQ303" s="1">
        <v>0</v>
      </c>
      <c r="FR303" s="1">
        <f>SUM(Tableau17[[#This Row],[2019-T1-ALEXANDRE Audric]:[2019-T1-MARIE Florie]])</f>
        <v>208</v>
      </c>
      <c r="FS303" s="1">
        <v>23</v>
      </c>
      <c r="FT303" s="1">
        <v>127</v>
      </c>
      <c r="FU303" s="1">
        <v>0</v>
      </c>
      <c r="FV303" s="1">
        <v>410</v>
      </c>
      <c r="FW303" s="1">
        <v>0</v>
      </c>
      <c r="FX303" s="1">
        <v>560</v>
      </c>
      <c r="FY303" s="1">
        <v>13</v>
      </c>
      <c r="FZ303" s="1">
        <v>115</v>
      </c>
      <c r="GA303" s="1">
        <v>0</v>
      </c>
      <c r="GB303" s="1">
        <v>520</v>
      </c>
      <c r="GC303" s="1">
        <v>0</v>
      </c>
      <c r="GD303" s="1">
        <v>648</v>
      </c>
      <c r="GE303" s="1">
        <v>57</v>
      </c>
      <c r="GF303" s="1">
        <v>93</v>
      </c>
      <c r="GG303" s="1">
        <v>0</v>
      </c>
      <c r="GH303" s="1">
        <v>335</v>
      </c>
      <c r="GI303" s="1">
        <v>0</v>
      </c>
      <c r="GJ303" s="1">
        <v>485</v>
      </c>
      <c r="GK303" s="1">
        <v>68</v>
      </c>
      <c r="GL303" s="1">
        <v>213</v>
      </c>
      <c r="GM303" s="1">
        <v>0</v>
      </c>
      <c r="GN303" s="1">
        <v>322</v>
      </c>
      <c r="GO303" s="1">
        <v>0</v>
      </c>
      <c r="GP303" s="1">
        <v>603</v>
      </c>
      <c r="GQ303" s="1">
        <v>48</v>
      </c>
      <c r="GR303" s="1">
        <v>63</v>
      </c>
      <c r="GS303" s="1">
        <v>0</v>
      </c>
      <c r="GT303" s="1">
        <v>318</v>
      </c>
      <c r="GU303" s="1">
        <v>0</v>
      </c>
      <c r="GV303" s="1">
        <v>429</v>
      </c>
      <c r="GW303" s="1">
        <v>71</v>
      </c>
      <c r="GX303" s="1">
        <v>0</v>
      </c>
      <c r="GY303" s="1">
        <v>0</v>
      </c>
      <c r="GZ303" s="1">
        <v>413</v>
      </c>
      <c r="HA303" s="1">
        <v>0</v>
      </c>
      <c r="HB303" s="1">
        <v>484</v>
      </c>
      <c r="HC303" s="1">
        <v>105</v>
      </c>
      <c r="HD303" s="1">
        <v>35</v>
      </c>
      <c r="HE303" s="1">
        <v>155</v>
      </c>
      <c r="HF303" s="1">
        <v>364</v>
      </c>
      <c r="HG303" s="1">
        <v>1</v>
      </c>
      <c r="HH303" s="1">
        <v>660</v>
      </c>
      <c r="HI303" s="1">
        <v>111</v>
      </c>
      <c r="HJ303" s="1">
        <v>0</v>
      </c>
      <c r="HK303" s="1">
        <v>563</v>
      </c>
      <c r="HL303" s="1">
        <v>0</v>
      </c>
      <c r="HM303" s="1">
        <v>0</v>
      </c>
      <c r="HN303" s="1">
        <v>674</v>
      </c>
      <c r="HO303" s="1">
        <v>48</v>
      </c>
      <c r="HP303" s="1">
        <v>13</v>
      </c>
      <c r="HQ303" s="1">
        <v>26</v>
      </c>
      <c r="HR303" s="1">
        <v>105</v>
      </c>
      <c r="HS303" s="1">
        <v>20</v>
      </c>
      <c r="HT303" s="1">
        <v>212</v>
      </c>
      <c r="HU303" s="1">
        <v>13</v>
      </c>
      <c r="HV303" s="1">
        <v>73</v>
      </c>
      <c r="HW303" s="1">
        <v>14</v>
      </c>
      <c r="HX303" s="1">
        <v>146</v>
      </c>
      <c r="HY303" s="1">
        <v>0</v>
      </c>
      <c r="HZ303" s="1">
        <v>246</v>
      </c>
      <c r="IA303" s="1">
        <v>39</v>
      </c>
      <c r="IB303" s="1">
        <v>33</v>
      </c>
      <c r="IC303" s="1">
        <v>31</v>
      </c>
      <c r="ID303" s="1">
        <v>181</v>
      </c>
      <c r="IE303" s="1">
        <v>4</v>
      </c>
      <c r="IF303" s="1">
        <v>288</v>
      </c>
      <c r="IG303" s="1">
        <v>38</v>
      </c>
      <c r="IH303" s="1">
        <v>0</v>
      </c>
      <c r="II303" s="1">
        <v>204</v>
      </c>
      <c r="IJ303" s="1">
        <v>0</v>
      </c>
      <c r="IK303" s="1">
        <v>0</v>
      </c>
      <c r="IL303" s="1">
        <v>242</v>
      </c>
      <c r="IM303" s="26">
        <f>IFERROR(Tableau17[[#This Row],[LDIV]]/Tableau17[[#This Row],[Total général]],"")</f>
        <v>3.2520325203252036E-2</v>
      </c>
      <c r="IN303" s="26">
        <f>IFERROR(Tableau17[[#This Row],[LDVC]]/Tableau17[[#This Row],[Total général]],"")</f>
        <v>0</v>
      </c>
      <c r="IO303" s="26">
        <f>IFERROR(Tableau17[[#This Row],[LDVD]]/Tableau17[[#This Row],[Total général]],"")</f>
        <v>0.11788617886178862</v>
      </c>
      <c r="IP303" s="26">
        <f>IFERROR(Tableau17[[#This Row],[LDVG]]/Tableau17[[#This Row],[Total général]],"")</f>
        <v>0.36178861788617889</v>
      </c>
      <c r="IQ303" s="26">
        <f>IFERROR(Tableau17[[#This Row],[LEXD]]/Tableau17[[#This Row],[Total général]],"")</f>
        <v>0</v>
      </c>
      <c r="IR303" s="26">
        <f>IFERROR(Tableau17[[#This Row],[LEXG]]/Tableau17[[#This Row],[Total général]],"")</f>
        <v>8.130081300813009E-3</v>
      </c>
      <c r="IS303" s="26">
        <f>IFERROR(Tableau17[[#This Row],[LLR]]/Tableau17[[#This Row],[Total général]],"")</f>
        <v>0.17886178861788618</v>
      </c>
      <c r="IT303" s="26">
        <f>IFERROR(Tableau17[[#This Row],[LREM]]/Tableau17[[#This Row],[Total général]],"")</f>
        <v>2.4390243902439025E-2</v>
      </c>
      <c r="IU303" s="26">
        <f>IFERROR(Tableau17[[#This Row],[LRN]]/Tableau17[[#This Row],[Total général]],"")</f>
        <v>5.2845528455284556E-2</v>
      </c>
      <c r="IV303" s="26">
        <f>IFERROR(Tableau17[[#This Row],[LUG]]/Tableau17[[#This Row],[Total général]],"")</f>
        <v>0.13008130081300814</v>
      </c>
      <c r="IW303" s="26">
        <f>IFERROR(Tableau17[[#This Row],[LVEC]]/Tableau17[[#This Row],[Total général]],"")</f>
        <v>9.3495934959349589E-2</v>
      </c>
      <c r="IX303" s="26">
        <f>IFERROR(Tableau17[[#This Row],[2008-T1-LCMD]]/Tableau17[[#This Row],[2008-T1-TOTAL]],"")</f>
        <v>3.0357142857142857E-2</v>
      </c>
      <c r="IY303" s="26">
        <f>IFERROR(Tableau17[[#This Row],[2008-T1-LDVD]]/Tableau17[[#This Row],[2008-T1-TOTAL]],"")</f>
        <v>2.5000000000000001E-2</v>
      </c>
      <c r="IZ303" s="26">
        <f>IFERROR(Tableau17[[#This Row],[2008-T1-LEXD]]/Tableau17[[#This Row],[2008-T1-TOTAL]],"")</f>
        <v>0</v>
      </c>
      <c r="JA303" s="26">
        <f>IFERROR(Tableau17[[#This Row],[2008-T1-LEXG]]/Tableau17[[#This Row],[2008-T1-TOTAL]],"")</f>
        <v>1.4285714285714285E-2</v>
      </c>
      <c r="JB303" s="26">
        <f>IFERROR(Tableau17[[#This Row],[2008-T1-LFN]]/Tableau17[[#This Row],[2008-T1-TOTAL]],"")</f>
        <v>4.1071428571428571E-2</v>
      </c>
      <c r="JC303" s="26">
        <f>IFERROR(Tableau17[[#This Row],[2008-T1-LMAJ]]/Tableau17[[#This Row],[2008-T1-TOTAL]],"")</f>
        <v>0.17142857142857143</v>
      </c>
      <c r="JD303" s="26">
        <f>IFERROR(Tableau17[[#This Row],[2008-T1-LUG]]/Tableau17[[#This Row],[2008-T1-TOTAL]],"")</f>
        <v>0.71785714285714286</v>
      </c>
      <c r="JE303" s="26">
        <f>IFERROR(Tableau17[[#This Row],[2008-T2-LFN]]/Tableau17[[#This Row],[2008-T2-TOTAL]],"")</f>
        <v>2.0061728395061727E-2</v>
      </c>
      <c r="JF303" s="26">
        <f>IFERROR(Tableau17[[#This Row],[2008-T2-LGC]]/Tableau17[[#This Row],[2008-T2-TOTAL]],"")</f>
        <v>0</v>
      </c>
      <c r="JG303" s="26">
        <f>IFERROR(Tableau17[[#This Row],[2008-T2-LMAJ]]/Tableau17[[#This Row],[2008-T2-TOTAL]],"")</f>
        <v>0.17746913580246915</v>
      </c>
      <c r="JH303" s="26">
        <f>IFERROR(Tableau17[[#This Row],[2008-T2-LUG]]/Tableau17[[#This Row],[2008-T2-TOTAL]],"")</f>
        <v>0.80246913580246915</v>
      </c>
      <c r="JI303" s="26">
        <f>IFERROR(Tableau17[[#This Row],[2014-T1-LDIV]]/Tableau17[[#This Row],[2014-T1-TOTAL]],"")</f>
        <v>0</v>
      </c>
      <c r="JJ303" s="26">
        <f>IFERROR(Tableau17[[#This Row],[2014-T1-LDVD]]/Tableau17[[#This Row],[2014-T1-TOTAL]],"")</f>
        <v>0</v>
      </c>
      <c r="JK303" s="26">
        <f>IFERROR(Tableau17[[#This Row],[2014-T1-LDVG]]/Tableau17[[#This Row],[2014-T1-TOTAL]],"")</f>
        <v>0.31546391752577319</v>
      </c>
      <c r="JL303" s="26">
        <f>IFERROR(Tableau17[[#This Row],[2014-T1-LEXG]]/Tableau17[[#This Row],[2014-T1-TOTAL]],"")</f>
        <v>4.1237113402061857E-3</v>
      </c>
      <c r="JM303" s="26">
        <f>IFERROR(Tableau17[[#This Row],[2014-T1-LFG]]/Tableau17[[#This Row],[2014-T1-TOTAL]],"")</f>
        <v>4.3298969072164947E-2</v>
      </c>
      <c r="JN303" s="26">
        <f>IFERROR(Tableau17[[#This Row],[2014-T1-LFN]]/Tableau17[[#This Row],[2014-T1-TOTAL]],"")</f>
        <v>0.11752577319587629</v>
      </c>
      <c r="JO303" s="26">
        <f>IFERROR(Tableau17[[#This Row],[2014-T1-LUD]]/Tableau17[[#This Row],[2014-T1-TOTAL]],"")</f>
        <v>0.19175257731958764</v>
      </c>
      <c r="JP303" s="26">
        <f>IFERROR(Tableau17[[#This Row],[2014-T1-LUG]]/Tableau17[[#This Row],[2014-T1-TOTAL]],"")</f>
        <v>0.32783505154639175</v>
      </c>
      <c r="JQ303" s="26">
        <f>IFERROR(Tableau17[[#This Row],[2014-T2-LFN]]/Tableau17[[#This Row],[2014-T2-TOTAL]],"")</f>
        <v>0.11276948590381426</v>
      </c>
      <c r="JR303" s="26">
        <f>IFERROR(Tableau17[[#This Row],[2014-T2-LUD]]/Tableau17[[#This Row],[2014-T2-TOTAL]],"")</f>
        <v>0.35323383084577115</v>
      </c>
      <c r="JS303" s="26">
        <f>IFERROR(Tableau17[[#This Row],[2014-T2-LUG]]/Tableau17[[#This Row],[2014-T2-TOTAL]],"")</f>
        <v>0.53399668325041461</v>
      </c>
      <c r="JT303" s="26">
        <f>IFERROR(Tableau17[[#This Row],[2015-T1-BC-DIV]]/Tableau17[[#This Row],[2015-T1-TOTAL]],"")</f>
        <v>0</v>
      </c>
      <c r="JU303" s="26">
        <f>IFERROR(Tableau17[[#This Row],[2015-T1-BC-DLF]]/Tableau17[[#This Row],[2015-T1-TOTAL]],"")</f>
        <v>0</v>
      </c>
      <c r="JV303" s="26">
        <f>IFERROR(Tableau17[[#This Row],[2015-T1-BC-DVD]]/Tableau17[[#This Row],[2015-T1-TOTAL]],"")</f>
        <v>0</v>
      </c>
      <c r="JW303" s="26">
        <f>IFERROR(Tableau17[[#This Row],[2015-T1-BC-DVG]]/Tableau17[[#This Row],[2015-T1-TOTAL]],"")</f>
        <v>5.8275058275058272E-2</v>
      </c>
      <c r="JX303" s="26">
        <f>IFERROR(Tableau17[[#This Row],[2015-T1-BC-FG]]/Tableau17[[#This Row],[2015-T1-TOTAL]],"")</f>
        <v>0.18181818181818182</v>
      </c>
      <c r="JY303" s="26">
        <f>IFERROR(Tableau17[[#This Row],[2015-T1-BC-FN]]/Tableau17[[#This Row],[2015-T1-TOTAL]],"")</f>
        <v>0.11188811188811189</v>
      </c>
      <c r="JZ303" s="26">
        <f>IFERROR(Tableau17[[#This Row],[2015-T1-BC-MDM]]/Tableau17[[#This Row],[2015-T1-TOTAL]],"")</f>
        <v>0</v>
      </c>
      <c r="KA303" s="26">
        <f>IFERROR(Tableau17[[#This Row],[2015-T1-BC-RDG]]/Tableau17[[#This Row],[2015-T1-TOTAL]],"")</f>
        <v>0</v>
      </c>
      <c r="KB303" s="26">
        <f>IFERROR(Tableau17[[#This Row],[2015-T1-BC-SOC]]/Tableau17[[#This Row],[2015-T1-TOTAL]],"")</f>
        <v>0</v>
      </c>
      <c r="KC303" s="26">
        <f>IFERROR(Tableau17[[#This Row],[2015-T1-BC-UD]]/Tableau17[[#This Row],[2015-T1-TOTAL]],"")</f>
        <v>0.14685314685314685</v>
      </c>
      <c r="KD303" s="26">
        <f>IFERROR(Tableau17[[#This Row],[2015-T1-BC-UG]]/Tableau17[[#This Row],[2015-T1-TOTAL]],"")</f>
        <v>0.50116550116550118</v>
      </c>
      <c r="KE303" s="26">
        <f>IFERROR(Tableau17[[#This Row],[2015-T1-BC-VEC]]/Tableau17[[#This Row],[2015-T1-TOTAL]],"")</f>
        <v>0</v>
      </c>
      <c r="KF303" s="26">
        <f>IFERROR(Tableau17[[#This Row],[2015-T2-BC-DVG]]/Tableau17[[#This Row],[2015-T2-TOTAL]],"")</f>
        <v>0</v>
      </c>
      <c r="KG303" s="26">
        <f>IFERROR(Tableau17[[#This Row],[2015-T2-BC-FN]]/Tableau17[[#This Row],[2015-T2-TOTAL]],"")</f>
        <v>0.14669421487603307</v>
      </c>
      <c r="KH303" s="26">
        <f>IFERROR(Tableau17[[#This Row],[2015-T2-BC-SOC]]/Tableau17[[#This Row],[2015-T2-TOTAL]],"")</f>
        <v>0</v>
      </c>
      <c r="KI303" s="26">
        <f>IFERROR(Tableau17[[#This Row],[2015-T2-BC-UD]]/Tableau17[[#This Row],[2015-T2-TOTAL]],"")</f>
        <v>0</v>
      </c>
      <c r="KJ303" s="26">
        <f>IFERROR(Tableau17[[#This Row],[2015-T2-BC-UG]]/Tableau17[[#This Row],[2015-T2-TOTAL]],"")</f>
        <v>0.85330578512396693</v>
      </c>
      <c r="KK303" s="26">
        <f>IFERROR(Tableau17[[#This Row],[2017 (L)-T1-COM]]/Tableau17[[#This Row],[2017 (L)-T1-TOTAL]],"")</f>
        <v>0</v>
      </c>
      <c r="KL303" s="26">
        <f>IFERROR(Tableau17[[#This Row],[2017 (L)-T1-DIV]]/Tableau17[[#This Row],[2017 (L)-T1-TOTAL]],"")</f>
        <v>1.0416666666666666E-2</v>
      </c>
      <c r="KM303" s="26">
        <f>IFERROR(Tableau17[[#This Row],[2017 (L)-T1-DLF]]/Tableau17[[#This Row],[2017 (L)-T1-TOTAL]],"")</f>
        <v>6.9444444444444441E-3</v>
      </c>
      <c r="KN303" s="26">
        <f>IFERROR(Tableau17[[#This Row],[2017 (L)-T1-DVD]]/Tableau17[[#This Row],[2017 (L)-T1-TOTAL]],"")</f>
        <v>0</v>
      </c>
      <c r="KO303" s="26">
        <f>IFERROR(Tableau17[[#This Row],[2017 (L)-T1-DVG]]/Tableau17[[#This Row],[2017 (L)-T1-TOTAL]],"")</f>
        <v>3.125E-2</v>
      </c>
      <c r="KP303" s="26">
        <f>IFERROR(Tableau17[[#This Row],[2017 (L)-T1-ECO]]/Tableau17[[#This Row],[2017 (L)-T1-TOTAL]],"")</f>
        <v>5.2083333333333336E-2</v>
      </c>
      <c r="KQ303" s="26">
        <f>IFERROR(Tableau17[[#This Row],[2017 (L)-T1-EXD]]/Tableau17[[#This Row],[2017 (L)-T1-TOTAL]],"")</f>
        <v>5.2083333333333336E-2</v>
      </c>
      <c r="KR303" s="26">
        <f>IFERROR(Tableau17[[#This Row],[2017 (L)-T1-EXG]]/Tableau17[[#This Row],[2017 (L)-T1-TOTAL]],"")</f>
        <v>0</v>
      </c>
      <c r="KS303" s="26">
        <f>IFERROR(Tableau17[[#This Row],[2017 (L)-T1-FI]]/Tableau17[[#This Row],[2017 (L)-T1-TOTAL]],"")</f>
        <v>0.43402777777777779</v>
      </c>
      <c r="KT303" s="26">
        <f>IFERROR(Tableau17[[#This Row],[2017 (L)-T1-FN]]/Tableau17[[#This Row],[2017 (L)-T1-TOTAL]],"")</f>
        <v>7.6388888888888895E-2</v>
      </c>
      <c r="KU303" s="26">
        <f>IFERROR(Tableau17[[#This Row],[2017 (L)-T1-LR]]/Tableau17[[#This Row],[2017 (L)-T1-TOTAL]],"")</f>
        <v>0.11458333333333333</v>
      </c>
      <c r="KV303" s="26">
        <f>IFERROR(Tableau17[[#This Row],[2017 (L)-T1-MDM]]/Tableau17[[#This Row],[2017 (L)-T1-TOTAL]],"")</f>
        <v>0</v>
      </c>
      <c r="KW303" s="26">
        <f>IFERROR(Tableau17[[#This Row],[2017 (L)-T1-RDG]]/Tableau17[[#This Row],[2017 (L)-T1-TOTAL]],"")</f>
        <v>0</v>
      </c>
      <c r="KX303" s="26">
        <f>IFERROR(Tableau17[[#This Row],[2017 (L)-T1-REG]]/Tableau17[[#This Row],[2017 (L)-T1-TOTAL]],"")</f>
        <v>3.472222222222222E-3</v>
      </c>
      <c r="KY303" s="26">
        <f>IFERROR(Tableau17[[#This Row],[2017 (L)-T1-REM]]/Tableau17[[#This Row],[2017 (L)-T1-TOTAL]],"")</f>
        <v>0.1076388888888889</v>
      </c>
      <c r="KZ303" s="26">
        <f>IFERROR(Tableau17[[#This Row],[2017 (L)-T1-SOC]]/Tableau17[[#This Row],[2017 (L)-T1-TOTAL]],"")</f>
        <v>0.1111111111111111</v>
      </c>
      <c r="LA303" s="26">
        <f>IFERROR(Tableau17[[#This Row],[2017 (L)-T1-UDI]]/Tableau17[[#This Row],[2017 (L)-T1-TOTAL]],"")</f>
        <v>0</v>
      </c>
      <c r="LB303" s="26">
        <f>IFERROR(Tableau17[[#This Row],[2017 (L)-T2-FI]]/Tableau17[[#This Row],[2017 (L)-T2-TOTAL]],"")</f>
        <v>0</v>
      </c>
      <c r="LC303" s="26">
        <f>IFERROR(Tableau17[[#This Row],[2017 (L)-T2-FN]]/Tableau17[[#This Row],[2017 (L)-T2-TOTAL]],"")</f>
        <v>0.15702479338842976</v>
      </c>
      <c r="LD303" s="26">
        <f>IFERROR(Tableau17[[#This Row],[2017 (L)-T2-LR]]/Tableau17[[#This Row],[2017 (L)-T2-TOTAL]],"")</f>
        <v>0</v>
      </c>
      <c r="LE303" s="26">
        <f>IFERROR(Tableau17[[#This Row],[2017 (L)-T2-MDM]]/Tableau17[[#This Row],[2017 (L)-T2-TOTAL]],"")</f>
        <v>0</v>
      </c>
      <c r="LF303" s="26">
        <f>IFERROR(Tableau17[[#This Row],[2017 (L)-T2-REM]]/Tableau17[[#This Row],[2017 (L)-T2-TOTAL]],"")</f>
        <v>0.84297520661157022</v>
      </c>
      <c r="LG303" s="26">
        <f>IFERROR(Tableau17[[#This Row],[2017-T1-ARTHAUD Nathalie]]/Tableau17[[#This Row],[2017-T1-TOTAL]],"")</f>
        <v>3.0303030303030303E-3</v>
      </c>
      <c r="LH303" s="26">
        <f>IFERROR(Tableau17[[#This Row],[2017-T1-ASSELINEAU Fran]]/Tableau17[[#This Row],[2017-T1-TOTAL]],"")</f>
        <v>1.9696969696969695E-2</v>
      </c>
      <c r="LI303" s="26">
        <f>IFERROR(Tableau17[[#This Row],[2017-T1-CHEMINADE Jacques]]/Tableau17[[#This Row],[2017-T1-TOTAL]],"")</f>
        <v>4.5454545454545452E-3</v>
      </c>
      <c r="LJ303" s="26">
        <f>IFERROR(Tableau17[[#This Row],[2017-T1-DUPONT-AIGNAN Nicolas]]/Tableau17[[#This Row],[2017-T1-TOTAL]],"")</f>
        <v>1.2121212121212121E-2</v>
      </c>
      <c r="LK303" s="26">
        <f>IFERROR(Tableau17[[#This Row],[2017-T1-FILLON Fran]]/Tableau17[[#This Row],[2017-T1-TOTAL]],"")</f>
        <v>5.3030303030303032E-2</v>
      </c>
      <c r="LL303" s="26">
        <f>IFERROR(Tableau17[[#This Row],[2017-T1-HAMON Beno]]/Tableau17[[#This Row],[2017-T1-TOTAL]],"")</f>
        <v>6.363636363636363E-2</v>
      </c>
      <c r="LM303" s="26">
        <f>IFERROR(Tableau17[[#This Row],[2017-T1-LASSALLE Jean]]/Tableau17[[#This Row],[2017-T1-TOTAL]],"")</f>
        <v>1.5151515151515152E-3</v>
      </c>
      <c r="LN303" s="26">
        <f>IFERROR(Tableau17[[#This Row],[2017-T1-LE PEN Marine]]/Tableau17[[#This Row],[2017-T1-TOTAL]],"")</f>
        <v>0.12272727272727273</v>
      </c>
      <c r="LO303" s="26">
        <f>IFERROR(Tableau17[[#This Row],[2017-T1-M Jean-Luc]]/Tableau17[[#This Row],[2017-T1-TOTAL]],"")</f>
        <v>0.4681818181818182</v>
      </c>
      <c r="LP303" s="26">
        <f>IFERROR(Tableau17[[#This Row],[2017-T1-MACRON Emmanuel]]/Tableau17[[#This Row],[2017-T1-TOTAL]],"")</f>
        <v>0.23484848484848486</v>
      </c>
      <c r="LQ303" s="26">
        <f>IFERROR(Tableau17[[#This Row],[2017-T1-POUTOU Philippe]]/Tableau17[[#This Row],[2017-T1-TOTAL]],"")</f>
        <v>1.6666666666666666E-2</v>
      </c>
      <c r="LR303" s="26">
        <f>IFERROR(Tableau17[[#This Row],[2017-T2-LE PEN Marine]]/Tableau17[[#This Row],[2017-T2-TOTAL]],"")</f>
        <v>0.16468842729970326</v>
      </c>
      <c r="LS303" s="26">
        <f>IFERROR(Tableau17[[#This Row],[2017-T2-MACRON Emmanuel]]/Tableau17[[#This Row],[2017-T2-TOTAL]],"")</f>
        <v>0.83531157270029677</v>
      </c>
      <c r="LT303" s="26">
        <f>IFERROR(Tableau17[[#This Row],[2019-T1-ALEXANDRE Audric]]/Tableau17[[#This Row],[2019-T1-TOTAL]],"")</f>
        <v>0</v>
      </c>
      <c r="LU303" s="26">
        <f>IFERROR(Tableau17[[#This Row],[2019-T1-ARTHAUD Nathalie]]/Tableau17[[#This Row],[2019-T1-TOTAL]],"")</f>
        <v>4.807692307692308E-3</v>
      </c>
      <c r="LV303" s="26">
        <f>IFERROR(Tableau17[[#This Row],[2019-T1-ASSELINEAU François]]/Tableau17[[#This Row],[2019-T1-TOTAL]],"")</f>
        <v>1.4423076923076924E-2</v>
      </c>
      <c r="LW303" s="26">
        <f>IFERROR(Tableau17[[#This Row],[2019-T1-AUBRY Manon]]/Tableau17[[#This Row],[2019-T1-TOTAL]],"")</f>
        <v>0.21634615384615385</v>
      </c>
      <c r="LX303" s="26">
        <f>IFERROR(Tableau17[[#This Row],[2019-T1-AZERGUI Nagib]]/Tableau17[[#This Row],[2019-T1-TOTAL]],"")</f>
        <v>4.3269230769230768E-2</v>
      </c>
      <c r="LY303" s="26">
        <f>IFERROR(Tableau17[[#This Row],[2019-T1-BARDELLA Jordan]]/Tableau17[[#This Row],[2019-T1-TOTAL]],"")</f>
        <v>0.19711538461538461</v>
      </c>
      <c r="LZ303" s="26">
        <f>IFERROR(Tableau17[[#This Row],[2019-T1-BELLAMY François-Xavier]]/Tableau17[[#This Row],[2019-T1-TOTAL]],"")</f>
        <v>5.2884615384615384E-2</v>
      </c>
      <c r="MA303" s="26">
        <f>IFERROR(Tableau17[[#This Row],[2019-T1-BIDOU Olivier]]/Tableau17[[#This Row],[2019-T1-TOTAL]],"")</f>
        <v>1.9230769230769232E-2</v>
      </c>
      <c r="MB303" s="26">
        <f>IFERROR(Tableau17[[#This Row],[2019-T1-BOURG Dominique]]/Tableau17[[#This Row],[2019-T1-TOTAL]],"")</f>
        <v>9.6153846153846159E-3</v>
      </c>
      <c r="MC303" s="26">
        <f>IFERROR(Tableau17[[#This Row],[2019-T1-BROSSAT Ian]]/Tableau17[[#This Row],[2019-T1-TOTAL]],"")</f>
        <v>4.807692307692308E-2</v>
      </c>
      <c r="MD303" s="26">
        <f>IFERROR(Tableau17[[#This Row],[2019-T1-CAILLAUD Sophie]]/Tableau17[[#This Row],[2019-T1-TOTAL]],"")</f>
        <v>0</v>
      </c>
      <c r="ME303" s="26">
        <f>IFERROR(Tableau17[[#This Row],[2019-T1-CAMUS Renaud]]/Tableau17[[#This Row],[2019-T1-TOTAL]],"")</f>
        <v>0</v>
      </c>
      <c r="MF303" s="26">
        <f>IFERROR(Tableau17[[#This Row],[2019-T1-CHALENÇON Christophe]]/Tableau17[[#This Row],[2019-T1-TOTAL]],"")</f>
        <v>0</v>
      </c>
      <c r="MG303" s="26">
        <f>IFERROR(Tableau17[[#This Row],[2019-T1-CORBET Cathy Denise Ginette]]/Tableau17[[#This Row],[2019-T1-TOTAL]],"")</f>
        <v>0</v>
      </c>
      <c r="MH303" s="26">
        <f>IFERROR(Tableau17[[#This Row],[2019-T1-DE PREVOISIN Robert]]/Tableau17[[#This Row],[2019-T1-TOTAL]],"")</f>
        <v>0</v>
      </c>
      <c r="MI303" s="26">
        <f>IFERROR(Tableau17[[#This Row],[2019-T1-DELFEL Thérèse]]/Tableau17[[#This Row],[2019-T1-TOTAL]],"")</f>
        <v>0</v>
      </c>
      <c r="MJ303" s="26">
        <f>IFERROR(Tableau17[[#This Row],[2019-T1-DIEUMEGARD Pierre]]/Tableau17[[#This Row],[2019-T1-TOTAL]],"")</f>
        <v>9.6153846153846159E-3</v>
      </c>
      <c r="MK303" s="26">
        <f>IFERROR(Tableau17[[#This Row],[2019-T1-DUPONT-AIGNAN Nicolas]]/Tableau17[[#This Row],[2019-T1-TOTAL]],"")</f>
        <v>9.6153846153846159E-3</v>
      </c>
      <c r="ML303" s="26">
        <f>IFERROR(Tableau17[[#This Row],[2019-T1-GERNIGON Yves]]/Tableau17[[#This Row],[2019-T1-TOTAL]],"")</f>
        <v>0</v>
      </c>
      <c r="MM303" s="26">
        <f>IFERROR(Tableau17[[#This Row],[2019-T1-GLUCKSMANN Raphaël]]/Tableau17[[#This Row],[2019-T1-TOTAL]],"")</f>
        <v>6.25E-2</v>
      </c>
      <c r="MN303" s="26">
        <f>IFERROR(Tableau17[[#This Row],[2019-T1-HAMON Benoît]]/Tableau17[[#This Row],[2019-T1-TOTAL]],"")</f>
        <v>0.11057692307692307</v>
      </c>
      <c r="MO303" s="26">
        <f>IFERROR(Tableau17[[#This Row],[2019-T1-HELGEN Gilles]]/Tableau17[[#This Row],[2019-T1-TOTAL]],"")</f>
        <v>0</v>
      </c>
      <c r="MP303" s="26">
        <f>IFERROR(Tableau17[[#This Row],[2019-T1-JADOT Yannick]]/Tableau17[[#This Row],[2019-T1-TOTAL]],"")</f>
        <v>6.25E-2</v>
      </c>
      <c r="MQ303" s="26">
        <f>IFERROR(Tableau17[[#This Row],[2019-T1-LAGARDE Jean-Christophe]]/Tableau17[[#This Row],[2019-T1-TOTAL]],"")</f>
        <v>9.6153846153846159E-3</v>
      </c>
      <c r="MR303" s="26">
        <f>IFERROR(Tableau17[[#This Row],[2019-T1-LALANNE Francis]]/Tableau17[[#This Row],[2019-T1-TOTAL]],"")</f>
        <v>4.807692307692308E-3</v>
      </c>
      <c r="MS303" s="26">
        <f>IFERROR(Tableau17[[#This Row],[2019-T1-LOISEAU Nathalie]]/Tableau17[[#This Row],[2019-T1-TOTAL]],"")</f>
        <v>0.125</v>
      </c>
      <c r="MT303" s="26">
        <f>IFERROR(Tableau17[[#This Row],[2019-T1-MARIE Florie]]/Tableau17[[#This Row],[2019-T1-TOTAL]],"")</f>
        <v>0</v>
      </c>
      <c r="MU303" s="26">
        <f>IFERROR(Tableau17[[#This Row],[2008-T1-MACROEXTRDROITE]]/Tableau17[[#This Row],[2008-T1-MACROTOTALE]],"")</f>
        <v>4.1071428571428571E-2</v>
      </c>
      <c r="MV303" s="26">
        <f>IFERROR(Tableau17[[#This Row],[2008-T1-MACRODROITE]]/Tableau17[[#This Row],[2008-T1-MACROTOTALE]],"")</f>
        <v>0.22678571428571428</v>
      </c>
      <c r="MW303" s="26">
        <f>IFERROR(Tableau17[[#This Row],[2008-T1-MACROCENTRE]]/Tableau17[[#This Row],[2008-T1-MACROTOTALE]],"")</f>
        <v>0</v>
      </c>
      <c r="MX303" s="26">
        <f>IFERROR(Tableau17[[#This Row],[2008-T1-MACROGAUCHE]]/Tableau17[[#This Row],[2008-T1-MACROTOTALE]],"")</f>
        <v>0.7321428571428571</v>
      </c>
      <c r="MY303" s="26">
        <f>IFERROR(Tableau17[[#This Row],[2008-T1-MACROAUTRE]]/Tableau17[[#This Row],[2008-T1-MACROTOTALE]],"")</f>
        <v>0</v>
      </c>
      <c r="MZ303" s="26">
        <f>IFERROR(Tableau17[[#This Row],[2008-T2-MACROEXTRDROITE]]/Tableau17[[#This Row],[2008-T2-MACROTOTALE]],"")</f>
        <v>2.0061728395061727E-2</v>
      </c>
      <c r="NA303" s="26">
        <f>IFERROR(Tableau17[[#This Row],[2008-T2-MACRODROITE]]/Tableau17[[#This Row],[2008-T2-MACROTOTALE]],"")</f>
        <v>0.17746913580246915</v>
      </c>
      <c r="NB303" s="26">
        <f>IFERROR(Tableau17[[#This Row],[2008-T2-MACROCENTRE]]/Tableau17[[#This Row],[2008-T2-MACROTOTALE]],"")</f>
        <v>0</v>
      </c>
      <c r="NC303" s="26">
        <f>IFERROR(Tableau17[[#This Row],[2008-T2-MACROGAUCHE]]/Tableau17[[#This Row],[2008-T2-MACROTOTALE]],"")</f>
        <v>0.80246913580246915</v>
      </c>
      <c r="ND303" s="26">
        <f>IFERROR(Tableau17[[#This Row],[2008-T2-MACROAUTRE]]/Tableau17[[#This Row],[2008-T2-MACROTOTALE]],"")</f>
        <v>0</v>
      </c>
      <c r="NE303" s="26">
        <f>IFERROR(Tableau17[[#This Row],[2014-T1-MACROEXTRDROITE]]/Tableau17[[#This Row],[2014-T1-MACROTOTALE]],"")</f>
        <v>0.11752577319587629</v>
      </c>
      <c r="NF303" s="26">
        <f>IFERROR(Tableau17[[#This Row],[2014-T1-MACRODROITE]]/Tableau17[[#This Row],[2014-T1-MACROTOTALE]],"")</f>
        <v>0.19175257731958764</v>
      </c>
      <c r="NG303" s="26">
        <f>IFERROR(Tableau17[[#This Row],[2014-T1-MACROCENTRE]]/Tableau17[[#This Row],[2014-T1-MACROTOTALE]],"")</f>
        <v>0</v>
      </c>
      <c r="NH303" s="26">
        <f>IFERROR(Tableau17[[#This Row],[2014-T1-MACROGAUCHE]]/Tableau17[[#This Row],[2014-T1-MACROTOTALE]],"")</f>
        <v>0.69072164948453607</v>
      </c>
      <c r="NI303" s="26">
        <f>IFERROR(Tableau17[[#This Row],[2014-T1-MACROAUTRE]]/Tableau17[[#This Row],[2014-T1-MACROTOTALE]],"")</f>
        <v>0</v>
      </c>
      <c r="NJ303" s="26">
        <f>IFERROR(Tableau17[[#This Row],[2014-T2-MACROEXTRDROITE]]/Tableau17[[#This Row],[2014-T2-MACROTOTALE]],"")</f>
        <v>0.11276948590381426</v>
      </c>
      <c r="NK303" s="26">
        <f>IFERROR(Tableau17[[#This Row],[2014-T2-MACRODROITE]]/Tableau17[[#This Row],[2014-T2-MACROTOTALE]],"")</f>
        <v>0.35323383084577115</v>
      </c>
      <c r="NL303" s="26">
        <f>IFERROR(Tableau17[[#This Row],[2014-T2-MACROCENTRE]]/Tableau17[[#This Row],[2014-T2-MACROTOTALE]],"")</f>
        <v>0</v>
      </c>
      <c r="NM303" s="26">
        <f>IFERROR(Tableau17[[#This Row],[2014-T2-MACROGAUCHE]]/Tableau17[[#This Row],[2014-T2-MACROTOTALE]],"")</f>
        <v>0.53399668325041461</v>
      </c>
      <c r="NN303" s="26">
        <f>IFERROR(Tableau17[[#This Row],[2014-T2-MACROAUTRE]]/Tableau17[[#This Row],[2014-T2-MACROTOTALE]],"")</f>
        <v>0</v>
      </c>
      <c r="NO303" s="26">
        <f>IFERROR( Tableau17[[#This Row],[2015-T1-MACROEXTRDROITE]]/Tableau17[[#This Row],[2015-T1-MACROTOTALE]],"")</f>
        <v>0.11188811188811189</v>
      </c>
      <c r="NP303" s="26">
        <f>IFERROR(Tableau17[[#This Row],[2015-T1-MACRODROITE]]/Tableau17[[#This Row],[2015-T1-MACROTOTALE]],"")</f>
        <v>0.14685314685314685</v>
      </c>
      <c r="NQ303" s="26">
        <f>IFERROR(Tableau17[[#This Row],[2015-T1-MACROCENTRE]]/Tableau17[[#This Row],[2015-T1-MACROTOTALE]],"")</f>
        <v>0</v>
      </c>
      <c r="NR303" s="26">
        <f>IFERROR(Tableau17[[#This Row],[2015-T1-MACROGAUCHE]]/Tableau17[[#This Row],[2015-T1-MACROTOTALE]],"")</f>
        <v>0.74125874125874125</v>
      </c>
      <c r="NS303" s="26">
        <f>IFERROR(Tableau17[[#This Row],[2015-T1-MACROAUTRE]]/Tableau17[[#This Row],[2015-T1-MACROTOTALE]],"")</f>
        <v>0</v>
      </c>
      <c r="NT303" s="26">
        <f>IFERROR(Tableau17[[#This Row],[2015-T2-MACROEXTRDROITE]]/Tableau17[[#This Row],[2015-T2-MACROTOTALE]],"")</f>
        <v>0.14669421487603307</v>
      </c>
      <c r="NU303" s="26">
        <f>IFERROR(Tableau17[[#This Row],[2015-T2-MACRODROITE]]/Tableau17[[#This Row],[2015-T2-MACROTOTALE]],"")</f>
        <v>0</v>
      </c>
      <c r="NV303" s="26">
        <f>IFERROR(Tableau17[[#This Row],[2015-T2-MACROCENTRE]]/Tableau17[[#This Row],[2015-T2-MACROTOTALE]],"")</f>
        <v>0</v>
      </c>
      <c r="NW303" s="26">
        <f>IFERROR(Tableau17[[#This Row],[2015-T2-MACROGAUCHE]]/Tableau17[[#This Row],[2015-T2-MACROTOTALE]],"")</f>
        <v>0.85330578512396693</v>
      </c>
      <c r="NX303" s="26">
        <f>IFERROR(Tableau17[[#This Row],[2015-T2-MACROAUTRE]]/Tableau17[[#This Row],[2015-T2-MACROTOTALE]],"")</f>
        <v>0</v>
      </c>
      <c r="NY303" s="26">
        <f>IFERROR(Tableau17[[#This Row],[2017-T1-MACROEXTRDROITE]]/Tableau17[[#This Row],[2017-T1-MACROTOTALE]],"")</f>
        <v>0.15909090909090909</v>
      </c>
      <c r="NZ303" s="26">
        <f>IFERROR(Tableau17[[#This Row],[2017-T1-MACRODROITE]]/Tableau17[[#This Row],[2017-T1-MACROTOTALE]],"")</f>
        <v>5.3030303030303032E-2</v>
      </c>
      <c r="OA303" s="26">
        <f>IFERROR(Tableau17[[#This Row],[2017-T1-MACROCENTRE]]/Tableau17[[#This Row],[2017-T1-MACROTOTALE]],"")</f>
        <v>0.23484848484848486</v>
      </c>
      <c r="OB303" s="26">
        <f>IFERROR(Tableau17[[#This Row],[2017-T1-MACROGAUCHE]]/Tableau17[[#This Row],[2017-T1-MACROTOTALE]],"")</f>
        <v>0.55151515151515151</v>
      </c>
      <c r="OC303" s="26">
        <f>IFERROR(Tableau17[[#This Row],[2017-T1-MACROAUTRE]]/Tableau17[[#This Row],[2017-T1-MACROTOTALE]],"")</f>
        <v>1.5151515151515152E-3</v>
      </c>
      <c r="OD303" s="26">
        <f>IFERROR(Tableau17[[#This Row],[2017-T2-MACROEXTRDROITE]]/Tableau17[[#This Row],[2017-T2-MACROTOTALE]],"")</f>
        <v>0.16468842729970326</v>
      </c>
      <c r="OE303" s="26">
        <f>IFERROR(Tableau17[[#This Row],[2017-T2-MACRODROITE]]/Tableau17[[#This Row],[2017-T2-MACROTOTALE]],"")</f>
        <v>0</v>
      </c>
      <c r="OF303" s="26">
        <f>IFERROR(Tableau17[[#This Row],[2017-T2-MACROCENTRE]]/Tableau17[[#This Row],[2017-T2-MACROTOTALE]],"")</f>
        <v>0.83531157270029677</v>
      </c>
      <c r="OG303" s="26">
        <f>IFERROR(Tableau17[[#This Row],[2017-T2-MACROGAUCHE]]/Tableau17[[#This Row],[2017-T2-MACROTOTALE]],"")</f>
        <v>0</v>
      </c>
      <c r="OH303" s="26">
        <f>IFERROR(Tableau17[[#This Row],[2017-T2-MACROAUTRE]]/Tableau17[[#This Row],[2017-T2-MACROTOTALE]],"")</f>
        <v>0</v>
      </c>
      <c r="OI303" s="26">
        <f>IFERROR(Tableau17[[#This Row],[2019-T1-MACROEXTRDROITE]]/Tableau17[[#This Row],[2019-T1-MACROTOTALE]],"")</f>
        <v>0.22641509433962265</v>
      </c>
      <c r="OJ303" s="26">
        <f>IFERROR(Tableau17[[#This Row],[2019-T1-MACRODROITE]]/Tableau17[[#This Row],[2019-T1-MACROTOTALE]],"")</f>
        <v>6.1320754716981132E-2</v>
      </c>
      <c r="OK303" s="26">
        <f>IFERROR(Tableau17[[#This Row],[2019-T1-MACROCENTRE]]/Tableau17[[#This Row],[2019-T1-MACROTOTALE]],"")</f>
        <v>0.12264150943396226</v>
      </c>
      <c r="OL303" s="26">
        <f>IFERROR(Tableau17[[#This Row],[2019-T1-MACROGAUCHE]]/Tableau17[[#This Row],[2019-T1-MACROTOTALE]],"")</f>
        <v>0.49528301886792453</v>
      </c>
      <c r="OM303" s="26">
        <f>IFERROR(Tableau17[[#This Row],[2019-T1-MACROAUTRE]]/Tableau17[[#This Row],[2019-T1-MACROTOTALE]],"")</f>
        <v>9.4339622641509441E-2</v>
      </c>
      <c r="ON303" s="26">
        <f>IFERROR(Tableau17[[#This Row],[2020-T1-MACROEXTRDROITE]]/Tableau17[[#This Row],[2020-T1-MACROTOTALE]],"")</f>
        <v>5.2845528455284556E-2</v>
      </c>
      <c r="OO303" s="26">
        <f>IFERROR(Tableau17[[#This Row],[2020-T1-MACRODROITE]]/Tableau17[[#This Row],[2020-T1-MACROTOTALE]],"")</f>
        <v>0.2967479674796748</v>
      </c>
      <c r="OP303" s="26">
        <f>IFERROR(Tableau17[[#This Row],[2020-T1-MACROCENTRE]]/Tableau17[[#This Row],[2020-T1-MACROTOTALE]],"")</f>
        <v>5.6910569105691054E-2</v>
      </c>
      <c r="OQ303" s="26">
        <f>IFERROR(Tableau17[[#This Row],[2020-T1-MACROGAUCHE]]/Tableau17[[#This Row],[2020-T1-MACROTOTALE]],"")</f>
        <v>0.5934959349593496</v>
      </c>
      <c r="OR303" s="26">
        <f>IFERROR(Tableau17[[#This Row],[2020-T1-MACROAUTRE]]/Tableau17[[#This Row],[2020-T1-MACROTOTALE]],"")</f>
        <v>0</v>
      </c>
      <c r="OS303" s="26">
        <f>IFERROR(Tableau17[[#This Row],[2017 (L)-T1-MACROEXTRDROITE]]/Tableau17[[#This Row],[2017 (L)-T1-MACROTOTALE]],"")</f>
        <v>0.13541666666666666</v>
      </c>
      <c r="OT303" s="26">
        <f>IFERROR(Tableau17[[#This Row],[2017 (L)-T1-MACRODROITE]]/Tableau17[[#This Row],[2017 (L)-T1-MACROTOTALE]],"")</f>
        <v>0.11458333333333333</v>
      </c>
      <c r="OU303" s="26">
        <f>IFERROR(Tableau17[[#This Row],[2017 (L)-T1-MACROCENTRE]]/Tableau17[[#This Row],[2017 (L)-T1-MACROTOTALE]],"")</f>
        <v>0.1076388888888889</v>
      </c>
      <c r="OV303" s="26">
        <f>IFERROR(Tableau17[[#This Row],[2017 (L)-T1-MACROGAUCHE]]/Tableau17[[#This Row],[2017 (L)-T1-MACROTOTALE]],"")</f>
        <v>0.62847222222222221</v>
      </c>
      <c r="OW303" s="26">
        <f>IFERROR(Tableau17[[#This Row],[2017 (L)-T1-MACROAUTRE]]/Tableau17[[#This Row],[2017 (L)-T1-MACROTOTALE]],"")</f>
        <v>1.3888888888888888E-2</v>
      </c>
      <c r="OX303" s="26">
        <f>IFERROR(Tableau17[[#This Row],[2017 (L)-T2-MACROEXTRDROITE]]/Tableau17[[#This Row],[2017 (L)-T2-MACROTOTALE]],"")</f>
        <v>0.15702479338842976</v>
      </c>
      <c r="OY303" s="26">
        <f>IFERROR(Tableau17[[#This Row],[2017 (L)-T2-MACRODROITE]]/Tableau17[[#This Row],[2017 (L)-T2-MACROTOTALE]],"")</f>
        <v>0</v>
      </c>
      <c r="OZ303" s="26">
        <f>IFERROR(Tableau17[[#This Row],[2017 (L)-T2-MACROCENTRE]]/Tableau17[[#This Row],[2017 (L)-T2-MACROTOTALE]],"")</f>
        <v>0.84297520661157022</v>
      </c>
      <c r="PA303" s="26">
        <f>IFERROR(Tableau17[[#This Row],[2017 (L)-T2-MACROGAUCHE]]/Tableau17[[#This Row],[2017 (L)-T2-MACROTOTALE]],"")</f>
        <v>0</v>
      </c>
      <c r="PB303" s="26">
        <f>IFERROR(Tableau17[[#This Row],[2017 (L)-T2-MACROAUTRE]]/Tableau17[[#This Row],[2017 (L)-T2-MACROTOTALE]],"")</f>
        <v>0</v>
      </c>
      <c r="PC303" s="26">
        <f>IFERROR(Tableau17[[#This Row],[2008_T1_PROCUS]]/Tableau17[[#This Row],[2008_T1_INSCRITS]],0)</f>
        <v>1.6680567139282735E-3</v>
      </c>
      <c r="PD303" s="26">
        <f>IFERROR(Tableau17[[#This Row],[2008_T2_PROCUS]]/Tableau17[[#This Row],[2008_T2_INSCRITS]],0)</f>
        <v>4.1701417848206837E-3</v>
      </c>
      <c r="PE303" s="26">
        <f>Tableau17[[#This Row],[2014_T1_PROCUS]]/Tableau17[[#This Row],[2014_T1_INSCRITS]]</f>
        <v>7.1581961345740875E-3</v>
      </c>
      <c r="PF303" s="26">
        <f>IFERROR(Tableau17[[#This Row],[2014_T2_PROCUS]]/Tableau17[[#This Row],[2014_T2_INSCRITS]],0)</f>
        <v>3.5790980672870437E-3</v>
      </c>
    </row>
    <row r="304" spans="1:422" hidden="1" x14ac:dyDescent="0.2">
      <c r="A304" s="1">
        <v>2</v>
      </c>
      <c r="B304" s="1" t="s">
        <v>268</v>
      </c>
      <c r="C304" s="1" t="s">
        <v>270</v>
      </c>
      <c r="D304" s="1" t="s">
        <v>270</v>
      </c>
      <c r="E304" s="1">
        <v>302</v>
      </c>
      <c r="F304" s="1">
        <v>5.372903</v>
      </c>
      <c r="G304" s="1">
        <v>43.307307999999999</v>
      </c>
      <c r="H304" s="3">
        <v>802</v>
      </c>
      <c r="I304" s="3">
        <v>164</v>
      </c>
      <c r="J304" s="1">
        <v>2</v>
      </c>
      <c r="L304" s="1">
        <v>39</v>
      </c>
      <c r="M304" s="1">
        <v>24</v>
      </c>
      <c r="O304" s="1">
        <v>1</v>
      </c>
      <c r="P304" s="1">
        <v>46</v>
      </c>
      <c r="Q304" s="1">
        <v>16</v>
      </c>
      <c r="R304" s="1">
        <v>32</v>
      </c>
      <c r="S304" s="1">
        <v>35</v>
      </c>
      <c r="T304" s="1">
        <v>15</v>
      </c>
      <c r="U304" s="1">
        <v>210</v>
      </c>
      <c r="V304" s="1">
        <v>700</v>
      </c>
      <c r="W304" s="1">
        <v>336</v>
      </c>
      <c r="X304" s="1">
        <v>5</v>
      </c>
      <c r="Y304" s="2">
        <v>0.48</v>
      </c>
      <c r="Z304" s="1">
        <v>700</v>
      </c>
      <c r="AA304" s="1">
        <v>380</v>
      </c>
      <c r="AB304" s="1">
        <v>3</v>
      </c>
      <c r="AC304" s="2">
        <v>0.54285713999999996</v>
      </c>
      <c r="AD304" s="1">
        <v>802</v>
      </c>
      <c r="AE304" s="1">
        <v>220</v>
      </c>
      <c r="AF304" s="2">
        <v>0.27431421</v>
      </c>
      <c r="AG304" s="1">
        <f t="shared" si="4"/>
        <v>164</v>
      </c>
      <c r="AH304" s="1">
        <v>704</v>
      </c>
      <c r="AI304" s="1">
        <v>399</v>
      </c>
      <c r="AJ304" s="1">
        <v>4</v>
      </c>
      <c r="AK304" s="2">
        <v>0.56676135999999999</v>
      </c>
      <c r="AN304" s="1">
        <v>0</v>
      </c>
      <c r="AP304" s="1">
        <v>710</v>
      </c>
      <c r="AQ304" s="1">
        <v>319</v>
      </c>
      <c r="AR304" s="2">
        <v>0.44929576999999998</v>
      </c>
      <c r="AS304" s="1">
        <v>710</v>
      </c>
      <c r="AT304" s="1">
        <v>322</v>
      </c>
      <c r="AU304" s="2">
        <v>0.45352112999999999</v>
      </c>
      <c r="AV304" s="1">
        <v>778</v>
      </c>
      <c r="AW304" s="1">
        <v>327</v>
      </c>
      <c r="AX304" s="2">
        <v>0.42030847999999998</v>
      </c>
      <c r="AY304" s="1">
        <v>778</v>
      </c>
      <c r="AZ304" s="1">
        <v>273</v>
      </c>
      <c r="BA304" s="2">
        <v>0.35089974000000002</v>
      </c>
      <c r="BB304" s="1">
        <v>777</v>
      </c>
      <c r="BC304" s="1">
        <v>553</v>
      </c>
      <c r="BD304" s="2">
        <v>0.71171171</v>
      </c>
      <c r="BE304" s="1">
        <v>776</v>
      </c>
      <c r="BF304" s="1">
        <v>528</v>
      </c>
      <c r="BG304" s="2">
        <v>0.68041236999999999</v>
      </c>
      <c r="BH304" s="1">
        <v>779</v>
      </c>
      <c r="BI304" s="1">
        <v>304</v>
      </c>
      <c r="BJ304" s="2">
        <v>0.39024389999999998</v>
      </c>
      <c r="BK304" s="1">
        <v>16</v>
      </c>
      <c r="BN304" s="1">
        <v>16</v>
      </c>
      <c r="BO304" s="1">
        <v>44</v>
      </c>
      <c r="BP304" s="1">
        <v>132</v>
      </c>
      <c r="BQ304" s="1">
        <v>180</v>
      </c>
      <c r="BR304" s="1">
        <v>388</v>
      </c>
      <c r="BX304" s="1">
        <v>5</v>
      </c>
      <c r="BZ304" s="1">
        <v>92</v>
      </c>
      <c r="CA304" s="1">
        <v>2</v>
      </c>
      <c r="CB304" s="1">
        <v>19</v>
      </c>
      <c r="CC304" s="1">
        <v>71</v>
      </c>
      <c r="CD304" s="1">
        <v>90</v>
      </c>
      <c r="CE304" s="1">
        <v>46</v>
      </c>
      <c r="CF304" s="1">
        <v>325</v>
      </c>
      <c r="CG304" s="1">
        <v>95</v>
      </c>
      <c r="CH304" s="1">
        <v>174</v>
      </c>
      <c r="CI304" s="1">
        <v>100</v>
      </c>
      <c r="CJ304" s="1">
        <v>369</v>
      </c>
      <c r="CL304" s="1">
        <v>3</v>
      </c>
      <c r="CN304" s="1">
        <v>104</v>
      </c>
      <c r="CO304" s="1">
        <v>22</v>
      </c>
      <c r="CP304" s="1">
        <v>95</v>
      </c>
      <c r="CS304" s="1">
        <v>33</v>
      </c>
      <c r="CT304" s="1">
        <v>38</v>
      </c>
      <c r="CV304" s="1">
        <v>10</v>
      </c>
      <c r="CW304" s="1">
        <v>305</v>
      </c>
      <c r="CX304" s="1">
        <v>182</v>
      </c>
      <c r="CY304" s="1">
        <v>121</v>
      </c>
      <c r="DC304" s="1">
        <v>303</v>
      </c>
      <c r="DE304" s="1">
        <v>4</v>
      </c>
      <c r="DF304" s="1">
        <v>3</v>
      </c>
      <c r="DG304" s="1">
        <v>0</v>
      </c>
      <c r="DH304" s="1">
        <v>5</v>
      </c>
      <c r="DI304" s="1">
        <v>4</v>
      </c>
      <c r="DJ304" s="1">
        <v>1</v>
      </c>
      <c r="DK304" s="1">
        <v>1</v>
      </c>
      <c r="DL304" s="1">
        <v>85</v>
      </c>
      <c r="DM304" s="1">
        <v>58</v>
      </c>
      <c r="DN304" s="1">
        <v>37</v>
      </c>
      <c r="DQ304" s="1">
        <v>1</v>
      </c>
      <c r="DR304" s="1">
        <v>92</v>
      </c>
      <c r="DS304" s="1">
        <v>30</v>
      </c>
      <c r="DU304" s="1">
        <v>321</v>
      </c>
      <c r="DV304" s="1">
        <v>113</v>
      </c>
      <c r="DZ304" s="1">
        <v>134</v>
      </c>
      <c r="EA304" s="1">
        <v>247</v>
      </c>
      <c r="EB304" s="1">
        <v>1</v>
      </c>
      <c r="EC304" s="1">
        <v>7</v>
      </c>
      <c r="ED304" s="1">
        <v>0</v>
      </c>
      <c r="EE304" s="1">
        <v>15</v>
      </c>
      <c r="EF304" s="1">
        <v>81</v>
      </c>
      <c r="EG304" s="1">
        <v>31</v>
      </c>
      <c r="EH304" s="1">
        <v>4</v>
      </c>
      <c r="EI304" s="1">
        <v>99</v>
      </c>
      <c r="EJ304" s="1">
        <v>176</v>
      </c>
      <c r="EK304" s="1">
        <v>130</v>
      </c>
      <c r="EL304" s="1">
        <v>1</v>
      </c>
      <c r="EM304" s="1">
        <v>545</v>
      </c>
      <c r="EN304" s="1">
        <v>116</v>
      </c>
      <c r="EO304" s="1">
        <v>370</v>
      </c>
      <c r="EP304" s="1">
        <v>486</v>
      </c>
      <c r="EQ304" s="1">
        <v>0</v>
      </c>
      <c r="ER304" s="1">
        <v>2</v>
      </c>
      <c r="ES304" s="1">
        <v>4</v>
      </c>
      <c r="ET304" s="1">
        <v>44</v>
      </c>
      <c r="EU304" s="1">
        <v>4</v>
      </c>
      <c r="EV304" s="1">
        <v>70</v>
      </c>
      <c r="EW304" s="1">
        <v>18</v>
      </c>
      <c r="EX304" s="1">
        <v>0</v>
      </c>
      <c r="EY304" s="1">
        <v>2</v>
      </c>
      <c r="EZ304" s="1">
        <v>8</v>
      </c>
      <c r="FA304" s="1">
        <v>1</v>
      </c>
      <c r="FB304" s="1">
        <v>0</v>
      </c>
      <c r="FC304" s="1">
        <v>0</v>
      </c>
      <c r="FD304" s="1">
        <v>0</v>
      </c>
      <c r="FE304" s="1">
        <v>0</v>
      </c>
      <c r="FF304" s="1">
        <v>0</v>
      </c>
      <c r="FG304" s="1">
        <v>0</v>
      </c>
      <c r="FH304" s="1">
        <v>12</v>
      </c>
      <c r="FI304" s="1">
        <v>0</v>
      </c>
      <c r="FJ304" s="1">
        <v>13</v>
      </c>
      <c r="FK304" s="1">
        <v>3</v>
      </c>
      <c r="FL304" s="1">
        <v>0</v>
      </c>
      <c r="FM304" s="1">
        <v>28</v>
      </c>
      <c r="FN304" s="1">
        <v>4</v>
      </c>
      <c r="FO304" s="1">
        <v>3</v>
      </c>
      <c r="FP304" s="1">
        <v>71</v>
      </c>
      <c r="FQ304" s="1">
        <v>0</v>
      </c>
      <c r="FR304" s="1">
        <f>SUM(Tableau17[[#This Row],[2019-T1-ALEXANDRE Audric]:[2019-T1-MARIE Florie]])</f>
        <v>287</v>
      </c>
      <c r="FS304" s="1">
        <v>44</v>
      </c>
      <c r="FT304" s="1">
        <v>148</v>
      </c>
      <c r="FU304" s="1">
        <v>0</v>
      </c>
      <c r="FV304" s="1">
        <v>196</v>
      </c>
      <c r="FW304" s="1">
        <v>0</v>
      </c>
      <c r="FX304" s="1">
        <v>388</v>
      </c>
      <c r="GD304" s="1">
        <v>0</v>
      </c>
      <c r="GE304" s="1">
        <v>71</v>
      </c>
      <c r="GF304" s="1">
        <v>166</v>
      </c>
      <c r="GG304" s="1">
        <v>5</v>
      </c>
      <c r="GH304" s="1">
        <v>83</v>
      </c>
      <c r="GI304" s="1">
        <v>0</v>
      </c>
      <c r="GJ304" s="1">
        <v>325</v>
      </c>
      <c r="GK304" s="1">
        <v>95</v>
      </c>
      <c r="GL304" s="1">
        <v>174</v>
      </c>
      <c r="GM304" s="1">
        <v>0</v>
      </c>
      <c r="GN304" s="1">
        <v>100</v>
      </c>
      <c r="GO304" s="1">
        <v>0</v>
      </c>
      <c r="GP304" s="1">
        <v>369</v>
      </c>
      <c r="GQ304" s="1">
        <v>98</v>
      </c>
      <c r="GR304" s="1">
        <v>38</v>
      </c>
      <c r="GS304" s="1">
        <v>0</v>
      </c>
      <c r="GT304" s="1">
        <v>169</v>
      </c>
      <c r="GU304" s="1">
        <v>0</v>
      </c>
      <c r="GV304" s="1">
        <v>305</v>
      </c>
      <c r="GW304" s="1">
        <v>121</v>
      </c>
      <c r="GX304" s="1">
        <v>0</v>
      </c>
      <c r="GY304" s="1">
        <v>0</v>
      </c>
      <c r="GZ304" s="1">
        <v>182</v>
      </c>
      <c r="HA304" s="1">
        <v>0</v>
      </c>
      <c r="HB304" s="1">
        <v>303</v>
      </c>
      <c r="HC304" s="1">
        <v>121</v>
      </c>
      <c r="HD304" s="1">
        <v>81</v>
      </c>
      <c r="HE304" s="1">
        <v>130</v>
      </c>
      <c r="HF304" s="1">
        <v>209</v>
      </c>
      <c r="HG304" s="1">
        <v>4</v>
      </c>
      <c r="HH304" s="1">
        <v>545</v>
      </c>
      <c r="HI304" s="1">
        <v>116</v>
      </c>
      <c r="HJ304" s="1">
        <v>0</v>
      </c>
      <c r="HK304" s="1">
        <v>370</v>
      </c>
      <c r="HL304" s="1">
        <v>0</v>
      </c>
      <c r="HM304" s="1">
        <v>0</v>
      </c>
      <c r="HN304" s="1">
        <v>486</v>
      </c>
      <c r="HO304" s="1">
        <v>90</v>
      </c>
      <c r="HP304" s="1">
        <v>22</v>
      </c>
      <c r="HQ304" s="1">
        <v>71</v>
      </c>
      <c r="HR304" s="1">
        <v>98</v>
      </c>
      <c r="HS304" s="1">
        <v>13</v>
      </c>
      <c r="HT304" s="1">
        <v>294</v>
      </c>
      <c r="HU304" s="1">
        <v>32</v>
      </c>
      <c r="HV304" s="1">
        <v>85</v>
      </c>
      <c r="HW304" s="1">
        <v>18</v>
      </c>
      <c r="HX304" s="1">
        <v>75</v>
      </c>
      <c r="HY304" s="1">
        <v>0</v>
      </c>
      <c r="HZ304" s="1">
        <v>210</v>
      </c>
      <c r="IA304" s="1">
        <v>62</v>
      </c>
      <c r="IB304" s="1">
        <v>37</v>
      </c>
      <c r="IC304" s="1">
        <v>92</v>
      </c>
      <c r="ID304" s="1">
        <v>125</v>
      </c>
      <c r="IE304" s="1">
        <v>5</v>
      </c>
      <c r="IF304" s="1">
        <v>321</v>
      </c>
      <c r="IG304" s="1">
        <v>0</v>
      </c>
      <c r="IH304" s="1">
        <v>0</v>
      </c>
      <c r="II304" s="1">
        <v>134</v>
      </c>
      <c r="IJ304" s="1">
        <v>113</v>
      </c>
      <c r="IK304" s="1">
        <v>0</v>
      </c>
      <c r="IL304" s="1">
        <v>247</v>
      </c>
      <c r="IM304" s="26">
        <f>IFERROR(Tableau17[[#This Row],[LDIV]]/Tableau17[[#This Row],[Total général]],"")</f>
        <v>9.5238095238095247E-3</v>
      </c>
      <c r="IN304" s="26">
        <f>IFERROR(Tableau17[[#This Row],[LDVC]]/Tableau17[[#This Row],[Total général]],"")</f>
        <v>0</v>
      </c>
      <c r="IO304" s="26">
        <f>IFERROR(Tableau17[[#This Row],[LDVD]]/Tableau17[[#This Row],[Total général]],"")</f>
        <v>0.18571428571428572</v>
      </c>
      <c r="IP304" s="26">
        <f>IFERROR(Tableau17[[#This Row],[LDVG]]/Tableau17[[#This Row],[Total général]],"")</f>
        <v>0.11428571428571428</v>
      </c>
      <c r="IQ304" s="26">
        <f>IFERROR(Tableau17[[#This Row],[LEXD]]/Tableau17[[#This Row],[Total général]],"")</f>
        <v>0</v>
      </c>
      <c r="IR304" s="26">
        <f>IFERROR(Tableau17[[#This Row],[LEXG]]/Tableau17[[#This Row],[Total général]],"")</f>
        <v>4.7619047619047623E-3</v>
      </c>
      <c r="IS304" s="26">
        <f>IFERROR(Tableau17[[#This Row],[LLR]]/Tableau17[[#This Row],[Total général]],"")</f>
        <v>0.21904761904761905</v>
      </c>
      <c r="IT304" s="26">
        <f>IFERROR(Tableau17[[#This Row],[LREM]]/Tableau17[[#This Row],[Total général]],"")</f>
        <v>7.6190476190476197E-2</v>
      </c>
      <c r="IU304" s="26">
        <f>IFERROR(Tableau17[[#This Row],[LRN]]/Tableau17[[#This Row],[Total général]],"")</f>
        <v>0.15238095238095239</v>
      </c>
      <c r="IV304" s="26">
        <f>IFERROR(Tableau17[[#This Row],[LUG]]/Tableau17[[#This Row],[Total général]],"")</f>
        <v>0.16666666666666666</v>
      </c>
      <c r="IW304" s="26">
        <f>IFERROR(Tableau17[[#This Row],[LVEC]]/Tableau17[[#This Row],[Total général]],"")</f>
        <v>7.1428571428571425E-2</v>
      </c>
      <c r="IX304" s="26">
        <f>IFERROR(Tableau17[[#This Row],[2008-T1-LCMD]]/Tableau17[[#This Row],[2008-T1-TOTAL]],"")</f>
        <v>4.1237113402061855E-2</v>
      </c>
      <c r="IY304" s="26">
        <f>IFERROR(Tableau17[[#This Row],[2008-T1-LDVD]]/Tableau17[[#This Row],[2008-T1-TOTAL]],"")</f>
        <v>0</v>
      </c>
      <c r="IZ304" s="26">
        <f>IFERROR(Tableau17[[#This Row],[2008-T1-LEXD]]/Tableau17[[#This Row],[2008-T1-TOTAL]],"")</f>
        <v>0</v>
      </c>
      <c r="JA304" s="26">
        <f>IFERROR(Tableau17[[#This Row],[2008-T1-LEXG]]/Tableau17[[#This Row],[2008-T1-TOTAL]],"")</f>
        <v>4.1237113402061855E-2</v>
      </c>
      <c r="JB304" s="26">
        <f>IFERROR(Tableau17[[#This Row],[2008-T1-LFN]]/Tableau17[[#This Row],[2008-T1-TOTAL]],"")</f>
        <v>0.1134020618556701</v>
      </c>
      <c r="JC304" s="26">
        <f>IFERROR(Tableau17[[#This Row],[2008-T1-LMAJ]]/Tableau17[[#This Row],[2008-T1-TOTAL]],"")</f>
        <v>0.34020618556701032</v>
      </c>
      <c r="JD304" s="26">
        <f>IFERROR(Tableau17[[#This Row],[2008-T1-LUG]]/Tableau17[[#This Row],[2008-T1-TOTAL]],"")</f>
        <v>0.46391752577319589</v>
      </c>
      <c r="JE304" s="26" t="str">
        <f>IFERROR(Tableau17[[#This Row],[2008-T2-LFN]]/Tableau17[[#This Row],[2008-T2-TOTAL]],"")</f>
        <v/>
      </c>
      <c r="JF304" s="26" t="str">
        <f>IFERROR(Tableau17[[#This Row],[2008-T2-LGC]]/Tableau17[[#This Row],[2008-T2-TOTAL]],"")</f>
        <v/>
      </c>
      <c r="JG304" s="26" t="str">
        <f>IFERROR(Tableau17[[#This Row],[2008-T2-LMAJ]]/Tableau17[[#This Row],[2008-T2-TOTAL]],"")</f>
        <v/>
      </c>
      <c r="JH304" s="26" t="str">
        <f>IFERROR(Tableau17[[#This Row],[2008-T2-LUG]]/Tableau17[[#This Row],[2008-T2-TOTAL]],"")</f>
        <v/>
      </c>
      <c r="JI304" s="26">
        <f>IFERROR(Tableau17[[#This Row],[2014-T1-LDIV]]/Tableau17[[#This Row],[2014-T1-TOTAL]],"")</f>
        <v>1.5384615384615385E-2</v>
      </c>
      <c r="JJ304" s="26">
        <f>IFERROR(Tableau17[[#This Row],[2014-T1-LDVD]]/Tableau17[[#This Row],[2014-T1-TOTAL]],"")</f>
        <v>0</v>
      </c>
      <c r="JK304" s="26">
        <f>IFERROR(Tableau17[[#This Row],[2014-T1-LDVG]]/Tableau17[[#This Row],[2014-T1-TOTAL]],"")</f>
        <v>0.28307692307692306</v>
      </c>
      <c r="JL304" s="26">
        <f>IFERROR(Tableau17[[#This Row],[2014-T1-LEXG]]/Tableau17[[#This Row],[2014-T1-TOTAL]],"")</f>
        <v>6.1538461538461538E-3</v>
      </c>
      <c r="JM304" s="26">
        <f>IFERROR(Tableau17[[#This Row],[2014-T1-LFG]]/Tableau17[[#This Row],[2014-T1-TOTAL]],"")</f>
        <v>5.8461538461538461E-2</v>
      </c>
      <c r="JN304" s="26">
        <f>IFERROR(Tableau17[[#This Row],[2014-T1-LFN]]/Tableau17[[#This Row],[2014-T1-TOTAL]],"")</f>
        <v>0.21846153846153846</v>
      </c>
      <c r="JO304" s="26">
        <f>IFERROR(Tableau17[[#This Row],[2014-T1-LUD]]/Tableau17[[#This Row],[2014-T1-TOTAL]],"")</f>
        <v>0.27692307692307694</v>
      </c>
      <c r="JP304" s="26">
        <f>IFERROR(Tableau17[[#This Row],[2014-T1-LUG]]/Tableau17[[#This Row],[2014-T1-TOTAL]],"")</f>
        <v>0.14153846153846153</v>
      </c>
      <c r="JQ304" s="26">
        <f>IFERROR(Tableau17[[#This Row],[2014-T2-LFN]]/Tableau17[[#This Row],[2014-T2-TOTAL]],"")</f>
        <v>0.25745257452574527</v>
      </c>
      <c r="JR304" s="26">
        <f>IFERROR(Tableau17[[#This Row],[2014-T2-LUD]]/Tableau17[[#This Row],[2014-T2-TOTAL]],"")</f>
        <v>0.47154471544715448</v>
      </c>
      <c r="JS304" s="26">
        <f>IFERROR(Tableau17[[#This Row],[2014-T2-LUG]]/Tableau17[[#This Row],[2014-T2-TOTAL]],"")</f>
        <v>0.27100271002710025</v>
      </c>
      <c r="JT304" s="26">
        <f>IFERROR(Tableau17[[#This Row],[2015-T1-BC-DIV]]/Tableau17[[#This Row],[2015-T1-TOTAL]],"")</f>
        <v>0</v>
      </c>
      <c r="JU304" s="26">
        <f>IFERROR(Tableau17[[#This Row],[2015-T1-BC-DLF]]/Tableau17[[#This Row],[2015-T1-TOTAL]],"")</f>
        <v>9.8360655737704927E-3</v>
      </c>
      <c r="JV304" s="26">
        <f>IFERROR(Tableau17[[#This Row],[2015-T1-BC-DVD]]/Tableau17[[#This Row],[2015-T1-TOTAL]],"")</f>
        <v>0</v>
      </c>
      <c r="JW304" s="26">
        <f>IFERROR(Tableau17[[#This Row],[2015-T1-BC-DVG]]/Tableau17[[#This Row],[2015-T1-TOTAL]],"")</f>
        <v>0.34098360655737703</v>
      </c>
      <c r="JX304" s="26">
        <f>IFERROR(Tableau17[[#This Row],[2015-T1-BC-FG]]/Tableau17[[#This Row],[2015-T1-TOTAL]],"")</f>
        <v>7.2131147540983612E-2</v>
      </c>
      <c r="JY304" s="26">
        <f>IFERROR(Tableau17[[#This Row],[2015-T1-BC-FN]]/Tableau17[[#This Row],[2015-T1-TOTAL]],"")</f>
        <v>0.31147540983606559</v>
      </c>
      <c r="JZ304" s="26">
        <f>IFERROR(Tableau17[[#This Row],[2015-T1-BC-MDM]]/Tableau17[[#This Row],[2015-T1-TOTAL]],"")</f>
        <v>0</v>
      </c>
      <c r="KA304" s="26">
        <f>IFERROR(Tableau17[[#This Row],[2015-T1-BC-RDG]]/Tableau17[[#This Row],[2015-T1-TOTAL]],"")</f>
        <v>0</v>
      </c>
      <c r="KB304" s="26">
        <f>IFERROR(Tableau17[[#This Row],[2015-T1-BC-SOC]]/Tableau17[[#This Row],[2015-T1-TOTAL]],"")</f>
        <v>0.10819672131147541</v>
      </c>
      <c r="KC304" s="26">
        <f>IFERROR(Tableau17[[#This Row],[2015-T1-BC-UD]]/Tableau17[[#This Row],[2015-T1-TOTAL]],"")</f>
        <v>0.12459016393442623</v>
      </c>
      <c r="KD304" s="26">
        <f>IFERROR(Tableau17[[#This Row],[2015-T1-BC-UG]]/Tableau17[[#This Row],[2015-T1-TOTAL]],"")</f>
        <v>0</v>
      </c>
      <c r="KE304" s="26">
        <f>IFERROR(Tableau17[[#This Row],[2015-T1-BC-VEC]]/Tableau17[[#This Row],[2015-T1-TOTAL]],"")</f>
        <v>3.2786885245901641E-2</v>
      </c>
      <c r="KF304" s="26">
        <f>IFERROR(Tableau17[[#This Row],[2015-T2-BC-DVG]]/Tableau17[[#This Row],[2015-T2-TOTAL]],"")</f>
        <v>0.60066006600660071</v>
      </c>
      <c r="KG304" s="26">
        <f>IFERROR(Tableau17[[#This Row],[2015-T2-BC-FN]]/Tableau17[[#This Row],[2015-T2-TOTAL]],"")</f>
        <v>0.39933993399339934</v>
      </c>
      <c r="KH304" s="26">
        <f>IFERROR(Tableau17[[#This Row],[2015-T2-BC-SOC]]/Tableau17[[#This Row],[2015-T2-TOTAL]],"")</f>
        <v>0</v>
      </c>
      <c r="KI304" s="26">
        <f>IFERROR(Tableau17[[#This Row],[2015-T2-BC-UD]]/Tableau17[[#This Row],[2015-T2-TOTAL]],"")</f>
        <v>0</v>
      </c>
      <c r="KJ304" s="26">
        <f>IFERROR(Tableau17[[#This Row],[2015-T2-BC-UG]]/Tableau17[[#This Row],[2015-T2-TOTAL]],"")</f>
        <v>0</v>
      </c>
      <c r="KK304" s="26">
        <f>IFERROR(Tableau17[[#This Row],[2017 (L)-T1-COM]]/Tableau17[[#This Row],[2017 (L)-T1-TOTAL]],"")</f>
        <v>0</v>
      </c>
      <c r="KL304" s="26">
        <f>IFERROR(Tableau17[[#This Row],[2017 (L)-T1-DIV]]/Tableau17[[#This Row],[2017 (L)-T1-TOTAL]],"")</f>
        <v>1.2461059190031152E-2</v>
      </c>
      <c r="KM304" s="26">
        <f>IFERROR(Tableau17[[#This Row],[2017 (L)-T1-DLF]]/Tableau17[[#This Row],[2017 (L)-T1-TOTAL]],"")</f>
        <v>9.3457943925233638E-3</v>
      </c>
      <c r="KN304" s="26">
        <f>IFERROR(Tableau17[[#This Row],[2017 (L)-T1-DVD]]/Tableau17[[#This Row],[2017 (L)-T1-TOTAL]],"")</f>
        <v>0</v>
      </c>
      <c r="KO304" s="26">
        <f>IFERROR(Tableau17[[#This Row],[2017 (L)-T1-DVG]]/Tableau17[[#This Row],[2017 (L)-T1-TOTAL]],"")</f>
        <v>1.5576323987538941E-2</v>
      </c>
      <c r="KP304" s="26">
        <f>IFERROR(Tableau17[[#This Row],[2017 (L)-T1-ECO]]/Tableau17[[#This Row],[2017 (L)-T1-TOTAL]],"")</f>
        <v>1.2461059190031152E-2</v>
      </c>
      <c r="KQ304" s="26">
        <f>IFERROR(Tableau17[[#This Row],[2017 (L)-T1-EXD]]/Tableau17[[#This Row],[2017 (L)-T1-TOTAL]],"")</f>
        <v>3.1152647975077881E-3</v>
      </c>
      <c r="KR304" s="26">
        <f>IFERROR(Tableau17[[#This Row],[2017 (L)-T1-EXG]]/Tableau17[[#This Row],[2017 (L)-T1-TOTAL]],"")</f>
        <v>3.1152647975077881E-3</v>
      </c>
      <c r="KS304" s="26">
        <f>IFERROR(Tableau17[[#This Row],[2017 (L)-T1-FI]]/Tableau17[[#This Row],[2017 (L)-T1-TOTAL]],"")</f>
        <v>0.26479750778816197</v>
      </c>
      <c r="KT304" s="26">
        <f>IFERROR(Tableau17[[#This Row],[2017 (L)-T1-FN]]/Tableau17[[#This Row],[2017 (L)-T1-TOTAL]],"")</f>
        <v>0.18068535825545171</v>
      </c>
      <c r="KU304" s="26">
        <f>IFERROR(Tableau17[[#This Row],[2017 (L)-T1-LR]]/Tableau17[[#This Row],[2017 (L)-T1-TOTAL]],"")</f>
        <v>0.11526479750778816</v>
      </c>
      <c r="KV304" s="26">
        <f>IFERROR(Tableau17[[#This Row],[2017 (L)-T1-MDM]]/Tableau17[[#This Row],[2017 (L)-T1-TOTAL]],"")</f>
        <v>0</v>
      </c>
      <c r="KW304" s="26">
        <f>IFERROR(Tableau17[[#This Row],[2017 (L)-T1-RDG]]/Tableau17[[#This Row],[2017 (L)-T1-TOTAL]],"")</f>
        <v>0</v>
      </c>
      <c r="KX304" s="26">
        <f>IFERROR(Tableau17[[#This Row],[2017 (L)-T1-REG]]/Tableau17[[#This Row],[2017 (L)-T1-TOTAL]],"")</f>
        <v>3.1152647975077881E-3</v>
      </c>
      <c r="KY304" s="26">
        <f>IFERROR(Tableau17[[#This Row],[2017 (L)-T1-REM]]/Tableau17[[#This Row],[2017 (L)-T1-TOTAL]],"")</f>
        <v>0.28660436137071649</v>
      </c>
      <c r="KZ304" s="26">
        <f>IFERROR(Tableau17[[#This Row],[2017 (L)-T1-SOC]]/Tableau17[[#This Row],[2017 (L)-T1-TOTAL]],"")</f>
        <v>9.3457943925233641E-2</v>
      </c>
      <c r="LA304" s="26">
        <f>IFERROR(Tableau17[[#This Row],[2017 (L)-T1-UDI]]/Tableau17[[#This Row],[2017 (L)-T1-TOTAL]],"")</f>
        <v>0</v>
      </c>
      <c r="LB304" s="26">
        <f>IFERROR(Tableau17[[#This Row],[2017 (L)-T2-FI]]/Tableau17[[#This Row],[2017 (L)-T2-TOTAL]],"")</f>
        <v>0.45748987854251011</v>
      </c>
      <c r="LC304" s="26">
        <f>IFERROR(Tableau17[[#This Row],[2017 (L)-T2-FN]]/Tableau17[[#This Row],[2017 (L)-T2-TOTAL]],"")</f>
        <v>0</v>
      </c>
      <c r="LD304" s="26">
        <f>IFERROR(Tableau17[[#This Row],[2017 (L)-T2-LR]]/Tableau17[[#This Row],[2017 (L)-T2-TOTAL]],"")</f>
        <v>0</v>
      </c>
      <c r="LE304" s="26">
        <f>IFERROR(Tableau17[[#This Row],[2017 (L)-T2-MDM]]/Tableau17[[#This Row],[2017 (L)-T2-TOTAL]],"")</f>
        <v>0</v>
      </c>
      <c r="LF304" s="26">
        <f>IFERROR(Tableau17[[#This Row],[2017 (L)-T2-REM]]/Tableau17[[#This Row],[2017 (L)-T2-TOTAL]],"")</f>
        <v>0.54251012145748989</v>
      </c>
      <c r="LG304" s="26">
        <f>IFERROR(Tableau17[[#This Row],[2017-T1-ARTHAUD Nathalie]]/Tableau17[[#This Row],[2017-T1-TOTAL]],"")</f>
        <v>1.834862385321101E-3</v>
      </c>
      <c r="LH304" s="26">
        <f>IFERROR(Tableau17[[#This Row],[2017-T1-ASSELINEAU Fran]]/Tableau17[[#This Row],[2017-T1-TOTAL]],"")</f>
        <v>1.2844036697247707E-2</v>
      </c>
      <c r="LI304" s="26">
        <f>IFERROR(Tableau17[[#This Row],[2017-T1-CHEMINADE Jacques]]/Tableau17[[#This Row],[2017-T1-TOTAL]],"")</f>
        <v>0</v>
      </c>
      <c r="LJ304" s="26">
        <f>IFERROR(Tableau17[[#This Row],[2017-T1-DUPONT-AIGNAN Nicolas]]/Tableau17[[#This Row],[2017-T1-TOTAL]],"")</f>
        <v>2.7522935779816515E-2</v>
      </c>
      <c r="LK304" s="26">
        <f>IFERROR(Tableau17[[#This Row],[2017-T1-FILLON Fran]]/Tableau17[[#This Row],[2017-T1-TOTAL]],"")</f>
        <v>0.14862385321100918</v>
      </c>
      <c r="LL304" s="26">
        <f>IFERROR(Tableau17[[#This Row],[2017-T1-HAMON Beno]]/Tableau17[[#This Row],[2017-T1-TOTAL]],"")</f>
        <v>5.6880733944954132E-2</v>
      </c>
      <c r="LM304" s="26">
        <f>IFERROR(Tableau17[[#This Row],[2017-T1-LASSALLE Jean]]/Tableau17[[#This Row],[2017-T1-TOTAL]],"")</f>
        <v>7.3394495412844041E-3</v>
      </c>
      <c r="LN304" s="26">
        <f>IFERROR(Tableau17[[#This Row],[2017-T1-LE PEN Marine]]/Tableau17[[#This Row],[2017-T1-TOTAL]],"")</f>
        <v>0.181651376146789</v>
      </c>
      <c r="LO304" s="26">
        <f>IFERROR(Tableau17[[#This Row],[2017-T1-M Jean-Luc]]/Tableau17[[#This Row],[2017-T1-TOTAL]],"")</f>
        <v>0.32293577981651378</v>
      </c>
      <c r="LP304" s="26">
        <f>IFERROR(Tableau17[[#This Row],[2017-T1-MACRON Emmanuel]]/Tableau17[[#This Row],[2017-T1-TOTAL]],"")</f>
        <v>0.23853211009174313</v>
      </c>
      <c r="LQ304" s="26">
        <f>IFERROR(Tableau17[[#This Row],[2017-T1-POUTOU Philippe]]/Tableau17[[#This Row],[2017-T1-TOTAL]],"")</f>
        <v>1.834862385321101E-3</v>
      </c>
      <c r="LR304" s="26">
        <f>IFERROR(Tableau17[[#This Row],[2017-T2-LE PEN Marine]]/Tableau17[[#This Row],[2017-T2-TOTAL]],"")</f>
        <v>0.23868312757201646</v>
      </c>
      <c r="LS304" s="26">
        <f>IFERROR(Tableau17[[#This Row],[2017-T2-MACRON Emmanuel]]/Tableau17[[#This Row],[2017-T2-TOTAL]],"")</f>
        <v>0.76131687242798352</v>
      </c>
      <c r="LT304" s="26">
        <f>IFERROR(Tableau17[[#This Row],[2019-T1-ALEXANDRE Audric]]/Tableau17[[#This Row],[2019-T1-TOTAL]],"")</f>
        <v>0</v>
      </c>
      <c r="LU304" s="26">
        <f>IFERROR(Tableau17[[#This Row],[2019-T1-ARTHAUD Nathalie]]/Tableau17[[#This Row],[2019-T1-TOTAL]],"")</f>
        <v>6.9686411149825784E-3</v>
      </c>
      <c r="LV304" s="26">
        <f>IFERROR(Tableau17[[#This Row],[2019-T1-ASSELINEAU François]]/Tableau17[[#This Row],[2019-T1-TOTAL]],"")</f>
        <v>1.3937282229965157E-2</v>
      </c>
      <c r="LW304" s="26">
        <f>IFERROR(Tableau17[[#This Row],[2019-T1-AUBRY Manon]]/Tableau17[[#This Row],[2019-T1-TOTAL]],"")</f>
        <v>0.15331010452961671</v>
      </c>
      <c r="LX304" s="26">
        <f>IFERROR(Tableau17[[#This Row],[2019-T1-AZERGUI Nagib]]/Tableau17[[#This Row],[2019-T1-TOTAL]],"")</f>
        <v>1.3937282229965157E-2</v>
      </c>
      <c r="LY304" s="26">
        <f>IFERROR(Tableau17[[#This Row],[2019-T1-BARDELLA Jordan]]/Tableau17[[#This Row],[2019-T1-TOTAL]],"")</f>
        <v>0.24390243902439024</v>
      </c>
      <c r="LZ304" s="26">
        <f>IFERROR(Tableau17[[#This Row],[2019-T1-BELLAMY François-Xavier]]/Tableau17[[#This Row],[2019-T1-TOTAL]],"")</f>
        <v>6.2717770034843204E-2</v>
      </c>
      <c r="MA304" s="26">
        <f>IFERROR(Tableau17[[#This Row],[2019-T1-BIDOU Olivier]]/Tableau17[[#This Row],[2019-T1-TOTAL]],"")</f>
        <v>0</v>
      </c>
      <c r="MB304" s="26">
        <f>IFERROR(Tableau17[[#This Row],[2019-T1-BOURG Dominique]]/Tableau17[[#This Row],[2019-T1-TOTAL]],"")</f>
        <v>6.9686411149825784E-3</v>
      </c>
      <c r="MC304" s="26">
        <f>IFERROR(Tableau17[[#This Row],[2019-T1-BROSSAT Ian]]/Tableau17[[#This Row],[2019-T1-TOTAL]],"")</f>
        <v>2.7874564459930314E-2</v>
      </c>
      <c r="MD304" s="26">
        <f>IFERROR(Tableau17[[#This Row],[2019-T1-CAILLAUD Sophie]]/Tableau17[[#This Row],[2019-T1-TOTAL]],"")</f>
        <v>3.4843205574912892E-3</v>
      </c>
      <c r="ME304" s="26">
        <f>IFERROR(Tableau17[[#This Row],[2019-T1-CAMUS Renaud]]/Tableau17[[#This Row],[2019-T1-TOTAL]],"")</f>
        <v>0</v>
      </c>
      <c r="MF304" s="26">
        <f>IFERROR(Tableau17[[#This Row],[2019-T1-CHALENÇON Christophe]]/Tableau17[[#This Row],[2019-T1-TOTAL]],"")</f>
        <v>0</v>
      </c>
      <c r="MG304" s="26">
        <f>IFERROR(Tableau17[[#This Row],[2019-T1-CORBET Cathy Denise Ginette]]/Tableau17[[#This Row],[2019-T1-TOTAL]],"")</f>
        <v>0</v>
      </c>
      <c r="MH304" s="26">
        <f>IFERROR(Tableau17[[#This Row],[2019-T1-DE PREVOISIN Robert]]/Tableau17[[#This Row],[2019-T1-TOTAL]],"")</f>
        <v>0</v>
      </c>
      <c r="MI304" s="26">
        <f>IFERROR(Tableau17[[#This Row],[2019-T1-DELFEL Thérèse]]/Tableau17[[#This Row],[2019-T1-TOTAL]],"")</f>
        <v>0</v>
      </c>
      <c r="MJ304" s="26">
        <f>IFERROR(Tableau17[[#This Row],[2019-T1-DIEUMEGARD Pierre]]/Tableau17[[#This Row],[2019-T1-TOTAL]],"")</f>
        <v>0</v>
      </c>
      <c r="MK304" s="26">
        <f>IFERROR(Tableau17[[#This Row],[2019-T1-DUPONT-AIGNAN Nicolas]]/Tableau17[[#This Row],[2019-T1-TOTAL]],"")</f>
        <v>4.1811846689895474E-2</v>
      </c>
      <c r="ML304" s="26">
        <f>IFERROR(Tableau17[[#This Row],[2019-T1-GERNIGON Yves]]/Tableau17[[#This Row],[2019-T1-TOTAL]],"")</f>
        <v>0</v>
      </c>
      <c r="MM304" s="26">
        <f>IFERROR(Tableau17[[#This Row],[2019-T1-GLUCKSMANN Raphaël]]/Tableau17[[#This Row],[2019-T1-TOTAL]],"")</f>
        <v>4.5296167247386762E-2</v>
      </c>
      <c r="MN304" s="26">
        <f>IFERROR(Tableau17[[#This Row],[2019-T1-HAMON Benoît]]/Tableau17[[#This Row],[2019-T1-TOTAL]],"")</f>
        <v>1.0452961672473868E-2</v>
      </c>
      <c r="MO304" s="26">
        <f>IFERROR(Tableau17[[#This Row],[2019-T1-HELGEN Gilles]]/Tableau17[[#This Row],[2019-T1-TOTAL]],"")</f>
        <v>0</v>
      </c>
      <c r="MP304" s="26">
        <f>IFERROR(Tableau17[[#This Row],[2019-T1-JADOT Yannick]]/Tableau17[[#This Row],[2019-T1-TOTAL]],"")</f>
        <v>9.7560975609756101E-2</v>
      </c>
      <c r="MQ304" s="26">
        <f>IFERROR(Tableau17[[#This Row],[2019-T1-LAGARDE Jean-Christophe]]/Tableau17[[#This Row],[2019-T1-TOTAL]],"")</f>
        <v>1.3937282229965157E-2</v>
      </c>
      <c r="MR304" s="26">
        <f>IFERROR(Tableau17[[#This Row],[2019-T1-LALANNE Francis]]/Tableau17[[#This Row],[2019-T1-TOTAL]],"")</f>
        <v>1.0452961672473868E-2</v>
      </c>
      <c r="MS304" s="26">
        <f>IFERROR(Tableau17[[#This Row],[2019-T1-LOISEAU Nathalie]]/Tableau17[[#This Row],[2019-T1-TOTAL]],"")</f>
        <v>0.24738675958188153</v>
      </c>
      <c r="MT304" s="26">
        <f>IFERROR(Tableau17[[#This Row],[2019-T1-MARIE Florie]]/Tableau17[[#This Row],[2019-T1-TOTAL]],"")</f>
        <v>0</v>
      </c>
      <c r="MU304" s="26">
        <f>IFERROR(Tableau17[[#This Row],[2008-T1-MACROEXTRDROITE]]/Tableau17[[#This Row],[2008-T1-MACROTOTALE]],"")</f>
        <v>0.1134020618556701</v>
      </c>
      <c r="MV304" s="26">
        <f>IFERROR(Tableau17[[#This Row],[2008-T1-MACRODROITE]]/Tableau17[[#This Row],[2008-T1-MACROTOTALE]],"")</f>
        <v>0.38144329896907214</v>
      </c>
      <c r="MW304" s="26">
        <f>IFERROR(Tableau17[[#This Row],[2008-T1-MACROCENTRE]]/Tableau17[[#This Row],[2008-T1-MACROTOTALE]],"")</f>
        <v>0</v>
      </c>
      <c r="MX304" s="26">
        <f>IFERROR(Tableau17[[#This Row],[2008-T1-MACROGAUCHE]]/Tableau17[[#This Row],[2008-T1-MACROTOTALE]],"")</f>
        <v>0.50515463917525771</v>
      </c>
      <c r="MY304" s="26">
        <f>IFERROR(Tableau17[[#This Row],[2008-T1-MACROAUTRE]]/Tableau17[[#This Row],[2008-T1-MACROTOTALE]],"")</f>
        <v>0</v>
      </c>
      <c r="MZ304" s="26" t="str">
        <f>IFERROR(Tableau17[[#This Row],[2008-T2-MACROEXTRDROITE]]/Tableau17[[#This Row],[2008-T2-MACROTOTALE]],"")</f>
        <v/>
      </c>
      <c r="NA304" s="26" t="str">
        <f>IFERROR(Tableau17[[#This Row],[2008-T2-MACRODROITE]]/Tableau17[[#This Row],[2008-T2-MACROTOTALE]],"")</f>
        <v/>
      </c>
      <c r="NB304" s="26" t="str">
        <f>IFERROR(Tableau17[[#This Row],[2008-T2-MACROCENTRE]]/Tableau17[[#This Row],[2008-T2-MACROTOTALE]],"")</f>
        <v/>
      </c>
      <c r="NC304" s="26" t="str">
        <f>IFERROR(Tableau17[[#This Row],[2008-T2-MACROGAUCHE]]/Tableau17[[#This Row],[2008-T2-MACROTOTALE]],"")</f>
        <v/>
      </c>
      <c r="ND304" s="26" t="str">
        <f>IFERROR(Tableau17[[#This Row],[2008-T2-MACROAUTRE]]/Tableau17[[#This Row],[2008-T2-MACROTOTALE]],"")</f>
        <v/>
      </c>
      <c r="NE304" s="26">
        <f>IFERROR(Tableau17[[#This Row],[2014-T1-MACROEXTRDROITE]]/Tableau17[[#This Row],[2014-T1-MACROTOTALE]],"")</f>
        <v>0.21846153846153846</v>
      </c>
      <c r="NF304" s="26">
        <f>IFERROR(Tableau17[[#This Row],[2014-T1-MACRODROITE]]/Tableau17[[#This Row],[2014-T1-MACROTOTALE]],"")</f>
        <v>0.51076923076923075</v>
      </c>
      <c r="NG304" s="26">
        <f>IFERROR(Tableau17[[#This Row],[2014-T1-MACROCENTRE]]/Tableau17[[#This Row],[2014-T1-MACROTOTALE]],"")</f>
        <v>1.5384615384615385E-2</v>
      </c>
      <c r="NH304" s="26">
        <f>IFERROR(Tableau17[[#This Row],[2014-T1-MACROGAUCHE]]/Tableau17[[#This Row],[2014-T1-MACROTOTALE]],"")</f>
        <v>0.25538461538461538</v>
      </c>
      <c r="NI304" s="26">
        <f>IFERROR(Tableau17[[#This Row],[2014-T1-MACROAUTRE]]/Tableau17[[#This Row],[2014-T1-MACROTOTALE]],"")</f>
        <v>0</v>
      </c>
      <c r="NJ304" s="26">
        <f>IFERROR(Tableau17[[#This Row],[2014-T2-MACROEXTRDROITE]]/Tableau17[[#This Row],[2014-T2-MACROTOTALE]],"")</f>
        <v>0.25745257452574527</v>
      </c>
      <c r="NK304" s="26">
        <f>IFERROR(Tableau17[[#This Row],[2014-T2-MACRODROITE]]/Tableau17[[#This Row],[2014-T2-MACROTOTALE]],"")</f>
        <v>0.47154471544715448</v>
      </c>
      <c r="NL304" s="26">
        <f>IFERROR(Tableau17[[#This Row],[2014-T2-MACROCENTRE]]/Tableau17[[#This Row],[2014-T2-MACROTOTALE]],"")</f>
        <v>0</v>
      </c>
      <c r="NM304" s="26">
        <f>IFERROR(Tableau17[[#This Row],[2014-T2-MACROGAUCHE]]/Tableau17[[#This Row],[2014-T2-MACROTOTALE]],"")</f>
        <v>0.27100271002710025</v>
      </c>
      <c r="NN304" s="26">
        <f>IFERROR(Tableau17[[#This Row],[2014-T2-MACROAUTRE]]/Tableau17[[#This Row],[2014-T2-MACROTOTALE]],"")</f>
        <v>0</v>
      </c>
      <c r="NO304" s="26">
        <f>IFERROR( Tableau17[[#This Row],[2015-T1-MACROEXTRDROITE]]/Tableau17[[#This Row],[2015-T1-MACROTOTALE]],"")</f>
        <v>0.32131147540983607</v>
      </c>
      <c r="NP304" s="26">
        <f>IFERROR(Tableau17[[#This Row],[2015-T1-MACRODROITE]]/Tableau17[[#This Row],[2015-T1-MACROTOTALE]],"")</f>
        <v>0.12459016393442623</v>
      </c>
      <c r="NQ304" s="26">
        <f>IFERROR(Tableau17[[#This Row],[2015-T1-MACROCENTRE]]/Tableau17[[#This Row],[2015-T1-MACROTOTALE]],"")</f>
        <v>0</v>
      </c>
      <c r="NR304" s="26">
        <f>IFERROR(Tableau17[[#This Row],[2015-T1-MACROGAUCHE]]/Tableau17[[#This Row],[2015-T1-MACROTOTALE]],"")</f>
        <v>0.5540983606557377</v>
      </c>
      <c r="NS304" s="26">
        <f>IFERROR(Tableau17[[#This Row],[2015-T1-MACROAUTRE]]/Tableau17[[#This Row],[2015-T1-MACROTOTALE]],"")</f>
        <v>0</v>
      </c>
      <c r="NT304" s="26">
        <f>IFERROR(Tableau17[[#This Row],[2015-T2-MACROEXTRDROITE]]/Tableau17[[#This Row],[2015-T2-MACROTOTALE]],"")</f>
        <v>0.39933993399339934</v>
      </c>
      <c r="NU304" s="26">
        <f>IFERROR(Tableau17[[#This Row],[2015-T2-MACRODROITE]]/Tableau17[[#This Row],[2015-T2-MACROTOTALE]],"")</f>
        <v>0</v>
      </c>
      <c r="NV304" s="26">
        <f>IFERROR(Tableau17[[#This Row],[2015-T2-MACROCENTRE]]/Tableau17[[#This Row],[2015-T2-MACROTOTALE]],"")</f>
        <v>0</v>
      </c>
      <c r="NW304" s="26">
        <f>IFERROR(Tableau17[[#This Row],[2015-T2-MACROGAUCHE]]/Tableau17[[#This Row],[2015-T2-MACROTOTALE]],"")</f>
        <v>0.60066006600660071</v>
      </c>
      <c r="NX304" s="26">
        <f>IFERROR(Tableau17[[#This Row],[2015-T2-MACROAUTRE]]/Tableau17[[#This Row],[2015-T2-MACROTOTALE]],"")</f>
        <v>0</v>
      </c>
      <c r="NY304" s="26">
        <f>IFERROR(Tableau17[[#This Row],[2017-T1-MACROEXTRDROITE]]/Tableau17[[#This Row],[2017-T1-MACROTOTALE]],"")</f>
        <v>0.22201834862385322</v>
      </c>
      <c r="NZ304" s="26">
        <f>IFERROR(Tableau17[[#This Row],[2017-T1-MACRODROITE]]/Tableau17[[#This Row],[2017-T1-MACROTOTALE]],"")</f>
        <v>0.14862385321100918</v>
      </c>
      <c r="OA304" s="26">
        <f>IFERROR(Tableau17[[#This Row],[2017-T1-MACROCENTRE]]/Tableau17[[#This Row],[2017-T1-MACROTOTALE]],"")</f>
        <v>0.23853211009174313</v>
      </c>
      <c r="OB304" s="26">
        <f>IFERROR(Tableau17[[#This Row],[2017-T1-MACROGAUCHE]]/Tableau17[[#This Row],[2017-T1-MACROTOTALE]],"")</f>
        <v>0.38348623853211011</v>
      </c>
      <c r="OC304" s="26">
        <f>IFERROR(Tableau17[[#This Row],[2017-T1-MACROAUTRE]]/Tableau17[[#This Row],[2017-T1-MACROTOTALE]],"")</f>
        <v>7.3394495412844041E-3</v>
      </c>
      <c r="OD304" s="26">
        <f>IFERROR(Tableau17[[#This Row],[2017-T2-MACROEXTRDROITE]]/Tableau17[[#This Row],[2017-T2-MACROTOTALE]],"")</f>
        <v>0.23868312757201646</v>
      </c>
      <c r="OE304" s="26">
        <f>IFERROR(Tableau17[[#This Row],[2017-T2-MACRODROITE]]/Tableau17[[#This Row],[2017-T2-MACROTOTALE]],"")</f>
        <v>0</v>
      </c>
      <c r="OF304" s="26">
        <f>IFERROR(Tableau17[[#This Row],[2017-T2-MACROCENTRE]]/Tableau17[[#This Row],[2017-T2-MACROTOTALE]],"")</f>
        <v>0.76131687242798352</v>
      </c>
      <c r="OG304" s="26">
        <f>IFERROR(Tableau17[[#This Row],[2017-T2-MACROGAUCHE]]/Tableau17[[#This Row],[2017-T2-MACROTOTALE]],"")</f>
        <v>0</v>
      </c>
      <c r="OH304" s="26">
        <f>IFERROR(Tableau17[[#This Row],[2017-T2-MACROAUTRE]]/Tableau17[[#This Row],[2017-T2-MACROTOTALE]],"")</f>
        <v>0</v>
      </c>
      <c r="OI304" s="26">
        <f>IFERROR(Tableau17[[#This Row],[2019-T1-MACROEXTRDROITE]]/Tableau17[[#This Row],[2019-T1-MACROTOTALE]],"")</f>
        <v>0.30612244897959184</v>
      </c>
      <c r="OJ304" s="26">
        <f>IFERROR(Tableau17[[#This Row],[2019-T1-MACRODROITE]]/Tableau17[[#This Row],[2019-T1-MACROTOTALE]],"")</f>
        <v>7.4829931972789115E-2</v>
      </c>
      <c r="OK304" s="26">
        <f>IFERROR(Tableau17[[#This Row],[2019-T1-MACROCENTRE]]/Tableau17[[#This Row],[2019-T1-MACROTOTALE]],"")</f>
        <v>0.24149659863945577</v>
      </c>
      <c r="OL304" s="26">
        <f>IFERROR(Tableau17[[#This Row],[2019-T1-MACROGAUCHE]]/Tableau17[[#This Row],[2019-T1-MACROTOTALE]],"")</f>
        <v>0.33333333333333331</v>
      </c>
      <c r="OM304" s="26">
        <f>IFERROR(Tableau17[[#This Row],[2019-T1-MACROAUTRE]]/Tableau17[[#This Row],[2019-T1-MACROTOTALE]],"")</f>
        <v>4.4217687074829932E-2</v>
      </c>
      <c r="ON304" s="26">
        <f>IFERROR(Tableau17[[#This Row],[2020-T1-MACROEXTRDROITE]]/Tableau17[[#This Row],[2020-T1-MACROTOTALE]],"")</f>
        <v>0.15238095238095239</v>
      </c>
      <c r="OO304" s="26">
        <f>IFERROR(Tableau17[[#This Row],[2020-T1-MACRODROITE]]/Tableau17[[#This Row],[2020-T1-MACROTOTALE]],"")</f>
        <v>0.40476190476190477</v>
      </c>
      <c r="OP304" s="26">
        <f>IFERROR(Tableau17[[#This Row],[2020-T1-MACROCENTRE]]/Tableau17[[#This Row],[2020-T1-MACROTOTALE]],"")</f>
        <v>8.5714285714285715E-2</v>
      </c>
      <c r="OQ304" s="26">
        <f>IFERROR(Tableau17[[#This Row],[2020-T1-MACROGAUCHE]]/Tableau17[[#This Row],[2020-T1-MACROTOTALE]],"")</f>
        <v>0.35714285714285715</v>
      </c>
      <c r="OR304" s="26">
        <f>IFERROR(Tableau17[[#This Row],[2020-T1-MACROAUTRE]]/Tableau17[[#This Row],[2020-T1-MACROTOTALE]],"")</f>
        <v>0</v>
      </c>
      <c r="OS304" s="26">
        <f>IFERROR(Tableau17[[#This Row],[2017 (L)-T1-MACROEXTRDROITE]]/Tableau17[[#This Row],[2017 (L)-T1-MACROTOTALE]],"")</f>
        <v>0.19314641744548286</v>
      </c>
      <c r="OT304" s="26">
        <f>IFERROR(Tableau17[[#This Row],[2017 (L)-T1-MACRODROITE]]/Tableau17[[#This Row],[2017 (L)-T1-MACROTOTALE]],"")</f>
        <v>0.11526479750778816</v>
      </c>
      <c r="OU304" s="26">
        <f>IFERROR(Tableau17[[#This Row],[2017 (L)-T1-MACROCENTRE]]/Tableau17[[#This Row],[2017 (L)-T1-MACROTOTALE]],"")</f>
        <v>0.28660436137071649</v>
      </c>
      <c r="OV304" s="26">
        <f>IFERROR(Tableau17[[#This Row],[2017 (L)-T1-MACROGAUCHE]]/Tableau17[[#This Row],[2017 (L)-T1-MACROTOTALE]],"")</f>
        <v>0.38940809968847351</v>
      </c>
      <c r="OW304" s="26">
        <f>IFERROR(Tableau17[[#This Row],[2017 (L)-T1-MACROAUTRE]]/Tableau17[[#This Row],[2017 (L)-T1-MACROTOTALE]],"")</f>
        <v>1.5576323987538941E-2</v>
      </c>
      <c r="OX304" s="26">
        <f>IFERROR(Tableau17[[#This Row],[2017 (L)-T2-MACROEXTRDROITE]]/Tableau17[[#This Row],[2017 (L)-T2-MACROTOTALE]],"")</f>
        <v>0</v>
      </c>
      <c r="OY304" s="26">
        <f>IFERROR(Tableau17[[#This Row],[2017 (L)-T2-MACRODROITE]]/Tableau17[[#This Row],[2017 (L)-T2-MACROTOTALE]],"")</f>
        <v>0</v>
      </c>
      <c r="OZ304" s="26">
        <f>IFERROR(Tableau17[[#This Row],[2017 (L)-T2-MACROCENTRE]]/Tableau17[[#This Row],[2017 (L)-T2-MACROTOTALE]],"")</f>
        <v>0.54251012145748989</v>
      </c>
      <c r="PA304" s="26">
        <f>IFERROR(Tableau17[[#This Row],[2017 (L)-T2-MACROGAUCHE]]/Tableau17[[#This Row],[2017 (L)-T2-MACROTOTALE]],"")</f>
        <v>0.45748987854251011</v>
      </c>
      <c r="PB304" s="26">
        <f>IFERROR(Tableau17[[#This Row],[2017 (L)-T2-MACROAUTRE]]/Tableau17[[#This Row],[2017 (L)-T2-MACROTOTALE]],"")</f>
        <v>0</v>
      </c>
      <c r="PC304" s="26">
        <f>IFERROR(Tableau17[[#This Row],[2008_T1_PROCUS]]/Tableau17[[#This Row],[2008_T1_INSCRITS]],0)</f>
        <v>5.681818181818182E-3</v>
      </c>
      <c r="PD304" s="26">
        <f>IFERROR(Tableau17[[#This Row],[2008_T2_PROCUS]]/Tableau17[[#This Row],[2008_T2_INSCRITS]],0)</f>
        <v>0</v>
      </c>
      <c r="PE304" s="26">
        <f>Tableau17[[#This Row],[2014_T1_PROCUS]]/Tableau17[[#This Row],[2014_T1_INSCRITS]]</f>
        <v>7.1428571428571426E-3</v>
      </c>
      <c r="PF304" s="26">
        <f>IFERROR(Tableau17[[#This Row],[2014_T2_PROCUS]]/Tableau17[[#This Row],[2014_T2_INSCRITS]],0)</f>
        <v>4.2857142857142859E-3</v>
      </c>
    </row>
    <row r="305" spans="1:422" hidden="1" x14ac:dyDescent="0.2">
      <c r="A305" s="1">
        <v>6</v>
      </c>
      <c r="B305" s="1" t="s">
        <v>441</v>
      </c>
      <c r="C305" s="1" t="s">
        <v>463</v>
      </c>
      <c r="D305" s="1" t="s">
        <v>463</v>
      </c>
      <c r="E305" s="1">
        <v>1272</v>
      </c>
      <c r="F305" s="1">
        <v>5.4517249999999997</v>
      </c>
      <c r="G305" s="1">
        <v>43.315280000000001</v>
      </c>
      <c r="H305" s="3">
        <v>1073</v>
      </c>
      <c r="I305" s="3">
        <v>262</v>
      </c>
      <c r="K305" s="1">
        <v>10</v>
      </c>
      <c r="L305" s="1">
        <v>37</v>
      </c>
      <c r="M305" s="1">
        <v>2</v>
      </c>
      <c r="P305" s="1">
        <v>136</v>
      </c>
      <c r="Q305" s="1">
        <v>34</v>
      </c>
      <c r="R305" s="1">
        <v>49</v>
      </c>
      <c r="S305" s="1">
        <v>79</v>
      </c>
      <c r="T305" s="1">
        <v>33</v>
      </c>
      <c r="U305" s="1">
        <v>380</v>
      </c>
      <c r="V305" s="1">
        <v>1126</v>
      </c>
      <c r="W305" s="1">
        <v>685</v>
      </c>
      <c r="X305" s="1">
        <v>8</v>
      </c>
      <c r="Y305" s="2">
        <v>0.60834812999999999</v>
      </c>
      <c r="Z305" s="1">
        <v>1126</v>
      </c>
      <c r="AA305" s="1">
        <v>692</v>
      </c>
      <c r="AB305" s="1">
        <v>12</v>
      </c>
      <c r="AC305" s="2">
        <v>0.61456482999999995</v>
      </c>
      <c r="AD305" s="1">
        <v>1073</v>
      </c>
      <c r="AE305" s="1">
        <v>390</v>
      </c>
      <c r="AF305" s="2">
        <v>0.36346692000000003</v>
      </c>
      <c r="AG305" s="1">
        <f t="shared" si="4"/>
        <v>262</v>
      </c>
      <c r="AH305" s="1">
        <v>993</v>
      </c>
      <c r="AI305" s="1">
        <v>651</v>
      </c>
      <c r="AJ305" s="1">
        <v>11</v>
      </c>
      <c r="AK305" s="2">
        <v>0.65558912000000003</v>
      </c>
      <c r="AL305" s="1">
        <v>993</v>
      </c>
      <c r="AM305" s="1">
        <v>699</v>
      </c>
      <c r="AN305" s="1">
        <v>14</v>
      </c>
      <c r="AO305" s="2">
        <v>0.70392748999999999</v>
      </c>
      <c r="AP305" s="1">
        <v>1161</v>
      </c>
      <c r="AQ305" s="1">
        <v>550</v>
      </c>
      <c r="AR305" s="2">
        <v>0.47372954</v>
      </c>
      <c r="AS305" s="1">
        <v>1160</v>
      </c>
      <c r="AT305" s="1">
        <v>586</v>
      </c>
      <c r="AU305" s="2">
        <v>0.50517241000000002</v>
      </c>
      <c r="AV305" s="1">
        <v>1022</v>
      </c>
      <c r="AW305" s="1">
        <v>528</v>
      </c>
      <c r="AX305" s="2">
        <v>0.51663404999999996</v>
      </c>
      <c r="AY305" s="1">
        <v>1022</v>
      </c>
      <c r="AZ305" s="1">
        <v>454</v>
      </c>
      <c r="BA305" s="2">
        <v>0.44422700999999998</v>
      </c>
      <c r="BB305" s="1">
        <v>1021</v>
      </c>
      <c r="BC305" s="1">
        <v>841</v>
      </c>
      <c r="BD305" s="2">
        <v>0.82370224999999997</v>
      </c>
      <c r="BE305" s="1">
        <v>1021</v>
      </c>
      <c r="BF305" s="1">
        <v>789</v>
      </c>
      <c r="BG305" s="2">
        <v>0.77277178999999996</v>
      </c>
      <c r="BH305" s="1">
        <v>1040</v>
      </c>
      <c r="BI305" s="1">
        <v>528</v>
      </c>
      <c r="BJ305" s="2">
        <v>0.50769231000000004</v>
      </c>
      <c r="BK305" s="1">
        <v>41</v>
      </c>
      <c r="BM305" s="1">
        <v>1</v>
      </c>
      <c r="BN305" s="1">
        <v>29</v>
      </c>
      <c r="BO305" s="1">
        <v>59</v>
      </c>
      <c r="BP305" s="1">
        <v>315</v>
      </c>
      <c r="BQ305" s="1">
        <v>204</v>
      </c>
      <c r="BR305" s="1">
        <v>649</v>
      </c>
      <c r="BU305" s="1">
        <v>417</v>
      </c>
      <c r="BV305" s="1">
        <v>260</v>
      </c>
      <c r="BW305" s="1">
        <v>677</v>
      </c>
      <c r="BY305" s="1">
        <v>98</v>
      </c>
      <c r="BZ305" s="1">
        <v>20</v>
      </c>
      <c r="CB305" s="1">
        <v>32</v>
      </c>
      <c r="CC305" s="1">
        <v>132</v>
      </c>
      <c r="CD305" s="1">
        <v>300</v>
      </c>
      <c r="CE305" s="1">
        <v>90</v>
      </c>
      <c r="CF305" s="1">
        <v>672</v>
      </c>
      <c r="CG305" s="1">
        <v>158</v>
      </c>
      <c r="CH305" s="1">
        <v>357</v>
      </c>
      <c r="CI305" s="1">
        <v>150</v>
      </c>
      <c r="CJ305" s="1">
        <v>665</v>
      </c>
      <c r="CK305" s="1">
        <v>19</v>
      </c>
      <c r="CL305" s="1">
        <v>11</v>
      </c>
      <c r="CO305" s="1">
        <v>33</v>
      </c>
      <c r="CP305" s="1">
        <v>171</v>
      </c>
      <c r="CT305" s="1">
        <v>200</v>
      </c>
      <c r="CU305" s="1">
        <v>94</v>
      </c>
      <c r="CW305" s="1">
        <v>528</v>
      </c>
      <c r="CY305" s="1">
        <v>200</v>
      </c>
      <c r="DA305" s="1">
        <v>337</v>
      </c>
      <c r="DC305" s="1">
        <v>537</v>
      </c>
      <c r="DD305" s="1">
        <v>13</v>
      </c>
      <c r="DE305" s="1">
        <v>8</v>
      </c>
      <c r="DF305" s="1">
        <v>8</v>
      </c>
      <c r="DG305" s="1">
        <v>0</v>
      </c>
      <c r="DH305" s="1">
        <v>0</v>
      </c>
      <c r="DI305" s="1">
        <v>15</v>
      </c>
      <c r="DJ305" s="1">
        <v>1</v>
      </c>
      <c r="DK305" s="1">
        <v>4</v>
      </c>
      <c r="DL305" s="1">
        <v>62</v>
      </c>
      <c r="DM305" s="1">
        <v>68</v>
      </c>
      <c r="DN305" s="1">
        <v>163</v>
      </c>
      <c r="DP305" s="1">
        <v>1</v>
      </c>
      <c r="DR305" s="1">
        <v>167</v>
      </c>
      <c r="DS305" s="1">
        <v>11</v>
      </c>
      <c r="DU305" s="1">
        <v>521</v>
      </c>
      <c r="DX305" s="1">
        <v>220</v>
      </c>
      <c r="DZ305" s="1">
        <v>197</v>
      </c>
      <c r="EA305" s="1">
        <v>417</v>
      </c>
      <c r="EB305" s="1">
        <v>3</v>
      </c>
      <c r="EC305" s="1">
        <v>5</v>
      </c>
      <c r="ED305" s="1">
        <v>2</v>
      </c>
      <c r="EE305" s="1">
        <v>29</v>
      </c>
      <c r="EF305" s="1">
        <v>273</v>
      </c>
      <c r="EG305" s="1">
        <v>21</v>
      </c>
      <c r="EH305" s="1">
        <v>6</v>
      </c>
      <c r="EI305" s="1">
        <v>181</v>
      </c>
      <c r="EJ305" s="1">
        <v>120</v>
      </c>
      <c r="EK305" s="1">
        <v>178</v>
      </c>
      <c r="EL305" s="1">
        <v>6</v>
      </c>
      <c r="EM305" s="1">
        <v>824</v>
      </c>
      <c r="EN305" s="1">
        <v>257</v>
      </c>
      <c r="EO305" s="1">
        <v>434</v>
      </c>
      <c r="EP305" s="1">
        <v>691</v>
      </c>
      <c r="EQ305" s="1">
        <v>0</v>
      </c>
      <c r="ER305" s="1">
        <v>3</v>
      </c>
      <c r="ES305" s="1">
        <v>6</v>
      </c>
      <c r="ET305" s="1">
        <v>19</v>
      </c>
      <c r="EU305" s="1">
        <v>0</v>
      </c>
      <c r="EV305" s="1">
        <v>109</v>
      </c>
      <c r="EW305" s="1">
        <v>67</v>
      </c>
      <c r="EX305" s="1">
        <v>0</v>
      </c>
      <c r="EY305" s="1">
        <v>10</v>
      </c>
      <c r="EZ305" s="1">
        <v>16</v>
      </c>
      <c r="FA305" s="1">
        <v>0</v>
      </c>
      <c r="FB305" s="1">
        <v>0</v>
      </c>
      <c r="FC305" s="1">
        <v>0</v>
      </c>
      <c r="FD305" s="1">
        <v>0</v>
      </c>
      <c r="FE305" s="1">
        <v>0</v>
      </c>
      <c r="FF305" s="1">
        <v>0</v>
      </c>
      <c r="FG305" s="1">
        <v>0</v>
      </c>
      <c r="FH305" s="1">
        <v>15</v>
      </c>
      <c r="FI305" s="1">
        <v>1</v>
      </c>
      <c r="FJ305" s="1">
        <v>23</v>
      </c>
      <c r="FK305" s="1">
        <v>9</v>
      </c>
      <c r="FL305" s="1">
        <v>0</v>
      </c>
      <c r="FM305" s="1">
        <v>85</v>
      </c>
      <c r="FN305" s="1">
        <v>11</v>
      </c>
      <c r="FO305" s="1">
        <v>2</v>
      </c>
      <c r="FP305" s="1">
        <v>129</v>
      </c>
      <c r="FQ305" s="1">
        <v>2</v>
      </c>
      <c r="FR305" s="1">
        <f>SUM(Tableau17[[#This Row],[2019-T1-ALEXANDRE Audric]:[2019-T1-MARIE Florie]])</f>
        <v>507</v>
      </c>
      <c r="FS305" s="1">
        <v>60</v>
      </c>
      <c r="FT305" s="1">
        <v>356</v>
      </c>
      <c r="FU305" s="1">
        <v>0</v>
      </c>
      <c r="FV305" s="1">
        <v>233</v>
      </c>
      <c r="FW305" s="1">
        <v>0</v>
      </c>
      <c r="FX305" s="1">
        <v>649</v>
      </c>
      <c r="FY305" s="1">
        <v>0</v>
      </c>
      <c r="FZ305" s="1">
        <v>417</v>
      </c>
      <c r="GA305" s="1">
        <v>0</v>
      </c>
      <c r="GB305" s="1">
        <v>260</v>
      </c>
      <c r="GC305" s="1">
        <v>0</v>
      </c>
      <c r="GD305" s="1">
        <v>677</v>
      </c>
      <c r="GE305" s="1">
        <v>132</v>
      </c>
      <c r="GF305" s="1">
        <v>398</v>
      </c>
      <c r="GG305" s="1">
        <v>0</v>
      </c>
      <c r="GH305" s="1">
        <v>142</v>
      </c>
      <c r="GI305" s="1">
        <v>0</v>
      </c>
      <c r="GJ305" s="1">
        <v>672</v>
      </c>
      <c r="GK305" s="1">
        <v>158</v>
      </c>
      <c r="GL305" s="1">
        <v>357</v>
      </c>
      <c r="GM305" s="1">
        <v>0</v>
      </c>
      <c r="GN305" s="1">
        <v>150</v>
      </c>
      <c r="GO305" s="1">
        <v>0</v>
      </c>
      <c r="GP305" s="1">
        <v>665</v>
      </c>
      <c r="GQ305" s="1">
        <v>182</v>
      </c>
      <c r="GR305" s="1">
        <v>200</v>
      </c>
      <c r="GS305" s="1">
        <v>0</v>
      </c>
      <c r="GT305" s="1">
        <v>127</v>
      </c>
      <c r="GU305" s="1">
        <v>19</v>
      </c>
      <c r="GV305" s="1">
        <v>528</v>
      </c>
      <c r="GW305" s="1">
        <v>200</v>
      </c>
      <c r="GX305" s="1">
        <v>337</v>
      </c>
      <c r="GY305" s="1">
        <v>0</v>
      </c>
      <c r="GZ305" s="1">
        <v>0</v>
      </c>
      <c r="HA305" s="1">
        <v>0</v>
      </c>
      <c r="HB305" s="1">
        <v>537</v>
      </c>
      <c r="HC305" s="1">
        <v>217</v>
      </c>
      <c r="HD305" s="1">
        <v>273</v>
      </c>
      <c r="HE305" s="1">
        <v>178</v>
      </c>
      <c r="HF305" s="1">
        <v>150</v>
      </c>
      <c r="HG305" s="1">
        <v>6</v>
      </c>
      <c r="HH305" s="1">
        <v>824</v>
      </c>
      <c r="HI305" s="1">
        <v>257</v>
      </c>
      <c r="HJ305" s="1">
        <v>0</v>
      </c>
      <c r="HK305" s="1">
        <v>434</v>
      </c>
      <c r="HL305" s="1">
        <v>0</v>
      </c>
      <c r="HM305" s="1">
        <v>0</v>
      </c>
      <c r="HN305" s="1">
        <v>691</v>
      </c>
      <c r="HO305" s="1">
        <v>131</v>
      </c>
      <c r="HP305" s="1">
        <v>78</v>
      </c>
      <c r="HQ305" s="1">
        <v>129</v>
      </c>
      <c r="HR305" s="1">
        <v>155</v>
      </c>
      <c r="HS305" s="1">
        <v>23</v>
      </c>
      <c r="HT305" s="1">
        <v>516</v>
      </c>
      <c r="HU305" s="1">
        <v>49</v>
      </c>
      <c r="HV305" s="1">
        <v>173</v>
      </c>
      <c r="HW305" s="1">
        <v>44</v>
      </c>
      <c r="HX305" s="1">
        <v>114</v>
      </c>
      <c r="HY305" s="1">
        <v>0</v>
      </c>
      <c r="HZ305" s="1">
        <v>380</v>
      </c>
      <c r="IA305" s="1">
        <v>77</v>
      </c>
      <c r="IB305" s="1">
        <v>163</v>
      </c>
      <c r="IC305" s="1">
        <v>167</v>
      </c>
      <c r="ID305" s="1">
        <v>106</v>
      </c>
      <c r="IE305" s="1">
        <v>8</v>
      </c>
      <c r="IF305" s="1">
        <v>521</v>
      </c>
      <c r="IG305" s="1">
        <v>0</v>
      </c>
      <c r="IH305" s="1">
        <v>220</v>
      </c>
      <c r="II305" s="1">
        <v>197</v>
      </c>
      <c r="IJ305" s="1">
        <v>0</v>
      </c>
      <c r="IK305" s="1">
        <v>0</v>
      </c>
      <c r="IL305" s="1">
        <v>417</v>
      </c>
      <c r="IM305" s="26">
        <f>IFERROR(Tableau17[[#This Row],[LDIV]]/Tableau17[[#This Row],[Total général]],"")</f>
        <v>0</v>
      </c>
      <c r="IN305" s="26">
        <f>IFERROR(Tableau17[[#This Row],[LDVC]]/Tableau17[[#This Row],[Total général]],"")</f>
        <v>2.6315789473684209E-2</v>
      </c>
      <c r="IO305" s="26">
        <f>IFERROR(Tableau17[[#This Row],[LDVD]]/Tableau17[[#This Row],[Total général]],"")</f>
        <v>9.7368421052631576E-2</v>
      </c>
      <c r="IP305" s="26">
        <f>IFERROR(Tableau17[[#This Row],[LDVG]]/Tableau17[[#This Row],[Total général]],"")</f>
        <v>5.263157894736842E-3</v>
      </c>
      <c r="IQ305" s="26">
        <f>IFERROR(Tableau17[[#This Row],[LEXD]]/Tableau17[[#This Row],[Total général]],"")</f>
        <v>0</v>
      </c>
      <c r="IR305" s="26">
        <f>IFERROR(Tableau17[[#This Row],[LEXG]]/Tableau17[[#This Row],[Total général]],"")</f>
        <v>0</v>
      </c>
      <c r="IS305" s="26">
        <f>IFERROR(Tableau17[[#This Row],[LLR]]/Tableau17[[#This Row],[Total général]],"")</f>
        <v>0.35789473684210527</v>
      </c>
      <c r="IT305" s="26">
        <f>IFERROR(Tableau17[[#This Row],[LREM]]/Tableau17[[#This Row],[Total général]],"")</f>
        <v>8.9473684210526316E-2</v>
      </c>
      <c r="IU305" s="26">
        <f>IFERROR(Tableau17[[#This Row],[LRN]]/Tableau17[[#This Row],[Total général]],"")</f>
        <v>0.12894736842105264</v>
      </c>
      <c r="IV305" s="26">
        <f>IFERROR(Tableau17[[#This Row],[LUG]]/Tableau17[[#This Row],[Total général]],"")</f>
        <v>0.20789473684210527</v>
      </c>
      <c r="IW305" s="26">
        <f>IFERROR(Tableau17[[#This Row],[LVEC]]/Tableau17[[#This Row],[Total général]],"")</f>
        <v>8.6842105263157901E-2</v>
      </c>
      <c r="IX305" s="26">
        <f>IFERROR(Tableau17[[#This Row],[2008-T1-LCMD]]/Tableau17[[#This Row],[2008-T1-TOTAL]],"")</f>
        <v>6.3174114021571651E-2</v>
      </c>
      <c r="IY305" s="26">
        <f>IFERROR(Tableau17[[#This Row],[2008-T1-LDVD]]/Tableau17[[#This Row],[2008-T1-TOTAL]],"")</f>
        <v>0</v>
      </c>
      <c r="IZ305" s="26">
        <f>IFERROR(Tableau17[[#This Row],[2008-T1-LEXD]]/Tableau17[[#This Row],[2008-T1-TOTAL]],"")</f>
        <v>1.5408320493066256E-3</v>
      </c>
      <c r="JA305" s="26">
        <f>IFERROR(Tableau17[[#This Row],[2008-T1-LEXG]]/Tableau17[[#This Row],[2008-T1-TOTAL]],"")</f>
        <v>4.4684129429892139E-2</v>
      </c>
      <c r="JB305" s="26">
        <f>IFERROR(Tableau17[[#This Row],[2008-T1-LFN]]/Tableau17[[#This Row],[2008-T1-TOTAL]],"")</f>
        <v>9.0909090909090912E-2</v>
      </c>
      <c r="JC305" s="26">
        <f>IFERROR(Tableau17[[#This Row],[2008-T1-LMAJ]]/Tableau17[[#This Row],[2008-T1-TOTAL]],"")</f>
        <v>0.48536209553158705</v>
      </c>
      <c r="JD305" s="26">
        <f>IFERROR(Tableau17[[#This Row],[2008-T1-LUG]]/Tableau17[[#This Row],[2008-T1-TOTAL]],"")</f>
        <v>0.31432973805855163</v>
      </c>
      <c r="JE305" s="26">
        <f>IFERROR(Tableau17[[#This Row],[2008-T2-LFN]]/Tableau17[[#This Row],[2008-T2-TOTAL]],"")</f>
        <v>0</v>
      </c>
      <c r="JF305" s="26">
        <f>IFERROR(Tableau17[[#This Row],[2008-T2-LGC]]/Tableau17[[#This Row],[2008-T2-TOTAL]],"")</f>
        <v>0</v>
      </c>
      <c r="JG305" s="26">
        <f>IFERROR(Tableau17[[#This Row],[2008-T2-LMAJ]]/Tableau17[[#This Row],[2008-T2-TOTAL]],"")</f>
        <v>0.61595273264401773</v>
      </c>
      <c r="JH305" s="26">
        <f>IFERROR(Tableau17[[#This Row],[2008-T2-LUG]]/Tableau17[[#This Row],[2008-T2-TOTAL]],"")</f>
        <v>0.38404726735598227</v>
      </c>
      <c r="JI305" s="26">
        <f>IFERROR(Tableau17[[#This Row],[2014-T1-LDIV]]/Tableau17[[#This Row],[2014-T1-TOTAL]],"")</f>
        <v>0</v>
      </c>
      <c r="JJ305" s="26">
        <f>IFERROR(Tableau17[[#This Row],[2014-T1-LDVD]]/Tableau17[[#This Row],[2014-T1-TOTAL]],"")</f>
        <v>0.14583333333333334</v>
      </c>
      <c r="JK305" s="26">
        <f>IFERROR(Tableau17[[#This Row],[2014-T1-LDVG]]/Tableau17[[#This Row],[2014-T1-TOTAL]],"")</f>
        <v>2.976190476190476E-2</v>
      </c>
      <c r="JL305" s="26">
        <f>IFERROR(Tableau17[[#This Row],[2014-T1-LEXG]]/Tableau17[[#This Row],[2014-T1-TOTAL]],"")</f>
        <v>0</v>
      </c>
      <c r="JM305" s="26">
        <f>IFERROR(Tableau17[[#This Row],[2014-T1-LFG]]/Tableau17[[#This Row],[2014-T1-TOTAL]],"")</f>
        <v>4.7619047619047616E-2</v>
      </c>
      <c r="JN305" s="26">
        <f>IFERROR(Tableau17[[#This Row],[2014-T1-LFN]]/Tableau17[[#This Row],[2014-T1-TOTAL]],"")</f>
        <v>0.19642857142857142</v>
      </c>
      <c r="JO305" s="26">
        <f>IFERROR(Tableau17[[#This Row],[2014-T1-LUD]]/Tableau17[[#This Row],[2014-T1-TOTAL]],"")</f>
        <v>0.44642857142857145</v>
      </c>
      <c r="JP305" s="26">
        <f>IFERROR(Tableau17[[#This Row],[2014-T1-LUG]]/Tableau17[[#This Row],[2014-T1-TOTAL]],"")</f>
        <v>0.13392857142857142</v>
      </c>
      <c r="JQ305" s="26">
        <f>IFERROR(Tableau17[[#This Row],[2014-T2-LFN]]/Tableau17[[#This Row],[2014-T2-TOTAL]],"")</f>
        <v>0.23759398496240602</v>
      </c>
      <c r="JR305" s="26">
        <f>IFERROR(Tableau17[[#This Row],[2014-T2-LUD]]/Tableau17[[#This Row],[2014-T2-TOTAL]],"")</f>
        <v>0.5368421052631579</v>
      </c>
      <c r="JS305" s="26">
        <f>IFERROR(Tableau17[[#This Row],[2014-T2-LUG]]/Tableau17[[#This Row],[2014-T2-TOTAL]],"")</f>
        <v>0.22556390977443608</v>
      </c>
      <c r="JT305" s="26">
        <f>IFERROR(Tableau17[[#This Row],[2015-T1-BC-DIV]]/Tableau17[[#This Row],[2015-T1-TOTAL]],"")</f>
        <v>3.5984848484848488E-2</v>
      </c>
      <c r="JU305" s="26">
        <f>IFERROR(Tableau17[[#This Row],[2015-T1-BC-DLF]]/Tableau17[[#This Row],[2015-T1-TOTAL]],"")</f>
        <v>2.0833333333333332E-2</v>
      </c>
      <c r="JV305" s="26">
        <f>IFERROR(Tableau17[[#This Row],[2015-T1-BC-DVD]]/Tableau17[[#This Row],[2015-T1-TOTAL]],"")</f>
        <v>0</v>
      </c>
      <c r="JW305" s="26">
        <f>IFERROR(Tableau17[[#This Row],[2015-T1-BC-DVG]]/Tableau17[[#This Row],[2015-T1-TOTAL]],"")</f>
        <v>0</v>
      </c>
      <c r="JX305" s="26">
        <f>IFERROR(Tableau17[[#This Row],[2015-T1-BC-FG]]/Tableau17[[#This Row],[2015-T1-TOTAL]],"")</f>
        <v>6.25E-2</v>
      </c>
      <c r="JY305" s="26">
        <f>IFERROR(Tableau17[[#This Row],[2015-T1-BC-FN]]/Tableau17[[#This Row],[2015-T1-TOTAL]],"")</f>
        <v>0.32386363636363635</v>
      </c>
      <c r="JZ305" s="26">
        <f>IFERROR(Tableau17[[#This Row],[2015-T1-BC-MDM]]/Tableau17[[#This Row],[2015-T1-TOTAL]],"")</f>
        <v>0</v>
      </c>
      <c r="KA305" s="26">
        <f>IFERROR(Tableau17[[#This Row],[2015-T1-BC-RDG]]/Tableau17[[#This Row],[2015-T1-TOTAL]],"")</f>
        <v>0</v>
      </c>
      <c r="KB305" s="26">
        <f>IFERROR(Tableau17[[#This Row],[2015-T1-BC-SOC]]/Tableau17[[#This Row],[2015-T1-TOTAL]],"")</f>
        <v>0</v>
      </c>
      <c r="KC305" s="26">
        <f>IFERROR(Tableau17[[#This Row],[2015-T1-BC-UD]]/Tableau17[[#This Row],[2015-T1-TOTAL]],"")</f>
        <v>0.37878787878787878</v>
      </c>
      <c r="KD305" s="26">
        <f>IFERROR(Tableau17[[#This Row],[2015-T1-BC-UG]]/Tableau17[[#This Row],[2015-T1-TOTAL]],"")</f>
        <v>0.17803030303030304</v>
      </c>
      <c r="KE305" s="26">
        <f>IFERROR(Tableau17[[#This Row],[2015-T1-BC-VEC]]/Tableau17[[#This Row],[2015-T1-TOTAL]],"")</f>
        <v>0</v>
      </c>
      <c r="KF305" s="26">
        <f>IFERROR(Tableau17[[#This Row],[2015-T2-BC-DVG]]/Tableau17[[#This Row],[2015-T2-TOTAL]],"")</f>
        <v>0</v>
      </c>
      <c r="KG305" s="26">
        <f>IFERROR(Tableau17[[#This Row],[2015-T2-BC-FN]]/Tableau17[[#This Row],[2015-T2-TOTAL]],"")</f>
        <v>0.37243947858472998</v>
      </c>
      <c r="KH305" s="26">
        <f>IFERROR(Tableau17[[#This Row],[2015-T2-BC-SOC]]/Tableau17[[#This Row],[2015-T2-TOTAL]],"")</f>
        <v>0</v>
      </c>
      <c r="KI305" s="26">
        <f>IFERROR(Tableau17[[#This Row],[2015-T2-BC-UD]]/Tableau17[[#This Row],[2015-T2-TOTAL]],"")</f>
        <v>0.62756052141526997</v>
      </c>
      <c r="KJ305" s="26">
        <f>IFERROR(Tableau17[[#This Row],[2015-T2-BC-UG]]/Tableau17[[#This Row],[2015-T2-TOTAL]],"")</f>
        <v>0</v>
      </c>
      <c r="KK305" s="26">
        <f>IFERROR(Tableau17[[#This Row],[2017 (L)-T1-COM]]/Tableau17[[#This Row],[2017 (L)-T1-TOTAL]],"")</f>
        <v>2.4952015355086371E-2</v>
      </c>
      <c r="KL305" s="26">
        <f>IFERROR(Tableau17[[#This Row],[2017 (L)-T1-DIV]]/Tableau17[[#This Row],[2017 (L)-T1-TOTAL]],"")</f>
        <v>1.5355086372360844E-2</v>
      </c>
      <c r="KM305" s="26">
        <f>IFERROR(Tableau17[[#This Row],[2017 (L)-T1-DLF]]/Tableau17[[#This Row],[2017 (L)-T1-TOTAL]],"")</f>
        <v>1.5355086372360844E-2</v>
      </c>
      <c r="KN305" s="26">
        <f>IFERROR(Tableau17[[#This Row],[2017 (L)-T1-DVD]]/Tableau17[[#This Row],[2017 (L)-T1-TOTAL]],"")</f>
        <v>0</v>
      </c>
      <c r="KO305" s="26">
        <f>IFERROR(Tableau17[[#This Row],[2017 (L)-T1-DVG]]/Tableau17[[#This Row],[2017 (L)-T1-TOTAL]],"")</f>
        <v>0</v>
      </c>
      <c r="KP305" s="26">
        <f>IFERROR(Tableau17[[#This Row],[2017 (L)-T1-ECO]]/Tableau17[[#This Row],[2017 (L)-T1-TOTAL]],"")</f>
        <v>2.8790786948176585E-2</v>
      </c>
      <c r="KQ305" s="26">
        <f>IFERROR(Tableau17[[#This Row],[2017 (L)-T1-EXD]]/Tableau17[[#This Row],[2017 (L)-T1-TOTAL]],"")</f>
        <v>1.9193857965451055E-3</v>
      </c>
      <c r="KR305" s="26">
        <f>IFERROR(Tableau17[[#This Row],[2017 (L)-T1-EXG]]/Tableau17[[#This Row],[2017 (L)-T1-TOTAL]],"")</f>
        <v>7.677543186180422E-3</v>
      </c>
      <c r="KS305" s="26">
        <f>IFERROR(Tableau17[[#This Row],[2017 (L)-T1-FI]]/Tableau17[[#This Row],[2017 (L)-T1-TOTAL]],"")</f>
        <v>0.11900191938579655</v>
      </c>
      <c r="KT305" s="26">
        <f>IFERROR(Tableau17[[#This Row],[2017 (L)-T1-FN]]/Tableau17[[#This Row],[2017 (L)-T1-TOTAL]],"")</f>
        <v>0.13051823416506717</v>
      </c>
      <c r="KU305" s="26">
        <f>IFERROR(Tableau17[[#This Row],[2017 (L)-T1-LR]]/Tableau17[[#This Row],[2017 (L)-T1-TOTAL]],"")</f>
        <v>0.31285988483685223</v>
      </c>
      <c r="KV305" s="26">
        <f>IFERROR(Tableau17[[#This Row],[2017 (L)-T1-MDM]]/Tableau17[[#This Row],[2017 (L)-T1-TOTAL]],"")</f>
        <v>0</v>
      </c>
      <c r="KW305" s="26">
        <f>IFERROR(Tableau17[[#This Row],[2017 (L)-T1-RDG]]/Tableau17[[#This Row],[2017 (L)-T1-TOTAL]],"")</f>
        <v>1.9193857965451055E-3</v>
      </c>
      <c r="KX305" s="26">
        <f>IFERROR(Tableau17[[#This Row],[2017 (L)-T1-REG]]/Tableau17[[#This Row],[2017 (L)-T1-TOTAL]],"")</f>
        <v>0</v>
      </c>
      <c r="KY305" s="26">
        <f>IFERROR(Tableau17[[#This Row],[2017 (L)-T1-REM]]/Tableau17[[#This Row],[2017 (L)-T1-TOTAL]],"")</f>
        <v>0.32053742802303264</v>
      </c>
      <c r="KZ305" s="26">
        <f>IFERROR(Tableau17[[#This Row],[2017 (L)-T1-SOC]]/Tableau17[[#This Row],[2017 (L)-T1-TOTAL]],"")</f>
        <v>2.1113243761996161E-2</v>
      </c>
      <c r="LA305" s="26">
        <f>IFERROR(Tableau17[[#This Row],[2017 (L)-T1-UDI]]/Tableau17[[#This Row],[2017 (L)-T1-TOTAL]],"")</f>
        <v>0</v>
      </c>
      <c r="LB305" s="26">
        <f>IFERROR(Tableau17[[#This Row],[2017 (L)-T2-FI]]/Tableau17[[#This Row],[2017 (L)-T2-TOTAL]],"")</f>
        <v>0</v>
      </c>
      <c r="LC305" s="26">
        <f>IFERROR(Tableau17[[#This Row],[2017 (L)-T2-FN]]/Tableau17[[#This Row],[2017 (L)-T2-TOTAL]],"")</f>
        <v>0</v>
      </c>
      <c r="LD305" s="26">
        <f>IFERROR(Tableau17[[#This Row],[2017 (L)-T2-LR]]/Tableau17[[#This Row],[2017 (L)-T2-TOTAL]],"")</f>
        <v>0.52757793764988015</v>
      </c>
      <c r="LE305" s="26">
        <f>IFERROR(Tableau17[[#This Row],[2017 (L)-T2-MDM]]/Tableau17[[#This Row],[2017 (L)-T2-TOTAL]],"")</f>
        <v>0</v>
      </c>
      <c r="LF305" s="26">
        <f>IFERROR(Tableau17[[#This Row],[2017 (L)-T2-REM]]/Tableau17[[#This Row],[2017 (L)-T2-TOTAL]],"")</f>
        <v>0.47242206235011991</v>
      </c>
      <c r="LG305" s="26">
        <f>IFERROR(Tableau17[[#This Row],[2017-T1-ARTHAUD Nathalie]]/Tableau17[[#This Row],[2017-T1-TOTAL]],"")</f>
        <v>3.6407766990291263E-3</v>
      </c>
      <c r="LH305" s="26">
        <f>IFERROR(Tableau17[[#This Row],[2017-T1-ASSELINEAU Fran]]/Tableau17[[#This Row],[2017-T1-TOTAL]],"")</f>
        <v>6.0679611650485436E-3</v>
      </c>
      <c r="LI305" s="26">
        <f>IFERROR(Tableau17[[#This Row],[2017-T1-CHEMINADE Jacques]]/Tableau17[[#This Row],[2017-T1-TOTAL]],"")</f>
        <v>2.4271844660194173E-3</v>
      </c>
      <c r="LJ305" s="26">
        <f>IFERROR(Tableau17[[#This Row],[2017-T1-DUPONT-AIGNAN Nicolas]]/Tableau17[[#This Row],[2017-T1-TOTAL]],"")</f>
        <v>3.5194174757281552E-2</v>
      </c>
      <c r="LK305" s="26">
        <f>IFERROR(Tableau17[[#This Row],[2017-T1-FILLON Fran]]/Tableau17[[#This Row],[2017-T1-TOTAL]],"")</f>
        <v>0.3313106796116505</v>
      </c>
      <c r="LL305" s="26">
        <f>IFERROR(Tableau17[[#This Row],[2017-T1-HAMON Beno]]/Tableau17[[#This Row],[2017-T1-TOTAL]],"")</f>
        <v>2.5485436893203883E-2</v>
      </c>
      <c r="LM305" s="26">
        <f>IFERROR(Tableau17[[#This Row],[2017-T1-LASSALLE Jean]]/Tableau17[[#This Row],[2017-T1-TOTAL]],"")</f>
        <v>7.2815533980582527E-3</v>
      </c>
      <c r="LN305" s="26">
        <f>IFERROR(Tableau17[[#This Row],[2017-T1-LE PEN Marine]]/Tableau17[[#This Row],[2017-T1-TOTAL]],"")</f>
        <v>0.2196601941747573</v>
      </c>
      <c r="LO305" s="26">
        <f>IFERROR(Tableau17[[#This Row],[2017-T1-M Jean-Luc]]/Tableau17[[#This Row],[2017-T1-TOTAL]],"")</f>
        <v>0.14563106796116504</v>
      </c>
      <c r="LP305" s="26">
        <f>IFERROR(Tableau17[[#This Row],[2017-T1-MACRON Emmanuel]]/Tableau17[[#This Row],[2017-T1-TOTAL]],"")</f>
        <v>0.21601941747572814</v>
      </c>
      <c r="LQ305" s="26">
        <f>IFERROR(Tableau17[[#This Row],[2017-T1-POUTOU Philippe]]/Tableau17[[#This Row],[2017-T1-TOTAL]],"")</f>
        <v>7.2815533980582527E-3</v>
      </c>
      <c r="LR305" s="26">
        <f>IFERROR(Tableau17[[#This Row],[2017-T2-LE PEN Marine]]/Tableau17[[#This Row],[2017-T2-TOTAL]],"")</f>
        <v>0.37192474674384951</v>
      </c>
      <c r="LS305" s="26">
        <f>IFERROR(Tableau17[[#This Row],[2017-T2-MACRON Emmanuel]]/Tableau17[[#This Row],[2017-T2-TOTAL]],"")</f>
        <v>0.62807525325615055</v>
      </c>
      <c r="LT305" s="26">
        <f>IFERROR(Tableau17[[#This Row],[2019-T1-ALEXANDRE Audric]]/Tableau17[[#This Row],[2019-T1-TOTAL]],"")</f>
        <v>0</v>
      </c>
      <c r="LU305" s="26">
        <f>IFERROR(Tableau17[[#This Row],[2019-T1-ARTHAUD Nathalie]]/Tableau17[[#This Row],[2019-T1-TOTAL]],"")</f>
        <v>5.9171597633136093E-3</v>
      </c>
      <c r="LV305" s="26">
        <f>IFERROR(Tableau17[[#This Row],[2019-T1-ASSELINEAU François]]/Tableau17[[#This Row],[2019-T1-TOTAL]],"")</f>
        <v>1.1834319526627219E-2</v>
      </c>
      <c r="LW305" s="26">
        <f>IFERROR(Tableau17[[#This Row],[2019-T1-AUBRY Manon]]/Tableau17[[#This Row],[2019-T1-TOTAL]],"")</f>
        <v>3.7475345167652857E-2</v>
      </c>
      <c r="LX305" s="26">
        <f>IFERROR(Tableau17[[#This Row],[2019-T1-AZERGUI Nagib]]/Tableau17[[#This Row],[2019-T1-TOTAL]],"")</f>
        <v>0</v>
      </c>
      <c r="LY305" s="26">
        <f>IFERROR(Tableau17[[#This Row],[2019-T1-BARDELLA Jordan]]/Tableau17[[#This Row],[2019-T1-TOTAL]],"")</f>
        <v>0.21499013806706113</v>
      </c>
      <c r="LZ305" s="26">
        <f>IFERROR(Tableau17[[#This Row],[2019-T1-BELLAMY François-Xavier]]/Tableau17[[#This Row],[2019-T1-TOTAL]],"")</f>
        <v>0.13214990138067062</v>
      </c>
      <c r="MA305" s="26">
        <f>IFERROR(Tableau17[[#This Row],[2019-T1-BIDOU Olivier]]/Tableau17[[#This Row],[2019-T1-TOTAL]],"")</f>
        <v>0</v>
      </c>
      <c r="MB305" s="26">
        <f>IFERROR(Tableau17[[#This Row],[2019-T1-BOURG Dominique]]/Tableau17[[#This Row],[2019-T1-TOTAL]],"")</f>
        <v>1.9723865877712032E-2</v>
      </c>
      <c r="MC305" s="26">
        <f>IFERROR(Tableau17[[#This Row],[2019-T1-BROSSAT Ian]]/Tableau17[[#This Row],[2019-T1-TOTAL]],"")</f>
        <v>3.1558185404339252E-2</v>
      </c>
      <c r="MD305" s="26">
        <f>IFERROR(Tableau17[[#This Row],[2019-T1-CAILLAUD Sophie]]/Tableau17[[#This Row],[2019-T1-TOTAL]],"")</f>
        <v>0</v>
      </c>
      <c r="ME305" s="26">
        <f>IFERROR(Tableau17[[#This Row],[2019-T1-CAMUS Renaud]]/Tableau17[[#This Row],[2019-T1-TOTAL]],"")</f>
        <v>0</v>
      </c>
      <c r="MF305" s="26">
        <f>IFERROR(Tableau17[[#This Row],[2019-T1-CHALENÇON Christophe]]/Tableau17[[#This Row],[2019-T1-TOTAL]],"")</f>
        <v>0</v>
      </c>
      <c r="MG305" s="26">
        <f>IFERROR(Tableau17[[#This Row],[2019-T1-CORBET Cathy Denise Ginette]]/Tableau17[[#This Row],[2019-T1-TOTAL]],"")</f>
        <v>0</v>
      </c>
      <c r="MH305" s="26">
        <f>IFERROR(Tableau17[[#This Row],[2019-T1-DE PREVOISIN Robert]]/Tableau17[[#This Row],[2019-T1-TOTAL]],"")</f>
        <v>0</v>
      </c>
      <c r="MI305" s="26">
        <f>IFERROR(Tableau17[[#This Row],[2019-T1-DELFEL Thérèse]]/Tableau17[[#This Row],[2019-T1-TOTAL]],"")</f>
        <v>0</v>
      </c>
      <c r="MJ305" s="26">
        <f>IFERROR(Tableau17[[#This Row],[2019-T1-DIEUMEGARD Pierre]]/Tableau17[[#This Row],[2019-T1-TOTAL]],"")</f>
        <v>0</v>
      </c>
      <c r="MK305" s="26">
        <f>IFERROR(Tableau17[[#This Row],[2019-T1-DUPONT-AIGNAN Nicolas]]/Tableau17[[#This Row],[2019-T1-TOTAL]],"")</f>
        <v>2.9585798816568046E-2</v>
      </c>
      <c r="ML305" s="26">
        <f>IFERROR(Tableau17[[#This Row],[2019-T1-GERNIGON Yves]]/Tableau17[[#This Row],[2019-T1-TOTAL]],"")</f>
        <v>1.9723865877712033E-3</v>
      </c>
      <c r="MM305" s="26">
        <f>IFERROR(Tableau17[[#This Row],[2019-T1-GLUCKSMANN Raphaël]]/Tableau17[[#This Row],[2019-T1-TOTAL]],"")</f>
        <v>4.5364891518737675E-2</v>
      </c>
      <c r="MN305" s="26">
        <f>IFERROR(Tableau17[[#This Row],[2019-T1-HAMON Benoît]]/Tableau17[[#This Row],[2019-T1-TOTAL]],"")</f>
        <v>1.7751479289940829E-2</v>
      </c>
      <c r="MO305" s="26">
        <f>IFERROR(Tableau17[[#This Row],[2019-T1-HELGEN Gilles]]/Tableau17[[#This Row],[2019-T1-TOTAL]],"")</f>
        <v>0</v>
      </c>
      <c r="MP305" s="26">
        <f>IFERROR(Tableau17[[#This Row],[2019-T1-JADOT Yannick]]/Tableau17[[#This Row],[2019-T1-TOTAL]],"")</f>
        <v>0.16765285996055226</v>
      </c>
      <c r="MQ305" s="26">
        <f>IFERROR(Tableau17[[#This Row],[2019-T1-LAGARDE Jean-Christophe]]/Tableau17[[#This Row],[2019-T1-TOTAL]],"")</f>
        <v>2.1696252465483234E-2</v>
      </c>
      <c r="MR305" s="26">
        <f>IFERROR(Tableau17[[#This Row],[2019-T1-LALANNE Francis]]/Tableau17[[#This Row],[2019-T1-TOTAL]],"")</f>
        <v>3.9447731755424065E-3</v>
      </c>
      <c r="MS305" s="26">
        <f>IFERROR(Tableau17[[#This Row],[2019-T1-LOISEAU Nathalie]]/Tableau17[[#This Row],[2019-T1-TOTAL]],"")</f>
        <v>0.25443786982248523</v>
      </c>
      <c r="MT305" s="26">
        <f>IFERROR(Tableau17[[#This Row],[2019-T1-MARIE Florie]]/Tableau17[[#This Row],[2019-T1-TOTAL]],"")</f>
        <v>3.9447731755424065E-3</v>
      </c>
      <c r="MU305" s="26">
        <f>IFERROR(Tableau17[[#This Row],[2008-T1-MACROEXTRDROITE]]/Tableau17[[#This Row],[2008-T1-MACROTOTALE]],"")</f>
        <v>9.2449922958397532E-2</v>
      </c>
      <c r="MV305" s="26">
        <f>IFERROR(Tableau17[[#This Row],[2008-T1-MACRODROITE]]/Tableau17[[#This Row],[2008-T1-MACROTOTALE]],"")</f>
        <v>0.54853620955315874</v>
      </c>
      <c r="MW305" s="26">
        <f>IFERROR(Tableau17[[#This Row],[2008-T1-MACROCENTRE]]/Tableau17[[#This Row],[2008-T1-MACROTOTALE]],"")</f>
        <v>0</v>
      </c>
      <c r="MX305" s="26">
        <f>IFERROR(Tableau17[[#This Row],[2008-T1-MACROGAUCHE]]/Tableau17[[#This Row],[2008-T1-MACROTOTALE]],"")</f>
        <v>0.35901386748844377</v>
      </c>
      <c r="MY305" s="26">
        <f>IFERROR(Tableau17[[#This Row],[2008-T1-MACROAUTRE]]/Tableau17[[#This Row],[2008-T1-MACROTOTALE]],"")</f>
        <v>0</v>
      </c>
      <c r="MZ305" s="26">
        <f>IFERROR(Tableau17[[#This Row],[2008-T2-MACROEXTRDROITE]]/Tableau17[[#This Row],[2008-T2-MACROTOTALE]],"")</f>
        <v>0</v>
      </c>
      <c r="NA305" s="26">
        <f>IFERROR(Tableau17[[#This Row],[2008-T2-MACRODROITE]]/Tableau17[[#This Row],[2008-T2-MACROTOTALE]],"")</f>
        <v>0.61595273264401773</v>
      </c>
      <c r="NB305" s="26">
        <f>IFERROR(Tableau17[[#This Row],[2008-T2-MACROCENTRE]]/Tableau17[[#This Row],[2008-T2-MACROTOTALE]],"")</f>
        <v>0</v>
      </c>
      <c r="NC305" s="26">
        <f>IFERROR(Tableau17[[#This Row],[2008-T2-MACROGAUCHE]]/Tableau17[[#This Row],[2008-T2-MACROTOTALE]],"")</f>
        <v>0.38404726735598227</v>
      </c>
      <c r="ND305" s="26">
        <f>IFERROR(Tableau17[[#This Row],[2008-T2-MACROAUTRE]]/Tableau17[[#This Row],[2008-T2-MACROTOTALE]],"")</f>
        <v>0</v>
      </c>
      <c r="NE305" s="26">
        <f>IFERROR(Tableau17[[#This Row],[2014-T1-MACROEXTRDROITE]]/Tableau17[[#This Row],[2014-T1-MACROTOTALE]],"")</f>
        <v>0.19642857142857142</v>
      </c>
      <c r="NF305" s="26">
        <f>IFERROR(Tableau17[[#This Row],[2014-T1-MACRODROITE]]/Tableau17[[#This Row],[2014-T1-MACROTOTALE]],"")</f>
        <v>0.59226190476190477</v>
      </c>
      <c r="NG305" s="26">
        <f>IFERROR(Tableau17[[#This Row],[2014-T1-MACROCENTRE]]/Tableau17[[#This Row],[2014-T1-MACROTOTALE]],"")</f>
        <v>0</v>
      </c>
      <c r="NH305" s="26">
        <f>IFERROR(Tableau17[[#This Row],[2014-T1-MACROGAUCHE]]/Tableau17[[#This Row],[2014-T1-MACROTOTALE]],"")</f>
        <v>0.21130952380952381</v>
      </c>
      <c r="NI305" s="26">
        <f>IFERROR(Tableau17[[#This Row],[2014-T1-MACROAUTRE]]/Tableau17[[#This Row],[2014-T1-MACROTOTALE]],"")</f>
        <v>0</v>
      </c>
      <c r="NJ305" s="26">
        <f>IFERROR(Tableau17[[#This Row],[2014-T2-MACROEXTRDROITE]]/Tableau17[[#This Row],[2014-T2-MACROTOTALE]],"")</f>
        <v>0.23759398496240602</v>
      </c>
      <c r="NK305" s="26">
        <f>IFERROR(Tableau17[[#This Row],[2014-T2-MACRODROITE]]/Tableau17[[#This Row],[2014-T2-MACROTOTALE]],"")</f>
        <v>0.5368421052631579</v>
      </c>
      <c r="NL305" s="26">
        <f>IFERROR(Tableau17[[#This Row],[2014-T2-MACROCENTRE]]/Tableau17[[#This Row],[2014-T2-MACROTOTALE]],"")</f>
        <v>0</v>
      </c>
      <c r="NM305" s="26">
        <f>IFERROR(Tableau17[[#This Row],[2014-T2-MACROGAUCHE]]/Tableau17[[#This Row],[2014-T2-MACROTOTALE]],"")</f>
        <v>0.22556390977443608</v>
      </c>
      <c r="NN305" s="26">
        <f>IFERROR(Tableau17[[#This Row],[2014-T2-MACROAUTRE]]/Tableau17[[#This Row],[2014-T2-MACROTOTALE]],"")</f>
        <v>0</v>
      </c>
      <c r="NO305" s="26">
        <f>IFERROR( Tableau17[[#This Row],[2015-T1-MACROEXTRDROITE]]/Tableau17[[#This Row],[2015-T1-MACROTOTALE]],"")</f>
        <v>0.34469696969696972</v>
      </c>
      <c r="NP305" s="26">
        <f>IFERROR(Tableau17[[#This Row],[2015-T1-MACRODROITE]]/Tableau17[[#This Row],[2015-T1-MACROTOTALE]],"")</f>
        <v>0.37878787878787878</v>
      </c>
      <c r="NQ305" s="26">
        <f>IFERROR(Tableau17[[#This Row],[2015-T1-MACROCENTRE]]/Tableau17[[#This Row],[2015-T1-MACROTOTALE]],"")</f>
        <v>0</v>
      </c>
      <c r="NR305" s="26">
        <f>IFERROR(Tableau17[[#This Row],[2015-T1-MACROGAUCHE]]/Tableau17[[#This Row],[2015-T1-MACROTOTALE]],"")</f>
        <v>0.24053030303030304</v>
      </c>
      <c r="NS305" s="26">
        <f>IFERROR(Tableau17[[#This Row],[2015-T1-MACROAUTRE]]/Tableau17[[#This Row],[2015-T1-MACROTOTALE]],"")</f>
        <v>3.5984848484848488E-2</v>
      </c>
      <c r="NT305" s="26">
        <f>IFERROR(Tableau17[[#This Row],[2015-T2-MACROEXTRDROITE]]/Tableau17[[#This Row],[2015-T2-MACROTOTALE]],"")</f>
        <v>0.37243947858472998</v>
      </c>
      <c r="NU305" s="26">
        <f>IFERROR(Tableau17[[#This Row],[2015-T2-MACRODROITE]]/Tableau17[[#This Row],[2015-T2-MACROTOTALE]],"")</f>
        <v>0.62756052141526997</v>
      </c>
      <c r="NV305" s="26">
        <f>IFERROR(Tableau17[[#This Row],[2015-T2-MACROCENTRE]]/Tableau17[[#This Row],[2015-T2-MACROTOTALE]],"")</f>
        <v>0</v>
      </c>
      <c r="NW305" s="26">
        <f>IFERROR(Tableau17[[#This Row],[2015-T2-MACROGAUCHE]]/Tableau17[[#This Row],[2015-T2-MACROTOTALE]],"")</f>
        <v>0</v>
      </c>
      <c r="NX305" s="26">
        <f>IFERROR(Tableau17[[#This Row],[2015-T2-MACROAUTRE]]/Tableau17[[#This Row],[2015-T2-MACROTOTALE]],"")</f>
        <v>0</v>
      </c>
      <c r="NY305" s="26">
        <f>IFERROR(Tableau17[[#This Row],[2017-T1-MACROEXTRDROITE]]/Tableau17[[#This Row],[2017-T1-MACROTOTALE]],"")</f>
        <v>0.26334951456310679</v>
      </c>
      <c r="NZ305" s="26">
        <f>IFERROR(Tableau17[[#This Row],[2017-T1-MACRODROITE]]/Tableau17[[#This Row],[2017-T1-MACROTOTALE]],"")</f>
        <v>0.3313106796116505</v>
      </c>
      <c r="OA305" s="26">
        <f>IFERROR(Tableau17[[#This Row],[2017-T1-MACROCENTRE]]/Tableau17[[#This Row],[2017-T1-MACROTOTALE]],"")</f>
        <v>0.21601941747572814</v>
      </c>
      <c r="OB305" s="26">
        <f>IFERROR(Tableau17[[#This Row],[2017-T1-MACROGAUCHE]]/Tableau17[[#This Row],[2017-T1-MACROTOTALE]],"")</f>
        <v>0.18203883495145631</v>
      </c>
      <c r="OC305" s="26">
        <f>IFERROR(Tableau17[[#This Row],[2017-T1-MACROAUTRE]]/Tableau17[[#This Row],[2017-T1-MACROTOTALE]],"")</f>
        <v>7.2815533980582527E-3</v>
      </c>
      <c r="OD305" s="26">
        <f>IFERROR(Tableau17[[#This Row],[2017-T2-MACROEXTRDROITE]]/Tableau17[[#This Row],[2017-T2-MACROTOTALE]],"")</f>
        <v>0.37192474674384951</v>
      </c>
      <c r="OE305" s="26">
        <f>IFERROR(Tableau17[[#This Row],[2017-T2-MACRODROITE]]/Tableau17[[#This Row],[2017-T2-MACROTOTALE]],"")</f>
        <v>0</v>
      </c>
      <c r="OF305" s="26">
        <f>IFERROR(Tableau17[[#This Row],[2017-T2-MACROCENTRE]]/Tableau17[[#This Row],[2017-T2-MACROTOTALE]],"")</f>
        <v>0.62807525325615055</v>
      </c>
      <c r="OG305" s="26">
        <f>IFERROR(Tableau17[[#This Row],[2017-T2-MACROGAUCHE]]/Tableau17[[#This Row],[2017-T2-MACROTOTALE]],"")</f>
        <v>0</v>
      </c>
      <c r="OH305" s="26">
        <f>IFERROR(Tableau17[[#This Row],[2017-T2-MACROAUTRE]]/Tableau17[[#This Row],[2017-T2-MACROTOTALE]],"")</f>
        <v>0</v>
      </c>
      <c r="OI305" s="26">
        <f>IFERROR(Tableau17[[#This Row],[2019-T1-MACROEXTRDROITE]]/Tableau17[[#This Row],[2019-T1-MACROTOTALE]],"")</f>
        <v>0.25387596899224807</v>
      </c>
      <c r="OJ305" s="26">
        <f>IFERROR(Tableau17[[#This Row],[2019-T1-MACRODROITE]]/Tableau17[[#This Row],[2019-T1-MACROTOTALE]],"")</f>
        <v>0.15116279069767441</v>
      </c>
      <c r="OK305" s="26">
        <f>IFERROR(Tableau17[[#This Row],[2019-T1-MACROCENTRE]]/Tableau17[[#This Row],[2019-T1-MACROTOTALE]],"")</f>
        <v>0.25</v>
      </c>
      <c r="OL305" s="26">
        <f>IFERROR(Tableau17[[#This Row],[2019-T1-MACROGAUCHE]]/Tableau17[[#This Row],[2019-T1-MACROTOTALE]],"")</f>
        <v>0.30038759689922478</v>
      </c>
      <c r="OM305" s="26">
        <f>IFERROR(Tableau17[[#This Row],[2019-T1-MACROAUTRE]]/Tableau17[[#This Row],[2019-T1-MACROTOTALE]],"")</f>
        <v>4.4573643410852716E-2</v>
      </c>
      <c r="ON305" s="26">
        <f>IFERROR(Tableau17[[#This Row],[2020-T1-MACROEXTRDROITE]]/Tableau17[[#This Row],[2020-T1-MACROTOTALE]],"")</f>
        <v>0.12894736842105264</v>
      </c>
      <c r="OO305" s="26">
        <f>IFERROR(Tableau17[[#This Row],[2020-T1-MACRODROITE]]/Tableau17[[#This Row],[2020-T1-MACROTOTALE]],"")</f>
        <v>0.45526315789473687</v>
      </c>
      <c r="OP305" s="26">
        <f>IFERROR(Tableau17[[#This Row],[2020-T1-MACROCENTRE]]/Tableau17[[#This Row],[2020-T1-MACROTOTALE]],"")</f>
        <v>0.11578947368421053</v>
      </c>
      <c r="OQ305" s="26">
        <f>IFERROR(Tableau17[[#This Row],[2020-T1-MACROGAUCHE]]/Tableau17[[#This Row],[2020-T1-MACROTOTALE]],"")</f>
        <v>0.3</v>
      </c>
      <c r="OR305" s="26">
        <f>IFERROR(Tableau17[[#This Row],[2020-T1-MACROAUTRE]]/Tableau17[[#This Row],[2020-T1-MACROTOTALE]],"")</f>
        <v>0</v>
      </c>
      <c r="OS305" s="26">
        <f>IFERROR(Tableau17[[#This Row],[2017 (L)-T1-MACROEXTRDROITE]]/Tableau17[[#This Row],[2017 (L)-T1-MACROTOTALE]],"")</f>
        <v>0.14779270633397312</v>
      </c>
      <c r="OT305" s="26">
        <f>IFERROR(Tableau17[[#This Row],[2017 (L)-T1-MACRODROITE]]/Tableau17[[#This Row],[2017 (L)-T1-MACROTOTALE]],"")</f>
        <v>0.31285988483685223</v>
      </c>
      <c r="OU305" s="26">
        <f>IFERROR(Tableau17[[#This Row],[2017 (L)-T1-MACROCENTRE]]/Tableau17[[#This Row],[2017 (L)-T1-MACROTOTALE]],"")</f>
        <v>0.32053742802303264</v>
      </c>
      <c r="OV305" s="26">
        <f>IFERROR(Tableau17[[#This Row],[2017 (L)-T1-MACROGAUCHE]]/Tableau17[[#This Row],[2017 (L)-T1-MACROTOTALE]],"")</f>
        <v>0.2034548944337812</v>
      </c>
      <c r="OW305" s="26">
        <f>IFERROR(Tableau17[[#This Row],[2017 (L)-T1-MACROAUTRE]]/Tableau17[[#This Row],[2017 (L)-T1-MACROTOTALE]],"")</f>
        <v>1.5355086372360844E-2</v>
      </c>
      <c r="OX305" s="26">
        <f>IFERROR(Tableau17[[#This Row],[2017 (L)-T2-MACROEXTRDROITE]]/Tableau17[[#This Row],[2017 (L)-T2-MACROTOTALE]],"")</f>
        <v>0</v>
      </c>
      <c r="OY305" s="26">
        <f>IFERROR(Tableau17[[#This Row],[2017 (L)-T2-MACRODROITE]]/Tableau17[[#This Row],[2017 (L)-T2-MACROTOTALE]],"")</f>
        <v>0.52757793764988015</v>
      </c>
      <c r="OZ305" s="26">
        <f>IFERROR(Tableau17[[#This Row],[2017 (L)-T2-MACROCENTRE]]/Tableau17[[#This Row],[2017 (L)-T2-MACROTOTALE]],"")</f>
        <v>0.47242206235011991</v>
      </c>
      <c r="PA305" s="26">
        <f>IFERROR(Tableau17[[#This Row],[2017 (L)-T2-MACROGAUCHE]]/Tableau17[[#This Row],[2017 (L)-T2-MACROTOTALE]],"")</f>
        <v>0</v>
      </c>
      <c r="PB305" s="26">
        <f>IFERROR(Tableau17[[#This Row],[2017 (L)-T2-MACROAUTRE]]/Tableau17[[#This Row],[2017 (L)-T2-MACROTOTALE]],"")</f>
        <v>0</v>
      </c>
      <c r="PC305" s="26">
        <f>IFERROR(Tableau17[[#This Row],[2008_T1_PROCUS]]/Tableau17[[#This Row],[2008_T1_INSCRITS]],0)</f>
        <v>1.1077542799597181E-2</v>
      </c>
      <c r="PD305" s="26">
        <f>IFERROR(Tableau17[[#This Row],[2008_T2_PROCUS]]/Tableau17[[#This Row],[2008_T2_INSCRITS]],0)</f>
        <v>1.4098690835850957E-2</v>
      </c>
      <c r="PE305" s="26">
        <f>Tableau17[[#This Row],[2014_T1_PROCUS]]/Tableau17[[#This Row],[2014_T1_INSCRITS]]</f>
        <v>7.104795737122558E-3</v>
      </c>
      <c r="PF305" s="26">
        <f>IFERROR(Tableau17[[#This Row],[2014_T2_PROCUS]]/Tableau17[[#This Row],[2014_T2_INSCRITS]],0)</f>
        <v>1.0657193605683837E-2</v>
      </c>
    </row>
    <row r="306" spans="1:422" hidden="1" x14ac:dyDescent="0.2">
      <c r="A306" s="1">
        <v>1</v>
      </c>
      <c r="B306" s="1" t="s">
        <v>338</v>
      </c>
      <c r="C306" s="1" t="s">
        <v>337</v>
      </c>
      <c r="D306" s="1" t="s">
        <v>337</v>
      </c>
      <c r="E306" s="1">
        <v>751</v>
      </c>
      <c r="F306" s="1">
        <v>5.3674530000000003</v>
      </c>
      <c r="G306" s="1">
        <v>43.289403</v>
      </c>
      <c r="H306" s="3">
        <v>1274</v>
      </c>
      <c r="I306" s="3">
        <v>187</v>
      </c>
      <c r="L306" s="1">
        <v>34</v>
      </c>
      <c r="M306" s="1">
        <v>18</v>
      </c>
      <c r="N306" s="1">
        <v>0</v>
      </c>
      <c r="P306" s="1">
        <v>150</v>
      </c>
      <c r="Q306" s="1">
        <v>61</v>
      </c>
      <c r="R306" s="1">
        <v>66</v>
      </c>
      <c r="S306" s="1">
        <v>143</v>
      </c>
      <c r="T306" s="1">
        <v>54</v>
      </c>
      <c r="U306" s="1">
        <v>526</v>
      </c>
      <c r="V306" s="1">
        <v>1268</v>
      </c>
      <c r="W306" s="1">
        <v>720</v>
      </c>
      <c r="X306" s="1">
        <v>9</v>
      </c>
      <c r="Y306" s="2">
        <v>0.56782334000000001</v>
      </c>
      <c r="Z306" s="1">
        <v>1268</v>
      </c>
      <c r="AA306" s="1">
        <v>769</v>
      </c>
      <c r="AB306" s="1">
        <v>12</v>
      </c>
      <c r="AC306" s="2">
        <v>0.60646688000000004</v>
      </c>
      <c r="AD306" s="1">
        <v>1274</v>
      </c>
      <c r="AE306" s="1">
        <v>536</v>
      </c>
      <c r="AF306" s="2">
        <v>0.42072214000000002</v>
      </c>
      <c r="AG306" s="1">
        <f t="shared" si="4"/>
        <v>187</v>
      </c>
      <c r="AH306" s="1">
        <v>1253</v>
      </c>
      <c r="AI306" s="1">
        <v>758</v>
      </c>
      <c r="AJ306" s="1">
        <v>10</v>
      </c>
      <c r="AK306" s="2">
        <v>0.60494811999999998</v>
      </c>
      <c r="AL306" s="1">
        <v>1253</v>
      </c>
      <c r="AM306" s="1">
        <v>845</v>
      </c>
      <c r="AN306" s="1">
        <v>25</v>
      </c>
      <c r="AO306" s="2">
        <v>0.67438147999999998</v>
      </c>
      <c r="AP306" s="1">
        <v>1264</v>
      </c>
      <c r="AQ306" s="1">
        <v>620</v>
      </c>
      <c r="AR306" s="2">
        <v>0.49050632999999999</v>
      </c>
      <c r="AS306" s="1">
        <v>1264</v>
      </c>
      <c r="AT306" s="1">
        <v>633</v>
      </c>
      <c r="AU306" s="2">
        <v>0.50079114000000002</v>
      </c>
      <c r="AV306" s="1">
        <v>1273</v>
      </c>
      <c r="AW306" s="1">
        <v>622</v>
      </c>
      <c r="AX306" s="2">
        <v>0.48860957999999999</v>
      </c>
      <c r="AY306" s="1">
        <v>1273</v>
      </c>
      <c r="AZ306" s="1">
        <v>504</v>
      </c>
      <c r="BA306" s="2">
        <v>0.39591515999999999</v>
      </c>
      <c r="BB306" s="1">
        <v>1275</v>
      </c>
      <c r="BC306" s="1">
        <v>1002</v>
      </c>
      <c r="BD306" s="2">
        <v>0.78588234999999995</v>
      </c>
      <c r="BE306" s="1">
        <v>1273</v>
      </c>
      <c r="BF306" s="1">
        <v>921</v>
      </c>
      <c r="BG306" s="2">
        <v>0.72348782</v>
      </c>
      <c r="BH306" s="1">
        <v>1234</v>
      </c>
      <c r="BI306" s="1">
        <v>637</v>
      </c>
      <c r="BJ306" s="2">
        <v>0.51620745999999995</v>
      </c>
      <c r="BK306" s="1">
        <v>42</v>
      </c>
      <c r="BL306" s="1">
        <v>0</v>
      </c>
      <c r="BN306" s="1">
        <v>29</v>
      </c>
      <c r="BO306" s="1">
        <v>61</v>
      </c>
      <c r="BP306" s="1">
        <v>326</v>
      </c>
      <c r="BQ306" s="1">
        <v>285</v>
      </c>
      <c r="BR306" s="1">
        <v>743</v>
      </c>
      <c r="BT306" s="1">
        <v>367</v>
      </c>
      <c r="BU306" s="1">
        <v>450</v>
      </c>
      <c r="BW306" s="1">
        <v>817</v>
      </c>
      <c r="BX306" s="1">
        <v>16</v>
      </c>
      <c r="BZ306" s="1">
        <v>29</v>
      </c>
      <c r="CA306" s="1">
        <v>4</v>
      </c>
      <c r="CB306" s="1">
        <v>54</v>
      </c>
      <c r="CC306" s="1">
        <v>127</v>
      </c>
      <c r="CD306" s="1">
        <v>313</v>
      </c>
      <c r="CE306" s="1">
        <v>159</v>
      </c>
      <c r="CF306" s="1">
        <v>702</v>
      </c>
      <c r="CG306" s="1">
        <v>128</v>
      </c>
      <c r="CH306" s="1">
        <v>378</v>
      </c>
      <c r="CI306" s="1">
        <v>248</v>
      </c>
      <c r="CJ306" s="1">
        <v>754</v>
      </c>
      <c r="CL306" s="1">
        <v>9</v>
      </c>
      <c r="CM306" s="1">
        <v>11</v>
      </c>
      <c r="CO306" s="1">
        <v>59</v>
      </c>
      <c r="CP306" s="1">
        <v>171</v>
      </c>
      <c r="CQ306" s="1">
        <v>15</v>
      </c>
      <c r="CT306" s="1">
        <v>197</v>
      </c>
      <c r="CU306" s="1">
        <v>134</v>
      </c>
      <c r="CW306" s="1">
        <v>596</v>
      </c>
      <c r="CY306" s="1">
        <v>201</v>
      </c>
      <c r="DA306" s="1">
        <v>361</v>
      </c>
      <c r="DC306" s="1">
        <v>562</v>
      </c>
      <c r="DD306" s="1">
        <v>20</v>
      </c>
      <c r="DE306" s="1">
        <v>7</v>
      </c>
      <c r="DF306" s="1">
        <v>12</v>
      </c>
      <c r="DI306" s="1">
        <v>29</v>
      </c>
      <c r="DJ306" s="1">
        <v>8</v>
      </c>
      <c r="DK306" s="1">
        <v>1</v>
      </c>
      <c r="DL306" s="1">
        <v>84</v>
      </c>
      <c r="DM306" s="1">
        <v>98</v>
      </c>
      <c r="DN306" s="1">
        <v>128</v>
      </c>
      <c r="DQ306" s="1">
        <v>2</v>
      </c>
      <c r="DR306" s="1">
        <v>212</v>
      </c>
      <c r="DS306" s="1">
        <v>11</v>
      </c>
      <c r="DU306" s="1">
        <v>612</v>
      </c>
      <c r="DX306" s="1">
        <v>192</v>
      </c>
      <c r="DZ306" s="1">
        <v>253</v>
      </c>
      <c r="EA306" s="1">
        <v>445</v>
      </c>
      <c r="EB306" s="1">
        <v>4</v>
      </c>
      <c r="EC306" s="1">
        <v>9</v>
      </c>
      <c r="ED306" s="1">
        <v>1</v>
      </c>
      <c r="EE306" s="1">
        <v>37</v>
      </c>
      <c r="EF306" s="1">
        <v>231</v>
      </c>
      <c r="EG306" s="1">
        <v>62</v>
      </c>
      <c r="EH306" s="1">
        <v>7</v>
      </c>
      <c r="EI306" s="1">
        <v>228</v>
      </c>
      <c r="EJ306" s="1">
        <v>178</v>
      </c>
      <c r="EK306" s="1">
        <v>225</v>
      </c>
      <c r="EL306" s="1">
        <v>5</v>
      </c>
      <c r="EM306" s="1">
        <v>987</v>
      </c>
      <c r="EN306" s="1">
        <v>283</v>
      </c>
      <c r="EO306" s="1">
        <v>556</v>
      </c>
      <c r="EP306" s="1">
        <v>839</v>
      </c>
      <c r="EQ306" s="1">
        <v>0</v>
      </c>
      <c r="ER306" s="1">
        <v>1</v>
      </c>
      <c r="ES306" s="1">
        <v>3</v>
      </c>
      <c r="ET306" s="1">
        <v>23</v>
      </c>
      <c r="EU306" s="1">
        <v>0</v>
      </c>
      <c r="EV306" s="1">
        <v>154</v>
      </c>
      <c r="EW306" s="1">
        <v>62</v>
      </c>
      <c r="EX306" s="1">
        <v>1</v>
      </c>
      <c r="EY306" s="1">
        <v>3</v>
      </c>
      <c r="EZ306" s="1">
        <v>23</v>
      </c>
      <c r="FA306" s="1">
        <v>0</v>
      </c>
      <c r="FB306" s="1">
        <v>0</v>
      </c>
      <c r="FC306" s="1">
        <v>0</v>
      </c>
      <c r="FD306" s="1">
        <v>0</v>
      </c>
      <c r="FE306" s="1">
        <v>0</v>
      </c>
      <c r="FF306" s="1">
        <v>0</v>
      </c>
      <c r="FG306" s="1">
        <v>1</v>
      </c>
      <c r="FH306" s="1">
        <v>12</v>
      </c>
      <c r="FI306" s="1">
        <v>0</v>
      </c>
      <c r="FJ306" s="1">
        <v>30</v>
      </c>
      <c r="FK306" s="1">
        <v>25</v>
      </c>
      <c r="FL306" s="1">
        <v>0</v>
      </c>
      <c r="FM306" s="1">
        <v>116</v>
      </c>
      <c r="FN306" s="1">
        <v>7</v>
      </c>
      <c r="FO306" s="1">
        <v>2</v>
      </c>
      <c r="FP306" s="1">
        <v>149</v>
      </c>
      <c r="FQ306" s="1">
        <v>0</v>
      </c>
      <c r="FR306" s="1">
        <f>SUM(Tableau17[[#This Row],[2019-T1-ALEXANDRE Audric]:[2019-T1-MARIE Florie]])</f>
        <v>612</v>
      </c>
      <c r="FS306" s="1">
        <v>61</v>
      </c>
      <c r="FT306" s="1">
        <v>368</v>
      </c>
      <c r="FU306" s="1">
        <v>0</v>
      </c>
      <c r="FV306" s="1">
        <v>314</v>
      </c>
      <c r="FW306" s="1">
        <v>0</v>
      </c>
      <c r="FX306" s="1">
        <v>743</v>
      </c>
      <c r="FY306" s="1">
        <v>0</v>
      </c>
      <c r="FZ306" s="1">
        <v>450</v>
      </c>
      <c r="GA306" s="1">
        <v>0</v>
      </c>
      <c r="GB306" s="1">
        <v>367</v>
      </c>
      <c r="GC306" s="1">
        <v>0</v>
      </c>
      <c r="GD306" s="1">
        <v>817</v>
      </c>
      <c r="GE306" s="1">
        <v>127</v>
      </c>
      <c r="GF306" s="1">
        <v>313</v>
      </c>
      <c r="GG306" s="1">
        <v>16</v>
      </c>
      <c r="GH306" s="1">
        <v>246</v>
      </c>
      <c r="GI306" s="1">
        <v>0</v>
      </c>
      <c r="GJ306" s="1">
        <v>702</v>
      </c>
      <c r="GK306" s="1">
        <v>128</v>
      </c>
      <c r="GL306" s="1">
        <v>378</v>
      </c>
      <c r="GM306" s="1">
        <v>0</v>
      </c>
      <c r="GN306" s="1">
        <v>248</v>
      </c>
      <c r="GO306" s="1">
        <v>0</v>
      </c>
      <c r="GP306" s="1">
        <v>754</v>
      </c>
      <c r="GQ306" s="1">
        <v>180</v>
      </c>
      <c r="GR306" s="1">
        <v>208</v>
      </c>
      <c r="GS306" s="1">
        <v>15</v>
      </c>
      <c r="GT306" s="1">
        <v>193</v>
      </c>
      <c r="GU306" s="1">
        <v>0</v>
      </c>
      <c r="GV306" s="1">
        <v>596</v>
      </c>
      <c r="GW306" s="1">
        <v>201</v>
      </c>
      <c r="GX306" s="1">
        <v>361</v>
      </c>
      <c r="GY306" s="1">
        <v>0</v>
      </c>
      <c r="GZ306" s="1">
        <v>0</v>
      </c>
      <c r="HA306" s="1">
        <v>0</v>
      </c>
      <c r="HB306" s="1">
        <v>562</v>
      </c>
      <c r="HC306" s="1">
        <v>275</v>
      </c>
      <c r="HD306" s="1">
        <v>231</v>
      </c>
      <c r="HE306" s="1">
        <v>225</v>
      </c>
      <c r="HF306" s="1">
        <v>249</v>
      </c>
      <c r="HG306" s="1">
        <v>7</v>
      </c>
      <c r="HH306" s="1">
        <v>987</v>
      </c>
      <c r="HI306" s="1">
        <v>283</v>
      </c>
      <c r="HJ306" s="1">
        <v>0</v>
      </c>
      <c r="HK306" s="1">
        <v>556</v>
      </c>
      <c r="HL306" s="1">
        <v>0</v>
      </c>
      <c r="HM306" s="1">
        <v>0</v>
      </c>
      <c r="HN306" s="1">
        <v>839</v>
      </c>
      <c r="HO306" s="1">
        <v>172</v>
      </c>
      <c r="HP306" s="1">
        <v>69</v>
      </c>
      <c r="HQ306" s="1">
        <v>149</v>
      </c>
      <c r="HR306" s="1">
        <v>218</v>
      </c>
      <c r="HS306" s="1">
        <v>14</v>
      </c>
      <c r="HT306" s="1">
        <v>622</v>
      </c>
      <c r="HU306" s="1">
        <v>66</v>
      </c>
      <c r="HV306" s="1">
        <v>184</v>
      </c>
      <c r="HW306" s="1">
        <v>61</v>
      </c>
      <c r="HX306" s="1">
        <v>215</v>
      </c>
      <c r="HY306" s="1">
        <v>0</v>
      </c>
      <c r="HZ306" s="1">
        <v>526</v>
      </c>
      <c r="IA306" s="1">
        <v>118</v>
      </c>
      <c r="IB306" s="1">
        <v>128</v>
      </c>
      <c r="IC306" s="1">
        <v>212</v>
      </c>
      <c r="ID306" s="1">
        <v>145</v>
      </c>
      <c r="IE306" s="1">
        <v>9</v>
      </c>
      <c r="IF306" s="1">
        <v>612</v>
      </c>
      <c r="IG306" s="1">
        <v>0</v>
      </c>
      <c r="IH306" s="1">
        <v>192</v>
      </c>
      <c r="II306" s="1">
        <v>253</v>
      </c>
      <c r="IJ306" s="1">
        <v>0</v>
      </c>
      <c r="IK306" s="1">
        <v>0</v>
      </c>
      <c r="IL306" s="1">
        <v>445</v>
      </c>
      <c r="IM306" s="26">
        <f>IFERROR(Tableau17[[#This Row],[LDIV]]/Tableau17[[#This Row],[Total général]],"")</f>
        <v>0</v>
      </c>
      <c r="IN306" s="26">
        <f>IFERROR(Tableau17[[#This Row],[LDVC]]/Tableau17[[#This Row],[Total général]],"")</f>
        <v>0</v>
      </c>
      <c r="IO306" s="26">
        <f>IFERROR(Tableau17[[#This Row],[LDVD]]/Tableau17[[#This Row],[Total général]],"")</f>
        <v>6.4638783269961975E-2</v>
      </c>
      <c r="IP306" s="26">
        <f>IFERROR(Tableau17[[#This Row],[LDVG]]/Tableau17[[#This Row],[Total général]],"")</f>
        <v>3.4220532319391636E-2</v>
      </c>
      <c r="IQ306" s="26">
        <f>IFERROR(Tableau17[[#This Row],[LEXD]]/Tableau17[[#This Row],[Total général]],"")</f>
        <v>0</v>
      </c>
      <c r="IR306" s="26">
        <f>IFERROR(Tableau17[[#This Row],[LEXG]]/Tableau17[[#This Row],[Total général]],"")</f>
        <v>0</v>
      </c>
      <c r="IS306" s="26">
        <f>IFERROR(Tableau17[[#This Row],[LLR]]/Tableau17[[#This Row],[Total général]],"")</f>
        <v>0.28517110266159695</v>
      </c>
      <c r="IT306" s="26">
        <f>IFERROR(Tableau17[[#This Row],[LREM]]/Tableau17[[#This Row],[Total général]],"")</f>
        <v>0.11596958174904944</v>
      </c>
      <c r="IU306" s="26">
        <f>IFERROR(Tableau17[[#This Row],[LRN]]/Tableau17[[#This Row],[Total général]],"")</f>
        <v>0.12547528517110265</v>
      </c>
      <c r="IV306" s="26">
        <f>IFERROR(Tableau17[[#This Row],[LUG]]/Tableau17[[#This Row],[Total général]],"")</f>
        <v>0.27186311787072243</v>
      </c>
      <c r="IW306" s="26">
        <f>IFERROR(Tableau17[[#This Row],[LVEC]]/Tableau17[[#This Row],[Total général]],"")</f>
        <v>0.10266159695817491</v>
      </c>
      <c r="IX306" s="26">
        <f>IFERROR(Tableau17[[#This Row],[2008-T1-LCMD]]/Tableau17[[#This Row],[2008-T1-TOTAL]],"")</f>
        <v>5.652759084791386E-2</v>
      </c>
      <c r="IY306" s="26">
        <f>IFERROR(Tableau17[[#This Row],[2008-T1-LDVD]]/Tableau17[[#This Row],[2008-T1-TOTAL]],"")</f>
        <v>0</v>
      </c>
      <c r="IZ306" s="26">
        <f>IFERROR(Tableau17[[#This Row],[2008-T1-LEXD]]/Tableau17[[#This Row],[2008-T1-TOTAL]],"")</f>
        <v>0</v>
      </c>
      <c r="JA306" s="26">
        <f>IFERROR(Tableau17[[#This Row],[2008-T1-LEXG]]/Tableau17[[#This Row],[2008-T1-TOTAL]],"")</f>
        <v>3.9030955585464336E-2</v>
      </c>
      <c r="JB306" s="26">
        <f>IFERROR(Tableau17[[#This Row],[2008-T1-LFN]]/Tableau17[[#This Row],[2008-T1-TOTAL]],"")</f>
        <v>8.2099596231493946E-2</v>
      </c>
      <c r="JC306" s="26">
        <f>IFERROR(Tableau17[[#This Row],[2008-T1-LMAJ]]/Tableau17[[#This Row],[2008-T1-TOTAL]],"")</f>
        <v>0.43876177658142662</v>
      </c>
      <c r="JD306" s="26">
        <f>IFERROR(Tableau17[[#This Row],[2008-T1-LUG]]/Tableau17[[#This Row],[2008-T1-TOTAL]],"")</f>
        <v>0.3835800807537012</v>
      </c>
      <c r="JE306" s="26">
        <f>IFERROR(Tableau17[[#This Row],[2008-T2-LFN]]/Tableau17[[#This Row],[2008-T2-TOTAL]],"")</f>
        <v>0</v>
      </c>
      <c r="JF306" s="26">
        <f>IFERROR(Tableau17[[#This Row],[2008-T2-LGC]]/Tableau17[[#This Row],[2008-T2-TOTAL]],"")</f>
        <v>0.44920440636474906</v>
      </c>
      <c r="JG306" s="26">
        <f>IFERROR(Tableau17[[#This Row],[2008-T2-LMAJ]]/Tableau17[[#This Row],[2008-T2-TOTAL]],"")</f>
        <v>0.55079559363525088</v>
      </c>
      <c r="JH306" s="26">
        <f>IFERROR(Tableau17[[#This Row],[2008-T2-LUG]]/Tableau17[[#This Row],[2008-T2-TOTAL]],"")</f>
        <v>0</v>
      </c>
      <c r="JI306" s="26">
        <f>IFERROR(Tableau17[[#This Row],[2014-T1-LDIV]]/Tableau17[[#This Row],[2014-T1-TOTAL]],"")</f>
        <v>2.2792022792022793E-2</v>
      </c>
      <c r="JJ306" s="26">
        <f>IFERROR(Tableau17[[#This Row],[2014-T1-LDVD]]/Tableau17[[#This Row],[2014-T1-TOTAL]],"")</f>
        <v>0</v>
      </c>
      <c r="JK306" s="26">
        <f>IFERROR(Tableau17[[#This Row],[2014-T1-LDVG]]/Tableau17[[#This Row],[2014-T1-TOTAL]],"")</f>
        <v>4.1310541310541307E-2</v>
      </c>
      <c r="JL306" s="26">
        <f>IFERROR(Tableau17[[#This Row],[2014-T1-LEXG]]/Tableau17[[#This Row],[2014-T1-TOTAL]],"")</f>
        <v>5.6980056980056983E-3</v>
      </c>
      <c r="JM306" s="26">
        <f>IFERROR(Tableau17[[#This Row],[2014-T1-LFG]]/Tableau17[[#This Row],[2014-T1-TOTAL]],"")</f>
        <v>7.6923076923076927E-2</v>
      </c>
      <c r="JN306" s="26">
        <f>IFERROR(Tableau17[[#This Row],[2014-T1-LFN]]/Tableau17[[#This Row],[2014-T1-TOTAL]],"")</f>
        <v>0.18091168091168092</v>
      </c>
      <c r="JO306" s="26">
        <f>IFERROR(Tableau17[[#This Row],[2014-T1-LUD]]/Tableau17[[#This Row],[2014-T1-TOTAL]],"")</f>
        <v>0.44586894586894588</v>
      </c>
      <c r="JP306" s="26">
        <f>IFERROR(Tableau17[[#This Row],[2014-T1-LUG]]/Tableau17[[#This Row],[2014-T1-TOTAL]],"")</f>
        <v>0.2264957264957265</v>
      </c>
      <c r="JQ306" s="26">
        <f>IFERROR(Tableau17[[#This Row],[2014-T2-LFN]]/Tableau17[[#This Row],[2014-T2-TOTAL]],"")</f>
        <v>0.16976127320954906</v>
      </c>
      <c r="JR306" s="26">
        <f>IFERROR(Tableau17[[#This Row],[2014-T2-LUD]]/Tableau17[[#This Row],[2014-T2-TOTAL]],"")</f>
        <v>0.50132625994694957</v>
      </c>
      <c r="JS306" s="26">
        <f>IFERROR(Tableau17[[#This Row],[2014-T2-LUG]]/Tableau17[[#This Row],[2014-T2-TOTAL]],"")</f>
        <v>0.32891246684350134</v>
      </c>
      <c r="JT306" s="26">
        <f>IFERROR(Tableau17[[#This Row],[2015-T1-BC-DIV]]/Tableau17[[#This Row],[2015-T1-TOTAL]],"")</f>
        <v>0</v>
      </c>
      <c r="JU306" s="26">
        <f>IFERROR(Tableau17[[#This Row],[2015-T1-BC-DLF]]/Tableau17[[#This Row],[2015-T1-TOTAL]],"")</f>
        <v>1.5100671140939598E-2</v>
      </c>
      <c r="JV306" s="26">
        <f>IFERROR(Tableau17[[#This Row],[2015-T1-BC-DVD]]/Tableau17[[#This Row],[2015-T1-TOTAL]],"")</f>
        <v>1.8456375838926176E-2</v>
      </c>
      <c r="JW306" s="26">
        <f>IFERROR(Tableau17[[#This Row],[2015-T1-BC-DVG]]/Tableau17[[#This Row],[2015-T1-TOTAL]],"")</f>
        <v>0</v>
      </c>
      <c r="JX306" s="26">
        <f>IFERROR(Tableau17[[#This Row],[2015-T1-BC-FG]]/Tableau17[[#This Row],[2015-T1-TOTAL]],"")</f>
        <v>9.8993288590604023E-2</v>
      </c>
      <c r="JY306" s="26">
        <f>IFERROR(Tableau17[[#This Row],[2015-T1-BC-FN]]/Tableau17[[#This Row],[2015-T1-TOTAL]],"")</f>
        <v>0.28691275167785235</v>
      </c>
      <c r="JZ306" s="26">
        <f>IFERROR(Tableau17[[#This Row],[2015-T1-BC-MDM]]/Tableau17[[#This Row],[2015-T1-TOTAL]],"")</f>
        <v>2.5167785234899327E-2</v>
      </c>
      <c r="KA306" s="26">
        <f>IFERROR(Tableau17[[#This Row],[2015-T1-BC-RDG]]/Tableau17[[#This Row],[2015-T1-TOTAL]],"")</f>
        <v>0</v>
      </c>
      <c r="KB306" s="26">
        <f>IFERROR(Tableau17[[#This Row],[2015-T1-BC-SOC]]/Tableau17[[#This Row],[2015-T1-TOTAL]],"")</f>
        <v>0</v>
      </c>
      <c r="KC306" s="26">
        <f>IFERROR(Tableau17[[#This Row],[2015-T1-BC-UD]]/Tableau17[[#This Row],[2015-T1-TOTAL]],"")</f>
        <v>0.33053691275167785</v>
      </c>
      <c r="KD306" s="26">
        <f>IFERROR(Tableau17[[#This Row],[2015-T1-BC-UG]]/Tableau17[[#This Row],[2015-T1-TOTAL]],"")</f>
        <v>0.22483221476510068</v>
      </c>
      <c r="KE306" s="26">
        <f>IFERROR(Tableau17[[#This Row],[2015-T1-BC-VEC]]/Tableau17[[#This Row],[2015-T1-TOTAL]],"")</f>
        <v>0</v>
      </c>
      <c r="KF306" s="26">
        <f>IFERROR(Tableau17[[#This Row],[2015-T2-BC-DVG]]/Tableau17[[#This Row],[2015-T2-TOTAL]],"")</f>
        <v>0</v>
      </c>
      <c r="KG306" s="26">
        <f>IFERROR(Tableau17[[#This Row],[2015-T2-BC-FN]]/Tableau17[[#This Row],[2015-T2-TOTAL]],"")</f>
        <v>0.35765124555160144</v>
      </c>
      <c r="KH306" s="26">
        <f>IFERROR(Tableau17[[#This Row],[2015-T2-BC-SOC]]/Tableau17[[#This Row],[2015-T2-TOTAL]],"")</f>
        <v>0</v>
      </c>
      <c r="KI306" s="26">
        <f>IFERROR(Tableau17[[#This Row],[2015-T2-BC-UD]]/Tableau17[[#This Row],[2015-T2-TOTAL]],"")</f>
        <v>0.64234875444839856</v>
      </c>
      <c r="KJ306" s="26">
        <f>IFERROR(Tableau17[[#This Row],[2015-T2-BC-UG]]/Tableau17[[#This Row],[2015-T2-TOTAL]],"")</f>
        <v>0</v>
      </c>
      <c r="KK306" s="26">
        <f>IFERROR(Tableau17[[#This Row],[2017 (L)-T1-COM]]/Tableau17[[#This Row],[2017 (L)-T1-TOTAL]],"")</f>
        <v>3.2679738562091505E-2</v>
      </c>
      <c r="KL306" s="26">
        <f>IFERROR(Tableau17[[#This Row],[2017 (L)-T1-DIV]]/Tableau17[[#This Row],[2017 (L)-T1-TOTAL]],"")</f>
        <v>1.1437908496732025E-2</v>
      </c>
      <c r="KM306" s="26">
        <f>IFERROR(Tableau17[[#This Row],[2017 (L)-T1-DLF]]/Tableau17[[#This Row],[2017 (L)-T1-TOTAL]],"")</f>
        <v>1.9607843137254902E-2</v>
      </c>
      <c r="KN306" s="26">
        <f>IFERROR(Tableau17[[#This Row],[2017 (L)-T1-DVD]]/Tableau17[[#This Row],[2017 (L)-T1-TOTAL]],"")</f>
        <v>0</v>
      </c>
      <c r="KO306" s="26">
        <f>IFERROR(Tableau17[[#This Row],[2017 (L)-T1-DVG]]/Tableau17[[#This Row],[2017 (L)-T1-TOTAL]],"")</f>
        <v>0</v>
      </c>
      <c r="KP306" s="26">
        <f>IFERROR(Tableau17[[#This Row],[2017 (L)-T1-ECO]]/Tableau17[[#This Row],[2017 (L)-T1-TOTAL]],"")</f>
        <v>4.7385620915032678E-2</v>
      </c>
      <c r="KQ306" s="26">
        <f>IFERROR(Tableau17[[#This Row],[2017 (L)-T1-EXD]]/Tableau17[[#This Row],[2017 (L)-T1-TOTAL]],"")</f>
        <v>1.3071895424836602E-2</v>
      </c>
      <c r="KR306" s="26">
        <f>IFERROR(Tableau17[[#This Row],[2017 (L)-T1-EXG]]/Tableau17[[#This Row],[2017 (L)-T1-TOTAL]],"")</f>
        <v>1.6339869281045752E-3</v>
      </c>
      <c r="KS306" s="26">
        <f>IFERROR(Tableau17[[#This Row],[2017 (L)-T1-FI]]/Tableau17[[#This Row],[2017 (L)-T1-TOTAL]],"")</f>
        <v>0.13725490196078433</v>
      </c>
      <c r="KT306" s="26">
        <f>IFERROR(Tableau17[[#This Row],[2017 (L)-T1-FN]]/Tableau17[[#This Row],[2017 (L)-T1-TOTAL]],"")</f>
        <v>0.16013071895424835</v>
      </c>
      <c r="KU306" s="26">
        <f>IFERROR(Tableau17[[#This Row],[2017 (L)-T1-LR]]/Tableau17[[#This Row],[2017 (L)-T1-TOTAL]],"")</f>
        <v>0.20915032679738563</v>
      </c>
      <c r="KV306" s="26">
        <f>IFERROR(Tableau17[[#This Row],[2017 (L)-T1-MDM]]/Tableau17[[#This Row],[2017 (L)-T1-TOTAL]],"")</f>
        <v>0</v>
      </c>
      <c r="KW306" s="26">
        <f>IFERROR(Tableau17[[#This Row],[2017 (L)-T1-RDG]]/Tableau17[[#This Row],[2017 (L)-T1-TOTAL]],"")</f>
        <v>0</v>
      </c>
      <c r="KX306" s="26">
        <f>IFERROR(Tableau17[[#This Row],[2017 (L)-T1-REG]]/Tableau17[[#This Row],[2017 (L)-T1-TOTAL]],"")</f>
        <v>3.2679738562091504E-3</v>
      </c>
      <c r="KY306" s="26">
        <f>IFERROR(Tableau17[[#This Row],[2017 (L)-T1-REM]]/Tableau17[[#This Row],[2017 (L)-T1-TOTAL]],"")</f>
        <v>0.34640522875816993</v>
      </c>
      <c r="KZ306" s="26">
        <f>IFERROR(Tableau17[[#This Row],[2017 (L)-T1-SOC]]/Tableau17[[#This Row],[2017 (L)-T1-TOTAL]],"")</f>
        <v>1.7973856209150325E-2</v>
      </c>
      <c r="LA306" s="26">
        <f>IFERROR(Tableau17[[#This Row],[2017 (L)-T1-UDI]]/Tableau17[[#This Row],[2017 (L)-T1-TOTAL]],"")</f>
        <v>0</v>
      </c>
      <c r="LB306" s="26">
        <f>IFERROR(Tableau17[[#This Row],[2017 (L)-T2-FI]]/Tableau17[[#This Row],[2017 (L)-T2-TOTAL]],"")</f>
        <v>0</v>
      </c>
      <c r="LC306" s="26">
        <f>IFERROR(Tableau17[[#This Row],[2017 (L)-T2-FN]]/Tableau17[[#This Row],[2017 (L)-T2-TOTAL]],"")</f>
        <v>0</v>
      </c>
      <c r="LD306" s="26">
        <f>IFERROR(Tableau17[[#This Row],[2017 (L)-T2-LR]]/Tableau17[[#This Row],[2017 (L)-T2-TOTAL]],"")</f>
        <v>0.43146067415730338</v>
      </c>
      <c r="LE306" s="26">
        <f>IFERROR(Tableau17[[#This Row],[2017 (L)-T2-MDM]]/Tableau17[[#This Row],[2017 (L)-T2-TOTAL]],"")</f>
        <v>0</v>
      </c>
      <c r="LF306" s="26">
        <f>IFERROR(Tableau17[[#This Row],[2017 (L)-T2-REM]]/Tableau17[[#This Row],[2017 (L)-T2-TOTAL]],"")</f>
        <v>0.56853932584269662</v>
      </c>
      <c r="LG306" s="26">
        <f>IFERROR(Tableau17[[#This Row],[2017-T1-ARTHAUD Nathalie]]/Tableau17[[#This Row],[2017-T1-TOTAL]],"")</f>
        <v>4.0526849037487338E-3</v>
      </c>
      <c r="LH306" s="26">
        <f>IFERROR(Tableau17[[#This Row],[2017-T1-ASSELINEAU Fran]]/Tableau17[[#This Row],[2017-T1-TOTAL]],"")</f>
        <v>9.11854103343465E-3</v>
      </c>
      <c r="LI306" s="26">
        <f>IFERROR(Tableau17[[#This Row],[2017-T1-CHEMINADE Jacques]]/Tableau17[[#This Row],[2017-T1-TOTAL]],"")</f>
        <v>1.0131712259371835E-3</v>
      </c>
      <c r="LJ306" s="26">
        <f>IFERROR(Tableau17[[#This Row],[2017-T1-DUPONT-AIGNAN Nicolas]]/Tableau17[[#This Row],[2017-T1-TOTAL]],"")</f>
        <v>3.7487335359675786E-2</v>
      </c>
      <c r="LK306" s="26">
        <f>IFERROR(Tableau17[[#This Row],[2017-T1-FILLON Fran]]/Tableau17[[#This Row],[2017-T1-TOTAL]],"")</f>
        <v>0.23404255319148937</v>
      </c>
      <c r="LL306" s="26">
        <f>IFERROR(Tableau17[[#This Row],[2017-T1-HAMON Beno]]/Tableau17[[#This Row],[2017-T1-TOTAL]],"")</f>
        <v>6.2816616008105369E-2</v>
      </c>
      <c r="LM306" s="26">
        <f>IFERROR(Tableau17[[#This Row],[2017-T1-LASSALLE Jean]]/Tableau17[[#This Row],[2017-T1-TOTAL]],"")</f>
        <v>7.0921985815602835E-3</v>
      </c>
      <c r="LN306" s="26">
        <f>IFERROR(Tableau17[[#This Row],[2017-T1-LE PEN Marine]]/Tableau17[[#This Row],[2017-T1-TOTAL]],"")</f>
        <v>0.23100303951367782</v>
      </c>
      <c r="LO306" s="26">
        <f>IFERROR(Tableau17[[#This Row],[2017-T1-M Jean-Luc]]/Tableau17[[#This Row],[2017-T1-TOTAL]],"")</f>
        <v>0.18034447821681865</v>
      </c>
      <c r="LP306" s="26">
        <f>IFERROR(Tableau17[[#This Row],[2017-T1-MACRON Emmanuel]]/Tableau17[[#This Row],[2017-T1-TOTAL]],"")</f>
        <v>0.22796352583586627</v>
      </c>
      <c r="LQ306" s="26">
        <f>IFERROR(Tableau17[[#This Row],[2017-T1-POUTOU Philippe]]/Tableau17[[#This Row],[2017-T1-TOTAL]],"")</f>
        <v>5.065856129685917E-3</v>
      </c>
      <c r="LR306" s="26">
        <f>IFERROR(Tableau17[[#This Row],[2017-T2-LE PEN Marine]]/Tableau17[[#This Row],[2017-T2-TOTAL]],"")</f>
        <v>0.33730631704410013</v>
      </c>
      <c r="LS306" s="26">
        <f>IFERROR(Tableau17[[#This Row],[2017-T2-MACRON Emmanuel]]/Tableau17[[#This Row],[2017-T2-TOTAL]],"")</f>
        <v>0.66269368295589992</v>
      </c>
      <c r="LT306" s="26">
        <f>IFERROR(Tableau17[[#This Row],[2019-T1-ALEXANDRE Audric]]/Tableau17[[#This Row],[2019-T1-TOTAL]],"")</f>
        <v>0</v>
      </c>
      <c r="LU306" s="26">
        <f>IFERROR(Tableau17[[#This Row],[2019-T1-ARTHAUD Nathalie]]/Tableau17[[#This Row],[2019-T1-TOTAL]],"")</f>
        <v>1.6339869281045752E-3</v>
      </c>
      <c r="LV306" s="26">
        <f>IFERROR(Tableau17[[#This Row],[2019-T1-ASSELINEAU François]]/Tableau17[[#This Row],[2019-T1-TOTAL]],"")</f>
        <v>4.9019607843137254E-3</v>
      </c>
      <c r="LW306" s="26">
        <f>IFERROR(Tableau17[[#This Row],[2019-T1-AUBRY Manon]]/Tableau17[[#This Row],[2019-T1-TOTAL]],"")</f>
        <v>3.7581699346405227E-2</v>
      </c>
      <c r="LX306" s="26">
        <f>IFERROR(Tableau17[[#This Row],[2019-T1-AZERGUI Nagib]]/Tableau17[[#This Row],[2019-T1-TOTAL]],"")</f>
        <v>0</v>
      </c>
      <c r="LY306" s="26">
        <f>IFERROR(Tableau17[[#This Row],[2019-T1-BARDELLA Jordan]]/Tableau17[[#This Row],[2019-T1-TOTAL]],"")</f>
        <v>0.25163398692810457</v>
      </c>
      <c r="LZ306" s="26">
        <f>IFERROR(Tableau17[[#This Row],[2019-T1-BELLAMY François-Xavier]]/Tableau17[[#This Row],[2019-T1-TOTAL]],"")</f>
        <v>0.10130718954248366</v>
      </c>
      <c r="MA306" s="26">
        <f>IFERROR(Tableau17[[#This Row],[2019-T1-BIDOU Olivier]]/Tableau17[[#This Row],[2019-T1-TOTAL]],"")</f>
        <v>1.6339869281045752E-3</v>
      </c>
      <c r="MB306" s="26">
        <f>IFERROR(Tableau17[[#This Row],[2019-T1-BOURG Dominique]]/Tableau17[[#This Row],[2019-T1-TOTAL]],"")</f>
        <v>4.9019607843137254E-3</v>
      </c>
      <c r="MC306" s="26">
        <f>IFERROR(Tableau17[[#This Row],[2019-T1-BROSSAT Ian]]/Tableau17[[#This Row],[2019-T1-TOTAL]],"")</f>
        <v>3.7581699346405227E-2</v>
      </c>
      <c r="MD306" s="26">
        <f>IFERROR(Tableau17[[#This Row],[2019-T1-CAILLAUD Sophie]]/Tableau17[[#This Row],[2019-T1-TOTAL]],"")</f>
        <v>0</v>
      </c>
      <c r="ME306" s="26">
        <f>IFERROR(Tableau17[[#This Row],[2019-T1-CAMUS Renaud]]/Tableau17[[#This Row],[2019-T1-TOTAL]],"")</f>
        <v>0</v>
      </c>
      <c r="MF306" s="26">
        <f>IFERROR(Tableau17[[#This Row],[2019-T1-CHALENÇON Christophe]]/Tableau17[[#This Row],[2019-T1-TOTAL]],"")</f>
        <v>0</v>
      </c>
      <c r="MG306" s="26">
        <f>IFERROR(Tableau17[[#This Row],[2019-T1-CORBET Cathy Denise Ginette]]/Tableau17[[#This Row],[2019-T1-TOTAL]],"")</f>
        <v>0</v>
      </c>
      <c r="MH306" s="26">
        <f>IFERROR(Tableau17[[#This Row],[2019-T1-DE PREVOISIN Robert]]/Tableau17[[#This Row],[2019-T1-TOTAL]],"")</f>
        <v>0</v>
      </c>
      <c r="MI306" s="26">
        <f>IFERROR(Tableau17[[#This Row],[2019-T1-DELFEL Thérèse]]/Tableau17[[#This Row],[2019-T1-TOTAL]],"")</f>
        <v>0</v>
      </c>
      <c r="MJ306" s="26">
        <f>IFERROR(Tableau17[[#This Row],[2019-T1-DIEUMEGARD Pierre]]/Tableau17[[#This Row],[2019-T1-TOTAL]],"")</f>
        <v>1.6339869281045752E-3</v>
      </c>
      <c r="MK306" s="26">
        <f>IFERROR(Tableau17[[#This Row],[2019-T1-DUPONT-AIGNAN Nicolas]]/Tableau17[[#This Row],[2019-T1-TOTAL]],"")</f>
        <v>1.9607843137254902E-2</v>
      </c>
      <c r="ML306" s="26">
        <f>IFERROR(Tableau17[[#This Row],[2019-T1-GERNIGON Yves]]/Tableau17[[#This Row],[2019-T1-TOTAL]],"")</f>
        <v>0</v>
      </c>
      <c r="MM306" s="26">
        <f>IFERROR(Tableau17[[#This Row],[2019-T1-GLUCKSMANN Raphaël]]/Tableau17[[#This Row],[2019-T1-TOTAL]],"")</f>
        <v>4.9019607843137254E-2</v>
      </c>
      <c r="MN306" s="26">
        <f>IFERROR(Tableau17[[#This Row],[2019-T1-HAMON Benoît]]/Tableau17[[#This Row],[2019-T1-TOTAL]],"")</f>
        <v>4.084967320261438E-2</v>
      </c>
      <c r="MO306" s="26">
        <f>IFERROR(Tableau17[[#This Row],[2019-T1-HELGEN Gilles]]/Tableau17[[#This Row],[2019-T1-TOTAL]],"")</f>
        <v>0</v>
      </c>
      <c r="MP306" s="26">
        <f>IFERROR(Tableau17[[#This Row],[2019-T1-JADOT Yannick]]/Tableau17[[#This Row],[2019-T1-TOTAL]],"")</f>
        <v>0.18954248366013071</v>
      </c>
      <c r="MQ306" s="26">
        <f>IFERROR(Tableau17[[#This Row],[2019-T1-LAGARDE Jean-Christophe]]/Tableau17[[#This Row],[2019-T1-TOTAL]],"")</f>
        <v>1.1437908496732025E-2</v>
      </c>
      <c r="MR306" s="26">
        <f>IFERROR(Tableau17[[#This Row],[2019-T1-LALANNE Francis]]/Tableau17[[#This Row],[2019-T1-TOTAL]],"")</f>
        <v>3.2679738562091504E-3</v>
      </c>
      <c r="MS306" s="26">
        <f>IFERROR(Tableau17[[#This Row],[2019-T1-LOISEAU Nathalie]]/Tableau17[[#This Row],[2019-T1-TOTAL]],"")</f>
        <v>0.24346405228758169</v>
      </c>
      <c r="MT306" s="26">
        <f>IFERROR(Tableau17[[#This Row],[2019-T1-MARIE Florie]]/Tableau17[[#This Row],[2019-T1-TOTAL]],"")</f>
        <v>0</v>
      </c>
      <c r="MU306" s="26">
        <f>IFERROR(Tableau17[[#This Row],[2008-T1-MACROEXTRDROITE]]/Tableau17[[#This Row],[2008-T1-MACROTOTALE]],"")</f>
        <v>8.2099596231493946E-2</v>
      </c>
      <c r="MV306" s="26">
        <f>IFERROR(Tableau17[[#This Row],[2008-T1-MACRODROITE]]/Tableau17[[#This Row],[2008-T1-MACROTOTALE]],"")</f>
        <v>0.49528936742934049</v>
      </c>
      <c r="MW306" s="26">
        <f>IFERROR(Tableau17[[#This Row],[2008-T1-MACROCENTRE]]/Tableau17[[#This Row],[2008-T1-MACROTOTALE]],"")</f>
        <v>0</v>
      </c>
      <c r="MX306" s="26">
        <f>IFERROR(Tableau17[[#This Row],[2008-T1-MACROGAUCHE]]/Tableau17[[#This Row],[2008-T1-MACROTOTALE]],"")</f>
        <v>0.42261103633916552</v>
      </c>
      <c r="MY306" s="26">
        <f>IFERROR(Tableau17[[#This Row],[2008-T1-MACROAUTRE]]/Tableau17[[#This Row],[2008-T1-MACROTOTALE]],"")</f>
        <v>0</v>
      </c>
      <c r="MZ306" s="26">
        <f>IFERROR(Tableau17[[#This Row],[2008-T2-MACROEXTRDROITE]]/Tableau17[[#This Row],[2008-T2-MACROTOTALE]],"")</f>
        <v>0</v>
      </c>
      <c r="NA306" s="26">
        <f>IFERROR(Tableau17[[#This Row],[2008-T2-MACRODROITE]]/Tableau17[[#This Row],[2008-T2-MACROTOTALE]],"")</f>
        <v>0.55079559363525088</v>
      </c>
      <c r="NB306" s="26">
        <f>IFERROR(Tableau17[[#This Row],[2008-T2-MACROCENTRE]]/Tableau17[[#This Row],[2008-T2-MACROTOTALE]],"")</f>
        <v>0</v>
      </c>
      <c r="NC306" s="26">
        <f>IFERROR(Tableau17[[#This Row],[2008-T2-MACROGAUCHE]]/Tableau17[[#This Row],[2008-T2-MACROTOTALE]],"")</f>
        <v>0.44920440636474906</v>
      </c>
      <c r="ND306" s="26">
        <f>IFERROR(Tableau17[[#This Row],[2008-T2-MACROAUTRE]]/Tableau17[[#This Row],[2008-T2-MACROTOTALE]],"")</f>
        <v>0</v>
      </c>
      <c r="NE306" s="26">
        <f>IFERROR(Tableau17[[#This Row],[2014-T1-MACROEXTRDROITE]]/Tableau17[[#This Row],[2014-T1-MACROTOTALE]],"")</f>
        <v>0.18091168091168092</v>
      </c>
      <c r="NF306" s="26">
        <f>IFERROR(Tableau17[[#This Row],[2014-T1-MACRODROITE]]/Tableau17[[#This Row],[2014-T1-MACROTOTALE]],"")</f>
        <v>0.44586894586894588</v>
      </c>
      <c r="NG306" s="26">
        <f>IFERROR(Tableau17[[#This Row],[2014-T1-MACROCENTRE]]/Tableau17[[#This Row],[2014-T1-MACROTOTALE]],"")</f>
        <v>2.2792022792022793E-2</v>
      </c>
      <c r="NH306" s="26">
        <f>IFERROR(Tableau17[[#This Row],[2014-T1-MACROGAUCHE]]/Tableau17[[#This Row],[2014-T1-MACROTOTALE]],"")</f>
        <v>0.3504273504273504</v>
      </c>
      <c r="NI306" s="26">
        <f>IFERROR(Tableau17[[#This Row],[2014-T1-MACROAUTRE]]/Tableau17[[#This Row],[2014-T1-MACROTOTALE]],"")</f>
        <v>0</v>
      </c>
      <c r="NJ306" s="26">
        <f>IFERROR(Tableau17[[#This Row],[2014-T2-MACROEXTRDROITE]]/Tableau17[[#This Row],[2014-T2-MACROTOTALE]],"")</f>
        <v>0.16976127320954906</v>
      </c>
      <c r="NK306" s="26">
        <f>IFERROR(Tableau17[[#This Row],[2014-T2-MACRODROITE]]/Tableau17[[#This Row],[2014-T2-MACROTOTALE]],"")</f>
        <v>0.50132625994694957</v>
      </c>
      <c r="NL306" s="26">
        <f>IFERROR(Tableau17[[#This Row],[2014-T2-MACROCENTRE]]/Tableau17[[#This Row],[2014-T2-MACROTOTALE]],"")</f>
        <v>0</v>
      </c>
      <c r="NM306" s="26">
        <f>IFERROR(Tableau17[[#This Row],[2014-T2-MACROGAUCHE]]/Tableau17[[#This Row],[2014-T2-MACROTOTALE]],"")</f>
        <v>0.32891246684350134</v>
      </c>
      <c r="NN306" s="26">
        <f>IFERROR(Tableau17[[#This Row],[2014-T2-MACROAUTRE]]/Tableau17[[#This Row],[2014-T2-MACROTOTALE]],"")</f>
        <v>0</v>
      </c>
      <c r="NO306" s="26">
        <f>IFERROR( Tableau17[[#This Row],[2015-T1-MACROEXTRDROITE]]/Tableau17[[#This Row],[2015-T1-MACROTOTALE]],"")</f>
        <v>0.30201342281879195</v>
      </c>
      <c r="NP306" s="26">
        <f>IFERROR(Tableau17[[#This Row],[2015-T1-MACRODROITE]]/Tableau17[[#This Row],[2015-T1-MACROTOTALE]],"")</f>
        <v>0.34899328859060402</v>
      </c>
      <c r="NQ306" s="26">
        <f>IFERROR(Tableau17[[#This Row],[2015-T1-MACROCENTRE]]/Tableau17[[#This Row],[2015-T1-MACROTOTALE]],"")</f>
        <v>2.5167785234899327E-2</v>
      </c>
      <c r="NR306" s="26">
        <f>IFERROR(Tableau17[[#This Row],[2015-T1-MACROGAUCHE]]/Tableau17[[#This Row],[2015-T1-MACROTOTALE]],"")</f>
        <v>0.3238255033557047</v>
      </c>
      <c r="NS306" s="26">
        <f>IFERROR(Tableau17[[#This Row],[2015-T1-MACROAUTRE]]/Tableau17[[#This Row],[2015-T1-MACROTOTALE]],"")</f>
        <v>0</v>
      </c>
      <c r="NT306" s="26">
        <f>IFERROR(Tableau17[[#This Row],[2015-T2-MACROEXTRDROITE]]/Tableau17[[#This Row],[2015-T2-MACROTOTALE]],"")</f>
        <v>0.35765124555160144</v>
      </c>
      <c r="NU306" s="26">
        <f>IFERROR(Tableau17[[#This Row],[2015-T2-MACRODROITE]]/Tableau17[[#This Row],[2015-T2-MACROTOTALE]],"")</f>
        <v>0.64234875444839856</v>
      </c>
      <c r="NV306" s="26">
        <f>IFERROR(Tableau17[[#This Row],[2015-T2-MACROCENTRE]]/Tableau17[[#This Row],[2015-T2-MACROTOTALE]],"")</f>
        <v>0</v>
      </c>
      <c r="NW306" s="26">
        <f>IFERROR(Tableau17[[#This Row],[2015-T2-MACROGAUCHE]]/Tableau17[[#This Row],[2015-T2-MACROTOTALE]],"")</f>
        <v>0</v>
      </c>
      <c r="NX306" s="26">
        <f>IFERROR(Tableau17[[#This Row],[2015-T2-MACROAUTRE]]/Tableau17[[#This Row],[2015-T2-MACROTOTALE]],"")</f>
        <v>0</v>
      </c>
      <c r="NY306" s="26">
        <f>IFERROR(Tableau17[[#This Row],[2017-T1-MACROEXTRDROITE]]/Tableau17[[#This Row],[2017-T1-MACROTOTALE]],"")</f>
        <v>0.2786220871327254</v>
      </c>
      <c r="NZ306" s="26">
        <f>IFERROR(Tableau17[[#This Row],[2017-T1-MACRODROITE]]/Tableau17[[#This Row],[2017-T1-MACROTOTALE]],"")</f>
        <v>0.23404255319148937</v>
      </c>
      <c r="OA306" s="26">
        <f>IFERROR(Tableau17[[#This Row],[2017-T1-MACROCENTRE]]/Tableau17[[#This Row],[2017-T1-MACROTOTALE]],"")</f>
        <v>0.22796352583586627</v>
      </c>
      <c r="OB306" s="26">
        <f>IFERROR(Tableau17[[#This Row],[2017-T1-MACROGAUCHE]]/Tableau17[[#This Row],[2017-T1-MACROTOTALE]],"")</f>
        <v>0.25227963525835867</v>
      </c>
      <c r="OC306" s="26">
        <f>IFERROR(Tableau17[[#This Row],[2017-T1-MACROAUTRE]]/Tableau17[[#This Row],[2017-T1-MACROTOTALE]],"")</f>
        <v>7.0921985815602835E-3</v>
      </c>
      <c r="OD306" s="26">
        <f>IFERROR(Tableau17[[#This Row],[2017-T2-MACROEXTRDROITE]]/Tableau17[[#This Row],[2017-T2-MACROTOTALE]],"")</f>
        <v>0.33730631704410013</v>
      </c>
      <c r="OE306" s="26">
        <f>IFERROR(Tableau17[[#This Row],[2017-T2-MACRODROITE]]/Tableau17[[#This Row],[2017-T2-MACROTOTALE]],"")</f>
        <v>0</v>
      </c>
      <c r="OF306" s="26">
        <f>IFERROR(Tableau17[[#This Row],[2017-T2-MACROCENTRE]]/Tableau17[[#This Row],[2017-T2-MACROTOTALE]],"")</f>
        <v>0.66269368295589992</v>
      </c>
      <c r="OG306" s="26">
        <f>IFERROR(Tableau17[[#This Row],[2017-T2-MACROGAUCHE]]/Tableau17[[#This Row],[2017-T2-MACROTOTALE]],"")</f>
        <v>0</v>
      </c>
      <c r="OH306" s="26">
        <f>IFERROR(Tableau17[[#This Row],[2017-T2-MACROAUTRE]]/Tableau17[[#This Row],[2017-T2-MACROTOTALE]],"")</f>
        <v>0</v>
      </c>
      <c r="OI306" s="26">
        <f>IFERROR(Tableau17[[#This Row],[2019-T1-MACROEXTRDROITE]]/Tableau17[[#This Row],[2019-T1-MACROTOTALE]],"")</f>
        <v>0.27652733118971062</v>
      </c>
      <c r="OJ306" s="26">
        <f>IFERROR(Tableau17[[#This Row],[2019-T1-MACRODROITE]]/Tableau17[[#This Row],[2019-T1-MACROTOTALE]],"")</f>
        <v>0.11093247588424437</v>
      </c>
      <c r="OK306" s="26">
        <f>IFERROR(Tableau17[[#This Row],[2019-T1-MACROCENTRE]]/Tableau17[[#This Row],[2019-T1-MACROTOTALE]],"")</f>
        <v>0.23954983922829581</v>
      </c>
      <c r="OL306" s="26">
        <f>IFERROR(Tableau17[[#This Row],[2019-T1-MACROGAUCHE]]/Tableau17[[#This Row],[2019-T1-MACROTOTALE]],"")</f>
        <v>0.35048231511254019</v>
      </c>
      <c r="OM306" s="26">
        <f>IFERROR(Tableau17[[#This Row],[2019-T1-MACROAUTRE]]/Tableau17[[#This Row],[2019-T1-MACROTOTALE]],"")</f>
        <v>2.2508038585209004E-2</v>
      </c>
      <c r="ON306" s="26">
        <f>IFERROR(Tableau17[[#This Row],[2020-T1-MACROEXTRDROITE]]/Tableau17[[#This Row],[2020-T1-MACROTOTALE]],"")</f>
        <v>0.12547528517110265</v>
      </c>
      <c r="OO306" s="26">
        <f>IFERROR(Tableau17[[#This Row],[2020-T1-MACRODROITE]]/Tableau17[[#This Row],[2020-T1-MACROTOTALE]],"")</f>
        <v>0.34980988593155893</v>
      </c>
      <c r="OP306" s="26">
        <f>IFERROR(Tableau17[[#This Row],[2020-T1-MACROCENTRE]]/Tableau17[[#This Row],[2020-T1-MACROTOTALE]],"")</f>
        <v>0.11596958174904944</v>
      </c>
      <c r="OQ306" s="26">
        <f>IFERROR(Tableau17[[#This Row],[2020-T1-MACROGAUCHE]]/Tableau17[[#This Row],[2020-T1-MACROTOTALE]],"")</f>
        <v>0.40874524714828897</v>
      </c>
      <c r="OR306" s="26">
        <f>IFERROR(Tableau17[[#This Row],[2020-T1-MACROAUTRE]]/Tableau17[[#This Row],[2020-T1-MACROTOTALE]],"")</f>
        <v>0</v>
      </c>
      <c r="OS306" s="26">
        <f>IFERROR(Tableau17[[#This Row],[2017 (L)-T1-MACROEXTRDROITE]]/Tableau17[[#This Row],[2017 (L)-T1-MACROTOTALE]],"")</f>
        <v>0.19281045751633988</v>
      </c>
      <c r="OT306" s="26">
        <f>IFERROR(Tableau17[[#This Row],[2017 (L)-T1-MACRODROITE]]/Tableau17[[#This Row],[2017 (L)-T1-MACROTOTALE]],"")</f>
        <v>0.20915032679738563</v>
      </c>
      <c r="OU306" s="26">
        <f>IFERROR(Tableau17[[#This Row],[2017 (L)-T1-MACROCENTRE]]/Tableau17[[#This Row],[2017 (L)-T1-MACROTOTALE]],"")</f>
        <v>0.34640522875816993</v>
      </c>
      <c r="OV306" s="26">
        <f>IFERROR(Tableau17[[#This Row],[2017 (L)-T1-MACROGAUCHE]]/Tableau17[[#This Row],[2017 (L)-T1-MACROTOTALE]],"")</f>
        <v>0.23692810457516339</v>
      </c>
      <c r="OW306" s="26">
        <f>IFERROR(Tableau17[[#This Row],[2017 (L)-T1-MACROAUTRE]]/Tableau17[[#This Row],[2017 (L)-T1-MACROTOTALE]],"")</f>
        <v>1.4705882352941176E-2</v>
      </c>
      <c r="OX306" s="26">
        <f>IFERROR(Tableau17[[#This Row],[2017 (L)-T2-MACROEXTRDROITE]]/Tableau17[[#This Row],[2017 (L)-T2-MACROTOTALE]],"")</f>
        <v>0</v>
      </c>
      <c r="OY306" s="26">
        <f>IFERROR(Tableau17[[#This Row],[2017 (L)-T2-MACRODROITE]]/Tableau17[[#This Row],[2017 (L)-T2-MACROTOTALE]],"")</f>
        <v>0.43146067415730338</v>
      </c>
      <c r="OZ306" s="26">
        <f>IFERROR(Tableau17[[#This Row],[2017 (L)-T2-MACROCENTRE]]/Tableau17[[#This Row],[2017 (L)-T2-MACROTOTALE]],"")</f>
        <v>0.56853932584269662</v>
      </c>
      <c r="PA306" s="26">
        <f>IFERROR(Tableau17[[#This Row],[2017 (L)-T2-MACROGAUCHE]]/Tableau17[[#This Row],[2017 (L)-T2-MACROTOTALE]],"")</f>
        <v>0</v>
      </c>
      <c r="PB306" s="26">
        <f>IFERROR(Tableau17[[#This Row],[2017 (L)-T2-MACROAUTRE]]/Tableau17[[#This Row],[2017 (L)-T2-MACROTOTALE]],"")</f>
        <v>0</v>
      </c>
      <c r="PC306" s="26">
        <f>IFERROR(Tableau17[[#This Row],[2008_T1_PROCUS]]/Tableau17[[#This Row],[2008_T1_INSCRITS]],0)</f>
        <v>7.9808459696727851E-3</v>
      </c>
      <c r="PD306" s="26">
        <f>IFERROR(Tableau17[[#This Row],[2008_T2_PROCUS]]/Tableau17[[#This Row],[2008_T2_INSCRITS]],0)</f>
        <v>1.9952114924181964E-2</v>
      </c>
      <c r="PE306" s="26">
        <f>Tableau17[[#This Row],[2014_T1_PROCUS]]/Tableau17[[#This Row],[2014_T1_INSCRITS]]</f>
        <v>7.0977917981072556E-3</v>
      </c>
      <c r="PF306" s="26">
        <f>IFERROR(Tableau17[[#This Row],[2014_T2_PROCUS]]/Tableau17[[#This Row],[2014_T2_INSCRITS]],0)</f>
        <v>9.4637223974763408E-3</v>
      </c>
    </row>
    <row r="307" spans="1:422" hidden="1" x14ac:dyDescent="0.2">
      <c r="A307" s="1">
        <v>8</v>
      </c>
      <c r="B307" s="1" t="s">
        <v>517</v>
      </c>
      <c r="C307" s="1" t="s">
        <v>533</v>
      </c>
      <c r="D307" s="1" t="s">
        <v>533</v>
      </c>
      <c r="E307" s="1">
        <v>1541</v>
      </c>
      <c r="F307" s="1">
        <v>5.3762400000000001</v>
      </c>
      <c r="G307" s="1">
        <v>43.351027000000002</v>
      </c>
      <c r="H307" s="3">
        <v>660</v>
      </c>
      <c r="I307" s="3">
        <v>106</v>
      </c>
      <c r="L307" s="1">
        <v>6</v>
      </c>
      <c r="M307" s="1">
        <v>64</v>
      </c>
      <c r="O307" s="1">
        <v>3</v>
      </c>
      <c r="P307" s="1">
        <v>53</v>
      </c>
      <c r="Q307" s="1">
        <v>7</v>
      </c>
      <c r="R307" s="1">
        <v>26</v>
      </c>
      <c r="S307" s="1">
        <v>35</v>
      </c>
      <c r="T307" s="1">
        <v>7</v>
      </c>
      <c r="U307" s="1">
        <v>201</v>
      </c>
      <c r="V307" s="1">
        <v>565</v>
      </c>
      <c r="W307" s="1">
        <v>266</v>
      </c>
      <c r="X307" s="1">
        <v>4</v>
      </c>
      <c r="Y307" s="2">
        <v>0.47079646000000003</v>
      </c>
      <c r="Z307" s="1">
        <v>565</v>
      </c>
      <c r="AA307" s="1">
        <v>327</v>
      </c>
      <c r="AB307" s="1">
        <v>3</v>
      </c>
      <c r="AC307" s="2">
        <v>0.57876106000000005</v>
      </c>
      <c r="AD307" s="1">
        <v>660</v>
      </c>
      <c r="AE307" s="1">
        <v>204</v>
      </c>
      <c r="AF307" s="2">
        <v>0.30909091</v>
      </c>
      <c r="AG307" s="1">
        <f t="shared" si="4"/>
        <v>106</v>
      </c>
      <c r="AH307" s="1">
        <v>560</v>
      </c>
      <c r="AI307" s="1">
        <v>306</v>
      </c>
      <c r="AJ307" s="1">
        <v>0</v>
      </c>
      <c r="AK307" s="2">
        <v>0.54642857</v>
      </c>
      <c r="AN307" s="1">
        <v>0</v>
      </c>
      <c r="AP307" s="1">
        <v>562</v>
      </c>
      <c r="AQ307" s="1">
        <v>254</v>
      </c>
      <c r="AR307" s="2">
        <v>0.45195730000000001</v>
      </c>
      <c r="AS307" s="1">
        <v>562</v>
      </c>
      <c r="AT307" s="1">
        <v>262</v>
      </c>
      <c r="AU307" s="2">
        <v>0.46619217000000002</v>
      </c>
      <c r="AV307" s="1">
        <v>591</v>
      </c>
      <c r="AW307" s="1">
        <v>209</v>
      </c>
      <c r="AX307" s="2">
        <v>0.35363790000000001</v>
      </c>
      <c r="AY307" s="1">
        <v>591</v>
      </c>
      <c r="AZ307" s="1">
        <v>188</v>
      </c>
      <c r="BA307" s="2">
        <v>0.31810491000000002</v>
      </c>
      <c r="BB307" s="1">
        <v>591</v>
      </c>
      <c r="BC307" s="1">
        <v>404</v>
      </c>
      <c r="BD307" s="2">
        <v>0.68358713999999998</v>
      </c>
      <c r="BE307" s="1">
        <v>590</v>
      </c>
      <c r="BF307" s="1">
        <v>386</v>
      </c>
      <c r="BG307" s="2">
        <v>0.65423728999999997</v>
      </c>
      <c r="BH307" s="1">
        <v>650</v>
      </c>
      <c r="BI307" s="1">
        <v>231</v>
      </c>
      <c r="BJ307" s="2">
        <v>0.35538461999999998</v>
      </c>
      <c r="BK307" s="1">
        <v>17</v>
      </c>
      <c r="BN307" s="1">
        <v>8</v>
      </c>
      <c r="BO307" s="1">
        <v>30</v>
      </c>
      <c r="BP307" s="1">
        <v>79</v>
      </c>
      <c r="BQ307" s="1">
        <v>162</v>
      </c>
      <c r="BR307" s="1">
        <v>296</v>
      </c>
      <c r="BZ307" s="1">
        <v>16</v>
      </c>
      <c r="CA307" s="1">
        <v>0</v>
      </c>
      <c r="CB307" s="1">
        <v>28</v>
      </c>
      <c r="CC307" s="1">
        <v>50</v>
      </c>
      <c r="CD307" s="1">
        <v>66</v>
      </c>
      <c r="CE307" s="1">
        <v>96</v>
      </c>
      <c r="CF307" s="1">
        <v>256</v>
      </c>
      <c r="CG307" s="1">
        <v>60</v>
      </c>
      <c r="CH307" s="1">
        <v>88</v>
      </c>
      <c r="CI307" s="1">
        <v>163</v>
      </c>
      <c r="CJ307" s="1">
        <v>311</v>
      </c>
      <c r="CL307" s="1">
        <v>8</v>
      </c>
      <c r="CN307" s="1">
        <v>20</v>
      </c>
      <c r="CP307" s="1">
        <v>65</v>
      </c>
      <c r="CS307" s="1">
        <v>87</v>
      </c>
      <c r="CT307" s="1">
        <v>47</v>
      </c>
      <c r="CW307" s="1">
        <v>227</v>
      </c>
      <c r="CY307" s="1">
        <v>80</v>
      </c>
      <c r="CZ307" s="1">
        <v>155</v>
      </c>
      <c r="DC307" s="1">
        <v>235</v>
      </c>
      <c r="DD307" s="1">
        <v>7</v>
      </c>
      <c r="DE307" s="1">
        <v>2</v>
      </c>
      <c r="DF307" s="1">
        <v>4</v>
      </c>
      <c r="DH307" s="1">
        <v>19</v>
      </c>
      <c r="DI307" s="1">
        <v>9</v>
      </c>
      <c r="DK307" s="1">
        <v>5</v>
      </c>
      <c r="DL307" s="1">
        <v>27</v>
      </c>
      <c r="DM307" s="1">
        <v>34</v>
      </c>
      <c r="DR307" s="1">
        <v>41</v>
      </c>
      <c r="DS307" s="1">
        <v>39</v>
      </c>
      <c r="DT307" s="1">
        <v>13</v>
      </c>
      <c r="DU307" s="1">
        <v>200</v>
      </c>
      <c r="DW307" s="1">
        <v>58</v>
      </c>
      <c r="DZ307" s="1">
        <v>113</v>
      </c>
      <c r="EA307" s="1">
        <v>171</v>
      </c>
      <c r="EB307" s="1">
        <v>0</v>
      </c>
      <c r="EC307" s="1">
        <v>6</v>
      </c>
      <c r="ED307" s="1">
        <v>0</v>
      </c>
      <c r="EE307" s="1">
        <v>12</v>
      </c>
      <c r="EF307" s="1">
        <v>33</v>
      </c>
      <c r="EG307" s="1">
        <v>17</v>
      </c>
      <c r="EH307" s="1">
        <v>0</v>
      </c>
      <c r="EI307" s="1">
        <v>78</v>
      </c>
      <c r="EJ307" s="1">
        <v>168</v>
      </c>
      <c r="EK307" s="1">
        <v>79</v>
      </c>
      <c r="EL307" s="1">
        <v>4</v>
      </c>
      <c r="EM307" s="1">
        <v>397</v>
      </c>
      <c r="EN307" s="1">
        <v>91</v>
      </c>
      <c r="EO307" s="1">
        <v>259</v>
      </c>
      <c r="EP307" s="1">
        <v>350</v>
      </c>
      <c r="EQ307" s="1">
        <v>0</v>
      </c>
      <c r="ER307" s="1">
        <v>5</v>
      </c>
      <c r="ES307" s="1">
        <v>10</v>
      </c>
      <c r="ET307" s="1">
        <v>36</v>
      </c>
      <c r="EU307" s="1">
        <v>11</v>
      </c>
      <c r="EV307" s="1">
        <v>56</v>
      </c>
      <c r="EW307" s="1">
        <v>10</v>
      </c>
      <c r="EX307" s="1">
        <v>1</v>
      </c>
      <c r="EY307" s="1">
        <v>2</v>
      </c>
      <c r="EZ307" s="1">
        <v>7</v>
      </c>
      <c r="FA307" s="1">
        <v>0</v>
      </c>
      <c r="FB307" s="1">
        <v>0</v>
      </c>
      <c r="FC307" s="1">
        <v>0</v>
      </c>
      <c r="FD307" s="1">
        <v>0</v>
      </c>
      <c r="FE307" s="1">
        <v>0</v>
      </c>
      <c r="FF307" s="1">
        <v>0</v>
      </c>
      <c r="FG307" s="1">
        <v>0</v>
      </c>
      <c r="FH307" s="1">
        <v>8</v>
      </c>
      <c r="FI307" s="1">
        <v>0</v>
      </c>
      <c r="FJ307" s="1">
        <v>17</v>
      </c>
      <c r="FK307" s="1">
        <v>11</v>
      </c>
      <c r="FL307" s="1">
        <v>0</v>
      </c>
      <c r="FM307" s="1">
        <v>14</v>
      </c>
      <c r="FN307" s="1">
        <v>4</v>
      </c>
      <c r="FO307" s="1">
        <v>5</v>
      </c>
      <c r="FP307" s="1">
        <v>22</v>
      </c>
      <c r="FQ307" s="1">
        <v>0</v>
      </c>
      <c r="FR307" s="1">
        <f>SUM(Tableau17[[#This Row],[2019-T1-ALEXANDRE Audric]:[2019-T1-MARIE Florie]])</f>
        <v>219</v>
      </c>
      <c r="FS307" s="1">
        <v>30</v>
      </c>
      <c r="FT307" s="1">
        <v>96</v>
      </c>
      <c r="FU307" s="1">
        <v>0</v>
      </c>
      <c r="FV307" s="1">
        <v>170</v>
      </c>
      <c r="FW307" s="1">
        <v>0</v>
      </c>
      <c r="FX307" s="1">
        <v>296</v>
      </c>
      <c r="GD307" s="1">
        <v>0</v>
      </c>
      <c r="GE307" s="1">
        <v>50</v>
      </c>
      <c r="GF307" s="1">
        <v>66</v>
      </c>
      <c r="GG307" s="1">
        <v>0</v>
      </c>
      <c r="GH307" s="1">
        <v>140</v>
      </c>
      <c r="GI307" s="1">
        <v>0</v>
      </c>
      <c r="GJ307" s="1">
        <v>256</v>
      </c>
      <c r="GK307" s="1">
        <v>60</v>
      </c>
      <c r="GL307" s="1">
        <v>88</v>
      </c>
      <c r="GM307" s="1">
        <v>0</v>
      </c>
      <c r="GN307" s="1">
        <v>163</v>
      </c>
      <c r="GO307" s="1">
        <v>0</v>
      </c>
      <c r="GP307" s="1">
        <v>311</v>
      </c>
      <c r="GQ307" s="1">
        <v>73</v>
      </c>
      <c r="GR307" s="1">
        <v>47</v>
      </c>
      <c r="GS307" s="1">
        <v>0</v>
      </c>
      <c r="GT307" s="1">
        <v>107</v>
      </c>
      <c r="GU307" s="1">
        <v>0</v>
      </c>
      <c r="GV307" s="1">
        <v>227</v>
      </c>
      <c r="GW307" s="1">
        <v>80</v>
      </c>
      <c r="GX307" s="1">
        <v>0</v>
      </c>
      <c r="GY307" s="1">
        <v>0</v>
      </c>
      <c r="GZ307" s="1">
        <v>155</v>
      </c>
      <c r="HA307" s="1">
        <v>0</v>
      </c>
      <c r="HB307" s="1">
        <v>235</v>
      </c>
      <c r="HC307" s="1">
        <v>96</v>
      </c>
      <c r="HD307" s="1">
        <v>33</v>
      </c>
      <c r="HE307" s="1">
        <v>79</v>
      </c>
      <c r="HF307" s="1">
        <v>189</v>
      </c>
      <c r="HG307" s="1">
        <v>0</v>
      </c>
      <c r="HH307" s="1">
        <v>397</v>
      </c>
      <c r="HI307" s="1">
        <v>91</v>
      </c>
      <c r="HJ307" s="1">
        <v>0</v>
      </c>
      <c r="HK307" s="1">
        <v>259</v>
      </c>
      <c r="HL307" s="1">
        <v>0</v>
      </c>
      <c r="HM307" s="1">
        <v>0</v>
      </c>
      <c r="HN307" s="1">
        <v>350</v>
      </c>
      <c r="HO307" s="1">
        <v>77</v>
      </c>
      <c r="HP307" s="1">
        <v>14</v>
      </c>
      <c r="HQ307" s="1">
        <v>22</v>
      </c>
      <c r="HR307" s="1">
        <v>90</v>
      </c>
      <c r="HS307" s="1">
        <v>23</v>
      </c>
      <c r="HT307" s="1">
        <v>226</v>
      </c>
      <c r="HU307" s="1">
        <v>26</v>
      </c>
      <c r="HV307" s="1">
        <v>59</v>
      </c>
      <c r="HW307" s="1">
        <v>7</v>
      </c>
      <c r="HX307" s="1">
        <v>109</v>
      </c>
      <c r="HY307" s="1">
        <v>0</v>
      </c>
      <c r="HZ307" s="1">
        <v>201</v>
      </c>
      <c r="IA307" s="1">
        <v>38</v>
      </c>
      <c r="IB307" s="1">
        <v>13</v>
      </c>
      <c r="IC307" s="1">
        <v>41</v>
      </c>
      <c r="ID307" s="1">
        <v>106</v>
      </c>
      <c r="IE307" s="1">
        <v>2</v>
      </c>
      <c r="IF307" s="1">
        <v>200</v>
      </c>
      <c r="IG307" s="1">
        <v>58</v>
      </c>
      <c r="IH307" s="1">
        <v>0</v>
      </c>
      <c r="II307" s="1">
        <v>113</v>
      </c>
      <c r="IJ307" s="1">
        <v>0</v>
      </c>
      <c r="IK307" s="1">
        <v>0</v>
      </c>
      <c r="IL307" s="1">
        <v>171</v>
      </c>
      <c r="IM307" s="26">
        <f>IFERROR(Tableau17[[#This Row],[LDIV]]/Tableau17[[#This Row],[Total général]],"")</f>
        <v>0</v>
      </c>
      <c r="IN307" s="26">
        <f>IFERROR(Tableau17[[#This Row],[LDVC]]/Tableau17[[#This Row],[Total général]],"")</f>
        <v>0</v>
      </c>
      <c r="IO307" s="26">
        <f>IFERROR(Tableau17[[#This Row],[LDVD]]/Tableau17[[#This Row],[Total général]],"")</f>
        <v>2.9850746268656716E-2</v>
      </c>
      <c r="IP307" s="26">
        <f>IFERROR(Tableau17[[#This Row],[LDVG]]/Tableau17[[#This Row],[Total général]],"")</f>
        <v>0.31840796019900497</v>
      </c>
      <c r="IQ307" s="26">
        <f>IFERROR(Tableau17[[#This Row],[LEXD]]/Tableau17[[#This Row],[Total général]],"")</f>
        <v>0</v>
      </c>
      <c r="IR307" s="26">
        <f>IFERROR(Tableau17[[#This Row],[LEXG]]/Tableau17[[#This Row],[Total général]],"")</f>
        <v>1.4925373134328358E-2</v>
      </c>
      <c r="IS307" s="26">
        <f>IFERROR(Tableau17[[#This Row],[LLR]]/Tableau17[[#This Row],[Total général]],"")</f>
        <v>0.26368159203980102</v>
      </c>
      <c r="IT307" s="26">
        <f>IFERROR(Tableau17[[#This Row],[LREM]]/Tableau17[[#This Row],[Total général]],"")</f>
        <v>3.482587064676617E-2</v>
      </c>
      <c r="IU307" s="26">
        <f>IFERROR(Tableau17[[#This Row],[LRN]]/Tableau17[[#This Row],[Total général]],"")</f>
        <v>0.12935323383084577</v>
      </c>
      <c r="IV307" s="26">
        <f>IFERROR(Tableau17[[#This Row],[LUG]]/Tableau17[[#This Row],[Total général]],"")</f>
        <v>0.17412935323383086</v>
      </c>
      <c r="IW307" s="26">
        <f>IFERROR(Tableau17[[#This Row],[LVEC]]/Tableau17[[#This Row],[Total général]],"")</f>
        <v>3.482587064676617E-2</v>
      </c>
      <c r="IX307" s="26">
        <f>IFERROR(Tableau17[[#This Row],[2008-T1-LCMD]]/Tableau17[[#This Row],[2008-T1-TOTAL]],"")</f>
        <v>5.7432432432432436E-2</v>
      </c>
      <c r="IY307" s="26">
        <f>IFERROR(Tableau17[[#This Row],[2008-T1-LDVD]]/Tableau17[[#This Row],[2008-T1-TOTAL]],"")</f>
        <v>0</v>
      </c>
      <c r="IZ307" s="26">
        <f>IFERROR(Tableau17[[#This Row],[2008-T1-LEXD]]/Tableau17[[#This Row],[2008-T1-TOTAL]],"")</f>
        <v>0</v>
      </c>
      <c r="JA307" s="26">
        <f>IFERROR(Tableau17[[#This Row],[2008-T1-LEXG]]/Tableau17[[#This Row],[2008-T1-TOTAL]],"")</f>
        <v>2.7027027027027029E-2</v>
      </c>
      <c r="JB307" s="26">
        <f>IFERROR(Tableau17[[#This Row],[2008-T1-LFN]]/Tableau17[[#This Row],[2008-T1-TOTAL]],"")</f>
        <v>0.10135135135135136</v>
      </c>
      <c r="JC307" s="26">
        <f>IFERROR(Tableau17[[#This Row],[2008-T1-LMAJ]]/Tableau17[[#This Row],[2008-T1-TOTAL]],"")</f>
        <v>0.26689189189189189</v>
      </c>
      <c r="JD307" s="26">
        <f>IFERROR(Tableau17[[#This Row],[2008-T1-LUG]]/Tableau17[[#This Row],[2008-T1-TOTAL]],"")</f>
        <v>0.54729729729729726</v>
      </c>
      <c r="JE307" s="26" t="str">
        <f>IFERROR(Tableau17[[#This Row],[2008-T2-LFN]]/Tableau17[[#This Row],[2008-T2-TOTAL]],"")</f>
        <v/>
      </c>
      <c r="JF307" s="26" t="str">
        <f>IFERROR(Tableau17[[#This Row],[2008-T2-LGC]]/Tableau17[[#This Row],[2008-T2-TOTAL]],"")</f>
        <v/>
      </c>
      <c r="JG307" s="26" t="str">
        <f>IFERROR(Tableau17[[#This Row],[2008-T2-LMAJ]]/Tableau17[[#This Row],[2008-T2-TOTAL]],"")</f>
        <v/>
      </c>
      <c r="JH307" s="26" t="str">
        <f>IFERROR(Tableau17[[#This Row],[2008-T2-LUG]]/Tableau17[[#This Row],[2008-T2-TOTAL]],"")</f>
        <v/>
      </c>
      <c r="JI307" s="26">
        <f>IFERROR(Tableau17[[#This Row],[2014-T1-LDIV]]/Tableau17[[#This Row],[2014-T1-TOTAL]],"")</f>
        <v>0</v>
      </c>
      <c r="JJ307" s="26">
        <f>IFERROR(Tableau17[[#This Row],[2014-T1-LDVD]]/Tableau17[[#This Row],[2014-T1-TOTAL]],"")</f>
        <v>0</v>
      </c>
      <c r="JK307" s="26">
        <f>IFERROR(Tableau17[[#This Row],[2014-T1-LDVG]]/Tableau17[[#This Row],[2014-T1-TOTAL]],"")</f>
        <v>6.25E-2</v>
      </c>
      <c r="JL307" s="26">
        <f>IFERROR(Tableau17[[#This Row],[2014-T1-LEXG]]/Tableau17[[#This Row],[2014-T1-TOTAL]],"")</f>
        <v>0</v>
      </c>
      <c r="JM307" s="26">
        <f>IFERROR(Tableau17[[#This Row],[2014-T1-LFG]]/Tableau17[[#This Row],[2014-T1-TOTAL]],"")</f>
        <v>0.109375</v>
      </c>
      <c r="JN307" s="26">
        <f>IFERROR(Tableau17[[#This Row],[2014-T1-LFN]]/Tableau17[[#This Row],[2014-T1-TOTAL]],"")</f>
        <v>0.1953125</v>
      </c>
      <c r="JO307" s="26">
        <f>IFERROR(Tableau17[[#This Row],[2014-T1-LUD]]/Tableau17[[#This Row],[2014-T1-TOTAL]],"")</f>
        <v>0.2578125</v>
      </c>
      <c r="JP307" s="26">
        <f>IFERROR(Tableau17[[#This Row],[2014-T1-LUG]]/Tableau17[[#This Row],[2014-T1-TOTAL]],"")</f>
        <v>0.375</v>
      </c>
      <c r="JQ307" s="26">
        <f>IFERROR(Tableau17[[#This Row],[2014-T2-LFN]]/Tableau17[[#This Row],[2014-T2-TOTAL]],"")</f>
        <v>0.19292604501607716</v>
      </c>
      <c r="JR307" s="26">
        <f>IFERROR(Tableau17[[#This Row],[2014-T2-LUD]]/Tableau17[[#This Row],[2014-T2-TOTAL]],"")</f>
        <v>0.28295819935691319</v>
      </c>
      <c r="JS307" s="26">
        <f>IFERROR(Tableau17[[#This Row],[2014-T2-LUG]]/Tableau17[[#This Row],[2014-T2-TOTAL]],"")</f>
        <v>0.52411575562700963</v>
      </c>
      <c r="JT307" s="26">
        <f>IFERROR(Tableau17[[#This Row],[2015-T1-BC-DIV]]/Tableau17[[#This Row],[2015-T1-TOTAL]],"")</f>
        <v>0</v>
      </c>
      <c r="JU307" s="26">
        <f>IFERROR(Tableau17[[#This Row],[2015-T1-BC-DLF]]/Tableau17[[#This Row],[2015-T1-TOTAL]],"")</f>
        <v>3.5242290748898682E-2</v>
      </c>
      <c r="JV307" s="26">
        <f>IFERROR(Tableau17[[#This Row],[2015-T1-BC-DVD]]/Tableau17[[#This Row],[2015-T1-TOTAL]],"")</f>
        <v>0</v>
      </c>
      <c r="JW307" s="26">
        <f>IFERROR(Tableau17[[#This Row],[2015-T1-BC-DVG]]/Tableau17[[#This Row],[2015-T1-TOTAL]],"")</f>
        <v>8.8105726872246701E-2</v>
      </c>
      <c r="JX307" s="26">
        <f>IFERROR(Tableau17[[#This Row],[2015-T1-BC-FG]]/Tableau17[[#This Row],[2015-T1-TOTAL]],"")</f>
        <v>0</v>
      </c>
      <c r="JY307" s="26">
        <f>IFERROR(Tableau17[[#This Row],[2015-T1-BC-FN]]/Tableau17[[#This Row],[2015-T1-TOTAL]],"")</f>
        <v>0.28634361233480177</v>
      </c>
      <c r="JZ307" s="26">
        <f>IFERROR(Tableau17[[#This Row],[2015-T1-BC-MDM]]/Tableau17[[#This Row],[2015-T1-TOTAL]],"")</f>
        <v>0</v>
      </c>
      <c r="KA307" s="26">
        <f>IFERROR(Tableau17[[#This Row],[2015-T1-BC-RDG]]/Tableau17[[#This Row],[2015-T1-TOTAL]],"")</f>
        <v>0</v>
      </c>
      <c r="KB307" s="26">
        <f>IFERROR(Tableau17[[#This Row],[2015-T1-BC-SOC]]/Tableau17[[#This Row],[2015-T1-TOTAL]],"")</f>
        <v>0.38325991189427311</v>
      </c>
      <c r="KC307" s="26">
        <f>IFERROR(Tableau17[[#This Row],[2015-T1-BC-UD]]/Tableau17[[#This Row],[2015-T1-TOTAL]],"")</f>
        <v>0.20704845814977973</v>
      </c>
      <c r="KD307" s="26">
        <f>IFERROR(Tableau17[[#This Row],[2015-T1-BC-UG]]/Tableau17[[#This Row],[2015-T1-TOTAL]],"")</f>
        <v>0</v>
      </c>
      <c r="KE307" s="26">
        <f>IFERROR(Tableau17[[#This Row],[2015-T1-BC-VEC]]/Tableau17[[#This Row],[2015-T1-TOTAL]],"")</f>
        <v>0</v>
      </c>
      <c r="KF307" s="26">
        <f>IFERROR(Tableau17[[#This Row],[2015-T2-BC-DVG]]/Tableau17[[#This Row],[2015-T2-TOTAL]],"")</f>
        <v>0</v>
      </c>
      <c r="KG307" s="26">
        <f>IFERROR(Tableau17[[#This Row],[2015-T2-BC-FN]]/Tableau17[[#This Row],[2015-T2-TOTAL]],"")</f>
        <v>0.34042553191489361</v>
      </c>
      <c r="KH307" s="26">
        <f>IFERROR(Tableau17[[#This Row],[2015-T2-BC-SOC]]/Tableau17[[#This Row],[2015-T2-TOTAL]],"")</f>
        <v>0.65957446808510634</v>
      </c>
      <c r="KI307" s="26">
        <f>IFERROR(Tableau17[[#This Row],[2015-T2-BC-UD]]/Tableau17[[#This Row],[2015-T2-TOTAL]],"")</f>
        <v>0</v>
      </c>
      <c r="KJ307" s="26">
        <f>IFERROR(Tableau17[[#This Row],[2015-T2-BC-UG]]/Tableau17[[#This Row],[2015-T2-TOTAL]],"")</f>
        <v>0</v>
      </c>
      <c r="KK307" s="26">
        <f>IFERROR(Tableau17[[#This Row],[2017 (L)-T1-COM]]/Tableau17[[#This Row],[2017 (L)-T1-TOTAL]],"")</f>
        <v>3.5000000000000003E-2</v>
      </c>
      <c r="KL307" s="26">
        <f>IFERROR(Tableau17[[#This Row],[2017 (L)-T1-DIV]]/Tableau17[[#This Row],[2017 (L)-T1-TOTAL]],"")</f>
        <v>0.01</v>
      </c>
      <c r="KM307" s="26">
        <f>IFERROR(Tableau17[[#This Row],[2017 (L)-T1-DLF]]/Tableau17[[#This Row],[2017 (L)-T1-TOTAL]],"")</f>
        <v>0.02</v>
      </c>
      <c r="KN307" s="26">
        <f>IFERROR(Tableau17[[#This Row],[2017 (L)-T1-DVD]]/Tableau17[[#This Row],[2017 (L)-T1-TOTAL]],"")</f>
        <v>0</v>
      </c>
      <c r="KO307" s="26">
        <f>IFERROR(Tableau17[[#This Row],[2017 (L)-T1-DVG]]/Tableau17[[#This Row],[2017 (L)-T1-TOTAL]],"")</f>
        <v>9.5000000000000001E-2</v>
      </c>
      <c r="KP307" s="26">
        <f>IFERROR(Tableau17[[#This Row],[2017 (L)-T1-ECO]]/Tableau17[[#This Row],[2017 (L)-T1-TOTAL]],"")</f>
        <v>4.4999999999999998E-2</v>
      </c>
      <c r="KQ307" s="26">
        <f>IFERROR(Tableau17[[#This Row],[2017 (L)-T1-EXD]]/Tableau17[[#This Row],[2017 (L)-T1-TOTAL]],"")</f>
        <v>0</v>
      </c>
      <c r="KR307" s="26">
        <f>IFERROR(Tableau17[[#This Row],[2017 (L)-T1-EXG]]/Tableau17[[#This Row],[2017 (L)-T1-TOTAL]],"")</f>
        <v>2.5000000000000001E-2</v>
      </c>
      <c r="KS307" s="26">
        <f>IFERROR(Tableau17[[#This Row],[2017 (L)-T1-FI]]/Tableau17[[#This Row],[2017 (L)-T1-TOTAL]],"")</f>
        <v>0.13500000000000001</v>
      </c>
      <c r="KT307" s="26">
        <f>IFERROR(Tableau17[[#This Row],[2017 (L)-T1-FN]]/Tableau17[[#This Row],[2017 (L)-T1-TOTAL]],"")</f>
        <v>0.17</v>
      </c>
      <c r="KU307" s="26">
        <f>IFERROR(Tableau17[[#This Row],[2017 (L)-T1-LR]]/Tableau17[[#This Row],[2017 (L)-T1-TOTAL]],"")</f>
        <v>0</v>
      </c>
      <c r="KV307" s="26">
        <f>IFERROR(Tableau17[[#This Row],[2017 (L)-T1-MDM]]/Tableau17[[#This Row],[2017 (L)-T1-TOTAL]],"")</f>
        <v>0</v>
      </c>
      <c r="KW307" s="26">
        <f>IFERROR(Tableau17[[#This Row],[2017 (L)-T1-RDG]]/Tableau17[[#This Row],[2017 (L)-T1-TOTAL]],"")</f>
        <v>0</v>
      </c>
      <c r="KX307" s="26">
        <f>IFERROR(Tableau17[[#This Row],[2017 (L)-T1-REG]]/Tableau17[[#This Row],[2017 (L)-T1-TOTAL]],"")</f>
        <v>0</v>
      </c>
      <c r="KY307" s="26">
        <f>IFERROR(Tableau17[[#This Row],[2017 (L)-T1-REM]]/Tableau17[[#This Row],[2017 (L)-T1-TOTAL]],"")</f>
        <v>0.20499999999999999</v>
      </c>
      <c r="KZ307" s="26">
        <f>IFERROR(Tableau17[[#This Row],[2017 (L)-T1-SOC]]/Tableau17[[#This Row],[2017 (L)-T1-TOTAL]],"")</f>
        <v>0.19500000000000001</v>
      </c>
      <c r="LA307" s="26">
        <f>IFERROR(Tableau17[[#This Row],[2017 (L)-T1-UDI]]/Tableau17[[#This Row],[2017 (L)-T1-TOTAL]],"")</f>
        <v>6.5000000000000002E-2</v>
      </c>
      <c r="LB307" s="26">
        <f>IFERROR(Tableau17[[#This Row],[2017 (L)-T2-FI]]/Tableau17[[#This Row],[2017 (L)-T2-TOTAL]],"")</f>
        <v>0</v>
      </c>
      <c r="LC307" s="26">
        <f>IFERROR(Tableau17[[#This Row],[2017 (L)-T2-FN]]/Tableau17[[#This Row],[2017 (L)-T2-TOTAL]],"")</f>
        <v>0.33918128654970758</v>
      </c>
      <c r="LD307" s="26">
        <f>IFERROR(Tableau17[[#This Row],[2017 (L)-T2-LR]]/Tableau17[[#This Row],[2017 (L)-T2-TOTAL]],"")</f>
        <v>0</v>
      </c>
      <c r="LE307" s="26">
        <f>IFERROR(Tableau17[[#This Row],[2017 (L)-T2-MDM]]/Tableau17[[#This Row],[2017 (L)-T2-TOTAL]],"")</f>
        <v>0</v>
      </c>
      <c r="LF307" s="26">
        <f>IFERROR(Tableau17[[#This Row],[2017 (L)-T2-REM]]/Tableau17[[#This Row],[2017 (L)-T2-TOTAL]],"")</f>
        <v>0.66081871345029242</v>
      </c>
      <c r="LG307" s="26">
        <f>IFERROR(Tableau17[[#This Row],[2017-T1-ARTHAUD Nathalie]]/Tableau17[[#This Row],[2017-T1-TOTAL]],"")</f>
        <v>0</v>
      </c>
      <c r="LH307" s="26">
        <f>IFERROR(Tableau17[[#This Row],[2017-T1-ASSELINEAU Fran]]/Tableau17[[#This Row],[2017-T1-TOTAL]],"")</f>
        <v>1.5113350125944584E-2</v>
      </c>
      <c r="LI307" s="26">
        <f>IFERROR(Tableau17[[#This Row],[2017-T1-CHEMINADE Jacques]]/Tableau17[[#This Row],[2017-T1-TOTAL]],"")</f>
        <v>0</v>
      </c>
      <c r="LJ307" s="26">
        <f>IFERROR(Tableau17[[#This Row],[2017-T1-DUPONT-AIGNAN Nicolas]]/Tableau17[[#This Row],[2017-T1-TOTAL]],"")</f>
        <v>3.0226700251889168E-2</v>
      </c>
      <c r="LK307" s="26">
        <f>IFERROR(Tableau17[[#This Row],[2017-T1-FILLON Fran]]/Tableau17[[#This Row],[2017-T1-TOTAL]],"")</f>
        <v>8.3123425692695208E-2</v>
      </c>
      <c r="LL307" s="26">
        <f>IFERROR(Tableau17[[#This Row],[2017-T1-HAMON Beno]]/Tableau17[[#This Row],[2017-T1-TOTAL]],"")</f>
        <v>4.2821158690176324E-2</v>
      </c>
      <c r="LM307" s="26">
        <f>IFERROR(Tableau17[[#This Row],[2017-T1-LASSALLE Jean]]/Tableau17[[#This Row],[2017-T1-TOTAL]],"")</f>
        <v>0</v>
      </c>
      <c r="LN307" s="26">
        <f>IFERROR(Tableau17[[#This Row],[2017-T1-LE PEN Marine]]/Tableau17[[#This Row],[2017-T1-TOTAL]],"")</f>
        <v>0.19647355163727959</v>
      </c>
      <c r="LO307" s="26">
        <f>IFERROR(Tableau17[[#This Row],[2017-T1-M Jean-Luc]]/Tableau17[[#This Row],[2017-T1-TOTAL]],"")</f>
        <v>0.42317380352644834</v>
      </c>
      <c r="LP307" s="26">
        <f>IFERROR(Tableau17[[#This Row],[2017-T1-MACRON Emmanuel]]/Tableau17[[#This Row],[2017-T1-TOTAL]],"")</f>
        <v>0.19899244332493704</v>
      </c>
      <c r="LQ307" s="26">
        <f>IFERROR(Tableau17[[#This Row],[2017-T1-POUTOU Philippe]]/Tableau17[[#This Row],[2017-T1-TOTAL]],"")</f>
        <v>1.0075566750629723E-2</v>
      </c>
      <c r="LR307" s="26">
        <f>IFERROR(Tableau17[[#This Row],[2017-T2-LE PEN Marine]]/Tableau17[[#This Row],[2017-T2-TOTAL]],"")</f>
        <v>0.26</v>
      </c>
      <c r="LS307" s="26">
        <f>IFERROR(Tableau17[[#This Row],[2017-T2-MACRON Emmanuel]]/Tableau17[[#This Row],[2017-T2-TOTAL]],"")</f>
        <v>0.74</v>
      </c>
      <c r="LT307" s="26">
        <f>IFERROR(Tableau17[[#This Row],[2019-T1-ALEXANDRE Audric]]/Tableau17[[#This Row],[2019-T1-TOTAL]],"")</f>
        <v>0</v>
      </c>
      <c r="LU307" s="26">
        <f>IFERROR(Tableau17[[#This Row],[2019-T1-ARTHAUD Nathalie]]/Tableau17[[#This Row],[2019-T1-TOTAL]],"")</f>
        <v>2.2831050228310501E-2</v>
      </c>
      <c r="LV307" s="26">
        <f>IFERROR(Tableau17[[#This Row],[2019-T1-ASSELINEAU François]]/Tableau17[[#This Row],[2019-T1-TOTAL]],"")</f>
        <v>4.5662100456621002E-2</v>
      </c>
      <c r="LW307" s="26">
        <f>IFERROR(Tableau17[[#This Row],[2019-T1-AUBRY Manon]]/Tableau17[[#This Row],[2019-T1-TOTAL]],"")</f>
        <v>0.16438356164383561</v>
      </c>
      <c r="LX307" s="26">
        <f>IFERROR(Tableau17[[#This Row],[2019-T1-AZERGUI Nagib]]/Tableau17[[#This Row],[2019-T1-TOTAL]],"")</f>
        <v>5.0228310502283102E-2</v>
      </c>
      <c r="LY307" s="26">
        <f>IFERROR(Tableau17[[#This Row],[2019-T1-BARDELLA Jordan]]/Tableau17[[#This Row],[2019-T1-TOTAL]],"")</f>
        <v>0.25570776255707761</v>
      </c>
      <c r="LZ307" s="26">
        <f>IFERROR(Tableau17[[#This Row],[2019-T1-BELLAMY François-Xavier]]/Tableau17[[#This Row],[2019-T1-TOTAL]],"")</f>
        <v>4.5662100456621002E-2</v>
      </c>
      <c r="MA307" s="26">
        <f>IFERROR(Tableau17[[#This Row],[2019-T1-BIDOU Olivier]]/Tableau17[[#This Row],[2019-T1-TOTAL]],"")</f>
        <v>4.5662100456621002E-3</v>
      </c>
      <c r="MB307" s="26">
        <f>IFERROR(Tableau17[[#This Row],[2019-T1-BOURG Dominique]]/Tableau17[[#This Row],[2019-T1-TOTAL]],"")</f>
        <v>9.1324200913242004E-3</v>
      </c>
      <c r="MC307" s="26">
        <f>IFERROR(Tableau17[[#This Row],[2019-T1-BROSSAT Ian]]/Tableau17[[#This Row],[2019-T1-TOTAL]],"")</f>
        <v>3.1963470319634701E-2</v>
      </c>
      <c r="MD307" s="26">
        <f>IFERROR(Tableau17[[#This Row],[2019-T1-CAILLAUD Sophie]]/Tableau17[[#This Row],[2019-T1-TOTAL]],"")</f>
        <v>0</v>
      </c>
      <c r="ME307" s="26">
        <f>IFERROR(Tableau17[[#This Row],[2019-T1-CAMUS Renaud]]/Tableau17[[#This Row],[2019-T1-TOTAL]],"")</f>
        <v>0</v>
      </c>
      <c r="MF307" s="26">
        <f>IFERROR(Tableau17[[#This Row],[2019-T1-CHALENÇON Christophe]]/Tableau17[[#This Row],[2019-T1-TOTAL]],"")</f>
        <v>0</v>
      </c>
      <c r="MG307" s="26">
        <f>IFERROR(Tableau17[[#This Row],[2019-T1-CORBET Cathy Denise Ginette]]/Tableau17[[#This Row],[2019-T1-TOTAL]],"")</f>
        <v>0</v>
      </c>
      <c r="MH307" s="26">
        <f>IFERROR(Tableau17[[#This Row],[2019-T1-DE PREVOISIN Robert]]/Tableau17[[#This Row],[2019-T1-TOTAL]],"")</f>
        <v>0</v>
      </c>
      <c r="MI307" s="26">
        <f>IFERROR(Tableau17[[#This Row],[2019-T1-DELFEL Thérèse]]/Tableau17[[#This Row],[2019-T1-TOTAL]],"")</f>
        <v>0</v>
      </c>
      <c r="MJ307" s="26">
        <f>IFERROR(Tableau17[[#This Row],[2019-T1-DIEUMEGARD Pierre]]/Tableau17[[#This Row],[2019-T1-TOTAL]],"")</f>
        <v>0</v>
      </c>
      <c r="MK307" s="26">
        <f>IFERROR(Tableau17[[#This Row],[2019-T1-DUPONT-AIGNAN Nicolas]]/Tableau17[[#This Row],[2019-T1-TOTAL]],"")</f>
        <v>3.6529680365296802E-2</v>
      </c>
      <c r="ML307" s="26">
        <f>IFERROR(Tableau17[[#This Row],[2019-T1-GERNIGON Yves]]/Tableau17[[#This Row],[2019-T1-TOTAL]],"")</f>
        <v>0</v>
      </c>
      <c r="MM307" s="26">
        <f>IFERROR(Tableau17[[#This Row],[2019-T1-GLUCKSMANN Raphaël]]/Tableau17[[#This Row],[2019-T1-TOTAL]],"")</f>
        <v>7.7625570776255703E-2</v>
      </c>
      <c r="MN307" s="26">
        <f>IFERROR(Tableau17[[#This Row],[2019-T1-HAMON Benoît]]/Tableau17[[#This Row],[2019-T1-TOTAL]],"")</f>
        <v>5.0228310502283102E-2</v>
      </c>
      <c r="MO307" s="26">
        <f>IFERROR(Tableau17[[#This Row],[2019-T1-HELGEN Gilles]]/Tableau17[[#This Row],[2019-T1-TOTAL]],"")</f>
        <v>0</v>
      </c>
      <c r="MP307" s="26">
        <f>IFERROR(Tableau17[[#This Row],[2019-T1-JADOT Yannick]]/Tableau17[[#This Row],[2019-T1-TOTAL]],"")</f>
        <v>6.3926940639269403E-2</v>
      </c>
      <c r="MQ307" s="26">
        <f>IFERROR(Tableau17[[#This Row],[2019-T1-LAGARDE Jean-Christophe]]/Tableau17[[#This Row],[2019-T1-TOTAL]],"")</f>
        <v>1.8264840182648401E-2</v>
      </c>
      <c r="MR307" s="26">
        <f>IFERROR(Tableau17[[#This Row],[2019-T1-LALANNE Francis]]/Tableau17[[#This Row],[2019-T1-TOTAL]],"")</f>
        <v>2.2831050228310501E-2</v>
      </c>
      <c r="MS307" s="26">
        <f>IFERROR(Tableau17[[#This Row],[2019-T1-LOISEAU Nathalie]]/Tableau17[[#This Row],[2019-T1-TOTAL]],"")</f>
        <v>0.1004566210045662</v>
      </c>
      <c r="MT307" s="26">
        <f>IFERROR(Tableau17[[#This Row],[2019-T1-MARIE Florie]]/Tableau17[[#This Row],[2019-T1-TOTAL]],"")</f>
        <v>0</v>
      </c>
      <c r="MU307" s="26">
        <f>IFERROR(Tableau17[[#This Row],[2008-T1-MACROEXTRDROITE]]/Tableau17[[#This Row],[2008-T1-MACROTOTALE]],"")</f>
        <v>0.10135135135135136</v>
      </c>
      <c r="MV307" s="26">
        <f>IFERROR(Tableau17[[#This Row],[2008-T1-MACRODROITE]]/Tableau17[[#This Row],[2008-T1-MACROTOTALE]],"")</f>
        <v>0.32432432432432434</v>
      </c>
      <c r="MW307" s="26">
        <f>IFERROR(Tableau17[[#This Row],[2008-T1-MACROCENTRE]]/Tableau17[[#This Row],[2008-T1-MACROTOTALE]],"")</f>
        <v>0</v>
      </c>
      <c r="MX307" s="26">
        <f>IFERROR(Tableau17[[#This Row],[2008-T1-MACROGAUCHE]]/Tableau17[[#This Row],[2008-T1-MACROTOTALE]],"")</f>
        <v>0.57432432432432434</v>
      </c>
      <c r="MY307" s="26">
        <f>IFERROR(Tableau17[[#This Row],[2008-T1-MACROAUTRE]]/Tableau17[[#This Row],[2008-T1-MACROTOTALE]],"")</f>
        <v>0</v>
      </c>
      <c r="MZ307" s="26" t="str">
        <f>IFERROR(Tableau17[[#This Row],[2008-T2-MACROEXTRDROITE]]/Tableau17[[#This Row],[2008-T2-MACROTOTALE]],"")</f>
        <v/>
      </c>
      <c r="NA307" s="26" t="str">
        <f>IFERROR(Tableau17[[#This Row],[2008-T2-MACRODROITE]]/Tableau17[[#This Row],[2008-T2-MACROTOTALE]],"")</f>
        <v/>
      </c>
      <c r="NB307" s="26" t="str">
        <f>IFERROR(Tableau17[[#This Row],[2008-T2-MACROCENTRE]]/Tableau17[[#This Row],[2008-T2-MACROTOTALE]],"")</f>
        <v/>
      </c>
      <c r="NC307" s="26" t="str">
        <f>IFERROR(Tableau17[[#This Row],[2008-T2-MACROGAUCHE]]/Tableau17[[#This Row],[2008-T2-MACROTOTALE]],"")</f>
        <v/>
      </c>
      <c r="ND307" s="26" t="str">
        <f>IFERROR(Tableau17[[#This Row],[2008-T2-MACROAUTRE]]/Tableau17[[#This Row],[2008-T2-MACROTOTALE]],"")</f>
        <v/>
      </c>
      <c r="NE307" s="26">
        <f>IFERROR(Tableau17[[#This Row],[2014-T1-MACROEXTRDROITE]]/Tableau17[[#This Row],[2014-T1-MACROTOTALE]],"")</f>
        <v>0.1953125</v>
      </c>
      <c r="NF307" s="26">
        <f>IFERROR(Tableau17[[#This Row],[2014-T1-MACRODROITE]]/Tableau17[[#This Row],[2014-T1-MACROTOTALE]],"")</f>
        <v>0.2578125</v>
      </c>
      <c r="NG307" s="26">
        <f>IFERROR(Tableau17[[#This Row],[2014-T1-MACROCENTRE]]/Tableau17[[#This Row],[2014-T1-MACROTOTALE]],"")</f>
        <v>0</v>
      </c>
      <c r="NH307" s="26">
        <f>IFERROR(Tableau17[[#This Row],[2014-T1-MACROGAUCHE]]/Tableau17[[#This Row],[2014-T1-MACROTOTALE]],"")</f>
        <v>0.546875</v>
      </c>
      <c r="NI307" s="26">
        <f>IFERROR(Tableau17[[#This Row],[2014-T1-MACROAUTRE]]/Tableau17[[#This Row],[2014-T1-MACROTOTALE]],"")</f>
        <v>0</v>
      </c>
      <c r="NJ307" s="26">
        <f>IFERROR(Tableau17[[#This Row],[2014-T2-MACROEXTRDROITE]]/Tableau17[[#This Row],[2014-T2-MACROTOTALE]],"")</f>
        <v>0.19292604501607716</v>
      </c>
      <c r="NK307" s="26">
        <f>IFERROR(Tableau17[[#This Row],[2014-T2-MACRODROITE]]/Tableau17[[#This Row],[2014-T2-MACROTOTALE]],"")</f>
        <v>0.28295819935691319</v>
      </c>
      <c r="NL307" s="26">
        <f>IFERROR(Tableau17[[#This Row],[2014-T2-MACROCENTRE]]/Tableau17[[#This Row],[2014-T2-MACROTOTALE]],"")</f>
        <v>0</v>
      </c>
      <c r="NM307" s="26">
        <f>IFERROR(Tableau17[[#This Row],[2014-T2-MACROGAUCHE]]/Tableau17[[#This Row],[2014-T2-MACROTOTALE]],"")</f>
        <v>0.52411575562700963</v>
      </c>
      <c r="NN307" s="26">
        <f>IFERROR(Tableau17[[#This Row],[2014-T2-MACROAUTRE]]/Tableau17[[#This Row],[2014-T2-MACROTOTALE]],"")</f>
        <v>0</v>
      </c>
      <c r="NO307" s="26">
        <f>IFERROR( Tableau17[[#This Row],[2015-T1-MACROEXTRDROITE]]/Tableau17[[#This Row],[2015-T1-MACROTOTALE]],"")</f>
        <v>0.32158590308370044</v>
      </c>
      <c r="NP307" s="26">
        <f>IFERROR(Tableau17[[#This Row],[2015-T1-MACRODROITE]]/Tableau17[[#This Row],[2015-T1-MACROTOTALE]],"")</f>
        <v>0.20704845814977973</v>
      </c>
      <c r="NQ307" s="26">
        <f>IFERROR(Tableau17[[#This Row],[2015-T1-MACROCENTRE]]/Tableau17[[#This Row],[2015-T1-MACROTOTALE]],"")</f>
        <v>0</v>
      </c>
      <c r="NR307" s="26">
        <f>IFERROR(Tableau17[[#This Row],[2015-T1-MACROGAUCHE]]/Tableau17[[#This Row],[2015-T1-MACROTOTALE]],"")</f>
        <v>0.47136563876651982</v>
      </c>
      <c r="NS307" s="26">
        <f>IFERROR(Tableau17[[#This Row],[2015-T1-MACROAUTRE]]/Tableau17[[#This Row],[2015-T1-MACROTOTALE]],"")</f>
        <v>0</v>
      </c>
      <c r="NT307" s="26">
        <f>IFERROR(Tableau17[[#This Row],[2015-T2-MACROEXTRDROITE]]/Tableau17[[#This Row],[2015-T2-MACROTOTALE]],"")</f>
        <v>0.34042553191489361</v>
      </c>
      <c r="NU307" s="26">
        <f>IFERROR(Tableau17[[#This Row],[2015-T2-MACRODROITE]]/Tableau17[[#This Row],[2015-T2-MACROTOTALE]],"")</f>
        <v>0</v>
      </c>
      <c r="NV307" s="26">
        <f>IFERROR(Tableau17[[#This Row],[2015-T2-MACROCENTRE]]/Tableau17[[#This Row],[2015-T2-MACROTOTALE]],"")</f>
        <v>0</v>
      </c>
      <c r="NW307" s="26">
        <f>IFERROR(Tableau17[[#This Row],[2015-T2-MACROGAUCHE]]/Tableau17[[#This Row],[2015-T2-MACROTOTALE]],"")</f>
        <v>0.65957446808510634</v>
      </c>
      <c r="NX307" s="26">
        <f>IFERROR(Tableau17[[#This Row],[2015-T2-MACROAUTRE]]/Tableau17[[#This Row],[2015-T2-MACROTOTALE]],"")</f>
        <v>0</v>
      </c>
      <c r="NY307" s="26">
        <f>IFERROR(Tableau17[[#This Row],[2017-T1-MACROEXTRDROITE]]/Tableau17[[#This Row],[2017-T1-MACROTOTALE]],"")</f>
        <v>0.24181360201511334</v>
      </c>
      <c r="NZ307" s="26">
        <f>IFERROR(Tableau17[[#This Row],[2017-T1-MACRODROITE]]/Tableau17[[#This Row],[2017-T1-MACROTOTALE]],"")</f>
        <v>8.3123425692695208E-2</v>
      </c>
      <c r="OA307" s="26">
        <f>IFERROR(Tableau17[[#This Row],[2017-T1-MACROCENTRE]]/Tableau17[[#This Row],[2017-T1-MACROTOTALE]],"")</f>
        <v>0.19899244332493704</v>
      </c>
      <c r="OB307" s="26">
        <f>IFERROR(Tableau17[[#This Row],[2017-T1-MACROGAUCHE]]/Tableau17[[#This Row],[2017-T1-MACROTOTALE]],"")</f>
        <v>0.47607052896725438</v>
      </c>
      <c r="OC307" s="26">
        <f>IFERROR(Tableau17[[#This Row],[2017-T1-MACROAUTRE]]/Tableau17[[#This Row],[2017-T1-MACROTOTALE]],"")</f>
        <v>0</v>
      </c>
      <c r="OD307" s="26">
        <f>IFERROR(Tableau17[[#This Row],[2017-T2-MACROEXTRDROITE]]/Tableau17[[#This Row],[2017-T2-MACROTOTALE]],"")</f>
        <v>0.26</v>
      </c>
      <c r="OE307" s="26">
        <f>IFERROR(Tableau17[[#This Row],[2017-T2-MACRODROITE]]/Tableau17[[#This Row],[2017-T2-MACROTOTALE]],"")</f>
        <v>0</v>
      </c>
      <c r="OF307" s="26">
        <f>IFERROR(Tableau17[[#This Row],[2017-T2-MACROCENTRE]]/Tableau17[[#This Row],[2017-T2-MACROTOTALE]],"")</f>
        <v>0.74</v>
      </c>
      <c r="OG307" s="26">
        <f>IFERROR(Tableau17[[#This Row],[2017-T2-MACROGAUCHE]]/Tableau17[[#This Row],[2017-T2-MACROTOTALE]],"")</f>
        <v>0</v>
      </c>
      <c r="OH307" s="26">
        <f>IFERROR(Tableau17[[#This Row],[2017-T2-MACROAUTRE]]/Tableau17[[#This Row],[2017-T2-MACROTOTALE]],"")</f>
        <v>0</v>
      </c>
      <c r="OI307" s="26">
        <f>IFERROR(Tableau17[[#This Row],[2019-T1-MACROEXTRDROITE]]/Tableau17[[#This Row],[2019-T1-MACROTOTALE]],"")</f>
        <v>0.34070796460176989</v>
      </c>
      <c r="OJ307" s="26">
        <f>IFERROR(Tableau17[[#This Row],[2019-T1-MACRODROITE]]/Tableau17[[#This Row],[2019-T1-MACROTOTALE]],"")</f>
        <v>6.1946902654867256E-2</v>
      </c>
      <c r="OK307" s="26">
        <f>IFERROR(Tableau17[[#This Row],[2019-T1-MACROCENTRE]]/Tableau17[[#This Row],[2019-T1-MACROTOTALE]],"")</f>
        <v>9.7345132743362831E-2</v>
      </c>
      <c r="OL307" s="26">
        <f>IFERROR(Tableau17[[#This Row],[2019-T1-MACROGAUCHE]]/Tableau17[[#This Row],[2019-T1-MACROTOTALE]],"")</f>
        <v>0.39823008849557523</v>
      </c>
      <c r="OM307" s="26">
        <f>IFERROR(Tableau17[[#This Row],[2019-T1-MACROAUTRE]]/Tableau17[[#This Row],[2019-T1-MACROTOTALE]],"")</f>
        <v>0.10176991150442478</v>
      </c>
      <c r="ON307" s="26">
        <f>IFERROR(Tableau17[[#This Row],[2020-T1-MACROEXTRDROITE]]/Tableau17[[#This Row],[2020-T1-MACROTOTALE]],"")</f>
        <v>0.12935323383084577</v>
      </c>
      <c r="OO307" s="26">
        <f>IFERROR(Tableau17[[#This Row],[2020-T1-MACRODROITE]]/Tableau17[[#This Row],[2020-T1-MACROTOTALE]],"")</f>
        <v>0.29353233830845771</v>
      </c>
      <c r="OP307" s="26">
        <f>IFERROR(Tableau17[[#This Row],[2020-T1-MACROCENTRE]]/Tableau17[[#This Row],[2020-T1-MACROTOTALE]],"")</f>
        <v>3.482587064676617E-2</v>
      </c>
      <c r="OQ307" s="26">
        <f>IFERROR(Tableau17[[#This Row],[2020-T1-MACROGAUCHE]]/Tableau17[[#This Row],[2020-T1-MACROTOTALE]],"")</f>
        <v>0.54228855721393032</v>
      </c>
      <c r="OR307" s="26">
        <f>IFERROR(Tableau17[[#This Row],[2020-T1-MACROAUTRE]]/Tableau17[[#This Row],[2020-T1-MACROTOTALE]],"")</f>
        <v>0</v>
      </c>
      <c r="OS307" s="26">
        <f>IFERROR(Tableau17[[#This Row],[2017 (L)-T1-MACROEXTRDROITE]]/Tableau17[[#This Row],[2017 (L)-T1-MACROTOTALE]],"")</f>
        <v>0.19</v>
      </c>
      <c r="OT307" s="26">
        <f>IFERROR(Tableau17[[#This Row],[2017 (L)-T1-MACRODROITE]]/Tableau17[[#This Row],[2017 (L)-T1-MACROTOTALE]],"")</f>
        <v>6.5000000000000002E-2</v>
      </c>
      <c r="OU307" s="26">
        <f>IFERROR(Tableau17[[#This Row],[2017 (L)-T1-MACROCENTRE]]/Tableau17[[#This Row],[2017 (L)-T1-MACROTOTALE]],"")</f>
        <v>0.20499999999999999</v>
      </c>
      <c r="OV307" s="26">
        <f>IFERROR(Tableau17[[#This Row],[2017 (L)-T1-MACROGAUCHE]]/Tableau17[[#This Row],[2017 (L)-T1-MACROTOTALE]],"")</f>
        <v>0.53</v>
      </c>
      <c r="OW307" s="26">
        <f>IFERROR(Tableau17[[#This Row],[2017 (L)-T1-MACROAUTRE]]/Tableau17[[#This Row],[2017 (L)-T1-MACROTOTALE]],"")</f>
        <v>0.01</v>
      </c>
      <c r="OX307" s="26">
        <f>IFERROR(Tableau17[[#This Row],[2017 (L)-T2-MACROEXTRDROITE]]/Tableau17[[#This Row],[2017 (L)-T2-MACROTOTALE]],"")</f>
        <v>0.33918128654970758</v>
      </c>
      <c r="OY307" s="26">
        <f>IFERROR(Tableau17[[#This Row],[2017 (L)-T2-MACRODROITE]]/Tableau17[[#This Row],[2017 (L)-T2-MACROTOTALE]],"")</f>
        <v>0</v>
      </c>
      <c r="OZ307" s="26">
        <f>IFERROR(Tableau17[[#This Row],[2017 (L)-T2-MACROCENTRE]]/Tableau17[[#This Row],[2017 (L)-T2-MACROTOTALE]],"")</f>
        <v>0.66081871345029242</v>
      </c>
      <c r="PA307" s="26">
        <f>IFERROR(Tableau17[[#This Row],[2017 (L)-T2-MACROGAUCHE]]/Tableau17[[#This Row],[2017 (L)-T2-MACROTOTALE]],"")</f>
        <v>0</v>
      </c>
      <c r="PB307" s="26">
        <f>IFERROR(Tableau17[[#This Row],[2017 (L)-T2-MACROAUTRE]]/Tableau17[[#This Row],[2017 (L)-T2-MACROTOTALE]],"")</f>
        <v>0</v>
      </c>
      <c r="PC307" s="26">
        <f>IFERROR(Tableau17[[#This Row],[2008_T1_PROCUS]]/Tableau17[[#This Row],[2008_T1_INSCRITS]],0)</f>
        <v>0</v>
      </c>
      <c r="PD307" s="26">
        <f>IFERROR(Tableau17[[#This Row],[2008_T2_PROCUS]]/Tableau17[[#This Row],[2008_T2_INSCRITS]],0)</f>
        <v>0</v>
      </c>
      <c r="PE307" s="26">
        <f>Tableau17[[#This Row],[2014_T1_PROCUS]]/Tableau17[[#This Row],[2014_T1_INSCRITS]]</f>
        <v>7.0796460176991149E-3</v>
      </c>
      <c r="PF307" s="26">
        <f>IFERROR(Tableau17[[#This Row],[2014_T2_PROCUS]]/Tableau17[[#This Row],[2014_T2_INSCRITS]],0)</f>
        <v>5.3097345132743362E-3</v>
      </c>
    </row>
    <row r="308" spans="1:422" hidden="1" x14ac:dyDescent="0.2">
      <c r="A308" s="1">
        <v>2</v>
      </c>
      <c r="B308" s="1" t="s">
        <v>268</v>
      </c>
      <c r="C308" s="1" t="s">
        <v>280</v>
      </c>
      <c r="D308" s="1" t="s">
        <v>282</v>
      </c>
      <c r="E308" s="1">
        <v>364</v>
      </c>
      <c r="F308" s="1">
        <v>5.3810440000000002</v>
      </c>
      <c r="G308" s="1">
        <v>43.309176000000001</v>
      </c>
      <c r="H308" s="3">
        <v>808</v>
      </c>
      <c r="I308" s="3">
        <v>105</v>
      </c>
      <c r="J308" s="1">
        <v>3</v>
      </c>
      <c r="L308" s="1">
        <v>44</v>
      </c>
      <c r="M308" s="1">
        <v>26</v>
      </c>
      <c r="O308" s="1">
        <v>10</v>
      </c>
      <c r="P308" s="1">
        <v>29</v>
      </c>
      <c r="Q308" s="1">
        <v>16</v>
      </c>
      <c r="R308" s="1">
        <v>32</v>
      </c>
      <c r="S308" s="1">
        <v>72</v>
      </c>
      <c r="T308" s="1">
        <v>12</v>
      </c>
      <c r="U308" s="1">
        <v>244</v>
      </c>
      <c r="V308" s="1">
        <v>851</v>
      </c>
      <c r="W308" s="1">
        <v>377</v>
      </c>
      <c r="X308" s="1">
        <v>6</v>
      </c>
      <c r="Y308" s="2">
        <v>0.44300823</v>
      </c>
      <c r="Z308" s="1">
        <v>851</v>
      </c>
      <c r="AA308" s="1">
        <v>410</v>
      </c>
      <c r="AB308" s="1">
        <v>6</v>
      </c>
      <c r="AC308" s="2">
        <v>0.48178612999999998</v>
      </c>
      <c r="AD308" s="1">
        <v>808</v>
      </c>
      <c r="AE308" s="1">
        <v>252</v>
      </c>
      <c r="AF308" s="2">
        <v>0.31188118999999997</v>
      </c>
      <c r="AG308" s="1">
        <f t="shared" si="4"/>
        <v>105</v>
      </c>
      <c r="AH308" s="1">
        <v>887</v>
      </c>
      <c r="AI308" s="1">
        <v>472</v>
      </c>
      <c r="AJ308" s="1">
        <v>7</v>
      </c>
      <c r="AK308" s="2">
        <v>0.53213078000000003</v>
      </c>
      <c r="AN308" s="1">
        <v>0</v>
      </c>
      <c r="AP308" s="1">
        <v>773</v>
      </c>
      <c r="AQ308" s="1">
        <v>291</v>
      </c>
      <c r="AR308" s="2">
        <v>0.37645537000000001</v>
      </c>
      <c r="AS308" s="1">
        <v>773</v>
      </c>
      <c r="AT308" s="1">
        <v>308</v>
      </c>
      <c r="AU308" s="2">
        <v>0.39844761000000001</v>
      </c>
      <c r="AV308" s="1">
        <v>799</v>
      </c>
      <c r="AW308" s="1">
        <v>281</v>
      </c>
      <c r="AX308" s="2">
        <v>0.35168960999999999</v>
      </c>
      <c r="AY308" s="1">
        <v>799</v>
      </c>
      <c r="AZ308" s="1">
        <v>254</v>
      </c>
      <c r="BA308" s="2">
        <v>0.31789737000000001</v>
      </c>
      <c r="BB308" s="1">
        <v>799</v>
      </c>
      <c r="BC308" s="1">
        <v>493</v>
      </c>
      <c r="BD308" s="2">
        <v>0.61702128000000001</v>
      </c>
      <c r="BE308" s="1">
        <v>799</v>
      </c>
      <c r="BF308" s="1">
        <v>476</v>
      </c>
      <c r="BG308" s="2">
        <v>0.59574468000000003</v>
      </c>
      <c r="BH308" s="1">
        <v>782</v>
      </c>
      <c r="BI308" s="1">
        <v>247</v>
      </c>
      <c r="BJ308" s="2">
        <v>0.31585678</v>
      </c>
      <c r="BK308" s="1">
        <v>16</v>
      </c>
      <c r="BN308" s="1">
        <v>39</v>
      </c>
      <c r="BO308" s="1">
        <v>53</v>
      </c>
      <c r="BP308" s="1">
        <v>113</v>
      </c>
      <c r="BQ308" s="1">
        <v>242</v>
      </c>
      <c r="BR308" s="1">
        <v>463</v>
      </c>
      <c r="BX308" s="1">
        <v>11</v>
      </c>
      <c r="BZ308" s="1">
        <v>118</v>
      </c>
      <c r="CA308" s="1">
        <v>5</v>
      </c>
      <c r="CB308" s="1">
        <v>34</v>
      </c>
      <c r="CC308" s="1">
        <v>64</v>
      </c>
      <c r="CD308" s="1">
        <v>78</v>
      </c>
      <c r="CE308" s="1">
        <v>57</v>
      </c>
      <c r="CF308" s="1">
        <v>367</v>
      </c>
      <c r="CG308" s="1">
        <v>85</v>
      </c>
      <c r="CH308" s="1">
        <v>174</v>
      </c>
      <c r="CI308" s="1">
        <v>130</v>
      </c>
      <c r="CJ308" s="1">
        <v>389</v>
      </c>
      <c r="CL308" s="1">
        <v>3</v>
      </c>
      <c r="CN308" s="1">
        <v>80</v>
      </c>
      <c r="CO308" s="1">
        <v>43</v>
      </c>
      <c r="CP308" s="1">
        <v>77</v>
      </c>
      <c r="CS308" s="1">
        <v>28</v>
      </c>
      <c r="CT308" s="1">
        <v>21</v>
      </c>
      <c r="CV308" s="1">
        <v>15</v>
      </c>
      <c r="CW308" s="1">
        <v>267</v>
      </c>
      <c r="CX308" s="1">
        <v>180</v>
      </c>
      <c r="CY308" s="1">
        <v>96</v>
      </c>
      <c r="DC308" s="1">
        <v>276</v>
      </c>
      <c r="DE308" s="1">
        <v>12</v>
      </c>
      <c r="DF308" s="1">
        <v>2</v>
      </c>
      <c r="DG308" s="1">
        <v>0</v>
      </c>
      <c r="DH308" s="1">
        <v>4</v>
      </c>
      <c r="DI308" s="1">
        <v>0</v>
      </c>
      <c r="DJ308" s="1">
        <v>1</v>
      </c>
      <c r="DK308" s="1">
        <v>6</v>
      </c>
      <c r="DL308" s="1">
        <v>96</v>
      </c>
      <c r="DM308" s="1">
        <v>51</v>
      </c>
      <c r="DN308" s="1">
        <v>12</v>
      </c>
      <c r="DQ308" s="1">
        <v>0</v>
      </c>
      <c r="DR308" s="1">
        <v>64</v>
      </c>
      <c r="DS308" s="1">
        <v>24</v>
      </c>
      <c r="DU308" s="1">
        <v>272</v>
      </c>
      <c r="DV308" s="1">
        <v>141</v>
      </c>
      <c r="DZ308" s="1">
        <v>99</v>
      </c>
      <c r="EA308" s="1">
        <v>240</v>
      </c>
      <c r="EB308" s="1">
        <v>7</v>
      </c>
      <c r="EC308" s="1">
        <v>4</v>
      </c>
      <c r="ED308" s="1">
        <v>0</v>
      </c>
      <c r="EE308" s="1">
        <v>7</v>
      </c>
      <c r="EF308" s="1">
        <v>43</v>
      </c>
      <c r="EG308" s="1">
        <v>35</v>
      </c>
      <c r="EH308" s="1">
        <v>2</v>
      </c>
      <c r="EI308" s="1">
        <v>87</v>
      </c>
      <c r="EJ308" s="1">
        <v>185</v>
      </c>
      <c r="EK308" s="1">
        <v>101</v>
      </c>
      <c r="EL308" s="1">
        <v>9</v>
      </c>
      <c r="EM308" s="1">
        <v>480</v>
      </c>
      <c r="EN308" s="1">
        <v>104</v>
      </c>
      <c r="EO308" s="1">
        <v>324</v>
      </c>
      <c r="EP308" s="1">
        <v>428</v>
      </c>
      <c r="EQ308" s="1">
        <v>0</v>
      </c>
      <c r="ER308" s="1">
        <v>5</v>
      </c>
      <c r="ES308" s="1">
        <v>5</v>
      </c>
      <c r="ET308" s="1">
        <v>35</v>
      </c>
      <c r="EU308" s="1">
        <v>3</v>
      </c>
      <c r="EV308" s="1">
        <v>55</v>
      </c>
      <c r="EW308" s="1">
        <v>5</v>
      </c>
      <c r="EX308" s="1">
        <v>1</v>
      </c>
      <c r="EY308" s="1">
        <v>4</v>
      </c>
      <c r="EZ308" s="1">
        <v>24</v>
      </c>
      <c r="FA308" s="1">
        <v>0</v>
      </c>
      <c r="FB308" s="1">
        <v>0</v>
      </c>
      <c r="FC308" s="1">
        <v>0</v>
      </c>
      <c r="FD308" s="1">
        <v>0</v>
      </c>
      <c r="FE308" s="1">
        <v>0</v>
      </c>
      <c r="FF308" s="1">
        <v>0</v>
      </c>
      <c r="FG308" s="1">
        <v>0</v>
      </c>
      <c r="FH308" s="1">
        <v>5</v>
      </c>
      <c r="FI308" s="1">
        <v>1</v>
      </c>
      <c r="FJ308" s="1">
        <v>17</v>
      </c>
      <c r="FK308" s="1">
        <v>6</v>
      </c>
      <c r="FL308" s="1">
        <v>0</v>
      </c>
      <c r="FM308" s="1">
        <v>28</v>
      </c>
      <c r="FN308" s="1">
        <v>1</v>
      </c>
      <c r="FO308" s="1">
        <v>1</v>
      </c>
      <c r="FP308" s="1">
        <v>32</v>
      </c>
      <c r="FQ308" s="1">
        <v>2</v>
      </c>
      <c r="FR308" s="1">
        <f>SUM(Tableau17[[#This Row],[2019-T1-ALEXANDRE Audric]:[2019-T1-MARIE Florie]])</f>
        <v>230</v>
      </c>
      <c r="FS308" s="1">
        <v>53</v>
      </c>
      <c r="FT308" s="1">
        <v>129</v>
      </c>
      <c r="FU308" s="1">
        <v>0</v>
      </c>
      <c r="FV308" s="1">
        <v>281</v>
      </c>
      <c r="FW308" s="1">
        <v>0</v>
      </c>
      <c r="FX308" s="1">
        <v>463</v>
      </c>
      <c r="GD308" s="1">
        <v>0</v>
      </c>
      <c r="GE308" s="1">
        <v>64</v>
      </c>
      <c r="GF308" s="1">
        <v>178</v>
      </c>
      <c r="GG308" s="1">
        <v>11</v>
      </c>
      <c r="GH308" s="1">
        <v>114</v>
      </c>
      <c r="GI308" s="1">
        <v>0</v>
      </c>
      <c r="GJ308" s="1">
        <v>367</v>
      </c>
      <c r="GK308" s="1">
        <v>85</v>
      </c>
      <c r="GL308" s="1">
        <v>174</v>
      </c>
      <c r="GM308" s="1">
        <v>0</v>
      </c>
      <c r="GN308" s="1">
        <v>130</v>
      </c>
      <c r="GO308" s="1">
        <v>0</v>
      </c>
      <c r="GP308" s="1">
        <v>389</v>
      </c>
      <c r="GQ308" s="1">
        <v>80</v>
      </c>
      <c r="GR308" s="1">
        <v>21</v>
      </c>
      <c r="GS308" s="1">
        <v>0</v>
      </c>
      <c r="GT308" s="1">
        <v>166</v>
      </c>
      <c r="GU308" s="1">
        <v>0</v>
      </c>
      <c r="GV308" s="1">
        <v>267</v>
      </c>
      <c r="GW308" s="1">
        <v>96</v>
      </c>
      <c r="GX308" s="1">
        <v>0</v>
      </c>
      <c r="GY308" s="1">
        <v>0</v>
      </c>
      <c r="GZ308" s="1">
        <v>180</v>
      </c>
      <c r="HA308" s="1">
        <v>0</v>
      </c>
      <c r="HB308" s="1">
        <v>276</v>
      </c>
      <c r="HC308" s="1">
        <v>98</v>
      </c>
      <c r="HD308" s="1">
        <v>43</v>
      </c>
      <c r="HE308" s="1">
        <v>101</v>
      </c>
      <c r="HF308" s="1">
        <v>236</v>
      </c>
      <c r="HG308" s="1">
        <v>2</v>
      </c>
      <c r="HH308" s="1">
        <v>480</v>
      </c>
      <c r="HI308" s="1">
        <v>104</v>
      </c>
      <c r="HJ308" s="1">
        <v>0</v>
      </c>
      <c r="HK308" s="1">
        <v>324</v>
      </c>
      <c r="HL308" s="1">
        <v>0</v>
      </c>
      <c r="HM308" s="1">
        <v>0</v>
      </c>
      <c r="HN308" s="1">
        <v>428</v>
      </c>
      <c r="HO308" s="1">
        <v>69</v>
      </c>
      <c r="HP308" s="1">
        <v>6</v>
      </c>
      <c r="HQ308" s="1">
        <v>32</v>
      </c>
      <c r="HR308" s="1">
        <v>117</v>
      </c>
      <c r="HS308" s="1">
        <v>13</v>
      </c>
      <c r="HT308" s="1">
        <v>237</v>
      </c>
      <c r="HU308" s="1">
        <v>32</v>
      </c>
      <c r="HV308" s="1">
        <v>73</v>
      </c>
      <c r="HW308" s="1">
        <v>19</v>
      </c>
      <c r="HX308" s="1">
        <v>120</v>
      </c>
      <c r="HY308" s="1">
        <v>0</v>
      </c>
      <c r="HZ308" s="1">
        <v>244</v>
      </c>
      <c r="IA308" s="1">
        <v>54</v>
      </c>
      <c r="IB308" s="1">
        <v>12</v>
      </c>
      <c r="IC308" s="1">
        <v>64</v>
      </c>
      <c r="ID308" s="1">
        <v>130</v>
      </c>
      <c r="IE308" s="1">
        <v>12</v>
      </c>
      <c r="IF308" s="1">
        <v>272</v>
      </c>
      <c r="IG308" s="1">
        <v>0</v>
      </c>
      <c r="IH308" s="1">
        <v>0</v>
      </c>
      <c r="II308" s="1">
        <v>99</v>
      </c>
      <c r="IJ308" s="1">
        <v>141</v>
      </c>
      <c r="IK308" s="1">
        <v>0</v>
      </c>
      <c r="IL308" s="1">
        <v>240</v>
      </c>
      <c r="IM308" s="26">
        <f>IFERROR(Tableau17[[#This Row],[LDIV]]/Tableau17[[#This Row],[Total général]],"")</f>
        <v>1.2295081967213115E-2</v>
      </c>
      <c r="IN308" s="26">
        <f>IFERROR(Tableau17[[#This Row],[LDVC]]/Tableau17[[#This Row],[Total général]],"")</f>
        <v>0</v>
      </c>
      <c r="IO308" s="26">
        <f>IFERROR(Tableau17[[#This Row],[LDVD]]/Tableau17[[#This Row],[Total général]],"")</f>
        <v>0.18032786885245902</v>
      </c>
      <c r="IP308" s="26">
        <f>IFERROR(Tableau17[[#This Row],[LDVG]]/Tableau17[[#This Row],[Total général]],"")</f>
        <v>0.10655737704918032</v>
      </c>
      <c r="IQ308" s="26">
        <f>IFERROR(Tableau17[[#This Row],[LEXD]]/Tableau17[[#This Row],[Total général]],"")</f>
        <v>0</v>
      </c>
      <c r="IR308" s="26">
        <f>IFERROR(Tableau17[[#This Row],[LEXG]]/Tableau17[[#This Row],[Total général]],"")</f>
        <v>4.0983606557377046E-2</v>
      </c>
      <c r="IS308" s="26">
        <f>IFERROR(Tableau17[[#This Row],[LLR]]/Tableau17[[#This Row],[Total général]],"")</f>
        <v>0.11885245901639344</v>
      </c>
      <c r="IT308" s="26">
        <f>IFERROR(Tableau17[[#This Row],[LREM]]/Tableau17[[#This Row],[Total général]],"")</f>
        <v>6.5573770491803282E-2</v>
      </c>
      <c r="IU308" s="26">
        <f>IFERROR(Tableau17[[#This Row],[LRN]]/Tableau17[[#This Row],[Total général]],"")</f>
        <v>0.13114754098360656</v>
      </c>
      <c r="IV308" s="26">
        <f>IFERROR(Tableau17[[#This Row],[LUG]]/Tableau17[[#This Row],[Total général]],"")</f>
        <v>0.29508196721311475</v>
      </c>
      <c r="IW308" s="26">
        <f>IFERROR(Tableau17[[#This Row],[LVEC]]/Tableau17[[#This Row],[Total général]],"")</f>
        <v>4.9180327868852458E-2</v>
      </c>
      <c r="IX308" s="26">
        <f>IFERROR(Tableau17[[#This Row],[2008-T1-LCMD]]/Tableau17[[#This Row],[2008-T1-TOTAL]],"")</f>
        <v>3.4557235421166309E-2</v>
      </c>
      <c r="IY308" s="26">
        <f>IFERROR(Tableau17[[#This Row],[2008-T1-LDVD]]/Tableau17[[#This Row],[2008-T1-TOTAL]],"")</f>
        <v>0</v>
      </c>
      <c r="IZ308" s="26">
        <f>IFERROR(Tableau17[[#This Row],[2008-T1-LEXD]]/Tableau17[[#This Row],[2008-T1-TOTAL]],"")</f>
        <v>0</v>
      </c>
      <c r="JA308" s="26">
        <f>IFERROR(Tableau17[[#This Row],[2008-T1-LEXG]]/Tableau17[[#This Row],[2008-T1-TOTAL]],"")</f>
        <v>8.4233261339092869E-2</v>
      </c>
      <c r="JB308" s="26">
        <f>IFERROR(Tableau17[[#This Row],[2008-T1-LFN]]/Tableau17[[#This Row],[2008-T1-TOTAL]],"")</f>
        <v>0.11447084233261338</v>
      </c>
      <c r="JC308" s="26">
        <f>IFERROR(Tableau17[[#This Row],[2008-T1-LMAJ]]/Tableau17[[#This Row],[2008-T1-TOTAL]],"")</f>
        <v>0.24406047516198703</v>
      </c>
      <c r="JD308" s="26">
        <f>IFERROR(Tableau17[[#This Row],[2008-T1-LUG]]/Tableau17[[#This Row],[2008-T1-TOTAL]],"")</f>
        <v>0.52267818574514036</v>
      </c>
      <c r="JE308" s="26" t="str">
        <f>IFERROR(Tableau17[[#This Row],[2008-T2-LFN]]/Tableau17[[#This Row],[2008-T2-TOTAL]],"")</f>
        <v/>
      </c>
      <c r="JF308" s="26" t="str">
        <f>IFERROR(Tableau17[[#This Row],[2008-T2-LGC]]/Tableau17[[#This Row],[2008-T2-TOTAL]],"")</f>
        <v/>
      </c>
      <c r="JG308" s="26" t="str">
        <f>IFERROR(Tableau17[[#This Row],[2008-T2-LMAJ]]/Tableau17[[#This Row],[2008-T2-TOTAL]],"")</f>
        <v/>
      </c>
      <c r="JH308" s="26" t="str">
        <f>IFERROR(Tableau17[[#This Row],[2008-T2-LUG]]/Tableau17[[#This Row],[2008-T2-TOTAL]],"")</f>
        <v/>
      </c>
      <c r="JI308" s="26">
        <f>IFERROR(Tableau17[[#This Row],[2014-T1-LDIV]]/Tableau17[[#This Row],[2014-T1-TOTAL]],"")</f>
        <v>2.9972752043596729E-2</v>
      </c>
      <c r="JJ308" s="26">
        <f>IFERROR(Tableau17[[#This Row],[2014-T1-LDVD]]/Tableau17[[#This Row],[2014-T1-TOTAL]],"")</f>
        <v>0</v>
      </c>
      <c r="JK308" s="26">
        <f>IFERROR(Tableau17[[#This Row],[2014-T1-LDVG]]/Tableau17[[#This Row],[2014-T1-TOTAL]],"")</f>
        <v>0.32152588555858308</v>
      </c>
      <c r="JL308" s="26">
        <f>IFERROR(Tableau17[[#This Row],[2014-T1-LEXG]]/Tableau17[[#This Row],[2014-T1-TOTAL]],"")</f>
        <v>1.3623978201634877E-2</v>
      </c>
      <c r="JM308" s="26">
        <f>IFERROR(Tableau17[[#This Row],[2014-T1-LFG]]/Tableau17[[#This Row],[2014-T1-TOTAL]],"")</f>
        <v>9.264305177111716E-2</v>
      </c>
      <c r="JN308" s="26">
        <f>IFERROR(Tableau17[[#This Row],[2014-T1-LFN]]/Tableau17[[#This Row],[2014-T1-TOTAL]],"")</f>
        <v>0.17438692098092642</v>
      </c>
      <c r="JO308" s="26">
        <f>IFERROR(Tableau17[[#This Row],[2014-T1-LUD]]/Tableau17[[#This Row],[2014-T1-TOTAL]],"")</f>
        <v>0.21253405994550409</v>
      </c>
      <c r="JP308" s="26">
        <f>IFERROR(Tableau17[[#This Row],[2014-T1-LUG]]/Tableau17[[#This Row],[2014-T1-TOTAL]],"")</f>
        <v>0.15531335149863759</v>
      </c>
      <c r="JQ308" s="26">
        <f>IFERROR(Tableau17[[#This Row],[2014-T2-LFN]]/Tableau17[[#This Row],[2014-T2-TOTAL]],"")</f>
        <v>0.21850899742930591</v>
      </c>
      <c r="JR308" s="26">
        <f>IFERROR(Tableau17[[#This Row],[2014-T2-LUD]]/Tableau17[[#This Row],[2014-T2-TOTAL]],"")</f>
        <v>0.4473007712082262</v>
      </c>
      <c r="JS308" s="26">
        <f>IFERROR(Tableau17[[#This Row],[2014-T2-LUG]]/Tableau17[[#This Row],[2014-T2-TOTAL]],"")</f>
        <v>0.33419023136246789</v>
      </c>
      <c r="JT308" s="26">
        <f>IFERROR(Tableau17[[#This Row],[2015-T1-BC-DIV]]/Tableau17[[#This Row],[2015-T1-TOTAL]],"")</f>
        <v>0</v>
      </c>
      <c r="JU308" s="26">
        <f>IFERROR(Tableau17[[#This Row],[2015-T1-BC-DLF]]/Tableau17[[#This Row],[2015-T1-TOTAL]],"")</f>
        <v>1.1235955056179775E-2</v>
      </c>
      <c r="JV308" s="26">
        <f>IFERROR(Tableau17[[#This Row],[2015-T1-BC-DVD]]/Tableau17[[#This Row],[2015-T1-TOTAL]],"")</f>
        <v>0</v>
      </c>
      <c r="JW308" s="26">
        <f>IFERROR(Tableau17[[#This Row],[2015-T1-BC-DVG]]/Tableau17[[#This Row],[2015-T1-TOTAL]],"")</f>
        <v>0.29962546816479402</v>
      </c>
      <c r="JX308" s="26">
        <f>IFERROR(Tableau17[[#This Row],[2015-T1-BC-FG]]/Tableau17[[#This Row],[2015-T1-TOTAL]],"")</f>
        <v>0.16104868913857678</v>
      </c>
      <c r="JY308" s="26">
        <f>IFERROR(Tableau17[[#This Row],[2015-T1-BC-FN]]/Tableau17[[#This Row],[2015-T1-TOTAL]],"")</f>
        <v>0.28838951310861421</v>
      </c>
      <c r="JZ308" s="26">
        <f>IFERROR(Tableau17[[#This Row],[2015-T1-BC-MDM]]/Tableau17[[#This Row],[2015-T1-TOTAL]],"")</f>
        <v>0</v>
      </c>
      <c r="KA308" s="26">
        <f>IFERROR(Tableau17[[#This Row],[2015-T1-BC-RDG]]/Tableau17[[#This Row],[2015-T1-TOTAL]],"")</f>
        <v>0</v>
      </c>
      <c r="KB308" s="26">
        <f>IFERROR(Tableau17[[#This Row],[2015-T1-BC-SOC]]/Tableau17[[#This Row],[2015-T1-TOTAL]],"")</f>
        <v>0.10486891385767791</v>
      </c>
      <c r="KC308" s="26">
        <f>IFERROR(Tableau17[[#This Row],[2015-T1-BC-UD]]/Tableau17[[#This Row],[2015-T1-TOTAL]],"")</f>
        <v>7.8651685393258425E-2</v>
      </c>
      <c r="KD308" s="26">
        <f>IFERROR(Tableau17[[#This Row],[2015-T1-BC-UG]]/Tableau17[[#This Row],[2015-T1-TOTAL]],"")</f>
        <v>0</v>
      </c>
      <c r="KE308" s="26">
        <f>IFERROR(Tableau17[[#This Row],[2015-T1-BC-VEC]]/Tableau17[[#This Row],[2015-T1-TOTAL]],"")</f>
        <v>5.6179775280898875E-2</v>
      </c>
      <c r="KF308" s="26">
        <f>IFERROR(Tableau17[[#This Row],[2015-T2-BC-DVG]]/Tableau17[[#This Row],[2015-T2-TOTAL]],"")</f>
        <v>0.65217391304347827</v>
      </c>
      <c r="KG308" s="26">
        <f>IFERROR(Tableau17[[#This Row],[2015-T2-BC-FN]]/Tableau17[[#This Row],[2015-T2-TOTAL]],"")</f>
        <v>0.34782608695652173</v>
      </c>
      <c r="KH308" s="26">
        <f>IFERROR(Tableau17[[#This Row],[2015-T2-BC-SOC]]/Tableau17[[#This Row],[2015-T2-TOTAL]],"")</f>
        <v>0</v>
      </c>
      <c r="KI308" s="26">
        <f>IFERROR(Tableau17[[#This Row],[2015-T2-BC-UD]]/Tableau17[[#This Row],[2015-T2-TOTAL]],"")</f>
        <v>0</v>
      </c>
      <c r="KJ308" s="26">
        <f>IFERROR(Tableau17[[#This Row],[2015-T2-BC-UG]]/Tableau17[[#This Row],[2015-T2-TOTAL]],"")</f>
        <v>0</v>
      </c>
      <c r="KK308" s="26">
        <f>IFERROR(Tableau17[[#This Row],[2017 (L)-T1-COM]]/Tableau17[[#This Row],[2017 (L)-T1-TOTAL]],"")</f>
        <v>0</v>
      </c>
      <c r="KL308" s="26">
        <f>IFERROR(Tableau17[[#This Row],[2017 (L)-T1-DIV]]/Tableau17[[#This Row],[2017 (L)-T1-TOTAL]],"")</f>
        <v>4.4117647058823532E-2</v>
      </c>
      <c r="KM308" s="26">
        <f>IFERROR(Tableau17[[#This Row],[2017 (L)-T1-DLF]]/Tableau17[[#This Row],[2017 (L)-T1-TOTAL]],"")</f>
        <v>7.3529411764705881E-3</v>
      </c>
      <c r="KN308" s="26">
        <f>IFERROR(Tableau17[[#This Row],[2017 (L)-T1-DVD]]/Tableau17[[#This Row],[2017 (L)-T1-TOTAL]],"")</f>
        <v>0</v>
      </c>
      <c r="KO308" s="26">
        <f>IFERROR(Tableau17[[#This Row],[2017 (L)-T1-DVG]]/Tableau17[[#This Row],[2017 (L)-T1-TOTAL]],"")</f>
        <v>1.4705882352941176E-2</v>
      </c>
      <c r="KP308" s="26">
        <f>IFERROR(Tableau17[[#This Row],[2017 (L)-T1-ECO]]/Tableau17[[#This Row],[2017 (L)-T1-TOTAL]],"")</f>
        <v>0</v>
      </c>
      <c r="KQ308" s="26">
        <f>IFERROR(Tableau17[[#This Row],[2017 (L)-T1-EXD]]/Tableau17[[#This Row],[2017 (L)-T1-TOTAL]],"")</f>
        <v>3.6764705882352941E-3</v>
      </c>
      <c r="KR308" s="26">
        <f>IFERROR(Tableau17[[#This Row],[2017 (L)-T1-EXG]]/Tableau17[[#This Row],[2017 (L)-T1-TOTAL]],"")</f>
        <v>2.2058823529411766E-2</v>
      </c>
      <c r="KS308" s="26">
        <f>IFERROR(Tableau17[[#This Row],[2017 (L)-T1-FI]]/Tableau17[[#This Row],[2017 (L)-T1-TOTAL]],"")</f>
        <v>0.35294117647058826</v>
      </c>
      <c r="KT308" s="26">
        <f>IFERROR(Tableau17[[#This Row],[2017 (L)-T1-FN]]/Tableau17[[#This Row],[2017 (L)-T1-TOTAL]],"")</f>
        <v>0.1875</v>
      </c>
      <c r="KU308" s="26">
        <f>IFERROR(Tableau17[[#This Row],[2017 (L)-T1-LR]]/Tableau17[[#This Row],[2017 (L)-T1-TOTAL]],"")</f>
        <v>4.4117647058823532E-2</v>
      </c>
      <c r="KV308" s="26">
        <f>IFERROR(Tableau17[[#This Row],[2017 (L)-T1-MDM]]/Tableau17[[#This Row],[2017 (L)-T1-TOTAL]],"")</f>
        <v>0</v>
      </c>
      <c r="KW308" s="26">
        <f>IFERROR(Tableau17[[#This Row],[2017 (L)-T1-RDG]]/Tableau17[[#This Row],[2017 (L)-T1-TOTAL]],"")</f>
        <v>0</v>
      </c>
      <c r="KX308" s="26">
        <f>IFERROR(Tableau17[[#This Row],[2017 (L)-T1-REG]]/Tableau17[[#This Row],[2017 (L)-T1-TOTAL]],"")</f>
        <v>0</v>
      </c>
      <c r="KY308" s="26">
        <f>IFERROR(Tableau17[[#This Row],[2017 (L)-T1-REM]]/Tableau17[[#This Row],[2017 (L)-T1-TOTAL]],"")</f>
        <v>0.23529411764705882</v>
      </c>
      <c r="KZ308" s="26">
        <f>IFERROR(Tableau17[[#This Row],[2017 (L)-T1-SOC]]/Tableau17[[#This Row],[2017 (L)-T1-TOTAL]],"")</f>
        <v>8.8235294117647065E-2</v>
      </c>
      <c r="LA308" s="26">
        <f>IFERROR(Tableau17[[#This Row],[2017 (L)-T1-UDI]]/Tableau17[[#This Row],[2017 (L)-T1-TOTAL]],"")</f>
        <v>0</v>
      </c>
      <c r="LB308" s="26">
        <f>IFERROR(Tableau17[[#This Row],[2017 (L)-T2-FI]]/Tableau17[[#This Row],[2017 (L)-T2-TOTAL]],"")</f>
        <v>0.58750000000000002</v>
      </c>
      <c r="LC308" s="26">
        <f>IFERROR(Tableau17[[#This Row],[2017 (L)-T2-FN]]/Tableau17[[#This Row],[2017 (L)-T2-TOTAL]],"")</f>
        <v>0</v>
      </c>
      <c r="LD308" s="26">
        <f>IFERROR(Tableau17[[#This Row],[2017 (L)-T2-LR]]/Tableau17[[#This Row],[2017 (L)-T2-TOTAL]],"")</f>
        <v>0</v>
      </c>
      <c r="LE308" s="26">
        <f>IFERROR(Tableau17[[#This Row],[2017 (L)-T2-MDM]]/Tableau17[[#This Row],[2017 (L)-T2-TOTAL]],"")</f>
        <v>0</v>
      </c>
      <c r="LF308" s="26">
        <f>IFERROR(Tableau17[[#This Row],[2017 (L)-T2-REM]]/Tableau17[[#This Row],[2017 (L)-T2-TOTAL]],"")</f>
        <v>0.41249999999999998</v>
      </c>
      <c r="LG308" s="26">
        <f>IFERROR(Tableau17[[#This Row],[2017-T1-ARTHAUD Nathalie]]/Tableau17[[#This Row],[2017-T1-TOTAL]],"")</f>
        <v>1.4583333333333334E-2</v>
      </c>
      <c r="LH308" s="26">
        <f>IFERROR(Tableau17[[#This Row],[2017-T1-ASSELINEAU Fran]]/Tableau17[[#This Row],[2017-T1-TOTAL]],"")</f>
        <v>8.3333333333333332E-3</v>
      </c>
      <c r="LI308" s="26">
        <f>IFERROR(Tableau17[[#This Row],[2017-T1-CHEMINADE Jacques]]/Tableau17[[#This Row],[2017-T1-TOTAL]],"")</f>
        <v>0</v>
      </c>
      <c r="LJ308" s="26">
        <f>IFERROR(Tableau17[[#This Row],[2017-T1-DUPONT-AIGNAN Nicolas]]/Tableau17[[#This Row],[2017-T1-TOTAL]],"")</f>
        <v>1.4583333333333334E-2</v>
      </c>
      <c r="LK308" s="26">
        <f>IFERROR(Tableau17[[#This Row],[2017-T1-FILLON Fran]]/Tableau17[[#This Row],[2017-T1-TOTAL]],"")</f>
        <v>8.9583333333333334E-2</v>
      </c>
      <c r="LL308" s="26">
        <f>IFERROR(Tableau17[[#This Row],[2017-T1-HAMON Beno]]/Tableau17[[#This Row],[2017-T1-TOTAL]],"")</f>
        <v>7.2916666666666671E-2</v>
      </c>
      <c r="LM308" s="26">
        <f>IFERROR(Tableau17[[#This Row],[2017-T1-LASSALLE Jean]]/Tableau17[[#This Row],[2017-T1-TOTAL]],"")</f>
        <v>4.1666666666666666E-3</v>
      </c>
      <c r="LN308" s="26">
        <f>IFERROR(Tableau17[[#This Row],[2017-T1-LE PEN Marine]]/Tableau17[[#This Row],[2017-T1-TOTAL]],"")</f>
        <v>0.18124999999999999</v>
      </c>
      <c r="LO308" s="26">
        <f>IFERROR(Tableau17[[#This Row],[2017-T1-M Jean-Luc]]/Tableau17[[#This Row],[2017-T1-TOTAL]],"")</f>
        <v>0.38541666666666669</v>
      </c>
      <c r="LP308" s="26">
        <f>IFERROR(Tableau17[[#This Row],[2017-T1-MACRON Emmanuel]]/Tableau17[[#This Row],[2017-T1-TOTAL]],"")</f>
        <v>0.21041666666666667</v>
      </c>
      <c r="LQ308" s="26">
        <f>IFERROR(Tableau17[[#This Row],[2017-T1-POUTOU Philippe]]/Tableau17[[#This Row],[2017-T1-TOTAL]],"")</f>
        <v>1.8749999999999999E-2</v>
      </c>
      <c r="LR308" s="26">
        <f>IFERROR(Tableau17[[#This Row],[2017-T2-LE PEN Marine]]/Tableau17[[#This Row],[2017-T2-TOTAL]],"")</f>
        <v>0.24299065420560748</v>
      </c>
      <c r="LS308" s="26">
        <f>IFERROR(Tableau17[[#This Row],[2017-T2-MACRON Emmanuel]]/Tableau17[[#This Row],[2017-T2-TOTAL]],"")</f>
        <v>0.7570093457943925</v>
      </c>
      <c r="LT308" s="26">
        <f>IFERROR(Tableau17[[#This Row],[2019-T1-ALEXANDRE Audric]]/Tableau17[[#This Row],[2019-T1-TOTAL]],"")</f>
        <v>0</v>
      </c>
      <c r="LU308" s="26">
        <f>IFERROR(Tableau17[[#This Row],[2019-T1-ARTHAUD Nathalie]]/Tableau17[[#This Row],[2019-T1-TOTAL]],"")</f>
        <v>2.1739130434782608E-2</v>
      </c>
      <c r="LV308" s="26">
        <f>IFERROR(Tableau17[[#This Row],[2019-T1-ASSELINEAU François]]/Tableau17[[#This Row],[2019-T1-TOTAL]],"")</f>
        <v>2.1739130434782608E-2</v>
      </c>
      <c r="LW308" s="26">
        <f>IFERROR(Tableau17[[#This Row],[2019-T1-AUBRY Manon]]/Tableau17[[#This Row],[2019-T1-TOTAL]],"")</f>
        <v>0.15217391304347827</v>
      </c>
      <c r="LX308" s="26">
        <f>IFERROR(Tableau17[[#This Row],[2019-T1-AZERGUI Nagib]]/Tableau17[[#This Row],[2019-T1-TOTAL]],"")</f>
        <v>1.3043478260869565E-2</v>
      </c>
      <c r="LY308" s="26">
        <f>IFERROR(Tableau17[[#This Row],[2019-T1-BARDELLA Jordan]]/Tableau17[[#This Row],[2019-T1-TOTAL]],"")</f>
        <v>0.2391304347826087</v>
      </c>
      <c r="LZ308" s="26">
        <f>IFERROR(Tableau17[[#This Row],[2019-T1-BELLAMY François-Xavier]]/Tableau17[[#This Row],[2019-T1-TOTAL]],"")</f>
        <v>2.1739130434782608E-2</v>
      </c>
      <c r="MA308" s="26">
        <f>IFERROR(Tableau17[[#This Row],[2019-T1-BIDOU Olivier]]/Tableau17[[#This Row],[2019-T1-TOTAL]],"")</f>
        <v>4.3478260869565218E-3</v>
      </c>
      <c r="MB308" s="26">
        <f>IFERROR(Tableau17[[#This Row],[2019-T1-BOURG Dominique]]/Tableau17[[#This Row],[2019-T1-TOTAL]],"")</f>
        <v>1.7391304347826087E-2</v>
      </c>
      <c r="MC308" s="26">
        <f>IFERROR(Tableau17[[#This Row],[2019-T1-BROSSAT Ian]]/Tableau17[[#This Row],[2019-T1-TOTAL]],"")</f>
        <v>0.10434782608695652</v>
      </c>
      <c r="MD308" s="26">
        <f>IFERROR(Tableau17[[#This Row],[2019-T1-CAILLAUD Sophie]]/Tableau17[[#This Row],[2019-T1-TOTAL]],"")</f>
        <v>0</v>
      </c>
      <c r="ME308" s="26">
        <f>IFERROR(Tableau17[[#This Row],[2019-T1-CAMUS Renaud]]/Tableau17[[#This Row],[2019-T1-TOTAL]],"")</f>
        <v>0</v>
      </c>
      <c r="MF308" s="26">
        <f>IFERROR(Tableau17[[#This Row],[2019-T1-CHALENÇON Christophe]]/Tableau17[[#This Row],[2019-T1-TOTAL]],"")</f>
        <v>0</v>
      </c>
      <c r="MG308" s="26">
        <f>IFERROR(Tableau17[[#This Row],[2019-T1-CORBET Cathy Denise Ginette]]/Tableau17[[#This Row],[2019-T1-TOTAL]],"")</f>
        <v>0</v>
      </c>
      <c r="MH308" s="26">
        <f>IFERROR(Tableau17[[#This Row],[2019-T1-DE PREVOISIN Robert]]/Tableau17[[#This Row],[2019-T1-TOTAL]],"")</f>
        <v>0</v>
      </c>
      <c r="MI308" s="26">
        <f>IFERROR(Tableau17[[#This Row],[2019-T1-DELFEL Thérèse]]/Tableau17[[#This Row],[2019-T1-TOTAL]],"")</f>
        <v>0</v>
      </c>
      <c r="MJ308" s="26">
        <f>IFERROR(Tableau17[[#This Row],[2019-T1-DIEUMEGARD Pierre]]/Tableau17[[#This Row],[2019-T1-TOTAL]],"")</f>
        <v>0</v>
      </c>
      <c r="MK308" s="26">
        <f>IFERROR(Tableau17[[#This Row],[2019-T1-DUPONT-AIGNAN Nicolas]]/Tableau17[[#This Row],[2019-T1-TOTAL]],"")</f>
        <v>2.1739130434782608E-2</v>
      </c>
      <c r="ML308" s="26">
        <f>IFERROR(Tableau17[[#This Row],[2019-T1-GERNIGON Yves]]/Tableau17[[#This Row],[2019-T1-TOTAL]],"")</f>
        <v>4.3478260869565218E-3</v>
      </c>
      <c r="MM308" s="26">
        <f>IFERROR(Tableau17[[#This Row],[2019-T1-GLUCKSMANN Raphaël]]/Tableau17[[#This Row],[2019-T1-TOTAL]],"")</f>
        <v>7.3913043478260873E-2</v>
      </c>
      <c r="MN308" s="26">
        <f>IFERROR(Tableau17[[#This Row],[2019-T1-HAMON Benoît]]/Tableau17[[#This Row],[2019-T1-TOTAL]],"")</f>
        <v>2.6086956521739129E-2</v>
      </c>
      <c r="MO308" s="26">
        <f>IFERROR(Tableau17[[#This Row],[2019-T1-HELGEN Gilles]]/Tableau17[[#This Row],[2019-T1-TOTAL]],"")</f>
        <v>0</v>
      </c>
      <c r="MP308" s="26">
        <f>IFERROR(Tableau17[[#This Row],[2019-T1-JADOT Yannick]]/Tableau17[[#This Row],[2019-T1-TOTAL]],"")</f>
        <v>0.12173913043478261</v>
      </c>
      <c r="MQ308" s="26">
        <f>IFERROR(Tableau17[[#This Row],[2019-T1-LAGARDE Jean-Christophe]]/Tableau17[[#This Row],[2019-T1-TOTAL]],"")</f>
        <v>4.3478260869565218E-3</v>
      </c>
      <c r="MR308" s="26">
        <f>IFERROR(Tableau17[[#This Row],[2019-T1-LALANNE Francis]]/Tableau17[[#This Row],[2019-T1-TOTAL]],"")</f>
        <v>4.3478260869565218E-3</v>
      </c>
      <c r="MS308" s="26">
        <f>IFERROR(Tableau17[[#This Row],[2019-T1-LOISEAU Nathalie]]/Tableau17[[#This Row],[2019-T1-TOTAL]],"")</f>
        <v>0.1391304347826087</v>
      </c>
      <c r="MT308" s="26">
        <f>IFERROR(Tableau17[[#This Row],[2019-T1-MARIE Florie]]/Tableau17[[#This Row],[2019-T1-TOTAL]],"")</f>
        <v>8.6956521739130436E-3</v>
      </c>
      <c r="MU308" s="26">
        <f>IFERROR(Tableau17[[#This Row],[2008-T1-MACROEXTRDROITE]]/Tableau17[[#This Row],[2008-T1-MACROTOTALE]],"")</f>
        <v>0.11447084233261338</v>
      </c>
      <c r="MV308" s="26">
        <f>IFERROR(Tableau17[[#This Row],[2008-T1-MACRODROITE]]/Tableau17[[#This Row],[2008-T1-MACROTOTALE]],"")</f>
        <v>0.27861771058315332</v>
      </c>
      <c r="MW308" s="26">
        <f>IFERROR(Tableau17[[#This Row],[2008-T1-MACROCENTRE]]/Tableau17[[#This Row],[2008-T1-MACROTOTALE]],"")</f>
        <v>0</v>
      </c>
      <c r="MX308" s="26">
        <f>IFERROR(Tableau17[[#This Row],[2008-T1-MACROGAUCHE]]/Tableau17[[#This Row],[2008-T1-MACROTOTALE]],"")</f>
        <v>0.60691144708423328</v>
      </c>
      <c r="MY308" s="26">
        <f>IFERROR(Tableau17[[#This Row],[2008-T1-MACROAUTRE]]/Tableau17[[#This Row],[2008-T1-MACROTOTALE]],"")</f>
        <v>0</v>
      </c>
      <c r="MZ308" s="26" t="str">
        <f>IFERROR(Tableau17[[#This Row],[2008-T2-MACROEXTRDROITE]]/Tableau17[[#This Row],[2008-T2-MACROTOTALE]],"")</f>
        <v/>
      </c>
      <c r="NA308" s="26" t="str">
        <f>IFERROR(Tableau17[[#This Row],[2008-T2-MACRODROITE]]/Tableau17[[#This Row],[2008-T2-MACROTOTALE]],"")</f>
        <v/>
      </c>
      <c r="NB308" s="26" t="str">
        <f>IFERROR(Tableau17[[#This Row],[2008-T2-MACROCENTRE]]/Tableau17[[#This Row],[2008-T2-MACROTOTALE]],"")</f>
        <v/>
      </c>
      <c r="NC308" s="26" t="str">
        <f>IFERROR(Tableau17[[#This Row],[2008-T2-MACROGAUCHE]]/Tableau17[[#This Row],[2008-T2-MACROTOTALE]],"")</f>
        <v/>
      </c>
      <c r="ND308" s="26" t="str">
        <f>IFERROR(Tableau17[[#This Row],[2008-T2-MACROAUTRE]]/Tableau17[[#This Row],[2008-T2-MACROTOTALE]],"")</f>
        <v/>
      </c>
      <c r="NE308" s="26">
        <f>IFERROR(Tableau17[[#This Row],[2014-T1-MACROEXTRDROITE]]/Tableau17[[#This Row],[2014-T1-MACROTOTALE]],"")</f>
        <v>0.17438692098092642</v>
      </c>
      <c r="NF308" s="26">
        <f>IFERROR(Tableau17[[#This Row],[2014-T1-MACRODROITE]]/Tableau17[[#This Row],[2014-T1-MACROTOTALE]],"")</f>
        <v>0.48501362397820164</v>
      </c>
      <c r="NG308" s="26">
        <f>IFERROR(Tableau17[[#This Row],[2014-T1-MACROCENTRE]]/Tableau17[[#This Row],[2014-T1-MACROTOTALE]],"")</f>
        <v>2.9972752043596729E-2</v>
      </c>
      <c r="NH308" s="26">
        <f>IFERROR(Tableau17[[#This Row],[2014-T1-MACROGAUCHE]]/Tableau17[[#This Row],[2014-T1-MACROTOTALE]],"")</f>
        <v>0.31062670299727518</v>
      </c>
      <c r="NI308" s="26">
        <f>IFERROR(Tableau17[[#This Row],[2014-T1-MACROAUTRE]]/Tableau17[[#This Row],[2014-T1-MACROTOTALE]],"")</f>
        <v>0</v>
      </c>
      <c r="NJ308" s="26">
        <f>IFERROR(Tableau17[[#This Row],[2014-T2-MACROEXTRDROITE]]/Tableau17[[#This Row],[2014-T2-MACROTOTALE]],"")</f>
        <v>0.21850899742930591</v>
      </c>
      <c r="NK308" s="26">
        <f>IFERROR(Tableau17[[#This Row],[2014-T2-MACRODROITE]]/Tableau17[[#This Row],[2014-T2-MACROTOTALE]],"")</f>
        <v>0.4473007712082262</v>
      </c>
      <c r="NL308" s="26">
        <f>IFERROR(Tableau17[[#This Row],[2014-T2-MACROCENTRE]]/Tableau17[[#This Row],[2014-T2-MACROTOTALE]],"")</f>
        <v>0</v>
      </c>
      <c r="NM308" s="26">
        <f>IFERROR(Tableau17[[#This Row],[2014-T2-MACROGAUCHE]]/Tableau17[[#This Row],[2014-T2-MACROTOTALE]],"")</f>
        <v>0.33419023136246789</v>
      </c>
      <c r="NN308" s="26">
        <f>IFERROR(Tableau17[[#This Row],[2014-T2-MACROAUTRE]]/Tableau17[[#This Row],[2014-T2-MACROTOTALE]],"")</f>
        <v>0</v>
      </c>
      <c r="NO308" s="26">
        <f>IFERROR( Tableau17[[#This Row],[2015-T1-MACROEXTRDROITE]]/Tableau17[[#This Row],[2015-T1-MACROTOTALE]],"")</f>
        <v>0.29962546816479402</v>
      </c>
      <c r="NP308" s="26">
        <f>IFERROR(Tableau17[[#This Row],[2015-T1-MACRODROITE]]/Tableau17[[#This Row],[2015-T1-MACROTOTALE]],"")</f>
        <v>7.8651685393258425E-2</v>
      </c>
      <c r="NQ308" s="26">
        <f>IFERROR(Tableau17[[#This Row],[2015-T1-MACROCENTRE]]/Tableau17[[#This Row],[2015-T1-MACROTOTALE]],"")</f>
        <v>0</v>
      </c>
      <c r="NR308" s="26">
        <f>IFERROR(Tableau17[[#This Row],[2015-T1-MACROGAUCHE]]/Tableau17[[#This Row],[2015-T1-MACROTOTALE]],"")</f>
        <v>0.62172284644194753</v>
      </c>
      <c r="NS308" s="26">
        <f>IFERROR(Tableau17[[#This Row],[2015-T1-MACROAUTRE]]/Tableau17[[#This Row],[2015-T1-MACROTOTALE]],"")</f>
        <v>0</v>
      </c>
      <c r="NT308" s="26">
        <f>IFERROR(Tableau17[[#This Row],[2015-T2-MACROEXTRDROITE]]/Tableau17[[#This Row],[2015-T2-MACROTOTALE]],"")</f>
        <v>0.34782608695652173</v>
      </c>
      <c r="NU308" s="26">
        <f>IFERROR(Tableau17[[#This Row],[2015-T2-MACRODROITE]]/Tableau17[[#This Row],[2015-T2-MACROTOTALE]],"")</f>
        <v>0</v>
      </c>
      <c r="NV308" s="26">
        <f>IFERROR(Tableau17[[#This Row],[2015-T2-MACROCENTRE]]/Tableau17[[#This Row],[2015-T2-MACROTOTALE]],"")</f>
        <v>0</v>
      </c>
      <c r="NW308" s="26">
        <f>IFERROR(Tableau17[[#This Row],[2015-T2-MACROGAUCHE]]/Tableau17[[#This Row],[2015-T2-MACROTOTALE]],"")</f>
        <v>0.65217391304347827</v>
      </c>
      <c r="NX308" s="26">
        <f>IFERROR(Tableau17[[#This Row],[2015-T2-MACROAUTRE]]/Tableau17[[#This Row],[2015-T2-MACROTOTALE]],"")</f>
        <v>0</v>
      </c>
      <c r="NY308" s="26">
        <f>IFERROR(Tableau17[[#This Row],[2017-T1-MACROEXTRDROITE]]/Tableau17[[#This Row],[2017-T1-MACROTOTALE]],"")</f>
        <v>0.20416666666666666</v>
      </c>
      <c r="NZ308" s="26">
        <f>IFERROR(Tableau17[[#This Row],[2017-T1-MACRODROITE]]/Tableau17[[#This Row],[2017-T1-MACROTOTALE]],"")</f>
        <v>8.9583333333333334E-2</v>
      </c>
      <c r="OA308" s="26">
        <f>IFERROR(Tableau17[[#This Row],[2017-T1-MACROCENTRE]]/Tableau17[[#This Row],[2017-T1-MACROTOTALE]],"")</f>
        <v>0.21041666666666667</v>
      </c>
      <c r="OB308" s="26">
        <f>IFERROR(Tableau17[[#This Row],[2017-T1-MACROGAUCHE]]/Tableau17[[#This Row],[2017-T1-MACROTOTALE]],"")</f>
        <v>0.49166666666666664</v>
      </c>
      <c r="OC308" s="26">
        <f>IFERROR(Tableau17[[#This Row],[2017-T1-MACROAUTRE]]/Tableau17[[#This Row],[2017-T1-MACROTOTALE]],"")</f>
        <v>4.1666666666666666E-3</v>
      </c>
      <c r="OD308" s="26">
        <f>IFERROR(Tableau17[[#This Row],[2017-T2-MACROEXTRDROITE]]/Tableau17[[#This Row],[2017-T2-MACROTOTALE]],"")</f>
        <v>0.24299065420560748</v>
      </c>
      <c r="OE308" s="26">
        <f>IFERROR(Tableau17[[#This Row],[2017-T2-MACRODROITE]]/Tableau17[[#This Row],[2017-T2-MACROTOTALE]],"")</f>
        <v>0</v>
      </c>
      <c r="OF308" s="26">
        <f>IFERROR(Tableau17[[#This Row],[2017-T2-MACROCENTRE]]/Tableau17[[#This Row],[2017-T2-MACROTOTALE]],"")</f>
        <v>0.7570093457943925</v>
      </c>
      <c r="OG308" s="26">
        <f>IFERROR(Tableau17[[#This Row],[2017-T2-MACROGAUCHE]]/Tableau17[[#This Row],[2017-T2-MACROTOTALE]],"")</f>
        <v>0</v>
      </c>
      <c r="OH308" s="26">
        <f>IFERROR(Tableau17[[#This Row],[2017-T2-MACROAUTRE]]/Tableau17[[#This Row],[2017-T2-MACROTOTALE]],"")</f>
        <v>0</v>
      </c>
      <c r="OI308" s="26">
        <f>IFERROR(Tableau17[[#This Row],[2019-T1-MACROEXTRDROITE]]/Tableau17[[#This Row],[2019-T1-MACROTOTALE]],"")</f>
        <v>0.29113924050632911</v>
      </c>
      <c r="OJ308" s="26">
        <f>IFERROR(Tableau17[[#This Row],[2019-T1-MACRODROITE]]/Tableau17[[#This Row],[2019-T1-MACROTOTALE]],"")</f>
        <v>2.5316455696202531E-2</v>
      </c>
      <c r="OK308" s="26">
        <f>IFERROR(Tableau17[[#This Row],[2019-T1-MACROCENTRE]]/Tableau17[[#This Row],[2019-T1-MACROTOTALE]],"")</f>
        <v>0.13502109704641349</v>
      </c>
      <c r="OL308" s="26">
        <f>IFERROR(Tableau17[[#This Row],[2019-T1-MACROGAUCHE]]/Tableau17[[#This Row],[2019-T1-MACROTOTALE]],"")</f>
        <v>0.49367088607594939</v>
      </c>
      <c r="OM308" s="26">
        <f>IFERROR(Tableau17[[#This Row],[2019-T1-MACROAUTRE]]/Tableau17[[#This Row],[2019-T1-MACROTOTALE]],"")</f>
        <v>5.4852320675105488E-2</v>
      </c>
      <c r="ON308" s="26">
        <f>IFERROR(Tableau17[[#This Row],[2020-T1-MACROEXTRDROITE]]/Tableau17[[#This Row],[2020-T1-MACROTOTALE]],"")</f>
        <v>0.13114754098360656</v>
      </c>
      <c r="OO308" s="26">
        <f>IFERROR(Tableau17[[#This Row],[2020-T1-MACRODROITE]]/Tableau17[[#This Row],[2020-T1-MACROTOTALE]],"")</f>
        <v>0.29918032786885246</v>
      </c>
      <c r="OP308" s="26">
        <f>IFERROR(Tableau17[[#This Row],[2020-T1-MACROCENTRE]]/Tableau17[[#This Row],[2020-T1-MACROTOTALE]],"")</f>
        <v>7.7868852459016397E-2</v>
      </c>
      <c r="OQ308" s="26">
        <f>IFERROR(Tableau17[[#This Row],[2020-T1-MACROGAUCHE]]/Tableau17[[#This Row],[2020-T1-MACROTOTALE]],"")</f>
        <v>0.49180327868852458</v>
      </c>
      <c r="OR308" s="26">
        <f>IFERROR(Tableau17[[#This Row],[2020-T1-MACROAUTRE]]/Tableau17[[#This Row],[2020-T1-MACROTOTALE]],"")</f>
        <v>0</v>
      </c>
      <c r="OS308" s="26">
        <f>IFERROR(Tableau17[[#This Row],[2017 (L)-T1-MACROEXTRDROITE]]/Tableau17[[#This Row],[2017 (L)-T1-MACROTOTALE]],"")</f>
        <v>0.19852941176470587</v>
      </c>
      <c r="OT308" s="26">
        <f>IFERROR(Tableau17[[#This Row],[2017 (L)-T1-MACRODROITE]]/Tableau17[[#This Row],[2017 (L)-T1-MACROTOTALE]],"")</f>
        <v>4.4117647058823532E-2</v>
      </c>
      <c r="OU308" s="26">
        <f>IFERROR(Tableau17[[#This Row],[2017 (L)-T1-MACROCENTRE]]/Tableau17[[#This Row],[2017 (L)-T1-MACROTOTALE]],"")</f>
        <v>0.23529411764705882</v>
      </c>
      <c r="OV308" s="26">
        <f>IFERROR(Tableau17[[#This Row],[2017 (L)-T1-MACROGAUCHE]]/Tableau17[[#This Row],[2017 (L)-T1-MACROTOTALE]],"")</f>
        <v>0.47794117647058826</v>
      </c>
      <c r="OW308" s="26">
        <f>IFERROR(Tableau17[[#This Row],[2017 (L)-T1-MACROAUTRE]]/Tableau17[[#This Row],[2017 (L)-T1-MACROTOTALE]],"")</f>
        <v>4.4117647058823532E-2</v>
      </c>
      <c r="OX308" s="26">
        <f>IFERROR(Tableau17[[#This Row],[2017 (L)-T2-MACROEXTRDROITE]]/Tableau17[[#This Row],[2017 (L)-T2-MACROTOTALE]],"")</f>
        <v>0</v>
      </c>
      <c r="OY308" s="26">
        <f>IFERROR(Tableau17[[#This Row],[2017 (L)-T2-MACRODROITE]]/Tableau17[[#This Row],[2017 (L)-T2-MACROTOTALE]],"")</f>
        <v>0</v>
      </c>
      <c r="OZ308" s="26">
        <f>IFERROR(Tableau17[[#This Row],[2017 (L)-T2-MACROCENTRE]]/Tableau17[[#This Row],[2017 (L)-T2-MACROTOTALE]],"")</f>
        <v>0.41249999999999998</v>
      </c>
      <c r="PA308" s="26">
        <f>IFERROR(Tableau17[[#This Row],[2017 (L)-T2-MACROGAUCHE]]/Tableau17[[#This Row],[2017 (L)-T2-MACROTOTALE]],"")</f>
        <v>0.58750000000000002</v>
      </c>
      <c r="PB308" s="26">
        <f>IFERROR(Tableau17[[#This Row],[2017 (L)-T2-MACROAUTRE]]/Tableau17[[#This Row],[2017 (L)-T2-MACROTOTALE]],"")</f>
        <v>0</v>
      </c>
      <c r="PC308" s="26">
        <f>IFERROR(Tableau17[[#This Row],[2008_T1_PROCUS]]/Tableau17[[#This Row],[2008_T1_INSCRITS]],0)</f>
        <v>7.8917700112739568E-3</v>
      </c>
      <c r="PD308" s="26">
        <f>IFERROR(Tableau17[[#This Row],[2008_T2_PROCUS]]/Tableau17[[#This Row],[2008_T2_INSCRITS]],0)</f>
        <v>0</v>
      </c>
      <c r="PE308" s="26">
        <f>Tableau17[[#This Row],[2014_T1_PROCUS]]/Tableau17[[#This Row],[2014_T1_INSCRITS]]</f>
        <v>7.0505287896592246E-3</v>
      </c>
      <c r="PF308" s="26">
        <f>IFERROR(Tableau17[[#This Row],[2014_T2_PROCUS]]/Tableau17[[#This Row],[2014_T2_INSCRITS]],0)</f>
        <v>7.0505287896592246E-3</v>
      </c>
    </row>
    <row r="309" spans="1:422" hidden="1" x14ac:dyDescent="0.2">
      <c r="A309" s="1">
        <v>6</v>
      </c>
      <c r="B309" s="1" t="s">
        <v>414</v>
      </c>
      <c r="C309" s="1" t="s">
        <v>435</v>
      </c>
      <c r="D309" s="1" t="s">
        <v>435</v>
      </c>
      <c r="E309" s="1">
        <v>1175</v>
      </c>
      <c r="F309" s="1">
        <v>5.4482840000000001</v>
      </c>
      <c r="G309" s="1">
        <v>43.295583999999998</v>
      </c>
      <c r="H309" s="3">
        <v>1094</v>
      </c>
      <c r="I309" s="3">
        <v>262</v>
      </c>
      <c r="K309" s="1">
        <v>11</v>
      </c>
      <c r="L309" s="1">
        <v>29</v>
      </c>
      <c r="M309" s="1">
        <v>11</v>
      </c>
      <c r="P309" s="1">
        <v>73</v>
      </c>
      <c r="Q309" s="1">
        <v>23</v>
      </c>
      <c r="R309" s="1">
        <v>94</v>
      </c>
      <c r="S309" s="1">
        <v>59</v>
      </c>
      <c r="T309" s="1">
        <v>36</v>
      </c>
      <c r="U309" s="1">
        <v>336</v>
      </c>
      <c r="V309" s="1">
        <v>995</v>
      </c>
      <c r="W309" s="1">
        <v>549</v>
      </c>
      <c r="X309" s="1">
        <v>7</v>
      </c>
      <c r="Y309" s="2">
        <v>0.55175879000000005</v>
      </c>
      <c r="Z309" s="1">
        <v>995</v>
      </c>
      <c r="AA309" s="1">
        <v>591</v>
      </c>
      <c r="AB309" s="1">
        <v>7</v>
      </c>
      <c r="AC309" s="2">
        <v>0.59396985000000002</v>
      </c>
      <c r="AD309" s="1">
        <v>1094</v>
      </c>
      <c r="AE309" s="1">
        <v>341</v>
      </c>
      <c r="AF309" s="2">
        <v>0.31170017999999999</v>
      </c>
      <c r="AG309" s="1">
        <f t="shared" si="4"/>
        <v>262</v>
      </c>
      <c r="AH309" s="1">
        <v>1000</v>
      </c>
      <c r="AI309" s="1">
        <v>592</v>
      </c>
      <c r="AJ309" s="1">
        <v>7</v>
      </c>
      <c r="AK309" s="2">
        <v>0.59199999999999997</v>
      </c>
      <c r="AL309" s="1">
        <v>1000</v>
      </c>
      <c r="AM309" s="1">
        <v>656</v>
      </c>
      <c r="AN309" s="1">
        <v>7</v>
      </c>
      <c r="AO309" s="2">
        <v>0.65600000000000003</v>
      </c>
      <c r="AP309" s="1">
        <v>997</v>
      </c>
      <c r="AQ309" s="1">
        <v>474</v>
      </c>
      <c r="AR309" s="2">
        <v>0.47542627999999998</v>
      </c>
      <c r="AS309" s="1">
        <v>997</v>
      </c>
      <c r="AT309" s="1">
        <v>495</v>
      </c>
      <c r="AU309" s="2">
        <v>0.49648946999999999</v>
      </c>
      <c r="AV309" s="1">
        <v>1070</v>
      </c>
      <c r="AW309" s="1">
        <v>498</v>
      </c>
      <c r="AX309" s="2">
        <v>0.46542055999999998</v>
      </c>
      <c r="AY309" s="1">
        <v>1070</v>
      </c>
      <c r="AZ309" s="1">
        <v>373</v>
      </c>
      <c r="BA309" s="2">
        <v>0.34859813000000001</v>
      </c>
      <c r="BB309" s="1">
        <v>1066</v>
      </c>
      <c r="BC309" s="1">
        <v>851</v>
      </c>
      <c r="BD309" s="2">
        <v>0.79831143999999998</v>
      </c>
      <c r="BE309" s="1">
        <v>1066</v>
      </c>
      <c r="BF309" s="1">
        <v>809</v>
      </c>
      <c r="BG309" s="2">
        <v>0.75891182000000001</v>
      </c>
      <c r="BH309" s="1">
        <v>1093</v>
      </c>
      <c r="BI309" s="1">
        <v>498</v>
      </c>
      <c r="BJ309" s="2">
        <v>0.45562671999999999</v>
      </c>
      <c r="BK309" s="1">
        <v>23</v>
      </c>
      <c r="BM309" s="1">
        <v>6</v>
      </c>
      <c r="BN309" s="1">
        <v>33</v>
      </c>
      <c r="BO309" s="1">
        <v>46</v>
      </c>
      <c r="BP309" s="1">
        <v>231</v>
      </c>
      <c r="BQ309" s="1">
        <v>237</v>
      </c>
      <c r="BR309" s="1">
        <v>576</v>
      </c>
      <c r="BU309" s="1">
        <v>326</v>
      </c>
      <c r="BV309" s="1">
        <v>300</v>
      </c>
      <c r="BW309" s="1">
        <v>626</v>
      </c>
      <c r="BY309" s="1">
        <v>67</v>
      </c>
      <c r="BZ309" s="1">
        <v>24</v>
      </c>
      <c r="CB309" s="1">
        <v>40</v>
      </c>
      <c r="CC309" s="1">
        <v>156</v>
      </c>
      <c r="CD309" s="1">
        <v>157</v>
      </c>
      <c r="CE309" s="1">
        <v>81</v>
      </c>
      <c r="CF309" s="1">
        <v>525</v>
      </c>
      <c r="CG309" s="1">
        <v>174</v>
      </c>
      <c r="CH309" s="1">
        <v>237</v>
      </c>
      <c r="CI309" s="1">
        <v>148</v>
      </c>
      <c r="CJ309" s="1">
        <v>559</v>
      </c>
      <c r="CK309" s="1">
        <v>6</v>
      </c>
      <c r="CL309" s="1">
        <v>13</v>
      </c>
      <c r="CN309" s="1">
        <v>7</v>
      </c>
      <c r="CO309" s="1">
        <v>45</v>
      </c>
      <c r="CP309" s="1">
        <v>173</v>
      </c>
      <c r="CS309" s="1">
        <v>80</v>
      </c>
      <c r="CT309" s="1">
        <v>120</v>
      </c>
      <c r="CW309" s="1">
        <v>444</v>
      </c>
      <c r="CY309" s="1">
        <v>201</v>
      </c>
      <c r="DA309" s="1">
        <v>229</v>
      </c>
      <c r="DC309" s="1">
        <v>430</v>
      </c>
      <c r="DD309" s="1">
        <v>12</v>
      </c>
      <c r="DE309" s="1">
        <v>16</v>
      </c>
      <c r="DF309" s="1">
        <v>7</v>
      </c>
      <c r="DG309" s="1">
        <v>0</v>
      </c>
      <c r="DH309" s="1">
        <v>1</v>
      </c>
      <c r="DI309" s="1">
        <v>12</v>
      </c>
      <c r="DJ309" s="1">
        <v>1</v>
      </c>
      <c r="DK309" s="1">
        <v>5</v>
      </c>
      <c r="DL309" s="1">
        <v>82</v>
      </c>
      <c r="DM309" s="1">
        <v>119</v>
      </c>
      <c r="DN309" s="1">
        <v>68</v>
      </c>
      <c r="DP309" s="1">
        <v>2</v>
      </c>
      <c r="DR309" s="1">
        <v>138</v>
      </c>
      <c r="DS309" s="1">
        <v>12</v>
      </c>
      <c r="DU309" s="1">
        <v>475</v>
      </c>
      <c r="DX309" s="1">
        <v>168</v>
      </c>
      <c r="DZ309" s="1">
        <v>151</v>
      </c>
      <c r="EA309" s="1">
        <v>319</v>
      </c>
      <c r="EB309" s="1">
        <v>3</v>
      </c>
      <c r="EC309" s="1">
        <v>10</v>
      </c>
      <c r="ED309" s="1">
        <v>5</v>
      </c>
      <c r="EE309" s="1">
        <v>40</v>
      </c>
      <c r="EF309" s="1">
        <v>135</v>
      </c>
      <c r="EG309" s="1">
        <v>40</v>
      </c>
      <c r="EH309" s="1">
        <v>7</v>
      </c>
      <c r="EI309" s="1">
        <v>243</v>
      </c>
      <c r="EJ309" s="1">
        <v>171</v>
      </c>
      <c r="EK309" s="1">
        <v>166</v>
      </c>
      <c r="EL309" s="1">
        <v>11</v>
      </c>
      <c r="EM309" s="1">
        <v>831</v>
      </c>
      <c r="EN309" s="1">
        <v>346</v>
      </c>
      <c r="EO309" s="1">
        <v>368</v>
      </c>
      <c r="EP309" s="1">
        <v>714</v>
      </c>
      <c r="EQ309" s="1">
        <v>0</v>
      </c>
      <c r="ER309" s="1">
        <v>2</v>
      </c>
      <c r="ES309" s="1">
        <v>17</v>
      </c>
      <c r="ET309" s="1">
        <v>38</v>
      </c>
      <c r="EU309" s="1">
        <v>0</v>
      </c>
      <c r="EV309" s="1">
        <v>154</v>
      </c>
      <c r="EW309" s="1">
        <v>25</v>
      </c>
      <c r="EX309" s="1">
        <v>0</v>
      </c>
      <c r="EY309" s="1">
        <v>5</v>
      </c>
      <c r="EZ309" s="1">
        <v>16</v>
      </c>
      <c r="FA309" s="1">
        <v>0</v>
      </c>
      <c r="FB309" s="1">
        <v>0</v>
      </c>
      <c r="FC309" s="1">
        <v>0</v>
      </c>
      <c r="FD309" s="1">
        <v>0</v>
      </c>
      <c r="FE309" s="1">
        <v>0</v>
      </c>
      <c r="FF309" s="1">
        <v>0</v>
      </c>
      <c r="FG309" s="1">
        <v>0</v>
      </c>
      <c r="FH309" s="1">
        <v>14</v>
      </c>
      <c r="FI309" s="1">
        <v>0</v>
      </c>
      <c r="FJ309" s="1">
        <v>24</v>
      </c>
      <c r="FK309" s="1">
        <v>17</v>
      </c>
      <c r="FL309" s="1">
        <v>0</v>
      </c>
      <c r="FM309" s="1">
        <v>53</v>
      </c>
      <c r="FN309" s="1">
        <v>6</v>
      </c>
      <c r="FO309" s="1">
        <v>1</v>
      </c>
      <c r="FP309" s="1">
        <v>87</v>
      </c>
      <c r="FQ309" s="1">
        <v>3</v>
      </c>
      <c r="FR309" s="1">
        <f>SUM(Tableau17[[#This Row],[2019-T1-ALEXANDRE Audric]:[2019-T1-MARIE Florie]])</f>
        <v>462</v>
      </c>
      <c r="FS309" s="1">
        <v>52</v>
      </c>
      <c r="FT309" s="1">
        <v>254</v>
      </c>
      <c r="FU309" s="1">
        <v>0</v>
      </c>
      <c r="FV309" s="1">
        <v>270</v>
      </c>
      <c r="FW309" s="1">
        <v>0</v>
      </c>
      <c r="FX309" s="1">
        <v>576</v>
      </c>
      <c r="FY309" s="1">
        <v>0</v>
      </c>
      <c r="FZ309" s="1">
        <v>326</v>
      </c>
      <c r="GA309" s="1">
        <v>0</v>
      </c>
      <c r="GB309" s="1">
        <v>300</v>
      </c>
      <c r="GC309" s="1">
        <v>0</v>
      </c>
      <c r="GD309" s="1">
        <v>626</v>
      </c>
      <c r="GE309" s="1">
        <v>156</v>
      </c>
      <c r="GF309" s="1">
        <v>224</v>
      </c>
      <c r="GG309" s="1">
        <v>0</v>
      </c>
      <c r="GH309" s="1">
        <v>145</v>
      </c>
      <c r="GI309" s="1">
        <v>0</v>
      </c>
      <c r="GJ309" s="1">
        <v>525</v>
      </c>
      <c r="GK309" s="1">
        <v>174</v>
      </c>
      <c r="GL309" s="1">
        <v>237</v>
      </c>
      <c r="GM309" s="1">
        <v>0</v>
      </c>
      <c r="GN309" s="1">
        <v>148</v>
      </c>
      <c r="GO309" s="1">
        <v>0</v>
      </c>
      <c r="GP309" s="1">
        <v>559</v>
      </c>
      <c r="GQ309" s="1">
        <v>186</v>
      </c>
      <c r="GR309" s="1">
        <v>120</v>
      </c>
      <c r="GS309" s="1">
        <v>0</v>
      </c>
      <c r="GT309" s="1">
        <v>132</v>
      </c>
      <c r="GU309" s="1">
        <v>6</v>
      </c>
      <c r="GV309" s="1">
        <v>444</v>
      </c>
      <c r="GW309" s="1">
        <v>201</v>
      </c>
      <c r="GX309" s="1">
        <v>229</v>
      </c>
      <c r="GY309" s="1">
        <v>0</v>
      </c>
      <c r="GZ309" s="1">
        <v>0</v>
      </c>
      <c r="HA309" s="1">
        <v>0</v>
      </c>
      <c r="HB309" s="1">
        <v>430</v>
      </c>
      <c r="HC309" s="1">
        <v>298</v>
      </c>
      <c r="HD309" s="1">
        <v>135</v>
      </c>
      <c r="HE309" s="1">
        <v>166</v>
      </c>
      <c r="HF309" s="1">
        <v>225</v>
      </c>
      <c r="HG309" s="1">
        <v>7</v>
      </c>
      <c r="HH309" s="1">
        <v>831</v>
      </c>
      <c r="HI309" s="1">
        <v>346</v>
      </c>
      <c r="HJ309" s="1">
        <v>0</v>
      </c>
      <c r="HK309" s="1">
        <v>368</v>
      </c>
      <c r="HL309" s="1">
        <v>0</v>
      </c>
      <c r="HM309" s="1">
        <v>0</v>
      </c>
      <c r="HN309" s="1">
        <v>714</v>
      </c>
      <c r="HO309" s="1">
        <v>191</v>
      </c>
      <c r="HP309" s="1">
        <v>31</v>
      </c>
      <c r="HQ309" s="1">
        <v>87</v>
      </c>
      <c r="HR309" s="1">
        <v>150</v>
      </c>
      <c r="HS309" s="1">
        <v>22</v>
      </c>
      <c r="HT309" s="1">
        <v>481</v>
      </c>
      <c r="HU309" s="1">
        <v>94</v>
      </c>
      <c r="HV309" s="1">
        <v>102</v>
      </c>
      <c r="HW309" s="1">
        <v>34</v>
      </c>
      <c r="HX309" s="1">
        <v>106</v>
      </c>
      <c r="HY309" s="1">
        <v>0</v>
      </c>
      <c r="HZ309" s="1">
        <v>336</v>
      </c>
      <c r="IA309" s="1">
        <v>127</v>
      </c>
      <c r="IB309" s="1">
        <v>68</v>
      </c>
      <c r="IC309" s="1">
        <v>138</v>
      </c>
      <c r="ID309" s="1">
        <v>126</v>
      </c>
      <c r="IE309" s="1">
        <v>16</v>
      </c>
      <c r="IF309" s="1">
        <v>475</v>
      </c>
      <c r="IG309" s="1">
        <v>0</v>
      </c>
      <c r="IH309" s="1">
        <v>168</v>
      </c>
      <c r="II309" s="1">
        <v>151</v>
      </c>
      <c r="IJ309" s="1">
        <v>0</v>
      </c>
      <c r="IK309" s="1">
        <v>0</v>
      </c>
      <c r="IL309" s="1">
        <v>319</v>
      </c>
      <c r="IM309" s="26">
        <f>IFERROR(Tableau17[[#This Row],[LDIV]]/Tableau17[[#This Row],[Total général]],"")</f>
        <v>0</v>
      </c>
      <c r="IN309" s="26">
        <f>IFERROR(Tableau17[[#This Row],[LDVC]]/Tableau17[[#This Row],[Total général]],"")</f>
        <v>3.273809523809524E-2</v>
      </c>
      <c r="IO309" s="26">
        <f>IFERROR(Tableau17[[#This Row],[LDVD]]/Tableau17[[#This Row],[Total général]],"")</f>
        <v>8.6309523809523808E-2</v>
      </c>
      <c r="IP309" s="26">
        <f>IFERROR(Tableau17[[#This Row],[LDVG]]/Tableau17[[#This Row],[Total général]],"")</f>
        <v>3.273809523809524E-2</v>
      </c>
      <c r="IQ309" s="26">
        <f>IFERROR(Tableau17[[#This Row],[LEXD]]/Tableau17[[#This Row],[Total général]],"")</f>
        <v>0</v>
      </c>
      <c r="IR309" s="26">
        <f>IFERROR(Tableau17[[#This Row],[LEXG]]/Tableau17[[#This Row],[Total général]],"")</f>
        <v>0</v>
      </c>
      <c r="IS309" s="26">
        <f>IFERROR(Tableau17[[#This Row],[LLR]]/Tableau17[[#This Row],[Total général]],"")</f>
        <v>0.21726190476190477</v>
      </c>
      <c r="IT309" s="26">
        <f>IFERROR(Tableau17[[#This Row],[LREM]]/Tableau17[[#This Row],[Total général]],"")</f>
        <v>6.8452380952380959E-2</v>
      </c>
      <c r="IU309" s="26">
        <f>IFERROR(Tableau17[[#This Row],[LRN]]/Tableau17[[#This Row],[Total général]],"")</f>
        <v>0.27976190476190477</v>
      </c>
      <c r="IV309" s="26">
        <f>IFERROR(Tableau17[[#This Row],[LUG]]/Tableau17[[#This Row],[Total général]],"")</f>
        <v>0.17559523809523808</v>
      </c>
      <c r="IW309" s="26">
        <f>IFERROR(Tableau17[[#This Row],[LVEC]]/Tableau17[[#This Row],[Total général]],"")</f>
        <v>0.10714285714285714</v>
      </c>
      <c r="IX309" s="26">
        <f>IFERROR(Tableau17[[#This Row],[2008-T1-LCMD]]/Tableau17[[#This Row],[2008-T1-TOTAL]],"")</f>
        <v>3.9930555555555552E-2</v>
      </c>
      <c r="IY309" s="26">
        <f>IFERROR(Tableau17[[#This Row],[2008-T1-LDVD]]/Tableau17[[#This Row],[2008-T1-TOTAL]],"")</f>
        <v>0</v>
      </c>
      <c r="IZ309" s="26">
        <f>IFERROR(Tableau17[[#This Row],[2008-T1-LEXD]]/Tableau17[[#This Row],[2008-T1-TOTAL]],"")</f>
        <v>1.0416666666666666E-2</v>
      </c>
      <c r="JA309" s="26">
        <f>IFERROR(Tableau17[[#This Row],[2008-T1-LEXG]]/Tableau17[[#This Row],[2008-T1-TOTAL]],"")</f>
        <v>5.7291666666666664E-2</v>
      </c>
      <c r="JB309" s="26">
        <f>IFERROR(Tableau17[[#This Row],[2008-T1-LFN]]/Tableau17[[#This Row],[2008-T1-TOTAL]],"")</f>
        <v>7.9861111111111105E-2</v>
      </c>
      <c r="JC309" s="26">
        <f>IFERROR(Tableau17[[#This Row],[2008-T1-LMAJ]]/Tableau17[[#This Row],[2008-T1-TOTAL]],"")</f>
        <v>0.40104166666666669</v>
      </c>
      <c r="JD309" s="26">
        <f>IFERROR(Tableau17[[#This Row],[2008-T1-LUG]]/Tableau17[[#This Row],[2008-T1-TOTAL]],"")</f>
        <v>0.41145833333333331</v>
      </c>
      <c r="JE309" s="26">
        <f>IFERROR(Tableau17[[#This Row],[2008-T2-LFN]]/Tableau17[[#This Row],[2008-T2-TOTAL]],"")</f>
        <v>0</v>
      </c>
      <c r="JF309" s="26">
        <f>IFERROR(Tableau17[[#This Row],[2008-T2-LGC]]/Tableau17[[#This Row],[2008-T2-TOTAL]],"")</f>
        <v>0</v>
      </c>
      <c r="JG309" s="26">
        <f>IFERROR(Tableau17[[#This Row],[2008-T2-LMAJ]]/Tableau17[[#This Row],[2008-T2-TOTAL]],"")</f>
        <v>0.52076677316293929</v>
      </c>
      <c r="JH309" s="26">
        <f>IFERROR(Tableau17[[#This Row],[2008-T2-LUG]]/Tableau17[[#This Row],[2008-T2-TOTAL]],"")</f>
        <v>0.47923322683706071</v>
      </c>
      <c r="JI309" s="26">
        <f>IFERROR(Tableau17[[#This Row],[2014-T1-LDIV]]/Tableau17[[#This Row],[2014-T1-TOTAL]],"")</f>
        <v>0</v>
      </c>
      <c r="JJ309" s="26">
        <f>IFERROR(Tableau17[[#This Row],[2014-T1-LDVD]]/Tableau17[[#This Row],[2014-T1-TOTAL]],"")</f>
        <v>0.12761904761904763</v>
      </c>
      <c r="JK309" s="26">
        <f>IFERROR(Tableau17[[#This Row],[2014-T1-LDVG]]/Tableau17[[#This Row],[2014-T1-TOTAL]],"")</f>
        <v>4.5714285714285714E-2</v>
      </c>
      <c r="JL309" s="26">
        <f>IFERROR(Tableau17[[#This Row],[2014-T1-LEXG]]/Tableau17[[#This Row],[2014-T1-TOTAL]],"")</f>
        <v>0</v>
      </c>
      <c r="JM309" s="26">
        <f>IFERROR(Tableau17[[#This Row],[2014-T1-LFG]]/Tableau17[[#This Row],[2014-T1-TOTAL]],"")</f>
        <v>7.6190476190476197E-2</v>
      </c>
      <c r="JN309" s="26">
        <f>IFERROR(Tableau17[[#This Row],[2014-T1-LFN]]/Tableau17[[#This Row],[2014-T1-TOTAL]],"")</f>
        <v>0.29714285714285715</v>
      </c>
      <c r="JO309" s="26">
        <f>IFERROR(Tableau17[[#This Row],[2014-T1-LUD]]/Tableau17[[#This Row],[2014-T1-TOTAL]],"")</f>
        <v>0.29904761904761906</v>
      </c>
      <c r="JP309" s="26">
        <f>IFERROR(Tableau17[[#This Row],[2014-T1-LUG]]/Tableau17[[#This Row],[2014-T1-TOTAL]],"")</f>
        <v>0.15428571428571428</v>
      </c>
      <c r="JQ309" s="26">
        <f>IFERROR(Tableau17[[#This Row],[2014-T2-LFN]]/Tableau17[[#This Row],[2014-T2-TOTAL]],"")</f>
        <v>0.31127012522361358</v>
      </c>
      <c r="JR309" s="26">
        <f>IFERROR(Tableau17[[#This Row],[2014-T2-LUD]]/Tableau17[[#This Row],[2014-T2-TOTAL]],"")</f>
        <v>0.42397137745974955</v>
      </c>
      <c r="JS309" s="26">
        <f>IFERROR(Tableau17[[#This Row],[2014-T2-LUG]]/Tableau17[[#This Row],[2014-T2-TOTAL]],"")</f>
        <v>0.26475849731663686</v>
      </c>
      <c r="JT309" s="26">
        <f>IFERROR(Tableau17[[#This Row],[2015-T1-BC-DIV]]/Tableau17[[#This Row],[2015-T1-TOTAL]],"")</f>
        <v>1.3513513513513514E-2</v>
      </c>
      <c r="JU309" s="26">
        <f>IFERROR(Tableau17[[#This Row],[2015-T1-BC-DLF]]/Tableau17[[#This Row],[2015-T1-TOTAL]],"")</f>
        <v>2.9279279279279279E-2</v>
      </c>
      <c r="JV309" s="26">
        <f>IFERROR(Tableau17[[#This Row],[2015-T1-BC-DVD]]/Tableau17[[#This Row],[2015-T1-TOTAL]],"")</f>
        <v>0</v>
      </c>
      <c r="JW309" s="26">
        <f>IFERROR(Tableau17[[#This Row],[2015-T1-BC-DVG]]/Tableau17[[#This Row],[2015-T1-TOTAL]],"")</f>
        <v>1.5765765765765764E-2</v>
      </c>
      <c r="JX309" s="26">
        <f>IFERROR(Tableau17[[#This Row],[2015-T1-BC-FG]]/Tableau17[[#This Row],[2015-T1-TOTAL]],"")</f>
        <v>0.10135135135135136</v>
      </c>
      <c r="JY309" s="26">
        <f>IFERROR(Tableau17[[#This Row],[2015-T1-BC-FN]]/Tableau17[[#This Row],[2015-T1-TOTAL]],"")</f>
        <v>0.38963963963963966</v>
      </c>
      <c r="JZ309" s="26">
        <f>IFERROR(Tableau17[[#This Row],[2015-T1-BC-MDM]]/Tableau17[[#This Row],[2015-T1-TOTAL]],"")</f>
        <v>0</v>
      </c>
      <c r="KA309" s="26">
        <f>IFERROR(Tableau17[[#This Row],[2015-T1-BC-RDG]]/Tableau17[[#This Row],[2015-T1-TOTAL]],"")</f>
        <v>0</v>
      </c>
      <c r="KB309" s="26">
        <f>IFERROR(Tableau17[[#This Row],[2015-T1-BC-SOC]]/Tableau17[[#This Row],[2015-T1-TOTAL]],"")</f>
        <v>0.18018018018018017</v>
      </c>
      <c r="KC309" s="26">
        <f>IFERROR(Tableau17[[#This Row],[2015-T1-BC-UD]]/Tableau17[[#This Row],[2015-T1-TOTAL]],"")</f>
        <v>0.27027027027027029</v>
      </c>
      <c r="KD309" s="26">
        <f>IFERROR(Tableau17[[#This Row],[2015-T1-BC-UG]]/Tableau17[[#This Row],[2015-T1-TOTAL]],"")</f>
        <v>0</v>
      </c>
      <c r="KE309" s="26">
        <f>IFERROR(Tableau17[[#This Row],[2015-T1-BC-VEC]]/Tableau17[[#This Row],[2015-T1-TOTAL]],"")</f>
        <v>0</v>
      </c>
      <c r="KF309" s="26">
        <f>IFERROR(Tableau17[[#This Row],[2015-T2-BC-DVG]]/Tableau17[[#This Row],[2015-T2-TOTAL]],"")</f>
        <v>0</v>
      </c>
      <c r="KG309" s="26">
        <f>IFERROR(Tableau17[[#This Row],[2015-T2-BC-FN]]/Tableau17[[#This Row],[2015-T2-TOTAL]],"")</f>
        <v>0.46744186046511627</v>
      </c>
      <c r="KH309" s="26">
        <f>IFERROR(Tableau17[[#This Row],[2015-T2-BC-SOC]]/Tableau17[[#This Row],[2015-T2-TOTAL]],"")</f>
        <v>0</v>
      </c>
      <c r="KI309" s="26">
        <f>IFERROR(Tableau17[[#This Row],[2015-T2-BC-UD]]/Tableau17[[#This Row],[2015-T2-TOTAL]],"")</f>
        <v>0.53255813953488373</v>
      </c>
      <c r="KJ309" s="26">
        <f>IFERROR(Tableau17[[#This Row],[2015-T2-BC-UG]]/Tableau17[[#This Row],[2015-T2-TOTAL]],"")</f>
        <v>0</v>
      </c>
      <c r="KK309" s="26">
        <f>IFERROR(Tableau17[[#This Row],[2017 (L)-T1-COM]]/Tableau17[[#This Row],[2017 (L)-T1-TOTAL]],"")</f>
        <v>2.5263157894736842E-2</v>
      </c>
      <c r="KL309" s="26">
        <f>IFERROR(Tableau17[[#This Row],[2017 (L)-T1-DIV]]/Tableau17[[#This Row],[2017 (L)-T1-TOTAL]],"")</f>
        <v>3.3684210526315789E-2</v>
      </c>
      <c r="KM309" s="26">
        <f>IFERROR(Tableau17[[#This Row],[2017 (L)-T1-DLF]]/Tableau17[[#This Row],[2017 (L)-T1-TOTAL]],"")</f>
        <v>1.4736842105263158E-2</v>
      </c>
      <c r="KN309" s="26">
        <f>IFERROR(Tableau17[[#This Row],[2017 (L)-T1-DVD]]/Tableau17[[#This Row],[2017 (L)-T1-TOTAL]],"")</f>
        <v>0</v>
      </c>
      <c r="KO309" s="26">
        <f>IFERROR(Tableau17[[#This Row],[2017 (L)-T1-DVG]]/Tableau17[[#This Row],[2017 (L)-T1-TOTAL]],"")</f>
        <v>2.1052631578947368E-3</v>
      </c>
      <c r="KP309" s="26">
        <f>IFERROR(Tableau17[[#This Row],[2017 (L)-T1-ECO]]/Tableau17[[#This Row],[2017 (L)-T1-TOTAL]],"")</f>
        <v>2.5263157894736842E-2</v>
      </c>
      <c r="KQ309" s="26">
        <f>IFERROR(Tableau17[[#This Row],[2017 (L)-T1-EXD]]/Tableau17[[#This Row],[2017 (L)-T1-TOTAL]],"")</f>
        <v>2.1052631578947368E-3</v>
      </c>
      <c r="KR309" s="26">
        <f>IFERROR(Tableau17[[#This Row],[2017 (L)-T1-EXG]]/Tableau17[[#This Row],[2017 (L)-T1-TOTAL]],"")</f>
        <v>1.0526315789473684E-2</v>
      </c>
      <c r="KS309" s="26">
        <f>IFERROR(Tableau17[[#This Row],[2017 (L)-T1-FI]]/Tableau17[[#This Row],[2017 (L)-T1-TOTAL]],"")</f>
        <v>0.17263157894736841</v>
      </c>
      <c r="KT309" s="26">
        <f>IFERROR(Tableau17[[#This Row],[2017 (L)-T1-FN]]/Tableau17[[#This Row],[2017 (L)-T1-TOTAL]],"")</f>
        <v>0.25052631578947371</v>
      </c>
      <c r="KU309" s="26">
        <f>IFERROR(Tableau17[[#This Row],[2017 (L)-T1-LR]]/Tableau17[[#This Row],[2017 (L)-T1-TOTAL]],"")</f>
        <v>0.1431578947368421</v>
      </c>
      <c r="KV309" s="26">
        <f>IFERROR(Tableau17[[#This Row],[2017 (L)-T1-MDM]]/Tableau17[[#This Row],[2017 (L)-T1-TOTAL]],"")</f>
        <v>0</v>
      </c>
      <c r="KW309" s="26">
        <f>IFERROR(Tableau17[[#This Row],[2017 (L)-T1-RDG]]/Tableau17[[#This Row],[2017 (L)-T1-TOTAL]],"")</f>
        <v>4.2105263157894736E-3</v>
      </c>
      <c r="KX309" s="26">
        <f>IFERROR(Tableau17[[#This Row],[2017 (L)-T1-REG]]/Tableau17[[#This Row],[2017 (L)-T1-TOTAL]],"")</f>
        <v>0</v>
      </c>
      <c r="KY309" s="26">
        <f>IFERROR(Tableau17[[#This Row],[2017 (L)-T1-REM]]/Tableau17[[#This Row],[2017 (L)-T1-TOTAL]],"")</f>
        <v>0.29052631578947369</v>
      </c>
      <c r="KZ309" s="26">
        <f>IFERROR(Tableau17[[#This Row],[2017 (L)-T1-SOC]]/Tableau17[[#This Row],[2017 (L)-T1-TOTAL]],"")</f>
        <v>2.5263157894736842E-2</v>
      </c>
      <c r="LA309" s="26">
        <f>IFERROR(Tableau17[[#This Row],[2017 (L)-T1-UDI]]/Tableau17[[#This Row],[2017 (L)-T1-TOTAL]],"")</f>
        <v>0</v>
      </c>
      <c r="LB309" s="26">
        <f>IFERROR(Tableau17[[#This Row],[2017 (L)-T2-FI]]/Tableau17[[#This Row],[2017 (L)-T2-TOTAL]],"")</f>
        <v>0</v>
      </c>
      <c r="LC309" s="26">
        <f>IFERROR(Tableau17[[#This Row],[2017 (L)-T2-FN]]/Tableau17[[#This Row],[2017 (L)-T2-TOTAL]],"")</f>
        <v>0</v>
      </c>
      <c r="LD309" s="26">
        <f>IFERROR(Tableau17[[#This Row],[2017 (L)-T2-LR]]/Tableau17[[#This Row],[2017 (L)-T2-TOTAL]],"")</f>
        <v>0.52664576802507834</v>
      </c>
      <c r="LE309" s="26">
        <f>IFERROR(Tableau17[[#This Row],[2017 (L)-T2-MDM]]/Tableau17[[#This Row],[2017 (L)-T2-TOTAL]],"")</f>
        <v>0</v>
      </c>
      <c r="LF309" s="26">
        <f>IFERROR(Tableau17[[#This Row],[2017 (L)-T2-REM]]/Tableau17[[#This Row],[2017 (L)-T2-TOTAL]],"")</f>
        <v>0.47335423197492166</v>
      </c>
      <c r="LG309" s="26">
        <f>IFERROR(Tableau17[[#This Row],[2017-T1-ARTHAUD Nathalie]]/Tableau17[[#This Row],[2017-T1-TOTAL]],"")</f>
        <v>3.6101083032490976E-3</v>
      </c>
      <c r="LH309" s="26">
        <f>IFERROR(Tableau17[[#This Row],[2017-T1-ASSELINEAU Fran]]/Tableau17[[#This Row],[2017-T1-TOTAL]],"")</f>
        <v>1.2033694344163659E-2</v>
      </c>
      <c r="LI309" s="26">
        <f>IFERROR(Tableau17[[#This Row],[2017-T1-CHEMINADE Jacques]]/Tableau17[[#This Row],[2017-T1-TOTAL]],"")</f>
        <v>6.0168471720818293E-3</v>
      </c>
      <c r="LJ309" s="26">
        <f>IFERROR(Tableau17[[#This Row],[2017-T1-DUPONT-AIGNAN Nicolas]]/Tableau17[[#This Row],[2017-T1-TOTAL]],"")</f>
        <v>4.8134777376654635E-2</v>
      </c>
      <c r="LK309" s="26">
        <f>IFERROR(Tableau17[[#This Row],[2017-T1-FILLON Fran]]/Tableau17[[#This Row],[2017-T1-TOTAL]],"")</f>
        <v>0.16245487364620939</v>
      </c>
      <c r="LL309" s="26">
        <f>IFERROR(Tableau17[[#This Row],[2017-T1-HAMON Beno]]/Tableau17[[#This Row],[2017-T1-TOTAL]],"")</f>
        <v>4.8134777376654635E-2</v>
      </c>
      <c r="LM309" s="26">
        <f>IFERROR(Tableau17[[#This Row],[2017-T1-LASSALLE Jean]]/Tableau17[[#This Row],[2017-T1-TOTAL]],"")</f>
        <v>8.4235860409145602E-3</v>
      </c>
      <c r="LN309" s="26">
        <f>IFERROR(Tableau17[[#This Row],[2017-T1-LE PEN Marine]]/Tableau17[[#This Row],[2017-T1-TOTAL]],"")</f>
        <v>0.29241877256317689</v>
      </c>
      <c r="LO309" s="26">
        <f>IFERROR(Tableau17[[#This Row],[2017-T1-M Jean-Luc]]/Tableau17[[#This Row],[2017-T1-TOTAL]],"")</f>
        <v>0.20577617328519857</v>
      </c>
      <c r="LP309" s="26">
        <f>IFERROR(Tableau17[[#This Row],[2017-T1-MACRON Emmanuel]]/Tableau17[[#This Row],[2017-T1-TOTAL]],"")</f>
        <v>0.19975932611311673</v>
      </c>
      <c r="LQ309" s="26">
        <f>IFERROR(Tableau17[[#This Row],[2017-T1-POUTOU Philippe]]/Tableau17[[#This Row],[2017-T1-TOTAL]],"")</f>
        <v>1.3237063778580024E-2</v>
      </c>
      <c r="LR309" s="26">
        <f>IFERROR(Tableau17[[#This Row],[2017-T2-LE PEN Marine]]/Tableau17[[#This Row],[2017-T2-TOTAL]],"")</f>
        <v>0.484593837535014</v>
      </c>
      <c r="LS309" s="26">
        <f>IFERROR(Tableau17[[#This Row],[2017-T2-MACRON Emmanuel]]/Tableau17[[#This Row],[2017-T2-TOTAL]],"")</f>
        <v>0.51540616246498594</v>
      </c>
      <c r="LT309" s="26">
        <f>IFERROR(Tableau17[[#This Row],[2019-T1-ALEXANDRE Audric]]/Tableau17[[#This Row],[2019-T1-TOTAL]],"")</f>
        <v>0</v>
      </c>
      <c r="LU309" s="26">
        <f>IFERROR(Tableau17[[#This Row],[2019-T1-ARTHAUD Nathalie]]/Tableau17[[#This Row],[2019-T1-TOTAL]],"")</f>
        <v>4.329004329004329E-3</v>
      </c>
      <c r="LV309" s="26">
        <f>IFERROR(Tableau17[[#This Row],[2019-T1-ASSELINEAU François]]/Tableau17[[#This Row],[2019-T1-TOTAL]],"")</f>
        <v>3.67965367965368E-2</v>
      </c>
      <c r="LW309" s="26">
        <f>IFERROR(Tableau17[[#This Row],[2019-T1-AUBRY Manon]]/Tableau17[[#This Row],[2019-T1-TOTAL]],"")</f>
        <v>8.2251082251082255E-2</v>
      </c>
      <c r="LX309" s="26">
        <f>IFERROR(Tableau17[[#This Row],[2019-T1-AZERGUI Nagib]]/Tableau17[[#This Row],[2019-T1-TOTAL]],"")</f>
        <v>0</v>
      </c>
      <c r="LY309" s="26">
        <f>IFERROR(Tableau17[[#This Row],[2019-T1-BARDELLA Jordan]]/Tableau17[[#This Row],[2019-T1-TOTAL]],"")</f>
        <v>0.33333333333333331</v>
      </c>
      <c r="LZ309" s="26">
        <f>IFERROR(Tableau17[[#This Row],[2019-T1-BELLAMY François-Xavier]]/Tableau17[[#This Row],[2019-T1-TOTAL]],"")</f>
        <v>5.4112554112554112E-2</v>
      </c>
      <c r="MA309" s="26">
        <f>IFERROR(Tableau17[[#This Row],[2019-T1-BIDOU Olivier]]/Tableau17[[#This Row],[2019-T1-TOTAL]],"")</f>
        <v>0</v>
      </c>
      <c r="MB309" s="26">
        <f>IFERROR(Tableau17[[#This Row],[2019-T1-BOURG Dominique]]/Tableau17[[#This Row],[2019-T1-TOTAL]],"")</f>
        <v>1.0822510822510822E-2</v>
      </c>
      <c r="MC309" s="26">
        <f>IFERROR(Tableau17[[#This Row],[2019-T1-BROSSAT Ian]]/Tableau17[[#This Row],[2019-T1-TOTAL]],"")</f>
        <v>3.4632034632034632E-2</v>
      </c>
      <c r="MD309" s="26">
        <f>IFERROR(Tableau17[[#This Row],[2019-T1-CAILLAUD Sophie]]/Tableau17[[#This Row],[2019-T1-TOTAL]],"")</f>
        <v>0</v>
      </c>
      <c r="ME309" s="26">
        <f>IFERROR(Tableau17[[#This Row],[2019-T1-CAMUS Renaud]]/Tableau17[[#This Row],[2019-T1-TOTAL]],"")</f>
        <v>0</v>
      </c>
      <c r="MF309" s="26">
        <f>IFERROR(Tableau17[[#This Row],[2019-T1-CHALENÇON Christophe]]/Tableau17[[#This Row],[2019-T1-TOTAL]],"")</f>
        <v>0</v>
      </c>
      <c r="MG309" s="26">
        <f>IFERROR(Tableau17[[#This Row],[2019-T1-CORBET Cathy Denise Ginette]]/Tableau17[[#This Row],[2019-T1-TOTAL]],"")</f>
        <v>0</v>
      </c>
      <c r="MH309" s="26">
        <f>IFERROR(Tableau17[[#This Row],[2019-T1-DE PREVOISIN Robert]]/Tableau17[[#This Row],[2019-T1-TOTAL]],"")</f>
        <v>0</v>
      </c>
      <c r="MI309" s="26">
        <f>IFERROR(Tableau17[[#This Row],[2019-T1-DELFEL Thérèse]]/Tableau17[[#This Row],[2019-T1-TOTAL]],"")</f>
        <v>0</v>
      </c>
      <c r="MJ309" s="26">
        <f>IFERROR(Tableau17[[#This Row],[2019-T1-DIEUMEGARD Pierre]]/Tableau17[[#This Row],[2019-T1-TOTAL]],"")</f>
        <v>0</v>
      </c>
      <c r="MK309" s="26">
        <f>IFERROR(Tableau17[[#This Row],[2019-T1-DUPONT-AIGNAN Nicolas]]/Tableau17[[#This Row],[2019-T1-TOTAL]],"")</f>
        <v>3.0303030303030304E-2</v>
      </c>
      <c r="ML309" s="26">
        <f>IFERROR(Tableau17[[#This Row],[2019-T1-GERNIGON Yves]]/Tableau17[[#This Row],[2019-T1-TOTAL]],"")</f>
        <v>0</v>
      </c>
      <c r="MM309" s="26">
        <f>IFERROR(Tableau17[[#This Row],[2019-T1-GLUCKSMANN Raphaël]]/Tableau17[[#This Row],[2019-T1-TOTAL]],"")</f>
        <v>5.1948051948051951E-2</v>
      </c>
      <c r="MN309" s="26">
        <f>IFERROR(Tableau17[[#This Row],[2019-T1-HAMON Benoît]]/Tableau17[[#This Row],[2019-T1-TOTAL]],"")</f>
        <v>3.67965367965368E-2</v>
      </c>
      <c r="MO309" s="26">
        <f>IFERROR(Tableau17[[#This Row],[2019-T1-HELGEN Gilles]]/Tableau17[[#This Row],[2019-T1-TOTAL]],"")</f>
        <v>0</v>
      </c>
      <c r="MP309" s="26">
        <f>IFERROR(Tableau17[[#This Row],[2019-T1-JADOT Yannick]]/Tableau17[[#This Row],[2019-T1-TOTAL]],"")</f>
        <v>0.11471861471861472</v>
      </c>
      <c r="MQ309" s="26">
        <f>IFERROR(Tableau17[[#This Row],[2019-T1-LAGARDE Jean-Christophe]]/Tableau17[[#This Row],[2019-T1-TOTAL]],"")</f>
        <v>1.2987012987012988E-2</v>
      </c>
      <c r="MR309" s="26">
        <f>IFERROR(Tableau17[[#This Row],[2019-T1-LALANNE Francis]]/Tableau17[[#This Row],[2019-T1-TOTAL]],"")</f>
        <v>2.1645021645021645E-3</v>
      </c>
      <c r="MS309" s="26">
        <f>IFERROR(Tableau17[[#This Row],[2019-T1-LOISEAU Nathalie]]/Tableau17[[#This Row],[2019-T1-TOTAL]],"")</f>
        <v>0.18831168831168832</v>
      </c>
      <c r="MT309" s="26">
        <f>IFERROR(Tableau17[[#This Row],[2019-T1-MARIE Florie]]/Tableau17[[#This Row],[2019-T1-TOTAL]],"")</f>
        <v>6.4935064935064939E-3</v>
      </c>
      <c r="MU309" s="26">
        <f>IFERROR(Tableau17[[#This Row],[2008-T1-MACROEXTRDROITE]]/Tableau17[[#This Row],[2008-T1-MACROTOTALE]],"")</f>
        <v>9.0277777777777776E-2</v>
      </c>
      <c r="MV309" s="26">
        <f>IFERROR(Tableau17[[#This Row],[2008-T1-MACRODROITE]]/Tableau17[[#This Row],[2008-T1-MACROTOTALE]],"")</f>
        <v>0.44097222222222221</v>
      </c>
      <c r="MW309" s="26">
        <f>IFERROR(Tableau17[[#This Row],[2008-T1-MACROCENTRE]]/Tableau17[[#This Row],[2008-T1-MACROTOTALE]],"")</f>
        <v>0</v>
      </c>
      <c r="MX309" s="26">
        <f>IFERROR(Tableau17[[#This Row],[2008-T1-MACROGAUCHE]]/Tableau17[[#This Row],[2008-T1-MACROTOTALE]],"")</f>
        <v>0.46875</v>
      </c>
      <c r="MY309" s="26">
        <f>IFERROR(Tableau17[[#This Row],[2008-T1-MACROAUTRE]]/Tableau17[[#This Row],[2008-T1-MACROTOTALE]],"")</f>
        <v>0</v>
      </c>
      <c r="MZ309" s="26">
        <f>IFERROR(Tableau17[[#This Row],[2008-T2-MACROEXTRDROITE]]/Tableau17[[#This Row],[2008-T2-MACROTOTALE]],"")</f>
        <v>0</v>
      </c>
      <c r="NA309" s="26">
        <f>IFERROR(Tableau17[[#This Row],[2008-T2-MACRODROITE]]/Tableau17[[#This Row],[2008-T2-MACROTOTALE]],"")</f>
        <v>0.52076677316293929</v>
      </c>
      <c r="NB309" s="26">
        <f>IFERROR(Tableau17[[#This Row],[2008-T2-MACROCENTRE]]/Tableau17[[#This Row],[2008-T2-MACROTOTALE]],"")</f>
        <v>0</v>
      </c>
      <c r="NC309" s="26">
        <f>IFERROR(Tableau17[[#This Row],[2008-T2-MACROGAUCHE]]/Tableau17[[#This Row],[2008-T2-MACROTOTALE]],"")</f>
        <v>0.47923322683706071</v>
      </c>
      <c r="ND309" s="26">
        <f>IFERROR(Tableau17[[#This Row],[2008-T2-MACROAUTRE]]/Tableau17[[#This Row],[2008-T2-MACROTOTALE]],"")</f>
        <v>0</v>
      </c>
      <c r="NE309" s="26">
        <f>IFERROR(Tableau17[[#This Row],[2014-T1-MACROEXTRDROITE]]/Tableau17[[#This Row],[2014-T1-MACROTOTALE]],"")</f>
        <v>0.29714285714285715</v>
      </c>
      <c r="NF309" s="26">
        <f>IFERROR(Tableau17[[#This Row],[2014-T1-MACRODROITE]]/Tableau17[[#This Row],[2014-T1-MACROTOTALE]],"")</f>
        <v>0.42666666666666669</v>
      </c>
      <c r="NG309" s="26">
        <f>IFERROR(Tableau17[[#This Row],[2014-T1-MACROCENTRE]]/Tableau17[[#This Row],[2014-T1-MACROTOTALE]],"")</f>
        <v>0</v>
      </c>
      <c r="NH309" s="26">
        <f>IFERROR(Tableau17[[#This Row],[2014-T1-MACROGAUCHE]]/Tableau17[[#This Row],[2014-T1-MACROTOTALE]],"")</f>
        <v>0.27619047619047621</v>
      </c>
      <c r="NI309" s="26">
        <f>IFERROR(Tableau17[[#This Row],[2014-T1-MACROAUTRE]]/Tableau17[[#This Row],[2014-T1-MACROTOTALE]],"")</f>
        <v>0</v>
      </c>
      <c r="NJ309" s="26">
        <f>IFERROR(Tableau17[[#This Row],[2014-T2-MACROEXTRDROITE]]/Tableau17[[#This Row],[2014-T2-MACROTOTALE]],"")</f>
        <v>0.31127012522361358</v>
      </c>
      <c r="NK309" s="26">
        <f>IFERROR(Tableau17[[#This Row],[2014-T2-MACRODROITE]]/Tableau17[[#This Row],[2014-T2-MACROTOTALE]],"")</f>
        <v>0.42397137745974955</v>
      </c>
      <c r="NL309" s="26">
        <f>IFERROR(Tableau17[[#This Row],[2014-T2-MACROCENTRE]]/Tableau17[[#This Row],[2014-T2-MACROTOTALE]],"")</f>
        <v>0</v>
      </c>
      <c r="NM309" s="26">
        <f>IFERROR(Tableau17[[#This Row],[2014-T2-MACROGAUCHE]]/Tableau17[[#This Row],[2014-T2-MACROTOTALE]],"")</f>
        <v>0.26475849731663686</v>
      </c>
      <c r="NN309" s="26">
        <f>IFERROR(Tableau17[[#This Row],[2014-T2-MACROAUTRE]]/Tableau17[[#This Row],[2014-T2-MACROTOTALE]],"")</f>
        <v>0</v>
      </c>
      <c r="NO309" s="26">
        <f>IFERROR( Tableau17[[#This Row],[2015-T1-MACROEXTRDROITE]]/Tableau17[[#This Row],[2015-T1-MACROTOTALE]],"")</f>
        <v>0.41891891891891891</v>
      </c>
      <c r="NP309" s="26">
        <f>IFERROR(Tableau17[[#This Row],[2015-T1-MACRODROITE]]/Tableau17[[#This Row],[2015-T1-MACROTOTALE]],"")</f>
        <v>0.27027027027027029</v>
      </c>
      <c r="NQ309" s="26">
        <f>IFERROR(Tableau17[[#This Row],[2015-T1-MACROCENTRE]]/Tableau17[[#This Row],[2015-T1-MACROTOTALE]],"")</f>
        <v>0</v>
      </c>
      <c r="NR309" s="26">
        <f>IFERROR(Tableau17[[#This Row],[2015-T1-MACROGAUCHE]]/Tableau17[[#This Row],[2015-T1-MACROTOTALE]],"")</f>
        <v>0.29729729729729731</v>
      </c>
      <c r="NS309" s="26">
        <f>IFERROR(Tableau17[[#This Row],[2015-T1-MACROAUTRE]]/Tableau17[[#This Row],[2015-T1-MACROTOTALE]],"")</f>
        <v>1.3513513513513514E-2</v>
      </c>
      <c r="NT309" s="26">
        <f>IFERROR(Tableau17[[#This Row],[2015-T2-MACROEXTRDROITE]]/Tableau17[[#This Row],[2015-T2-MACROTOTALE]],"")</f>
        <v>0.46744186046511627</v>
      </c>
      <c r="NU309" s="26">
        <f>IFERROR(Tableau17[[#This Row],[2015-T2-MACRODROITE]]/Tableau17[[#This Row],[2015-T2-MACROTOTALE]],"")</f>
        <v>0.53255813953488373</v>
      </c>
      <c r="NV309" s="26">
        <f>IFERROR(Tableau17[[#This Row],[2015-T2-MACROCENTRE]]/Tableau17[[#This Row],[2015-T2-MACROTOTALE]],"")</f>
        <v>0</v>
      </c>
      <c r="NW309" s="26">
        <f>IFERROR(Tableau17[[#This Row],[2015-T2-MACROGAUCHE]]/Tableau17[[#This Row],[2015-T2-MACROTOTALE]],"")</f>
        <v>0</v>
      </c>
      <c r="NX309" s="26">
        <f>IFERROR(Tableau17[[#This Row],[2015-T2-MACROAUTRE]]/Tableau17[[#This Row],[2015-T2-MACROTOTALE]],"")</f>
        <v>0</v>
      </c>
      <c r="NY309" s="26">
        <f>IFERROR(Tableau17[[#This Row],[2017-T1-MACROEXTRDROITE]]/Tableau17[[#This Row],[2017-T1-MACROTOTALE]],"")</f>
        <v>0.35860409145607702</v>
      </c>
      <c r="NZ309" s="26">
        <f>IFERROR(Tableau17[[#This Row],[2017-T1-MACRODROITE]]/Tableau17[[#This Row],[2017-T1-MACROTOTALE]],"")</f>
        <v>0.16245487364620939</v>
      </c>
      <c r="OA309" s="26">
        <f>IFERROR(Tableau17[[#This Row],[2017-T1-MACROCENTRE]]/Tableau17[[#This Row],[2017-T1-MACROTOTALE]],"")</f>
        <v>0.19975932611311673</v>
      </c>
      <c r="OB309" s="26">
        <f>IFERROR(Tableau17[[#This Row],[2017-T1-MACROGAUCHE]]/Tableau17[[#This Row],[2017-T1-MACROTOTALE]],"")</f>
        <v>0.27075812274368233</v>
      </c>
      <c r="OC309" s="26">
        <f>IFERROR(Tableau17[[#This Row],[2017-T1-MACROAUTRE]]/Tableau17[[#This Row],[2017-T1-MACROTOTALE]],"")</f>
        <v>8.4235860409145602E-3</v>
      </c>
      <c r="OD309" s="26">
        <f>IFERROR(Tableau17[[#This Row],[2017-T2-MACROEXTRDROITE]]/Tableau17[[#This Row],[2017-T2-MACROTOTALE]],"")</f>
        <v>0.484593837535014</v>
      </c>
      <c r="OE309" s="26">
        <f>IFERROR(Tableau17[[#This Row],[2017-T2-MACRODROITE]]/Tableau17[[#This Row],[2017-T2-MACROTOTALE]],"")</f>
        <v>0</v>
      </c>
      <c r="OF309" s="26">
        <f>IFERROR(Tableau17[[#This Row],[2017-T2-MACROCENTRE]]/Tableau17[[#This Row],[2017-T2-MACROTOTALE]],"")</f>
        <v>0.51540616246498594</v>
      </c>
      <c r="OG309" s="26">
        <f>IFERROR(Tableau17[[#This Row],[2017-T2-MACROGAUCHE]]/Tableau17[[#This Row],[2017-T2-MACROTOTALE]],"")</f>
        <v>0</v>
      </c>
      <c r="OH309" s="26">
        <f>IFERROR(Tableau17[[#This Row],[2017-T2-MACROAUTRE]]/Tableau17[[#This Row],[2017-T2-MACROTOTALE]],"")</f>
        <v>0</v>
      </c>
      <c r="OI309" s="26">
        <f>IFERROR(Tableau17[[#This Row],[2019-T1-MACROEXTRDROITE]]/Tableau17[[#This Row],[2019-T1-MACROTOTALE]],"")</f>
        <v>0.39708939708939711</v>
      </c>
      <c r="OJ309" s="26">
        <f>IFERROR(Tableau17[[#This Row],[2019-T1-MACRODROITE]]/Tableau17[[#This Row],[2019-T1-MACROTOTALE]],"")</f>
        <v>6.4449064449064453E-2</v>
      </c>
      <c r="OK309" s="26">
        <f>IFERROR(Tableau17[[#This Row],[2019-T1-MACROCENTRE]]/Tableau17[[#This Row],[2019-T1-MACROTOTALE]],"")</f>
        <v>0.18087318087318088</v>
      </c>
      <c r="OL309" s="26">
        <f>IFERROR(Tableau17[[#This Row],[2019-T1-MACROGAUCHE]]/Tableau17[[#This Row],[2019-T1-MACROTOTALE]],"")</f>
        <v>0.31185031185031187</v>
      </c>
      <c r="OM309" s="26">
        <f>IFERROR(Tableau17[[#This Row],[2019-T1-MACROAUTRE]]/Tableau17[[#This Row],[2019-T1-MACROTOTALE]],"")</f>
        <v>4.5738045738045741E-2</v>
      </c>
      <c r="ON309" s="26">
        <f>IFERROR(Tableau17[[#This Row],[2020-T1-MACROEXTRDROITE]]/Tableau17[[#This Row],[2020-T1-MACROTOTALE]],"")</f>
        <v>0.27976190476190477</v>
      </c>
      <c r="OO309" s="26">
        <f>IFERROR(Tableau17[[#This Row],[2020-T1-MACRODROITE]]/Tableau17[[#This Row],[2020-T1-MACROTOTALE]],"")</f>
        <v>0.30357142857142855</v>
      </c>
      <c r="OP309" s="26">
        <f>IFERROR(Tableau17[[#This Row],[2020-T1-MACROCENTRE]]/Tableau17[[#This Row],[2020-T1-MACROTOTALE]],"")</f>
        <v>0.10119047619047619</v>
      </c>
      <c r="OQ309" s="26">
        <f>IFERROR(Tableau17[[#This Row],[2020-T1-MACROGAUCHE]]/Tableau17[[#This Row],[2020-T1-MACROTOTALE]],"")</f>
        <v>0.31547619047619047</v>
      </c>
      <c r="OR309" s="26">
        <f>IFERROR(Tableau17[[#This Row],[2020-T1-MACROAUTRE]]/Tableau17[[#This Row],[2020-T1-MACROTOTALE]],"")</f>
        <v>0</v>
      </c>
      <c r="OS309" s="26">
        <f>IFERROR(Tableau17[[#This Row],[2017 (L)-T1-MACROEXTRDROITE]]/Tableau17[[#This Row],[2017 (L)-T1-MACROTOTALE]],"")</f>
        <v>0.26736842105263159</v>
      </c>
      <c r="OT309" s="26">
        <f>IFERROR(Tableau17[[#This Row],[2017 (L)-T1-MACRODROITE]]/Tableau17[[#This Row],[2017 (L)-T1-MACROTOTALE]],"")</f>
        <v>0.1431578947368421</v>
      </c>
      <c r="OU309" s="26">
        <f>IFERROR(Tableau17[[#This Row],[2017 (L)-T1-MACROCENTRE]]/Tableau17[[#This Row],[2017 (L)-T1-MACROTOTALE]],"")</f>
        <v>0.29052631578947369</v>
      </c>
      <c r="OV309" s="26">
        <f>IFERROR(Tableau17[[#This Row],[2017 (L)-T1-MACROGAUCHE]]/Tableau17[[#This Row],[2017 (L)-T1-MACROTOTALE]],"")</f>
        <v>0.26526315789473687</v>
      </c>
      <c r="OW309" s="26">
        <f>IFERROR(Tableau17[[#This Row],[2017 (L)-T1-MACROAUTRE]]/Tableau17[[#This Row],[2017 (L)-T1-MACROTOTALE]],"")</f>
        <v>3.3684210526315789E-2</v>
      </c>
      <c r="OX309" s="26">
        <f>IFERROR(Tableau17[[#This Row],[2017 (L)-T2-MACROEXTRDROITE]]/Tableau17[[#This Row],[2017 (L)-T2-MACROTOTALE]],"")</f>
        <v>0</v>
      </c>
      <c r="OY309" s="26">
        <f>IFERROR(Tableau17[[#This Row],[2017 (L)-T2-MACRODROITE]]/Tableau17[[#This Row],[2017 (L)-T2-MACROTOTALE]],"")</f>
        <v>0.52664576802507834</v>
      </c>
      <c r="OZ309" s="26">
        <f>IFERROR(Tableau17[[#This Row],[2017 (L)-T2-MACROCENTRE]]/Tableau17[[#This Row],[2017 (L)-T2-MACROTOTALE]],"")</f>
        <v>0.47335423197492166</v>
      </c>
      <c r="PA309" s="26">
        <f>IFERROR(Tableau17[[#This Row],[2017 (L)-T2-MACROGAUCHE]]/Tableau17[[#This Row],[2017 (L)-T2-MACROTOTALE]],"")</f>
        <v>0</v>
      </c>
      <c r="PB309" s="26">
        <f>IFERROR(Tableau17[[#This Row],[2017 (L)-T2-MACROAUTRE]]/Tableau17[[#This Row],[2017 (L)-T2-MACROTOTALE]],"")</f>
        <v>0</v>
      </c>
      <c r="PC309" s="26">
        <f>IFERROR(Tableau17[[#This Row],[2008_T1_PROCUS]]/Tableau17[[#This Row],[2008_T1_INSCRITS]],0)</f>
        <v>7.0000000000000001E-3</v>
      </c>
      <c r="PD309" s="26">
        <f>IFERROR(Tableau17[[#This Row],[2008_T2_PROCUS]]/Tableau17[[#This Row],[2008_T2_INSCRITS]],0)</f>
        <v>7.0000000000000001E-3</v>
      </c>
      <c r="PE309" s="26">
        <f>Tableau17[[#This Row],[2014_T1_PROCUS]]/Tableau17[[#This Row],[2014_T1_INSCRITS]]</f>
        <v>7.0351758793969852E-3</v>
      </c>
      <c r="PF309" s="26">
        <f>IFERROR(Tableau17[[#This Row],[2014_T2_PROCUS]]/Tableau17[[#This Row],[2014_T2_INSCRITS]],0)</f>
        <v>7.0351758793969852E-3</v>
      </c>
    </row>
    <row r="310" spans="1:422" hidden="1" x14ac:dyDescent="0.2">
      <c r="A310" s="1">
        <v>5</v>
      </c>
      <c r="B310" s="1" t="s">
        <v>414</v>
      </c>
      <c r="C310" s="1" t="s">
        <v>420</v>
      </c>
      <c r="D310" s="1" t="s">
        <v>420</v>
      </c>
      <c r="E310" s="1">
        <v>1069</v>
      </c>
      <c r="F310" s="1">
        <v>5.4290250000000002</v>
      </c>
      <c r="G310" s="1">
        <v>43.271715999999998</v>
      </c>
      <c r="H310" s="3">
        <v>1151</v>
      </c>
      <c r="I310" s="3">
        <v>351</v>
      </c>
      <c r="L310" s="1">
        <v>23</v>
      </c>
      <c r="M310" s="1">
        <v>6</v>
      </c>
      <c r="P310" s="1">
        <v>120</v>
      </c>
      <c r="Q310" s="1">
        <v>18</v>
      </c>
      <c r="R310" s="1">
        <v>89</v>
      </c>
      <c r="S310" s="1">
        <v>45</v>
      </c>
      <c r="T310" s="1">
        <v>24</v>
      </c>
      <c r="U310" s="1">
        <v>325</v>
      </c>
      <c r="V310" s="1">
        <v>1161</v>
      </c>
      <c r="W310" s="1">
        <v>694</v>
      </c>
      <c r="X310" s="1">
        <v>8</v>
      </c>
      <c r="Y310" s="2">
        <v>0.59776054999999995</v>
      </c>
      <c r="Z310" s="1">
        <v>1161</v>
      </c>
      <c r="AA310" s="1">
        <v>743</v>
      </c>
      <c r="AB310" s="1">
        <v>14</v>
      </c>
      <c r="AC310" s="2">
        <v>0.63996554999999999</v>
      </c>
      <c r="AD310" s="1">
        <v>1151</v>
      </c>
      <c r="AE310" s="1">
        <v>337</v>
      </c>
      <c r="AF310" s="2">
        <v>0.29278887999999997</v>
      </c>
      <c r="AG310" s="1">
        <f t="shared" si="4"/>
        <v>351</v>
      </c>
      <c r="AH310" s="1">
        <v>1190</v>
      </c>
      <c r="AI310" s="1">
        <v>691</v>
      </c>
      <c r="AJ310" s="1">
        <v>36</v>
      </c>
      <c r="AK310" s="2">
        <v>0.58067226999999999</v>
      </c>
      <c r="AL310" s="1">
        <v>1189</v>
      </c>
      <c r="AM310" s="1">
        <v>735</v>
      </c>
      <c r="AN310" s="1">
        <v>55</v>
      </c>
      <c r="AO310" s="2">
        <v>0.61816652999999999</v>
      </c>
      <c r="AP310" s="1">
        <v>1166</v>
      </c>
      <c r="AQ310" s="1">
        <v>596</v>
      </c>
      <c r="AR310" s="2">
        <v>0.51114923000000001</v>
      </c>
      <c r="AS310" s="1">
        <v>1166</v>
      </c>
      <c r="AT310" s="1">
        <v>635</v>
      </c>
      <c r="AU310" s="2">
        <v>0.54459690999999999</v>
      </c>
      <c r="AV310" s="1">
        <v>1142</v>
      </c>
      <c r="AW310" s="1">
        <v>518</v>
      </c>
      <c r="AX310" s="2">
        <v>0.45359019</v>
      </c>
      <c r="AY310" s="1">
        <v>1142</v>
      </c>
      <c r="AZ310" s="1">
        <v>430</v>
      </c>
      <c r="BA310" s="2">
        <v>0.37653239999999999</v>
      </c>
      <c r="BB310" s="1">
        <v>1139</v>
      </c>
      <c r="BC310" s="1">
        <v>910</v>
      </c>
      <c r="BD310" s="2">
        <v>0.79894644000000004</v>
      </c>
      <c r="BE310" s="1">
        <v>1139</v>
      </c>
      <c r="BF310" s="1">
        <v>828</v>
      </c>
      <c r="BG310" s="2">
        <v>0.72695346999999999</v>
      </c>
      <c r="BH310" s="1">
        <v>1144</v>
      </c>
      <c r="BI310" s="1">
        <v>534</v>
      </c>
      <c r="BJ310" s="2">
        <v>0.46678322</v>
      </c>
      <c r="BK310" s="1">
        <v>38</v>
      </c>
      <c r="BN310" s="1">
        <v>26</v>
      </c>
      <c r="BO310" s="1">
        <v>60</v>
      </c>
      <c r="BP310" s="1">
        <v>325</v>
      </c>
      <c r="BQ310" s="1">
        <v>231</v>
      </c>
      <c r="BR310" s="1">
        <v>680</v>
      </c>
      <c r="BT310" s="1">
        <v>297</v>
      </c>
      <c r="BU310" s="1">
        <v>419</v>
      </c>
      <c r="BW310" s="1">
        <v>716</v>
      </c>
      <c r="BX310" s="1">
        <v>10</v>
      </c>
      <c r="BZ310" s="1">
        <v>21</v>
      </c>
      <c r="CB310" s="1">
        <v>43</v>
      </c>
      <c r="CC310" s="1">
        <v>197</v>
      </c>
      <c r="CD310" s="1">
        <v>324</v>
      </c>
      <c r="CE310" s="1">
        <v>80</v>
      </c>
      <c r="CF310" s="1">
        <v>675</v>
      </c>
      <c r="CG310" s="1">
        <v>211</v>
      </c>
      <c r="CH310" s="1">
        <v>370</v>
      </c>
      <c r="CI310" s="1">
        <v>126</v>
      </c>
      <c r="CJ310" s="1">
        <v>707</v>
      </c>
      <c r="CK310" s="1">
        <v>0</v>
      </c>
      <c r="CL310" s="1">
        <v>16</v>
      </c>
      <c r="CN310" s="1">
        <v>8</v>
      </c>
      <c r="CO310" s="1">
        <v>53</v>
      </c>
      <c r="CP310" s="1">
        <v>251</v>
      </c>
      <c r="CS310" s="1">
        <v>69</v>
      </c>
      <c r="CT310" s="1">
        <v>173</v>
      </c>
      <c r="CW310" s="1">
        <v>570</v>
      </c>
      <c r="CY310" s="1">
        <v>250</v>
      </c>
      <c r="DA310" s="1">
        <v>337</v>
      </c>
      <c r="DC310" s="1">
        <v>587</v>
      </c>
      <c r="DD310" s="1">
        <v>20</v>
      </c>
      <c r="DE310" s="1">
        <v>2</v>
      </c>
      <c r="DF310" s="1">
        <v>7</v>
      </c>
      <c r="DG310" s="1">
        <v>0</v>
      </c>
      <c r="DI310" s="1">
        <v>33</v>
      </c>
      <c r="DJ310" s="1">
        <v>1</v>
      </c>
      <c r="DK310" s="1">
        <v>0</v>
      </c>
      <c r="DL310" s="1">
        <v>68</v>
      </c>
      <c r="DM310" s="1">
        <v>98</v>
      </c>
      <c r="DN310" s="1">
        <v>136</v>
      </c>
      <c r="DO310" s="1">
        <v>148</v>
      </c>
      <c r="DP310" s="1">
        <v>0</v>
      </c>
      <c r="DU310" s="1">
        <v>513</v>
      </c>
      <c r="DX310" s="1">
        <v>229</v>
      </c>
      <c r="DY310" s="1">
        <v>160</v>
      </c>
      <c r="EA310" s="1">
        <v>389</v>
      </c>
      <c r="EB310" s="1">
        <v>5</v>
      </c>
      <c r="EC310" s="1">
        <v>5</v>
      </c>
      <c r="ED310" s="1">
        <v>3</v>
      </c>
      <c r="EE310" s="1">
        <v>36</v>
      </c>
      <c r="EF310" s="1">
        <v>190</v>
      </c>
      <c r="EG310" s="1">
        <v>33</v>
      </c>
      <c r="EH310" s="1">
        <v>12</v>
      </c>
      <c r="EI310" s="1">
        <v>267</v>
      </c>
      <c r="EJ310" s="1">
        <v>150</v>
      </c>
      <c r="EK310" s="1">
        <v>176</v>
      </c>
      <c r="EL310" s="1">
        <v>8</v>
      </c>
      <c r="EM310" s="1">
        <v>885</v>
      </c>
      <c r="EN310" s="1">
        <v>362</v>
      </c>
      <c r="EO310" s="1">
        <v>394</v>
      </c>
      <c r="EP310" s="1">
        <v>756</v>
      </c>
      <c r="EQ310" s="1">
        <v>0</v>
      </c>
      <c r="ER310" s="1">
        <v>2</v>
      </c>
      <c r="ES310" s="1">
        <v>7</v>
      </c>
      <c r="ET310" s="1">
        <v>24</v>
      </c>
      <c r="EU310" s="1">
        <v>2</v>
      </c>
      <c r="EV310" s="1">
        <v>175</v>
      </c>
      <c r="EW310" s="1">
        <v>29</v>
      </c>
      <c r="EX310" s="1">
        <v>1</v>
      </c>
      <c r="EY310" s="1">
        <v>14</v>
      </c>
      <c r="EZ310" s="1">
        <v>21</v>
      </c>
      <c r="FA310" s="1">
        <v>0</v>
      </c>
      <c r="FB310" s="1">
        <v>0</v>
      </c>
      <c r="FC310" s="1">
        <v>0</v>
      </c>
      <c r="FD310" s="1">
        <v>0</v>
      </c>
      <c r="FE310" s="1">
        <v>0</v>
      </c>
      <c r="FF310" s="1">
        <v>0</v>
      </c>
      <c r="FG310" s="1">
        <v>0</v>
      </c>
      <c r="FH310" s="1">
        <v>16</v>
      </c>
      <c r="FI310" s="1">
        <v>0</v>
      </c>
      <c r="FJ310" s="1">
        <v>30</v>
      </c>
      <c r="FK310" s="1">
        <v>10</v>
      </c>
      <c r="FL310" s="1">
        <v>0</v>
      </c>
      <c r="FM310" s="1">
        <v>51</v>
      </c>
      <c r="FN310" s="1">
        <v>9</v>
      </c>
      <c r="FO310" s="1">
        <v>3</v>
      </c>
      <c r="FP310" s="1">
        <v>106</v>
      </c>
      <c r="FQ310" s="1">
        <v>1</v>
      </c>
      <c r="FR310" s="1">
        <f>SUM(Tableau17[[#This Row],[2019-T1-ALEXANDRE Audric]:[2019-T1-MARIE Florie]])</f>
        <v>501</v>
      </c>
      <c r="FS310" s="1">
        <v>60</v>
      </c>
      <c r="FT310" s="1">
        <v>363</v>
      </c>
      <c r="FU310" s="1">
        <v>0</v>
      </c>
      <c r="FV310" s="1">
        <v>257</v>
      </c>
      <c r="FW310" s="1">
        <v>0</v>
      </c>
      <c r="FX310" s="1">
        <v>680</v>
      </c>
      <c r="FY310" s="1">
        <v>0</v>
      </c>
      <c r="FZ310" s="1">
        <v>419</v>
      </c>
      <c r="GA310" s="1">
        <v>0</v>
      </c>
      <c r="GB310" s="1">
        <v>297</v>
      </c>
      <c r="GC310" s="1">
        <v>0</v>
      </c>
      <c r="GD310" s="1">
        <v>716</v>
      </c>
      <c r="GE310" s="1">
        <v>197</v>
      </c>
      <c r="GF310" s="1">
        <v>324</v>
      </c>
      <c r="GG310" s="1">
        <v>10</v>
      </c>
      <c r="GH310" s="1">
        <v>144</v>
      </c>
      <c r="GI310" s="1">
        <v>0</v>
      </c>
      <c r="GJ310" s="1">
        <v>675</v>
      </c>
      <c r="GK310" s="1">
        <v>211</v>
      </c>
      <c r="GL310" s="1">
        <v>370</v>
      </c>
      <c r="GM310" s="1">
        <v>0</v>
      </c>
      <c r="GN310" s="1">
        <v>126</v>
      </c>
      <c r="GO310" s="1">
        <v>0</v>
      </c>
      <c r="GP310" s="1">
        <v>707</v>
      </c>
      <c r="GQ310" s="1">
        <v>267</v>
      </c>
      <c r="GR310" s="1">
        <v>173</v>
      </c>
      <c r="GS310" s="1">
        <v>0</v>
      </c>
      <c r="GT310" s="1">
        <v>130</v>
      </c>
      <c r="GU310" s="1">
        <v>0</v>
      </c>
      <c r="GV310" s="1">
        <v>570</v>
      </c>
      <c r="GW310" s="1">
        <v>250</v>
      </c>
      <c r="GX310" s="1">
        <v>337</v>
      </c>
      <c r="GY310" s="1">
        <v>0</v>
      </c>
      <c r="GZ310" s="1">
        <v>0</v>
      </c>
      <c r="HA310" s="1">
        <v>0</v>
      </c>
      <c r="HB310" s="1">
        <v>587</v>
      </c>
      <c r="HC310" s="1">
        <v>311</v>
      </c>
      <c r="HD310" s="1">
        <v>190</v>
      </c>
      <c r="HE310" s="1">
        <v>176</v>
      </c>
      <c r="HF310" s="1">
        <v>196</v>
      </c>
      <c r="HG310" s="1">
        <v>12</v>
      </c>
      <c r="HH310" s="1">
        <v>885</v>
      </c>
      <c r="HI310" s="1">
        <v>362</v>
      </c>
      <c r="HJ310" s="1">
        <v>0</v>
      </c>
      <c r="HK310" s="1">
        <v>394</v>
      </c>
      <c r="HL310" s="1">
        <v>0</v>
      </c>
      <c r="HM310" s="1">
        <v>0</v>
      </c>
      <c r="HN310" s="1">
        <v>756</v>
      </c>
      <c r="HO310" s="1">
        <v>198</v>
      </c>
      <c r="HP310" s="1">
        <v>38</v>
      </c>
      <c r="HQ310" s="1">
        <v>106</v>
      </c>
      <c r="HR310" s="1">
        <v>138</v>
      </c>
      <c r="HS310" s="1">
        <v>38</v>
      </c>
      <c r="HT310" s="1">
        <v>518</v>
      </c>
      <c r="HU310" s="1">
        <v>89</v>
      </c>
      <c r="HV310" s="1">
        <v>143</v>
      </c>
      <c r="HW310" s="1">
        <v>18</v>
      </c>
      <c r="HX310" s="1">
        <v>75</v>
      </c>
      <c r="HY310" s="1">
        <v>0</v>
      </c>
      <c r="HZ310" s="1">
        <v>325</v>
      </c>
      <c r="IA310" s="1">
        <v>106</v>
      </c>
      <c r="IB310" s="1">
        <v>136</v>
      </c>
      <c r="IC310" s="1">
        <v>148</v>
      </c>
      <c r="ID310" s="1">
        <v>121</v>
      </c>
      <c r="IE310" s="1">
        <v>2</v>
      </c>
      <c r="IF310" s="1">
        <v>513</v>
      </c>
      <c r="IG310" s="1">
        <v>0</v>
      </c>
      <c r="IH310" s="1">
        <v>229</v>
      </c>
      <c r="II310" s="1">
        <v>160</v>
      </c>
      <c r="IJ310" s="1">
        <v>0</v>
      </c>
      <c r="IK310" s="1">
        <v>0</v>
      </c>
      <c r="IL310" s="1">
        <v>389</v>
      </c>
      <c r="IM310" s="26">
        <f>IFERROR(Tableau17[[#This Row],[LDIV]]/Tableau17[[#This Row],[Total général]],"")</f>
        <v>0</v>
      </c>
      <c r="IN310" s="26">
        <f>IFERROR(Tableau17[[#This Row],[LDVC]]/Tableau17[[#This Row],[Total général]],"")</f>
        <v>0</v>
      </c>
      <c r="IO310" s="26">
        <f>IFERROR(Tableau17[[#This Row],[LDVD]]/Tableau17[[#This Row],[Total général]],"")</f>
        <v>7.0769230769230765E-2</v>
      </c>
      <c r="IP310" s="26">
        <f>IFERROR(Tableau17[[#This Row],[LDVG]]/Tableau17[[#This Row],[Total général]],"")</f>
        <v>1.8461538461538463E-2</v>
      </c>
      <c r="IQ310" s="26">
        <f>IFERROR(Tableau17[[#This Row],[LEXD]]/Tableau17[[#This Row],[Total général]],"")</f>
        <v>0</v>
      </c>
      <c r="IR310" s="26">
        <f>IFERROR(Tableau17[[#This Row],[LEXG]]/Tableau17[[#This Row],[Total général]],"")</f>
        <v>0</v>
      </c>
      <c r="IS310" s="26">
        <f>IFERROR(Tableau17[[#This Row],[LLR]]/Tableau17[[#This Row],[Total général]],"")</f>
        <v>0.36923076923076925</v>
      </c>
      <c r="IT310" s="26">
        <f>IFERROR(Tableau17[[#This Row],[LREM]]/Tableau17[[#This Row],[Total général]],"")</f>
        <v>5.5384615384615386E-2</v>
      </c>
      <c r="IU310" s="26">
        <f>IFERROR(Tableau17[[#This Row],[LRN]]/Tableau17[[#This Row],[Total général]],"")</f>
        <v>0.27384615384615385</v>
      </c>
      <c r="IV310" s="26">
        <f>IFERROR(Tableau17[[#This Row],[LUG]]/Tableau17[[#This Row],[Total général]],"")</f>
        <v>0.13846153846153847</v>
      </c>
      <c r="IW310" s="26">
        <f>IFERROR(Tableau17[[#This Row],[LVEC]]/Tableau17[[#This Row],[Total général]],"")</f>
        <v>7.3846153846153853E-2</v>
      </c>
      <c r="IX310" s="26">
        <f>IFERROR(Tableau17[[#This Row],[2008-T1-LCMD]]/Tableau17[[#This Row],[2008-T1-TOTAL]],"")</f>
        <v>5.5882352941176473E-2</v>
      </c>
      <c r="IY310" s="26">
        <f>IFERROR(Tableau17[[#This Row],[2008-T1-LDVD]]/Tableau17[[#This Row],[2008-T1-TOTAL]],"")</f>
        <v>0</v>
      </c>
      <c r="IZ310" s="26">
        <f>IFERROR(Tableau17[[#This Row],[2008-T1-LEXD]]/Tableau17[[#This Row],[2008-T1-TOTAL]],"")</f>
        <v>0</v>
      </c>
      <c r="JA310" s="26">
        <f>IFERROR(Tableau17[[#This Row],[2008-T1-LEXG]]/Tableau17[[#This Row],[2008-T1-TOTAL]],"")</f>
        <v>3.8235294117647062E-2</v>
      </c>
      <c r="JB310" s="26">
        <f>IFERROR(Tableau17[[#This Row],[2008-T1-LFN]]/Tableau17[[#This Row],[2008-T1-TOTAL]],"")</f>
        <v>8.8235294117647065E-2</v>
      </c>
      <c r="JC310" s="26">
        <f>IFERROR(Tableau17[[#This Row],[2008-T1-LMAJ]]/Tableau17[[#This Row],[2008-T1-TOTAL]],"")</f>
        <v>0.47794117647058826</v>
      </c>
      <c r="JD310" s="26">
        <f>IFERROR(Tableau17[[#This Row],[2008-T1-LUG]]/Tableau17[[#This Row],[2008-T1-TOTAL]],"")</f>
        <v>0.33970588235294119</v>
      </c>
      <c r="JE310" s="26">
        <f>IFERROR(Tableau17[[#This Row],[2008-T2-LFN]]/Tableau17[[#This Row],[2008-T2-TOTAL]],"")</f>
        <v>0</v>
      </c>
      <c r="JF310" s="26">
        <f>IFERROR(Tableau17[[#This Row],[2008-T2-LGC]]/Tableau17[[#This Row],[2008-T2-TOTAL]],"")</f>
        <v>0.41480446927374304</v>
      </c>
      <c r="JG310" s="26">
        <f>IFERROR(Tableau17[[#This Row],[2008-T2-LMAJ]]/Tableau17[[#This Row],[2008-T2-TOTAL]],"")</f>
        <v>0.58519553072625696</v>
      </c>
      <c r="JH310" s="26">
        <f>IFERROR(Tableau17[[#This Row],[2008-T2-LUG]]/Tableau17[[#This Row],[2008-T2-TOTAL]],"")</f>
        <v>0</v>
      </c>
      <c r="JI310" s="26">
        <f>IFERROR(Tableau17[[#This Row],[2014-T1-LDIV]]/Tableau17[[#This Row],[2014-T1-TOTAL]],"")</f>
        <v>1.4814814814814815E-2</v>
      </c>
      <c r="JJ310" s="26">
        <f>IFERROR(Tableau17[[#This Row],[2014-T1-LDVD]]/Tableau17[[#This Row],[2014-T1-TOTAL]],"")</f>
        <v>0</v>
      </c>
      <c r="JK310" s="26">
        <f>IFERROR(Tableau17[[#This Row],[2014-T1-LDVG]]/Tableau17[[#This Row],[2014-T1-TOTAL]],"")</f>
        <v>3.111111111111111E-2</v>
      </c>
      <c r="JL310" s="26">
        <f>IFERROR(Tableau17[[#This Row],[2014-T1-LEXG]]/Tableau17[[#This Row],[2014-T1-TOTAL]],"")</f>
        <v>0</v>
      </c>
      <c r="JM310" s="26">
        <f>IFERROR(Tableau17[[#This Row],[2014-T1-LFG]]/Tableau17[[#This Row],[2014-T1-TOTAL]],"")</f>
        <v>6.3703703703703707E-2</v>
      </c>
      <c r="JN310" s="26">
        <f>IFERROR(Tableau17[[#This Row],[2014-T1-LFN]]/Tableau17[[#This Row],[2014-T1-TOTAL]],"")</f>
        <v>0.29185185185185186</v>
      </c>
      <c r="JO310" s="26">
        <f>IFERROR(Tableau17[[#This Row],[2014-T1-LUD]]/Tableau17[[#This Row],[2014-T1-TOTAL]],"")</f>
        <v>0.48</v>
      </c>
      <c r="JP310" s="26">
        <f>IFERROR(Tableau17[[#This Row],[2014-T1-LUG]]/Tableau17[[#This Row],[2014-T1-TOTAL]],"")</f>
        <v>0.11851851851851852</v>
      </c>
      <c r="JQ310" s="26">
        <f>IFERROR(Tableau17[[#This Row],[2014-T2-LFN]]/Tableau17[[#This Row],[2014-T2-TOTAL]],"")</f>
        <v>0.29844413012729842</v>
      </c>
      <c r="JR310" s="26">
        <f>IFERROR(Tableau17[[#This Row],[2014-T2-LUD]]/Tableau17[[#This Row],[2014-T2-TOTAL]],"")</f>
        <v>0.52333804809052331</v>
      </c>
      <c r="JS310" s="26">
        <f>IFERROR(Tableau17[[#This Row],[2014-T2-LUG]]/Tableau17[[#This Row],[2014-T2-TOTAL]],"")</f>
        <v>0.17821782178217821</v>
      </c>
      <c r="JT310" s="26">
        <f>IFERROR(Tableau17[[#This Row],[2015-T1-BC-DIV]]/Tableau17[[#This Row],[2015-T1-TOTAL]],"")</f>
        <v>0</v>
      </c>
      <c r="JU310" s="26">
        <f>IFERROR(Tableau17[[#This Row],[2015-T1-BC-DLF]]/Tableau17[[#This Row],[2015-T1-TOTAL]],"")</f>
        <v>2.8070175438596492E-2</v>
      </c>
      <c r="JV310" s="26">
        <f>IFERROR(Tableau17[[#This Row],[2015-T1-BC-DVD]]/Tableau17[[#This Row],[2015-T1-TOTAL]],"")</f>
        <v>0</v>
      </c>
      <c r="JW310" s="26">
        <f>IFERROR(Tableau17[[#This Row],[2015-T1-BC-DVG]]/Tableau17[[#This Row],[2015-T1-TOTAL]],"")</f>
        <v>1.4035087719298246E-2</v>
      </c>
      <c r="JX310" s="26">
        <f>IFERROR(Tableau17[[#This Row],[2015-T1-BC-FG]]/Tableau17[[#This Row],[2015-T1-TOTAL]],"")</f>
        <v>9.2982456140350875E-2</v>
      </c>
      <c r="JY310" s="26">
        <f>IFERROR(Tableau17[[#This Row],[2015-T1-BC-FN]]/Tableau17[[#This Row],[2015-T1-TOTAL]],"")</f>
        <v>0.44035087719298244</v>
      </c>
      <c r="JZ310" s="26">
        <f>IFERROR(Tableau17[[#This Row],[2015-T1-BC-MDM]]/Tableau17[[#This Row],[2015-T1-TOTAL]],"")</f>
        <v>0</v>
      </c>
      <c r="KA310" s="26">
        <f>IFERROR(Tableau17[[#This Row],[2015-T1-BC-RDG]]/Tableau17[[#This Row],[2015-T1-TOTAL]],"")</f>
        <v>0</v>
      </c>
      <c r="KB310" s="26">
        <f>IFERROR(Tableau17[[#This Row],[2015-T1-BC-SOC]]/Tableau17[[#This Row],[2015-T1-TOTAL]],"")</f>
        <v>0.12105263157894737</v>
      </c>
      <c r="KC310" s="26">
        <f>IFERROR(Tableau17[[#This Row],[2015-T1-BC-UD]]/Tableau17[[#This Row],[2015-T1-TOTAL]],"")</f>
        <v>0.30350877192982456</v>
      </c>
      <c r="KD310" s="26">
        <f>IFERROR(Tableau17[[#This Row],[2015-T1-BC-UG]]/Tableau17[[#This Row],[2015-T1-TOTAL]],"")</f>
        <v>0</v>
      </c>
      <c r="KE310" s="26">
        <f>IFERROR(Tableau17[[#This Row],[2015-T1-BC-VEC]]/Tableau17[[#This Row],[2015-T1-TOTAL]],"")</f>
        <v>0</v>
      </c>
      <c r="KF310" s="26">
        <f>IFERROR(Tableau17[[#This Row],[2015-T2-BC-DVG]]/Tableau17[[#This Row],[2015-T2-TOTAL]],"")</f>
        <v>0</v>
      </c>
      <c r="KG310" s="26">
        <f>IFERROR(Tableau17[[#This Row],[2015-T2-BC-FN]]/Tableau17[[#This Row],[2015-T2-TOTAL]],"")</f>
        <v>0.42589437819420783</v>
      </c>
      <c r="KH310" s="26">
        <f>IFERROR(Tableau17[[#This Row],[2015-T2-BC-SOC]]/Tableau17[[#This Row],[2015-T2-TOTAL]],"")</f>
        <v>0</v>
      </c>
      <c r="KI310" s="26">
        <f>IFERROR(Tableau17[[#This Row],[2015-T2-BC-UD]]/Tableau17[[#This Row],[2015-T2-TOTAL]],"")</f>
        <v>0.57410562180579217</v>
      </c>
      <c r="KJ310" s="26">
        <f>IFERROR(Tableau17[[#This Row],[2015-T2-BC-UG]]/Tableau17[[#This Row],[2015-T2-TOTAL]],"")</f>
        <v>0</v>
      </c>
      <c r="KK310" s="26">
        <f>IFERROR(Tableau17[[#This Row],[2017 (L)-T1-COM]]/Tableau17[[#This Row],[2017 (L)-T1-TOTAL]],"")</f>
        <v>3.8986354775828458E-2</v>
      </c>
      <c r="KL310" s="26">
        <f>IFERROR(Tableau17[[#This Row],[2017 (L)-T1-DIV]]/Tableau17[[#This Row],[2017 (L)-T1-TOTAL]],"")</f>
        <v>3.8986354775828458E-3</v>
      </c>
      <c r="KM310" s="26">
        <f>IFERROR(Tableau17[[#This Row],[2017 (L)-T1-DLF]]/Tableau17[[#This Row],[2017 (L)-T1-TOTAL]],"")</f>
        <v>1.364522417153996E-2</v>
      </c>
      <c r="KN310" s="26">
        <f>IFERROR(Tableau17[[#This Row],[2017 (L)-T1-DVD]]/Tableau17[[#This Row],[2017 (L)-T1-TOTAL]],"")</f>
        <v>0</v>
      </c>
      <c r="KO310" s="26">
        <f>IFERROR(Tableau17[[#This Row],[2017 (L)-T1-DVG]]/Tableau17[[#This Row],[2017 (L)-T1-TOTAL]],"")</f>
        <v>0</v>
      </c>
      <c r="KP310" s="26">
        <f>IFERROR(Tableau17[[#This Row],[2017 (L)-T1-ECO]]/Tableau17[[#This Row],[2017 (L)-T1-TOTAL]],"")</f>
        <v>6.4327485380116955E-2</v>
      </c>
      <c r="KQ310" s="26">
        <f>IFERROR(Tableau17[[#This Row],[2017 (L)-T1-EXD]]/Tableau17[[#This Row],[2017 (L)-T1-TOTAL]],"")</f>
        <v>1.9493177387914229E-3</v>
      </c>
      <c r="KR310" s="26">
        <f>IFERROR(Tableau17[[#This Row],[2017 (L)-T1-EXG]]/Tableau17[[#This Row],[2017 (L)-T1-TOTAL]],"")</f>
        <v>0</v>
      </c>
      <c r="KS310" s="26">
        <f>IFERROR(Tableau17[[#This Row],[2017 (L)-T1-FI]]/Tableau17[[#This Row],[2017 (L)-T1-TOTAL]],"")</f>
        <v>0.13255360623781676</v>
      </c>
      <c r="KT310" s="26">
        <f>IFERROR(Tableau17[[#This Row],[2017 (L)-T1-FN]]/Tableau17[[#This Row],[2017 (L)-T1-TOTAL]],"")</f>
        <v>0.19103313840155944</v>
      </c>
      <c r="KU310" s="26">
        <f>IFERROR(Tableau17[[#This Row],[2017 (L)-T1-LR]]/Tableau17[[#This Row],[2017 (L)-T1-TOTAL]],"")</f>
        <v>0.26510721247563351</v>
      </c>
      <c r="KV310" s="26">
        <f>IFERROR(Tableau17[[#This Row],[2017 (L)-T1-MDM]]/Tableau17[[#This Row],[2017 (L)-T1-TOTAL]],"")</f>
        <v>0.28849902534113059</v>
      </c>
      <c r="KW310" s="26">
        <f>IFERROR(Tableau17[[#This Row],[2017 (L)-T1-RDG]]/Tableau17[[#This Row],[2017 (L)-T1-TOTAL]],"")</f>
        <v>0</v>
      </c>
      <c r="KX310" s="26">
        <f>IFERROR(Tableau17[[#This Row],[2017 (L)-T1-REG]]/Tableau17[[#This Row],[2017 (L)-T1-TOTAL]],"")</f>
        <v>0</v>
      </c>
      <c r="KY310" s="26">
        <f>IFERROR(Tableau17[[#This Row],[2017 (L)-T1-REM]]/Tableau17[[#This Row],[2017 (L)-T1-TOTAL]],"")</f>
        <v>0</v>
      </c>
      <c r="KZ310" s="26">
        <f>IFERROR(Tableau17[[#This Row],[2017 (L)-T1-SOC]]/Tableau17[[#This Row],[2017 (L)-T1-TOTAL]],"")</f>
        <v>0</v>
      </c>
      <c r="LA310" s="26">
        <f>IFERROR(Tableau17[[#This Row],[2017 (L)-T1-UDI]]/Tableau17[[#This Row],[2017 (L)-T1-TOTAL]],"")</f>
        <v>0</v>
      </c>
      <c r="LB310" s="26">
        <f>IFERROR(Tableau17[[#This Row],[2017 (L)-T2-FI]]/Tableau17[[#This Row],[2017 (L)-T2-TOTAL]],"")</f>
        <v>0</v>
      </c>
      <c r="LC310" s="26">
        <f>IFERROR(Tableau17[[#This Row],[2017 (L)-T2-FN]]/Tableau17[[#This Row],[2017 (L)-T2-TOTAL]],"")</f>
        <v>0</v>
      </c>
      <c r="LD310" s="26">
        <f>IFERROR(Tableau17[[#This Row],[2017 (L)-T2-LR]]/Tableau17[[#This Row],[2017 (L)-T2-TOTAL]],"")</f>
        <v>0.58868894601542421</v>
      </c>
      <c r="LE310" s="26">
        <f>IFERROR(Tableau17[[#This Row],[2017 (L)-T2-MDM]]/Tableau17[[#This Row],[2017 (L)-T2-TOTAL]],"")</f>
        <v>0.41131105398457585</v>
      </c>
      <c r="LF310" s="26">
        <f>IFERROR(Tableau17[[#This Row],[2017 (L)-T2-REM]]/Tableau17[[#This Row],[2017 (L)-T2-TOTAL]],"")</f>
        <v>0</v>
      </c>
      <c r="LG310" s="26">
        <f>IFERROR(Tableau17[[#This Row],[2017-T1-ARTHAUD Nathalie]]/Tableau17[[#This Row],[2017-T1-TOTAL]],"")</f>
        <v>5.6497175141242938E-3</v>
      </c>
      <c r="LH310" s="26">
        <f>IFERROR(Tableau17[[#This Row],[2017-T1-ASSELINEAU Fran]]/Tableau17[[#This Row],[2017-T1-TOTAL]],"")</f>
        <v>5.6497175141242938E-3</v>
      </c>
      <c r="LI310" s="26">
        <f>IFERROR(Tableau17[[#This Row],[2017-T1-CHEMINADE Jacques]]/Tableau17[[#This Row],[2017-T1-TOTAL]],"")</f>
        <v>3.3898305084745762E-3</v>
      </c>
      <c r="LJ310" s="26">
        <f>IFERROR(Tableau17[[#This Row],[2017-T1-DUPONT-AIGNAN Nicolas]]/Tableau17[[#This Row],[2017-T1-TOTAL]],"")</f>
        <v>4.0677966101694912E-2</v>
      </c>
      <c r="LK310" s="26">
        <f>IFERROR(Tableau17[[#This Row],[2017-T1-FILLON Fran]]/Tableau17[[#This Row],[2017-T1-TOTAL]],"")</f>
        <v>0.21468926553672316</v>
      </c>
      <c r="LL310" s="26">
        <f>IFERROR(Tableau17[[#This Row],[2017-T1-HAMON Beno]]/Tableau17[[#This Row],[2017-T1-TOTAL]],"")</f>
        <v>3.7288135593220341E-2</v>
      </c>
      <c r="LM310" s="26">
        <f>IFERROR(Tableau17[[#This Row],[2017-T1-LASSALLE Jean]]/Tableau17[[#This Row],[2017-T1-TOTAL]],"")</f>
        <v>1.3559322033898305E-2</v>
      </c>
      <c r="LN310" s="26">
        <f>IFERROR(Tableau17[[#This Row],[2017-T1-LE PEN Marine]]/Tableau17[[#This Row],[2017-T1-TOTAL]],"")</f>
        <v>0.30169491525423731</v>
      </c>
      <c r="LO310" s="26">
        <f>IFERROR(Tableau17[[#This Row],[2017-T1-M Jean-Luc]]/Tableau17[[#This Row],[2017-T1-TOTAL]],"")</f>
        <v>0.16949152542372881</v>
      </c>
      <c r="LP310" s="26">
        <f>IFERROR(Tableau17[[#This Row],[2017-T1-MACRON Emmanuel]]/Tableau17[[#This Row],[2017-T1-TOTAL]],"")</f>
        <v>0.19887005649717515</v>
      </c>
      <c r="LQ310" s="26">
        <f>IFERROR(Tableau17[[#This Row],[2017-T1-POUTOU Philippe]]/Tableau17[[#This Row],[2017-T1-TOTAL]],"")</f>
        <v>9.0395480225988704E-3</v>
      </c>
      <c r="LR310" s="26">
        <f>IFERROR(Tableau17[[#This Row],[2017-T2-LE PEN Marine]]/Tableau17[[#This Row],[2017-T2-TOTAL]],"")</f>
        <v>0.47883597883597884</v>
      </c>
      <c r="LS310" s="26">
        <f>IFERROR(Tableau17[[#This Row],[2017-T2-MACRON Emmanuel]]/Tableau17[[#This Row],[2017-T2-TOTAL]],"")</f>
        <v>0.52116402116402116</v>
      </c>
      <c r="LT310" s="26">
        <f>IFERROR(Tableau17[[#This Row],[2019-T1-ALEXANDRE Audric]]/Tableau17[[#This Row],[2019-T1-TOTAL]],"")</f>
        <v>0</v>
      </c>
      <c r="LU310" s="26">
        <f>IFERROR(Tableau17[[#This Row],[2019-T1-ARTHAUD Nathalie]]/Tableau17[[#This Row],[2019-T1-TOTAL]],"")</f>
        <v>3.9920159680638719E-3</v>
      </c>
      <c r="LV310" s="26">
        <f>IFERROR(Tableau17[[#This Row],[2019-T1-ASSELINEAU François]]/Tableau17[[#This Row],[2019-T1-TOTAL]],"")</f>
        <v>1.3972055888223553E-2</v>
      </c>
      <c r="LW310" s="26">
        <f>IFERROR(Tableau17[[#This Row],[2019-T1-AUBRY Manon]]/Tableau17[[#This Row],[2019-T1-TOTAL]],"")</f>
        <v>4.790419161676647E-2</v>
      </c>
      <c r="LX310" s="26">
        <f>IFERROR(Tableau17[[#This Row],[2019-T1-AZERGUI Nagib]]/Tableau17[[#This Row],[2019-T1-TOTAL]],"")</f>
        <v>3.9920159680638719E-3</v>
      </c>
      <c r="LY310" s="26">
        <f>IFERROR(Tableau17[[#This Row],[2019-T1-BARDELLA Jordan]]/Tableau17[[#This Row],[2019-T1-TOTAL]],"")</f>
        <v>0.34930139720558884</v>
      </c>
      <c r="LZ310" s="26">
        <f>IFERROR(Tableau17[[#This Row],[2019-T1-BELLAMY François-Xavier]]/Tableau17[[#This Row],[2019-T1-TOTAL]],"")</f>
        <v>5.7884231536926151E-2</v>
      </c>
      <c r="MA310" s="26">
        <f>IFERROR(Tableau17[[#This Row],[2019-T1-BIDOU Olivier]]/Tableau17[[#This Row],[2019-T1-TOTAL]],"")</f>
        <v>1.996007984031936E-3</v>
      </c>
      <c r="MB310" s="26">
        <f>IFERROR(Tableau17[[#This Row],[2019-T1-BOURG Dominique]]/Tableau17[[#This Row],[2019-T1-TOTAL]],"")</f>
        <v>2.7944111776447105E-2</v>
      </c>
      <c r="MC310" s="26">
        <f>IFERROR(Tableau17[[#This Row],[2019-T1-BROSSAT Ian]]/Tableau17[[#This Row],[2019-T1-TOTAL]],"")</f>
        <v>4.1916167664670656E-2</v>
      </c>
      <c r="MD310" s="26">
        <f>IFERROR(Tableau17[[#This Row],[2019-T1-CAILLAUD Sophie]]/Tableau17[[#This Row],[2019-T1-TOTAL]],"")</f>
        <v>0</v>
      </c>
      <c r="ME310" s="26">
        <f>IFERROR(Tableau17[[#This Row],[2019-T1-CAMUS Renaud]]/Tableau17[[#This Row],[2019-T1-TOTAL]],"")</f>
        <v>0</v>
      </c>
      <c r="MF310" s="26">
        <f>IFERROR(Tableau17[[#This Row],[2019-T1-CHALENÇON Christophe]]/Tableau17[[#This Row],[2019-T1-TOTAL]],"")</f>
        <v>0</v>
      </c>
      <c r="MG310" s="26">
        <f>IFERROR(Tableau17[[#This Row],[2019-T1-CORBET Cathy Denise Ginette]]/Tableau17[[#This Row],[2019-T1-TOTAL]],"")</f>
        <v>0</v>
      </c>
      <c r="MH310" s="26">
        <f>IFERROR(Tableau17[[#This Row],[2019-T1-DE PREVOISIN Robert]]/Tableau17[[#This Row],[2019-T1-TOTAL]],"")</f>
        <v>0</v>
      </c>
      <c r="MI310" s="26">
        <f>IFERROR(Tableau17[[#This Row],[2019-T1-DELFEL Thérèse]]/Tableau17[[#This Row],[2019-T1-TOTAL]],"")</f>
        <v>0</v>
      </c>
      <c r="MJ310" s="26">
        <f>IFERROR(Tableau17[[#This Row],[2019-T1-DIEUMEGARD Pierre]]/Tableau17[[#This Row],[2019-T1-TOTAL]],"")</f>
        <v>0</v>
      </c>
      <c r="MK310" s="26">
        <f>IFERROR(Tableau17[[#This Row],[2019-T1-DUPONT-AIGNAN Nicolas]]/Tableau17[[#This Row],[2019-T1-TOTAL]],"")</f>
        <v>3.1936127744510975E-2</v>
      </c>
      <c r="ML310" s="26">
        <f>IFERROR(Tableau17[[#This Row],[2019-T1-GERNIGON Yves]]/Tableau17[[#This Row],[2019-T1-TOTAL]],"")</f>
        <v>0</v>
      </c>
      <c r="MM310" s="26">
        <f>IFERROR(Tableau17[[#This Row],[2019-T1-GLUCKSMANN Raphaël]]/Tableau17[[#This Row],[2019-T1-TOTAL]],"")</f>
        <v>5.9880239520958084E-2</v>
      </c>
      <c r="MN310" s="26">
        <f>IFERROR(Tableau17[[#This Row],[2019-T1-HAMON Benoît]]/Tableau17[[#This Row],[2019-T1-TOTAL]],"")</f>
        <v>1.9960079840319361E-2</v>
      </c>
      <c r="MO310" s="26">
        <f>IFERROR(Tableau17[[#This Row],[2019-T1-HELGEN Gilles]]/Tableau17[[#This Row],[2019-T1-TOTAL]],"")</f>
        <v>0</v>
      </c>
      <c r="MP310" s="26">
        <f>IFERROR(Tableau17[[#This Row],[2019-T1-JADOT Yannick]]/Tableau17[[#This Row],[2019-T1-TOTAL]],"")</f>
        <v>0.10179640718562874</v>
      </c>
      <c r="MQ310" s="26">
        <f>IFERROR(Tableau17[[#This Row],[2019-T1-LAGARDE Jean-Christophe]]/Tableau17[[#This Row],[2019-T1-TOTAL]],"")</f>
        <v>1.7964071856287425E-2</v>
      </c>
      <c r="MR310" s="26">
        <f>IFERROR(Tableau17[[#This Row],[2019-T1-LALANNE Francis]]/Tableau17[[#This Row],[2019-T1-TOTAL]],"")</f>
        <v>5.9880239520958087E-3</v>
      </c>
      <c r="MS310" s="26">
        <f>IFERROR(Tableau17[[#This Row],[2019-T1-LOISEAU Nathalie]]/Tableau17[[#This Row],[2019-T1-TOTAL]],"")</f>
        <v>0.21157684630738524</v>
      </c>
      <c r="MT310" s="26">
        <f>IFERROR(Tableau17[[#This Row],[2019-T1-MARIE Florie]]/Tableau17[[#This Row],[2019-T1-TOTAL]],"")</f>
        <v>1.996007984031936E-3</v>
      </c>
      <c r="MU310" s="26">
        <f>IFERROR(Tableau17[[#This Row],[2008-T1-MACROEXTRDROITE]]/Tableau17[[#This Row],[2008-T1-MACROTOTALE]],"")</f>
        <v>8.8235294117647065E-2</v>
      </c>
      <c r="MV310" s="26">
        <f>IFERROR(Tableau17[[#This Row],[2008-T1-MACRODROITE]]/Tableau17[[#This Row],[2008-T1-MACROTOTALE]],"")</f>
        <v>0.5338235294117647</v>
      </c>
      <c r="MW310" s="26">
        <f>IFERROR(Tableau17[[#This Row],[2008-T1-MACROCENTRE]]/Tableau17[[#This Row],[2008-T1-MACROTOTALE]],"")</f>
        <v>0</v>
      </c>
      <c r="MX310" s="26">
        <f>IFERROR(Tableau17[[#This Row],[2008-T1-MACROGAUCHE]]/Tableau17[[#This Row],[2008-T1-MACROTOTALE]],"")</f>
        <v>0.37794117647058822</v>
      </c>
      <c r="MY310" s="26">
        <f>IFERROR(Tableau17[[#This Row],[2008-T1-MACROAUTRE]]/Tableau17[[#This Row],[2008-T1-MACROTOTALE]],"")</f>
        <v>0</v>
      </c>
      <c r="MZ310" s="26">
        <f>IFERROR(Tableau17[[#This Row],[2008-T2-MACROEXTRDROITE]]/Tableau17[[#This Row],[2008-T2-MACROTOTALE]],"")</f>
        <v>0</v>
      </c>
      <c r="NA310" s="26">
        <f>IFERROR(Tableau17[[#This Row],[2008-T2-MACRODROITE]]/Tableau17[[#This Row],[2008-T2-MACROTOTALE]],"")</f>
        <v>0.58519553072625696</v>
      </c>
      <c r="NB310" s="26">
        <f>IFERROR(Tableau17[[#This Row],[2008-T2-MACROCENTRE]]/Tableau17[[#This Row],[2008-T2-MACROTOTALE]],"")</f>
        <v>0</v>
      </c>
      <c r="NC310" s="26">
        <f>IFERROR(Tableau17[[#This Row],[2008-T2-MACROGAUCHE]]/Tableau17[[#This Row],[2008-T2-MACROTOTALE]],"")</f>
        <v>0.41480446927374304</v>
      </c>
      <c r="ND310" s="26">
        <f>IFERROR(Tableau17[[#This Row],[2008-T2-MACROAUTRE]]/Tableau17[[#This Row],[2008-T2-MACROTOTALE]],"")</f>
        <v>0</v>
      </c>
      <c r="NE310" s="26">
        <f>IFERROR(Tableau17[[#This Row],[2014-T1-MACROEXTRDROITE]]/Tableau17[[#This Row],[2014-T1-MACROTOTALE]],"")</f>
        <v>0.29185185185185186</v>
      </c>
      <c r="NF310" s="26">
        <f>IFERROR(Tableau17[[#This Row],[2014-T1-MACRODROITE]]/Tableau17[[#This Row],[2014-T1-MACROTOTALE]],"")</f>
        <v>0.48</v>
      </c>
      <c r="NG310" s="26">
        <f>IFERROR(Tableau17[[#This Row],[2014-T1-MACROCENTRE]]/Tableau17[[#This Row],[2014-T1-MACROTOTALE]],"")</f>
        <v>1.4814814814814815E-2</v>
      </c>
      <c r="NH310" s="26">
        <f>IFERROR(Tableau17[[#This Row],[2014-T1-MACROGAUCHE]]/Tableau17[[#This Row],[2014-T1-MACROTOTALE]],"")</f>
        <v>0.21333333333333335</v>
      </c>
      <c r="NI310" s="26">
        <f>IFERROR(Tableau17[[#This Row],[2014-T1-MACROAUTRE]]/Tableau17[[#This Row],[2014-T1-MACROTOTALE]],"")</f>
        <v>0</v>
      </c>
      <c r="NJ310" s="26">
        <f>IFERROR(Tableau17[[#This Row],[2014-T2-MACROEXTRDROITE]]/Tableau17[[#This Row],[2014-T2-MACROTOTALE]],"")</f>
        <v>0.29844413012729842</v>
      </c>
      <c r="NK310" s="26">
        <f>IFERROR(Tableau17[[#This Row],[2014-T2-MACRODROITE]]/Tableau17[[#This Row],[2014-T2-MACROTOTALE]],"")</f>
        <v>0.52333804809052331</v>
      </c>
      <c r="NL310" s="26">
        <f>IFERROR(Tableau17[[#This Row],[2014-T2-MACROCENTRE]]/Tableau17[[#This Row],[2014-T2-MACROTOTALE]],"")</f>
        <v>0</v>
      </c>
      <c r="NM310" s="26">
        <f>IFERROR(Tableau17[[#This Row],[2014-T2-MACROGAUCHE]]/Tableau17[[#This Row],[2014-T2-MACROTOTALE]],"")</f>
        <v>0.17821782178217821</v>
      </c>
      <c r="NN310" s="26">
        <f>IFERROR(Tableau17[[#This Row],[2014-T2-MACROAUTRE]]/Tableau17[[#This Row],[2014-T2-MACROTOTALE]],"")</f>
        <v>0</v>
      </c>
      <c r="NO310" s="26">
        <f>IFERROR( Tableau17[[#This Row],[2015-T1-MACROEXTRDROITE]]/Tableau17[[#This Row],[2015-T1-MACROTOTALE]],"")</f>
        <v>0.46842105263157896</v>
      </c>
      <c r="NP310" s="26">
        <f>IFERROR(Tableau17[[#This Row],[2015-T1-MACRODROITE]]/Tableau17[[#This Row],[2015-T1-MACROTOTALE]],"")</f>
        <v>0.30350877192982456</v>
      </c>
      <c r="NQ310" s="26">
        <f>IFERROR(Tableau17[[#This Row],[2015-T1-MACROCENTRE]]/Tableau17[[#This Row],[2015-T1-MACROTOTALE]],"")</f>
        <v>0</v>
      </c>
      <c r="NR310" s="26">
        <f>IFERROR(Tableau17[[#This Row],[2015-T1-MACROGAUCHE]]/Tableau17[[#This Row],[2015-T1-MACROTOTALE]],"")</f>
        <v>0.22807017543859648</v>
      </c>
      <c r="NS310" s="26">
        <f>IFERROR(Tableau17[[#This Row],[2015-T1-MACROAUTRE]]/Tableau17[[#This Row],[2015-T1-MACROTOTALE]],"")</f>
        <v>0</v>
      </c>
      <c r="NT310" s="26">
        <f>IFERROR(Tableau17[[#This Row],[2015-T2-MACROEXTRDROITE]]/Tableau17[[#This Row],[2015-T2-MACROTOTALE]],"")</f>
        <v>0.42589437819420783</v>
      </c>
      <c r="NU310" s="26">
        <f>IFERROR(Tableau17[[#This Row],[2015-T2-MACRODROITE]]/Tableau17[[#This Row],[2015-T2-MACROTOTALE]],"")</f>
        <v>0.57410562180579217</v>
      </c>
      <c r="NV310" s="26">
        <f>IFERROR(Tableau17[[#This Row],[2015-T2-MACROCENTRE]]/Tableau17[[#This Row],[2015-T2-MACROTOTALE]],"")</f>
        <v>0</v>
      </c>
      <c r="NW310" s="26">
        <f>IFERROR(Tableau17[[#This Row],[2015-T2-MACROGAUCHE]]/Tableau17[[#This Row],[2015-T2-MACROTOTALE]],"")</f>
        <v>0</v>
      </c>
      <c r="NX310" s="26">
        <f>IFERROR(Tableau17[[#This Row],[2015-T2-MACROAUTRE]]/Tableau17[[#This Row],[2015-T2-MACROTOTALE]],"")</f>
        <v>0</v>
      </c>
      <c r="NY310" s="26">
        <f>IFERROR(Tableau17[[#This Row],[2017-T1-MACROEXTRDROITE]]/Tableau17[[#This Row],[2017-T1-MACROTOTALE]],"")</f>
        <v>0.35141242937853107</v>
      </c>
      <c r="NZ310" s="26">
        <f>IFERROR(Tableau17[[#This Row],[2017-T1-MACRODROITE]]/Tableau17[[#This Row],[2017-T1-MACROTOTALE]],"")</f>
        <v>0.21468926553672316</v>
      </c>
      <c r="OA310" s="26">
        <f>IFERROR(Tableau17[[#This Row],[2017-T1-MACROCENTRE]]/Tableau17[[#This Row],[2017-T1-MACROTOTALE]],"")</f>
        <v>0.19887005649717515</v>
      </c>
      <c r="OB310" s="26">
        <f>IFERROR(Tableau17[[#This Row],[2017-T1-MACROGAUCHE]]/Tableau17[[#This Row],[2017-T1-MACROTOTALE]],"")</f>
        <v>0.22146892655367231</v>
      </c>
      <c r="OC310" s="26">
        <f>IFERROR(Tableau17[[#This Row],[2017-T1-MACROAUTRE]]/Tableau17[[#This Row],[2017-T1-MACROTOTALE]],"")</f>
        <v>1.3559322033898305E-2</v>
      </c>
      <c r="OD310" s="26">
        <f>IFERROR(Tableau17[[#This Row],[2017-T2-MACROEXTRDROITE]]/Tableau17[[#This Row],[2017-T2-MACROTOTALE]],"")</f>
        <v>0.47883597883597884</v>
      </c>
      <c r="OE310" s="26">
        <f>IFERROR(Tableau17[[#This Row],[2017-T2-MACRODROITE]]/Tableau17[[#This Row],[2017-T2-MACROTOTALE]],"")</f>
        <v>0</v>
      </c>
      <c r="OF310" s="26">
        <f>IFERROR(Tableau17[[#This Row],[2017-T2-MACROCENTRE]]/Tableau17[[#This Row],[2017-T2-MACROTOTALE]],"")</f>
        <v>0.52116402116402116</v>
      </c>
      <c r="OG310" s="26">
        <f>IFERROR(Tableau17[[#This Row],[2017-T2-MACROGAUCHE]]/Tableau17[[#This Row],[2017-T2-MACROTOTALE]],"")</f>
        <v>0</v>
      </c>
      <c r="OH310" s="26">
        <f>IFERROR(Tableau17[[#This Row],[2017-T2-MACROAUTRE]]/Tableau17[[#This Row],[2017-T2-MACROTOTALE]],"")</f>
        <v>0</v>
      </c>
      <c r="OI310" s="26">
        <f>IFERROR(Tableau17[[#This Row],[2019-T1-MACROEXTRDROITE]]/Tableau17[[#This Row],[2019-T1-MACROTOTALE]],"")</f>
        <v>0.38223938223938225</v>
      </c>
      <c r="OJ310" s="26">
        <f>IFERROR(Tableau17[[#This Row],[2019-T1-MACRODROITE]]/Tableau17[[#This Row],[2019-T1-MACROTOTALE]],"")</f>
        <v>7.3359073359073365E-2</v>
      </c>
      <c r="OK310" s="26">
        <f>IFERROR(Tableau17[[#This Row],[2019-T1-MACROCENTRE]]/Tableau17[[#This Row],[2019-T1-MACROTOTALE]],"")</f>
        <v>0.20463320463320464</v>
      </c>
      <c r="OL310" s="26">
        <f>IFERROR(Tableau17[[#This Row],[2019-T1-MACROGAUCHE]]/Tableau17[[#This Row],[2019-T1-MACROTOTALE]],"")</f>
        <v>0.26640926640926643</v>
      </c>
      <c r="OM310" s="26">
        <f>IFERROR(Tableau17[[#This Row],[2019-T1-MACROAUTRE]]/Tableau17[[#This Row],[2019-T1-MACROTOTALE]],"")</f>
        <v>7.3359073359073365E-2</v>
      </c>
      <c r="ON310" s="26">
        <f>IFERROR(Tableau17[[#This Row],[2020-T1-MACROEXTRDROITE]]/Tableau17[[#This Row],[2020-T1-MACROTOTALE]],"")</f>
        <v>0.27384615384615385</v>
      </c>
      <c r="OO310" s="26">
        <f>IFERROR(Tableau17[[#This Row],[2020-T1-MACRODROITE]]/Tableau17[[#This Row],[2020-T1-MACROTOTALE]],"")</f>
        <v>0.44</v>
      </c>
      <c r="OP310" s="26">
        <f>IFERROR(Tableau17[[#This Row],[2020-T1-MACROCENTRE]]/Tableau17[[#This Row],[2020-T1-MACROTOTALE]],"")</f>
        <v>5.5384615384615386E-2</v>
      </c>
      <c r="OQ310" s="26">
        <f>IFERROR(Tableau17[[#This Row],[2020-T1-MACROGAUCHE]]/Tableau17[[#This Row],[2020-T1-MACROTOTALE]],"")</f>
        <v>0.23076923076923078</v>
      </c>
      <c r="OR310" s="26">
        <f>IFERROR(Tableau17[[#This Row],[2020-T1-MACROAUTRE]]/Tableau17[[#This Row],[2020-T1-MACROTOTALE]],"")</f>
        <v>0</v>
      </c>
      <c r="OS310" s="26">
        <f>IFERROR(Tableau17[[#This Row],[2017 (L)-T1-MACROEXTRDROITE]]/Tableau17[[#This Row],[2017 (L)-T1-MACROTOTALE]],"")</f>
        <v>0.20662768031189083</v>
      </c>
      <c r="OT310" s="26">
        <f>IFERROR(Tableau17[[#This Row],[2017 (L)-T1-MACRODROITE]]/Tableau17[[#This Row],[2017 (L)-T1-MACROTOTALE]],"")</f>
        <v>0.26510721247563351</v>
      </c>
      <c r="OU310" s="26">
        <f>IFERROR(Tableau17[[#This Row],[2017 (L)-T1-MACROCENTRE]]/Tableau17[[#This Row],[2017 (L)-T1-MACROTOTALE]],"")</f>
        <v>0.28849902534113059</v>
      </c>
      <c r="OV310" s="26">
        <f>IFERROR(Tableau17[[#This Row],[2017 (L)-T1-MACROGAUCHE]]/Tableau17[[#This Row],[2017 (L)-T1-MACROTOTALE]],"")</f>
        <v>0.23586744639376217</v>
      </c>
      <c r="OW310" s="26">
        <f>IFERROR(Tableau17[[#This Row],[2017 (L)-T1-MACROAUTRE]]/Tableau17[[#This Row],[2017 (L)-T1-MACROTOTALE]],"")</f>
        <v>3.8986354775828458E-3</v>
      </c>
      <c r="OX310" s="26">
        <f>IFERROR(Tableau17[[#This Row],[2017 (L)-T2-MACROEXTRDROITE]]/Tableau17[[#This Row],[2017 (L)-T2-MACROTOTALE]],"")</f>
        <v>0</v>
      </c>
      <c r="OY310" s="26">
        <f>IFERROR(Tableau17[[#This Row],[2017 (L)-T2-MACRODROITE]]/Tableau17[[#This Row],[2017 (L)-T2-MACROTOTALE]],"")</f>
        <v>0.58868894601542421</v>
      </c>
      <c r="OZ310" s="26">
        <f>IFERROR(Tableau17[[#This Row],[2017 (L)-T2-MACROCENTRE]]/Tableau17[[#This Row],[2017 (L)-T2-MACROTOTALE]],"")</f>
        <v>0.41131105398457585</v>
      </c>
      <c r="PA310" s="26">
        <f>IFERROR(Tableau17[[#This Row],[2017 (L)-T2-MACROGAUCHE]]/Tableau17[[#This Row],[2017 (L)-T2-MACROTOTALE]],"")</f>
        <v>0</v>
      </c>
      <c r="PB310" s="26">
        <f>IFERROR(Tableau17[[#This Row],[2017 (L)-T2-MACROAUTRE]]/Tableau17[[#This Row],[2017 (L)-T2-MACROTOTALE]],"")</f>
        <v>0</v>
      </c>
      <c r="PC310" s="26">
        <f>IFERROR(Tableau17[[#This Row],[2008_T1_PROCUS]]/Tableau17[[#This Row],[2008_T1_INSCRITS]],0)</f>
        <v>3.0252100840336135E-2</v>
      </c>
      <c r="PD310" s="26">
        <f>IFERROR(Tableau17[[#This Row],[2008_T2_PROCUS]]/Tableau17[[#This Row],[2008_T2_INSCRITS]],0)</f>
        <v>4.6257359125315388E-2</v>
      </c>
      <c r="PE310" s="26">
        <f>Tableau17[[#This Row],[2014_T1_PROCUS]]/Tableau17[[#This Row],[2014_T1_INSCRITS]]</f>
        <v>6.8906115417743325E-3</v>
      </c>
      <c r="PF310" s="26">
        <f>IFERROR(Tableau17[[#This Row],[2014_T2_PROCUS]]/Tableau17[[#This Row],[2014_T2_INSCRITS]],0)</f>
        <v>1.2058570198105082E-2</v>
      </c>
    </row>
    <row r="311" spans="1:422" hidden="1" x14ac:dyDescent="0.2">
      <c r="A311" s="1">
        <v>6</v>
      </c>
      <c r="B311" s="1" t="s">
        <v>414</v>
      </c>
      <c r="C311" s="1" t="s">
        <v>433</v>
      </c>
      <c r="D311" s="1" t="s">
        <v>433</v>
      </c>
      <c r="E311" s="1">
        <v>1174</v>
      </c>
      <c r="F311" s="1">
        <v>5.4375450000000001</v>
      </c>
      <c r="G311" s="1">
        <v>43.292681999999999</v>
      </c>
      <c r="H311" s="3">
        <v>1040</v>
      </c>
      <c r="I311" s="3">
        <v>285</v>
      </c>
      <c r="K311" s="1">
        <v>4</v>
      </c>
      <c r="L311" s="1">
        <v>29</v>
      </c>
      <c r="M311" s="1">
        <v>8</v>
      </c>
      <c r="P311" s="1">
        <v>84</v>
      </c>
      <c r="Q311" s="1">
        <v>12</v>
      </c>
      <c r="R311" s="1">
        <v>70</v>
      </c>
      <c r="S311" s="1">
        <v>45</v>
      </c>
      <c r="T311" s="1">
        <v>33</v>
      </c>
      <c r="U311" s="1">
        <v>285</v>
      </c>
      <c r="V311" s="1">
        <v>1019</v>
      </c>
      <c r="W311" s="1">
        <v>570</v>
      </c>
      <c r="X311" s="1">
        <v>7</v>
      </c>
      <c r="Y311" s="2">
        <v>0.55937192999999996</v>
      </c>
      <c r="Z311" s="1">
        <v>1018</v>
      </c>
      <c r="AA311" s="1">
        <v>622</v>
      </c>
      <c r="AB311" s="1">
        <v>13</v>
      </c>
      <c r="AC311" s="2">
        <v>0.61100195999999996</v>
      </c>
      <c r="AD311" s="1">
        <v>1040</v>
      </c>
      <c r="AE311" s="1">
        <v>296</v>
      </c>
      <c r="AF311" s="2">
        <v>0.28461537999999997</v>
      </c>
      <c r="AG311" s="1">
        <f t="shared" si="4"/>
        <v>285</v>
      </c>
      <c r="AH311" s="1">
        <v>989</v>
      </c>
      <c r="AI311" s="1">
        <v>624</v>
      </c>
      <c r="AJ311" s="1">
        <v>6</v>
      </c>
      <c r="AK311" s="2">
        <v>0.63094033999999999</v>
      </c>
      <c r="AL311" s="1">
        <v>989</v>
      </c>
      <c r="AM311" s="1">
        <v>669</v>
      </c>
      <c r="AN311" s="1">
        <v>13</v>
      </c>
      <c r="AO311" s="2">
        <v>0.67644084999999998</v>
      </c>
      <c r="AP311" s="1">
        <v>1017</v>
      </c>
      <c r="AQ311" s="1">
        <v>500</v>
      </c>
      <c r="AR311" s="2">
        <v>0.49164207999999998</v>
      </c>
      <c r="AS311" s="1">
        <v>1017</v>
      </c>
      <c r="AT311" s="1">
        <v>509</v>
      </c>
      <c r="AU311" s="2">
        <v>0.50049164000000002</v>
      </c>
      <c r="AV311" s="1">
        <v>1035</v>
      </c>
      <c r="AW311" s="1">
        <v>459</v>
      </c>
      <c r="AX311" s="2">
        <v>0.44347826000000001</v>
      </c>
      <c r="AY311" s="1">
        <v>1035</v>
      </c>
      <c r="AZ311" s="1">
        <v>371</v>
      </c>
      <c r="BA311" s="2">
        <v>0.35845410999999999</v>
      </c>
      <c r="BB311" s="1">
        <v>1033</v>
      </c>
      <c r="BC311" s="1">
        <v>820</v>
      </c>
      <c r="BD311" s="2">
        <v>0.79380444999999999</v>
      </c>
      <c r="BE311" s="1">
        <v>1033</v>
      </c>
      <c r="BF311" s="1">
        <v>747</v>
      </c>
      <c r="BG311" s="2">
        <v>0.72313649999999996</v>
      </c>
      <c r="BH311" s="1">
        <v>1023</v>
      </c>
      <c r="BI311" s="1">
        <v>499</v>
      </c>
      <c r="BJ311" s="2">
        <v>0.48778104</v>
      </c>
      <c r="BK311" s="1">
        <v>41</v>
      </c>
      <c r="BM311" s="1">
        <v>1</v>
      </c>
      <c r="BN311" s="1">
        <v>33</v>
      </c>
      <c r="BO311" s="1">
        <v>52</v>
      </c>
      <c r="BP311" s="1">
        <v>256</v>
      </c>
      <c r="BQ311" s="1">
        <v>230</v>
      </c>
      <c r="BR311" s="1">
        <v>613</v>
      </c>
      <c r="BU311" s="1">
        <v>345</v>
      </c>
      <c r="BV311" s="1">
        <v>305</v>
      </c>
      <c r="BW311" s="1">
        <v>650</v>
      </c>
      <c r="BY311" s="1">
        <v>74</v>
      </c>
      <c r="BZ311" s="1">
        <v>12</v>
      </c>
      <c r="CB311" s="1">
        <v>35</v>
      </c>
      <c r="CC311" s="1">
        <v>147</v>
      </c>
      <c r="CD311" s="1">
        <v>196</v>
      </c>
      <c r="CE311" s="1">
        <v>91</v>
      </c>
      <c r="CF311" s="1">
        <v>555</v>
      </c>
      <c r="CG311" s="1">
        <v>174</v>
      </c>
      <c r="CH311" s="1">
        <v>288</v>
      </c>
      <c r="CI311" s="1">
        <v>142</v>
      </c>
      <c r="CJ311" s="1">
        <v>604</v>
      </c>
      <c r="CK311" s="1">
        <v>2</v>
      </c>
      <c r="CL311" s="1">
        <v>18</v>
      </c>
      <c r="CN311" s="1">
        <v>12</v>
      </c>
      <c r="CO311" s="1">
        <v>41</v>
      </c>
      <c r="CP311" s="1">
        <v>194</v>
      </c>
      <c r="CS311" s="1">
        <v>89</v>
      </c>
      <c r="CT311" s="1">
        <v>125</v>
      </c>
      <c r="CW311" s="1">
        <v>481</v>
      </c>
      <c r="CY311" s="1">
        <v>213</v>
      </c>
      <c r="DA311" s="1">
        <v>251</v>
      </c>
      <c r="DC311" s="1">
        <v>464</v>
      </c>
      <c r="DD311" s="1">
        <v>14</v>
      </c>
      <c r="DE311" s="1">
        <v>8</v>
      </c>
      <c r="DF311" s="1">
        <v>5</v>
      </c>
      <c r="DG311" s="1">
        <v>1</v>
      </c>
      <c r="DH311" s="1">
        <v>0</v>
      </c>
      <c r="DI311" s="1">
        <v>8</v>
      </c>
      <c r="DJ311" s="1">
        <v>2</v>
      </c>
      <c r="DK311" s="1">
        <v>2</v>
      </c>
      <c r="DL311" s="1">
        <v>65</v>
      </c>
      <c r="DM311" s="1">
        <v>100</v>
      </c>
      <c r="DN311" s="1">
        <v>102</v>
      </c>
      <c r="DP311" s="1">
        <v>0</v>
      </c>
      <c r="DR311" s="1">
        <v>129</v>
      </c>
      <c r="DS311" s="1">
        <v>17</v>
      </c>
      <c r="DU311" s="1">
        <v>453</v>
      </c>
      <c r="DX311" s="1">
        <v>182</v>
      </c>
      <c r="DZ311" s="1">
        <v>159</v>
      </c>
      <c r="EA311" s="1">
        <v>341</v>
      </c>
      <c r="EB311" s="1">
        <v>3</v>
      </c>
      <c r="EC311" s="1">
        <v>7</v>
      </c>
      <c r="ED311" s="1">
        <v>1</v>
      </c>
      <c r="EE311" s="1">
        <v>38</v>
      </c>
      <c r="EF311" s="1">
        <v>144</v>
      </c>
      <c r="EG311" s="1">
        <v>34</v>
      </c>
      <c r="EH311" s="1">
        <v>7</v>
      </c>
      <c r="EI311" s="1">
        <v>243</v>
      </c>
      <c r="EJ311" s="1">
        <v>156</v>
      </c>
      <c r="EK311" s="1">
        <v>155</v>
      </c>
      <c r="EL311" s="1">
        <v>10</v>
      </c>
      <c r="EM311" s="1">
        <v>798</v>
      </c>
      <c r="EN311" s="1">
        <v>291</v>
      </c>
      <c r="EO311" s="1">
        <v>387</v>
      </c>
      <c r="EP311" s="1">
        <v>678</v>
      </c>
      <c r="EQ311" s="1">
        <v>0</v>
      </c>
      <c r="ER311" s="1">
        <v>3</v>
      </c>
      <c r="ES311" s="1">
        <v>5</v>
      </c>
      <c r="ET311" s="1">
        <v>38</v>
      </c>
      <c r="EU311" s="1">
        <v>1</v>
      </c>
      <c r="EV311" s="1">
        <v>167</v>
      </c>
      <c r="EW311" s="1">
        <v>35</v>
      </c>
      <c r="EX311" s="1">
        <v>0</v>
      </c>
      <c r="EY311" s="1">
        <v>11</v>
      </c>
      <c r="EZ311" s="1">
        <v>19</v>
      </c>
      <c r="FA311" s="1">
        <v>0</v>
      </c>
      <c r="FB311" s="1">
        <v>0</v>
      </c>
      <c r="FC311" s="1">
        <v>0</v>
      </c>
      <c r="FD311" s="1">
        <v>0</v>
      </c>
      <c r="FE311" s="1">
        <v>0</v>
      </c>
      <c r="FF311" s="1">
        <v>0</v>
      </c>
      <c r="FG311" s="1">
        <v>0</v>
      </c>
      <c r="FH311" s="1">
        <v>12</v>
      </c>
      <c r="FI311" s="1">
        <v>0</v>
      </c>
      <c r="FJ311" s="1">
        <v>24</v>
      </c>
      <c r="FK311" s="1">
        <v>13</v>
      </c>
      <c r="FL311" s="1">
        <v>0</v>
      </c>
      <c r="FM311" s="1">
        <v>66</v>
      </c>
      <c r="FN311" s="1">
        <v>8</v>
      </c>
      <c r="FO311" s="1">
        <v>2</v>
      </c>
      <c r="FP311" s="1">
        <v>85</v>
      </c>
      <c r="FQ311" s="1">
        <v>0</v>
      </c>
      <c r="FR311" s="1">
        <f>SUM(Tableau17[[#This Row],[2019-T1-ALEXANDRE Audric]:[2019-T1-MARIE Florie]])</f>
        <v>489</v>
      </c>
      <c r="FS311" s="1">
        <v>53</v>
      </c>
      <c r="FT311" s="1">
        <v>297</v>
      </c>
      <c r="FU311" s="1">
        <v>0</v>
      </c>
      <c r="FV311" s="1">
        <v>263</v>
      </c>
      <c r="FW311" s="1">
        <v>0</v>
      </c>
      <c r="FX311" s="1">
        <v>613</v>
      </c>
      <c r="FY311" s="1">
        <v>0</v>
      </c>
      <c r="FZ311" s="1">
        <v>345</v>
      </c>
      <c r="GA311" s="1">
        <v>0</v>
      </c>
      <c r="GB311" s="1">
        <v>305</v>
      </c>
      <c r="GC311" s="1">
        <v>0</v>
      </c>
      <c r="GD311" s="1">
        <v>650</v>
      </c>
      <c r="GE311" s="1">
        <v>147</v>
      </c>
      <c r="GF311" s="1">
        <v>270</v>
      </c>
      <c r="GG311" s="1">
        <v>0</v>
      </c>
      <c r="GH311" s="1">
        <v>138</v>
      </c>
      <c r="GI311" s="1">
        <v>0</v>
      </c>
      <c r="GJ311" s="1">
        <v>555</v>
      </c>
      <c r="GK311" s="1">
        <v>174</v>
      </c>
      <c r="GL311" s="1">
        <v>288</v>
      </c>
      <c r="GM311" s="1">
        <v>0</v>
      </c>
      <c r="GN311" s="1">
        <v>142</v>
      </c>
      <c r="GO311" s="1">
        <v>0</v>
      </c>
      <c r="GP311" s="1">
        <v>604</v>
      </c>
      <c r="GQ311" s="1">
        <v>212</v>
      </c>
      <c r="GR311" s="1">
        <v>125</v>
      </c>
      <c r="GS311" s="1">
        <v>0</v>
      </c>
      <c r="GT311" s="1">
        <v>142</v>
      </c>
      <c r="GU311" s="1">
        <v>2</v>
      </c>
      <c r="GV311" s="1">
        <v>481</v>
      </c>
      <c r="GW311" s="1">
        <v>213</v>
      </c>
      <c r="GX311" s="1">
        <v>251</v>
      </c>
      <c r="GY311" s="1">
        <v>0</v>
      </c>
      <c r="GZ311" s="1">
        <v>0</v>
      </c>
      <c r="HA311" s="1">
        <v>0</v>
      </c>
      <c r="HB311" s="1">
        <v>464</v>
      </c>
      <c r="HC311" s="1">
        <v>289</v>
      </c>
      <c r="HD311" s="1">
        <v>144</v>
      </c>
      <c r="HE311" s="1">
        <v>155</v>
      </c>
      <c r="HF311" s="1">
        <v>203</v>
      </c>
      <c r="HG311" s="1">
        <v>7</v>
      </c>
      <c r="HH311" s="1">
        <v>798</v>
      </c>
      <c r="HI311" s="1">
        <v>291</v>
      </c>
      <c r="HJ311" s="1">
        <v>0</v>
      </c>
      <c r="HK311" s="1">
        <v>387</v>
      </c>
      <c r="HL311" s="1">
        <v>0</v>
      </c>
      <c r="HM311" s="1">
        <v>0</v>
      </c>
      <c r="HN311" s="1">
        <v>678</v>
      </c>
      <c r="HO311" s="1">
        <v>185</v>
      </c>
      <c r="HP311" s="1">
        <v>43</v>
      </c>
      <c r="HQ311" s="1">
        <v>85</v>
      </c>
      <c r="HR311" s="1">
        <v>163</v>
      </c>
      <c r="HS311" s="1">
        <v>21</v>
      </c>
      <c r="HT311" s="1">
        <v>497</v>
      </c>
      <c r="HU311" s="1">
        <v>70</v>
      </c>
      <c r="HV311" s="1">
        <v>113</v>
      </c>
      <c r="HW311" s="1">
        <v>16</v>
      </c>
      <c r="HX311" s="1">
        <v>86</v>
      </c>
      <c r="HY311" s="1">
        <v>0</v>
      </c>
      <c r="HZ311" s="1">
        <v>285</v>
      </c>
      <c r="IA311" s="1">
        <v>107</v>
      </c>
      <c r="IB311" s="1">
        <v>103</v>
      </c>
      <c r="IC311" s="1">
        <v>129</v>
      </c>
      <c r="ID311" s="1">
        <v>106</v>
      </c>
      <c r="IE311" s="1">
        <v>8</v>
      </c>
      <c r="IF311" s="1">
        <v>453</v>
      </c>
      <c r="IG311" s="1">
        <v>0</v>
      </c>
      <c r="IH311" s="1">
        <v>182</v>
      </c>
      <c r="II311" s="1">
        <v>159</v>
      </c>
      <c r="IJ311" s="1">
        <v>0</v>
      </c>
      <c r="IK311" s="1">
        <v>0</v>
      </c>
      <c r="IL311" s="1">
        <v>341</v>
      </c>
      <c r="IM311" s="26">
        <f>IFERROR(Tableau17[[#This Row],[LDIV]]/Tableau17[[#This Row],[Total général]],"")</f>
        <v>0</v>
      </c>
      <c r="IN311" s="26">
        <f>IFERROR(Tableau17[[#This Row],[LDVC]]/Tableau17[[#This Row],[Total général]],"")</f>
        <v>1.4035087719298246E-2</v>
      </c>
      <c r="IO311" s="26">
        <f>IFERROR(Tableau17[[#This Row],[LDVD]]/Tableau17[[#This Row],[Total général]],"")</f>
        <v>0.10175438596491228</v>
      </c>
      <c r="IP311" s="26">
        <f>IFERROR(Tableau17[[#This Row],[LDVG]]/Tableau17[[#This Row],[Total général]],"")</f>
        <v>2.8070175438596492E-2</v>
      </c>
      <c r="IQ311" s="26">
        <f>IFERROR(Tableau17[[#This Row],[LEXD]]/Tableau17[[#This Row],[Total général]],"")</f>
        <v>0</v>
      </c>
      <c r="IR311" s="26">
        <f>IFERROR(Tableau17[[#This Row],[LEXG]]/Tableau17[[#This Row],[Total général]],"")</f>
        <v>0</v>
      </c>
      <c r="IS311" s="26">
        <f>IFERROR(Tableau17[[#This Row],[LLR]]/Tableau17[[#This Row],[Total général]],"")</f>
        <v>0.29473684210526313</v>
      </c>
      <c r="IT311" s="26">
        <f>IFERROR(Tableau17[[#This Row],[LREM]]/Tableau17[[#This Row],[Total général]],"")</f>
        <v>4.2105263157894736E-2</v>
      </c>
      <c r="IU311" s="26">
        <f>IFERROR(Tableau17[[#This Row],[LRN]]/Tableau17[[#This Row],[Total général]],"")</f>
        <v>0.24561403508771928</v>
      </c>
      <c r="IV311" s="26">
        <f>IFERROR(Tableau17[[#This Row],[LUG]]/Tableau17[[#This Row],[Total général]],"")</f>
        <v>0.15789473684210525</v>
      </c>
      <c r="IW311" s="26">
        <f>IFERROR(Tableau17[[#This Row],[LVEC]]/Tableau17[[#This Row],[Total général]],"")</f>
        <v>0.11578947368421053</v>
      </c>
      <c r="IX311" s="26">
        <f>IFERROR(Tableau17[[#This Row],[2008-T1-LCMD]]/Tableau17[[#This Row],[2008-T1-TOTAL]],"")</f>
        <v>6.6884176182707991E-2</v>
      </c>
      <c r="IY311" s="26">
        <f>IFERROR(Tableau17[[#This Row],[2008-T1-LDVD]]/Tableau17[[#This Row],[2008-T1-TOTAL]],"")</f>
        <v>0</v>
      </c>
      <c r="IZ311" s="26">
        <f>IFERROR(Tableau17[[#This Row],[2008-T1-LEXD]]/Tableau17[[#This Row],[2008-T1-TOTAL]],"")</f>
        <v>1.6313213703099511E-3</v>
      </c>
      <c r="JA311" s="26">
        <f>IFERROR(Tableau17[[#This Row],[2008-T1-LEXG]]/Tableau17[[#This Row],[2008-T1-TOTAL]],"")</f>
        <v>5.3833605220228384E-2</v>
      </c>
      <c r="JB311" s="26">
        <f>IFERROR(Tableau17[[#This Row],[2008-T1-LFN]]/Tableau17[[#This Row],[2008-T1-TOTAL]],"")</f>
        <v>8.4828711256117462E-2</v>
      </c>
      <c r="JC311" s="26">
        <f>IFERROR(Tableau17[[#This Row],[2008-T1-LMAJ]]/Tableau17[[#This Row],[2008-T1-TOTAL]],"")</f>
        <v>0.41761827079934749</v>
      </c>
      <c r="JD311" s="26">
        <f>IFERROR(Tableau17[[#This Row],[2008-T1-LUG]]/Tableau17[[#This Row],[2008-T1-TOTAL]],"")</f>
        <v>0.37520391517128876</v>
      </c>
      <c r="JE311" s="26">
        <f>IFERROR(Tableau17[[#This Row],[2008-T2-LFN]]/Tableau17[[#This Row],[2008-T2-TOTAL]],"")</f>
        <v>0</v>
      </c>
      <c r="JF311" s="26">
        <f>IFERROR(Tableau17[[#This Row],[2008-T2-LGC]]/Tableau17[[#This Row],[2008-T2-TOTAL]],"")</f>
        <v>0</v>
      </c>
      <c r="JG311" s="26">
        <f>IFERROR(Tableau17[[#This Row],[2008-T2-LMAJ]]/Tableau17[[#This Row],[2008-T2-TOTAL]],"")</f>
        <v>0.53076923076923077</v>
      </c>
      <c r="JH311" s="26">
        <f>IFERROR(Tableau17[[#This Row],[2008-T2-LUG]]/Tableau17[[#This Row],[2008-T2-TOTAL]],"")</f>
        <v>0.46923076923076923</v>
      </c>
      <c r="JI311" s="26">
        <f>IFERROR(Tableau17[[#This Row],[2014-T1-LDIV]]/Tableau17[[#This Row],[2014-T1-TOTAL]],"")</f>
        <v>0</v>
      </c>
      <c r="JJ311" s="26">
        <f>IFERROR(Tableau17[[#This Row],[2014-T1-LDVD]]/Tableau17[[#This Row],[2014-T1-TOTAL]],"")</f>
        <v>0.13333333333333333</v>
      </c>
      <c r="JK311" s="26">
        <f>IFERROR(Tableau17[[#This Row],[2014-T1-LDVG]]/Tableau17[[#This Row],[2014-T1-TOTAL]],"")</f>
        <v>2.1621621621621623E-2</v>
      </c>
      <c r="JL311" s="26">
        <f>IFERROR(Tableau17[[#This Row],[2014-T1-LEXG]]/Tableau17[[#This Row],[2014-T1-TOTAL]],"")</f>
        <v>0</v>
      </c>
      <c r="JM311" s="26">
        <f>IFERROR(Tableau17[[#This Row],[2014-T1-LFG]]/Tableau17[[#This Row],[2014-T1-TOTAL]],"")</f>
        <v>6.3063063063063057E-2</v>
      </c>
      <c r="JN311" s="26">
        <f>IFERROR(Tableau17[[#This Row],[2014-T1-LFN]]/Tableau17[[#This Row],[2014-T1-TOTAL]],"")</f>
        <v>0.26486486486486488</v>
      </c>
      <c r="JO311" s="26">
        <f>IFERROR(Tableau17[[#This Row],[2014-T1-LUD]]/Tableau17[[#This Row],[2014-T1-TOTAL]],"")</f>
        <v>0.35315315315315315</v>
      </c>
      <c r="JP311" s="26">
        <f>IFERROR(Tableau17[[#This Row],[2014-T1-LUG]]/Tableau17[[#This Row],[2014-T1-TOTAL]],"")</f>
        <v>0.16396396396396395</v>
      </c>
      <c r="JQ311" s="26">
        <f>IFERROR(Tableau17[[#This Row],[2014-T2-LFN]]/Tableau17[[#This Row],[2014-T2-TOTAL]],"")</f>
        <v>0.28807947019867547</v>
      </c>
      <c r="JR311" s="26">
        <f>IFERROR(Tableau17[[#This Row],[2014-T2-LUD]]/Tableau17[[#This Row],[2014-T2-TOTAL]],"")</f>
        <v>0.47682119205298013</v>
      </c>
      <c r="JS311" s="26">
        <f>IFERROR(Tableau17[[#This Row],[2014-T2-LUG]]/Tableau17[[#This Row],[2014-T2-TOTAL]],"")</f>
        <v>0.23509933774834438</v>
      </c>
      <c r="JT311" s="26">
        <f>IFERROR(Tableau17[[#This Row],[2015-T1-BC-DIV]]/Tableau17[[#This Row],[2015-T1-TOTAL]],"")</f>
        <v>4.1580041580041582E-3</v>
      </c>
      <c r="JU311" s="26">
        <f>IFERROR(Tableau17[[#This Row],[2015-T1-BC-DLF]]/Tableau17[[#This Row],[2015-T1-TOTAL]],"")</f>
        <v>3.7422037422037424E-2</v>
      </c>
      <c r="JV311" s="26">
        <f>IFERROR(Tableau17[[#This Row],[2015-T1-BC-DVD]]/Tableau17[[#This Row],[2015-T1-TOTAL]],"")</f>
        <v>0</v>
      </c>
      <c r="JW311" s="26">
        <f>IFERROR(Tableau17[[#This Row],[2015-T1-BC-DVG]]/Tableau17[[#This Row],[2015-T1-TOTAL]],"")</f>
        <v>2.4948024948024949E-2</v>
      </c>
      <c r="JX311" s="26">
        <f>IFERROR(Tableau17[[#This Row],[2015-T1-BC-FG]]/Tableau17[[#This Row],[2015-T1-TOTAL]],"")</f>
        <v>8.5239085239085244E-2</v>
      </c>
      <c r="JY311" s="26">
        <f>IFERROR(Tableau17[[#This Row],[2015-T1-BC-FN]]/Tableau17[[#This Row],[2015-T1-TOTAL]],"")</f>
        <v>0.40332640332640335</v>
      </c>
      <c r="JZ311" s="26">
        <f>IFERROR(Tableau17[[#This Row],[2015-T1-BC-MDM]]/Tableau17[[#This Row],[2015-T1-TOTAL]],"")</f>
        <v>0</v>
      </c>
      <c r="KA311" s="26">
        <f>IFERROR(Tableau17[[#This Row],[2015-T1-BC-RDG]]/Tableau17[[#This Row],[2015-T1-TOTAL]],"")</f>
        <v>0</v>
      </c>
      <c r="KB311" s="26">
        <f>IFERROR(Tableau17[[#This Row],[2015-T1-BC-SOC]]/Tableau17[[#This Row],[2015-T1-TOTAL]],"")</f>
        <v>0.18503118503118504</v>
      </c>
      <c r="KC311" s="26">
        <f>IFERROR(Tableau17[[#This Row],[2015-T1-BC-UD]]/Tableau17[[#This Row],[2015-T1-TOTAL]],"")</f>
        <v>0.25987525987525989</v>
      </c>
      <c r="KD311" s="26">
        <f>IFERROR(Tableau17[[#This Row],[2015-T1-BC-UG]]/Tableau17[[#This Row],[2015-T1-TOTAL]],"")</f>
        <v>0</v>
      </c>
      <c r="KE311" s="26">
        <f>IFERROR(Tableau17[[#This Row],[2015-T1-BC-VEC]]/Tableau17[[#This Row],[2015-T1-TOTAL]],"")</f>
        <v>0</v>
      </c>
      <c r="KF311" s="26">
        <f>IFERROR(Tableau17[[#This Row],[2015-T2-BC-DVG]]/Tableau17[[#This Row],[2015-T2-TOTAL]],"")</f>
        <v>0</v>
      </c>
      <c r="KG311" s="26">
        <f>IFERROR(Tableau17[[#This Row],[2015-T2-BC-FN]]/Tableau17[[#This Row],[2015-T2-TOTAL]],"")</f>
        <v>0.45905172413793105</v>
      </c>
      <c r="KH311" s="26">
        <f>IFERROR(Tableau17[[#This Row],[2015-T2-BC-SOC]]/Tableau17[[#This Row],[2015-T2-TOTAL]],"")</f>
        <v>0</v>
      </c>
      <c r="KI311" s="26">
        <f>IFERROR(Tableau17[[#This Row],[2015-T2-BC-UD]]/Tableau17[[#This Row],[2015-T2-TOTAL]],"")</f>
        <v>0.54094827586206895</v>
      </c>
      <c r="KJ311" s="26">
        <f>IFERROR(Tableau17[[#This Row],[2015-T2-BC-UG]]/Tableau17[[#This Row],[2015-T2-TOTAL]],"")</f>
        <v>0</v>
      </c>
      <c r="KK311" s="26">
        <f>IFERROR(Tableau17[[#This Row],[2017 (L)-T1-COM]]/Tableau17[[#This Row],[2017 (L)-T1-TOTAL]],"")</f>
        <v>3.0905077262693158E-2</v>
      </c>
      <c r="KL311" s="26">
        <f>IFERROR(Tableau17[[#This Row],[2017 (L)-T1-DIV]]/Tableau17[[#This Row],[2017 (L)-T1-TOTAL]],"")</f>
        <v>1.7660044150110375E-2</v>
      </c>
      <c r="KM311" s="26">
        <f>IFERROR(Tableau17[[#This Row],[2017 (L)-T1-DLF]]/Tableau17[[#This Row],[2017 (L)-T1-TOTAL]],"")</f>
        <v>1.1037527593818985E-2</v>
      </c>
      <c r="KN311" s="26">
        <f>IFERROR(Tableau17[[#This Row],[2017 (L)-T1-DVD]]/Tableau17[[#This Row],[2017 (L)-T1-TOTAL]],"")</f>
        <v>2.2075055187637969E-3</v>
      </c>
      <c r="KO311" s="26">
        <f>IFERROR(Tableau17[[#This Row],[2017 (L)-T1-DVG]]/Tableau17[[#This Row],[2017 (L)-T1-TOTAL]],"")</f>
        <v>0</v>
      </c>
      <c r="KP311" s="26">
        <f>IFERROR(Tableau17[[#This Row],[2017 (L)-T1-ECO]]/Tableau17[[#This Row],[2017 (L)-T1-TOTAL]],"")</f>
        <v>1.7660044150110375E-2</v>
      </c>
      <c r="KQ311" s="26">
        <f>IFERROR(Tableau17[[#This Row],[2017 (L)-T1-EXD]]/Tableau17[[#This Row],[2017 (L)-T1-TOTAL]],"")</f>
        <v>4.4150110375275938E-3</v>
      </c>
      <c r="KR311" s="26">
        <f>IFERROR(Tableau17[[#This Row],[2017 (L)-T1-EXG]]/Tableau17[[#This Row],[2017 (L)-T1-TOTAL]],"")</f>
        <v>4.4150110375275938E-3</v>
      </c>
      <c r="KS311" s="26">
        <f>IFERROR(Tableau17[[#This Row],[2017 (L)-T1-FI]]/Tableau17[[#This Row],[2017 (L)-T1-TOTAL]],"")</f>
        <v>0.14348785871964681</v>
      </c>
      <c r="KT311" s="26">
        <f>IFERROR(Tableau17[[#This Row],[2017 (L)-T1-FN]]/Tableau17[[#This Row],[2017 (L)-T1-TOTAL]],"")</f>
        <v>0.22075055187637968</v>
      </c>
      <c r="KU311" s="26">
        <f>IFERROR(Tableau17[[#This Row],[2017 (L)-T1-LR]]/Tableau17[[#This Row],[2017 (L)-T1-TOTAL]],"")</f>
        <v>0.2251655629139073</v>
      </c>
      <c r="KV311" s="26">
        <f>IFERROR(Tableau17[[#This Row],[2017 (L)-T1-MDM]]/Tableau17[[#This Row],[2017 (L)-T1-TOTAL]],"")</f>
        <v>0</v>
      </c>
      <c r="KW311" s="26">
        <f>IFERROR(Tableau17[[#This Row],[2017 (L)-T1-RDG]]/Tableau17[[#This Row],[2017 (L)-T1-TOTAL]],"")</f>
        <v>0</v>
      </c>
      <c r="KX311" s="26">
        <f>IFERROR(Tableau17[[#This Row],[2017 (L)-T1-REG]]/Tableau17[[#This Row],[2017 (L)-T1-TOTAL]],"")</f>
        <v>0</v>
      </c>
      <c r="KY311" s="26">
        <f>IFERROR(Tableau17[[#This Row],[2017 (L)-T1-REM]]/Tableau17[[#This Row],[2017 (L)-T1-TOTAL]],"")</f>
        <v>0.28476821192052981</v>
      </c>
      <c r="KZ311" s="26">
        <f>IFERROR(Tableau17[[#This Row],[2017 (L)-T1-SOC]]/Tableau17[[#This Row],[2017 (L)-T1-TOTAL]],"")</f>
        <v>3.7527593818984545E-2</v>
      </c>
      <c r="LA311" s="26">
        <f>IFERROR(Tableau17[[#This Row],[2017 (L)-T1-UDI]]/Tableau17[[#This Row],[2017 (L)-T1-TOTAL]],"")</f>
        <v>0</v>
      </c>
      <c r="LB311" s="26">
        <f>IFERROR(Tableau17[[#This Row],[2017 (L)-T2-FI]]/Tableau17[[#This Row],[2017 (L)-T2-TOTAL]],"")</f>
        <v>0</v>
      </c>
      <c r="LC311" s="26">
        <f>IFERROR(Tableau17[[#This Row],[2017 (L)-T2-FN]]/Tableau17[[#This Row],[2017 (L)-T2-TOTAL]],"")</f>
        <v>0</v>
      </c>
      <c r="LD311" s="26">
        <f>IFERROR(Tableau17[[#This Row],[2017 (L)-T2-LR]]/Tableau17[[#This Row],[2017 (L)-T2-TOTAL]],"")</f>
        <v>0.53372434017595305</v>
      </c>
      <c r="LE311" s="26">
        <f>IFERROR(Tableau17[[#This Row],[2017 (L)-T2-MDM]]/Tableau17[[#This Row],[2017 (L)-T2-TOTAL]],"")</f>
        <v>0</v>
      </c>
      <c r="LF311" s="26">
        <f>IFERROR(Tableau17[[#This Row],[2017 (L)-T2-REM]]/Tableau17[[#This Row],[2017 (L)-T2-TOTAL]],"")</f>
        <v>0.4662756598240469</v>
      </c>
      <c r="LG311" s="26">
        <f>IFERROR(Tableau17[[#This Row],[2017-T1-ARTHAUD Nathalie]]/Tableau17[[#This Row],[2017-T1-TOTAL]],"")</f>
        <v>3.7593984962406013E-3</v>
      </c>
      <c r="LH311" s="26">
        <f>IFERROR(Tableau17[[#This Row],[2017-T1-ASSELINEAU Fran]]/Tableau17[[#This Row],[2017-T1-TOTAL]],"")</f>
        <v>8.771929824561403E-3</v>
      </c>
      <c r="LI311" s="26">
        <f>IFERROR(Tableau17[[#This Row],[2017-T1-CHEMINADE Jacques]]/Tableau17[[#This Row],[2017-T1-TOTAL]],"")</f>
        <v>1.2531328320802004E-3</v>
      </c>
      <c r="LJ311" s="26">
        <f>IFERROR(Tableau17[[#This Row],[2017-T1-DUPONT-AIGNAN Nicolas]]/Tableau17[[#This Row],[2017-T1-TOTAL]],"")</f>
        <v>4.7619047619047616E-2</v>
      </c>
      <c r="LK311" s="26">
        <f>IFERROR(Tableau17[[#This Row],[2017-T1-FILLON Fran]]/Tableau17[[#This Row],[2017-T1-TOTAL]],"")</f>
        <v>0.18045112781954886</v>
      </c>
      <c r="LL311" s="26">
        <f>IFERROR(Tableau17[[#This Row],[2017-T1-HAMON Beno]]/Tableau17[[#This Row],[2017-T1-TOTAL]],"")</f>
        <v>4.2606516290726815E-2</v>
      </c>
      <c r="LM311" s="26">
        <f>IFERROR(Tableau17[[#This Row],[2017-T1-LASSALLE Jean]]/Tableau17[[#This Row],[2017-T1-TOTAL]],"")</f>
        <v>8.771929824561403E-3</v>
      </c>
      <c r="LN311" s="26">
        <f>IFERROR(Tableau17[[#This Row],[2017-T1-LE PEN Marine]]/Tableau17[[#This Row],[2017-T1-TOTAL]],"")</f>
        <v>0.30451127819548873</v>
      </c>
      <c r="LO311" s="26">
        <f>IFERROR(Tableau17[[#This Row],[2017-T1-M Jean-Luc]]/Tableau17[[#This Row],[2017-T1-TOTAL]],"")</f>
        <v>0.19548872180451127</v>
      </c>
      <c r="LP311" s="26">
        <f>IFERROR(Tableau17[[#This Row],[2017-T1-MACRON Emmanuel]]/Tableau17[[#This Row],[2017-T1-TOTAL]],"")</f>
        <v>0.19423558897243107</v>
      </c>
      <c r="LQ311" s="26">
        <f>IFERROR(Tableau17[[#This Row],[2017-T1-POUTOU Philippe]]/Tableau17[[#This Row],[2017-T1-TOTAL]],"")</f>
        <v>1.2531328320802004E-2</v>
      </c>
      <c r="LR311" s="26">
        <f>IFERROR(Tableau17[[#This Row],[2017-T2-LE PEN Marine]]/Tableau17[[#This Row],[2017-T2-TOTAL]],"")</f>
        <v>0.42920353982300885</v>
      </c>
      <c r="LS311" s="26">
        <f>IFERROR(Tableau17[[#This Row],[2017-T2-MACRON Emmanuel]]/Tableau17[[#This Row],[2017-T2-TOTAL]],"")</f>
        <v>0.57079646017699115</v>
      </c>
      <c r="LT311" s="26">
        <f>IFERROR(Tableau17[[#This Row],[2019-T1-ALEXANDRE Audric]]/Tableau17[[#This Row],[2019-T1-TOTAL]],"")</f>
        <v>0</v>
      </c>
      <c r="LU311" s="26">
        <f>IFERROR(Tableau17[[#This Row],[2019-T1-ARTHAUD Nathalie]]/Tableau17[[#This Row],[2019-T1-TOTAL]],"")</f>
        <v>6.1349693251533744E-3</v>
      </c>
      <c r="LV311" s="26">
        <f>IFERROR(Tableau17[[#This Row],[2019-T1-ASSELINEAU François]]/Tableau17[[#This Row],[2019-T1-TOTAL]],"")</f>
        <v>1.0224948875255624E-2</v>
      </c>
      <c r="LW311" s="26">
        <f>IFERROR(Tableau17[[#This Row],[2019-T1-AUBRY Manon]]/Tableau17[[#This Row],[2019-T1-TOTAL]],"")</f>
        <v>7.7709611451942745E-2</v>
      </c>
      <c r="LX311" s="26">
        <f>IFERROR(Tableau17[[#This Row],[2019-T1-AZERGUI Nagib]]/Tableau17[[#This Row],[2019-T1-TOTAL]],"")</f>
        <v>2.0449897750511249E-3</v>
      </c>
      <c r="LY311" s="26">
        <f>IFERROR(Tableau17[[#This Row],[2019-T1-BARDELLA Jordan]]/Tableau17[[#This Row],[2019-T1-TOTAL]],"")</f>
        <v>0.34151329243353784</v>
      </c>
      <c r="LZ311" s="26">
        <f>IFERROR(Tableau17[[#This Row],[2019-T1-BELLAMY François-Xavier]]/Tableau17[[#This Row],[2019-T1-TOTAL]],"")</f>
        <v>7.1574642126789365E-2</v>
      </c>
      <c r="MA311" s="26">
        <f>IFERROR(Tableau17[[#This Row],[2019-T1-BIDOU Olivier]]/Tableau17[[#This Row],[2019-T1-TOTAL]],"")</f>
        <v>0</v>
      </c>
      <c r="MB311" s="26">
        <f>IFERROR(Tableau17[[#This Row],[2019-T1-BOURG Dominique]]/Tableau17[[#This Row],[2019-T1-TOTAL]],"")</f>
        <v>2.2494887525562373E-2</v>
      </c>
      <c r="MC311" s="26">
        <f>IFERROR(Tableau17[[#This Row],[2019-T1-BROSSAT Ian]]/Tableau17[[#This Row],[2019-T1-TOTAL]],"")</f>
        <v>3.8854805725971372E-2</v>
      </c>
      <c r="MD311" s="26">
        <f>IFERROR(Tableau17[[#This Row],[2019-T1-CAILLAUD Sophie]]/Tableau17[[#This Row],[2019-T1-TOTAL]],"")</f>
        <v>0</v>
      </c>
      <c r="ME311" s="26">
        <f>IFERROR(Tableau17[[#This Row],[2019-T1-CAMUS Renaud]]/Tableau17[[#This Row],[2019-T1-TOTAL]],"")</f>
        <v>0</v>
      </c>
      <c r="MF311" s="26">
        <f>IFERROR(Tableau17[[#This Row],[2019-T1-CHALENÇON Christophe]]/Tableau17[[#This Row],[2019-T1-TOTAL]],"")</f>
        <v>0</v>
      </c>
      <c r="MG311" s="26">
        <f>IFERROR(Tableau17[[#This Row],[2019-T1-CORBET Cathy Denise Ginette]]/Tableau17[[#This Row],[2019-T1-TOTAL]],"")</f>
        <v>0</v>
      </c>
      <c r="MH311" s="26">
        <f>IFERROR(Tableau17[[#This Row],[2019-T1-DE PREVOISIN Robert]]/Tableau17[[#This Row],[2019-T1-TOTAL]],"")</f>
        <v>0</v>
      </c>
      <c r="MI311" s="26">
        <f>IFERROR(Tableau17[[#This Row],[2019-T1-DELFEL Thérèse]]/Tableau17[[#This Row],[2019-T1-TOTAL]],"")</f>
        <v>0</v>
      </c>
      <c r="MJ311" s="26">
        <f>IFERROR(Tableau17[[#This Row],[2019-T1-DIEUMEGARD Pierre]]/Tableau17[[#This Row],[2019-T1-TOTAL]],"")</f>
        <v>0</v>
      </c>
      <c r="MK311" s="26">
        <f>IFERROR(Tableau17[[#This Row],[2019-T1-DUPONT-AIGNAN Nicolas]]/Tableau17[[#This Row],[2019-T1-TOTAL]],"")</f>
        <v>2.4539877300613498E-2</v>
      </c>
      <c r="ML311" s="26">
        <f>IFERROR(Tableau17[[#This Row],[2019-T1-GERNIGON Yves]]/Tableau17[[#This Row],[2019-T1-TOTAL]],"")</f>
        <v>0</v>
      </c>
      <c r="MM311" s="26">
        <f>IFERROR(Tableau17[[#This Row],[2019-T1-GLUCKSMANN Raphaël]]/Tableau17[[#This Row],[2019-T1-TOTAL]],"")</f>
        <v>4.9079754601226995E-2</v>
      </c>
      <c r="MN311" s="26">
        <f>IFERROR(Tableau17[[#This Row],[2019-T1-HAMON Benoît]]/Tableau17[[#This Row],[2019-T1-TOTAL]],"")</f>
        <v>2.6584867075664622E-2</v>
      </c>
      <c r="MO311" s="26">
        <f>IFERROR(Tableau17[[#This Row],[2019-T1-HELGEN Gilles]]/Tableau17[[#This Row],[2019-T1-TOTAL]],"")</f>
        <v>0</v>
      </c>
      <c r="MP311" s="26">
        <f>IFERROR(Tableau17[[#This Row],[2019-T1-JADOT Yannick]]/Tableau17[[#This Row],[2019-T1-TOTAL]],"")</f>
        <v>0.13496932515337423</v>
      </c>
      <c r="MQ311" s="26">
        <f>IFERROR(Tableau17[[#This Row],[2019-T1-LAGARDE Jean-Christophe]]/Tableau17[[#This Row],[2019-T1-TOTAL]],"")</f>
        <v>1.6359918200408999E-2</v>
      </c>
      <c r="MR311" s="26">
        <f>IFERROR(Tableau17[[#This Row],[2019-T1-LALANNE Francis]]/Tableau17[[#This Row],[2019-T1-TOTAL]],"")</f>
        <v>4.0899795501022499E-3</v>
      </c>
      <c r="MS311" s="26">
        <f>IFERROR(Tableau17[[#This Row],[2019-T1-LOISEAU Nathalie]]/Tableau17[[#This Row],[2019-T1-TOTAL]],"")</f>
        <v>0.17382413087934559</v>
      </c>
      <c r="MT311" s="26">
        <f>IFERROR(Tableau17[[#This Row],[2019-T1-MARIE Florie]]/Tableau17[[#This Row],[2019-T1-TOTAL]],"")</f>
        <v>0</v>
      </c>
      <c r="MU311" s="26">
        <f>IFERROR(Tableau17[[#This Row],[2008-T1-MACROEXTRDROITE]]/Tableau17[[#This Row],[2008-T1-MACROTOTALE]],"")</f>
        <v>8.6460032626427402E-2</v>
      </c>
      <c r="MV311" s="26">
        <f>IFERROR(Tableau17[[#This Row],[2008-T1-MACRODROITE]]/Tableau17[[#This Row],[2008-T1-MACROTOTALE]],"")</f>
        <v>0.48450244698205547</v>
      </c>
      <c r="MW311" s="26">
        <f>IFERROR(Tableau17[[#This Row],[2008-T1-MACROCENTRE]]/Tableau17[[#This Row],[2008-T1-MACROTOTALE]],"")</f>
        <v>0</v>
      </c>
      <c r="MX311" s="26">
        <f>IFERROR(Tableau17[[#This Row],[2008-T1-MACROGAUCHE]]/Tableau17[[#This Row],[2008-T1-MACROTOTALE]],"")</f>
        <v>0.4290375203915171</v>
      </c>
      <c r="MY311" s="26">
        <f>IFERROR(Tableau17[[#This Row],[2008-T1-MACROAUTRE]]/Tableau17[[#This Row],[2008-T1-MACROTOTALE]],"")</f>
        <v>0</v>
      </c>
      <c r="MZ311" s="26">
        <f>IFERROR(Tableau17[[#This Row],[2008-T2-MACROEXTRDROITE]]/Tableau17[[#This Row],[2008-T2-MACROTOTALE]],"")</f>
        <v>0</v>
      </c>
      <c r="NA311" s="26">
        <f>IFERROR(Tableau17[[#This Row],[2008-T2-MACRODROITE]]/Tableau17[[#This Row],[2008-T2-MACROTOTALE]],"")</f>
        <v>0.53076923076923077</v>
      </c>
      <c r="NB311" s="26">
        <f>IFERROR(Tableau17[[#This Row],[2008-T2-MACROCENTRE]]/Tableau17[[#This Row],[2008-T2-MACROTOTALE]],"")</f>
        <v>0</v>
      </c>
      <c r="NC311" s="26">
        <f>IFERROR(Tableau17[[#This Row],[2008-T2-MACROGAUCHE]]/Tableau17[[#This Row],[2008-T2-MACROTOTALE]],"")</f>
        <v>0.46923076923076923</v>
      </c>
      <c r="ND311" s="26">
        <f>IFERROR(Tableau17[[#This Row],[2008-T2-MACROAUTRE]]/Tableau17[[#This Row],[2008-T2-MACROTOTALE]],"")</f>
        <v>0</v>
      </c>
      <c r="NE311" s="26">
        <f>IFERROR(Tableau17[[#This Row],[2014-T1-MACROEXTRDROITE]]/Tableau17[[#This Row],[2014-T1-MACROTOTALE]],"")</f>
        <v>0.26486486486486488</v>
      </c>
      <c r="NF311" s="26">
        <f>IFERROR(Tableau17[[#This Row],[2014-T1-MACRODROITE]]/Tableau17[[#This Row],[2014-T1-MACROTOTALE]],"")</f>
        <v>0.48648648648648651</v>
      </c>
      <c r="NG311" s="26">
        <f>IFERROR(Tableau17[[#This Row],[2014-T1-MACROCENTRE]]/Tableau17[[#This Row],[2014-T1-MACROTOTALE]],"")</f>
        <v>0</v>
      </c>
      <c r="NH311" s="26">
        <f>IFERROR(Tableau17[[#This Row],[2014-T1-MACROGAUCHE]]/Tableau17[[#This Row],[2014-T1-MACROTOTALE]],"")</f>
        <v>0.24864864864864866</v>
      </c>
      <c r="NI311" s="26">
        <f>IFERROR(Tableau17[[#This Row],[2014-T1-MACROAUTRE]]/Tableau17[[#This Row],[2014-T1-MACROTOTALE]],"")</f>
        <v>0</v>
      </c>
      <c r="NJ311" s="26">
        <f>IFERROR(Tableau17[[#This Row],[2014-T2-MACROEXTRDROITE]]/Tableau17[[#This Row],[2014-T2-MACROTOTALE]],"")</f>
        <v>0.28807947019867547</v>
      </c>
      <c r="NK311" s="26">
        <f>IFERROR(Tableau17[[#This Row],[2014-T2-MACRODROITE]]/Tableau17[[#This Row],[2014-T2-MACROTOTALE]],"")</f>
        <v>0.47682119205298013</v>
      </c>
      <c r="NL311" s="26">
        <f>IFERROR(Tableau17[[#This Row],[2014-T2-MACROCENTRE]]/Tableau17[[#This Row],[2014-T2-MACROTOTALE]],"")</f>
        <v>0</v>
      </c>
      <c r="NM311" s="26">
        <f>IFERROR(Tableau17[[#This Row],[2014-T2-MACROGAUCHE]]/Tableau17[[#This Row],[2014-T2-MACROTOTALE]],"")</f>
        <v>0.23509933774834438</v>
      </c>
      <c r="NN311" s="26">
        <f>IFERROR(Tableau17[[#This Row],[2014-T2-MACROAUTRE]]/Tableau17[[#This Row],[2014-T2-MACROTOTALE]],"")</f>
        <v>0</v>
      </c>
      <c r="NO311" s="26">
        <f>IFERROR( Tableau17[[#This Row],[2015-T1-MACROEXTRDROITE]]/Tableau17[[#This Row],[2015-T1-MACROTOTALE]],"")</f>
        <v>0.44074844074844077</v>
      </c>
      <c r="NP311" s="26">
        <f>IFERROR(Tableau17[[#This Row],[2015-T1-MACRODROITE]]/Tableau17[[#This Row],[2015-T1-MACROTOTALE]],"")</f>
        <v>0.25987525987525989</v>
      </c>
      <c r="NQ311" s="26">
        <f>IFERROR(Tableau17[[#This Row],[2015-T1-MACROCENTRE]]/Tableau17[[#This Row],[2015-T1-MACROTOTALE]],"")</f>
        <v>0</v>
      </c>
      <c r="NR311" s="26">
        <f>IFERROR(Tableau17[[#This Row],[2015-T1-MACROGAUCHE]]/Tableau17[[#This Row],[2015-T1-MACROTOTALE]],"")</f>
        <v>0.29521829521829523</v>
      </c>
      <c r="NS311" s="26">
        <f>IFERROR(Tableau17[[#This Row],[2015-T1-MACROAUTRE]]/Tableau17[[#This Row],[2015-T1-MACROTOTALE]],"")</f>
        <v>4.1580041580041582E-3</v>
      </c>
      <c r="NT311" s="26">
        <f>IFERROR(Tableau17[[#This Row],[2015-T2-MACROEXTRDROITE]]/Tableau17[[#This Row],[2015-T2-MACROTOTALE]],"")</f>
        <v>0.45905172413793105</v>
      </c>
      <c r="NU311" s="26">
        <f>IFERROR(Tableau17[[#This Row],[2015-T2-MACRODROITE]]/Tableau17[[#This Row],[2015-T2-MACROTOTALE]],"")</f>
        <v>0.54094827586206895</v>
      </c>
      <c r="NV311" s="26">
        <f>IFERROR(Tableau17[[#This Row],[2015-T2-MACROCENTRE]]/Tableau17[[#This Row],[2015-T2-MACROTOTALE]],"")</f>
        <v>0</v>
      </c>
      <c r="NW311" s="26">
        <f>IFERROR(Tableau17[[#This Row],[2015-T2-MACROGAUCHE]]/Tableau17[[#This Row],[2015-T2-MACROTOTALE]],"")</f>
        <v>0</v>
      </c>
      <c r="NX311" s="26">
        <f>IFERROR(Tableau17[[#This Row],[2015-T2-MACROAUTRE]]/Tableau17[[#This Row],[2015-T2-MACROTOTALE]],"")</f>
        <v>0</v>
      </c>
      <c r="NY311" s="26">
        <f>IFERROR(Tableau17[[#This Row],[2017-T1-MACROEXTRDROITE]]/Tableau17[[#This Row],[2017-T1-MACROTOTALE]],"")</f>
        <v>0.36215538847117795</v>
      </c>
      <c r="NZ311" s="26">
        <f>IFERROR(Tableau17[[#This Row],[2017-T1-MACRODROITE]]/Tableau17[[#This Row],[2017-T1-MACROTOTALE]],"")</f>
        <v>0.18045112781954886</v>
      </c>
      <c r="OA311" s="26">
        <f>IFERROR(Tableau17[[#This Row],[2017-T1-MACROCENTRE]]/Tableau17[[#This Row],[2017-T1-MACROTOTALE]],"")</f>
        <v>0.19423558897243107</v>
      </c>
      <c r="OB311" s="26">
        <f>IFERROR(Tableau17[[#This Row],[2017-T1-MACROGAUCHE]]/Tableau17[[#This Row],[2017-T1-MACROTOTALE]],"")</f>
        <v>0.25438596491228072</v>
      </c>
      <c r="OC311" s="26">
        <f>IFERROR(Tableau17[[#This Row],[2017-T1-MACROAUTRE]]/Tableau17[[#This Row],[2017-T1-MACROTOTALE]],"")</f>
        <v>8.771929824561403E-3</v>
      </c>
      <c r="OD311" s="26">
        <f>IFERROR(Tableau17[[#This Row],[2017-T2-MACROEXTRDROITE]]/Tableau17[[#This Row],[2017-T2-MACROTOTALE]],"")</f>
        <v>0.42920353982300885</v>
      </c>
      <c r="OE311" s="26">
        <f>IFERROR(Tableau17[[#This Row],[2017-T2-MACRODROITE]]/Tableau17[[#This Row],[2017-T2-MACROTOTALE]],"")</f>
        <v>0</v>
      </c>
      <c r="OF311" s="26">
        <f>IFERROR(Tableau17[[#This Row],[2017-T2-MACROCENTRE]]/Tableau17[[#This Row],[2017-T2-MACROTOTALE]],"")</f>
        <v>0.57079646017699115</v>
      </c>
      <c r="OG311" s="26">
        <f>IFERROR(Tableau17[[#This Row],[2017-T2-MACROGAUCHE]]/Tableau17[[#This Row],[2017-T2-MACROTOTALE]],"")</f>
        <v>0</v>
      </c>
      <c r="OH311" s="26">
        <f>IFERROR(Tableau17[[#This Row],[2017-T2-MACROAUTRE]]/Tableau17[[#This Row],[2017-T2-MACROTOTALE]],"")</f>
        <v>0</v>
      </c>
      <c r="OI311" s="26">
        <f>IFERROR(Tableau17[[#This Row],[2019-T1-MACROEXTRDROITE]]/Tableau17[[#This Row],[2019-T1-MACROTOTALE]],"")</f>
        <v>0.37223340040241448</v>
      </c>
      <c r="OJ311" s="26">
        <f>IFERROR(Tableau17[[#This Row],[2019-T1-MACRODROITE]]/Tableau17[[#This Row],[2019-T1-MACROTOTALE]],"")</f>
        <v>8.651911468812877E-2</v>
      </c>
      <c r="OK311" s="26">
        <f>IFERROR(Tableau17[[#This Row],[2019-T1-MACROCENTRE]]/Tableau17[[#This Row],[2019-T1-MACROTOTALE]],"")</f>
        <v>0.17102615694164991</v>
      </c>
      <c r="OL311" s="26">
        <f>IFERROR(Tableau17[[#This Row],[2019-T1-MACROGAUCHE]]/Tableau17[[#This Row],[2019-T1-MACROTOTALE]],"")</f>
        <v>0.32796780684104626</v>
      </c>
      <c r="OM311" s="26">
        <f>IFERROR(Tableau17[[#This Row],[2019-T1-MACROAUTRE]]/Tableau17[[#This Row],[2019-T1-MACROTOTALE]],"")</f>
        <v>4.2253521126760563E-2</v>
      </c>
      <c r="ON311" s="26">
        <f>IFERROR(Tableau17[[#This Row],[2020-T1-MACROEXTRDROITE]]/Tableau17[[#This Row],[2020-T1-MACROTOTALE]],"")</f>
        <v>0.24561403508771928</v>
      </c>
      <c r="OO311" s="26">
        <f>IFERROR(Tableau17[[#This Row],[2020-T1-MACRODROITE]]/Tableau17[[#This Row],[2020-T1-MACROTOTALE]],"")</f>
        <v>0.39649122807017545</v>
      </c>
      <c r="OP311" s="26">
        <f>IFERROR(Tableau17[[#This Row],[2020-T1-MACROCENTRE]]/Tableau17[[#This Row],[2020-T1-MACROTOTALE]],"")</f>
        <v>5.6140350877192984E-2</v>
      </c>
      <c r="OQ311" s="26">
        <f>IFERROR(Tableau17[[#This Row],[2020-T1-MACROGAUCHE]]/Tableau17[[#This Row],[2020-T1-MACROTOTALE]],"")</f>
        <v>0.30175438596491228</v>
      </c>
      <c r="OR311" s="26">
        <f>IFERROR(Tableau17[[#This Row],[2020-T1-MACROAUTRE]]/Tableau17[[#This Row],[2020-T1-MACROTOTALE]],"")</f>
        <v>0</v>
      </c>
      <c r="OS311" s="26">
        <f>IFERROR(Tableau17[[#This Row],[2017 (L)-T1-MACROEXTRDROITE]]/Tableau17[[#This Row],[2017 (L)-T1-MACROTOTALE]],"")</f>
        <v>0.23620309050772628</v>
      </c>
      <c r="OT311" s="26">
        <f>IFERROR(Tableau17[[#This Row],[2017 (L)-T1-MACRODROITE]]/Tableau17[[#This Row],[2017 (L)-T1-MACROTOTALE]],"")</f>
        <v>0.22737306843267108</v>
      </c>
      <c r="OU311" s="26">
        <f>IFERROR(Tableau17[[#This Row],[2017 (L)-T1-MACROCENTRE]]/Tableau17[[#This Row],[2017 (L)-T1-MACROTOTALE]],"")</f>
        <v>0.28476821192052981</v>
      </c>
      <c r="OV311" s="26">
        <f>IFERROR(Tableau17[[#This Row],[2017 (L)-T1-MACROGAUCHE]]/Tableau17[[#This Row],[2017 (L)-T1-MACROTOTALE]],"")</f>
        <v>0.23399558498896247</v>
      </c>
      <c r="OW311" s="26">
        <f>IFERROR(Tableau17[[#This Row],[2017 (L)-T1-MACROAUTRE]]/Tableau17[[#This Row],[2017 (L)-T1-MACROTOTALE]],"")</f>
        <v>1.7660044150110375E-2</v>
      </c>
      <c r="OX311" s="26">
        <f>IFERROR(Tableau17[[#This Row],[2017 (L)-T2-MACROEXTRDROITE]]/Tableau17[[#This Row],[2017 (L)-T2-MACROTOTALE]],"")</f>
        <v>0</v>
      </c>
      <c r="OY311" s="26">
        <f>IFERROR(Tableau17[[#This Row],[2017 (L)-T2-MACRODROITE]]/Tableau17[[#This Row],[2017 (L)-T2-MACROTOTALE]],"")</f>
        <v>0.53372434017595305</v>
      </c>
      <c r="OZ311" s="26">
        <f>IFERROR(Tableau17[[#This Row],[2017 (L)-T2-MACROCENTRE]]/Tableau17[[#This Row],[2017 (L)-T2-MACROTOTALE]],"")</f>
        <v>0.4662756598240469</v>
      </c>
      <c r="PA311" s="26">
        <f>IFERROR(Tableau17[[#This Row],[2017 (L)-T2-MACROGAUCHE]]/Tableau17[[#This Row],[2017 (L)-T2-MACROTOTALE]],"")</f>
        <v>0</v>
      </c>
      <c r="PB311" s="26">
        <f>IFERROR(Tableau17[[#This Row],[2017 (L)-T2-MACROAUTRE]]/Tableau17[[#This Row],[2017 (L)-T2-MACROTOTALE]],"")</f>
        <v>0</v>
      </c>
      <c r="PC311" s="26">
        <f>IFERROR(Tableau17[[#This Row],[2008_T1_PROCUS]]/Tableau17[[#This Row],[2008_T1_INSCRITS]],0)</f>
        <v>6.0667340748230538E-3</v>
      </c>
      <c r="PD311" s="26">
        <f>IFERROR(Tableau17[[#This Row],[2008_T2_PROCUS]]/Tableau17[[#This Row],[2008_T2_INSCRITS]],0)</f>
        <v>1.314459049544995E-2</v>
      </c>
      <c r="PE311" s="26">
        <f>Tableau17[[#This Row],[2014_T1_PROCUS]]/Tableau17[[#This Row],[2014_T1_INSCRITS]]</f>
        <v>6.8694798822374874E-3</v>
      </c>
      <c r="PF311" s="26">
        <f>IFERROR(Tableau17[[#This Row],[2014_T2_PROCUS]]/Tableau17[[#This Row],[2014_T2_INSCRITS]],0)</f>
        <v>1.2770137524557957E-2</v>
      </c>
    </row>
    <row r="312" spans="1:422" hidden="1" x14ac:dyDescent="0.2">
      <c r="A312" s="1">
        <v>7</v>
      </c>
      <c r="B312" s="1" t="s">
        <v>469</v>
      </c>
      <c r="C312" s="1" t="s">
        <v>472</v>
      </c>
      <c r="D312" s="1" t="s">
        <v>472</v>
      </c>
      <c r="E312" s="1">
        <v>1306</v>
      </c>
      <c r="F312" s="1">
        <v>5.4041420000000002</v>
      </c>
      <c r="G312" s="1">
        <v>43.324117000000001</v>
      </c>
      <c r="H312" s="3">
        <v>842</v>
      </c>
      <c r="I312" s="3">
        <v>139</v>
      </c>
      <c r="J312" s="1">
        <v>3</v>
      </c>
      <c r="L312" s="1">
        <v>21</v>
      </c>
      <c r="M312" s="1">
        <v>29</v>
      </c>
      <c r="O312" s="1">
        <v>2</v>
      </c>
      <c r="P312" s="1">
        <v>41</v>
      </c>
      <c r="Q312" s="1">
        <v>8</v>
      </c>
      <c r="R312" s="1">
        <v>58</v>
      </c>
      <c r="S312" s="1">
        <v>24</v>
      </c>
      <c r="T312" s="1">
        <v>8</v>
      </c>
      <c r="U312" s="1">
        <v>194</v>
      </c>
      <c r="V312" s="1">
        <v>874</v>
      </c>
      <c r="W312" s="1">
        <v>351</v>
      </c>
      <c r="X312" s="1">
        <v>6</v>
      </c>
      <c r="Y312" s="2">
        <v>0.40160182999999999</v>
      </c>
      <c r="Z312" s="1">
        <v>874</v>
      </c>
      <c r="AA312" s="1">
        <v>388</v>
      </c>
      <c r="AB312" s="1">
        <v>6</v>
      </c>
      <c r="AC312" s="2">
        <v>0.44393592999999998</v>
      </c>
      <c r="AD312" s="1">
        <v>842</v>
      </c>
      <c r="AE312" s="1">
        <v>199</v>
      </c>
      <c r="AF312" s="2">
        <v>0.23634204</v>
      </c>
      <c r="AG312" s="1">
        <f t="shared" si="4"/>
        <v>139</v>
      </c>
      <c r="AH312" s="1">
        <v>842</v>
      </c>
      <c r="AI312" s="1">
        <v>418</v>
      </c>
      <c r="AJ312" s="1">
        <v>1</v>
      </c>
      <c r="AK312" s="2">
        <v>0.49643704999999999</v>
      </c>
      <c r="AL312" s="1">
        <v>842</v>
      </c>
      <c r="AM312" s="1">
        <v>480</v>
      </c>
      <c r="AN312" s="1">
        <v>2</v>
      </c>
      <c r="AO312" s="2">
        <v>0.57007125999999997</v>
      </c>
      <c r="AP312" s="1">
        <v>892</v>
      </c>
      <c r="AQ312" s="1">
        <v>324</v>
      </c>
      <c r="AR312" s="2">
        <v>0.36322870000000002</v>
      </c>
      <c r="AS312" s="1">
        <v>891</v>
      </c>
      <c r="AT312" s="1">
        <v>354</v>
      </c>
      <c r="AU312" s="2">
        <v>0.3973064</v>
      </c>
      <c r="AV312" s="1">
        <v>888</v>
      </c>
      <c r="AW312" s="1">
        <v>248</v>
      </c>
      <c r="AX312" s="2">
        <v>0.27927928000000002</v>
      </c>
      <c r="AY312" s="1">
        <v>888</v>
      </c>
      <c r="AZ312" s="1">
        <v>214</v>
      </c>
      <c r="BA312" s="2">
        <v>0.24099098999999999</v>
      </c>
      <c r="BB312" s="1">
        <v>886</v>
      </c>
      <c r="BC312" s="1">
        <v>526</v>
      </c>
      <c r="BD312" s="2">
        <v>0.59367946000000005</v>
      </c>
      <c r="BE312" s="1">
        <v>885</v>
      </c>
      <c r="BF312" s="1">
        <v>529</v>
      </c>
      <c r="BG312" s="2">
        <v>0.59774011000000005</v>
      </c>
      <c r="BH312" s="1">
        <v>840</v>
      </c>
      <c r="BI312" s="1">
        <v>225</v>
      </c>
      <c r="BJ312" s="2">
        <v>0.26785713999999999</v>
      </c>
      <c r="BK312" s="1">
        <v>15</v>
      </c>
      <c r="BL312" s="1">
        <v>3</v>
      </c>
      <c r="BN312" s="1">
        <v>10</v>
      </c>
      <c r="BO312" s="1">
        <v>44</v>
      </c>
      <c r="BP312" s="1">
        <v>97</v>
      </c>
      <c r="BQ312" s="1">
        <v>241</v>
      </c>
      <c r="BR312" s="1">
        <v>410</v>
      </c>
      <c r="BS312" s="1">
        <v>42</v>
      </c>
      <c r="BU312" s="1">
        <v>134</v>
      </c>
      <c r="BV312" s="1">
        <v>297</v>
      </c>
      <c r="BW312" s="1">
        <v>473</v>
      </c>
      <c r="BZ312" s="1">
        <v>73</v>
      </c>
      <c r="CA312" s="1">
        <v>4</v>
      </c>
      <c r="CB312" s="1">
        <v>15</v>
      </c>
      <c r="CC312" s="1">
        <v>86</v>
      </c>
      <c r="CD312" s="1">
        <v>85</v>
      </c>
      <c r="CE312" s="1">
        <v>82</v>
      </c>
      <c r="CF312" s="1">
        <v>345</v>
      </c>
      <c r="CG312" s="1">
        <v>124</v>
      </c>
      <c r="CH312" s="1">
        <v>133</v>
      </c>
      <c r="CI312" s="1">
        <v>122</v>
      </c>
      <c r="CJ312" s="1">
        <v>379</v>
      </c>
      <c r="CN312" s="1">
        <v>16</v>
      </c>
      <c r="CO312" s="1">
        <v>29</v>
      </c>
      <c r="CP312" s="1">
        <v>130</v>
      </c>
      <c r="CT312" s="1">
        <v>42</v>
      </c>
      <c r="CU312" s="1">
        <v>91</v>
      </c>
      <c r="CW312" s="1">
        <v>308</v>
      </c>
      <c r="CY312" s="1">
        <v>145</v>
      </c>
      <c r="DB312" s="1">
        <v>188</v>
      </c>
      <c r="DC312" s="1">
        <v>333</v>
      </c>
      <c r="DE312" s="1">
        <v>4</v>
      </c>
      <c r="DF312" s="1">
        <v>2</v>
      </c>
      <c r="DH312" s="1">
        <v>1</v>
      </c>
      <c r="DI312" s="1">
        <v>8</v>
      </c>
      <c r="DJ312" s="1">
        <v>12</v>
      </c>
      <c r="DK312" s="1">
        <v>5</v>
      </c>
      <c r="DL312" s="1">
        <v>67</v>
      </c>
      <c r="DM312" s="1">
        <v>62</v>
      </c>
      <c r="DN312" s="1">
        <v>17</v>
      </c>
      <c r="DQ312" s="1">
        <v>0</v>
      </c>
      <c r="DR312" s="1">
        <v>33</v>
      </c>
      <c r="DS312" s="1">
        <v>27</v>
      </c>
      <c r="DU312" s="1">
        <v>238</v>
      </c>
      <c r="DW312" s="1">
        <v>83</v>
      </c>
      <c r="DZ312" s="1">
        <v>116</v>
      </c>
      <c r="EA312" s="1">
        <v>199</v>
      </c>
      <c r="EB312" s="1">
        <v>5</v>
      </c>
      <c r="EC312" s="1">
        <v>9</v>
      </c>
      <c r="ED312" s="1">
        <v>0</v>
      </c>
      <c r="EE312" s="1">
        <v>11</v>
      </c>
      <c r="EF312" s="1">
        <v>40</v>
      </c>
      <c r="EG312" s="1">
        <v>26</v>
      </c>
      <c r="EH312" s="1">
        <v>3</v>
      </c>
      <c r="EI312" s="1">
        <v>155</v>
      </c>
      <c r="EJ312" s="1">
        <v>178</v>
      </c>
      <c r="EK312" s="1">
        <v>96</v>
      </c>
      <c r="EL312" s="1">
        <v>0</v>
      </c>
      <c r="EM312" s="1">
        <v>523</v>
      </c>
      <c r="EN312" s="1">
        <v>203</v>
      </c>
      <c r="EO312" s="1">
        <v>294</v>
      </c>
      <c r="EP312" s="1">
        <v>497</v>
      </c>
      <c r="EQ312" s="1">
        <v>1</v>
      </c>
      <c r="ER312" s="1">
        <v>1</v>
      </c>
      <c r="ES312" s="1">
        <v>4</v>
      </c>
      <c r="ET312" s="1">
        <v>29</v>
      </c>
      <c r="EU312" s="1">
        <v>6</v>
      </c>
      <c r="EV312" s="1">
        <v>90</v>
      </c>
      <c r="EW312" s="1">
        <v>4</v>
      </c>
      <c r="EX312" s="1">
        <v>1</v>
      </c>
      <c r="EY312" s="1">
        <v>2</v>
      </c>
      <c r="EZ312" s="1">
        <v>8</v>
      </c>
      <c r="FA312" s="1">
        <v>0</v>
      </c>
      <c r="FB312" s="1">
        <v>0</v>
      </c>
      <c r="FC312" s="1">
        <v>0</v>
      </c>
      <c r="FD312" s="1">
        <v>0</v>
      </c>
      <c r="FE312" s="1">
        <v>0</v>
      </c>
      <c r="FF312" s="1">
        <v>0</v>
      </c>
      <c r="FG312" s="1">
        <v>0</v>
      </c>
      <c r="FH312" s="1">
        <v>4</v>
      </c>
      <c r="FI312" s="1">
        <v>1</v>
      </c>
      <c r="FJ312" s="1">
        <v>9</v>
      </c>
      <c r="FK312" s="1">
        <v>8</v>
      </c>
      <c r="FL312" s="1">
        <v>1</v>
      </c>
      <c r="FM312" s="1">
        <v>11</v>
      </c>
      <c r="FN312" s="1">
        <v>3</v>
      </c>
      <c r="FO312" s="1">
        <v>1</v>
      </c>
      <c r="FP312" s="1">
        <v>19</v>
      </c>
      <c r="FQ312" s="1">
        <v>1</v>
      </c>
      <c r="FR312" s="1">
        <f>SUM(Tableau17[[#This Row],[2019-T1-ALEXANDRE Audric]:[2019-T1-MARIE Florie]])</f>
        <v>204</v>
      </c>
      <c r="FS312" s="1">
        <v>44</v>
      </c>
      <c r="FT312" s="1">
        <v>115</v>
      </c>
      <c r="FU312" s="1">
        <v>0</v>
      </c>
      <c r="FV312" s="1">
        <v>251</v>
      </c>
      <c r="FW312" s="1">
        <v>0</v>
      </c>
      <c r="FX312" s="1">
        <v>410</v>
      </c>
      <c r="FY312" s="1">
        <v>42</v>
      </c>
      <c r="FZ312" s="1">
        <v>134</v>
      </c>
      <c r="GA312" s="1">
        <v>0</v>
      </c>
      <c r="GB312" s="1">
        <v>297</v>
      </c>
      <c r="GC312" s="1">
        <v>0</v>
      </c>
      <c r="GD312" s="1">
        <v>473</v>
      </c>
      <c r="GE312" s="1">
        <v>86</v>
      </c>
      <c r="GF312" s="1">
        <v>85</v>
      </c>
      <c r="GG312" s="1">
        <v>0</v>
      </c>
      <c r="GH312" s="1">
        <v>174</v>
      </c>
      <c r="GI312" s="1">
        <v>0</v>
      </c>
      <c r="GJ312" s="1">
        <v>345</v>
      </c>
      <c r="GK312" s="1">
        <v>124</v>
      </c>
      <c r="GL312" s="1">
        <v>133</v>
      </c>
      <c r="GM312" s="1">
        <v>0</v>
      </c>
      <c r="GN312" s="1">
        <v>122</v>
      </c>
      <c r="GO312" s="1">
        <v>0</v>
      </c>
      <c r="GP312" s="1">
        <v>379</v>
      </c>
      <c r="GQ312" s="1">
        <v>130</v>
      </c>
      <c r="GR312" s="1">
        <v>42</v>
      </c>
      <c r="GS312" s="1">
        <v>0</v>
      </c>
      <c r="GT312" s="1">
        <v>136</v>
      </c>
      <c r="GU312" s="1">
        <v>0</v>
      </c>
      <c r="GV312" s="1">
        <v>308</v>
      </c>
      <c r="GW312" s="1">
        <v>145</v>
      </c>
      <c r="GX312" s="1">
        <v>0</v>
      </c>
      <c r="GY312" s="1">
        <v>0</v>
      </c>
      <c r="GZ312" s="1">
        <v>188</v>
      </c>
      <c r="HA312" s="1">
        <v>0</v>
      </c>
      <c r="HB312" s="1">
        <v>333</v>
      </c>
      <c r="HC312" s="1">
        <v>175</v>
      </c>
      <c r="HD312" s="1">
        <v>40</v>
      </c>
      <c r="HE312" s="1">
        <v>96</v>
      </c>
      <c r="HF312" s="1">
        <v>209</v>
      </c>
      <c r="HG312" s="1">
        <v>3</v>
      </c>
      <c r="HH312" s="1">
        <v>523</v>
      </c>
      <c r="HI312" s="1">
        <v>203</v>
      </c>
      <c r="HJ312" s="1">
        <v>0</v>
      </c>
      <c r="HK312" s="1">
        <v>294</v>
      </c>
      <c r="HL312" s="1">
        <v>0</v>
      </c>
      <c r="HM312" s="1">
        <v>0</v>
      </c>
      <c r="HN312" s="1">
        <v>497</v>
      </c>
      <c r="HO312" s="1">
        <v>102</v>
      </c>
      <c r="HP312" s="1">
        <v>7</v>
      </c>
      <c r="HQ312" s="1">
        <v>19</v>
      </c>
      <c r="HR312" s="1">
        <v>66</v>
      </c>
      <c r="HS312" s="1">
        <v>17</v>
      </c>
      <c r="HT312" s="1">
        <v>211</v>
      </c>
      <c r="HU312" s="1">
        <v>58</v>
      </c>
      <c r="HV312" s="1">
        <v>62</v>
      </c>
      <c r="HW312" s="1">
        <v>11</v>
      </c>
      <c r="HX312" s="1">
        <v>63</v>
      </c>
      <c r="HY312" s="1">
        <v>0</v>
      </c>
      <c r="HZ312" s="1">
        <v>194</v>
      </c>
      <c r="IA312" s="1">
        <v>76</v>
      </c>
      <c r="IB312" s="1">
        <v>17</v>
      </c>
      <c r="IC312" s="1">
        <v>33</v>
      </c>
      <c r="ID312" s="1">
        <v>108</v>
      </c>
      <c r="IE312" s="1">
        <v>4</v>
      </c>
      <c r="IF312" s="1">
        <v>238</v>
      </c>
      <c r="IG312" s="1">
        <v>83</v>
      </c>
      <c r="IH312" s="1">
        <v>0</v>
      </c>
      <c r="II312" s="1">
        <v>116</v>
      </c>
      <c r="IJ312" s="1">
        <v>0</v>
      </c>
      <c r="IK312" s="1">
        <v>0</v>
      </c>
      <c r="IL312" s="1">
        <v>199</v>
      </c>
      <c r="IM312" s="26">
        <f>IFERROR(Tableau17[[#This Row],[LDIV]]/Tableau17[[#This Row],[Total général]],"")</f>
        <v>1.5463917525773196E-2</v>
      </c>
      <c r="IN312" s="26">
        <f>IFERROR(Tableau17[[#This Row],[LDVC]]/Tableau17[[#This Row],[Total général]],"")</f>
        <v>0</v>
      </c>
      <c r="IO312" s="26">
        <f>IFERROR(Tableau17[[#This Row],[LDVD]]/Tableau17[[#This Row],[Total général]],"")</f>
        <v>0.10824742268041238</v>
      </c>
      <c r="IP312" s="26">
        <f>IFERROR(Tableau17[[#This Row],[LDVG]]/Tableau17[[#This Row],[Total général]],"")</f>
        <v>0.14948453608247422</v>
      </c>
      <c r="IQ312" s="26">
        <f>IFERROR(Tableau17[[#This Row],[LEXD]]/Tableau17[[#This Row],[Total général]],"")</f>
        <v>0</v>
      </c>
      <c r="IR312" s="26">
        <f>IFERROR(Tableau17[[#This Row],[LEXG]]/Tableau17[[#This Row],[Total général]],"")</f>
        <v>1.0309278350515464E-2</v>
      </c>
      <c r="IS312" s="26">
        <f>IFERROR(Tableau17[[#This Row],[LLR]]/Tableau17[[#This Row],[Total général]],"")</f>
        <v>0.21134020618556701</v>
      </c>
      <c r="IT312" s="26">
        <f>IFERROR(Tableau17[[#This Row],[LREM]]/Tableau17[[#This Row],[Total général]],"")</f>
        <v>4.1237113402061855E-2</v>
      </c>
      <c r="IU312" s="26">
        <f>IFERROR(Tableau17[[#This Row],[LRN]]/Tableau17[[#This Row],[Total général]],"")</f>
        <v>0.29896907216494845</v>
      </c>
      <c r="IV312" s="26">
        <f>IFERROR(Tableau17[[#This Row],[LUG]]/Tableau17[[#This Row],[Total général]],"")</f>
        <v>0.12371134020618557</v>
      </c>
      <c r="IW312" s="26">
        <f>IFERROR(Tableau17[[#This Row],[LVEC]]/Tableau17[[#This Row],[Total général]],"")</f>
        <v>4.1237113402061855E-2</v>
      </c>
      <c r="IX312" s="26">
        <f>IFERROR(Tableau17[[#This Row],[2008-T1-LCMD]]/Tableau17[[#This Row],[2008-T1-TOTAL]],"")</f>
        <v>3.6585365853658534E-2</v>
      </c>
      <c r="IY312" s="26">
        <f>IFERROR(Tableau17[[#This Row],[2008-T1-LDVD]]/Tableau17[[#This Row],[2008-T1-TOTAL]],"")</f>
        <v>7.3170731707317077E-3</v>
      </c>
      <c r="IZ312" s="26">
        <f>IFERROR(Tableau17[[#This Row],[2008-T1-LEXD]]/Tableau17[[#This Row],[2008-T1-TOTAL]],"")</f>
        <v>0</v>
      </c>
      <c r="JA312" s="26">
        <f>IFERROR(Tableau17[[#This Row],[2008-T1-LEXG]]/Tableau17[[#This Row],[2008-T1-TOTAL]],"")</f>
        <v>2.4390243902439025E-2</v>
      </c>
      <c r="JB312" s="26">
        <f>IFERROR(Tableau17[[#This Row],[2008-T1-LFN]]/Tableau17[[#This Row],[2008-T1-TOTAL]],"")</f>
        <v>0.10731707317073171</v>
      </c>
      <c r="JC312" s="26">
        <f>IFERROR(Tableau17[[#This Row],[2008-T1-LMAJ]]/Tableau17[[#This Row],[2008-T1-TOTAL]],"")</f>
        <v>0.23658536585365852</v>
      </c>
      <c r="JD312" s="26">
        <f>IFERROR(Tableau17[[#This Row],[2008-T1-LUG]]/Tableau17[[#This Row],[2008-T1-TOTAL]],"")</f>
        <v>0.58780487804878045</v>
      </c>
      <c r="JE312" s="26">
        <f>IFERROR(Tableau17[[#This Row],[2008-T2-LFN]]/Tableau17[[#This Row],[2008-T2-TOTAL]],"")</f>
        <v>8.8794926004228336E-2</v>
      </c>
      <c r="JF312" s="26">
        <f>IFERROR(Tableau17[[#This Row],[2008-T2-LGC]]/Tableau17[[#This Row],[2008-T2-TOTAL]],"")</f>
        <v>0</v>
      </c>
      <c r="JG312" s="26">
        <f>IFERROR(Tableau17[[#This Row],[2008-T2-LMAJ]]/Tableau17[[#This Row],[2008-T2-TOTAL]],"")</f>
        <v>0.28329809725158561</v>
      </c>
      <c r="JH312" s="26">
        <f>IFERROR(Tableau17[[#This Row],[2008-T2-LUG]]/Tableau17[[#This Row],[2008-T2-TOTAL]],"")</f>
        <v>0.62790697674418605</v>
      </c>
      <c r="JI312" s="26">
        <f>IFERROR(Tableau17[[#This Row],[2014-T1-LDIV]]/Tableau17[[#This Row],[2014-T1-TOTAL]],"")</f>
        <v>0</v>
      </c>
      <c r="JJ312" s="26">
        <f>IFERROR(Tableau17[[#This Row],[2014-T1-LDVD]]/Tableau17[[#This Row],[2014-T1-TOTAL]],"")</f>
        <v>0</v>
      </c>
      <c r="JK312" s="26">
        <f>IFERROR(Tableau17[[#This Row],[2014-T1-LDVG]]/Tableau17[[#This Row],[2014-T1-TOTAL]],"")</f>
        <v>0.21159420289855072</v>
      </c>
      <c r="JL312" s="26">
        <f>IFERROR(Tableau17[[#This Row],[2014-T1-LEXG]]/Tableau17[[#This Row],[2014-T1-TOTAL]],"")</f>
        <v>1.1594202898550725E-2</v>
      </c>
      <c r="JM312" s="26">
        <f>IFERROR(Tableau17[[#This Row],[2014-T1-LFG]]/Tableau17[[#This Row],[2014-T1-TOTAL]],"")</f>
        <v>4.3478260869565216E-2</v>
      </c>
      <c r="JN312" s="26">
        <f>IFERROR(Tableau17[[#This Row],[2014-T1-LFN]]/Tableau17[[#This Row],[2014-T1-TOTAL]],"")</f>
        <v>0.24927536231884059</v>
      </c>
      <c r="JO312" s="26">
        <f>IFERROR(Tableau17[[#This Row],[2014-T1-LUD]]/Tableau17[[#This Row],[2014-T1-TOTAL]],"")</f>
        <v>0.24637681159420291</v>
      </c>
      <c r="JP312" s="26">
        <f>IFERROR(Tableau17[[#This Row],[2014-T1-LUG]]/Tableau17[[#This Row],[2014-T1-TOTAL]],"")</f>
        <v>0.23768115942028986</v>
      </c>
      <c r="JQ312" s="26">
        <f>IFERROR(Tableau17[[#This Row],[2014-T2-LFN]]/Tableau17[[#This Row],[2014-T2-TOTAL]],"")</f>
        <v>0.32717678100263853</v>
      </c>
      <c r="JR312" s="26">
        <f>IFERROR(Tableau17[[#This Row],[2014-T2-LUD]]/Tableau17[[#This Row],[2014-T2-TOTAL]],"")</f>
        <v>0.35092348284960423</v>
      </c>
      <c r="JS312" s="26">
        <f>IFERROR(Tableau17[[#This Row],[2014-T2-LUG]]/Tableau17[[#This Row],[2014-T2-TOTAL]],"")</f>
        <v>0.32189973614775724</v>
      </c>
      <c r="JT312" s="26">
        <f>IFERROR(Tableau17[[#This Row],[2015-T1-BC-DIV]]/Tableau17[[#This Row],[2015-T1-TOTAL]],"")</f>
        <v>0</v>
      </c>
      <c r="JU312" s="26">
        <f>IFERROR(Tableau17[[#This Row],[2015-T1-BC-DLF]]/Tableau17[[#This Row],[2015-T1-TOTAL]],"")</f>
        <v>0</v>
      </c>
      <c r="JV312" s="26">
        <f>IFERROR(Tableau17[[#This Row],[2015-T1-BC-DVD]]/Tableau17[[#This Row],[2015-T1-TOTAL]],"")</f>
        <v>0</v>
      </c>
      <c r="JW312" s="26">
        <f>IFERROR(Tableau17[[#This Row],[2015-T1-BC-DVG]]/Tableau17[[#This Row],[2015-T1-TOTAL]],"")</f>
        <v>5.1948051948051951E-2</v>
      </c>
      <c r="JX312" s="26">
        <f>IFERROR(Tableau17[[#This Row],[2015-T1-BC-FG]]/Tableau17[[#This Row],[2015-T1-TOTAL]],"")</f>
        <v>9.4155844155844159E-2</v>
      </c>
      <c r="JY312" s="26">
        <f>IFERROR(Tableau17[[#This Row],[2015-T1-BC-FN]]/Tableau17[[#This Row],[2015-T1-TOTAL]],"")</f>
        <v>0.42207792207792205</v>
      </c>
      <c r="JZ312" s="26">
        <f>IFERROR(Tableau17[[#This Row],[2015-T1-BC-MDM]]/Tableau17[[#This Row],[2015-T1-TOTAL]],"")</f>
        <v>0</v>
      </c>
      <c r="KA312" s="26">
        <f>IFERROR(Tableau17[[#This Row],[2015-T1-BC-RDG]]/Tableau17[[#This Row],[2015-T1-TOTAL]],"")</f>
        <v>0</v>
      </c>
      <c r="KB312" s="26">
        <f>IFERROR(Tableau17[[#This Row],[2015-T1-BC-SOC]]/Tableau17[[#This Row],[2015-T1-TOTAL]],"")</f>
        <v>0</v>
      </c>
      <c r="KC312" s="26">
        <f>IFERROR(Tableau17[[#This Row],[2015-T1-BC-UD]]/Tableau17[[#This Row],[2015-T1-TOTAL]],"")</f>
        <v>0.13636363636363635</v>
      </c>
      <c r="KD312" s="26">
        <f>IFERROR(Tableau17[[#This Row],[2015-T1-BC-UG]]/Tableau17[[#This Row],[2015-T1-TOTAL]],"")</f>
        <v>0.29545454545454547</v>
      </c>
      <c r="KE312" s="26">
        <f>IFERROR(Tableau17[[#This Row],[2015-T1-BC-VEC]]/Tableau17[[#This Row],[2015-T1-TOTAL]],"")</f>
        <v>0</v>
      </c>
      <c r="KF312" s="26">
        <f>IFERROR(Tableau17[[#This Row],[2015-T2-BC-DVG]]/Tableau17[[#This Row],[2015-T2-TOTAL]],"")</f>
        <v>0</v>
      </c>
      <c r="KG312" s="26">
        <f>IFERROR(Tableau17[[#This Row],[2015-T2-BC-FN]]/Tableau17[[#This Row],[2015-T2-TOTAL]],"")</f>
        <v>0.43543543543543545</v>
      </c>
      <c r="KH312" s="26">
        <f>IFERROR(Tableau17[[#This Row],[2015-T2-BC-SOC]]/Tableau17[[#This Row],[2015-T2-TOTAL]],"")</f>
        <v>0</v>
      </c>
      <c r="KI312" s="26">
        <f>IFERROR(Tableau17[[#This Row],[2015-T2-BC-UD]]/Tableau17[[#This Row],[2015-T2-TOTAL]],"")</f>
        <v>0</v>
      </c>
      <c r="KJ312" s="26">
        <f>IFERROR(Tableau17[[#This Row],[2015-T2-BC-UG]]/Tableau17[[#This Row],[2015-T2-TOTAL]],"")</f>
        <v>0.56456456456456461</v>
      </c>
      <c r="KK312" s="26">
        <f>IFERROR(Tableau17[[#This Row],[2017 (L)-T1-COM]]/Tableau17[[#This Row],[2017 (L)-T1-TOTAL]],"")</f>
        <v>0</v>
      </c>
      <c r="KL312" s="26">
        <f>IFERROR(Tableau17[[#This Row],[2017 (L)-T1-DIV]]/Tableau17[[#This Row],[2017 (L)-T1-TOTAL]],"")</f>
        <v>1.680672268907563E-2</v>
      </c>
      <c r="KM312" s="26">
        <f>IFERROR(Tableau17[[#This Row],[2017 (L)-T1-DLF]]/Tableau17[[#This Row],[2017 (L)-T1-TOTAL]],"")</f>
        <v>8.4033613445378148E-3</v>
      </c>
      <c r="KN312" s="26">
        <f>IFERROR(Tableau17[[#This Row],[2017 (L)-T1-DVD]]/Tableau17[[#This Row],[2017 (L)-T1-TOTAL]],"")</f>
        <v>0</v>
      </c>
      <c r="KO312" s="26">
        <f>IFERROR(Tableau17[[#This Row],[2017 (L)-T1-DVG]]/Tableau17[[#This Row],[2017 (L)-T1-TOTAL]],"")</f>
        <v>4.2016806722689074E-3</v>
      </c>
      <c r="KP312" s="26">
        <f>IFERROR(Tableau17[[#This Row],[2017 (L)-T1-ECO]]/Tableau17[[#This Row],[2017 (L)-T1-TOTAL]],"")</f>
        <v>3.3613445378151259E-2</v>
      </c>
      <c r="KQ312" s="26">
        <f>IFERROR(Tableau17[[#This Row],[2017 (L)-T1-EXD]]/Tableau17[[#This Row],[2017 (L)-T1-TOTAL]],"")</f>
        <v>5.0420168067226892E-2</v>
      </c>
      <c r="KR312" s="26">
        <f>IFERROR(Tableau17[[#This Row],[2017 (L)-T1-EXG]]/Tableau17[[#This Row],[2017 (L)-T1-TOTAL]],"")</f>
        <v>2.100840336134454E-2</v>
      </c>
      <c r="KS312" s="26">
        <f>IFERROR(Tableau17[[#This Row],[2017 (L)-T1-FI]]/Tableau17[[#This Row],[2017 (L)-T1-TOTAL]],"")</f>
        <v>0.28151260504201681</v>
      </c>
      <c r="KT312" s="26">
        <f>IFERROR(Tableau17[[#This Row],[2017 (L)-T1-FN]]/Tableau17[[#This Row],[2017 (L)-T1-TOTAL]],"")</f>
        <v>0.26050420168067229</v>
      </c>
      <c r="KU312" s="26">
        <f>IFERROR(Tableau17[[#This Row],[2017 (L)-T1-LR]]/Tableau17[[#This Row],[2017 (L)-T1-TOTAL]],"")</f>
        <v>7.1428571428571425E-2</v>
      </c>
      <c r="KV312" s="26">
        <f>IFERROR(Tableau17[[#This Row],[2017 (L)-T1-MDM]]/Tableau17[[#This Row],[2017 (L)-T1-TOTAL]],"")</f>
        <v>0</v>
      </c>
      <c r="KW312" s="26">
        <f>IFERROR(Tableau17[[#This Row],[2017 (L)-T1-RDG]]/Tableau17[[#This Row],[2017 (L)-T1-TOTAL]],"")</f>
        <v>0</v>
      </c>
      <c r="KX312" s="26">
        <f>IFERROR(Tableau17[[#This Row],[2017 (L)-T1-REG]]/Tableau17[[#This Row],[2017 (L)-T1-TOTAL]],"")</f>
        <v>0</v>
      </c>
      <c r="KY312" s="26">
        <f>IFERROR(Tableau17[[#This Row],[2017 (L)-T1-REM]]/Tableau17[[#This Row],[2017 (L)-T1-TOTAL]],"")</f>
        <v>0.13865546218487396</v>
      </c>
      <c r="KZ312" s="26">
        <f>IFERROR(Tableau17[[#This Row],[2017 (L)-T1-SOC]]/Tableau17[[#This Row],[2017 (L)-T1-TOTAL]],"")</f>
        <v>0.1134453781512605</v>
      </c>
      <c r="LA312" s="26">
        <f>IFERROR(Tableau17[[#This Row],[2017 (L)-T1-UDI]]/Tableau17[[#This Row],[2017 (L)-T1-TOTAL]],"")</f>
        <v>0</v>
      </c>
      <c r="LB312" s="26">
        <f>IFERROR(Tableau17[[#This Row],[2017 (L)-T2-FI]]/Tableau17[[#This Row],[2017 (L)-T2-TOTAL]],"")</f>
        <v>0</v>
      </c>
      <c r="LC312" s="26">
        <f>IFERROR(Tableau17[[#This Row],[2017 (L)-T2-FN]]/Tableau17[[#This Row],[2017 (L)-T2-TOTAL]],"")</f>
        <v>0.41708542713567837</v>
      </c>
      <c r="LD312" s="26">
        <f>IFERROR(Tableau17[[#This Row],[2017 (L)-T2-LR]]/Tableau17[[#This Row],[2017 (L)-T2-TOTAL]],"")</f>
        <v>0</v>
      </c>
      <c r="LE312" s="26">
        <f>IFERROR(Tableau17[[#This Row],[2017 (L)-T2-MDM]]/Tableau17[[#This Row],[2017 (L)-T2-TOTAL]],"")</f>
        <v>0</v>
      </c>
      <c r="LF312" s="26">
        <f>IFERROR(Tableau17[[#This Row],[2017 (L)-T2-REM]]/Tableau17[[#This Row],[2017 (L)-T2-TOTAL]],"")</f>
        <v>0.58291457286432158</v>
      </c>
      <c r="LG312" s="26">
        <f>IFERROR(Tableau17[[#This Row],[2017-T1-ARTHAUD Nathalie]]/Tableau17[[#This Row],[2017-T1-TOTAL]],"")</f>
        <v>9.5602294455066923E-3</v>
      </c>
      <c r="LH312" s="26">
        <f>IFERROR(Tableau17[[#This Row],[2017-T1-ASSELINEAU Fran]]/Tableau17[[#This Row],[2017-T1-TOTAL]],"")</f>
        <v>1.7208413001912046E-2</v>
      </c>
      <c r="LI312" s="26">
        <f>IFERROR(Tableau17[[#This Row],[2017-T1-CHEMINADE Jacques]]/Tableau17[[#This Row],[2017-T1-TOTAL]],"")</f>
        <v>0</v>
      </c>
      <c r="LJ312" s="26">
        <f>IFERROR(Tableau17[[#This Row],[2017-T1-DUPONT-AIGNAN Nicolas]]/Tableau17[[#This Row],[2017-T1-TOTAL]],"")</f>
        <v>2.1032504780114723E-2</v>
      </c>
      <c r="LK312" s="26">
        <f>IFERROR(Tableau17[[#This Row],[2017-T1-FILLON Fran]]/Tableau17[[#This Row],[2017-T1-TOTAL]],"")</f>
        <v>7.6481835564053538E-2</v>
      </c>
      <c r="LL312" s="26">
        <f>IFERROR(Tableau17[[#This Row],[2017-T1-HAMON Beno]]/Tableau17[[#This Row],[2017-T1-TOTAL]],"")</f>
        <v>4.9713193116634802E-2</v>
      </c>
      <c r="LM312" s="26">
        <f>IFERROR(Tableau17[[#This Row],[2017-T1-LASSALLE Jean]]/Tableau17[[#This Row],[2017-T1-TOTAL]],"")</f>
        <v>5.7361376673040155E-3</v>
      </c>
      <c r="LN312" s="26">
        <f>IFERROR(Tableau17[[#This Row],[2017-T1-LE PEN Marine]]/Tableau17[[#This Row],[2017-T1-TOTAL]],"")</f>
        <v>0.29636711281070743</v>
      </c>
      <c r="LO312" s="26">
        <f>IFERROR(Tableau17[[#This Row],[2017-T1-M Jean-Luc]]/Tableau17[[#This Row],[2017-T1-TOTAL]],"")</f>
        <v>0.34034416826003822</v>
      </c>
      <c r="LP312" s="26">
        <f>IFERROR(Tableau17[[#This Row],[2017-T1-MACRON Emmanuel]]/Tableau17[[#This Row],[2017-T1-TOTAL]],"")</f>
        <v>0.1835564053537285</v>
      </c>
      <c r="LQ312" s="26">
        <f>IFERROR(Tableau17[[#This Row],[2017-T1-POUTOU Philippe]]/Tableau17[[#This Row],[2017-T1-TOTAL]],"")</f>
        <v>0</v>
      </c>
      <c r="LR312" s="26">
        <f>IFERROR(Tableau17[[#This Row],[2017-T2-LE PEN Marine]]/Tableau17[[#This Row],[2017-T2-TOTAL]],"")</f>
        <v>0.40845070422535212</v>
      </c>
      <c r="LS312" s="26">
        <f>IFERROR(Tableau17[[#This Row],[2017-T2-MACRON Emmanuel]]/Tableau17[[#This Row],[2017-T2-TOTAL]],"")</f>
        <v>0.59154929577464788</v>
      </c>
      <c r="LT312" s="26">
        <f>IFERROR(Tableau17[[#This Row],[2019-T1-ALEXANDRE Audric]]/Tableau17[[#This Row],[2019-T1-TOTAL]],"")</f>
        <v>4.9019607843137254E-3</v>
      </c>
      <c r="LU312" s="26">
        <f>IFERROR(Tableau17[[#This Row],[2019-T1-ARTHAUD Nathalie]]/Tableau17[[#This Row],[2019-T1-TOTAL]],"")</f>
        <v>4.9019607843137254E-3</v>
      </c>
      <c r="LV312" s="26">
        <f>IFERROR(Tableau17[[#This Row],[2019-T1-ASSELINEAU François]]/Tableau17[[#This Row],[2019-T1-TOTAL]],"")</f>
        <v>1.9607843137254902E-2</v>
      </c>
      <c r="LW312" s="26">
        <f>IFERROR(Tableau17[[#This Row],[2019-T1-AUBRY Manon]]/Tableau17[[#This Row],[2019-T1-TOTAL]],"")</f>
        <v>0.14215686274509803</v>
      </c>
      <c r="LX312" s="26">
        <f>IFERROR(Tableau17[[#This Row],[2019-T1-AZERGUI Nagib]]/Tableau17[[#This Row],[2019-T1-TOTAL]],"")</f>
        <v>2.9411764705882353E-2</v>
      </c>
      <c r="LY312" s="26">
        <f>IFERROR(Tableau17[[#This Row],[2019-T1-BARDELLA Jordan]]/Tableau17[[#This Row],[2019-T1-TOTAL]],"")</f>
        <v>0.44117647058823528</v>
      </c>
      <c r="LZ312" s="26">
        <f>IFERROR(Tableau17[[#This Row],[2019-T1-BELLAMY François-Xavier]]/Tableau17[[#This Row],[2019-T1-TOTAL]],"")</f>
        <v>1.9607843137254902E-2</v>
      </c>
      <c r="MA312" s="26">
        <f>IFERROR(Tableau17[[#This Row],[2019-T1-BIDOU Olivier]]/Tableau17[[#This Row],[2019-T1-TOTAL]],"")</f>
        <v>4.9019607843137254E-3</v>
      </c>
      <c r="MB312" s="26">
        <f>IFERROR(Tableau17[[#This Row],[2019-T1-BOURG Dominique]]/Tableau17[[#This Row],[2019-T1-TOTAL]],"")</f>
        <v>9.8039215686274508E-3</v>
      </c>
      <c r="MC312" s="26">
        <f>IFERROR(Tableau17[[#This Row],[2019-T1-BROSSAT Ian]]/Tableau17[[#This Row],[2019-T1-TOTAL]],"")</f>
        <v>3.9215686274509803E-2</v>
      </c>
      <c r="MD312" s="26">
        <f>IFERROR(Tableau17[[#This Row],[2019-T1-CAILLAUD Sophie]]/Tableau17[[#This Row],[2019-T1-TOTAL]],"")</f>
        <v>0</v>
      </c>
      <c r="ME312" s="26">
        <f>IFERROR(Tableau17[[#This Row],[2019-T1-CAMUS Renaud]]/Tableau17[[#This Row],[2019-T1-TOTAL]],"")</f>
        <v>0</v>
      </c>
      <c r="MF312" s="26">
        <f>IFERROR(Tableau17[[#This Row],[2019-T1-CHALENÇON Christophe]]/Tableau17[[#This Row],[2019-T1-TOTAL]],"")</f>
        <v>0</v>
      </c>
      <c r="MG312" s="26">
        <f>IFERROR(Tableau17[[#This Row],[2019-T1-CORBET Cathy Denise Ginette]]/Tableau17[[#This Row],[2019-T1-TOTAL]],"")</f>
        <v>0</v>
      </c>
      <c r="MH312" s="26">
        <f>IFERROR(Tableau17[[#This Row],[2019-T1-DE PREVOISIN Robert]]/Tableau17[[#This Row],[2019-T1-TOTAL]],"")</f>
        <v>0</v>
      </c>
      <c r="MI312" s="26">
        <f>IFERROR(Tableau17[[#This Row],[2019-T1-DELFEL Thérèse]]/Tableau17[[#This Row],[2019-T1-TOTAL]],"")</f>
        <v>0</v>
      </c>
      <c r="MJ312" s="26">
        <f>IFERROR(Tableau17[[#This Row],[2019-T1-DIEUMEGARD Pierre]]/Tableau17[[#This Row],[2019-T1-TOTAL]],"")</f>
        <v>0</v>
      </c>
      <c r="MK312" s="26">
        <f>IFERROR(Tableau17[[#This Row],[2019-T1-DUPONT-AIGNAN Nicolas]]/Tableau17[[#This Row],[2019-T1-TOTAL]],"")</f>
        <v>1.9607843137254902E-2</v>
      </c>
      <c r="ML312" s="26">
        <f>IFERROR(Tableau17[[#This Row],[2019-T1-GERNIGON Yves]]/Tableau17[[#This Row],[2019-T1-TOTAL]],"")</f>
        <v>4.9019607843137254E-3</v>
      </c>
      <c r="MM312" s="26">
        <f>IFERROR(Tableau17[[#This Row],[2019-T1-GLUCKSMANN Raphaël]]/Tableau17[[#This Row],[2019-T1-TOTAL]],"")</f>
        <v>4.4117647058823532E-2</v>
      </c>
      <c r="MN312" s="26">
        <f>IFERROR(Tableau17[[#This Row],[2019-T1-HAMON Benoît]]/Tableau17[[#This Row],[2019-T1-TOTAL]],"")</f>
        <v>3.9215686274509803E-2</v>
      </c>
      <c r="MO312" s="26">
        <f>IFERROR(Tableau17[[#This Row],[2019-T1-HELGEN Gilles]]/Tableau17[[#This Row],[2019-T1-TOTAL]],"")</f>
        <v>4.9019607843137254E-3</v>
      </c>
      <c r="MP312" s="26">
        <f>IFERROR(Tableau17[[#This Row],[2019-T1-JADOT Yannick]]/Tableau17[[#This Row],[2019-T1-TOTAL]],"")</f>
        <v>5.3921568627450983E-2</v>
      </c>
      <c r="MQ312" s="26">
        <f>IFERROR(Tableau17[[#This Row],[2019-T1-LAGARDE Jean-Christophe]]/Tableau17[[#This Row],[2019-T1-TOTAL]],"")</f>
        <v>1.4705882352941176E-2</v>
      </c>
      <c r="MR312" s="26">
        <f>IFERROR(Tableau17[[#This Row],[2019-T1-LALANNE Francis]]/Tableau17[[#This Row],[2019-T1-TOTAL]],"")</f>
        <v>4.9019607843137254E-3</v>
      </c>
      <c r="MS312" s="26">
        <f>IFERROR(Tableau17[[#This Row],[2019-T1-LOISEAU Nathalie]]/Tableau17[[#This Row],[2019-T1-TOTAL]],"")</f>
        <v>9.3137254901960786E-2</v>
      </c>
      <c r="MT312" s="26">
        <f>IFERROR(Tableau17[[#This Row],[2019-T1-MARIE Florie]]/Tableau17[[#This Row],[2019-T1-TOTAL]],"")</f>
        <v>4.9019607843137254E-3</v>
      </c>
      <c r="MU312" s="26">
        <f>IFERROR(Tableau17[[#This Row],[2008-T1-MACROEXTRDROITE]]/Tableau17[[#This Row],[2008-T1-MACROTOTALE]],"")</f>
        <v>0.10731707317073171</v>
      </c>
      <c r="MV312" s="26">
        <f>IFERROR(Tableau17[[#This Row],[2008-T1-MACRODROITE]]/Tableau17[[#This Row],[2008-T1-MACROTOTALE]],"")</f>
        <v>0.28048780487804881</v>
      </c>
      <c r="MW312" s="26">
        <f>IFERROR(Tableau17[[#This Row],[2008-T1-MACROCENTRE]]/Tableau17[[#This Row],[2008-T1-MACROTOTALE]],"")</f>
        <v>0</v>
      </c>
      <c r="MX312" s="26">
        <f>IFERROR(Tableau17[[#This Row],[2008-T1-MACROGAUCHE]]/Tableau17[[#This Row],[2008-T1-MACROTOTALE]],"")</f>
        <v>0.6121951219512195</v>
      </c>
      <c r="MY312" s="26">
        <f>IFERROR(Tableau17[[#This Row],[2008-T1-MACROAUTRE]]/Tableau17[[#This Row],[2008-T1-MACROTOTALE]],"")</f>
        <v>0</v>
      </c>
      <c r="MZ312" s="26">
        <f>IFERROR(Tableau17[[#This Row],[2008-T2-MACROEXTRDROITE]]/Tableau17[[#This Row],[2008-T2-MACROTOTALE]],"")</f>
        <v>8.8794926004228336E-2</v>
      </c>
      <c r="NA312" s="26">
        <f>IFERROR(Tableau17[[#This Row],[2008-T2-MACRODROITE]]/Tableau17[[#This Row],[2008-T2-MACROTOTALE]],"")</f>
        <v>0.28329809725158561</v>
      </c>
      <c r="NB312" s="26">
        <f>IFERROR(Tableau17[[#This Row],[2008-T2-MACROCENTRE]]/Tableau17[[#This Row],[2008-T2-MACROTOTALE]],"")</f>
        <v>0</v>
      </c>
      <c r="NC312" s="26">
        <f>IFERROR(Tableau17[[#This Row],[2008-T2-MACROGAUCHE]]/Tableau17[[#This Row],[2008-T2-MACROTOTALE]],"")</f>
        <v>0.62790697674418605</v>
      </c>
      <c r="ND312" s="26">
        <f>IFERROR(Tableau17[[#This Row],[2008-T2-MACROAUTRE]]/Tableau17[[#This Row],[2008-T2-MACROTOTALE]],"")</f>
        <v>0</v>
      </c>
      <c r="NE312" s="26">
        <f>IFERROR(Tableau17[[#This Row],[2014-T1-MACROEXTRDROITE]]/Tableau17[[#This Row],[2014-T1-MACROTOTALE]],"")</f>
        <v>0.24927536231884059</v>
      </c>
      <c r="NF312" s="26">
        <f>IFERROR(Tableau17[[#This Row],[2014-T1-MACRODROITE]]/Tableau17[[#This Row],[2014-T1-MACROTOTALE]],"")</f>
        <v>0.24637681159420291</v>
      </c>
      <c r="NG312" s="26">
        <f>IFERROR(Tableau17[[#This Row],[2014-T1-MACROCENTRE]]/Tableau17[[#This Row],[2014-T1-MACROTOTALE]],"")</f>
        <v>0</v>
      </c>
      <c r="NH312" s="26">
        <f>IFERROR(Tableau17[[#This Row],[2014-T1-MACROGAUCHE]]/Tableau17[[#This Row],[2014-T1-MACROTOTALE]],"")</f>
        <v>0.5043478260869565</v>
      </c>
      <c r="NI312" s="26">
        <f>IFERROR(Tableau17[[#This Row],[2014-T1-MACROAUTRE]]/Tableau17[[#This Row],[2014-T1-MACROTOTALE]],"")</f>
        <v>0</v>
      </c>
      <c r="NJ312" s="26">
        <f>IFERROR(Tableau17[[#This Row],[2014-T2-MACROEXTRDROITE]]/Tableau17[[#This Row],[2014-T2-MACROTOTALE]],"")</f>
        <v>0.32717678100263853</v>
      </c>
      <c r="NK312" s="26">
        <f>IFERROR(Tableau17[[#This Row],[2014-T2-MACRODROITE]]/Tableau17[[#This Row],[2014-T2-MACROTOTALE]],"")</f>
        <v>0.35092348284960423</v>
      </c>
      <c r="NL312" s="26">
        <f>IFERROR(Tableau17[[#This Row],[2014-T2-MACROCENTRE]]/Tableau17[[#This Row],[2014-T2-MACROTOTALE]],"")</f>
        <v>0</v>
      </c>
      <c r="NM312" s="26">
        <f>IFERROR(Tableau17[[#This Row],[2014-T2-MACROGAUCHE]]/Tableau17[[#This Row],[2014-T2-MACROTOTALE]],"")</f>
        <v>0.32189973614775724</v>
      </c>
      <c r="NN312" s="26">
        <f>IFERROR(Tableau17[[#This Row],[2014-T2-MACROAUTRE]]/Tableau17[[#This Row],[2014-T2-MACROTOTALE]],"")</f>
        <v>0</v>
      </c>
      <c r="NO312" s="26">
        <f>IFERROR( Tableau17[[#This Row],[2015-T1-MACROEXTRDROITE]]/Tableau17[[#This Row],[2015-T1-MACROTOTALE]],"")</f>
        <v>0.42207792207792205</v>
      </c>
      <c r="NP312" s="26">
        <f>IFERROR(Tableau17[[#This Row],[2015-T1-MACRODROITE]]/Tableau17[[#This Row],[2015-T1-MACROTOTALE]],"")</f>
        <v>0.13636363636363635</v>
      </c>
      <c r="NQ312" s="26">
        <f>IFERROR(Tableau17[[#This Row],[2015-T1-MACROCENTRE]]/Tableau17[[#This Row],[2015-T1-MACROTOTALE]],"")</f>
        <v>0</v>
      </c>
      <c r="NR312" s="26">
        <f>IFERROR(Tableau17[[#This Row],[2015-T1-MACROGAUCHE]]/Tableau17[[#This Row],[2015-T1-MACROTOTALE]],"")</f>
        <v>0.44155844155844154</v>
      </c>
      <c r="NS312" s="26">
        <f>IFERROR(Tableau17[[#This Row],[2015-T1-MACROAUTRE]]/Tableau17[[#This Row],[2015-T1-MACROTOTALE]],"")</f>
        <v>0</v>
      </c>
      <c r="NT312" s="26">
        <f>IFERROR(Tableau17[[#This Row],[2015-T2-MACROEXTRDROITE]]/Tableau17[[#This Row],[2015-T2-MACROTOTALE]],"")</f>
        <v>0.43543543543543545</v>
      </c>
      <c r="NU312" s="26">
        <f>IFERROR(Tableau17[[#This Row],[2015-T2-MACRODROITE]]/Tableau17[[#This Row],[2015-T2-MACROTOTALE]],"")</f>
        <v>0</v>
      </c>
      <c r="NV312" s="26">
        <f>IFERROR(Tableau17[[#This Row],[2015-T2-MACROCENTRE]]/Tableau17[[#This Row],[2015-T2-MACROTOTALE]],"")</f>
        <v>0</v>
      </c>
      <c r="NW312" s="26">
        <f>IFERROR(Tableau17[[#This Row],[2015-T2-MACROGAUCHE]]/Tableau17[[#This Row],[2015-T2-MACROTOTALE]],"")</f>
        <v>0.56456456456456461</v>
      </c>
      <c r="NX312" s="26">
        <f>IFERROR(Tableau17[[#This Row],[2015-T2-MACROAUTRE]]/Tableau17[[#This Row],[2015-T2-MACROTOTALE]],"")</f>
        <v>0</v>
      </c>
      <c r="NY312" s="26">
        <f>IFERROR(Tableau17[[#This Row],[2017-T1-MACROEXTRDROITE]]/Tableau17[[#This Row],[2017-T1-MACROTOTALE]],"")</f>
        <v>0.33460803059273425</v>
      </c>
      <c r="NZ312" s="26">
        <f>IFERROR(Tableau17[[#This Row],[2017-T1-MACRODROITE]]/Tableau17[[#This Row],[2017-T1-MACROTOTALE]],"")</f>
        <v>7.6481835564053538E-2</v>
      </c>
      <c r="OA312" s="26">
        <f>IFERROR(Tableau17[[#This Row],[2017-T1-MACROCENTRE]]/Tableau17[[#This Row],[2017-T1-MACROTOTALE]],"")</f>
        <v>0.1835564053537285</v>
      </c>
      <c r="OB312" s="26">
        <f>IFERROR(Tableau17[[#This Row],[2017-T1-MACROGAUCHE]]/Tableau17[[#This Row],[2017-T1-MACROTOTALE]],"")</f>
        <v>0.39961759082217974</v>
      </c>
      <c r="OC312" s="26">
        <f>IFERROR(Tableau17[[#This Row],[2017-T1-MACROAUTRE]]/Tableau17[[#This Row],[2017-T1-MACROTOTALE]],"")</f>
        <v>5.7361376673040155E-3</v>
      </c>
      <c r="OD312" s="26">
        <f>IFERROR(Tableau17[[#This Row],[2017-T2-MACROEXTRDROITE]]/Tableau17[[#This Row],[2017-T2-MACROTOTALE]],"")</f>
        <v>0.40845070422535212</v>
      </c>
      <c r="OE312" s="26">
        <f>IFERROR(Tableau17[[#This Row],[2017-T2-MACRODROITE]]/Tableau17[[#This Row],[2017-T2-MACROTOTALE]],"")</f>
        <v>0</v>
      </c>
      <c r="OF312" s="26">
        <f>IFERROR(Tableau17[[#This Row],[2017-T2-MACROCENTRE]]/Tableau17[[#This Row],[2017-T2-MACROTOTALE]],"")</f>
        <v>0.59154929577464788</v>
      </c>
      <c r="OG312" s="26">
        <f>IFERROR(Tableau17[[#This Row],[2017-T2-MACROGAUCHE]]/Tableau17[[#This Row],[2017-T2-MACROTOTALE]],"")</f>
        <v>0</v>
      </c>
      <c r="OH312" s="26">
        <f>IFERROR(Tableau17[[#This Row],[2017-T2-MACROAUTRE]]/Tableau17[[#This Row],[2017-T2-MACROTOTALE]],"")</f>
        <v>0</v>
      </c>
      <c r="OI312" s="26">
        <f>IFERROR(Tableau17[[#This Row],[2019-T1-MACROEXTRDROITE]]/Tableau17[[#This Row],[2019-T1-MACROTOTALE]],"")</f>
        <v>0.48341232227488151</v>
      </c>
      <c r="OJ312" s="26">
        <f>IFERROR(Tableau17[[#This Row],[2019-T1-MACRODROITE]]/Tableau17[[#This Row],[2019-T1-MACROTOTALE]],"")</f>
        <v>3.3175355450236969E-2</v>
      </c>
      <c r="OK312" s="26">
        <f>IFERROR(Tableau17[[#This Row],[2019-T1-MACROCENTRE]]/Tableau17[[#This Row],[2019-T1-MACROTOTALE]],"")</f>
        <v>9.004739336492891E-2</v>
      </c>
      <c r="OL312" s="26">
        <f>IFERROR(Tableau17[[#This Row],[2019-T1-MACROGAUCHE]]/Tableau17[[#This Row],[2019-T1-MACROTOTALE]],"")</f>
        <v>0.3127962085308057</v>
      </c>
      <c r="OM312" s="26">
        <f>IFERROR(Tableau17[[#This Row],[2019-T1-MACROAUTRE]]/Tableau17[[#This Row],[2019-T1-MACROTOTALE]],"")</f>
        <v>8.0568720379146919E-2</v>
      </c>
      <c r="ON312" s="26">
        <f>IFERROR(Tableau17[[#This Row],[2020-T1-MACROEXTRDROITE]]/Tableau17[[#This Row],[2020-T1-MACROTOTALE]],"")</f>
        <v>0.29896907216494845</v>
      </c>
      <c r="OO312" s="26">
        <f>IFERROR(Tableau17[[#This Row],[2020-T1-MACRODROITE]]/Tableau17[[#This Row],[2020-T1-MACROTOTALE]],"")</f>
        <v>0.31958762886597936</v>
      </c>
      <c r="OP312" s="26">
        <f>IFERROR(Tableau17[[#This Row],[2020-T1-MACROCENTRE]]/Tableau17[[#This Row],[2020-T1-MACROTOTALE]],"")</f>
        <v>5.6701030927835051E-2</v>
      </c>
      <c r="OQ312" s="26">
        <f>IFERROR(Tableau17[[#This Row],[2020-T1-MACROGAUCHE]]/Tableau17[[#This Row],[2020-T1-MACROTOTALE]],"")</f>
        <v>0.32474226804123713</v>
      </c>
      <c r="OR312" s="26">
        <f>IFERROR(Tableau17[[#This Row],[2020-T1-MACROAUTRE]]/Tableau17[[#This Row],[2020-T1-MACROTOTALE]],"")</f>
        <v>0</v>
      </c>
      <c r="OS312" s="26">
        <f>IFERROR(Tableau17[[#This Row],[2017 (L)-T1-MACROEXTRDROITE]]/Tableau17[[#This Row],[2017 (L)-T1-MACROTOTALE]],"")</f>
        <v>0.31932773109243695</v>
      </c>
      <c r="OT312" s="26">
        <f>IFERROR(Tableau17[[#This Row],[2017 (L)-T1-MACRODROITE]]/Tableau17[[#This Row],[2017 (L)-T1-MACROTOTALE]],"")</f>
        <v>7.1428571428571425E-2</v>
      </c>
      <c r="OU312" s="26">
        <f>IFERROR(Tableau17[[#This Row],[2017 (L)-T1-MACROCENTRE]]/Tableau17[[#This Row],[2017 (L)-T1-MACROTOTALE]],"")</f>
        <v>0.13865546218487396</v>
      </c>
      <c r="OV312" s="26">
        <f>IFERROR(Tableau17[[#This Row],[2017 (L)-T1-MACROGAUCHE]]/Tableau17[[#This Row],[2017 (L)-T1-MACROTOTALE]],"")</f>
        <v>0.45378151260504201</v>
      </c>
      <c r="OW312" s="26">
        <f>IFERROR(Tableau17[[#This Row],[2017 (L)-T1-MACROAUTRE]]/Tableau17[[#This Row],[2017 (L)-T1-MACROTOTALE]],"")</f>
        <v>1.680672268907563E-2</v>
      </c>
      <c r="OX312" s="26">
        <f>IFERROR(Tableau17[[#This Row],[2017 (L)-T2-MACROEXTRDROITE]]/Tableau17[[#This Row],[2017 (L)-T2-MACROTOTALE]],"")</f>
        <v>0.41708542713567837</v>
      </c>
      <c r="OY312" s="26">
        <f>IFERROR(Tableau17[[#This Row],[2017 (L)-T2-MACRODROITE]]/Tableau17[[#This Row],[2017 (L)-T2-MACROTOTALE]],"")</f>
        <v>0</v>
      </c>
      <c r="OZ312" s="26">
        <f>IFERROR(Tableau17[[#This Row],[2017 (L)-T2-MACROCENTRE]]/Tableau17[[#This Row],[2017 (L)-T2-MACROTOTALE]],"")</f>
        <v>0.58291457286432158</v>
      </c>
      <c r="PA312" s="26">
        <f>IFERROR(Tableau17[[#This Row],[2017 (L)-T2-MACROGAUCHE]]/Tableau17[[#This Row],[2017 (L)-T2-MACROTOTALE]],"")</f>
        <v>0</v>
      </c>
      <c r="PB312" s="26">
        <f>IFERROR(Tableau17[[#This Row],[2017 (L)-T2-MACROAUTRE]]/Tableau17[[#This Row],[2017 (L)-T2-MACROTOTALE]],"")</f>
        <v>0</v>
      </c>
      <c r="PC312" s="26">
        <f>IFERROR(Tableau17[[#This Row],[2008_T1_PROCUS]]/Tableau17[[#This Row],[2008_T1_INSCRITS]],0)</f>
        <v>1.1876484560570072E-3</v>
      </c>
      <c r="PD312" s="26">
        <f>IFERROR(Tableau17[[#This Row],[2008_T2_PROCUS]]/Tableau17[[#This Row],[2008_T2_INSCRITS]],0)</f>
        <v>2.3752969121140144E-3</v>
      </c>
      <c r="PE312" s="26">
        <f>Tableau17[[#This Row],[2014_T1_PROCUS]]/Tableau17[[#This Row],[2014_T1_INSCRITS]]</f>
        <v>6.8649885583524023E-3</v>
      </c>
      <c r="PF312" s="26">
        <f>IFERROR(Tableau17[[#This Row],[2014_T2_PROCUS]]/Tableau17[[#This Row],[2014_T2_INSCRITS]],0)</f>
        <v>6.8649885583524023E-3</v>
      </c>
    </row>
    <row r="313" spans="1:422" hidden="1" x14ac:dyDescent="0.2">
      <c r="A313" s="1">
        <v>4</v>
      </c>
      <c r="B313" s="1" t="s">
        <v>362</v>
      </c>
      <c r="C313" s="1" t="s">
        <v>374</v>
      </c>
      <c r="D313" s="1" t="s">
        <v>374</v>
      </c>
      <c r="E313" s="1">
        <v>869</v>
      </c>
      <c r="F313" s="1">
        <v>5.3657550000000001</v>
      </c>
      <c r="G313" s="1">
        <v>43.235298</v>
      </c>
      <c r="H313" s="3">
        <v>1192</v>
      </c>
      <c r="I313" s="3">
        <v>200</v>
      </c>
      <c r="L313" s="1">
        <v>36</v>
      </c>
      <c r="M313" s="1">
        <v>3</v>
      </c>
      <c r="P313" s="1">
        <v>123</v>
      </c>
      <c r="Q313" s="1">
        <v>55</v>
      </c>
      <c r="R313" s="1">
        <v>76</v>
      </c>
      <c r="S313" s="1">
        <v>109</v>
      </c>
      <c r="T313" s="1">
        <v>87</v>
      </c>
      <c r="U313" s="1">
        <v>489</v>
      </c>
      <c r="V313" s="1">
        <v>1174</v>
      </c>
      <c r="W313" s="1">
        <v>687</v>
      </c>
      <c r="X313" s="1">
        <v>8</v>
      </c>
      <c r="Y313" s="2">
        <v>0.58517887999999996</v>
      </c>
      <c r="AB313" s="1">
        <v>0</v>
      </c>
      <c r="AD313" s="1">
        <v>1192</v>
      </c>
      <c r="AE313" s="1">
        <v>497</v>
      </c>
      <c r="AF313" s="2">
        <v>0.41694630999999999</v>
      </c>
      <c r="AG313" s="1">
        <f t="shared" si="4"/>
        <v>200</v>
      </c>
      <c r="AH313" s="1">
        <v>1168</v>
      </c>
      <c r="AI313" s="1">
        <v>736</v>
      </c>
      <c r="AJ313" s="1">
        <v>14</v>
      </c>
      <c r="AK313" s="2">
        <v>0.63013699000000001</v>
      </c>
      <c r="AN313" s="1">
        <v>0</v>
      </c>
      <c r="AP313" s="1">
        <v>1158</v>
      </c>
      <c r="AQ313" s="1">
        <v>592</v>
      </c>
      <c r="AR313" s="2">
        <v>0.51122624999999999</v>
      </c>
      <c r="AS313" s="1">
        <v>1158</v>
      </c>
      <c r="AT313" s="1">
        <v>597</v>
      </c>
      <c r="AU313" s="2">
        <v>0.51554403999999998</v>
      </c>
      <c r="AV313" s="1">
        <v>1189</v>
      </c>
      <c r="AW313" s="1">
        <v>628</v>
      </c>
      <c r="AX313" s="2">
        <v>0.52817493999999998</v>
      </c>
      <c r="AY313" s="1">
        <v>1189</v>
      </c>
      <c r="AZ313" s="1">
        <v>525</v>
      </c>
      <c r="BA313" s="2">
        <v>0.44154752000000003</v>
      </c>
      <c r="BB313" s="1">
        <v>1190</v>
      </c>
      <c r="BC313" s="1">
        <v>957</v>
      </c>
      <c r="BD313" s="2">
        <v>0.80420168000000003</v>
      </c>
      <c r="BE313" s="1">
        <v>1190</v>
      </c>
      <c r="BF313" s="1">
        <v>893</v>
      </c>
      <c r="BG313" s="2">
        <v>0.75042017000000005</v>
      </c>
      <c r="BH313" s="1">
        <v>1188</v>
      </c>
      <c r="BI313" s="1">
        <v>674</v>
      </c>
      <c r="BJ313" s="2">
        <v>0.56734006999999997</v>
      </c>
      <c r="BK313" s="1">
        <v>47</v>
      </c>
      <c r="BN313" s="1">
        <v>49</v>
      </c>
      <c r="BO313" s="1">
        <v>33</v>
      </c>
      <c r="BP313" s="1">
        <v>386</v>
      </c>
      <c r="BQ313" s="1">
        <v>199</v>
      </c>
      <c r="BR313" s="1">
        <v>714</v>
      </c>
      <c r="BZ313" s="1">
        <v>38</v>
      </c>
      <c r="CB313" s="1">
        <v>52</v>
      </c>
      <c r="CC313" s="1">
        <v>117</v>
      </c>
      <c r="CD313" s="1">
        <v>336</v>
      </c>
      <c r="CE313" s="1">
        <v>125</v>
      </c>
      <c r="CF313" s="1">
        <v>668</v>
      </c>
      <c r="CL313" s="1">
        <v>11</v>
      </c>
      <c r="CO313" s="1">
        <v>66</v>
      </c>
      <c r="CP313" s="1">
        <v>165</v>
      </c>
      <c r="CT313" s="1">
        <v>198</v>
      </c>
      <c r="CV313" s="1">
        <v>127</v>
      </c>
      <c r="CW313" s="1">
        <v>567</v>
      </c>
      <c r="CY313" s="1">
        <v>184</v>
      </c>
      <c r="DA313" s="1">
        <v>351</v>
      </c>
      <c r="DC313" s="1">
        <v>535</v>
      </c>
      <c r="DD313" s="1">
        <v>16</v>
      </c>
      <c r="DE313" s="1">
        <v>7</v>
      </c>
      <c r="DF313" s="1">
        <v>15</v>
      </c>
      <c r="DI313" s="1">
        <v>58</v>
      </c>
      <c r="DJ313" s="1">
        <v>3</v>
      </c>
      <c r="DK313" s="1">
        <v>5</v>
      </c>
      <c r="DL313" s="1">
        <v>69</v>
      </c>
      <c r="DM313" s="1">
        <v>76</v>
      </c>
      <c r="DN313" s="1">
        <v>121</v>
      </c>
      <c r="DQ313" s="1">
        <v>2</v>
      </c>
      <c r="DR313" s="1">
        <v>229</v>
      </c>
      <c r="DS313" s="1">
        <v>21</v>
      </c>
      <c r="DU313" s="1">
        <v>622</v>
      </c>
      <c r="DX313" s="1">
        <v>163</v>
      </c>
      <c r="DZ313" s="1">
        <v>315</v>
      </c>
      <c r="EA313" s="1">
        <v>478</v>
      </c>
      <c r="EB313" s="1">
        <v>1</v>
      </c>
      <c r="EC313" s="1">
        <v>9</v>
      </c>
      <c r="ED313" s="1">
        <v>0</v>
      </c>
      <c r="EE313" s="1">
        <v>32</v>
      </c>
      <c r="EF313" s="1">
        <v>245</v>
      </c>
      <c r="EG313" s="1">
        <v>45</v>
      </c>
      <c r="EH313" s="1">
        <v>10</v>
      </c>
      <c r="EI313" s="1">
        <v>192</v>
      </c>
      <c r="EJ313" s="1">
        <v>166</v>
      </c>
      <c r="EK313" s="1">
        <v>235</v>
      </c>
      <c r="EL313" s="1">
        <v>9</v>
      </c>
      <c r="EM313" s="1">
        <v>944</v>
      </c>
      <c r="EN313" s="1">
        <v>255</v>
      </c>
      <c r="EO313" s="1">
        <v>545</v>
      </c>
      <c r="EP313" s="1">
        <v>800</v>
      </c>
      <c r="EQ313" s="1">
        <v>0</v>
      </c>
      <c r="ER313" s="1">
        <v>2</v>
      </c>
      <c r="ES313" s="1">
        <v>8</v>
      </c>
      <c r="ET313" s="1">
        <v>24</v>
      </c>
      <c r="EU313" s="1">
        <v>0</v>
      </c>
      <c r="EV313" s="1">
        <v>129</v>
      </c>
      <c r="EW313" s="1">
        <v>48</v>
      </c>
      <c r="EX313" s="1">
        <v>0</v>
      </c>
      <c r="EY313" s="1">
        <v>10</v>
      </c>
      <c r="EZ313" s="1">
        <v>23</v>
      </c>
      <c r="FA313" s="1">
        <v>0</v>
      </c>
      <c r="FB313" s="1">
        <v>0</v>
      </c>
      <c r="FC313" s="1">
        <v>0</v>
      </c>
      <c r="FD313" s="1">
        <v>0</v>
      </c>
      <c r="FE313" s="1">
        <v>0</v>
      </c>
      <c r="FF313" s="1">
        <v>0</v>
      </c>
      <c r="FG313" s="1">
        <v>0</v>
      </c>
      <c r="FH313" s="1">
        <v>15</v>
      </c>
      <c r="FI313" s="1">
        <v>0</v>
      </c>
      <c r="FJ313" s="1">
        <v>39</v>
      </c>
      <c r="FK313" s="1">
        <v>12</v>
      </c>
      <c r="FL313" s="1">
        <v>0</v>
      </c>
      <c r="FM313" s="1">
        <v>151</v>
      </c>
      <c r="FN313" s="1">
        <v>6</v>
      </c>
      <c r="FO313" s="1">
        <v>0</v>
      </c>
      <c r="FP313" s="1">
        <v>175</v>
      </c>
      <c r="FQ313" s="1">
        <v>0</v>
      </c>
      <c r="FR313" s="1">
        <f>SUM(Tableau17[[#This Row],[2019-T1-ALEXANDRE Audric]:[2019-T1-MARIE Florie]])</f>
        <v>642</v>
      </c>
      <c r="FS313" s="1">
        <v>33</v>
      </c>
      <c r="FT313" s="1">
        <v>433</v>
      </c>
      <c r="FU313" s="1">
        <v>0</v>
      </c>
      <c r="FV313" s="1">
        <v>248</v>
      </c>
      <c r="FW313" s="1">
        <v>0</v>
      </c>
      <c r="FX313" s="1">
        <v>714</v>
      </c>
      <c r="GD313" s="1">
        <v>0</v>
      </c>
      <c r="GE313" s="1">
        <v>117</v>
      </c>
      <c r="GF313" s="1">
        <v>336</v>
      </c>
      <c r="GG313" s="1">
        <v>0</v>
      </c>
      <c r="GH313" s="1">
        <v>215</v>
      </c>
      <c r="GI313" s="1">
        <v>0</v>
      </c>
      <c r="GJ313" s="1">
        <v>668</v>
      </c>
      <c r="GP313" s="1">
        <v>0</v>
      </c>
      <c r="GQ313" s="1">
        <v>176</v>
      </c>
      <c r="GR313" s="1">
        <v>198</v>
      </c>
      <c r="GS313" s="1">
        <v>0</v>
      </c>
      <c r="GT313" s="1">
        <v>193</v>
      </c>
      <c r="GU313" s="1">
        <v>0</v>
      </c>
      <c r="GV313" s="1">
        <v>567</v>
      </c>
      <c r="GW313" s="1">
        <v>184</v>
      </c>
      <c r="GX313" s="1">
        <v>351</v>
      </c>
      <c r="GY313" s="1">
        <v>0</v>
      </c>
      <c r="GZ313" s="1">
        <v>0</v>
      </c>
      <c r="HA313" s="1">
        <v>0</v>
      </c>
      <c r="HB313" s="1">
        <v>535</v>
      </c>
      <c r="HC313" s="1">
        <v>233</v>
      </c>
      <c r="HD313" s="1">
        <v>245</v>
      </c>
      <c r="HE313" s="1">
        <v>235</v>
      </c>
      <c r="HF313" s="1">
        <v>221</v>
      </c>
      <c r="HG313" s="1">
        <v>10</v>
      </c>
      <c r="HH313" s="1">
        <v>944</v>
      </c>
      <c r="HI313" s="1">
        <v>255</v>
      </c>
      <c r="HJ313" s="1">
        <v>0</v>
      </c>
      <c r="HK313" s="1">
        <v>545</v>
      </c>
      <c r="HL313" s="1">
        <v>0</v>
      </c>
      <c r="HM313" s="1">
        <v>0</v>
      </c>
      <c r="HN313" s="1">
        <v>800</v>
      </c>
      <c r="HO313" s="1">
        <v>155</v>
      </c>
      <c r="HP313" s="1">
        <v>54</v>
      </c>
      <c r="HQ313" s="1">
        <v>175</v>
      </c>
      <c r="HR313" s="1">
        <v>251</v>
      </c>
      <c r="HS313" s="1">
        <v>22</v>
      </c>
      <c r="HT313" s="1">
        <v>657</v>
      </c>
      <c r="HU313" s="1">
        <v>76</v>
      </c>
      <c r="HV313" s="1">
        <v>159</v>
      </c>
      <c r="HW313" s="1">
        <v>55</v>
      </c>
      <c r="HX313" s="1">
        <v>199</v>
      </c>
      <c r="HY313" s="1">
        <v>0</v>
      </c>
      <c r="HZ313" s="1">
        <v>489</v>
      </c>
      <c r="IA313" s="1">
        <v>94</v>
      </c>
      <c r="IB313" s="1">
        <v>121</v>
      </c>
      <c r="IC313" s="1">
        <v>229</v>
      </c>
      <c r="ID313" s="1">
        <v>169</v>
      </c>
      <c r="IE313" s="1">
        <v>9</v>
      </c>
      <c r="IF313" s="1">
        <v>622</v>
      </c>
      <c r="IG313" s="1">
        <v>0</v>
      </c>
      <c r="IH313" s="1">
        <v>163</v>
      </c>
      <c r="II313" s="1">
        <v>315</v>
      </c>
      <c r="IJ313" s="1">
        <v>0</v>
      </c>
      <c r="IK313" s="1">
        <v>0</v>
      </c>
      <c r="IL313" s="1">
        <v>478</v>
      </c>
      <c r="IM313" s="26">
        <f>IFERROR(Tableau17[[#This Row],[LDIV]]/Tableau17[[#This Row],[Total général]],"")</f>
        <v>0</v>
      </c>
      <c r="IN313" s="26">
        <f>IFERROR(Tableau17[[#This Row],[LDVC]]/Tableau17[[#This Row],[Total général]],"")</f>
        <v>0</v>
      </c>
      <c r="IO313" s="26">
        <f>IFERROR(Tableau17[[#This Row],[LDVD]]/Tableau17[[#This Row],[Total général]],"")</f>
        <v>7.3619631901840496E-2</v>
      </c>
      <c r="IP313" s="26">
        <f>IFERROR(Tableau17[[#This Row],[LDVG]]/Tableau17[[#This Row],[Total général]],"")</f>
        <v>6.1349693251533744E-3</v>
      </c>
      <c r="IQ313" s="26">
        <f>IFERROR(Tableau17[[#This Row],[LEXD]]/Tableau17[[#This Row],[Total général]],"")</f>
        <v>0</v>
      </c>
      <c r="IR313" s="26">
        <f>IFERROR(Tableau17[[#This Row],[LEXG]]/Tableau17[[#This Row],[Total général]],"")</f>
        <v>0</v>
      </c>
      <c r="IS313" s="26">
        <f>IFERROR(Tableau17[[#This Row],[LLR]]/Tableau17[[#This Row],[Total général]],"")</f>
        <v>0.25153374233128833</v>
      </c>
      <c r="IT313" s="26">
        <f>IFERROR(Tableau17[[#This Row],[LREM]]/Tableau17[[#This Row],[Total général]],"")</f>
        <v>0.11247443762781185</v>
      </c>
      <c r="IU313" s="26">
        <f>IFERROR(Tableau17[[#This Row],[LRN]]/Tableau17[[#This Row],[Total général]],"")</f>
        <v>0.15541922290388549</v>
      </c>
      <c r="IV313" s="26">
        <f>IFERROR(Tableau17[[#This Row],[LUG]]/Tableau17[[#This Row],[Total général]],"")</f>
        <v>0.22290388548057261</v>
      </c>
      <c r="IW313" s="26">
        <f>IFERROR(Tableau17[[#This Row],[LVEC]]/Tableau17[[#This Row],[Total général]],"")</f>
        <v>0.17791411042944785</v>
      </c>
      <c r="IX313" s="26">
        <f>IFERROR(Tableau17[[#This Row],[2008-T1-LCMD]]/Tableau17[[#This Row],[2008-T1-TOTAL]],"")</f>
        <v>6.5826330532212887E-2</v>
      </c>
      <c r="IY313" s="26">
        <f>IFERROR(Tableau17[[#This Row],[2008-T1-LDVD]]/Tableau17[[#This Row],[2008-T1-TOTAL]],"")</f>
        <v>0</v>
      </c>
      <c r="IZ313" s="26">
        <f>IFERROR(Tableau17[[#This Row],[2008-T1-LEXD]]/Tableau17[[#This Row],[2008-T1-TOTAL]],"")</f>
        <v>0</v>
      </c>
      <c r="JA313" s="26">
        <f>IFERROR(Tableau17[[#This Row],[2008-T1-LEXG]]/Tableau17[[#This Row],[2008-T1-TOTAL]],"")</f>
        <v>6.8627450980392163E-2</v>
      </c>
      <c r="JB313" s="26">
        <f>IFERROR(Tableau17[[#This Row],[2008-T1-LFN]]/Tableau17[[#This Row],[2008-T1-TOTAL]],"")</f>
        <v>4.6218487394957986E-2</v>
      </c>
      <c r="JC313" s="26">
        <f>IFERROR(Tableau17[[#This Row],[2008-T1-LMAJ]]/Tableau17[[#This Row],[2008-T1-TOTAL]],"")</f>
        <v>0.54061624649859941</v>
      </c>
      <c r="JD313" s="26">
        <f>IFERROR(Tableau17[[#This Row],[2008-T1-LUG]]/Tableau17[[#This Row],[2008-T1-TOTAL]],"")</f>
        <v>0.27871148459383754</v>
      </c>
      <c r="JE313" s="26" t="str">
        <f>IFERROR(Tableau17[[#This Row],[2008-T2-LFN]]/Tableau17[[#This Row],[2008-T2-TOTAL]],"")</f>
        <v/>
      </c>
      <c r="JF313" s="26" t="str">
        <f>IFERROR(Tableau17[[#This Row],[2008-T2-LGC]]/Tableau17[[#This Row],[2008-T2-TOTAL]],"")</f>
        <v/>
      </c>
      <c r="JG313" s="26" t="str">
        <f>IFERROR(Tableau17[[#This Row],[2008-T2-LMAJ]]/Tableau17[[#This Row],[2008-T2-TOTAL]],"")</f>
        <v/>
      </c>
      <c r="JH313" s="26" t="str">
        <f>IFERROR(Tableau17[[#This Row],[2008-T2-LUG]]/Tableau17[[#This Row],[2008-T2-TOTAL]],"")</f>
        <v/>
      </c>
      <c r="JI313" s="26">
        <f>IFERROR(Tableau17[[#This Row],[2014-T1-LDIV]]/Tableau17[[#This Row],[2014-T1-TOTAL]],"")</f>
        <v>0</v>
      </c>
      <c r="JJ313" s="26">
        <f>IFERROR(Tableau17[[#This Row],[2014-T1-LDVD]]/Tableau17[[#This Row],[2014-T1-TOTAL]],"")</f>
        <v>0</v>
      </c>
      <c r="JK313" s="26">
        <f>IFERROR(Tableau17[[#This Row],[2014-T1-LDVG]]/Tableau17[[#This Row],[2014-T1-TOTAL]],"")</f>
        <v>5.6886227544910177E-2</v>
      </c>
      <c r="JL313" s="26">
        <f>IFERROR(Tableau17[[#This Row],[2014-T1-LEXG]]/Tableau17[[#This Row],[2014-T1-TOTAL]],"")</f>
        <v>0</v>
      </c>
      <c r="JM313" s="26">
        <f>IFERROR(Tableau17[[#This Row],[2014-T1-LFG]]/Tableau17[[#This Row],[2014-T1-TOTAL]],"")</f>
        <v>7.7844311377245512E-2</v>
      </c>
      <c r="JN313" s="26">
        <f>IFERROR(Tableau17[[#This Row],[2014-T1-LFN]]/Tableau17[[#This Row],[2014-T1-TOTAL]],"")</f>
        <v>0.17514970059880239</v>
      </c>
      <c r="JO313" s="26">
        <f>IFERROR(Tableau17[[#This Row],[2014-T1-LUD]]/Tableau17[[#This Row],[2014-T1-TOTAL]],"")</f>
        <v>0.50299401197604787</v>
      </c>
      <c r="JP313" s="26">
        <f>IFERROR(Tableau17[[#This Row],[2014-T1-LUG]]/Tableau17[[#This Row],[2014-T1-TOTAL]],"")</f>
        <v>0.18712574850299402</v>
      </c>
      <c r="JQ313" s="26" t="str">
        <f>IFERROR(Tableau17[[#This Row],[2014-T2-LFN]]/Tableau17[[#This Row],[2014-T2-TOTAL]],"")</f>
        <v/>
      </c>
      <c r="JR313" s="26" t="str">
        <f>IFERROR(Tableau17[[#This Row],[2014-T2-LUD]]/Tableau17[[#This Row],[2014-T2-TOTAL]],"")</f>
        <v/>
      </c>
      <c r="JS313" s="26" t="str">
        <f>IFERROR(Tableau17[[#This Row],[2014-T2-LUG]]/Tableau17[[#This Row],[2014-T2-TOTAL]],"")</f>
        <v/>
      </c>
      <c r="JT313" s="26">
        <f>IFERROR(Tableau17[[#This Row],[2015-T1-BC-DIV]]/Tableau17[[#This Row],[2015-T1-TOTAL]],"")</f>
        <v>0</v>
      </c>
      <c r="JU313" s="26">
        <f>IFERROR(Tableau17[[#This Row],[2015-T1-BC-DLF]]/Tableau17[[#This Row],[2015-T1-TOTAL]],"")</f>
        <v>1.9400352733686066E-2</v>
      </c>
      <c r="JV313" s="26">
        <f>IFERROR(Tableau17[[#This Row],[2015-T1-BC-DVD]]/Tableau17[[#This Row],[2015-T1-TOTAL]],"")</f>
        <v>0</v>
      </c>
      <c r="JW313" s="26">
        <f>IFERROR(Tableau17[[#This Row],[2015-T1-BC-DVG]]/Tableau17[[#This Row],[2015-T1-TOTAL]],"")</f>
        <v>0</v>
      </c>
      <c r="JX313" s="26">
        <f>IFERROR(Tableau17[[#This Row],[2015-T1-BC-FG]]/Tableau17[[#This Row],[2015-T1-TOTAL]],"")</f>
        <v>0.1164021164021164</v>
      </c>
      <c r="JY313" s="26">
        <f>IFERROR(Tableau17[[#This Row],[2015-T1-BC-FN]]/Tableau17[[#This Row],[2015-T1-TOTAL]],"")</f>
        <v>0.29100529100529099</v>
      </c>
      <c r="JZ313" s="26">
        <f>IFERROR(Tableau17[[#This Row],[2015-T1-BC-MDM]]/Tableau17[[#This Row],[2015-T1-TOTAL]],"")</f>
        <v>0</v>
      </c>
      <c r="KA313" s="26">
        <f>IFERROR(Tableau17[[#This Row],[2015-T1-BC-RDG]]/Tableau17[[#This Row],[2015-T1-TOTAL]],"")</f>
        <v>0</v>
      </c>
      <c r="KB313" s="26">
        <f>IFERROR(Tableau17[[#This Row],[2015-T1-BC-SOC]]/Tableau17[[#This Row],[2015-T1-TOTAL]],"")</f>
        <v>0</v>
      </c>
      <c r="KC313" s="26">
        <f>IFERROR(Tableau17[[#This Row],[2015-T1-BC-UD]]/Tableau17[[#This Row],[2015-T1-TOTAL]],"")</f>
        <v>0.34920634920634919</v>
      </c>
      <c r="KD313" s="26">
        <f>IFERROR(Tableau17[[#This Row],[2015-T1-BC-UG]]/Tableau17[[#This Row],[2015-T1-TOTAL]],"")</f>
        <v>0</v>
      </c>
      <c r="KE313" s="26">
        <f>IFERROR(Tableau17[[#This Row],[2015-T1-BC-VEC]]/Tableau17[[#This Row],[2015-T1-TOTAL]],"")</f>
        <v>0.22398589065255731</v>
      </c>
      <c r="KF313" s="26">
        <f>IFERROR(Tableau17[[#This Row],[2015-T2-BC-DVG]]/Tableau17[[#This Row],[2015-T2-TOTAL]],"")</f>
        <v>0</v>
      </c>
      <c r="KG313" s="26">
        <f>IFERROR(Tableau17[[#This Row],[2015-T2-BC-FN]]/Tableau17[[#This Row],[2015-T2-TOTAL]],"")</f>
        <v>0.34392523364485983</v>
      </c>
      <c r="KH313" s="26">
        <f>IFERROR(Tableau17[[#This Row],[2015-T2-BC-SOC]]/Tableau17[[#This Row],[2015-T2-TOTAL]],"")</f>
        <v>0</v>
      </c>
      <c r="KI313" s="26">
        <f>IFERROR(Tableau17[[#This Row],[2015-T2-BC-UD]]/Tableau17[[#This Row],[2015-T2-TOTAL]],"")</f>
        <v>0.65607476635514017</v>
      </c>
      <c r="KJ313" s="26">
        <f>IFERROR(Tableau17[[#This Row],[2015-T2-BC-UG]]/Tableau17[[#This Row],[2015-T2-TOTAL]],"")</f>
        <v>0</v>
      </c>
      <c r="KK313" s="26">
        <f>IFERROR(Tableau17[[#This Row],[2017 (L)-T1-COM]]/Tableau17[[#This Row],[2017 (L)-T1-TOTAL]],"")</f>
        <v>2.5723472668810289E-2</v>
      </c>
      <c r="KL313" s="26">
        <f>IFERROR(Tableau17[[#This Row],[2017 (L)-T1-DIV]]/Tableau17[[#This Row],[2017 (L)-T1-TOTAL]],"")</f>
        <v>1.1254019292604502E-2</v>
      </c>
      <c r="KM313" s="26">
        <f>IFERROR(Tableau17[[#This Row],[2017 (L)-T1-DLF]]/Tableau17[[#This Row],[2017 (L)-T1-TOTAL]],"")</f>
        <v>2.4115755627009645E-2</v>
      </c>
      <c r="KN313" s="26">
        <f>IFERROR(Tableau17[[#This Row],[2017 (L)-T1-DVD]]/Tableau17[[#This Row],[2017 (L)-T1-TOTAL]],"")</f>
        <v>0</v>
      </c>
      <c r="KO313" s="26">
        <f>IFERROR(Tableau17[[#This Row],[2017 (L)-T1-DVG]]/Tableau17[[#This Row],[2017 (L)-T1-TOTAL]],"")</f>
        <v>0</v>
      </c>
      <c r="KP313" s="26">
        <f>IFERROR(Tableau17[[#This Row],[2017 (L)-T1-ECO]]/Tableau17[[#This Row],[2017 (L)-T1-TOTAL]],"")</f>
        <v>9.3247588424437297E-2</v>
      </c>
      <c r="KQ313" s="26">
        <f>IFERROR(Tableau17[[#This Row],[2017 (L)-T1-EXD]]/Tableau17[[#This Row],[2017 (L)-T1-TOTAL]],"")</f>
        <v>4.8231511254019296E-3</v>
      </c>
      <c r="KR313" s="26">
        <f>IFERROR(Tableau17[[#This Row],[2017 (L)-T1-EXG]]/Tableau17[[#This Row],[2017 (L)-T1-TOTAL]],"")</f>
        <v>8.0385852090032149E-3</v>
      </c>
      <c r="KS313" s="26">
        <f>IFERROR(Tableau17[[#This Row],[2017 (L)-T1-FI]]/Tableau17[[#This Row],[2017 (L)-T1-TOTAL]],"")</f>
        <v>0.11093247588424437</v>
      </c>
      <c r="KT313" s="26">
        <f>IFERROR(Tableau17[[#This Row],[2017 (L)-T1-FN]]/Tableau17[[#This Row],[2017 (L)-T1-TOTAL]],"")</f>
        <v>0.12218649517684887</v>
      </c>
      <c r="KU313" s="26">
        <f>IFERROR(Tableau17[[#This Row],[2017 (L)-T1-LR]]/Tableau17[[#This Row],[2017 (L)-T1-TOTAL]],"")</f>
        <v>0.19453376205787781</v>
      </c>
      <c r="KV313" s="26">
        <f>IFERROR(Tableau17[[#This Row],[2017 (L)-T1-MDM]]/Tableau17[[#This Row],[2017 (L)-T1-TOTAL]],"")</f>
        <v>0</v>
      </c>
      <c r="KW313" s="26">
        <f>IFERROR(Tableau17[[#This Row],[2017 (L)-T1-RDG]]/Tableau17[[#This Row],[2017 (L)-T1-TOTAL]],"")</f>
        <v>0</v>
      </c>
      <c r="KX313" s="26">
        <f>IFERROR(Tableau17[[#This Row],[2017 (L)-T1-REG]]/Tableau17[[#This Row],[2017 (L)-T1-TOTAL]],"")</f>
        <v>3.2154340836012861E-3</v>
      </c>
      <c r="KY313" s="26">
        <f>IFERROR(Tableau17[[#This Row],[2017 (L)-T1-REM]]/Tableau17[[#This Row],[2017 (L)-T1-TOTAL]],"")</f>
        <v>0.36816720257234725</v>
      </c>
      <c r="KZ313" s="26">
        <f>IFERROR(Tableau17[[#This Row],[2017 (L)-T1-SOC]]/Tableau17[[#This Row],[2017 (L)-T1-TOTAL]],"")</f>
        <v>3.3762057877813507E-2</v>
      </c>
      <c r="LA313" s="26">
        <f>IFERROR(Tableau17[[#This Row],[2017 (L)-T1-UDI]]/Tableau17[[#This Row],[2017 (L)-T1-TOTAL]],"")</f>
        <v>0</v>
      </c>
      <c r="LB313" s="26">
        <f>IFERROR(Tableau17[[#This Row],[2017 (L)-T2-FI]]/Tableau17[[#This Row],[2017 (L)-T2-TOTAL]],"")</f>
        <v>0</v>
      </c>
      <c r="LC313" s="26">
        <f>IFERROR(Tableau17[[#This Row],[2017 (L)-T2-FN]]/Tableau17[[#This Row],[2017 (L)-T2-TOTAL]],"")</f>
        <v>0</v>
      </c>
      <c r="LD313" s="26">
        <f>IFERROR(Tableau17[[#This Row],[2017 (L)-T2-LR]]/Tableau17[[#This Row],[2017 (L)-T2-TOTAL]],"")</f>
        <v>0.34100418410041838</v>
      </c>
      <c r="LE313" s="26">
        <f>IFERROR(Tableau17[[#This Row],[2017 (L)-T2-MDM]]/Tableau17[[#This Row],[2017 (L)-T2-TOTAL]],"")</f>
        <v>0</v>
      </c>
      <c r="LF313" s="26">
        <f>IFERROR(Tableau17[[#This Row],[2017 (L)-T2-REM]]/Tableau17[[#This Row],[2017 (L)-T2-TOTAL]],"")</f>
        <v>0.65899581589958156</v>
      </c>
      <c r="LG313" s="26">
        <f>IFERROR(Tableau17[[#This Row],[2017-T1-ARTHAUD Nathalie]]/Tableau17[[#This Row],[2017-T1-TOTAL]],"")</f>
        <v>1.0593220338983051E-3</v>
      </c>
      <c r="LH313" s="26">
        <f>IFERROR(Tableau17[[#This Row],[2017-T1-ASSELINEAU Fran]]/Tableau17[[#This Row],[2017-T1-TOTAL]],"")</f>
        <v>9.5338983050847464E-3</v>
      </c>
      <c r="LI313" s="26">
        <f>IFERROR(Tableau17[[#This Row],[2017-T1-CHEMINADE Jacques]]/Tableau17[[#This Row],[2017-T1-TOTAL]],"")</f>
        <v>0</v>
      </c>
      <c r="LJ313" s="26">
        <f>IFERROR(Tableau17[[#This Row],[2017-T1-DUPONT-AIGNAN Nicolas]]/Tableau17[[#This Row],[2017-T1-TOTAL]],"")</f>
        <v>3.3898305084745763E-2</v>
      </c>
      <c r="LK313" s="26">
        <f>IFERROR(Tableau17[[#This Row],[2017-T1-FILLON Fran]]/Tableau17[[#This Row],[2017-T1-TOTAL]],"")</f>
        <v>0.25953389830508472</v>
      </c>
      <c r="LL313" s="26">
        <f>IFERROR(Tableau17[[#This Row],[2017-T1-HAMON Beno]]/Tableau17[[#This Row],[2017-T1-TOTAL]],"")</f>
        <v>4.7669491525423727E-2</v>
      </c>
      <c r="LM313" s="26">
        <f>IFERROR(Tableau17[[#This Row],[2017-T1-LASSALLE Jean]]/Tableau17[[#This Row],[2017-T1-TOTAL]],"")</f>
        <v>1.059322033898305E-2</v>
      </c>
      <c r="LN313" s="26">
        <f>IFERROR(Tableau17[[#This Row],[2017-T1-LE PEN Marine]]/Tableau17[[#This Row],[2017-T1-TOTAL]],"")</f>
        <v>0.20338983050847459</v>
      </c>
      <c r="LO313" s="26">
        <f>IFERROR(Tableau17[[#This Row],[2017-T1-M Jean-Luc]]/Tableau17[[#This Row],[2017-T1-TOTAL]],"")</f>
        <v>0.17584745762711865</v>
      </c>
      <c r="LP313" s="26">
        <f>IFERROR(Tableau17[[#This Row],[2017-T1-MACRON Emmanuel]]/Tableau17[[#This Row],[2017-T1-TOTAL]],"")</f>
        <v>0.2489406779661017</v>
      </c>
      <c r="LQ313" s="26">
        <f>IFERROR(Tableau17[[#This Row],[2017-T1-POUTOU Philippe]]/Tableau17[[#This Row],[2017-T1-TOTAL]],"")</f>
        <v>9.5338983050847464E-3</v>
      </c>
      <c r="LR313" s="26">
        <f>IFERROR(Tableau17[[#This Row],[2017-T2-LE PEN Marine]]/Tableau17[[#This Row],[2017-T2-TOTAL]],"")</f>
        <v>0.31874999999999998</v>
      </c>
      <c r="LS313" s="26">
        <f>IFERROR(Tableau17[[#This Row],[2017-T2-MACRON Emmanuel]]/Tableau17[[#This Row],[2017-T2-TOTAL]],"")</f>
        <v>0.68125000000000002</v>
      </c>
      <c r="LT313" s="26">
        <f>IFERROR(Tableau17[[#This Row],[2019-T1-ALEXANDRE Audric]]/Tableau17[[#This Row],[2019-T1-TOTAL]],"")</f>
        <v>0</v>
      </c>
      <c r="LU313" s="26">
        <f>IFERROR(Tableau17[[#This Row],[2019-T1-ARTHAUD Nathalie]]/Tableau17[[#This Row],[2019-T1-TOTAL]],"")</f>
        <v>3.1152647975077881E-3</v>
      </c>
      <c r="LV313" s="26">
        <f>IFERROR(Tableau17[[#This Row],[2019-T1-ASSELINEAU François]]/Tableau17[[#This Row],[2019-T1-TOTAL]],"")</f>
        <v>1.2461059190031152E-2</v>
      </c>
      <c r="LW313" s="26">
        <f>IFERROR(Tableau17[[#This Row],[2019-T1-AUBRY Manon]]/Tableau17[[#This Row],[2019-T1-TOTAL]],"")</f>
        <v>3.7383177570093455E-2</v>
      </c>
      <c r="LX313" s="26">
        <f>IFERROR(Tableau17[[#This Row],[2019-T1-AZERGUI Nagib]]/Tableau17[[#This Row],[2019-T1-TOTAL]],"")</f>
        <v>0</v>
      </c>
      <c r="LY313" s="26">
        <f>IFERROR(Tableau17[[#This Row],[2019-T1-BARDELLA Jordan]]/Tableau17[[#This Row],[2019-T1-TOTAL]],"")</f>
        <v>0.20093457943925233</v>
      </c>
      <c r="LZ313" s="26">
        <f>IFERROR(Tableau17[[#This Row],[2019-T1-BELLAMY François-Xavier]]/Tableau17[[#This Row],[2019-T1-TOTAL]],"")</f>
        <v>7.476635514018691E-2</v>
      </c>
      <c r="MA313" s="26">
        <f>IFERROR(Tableau17[[#This Row],[2019-T1-BIDOU Olivier]]/Tableau17[[#This Row],[2019-T1-TOTAL]],"")</f>
        <v>0</v>
      </c>
      <c r="MB313" s="26">
        <f>IFERROR(Tableau17[[#This Row],[2019-T1-BOURG Dominique]]/Tableau17[[#This Row],[2019-T1-TOTAL]],"")</f>
        <v>1.5576323987538941E-2</v>
      </c>
      <c r="MC313" s="26">
        <f>IFERROR(Tableau17[[#This Row],[2019-T1-BROSSAT Ian]]/Tableau17[[#This Row],[2019-T1-TOTAL]],"")</f>
        <v>3.5825545171339561E-2</v>
      </c>
      <c r="MD313" s="26">
        <f>IFERROR(Tableau17[[#This Row],[2019-T1-CAILLAUD Sophie]]/Tableau17[[#This Row],[2019-T1-TOTAL]],"")</f>
        <v>0</v>
      </c>
      <c r="ME313" s="26">
        <f>IFERROR(Tableau17[[#This Row],[2019-T1-CAMUS Renaud]]/Tableau17[[#This Row],[2019-T1-TOTAL]],"")</f>
        <v>0</v>
      </c>
      <c r="MF313" s="26">
        <f>IFERROR(Tableau17[[#This Row],[2019-T1-CHALENÇON Christophe]]/Tableau17[[#This Row],[2019-T1-TOTAL]],"")</f>
        <v>0</v>
      </c>
      <c r="MG313" s="26">
        <f>IFERROR(Tableau17[[#This Row],[2019-T1-CORBET Cathy Denise Ginette]]/Tableau17[[#This Row],[2019-T1-TOTAL]],"")</f>
        <v>0</v>
      </c>
      <c r="MH313" s="26">
        <f>IFERROR(Tableau17[[#This Row],[2019-T1-DE PREVOISIN Robert]]/Tableau17[[#This Row],[2019-T1-TOTAL]],"")</f>
        <v>0</v>
      </c>
      <c r="MI313" s="26">
        <f>IFERROR(Tableau17[[#This Row],[2019-T1-DELFEL Thérèse]]/Tableau17[[#This Row],[2019-T1-TOTAL]],"")</f>
        <v>0</v>
      </c>
      <c r="MJ313" s="26">
        <f>IFERROR(Tableau17[[#This Row],[2019-T1-DIEUMEGARD Pierre]]/Tableau17[[#This Row],[2019-T1-TOTAL]],"")</f>
        <v>0</v>
      </c>
      <c r="MK313" s="26">
        <f>IFERROR(Tableau17[[#This Row],[2019-T1-DUPONT-AIGNAN Nicolas]]/Tableau17[[#This Row],[2019-T1-TOTAL]],"")</f>
        <v>2.336448598130841E-2</v>
      </c>
      <c r="ML313" s="26">
        <f>IFERROR(Tableau17[[#This Row],[2019-T1-GERNIGON Yves]]/Tableau17[[#This Row],[2019-T1-TOTAL]],"")</f>
        <v>0</v>
      </c>
      <c r="MM313" s="26">
        <f>IFERROR(Tableau17[[#This Row],[2019-T1-GLUCKSMANN Raphaël]]/Tableau17[[#This Row],[2019-T1-TOTAL]],"")</f>
        <v>6.0747663551401869E-2</v>
      </c>
      <c r="MN313" s="26">
        <f>IFERROR(Tableau17[[#This Row],[2019-T1-HAMON Benoît]]/Tableau17[[#This Row],[2019-T1-TOTAL]],"")</f>
        <v>1.8691588785046728E-2</v>
      </c>
      <c r="MO313" s="26">
        <f>IFERROR(Tableau17[[#This Row],[2019-T1-HELGEN Gilles]]/Tableau17[[#This Row],[2019-T1-TOTAL]],"")</f>
        <v>0</v>
      </c>
      <c r="MP313" s="26">
        <f>IFERROR(Tableau17[[#This Row],[2019-T1-JADOT Yannick]]/Tableau17[[#This Row],[2019-T1-TOTAL]],"")</f>
        <v>0.235202492211838</v>
      </c>
      <c r="MQ313" s="26">
        <f>IFERROR(Tableau17[[#This Row],[2019-T1-LAGARDE Jean-Christophe]]/Tableau17[[#This Row],[2019-T1-TOTAL]],"")</f>
        <v>9.3457943925233638E-3</v>
      </c>
      <c r="MR313" s="26">
        <f>IFERROR(Tableau17[[#This Row],[2019-T1-LALANNE Francis]]/Tableau17[[#This Row],[2019-T1-TOTAL]],"")</f>
        <v>0</v>
      </c>
      <c r="MS313" s="26">
        <f>IFERROR(Tableau17[[#This Row],[2019-T1-LOISEAU Nathalie]]/Tableau17[[#This Row],[2019-T1-TOTAL]],"")</f>
        <v>0.27258566978193144</v>
      </c>
      <c r="MT313" s="26">
        <f>IFERROR(Tableau17[[#This Row],[2019-T1-MARIE Florie]]/Tableau17[[#This Row],[2019-T1-TOTAL]],"")</f>
        <v>0</v>
      </c>
      <c r="MU313" s="26">
        <f>IFERROR(Tableau17[[#This Row],[2008-T1-MACROEXTRDROITE]]/Tableau17[[#This Row],[2008-T1-MACROTOTALE]],"")</f>
        <v>4.6218487394957986E-2</v>
      </c>
      <c r="MV313" s="26">
        <f>IFERROR(Tableau17[[#This Row],[2008-T1-MACRODROITE]]/Tableau17[[#This Row],[2008-T1-MACROTOTALE]],"")</f>
        <v>0.60644257703081228</v>
      </c>
      <c r="MW313" s="26">
        <f>IFERROR(Tableau17[[#This Row],[2008-T1-MACROCENTRE]]/Tableau17[[#This Row],[2008-T1-MACROTOTALE]],"")</f>
        <v>0</v>
      </c>
      <c r="MX313" s="26">
        <f>IFERROR(Tableau17[[#This Row],[2008-T1-MACROGAUCHE]]/Tableau17[[#This Row],[2008-T1-MACROTOTALE]],"")</f>
        <v>0.34733893557422968</v>
      </c>
      <c r="MY313" s="26">
        <f>IFERROR(Tableau17[[#This Row],[2008-T1-MACROAUTRE]]/Tableau17[[#This Row],[2008-T1-MACROTOTALE]],"")</f>
        <v>0</v>
      </c>
      <c r="MZ313" s="26" t="str">
        <f>IFERROR(Tableau17[[#This Row],[2008-T2-MACROEXTRDROITE]]/Tableau17[[#This Row],[2008-T2-MACROTOTALE]],"")</f>
        <v/>
      </c>
      <c r="NA313" s="26" t="str">
        <f>IFERROR(Tableau17[[#This Row],[2008-T2-MACRODROITE]]/Tableau17[[#This Row],[2008-T2-MACROTOTALE]],"")</f>
        <v/>
      </c>
      <c r="NB313" s="26" t="str">
        <f>IFERROR(Tableau17[[#This Row],[2008-T2-MACROCENTRE]]/Tableau17[[#This Row],[2008-T2-MACROTOTALE]],"")</f>
        <v/>
      </c>
      <c r="NC313" s="26" t="str">
        <f>IFERROR(Tableau17[[#This Row],[2008-T2-MACROGAUCHE]]/Tableau17[[#This Row],[2008-T2-MACROTOTALE]],"")</f>
        <v/>
      </c>
      <c r="ND313" s="26" t="str">
        <f>IFERROR(Tableau17[[#This Row],[2008-T2-MACROAUTRE]]/Tableau17[[#This Row],[2008-T2-MACROTOTALE]],"")</f>
        <v/>
      </c>
      <c r="NE313" s="26">
        <f>IFERROR(Tableau17[[#This Row],[2014-T1-MACROEXTRDROITE]]/Tableau17[[#This Row],[2014-T1-MACROTOTALE]],"")</f>
        <v>0.17514970059880239</v>
      </c>
      <c r="NF313" s="26">
        <f>IFERROR(Tableau17[[#This Row],[2014-T1-MACRODROITE]]/Tableau17[[#This Row],[2014-T1-MACROTOTALE]],"")</f>
        <v>0.50299401197604787</v>
      </c>
      <c r="NG313" s="26">
        <f>IFERROR(Tableau17[[#This Row],[2014-T1-MACROCENTRE]]/Tableau17[[#This Row],[2014-T1-MACROTOTALE]],"")</f>
        <v>0</v>
      </c>
      <c r="NH313" s="26">
        <f>IFERROR(Tableau17[[#This Row],[2014-T1-MACROGAUCHE]]/Tableau17[[#This Row],[2014-T1-MACROTOTALE]],"")</f>
        <v>0.32185628742514971</v>
      </c>
      <c r="NI313" s="26">
        <f>IFERROR(Tableau17[[#This Row],[2014-T1-MACROAUTRE]]/Tableau17[[#This Row],[2014-T1-MACROTOTALE]],"")</f>
        <v>0</v>
      </c>
      <c r="NJ313" s="26" t="str">
        <f>IFERROR(Tableau17[[#This Row],[2014-T2-MACROEXTRDROITE]]/Tableau17[[#This Row],[2014-T2-MACROTOTALE]],"")</f>
        <v/>
      </c>
      <c r="NK313" s="26" t="str">
        <f>IFERROR(Tableau17[[#This Row],[2014-T2-MACRODROITE]]/Tableau17[[#This Row],[2014-T2-MACROTOTALE]],"")</f>
        <v/>
      </c>
      <c r="NL313" s="26" t="str">
        <f>IFERROR(Tableau17[[#This Row],[2014-T2-MACROCENTRE]]/Tableau17[[#This Row],[2014-T2-MACROTOTALE]],"")</f>
        <v/>
      </c>
      <c r="NM313" s="26" t="str">
        <f>IFERROR(Tableau17[[#This Row],[2014-T2-MACROGAUCHE]]/Tableau17[[#This Row],[2014-T2-MACROTOTALE]],"")</f>
        <v/>
      </c>
      <c r="NN313" s="26" t="str">
        <f>IFERROR(Tableau17[[#This Row],[2014-T2-MACROAUTRE]]/Tableau17[[#This Row],[2014-T2-MACROTOTALE]],"")</f>
        <v/>
      </c>
      <c r="NO313" s="26">
        <f>IFERROR( Tableau17[[#This Row],[2015-T1-MACROEXTRDROITE]]/Tableau17[[#This Row],[2015-T1-MACROTOTALE]],"")</f>
        <v>0.31040564373897706</v>
      </c>
      <c r="NP313" s="26">
        <f>IFERROR(Tableau17[[#This Row],[2015-T1-MACRODROITE]]/Tableau17[[#This Row],[2015-T1-MACROTOTALE]],"")</f>
        <v>0.34920634920634919</v>
      </c>
      <c r="NQ313" s="26">
        <f>IFERROR(Tableau17[[#This Row],[2015-T1-MACROCENTRE]]/Tableau17[[#This Row],[2015-T1-MACROTOTALE]],"")</f>
        <v>0</v>
      </c>
      <c r="NR313" s="26">
        <f>IFERROR(Tableau17[[#This Row],[2015-T1-MACROGAUCHE]]/Tableau17[[#This Row],[2015-T1-MACROTOTALE]],"")</f>
        <v>0.3403880070546737</v>
      </c>
      <c r="NS313" s="26">
        <f>IFERROR(Tableau17[[#This Row],[2015-T1-MACROAUTRE]]/Tableau17[[#This Row],[2015-T1-MACROTOTALE]],"")</f>
        <v>0</v>
      </c>
      <c r="NT313" s="26">
        <f>IFERROR(Tableau17[[#This Row],[2015-T2-MACROEXTRDROITE]]/Tableau17[[#This Row],[2015-T2-MACROTOTALE]],"")</f>
        <v>0.34392523364485983</v>
      </c>
      <c r="NU313" s="26">
        <f>IFERROR(Tableau17[[#This Row],[2015-T2-MACRODROITE]]/Tableau17[[#This Row],[2015-T2-MACROTOTALE]],"")</f>
        <v>0.65607476635514017</v>
      </c>
      <c r="NV313" s="26">
        <f>IFERROR(Tableau17[[#This Row],[2015-T2-MACROCENTRE]]/Tableau17[[#This Row],[2015-T2-MACROTOTALE]],"")</f>
        <v>0</v>
      </c>
      <c r="NW313" s="26">
        <f>IFERROR(Tableau17[[#This Row],[2015-T2-MACROGAUCHE]]/Tableau17[[#This Row],[2015-T2-MACROTOTALE]],"")</f>
        <v>0</v>
      </c>
      <c r="NX313" s="26">
        <f>IFERROR(Tableau17[[#This Row],[2015-T2-MACROAUTRE]]/Tableau17[[#This Row],[2015-T2-MACROTOTALE]],"")</f>
        <v>0</v>
      </c>
      <c r="NY313" s="26">
        <f>IFERROR(Tableau17[[#This Row],[2017-T1-MACROEXTRDROITE]]/Tableau17[[#This Row],[2017-T1-MACROTOTALE]],"")</f>
        <v>0.24682203389830509</v>
      </c>
      <c r="NZ313" s="26">
        <f>IFERROR(Tableau17[[#This Row],[2017-T1-MACRODROITE]]/Tableau17[[#This Row],[2017-T1-MACROTOTALE]],"")</f>
        <v>0.25953389830508472</v>
      </c>
      <c r="OA313" s="26">
        <f>IFERROR(Tableau17[[#This Row],[2017-T1-MACROCENTRE]]/Tableau17[[#This Row],[2017-T1-MACROTOTALE]],"")</f>
        <v>0.2489406779661017</v>
      </c>
      <c r="OB313" s="26">
        <f>IFERROR(Tableau17[[#This Row],[2017-T1-MACROGAUCHE]]/Tableau17[[#This Row],[2017-T1-MACROTOTALE]],"")</f>
        <v>0.23411016949152541</v>
      </c>
      <c r="OC313" s="26">
        <f>IFERROR(Tableau17[[#This Row],[2017-T1-MACROAUTRE]]/Tableau17[[#This Row],[2017-T1-MACROTOTALE]],"")</f>
        <v>1.059322033898305E-2</v>
      </c>
      <c r="OD313" s="26">
        <f>IFERROR(Tableau17[[#This Row],[2017-T2-MACROEXTRDROITE]]/Tableau17[[#This Row],[2017-T2-MACROTOTALE]],"")</f>
        <v>0.31874999999999998</v>
      </c>
      <c r="OE313" s="26">
        <f>IFERROR(Tableau17[[#This Row],[2017-T2-MACRODROITE]]/Tableau17[[#This Row],[2017-T2-MACROTOTALE]],"")</f>
        <v>0</v>
      </c>
      <c r="OF313" s="26">
        <f>IFERROR(Tableau17[[#This Row],[2017-T2-MACROCENTRE]]/Tableau17[[#This Row],[2017-T2-MACROTOTALE]],"")</f>
        <v>0.68125000000000002</v>
      </c>
      <c r="OG313" s="26">
        <f>IFERROR(Tableau17[[#This Row],[2017-T2-MACROGAUCHE]]/Tableau17[[#This Row],[2017-T2-MACROTOTALE]],"")</f>
        <v>0</v>
      </c>
      <c r="OH313" s="26">
        <f>IFERROR(Tableau17[[#This Row],[2017-T2-MACROAUTRE]]/Tableau17[[#This Row],[2017-T2-MACROTOTALE]],"")</f>
        <v>0</v>
      </c>
      <c r="OI313" s="26">
        <f>IFERROR(Tableau17[[#This Row],[2019-T1-MACROEXTRDROITE]]/Tableau17[[#This Row],[2019-T1-MACROTOTALE]],"")</f>
        <v>0.23592085235920851</v>
      </c>
      <c r="OJ313" s="26">
        <f>IFERROR(Tableau17[[#This Row],[2019-T1-MACRODROITE]]/Tableau17[[#This Row],[2019-T1-MACROTOTALE]],"")</f>
        <v>8.2191780821917804E-2</v>
      </c>
      <c r="OK313" s="26">
        <f>IFERROR(Tableau17[[#This Row],[2019-T1-MACROCENTRE]]/Tableau17[[#This Row],[2019-T1-MACROTOTALE]],"")</f>
        <v>0.26636225266362251</v>
      </c>
      <c r="OL313" s="26">
        <f>IFERROR(Tableau17[[#This Row],[2019-T1-MACROGAUCHE]]/Tableau17[[#This Row],[2019-T1-MACROTOTALE]],"")</f>
        <v>0.38203957382039572</v>
      </c>
      <c r="OM313" s="26">
        <f>IFERROR(Tableau17[[#This Row],[2019-T1-MACROAUTRE]]/Tableau17[[#This Row],[2019-T1-MACROTOTALE]],"")</f>
        <v>3.3485540334855401E-2</v>
      </c>
      <c r="ON313" s="26">
        <f>IFERROR(Tableau17[[#This Row],[2020-T1-MACROEXTRDROITE]]/Tableau17[[#This Row],[2020-T1-MACROTOTALE]],"")</f>
        <v>0.15541922290388549</v>
      </c>
      <c r="OO313" s="26">
        <f>IFERROR(Tableau17[[#This Row],[2020-T1-MACRODROITE]]/Tableau17[[#This Row],[2020-T1-MACROTOTALE]],"")</f>
        <v>0.32515337423312884</v>
      </c>
      <c r="OP313" s="26">
        <f>IFERROR(Tableau17[[#This Row],[2020-T1-MACROCENTRE]]/Tableau17[[#This Row],[2020-T1-MACROTOTALE]],"")</f>
        <v>0.11247443762781185</v>
      </c>
      <c r="OQ313" s="26">
        <f>IFERROR(Tableau17[[#This Row],[2020-T1-MACROGAUCHE]]/Tableau17[[#This Row],[2020-T1-MACROTOTALE]],"")</f>
        <v>0.40695296523517382</v>
      </c>
      <c r="OR313" s="26">
        <f>IFERROR(Tableau17[[#This Row],[2020-T1-MACROAUTRE]]/Tableau17[[#This Row],[2020-T1-MACROTOTALE]],"")</f>
        <v>0</v>
      </c>
      <c r="OS313" s="26">
        <f>IFERROR(Tableau17[[#This Row],[2017 (L)-T1-MACROEXTRDROITE]]/Tableau17[[#This Row],[2017 (L)-T1-MACROTOTALE]],"")</f>
        <v>0.15112540192926044</v>
      </c>
      <c r="OT313" s="26">
        <f>IFERROR(Tableau17[[#This Row],[2017 (L)-T1-MACRODROITE]]/Tableau17[[#This Row],[2017 (L)-T1-MACROTOTALE]],"")</f>
        <v>0.19453376205787781</v>
      </c>
      <c r="OU313" s="26">
        <f>IFERROR(Tableau17[[#This Row],[2017 (L)-T1-MACROCENTRE]]/Tableau17[[#This Row],[2017 (L)-T1-MACROTOTALE]],"")</f>
        <v>0.36816720257234725</v>
      </c>
      <c r="OV313" s="26">
        <f>IFERROR(Tableau17[[#This Row],[2017 (L)-T1-MACROGAUCHE]]/Tableau17[[#This Row],[2017 (L)-T1-MACROTOTALE]],"")</f>
        <v>0.27170418006430869</v>
      </c>
      <c r="OW313" s="26">
        <f>IFERROR(Tableau17[[#This Row],[2017 (L)-T1-MACROAUTRE]]/Tableau17[[#This Row],[2017 (L)-T1-MACROTOTALE]],"")</f>
        <v>1.4469453376205787E-2</v>
      </c>
      <c r="OX313" s="26">
        <f>IFERROR(Tableau17[[#This Row],[2017 (L)-T2-MACROEXTRDROITE]]/Tableau17[[#This Row],[2017 (L)-T2-MACROTOTALE]],"")</f>
        <v>0</v>
      </c>
      <c r="OY313" s="26">
        <f>IFERROR(Tableau17[[#This Row],[2017 (L)-T2-MACRODROITE]]/Tableau17[[#This Row],[2017 (L)-T2-MACROTOTALE]],"")</f>
        <v>0.34100418410041838</v>
      </c>
      <c r="OZ313" s="26">
        <f>IFERROR(Tableau17[[#This Row],[2017 (L)-T2-MACROCENTRE]]/Tableau17[[#This Row],[2017 (L)-T2-MACROTOTALE]],"")</f>
        <v>0.65899581589958156</v>
      </c>
      <c r="PA313" s="26">
        <f>IFERROR(Tableau17[[#This Row],[2017 (L)-T2-MACROGAUCHE]]/Tableau17[[#This Row],[2017 (L)-T2-MACROTOTALE]],"")</f>
        <v>0</v>
      </c>
      <c r="PB313" s="26">
        <f>IFERROR(Tableau17[[#This Row],[2017 (L)-T2-MACROAUTRE]]/Tableau17[[#This Row],[2017 (L)-T2-MACROTOTALE]],"")</f>
        <v>0</v>
      </c>
      <c r="PC313" s="26">
        <f>IFERROR(Tableau17[[#This Row],[2008_T1_PROCUS]]/Tableau17[[#This Row],[2008_T1_INSCRITS]],0)</f>
        <v>1.1986301369863013E-2</v>
      </c>
      <c r="PD313" s="26">
        <f>IFERROR(Tableau17[[#This Row],[2008_T2_PROCUS]]/Tableau17[[#This Row],[2008_T2_INSCRITS]],0)</f>
        <v>0</v>
      </c>
      <c r="PE313" s="26">
        <f>Tableau17[[#This Row],[2014_T1_PROCUS]]/Tableau17[[#This Row],[2014_T1_INSCRITS]]</f>
        <v>6.8143100511073255E-3</v>
      </c>
      <c r="PF313" s="26">
        <f>IFERROR(Tableau17[[#This Row],[2014_T2_PROCUS]]/Tableau17[[#This Row],[2014_T2_INSCRITS]],0)</f>
        <v>0</v>
      </c>
    </row>
    <row r="314" spans="1:422" hidden="1" x14ac:dyDescent="0.2">
      <c r="A314" s="1">
        <v>5</v>
      </c>
      <c r="B314" s="1" t="s">
        <v>381</v>
      </c>
      <c r="C314" s="1" t="s">
        <v>404</v>
      </c>
      <c r="D314" s="1" t="s">
        <v>404</v>
      </c>
      <c r="E314" s="1">
        <v>973</v>
      </c>
      <c r="F314" s="1">
        <v>5.4239579999999998</v>
      </c>
      <c r="G314" s="1">
        <v>43.247563</v>
      </c>
      <c r="H314" s="3">
        <v>867</v>
      </c>
      <c r="I314" s="3">
        <v>212</v>
      </c>
      <c r="L314" s="1">
        <v>20</v>
      </c>
      <c r="M314" s="1">
        <v>5</v>
      </c>
      <c r="P314" s="1">
        <v>71</v>
      </c>
      <c r="Q314" s="1">
        <v>19</v>
      </c>
      <c r="R314" s="1">
        <v>61</v>
      </c>
      <c r="S314" s="1">
        <v>46</v>
      </c>
      <c r="T314" s="1">
        <v>27</v>
      </c>
      <c r="U314" s="1">
        <v>249</v>
      </c>
      <c r="V314" s="1">
        <v>881</v>
      </c>
      <c r="W314" s="1">
        <v>478</v>
      </c>
      <c r="X314" s="1">
        <v>6</v>
      </c>
      <c r="Y314" s="2">
        <v>0.54256526999999999</v>
      </c>
      <c r="Z314" s="1">
        <v>881</v>
      </c>
      <c r="AA314" s="1">
        <v>485</v>
      </c>
      <c r="AB314" s="1">
        <v>8</v>
      </c>
      <c r="AC314" s="2">
        <v>0.55051077999999998</v>
      </c>
      <c r="AD314" s="1">
        <v>867</v>
      </c>
      <c r="AE314" s="1">
        <v>258</v>
      </c>
      <c r="AF314" s="2">
        <v>0.29757784999999998</v>
      </c>
      <c r="AG314" s="1">
        <f t="shared" si="4"/>
        <v>212</v>
      </c>
      <c r="AH314" s="1">
        <v>897</v>
      </c>
      <c r="AI314" s="1">
        <v>530</v>
      </c>
      <c r="AJ314" s="1">
        <v>9</v>
      </c>
      <c r="AK314" s="2">
        <v>0.59085842</v>
      </c>
      <c r="AL314" s="1">
        <v>896</v>
      </c>
      <c r="AM314" s="1">
        <v>576</v>
      </c>
      <c r="AN314" s="1">
        <v>8</v>
      </c>
      <c r="AO314" s="2">
        <v>0.64285714000000005</v>
      </c>
      <c r="AP314" s="1">
        <v>892</v>
      </c>
      <c r="AQ314" s="1">
        <v>410</v>
      </c>
      <c r="AR314" s="2">
        <v>0.45964126</v>
      </c>
      <c r="AS314" s="1">
        <v>892</v>
      </c>
      <c r="AT314" s="1">
        <v>407</v>
      </c>
      <c r="AU314" s="2">
        <v>0.45627803</v>
      </c>
      <c r="AV314" s="1">
        <v>877</v>
      </c>
      <c r="AW314" s="1">
        <v>399</v>
      </c>
      <c r="AX314" s="2">
        <v>0.45496008999999998</v>
      </c>
      <c r="AY314" s="1">
        <v>877</v>
      </c>
      <c r="AZ314" s="1">
        <v>334</v>
      </c>
      <c r="BA314" s="2">
        <v>0.38084379000000002</v>
      </c>
      <c r="BB314" s="1">
        <v>877</v>
      </c>
      <c r="BC314" s="1">
        <v>675</v>
      </c>
      <c r="BD314" s="2">
        <v>0.76966933000000004</v>
      </c>
      <c r="BE314" s="1">
        <v>877</v>
      </c>
      <c r="BF314" s="1">
        <v>596</v>
      </c>
      <c r="BG314" s="2">
        <v>0.67958951000000001</v>
      </c>
      <c r="BH314" s="1">
        <v>874</v>
      </c>
      <c r="BI314" s="1">
        <v>416</v>
      </c>
      <c r="BJ314" s="2">
        <v>0.47597254</v>
      </c>
      <c r="BK314" s="1">
        <v>32</v>
      </c>
      <c r="BN314" s="1">
        <v>16</v>
      </c>
      <c r="BO314" s="1">
        <v>41</v>
      </c>
      <c r="BP314" s="1">
        <v>279</v>
      </c>
      <c r="BQ314" s="1">
        <v>156</v>
      </c>
      <c r="BR314" s="1">
        <v>524</v>
      </c>
      <c r="BT314" s="1">
        <v>218</v>
      </c>
      <c r="BU314" s="1">
        <v>342</v>
      </c>
      <c r="BW314" s="1">
        <v>560</v>
      </c>
      <c r="BX314" s="1">
        <v>14</v>
      </c>
      <c r="BZ314" s="1">
        <v>15</v>
      </c>
      <c r="CB314" s="1">
        <v>27</v>
      </c>
      <c r="CC314" s="1">
        <v>114</v>
      </c>
      <c r="CD314" s="1">
        <v>216</v>
      </c>
      <c r="CE314" s="1">
        <v>67</v>
      </c>
      <c r="CF314" s="1">
        <v>453</v>
      </c>
      <c r="CG314" s="1">
        <v>117</v>
      </c>
      <c r="CH314" s="1">
        <v>241</v>
      </c>
      <c r="CI314" s="1">
        <v>110</v>
      </c>
      <c r="CJ314" s="1">
        <v>468</v>
      </c>
      <c r="CL314" s="1">
        <v>19</v>
      </c>
      <c r="CO314" s="1">
        <v>54</v>
      </c>
      <c r="CP314" s="1">
        <v>150</v>
      </c>
      <c r="CT314" s="1">
        <v>116</v>
      </c>
      <c r="CV314" s="1">
        <v>59</v>
      </c>
      <c r="CW314" s="1">
        <v>398</v>
      </c>
      <c r="CY314" s="1">
        <v>150</v>
      </c>
      <c r="DA314" s="1">
        <v>212</v>
      </c>
      <c r="DC314" s="1">
        <v>362</v>
      </c>
      <c r="DD314" s="1">
        <v>13</v>
      </c>
      <c r="DE314" s="1">
        <v>1</v>
      </c>
      <c r="DF314" s="1">
        <v>4</v>
      </c>
      <c r="DG314" s="1">
        <v>2</v>
      </c>
      <c r="DI314" s="1">
        <v>19</v>
      </c>
      <c r="DJ314" s="1">
        <v>4</v>
      </c>
      <c r="DK314" s="1">
        <v>1</v>
      </c>
      <c r="DL314" s="1">
        <v>56</v>
      </c>
      <c r="DM314" s="1">
        <v>79</v>
      </c>
      <c r="DN314" s="1">
        <v>84</v>
      </c>
      <c r="DO314" s="1">
        <v>133</v>
      </c>
      <c r="DP314" s="1">
        <v>2</v>
      </c>
      <c r="DU314" s="1">
        <v>398</v>
      </c>
      <c r="DX314" s="1">
        <v>154</v>
      </c>
      <c r="DY314" s="1">
        <v>148</v>
      </c>
      <c r="EA314" s="1">
        <v>302</v>
      </c>
      <c r="EB314" s="1">
        <v>2</v>
      </c>
      <c r="EC314" s="1">
        <v>2</v>
      </c>
      <c r="ED314" s="1">
        <v>1</v>
      </c>
      <c r="EE314" s="1">
        <v>26</v>
      </c>
      <c r="EF314" s="1">
        <v>141</v>
      </c>
      <c r="EG314" s="1">
        <v>22</v>
      </c>
      <c r="EH314" s="1">
        <v>6</v>
      </c>
      <c r="EI314" s="1">
        <v>172</v>
      </c>
      <c r="EJ314" s="1">
        <v>126</v>
      </c>
      <c r="EK314" s="1">
        <v>154</v>
      </c>
      <c r="EL314" s="1">
        <v>3</v>
      </c>
      <c r="EM314" s="1">
        <v>655</v>
      </c>
      <c r="EN314" s="1">
        <v>215</v>
      </c>
      <c r="EO314" s="1">
        <v>316</v>
      </c>
      <c r="EP314" s="1">
        <v>531</v>
      </c>
      <c r="EQ314" s="1">
        <v>0</v>
      </c>
      <c r="ER314" s="1">
        <v>1</v>
      </c>
      <c r="ES314" s="1">
        <v>1</v>
      </c>
      <c r="ET314" s="1">
        <v>32</v>
      </c>
      <c r="EU314" s="1">
        <v>0</v>
      </c>
      <c r="EV314" s="1">
        <v>121</v>
      </c>
      <c r="EW314" s="1">
        <v>29</v>
      </c>
      <c r="EX314" s="1">
        <v>0</v>
      </c>
      <c r="EY314" s="1">
        <v>12</v>
      </c>
      <c r="EZ314" s="1">
        <v>6</v>
      </c>
      <c r="FA314" s="1">
        <v>0</v>
      </c>
      <c r="FB314" s="1">
        <v>0</v>
      </c>
      <c r="FC314" s="1">
        <v>0</v>
      </c>
      <c r="FD314" s="1">
        <v>0</v>
      </c>
      <c r="FE314" s="1">
        <v>0</v>
      </c>
      <c r="FF314" s="1">
        <v>0</v>
      </c>
      <c r="FG314" s="1">
        <v>0</v>
      </c>
      <c r="FH314" s="1">
        <v>12</v>
      </c>
      <c r="FI314" s="1">
        <v>0</v>
      </c>
      <c r="FJ314" s="1">
        <v>23</v>
      </c>
      <c r="FK314" s="1">
        <v>9</v>
      </c>
      <c r="FL314" s="1">
        <v>0</v>
      </c>
      <c r="FM314" s="1">
        <v>49</v>
      </c>
      <c r="FN314" s="1">
        <v>2</v>
      </c>
      <c r="FO314" s="1">
        <v>3</v>
      </c>
      <c r="FP314" s="1">
        <v>95</v>
      </c>
      <c r="FQ314" s="1">
        <v>1</v>
      </c>
      <c r="FR314" s="1">
        <f>SUM(Tableau17[[#This Row],[2019-T1-ALEXANDRE Audric]:[2019-T1-MARIE Florie]])</f>
        <v>396</v>
      </c>
      <c r="FS314" s="1">
        <v>41</v>
      </c>
      <c r="FT314" s="1">
        <v>311</v>
      </c>
      <c r="FU314" s="1">
        <v>0</v>
      </c>
      <c r="FV314" s="1">
        <v>172</v>
      </c>
      <c r="FW314" s="1">
        <v>0</v>
      </c>
      <c r="FX314" s="1">
        <v>524</v>
      </c>
      <c r="FY314" s="1">
        <v>0</v>
      </c>
      <c r="FZ314" s="1">
        <v>342</v>
      </c>
      <c r="GA314" s="1">
        <v>0</v>
      </c>
      <c r="GB314" s="1">
        <v>218</v>
      </c>
      <c r="GC314" s="1">
        <v>0</v>
      </c>
      <c r="GD314" s="1">
        <v>560</v>
      </c>
      <c r="GE314" s="1">
        <v>114</v>
      </c>
      <c r="GF314" s="1">
        <v>216</v>
      </c>
      <c r="GG314" s="1">
        <v>14</v>
      </c>
      <c r="GH314" s="1">
        <v>109</v>
      </c>
      <c r="GI314" s="1">
        <v>0</v>
      </c>
      <c r="GJ314" s="1">
        <v>453</v>
      </c>
      <c r="GK314" s="1">
        <v>117</v>
      </c>
      <c r="GL314" s="1">
        <v>241</v>
      </c>
      <c r="GM314" s="1">
        <v>0</v>
      </c>
      <c r="GN314" s="1">
        <v>110</v>
      </c>
      <c r="GO314" s="1">
        <v>0</v>
      </c>
      <c r="GP314" s="1">
        <v>468</v>
      </c>
      <c r="GQ314" s="1">
        <v>169</v>
      </c>
      <c r="GR314" s="1">
        <v>116</v>
      </c>
      <c r="GS314" s="1">
        <v>0</v>
      </c>
      <c r="GT314" s="1">
        <v>113</v>
      </c>
      <c r="GU314" s="1">
        <v>0</v>
      </c>
      <c r="GV314" s="1">
        <v>398</v>
      </c>
      <c r="GW314" s="1">
        <v>150</v>
      </c>
      <c r="GX314" s="1">
        <v>212</v>
      </c>
      <c r="GY314" s="1">
        <v>0</v>
      </c>
      <c r="GZ314" s="1">
        <v>0</v>
      </c>
      <c r="HA314" s="1">
        <v>0</v>
      </c>
      <c r="HB314" s="1">
        <v>362</v>
      </c>
      <c r="HC314" s="1">
        <v>201</v>
      </c>
      <c r="HD314" s="1">
        <v>141</v>
      </c>
      <c r="HE314" s="1">
        <v>154</v>
      </c>
      <c r="HF314" s="1">
        <v>153</v>
      </c>
      <c r="HG314" s="1">
        <v>6</v>
      </c>
      <c r="HH314" s="1">
        <v>655</v>
      </c>
      <c r="HI314" s="1">
        <v>215</v>
      </c>
      <c r="HJ314" s="1">
        <v>0</v>
      </c>
      <c r="HK314" s="1">
        <v>316</v>
      </c>
      <c r="HL314" s="1">
        <v>0</v>
      </c>
      <c r="HM314" s="1">
        <v>0</v>
      </c>
      <c r="HN314" s="1">
        <v>531</v>
      </c>
      <c r="HO314" s="1">
        <v>136</v>
      </c>
      <c r="HP314" s="1">
        <v>31</v>
      </c>
      <c r="HQ314" s="1">
        <v>95</v>
      </c>
      <c r="HR314" s="1">
        <v>120</v>
      </c>
      <c r="HS314" s="1">
        <v>22</v>
      </c>
      <c r="HT314" s="1">
        <v>404</v>
      </c>
      <c r="HU314" s="1">
        <v>61</v>
      </c>
      <c r="HV314" s="1">
        <v>91</v>
      </c>
      <c r="HW314" s="1">
        <v>19</v>
      </c>
      <c r="HX314" s="1">
        <v>78</v>
      </c>
      <c r="HY314" s="1">
        <v>0</v>
      </c>
      <c r="HZ314" s="1">
        <v>249</v>
      </c>
      <c r="IA314" s="1">
        <v>87</v>
      </c>
      <c r="IB314" s="1">
        <v>86</v>
      </c>
      <c r="IC314" s="1">
        <v>133</v>
      </c>
      <c r="ID314" s="1">
        <v>91</v>
      </c>
      <c r="IE314" s="1">
        <v>1</v>
      </c>
      <c r="IF314" s="1">
        <v>398</v>
      </c>
      <c r="IG314" s="1">
        <v>0</v>
      </c>
      <c r="IH314" s="1">
        <v>154</v>
      </c>
      <c r="II314" s="1">
        <v>148</v>
      </c>
      <c r="IJ314" s="1">
        <v>0</v>
      </c>
      <c r="IK314" s="1">
        <v>0</v>
      </c>
      <c r="IL314" s="1">
        <v>302</v>
      </c>
      <c r="IM314" s="26">
        <f>IFERROR(Tableau17[[#This Row],[LDIV]]/Tableau17[[#This Row],[Total général]],"")</f>
        <v>0</v>
      </c>
      <c r="IN314" s="26">
        <f>IFERROR(Tableau17[[#This Row],[LDVC]]/Tableau17[[#This Row],[Total général]],"")</f>
        <v>0</v>
      </c>
      <c r="IO314" s="26">
        <f>IFERROR(Tableau17[[#This Row],[LDVD]]/Tableau17[[#This Row],[Total général]],"")</f>
        <v>8.0321285140562249E-2</v>
      </c>
      <c r="IP314" s="26">
        <f>IFERROR(Tableau17[[#This Row],[LDVG]]/Tableau17[[#This Row],[Total général]],"")</f>
        <v>2.0080321285140562E-2</v>
      </c>
      <c r="IQ314" s="26">
        <f>IFERROR(Tableau17[[#This Row],[LEXD]]/Tableau17[[#This Row],[Total général]],"")</f>
        <v>0</v>
      </c>
      <c r="IR314" s="26">
        <f>IFERROR(Tableau17[[#This Row],[LEXG]]/Tableau17[[#This Row],[Total général]],"")</f>
        <v>0</v>
      </c>
      <c r="IS314" s="26">
        <f>IFERROR(Tableau17[[#This Row],[LLR]]/Tableau17[[#This Row],[Total général]],"")</f>
        <v>0.28514056224899598</v>
      </c>
      <c r="IT314" s="26">
        <f>IFERROR(Tableau17[[#This Row],[LREM]]/Tableau17[[#This Row],[Total général]],"")</f>
        <v>7.6305220883534142E-2</v>
      </c>
      <c r="IU314" s="26">
        <f>IFERROR(Tableau17[[#This Row],[LRN]]/Tableau17[[#This Row],[Total général]],"")</f>
        <v>0.24497991967871485</v>
      </c>
      <c r="IV314" s="26">
        <f>IFERROR(Tableau17[[#This Row],[LUG]]/Tableau17[[#This Row],[Total général]],"")</f>
        <v>0.18473895582329317</v>
      </c>
      <c r="IW314" s="26">
        <f>IFERROR(Tableau17[[#This Row],[LVEC]]/Tableau17[[#This Row],[Total général]],"")</f>
        <v>0.10843373493975904</v>
      </c>
      <c r="IX314" s="26">
        <f>IFERROR(Tableau17[[#This Row],[2008-T1-LCMD]]/Tableau17[[#This Row],[2008-T1-TOTAL]],"")</f>
        <v>6.1068702290076333E-2</v>
      </c>
      <c r="IY314" s="26">
        <f>IFERROR(Tableau17[[#This Row],[2008-T1-LDVD]]/Tableau17[[#This Row],[2008-T1-TOTAL]],"")</f>
        <v>0</v>
      </c>
      <c r="IZ314" s="26">
        <f>IFERROR(Tableau17[[#This Row],[2008-T1-LEXD]]/Tableau17[[#This Row],[2008-T1-TOTAL]],"")</f>
        <v>0</v>
      </c>
      <c r="JA314" s="26">
        <f>IFERROR(Tableau17[[#This Row],[2008-T1-LEXG]]/Tableau17[[#This Row],[2008-T1-TOTAL]],"")</f>
        <v>3.0534351145038167E-2</v>
      </c>
      <c r="JB314" s="26">
        <f>IFERROR(Tableau17[[#This Row],[2008-T1-LFN]]/Tableau17[[#This Row],[2008-T1-TOTAL]],"")</f>
        <v>7.8244274809160311E-2</v>
      </c>
      <c r="JC314" s="26">
        <f>IFERROR(Tableau17[[#This Row],[2008-T1-LMAJ]]/Tableau17[[#This Row],[2008-T1-TOTAL]],"")</f>
        <v>0.53244274809160308</v>
      </c>
      <c r="JD314" s="26">
        <f>IFERROR(Tableau17[[#This Row],[2008-T1-LUG]]/Tableau17[[#This Row],[2008-T1-TOTAL]],"")</f>
        <v>0.29770992366412213</v>
      </c>
      <c r="JE314" s="26">
        <f>IFERROR(Tableau17[[#This Row],[2008-T2-LFN]]/Tableau17[[#This Row],[2008-T2-TOTAL]],"")</f>
        <v>0</v>
      </c>
      <c r="JF314" s="26">
        <f>IFERROR(Tableau17[[#This Row],[2008-T2-LGC]]/Tableau17[[#This Row],[2008-T2-TOTAL]],"")</f>
        <v>0.38928571428571429</v>
      </c>
      <c r="JG314" s="26">
        <f>IFERROR(Tableau17[[#This Row],[2008-T2-LMAJ]]/Tableau17[[#This Row],[2008-T2-TOTAL]],"")</f>
        <v>0.61071428571428577</v>
      </c>
      <c r="JH314" s="26">
        <f>IFERROR(Tableau17[[#This Row],[2008-T2-LUG]]/Tableau17[[#This Row],[2008-T2-TOTAL]],"")</f>
        <v>0</v>
      </c>
      <c r="JI314" s="26">
        <f>IFERROR(Tableau17[[#This Row],[2014-T1-LDIV]]/Tableau17[[#This Row],[2014-T1-TOTAL]],"")</f>
        <v>3.0905077262693158E-2</v>
      </c>
      <c r="JJ314" s="26">
        <f>IFERROR(Tableau17[[#This Row],[2014-T1-LDVD]]/Tableau17[[#This Row],[2014-T1-TOTAL]],"")</f>
        <v>0</v>
      </c>
      <c r="JK314" s="26">
        <f>IFERROR(Tableau17[[#This Row],[2014-T1-LDVG]]/Tableau17[[#This Row],[2014-T1-TOTAL]],"")</f>
        <v>3.3112582781456956E-2</v>
      </c>
      <c r="JL314" s="26">
        <f>IFERROR(Tableau17[[#This Row],[2014-T1-LEXG]]/Tableau17[[#This Row],[2014-T1-TOTAL]],"")</f>
        <v>0</v>
      </c>
      <c r="JM314" s="26">
        <f>IFERROR(Tableau17[[#This Row],[2014-T1-LFG]]/Tableau17[[#This Row],[2014-T1-TOTAL]],"")</f>
        <v>5.9602649006622516E-2</v>
      </c>
      <c r="JN314" s="26">
        <f>IFERROR(Tableau17[[#This Row],[2014-T1-LFN]]/Tableau17[[#This Row],[2014-T1-TOTAL]],"")</f>
        <v>0.25165562913907286</v>
      </c>
      <c r="JO314" s="26">
        <f>IFERROR(Tableau17[[#This Row],[2014-T1-LUD]]/Tableau17[[#This Row],[2014-T1-TOTAL]],"")</f>
        <v>0.47682119205298013</v>
      </c>
      <c r="JP314" s="26">
        <f>IFERROR(Tableau17[[#This Row],[2014-T1-LUG]]/Tableau17[[#This Row],[2014-T1-TOTAL]],"")</f>
        <v>0.1479028697571744</v>
      </c>
      <c r="JQ314" s="26">
        <f>IFERROR(Tableau17[[#This Row],[2014-T2-LFN]]/Tableau17[[#This Row],[2014-T2-TOTAL]],"")</f>
        <v>0.25</v>
      </c>
      <c r="JR314" s="26">
        <f>IFERROR(Tableau17[[#This Row],[2014-T2-LUD]]/Tableau17[[#This Row],[2014-T2-TOTAL]],"")</f>
        <v>0.5149572649572649</v>
      </c>
      <c r="JS314" s="26">
        <f>IFERROR(Tableau17[[#This Row],[2014-T2-LUG]]/Tableau17[[#This Row],[2014-T2-TOTAL]],"")</f>
        <v>0.23504273504273504</v>
      </c>
      <c r="JT314" s="26">
        <f>IFERROR(Tableau17[[#This Row],[2015-T1-BC-DIV]]/Tableau17[[#This Row],[2015-T1-TOTAL]],"")</f>
        <v>0</v>
      </c>
      <c r="JU314" s="26">
        <f>IFERROR(Tableau17[[#This Row],[2015-T1-BC-DLF]]/Tableau17[[#This Row],[2015-T1-TOTAL]],"")</f>
        <v>4.7738693467336682E-2</v>
      </c>
      <c r="JV314" s="26">
        <f>IFERROR(Tableau17[[#This Row],[2015-T1-BC-DVD]]/Tableau17[[#This Row],[2015-T1-TOTAL]],"")</f>
        <v>0</v>
      </c>
      <c r="JW314" s="26">
        <f>IFERROR(Tableau17[[#This Row],[2015-T1-BC-DVG]]/Tableau17[[#This Row],[2015-T1-TOTAL]],"")</f>
        <v>0</v>
      </c>
      <c r="JX314" s="26">
        <f>IFERROR(Tableau17[[#This Row],[2015-T1-BC-FG]]/Tableau17[[#This Row],[2015-T1-TOTAL]],"")</f>
        <v>0.135678391959799</v>
      </c>
      <c r="JY314" s="26">
        <f>IFERROR(Tableau17[[#This Row],[2015-T1-BC-FN]]/Tableau17[[#This Row],[2015-T1-TOTAL]],"")</f>
        <v>0.37688442211055279</v>
      </c>
      <c r="JZ314" s="26">
        <f>IFERROR(Tableau17[[#This Row],[2015-T1-BC-MDM]]/Tableau17[[#This Row],[2015-T1-TOTAL]],"")</f>
        <v>0</v>
      </c>
      <c r="KA314" s="26">
        <f>IFERROR(Tableau17[[#This Row],[2015-T1-BC-RDG]]/Tableau17[[#This Row],[2015-T1-TOTAL]],"")</f>
        <v>0</v>
      </c>
      <c r="KB314" s="26">
        <f>IFERROR(Tableau17[[#This Row],[2015-T1-BC-SOC]]/Tableau17[[#This Row],[2015-T1-TOTAL]],"")</f>
        <v>0</v>
      </c>
      <c r="KC314" s="26">
        <f>IFERROR(Tableau17[[#This Row],[2015-T1-BC-UD]]/Tableau17[[#This Row],[2015-T1-TOTAL]],"")</f>
        <v>0.29145728643216079</v>
      </c>
      <c r="KD314" s="26">
        <f>IFERROR(Tableau17[[#This Row],[2015-T1-BC-UG]]/Tableau17[[#This Row],[2015-T1-TOTAL]],"")</f>
        <v>0</v>
      </c>
      <c r="KE314" s="26">
        <f>IFERROR(Tableau17[[#This Row],[2015-T1-BC-VEC]]/Tableau17[[#This Row],[2015-T1-TOTAL]],"")</f>
        <v>0.14824120603015076</v>
      </c>
      <c r="KF314" s="26">
        <f>IFERROR(Tableau17[[#This Row],[2015-T2-BC-DVG]]/Tableau17[[#This Row],[2015-T2-TOTAL]],"")</f>
        <v>0</v>
      </c>
      <c r="KG314" s="26">
        <f>IFERROR(Tableau17[[#This Row],[2015-T2-BC-FN]]/Tableau17[[#This Row],[2015-T2-TOTAL]],"")</f>
        <v>0.4143646408839779</v>
      </c>
      <c r="KH314" s="26">
        <f>IFERROR(Tableau17[[#This Row],[2015-T2-BC-SOC]]/Tableau17[[#This Row],[2015-T2-TOTAL]],"")</f>
        <v>0</v>
      </c>
      <c r="KI314" s="26">
        <f>IFERROR(Tableau17[[#This Row],[2015-T2-BC-UD]]/Tableau17[[#This Row],[2015-T2-TOTAL]],"")</f>
        <v>0.58563535911602205</v>
      </c>
      <c r="KJ314" s="26">
        <f>IFERROR(Tableau17[[#This Row],[2015-T2-BC-UG]]/Tableau17[[#This Row],[2015-T2-TOTAL]],"")</f>
        <v>0</v>
      </c>
      <c r="KK314" s="26">
        <f>IFERROR(Tableau17[[#This Row],[2017 (L)-T1-COM]]/Tableau17[[#This Row],[2017 (L)-T1-TOTAL]],"")</f>
        <v>3.2663316582914576E-2</v>
      </c>
      <c r="KL314" s="26">
        <f>IFERROR(Tableau17[[#This Row],[2017 (L)-T1-DIV]]/Tableau17[[#This Row],[2017 (L)-T1-TOTAL]],"")</f>
        <v>2.5125628140703518E-3</v>
      </c>
      <c r="KM314" s="26">
        <f>IFERROR(Tableau17[[#This Row],[2017 (L)-T1-DLF]]/Tableau17[[#This Row],[2017 (L)-T1-TOTAL]],"")</f>
        <v>1.0050251256281407E-2</v>
      </c>
      <c r="KN314" s="26">
        <f>IFERROR(Tableau17[[#This Row],[2017 (L)-T1-DVD]]/Tableau17[[#This Row],[2017 (L)-T1-TOTAL]],"")</f>
        <v>5.0251256281407036E-3</v>
      </c>
      <c r="KO314" s="26">
        <f>IFERROR(Tableau17[[#This Row],[2017 (L)-T1-DVG]]/Tableau17[[#This Row],[2017 (L)-T1-TOTAL]],"")</f>
        <v>0</v>
      </c>
      <c r="KP314" s="26">
        <f>IFERROR(Tableau17[[#This Row],[2017 (L)-T1-ECO]]/Tableau17[[#This Row],[2017 (L)-T1-TOTAL]],"")</f>
        <v>4.7738693467336682E-2</v>
      </c>
      <c r="KQ314" s="26">
        <f>IFERROR(Tableau17[[#This Row],[2017 (L)-T1-EXD]]/Tableau17[[#This Row],[2017 (L)-T1-TOTAL]],"")</f>
        <v>1.0050251256281407E-2</v>
      </c>
      <c r="KR314" s="26">
        <f>IFERROR(Tableau17[[#This Row],[2017 (L)-T1-EXG]]/Tableau17[[#This Row],[2017 (L)-T1-TOTAL]],"")</f>
        <v>2.5125628140703518E-3</v>
      </c>
      <c r="KS314" s="26">
        <f>IFERROR(Tableau17[[#This Row],[2017 (L)-T1-FI]]/Tableau17[[#This Row],[2017 (L)-T1-TOTAL]],"")</f>
        <v>0.1407035175879397</v>
      </c>
      <c r="KT314" s="26">
        <f>IFERROR(Tableau17[[#This Row],[2017 (L)-T1-FN]]/Tableau17[[#This Row],[2017 (L)-T1-TOTAL]],"")</f>
        <v>0.19849246231155779</v>
      </c>
      <c r="KU314" s="26">
        <f>IFERROR(Tableau17[[#This Row],[2017 (L)-T1-LR]]/Tableau17[[#This Row],[2017 (L)-T1-TOTAL]],"")</f>
        <v>0.21105527638190955</v>
      </c>
      <c r="KV314" s="26">
        <f>IFERROR(Tableau17[[#This Row],[2017 (L)-T1-MDM]]/Tableau17[[#This Row],[2017 (L)-T1-TOTAL]],"")</f>
        <v>0.33417085427135679</v>
      </c>
      <c r="KW314" s="26">
        <f>IFERROR(Tableau17[[#This Row],[2017 (L)-T1-RDG]]/Tableau17[[#This Row],[2017 (L)-T1-TOTAL]],"")</f>
        <v>5.0251256281407036E-3</v>
      </c>
      <c r="KX314" s="26">
        <f>IFERROR(Tableau17[[#This Row],[2017 (L)-T1-REG]]/Tableau17[[#This Row],[2017 (L)-T1-TOTAL]],"")</f>
        <v>0</v>
      </c>
      <c r="KY314" s="26">
        <f>IFERROR(Tableau17[[#This Row],[2017 (L)-T1-REM]]/Tableau17[[#This Row],[2017 (L)-T1-TOTAL]],"")</f>
        <v>0</v>
      </c>
      <c r="KZ314" s="26">
        <f>IFERROR(Tableau17[[#This Row],[2017 (L)-T1-SOC]]/Tableau17[[#This Row],[2017 (L)-T1-TOTAL]],"")</f>
        <v>0</v>
      </c>
      <c r="LA314" s="26">
        <f>IFERROR(Tableau17[[#This Row],[2017 (L)-T1-UDI]]/Tableau17[[#This Row],[2017 (L)-T1-TOTAL]],"")</f>
        <v>0</v>
      </c>
      <c r="LB314" s="26">
        <f>IFERROR(Tableau17[[#This Row],[2017 (L)-T2-FI]]/Tableau17[[#This Row],[2017 (L)-T2-TOTAL]],"")</f>
        <v>0</v>
      </c>
      <c r="LC314" s="26">
        <f>IFERROR(Tableau17[[#This Row],[2017 (L)-T2-FN]]/Tableau17[[#This Row],[2017 (L)-T2-TOTAL]],"")</f>
        <v>0</v>
      </c>
      <c r="LD314" s="26">
        <f>IFERROR(Tableau17[[#This Row],[2017 (L)-T2-LR]]/Tableau17[[#This Row],[2017 (L)-T2-TOTAL]],"")</f>
        <v>0.50993377483443714</v>
      </c>
      <c r="LE314" s="26">
        <f>IFERROR(Tableau17[[#This Row],[2017 (L)-T2-MDM]]/Tableau17[[#This Row],[2017 (L)-T2-TOTAL]],"")</f>
        <v>0.49006622516556292</v>
      </c>
      <c r="LF314" s="26">
        <f>IFERROR(Tableau17[[#This Row],[2017 (L)-T2-REM]]/Tableau17[[#This Row],[2017 (L)-T2-TOTAL]],"")</f>
        <v>0</v>
      </c>
      <c r="LG314" s="26">
        <f>IFERROR(Tableau17[[#This Row],[2017-T1-ARTHAUD Nathalie]]/Tableau17[[#This Row],[2017-T1-TOTAL]],"")</f>
        <v>3.0534351145038168E-3</v>
      </c>
      <c r="LH314" s="26">
        <f>IFERROR(Tableau17[[#This Row],[2017-T1-ASSELINEAU Fran]]/Tableau17[[#This Row],[2017-T1-TOTAL]],"")</f>
        <v>3.0534351145038168E-3</v>
      </c>
      <c r="LI314" s="26">
        <f>IFERROR(Tableau17[[#This Row],[2017-T1-CHEMINADE Jacques]]/Tableau17[[#This Row],[2017-T1-TOTAL]],"")</f>
        <v>1.5267175572519084E-3</v>
      </c>
      <c r="LJ314" s="26">
        <f>IFERROR(Tableau17[[#This Row],[2017-T1-DUPONT-AIGNAN Nicolas]]/Tableau17[[#This Row],[2017-T1-TOTAL]],"")</f>
        <v>3.9694656488549619E-2</v>
      </c>
      <c r="LK314" s="26">
        <f>IFERROR(Tableau17[[#This Row],[2017-T1-FILLON Fran]]/Tableau17[[#This Row],[2017-T1-TOTAL]],"")</f>
        <v>0.21526717557251909</v>
      </c>
      <c r="LL314" s="26">
        <f>IFERROR(Tableau17[[#This Row],[2017-T1-HAMON Beno]]/Tableau17[[#This Row],[2017-T1-TOTAL]],"")</f>
        <v>3.3587786259541987E-2</v>
      </c>
      <c r="LM314" s="26">
        <f>IFERROR(Tableau17[[#This Row],[2017-T1-LASSALLE Jean]]/Tableau17[[#This Row],[2017-T1-TOTAL]],"")</f>
        <v>9.1603053435114507E-3</v>
      </c>
      <c r="LN314" s="26">
        <f>IFERROR(Tableau17[[#This Row],[2017-T1-LE PEN Marine]]/Tableau17[[#This Row],[2017-T1-TOTAL]],"")</f>
        <v>0.26259541984732826</v>
      </c>
      <c r="LO314" s="26">
        <f>IFERROR(Tableau17[[#This Row],[2017-T1-M Jean-Luc]]/Tableau17[[#This Row],[2017-T1-TOTAL]],"")</f>
        <v>0.19236641221374046</v>
      </c>
      <c r="LP314" s="26">
        <f>IFERROR(Tableau17[[#This Row],[2017-T1-MACRON Emmanuel]]/Tableau17[[#This Row],[2017-T1-TOTAL]],"")</f>
        <v>0.23511450381679388</v>
      </c>
      <c r="LQ314" s="26">
        <f>IFERROR(Tableau17[[#This Row],[2017-T1-POUTOU Philippe]]/Tableau17[[#This Row],[2017-T1-TOTAL]],"")</f>
        <v>4.5801526717557254E-3</v>
      </c>
      <c r="LR314" s="26">
        <f>IFERROR(Tableau17[[#This Row],[2017-T2-LE PEN Marine]]/Tableau17[[#This Row],[2017-T2-TOTAL]],"")</f>
        <v>0.40489642184557439</v>
      </c>
      <c r="LS314" s="26">
        <f>IFERROR(Tableau17[[#This Row],[2017-T2-MACRON Emmanuel]]/Tableau17[[#This Row],[2017-T2-TOTAL]],"")</f>
        <v>0.59510357815442561</v>
      </c>
      <c r="LT314" s="26">
        <f>IFERROR(Tableau17[[#This Row],[2019-T1-ALEXANDRE Audric]]/Tableau17[[#This Row],[2019-T1-TOTAL]],"")</f>
        <v>0</v>
      </c>
      <c r="LU314" s="26">
        <f>IFERROR(Tableau17[[#This Row],[2019-T1-ARTHAUD Nathalie]]/Tableau17[[#This Row],[2019-T1-TOTAL]],"")</f>
        <v>2.5252525252525255E-3</v>
      </c>
      <c r="LV314" s="26">
        <f>IFERROR(Tableau17[[#This Row],[2019-T1-ASSELINEAU François]]/Tableau17[[#This Row],[2019-T1-TOTAL]],"")</f>
        <v>2.5252525252525255E-3</v>
      </c>
      <c r="LW314" s="26">
        <f>IFERROR(Tableau17[[#This Row],[2019-T1-AUBRY Manon]]/Tableau17[[#This Row],[2019-T1-TOTAL]],"")</f>
        <v>8.0808080808080815E-2</v>
      </c>
      <c r="LX314" s="26">
        <f>IFERROR(Tableau17[[#This Row],[2019-T1-AZERGUI Nagib]]/Tableau17[[#This Row],[2019-T1-TOTAL]],"")</f>
        <v>0</v>
      </c>
      <c r="LY314" s="26">
        <f>IFERROR(Tableau17[[#This Row],[2019-T1-BARDELLA Jordan]]/Tableau17[[#This Row],[2019-T1-TOTAL]],"")</f>
        <v>0.30555555555555558</v>
      </c>
      <c r="LZ314" s="26">
        <f>IFERROR(Tableau17[[#This Row],[2019-T1-BELLAMY François-Xavier]]/Tableau17[[#This Row],[2019-T1-TOTAL]],"")</f>
        <v>7.3232323232323232E-2</v>
      </c>
      <c r="MA314" s="26">
        <f>IFERROR(Tableau17[[#This Row],[2019-T1-BIDOU Olivier]]/Tableau17[[#This Row],[2019-T1-TOTAL]],"")</f>
        <v>0</v>
      </c>
      <c r="MB314" s="26">
        <f>IFERROR(Tableau17[[#This Row],[2019-T1-BOURG Dominique]]/Tableau17[[#This Row],[2019-T1-TOTAL]],"")</f>
        <v>3.0303030303030304E-2</v>
      </c>
      <c r="MC314" s="26">
        <f>IFERROR(Tableau17[[#This Row],[2019-T1-BROSSAT Ian]]/Tableau17[[#This Row],[2019-T1-TOTAL]],"")</f>
        <v>1.5151515151515152E-2</v>
      </c>
      <c r="MD314" s="26">
        <f>IFERROR(Tableau17[[#This Row],[2019-T1-CAILLAUD Sophie]]/Tableau17[[#This Row],[2019-T1-TOTAL]],"")</f>
        <v>0</v>
      </c>
      <c r="ME314" s="26">
        <f>IFERROR(Tableau17[[#This Row],[2019-T1-CAMUS Renaud]]/Tableau17[[#This Row],[2019-T1-TOTAL]],"")</f>
        <v>0</v>
      </c>
      <c r="MF314" s="26">
        <f>IFERROR(Tableau17[[#This Row],[2019-T1-CHALENÇON Christophe]]/Tableau17[[#This Row],[2019-T1-TOTAL]],"")</f>
        <v>0</v>
      </c>
      <c r="MG314" s="26">
        <f>IFERROR(Tableau17[[#This Row],[2019-T1-CORBET Cathy Denise Ginette]]/Tableau17[[#This Row],[2019-T1-TOTAL]],"")</f>
        <v>0</v>
      </c>
      <c r="MH314" s="26">
        <f>IFERROR(Tableau17[[#This Row],[2019-T1-DE PREVOISIN Robert]]/Tableau17[[#This Row],[2019-T1-TOTAL]],"")</f>
        <v>0</v>
      </c>
      <c r="MI314" s="26">
        <f>IFERROR(Tableau17[[#This Row],[2019-T1-DELFEL Thérèse]]/Tableau17[[#This Row],[2019-T1-TOTAL]],"")</f>
        <v>0</v>
      </c>
      <c r="MJ314" s="26">
        <f>IFERROR(Tableau17[[#This Row],[2019-T1-DIEUMEGARD Pierre]]/Tableau17[[#This Row],[2019-T1-TOTAL]],"")</f>
        <v>0</v>
      </c>
      <c r="MK314" s="26">
        <f>IFERROR(Tableau17[[#This Row],[2019-T1-DUPONT-AIGNAN Nicolas]]/Tableau17[[#This Row],[2019-T1-TOTAL]],"")</f>
        <v>3.0303030303030304E-2</v>
      </c>
      <c r="ML314" s="26">
        <f>IFERROR(Tableau17[[#This Row],[2019-T1-GERNIGON Yves]]/Tableau17[[#This Row],[2019-T1-TOTAL]],"")</f>
        <v>0</v>
      </c>
      <c r="MM314" s="26">
        <f>IFERROR(Tableau17[[#This Row],[2019-T1-GLUCKSMANN Raphaël]]/Tableau17[[#This Row],[2019-T1-TOTAL]],"")</f>
        <v>5.808080808080808E-2</v>
      </c>
      <c r="MN314" s="26">
        <f>IFERROR(Tableau17[[#This Row],[2019-T1-HAMON Benoît]]/Tableau17[[#This Row],[2019-T1-TOTAL]],"")</f>
        <v>2.2727272727272728E-2</v>
      </c>
      <c r="MO314" s="26">
        <f>IFERROR(Tableau17[[#This Row],[2019-T1-HELGEN Gilles]]/Tableau17[[#This Row],[2019-T1-TOTAL]],"")</f>
        <v>0</v>
      </c>
      <c r="MP314" s="26">
        <f>IFERROR(Tableau17[[#This Row],[2019-T1-JADOT Yannick]]/Tableau17[[#This Row],[2019-T1-TOTAL]],"")</f>
        <v>0.12373737373737374</v>
      </c>
      <c r="MQ314" s="26">
        <f>IFERROR(Tableau17[[#This Row],[2019-T1-LAGARDE Jean-Christophe]]/Tableau17[[#This Row],[2019-T1-TOTAL]],"")</f>
        <v>5.0505050505050509E-3</v>
      </c>
      <c r="MR314" s="26">
        <f>IFERROR(Tableau17[[#This Row],[2019-T1-LALANNE Francis]]/Tableau17[[#This Row],[2019-T1-TOTAL]],"")</f>
        <v>7.575757575757576E-3</v>
      </c>
      <c r="MS314" s="26">
        <f>IFERROR(Tableau17[[#This Row],[2019-T1-LOISEAU Nathalie]]/Tableau17[[#This Row],[2019-T1-TOTAL]],"")</f>
        <v>0.23989898989898989</v>
      </c>
      <c r="MT314" s="26">
        <f>IFERROR(Tableau17[[#This Row],[2019-T1-MARIE Florie]]/Tableau17[[#This Row],[2019-T1-TOTAL]],"")</f>
        <v>2.5252525252525255E-3</v>
      </c>
      <c r="MU314" s="26">
        <f>IFERROR(Tableau17[[#This Row],[2008-T1-MACROEXTRDROITE]]/Tableau17[[#This Row],[2008-T1-MACROTOTALE]],"")</f>
        <v>7.8244274809160311E-2</v>
      </c>
      <c r="MV314" s="26">
        <f>IFERROR(Tableau17[[#This Row],[2008-T1-MACRODROITE]]/Tableau17[[#This Row],[2008-T1-MACROTOTALE]],"")</f>
        <v>0.59351145038167941</v>
      </c>
      <c r="MW314" s="26">
        <f>IFERROR(Tableau17[[#This Row],[2008-T1-MACROCENTRE]]/Tableau17[[#This Row],[2008-T1-MACROTOTALE]],"")</f>
        <v>0</v>
      </c>
      <c r="MX314" s="26">
        <f>IFERROR(Tableau17[[#This Row],[2008-T1-MACROGAUCHE]]/Tableau17[[#This Row],[2008-T1-MACROTOTALE]],"")</f>
        <v>0.3282442748091603</v>
      </c>
      <c r="MY314" s="26">
        <f>IFERROR(Tableau17[[#This Row],[2008-T1-MACROAUTRE]]/Tableau17[[#This Row],[2008-T1-MACROTOTALE]],"")</f>
        <v>0</v>
      </c>
      <c r="MZ314" s="26">
        <f>IFERROR(Tableau17[[#This Row],[2008-T2-MACROEXTRDROITE]]/Tableau17[[#This Row],[2008-T2-MACROTOTALE]],"")</f>
        <v>0</v>
      </c>
      <c r="NA314" s="26">
        <f>IFERROR(Tableau17[[#This Row],[2008-T2-MACRODROITE]]/Tableau17[[#This Row],[2008-T2-MACROTOTALE]],"")</f>
        <v>0.61071428571428577</v>
      </c>
      <c r="NB314" s="26">
        <f>IFERROR(Tableau17[[#This Row],[2008-T2-MACROCENTRE]]/Tableau17[[#This Row],[2008-T2-MACROTOTALE]],"")</f>
        <v>0</v>
      </c>
      <c r="NC314" s="26">
        <f>IFERROR(Tableau17[[#This Row],[2008-T2-MACROGAUCHE]]/Tableau17[[#This Row],[2008-T2-MACROTOTALE]],"")</f>
        <v>0.38928571428571429</v>
      </c>
      <c r="ND314" s="26">
        <f>IFERROR(Tableau17[[#This Row],[2008-T2-MACROAUTRE]]/Tableau17[[#This Row],[2008-T2-MACROTOTALE]],"")</f>
        <v>0</v>
      </c>
      <c r="NE314" s="26">
        <f>IFERROR(Tableau17[[#This Row],[2014-T1-MACROEXTRDROITE]]/Tableau17[[#This Row],[2014-T1-MACROTOTALE]],"")</f>
        <v>0.25165562913907286</v>
      </c>
      <c r="NF314" s="26">
        <f>IFERROR(Tableau17[[#This Row],[2014-T1-MACRODROITE]]/Tableau17[[#This Row],[2014-T1-MACROTOTALE]],"")</f>
        <v>0.47682119205298013</v>
      </c>
      <c r="NG314" s="26">
        <f>IFERROR(Tableau17[[#This Row],[2014-T1-MACROCENTRE]]/Tableau17[[#This Row],[2014-T1-MACROTOTALE]],"")</f>
        <v>3.0905077262693158E-2</v>
      </c>
      <c r="NH314" s="26">
        <f>IFERROR(Tableau17[[#This Row],[2014-T1-MACROGAUCHE]]/Tableau17[[#This Row],[2014-T1-MACROTOTALE]],"")</f>
        <v>0.24061810154525387</v>
      </c>
      <c r="NI314" s="26">
        <f>IFERROR(Tableau17[[#This Row],[2014-T1-MACROAUTRE]]/Tableau17[[#This Row],[2014-T1-MACROTOTALE]],"")</f>
        <v>0</v>
      </c>
      <c r="NJ314" s="26">
        <f>IFERROR(Tableau17[[#This Row],[2014-T2-MACROEXTRDROITE]]/Tableau17[[#This Row],[2014-T2-MACROTOTALE]],"")</f>
        <v>0.25</v>
      </c>
      <c r="NK314" s="26">
        <f>IFERROR(Tableau17[[#This Row],[2014-T2-MACRODROITE]]/Tableau17[[#This Row],[2014-T2-MACROTOTALE]],"")</f>
        <v>0.5149572649572649</v>
      </c>
      <c r="NL314" s="26">
        <f>IFERROR(Tableau17[[#This Row],[2014-T2-MACROCENTRE]]/Tableau17[[#This Row],[2014-T2-MACROTOTALE]],"")</f>
        <v>0</v>
      </c>
      <c r="NM314" s="26">
        <f>IFERROR(Tableau17[[#This Row],[2014-T2-MACROGAUCHE]]/Tableau17[[#This Row],[2014-T2-MACROTOTALE]],"")</f>
        <v>0.23504273504273504</v>
      </c>
      <c r="NN314" s="26">
        <f>IFERROR(Tableau17[[#This Row],[2014-T2-MACROAUTRE]]/Tableau17[[#This Row],[2014-T2-MACROTOTALE]],"")</f>
        <v>0</v>
      </c>
      <c r="NO314" s="26">
        <f>IFERROR( Tableau17[[#This Row],[2015-T1-MACROEXTRDROITE]]/Tableau17[[#This Row],[2015-T1-MACROTOTALE]],"")</f>
        <v>0.42462311557788945</v>
      </c>
      <c r="NP314" s="26">
        <f>IFERROR(Tableau17[[#This Row],[2015-T1-MACRODROITE]]/Tableau17[[#This Row],[2015-T1-MACROTOTALE]],"")</f>
        <v>0.29145728643216079</v>
      </c>
      <c r="NQ314" s="26">
        <f>IFERROR(Tableau17[[#This Row],[2015-T1-MACROCENTRE]]/Tableau17[[#This Row],[2015-T1-MACROTOTALE]],"")</f>
        <v>0</v>
      </c>
      <c r="NR314" s="26">
        <f>IFERROR(Tableau17[[#This Row],[2015-T1-MACROGAUCHE]]/Tableau17[[#This Row],[2015-T1-MACROTOTALE]],"")</f>
        <v>0.28391959798994976</v>
      </c>
      <c r="NS314" s="26">
        <f>IFERROR(Tableau17[[#This Row],[2015-T1-MACROAUTRE]]/Tableau17[[#This Row],[2015-T1-MACROTOTALE]],"")</f>
        <v>0</v>
      </c>
      <c r="NT314" s="26">
        <f>IFERROR(Tableau17[[#This Row],[2015-T2-MACROEXTRDROITE]]/Tableau17[[#This Row],[2015-T2-MACROTOTALE]],"")</f>
        <v>0.4143646408839779</v>
      </c>
      <c r="NU314" s="26">
        <f>IFERROR(Tableau17[[#This Row],[2015-T2-MACRODROITE]]/Tableau17[[#This Row],[2015-T2-MACROTOTALE]],"")</f>
        <v>0.58563535911602205</v>
      </c>
      <c r="NV314" s="26">
        <f>IFERROR(Tableau17[[#This Row],[2015-T2-MACROCENTRE]]/Tableau17[[#This Row],[2015-T2-MACROTOTALE]],"")</f>
        <v>0</v>
      </c>
      <c r="NW314" s="26">
        <f>IFERROR(Tableau17[[#This Row],[2015-T2-MACROGAUCHE]]/Tableau17[[#This Row],[2015-T2-MACROTOTALE]],"")</f>
        <v>0</v>
      </c>
      <c r="NX314" s="26">
        <f>IFERROR(Tableau17[[#This Row],[2015-T2-MACROAUTRE]]/Tableau17[[#This Row],[2015-T2-MACROTOTALE]],"")</f>
        <v>0</v>
      </c>
      <c r="NY314" s="26">
        <f>IFERROR(Tableau17[[#This Row],[2017-T1-MACROEXTRDROITE]]/Tableau17[[#This Row],[2017-T1-MACROTOTALE]],"")</f>
        <v>0.30687022900763361</v>
      </c>
      <c r="NZ314" s="26">
        <f>IFERROR(Tableau17[[#This Row],[2017-T1-MACRODROITE]]/Tableau17[[#This Row],[2017-T1-MACROTOTALE]],"")</f>
        <v>0.21526717557251909</v>
      </c>
      <c r="OA314" s="26">
        <f>IFERROR(Tableau17[[#This Row],[2017-T1-MACROCENTRE]]/Tableau17[[#This Row],[2017-T1-MACROTOTALE]],"")</f>
        <v>0.23511450381679388</v>
      </c>
      <c r="OB314" s="26">
        <f>IFERROR(Tableau17[[#This Row],[2017-T1-MACROGAUCHE]]/Tableau17[[#This Row],[2017-T1-MACROTOTALE]],"")</f>
        <v>0.23358778625954199</v>
      </c>
      <c r="OC314" s="26">
        <f>IFERROR(Tableau17[[#This Row],[2017-T1-MACROAUTRE]]/Tableau17[[#This Row],[2017-T1-MACROTOTALE]],"")</f>
        <v>9.1603053435114507E-3</v>
      </c>
      <c r="OD314" s="26">
        <f>IFERROR(Tableau17[[#This Row],[2017-T2-MACROEXTRDROITE]]/Tableau17[[#This Row],[2017-T2-MACROTOTALE]],"")</f>
        <v>0.40489642184557439</v>
      </c>
      <c r="OE314" s="26">
        <f>IFERROR(Tableau17[[#This Row],[2017-T2-MACRODROITE]]/Tableau17[[#This Row],[2017-T2-MACROTOTALE]],"")</f>
        <v>0</v>
      </c>
      <c r="OF314" s="26">
        <f>IFERROR(Tableau17[[#This Row],[2017-T2-MACROCENTRE]]/Tableau17[[#This Row],[2017-T2-MACROTOTALE]],"")</f>
        <v>0.59510357815442561</v>
      </c>
      <c r="OG314" s="26">
        <f>IFERROR(Tableau17[[#This Row],[2017-T2-MACROGAUCHE]]/Tableau17[[#This Row],[2017-T2-MACROTOTALE]],"")</f>
        <v>0</v>
      </c>
      <c r="OH314" s="26">
        <f>IFERROR(Tableau17[[#This Row],[2017-T2-MACROAUTRE]]/Tableau17[[#This Row],[2017-T2-MACROTOTALE]],"")</f>
        <v>0</v>
      </c>
      <c r="OI314" s="26">
        <f>IFERROR(Tableau17[[#This Row],[2019-T1-MACROEXTRDROITE]]/Tableau17[[#This Row],[2019-T1-MACROTOTALE]],"")</f>
        <v>0.33663366336633666</v>
      </c>
      <c r="OJ314" s="26">
        <f>IFERROR(Tableau17[[#This Row],[2019-T1-MACRODROITE]]/Tableau17[[#This Row],[2019-T1-MACROTOTALE]],"")</f>
        <v>7.6732673267326731E-2</v>
      </c>
      <c r="OK314" s="26">
        <f>IFERROR(Tableau17[[#This Row],[2019-T1-MACROCENTRE]]/Tableau17[[#This Row],[2019-T1-MACROTOTALE]],"")</f>
        <v>0.23514851485148514</v>
      </c>
      <c r="OL314" s="26">
        <f>IFERROR(Tableau17[[#This Row],[2019-T1-MACROGAUCHE]]/Tableau17[[#This Row],[2019-T1-MACROTOTALE]],"")</f>
        <v>0.29702970297029702</v>
      </c>
      <c r="OM314" s="26">
        <f>IFERROR(Tableau17[[#This Row],[2019-T1-MACROAUTRE]]/Tableau17[[#This Row],[2019-T1-MACROTOTALE]],"")</f>
        <v>5.4455445544554455E-2</v>
      </c>
      <c r="ON314" s="26">
        <f>IFERROR(Tableau17[[#This Row],[2020-T1-MACROEXTRDROITE]]/Tableau17[[#This Row],[2020-T1-MACROTOTALE]],"")</f>
        <v>0.24497991967871485</v>
      </c>
      <c r="OO314" s="26">
        <f>IFERROR(Tableau17[[#This Row],[2020-T1-MACRODROITE]]/Tableau17[[#This Row],[2020-T1-MACROTOTALE]],"")</f>
        <v>0.36546184738955823</v>
      </c>
      <c r="OP314" s="26">
        <f>IFERROR(Tableau17[[#This Row],[2020-T1-MACROCENTRE]]/Tableau17[[#This Row],[2020-T1-MACROTOTALE]],"")</f>
        <v>7.6305220883534142E-2</v>
      </c>
      <c r="OQ314" s="26">
        <f>IFERROR(Tableau17[[#This Row],[2020-T1-MACROGAUCHE]]/Tableau17[[#This Row],[2020-T1-MACROTOTALE]],"")</f>
        <v>0.31325301204819278</v>
      </c>
      <c r="OR314" s="26">
        <f>IFERROR(Tableau17[[#This Row],[2020-T1-MACROAUTRE]]/Tableau17[[#This Row],[2020-T1-MACROTOTALE]],"")</f>
        <v>0</v>
      </c>
      <c r="OS314" s="26">
        <f>IFERROR(Tableau17[[#This Row],[2017 (L)-T1-MACROEXTRDROITE]]/Tableau17[[#This Row],[2017 (L)-T1-MACROTOTALE]],"")</f>
        <v>0.21859296482412061</v>
      </c>
      <c r="OT314" s="26">
        <f>IFERROR(Tableau17[[#This Row],[2017 (L)-T1-MACRODROITE]]/Tableau17[[#This Row],[2017 (L)-T1-MACROTOTALE]],"")</f>
        <v>0.21608040201005024</v>
      </c>
      <c r="OU314" s="26">
        <f>IFERROR(Tableau17[[#This Row],[2017 (L)-T1-MACROCENTRE]]/Tableau17[[#This Row],[2017 (L)-T1-MACROTOTALE]],"")</f>
        <v>0.33417085427135679</v>
      </c>
      <c r="OV314" s="26">
        <f>IFERROR(Tableau17[[#This Row],[2017 (L)-T1-MACROGAUCHE]]/Tableau17[[#This Row],[2017 (L)-T1-MACROTOTALE]],"")</f>
        <v>0.228643216080402</v>
      </c>
      <c r="OW314" s="26">
        <f>IFERROR(Tableau17[[#This Row],[2017 (L)-T1-MACROAUTRE]]/Tableau17[[#This Row],[2017 (L)-T1-MACROTOTALE]],"")</f>
        <v>2.5125628140703518E-3</v>
      </c>
      <c r="OX314" s="26">
        <f>IFERROR(Tableau17[[#This Row],[2017 (L)-T2-MACROEXTRDROITE]]/Tableau17[[#This Row],[2017 (L)-T2-MACROTOTALE]],"")</f>
        <v>0</v>
      </c>
      <c r="OY314" s="26">
        <f>IFERROR(Tableau17[[#This Row],[2017 (L)-T2-MACRODROITE]]/Tableau17[[#This Row],[2017 (L)-T2-MACROTOTALE]],"")</f>
        <v>0.50993377483443714</v>
      </c>
      <c r="OZ314" s="26">
        <f>IFERROR(Tableau17[[#This Row],[2017 (L)-T2-MACROCENTRE]]/Tableau17[[#This Row],[2017 (L)-T2-MACROTOTALE]],"")</f>
        <v>0.49006622516556292</v>
      </c>
      <c r="PA314" s="26">
        <f>IFERROR(Tableau17[[#This Row],[2017 (L)-T2-MACROGAUCHE]]/Tableau17[[#This Row],[2017 (L)-T2-MACROTOTALE]],"")</f>
        <v>0</v>
      </c>
      <c r="PB314" s="26">
        <f>IFERROR(Tableau17[[#This Row],[2017 (L)-T2-MACROAUTRE]]/Tableau17[[#This Row],[2017 (L)-T2-MACROTOTALE]],"")</f>
        <v>0</v>
      </c>
      <c r="PC314" s="26">
        <f>IFERROR(Tableau17[[#This Row],[2008_T1_PROCUS]]/Tableau17[[#This Row],[2008_T1_INSCRITS]],0)</f>
        <v>1.0033444816053512E-2</v>
      </c>
      <c r="PD314" s="26">
        <f>IFERROR(Tableau17[[#This Row],[2008_T2_PROCUS]]/Tableau17[[#This Row],[2008_T2_INSCRITS]],0)</f>
        <v>8.9285714285714281E-3</v>
      </c>
      <c r="PE314" s="26">
        <f>Tableau17[[#This Row],[2014_T1_PROCUS]]/Tableau17[[#This Row],[2014_T1_INSCRITS]]</f>
        <v>6.8104426787741201E-3</v>
      </c>
      <c r="PF314" s="26">
        <f>IFERROR(Tableau17[[#This Row],[2014_T2_PROCUS]]/Tableau17[[#This Row],[2014_T2_INSCRITS]],0)</f>
        <v>9.0805902383654935E-3</v>
      </c>
    </row>
    <row r="315" spans="1:422" hidden="1" x14ac:dyDescent="0.2">
      <c r="A315" s="1">
        <v>7</v>
      </c>
      <c r="B315" s="1" t="s">
        <v>499</v>
      </c>
      <c r="C315" s="1" t="s">
        <v>514</v>
      </c>
      <c r="D315" s="1" t="s">
        <v>514</v>
      </c>
      <c r="E315" s="1">
        <v>1460</v>
      </c>
      <c r="F315" s="1">
        <v>5.3915179999999996</v>
      </c>
      <c r="G315" s="1">
        <v>43.337724000000001</v>
      </c>
      <c r="H315" s="3">
        <v>1483</v>
      </c>
      <c r="I315" s="3">
        <v>372</v>
      </c>
      <c r="J315" s="1">
        <v>4</v>
      </c>
      <c r="L315" s="1">
        <v>24</v>
      </c>
      <c r="M315" s="1">
        <v>42</v>
      </c>
      <c r="O315" s="1">
        <v>2</v>
      </c>
      <c r="P315" s="1">
        <v>63</v>
      </c>
      <c r="Q315" s="1">
        <v>23</v>
      </c>
      <c r="R315" s="1">
        <v>176</v>
      </c>
      <c r="S315" s="1">
        <v>93</v>
      </c>
      <c r="T315" s="1">
        <v>31</v>
      </c>
      <c r="U315" s="1">
        <v>458</v>
      </c>
      <c r="V315" s="1">
        <v>1472</v>
      </c>
      <c r="W315" s="1">
        <v>839</v>
      </c>
      <c r="X315" s="1">
        <v>10</v>
      </c>
      <c r="Y315" s="2">
        <v>0.56997282999999999</v>
      </c>
      <c r="Z315" s="1">
        <v>1472</v>
      </c>
      <c r="AA315" s="1">
        <v>955</v>
      </c>
      <c r="AB315" s="1">
        <v>17</v>
      </c>
      <c r="AC315" s="2">
        <v>0.64877717000000001</v>
      </c>
      <c r="AD315" s="1">
        <v>1483</v>
      </c>
      <c r="AE315" s="1">
        <v>473</v>
      </c>
      <c r="AF315" s="2">
        <v>0.31894808000000002</v>
      </c>
      <c r="AG315" s="1">
        <f t="shared" si="4"/>
        <v>372</v>
      </c>
      <c r="AH315" s="1">
        <v>1036</v>
      </c>
      <c r="AI315" s="1">
        <v>655</v>
      </c>
      <c r="AJ315" s="1">
        <v>10</v>
      </c>
      <c r="AK315" s="2">
        <v>0.63223938000000002</v>
      </c>
      <c r="AL315" s="1">
        <v>1036</v>
      </c>
      <c r="AM315" s="1">
        <v>697</v>
      </c>
      <c r="AN315" s="1">
        <v>11</v>
      </c>
      <c r="AO315" s="2">
        <v>0.67277991999999998</v>
      </c>
      <c r="AP315" s="1">
        <v>1245</v>
      </c>
      <c r="AQ315" s="1">
        <v>605</v>
      </c>
      <c r="AR315" s="2">
        <v>0.48594377999999999</v>
      </c>
      <c r="AS315" s="1">
        <v>1245</v>
      </c>
      <c r="AT315" s="1">
        <v>616</v>
      </c>
      <c r="AU315" s="2">
        <v>0.49477912000000002</v>
      </c>
      <c r="AV315" s="1">
        <v>1372</v>
      </c>
      <c r="AW315" s="1">
        <v>524</v>
      </c>
      <c r="AX315" s="2">
        <v>0.38192419999999999</v>
      </c>
      <c r="AY315" s="1">
        <v>1372</v>
      </c>
      <c r="AZ315" s="1">
        <v>497</v>
      </c>
      <c r="BA315" s="2">
        <v>0.36224489999999998</v>
      </c>
      <c r="BB315" s="1">
        <v>1373</v>
      </c>
      <c r="BC315" s="1">
        <v>1061</v>
      </c>
      <c r="BD315" s="2">
        <v>0.77276038000000002</v>
      </c>
      <c r="BE315" s="1">
        <v>1373</v>
      </c>
      <c r="BF315" s="1">
        <v>995</v>
      </c>
      <c r="BG315" s="2">
        <v>0.72469046000000004</v>
      </c>
      <c r="BH315" s="1">
        <v>1467</v>
      </c>
      <c r="BI315" s="1">
        <v>619</v>
      </c>
      <c r="BJ315" s="2">
        <v>0.42194956</v>
      </c>
      <c r="BK315" s="1">
        <v>29</v>
      </c>
      <c r="BL315" s="1">
        <v>5</v>
      </c>
      <c r="BN315" s="1">
        <v>25</v>
      </c>
      <c r="BO315" s="1">
        <v>105</v>
      </c>
      <c r="BP315" s="1">
        <v>234</v>
      </c>
      <c r="BQ315" s="1">
        <v>243</v>
      </c>
      <c r="BR315" s="1">
        <v>641</v>
      </c>
      <c r="BS315" s="1">
        <v>68</v>
      </c>
      <c r="BU315" s="1">
        <v>308</v>
      </c>
      <c r="BV315" s="1">
        <v>302</v>
      </c>
      <c r="BW315" s="1">
        <v>678</v>
      </c>
      <c r="BZ315" s="1">
        <v>59</v>
      </c>
      <c r="CA315" s="1">
        <v>3</v>
      </c>
      <c r="CB315" s="1">
        <v>68</v>
      </c>
      <c r="CC315" s="1">
        <v>335</v>
      </c>
      <c r="CD315" s="1">
        <v>194</v>
      </c>
      <c r="CE315" s="1">
        <v>149</v>
      </c>
      <c r="CF315" s="1">
        <v>808</v>
      </c>
      <c r="CG315" s="1">
        <v>400</v>
      </c>
      <c r="CH315" s="1">
        <v>262</v>
      </c>
      <c r="CI315" s="1">
        <v>258</v>
      </c>
      <c r="CJ315" s="1">
        <v>920</v>
      </c>
      <c r="CN315" s="1">
        <v>9</v>
      </c>
      <c r="CO315" s="1">
        <v>42</v>
      </c>
      <c r="CP315" s="1">
        <v>293</v>
      </c>
      <c r="CT315" s="1">
        <v>101</v>
      </c>
      <c r="CU315" s="1">
        <v>125</v>
      </c>
      <c r="CW315" s="1">
        <v>570</v>
      </c>
      <c r="CY315" s="1">
        <v>328</v>
      </c>
      <c r="DB315" s="1">
        <v>231</v>
      </c>
      <c r="DC315" s="1">
        <v>559</v>
      </c>
      <c r="DE315" s="1">
        <v>2</v>
      </c>
      <c r="DF315" s="1">
        <v>3</v>
      </c>
      <c r="DH315" s="1">
        <v>1</v>
      </c>
      <c r="DI315" s="1">
        <v>20</v>
      </c>
      <c r="DJ315" s="1">
        <v>4</v>
      </c>
      <c r="DK315" s="1">
        <v>3</v>
      </c>
      <c r="DL315" s="1">
        <v>86</v>
      </c>
      <c r="DM315" s="1">
        <v>175</v>
      </c>
      <c r="DN315" s="1">
        <v>61</v>
      </c>
      <c r="DQ315" s="1">
        <v>3</v>
      </c>
      <c r="DR315" s="1">
        <v>137</v>
      </c>
      <c r="DS315" s="1">
        <v>16</v>
      </c>
      <c r="DU315" s="1">
        <v>511</v>
      </c>
      <c r="DW315" s="1">
        <v>239</v>
      </c>
      <c r="DZ315" s="1">
        <v>225</v>
      </c>
      <c r="EA315" s="1">
        <v>464</v>
      </c>
      <c r="EB315" s="1">
        <v>3</v>
      </c>
      <c r="EC315" s="1">
        <v>13</v>
      </c>
      <c r="ED315" s="1">
        <v>1</v>
      </c>
      <c r="EE315" s="1">
        <v>33</v>
      </c>
      <c r="EF315" s="1">
        <v>179</v>
      </c>
      <c r="EG315" s="1">
        <v>40</v>
      </c>
      <c r="EH315" s="1">
        <v>7</v>
      </c>
      <c r="EI315" s="1">
        <v>335</v>
      </c>
      <c r="EJ315" s="1">
        <v>235</v>
      </c>
      <c r="EK315" s="1">
        <v>189</v>
      </c>
      <c r="EL315" s="1">
        <v>6</v>
      </c>
      <c r="EM315" s="1">
        <v>1041</v>
      </c>
      <c r="EN315" s="1">
        <v>415</v>
      </c>
      <c r="EO315" s="1">
        <v>493</v>
      </c>
      <c r="EP315" s="1">
        <v>908</v>
      </c>
      <c r="EQ315" s="1">
        <v>0</v>
      </c>
      <c r="ER315" s="1">
        <v>6</v>
      </c>
      <c r="ES315" s="1">
        <v>9</v>
      </c>
      <c r="ET315" s="1">
        <v>54</v>
      </c>
      <c r="EU315" s="1">
        <v>3</v>
      </c>
      <c r="EV315" s="1">
        <v>209</v>
      </c>
      <c r="EW315" s="1">
        <v>33</v>
      </c>
      <c r="EX315" s="1">
        <v>1</v>
      </c>
      <c r="EY315" s="1">
        <v>10</v>
      </c>
      <c r="EZ315" s="1">
        <v>18</v>
      </c>
      <c r="FA315" s="1">
        <v>0</v>
      </c>
      <c r="FB315" s="1">
        <v>0</v>
      </c>
      <c r="FC315" s="1">
        <v>0</v>
      </c>
      <c r="FD315" s="1">
        <v>0</v>
      </c>
      <c r="FE315" s="1">
        <v>0</v>
      </c>
      <c r="FF315" s="1">
        <v>0</v>
      </c>
      <c r="FG315" s="1">
        <v>1</v>
      </c>
      <c r="FH315" s="1">
        <v>13</v>
      </c>
      <c r="FI315" s="1">
        <v>0</v>
      </c>
      <c r="FJ315" s="1">
        <v>42</v>
      </c>
      <c r="FK315" s="1">
        <v>12</v>
      </c>
      <c r="FL315" s="1">
        <v>0</v>
      </c>
      <c r="FM315" s="1">
        <v>83</v>
      </c>
      <c r="FN315" s="1">
        <v>3</v>
      </c>
      <c r="FO315" s="1">
        <v>2</v>
      </c>
      <c r="FP315" s="1">
        <v>83</v>
      </c>
      <c r="FQ315" s="1">
        <v>1</v>
      </c>
      <c r="FR315" s="1">
        <f>SUM(Tableau17[[#This Row],[2019-T1-ALEXANDRE Audric]:[2019-T1-MARIE Florie]])</f>
        <v>583</v>
      </c>
      <c r="FS315" s="1">
        <v>105</v>
      </c>
      <c r="FT315" s="1">
        <v>268</v>
      </c>
      <c r="FU315" s="1">
        <v>0</v>
      </c>
      <c r="FV315" s="1">
        <v>268</v>
      </c>
      <c r="FW315" s="1">
        <v>0</v>
      </c>
      <c r="FX315" s="1">
        <v>641</v>
      </c>
      <c r="FY315" s="1">
        <v>68</v>
      </c>
      <c r="FZ315" s="1">
        <v>308</v>
      </c>
      <c r="GA315" s="1">
        <v>0</v>
      </c>
      <c r="GB315" s="1">
        <v>302</v>
      </c>
      <c r="GC315" s="1">
        <v>0</v>
      </c>
      <c r="GD315" s="1">
        <v>678</v>
      </c>
      <c r="GE315" s="1">
        <v>335</v>
      </c>
      <c r="GF315" s="1">
        <v>194</v>
      </c>
      <c r="GG315" s="1">
        <v>0</v>
      </c>
      <c r="GH315" s="1">
        <v>279</v>
      </c>
      <c r="GI315" s="1">
        <v>0</v>
      </c>
      <c r="GJ315" s="1">
        <v>808</v>
      </c>
      <c r="GK315" s="1">
        <v>400</v>
      </c>
      <c r="GL315" s="1">
        <v>262</v>
      </c>
      <c r="GM315" s="1">
        <v>0</v>
      </c>
      <c r="GN315" s="1">
        <v>258</v>
      </c>
      <c r="GO315" s="1">
        <v>0</v>
      </c>
      <c r="GP315" s="1">
        <v>920</v>
      </c>
      <c r="GQ315" s="1">
        <v>293</v>
      </c>
      <c r="GR315" s="1">
        <v>101</v>
      </c>
      <c r="GS315" s="1">
        <v>0</v>
      </c>
      <c r="GT315" s="1">
        <v>176</v>
      </c>
      <c r="GU315" s="1">
        <v>0</v>
      </c>
      <c r="GV315" s="1">
        <v>570</v>
      </c>
      <c r="GW315" s="1">
        <v>328</v>
      </c>
      <c r="GX315" s="1">
        <v>0</v>
      </c>
      <c r="GY315" s="1">
        <v>0</v>
      </c>
      <c r="GZ315" s="1">
        <v>231</v>
      </c>
      <c r="HA315" s="1">
        <v>0</v>
      </c>
      <c r="HB315" s="1">
        <v>559</v>
      </c>
      <c r="HC315" s="1">
        <v>382</v>
      </c>
      <c r="HD315" s="1">
        <v>179</v>
      </c>
      <c r="HE315" s="1">
        <v>189</v>
      </c>
      <c r="HF315" s="1">
        <v>284</v>
      </c>
      <c r="HG315" s="1">
        <v>7</v>
      </c>
      <c r="HH315" s="1">
        <v>1041</v>
      </c>
      <c r="HI315" s="1">
        <v>415</v>
      </c>
      <c r="HJ315" s="1">
        <v>0</v>
      </c>
      <c r="HK315" s="1">
        <v>493</v>
      </c>
      <c r="HL315" s="1">
        <v>0</v>
      </c>
      <c r="HM315" s="1">
        <v>0</v>
      </c>
      <c r="HN315" s="1">
        <v>908</v>
      </c>
      <c r="HO315" s="1">
        <v>234</v>
      </c>
      <c r="HP315" s="1">
        <v>36</v>
      </c>
      <c r="HQ315" s="1">
        <v>83</v>
      </c>
      <c r="HR315" s="1">
        <v>215</v>
      </c>
      <c r="HS315" s="1">
        <v>34</v>
      </c>
      <c r="HT315" s="1">
        <v>602</v>
      </c>
      <c r="HU315" s="1">
        <v>176</v>
      </c>
      <c r="HV315" s="1">
        <v>87</v>
      </c>
      <c r="HW315" s="1">
        <v>27</v>
      </c>
      <c r="HX315" s="1">
        <v>168</v>
      </c>
      <c r="HY315" s="1">
        <v>0</v>
      </c>
      <c r="HZ315" s="1">
        <v>458</v>
      </c>
      <c r="IA315" s="1">
        <v>182</v>
      </c>
      <c r="IB315" s="1">
        <v>61</v>
      </c>
      <c r="IC315" s="1">
        <v>137</v>
      </c>
      <c r="ID315" s="1">
        <v>126</v>
      </c>
      <c r="IE315" s="1">
        <v>5</v>
      </c>
      <c r="IF315" s="1">
        <v>511</v>
      </c>
      <c r="IG315" s="1">
        <v>239</v>
      </c>
      <c r="IH315" s="1">
        <v>0</v>
      </c>
      <c r="II315" s="1">
        <v>225</v>
      </c>
      <c r="IJ315" s="1">
        <v>0</v>
      </c>
      <c r="IK315" s="1">
        <v>0</v>
      </c>
      <c r="IL315" s="1">
        <v>464</v>
      </c>
      <c r="IM315" s="26">
        <f>IFERROR(Tableau17[[#This Row],[LDIV]]/Tableau17[[#This Row],[Total général]],"")</f>
        <v>8.7336244541484712E-3</v>
      </c>
      <c r="IN315" s="26">
        <f>IFERROR(Tableau17[[#This Row],[LDVC]]/Tableau17[[#This Row],[Total général]],"")</f>
        <v>0</v>
      </c>
      <c r="IO315" s="26">
        <f>IFERROR(Tableau17[[#This Row],[LDVD]]/Tableau17[[#This Row],[Total général]],"")</f>
        <v>5.2401746724890827E-2</v>
      </c>
      <c r="IP315" s="26">
        <f>IFERROR(Tableau17[[#This Row],[LDVG]]/Tableau17[[#This Row],[Total général]],"")</f>
        <v>9.1703056768558958E-2</v>
      </c>
      <c r="IQ315" s="26">
        <f>IFERROR(Tableau17[[#This Row],[LEXD]]/Tableau17[[#This Row],[Total général]],"")</f>
        <v>0</v>
      </c>
      <c r="IR315" s="26">
        <f>IFERROR(Tableau17[[#This Row],[LEXG]]/Tableau17[[#This Row],[Total général]],"")</f>
        <v>4.3668122270742356E-3</v>
      </c>
      <c r="IS315" s="26">
        <f>IFERROR(Tableau17[[#This Row],[LLR]]/Tableau17[[#This Row],[Total général]],"")</f>
        <v>0.13755458515283842</v>
      </c>
      <c r="IT315" s="26">
        <f>IFERROR(Tableau17[[#This Row],[LREM]]/Tableau17[[#This Row],[Total général]],"")</f>
        <v>5.0218340611353711E-2</v>
      </c>
      <c r="IU315" s="26">
        <f>IFERROR(Tableau17[[#This Row],[LRN]]/Tableau17[[#This Row],[Total général]],"")</f>
        <v>0.38427947598253276</v>
      </c>
      <c r="IV315" s="26">
        <f>IFERROR(Tableau17[[#This Row],[LUG]]/Tableau17[[#This Row],[Total général]],"")</f>
        <v>0.20305676855895197</v>
      </c>
      <c r="IW315" s="26">
        <f>IFERROR(Tableau17[[#This Row],[LVEC]]/Tableau17[[#This Row],[Total général]],"")</f>
        <v>6.768558951965066E-2</v>
      </c>
      <c r="IX315" s="26">
        <f>IFERROR(Tableau17[[#This Row],[2008-T1-LCMD]]/Tableau17[[#This Row],[2008-T1-TOTAL]],"")</f>
        <v>4.5241809672386897E-2</v>
      </c>
      <c r="IY315" s="26">
        <f>IFERROR(Tableau17[[#This Row],[2008-T1-LDVD]]/Tableau17[[#This Row],[2008-T1-TOTAL]],"")</f>
        <v>7.8003120124804995E-3</v>
      </c>
      <c r="IZ315" s="26">
        <f>IFERROR(Tableau17[[#This Row],[2008-T1-LEXD]]/Tableau17[[#This Row],[2008-T1-TOTAL]],"")</f>
        <v>0</v>
      </c>
      <c r="JA315" s="26">
        <f>IFERROR(Tableau17[[#This Row],[2008-T1-LEXG]]/Tableau17[[#This Row],[2008-T1-TOTAL]],"")</f>
        <v>3.9001560062402497E-2</v>
      </c>
      <c r="JB315" s="26">
        <f>IFERROR(Tableau17[[#This Row],[2008-T1-LFN]]/Tableau17[[#This Row],[2008-T1-TOTAL]],"")</f>
        <v>0.16380655226209048</v>
      </c>
      <c r="JC315" s="26">
        <f>IFERROR(Tableau17[[#This Row],[2008-T1-LMAJ]]/Tableau17[[#This Row],[2008-T1-TOTAL]],"")</f>
        <v>0.36505460218408736</v>
      </c>
      <c r="JD315" s="26">
        <f>IFERROR(Tableau17[[#This Row],[2008-T1-LUG]]/Tableau17[[#This Row],[2008-T1-TOTAL]],"")</f>
        <v>0.37909516380655228</v>
      </c>
      <c r="JE315" s="26">
        <f>IFERROR(Tableau17[[#This Row],[2008-T2-LFN]]/Tableau17[[#This Row],[2008-T2-TOTAL]],"")</f>
        <v>0.10029498525073746</v>
      </c>
      <c r="JF315" s="26">
        <f>IFERROR(Tableau17[[#This Row],[2008-T2-LGC]]/Tableau17[[#This Row],[2008-T2-TOTAL]],"")</f>
        <v>0</v>
      </c>
      <c r="JG315" s="26">
        <f>IFERROR(Tableau17[[#This Row],[2008-T2-LMAJ]]/Tableau17[[#This Row],[2008-T2-TOTAL]],"")</f>
        <v>0.45427728613569324</v>
      </c>
      <c r="JH315" s="26">
        <f>IFERROR(Tableau17[[#This Row],[2008-T2-LUG]]/Tableau17[[#This Row],[2008-T2-TOTAL]],"")</f>
        <v>0.44542772861356933</v>
      </c>
      <c r="JI315" s="26">
        <f>IFERROR(Tableau17[[#This Row],[2014-T1-LDIV]]/Tableau17[[#This Row],[2014-T1-TOTAL]],"")</f>
        <v>0</v>
      </c>
      <c r="JJ315" s="26">
        <f>IFERROR(Tableau17[[#This Row],[2014-T1-LDVD]]/Tableau17[[#This Row],[2014-T1-TOTAL]],"")</f>
        <v>0</v>
      </c>
      <c r="JK315" s="26">
        <f>IFERROR(Tableau17[[#This Row],[2014-T1-LDVG]]/Tableau17[[#This Row],[2014-T1-TOTAL]],"")</f>
        <v>7.3019801980198015E-2</v>
      </c>
      <c r="JL315" s="26">
        <f>IFERROR(Tableau17[[#This Row],[2014-T1-LEXG]]/Tableau17[[#This Row],[2014-T1-TOTAL]],"")</f>
        <v>3.7128712871287127E-3</v>
      </c>
      <c r="JM315" s="26">
        <f>IFERROR(Tableau17[[#This Row],[2014-T1-LFG]]/Tableau17[[#This Row],[2014-T1-TOTAL]],"")</f>
        <v>8.4158415841584164E-2</v>
      </c>
      <c r="JN315" s="26">
        <f>IFERROR(Tableau17[[#This Row],[2014-T1-LFN]]/Tableau17[[#This Row],[2014-T1-TOTAL]],"")</f>
        <v>0.41460396039603958</v>
      </c>
      <c r="JO315" s="26">
        <f>IFERROR(Tableau17[[#This Row],[2014-T1-LUD]]/Tableau17[[#This Row],[2014-T1-TOTAL]],"")</f>
        <v>0.24009900990099009</v>
      </c>
      <c r="JP315" s="26">
        <f>IFERROR(Tableau17[[#This Row],[2014-T1-LUG]]/Tableau17[[#This Row],[2014-T1-TOTAL]],"")</f>
        <v>0.1844059405940594</v>
      </c>
      <c r="JQ315" s="26">
        <f>IFERROR(Tableau17[[#This Row],[2014-T2-LFN]]/Tableau17[[#This Row],[2014-T2-TOTAL]],"")</f>
        <v>0.43478260869565216</v>
      </c>
      <c r="JR315" s="26">
        <f>IFERROR(Tableau17[[#This Row],[2014-T2-LUD]]/Tableau17[[#This Row],[2014-T2-TOTAL]],"")</f>
        <v>0.2847826086956522</v>
      </c>
      <c r="JS315" s="26">
        <f>IFERROR(Tableau17[[#This Row],[2014-T2-LUG]]/Tableau17[[#This Row],[2014-T2-TOTAL]],"")</f>
        <v>0.28043478260869564</v>
      </c>
      <c r="JT315" s="26">
        <f>IFERROR(Tableau17[[#This Row],[2015-T1-BC-DIV]]/Tableau17[[#This Row],[2015-T1-TOTAL]],"")</f>
        <v>0</v>
      </c>
      <c r="JU315" s="26">
        <f>IFERROR(Tableau17[[#This Row],[2015-T1-BC-DLF]]/Tableau17[[#This Row],[2015-T1-TOTAL]],"")</f>
        <v>0</v>
      </c>
      <c r="JV315" s="26">
        <f>IFERROR(Tableau17[[#This Row],[2015-T1-BC-DVD]]/Tableau17[[#This Row],[2015-T1-TOTAL]],"")</f>
        <v>0</v>
      </c>
      <c r="JW315" s="26">
        <f>IFERROR(Tableau17[[#This Row],[2015-T1-BC-DVG]]/Tableau17[[#This Row],[2015-T1-TOTAL]],"")</f>
        <v>1.5789473684210527E-2</v>
      </c>
      <c r="JX315" s="26">
        <f>IFERROR(Tableau17[[#This Row],[2015-T1-BC-FG]]/Tableau17[[#This Row],[2015-T1-TOTAL]],"")</f>
        <v>7.3684210526315783E-2</v>
      </c>
      <c r="JY315" s="26">
        <f>IFERROR(Tableau17[[#This Row],[2015-T1-BC-FN]]/Tableau17[[#This Row],[2015-T1-TOTAL]],"")</f>
        <v>0.51403508771929829</v>
      </c>
      <c r="JZ315" s="26">
        <f>IFERROR(Tableau17[[#This Row],[2015-T1-BC-MDM]]/Tableau17[[#This Row],[2015-T1-TOTAL]],"")</f>
        <v>0</v>
      </c>
      <c r="KA315" s="26">
        <f>IFERROR(Tableau17[[#This Row],[2015-T1-BC-RDG]]/Tableau17[[#This Row],[2015-T1-TOTAL]],"")</f>
        <v>0</v>
      </c>
      <c r="KB315" s="26">
        <f>IFERROR(Tableau17[[#This Row],[2015-T1-BC-SOC]]/Tableau17[[#This Row],[2015-T1-TOTAL]],"")</f>
        <v>0</v>
      </c>
      <c r="KC315" s="26">
        <f>IFERROR(Tableau17[[#This Row],[2015-T1-BC-UD]]/Tableau17[[#This Row],[2015-T1-TOTAL]],"")</f>
        <v>0.17719298245614035</v>
      </c>
      <c r="KD315" s="26">
        <f>IFERROR(Tableau17[[#This Row],[2015-T1-BC-UG]]/Tableau17[[#This Row],[2015-T1-TOTAL]],"")</f>
        <v>0.21929824561403508</v>
      </c>
      <c r="KE315" s="26">
        <f>IFERROR(Tableau17[[#This Row],[2015-T1-BC-VEC]]/Tableau17[[#This Row],[2015-T1-TOTAL]],"")</f>
        <v>0</v>
      </c>
      <c r="KF315" s="26">
        <f>IFERROR(Tableau17[[#This Row],[2015-T2-BC-DVG]]/Tableau17[[#This Row],[2015-T2-TOTAL]],"")</f>
        <v>0</v>
      </c>
      <c r="KG315" s="26">
        <f>IFERROR(Tableau17[[#This Row],[2015-T2-BC-FN]]/Tableau17[[#This Row],[2015-T2-TOTAL]],"")</f>
        <v>0.58676207513416812</v>
      </c>
      <c r="KH315" s="26">
        <f>IFERROR(Tableau17[[#This Row],[2015-T2-BC-SOC]]/Tableau17[[#This Row],[2015-T2-TOTAL]],"")</f>
        <v>0</v>
      </c>
      <c r="KI315" s="26">
        <f>IFERROR(Tableau17[[#This Row],[2015-T2-BC-UD]]/Tableau17[[#This Row],[2015-T2-TOTAL]],"")</f>
        <v>0</v>
      </c>
      <c r="KJ315" s="26">
        <f>IFERROR(Tableau17[[#This Row],[2015-T2-BC-UG]]/Tableau17[[#This Row],[2015-T2-TOTAL]],"")</f>
        <v>0.41323792486583183</v>
      </c>
      <c r="KK315" s="26">
        <f>IFERROR(Tableau17[[#This Row],[2017 (L)-T1-COM]]/Tableau17[[#This Row],[2017 (L)-T1-TOTAL]],"")</f>
        <v>0</v>
      </c>
      <c r="KL315" s="26">
        <f>IFERROR(Tableau17[[#This Row],[2017 (L)-T1-DIV]]/Tableau17[[#This Row],[2017 (L)-T1-TOTAL]],"")</f>
        <v>3.9138943248532287E-3</v>
      </c>
      <c r="KM315" s="26">
        <f>IFERROR(Tableau17[[#This Row],[2017 (L)-T1-DLF]]/Tableau17[[#This Row],[2017 (L)-T1-TOTAL]],"")</f>
        <v>5.8708414872798431E-3</v>
      </c>
      <c r="KN315" s="26">
        <f>IFERROR(Tableau17[[#This Row],[2017 (L)-T1-DVD]]/Tableau17[[#This Row],[2017 (L)-T1-TOTAL]],"")</f>
        <v>0</v>
      </c>
      <c r="KO315" s="26">
        <f>IFERROR(Tableau17[[#This Row],[2017 (L)-T1-DVG]]/Tableau17[[#This Row],[2017 (L)-T1-TOTAL]],"")</f>
        <v>1.9569471624266144E-3</v>
      </c>
      <c r="KP315" s="26">
        <f>IFERROR(Tableau17[[#This Row],[2017 (L)-T1-ECO]]/Tableau17[[#This Row],[2017 (L)-T1-TOTAL]],"")</f>
        <v>3.9138943248532287E-2</v>
      </c>
      <c r="KQ315" s="26">
        <f>IFERROR(Tableau17[[#This Row],[2017 (L)-T1-EXD]]/Tableau17[[#This Row],[2017 (L)-T1-TOTAL]],"")</f>
        <v>7.8277886497064575E-3</v>
      </c>
      <c r="KR315" s="26">
        <f>IFERROR(Tableau17[[#This Row],[2017 (L)-T1-EXG]]/Tableau17[[#This Row],[2017 (L)-T1-TOTAL]],"")</f>
        <v>5.8708414872798431E-3</v>
      </c>
      <c r="KS315" s="26">
        <f>IFERROR(Tableau17[[#This Row],[2017 (L)-T1-FI]]/Tableau17[[#This Row],[2017 (L)-T1-TOTAL]],"")</f>
        <v>0.16829745596868884</v>
      </c>
      <c r="KT315" s="26">
        <f>IFERROR(Tableau17[[#This Row],[2017 (L)-T1-FN]]/Tableau17[[#This Row],[2017 (L)-T1-TOTAL]],"")</f>
        <v>0.34246575342465752</v>
      </c>
      <c r="KU315" s="26">
        <f>IFERROR(Tableau17[[#This Row],[2017 (L)-T1-LR]]/Tableau17[[#This Row],[2017 (L)-T1-TOTAL]],"")</f>
        <v>0.11937377690802348</v>
      </c>
      <c r="KV315" s="26">
        <f>IFERROR(Tableau17[[#This Row],[2017 (L)-T1-MDM]]/Tableau17[[#This Row],[2017 (L)-T1-TOTAL]],"")</f>
        <v>0</v>
      </c>
      <c r="KW315" s="26">
        <f>IFERROR(Tableau17[[#This Row],[2017 (L)-T1-RDG]]/Tableau17[[#This Row],[2017 (L)-T1-TOTAL]],"")</f>
        <v>0</v>
      </c>
      <c r="KX315" s="26">
        <f>IFERROR(Tableau17[[#This Row],[2017 (L)-T1-REG]]/Tableau17[[#This Row],[2017 (L)-T1-TOTAL]],"")</f>
        <v>5.8708414872798431E-3</v>
      </c>
      <c r="KY315" s="26">
        <f>IFERROR(Tableau17[[#This Row],[2017 (L)-T1-REM]]/Tableau17[[#This Row],[2017 (L)-T1-TOTAL]],"")</f>
        <v>0.26810176125244617</v>
      </c>
      <c r="KZ315" s="26">
        <f>IFERROR(Tableau17[[#This Row],[2017 (L)-T1-SOC]]/Tableau17[[#This Row],[2017 (L)-T1-TOTAL]],"")</f>
        <v>3.131115459882583E-2</v>
      </c>
      <c r="LA315" s="26">
        <f>IFERROR(Tableau17[[#This Row],[2017 (L)-T1-UDI]]/Tableau17[[#This Row],[2017 (L)-T1-TOTAL]],"")</f>
        <v>0</v>
      </c>
      <c r="LB315" s="26">
        <f>IFERROR(Tableau17[[#This Row],[2017 (L)-T2-FI]]/Tableau17[[#This Row],[2017 (L)-T2-TOTAL]],"")</f>
        <v>0</v>
      </c>
      <c r="LC315" s="26">
        <f>IFERROR(Tableau17[[#This Row],[2017 (L)-T2-FN]]/Tableau17[[#This Row],[2017 (L)-T2-TOTAL]],"")</f>
        <v>0.51508620689655171</v>
      </c>
      <c r="LD315" s="26">
        <f>IFERROR(Tableau17[[#This Row],[2017 (L)-T2-LR]]/Tableau17[[#This Row],[2017 (L)-T2-TOTAL]],"")</f>
        <v>0</v>
      </c>
      <c r="LE315" s="26">
        <f>IFERROR(Tableau17[[#This Row],[2017 (L)-T2-MDM]]/Tableau17[[#This Row],[2017 (L)-T2-TOTAL]],"")</f>
        <v>0</v>
      </c>
      <c r="LF315" s="26">
        <f>IFERROR(Tableau17[[#This Row],[2017 (L)-T2-REM]]/Tableau17[[#This Row],[2017 (L)-T2-TOTAL]],"")</f>
        <v>0.48491379310344829</v>
      </c>
      <c r="LG315" s="26">
        <f>IFERROR(Tableau17[[#This Row],[2017-T1-ARTHAUD Nathalie]]/Tableau17[[#This Row],[2017-T1-TOTAL]],"")</f>
        <v>2.881844380403458E-3</v>
      </c>
      <c r="LH315" s="26">
        <f>IFERROR(Tableau17[[#This Row],[2017-T1-ASSELINEAU Fran]]/Tableau17[[#This Row],[2017-T1-TOTAL]],"")</f>
        <v>1.2487992315081652E-2</v>
      </c>
      <c r="LI315" s="26">
        <f>IFERROR(Tableau17[[#This Row],[2017-T1-CHEMINADE Jacques]]/Tableau17[[#This Row],[2017-T1-TOTAL]],"")</f>
        <v>9.6061479346781938E-4</v>
      </c>
      <c r="LJ315" s="26">
        <f>IFERROR(Tableau17[[#This Row],[2017-T1-DUPONT-AIGNAN Nicolas]]/Tableau17[[#This Row],[2017-T1-TOTAL]],"")</f>
        <v>3.1700288184438041E-2</v>
      </c>
      <c r="LK315" s="26">
        <f>IFERROR(Tableau17[[#This Row],[2017-T1-FILLON Fran]]/Tableau17[[#This Row],[2017-T1-TOTAL]],"")</f>
        <v>0.17195004803073968</v>
      </c>
      <c r="LL315" s="26">
        <f>IFERROR(Tableau17[[#This Row],[2017-T1-HAMON Beno]]/Tableau17[[#This Row],[2017-T1-TOTAL]],"")</f>
        <v>3.8424591738712779E-2</v>
      </c>
      <c r="LM315" s="26">
        <f>IFERROR(Tableau17[[#This Row],[2017-T1-LASSALLE Jean]]/Tableau17[[#This Row],[2017-T1-TOTAL]],"")</f>
        <v>6.7243035542747355E-3</v>
      </c>
      <c r="LN315" s="26">
        <f>IFERROR(Tableau17[[#This Row],[2017-T1-LE PEN Marine]]/Tableau17[[#This Row],[2017-T1-TOTAL]],"")</f>
        <v>0.3218059558117195</v>
      </c>
      <c r="LO315" s="26">
        <f>IFERROR(Tableau17[[#This Row],[2017-T1-M Jean-Luc]]/Tableau17[[#This Row],[2017-T1-TOTAL]],"")</f>
        <v>0.22574447646493756</v>
      </c>
      <c r="LP315" s="26">
        <f>IFERROR(Tableau17[[#This Row],[2017-T1-MACRON Emmanuel]]/Tableau17[[#This Row],[2017-T1-TOTAL]],"")</f>
        <v>0.18155619596541786</v>
      </c>
      <c r="LQ315" s="26">
        <f>IFERROR(Tableau17[[#This Row],[2017-T1-POUTOU Philippe]]/Tableau17[[#This Row],[2017-T1-TOTAL]],"")</f>
        <v>5.763688760806916E-3</v>
      </c>
      <c r="LR315" s="26">
        <f>IFERROR(Tableau17[[#This Row],[2017-T2-LE PEN Marine]]/Tableau17[[#This Row],[2017-T2-TOTAL]],"")</f>
        <v>0.45704845814977973</v>
      </c>
      <c r="LS315" s="26">
        <f>IFERROR(Tableau17[[#This Row],[2017-T2-MACRON Emmanuel]]/Tableau17[[#This Row],[2017-T2-TOTAL]],"")</f>
        <v>0.54295154185022021</v>
      </c>
      <c r="LT315" s="26">
        <f>IFERROR(Tableau17[[#This Row],[2019-T1-ALEXANDRE Audric]]/Tableau17[[#This Row],[2019-T1-TOTAL]],"")</f>
        <v>0</v>
      </c>
      <c r="LU315" s="26">
        <f>IFERROR(Tableau17[[#This Row],[2019-T1-ARTHAUD Nathalie]]/Tableau17[[#This Row],[2019-T1-TOTAL]],"")</f>
        <v>1.0291595197255575E-2</v>
      </c>
      <c r="LV315" s="26">
        <f>IFERROR(Tableau17[[#This Row],[2019-T1-ASSELINEAU François]]/Tableau17[[#This Row],[2019-T1-TOTAL]],"")</f>
        <v>1.5437392795883362E-2</v>
      </c>
      <c r="LW315" s="26">
        <f>IFERROR(Tableau17[[#This Row],[2019-T1-AUBRY Manon]]/Tableau17[[#This Row],[2019-T1-TOTAL]],"")</f>
        <v>9.2624356775300176E-2</v>
      </c>
      <c r="LX315" s="26">
        <f>IFERROR(Tableau17[[#This Row],[2019-T1-AZERGUI Nagib]]/Tableau17[[#This Row],[2019-T1-TOTAL]],"")</f>
        <v>5.1457975986277877E-3</v>
      </c>
      <c r="LY315" s="26">
        <f>IFERROR(Tableau17[[#This Row],[2019-T1-BARDELLA Jordan]]/Tableau17[[#This Row],[2019-T1-TOTAL]],"")</f>
        <v>0.35849056603773582</v>
      </c>
      <c r="LZ315" s="26">
        <f>IFERROR(Tableau17[[#This Row],[2019-T1-BELLAMY François-Xavier]]/Tableau17[[#This Row],[2019-T1-TOTAL]],"")</f>
        <v>5.6603773584905662E-2</v>
      </c>
      <c r="MA315" s="26">
        <f>IFERROR(Tableau17[[#This Row],[2019-T1-BIDOU Olivier]]/Tableau17[[#This Row],[2019-T1-TOTAL]],"")</f>
        <v>1.7152658662092624E-3</v>
      </c>
      <c r="MB315" s="26">
        <f>IFERROR(Tableau17[[#This Row],[2019-T1-BOURG Dominique]]/Tableau17[[#This Row],[2019-T1-TOTAL]],"")</f>
        <v>1.7152658662092625E-2</v>
      </c>
      <c r="MC315" s="26">
        <f>IFERROR(Tableau17[[#This Row],[2019-T1-BROSSAT Ian]]/Tableau17[[#This Row],[2019-T1-TOTAL]],"")</f>
        <v>3.0874785591766724E-2</v>
      </c>
      <c r="MD315" s="26">
        <f>IFERROR(Tableau17[[#This Row],[2019-T1-CAILLAUD Sophie]]/Tableau17[[#This Row],[2019-T1-TOTAL]],"")</f>
        <v>0</v>
      </c>
      <c r="ME315" s="26">
        <f>IFERROR(Tableau17[[#This Row],[2019-T1-CAMUS Renaud]]/Tableau17[[#This Row],[2019-T1-TOTAL]],"")</f>
        <v>0</v>
      </c>
      <c r="MF315" s="26">
        <f>IFERROR(Tableau17[[#This Row],[2019-T1-CHALENÇON Christophe]]/Tableau17[[#This Row],[2019-T1-TOTAL]],"")</f>
        <v>0</v>
      </c>
      <c r="MG315" s="26">
        <f>IFERROR(Tableau17[[#This Row],[2019-T1-CORBET Cathy Denise Ginette]]/Tableau17[[#This Row],[2019-T1-TOTAL]],"")</f>
        <v>0</v>
      </c>
      <c r="MH315" s="26">
        <f>IFERROR(Tableau17[[#This Row],[2019-T1-DE PREVOISIN Robert]]/Tableau17[[#This Row],[2019-T1-TOTAL]],"")</f>
        <v>0</v>
      </c>
      <c r="MI315" s="26">
        <f>IFERROR(Tableau17[[#This Row],[2019-T1-DELFEL Thérèse]]/Tableau17[[#This Row],[2019-T1-TOTAL]],"")</f>
        <v>0</v>
      </c>
      <c r="MJ315" s="26">
        <f>IFERROR(Tableau17[[#This Row],[2019-T1-DIEUMEGARD Pierre]]/Tableau17[[#This Row],[2019-T1-TOTAL]],"")</f>
        <v>1.7152658662092624E-3</v>
      </c>
      <c r="MK315" s="26">
        <f>IFERROR(Tableau17[[#This Row],[2019-T1-DUPONT-AIGNAN Nicolas]]/Tableau17[[#This Row],[2019-T1-TOTAL]],"")</f>
        <v>2.2298456260720412E-2</v>
      </c>
      <c r="ML315" s="26">
        <f>IFERROR(Tableau17[[#This Row],[2019-T1-GERNIGON Yves]]/Tableau17[[#This Row],[2019-T1-TOTAL]],"")</f>
        <v>0</v>
      </c>
      <c r="MM315" s="26">
        <f>IFERROR(Tableau17[[#This Row],[2019-T1-GLUCKSMANN Raphaël]]/Tableau17[[#This Row],[2019-T1-TOTAL]],"")</f>
        <v>7.2041166380789029E-2</v>
      </c>
      <c r="MN315" s="26">
        <f>IFERROR(Tableau17[[#This Row],[2019-T1-HAMON Benoît]]/Tableau17[[#This Row],[2019-T1-TOTAL]],"")</f>
        <v>2.0583190394511151E-2</v>
      </c>
      <c r="MO315" s="26">
        <f>IFERROR(Tableau17[[#This Row],[2019-T1-HELGEN Gilles]]/Tableau17[[#This Row],[2019-T1-TOTAL]],"")</f>
        <v>0</v>
      </c>
      <c r="MP315" s="26">
        <f>IFERROR(Tableau17[[#This Row],[2019-T1-JADOT Yannick]]/Tableau17[[#This Row],[2019-T1-TOTAL]],"")</f>
        <v>0.14236706689536879</v>
      </c>
      <c r="MQ315" s="26">
        <f>IFERROR(Tableau17[[#This Row],[2019-T1-LAGARDE Jean-Christophe]]/Tableau17[[#This Row],[2019-T1-TOTAL]],"")</f>
        <v>5.1457975986277877E-3</v>
      </c>
      <c r="MR315" s="26">
        <f>IFERROR(Tableau17[[#This Row],[2019-T1-LALANNE Francis]]/Tableau17[[#This Row],[2019-T1-TOTAL]],"")</f>
        <v>3.4305317324185248E-3</v>
      </c>
      <c r="MS315" s="26">
        <f>IFERROR(Tableau17[[#This Row],[2019-T1-LOISEAU Nathalie]]/Tableau17[[#This Row],[2019-T1-TOTAL]],"")</f>
        <v>0.14236706689536879</v>
      </c>
      <c r="MT315" s="26">
        <f>IFERROR(Tableau17[[#This Row],[2019-T1-MARIE Florie]]/Tableau17[[#This Row],[2019-T1-TOTAL]],"")</f>
        <v>1.7152658662092624E-3</v>
      </c>
      <c r="MU315" s="26">
        <f>IFERROR(Tableau17[[#This Row],[2008-T1-MACROEXTRDROITE]]/Tableau17[[#This Row],[2008-T1-MACROTOTALE]],"")</f>
        <v>0.16380655226209048</v>
      </c>
      <c r="MV315" s="26">
        <f>IFERROR(Tableau17[[#This Row],[2008-T1-MACRODROITE]]/Tableau17[[#This Row],[2008-T1-MACROTOTALE]],"")</f>
        <v>0.41809672386895474</v>
      </c>
      <c r="MW315" s="26">
        <f>IFERROR(Tableau17[[#This Row],[2008-T1-MACROCENTRE]]/Tableau17[[#This Row],[2008-T1-MACROTOTALE]],"")</f>
        <v>0</v>
      </c>
      <c r="MX315" s="26">
        <f>IFERROR(Tableau17[[#This Row],[2008-T1-MACROGAUCHE]]/Tableau17[[#This Row],[2008-T1-MACROTOTALE]],"")</f>
        <v>0.41809672386895474</v>
      </c>
      <c r="MY315" s="26">
        <f>IFERROR(Tableau17[[#This Row],[2008-T1-MACROAUTRE]]/Tableau17[[#This Row],[2008-T1-MACROTOTALE]],"")</f>
        <v>0</v>
      </c>
      <c r="MZ315" s="26">
        <f>IFERROR(Tableau17[[#This Row],[2008-T2-MACROEXTRDROITE]]/Tableau17[[#This Row],[2008-T2-MACROTOTALE]],"")</f>
        <v>0.10029498525073746</v>
      </c>
      <c r="NA315" s="26">
        <f>IFERROR(Tableau17[[#This Row],[2008-T2-MACRODROITE]]/Tableau17[[#This Row],[2008-T2-MACROTOTALE]],"")</f>
        <v>0.45427728613569324</v>
      </c>
      <c r="NB315" s="26">
        <f>IFERROR(Tableau17[[#This Row],[2008-T2-MACROCENTRE]]/Tableau17[[#This Row],[2008-T2-MACROTOTALE]],"")</f>
        <v>0</v>
      </c>
      <c r="NC315" s="26">
        <f>IFERROR(Tableau17[[#This Row],[2008-T2-MACROGAUCHE]]/Tableau17[[#This Row],[2008-T2-MACROTOTALE]],"")</f>
        <v>0.44542772861356933</v>
      </c>
      <c r="ND315" s="26">
        <f>IFERROR(Tableau17[[#This Row],[2008-T2-MACROAUTRE]]/Tableau17[[#This Row],[2008-T2-MACROTOTALE]],"")</f>
        <v>0</v>
      </c>
      <c r="NE315" s="26">
        <f>IFERROR(Tableau17[[#This Row],[2014-T1-MACROEXTRDROITE]]/Tableau17[[#This Row],[2014-T1-MACROTOTALE]],"")</f>
        <v>0.41460396039603958</v>
      </c>
      <c r="NF315" s="26">
        <f>IFERROR(Tableau17[[#This Row],[2014-T1-MACRODROITE]]/Tableau17[[#This Row],[2014-T1-MACROTOTALE]],"")</f>
        <v>0.24009900990099009</v>
      </c>
      <c r="NG315" s="26">
        <f>IFERROR(Tableau17[[#This Row],[2014-T1-MACROCENTRE]]/Tableau17[[#This Row],[2014-T1-MACROTOTALE]],"")</f>
        <v>0</v>
      </c>
      <c r="NH315" s="26">
        <f>IFERROR(Tableau17[[#This Row],[2014-T1-MACROGAUCHE]]/Tableau17[[#This Row],[2014-T1-MACROTOTALE]],"")</f>
        <v>0.34529702970297027</v>
      </c>
      <c r="NI315" s="26">
        <f>IFERROR(Tableau17[[#This Row],[2014-T1-MACROAUTRE]]/Tableau17[[#This Row],[2014-T1-MACROTOTALE]],"")</f>
        <v>0</v>
      </c>
      <c r="NJ315" s="26">
        <f>IFERROR(Tableau17[[#This Row],[2014-T2-MACROEXTRDROITE]]/Tableau17[[#This Row],[2014-T2-MACROTOTALE]],"")</f>
        <v>0.43478260869565216</v>
      </c>
      <c r="NK315" s="26">
        <f>IFERROR(Tableau17[[#This Row],[2014-T2-MACRODROITE]]/Tableau17[[#This Row],[2014-T2-MACROTOTALE]],"")</f>
        <v>0.2847826086956522</v>
      </c>
      <c r="NL315" s="26">
        <f>IFERROR(Tableau17[[#This Row],[2014-T2-MACROCENTRE]]/Tableau17[[#This Row],[2014-T2-MACROTOTALE]],"")</f>
        <v>0</v>
      </c>
      <c r="NM315" s="26">
        <f>IFERROR(Tableau17[[#This Row],[2014-T2-MACROGAUCHE]]/Tableau17[[#This Row],[2014-T2-MACROTOTALE]],"")</f>
        <v>0.28043478260869564</v>
      </c>
      <c r="NN315" s="26">
        <f>IFERROR(Tableau17[[#This Row],[2014-T2-MACROAUTRE]]/Tableau17[[#This Row],[2014-T2-MACROTOTALE]],"")</f>
        <v>0</v>
      </c>
      <c r="NO315" s="26">
        <f>IFERROR( Tableau17[[#This Row],[2015-T1-MACROEXTRDROITE]]/Tableau17[[#This Row],[2015-T1-MACROTOTALE]],"")</f>
        <v>0.51403508771929829</v>
      </c>
      <c r="NP315" s="26">
        <f>IFERROR(Tableau17[[#This Row],[2015-T1-MACRODROITE]]/Tableau17[[#This Row],[2015-T1-MACROTOTALE]],"")</f>
        <v>0.17719298245614035</v>
      </c>
      <c r="NQ315" s="26">
        <f>IFERROR(Tableau17[[#This Row],[2015-T1-MACROCENTRE]]/Tableau17[[#This Row],[2015-T1-MACROTOTALE]],"")</f>
        <v>0</v>
      </c>
      <c r="NR315" s="26">
        <f>IFERROR(Tableau17[[#This Row],[2015-T1-MACROGAUCHE]]/Tableau17[[#This Row],[2015-T1-MACROTOTALE]],"")</f>
        <v>0.30877192982456142</v>
      </c>
      <c r="NS315" s="26">
        <f>IFERROR(Tableau17[[#This Row],[2015-T1-MACROAUTRE]]/Tableau17[[#This Row],[2015-T1-MACROTOTALE]],"")</f>
        <v>0</v>
      </c>
      <c r="NT315" s="26">
        <f>IFERROR(Tableau17[[#This Row],[2015-T2-MACROEXTRDROITE]]/Tableau17[[#This Row],[2015-T2-MACROTOTALE]],"")</f>
        <v>0.58676207513416812</v>
      </c>
      <c r="NU315" s="26">
        <f>IFERROR(Tableau17[[#This Row],[2015-T2-MACRODROITE]]/Tableau17[[#This Row],[2015-T2-MACROTOTALE]],"")</f>
        <v>0</v>
      </c>
      <c r="NV315" s="26">
        <f>IFERROR(Tableau17[[#This Row],[2015-T2-MACROCENTRE]]/Tableau17[[#This Row],[2015-T2-MACROTOTALE]],"")</f>
        <v>0</v>
      </c>
      <c r="NW315" s="26">
        <f>IFERROR(Tableau17[[#This Row],[2015-T2-MACROGAUCHE]]/Tableau17[[#This Row],[2015-T2-MACROTOTALE]],"")</f>
        <v>0.41323792486583183</v>
      </c>
      <c r="NX315" s="26">
        <f>IFERROR(Tableau17[[#This Row],[2015-T2-MACROAUTRE]]/Tableau17[[#This Row],[2015-T2-MACROTOTALE]],"")</f>
        <v>0</v>
      </c>
      <c r="NY315" s="26">
        <f>IFERROR(Tableau17[[#This Row],[2017-T1-MACROEXTRDROITE]]/Tableau17[[#This Row],[2017-T1-MACROTOTALE]],"")</f>
        <v>0.36695485110470699</v>
      </c>
      <c r="NZ315" s="26">
        <f>IFERROR(Tableau17[[#This Row],[2017-T1-MACRODROITE]]/Tableau17[[#This Row],[2017-T1-MACROTOTALE]],"")</f>
        <v>0.17195004803073968</v>
      </c>
      <c r="OA315" s="26">
        <f>IFERROR(Tableau17[[#This Row],[2017-T1-MACROCENTRE]]/Tableau17[[#This Row],[2017-T1-MACROTOTALE]],"")</f>
        <v>0.18155619596541786</v>
      </c>
      <c r="OB315" s="26">
        <f>IFERROR(Tableau17[[#This Row],[2017-T1-MACROGAUCHE]]/Tableau17[[#This Row],[2017-T1-MACROTOTALE]],"")</f>
        <v>0.27281460134486069</v>
      </c>
      <c r="OC315" s="26">
        <f>IFERROR(Tableau17[[#This Row],[2017-T1-MACROAUTRE]]/Tableau17[[#This Row],[2017-T1-MACROTOTALE]],"")</f>
        <v>6.7243035542747355E-3</v>
      </c>
      <c r="OD315" s="26">
        <f>IFERROR(Tableau17[[#This Row],[2017-T2-MACROEXTRDROITE]]/Tableau17[[#This Row],[2017-T2-MACROTOTALE]],"")</f>
        <v>0.45704845814977973</v>
      </c>
      <c r="OE315" s="26">
        <f>IFERROR(Tableau17[[#This Row],[2017-T2-MACRODROITE]]/Tableau17[[#This Row],[2017-T2-MACROTOTALE]],"")</f>
        <v>0</v>
      </c>
      <c r="OF315" s="26">
        <f>IFERROR(Tableau17[[#This Row],[2017-T2-MACROCENTRE]]/Tableau17[[#This Row],[2017-T2-MACROTOTALE]],"")</f>
        <v>0.54295154185022021</v>
      </c>
      <c r="OG315" s="26">
        <f>IFERROR(Tableau17[[#This Row],[2017-T2-MACROGAUCHE]]/Tableau17[[#This Row],[2017-T2-MACROTOTALE]],"")</f>
        <v>0</v>
      </c>
      <c r="OH315" s="26">
        <f>IFERROR(Tableau17[[#This Row],[2017-T2-MACROAUTRE]]/Tableau17[[#This Row],[2017-T2-MACROTOTALE]],"")</f>
        <v>0</v>
      </c>
      <c r="OI315" s="26">
        <f>IFERROR(Tableau17[[#This Row],[2019-T1-MACROEXTRDROITE]]/Tableau17[[#This Row],[2019-T1-MACROTOTALE]],"")</f>
        <v>0.38870431893687707</v>
      </c>
      <c r="OJ315" s="26">
        <f>IFERROR(Tableau17[[#This Row],[2019-T1-MACRODROITE]]/Tableau17[[#This Row],[2019-T1-MACROTOTALE]],"")</f>
        <v>5.9800664451827246E-2</v>
      </c>
      <c r="OK315" s="26">
        <f>IFERROR(Tableau17[[#This Row],[2019-T1-MACROCENTRE]]/Tableau17[[#This Row],[2019-T1-MACROTOTALE]],"")</f>
        <v>0.13787375415282391</v>
      </c>
      <c r="OL315" s="26">
        <f>IFERROR(Tableau17[[#This Row],[2019-T1-MACROGAUCHE]]/Tableau17[[#This Row],[2019-T1-MACROTOTALE]],"")</f>
        <v>0.35714285714285715</v>
      </c>
      <c r="OM315" s="26">
        <f>IFERROR(Tableau17[[#This Row],[2019-T1-MACROAUTRE]]/Tableau17[[#This Row],[2019-T1-MACROTOTALE]],"")</f>
        <v>5.647840531561462E-2</v>
      </c>
      <c r="ON315" s="26">
        <f>IFERROR(Tableau17[[#This Row],[2020-T1-MACROEXTRDROITE]]/Tableau17[[#This Row],[2020-T1-MACROTOTALE]],"")</f>
        <v>0.38427947598253276</v>
      </c>
      <c r="OO315" s="26">
        <f>IFERROR(Tableau17[[#This Row],[2020-T1-MACRODROITE]]/Tableau17[[#This Row],[2020-T1-MACROTOTALE]],"")</f>
        <v>0.18995633187772926</v>
      </c>
      <c r="OP315" s="26">
        <f>IFERROR(Tableau17[[#This Row],[2020-T1-MACROCENTRE]]/Tableau17[[#This Row],[2020-T1-MACROTOTALE]],"")</f>
        <v>5.8951965065502182E-2</v>
      </c>
      <c r="OQ315" s="26">
        <f>IFERROR(Tableau17[[#This Row],[2020-T1-MACROGAUCHE]]/Tableau17[[#This Row],[2020-T1-MACROTOTALE]],"")</f>
        <v>0.36681222707423583</v>
      </c>
      <c r="OR315" s="26">
        <f>IFERROR(Tableau17[[#This Row],[2020-T1-MACROAUTRE]]/Tableau17[[#This Row],[2020-T1-MACROTOTALE]],"")</f>
        <v>0</v>
      </c>
      <c r="OS315" s="26">
        <f>IFERROR(Tableau17[[#This Row],[2017 (L)-T1-MACROEXTRDROITE]]/Tableau17[[#This Row],[2017 (L)-T1-MACROTOTALE]],"")</f>
        <v>0.35616438356164382</v>
      </c>
      <c r="OT315" s="26">
        <f>IFERROR(Tableau17[[#This Row],[2017 (L)-T1-MACRODROITE]]/Tableau17[[#This Row],[2017 (L)-T1-MACROTOTALE]],"")</f>
        <v>0.11937377690802348</v>
      </c>
      <c r="OU315" s="26">
        <f>IFERROR(Tableau17[[#This Row],[2017 (L)-T1-MACROCENTRE]]/Tableau17[[#This Row],[2017 (L)-T1-MACROTOTALE]],"")</f>
        <v>0.26810176125244617</v>
      </c>
      <c r="OV315" s="26">
        <f>IFERROR(Tableau17[[#This Row],[2017 (L)-T1-MACROGAUCHE]]/Tableau17[[#This Row],[2017 (L)-T1-MACROTOTALE]],"")</f>
        <v>0.24657534246575341</v>
      </c>
      <c r="OW315" s="26">
        <f>IFERROR(Tableau17[[#This Row],[2017 (L)-T1-MACROAUTRE]]/Tableau17[[#This Row],[2017 (L)-T1-MACROTOTALE]],"")</f>
        <v>9.7847358121330719E-3</v>
      </c>
      <c r="OX315" s="26">
        <f>IFERROR(Tableau17[[#This Row],[2017 (L)-T2-MACROEXTRDROITE]]/Tableau17[[#This Row],[2017 (L)-T2-MACROTOTALE]],"")</f>
        <v>0.51508620689655171</v>
      </c>
      <c r="OY315" s="26">
        <f>IFERROR(Tableau17[[#This Row],[2017 (L)-T2-MACRODROITE]]/Tableau17[[#This Row],[2017 (L)-T2-MACROTOTALE]],"")</f>
        <v>0</v>
      </c>
      <c r="OZ315" s="26">
        <f>IFERROR(Tableau17[[#This Row],[2017 (L)-T2-MACROCENTRE]]/Tableau17[[#This Row],[2017 (L)-T2-MACROTOTALE]],"")</f>
        <v>0.48491379310344829</v>
      </c>
      <c r="PA315" s="26">
        <f>IFERROR(Tableau17[[#This Row],[2017 (L)-T2-MACROGAUCHE]]/Tableau17[[#This Row],[2017 (L)-T2-MACROTOTALE]],"")</f>
        <v>0</v>
      </c>
      <c r="PB315" s="26">
        <f>IFERROR(Tableau17[[#This Row],[2017 (L)-T2-MACROAUTRE]]/Tableau17[[#This Row],[2017 (L)-T2-MACROTOTALE]],"")</f>
        <v>0</v>
      </c>
      <c r="PC315" s="26">
        <f>IFERROR(Tableau17[[#This Row],[2008_T1_PROCUS]]/Tableau17[[#This Row],[2008_T1_INSCRITS]],0)</f>
        <v>9.6525096525096523E-3</v>
      </c>
      <c r="PD315" s="26">
        <f>IFERROR(Tableau17[[#This Row],[2008_T2_PROCUS]]/Tableau17[[#This Row],[2008_T2_INSCRITS]],0)</f>
        <v>1.0617760617760617E-2</v>
      </c>
      <c r="PE315" s="26">
        <f>Tableau17[[#This Row],[2014_T1_PROCUS]]/Tableau17[[#This Row],[2014_T1_INSCRITS]]</f>
        <v>6.793478260869565E-3</v>
      </c>
      <c r="PF315" s="26">
        <f>IFERROR(Tableau17[[#This Row],[2014_T2_PROCUS]]/Tableau17[[#This Row],[2014_T2_INSCRITS]],0)</f>
        <v>1.154891304347826E-2</v>
      </c>
    </row>
    <row r="316" spans="1:422" hidden="1" x14ac:dyDescent="0.2">
      <c r="A316" s="1">
        <v>5</v>
      </c>
      <c r="B316" s="1" t="s">
        <v>316</v>
      </c>
      <c r="C316" s="1" t="s">
        <v>413</v>
      </c>
      <c r="D316" s="1" t="s">
        <v>413</v>
      </c>
      <c r="E316" s="1">
        <v>1022</v>
      </c>
      <c r="F316" s="1">
        <v>5.3960030000000003</v>
      </c>
      <c r="G316" s="1">
        <v>43.281399</v>
      </c>
      <c r="H316" s="3">
        <v>1073</v>
      </c>
      <c r="I316" s="3">
        <v>213</v>
      </c>
      <c r="L316" s="1">
        <v>28</v>
      </c>
      <c r="M316" s="1">
        <v>21</v>
      </c>
      <c r="P316" s="1">
        <v>117</v>
      </c>
      <c r="Q316" s="1">
        <v>30</v>
      </c>
      <c r="R316" s="1">
        <v>74</v>
      </c>
      <c r="S316" s="1">
        <v>59</v>
      </c>
      <c r="T316" s="1">
        <v>37</v>
      </c>
      <c r="U316" s="1">
        <v>366</v>
      </c>
      <c r="V316" s="1">
        <v>885</v>
      </c>
      <c r="W316" s="1">
        <v>485</v>
      </c>
      <c r="X316" s="1">
        <v>6</v>
      </c>
      <c r="Y316" s="2">
        <v>0.54802260000000003</v>
      </c>
      <c r="Z316" s="1">
        <v>885</v>
      </c>
      <c r="AA316" s="1">
        <v>511</v>
      </c>
      <c r="AB316" s="1">
        <v>6</v>
      </c>
      <c r="AC316" s="2">
        <v>0.57740113000000004</v>
      </c>
      <c r="AD316" s="1">
        <v>1073</v>
      </c>
      <c r="AE316" s="1">
        <v>375</v>
      </c>
      <c r="AF316" s="2">
        <v>0.34948741999999999</v>
      </c>
      <c r="AG316" s="1">
        <f t="shared" si="4"/>
        <v>213</v>
      </c>
      <c r="AH316" s="1">
        <v>677</v>
      </c>
      <c r="AI316" s="1">
        <v>445</v>
      </c>
      <c r="AJ316" s="1">
        <v>4</v>
      </c>
      <c r="AK316" s="2">
        <v>0.65731167000000001</v>
      </c>
      <c r="AL316" s="1">
        <v>677</v>
      </c>
      <c r="AM316" s="1">
        <v>475</v>
      </c>
      <c r="AN316" s="1">
        <v>6</v>
      </c>
      <c r="AO316" s="2">
        <v>0.70162482000000004</v>
      </c>
      <c r="AP316" s="1">
        <v>991</v>
      </c>
      <c r="AQ316" s="1">
        <v>437</v>
      </c>
      <c r="AR316" s="2">
        <v>0.44096871999999998</v>
      </c>
      <c r="AS316" s="1">
        <v>990</v>
      </c>
      <c r="AT316" s="1">
        <v>450</v>
      </c>
      <c r="AU316" s="2">
        <v>0.45454545000000002</v>
      </c>
      <c r="AV316" s="1">
        <v>1051</v>
      </c>
      <c r="AW316" s="1">
        <v>506</v>
      </c>
      <c r="AX316" s="2">
        <v>0.48144624000000003</v>
      </c>
      <c r="AY316" s="1">
        <v>1050</v>
      </c>
      <c r="AZ316" s="1">
        <v>402</v>
      </c>
      <c r="BA316" s="2">
        <v>0.38285713999999998</v>
      </c>
      <c r="BB316" s="1">
        <v>1049</v>
      </c>
      <c r="BC316" s="1">
        <v>812</v>
      </c>
      <c r="BD316" s="2">
        <v>0.77407053999999997</v>
      </c>
      <c r="BE316" s="1">
        <v>1048</v>
      </c>
      <c r="BF316" s="1">
        <v>765</v>
      </c>
      <c r="BG316" s="2">
        <v>0.72996183000000003</v>
      </c>
      <c r="BH316" s="1">
        <v>1045</v>
      </c>
      <c r="BI316" s="1">
        <v>491</v>
      </c>
      <c r="BJ316" s="2">
        <v>0.46985645999999998</v>
      </c>
      <c r="BK316" s="1">
        <v>30</v>
      </c>
      <c r="BN316" s="1">
        <v>19</v>
      </c>
      <c r="BO316" s="1">
        <v>48</v>
      </c>
      <c r="BP316" s="1">
        <v>199</v>
      </c>
      <c r="BQ316" s="1">
        <v>140</v>
      </c>
      <c r="BR316" s="1">
        <v>436</v>
      </c>
      <c r="BT316" s="1">
        <v>189</v>
      </c>
      <c r="BU316" s="1">
        <v>272</v>
      </c>
      <c r="BW316" s="1">
        <v>461</v>
      </c>
      <c r="BX316" s="1">
        <v>0</v>
      </c>
      <c r="BZ316" s="1">
        <v>37</v>
      </c>
      <c r="CB316" s="1">
        <v>26</v>
      </c>
      <c r="CC316" s="1">
        <v>131</v>
      </c>
      <c r="CD316" s="1">
        <v>187</v>
      </c>
      <c r="CE316" s="1">
        <v>85</v>
      </c>
      <c r="CF316" s="1">
        <v>466</v>
      </c>
      <c r="CG316" s="1">
        <v>147</v>
      </c>
      <c r="CH316" s="1">
        <v>226</v>
      </c>
      <c r="CI316" s="1">
        <v>126</v>
      </c>
      <c r="CJ316" s="1">
        <v>499</v>
      </c>
      <c r="CK316" s="1">
        <v>8</v>
      </c>
      <c r="CO316" s="1">
        <v>39</v>
      </c>
      <c r="CP316" s="1">
        <v>154</v>
      </c>
      <c r="CR316" s="1">
        <v>14</v>
      </c>
      <c r="CT316" s="1">
        <v>129</v>
      </c>
      <c r="CU316" s="1">
        <v>76</v>
      </c>
      <c r="CW316" s="1">
        <v>420</v>
      </c>
      <c r="CY316" s="1">
        <v>158</v>
      </c>
      <c r="DA316" s="1">
        <v>256</v>
      </c>
      <c r="DC316" s="1">
        <v>414</v>
      </c>
      <c r="DD316" s="1">
        <v>16</v>
      </c>
      <c r="DE316" s="1">
        <v>3</v>
      </c>
      <c r="DF316" s="1">
        <v>7</v>
      </c>
      <c r="DG316" s="1">
        <v>4</v>
      </c>
      <c r="DI316" s="1">
        <v>25</v>
      </c>
      <c r="DJ316" s="1">
        <v>2</v>
      </c>
      <c r="DK316" s="1">
        <v>1</v>
      </c>
      <c r="DL316" s="1">
        <v>78</v>
      </c>
      <c r="DM316" s="1">
        <v>90</v>
      </c>
      <c r="DN316" s="1">
        <v>90</v>
      </c>
      <c r="DO316" s="1">
        <v>181</v>
      </c>
      <c r="DP316" s="1">
        <v>0</v>
      </c>
      <c r="DU316" s="1">
        <v>497</v>
      </c>
      <c r="DX316" s="1">
        <v>149</v>
      </c>
      <c r="DY316" s="1">
        <v>205</v>
      </c>
      <c r="EA316" s="1">
        <v>354</v>
      </c>
      <c r="EB316" s="1">
        <v>5</v>
      </c>
      <c r="EC316" s="1">
        <v>5</v>
      </c>
      <c r="ED316" s="1">
        <v>2</v>
      </c>
      <c r="EE316" s="1">
        <v>26</v>
      </c>
      <c r="EF316" s="1">
        <v>135</v>
      </c>
      <c r="EG316" s="1">
        <v>28</v>
      </c>
      <c r="EH316" s="1">
        <v>6</v>
      </c>
      <c r="EI316" s="1">
        <v>214</v>
      </c>
      <c r="EJ316" s="1">
        <v>180</v>
      </c>
      <c r="EK316" s="1">
        <v>194</v>
      </c>
      <c r="EL316" s="1">
        <v>3</v>
      </c>
      <c r="EM316" s="1">
        <v>798</v>
      </c>
      <c r="EN316" s="1">
        <v>260</v>
      </c>
      <c r="EO316" s="1">
        <v>442</v>
      </c>
      <c r="EP316" s="1">
        <v>702</v>
      </c>
      <c r="EQ316" s="1">
        <v>0</v>
      </c>
      <c r="ER316" s="1">
        <v>2</v>
      </c>
      <c r="ES316" s="1">
        <v>7</v>
      </c>
      <c r="ET316" s="1">
        <v>31</v>
      </c>
      <c r="EU316" s="1">
        <v>3</v>
      </c>
      <c r="EV316" s="1">
        <v>119</v>
      </c>
      <c r="EW316" s="1">
        <v>34</v>
      </c>
      <c r="EX316" s="1">
        <v>3</v>
      </c>
      <c r="EY316" s="1">
        <v>13</v>
      </c>
      <c r="EZ316" s="1">
        <v>7</v>
      </c>
      <c r="FA316" s="1">
        <v>0</v>
      </c>
      <c r="FB316" s="1">
        <v>0</v>
      </c>
      <c r="FC316" s="1">
        <v>0</v>
      </c>
      <c r="FD316" s="1">
        <v>0</v>
      </c>
      <c r="FE316" s="1">
        <v>0</v>
      </c>
      <c r="FF316" s="1">
        <v>0</v>
      </c>
      <c r="FG316" s="1">
        <v>2</v>
      </c>
      <c r="FH316" s="1">
        <v>10</v>
      </c>
      <c r="FI316" s="1">
        <v>0</v>
      </c>
      <c r="FJ316" s="1">
        <v>15</v>
      </c>
      <c r="FK316" s="1">
        <v>16</v>
      </c>
      <c r="FL316" s="1">
        <v>0</v>
      </c>
      <c r="FM316" s="1">
        <v>67</v>
      </c>
      <c r="FN316" s="1">
        <v>12</v>
      </c>
      <c r="FO316" s="1">
        <v>2</v>
      </c>
      <c r="FP316" s="1">
        <v>124</v>
      </c>
      <c r="FQ316" s="1">
        <v>0</v>
      </c>
      <c r="FR316" s="1">
        <f>SUM(Tableau17[[#This Row],[2019-T1-ALEXANDRE Audric]:[2019-T1-MARIE Florie]])</f>
        <v>467</v>
      </c>
      <c r="FS316" s="1">
        <v>48</v>
      </c>
      <c r="FT316" s="1">
        <v>229</v>
      </c>
      <c r="FU316" s="1">
        <v>0</v>
      </c>
      <c r="FV316" s="1">
        <v>159</v>
      </c>
      <c r="FW316" s="1">
        <v>0</v>
      </c>
      <c r="FX316" s="1">
        <v>436</v>
      </c>
      <c r="FY316" s="1">
        <v>0</v>
      </c>
      <c r="FZ316" s="1">
        <v>272</v>
      </c>
      <c r="GA316" s="1">
        <v>0</v>
      </c>
      <c r="GB316" s="1">
        <v>189</v>
      </c>
      <c r="GC316" s="1">
        <v>0</v>
      </c>
      <c r="GD316" s="1">
        <v>461</v>
      </c>
      <c r="GE316" s="1">
        <v>131</v>
      </c>
      <c r="GF316" s="1">
        <v>187</v>
      </c>
      <c r="GG316" s="1">
        <v>0</v>
      </c>
      <c r="GH316" s="1">
        <v>148</v>
      </c>
      <c r="GI316" s="1">
        <v>0</v>
      </c>
      <c r="GJ316" s="1">
        <v>466</v>
      </c>
      <c r="GK316" s="1">
        <v>147</v>
      </c>
      <c r="GL316" s="1">
        <v>226</v>
      </c>
      <c r="GM316" s="1">
        <v>0</v>
      </c>
      <c r="GN316" s="1">
        <v>126</v>
      </c>
      <c r="GO316" s="1">
        <v>0</v>
      </c>
      <c r="GP316" s="1">
        <v>499</v>
      </c>
      <c r="GQ316" s="1">
        <v>154</v>
      </c>
      <c r="GR316" s="1">
        <v>129</v>
      </c>
      <c r="GS316" s="1">
        <v>0</v>
      </c>
      <c r="GT316" s="1">
        <v>129</v>
      </c>
      <c r="GU316" s="1">
        <v>8</v>
      </c>
      <c r="GV316" s="1">
        <v>420</v>
      </c>
      <c r="GW316" s="1">
        <v>158</v>
      </c>
      <c r="GX316" s="1">
        <v>256</v>
      </c>
      <c r="GY316" s="1">
        <v>0</v>
      </c>
      <c r="GZ316" s="1">
        <v>0</v>
      </c>
      <c r="HA316" s="1">
        <v>0</v>
      </c>
      <c r="HB316" s="1">
        <v>414</v>
      </c>
      <c r="HC316" s="1">
        <v>247</v>
      </c>
      <c r="HD316" s="1">
        <v>135</v>
      </c>
      <c r="HE316" s="1">
        <v>194</v>
      </c>
      <c r="HF316" s="1">
        <v>216</v>
      </c>
      <c r="HG316" s="1">
        <v>6</v>
      </c>
      <c r="HH316" s="1">
        <v>798</v>
      </c>
      <c r="HI316" s="1">
        <v>260</v>
      </c>
      <c r="HJ316" s="1">
        <v>0</v>
      </c>
      <c r="HK316" s="1">
        <v>442</v>
      </c>
      <c r="HL316" s="1">
        <v>0</v>
      </c>
      <c r="HM316" s="1">
        <v>0</v>
      </c>
      <c r="HN316" s="1">
        <v>702</v>
      </c>
      <c r="HO316" s="1">
        <v>139</v>
      </c>
      <c r="HP316" s="1">
        <v>46</v>
      </c>
      <c r="HQ316" s="1">
        <v>124</v>
      </c>
      <c r="HR316" s="1">
        <v>138</v>
      </c>
      <c r="HS316" s="1">
        <v>34</v>
      </c>
      <c r="HT316" s="1">
        <v>481</v>
      </c>
      <c r="HU316" s="1">
        <v>74</v>
      </c>
      <c r="HV316" s="1">
        <v>145</v>
      </c>
      <c r="HW316" s="1">
        <v>30</v>
      </c>
      <c r="HX316" s="1">
        <v>117</v>
      </c>
      <c r="HY316" s="1">
        <v>0</v>
      </c>
      <c r="HZ316" s="1">
        <v>366</v>
      </c>
      <c r="IA316" s="1">
        <v>99</v>
      </c>
      <c r="IB316" s="1">
        <v>94</v>
      </c>
      <c r="IC316" s="1">
        <v>181</v>
      </c>
      <c r="ID316" s="1">
        <v>120</v>
      </c>
      <c r="IE316" s="1">
        <v>3</v>
      </c>
      <c r="IF316" s="1">
        <v>497</v>
      </c>
      <c r="IG316" s="1">
        <v>0</v>
      </c>
      <c r="IH316" s="1">
        <v>149</v>
      </c>
      <c r="II316" s="1">
        <v>205</v>
      </c>
      <c r="IJ316" s="1">
        <v>0</v>
      </c>
      <c r="IK316" s="1">
        <v>0</v>
      </c>
      <c r="IL316" s="1">
        <v>354</v>
      </c>
      <c r="IM316" s="26">
        <f>IFERROR(Tableau17[[#This Row],[LDIV]]/Tableau17[[#This Row],[Total général]],"")</f>
        <v>0</v>
      </c>
      <c r="IN316" s="26">
        <f>IFERROR(Tableau17[[#This Row],[LDVC]]/Tableau17[[#This Row],[Total général]],"")</f>
        <v>0</v>
      </c>
      <c r="IO316" s="26">
        <f>IFERROR(Tableau17[[#This Row],[LDVD]]/Tableau17[[#This Row],[Total général]],"")</f>
        <v>7.650273224043716E-2</v>
      </c>
      <c r="IP316" s="26">
        <f>IFERROR(Tableau17[[#This Row],[LDVG]]/Tableau17[[#This Row],[Total général]],"")</f>
        <v>5.737704918032787E-2</v>
      </c>
      <c r="IQ316" s="26">
        <f>IFERROR(Tableau17[[#This Row],[LEXD]]/Tableau17[[#This Row],[Total général]],"")</f>
        <v>0</v>
      </c>
      <c r="IR316" s="26">
        <f>IFERROR(Tableau17[[#This Row],[LEXG]]/Tableau17[[#This Row],[Total général]],"")</f>
        <v>0</v>
      </c>
      <c r="IS316" s="26">
        <f>IFERROR(Tableau17[[#This Row],[LLR]]/Tableau17[[#This Row],[Total général]],"")</f>
        <v>0.31967213114754101</v>
      </c>
      <c r="IT316" s="26">
        <f>IFERROR(Tableau17[[#This Row],[LREM]]/Tableau17[[#This Row],[Total général]],"")</f>
        <v>8.1967213114754092E-2</v>
      </c>
      <c r="IU316" s="26">
        <f>IFERROR(Tableau17[[#This Row],[LRN]]/Tableau17[[#This Row],[Total général]],"")</f>
        <v>0.20218579234972678</v>
      </c>
      <c r="IV316" s="26">
        <f>IFERROR(Tableau17[[#This Row],[LUG]]/Tableau17[[#This Row],[Total général]],"")</f>
        <v>0.16120218579234974</v>
      </c>
      <c r="IW316" s="26">
        <f>IFERROR(Tableau17[[#This Row],[LVEC]]/Tableau17[[#This Row],[Total général]],"")</f>
        <v>0.10109289617486339</v>
      </c>
      <c r="IX316" s="26">
        <f>IFERROR(Tableau17[[#This Row],[2008-T1-LCMD]]/Tableau17[[#This Row],[2008-T1-TOTAL]],"")</f>
        <v>6.8807339449541288E-2</v>
      </c>
      <c r="IY316" s="26">
        <f>IFERROR(Tableau17[[#This Row],[2008-T1-LDVD]]/Tableau17[[#This Row],[2008-T1-TOTAL]],"")</f>
        <v>0</v>
      </c>
      <c r="IZ316" s="26">
        <f>IFERROR(Tableau17[[#This Row],[2008-T1-LEXD]]/Tableau17[[#This Row],[2008-T1-TOTAL]],"")</f>
        <v>0</v>
      </c>
      <c r="JA316" s="26">
        <f>IFERROR(Tableau17[[#This Row],[2008-T1-LEXG]]/Tableau17[[#This Row],[2008-T1-TOTAL]],"")</f>
        <v>4.3577981651376149E-2</v>
      </c>
      <c r="JB316" s="26">
        <f>IFERROR(Tableau17[[#This Row],[2008-T1-LFN]]/Tableau17[[#This Row],[2008-T1-TOTAL]],"")</f>
        <v>0.11009174311926606</v>
      </c>
      <c r="JC316" s="26">
        <f>IFERROR(Tableau17[[#This Row],[2008-T1-LMAJ]]/Tableau17[[#This Row],[2008-T1-TOTAL]],"")</f>
        <v>0.45642201834862384</v>
      </c>
      <c r="JD316" s="26">
        <f>IFERROR(Tableau17[[#This Row],[2008-T1-LUG]]/Tableau17[[#This Row],[2008-T1-TOTAL]],"")</f>
        <v>0.32110091743119268</v>
      </c>
      <c r="JE316" s="26">
        <f>IFERROR(Tableau17[[#This Row],[2008-T2-LFN]]/Tableau17[[#This Row],[2008-T2-TOTAL]],"")</f>
        <v>0</v>
      </c>
      <c r="JF316" s="26">
        <f>IFERROR(Tableau17[[#This Row],[2008-T2-LGC]]/Tableau17[[#This Row],[2008-T2-TOTAL]],"")</f>
        <v>0.40997830802603036</v>
      </c>
      <c r="JG316" s="26">
        <f>IFERROR(Tableau17[[#This Row],[2008-T2-LMAJ]]/Tableau17[[#This Row],[2008-T2-TOTAL]],"")</f>
        <v>0.59002169197396959</v>
      </c>
      <c r="JH316" s="26">
        <f>IFERROR(Tableau17[[#This Row],[2008-T2-LUG]]/Tableau17[[#This Row],[2008-T2-TOTAL]],"")</f>
        <v>0</v>
      </c>
      <c r="JI316" s="26">
        <f>IFERROR(Tableau17[[#This Row],[2014-T1-LDIV]]/Tableau17[[#This Row],[2014-T1-TOTAL]],"")</f>
        <v>0</v>
      </c>
      <c r="JJ316" s="26">
        <f>IFERROR(Tableau17[[#This Row],[2014-T1-LDVD]]/Tableau17[[#This Row],[2014-T1-TOTAL]],"")</f>
        <v>0</v>
      </c>
      <c r="JK316" s="26">
        <f>IFERROR(Tableau17[[#This Row],[2014-T1-LDVG]]/Tableau17[[#This Row],[2014-T1-TOTAL]],"")</f>
        <v>7.9399141630901282E-2</v>
      </c>
      <c r="JL316" s="26">
        <f>IFERROR(Tableau17[[#This Row],[2014-T1-LEXG]]/Tableau17[[#This Row],[2014-T1-TOTAL]],"")</f>
        <v>0</v>
      </c>
      <c r="JM316" s="26">
        <f>IFERROR(Tableau17[[#This Row],[2014-T1-LFG]]/Tableau17[[#This Row],[2014-T1-TOTAL]],"")</f>
        <v>5.5793991416309016E-2</v>
      </c>
      <c r="JN316" s="26">
        <f>IFERROR(Tableau17[[#This Row],[2014-T1-LFN]]/Tableau17[[#This Row],[2014-T1-TOTAL]],"")</f>
        <v>0.2811158798283262</v>
      </c>
      <c r="JO316" s="26">
        <f>IFERROR(Tableau17[[#This Row],[2014-T1-LUD]]/Tableau17[[#This Row],[2014-T1-TOTAL]],"")</f>
        <v>0.40128755364806867</v>
      </c>
      <c r="JP316" s="26">
        <f>IFERROR(Tableau17[[#This Row],[2014-T1-LUG]]/Tableau17[[#This Row],[2014-T1-TOTAL]],"")</f>
        <v>0.18240343347639484</v>
      </c>
      <c r="JQ316" s="26">
        <f>IFERROR(Tableau17[[#This Row],[2014-T2-LFN]]/Tableau17[[#This Row],[2014-T2-TOTAL]],"")</f>
        <v>0.29458917835671344</v>
      </c>
      <c r="JR316" s="26">
        <f>IFERROR(Tableau17[[#This Row],[2014-T2-LUD]]/Tableau17[[#This Row],[2014-T2-TOTAL]],"")</f>
        <v>0.4529058116232465</v>
      </c>
      <c r="JS316" s="26">
        <f>IFERROR(Tableau17[[#This Row],[2014-T2-LUG]]/Tableau17[[#This Row],[2014-T2-TOTAL]],"")</f>
        <v>0.25250501002004005</v>
      </c>
      <c r="JT316" s="26">
        <f>IFERROR(Tableau17[[#This Row],[2015-T1-BC-DIV]]/Tableau17[[#This Row],[2015-T1-TOTAL]],"")</f>
        <v>1.9047619047619049E-2</v>
      </c>
      <c r="JU316" s="26">
        <f>IFERROR(Tableau17[[#This Row],[2015-T1-BC-DLF]]/Tableau17[[#This Row],[2015-T1-TOTAL]],"")</f>
        <v>0</v>
      </c>
      <c r="JV316" s="26">
        <f>IFERROR(Tableau17[[#This Row],[2015-T1-BC-DVD]]/Tableau17[[#This Row],[2015-T1-TOTAL]],"")</f>
        <v>0</v>
      </c>
      <c r="JW316" s="26">
        <f>IFERROR(Tableau17[[#This Row],[2015-T1-BC-DVG]]/Tableau17[[#This Row],[2015-T1-TOTAL]],"")</f>
        <v>0</v>
      </c>
      <c r="JX316" s="26">
        <f>IFERROR(Tableau17[[#This Row],[2015-T1-BC-FG]]/Tableau17[[#This Row],[2015-T1-TOTAL]],"")</f>
        <v>9.285714285714286E-2</v>
      </c>
      <c r="JY316" s="26">
        <f>IFERROR(Tableau17[[#This Row],[2015-T1-BC-FN]]/Tableau17[[#This Row],[2015-T1-TOTAL]],"")</f>
        <v>0.36666666666666664</v>
      </c>
      <c r="JZ316" s="26">
        <f>IFERROR(Tableau17[[#This Row],[2015-T1-BC-MDM]]/Tableau17[[#This Row],[2015-T1-TOTAL]],"")</f>
        <v>0</v>
      </c>
      <c r="KA316" s="26">
        <f>IFERROR(Tableau17[[#This Row],[2015-T1-BC-RDG]]/Tableau17[[#This Row],[2015-T1-TOTAL]],"")</f>
        <v>3.3333333333333333E-2</v>
      </c>
      <c r="KB316" s="26">
        <f>IFERROR(Tableau17[[#This Row],[2015-T1-BC-SOC]]/Tableau17[[#This Row],[2015-T1-TOTAL]],"")</f>
        <v>0</v>
      </c>
      <c r="KC316" s="26">
        <f>IFERROR(Tableau17[[#This Row],[2015-T1-BC-UD]]/Tableau17[[#This Row],[2015-T1-TOTAL]],"")</f>
        <v>0.30714285714285716</v>
      </c>
      <c r="KD316" s="26">
        <f>IFERROR(Tableau17[[#This Row],[2015-T1-BC-UG]]/Tableau17[[#This Row],[2015-T1-TOTAL]],"")</f>
        <v>0.18095238095238095</v>
      </c>
      <c r="KE316" s="26">
        <f>IFERROR(Tableau17[[#This Row],[2015-T1-BC-VEC]]/Tableau17[[#This Row],[2015-T1-TOTAL]],"")</f>
        <v>0</v>
      </c>
      <c r="KF316" s="26">
        <f>IFERROR(Tableau17[[#This Row],[2015-T2-BC-DVG]]/Tableau17[[#This Row],[2015-T2-TOTAL]],"")</f>
        <v>0</v>
      </c>
      <c r="KG316" s="26">
        <f>IFERROR(Tableau17[[#This Row],[2015-T2-BC-FN]]/Tableau17[[#This Row],[2015-T2-TOTAL]],"")</f>
        <v>0.38164251207729466</v>
      </c>
      <c r="KH316" s="26">
        <f>IFERROR(Tableau17[[#This Row],[2015-T2-BC-SOC]]/Tableau17[[#This Row],[2015-T2-TOTAL]],"")</f>
        <v>0</v>
      </c>
      <c r="KI316" s="26">
        <f>IFERROR(Tableau17[[#This Row],[2015-T2-BC-UD]]/Tableau17[[#This Row],[2015-T2-TOTAL]],"")</f>
        <v>0.61835748792270528</v>
      </c>
      <c r="KJ316" s="26">
        <f>IFERROR(Tableau17[[#This Row],[2015-T2-BC-UG]]/Tableau17[[#This Row],[2015-T2-TOTAL]],"")</f>
        <v>0</v>
      </c>
      <c r="KK316" s="26">
        <f>IFERROR(Tableau17[[#This Row],[2017 (L)-T1-COM]]/Tableau17[[#This Row],[2017 (L)-T1-TOTAL]],"")</f>
        <v>3.2193158953722337E-2</v>
      </c>
      <c r="KL316" s="26">
        <f>IFERROR(Tableau17[[#This Row],[2017 (L)-T1-DIV]]/Tableau17[[#This Row],[2017 (L)-T1-TOTAL]],"")</f>
        <v>6.0362173038229373E-3</v>
      </c>
      <c r="KM316" s="26">
        <f>IFERROR(Tableau17[[#This Row],[2017 (L)-T1-DLF]]/Tableau17[[#This Row],[2017 (L)-T1-TOTAL]],"")</f>
        <v>1.4084507042253521E-2</v>
      </c>
      <c r="KN316" s="26">
        <f>IFERROR(Tableau17[[#This Row],[2017 (L)-T1-DVD]]/Tableau17[[#This Row],[2017 (L)-T1-TOTAL]],"")</f>
        <v>8.0482897384305842E-3</v>
      </c>
      <c r="KO316" s="26">
        <f>IFERROR(Tableau17[[#This Row],[2017 (L)-T1-DVG]]/Tableau17[[#This Row],[2017 (L)-T1-TOTAL]],"")</f>
        <v>0</v>
      </c>
      <c r="KP316" s="26">
        <f>IFERROR(Tableau17[[#This Row],[2017 (L)-T1-ECO]]/Tableau17[[#This Row],[2017 (L)-T1-TOTAL]],"")</f>
        <v>5.030181086519115E-2</v>
      </c>
      <c r="KQ316" s="26">
        <f>IFERROR(Tableau17[[#This Row],[2017 (L)-T1-EXD]]/Tableau17[[#This Row],[2017 (L)-T1-TOTAL]],"")</f>
        <v>4.0241448692152921E-3</v>
      </c>
      <c r="KR316" s="26">
        <f>IFERROR(Tableau17[[#This Row],[2017 (L)-T1-EXG]]/Tableau17[[#This Row],[2017 (L)-T1-TOTAL]],"")</f>
        <v>2.012072434607646E-3</v>
      </c>
      <c r="KS316" s="26">
        <f>IFERROR(Tableau17[[#This Row],[2017 (L)-T1-FI]]/Tableau17[[#This Row],[2017 (L)-T1-TOTAL]],"")</f>
        <v>0.15694164989939638</v>
      </c>
      <c r="KT316" s="26">
        <f>IFERROR(Tableau17[[#This Row],[2017 (L)-T1-FN]]/Tableau17[[#This Row],[2017 (L)-T1-TOTAL]],"")</f>
        <v>0.18108651911468812</v>
      </c>
      <c r="KU316" s="26">
        <f>IFERROR(Tableau17[[#This Row],[2017 (L)-T1-LR]]/Tableau17[[#This Row],[2017 (L)-T1-TOTAL]],"")</f>
        <v>0.18108651911468812</v>
      </c>
      <c r="KV316" s="26">
        <f>IFERROR(Tableau17[[#This Row],[2017 (L)-T1-MDM]]/Tableau17[[#This Row],[2017 (L)-T1-TOTAL]],"")</f>
        <v>0.3641851106639839</v>
      </c>
      <c r="KW316" s="26">
        <f>IFERROR(Tableau17[[#This Row],[2017 (L)-T1-RDG]]/Tableau17[[#This Row],[2017 (L)-T1-TOTAL]],"")</f>
        <v>0</v>
      </c>
      <c r="KX316" s="26">
        <f>IFERROR(Tableau17[[#This Row],[2017 (L)-T1-REG]]/Tableau17[[#This Row],[2017 (L)-T1-TOTAL]],"")</f>
        <v>0</v>
      </c>
      <c r="KY316" s="26">
        <f>IFERROR(Tableau17[[#This Row],[2017 (L)-T1-REM]]/Tableau17[[#This Row],[2017 (L)-T1-TOTAL]],"")</f>
        <v>0</v>
      </c>
      <c r="KZ316" s="26">
        <f>IFERROR(Tableau17[[#This Row],[2017 (L)-T1-SOC]]/Tableau17[[#This Row],[2017 (L)-T1-TOTAL]],"")</f>
        <v>0</v>
      </c>
      <c r="LA316" s="26">
        <f>IFERROR(Tableau17[[#This Row],[2017 (L)-T1-UDI]]/Tableau17[[#This Row],[2017 (L)-T1-TOTAL]],"")</f>
        <v>0</v>
      </c>
      <c r="LB316" s="26">
        <f>IFERROR(Tableau17[[#This Row],[2017 (L)-T2-FI]]/Tableau17[[#This Row],[2017 (L)-T2-TOTAL]],"")</f>
        <v>0</v>
      </c>
      <c r="LC316" s="26">
        <f>IFERROR(Tableau17[[#This Row],[2017 (L)-T2-FN]]/Tableau17[[#This Row],[2017 (L)-T2-TOTAL]],"")</f>
        <v>0</v>
      </c>
      <c r="LD316" s="26">
        <f>IFERROR(Tableau17[[#This Row],[2017 (L)-T2-LR]]/Tableau17[[#This Row],[2017 (L)-T2-TOTAL]],"")</f>
        <v>0.42090395480225989</v>
      </c>
      <c r="LE316" s="26">
        <f>IFERROR(Tableau17[[#This Row],[2017 (L)-T2-MDM]]/Tableau17[[#This Row],[2017 (L)-T2-TOTAL]],"")</f>
        <v>0.57909604519774016</v>
      </c>
      <c r="LF316" s="26">
        <f>IFERROR(Tableau17[[#This Row],[2017 (L)-T2-REM]]/Tableau17[[#This Row],[2017 (L)-T2-TOTAL]],"")</f>
        <v>0</v>
      </c>
      <c r="LG316" s="26">
        <f>IFERROR(Tableau17[[#This Row],[2017-T1-ARTHAUD Nathalie]]/Tableau17[[#This Row],[2017-T1-TOTAL]],"")</f>
        <v>6.2656641604010022E-3</v>
      </c>
      <c r="LH316" s="26">
        <f>IFERROR(Tableau17[[#This Row],[2017-T1-ASSELINEAU Fran]]/Tableau17[[#This Row],[2017-T1-TOTAL]],"")</f>
        <v>6.2656641604010022E-3</v>
      </c>
      <c r="LI316" s="26">
        <f>IFERROR(Tableau17[[#This Row],[2017-T1-CHEMINADE Jacques]]/Tableau17[[#This Row],[2017-T1-TOTAL]],"")</f>
        <v>2.5062656641604009E-3</v>
      </c>
      <c r="LJ316" s="26">
        <f>IFERROR(Tableau17[[#This Row],[2017-T1-DUPONT-AIGNAN Nicolas]]/Tableau17[[#This Row],[2017-T1-TOTAL]],"")</f>
        <v>3.2581453634085211E-2</v>
      </c>
      <c r="LK316" s="26">
        <f>IFERROR(Tableau17[[#This Row],[2017-T1-FILLON Fran]]/Tableau17[[#This Row],[2017-T1-TOTAL]],"")</f>
        <v>0.16917293233082706</v>
      </c>
      <c r="LL316" s="26">
        <f>IFERROR(Tableau17[[#This Row],[2017-T1-HAMON Beno]]/Tableau17[[#This Row],[2017-T1-TOTAL]],"")</f>
        <v>3.5087719298245612E-2</v>
      </c>
      <c r="LM316" s="26">
        <f>IFERROR(Tableau17[[#This Row],[2017-T1-LASSALLE Jean]]/Tableau17[[#This Row],[2017-T1-TOTAL]],"")</f>
        <v>7.5187969924812026E-3</v>
      </c>
      <c r="LN316" s="26">
        <f>IFERROR(Tableau17[[#This Row],[2017-T1-LE PEN Marine]]/Tableau17[[#This Row],[2017-T1-TOTAL]],"")</f>
        <v>0.26817042606516289</v>
      </c>
      <c r="LO316" s="26">
        <f>IFERROR(Tableau17[[#This Row],[2017-T1-M Jean-Luc]]/Tableau17[[#This Row],[2017-T1-TOTAL]],"")</f>
        <v>0.22556390977443608</v>
      </c>
      <c r="LP316" s="26">
        <f>IFERROR(Tableau17[[#This Row],[2017-T1-MACRON Emmanuel]]/Tableau17[[#This Row],[2017-T1-TOTAL]],"")</f>
        <v>0.24310776942355888</v>
      </c>
      <c r="LQ316" s="26">
        <f>IFERROR(Tableau17[[#This Row],[2017-T1-POUTOU Philippe]]/Tableau17[[#This Row],[2017-T1-TOTAL]],"")</f>
        <v>3.7593984962406013E-3</v>
      </c>
      <c r="LR316" s="26">
        <f>IFERROR(Tableau17[[#This Row],[2017-T2-LE PEN Marine]]/Tableau17[[#This Row],[2017-T2-TOTAL]],"")</f>
        <v>0.37037037037037035</v>
      </c>
      <c r="LS316" s="26">
        <f>IFERROR(Tableau17[[#This Row],[2017-T2-MACRON Emmanuel]]/Tableau17[[#This Row],[2017-T2-TOTAL]],"")</f>
        <v>0.62962962962962965</v>
      </c>
      <c r="LT316" s="26">
        <f>IFERROR(Tableau17[[#This Row],[2019-T1-ALEXANDRE Audric]]/Tableau17[[#This Row],[2019-T1-TOTAL]],"")</f>
        <v>0</v>
      </c>
      <c r="LU316" s="26">
        <f>IFERROR(Tableau17[[#This Row],[2019-T1-ARTHAUD Nathalie]]/Tableau17[[#This Row],[2019-T1-TOTAL]],"")</f>
        <v>4.2826552462526769E-3</v>
      </c>
      <c r="LV316" s="26">
        <f>IFERROR(Tableau17[[#This Row],[2019-T1-ASSELINEAU François]]/Tableau17[[#This Row],[2019-T1-TOTAL]],"")</f>
        <v>1.4989293361884369E-2</v>
      </c>
      <c r="LW316" s="26">
        <f>IFERROR(Tableau17[[#This Row],[2019-T1-AUBRY Manon]]/Tableau17[[#This Row],[2019-T1-TOTAL]],"")</f>
        <v>6.638115631691649E-2</v>
      </c>
      <c r="LX316" s="26">
        <f>IFERROR(Tableau17[[#This Row],[2019-T1-AZERGUI Nagib]]/Tableau17[[#This Row],[2019-T1-TOTAL]],"")</f>
        <v>6.4239828693790149E-3</v>
      </c>
      <c r="LY316" s="26">
        <f>IFERROR(Tableau17[[#This Row],[2019-T1-BARDELLA Jordan]]/Tableau17[[#This Row],[2019-T1-TOTAL]],"")</f>
        <v>0.25481798715203424</v>
      </c>
      <c r="LZ316" s="26">
        <f>IFERROR(Tableau17[[#This Row],[2019-T1-BELLAMY François-Xavier]]/Tableau17[[#This Row],[2019-T1-TOTAL]],"")</f>
        <v>7.2805139186295498E-2</v>
      </c>
      <c r="MA316" s="26">
        <f>IFERROR(Tableau17[[#This Row],[2019-T1-BIDOU Olivier]]/Tableau17[[#This Row],[2019-T1-TOTAL]],"")</f>
        <v>6.4239828693790149E-3</v>
      </c>
      <c r="MB316" s="26">
        <f>IFERROR(Tableau17[[#This Row],[2019-T1-BOURG Dominique]]/Tableau17[[#This Row],[2019-T1-TOTAL]],"")</f>
        <v>2.7837259100642397E-2</v>
      </c>
      <c r="MC316" s="26">
        <f>IFERROR(Tableau17[[#This Row],[2019-T1-BROSSAT Ian]]/Tableau17[[#This Row],[2019-T1-TOTAL]],"")</f>
        <v>1.4989293361884369E-2</v>
      </c>
      <c r="MD316" s="26">
        <f>IFERROR(Tableau17[[#This Row],[2019-T1-CAILLAUD Sophie]]/Tableau17[[#This Row],[2019-T1-TOTAL]],"")</f>
        <v>0</v>
      </c>
      <c r="ME316" s="26">
        <f>IFERROR(Tableau17[[#This Row],[2019-T1-CAMUS Renaud]]/Tableau17[[#This Row],[2019-T1-TOTAL]],"")</f>
        <v>0</v>
      </c>
      <c r="MF316" s="26">
        <f>IFERROR(Tableau17[[#This Row],[2019-T1-CHALENÇON Christophe]]/Tableau17[[#This Row],[2019-T1-TOTAL]],"")</f>
        <v>0</v>
      </c>
      <c r="MG316" s="26">
        <f>IFERROR(Tableau17[[#This Row],[2019-T1-CORBET Cathy Denise Ginette]]/Tableau17[[#This Row],[2019-T1-TOTAL]],"")</f>
        <v>0</v>
      </c>
      <c r="MH316" s="26">
        <f>IFERROR(Tableau17[[#This Row],[2019-T1-DE PREVOISIN Robert]]/Tableau17[[#This Row],[2019-T1-TOTAL]],"")</f>
        <v>0</v>
      </c>
      <c r="MI316" s="26">
        <f>IFERROR(Tableau17[[#This Row],[2019-T1-DELFEL Thérèse]]/Tableau17[[#This Row],[2019-T1-TOTAL]],"")</f>
        <v>0</v>
      </c>
      <c r="MJ316" s="26">
        <f>IFERROR(Tableau17[[#This Row],[2019-T1-DIEUMEGARD Pierre]]/Tableau17[[#This Row],[2019-T1-TOTAL]],"")</f>
        <v>4.2826552462526769E-3</v>
      </c>
      <c r="MK316" s="26">
        <f>IFERROR(Tableau17[[#This Row],[2019-T1-DUPONT-AIGNAN Nicolas]]/Tableau17[[#This Row],[2019-T1-TOTAL]],"")</f>
        <v>2.1413276231263382E-2</v>
      </c>
      <c r="ML316" s="26">
        <f>IFERROR(Tableau17[[#This Row],[2019-T1-GERNIGON Yves]]/Tableau17[[#This Row],[2019-T1-TOTAL]],"")</f>
        <v>0</v>
      </c>
      <c r="MM316" s="26">
        <f>IFERROR(Tableau17[[#This Row],[2019-T1-GLUCKSMANN Raphaël]]/Tableau17[[#This Row],[2019-T1-TOTAL]],"")</f>
        <v>3.2119914346895075E-2</v>
      </c>
      <c r="MN316" s="26">
        <f>IFERROR(Tableau17[[#This Row],[2019-T1-HAMON Benoît]]/Tableau17[[#This Row],[2019-T1-TOTAL]],"")</f>
        <v>3.4261241970021415E-2</v>
      </c>
      <c r="MO316" s="26">
        <f>IFERROR(Tableau17[[#This Row],[2019-T1-HELGEN Gilles]]/Tableau17[[#This Row],[2019-T1-TOTAL]],"")</f>
        <v>0</v>
      </c>
      <c r="MP316" s="26">
        <f>IFERROR(Tableau17[[#This Row],[2019-T1-JADOT Yannick]]/Tableau17[[#This Row],[2019-T1-TOTAL]],"")</f>
        <v>0.14346895074946467</v>
      </c>
      <c r="MQ316" s="26">
        <f>IFERROR(Tableau17[[#This Row],[2019-T1-LAGARDE Jean-Christophe]]/Tableau17[[#This Row],[2019-T1-TOTAL]],"")</f>
        <v>2.569593147751606E-2</v>
      </c>
      <c r="MR316" s="26">
        <f>IFERROR(Tableau17[[#This Row],[2019-T1-LALANNE Francis]]/Tableau17[[#This Row],[2019-T1-TOTAL]],"")</f>
        <v>4.2826552462526769E-3</v>
      </c>
      <c r="MS316" s="26">
        <f>IFERROR(Tableau17[[#This Row],[2019-T1-LOISEAU Nathalie]]/Tableau17[[#This Row],[2019-T1-TOTAL]],"")</f>
        <v>0.26552462526766596</v>
      </c>
      <c r="MT316" s="26">
        <f>IFERROR(Tableau17[[#This Row],[2019-T1-MARIE Florie]]/Tableau17[[#This Row],[2019-T1-TOTAL]],"")</f>
        <v>0</v>
      </c>
      <c r="MU316" s="26">
        <f>IFERROR(Tableau17[[#This Row],[2008-T1-MACROEXTRDROITE]]/Tableau17[[#This Row],[2008-T1-MACROTOTALE]],"")</f>
        <v>0.11009174311926606</v>
      </c>
      <c r="MV316" s="26">
        <f>IFERROR(Tableau17[[#This Row],[2008-T1-MACRODROITE]]/Tableau17[[#This Row],[2008-T1-MACROTOTALE]],"")</f>
        <v>0.52522935779816515</v>
      </c>
      <c r="MW316" s="26">
        <f>IFERROR(Tableau17[[#This Row],[2008-T1-MACROCENTRE]]/Tableau17[[#This Row],[2008-T1-MACROTOTALE]],"")</f>
        <v>0</v>
      </c>
      <c r="MX316" s="26">
        <f>IFERROR(Tableau17[[#This Row],[2008-T1-MACROGAUCHE]]/Tableau17[[#This Row],[2008-T1-MACROTOTALE]],"")</f>
        <v>0.36467889908256879</v>
      </c>
      <c r="MY316" s="26">
        <f>IFERROR(Tableau17[[#This Row],[2008-T1-MACROAUTRE]]/Tableau17[[#This Row],[2008-T1-MACROTOTALE]],"")</f>
        <v>0</v>
      </c>
      <c r="MZ316" s="26">
        <f>IFERROR(Tableau17[[#This Row],[2008-T2-MACROEXTRDROITE]]/Tableau17[[#This Row],[2008-T2-MACROTOTALE]],"")</f>
        <v>0</v>
      </c>
      <c r="NA316" s="26">
        <f>IFERROR(Tableau17[[#This Row],[2008-T2-MACRODROITE]]/Tableau17[[#This Row],[2008-T2-MACROTOTALE]],"")</f>
        <v>0.59002169197396959</v>
      </c>
      <c r="NB316" s="26">
        <f>IFERROR(Tableau17[[#This Row],[2008-T2-MACROCENTRE]]/Tableau17[[#This Row],[2008-T2-MACROTOTALE]],"")</f>
        <v>0</v>
      </c>
      <c r="NC316" s="26">
        <f>IFERROR(Tableau17[[#This Row],[2008-T2-MACROGAUCHE]]/Tableau17[[#This Row],[2008-T2-MACROTOTALE]],"")</f>
        <v>0.40997830802603036</v>
      </c>
      <c r="ND316" s="26">
        <f>IFERROR(Tableau17[[#This Row],[2008-T2-MACROAUTRE]]/Tableau17[[#This Row],[2008-T2-MACROTOTALE]],"")</f>
        <v>0</v>
      </c>
      <c r="NE316" s="26">
        <f>IFERROR(Tableau17[[#This Row],[2014-T1-MACROEXTRDROITE]]/Tableau17[[#This Row],[2014-T1-MACROTOTALE]],"")</f>
        <v>0.2811158798283262</v>
      </c>
      <c r="NF316" s="26">
        <f>IFERROR(Tableau17[[#This Row],[2014-T1-MACRODROITE]]/Tableau17[[#This Row],[2014-T1-MACROTOTALE]],"")</f>
        <v>0.40128755364806867</v>
      </c>
      <c r="NG316" s="26">
        <f>IFERROR(Tableau17[[#This Row],[2014-T1-MACROCENTRE]]/Tableau17[[#This Row],[2014-T1-MACROTOTALE]],"")</f>
        <v>0</v>
      </c>
      <c r="NH316" s="26">
        <f>IFERROR(Tableau17[[#This Row],[2014-T1-MACROGAUCHE]]/Tableau17[[#This Row],[2014-T1-MACROTOTALE]],"")</f>
        <v>0.31759656652360513</v>
      </c>
      <c r="NI316" s="26">
        <f>IFERROR(Tableau17[[#This Row],[2014-T1-MACROAUTRE]]/Tableau17[[#This Row],[2014-T1-MACROTOTALE]],"")</f>
        <v>0</v>
      </c>
      <c r="NJ316" s="26">
        <f>IFERROR(Tableau17[[#This Row],[2014-T2-MACROEXTRDROITE]]/Tableau17[[#This Row],[2014-T2-MACROTOTALE]],"")</f>
        <v>0.29458917835671344</v>
      </c>
      <c r="NK316" s="26">
        <f>IFERROR(Tableau17[[#This Row],[2014-T2-MACRODROITE]]/Tableau17[[#This Row],[2014-T2-MACROTOTALE]],"")</f>
        <v>0.4529058116232465</v>
      </c>
      <c r="NL316" s="26">
        <f>IFERROR(Tableau17[[#This Row],[2014-T2-MACROCENTRE]]/Tableau17[[#This Row],[2014-T2-MACROTOTALE]],"")</f>
        <v>0</v>
      </c>
      <c r="NM316" s="26">
        <f>IFERROR(Tableau17[[#This Row],[2014-T2-MACROGAUCHE]]/Tableau17[[#This Row],[2014-T2-MACROTOTALE]],"")</f>
        <v>0.25250501002004005</v>
      </c>
      <c r="NN316" s="26">
        <f>IFERROR(Tableau17[[#This Row],[2014-T2-MACROAUTRE]]/Tableau17[[#This Row],[2014-T2-MACROTOTALE]],"")</f>
        <v>0</v>
      </c>
      <c r="NO316" s="26">
        <f>IFERROR( Tableau17[[#This Row],[2015-T1-MACROEXTRDROITE]]/Tableau17[[#This Row],[2015-T1-MACROTOTALE]],"")</f>
        <v>0.36666666666666664</v>
      </c>
      <c r="NP316" s="26">
        <f>IFERROR(Tableau17[[#This Row],[2015-T1-MACRODROITE]]/Tableau17[[#This Row],[2015-T1-MACROTOTALE]],"")</f>
        <v>0.30714285714285716</v>
      </c>
      <c r="NQ316" s="26">
        <f>IFERROR(Tableau17[[#This Row],[2015-T1-MACROCENTRE]]/Tableau17[[#This Row],[2015-T1-MACROTOTALE]],"")</f>
        <v>0</v>
      </c>
      <c r="NR316" s="26">
        <f>IFERROR(Tableau17[[#This Row],[2015-T1-MACROGAUCHE]]/Tableau17[[#This Row],[2015-T1-MACROTOTALE]],"")</f>
        <v>0.30714285714285716</v>
      </c>
      <c r="NS316" s="26">
        <f>IFERROR(Tableau17[[#This Row],[2015-T1-MACROAUTRE]]/Tableau17[[#This Row],[2015-T1-MACROTOTALE]],"")</f>
        <v>1.9047619047619049E-2</v>
      </c>
      <c r="NT316" s="26">
        <f>IFERROR(Tableau17[[#This Row],[2015-T2-MACROEXTRDROITE]]/Tableau17[[#This Row],[2015-T2-MACROTOTALE]],"")</f>
        <v>0.38164251207729466</v>
      </c>
      <c r="NU316" s="26">
        <f>IFERROR(Tableau17[[#This Row],[2015-T2-MACRODROITE]]/Tableau17[[#This Row],[2015-T2-MACROTOTALE]],"")</f>
        <v>0.61835748792270528</v>
      </c>
      <c r="NV316" s="26">
        <f>IFERROR(Tableau17[[#This Row],[2015-T2-MACROCENTRE]]/Tableau17[[#This Row],[2015-T2-MACROTOTALE]],"")</f>
        <v>0</v>
      </c>
      <c r="NW316" s="26">
        <f>IFERROR(Tableau17[[#This Row],[2015-T2-MACROGAUCHE]]/Tableau17[[#This Row],[2015-T2-MACROTOTALE]],"")</f>
        <v>0</v>
      </c>
      <c r="NX316" s="26">
        <f>IFERROR(Tableau17[[#This Row],[2015-T2-MACROAUTRE]]/Tableau17[[#This Row],[2015-T2-MACROTOTALE]],"")</f>
        <v>0</v>
      </c>
      <c r="NY316" s="26">
        <f>IFERROR(Tableau17[[#This Row],[2017-T1-MACROEXTRDROITE]]/Tableau17[[#This Row],[2017-T1-MACROTOTALE]],"")</f>
        <v>0.30952380952380953</v>
      </c>
      <c r="NZ316" s="26">
        <f>IFERROR(Tableau17[[#This Row],[2017-T1-MACRODROITE]]/Tableau17[[#This Row],[2017-T1-MACROTOTALE]],"")</f>
        <v>0.16917293233082706</v>
      </c>
      <c r="OA316" s="26">
        <f>IFERROR(Tableau17[[#This Row],[2017-T1-MACROCENTRE]]/Tableau17[[#This Row],[2017-T1-MACROTOTALE]],"")</f>
        <v>0.24310776942355888</v>
      </c>
      <c r="OB316" s="26">
        <f>IFERROR(Tableau17[[#This Row],[2017-T1-MACROGAUCHE]]/Tableau17[[#This Row],[2017-T1-MACROTOTALE]],"")</f>
        <v>0.27067669172932329</v>
      </c>
      <c r="OC316" s="26">
        <f>IFERROR(Tableau17[[#This Row],[2017-T1-MACROAUTRE]]/Tableau17[[#This Row],[2017-T1-MACROTOTALE]],"")</f>
        <v>7.5187969924812026E-3</v>
      </c>
      <c r="OD316" s="26">
        <f>IFERROR(Tableau17[[#This Row],[2017-T2-MACROEXTRDROITE]]/Tableau17[[#This Row],[2017-T2-MACROTOTALE]],"")</f>
        <v>0.37037037037037035</v>
      </c>
      <c r="OE316" s="26">
        <f>IFERROR(Tableau17[[#This Row],[2017-T2-MACRODROITE]]/Tableau17[[#This Row],[2017-T2-MACROTOTALE]],"")</f>
        <v>0</v>
      </c>
      <c r="OF316" s="26">
        <f>IFERROR(Tableau17[[#This Row],[2017-T2-MACROCENTRE]]/Tableau17[[#This Row],[2017-T2-MACROTOTALE]],"")</f>
        <v>0.62962962962962965</v>
      </c>
      <c r="OG316" s="26">
        <f>IFERROR(Tableau17[[#This Row],[2017-T2-MACROGAUCHE]]/Tableau17[[#This Row],[2017-T2-MACROTOTALE]],"")</f>
        <v>0</v>
      </c>
      <c r="OH316" s="26">
        <f>IFERROR(Tableau17[[#This Row],[2017-T2-MACROAUTRE]]/Tableau17[[#This Row],[2017-T2-MACROTOTALE]],"")</f>
        <v>0</v>
      </c>
      <c r="OI316" s="26">
        <f>IFERROR(Tableau17[[#This Row],[2019-T1-MACROEXTRDROITE]]/Tableau17[[#This Row],[2019-T1-MACROTOTALE]],"")</f>
        <v>0.288981288981289</v>
      </c>
      <c r="OJ316" s="26">
        <f>IFERROR(Tableau17[[#This Row],[2019-T1-MACRODROITE]]/Tableau17[[#This Row],[2019-T1-MACROTOTALE]],"")</f>
        <v>9.5634095634095639E-2</v>
      </c>
      <c r="OK316" s="26">
        <f>IFERROR(Tableau17[[#This Row],[2019-T1-MACROCENTRE]]/Tableau17[[#This Row],[2019-T1-MACROTOTALE]],"")</f>
        <v>0.25779625779625781</v>
      </c>
      <c r="OL316" s="26">
        <f>IFERROR(Tableau17[[#This Row],[2019-T1-MACROGAUCHE]]/Tableau17[[#This Row],[2019-T1-MACROTOTALE]],"")</f>
        <v>0.28690228690228692</v>
      </c>
      <c r="OM316" s="26">
        <f>IFERROR(Tableau17[[#This Row],[2019-T1-MACROAUTRE]]/Tableau17[[#This Row],[2019-T1-MACROTOTALE]],"")</f>
        <v>7.068607068607069E-2</v>
      </c>
      <c r="ON316" s="26">
        <f>IFERROR(Tableau17[[#This Row],[2020-T1-MACROEXTRDROITE]]/Tableau17[[#This Row],[2020-T1-MACROTOTALE]],"")</f>
        <v>0.20218579234972678</v>
      </c>
      <c r="OO316" s="26">
        <f>IFERROR(Tableau17[[#This Row],[2020-T1-MACRODROITE]]/Tableau17[[#This Row],[2020-T1-MACROTOTALE]],"")</f>
        <v>0.39617486338797814</v>
      </c>
      <c r="OP316" s="26">
        <f>IFERROR(Tableau17[[#This Row],[2020-T1-MACROCENTRE]]/Tableau17[[#This Row],[2020-T1-MACROTOTALE]],"")</f>
        <v>8.1967213114754092E-2</v>
      </c>
      <c r="OQ316" s="26">
        <f>IFERROR(Tableau17[[#This Row],[2020-T1-MACROGAUCHE]]/Tableau17[[#This Row],[2020-T1-MACROTOTALE]],"")</f>
        <v>0.31967213114754101</v>
      </c>
      <c r="OR316" s="26">
        <f>IFERROR(Tableau17[[#This Row],[2020-T1-MACROAUTRE]]/Tableau17[[#This Row],[2020-T1-MACROTOTALE]],"")</f>
        <v>0</v>
      </c>
      <c r="OS316" s="26">
        <f>IFERROR(Tableau17[[#This Row],[2017 (L)-T1-MACROEXTRDROITE]]/Tableau17[[#This Row],[2017 (L)-T1-MACROTOTALE]],"")</f>
        <v>0.19919517102615694</v>
      </c>
      <c r="OT316" s="26">
        <f>IFERROR(Tableau17[[#This Row],[2017 (L)-T1-MACRODROITE]]/Tableau17[[#This Row],[2017 (L)-T1-MACROTOTALE]],"")</f>
        <v>0.1891348088531187</v>
      </c>
      <c r="OU316" s="26">
        <f>IFERROR(Tableau17[[#This Row],[2017 (L)-T1-MACROCENTRE]]/Tableau17[[#This Row],[2017 (L)-T1-MACROTOTALE]],"")</f>
        <v>0.3641851106639839</v>
      </c>
      <c r="OV316" s="26">
        <f>IFERROR(Tableau17[[#This Row],[2017 (L)-T1-MACROGAUCHE]]/Tableau17[[#This Row],[2017 (L)-T1-MACROTOTALE]],"")</f>
        <v>0.2414486921529175</v>
      </c>
      <c r="OW316" s="26">
        <f>IFERROR(Tableau17[[#This Row],[2017 (L)-T1-MACROAUTRE]]/Tableau17[[#This Row],[2017 (L)-T1-MACROTOTALE]],"")</f>
        <v>6.0362173038229373E-3</v>
      </c>
      <c r="OX316" s="26">
        <f>IFERROR(Tableau17[[#This Row],[2017 (L)-T2-MACROEXTRDROITE]]/Tableau17[[#This Row],[2017 (L)-T2-MACROTOTALE]],"")</f>
        <v>0</v>
      </c>
      <c r="OY316" s="26">
        <f>IFERROR(Tableau17[[#This Row],[2017 (L)-T2-MACRODROITE]]/Tableau17[[#This Row],[2017 (L)-T2-MACROTOTALE]],"")</f>
        <v>0.42090395480225989</v>
      </c>
      <c r="OZ316" s="26">
        <f>IFERROR(Tableau17[[#This Row],[2017 (L)-T2-MACROCENTRE]]/Tableau17[[#This Row],[2017 (L)-T2-MACROTOTALE]],"")</f>
        <v>0.57909604519774016</v>
      </c>
      <c r="PA316" s="26">
        <f>IFERROR(Tableau17[[#This Row],[2017 (L)-T2-MACROGAUCHE]]/Tableau17[[#This Row],[2017 (L)-T2-MACROTOTALE]],"")</f>
        <v>0</v>
      </c>
      <c r="PB316" s="26">
        <f>IFERROR(Tableau17[[#This Row],[2017 (L)-T2-MACROAUTRE]]/Tableau17[[#This Row],[2017 (L)-T2-MACROTOTALE]],"")</f>
        <v>0</v>
      </c>
      <c r="PC316" s="26">
        <f>IFERROR(Tableau17[[#This Row],[2008_T1_PROCUS]]/Tableau17[[#This Row],[2008_T1_INSCRITS]],0)</f>
        <v>5.9084194977843431E-3</v>
      </c>
      <c r="PD316" s="26">
        <f>IFERROR(Tableau17[[#This Row],[2008_T2_PROCUS]]/Tableau17[[#This Row],[2008_T2_INSCRITS]],0)</f>
        <v>8.8626292466765146E-3</v>
      </c>
      <c r="PE316" s="26">
        <f>Tableau17[[#This Row],[2014_T1_PROCUS]]/Tableau17[[#This Row],[2014_T1_INSCRITS]]</f>
        <v>6.7796610169491523E-3</v>
      </c>
      <c r="PF316" s="26">
        <f>IFERROR(Tableau17[[#This Row],[2014_T2_PROCUS]]/Tableau17[[#This Row],[2014_T2_INSCRITS]],0)</f>
        <v>6.7796610169491523E-3</v>
      </c>
    </row>
    <row r="317" spans="1:422" hidden="1" x14ac:dyDescent="0.2">
      <c r="A317" s="1">
        <v>5</v>
      </c>
      <c r="B317" s="1" t="s">
        <v>414</v>
      </c>
      <c r="C317" s="1" t="s">
        <v>415</v>
      </c>
      <c r="D317" s="1" t="s">
        <v>415</v>
      </c>
      <c r="E317" s="1">
        <v>1041</v>
      </c>
      <c r="F317" s="1">
        <v>5.4333340000000003</v>
      </c>
      <c r="G317" s="1">
        <v>43.283296</v>
      </c>
      <c r="H317" s="3">
        <v>871</v>
      </c>
      <c r="I317" s="3">
        <v>175</v>
      </c>
      <c r="L317" s="1">
        <v>33</v>
      </c>
      <c r="M317" s="1">
        <v>16</v>
      </c>
      <c r="P317" s="1">
        <v>117</v>
      </c>
      <c r="Q317" s="1">
        <v>15</v>
      </c>
      <c r="R317" s="1">
        <v>60</v>
      </c>
      <c r="S317" s="1">
        <v>45</v>
      </c>
      <c r="T317" s="1">
        <v>22</v>
      </c>
      <c r="U317" s="1">
        <v>308</v>
      </c>
      <c r="V317" s="1">
        <v>889</v>
      </c>
      <c r="W317" s="1">
        <v>500</v>
      </c>
      <c r="X317" s="1">
        <v>6</v>
      </c>
      <c r="Y317" s="2">
        <v>0.56242970000000003</v>
      </c>
      <c r="Z317" s="1">
        <v>888</v>
      </c>
      <c r="AA317" s="1">
        <v>543</v>
      </c>
      <c r="AB317" s="1">
        <v>6</v>
      </c>
      <c r="AC317" s="2">
        <v>0.61148648999999999</v>
      </c>
      <c r="AD317" s="1">
        <v>871</v>
      </c>
      <c r="AE317" s="1">
        <v>314</v>
      </c>
      <c r="AF317" s="2">
        <v>0.36050516999999999</v>
      </c>
      <c r="AG317" s="1">
        <f t="shared" si="4"/>
        <v>175</v>
      </c>
      <c r="AH317" s="1">
        <v>565</v>
      </c>
      <c r="AI317" s="1">
        <v>352</v>
      </c>
      <c r="AJ317" s="1">
        <v>1</v>
      </c>
      <c r="AK317" s="2">
        <v>0.62300884999999995</v>
      </c>
      <c r="AL317" s="1">
        <v>565</v>
      </c>
      <c r="AM317" s="1">
        <v>390</v>
      </c>
      <c r="AN317" s="1">
        <v>4</v>
      </c>
      <c r="AO317" s="2">
        <v>0.69026549000000004</v>
      </c>
      <c r="AP317" s="1">
        <v>889</v>
      </c>
      <c r="AQ317" s="1">
        <v>447</v>
      </c>
      <c r="AR317" s="2">
        <v>0.50281215000000001</v>
      </c>
      <c r="AS317" s="1">
        <v>889</v>
      </c>
      <c r="AT317" s="1">
        <v>466</v>
      </c>
      <c r="AU317" s="2">
        <v>0.52418447999999995</v>
      </c>
      <c r="AV317" s="1">
        <v>861</v>
      </c>
      <c r="AW317" s="1">
        <v>384</v>
      </c>
      <c r="AX317" s="2">
        <v>0.44599303000000001</v>
      </c>
      <c r="AY317" s="1">
        <v>861</v>
      </c>
      <c r="AZ317" s="1">
        <v>320</v>
      </c>
      <c r="BA317" s="2">
        <v>0.37166085999999998</v>
      </c>
      <c r="BB317" s="1">
        <v>862</v>
      </c>
      <c r="BC317" s="1">
        <v>664</v>
      </c>
      <c r="BD317" s="2">
        <v>0.77030162000000002</v>
      </c>
      <c r="BE317" s="1">
        <v>861</v>
      </c>
      <c r="BF317" s="1">
        <v>635</v>
      </c>
      <c r="BG317" s="2">
        <v>0.73751451999999995</v>
      </c>
      <c r="BH317" s="1">
        <v>860</v>
      </c>
      <c r="BI317" s="1">
        <v>441</v>
      </c>
      <c r="BJ317" s="2">
        <v>0.51279070000000004</v>
      </c>
      <c r="BK317" s="1">
        <v>6</v>
      </c>
      <c r="BN317" s="1">
        <v>7</v>
      </c>
      <c r="BO317" s="1">
        <v>31</v>
      </c>
      <c r="BP317" s="1">
        <v>129</v>
      </c>
      <c r="BQ317" s="1">
        <v>172</v>
      </c>
      <c r="BR317" s="1">
        <v>345</v>
      </c>
      <c r="BT317" s="1">
        <v>199</v>
      </c>
      <c r="BU317" s="1">
        <v>172</v>
      </c>
      <c r="BW317" s="1">
        <v>371</v>
      </c>
      <c r="BX317" s="1">
        <v>4</v>
      </c>
      <c r="BZ317" s="1">
        <v>14</v>
      </c>
      <c r="CB317" s="1">
        <v>36</v>
      </c>
      <c r="CC317" s="1">
        <v>140</v>
      </c>
      <c r="CD317" s="1">
        <v>222</v>
      </c>
      <c r="CE317" s="1">
        <v>64</v>
      </c>
      <c r="CF317" s="1">
        <v>480</v>
      </c>
      <c r="CG317" s="1">
        <v>154</v>
      </c>
      <c r="CH317" s="1">
        <v>274</v>
      </c>
      <c r="CI317" s="1">
        <v>93</v>
      </c>
      <c r="CJ317" s="1">
        <v>521</v>
      </c>
      <c r="CK317" s="1">
        <v>0</v>
      </c>
      <c r="CL317" s="1">
        <v>8</v>
      </c>
      <c r="CN317" s="1">
        <v>6</v>
      </c>
      <c r="CO317" s="1">
        <v>34</v>
      </c>
      <c r="CP317" s="1">
        <v>192</v>
      </c>
      <c r="CS317" s="1">
        <v>64</v>
      </c>
      <c r="CT317" s="1">
        <v>130</v>
      </c>
      <c r="CW317" s="1">
        <v>434</v>
      </c>
      <c r="CY317" s="1">
        <v>191</v>
      </c>
      <c r="DA317" s="1">
        <v>241</v>
      </c>
      <c r="DC317" s="1">
        <v>432</v>
      </c>
      <c r="DD317" s="1">
        <v>20</v>
      </c>
      <c r="DE317" s="1">
        <v>9</v>
      </c>
      <c r="DF317" s="1">
        <v>7</v>
      </c>
      <c r="DG317" s="1">
        <v>1</v>
      </c>
      <c r="DH317" s="1">
        <v>0</v>
      </c>
      <c r="DI317" s="1">
        <v>9</v>
      </c>
      <c r="DJ317" s="1">
        <v>3</v>
      </c>
      <c r="DK317" s="1">
        <v>0</v>
      </c>
      <c r="DL317" s="1">
        <v>39</v>
      </c>
      <c r="DM317" s="1">
        <v>90</v>
      </c>
      <c r="DN317" s="1">
        <v>64</v>
      </c>
      <c r="DP317" s="1">
        <v>1</v>
      </c>
      <c r="DR317" s="1">
        <v>121</v>
      </c>
      <c r="DS317" s="1">
        <v>9</v>
      </c>
      <c r="DU317" s="1">
        <v>373</v>
      </c>
      <c r="DX317" s="1">
        <v>161</v>
      </c>
      <c r="DZ317" s="1">
        <v>125</v>
      </c>
      <c r="EA317" s="1">
        <v>286</v>
      </c>
      <c r="EB317" s="1">
        <v>4</v>
      </c>
      <c r="EC317" s="1">
        <v>3</v>
      </c>
      <c r="ED317" s="1">
        <v>2</v>
      </c>
      <c r="EE317" s="1">
        <v>20</v>
      </c>
      <c r="EF317" s="1">
        <v>128</v>
      </c>
      <c r="EG317" s="1">
        <v>23</v>
      </c>
      <c r="EH317" s="1">
        <v>3</v>
      </c>
      <c r="EI317" s="1">
        <v>236</v>
      </c>
      <c r="EJ317" s="1">
        <v>93</v>
      </c>
      <c r="EK317" s="1">
        <v>130</v>
      </c>
      <c r="EL317" s="1">
        <v>4</v>
      </c>
      <c r="EM317" s="1">
        <v>646</v>
      </c>
      <c r="EN317" s="1">
        <v>303</v>
      </c>
      <c r="EO317" s="1">
        <v>289</v>
      </c>
      <c r="EP317" s="1">
        <v>592</v>
      </c>
      <c r="EQ317" s="1">
        <v>0</v>
      </c>
      <c r="ER317" s="1">
        <v>0</v>
      </c>
      <c r="ES317" s="1">
        <v>3</v>
      </c>
      <c r="ET317" s="1">
        <v>34</v>
      </c>
      <c r="EU317" s="1">
        <v>0</v>
      </c>
      <c r="EV317" s="1">
        <v>154</v>
      </c>
      <c r="EW317" s="1">
        <v>20</v>
      </c>
      <c r="EX317" s="1">
        <v>0</v>
      </c>
      <c r="EY317" s="1">
        <v>8</v>
      </c>
      <c r="EZ317" s="1">
        <v>17</v>
      </c>
      <c r="FA317" s="1">
        <v>0</v>
      </c>
      <c r="FB317" s="1">
        <v>0</v>
      </c>
      <c r="FC317" s="1">
        <v>0</v>
      </c>
      <c r="FD317" s="1">
        <v>0</v>
      </c>
      <c r="FE317" s="1">
        <v>0</v>
      </c>
      <c r="FF317" s="1">
        <v>0</v>
      </c>
      <c r="FG317" s="1">
        <v>0</v>
      </c>
      <c r="FH317" s="1">
        <v>10</v>
      </c>
      <c r="FI317" s="1">
        <v>0</v>
      </c>
      <c r="FJ317" s="1">
        <v>18</v>
      </c>
      <c r="FK317" s="1">
        <v>12</v>
      </c>
      <c r="FL317" s="1">
        <v>0</v>
      </c>
      <c r="FM317" s="1">
        <v>22</v>
      </c>
      <c r="FN317" s="1">
        <v>6</v>
      </c>
      <c r="FO317" s="1">
        <v>1</v>
      </c>
      <c r="FP317" s="1">
        <v>106</v>
      </c>
      <c r="FQ317" s="1">
        <v>2</v>
      </c>
      <c r="FR317" s="1">
        <f>SUM(Tableau17[[#This Row],[2019-T1-ALEXANDRE Audric]:[2019-T1-MARIE Florie]])</f>
        <v>413</v>
      </c>
      <c r="FS317" s="1">
        <v>31</v>
      </c>
      <c r="FT317" s="1">
        <v>135</v>
      </c>
      <c r="FU317" s="1">
        <v>0</v>
      </c>
      <c r="FV317" s="1">
        <v>179</v>
      </c>
      <c r="FW317" s="1">
        <v>0</v>
      </c>
      <c r="FX317" s="1">
        <v>345</v>
      </c>
      <c r="FY317" s="1">
        <v>0</v>
      </c>
      <c r="FZ317" s="1">
        <v>172</v>
      </c>
      <c r="GA317" s="1">
        <v>0</v>
      </c>
      <c r="GB317" s="1">
        <v>199</v>
      </c>
      <c r="GC317" s="1">
        <v>0</v>
      </c>
      <c r="GD317" s="1">
        <v>371</v>
      </c>
      <c r="GE317" s="1">
        <v>140</v>
      </c>
      <c r="GF317" s="1">
        <v>222</v>
      </c>
      <c r="GG317" s="1">
        <v>4</v>
      </c>
      <c r="GH317" s="1">
        <v>114</v>
      </c>
      <c r="GI317" s="1">
        <v>0</v>
      </c>
      <c r="GJ317" s="1">
        <v>480</v>
      </c>
      <c r="GK317" s="1">
        <v>154</v>
      </c>
      <c r="GL317" s="1">
        <v>274</v>
      </c>
      <c r="GM317" s="1">
        <v>0</v>
      </c>
      <c r="GN317" s="1">
        <v>93</v>
      </c>
      <c r="GO317" s="1">
        <v>0</v>
      </c>
      <c r="GP317" s="1">
        <v>521</v>
      </c>
      <c r="GQ317" s="1">
        <v>200</v>
      </c>
      <c r="GR317" s="1">
        <v>130</v>
      </c>
      <c r="GS317" s="1">
        <v>0</v>
      </c>
      <c r="GT317" s="1">
        <v>104</v>
      </c>
      <c r="GU317" s="1">
        <v>0</v>
      </c>
      <c r="GV317" s="1">
        <v>434</v>
      </c>
      <c r="GW317" s="1">
        <v>191</v>
      </c>
      <c r="GX317" s="1">
        <v>241</v>
      </c>
      <c r="GY317" s="1">
        <v>0</v>
      </c>
      <c r="GZ317" s="1">
        <v>0</v>
      </c>
      <c r="HA317" s="1">
        <v>0</v>
      </c>
      <c r="HB317" s="1">
        <v>432</v>
      </c>
      <c r="HC317" s="1">
        <v>261</v>
      </c>
      <c r="HD317" s="1">
        <v>128</v>
      </c>
      <c r="HE317" s="1">
        <v>130</v>
      </c>
      <c r="HF317" s="1">
        <v>124</v>
      </c>
      <c r="HG317" s="1">
        <v>3</v>
      </c>
      <c r="HH317" s="1">
        <v>646</v>
      </c>
      <c r="HI317" s="1">
        <v>303</v>
      </c>
      <c r="HJ317" s="1">
        <v>0</v>
      </c>
      <c r="HK317" s="1">
        <v>289</v>
      </c>
      <c r="HL317" s="1">
        <v>0</v>
      </c>
      <c r="HM317" s="1">
        <v>0</v>
      </c>
      <c r="HN317" s="1">
        <v>592</v>
      </c>
      <c r="HO317" s="1">
        <v>171</v>
      </c>
      <c r="HP317" s="1">
        <v>26</v>
      </c>
      <c r="HQ317" s="1">
        <v>106</v>
      </c>
      <c r="HR317" s="1">
        <v>103</v>
      </c>
      <c r="HS317" s="1">
        <v>13</v>
      </c>
      <c r="HT317" s="1">
        <v>419</v>
      </c>
      <c r="HU317" s="1">
        <v>60</v>
      </c>
      <c r="HV317" s="1">
        <v>150</v>
      </c>
      <c r="HW317" s="1">
        <v>15</v>
      </c>
      <c r="HX317" s="1">
        <v>83</v>
      </c>
      <c r="HY317" s="1">
        <v>0</v>
      </c>
      <c r="HZ317" s="1">
        <v>308</v>
      </c>
      <c r="IA317" s="1">
        <v>100</v>
      </c>
      <c r="IB317" s="1">
        <v>65</v>
      </c>
      <c r="IC317" s="1">
        <v>121</v>
      </c>
      <c r="ID317" s="1">
        <v>78</v>
      </c>
      <c r="IE317" s="1">
        <v>9</v>
      </c>
      <c r="IF317" s="1">
        <v>373</v>
      </c>
      <c r="IG317" s="1">
        <v>0</v>
      </c>
      <c r="IH317" s="1">
        <v>161</v>
      </c>
      <c r="II317" s="1">
        <v>125</v>
      </c>
      <c r="IJ317" s="1">
        <v>0</v>
      </c>
      <c r="IK317" s="1">
        <v>0</v>
      </c>
      <c r="IL317" s="1">
        <v>286</v>
      </c>
      <c r="IM317" s="26">
        <f>IFERROR(Tableau17[[#This Row],[LDIV]]/Tableau17[[#This Row],[Total général]],"")</f>
        <v>0</v>
      </c>
      <c r="IN317" s="26">
        <f>IFERROR(Tableau17[[#This Row],[LDVC]]/Tableau17[[#This Row],[Total général]],"")</f>
        <v>0</v>
      </c>
      <c r="IO317" s="26">
        <f>IFERROR(Tableau17[[#This Row],[LDVD]]/Tableau17[[#This Row],[Total général]],"")</f>
        <v>0.10714285714285714</v>
      </c>
      <c r="IP317" s="26">
        <f>IFERROR(Tableau17[[#This Row],[LDVG]]/Tableau17[[#This Row],[Total général]],"")</f>
        <v>5.1948051948051951E-2</v>
      </c>
      <c r="IQ317" s="26">
        <f>IFERROR(Tableau17[[#This Row],[LEXD]]/Tableau17[[#This Row],[Total général]],"")</f>
        <v>0</v>
      </c>
      <c r="IR317" s="26">
        <f>IFERROR(Tableau17[[#This Row],[LEXG]]/Tableau17[[#This Row],[Total général]],"")</f>
        <v>0</v>
      </c>
      <c r="IS317" s="26">
        <f>IFERROR(Tableau17[[#This Row],[LLR]]/Tableau17[[#This Row],[Total général]],"")</f>
        <v>0.37987012987012986</v>
      </c>
      <c r="IT317" s="26">
        <f>IFERROR(Tableau17[[#This Row],[LREM]]/Tableau17[[#This Row],[Total général]],"")</f>
        <v>4.8701298701298704E-2</v>
      </c>
      <c r="IU317" s="26">
        <f>IFERROR(Tableau17[[#This Row],[LRN]]/Tableau17[[#This Row],[Total général]],"")</f>
        <v>0.19480519480519481</v>
      </c>
      <c r="IV317" s="26">
        <f>IFERROR(Tableau17[[#This Row],[LUG]]/Tableau17[[#This Row],[Total général]],"")</f>
        <v>0.1461038961038961</v>
      </c>
      <c r="IW317" s="26">
        <f>IFERROR(Tableau17[[#This Row],[LVEC]]/Tableau17[[#This Row],[Total général]],"")</f>
        <v>7.1428571428571425E-2</v>
      </c>
      <c r="IX317" s="26">
        <f>IFERROR(Tableau17[[#This Row],[2008-T1-LCMD]]/Tableau17[[#This Row],[2008-T1-TOTAL]],"")</f>
        <v>1.7391304347826087E-2</v>
      </c>
      <c r="IY317" s="26">
        <f>IFERROR(Tableau17[[#This Row],[2008-T1-LDVD]]/Tableau17[[#This Row],[2008-T1-TOTAL]],"")</f>
        <v>0</v>
      </c>
      <c r="IZ317" s="26">
        <f>IFERROR(Tableau17[[#This Row],[2008-T1-LEXD]]/Tableau17[[#This Row],[2008-T1-TOTAL]],"")</f>
        <v>0</v>
      </c>
      <c r="JA317" s="26">
        <f>IFERROR(Tableau17[[#This Row],[2008-T1-LEXG]]/Tableau17[[#This Row],[2008-T1-TOTAL]],"")</f>
        <v>2.0289855072463767E-2</v>
      </c>
      <c r="JB317" s="26">
        <f>IFERROR(Tableau17[[#This Row],[2008-T1-LFN]]/Tableau17[[#This Row],[2008-T1-TOTAL]],"")</f>
        <v>8.9855072463768115E-2</v>
      </c>
      <c r="JC317" s="26">
        <f>IFERROR(Tableau17[[#This Row],[2008-T1-LMAJ]]/Tableau17[[#This Row],[2008-T1-TOTAL]],"")</f>
        <v>0.37391304347826088</v>
      </c>
      <c r="JD317" s="26">
        <f>IFERROR(Tableau17[[#This Row],[2008-T1-LUG]]/Tableau17[[#This Row],[2008-T1-TOTAL]],"")</f>
        <v>0.49855072463768119</v>
      </c>
      <c r="JE317" s="26">
        <f>IFERROR(Tableau17[[#This Row],[2008-T2-LFN]]/Tableau17[[#This Row],[2008-T2-TOTAL]],"")</f>
        <v>0</v>
      </c>
      <c r="JF317" s="26">
        <f>IFERROR(Tableau17[[#This Row],[2008-T2-LGC]]/Tableau17[[#This Row],[2008-T2-TOTAL]],"")</f>
        <v>0.53638814016172509</v>
      </c>
      <c r="JG317" s="26">
        <f>IFERROR(Tableau17[[#This Row],[2008-T2-LMAJ]]/Tableau17[[#This Row],[2008-T2-TOTAL]],"")</f>
        <v>0.46361185983827491</v>
      </c>
      <c r="JH317" s="26">
        <f>IFERROR(Tableau17[[#This Row],[2008-T2-LUG]]/Tableau17[[#This Row],[2008-T2-TOTAL]],"")</f>
        <v>0</v>
      </c>
      <c r="JI317" s="26">
        <f>IFERROR(Tableau17[[#This Row],[2014-T1-LDIV]]/Tableau17[[#This Row],[2014-T1-TOTAL]],"")</f>
        <v>8.3333333333333332E-3</v>
      </c>
      <c r="JJ317" s="26">
        <f>IFERROR(Tableau17[[#This Row],[2014-T1-LDVD]]/Tableau17[[#This Row],[2014-T1-TOTAL]],"")</f>
        <v>0</v>
      </c>
      <c r="JK317" s="26">
        <f>IFERROR(Tableau17[[#This Row],[2014-T1-LDVG]]/Tableau17[[#This Row],[2014-T1-TOTAL]],"")</f>
        <v>2.9166666666666667E-2</v>
      </c>
      <c r="JL317" s="26">
        <f>IFERROR(Tableau17[[#This Row],[2014-T1-LEXG]]/Tableau17[[#This Row],[2014-T1-TOTAL]],"")</f>
        <v>0</v>
      </c>
      <c r="JM317" s="26">
        <f>IFERROR(Tableau17[[#This Row],[2014-T1-LFG]]/Tableau17[[#This Row],[2014-T1-TOTAL]],"")</f>
        <v>7.4999999999999997E-2</v>
      </c>
      <c r="JN317" s="26">
        <f>IFERROR(Tableau17[[#This Row],[2014-T1-LFN]]/Tableau17[[#This Row],[2014-T1-TOTAL]],"")</f>
        <v>0.29166666666666669</v>
      </c>
      <c r="JO317" s="26">
        <f>IFERROR(Tableau17[[#This Row],[2014-T1-LUD]]/Tableau17[[#This Row],[2014-T1-TOTAL]],"")</f>
        <v>0.46250000000000002</v>
      </c>
      <c r="JP317" s="26">
        <f>IFERROR(Tableau17[[#This Row],[2014-T1-LUG]]/Tableau17[[#This Row],[2014-T1-TOTAL]],"")</f>
        <v>0.13333333333333333</v>
      </c>
      <c r="JQ317" s="26">
        <f>IFERROR(Tableau17[[#This Row],[2014-T2-LFN]]/Tableau17[[#This Row],[2014-T2-TOTAL]],"")</f>
        <v>0.29558541266794625</v>
      </c>
      <c r="JR317" s="26">
        <f>IFERROR(Tableau17[[#This Row],[2014-T2-LUD]]/Tableau17[[#This Row],[2014-T2-TOTAL]],"")</f>
        <v>0.52591170825335898</v>
      </c>
      <c r="JS317" s="26">
        <f>IFERROR(Tableau17[[#This Row],[2014-T2-LUG]]/Tableau17[[#This Row],[2014-T2-TOTAL]],"")</f>
        <v>0.1785028790786948</v>
      </c>
      <c r="JT317" s="26">
        <f>IFERROR(Tableau17[[#This Row],[2015-T1-BC-DIV]]/Tableau17[[#This Row],[2015-T1-TOTAL]],"")</f>
        <v>0</v>
      </c>
      <c r="JU317" s="26">
        <f>IFERROR(Tableau17[[#This Row],[2015-T1-BC-DLF]]/Tableau17[[#This Row],[2015-T1-TOTAL]],"")</f>
        <v>1.8433179723502304E-2</v>
      </c>
      <c r="JV317" s="26">
        <f>IFERROR(Tableau17[[#This Row],[2015-T1-BC-DVD]]/Tableau17[[#This Row],[2015-T1-TOTAL]],"")</f>
        <v>0</v>
      </c>
      <c r="JW317" s="26">
        <f>IFERROR(Tableau17[[#This Row],[2015-T1-BC-DVG]]/Tableau17[[#This Row],[2015-T1-TOTAL]],"")</f>
        <v>1.3824884792626729E-2</v>
      </c>
      <c r="JX317" s="26">
        <f>IFERROR(Tableau17[[#This Row],[2015-T1-BC-FG]]/Tableau17[[#This Row],[2015-T1-TOTAL]],"")</f>
        <v>7.8341013824884786E-2</v>
      </c>
      <c r="JY317" s="26">
        <f>IFERROR(Tableau17[[#This Row],[2015-T1-BC-FN]]/Tableau17[[#This Row],[2015-T1-TOTAL]],"")</f>
        <v>0.44239631336405533</v>
      </c>
      <c r="JZ317" s="26">
        <f>IFERROR(Tableau17[[#This Row],[2015-T1-BC-MDM]]/Tableau17[[#This Row],[2015-T1-TOTAL]],"")</f>
        <v>0</v>
      </c>
      <c r="KA317" s="26">
        <f>IFERROR(Tableau17[[#This Row],[2015-T1-BC-RDG]]/Tableau17[[#This Row],[2015-T1-TOTAL]],"")</f>
        <v>0</v>
      </c>
      <c r="KB317" s="26">
        <f>IFERROR(Tableau17[[#This Row],[2015-T1-BC-SOC]]/Tableau17[[#This Row],[2015-T1-TOTAL]],"")</f>
        <v>0.14746543778801843</v>
      </c>
      <c r="KC317" s="26">
        <f>IFERROR(Tableau17[[#This Row],[2015-T1-BC-UD]]/Tableau17[[#This Row],[2015-T1-TOTAL]],"")</f>
        <v>0.29953917050691242</v>
      </c>
      <c r="KD317" s="26">
        <f>IFERROR(Tableau17[[#This Row],[2015-T1-BC-UG]]/Tableau17[[#This Row],[2015-T1-TOTAL]],"")</f>
        <v>0</v>
      </c>
      <c r="KE317" s="26">
        <f>IFERROR(Tableau17[[#This Row],[2015-T1-BC-VEC]]/Tableau17[[#This Row],[2015-T1-TOTAL]],"")</f>
        <v>0</v>
      </c>
      <c r="KF317" s="26">
        <f>IFERROR(Tableau17[[#This Row],[2015-T2-BC-DVG]]/Tableau17[[#This Row],[2015-T2-TOTAL]],"")</f>
        <v>0</v>
      </c>
      <c r="KG317" s="26">
        <f>IFERROR(Tableau17[[#This Row],[2015-T2-BC-FN]]/Tableau17[[#This Row],[2015-T2-TOTAL]],"")</f>
        <v>0.44212962962962965</v>
      </c>
      <c r="KH317" s="26">
        <f>IFERROR(Tableau17[[#This Row],[2015-T2-BC-SOC]]/Tableau17[[#This Row],[2015-T2-TOTAL]],"")</f>
        <v>0</v>
      </c>
      <c r="KI317" s="26">
        <f>IFERROR(Tableau17[[#This Row],[2015-T2-BC-UD]]/Tableau17[[#This Row],[2015-T2-TOTAL]],"")</f>
        <v>0.55787037037037035</v>
      </c>
      <c r="KJ317" s="26">
        <f>IFERROR(Tableau17[[#This Row],[2015-T2-BC-UG]]/Tableau17[[#This Row],[2015-T2-TOTAL]],"")</f>
        <v>0</v>
      </c>
      <c r="KK317" s="26">
        <f>IFERROR(Tableau17[[#This Row],[2017 (L)-T1-COM]]/Tableau17[[#This Row],[2017 (L)-T1-TOTAL]],"")</f>
        <v>5.3619302949061663E-2</v>
      </c>
      <c r="KL317" s="26">
        <f>IFERROR(Tableau17[[#This Row],[2017 (L)-T1-DIV]]/Tableau17[[#This Row],[2017 (L)-T1-TOTAL]],"")</f>
        <v>2.4128686327077747E-2</v>
      </c>
      <c r="KM317" s="26">
        <f>IFERROR(Tableau17[[#This Row],[2017 (L)-T1-DLF]]/Tableau17[[#This Row],[2017 (L)-T1-TOTAL]],"")</f>
        <v>1.876675603217158E-2</v>
      </c>
      <c r="KN317" s="26">
        <f>IFERROR(Tableau17[[#This Row],[2017 (L)-T1-DVD]]/Tableau17[[#This Row],[2017 (L)-T1-TOTAL]],"")</f>
        <v>2.6809651474530832E-3</v>
      </c>
      <c r="KO317" s="26">
        <f>IFERROR(Tableau17[[#This Row],[2017 (L)-T1-DVG]]/Tableau17[[#This Row],[2017 (L)-T1-TOTAL]],"")</f>
        <v>0</v>
      </c>
      <c r="KP317" s="26">
        <f>IFERROR(Tableau17[[#This Row],[2017 (L)-T1-ECO]]/Tableau17[[#This Row],[2017 (L)-T1-TOTAL]],"")</f>
        <v>2.4128686327077747E-2</v>
      </c>
      <c r="KQ317" s="26">
        <f>IFERROR(Tableau17[[#This Row],[2017 (L)-T1-EXD]]/Tableau17[[#This Row],[2017 (L)-T1-TOTAL]],"")</f>
        <v>8.0428954423592495E-3</v>
      </c>
      <c r="KR317" s="26">
        <f>IFERROR(Tableau17[[#This Row],[2017 (L)-T1-EXG]]/Tableau17[[#This Row],[2017 (L)-T1-TOTAL]],"")</f>
        <v>0</v>
      </c>
      <c r="KS317" s="26">
        <f>IFERROR(Tableau17[[#This Row],[2017 (L)-T1-FI]]/Tableau17[[#This Row],[2017 (L)-T1-TOTAL]],"")</f>
        <v>0.10455764075067024</v>
      </c>
      <c r="KT317" s="26">
        <f>IFERROR(Tableau17[[#This Row],[2017 (L)-T1-FN]]/Tableau17[[#This Row],[2017 (L)-T1-TOTAL]],"")</f>
        <v>0.24128686327077747</v>
      </c>
      <c r="KU317" s="26">
        <f>IFERROR(Tableau17[[#This Row],[2017 (L)-T1-LR]]/Tableau17[[#This Row],[2017 (L)-T1-TOTAL]],"")</f>
        <v>0.17158176943699732</v>
      </c>
      <c r="KV317" s="26">
        <f>IFERROR(Tableau17[[#This Row],[2017 (L)-T1-MDM]]/Tableau17[[#This Row],[2017 (L)-T1-TOTAL]],"")</f>
        <v>0</v>
      </c>
      <c r="KW317" s="26">
        <f>IFERROR(Tableau17[[#This Row],[2017 (L)-T1-RDG]]/Tableau17[[#This Row],[2017 (L)-T1-TOTAL]],"")</f>
        <v>2.6809651474530832E-3</v>
      </c>
      <c r="KX317" s="26">
        <f>IFERROR(Tableau17[[#This Row],[2017 (L)-T1-REG]]/Tableau17[[#This Row],[2017 (L)-T1-TOTAL]],"")</f>
        <v>0</v>
      </c>
      <c r="KY317" s="26">
        <f>IFERROR(Tableau17[[#This Row],[2017 (L)-T1-REM]]/Tableau17[[#This Row],[2017 (L)-T1-TOTAL]],"")</f>
        <v>0.32439678284182305</v>
      </c>
      <c r="KZ317" s="26">
        <f>IFERROR(Tableau17[[#This Row],[2017 (L)-T1-SOC]]/Tableau17[[#This Row],[2017 (L)-T1-TOTAL]],"")</f>
        <v>2.4128686327077747E-2</v>
      </c>
      <c r="LA317" s="26">
        <f>IFERROR(Tableau17[[#This Row],[2017 (L)-T1-UDI]]/Tableau17[[#This Row],[2017 (L)-T1-TOTAL]],"")</f>
        <v>0</v>
      </c>
      <c r="LB317" s="26">
        <f>IFERROR(Tableau17[[#This Row],[2017 (L)-T2-FI]]/Tableau17[[#This Row],[2017 (L)-T2-TOTAL]],"")</f>
        <v>0</v>
      </c>
      <c r="LC317" s="26">
        <f>IFERROR(Tableau17[[#This Row],[2017 (L)-T2-FN]]/Tableau17[[#This Row],[2017 (L)-T2-TOTAL]],"")</f>
        <v>0</v>
      </c>
      <c r="LD317" s="26">
        <f>IFERROR(Tableau17[[#This Row],[2017 (L)-T2-LR]]/Tableau17[[#This Row],[2017 (L)-T2-TOTAL]],"")</f>
        <v>0.56293706293706292</v>
      </c>
      <c r="LE317" s="26">
        <f>IFERROR(Tableau17[[#This Row],[2017 (L)-T2-MDM]]/Tableau17[[#This Row],[2017 (L)-T2-TOTAL]],"")</f>
        <v>0</v>
      </c>
      <c r="LF317" s="26">
        <f>IFERROR(Tableau17[[#This Row],[2017 (L)-T2-REM]]/Tableau17[[#This Row],[2017 (L)-T2-TOTAL]],"")</f>
        <v>0.43706293706293708</v>
      </c>
      <c r="LG317" s="26">
        <f>IFERROR(Tableau17[[#This Row],[2017-T1-ARTHAUD Nathalie]]/Tableau17[[#This Row],[2017-T1-TOTAL]],"")</f>
        <v>6.1919504643962852E-3</v>
      </c>
      <c r="LH317" s="26">
        <f>IFERROR(Tableau17[[#This Row],[2017-T1-ASSELINEAU Fran]]/Tableau17[[#This Row],[2017-T1-TOTAL]],"")</f>
        <v>4.6439628482972135E-3</v>
      </c>
      <c r="LI317" s="26">
        <f>IFERROR(Tableau17[[#This Row],[2017-T1-CHEMINADE Jacques]]/Tableau17[[#This Row],[2017-T1-TOTAL]],"")</f>
        <v>3.0959752321981426E-3</v>
      </c>
      <c r="LJ317" s="26">
        <f>IFERROR(Tableau17[[#This Row],[2017-T1-DUPONT-AIGNAN Nicolas]]/Tableau17[[#This Row],[2017-T1-TOTAL]],"")</f>
        <v>3.0959752321981424E-2</v>
      </c>
      <c r="LK317" s="26">
        <f>IFERROR(Tableau17[[#This Row],[2017-T1-FILLON Fran]]/Tableau17[[#This Row],[2017-T1-TOTAL]],"")</f>
        <v>0.19814241486068113</v>
      </c>
      <c r="LL317" s="26">
        <f>IFERROR(Tableau17[[#This Row],[2017-T1-HAMON Beno]]/Tableau17[[#This Row],[2017-T1-TOTAL]],"")</f>
        <v>3.5603715170278639E-2</v>
      </c>
      <c r="LM317" s="26">
        <f>IFERROR(Tableau17[[#This Row],[2017-T1-LASSALLE Jean]]/Tableau17[[#This Row],[2017-T1-TOTAL]],"")</f>
        <v>4.6439628482972135E-3</v>
      </c>
      <c r="LN317" s="26">
        <f>IFERROR(Tableau17[[#This Row],[2017-T1-LE PEN Marine]]/Tableau17[[#This Row],[2017-T1-TOTAL]],"")</f>
        <v>0.3653250773993808</v>
      </c>
      <c r="LO317" s="26">
        <f>IFERROR(Tableau17[[#This Row],[2017-T1-M Jean-Luc]]/Tableau17[[#This Row],[2017-T1-TOTAL]],"")</f>
        <v>0.14396284829721362</v>
      </c>
      <c r="LP317" s="26">
        <f>IFERROR(Tableau17[[#This Row],[2017-T1-MACRON Emmanuel]]/Tableau17[[#This Row],[2017-T1-TOTAL]],"")</f>
        <v>0.20123839009287925</v>
      </c>
      <c r="LQ317" s="26">
        <f>IFERROR(Tableau17[[#This Row],[2017-T1-POUTOU Philippe]]/Tableau17[[#This Row],[2017-T1-TOTAL]],"")</f>
        <v>6.1919504643962852E-3</v>
      </c>
      <c r="LR317" s="26">
        <f>IFERROR(Tableau17[[#This Row],[2017-T2-LE PEN Marine]]/Tableau17[[#This Row],[2017-T2-TOTAL]],"")</f>
        <v>0.51182432432432434</v>
      </c>
      <c r="LS317" s="26">
        <f>IFERROR(Tableau17[[#This Row],[2017-T2-MACRON Emmanuel]]/Tableau17[[#This Row],[2017-T2-TOTAL]],"")</f>
        <v>0.48817567567567566</v>
      </c>
      <c r="LT317" s="26">
        <f>IFERROR(Tableau17[[#This Row],[2019-T1-ALEXANDRE Audric]]/Tableau17[[#This Row],[2019-T1-TOTAL]],"")</f>
        <v>0</v>
      </c>
      <c r="LU317" s="26">
        <f>IFERROR(Tableau17[[#This Row],[2019-T1-ARTHAUD Nathalie]]/Tableau17[[#This Row],[2019-T1-TOTAL]],"")</f>
        <v>0</v>
      </c>
      <c r="LV317" s="26">
        <f>IFERROR(Tableau17[[#This Row],[2019-T1-ASSELINEAU François]]/Tableau17[[#This Row],[2019-T1-TOTAL]],"")</f>
        <v>7.2639225181598066E-3</v>
      </c>
      <c r="LW317" s="26">
        <f>IFERROR(Tableau17[[#This Row],[2019-T1-AUBRY Manon]]/Tableau17[[#This Row],[2019-T1-TOTAL]],"")</f>
        <v>8.2324455205811137E-2</v>
      </c>
      <c r="LX317" s="26">
        <f>IFERROR(Tableau17[[#This Row],[2019-T1-AZERGUI Nagib]]/Tableau17[[#This Row],[2019-T1-TOTAL]],"")</f>
        <v>0</v>
      </c>
      <c r="LY317" s="26">
        <f>IFERROR(Tableau17[[#This Row],[2019-T1-BARDELLA Jordan]]/Tableau17[[#This Row],[2019-T1-TOTAL]],"")</f>
        <v>0.3728813559322034</v>
      </c>
      <c r="LZ317" s="26">
        <f>IFERROR(Tableau17[[#This Row],[2019-T1-BELLAMY François-Xavier]]/Tableau17[[#This Row],[2019-T1-TOTAL]],"")</f>
        <v>4.8426150121065374E-2</v>
      </c>
      <c r="MA317" s="26">
        <f>IFERROR(Tableau17[[#This Row],[2019-T1-BIDOU Olivier]]/Tableau17[[#This Row],[2019-T1-TOTAL]],"")</f>
        <v>0</v>
      </c>
      <c r="MB317" s="26">
        <f>IFERROR(Tableau17[[#This Row],[2019-T1-BOURG Dominique]]/Tableau17[[#This Row],[2019-T1-TOTAL]],"")</f>
        <v>1.9370460048426151E-2</v>
      </c>
      <c r="MC317" s="26">
        <f>IFERROR(Tableau17[[#This Row],[2019-T1-BROSSAT Ian]]/Tableau17[[#This Row],[2019-T1-TOTAL]],"")</f>
        <v>4.1162227602905568E-2</v>
      </c>
      <c r="MD317" s="26">
        <f>IFERROR(Tableau17[[#This Row],[2019-T1-CAILLAUD Sophie]]/Tableau17[[#This Row],[2019-T1-TOTAL]],"")</f>
        <v>0</v>
      </c>
      <c r="ME317" s="26">
        <f>IFERROR(Tableau17[[#This Row],[2019-T1-CAMUS Renaud]]/Tableau17[[#This Row],[2019-T1-TOTAL]],"")</f>
        <v>0</v>
      </c>
      <c r="MF317" s="26">
        <f>IFERROR(Tableau17[[#This Row],[2019-T1-CHALENÇON Christophe]]/Tableau17[[#This Row],[2019-T1-TOTAL]],"")</f>
        <v>0</v>
      </c>
      <c r="MG317" s="26">
        <f>IFERROR(Tableau17[[#This Row],[2019-T1-CORBET Cathy Denise Ginette]]/Tableau17[[#This Row],[2019-T1-TOTAL]],"")</f>
        <v>0</v>
      </c>
      <c r="MH317" s="26">
        <f>IFERROR(Tableau17[[#This Row],[2019-T1-DE PREVOISIN Robert]]/Tableau17[[#This Row],[2019-T1-TOTAL]],"")</f>
        <v>0</v>
      </c>
      <c r="MI317" s="26">
        <f>IFERROR(Tableau17[[#This Row],[2019-T1-DELFEL Thérèse]]/Tableau17[[#This Row],[2019-T1-TOTAL]],"")</f>
        <v>0</v>
      </c>
      <c r="MJ317" s="26">
        <f>IFERROR(Tableau17[[#This Row],[2019-T1-DIEUMEGARD Pierre]]/Tableau17[[#This Row],[2019-T1-TOTAL]],"")</f>
        <v>0</v>
      </c>
      <c r="MK317" s="26">
        <f>IFERROR(Tableau17[[#This Row],[2019-T1-DUPONT-AIGNAN Nicolas]]/Tableau17[[#This Row],[2019-T1-TOTAL]],"")</f>
        <v>2.4213075060532687E-2</v>
      </c>
      <c r="ML317" s="26">
        <f>IFERROR(Tableau17[[#This Row],[2019-T1-GERNIGON Yves]]/Tableau17[[#This Row],[2019-T1-TOTAL]],"")</f>
        <v>0</v>
      </c>
      <c r="MM317" s="26">
        <f>IFERROR(Tableau17[[#This Row],[2019-T1-GLUCKSMANN Raphaël]]/Tableau17[[#This Row],[2019-T1-TOTAL]],"")</f>
        <v>4.3583535108958835E-2</v>
      </c>
      <c r="MN317" s="26">
        <f>IFERROR(Tableau17[[#This Row],[2019-T1-HAMON Benoît]]/Tableau17[[#This Row],[2019-T1-TOTAL]],"")</f>
        <v>2.9055690072639227E-2</v>
      </c>
      <c r="MO317" s="26">
        <f>IFERROR(Tableau17[[#This Row],[2019-T1-HELGEN Gilles]]/Tableau17[[#This Row],[2019-T1-TOTAL]],"")</f>
        <v>0</v>
      </c>
      <c r="MP317" s="26">
        <f>IFERROR(Tableau17[[#This Row],[2019-T1-JADOT Yannick]]/Tableau17[[#This Row],[2019-T1-TOTAL]],"")</f>
        <v>5.3268765133171914E-2</v>
      </c>
      <c r="MQ317" s="26">
        <f>IFERROR(Tableau17[[#This Row],[2019-T1-LAGARDE Jean-Christophe]]/Tableau17[[#This Row],[2019-T1-TOTAL]],"")</f>
        <v>1.4527845036319613E-2</v>
      </c>
      <c r="MR317" s="26">
        <f>IFERROR(Tableau17[[#This Row],[2019-T1-LALANNE Francis]]/Tableau17[[#This Row],[2019-T1-TOTAL]],"")</f>
        <v>2.4213075060532689E-3</v>
      </c>
      <c r="MS317" s="26">
        <f>IFERROR(Tableau17[[#This Row],[2019-T1-LOISEAU Nathalie]]/Tableau17[[#This Row],[2019-T1-TOTAL]],"")</f>
        <v>0.2566585956416465</v>
      </c>
      <c r="MT317" s="26">
        <f>IFERROR(Tableau17[[#This Row],[2019-T1-MARIE Florie]]/Tableau17[[#This Row],[2019-T1-TOTAL]],"")</f>
        <v>4.8426150121065378E-3</v>
      </c>
      <c r="MU317" s="26">
        <f>IFERROR(Tableau17[[#This Row],[2008-T1-MACROEXTRDROITE]]/Tableau17[[#This Row],[2008-T1-MACROTOTALE]],"")</f>
        <v>8.9855072463768115E-2</v>
      </c>
      <c r="MV317" s="26">
        <f>IFERROR(Tableau17[[#This Row],[2008-T1-MACRODROITE]]/Tableau17[[#This Row],[2008-T1-MACROTOTALE]],"")</f>
        <v>0.39130434782608697</v>
      </c>
      <c r="MW317" s="26">
        <f>IFERROR(Tableau17[[#This Row],[2008-T1-MACROCENTRE]]/Tableau17[[#This Row],[2008-T1-MACROTOTALE]],"")</f>
        <v>0</v>
      </c>
      <c r="MX317" s="26">
        <f>IFERROR(Tableau17[[#This Row],[2008-T1-MACROGAUCHE]]/Tableau17[[#This Row],[2008-T1-MACROTOTALE]],"")</f>
        <v>0.51884057971014497</v>
      </c>
      <c r="MY317" s="26">
        <f>IFERROR(Tableau17[[#This Row],[2008-T1-MACROAUTRE]]/Tableau17[[#This Row],[2008-T1-MACROTOTALE]],"")</f>
        <v>0</v>
      </c>
      <c r="MZ317" s="26">
        <f>IFERROR(Tableau17[[#This Row],[2008-T2-MACROEXTRDROITE]]/Tableau17[[#This Row],[2008-T2-MACROTOTALE]],"")</f>
        <v>0</v>
      </c>
      <c r="NA317" s="26">
        <f>IFERROR(Tableau17[[#This Row],[2008-T2-MACRODROITE]]/Tableau17[[#This Row],[2008-T2-MACROTOTALE]],"")</f>
        <v>0.46361185983827491</v>
      </c>
      <c r="NB317" s="26">
        <f>IFERROR(Tableau17[[#This Row],[2008-T2-MACROCENTRE]]/Tableau17[[#This Row],[2008-T2-MACROTOTALE]],"")</f>
        <v>0</v>
      </c>
      <c r="NC317" s="26">
        <f>IFERROR(Tableau17[[#This Row],[2008-T2-MACROGAUCHE]]/Tableau17[[#This Row],[2008-T2-MACROTOTALE]],"")</f>
        <v>0.53638814016172509</v>
      </c>
      <c r="ND317" s="26">
        <f>IFERROR(Tableau17[[#This Row],[2008-T2-MACROAUTRE]]/Tableau17[[#This Row],[2008-T2-MACROTOTALE]],"")</f>
        <v>0</v>
      </c>
      <c r="NE317" s="26">
        <f>IFERROR(Tableau17[[#This Row],[2014-T1-MACROEXTRDROITE]]/Tableau17[[#This Row],[2014-T1-MACROTOTALE]],"")</f>
        <v>0.29166666666666669</v>
      </c>
      <c r="NF317" s="26">
        <f>IFERROR(Tableau17[[#This Row],[2014-T1-MACRODROITE]]/Tableau17[[#This Row],[2014-T1-MACROTOTALE]],"")</f>
        <v>0.46250000000000002</v>
      </c>
      <c r="NG317" s="26">
        <f>IFERROR(Tableau17[[#This Row],[2014-T1-MACROCENTRE]]/Tableau17[[#This Row],[2014-T1-MACROTOTALE]],"")</f>
        <v>8.3333333333333332E-3</v>
      </c>
      <c r="NH317" s="26">
        <f>IFERROR(Tableau17[[#This Row],[2014-T1-MACROGAUCHE]]/Tableau17[[#This Row],[2014-T1-MACROTOTALE]],"")</f>
        <v>0.23749999999999999</v>
      </c>
      <c r="NI317" s="26">
        <f>IFERROR(Tableau17[[#This Row],[2014-T1-MACROAUTRE]]/Tableau17[[#This Row],[2014-T1-MACROTOTALE]],"")</f>
        <v>0</v>
      </c>
      <c r="NJ317" s="26">
        <f>IFERROR(Tableau17[[#This Row],[2014-T2-MACROEXTRDROITE]]/Tableau17[[#This Row],[2014-T2-MACROTOTALE]],"")</f>
        <v>0.29558541266794625</v>
      </c>
      <c r="NK317" s="26">
        <f>IFERROR(Tableau17[[#This Row],[2014-T2-MACRODROITE]]/Tableau17[[#This Row],[2014-T2-MACROTOTALE]],"")</f>
        <v>0.52591170825335898</v>
      </c>
      <c r="NL317" s="26">
        <f>IFERROR(Tableau17[[#This Row],[2014-T2-MACROCENTRE]]/Tableau17[[#This Row],[2014-T2-MACROTOTALE]],"")</f>
        <v>0</v>
      </c>
      <c r="NM317" s="26">
        <f>IFERROR(Tableau17[[#This Row],[2014-T2-MACROGAUCHE]]/Tableau17[[#This Row],[2014-T2-MACROTOTALE]],"")</f>
        <v>0.1785028790786948</v>
      </c>
      <c r="NN317" s="26">
        <f>IFERROR(Tableau17[[#This Row],[2014-T2-MACROAUTRE]]/Tableau17[[#This Row],[2014-T2-MACROTOTALE]],"")</f>
        <v>0</v>
      </c>
      <c r="NO317" s="26">
        <f>IFERROR( Tableau17[[#This Row],[2015-T1-MACROEXTRDROITE]]/Tableau17[[#This Row],[2015-T1-MACROTOTALE]],"")</f>
        <v>0.46082949308755761</v>
      </c>
      <c r="NP317" s="26">
        <f>IFERROR(Tableau17[[#This Row],[2015-T1-MACRODROITE]]/Tableau17[[#This Row],[2015-T1-MACROTOTALE]],"")</f>
        <v>0.29953917050691242</v>
      </c>
      <c r="NQ317" s="26">
        <f>IFERROR(Tableau17[[#This Row],[2015-T1-MACROCENTRE]]/Tableau17[[#This Row],[2015-T1-MACROTOTALE]],"")</f>
        <v>0</v>
      </c>
      <c r="NR317" s="26">
        <f>IFERROR(Tableau17[[#This Row],[2015-T1-MACROGAUCHE]]/Tableau17[[#This Row],[2015-T1-MACROTOTALE]],"")</f>
        <v>0.23963133640552994</v>
      </c>
      <c r="NS317" s="26">
        <f>IFERROR(Tableau17[[#This Row],[2015-T1-MACROAUTRE]]/Tableau17[[#This Row],[2015-T1-MACROTOTALE]],"")</f>
        <v>0</v>
      </c>
      <c r="NT317" s="26">
        <f>IFERROR(Tableau17[[#This Row],[2015-T2-MACROEXTRDROITE]]/Tableau17[[#This Row],[2015-T2-MACROTOTALE]],"")</f>
        <v>0.44212962962962965</v>
      </c>
      <c r="NU317" s="26">
        <f>IFERROR(Tableau17[[#This Row],[2015-T2-MACRODROITE]]/Tableau17[[#This Row],[2015-T2-MACROTOTALE]],"")</f>
        <v>0.55787037037037035</v>
      </c>
      <c r="NV317" s="26">
        <f>IFERROR(Tableau17[[#This Row],[2015-T2-MACROCENTRE]]/Tableau17[[#This Row],[2015-T2-MACROTOTALE]],"")</f>
        <v>0</v>
      </c>
      <c r="NW317" s="26">
        <f>IFERROR(Tableau17[[#This Row],[2015-T2-MACROGAUCHE]]/Tableau17[[#This Row],[2015-T2-MACROTOTALE]],"")</f>
        <v>0</v>
      </c>
      <c r="NX317" s="26">
        <f>IFERROR(Tableau17[[#This Row],[2015-T2-MACROAUTRE]]/Tableau17[[#This Row],[2015-T2-MACROTOTALE]],"")</f>
        <v>0</v>
      </c>
      <c r="NY317" s="26">
        <f>IFERROR(Tableau17[[#This Row],[2017-T1-MACROEXTRDROITE]]/Tableau17[[#This Row],[2017-T1-MACROTOTALE]],"")</f>
        <v>0.40402476780185759</v>
      </c>
      <c r="NZ317" s="26">
        <f>IFERROR(Tableau17[[#This Row],[2017-T1-MACRODROITE]]/Tableau17[[#This Row],[2017-T1-MACROTOTALE]],"")</f>
        <v>0.19814241486068113</v>
      </c>
      <c r="OA317" s="26">
        <f>IFERROR(Tableau17[[#This Row],[2017-T1-MACROCENTRE]]/Tableau17[[#This Row],[2017-T1-MACROTOTALE]],"")</f>
        <v>0.20123839009287925</v>
      </c>
      <c r="OB317" s="26">
        <f>IFERROR(Tableau17[[#This Row],[2017-T1-MACROGAUCHE]]/Tableau17[[#This Row],[2017-T1-MACROTOTALE]],"")</f>
        <v>0.19195046439628483</v>
      </c>
      <c r="OC317" s="26">
        <f>IFERROR(Tableau17[[#This Row],[2017-T1-MACROAUTRE]]/Tableau17[[#This Row],[2017-T1-MACROTOTALE]],"")</f>
        <v>4.6439628482972135E-3</v>
      </c>
      <c r="OD317" s="26">
        <f>IFERROR(Tableau17[[#This Row],[2017-T2-MACROEXTRDROITE]]/Tableau17[[#This Row],[2017-T2-MACROTOTALE]],"")</f>
        <v>0.51182432432432434</v>
      </c>
      <c r="OE317" s="26">
        <f>IFERROR(Tableau17[[#This Row],[2017-T2-MACRODROITE]]/Tableau17[[#This Row],[2017-T2-MACROTOTALE]],"")</f>
        <v>0</v>
      </c>
      <c r="OF317" s="26">
        <f>IFERROR(Tableau17[[#This Row],[2017-T2-MACROCENTRE]]/Tableau17[[#This Row],[2017-T2-MACROTOTALE]],"")</f>
        <v>0.48817567567567566</v>
      </c>
      <c r="OG317" s="26">
        <f>IFERROR(Tableau17[[#This Row],[2017-T2-MACROGAUCHE]]/Tableau17[[#This Row],[2017-T2-MACROTOTALE]],"")</f>
        <v>0</v>
      </c>
      <c r="OH317" s="26">
        <f>IFERROR(Tableau17[[#This Row],[2017-T2-MACROAUTRE]]/Tableau17[[#This Row],[2017-T2-MACROTOTALE]],"")</f>
        <v>0</v>
      </c>
      <c r="OI317" s="26">
        <f>IFERROR(Tableau17[[#This Row],[2019-T1-MACROEXTRDROITE]]/Tableau17[[#This Row],[2019-T1-MACROTOTALE]],"")</f>
        <v>0.40811455847255368</v>
      </c>
      <c r="OJ317" s="26">
        <f>IFERROR(Tableau17[[#This Row],[2019-T1-MACRODROITE]]/Tableau17[[#This Row],[2019-T1-MACROTOTALE]],"")</f>
        <v>6.205250596658711E-2</v>
      </c>
      <c r="OK317" s="26">
        <f>IFERROR(Tableau17[[#This Row],[2019-T1-MACROCENTRE]]/Tableau17[[#This Row],[2019-T1-MACROTOTALE]],"")</f>
        <v>0.2529832935560859</v>
      </c>
      <c r="OL317" s="26">
        <f>IFERROR(Tableau17[[#This Row],[2019-T1-MACROGAUCHE]]/Tableau17[[#This Row],[2019-T1-MACROTOTALE]],"")</f>
        <v>0.24582338902147971</v>
      </c>
      <c r="OM317" s="26">
        <f>IFERROR(Tableau17[[#This Row],[2019-T1-MACROAUTRE]]/Tableau17[[#This Row],[2019-T1-MACROTOTALE]],"")</f>
        <v>3.1026252983293555E-2</v>
      </c>
      <c r="ON317" s="26">
        <f>IFERROR(Tableau17[[#This Row],[2020-T1-MACROEXTRDROITE]]/Tableau17[[#This Row],[2020-T1-MACROTOTALE]],"")</f>
        <v>0.19480519480519481</v>
      </c>
      <c r="OO317" s="26">
        <f>IFERROR(Tableau17[[#This Row],[2020-T1-MACRODROITE]]/Tableau17[[#This Row],[2020-T1-MACROTOTALE]],"")</f>
        <v>0.48701298701298701</v>
      </c>
      <c r="OP317" s="26">
        <f>IFERROR(Tableau17[[#This Row],[2020-T1-MACROCENTRE]]/Tableau17[[#This Row],[2020-T1-MACROTOTALE]],"")</f>
        <v>4.8701298701298704E-2</v>
      </c>
      <c r="OQ317" s="26">
        <f>IFERROR(Tableau17[[#This Row],[2020-T1-MACROGAUCHE]]/Tableau17[[#This Row],[2020-T1-MACROTOTALE]],"")</f>
        <v>0.26948051948051949</v>
      </c>
      <c r="OR317" s="26">
        <f>IFERROR(Tableau17[[#This Row],[2020-T1-MACROAUTRE]]/Tableau17[[#This Row],[2020-T1-MACROTOTALE]],"")</f>
        <v>0</v>
      </c>
      <c r="OS317" s="26">
        <f>IFERROR(Tableau17[[#This Row],[2017 (L)-T1-MACROEXTRDROITE]]/Tableau17[[#This Row],[2017 (L)-T1-MACROTOTALE]],"")</f>
        <v>0.26809651474530832</v>
      </c>
      <c r="OT317" s="26">
        <f>IFERROR(Tableau17[[#This Row],[2017 (L)-T1-MACRODROITE]]/Tableau17[[#This Row],[2017 (L)-T1-MACROTOTALE]],"")</f>
        <v>0.17426273458445041</v>
      </c>
      <c r="OU317" s="26">
        <f>IFERROR(Tableau17[[#This Row],[2017 (L)-T1-MACROCENTRE]]/Tableau17[[#This Row],[2017 (L)-T1-MACROTOTALE]],"")</f>
        <v>0.32439678284182305</v>
      </c>
      <c r="OV317" s="26">
        <f>IFERROR(Tableau17[[#This Row],[2017 (L)-T1-MACROGAUCHE]]/Tableau17[[#This Row],[2017 (L)-T1-MACROTOTALE]],"")</f>
        <v>0.20911528150134048</v>
      </c>
      <c r="OW317" s="26">
        <f>IFERROR(Tableau17[[#This Row],[2017 (L)-T1-MACROAUTRE]]/Tableau17[[#This Row],[2017 (L)-T1-MACROTOTALE]],"")</f>
        <v>2.4128686327077747E-2</v>
      </c>
      <c r="OX317" s="26">
        <f>IFERROR(Tableau17[[#This Row],[2017 (L)-T2-MACROEXTRDROITE]]/Tableau17[[#This Row],[2017 (L)-T2-MACROTOTALE]],"")</f>
        <v>0</v>
      </c>
      <c r="OY317" s="26">
        <f>IFERROR(Tableau17[[#This Row],[2017 (L)-T2-MACRODROITE]]/Tableau17[[#This Row],[2017 (L)-T2-MACROTOTALE]],"")</f>
        <v>0.56293706293706292</v>
      </c>
      <c r="OZ317" s="26">
        <f>IFERROR(Tableau17[[#This Row],[2017 (L)-T2-MACROCENTRE]]/Tableau17[[#This Row],[2017 (L)-T2-MACROTOTALE]],"")</f>
        <v>0.43706293706293708</v>
      </c>
      <c r="PA317" s="26">
        <f>IFERROR(Tableau17[[#This Row],[2017 (L)-T2-MACROGAUCHE]]/Tableau17[[#This Row],[2017 (L)-T2-MACROTOTALE]],"")</f>
        <v>0</v>
      </c>
      <c r="PB317" s="26">
        <f>IFERROR(Tableau17[[#This Row],[2017 (L)-T2-MACROAUTRE]]/Tableau17[[#This Row],[2017 (L)-T2-MACROTOTALE]],"")</f>
        <v>0</v>
      </c>
      <c r="PC317" s="26">
        <f>IFERROR(Tableau17[[#This Row],[2008_T1_PROCUS]]/Tableau17[[#This Row],[2008_T1_INSCRITS]],0)</f>
        <v>1.7699115044247787E-3</v>
      </c>
      <c r="PD317" s="26">
        <f>IFERROR(Tableau17[[#This Row],[2008_T2_PROCUS]]/Tableau17[[#This Row],[2008_T2_INSCRITS]],0)</f>
        <v>7.0796460176991149E-3</v>
      </c>
      <c r="PE317" s="26">
        <f>Tableau17[[#This Row],[2014_T1_PROCUS]]/Tableau17[[#This Row],[2014_T1_INSCRITS]]</f>
        <v>6.7491563554555678E-3</v>
      </c>
      <c r="PF317" s="26">
        <f>IFERROR(Tableau17[[#This Row],[2014_T2_PROCUS]]/Tableau17[[#This Row],[2014_T2_INSCRITS]],0)</f>
        <v>6.7567567567567571E-3</v>
      </c>
    </row>
    <row r="318" spans="1:422" hidden="1" x14ac:dyDescent="0.2">
      <c r="A318" s="1">
        <v>7</v>
      </c>
      <c r="B318" s="1" t="s">
        <v>487</v>
      </c>
      <c r="C318" s="1" t="s">
        <v>489</v>
      </c>
      <c r="D318" s="1" t="s">
        <v>489</v>
      </c>
      <c r="E318" s="1">
        <v>1361</v>
      </c>
      <c r="F318" s="1">
        <v>5.4358079999999998</v>
      </c>
      <c r="G318" s="1">
        <v>43.330984000000001</v>
      </c>
      <c r="H318" s="3">
        <v>960</v>
      </c>
      <c r="I318" s="3">
        <v>173</v>
      </c>
      <c r="J318" s="1">
        <v>3</v>
      </c>
      <c r="L318" s="1">
        <v>38</v>
      </c>
      <c r="M318" s="1">
        <v>29</v>
      </c>
      <c r="O318" s="1">
        <v>1</v>
      </c>
      <c r="P318" s="1">
        <v>41</v>
      </c>
      <c r="Q318" s="1">
        <v>13</v>
      </c>
      <c r="R318" s="1">
        <v>147</v>
      </c>
      <c r="S318" s="1">
        <v>31</v>
      </c>
      <c r="T318" s="1">
        <v>9</v>
      </c>
      <c r="U318" s="1">
        <v>312</v>
      </c>
      <c r="V318" s="1">
        <v>1039</v>
      </c>
      <c r="W318" s="1">
        <v>535</v>
      </c>
      <c r="X318" s="1">
        <v>7</v>
      </c>
      <c r="Y318" s="2">
        <v>0.51491819000000005</v>
      </c>
      <c r="Z318" s="1">
        <v>1039</v>
      </c>
      <c r="AA318" s="1">
        <v>604</v>
      </c>
      <c r="AB318" s="1">
        <v>11</v>
      </c>
      <c r="AC318" s="2">
        <v>0.58132819999999996</v>
      </c>
      <c r="AD318" s="1">
        <v>960</v>
      </c>
      <c r="AE318" s="1">
        <v>321</v>
      </c>
      <c r="AF318" s="2">
        <v>0.33437499999999998</v>
      </c>
      <c r="AG318" s="1">
        <f t="shared" si="4"/>
        <v>173</v>
      </c>
      <c r="AH318" s="1">
        <v>1028</v>
      </c>
      <c r="AI318" s="1">
        <v>527</v>
      </c>
      <c r="AJ318" s="1">
        <v>8</v>
      </c>
      <c r="AK318" s="2">
        <v>0.51264591000000004</v>
      </c>
      <c r="AL318" s="1">
        <v>1027</v>
      </c>
      <c r="AM318" s="1">
        <v>613</v>
      </c>
      <c r="AN318" s="1">
        <v>13</v>
      </c>
      <c r="AO318" s="2">
        <v>0.59688412999999996</v>
      </c>
      <c r="AP318" s="1">
        <v>976</v>
      </c>
      <c r="AQ318" s="1">
        <v>456</v>
      </c>
      <c r="AR318" s="2">
        <v>0.46721310999999999</v>
      </c>
      <c r="AS318" s="1">
        <v>975</v>
      </c>
      <c r="AT318" s="1">
        <v>508</v>
      </c>
      <c r="AU318" s="2">
        <v>0.52102563999999996</v>
      </c>
      <c r="AV318" s="1">
        <v>978</v>
      </c>
      <c r="AW318" s="1">
        <v>412</v>
      </c>
      <c r="AX318" s="2">
        <v>0.42126788999999998</v>
      </c>
      <c r="AY318" s="1">
        <v>978</v>
      </c>
      <c r="AZ318" s="1">
        <v>369</v>
      </c>
      <c r="BA318" s="2">
        <v>0.37730060999999998</v>
      </c>
      <c r="BB318" s="1">
        <v>984</v>
      </c>
      <c r="BC318" s="1">
        <v>709</v>
      </c>
      <c r="BD318" s="2">
        <v>0.72052846000000004</v>
      </c>
      <c r="BE318" s="1">
        <v>983</v>
      </c>
      <c r="BF318" s="1">
        <v>683</v>
      </c>
      <c r="BG318" s="2">
        <v>0.69481179999999998</v>
      </c>
      <c r="BH318" s="1">
        <v>956</v>
      </c>
      <c r="BI318" s="1">
        <v>427</v>
      </c>
      <c r="BJ318" s="2">
        <v>0.44665272</v>
      </c>
      <c r="BK318" s="1">
        <v>14</v>
      </c>
      <c r="BL318" s="1">
        <v>3</v>
      </c>
      <c r="BN318" s="1">
        <v>21</v>
      </c>
      <c r="BO318" s="1">
        <v>80</v>
      </c>
      <c r="BP318" s="1">
        <v>152</v>
      </c>
      <c r="BQ318" s="1">
        <v>247</v>
      </c>
      <c r="BR318" s="1">
        <v>517</v>
      </c>
      <c r="BS318" s="1">
        <v>44</v>
      </c>
      <c r="BU318" s="1">
        <v>230</v>
      </c>
      <c r="BV318" s="1">
        <v>329</v>
      </c>
      <c r="BW318" s="1">
        <v>603</v>
      </c>
      <c r="BZ318" s="1">
        <v>31</v>
      </c>
      <c r="CA318" s="1">
        <v>3</v>
      </c>
      <c r="CB318" s="1">
        <v>29</v>
      </c>
      <c r="CC318" s="1">
        <v>212</v>
      </c>
      <c r="CD318" s="1">
        <v>136</v>
      </c>
      <c r="CE318" s="1">
        <v>107</v>
      </c>
      <c r="CF318" s="1">
        <v>518</v>
      </c>
      <c r="CG318" s="1">
        <v>273</v>
      </c>
      <c r="CH318" s="1">
        <v>164</v>
      </c>
      <c r="CI318" s="1">
        <v>159</v>
      </c>
      <c r="CJ318" s="1">
        <v>596</v>
      </c>
      <c r="CL318" s="1">
        <v>4</v>
      </c>
      <c r="CN318" s="1">
        <v>15</v>
      </c>
      <c r="CO318" s="1">
        <v>29</v>
      </c>
      <c r="CP318" s="1">
        <v>214</v>
      </c>
      <c r="CS318" s="1">
        <v>98</v>
      </c>
      <c r="CT318" s="1">
        <v>61</v>
      </c>
      <c r="CV318" s="1">
        <v>20</v>
      </c>
      <c r="CW318" s="1">
        <v>441</v>
      </c>
      <c r="CY318" s="1">
        <v>273</v>
      </c>
      <c r="CZ318" s="1">
        <v>203</v>
      </c>
      <c r="DC318" s="1">
        <v>476</v>
      </c>
      <c r="DE318" s="1">
        <v>2</v>
      </c>
      <c r="DF318" s="1">
        <v>3</v>
      </c>
      <c r="DH318" s="1">
        <v>1</v>
      </c>
      <c r="DI318" s="1">
        <v>12</v>
      </c>
      <c r="DJ318" s="1">
        <v>5</v>
      </c>
      <c r="DK318" s="1">
        <v>7</v>
      </c>
      <c r="DL318" s="1">
        <v>80</v>
      </c>
      <c r="DM318" s="1">
        <v>165</v>
      </c>
      <c r="DN318" s="1">
        <v>45</v>
      </c>
      <c r="DQ318" s="1">
        <v>0</v>
      </c>
      <c r="DR318" s="1">
        <v>72</v>
      </c>
      <c r="DS318" s="1">
        <v>10</v>
      </c>
      <c r="DU318" s="1">
        <v>402</v>
      </c>
      <c r="DW318" s="1">
        <v>184</v>
      </c>
      <c r="DZ318" s="1">
        <v>156</v>
      </c>
      <c r="EA318" s="1">
        <v>340</v>
      </c>
      <c r="EB318" s="1">
        <v>4</v>
      </c>
      <c r="EC318" s="1">
        <v>20</v>
      </c>
      <c r="ED318" s="1">
        <v>0</v>
      </c>
      <c r="EE318" s="1">
        <v>24</v>
      </c>
      <c r="EF318" s="1">
        <v>94</v>
      </c>
      <c r="EG318" s="1">
        <v>31</v>
      </c>
      <c r="EH318" s="1">
        <v>5</v>
      </c>
      <c r="EI318" s="1">
        <v>253</v>
      </c>
      <c r="EJ318" s="1">
        <v>158</v>
      </c>
      <c r="EK318" s="1">
        <v>100</v>
      </c>
      <c r="EL318" s="1">
        <v>6</v>
      </c>
      <c r="EM318" s="1">
        <v>695</v>
      </c>
      <c r="EN318" s="1">
        <v>313</v>
      </c>
      <c r="EO318" s="1">
        <v>296</v>
      </c>
      <c r="EP318" s="1">
        <v>609</v>
      </c>
      <c r="EQ318" s="1">
        <v>0</v>
      </c>
      <c r="ER318" s="1">
        <v>1</v>
      </c>
      <c r="ES318" s="1">
        <v>3</v>
      </c>
      <c r="ET318" s="1">
        <v>49</v>
      </c>
      <c r="EU318" s="1">
        <v>5</v>
      </c>
      <c r="EV318" s="1">
        <v>179</v>
      </c>
      <c r="EW318" s="1">
        <v>26</v>
      </c>
      <c r="EX318" s="1">
        <v>1</v>
      </c>
      <c r="EY318" s="1">
        <v>6</v>
      </c>
      <c r="EZ318" s="1">
        <v>16</v>
      </c>
      <c r="FA318" s="1">
        <v>0</v>
      </c>
      <c r="FB318" s="1">
        <v>0</v>
      </c>
      <c r="FC318" s="1">
        <v>0</v>
      </c>
      <c r="FD318" s="1">
        <v>0</v>
      </c>
      <c r="FE318" s="1">
        <v>0</v>
      </c>
      <c r="FF318" s="1">
        <v>0</v>
      </c>
      <c r="FG318" s="1">
        <v>0</v>
      </c>
      <c r="FH318" s="1">
        <v>10</v>
      </c>
      <c r="FI318" s="1">
        <v>0</v>
      </c>
      <c r="FJ318" s="1">
        <v>18</v>
      </c>
      <c r="FK318" s="1">
        <v>8</v>
      </c>
      <c r="FL318" s="1">
        <v>0</v>
      </c>
      <c r="FM318" s="1">
        <v>35</v>
      </c>
      <c r="FN318" s="1">
        <v>4</v>
      </c>
      <c r="FO318" s="1">
        <v>1</v>
      </c>
      <c r="FP318" s="1">
        <v>50</v>
      </c>
      <c r="FQ318" s="1">
        <v>0</v>
      </c>
      <c r="FR318" s="1">
        <f>SUM(Tableau17[[#This Row],[2019-T1-ALEXANDRE Audric]:[2019-T1-MARIE Florie]])</f>
        <v>412</v>
      </c>
      <c r="FS318" s="1">
        <v>80</v>
      </c>
      <c r="FT318" s="1">
        <v>169</v>
      </c>
      <c r="FU318" s="1">
        <v>0</v>
      </c>
      <c r="FV318" s="1">
        <v>268</v>
      </c>
      <c r="FW318" s="1">
        <v>0</v>
      </c>
      <c r="FX318" s="1">
        <v>517</v>
      </c>
      <c r="FY318" s="1">
        <v>44</v>
      </c>
      <c r="FZ318" s="1">
        <v>230</v>
      </c>
      <c r="GA318" s="1">
        <v>0</v>
      </c>
      <c r="GB318" s="1">
        <v>329</v>
      </c>
      <c r="GC318" s="1">
        <v>0</v>
      </c>
      <c r="GD318" s="1">
        <v>603</v>
      </c>
      <c r="GE318" s="1">
        <v>212</v>
      </c>
      <c r="GF318" s="1">
        <v>136</v>
      </c>
      <c r="GG318" s="1">
        <v>0</v>
      </c>
      <c r="GH318" s="1">
        <v>170</v>
      </c>
      <c r="GI318" s="1">
        <v>0</v>
      </c>
      <c r="GJ318" s="1">
        <v>518</v>
      </c>
      <c r="GK318" s="1">
        <v>273</v>
      </c>
      <c r="GL318" s="1">
        <v>164</v>
      </c>
      <c r="GM318" s="1">
        <v>0</v>
      </c>
      <c r="GN318" s="1">
        <v>159</v>
      </c>
      <c r="GO318" s="1">
        <v>0</v>
      </c>
      <c r="GP318" s="1">
        <v>596</v>
      </c>
      <c r="GQ318" s="1">
        <v>218</v>
      </c>
      <c r="GR318" s="1">
        <v>61</v>
      </c>
      <c r="GS318" s="1">
        <v>0</v>
      </c>
      <c r="GT318" s="1">
        <v>162</v>
      </c>
      <c r="GU318" s="1">
        <v>0</v>
      </c>
      <c r="GV318" s="1">
        <v>441</v>
      </c>
      <c r="GW318" s="1">
        <v>273</v>
      </c>
      <c r="GX318" s="1">
        <v>0</v>
      </c>
      <c r="GY318" s="1">
        <v>0</v>
      </c>
      <c r="GZ318" s="1">
        <v>203</v>
      </c>
      <c r="HA318" s="1">
        <v>0</v>
      </c>
      <c r="HB318" s="1">
        <v>476</v>
      </c>
      <c r="HC318" s="1">
        <v>297</v>
      </c>
      <c r="HD318" s="1">
        <v>94</v>
      </c>
      <c r="HE318" s="1">
        <v>100</v>
      </c>
      <c r="HF318" s="1">
        <v>199</v>
      </c>
      <c r="HG318" s="1">
        <v>5</v>
      </c>
      <c r="HH318" s="1">
        <v>695</v>
      </c>
      <c r="HI318" s="1">
        <v>313</v>
      </c>
      <c r="HJ318" s="1">
        <v>0</v>
      </c>
      <c r="HK318" s="1">
        <v>296</v>
      </c>
      <c r="HL318" s="1">
        <v>0</v>
      </c>
      <c r="HM318" s="1">
        <v>0</v>
      </c>
      <c r="HN318" s="1">
        <v>609</v>
      </c>
      <c r="HO318" s="1">
        <v>194</v>
      </c>
      <c r="HP318" s="1">
        <v>30</v>
      </c>
      <c r="HQ318" s="1">
        <v>50</v>
      </c>
      <c r="HR318" s="1">
        <v>127</v>
      </c>
      <c r="HS318" s="1">
        <v>18</v>
      </c>
      <c r="HT318" s="1">
        <v>419</v>
      </c>
      <c r="HU318" s="1">
        <v>147</v>
      </c>
      <c r="HV318" s="1">
        <v>79</v>
      </c>
      <c r="HW318" s="1">
        <v>16</v>
      </c>
      <c r="HX318" s="1">
        <v>70</v>
      </c>
      <c r="HY318" s="1">
        <v>0</v>
      </c>
      <c r="HZ318" s="1">
        <v>312</v>
      </c>
      <c r="IA318" s="1">
        <v>173</v>
      </c>
      <c r="IB318" s="1">
        <v>45</v>
      </c>
      <c r="IC318" s="1">
        <v>72</v>
      </c>
      <c r="ID318" s="1">
        <v>110</v>
      </c>
      <c r="IE318" s="1">
        <v>2</v>
      </c>
      <c r="IF318" s="1">
        <v>402</v>
      </c>
      <c r="IG318" s="1">
        <v>184</v>
      </c>
      <c r="IH318" s="1">
        <v>0</v>
      </c>
      <c r="II318" s="1">
        <v>156</v>
      </c>
      <c r="IJ318" s="1">
        <v>0</v>
      </c>
      <c r="IK318" s="1">
        <v>0</v>
      </c>
      <c r="IL318" s="1">
        <v>340</v>
      </c>
      <c r="IM318" s="26">
        <f>IFERROR(Tableau17[[#This Row],[LDIV]]/Tableau17[[#This Row],[Total général]],"")</f>
        <v>9.6153846153846159E-3</v>
      </c>
      <c r="IN318" s="26">
        <f>IFERROR(Tableau17[[#This Row],[LDVC]]/Tableau17[[#This Row],[Total général]],"")</f>
        <v>0</v>
      </c>
      <c r="IO318" s="26">
        <f>IFERROR(Tableau17[[#This Row],[LDVD]]/Tableau17[[#This Row],[Total général]],"")</f>
        <v>0.12179487179487179</v>
      </c>
      <c r="IP318" s="26">
        <f>IFERROR(Tableau17[[#This Row],[LDVG]]/Tableau17[[#This Row],[Total général]],"")</f>
        <v>9.2948717948717952E-2</v>
      </c>
      <c r="IQ318" s="26">
        <f>IFERROR(Tableau17[[#This Row],[LEXD]]/Tableau17[[#This Row],[Total général]],"")</f>
        <v>0</v>
      </c>
      <c r="IR318" s="26">
        <f>IFERROR(Tableau17[[#This Row],[LEXG]]/Tableau17[[#This Row],[Total général]],"")</f>
        <v>3.205128205128205E-3</v>
      </c>
      <c r="IS318" s="26">
        <f>IFERROR(Tableau17[[#This Row],[LLR]]/Tableau17[[#This Row],[Total général]],"")</f>
        <v>0.13141025641025642</v>
      </c>
      <c r="IT318" s="26">
        <f>IFERROR(Tableau17[[#This Row],[LREM]]/Tableau17[[#This Row],[Total général]],"")</f>
        <v>4.1666666666666664E-2</v>
      </c>
      <c r="IU318" s="26">
        <f>IFERROR(Tableau17[[#This Row],[LRN]]/Tableau17[[#This Row],[Total général]],"")</f>
        <v>0.47115384615384615</v>
      </c>
      <c r="IV318" s="26">
        <f>IFERROR(Tableau17[[#This Row],[LUG]]/Tableau17[[#This Row],[Total général]],"")</f>
        <v>9.9358974358974353E-2</v>
      </c>
      <c r="IW318" s="26">
        <f>IFERROR(Tableau17[[#This Row],[LVEC]]/Tableau17[[#This Row],[Total général]],"")</f>
        <v>2.8846153846153848E-2</v>
      </c>
      <c r="IX318" s="26">
        <f>IFERROR(Tableau17[[#This Row],[2008-T1-LCMD]]/Tableau17[[#This Row],[2008-T1-TOTAL]],"")</f>
        <v>2.7079303675048357E-2</v>
      </c>
      <c r="IY318" s="26">
        <f>IFERROR(Tableau17[[#This Row],[2008-T1-LDVD]]/Tableau17[[#This Row],[2008-T1-TOTAL]],"")</f>
        <v>5.8027079303675051E-3</v>
      </c>
      <c r="IZ318" s="26">
        <f>IFERROR(Tableau17[[#This Row],[2008-T1-LEXD]]/Tableau17[[#This Row],[2008-T1-TOTAL]],"")</f>
        <v>0</v>
      </c>
      <c r="JA318" s="26">
        <f>IFERROR(Tableau17[[#This Row],[2008-T1-LEXG]]/Tableau17[[#This Row],[2008-T1-TOTAL]],"")</f>
        <v>4.0618955512572531E-2</v>
      </c>
      <c r="JB318" s="26">
        <f>IFERROR(Tableau17[[#This Row],[2008-T1-LFN]]/Tableau17[[#This Row],[2008-T1-TOTAL]],"")</f>
        <v>0.15473887814313347</v>
      </c>
      <c r="JC318" s="26">
        <f>IFERROR(Tableau17[[#This Row],[2008-T1-LMAJ]]/Tableau17[[#This Row],[2008-T1-TOTAL]],"")</f>
        <v>0.29400386847195359</v>
      </c>
      <c r="JD318" s="26">
        <f>IFERROR(Tableau17[[#This Row],[2008-T1-LUG]]/Tableau17[[#This Row],[2008-T1-TOTAL]],"")</f>
        <v>0.47775628626692457</v>
      </c>
      <c r="JE318" s="26">
        <f>IFERROR(Tableau17[[#This Row],[2008-T2-LFN]]/Tableau17[[#This Row],[2008-T2-TOTAL]],"")</f>
        <v>7.2968490878938641E-2</v>
      </c>
      <c r="JF318" s="26">
        <f>IFERROR(Tableau17[[#This Row],[2008-T2-LGC]]/Tableau17[[#This Row],[2008-T2-TOTAL]],"")</f>
        <v>0</v>
      </c>
      <c r="JG318" s="26">
        <f>IFERROR(Tableau17[[#This Row],[2008-T2-LMAJ]]/Tableau17[[#This Row],[2008-T2-TOTAL]],"")</f>
        <v>0.38142620232172469</v>
      </c>
      <c r="JH318" s="26">
        <f>IFERROR(Tableau17[[#This Row],[2008-T2-LUG]]/Tableau17[[#This Row],[2008-T2-TOTAL]],"")</f>
        <v>0.54560530679933661</v>
      </c>
      <c r="JI318" s="26">
        <f>IFERROR(Tableau17[[#This Row],[2014-T1-LDIV]]/Tableau17[[#This Row],[2014-T1-TOTAL]],"")</f>
        <v>0</v>
      </c>
      <c r="JJ318" s="26">
        <f>IFERROR(Tableau17[[#This Row],[2014-T1-LDVD]]/Tableau17[[#This Row],[2014-T1-TOTAL]],"")</f>
        <v>0</v>
      </c>
      <c r="JK318" s="26">
        <f>IFERROR(Tableau17[[#This Row],[2014-T1-LDVG]]/Tableau17[[#This Row],[2014-T1-TOTAL]],"")</f>
        <v>5.9845559845559844E-2</v>
      </c>
      <c r="JL318" s="26">
        <f>IFERROR(Tableau17[[#This Row],[2014-T1-LEXG]]/Tableau17[[#This Row],[2014-T1-TOTAL]],"")</f>
        <v>5.7915057915057912E-3</v>
      </c>
      <c r="JM318" s="26">
        <f>IFERROR(Tableau17[[#This Row],[2014-T1-LFG]]/Tableau17[[#This Row],[2014-T1-TOTAL]],"")</f>
        <v>5.5984555984555984E-2</v>
      </c>
      <c r="JN318" s="26">
        <f>IFERROR(Tableau17[[#This Row],[2014-T1-LFN]]/Tableau17[[#This Row],[2014-T1-TOTAL]],"")</f>
        <v>0.40926640926640928</v>
      </c>
      <c r="JO318" s="26">
        <f>IFERROR(Tableau17[[#This Row],[2014-T1-LUD]]/Tableau17[[#This Row],[2014-T1-TOTAL]],"")</f>
        <v>0.26254826254826252</v>
      </c>
      <c r="JP318" s="26">
        <f>IFERROR(Tableau17[[#This Row],[2014-T1-LUG]]/Tableau17[[#This Row],[2014-T1-TOTAL]],"")</f>
        <v>0.20656370656370657</v>
      </c>
      <c r="JQ318" s="26">
        <f>IFERROR(Tableau17[[#This Row],[2014-T2-LFN]]/Tableau17[[#This Row],[2014-T2-TOTAL]],"")</f>
        <v>0.45805369127516776</v>
      </c>
      <c r="JR318" s="26">
        <f>IFERROR(Tableau17[[#This Row],[2014-T2-LUD]]/Tableau17[[#This Row],[2014-T2-TOTAL]],"")</f>
        <v>0.27516778523489932</v>
      </c>
      <c r="JS318" s="26">
        <f>IFERROR(Tableau17[[#This Row],[2014-T2-LUG]]/Tableau17[[#This Row],[2014-T2-TOTAL]],"")</f>
        <v>0.26677852348993286</v>
      </c>
      <c r="JT318" s="26">
        <f>IFERROR(Tableau17[[#This Row],[2015-T1-BC-DIV]]/Tableau17[[#This Row],[2015-T1-TOTAL]],"")</f>
        <v>0</v>
      </c>
      <c r="JU318" s="26">
        <f>IFERROR(Tableau17[[#This Row],[2015-T1-BC-DLF]]/Tableau17[[#This Row],[2015-T1-TOTAL]],"")</f>
        <v>9.0702947845804991E-3</v>
      </c>
      <c r="JV318" s="26">
        <f>IFERROR(Tableau17[[#This Row],[2015-T1-BC-DVD]]/Tableau17[[#This Row],[2015-T1-TOTAL]],"")</f>
        <v>0</v>
      </c>
      <c r="JW318" s="26">
        <f>IFERROR(Tableau17[[#This Row],[2015-T1-BC-DVG]]/Tableau17[[#This Row],[2015-T1-TOTAL]],"")</f>
        <v>3.4013605442176874E-2</v>
      </c>
      <c r="JX318" s="26">
        <f>IFERROR(Tableau17[[#This Row],[2015-T1-BC-FG]]/Tableau17[[#This Row],[2015-T1-TOTAL]],"")</f>
        <v>6.5759637188208611E-2</v>
      </c>
      <c r="JY318" s="26">
        <f>IFERROR(Tableau17[[#This Row],[2015-T1-BC-FN]]/Tableau17[[#This Row],[2015-T1-TOTAL]],"")</f>
        <v>0.48526077097505671</v>
      </c>
      <c r="JZ318" s="26">
        <f>IFERROR(Tableau17[[#This Row],[2015-T1-BC-MDM]]/Tableau17[[#This Row],[2015-T1-TOTAL]],"")</f>
        <v>0</v>
      </c>
      <c r="KA318" s="26">
        <f>IFERROR(Tableau17[[#This Row],[2015-T1-BC-RDG]]/Tableau17[[#This Row],[2015-T1-TOTAL]],"")</f>
        <v>0</v>
      </c>
      <c r="KB318" s="26">
        <f>IFERROR(Tableau17[[#This Row],[2015-T1-BC-SOC]]/Tableau17[[#This Row],[2015-T1-TOTAL]],"")</f>
        <v>0.22222222222222221</v>
      </c>
      <c r="KC318" s="26">
        <f>IFERROR(Tableau17[[#This Row],[2015-T1-BC-UD]]/Tableau17[[#This Row],[2015-T1-TOTAL]],"")</f>
        <v>0.1383219954648526</v>
      </c>
      <c r="KD318" s="26">
        <f>IFERROR(Tableau17[[#This Row],[2015-T1-BC-UG]]/Tableau17[[#This Row],[2015-T1-TOTAL]],"")</f>
        <v>0</v>
      </c>
      <c r="KE318" s="26">
        <f>IFERROR(Tableau17[[#This Row],[2015-T1-BC-VEC]]/Tableau17[[#This Row],[2015-T1-TOTAL]],"")</f>
        <v>4.5351473922902494E-2</v>
      </c>
      <c r="KF318" s="26">
        <f>IFERROR(Tableau17[[#This Row],[2015-T2-BC-DVG]]/Tableau17[[#This Row],[2015-T2-TOTAL]],"")</f>
        <v>0</v>
      </c>
      <c r="KG318" s="26">
        <f>IFERROR(Tableau17[[#This Row],[2015-T2-BC-FN]]/Tableau17[[#This Row],[2015-T2-TOTAL]],"")</f>
        <v>0.57352941176470584</v>
      </c>
      <c r="KH318" s="26">
        <f>IFERROR(Tableau17[[#This Row],[2015-T2-BC-SOC]]/Tableau17[[#This Row],[2015-T2-TOTAL]],"")</f>
        <v>0.4264705882352941</v>
      </c>
      <c r="KI318" s="26">
        <f>IFERROR(Tableau17[[#This Row],[2015-T2-BC-UD]]/Tableau17[[#This Row],[2015-T2-TOTAL]],"")</f>
        <v>0</v>
      </c>
      <c r="KJ318" s="26">
        <f>IFERROR(Tableau17[[#This Row],[2015-T2-BC-UG]]/Tableau17[[#This Row],[2015-T2-TOTAL]],"")</f>
        <v>0</v>
      </c>
      <c r="KK318" s="26">
        <f>IFERROR(Tableau17[[#This Row],[2017 (L)-T1-COM]]/Tableau17[[#This Row],[2017 (L)-T1-TOTAL]],"")</f>
        <v>0</v>
      </c>
      <c r="KL318" s="26">
        <f>IFERROR(Tableau17[[#This Row],[2017 (L)-T1-DIV]]/Tableau17[[#This Row],[2017 (L)-T1-TOTAL]],"")</f>
        <v>4.9751243781094526E-3</v>
      </c>
      <c r="KM318" s="26">
        <f>IFERROR(Tableau17[[#This Row],[2017 (L)-T1-DLF]]/Tableau17[[#This Row],[2017 (L)-T1-TOTAL]],"")</f>
        <v>7.462686567164179E-3</v>
      </c>
      <c r="KN318" s="26">
        <f>IFERROR(Tableau17[[#This Row],[2017 (L)-T1-DVD]]/Tableau17[[#This Row],[2017 (L)-T1-TOTAL]],"")</f>
        <v>0</v>
      </c>
      <c r="KO318" s="26">
        <f>IFERROR(Tableau17[[#This Row],[2017 (L)-T1-DVG]]/Tableau17[[#This Row],[2017 (L)-T1-TOTAL]],"")</f>
        <v>2.4875621890547263E-3</v>
      </c>
      <c r="KP318" s="26">
        <f>IFERROR(Tableau17[[#This Row],[2017 (L)-T1-ECO]]/Tableau17[[#This Row],[2017 (L)-T1-TOTAL]],"")</f>
        <v>2.9850746268656716E-2</v>
      </c>
      <c r="KQ318" s="26">
        <f>IFERROR(Tableau17[[#This Row],[2017 (L)-T1-EXD]]/Tableau17[[#This Row],[2017 (L)-T1-TOTAL]],"")</f>
        <v>1.2437810945273632E-2</v>
      </c>
      <c r="KR318" s="26">
        <f>IFERROR(Tableau17[[#This Row],[2017 (L)-T1-EXG]]/Tableau17[[#This Row],[2017 (L)-T1-TOTAL]],"")</f>
        <v>1.7412935323383085E-2</v>
      </c>
      <c r="KS318" s="26">
        <f>IFERROR(Tableau17[[#This Row],[2017 (L)-T1-FI]]/Tableau17[[#This Row],[2017 (L)-T1-TOTAL]],"")</f>
        <v>0.19900497512437812</v>
      </c>
      <c r="KT318" s="26">
        <f>IFERROR(Tableau17[[#This Row],[2017 (L)-T1-FN]]/Tableau17[[#This Row],[2017 (L)-T1-TOTAL]],"")</f>
        <v>0.41044776119402987</v>
      </c>
      <c r="KU318" s="26">
        <f>IFERROR(Tableau17[[#This Row],[2017 (L)-T1-LR]]/Tableau17[[#This Row],[2017 (L)-T1-TOTAL]],"")</f>
        <v>0.11194029850746269</v>
      </c>
      <c r="KV318" s="26">
        <f>IFERROR(Tableau17[[#This Row],[2017 (L)-T1-MDM]]/Tableau17[[#This Row],[2017 (L)-T1-TOTAL]],"")</f>
        <v>0</v>
      </c>
      <c r="KW318" s="26">
        <f>IFERROR(Tableau17[[#This Row],[2017 (L)-T1-RDG]]/Tableau17[[#This Row],[2017 (L)-T1-TOTAL]],"")</f>
        <v>0</v>
      </c>
      <c r="KX318" s="26">
        <f>IFERROR(Tableau17[[#This Row],[2017 (L)-T1-REG]]/Tableau17[[#This Row],[2017 (L)-T1-TOTAL]],"")</f>
        <v>0</v>
      </c>
      <c r="KY318" s="26">
        <f>IFERROR(Tableau17[[#This Row],[2017 (L)-T1-REM]]/Tableau17[[#This Row],[2017 (L)-T1-TOTAL]],"")</f>
        <v>0.17910447761194029</v>
      </c>
      <c r="KZ318" s="26">
        <f>IFERROR(Tableau17[[#This Row],[2017 (L)-T1-SOC]]/Tableau17[[#This Row],[2017 (L)-T1-TOTAL]],"")</f>
        <v>2.4875621890547265E-2</v>
      </c>
      <c r="LA318" s="26">
        <f>IFERROR(Tableau17[[#This Row],[2017 (L)-T1-UDI]]/Tableau17[[#This Row],[2017 (L)-T1-TOTAL]],"")</f>
        <v>0</v>
      </c>
      <c r="LB318" s="26">
        <f>IFERROR(Tableau17[[#This Row],[2017 (L)-T2-FI]]/Tableau17[[#This Row],[2017 (L)-T2-TOTAL]],"")</f>
        <v>0</v>
      </c>
      <c r="LC318" s="26">
        <f>IFERROR(Tableau17[[#This Row],[2017 (L)-T2-FN]]/Tableau17[[#This Row],[2017 (L)-T2-TOTAL]],"")</f>
        <v>0.54117647058823526</v>
      </c>
      <c r="LD318" s="26">
        <f>IFERROR(Tableau17[[#This Row],[2017 (L)-T2-LR]]/Tableau17[[#This Row],[2017 (L)-T2-TOTAL]],"")</f>
        <v>0</v>
      </c>
      <c r="LE318" s="26">
        <f>IFERROR(Tableau17[[#This Row],[2017 (L)-T2-MDM]]/Tableau17[[#This Row],[2017 (L)-T2-TOTAL]],"")</f>
        <v>0</v>
      </c>
      <c r="LF318" s="26">
        <f>IFERROR(Tableau17[[#This Row],[2017 (L)-T2-REM]]/Tableau17[[#This Row],[2017 (L)-T2-TOTAL]],"")</f>
        <v>0.45882352941176469</v>
      </c>
      <c r="LG318" s="26">
        <f>IFERROR(Tableau17[[#This Row],[2017-T1-ARTHAUD Nathalie]]/Tableau17[[#This Row],[2017-T1-TOTAL]],"")</f>
        <v>5.7553956834532375E-3</v>
      </c>
      <c r="LH318" s="26">
        <f>IFERROR(Tableau17[[#This Row],[2017-T1-ASSELINEAU Fran]]/Tableau17[[#This Row],[2017-T1-TOTAL]],"")</f>
        <v>2.8776978417266189E-2</v>
      </c>
      <c r="LI318" s="26">
        <f>IFERROR(Tableau17[[#This Row],[2017-T1-CHEMINADE Jacques]]/Tableau17[[#This Row],[2017-T1-TOTAL]],"")</f>
        <v>0</v>
      </c>
      <c r="LJ318" s="26">
        <f>IFERROR(Tableau17[[#This Row],[2017-T1-DUPONT-AIGNAN Nicolas]]/Tableau17[[#This Row],[2017-T1-TOTAL]],"")</f>
        <v>3.4532374100719423E-2</v>
      </c>
      <c r="LK318" s="26">
        <f>IFERROR(Tableau17[[#This Row],[2017-T1-FILLON Fran]]/Tableau17[[#This Row],[2017-T1-TOTAL]],"")</f>
        <v>0.13525179856115108</v>
      </c>
      <c r="LL318" s="26">
        <f>IFERROR(Tableau17[[#This Row],[2017-T1-HAMON Beno]]/Tableau17[[#This Row],[2017-T1-TOTAL]],"")</f>
        <v>4.4604316546762592E-2</v>
      </c>
      <c r="LM318" s="26">
        <f>IFERROR(Tableau17[[#This Row],[2017-T1-LASSALLE Jean]]/Tableau17[[#This Row],[2017-T1-TOTAL]],"")</f>
        <v>7.1942446043165471E-3</v>
      </c>
      <c r="LN318" s="26">
        <f>IFERROR(Tableau17[[#This Row],[2017-T1-LE PEN Marine]]/Tableau17[[#This Row],[2017-T1-TOTAL]],"")</f>
        <v>0.36402877697841729</v>
      </c>
      <c r="LO318" s="26">
        <f>IFERROR(Tableau17[[#This Row],[2017-T1-M Jean-Luc]]/Tableau17[[#This Row],[2017-T1-TOTAL]],"")</f>
        <v>0.22733812949640289</v>
      </c>
      <c r="LP318" s="26">
        <f>IFERROR(Tableau17[[#This Row],[2017-T1-MACRON Emmanuel]]/Tableau17[[#This Row],[2017-T1-TOTAL]],"")</f>
        <v>0.14388489208633093</v>
      </c>
      <c r="LQ318" s="26">
        <f>IFERROR(Tableau17[[#This Row],[2017-T1-POUTOU Philippe]]/Tableau17[[#This Row],[2017-T1-TOTAL]],"")</f>
        <v>8.6330935251798559E-3</v>
      </c>
      <c r="LR318" s="26">
        <f>IFERROR(Tableau17[[#This Row],[2017-T2-LE PEN Marine]]/Tableau17[[#This Row],[2017-T2-TOTAL]],"")</f>
        <v>0.51395730706075538</v>
      </c>
      <c r="LS318" s="26">
        <f>IFERROR(Tableau17[[#This Row],[2017-T2-MACRON Emmanuel]]/Tableau17[[#This Row],[2017-T2-TOTAL]],"")</f>
        <v>0.48604269293924468</v>
      </c>
      <c r="LT318" s="26">
        <f>IFERROR(Tableau17[[#This Row],[2019-T1-ALEXANDRE Audric]]/Tableau17[[#This Row],[2019-T1-TOTAL]],"")</f>
        <v>0</v>
      </c>
      <c r="LU318" s="26">
        <f>IFERROR(Tableau17[[#This Row],[2019-T1-ARTHAUD Nathalie]]/Tableau17[[#This Row],[2019-T1-TOTAL]],"")</f>
        <v>2.4271844660194173E-3</v>
      </c>
      <c r="LV318" s="26">
        <f>IFERROR(Tableau17[[#This Row],[2019-T1-ASSELINEAU François]]/Tableau17[[#This Row],[2019-T1-TOTAL]],"")</f>
        <v>7.2815533980582527E-3</v>
      </c>
      <c r="LW318" s="26">
        <f>IFERROR(Tableau17[[#This Row],[2019-T1-AUBRY Manon]]/Tableau17[[#This Row],[2019-T1-TOTAL]],"")</f>
        <v>0.11893203883495146</v>
      </c>
      <c r="LX318" s="26">
        <f>IFERROR(Tableau17[[#This Row],[2019-T1-AZERGUI Nagib]]/Tableau17[[#This Row],[2019-T1-TOTAL]],"")</f>
        <v>1.2135922330097087E-2</v>
      </c>
      <c r="LY318" s="26">
        <f>IFERROR(Tableau17[[#This Row],[2019-T1-BARDELLA Jordan]]/Tableau17[[#This Row],[2019-T1-TOTAL]],"")</f>
        <v>0.4344660194174757</v>
      </c>
      <c r="LZ318" s="26">
        <f>IFERROR(Tableau17[[#This Row],[2019-T1-BELLAMY François-Xavier]]/Tableau17[[#This Row],[2019-T1-TOTAL]],"")</f>
        <v>6.3106796116504854E-2</v>
      </c>
      <c r="MA318" s="26">
        <f>IFERROR(Tableau17[[#This Row],[2019-T1-BIDOU Olivier]]/Tableau17[[#This Row],[2019-T1-TOTAL]],"")</f>
        <v>2.4271844660194173E-3</v>
      </c>
      <c r="MB318" s="26">
        <f>IFERROR(Tableau17[[#This Row],[2019-T1-BOURG Dominique]]/Tableau17[[#This Row],[2019-T1-TOTAL]],"")</f>
        <v>1.4563106796116505E-2</v>
      </c>
      <c r="MC318" s="26">
        <f>IFERROR(Tableau17[[#This Row],[2019-T1-BROSSAT Ian]]/Tableau17[[#This Row],[2019-T1-TOTAL]],"")</f>
        <v>3.8834951456310676E-2</v>
      </c>
      <c r="MD318" s="26">
        <f>IFERROR(Tableau17[[#This Row],[2019-T1-CAILLAUD Sophie]]/Tableau17[[#This Row],[2019-T1-TOTAL]],"")</f>
        <v>0</v>
      </c>
      <c r="ME318" s="26">
        <f>IFERROR(Tableau17[[#This Row],[2019-T1-CAMUS Renaud]]/Tableau17[[#This Row],[2019-T1-TOTAL]],"")</f>
        <v>0</v>
      </c>
      <c r="MF318" s="26">
        <f>IFERROR(Tableau17[[#This Row],[2019-T1-CHALENÇON Christophe]]/Tableau17[[#This Row],[2019-T1-TOTAL]],"")</f>
        <v>0</v>
      </c>
      <c r="MG318" s="26">
        <f>IFERROR(Tableau17[[#This Row],[2019-T1-CORBET Cathy Denise Ginette]]/Tableau17[[#This Row],[2019-T1-TOTAL]],"")</f>
        <v>0</v>
      </c>
      <c r="MH318" s="26">
        <f>IFERROR(Tableau17[[#This Row],[2019-T1-DE PREVOISIN Robert]]/Tableau17[[#This Row],[2019-T1-TOTAL]],"")</f>
        <v>0</v>
      </c>
      <c r="MI318" s="26">
        <f>IFERROR(Tableau17[[#This Row],[2019-T1-DELFEL Thérèse]]/Tableau17[[#This Row],[2019-T1-TOTAL]],"")</f>
        <v>0</v>
      </c>
      <c r="MJ318" s="26">
        <f>IFERROR(Tableau17[[#This Row],[2019-T1-DIEUMEGARD Pierre]]/Tableau17[[#This Row],[2019-T1-TOTAL]],"")</f>
        <v>0</v>
      </c>
      <c r="MK318" s="26">
        <f>IFERROR(Tableau17[[#This Row],[2019-T1-DUPONT-AIGNAN Nicolas]]/Tableau17[[#This Row],[2019-T1-TOTAL]],"")</f>
        <v>2.4271844660194174E-2</v>
      </c>
      <c r="ML318" s="26">
        <f>IFERROR(Tableau17[[#This Row],[2019-T1-GERNIGON Yves]]/Tableau17[[#This Row],[2019-T1-TOTAL]],"")</f>
        <v>0</v>
      </c>
      <c r="MM318" s="26">
        <f>IFERROR(Tableau17[[#This Row],[2019-T1-GLUCKSMANN Raphaël]]/Tableau17[[#This Row],[2019-T1-TOTAL]],"")</f>
        <v>4.3689320388349516E-2</v>
      </c>
      <c r="MN318" s="26">
        <f>IFERROR(Tableau17[[#This Row],[2019-T1-HAMON Benoît]]/Tableau17[[#This Row],[2019-T1-TOTAL]],"")</f>
        <v>1.9417475728155338E-2</v>
      </c>
      <c r="MO318" s="26">
        <f>IFERROR(Tableau17[[#This Row],[2019-T1-HELGEN Gilles]]/Tableau17[[#This Row],[2019-T1-TOTAL]],"")</f>
        <v>0</v>
      </c>
      <c r="MP318" s="26">
        <f>IFERROR(Tableau17[[#This Row],[2019-T1-JADOT Yannick]]/Tableau17[[#This Row],[2019-T1-TOTAL]],"")</f>
        <v>8.4951456310679616E-2</v>
      </c>
      <c r="MQ318" s="26">
        <f>IFERROR(Tableau17[[#This Row],[2019-T1-LAGARDE Jean-Christophe]]/Tableau17[[#This Row],[2019-T1-TOTAL]],"")</f>
        <v>9.7087378640776691E-3</v>
      </c>
      <c r="MR318" s="26">
        <f>IFERROR(Tableau17[[#This Row],[2019-T1-LALANNE Francis]]/Tableau17[[#This Row],[2019-T1-TOTAL]],"")</f>
        <v>2.4271844660194173E-3</v>
      </c>
      <c r="MS318" s="26">
        <f>IFERROR(Tableau17[[#This Row],[2019-T1-LOISEAU Nathalie]]/Tableau17[[#This Row],[2019-T1-TOTAL]],"")</f>
        <v>0.12135922330097088</v>
      </c>
      <c r="MT318" s="26">
        <f>IFERROR(Tableau17[[#This Row],[2019-T1-MARIE Florie]]/Tableau17[[#This Row],[2019-T1-TOTAL]],"")</f>
        <v>0</v>
      </c>
      <c r="MU318" s="26">
        <f>IFERROR(Tableau17[[#This Row],[2008-T1-MACROEXTRDROITE]]/Tableau17[[#This Row],[2008-T1-MACROTOTALE]],"")</f>
        <v>0.15473887814313347</v>
      </c>
      <c r="MV318" s="26">
        <f>IFERROR(Tableau17[[#This Row],[2008-T1-MACRODROITE]]/Tableau17[[#This Row],[2008-T1-MACROTOTALE]],"")</f>
        <v>0.32688588007736946</v>
      </c>
      <c r="MW318" s="26">
        <f>IFERROR(Tableau17[[#This Row],[2008-T1-MACROCENTRE]]/Tableau17[[#This Row],[2008-T1-MACROTOTALE]],"")</f>
        <v>0</v>
      </c>
      <c r="MX318" s="26">
        <f>IFERROR(Tableau17[[#This Row],[2008-T1-MACROGAUCHE]]/Tableau17[[#This Row],[2008-T1-MACROTOTALE]],"")</f>
        <v>0.51837524177949712</v>
      </c>
      <c r="MY318" s="26">
        <f>IFERROR(Tableau17[[#This Row],[2008-T1-MACROAUTRE]]/Tableau17[[#This Row],[2008-T1-MACROTOTALE]],"")</f>
        <v>0</v>
      </c>
      <c r="MZ318" s="26">
        <f>IFERROR(Tableau17[[#This Row],[2008-T2-MACROEXTRDROITE]]/Tableau17[[#This Row],[2008-T2-MACROTOTALE]],"")</f>
        <v>7.2968490878938641E-2</v>
      </c>
      <c r="NA318" s="26">
        <f>IFERROR(Tableau17[[#This Row],[2008-T2-MACRODROITE]]/Tableau17[[#This Row],[2008-T2-MACROTOTALE]],"")</f>
        <v>0.38142620232172469</v>
      </c>
      <c r="NB318" s="26">
        <f>IFERROR(Tableau17[[#This Row],[2008-T2-MACROCENTRE]]/Tableau17[[#This Row],[2008-T2-MACROTOTALE]],"")</f>
        <v>0</v>
      </c>
      <c r="NC318" s="26">
        <f>IFERROR(Tableau17[[#This Row],[2008-T2-MACROGAUCHE]]/Tableau17[[#This Row],[2008-T2-MACROTOTALE]],"")</f>
        <v>0.54560530679933661</v>
      </c>
      <c r="ND318" s="26">
        <f>IFERROR(Tableau17[[#This Row],[2008-T2-MACROAUTRE]]/Tableau17[[#This Row],[2008-T2-MACROTOTALE]],"")</f>
        <v>0</v>
      </c>
      <c r="NE318" s="26">
        <f>IFERROR(Tableau17[[#This Row],[2014-T1-MACROEXTRDROITE]]/Tableau17[[#This Row],[2014-T1-MACROTOTALE]],"")</f>
        <v>0.40926640926640928</v>
      </c>
      <c r="NF318" s="26">
        <f>IFERROR(Tableau17[[#This Row],[2014-T1-MACRODROITE]]/Tableau17[[#This Row],[2014-T1-MACROTOTALE]],"")</f>
        <v>0.26254826254826252</v>
      </c>
      <c r="NG318" s="26">
        <f>IFERROR(Tableau17[[#This Row],[2014-T1-MACROCENTRE]]/Tableau17[[#This Row],[2014-T1-MACROTOTALE]],"")</f>
        <v>0</v>
      </c>
      <c r="NH318" s="26">
        <f>IFERROR(Tableau17[[#This Row],[2014-T1-MACROGAUCHE]]/Tableau17[[#This Row],[2014-T1-MACROTOTALE]],"")</f>
        <v>0.3281853281853282</v>
      </c>
      <c r="NI318" s="26">
        <f>IFERROR(Tableau17[[#This Row],[2014-T1-MACROAUTRE]]/Tableau17[[#This Row],[2014-T1-MACROTOTALE]],"")</f>
        <v>0</v>
      </c>
      <c r="NJ318" s="26">
        <f>IFERROR(Tableau17[[#This Row],[2014-T2-MACROEXTRDROITE]]/Tableau17[[#This Row],[2014-T2-MACROTOTALE]],"")</f>
        <v>0.45805369127516776</v>
      </c>
      <c r="NK318" s="26">
        <f>IFERROR(Tableau17[[#This Row],[2014-T2-MACRODROITE]]/Tableau17[[#This Row],[2014-T2-MACROTOTALE]],"")</f>
        <v>0.27516778523489932</v>
      </c>
      <c r="NL318" s="26">
        <f>IFERROR(Tableau17[[#This Row],[2014-T2-MACROCENTRE]]/Tableau17[[#This Row],[2014-T2-MACROTOTALE]],"")</f>
        <v>0</v>
      </c>
      <c r="NM318" s="26">
        <f>IFERROR(Tableau17[[#This Row],[2014-T2-MACROGAUCHE]]/Tableau17[[#This Row],[2014-T2-MACROTOTALE]],"")</f>
        <v>0.26677852348993286</v>
      </c>
      <c r="NN318" s="26">
        <f>IFERROR(Tableau17[[#This Row],[2014-T2-MACROAUTRE]]/Tableau17[[#This Row],[2014-T2-MACROTOTALE]],"")</f>
        <v>0</v>
      </c>
      <c r="NO318" s="26">
        <f>IFERROR( Tableau17[[#This Row],[2015-T1-MACROEXTRDROITE]]/Tableau17[[#This Row],[2015-T1-MACROTOTALE]],"")</f>
        <v>0.4943310657596372</v>
      </c>
      <c r="NP318" s="26">
        <f>IFERROR(Tableau17[[#This Row],[2015-T1-MACRODROITE]]/Tableau17[[#This Row],[2015-T1-MACROTOTALE]],"")</f>
        <v>0.1383219954648526</v>
      </c>
      <c r="NQ318" s="26">
        <f>IFERROR(Tableau17[[#This Row],[2015-T1-MACROCENTRE]]/Tableau17[[#This Row],[2015-T1-MACROTOTALE]],"")</f>
        <v>0</v>
      </c>
      <c r="NR318" s="26">
        <f>IFERROR(Tableau17[[#This Row],[2015-T1-MACROGAUCHE]]/Tableau17[[#This Row],[2015-T1-MACROTOTALE]],"")</f>
        <v>0.36734693877551022</v>
      </c>
      <c r="NS318" s="26">
        <f>IFERROR(Tableau17[[#This Row],[2015-T1-MACROAUTRE]]/Tableau17[[#This Row],[2015-T1-MACROTOTALE]],"")</f>
        <v>0</v>
      </c>
      <c r="NT318" s="26">
        <f>IFERROR(Tableau17[[#This Row],[2015-T2-MACROEXTRDROITE]]/Tableau17[[#This Row],[2015-T2-MACROTOTALE]],"")</f>
        <v>0.57352941176470584</v>
      </c>
      <c r="NU318" s="26">
        <f>IFERROR(Tableau17[[#This Row],[2015-T2-MACRODROITE]]/Tableau17[[#This Row],[2015-T2-MACROTOTALE]],"")</f>
        <v>0</v>
      </c>
      <c r="NV318" s="26">
        <f>IFERROR(Tableau17[[#This Row],[2015-T2-MACROCENTRE]]/Tableau17[[#This Row],[2015-T2-MACROTOTALE]],"")</f>
        <v>0</v>
      </c>
      <c r="NW318" s="26">
        <f>IFERROR(Tableau17[[#This Row],[2015-T2-MACROGAUCHE]]/Tableau17[[#This Row],[2015-T2-MACROTOTALE]],"")</f>
        <v>0.4264705882352941</v>
      </c>
      <c r="NX318" s="26">
        <f>IFERROR(Tableau17[[#This Row],[2015-T2-MACROAUTRE]]/Tableau17[[#This Row],[2015-T2-MACROTOTALE]],"")</f>
        <v>0</v>
      </c>
      <c r="NY318" s="26">
        <f>IFERROR(Tableau17[[#This Row],[2017-T1-MACROEXTRDROITE]]/Tableau17[[#This Row],[2017-T1-MACROTOTALE]],"")</f>
        <v>0.42733812949640287</v>
      </c>
      <c r="NZ318" s="26">
        <f>IFERROR(Tableau17[[#This Row],[2017-T1-MACRODROITE]]/Tableau17[[#This Row],[2017-T1-MACROTOTALE]],"")</f>
        <v>0.13525179856115108</v>
      </c>
      <c r="OA318" s="26">
        <f>IFERROR(Tableau17[[#This Row],[2017-T1-MACROCENTRE]]/Tableau17[[#This Row],[2017-T1-MACROTOTALE]],"")</f>
        <v>0.14388489208633093</v>
      </c>
      <c r="OB318" s="26">
        <f>IFERROR(Tableau17[[#This Row],[2017-T1-MACROGAUCHE]]/Tableau17[[#This Row],[2017-T1-MACROTOTALE]],"")</f>
        <v>0.28633093525179854</v>
      </c>
      <c r="OC318" s="26">
        <f>IFERROR(Tableau17[[#This Row],[2017-T1-MACROAUTRE]]/Tableau17[[#This Row],[2017-T1-MACROTOTALE]],"")</f>
        <v>7.1942446043165471E-3</v>
      </c>
      <c r="OD318" s="26">
        <f>IFERROR(Tableau17[[#This Row],[2017-T2-MACROEXTRDROITE]]/Tableau17[[#This Row],[2017-T2-MACROTOTALE]],"")</f>
        <v>0.51395730706075538</v>
      </c>
      <c r="OE318" s="26">
        <f>IFERROR(Tableau17[[#This Row],[2017-T2-MACRODROITE]]/Tableau17[[#This Row],[2017-T2-MACROTOTALE]],"")</f>
        <v>0</v>
      </c>
      <c r="OF318" s="26">
        <f>IFERROR(Tableau17[[#This Row],[2017-T2-MACROCENTRE]]/Tableau17[[#This Row],[2017-T2-MACROTOTALE]],"")</f>
        <v>0.48604269293924468</v>
      </c>
      <c r="OG318" s="26">
        <f>IFERROR(Tableau17[[#This Row],[2017-T2-MACROGAUCHE]]/Tableau17[[#This Row],[2017-T2-MACROTOTALE]],"")</f>
        <v>0</v>
      </c>
      <c r="OH318" s="26">
        <f>IFERROR(Tableau17[[#This Row],[2017-T2-MACROAUTRE]]/Tableau17[[#This Row],[2017-T2-MACROTOTALE]],"")</f>
        <v>0</v>
      </c>
      <c r="OI318" s="26">
        <f>IFERROR(Tableau17[[#This Row],[2019-T1-MACROEXTRDROITE]]/Tableau17[[#This Row],[2019-T1-MACROTOTALE]],"")</f>
        <v>0.46300715990453462</v>
      </c>
      <c r="OJ318" s="26">
        <f>IFERROR(Tableau17[[#This Row],[2019-T1-MACRODROITE]]/Tableau17[[#This Row],[2019-T1-MACROTOTALE]],"")</f>
        <v>7.1599045346062054E-2</v>
      </c>
      <c r="OK318" s="26">
        <f>IFERROR(Tableau17[[#This Row],[2019-T1-MACROCENTRE]]/Tableau17[[#This Row],[2019-T1-MACROTOTALE]],"")</f>
        <v>0.11933174224343675</v>
      </c>
      <c r="OL318" s="26">
        <f>IFERROR(Tableau17[[#This Row],[2019-T1-MACROGAUCHE]]/Tableau17[[#This Row],[2019-T1-MACROTOTALE]],"")</f>
        <v>0.30310262529832938</v>
      </c>
      <c r="OM318" s="26">
        <f>IFERROR(Tableau17[[#This Row],[2019-T1-MACROAUTRE]]/Tableau17[[#This Row],[2019-T1-MACROTOTALE]],"")</f>
        <v>4.2959427207637228E-2</v>
      </c>
      <c r="ON318" s="26">
        <f>IFERROR(Tableau17[[#This Row],[2020-T1-MACROEXTRDROITE]]/Tableau17[[#This Row],[2020-T1-MACROTOTALE]],"")</f>
        <v>0.47115384615384615</v>
      </c>
      <c r="OO318" s="26">
        <f>IFERROR(Tableau17[[#This Row],[2020-T1-MACRODROITE]]/Tableau17[[#This Row],[2020-T1-MACROTOTALE]],"")</f>
        <v>0.25320512820512819</v>
      </c>
      <c r="OP318" s="26">
        <f>IFERROR(Tableau17[[#This Row],[2020-T1-MACROCENTRE]]/Tableau17[[#This Row],[2020-T1-MACROTOTALE]],"")</f>
        <v>5.128205128205128E-2</v>
      </c>
      <c r="OQ318" s="26">
        <f>IFERROR(Tableau17[[#This Row],[2020-T1-MACROGAUCHE]]/Tableau17[[#This Row],[2020-T1-MACROTOTALE]],"")</f>
        <v>0.22435897435897437</v>
      </c>
      <c r="OR318" s="26">
        <f>IFERROR(Tableau17[[#This Row],[2020-T1-MACROAUTRE]]/Tableau17[[#This Row],[2020-T1-MACROTOTALE]],"")</f>
        <v>0</v>
      </c>
      <c r="OS318" s="26">
        <f>IFERROR(Tableau17[[#This Row],[2017 (L)-T1-MACROEXTRDROITE]]/Tableau17[[#This Row],[2017 (L)-T1-MACROTOTALE]],"")</f>
        <v>0.43034825870646765</v>
      </c>
      <c r="OT318" s="26">
        <f>IFERROR(Tableau17[[#This Row],[2017 (L)-T1-MACRODROITE]]/Tableau17[[#This Row],[2017 (L)-T1-MACROTOTALE]],"")</f>
        <v>0.11194029850746269</v>
      </c>
      <c r="OU318" s="26">
        <f>IFERROR(Tableau17[[#This Row],[2017 (L)-T1-MACROCENTRE]]/Tableau17[[#This Row],[2017 (L)-T1-MACROTOTALE]],"")</f>
        <v>0.17910447761194029</v>
      </c>
      <c r="OV318" s="26">
        <f>IFERROR(Tableau17[[#This Row],[2017 (L)-T1-MACROGAUCHE]]/Tableau17[[#This Row],[2017 (L)-T1-MACROTOTALE]],"")</f>
        <v>0.27363184079601988</v>
      </c>
      <c r="OW318" s="26">
        <f>IFERROR(Tableau17[[#This Row],[2017 (L)-T1-MACROAUTRE]]/Tableau17[[#This Row],[2017 (L)-T1-MACROTOTALE]],"")</f>
        <v>4.9751243781094526E-3</v>
      </c>
      <c r="OX318" s="26">
        <f>IFERROR(Tableau17[[#This Row],[2017 (L)-T2-MACROEXTRDROITE]]/Tableau17[[#This Row],[2017 (L)-T2-MACROTOTALE]],"")</f>
        <v>0.54117647058823526</v>
      </c>
      <c r="OY318" s="26">
        <f>IFERROR(Tableau17[[#This Row],[2017 (L)-T2-MACRODROITE]]/Tableau17[[#This Row],[2017 (L)-T2-MACROTOTALE]],"")</f>
        <v>0</v>
      </c>
      <c r="OZ318" s="26">
        <f>IFERROR(Tableau17[[#This Row],[2017 (L)-T2-MACROCENTRE]]/Tableau17[[#This Row],[2017 (L)-T2-MACROTOTALE]],"")</f>
        <v>0.45882352941176469</v>
      </c>
      <c r="PA318" s="26">
        <f>IFERROR(Tableau17[[#This Row],[2017 (L)-T2-MACROGAUCHE]]/Tableau17[[#This Row],[2017 (L)-T2-MACROTOTALE]],"")</f>
        <v>0</v>
      </c>
      <c r="PB318" s="26">
        <f>IFERROR(Tableau17[[#This Row],[2017 (L)-T2-MACROAUTRE]]/Tableau17[[#This Row],[2017 (L)-T2-MACROTOTALE]],"")</f>
        <v>0</v>
      </c>
      <c r="PC318" s="26">
        <f>IFERROR(Tableau17[[#This Row],[2008_T1_PROCUS]]/Tableau17[[#This Row],[2008_T1_INSCRITS]],0)</f>
        <v>7.7821011673151752E-3</v>
      </c>
      <c r="PD318" s="26">
        <f>IFERROR(Tableau17[[#This Row],[2008_T2_PROCUS]]/Tableau17[[#This Row],[2008_T2_INSCRITS]],0)</f>
        <v>1.2658227848101266E-2</v>
      </c>
      <c r="PE318" s="26">
        <f>Tableau17[[#This Row],[2014_T1_PROCUS]]/Tableau17[[#This Row],[2014_T1_INSCRITS]]</f>
        <v>6.7372473532242537E-3</v>
      </c>
      <c r="PF318" s="26">
        <f>IFERROR(Tableau17[[#This Row],[2014_T2_PROCUS]]/Tableau17[[#This Row],[2014_T2_INSCRITS]],0)</f>
        <v>1.0587102983638113E-2</v>
      </c>
    </row>
    <row r="319" spans="1:422" hidden="1" x14ac:dyDescent="0.2">
      <c r="A319" s="1">
        <v>2</v>
      </c>
      <c r="B319" s="1" t="s">
        <v>268</v>
      </c>
      <c r="C319" s="1" t="s">
        <v>280</v>
      </c>
      <c r="D319" s="1" t="s">
        <v>282</v>
      </c>
      <c r="E319" s="1">
        <v>366</v>
      </c>
      <c r="F319" s="1">
        <v>5.3810440000000002</v>
      </c>
      <c r="G319" s="1">
        <v>43.309176000000001</v>
      </c>
      <c r="H319" s="3">
        <v>1139</v>
      </c>
      <c r="I319" s="3">
        <v>217</v>
      </c>
      <c r="J319" s="1">
        <v>3</v>
      </c>
      <c r="L319" s="1">
        <v>47</v>
      </c>
      <c r="M319" s="1">
        <v>55</v>
      </c>
      <c r="O319" s="1">
        <v>5</v>
      </c>
      <c r="P319" s="1">
        <v>24</v>
      </c>
      <c r="Q319" s="1">
        <v>17</v>
      </c>
      <c r="R319" s="1">
        <v>28</v>
      </c>
      <c r="S319" s="1">
        <v>74</v>
      </c>
      <c r="T319" s="1">
        <v>22</v>
      </c>
      <c r="U319" s="1">
        <v>275</v>
      </c>
      <c r="V319" s="1">
        <v>1189</v>
      </c>
      <c r="W319" s="1">
        <v>519</v>
      </c>
      <c r="X319" s="1">
        <v>8</v>
      </c>
      <c r="Y319" s="2">
        <v>0.43650126</v>
      </c>
      <c r="Z319" s="1">
        <v>1189</v>
      </c>
      <c r="AA319" s="1">
        <v>574</v>
      </c>
      <c r="AB319" s="1">
        <v>7</v>
      </c>
      <c r="AC319" s="2">
        <v>0.48275862000000003</v>
      </c>
      <c r="AD319" s="1">
        <v>1139</v>
      </c>
      <c r="AE319" s="1">
        <v>280</v>
      </c>
      <c r="AF319" s="2">
        <v>0.24582967999999999</v>
      </c>
      <c r="AG319" s="1">
        <f t="shared" si="4"/>
        <v>217</v>
      </c>
      <c r="AH319" s="1">
        <v>1122</v>
      </c>
      <c r="AI319" s="1">
        <v>576</v>
      </c>
      <c r="AJ319" s="1">
        <v>15</v>
      </c>
      <c r="AK319" s="2">
        <v>0.51336897999999997</v>
      </c>
      <c r="AN319" s="1">
        <v>0</v>
      </c>
      <c r="AP319" s="1">
        <v>1117</v>
      </c>
      <c r="AQ319" s="1">
        <v>402</v>
      </c>
      <c r="AR319" s="2">
        <v>0.35989257000000002</v>
      </c>
      <c r="AS319" s="1">
        <v>1117</v>
      </c>
      <c r="AT319" s="1">
        <v>420</v>
      </c>
      <c r="AU319" s="2">
        <v>0.37600716000000001</v>
      </c>
      <c r="AV319" s="1">
        <v>1111</v>
      </c>
      <c r="AW319" s="1">
        <v>332</v>
      </c>
      <c r="AX319" s="2">
        <v>0.29882987999999999</v>
      </c>
      <c r="AY319" s="1">
        <v>1111</v>
      </c>
      <c r="AZ319" s="1">
        <v>288</v>
      </c>
      <c r="BA319" s="2">
        <v>0.25922592</v>
      </c>
      <c r="BB319" s="1">
        <v>1108</v>
      </c>
      <c r="BC319" s="1">
        <v>715</v>
      </c>
      <c r="BD319" s="2">
        <v>0.64530686000000004</v>
      </c>
      <c r="BE319" s="1">
        <v>1107</v>
      </c>
      <c r="BF319" s="1">
        <v>677</v>
      </c>
      <c r="BG319" s="2">
        <v>0.61156277999999997</v>
      </c>
      <c r="BH319" s="1">
        <v>1113</v>
      </c>
      <c r="BI319" s="1">
        <v>348</v>
      </c>
      <c r="BJ319" s="2">
        <v>0.31266845999999998</v>
      </c>
      <c r="BK319" s="1">
        <v>25</v>
      </c>
      <c r="BN319" s="1">
        <v>42</v>
      </c>
      <c r="BO319" s="1">
        <v>46</v>
      </c>
      <c r="BP319" s="1">
        <v>105</v>
      </c>
      <c r="BQ319" s="1">
        <v>345</v>
      </c>
      <c r="BR319" s="1">
        <v>563</v>
      </c>
      <c r="BX319" s="1">
        <v>27</v>
      </c>
      <c r="BZ319" s="1">
        <v>156</v>
      </c>
      <c r="CA319" s="1">
        <v>10</v>
      </c>
      <c r="CB319" s="1">
        <v>47</v>
      </c>
      <c r="CC319" s="1">
        <v>86</v>
      </c>
      <c r="CD319" s="1">
        <v>96</v>
      </c>
      <c r="CE319" s="1">
        <v>85</v>
      </c>
      <c r="CF319" s="1">
        <v>507</v>
      </c>
      <c r="CG319" s="1">
        <v>109</v>
      </c>
      <c r="CH319" s="1">
        <v>248</v>
      </c>
      <c r="CI319" s="1">
        <v>191</v>
      </c>
      <c r="CJ319" s="1">
        <v>548</v>
      </c>
      <c r="CK319" s="1">
        <v>14</v>
      </c>
      <c r="CL319" s="1">
        <v>4</v>
      </c>
      <c r="CM319" s="1">
        <v>10</v>
      </c>
      <c r="CN319" s="1">
        <v>56</v>
      </c>
      <c r="CO319" s="1">
        <v>46</v>
      </c>
      <c r="CP319" s="1">
        <v>101</v>
      </c>
      <c r="CQ319" s="1">
        <v>9</v>
      </c>
      <c r="CT319" s="1">
        <v>45</v>
      </c>
      <c r="CU319" s="1">
        <v>86</v>
      </c>
      <c r="CW319" s="1">
        <v>371</v>
      </c>
      <c r="CY319" s="1">
        <v>130</v>
      </c>
      <c r="DB319" s="1">
        <v>261</v>
      </c>
      <c r="DC319" s="1">
        <v>391</v>
      </c>
      <c r="DE319" s="1">
        <v>12</v>
      </c>
      <c r="DF319" s="1">
        <v>2</v>
      </c>
      <c r="DG319" s="1">
        <v>0</v>
      </c>
      <c r="DH319" s="1">
        <v>13</v>
      </c>
      <c r="DI319" s="1">
        <v>5</v>
      </c>
      <c r="DJ319" s="1">
        <v>2</v>
      </c>
      <c r="DK319" s="1">
        <v>2</v>
      </c>
      <c r="DL319" s="1">
        <v>112</v>
      </c>
      <c r="DM319" s="1">
        <v>51</v>
      </c>
      <c r="DN319" s="1">
        <v>17</v>
      </c>
      <c r="DQ319" s="1">
        <v>1</v>
      </c>
      <c r="DR319" s="1">
        <v>62</v>
      </c>
      <c r="DS319" s="1">
        <v>45</v>
      </c>
      <c r="DU319" s="1">
        <v>324</v>
      </c>
      <c r="DV319" s="1">
        <v>169</v>
      </c>
      <c r="DZ319" s="1">
        <v>99</v>
      </c>
      <c r="EA319" s="1">
        <v>268</v>
      </c>
      <c r="EB319" s="1">
        <v>5</v>
      </c>
      <c r="EC319" s="1">
        <v>11</v>
      </c>
      <c r="ED319" s="1">
        <v>0</v>
      </c>
      <c r="EE319" s="1">
        <v>16</v>
      </c>
      <c r="EF319" s="1">
        <v>47</v>
      </c>
      <c r="EG319" s="1">
        <v>49</v>
      </c>
      <c r="EH319" s="1">
        <v>8</v>
      </c>
      <c r="EI319" s="1">
        <v>117</v>
      </c>
      <c r="EJ319" s="1">
        <v>280</v>
      </c>
      <c r="EK319" s="1">
        <v>157</v>
      </c>
      <c r="EL319" s="1">
        <v>9</v>
      </c>
      <c r="EM319" s="1">
        <v>699</v>
      </c>
      <c r="EN319" s="1">
        <v>161</v>
      </c>
      <c r="EO319" s="1">
        <v>464</v>
      </c>
      <c r="EP319" s="1">
        <v>625</v>
      </c>
      <c r="EQ319" s="1">
        <v>1</v>
      </c>
      <c r="ER319" s="1">
        <v>4</v>
      </c>
      <c r="ES319" s="1">
        <v>8</v>
      </c>
      <c r="ET319" s="1">
        <v>74</v>
      </c>
      <c r="EU319" s="1">
        <v>7</v>
      </c>
      <c r="EV319" s="1">
        <v>91</v>
      </c>
      <c r="EW319" s="1">
        <v>13</v>
      </c>
      <c r="EX319" s="1">
        <v>0</v>
      </c>
      <c r="EY319" s="1">
        <v>6</v>
      </c>
      <c r="EZ319" s="1">
        <v>12</v>
      </c>
      <c r="FA319" s="1">
        <v>0</v>
      </c>
      <c r="FB319" s="1">
        <v>0</v>
      </c>
      <c r="FC319" s="1">
        <v>0</v>
      </c>
      <c r="FD319" s="1">
        <v>0</v>
      </c>
      <c r="FE319" s="1">
        <v>0</v>
      </c>
      <c r="FF319" s="1">
        <v>0</v>
      </c>
      <c r="FG319" s="1">
        <v>0</v>
      </c>
      <c r="FH319" s="1">
        <v>3</v>
      </c>
      <c r="FI319" s="1">
        <v>2</v>
      </c>
      <c r="FJ319" s="1">
        <v>18</v>
      </c>
      <c r="FK319" s="1">
        <v>9</v>
      </c>
      <c r="FL319" s="1">
        <v>0</v>
      </c>
      <c r="FM319" s="1">
        <v>44</v>
      </c>
      <c r="FN319" s="1">
        <v>2</v>
      </c>
      <c r="FO319" s="1">
        <v>2</v>
      </c>
      <c r="FP319" s="1">
        <v>32</v>
      </c>
      <c r="FQ319" s="1">
        <v>2</v>
      </c>
      <c r="FR319" s="1">
        <f>SUM(Tableau17[[#This Row],[2019-T1-ALEXANDRE Audric]:[2019-T1-MARIE Florie]])</f>
        <v>330</v>
      </c>
      <c r="FS319" s="1">
        <v>46</v>
      </c>
      <c r="FT319" s="1">
        <v>130</v>
      </c>
      <c r="FU319" s="1">
        <v>0</v>
      </c>
      <c r="FV319" s="1">
        <v>387</v>
      </c>
      <c r="FW319" s="1">
        <v>0</v>
      </c>
      <c r="FX319" s="1">
        <v>563</v>
      </c>
      <c r="GD319" s="1">
        <v>0</v>
      </c>
      <c r="GE319" s="1">
        <v>86</v>
      </c>
      <c r="GF319" s="1">
        <v>224</v>
      </c>
      <c r="GG319" s="1">
        <v>27</v>
      </c>
      <c r="GH319" s="1">
        <v>170</v>
      </c>
      <c r="GI319" s="1">
        <v>0</v>
      </c>
      <c r="GJ319" s="1">
        <v>507</v>
      </c>
      <c r="GK319" s="1">
        <v>109</v>
      </c>
      <c r="GL319" s="1">
        <v>248</v>
      </c>
      <c r="GM319" s="1">
        <v>0</v>
      </c>
      <c r="GN319" s="1">
        <v>191</v>
      </c>
      <c r="GO319" s="1">
        <v>0</v>
      </c>
      <c r="GP319" s="1">
        <v>548</v>
      </c>
      <c r="GQ319" s="1">
        <v>105</v>
      </c>
      <c r="GR319" s="1">
        <v>55</v>
      </c>
      <c r="GS319" s="1">
        <v>9</v>
      </c>
      <c r="GT319" s="1">
        <v>188</v>
      </c>
      <c r="GU319" s="1">
        <v>14</v>
      </c>
      <c r="GV319" s="1">
        <v>371</v>
      </c>
      <c r="GW319" s="1">
        <v>130</v>
      </c>
      <c r="GX319" s="1">
        <v>0</v>
      </c>
      <c r="GY319" s="1">
        <v>0</v>
      </c>
      <c r="GZ319" s="1">
        <v>261</v>
      </c>
      <c r="HA319" s="1">
        <v>0</v>
      </c>
      <c r="HB319" s="1">
        <v>391</v>
      </c>
      <c r="HC319" s="1">
        <v>144</v>
      </c>
      <c r="HD319" s="1">
        <v>47</v>
      </c>
      <c r="HE319" s="1">
        <v>157</v>
      </c>
      <c r="HF319" s="1">
        <v>343</v>
      </c>
      <c r="HG319" s="1">
        <v>8</v>
      </c>
      <c r="HH319" s="1">
        <v>699</v>
      </c>
      <c r="HI319" s="1">
        <v>161</v>
      </c>
      <c r="HJ319" s="1">
        <v>0</v>
      </c>
      <c r="HK319" s="1">
        <v>464</v>
      </c>
      <c r="HL319" s="1">
        <v>0</v>
      </c>
      <c r="HM319" s="1">
        <v>0</v>
      </c>
      <c r="HN319" s="1">
        <v>625</v>
      </c>
      <c r="HO319" s="1">
        <v>103</v>
      </c>
      <c r="HP319" s="1">
        <v>15</v>
      </c>
      <c r="HQ319" s="1">
        <v>32</v>
      </c>
      <c r="HR319" s="1">
        <v>161</v>
      </c>
      <c r="HS319" s="1">
        <v>26</v>
      </c>
      <c r="HT319" s="1">
        <v>337</v>
      </c>
      <c r="HU319" s="1">
        <v>28</v>
      </c>
      <c r="HV319" s="1">
        <v>71</v>
      </c>
      <c r="HW319" s="1">
        <v>20</v>
      </c>
      <c r="HX319" s="1">
        <v>156</v>
      </c>
      <c r="HY319" s="1">
        <v>0</v>
      </c>
      <c r="HZ319" s="1">
        <v>275</v>
      </c>
      <c r="IA319" s="1">
        <v>55</v>
      </c>
      <c r="IB319" s="1">
        <v>17</v>
      </c>
      <c r="IC319" s="1">
        <v>62</v>
      </c>
      <c r="ID319" s="1">
        <v>177</v>
      </c>
      <c r="IE319" s="1">
        <v>13</v>
      </c>
      <c r="IF319" s="1">
        <v>324</v>
      </c>
      <c r="IG319" s="1">
        <v>0</v>
      </c>
      <c r="IH319" s="1">
        <v>0</v>
      </c>
      <c r="II319" s="1">
        <v>99</v>
      </c>
      <c r="IJ319" s="1">
        <v>169</v>
      </c>
      <c r="IK319" s="1">
        <v>0</v>
      </c>
      <c r="IL319" s="1">
        <v>268</v>
      </c>
      <c r="IM319" s="26">
        <f>IFERROR(Tableau17[[#This Row],[LDIV]]/Tableau17[[#This Row],[Total général]],"")</f>
        <v>1.090909090909091E-2</v>
      </c>
      <c r="IN319" s="26">
        <f>IFERROR(Tableau17[[#This Row],[LDVC]]/Tableau17[[#This Row],[Total général]],"")</f>
        <v>0</v>
      </c>
      <c r="IO319" s="26">
        <f>IFERROR(Tableau17[[#This Row],[LDVD]]/Tableau17[[#This Row],[Total général]],"")</f>
        <v>0.1709090909090909</v>
      </c>
      <c r="IP319" s="26">
        <f>IFERROR(Tableau17[[#This Row],[LDVG]]/Tableau17[[#This Row],[Total général]],"")</f>
        <v>0.2</v>
      </c>
      <c r="IQ319" s="26">
        <f>IFERROR(Tableau17[[#This Row],[LEXD]]/Tableau17[[#This Row],[Total général]],"")</f>
        <v>0</v>
      </c>
      <c r="IR319" s="26">
        <f>IFERROR(Tableau17[[#This Row],[LEXG]]/Tableau17[[#This Row],[Total général]],"")</f>
        <v>1.8181818181818181E-2</v>
      </c>
      <c r="IS319" s="26">
        <f>IFERROR(Tableau17[[#This Row],[LLR]]/Tableau17[[#This Row],[Total général]],"")</f>
        <v>8.727272727272728E-2</v>
      </c>
      <c r="IT319" s="26">
        <f>IFERROR(Tableau17[[#This Row],[LREM]]/Tableau17[[#This Row],[Total général]],"")</f>
        <v>6.1818181818181821E-2</v>
      </c>
      <c r="IU319" s="26">
        <f>IFERROR(Tableau17[[#This Row],[LRN]]/Tableau17[[#This Row],[Total général]],"")</f>
        <v>0.10181818181818182</v>
      </c>
      <c r="IV319" s="26">
        <f>IFERROR(Tableau17[[#This Row],[LUG]]/Tableau17[[#This Row],[Total général]],"")</f>
        <v>0.2690909090909091</v>
      </c>
      <c r="IW319" s="26">
        <f>IFERROR(Tableau17[[#This Row],[LVEC]]/Tableau17[[#This Row],[Total général]],"")</f>
        <v>0.08</v>
      </c>
      <c r="IX319" s="26">
        <f>IFERROR(Tableau17[[#This Row],[2008-T1-LCMD]]/Tableau17[[#This Row],[2008-T1-TOTAL]],"")</f>
        <v>4.4404973357015987E-2</v>
      </c>
      <c r="IY319" s="26">
        <f>IFERROR(Tableau17[[#This Row],[2008-T1-LDVD]]/Tableau17[[#This Row],[2008-T1-TOTAL]],"")</f>
        <v>0</v>
      </c>
      <c r="IZ319" s="26">
        <f>IFERROR(Tableau17[[#This Row],[2008-T1-LEXD]]/Tableau17[[#This Row],[2008-T1-TOTAL]],"")</f>
        <v>0</v>
      </c>
      <c r="JA319" s="26">
        <f>IFERROR(Tableau17[[#This Row],[2008-T1-LEXG]]/Tableau17[[#This Row],[2008-T1-TOTAL]],"")</f>
        <v>7.460035523978685E-2</v>
      </c>
      <c r="JB319" s="26">
        <f>IFERROR(Tableau17[[#This Row],[2008-T1-LFN]]/Tableau17[[#This Row],[2008-T1-TOTAL]],"")</f>
        <v>8.1705150976909419E-2</v>
      </c>
      <c r="JC319" s="26">
        <f>IFERROR(Tableau17[[#This Row],[2008-T1-LMAJ]]/Tableau17[[#This Row],[2008-T1-TOTAL]],"")</f>
        <v>0.18650088809946713</v>
      </c>
      <c r="JD319" s="26">
        <f>IFERROR(Tableau17[[#This Row],[2008-T1-LUG]]/Tableau17[[#This Row],[2008-T1-TOTAL]],"")</f>
        <v>0.61278863232682057</v>
      </c>
      <c r="JE319" s="26" t="str">
        <f>IFERROR(Tableau17[[#This Row],[2008-T2-LFN]]/Tableau17[[#This Row],[2008-T2-TOTAL]],"")</f>
        <v/>
      </c>
      <c r="JF319" s="26" t="str">
        <f>IFERROR(Tableau17[[#This Row],[2008-T2-LGC]]/Tableau17[[#This Row],[2008-T2-TOTAL]],"")</f>
        <v/>
      </c>
      <c r="JG319" s="26" t="str">
        <f>IFERROR(Tableau17[[#This Row],[2008-T2-LMAJ]]/Tableau17[[#This Row],[2008-T2-TOTAL]],"")</f>
        <v/>
      </c>
      <c r="JH319" s="26" t="str">
        <f>IFERROR(Tableau17[[#This Row],[2008-T2-LUG]]/Tableau17[[#This Row],[2008-T2-TOTAL]],"")</f>
        <v/>
      </c>
      <c r="JI319" s="26">
        <f>IFERROR(Tableau17[[#This Row],[2014-T1-LDIV]]/Tableau17[[#This Row],[2014-T1-TOTAL]],"")</f>
        <v>5.3254437869822487E-2</v>
      </c>
      <c r="JJ319" s="26">
        <f>IFERROR(Tableau17[[#This Row],[2014-T1-LDVD]]/Tableau17[[#This Row],[2014-T1-TOTAL]],"")</f>
        <v>0</v>
      </c>
      <c r="JK319" s="26">
        <f>IFERROR(Tableau17[[#This Row],[2014-T1-LDVG]]/Tableau17[[#This Row],[2014-T1-TOTAL]],"")</f>
        <v>0.30769230769230771</v>
      </c>
      <c r="JL319" s="26">
        <f>IFERROR(Tableau17[[#This Row],[2014-T1-LEXG]]/Tableau17[[#This Row],[2014-T1-TOTAL]],"")</f>
        <v>1.9723865877712032E-2</v>
      </c>
      <c r="JM319" s="26">
        <f>IFERROR(Tableau17[[#This Row],[2014-T1-LFG]]/Tableau17[[#This Row],[2014-T1-TOTAL]],"")</f>
        <v>9.270216962524655E-2</v>
      </c>
      <c r="JN319" s="26">
        <f>IFERROR(Tableau17[[#This Row],[2014-T1-LFN]]/Tableau17[[#This Row],[2014-T1-TOTAL]],"")</f>
        <v>0.16962524654832348</v>
      </c>
      <c r="JO319" s="26">
        <f>IFERROR(Tableau17[[#This Row],[2014-T1-LUD]]/Tableau17[[#This Row],[2014-T1-TOTAL]],"")</f>
        <v>0.1893491124260355</v>
      </c>
      <c r="JP319" s="26">
        <f>IFERROR(Tableau17[[#This Row],[2014-T1-LUG]]/Tableau17[[#This Row],[2014-T1-TOTAL]],"")</f>
        <v>0.16765285996055226</v>
      </c>
      <c r="JQ319" s="26">
        <f>IFERROR(Tableau17[[#This Row],[2014-T2-LFN]]/Tableau17[[#This Row],[2014-T2-TOTAL]],"")</f>
        <v>0.1989051094890511</v>
      </c>
      <c r="JR319" s="26">
        <f>IFERROR(Tableau17[[#This Row],[2014-T2-LUD]]/Tableau17[[#This Row],[2014-T2-TOTAL]],"")</f>
        <v>0.45255474452554745</v>
      </c>
      <c r="JS319" s="26">
        <f>IFERROR(Tableau17[[#This Row],[2014-T2-LUG]]/Tableau17[[#This Row],[2014-T2-TOTAL]],"")</f>
        <v>0.34854014598540145</v>
      </c>
      <c r="JT319" s="26">
        <f>IFERROR(Tableau17[[#This Row],[2015-T1-BC-DIV]]/Tableau17[[#This Row],[2015-T1-TOTAL]],"")</f>
        <v>3.7735849056603772E-2</v>
      </c>
      <c r="JU319" s="26">
        <f>IFERROR(Tableau17[[#This Row],[2015-T1-BC-DLF]]/Tableau17[[#This Row],[2015-T1-TOTAL]],"")</f>
        <v>1.078167115902965E-2</v>
      </c>
      <c r="JV319" s="26">
        <f>IFERROR(Tableau17[[#This Row],[2015-T1-BC-DVD]]/Tableau17[[#This Row],[2015-T1-TOTAL]],"")</f>
        <v>2.6954177897574125E-2</v>
      </c>
      <c r="JW319" s="26">
        <f>IFERROR(Tableau17[[#This Row],[2015-T1-BC-DVG]]/Tableau17[[#This Row],[2015-T1-TOTAL]],"")</f>
        <v>0.15094339622641509</v>
      </c>
      <c r="JX319" s="26">
        <f>IFERROR(Tableau17[[#This Row],[2015-T1-BC-FG]]/Tableau17[[#This Row],[2015-T1-TOTAL]],"")</f>
        <v>0.12398921832884097</v>
      </c>
      <c r="JY319" s="26">
        <f>IFERROR(Tableau17[[#This Row],[2015-T1-BC-FN]]/Tableau17[[#This Row],[2015-T1-TOTAL]],"")</f>
        <v>0.27223719676549868</v>
      </c>
      <c r="JZ319" s="26">
        <f>IFERROR(Tableau17[[#This Row],[2015-T1-BC-MDM]]/Tableau17[[#This Row],[2015-T1-TOTAL]],"")</f>
        <v>2.4258760107816711E-2</v>
      </c>
      <c r="KA319" s="26">
        <f>IFERROR(Tableau17[[#This Row],[2015-T1-BC-RDG]]/Tableau17[[#This Row],[2015-T1-TOTAL]],"")</f>
        <v>0</v>
      </c>
      <c r="KB319" s="26">
        <f>IFERROR(Tableau17[[#This Row],[2015-T1-BC-SOC]]/Tableau17[[#This Row],[2015-T1-TOTAL]],"")</f>
        <v>0</v>
      </c>
      <c r="KC319" s="26">
        <f>IFERROR(Tableau17[[#This Row],[2015-T1-BC-UD]]/Tableau17[[#This Row],[2015-T1-TOTAL]],"")</f>
        <v>0.12129380053908356</v>
      </c>
      <c r="KD319" s="26">
        <f>IFERROR(Tableau17[[#This Row],[2015-T1-BC-UG]]/Tableau17[[#This Row],[2015-T1-TOTAL]],"")</f>
        <v>0.23180592991913745</v>
      </c>
      <c r="KE319" s="26">
        <f>IFERROR(Tableau17[[#This Row],[2015-T1-BC-VEC]]/Tableau17[[#This Row],[2015-T1-TOTAL]],"")</f>
        <v>0</v>
      </c>
      <c r="KF319" s="26">
        <f>IFERROR(Tableau17[[#This Row],[2015-T2-BC-DVG]]/Tableau17[[#This Row],[2015-T2-TOTAL]],"")</f>
        <v>0</v>
      </c>
      <c r="KG319" s="26">
        <f>IFERROR(Tableau17[[#This Row],[2015-T2-BC-FN]]/Tableau17[[#This Row],[2015-T2-TOTAL]],"")</f>
        <v>0.33248081841432225</v>
      </c>
      <c r="KH319" s="26">
        <f>IFERROR(Tableau17[[#This Row],[2015-T2-BC-SOC]]/Tableau17[[#This Row],[2015-T2-TOTAL]],"")</f>
        <v>0</v>
      </c>
      <c r="KI319" s="26">
        <f>IFERROR(Tableau17[[#This Row],[2015-T2-BC-UD]]/Tableau17[[#This Row],[2015-T2-TOTAL]],"")</f>
        <v>0</v>
      </c>
      <c r="KJ319" s="26">
        <f>IFERROR(Tableau17[[#This Row],[2015-T2-BC-UG]]/Tableau17[[#This Row],[2015-T2-TOTAL]],"")</f>
        <v>0.6675191815856778</v>
      </c>
      <c r="KK319" s="26">
        <f>IFERROR(Tableau17[[#This Row],[2017 (L)-T1-COM]]/Tableau17[[#This Row],[2017 (L)-T1-TOTAL]],"")</f>
        <v>0</v>
      </c>
      <c r="KL319" s="26">
        <f>IFERROR(Tableau17[[#This Row],[2017 (L)-T1-DIV]]/Tableau17[[#This Row],[2017 (L)-T1-TOTAL]],"")</f>
        <v>3.7037037037037035E-2</v>
      </c>
      <c r="KM319" s="26">
        <f>IFERROR(Tableau17[[#This Row],[2017 (L)-T1-DLF]]/Tableau17[[#This Row],[2017 (L)-T1-TOTAL]],"")</f>
        <v>6.1728395061728392E-3</v>
      </c>
      <c r="KN319" s="26">
        <f>IFERROR(Tableau17[[#This Row],[2017 (L)-T1-DVD]]/Tableau17[[#This Row],[2017 (L)-T1-TOTAL]],"")</f>
        <v>0</v>
      </c>
      <c r="KO319" s="26">
        <f>IFERROR(Tableau17[[#This Row],[2017 (L)-T1-DVG]]/Tableau17[[#This Row],[2017 (L)-T1-TOTAL]],"")</f>
        <v>4.0123456790123455E-2</v>
      </c>
      <c r="KP319" s="26">
        <f>IFERROR(Tableau17[[#This Row],[2017 (L)-T1-ECO]]/Tableau17[[#This Row],[2017 (L)-T1-TOTAL]],"")</f>
        <v>1.5432098765432098E-2</v>
      </c>
      <c r="KQ319" s="26">
        <f>IFERROR(Tableau17[[#This Row],[2017 (L)-T1-EXD]]/Tableau17[[#This Row],[2017 (L)-T1-TOTAL]],"")</f>
        <v>6.1728395061728392E-3</v>
      </c>
      <c r="KR319" s="26">
        <f>IFERROR(Tableau17[[#This Row],[2017 (L)-T1-EXG]]/Tableau17[[#This Row],[2017 (L)-T1-TOTAL]],"")</f>
        <v>6.1728395061728392E-3</v>
      </c>
      <c r="KS319" s="26">
        <f>IFERROR(Tableau17[[#This Row],[2017 (L)-T1-FI]]/Tableau17[[#This Row],[2017 (L)-T1-TOTAL]],"")</f>
        <v>0.34567901234567899</v>
      </c>
      <c r="KT319" s="26">
        <f>IFERROR(Tableau17[[#This Row],[2017 (L)-T1-FN]]/Tableau17[[#This Row],[2017 (L)-T1-TOTAL]],"")</f>
        <v>0.15740740740740741</v>
      </c>
      <c r="KU319" s="26">
        <f>IFERROR(Tableau17[[#This Row],[2017 (L)-T1-LR]]/Tableau17[[#This Row],[2017 (L)-T1-TOTAL]],"")</f>
        <v>5.2469135802469133E-2</v>
      </c>
      <c r="KV319" s="26">
        <f>IFERROR(Tableau17[[#This Row],[2017 (L)-T1-MDM]]/Tableau17[[#This Row],[2017 (L)-T1-TOTAL]],"")</f>
        <v>0</v>
      </c>
      <c r="KW319" s="26">
        <f>IFERROR(Tableau17[[#This Row],[2017 (L)-T1-RDG]]/Tableau17[[#This Row],[2017 (L)-T1-TOTAL]],"")</f>
        <v>0</v>
      </c>
      <c r="KX319" s="26">
        <f>IFERROR(Tableau17[[#This Row],[2017 (L)-T1-REG]]/Tableau17[[#This Row],[2017 (L)-T1-TOTAL]],"")</f>
        <v>3.0864197530864196E-3</v>
      </c>
      <c r="KY319" s="26">
        <f>IFERROR(Tableau17[[#This Row],[2017 (L)-T1-REM]]/Tableau17[[#This Row],[2017 (L)-T1-TOTAL]],"")</f>
        <v>0.19135802469135801</v>
      </c>
      <c r="KZ319" s="26">
        <f>IFERROR(Tableau17[[#This Row],[2017 (L)-T1-SOC]]/Tableau17[[#This Row],[2017 (L)-T1-TOTAL]],"")</f>
        <v>0.1388888888888889</v>
      </c>
      <c r="LA319" s="26">
        <f>IFERROR(Tableau17[[#This Row],[2017 (L)-T1-UDI]]/Tableau17[[#This Row],[2017 (L)-T1-TOTAL]],"")</f>
        <v>0</v>
      </c>
      <c r="LB319" s="26">
        <f>IFERROR(Tableau17[[#This Row],[2017 (L)-T2-FI]]/Tableau17[[#This Row],[2017 (L)-T2-TOTAL]],"")</f>
        <v>0.63059701492537312</v>
      </c>
      <c r="LC319" s="26">
        <f>IFERROR(Tableau17[[#This Row],[2017 (L)-T2-FN]]/Tableau17[[#This Row],[2017 (L)-T2-TOTAL]],"")</f>
        <v>0</v>
      </c>
      <c r="LD319" s="26">
        <f>IFERROR(Tableau17[[#This Row],[2017 (L)-T2-LR]]/Tableau17[[#This Row],[2017 (L)-T2-TOTAL]],"")</f>
        <v>0</v>
      </c>
      <c r="LE319" s="26">
        <f>IFERROR(Tableau17[[#This Row],[2017 (L)-T2-MDM]]/Tableau17[[#This Row],[2017 (L)-T2-TOTAL]],"")</f>
        <v>0</v>
      </c>
      <c r="LF319" s="26">
        <f>IFERROR(Tableau17[[#This Row],[2017 (L)-T2-REM]]/Tableau17[[#This Row],[2017 (L)-T2-TOTAL]],"")</f>
        <v>0.36940298507462688</v>
      </c>
      <c r="LG319" s="26">
        <f>IFERROR(Tableau17[[#This Row],[2017-T1-ARTHAUD Nathalie]]/Tableau17[[#This Row],[2017-T1-TOTAL]],"")</f>
        <v>7.1530758226037196E-3</v>
      </c>
      <c r="LH319" s="26">
        <f>IFERROR(Tableau17[[#This Row],[2017-T1-ASSELINEAU Fran]]/Tableau17[[#This Row],[2017-T1-TOTAL]],"")</f>
        <v>1.5736766809728183E-2</v>
      </c>
      <c r="LI319" s="26">
        <f>IFERROR(Tableau17[[#This Row],[2017-T1-CHEMINADE Jacques]]/Tableau17[[#This Row],[2017-T1-TOTAL]],"")</f>
        <v>0</v>
      </c>
      <c r="LJ319" s="26">
        <f>IFERROR(Tableau17[[#This Row],[2017-T1-DUPONT-AIGNAN Nicolas]]/Tableau17[[#This Row],[2017-T1-TOTAL]],"")</f>
        <v>2.2889842632331903E-2</v>
      </c>
      <c r="LK319" s="26">
        <f>IFERROR(Tableau17[[#This Row],[2017-T1-FILLON Fran]]/Tableau17[[#This Row],[2017-T1-TOTAL]],"")</f>
        <v>6.7238912732474967E-2</v>
      </c>
      <c r="LL319" s="26">
        <f>IFERROR(Tableau17[[#This Row],[2017-T1-HAMON Beno]]/Tableau17[[#This Row],[2017-T1-TOTAL]],"")</f>
        <v>7.0100143061516448E-2</v>
      </c>
      <c r="LM319" s="26">
        <f>IFERROR(Tableau17[[#This Row],[2017-T1-LASSALLE Jean]]/Tableau17[[#This Row],[2017-T1-TOTAL]],"")</f>
        <v>1.1444921316165951E-2</v>
      </c>
      <c r="LN319" s="26">
        <f>IFERROR(Tableau17[[#This Row],[2017-T1-LE PEN Marine]]/Tableau17[[#This Row],[2017-T1-TOTAL]],"")</f>
        <v>0.16738197424892703</v>
      </c>
      <c r="LO319" s="26">
        <f>IFERROR(Tableau17[[#This Row],[2017-T1-M Jean-Luc]]/Tableau17[[#This Row],[2017-T1-TOTAL]],"")</f>
        <v>0.40057224606580832</v>
      </c>
      <c r="LP319" s="26">
        <f>IFERROR(Tableau17[[#This Row],[2017-T1-MACRON Emmanuel]]/Tableau17[[#This Row],[2017-T1-TOTAL]],"")</f>
        <v>0.22460658082975679</v>
      </c>
      <c r="LQ319" s="26">
        <f>IFERROR(Tableau17[[#This Row],[2017-T1-POUTOU Philippe]]/Tableau17[[#This Row],[2017-T1-TOTAL]],"")</f>
        <v>1.2875536480686695E-2</v>
      </c>
      <c r="LR319" s="26">
        <f>IFERROR(Tableau17[[#This Row],[2017-T2-LE PEN Marine]]/Tableau17[[#This Row],[2017-T2-TOTAL]],"")</f>
        <v>0.2576</v>
      </c>
      <c r="LS319" s="26">
        <f>IFERROR(Tableau17[[#This Row],[2017-T2-MACRON Emmanuel]]/Tableau17[[#This Row],[2017-T2-TOTAL]],"")</f>
        <v>0.74239999999999995</v>
      </c>
      <c r="LT319" s="26">
        <f>IFERROR(Tableau17[[#This Row],[2019-T1-ALEXANDRE Audric]]/Tableau17[[#This Row],[2019-T1-TOTAL]],"")</f>
        <v>3.0303030303030303E-3</v>
      </c>
      <c r="LU319" s="26">
        <f>IFERROR(Tableau17[[#This Row],[2019-T1-ARTHAUD Nathalie]]/Tableau17[[#This Row],[2019-T1-TOTAL]],"")</f>
        <v>1.2121212121212121E-2</v>
      </c>
      <c r="LV319" s="26">
        <f>IFERROR(Tableau17[[#This Row],[2019-T1-ASSELINEAU François]]/Tableau17[[#This Row],[2019-T1-TOTAL]],"")</f>
        <v>2.4242424242424242E-2</v>
      </c>
      <c r="LW319" s="26">
        <f>IFERROR(Tableau17[[#This Row],[2019-T1-AUBRY Manon]]/Tableau17[[#This Row],[2019-T1-TOTAL]],"")</f>
        <v>0.22424242424242424</v>
      </c>
      <c r="LX319" s="26">
        <f>IFERROR(Tableau17[[#This Row],[2019-T1-AZERGUI Nagib]]/Tableau17[[#This Row],[2019-T1-TOTAL]],"")</f>
        <v>2.1212121212121213E-2</v>
      </c>
      <c r="LY319" s="26">
        <f>IFERROR(Tableau17[[#This Row],[2019-T1-BARDELLA Jordan]]/Tableau17[[#This Row],[2019-T1-TOTAL]],"")</f>
        <v>0.27575757575757576</v>
      </c>
      <c r="LZ319" s="26">
        <f>IFERROR(Tableau17[[#This Row],[2019-T1-BELLAMY François-Xavier]]/Tableau17[[#This Row],[2019-T1-TOTAL]],"")</f>
        <v>3.9393939393939391E-2</v>
      </c>
      <c r="MA319" s="26">
        <f>IFERROR(Tableau17[[#This Row],[2019-T1-BIDOU Olivier]]/Tableau17[[#This Row],[2019-T1-TOTAL]],"")</f>
        <v>0</v>
      </c>
      <c r="MB319" s="26">
        <f>IFERROR(Tableau17[[#This Row],[2019-T1-BOURG Dominique]]/Tableau17[[#This Row],[2019-T1-TOTAL]],"")</f>
        <v>1.8181818181818181E-2</v>
      </c>
      <c r="MC319" s="26">
        <f>IFERROR(Tableau17[[#This Row],[2019-T1-BROSSAT Ian]]/Tableau17[[#This Row],[2019-T1-TOTAL]],"")</f>
        <v>3.6363636363636362E-2</v>
      </c>
      <c r="MD319" s="26">
        <f>IFERROR(Tableau17[[#This Row],[2019-T1-CAILLAUD Sophie]]/Tableau17[[#This Row],[2019-T1-TOTAL]],"")</f>
        <v>0</v>
      </c>
      <c r="ME319" s="26">
        <f>IFERROR(Tableau17[[#This Row],[2019-T1-CAMUS Renaud]]/Tableau17[[#This Row],[2019-T1-TOTAL]],"")</f>
        <v>0</v>
      </c>
      <c r="MF319" s="26">
        <f>IFERROR(Tableau17[[#This Row],[2019-T1-CHALENÇON Christophe]]/Tableau17[[#This Row],[2019-T1-TOTAL]],"")</f>
        <v>0</v>
      </c>
      <c r="MG319" s="26">
        <f>IFERROR(Tableau17[[#This Row],[2019-T1-CORBET Cathy Denise Ginette]]/Tableau17[[#This Row],[2019-T1-TOTAL]],"")</f>
        <v>0</v>
      </c>
      <c r="MH319" s="26">
        <f>IFERROR(Tableau17[[#This Row],[2019-T1-DE PREVOISIN Robert]]/Tableau17[[#This Row],[2019-T1-TOTAL]],"")</f>
        <v>0</v>
      </c>
      <c r="MI319" s="26">
        <f>IFERROR(Tableau17[[#This Row],[2019-T1-DELFEL Thérèse]]/Tableau17[[#This Row],[2019-T1-TOTAL]],"")</f>
        <v>0</v>
      </c>
      <c r="MJ319" s="26">
        <f>IFERROR(Tableau17[[#This Row],[2019-T1-DIEUMEGARD Pierre]]/Tableau17[[#This Row],[2019-T1-TOTAL]],"")</f>
        <v>0</v>
      </c>
      <c r="MK319" s="26">
        <f>IFERROR(Tableau17[[#This Row],[2019-T1-DUPONT-AIGNAN Nicolas]]/Tableau17[[#This Row],[2019-T1-TOTAL]],"")</f>
        <v>9.0909090909090905E-3</v>
      </c>
      <c r="ML319" s="26">
        <f>IFERROR(Tableau17[[#This Row],[2019-T1-GERNIGON Yves]]/Tableau17[[#This Row],[2019-T1-TOTAL]],"")</f>
        <v>6.0606060606060606E-3</v>
      </c>
      <c r="MM319" s="26">
        <f>IFERROR(Tableau17[[#This Row],[2019-T1-GLUCKSMANN Raphaël]]/Tableau17[[#This Row],[2019-T1-TOTAL]],"")</f>
        <v>5.4545454545454543E-2</v>
      </c>
      <c r="MN319" s="26">
        <f>IFERROR(Tableau17[[#This Row],[2019-T1-HAMON Benoît]]/Tableau17[[#This Row],[2019-T1-TOTAL]],"")</f>
        <v>2.7272727272727271E-2</v>
      </c>
      <c r="MO319" s="26">
        <f>IFERROR(Tableau17[[#This Row],[2019-T1-HELGEN Gilles]]/Tableau17[[#This Row],[2019-T1-TOTAL]],"")</f>
        <v>0</v>
      </c>
      <c r="MP319" s="26">
        <f>IFERROR(Tableau17[[#This Row],[2019-T1-JADOT Yannick]]/Tableau17[[#This Row],[2019-T1-TOTAL]],"")</f>
        <v>0.13333333333333333</v>
      </c>
      <c r="MQ319" s="26">
        <f>IFERROR(Tableau17[[#This Row],[2019-T1-LAGARDE Jean-Christophe]]/Tableau17[[#This Row],[2019-T1-TOTAL]],"")</f>
        <v>6.0606060606060606E-3</v>
      </c>
      <c r="MR319" s="26">
        <f>IFERROR(Tableau17[[#This Row],[2019-T1-LALANNE Francis]]/Tableau17[[#This Row],[2019-T1-TOTAL]],"")</f>
        <v>6.0606060606060606E-3</v>
      </c>
      <c r="MS319" s="26">
        <f>IFERROR(Tableau17[[#This Row],[2019-T1-LOISEAU Nathalie]]/Tableau17[[#This Row],[2019-T1-TOTAL]],"")</f>
        <v>9.696969696969697E-2</v>
      </c>
      <c r="MT319" s="26">
        <f>IFERROR(Tableau17[[#This Row],[2019-T1-MARIE Florie]]/Tableau17[[#This Row],[2019-T1-TOTAL]],"")</f>
        <v>6.0606060606060606E-3</v>
      </c>
      <c r="MU319" s="26">
        <f>IFERROR(Tableau17[[#This Row],[2008-T1-MACROEXTRDROITE]]/Tableau17[[#This Row],[2008-T1-MACROTOTALE]],"")</f>
        <v>8.1705150976909419E-2</v>
      </c>
      <c r="MV319" s="26">
        <f>IFERROR(Tableau17[[#This Row],[2008-T1-MACRODROITE]]/Tableau17[[#This Row],[2008-T1-MACROTOTALE]],"")</f>
        <v>0.23090586145648312</v>
      </c>
      <c r="MW319" s="26">
        <f>IFERROR(Tableau17[[#This Row],[2008-T1-MACROCENTRE]]/Tableau17[[#This Row],[2008-T1-MACROTOTALE]],"")</f>
        <v>0</v>
      </c>
      <c r="MX319" s="26">
        <f>IFERROR(Tableau17[[#This Row],[2008-T1-MACROGAUCHE]]/Tableau17[[#This Row],[2008-T1-MACROTOTALE]],"")</f>
        <v>0.68738898756660749</v>
      </c>
      <c r="MY319" s="26">
        <f>IFERROR(Tableau17[[#This Row],[2008-T1-MACROAUTRE]]/Tableau17[[#This Row],[2008-T1-MACROTOTALE]],"")</f>
        <v>0</v>
      </c>
      <c r="MZ319" s="26" t="str">
        <f>IFERROR(Tableau17[[#This Row],[2008-T2-MACROEXTRDROITE]]/Tableau17[[#This Row],[2008-T2-MACROTOTALE]],"")</f>
        <v/>
      </c>
      <c r="NA319" s="26" t="str">
        <f>IFERROR(Tableau17[[#This Row],[2008-T2-MACRODROITE]]/Tableau17[[#This Row],[2008-T2-MACROTOTALE]],"")</f>
        <v/>
      </c>
      <c r="NB319" s="26" t="str">
        <f>IFERROR(Tableau17[[#This Row],[2008-T2-MACROCENTRE]]/Tableau17[[#This Row],[2008-T2-MACROTOTALE]],"")</f>
        <v/>
      </c>
      <c r="NC319" s="26" t="str">
        <f>IFERROR(Tableau17[[#This Row],[2008-T2-MACROGAUCHE]]/Tableau17[[#This Row],[2008-T2-MACROTOTALE]],"")</f>
        <v/>
      </c>
      <c r="ND319" s="26" t="str">
        <f>IFERROR(Tableau17[[#This Row],[2008-T2-MACROAUTRE]]/Tableau17[[#This Row],[2008-T2-MACROTOTALE]],"")</f>
        <v/>
      </c>
      <c r="NE319" s="26">
        <f>IFERROR(Tableau17[[#This Row],[2014-T1-MACROEXTRDROITE]]/Tableau17[[#This Row],[2014-T1-MACROTOTALE]],"")</f>
        <v>0.16962524654832348</v>
      </c>
      <c r="NF319" s="26">
        <f>IFERROR(Tableau17[[#This Row],[2014-T1-MACRODROITE]]/Tableau17[[#This Row],[2014-T1-MACROTOTALE]],"")</f>
        <v>0.44181459566074949</v>
      </c>
      <c r="NG319" s="26">
        <f>IFERROR(Tableau17[[#This Row],[2014-T1-MACROCENTRE]]/Tableau17[[#This Row],[2014-T1-MACROTOTALE]],"")</f>
        <v>5.3254437869822487E-2</v>
      </c>
      <c r="NH319" s="26">
        <f>IFERROR(Tableau17[[#This Row],[2014-T1-MACROGAUCHE]]/Tableau17[[#This Row],[2014-T1-MACROTOTALE]],"")</f>
        <v>0.33530571992110453</v>
      </c>
      <c r="NI319" s="26">
        <f>IFERROR(Tableau17[[#This Row],[2014-T1-MACROAUTRE]]/Tableau17[[#This Row],[2014-T1-MACROTOTALE]],"")</f>
        <v>0</v>
      </c>
      <c r="NJ319" s="26">
        <f>IFERROR(Tableau17[[#This Row],[2014-T2-MACROEXTRDROITE]]/Tableau17[[#This Row],[2014-T2-MACROTOTALE]],"")</f>
        <v>0.1989051094890511</v>
      </c>
      <c r="NK319" s="26">
        <f>IFERROR(Tableau17[[#This Row],[2014-T2-MACRODROITE]]/Tableau17[[#This Row],[2014-T2-MACROTOTALE]],"")</f>
        <v>0.45255474452554745</v>
      </c>
      <c r="NL319" s="26">
        <f>IFERROR(Tableau17[[#This Row],[2014-T2-MACROCENTRE]]/Tableau17[[#This Row],[2014-T2-MACROTOTALE]],"")</f>
        <v>0</v>
      </c>
      <c r="NM319" s="26">
        <f>IFERROR(Tableau17[[#This Row],[2014-T2-MACROGAUCHE]]/Tableau17[[#This Row],[2014-T2-MACROTOTALE]],"")</f>
        <v>0.34854014598540145</v>
      </c>
      <c r="NN319" s="26">
        <f>IFERROR(Tableau17[[#This Row],[2014-T2-MACROAUTRE]]/Tableau17[[#This Row],[2014-T2-MACROTOTALE]],"")</f>
        <v>0</v>
      </c>
      <c r="NO319" s="26">
        <f>IFERROR( Tableau17[[#This Row],[2015-T1-MACROEXTRDROITE]]/Tableau17[[#This Row],[2015-T1-MACROTOTALE]],"")</f>
        <v>0.28301886792452829</v>
      </c>
      <c r="NP319" s="26">
        <f>IFERROR(Tableau17[[#This Row],[2015-T1-MACRODROITE]]/Tableau17[[#This Row],[2015-T1-MACROTOTALE]],"")</f>
        <v>0.14824797843665768</v>
      </c>
      <c r="NQ319" s="26">
        <f>IFERROR(Tableau17[[#This Row],[2015-T1-MACROCENTRE]]/Tableau17[[#This Row],[2015-T1-MACROTOTALE]],"")</f>
        <v>2.4258760107816711E-2</v>
      </c>
      <c r="NR319" s="26">
        <f>IFERROR(Tableau17[[#This Row],[2015-T1-MACROGAUCHE]]/Tableau17[[#This Row],[2015-T1-MACROTOTALE]],"")</f>
        <v>0.50673854447439348</v>
      </c>
      <c r="NS319" s="26">
        <f>IFERROR(Tableau17[[#This Row],[2015-T1-MACROAUTRE]]/Tableau17[[#This Row],[2015-T1-MACROTOTALE]],"")</f>
        <v>3.7735849056603772E-2</v>
      </c>
      <c r="NT319" s="26">
        <f>IFERROR(Tableau17[[#This Row],[2015-T2-MACROEXTRDROITE]]/Tableau17[[#This Row],[2015-T2-MACROTOTALE]],"")</f>
        <v>0.33248081841432225</v>
      </c>
      <c r="NU319" s="26">
        <f>IFERROR(Tableau17[[#This Row],[2015-T2-MACRODROITE]]/Tableau17[[#This Row],[2015-T2-MACROTOTALE]],"")</f>
        <v>0</v>
      </c>
      <c r="NV319" s="26">
        <f>IFERROR(Tableau17[[#This Row],[2015-T2-MACROCENTRE]]/Tableau17[[#This Row],[2015-T2-MACROTOTALE]],"")</f>
        <v>0</v>
      </c>
      <c r="NW319" s="26">
        <f>IFERROR(Tableau17[[#This Row],[2015-T2-MACROGAUCHE]]/Tableau17[[#This Row],[2015-T2-MACROTOTALE]],"")</f>
        <v>0.6675191815856778</v>
      </c>
      <c r="NX319" s="26">
        <f>IFERROR(Tableau17[[#This Row],[2015-T2-MACROAUTRE]]/Tableau17[[#This Row],[2015-T2-MACROTOTALE]],"")</f>
        <v>0</v>
      </c>
      <c r="NY319" s="26">
        <f>IFERROR(Tableau17[[#This Row],[2017-T1-MACROEXTRDROITE]]/Tableau17[[#This Row],[2017-T1-MACROTOTALE]],"")</f>
        <v>0.20600858369098712</v>
      </c>
      <c r="NZ319" s="26">
        <f>IFERROR(Tableau17[[#This Row],[2017-T1-MACRODROITE]]/Tableau17[[#This Row],[2017-T1-MACROTOTALE]],"")</f>
        <v>6.7238912732474967E-2</v>
      </c>
      <c r="OA319" s="26">
        <f>IFERROR(Tableau17[[#This Row],[2017-T1-MACROCENTRE]]/Tableau17[[#This Row],[2017-T1-MACROTOTALE]],"")</f>
        <v>0.22460658082975679</v>
      </c>
      <c r="OB319" s="26">
        <f>IFERROR(Tableau17[[#This Row],[2017-T1-MACROGAUCHE]]/Tableau17[[#This Row],[2017-T1-MACROTOTALE]],"")</f>
        <v>0.49070100143061518</v>
      </c>
      <c r="OC319" s="26">
        <f>IFERROR(Tableau17[[#This Row],[2017-T1-MACROAUTRE]]/Tableau17[[#This Row],[2017-T1-MACROTOTALE]],"")</f>
        <v>1.1444921316165951E-2</v>
      </c>
      <c r="OD319" s="26">
        <f>IFERROR(Tableau17[[#This Row],[2017-T2-MACROEXTRDROITE]]/Tableau17[[#This Row],[2017-T2-MACROTOTALE]],"")</f>
        <v>0.2576</v>
      </c>
      <c r="OE319" s="26">
        <f>IFERROR(Tableau17[[#This Row],[2017-T2-MACRODROITE]]/Tableau17[[#This Row],[2017-T2-MACROTOTALE]],"")</f>
        <v>0</v>
      </c>
      <c r="OF319" s="26">
        <f>IFERROR(Tableau17[[#This Row],[2017-T2-MACROCENTRE]]/Tableau17[[#This Row],[2017-T2-MACROTOTALE]],"")</f>
        <v>0.74239999999999995</v>
      </c>
      <c r="OG319" s="26">
        <f>IFERROR(Tableau17[[#This Row],[2017-T2-MACROGAUCHE]]/Tableau17[[#This Row],[2017-T2-MACROTOTALE]],"")</f>
        <v>0</v>
      </c>
      <c r="OH319" s="26">
        <f>IFERROR(Tableau17[[#This Row],[2017-T2-MACROAUTRE]]/Tableau17[[#This Row],[2017-T2-MACROTOTALE]],"")</f>
        <v>0</v>
      </c>
      <c r="OI319" s="26">
        <f>IFERROR(Tableau17[[#This Row],[2019-T1-MACROEXTRDROITE]]/Tableau17[[#This Row],[2019-T1-MACROTOTALE]],"")</f>
        <v>0.3056379821958457</v>
      </c>
      <c r="OJ319" s="26">
        <f>IFERROR(Tableau17[[#This Row],[2019-T1-MACRODROITE]]/Tableau17[[#This Row],[2019-T1-MACROTOTALE]],"")</f>
        <v>4.4510385756676561E-2</v>
      </c>
      <c r="OK319" s="26">
        <f>IFERROR(Tableau17[[#This Row],[2019-T1-MACROCENTRE]]/Tableau17[[#This Row],[2019-T1-MACROTOTALE]],"")</f>
        <v>9.4955489614243327E-2</v>
      </c>
      <c r="OL319" s="26">
        <f>IFERROR(Tableau17[[#This Row],[2019-T1-MACROGAUCHE]]/Tableau17[[#This Row],[2019-T1-MACROTOTALE]],"")</f>
        <v>0.47774480712166173</v>
      </c>
      <c r="OM319" s="26">
        <f>IFERROR(Tableau17[[#This Row],[2019-T1-MACROAUTRE]]/Tableau17[[#This Row],[2019-T1-MACROTOTALE]],"")</f>
        <v>7.71513353115727E-2</v>
      </c>
      <c r="ON319" s="26">
        <f>IFERROR(Tableau17[[#This Row],[2020-T1-MACROEXTRDROITE]]/Tableau17[[#This Row],[2020-T1-MACROTOTALE]],"")</f>
        <v>0.10181818181818182</v>
      </c>
      <c r="OO319" s="26">
        <f>IFERROR(Tableau17[[#This Row],[2020-T1-MACRODROITE]]/Tableau17[[#This Row],[2020-T1-MACROTOTALE]],"")</f>
        <v>0.25818181818181818</v>
      </c>
      <c r="OP319" s="26">
        <f>IFERROR(Tableau17[[#This Row],[2020-T1-MACROCENTRE]]/Tableau17[[#This Row],[2020-T1-MACROTOTALE]],"")</f>
        <v>7.2727272727272724E-2</v>
      </c>
      <c r="OQ319" s="26">
        <f>IFERROR(Tableau17[[#This Row],[2020-T1-MACROGAUCHE]]/Tableau17[[#This Row],[2020-T1-MACROTOTALE]],"")</f>
        <v>0.56727272727272726</v>
      </c>
      <c r="OR319" s="26">
        <f>IFERROR(Tableau17[[#This Row],[2020-T1-MACROAUTRE]]/Tableau17[[#This Row],[2020-T1-MACROTOTALE]],"")</f>
        <v>0</v>
      </c>
      <c r="OS319" s="26">
        <f>IFERROR(Tableau17[[#This Row],[2017 (L)-T1-MACROEXTRDROITE]]/Tableau17[[#This Row],[2017 (L)-T1-MACROTOTALE]],"")</f>
        <v>0.16975308641975309</v>
      </c>
      <c r="OT319" s="26">
        <f>IFERROR(Tableau17[[#This Row],[2017 (L)-T1-MACRODROITE]]/Tableau17[[#This Row],[2017 (L)-T1-MACROTOTALE]],"")</f>
        <v>5.2469135802469133E-2</v>
      </c>
      <c r="OU319" s="26">
        <f>IFERROR(Tableau17[[#This Row],[2017 (L)-T1-MACROCENTRE]]/Tableau17[[#This Row],[2017 (L)-T1-MACROTOTALE]],"")</f>
        <v>0.19135802469135801</v>
      </c>
      <c r="OV319" s="26">
        <f>IFERROR(Tableau17[[#This Row],[2017 (L)-T1-MACROGAUCHE]]/Tableau17[[#This Row],[2017 (L)-T1-MACROTOTALE]],"")</f>
        <v>0.54629629629629628</v>
      </c>
      <c r="OW319" s="26">
        <f>IFERROR(Tableau17[[#This Row],[2017 (L)-T1-MACROAUTRE]]/Tableau17[[#This Row],[2017 (L)-T1-MACROTOTALE]],"")</f>
        <v>4.0123456790123455E-2</v>
      </c>
      <c r="OX319" s="26">
        <f>IFERROR(Tableau17[[#This Row],[2017 (L)-T2-MACROEXTRDROITE]]/Tableau17[[#This Row],[2017 (L)-T2-MACROTOTALE]],"")</f>
        <v>0</v>
      </c>
      <c r="OY319" s="26">
        <f>IFERROR(Tableau17[[#This Row],[2017 (L)-T2-MACRODROITE]]/Tableau17[[#This Row],[2017 (L)-T2-MACROTOTALE]],"")</f>
        <v>0</v>
      </c>
      <c r="OZ319" s="26">
        <f>IFERROR(Tableau17[[#This Row],[2017 (L)-T2-MACROCENTRE]]/Tableau17[[#This Row],[2017 (L)-T2-MACROTOTALE]],"")</f>
        <v>0.36940298507462688</v>
      </c>
      <c r="PA319" s="26">
        <f>IFERROR(Tableau17[[#This Row],[2017 (L)-T2-MACROGAUCHE]]/Tableau17[[#This Row],[2017 (L)-T2-MACROTOTALE]],"")</f>
        <v>0.63059701492537312</v>
      </c>
      <c r="PB319" s="26">
        <f>IFERROR(Tableau17[[#This Row],[2017 (L)-T2-MACROAUTRE]]/Tableau17[[#This Row],[2017 (L)-T2-MACROTOTALE]],"")</f>
        <v>0</v>
      </c>
      <c r="PC319" s="26">
        <f>IFERROR(Tableau17[[#This Row],[2008_T1_PROCUS]]/Tableau17[[#This Row],[2008_T1_INSCRITS]],0)</f>
        <v>1.3368983957219251E-2</v>
      </c>
      <c r="PD319" s="26">
        <f>IFERROR(Tableau17[[#This Row],[2008_T2_PROCUS]]/Tableau17[[#This Row],[2008_T2_INSCRITS]],0)</f>
        <v>0</v>
      </c>
      <c r="PE319" s="26">
        <f>Tableau17[[#This Row],[2014_T1_PROCUS]]/Tableau17[[#This Row],[2014_T1_INSCRITS]]</f>
        <v>6.7283431455004202E-3</v>
      </c>
      <c r="PF319" s="26">
        <f>IFERROR(Tableau17[[#This Row],[2014_T2_PROCUS]]/Tableau17[[#This Row],[2014_T2_INSCRITS]],0)</f>
        <v>5.8873002523128683E-3</v>
      </c>
    </row>
    <row r="320" spans="1:422" hidden="1" x14ac:dyDescent="0.2">
      <c r="A320" s="1">
        <v>8</v>
      </c>
      <c r="B320" s="1" t="s">
        <v>517</v>
      </c>
      <c r="C320" s="1" t="s">
        <v>540</v>
      </c>
      <c r="D320" s="1" t="s">
        <v>540</v>
      </c>
      <c r="E320" s="1">
        <v>1579</v>
      </c>
      <c r="F320" s="1">
        <v>5.3594299999999997</v>
      </c>
      <c r="G320" s="1">
        <v>43.372272000000002</v>
      </c>
      <c r="H320" s="3">
        <v>1048</v>
      </c>
      <c r="I320" s="3">
        <v>234</v>
      </c>
      <c r="L320" s="1">
        <v>15</v>
      </c>
      <c r="M320" s="1">
        <v>55</v>
      </c>
      <c r="O320" s="1">
        <v>1</v>
      </c>
      <c r="P320" s="1">
        <v>36</v>
      </c>
      <c r="Q320" s="1">
        <v>23</v>
      </c>
      <c r="R320" s="1">
        <v>123</v>
      </c>
      <c r="S320" s="1">
        <v>37</v>
      </c>
      <c r="T320" s="1">
        <v>12</v>
      </c>
      <c r="U320" s="1">
        <v>302</v>
      </c>
      <c r="V320" s="1">
        <v>1049</v>
      </c>
      <c r="W320" s="1">
        <v>543</v>
      </c>
      <c r="X320" s="1">
        <v>7</v>
      </c>
      <c r="Y320" s="2">
        <v>0.51763583999999996</v>
      </c>
      <c r="Z320" s="1">
        <v>1049</v>
      </c>
      <c r="AA320" s="1">
        <v>611</v>
      </c>
      <c r="AB320" s="1">
        <v>5</v>
      </c>
      <c r="AC320" s="2">
        <v>0.58245948999999997</v>
      </c>
      <c r="AD320" s="1">
        <v>1048</v>
      </c>
      <c r="AE320" s="1">
        <v>308</v>
      </c>
      <c r="AF320" s="2">
        <v>0.29389313</v>
      </c>
      <c r="AG320" s="1">
        <f t="shared" si="4"/>
        <v>234</v>
      </c>
      <c r="AH320" s="1">
        <v>984</v>
      </c>
      <c r="AI320" s="1">
        <v>512</v>
      </c>
      <c r="AJ320" s="1">
        <v>0</v>
      </c>
      <c r="AK320" s="2">
        <v>0.52032520000000004</v>
      </c>
      <c r="AN320" s="1">
        <v>0</v>
      </c>
      <c r="AP320" s="1">
        <v>1019</v>
      </c>
      <c r="AQ320" s="1">
        <v>460</v>
      </c>
      <c r="AR320" s="2">
        <v>0.45142295999999998</v>
      </c>
      <c r="AS320" s="1">
        <v>1019</v>
      </c>
      <c r="AT320" s="1">
        <v>493</v>
      </c>
      <c r="AU320" s="2">
        <v>0.48380764999999998</v>
      </c>
      <c r="AV320" s="1">
        <v>1015</v>
      </c>
      <c r="AW320" s="1">
        <v>405</v>
      </c>
      <c r="AX320" s="2">
        <v>0.39901478000000001</v>
      </c>
      <c r="AY320" s="1">
        <v>1015</v>
      </c>
      <c r="AZ320" s="1">
        <v>354</v>
      </c>
      <c r="BA320" s="2">
        <v>0.34876847</v>
      </c>
      <c r="BB320" s="1">
        <v>1010</v>
      </c>
      <c r="BC320" s="1">
        <v>720</v>
      </c>
      <c r="BD320" s="2">
        <v>0.71287129000000005</v>
      </c>
      <c r="BE320" s="1">
        <v>1011</v>
      </c>
      <c r="BF320" s="1">
        <v>708</v>
      </c>
      <c r="BG320" s="2">
        <v>0.70029673999999997</v>
      </c>
      <c r="BH320" s="1">
        <v>1060</v>
      </c>
      <c r="BI320" s="1">
        <v>448</v>
      </c>
      <c r="BJ320" s="2">
        <v>0.42264151</v>
      </c>
      <c r="BK320" s="1">
        <v>10</v>
      </c>
      <c r="BN320" s="1">
        <v>19</v>
      </c>
      <c r="BO320" s="1">
        <v>110</v>
      </c>
      <c r="BP320" s="1">
        <v>152</v>
      </c>
      <c r="BQ320" s="1">
        <v>202</v>
      </c>
      <c r="BR320" s="1">
        <v>493</v>
      </c>
      <c r="BZ320" s="1">
        <v>28</v>
      </c>
      <c r="CA320" s="1">
        <v>1</v>
      </c>
      <c r="CB320" s="1">
        <v>50</v>
      </c>
      <c r="CC320" s="1">
        <v>227</v>
      </c>
      <c r="CD320" s="1">
        <v>115</v>
      </c>
      <c r="CE320" s="1">
        <v>108</v>
      </c>
      <c r="CF320" s="1">
        <v>529</v>
      </c>
      <c r="CG320" s="1">
        <v>282</v>
      </c>
      <c r="CH320" s="1">
        <v>141</v>
      </c>
      <c r="CI320" s="1">
        <v>160</v>
      </c>
      <c r="CJ320" s="1">
        <v>583</v>
      </c>
      <c r="CL320" s="1">
        <v>6</v>
      </c>
      <c r="CN320" s="1">
        <v>13</v>
      </c>
      <c r="CP320" s="1">
        <v>266</v>
      </c>
      <c r="CS320" s="1">
        <v>91</v>
      </c>
      <c r="CT320" s="1">
        <v>71</v>
      </c>
      <c r="CW320" s="1">
        <v>447</v>
      </c>
      <c r="CY320" s="1">
        <v>313</v>
      </c>
      <c r="CZ320" s="1">
        <v>147</v>
      </c>
      <c r="DC320" s="1">
        <v>460</v>
      </c>
      <c r="DD320" s="1">
        <v>26</v>
      </c>
      <c r="DE320" s="1">
        <v>6</v>
      </c>
      <c r="DF320" s="1">
        <v>9</v>
      </c>
      <c r="DH320" s="1">
        <v>7</v>
      </c>
      <c r="DI320" s="1">
        <v>5</v>
      </c>
      <c r="DK320" s="1">
        <v>2</v>
      </c>
      <c r="DL320" s="1">
        <v>47</v>
      </c>
      <c r="DM320" s="1">
        <v>156</v>
      </c>
      <c r="DR320" s="1">
        <v>70</v>
      </c>
      <c r="DS320" s="1">
        <v>56</v>
      </c>
      <c r="DT320" s="1">
        <v>12</v>
      </c>
      <c r="DU320" s="1">
        <v>396</v>
      </c>
      <c r="DW320" s="1">
        <v>221</v>
      </c>
      <c r="DZ320" s="1">
        <v>110</v>
      </c>
      <c r="EA320" s="1">
        <v>331</v>
      </c>
      <c r="EB320" s="1">
        <v>4</v>
      </c>
      <c r="EC320" s="1">
        <v>7</v>
      </c>
      <c r="ED320" s="1">
        <v>0</v>
      </c>
      <c r="EE320" s="1">
        <v>11</v>
      </c>
      <c r="EF320" s="1">
        <v>62</v>
      </c>
      <c r="EG320" s="1">
        <v>20</v>
      </c>
      <c r="EH320" s="1">
        <v>5</v>
      </c>
      <c r="EI320" s="1">
        <v>315</v>
      </c>
      <c r="EJ320" s="1">
        <v>181</v>
      </c>
      <c r="EK320" s="1">
        <v>101</v>
      </c>
      <c r="EL320" s="1">
        <v>6</v>
      </c>
      <c r="EM320" s="1">
        <v>712</v>
      </c>
      <c r="EN320" s="1">
        <v>382</v>
      </c>
      <c r="EO320" s="1">
        <v>261</v>
      </c>
      <c r="EP320" s="1">
        <v>643</v>
      </c>
      <c r="EQ320" s="1">
        <v>0</v>
      </c>
      <c r="ER320" s="1">
        <v>3</v>
      </c>
      <c r="ES320" s="1">
        <v>6</v>
      </c>
      <c r="ET320" s="1">
        <v>37</v>
      </c>
      <c r="EU320" s="1">
        <v>13</v>
      </c>
      <c r="EV320" s="1">
        <v>232</v>
      </c>
      <c r="EW320" s="1">
        <v>11</v>
      </c>
      <c r="EX320" s="1">
        <v>0</v>
      </c>
      <c r="EY320" s="1">
        <v>12</v>
      </c>
      <c r="EZ320" s="1">
        <v>22</v>
      </c>
      <c r="FA320" s="1">
        <v>0</v>
      </c>
      <c r="FB320" s="1">
        <v>0</v>
      </c>
      <c r="FC320" s="1">
        <v>0</v>
      </c>
      <c r="FD320" s="1">
        <v>0</v>
      </c>
      <c r="FE320" s="1">
        <v>0</v>
      </c>
      <c r="FF320" s="1">
        <v>0</v>
      </c>
      <c r="FG320" s="1">
        <v>0</v>
      </c>
      <c r="FH320" s="1">
        <v>8</v>
      </c>
      <c r="FI320" s="1">
        <v>0</v>
      </c>
      <c r="FJ320" s="1">
        <v>12</v>
      </c>
      <c r="FK320" s="1">
        <v>6</v>
      </c>
      <c r="FL320" s="1">
        <v>0</v>
      </c>
      <c r="FM320" s="1">
        <v>12</v>
      </c>
      <c r="FN320" s="1">
        <v>0</v>
      </c>
      <c r="FO320" s="1">
        <v>5</v>
      </c>
      <c r="FP320" s="1">
        <v>42</v>
      </c>
      <c r="FQ320" s="1">
        <v>0</v>
      </c>
      <c r="FR320" s="1">
        <f>SUM(Tableau17[[#This Row],[2019-T1-ALEXANDRE Audric]:[2019-T1-MARIE Florie]])</f>
        <v>421</v>
      </c>
      <c r="FS320" s="1">
        <v>110</v>
      </c>
      <c r="FT320" s="1">
        <v>162</v>
      </c>
      <c r="FU320" s="1">
        <v>0</v>
      </c>
      <c r="FV320" s="1">
        <v>221</v>
      </c>
      <c r="FW320" s="1">
        <v>0</v>
      </c>
      <c r="FX320" s="1">
        <v>493</v>
      </c>
      <c r="GD320" s="1">
        <v>0</v>
      </c>
      <c r="GE320" s="1">
        <v>227</v>
      </c>
      <c r="GF320" s="1">
        <v>115</v>
      </c>
      <c r="GG320" s="1">
        <v>0</v>
      </c>
      <c r="GH320" s="1">
        <v>187</v>
      </c>
      <c r="GI320" s="1">
        <v>0</v>
      </c>
      <c r="GJ320" s="1">
        <v>529</v>
      </c>
      <c r="GK320" s="1">
        <v>282</v>
      </c>
      <c r="GL320" s="1">
        <v>141</v>
      </c>
      <c r="GM320" s="1">
        <v>0</v>
      </c>
      <c r="GN320" s="1">
        <v>160</v>
      </c>
      <c r="GO320" s="1">
        <v>0</v>
      </c>
      <c r="GP320" s="1">
        <v>583</v>
      </c>
      <c r="GQ320" s="1">
        <v>272</v>
      </c>
      <c r="GR320" s="1">
        <v>71</v>
      </c>
      <c r="GS320" s="1">
        <v>0</v>
      </c>
      <c r="GT320" s="1">
        <v>104</v>
      </c>
      <c r="GU320" s="1">
        <v>0</v>
      </c>
      <c r="GV320" s="1">
        <v>447</v>
      </c>
      <c r="GW320" s="1">
        <v>313</v>
      </c>
      <c r="GX320" s="1">
        <v>0</v>
      </c>
      <c r="GY320" s="1">
        <v>0</v>
      </c>
      <c r="GZ320" s="1">
        <v>147</v>
      </c>
      <c r="HA320" s="1">
        <v>0</v>
      </c>
      <c r="HB320" s="1">
        <v>460</v>
      </c>
      <c r="HC320" s="1">
        <v>333</v>
      </c>
      <c r="HD320" s="1">
        <v>62</v>
      </c>
      <c r="HE320" s="1">
        <v>101</v>
      </c>
      <c r="HF320" s="1">
        <v>211</v>
      </c>
      <c r="HG320" s="1">
        <v>5</v>
      </c>
      <c r="HH320" s="1">
        <v>712</v>
      </c>
      <c r="HI320" s="1">
        <v>382</v>
      </c>
      <c r="HJ320" s="1">
        <v>0</v>
      </c>
      <c r="HK320" s="1">
        <v>261</v>
      </c>
      <c r="HL320" s="1">
        <v>0</v>
      </c>
      <c r="HM320" s="1">
        <v>0</v>
      </c>
      <c r="HN320" s="1">
        <v>643</v>
      </c>
      <c r="HO320" s="1">
        <v>254</v>
      </c>
      <c r="HP320" s="1">
        <v>11</v>
      </c>
      <c r="HQ320" s="1">
        <v>42</v>
      </c>
      <c r="HR320" s="1">
        <v>92</v>
      </c>
      <c r="HS320" s="1">
        <v>34</v>
      </c>
      <c r="HT320" s="1">
        <v>433</v>
      </c>
      <c r="HU320" s="1">
        <v>123</v>
      </c>
      <c r="HV320" s="1">
        <v>51</v>
      </c>
      <c r="HW320" s="1">
        <v>23</v>
      </c>
      <c r="HX320" s="1">
        <v>105</v>
      </c>
      <c r="HY320" s="1">
        <v>0</v>
      </c>
      <c r="HZ320" s="1">
        <v>302</v>
      </c>
      <c r="IA320" s="1">
        <v>165</v>
      </c>
      <c r="IB320" s="1">
        <v>12</v>
      </c>
      <c r="IC320" s="1">
        <v>70</v>
      </c>
      <c r="ID320" s="1">
        <v>143</v>
      </c>
      <c r="IE320" s="1">
        <v>6</v>
      </c>
      <c r="IF320" s="1">
        <v>396</v>
      </c>
      <c r="IG320" s="1">
        <v>221</v>
      </c>
      <c r="IH320" s="1">
        <v>0</v>
      </c>
      <c r="II320" s="1">
        <v>110</v>
      </c>
      <c r="IJ320" s="1">
        <v>0</v>
      </c>
      <c r="IK320" s="1">
        <v>0</v>
      </c>
      <c r="IL320" s="1">
        <v>331</v>
      </c>
      <c r="IM320" s="26">
        <f>IFERROR(Tableau17[[#This Row],[LDIV]]/Tableau17[[#This Row],[Total général]],"")</f>
        <v>0</v>
      </c>
      <c r="IN320" s="26">
        <f>IFERROR(Tableau17[[#This Row],[LDVC]]/Tableau17[[#This Row],[Total général]],"")</f>
        <v>0</v>
      </c>
      <c r="IO320" s="26">
        <f>IFERROR(Tableau17[[#This Row],[LDVD]]/Tableau17[[#This Row],[Total général]],"")</f>
        <v>4.9668874172185427E-2</v>
      </c>
      <c r="IP320" s="26">
        <f>IFERROR(Tableau17[[#This Row],[LDVG]]/Tableau17[[#This Row],[Total général]],"")</f>
        <v>0.18211920529801323</v>
      </c>
      <c r="IQ320" s="26">
        <f>IFERROR(Tableau17[[#This Row],[LEXD]]/Tableau17[[#This Row],[Total général]],"")</f>
        <v>0</v>
      </c>
      <c r="IR320" s="26">
        <f>IFERROR(Tableau17[[#This Row],[LEXG]]/Tableau17[[#This Row],[Total général]],"")</f>
        <v>3.3112582781456954E-3</v>
      </c>
      <c r="IS320" s="26">
        <f>IFERROR(Tableau17[[#This Row],[LLR]]/Tableau17[[#This Row],[Total général]],"")</f>
        <v>0.11920529801324503</v>
      </c>
      <c r="IT320" s="26">
        <f>IFERROR(Tableau17[[#This Row],[LREM]]/Tableau17[[#This Row],[Total général]],"")</f>
        <v>7.6158940397350994E-2</v>
      </c>
      <c r="IU320" s="26">
        <f>IFERROR(Tableau17[[#This Row],[LRN]]/Tableau17[[#This Row],[Total général]],"")</f>
        <v>0.40728476821192056</v>
      </c>
      <c r="IV320" s="26">
        <f>IFERROR(Tableau17[[#This Row],[LUG]]/Tableau17[[#This Row],[Total général]],"")</f>
        <v>0.12251655629139073</v>
      </c>
      <c r="IW320" s="26">
        <f>IFERROR(Tableau17[[#This Row],[LVEC]]/Tableau17[[#This Row],[Total général]],"")</f>
        <v>3.9735099337748346E-2</v>
      </c>
      <c r="IX320" s="26">
        <f>IFERROR(Tableau17[[#This Row],[2008-T1-LCMD]]/Tableau17[[#This Row],[2008-T1-TOTAL]],"")</f>
        <v>2.0283975659229209E-2</v>
      </c>
      <c r="IY320" s="26">
        <f>IFERROR(Tableau17[[#This Row],[2008-T1-LDVD]]/Tableau17[[#This Row],[2008-T1-TOTAL]],"")</f>
        <v>0</v>
      </c>
      <c r="IZ320" s="26">
        <f>IFERROR(Tableau17[[#This Row],[2008-T1-LEXD]]/Tableau17[[#This Row],[2008-T1-TOTAL]],"")</f>
        <v>0</v>
      </c>
      <c r="JA320" s="26">
        <f>IFERROR(Tableau17[[#This Row],[2008-T1-LEXG]]/Tableau17[[#This Row],[2008-T1-TOTAL]],"")</f>
        <v>3.8539553752535496E-2</v>
      </c>
      <c r="JB320" s="26">
        <f>IFERROR(Tableau17[[#This Row],[2008-T1-LFN]]/Tableau17[[#This Row],[2008-T1-TOTAL]],"")</f>
        <v>0.2231237322515213</v>
      </c>
      <c r="JC320" s="26">
        <f>IFERROR(Tableau17[[#This Row],[2008-T1-LMAJ]]/Tableau17[[#This Row],[2008-T1-TOTAL]],"")</f>
        <v>0.30831643002028397</v>
      </c>
      <c r="JD320" s="26">
        <f>IFERROR(Tableau17[[#This Row],[2008-T1-LUG]]/Tableau17[[#This Row],[2008-T1-TOTAL]],"")</f>
        <v>0.40973630831643004</v>
      </c>
      <c r="JE320" s="26" t="str">
        <f>IFERROR(Tableau17[[#This Row],[2008-T2-LFN]]/Tableau17[[#This Row],[2008-T2-TOTAL]],"")</f>
        <v/>
      </c>
      <c r="JF320" s="26" t="str">
        <f>IFERROR(Tableau17[[#This Row],[2008-T2-LGC]]/Tableau17[[#This Row],[2008-T2-TOTAL]],"")</f>
        <v/>
      </c>
      <c r="JG320" s="26" t="str">
        <f>IFERROR(Tableau17[[#This Row],[2008-T2-LMAJ]]/Tableau17[[#This Row],[2008-T2-TOTAL]],"")</f>
        <v/>
      </c>
      <c r="JH320" s="26" t="str">
        <f>IFERROR(Tableau17[[#This Row],[2008-T2-LUG]]/Tableau17[[#This Row],[2008-T2-TOTAL]],"")</f>
        <v/>
      </c>
      <c r="JI320" s="26">
        <f>IFERROR(Tableau17[[#This Row],[2014-T1-LDIV]]/Tableau17[[#This Row],[2014-T1-TOTAL]],"")</f>
        <v>0</v>
      </c>
      <c r="JJ320" s="26">
        <f>IFERROR(Tableau17[[#This Row],[2014-T1-LDVD]]/Tableau17[[#This Row],[2014-T1-TOTAL]],"")</f>
        <v>0</v>
      </c>
      <c r="JK320" s="26">
        <f>IFERROR(Tableau17[[#This Row],[2014-T1-LDVG]]/Tableau17[[#This Row],[2014-T1-TOTAL]],"")</f>
        <v>5.2930056710775046E-2</v>
      </c>
      <c r="JL320" s="26">
        <f>IFERROR(Tableau17[[#This Row],[2014-T1-LEXG]]/Tableau17[[#This Row],[2014-T1-TOTAL]],"")</f>
        <v>1.890359168241966E-3</v>
      </c>
      <c r="JM320" s="26">
        <f>IFERROR(Tableau17[[#This Row],[2014-T1-LFG]]/Tableau17[[#This Row],[2014-T1-TOTAL]],"")</f>
        <v>9.4517958412098299E-2</v>
      </c>
      <c r="JN320" s="26">
        <f>IFERROR(Tableau17[[#This Row],[2014-T1-LFN]]/Tableau17[[#This Row],[2014-T1-TOTAL]],"")</f>
        <v>0.42911153119092627</v>
      </c>
      <c r="JO320" s="26">
        <f>IFERROR(Tableau17[[#This Row],[2014-T1-LUD]]/Tableau17[[#This Row],[2014-T1-TOTAL]],"")</f>
        <v>0.21739130434782608</v>
      </c>
      <c r="JP320" s="26">
        <f>IFERROR(Tableau17[[#This Row],[2014-T1-LUG]]/Tableau17[[#This Row],[2014-T1-TOTAL]],"")</f>
        <v>0.20415879017013233</v>
      </c>
      <c r="JQ320" s="26">
        <f>IFERROR(Tableau17[[#This Row],[2014-T2-LFN]]/Tableau17[[#This Row],[2014-T2-TOTAL]],"")</f>
        <v>0.483704974271012</v>
      </c>
      <c r="JR320" s="26">
        <f>IFERROR(Tableau17[[#This Row],[2014-T2-LUD]]/Tableau17[[#This Row],[2014-T2-TOTAL]],"")</f>
        <v>0.241852487135506</v>
      </c>
      <c r="JS320" s="26">
        <f>IFERROR(Tableau17[[#This Row],[2014-T2-LUG]]/Tableau17[[#This Row],[2014-T2-TOTAL]],"")</f>
        <v>0.274442538593482</v>
      </c>
      <c r="JT320" s="26">
        <f>IFERROR(Tableau17[[#This Row],[2015-T1-BC-DIV]]/Tableau17[[#This Row],[2015-T1-TOTAL]],"")</f>
        <v>0</v>
      </c>
      <c r="JU320" s="26">
        <f>IFERROR(Tableau17[[#This Row],[2015-T1-BC-DLF]]/Tableau17[[#This Row],[2015-T1-TOTAL]],"")</f>
        <v>1.3422818791946308E-2</v>
      </c>
      <c r="JV320" s="26">
        <f>IFERROR(Tableau17[[#This Row],[2015-T1-BC-DVD]]/Tableau17[[#This Row],[2015-T1-TOTAL]],"")</f>
        <v>0</v>
      </c>
      <c r="JW320" s="26">
        <f>IFERROR(Tableau17[[#This Row],[2015-T1-BC-DVG]]/Tableau17[[#This Row],[2015-T1-TOTAL]],"")</f>
        <v>2.9082774049217001E-2</v>
      </c>
      <c r="JX320" s="26">
        <f>IFERROR(Tableau17[[#This Row],[2015-T1-BC-FG]]/Tableau17[[#This Row],[2015-T1-TOTAL]],"")</f>
        <v>0</v>
      </c>
      <c r="JY320" s="26">
        <f>IFERROR(Tableau17[[#This Row],[2015-T1-BC-FN]]/Tableau17[[#This Row],[2015-T1-TOTAL]],"")</f>
        <v>0.59507829977628635</v>
      </c>
      <c r="JZ320" s="26">
        <f>IFERROR(Tableau17[[#This Row],[2015-T1-BC-MDM]]/Tableau17[[#This Row],[2015-T1-TOTAL]],"")</f>
        <v>0</v>
      </c>
      <c r="KA320" s="26">
        <f>IFERROR(Tableau17[[#This Row],[2015-T1-BC-RDG]]/Tableau17[[#This Row],[2015-T1-TOTAL]],"")</f>
        <v>0</v>
      </c>
      <c r="KB320" s="26">
        <f>IFERROR(Tableau17[[#This Row],[2015-T1-BC-SOC]]/Tableau17[[#This Row],[2015-T1-TOTAL]],"")</f>
        <v>0.20357941834451901</v>
      </c>
      <c r="KC320" s="26">
        <f>IFERROR(Tableau17[[#This Row],[2015-T1-BC-UD]]/Tableau17[[#This Row],[2015-T1-TOTAL]],"")</f>
        <v>0.15883668903803133</v>
      </c>
      <c r="KD320" s="26">
        <f>IFERROR(Tableau17[[#This Row],[2015-T1-BC-UG]]/Tableau17[[#This Row],[2015-T1-TOTAL]],"")</f>
        <v>0</v>
      </c>
      <c r="KE320" s="26">
        <f>IFERROR(Tableau17[[#This Row],[2015-T1-BC-VEC]]/Tableau17[[#This Row],[2015-T1-TOTAL]],"")</f>
        <v>0</v>
      </c>
      <c r="KF320" s="26">
        <f>IFERROR(Tableau17[[#This Row],[2015-T2-BC-DVG]]/Tableau17[[#This Row],[2015-T2-TOTAL]],"")</f>
        <v>0</v>
      </c>
      <c r="KG320" s="26">
        <f>IFERROR(Tableau17[[#This Row],[2015-T2-BC-FN]]/Tableau17[[#This Row],[2015-T2-TOTAL]],"")</f>
        <v>0.68043478260869561</v>
      </c>
      <c r="KH320" s="26">
        <f>IFERROR(Tableau17[[#This Row],[2015-T2-BC-SOC]]/Tableau17[[#This Row],[2015-T2-TOTAL]],"")</f>
        <v>0.31956521739130433</v>
      </c>
      <c r="KI320" s="26">
        <f>IFERROR(Tableau17[[#This Row],[2015-T2-BC-UD]]/Tableau17[[#This Row],[2015-T2-TOTAL]],"")</f>
        <v>0</v>
      </c>
      <c r="KJ320" s="26">
        <f>IFERROR(Tableau17[[#This Row],[2015-T2-BC-UG]]/Tableau17[[#This Row],[2015-T2-TOTAL]],"")</f>
        <v>0</v>
      </c>
      <c r="KK320" s="26">
        <f>IFERROR(Tableau17[[#This Row],[2017 (L)-T1-COM]]/Tableau17[[#This Row],[2017 (L)-T1-TOTAL]],"")</f>
        <v>6.5656565656565663E-2</v>
      </c>
      <c r="KL320" s="26">
        <f>IFERROR(Tableau17[[#This Row],[2017 (L)-T1-DIV]]/Tableau17[[#This Row],[2017 (L)-T1-TOTAL]],"")</f>
        <v>1.5151515151515152E-2</v>
      </c>
      <c r="KM320" s="26">
        <f>IFERROR(Tableau17[[#This Row],[2017 (L)-T1-DLF]]/Tableau17[[#This Row],[2017 (L)-T1-TOTAL]],"")</f>
        <v>2.2727272727272728E-2</v>
      </c>
      <c r="KN320" s="26">
        <f>IFERROR(Tableau17[[#This Row],[2017 (L)-T1-DVD]]/Tableau17[[#This Row],[2017 (L)-T1-TOTAL]],"")</f>
        <v>0</v>
      </c>
      <c r="KO320" s="26">
        <f>IFERROR(Tableau17[[#This Row],[2017 (L)-T1-DVG]]/Tableau17[[#This Row],[2017 (L)-T1-TOTAL]],"")</f>
        <v>1.7676767676767676E-2</v>
      </c>
      <c r="KP320" s="26">
        <f>IFERROR(Tableau17[[#This Row],[2017 (L)-T1-ECO]]/Tableau17[[#This Row],[2017 (L)-T1-TOTAL]],"")</f>
        <v>1.2626262626262626E-2</v>
      </c>
      <c r="KQ320" s="26">
        <f>IFERROR(Tableau17[[#This Row],[2017 (L)-T1-EXD]]/Tableau17[[#This Row],[2017 (L)-T1-TOTAL]],"")</f>
        <v>0</v>
      </c>
      <c r="KR320" s="26">
        <f>IFERROR(Tableau17[[#This Row],[2017 (L)-T1-EXG]]/Tableau17[[#This Row],[2017 (L)-T1-TOTAL]],"")</f>
        <v>5.0505050505050509E-3</v>
      </c>
      <c r="KS320" s="26">
        <f>IFERROR(Tableau17[[#This Row],[2017 (L)-T1-FI]]/Tableau17[[#This Row],[2017 (L)-T1-TOTAL]],"")</f>
        <v>0.11868686868686869</v>
      </c>
      <c r="KT320" s="26">
        <f>IFERROR(Tableau17[[#This Row],[2017 (L)-T1-FN]]/Tableau17[[#This Row],[2017 (L)-T1-TOTAL]],"")</f>
        <v>0.39393939393939392</v>
      </c>
      <c r="KU320" s="26">
        <f>IFERROR(Tableau17[[#This Row],[2017 (L)-T1-LR]]/Tableau17[[#This Row],[2017 (L)-T1-TOTAL]],"")</f>
        <v>0</v>
      </c>
      <c r="KV320" s="26">
        <f>IFERROR(Tableau17[[#This Row],[2017 (L)-T1-MDM]]/Tableau17[[#This Row],[2017 (L)-T1-TOTAL]],"")</f>
        <v>0</v>
      </c>
      <c r="KW320" s="26">
        <f>IFERROR(Tableau17[[#This Row],[2017 (L)-T1-RDG]]/Tableau17[[#This Row],[2017 (L)-T1-TOTAL]],"")</f>
        <v>0</v>
      </c>
      <c r="KX320" s="26">
        <f>IFERROR(Tableau17[[#This Row],[2017 (L)-T1-REG]]/Tableau17[[#This Row],[2017 (L)-T1-TOTAL]],"")</f>
        <v>0</v>
      </c>
      <c r="KY320" s="26">
        <f>IFERROR(Tableau17[[#This Row],[2017 (L)-T1-REM]]/Tableau17[[#This Row],[2017 (L)-T1-TOTAL]],"")</f>
        <v>0.17676767676767677</v>
      </c>
      <c r="KZ320" s="26">
        <f>IFERROR(Tableau17[[#This Row],[2017 (L)-T1-SOC]]/Tableau17[[#This Row],[2017 (L)-T1-TOTAL]],"")</f>
        <v>0.14141414141414141</v>
      </c>
      <c r="LA320" s="26">
        <f>IFERROR(Tableau17[[#This Row],[2017 (L)-T1-UDI]]/Tableau17[[#This Row],[2017 (L)-T1-TOTAL]],"")</f>
        <v>3.0303030303030304E-2</v>
      </c>
      <c r="LB320" s="26">
        <f>IFERROR(Tableau17[[#This Row],[2017 (L)-T2-FI]]/Tableau17[[#This Row],[2017 (L)-T2-TOTAL]],"")</f>
        <v>0</v>
      </c>
      <c r="LC320" s="26">
        <f>IFERROR(Tableau17[[#This Row],[2017 (L)-T2-FN]]/Tableau17[[#This Row],[2017 (L)-T2-TOTAL]],"")</f>
        <v>0.66767371601208458</v>
      </c>
      <c r="LD320" s="26">
        <f>IFERROR(Tableau17[[#This Row],[2017 (L)-T2-LR]]/Tableau17[[#This Row],[2017 (L)-T2-TOTAL]],"")</f>
        <v>0</v>
      </c>
      <c r="LE320" s="26">
        <f>IFERROR(Tableau17[[#This Row],[2017 (L)-T2-MDM]]/Tableau17[[#This Row],[2017 (L)-T2-TOTAL]],"")</f>
        <v>0</v>
      </c>
      <c r="LF320" s="26">
        <f>IFERROR(Tableau17[[#This Row],[2017 (L)-T2-REM]]/Tableau17[[#This Row],[2017 (L)-T2-TOTAL]],"")</f>
        <v>0.33232628398791542</v>
      </c>
      <c r="LG320" s="26">
        <f>IFERROR(Tableau17[[#This Row],[2017-T1-ARTHAUD Nathalie]]/Tableau17[[#This Row],[2017-T1-TOTAL]],"")</f>
        <v>5.6179775280898875E-3</v>
      </c>
      <c r="LH320" s="26">
        <f>IFERROR(Tableau17[[#This Row],[2017-T1-ASSELINEAU Fran]]/Tableau17[[#This Row],[2017-T1-TOTAL]],"")</f>
        <v>9.8314606741573031E-3</v>
      </c>
      <c r="LI320" s="26">
        <f>IFERROR(Tableau17[[#This Row],[2017-T1-CHEMINADE Jacques]]/Tableau17[[#This Row],[2017-T1-TOTAL]],"")</f>
        <v>0</v>
      </c>
      <c r="LJ320" s="26">
        <f>IFERROR(Tableau17[[#This Row],[2017-T1-DUPONT-AIGNAN Nicolas]]/Tableau17[[#This Row],[2017-T1-TOTAL]],"")</f>
        <v>1.5449438202247191E-2</v>
      </c>
      <c r="LK320" s="26">
        <f>IFERROR(Tableau17[[#This Row],[2017-T1-FILLON Fran]]/Tableau17[[#This Row],[2017-T1-TOTAL]],"")</f>
        <v>8.7078651685393263E-2</v>
      </c>
      <c r="LL320" s="26">
        <f>IFERROR(Tableau17[[#This Row],[2017-T1-HAMON Beno]]/Tableau17[[#This Row],[2017-T1-TOTAL]],"")</f>
        <v>2.8089887640449437E-2</v>
      </c>
      <c r="LM320" s="26">
        <f>IFERROR(Tableau17[[#This Row],[2017-T1-LASSALLE Jean]]/Tableau17[[#This Row],[2017-T1-TOTAL]],"")</f>
        <v>7.0224719101123594E-3</v>
      </c>
      <c r="LN320" s="26">
        <f>IFERROR(Tableau17[[#This Row],[2017-T1-LE PEN Marine]]/Tableau17[[#This Row],[2017-T1-TOTAL]],"")</f>
        <v>0.44241573033707865</v>
      </c>
      <c r="LO320" s="26">
        <f>IFERROR(Tableau17[[#This Row],[2017-T1-M Jean-Luc]]/Tableau17[[#This Row],[2017-T1-TOTAL]],"")</f>
        <v>0.2542134831460674</v>
      </c>
      <c r="LP320" s="26">
        <f>IFERROR(Tableau17[[#This Row],[2017-T1-MACRON Emmanuel]]/Tableau17[[#This Row],[2017-T1-TOTAL]],"")</f>
        <v>0.14185393258426968</v>
      </c>
      <c r="LQ320" s="26">
        <f>IFERROR(Tableau17[[#This Row],[2017-T1-POUTOU Philippe]]/Tableau17[[#This Row],[2017-T1-TOTAL]],"")</f>
        <v>8.4269662921348312E-3</v>
      </c>
      <c r="LR320" s="26">
        <f>IFERROR(Tableau17[[#This Row],[2017-T2-LE PEN Marine]]/Tableau17[[#This Row],[2017-T2-TOTAL]],"")</f>
        <v>0.59409020217729391</v>
      </c>
      <c r="LS320" s="26">
        <f>IFERROR(Tableau17[[#This Row],[2017-T2-MACRON Emmanuel]]/Tableau17[[#This Row],[2017-T2-TOTAL]],"")</f>
        <v>0.40590979782270609</v>
      </c>
      <c r="LT320" s="26">
        <f>IFERROR(Tableau17[[#This Row],[2019-T1-ALEXANDRE Audric]]/Tableau17[[#This Row],[2019-T1-TOTAL]],"")</f>
        <v>0</v>
      </c>
      <c r="LU320" s="26">
        <f>IFERROR(Tableau17[[#This Row],[2019-T1-ARTHAUD Nathalie]]/Tableau17[[#This Row],[2019-T1-TOTAL]],"")</f>
        <v>7.1258907363420431E-3</v>
      </c>
      <c r="LV320" s="26">
        <f>IFERROR(Tableau17[[#This Row],[2019-T1-ASSELINEAU François]]/Tableau17[[#This Row],[2019-T1-TOTAL]],"")</f>
        <v>1.4251781472684086E-2</v>
      </c>
      <c r="LW320" s="26">
        <f>IFERROR(Tableau17[[#This Row],[2019-T1-AUBRY Manon]]/Tableau17[[#This Row],[2019-T1-TOTAL]],"")</f>
        <v>8.7885985748218529E-2</v>
      </c>
      <c r="LX320" s="26">
        <f>IFERROR(Tableau17[[#This Row],[2019-T1-AZERGUI Nagib]]/Tableau17[[#This Row],[2019-T1-TOTAL]],"")</f>
        <v>3.0878859857482184E-2</v>
      </c>
      <c r="LY320" s="26">
        <f>IFERROR(Tableau17[[#This Row],[2019-T1-BARDELLA Jordan]]/Tableau17[[#This Row],[2019-T1-TOTAL]],"")</f>
        <v>0.55106888361045125</v>
      </c>
      <c r="LZ320" s="26">
        <f>IFERROR(Tableau17[[#This Row],[2019-T1-BELLAMY François-Xavier]]/Tableau17[[#This Row],[2019-T1-TOTAL]],"")</f>
        <v>2.6128266033254157E-2</v>
      </c>
      <c r="MA320" s="26">
        <f>IFERROR(Tableau17[[#This Row],[2019-T1-BIDOU Olivier]]/Tableau17[[#This Row],[2019-T1-TOTAL]],"")</f>
        <v>0</v>
      </c>
      <c r="MB320" s="26">
        <f>IFERROR(Tableau17[[#This Row],[2019-T1-BOURG Dominique]]/Tableau17[[#This Row],[2019-T1-TOTAL]],"")</f>
        <v>2.8503562945368172E-2</v>
      </c>
      <c r="MC320" s="26">
        <f>IFERROR(Tableau17[[#This Row],[2019-T1-BROSSAT Ian]]/Tableau17[[#This Row],[2019-T1-TOTAL]],"")</f>
        <v>5.2256532066508314E-2</v>
      </c>
      <c r="MD320" s="26">
        <f>IFERROR(Tableau17[[#This Row],[2019-T1-CAILLAUD Sophie]]/Tableau17[[#This Row],[2019-T1-TOTAL]],"")</f>
        <v>0</v>
      </c>
      <c r="ME320" s="26">
        <f>IFERROR(Tableau17[[#This Row],[2019-T1-CAMUS Renaud]]/Tableau17[[#This Row],[2019-T1-TOTAL]],"")</f>
        <v>0</v>
      </c>
      <c r="MF320" s="26">
        <f>IFERROR(Tableau17[[#This Row],[2019-T1-CHALENÇON Christophe]]/Tableau17[[#This Row],[2019-T1-TOTAL]],"")</f>
        <v>0</v>
      </c>
      <c r="MG320" s="26">
        <f>IFERROR(Tableau17[[#This Row],[2019-T1-CORBET Cathy Denise Ginette]]/Tableau17[[#This Row],[2019-T1-TOTAL]],"")</f>
        <v>0</v>
      </c>
      <c r="MH320" s="26">
        <f>IFERROR(Tableau17[[#This Row],[2019-T1-DE PREVOISIN Robert]]/Tableau17[[#This Row],[2019-T1-TOTAL]],"")</f>
        <v>0</v>
      </c>
      <c r="MI320" s="26">
        <f>IFERROR(Tableau17[[#This Row],[2019-T1-DELFEL Thérèse]]/Tableau17[[#This Row],[2019-T1-TOTAL]],"")</f>
        <v>0</v>
      </c>
      <c r="MJ320" s="26">
        <f>IFERROR(Tableau17[[#This Row],[2019-T1-DIEUMEGARD Pierre]]/Tableau17[[#This Row],[2019-T1-TOTAL]],"")</f>
        <v>0</v>
      </c>
      <c r="MK320" s="26">
        <f>IFERROR(Tableau17[[#This Row],[2019-T1-DUPONT-AIGNAN Nicolas]]/Tableau17[[#This Row],[2019-T1-TOTAL]],"")</f>
        <v>1.9002375296912115E-2</v>
      </c>
      <c r="ML320" s="26">
        <f>IFERROR(Tableau17[[#This Row],[2019-T1-GERNIGON Yves]]/Tableau17[[#This Row],[2019-T1-TOTAL]],"")</f>
        <v>0</v>
      </c>
      <c r="MM320" s="26">
        <f>IFERROR(Tableau17[[#This Row],[2019-T1-GLUCKSMANN Raphaël]]/Tableau17[[#This Row],[2019-T1-TOTAL]],"")</f>
        <v>2.8503562945368172E-2</v>
      </c>
      <c r="MN320" s="26">
        <f>IFERROR(Tableau17[[#This Row],[2019-T1-HAMON Benoît]]/Tableau17[[#This Row],[2019-T1-TOTAL]],"")</f>
        <v>1.4251781472684086E-2</v>
      </c>
      <c r="MO320" s="26">
        <f>IFERROR(Tableau17[[#This Row],[2019-T1-HELGEN Gilles]]/Tableau17[[#This Row],[2019-T1-TOTAL]],"")</f>
        <v>0</v>
      </c>
      <c r="MP320" s="26">
        <f>IFERROR(Tableau17[[#This Row],[2019-T1-JADOT Yannick]]/Tableau17[[#This Row],[2019-T1-TOTAL]],"")</f>
        <v>2.8503562945368172E-2</v>
      </c>
      <c r="MQ320" s="26">
        <f>IFERROR(Tableau17[[#This Row],[2019-T1-LAGARDE Jean-Christophe]]/Tableau17[[#This Row],[2019-T1-TOTAL]],"")</f>
        <v>0</v>
      </c>
      <c r="MR320" s="26">
        <f>IFERROR(Tableau17[[#This Row],[2019-T1-LALANNE Francis]]/Tableau17[[#This Row],[2019-T1-TOTAL]],"")</f>
        <v>1.1876484560570071E-2</v>
      </c>
      <c r="MS320" s="26">
        <f>IFERROR(Tableau17[[#This Row],[2019-T1-LOISEAU Nathalie]]/Tableau17[[#This Row],[2019-T1-TOTAL]],"")</f>
        <v>9.9762470308788598E-2</v>
      </c>
      <c r="MT320" s="26">
        <f>IFERROR(Tableau17[[#This Row],[2019-T1-MARIE Florie]]/Tableau17[[#This Row],[2019-T1-TOTAL]],"")</f>
        <v>0</v>
      </c>
      <c r="MU320" s="26">
        <f>IFERROR(Tableau17[[#This Row],[2008-T1-MACROEXTRDROITE]]/Tableau17[[#This Row],[2008-T1-MACROTOTALE]],"")</f>
        <v>0.2231237322515213</v>
      </c>
      <c r="MV320" s="26">
        <f>IFERROR(Tableau17[[#This Row],[2008-T1-MACRODROITE]]/Tableau17[[#This Row],[2008-T1-MACROTOTALE]],"")</f>
        <v>0.32860040567951321</v>
      </c>
      <c r="MW320" s="26">
        <f>IFERROR(Tableau17[[#This Row],[2008-T1-MACROCENTRE]]/Tableau17[[#This Row],[2008-T1-MACROTOTALE]],"")</f>
        <v>0</v>
      </c>
      <c r="MX320" s="26">
        <f>IFERROR(Tableau17[[#This Row],[2008-T1-MACROGAUCHE]]/Tableau17[[#This Row],[2008-T1-MACROTOTALE]],"")</f>
        <v>0.44827586206896552</v>
      </c>
      <c r="MY320" s="26">
        <f>IFERROR(Tableau17[[#This Row],[2008-T1-MACROAUTRE]]/Tableau17[[#This Row],[2008-T1-MACROTOTALE]],"")</f>
        <v>0</v>
      </c>
      <c r="MZ320" s="26" t="str">
        <f>IFERROR(Tableau17[[#This Row],[2008-T2-MACROEXTRDROITE]]/Tableau17[[#This Row],[2008-T2-MACROTOTALE]],"")</f>
        <v/>
      </c>
      <c r="NA320" s="26" t="str">
        <f>IFERROR(Tableau17[[#This Row],[2008-T2-MACRODROITE]]/Tableau17[[#This Row],[2008-T2-MACROTOTALE]],"")</f>
        <v/>
      </c>
      <c r="NB320" s="26" t="str">
        <f>IFERROR(Tableau17[[#This Row],[2008-T2-MACROCENTRE]]/Tableau17[[#This Row],[2008-T2-MACROTOTALE]],"")</f>
        <v/>
      </c>
      <c r="NC320" s="26" t="str">
        <f>IFERROR(Tableau17[[#This Row],[2008-T2-MACROGAUCHE]]/Tableau17[[#This Row],[2008-T2-MACROTOTALE]],"")</f>
        <v/>
      </c>
      <c r="ND320" s="26" t="str">
        <f>IFERROR(Tableau17[[#This Row],[2008-T2-MACROAUTRE]]/Tableau17[[#This Row],[2008-T2-MACROTOTALE]],"")</f>
        <v/>
      </c>
      <c r="NE320" s="26">
        <f>IFERROR(Tableau17[[#This Row],[2014-T1-MACROEXTRDROITE]]/Tableau17[[#This Row],[2014-T1-MACROTOTALE]],"")</f>
        <v>0.42911153119092627</v>
      </c>
      <c r="NF320" s="26">
        <f>IFERROR(Tableau17[[#This Row],[2014-T1-MACRODROITE]]/Tableau17[[#This Row],[2014-T1-MACROTOTALE]],"")</f>
        <v>0.21739130434782608</v>
      </c>
      <c r="NG320" s="26">
        <f>IFERROR(Tableau17[[#This Row],[2014-T1-MACROCENTRE]]/Tableau17[[#This Row],[2014-T1-MACROTOTALE]],"")</f>
        <v>0</v>
      </c>
      <c r="NH320" s="26">
        <f>IFERROR(Tableau17[[#This Row],[2014-T1-MACROGAUCHE]]/Tableau17[[#This Row],[2014-T1-MACROTOTALE]],"")</f>
        <v>0.35349716446124763</v>
      </c>
      <c r="NI320" s="26">
        <f>IFERROR(Tableau17[[#This Row],[2014-T1-MACROAUTRE]]/Tableau17[[#This Row],[2014-T1-MACROTOTALE]],"")</f>
        <v>0</v>
      </c>
      <c r="NJ320" s="26">
        <f>IFERROR(Tableau17[[#This Row],[2014-T2-MACROEXTRDROITE]]/Tableau17[[#This Row],[2014-T2-MACROTOTALE]],"")</f>
        <v>0.483704974271012</v>
      </c>
      <c r="NK320" s="26">
        <f>IFERROR(Tableau17[[#This Row],[2014-T2-MACRODROITE]]/Tableau17[[#This Row],[2014-T2-MACROTOTALE]],"")</f>
        <v>0.241852487135506</v>
      </c>
      <c r="NL320" s="26">
        <f>IFERROR(Tableau17[[#This Row],[2014-T2-MACROCENTRE]]/Tableau17[[#This Row],[2014-T2-MACROTOTALE]],"")</f>
        <v>0</v>
      </c>
      <c r="NM320" s="26">
        <f>IFERROR(Tableau17[[#This Row],[2014-T2-MACROGAUCHE]]/Tableau17[[#This Row],[2014-T2-MACROTOTALE]],"")</f>
        <v>0.274442538593482</v>
      </c>
      <c r="NN320" s="26">
        <f>IFERROR(Tableau17[[#This Row],[2014-T2-MACROAUTRE]]/Tableau17[[#This Row],[2014-T2-MACROTOTALE]],"")</f>
        <v>0</v>
      </c>
      <c r="NO320" s="26">
        <f>IFERROR( Tableau17[[#This Row],[2015-T1-MACROEXTRDROITE]]/Tableau17[[#This Row],[2015-T1-MACROTOTALE]],"")</f>
        <v>0.60850111856823264</v>
      </c>
      <c r="NP320" s="26">
        <f>IFERROR(Tableau17[[#This Row],[2015-T1-MACRODROITE]]/Tableau17[[#This Row],[2015-T1-MACROTOTALE]],"")</f>
        <v>0.15883668903803133</v>
      </c>
      <c r="NQ320" s="26">
        <f>IFERROR(Tableau17[[#This Row],[2015-T1-MACROCENTRE]]/Tableau17[[#This Row],[2015-T1-MACROTOTALE]],"")</f>
        <v>0</v>
      </c>
      <c r="NR320" s="26">
        <f>IFERROR(Tableau17[[#This Row],[2015-T1-MACROGAUCHE]]/Tableau17[[#This Row],[2015-T1-MACROTOTALE]],"")</f>
        <v>0.23266219239373601</v>
      </c>
      <c r="NS320" s="26">
        <f>IFERROR(Tableau17[[#This Row],[2015-T1-MACROAUTRE]]/Tableau17[[#This Row],[2015-T1-MACROTOTALE]],"")</f>
        <v>0</v>
      </c>
      <c r="NT320" s="26">
        <f>IFERROR(Tableau17[[#This Row],[2015-T2-MACROEXTRDROITE]]/Tableau17[[#This Row],[2015-T2-MACROTOTALE]],"")</f>
        <v>0.68043478260869561</v>
      </c>
      <c r="NU320" s="26">
        <f>IFERROR(Tableau17[[#This Row],[2015-T2-MACRODROITE]]/Tableau17[[#This Row],[2015-T2-MACROTOTALE]],"")</f>
        <v>0</v>
      </c>
      <c r="NV320" s="26">
        <f>IFERROR(Tableau17[[#This Row],[2015-T2-MACROCENTRE]]/Tableau17[[#This Row],[2015-T2-MACROTOTALE]],"")</f>
        <v>0</v>
      </c>
      <c r="NW320" s="26">
        <f>IFERROR(Tableau17[[#This Row],[2015-T2-MACROGAUCHE]]/Tableau17[[#This Row],[2015-T2-MACROTOTALE]],"")</f>
        <v>0.31956521739130433</v>
      </c>
      <c r="NX320" s="26">
        <f>IFERROR(Tableau17[[#This Row],[2015-T2-MACROAUTRE]]/Tableau17[[#This Row],[2015-T2-MACROTOTALE]],"")</f>
        <v>0</v>
      </c>
      <c r="NY320" s="26">
        <f>IFERROR(Tableau17[[#This Row],[2017-T1-MACROEXTRDROITE]]/Tableau17[[#This Row],[2017-T1-MACROTOTALE]],"")</f>
        <v>0.46769662921348315</v>
      </c>
      <c r="NZ320" s="26">
        <f>IFERROR(Tableau17[[#This Row],[2017-T1-MACRODROITE]]/Tableau17[[#This Row],[2017-T1-MACROTOTALE]],"")</f>
        <v>8.7078651685393263E-2</v>
      </c>
      <c r="OA320" s="26">
        <f>IFERROR(Tableau17[[#This Row],[2017-T1-MACROCENTRE]]/Tableau17[[#This Row],[2017-T1-MACROTOTALE]],"")</f>
        <v>0.14185393258426968</v>
      </c>
      <c r="OB320" s="26">
        <f>IFERROR(Tableau17[[#This Row],[2017-T1-MACROGAUCHE]]/Tableau17[[#This Row],[2017-T1-MACROTOTALE]],"")</f>
        <v>0.29634831460674155</v>
      </c>
      <c r="OC320" s="26">
        <f>IFERROR(Tableau17[[#This Row],[2017-T1-MACROAUTRE]]/Tableau17[[#This Row],[2017-T1-MACROTOTALE]],"")</f>
        <v>7.0224719101123594E-3</v>
      </c>
      <c r="OD320" s="26">
        <f>IFERROR(Tableau17[[#This Row],[2017-T2-MACROEXTRDROITE]]/Tableau17[[#This Row],[2017-T2-MACROTOTALE]],"")</f>
        <v>0.59409020217729391</v>
      </c>
      <c r="OE320" s="26">
        <f>IFERROR(Tableau17[[#This Row],[2017-T2-MACRODROITE]]/Tableau17[[#This Row],[2017-T2-MACROTOTALE]],"")</f>
        <v>0</v>
      </c>
      <c r="OF320" s="26">
        <f>IFERROR(Tableau17[[#This Row],[2017-T2-MACROCENTRE]]/Tableau17[[#This Row],[2017-T2-MACROTOTALE]],"")</f>
        <v>0.40590979782270609</v>
      </c>
      <c r="OG320" s="26">
        <f>IFERROR(Tableau17[[#This Row],[2017-T2-MACROGAUCHE]]/Tableau17[[#This Row],[2017-T2-MACROTOTALE]],"")</f>
        <v>0</v>
      </c>
      <c r="OH320" s="26">
        <f>IFERROR(Tableau17[[#This Row],[2017-T2-MACROAUTRE]]/Tableau17[[#This Row],[2017-T2-MACROTOTALE]],"")</f>
        <v>0</v>
      </c>
      <c r="OI320" s="26">
        <f>IFERROR(Tableau17[[#This Row],[2019-T1-MACROEXTRDROITE]]/Tableau17[[#This Row],[2019-T1-MACROTOTALE]],"")</f>
        <v>0.58660508083140872</v>
      </c>
      <c r="OJ320" s="26">
        <f>IFERROR(Tableau17[[#This Row],[2019-T1-MACRODROITE]]/Tableau17[[#This Row],[2019-T1-MACROTOTALE]],"")</f>
        <v>2.5404157043879907E-2</v>
      </c>
      <c r="OK320" s="26">
        <f>IFERROR(Tableau17[[#This Row],[2019-T1-MACROCENTRE]]/Tableau17[[#This Row],[2019-T1-MACROTOTALE]],"")</f>
        <v>9.6997690531177835E-2</v>
      </c>
      <c r="OL320" s="26">
        <f>IFERROR(Tableau17[[#This Row],[2019-T1-MACROGAUCHE]]/Tableau17[[#This Row],[2019-T1-MACROTOTALE]],"")</f>
        <v>0.21247113163972287</v>
      </c>
      <c r="OM320" s="26">
        <f>IFERROR(Tableau17[[#This Row],[2019-T1-MACROAUTRE]]/Tableau17[[#This Row],[2019-T1-MACROTOTALE]],"")</f>
        <v>7.8521939953810627E-2</v>
      </c>
      <c r="ON320" s="26">
        <f>IFERROR(Tableau17[[#This Row],[2020-T1-MACROEXTRDROITE]]/Tableau17[[#This Row],[2020-T1-MACROTOTALE]],"")</f>
        <v>0.40728476821192056</v>
      </c>
      <c r="OO320" s="26">
        <f>IFERROR(Tableau17[[#This Row],[2020-T1-MACRODROITE]]/Tableau17[[#This Row],[2020-T1-MACROTOTALE]],"")</f>
        <v>0.16887417218543047</v>
      </c>
      <c r="OP320" s="26">
        <f>IFERROR(Tableau17[[#This Row],[2020-T1-MACROCENTRE]]/Tableau17[[#This Row],[2020-T1-MACROTOTALE]],"")</f>
        <v>7.6158940397350994E-2</v>
      </c>
      <c r="OQ320" s="26">
        <f>IFERROR(Tableau17[[#This Row],[2020-T1-MACROGAUCHE]]/Tableau17[[#This Row],[2020-T1-MACROTOTALE]],"")</f>
        <v>0.34768211920529801</v>
      </c>
      <c r="OR320" s="26">
        <f>IFERROR(Tableau17[[#This Row],[2020-T1-MACROAUTRE]]/Tableau17[[#This Row],[2020-T1-MACROTOTALE]],"")</f>
        <v>0</v>
      </c>
      <c r="OS320" s="26">
        <f>IFERROR(Tableau17[[#This Row],[2017 (L)-T1-MACROEXTRDROITE]]/Tableau17[[#This Row],[2017 (L)-T1-MACROTOTALE]],"")</f>
        <v>0.41666666666666669</v>
      </c>
      <c r="OT320" s="26">
        <f>IFERROR(Tableau17[[#This Row],[2017 (L)-T1-MACRODROITE]]/Tableau17[[#This Row],[2017 (L)-T1-MACROTOTALE]],"")</f>
        <v>3.0303030303030304E-2</v>
      </c>
      <c r="OU320" s="26">
        <f>IFERROR(Tableau17[[#This Row],[2017 (L)-T1-MACROCENTRE]]/Tableau17[[#This Row],[2017 (L)-T1-MACROTOTALE]],"")</f>
        <v>0.17676767676767677</v>
      </c>
      <c r="OV320" s="26">
        <f>IFERROR(Tableau17[[#This Row],[2017 (L)-T1-MACROGAUCHE]]/Tableau17[[#This Row],[2017 (L)-T1-MACROTOTALE]],"")</f>
        <v>0.3611111111111111</v>
      </c>
      <c r="OW320" s="26">
        <f>IFERROR(Tableau17[[#This Row],[2017 (L)-T1-MACROAUTRE]]/Tableau17[[#This Row],[2017 (L)-T1-MACROTOTALE]],"")</f>
        <v>1.5151515151515152E-2</v>
      </c>
      <c r="OX320" s="26">
        <f>IFERROR(Tableau17[[#This Row],[2017 (L)-T2-MACROEXTRDROITE]]/Tableau17[[#This Row],[2017 (L)-T2-MACROTOTALE]],"")</f>
        <v>0.66767371601208458</v>
      </c>
      <c r="OY320" s="26">
        <f>IFERROR(Tableau17[[#This Row],[2017 (L)-T2-MACRODROITE]]/Tableau17[[#This Row],[2017 (L)-T2-MACROTOTALE]],"")</f>
        <v>0</v>
      </c>
      <c r="OZ320" s="26">
        <f>IFERROR(Tableau17[[#This Row],[2017 (L)-T2-MACROCENTRE]]/Tableau17[[#This Row],[2017 (L)-T2-MACROTOTALE]],"")</f>
        <v>0.33232628398791542</v>
      </c>
      <c r="PA320" s="26">
        <f>IFERROR(Tableau17[[#This Row],[2017 (L)-T2-MACROGAUCHE]]/Tableau17[[#This Row],[2017 (L)-T2-MACROTOTALE]],"")</f>
        <v>0</v>
      </c>
      <c r="PB320" s="26">
        <f>IFERROR(Tableau17[[#This Row],[2017 (L)-T2-MACROAUTRE]]/Tableau17[[#This Row],[2017 (L)-T2-MACROTOTALE]],"")</f>
        <v>0</v>
      </c>
      <c r="PC320" s="26">
        <f>IFERROR(Tableau17[[#This Row],[2008_T1_PROCUS]]/Tableau17[[#This Row],[2008_T1_INSCRITS]],0)</f>
        <v>0</v>
      </c>
      <c r="PD320" s="26">
        <f>IFERROR(Tableau17[[#This Row],[2008_T2_PROCUS]]/Tableau17[[#This Row],[2008_T2_INSCRITS]],0)</f>
        <v>0</v>
      </c>
      <c r="PE320" s="26">
        <f>Tableau17[[#This Row],[2014_T1_PROCUS]]/Tableau17[[#This Row],[2014_T1_INSCRITS]]</f>
        <v>6.6730219256434702E-3</v>
      </c>
      <c r="PF320" s="26">
        <f>IFERROR(Tableau17[[#This Row],[2014_T2_PROCUS]]/Tableau17[[#This Row],[2014_T2_INSCRITS]],0)</f>
        <v>4.7664442326024788E-3</v>
      </c>
    </row>
    <row r="321" spans="1:422" hidden="1" x14ac:dyDescent="0.2">
      <c r="A321" s="1">
        <v>7</v>
      </c>
      <c r="B321" s="1" t="s">
        <v>499</v>
      </c>
      <c r="C321" s="1" t="s">
        <v>516</v>
      </c>
      <c r="D321" s="1" t="s">
        <v>516</v>
      </c>
      <c r="E321" s="1">
        <v>1458</v>
      </c>
      <c r="F321" s="1">
        <v>5.4076630000000003</v>
      </c>
      <c r="G321" s="1">
        <v>43.338470000000001</v>
      </c>
      <c r="H321" s="3">
        <v>1586</v>
      </c>
      <c r="I321" s="3">
        <v>403</v>
      </c>
      <c r="J321" s="1">
        <v>8</v>
      </c>
      <c r="L321" s="1">
        <v>41</v>
      </c>
      <c r="M321" s="1">
        <v>39</v>
      </c>
      <c r="O321" s="1">
        <v>3</v>
      </c>
      <c r="P321" s="1">
        <v>59</v>
      </c>
      <c r="Q321" s="1">
        <v>20</v>
      </c>
      <c r="R321" s="1">
        <v>190</v>
      </c>
      <c r="S321" s="1">
        <v>63</v>
      </c>
      <c r="T321" s="1">
        <v>28</v>
      </c>
      <c r="U321" s="1">
        <v>451</v>
      </c>
      <c r="V321" s="1">
        <v>1362</v>
      </c>
      <c r="W321" s="1">
        <v>748</v>
      </c>
      <c r="X321" s="1">
        <v>9</v>
      </c>
      <c r="Y321" s="2">
        <v>0.54919236000000005</v>
      </c>
      <c r="Z321" s="1">
        <v>1362</v>
      </c>
      <c r="AA321" s="1">
        <v>822</v>
      </c>
      <c r="AB321" s="1">
        <v>9</v>
      </c>
      <c r="AC321" s="2">
        <v>0.60352422999999999</v>
      </c>
      <c r="AD321" s="1">
        <v>1586</v>
      </c>
      <c r="AE321" s="1">
        <v>468</v>
      </c>
      <c r="AF321" s="2">
        <v>0.29508197000000003</v>
      </c>
      <c r="AG321" s="1">
        <f t="shared" si="4"/>
        <v>403</v>
      </c>
      <c r="AH321" s="1">
        <v>1098</v>
      </c>
      <c r="AI321" s="1">
        <v>608</v>
      </c>
      <c r="AJ321" s="1">
        <v>3</v>
      </c>
      <c r="AK321" s="2">
        <v>0.55373406000000003</v>
      </c>
      <c r="AL321" s="1">
        <v>1098</v>
      </c>
      <c r="AM321" s="1">
        <v>661</v>
      </c>
      <c r="AN321" s="1">
        <v>5</v>
      </c>
      <c r="AO321" s="2">
        <v>0.60200363999999995</v>
      </c>
      <c r="AP321" s="1">
        <v>1385</v>
      </c>
      <c r="AQ321" s="1">
        <v>630</v>
      </c>
      <c r="AR321" s="2">
        <v>0.45487365000000002</v>
      </c>
      <c r="AS321" s="1">
        <v>1385</v>
      </c>
      <c r="AT321" s="1">
        <v>669</v>
      </c>
      <c r="AU321" s="2">
        <v>0.48303248999999998</v>
      </c>
      <c r="AV321" s="1">
        <v>1507</v>
      </c>
      <c r="AW321" s="1">
        <v>609</v>
      </c>
      <c r="AX321" s="2">
        <v>0.40411413000000002</v>
      </c>
      <c r="AY321" s="1">
        <v>1507</v>
      </c>
      <c r="AZ321" s="1">
        <v>555</v>
      </c>
      <c r="BA321" s="2">
        <v>0.36828135000000001</v>
      </c>
      <c r="BB321" s="1">
        <v>1504</v>
      </c>
      <c r="BC321" s="1">
        <v>1136</v>
      </c>
      <c r="BD321" s="2">
        <v>0.75531915000000005</v>
      </c>
      <c r="BE321" s="1">
        <v>1504</v>
      </c>
      <c r="BF321" s="1">
        <v>1077</v>
      </c>
      <c r="BG321" s="2">
        <v>0.71609042999999994</v>
      </c>
      <c r="BH321" s="1">
        <v>1576</v>
      </c>
      <c r="BI321" s="1">
        <v>587</v>
      </c>
      <c r="BJ321" s="2">
        <v>0.37246193</v>
      </c>
      <c r="BK321" s="1">
        <v>12</v>
      </c>
      <c r="BL321" s="1">
        <v>6</v>
      </c>
      <c r="BN321" s="1">
        <v>22</v>
      </c>
      <c r="BO321" s="1">
        <v>115</v>
      </c>
      <c r="BP321" s="1">
        <v>188</v>
      </c>
      <c r="BQ321" s="1">
        <v>250</v>
      </c>
      <c r="BR321" s="1">
        <v>593</v>
      </c>
      <c r="BS321" s="1">
        <v>80</v>
      </c>
      <c r="BU321" s="1">
        <v>247</v>
      </c>
      <c r="BV321" s="1">
        <v>323</v>
      </c>
      <c r="BW321" s="1">
        <v>650</v>
      </c>
      <c r="BZ321" s="1">
        <v>72</v>
      </c>
      <c r="CA321" s="1">
        <v>10</v>
      </c>
      <c r="CB321" s="1">
        <v>47</v>
      </c>
      <c r="CC321" s="1">
        <v>296</v>
      </c>
      <c r="CD321" s="1">
        <v>177</v>
      </c>
      <c r="CE321" s="1">
        <v>121</v>
      </c>
      <c r="CF321" s="1">
        <v>723</v>
      </c>
      <c r="CG321" s="1">
        <v>351</v>
      </c>
      <c r="CH321" s="1">
        <v>240</v>
      </c>
      <c r="CI321" s="1">
        <v>204</v>
      </c>
      <c r="CJ321" s="1">
        <v>795</v>
      </c>
      <c r="CN321" s="1">
        <v>17</v>
      </c>
      <c r="CO321" s="1">
        <v>54</v>
      </c>
      <c r="CP321" s="1">
        <v>302</v>
      </c>
      <c r="CT321" s="1">
        <v>100</v>
      </c>
      <c r="CU321" s="1">
        <v>125</v>
      </c>
      <c r="CW321" s="1">
        <v>598</v>
      </c>
      <c r="CY321" s="1">
        <v>363</v>
      </c>
      <c r="DB321" s="1">
        <v>257</v>
      </c>
      <c r="DC321" s="1">
        <v>620</v>
      </c>
      <c r="DE321" s="1">
        <v>5</v>
      </c>
      <c r="DF321" s="1">
        <v>6</v>
      </c>
      <c r="DH321" s="1">
        <v>3</v>
      </c>
      <c r="DI321" s="1">
        <v>12</v>
      </c>
      <c r="DJ321" s="1">
        <v>6</v>
      </c>
      <c r="DK321" s="1">
        <v>3</v>
      </c>
      <c r="DL321" s="1">
        <v>115</v>
      </c>
      <c r="DM321" s="1">
        <v>227</v>
      </c>
      <c r="DN321" s="1">
        <v>59</v>
      </c>
      <c r="DQ321" s="1">
        <v>0</v>
      </c>
      <c r="DR321" s="1">
        <v>143</v>
      </c>
      <c r="DS321" s="1">
        <v>21</v>
      </c>
      <c r="DU321" s="1">
        <v>600</v>
      </c>
      <c r="DW321" s="1">
        <v>288</v>
      </c>
      <c r="DZ321" s="1">
        <v>237</v>
      </c>
      <c r="EA321" s="1">
        <v>525</v>
      </c>
      <c r="EB321" s="1">
        <v>1</v>
      </c>
      <c r="EC321" s="1">
        <v>9</v>
      </c>
      <c r="ED321" s="1">
        <v>3</v>
      </c>
      <c r="EE321" s="1">
        <v>33</v>
      </c>
      <c r="EF321" s="1">
        <v>144</v>
      </c>
      <c r="EG321" s="1">
        <v>35</v>
      </c>
      <c r="EH321" s="1">
        <v>11</v>
      </c>
      <c r="EI321" s="1">
        <v>398</v>
      </c>
      <c r="EJ321" s="1">
        <v>297</v>
      </c>
      <c r="EK321" s="1">
        <v>173</v>
      </c>
      <c r="EL321" s="1">
        <v>10</v>
      </c>
      <c r="EM321" s="1">
        <v>1114</v>
      </c>
      <c r="EN321" s="1">
        <v>464</v>
      </c>
      <c r="EO321" s="1">
        <v>518</v>
      </c>
      <c r="EP321" s="1">
        <v>982</v>
      </c>
      <c r="EQ321" s="1">
        <v>0</v>
      </c>
      <c r="ER321" s="1">
        <v>3</v>
      </c>
      <c r="ES321" s="1">
        <v>14</v>
      </c>
      <c r="ET321" s="1">
        <v>49</v>
      </c>
      <c r="EU321" s="1">
        <v>21</v>
      </c>
      <c r="EV321" s="1">
        <v>219</v>
      </c>
      <c r="EW321" s="1">
        <v>32</v>
      </c>
      <c r="EX321" s="1">
        <v>2</v>
      </c>
      <c r="EY321" s="1">
        <v>2</v>
      </c>
      <c r="EZ321" s="1">
        <v>16</v>
      </c>
      <c r="FA321" s="1">
        <v>0</v>
      </c>
      <c r="FB321" s="1">
        <v>0</v>
      </c>
      <c r="FC321" s="1">
        <v>0</v>
      </c>
      <c r="FD321" s="1">
        <v>0</v>
      </c>
      <c r="FE321" s="1">
        <v>0</v>
      </c>
      <c r="FF321" s="1">
        <v>0</v>
      </c>
      <c r="FG321" s="1">
        <v>0</v>
      </c>
      <c r="FH321" s="1">
        <v>11</v>
      </c>
      <c r="FI321" s="1">
        <v>1</v>
      </c>
      <c r="FJ321" s="1">
        <v>27</v>
      </c>
      <c r="FK321" s="1">
        <v>14</v>
      </c>
      <c r="FL321" s="1">
        <v>0</v>
      </c>
      <c r="FM321" s="1">
        <v>56</v>
      </c>
      <c r="FN321" s="1">
        <v>12</v>
      </c>
      <c r="FO321" s="1">
        <v>5</v>
      </c>
      <c r="FP321" s="1">
        <v>79</v>
      </c>
      <c r="FQ321" s="1">
        <v>1</v>
      </c>
      <c r="FR321" s="1">
        <f>SUM(Tableau17[[#This Row],[2019-T1-ALEXANDRE Audric]:[2019-T1-MARIE Florie]])</f>
        <v>564</v>
      </c>
      <c r="FS321" s="1">
        <v>115</v>
      </c>
      <c r="FT321" s="1">
        <v>206</v>
      </c>
      <c r="FU321" s="1">
        <v>0</v>
      </c>
      <c r="FV321" s="1">
        <v>272</v>
      </c>
      <c r="FW321" s="1">
        <v>0</v>
      </c>
      <c r="FX321" s="1">
        <v>593</v>
      </c>
      <c r="FY321" s="1">
        <v>80</v>
      </c>
      <c r="FZ321" s="1">
        <v>247</v>
      </c>
      <c r="GA321" s="1">
        <v>0</v>
      </c>
      <c r="GB321" s="1">
        <v>323</v>
      </c>
      <c r="GC321" s="1">
        <v>0</v>
      </c>
      <c r="GD321" s="1">
        <v>650</v>
      </c>
      <c r="GE321" s="1">
        <v>296</v>
      </c>
      <c r="GF321" s="1">
        <v>177</v>
      </c>
      <c r="GG321" s="1">
        <v>0</v>
      </c>
      <c r="GH321" s="1">
        <v>250</v>
      </c>
      <c r="GI321" s="1">
        <v>0</v>
      </c>
      <c r="GJ321" s="1">
        <v>723</v>
      </c>
      <c r="GK321" s="1">
        <v>351</v>
      </c>
      <c r="GL321" s="1">
        <v>240</v>
      </c>
      <c r="GM321" s="1">
        <v>0</v>
      </c>
      <c r="GN321" s="1">
        <v>204</v>
      </c>
      <c r="GO321" s="1">
        <v>0</v>
      </c>
      <c r="GP321" s="1">
        <v>795</v>
      </c>
      <c r="GQ321" s="1">
        <v>302</v>
      </c>
      <c r="GR321" s="1">
        <v>100</v>
      </c>
      <c r="GS321" s="1">
        <v>0</v>
      </c>
      <c r="GT321" s="1">
        <v>196</v>
      </c>
      <c r="GU321" s="1">
        <v>0</v>
      </c>
      <c r="GV321" s="1">
        <v>598</v>
      </c>
      <c r="GW321" s="1">
        <v>363</v>
      </c>
      <c r="GX321" s="1">
        <v>0</v>
      </c>
      <c r="GY321" s="1">
        <v>0</v>
      </c>
      <c r="GZ321" s="1">
        <v>257</v>
      </c>
      <c r="HA321" s="1">
        <v>0</v>
      </c>
      <c r="HB321" s="1">
        <v>620</v>
      </c>
      <c r="HC321" s="1">
        <v>443</v>
      </c>
      <c r="HD321" s="1">
        <v>144</v>
      </c>
      <c r="HE321" s="1">
        <v>173</v>
      </c>
      <c r="HF321" s="1">
        <v>343</v>
      </c>
      <c r="HG321" s="1">
        <v>11</v>
      </c>
      <c r="HH321" s="1">
        <v>1114</v>
      </c>
      <c r="HI321" s="1">
        <v>464</v>
      </c>
      <c r="HJ321" s="1">
        <v>0</v>
      </c>
      <c r="HK321" s="1">
        <v>518</v>
      </c>
      <c r="HL321" s="1">
        <v>0</v>
      </c>
      <c r="HM321" s="1">
        <v>0</v>
      </c>
      <c r="HN321" s="1">
        <v>982</v>
      </c>
      <c r="HO321" s="1">
        <v>246</v>
      </c>
      <c r="HP321" s="1">
        <v>44</v>
      </c>
      <c r="HQ321" s="1">
        <v>79</v>
      </c>
      <c r="HR321" s="1">
        <v>165</v>
      </c>
      <c r="HS321" s="1">
        <v>38</v>
      </c>
      <c r="HT321" s="1">
        <v>572</v>
      </c>
      <c r="HU321" s="1">
        <v>190</v>
      </c>
      <c r="HV321" s="1">
        <v>100</v>
      </c>
      <c r="HW321" s="1">
        <v>28</v>
      </c>
      <c r="HX321" s="1">
        <v>133</v>
      </c>
      <c r="HY321" s="1">
        <v>0</v>
      </c>
      <c r="HZ321" s="1">
        <v>451</v>
      </c>
      <c r="IA321" s="1">
        <v>239</v>
      </c>
      <c r="IB321" s="1">
        <v>59</v>
      </c>
      <c r="IC321" s="1">
        <v>143</v>
      </c>
      <c r="ID321" s="1">
        <v>154</v>
      </c>
      <c r="IE321" s="1">
        <v>5</v>
      </c>
      <c r="IF321" s="1">
        <v>600</v>
      </c>
      <c r="IG321" s="1">
        <v>288</v>
      </c>
      <c r="IH321" s="1">
        <v>0</v>
      </c>
      <c r="II321" s="1">
        <v>237</v>
      </c>
      <c r="IJ321" s="1">
        <v>0</v>
      </c>
      <c r="IK321" s="1">
        <v>0</v>
      </c>
      <c r="IL321" s="1">
        <v>525</v>
      </c>
      <c r="IM321" s="26">
        <f>IFERROR(Tableau17[[#This Row],[LDIV]]/Tableau17[[#This Row],[Total général]],"")</f>
        <v>1.7738359201773836E-2</v>
      </c>
      <c r="IN321" s="26">
        <f>IFERROR(Tableau17[[#This Row],[LDVC]]/Tableau17[[#This Row],[Total général]],"")</f>
        <v>0</v>
      </c>
      <c r="IO321" s="26">
        <f>IFERROR(Tableau17[[#This Row],[LDVD]]/Tableau17[[#This Row],[Total général]],"")</f>
        <v>9.0909090909090912E-2</v>
      </c>
      <c r="IP321" s="26">
        <f>IFERROR(Tableau17[[#This Row],[LDVG]]/Tableau17[[#This Row],[Total général]],"")</f>
        <v>8.6474501108647447E-2</v>
      </c>
      <c r="IQ321" s="26">
        <f>IFERROR(Tableau17[[#This Row],[LEXD]]/Tableau17[[#This Row],[Total général]],"")</f>
        <v>0</v>
      </c>
      <c r="IR321" s="26">
        <f>IFERROR(Tableau17[[#This Row],[LEXG]]/Tableau17[[#This Row],[Total général]],"")</f>
        <v>6.6518847006651885E-3</v>
      </c>
      <c r="IS321" s="26">
        <f>IFERROR(Tableau17[[#This Row],[LLR]]/Tableau17[[#This Row],[Total général]],"")</f>
        <v>0.13082039911308205</v>
      </c>
      <c r="IT321" s="26">
        <f>IFERROR(Tableau17[[#This Row],[LREM]]/Tableau17[[#This Row],[Total général]],"")</f>
        <v>4.4345898004434593E-2</v>
      </c>
      <c r="IU321" s="26">
        <f>IFERROR(Tableau17[[#This Row],[LRN]]/Tableau17[[#This Row],[Total général]],"")</f>
        <v>0.42128603104212858</v>
      </c>
      <c r="IV321" s="26">
        <f>IFERROR(Tableau17[[#This Row],[LUG]]/Tableau17[[#This Row],[Total général]],"")</f>
        <v>0.13968957871396895</v>
      </c>
      <c r="IW321" s="26">
        <f>IFERROR(Tableau17[[#This Row],[LVEC]]/Tableau17[[#This Row],[Total général]],"")</f>
        <v>6.2084257206208429E-2</v>
      </c>
      <c r="IX321" s="26">
        <f>IFERROR(Tableau17[[#This Row],[2008-T1-LCMD]]/Tableau17[[#This Row],[2008-T1-TOTAL]],"")</f>
        <v>2.0236087689713321E-2</v>
      </c>
      <c r="IY321" s="26">
        <f>IFERROR(Tableau17[[#This Row],[2008-T1-LDVD]]/Tableau17[[#This Row],[2008-T1-TOTAL]],"")</f>
        <v>1.0118043844856661E-2</v>
      </c>
      <c r="IZ321" s="26">
        <f>IFERROR(Tableau17[[#This Row],[2008-T1-LEXD]]/Tableau17[[#This Row],[2008-T1-TOTAL]],"")</f>
        <v>0</v>
      </c>
      <c r="JA321" s="26">
        <f>IFERROR(Tableau17[[#This Row],[2008-T1-LEXG]]/Tableau17[[#This Row],[2008-T1-TOTAL]],"")</f>
        <v>3.7099494097807759E-2</v>
      </c>
      <c r="JB321" s="26">
        <f>IFERROR(Tableau17[[#This Row],[2008-T1-LFN]]/Tableau17[[#This Row],[2008-T1-TOTAL]],"")</f>
        <v>0.19392917369308602</v>
      </c>
      <c r="JC321" s="26">
        <f>IFERROR(Tableau17[[#This Row],[2008-T1-LMAJ]]/Tableau17[[#This Row],[2008-T1-TOTAL]],"")</f>
        <v>0.31703204047217537</v>
      </c>
      <c r="JD321" s="26">
        <f>IFERROR(Tableau17[[#This Row],[2008-T1-LUG]]/Tableau17[[#This Row],[2008-T1-TOTAL]],"")</f>
        <v>0.42158516020236086</v>
      </c>
      <c r="JE321" s="26">
        <f>IFERROR(Tableau17[[#This Row],[2008-T2-LFN]]/Tableau17[[#This Row],[2008-T2-TOTAL]],"")</f>
        <v>0.12307692307692308</v>
      </c>
      <c r="JF321" s="26">
        <f>IFERROR(Tableau17[[#This Row],[2008-T2-LGC]]/Tableau17[[#This Row],[2008-T2-TOTAL]],"")</f>
        <v>0</v>
      </c>
      <c r="JG321" s="26">
        <f>IFERROR(Tableau17[[#This Row],[2008-T2-LMAJ]]/Tableau17[[#This Row],[2008-T2-TOTAL]],"")</f>
        <v>0.38</v>
      </c>
      <c r="JH321" s="26">
        <f>IFERROR(Tableau17[[#This Row],[2008-T2-LUG]]/Tableau17[[#This Row],[2008-T2-TOTAL]],"")</f>
        <v>0.49692307692307691</v>
      </c>
      <c r="JI321" s="26">
        <f>IFERROR(Tableau17[[#This Row],[2014-T1-LDIV]]/Tableau17[[#This Row],[2014-T1-TOTAL]],"")</f>
        <v>0</v>
      </c>
      <c r="JJ321" s="26">
        <f>IFERROR(Tableau17[[#This Row],[2014-T1-LDVD]]/Tableau17[[#This Row],[2014-T1-TOTAL]],"")</f>
        <v>0</v>
      </c>
      <c r="JK321" s="26">
        <f>IFERROR(Tableau17[[#This Row],[2014-T1-LDVG]]/Tableau17[[#This Row],[2014-T1-TOTAL]],"")</f>
        <v>9.9585062240663894E-2</v>
      </c>
      <c r="JL321" s="26">
        <f>IFERROR(Tableau17[[#This Row],[2014-T1-LEXG]]/Tableau17[[#This Row],[2014-T1-TOTAL]],"")</f>
        <v>1.3831258644536652E-2</v>
      </c>
      <c r="JM321" s="26">
        <f>IFERROR(Tableau17[[#This Row],[2014-T1-LFG]]/Tableau17[[#This Row],[2014-T1-TOTAL]],"")</f>
        <v>6.5006915629322273E-2</v>
      </c>
      <c r="JN321" s="26">
        <f>IFERROR(Tableau17[[#This Row],[2014-T1-LFN]]/Tableau17[[#This Row],[2014-T1-TOTAL]],"")</f>
        <v>0.40940525587828491</v>
      </c>
      <c r="JO321" s="26">
        <f>IFERROR(Tableau17[[#This Row],[2014-T1-LUD]]/Tableau17[[#This Row],[2014-T1-TOTAL]],"")</f>
        <v>0.24481327800829875</v>
      </c>
      <c r="JP321" s="26">
        <f>IFERROR(Tableau17[[#This Row],[2014-T1-LUG]]/Tableau17[[#This Row],[2014-T1-TOTAL]],"")</f>
        <v>0.16735822959889349</v>
      </c>
      <c r="JQ321" s="26">
        <f>IFERROR(Tableau17[[#This Row],[2014-T2-LFN]]/Tableau17[[#This Row],[2014-T2-TOTAL]],"")</f>
        <v>0.44150943396226416</v>
      </c>
      <c r="JR321" s="26">
        <f>IFERROR(Tableau17[[#This Row],[2014-T2-LUD]]/Tableau17[[#This Row],[2014-T2-TOTAL]],"")</f>
        <v>0.30188679245283018</v>
      </c>
      <c r="JS321" s="26">
        <f>IFERROR(Tableau17[[#This Row],[2014-T2-LUG]]/Tableau17[[#This Row],[2014-T2-TOTAL]],"")</f>
        <v>0.25660377358490566</v>
      </c>
      <c r="JT321" s="26">
        <f>IFERROR(Tableau17[[#This Row],[2015-T1-BC-DIV]]/Tableau17[[#This Row],[2015-T1-TOTAL]],"")</f>
        <v>0</v>
      </c>
      <c r="JU321" s="26">
        <f>IFERROR(Tableau17[[#This Row],[2015-T1-BC-DLF]]/Tableau17[[#This Row],[2015-T1-TOTAL]],"")</f>
        <v>0</v>
      </c>
      <c r="JV321" s="26">
        <f>IFERROR(Tableau17[[#This Row],[2015-T1-BC-DVD]]/Tableau17[[#This Row],[2015-T1-TOTAL]],"")</f>
        <v>0</v>
      </c>
      <c r="JW321" s="26">
        <f>IFERROR(Tableau17[[#This Row],[2015-T1-BC-DVG]]/Tableau17[[#This Row],[2015-T1-TOTAL]],"")</f>
        <v>2.8428093645484948E-2</v>
      </c>
      <c r="JX321" s="26">
        <f>IFERROR(Tableau17[[#This Row],[2015-T1-BC-FG]]/Tableau17[[#This Row],[2015-T1-TOTAL]],"")</f>
        <v>9.0301003344481601E-2</v>
      </c>
      <c r="JY321" s="26">
        <f>IFERROR(Tableau17[[#This Row],[2015-T1-BC-FN]]/Tableau17[[#This Row],[2015-T1-TOTAL]],"")</f>
        <v>0.50501672240802675</v>
      </c>
      <c r="JZ321" s="26">
        <f>IFERROR(Tableau17[[#This Row],[2015-T1-BC-MDM]]/Tableau17[[#This Row],[2015-T1-TOTAL]],"")</f>
        <v>0</v>
      </c>
      <c r="KA321" s="26">
        <f>IFERROR(Tableau17[[#This Row],[2015-T1-BC-RDG]]/Tableau17[[#This Row],[2015-T1-TOTAL]],"")</f>
        <v>0</v>
      </c>
      <c r="KB321" s="26">
        <f>IFERROR(Tableau17[[#This Row],[2015-T1-BC-SOC]]/Tableau17[[#This Row],[2015-T1-TOTAL]],"")</f>
        <v>0</v>
      </c>
      <c r="KC321" s="26">
        <f>IFERROR(Tableau17[[#This Row],[2015-T1-BC-UD]]/Tableau17[[#This Row],[2015-T1-TOTAL]],"")</f>
        <v>0.16722408026755853</v>
      </c>
      <c r="KD321" s="26">
        <f>IFERROR(Tableau17[[#This Row],[2015-T1-BC-UG]]/Tableau17[[#This Row],[2015-T1-TOTAL]],"")</f>
        <v>0.20903010033444816</v>
      </c>
      <c r="KE321" s="26">
        <f>IFERROR(Tableau17[[#This Row],[2015-T1-BC-VEC]]/Tableau17[[#This Row],[2015-T1-TOTAL]],"")</f>
        <v>0</v>
      </c>
      <c r="KF321" s="26">
        <f>IFERROR(Tableau17[[#This Row],[2015-T2-BC-DVG]]/Tableau17[[#This Row],[2015-T2-TOTAL]],"")</f>
        <v>0</v>
      </c>
      <c r="KG321" s="26">
        <f>IFERROR(Tableau17[[#This Row],[2015-T2-BC-FN]]/Tableau17[[#This Row],[2015-T2-TOTAL]],"")</f>
        <v>0.5854838709677419</v>
      </c>
      <c r="KH321" s="26">
        <f>IFERROR(Tableau17[[#This Row],[2015-T2-BC-SOC]]/Tableau17[[#This Row],[2015-T2-TOTAL]],"")</f>
        <v>0</v>
      </c>
      <c r="KI321" s="26">
        <f>IFERROR(Tableau17[[#This Row],[2015-T2-BC-UD]]/Tableau17[[#This Row],[2015-T2-TOTAL]],"")</f>
        <v>0</v>
      </c>
      <c r="KJ321" s="26">
        <f>IFERROR(Tableau17[[#This Row],[2015-T2-BC-UG]]/Tableau17[[#This Row],[2015-T2-TOTAL]],"")</f>
        <v>0.41451612903225804</v>
      </c>
      <c r="KK321" s="26">
        <f>IFERROR(Tableau17[[#This Row],[2017 (L)-T1-COM]]/Tableau17[[#This Row],[2017 (L)-T1-TOTAL]],"")</f>
        <v>0</v>
      </c>
      <c r="KL321" s="26">
        <f>IFERROR(Tableau17[[#This Row],[2017 (L)-T1-DIV]]/Tableau17[[#This Row],[2017 (L)-T1-TOTAL]],"")</f>
        <v>8.3333333333333332E-3</v>
      </c>
      <c r="KM321" s="26">
        <f>IFERROR(Tableau17[[#This Row],[2017 (L)-T1-DLF]]/Tableau17[[#This Row],[2017 (L)-T1-TOTAL]],"")</f>
        <v>0.01</v>
      </c>
      <c r="KN321" s="26">
        <f>IFERROR(Tableau17[[#This Row],[2017 (L)-T1-DVD]]/Tableau17[[#This Row],[2017 (L)-T1-TOTAL]],"")</f>
        <v>0</v>
      </c>
      <c r="KO321" s="26">
        <f>IFERROR(Tableau17[[#This Row],[2017 (L)-T1-DVG]]/Tableau17[[#This Row],[2017 (L)-T1-TOTAL]],"")</f>
        <v>5.0000000000000001E-3</v>
      </c>
      <c r="KP321" s="26">
        <f>IFERROR(Tableau17[[#This Row],[2017 (L)-T1-ECO]]/Tableau17[[#This Row],[2017 (L)-T1-TOTAL]],"")</f>
        <v>0.02</v>
      </c>
      <c r="KQ321" s="26">
        <f>IFERROR(Tableau17[[#This Row],[2017 (L)-T1-EXD]]/Tableau17[[#This Row],[2017 (L)-T1-TOTAL]],"")</f>
        <v>0.01</v>
      </c>
      <c r="KR321" s="26">
        <f>IFERROR(Tableau17[[#This Row],[2017 (L)-T1-EXG]]/Tableau17[[#This Row],[2017 (L)-T1-TOTAL]],"")</f>
        <v>5.0000000000000001E-3</v>
      </c>
      <c r="KS321" s="26">
        <f>IFERROR(Tableau17[[#This Row],[2017 (L)-T1-FI]]/Tableau17[[#This Row],[2017 (L)-T1-TOTAL]],"")</f>
        <v>0.19166666666666668</v>
      </c>
      <c r="KT321" s="26">
        <f>IFERROR(Tableau17[[#This Row],[2017 (L)-T1-FN]]/Tableau17[[#This Row],[2017 (L)-T1-TOTAL]],"")</f>
        <v>0.37833333333333335</v>
      </c>
      <c r="KU321" s="26">
        <f>IFERROR(Tableau17[[#This Row],[2017 (L)-T1-LR]]/Tableau17[[#This Row],[2017 (L)-T1-TOTAL]],"")</f>
        <v>9.8333333333333328E-2</v>
      </c>
      <c r="KV321" s="26">
        <f>IFERROR(Tableau17[[#This Row],[2017 (L)-T1-MDM]]/Tableau17[[#This Row],[2017 (L)-T1-TOTAL]],"")</f>
        <v>0</v>
      </c>
      <c r="KW321" s="26">
        <f>IFERROR(Tableau17[[#This Row],[2017 (L)-T1-RDG]]/Tableau17[[#This Row],[2017 (L)-T1-TOTAL]],"")</f>
        <v>0</v>
      </c>
      <c r="KX321" s="26">
        <f>IFERROR(Tableau17[[#This Row],[2017 (L)-T1-REG]]/Tableau17[[#This Row],[2017 (L)-T1-TOTAL]],"")</f>
        <v>0</v>
      </c>
      <c r="KY321" s="26">
        <f>IFERROR(Tableau17[[#This Row],[2017 (L)-T1-REM]]/Tableau17[[#This Row],[2017 (L)-T1-TOTAL]],"")</f>
        <v>0.23833333333333334</v>
      </c>
      <c r="KZ321" s="26">
        <f>IFERROR(Tableau17[[#This Row],[2017 (L)-T1-SOC]]/Tableau17[[#This Row],[2017 (L)-T1-TOTAL]],"")</f>
        <v>3.5000000000000003E-2</v>
      </c>
      <c r="LA321" s="26">
        <f>IFERROR(Tableau17[[#This Row],[2017 (L)-T1-UDI]]/Tableau17[[#This Row],[2017 (L)-T1-TOTAL]],"")</f>
        <v>0</v>
      </c>
      <c r="LB321" s="26">
        <f>IFERROR(Tableau17[[#This Row],[2017 (L)-T2-FI]]/Tableau17[[#This Row],[2017 (L)-T2-TOTAL]],"")</f>
        <v>0</v>
      </c>
      <c r="LC321" s="26">
        <f>IFERROR(Tableau17[[#This Row],[2017 (L)-T2-FN]]/Tableau17[[#This Row],[2017 (L)-T2-TOTAL]],"")</f>
        <v>0.5485714285714286</v>
      </c>
      <c r="LD321" s="26">
        <f>IFERROR(Tableau17[[#This Row],[2017 (L)-T2-LR]]/Tableau17[[#This Row],[2017 (L)-T2-TOTAL]],"")</f>
        <v>0</v>
      </c>
      <c r="LE321" s="26">
        <f>IFERROR(Tableau17[[#This Row],[2017 (L)-T2-MDM]]/Tableau17[[#This Row],[2017 (L)-T2-TOTAL]],"")</f>
        <v>0</v>
      </c>
      <c r="LF321" s="26">
        <f>IFERROR(Tableau17[[#This Row],[2017 (L)-T2-REM]]/Tableau17[[#This Row],[2017 (L)-T2-TOTAL]],"")</f>
        <v>0.4514285714285714</v>
      </c>
      <c r="LG321" s="26">
        <f>IFERROR(Tableau17[[#This Row],[2017-T1-ARTHAUD Nathalie]]/Tableau17[[#This Row],[2017-T1-TOTAL]],"")</f>
        <v>8.9766606822262122E-4</v>
      </c>
      <c r="LH321" s="26">
        <f>IFERROR(Tableau17[[#This Row],[2017-T1-ASSELINEAU Fran]]/Tableau17[[#This Row],[2017-T1-TOTAL]],"")</f>
        <v>8.0789946140035901E-3</v>
      </c>
      <c r="LI321" s="26">
        <f>IFERROR(Tableau17[[#This Row],[2017-T1-CHEMINADE Jacques]]/Tableau17[[#This Row],[2017-T1-TOTAL]],"")</f>
        <v>2.6929982046678637E-3</v>
      </c>
      <c r="LJ321" s="26">
        <f>IFERROR(Tableau17[[#This Row],[2017-T1-DUPONT-AIGNAN Nicolas]]/Tableau17[[#This Row],[2017-T1-TOTAL]],"")</f>
        <v>2.9622980251346499E-2</v>
      </c>
      <c r="LK321" s="26">
        <f>IFERROR(Tableau17[[#This Row],[2017-T1-FILLON Fran]]/Tableau17[[#This Row],[2017-T1-TOTAL]],"")</f>
        <v>0.12926391382405744</v>
      </c>
      <c r="LL321" s="26">
        <f>IFERROR(Tableau17[[#This Row],[2017-T1-HAMON Beno]]/Tableau17[[#This Row],[2017-T1-TOTAL]],"")</f>
        <v>3.141831238779174E-2</v>
      </c>
      <c r="LM321" s="26">
        <f>IFERROR(Tableau17[[#This Row],[2017-T1-LASSALLE Jean]]/Tableau17[[#This Row],[2017-T1-TOTAL]],"")</f>
        <v>9.8743267504488325E-3</v>
      </c>
      <c r="LN321" s="26">
        <f>IFERROR(Tableau17[[#This Row],[2017-T1-LE PEN Marine]]/Tableau17[[#This Row],[2017-T1-TOTAL]],"")</f>
        <v>0.35727109515260325</v>
      </c>
      <c r="LO321" s="26">
        <f>IFERROR(Tableau17[[#This Row],[2017-T1-M Jean-Luc]]/Tableau17[[#This Row],[2017-T1-TOTAL]],"")</f>
        <v>0.26660682226211851</v>
      </c>
      <c r="LP321" s="26">
        <f>IFERROR(Tableau17[[#This Row],[2017-T1-MACRON Emmanuel]]/Tableau17[[#This Row],[2017-T1-TOTAL]],"")</f>
        <v>0.15529622980251345</v>
      </c>
      <c r="LQ321" s="26">
        <f>IFERROR(Tableau17[[#This Row],[2017-T1-POUTOU Philippe]]/Tableau17[[#This Row],[2017-T1-TOTAL]],"")</f>
        <v>8.9766606822262122E-3</v>
      </c>
      <c r="LR321" s="26">
        <f>IFERROR(Tableau17[[#This Row],[2017-T2-LE PEN Marine]]/Tableau17[[#This Row],[2017-T2-TOTAL]],"")</f>
        <v>0.47250509164969451</v>
      </c>
      <c r="LS321" s="26">
        <f>IFERROR(Tableau17[[#This Row],[2017-T2-MACRON Emmanuel]]/Tableau17[[#This Row],[2017-T2-TOTAL]],"")</f>
        <v>0.52749490835030555</v>
      </c>
      <c r="LT321" s="26">
        <f>IFERROR(Tableau17[[#This Row],[2019-T1-ALEXANDRE Audric]]/Tableau17[[#This Row],[2019-T1-TOTAL]],"")</f>
        <v>0</v>
      </c>
      <c r="LU321" s="26">
        <f>IFERROR(Tableau17[[#This Row],[2019-T1-ARTHAUD Nathalie]]/Tableau17[[#This Row],[2019-T1-TOTAL]],"")</f>
        <v>5.3191489361702126E-3</v>
      </c>
      <c r="LV321" s="26">
        <f>IFERROR(Tableau17[[#This Row],[2019-T1-ASSELINEAU François]]/Tableau17[[#This Row],[2019-T1-TOTAL]],"")</f>
        <v>2.4822695035460994E-2</v>
      </c>
      <c r="LW321" s="26">
        <f>IFERROR(Tableau17[[#This Row],[2019-T1-AUBRY Manon]]/Tableau17[[#This Row],[2019-T1-TOTAL]],"")</f>
        <v>8.6879432624113476E-2</v>
      </c>
      <c r="LX321" s="26">
        <f>IFERROR(Tableau17[[#This Row],[2019-T1-AZERGUI Nagib]]/Tableau17[[#This Row],[2019-T1-TOTAL]],"")</f>
        <v>3.7234042553191488E-2</v>
      </c>
      <c r="LY321" s="26">
        <f>IFERROR(Tableau17[[#This Row],[2019-T1-BARDELLA Jordan]]/Tableau17[[#This Row],[2019-T1-TOTAL]],"")</f>
        <v>0.38829787234042551</v>
      </c>
      <c r="LZ321" s="26">
        <f>IFERROR(Tableau17[[#This Row],[2019-T1-BELLAMY François-Xavier]]/Tableau17[[#This Row],[2019-T1-TOTAL]],"")</f>
        <v>5.6737588652482268E-2</v>
      </c>
      <c r="MA321" s="26">
        <f>IFERROR(Tableau17[[#This Row],[2019-T1-BIDOU Olivier]]/Tableau17[[#This Row],[2019-T1-TOTAL]],"")</f>
        <v>3.5460992907801418E-3</v>
      </c>
      <c r="MB321" s="26">
        <f>IFERROR(Tableau17[[#This Row],[2019-T1-BOURG Dominique]]/Tableau17[[#This Row],[2019-T1-TOTAL]],"")</f>
        <v>3.5460992907801418E-3</v>
      </c>
      <c r="MC321" s="26">
        <f>IFERROR(Tableau17[[#This Row],[2019-T1-BROSSAT Ian]]/Tableau17[[#This Row],[2019-T1-TOTAL]],"")</f>
        <v>2.8368794326241134E-2</v>
      </c>
      <c r="MD321" s="26">
        <f>IFERROR(Tableau17[[#This Row],[2019-T1-CAILLAUD Sophie]]/Tableau17[[#This Row],[2019-T1-TOTAL]],"")</f>
        <v>0</v>
      </c>
      <c r="ME321" s="26">
        <f>IFERROR(Tableau17[[#This Row],[2019-T1-CAMUS Renaud]]/Tableau17[[#This Row],[2019-T1-TOTAL]],"")</f>
        <v>0</v>
      </c>
      <c r="MF321" s="26">
        <f>IFERROR(Tableau17[[#This Row],[2019-T1-CHALENÇON Christophe]]/Tableau17[[#This Row],[2019-T1-TOTAL]],"")</f>
        <v>0</v>
      </c>
      <c r="MG321" s="26">
        <f>IFERROR(Tableau17[[#This Row],[2019-T1-CORBET Cathy Denise Ginette]]/Tableau17[[#This Row],[2019-T1-TOTAL]],"")</f>
        <v>0</v>
      </c>
      <c r="MH321" s="26">
        <f>IFERROR(Tableau17[[#This Row],[2019-T1-DE PREVOISIN Robert]]/Tableau17[[#This Row],[2019-T1-TOTAL]],"")</f>
        <v>0</v>
      </c>
      <c r="MI321" s="26">
        <f>IFERROR(Tableau17[[#This Row],[2019-T1-DELFEL Thérèse]]/Tableau17[[#This Row],[2019-T1-TOTAL]],"")</f>
        <v>0</v>
      </c>
      <c r="MJ321" s="26">
        <f>IFERROR(Tableau17[[#This Row],[2019-T1-DIEUMEGARD Pierre]]/Tableau17[[#This Row],[2019-T1-TOTAL]],"")</f>
        <v>0</v>
      </c>
      <c r="MK321" s="26">
        <f>IFERROR(Tableau17[[#This Row],[2019-T1-DUPONT-AIGNAN Nicolas]]/Tableau17[[#This Row],[2019-T1-TOTAL]],"")</f>
        <v>1.9503546099290781E-2</v>
      </c>
      <c r="ML321" s="26">
        <f>IFERROR(Tableau17[[#This Row],[2019-T1-GERNIGON Yves]]/Tableau17[[#This Row],[2019-T1-TOTAL]],"")</f>
        <v>1.7730496453900709E-3</v>
      </c>
      <c r="MM321" s="26">
        <f>IFERROR(Tableau17[[#This Row],[2019-T1-GLUCKSMANN Raphaël]]/Tableau17[[#This Row],[2019-T1-TOTAL]],"")</f>
        <v>4.7872340425531915E-2</v>
      </c>
      <c r="MN321" s="26">
        <f>IFERROR(Tableau17[[#This Row],[2019-T1-HAMON Benoît]]/Tableau17[[#This Row],[2019-T1-TOTAL]],"")</f>
        <v>2.4822695035460994E-2</v>
      </c>
      <c r="MO321" s="26">
        <f>IFERROR(Tableau17[[#This Row],[2019-T1-HELGEN Gilles]]/Tableau17[[#This Row],[2019-T1-TOTAL]],"")</f>
        <v>0</v>
      </c>
      <c r="MP321" s="26">
        <f>IFERROR(Tableau17[[#This Row],[2019-T1-JADOT Yannick]]/Tableau17[[#This Row],[2019-T1-TOTAL]],"")</f>
        <v>9.9290780141843976E-2</v>
      </c>
      <c r="MQ321" s="26">
        <f>IFERROR(Tableau17[[#This Row],[2019-T1-LAGARDE Jean-Christophe]]/Tableau17[[#This Row],[2019-T1-TOTAL]],"")</f>
        <v>2.1276595744680851E-2</v>
      </c>
      <c r="MR321" s="26">
        <f>IFERROR(Tableau17[[#This Row],[2019-T1-LALANNE Francis]]/Tableau17[[#This Row],[2019-T1-TOTAL]],"")</f>
        <v>8.8652482269503553E-3</v>
      </c>
      <c r="MS321" s="26">
        <f>IFERROR(Tableau17[[#This Row],[2019-T1-LOISEAU Nathalie]]/Tableau17[[#This Row],[2019-T1-TOTAL]],"")</f>
        <v>0.14007092198581561</v>
      </c>
      <c r="MT321" s="26">
        <f>IFERROR(Tableau17[[#This Row],[2019-T1-MARIE Florie]]/Tableau17[[#This Row],[2019-T1-TOTAL]],"")</f>
        <v>1.7730496453900709E-3</v>
      </c>
      <c r="MU321" s="26">
        <f>IFERROR(Tableau17[[#This Row],[2008-T1-MACROEXTRDROITE]]/Tableau17[[#This Row],[2008-T1-MACROTOTALE]],"")</f>
        <v>0.19392917369308602</v>
      </c>
      <c r="MV321" s="26">
        <f>IFERROR(Tableau17[[#This Row],[2008-T1-MACRODROITE]]/Tableau17[[#This Row],[2008-T1-MACROTOTALE]],"")</f>
        <v>0.34738617200674538</v>
      </c>
      <c r="MW321" s="26">
        <f>IFERROR(Tableau17[[#This Row],[2008-T1-MACROCENTRE]]/Tableau17[[#This Row],[2008-T1-MACROTOTALE]],"")</f>
        <v>0</v>
      </c>
      <c r="MX321" s="26">
        <f>IFERROR(Tableau17[[#This Row],[2008-T1-MACROGAUCHE]]/Tableau17[[#This Row],[2008-T1-MACROTOTALE]],"")</f>
        <v>0.45868465430016864</v>
      </c>
      <c r="MY321" s="26">
        <f>IFERROR(Tableau17[[#This Row],[2008-T1-MACROAUTRE]]/Tableau17[[#This Row],[2008-T1-MACROTOTALE]],"")</f>
        <v>0</v>
      </c>
      <c r="MZ321" s="26">
        <f>IFERROR(Tableau17[[#This Row],[2008-T2-MACROEXTRDROITE]]/Tableau17[[#This Row],[2008-T2-MACROTOTALE]],"")</f>
        <v>0.12307692307692308</v>
      </c>
      <c r="NA321" s="26">
        <f>IFERROR(Tableau17[[#This Row],[2008-T2-MACRODROITE]]/Tableau17[[#This Row],[2008-T2-MACROTOTALE]],"")</f>
        <v>0.38</v>
      </c>
      <c r="NB321" s="26">
        <f>IFERROR(Tableau17[[#This Row],[2008-T2-MACROCENTRE]]/Tableau17[[#This Row],[2008-T2-MACROTOTALE]],"")</f>
        <v>0</v>
      </c>
      <c r="NC321" s="26">
        <f>IFERROR(Tableau17[[#This Row],[2008-T2-MACROGAUCHE]]/Tableau17[[#This Row],[2008-T2-MACROTOTALE]],"")</f>
        <v>0.49692307692307691</v>
      </c>
      <c r="ND321" s="26">
        <f>IFERROR(Tableau17[[#This Row],[2008-T2-MACROAUTRE]]/Tableau17[[#This Row],[2008-T2-MACROTOTALE]],"")</f>
        <v>0</v>
      </c>
      <c r="NE321" s="26">
        <f>IFERROR(Tableau17[[#This Row],[2014-T1-MACROEXTRDROITE]]/Tableau17[[#This Row],[2014-T1-MACROTOTALE]],"")</f>
        <v>0.40940525587828491</v>
      </c>
      <c r="NF321" s="26">
        <f>IFERROR(Tableau17[[#This Row],[2014-T1-MACRODROITE]]/Tableau17[[#This Row],[2014-T1-MACROTOTALE]],"")</f>
        <v>0.24481327800829875</v>
      </c>
      <c r="NG321" s="26">
        <f>IFERROR(Tableau17[[#This Row],[2014-T1-MACROCENTRE]]/Tableau17[[#This Row],[2014-T1-MACROTOTALE]],"")</f>
        <v>0</v>
      </c>
      <c r="NH321" s="26">
        <f>IFERROR(Tableau17[[#This Row],[2014-T1-MACROGAUCHE]]/Tableau17[[#This Row],[2014-T1-MACROTOTALE]],"")</f>
        <v>0.34578146611341631</v>
      </c>
      <c r="NI321" s="26">
        <f>IFERROR(Tableau17[[#This Row],[2014-T1-MACROAUTRE]]/Tableau17[[#This Row],[2014-T1-MACROTOTALE]],"")</f>
        <v>0</v>
      </c>
      <c r="NJ321" s="26">
        <f>IFERROR(Tableau17[[#This Row],[2014-T2-MACROEXTRDROITE]]/Tableau17[[#This Row],[2014-T2-MACROTOTALE]],"")</f>
        <v>0.44150943396226416</v>
      </c>
      <c r="NK321" s="26">
        <f>IFERROR(Tableau17[[#This Row],[2014-T2-MACRODROITE]]/Tableau17[[#This Row],[2014-T2-MACROTOTALE]],"")</f>
        <v>0.30188679245283018</v>
      </c>
      <c r="NL321" s="26">
        <f>IFERROR(Tableau17[[#This Row],[2014-T2-MACROCENTRE]]/Tableau17[[#This Row],[2014-T2-MACROTOTALE]],"")</f>
        <v>0</v>
      </c>
      <c r="NM321" s="26">
        <f>IFERROR(Tableau17[[#This Row],[2014-T2-MACROGAUCHE]]/Tableau17[[#This Row],[2014-T2-MACROTOTALE]],"")</f>
        <v>0.25660377358490566</v>
      </c>
      <c r="NN321" s="26">
        <f>IFERROR(Tableau17[[#This Row],[2014-T2-MACROAUTRE]]/Tableau17[[#This Row],[2014-T2-MACROTOTALE]],"")</f>
        <v>0</v>
      </c>
      <c r="NO321" s="26">
        <f>IFERROR( Tableau17[[#This Row],[2015-T1-MACROEXTRDROITE]]/Tableau17[[#This Row],[2015-T1-MACROTOTALE]],"")</f>
        <v>0.50501672240802675</v>
      </c>
      <c r="NP321" s="26">
        <f>IFERROR(Tableau17[[#This Row],[2015-T1-MACRODROITE]]/Tableau17[[#This Row],[2015-T1-MACROTOTALE]],"")</f>
        <v>0.16722408026755853</v>
      </c>
      <c r="NQ321" s="26">
        <f>IFERROR(Tableau17[[#This Row],[2015-T1-MACROCENTRE]]/Tableau17[[#This Row],[2015-T1-MACROTOTALE]],"")</f>
        <v>0</v>
      </c>
      <c r="NR321" s="26">
        <f>IFERROR(Tableau17[[#This Row],[2015-T1-MACROGAUCHE]]/Tableau17[[#This Row],[2015-T1-MACROTOTALE]],"")</f>
        <v>0.32775919732441472</v>
      </c>
      <c r="NS321" s="26">
        <f>IFERROR(Tableau17[[#This Row],[2015-T1-MACROAUTRE]]/Tableau17[[#This Row],[2015-T1-MACROTOTALE]],"")</f>
        <v>0</v>
      </c>
      <c r="NT321" s="26">
        <f>IFERROR(Tableau17[[#This Row],[2015-T2-MACROEXTRDROITE]]/Tableau17[[#This Row],[2015-T2-MACROTOTALE]],"")</f>
        <v>0.5854838709677419</v>
      </c>
      <c r="NU321" s="26">
        <f>IFERROR(Tableau17[[#This Row],[2015-T2-MACRODROITE]]/Tableau17[[#This Row],[2015-T2-MACROTOTALE]],"")</f>
        <v>0</v>
      </c>
      <c r="NV321" s="26">
        <f>IFERROR(Tableau17[[#This Row],[2015-T2-MACROCENTRE]]/Tableau17[[#This Row],[2015-T2-MACROTOTALE]],"")</f>
        <v>0</v>
      </c>
      <c r="NW321" s="26">
        <f>IFERROR(Tableau17[[#This Row],[2015-T2-MACROGAUCHE]]/Tableau17[[#This Row],[2015-T2-MACROTOTALE]],"")</f>
        <v>0.41451612903225804</v>
      </c>
      <c r="NX321" s="26">
        <f>IFERROR(Tableau17[[#This Row],[2015-T2-MACROAUTRE]]/Tableau17[[#This Row],[2015-T2-MACROTOTALE]],"")</f>
        <v>0</v>
      </c>
      <c r="NY321" s="26">
        <f>IFERROR(Tableau17[[#This Row],[2017-T1-MACROEXTRDROITE]]/Tableau17[[#This Row],[2017-T1-MACROTOTALE]],"")</f>
        <v>0.39766606822262118</v>
      </c>
      <c r="NZ321" s="26">
        <f>IFERROR(Tableau17[[#This Row],[2017-T1-MACRODROITE]]/Tableau17[[#This Row],[2017-T1-MACROTOTALE]],"")</f>
        <v>0.12926391382405744</v>
      </c>
      <c r="OA321" s="26">
        <f>IFERROR(Tableau17[[#This Row],[2017-T1-MACROCENTRE]]/Tableau17[[#This Row],[2017-T1-MACROTOTALE]],"")</f>
        <v>0.15529622980251345</v>
      </c>
      <c r="OB321" s="26">
        <f>IFERROR(Tableau17[[#This Row],[2017-T1-MACROGAUCHE]]/Tableau17[[#This Row],[2017-T1-MACROTOTALE]],"")</f>
        <v>0.30789946140035906</v>
      </c>
      <c r="OC321" s="26">
        <f>IFERROR(Tableau17[[#This Row],[2017-T1-MACROAUTRE]]/Tableau17[[#This Row],[2017-T1-MACROTOTALE]],"")</f>
        <v>9.8743267504488325E-3</v>
      </c>
      <c r="OD321" s="26">
        <f>IFERROR(Tableau17[[#This Row],[2017-T2-MACROEXTRDROITE]]/Tableau17[[#This Row],[2017-T2-MACROTOTALE]],"")</f>
        <v>0.47250509164969451</v>
      </c>
      <c r="OE321" s="26">
        <f>IFERROR(Tableau17[[#This Row],[2017-T2-MACRODROITE]]/Tableau17[[#This Row],[2017-T2-MACROTOTALE]],"")</f>
        <v>0</v>
      </c>
      <c r="OF321" s="26">
        <f>IFERROR(Tableau17[[#This Row],[2017-T2-MACROCENTRE]]/Tableau17[[#This Row],[2017-T2-MACROTOTALE]],"")</f>
        <v>0.52749490835030555</v>
      </c>
      <c r="OG321" s="26">
        <f>IFERROR(Tableau17[[#This Row],[2017-T2-MACROGAUCHE]]/Tableau17[[#This Row],[2017-T2-MACROTOTALE]],"")</f>
        <v>0</v>
      </c>
      <c r="OH321" s="26">
        <f>IFERROR(Tableau17[[#This Row],[2017-T2-MACROAUTRE]]/Tableau17[[#This Row],[2017-T2-MACROTOTALE]],"")</f>
        <v>0</v>
      </c>
      <c r="OI321" s="26">
        <f>IFERROR(Tableau17[[#This Row],[2019-T1-MACROEXTRDROITE]]/Tableau17[[#This Row],[2019-T1-MACROTOTALE]],"")</f>
        <v>0.43006993006993005</v>
      </c>
      <c r="OJ321" s="26">
        <f>IFERROR(Tableau17[[#This Row],[2019-T1-MACRODROITE]]/Tableau17[[#This Row],[2019-T1-MACROTOTALE]],"")</f>
        <v>7.6923076923076927E-2</v>
      </c>
      <c r="OK321" s="26">
        <f>IFERROR(Tableau17[[#This Row],[2019-T1-MACROCENTRE]]/Tableau17[[#This Row],[2019-T1-MACROTOTALE]],"")</f>
        <v>0.1381118881118881</v>
      </c>
      <c r="OL321" s="26">
        <f>IFERROR(Tableau17[[#This Row],[2019-T1-MACROGAUCHE]]/Tableau17[[#This Row],[2019-T1-MACROTOTALE]],"")</f>
        <v>0.28846153846153844</v>
      </c>
      <c r="OM321" s="26">
        <f>IFERROR(Tableau17[[#This Row],[2019-T1-MACROAUTRE]]/Tableau17[[#This Row],[2019-T1-MACROTOTALE]],"")</f>
        <v>6.6433566433566432E-2</v>
      </c>
      <c r="ON321" s="26">
        <f>IFERROR(Tableau17[[#This Row],[2020-T1-MACROEXTRDROITE]]/Tableau17[[#This Row],[2020-T1-MACROTOTALE]],"")</f>
        <v>0.42128603104212858</v>
      </c>
      <c r="OO321" s="26">
        <f>IFERROR(Tableau17[[#This Row],[2020-T1-MACRODROITE]]/Tableau17[[#This Row],[2020-T1-MACROTOTALE]],"")</f>
        <v>0.22172949002217296</v>
      </c>
      <c r="OP321" s="26">
        <f>IFERROR(Tableau17[[#This Row],[2020-T1-MACROCENTRE]]/Tableau17[[#This Row],[2020-T1-MACROTOTALE]],"")</f>
        <v>6.2084257206208429E-2</v>
      </c>
      <c r="OQ321" s="26">
        <f>IFERROR(Tableau17[[#This Row],[2020-T1-MACROGAUCHE]]/Tableau17[[#This Row],[2020-T1-MACROTOTALE]],"")</f>
        <v>0.29490022172949004</v>
      </c>
      <c r="OR321" s="26">
        <f>IFERROR(Tableau17[[#This Row],[2020-T1-MACROAUTRE]]/Tableau17[[#This Row],[2020-T1-MACROTOTALE]],"")</f>
        <v>0</v>
      </c>
      <c r="OS321" s="26">
        <f>IFERROR(Tableau17[[#This Row],[2017 (L)-T1-MACROEXTRDROITE]]/Tableau17[[#This Row],[2017 (L)-T1-MACROTOTALE]],"")</f>
        <v>0.39833333333333332</v>
      </c>
      <c r="OT321" s="26">
        <f>IFERROR(Tableau17[[#This Row],[2017 (L)-T1-MACRODROITE]]/Tableau17[[#This Row],[2017 (L)-T1-MACROTOTALE]],"")</f>
        <v>9.8333333333333328E-2</v>
      </c>
      <c r="OU321" s="26">
        <f>IFERROR(Tableau17[[#This Row],[2017 (L)-T1-MACROCENTRE]]/Tableau17[[#This Row],[2017 (L)-T1-MACROTOTALE]],"")</f>
        <v>0.23833333333333334</v>
      </c>
      <c r="OV321" s="26">
        <f>IFERROR(Tableau17[[#This Row],[2017 (L)-T1-MACROGAUCHE]]/Tableau17[[#This Row],[2017 (L)-T1-MACROTOTALE]],"")</f>
        <v>0.25666666666666665</v>
      </c>
      <c r="OW321" s="26">
        <f>IFERROR(Tableau17[[#This Row],[2017 (L)-T1-MACROAUTRE]]/Tableau17[[#This Row],[2017 (L)-T1-MACROTOTALE]],"")</f>
        <v>8.3333333333333332E-3</v>
      </c>
      <c r="OX321" s="26">
        <f>IFERROR(Tableau17[[#This Row],[2017 (L)-T2-MACROEXTRDROITE]]/Tableau17[[#This Row],[2017 (L)-T2-MACROTOTALE]],"")</f>
        <v>0.5485714285714286</v>
      </c>
      <c r="OY321" s="26">
        <f>IFERROR(Tableau17[[#This Row],[2017 (L)-T2-MACRODROITE]]/Tableau17[[#This Row],[2017 (L)-T2-MACROTOTALE]],"")</f>
        <v>0</v>
      </c>
      <c r="OZ321" s="26">
        <f>IFERROR(Tableau17[[#This Row],[2017 (L)-T2-MACROCENTRE]]/Tableau17[[#This Row],[2017 (L)-T2-MACROTOTALE]],"")</f>
        <v>0.4514285714285714</v>
      </c>
      <c r="PA321" s="26">
        <f>IFERROR(Tableau17[[#This Row],[2017 (L)-T2-MACROGAUCHE]]/Tableau17[[#This Row],[2017 (L)-T2-MACROTOTALE]],"")</f>
        <v>0</v>
      </c>
      <c r="PB321" s="26">
        <f>IFERROR(Tableau17[[#This Row],[2017 (L)-T2-MACROAUTRE]]/Tableau17[[#This Row],[2017 (L)-T2-MACROTOTALE]],"")</f>
        <v>0</v>
      </c>
      <c r="PC321" s="26">
        <f>IFERROR(Tableau17[[#This Row],[2008_T1_PROCUS]]/Tableau17[[#This Row],[2008_T1_INSCRITS]],0)</f>
        <v>2.7322404371584699E-3</v>
      </c>
      <c r="PD321" s="26">
        <f>IFERROR(Tableau17[[#This Row],[2008_T2_PROCUS]]/Tableau17[[#This Row],[2008_T2_INSCRITS]],0)</f>
        <v>4.5537340619307837E-3</v>
      </c>
      <c r="PE321" s="26">
        <f>Tableau17[[#This Row],[2014_T1_PROCUS]]/Tableau17[[#This Row],[2014_T1_INSCRITS]]</f>
        <v>6.6079295154185024E-3</v>
      </c>
      <c r="PF321" s="26">
        <f>IFERROR(Tableau17[[#This Row],[2014_T2_PROCUS]]/Tableau17[[#This Row],[2014_T2_INSCRITS]],0)</f>
        <v>6.6079295154185024E-3</v>
      </c>
    </row>
    <row r="322" spans="1:422" hidden="1" x14ac:dyDescent="0.2">
      <c r="A322" s="1">
        <v>2</v>
      </c>
      <c r="B322" s="1" t="s">
        <v>268</v>
      </c>
      <c r="C322" s="1" t="s">
        <v>284</v>
      </c>
      <c r="D322" s="1" t="s">
        <v>285</v>
      </c>
      <c r="E322" s="1">
        <v>369</v>
      </c>
      <c r="H322" s="3"/>
      <c r="I322" s="3"/>
      <c r="V322" s="1">
        <v>606</v>
      </c>
      <c r="W322" s="1">
        <v>297</v>
      </c>
      <c r="X322" s="1">
        <v>4</v>
      </c>
      <c r="Y322" s="2">
        <v>0.49009901</v>
      </c>
      <c r="Z322" s="1">
        <v>606</v>
      </c>
      <c r="AA322" s="1">
        <v>330</v>
      </c>
      <c r="AB322" s="1">
        <v>3</v>
      </c>
      <c r="AC322" s="2">
        <v>0.54455445999999996</v>
      </c>
      <c r="AG322" s="1">
        <f t="shared" ref="AG322:AG385" si="5">INT((W322/V322)*AD322)-AE322</f>
        <v>0</v>
      </c>
      <c r="AH322" s="1">
        <v>635</v>
      </c>
      <c r="AI322" s="1">
        <v>331</v>
      </c>
      <c r="AJ322" s="1">
        <v>2</v>
      </c>
      <c r="AK322" s="2">
        <v>0.52125984000000003</v>
      </c>
      <c r="AN322" s="1">
        <v>0</v>
      </c>
      <c r="BK322" s="1">
        <v>16</v>
      </c>
      <c r="BN322" s="1">
        <v>24</v>
      </c>
      <c r="BO322" s="1">
        <v>32</v>
      </c>
      <c r="BP322" s="1">
        <v>91</v>
      </c>
      <c r="BQ322" s="1">
        <v>157</v>
      </c>
      <c r="BR322" s="1">
        <v>320</v>
      </c>
      <c r="BX322" s="1">
        <v>19</v>
      </c>
      <c r="BZ322" s="1">
        <v>55</v>
      </c>
      <c r="CA322" s="1">
        <v>4</v>
      </c>
      <c r="CB322" s="1">
        <v>26</v>
      </c>
      <c r="CC322" s="1">
        <v>75</v>
      </c>
      <c r="CD322" s="1">
        <v>56</v>
      </c>
      <c r="CE322" s="1">
        <v>49</v>
      </c>
      <c r="CF322" s="1">
        <v>284</v>
      </c>
      <c r="CG322" s="1">
        <v>108</v>
      </c>
      <c r="CH322" s="1">
        <v>110</v>
      </c>
      <c r="CI322" s="1">
        <v>95</v>
      </c>
      <c r="CJ322" s="1">
        <v>313</v>
      </c>
      <c r="FR322" s="1">
        <f>SUM(Tableau17[[#This Row],[2019-T1-ALEXANDRE Audric]:[2019-T1-MARIE Florie]])</f>
        <v>0</v>
      </c>
      <c r="FS322" s="1">
        <v>32</v>
      </c>
      <c r="FT322" s="1">
        <v>107</v>
      </c>
      <c r="FU322" s="1">
        <v>0</v>
      </c>
      <c r="FV322" s="1">
        <v>181</v>
      </c>
      <c r="FW322" s="1">
        <v>0</v>
      </c>
      <c r="FX322" s="1">
        <v>320</v>
      </c>
      <c r="GD322" s="1">
        <v>0</v>
      </c>
      <c r="GE322" s="1">
        <v>75</v>
      </c>
      <c r="GF322" s="1">
        <v>95</v>
      </c>
      <c r="GG322" s="1">
        <v>19</v>
      </c>
      <c r="GH322" s="1">
        <v>95</v>
      </c>
      <c r="GI322" s="1">
        <v>0</v>
      </c>
      <c r="GJ322" s="1">
        <v>284</v>
      </c>
      <c r="GK322" s="1">
        <v>108</v>
      </c>
      <c r="GL322" s="1">
        <v>110</v>
      </c>
      <c r="GM322" s="1">
        <v>0</v>
      </c>
      <c r="GN322" s="1">
        <v>95</v>
      </c>
      <c r="GO322" s="1">
        <v>0</v>
      </c>
      <c r="GP322" s="1">
        <v>313</v>
      </c>
      <c r="GV322" s="1">
        <v>0</v>
      </c>
      <c r="HB322" s="1">
        <v>0</v>
      </c>
      <c r="HH322" s="1">
        <v>0</v>
      </c>
      <c r="HN322" s="1">
        <v>0</v>
      </c>
      <c r="HT322" s="1">
        <v>0</v>
      </c>
      <c r="HZ322" s="1">
        <v>0</v>
      </c>
      <c r="IF322" s="1">
        <v>0</v>
      </c>
      <c r="IL322" s="1">
        <v>0</v>
      </c>
      <c r="IM322" s="26" t="str">
        <f>IFERROR(Tableau17[[#This Row],[LDIV]]/Tableau17[[#This Row],[Total général]],"")</f>
        <v/>
      </c>
      <c r="IN322" s="26" t="str">
        <f>IFERROR(Tableau17[[#This Row],[LDVC]]/Tableau17[[#This Row],[Total général]],"")</f>
        <v/>
      </c>
      <c r="IO322" s="26" t="str">
        <f>IFERROR(Tableau17[[#This Row],[LDVD]]/Tableau17[[#This Row],[Total général]],"")</f>
        <v/>
      </c>
      <c r="IP322" s="26" t="str">
        <f>IFERROR(Tableau17[[#This Row],[LDVG]]/Tableau17[[#This Row],[Total général]],"")</f>
        <v/>
      </c>
      <c r="IQ322" s="26" t="str">
        <f>IFERROR(Tableau17[[#This Row],[LEXD]]/Tableau17[[#This Row],[Total général]],"")</f>
        <v/>
      </c>
      <c r="IR322" s="26" t="str">
        <f>IFERROR(Tableau17[[#This Row],[LEXG]]/Tableau17[[#This Row],[Total général]],"")</f>
        <v/>
      </c>
      <c r="IS322" s="26" t="str">
        <f>IFERROR(Tableau17[[#This Row],[LLR]]/Tableau17[[#This Row],[Total général]],"")</f>
        <v/>
      </c>
      <c r="IT322" s="26" t="str">
        <f>IFERROR(Tableau17[[#This Row],[LREM]]/Tableau17[[#This Row],[Total général]],"")</f>
        <v/>
      </c>
      <c r="IU322" s="26" t="str">
        <f>IFERROR(Tableau17[[#This Row],[LRN]]/Tableau17[[#This Row],[Total général]],"")</f>
        <v/>
      </c>
      <c r="IV322" s="26" t="str">
        <f>IFERROR(Tableau17[[#This Row],[LUG]]/Tableau17[[#This Row],[Total général]],"")</f>
        <v/>
      </c>
      <c r="IW322" s="26" t="str">
        <f>IFERROR(Tableau17[[#This Row],[LVEC]]/Tableau17[[#This Row],[Total général]],"")</f>
        <v/>
      </c>
      <c r="IX322" s="26">
        <f>IFERROR(Tableau17[[#This Row],[2008-T1-LCMD]]/Tableau17[[#This Row],[2008-T1-TOTAL]],"")</f>
        <v>0.05</v>
      </c>
      <c r="IY322" s="26">
        <f>IFERROR(Tableau17[[#This Row],[2008-T1-LDVD]]/Tableau17[[#This Row],[2008-T1-TOTAL]],"")</f>
        <v>0</v>
      </c>
      <c r="IZ322" s="26">
        <f>IFERROR(Tableau17[[#This Row],[2008-T1-LEXD]]/Tableau17[[#This Row],[2008-T1-TOTAL]],"")</f>
        <v>0</v>
      </c>
      <c r="JA322" s="26">
        <f>IFERROR(Tableau17[[#This Row],[2008-T1-LEXG]]/Tableau17[[#This Row],[2008-T1-TOTAL]],"")</f>
        <v>7.4999999999999997E-2</v>
      </c>
      <c r="JB322" s="26">
        <f>IFERROR(Tableau17[[#This Row],[2008-T1-LFN]]/Tableau17[[#This Row],[2008-T1-TOTAL]],"")</f>
        <v>0.1</v>
      </c>
      <c r="JC322" s="26">
        <f>IFERROR(Tableau17[[#This Row],[2008-T1-LMAJ]]/Tableau17[[#This Row],[2008-T1-TOTAL]],"")</f>
        <v>0.28437499999999999</v>
      </c>
      <c r="JD322" s="26">
        <f>IFERROR(Tableau17[[#This Row],[2008-T1-LUG]]/Tableau17[[#This Row],[2008-T1-TOTAL]],"")</f>
        <v>0.49062499999999998</v>
      </c>
      <c r="JE322" s="26" t="str">
        <f>IFERROR(Tableau17[[#This Row],[2008-T2-LFN]]/Tableau17[[#This Row],[2008-T2-TOTAL]],"")</f>
        <v/>
      </c>
      <c r="JF322" s="26" t="str">
        <f>IFERROR(Tableau17[[#This Row],[2008-T2-LGC]]/Tableau17[[#This Row],[2008-T2-TOTAL]],"")</f>
        <v/>
      </c>
      <c r="JG322" s="26" t="str">
        <f>IFERROR(Tableau17[[#This Row],[2008-T2-LMAJ]]/Tableau17[[#This Row],[2008-T2-TOTAL]],"")</f>
        <v/>
      </c>
      <c r="JH322" s="26" t="str">
        <f>IFERROR(Tableau17[[#This Row],[2008-T2-LUG]]/Tableau17[[#This Row],[2008-T2-TOTAL]],"")</f>
        <v/>
      </c>
      <c r="JI322" s="26">
        <f>IFERROR(Tableau17[[#This Row],[2014-T1-LDIV]]/Tableau17[[#This Row],[2014-T1-TOTAL]],"")</f>
        <v>6.6901408450704219E-2</v>
      </c>
      <c r="JJ322" s="26">
        <f>IFERROR(Tableau17[[#This Row],[2014-T1-LDVD]]/Tableau17[[#This Row],[2014-T1-TOTAL]],"")</f>
        <v>0</v>
      </c>
      <c r="JK322" s="26">
        <f>IFERROR(Tableau17[[#This Row],[2014-T1-LDVG]]/Tableau17[[#This Row],[2014-T1-TOTAL]],"")</f>
        <v>0.19366197183098591</v>
      </c>
      <c r="JL322" s="26">
        <f>IFERROR(Tableau17[[#This Row],[2014-T1-LEXG]]/Tableau17[[#This Row],[2014-T1-TOTAL]],"")</f>
        <v>1.4084507042253521E-2</v>
      </c>
      <c r="JM322" s="26">
        <f>IFERROR(Tableau17[[#This Row],[2014-T1-LFG]]/Tableau17[[#This Row],[2014-T1-TOTAL]],"")</f>
        <v>9.154929577464789E-2</v>
      </c>
      <c r="JN322" s="26">
        <f>IFERROR(Tableau17[[#This Row],[2014-T1-LFN]]/Tableau17[[#This Row],[2014-T1-TOTAL]],"")</f>
        <v>0.2640845070422535</v>
      </c>
      <c r="JO322" s="26">
        <f>IFERROR(Tableau17[[#This Row],[2014-T1-LUD]]/Tableau17[[#This Row],[2014-T1-TOTAL]],"")</f>
        <v>0.19718309859154928</v>
      </c>
      <c r="JP322" s="26">
        <f>IFERROR(Tableau17[[#This Row],[2014-T1-LUG]]/Tableau17[[#This Row],[2014-T1-TOTAL]],"")</f>
        <v>0.17253521126760563</v>
      </c>
      <c r="JQ322" s="26">
        <f>IFERROR(Tableau17[[#This Row],[2014-T2-LFN]]/Tableau17[[#This Row],[2014-T2-TOTAL]],"")</f>
        <v>0.34504792332268369</v>
      </c>
      <c r="JR322" s="26">
        <f>IFERROR(Tableau17[[#This Row],[2014-T2-LUD]]/Tableau17[[#This Row],[2014-T2-TOTAL]],"")</f>
        <v>0.3514376996805112</v>
      </c>
      <c r="JS322" s="26">
        <f>IFERROR(Tableau17[[#This Row],[2014-T2-LUG]]/Tableau17[[#This Row],[2014-T2-TOTAL]],"")</f>
        <v>0.30351437699680511</v>
      </c>
      <c r="JT322" s="26" t="str">
        <f>IFERROR(Tableau17[[#This Row],[2015-T1-BC-DIV]]/Tableau17[[#This Row],[2015-T1-TOTAL]],"")</f>
        <v/>
      </c>
      <c r="JU322" s="26" t="str">
        <f>IFERROR(Tableau17[[#This Row],[2015-T1-BC-DLF]]/Tableau17[[#This Row],[2015-T1-TOTAL]],"")</f>
        <v/>
      </c>
      <c r="JV322" s="26" t="str">
        <f>IFERROR(Tableau17[[#This Row],[2015-T1-BC-DVD]]/Tableau17[[#This Row],[2015-T1-TOTAL]],"")</f>
        <v/>
      </c>
      <c r="JW322" s="26" t="str">
        <f>IFERROR(Tableau17[[#This Row],[2015-T1-BC-DVG]]/Tableau17[[#This Row],[2015-T1-TOTAL]],"")</f>
        <v/>
      </c>
      <c r="JX322" s="26" t="str">
        <f>IFERROR(Tableau17[[#This Row],[2015-T1-BC-FG]]/Tableau17[[#This Row],[2015-T1-TOTAL]],"")</f>
        <v/>
      </c>
      <c r="JY322" s="26" t="str">
        <f>IFERROR(Tableau17[[#This Row],[2015-T1-BC-FN]]/Tableau17[[#This Row],[2015-T1-TOTAL]],"")</f>
        <v/>
      </c>
      <c r="JZ322" s="26" t="str">
        <f>IFERROR(Tableau17[[#This Row],[2015-T1-BC-MDM]]/Tableau17[[#This Row],[2015-T1-TOTAL]],"")</f>
        <v/>
      </c>
      <c r="KA322" s="26" t="str">
        <f>IFERROR(Tableau17[[#This Row],[2015-T1-BC-RDG]]/Tableau17[[#This Row],[2015-T1-TOTAL]],"")</f>
        <v/>
      </c>
      <c r="KB322" s="26" t="str">
        <f>IFERROR(Tableau17[[#This Row],[2015-T1-BC-SOC]]/Tableau17[[#This Row],[2015-T1-TOTAL]],"")</f>
        <v/>
      </c>
      <c r="KC322" s="26" t="str">
        <f>IFERROR(Tableau17[[#This Row],[2015-T1-BC-UD]]/Tableau17[[#This Row],[2015-T1-TOTAL]],"")</f>
        <v/>
      </c>
      <c r="KD322" s="26" t="str">
        <f>IFERROR(Tableau17[[#This Row],[2015-T1-BC-UG]]/Tableau17[[#This Row],[2015-T1-TOTAL]],"")</f>
        <v/>
      </c>
      <c r="KE322" s="26" t="str">
        <f>IFERROR(Tableau17[[#This Row],[2015-T1-BC-VEC]]/Tableau17[[#This Row],[2015-T1-TOTAL]],"")</f>
        <v/>
      </c>
      <c r="KF322" s="26" t="str">
        <f>IFERROR(Tableau17[[#This Row],[2015-T2-BC-DVG]]/Tableau17[[#This Row],[2015-T2-TOTAL]],"")</f>
        <v/>
      </c>
      <c r="KG322" s="26" t="str">
        <f>IFERROR(Tableau17[[#This Row],[2015-T2-BC-FN]]/Tableau17[[#This Row],[2015-T2-TOTAL]],"")</f>
        <v/>
      </c>
      <c r="KH322" s="26" t="str">
        <f>IFERROR(Tableau17[[#This Row],[2015-T2-BC-SOC]]/Tableau17[[#This Row],[2015-T2-TOTAL]],"")</f>
        <v/>
      </c>
      <c r="KI322" s="26" t="str">
        <f>IFERROR(Tableau17[[#This Row],[2015-T2-BC-UD]]/Tableau17[[#This Row],[2015-T2-TOTAL]],"")</f>
        <v/>
      </c>
      <c r="KJ322" s="26" t="str">
        <f>IFERROR(Tableau17[[#This Row],[2015-T2-BC-UG]]/Tableau17[[#This Row],[2015-T2-TOTAL]],"")</f>
        <v/>
      </c>
      <c r="KK322" s="26" t="str">
        <f>IFERROR(Tableau17[[#This Row],[2017 (L)-T1-COM]]/Tableau17[[#This Row],[2017 (L)-T1-TOTAL]],"")</f>
        <v/>
      </c>
      <c r="KL322" s="26" t="str">
        <f>IFERROR(Tableau17[[#This Row],[2017 (L)-T1-DIV]]/Tableau17[[#This Row],[2017 (L)-T1-TOTAL]],"")</f>
        <v/>
      </c>
      <c r="KM322" s="26" t="str">
        <f>IFERROR(Tableau17[[#This Row],[2017 (L)-T1-DLF]]/Tableau17[[#This Row],[2017 (L)-T1-TOTAL]],"")</f>
        <v/>
      </c>
      <c r="KN322" s="26" t="str">
        <f>IFERROR(Tableau17[[#This Row],[2017 (L)-T1-DVD]]/Tableau17[[#This Row],[2017 (L)-T1-TOTAL]],"")</f>
        <v/>
      </c>
      <c r="KO322" s="26" t="str">
        <f>IFERROR(Tableau17[[#This Row],[2017 (L)-T1-DVG]]/Tableau17[[#This Row],[2017 (L)-T1-TOTAL]],"")</f>
        <v/>
      </c>
      <c r="KP322" s="26" t="str">
        <f>IFERROR(Tableau17[[#This Row],[2017 (L)-T1-ECO]]/Tableau17[[#This Row],[2017 (L)-T1-TOTAL]],"")</f>
        <v/>
      </c>
      <c r="KQ322" s="26" t="str">
        <f>IFERROR(Tableau17[[#This Row],[2017 (L)-T1-EXD]]/Tableau17[[#This Row],[2017 (L)-T1-TOTAL]],"")</f>
        <v/>
      </c>
      <c r="KR322" s="26" t="str">
        <f>IFERROR(Tableau17[[#This Row],[2017 (L)-T1-EXG]]/Tableau17[[#This Row],[2017 (L)-T1-TOTAL]],"")</f>
        <v/>
      </c>
      <c r="KS322" s="26" t="str">
        <f>IFERROR(Tableau17[[#This Row],[2017 (L)-T1-FI]]/Tableau17[[#This Row],[2017 (L)-T1-TOTAL]],"")</f>
        <v/>
      </c>
      <c r="KT322" s="26" t="str">
        <f>IFERROR(Tableau17[[#This Row],[2017 (L)-T1-FN]]/Tableau17[[#This Row],[2017 (L)-T1-TOTAL]],"")</f>
        <v/>
      </c>
      <c r="KU322" s="26" t="str">
        <f>IFERROR(Tableau17[[#This Row],[2017 (L)-T1-LR]]/Tableau17[[#This Row],[2017 (L)-T1-TOTAL]],"")</f>
        <v/>
      </c>
      <c r="KV322" s="26" t="str">
        <f>IFERROR(Tableau17[[#This Row],[2017 (L)-T1-MDM]]/Tableau17[[#This Row],[2017 (L)-T1-TOTAL]],"")</f>
        <v/>
      </c>
      <c r="KW322" s="26" t="str">
        <f>IFERROR(Tableau17[[#This Row],[2017 (L)-T1-RDG]]/Tableau17[[#This Row],[2017 (L)-T1-TOTAL]],"")</f>
        <v/>
      </c>
      <c r="KX322" s="26" t="str">
        <f>IFERROR(Tableau17[[#This Row],[2017 (L)-T1-REG]]/Tableau17[[#This Row],[2017 (L)-T1-TOTAL]],"")</f>
        <v/>
      </c>
      <c r="KY322" s="26" t="str">
        <f>IFERROR(Tableau17[[#This Row],[2017 (L)-T1-REM]]/Tableau17[[#This Row],[2017 (L)-T1-TOTAL]],"")</f>
        <v/>
      </c>
      <c r="KZ322" s="26" t="str">
        <f>IFERROR(Tableau17[[#This Row],[2017 (L)-T1-SOC]]/Tableau17[[#This Row],[2017 (L)-T1-TOTAL]],"")</f>
        <v/>
      </c>
      <c r="LA322" s="26" t="str">
        <f>IFERROR(Tableau17[[#This Row],[2017 (L)-T1-UDI]]/Tableau17[[#This Row],[2017 (L)-T1-TOTAL]],"")</f>
        <v/>
      </c>
      <c r="LB322" s="26" t="str">
        <f>IFERROR(Tableau17[[#This Row],[2017 (L)-T2-FI]]/Tableau17[[#This Row],[2017 (L)-T2-TOTAL]],"")</f>
        <v/>
      </c>
      <c r="LC322" s="26" t="str">
        <f>IFERROR(Tableau17[[#This Row],[2017 (L)-T2-FN]]/Tableau17[[#This Row],[2017 (L)-T2-TOTAL]],"")</f>
        <v/>
      </c>
      <c r="LD322" s="26" t="str">
        <f>IFERROR(Tableau17[[#This Row],[2017 (L)-T2-LR]]/Tableau17[[#This Row],[2017 (L)-T2-TOTAL]],"")</f>
        <v/>
      </c>
      <c r="LE322" s="26" t="str">
        <f>IFERROR(Tableau17[[#This Row],[2017 (L)-T2-MDM]]/Tableau17[[#This Row],[2017 (L)-T2-TOTAL]],"")</f>
        <v/>
      </c>
      <c r="LF322" s="26" t="str">
        <f>IFERROR(Tableau17[[#This Row],[2017 (L)-T2-REM]]/Tableau17[[#This Row],[2017 (L)-T2-TOTAL]],"")</f>
        <v/>
      </c>
      <c r="LG322" s="26" t="str">
        <f>IFERROR(Tableau17[[#This Row],[2017-T1-ARTHAUD Nathalie]]/Tableau17[[#This Row],[2017-T1-TOTAL]],"")</f>
        <v/>
      </c>
      <c r="LH322" s="26" t="str">
        <f>IFERROR(Tableau17[[#This Row],[2017-T1-ASSELINEAU Fran]]/Tableau17[[#This Row],[2017-T1-TOTAL]],"")</f>
        <v/>
      </c>
      <c r="LI322" s="26" t="str">
        <f>IFERROR(Tableau17[[#This Row],[2017-T1-CHEMINADE Jacques]]/Tableau17[[#This Row],[2017-T1-TOTAL]],"")</f>
        <v/>
      </c>
      <c r="LJ322" s="26" t="str">
        <f>IFERROR(Tableau17[[#This Row],[2017-T1-DUPONT-AIGNAN Nicolas]]/Tableau17[[#This Row],[2017-T1-TOTAL]],"")</f>
        <v/>
      </c>
      <c r="LK322" s="26" t="str">
        <f>IFERROR(Tableau17[[#This Row],[2017-T1-FILLON Fran]]/Tableau17[[#This Row],[2017-T1-TOTAL]],"")</f>
        <v/>
      </c>
      <c r="LL322" s="26" t="str">
        <f>IFERROR(Tableau17[[#This Row],[2017-T1-HAMON Beno]]/Tableau17[[#This Row],[2017-T1-TOTAL]],"")</f>
        <v/>
      </c>
      <c r="LM322" s="26" t="str">
        <f>IFERROR(Tableau17[[#This Row],[2017-T1-LASSALLE Jean]]/Tableau17[[#This Row],[2017-T1-TOTAL]],"")</f>
        <v/>
      </c>
      <c r="LN322" s="26" t="str">
        <f>IFERROR(Tableau17[[#This Row],[2017-T1-LE PEN Marine]]/Tableau17[[#This Row],[2017-T1-TOTAL]],"")</f>
        <v/>
      </c>
      <c r="LO322" s="26" t="str">
        <f>IFERROR(Tableau17[[#This Row],[2017-T1-M Jean-Luc]]/Tableau17[[#This Row],[2017-T1-TOTAL]],"")</f>
        <v/>
      </c>
      <c r="LP322" s="26" t="str">
        <f>IFERROR(Tableau17[[#This Row],[2017-T1-MACRON Emmanuel]]/Tableau17[[#This Row],[2017-T1-TOTAL]],"")</f>
        <v/>
      </c>
      <c r="LQ322" s="26" t="str">
        <f>IFERROR(Tableau17[[#This Row],[2017-T1-POUTOU Philippe]]/Tableau17[[#This Row],[2017-T1-TOTAL]],"")</f>
        <v/>
      </c>
      <c r="LR322" s="26" t="str">
        <f>IFERROR(Tableau17[[#This Row],[2017-T2-LE PEN Marine]]/Tableau17[[#This Row],[2017-T2-TOTAL]],"")</f>
        <v/>
      </c>
      <c r="LS322" s="26" t="str">
        <f>IFERROR(Tableau17[[#This Row],[2017-T2-MACRON Emmanuel]]/Tableau17[[#This Row],[2017-T2-TOTAL]],"")</f>
        <v/>
      </c>
      <c r="LT322" s="26" t="str">
        <f>IFERROR(Tableau17[[#This Row],[2019-T1-ALEXANDRE Audric]]/Tableau17[[#This Row],[2019-T1-TOTAL]],"")</f>
        <v/>
      </c>
      <c r="LU322" s="26" t="str">
        <f>IFERROR(Tableau17[[#This Row],[2019-T1-ARTHAUD Nathalie]]/Tableau17[[#This Row],[2019-T1-TOTAL]],"")</f>
        <v/>
      </c>
      <c r="LV322" s="26" t="str">
        <f>IFERROR(Tableau17[[#This Row],[2019-T1-ASSELINEAU François]]/Tableau17[[#This Row],[2019-T1-TOTAL]],"")</f>
        <v/>
      </c>
      <c r="LW322" s="26" t="str">
        <f>IFERROR(Tableau17[[#This Row],[2019-T1-AUBRY Manon]]/Tableau17[[#This Row],[2019-T1-TOTAL]],"")</f>
        <v/>
      </c>
      <c r="LX322" s="26" t="str">
        <f>IFERROR(Tableau17[[#This Row],[2019-T1-AZERGUI Nagib]]/Tableau17[[#This Row],[2019-T1-TOTAL]],"")</f>
        <v/>
      </c>
      <c r="LY322" s="26" t="str">
        <f>IFERROR(Tableau17[[#This Row],[2019-T1-BARDELLA Jordan]]/Tableau17[[#This Row],[2019-T1-TOTAL]],"")</f>
        <v/>
      </c>
      <c r="LZ322" s="26" t="str">
        <f>IFERROR(Tableau17[[#This Row],[2019-T1-BELLAMY François-Xavier]]/Tableau17[[#This Row],[2019-T1-TOTAL]],"")</f>
        <v/>
      </c>
      <c r="MA322" s="26" t="str">
        <f>IFERROR(Tableau17[[#This Row],[2019-T1-BIDOU Olivier]]/Tableau17[[#This Row],[2019-T1-TOTAL]],"")</f>
        <v/>
      </c>
      <c r="MB322" s="26" t="str">
        <f>IFERROR(Tableau17[[#This Row],[2019-T1-BOURG Dominique]]/Tableau17[[#This Row],[2019-T1-TOTAL]],"")</f>
        <v/>
      </c>
      <c r="MC322" s="26" t="str">
        <f>IFERROR(Tableau17[[#This Row],[2019-T1-BROSSAT Ian]]/Tableau17[[#This Row],[2019-T1-TOTAL]],"")</f>
        <v/>
      </c>
      <c r="MD322" s="26" t="str">
        <f>IFERROR(Tableau17[[#This Row],[2019-T1-CAILLAUD Sophie]]/Tableau17[[#This Row],[2019-T1-TOTAL]],"")</f>
        <v/>
      </c>
      <c r="ME322" s="26" t="str">
        <f>IFERROR(Tableau17[[#This Row],[2019-T1-CAMUS Renaud]]/Tableau17[[#This Row],[2019-T1-TOTAL]],"")</f>
        <v/>
      </c>
      <c r="MF322" s="26" t="str">
        <f>IFERROR(Tableau17[[#This Row],[2019-T1-CHALENÇON Christophe]]/Tableau17[[#This Row],[2019-T1-TOTAL]],"")</f>
        <v/>
      </c>
      <c r="MG322" s="26" t="str">
        <f>IFERROR(Tableau17[[#This Row],[2019-T1-CORBET Cathy Denise Ginette]]/Tableau17[[#This Row],[2019-T1-TOTAL]],"")</f>
        <v/>
      </c>
      <c r="MH322" s="26" t="str">
        <f>IFERROR(Tableau17[[#This Row],[2019-T1-DE PREVOISIN Robert]]/Tableau17[[#This Row],[2019-T1-TOTAL]],"")</f>
        <v/>
      </c>
      <c r="MI322" s="26" t="str">
        <f>IFERROR(Tableau17[[#This Row],[2019-T1-DELFEL Thérèse]]/Tableau17[[#This Row],[2019-T1-TOTAL]],"")</f>
        <v/>
      </c>
      <c r="MJ322" s="26" t="str">
        <f>IFERROR(Tableau17[[#This Row],[2019-T1-DIEUMEGARD Pierre]]/Tableau17[[#This Row],[2019-T1-TOTAL]],"")</f>
        <v/>
      </c>
      <c r="MK322" s="26" t="str">
        <f>IFERROR(Tableau17[[#This Row],[2019-T1-DUPONT-AIGNAN Nicolas]]/Tableau17[[#This Row],[2019-T1-TOTAL]],"")</f>
        <v/>
      </c>
      <c r="ML322" s="26" t="str">
        <f>IFERROR(Tableau17[[#This Row],[2019-T1-GERNIGON Yves]]/Tableau17[[#This Row],[2019-T1-TOTAL]],"")</f>
        <v/>
      </c>
      <c r="MM322" s="26" t="str">
        <f>IFERROR(Tableau17[[#This Row],[2019-T1-GLUCKSMANN Raphaël]]/Tableau17[[#This Row],[2019-T1-TOTAL]],"")</f>
        <v/>
      </c>
      <c r="MN322" s="26" t="str">
        <f>IFERROR(Tableau17[[#This Row],[2019-T1-HAMON Benoît]]/Tableau17[[#This Row],[2019-T1-TOTAL]],"")</f>
        <v/>
      </c>
      <c r="MO322" s="26" t="str">
        <f>IFERROR(Tableau17[[#This Row],[2019-T1-HELGEN Gilles]]/Tableau17[[#This Row],[2019-T1-TOTAL]],"")</f>
        <v/>
      </c>
      <c r="MP322" s="26" t="str">
        <f>IFERROR(Tableau17[[#This Row],[2019-T1-JADOT Yannick]]/Tableau17[[#This Row],[2019-T1-TOTAL]],"")</f>
        <v/>
      </c>
      <c r="MQ322" s="26" t="str">
        <f>IFERROR(Tableau17[[#This Row],[2019-T1-LAGARDE Jean-Christophe]]/Tableau17[[#This Row],[2019-T1-TOTAL]],"")</f>
        <v/>
      </c>
      <c r="MR322" s="26" t="str">
        <f>IFERROR(Tableau17[[#This Row],[2019-T1-LALANNE Francis]]/Tableau17[[#This Row],[2019-T1-TOTAL]],"")</f>
        <v/>
      </c>
      <c r="MS322" s="26" t="str">
        <f>IFERROR(Tableau17[[#This Row],[2019-T1-LOISEAU Nathalie]]/Tableau17[[#This Row],[2019-T1-TOTAL]],"")</f>
        <v/>
      </c>
      <c r="MT322" s="26" t="str">
        <f>IFERROR(Tableau17[[#This Row],[2019-T1-MARIE Florie]]/Tableau17[[#This Row],[2019-T1-TOTAL]],"")</f>
        <v/>
      </c>
      <c r="MU322" s="26">
        <f>IFERROR(Tableau17[[#This Row],[2008-T1-MACROEXTRDROITE]]/Tableau17[[#This Row],[2008-T1-MACROTOTALE]],"")</f>
        <v>0.1</v>
      </c>
      <c r="MV322" s="26">
        <f>IFERROR(Tableau17[[#This Row],[2008-T1-MACRODROITE]]/Tableau17[[#This Row],[2008-T1-MACROTOTALE]],"")</f>
        <v>0.33437499999999998</v>
      </c>
      <c r="MW322" s="26">
        <f>IFERROR(Tableau17[[#This Row],[2008-T1-MACROCENTRE]]/Tableau17[[#This Row],[2008-T1-MACROTOTALE]],"")</f>
        <v>0</v>
      </c>
      <c r="MX322" s="26">
        <f>IFERROR(Tableau17[[#This Row],[2008-T1-MACROGAUCHE]]/Tableau17[[#This Row],[2008-T1-MACROTOTALE]],"")</f>
        <v>0.56562500000000004</v>
      </c>
      <c r="MY322" s="26">
        <f>IFERROR(Tableau17[[#This Row],[2008-T1-MACROAUTRE]]/Tableau17[[#This Row],[2008-T1-MACROTOTALE]],"")</f>
        <v>0</v>
      </c>
      <c r="MZ322" s="26" t="str">
        <f>IFERROR(Tableau17[[#This Row],[2008-T2-MACROEXTRDROITE]]/Tableau17[[#This Row],[2008-T2-MACROTOTALE]],"")</f>
        <v/>
      </c>
      <c r="NA322" s="26" t="str">
        <f>IFERROR(Tableau17[[#This Row],[2008-T2-MACRODROITE]]/Tableau17[[#This Row],[2008-T2-MACROTOTALE]],"")</f>
        <v/>
      </c>
      <c r="NB322" s="26" t="str">
        <f>IFERROR(Tableau17[[#This Row],[2008-T2-MACROCENTRE]]/Tableau17[[#This Row],[2008-T2-MACROTOTALE]],"")</f>
        <v/>
      </c>
      <c r="NC322" s="26" t="str">
        <f>IFERROR(Tableau17[[#This Row],[2008-T2-MACROGAUCHE]]/Tableau17[[#This Row],[2008-T2-MACROTOTALE]],"")</f>
        <v/>
      </c>
      <c r="ND322" s="26" t="str">
        <f>IFERROR(Tableau17[[#This Row],[2008-T2-MACROAUTRE]]/Tableau17[[#This Row],[2008-T2-MACROTOTALE]],"")</f>
        <v/>
      </c>
      <c r="NE322" s="26">
        <f>IFERROR(Tableau17[[#This Row],[2014-T1-MACROEXTRDROITE]]/Tableau17[[#This Row],[2014-T1-MACROTOTALE]],"")</f>
        <v>0.2640845070422535</v>
      </c>
      <c r="NF322" s="26">
        <f>IFERROR(Tableau17[[#This Row],[2014-T1-MACRODROITE]]/Tableau17[[#This Row],[2014-T1-MACROTOTALE]],"")</f>
        <v>0.33450704225352113</v>
      </c>
      <c r="NG322" s="26">
        <f>IFERROR(Tableau17[[#This Row],[2014-T1-MACROCENTRE]]/Tableau17[[#This Row],[2014-T1-MACROTOTALE]],"")</f>
        <v>6.6901408450704219E-2</v>
      </c>
      <c r="NH322" s="26">
        <f>IFERROR(Tableau17[[#This Row],[2014-T1-MACROGAUCHE]]/Tableau17[[#This Row],[2014-T1-MACROTOTALE]],"")</f>
        <v>0.33450704225352113</v>
      </c>
      <c r="NI322" s="26">
        <f>IFERROR(Tableau17[[#This Row],[2014-T1-MACROAUTRE]]/Tableau17[[#This Row],[2014-T1-MACROTOTALE]],"")</f>
        <v>0</v>
      </c>
      <c r="NJ322" s="26">
        <f>IFERROR(Tableau17[[#This Row],[2014-T2-MACROEXTRDROITE]]/Tableau17[[#This Row],[2014-T2-MACROTOTALE]],"")</f>
        <v>0.34504792332268369</v>
      </c>
      <c r="NK322" s="26">
        <f>IFERROR(Tableau17[[#This Row],[2014-T2-MACRODROITE]]/Tableau17[[#This Row],[2014-T2-MACROTOTALE]],"")</f>
        <v>0.3514376996805112</v>
      </c>
      <c r="NL322" s="26">
        <f>IFERROR(Tableau17[[#This Row],[2014-T2-MACROCENTRE]]/Tableau17[[#This Row],[2014-T2-MACROTOTALE]],"")</f>
        <v>0</v>
      </c>
      <c r="NM322" s="26">
        <f>IFERROR(Tableau17[[#This Row],[2014-T2-MACROGAUCHE]]/Tableau17[[#This Row],[2014-T2-MACROTOTALE]],"")</f>
        <v>0.30351437699680511</v>
      </c>
      <c r="NN322" s="26">
        <f>IFERROR(Tableau17[[#This Row],[2014-T2-MACROAUTRE]]/Tableau17[[#This Row],[2014-T2-MACROTOTALE]],"")</f>
        <v>0</v>
      </c>
      <c r="NO322" s="26" t="str">
        <f>IFERROR( Tableau17[[#This Row],[2015-T1-MACROEXTRDROITE]]/Tableau17[[#This Row],[2015-T1-MACROTOTALE]],"")</f>
        <v/>
      </c>
      <c r="NP322" s="26" t="str">
        <f>IFERROR(Tableau17[[#This Row],[2015-T1-MACRODROITE]]/Tableau17[[#This Row],[2015-T1-MACROTOTALE]],"")</f>
        <v/>
      </c>
      <c r="NQ322" s="26" t="str">
        <f>IFERROR(Tableau17[[#This Row],[2015-T1-MACROCENTRE]]/Tableau17[[#This Row],[2015-T1-MACROTOTALE]],"")</f>
        <v/>
      </c>
      <c r="NR322" s="26" t="str">
        <f>IFERROR(Tableau17[[#This Row],[2015-T1-MACROGAUCHE]]/Tableau17[[#This Row],[2015-T1-MACROTOTALE]],"")</f>
        <v/>
      </c>
      <c r="NS322" s="26" t="str">
        <f>IFERROR(Tableau17[[#This Row],[2015-T1-MACROAUTRE]]/Tableau17[[#This Row],[2015-T1-MACROTOTALE]],"")</f>
        <v/>
      </c>
      <c r="NT322" s="26" t="str">
        <f>IFERROR(Tableau17[[#This Row],[2015-T2-MACROEXTRDROITE]]/Tableau17[[#This Row],[2015-T2-MACROTOTALE]],"")</f>
        <v/>
      </c>
      <c r="NU322" s="26" t="str">
        <f>IFERROR(Tableau17[[#This Row],[2015-T2-MACRODROITE]]/Tableau17[[#This Row],[2015-T2-MACROTOTALE]],"")</f>
        <v/>
      </c>
      <c r="NV322" s="26" t="str">
        <f>IFERROR(Tableau17[[#This Row],[2015-T2-MACROCENTRE]]/Tableau17[[#This Row],[2015-T2-MACROTOTALE]],"")</f>
        <v/>
      </c>
      <c r="NW322" s="26" t="str">
        <f>IFERROR(Tableau17[[#This Row],[2015-T2-MACROGAUCHE]]/Tableau17[[#This Row],[2015-T2-MACROTOTALE]],"")</f>
        <v/>
      </c>
      <c r="NX322" s="26" t="str">
        <f>IFERROR(Tableau17[[#This Row],[2015-T2-MACROAUTRE]]/Tableau17[[#This Row],[2015-T2-MACROTOTALE]],"")</f>
        <v/>
      </c>
      <c r="NY322" s="26" t="str">
        <f>IFERROR(Tableau17[[#This Row],[2017-T1-MACROEXTRDROITE]]/Tableau17[[#This Row],[2017-T1-MACROTOTALE]],"")</f>
        <v/>
      </c>
      <c r="NZ322" s="26" t="str">
        <f>IFERROR(Tableau17[[#This Row],[2017-T1-MACRODROITE]]/Tableau17[[#This Row],[2017-T1-MACROTOTALE]],"")</f>
        <v/>
      </c>
      <c r="OA322" s="26" t="str">
        <f>IFERROR(Tableau17[[#This Row],[2017-T1-MACROCENTRE]]/Tableau17[[#This Row],[2017-T1-MACROTOTALE]],"")</f>
        <v/>
      </c>
      <c r="OB322" s="26" t="str">
        <f>IFERROR(Tableau17[[#This Row],[2017-T1-MACROGAUCHE]]/Tableau17[[#This Row],[2017-T1-MACROTOTALE]],"")</f>
        <v/>
      </c>
      <c r="OC322" s="26" t="str">
        <f>IFERROR(Tableau17[[#This Row],[2017-T1-MACROAUTRE]]/Tableau17[[#This Row],[2017-T1-MACROTOTALE]],"")</f>
        <v/>
      </c>
      <c r="OD322" s="26" t="str">
        <f>IFERROR(Tableau17[[#This Row],[2017-T2-MACROEXTRDROITE]]/Tableau17[[#This Row],[2017-T2-MACROTOTALE]],"")</f>
        <v/>
      </c>
      <c r="OE322" s="26" t="str">
        <f>IFERROR(Tableau17[[#This Row],[2017-T2-MACRODROITE]]/Tableau17[[#This Row],[2017-T2-MACROTOTALE]],"")</f>
        <v/>
      </c>
      <c r="OF322" s="26" t="str">
        <f>IFERROR(Tableau17[[#This Row],[2017-T2-MACROCENTRE]]/Tableau17[[#This Row],[2017-T2-MACROTOTALE]],"")</f>
        <v/>
      </c>
      <c r="OG322" s="26" t="str">
        <f>IFERROR(Tableau17[[#This Row],[2017-T2-MACROGAUCHE]]/Tableau17[[#This Row],[2017-T2-MACROTOTALE]],"")</f>
        <v/>
      </c>
      <c r="OH322" s="26" t="str">
        <f>IFERROR(Tableau17[[#This Row],[2017-T2-MACROAUTRE]]/Tableau17[[#This Row],[2017-T2-MACROTOTALE]],"")</f>
        <v/>
      </c>
      <c r="OI322" s="26" t="str">
        <f>IFERROR(Tableau17[[#This Row],[2019-T1-MACROEXTRDROITE]]/Tableau17[[#This Row],[2019-T1-MACROTOTALE]],"")</f>
        <v/>
      </c>
      <c r="OJ322" s="26" t="str">
        <f>IFERROR(Tableau17[[#This Row],[2019-T1-MACRODROITE]]/Tableau17[[#This Row],[2019-T1-MACROTOTALE]],"")</f>
        <v/>
      </c>
      <c r="OK322" s="26" t="str">
        <f>IFERROR(Tableau17[[#This Row],[2019-T1-MACROCENTRE]]/Tableau17[[#This Row],[2019-T1-MACROTOTALE]],"")</f>
        <v/>
      </c>
      <c r="OL322" s="26" t="str">
        <f>IFERROR(Tableau17[[#This Row],[2019-T1-MACROGAUCHE]]/Tableau17[[#This Row],[2019-T1-MACROTOTALE]],"")</f>
        <v/>
      </c>
      <c r="OM322" s="26" t="str">
        <f>IFERROR(Tableau17[[#This Row],[2019-T1-MACROAUTRE]]/Tableau17[[#This Row],[2019-T1-MACROTOTALE]],"")</f>
        <v/>
      </c>
      <c r="ON322" s="26" t="str">
        <f>IFERROR(Tableau17[[#This Row],[2020-T1-MACROEXTRDROITE]]/Tableau17[[#This Row],[2020-T1-MACROTOTALE]],"")</f>
        <v/>
      </c>
      <c r="OO322" s="26" t="str">
        <f>IFERROR(Tableau17[[#This Row],[2020-T1-MACRODROITE]]/Tableau17[[#This Row],[2020-T1-MACROTOTALE]],"")</f>
        <v/>
      </c>
      <c r="OP322" s="26" t="str">
        <f>IFERROR(Tableau17[[#This Row],[2020-T1-MACROCENTRE]]/Tableau17[[#This Row],[2020-T1-MACROTOTALE]],"")</f>
        <v/>
      </c>
      <c r="OQ322" s="26" t="str">
        <f>IFERROR(Tableau17[[#This Row],[2020-T1-MACROGAUCHE]]/Tableau17[[#This Row],[2020-T1-MACROTOTALE]],"")</f>
        <v/>
      </c>
      <c r="OR322" s="26" t="str">
        <f>IFERROR(Tableau17[[#This Row],[2020-T1-MACROAUTRE]]/Tableau17[[#This Row],[2020-T1-MACROTOTALE]],"")</f>
        <v/>
      </c>
      <c r="OS322" s="26" t="str">
        <f>IFERROR(Tableau17[[#This Row],[2017 (L)-T1-MACROEXTRDROITE]]/Tableau17[[#This Row],[2017 (L)-T1-MACROTOTALE]],"")</f>
        <v/>
      </c>
      <c r="OT322" s="26" t="str">
        <f>IFERROR(Tableau17[[#This Row],[2017 (L)-T1-MACRODROITE]]/Tableau17[[#This Row],[2017 (L)-T1-MACROTOTALE]],"")</f>
        <v/>
      </c>
      <c r="OU322" s="26" t="str">
        <f>IFERROR(Tableau17[[#This Row],[2017 (L)-T1-MACROCENTRE]]/Tableau17[[#This Row],[2017 (L)-T1-MACROTOTALE]],"")</f>
        <v/>
      </c>
      <c r="OV322" s="26" t="str">
        <f>IFERROR(Tableau17[[#This Row],[2017 (L)-T1-MACROGAUCHE]]/Tableau17[[#This Row],[2017 (L)-T1-MACROTOTALE]],"")</f>
        <v/>
      </c>
      <c r="OW322" s="26" t="str">
        <f>IFERROR(Tableau17[[#This Row],[2017 (L)-T1-MACROAUTRE]]/Tableau17[[#This Row],[2017 (L)-T1-MACROTOTALE]],"")</f>
        <v/>
      </c>
      <c r="OX322" s="26" t="str">
        <f>IFERROR(Tableau17[[#This Row],[2017 (L)-T2-MACROEXTRDROITE]]/Tableau17[[#This Row],[2017 (L)-T2-MACROTOTALE]],"")</f>
        <v/>
      </c>
      <c r="OY322" s="26" t="str">
        <f>IFERROR(Tableau17[[#This Row],[2017 (L)-T2-MACRODROITE]]/Tableau17[[#This Row],[2017 (L)-T2-MACROTOTALE]],"")</f>
        <v/>
      </c>
      <c r="OZ322" s="26" t="str">
        <f>IFERROR(Tableau17[[#This Row],[2017 (L)-T2-MACROCENTRE]]/Tableau17[[#This Row],[2017 (L)-T2-MACROTOTALE]],"")</f>
        <v/>
      </c>
      <c r="PA322" s="26" t="str">
        <f>IFERROR(Tableau17[[#This Row],[2017 (L)-T2-MACROGAUCHE]]/Tableau17[[#This Row],[2017 (L)-T2-MACROTOTALE]],"")</f>
        <v/>
      </c>
      <c r="PB322" s="26" t="str">
        <f>IFERROR(Tableau17[[#This Row],[2017 (L)-T2-MACROAUTRE]]/Tableau17[[#This Row],[2017 (L)-T2-MACROTOTALE]],"")</f>
        <v/>
      </c>
      <c r="PC322" s="26">
        <f>IFERROR(Tableau17[[#This Row],[2008_T1_PROCUS]]/Tableau17[[#This Row],[2008_T1_INSCRITS]],0)</f>
        <v>3.1496062992125984E-3</v>
      </c>
      <c r="PD322" s="26">
        <f>IFERROR(Tableau17[[#This Row],[2008_T2_PROCUS]]/Tableau17[[#This Row],[2008_T2_INSCRITS]],0)</f>
        <v>0</v>
      </c>
      <c r="PE322" s="26">
        <f>Tableau17[[#This Row],[2014_T1_PROCUS]]/Tableau17[[#This Row],[2014_T1_INSCRITS]]</f>
        <v>6.6006600660066007E-3</v>
      </c>
      <c r="PF322" s="26">
        <f>IFERROR(Tableau17[[#This Row],[2014_T2_PROCUS]]/Tableau17[[#This Row],[2014_T2_INSCRITS]],0)</f>
        <v>4.9504950495049506E-3</v>
      </c>
    </row>
    <row r="323" spans="1:422" hidden="1" x14ac:dyDescent="0.2">
      <c r="A323" s="1">
        <v>8</v>
      </c>
      <c r="B323" s="1" t="s">
        <v>517</v>
      </c>
      <c r="C323" s="1" t="s">
        <v>537</v>
      </c>
      <c r="D323" s="1" t="s">
        <v>537</v>
      </c>
      <c r="E323" s="1">
        <v>1575</v>
      </c>
      <c r="F323" s="1">
        <v>5.3586669999999996</v>
      </c>
      <c r="G323" s="1">
        <v>43.369506999999999</v>
      </c>
      <c r="H323" s="3">
        <v>795</v>
      </c>
      <c r="I323" s="3">
        <v>174</v>
      </c>
      <c r="L323" s="1">
        <v>10</v>
      </c>
      <c r="M323" s="1">
        <v>53</v>
      </c>
      <c r="O323" s="1">
        <v>4</v>
      </c>
      <c r="P323" s="1">
        <v>34</v>
      </c>
      <c r="Q323" s="1">
        <v>11</v>
      </c>
      <c r="R323" s="1">
        <v>85</v>
      </c>
      <c r="S323" s="1">
        <v>40</v>
      </c>
      <c r="T323" s="1">
        <v>10</v>
      </c>
      <c r="U323" s="1">
        <v>247</v>
      </c>
      <c r="V323" s="1">
        <v>610</v>
      </c>
      <c r="W323" s="1">
        <v>328</v>
      </c>
      <c r="X323" s="1">
        <v>4</v>
      </c>
      <c r="Y323" s="2">
        <v>0.53770492000000003</v>
      </c>
      <c r="Z323" s="1">
        <v>610</v>
      </c>
      <c r="AA323" s="1">
        <v>338</v>
      </c>
      <c r="AB323" s="1">
        <v>1</v>
      </c>
      <c r="AC323" s="2">
        <v>0.55409836000000001</v>
      </c>
      <c r="AD323" s="1">
        <v>795</v>
      </c>
      <c r="AE323" s="1">
        <v>253</v>
      </c>
      <c r="AF323" s="2">
        <v>0.31823899</v>
      </c>
      <c r="AG323" s="1">
        <f t="shared" si="5"/>
        <v>174</v>
      </c>
      <c r="AH323" s="1">
        <v>596</v>
      </c>
      <c r="AI323" s="1">
        <v>341</v>
      </c>
      <c r="AJ323" s="1">
        <v>2</v>
      </c>
      <c r="AK323" s="2">
        <v>0.57214765000000001</v>
      </c>
      <c r="AN323" s="1">
        <v>0</v>
      </c>
      <c r="AP323" s="1">
        <v>832</v>
      </c>
      <c r="AQ323" s="1">
        <v>357</v>
      </c>
      <c r="AR323" s="2">
        <v>0.42908654000000002</v>
      </c>
      <c r="AS323" s="1">
        <v>832</v>
      </c>
      <c r="AT323" s="1">
        <v>400</v>
      </c>
      <c r="AU323" s="2">
        <v>0.48076922999999999</v>
      </c>
      <c r="AV323" s="1">
        <v>813</v>
      </c>
      <c r="AW323" s="1">
        <v>341</v>
      </c>
      <c r="AX323" s="2">
        <v>0.41943418999999998</v>
      </c>
      <c r="AY323" s="1">
        <v>812</v>
      </c>
      <c r="AZ323" s="1">
        <v>300</v>
      </c>
      <c r="BA323" s="2">
        <v>0.36945813</v>
      </c>
      <c r="BB323" s="1">
        <v>813</v>
      </c>
      <c r="BC323" s="1">
        <v>577</v>
      </c>
      <c r="BD323" s="2">
        <v>0.70971709999999999</v>
      </c>
      <c r="BE323" s="1">
        <v>812</v>
      </c>
      <c r="BF323" s="1">
        <v>553</v>
      </c>
      <c r="BG323" s="2">
        <v>0.68103448</v>
      </c>
      <c r="BH323" s="1">
        <v>813</v>
      </c>
      <c r="BI323" s="1">
        <v>327</v>
      </c>
      <c r="BJ323" s="2">
        <v>0.40221402000000001</v>
      </c>
      <c r="BK323" s="1">
        <v>11</v>
      </c>
      <c r="BN323" s="1">
        <v>22</v>
      </c>
      <c r="BO323" s="1">
        <v>41</v>
      </c>
      <c r="BP323" s="1">
        <v>112</v>
      </c>
      <c r="BQ323" s="1">
        <v>140</v>
      </c>
      <c r="BR323" s="1">
        <v>326</v>
      </c>
      <c r="BZ323" s="1">
        <v>13</v>
      </c>
      <c r="CA323" s="1">
        <v>3</v>
      </c>
      <c r="CB323" s="1">
        <v>35</v>
      </c>
      <c r="CC323" s="1">
        <v>104</v>
      </c>
      <c r="CD323" s="1">
        <v>86</v>
      </c>
      <c r="CE323" s="1">
        <v>76</v>
      </c>
      <c r="CF323" s="1">
        <v>317</v>
      </c>
      <c r="CG323" s="1">
        <v>130</v>
      </c>
      <c r="CH323" s="1">
        <v>85</v>
      </c>
      <c r="CI323" s="1">
        <v>115</v>
      </c>
      <c r="CJ323" s="1">
        <v>330</v>
      </c>
      <c r="CL323" s="1">
        <v>8</v>
      </c>
      <c r="CN323" s="1">
        <v>63</v>
      </c>
      <c r="CP323" s="1">
        <v>150</v>
      </c>
      <c r="CS323" s="1">
        <v>65</v>
      </c>
      <c r="CT323" s="1">
        <v>51</v>
      </c>
      <c r="CW323" s="1">
        <v>337</v>
      </c>
      <c r="CY323" s="1">
        <v>211</v>
      </c>
      <c r="CZ323" s="1">
        <v>159</v>
      </c>
      <c r="DC323" s="1">
        <v>370</v>
      </c>
      <c r="DD323" s="1">
        <v>22</v>
      </c>
      <c r="DE323" s="1">
        <v>4</v>
      </c>
      <c r="DF323" s="1">
        <v>18</v>
      </c>
      <c r="DH323" s="1">
        <v>0</v>
      </c>
      <c r="DI323" s="1">
        <v>15</v>
      </c>
      <c r="DK323" s="1">
        <v>3</v>
      </c>
      <c r="DL323" s="1">
        <v>42</v>
      </c>
      <c r="DM323" s="1">
        <v>107</v>
      </c>
      <c r="DR323" s="1">
        <v>43</v>
      </c>
      <c r="DS323" s="1">
        <v>60</v>
      </c>
      <c r="DT323" s="1">
        <v>19</v>
      </c>
      <c r="DU323" s="1">
        <v>333</v>
      </c>
      <c r="DW323" s="1">
        <v>164</v>
      </c>
      <c r="DZ323" s="1">
        <v>112</v>
      </c>
      <c r="EA323" s="1">
        <v>276</v>
      </c>
      <c r="EB323" s="1">
        <v>6</v>
      </c>
      <c r="EC323" s="1">
        <v>2</v>
      </c>
      <c r="ED323" s="1">
        <v>0</v>
      </c>
      <c r="EE323" s="1">
        <v>24</v>
      </c>
      <c r="EF323" s="1">
        <v>72</v>
      </c>
      <c r="EG323" s="1">
        <v>18</v>
      </c>
      <c r="EH323" s="1">
        <v>11</v>
      </c>
      <c r="EI323" s="1">
        <v>207</v>
      </c>
      <c r="EJ323" s="1">
        <v>152</v>
      </c>
      <c r="EK323" s="1">
        <v>69</v>
      </c>
      <c r="EL323" s="1">
        <v>9</v>
      </c>
      <c r="EM323" s="1">
        <v>570</v>
      </c>
      <c r="EN323" s="1">
        <v>244</v>
      </c>
      <c r="EO323" s="1">
        <v>243</v>
      </c>
      <c r="EP323" s="1">
        <v>487</v>
      </c>
      <c r="EQ323" s="1">
        <v>0</v>
      </c>
      <c r="ER323" s="1">
        <v>2</v>
      </c>
      <c r="ES323" s="1">
        <v>0</v>
      </c>
      <c r="ET323" s="1">
        <v>33</v>
      </c>
      <c r="EU323" s="1">
        <v>5</v>
      </c>
      <c r="EV323" s="1">
        <v>131</v>
      </c>
      <c r="EW323" s="1">
        <v>21</v>
      </c>
      <c r="EX323" s="1">
        <v>2</v>
      </c>
      <c r="EY323" s="1">
        <v>2</v>
      </c>
      <c r="EZ323" s="1">
        <v>23</v>
      </c>
      <c r="FA323" s="1">
        <v>0</v>
      </c>
      <c r="FB323" s="1">
        <v>0</v>
      </c>
      <c r="FC323" s="1">
        <v>0</v>
      </c>
      <c r="FD323" s="1">
        <v>0</v>
      </c>
      <c r="FE323" s="1">
        <v>0</v>
      </c>
      <c r="FF323" s="1">
        <v>0</v>
      </c>
      <c r="FG323" s="1">
        <v>0</v>
      </c>
      <c r="FH323" s="1">
        <v>12</v>
      </c>
      <c r="FI323" s="1">
        <v>0</v>
      </c>
      <c r="FJ323" s="1">
        <v>12</v>
      </c>
      <c r="FK323" s="1">
        <v>7</v>
      </c>
      <c r="FL323" s="1">
        <v>0</v>
      </c>
      <c r="FM323" s="1">
        <v>31</v>
      </c>
      <c r="FN323" s="1">
        <v>4</v>
      </c>
      <c r="FO323" s="1">
        <v>1</v>
      </c>
      <c r="FP323" s="1">
        <v>27</v>
      </c>
      <c r="FQ323" s="1">
        <v>0</v>
      </c>
      <c r="FR323" s="1">
        <f>SUM(Tableau17[[#This Row],[2019-T1-ALEXANDRE Audric]:[2019-T1-MARIE Florie]])</f>
        <v>313</v>
      </c>
      <c r="FS323" s="1">
        <v>41</v>
      </c>
      <c r="FT323" s="1">
        <v>123</v>
      </c>
      <c r="FU323" s="1">
        <v>0</v>
      </c>
      <c r="FV323" s="1">
        <v>162</v>
      </c>
      <c r="FW323" s="1">
        <v>0</v>
      </c>
      <c r="FX323" s="1">
        <v>326</v>
      </c>
      <c r="GD323" s="1">
        <v>0</v>
      </c>
      <c r="GE323" s="1">
        <v>104</v>
      </c>
      <c r="GF323" s="1">
        <v>86</v>
      </c>
      <c r="GG323" s="1">
        <v>0</v>
      </c>
      <c r="GH323" s="1">
        <v>127</v>
      </c>
      <c r="GI323" s="1">
        <v>0</v>
      </c>
      <c r="GJ323" s="1">
        <v>317</v>
      </c>
      <c r="GK323" s="1">
        <v>130</v>
      </c>
      <c r="GL323" s="1">
        <v>85</v>
      </c>
      <c r="GM323" s="1">
        <v>0</v>
      </c>
      <c r="GN323" s="1">
        <v>115</v>
      </c>
      <c r="GO323" s="1">
        <v>0</v>
      </c>
      <c r="GP323" s="1">
        <v>330</v>
      </c>
      <c r="GQ323" s="1">
        <v>158</v>
      </c>
      <c r="GR323" s="1">
        <v>51</v>
      </c>
      <c r="GS323" s="1">
        <v>0</v>
      </c>
      <c r="GT323" s="1">
        <v>128</v>
      </c>
      <c r="GU323" s="1">
        <v>0</v>
      </c>
      <c r="GV323" s="1">
        <v>337</v>
      </c>
      <c r="GW323" s="1">
        <v>211</v>
      </c>
      <c r="GX323" s="1">
        <v>0</v>
      </c>
      <c r="GY323" s="1">
        <v>0</v>
      </c>
      <c r="GZ323" s="1">
        <v>159</v>
      </c>
      <c r="HA323" s="1">
        <v>0</v>
      </c>
      <c r="HB323" s="1">
        <v>370</v>
      </c>
      <c r="HC323" s="1">
        <v>233</v>
      </c>
      <c r="HD323" s="1">
        <v>72</v>
      </c>
      <c r="HE323" s="1">
        <v>69</v>
      </c>
      <c r="HF323" s="1">
        <v>185</v>
      </c>
      <c r="HG323" s="1">
        <v>11</v>
      </c>
      <c r="HH323" s="1">
        <v>570</v>
      </c>
      <c r="HI323" s="1">
        <v>244</v>
      </c>
      <c r="HJ323" s="1">
        <v>0</v>
      </c>
      <c r="HK323" s="1">
        <v>243</v>
      </c>
      <c r="HL323" s="1">
        <v>0</v>
      </c>
      <c r="HM323" s="1">
        <v>0</v>
      </c>
      <c r="HN323" s="1">
        <v>487</v>
      </c>
      <c r="HO323" s="1">
        <v>145</v>
      </c>
      <c r="HP323" s="1">
        <v>25</v>
      </c>
      <c r="HQ323" s="1">
        <v>27</v>
      </c>
      <c r="HR323" s="1">
        <v>108</v>
      </c>
      <c r="HS323" s="1">
        <v>14</v>
      </c>
      <c r="HT323" s="1">
        <v>319</v>
      </c>
      <c r="HU323" s="1">
        <v>85</v>
      </c>
      <c r="HV323" s="1">
        <v>44</v>
      </c>
      <c r="HW323" s="1">
        <v>11</v>
      </c>
      <c r="HX323" s="1">
        <v>107</v>
      </c>
      <c r="HY323" s="1">
        <v>0</v>
      </c>
      <c r="HZ323" s="1">
        <v>247</v>
      </c>
      <c r="IA323" s="1">
        <v>125</v>
      </c>
      <c r="IB323" s="1">
        <v>19</v>
      </c>
      <c r="IC323" s="1">
        <v>43</v>
      </c>
      <c r="ID323" s="1">
        <v>142</v>
      </c>
      <c r="IE323" s="1">
        <v>4</v>
      </c>
      <c r="IF323" s="1">
        <v>333</v>
      </c>
      <c r="IG323" s="1">
        <v>164</v>
      </c>
      <c r="IH323" s="1">
        <v>0</v>
      </c>
      <c r="II323" s="1">
        <v>112</v>
      </c>
      <c r="IJ323" s="1">
        <v>0</v>
      </c>
      <c r="IK323" s="1">
        <v>0</v>
      </c>
      <c r="IL323" s="1">
        <v>276</v>
      </c>
      <c r="IM323" s="26">
        <f>IFERROR(Tableau17[[#This Row],[LDIV]]/Tableau17[[#This Row],[Total général]],"")</f>
        <v>0</v>
      </c>
      <c r="IN323" s="26">
        <f>IFERROR(Tableau17[[#This Row],[LDVC]]/Tableau17[[#This Row],[Total général]],"")</f>
        <v>0</v>
      </c>
      <c r="IO323" s="26">
        <f>IFERROR(Tableau17[[#This Row],[LDVD]]/Tableau17[[#This Row],[Total général]],"")</f>
        <v>4.048582995951417E-2</v>
      </c>
      <c r="IP323" s="26">
        <f>IFERROR(Tableau17[[#This Row],[LDVG]]/Tableau17[[#This Row],[Total général]],"")</f>
        <v>0.2145748987854251</v>
      </c>
      <c r="IQ323" s="26">
        <f>IFERROR(Tableau17[[#This Row],[LEXD]]/Tableau17[[#This Row],[Total général]],"")</f>
        <v>0</v>
      </c>
      <c r="IR323" s="26">
        <f>IFERROR(Tableau17[[#This Row],[LEXG]]/Tableau17[[#This Row],[Total général]],"")</f>
        <v>1.6194331983805668E-2</v>
      </c>
      <c r="IS323" s="26">
        <f>IFERROR(Tableau17[[#This Row],[LLR]]/Tableau17[[#This Row],[Total général]],"")</f>
        <v>0.13765182186234817</v>
      </c>
      <c r="IT323" s="26">
        <f>IFERROR(Tableau17[[#This Row],[LREM]]/Tableau17[[#This Row],[Total général]],"")</f>
        <v>4.4534412955465584E-2</v>
      </c>
      <c r="IU323" s="26">
        <f>IFERROR(Tableau17[[#This Row],[LRN]]/Tableau17[[#This Row],[Total général]],"")</f>
        <v>0.34412955465587042</v>
      </c>
      <c r="IV323" s="26">
        <f>IFERROR(Tableau17[[#This Row],[LUG]]/Tableau17[[#This Row],[Total général]],"")</f>
        <v>0.16194331983805668</v>
      </c>
      <c r="IW323" s="26">
        <f>IFERROR(Tableau17[[#This Row],[LVEC]]/Tableau17[[#This Row],[Total général]],"")</f>
        <v>4.048582995951417E-2</v>
      </c>
      <c r="IX323" s="26">
        <f>IFERROR(Tableau17[[#This Row],[2008-T1-LCMD]]/Tableau17[[#This Row],[2008-T1-TOTAL]],"")</f>
        <v>3.3742331288343558E-2</v>
      </c>
      <c r="IY323" s="26">
        <f>IFERROR(Tableau17[[#This Row],[2008-T1-LDVD]]/Tableau17[[#This Row],[2008-T1-TOTAL]],"")</f>
        <v>0</v>
      </c>
      <c r="IZ323" s="26">
        <f>IFERROR(Tableau17[[#This Row],[2008-T1-LEXD]]/Tableau17[[#This Row],[2008-T1-TOTAL]],"")</f>
        <v>0</v>
      </c>
      <c r="JA323" s="26">
        <f>IFERROR(Tableau17[[#This Row],[2008-T1-LEXG]]/Tableau17[[#This Row],[2008-T1-TOTAL]],"")</f>
        <v>6.7484662576687116E-2</v>
      </c>
      <c r="JB323" s="26">
        <f>IFERROR(Tableau17[[#This Row],[2008-T1-LFN]]/Tableau17[[#This Row],[2008-T1-TOTAL]],"")</f>
        <v>0.12576687116564417</v>
      </c>
      <c r="JC323" s="26">
        <f>IFERROR(Tableau17[[#This Row],[2008-T1-LMAJ]]/Tableau17[[#This Row],[2008-T1-TOTAL]],"")</f>
        <v>0.34355828220858897</v>
      </c>
      <c r="JD323" s="26">
        <f>IFERROR(Tableau17[[#This Row],[2008-T1-LUG]]/Tableau17[[#This Row],[2008-T1-TOTAL]],"")</f>
        <v>0.42944785276073622</v>
      </c>
      <c r="JE323" s="26" t="str">
        <f>IFERROR(Tableau17[[#This Row],[2008-T2-LFN]]/Tableau17[[#This Row],[2008-T2-TOTAL]],"")</f>
        <v/>
      </c>
      <c r="JF323" s="26" t="str">
        <f>IFERROR(Tableau17[[#This Row],[2008-T2-LGC]]/Tableau17[[#This Row],[2008-T2-TOTAL]],"")</f>
        <v/>
      </c>
      <c r="JG323" s="26" t="str">
        <f>IFERROR(Tableau17[[#This Row],[2008-T2-LMAJ]]/Tableau17[[#This Row],[2008-T2-TOTAL]],"")</f>
        <v/>
      </c>
      <c r="JH323" s="26" t="str">
        <f>IFERROR(Tableau17[[#This Row],[2008-T2-LUG]]/Tableau17[[#This Row],[2008-T2-TOTAL]],"")</f>
        <v/>
      </c>
      <c r="JI323" s="26">
        <f>IFERROR(Tableau17[[#This Row],[2014-T1-LDIV]]/Tableau17[[#This Row],[2014-T1-TOTAL]],"")</f>
        <v>0</v>
      </c>
      <c r="JJ323" s="26">
        <f>IFERROR(Tableau17[[#This Row],[2014-T1-LDVD]]/Tableau17[[#This Row],[2014-T1-TOTAL]],"")</f>
        <v>0</v>
      </c>
      <c r="JK323" s="26">
        <f>IFERROR(Tableau17[[#This Row],[2014-T1-LDVG]]/Tableau17[[#This Row],[2014-T1-TOTAL]],"")</f>
        <v>4.1009463722397478E-2</v>
      </c>
      <c r="JL323" s="26">
        <f>IFERROR(Tableau17[[#This Row],[2014-T1-LEXG]]/Tableau17[[#This Row],[2014-T1-TOTAL]],"")</f>
        <v>9.4637223974763408E-3</v>
      </c>
      <c r="JM323" s="26">
        <f>IFERROR(Tableau17[[#This Row],[2014-T1-LFG]]/Tableau17[[#This Row],[2014-T1-TOTAL]],"")</f>
        <v>0.11041009463722397</v>
      </c>
      <c r="JN323" s="26">
        <f>IFERROR(Tableau17[[#This Row],[2014-T1-LFN]]/Tableau17[[#This Row],[2014-T1-TOTAL]],"")</f>
        <v>0.32807570977917982</v>
      </c>
      <c r="JO323" s="26">
        <f>IFERROR(Tableau17[[#This Row],[2014-T1-LUD]]/Tableau17[[#This Row],[2014-T1-TOTAL]],"")</f>
        <v>0.27129337539432175</v>
      </c>
      <c r="JP323" s="26">
        <f>IFERROR(Tableau17[[#This Row],[2014-T1-LUG]]/Tableau17[[#This Row],[2014-T1-TOTAL]],"")</f>
        <v>0.23974763406940064</v>
      </c>
      <c r="JQ323" s="26">
        <f>IFERROR(Tableau17[[#This Row],[2014-T2-LFN]]/Tableau17[[#This Row],[2014-T2-TOTAL]],"")</f>
        <v>0.39393939393939392</v>
      </c>
      <c r="JR323" s="26">
        <f>IFERROR(Tableau17[[#This Row],[2014-T2-LUD]]/Tableau17[[#This Row],[2014-T2-TOTAL]],"")</f>
        <v>0.25757575757575757</v>
      </c>
      <c r="JS323" s="26">
        <f>IFERROR(Tableau17[[#This Row],[2014-T2-LUG]]/Tableau17[[#This Row],[2014-T2-TOTAL]],"")</f>
        <v>0.34848484848484851</v>
      </c>
      <c r="JT323" s="26">
        <f>IFERROR(Tableau17[[#This Row],[2015-T1-BC-DIV]]/Tableau17[[#This Row],[2015-T1-TOTAL]],"")</f>
        <v>0</v>
      </c>
      <c r="JU323" s="26">
        <f>IFERROR(Tableau17[[#This Row],[2015-T1-BC-DLF]]/Tableau17[[#This Row],[2015-T1-TOTAL]],"")</f>
        <v>2.3738872403560832E-2</v>
      </c>
      <c r="JV323" s="26">
        <f>IFERROR(Tableau17[[#This Row],[2015-T1-BC-DVD]]/Tableau17[[#This Row],[2015-T1-TOTAL]],"")</f>
        <v>0</v>
      </c>
      <c r="JW323" s="26">
        <f>IFERROR(Tableau17[[#This Row],[2015-T1-BC-DVG]]/Tableau17[[#This Row],[2015-T1-TOTAL]],"")</f>
        <v>0.18694362017804153</v>
      </c>
      <c r="JX323" s="26">
        <f>IFERROR(Tableau17[[#This Row],[2015-T1-BC-FG]]/Tableau17[[#This Row],[2015-T1-TOTAL]],"")</f>
        <v>0</v>
      </c>
      <c r="JY323" s="26">
        <f>IFERROR(Tableau17[[#This Row],[2015-T1-BC-FN]]/Tableau17[[#This Row],[2015-T1-TOTAL]],"")</f>
        <v>0.44510385756676557</v>
      </c>
      <c r="JZ323" s="26">
        <f>IFERROR(Tableau17[[#This Row],[2015-T1-BC-MDM]]/Tableau17[[#This Row],[2015-T1-TOTAL]],"")</f>
        <v>0</v>
      </c>
      <c r="KA323" s="26">
        <f>IFERROR(Tableau17[[#This Row],[2015-T1-BC-RDG]]/Tableau17[[#This Row],[2015-T1-TOTAL]],"")</f>
        <v>0</v>
      </c>
      <c r="KB323" s="26">
        <f>IFERROR(Tableau17[[#This Row],[2015-T1-BC-SOC]]/Tableau17[[#This Row],[2015-T1-TOTAL]],"")</f>
        <v>0.19287833827893175</v>
      </c>
      <c r="KC323" s="26">
        <f>IFERROR(Tableau17[[#This Row],[2015-T1-BC-UD]]/Tableau17[[#This Row],[2015-T1-TOTAL]],"")</f>
        <v>0.1513353115727003</v>
      </c>
      <c r="KD323" s="26">
        <f>IFERROR(Tableau17[[#This Row],[2015-T1-BC-UG]]/Tableau17[[#This Row],[2015-T1-TOTAL]],"")</f>
        <v>0</v>
      </c>
      <c r="KE323" s="26">
        <f>IFERROR(Tableau17[[#This Row],[2015-T1-BC-VEC]]/Tableau17[[#This Row],[2015-T1-TOTAL]],"")</f>
        <v>0</v>
      </c>
      <c r="KF323" s="26">
        <f>IFERROR(Tableau17[[#This Row],[2015-T2-BC-DVG]]/Tableau17[[#This Row],[2015-T2-TOTAL]],"")</f>
        <v>0</v>
      </c>
      <c r="KG323" s="26">
        <f>IFERROR(Tableau17[[#This Row],[2015-T2-BC-FN]]/Tableau17[[#This Row],[2015-T2-TOTAL]],"")</f>
        <v>0.57027027027027022</v>
      </c>
      <c r="KH323" s="26">
        <f>IFERROR(Tableau17[[#This Row],[2015-T2-BC-SOC]]/Tableau17[[#This Row],[2015-T2-TOTAL]],"")</f>
        <v>0.42972972972972973</v>
      </c>
      <c r="KI323" s="26">
        <f>IFERROR(Tableau17[[#This Row],[2015-T2-BC-UD]]/Tableau17[[#This Row],[2015-T2-TOTAL]],"")</f>
        <v>0</v>
      </c>
      <c r="KJ323" s="26">
        <f>IFERROR(Tableau17[[#This Row],[2015-T2-BC-UG]]/Tableau17[[#This Row],[2015-T2-TOTAL]],"")</f>
        <v>0</v>
      </c>
      <c r="KK323" s="26">
        <f>IFERROR(Tableau17[[#This Row],[2017 (L)-T1-COM]]/Tableau17[[#This Row],[2017 (L)-T1-TOTAL]],"")</f>
        <v>6.6066066066066062E-2</v>
      </c>
      <c r="KL323" s="26">
        <f>IFERROR(Tableau17[[#This Row],[2017 (L)-T1-DIV]]/Tableau17[[#This Row],[2017 (L)-T1-TOTAL]],"")</f>
        <v>1.2012012012012012E-2</v>
      </c>
      <c r="KM323" s="26">
        <f>IFERROR(Tableau17[[#This Row],[2017 (L)-T1-DLF]]/Tableau17[[#This Row],[2017 (L)-T1-TOTAL]],"")</f>
        <v>5.4054054054054057E-2</v>
      </c>
      <c r="KN323" s="26">
        <f>IFERROR(Tableau17[[#This Row],[2017 (L)-T1-DVD]]/Tableau17[[#This Row],[2017 (L)-T1-TOTAL]],"")</f>
        <v>0</v>
      </c>
      <c r="KO323" s="26">
        <f>IFERROR(Tableau17[[#This Row],[2017 (L)-T1-DVG]]/Tableau17[[#This Row],[2017 (L)-T1-TOTAL]],"")</f>
        <v>0</v>
      </c>
      <c r="KP323" s="26">
        <f>IFERROR(Tableau17[[#This Row],[2017 (L)-T1-ECO]]/Tableau17[[#This Row],[2017 (L)-T1-TOTAL]],"")</f>
        <v>4.5045045045045043E-2</v>
      </c>
      <c r="KQ323" s="26">
        <f>IFERROR(Tableau17[[#This Row],[2017 (L)-T1-EXD]]/Tableau17[[#This Row],[2017 (L)-T1-TOTAL]],"")</f>
        <v>0</v>
      </c>
      <c r="KR323" s="26">
        <f>IFERROR(Tableau17[[#This Row],[2017 (L)-T1-EXG]]/Tableau17[[#This Row],[2017 (L)-T1-TOTAL]],"")</f>
        <v>9.0090090090090089E-3</v>
      </c>
      <c r="KS323" s="26">
        <f>IFERROR(Tableau17[[#This Row],[2017 (L)-T1-FI]]/Tableau17[[#This Row],[2017 (L)-T1-TOTAL]],"")</f>
        <v>0.12612612612612611</v>
      </c>
      <c r="KT323" s="26">
        <f>IFERROR(Tableau17[[#This Row],[2017 (L)-T1-FN]]/Tableau17[[#This Row],[2017 (L)-T1-TOTAL]],"")</f>
        <v>0.3213213213213213</v>
      </c>
      <c r="KU323" s="26">
        <f>IFERROR(Tableau17[[#This Row],[2017 (L)-T1-LR]]/Tableau17[[#This Row],[2017 (L)-T1-TOTAL]],"")</f>
        <v>0</v>
      </c>
      <c r="KV323" s="26">
        <f>IFERROR(Tableau17[[#This Row],[2017 (L)-T1-MDM]]/Tableau17[[#This Row],[2017 (L)-T1-TOTAL]],"")</f>
        <v>0</v>
      </c>
      <c r="KW323" s="26">
        <f>IFERROR(Tableau17[[#This Row],[2017 (L)-T1-RDG]]/Tableau17[[#This Row],[2017 (L)-T1-TOTAL]],"")</f>
        <v>0</v>
      </c>
      <c r="KX323" s="26">
        <f>IFERROR(Tableau17[[#This Row],[2017 (L)-T1-REG]]/Tableau17[[#This Row],[2017 (L)-T1-TOTAL]],"")</f>
        <v>0</v>
      </c>
      <c r="KY323" s="26">
        <f>IFERROR(Tableau17[[#This Row],[2017 (L)-T1-REM]]/Tableau17[[#This Row],[2017 (L)-T1-TOTAL]],"")</f>
        <v>0.12912912912912913</v>
      </c>
      <c r="KZ323" s="26">
        <f>IFERROR(Tableau17[[#This Row],[2017 (L)-T1-SOC]]/Tableau17[[#This Row],[2017 (L)-T1-TOTAL]],"")</f>
        <v>0.18018018018018017</v>
      </c>
      <c r="LA323" s="26">
        <f>IFERROR(Tableau17[[#This Row],[2017 (L)-T1-UDI]]/Tableau17[[#This Row],[2017 (L)-T1-TOTAL]],"")</f>
        <v>5.7057057057057055E-2</v>
      </c>
      <c r="LB323" s="26">
        <f>IFERROR(Tableau17[[#This Row],[2017 (L)-T2-FI]]/Tableau17[[#This Row],[2017 (L)-T2-TOTAL]],"")</f>
        <v>0</v>
      </c>
      <c r="LC323" s="26">
        <f>IFERROR(Tableau17[[#This Row],[2017 (L)-T2-FN]]/Tableau17[[#This Row],[2017 (L)-T2-TOTAL]],"")</f>
        <v>0.59420289855072461</v>
      </c>
      <c r="LD323" s="26">
        <f>IFERROR(Tableau17[[#This Row],[2017 (L)-T2-LR]]/Tableau17[[#This Row],[2017 (L)-T2-TOTAL]],"")</f>
        <v>0</v>
      </c>
      <c r="LE323" s="26">
        <f>IFERROR(Tableau17[[#This Row],[2017 (L)-T2-MDM]]/Tableau17[[#This Row],[2017 (L)-T2-TOTAL]],"")</f>
        <v>0</v>
      </c>
      <c r="LF323" s="26">
        <f>IFERROR(Tableau17[[#This Row],[2017 (L)-T2-REM]]/Tableau17[[#This Row],[2017 (L)-T2-TOTAL]],"")</f>
        <v>0.40579710144927539</v>
      </c>
      <c r="LG323" s="26">
        <f>IFERROR(Tableau17[[#This Row],[2017-T1-ARTHAUD Nathalie]]/Tableau17[[#This Row],[2017-T1-TOTAL]],"")</f>
        <v>1.0526315789473684E-2</v>
      </c>
      <c r="LH323" s="26">
        <f>IFERROR(Tableau17[[#This Row],[2017-T1-ASSELINEAU Fran]]/Tableau17[[#This Row],[2017-T1-TOTAL]],"")</f>
        <v>3.5087719298245615E-3</v>
      </c>
      <c r="LI323" s="26">
        <f>IFERROR(Tableau17[[#This Row],[2017-T1-CHEMINADE Jacques]]/Tableau17[[#This Row],[2017-T1-TOTAL]],"")</f>
        <v>0</v>
      </c>
      <c r="LJ323" s="26">
        <f>IFERROR(Tableau17[[#This Row],[2017-T1-DUPONT-AIGNAN Nicolas]]/Tableau17[[#This Row],[2017-T1-TOTAL]],"")</f>
        <v>4.2105263157894736E-2</v>
      </c>
      <c r="LK323" s="26">
        <f>IFERROR(Tableau17[[#This Row],[2017-T1-FILLON Fran]]/Tableau17[[#This Row],[2017-T1-TOTAL]],"")</f>
        <v>0.12631578947368421</v>
      </c>
      <c r="LL323" s="26">
        <f>IFERROR(Tableau17[[#This Row],[2017-T1-HAMON Beno]]/Tableau17[[#This Row],[2017-T1-TOTAL]],"")</f>
        <v>3.1578947368421054E-2</v>
      </c>
      <c r="LM323" s="26">
        <f>IFERROR(Tableau17[[#This Row],[2017-T1-LASSALLE Jean]]/Tableau17[[#This Row],[2017-T1-TOTAL]],"")</f>
        <v>1.9298245614035089E-2</v>
      </c>
      <c r="LN323" s="26">
        <f>IFERROR(Tableau17[[#This Row],[2017-T1-LE PEN Marine]]/Tableau17[[#This Row],[2017-T1-TOTAL]],"")</f>
        <v>0.36315789473684212</v>
      </c>
      <c r="LO323" s="26">
        <f>IFERROR(Tableau17[[#This Row],[2017-T1-M Jean-Luc]]/Tableau17[[#This Row],[2017-T1-TOTAL]],"")</f>
        <v>0.26666666666666666</v>
      </c>
      <c r="LP323" s="26">
        <f>IFERROR(Tableau17[[#This Row],[2017-T1-MACRON Emmanuel]]/Tableau17[[#This Row],[2017-T1-TOTAL]],"")</f>
        <v>0.12105263157894737</v>
      </c>
      <c r="LQ323" s="26">
        <f>IFERROR(Tableau17[[#This Row],[2017-T1-POUTOU Philippe]]/Tableau17[[#This Row],[2017-T1-TOTAL]],"")</f>
        <v>1.5789473684210527E-2</v>
      </c>
      <c r="LR323" s="26">
        <f>IFERROR(Tableau17[[#This Row],[2017-T2-LE PEN Marine]]/Tableau17[[#This Row],[2017-T2-TOTAL]],"")</f>
        <v>0.50102669404517453</v>
      </c>
      <c r="LS323" s="26">
        <f>IFERROR(Tableau17[[#This Row],[2017-T2-MACRON Emmanuel]]/Tableau17[[#This Row],[2017-T2-TOTAL]],"")</f>
        <v>0.49897330595482547</v>
      </c>
      <c r="LT323" s="26">
        <f>IFERROR(Tableau17[[#This Row],[2019-T1-ALEXANDRE Audric]]/Tableau17[[#This Row],[2019-T1-TOTAL]],"")</f>
        <v>0</v>
      </c>
      <c r="LU323" s="26">
        <f>IFERROR(Tableau17[[#This Row],[2019-T1-ARTHAUD Nathalie]]/Tableau17[[#This Row],[2019-T1-TOTAL]],"")</f>
        <v>6.3897763578274758E-3</v>
      </c>
      <c r="LV323" s="26">
        <f>IFERROR(Tableau17[[#This Row],[2019-T1-ASSELINEAU François]]/Tableau17[[#This Row],[2019-T1-TOTAL]],"")</f>
        <v>0</v>
      </c>
      <c r="LW323" s="26">
        <f>IFERROR(Tableau17[[#This Row],[2019-T1-AUBRY Manon]]/Tableau17[[#This Row],[2019-T1-TOTAL]],"")</f>
        <v>0.10543130990415335</v>
      </c>
      <c r="LX323" s="26">
        <f>IFERROR(Tableau17[[#This Row],[2019-T1-AZERGUI Nagib]]/Tableau17[[#This Row],[2019-T1-TOTAL]],"")</f>
        <v>1.5974440894568689E-2</v>
      </c>
      <c r="LY323" s="26">
        <f>IFERROR(Tableau17[[#This Row],[2019-T1-BARDELLA Jordan]]/Tableau17[[#This Row],[2019-T1-TOTAL]],"")</f>
        <v>0.41853035143769968</v>
      </c>
      <c r="LZ323" s="26">
        <f>IFERROR(Tableau17[[#This Row],[2019-T1-BELLAMY François-Xavier]]/Tableau17[[#This Row],[2019-T1-TOTAL]],"")</f>
        <v>6.7092651757188496E-2</v>
      </c>
      <c r="MA323" s="26">
        <f>IFERROR(Tableau17[[#This Row],[2019-T1-BIDOU Olivier]]/Tableau17[[#This Row],[2019-T1-TOTAL]],"")</f>
        <v>6.3897763578274758E-3</v>
      </c>
      <c r="MB323" s="26">
        <f>IFERROR(Tableau17[[#This Row],[2019-T1-BOURG Dominique]]/Tableau17[[#This Row],[2019-T1-TOTAL]],"")</f>
        <v>6.3897763578274758E-3</v>
      </c>
      <c r="MC323" s="26">
        <f>IFERROR(Tableau17[[#This Row],[2019-T1-BROSSAT Ian]]/Tableau17[[#This Row],[2019-T1-TOTAL]],"")</f>
        <v>7.3482428115015971E-2</v>
      </c>
      <c r="MD323" s="26">
        <f>IFERROR(Tableau17[[#This Row],[2019-T1-CAILLAUD Sophie]]/Tableau17[[#This Row],[2019-T1-TOTAL]],"")</f>
        <v>0</v>
      </c>
      <c r="ME323" s="26">
        <f>IFERROR(Tableau17[[#This Row],[2019-T1-CAMUS Renaud]]/Tableau17[[#This Row],[2019-T1-TOTAL]],"")</f>
        <v>0</v>
      </c>
      <c r="MF323" s="26">
        <f>IFERROR(Tableau17[[#This Row],[2019-T1-CHALENÇON Christophe]]/Tableau17[[#This Row],[2019-T1-TOTAL]],"")</f>
        <v>0</v>
      </c>
      <c r="MG323" s="26">
        <f>IFERROR(Tableau17[[#This Row],[2019-T1-CORBET Cathy Denise Ginette]]/Tableau17[[#This Row],[2019-T1-TOTAL]],"")</f>
        <v>0</v>
      </c>
      <c r="MH323" s="26">
        <f>IFERROR(Tableau17[[#This Row],[2019-T1-DE PREVOISIN Robert]]/Tableau17[[#This Row],[2019-T1-TOTAL]],"")</f>
        <v>0</v>
      </c>
      <c r="MI323" s="26">
        <f>IFERROR(Tableau17[[#This Row],[2019-T1-DELFEL Thérèse]]/Tableau17[[#This Row],[2019-T1-TOTAL]],"")</f>
        <v>0</v>
      </c>
      <c r="MJ323" s="26">
        <f>IFERROR(Tableau17[[#This Row],[2019-T1-DIEUMEGARD Pierre]]/Tableau17[[#This Row],[2019-T1-TOTAL]],"")</f>
        <v>0</v>
      </c>
      <c r="MK323" s="26">
        <f>IFERROR(Tableau17[[#This Row],[2019-T1-DUPONT-AIGNAN Nicolas]]/Tableau17[[#This Row],[2019-T1-TOTAL]],"")</f>
        <v>3.8338658146964855E-2</v>
      </c>
      <c r="ML323" s="26">
        <f>IFERROR(Tableau17[[#This Row],[2019-T1-GERNIGON Yves]]/Tableau17[[#This Row],[2019-T1-TOTAL]],"")</f>
        <v>0</v>
      </c>
      <c r="MM323" s="26">
        <f>IFERROR(Tableau17[[#This Row],[2019-T1-GLUCKSMANN Raphaël]]/Tableau17[[#This Row],[2019-T1-TOTAL]],"")</f>
        <v>3.8338658146964855E-2</v>
      </c>
      <c r="MN323" s="26">
        <f>IFERROR(Tableau17[[#This Row],[2019-T1-HAMON Benoît]]/Tableau17[[#This Row],[2019-T1-TOTAL]],"")</f>
        <v>2.2364217252396165E-2</v>
      </c>
      <c r="MO323" s="26">
        <f>IFERROR(Tableau17[[#This Row],[2019-T1-HELGEN Gilles]]/Tableau17[[#This Row],[2019-T1-TOTAL]],"")</f>
        <v>0</v>
      </c>
      <c r="MP323" s="26">
        <f>IFERROR(Tableau17[[#This Row],[2019-T1-JADOT Yannick]]/Tableau17[[#This Row],[2019-T1-TOTAL]],"")</f>
        <v>9.9041533546325874E-2</v>
      </c>
      <c r="MQ323" s="26">
        <f>IFERROR(Tableau17[[#This Row],[2019-T1-LAGARDE Jean-Christophe]]/Tableau17[[#This Row],[2019-T1-TOTAL]],"")</f>
        <v>1.2779552715654952E-2</v>
      </c>
      <c r="MR323" s="26">
        <f>IFERROR(Tableau17[[#This Row],[2019-T1-LALANNE Francis]]/Tableau17[[#This Row],[2019-T1-TOTAL]],"")</f>
        <v>3.1948881789137379E-3</v>
      </c>
      <c r="MS323" s="26">
        <f>IFERROR(Tableau17[[#This Row],[2019-T1-LOISEAU Nathalie]]/Tableau17[[#This Row],[2019-T1-TOTAL]],"")</f>
        <v>8.6261980830670923E-2</v>
      </c>
      <c r="MT323" s="26">
        <f>IFERROR(Tableau17[[#This Row],[2019-T1-MARIE Florie]]/Tableau17[[#This Row],[2019-T1-TOTAL]],"")</f>
        <v>0</v>
      </c>
      <c r="MU323" s="26">
        <f>IFERROR(Tableau17[[#This Row],[2008-T1-MACROEXTRDROITE]]/Tableau17[[#This Row],[2008-T1-MACROTOTALE]],"")</f>
        <v>0.12576687116564417</v>
      </c>
      <c r="MV323" s="26">
        <f>IFERROR(Tableau17[[#This Row],[2008-T1-MACRODROITE]]/Tableau17[[#This Row],[2008-T1-MACROTOTALE]],"")</f>
        <v>0.3773006134969325</v>
      </c>
      <c r="MW323" s="26">
        <f>IFERROR(Tableau17[[#This Row],[2008-T1-MACROCENTRE]]/Tableau17[[#This Row],[2008-T1-MACROTOTALE]],"")</f>
        <v>0</v>
      </c>
      <c r="MX323" s="26">
        <f>IFERROR(Tableau17[[#This Row],[2008-T1-MACROGAUCHE]]/Tableau17[[#This Row],[2008-T1-MACROTOTALE]],"")</f>
        <v>0.49693251533742333</v>
      </c>
      <c r="MY323" s="26">
        <f>IFERROR(Tableau17[[#This Row],[2008-T1-MACROAUTRE]]/Tableau17[[#This Row],[2008-T1-MACROTOTALE]],"")</f>
        <v>0</v>
      </c>
      <c r="MZ323" s="26" t="str">
        <f>IFERROR(Tableau17[[#This Row],[2008-T2-MACROEXTRDROITE]]/Tableau17[[#This Row],[2008-T2-MACROTOTALE]],"")</f>
        <v/>
      </c>
      <c r="NA323" s="26" t="str">
        <f>IFERROR(Tableau17[[#This Row],[2008-T2-MACRODROITE]]/Tableau17[[#This Row],[2008-T2-MACROTOTALE]],"")</f>
        <v/>
      </c>
      <c r="NB323" s="26" t="str">
        <f>IFERROR(Tableau17[[#This Row],[2008-T2-MACROCENTRE]]/Tableau17[[#This Row],[2008-T2-MACROTOTALE]],"")</f>
        <v/>
      </c>
      <c r="NC323" s="26" t="str">
        <f>IFERROR(Tableau17[[#This Row],[2008-T2-MACROGAUCHE]]/Tableau17[[#This Row],[2008-T2-MACROTOTALE]],"")</f>
        <v/>
      </c>
      <c r="ND323" s="26" t="str">
        <f>IFERROR(Tableau17[[#This Row],[2008-T2-MACROAUTRE]]/Tableau17[[#This Row],[2008-T2-MACROTOTALE]],"")</f>
        <v/>
      </c>
      <c r="NE323" s="26">
        <f>IFERROR(Tableau17[[#This Row],[2014-T1-MACROEXTRDROITE]]/Tableau17[[#This Row],[2014-T1-MACROTOTALE]],"")</f>
        <v>0.32807570977917982</v>
      </c>
      <c r="NF323" s="26">
        <f>IFERROR(Tableau17[[#This Row],[2014-T1-MACRODROITE]]/Tableau17[[#This Row],[2014-T1-MACROTOTALE]],"")</f>
        <v>0.27129337539432175</v>
      </c>
      <c r="NG323" s="26">
        <f>IFERROR(Tableau17[[#This Row],[2014-T1-MACROCENTRE]]/Tableau17[[#This Row],[2014-T1-MACROTOTALE]],"")</f>
        <v>0</v>
      </c>
      <c r="NH323" s="26">
        <f>IFERROR(Tableau17[[#This Row],[2014-T1-MACROGAUCHE]]/Tableau17[[#This Row],[2014-T1-MACROTOTALE]],"")</f>
        <v>0.40063091482649843</v>
      </c>
      <c r="NI323" s="26">
        <f>IFERROR(Tableau17[[#This Row],[2014-T1-MACROAUTRE]]/Tableau17[[#This Row],[2014-T1-MACROTOTALE]],"")</f>
        <v>0</v>
      </c>
      <c r="NJ323" s="26">
        <f>IFERROR(Tableau17[[#This Row],[2014-T2-MACROEXTRDROITE]]/Tableau17[[#This Row],[2014-T2-MACROTOTALE]],"")</f>
        <v>0.39393939393939392</v>
      </c>
      <c r="NK323" s="26">
        <f>IFERROR(Tableau17[[#This Row],[2014-T2-MACRODROITE]]/Tableau17[[#This Row],[2014-T2-MACROTOTALE]],"")</f>
        <v>0.25757575757575757</v>
      </c>
      <c r="NL323" s="26">
        <f>IFERROR(Tableau17[[#This Row],[2014-T2-MACROCENTRE]]/Tableau17[[#This Row],[2014-T2-MACROTOTALE]],"")</f>
        <v>0</v>
      </c>
      <c r="NM323" s="26">
        <f>IFERROR(Tableau17[[#This Row],[2014-T2-MACROGAUCHE]]/Tableau17[[#This Row],[2014-T2-MACROTOTALE]],"")</f>
        <v>0.34848484848484851</v>
      </c>
      <c r="NN323" s="26">
        <f>IFERROR(Tableau17[[#This Row],[2014-T2-MACROAUTRE]]/Tableau17[[#This Row],[2014-T2-MACROTOTALE]],"")</f>
        <v>0</v>
      </c>
      <c r="NO323" s="26">
        <f>IFERROR( Tableau17[[#This Row],[2015-T1-MACROEXTRDROITE]]/Tableau17[[#This Row],[2015-T1-MACROTOTALE]],"")</f>
        <v>0.46884272997032639</v>
      </c>
      <c r="NP323" s="26">
        <f>IFERROR(Tableau17[[#This Row],[2015-T1-MACRODROITE]]/Tableau17[[#This Row],[2015-T1-MACROTOTALE]],"")</f>
        <v>0.1513353115727003</v>
      </c>
      <c r="NQ323" s="26">
        <f>IFERROR(Tableau17[[#This Row],[2015-T1-MACROCENTRE]]/Tableau17[[#This Row],[2015-T1-MACROTOTALE]],"")</f>
        <v>0</v>
      </c>
      <c r="NR323" s="26">
        <f>IFERROR(Tableau17[[#This Row],[2015-T1-MACROGAUCHE]]/Tableau17[[#This Row],[2015-T1-MACROTOTALE]],"")</f>
        <v>0.37982195845697331</v>
      </c>
      <c r="NS323" s="26">
        <f>IFERROR(Tableau17[[#This Row],[2015-T1-MACROAUTRE]]/Tableau17[[#This Row],[2015-T1-MACROTOTALE]],"")</f>
        <v>0</v>
      </c>
      <c r="NT323" s="26">
        <f>IFERROR(Tableau17[[#This Row],[2015-T2-MACROEXTRDROITE]]/Tableau17[[#This Row],[2015-T2-MACROTOTALE]],"")</f>
        <v>0.57027027027027022</v>
      </c>
      <c r="NU323" s="26">
        <f>IFERROR(Tableau17[[#This Row],[2015-T2-MACRODROITE]]/Tableau17[[#This Row],[2015-T2-MACROTOTALE]],"")</f>
        <v>0</v>
      </c>
      <c r="NV323" s="26">
        <f>IFERROR(Tableau17[[#This Row],[2015-T2-MACROCENTRE]]/Tableau17[[#This Row],[2015-T2-MACROTOTALE]],"")</f>
        <v>0</v>
      </c>
      <c r="NW323" s="26">
        <f>IFERROR(Tableau17[[#This Row],[2015-T2-MACROGAUCHE]]/Tableau17[[#This Row],[2015-T2-MACROTOTALE]],"")</f>
        <v>0.42972972972972973</v>
      </c>
      <c r="NX323" s="26">
        <f>IFERROR(Tableau17[[#This Row],[2015-T2-MACROAUTRE]]/Tableau17[[#This Row],[2015-T2-MACROTOTALE]],"")</f>
        <v>0</v>
      </c>
      <c r="NY323" s="26">
        <f>IFERROR(Tableau17[[#This Row],[2017-T1-MACROEXTRDROITE]]/Tableau17[[#This Row],[2017-T1-MACROTOTALE]],"")</f>
        <v>0.4087719298245614</v>
      </c>
      <c r="NZ323" s="26">
        <f>IFERROR(Tableau17[[#This Row],[2017-T1-MACRODROITE]]/Tableau17[[#This Row],[2017-T1-MACROTOTALE]],"")</f>
        <v>0.12631578947368421</v>
      </c>
      <c r="OA323" s="26">
        <f>IFERROR(Tableau17[[#This Row],[2017-T1-MACROCENTRE]]/Tableau17[[#This Row],[2017-T1-MACROTOTALE]],"")</f>
        <v>0.12105263157894737</v>
      </c>
      <c r="OB323" s="26">
        <f>IFERROR(Tableau17[[#This Row],[2017-T1-MACROGAUCHE]]/Tableau17[[#This Row],[2017-T1-MACROTOTALE]],"")</f>
        <v>0.32456140350877194</v>
      </c>
      <c r="OC323" s="26">
        <f>IFERROR(Tableau17[[#This Row],[2017-T1-MACROAUTRE]]/Tableau17[[#This Row],[2017-T1-MACROTOTALE]],"")</f>
        <v>1.9298245614035089E-2</v>
      </c>
      <c r="OD323" s="26">
        <f>IFERROR(Tableau17[[#This Row],[2017-T2-MACROEXTRDROITE]]/Tableau17[[#This Row],[2017-T2-MACROTOTALE]],"")</f>
        <v>0.50102669404517453</v>
      </c>
      <c r="OE323" s="26">
        <f>IFERROR(Tableau17[[#This Row],[2017-T2-MACRODROITE]]/Tableau17[[#This Row],[2017-T2-MACROTOTALE]],"")</f>
        <v>0</v>
      </c>
      <c r="OF323" s="26">
        <f>IFERROR(Tableau17[[#This Row],[2017-T2-MACROCENTRE]]/Tableau17[[#This Row],[2017-T2-MACROTOTALE]],"")</f>
        <v>0.49897330595482547</v>
      </c>
      <c r="OG323" s="26">
        <f>IFERROR(Tableau17[[#This Row],[2017-T2-MACROGAUCHE]]/Tableau17[[#This Row],[2017-T2-MACROTOTALE]],"")</f>
        <v>0</v>
      </c>
      <c r="OH323" s="26">
        <f>IFERROR(Tableau17[[#This Row],[2017-T2-MACROAUTRE]]/Tableau17[[#This Row],[2017-T2-MACROTOTALE]],"")</f>
        <v>0</v>
      </c>
      <c r="OI323" s="26">
        <f>IFERROR(Tableau17[[#This Row],[2019-T1-MACROEXTRDROITE]]/Tableau17[[#This Row],[2019-T1-MACROTOTALE]],"")</f>
        <v>0.45454545454545453</v>
      </c>
      <c r="OJ323" s="26">
        <f>IFERROR(Tableau17[[#This Row],[2019-T1-MACRODROITE]]/Tableau17[[#This Row],[2019-T1-MACROTOTALE]],"")</f>
        <v>7.8369905956112859E-2</v>
      </c>
      <c r="OK323" s="26">
        <f>IFERROR(Tableau17[[#This Row],[2019-T1-MACROCENTRE]]/Tableau17[[#This Row],[2019-T1-MACROTOTALE]],"")</f>
        <v>8.4639498432601878E-2</v>
      </c>
      <c r="OL323" s="26">
        <f>IFERROR(Tableau17[[#This Row],[2019-T1-MACROGAUCHE]]/Tableau17[[#This Row],[2019-T1-MACROTOTALE]],"")</f>
        <v>0.33855799373040751</v>
      </c>
      <c r="OM323" s="26">
        <f>IFERROR(Tableau17[[#This Row],[2019-T1-MACROAUTRE]]/Tableau17[[#This Row],[2019-T1-MACROTOTALE]],"")</f>
        <v>4.3887147335423198E-2</v>
      </c>
      <c r="ON323" s="26">
        <f>IFERROR(Tableau17[[#This Row],[2020-T1-MACROEXTRDROITE]]/Tableau17[[#This Row],[2020-T1-MACROTOTALE]],"")</f>
        <v>0.34412955465587042</v>
      </c>
      <c r="OO323" s="26">
        <f>IFERROR(Tableau17[[#This Row],[2020-T1-MACRODROITE]]/Tableau17[[#This Row],[2020-T1-MACROTOTALE]],"")</f>
        <v>0.17813765182186234</v>
      </c>
      <c r="OP323" s="26">
        <f>IFERROR(Tableau17[[#This Row],[2020-T1-MACROCENTRE]]/Tableau17[[#This Row],[2020-T1-MACROTOTALE]],"")</f>
        <v>4.4534412955465584E-2</v>
      </c>
      <c r="OQ323" s="26">
        <f>IFERROR(Tableau17[[#This Row],[2020-T1-MACROGAUCHE]]/Tableau17[[#This Row],[2020-T1-MACROTOTALE]],"")</f>
        <v>0.4331983805668016</v>
      </c>
      <c r="OR323" s="26">
        <f>IFERROR(Tableau17[[#This Row],[2020-T1-MACROAUTRE]]/Tableau17[[#This Row],[2020-T1-MACROTOTALE]],"")</f>
        <v>0</v>
      </c>
      <c r="OS323" s="26">
        <f>IFERROR(Tableau17[[#This Row],[2017 (L)-T1-MACROEXTRDROITE]]/Tableau17[[#This Row],[2017 (L)-T1-MACROTOTALE]],"")</f>
        <v>0.37537537537537535</v>
      </c>
      <c r="OT323" s="26">
        <f>IFERROR(Tableau17[[#This Row],[2017 (L)-T1-MACRODROITE]]/Tableau17[[#This Row],[2017 (L)-T1-MACROTOTALE]],"")</f>
        <v>5.7057057057057055E-2</v>
      </c>
      <c r="OU323" s="26">
        <f>IFERROR(Tableau17[[#This Row],[2017 (L)-T1-MACROCENTRE]]/Tableau17[[#This Row],[2017 (L)-T1-MACROTOTALE]],"")</f>
        <v>0.12912912912912913</v>
      </c>
      <c r="OV323" s="26">
        <f>IFERROR(Tableau17[[#This Row],[2017 (L)-T1-MACROGAUCHE]]/Tableau17[[#This Row],[2017 (L)-T1-MACROTOTALE]],"")</f>
        <v>0.42642642642642642</v>
      </c>
      <c r="OW323" s="26">
        <f>IFERROR(Tableau17[[#This Row],[2017 (L)-T1-MACROAUTRE]]/Tableau17[[#This Row],[2017 (L)-T1-MACROTOTALE]],"")</f>
        <v>1.2012012012012012E-2</v>
      </c>
      <c r="OX323" s="26">
        <f>IFERROR(Tableau17[[#This Row],[2017 (L)-T2-MACROEXTRDROITE]]/Tableau17[[#This Row],[2017 (L)-T2-MACROTOTALE]],"")</f>
        <v>0.59420289855072461</v>
      </c>
      <c r="OY323" s="26">
        <f>IFERROR(Tableau17[[#This Row],[2017 (L)-T2-MACRODROITE]]/Tableau17[[#This Row],[2017 (L)-T2-MACROTOTALE]],"")</f>
        <v>0</v>
      </c>
      <c r="OZ323" s="26">
        <f>IFERROR(Tableau17[[#This Row],[2017 (L)-T2-MACROCENTRE]]/Tableau17[[#This Row],[2017 (L)-T2-MACROTOTALE]],"")</f>
        <v>0.40579710144927539</v>
      </c>
      <c r="PA323" s="26">
        <f>IFERROR(Tableau17[[#This Row],[2017 (L)-T2-MACROGAUCHE]]/Tableau17[[#This Row],[2017 (L)-T2-MACROTOTALE]],"")</f>
        <v>0</v>
      </c>
      <c r="PB323" s="26">
        <f>IFERROR(Tableau17[[#This Row],[2017 (L)-T2-MACROAUTRE]]/Tableau17[[#This Row],[2017 (L)-T2-MACROTOTALE]],"")</f>
        <v>0</v>
      </c>
      <c r="PC323" s="26">
        <f>IFERROR(Tableau17[[#This Row],[2008_T1_PROCUS]]/Tableau17[[#This Row],[2008_T1_INSCRITS]],0)</f>
        <v>3.3557046979865771E-3</v>
      </c>
      <c r="PD323" s="26">
        <f>IFERROR(Tableau17[[#This Row],[2008_T2_PROCUS]]/Tableau17[[#This Row],[2008_T2_INSCRITS]],0)</f>
        <v>0</v>
      </c>
      <c r="PE323" s="26">
        <f>Tableau17[[#This Row],[2014_T1_PROCUS]]/Tableau17[[#This Row],[2014_T1_INSCRITS]]</f>
        <v>6.5573770491803279E-3</v>
      </c>
      <c r="PF323" s="26">
        <f>IFERROR(Tableau17[[#This Row],[2014_T2_PROCUS]]/Tableau17[[#This Row],[2014_T2_INSCRITS]],0)</f>
        <v>1.639344262295082E-3</v>
      </c>
    </row>
    <row r="324" spans="1:422" hidden="1" x14ac:dyDescent="0.2">
      <c r="A324" s="1">
        <v>7</v>
      </c>
      <c r="B324" s="1" t="s">
        <v>499</v>
      </c>
      <c r="C324" s="1" t="s">
        <v>507</v>
      </c>
      <c r="D324" s="1" t="s">
        <v>507</v>
      </c>
      <c r="E324" s="1">
        <v>1451</v>
      </c>
      <c r="F324" s="1">
        <v>5.3906929999999997</v>
      </c>
      <c r="G324" s="1">
        <v>43.322898000000002</v>
      </c>
      <c r="H324" s="3">
        <v>1452</v>
      </c>
      <c r="I324" s="3">
        <v>316</v>
      </c>
      <c r="J324" s="1">
        <v>1</v>
      </c>
      <c r="L324" s="1">
        <v>29</v>
      </c>
      <c r="M324" s="1">
        <v>37</v>
      </c>
      <c r="O324" s="1">
        <v>1</v>
      </c>
      <c r="P324" s="1">
        <v>53</v>
      </c>
      <c r="Q324" s="1">
        <v>23</v>
      </c>
      <c r="R324" s="1">
        <v>129</v>
      </c>
      <c r="S324" s="1">
        <v>65</v>
      </c>
      <c r="T324" s="1">
        <v>19</v>
      </c>
      <c r="U324" s="1">
        <v>357</v>
      </c>
      <c r="V324" s="1">
        <v>1397</v>
      </c>
      <c r="W324" s="1">
        <v>656</v>
      </c>
      <c r="X324" s="1">
        <v>9</v>
      </c>
      <c r="Y324" s="2">
        <v>0.46957767</v>
      </c>
      <c r="Z324" s="1">
        <v>1397</v>
      </c>
      <c r="AA324" s="1">
        <v>748</v>
      </c>
      <c r="AB324" s="1">
        <v>14</v>
      </c>
      <c r="AC324" s="2">
        <v>0.53543306999999996</v>
      </c>
      <c r="AD324" s="1">
        <v>1452</v>
      </c>
      <c r="AE324" s="1">
        <v>365</v>
      </c>
      <c r="AF324" s="2">
        <v>0.25137741000000002</v>
      </c>
      <c r="AG324" s="1">
        <f t="shared" si="5"/>
        <v>316</v>
      </c>
      <c r="AH324" s="1">
        <v>1199</v>
      </c>
      <c r="AI324" s="1">
        <v>639</v>
      </c>
      <c r="AJ324" s="1">
        <v>10</v>
      </c>
      <c r="AK324" s="2">
        <v>0.53294412000000002</v>
      </c>
      <c r="AL324" s="1">
        <v>1198</v>
      </c>
      <c r="AM324" s="1">
        <v>678</v>
      </c>
      <c r="AN324" s="1">
        <v>20</v>
      </c>
      <c r="AO324" s="2">
        <v>0.56594323999999996</v>
      </c>
      <c r="AP324" s="1">
        <v>1413</v>
      </c>
      <c r="AQ324" s="1">
        <v>534</v>
      </c>
      <c r="AR324" s="2">
        <v>0.37791932</v>
      </c>
      <c r="AS324" s="1">
        <v>1413</v>
      </c>
      <c r="AT324" s="1">
        <v>584</v>
      </c>
      <c r="AU324" s="2">
        <v>0.41330502000000002</v>
      </c>
      <c r="AV324" s="1">
        <v>1437</v>
      </c>
      <c r="AW324" s="1">
        <v>500</v>
      </c>
      <c r="AX324" s="2">
        <v>0.34794711</v>
      </c>
      <c r="AY324" s="1">
        <v>1437</v>
      </c>
      <c r="AZ324" s="1">
        <v>446</v>
      </c>
      <c r="BA324" s="2">
        <v>0.31036881999999999</v>
      </c>
      <c r="BB324" s="1">
        <v>1436</v>
      </c>
      <c r="BC324" s="1">
        <v>987</v>
      </c>
      <c r="BD324" s="2">
        <v>0.68732590999999998</v>
      </c>
      <c r="BE324" s="1">
        <v>1435</v>
      </c>
      <c r="BF324" s="1">
        <v>888</v>
      </c>
      <c r="BG324" s="2">
        <v>0.61881533</v>
      </c>
      <c r="BH324" s="1">
        <v>1425</v>
      </c>
      <c r="BI324" s="1">
        <v>468</v>
      </c>
      <c r="BJ324" s="2">
        <v>0.32842104999999999</v>
      </c>
      <c r="BK324" s="1">
        <v>25</v>
      </c>
      <c r="BL324" s="1">
        <v>6</v>
      </c>
      <c r="BN324" s="1">
        <v>43</v>
      </c>
      <c r="BO324" s="1">
        <v>97</v>
      </c>
      <c r="BP324" s="1">
        <v>217</v>
      </c>
      <c r="BQ324" s="1">
        <v>239</v>
      </c>
      <c r="BR324" s="1">
        <v>627</v>
      </c>
      <c r="BS324" s="1">
        <v>60</v>
      </c>
      <c r="BU324" s="1">
        <v>283</v>
      </c>
      <c r="BV324" s="1">
        <v>322</v>
      </c>
      <c r="BW324" s="1">
        <v>665</v>
      </c>
      <c r="BZ324" s="1">
        <v>52</v>
      </c>
      <c r="CA324" s="1">
        <v>2</v>
      </c>
      <c r="CB324" s="1">
        <v>40</v>
      </c>
      <c r="CC324" s="1">
        <v>233</v>
      </c>
      <c r="CD324" s="1">
        <v>203</v>
      </c>
      <c r="CE324" s="1">
        <v>109</v>
      </c>
      <c r="CF324" s="1">
        <v>639</v>
      </c>
      <c r="CG324" s="1">
        <v>292</v>
      </c>
      <c r="CH324" s="1">
        <v>247</v>
      </c>
      <c r="CI324" s="1">
        <v>183</v>
      </c>
      <c r="CJ324" s="1">
        <v>722</v>
      </c>
      <c r="CN324" s="1">
        <v>12</v>
      </c>
      <c r="CO324" s="1">
        <v>55</v>
      </c>
      <c r="CP324" s="1">
        <v>242</v>
      </c>
      <c r="CT324" s="1">
        <v>111</v>
      </c>
      <c r="CU324" s="1">
        <v>102</v>
      </c>
      <c r="CW324" s="1">
        <v>522</v>
      </c>
      <c r="CY324" s="1">
        <v>302</v>
      </c>
      <c r="DB324" s="1">
        <v>241</v>
      </c>
      <c r="DC324" s="1">
        <v>543</v>
      </c>
      <c r="DE324" s="1">
        <v>3</v>
      </c>
      <c r="DF324" s="1">
        <v>2</v>
      </c>
      <c r="DH324" s="1">
        <v>5</v>
      </c>
      <c r="DI324" s="1">
        <v>8</v>
      </c>
      <c r="DJ324" s="1">
        <v>11</v>
      </c>
      <c r="DK324" s="1">
        <v>4</v>
      </c>
      <c r="DL324" s="1">
        <v>90</v>
      </c>
      <c r="DM324" s="1">
        <v>172</v>
      </c>
      <c r="DN324" s="1">
        <v>49</v>
      </c>
      <c r="DQ324" s="1">
        <v>1</v>
      </c>
      <c r="DR324" s="1">
        <v>126</v>
      </c>
      <c r="DS324" s="1">
        <v>15</v>
      </c>
      <c r="DU324" s="1">
        <v>486</v>
      </c>
      <c r="DW324" s="1">
        <v>205</v>
      </c>
      <c r="DZ324" s="1">
        <v>218</v>
      </c>
      <c r="EA324" s="1">
        <v>423</v>
      </c>
      <c r="EB324" s="1">
        <v>1</v>
      </c>
      <c r="EC324" s="1">
        <v>9</v>
      </c>
      <c r="ED324" s="1">
        <v>1</v>
      </c>
      <c r="EE324" s="1">
        <v>25</v>
      </c>
      <c r="EF324" s="1">
        <v>126</v>
      </c>
      <c r="EG324" s="1">
        <v>47</v>
      </c>
      <c r="EH324" s="1">
        <v>3</v>
      </c>
      <c r="EI324" s="1">
        <v>304</v>
      </c>
      <c r="EJ324" s="1">
        <v>237</v>
      </c>
      <c r="EK324" s="1">
        <v>200</v>
      </c>
      <c r="EL324" s="1">
        <v>10</v>
      </c>
      <c r="EM324" s="1">
        <v>963</v>
      </c>
      <c r="EN324" s="1">
        <v>347</v>
      </c>
      <c r="EO324" s="1">
        <v>486</v>
      </c>
      <c r="EP324" s="1">
        <v>833</v>
      </c>
      <c r="EQ324" s="1">
        <v>0</v>
      </c>
      <c r="ER324" s="1">
        <v>4</v>
      </c>
      <c r="ES324" s="1">
        <v>4</v>
      </c>
      <c r="ET324" s="1">
        <v>38</v>
      </c>
      <c r="EU324" s="1">
        <v>8</v>
      </c>
      <c r="EV324" s="1">
        <v>172</v>
      </c>
      <c r="EW324" s="1">
        <v>25</v>
      </c>
      <c r="EX324" s="1">
        <v>1</v>
      </c>
      <c r="EY324" s="1">
        <v>4</v>
      </c>
      <c r="EZ324" s="1">
        <v>19</v>
      </c>
      <c r="FA324" s="1">
        <v>0</v>
      </c>
      <c r="FB324" s="1">
        <v>0</v>
      </c>
      <c r="FC324" s="1">
        <v>0</v>
      </c>
      <c r="FD324" s="1">
        <v>0</v>
      </c>
      <c r="FE324" s="1">
        <v>0</v>
      </c>
      <c r="FF324" s="1">
        <v>0</v>
      </c>
      <c r="FG324" s="1">
        <v>0</v>
      </c>
      <c r="FH324" s="1">
        <v>10</v>
      </c>
      <c r="FI324" s="1">
        <v>0</v>
      </c>
      <c r="FJ324" s="1">
        <v>17</v>
      </c>
      <c r="FK324" s="1">
        <v>14</v>
      </c>
      <c r="FL324" s="1">
        <v>0</v>
      </c>
      <c r="FM324" s="1">
        <v>38</v>
      </c>
      <c r="FN324" s="1">
        <v>11</v>
      </c>
      <c r="FO324" s="1">
        <v>3</v>
      </c>
      <c r="FP324" s="1">
        <v>80</v>
      </c>
      <c r="FQ324" s="1">
        <v>1</v>
      </c>
      <c r="FR324" s="1">
        <f>SUM(Tableau17[[#This Row],[2019-T1-ALEXANDRE Audric]:[2019-T1-MARIE Florie]])</f>
        <v>449</v>
      </c>
      <c r="FS324" s="1">
        <v>97</v>
      </c>
      <c r="FT324" s="1">
        <v>248</v>
      </c>
      <c r="FU324" s="1">
        <v>0</v>
      </c>
      <c r="FV324" s="1">
        <v>282</v>
      </c>
      <c r="FW324" s="1">
        <v>0</v>
      </c>
      <c r="FX324" s="1">
        <v>627</v>
      </c>
      <c r="FY324" s="1">
        <v>60</v>
      </c>
      <c r="FZ324" s="1">
        <v>283</v>
      </c>
      <c r="GA324" s="1">
        <v>0</v>
      </c>
      <c r="GB324" s="1">
        <v>322</v>
      </c>
      <c r="GC324" s="1">
        <v>0</v>
      </c>
      <c r="GD324" s="1">
        <v>665</v>
      </c>
      <c r="GE324" s="1">
        <v>233</v>
      </c>
      <c r="GF324" s="1">
        <v>203</v>
      </c>
      <c r="GG324" s="1">
        <v>0</v>
      </c>
      <c r="GH324" s="1">
        <v>203</v>
      </c>
      <c r="GI324" s="1">
        <v>0</v>
      </c>
      <c r="GJ324" s="1">
        <v>639</v>
      </c>
      <c r="GK324" s="1">
        <v>292</v>
      </c>
      <c r="GL324" s="1">
        <v>247</v>
      </c>
      <c r="GM324" s="1">
        <v>0</v>
      </c>
      <c r="GN324" s="1">
        <v>183</v>
      </c>
      <c r="GO324" s="1">
        <v>0</v>
      </c>
      <c r="GP324" s="1">
        <v>722</v>
      </c>
      <c r="GQ324" s="1">
        <v>242</v>
      </c>
      <c r="GR324" s="1">
        <v>111</v>
      </c>
      <c r="GS324" s="1">
        <v>0</v>
      </c>
      <c r="GT324" s="1">
        <v>169</v>
      </c>
      <c r="GU324" s="1">
        <v>0</v>
      </c>
      <c r="GV324" s="1">
        <v>522</v>
      </c>
      <c r="GW324" s="1">
        <v>302</v>
      </c>
      <c r="GX324" s="1">
        <v>0</v>
      </c>
      <c r="GY324" s="1">
        <v>0</v>
      </c>
      <c r="GZ324" s="1">
        <v>241</v>
      </c>
      <c r="HA324" s="1">
        <v>0</v>
      </c>
      <c r="HB324" s="1">
        <v>543</v>
      </c>
      <c r="HC324" s="1">
        <v>339</v>
      </c>
      <c r="HD324" s="1">
        <v>126</v>
      </c>
      <c r="HE324" s="1">
        <v>200</v>
      </c>
      <c r="HF324" s="1">
        <v>295</v>
      </c>
      <c r="HG324" s="1">
        <v>3</v>
      </c>
      <c r="HH324" s="1">
        <v>963</v>
      </c>
      <c r="HI324" s="1">
        <v>347</v>
      </c>
      <c r="HJ324" s="1">
        <v>0</v>
      </c>
      <c r="HK324" s="1">
        <v>486</v>
      </c>
      <c r="HL324" s="1">
        <v>0</v>
      </c>
      <c r="HM324" s="1">
        <v>0</v>
      </c>
      <c r="HN324" s="1">
        <v>833</v>
      </c>
      <c r="HO324" s="1">
        <v>188</v>
      </c>
      <c r="HP324" s="1">
        <v>36</v>
      </c>
      <c r="HQ324" s="1">
        <v>80</v>
      </c>
      <c r="HR324" s="1">
        <v>130</v>
      </c>
      <c r="HS324" s="1">
        <v>24</v>
      </c>
      <c r="HT324" s="1">
        <v>458</v>
      </c>
      <c r="HU324" s="1">
        <v>129</v>
      </c>
      <c r="HV324" s="1">
        <v>82</v>
      </c>
      <c r="HW324" s="1">
        <v>24</v>
      </c>
      <c r="HX324" s="1">
        <v>122</v>
      </c>
      <c r="HY324" s="1">
        <v>0</v>
      </c>
      <c r="HZ324" s="1">
        <v>357</v>
      </c>
      <c r="IA324" s="1">
        <v>185</v>
      </c>
      <c r="IB324" s="1">
        <v>49</v>
      </c>
      <c r="IC324" s="1">
        <v>126</v>
      </c>
      <c r="ID324" s="1">
        <v>122</v>
      </c>
      <c r="IE324" s="1">
        <v>4</v>
      </c>
      <c r="IF324" s="1">
        <v>486</v>
      </c>
      <c r="IG324" s="1">
        <v>205</v>
      </c>
      <c r="IH324" s="1">
        <v>0</v>
      </c>
      <c r="II324" s="1">
        <v>218</v>
      </c>
      <c r="IJ324" s="1">
        <v>0</v>
      </c>
      <c r="IK324" s="1">
        <v>0</v>
      </c>
      <c r="IL324" s="1">
        <v>423</v>
      </c>
      <c r="IM324" s="26">
        <f>IFERROR(Tableau17[[#This Row],[LDIV]]/Tableau17[[#This Row],[Total général]],"")</f>
        <v>2.8011204481792717E-3</v>
      </c>
      <c r="IN324" s="26">
        <f>IFERROR(Tableau17[[#This Row],[LDVC]]/Tableau17[[#This Row],[Total général]],"")</f>
        <v>0</v>
      </c>
      <c r="IO324" s="26">
        <f>IFERROR(Tableau17[[#This Row],[LDVD]]/Tableau17[[#This Row],[Total général]],"")</f>
        <v>8.1232492997198882E-2</v>
      </c>
      <c r="IP324" s="26">
        <f>IFERROR(Tableau17[[#This Row],[LDVG]]/Tableau17[[#This Row],[Total général]],"")</f>
        <v>0.10364145658263306</v>
      </c>
      <c r="IQ324" s="26">
        <f>IFERROR(Tableau17[[#This Row],[LEXD]]/Tableau17[[#This Row],[Total général]],"")</f>
        <v>0</v>
      </c>
      <c r="IR324" s="26">
        <f>IFERROR(Tableau17[[#This Row],[LEXG]]/Tableau17[[#This Row],[Total général]],"")</f>
        <v>2.8011204481792717E-3</v>
      </c>
      <c r="IS324" s="26">
        <f>IFERROR(Tableau17[[#This Row],[LLR]]/Tableau17[[#This Row],[Total général]],"")</f>
        <v>0.1484593837535014</v>
      </c>
      <c r="IT324" s="26">
        <f>IFERROR(Tableau17[[#This Row],[LREM]]/Tableau17[[#This Row],[Total général]],"")</f>
        <v>6.4425770308123242E-2</v>
      </c>
      <c r="IU324" s="26">
        <f>IFERROR(Tableau17[[#This Row],[LRN]]/Tableau17[[#This Row],[Total général]],"")</f>
        <v>0.36134453781512604</v>
      </c>
      <c r="IV324" s="26">
        <f>IFERROR(Tableau17[[#This Row],[LUG]]/Tableau17[[#This Row],[Total général]],"")</f>
        <v>0.18207282913165265</v>
      </c>
      <c r="IW324" s="26">
        <f>IFERROR(Tableau17[[#This Row],[LVEC]]/Tableau17[[#This Row],[Total général]],"")</f>
        <v>5.3221288515406161E-2</v>
      </c>
      <c r="IX324" s="26">
        <f>IFERROR(Tableau17[[#This Row],[2008-T1-LCMD]]/Tableau17[[#This Row],[2008-T1-TOTAL]],"")</f>
        <v>3.9872408293460927E-2</v>
      </c>
      <c r="IY324" s="26">
        <f>IFERROR(Tableau17[[#This Row],[2008-T1-LDVD]]/Tableau17[[#This Row],[2008-T1-TOTAL]],"")</f>
        <v>9.5693779904306216E-3</v>
      </c>
      <c r="IZ324" s="26">
        <f>IFERROR(Tableau17[[#This Row],[2008-T1-LEXD]]/Tableau17[[#This Row],[2008-T1-TOTAL]],"")</f>
        <v>0</v>
      </c>
      <c r="JA324" s="26">
        <f>IFERROR(Tableau17[[#This Row],[2008-T1-LEXG]]/Tableau17[[#This Row],[2008-T1-TOTAL]],"")</f>
        <v>6.8580542264752797E-2</v>
      </c>
      <c r="JB324" s="26">
        <f>IFERROR(Tableau17[[#This Row],[2008-T1-LFN]]/Tableau17[[#This Row],[2008-T1-TOTAL]],"")</f>
        <v>0.1547049441786284</v>
      </c>
      <c r="JC324" s="26">
        <f>IFERROR(Tableau17[[#This Row],[2008-T1-LMAJ]]/Tableau17[[#This Row],[2008-T1-TOTAL]],"")</f>
        <v>0.34609250398724084</v>
      </c>
      <c r="JD324" s="26">
        <f>IFERROR(Tableau17[[#This Row],[2008-T1-LUG]]/Tableau17[[#This Row],[2008-T1-TOTAL]],"")</f>
        <v>0.38118022328548645</v>
      </c>
      <c r="JE324" s="26">
        <f>IFERROR(Tableau17[[#This Row],[2008-T2-LFN]]/Tableau17[[#This Row],[2008-T2-TOTAL]],"")</f>
        <v>9.0225563909774431E-2</v>
      </c>
      <c r="JF324" s="26">
        <f>IFERROR(Tableau17[[#This Row],[2008-T2-LGC]]/Tableau17[[#This Row],[2008-T2-TOTAL]],"")</f>
        <v>0</v>
      </c>
      <c r="JG324" s="26">
        <f>IFERROR(Tableau17[[#This Row],[2008-T2-LMAJ]]/Tableau17[[#This Row],[2008-T2-TOTAL]],"")</f>
        <v>0.42556390977443609</v>
      </c>
      <c r="JH324" s="26">
        <f>IFERROR(Tableau17[[#This Row],[2008-T2-LUG]]/Tableau17[[#This Row],[2008-T2-TOTAL]],"")</f>
        <v>0.48421052631578948</v>
      </c>
      <c r="JI324" s="26">
        <f>IFERROR(Tableau17[[#This Row],[2014-T1-LDIV]]/Tableau17[[#This Row],[2014-T1-TOTAL]],"")</f>
        <v>0</v>
      </c>
      <c r="JJ324" s="26">
        <f>IFERROR(Tableau17[[#This Row],[2014-T1-LDVD]]/Tableau17[[#This Row],[2014-T1-TOTAL]],"")</f>
        <v>0</v>
      </c>
      <c r="JK324" s="26">
        <f>IFERROR(Tableau17[[#This Row],[2014-T1-LDVG]]/Tableau17[[#This Row],[2014-T1-TOTAL]],"")</f>
        <v>8.1377151799687006E-2</v>
      </c>
      <c r="JL324" s="26">
        <f>IFERROR(Tableau17[[#This Row],[2014-T1-LEXG]]/Tableau17[[#This Row],[2014-T1-TOTAL]],"")</f>
        <v>3.1298904538341159E-3</v>
      </c>
      <c r="JM324" s="26">
        <f>IFERROR(Tableau17[[#This Row],[2014-T1-LFG]]/Tableau17[[#This Row],[2014-T1-TOTAL]],"")</f>
        <v>6.2597809076682318E-2</v>
      </c>
      <c r="JN324" s="26">
        <f>IFERROR(Tableau17[[#This Row],[2014-T1-LFN]]/Tableau17[[#This Row],[2014-T1-TOTAL]],"")</f>
        <v>0.36463223787167448</v>
      </c>
      <c r="JO324" s="26">
        <f>IFERROR(Tableau17[[#This Row],[2014-T1-LUD]]/Tableau17[[#This Row],[2014-T1-TOTAL]],"")</f>
        <v>0.31768388106416273</v>
      </c>
      <c r="JP324" s="26">
        <f>IFERROR(Tableau17[[#This Row],[2014-T1-LUG]]/Tableau17[[#This Row],[2014-T1-TOTAL]],"")</f>
        <v>0.1705790297339593</v>
      </c>
      <c r="JQ324" s="26">
        <f>IFERROR(Tableau17[[#This Row],[2014-T2-LFN]]/Tableau17[[#This Row],[2014-T2-TOTAL]],"")</f>
        <v>0.40443213296398894</v>
      </c>
      <c r="JR324" s="26">
        <f>IFERROR(Tableau17[[#This Row],[2014-T2-LUD]]/Tableau17[[#This Row],[2014-T2-TOTAL]],"")</f>
        <v>0.34210526315789475</v>
      </c>
      <c r="JS324" s="26">
        <f>IFERROR(Tableau17[[#This Row],[2014-T2-LUG]]/Tableau17[[#This Row],[2014-T2-TOTAL]],"")</f>
        <v>0.25346260387811637</v>
      </c>
      <c r="JT324" s="26">
        <f>IFERROR(Tableau17[[#This Row],[2015-T1-BC-DIV]]/Tableau17[[#This Row],[2015-T1-TOTAL]],"")</f>
        <v>0</v>
      </c>
      <c r="JU324" s="26">
        <f>IFERROR(Tableau17[[#This Row],[2015-T1-BC-DLF]]/Tableau17[[#This Row],[2015-T1-TOTAL]],"")</f>
        <v>0</v>
      </c>
      <c r="JV324" s="26">
        <f>IFERROR(Tableau17[[#This Row],[2015-T1-BC-DVD]]/Tableau17[[#This Row],[2015-T1-TOTAL]],"")</f>
        <v>0</v>
      </c>
      <c r="JW324" s="26">
        <f>IFERROR(Tableau17[[#This Row],[2015-T1-BC-DVG]]/Tableau17[[#This Row],[2015-T1-TOTAL]],"")</f>
        <v>2.2988505747126436E-2</v>
      </c>
      <c r="JX324" s="26">
        <f>IFERROR(Tableau17[[#This Row],[2015-T1-BC-FG]]/Tableau17[[#This Row],[2015-T1-TOTAL]],"")</f>
        <v>0.1053639846743295</v>
      </c>
      <c r="JY324" s="26">
        <f>IFERROR(Tableau17[[#This Row],[2015-T1-BC-FN]]/Tableau17[[#This Row],[2015-T1-TOTAL]],"")</f>
        <v>0.46360153256704983</v>
      </c>
      <c r="JZ324" s="26">
        <f>IFERROR(Tableau17[[#This Row],[2015-T1-BC-MDM]]/Tableau17[[#This Row],[2015-T1-TOTAL]],"")</f>
        <v>0</v>
      </c>
      <c r="KA324" s="26">
        <f>IFERROR(Tableau17[[#This Row],[2015-T1-BC-RDG]]/Tableau17[[#This Row],[2015-T1-TOTAL]],"")</f>
        <v>0</v>
      </c>
      <c r="KB324" s="26">
        <f>IFERROR(Tableau17[[#This Row],[2015-T1-BC-SOC]]/Tableau17[[#This Row],[2015-T1-TOTAL]],"")</f>
        <v>0</v>
      </c>
      <c r="KC324" s="26">
        <f>IFERROR(Tableau17[[#This Row],[2015-T1-BC-UD]]/Tableau17[[#This Row],[2015-T1-TOTAL]],"")</f>
        <v>0.21264367816091953</v>
      </c>
      <c r="KD324" s="26">
        <f>IFERROR(Tableau17[[#This Row],[2015-T1-BC-UG]]/Tableau17[[#This Row],[2015-T1-TOTAL]],"")</f>
        <v>0.19540229885057472</v>
      </c>
      <c r="KE324" s="26">
        <f>IFERROR(Tableau17[[#This Row],[2015-T1-BC-VEC]]/Tableau17[[#This Row],[2015-T1-TOTAL]],"")</f>
        <v>0</v>
      </c>
      <c r="KF324" s="26">
        <f>IFERROR(Tableau17[[#This Row],[2015-T2-BC-DVG]]/Tableau17[[#This Row],[2015-T2-TOTAL]],"")</f>
        <v>0</v>
      </c>
      <c r="KG324" s="26">
        <f>IFERROR(Tableau17[[#This Row],[2015-T2-BC-FN]]/Tableau17[[#This Row],[2015-T2-TOTAL]],"")</f>
        <v>0.55616942909760592</v>
      </c>
      <c r="KH324" s="26">
        <f>IFERROR(Tableau17[[#This Row],[2015-T2-BC-SOC]]/Tableau17[[#This Row],[2015-T2-TOTAL]],"")</f>
        <v>0</v>
      </c>
      <c r="KI324" s="26">
        <f>IFERROR(Tableau17[[#This Row],[2015-T2-BC-UD]]/Tableau17[[#This Row],[2015-T2-TOTAL]],"")</f>
        <v>0</v>
      </c>
      <c r="KJ324" s="26">
        <f>IFERROR(Tableau17[[#This Row],[2015-T2-BC-UG]]/Tableau17[[#This Row],[2015-T2-TOTAL]],"")</f>
        <v>0.44383057090239408</v>
      </c>
      <c r="KK324" s="26">
        <f>IFERROR(Tableau17[[#This Row],[2017 (L)-T1-COM]]/Tableau17[[#This Row],[2017 (L)-T1-TOTAL]],"")</f>
        <v>0</v>
      </c>
      <c r="KL324" s="26">
        <f>IFERROR(Tableau17[[#This Row],[2017 (L)-T1-DIV]]/Tableau17[[#This Row],[2017 (L)-T1-TOTAL]],"")</f>
        <v>6.1728395061728392E-3</v>
      </c>
      <c r="KM324" s="26">
        <f>IFERROR(Tableau17[[#This Row],[2017 (L)-T1-DLF]]/Tableau17[[#This Row],[2017 (L)-T1-TOTAL]],"")</f>
        <v>4.11522633744856E-3</v>
      </c>
      <c r="KN324" s="26">
        <f>IFERROR(Tableau17[[#This Row],[2017 (L)-T1-DVD]]/Tableau17[[#This Row],[2017 (L)-T1-TOTAL]],"")</f>
        <v>0</v>
      </c>
      <c r="KO324" s="26">
        <f>IFERROR(Tableau17[[#This Row],[2017 (L)-T1-DVG]]/Tableau17[[#This Row],[2017 (L)-T1-TOTAL]],"")</f>
        <v>1.0288065843621399E-2</v>
      </c>
      <c r="KP324" s="26">
        <f>IFERROR(Tableau17[[#This Row],[2017 (L)-T1-ECO]]/Tableau17[[#This Row],[2017 (L)-T1-TOTAL]],"")</f>
        <v>1.646090534979424E-2</v>
      </c>
      <c r="KQ324" s="26">
        <f>IFERROR(Tableau17[[#This Row],[2017 (L)-T1-EXD]]/Tableau17[[#This Row],[2017 (L)-T1-TOTAL]],"")</f>
        <v>2.2633744855967079E-2</v>
      </c>
      <c r="KR324" s="26">
        <f>IFERROR(Tableau17[[#This Row],[2017 (L)-T1-EXG]]/Tableau17[[#This Row],[2017 (L)-T1-TOTAL]],"")</f>
        <v>8.23045267489712E-3</v>
      </c>
      <c r="KS324" s="26">
        <f>IFERROR(Tableau17[[#This Row],[2017 (L)-T1-FI]]/Tableau17[[#This Row],[2017 (L)-T1-TOTAL]],"")</f>
        <v>0.18518518518518517</v>
      </c>
      <c r="KT324" s="26">
        <f>IFERROR(Tableau17[[#This Row],[2017 (L)-T1-FN]]/Tableau17[[#This Row],[2017 (L)-T1-TOTAL]],"")</f>
        <v>0.35390946502057613</v>
      </c>
      <c r="KU324" s="26">
        <f>IFERROR(Tableau17[[#This Row],[2017 (L)-T1-LR]]/Tableau17[[#This Row],[2017 (L)-T1-TOTAL]],"")</f>
        <v>0.10082304526748971</v>
      </c>
      <c r="KV324" s="26">
        <f>IFERROR(Tableau17[[#This Row],[2017 (L)-T1-MDM]]/Tableau17[[#This Row],[2017 (L)-T1-TOTAL]],"")</f>
        <v>0</v>
      </c>
      <c r="KW324" s="26">
        <f>IFERROR(Tableau17[[#This Row],[2017 (L)-T1-RDG]]/Tableau17[[#This Row],[2017 (L)-T1-TOTAL]],"")</f>
        <v>0</v>
      </c>
      <c r="KX324" s="26">
        <f>IFERROR(Tableau17[[#This Row],[2017 (L)-T1-REG]]/Tableau17[[#This Row],[2017 (L)-T1-TOTAL]],"")</f>
        <v>2.05761316872428E-3</v>
      </c>
      <c r="KY324" s="26">
        <f>IFERROR(Tableau17[[#This Row],[2017 (L)-T1-REM]]/Tableau17[[#This Row],[2017 (L)-T1-TOTAL]],"")</f>
        <v>0.25925925925925924</v>
      </c>
      <c r="KZ324" s="26">
        <f>IFERROR(Tableau17[[#This Row],[2017 (L)-T1-SOC]]/Tableau17[[#This Row],[2017 (L)-T1-TOTAL]],"")</f>
        <v>3.0864197530864196E-2</v>
      </c>
      <c r="LA324" s="26">
        <f>IFERROR(Tableau17[[#This Row],[2017 (L)-T1-UDI]]/Tableau17[[#This Row],[2017 (L)-T1-TOTAL]],"")</f>
        <v>0</v>
      </c>
      <c r="LB324" s="26">
        <f>IFERROR(Tableau17[[#This Row],[2017 (L)-T2-FI]]/Tableau17[[#This Row],[2017 (L)-T2-TOTAL]],"")</f>
        <v>0</v>
      </c>
      <c r="LC324" s="26">
        <f>IFERROR(Tableau17[[#This Row],[2017 (L)-T2-FN]]/Tableau17[[#This Row],[2017 (L)-T2-TOTAL]],"")</f>
        <v>0.4846335697399527</v>
      </c>
      <c r="LD324" s="26">
        <f>IFERROR(Tableau17[[#This Row],[2017 (L)-T2-LR]]/Tableau17[[#This Row],[2017 (L)-T2-TOTAL]],"")</f>
        <v>0</v>
      </c>
      <c r="LE324" s="26">
        <f>IFERROR(Tableau17[[#This Row],[2017 (L)-T2-MDM]]/Tableau17[[#This Row],[2017 (L)-T2-TOTAL]],"")</f>
        <v>0</v>
      </c>
      <c r="LF324" s="26">
        <f>IFERROR(Tableau17[[#This Row],[2017 (L)-T2-REM]]/Tableau17[[#This Row],[2017 (L)-T2-TOTAL]],"")</f>
        <v>0.51536643026004725</v>
      </c>
      <c r="LG324" s="26">
        <f>IFERROR(Tableau17[[#This Row],[2017-T1-ARTHAUD Nathalie]]/Tableau17[[#This Row],[2017-T1-TOTAL]],"")</f>
        <v>1.0384215991692627E-3</v>
      </c>
      <c r="LH324" s="26">
        <f>IFERROR(Tableau17[[#This Row],[2017-T1-ASSELINEAU Fran]]/Tableau17[[#This Row],[2017-T1-TOTAL]],"")</f>
        <v>9.3457943925233638E-3</v>
      </c>
      <c r="LI324" s="26">
        <f>IFERROR(Tableau17[[#This Row],[2017-T1-CHEMINADE Jacques]]/Tableau17[[#This Row],[2017-T1-TOTAL]],"")</f>
        <v>1.0384215991692627E-3</v>
      </c>
      <c r="LJ324" s="26">
        <f>IFERROR(Tableau17[[#This Row],[2017-T1-DUPONT-AIGNAN Nicolas]]/Tableau17[[#This Row],[2017-T1-TOTAL]],"")</f>
        <v>2.5960539979231569E-2</v>
      </c>
      <c r="LK324" s="26">
        <f>IFERROR(Tableau17[[#This Row],[2017-T1-FILLON Fran]]/Tableau17[[#This Row],[2017-T1-TOTAL]],"")</f>
        <v>0.13084112149532709</v>
      </c>
      <c r="LL324" s="26">
        <f>IFERROR(Tableau17[[#This Row],[2017-T1-HAMON Beno]]/Tableau17[[#This Row],[2017-T1-TOTAL]],"")</f>
        <v>4.8805815160955349E-2</v>
      </c>
      <c r="LM324" s="26">
        <f>IFERROR(Tableau17[[#This Row],[2017-T1-LASSALLE Jean]]/Tableau17[[#This Row],[2017-T1-TOTAL]],"")</f>
        <v>3.1152647975077881E-3</v>
      </c>
      <c r="LN324" s="26">
        <f>IFERROR(Tableau17[[#This Row],[2017-T1-LE PEN Marine]]/Tableau17[[#This Row],[2017-T1-TOTAL]],"")</f>
        <v>0.31568016614745587</v>
      </c>
      <c r="LO324" s="26">
        <f>IFERROR(Tableau17[[#This Row],[2017-T1-M Jean-Luc]]/Tableau17[[#This Row],[2017-T1-TOTAL]],"")</f>
        <v>0.24610591900311526</v>
      </c>
      <c r="LP324" s="26">
        <f>IFERROR(Tableau17[[#This Row],[2017-T1-MACRON Emmanuel]]/Tableau17[[#This Row],[2017-T1-TOTAL]],"")</f>
        <v>0.20768431983385255</v>
      </c>
      <c r="LQ324" s="26">
        <f>IFERROR(Tableau17[[#This Row],[2017-T1-POUTOU Philippe]]/Tableau17[[#This Row],[2017-T1-TOTAL]],"")</f>
        <v>1.0384215991692628E-2</v>
      </c>
      <c r="LR324" s="26">
        <f>IFERROR(Tableau17[[#This Row],[2017-T2-LE PEN Marine]]/Tableau17[[#This Row],[2017-T2-TOTAL]],"")</f>
        <v>0.41656662665066024</v>
      </c>
      <c r="LS324" s="26">
        <f>IFERROR(Tableau17[[#This Row],[2017-T2-MACRON Emmanuel]]/Tableau17[[#This Row],[2017-T2-TOTAL]],"")</f>
        <v>0.58343337334933976</v>
      </c>
      <c r="LT324" s="26">
        <f>IFERROR(Tableau17[[#This Row],[2019-T1-ALEXANDRE Audric]]/Tableau17[[#This Row],[2019-T1-TOTAL]],"")</f>
        <v>0</v>
      </c>
      <c r="LU324" s="26">
        <f>IFERROR(Tableau17[[#This Row],[2019-T1-ARTHAUD Nathalie]]/Tableau17[[#This Row],[2019-T1-TOTAL]],"")</f>
        <v>8.9086859688195987E-3</v>
      </c>
      <c r="LV324" s="26">
        <f>IFERROR(Tableau17[[#This Row],[2019-T1-ASSELINEAU François]]/Tableau17[[#This Row],[2019-T1-TOTAL]],"")</f>
        <v>8.9086859688195987E-3</v>
      </c>
      <c r="LW324" s="26">
        <f>IFERROR(Tableau17[[#This Row],[2019-T1-AUBRY Manon]]/Tableau17[[#This Row],[2019-T1-TOTAL]],"")</f>
        <v>8.4632516703786187E-2</v>
      </c>
      <c r="LX324" s="26">
        <f>IFERROR(Tableau17[[#This Row],[2019-T1-AZERGUI Nagib]]/Tableau17[[#This Row],[2019-T1-TOTAL]],"")</f>
        <v>1.7817371937639197E-2</v>
      </c>
      <c r="LY324" s="26">
        <f>IFERROR(Tableau17[[#This Row],[2019-T1-BARDELLA Jordan]]/Tableau17[[#This Row],[2019-T1-TOTAL]],"")</f>
        <v>0.38307349665924278</v>
      </c>
      <c r="LZ324" s="26">
        <f>IFERROR(Tableau17[[#This Row],[2019-T1-BELLAMY François-Xavier]]/Tableau17[[#This Row],[2019-T1-TOTAL]],"")</f>
        <v>5.5679287305122498E-2</v>
      </c>
      <c r="MA324" s="26">
        <f>IFERROR(Tableau17[[#This Row],[2019-T1-BIDOU Olivier]]/Tableau17[[#This Row],[2019-T1-TOTAL]],"")</f>
        <v>2.2271714922048997E-3</v>
      </c>
      <c r="MB324" s="26">
        <f>IFERROR(Tableau17[[#This Row],[2019-T1-BOURG Dominique]]/Tableau17[[#This Row],[2019-T1-TOTAL]],"")</f>
        <v>8.9086859688195987E-3</v>
      </c>
      <c r="MC324" s="26">
        <f>IFERROR(Tableau17[[#This Row],[2019-T1-BROSSAT Ian]]/Tableau17[[#This Row],[2019-T1-TOTAL]],"")</f>
        <v>4.2316258351893093E-2</v>
      </c>
      <c r="MD324" s="26">
        <f>IFERROR(Tableau17[[#This Row],[2019-T1-CAILLAUD Sophie]]/Tableau17[[#This Row],[2019-T1-TOTAL]],"")</f>
        <v>0</v>
      </c>
      <c r="ME324" s="26">
        <f>IFERROR(Tableau17[[#This Row],[2019-T1-CAMUS Renaud]]/Tableau17[[#This Row],[2019-T1-TOTAL]],"")</f>
        <v>0</v>
      </c>
      <c r="MF324" s="26">
        <f>IFERROR(Tableau17[[#This Row],[2019-T1-CHALENÇON Christophe]]/Tableau17[[#This Row],[2019-T1-TOTAL]],"")</f>
        <v>0</v>
      </c>
      <c r="MG324" s="26">
        <f>IFERROR(Tableau17[[#This Row],[2019-T1-CORBET Cathy Denise Ginette]]/Tableau17[[#This Row],[2019-T1-TOTAL]],"")</f>
        <v>0</v>
      </c>
      <c r="MH324" s="26">
        <f>IFERROR(Tableau17[[#This Row],[2019-T1-DE PREVOISIN Robert]]/Tableau17[[#This Row],[2019-T1-TOTAL]],"")</f>
        <v>0</v>
      </c>
      <c r="MI324" s="26">
        <f>IFERROR(Tableau17[[#This Row],[2019-T1-DELFEL Thérèse]]/Tableau17[[#This Row],[2019-T1-TOTAL]],"")</f>
        <v>0</v>
      </c>
      <c r="MJ324" s="26">
        <f>IFERROR(Tableau17[[#This Row],[2019-T1-DIEUMEGARD Pierre]]/Tableau17[[#This Row],[2019-T1-TOTAL]],"")</f>
        <v>0</v>
      </c>
      <c r="MK324" s="26">
        <f>IFERROR(Tableau17[[#This Row],[2019-T1-DUPONT-AIGNAN Nicolas]]/Tableau17[[#This Row],[2019-T1-TOTAL]],"")</f>
        <v>2.2271714922048998E-2</v>
      </c>
      <c r="ML324" s="26">
        <f>IFERROR(Tableau17[[#This Row],[2019-T1-GERNIGON Yves]]/Tableau17[[#This Row],[2019-T1-TOTAL]],"")</f>
        <v>0</v>
      </c>
      <c r="MM324" s="26">
        <f>IFERROR(Tableau17[[#This Row],[2019-T1-GLUCKSMANN Raphaël]]/Tableau17[[#This Row],[2019-T1-TOTAL]],"")</f>
        <v>3.7861915367483297E-2</v>
      </c>
      <c r="MN324" s="26">
        <f>IFERROR(Tableau17[[#This Row],[2019-T1-HAMON Benoît]]/Tableau17[[#This Row],[2019-T1-TOTAL]],"")</f>
        <v>3.1180400890868598E-2</v>
      </c>
      <c r="MO324" s="26">
        <f>IFERROR(Tableau17[[#This Row],[2019-T1-HELGEN Gilles]]/Tableau17[[#This Row],[2019-T1-TOTAL]],"")</f>
        <v>0</v>
      </c>
      <c r="MP324" s="26">
        <f>IFERROR(Tableau17[[#This Row],[2019-T1-JADOT Yannick]]/Tableau17[[#This Row],[2019-T1-TOTAL]],"")</f>
        <v>8.4632516703786187E-2</v>
      </c>
      <c r="MQ324" s="26">
        <f>IFERROR(Tableau17[[#This Row],[2019-T1-LAGARDE Jean-Christophe]]/Tableau17[[#This Row],[2019-T1-TOTAL]],"")</f>
        <v>2.4498886414253896E-2</v>
      </c>
      <c r="MR324" s="26">
        <f>IFERROR(Tableau17[[#This Row],[2019-T1-LALANNE Francis]]/Tableau17[[#This Row],[2019-T1-TOTAL]],"")</f>
        <v>6.6815144766146995E-3</v>
      </c>
      <c r="MS324" s="26">
        <f>IFERROR(Tableau17[[#This Row],[2019-T1-LOISEAU Nathalie]]/Tableau17[[#This Row],[2019-T1-TOTAL]],"")</f>
        <v>0.17817371937639198</v>
      </c>
      <c r="MT324" s="26">
        <f>IFERROR(Tableau17[[#This Row],[2019-T1-MARIE Florie]]/Tableau17[[#This Row],[2019-T1-TOTAL]],"")</f>
        <v>2.2271714922048997E-3</v>
      </c>
      <c r="MU324" s="26">
        <f>IFERROR(Tableau17[[#This Row],[2008-T1-MACROEXTRDROITE]]/Tableau17[[#This Row],[2008-T1-MACROTOTALE]],"")</f>
        <v>0.1547049441786284</v>
      </c>
      <c r="MV324" s="26">
        <f>IFERROR(Tableau17[[#This Row],[2008-T1-MACRODROITE]]/Tableau17[[#This Row],[2008-T1-MACROTOTALE]],"")</f>
        <v>0.39553429027113235</v>
      </c>
      <c r="MW324" s="26">
        <f>IFERROR(Tableau17[[#This Row],[2008-T1-MACROCENTRE]]/Tableau17[[#This Row],[2008-T1-MACROTOTALE]],"")</f>
        <v>0</v>
      </c>
      <c r="MX324" s="26">
        <f>IFERROR(Tableau17[[#This Row],[2008-T1-MACROGAUCHE]]/Tableau17[[#This Row],[2008-T1-MACROTOTALE]],"")</f>
        <v>0.44976076555023925</v>
      </c>
      <c r="MY324" s="26">
        <f>IFERROR(Tableau17[[#This Row],[2008-T1-MACROAUTRE]]/Tableau17[[#This Row],[2008-T1-MACROTOTALE]],"")</f>
        <v>0</v>
      </c>
      <c r="MZ324" s="26">
        <f>IFERROR(Tableau17[[#This Row],[2008-T2-MACROEXTRDROITE]]/Tableau17[[#This Row],[2008-T2-MACROTOTALE]],"")</f>
        <v>9.0225563909774431E-2</v>
      </c>
      <c r="NA324" s="26">
        <f>IFERROR(Tableau17[[#This Row],[2008-T2-MACRODROITE]]/Tableau17[[#This Row],[2008-T2-MACROTOTALE]],"")</f>
        <v>0.42556390977443609</v>
      </c>
      <c r="NB324" s="26">
        <f>IFERROR(Tableau17[[#This Row],[2008-T2-MACROCENTRE]]/Tableau17[[#This Row],[2008-T2-MACROTOTALE]],"")</f>
        <v>0</v>
      </c>
      <c r="NC324" s="26">
        <f>IFERROR(Tableau17[[#This Row],[2008-T2-MACROGAUCHE]]/Tableau17[[#This Row],[2008-T2-MACROTOTALE]],"")</f>
        <v>0.48421052631578948</v>
      </c>
      <c r="ND324" s="26">
        <f>IFERROR(Tableau17[[#This Row],[2008-T2-MACROAUTRE]]/Tableau17[[#This Row],[2008-T2-MACROTOTALE]],"")</f>
        <v>0</v>
      </c>
      <c r="NE324" s="26">
        <f>IFERROR(Tableau17[[#This Row],[2014-T1-MACROEXTRDROITE]]/Tableau17[[#This Row],[2014-T1-MACROTOTALE]],"")</f>
        <v>0.36463223787167448</v>
      </c>
      <c r="NF324" s="26">
        <f>IFERROR(Tableau17[[#This Row],[2014-T1-MACRODROITE]]/Tableau17[[#This Row],[2014-T1-MACROTOTALE]],"")</f>
        <v>0.31768388106416273</v>
      </c>
      <c r="NG324" s="26">
        <f>IFERROR(Tableau17[[#This Row],[2014-T1-MACROCENTRE]]/Tableau17[[#This Row],[2014-T1-MACROTOTALE]],"")</f>
        <v>0</v>
      </c>
      <c r="NH324" s="26">
        <f>IFERROR(Tableau17[[#This Row],[2014-T1-MACROGAUCHE]]/Tableau17[[#This Row],[2014-T1-MACROTOTALE]],"")</f>
        <v>0.31768388106416273</v>
      </c>
      <c r="NI324" s="26">
        <f>IFERROR(Tableau17[[#This Row],[2014-T1-MACROAUTRE]]/Tableau17[[#This Row],[2014-T1-MACROTOTALE]],"")</f>
        <v>0</v>
      </c>
      <c r="NJ324" s="26">
        <f>IFERROR(Tableau17[[#This Row],[2014-T2-MACROEXTRDROITE]]/Tableau17[[#This Row],[2014-T2-MACROTOTALE]],"")</f>
        <v>0.40443213296398894</v>
      </c>
      <c r="NK324" s="26">
        <f>IFERROR(Tableau17[[#This Row],[2014-T2-MACRODROITE]]/Tableau17[[#This Row],[2014-T2-MACROTOTALE]],"")</f>
        <v>0.34210526315789475</v>
      </c>
      <c r="NL324" s="26">
        <f>IFERROR(Tableau17[[#This Row],[2014-T2-MACROCENTRE]]/Tableau17[[#This Row],[2014-T2-MACROTOTALE]],"")</f>
        <v>0</v>
      </c>
      <c r="NM324" s="26">
        <f>IFERROR(Tableau17[[#This Row],[2014-T2-MACROGAUCHE]]/Tableau17[[#This Row],[2014-T2-MACROTOTALE]],"")</f>
        <v>0.25346260387811637</v>
      </c>
      <c r="NN324" s="26">
        <f>IFERROR(Tableau17[[#This Row],[2014-T2-MACROAUTRE]]/Tableau17[[#This Row],[2014-T2-MACROTOTALE]],"")</f>
        <v>0</v>
      </c>
      <c r="NO324" s="26">
        <f>IFERROR( Tableau17[[#This Row],[2015-T1-MACROEXTRDROITE]]/Tableau17[[#This Row],[2015-T1-MACROTOTALE]],"")</f>
        <v>0.46360153256704983</v>
      </c>
      <c r="NP324" s="26">
        <f>IFERROR(Tableau17[[#This Row],[2015-T1-MACRODROITE]]/Tableau17[[#This Row],[2015-T1-MACROTOTALE]],"")</f>
        <v>0.21264367816091953</v>
      </c>
      <c r="NQ324" s="26">
        <f>IFERROR(Tableau17[[#This Row],[2015-T1-MACROCENTRE]]/Tableau17[[#This Row],[2015-T1-MACROTOTALE]],"")</f>
        <v>0</v>
      </c>
      <c r="NR324" s="26">
        <f>IFERROR(Tableau17[[#This Row],[2015-T1-MACROGAUCHE]]/Tableau17[[#This Row],[2015-T1-MACROTOTALE]],"")</f>
        <v>0.32375478927203066</v>
      </c>
      <c r="NS324" s="26">
        <f>IFERROR(Tableau17[[#This Row],[2015-T1-MACROAUTRE]]/Tableau17[[#This Row],[2015-T1-MACROTOTALE]],"")</f>
        <v>0</v>
      </c>
      <c r="NT324" s="26">
        <f>IFERROR(Tableau17[[#This Row],[2015-T2-MACROEXTRDROITE]]/Tableau17[[#This Row],[2015-T2-MACROTOTALE]],"")</f>
        <v>0.55616942909760592</v>
      </c>
      <c r="NU324" s="26">
        <f>IFERROR(Tableau17[[#This Row],[2015-T2-MACRODROITE]]/Tableau17[[#This Row],[2015-T2-MACROTOTALE]],"")</f>
        <v>0</v>
      </c>
      <c r="NV324" s="26">
        <f>IFERROR(Tableau17[[#This Row],[2015-T2-MACROCENTRE]]/Tableau17[[#This Row],[2015-T2-MACROTOTALE]],"")</f>
        <v>0</v>
      </c>
      <c r="NW324" s="26">
        <f>IFERROR(Tableau17[[#This Row],[2015-T2-MACROGAUCHE]]/Tableau17[[#This Row],[2015-T2-MACROTOTALE]],"")</f>
        <v>0.44383057090239408</v>
      </c>
      <c r="NX324" s="26">
        <f>IFERROR(Tableau17[[#This Row],[2015-T2-MACROAUTRE]]/Tableau17[[#This Row],[2015-T2-MACROTOTALE]],"")</f>
        <v>0</v>
      </c>
      <c r="NY324" s="26">
        <f>IFERROR(Tableau17[[#This Row],[2017-T1-MACROEXTRDROITE]]/Tableau17[[#This Row],[2017-T1-MACROTOTALE]],"")</f>
        <v>0.35202492211838005</v>
      </c>
      <c r="NZ324" s="26">
        <f>IFERROR(Tableau17[[#This Row],[2017-T1-MACRODROITE]]/Tableau17[[#This Row],[2017-T1-MACROTOTALE]],"")</f>
        <v>0.13084112149532709</v>
      </c>
      <c r="OA324" s="26">
        <f>IFERROR(Tableau17[[#This Row],[2017-T1-MACROCENTRE]]/Tableau17[[#This Row],[2017-T1-MACROTOTALE]],"")</f>
        <v>0.20768431983385255</v>
      </c>
      <c r="OB324" s="26">
        <f>IFERROR(Tableau17[[#This Row],[2017-T1-MACROGAUCHE]]/Tableau17[[#This Row],[2017-T1-MACROTOTALE]],"")</f>
        <v>0.3063343717549325</v>
      </c>
      <c r="OC324" s="26">
        <f>IFERROR(Tableau17[[#This Row],[2017-T1-MACROAUTRE]]/Tableau17[[#This Row],[2017-T1-MACROTOTALE]],"")</f>
        <v>3.1152647975077881E-3</v>
      </c>
      <c r="OD324" s="26">
        <f>IFERROR(Tableau17[[#This Row],[2017-T2-MACROEXTRDROITE]]/Tableau17[[#This Row],[2017-T2-MACROTOTALE]],"")</f>
        <v>0.41656662665066024</v>
      </c>
      <c r="OE324" s="26">
        <f>IFERROR(Tableau17[[#This Row],[2017-T2-MACRODROITE]]/Tableau17[[#This Row],[2017-T2-MACROTOTALE]],"")</f>
        <v>0</v>
      </c>
      <c r="OF324" s="26">
        <f>IFERROR(Tableau17[[#This Row],[2017-T2-MACROCENTRE]]/Tableau17[[#This Row],[2017-T2-MACROTOTALE]],"")</f>
        <v>0.58343337334933976</v>
      </c>
      <c r="OG324" s="26">
        <f>IFERROR(Tableau17[[#This Row],[2017-T2-MACROGAUCHE]]/Tableau17[[#This Row],[2017-T2-MACROTOTALE]],"")</f>
        <v>0</v>
      </c>
      <c r="OH324" s="26">
        <f>IFERROR(Tableau17[[#This Row],[2017-T2-MACROAUTRE]]/Tableau17[[#This Row],[2017-T2-MACROTOTALE]],"")</f>
        <v>0</v>
      </c>
      <c r="OI324" s="26">
        <f>IFERROR(Tableau17[[#This Row],[2019-T1-MACROEXTRDROITE]]/Tableau17[[#This Row],[2019-T1-MACROTOTALE]],"")</f>
        <v>0.41048034934497818</v>
      </c>
      <c r="OJ324" s="26">
        <f>IFERROR(Tableau17[[#This Row],[2019-T1-MACRODROITE]]/Tableau17[[#This Row],[2019-T1-MACROTOTALE]],"")</f>
        <v>7.8602620087336247E-2</v>
      </c>
      <c r="OK324" s="26">
        <f>IFERROR(Tableau17[[#This Row],[2019-T1-MACROCENTRE]]/Tableau17[[#This Row],[2019-T1-MACROTOTALE]],"")</f>
        <v>0.17467248908296942</v>
      </c>
      <c r="OL324" s="26">
        <f>IFERROR(Tableau17[[#This Row],[2019-T1-MACROGAUCHE]]/Tableau17[[#This Row],[2019-T1-MACROTOTALE]],"")</f>
        <v>0.28384279475982532</v>
      </c>
      <c r="OM324" s="26">
        <f>IFERROR(Tableau17[[#This Row],[2019-T1-MACROAUTRE]]/Tableau17[[#This Row],[2019-T1-MACROTOTALE]],"")</f>
        <v>5.2401746724890827E-2</v>
      </c>
      <c r="ON324" s="26">
        <f>IFERROR(Tableau17[[#This Row],[2020-T1-MACROEXTRDROITE]]/Tableau17[[#This Row],[2020-T1-MACROTOTALE]],"")</f>
        <v>0.36134453781512604</v>
      </c>
      <c r="OO324" s="26">
        <f>IFERROR(Tableau17[[#This Row],[2020-T1-MACRODROITE]]/Tableau17[[#This Row],[2020-T1-MACROTOTALE]],"")</f>
        <v>0.22969187675070027</v>
      </c>
      <c r="OP324" s="26">
        <f>IFERROR(Tableau17[[#This Row],[2020-T1-MACROCENTRE]]/Tableau17[[#This Row],[2020-T1-MACROTOTALE]],"")</f>
        <v>6.7226890756302518E-2</v>
      </c>
      <c r="OQ324" s="26">
        <f>IFERROR(Tableau17[[#This Row],[2020-T1-MACROGAUCHE]]/Tableau17[[#This Row],[2020-T1-MACROTOTALE]],"")</f>
        <v>0.34173669467787116</v>
      </c>
      <c r="OR324" s="26">
        <f>IFERROR(Tableau17[[#This Row],[2020-T1-MACROAUTRE]]/Tableau17[[#This Row],[2020-T1-MACROTOTALE]],"")</f>
        <v>0</v>
      </c>
      <c r="OS324" s="26">
        <f>IFERROR(Tableau17[[#This Row],[2017 (L)-T1-MACROEXTRDROITE]]/Tableau17[[#This Row],[2017 (L)-T1-MACROTOTALE]],"")</f>
        <v>0.38065843621399176</v>
      </c>
      <c r="OT324" s="26">
        <f>IFERROR(Tableau17[[#This Row],[2017 (L)-T1-MACRODROITE]]/Tableau17[[#This Row],[2017 (L)-T1-MACROTOTALE]],"")</f>
        <v>0.10082304526748971</v>
      </c>
      <c r="OU324" s="26">
        <f>IFERROR(Tableau17[[#This Row],[2017 (L)-T1-MACROCENTRE]]/Tableau17[[#This Row],[2017 (L)-T1-MACROTOTALE]],"")</f>
        <v>0.25925925925925924</v>
      </c>
      <c r="OV324" s="26">
        <f>IFERROR(Tableau17[[#This Row],[2017 (L)-T1-MACROGAUCHE]]/Tableau17[[#This Row],[2017 (L)-T1-MACROTOTALE]],"")</f>
        <v>0.25102880658436216</v>
      </c>
      <c r="OW324" s="26">
        <f>IFERROR(Tableau17[[#This Row],[2017 (L)-T1-MACROAUTRE]]/Tableau17[[#This Row],[2017 (L)-T1-MACROTOTALE]],"")</f>
        <v>8.23045267489712E-3</v>
      </c>
      <c r="OX324" s="26">
        <f>IFERROR(Tableau17[[#This Row],[2017 (L)-T2-MACROEXTRDROITE]]/Tableau17[[#This Row],[2017 (L)-T2-MACROTOTALE]],"")</f>
        <v>0.4846335697399527</v>
      </c>
      <c r="OY324" s="26">
        <f>IFERROR(Tableau17[[#This Row],[2017 (L)-T2-MACRODROITE]]/Tableau17[[#This Row],[2017 (L)-T2-MACROTOTALE]],"")</f>
        <v>0</v>
      </c>
      <c r="OZ324" s="26">
        <f>IFERROR(Tableau17[[#This Row],[2017 (L)-T2-MACROCENTRE]]/Tableau17[[#This Row],[2017 (L)-T2-MACROTOTALE]],"")</f>
        <v>0.51536643026004725</v>
      </c>
      <c r="PA324" s="26">
        <f>IFERROR(Tableau17[[#This Row],[2017 (L)-T2-MACROGAUCHE]]/Tableau17[[#This Row],[2017 (L)-T2-MACROTOTALE]],"")</f>
        <v>0</v>
      </c>
      <c r="PB324" s="26">
        <f>IFERROR(Tableau17[[#This Row],[2017 (L)-T2-MACROAUTRE]]/Tableau17[[#This Row],[2017 (L)-T2-MACROTOTALE]],"")</f>
        <v>0</v>
      </c>
      <c r="PC324" s="26">
        <f>IFERROR(Tableau17[[#This Row],[2008_T1_PROCUS]]/Tableau17[[#This Row],[2008_T1_INSCRITS]],0)</f>
        <v>8.3402835696413675E-3</v>
      </c>
      <c r="PD324" s="26">
        <f>IFERROR(Tableau17[[#This Row],[2008_T2_PROCUS]]/Tableau17[[#This Row],[2008_T2_INSCRITS]],0)</f>
        <v>1.6694490818030049E-2</v>
      </c>
      <c r="PE324" s="26">
        <f>Tableau17[[#This Row],[2014_T1_PROCUS]]/Tableau17[[#This Row],[2014_T1_INSCRITS]]</f>
        <v>6.442376521116679E-3</v>
      </c>
      <c r="PF324" s="26">
        <f>IFERROR(Tableau17[[#This Row],[2014_T2_PROCUS]]/Tableau17[[#This Row],[2014_T2_INSCRITS]],0)</f>
        <v>1.0021474588403722E-2</v>
      </c>
    </row>
    <row r="325" spans="1:422" hidden="1" x14ac:dyDescent="0.2">
      <c r="A325" s="1">
        <v>2</v>
      </c>
      <c r="B325" s="1" t="s">
        <v>268</v>
      </c>
      <c r="C325" s="1" t="s">
        <v>286</v>
      </c>
      <c r="D325" s="1" t="s">
        <v>286</v>
      </c>
      <c r="E325" s="1">
        <v>371</v>
      </c>
      <c r="F325" s="1">
        <v>5.3859370000000002</v>
      </c>
      <c r="G325" s="1">
        <v>43.312809999999999</v>
      </c>
      <c r="H325" s="3">
        <v>1111</v>
      </c>
      <c r="I325" s="3">
        <v>245</v>
      </c>
      <c r="J325" s="1">
        <v>1</v>
      </c>
      <c r="L325" s="1">
        <v>51</v>
      </c>
      <c r="M325" s="1">
        <v>15</v>
      </c>
      <c r="O325" s="1">
        <v>3</v>
      </c>
      <c r="P325" s="1">
        <v>40</v>
      </c>
      <c r="Q325" s="1">
        <v>10</v>
      </c>
      <c r="R325" s="1">
        <v>73</v>
      </c>
      <c r="S325" s="1">
        <v>104</v>
      </c>
      <c r="T325" s="1">
        <v>18</v>
      </c>
      <c r="U325" s="1">
        <v>315</v>
      </c>
      <c r="V325" s="1">
        <v>940</v>
      </c>
      <c r="W325" s="1">
        <v>484</v>
      </c>
      <c r="X325" s="1">
        <v>6</v>
      </c>
      <c r="Y325" s="2">
        <v>0.51489362000000005</v>
      </c>
      <c r="Z325" s="1">
        <v>940</v>
      </c>
      <c r="AA325" s="1">
        <v>485</v>
      </c>
      <c r="AB325" s="1">
        <v>7</v>
      </c>
      <c r="AC325" s="2">
        <v>0.51595745000000004</v>
      </c>
      <c r="AD325" s="1">
        <v>1111</v>
      </c>
      <c r="AE325" s="1">
        <v>327</v>
      </c>
      <c r="AF325" s="2">
        <v>0.29432943</v>
      </c>
      <c r="AG325" s="1">
        <f t="shared" si="5"/>
        <v>245</v>
      </c>
      <c r="AH325" s="1">
        <v>942</v>
      </c>
      <c r="AI325" s="1">
        <v>497</v>
      </c>
      <c r="AJ325" s="1">
        <v>7</v>
      </c>
      <c r="AK325" s="2">
        <v>0.52760085000000001</v>
      </c>
      <c r="AN325" s="1">
        <v>0</v>
      </c>
      <c r="AP325" s="1">
        <v>1094</v>
      </c>
      <c r="AQ325" s="1">
        <v>431</v>
      </c>
      <c r="AR325" s="2">
        <v>0.39396709000000002</v>
      </c>
      <c r="AS325" s="1">
        <v>1093</v>
      </c>
      <c r="AT325" s="1">
        <v>436</v>
      </c>
      <c r="AU325" s="2">
        <v>0.39890209999999998</v>
      </c>
      <c r="AV325" s="1">
        <v>1064</v>
      </c>
      <c r="AW325" s="1">
        <v>388</v>
      </c>
      <c r="AX325" s="2">
        <v>0.36466165</v>
      </c>
      <c r="AY325" s="1">
        <v>1064</v>
      </c>
      <c r="AZ325" s="1">
        <v>310</v>
      </c>
      <c r="BA325" s="2">
        <v>0.29135338</v>
      </c>
      <c r="BB325" s="1">
        <v>1062</v>
      </c>
      <c r="BC325" s="1">
        <v>745</v>
      </c>
      <c r="BD325" s="2">
        <v>0.70150659000000004</v>
      </c>
      <c r="BE325" s="1">
        <v>1062</v>
      </c>
      <c r="BF325" s="1">
        <v>677</v>
      </c>
      <c r="BG325" s="2">
        <v>0.63747646000000002</v>
      </c>
      <c r="BH325" s="1">
        <v>1101</v>
      </c>
      <c r="BI325" s="1">
        <v>423</v>
      </c>
      <c r="BJ325" s="2">
        <v>0.38419618999999999</v>
      </c>
      <c r="BK325" s="1">
        <v>16</v>
      </c>
      <c r="BN325" s="1">
        <v>29</v>
      </c>
      <c r="BO325" s="1">
        <v>56</v>
      </c>
      <c r="BP325" s="1">
        <v>142</v>
      </c>
      <c r="BQ325" s="1">
        <v>237</v>
      </c>
      <c r="BR325" s="1">
        <v>480</v>
      </c>
      <c r="BX325" s="1">
        <v>22</v>
      </c>
      <c r="BZ325" s="1">
        <v>115</v>
      </c>
      <c r="CA325" s="1">
        <v>6</v>
      </c>
      <c r="CB325" s="1">
        <v>24</v>
      </c>
      <c r="CC325" s="1">
        <v>148</v>
      </c>
      <c r="CD325" s="1">
        <v>100</v>
      </c>
      <c r="CE325" s="1">
        <v>52</v>
      </c>
      <c r="CF325" s="1">
        <v>467</v>
      </c>
      <c r="CG325" s="1">
        <v>174</v>
      </c>
      <c r="CH325" s="1">
        <v>175</v>
      </c>
      <c r="CI325" s="1">
        <v>122</v>
      </c>
      <c r="CJ325" s="1">
        <v>471</v>
      </c>
      <c r="CL325" s="1">
        <v>7</v>
      </c>
      <c r="CN325" s="1">
        <v>106</v>
      </c>
      <c r="CO325" s="1">
        <v>34</v>
      </c>
      <c r="CP325" s="1">
        <v>173</v>
      </c>
      <c r="CS325" s="1">
        <v>32</v>
      </c>
      <c r="CT325" s="1">
        <v>40</v>
      </c>
      <c r="CV325" s="1">
        <v>25</v>
      </c>
      <c r="CW325" s="1">
        <v>417</v>
      </c>
      <c r="CX325" s="1">
        <v>224</v>
      </c>
      <c r="CY325" s="1">
        <v>175</v>
      </c>
      <c r="DC325" s="1">
        <v>399</v>
      </c>
      <c r="DE325" s="1">
        <v>11</v>
      </c>
      <c r="DF325" s="1">
        <v>5</v>
      </c>
      <c r="DG325" s="1">
        <v>0</v>
      </c>
      <c r="DH325" s="1">
        <v>7</v>
      </c>
      <c r="DI325" s="1">
        <v>5</v>
      </c>
      <c r="DJ325" s="1">
        <v>5</v>
      </c>
      <c r="DK325" s="1">
        <v>3</v>
      </c>
      <c r="DL325" s="1">
        <v>119</v>
      </c>
      <c r="DM325" s="1">
        <v>92</v>
      </c>
      <c r="DN325" s="1">
        <v>25</v>
      </c>
      <c r="DQ325" s="1">
        <v>0</v>
      </c>
      <c r="DR325" s="1">
        <v>80</v>
      </c>
      <c r="DS325" s="1">
        <v>25</v>
      </c>
      <c r="DU325" s="1">
        <v>377</v>
      </c>
      <c r="DV325" s="1">
        <v>176</v>
      </c>
      <c r="DZ325" s="1">
        <v>103</v>
      </c>
      <c r="EA325" s="1">
        <v>279</v>
      </c>
      <c r="EB325" s="1">
        <v>4</v>
      </c>
      <c r="EC325" s="1">
        <v>11</v>
      </c>
      <c r="ED325" s="1">
        <v>0</v>
      </c>
      <c r="EE325" s="1">
        <v>22</v>
      </c>
      <c r="EF325" s="1">
        <v>60</v>
      </c>
      <c r="EG325" s="1">
        <v>44</v>
      </c>
      <c r="EH325" s="1">
        <v>5</v>
      </c>
      <c r="EI325" s="1">
        <v>245</v>
      </c>
      <c r="EJ325" s="1">
        <v>207</v>
      </c>
      <c r="EK325" s="1">
        <v>120</v>
      </c>
      <c r="EL325" s="1">
        <v>7</v>
      </c>
      <c r="EM325" s="1">
        <v>725</v>
      </c>
      <c r="EN325" s="1">
        <v>275</v>
      </c>
      <c r="EO325" s="1">
        <v>342</v>
      </c>
      <c r="EP325" s="1">
        <v>617</v>
      </c>
      <c r="EQ325" s="1">
        <v>0</v>
      </c>
      <c r="ER325" s="1">
        <v>3</v>
      </c>
      <c r="ES325" s="1">
        <v>9</v>
      </c>
      <c r="ET325" s="1">
        <v>53</v>
      </c>
      <c r="EU325" s="1">
        <v>4</v>
      </c>
      <c r="EV325" s="1">
        <v>134</v>
      </c>
      <c r="EW325" s="1">
        <v>17</v>
      </c>
      <c r="EX325" s="1">
        <v>2</v>
      </c>
      <c r="EY325" s="1">
        <v>11</v>
      </c>
      <c r="EZ325" s="1">
        <v>17</v>
      </c>
      <c r="FA325" s="1">
        <v>0</v>
      </c>
      <c r="FB325" s="1">
        <v>0</v>
      </c>
      <c r="FC325" s="1">
        <v>0</v>
      </c>
      <c r="FD325" s="1">
        <v>0</v>
      </c>
      <c r="FE325" s="1">
        <v>0</v>
      </c>
      <c r="FF325" s="1">
        <v>0</v>
      </c>
      <c r="FG325" s="1">
        <v>2</v>
      </c>
      <c r="FH325" s="1">
        <v>6</v>
      </c>
      <c r="FI325" s="1">
        <v>1</v>
      </c>
      <c r="FJ325" s="1">
        <v>17</v>
      </c>
      <c r="FK325" s="1">
        <v>17</v>
      </c>
      <c r="FL325" s="1">
        <v>0</v>
      </c>
      <c r="FM325" s="1">
        <v>55</v>
      </c>
      <c r="FN325" s="1">
        <v>3</v>
      </c>
      <c r="FO325" s="1">
        <v>2</v>
      </c>
      <c r="FP325" s="1">
        <v>56</v>
      </c>
      <c r="FQ325" s="1">
        <v>0</v>
      </c>
      <c r="FR325" s="1">
        <f>SUM(Tableau17[[#This Row],[2019-T1-ALEXANDRE Audric]:[2019-T1-MARIE Florie]])</f>
        <v>409</v>
      </c>
      <c r="FS325" s="1">
        <v>56</v>
      </c>
      <c r="FT325" s="1">
        <v>158</v>
      </c>
      <c r="FU325" s="1">
        <v>0</v>
      </c>
      <c r="FV325" s="1">
        <v>266</v>
      </c>
      <c r="FW325" s="1">
        <v>0</v>
      </c>
      <c r="FX325" s="1">
        <v>480</v>
      </c>
      <c r="GD325" s="1">
        <v>0</v>
      </c>
      <c r="GE325" s="1">
        <v>148</v>
      </c>
      <c r="GF325" s="1">
        <v>188</v>
      </c>
      <c r="GG325" s="1">
        <v>22</v>
      </c>
      <c r="GH325" s="1">
        <v>109</v>
      </c>
      <c r="GI325" s="1">
        <v>0</v>
      </c>
      <c r="GJ325" s="1">
        <v>467</v>
      </c>
      <c r="GK325" s="1">
        <v>174</v>
      </c>
      <c r="GL325" s="1">
        <v>175</v>
      </c>
      <c r="GM325" s="1">
        <v>0</v>
      </c>
      <c r="GN325" s="1">
        <v>122</v>
      </c>
      <c r="GO325" s="1">
        <v>0</v>
      </c>
      <c r="GP325" s="1">
        <v>471</v>
      </c>
      <c r="GQ325" s="1">
        <v>180</v>
      </c>
      <c r="GR325" s="1">
        <v>40</v>
      </c>
      <c r="GS325" s="1">
        <v>0</v>
      </c>
      <c r="GT325" s="1">
        <v>197</v>
      </c>
      <c r="GU325" s="1">
        <v>0</v>
      </c>
      <c r="GV325" s="1">
        <v>417</v>
      </c>
      <c r="GW325" s="1">
        <v>175</v>
      </c>
      <c r="GX325" s="1">
        <v>0</v>
      </c>
      <c r="GY325" s="1">
        <v>0</v>
      </c>
      <c r="GZ325" s="1">
        <v>224</v>
      </c>
      <c r="HA325" s="1">
        <v>0</v>
      </c>
      <c r="HB325" s="1">
        <v>399</v>
      </c>
      <c r="HC325" s="1">
        <v>278</v>
      </c>
      <c r="HD325" s="1">
        <v>60</v>
      </c>
      <c r="HE325" s="1">
        <v>120</v>
      </c>
      <c r="HF325" s="1">
        <v>262</v>
      </c>
      <c r="HG325" s="1">
        <v>5</v>
      </c>
      <c r="HH325" s="1">
        <v>725</v>
      </c>
      <c r="HI325" s="1">
        <v>275</v>
      </c>
      <c r="HJ325" s="1">
        <v>0</v>
      </c>
      <c r="HK325" s="1">
        <v>342</v>
      </c>
      <c r="HL325" s="1">
        <v>0</v>
      </c>
      <c r="HM325" s="1">
        <v>0</v>
      </c>
      <c r="HN325" s="1">
        <v>617</v>
      </c>
      <c r="HO325" s="1">
        <v>150</v>
      </c>
      <c r="HP325" s="1">
        <v>20</v>
      </c>
      <c r="HQ325" s="1">
        <v>56</v>
      </c>
      <c r="HR325" s="1">
        <v>162</v>
      </c>
      <c r="HS325" s="1">
        <v>24</v>
      </c>
      <c r="HT325" s="1">
        <v>412</v>
      </c>
      <c r="HU325" s="1">
        <v>73</v>
      </c>
      <c r="HV325" s="1">
        <v>91</v>
      </c>
      <c r="HW325" s="1">
        <v>11</v>
      </c>
      <c r="HX325" s="1">
        <v>140</v>
      </c>
      <c r="HY325" s="1">
        <v>0</v>
      </c>
      <c r="HZ325" s="1">
        <v>315</v>
      </c>
      <c r="IA325" s="1">
        <v>102</v>
      </c>
      <c r="IB325" s="1">
        <v>25</v>
      </c>
      <c r="IC325" s="1">
        <v>80</v>
      </c>
      <c r="ID325" s="1">
        <v>159</v>
      </c>
      <c r="IE325" s="1">
        <v>11</v>
      </c>
      <c r="IF325" s="1">
        <v>377</v>
      </c>
      <c r="IG325" s="1">
        <v>0</v>
      </c>
      <c r="IH325" s="1">
        <v>0</v>
      </c>
      <c r="II325" s="1">
        <v>103</v>
      </c>
      <c r="IJ325" s="1">
        <v>176</v>
      </c>
      <c r="IK325" s="1">
        <v>0</v>
      </c>
      <c r="IL325" s="1">
        <v>279</v>
      </c>
      <c r="IM325" s="26">
        <f>IFERROR(Tableau17[[#This Row],[LDIV]]/Tableau17[[#This Row],[Total général]],"")</f>
        <v>3.1746031746031746E-3</v>
      </c>
      <c r="IN325" s="26">
        <f>IFERROR(Tableau17[[#This Row],[LDVC]]/Tableau17[[#This Row],[Total général]],"")</f>
        <v>0</v>
      </c>
      <c r="IO325" s="26">
        <f>IFERROR(Tableau17[[#This Row],[LDVD]]/Tableau17[[#This Row],[Total général]],"")</f>
        <v>0.16190476190476191</v>
      </c>
      <c r="IP325" s="26">
        <f>IFERROR(Tableau17[[#This Row],[LDVG]]/Tableau17[[#This Row],[Total général]],"")</f>
        <v>4.7619047619047616E-2</v>
      </c>
      <c r="IQ325" s="26">
        <f>IFERROR(Tableau17[[#This Row],[LEXD]]/Tableau17[[#This Row],[Total général]],"")</f>
        <v>0</v>
      </c>
      <c r="IR325" s="26">
        <f>IFERROR(Tableau17[[#This Row],[LEXG]]/Tableau17[[#This Row],[Total général]],"")</f>
        <v>9.5238095238095247E-3</v>
      </c>
      <c r="IS325" s="26">
        <f>IFERROR(Tableau17[[#This Row],[LLR]]/Tableau17[[#This Row],[Total général]],"")</f>
        <v>0.12698412698412698</v>
      </c>
      <c r="IT325" s="26">
        <f>IFERROR(Tableau17[[#This Row],[LREM]]/Tableau17[[#This Row],[Total général]],"")</f>
        <v>3.1746031746031744E-2</v>
      </c>
      <c r="IU325" s="26">
        <f>IFERROR(Tableau17[[#This Row],[LRN]]/Tableau17[[#This Row],[Total général]],"")</f>
        <v>0.23174603174603176</v>
      </c>
      <c r="IV325" s="26">
        <f>IFERROR(Tableau17[[#This Row],[LUG]]/Tableau17[[#This Row],[Total général]],"")</f>
        <v>0.33015873015873015</v>
      </c>
      <c r="IW325" s="26">
        <f>IFERROR(Tableau17[[#This Row],[LVEC]]/Tableau17[[#This Row],[Total général]],"")</f>
        <v>5.7142857142857141E-2</v>
      </c>
      <c r="IX325" s="26">
        <f>IFERROR(Tableau17[[#This Row],[2008-T1-LCMD]]/Tableau17[[#This Row],[2008-T1-TOTAL]],"")</f>
        <v>3.3333333333333333E-2</v>
      </c>
      <c r="IY325" s="26">
        <f>IFERROR(Tableau17[[#This Row],[2008-T1-LDVD]]/Tableau17[[#This Row],[2008-T1-TOTAL]],"")</f>
        <v>0</v>
      </c>
      <c r="IZ325" s="26">
        <f>IFERROR(Tableau17[[#This Row],[2008-T1-LEXD]]/Tableau17[[#This Row],[2008-T1-TOTAL]],"")</f>
        <v>0</v>
      </c>
      <c r="JA325" s="26">
        <f>IFERROR(Tableau17[[#This Row],[2008-T1-LEXG]]/Tableau17[[#This Row],[2008-T1-TOTAL]],"")</f>
        <v>6.0416666666666667E-2</v>
      </c>
      <c r="JB325" s="26">
        <f>IFERROR(Tableau17[[#This Row],[2008-T1-LFN]]/Tableau17[[#This Row],[2008-T1-TOTAL]],"")</f>
        <v>0.11666666666666667</v>
      </c>
      <c r="JC325" s="26">
        <f>IFERROR(Tableau17[[#This Row],[2008-T1-LMAJ]]/Tableau17[[#This Row],[2008-T1-TOTAL]],"")</f>
        <v>0.29583333333333334</v>
      </c>
      <c r="JD325" s="26">
        <f>IFERROR(Tableau17[[#This Row],[2008-T1-LUG]]/Tableau17[[#This Row],[2008-T1-TOTAL]],"")</f>
        <v>0.49375000000000002</v>
      </c>
      <c r="JE325" s="26" t="str">
        <f>IFERROR(Tableau17[[#This Row],[2008-T2-LFN]]/Tableau17[[#This Row],[2008-T2-TOTAL]],"")</f>
        <v/>
      </c>
      <c r="JF325" s="26" t="str">
        <f>IFERROR(Tableau17[[#This Row],[2008-T2-LGC]]/Tableau17[[#This Row],[2008-T2-TOTAL]],"")</f>
        <v/>
      </c>
      <c r="JG325" s="26" t="str">
        <f>IFERROR(Tableau17[[#This Row],[2008-T2-LMAJ]]/Tableau17[[#This Row],[2008-T2-TOTAL]],"")</f>
        <v/>
      </c>
      <c r="JH325" s="26" t="str">
        <f>IFERROR(Tableau17[[#This Row],[2008-T2-LUG]]/Tableau17[[#This Row],[2008-T2-TOTAL]],"")</f>
        <v/>
      </c>
      <c r="JI325" s="26">
        <f>IFERROR(Tableau17[[#This Row],[2014-T1-LDIV]]/Tableau17[[#This Row],[2014-T1-TOTAL]],"")</f>
        <v>4.7109207708779445E-2</v>
      </c>
      <c r="JJ325" s="26">
        <f>IFERROR(Tableau17[[#This Row],[2014-T1-LDVD]]/Tableau17[[#This Row],[2014-T1-TOTAL]],"")</f>
        <v>0</v>
      </c>
      <c r="JK325" s="26">
        <f>IFERROR(Tableau17[[#This Row],[2014-T1-LDVG]]/Tableau17[[#This Row],[2014-T1-TOTAL]],"")</f>
        <v>0.24625267665952891</v>
      </c>
      <c r="JL325" s="26">
        <f>IFERROR(Tableau17[[#This Row],[2014-T1-LEXG]]/Tableau17[[#This Row],[2014-T1-TOTAL]],"")</f>
        <v>1.284796573875803E-2</v>
      </c>
      <c r="JM325" s="26">
        <f>IFERROR(Tableau17[[#This Row],[2014-T1-LFG]]/Tableau17[[#This Row],[2014-T1-TOTAL]],"")</f>
        <v>5.1391862955032119E-2</v>
      </c>
      <c r="JN325" s="26">
        <f>IFERROR(Tableau17[[#This Row],[2014-T1-LFN]]/Tableau17[[#This Row],[2014-T1-TOTAL]],"")</f>
        <v>0.31691648822269808</v>
      </c>
      <c r="JO325" s="26">
        <f>IFERROR(Tableau17[[#This Row],[2014-T1-LUD]]/Tableau17[[#This Row],[2014-T1-TOTAL]],"")</f>
        <v>0.21413276231263384</v>
      </c>
      <c r="JP325" s="26">
        <f>IFERROR(Tableau17[[#This Row],[2014-T1-LUG]]/Tableau17[[#This Row],[2014-T1-TOTAL]],"")</f>
        <v>0.11134903640256959</v>
      </c>
      <c r="JQ325" s="26">
        <f>IFERROR(Tableau17[[#This Row],[2014-T2-LFN]]/Tableau17[[#This Row],[2014-T2-TOTAL]],"")</f>
        <v>0.36942675159235666</v>
      </c>
      <c r="JR325" s="26">
        <f>IFERROR(Tableau17[[#This Row],[2014-T2-LUD]]/Tableau17[[#This Row],[2014-T2-TOTAL]],"")</f>
        <v>0.37154989384288745</v>
      </c>
      <c r="JS325" s="26">
        <f>IFERROR(Tableau17[[#This Row],[2014-T2-LUG]]/Tableau17[[#This Row],[2014-T2-TOTAL]],"")</f>
        <v>0.25902335456475584</v>
      </c>
      <c r="JT325" s="26">
        <f>IFERROR(Tableau17[[#This Row],[2015-T1-BC-DIV]]/Tableau17[[#This Row],[2015-T1-TOTAL]],"")</f>
        <v>0</v>
      </c>
      <c r="JU325" s="26">
        <f>IFERROR(Tableau17[[#This Row],[2015-T1-BC-DLF]]/Tableau17[[#This Row],[2015-T1-TOTAL]],"")</f>
        <v>1.6786570743405275E-2</v>
      </c>
      <c r="JV325" s="26">
        <f>IFERROR(Tableau17[[#This Row],[2015-T1-BC-DVD]]/Tableau17[[#This Row],[2015-T1-TOTAL]],"")</f>
        <v>0</v>
      </c>
      <c r="JW325" s="26">
        <f>IFERROR(Tableau17[[#This Row],[2015-T1-BC-DVG]]/Tableau17[[#This Row],[2015-T1-TOTAL]],"")</f>
        <v>0.25419664268585129</v>
      </c>
      <c r="JX325" s="26">
        <f>IFERROR(Tableau17[[#This Row],[2015-T1-BC-FG]]/Tableau17[[#This Row],[2015-T1-TOTAL]],"")</f>
        <v>8.1534772182254203E-2</v>
      </c>
      <c r="JY325" s="26">
        <f>IFERROR(Tableau17[[#This Row],[2015-T1-BC-FN]]/Tableau17[[#This Row],[2015-T1-TOTAL]],"")</f>
        <v>0.4148681055155875</v>
      </c>
      <c r="JZ325" s="26">
        <f>IFERROR(Tableau17[[#This Row],[2015-T1-BC-MDM]]/Tableau17[[#This Row],[2015-T1-TOTAL]],"")</f>
        <v>0</v>
      </c>
      <c r="KA325" s="26">
        <f>IFERROR(Tableau17[[#This Row],[2015-T1-BC-RDG]]/Tableau17[[#This Row],[2015-T1-TOTAL]],"")</f>
        <v>0</v>
      </c>
      <c r="KB325" s="26">
        <f>IFERROR(Tableau17[[#This Row],[2015-T1-BC-SOC]]/Tableau17[[#This Row],[2015-T1-TOTAL]],"")</f>
        <v>7.6738609112709827E-2</v>
      </c>
      <c r="KC325" s="26">
        <f>IFERROR(Tableau17[[#This Row],[2015-T1-BC-UD]]/Tableau17[[#This Row],[2015-T1-TOTAL]],"")</f>
        <v>9.5923261390887291E-2</v>
      </c>
      <c r="KD325" s="26">
        <f>IFERROR(Tableau17[[#This Row],[2015-T1-BC-UG]]/Tableau17[[#This Row],[2015-T1-TOTAL]],"")</f>
        <v>0</v>
      </c>
      <c r="KE325" s="26">
        <f>IFERROR(Tableau17[[#This Row],[2015-T1-BC-VEC]]/Tableau17[[#This Row],[2015-T1-TOTAL]],"")</f>
        <v>5.9952038369304558E-2</v>
      </c>
      <c r="KF325" s="26">
        <f>IFERROR(Tableau17[[#This Row],[2015-T2-BC-DVG]]/Tableau17[[#This Row],[2015-T2-TOTAL]],"")</f>
        <v>0.56140350877192979</v>
      </c>
      <c r="KG325" s="26">
        <f>IFERROR(Tableau17[[#This Row],[2015-T2-BC-FN]]/Tableau17[[#This Row],[2015-T2-TOTAL]],"")</f>
        <v>0.43859649122807015</v>
      </c>
      <c r="KH325" s="26">
        <f>IFERROR(Tableau17[[#This Row],[2015-T2-BC-SOC]]/Tableau17[[#This Row],[2015-T2-TOTAL]],"")</f>
        <v>0</v>
      </c>
      <c r="KI325" s="26">
        <f>IFERROR(Tableau17[[#This Row],[2015-T2-BC-UD]]/Tableau17[[#This Row],[2015-T2-TOTAL]],"")</f>
        <v>0</v>
      </c>
      <c r="KJ325" s="26">
        <f>IFERROR(Tableau17[[#This Row],[2015-T2-BC-UG]]/Tableau17[[#This Row],[2015-T2-TOTAL]],"")</f>
        <v>0</v>
      </c>
      <c r="KK325" s="26">
        <f>IFERROR(Tableau17[[#This Row],[2017 (L)-T1-COM]]/Tableau17[[#This Row],[2017 (L)-T1-TOTAL]],"")</f>
        <v>0</v>
      </c>
      <c r="KL325" s="26">
        <f>IFERROR(Tableau17[[#This Row],[2017 (L)-T1-DIV]]/Tableau17[[#This Row],[2017 (L)-T1-TOTAL]],"")</f>
        <v>2.9177718832891247E-2</v>
      </c>
      <c r="KM325" s="26">
        <f>IFERROR(Tableau17[[#This Row],[2017 (L)-T1-DLF]]/Tableau17[[#This Row],[2017 (L)-T1-TOTAL]],"")</f>
        <v>1.3262599469496022E-2</v>
      </c>
      <c r="KN325" s="26">
        <f>IFERROR(Tableau17[[#This Row],[2017 (L)-T1-DVD]]/Tableau17[[#This Row],[2017 (L)-T1-TOTAL]],"")</f>
        <v>0</v>
      </c>
      <c r="KO325" s="26">
        <f>IFERROR(Tableau17[[#This Row],[2017 (L)-T1-DVG]]/Tableau17[[#This Row],[2017 (L)-T1-TOTAL]],"")</f>
        <v>1.8567639257294429E-2</v>
      </c>
      <c r="KP325" s="26">
        <f>IFERROR(Tableau17[[#This Row],[2017 (L)-T1-ECO]]/Tableau17[[#This Row],[2017 (L)-T1-TOTAL]],"")</f>
        <v>1.3262599469496022E-2</v>
      </c>
      <c r="KQ325" s="26">
        <f>IFERROR(Tableau17[[#This Row],[2017 (L)-T1-EXD]]/Tableau17[[#This Row],[2017 (L)-T1-TOTAL]],"")</f>
        <v>1.3262599469496022E-2</v>
      </c>
      <c r="KR325" s="26">
        <f>IFERROR(Tableau17[[#This Row],[2017 (L)-T1-EXG]]/Tableau17[[#This Row],[2017 (L)-T1-TOTAL]],"")</f>
        <v>7.9575596816976128E-3</v>
      </c>
      <c r="KS325" s="26">
        <f>IFERROR(Tableau17[[#This Row],[2017 (L)-T1-FI]]/Tableau17[[#This Row],[2017 (L)-T1-TOTAL]],"")</f>
        <v>0.3156498673740053</v>
      </c>
      <c r="KT325" s="26">
        <f>IFERROR(Tableau17[[#This Row],[2017 (L)-T1-FN]]/Tableau17[[#This Row],[2017 (L)-T1-TOTAL]],"")</f>
        <v>0.24403183023872679</v>
      </c>
      <c r="KU325" s="26">
        <f>IFERROR(Tableau17[[#This Row],[2017 (L)-T1-LR]]/Tableau17[[#This Row],[2017 (L)-T1-TOTAL]],"")</f>
        <v>6.6312997347480113E-2</v>
      </c>
      <c r="KV325" s="26">
        <f>IFERROR(Tableau17[[#This Row],[2017 (L)-T1-MDM]]/Tableau17[[#This Row],[2017 (L)-T1-TOTAL]],"")</f>
        <v>0</v>
      </c>
      <c r="KW325" s="26">
        <f>IFERROR(Tableau17[[#This Row],[2017 (L)-T1-RDG]]/Tableau17[[#This Row],[2017 (L)-T1-TOTAL]],"")</f>
        <v>0</v>
      </c>
      <c r="KX325" s="26">
        <f>IFERROR(Tableau17[[#This Row],[2017 (L)-T1-REG]]/Tableau17[[#This Row],[2017 (L)-T1-TOTAL]],"")</f>
        <v>0</v>
      </c>
      <c r="KY325" s="26">
        <f>IFERROR(Tableau17[[#This Row],[2017 (L)-T1-REM]]/Tableau17[[#This Row],[2017 (L)-T1-TOTAL]],"")</f>
        <v>0.21220159151193635</v>
      </c>
      <c r="KZ325" s="26">
        <f>IFERROR(Tableau17[[#This Row],[2017 (L)-T1-SOC]]/Tableau17[[#This Row],[2017 (L)-T1-TOTAL]],"")</f>
        <v>6.6312997347480113E-2</v>
      </c>
      <c r="LA325" s="26">
        <f>IFERROR(Tableau17[[#This Row],[2017 (L)-T1-UDI]]/Tableau17[[#This Row],[2017 (L)-T1-TOTAL]],"")</f>
        <v>0</v>
      </c>
      <c r="LB325" s="26">
        <f>IFERROR(Tableau17[[#This Row],[2017 (L)-T2-FI]]/Tableau17[[#This Row],[2017 (L)-T2-TOTAL]],"")</f>
        <v>0.63082437275985659</v>
      </c>
      <c r="LC325" s="26">
        <f>IFERROR(Tableau17[[#This Row],[2017 (L)-T2-FN]]/Tableau17[[#This Row],[2017 (L)-T2-TOTAL]],"")</f>
        <v>0</v>
      </c>
      <c r="LD325" s="26">
        <f>IFERROR(Tableau17[[#This Row],[2017 (L)-T2-LR]]/Tableau17[[#This Row],[2017 (L)-T2-TOTAL]],"")</f>
        <v>0</v>
      </c>
      <c r="LE325" s="26">
        <f>IFERROR(Tableau17[[#This Row],[2017 (L)-T2-MDM]]/Tableau17[[#This Row],[2017 (L)-T2-TOTAL]],"")</f>
        <v>0</v>
      </c>
      <c r="LF325" s="26">
        <f>IFERROR(Tableau17[[#This Row],[2017 (L)-T2-REM]]/Tableau17[[#This Row],[2017 (L)-T2-TOTAL]],"")</f>
        <v>0.36917562724014336</v>
      </c>
      <c r="LG325" s="26">
        <f>IFERROR(Tableau17[[#This Row],[2017-T1-ARTHAUD Nathalie]]/Tableau17[[#This Row],[2017-T1-TOTAL]],"")</f>
        <v>5.5172413793103444E-3</v>
      </c>
      <c r="LH325" s="26">
        <f>IFERROR(Tableau17[[#This Row],[2017-T1-ASSELINEAU Fran]]/Tableau17[[#This Row],[2017-T1-TOTAL]],"")</f>
        <v>1.5172413793103448E-2</v>
      </c>
      <c r="LI325" s="26">
        <f>IFERROR(Tableau17[[#This Row],[2017-T1-CHEMINADE Jacques]]/Tableau17[[#This Row],[2017-T1-TOTAL]],"")</f>
        <v>0</v>
      </c>
      <c r="LJ325" s="26">
        <f>IFERROR(Tableau17[[#This Row],[2017-T1-DUPONT-AIGNAN Nicolas]]/Tableau17[[#This Row],[2017-T1-TOTAL]],"")</f>
        <v>3.0344827586206897E-2</v>
      </c>
      <c r="LK325" s="26">
        <f>IFERROR(Tableau17[[#This Row],[2017-T1-FILLON Fran]]/Tableau17[[#This Row],[2017-T1-TOTAL]],"")</f>
        <v>8.2758620689655171E-2</v>
      </c>
      <c r="LL325" s="26">
        <f>IFERROR(Tableau17[[#This Row],[2017-T1-HAMON Beno]]/Tableau17[[#This Row],[2017-T1-TOTAL]],"")</f>
        <v>6.0689655172413794E-2</v>
      </c>
      <c r="LM325" s="26">
        <f>IFERROR(Tableau17[[#This Row],[2017-T1-LASSALLE Jean]]/Tableau17[[#This Row],[2017-T1-TOTAL]],"")</f>
        <v>6.8965517241379309E-3</v>
      </c>
      <c r="LN325" s="26">
        <f>IFERROR(Tableau17[[#This Row],[2017-T1-LE PEN Marine]]/Tableau17[[#This Row],[2017-T1-TOTAL]],"")</f>
        <v>0.33793103448275863</v>
      </c>
      <c r="LO325" s="26">
        <f>IFERROR(Tableau17[[#This Row],[2017-T1-M Jean-Luc]]/Tableau17[[#This Row],[2017-T1-TOTAL]],"")</f>
        <v>0.28551724137931034</v>
      </c>
      <c r="LP325" s="26">
        <f>IFERROR(Tableau17[[#This Row],[2017-T1-MACRON Emmanuel]]/Tableau17[[#This Row],[2017-T1-TOTAL]],"")</f>
        <v>0.16551724137931034</v>
      </c>
      <c r="LQ325" s="26">
        <f>IFERROR(Tableau17[[#This Row],[2017-T1-POUTOU Philippe]]/Tableau17[[#This Row],[2017-T1-TOTAL]],"")</f>
        <v>9.655172413793104E-3</v>
      </c>
      <c r="LR325" s="26">
        <f>IFERROR(Tableau17[[#This Row],[2017-T2-LE PEN Marine]]/Tableau17[[#This Row],[2017-T2-TOTAL]],"")</f>
        <v>0.44570502431118314</v>
      </c>
      <c r="LS325" s="26">
        <f>IFERROR(Tableau17[[#This Row],[2017-T2-MACRON Emmanuel]]/Tableau17[[#This Row],[2017-T2-TOTAL]],"")</f>
        <v>0.5542949756888168</v>
      </c>
      <c r="LT325" s="26">
        <f>IFERROR(Tableau17[[#This Row],[2019-T1-ALEXANDRE Audric]]/Tableau17[[#This Row],[2019-T1-TOTAL]],"")</f>
        <v>0</v>
      </c>
      <c r="LU325" s="26">
        <f>IFERROR(Tableau17[[#This Row],[2019-T1-ARTHAUD Nathalie]]/Tableau17[[#This Row],[2019-T1-TOTAL]],"")</f>
        <v>7.3349633251833741E-3</v>
      </c>
      <c r="LV325" s="26">
        <f>IFERROR(Tableau17[[#This Row],[2019-T1-ASSELINEAU François]]/Tableau17[[#This Row],[2019-T1-TOTAL]],"")</f>
        <v>2.2004889975550123E-2</v>
      </c>
      <c r="LW325" s="26">
        <f>IFERROR(Tableau17[[#This Row],[2019-T1-AUBRY Manon]]/Tableau17[[#This Row],[2019-T1-TOTAL]],"")</f>
        <v>0.1295843520782396</v>
      </c>
      <c r="LX325" s="26">
        <f>IFERROR(Tableau17[[#This Row],[2019-T1-AZERGUI Nagib]]/Tableau17[[#This Row],[2019-T1-TOTAL]],"")</f>
        <v>9.7799511002444987E-3</v>
      </c>
      <c r="LY325" s="26">
        <f>IFERROR(Tableau17[[#This Row],[2019-T1-BARDELLA Jordan]]/Tableau17[[#This Row],[2019-T1-TOTAL]],"")</f>
        <v>0.32762836185819072</v>
      </c>
      <c r="LZ325" s="26">
        <f>IFERROR(Tableau17[[#This Row],[2019-T1-BELLAMY François-Xavier]]/Tableau17[[#This Row],[2019-T1-TOTAL]],"")</f>
        <v>4.1564792176039117E-2</v>
      </c>
      <c r="MA325" s="26">
        <f>IFERROR(Tableau17[[#This Row],[2019-T1-BIDOU Olivier]]/Tableau17[[#This Row],[2019-T1-TOTAL]],"")</f>
        <v>4.8899755501222494E-3</v>
      </c>
      <c r="MB325" s="26">
        <f>IFERROR(Tableau17[[#This Row],[2019-T1-BOURG Dominique]]/Tableau17[[#This Row],[2019-T1-TOTAL]],"")</f>
        <v>2.6894865525672371E-2</v>
      </c>
      <c r="MC325" s="26">
        <f>IFERROR(Tableau17[[#This Row],[2019-T1-BROSSAT Ian]]/Tableau17[[#This Row],[2019-T1-TOTAL]],"")</f>
        <v>4.1564792176039117E-2</v>
      </c>
      <c r="MD325" s="26">
        <f>IFERROR(Tableau17[[#This Row],[2019-T1-CAILLAUD Sophie]]/Tableau17[[#This Row],[2019-T1-TOTAL]],"")</f>
        <v>0</v>
      </c>
      <c r="ME325" s="26">
        <f>IFERROR(Tableau17[[#This Row],[2019-T1-CAMUS Renaud]]/Tableau17[[#This Row],[2019-T1-TOTAL]],"")</f>
        <v>0</v>
      </c>
      <c r="MF325" s="26">
        <f>IFERROR(Tableau17[[#This Row],[2019-T1-CHALENÇON Christophe]]/Tableau17[[#This Row],[2019-T1-TOTAL]],"")</f>
        <v>0</v>
      </c>
      <c r="MG325" s="26">
        <f>IFERROR(Tableau17[[#This Row],[2019-T1-CORBET Cathy Denise Ginette]]/Tableau17[[#This Row],[2019-T1-TOTAL]],"")</f>
        <v>0</v>
      </c>
      <c r="MH325" s="26">
        <f>IFERROR(Tableau17[[#This Row],[2019-T1-DE PREVOISIN Robert]]/Tableau17[[#This Row],[2019-T1-TOTAL]],"")</f>
        <v>0</v>
      </c>
      <c r="MI325" s="26">
        <f>IFERROR(Tableau17[[#This Row],[2019-T1-DELFEL Thérèse]]/Tableau17[[#This Row],[2019-T1-TOTAL]],"")</f>
        <v>0</v>
      </c>
      <c r="MJ325" s="26">
        <f>IFERROR(Tableau17[[#This Row],[2019-T1-DIEUMEGARD Pierre]]/Tableau17[[#This Row],[2019-T1-TOTAL]],"")</f>
        <v>4.8899755501222494E-3</v>
      </c>
      <c r="MK325" s="26">
        <f>IFERROR(Tableau17[[#This Row],[2019-T1-DUPONT-AIGNAN Nicolas]]/Tableau17[[#This Row],[2019-T1-TOTAL]],"")</f>
        <v>1.4669926650366748E-2</v>
      </c>
      <c r="ML325" s="26">
        <f>IFERROR(Tableau17[[#This Row],[2019-T1-GERNIGON Yves]]/Tableau17[[#This Row],[2019-T1-TOTAL]],"")</f>
        <v>2.4449877750611247E-3</v>
      </c>
      <c r="MM325" s="26">
        <f>IFERROR(Tableau17[[#This Row],[2019-T1-GLUCKSMANN Raphaël]]/Tableau17[[#This Row],[2019-T1-TOTAL]],"")</f>
        <v>4.1564792176039117E-2</v>
      </c>
      <c r="MN325" s="26">
        <f>IFERROR(Tableau17[[#This Row],[2019-T1-HAMON Benoît]]/Tableau17[[#This Row],[2019-T1-TOTAL]],"")</f>
        <v>4.1564792176039117E-2</v>
      </c>
      <c r="MO325" s="26">
        <f>IFERROR(Tableau17[[#This Row],[2019-T1-HELGEN Gilles]]/Tableau17[[#This Row],[2019-T1-TOTAL]],"")</f>
        <v>0</v>
      </c>
      <c r="MP325" s="26">
        <f>IFERROR(Tableau17[[#This Row],[2019-T1-JADOT Yannick]]/Tableau17[[#This Row],[2019-T1-TOTAL]],"")</f>
        <v>0.13447432762836187</v>
      </c>
      <c r="MQ325" s="26">
        <f>IFERROR(Tableau17[[#This Row],[2019-T1-LAGARDE Jean-Christophe]]/Tableau17[[#This Row],[2019-T1-TOTAL]],"")</f>
        <v>7.3349633251833741E-3</v>
      </c>
      <c r="MR325" s="26">
        <f>IFERROR(Tableau17[[#This Row],[2019-T1-LALANNE Francis]]/Tableau17[[#This Row],[2019-T1-TOTAL]],"")</f>
        <v>4.8899755501222494E-3</v>
      </c>
      <c r="MS325" s="26">
        <f>IFERROR(Tableau17[[#This Row],[2019-T1-LOISEAU Nathalie]]/Tableau17[[#This Row],[2019-T1-TOTAL]],"")</f>
        <v>0.13691931540342298</v>
      </c>
      <c r="MT325" s="26">
        <f>IFERROR(Tableau17[[#This Row],[2019-T1-MARIE Florie]]/Tableau17[[#This Row],[2019-T1-TOTAL]],"")</f>
        <v>0</v>
      </c>
      <c r="MU325" s="26">
        <f>IFERROR(Tableau17[[#This Row],[2008-T1-MACROEXTRDROITE]]/Tableau17[[#This Row],[2008-T1-MACROTOTALE]],"")</f>
        <v>0.11666666666666667</v>
      </c>
      <c r="MV325" s="26">
        <f>IFERROR(Tableau17[[#This Row],[2008-T1-MACRODROITE]]/Tableau17[[#This Row],[2008-T1-MACROTOTALE]],"")</f>
        <v>0.32916666666666666</v>
      </c>
      <c r="MW325" s="26">
        <f>IFERROR(Tableau17[[#This Row],[2008-T1-MACROCENTRE]]/Tableau17[[#This Row],[2008-T1-MACROTOTALE]],"")</f>
        <v>0</v>
      </c>
      <c r="MX325" s="26">
        <f>IFERROR(Tableau17[[#This Row],[2008-T1-MACROGAUCHE]]/Tableau17[[#This Row],[2008-T1-MACROTOTALE]],"")</f>
        <v>0.5541666666666667</v>
      </c>
      <c r="MY325" s="26">
        <f>IFERROR(Tableau17[[#This Row],[2008-T1-MACROAUTRE]]/Tableau17[[#This Row],[2008-T1-MACROTOTALE]],"")</f>
        <v>0</v>
      </c>
      <c r="MZ325" s="26" t="str">
        <f>IFERROR(Tableau17[[#This Row],[2008-T2-MACROEXTRDROITE]]/Tableau17[[#This Row],[2008-T2-MACROTOTALE]],"")</f>
        <v/>
      </c>
      <c r="NA325" s="26" t="str">
        <f>IFERROR(Tableau17[[#This Row],[2008-T2-MACRODROITE]]/Tableau17[[#This Row],[2008-T2-MACROTOTALE]],"")</f>
        <v/>
      </c>
      <c r="NB325" s="26" t="str">
        <f>IFERROR(Tableau17[[#This Row],[2008-T2-MACROCENTRE]]/Tableau17[[#This Row],[2008-T2-MACROTOTALE]],"")</f>
        <v/>
      </c>
      <c r="NC325" s="26" t="str">
        <f>IFERROR(Tableau17[[#This Row],[2008-T2-MACROGAUCHE]]/Tableau17[[#This Row],[2008-T2-MACROTOTALE]],"")</f>
        <v/>
      </c>
      <c r="ND325" s="26" t="str">
        <f>IFERROR(Tableau17[[#This Row],[2008-T2-MACROAUTRE]]/Tableau17[[#This Row],[2008-T2-MACROTOTALE]],"")</f>
        <v/>
      </c>
      <c r="NE325" s="26">
        <f>IFERROR(Tableau17[[#This Row],[2014-T1-MACROEXTRDROITE]]/Tableau17[[#This Row],[2014-T1-MACROTOTALE]],"")</f>
        <v>0.31691648822269808</v>
      </c>
      <c r="NF325" s="26">
        <f>IFERROR(Tableau17[[#This Row],[2014-T1-MACRODROITE]]/Tableau17[[#This Row],[2014-T1-MACROTOTALE]],"")</f>
        <v>0.40256959314775159</v>
      </c>
      <c r="NG325" s="26">
        <f>IFERROR(Tableau17[[#This Row],[2014-T1-MACROCENTRE]]/Tableau17[[#This Row],[2014-T1-MACROTOTALE]],"")</f>
        <v>4.7109207708779445E-2</v>
      </c>
      <c r="NH325" s="26">
        <f>IFERROR(Tableau17[[#This Row],[2014-T1-MACROGAUCHE]]/Tableau17[[#This Row],[2014-T1-MACROTOTALE]],"")</f>
        <v>0.23340471092077089</v>
      </c>
      <c r="NI325" s="26">
        <f>IFERROR(Tableau17[[#This Row],[2014-T1-MACROAUTRE]]/Tableau17[[#This Row],[2014-T1-MACROTOTALE]],"")</f>
        <v>0</v>
      </c>
      <c r="NJ325" s="26">
        <f>IFERROR(Tableau17[[#This Row],[2014-T2-MACROEXTRDROITE]]/Tableau17[[#This Row],[2014-T2-MACROTOTALE]],"")</f>
        <v>0.36942675159235666</v>
      </c>
      <c r="NK325" s="26">
        <f>IFERROR(Tableau17[[#This Row],[2014-T2-MACRODROITE]]/Tableau17[[#This Row],[2014-T2-MACROTOTALE]],"")</f>
        <v>0.37154989384288745</v>
      </c>
      <c r="NL325" s="26">
        <f>IFERROR(Tableau17[[#This Row],[2014-T2-MACROCENTRE]]/Tableau17[[#This Row],[2014-T2-MACROTOTALE]],"")</f>
        <v>0</v>
      </c>
      <c r="NM325" s="26">
        <f>IFERROR(Tableau17[[#This Row],[2014-T2-MACROGAUCHE]]/Tableau17[[#This Row],[2014-T2-MACROTOTALE]],"")</f>
        <v>0.25902335456475584</v>
      </c>
      <c r="NN325" s="26">
        <f>IFERROR(Tableau17[[#This Row],[2014-T2-MACROAUTRE]]/Tableau17[[#This Row],[2014-T2-MACROTOTALE]],"")</f>
        <v>0</v>
      </c>
      <c r="NO325" s="26">
        <f>IFERROR( Tableau17[[#This Row],[2015-T1-MACROEXTRDROITE]]/Tableau17[[#This Row],[2015-T1-MACROTOTALE]],"")</f>
        <v>0.43165467625899279</v>
      </c>
      <c r="NP325" s="26">
        <f>IFERROR(Tableau17[[#This Row],[2015-T1-MACRODROITE]]/Tableau17[[#This Row],[2015-T1-MACROTOTALE]],"")</f>
        <v>9.5923261390887291E-2</v>
      </c>
      <c r="NQ325" s="26">
        <f>IFERROR(Tableau17[[#This Row],[2015-T1-MACROCENTRE]]/Tableau17[[#This Row],[2015-T1-MACROTOTALE]],"")</f>
        <v>0</v>
      </c>
      <c r="NR325" s="26">
        <f>IFERROR(Tableau17[[#This Row],[2015-T1-MACROGAUCHE]]/Tableau17[[#This Row],[2015-T1-MACROTOTALE]],"")</f>
        <v>0.47242206235011991</v>
      </c>
      <c r="NS325" s="26">
        <f>IFERROR(Tableau17[[#This Row],[2015-T1-MACROAUTRE]]/Tableau17[[#This Row],[2015-T1-MACROTOTALE]],"")</f>
        <v>0</v>
      </c>
      <c r="NT325" s="26">
        <f>IFERROR(Tableau17[[#This Row],[2015-T2-MACROEXTRDROITE]]/Tableau17[[#This Row],[2015-T2-MACROTOTALE]],"")</f>
        <v>0.43859649122807015</v>
      </c>
      <c r="NU325" s="26">
        <f>IFERROR(Tableau17[[#This Row],[2015-T2-MACRODROITE]]/Tableau17[[#This Row],[2015-T2-MACROTOTALE]],"")</f>
        <v>0</v>
      </c>
      <c r="NV325" s="26">
        <f>IFERROR(Tableau17[[#This Row],[2015-T2-MACROCENTRE]]/Tableau17[[#This Row],[2015-T2-MACROTOTALE]],"")</f>
        <v>0</v>
      </c>
      <c r="NW325" s="26">
        <f>IFERROR(Tableau17[[#This Row],[2015-T2-MACROGAUCHE]]/Tableau17[[#This Row],[2015-T2-MACROTOTALE]],"")</f>
        <v>0.56140350877192979</v>
      </c>
      <c r="NX325" s="26">
        <f>IFERROR(Tableau17[[#This Row],[2015-T2-MACROAUTRE]]/Tableau17[[#This Row],[2015-T2-MACROTOTALE]],"")</f>
        <v>0</v>
      </c>
      <c r="NY325" s="26">
        <f>IFERROR(Tableau17[[#This Row],[2017-T1-MACROEXTRDROITE]]/Tableau17[[#This Row],[2017-T1-MACROTOTALE]],"")</f>
        <v>0.38344827586206898</v>
      </c>
      <c r="NZ325" s="26">
        <f>IFERROR(Tableau17[[#This Row],[2017-T1-MACRODROITE]]/Tableau17[[#This Row],[2017-T1-MACROTOTALE]],"")</f>
        <v>8.2758620689655171E-2</v>
      </c>
      <c r="OA325" s="26">
        <f>IFERROR(Tableau17[[#This Row],[2017-T1-MACROCENTRE]]/Tableau17[[#This Row],[2017-T1-MACROTOTALE]],"")</f>
        <v>0.16551724137931034</v>
      </c>
      <c r="OB325" s="26">
        <f>IFERROR(Tableau17[[#This Row],[2017-T1-MACROGAUCHE]]/Tableau17[[#This Row],[2017-T1-MACROTOTALE]],"")</f>
        <v>0.36137931034482756</v>
      </c>
      <c r="OC325" s="26">
        <f>IFERROR(Tableau17[[#This Row],[2017-T1-MACROAUTRE]]/Tableau17[[#This Row],[2017-T1-MACROTOTALE]],"")</f>
        <v>6.8965517241379309E-3</v>
      </c>
      <c r="OD325" s="26">
        <f>IFERROR(Tableau17[[#This Row],[2017-T2-MACROEXTRDROITE]]/Tableau17[[#This Row],[2017-T2-MACROTOTALE]],"")</f>
        <v>0.44570502431118314</v>
      </c>
      <c r="OE325" s="26">
        <f>IFERROR(Tableau17[[#This Row],[2017-T2-MACRODROITE]]/Tableau17[[#This Row],[2017-T2-MACROTOTALE]],"")</f>
        <v>0</v>
      </c>
      <c r="OF325" s="26">
        <f>IFERROR(Tableau17[[#This Row],[2017-T2-MACROCENTRE]]/Tableau17[[#This Row],[2017-T2-MACROTOTALE]],"")</f>
        <v>0.5542949756888168</v>
      </c>
      <c r="OG325" s="26">
        <f>IFERROR(Tableau17[[#This Row],[2017-T2-MACROGAUCHE]]/Tableau17[[#This Row],[2017-T2-MACROTOTALE]],"")</f>
        <v>0</v>
      </c>
      <c r="OH325" s="26">
        <f>IFERROR(Tableau17[[#This Row],[2017-T2-MACROAUTRE]]/Tableau17[[#This Row],[2017-T2-MACROTOTALE]],"")</f>
        <v>0</v>
      </c>
      <c r="OI325" s="26">
        <f>IFERROR(Tableau17[[#This Row],[2019-T1-MACROEXTRDROITE]]/Tableau17[[#This Row],[2019-T1-MACROTOTALE]],"")</f>
        <v>0.36407766990291263</v>
      </c>
      <c r="OJ325" s="26">
        <f>IFERROR(Tableau17[[#This Row],[2019-T1-MACRODROITE]]/Tableau17[[#This Row],[2019-T1-MACROTOTALE]],"")</f>
        <v>4.8543689320388349E-2</v>
      </c>
      <c r="OK325" s="26">
        <f>IFERROR(Tableau17[[#This Row],[2019-T1-MACROCENTRE]]/Tableau17[[#This Row],[2019-T1-MACROTOTALE]],"")</f>
        <v>0.13592233009708737</v>
      </c>
      <c r="OL325" s="26">
        <f>IFERROR(Tableau17[[#This Row],[2019-T1-MACROGAUCHE]]/Tableau17[[#This Row],[2019-T1-MACROTOTALE]],"")</f>
        <v>0.39320388349514562</v>
      </c>
      <c r="OM325" s="26">
        <f>IFERROR(Tableau17[[#This Row],[2019-T1-MACROAUTRE]]/Tableau17[[#This Row],[2019-T1-MACROTOTALE]],"")</f>
        <v>5.8252427184466021E-2</v>
      </c>
      <c r="ON325" s="26">
        <f>IFERROR(Tableau17[[#This Row],[2020-T1-MACROEXTRDROITE]]/Tableau17[[#This Row],[2020-T1-MACROTOTALE]],"")</f>
        <v>0.23174603174603176</v>
      </c>
      <c r="OO325" s="26">
        <f>IFERROR(Tableau17[[#This Row],[2020-T1-MACRODROITE]]/Tableau17[[#This Row],[2020-T1-MACROTOTALE]],"")</f>
        <v>0.28888888888888886</v>
      </c>
      <c r="OP325" s="26">
        <f>IFERROR(Tableau17[[#This Row],[2020-T1-MACROCENTRE]]/Tableau17[[#This Row],[2020-T1-MACROTOTALE]],"")</f>
        <v>3.4920634920634921E-2</v>
      </c>
      <c r="OQ325" s="26">
        <f>IFERROR(Tableau17[[#This Row],[2020-T1-MACROGAUCHE]]/Tableau17[[#This Row],[2020-T1-MACROTOTALE]],"")</f>
        <v>0.44444444444444442</v>
      </c>
      <c r="OR325" s="26">
        <f>IFERROR(Tableau17[[#This Row],[2020-T1-MACROAUTRE]]/Tableau17[[#This Row],[2020-T1-MACROTOTALE]],"")</f>
        <v>0</v>
      </c>
      <c r="OS325" s="26">
        <f>IFERROR(Tableau17[[#This Row],[2017 (L)-T1-MACROEXTRDROITE]]/Tableau17[[#This Row],[2017 (L)-T1-MACROTOTALE]],"")</f>
        <v>0.27055702917771884</v>
      </c>
      <c r="OT325" s="26">
        <f>IFERROR(Tableau17[[#This Row],[2017 (L)-T1-MACRODROITE]]/Tableau17[[#This Row],[2017 (L)-T1-MACROTOTALE]],"")</f>
        <v>6.6312997347480113E-2</v>
      </c>
      <c r="OU325" s="26">
        <f>IFERROR(Tableau17[[#This Row],[2017 (L)-T1-MACROCENTRE]]/Tableau17[[#This Row],[2017 (L)-T1-MACROTOTALE]],"")</f>
        <v>0.21220159151193635</v>
      </c>
      <c r="OV325" s="26">
        <f>IFERROR(Tableau17[[#This Row],[2017 (L)-T1-MACROGAUCHE]]/Tableau17[[#This Row],[2017 (L)-T1-MACROTOTALE]],"")</f>
        <v>0.4217506631299735</v>
      </c>
      <c r="OW325" s="26">
        <f>IFERROR(Tableau17[[#This Row],[2017 (L)-T1-MACROAUTRE]]/Tableau17[[#This Row],[2017 (L)-T1-MACROTOTALE]],"")</f>
        <v>2.9177718832891247E-2</v>
      </c>
      <c r="OX325" s="26">
        <f>IFERROR(Tableau17[[#This Row],[2017 (L)-T2-MACROEXTRDROITE]]/Tableau17[[#This Row],[2017 (L)-T2-MACROTOTALE]],"")</f>
        <v>0</v>
      </c>
      <c r="OY325" s="26">
        <f>IFERROR(Tableau17[[#This Row],[2017 (L)-T2-MACRODROITE]]/Tableau17[[#This Row],[2017 (L)-T2-MACROTOTALE]],"")</f>
        <v>0</v>
      </c>
      <c r="OZ325" s="26">
        <f>IFERROR(Tableau17[[#This Row],[2017 (L)-T2-MACROCENTRE]]/Tableau17[[#This Row],[2017 (L)-T2-MACROTOTALE]],"")</f>
        <v>0.36917562724014336</v>
      </c>
      <c r="PA325" s="26">
        <f>IFERROR(Tableau17[[#This Row],[2017 (L)-T2-MACROGAUCHE]]/Tableau17[[#This Row],[2017 (L)-T2-MACROTOTALE]],"")</f>
        <v>0.63082437275985659</v>
      </c>
      <c r="PB325" s="26">
        <f>IFERROR(Tableau17[[#This Row],[2017 (L)-T2-MACROAUTRE]]/Tableau17[[#This Row],[2017 (L)-T2-MACROTOTALE]],"")</f>
        <v>0</v>
      </c>
      <c r="PC325" s="26">
        <f>IFERROR(Tableau17[[#This Row],[2008_T1_PROCUS]]/Tableau17[[#This Row],[2008_T1_INSCRITS]],0)</f>
        <v>7.4309978768577496E-3</v>
      </c>
      <c r="PD325" s="26">
        <f>IFERROR(Tableau17[[#This Row],[2008_T2_PROCUS]]/Tableau17[[#This Row],[2008_T2_INSCRITS]],0)</f>
        <v>0</v>
      </c>
      <c r="PE325" s="26">
        <f>Tableau17[[#This Row],[2014_T1_PROCUS]]/Tableau17[[#This Row],[2014_T1_INSCRITS]]</f>
        <v>6.382978723404255E-3</v>
      </c>
      <c r="PF325" s="26">
        <f>IFERROR(Tableau17[[#This Row],[2014_T2_PROCUS]]/Tableau17[[#This Row],[2014_T2_INSCRITS]],0)</f>
        <v>7.4468085106382982E-3</v>
      </c>
    </row>
    <row r="326" spans="1:422" hidden="1" x14ac:dyDescent="0.2">
      <c r="A326" s="1">
        <v>5</v>
      </c>
      <c r="B326" s="1" t="s">
        <v>378</v>
      </c>
      <c r="C326" s="1" t="s">
        <v>401</v>
      </c>
      <c r="D326" s="1" t="s">
        <v>401</v>
      </c>
      <c r="E326" s="1">
        <v>969</v>
      </c>
      <c r="F326" s="1">
        <v>5.4233789999999997</v>
      </c>
      <c r="G326" s="1">
        <v>43.253076</v>
      </c>
      <c r="H326" s="3">
        <v>781</v>
      </c>
      <c r="I326" s="3">
        <v>196</v>
      </c>
      <c r="L326" s="1">
        <v>28</v>
      </c>
      <c r="M326" s="1">
        <v>8</v>
      </c>
      <c r="P326" s="1">
        <v>74</v>
      </c>
      <c r="Q326" s="1">
        <v>10</v>
      </c>
      <c r="R326" s="1">
        <v>61</v>
      </c>
      <c r="S326" s="1">
        <v>30</v>
      </c>
      <c r="T326" s="1">
        <v>19</v>
      </c>
      <c r="U326" s="1">
        <v>230</v>
      </c>
      <c r="V326" s="1">
        <v>785</v>
      </c>
      <c r="W326" s="1">
        <v>432</v>
      </c>
      <c r="X326" s="1">
        <v>5</v>
      </c>
      <c r="Y326" s="2">
        <v>0.55031847</v>
      </c>
      <c r="Z326" s="1">
        <v>785</v>
      </c>
      <c r="AA326" s="1">
        <v>446</v>
      </c>
      <c r="AB326" s="1">
        <v>7</v>
      </c>
      <c r="AC326" s="2">
        <v>0.56815287000000003</v>
      </c>
      <c r="AD326" s="1">
        <v>781</v>
      </c>
      <c r="AE326" s="1">
        <v>233</v>
      </c>
      <c r="AF326" s="2">
        <v>0.29833546999999999</v>
      </c>
      <c r="AG326" s="1">
        <f t="shared" si="5"/>
        <v>196</v>
      </c>
      <c r="AH326" s="1">
        <v>846</v>
      </c>
      <c r="AI326" s="1">
        <v>479</v>
      </c>
      <c r="AJ326" s="1">
        <v>8</v>
      </c>
      <c r="AK326" s="2">
        <v>0.56619385</v>
      </c>
      <c r="AL326" s="1">
        <v>846</v>
      </c>
      <c r="AM326" s="1">
        <v>520</v>
      </c>
      <c r="AN326" s="1">
        <v>10</v>
      </c>
      <c r="AO326" s="2">
        <v>0.61465720999999995</v>
      </c>
      <c r="AP326" s="1">
        <v>760</v>
      </c>
      <c r="AQ326" s="1">
        <v>329</v>
      </c>
      <c r="AR326" s="2">
        <v>0.43289474</v>
      </c>
      <c r="AS326" s="1">
        <v>760</v>
      </c>
      <c r="AT326" s="1">
        <v>345</v>
      </c>
      <c r="AU326" s="2">
        <v>0.45394737000000002</v>
      </c>
      <c r="AV326" s="1">
        <v>761</v>
      </c>
      <c r="AW326" s="1">
        <v>364</v>
      </c>
      <c r="AX326" s="2">
        <v>0.47831800000000002</v>
      </c>
      <c r="AY326" s="1">
        <v>761</v>
      </c>
      <c r="AZ326" s="1">
        <v>295</v>
      </c>
      <c r="BA326" s="2">
        <v>0.38764783000000003</v>
      </c>
      <c r="BB326" s="1">
        <v>765</v>
      </c>
      <c r="BC326" s="1">
        <v>574</v>
      </c>
      <c r="BD326" s="2">
        <v>0.75032679999999996</v>
      </c>
      <c r="BE326" s="1">
        <v>764</v>
      </c>
      <c r="BF326" s="1">
        <v>540</v>
      </c>
      <c r="BG326" s="2">
        <v>0.70680628000000001</v>
      </c>
      <c r="BH326" s="1">
        <v>768</v>
      </c>
      <c r="BI326" s="1">
        <v>364</v>
      </c>
      <c r="BJ326" s="2">
        <v>0.47395832999999998</v>
      </c>
      <c r="BK326" s="1">
        <v>35</v>
      </c>
      <c r="BN326" s="1">
        <v>19</v>
      </c>
      <c r="BO326" s="1">
        <v>35</v>
      </c>
      <c r="BP326" s="1">
        <v>242</v>
      </c>
      <c r="BQ326" s="1">
        <v>144</v>
      </c>
      <c r="BR326" s="1">
        <v>475</v>
      </c>
      <c r="BT326" s="1">
        <v>195</v>
      </c>
      <c r="BU326" s="1">
        <v>319</v>
      </c>
      <c r="BW326" s="1">
        <v>514</v>
      </c>
      <c r="BX326" s="1">
        <v>8</v>
      </c>
      <c r="BZ326" s="1">
        <v>16</v>
      </c>
      <c r="CB326" s="1">
        <v>19</v>
      </c>
      <c r="CC326" s="1">
        <v>108</v>
      </c>
      <c r="CD326" s="1">
        <v>216</v>
      </c>
      <c r="CE326" s="1">
        <v>49</v>
      </c>
      <c r="CF326" s="1">
        <v>416</v>
      </c>
      <c r="CG326" s="1">
        <v>107</v>
      </c>
      <c r="CH326" s="1">
        <v>246</v>
      </c>
      <c r="CI326" s="1">
        <v>79</v>
      </c>
      <c r="CJ326" s="1">
        <v>432</v>
      </c>
      <c r="CL326" s="1">
        <v>14</v>
      </c>
      <c r="CO326" s="1">
        <v>38</v>
      </c>
      <c r="CP326" s="1">
        <v>129</v>
      </c>
      <c r="CT326" s="1">
        <v>89</v>
      </c>
      <c r="CV326" s="1">
        <v>46</v>
      </c>
      <c r="CW326" s="1">
        <v>316</v>
      </c>
      <c r="CY326" s="1">
        <v>137</v>
      </c>
      <c r="DA326" s="1">
        <v>176</v>
      </c>
      <c r="DC326" s="1">
        <v>313</v>
      </c>
      <c r="DD326" s="1">
        <v>17</v>
      </c>
      <c r="DE326" s="1">
        <v>1</v>
      </c>
      <c r="DF326" s="1">
        <v>1</v>
      </c>
      <c r="DG326" s="1">
        <v>2</v>
      </c>
      <c r="DI326" s="1">
        <v>15</v>
      </c>
      <c r="DJ326" s="1">
        <v>2</v>
      </c>
      <c r="DK326" s="1">
        <v>4</v>
      </c>
      <c r="DL326" s="1">
        <v>37</v>
      </c>
      <c r="DM326" s="1">
        <v>73</v>
      </c>
      <c r="DN326" s="1">
        <v>104</v>
      </c>
      <c r="DO326" s="1">
        <v>98</v>
      </c>
      <c r="DP326" s="1">
        <v>4</v>
      </c>
      <c r="DU326" s="1">
        <v>358</v>
      </c>
      <c r="DX326" s="1">
        <v>180</v>
      </c>
      <c r="DY326" s="1">
        <v>91</v>
      </c>
      <c r="EA326" s="1">
        <v>271</v>
      </c>
      <c r="EB326" s="1">
        <v>0</v>
      </c>
      <c r="EC326" s="1">
        <v>3</v>
      </c>
      <c r="ED326" s="1">
        <v>0</v>
      </c>
      <c r="EE326" s="1">
        <v>20</v>
      </c>
      <c r="EF326" s="1">
        <v>135</v>
      </c>
      <c r="EG326" s="1">
        <v>26</v>
      </c>
      <c r="EH326" s="1">
        <v>2</v>
      </c>
      <c r="EI326" s="1">
        <v>160</v>
      </c>
      <c r="EJ326" s="1">
        <v>95</v>
      </c>
      <c r="EK326" s="1">
        <v>118</v>
      </c>
      <c r="EL326" s="1">
        <v>3</v>
      </c>
      <c r="EM326" s="1">
        <v>562</v>
      </c>
      <c r="EN326" s="1">
        <v>226</v>
      </c>
      <c r="EO326" s="1">
        <v>279</v>
      </c>
      <c r="EP326" s="1">
        <v>505</v>
      </c>
      <c r="EQ326" s="1">
        <v>0</v>
      </c>
      <c r="ER326" s="1">
        <v>0</v>
      </c>
      <c r="ES326" s="1">
        <v>6</v>
      </c>
      <c r="ET326" s="1">
        <v>21</v>
      </c>
      <c r="EU326" s="1">
        <v>2</v>
      </c>
      <c r="EV326" s="1">
        <v>114</v>
      </c>
      <c r="EW326" s="1">
        <v>24</v>
      </c>
      <c r="EX326" s="1">
        <v>0</v>
      </c>
      <c r="EY326" s="1">
        <v>9</v>
      </c>
      <c r="EZ326" s="1">
        <v>8</v>
      </c>
      <c r="FA326" s="1">
        <v>0</v>
      </c>
      <c r="FB326" s="1">
        <v>0</v>
      </c>
      <c r="FC326" s="1">
        <v>0</v>
      </c>
      <c r="FD326" s="1">
        <v>0</v>
      </c>
      <c r="FE326" s="1">
        <v>0</v>
      </c>
      <c r="FF326" s="1">
        <v>0</v>
      </c>
      <c r="FG326" s="1">
        <v>0</v>
      </c>
      <c r="FH326" s="1">
        <v>15</v>
      </c>
      <c r="FI326" s="1">
        <v>0</v>
      </c>
      <c r="FJ326" s="1">
        <v>20</v>
      </c>
      <c r="FK326" s="1">
        <v>9</v>
      </c>
      <c r="FL326" s="1">
        <v>0</v>
      </c>
      <c r="FM326" s="1">
        <v>38</v>
      </c>
      <c r="FN326" s="1">
        <v>5</v>
      </c>
      <c r="FO326" s="1">
        <v>2</v>
      </c>
      <c r="FP326" s="1">
        <v>75</v>
      </c>
      <c r="FQ326" s="1">
        <v>0</v>
      </c>
      <c r="FR326" s="1">
        <f>SUM(Tableau17[[#This Row],[2019-T1-ALEXANDRE Audric]:[2019-T1-MARIE Florie]])</f>
        <v>348</v>
      </c>
      <c r="FS326" s="1">
        <v>35</v>
      </c>
      <c r="FT326" s="1">
        <v>277</v>
      </c>
      <c r="FU326" s="1">
        <v>0</v>
      </c>
      <c r="FV326" s="1">
        <v>163</v>
      </c>
      <c r="FW326" s="1">
        <v>0</v>
      </c>
      <c r="FX326" s="1">
        <v>475</v>
      </c>
      <c r="FY326" s="1">
        <v>0</v>
      </c>
      <c r="FZ326" s="1">
        <v>319</v>
      </c>
      <c r="GA326" s="1">
        <v>0</v>
      </c>
      <c r="GB326" s="1">
        <v>195</v>
      </c>
      <c r="GC326" s="1">
        <v>0</v>
      </c>
      <c r="GD326" s="1">
        <v>514</v>
      </c>
      <c r="GE326" s="1">
        <v>108</v>
      </c>
      <c r="GF326" s="1">
        <v>216</v>
      </c>
      <c r="GG326" s="1">
        <v>8</v>
      </c>
      <c r="GH326" s="1">
        <v>84</v>
      </c>
      <c r="GI326" s="1">
        <v>0</v>
      </c>
      <c r="GJ326" s="1">
        <v>416</v>
      </c>
      <c r="GK326" s="1">
        <v>107</v>
      </c>
      <c r="GL326" s="1">
        <v>246</v>
      </c>
      <c r="GM326" s="1">
        <v>0</v>
      </c>
      <c r="GN326" s="1">
        <v>79</v>
      </c>
      <c r="GO326" s="1">
        <v>0</v>
      </c>
      <c r="GP326" s="1">
        <v>432</v>
      </c>
      <c r="GQ326" s="1">
        <v>143</v>
      </c>
      <c r="GR326" s="1">
        <v>89</v>
      </c>
      <c r="GS326" s="1">
        <v>0</v>
      </c>
      <c r="GT326" s="1">
        <v>84</v>
      </c>
      <c r="GU326" s="1">
        <v>0</v>
      </c>
      <c r="GV326" s="1">
        <v>316</v>
      </c>
      <c r="GW326" s="1">
        <v>137</v>
      </c>
      <c r="GX326" s="1">
        <v>176</v>
      </c>
      <c r="GY326" s="1">
        <v>0</v>
      </c>
      <c r="GZ326" s="1">
        <v>0</v>
      </c>
      <c r="HA326" s="1">
        <v>0</v>
      </c>
      <c r="HB326" s="1">
        <v>313</v>
      </c>
      <c r="HC326" s="1">
        <v>183</v>
      </c>
      <c r="HD326" s="1">
        <v>135</v>
      </c>
      <c r="HE326" s="1">
        <v>118</v>
      </c>
      <c r="HF326" s="1">
        <v>124</v>
      </c>
      <c r="HG326" s="1">
        <v>2</v>
      </c>
      <c r="HH326" s="1">
        <v>562</v>
      </c>
      <c r="HI326" s="1">
        <v>226</v>
      </c>
      <c r="HJ326" s="1">
        <v>0</v>
      </c>
      <c r="HK326" s="1">
        <v>279</v>
      </c>
      <c r="HL326" s="1">
        <v>0</v>
      </c>
      <c r="HM326" s="1">
        <v>0</v>
      </c>
      <c r="HN326" s="1">
        <v>505</v>
      </c>
      <c r="HO326" s="1">
        <v>136</v>
      </c>
      <c r="HP326" s="1">
        <v>29</v>
      </c>
      <c r="HQ326" s="1">
        <v>75</v>
      </c>
      <c r="HR326" s="1">
        <v>96</v>
      </c>
      <c r="HS326" s="1">
        <v>17</v>
      </c>
      <c r="HT326" s="1">
        <v>353</v>
      </c>
      <c r="HU326" s="1">
        <v>61</v>
      </c>
      <c r="HV326" s="1">
        <v>102</v>
      </c>
      <c r="HW326" s="1">
        <v>10</v>
      </c>
      <c r="HX326" s="1">
        <v>57</v>
      </c>
      <c r="HY326" s="1">
        <v>0</v>
      </c>
      <c r="HZ326" s="1">
        <v>230</v>
      </c>
      <c r="IA326" s="1">
        <v>76</v>
      </c>
      <c r="IB326" s="1">
        <v>106</v>
      </c>
      <c r="IC326" s="1">
        <v>98</v>
      </c>
      <c r="ID326" s="1">
        <v>77</v>
      </c>
      <c r="IE326" s="1">
        <v>1</v>
      </c>
      <c r="IF326" s="1">
        <v>358</v>
      </c>
      <c r="IG326" s="1">
        <v>0</v>
      </c>
      <c r="IH326" s="1">
        <v>180</v>
      </c>
      <c r="II326" s="1">
        <v>91</v>
      </c>
      <c r="IJ326" s="1">
        <v>0</v>
      </c>
      <c r="IK326" s="1">
        <v>0</v>
      </c>
      <c r="IL326" s="1">
        <v>271</v>
      </c>
      <c r="IM326" s="26">
        <f>IFERROR(Tableau17[[#This Row],[LDIV]]/Tableau17[[#This Row],[Total général]],"")</f>
        <v>0</v>
      </c>
      <c r="IN326" s="26">
        <f>IFERROR(Tableau17[[#This Row],[LDVC]]/Tableau17[[#This Row],[Total général]],"")</f>
        <v>0</v>
      </c>
      <c r="IO326" s="26">
        <f>IFERROR(Tableau17[[#This Row],[LDVD]]/Tableau17[[#This Row],[Total général]],"")</f>
        <v>0.12173913043478261</v>
      </c>
      <c r="IP326" s="26">
        <f>IFERROR(Tableau17[[#This Row],[LDVG]]/Tableau17[[#This Row],[Total général]],"")</f>
        <v>3.4782608695652174E-2</v>
      </c>
      <c r="IQ326" s="26">
        <f>IFERROR(Tableau17[[#This Row],[LEXD]]/Tableau17[[#This Row],[Total général]],"")</f>
        <v>0</v>
      </c>
      <c r="IR326" s="26">
        <f>IFERROR(Tableau17[[#This Row],[LEXG]]/Tableau17[[#This Row],[Total général]],"")</f>
        <v>0</v>
      </c>
      <c r="IS326" s="26">
        <f>IFERROR(Tableau17[[#This Row],[LLR]]/Tableau17[[#This Row],[Total général]],"")</f>
        <v>0.32173913043478258</v>
      </c>
      <c r="IT326" s="26">
        <f>IFERROR(Tableau17[[#This Row],[LREM]]/Tableau17[[#This Row],[Total général]],"")</f>
        <v>4.3478260869565216E-2</v>
      </c>
      <c r="IU326" s="26">
        <f>IFERROR(Tableau17[[#This Row],[LRN]]/Tableau17[[#This Row],[Total général]],"")</f>
        <v>0.26521739130434785</v>
      </c>
      <c r="IV326" s="26">
        <f>IFERROR(Tableau17[[#This Row],[LUG]]/Tableau17[[#This Row],[Total général]],"")</f>
        <v>0.13043478260869565</v>
      </c>
      <c r="IW326" s="26">
        <f>IFERROR(Tableau17[[#This Row],[LVEC]]/Tableau17[[#This Row],[Total général]],"")</f>
        <v>8.2608695652173908E-2</v>
      </c>
      <c r="IX326" s="26">
        <f>IFERROR(Tableau17[[#This Row],[2008-T1-LCMD]]/Tableau17[[#This Row],[2008-T1-TOTAL]],"")</f>
        <v>7.3684210526315783E-2</v>
      </c>
      <c r="IY326" s="26">
        <f>IFERROR(Tableau17[[#This Row],[2008-T1-LDVD]]/Tableau17[[#This Row],[2008-T1-TOTAL]],"")</f>
        <v>0</v>
      </c>
      <c r="IZ326" s="26">
        <f>IFERROR(Tableau17[[#This Row],[2008-T1-LEXD]]/Tableau17[[#This Row],[2008-T1-TOTAL]],"")</f>
        <v>0</v>
      </c>
      <c r="JA326" s="26">
        <f>IFERROR(Tableau17[[#This Row],[2008-T1-LEXG]]/Tableau17[[#This Row],[2008-T1-TOTAL]],"")</f>
        <v>0.04</v>
      </c>
      <c r="JB326" s="26">
        <f>IFERROR(Tableau17[[#This Row],[2008-T1-LFN]]/Tableau17[[#This Row],[2008-T1-TOTAL]],"")</f>
        <v>7.3684210526315783E-2</v>
      </c>
      <c r="JC326" s="26">
        <f>IFERROR(Tableau17[[#This Row],[2008-T1-LMAJ]]/Tableau17[[#This Row],[2008-T1-TOTAL]],"")</f>
        <v>0.5094736842105263</v>
      </c>
      <c r="JD326" s="26">
        <f>IFERROR(Tableau17[[#This Row],[2008-T1-LUG]]/Tableau17[[#This Row],[2008-T1-TOTAL]],"")</f>
        <v>0.30315789473684213</v>
      </c>
      <c r="JE326" s="26">
        <f>IFERROR(Tableau17[[#This Row],[2008-T2-LFN]]/Tableau17[[#This Row],[2008-T2-TOTAL]],"")</f>
        <v>0</v>
      </c>
      <c r="JF326" s="26">
        <f>IFERROR(Tableau17[[#This Row],[2008-T2-LGC]]/Tableau17[[#This Row],[2008-T2-TOTAL]],"")</f>
        <v>0.37937743190661477</v>
      </c>
      <c r="JG326" s="26">
        <f>IFERROR(Tableau17[[#This Row],[2008-T2-LMAJ]]/Tableau17[[#This Row],[2008-T2-TOTAL]],"")</f>
        <v>0.62062256809338523</v>
      </c>
      <c r="JH326" s="26">
        <f>IFERROR(Tableau17[[#This Row],[2008-T2-LUG]]/Tableau17[[#This Row],[2008-T2-TOTAL]],"")</f>
        <v>0</v>
      </c>
      <c r="JI326" s="26">
        <f>IFERROR(Tableau17[[#This Row],[2014-T1-LDIV]]/Tableau17[[#This Row],[2014-T1-TOTAL]],"")</f>
        <v>1.9230769230769232E-2</v>
      </c>
      <c r="JJ326" s="26">
        <f>IFERROR(Tableau17[[#This Row],[2014-T1-LDVD]]/Tableau17[[#This Row],[2014-T1-TOTAL]],"")</f>
        <v>0</v>
      </c>
      <c r="JK326" s="26">
        <f>IFERROR(Tableau17[[#This Row],[2014-T1-LDVG]]/Tableau17[[#This Row],[2014-T1-TOTAL]],"")</f>
        <v>3.8461538461538464E-2</v>
      </c>
      <c r="JL326" s="26">
        <f>IFERROR(Tableau17[[#This Row],[2014-T1-LEXG]]/Tableau17[[#This Row],[2014-T1-TOTAL]],"")</f>
        <v>0</v>
      </c>
      <c r="JM326" s="26">
        <f>IFERROR(Tableau17[[#This Row],[2014-T1-LFG]]/Tableau17[[#This Row],[2014-T1-TOTAL]],"")</f>
        <v>4.567307692307692E-2</v>
      </c>
      <c r="JN326" s="26">
        <f>IFERROR(Tableau17[[#This Row],[2014-T1-LFN]]/Tableau17[[#This Row],[2014-T1-TOTAL]],"")</f>
        <v>0.25961538461538464</v>
      </c>
      <c r="JO326" s="26">
        <f>IFERROR(Tableau17[[#This Row],[2014-T1-LUD]]/Tableau17[[#This Row],[2014-T1-TOTAL]],"")</f>
        <v>0.51923076923076927</v>
      </c>
      <c r="JP326" s="26">
        <f>IFERROR(Tableau17[[#This Row],[2014-T1-LUG]]/Tableau17[[#This Row],[2014-T1-TOTAL]],"")</f>
        <v>0.11778846153846154</v>
      </c>
      <c r="JQ326" s="26">
        <f>IFERROR(Tableau17[[#This Row],[2014-T2-LFN]]/Tableau17[[#This Row],[2014-T2-TOTAL]],"")</f>
        <v>0.24768518518518517</v>
      </c>
      <c r="JR326" s="26">
        <f>IFERROR(Tableau17[[#This Row],[2014-T2-LUD]]/Tableau17[[#This Row],[2014-T2-TOTAL]],"")</f>
        <v>0.56944444444444442</v>
      </c>
      <c r="JS326" s="26">
        <f>IFERROR(Tableau17[[#This Row],[2014-T2-LUG]]/Tableau17[[#This Row],[2014-T2-TOTAL]],"")</f>
        <v>0.18287037037037038</v>
      </c>
      <c r="JT326" s="26">
        <f>IFERROR(Tableau17[[#This Row],[2015-T1-BC-DIV]]/Tableau17[[#This Row],[2015-T1-TOTAL]],"")</f>
        <v>0</v>
      </c>
      <c r="JU326" s="26">
        <f>IFERROR(Tableau17[[#This Row],[2015-T1-BC-DLF]]/Tableau17[[#This Row],[2015-T1-TOTAL]],"")</f>
        <v>4.4303797468354431E-2</v>
      </c>
      <c r="JV326" s="26">
        <f>IFERROR(Tableau17[[#This Row],[2015-T1-BC-DVD]]/Tableau17[[#This Row],[2015-T1-TOTAL]],"")</f>
        <v>0</v>
      </c>
      <c r="JW326" s="26">
        <f>IFERROR(Tableau17[[#This Row],[2015-T1-BC-DVG]]/Tableau17[[#This Row],[2015-T1-TOTAL]],"")</f>
        <v>0</v>
      </c>
      <c r="JX326" s="26">
        <f>IFERROR(Tableau17[[#This Row],[2015-T1-BC-FG]]/Tableau17[[#This Row],[2015-T1-TOTAL]],"")</f>
        <v>0.12025316455696203</v>
      </c>
      <c r="JY326" s="26">
        <f>IFERROR(Tableau17[[#This Row],[2015-T1-BC-FN]]/Tableau17[[#This Row],[2015-T1-TOTAL]],"")</f>
        <v>0.40822784810126583</v>
      </c>
      <c r="JZ326" s="26">
        <f>IFERROR(Tableau17[[#This Row],[2015-T1-BC-MDM]]/Tableau17[[#This Row],[2015-T1-TOTAL]],"")</f>
        <v>0</v>
      </c>
      <c r="KA326" s="26">
        <f>IFERROR(Tableau17[[#This Row],[2015-T1-BC-RDG]]/Tableau17[[#This Row],[2015-T1-TOTAL]],"")</f>
        <v>0</v>
      </c>
      <c r="KB326" s="26">
        <f>IFERROR(Tableau17[[#This Row],[2015-T1-BC-SOC]]/Tableau17[[#This Row],[2015-T1-TOTAL]],"")</f>
        <v>0</v>
      </c>
      <c r="KC326" s="26">
        <f>IFERROR(Tableau17[[#This Row],[2015-T1-BC-UD]]/Tableau17[[#This Row],[2015-T1-TOTAL]],"")</f>
        <v>0.28164556962025317</v>
      </c>
      <c r="KD326" s="26">
        <f>IFERROR(Tableau17[[#This Row],[2015-T1-BC-UG]]/Tableau17[[#This Row],[2015-T1-TOTAL]],"")</f>
        <v>0</v>
      </c>
      <c r="KE326" s="26">
        <f>IFERROR(Tableau17[[#This Row],[2015-T1-BC-VEC]]/Tableau17[[#This Row],[2015-T1-TOTAL]],"")</f>
        <v>0.14556962025316456</v>
      </c>
      <c r="KF326" s="26">
        <f>IFERROR(Tableau17[[#This Row],[2015-T2-BC-DVG]]/Tableau17[[#This Row],[2015-T2-TOTAL]],"")</f>
        <v>0</v>
      </c>
      <c r="KG326" s="26">
        <f>IFERROR(Tableau17[[#This Row],[2015-T2-BC-FN]]/Tableau17[[#This Row],[2015-T2-TOTAL]],"")</f>
        <v>0.43769968051118213</v>
      </c>
      <c r="KH326" s="26">
        <f>IFERROR(Tableau17[[#This Row],[2015-T2-BC-SOC]]/Tableau17[[#This Row],[2015-T2-TOTAL]],"")</f>
        <v>0</v>
      </c>
      <c r="KI326" s="26">
        <f>IFERROR(Tableau17[[#This Row],[2015-T2-BC-UD]]/Tableau17[[#This Row],[2015-T2-TOTAL]],"")</f>
        <v>0.56230031948881787</v>
      </c>
      <c r="KJ326" s="26">
        <f>IFERROR(Tableau17[[#This Row],[2015-T2-BC-UG]]/Tableau17[[#This Row],[2015-T2-TOTAL]],"")</f>
        <v>0</v>
      </c>
      <c r="KK326" s="26">
        <f>IFERROR(Tableau17[[#This Row],[2017 (L)-T1-COM]]/Tableau17[[#This Row],[2017 (L)-T1-TOTAL]],"")</f>
        <v>4.7486033519553071E-2</v>
      </c>
      <c r="KL326" s="26">
        <f>IFERROR(Tableau17[[#This Row],[2017 (L)-T1-DIV]]/Tableau17[[#This Row],[2017 (L)-T1-TOTAL]],"")</f>
        <v>2.7932960893854749E-3</v>
      </c>
      <c r="KM326" s="26">
        <f>IFERROR(Tableau17[[#This Row],[2017 (L)-T1-DLF]]/Tableau17[[#This Row],[2017 (L)-T1-TOTAL]],"")</f>
        <v>2.7932960893854749E-3</v>
      </c>
      <c r="KN326" s="26">
        <f>IFERROR(Tableau17[[#This Row],[2017 (L)-T1-DVD]]/Tableau17[[#This Row],[2017 (L)-T1-TOTAL]],"")</f>
        <v>5.5865921787709499E-3</v>
      </c>
      <c r="KO326" s="26">
        <f>IFERROR(Tableau17[[#This Row],[2017 (L)-T1-DVG]]/Tableau17[[#This Row],[2017 (L)-T1-TOTAL]],"")</f>
        <v>0</v>
      </c>
      <c r="KP326" s="26">
        <f>IFERROR(Tableau17[[#This Row],[2017 (L)-T1-ECO]]/Tableau17[[#This Row],[2017 (L)-T1-TOTAL]],"")</f>
        <v>4.189944134078212E-2</v>
      </c>
      <c r="KQ326" s="26">
        <f>IFERROR(Tableau17[[#This Row],[2017 (L)-T1-EXD]]/Tableau17[[#This Row],[2017 (L)-T1-TOTAL]],"")</f>
        <v>5.5865921787709499E-3</v>
      </c>
      <c r="KR326" s="26">
        <f>IFERROR(Tableau17[[#This Row],[2017 (L)-T1-EXG]]/Tableau17[[#This Row],[2017 (L)-T1-TOTAL]],"")</f>
        <v>1.11731843575419E-2</v>
      </c>
      <c r="KS326" s="26">
        <f>IFERROR(Tableau17[[#This Row],[2017 (L)-T1-FI]]/Tableau17[[#This Row],[2017 (L)-T1-TOTAL]],"")</f>
        <v>0.10335195530726257</v>
      </c>
      <c r="KT326" s="26">
        <f>IFERROR(Tableau17[[#This Row],[2017 (L)-T1-FN]]/Tableau17[[#This Row],[2017 (L)-T1-TOTAL]],"")</f>
        <v>0.20391061452513967</v>
      </c>
      <c r="KU326" s="26">
        <f>IFERROR(Tableau17[[#This Row],[2017 (L)-T1-LR]]/Tableau17[[#This Row],[2017 (L)-T1-TOTAL]],"")</f>
        <v>0.29050279329608941</v>
      </c>
      <c r="KV326" s="26">
        <f>IFERROR(Tableau17[[#This Row],[2017 (L)-T1-MDM]]/Tableau17[[#This Row],[2017 (L)-T1-TOTAL]],"")</f>
        <v>0.27374301675977653</v>
      </c>
      <c r="KW326" s="26">
        <f>IFERROR(Tableau17[[#This Row],[2017 (L)-T1-RDG]]/Tableau17[[#This Row],[2017 (L)-T1-TOTAL]],"")</f>
        <v>1.11731843575419E-2</v>
      </c>
      <c r="KX326" s="26">
        <f>IFERROR(Tableau17[[#This Row],[2017 (L)-T1-REG]]/Tableau17[[#This Row],[2017 (L)-T1-TOTAL]],"")</f>
        <v>0</v>
      </c>
      <c r="KY326" s="26">
        <f>IFERROR(Tableau17[[#This Row],[2017 (L)-T1-REM]]/Tableau17[[#This Row],[2017 (L)-T1-TOTAL]],"")</f>
        <v>0</v>
      </c>
      <c r="KZ326" s="26">
        <f>IFERROR(Tableau17[[#This Row],[2017 (L)-T1-SOC]]/Tableau17[[#This Row],[2017 (L)-T1-TOTAL]],"")</f>
        <v>0</v>
      </c>
      <c r="LA326" s="26">
        <f>IFERROR(Tableau17[[#This Row],[2017 (L)-T1-UDI]]/Tableau17[[#This Row],[2017 (L)-T1-TOTAL]],"")</f>
        <v>0</v>
      </c>
      <c r="LB326" s="26">
        <f>IFERROR(Tableau17[[#This Row],[2017 (L)-T2-FI]]/Tableau17[[#This Row],[2017 (L)-T2-TOTAL]],"")</f>
        <v>0</v>
      </c>
      <c r="LC326" s="26">
        <f>IFERROR(Tableau17[[#This Row],[2017 (L)-T2-FN]]/Tableau17[[#This Row],[2017 (L)-T2-TOTAL]],"")</f>
        <v>0</v>
      </c>
      <c r="LD326" s="26">
        <f>IFERROR(Tableau17[[#This Row],[2017 (L)-T2-LR]]/Tableau17[[#This Row],[2017 (L)-T2-TOTAL]],"")</f>
        <v>0.66420664206642066</v>
      </c>
      <c r="LE326" s="26">
        <f>IFERROR(Tableau17[[#This Row],[2017 (L)-T2-MDM]]/Tableau17[[#This Row],[2017 (L)-T2-TOTAL]],"")</f>
        <v>0.33579335793357934</v>
      </c>
      <c r="LF326" s="26">
        <f>IFERROR(Tableau17[[#This Row],[2017 (L)-T2-REM]]/Tableau17[[#This Row],[2017 (L)-T2-TOTAL]],"")</f>
        <v>0</v>
      </c>
      <c r="LG326" s="26">
        <f>IFERROR(Tableau17[[#This Row],[2017-T1-ARTHAUD Nathalie]]/Tableau17[[#This Row],[2017-T1-TOTAL]],"")</f>
        <v>0</v>
      </c>
      <c r="LH326" s="26">
        <f>IFERROR(Tableau17[[#This Row],[2017-T1-ASSELINEAU Fran]]/Tableau17[[#This Row],[2017-T1-TOTAL]],"")</f>
        <v>5.3380782918149468E-3</v>
      </c>
      <c r="LI326" s="26">
        <f>IFERROR(Tableau17[[#This Row],[2017-T1-CHEMINADE Jacques]]/Tableau17[[#This Row],[2017-T1-TOTAL]],"")</f>
        <v>0</v>
      </c>
      <c r="LJ326" s="26">
        <f>IFERROR(Tableau17[[#This Row],[2017-T1-DUPONT-AIGNAN Nicolas]]/Tableau17[[#This Row],[2017-T1-TOTAL]],"")</f>
        <v>3.5587188612099648E-2</v>
      </c>
      <c r="LK326" s="26">
        <f>IFERROR(Tableau17[[#This Row],[2017-T1-FILLON Fran]]/Tableau17[[#This Row],[2017-T1-TOTAL]],"")</f>
        <v>0.2402135231316726</v>
      </c>
      <c r="LL326" s="26">
        <f>IFERROR(Tableau17[[#This Row],[2017-T1-HAMON Beno]]/Tableau17[[#This Row],[2017-T1-TOTAL]],"")</f>
        <v>4.6263345195729534E-2</v>
      </c>
      <c r="LM326" s="26">
        <f>IFERROR(Tableau17[[#This Row],[2017-T1-LASSALLE Jean]]/Tableau17[[#This Row],[2017-T1-TOTAL]],"")</f>
        <v>3.5587188612099642E-3</v>
      </c>
      <c r="LN326" s="26">
        <f>IFERROR(Tableau17[[#This Row],[2017-T1-LE PEN Marine]]/Tableau17[[#This Row],[2017-T1-TOTAL]],"")</f>
        <v>0.28469750889679718</v>
      </c>
      <c r="LO326" s="26">
        <f>IFERROR(Tableau17[[#This Row],[2017-T1-M Jean-Luc]]/Tableau17[[#This Row],[2017-T1-TOTAL]],"")</f>
        <v>0.16903914590747332</v>
      </c>
      <c r="LP326" s="26">
        <f>IFERROR(Tableau17[[#This Row],[2017-T1-MACRON Emmanuel]]/Tableau17[[#This Row],[2017-T1-TOTAL]],"")</f>
        <v>0.20996441281138789</v>
      </c>
      <c r="LQ326" s="26">
        <f>IFERROR(Tableau17[[#This Row],[2017-T1-POUTOU Philippe]]/Tableau17[[#This Row],[2017-T1-TOTAL]],"")</f>
        <v>5.3380782918149468E-3</v>
      </c>
      <c r="LR326" s="26">
        <f>IFERROR(Tableau17[[#This Row],[2017-T2-LE PEN Marine]]/Tableau17[[#This Row],[2017-T2-TOTAL]],"")</f>
        <v>0.44752475247524753</v>
      </c>
      <c r="LS326" s="26">
        <f>IFERROR(Tableau17[[#This Row],[2017-T2-MACRON Emmanuel]]/Tableau17[[#This Row],[2017-T2-TOTAL]],"")</f>
        <v>0.55247524752475252</v>
      </c>
      <c r="LT326" s="26">
        <f>IFERROR(Tableau17[[#This Row],[2019-T1-ALEXANDRE Audric]]/Tableau17[[#This Row],[2019-T1-TOTAL]],"")</f>
        <v>0</v>
      </c>
      <c r="LU326" s="26">
        <f>IFERROR(Tableau17[[#This Row],[2019-T1-ARTHAUD Nathalie]]/Tableau17[[#This Row],[2019-T1-TOTAL]],"")</f>
        <v>0</v>
      </c>
      <c r="LV326" s="26">
        <f>IFERROR(Tableau17[[#This Row],[2019-T1-ASSELINEAU François]]/Tableau17[[#This Row],[2019-T1-TOTAL]],"")</f>
        <v>1.7241379310344827E-2</v>
      </c>
      <c r="LW326" s="26">
        <f>IFERROR(Tableau17[[#This Row],[2019-T1-AUBRY Manon]]/Tableau17[[#This Row],[2019-T1-TOTAL]],"")</f>
        <v>6.0344827586206899E-2</v>
      </c>
      <c r="LX326" s="26">
        <f>IFERROR(Tableau17[[#This Row],[2019-T1-AZERGUI Nagib]]/Tableau17[[#This Row],[2019-T1-TOTAL]],"")</f>
        <v>5.7471264367816091E-3</v>
      </c>
      <c r="LY326" s="26">
        <f>IFERROR(Tableau17[[#This Row],[2019-T1-BARDELLA Jordan]]/Tableau17[[#This Row],[2019-T1-TOTAL]],"")</f>
        <v>0.32758620689655171</v>
      </c>
      <c r="LZ326" s="26">
        <f>IFERROR(Tableau17[[#This Row],[2019-T1-BELLAMY François-Xavier]]/Tableau17[[#This Row],[2019-T1-TOTAL]],"")</f>
        <v>6.8965517241379309E-2</v>
      </c>
      <c r="MA326" s="26">
        <f>IFERROR(Tableau17[[#This Row],[2019-T1-BIDOU Olivier]]/Tableau17[[#This Row],[2019-T1-TOTAL]],"")</f>
        <v>0</v>
      </c>
      <c r="MB326" s="26">
        <f>IFERROR(Tableau17[[#This Row],[2019-T1-BOURG Dominique]]/Tableau17[[#This Row],[2019-T1-TOTAL]],"")</f>
        <v>2.5862068965517241E-2</v>
      </c>
      <c r="MC326" s="26">
        <f>IFERROR(Tableau17[[#This Row],[2019-T1-BROSSAT Ian]]/Tableau17[[#This Row],[2019-T1-TOTAL]],"")</f>
        <v>2.2988505747126436E-2</v>
      </c>
      <c r="MD326" s="26">
        <f>IFERROR(Tableau17[[#This Row],[2019-T1-CAILLAUD Sophie]]/Tableau17[[#This Row],[2019-T1-TOTAL]],"")</f>
        <v>0</v>
      </c>
      <c r="ME326" s="26">
        <f>IFERROR(Tableau17[[#This Row],[2019-T1-CAMUS Renaud]]/Tableau17[[#This Row],[2019-T1-TOTAL]],"")</f>
        <v>0</v>
      </c>
      <c r="MF326" s="26">
        <f>IFERROR(Tableau17[[#This Row],[2019-T1-CHALENÇON Christophe]]/Tableau17[[#This Row],[2019-T1-TOTAL]],"")</f>
        <v>0</v>
      </c>
      <c r="MG326" s="26">
        <f>IFERROR(Tableau17[[#This Row],[2019-T1-CORBET Cathy Denise Ginette]]/Tableau17[[#This Row],[2019-T1-TOTAL]],"")</f>
        <v>0</v>
      </c>
      <c r="MH326" s="26">
        <f>IFERROR(Tableau17[[#This Row],[2019-T1-DE PREVOISIN Robert]]/Tableau17[[#This Row],[2019-T1-TOTAL]],"")</f>
        <v>0</v>
      </c>
      <c r="MI326" s="26">
        <f>IFERROR(Tableau17[[#This Row],[2019-T1-DELFEL Thérèse]]/Tableau17[[#This Row],[2019-T1-TOTAL]],"")</f>
        <v>0</v>
      </c>
      <c r="MJ326" s="26">
        <f>IFERROR(Tableau17[[#This Row],[2019-T1-DIEUMEGARD Pierre]]/Tableau17[[#This Row],[2019-T1-TOTAL]],"")</f>
        <v>0</v>
      </c>
      <c r="MK326" s="26">
        <f>IFERROR(Tableau17[[#This Row],[2019-T1-DUPONT-AIGNAN Nicolas]]/Tableau17[[#This Row],[2019-T1-TOTAL]],"")</f>
        <v>4.3103448275862072E-2</v>
      </c>
      <c r="ML326" s="26">
        <f>IFERROR(Tableau17[[#This Row],[2019-T1-GERNIGON Yves]]/Tableau17[[#This Row],[2019-T1-TOTAL]],"")</f>
        <v>0</v>
      </c>
      <c r="MM326" s="26">
        <f>IFERROR(Tableau17[[#This Row],[2019-T1-GLUCKSMANN Raphaël]]/Tableau17[[#This Row],[2019-T1-TOTAL]],"")</f>
        <v>5.7471264367816091E-2</v>
      </c>
      <c r="MN326" s="26">
        <f>IFERROR(Tableau17[[#This Row],[2019-T1-HAMON Benoît]]/Tableau17[[#This Row],[2019-T1-TOTAL]],"")</f>
        <v>2.5862068965517241E-2</v>
      </c>
      <c r="MO326" s="26">
        <f>IFERROR(Tableau17[[#This Row],[2019-T1-HELGEN Gilles]]/Tableau17[[#This Row],[2019-T1-TOTAL]],"")</f>
        <v>0</v>
      </c>
      <c r="MP326" s="26">
        <f>IFERROR(Tableau17[[#This Row],[2019-T1-JADOT Yannick]]/Tableau17[[#This Row],[2019-T1-TOTAL]],"")</f>
        <v>0.10919540229885058</v>
      </c>
      <c r="MQ326" s="26">
        <f>IFERROR(Tableau17[[#This Row],[2019-T1-LAGARDE Jean-Christophe]]/Tableau17[[#This Row],[2019-T1-TOTAL]],"")</f>
        <v>1.4367816091954023E-2</v>
      </c>
      <c r="MR326" s="26">
        <f>IFERROR(Tableau17[[#This Row],[2019-T1-LALANNE Francis]]/Tableau17[[#This Row],[2019-T1-TOTAL]],"")</f>
        <v>5.7471264367816091E-3</v>
      </c>
      <c r="MS326" s="26">
        <f>IFERROR(Tableau17[[#This Row],[2019-T1-LOISEAU Nathalie]]/Tableau17[[#This Row],[2019-T1-TOTAL]],"")</f>
        <v>0.21551724137931033</v>
      </c>
      <c r="MT326" s="26">
        <f>IFERROR(Tableau17[[#This Row],[2019-T1-MARIE Florie]]/Tableau17[[#This Row],[2019-T1-TOTAL]],"")</f>
        <v>0</v>
      </c>
      <c r="MU326" s="26">
        <f>IFERROR(Tableau17[[#This Row],[2008-T1-MACROEXTRDROITE]]/Tableau17[[#This Row],[2008-T1-MACROTOTALE]],"")</f>
        <v>7.3684210526315783E-2</v>
      </c>
      <c r="MV326" s="26">
        <f>IFERROR(Tableau17[[#This Row],[2008-T1-MACRODROITE]]/Tableau17[[#This Row],[2008-T1-MACROTOTALE]],"")</f>
        <v>0.5831578947368421</v>
      </c>
      <c r="MW326" s="26">
        <f>IFERROR(Tableau17[[#This Row],[2008-T1-MACROCENTRE]]/Tableau17[[#This Row],[2008-T1-MACROTOTALE]],"")</f>
        <v>0</v>
      </c>
      <c r="MX326" s="26">
        <f>IFERROR(Tableau17[[#This Row],[2008-T1-MACROGAUCHE]]/Tableau17[[#This Row],[2008-T1-MACROTOTALE]],"")</f>
        <v>0.34315789473684211</v>
      </c>
      <c r="MY326" s="26">
        <f>IFERROR(Tableau17[[#This Row],[2008-T1-MACROAUTRE]]/Tableau17[[#This Row],[2008-T1-MACROTOTALE]],"")</f>
        <v>0</v>
      </c>
      <c r="MZ326" s="26">
        <f>IFERROR(Tableau17[[#This Row],[2008-T2-MACROEXTRDROITE]]/Tableau17[[#This Row],[2008-T2-MACROTOTALE]],"")</f>
        <v>0</v>
      </c>
      <c r="NA326" s="26">
        <f>IFERROR(Tableau17[[#This Row],[2008-T2-MACRODROITE]]/Tableau17[[#This Row],[2008-T2-MACROTOTALE]],"")</f>
        <v>0.62062256809338523</v>
      </c>
      <c r="NB326" s="26">
        <f>IFERROR(Tableau17[[#This Row],[2008-T2-MACROCENTRE]]/Tableau17[[#This Row],[2008-T2-MACROTOTALE]],"")</f>
        <v>0</v>
      </c>
      <c r="NC326" s="26">
        <f>IFERROR(Tableau17[[#This Row],[2008-T2-MACROGAUCHE]]/Tableau17[[#This Row],[2008-T2-MACROTOTALE]],"")</f>
        <v>0.37937743190661477</v>
      </c>
      <c r="ND326" s="26">
        <f>IFERROR(Tableau17[[#This Row],[2008-T2-MACROAUTRE]]/Tableau17[[#This Row],[2008-T2-MACROTOTALE]],"")</f>
        <v>0</v>
      </c>
      <c r="NE326" s="26">
        <f>IFERROR(Tableau17[[#This Row],[2014-T1-MACROEXTRDROITE]]/Tableau17[[#This Row],[2014-T1-MACROTOTALE]],"")</f>
        <v>0.25961538461538464</v>
      </c>
      <c r="NF326" s="26">
        <f>IFERROR(Tableau17[[#This Row],[2014-T1-MACRODROITE]]/Tableau17[[#This Row],[2014-T1-MACROTOTALE]],"")</f>
        <v>0.51923076923076927</v>
      </c>
      <c r="NG326" s="26">
        <f>IFERROR(Tableau17[[#This Row],[2014-T1-MACROCENTRE]]/Tableau17[[#This Row],[2014-T1-MACROTOTALE]],"")</f>
        <v>1.9230769230769232E-2</v>
      </c>
      <c r="NH326" s="26">
        <f>IFERROR(Tableau17[[#This Row],[2014-T1-MACROGAUCHE]]/Tableau17[[#This Row],[2014-T1-MACROTOTALE]],"")</f>
        <v>0.20192307692307693</v>
      </c>
      <c r="NI326" s="26">
        <f>IFERROR(Tableau17[[#This Row],[2014-T1-MACROAUTRE]]/Tableau17[[#This Row],[2014-T1-MACROTOTALE]],"")</f>
        <v>0</v>
      </c>
      <c r="NJ326" s="26">
        <f>IFERROR(Tableau17[[#This Row],[2014-T2-MACROEXTRDROITE]]/Tableau17[[#This Row],[2014-T2-MACROTOTALE]],"")</f>
        <v>0.24768518518518517</v>
      </c>
      <c r="NK326" s="26">
        <f>IFERROR(Tableau17[[#This Row],[2014-T2-MACRODROITE]]/Tableau17[[#This Row],[2014-T2-MACROTOTALE]],"")</f>
        <v>0.56944444444444442</v>
      </c>
      <c r="NL326" s="26">
        <f>IFERROR(Tableau17[[#This Row],[2014-T2-MACROCENTRE]]/Tableau17[[#This Row],[2014-T2-MACROTOTALE]],"")</f>
        <v>0</v>
      </c>
      <c r="NM326" s="26">
        <f>IFERROR(Tableau17[[#This Row],[2014-T2-MACROGAUCHE]]/Tableau17[[#This Row],[2014-T2-MACROTOTALE]],"")</f>
        <v>0.18287037037037038</v>
      </c>
      <c r="NN326" s="26">
        <f>IFERROR(Tableau17[[#This Row],[2014-T2-MACROAUTRE]]/Tableau17[[#This Row],[2014-T2-MACROTOTALE]],"")</f>
        <v>0</v>
      </c>
      <c r="NO326" s="26">
        <f>IFERROR( Tableau17[[#This Row],[2015-T1-MACROEXTRDROITE]]/Tableau17[[#This Row],[2015-T1-MACROTOTALE]],"")</f>
        <v>0.45253164556962028</v>
      </c>
      <c r="NP326" s="26">
        <f>IFERROR(Tableau17[[#This Row],[2015-T1-MACRODROITE]]/Tableau17[[#This Row],[2015-T1-MACROTOTALE]],"")</f>
        <v>0.28164556962025317</v>
      </c>
      <c r="NQ326" s="26">
        <f>IFERROR(Tableau17[[#This Row],[2015-T1-MACROCENTRE]]/Tableau17[[#This Row],[2015-T1-MACROTOTALE]],"")</f>
        <v>0</v>
      </c>
      <c r="NR326" s="26">
        <f>IFERROR(Tableau17[[#This Row],[2015-T1-MACROGAUCHE]]/Tableau17[[#This Row],[2015-T1-MACROTOTALE]],"")</f>
        <v>0.26582278481012656</v>
      </c>
      <c r="NS326" s="26">
        <f>IFERROR(Tableau17[[#This Row],[2015-T1-MACROAUTRE]]/Tableau17[[#This Row],[2015-T1-MACROTOTALE]],"")</f>
        <v>0</v>
      </c>
      <c r="NT326" s="26">
        <f>IFERROR(Tableau17[[#This Row],[2015-T2-MACROEXTRDROITE]]/Tableau17[[#This Row],[2015-T2-MACROTOTALE]],"")</f>
        <v>0.43769968051118213</v>
      </c>
      <c r="NU326" s="26">
        <f>IFERROR(Tableau17[[#This Row],[2015-T2-MACRODROITE]]/Tableau17[[#This Row],[2015-T2-MACROTOTALE]],"")</f>
        <v>0.56230031948881787</v>
      </c>
      <c r="NV326" s="26">
        <f>IFERROR(Tableau17[[#This Row],[2015-T2-MACROCENTRE]]/Tableau17[[#This Row],[2015-T2-MACROTOTALE]],"")</f>
        <v>0</v>
      </c>
      <c r="NW326" s="26">
        <f>IFERROR(Tableau17[[#This Row],[2015-T2-MACROGAUCHE]]/Tableau17[[#This Row],[2015-T2-MACROTOTALE]],"")</f>
        <v>0</v>
      </c>
      <c r="NX326" s="26">
        <f>IFERROR(Tableau17[[#This Row],[2015-T2-MACROAUTRE]]/Tableau17[[#This Row],[2015-T2-MACROTOTALE]],"")</f>
        <v>0</v>
      </c>
      <c r="NY326" s="26">
        <f>IFERROR(Tableau17[[#This Row],[2017-T1-MACROEXTRDROITE]]/Tableau17[[#This Row],[2017-T1-MACROTOTALE]],"")</f>
        <v>0.32562277580071175</v>
      </c>
      <c r="NZ326" s="26">
        <f>IFERROR(Tableau17[[#This Row],[2017-T1-MACRODROITE]]/Tableau17[[#This Row],[2017-T1-MACROTOTALE]],"")</f>
        <v>0.2402135231316726</v>
      </c>
      <c r="OA326" s="26">
        <f>IFERROR(Tableau17[[#This Row],[2017-T1-MACROCENTRE]]/Tableau17[[#This Row],[2017-T1-MACROTOTALE]],"")</f>
        <v>0.20996441281138789</v>
      </c>
      <c r="OB326" s="26">
        <f>IFERROR(Tableau17[[#This Row],[2017-T1-MACROGAUCHE]]/Tableau17[[#This Row],[2017-T1-MACROTOTALE]],"")</f>
        <v>0.2206405693950178</v>
      </c>
      <c r="OC326" s="26">
        <f>IFERROR(Tableau17[[#This Row],[2017-T1-MACROAUTRE]]/Tableau17[[#This Row],[2017-T1-MACROTOTALE]],"")</f>
        <v>3.5587188612099642E-3</v>
      </c>
      <c r="OD326" s="26">
        <f>IFERROR(Tableau17[[#This Row],[2017-T2-MACROEXTRDROITE]]/Tableau17[[#This Row],[2017-T2-MACROTOTALE]],"")</f>
        <v>0.44752475247524753</v>
      </c>
      <c r="OE326" s="26">
        <f>IFERROR(Tableau17[[#This Row],[2017-T2-MACRODROITE]]/Tableau17[[#This Row],[2017-T2-MACROTOTALE]],"")</f>
        <v>0</v>
      </c>
      <c r="OF326" s="26">
        <f>IFERROR(Tableau17[[#This Row],[2017-T2-MACROCENTRE]]/Tableau17[[#This Row],[2017-T2-MACROTOTALE]],"")</f>
        <v>0.55247524752475252</v>
      </c>
      <c r="OG326" s="26">
        <f>IFERROR(Tableau17[[#This Row],[2017-T2-MACROGAUCHE]]/Tableau17[[#This Row],[2017-T2-MACROTOTALE]],"")</f>
        <v>0</v>
      </c>
      <c r="OH326" s="26">
        <f>IFERROR(Tableau17[[#This Row],[2017-T2-MACROAUTRE]]/Tableau17[[#This Row],[2017-T2-MACROTOTALE]],"")</f>
        <v>0</v>
      </c>
      <c r="OI326" s="26">
        <f>IFERROR(Tableau17[[#This Row],[2019-T1-MACROEXTRDROITE]]/Tableau17[[#This Row],[2019-T1-MACROTOTALE]],"")</f>
        <v>0.38526912181303113</v>
      </c>
      <c r="OJ326" s="26">
        <f>IFERROR(Tableau17[[#This Row],[2019-T1-MACRODROITE]]/Tableau17[[#This Row],[2019-T1-MACROTOTALE]],"")</f>
        <v>8.2152974504249299E-2</v>
      </c>
      <c r="OK326" s="26">
        <f>IFERROR(Tableau17[[#This Row],[2019-T1-MACROCENTRE]]/Tableau17[[#This Row],[2019-T1-MACROTOTALE]],"")</f>
        <v>0.21246458923512748</v>
      </c>
      <c r="OL326" s="26">
        <f>IFERROR(Tableau17[[#This Row],[2019-T1-MACROGAUCHE]]/Tableau17[[#This Row],[2019-T1-MACROTOTALE]],"")</f>
        <v>0.2719546742209632</v>
      </c>
      <c r="OM326" s="26">
        <f>IFERROR(Tableau17[[#This Row],[2019-T1-MACROAUTRE]]/Tableau17[[#This Row],[2019-T1-MACROTOTALE]],"")</f>
        <v>4.8158640226628892E-2</v>
      </c>
      <c r="ON326" s="26">
        <f>IFERROR(Tableau17[[#This Row],[2020-T1-MACROEXTRDROITE]]/Tableau17[[#This Row],[2020-T1-MACROTOTALE]],"")</f>
        <v>0.26521739130434785</v>
      </c>
      <c r="OO326" s="26">
        <f>IFERROR(Tableau17[[#This Row],[2020-T1-MACRODROITE]]/Tableau17[[#This Row],[2020-T1-MACROTOTALE]],"")</f>
        <v>0.44347826086956521</v>
      </c>
      <c r="OP326" s="26">
        <f>IFERROR(Tableau17[[#This Row],[2020-T1-MACROCENTRE]]/Tableau17[[#This Row],[2020-T1-MACROTOTALE]],"")</f>
        <v>4.3478260869565216E-2</v>
      </c>
      <c r="OQ326" s="26">
        <f>IFERROR(Tableau17[[#This Row],[2020-T1-MACROGAUCHE]]/Tableau17[[#This Row],[2020-T1-MACROTOTALE]],"")</f>
        <v>0.24782608695652175</v>
      </c>
      <c r="OR326" s="26">
        <f>IFERROR(Tableau17[[#This Row],[2020-T1-MACROAUTRE]]/Tableau17[[#This Row],[2020-T1-MACROTOTALE]],"")</f>
        <v>0</v>
      </c>
      <c r="OS326" s="26">
        <f>IFERROR(Tableau17[[#This Row],[2017 (L)-T1-MACROEXTRDROITE]]/Tableau17[[#This Row],[2017 (L)-T1-MACROTOTALE]],"")</f>
        <v>0.21229050279329609</v>
      </c>
      <c r="OT326" s="26">
        <f>IFERROR(Tableau17[[#This Row],[2017 (L)-T1-MACRODROITE]]/Tableau17[[#This Row],[2017 (L)-T1-MACROTOTALE]],"")</f>
        <v>0.29608938547486036</v>
      </c>
      <c r="OU326" s="26">
        <f>IFERROR(Tableau17[[#This Row],[2017 (L)-T1-MACROCENTRE]]/Tableau17[[#This Row],[2017 (L)-T1-MACROTOTALE]],"")</f>
        <v>0.27374301675977653</v>
      </c>
      <c r="OV326" s="26">
        <f>IFERROR(Tableau17[[#This Row],[2017 (L)-T1-MACROGAUCHE]]/Tableau17[[#This Row],[2017 (L)-T1-MACROTOTALE]],"")</f>
        <v>0.21508379888268156</v>
      </c>
      <c r="OW326" s="26">
        <f>IFERROR(Tableau17[[#This Row],[2017 (L)-T1-MACROAUTRE]]/Tableau17[[#This Row],[2017 (L)-T1-MACROTOTALE]],"")</f>
        <v>2.7932960893854749E-3</v>
      </c>
      <c r="OX326" s="26">
        <f>IFERROR(Tableau17[[#This Row],[2017 (L)-T2-MACROEXTRDROITE]]/Tableau17[[#This Row],[2017 (L)-T2-MACROTOTALE]],"")</f>
        <v>0</v>
      </c>
      <c r="OY326" s="26">
        <f>IFERROR(Tableau17[[#This Row],[2017 (L)-T2-MACRODROITE]]/Tableau17[[#This Row],[2017 (L)-T2-MACROTOTALE]],"")</f>
        <v>0.66420664206642066</v>
      </c>
      <c r="OZ326" s="26">
        <f>IFERROR(Tableau17[[#This Row],[2017 (L)-T2-MACROCENTRE]]/Tableau17[[#This Row],[2017 (L)-T2-MACROTOTALE]],"")</f>
        <v>0.33579335793357934</v>
      </c>
      <c r="PA326" s="26">
        <f>IFERROR(Tableau17[[#This Row],[2017 (L)-T2-MACROGAUCHE]]/Tableau17[[#This Row],[2017 (L)-T2-MACROTOTALE]],"")</f>
        <v>0</v>
      </c>
      <c r="PB326" s="26">
        <f>IFERROR(Tableau17[[#This Row],[2017 (L)-T2-MACROAUTRE]]/Tableau17[[#This Row],[2017 (L)-T2-MACROTOTALE]],"")</f>
        <v>0</v>
      </c>
      <c r="PC326" s="26">
        <f>IFERROR(Tableau17[[#This Row],[2008_T1_PROCUS]]/Tableau17[[#This Row],[2008_T1_INSCRITS]],0)</f>
        <v>9.4562647754137114E-3</v>
      </c>
      <c r="PD326" s="26">
        <f>IFERROR(Tableau17[[#This Row],[2008_T2_PROCUS]]/Tableau17[[#This Row],[2008_T2_INSCRITS]],0)</f>
        <v>1.1820330969267139E-2</v>
      </c>
      <c r="PE326" s="26">
        <f>Tableau17[[#This Row],[2014_T1_PROCUS]]/Tableau17[[#This Row],[2014_T1_INSCRITS]]</f>
        <v>6.369426751592357E-3</v>
      </c>
      <c r="PF326" s="26">
        <f>IFERROR(Tableau17[[#This Row],[2014_T2_PROCUS]]/Tableau17[[#This Row],[2014_T2_INSCRITS]],0)</f>
        <v>8.9171974522292991E-3</v>
      </c>
    </row>
    <row r="327" spans="1:422" x14ac:dyDescent="0.2">
      <c r="A327" s="1">
        <v>3</v>
      </c>
      <c r="B327" s="1" t="s">
        <v>288</v>
      </c>
      <c r="C327" s="1" t="s">
        <v>289</v>
      </c>
      <c r="D327" s="1" t="s">
        <v>296</v>
      </c>
      <c r="E327" s="1">
        <v>426</v>
      </c>
      <c r="F327" s="1">
        <v>5.3999189999999997</v>
      </c>
      <c r="G327" s="1">
        <v>43.312441</v>
      </c>
      <c r="H327" s="3">
        <v>727</v>
      </c>
      <c r="I327" s="3">
        <v>169</v>
      </c>
      <c r="L327" s="1">
        <v>87</v>
      </c>
      <c r="M327" s="1">
        <v>8</v>
      </c>
      <c r="O327" s="1">
        <v>1</v>
      </c>
      <c r="P327" s="1">
        <v>19</v>
      </c>
      <c r="Q327" s="1">
        <v>12</v>
      </c>
      <c r="R327" s="1">
        <v>53</v>
      </c>
      <c r="S327" s="1">
        <v>57</v>
      </c>
      <c r="T327" s="1">
        <v>20</v>
      </c>
      <c r="U327" s="1">
        <v>257</v>
      </c>
      <c r="V327" s="1">
        <v>786</v>
      </c>
      <c r="W327" s="1">
        <v>474</v>
      </c>
      <c r="X327" s="1">
        <v>5</v>
      </c>
      <c r="Y327" s="2">
        <v>0.60305344000000005</v>
      </c>
      <c r="Z327" s="1">
        <v>786</v>
      </c>
      <c r="AA327" s="1">
        <v>473</v>
      </c>
      <c r="AB327" s="1">
        <v>3</v>
      </c>
      <c r="AC327" s="2">
        <v>0.60178116999999998</v>
      </c>
      <c r="AD327" s="1">
        <v>727</v>
      </c>
      <c r="AE327" s="1">
        <v>269</v>
      </c>
      <c r="AF327" s="2">
        <v>0.37001376000000002</v>
      </c>
      <c r="AG327" s="1">
        <f t="shared" si="5"/>
        <v>169</v>
      </c>
      <c r="AH327" s="1">
        <v>789</v>
      </c>
      <c r="AI327" s="1">
        <v>490</v>
      </c>
      <c r="AJ327" s="1">
        <v>7</v>
      </c>
      <c r="AK327" s="2">
        <v>0.62103929000000002</v>
      </c>
      <c r="AL327" s="1">
        <v>789</v>
      </c>
      <c r="AM327" s="1">
        <v>504</v>
      </c>
      <c r="AN327" s="1">
        <v>14</v>
      </c>
      <c r="AO327" s="2">
        <v>0.63878327000000001</v>
      </c>
      <c r="AP327" s="1">
        <v>784</v>
      </c>
      <c r="AQ327" s="1">
        <v>392</v>
      </c>
      <c r="AR327" s="2">
        <v>0.5</v>
      </c>
      <c r="AS327" s="1">
        <v>784</v>
      </c>
      <c r="AT327" s="1">
        <v>404</v>
      </c>
      <c r="AU327" s="2">
        <v>0.51530611999999998</v>
      </c>
      <c r="AV327" s="1">
        <v>773</v>
      </c>
      <c r="AW327" s="1">
        <v>373</v>
      </c>
      <c r="AX327" s="2">
        <v>0.48253558000000002</v>
      </c>
      <c r="AY327" s="1">
        <v>773</v>
      </c>
      <c r="AZ327" s="1">
        <v>262</v>
      </c>
      <c r="BA327" s="2">
        <v>0.3389392</v>
      </c>
      <c r="BB327" s="1">
        <v>773</v>
      </c>
      <c r="BC327" s="1">
        <v>591</v>
      </c>
      <c r="BD327" s="2">
        <v>0.76455368999999995</v>
      </c>
      <c r="BE327" s="1">
        <v>772</v>
      </c>
      <c r="BF327" s="1">
        <v>551</v>
      </c>
      <c r="BG327" s="2">
        <v>0.71373056999999995</v>
      </c>
      <c r="BH327" s="1">
        <v>731</v>
      </c>
      <c r="BI327" s="1">
        <v>348</v>
      </c>
      <c r="BJ327" s="2">
        <v>0.47606018999999999</v>
      </c>
      <c r="BK327" s="1">
        <v>27</v>
      </c>
      <c r="BL327" s="1">
        <v>2</v>
      </c>
      <c r="BM327" s="1">
        <v>10</v>
      </c>
      <c r="BN327" s="1">
        <v>26</v>
      </c>
      <c r="BO327" s="1">
        <v>36</v>
      </c>
      <c r="BP327" s="1">
        <v>200</v>
      </c>
      <c r="BQ327" s="1">
        <v>177</v>
      </c>
      <c r="BR327" s="1">
        <v>478</v>
      </c>
      <c r="BT327" s="1">
        <v>237</v>
      </c>
      <c r="BU327" s="1">
        <v>241</v>
      </c>
      <c r="BW327" s="1">
        <v>478</v>
      </c>
      <c r="BX327" s="1">
        <v>5</v>
      </c>
      <c r="BY327" s="1">
        <v>1</v>
      </c>
      <c r="BZ327" s="1">
        <v>22</v>
      </c>
      <c r="CB327" s="1">
        <v>22</v>
      </c>
      <c r="CC327" s="1">
        <v>114</v>
      </c>
      <c r="CD327" s="1">
        <v>213</v>
      </c>
      <c r="CE327" s="1">
        <v>84</v>
      </c>
      <c r="CF327" s="1">
        <v>461</v>
      </c>
      <c r="CG327" s="1">
        <v>118</v>
      </c>
      <c r="CH327" s="1">
        <v>233</v>
      </c>
      <c r="CI327" s="1">
        <v>106</v>
      </c>
      <c r="CJ327" s="1">
        <v>457</v>
      </c>
      <c r="CN327" s="1">
        <v>12</v>
      </c>
      <c r="CO327" s="1">
        <v>25</v>
      </c>
      <c r="CP327" s="1">
        <v>157</v>
      </c>
      <c r="CT327" s="1">
        <v>106</v>
      </c>
      <c r="CU327" s="1">
        <v>63</v>
      </c>
      <c r="CW327" s="1">
        <v>363</v>
      </c>
      <c r="CY327" s="1">
        <v>213</v>
      </c>
      <c r="DB327" s="1">
        <v>150</v>
      </c>
      <c r="DC327" s="1">
        <v>363</v>
      </c>
      <c r="DD327" s="1">
        <v>17</v>
      </c>
      <c r="DE327" s="1">
        <v>1</v>
      </c>
      <c r="DF327" s="1">
        <v>6</v>
      </c>
      <c r="DG327" s="1">
        <v>17</v>
      </c>
      <c r="DH327" s="1">
        <v>3</v>
      </c>
      <c r="DI327" s="1">
        <v>24</v>
      </c>
      <c r="DK327" s="1">
        <v>1</v>
      </c>
      <c r="DL327" s="1">
        <v>60</v>
      </c>
      <c r="DN327" s="1">
        <v>52</v>
      </c>
      <c r="DP327" s="1">
        <v>1</v>
      </c>
      <c r="DQ327" s="1">
        <v>0</v>
      </c>
      <c r="DR327" s="1">
        <v>85</v>
      </c>
      <c r="DU327" s="1">
        <v>267</v>
      </c>
      <c r="DV327" s="1">
        <v>125</v>
      </c>
      <c r="DZ327" s="1">
        <v>102</v>
      </c>
      <c r="EA327" s="1">
        <v>227</v>
      </c>
      <c r="EB327" s="1">
        <v>2</v>
      </c>
      <c r="EC327" s="1">
        <v>4</v>
      </c>
      <c r="ED327" s="1">
        <v>1</v>
      </c>
      <c r="EE327" s="1">
        <v>15</v>
      </c>
      <c r="EF327" s="1">
        <v>74</v>
      </c>
      <c r="EG327" s="1">
        <v>41</v>
      </c>
      <c r="EH327" s="1">
        <v>6</v>
      </c>
      <c r="EI327" s="1">
        <v>186</v>
      </c>
      <c r="EJ327" s="1">
        <v>135</v>
      </c>
      <c r="EK327" s="1">
        <v>103</v>
      </c>
      <c r="EL327" s="1">
        <v>4</v>
      </c>
      <c r="EM327" s="1">
        <v>571</v>
      </c>
      <c r="EN327" s="1">
        <v>216</v>
      </c>
      <c r="EO327" s="1">
        <v>275</v>
      </c>
      <c r="EP327" s="1">
        <v>491</v>
      </c>
      <c r="EQ327" s="1">
        <v>0</v>
      </c>
      <c r="ER327" s="1">
        <v>4</v>
      </c>
      <c r="ES327" s="1">
        <v>4</v>
      </c>
      <c r="ET327" s="1">
        <v>15</v>
      </c>
      <c r="EU327" s="1">
        <v>4</v>
      </c>
      <c r="EV327" s="1">
        <v>113</v>
      </c>
      <c r="EW327" s="1">
        <v>22</v>
      </c>
      <c r="EX327" s="1">
        <v>0</v>
      </c>
      <c r="EY327" s="1">
        <v>2</v>
      </c>
      <c r="EZ327" s="1">
        <v>19</v>
      </c>
      <c r="FA327" s="1">
        <v>0</v>
      </c>
      <c r="FB327" s="1">
        <v>0</v>
      </c>
      <c r="FC327" s="1">
        <v>0</v>
      </c>
      <c r="FD327" s="1">
        <v>0</v>
      </c>
      <c r="FE327" s="1">
        <v>0</v>
      </c>
      <c r="FF327" s="1">
        <v>0</v>
      </c>
      <c r="FG327" s="1">
        <v>0</v>
      </c>
      <c r="FH327" s="1">
        <v>13</v>
      </c>
      <c r="FI327" s="1">
        <v>1</v>
      </c>
      <c r="FJ327" s="1">
        <v>16</v>
      </c>
      <c r="FK327" s="1">
        <v>6</v>
      </c>
      <c r="FL327" s="1">
        <v>0</v>
      </c>
      <c r="FM327" s="1">
        <v>51</v>
      </c>
      <c r="FN327" s="1">
        <v>2</v>
      </c>
      <c r="FO327" s="1">
        <v>2</v>
      </c>
      <c r="FP327" s="1">
        <v>46</v>
      </c>
      <c r="FQ327" s="1">
        <v>0</v>
      </c>
      <c r="FR327" s="1">
        <f>SUM(Tableau17[[#This Row],[2019-T1-ALEXANDRE Audric]:[2019-T1-MARIE Florie]])</f>
        <v>320</v>
      </c>
      <c r="FS327" s="1">
        <v>46</v>
      </c>
      <c r="FT327" s="1">
        <v>229</v>
      </c>
      <c r="FU327" s="1">
        <v>0</v>
      </c>
      <c r="FV327" s="1">
        <v>203</v>
      </c>
      <c r="FW327" s="1">
        <v>0</v>
      </c>
      <c r="FX327" s="1">
        <v>478</v>
      </c>
      <c r="FY327" s="1">
        <v>0</v>
      </c>
      <c r="FZ327" s="1">
        <v>241</v>
      </c>
      <c r="GA327" s="1">
        <v>0</v>
      </c>
      <c r="GB327" s="1">
        <v>237</v>
      </c>
      <c r="GC327" s="1">
        <v>0</v>
      </c>
      <c r="GD327" s="1">
        <v>478</v>
      </c>
      <c r="GE327" s="1">
        <v>114</v>
      </c>
      <c r="GF327" s="1">
        <v>214</v>
      </c>
      <c r="GG327" s="1">
        <v>5</v>
      </c>
      <c r="GH327" s="1">
        <v>128</v>
      </c>
      <c r="GI327" s="1">
        <v>0</v>
      </c>
      <c r="GJ327" s="1">
        <v>461</v>
      </c>
      <c r="GK327" s="1">
        <v>118</v>
      </c>
      <c r="GL327" s="1">
        <v>233</v>
      </c>
      <c r="GM327" s="1">
        <v>0</v>
      </c>
      <c r="GN327" s="1">
        <v>106</v>
      </c>
      <c r="GO327" s="1">
        <v>0</v>
      </c>
      <c r="GP327" s="1">
        <v>457</v>
      </c>
      <c r="GQ327" s="1">
        <v>157</v>
      </c>
      <c r="GR327" s="1">
        <v>106</v>
      </c>
      <c r="GS327" s="1">
        <v>0</v>
      </c>
      <c r="GT327" s="1">
        <v>100</v>
      </c>
      <c r="GU327" s="1">
        <v>0</v>
      </c>
      <c r="GV327" s="1">
        <v>363</v>
      </c>
      <c r="GW327" s="1">
        <v>213</v>
      </c>
      <c r="GX327" s="1">
        <v>0</v>
      </c>
      <c r="GY327" s="1">
        <v>0</v>
      </c>
      <c r="GZ327" s="1">
        <v>150</v>
      </c>
      <c r="HA327" s="1">
        <v>0</v>
      </c>
      <c r="HB327" s="1">
        <v>363</v>
      </c>
      <c r="HC327" s="1">
        <v>206</v>
      </c>
      <c r="HD327" s="1">
        <v>74</v>
      </c>
      <c r="HE327" s="1">
        <v>103</v>
      </c>
      <c r="HF327" s="1">
        <v>182</v>
      </c>
      <c r="HG327" s="1">
        <v>6</v>
      </c>
      <c r="HH327" s="1">
        <v>571</v>
      </c>
      <c r="HI327" s="1">
        <v>216</v>
      </c>
      <c r="HJ327" s="1">
        <v>0</v>
      </c>
      <c r="HK327" s="1">
        <v>275</v>
      </c>
      <c r="HL327" s="1">
        <v>0</v>
      </c>
      <c r="HM327" s="1">
        <v>0</v>
      </c>
      <c r="HN327" s="1">
        <v>491</v>
      </c>
      <c r="HO327" s="1">
        <v>136</v>
      </c>
      <c r="HP327" s="1">
        <v>24</v>
      </c>
      <c r="HQ327" s="1">
        <v>46</v>
      </c>
      <c r="HR327" s="1">
        <v>111</v>
      </c>
      <c r="HS327" s="1">
        <v>18</v>
      </c>
      <c r="HT327" s="1">
        <v>335</v>
      </c>
      <c r="HU327" s="1">
        <v>53</v>
      </c>
      <c r="HV327" s="1">
        <v>106</v>
      </c>
      <c r="HW327" s="1">
        <v>12</v>
      </c>
      <c r="HX327" s="1">
        <v>86</v>
      </c>
      <c r="HY327" s="1">
        <v>0</v>
      </c>
      <c r="HZ327" s="1">
        <v>257</v>
      </c>
      <c r="IA327" s="1">
        <v>6</v>
      </c>
      <c r="IB327" s="1">
        <v>69</v>
      </c>
      <c r="IC327" s="1">
        <v>85</v>
      </c>
      <c r="ID327" s="1">
        <v>106</v>
      </c>
      <c r="IE327" s="1">
        <v>1</v>
      </c>
      <c r="IF327" s="1">
        <v>267</v>
      </c>
      <c r="IG327" s="1">
        <v>0</v>
      </c>
      <c r="IH327" s="1">
        <v>0</v>
      </c>
      <c r="II327" s="1">
        <v>102</v>
      </c>
      <c r="IJ327" s="1">
        <v>125</v>
      </c>
      <c r="IK327" s="1">
        <v>0</v>
      </c>
      <c r="IL327" s="1">
        <v>227</v>
      </c>
      <c r="IM327" s="26">
        <f>IFERROR(Tableau17[[#This Row],[LDIV]]/Tableau17[[#This Row],[Total général]],"")</f>
        <v>0</v>
      </c>
      <c r="IN327" s="26">
        <f>IFERROR(Tableau17[[#This Row],[LDVC]]/Tableau17[[#This Row],[Total général]],"")</f>
        <v>0</v>
      </c>
      <c r="IO327" s="26">
        <f>IFERROR(Tableau17[[#This Row],[LDVD]]/Tableau17[[#This Row],[Total général]],"")</f>
        <v>0.33852140077821014</v>
      </c>
      <c r="IP327" s="26">
        <f>IFERROR(Tableau17[[#This Row],[LDVG]]/Tableau17[[#This Row],[Total général]],"")</f>
        <v>3.1128404669260701E-2</v>
      </c>
      <c r="IQ327" s="26">
        <f>IFERROR(Tableau17[[#This Row],[LEXD]]/Tableau17[[#This Row],[Total général]],"")</f>
        <v>0</v>
      </c>
      <c r="IR327" s="26">
        <f>IFERROR(Tableau17[[#This Row],[LEXG]]/Tableau17[[#This Row],[Total général]],"")</f>
        <v>3.8910505836575876E-3</v>
      </c>
      <c r="IS327" s="26">
        <f>IFERROR(Tableau17[[#This Row],[LLR]]/Tableau17[[#This Row],[Total général]],"")</f>
        <v>7.3929961089494164E-2</v>
      </c>
      <c r="IT327" s="26">
        <f>IFERROR(Tableau17[[#This Row],[LREM]]/Tableau17[[#This Row],[Total général]],"")</f>
        <v>4.6692607003891051E-2</v>
      </c>
      <c r="IU327" s="26">
        <f>IFERROR(Tableau17[[#This Row],[LRN]]/Tableau17[[#This Row],[Total général]],"")</f>
        <v>0.20622568093385213</v>
      </c>
      <c r="IV327" s="26">
        <f>IFERROR(Tableau17[[#This Row],[LUG]]/Tableau17[[#This Row],[Total général]],"")</f>
        <v>0.22178988326848248</v>
      </c>
      <c r="IW327" s="26">
        <f>IFERROR(Tableau17[[#This Row],[LVEC]]/Tableau17[[#This Row],[Total général]],"")</f>
        <v>7.7821011673151752E-2</v>
      </c>
      <c r="IX327" s="26">
        <f>IFERROR(Tableau17[[#This Row],[2008-T1-LCMD]]/Tableau17[[#This Row],[2008-T1-TOTAL]],"")</f>
        <v>5.6485355648535567E-2</v>
      </c>
      <c r="IY327" s="26">
        <f>IFERROR(Tableau17[[#This Row],[2008-T1-LDVD]]/Tableau17[[#This Row],[2008-T1-TOTAL]],"")</f>
        <v>4.1841004184100415E-3</v>
      </c>
      <c r="IZ327" s="26">
        <f>IFERROR(Tableau17[[#This Row],[2008-T1-LEXD]]/Tableau17[[#This Row],[2008-T1-TOTAL]],"")</f>
        <v>2.0920502092050208E-2</v>
      </c>
      <c r="JA327" s="26">
        <f>IFERROR(Tableau17[[#This Row],[2008-T1-LEXG]]/Tableau17[[#This Row],[2008-T1-TOTAL]],"")</f>
        <v>5.4393305439330547E-2</v>
      </c>
      <c r="JB327" s="26">
        <f>IFERROR(Tableau17[[#This Row],[2008-T1-LFN]]/Tableau17[[#This Row],[2008-T1-TOTAL]],"")</f>
        <v>7.5313807531380755E-2</v>
      </c>
      <c r="JC327" s="26">
        <f>IFERROR(Tableau17[[#This Row],[2008-T1-LMAJ]]/Tableau17[[#This Row],[2008-T1-TOTAL]],"")</f>
        <v>0.41841004184100417</v>
      </c>
      <c r="JD327" s="26">
        <f>IFERROR(Tableau17[[#This Row],[2008-T1-LUG]]/Tableau17[[#This Row],[2008-T1-TOTAL]],"")</f>
        <v>0.3702928870292887</v>
      </c>
      <c r="JE327" s="26">
        <f>IFERROR(Tableau17[[#This Row],[2008-T2-LFN]]/Tableau17[[#This Row],[2008-T2-TOTAL]],"")</f>
        <v>0</v>
      </c>
      <c r="JF327" s="26">
        <f>IFERROR(Tableau17[[#This Row],[2008-T2-LGC]]/Tableau17[[#This Row],[2008-T2-TOTAL]],"")</f>
        <v>0.49581589958158995</v>
      </c>
      <c r="JG327" s="26">
        <f>IFERROR(Tableau17[[#This Row],[2008-T2-LMAJ]]/Tableau17[[#This Row],[2008-T2-TOTAL]],"")</f>
        <v>0.50418410041841</v>
      </c>
      <c r="JH327" s="26">
        <f>IFERROR(Tableau17[[#This Row],[2008-T2-LUG]]/Tableau17[[#This Row],[2008-T2-TOTAL]],"")</f>
        <v>0</v>
      </c>
      <c r="JI327" s="26">
        <f>IFERROR(Tableau17[[#This Row],[2014-T1-LDIV]]/Tableau17[[#This Row],[2014-T1-TOTAL]],"")</f>
        <v>1.0845986984815618E-2</v>
      </c>
      <c r="JJ327" s="26">
        <f>IFERROR(Tableau17[[#This Row],[2014-T1-LDVD]]/Tableau17[[#This Row],[2014-T1-TOTAL]],"")</f>
        <v>2.1691973969631237E-3</v>
      </c>
      <c r="JK327" s="26">
        <f>IFERROR(Tableau17[[#This Row],[2014-T1-LDVG]]/Tableau17[[#This Row],[2014-T1-TOTAL]],"")</f>
        <v>4.7722342733188719E-2</v>
      </c>
      <c r="JL327" s="26">
        <f>IFERROR(Tableau17[[#This Row],[2014-T1-LEXG]]/Tableau17[[#This Row],[2014-T1-TOTAL]],"")</f>
        <v>0</v>
      </c>
      <c r="JM327" s="26">
        <f>IFERROR(Tableau17[[#This Row],[2014-T1-LFG]]/Tableau17[[#This Row],[2014-T1-TOTAL]],"")</f>
        <v>4.7722342733188719E-2</v>
      </c>
      <c r="JN327" s="26">
        <f>IFERROR(Tableau17[[#This Row],[2014-T1-LFN]]/Tableau17[[#This Row],[2014-T1-TOTAL]],"")</f>
        <v>0.24728850325379609</v>
      </c>
      <c r="JO327" s="26">
        <f>IFERROR(Tableau17[[#This Row],[2014-T1-LUD]]/Tableau17[[#This Row],[2014-T1-TOTAL]],"")</f>
        <v>0.46203904555314534</v>
      </c>
      <c r="JP327" s="26">
        <f>IFERROR(Tableau17[[#This Row],[2014-T1-LUG]]/Tableau17[[#This Row],[2014-T1-TOTAL]],"")</f>
        <v>0.1822125813449024</v>
      </c>
      <c r="JQ327" s="26">
        <f>IFERROR(Tableau17[[#This Row],[2014-T2-LFN]]/Tableau17[[#This Row],[2014-T2-TOTAL]],"")</f>
        <v>0.25820568927789933</v>
      </c>
      <c r="JR327" s="26">
        <f>IFERROR(Tableau17[[#This Row],[2014-T2-LUD]]/Tableau17[[#This Row],[2014-T2-TOTAL]],"")</f>
        <v>0.50984682713347917</v>
      </c>
      <c r="JS327" s="26">
        <f>IFERROR(Tableau17[[#This Row],[2014-T2-LUG]]/Tableau17[[#This Row],[2014-T2-TOTAL]],"")</f>
        <v>0.23194748358862144</v>
      </c>
      <c r="JT327" s="26">
        <f>IFERROR(Tableau17[[#This Row],[2015-T1-BC-DIV]]/Tableau17[[#This Row],[2015-T1-TOTAL]],"")</f>
        <v>0</v>
      </c>
      <c r="JU327" s="26">
        <f>IFERROR(Tableau17[[#This Row],[2015-T1-BC-DLF]]/Tableau17[[#This Row],[2015-T1-TOTAL]],"")</f>
        <v>0</v>
      </c>
      <c r="JV327" s="26">
        <f>IFERROR(Tableau17[[#This Row],[2015-T1-BC-DVD]]/Tableau17[[#This Row],[2015-T1-TOTAL]],"")</f>
        <v>0</v>
      </c>
      <c r="JW327" s="26">
        <f>IFERROR(Tableau17[[#This Row],[2015-T1-BC-DVG]]/Tableau17[[#This Row],[2015-T1-TOTAL]],"")</f>
        <v>3.3057851239669422E-2</v>
      </c>
      <c r="JX327" s="26">
        <f>IFERROR(Tableau17[[#This Row],[2015-T1-BC-FG]]/Tableau17[[#This Row],[2015-T1-TOTAL]],"")</f>
        <v>6.8870523415977963E-2</v>
      </c>
      <c r="JY327" s="26">
        <f>IFERROR(Tableau17[[#This Row],[2015-T1-BC-FN]]/Tableau17[[#This Row],[2015-T1-TOTAL]],"")</f>
        <v>0.43250688705234158</v>
      </c>
      <c r="JZ327" s="26">
        <f>IFERROR(Tableau17[[#This Row],[2015-T1-BC-MDM]]/Tableau17[[#This Row],[2015-T1-TOTAL]],"")</f>
        <v>0</v>
      </c>
      <c r="KA327" s="26">
        <f>IFERROR(Tableau17[[#This Row],[2015-T1-BC-RDG]]/Tableau17[[#This Row],[2015-T1-TOTAL]],"")</f>
        <v>0</v>
      </c>
      <c r="KB327" s="26">
        <f>IFERROR(Tableau17[[#This Row],[2015-T1-BC-SOC]]/Tableau17[[#This Row],[2015-T1-TOTAL]],"")</f>
        <v>0</v>
      </c>
      <c r="KC327" s="26">
        <f>IFERROR(Tableau17[[#This Row],[2015-T1-BC-UD]]/Tableau17[[#This Row],[2015-T1-TOTAL]],"")</f>
        <v>0.29201101928374656</v>
      </c>
      <c r="KD327" s="26">
        <f>IFERROR(Tableau17[[#This Row],[2015-T1-BC-UG]]/Tableau17[[#This Row],[2015-T1-TOTAL]],"")</f>
        <v>0.17355371900826447</v>
      </c>
      <c r="KE327" s="26">
        <f>IFERROR(Tableau17[[#This Row],[2015-T1-BC-VEC]]/Tableau17[[#This Row],[2015-T1-TOTAL]],"")</f>
        <v>0</v>
      </c>
      <c r="KF327" s="26">
        <f>IFERROR(Tableau17[[#This Row],[2015-T2-BC-DVG]]/Tableau17[[#This Row],[2015-T2-TOTAL]],"")</f>
        <v>0</v>
      </c>
      <c r="KG327" s="26">
        <f>IFERROR(Tableau17[[#This Row],[2015-T2-BC-FN]]/Tableau17[[#This Row],[2015-T2-TOTAL]],"")</f>
        <v>0.58677685950413228</v>
      </c>
      <c r="KH327" s="26">
        <f>IFERROR(Tableau17[[#This Row],[2015-T2-BC-SOC]]/Tableau17[[#This Row],[2015-T2-TOTAL]],"")</f>
        <v>0</v>
      </c>
      <c r="KI327" s="26">
        <f>IFERROR(Tableau17[[#This Row],[2015-T2-BC-UD]]/Tableau17[[#This Row],[2015-T2-TOTAL]],"")</f>
        <v>0</v>
      </c>
      <c r="KJ327" s="26">
        <f>IFERROR(Tableau17[[#This Row],[2015-T2-BC-UG]]/Tableau17[[#This Row],[2015-T2-TOTAL]],"")</f>
        <v>0.41322314049586778</v>
      </c>
      <c r="KK327" s="26">
        <f>IFERROR(Tableau17[[#This Row],[2017 (L)-T1-COM]]/Tableau17[[#This Row],[2017 (L)-T1-TOTAL]],"")</f>
        <v>6.3670411985018729E-2</v>
      </c>
      <c r="KL327" s="26">
        <f>IFERROR(Tableau17[[#This Row],[2017 (L)-T1-DIV]]/Tableau17[[#This Row],[2017 (L)-T1-TOTAL]],"")</f>
        <v>3.7453183520599251E-3</v>
      </c>
      <c r="KM327" s="26">
        <f>IFERROR(Tableau17[[#This Row],[2017 (L)-T1-DLF]]/Tableau17[[#This Row],[2017 (L)-T1-TOTAL]],"")</f>
        <v>2.247191011235955E-2</v>
      </c>
      <c r="KN327" s="26">
        <f>IFERROR(Tableau17[[#This Row],[2017 (L)-T1-DVD]]/Tableau17[[#This Row],[2017 (L)-T1-TOTAL]],"")</f>
        <v>6.3670411985018729E-2</v>
      </c>
      <c r="KO327" s="26">
        <f>IFERROR(Tableau17[[#This Row],[2017 (L)-T1-DVG]]/Tableau17[[#This Row],[2017 (L)-T1-TOTAL]],"")</f>
        <v>1.1235955056179775E-2</v>
      </c>
      <c r="KP327" s="26">
        <f>IFERROR(Tableau17[[#This Row],[2017 (L)-T1-ECO]]/Tableau17[[#This Row],[2017 (L)-T1-TOTAL]],"")</f>
        <v>8.98876404494382E-2</v>
      </c>
      <c r="KQ327" s="26">
        <f>IFERROR(Tableau17[[#This Row],[2017 (L)-T1-EXD]]/Tableau17[[#This Row],[2017 (L)-T1-TOTAL]],"")</f>
        <v>0</v>
      </c>
      <c r="KR327" s="26">
        <f>IFERROR(Tableau17[[#This Row],[2017 (L)-T1-EXG]]/Tableau17[[#This Row],[2017 (L)-T1-TOTAL]],"")</f>
        <v>3.7453183520599251E-3</v>
      </c>
      <c r="KS327" s="26">
        <f>IFERROR(Tableau17[[#This Row],[2017 (L)-T1-FI]]/Tableau17[[#This Row],[2017 (L)-T1-TOTAL]],"")</f>
        <v>0.2247191011235955</v>
      </c>
      <c r="KT327" s="26">
        <f>IFERROR(Tableau17[[#This Row],[2017 (L)-T1-FN]]/Tableau17[[#This Row],[2017 (L)-T1-TOTAL]],"")</f>
        <v>0</v>
      </c>
      <c r="KU327" s="26">
        <f>IFERROR(Tableau17[[#This Row],[2017 (L)-T1-LR]]/Tableau17[[#This Row],[2017 (L)-T1-TOTAL]],"")</f>
        <v>0.19475655430711611</v>
      </c>
      <c r="KV327" s="26">
        <f>IFERROR(Tableau17[[#This Row],[2017 (L)-T1-MDM]]/Tableau17[[#This Row],[2017 (L)-T1-TOTAL]],"")</f>
        <v>0</v>
      </c>
      <c r="KW327" s="26">
        <f>IFERROR(Tableau17[[#This Row],[2017 (L)-T1-RDG]]/Tableau17[[#This Row],[2017 (L)-T1-TOTAL]],"")</f>
        <v>3.7453183520599251E-3</v>
      </c>
      <c r="KX327" s="26">
        <f>IFERROR(Tableau17[[#This Row],[2017 (L)-T1-REG]]/Tableau17[[#This Row],[2017 (L)-T1-TOTAL]],"")</f>
        <v>0</v>
      </c>
      <c r="KY327" s="26">
        <f>IFERROR(Tableau17[[#This Row],[2017 (L)-T1-REM]]/Tableau17[[#This Row],[2017 (L)-T1-TOTAL]],"")</f>
        <v>0.31835205992509363</v>
      </c>
      <c r="KZ327" s="26">
        <f>IFERROR(Tableau17[[#This Row],[2017 (L)-T1-SOC]]/Tableau17[[#This Row],[2017 (L)-T1-TOTAL]],"")</f>
        <v>0</v>
      </c>
      <c r="LA327" s="26">
        <f>IFERROR(Tableau17[[#This Row],[2017 (L)-T1-UDI]]/Tableau17[[#This Row],[2017 (L)-T1-TOTAL]],"")</f>
        <v>0</v>
      </c>
      <c r="LB327" s="26">
        <f>IFERROR(Tableau17[[#This Row],[2017 (L)-T2-FI]]/Tableau17[[#This Row],[2017 (L)-T2-TOTAL]],"")</f>
        <v>0.5506607929515418</v>
      </c>
      <c r="LC327" s="26">
        <f>IFERROR(Tableau17[[#This Row],[2017 (L)-T2-FN]]/Tableau17[[#This Row],[2017 (L)-T2-TOTAL]],"")</f>
        <v>0</v>
      </c>
      <c r="LD327" s="26">
        <f>IFERROR(Tableau17[[#This Row],[2017 (L)-T2-LR]]/Tableau17[[#This Row],[2017 (L)-T2-TOTAL]],"")</f>
        <v>0</v>
      </c>
      <c r="LE327" s="26">
        <f>IFERROR(Tableau17[[#This Row],[2017 (L)-T2-MDM]]/Tableau17[[#This Row],[2017 (L)-T2-TOTAL]],"")</f>
        <v>0</v>
      </c>
      <c r="LF327" s="26">
        <f>IFERROR(Tableau17[[#This Row],[2017 (L)-T2-REM]]/Tableau17[[#This Row],[2017 (L)-T2-TOTAL]],"")</f>
        <v>0.44933920704845814</v>
      </c>
      <c r="LG327" s="26">
        <f>IFERROR(Tableau17[[#This Row],[2017-T1-ARTHAUD Nathalie]]/Tableau17[[#This Row],[2017-T1-TOTAL]],"")</f>
        <v>3.5026269702276708E-3</v>
      </c>
      <c r="LH327" s="26">
        <f>IFERROR(Tableau17[[#This Row],[2017-T1-ASSELINEAU Fran]]/Tableau17[[#This Row],[2017-T1-TOTAL]],"")</f>
        <v>7.0052539404553416E-3</v>
      </c>
      <c r="LI327" s="26">
        <f>IFERROR(Tableau17[[#This Row],[2017-T1-CHEMINADE Jacques]]/Tableau17[[#This Row],[2017-T1-TOTAL]],"")</f>
        <v>1.7513134851138354E-3</v>
      </c>
      <c r="LJ327" s="26">
        <f>IFERROR(Tableau17[[#This Row],[2017-T1-DUPONT-AIGNAN Nicolas]]/Tableau17[[#This Row],[2017-T1-TOTAL]],"")</f>
        <v>2.6269702276707531E-2</v>
      </c>
      <c r="LK327" s="26">
        <f>IFERROR(Tableau17[[#This Row],[2017-T1-FILLON Fran]]/Tableau17[[#This Row],[2017-T1-TOTAL]],"")</f>
        <v>0.1295971978984238</v>
      </c>
      <c r="LL327" s="26">
        <f>IFERROR(Tableau17[[#This Row],[2017-T1-HAMON Beno]]/Tableau17[[#This Row],[2017-T1-TOTAL]],"")</f>
        <v>7.1803852889667244E-2</v>
      </c>
      <c r="LM327" s="26">
        <f>IFERROR(Tableau17[[#This Row],[2017-T1-LASSALLE Jean]]/Tableau17[[#This Row],[2017-T1-TOTAL]],"")</f>
        <v>1.0507880910683012E-2</v>
      </c>
      <c r="LN327" s="26">
        <f>IFERROR(Tableau17[[#This Row],[2017-T1-LE PEN Marine]]/Tableau17[[#This Row],[2017-T1-TOTAL]],"")</f>
        <v>0.3257443082311734</v>
      </c>
      <c r="LO327" s="26">
        <f>IFERROR(Tableau17[[#This Row],[2017-T1-M Jean-Luc]]/Tableau17[[#This Row],[2017-T1-TOTAL]],"")</f>
        <v>0.23642732049036777</v>
      </c>
      <c r="LP327" s="26">
        <f>IFERROR(Tableau17[[#This Row],[2017-T1-MACRON Emmanuel]]/Tableau17[[#This Row],[2017-T1-TOTAL]],"")</f>
        <v>0.18038528896672504</v>
      </c>
      <c r="LQ327" s="26">
        <f>IFERROR(Tableau17[[#This Row],[2017-T1-POUTOU Philippe]]/Tableau17[[#This Row],[2017-T1-TOTAL]],"")</f>
        <v>7.0052539404553416E-3</v>
      </c>
      <c r="LR327" s="26">
        <f>IFERROR(Tableau17[[#This Row],[2017-T2-LE PEN Marine]]/Tableau17[[#This Row],[2017-T2-TOTAL]],"")</f>
        <v>0.43991853360488797</v>
      </c>
      <c r="LS327" s="26">
        <f>IFERROR(Tableau17[[#This Row],[2017-T2-MACRON Emmanuel]]/Tableau17[[#This Row],[2017-T2-TOTAL]],"")</f>
        <v>0.56008146639511203</v>
      </c>
      <c r="LT327" s="26">
        <f>IFERROR(Tableau17[[#This Row],[2019-T1-ALEXANDRE Audric]]/Tableau17[[#This Row],[2019-T1-TOTAL]],"")</f>
        <v>0</v>
      </c>
      <c r="LU327" s="26">
        <f>IFERROR(Tableau17[[#This Row],[2019-T1-ARTHAUD Nathalie]]/Tableau17[[#This Row],[2019-T1-TOTAL]],"")</f>
        <v>1.2500000000000001E-2</v>
      </c>
      <c r="LV327" s="26">
        <f>IFERROR(Tableau17[[#This Row],[2019-T1-ASSELINEAU François]]/Tableau17[[#This Row],[2019-T1-TOTAL]],"")</f>
        <v>1.2500000000000001E-2</v>
      </c>
      <c r="LW327" s="26">
        <f>IFERROR(Tableau17[[#This Row],[2019-T1-AUBRY Manon]]/Tableau17[[#This Row],[2019-T1-TOTAL]],"")</f>
        <v>4.6875E-2</v>
      </c>
      <c r="LX327" s="26">
        <f>IFERROR(Tableau17[[#This Row],[2019-T1-AZERGUI Nagib]]/Tableau17[[#This Row],[2019-T1-TOTAL]],"")</f>
        <v>1.2500000000000001E-2</v>
      </c>
      <c r="LY327" s="26">
        <f>IFERROR(Tableau17[[#This Row],[2019-T1-BARDELLA Jordan]]/Tableau17[[#This Row],[2019-T1-TOTAL]],"")</f>
        <v>0.35312500000000002</v>
      </c>
      <c r="LZ327" s="26">
        <f>IFERROR(Tableau17[[#This Row],[2019-T1-BELLAMY François-Xavier]]/Tableau17[[#This Row],[2019-T1-TOTAL]],"")</f>
        <v>6.8750000000000006E-2</v>
      </c>
      <c r="MA327" s="26">
        <f>IFERROR(Tableau17[[#This Row],[2019-T1-BIDOU Olivier]]/Tableau17[[#This Row],[2019-T1-TOTAL]],"")</f>
        <v>0</v>
      </c>
      <c r="MB327" s="26">
        <f>IFERROR(Tableau17[[#This Row],[2019-T1-BOURG Dominique]]/Tableau17[[#This Row],[2019-T1-TOTAL]],"")</f>
        <v>6.2500000000000003E-3</v>
      </c>
      <c r="MC327" s="26">
        <f>IFERROR(Tableau17[[#This Row],[2019-T1-BROSSAT Ian]]/Tableau17[[#This Row],[2019-T1-TOTAL]],"")</f>
        <v>5.9374999999999997E-2</v>
      </c>
      <c r="MD327" s="26">
        <f>IFERROR(Tableau17[[#This Row],[2019-T1-CAILLAUD Sophie]]/Tableau17[[#This Row],[2019-T1-TOTAL]],"")</f>
        <v>0</v>
      </c>
      <c r="ME327" s="26">
        <f>IFERROR(Tableau17[[#This Row],[2019-T1-CAMUS Renaud]]/Tableau17[[#This Row],[2019-T1-TOTAL]],"")</f>
        <v>0</v>
      </c>
      <c r="MF327" s="26">
        <f>IFERROR(Tableau17[[#This Row],[2019-T1-CHALENÇON Christophe]]/Tableau17[[#This Row],[2019-T1-TOTAL]],"")</f>
        <v>0</v>
      </c>
      <c r="MG327" s="26">
        <f>IFERROR(Tableau17[[#This Row],[2019-T1-CORBET Cathy Denise Ginette]]/Tableau17[[#This Row],[2019-T1-TOTAL]],"")</f>
        <v>0</v>
      </c>
      <c r="MH327" s="26">
        <f>IFERROR(Tableau17[[#This Row],[2019-T1-DE PREVOISIN Robert]]/Tableau17[[#This Row],[2019-T1-TOTAL]],"")</f>
        <v>0</v>
      </c>
      <c r="MI327" s="26">
        <f>IFERROR(Tableau17[[#This Row],[2019-T1-DELFEL Thérèse]]/Tableau17[[#This Row],[2019-T1-TOTAL]],"")</f>
        <v>0</v>
      </c>
      <c r="MJ327" s="26">
        <f>IFERROR(Tableau17[[#This Row],[2019-T1-DIEUMEGARD Pierre]]/Tableau17[[#This Row],[2019-T1-TOTAL]],"")</f>
        <v>0</v>
      </c>
      <c r="MK327" s="26">
        <f>IFERROR(Tableau17[[#This Row],[2019-T1-DUPONT-AIGNAN Nicolas]]/Tableau17[[#This Row],[2019-T1-TOTAL]],"")</f>
        <v>4.0625000000000001E-2</v>
      </c>
      <c r="ML327" s="26">
        <f>IFERROR(Tableau17[[#This Row],[2019-T1-GERNIGON Yves]]/Tableau17[[#This Row],[2019-T1-TOTAL]],"")</f>
        <v>3.1250000000000002E-3</v>
      </c>
      <c r="MM327" s="26">
        <f>IFERROR(Tableau17[[#This Row],[2019-T1-GLUCKSMANN Raphaël]]/Tableau17[[#This Row],[2019-T1-TOTAL]],"")</f>
        <v>0.05</v>
      </c>
      <c r="MN327" s="26">
        <f>IFERROR(Tableau17[[#This Row],[2019-T1-HAMON Benoît]]/Tableau17[[#This Row],[2019-T1-TOTAL]],"")</f>
        <v>1.8749999999999999E-2</v>
      </c>
      <c r="MO327" s="26">
        <f>IFERROR(Tableau17[[#This Row],[2019-T1-HELGEN Gilles]]/Tableau17[[#This Row],[2019-T1-TOTAL]],"")</f>
        <v>0</v>
      </c>
      <c r="MP327" s="26">
        <f>IFERROR(Tableau17[[#This Row],[2019-T1-JADOT Yannick]]/Tableau17[[#This Row],[2019-T1-TOTAL]],"")</f>
        <v>0.15937499999999999</v>
      </c>
      <c r="MQ327" s="26">
        <f>IFERROR(Tableau17[[#This Row],[2019-T1-LAGARDE Jean-Christophe]]/Tableau17[[#This Row],[2019-T1-TOTAL]],"")</f>
        <v>6.2500000000000003E-3</v>
      </c>
      <c r="MR327" s="26">
        <f>IFERROR(Tableau17[[#This Row],[2019-T1-LALANNE Francis]]/Tableau17[[#This Row],[2019-T1-TOTAL]],"")</f>
        <v>6.2500000000000003E-3</v>
      </c>
      <c r="MS327" s="26">
        <f>IFERROR(Tableau17[[#This Row],[2019-T1-LOISEAU Nathalie]]/Tableau17[[#This Row],[2019-T1-TOTAL]],"")</f>
        <v>0.14374999999999999</v>
      </c>
      <c r="MT327" s="26">
        <f>IFERROR(Tableau17[[#This Row],[2019-T1-MARIE Florie]]/Tableau17[[#This Row],[2019-T1-TOTAL]],"")</f>
        <v>0</v>
      </c>
      <c r="MU327" s="26">
        <f>IFERROR(Tableau17[[#This Row],[2008-T1-MACROEXTRDROITE]]/Tableau17[[#This Row],[2008-T1-MACROTOTALE]],"")</f>
        <v>9.6234309623430964E-2</v>
      </c>
      <c r="MV327" s="26">
        <f>IFERROR(Tableau17[[#This Row],[2008-T1-MACRODROITE]]/Tableau17[[#This Row],[2008-T1-MACROTOTALE]],"")</f>
        <v>0.47907949790794979</v>
      </c>
      <c r="MW327" s="26">
        <f>IFERROR(Tableau17[[#This Row],[2008-T1-MACROCENTRE]]/Tableau17[[#This Row],[2008-T1-MACROTOTALE]],"")</f>
        <v>0</v>
      </c>
      <c r="MX327" s="26">
        <f>IFERROR(Tableau17[[#This Row],[2008-T1-MACROGAUCHE]]/Tableau17[[#This Row],[2008-T1-MACROTOTALE]],"")</f>
        <v>0.42468619246861927</v>
      </c>
      <c r="MY327" s="26">
        <f>IFERROR(Tableau17[[#This Row],[2008-T1-MACROAUTRE]]/Tableau17[[#This Row],[2008-T1-MACROTOTALE]],"")</f>
        <v>0</v>
      </c>
      <c r="MZ327" s="26">
        <f>IFERROR(Tableau17[[#This Row],[2008-T2-MACROEXTRDROITE]]/Tableau17[[#This Row],[2008-T2-MACROTOTALE]],"")</f>
        <v>0</v>
      </c>
      <c r="NA327" s="26">
        <f>IFERROR(Tableau17[[#This Row],[2008-T2-MACRODROITE]]/Tableau17[[#This Row],[2008-T2-MACROTOTALE]],"")</f>
        <v>0.50418410041841</v>
      </c>
      <c r="NB327" s="26">
        <f>IFERROR(Tableau17[[#This Row],[2008-T2-MACROCENTRE]]/Tableau17[[#This Row],[2008-T2-MACROTOTALE]],"")</f>
        <v>0</v>
      </c>
      <c r="NC327" s="26">
        <f>IFERROR(Tableau17[[#This Row],[2008-T2-MACROGAUCHE]]/Tableau17[[#This Row],[2008-T2-MACROTOTALE]],"")</f>
        <v>0.49581589958158995</v>
      </c>
      <c r="ND327" s="26">
        <f>IFERROR(Tableau17[[#This Row],[2008-T2-MACROAUTRE]]/Tableau17[[#This Row],[2008-T2-MACROTOTALE]],"")</f>
        <v>0</v>
      </c>
      <c r="NE327" s="26">
        <f>IFERROR(Tableau17[[#This Row],[2014-T1-MACROEXTRDROITE]]/Tableau17[[#This Row],[2014-T1-MACROTOTALE]],"")</f>
        <v>0.24728850325379609</v>
      </c>
      <c r="NF327" s="26">
        <f>IFERROR(Tableau17[[#This Row],[2014-T1-MACRODROITE]]/Tableau17[[#This Row],[2014-T1-MACROTOTALE]],"")</f>
        <v>0.46420824295010849</v>
      </c>
      <c r="NG327" s="26">
        <f>IFERROR(Tableau17[[#This Row],[2014-T1-MACROCENTRE]]/Tableau17[[#This Row],[2014-T1-MACROTOTALE]],"")</f>
        <v>1.0845986984815618E-2</v>
      </c>
      <c r="NH327" s="26">
        <f>IFERROR(Tableau17[[#This Row],[2014-T1-MACROGAUCHE]]/Tableau17[[#This Row],[2014-T1-MACROTOTALE]],"")</f>
        <v>0.27765726681127983</v>
      </c>
      <c r="NI327" s="26">
        <f>IFERROR(Tableau17[[#This Row],[2014-T1-MACROAUTRE]]/Tableau17[[#This Row],[2014-T1-MACROTOTALE]],"")</f>
        <v>0</v>
      </c>
      <c r="NJ327" s="26">
        <f>IFERROR(Tableau17[[#This Row],[2014-T2-MACROEXTRDROITE]]/Tableau17[[#This Row],[2014-T2-MACROTOTALE]],"")</f>
        <v>0.25820568927789933</v>
      </c>
      <c r="NK327" s="26">
        <f>IFERROR(Tableau17[[#This Row],[2014-T2-MACRODROITE]]/Tableau17[[#This Row],[2014-T2-MACROTOTALE]],"")</f>
        <v>0.50984682713347917</v>
      </c>
      <c r="NL327" s="26">
        <f>IFERROR(Tableau17[[#This Row],[2014-T2-MACROCENTRE]]/Tableau17[[#This Row],[2014-T2-MACROTOTALE]],"")</f>
        <v>0</v>
      </c>
      <c r="NM327" s="26">
        <f>IFERROR(Tableau17[[#This Row],[2014-T2-MACROGAUCHE]]/Tableau17[[#This Row],[2014-T2-MACROTOTALE]],"")</f>
        <v>0.23194748358862144</v>
      </c>
      <c r="NN327" s="26">
        <f>IFERROR(Tableau17[[#This Row],[2014-T2-MACROAUTRE]]/Tableau17[[#This Row],[2014-T2-MACROTOTALE]],"")</f>
        <v>0</v>
      </c>
      <c r="NO327" s="26">
        <f>IFERROR( Tableau17[[#This Row],[2015-T1-MACROEXTRDROITE]]/Tableau17[[#This Row],[2015-T1-MACROTOTALE]],"")</f>
        <v>0.43250688705234158</v>
      </c>
      <c r="NP327" s="26">
        <f>IFERROR(Tableau17[[#This Row],[2015-T1-MACRODROITE]]/Tableau17[[#This Row],[2015-T1-MACROTOTALE]],"")</f>
        <v>0.29201101928374656</v>
      </c>
      <c r="NQ327" s="26">
        <f>IFERROR(Tableau17[[#This Row],[2015-T1-MACROCENTRE]]/Tableau17[[#This Row],[2015-T1-MACROTOTALE]],"")</f>
        <v>0</v>
      </c>
      <c r="NR327" s="26">
        <f>IFERROR(Tableau17[[#This Row],[2015-T1-MACROGAUCHE]]/Tableau17[[#This Row],[2015-T1-MACROTOTALE]],"")</f>
        <v>0.27548209366391185</v>
      </c>
      <c r="NS327" s="26">
        <f>IFERROR(Tableau17[[#This Row],[2015-T1-MACROAUTRE]]/Tableau17[[#This Row],[2015-T1-MACROTOTALE]],"")</f>
        <v>0</v>
      </c>
      <c r="NT327" s="26">
        <f>IFERROR(Tableau17[[#This Row],[2015-T2-MACROEXTRDROITE]]/Tableau17[[#This Row],[2015-T2-MACROTOTALE]],"")</f>
        <v>0.58677685950413228</v>
      </c>
      <c r="NU327" s="26">
        <f>IFERROR(Tableau17[[#This Row],[2015-T2-MACRODROITE]]/Tableau17[[#This Row],[2015-T2-MACROTOTALE]],"")</f>
        <v>0</v>
      </c>
      <c r="NV327" s="26">
        <f>IFERROR(Tableau17[[#This Row],[2015-T2-MACROCENTRE]]/Tableau17[[#This Row],[2015-T2-MACROTOTALE]],"")</f>
        <v>0</v>
      </c>
      <c r="NW327" s="26">
        <f>IFERROR(Tableau17[[#This Row],[2015-T2-MACROGAUCHE]]/Tableau17[[#This Row],[2015-T2-MACROTOTALE]],"")</f>
        <v>0.41322314049586778</v>
      </c>
      <c r="NX327" s="26">
        <f>IFERROR(Tableau17[[#This Row],[2015-T2-MACROAUTRE]]/Tableau17[[#This Row],[2015-T2-MACROTOTALE]],"")</f>
        <v>0</v>
      </c>
      <c r="NY327" s="26">
        <f>IFERROR(Tableau17[[#This Row],[2017-T1-MACROEXTRDROITE]]/Tableau17[[#This Row],[2017-T1-MACROTOTALE]],"")</f>
        <v>0.36077057793345008</v>
      </c>
      <c r="NZ327" s="26">
        <f>IFERROR(Tableau17[[#This Row],[2017-T1-MACRODROITE]]/Tableau17[[#This Row],[2017-T1-MACROTOTALE]],"")</f>
        <v>0.1295971978984238</v>
      </c>
      <c r="OA327" s="26">
        <f>IFERROR(Tableau17[[#This Row],[2017-T1-MACROCENTRE]]/Tableau17[[#This Row],[2017-T1-MACROTOTALE]],"")</f>
        <v>0.18038528896672504</v>
      </c>
      <c r="OB327" s="26">
        <f>IFERROR(Tableau17[[#This Row],[2017-T1-MACROGAUCHE]]/Tableau17[[#This Row],[2017-T1-MACROTOTALE]],"")</f>
        <v>0.31873905429071803</v>
      </c>
      <c r="OC327" s="26">
        <f>IFERROR(Tableau17[[#This Row],[2017-T1-MACROAUTRE]]/Tableau17[[#This Row],[2017-T1-MACROTOTALE]],"")</f>
        <v>1.0507880910683012E-2</v>
      </c>
      <c r="OD327" s="26">
        <f>IFERROR(Tableau17[[#This Row],[2017-T2-MACROEXTRDROITE]]/Tableau17[[#This Row],[2017-T2-MACROTOTALE]],"")</f>
        <v>0.43991853360488797</v>
      </c>
      <c r="OE327" s="26">
        <f>IFERROR(Tableau17[[#This Row],[2017-T2-MACRODROITE]]/Tableau17[[#This Row],[2017-T2-MACROTOTALE]],"")</f>
        <v>0</v>
      </c>
      <c r="OF327" s="26">
        <f>IFERROR(Tableau17[[#This Row],[2017-T2-MACROCENTRE]]/Tableau17[[#This Row],[2017-T2-MACROTOTALE]],"")</f>
        <v>0.56008146639511203</v>
      </c>
      <c r="OG327" s="26">
        <f>IFERROR(Tableau17[[#This Row],[2017-T2-MACROGAUCHE]]/Tableau17[[#This Row],[2017-T2-MACROTOTALE]],"")</f>
        <v>0</v>
      </c>
      <c r="OH327" s="26">
        <f>IFERROR(Tableau17[[#This Row],[2017-T2-MACROAUTRE]]/Tableau17[[#This Row],[2017-T2-MACROTOTALE]],"")</f>
        <v>0</v>
      </c>
      <c r="OI327" s="26">
        <f>IFERROR(Tableau17[[#This Row],[2019-T1-MACROEXTRDROITE]]/Tableau17[[#This Row],[2019-T1-MACROTOTALE]],"")</f>
        <v>0.40597014925373132</v>
      </c>
      <c r="OJ327" s="26">
        <f>IFERROR(Tableau17[[#This Row],[2019-T1-MACRODROITE]]/Tableau17[[#This Row],[2019-T1-MACROTOTALE]],"")</f>
        <v>7.1641791044776124E-2</v>
      </c>
      <c r="OK327" s="26">
        <f>IFERROR(Tableau17[[#This Row],[2019-T1-MACROCENTRE]]/Tableau17[[#This Row],[2019-T1-MACROTOTALE]],"")</f>
        <v>0.1373134328358209</v>
      </c>
      <c r="OL327" s="26">
        <f>IFERROR(Tableau17[[#This Row],[2019-T1-MACROGAUCHE]]/Tableau17[[#This Row],[2019-T1-MACROTOTALE]],"")</f>
        <v>0.33134328358208953</v>
      </c>
      <c r="OM327" s="26">
        <f>IFERROR(Tableau17[[#This Row],[2019-T1-MACROAUTRE]]/Tableau17[[#This Row],[2019-T1-MACROTOTALE]],"")</f>
        <v>5.3731343283582089E-2</v>
      </c>
      <c r="ON327" s="26">
        <f>IFERROR(Tableau17[[#This Row],[2020-T1-MACROEXTRDROITE]]/Tableau17[[#This Row],[2020-T1-MACROTOTALE]],"")</f>
        <v>0.20622568093385213</v>
      </c>
      <c r="OO327" s="26">
        <f>IFERROR(Tableau17[[#This Row],[2020-T1-MACRODROITE]]/Tableau17[[#This Row],[2020-T1-MACROTOTALE]],"")</f>
        <v>0.41245136186770426</v>
      </c>
      <c r="OP327" s="26">
        <f>IFERROR(Tableau17[[#This Row],[2020-T1-MACROCENTRE]]/Tableau17[[#This Row],[2020-T1-MACROTOTALE]],"")</f>
        <v>4.6692607003891051E-2</v>
      </c>
      <c r="OQ327" s="26">
        <f>IFERROR(Tableau17[[#This Row],[2020-T1-MACROGAUCHE]]/Tableau17[[#This Row],[2020-T1-MACROTOTALE]],"")</f>
        <v>0.33463035019455251</v>
      </c>
      <c r="OR327" s="26">
        <f>IFERROR(Tableau17[[#This Row],[2020-T1-MACROAUTRE]]/Tableau17[[#This Row],[2020-T1-MACROTOTALE]],"")</f>
        <v>0</v>
      </c>
      <c r="OS327" s="26">
        <f>IFERROR(Tableau17[[#This Row],[2017 (L)-T1-MACROEXTRDROITE]]/Tableau17[[#This Row],[2017 (L)-T1-MACROTOTALE]],"")</f>
        <v>2.247191011235955E-2</v>
      </c>
      <c r="OT327" s="26">
        <f>IFERROR(Tableau17[[#This Row],[2017 (L)-T1-MACRODROITE]]/Tableau17[[#This Row],[2017 (L)-T1-MACROTOTALE]],"")</f>
        <v>0.25842696629213485</v>
      </c>
      <c r="OU327" s="26">
        <f>IFERROR(Tableau17[[#This Row],[2017 (L)-T1-MACROCENTRE]]/Tableau17[[#This Row],[2017 (L)-T1-MACROTOTALE]],"")</f>
        <v>0.31835205992509363</v>
      </c>
      <c r="OV327" s="26">
        <f>IFERROR(Tableau17[[#This Row],[2017 (L)-T1-MACROGAUCHE]]/Tableau17[[#This Row],[2017 (L)-T1-MACROTOTALE]],"")</f>
        <v>0.39700374531835209</v>
      </c>
      <c r="OW327" s="26">
        <f>IFERROR(Tableau17[[#This Row],[2017 (L)-T1-MACROAUTRE]]/Tableau17[[#This Row],[2017 (L)-T1-MACROTOTALE]],"")</f>
        <v>3.7453183520599251E-3</v>
      </c>
      <c r="OX327" s="26">
        <f>IFERROR(Tableau17[[#This Row],[2017 (L)-T2-MACROEXTRDROITE]]/Tableau17[[#This Row],[2017 (L)-T2-MACROTOTALE]],"")</f>
        <v>0</v>
      </c>
      <c r="OY327" s="26">
        <f>IFERROR(Tableau17[[#This Row],[2017 (L)-T2-MACRODROITE]]/Tableau17[[#This Row],[2017 (L)-T2-MACROTOTALE]],"")</f>
        <v>0</v>
      </c>
      <c r="OZ327" s="26">
        <f>IFERROR(Tableau17[[#This Row],[2017 (L)-T2-MACROCENTRE]]/Tableau17[[#This Row],[2017 (L)-T2-MACROTOTALE]],"")</f>
        <v>0.44933920704845814</v>
      </c>
      <c r="PA327" s="26">
        <f>IFERROR(Tableau17[[#This Row],[2017 (L)-T2-MACROGAUCHE]]/Tableau17[[#This Row],[2017 (L)-T2-MACROTOTALE]],"")</f>
        <v>0.5506607929515418</v>
      </c>
      <c r="PB327" s="26">
        <f>IFERROR(Tableau17[[#This Row],[2017 (L)-T2-MACROAUTRE]]/Tableau17[[#This Row],[2017 (L)-T2-MACROTOTALE]],"")</f>
        <v>0</v>
      </c>
      <c r="PC327" s="26">
        <f>IFERROR(Tableau17[[#This Row],[2008_T1_PROCUS]]/Tableau17[[#This Row],[2008_T1_INSCRITS]],0)</f>
        <v>8.8719898605830166E-3</v>
      </c>
      <c r="PD327" s="26">
        <f>IFERROR(Tableau17[[#This Row],[2008_T2_PROCUS]]/Tableau17[[#This Row],[2008_T2_INSCRITS]],0)</f>
        <v>1.7743979721166033E-2</v>
      </c>
      <c r="PE327" s="26">
        <f>Tableau17[[#This Row],[2014_T1_PROCUS]]/Tableau17[[#This Row],[2014_T1_INSCRITS]]</f>
        <v>6.3613231552162846E-3</v>
      </c>
      <c r="PF327" s="26">
        <f>IFERROR(Tableau17[[#This Row],[2014_T2_PROCUS]]/Tableau17[[#This Row],[2014_T2_INSCRITS]],0)</f>
        <v>3.8167938931297708E-3</v>
      </c>
    </row>
    <row r="328" spans="1:422" hidden="1" x14ac:dyDescent="0.2">
      <c r="A328" s="1">
        <v>7</v>
      </c>
      <c r="B328" s="1" t="s">
        <v>499</v>
      </c>
      <c r="C328" s="1" t="s">
        <v>516</v>
      </c>
      <c r="D328" s="1" t="s">
        <v>516</v>
      </c>
      <c r="E328" s="1">
        <v>1459</v>
      </c>
      <c r="F328" s="1">
        <v>5.4076630000000003</v>
      </c>
      <c r="G328" s="1">
        <v>43.338470000000001</v>
      </c>
      <c r="H328" s="3">
        <v>1554</v>
      </c>
      <c r="I328" s="3">
        <v>397</v>
      </c>
      <c r="J328" s="1">
        <v>1</v>
      </c>
      <c r="L328" s="1">
        <v>34</v>
      </c>
      <c r="M328" s="1">
        <v>41</v>
      </c>
      <c r="O328" s="1">
        <v>2</v>
      </c>
      <c r="P328" s="1">
        <v>47</v>
      </c>
      <c r="Q328" s="1">
        <v>22</v>
      </c>
      <c r="R328" s="1">
        <v>200</v>
      </c>
      <c r="S328" s="1">
        <v>84</v>
      </c>
      <c r="T328" s="1">
        <v>27</v>
      </c>
      <c r="U328" s="1">
        <v>458</v>
      </c>
      <c r="V328" s="1">
        <v>1415</v>
      </c>
      <c r="W328" s="1">
        <v>792</v>
      </c>
      <c r="X328" s="1">
        <v>9</v>
      </c>
      <c r="Y328" s="2">
        <v>0.55971731000000002</v>
      </c>
      <c r="Z328" s="1">
        <v>1414</v>
      </c>
      <c r="AA328" s="1">
        <v>884</v>
      </c>
      <c r="AB328" s="1">
        <v>10</v>
      </c>
      <c r="AC328" s="2">
        <v>0.62517679999999998</v>
      </c>
      <c r="AD328" s="1">
        <v>1554</v>
      </c>
      <c r="AE328" s="1">
        <v>472</v>
      </c>
      <c r="AF328" s="2">
        <v>0.30373230000000001</v>
      </c>
      <c r="AG328" s="1">
        <f t="shared" si="5"/>
        <v>397</v>
      </c>
      <c r="AH328" s="1">
        <v>1227</v>
      </c>
      <c r="AI328" s="1">
        <v>743</v>
      </c>
      <c r="AJ328" s="1">
        <v>1</v>
      </c>
      <c r="AK328" s="2">
        <v>0.60554196999999998</v>
      </c>
      <c r="AL328" s="1">
        <v>1227</v>
      </c>
      <c r="AM328" s="1">
        <v>797</v>
      </c>
      <c r="AN328" s="1">
        <v>5</v>
      </c>
      <c r="AO328" s="2">
        <v>0.64955174999999998</v>
      </c>
      <c r="AP328" s="1">
        <v>1436</v>
      </c>
      <c r="AQ328" s="1">
        <v>704</v>
      </c>
      <c r="AR328" s="2">
        <v>0.49025069999999998</v>
      </c>
      <c r="AS328" s="1">
        <v>1435</v>
      </c>
      <c r="AT328" s="1">
        <v>727</v>
      </c>
      <c r="AU328" s="2">
        <v>0.50662021000000002</v>
      </c>
      <c r="AV328" s="1">
        <v>1500</v>
      </c>
      <c r="AW328" s="1">
        <v>628</v>
      </c>
      <c r="AX328" s="2">
        <v>0.41866667000000002</v>
      </c>
      <c r="AY328" s="1">
        <v>1500</v>
      </c>
      <c r="AZ328" s="1">
        <v>586</v>
      </c>
      <c r="BA328" s="2">
        <v>0.39066666999999999</v>
      </c>
      <c r="BB328" s="1">
        <v>1499</v>
      </c>
      <c r="BC328" s="1">
        <v>1173</v>
      </c>
      <c r="BD328" s="2">
        <v>0.78252168</v>
      </c>
      <c r="BE328" s="1">
        <v>1499</v>
      </c>
      <c r="BF328" s="1">
        <v>1084</v>
      </c>
      <c r="BG328" s="2">
        <v>0.72314877</v>
      </c>
      <c r="BH328" s="1">
        <v>1565</v>
      </c>
      <c r="BI328" s="1">
        <v>647</v>
      </c>
      <c r="BJ328" s="2">
        <v>0.41341853000000001</v>
      </c>
      <c r="BK328" s="1">
        <v>33</v>
      </c>
      <c r="BL328" s="1">
        <v>6</v>
      </c>
      <c r="BN328" s="1">
        <v>23</v>
      </c>
      <c r="BO328" s="1">
        <v>108</v>
      </c>
      <c r="BP328" s="1">
        <v>261</v>
      </c>
      <c r="BQ328" s="1">
        <v>298</v>
      </c>
      <c r="BR328" s="1">
        <v>729</v>
      </c>
      <c r="BS328" s="1">
        <v>64</v>
      </c>
      <c r="BU328" s="1">
        <v>338</v>
      </c>
      <c r="BV328" s="1">
        <v>381</v>
      </c>
      <c r="BW328" s="1">
        <v>783</v>
      </c>
      <c r="BZ328" s="1">
        <v>61</v>
      </c>
      <c r="CA328" s="1">
        <v>7</v>
      </c>
      <c r="CB328" s="1">
        <v>58</v>
      </c>
      <c r="CC328" s="1">
        <v>284</v>
      </c>
      <c r="CD328" s="1">
        <v>204</v>
      </c>
      <c r="CE328" s="1">
        <v>158</v>
      </c>
      <c r="CF328" s="1">
        <v>772</v>
      </c>
      <c r="CG328" s="1">
        <v>360</v>
      </c>
      <c r="CH328" s="1">
        <v>254</v>
      </c>
      <c r="CI328" s="1">
        <v>243</v>
      </c>
      <c r="CJ328" s="1">
        <v>857</v>
      </c>
      <c r="CN328" s="1">
        <v>5</v>
      </c>
      <c r="CO328" s="1">
        <v>68</v>
      </c>
      <c r="CP328" s="1">
        <v>310</v>
      </c>
      <c r="CT328" s="1">
        <v>144</v>
      </c>
      <c r="CU328" s="1">
        <v>147</v>
      </c>
      <c r="CW328" s="1">
        <v>674</v>
      </c>
      <c r="CY328" s="1">
        <v>378</v>
      </c>
      <c r="DB328" s="1">
        <v>289</v>
      </c>
      <c r="DC328" s="1">
        <v>667</v>
      </c>
      <c r="DE328" s="1">
        <v>11</v>
      </c>
      <c r="DF328" s="1">
        <v>7</v>
      </c>
      <c r="DH328" s="1">
        <v>4</v>
      </c>
      <c r="DI328" s="1">
        <v>17</v>
      </c>
      <c r="DJ328" s="1">
        <v>2</v>
      </c>
      <c r="DK328" s="1">
        <v>2</v>
      </c>
      <c r="DL328" s="1">
        <v>96</v>
      </c>
      <c r="DM328" s="1">
        <v>201</v>
      </c>
      <c r="DN328" s="1">
        <v>70</v>
      </c>
      <c r="DQ328" s="1">
        <v>3</v>
      </c>
      <c r="DR328" s="1">
        <v>181</v>
      </c>
      <c r="DS328" s="1">
        <v>22</v>
      </c>
      <c r="DU328" s="1">
        <v>616</v>
      </c>
      <c r="DW328" s="1">
        <v>285</v>
      </c>
      <c r="DZ328" s="1">
        <v>264</v>
      </c>
      <c r="EA328" s="1">
        <v>549</v>
      </c>
      <c r="EB328" s="1">
        <v>3</v>
      </c>
      <c r="EC328" s="1">
        <v>17</v>
      </c>
      <c r="ED328" s="1">
        <v>0</v>
      </c>
      <c r="EE328" s="1">
        <v>37</v>
      </c>
      <c r="EF328" s="1">
        <v>174</v>
      </c>
      <c r="EG328" s="1">
        <v>43</v>
      </c>
      <c r="EH328" s="1">
        <v>11</v>
      </c>
      <c r="EI328" s="1">
        <v>384</v>
      </c>
      <c r="EJ328" s="1">
        <v>250</v>
      </c>
      <c r="EK328" s="1">
        <v>223</v>
      </c>
      <c r="EL328" s="1">
        <v>7</v>
      </c>
      <c r="EM328" s="1">
        <v>1149</v>
      </c>
      <c r="EN328" s="1">
        <v>443</v>
      </c>
      <c r="EO328" s="1">
        <v>541</v>
      </c>
      <c r="EP328" s="1">
        <v>984</v>
      </c>
      <c r="EQ328" s="1">
        <v>0</v>
      </c>
      <c r="ER328" s="1">
        <v>3</v>
      </c>
      <c r="ES328" s="1">
        <v>15</v>
      </c>
      <c r="ET328" s="1">
        <v>47</v>
      </c>
      <c r="EU328" s="1">
        <v>4</v>
      </c>
      <c r="EV328" s="1">
        <v>218</v>
      </c>
      <c r="EW328" s="1">
        <v>50</v>
      </c>
      <c r="EX328" s="1">
        <v>0</v>
      </c>
      <c r="EY328" s="1">
        <v>3</v>
      </c>
      <c r="EZ328" s="1">
        <v>18</v>
      </c>
      <c r="FA328" s="1">
        <v>1</v>
      </c>
      <c r="FB328" s="1">
        <v>0</v>
      </c>
      <c r="FC328" s="1">
        <v>0</v>
      </c>
      <c r="FD328" s="1">
        <v>0</v>
      </c>
      <c r="FE328" s="1">
        <v>0</v>
      </c>
      <c r="FF328" s="1">
        <v>0</v>
      </c>
      <c r="FG328" s="1">
        <v>0</v>
      </c>
      <c r="FH328" s="1">
        <v>6</v>
      </c>
      <c r="FI328" s="1">
        <v>2</v>
      </c>
      <c r="FJ328" s="1">
        <v>27</v>
      </c>
      <c r="FK328" s="1">
        <v>14</v>
      </c>
      <c r="FL328" s="1">
        <v>0</v>
      </c>
      <c r="FM328" s="1">
        <v>89</v>
      </c>
      <c r="FN328" s="1">
        <v>7</v>
      </c>
      <c r="FO328" s="1">
        <v>5</v>
      </c>
      <c r="FP328" s="1">
        <v>105</v>
      </c>
      <c r="FQ328" s="1">
        <v>0</v>
      </c>
      <c r="FR328" s="1">
        <f>SUM(Tableau17[[#This Row],[2019-T1-ALEXANDRE Audric]:[2019-T1-MARIE Florie]])</f>
        <v>614</v>
      </c>
      <c r="FS328" s="1">
        <v>108</v>
      </c>
      <c r="FT328" s="1">
        <v>300</v>
      </c>
      <c r="FU328" s="1">
        <v>0</v>
      </c>
      <c r="FV328" s="1">
        <v>321</v>
      </c>
      <c r="FW328" s="1">
        <v>0</v>
      </c>
      <c r="FX328" s="1">
        <v>729</v>
      </c>
      <c r="FY328" s="1">
        <v>64</v>
      </c>
      <c r="FZ328" s="1">
        <v>338</v>
      </c>
      <c r="GA328" s="1">
        <v>0</v>
      </c>
      <c r="GB328" s="1">
        <v>381</v>
      </c>
      <c r="GC328" s="1">
        <v>0</v>
      </c>
      <c r="GD328" s="1">
        <v>783</v>
      </c>
      <c r="GE328" s="1">
        <v>284</v>
      </c>
      <c r="GF328" s="1">
        <v>204</v>
      </c>
      <c r="GG328" s="1">
        <v>0</v>
      </c>
      <c r="GH328" s="1">
        <v>284</v>
      </c>
      <c r="GI328" s="1">
        <v>0</v>
      </c>
      <c r="GJ328" s="1">
        <v>772</v>
      </c>
      <c r="GK328" s="1">
        <v>360</v>
      </c>
      <c r="GL328" s="1">
        <v>254</v>
      </c>
      <c r="GM328" s="1">
        <v>0</v>
      </c>
      <c r="GN328" s="1">
        <v>243</v>
      </c>
      <c r="GO328" s="1">
        <v>0</v>
      </c>
      <c r="GP328" s="1">
        <v>857</v>
      </c>
      <c r="GQ328" s="1">
        <v>310</v>
      </c>
      <c r="GR328" s="1">
        <v>144</v>
      </c>
      <c r="GS328" s="1">
        <v>0</v>
      </c>
      <c r="GT328" s="1">
        <v>220</v>
      </c>
      <c r="GU328" s="1">
        <v>0</v>
      </c>
      <c r="GV328" s="1">
        <v>674</v>
      </c>
      <c r="GW328" s="1">
        <v>378</v>
      </c>
      <c r="GX328" s="1">
        <v>0</v>
      </c>
      <c r="GY328" s="1">
        <v>0</v>
      </c>
      <c r="GZ328" s="1">
        <v>289</v>
      </c>
      <c r="HA328" s="1">
        <v>0</v>
      </c>
      <c r="HB328" s="1">
        <v>667</v>
      </c>
      <c r="HC328" s="1">
        <v>438</v>
      </c>
      <c r="HD328" s="1">
        <v>174</v>
      </c>
      <c r="HE328" s="1">
        <v>223</v>
      </c>
      <c r="HF328" s="1">
        <v>303</v>
      </c>
      <c r="HG328" s="1">
        <v>11</v>
      </c>
      <c r="HH328" s="1">
        <v>1149</v>
      </c>
      <c r="HI328" s="1">
        <v>443</v>
      </c>
      <c r="HJ328" s="1">
        <v>0</v>
      </c>
      <c r="HK328" s="1">
        <v>541</v>
      </c>
      <c r="HL328" s="1">
        <v>0</v>
      </c>
      <c r="HM328" s="1">
        <v>0</v>
      </c>
      <c r="HN328" s="1">
        <v>984</v>
      </c>
      <c r="HO328" s="1">
        <v>243</v>
      </c>
      <c r="HP328" s="1">
        <v>57</v>
      </c>
      <c r="HQ328" s="1">
        <v>105</v>
      </c>
      <c r="HR328" s="1">
        <v>198</v>
      </c>
      <c r="HS328" s="1">
        <v>16</v>
      </c>
      <c r="HT328" s="1">
        <v>619</v>
      </c>
      <c r="HU328" s="1">
        <v>200</v>
      </c>
      <c r="HV328" s="1">
        <v>81</v>
      </c>
      <c r="HW328" s="1">
        <v>23</v>
      </c>
      <c r="HX328" s="1">
        <v>154</v>
      </c>
      <c r="HY328" s="1">
        <v>0</v>
      </c>
      <c r="HZ328" s="1">
        <v>458</v>
      </c>
      <c r="IA328" s="1">
        <v>210</v>
      </c>
      <c r="IB328" s="1">
        <v>70</v>
      </c>
      <c r="IC328" s="1">
        <v>181</v>
      </c>
      <c r="ID328" s="1">
        <v>141</v>
      </c>
      <c r="IE328" s="1">
        <v>14</v>
      </c>
      <c r="IF328" s="1">
        <v>616</v>
      </c>
      <c r="IG328" s="1">
        <v>285</v>
      </c>
      <c r="IH328" s="1">
        <v>0</v>
      </c>
      <c r="II328" s="1">
        <v>264</v>
      </c>
      <c r="IJ328" s="1">
        <v>0</v>
      </c>
      <c r="IK328" s="1">
        <v>0</v>
      </c>
      <c r="IL328" s="1">
        <v>549</v>
      </c>
      <c r="IM328" s="26">
        <f>IFERROR(Tableau17[[#This Row],[LDIV]]/Tableau17[[#This Row],[Total général]],"")</f>
        <v>2.1834061135371178E-3</v>
      </c>
      <c r="IN328" s="26">
        <f>IFERROR(Tableau17[[#This Row],[LDVC]]/Tableau17[[#This Row],[Total général]],"")</f>
        <v>0</v>
      </c>
      <c r="IO328" s="26">
        <f>IFERROR(Tableau17[[#This Row],[LDVD]]/Tableau17[[#This Row],[Total général]],"")</f>
        <v>7.4235807860262015E-2</v>
      </c>
      <c r="IP328" s="26">
        <f>IFERROR(Tableau17[[#This Row],[LDVG]]/Tableau17[[#This Row],[Total général]],"")</f>
        <v>8.9519650655021835E-2</v>
      </c>
      <c r="IQ328" s="26">
        <f>IFERROR(Tableau17[[#This Row],[LEXD]]/Tableau17[[#This Row],[Total général]],"")</f>
        <v>0</v>
      </c>
      <c r="IR328" s="26">
        <f>IFERROR(Tableau17[[#This Row],[LEXG]]/Tableau17[[#This Row],[Total général]],"")</f>
        <v>4.3668122270742356E-3</v>
      </c>
      <c r="IS328" s="26">
        <f>IFERROR(Tableau17[[#This Row],[LLR]]/Tableau17[[#This Row],[Total général]],"")</f>
        <v>0.10262008733624454</v>
      </c>
      <c r="IT328" s="26">
        <f>IFERROR(Tableau17[[#This Row],[LREM]]/Tableau17[[#This Row],[Total général]],"")</f>
        <v>4.8034934497816595E-2</v>
      </c>
      <c r="IU328" s="26">
        <f>IFERROR(Tableau17[[#This Row],[LRN]]/Tableau17[[#This Row],[Total général]],"")</f>
        <v>0.4366812227074236</v>
      </c>
      <c r="IV328" s="26">
        <f>IFERROR(Tableau17[[#This Row],[LUG]]/Tableau17[[#This Row],[Total général]],"")</f>
        <v>0.18340611353711792</v>
      </c>
      <c r="IW328" s="26">
        <f>IFERROR(Tableau17[[#This Row],[LVEC]]/Tableau17[[#This Row],[Total général]],"")</f>
        <v>5.8951965065502182E-2</v>
      </c>
      <c r="IX328" s="26">
        <f>IFERROR(Tableau17[[#This Row],[2008-T1-LCMD]]/Tableau17[[#This Row],[2008-T1-TOTAL]],"")</f>
        <v>4.5267489711934158E-2</v>
      </c>
      <c r="IY328" s="26">
        <f>IFERROR(Tableau17[[#This Row],[2008-T1-LDVD]]/Tableau17[[#This Row],[2008-T1-TOTAL]],"")</f>
        <v>8.23045267489712E-3</v>
      </c>
      <c r="IZ328" s="26">
        <f>IFERROR(Tableau17[[#This Row],[2008-T1-LEXD]]/Tableau17[[#This Row],[2008-T1-TOTAL]],"")</f>
        <v>0</v>
      </c>
      <c r="JA328" s="26">
        <f>IFERROR(Tableau17[[#This Row],[2008-T1-LEXG]]/Tableau17[[#This Row],[2008-T1-TOTAL]],"")</f>
        <v>3.1550068587105622E-2</v>
      </c>
      <c r="JB328" s="26">
        <f>IFERROR(Tableau17[[#This Row],[2008-T1-LFN]]/Tableau17[[#This Row],[2008-T1-TOTAL]],"")</f>
        <v>0.14814814814814814</v>
      </c>
      <c r="JC328" s="26">
        <f>IFERROR(Tableau17[[#This Row],[2008-T1-LMAJ]]/Tableau17[[#This Row],[2008-T1-TOTAL]],"")</f>
        <v>0.35802469135802467</v>
      </c>
      <c r="JD328" s="26">
        <f>IFERROR(Tableau17[[#This Row],[2008-T1-LUG]]/Tableau17[[#This Row],[2008-T1-TOTAL]],"")</f>
        <v>0.40877914951989025</v>
      </c>
      <c r="JE328" s="26">
        <f>IFERROR(Tableau17[[#This Row],[2008-T2-LFN]]/Tableau17[[#This Row],[2008-T2-TOTAL]],"")</f>
        <v>8.1736909323116225E-2</v>
      </c>
      <c r="JF328" s="26">
        <f>IFERROR(Tableau17[[#This Row],[2008-T2-LGC]]/Tableau17[[#This Row],[2008-T2-TOTAL]],"")</f>
        <v>0</v>
      </c>
      <c r="JG328" s="26">
        <f>IFERROR(Tableau17[[#This Row],[2008-T2-LMAJ]]/Tableau17[[#This Row],[2008-T2-TOTAL]],"")</f>
        <v>0.43167305236270753</v>
      </c>
      <c r="JH328" s="26">
        <f>IFERROR(Tableau17[[#This Row],[2008-T2-LUG]]/Tableau17[[#This Row],[2008-T2-TOTAL]],"")</f>
        <v>0.48659003831417624</v>
      </c>
      <c r="JI328" s="26">
        <f>IFERROR(Tableau17[[#This Row],[2014-T1-LDIV]]/Tableau17[[#This Row],[2014-T1-TOTAL]],"")</f>
        <v>0</v>
      </c>
      <c r="JJ328" s="26">
        <f>IFERROR(Tableau17[[#This Row],[2014-T1-LDVD]]/Tableau17[[#This Row],[2014-T1-TOTAL]],"")</f>
        <v>0</v>
      </c>
      <c r="JK328" s="26">
        <f>IFERROR(Tableau17[[#This Row],[2014-T1-LDVG]]/Tableau17[[#This Row],[2014-T1-TOTAL]],"")</f>
        <v>7.901554404145078E-2</v>
      </c>
      <c r="JL328" s="26">
        <f>IFERROR(Tableau17[[#This Row],[2014-T1-LEXG]]/Tableau17[[#This Row],[2014-T1-TOTAL]],"")</f>
        <v>9.0673575129533671E-3</v>
      </c>
      <c r="JM328" s="26">
        <f>IFERROR(Tableau17[[#This Row],[2014-T1-LFG]]/Tableau17[[#This Row],[2014-T1-TOTAL]],"")</f>
        <v>7.512953367875648E-2</v>
      </c>
      <c r="JN328" s="26">
        <f>IFERROR(Tableau17[[#This Row],[2014-T1-LFN]]/Tableau17[[#This Row],[2014-T1-TOTAL]],"")</f>
        <v>0.36787564766839376</v>
      </c>
      <c r="JO328" s="26">
        <f>IFERROR(Tableau17[[#This Row],[2014-T1-LUD]]/Tableau17[[#This Row],[2014-T1-TOTAL]],"")</f>
        <v>0.26424870466321243</v>
      </c>
      <c r="JP328" s="26">
        <f>IFERROR(Tableau17[[#This Row],[2014-T1-LUG]]/Tableau17[[#This Row],[2014-T1-TOTAL]],"")</f>
        <v>0.20466321243523317</v>
      </c>
      <c r="JQ328" s="26">
        <f>IFERROR(Tableau17[[#This Row],[2014-T2-LFN]]/Tableau17[[#This Row],[2014-T2-TOTAL]],"")</f>
        <v>0.42007001166861141</v>
      </c>
      <c r="JR328" s="26">
        <f>IFERROR(Tableau17[[#This Row],[2014-T2-LUD]]/Tableau17[[#This Row],[2014-T2-TOTAL]],"")</f>
        <v>0.29638273045507585</v>
      </c>
      <c r="JS328" s="26">
        <f>IFERROR(Tableau17[[#This Row],[2014-T2-LUG]]/Tableau17[[#This Row],[2014-T2-TOTAL]],"")</f>
        <v>0.28354725787631274</v>
      </c>
      <c r="JT328" s="26">
        <f>IFERROR(Tableau17[[#This Row],[2015-T1-BC-DIV]]/Tableau17[[#This Row],[2015-T1-TOTAL]],"")</f>
        <v>0</v>
      </c>
      <c r="JU328" s="26">
        <f>IFERROR(Tableau17[[#This Row],[2015-T1-BC-DLF]]/Tableau17[[#This Row],[2015-T1-TOTAL]],"")</f>
        <v>0</v>
      </c>
      <c r="JV328" s="26">
        <f>IFERROR(Tableau17[[#This Row],[2015-T1-BC-DVD]]/Tableau17[[#This Row],[2015-T1-TOTAL]],"")</f>
        <v>0</v>
      </c>
      <c r="JW328" s="26">
        <f>IFERROR(Tableau17[[#This Row],[2015-T1-BC-DVG]]/Tableau17[[#This Row],[2015-T1-TOTAL]],"")</f>
        <v>7.4183976261127599E-3</v>
      </c>
      <c r="JX328" s="26">
        <f>IFERROR(Tableau17[[#This Row],[2015-T1-BC-FG]]/Tableau17[[#This Row],[2015-T1-TOTAL]],"")</f>
        <v>0.10089020771513353</v>
      </c>
      <c r="JY328" s="26">
        <f>IFERROR(Tableau17[[#This Row],[2015-T1-BC-FN]]/Tableau17[[#This Row],[2015-T1-TOTAL]],"")</f>
        <v>0.4599406528189911</v>
      </c>
      <c r="JZ328" s="26">
        <f>IFERROR(Tableau17[[#This Row],[2015-T1-BC-MDM]]/Tableau17[[#This Row],[2015-T1-TOTAL]],"")</f>
        <v>0</v>
      </c>
      <c r="KA328" s="26">
        <f>IFERROR(Tableau17[[#This Row],[2015-T1-BC-RDG]]/Tableau17[[#This Row],[2015-T1-TOTAL]],"")</f>
        <v>0</v>
      </c>
      <c r="KB328" s="26">
        <f>IFERROR(Tableau17[[#This Row],[2015-T1-BC-SOC]]/Tableau17[[#This Row],[2015-T1-TOTAL]],"")</f>
        <v>0</v>
      </c>
      <c r="KC328" s="26">
        <f>IFERROR(Tableau17[[#This Row],[2015-T1-BC-UD]]/Tableau17[[#This Row],[2015-T1-TOTAL]],"")</f>
        <v>0.21364985163204747</v>
      </c>
      <c r="KD328" s="26">
        <f>IFERROR(Tableau17[[#This Row],[2015-T1-BC-UG]]/Tableau17[[#This Row],[2015-T1-TOTAL]],"")</f>
        <v>0.21810089020771514</v>
      </c>
      <c r="KE328" s="26">
        <f>IFERROR(Tableau17[[#This Row],[2015-T1-BC-VEC]]/Tableau17[[#This Row],[2015-T1-TOTAL]],"")</f>
        <v>0</v>
      </c>
      <c r="KF328" s="26">
        <f>IFERROR(Tableau17[[#This Row],[2015-T2-BC-DVG]]/Tableau17[[#This Row],[2015-T2-TOTAL]],"")</f>
        <v>0</v>
      </c>
      <c r="KG328" s="26">
        <f>IFERROR(Tableau17[[#This Row],[2015-T2-BC-FN]]/Tableau17[[#This Row],[2015-T2-TOTAL]],"")</f>
        <v>0.56671664167916047</v>
      </c>
      <c r="KH328" s="26">
        <f>IFERROR(Tableau17[[#This Row],[2015-T2-BC-SOC]]/Tableau17[[#This Row],[2015-T2-TOTAL]],"")</f>
        <v>0</v>
      </c>
      <c r="KI328" s="26">
        <f>IFERROR(Tableau17[[#This Row],[2015-T2-BC-UD]]/Tableau17[[#This Row],[2015-T2-TOTAL]],"")</f>
        <v>0</v>
      </c>
      <c r="KJ328" s="26">
        <f>IFERROR(Tableau17[[#This Row],[2015-T2-BC-UG]]/Tableau17[[#This Row],[2015-T2-TOTAL]],"")</f>
        <v>0.43328335832083958</v>
      </c>
      <c r="KK328" s="26">
        <f>IFERROR(Tableau17[[#This Row],[2017 (L)-T1-COM]]/Tableau17[[#This Row],[2017 (L)-T1-TOTAL]],"")</f>
        <v>0</v>
      </c>
      <c r="KL328" s="26">
        <f>IFERROR(Tableau17[[#This Row],[2017 (L)-T1-DIV]]/Tableau17[[#This Row],[2017 (L)-T1-TOTAL]],"")</f>
        <v>1.7857142857142856E-2</v>
      </c>
      <c r="KM328" s="26">
        <f>IFERROR(Tableau17[[#This Row],[2017 (L)-T1-DLF]]/Tableau17[[#This Row],[2017 (L)-T1-TOTAL]],"")</f>
        <v>1.1363636363636364E-2</v>
      </c>
      <c r="KN328" s="26">
        <f>IFERROR(Tableau17[[#This Row],[2017 (L)-T1-DVD]]/Tableau17[[#This Row],[2017 (L)-T1-TOTAL]],"")</f>
        <v>0</v>
      </c>
      <c r="KO328" s="26">
        <f>IFERROR(Tableau17[[#This Row],[2017 (L)-T1-DVG]]/Tableau17[[#This Row],[2017 (L)-T1-TOTAL]],"")</f>
        <v>6.4935064935064939E-3</v>
      </c>
      <c r="KP328" s="26">
        <f>IFERROR(Tableau17[[#This Row],[2017 (L)-T1-ECO]]/Tableau17[[#This Row],[2017 (L)-T1-TOTAL]],"")</f>
        <v>2.7597402597402596E-2</v>
      </c>
      <c r="KQ328" s="26">
        <f>IFERROR(Tableau17[[#This Row],[2017 (L)-T1-EXD]]/Tableau17[[#This Row],[2017 (L)-T1-TOTAL]],"")</f>
        <v>3.246753246753247E-3</v>
      </c>
      <c r="KR328" s="26">
        <f>IFERROR(Tableau17[[#This Row],[2017 (L)-T1-EXG]]/Tableau17[[#This Row],[2017 (L)-T1-TOTAL]],"")</f>
        <v>3.246753246753247E-3</v>
      </c>
      <c r="KS328" s="26">
        <f>IFERROR(Tableau17[[#This Row],[2017 (L)-T1-FI]]/Tableau17[[#This Row],[2017 (L)-T1-TOTAL]],"")</f>
        <v>0.15584415584415584</v>
      </c>
      <c r="KT328" s="26">
        <f>IFERROR(Tableau17[[#This Row],[2017 (L)-T1-FN]]/Tableau17[[#This Row],[2017 (L)-T1-TOTAL]],"")</f>
        <v>0.32629870129870131</v>
      </c>
      <c r="KU328" s="26">
        <f>IFERROR(Tableau17[[#This Row],[2017 (L)-T1-LR]]/Tableau17[[#This Row],[2017 (L)-T1-TOTAL]],"")</f>
        <v>0.11363636363636363</v>
      </c>
      <c r="KV328" s="26">
        <f>IFERROR(Tableau17[[#This Row],[2017 (L)-T1-MDM]]/Tableau17[[#This Row],[2017 (L)-T1-TOTAL]],"")</f>
        <v>0</v>
      </c>
      <c r="KW328" s="26">
        <f>IFERROR(Tableau17[[#This Row],[2017 (L)-T1-RDG]]/Tableau17[[#This Row],[2017 (L)-T1-TOTAL]],"")</f>
        <v>0</v>
      </c>
      <c r="KX328" s="26">
        <f>IFERROR(Tableau17[[#This Row],[2017 (L)-T1-REG]]/Tableau17[[#This Row],[2017 (L)-T1-TOTAL]],"")</f>
        <v>4.87012987012987E-3</v>
      </c>
      <c r="KY328" s="26">
        <f>IFERROR(Tableau17[[#This Row],[2017 (L)-T1-REM]]/Tableau17[[#This Row],[2017 (L)-T1-TOTAL]],"")</f>
        <v>0.29383116883116883</v>
      </c>
      <c r="KZ328" s="26">
        <f>IFERROR(Tableau17[[#This Row],[2017 (L)-T1-SOC]]/Tableau17[[#This Row],[2017 (L)-T1-TOTAL]],"")</f>
        <v>3.5714285714285712E-2</v>
      </c>
      <c r="LA328" s="26">
        <f>IFERROR(Tableau17[[#This Row],[2017 (L)-T1-UDI]]/Tableau17[[#This Row],[2017 (L)-T1-TOTAL]],"")</f>
        <v>0</v>
      </c>
      <c r="LB328" s="26">
        <f>IFERROR(Tableau17[[#This Row],[2017 (L)-T2-FI]]/Tableau17[[#This Row],[2017 (L)-T2-TOTAL]],"")</f>
        <v>0</v>
      </c>
      <c r="LC328" s="26">
        <f>IFERROR(Tableau17[[#This Row],[2017 (L)-T2-FN]]/Tableau17[[#This Row],[2017 (L)-T2-TOTAL]],"")</f>
        <v>0.51912568306010931</v>
      </c>
      <c r="LD328" s="26">
        <f>IFERROR(Tableau17[[#This Row],[2017 (L)-T2-LR]]/Tableau17[[#This Row],[2017 (L)-T2-TOTAL]],"")</f>
        <v>0</v>
      </c>
      <c r="LE328" s="26">
        <f>IFERROR(Tableau17[[#This Row],[2017 (L)-T2-MDM]]/Tableau17[[#This Row],[2017 (L)-T2-TOTAL]],"")</f>
        <v>0</v>
      </c>
      <c r="LF328" s="26">
        <f>IFERROR(Tableau17[[#This Row],[2017 (L)-T2-REM]]/Tableau17[[#This Row],[2017 (L)-T2-TOTAL]],"")</f>
        <v>0.48087431693989069</v>
      </c>
      <c r="LG328" s="26">
        <f>IFERROR(Tableau17[[#This Row],[2017-T1-ARTHAUD Nathalie]]/Tableau17[[#This Row],[2017-T1-TOTAL]],"")</f>
        <v>2.6109660574412533E-3</v>
      </c>
      <c r="LH328" s="26">
        <f>IFERROR(Tableau17[[#This Row],[2017-T1-ASSELINEAU Fran]]/Tableau17[[#This Row],[2017-T1-TOTAL]],"")</f>
        <v>1.4795474325500435E-2</v>
      </c>
      <c r="LI328" s="26">
        <f>IFERROR(Tableau17[[#This Row],[2017-T1-CHEMINADE Jacques]]/Tableau17[[#This Row],[2017-T1-TOTAL]],"")</f>
        <v>0</v>
      </c>
      <c r="LJ328" s="26">
        <f>IFERROR(Tableau17[[#This Row],[2017-T1-DUPONT-AIGNAN Nicolas]]/Tableau17[[#This Row],[2017-T1-TOTAL]],"")</f>
        <v>3.2201914708442123E-2</v>
      </c>
      <c r="LK328" s="26">
        <f>IFERROR(Tableau17[[#This Row],[2017-T1-FILLON Fran]]/Tableau17[[#This Row],[2017-T1-TOTAL]],"")</f>
        <v>0.1514360313315927</v>
      </c>
      <c r="LL328" s="26">
        <f>IFERROR(Tableau17[[#This Row],[2017-T1-HAMON Beno]]/Tableau17[[#This Row],[2017-T1-TOTAL]],"")</f>
        <v>3.7423846823324627E-2</v>
      </c>
      <c r="LM328" s="26">
        <f>IFERROR(Tableau17[[#This Row],[2017-T1-LASSALLE Jean]]/Tableau17[[#This Row],[2017-T1-TOTAL]],"")</f>
        <v>9.5735422106179285E-3</v>
      </c>
      <c r="LN328" s="26">
        <f>IFERROR(Tableau17[[#This Row],[2017-T1-LE PEN Marine]]/Tableau17[[#This Row],[2017-T1-TOTAL]],"")</f>
        <v>0.33420365535248042</v>
      </c>
      <c r="LO328" s="26">
        <f>IFERROR(Tableau17[[#This Row],[2017-T1-M Jean-Luc]]/Tableau17[[#This Row],[2017-T1-TOTAL]],"")</f>
        <v>0.2175805047867711</v>
      </c>
      <c r="LP328" s="26">
        <f>IFERROR(Tableau17[[#This Row],[2017-T1-MACRON Emmanuel]]/Tableau17[[#This Row],[2017-T1-TOTAL]],"")</f>
        <v>0.19408181026979981</v>
      </c>
      <c r="LQ328" s="26">
        <f>IFERROR(Tableau17[[#This Row],[2017-T1-POUTOU Philippe]]/Tableau17[[#This Row],[2017-T1-TOTAL]],"")</f>
        <v>6.0922541340295913E-3</v>
      </c>
      <c r="LR328" s="26">
        <f>IFERROR(Tableau17[[#This Row],[2017-T2-LE PEN Marine]]/Tableau17[[#This Row],[2017-T2-TOTAL]],"")</f>
        <v>0.45020325203252032</v>
      </c>
      <c r="LS328" s="26">
        <f>IFERROR(Tableau17[[#This Row],[2017-T2-MACRON Emmanuel]]/Tableau17[[#This Row],[2017-T2-TOTAL]],"")</f>
        <v>0.54979674796747968</v>
      </c>
      <c r="LT328" s="26">
        <f>IFERROR(Tableau17[[#This Row],[2019-T1-ALEXANDRE Audric]]/Tableau17[[#This Row],[2019-T1-TOTAL]],"")</f>
        <v>0</v>
      </c>
      <c r="LU328" s="26">
        <f>IFERROR(Tableau17[[#This Row],[2019-T1-ARTHAUD Nathalie]]/Tableau17[[#This Row],[2019-T1-TOTAL]],"")</f>
        <v>4.8859934853420191E-3</v>
      </c>
      <c r="LV328" s="26">
        <f>IFERROR(Tableau17[[#This Row],[2019-T1-ASSELINEAU François]]/Tableau17[[#This Row],[2019-T1-TOTAL]],"")</f>
        <v>2.4429967426710098E-2</v>
      </c>
      <c r="LW328" s="26">
        <f>IFERROR(Tableau17[[#This Row],[2019-T1-AUBRY Manon]]/Tableau17[[#This Row],[2019-T1-TOTAL]],"")</f>
        <v>7.6547231270358312E-2</v>
      </c>
      <c r="LX328" s="26">
        <f>IFERROR(Tableau17[[#This Row],[2019-T1-AZERGUI Nagib]]/Tableau17[[#This Row],[2019-T1-TOTAL]],"")</f>
        <v>6.5146579804560263E-3</v>
      </c>
      <c r="LY328" s="26">
        <f>IFERROR(Tableau17[[#This Row],[2019-T1-BARDELLA Jordan]]/Tableau17[[#This Row],[2019-T1-TOTAL]],"")</f>
        <v>0.35504885993485341</v>
      </c>
      <c r="LZ328" s="26">
        <f>IFERROR(Tableau17[[#This Row],[2019-T1-BELLAMY François-Xavier]]/Tableau17[[#This Row],[2019-T1-TOTAL]],"")</f>
        <v>8.143322475570032E-2</v>
      </c>
      <c r="MA328" s="26">
        <f>IFERROR(Tableau17[[#This Row],[2019-T1-BIDOU Olivier]]/Tableau17[[#This Row],[2019-T1-TOTAL]],"")</f>
        <v>0</v>
      </c>
      <c r="MB328" s="26">
        <f>IFERROR(Tableau17[[#This Row],[2019-T1-BOURG Dominique]]/Tableau17[[#This Row],[2019-T1-TOTAL]],"")</f>
        <v>4.8859934853420191E-3</v>
      </c>
      <c r="MC328" s="26">
        <f>IFERROR(Tableau17[[#This Row],[2019-T1-BROSSAT Ian]]/Tableau17[[#This Row],[2019-T1-TOTAL]],"")</f>
        <v>2.9315960912052116E-2</v>
      </c>
      <c r="MD328" s="26">
        <f>IFERROR(Tableau17[[#This Row],[2019-T1-CAILLAUD Sophie]]/Tableau17[[#This Row],[2019-T1-TOTAL]],"")</f>
        <v>1.6286644951140066E-3</v>
      </c>
      <c r="ME328" s="26">
        <f>IFERROR(Tableau17[[#This Row],[2019-T1-CAMUS Renaud]]/Tableau17[[#This Row],[2019-T1-TOTAL]],"")</f>
        <v>0</v>
      </c>
      <c r="MF328" s="26">
        <f>IFERROR(Tableau17[[#This Row],[2019-T1-CHALENÇON Christophe]]/Tableau17[[#This Row],[2019-T1-TOTAL]],"")</f>
        <v>0</v>
      </c>
      <c r="MG328" s="26">
        <f>IFERROR(Tableau17[[#This Row],[2019-T1-CORBET Cathy Denise Ginette]]/Tableau17[[#This Row],[2019-T1-TOTAL]],"")</f>
        <v>0</v>
      </c>
      <c r="MH328" s="26">
        <f>IFERROR(Tableau17[[#This Row],[2019-T1-DE PREVOISIN Robert]]/Tableau17[[#This Row],[2019-T1-TOTAL]],"")</f>
        <v>0</v>
      </c>
      <c r="MI328" s="26">
        <f>IFERROR(Tableau17[[#This Row],[2019-T1-DELFEL Thérèse]]/Tableau17[[#This Row],[2019-T1-TOTAL]],"")</f>
        <v>0</v>
      </c>
      <c r="MJ328" s="26">
        <f>IFERROR(Tableau17[[#This Row],[2019-T1-DIEUMEGARD Pierre]]/Tableau17[[#This Row],[2019-T1-TOTAL]],"")</f>
        <v>0</v>
      </c>
      <c r="MK328" s="26">
        <f>IFERROR(Tableau17[[#This Row],[2019-T1-DUPONT-AIGNAN Nicolas]]/Tableau17[[#This Row],[2019-T1-TOTAL]],"")</f>
        <v>9.7719869706840382E-3</v>
      </c>
      <c r="ML328" s="26">
        <f>IFERROR(Tableau17[[#This Row],[2019-T1-GERNIGON Yves]]/Tableau17[[#This Row],[2019-T1-TOTAL]],"")</f>
        <v>3.2573289902280132E-3</v>
      </c>
      <c r="MM328" s="26">
        <f>IFERROR(Tableau17[[#This Row],[2019-T1-GLUCKSMANN Raphaël]]/Tableau17[[#This Row],[2019-T1-TOTAL]],"")</f>
        <v>4.3973941368078175E-2</v>
      </c>
      <c r="MN328" s="26">
        <f>IFERROR(Tableau17[[#This Row],[2019-T1-HAMON Benoît]]/Tableau17[[#This Row],[2019-T1-TOTAL]],"")</f>
        <v>2.2801302931596091E-2</v>
      </c>
      <c r="MO328" s="26">
        <f>IFERROR(Tableau17[[#This Row],[2019-T1-HELGEN Gilles]]/Tableau17[[#This Row],[2019-T1-TOTAL]],"")</f>
        <v>0</v>
      </c>
      <c r="MP328" s="26">
        <f>IFERROR(Tableau17[[#This Row],[2019-T1-JADOT Yannick]]/Tableau17[[#This Row],[2019-T1-TOTAL]],"")</f>
        <v>0.14495114006514659</v>
      </c>
      <c r="MQ328" s="26">
        <f>IFERROR(Tableau17[[#This Row],[2019-T1-LAGARDE Jean-Christophe]]/Tableau17[[#This Row],[2019-T1-TOTAL]],"")</f>
        <v>1.1400651465798045E-2</v>
      </c>
      <c r="MR328" s="26">
        <f>IFERROR(Tableau17[[#This Row],[2019-T1-LALANNE Francis]]/Tableau17[[#This Row],[2019-T1-TOTAL]],"")</f>
        <v>8.1433224755700327E-3</v>
      </c>
      <c r="MS328" s="26">
        <f>IFERROR(Tableau17[[#This Row],[2019-T1-LOISEAU Nathalie]]/Tableau17[[#This Row],[2019-T1-TOTAL]],"")</f>
        <v>0.17100977198697068</v>
      </c>
      <c r="MT328" s="26">
        <f>IFERROR(Tableau17[[#This Row],[2019-T1-MARIE Florie]]/Tableau17[[#This Row],[2019-T1-TOTAL]],"")</f>
        <v>0</v>
      </c>
      <c r="MU328" s="26">
        <f>IFERROR(Tableau17[[#This Row],[2008-T1-MACROEXTRDROITE]]/Tableau17[[#This Row],[2008-T1-MACROTOTALE]],"")</f>
        <v>0.14814814814814814</v>
      </c>
      <c r="MV328" s="26">
        <f>IFERROR(Tableau17[[#This Row],[2008-T1-MACRODROITE]]/Tableau17[[#This Row],[2008-T1-MACROTOTALE]],"")</f>
        <v>0.41152263374485598</v>
      </c>
      <c r="MW328" s="26">
        <f>IFERROR(Tableau17[[#This Row],[2008-T1-MACROCENTRE]]/Tableau17[[#This Row],[2008-T1-MACROTOTALE]],"")</f>
        <v>0</v>
      </c>
      <c r="MX328" s="26">
        <f>IFERROR(Tableau17[[#This Row],[2008-T1-MACROGAUCHE]]/Tableau17[[#This Row],[2008-T1-MACROTOTALE]],"")</f>
        <v>0.44032921810699588</v>
      </c>
      <c r="MY328" s="26">
        <f>IFERROR(Tableau17[[#This Row],[2008-T1-MACROAUTRE]]/Tableau17[[#This Row],[2008-T1-MACROTOTALE]],"")</f>
        <v>0</v>
      </c>
      <c r="MZ328" s="26">
        <f>IFERROR(Tableau17[[#This Row],[2008-T2-MACROEXTRDROITE]]/Tableau17[[#This Row],[2008-T2-MACROTOTALE]],"")</f>
        <v>8.1736909323116225E-2</v>
      </c>
      <c r="NA328" s="26">
        <f>IFERROR(Tableau17[[#This Row],[2008-T2-MACRODROITE]]/Tableau17[[#This Row],[2008-T2-MACROTOTALE]],"")</f>
        <v>0.43167305236270753</v>
      </c>
      <c r="NB328" s="26">
        <f>IFERROR(Tableau17[[#This Row],[2008-T2-MACROCENTRE]]/Tableau17[[#This Row],[2008-T2-MACROTOTALE]],"")</f>
        <v>0</v>
      </c>
      <c r="NC328" s="26">
        <f>IFERROR(Tableau17[[#This Row],[2008-T2-MACROGAUCHE]]/Tableau17[[#This Row],[2008-T2-MACROTOTALE]],"")</f>
        <v>0.48659003831417624</v>
      </c>
      <c r="ND328" s="26">
        <f>IFERROR(Tableau17[[#This Row],[2008-T2-MACROAUTRE]]/Tableau17[[#This Row],[2008-T2-MACROTOTALE]],"")</f>
        <v>0</v>
      </c>
      <c r="NE328" s="26">
        <f>IFERROR(Tableau17[[#This Row],[2014-T1-MACROEXTRDROITE]]/Tableau17[[#This Row],[2014-T1-MACROTOTALE]],"")</f>
        <v>0.36787564766839376</v>
      </c>
      <c r="NF328" s="26">
        <f>IFERROR(Tableau17[[#This Row],[2014-T1-MACRODROITE]]/Tableau17[[#This Row],[2014-T1-MACROTOTALE]],"")</f>
        <v>0.26424870466321243</v>
      </c>
      <c r="NG328" s="26">
        <f>IFERROR(Tableau17[[#This Row],[2014-T1-MACROCENTRE]]/Tableau17[[#This Row],[2014-T1-MACROTOTALE]],"")</f>
        <v>0</v>
      </c>
      <c r="NH328" s="26">
        <f>IFERROR(Tableau17[[#This Row],[2014-T1-MACROGAUCHE]]/Tableau17[[#This Row],[2014-T1-MACROTOTALE]],"")</f>
        <v>0.36787564766839376</v>
      </c>
      <c r="NI328" s="26">
        <f>IFERROR(Tableau17[[#This Row],[2014-T1-MACROAUTRE]]/Tableau17[[#This Row],[2014-T1-MACROTOTALE]],"")</f>
        <v>0</v>
      </c>
      <c r="NJ328" s="26">
        <f>IFERROR(Tableau17[[#This Row],[2014-T2-MACROEXTRDROITE]]/Tableau17[[#This Row],[2014-T2-MACROTOTALE]],"")</f>
        <v>0.42007001166861141</v>
      </c>
      <c r="NK328" s="26">
        <f>IFERROR(Tableau17[[#This Row],[2014-T2-MACRODROITE]]/Tableau17[[#This Row],[2014-T2-MACROTOTALE]],"")</f>
        <v>0.29638273045507585</v>
      </c>
      <c r="NL328" s="26">
        <f>IFERROR(Tableau17[[#This Row],[2014-T2-MACROCENTRE]]/Tableau17[[#This Row],[2014-T2-MACROTOTALE]],"")</f>
        <v>0</v>
      </c>
      <c r="NM328" s="26">
        <f>IFERROR(Tableau17[[#This Row],[2014-T2-MACROGAUCHE]]/Tableau17[[#This Row],[2014-T2-MACROTOTALE]],"")</f>
        <v>0.28354725787631274</v>
      </c>
      <c r="NN328" s="26">
        <f>IFERROR(Tableau17[[#This Row],[2014-T2-MACROAUTRE]]/Tableau17[[#This Row],[2014-T2-MACROTOTALE]],"")</f>
        <v>0</v>
      </c>
      <c r="NO328" s="26">
        <f>IFERROR( Tableau17[[#This Row],[2015-T1-MACROEXTRDROITE]]/Tableau17[[#This Row],[2015-T1-MACROTOTALE]],"")</f>
        <v>0.4599406528189911</v>
      </c>
      <c r="NP328" s="26">
        <f>IFERROR(Tableau17[[#This Row],[2015-T1-MACRODROITE]]/Tableau17[[#This Row],[2015-T1-MACROTOTALE]],"")</f>
        <v>0.21364985163204747</v>
      </c>
      <c r="NQ328" s="26">
        <f>IFERROR(Tableau17[[#This Row],[2015-T1-MACROCENTRE]]/Tableau17[[#This Row],[2015-T1-MACROTOTALE]],"")</f>
        <v>0</v>
      </c>
      <c r="NR328" s="26">
        <f>IFERROR(Tableau17[[#This Row],[2015-T1-MACROGAUCHE]]/Tableau17[[#This Row],[2015-T1-MACROTOTALE]],"")</f>
        <v>0.32640949554896143</v>
      </c>
      <c r="NS328" s="26">
        <f>IFERROR(Tableau17[[#This Row],[2015-T1-MACROAUTRE]]/Tableau17[[#This Row],[2015-T1-MACROTOTALE]],"")</f>
        <v>0</v>
      </c>
      <c r="NT328" s="26">
        <f>IFERROR(Tableau17[[#This Row],[2015-T2-MACROEXTRDROITE]]/Tableau17[[#This Row],[2015-T2-MACROTOTALE]],"")</f>
        <v>0.56671664167916047</v>
      </c>
      <c r="NU328" s="26">
        <f>IFERROR(Tableau17[[#This Row],[2015-T2-MACRODROITE]]/Tableau17[[#This Row],[2015-T2-MACROTOTALE]],"")</f>
        <v>0</v>
      </c>
      <c r="NV328" s="26">
        <f>IFERROR(Tableau17[[#This Row],[2015-T2-MACROCENTRE]]/Tableau17[[#This Row],[2015-T2-MACROTOTALE]],"")</f>
        <v>0</v>
      </c>
      <c r="NW328" s="26">
        <f>IFERROR(Tableau17[[#This Row],[2015-T2-MACROGAUCHE]]/Tableau17[[#This Row],[2015-T2-MACROTOTALE]],"")</f>
        <v>0.43328335832083958</v>
      </c>
      <c r="NX328" s="26">
        <f>IFERROR(Tableau17[[#This Row],[2015-T2-MACROAUTRE]]/Tableau17[[#This Row],[2015-T2-MACROTOTALE]],"")</f>
        <v>0</v>
      </c>
      <c r="NY328" s="26">
        <f>IFERROR(Tableau17[[#This Row],[2017-T1-MACROEXTRDROITE]]/Tableau17[[#This Row],[2017-T1-MACROTOTALE]],"")</f>
        <v>0.38120104438642299</v>
      </c>
      <c r="NZ328" s="26">
        <f>IFERROR(Tableau17[[#This Row],[2017-T1-MACRODROITE]]/Tableau17[[#This Row],[2017-T1-MACROTOTALE]],"")</f>
        <v>0.1514360313315927</v>
      </c>
      <c r="OA328" s="26">
        <f>IFERROR(Tableau17[[#This Row],[2017-T1-MACROCENTRE]]/Tableau17[[#This Row],[2017-T1-MACROTOTALE]],"")</f>
        <v>0.19408181026979981</v>
      </c>
      <c r="OB328" s="26">
        <f>IFERROR(Tableau17[[#This Row],[2017-T1-MACROGAUCHE]]/Tableau17[[#This Row],[2017-T1-MACROTOTALE]],"")</f>
        <v>0.26370757180156656</v>
      </c>
      <c r="OC328" s="26">
        <f>IFERROR(Tableau17[[#This Row],[2017-T1-MACROAUTRE]]/Tableau17[[#This Row],[2017-T1-MACROTOTALE]],"")</f>
        <v>9.5735422106179285E-3</v>
      </c>
      <c r="OD328" s="26">
        <f>IFERROR(Tableau17[[#This Row],[2017-T2-MACROEXTRDROITE]]/Tableau17[[#This Row],[2017-T2-MACROTOTALE]],"")</f>
        <v>0.45020325203252032</v>
      </c>
      <c r="OE328" s="26">
        <f>IFERROR(Tableau17[[#This Row],[2017-T2-MACRODROITE]]/Tableau17[[#This Row],[2017-T2-MACROTOTALE]],"")</f>
        <v>0</v>
      </c>
      <c r="OF328" s="26">
        <f>IFERROR(Tableau17[[#This Row],[2017-T2-MACROCENTRE]]/Tableau17[[#This Row],[2017-T2-MACROTOTALE]],"")</f>
        <v>0.54979674796747968</v>
      </c>
      <c r="OG328" s="26">
        <f>IFERROR(Tableau17[[#This Row],[2017-T2-MACROGAUCHE]]/Tableau17[[#This Row],[2017-T2-MACROTOTALE]],"")</f>
        <v>0</v>
      </c>
      <c r="OH328" s="26">
        <f>IFERROR(Tableau17[[#This Row],[2017-T2-MACROAUTRE]]/Tableau17[[#This Row],[2017-T2-MACROTOTALE]],"")</f>
        <v>0</v>
      </c>
      <c r="OI328" s="26">
        <f>IFERROR(Tableau17[[#This Row],[2019-T1-MACROEXTRDROITE]]/Tableau17[[#This Row],[2019-T1-MACROTOTALE]],"")</f>
        <v>0.39256865912762517</v>
      </c>
      <c r="OJ328" s="26">
        <f>IFERROR(Tableau17[[#This Row],[2019-T1-MACRODROITE]]/Tableau17[[#This Row],[2019-T1-MACROTOTALE]],"")</f>
        <v>9.2084006462035545E-2</v>
      </c>
      <c r="OK328" s="26">
        <f>IFERROR(Tableau17[[#This Row],[2019-T1-MACROCENTRE]]/Tableau17[[#This Row],[2019-T1-MACROTOTALE]],"")</f>
        <v>0.16962843295638125</v>
      </c>
      <c r="OL328" s="26">
        <f>IFERROR(Tableau17[[#This Row],[2019-T1-MACROGAUCHE]]/Tableau17[[#This Row],[2019-T1-MACROTOTALE]],"")</f>
        <v>0.31987075928917608</v>
      </c>
      <c r="OM328" s="26">
        <f>IFERROR(Tableau17[[#This Row],[2019-T1-MACROAUTRE]]/Tableau17[[#This Row],[2019-T1-MACROTOTALE]],"")</f>
        <v>2.5848142164781908E-2</v>
      </c>
      <c r="ON328" s="26">
        <f>IFERROR(Tableau17[[#This Row],[2020-T1-MACROEXTRDROITE]]/Tableau17[[#This Row],[2020-T1-MACROTOTALE]],"")</f>
        <v>0.4366812227074236</v>
      </c>
      <c r="OO328" s="26">
        <f>IFERROR(Tableau17[[#This Row],[2020-T1-MACRODROITE]]/Tableau17[[#This Row],[2020-T1-MACROTOTALE]],"")</f>
        <v>0.17685589519650655</v>
      </c>
      <c r="OP328" s="26">
        <f>IFERROR(Tableau17[[#This Row],[2020-T1-MACROCENTRE]]/Tableau17[[#This Row],[2020-T1-MACROTOTALE]],"")</f>
        <v>5.0218340611353711E-2</v>
      </c>
      <c r="OQ328" s="26">
        <f>IFERROR(Tableau17[[#This Row],[2020-T1-MACROGAUCHE]]/Tableau17[[#This Row],[2020-T1-MACROTOTALE]],"")</f>
        <v>0.33624454148471616</v>
      </c>
      <c r="OR328" s="26">
        <f>IFERROR(Tableau17[[#This Row],[2020-T1-MACROAUTRE]]/Tableau17[[#This Row],[2020-T1-MACROTOTALE]],"")</f>
        <v>0</v>
      </c>
      <c r="OS328" s="26">
        <f>IFERROR(Tableau17[[#This Row],[2017 (L)-T1-MACROEXTRDROITE]]/Tableau17[[#This Row],[2017 (L)-T1-MACROTOTALE]],"")</f>
        <v>0.34090909090909088</v>
      </c>
      <c r="OT328" s="26">
        <f>IFERROR(Tableau17[[#This Row],[2017 (L)-T1-MACRODROITE]]/Tableau17[[#This Row],[2017 (L)-T1-MACROTOTALE]],"")</f>
        <v>0.11363636363636363</v>
      </c>
      <c r="OU328" s="26">
        <f>IFERROR(Tableau17[[#This Row],[2017 (L)-T1-MACROCENTRE]]/Tableau17[[#This Row],[2017 (L)-T1-MACROTOTALE]],"")</f>
        <v>0.29383116883116883</v>
      </c>
      <c r="OV328" s="26">
        <f>IFERROR(Tableau17[[#This Row],[2017 (L)-T1-MACROGAUCHE]]/Tableau17[[#This Row],[2017 (L)-T1-MACROTOTALE]],"")</f>
        <v>0.2288961038961039</v>
      </c>
      <c r="OW328" s="26">
        <f>IFERROR(Tableau17[[#This Row],[2017 (L)-T1-MACROAUTRE]]/Tableau17[[#This Row],[2017 (L)-T1-MACROTOTALE]],"")</f>
        <v>2.2727272727272728E-2</v>
      </c>
      <c r="OX328" s="26">
        <f>IFERROR(Tableau17[[#This Row],[2017 (L)-T2-MACROEXTRDROITE]]/Tableau17[[#This Row],[2017 (L)-T2-MACROTOTALE]],"")</f>
        <v>0.51912568306010931</v>
      </c>
      <c r="OY328" s="26">
        <f>IFERROR(Tableau17[[#This Row],[2017 (L)-T2-MACRODROITE]]/Tableau17[[#This Row],[2017 (L)-T2-MACROTOTALE]],"")</f>
        <v>0</v>
      </c>
      <c r="OZ328" s="26">
        <f>IFERROR(Tableau17[[#This Row],[2017 (L)-T2-MACROCENTRE]]/Tableau17[[#This Row],[2017 (L)-T2-MACROTOTALE]],"")</f>
        <v>0.48087431693989069</v>
      </c>
      <c r="PA328" s="26">
        <f>IFERROR(Tableau17[[#This Row],[2017 (L)-T2-MACROGAUCHE]]/Tableau17[[#This Row],[2017 (L)-T2-MACROTOTALE]],"")</f>
        <v>0</v>
      </c>
      <c r="PB328" s="26">
        <f>IFERROR(Tableau17[[#This Row],[2017 (L)-T2-MACROAUTRE]]/Tableau17[[#This Row],[2017 (L)-T2-MACROTOTALE]],"")</f>
        <v>0</v>
      </c>
      <c r="PC328" s="26">
        <f>IFERROR(Tableau17[[#This Row],[2008_T1_PROCUS]]/Tableau17[[#This Row],[2008_T1_INSCRITS]],0)</f>
        <v>8.1499592502037486E-4</v>
      </c>
      <c r="PD328" s="26">
        <f>IFERROR(Tableau17[[#This Row],[2008_T2_PROCUS]]/Tableau17[[#This Row],[2008_T2_INSCRITS]],0)</f>
        <v>4.0749796251018742E-3</v>
      </c>
      <c r="PE328" s="26">
        <f>Tableau17[[#This Row],[2014_T1_PROCUS]]/Tableau17[[#This Row],[2014_T1_INSCRITS]]</f>
        <v>6.3604240282685515E-3</v>
      </c>
      <c r="PF328" s="26">
        <f>IFERROR(Tableau17[[#This Row],[2014_T2_PROCUS]]/Tableau17[[#This Row],[2014_T2_INSCRITS]],0)</f>
        <v>7.0721357850070717E-3</v>
      </c>
    </row>
    <row r="329" spans="1:422" hidden="1" x14ac:dyDescent="0.2">
      <c r="A329" s="1">
        <v>8</v>
      </c>
      <c r="B329" s="1" t="s">
        <v>276</v>
      </c>
      <c r="C329" s="1" t="s">
        <v>523</v>
      </c>
      <c r="D329" s="1" t="s">
        <v>523</v>
      </c>
      <c r="E329" s="1">
        <v>1504</v>
      </c>
      <c r="F329" s="1">
        <v>5.361796</v>
      </c>
      <c r="G329" s="1">
        <v>43.328681000000003</v>
      </c>
      <c r="H329" s="3">
        <v>756</v>
      </c>
      <c r="I329" s="3">
        <v>133</v>
      </c>
      <c r="L329" s="1">
        <v>15</v>
      </c>
      <c r="M329" s="1">
        <v>36</v>
      </c>
      <c r="O329" s="1">
        <v>4</v>
      </c>
      <c r="P329" s="1">
        <v>24</v>
      </c>
      <c r="Q329" s="1">
        <v>10</v>
      </c>
      <c r="R329" s="1">
        <v>33</v>
      </c>
      <c r="S329" s="1">
        <v>21</v>
      </c>
      <c r="T329" s="1">
        <v>9</v>
      </c>
      <c r="U329" s="1">
        <v>152</v>
      </c>
      <c r="V329" s="1">
        <v>792</v>
      </c>
      <c r="W329" s="1">
        <v>307</v>
      </c>
      <c r="X329" s="1">
        <v>5</v>
      </c>
      <c r="Y329" s="2">
        <v>0.38762626</v>
      </c>
      <c r="Z329" s="1">
        <v>792</v>
      </c>
      <c r="AA329" s="1">
        <v>364</v>
      </c>
      <c r="AB329" s="1">
        <v>2</v>
      </c>
      <c r="AC329" s="2">
        <v>0.45959596000000003</v>
      </c>
      <c r="AD329" s="1">
        <v>756</v>
      </c>
      <c r="AE329" s="1">
        <v>160</v>
      </c>
      <c r="AF329" s="2">
        <v>0.21164021</v>
      </c>
      <c r="AG329" s="1">
        <f t="shared" si="5"/>
        <v>133</v>
      </c>
      <c r="AH329" s="1">
        <v>833</v>
      </c>
      <c r="AI329" s="1">
        <v>365</v>
      </c>
      <c r="AJ329" s="1">
        <v>3</v>
      </c>
      <c r="AK329" s="2">
        <v>0.43817527000000001</v>
      </c>
      <c r="AN329" s="1">
        <v>0</v>
      </c>
      <c r="AP329" s="1">
        <v>793</v>
      </c>
      <c r="AQ329" s="1">
        <v>228</v>
      </c>
      <c r="AR329" s="2">
        <v>0.28751576000000001</v>
      </c>
      <c r="AS329" s="1">
        <v>792</v>
      </c>
      <c r="AT329" s="1">
        <v>283</v>
      </c>
      <c r="AU329" s="2">
        <v>0.35732322999999999</v>
      </c>
      <c r="AV329" s="1">
        <v>771</v>
      </c>
      <c r="AW329" s="1">
        <v>195</v>
      </c>
      <c r="AX329" s="2">
        <v>0.25291828999999999</v>
      </c>
      <c r="AY329" s="1">
        <v>771</v>
      </c>
      <c r="AZ329" s="1">
        <v>182</v>
      </c>
      <c r="BA329" s="2">
        <v>0.23605707000000001</v>
      </c>
      <c r="BB329" s="1">
        <v>769</v>
      </c>
      <c r="BC329" s="1">
        <v>449</v>
      </c>
      <c r="BD329" s="2">
        <v>0.58387515999999995</v>
      </c>
      <c r="BE329" s="1">
        <v>769</v>
      </c>
      <c r="BF329" s="1">
        <v>442</v>
      </c>
      <c r="BG329" s="2">
        <v>0.57477243</v>
      </c>
      <c r="BH329" s="1">
        <v>742</v>
      </c>
      <c r="BI329" s="1">
        <v>191</v>
      </c>
      <c r="BJ329" s="2">
        <v>0.25741239999999999</v>
      </c>
      <c r="BK329" s="1">
        <v>16</v>
      </c>
      <c r="BN329" s="1">
        <v>15</v>
      </c>
      <c r="BO329" s="1">
        <v>45</v>
      </c>
      <c r="BP329" s="1">
        <v>88</v>
      </c>
      <c r="BQ329" s="1">
        <v>189</v>
      </c>
      <c r="BR329" s="1">
        <v>353</v>
      </c>
      <c r="BZ329" s="1">
        <v>18</v>
      </c>
      <c r="CA329" s="1">
        <v>5</v>
      </c>
      <c r="CB329" s="1">
        <v>28</v>
      </c>
      <c r="CC329" s="1">
        <v>80</v>
      </c>
      <c r="CD329" s="1">
        <v>51</v>
      </c>
      <c r="CE329" s="1">
        <v>119</v>
      </c>
      <c r="CF329" s="1">
        <v>301</v>
      </c>
      <c r="CG329" s="1">
        <v>102</v>
      </c>
      <c r="CH329" s="1">
        <v>78</v>
      </c>
      <c r="CI329" s="1">
        <v>179</v>
      </c>
      <c r="CJ329" s="1">
        <v>359</v>
      </c>
      <c r="CL329" s="1">
        <v>13</v>
      </c>
      <c r="CN329" s="1">
        <v>57</v>
      </c>
      <c r="CP329" s="1">
        <v>73</v>
      </c>
      <c r="CS329" s="1">
        <v>44</v>
      </c>
      <c r="CT329" s="1">
        <v>31</v>
      </c>
      <c r="CW329" s="1">
        <v>218</v>
      </c>
      <c r="CY329" s="1">
        <v>98</v>
      </c>
      <c r="CZ329" s="1">
        <v>167</v>
      </c>
      <c r="DC329" s="1">
        <v>265</v>
      </c>
      <c r="DD329" s="1">
        <v>20</v>
      </c>
      <c r="DE329" s="1">
        <v>4</v>
      </c>
      <c r="DF329" s="1">
        <v>3</v>
      </c>
      <c r="DH329" s="1">
        <v>5</v>
      </c>
      <c r="DI329" s="1">
        <v>10</v>
      </c>
      <c r="DK329" s="1">
        <v>6</v>
      </c>
      <c r="DL329" s="1">
        <v>30</v>
      </c>
      <c r="DM329" s="1">
        <v>42</v>
      </c>
      <c r="DR329" s="1">
        <v>43</v>
      </c>
      <c r="DS329" s="1">
        <v>19</v>
      </c>
      <c r="DT329" s="1">
        <v>6</v>
      </c>
      <c r="DU329" s="1">
        <v>188</v>
      </c>
      <c r="DW329" s="1">
        <v>66</v>
      </c>
      <c r="DZ329" s="1">
        <v>104</v>
      </c>
      <c r="EA329" s="1">
        <v>170</v>
      </c>
      <c r="EB329" s="1">
        <v>2</v>
      </c>
      <c r="EC329" s="1">
        <v>10</v>
      </c>
      <c r="ED329" s="1">
        <v>1</v>
      </c>
      <c r="EE329" s="1">
        <v>4</v>
      </c>
      <c r="EF329" s="1">
        <v>30</v>
      </c>
      <c r="EG329" s="1">
        <v>16</v>
      </c>
      <c r="EH329" s="1">
        <v>1</v>
      </c>
      <c r="EI329" s="1">
        <v>104</v>
      </c>
      <c r="EJ329" s="1">
        <v>209</v>
      </c>
      <c r="EK329" s="1">
        <v>62</v>
      </c>
      <c r="EL329" s="1">
        <v>4</v>
      </c>
      <c r="EM329" s="1">
        <v>443</v>
      </c>
      <c r="EN329" s="1">
        <v>128</v>
      </c>
      <c r="EO329" s="1">
        <v>284</v>
      </c>
      <c r="EP329" s="1">
        <v>412</v>
      </c>
      <c r="EQ329" s="1">
        <v>0</v>
      </c>
      <c r="ER329" s="1">
        <v>4</v>
      </c>
      <c r="ES329" s="1">
        <v>6</v>
      </c>
      <c r="ET329" s="1">
        <v>40</v>
      </c>
      <c r="EU329" s="1">
        <v>7</v>
      </c>
      <c r="EV329" s="1">
        <v>61</v>
      </c>
      <c r="EW329" s="1">
        <v>2</v>
      </c>
      <c r="EX329" s="1">
        <v>1</v>
      </c>
      <c r="EY329" s="1">
        <v>0</v>
      </c>
      <c r="EZ329" s="1">
        <v>17</v>
      </c>
      <c r="FA329" s="1">
        <v>0</v>
      </c>
      <c r="FB329" s="1">
        <v>0</v>
      </c>
      <c r="FC329" s="1">
        <v>0</v>
      </c>
      <c r="FD329" s="1">
        <v>0</v>
      </c>
      <c r="FE329" s="1">
        <v>0</v>
      </c>
      <c r="FF329" s="1">
        <v>0</v>
      </c>
      <c r="FG329" s="1">
        <v>0</v>
      </c>
      <c r="FH329" s="1">
        <v>1</v>
      </c>
      <c r="FI329" s="1">
        <v>0</v>
      </c>
      <c r="FJ329" s="1">
        <v>8</v>
      </c>
      <c r="FK329" s="1">
        <v>1</v>
      </c>
      <c r="FL329" s="1">
        <v>0</v>
      </c>
      <c r="FM329" s="1">
        <v>8</v>
      </c>
      <c r="FN329" s="1">
        <v>1</v>
      </c>
      <c r="FO329" s="1">
        <v>3</v>
      </c>
      <c r="FP329" s="1">
        <v>17</v>
      </c>
      <c r="FQ329" s="1">
        <v>1</v>
      </c>
      <c r="FR329" s="1">
        <f>SUM(Tableau17[[#This Row],[2019-T1-ALEXANDRE Audric]:[2019-T1-MARIE Florie]])</f>
        <v>178</v>
      </c>
      <c r="FS329" s="1">
        <v>45</v>
      </c>
      <c r="FT329" s="1">
        <v>104</v>
      </c>
      <c r="FU329" s="1">
        <v>0</v>
      </c>
      <c r="FV329" s="1">
        <v>204</v>
      </c>
      <c r="FW329" s="1">
        <v>0</v>
      </c>
      <c r="FX329" s="1">
        <v>353</v>
      </c>
      <c r="GD329" s="1">
        <v>0</v>
      </c>
      <c r="GE329" s="1">
        <v>80</v>
      </c>
      <c r="GF329" s="1">
        <v>51</v>
      </c>
      <c r="GG329" s="1">
        <v>0</v>
      </c>
      <c r="GH329" s="1">
        <v>170</v>
      </c>
      <c r="GI329" s="1">
        <v>0</v>
      </c>
      <c r="GJ329" s="1">
        <v>301</v>
      </c>
      <c r="GK329" s="1">
        <v>102</v>
      </c>
      <c r="GL329" s="1">
        <v>78</v>
      </c>
      <c r="GM329" s="1">
        <v>0</v>
      </c>
      <c r="GN329" s="1">
        <v>179</v>
      </c>
      <c r="GO329" s="1">
        <v>0</v>
      </c>
      <c r="GP329" s="1">
        <v>359</v>
      </c>
      <c r="GQ329" s="1">
        <v>86</v>
      </c>
      <c r="GR329" s="1">
        <v>31</v>
      </c>
      <c r="GS329" s="1">
        <v>0</v>
      </c>
      <c r="GT329" s="1">
        <v>101</v>
      </c>
      <c r="GU329" s="1">
        <v>0</v>
      </c>
      <c r="GV329" s="1">
        <v>218</v>
      </c>
      <c r="GW329" s="1">
        <v>98</v>
      </c>
      <c r="GX329" s="1">
        <v>0</v>
      </c>
      <c r="GY329" s="1">
        <v>0</v>
      </c>
      <c r="GZ329" s="1">
        <v>167</v>
      </c>
      <c r="HA329" s="1">
        <v>0</v>
      </c>
      <c r="HB329" s="1">
        <v>265</v>
      </c>
      <c r="HC329" s="1">
        <v>119</v>
      </c>
      <c r="HD329" s="1">
        <v>30</v>
      </c>
      <c r="HE329" s="1">
        <v>62</v>
      </c>
      <c r="HF329" s="1">
        <v>231</v>
      </c>
      <c r="HG329" s="1">
        <v>1</v>
      </c>
      <c r="HH329" s="1">
        <v>443</v>
      </c>
      <c r="HI329" s="1">
        <v>128</v>
      </c>
      <c r="HJ329" s="1">
        <v>0</v>
      </c>
      <c r="HK329" s="1">
        <v>284</v>
      </c>
      <c r="HL329" s="1">
        <v>0</v>
      </c>
      <c r="HM329" s="1">
        <v>0</v>
      </c>
      <c r="HN329" s="1">
        <v>412</v>
      </c>
      <c r="HO329" s="1">
        <v>70</v>
      </c>
      <c r="HP329" s="1">
        <v>3</v>
      </c>
      <c r="HQ329" s="1">
        <v>17</v>
      </c>
      <c r="HR329" s="1">
        <v>78</v>
      </c>
      <c r="HS329" s="1">
        <v>13</v>
      </c>
      <c r="HT329" s="1">
        <v>181</v>
      </c>
      <c r="HU329" s="1">
        <v>33</v>
      </c>
      <c r="HV329" s="1">
        <v>39</v>
      </c>
      <c r="HW329" s="1">
        <v>10</v>
      </c>
      <c r="HX329" s="1">
        <v>70</v>
      </c>
      <c r="HY329" s="1">
        <v>0</v>
      </c>
      <c r="HZ329" s="1">
        <v>152</v>
      </c>
      <c r="IA329" s="1">
        <v>45</v>
      </c>
      <c r="IB329" s="1">
        <v>6</v>
      </c>
      <c r="IC329" s="1">
        <v>43</v>
      </c>
      <c r="ID329" s="1">
        <v>90</v>
      </c>
      <c r="IE329" s="1">
        <v>4</v>
      </c>
      <c r="IF329" s="1">
        <v>188</v>
      </c>
      <c r="IG329" s="1">
        <v>66</v>
      </c>
      <c r="IH329" s="1">
        <v>0</v>
      </c>
      <c r="II329" s="1">
        <v>104</v>
      </c>
      <c r="IJ329" s="1">
        <v>0</v>
      </c>
      <c r="IK329" s="1">
        <v>0</v>
      </c>
      <c r="IL329" s="1">
        <v>170</v>
      </c>
      <c r="IM329" s="26">
        <f>IFERROR(Tableau17[[#This Row],[LDIV]]/Tableau17[[#This Row],[Total général]],"")</f>
        <v>0</v>
      </c>
      <c r="IN329" s="26">
        <f>IFERROR(Tableau17[[#This Row],[LDVC]]/Tableau17[[#This Row],[Total général]],"")</f>
        <v>0</v>
      </c>
      <c r="IO329" s="26">
        <f>IFERROR(Tableau17[[#This Row],[LDVD]]/Tableau17[[#This Row],[Total général]],"")</f>
        <v>9.8684210526315791E-2</v>
      </c>
      <c r="IP329" s="26">
        <f>IFERROR(Tableau17[[#This Row],[LDVG]]/Tableau17[[#This Row],[Total général]],"")</f>
        <v>0.23684210526315788</v>
      </c>
      <c r="IQ329" s="26">
        <f>IFERROR(Tableau17[[#This Row],[LEXD]]/Tableau17[[#This Row],[Total général]],"")</f>
        <v>0</v>
      </c>
      <c r="IR329" s="26">
        <f>IFERROR(Tableau17[[#This Row],[LEXG]]/Tableau17[[#This Row],[Total général]],"")</f>
        <v>2.6315789473684209E-2</v>
      </c>
      <c r="IS329" s="26">
        <f>IFERROR(Tableau17[[#This Row],[LLR]]/Tableau17[[#This Row],[Total général]],"")</f>
        <v>0.15789473684210525</v>
      </c>
      <c r="IT329" s="26">
        <f>IFERROR(Tableau17[[#This Row],[LREM]]/Tableau17[[#This Row],[Total général]],"")</f>
        <v>6.5789473684210523E-2</v>
      </c>
      <c r="IU329" s="26">
        <f>IFERROR(Tableau17[[#This Row],[LRN]]/Tableau17[[#This Row],[Total général]],"")</f>
        <v>0.21710526315789475</v>
      </c>
      <c r="IV329" s="26">
        <f>IFERROR(Tableau17[[#This Row],[LUG]]/Tableau17[[#This Row],[Total général]],"")</f>
        <v>0.13815789473684212</v>
      </c>
      <c r="IW329" s="26">
        <f>IFERROR(Tableau17[[#This Row],[LVEC]]/Tableau17[[#This Row],[Total général]],"")</f>
        <v>5.921052631578947E-2</v>
      </c>
      <c r="IX329" s="26">
        <f>IFERROR(Tableau17[[#This Row],[2008-T1-LCMD]]/Tableau17[[#This Row],[2008-T1-TOTAL]],"")</f>
        <v>4.5325779036827198E-2</v>
      </c>
      <c r="IY329" s="26">
        <f>IFERROR(Tableau17[[#This Row],[2008-T1-LDVD]]/Tableau17[[#This Row],[2008-T1-TOTAL]],"")</f>
        <v>0</v>
      </c>
      <c r="IZ329" s="26">
        <f>IFERROR(Tableau17[[#This Row],[2008-T1-LEXD]]/Tableau17[[#This Row],[2008-T1-TOTAL]],"")</f>
        <v>0</v>
      </c>
      <c r="JA329" s="26">
        <f>IFERROR(Tableau17[[#This Row],[2008-T1-LEXG]]/Tableau17[[#This Row],[2008-T1-TOTAL]],"")</f>
        <v>4.2492917847025496E-2</v>
      </c>
      <c r="JB329" s="26">
        <f>IFERROR(Tableau17[[#This Row],[2008-T1-LFN]]/Tableau17[[#This Row],[2008-T1-TOTAL]],"")</f>
        <v>0.12747875354107649</v>
      </c>
      <c r="JC329" s="26">
        <f>IFERROR(Tableau17[[#This Row],[2008-T1-LMAJ]]/Tableau17[[#This Row],[2008-T1-TOTAL]],"")</f>
        <v>0.24929178470254956</v>
      </c>
      <c r="JD329" s="26">
        <f>IFERROR(Tableau17[[#This Row],[2008-T1-LUG]]/Tableau17[[#This Row],[2008-T1-TOTAL]],"")</f>
        <v>0.53541076487252126</v>
      </c>
      <c r="JE329" s="26" t="str">
        <f>IFERROR(Tableau17[[#This Row],[2008-T2-LFN]]/Tableau17[[#This Row],[2008-T2-TOTAL]],"")</f>
        <v/>
      </c>
      <c r="JF329" s="26" t="str">
        <f>IFERROR(Tableau17[[#This Row],[2008-T2-LGC]]/Tableau17[[#This Row],[2008-T2-TOTAL]],"")</f>
        <v/>
      </c>
      <c r="JG329" s="26" t="str">
        <f>IFERROR(Tableau17[[#This Row],[2008-T2-LMAJ]]/Tableau17[[#This Row],[2008-T2-TOTAL]],"")</f>
        <v/>
      </c>
      <c r="JH329" s="26" t="str">
        <f>IFERROR(Tableau17[[#This Row],[2008-T2-LUG]]/Tableau17[[#This Row],[2008-T2-TOTAL]],"")</f>
        <v/>
      </c>
      <c r="JI329" s="26">
        <f>IFERROR(Tableau17[[#This Row],[2014-T1-LDIV]]/Tableau17[[#This Row],[2014-T1-TOTAL]],"")</f>
        <v>0</v>
      </c>
      <c r="JJ329" s="26">
        <f>IFERROR(Tableau17[[#This Row],[2014-T1-LDVD]]/Tableau17[[#This Row],[2014-T1-TOTAL]],"")</f>
        <v>0</v>
      </c>
      <c r="JK329" s="26">
        <f>IFERROR(Tableau17[[#This Row],[2014-T1-LDVG]]/Tableau17[[#This Row],[2014-T1-TOTAL]],"")</f>
        <v>5.9800664451827246E-2</v>
      </c>
      <c r="JL329" s="26">
        <f>IFERROR(Tableau17[[#This Row],[2014-T1-LEXG]]/Tableau17[[#This Row],[2014-T1-TOTAL]],"")</f>
        <v>1.6611295681063124E-2</v>
      </c>
      <c r="JM329" s="26">
        <f>IFERROR(Tableau17[[#This Row],[2014-T1-LFG]]/Tableau17[[#This Row],[2014-T1-TOTAL]],"")</f>
        <v>9.3023255813953487E-2</v>
      </c>
      <c r="JN329" s="26">
        <f>IFERROR(Tableau17[[#This Row],[2014-T1-LFN]]/Tableau17[[#This Row],[2014-T1-TOTAL]],"")</f>
        <v>0.26578073089700999</v>
      </c>
      <c r="JO329" s="26">
        <f>IFERROR(Tableau17[[#This Row],[2014-T1-LUD]]/Tableau17[[#This Row],[2014-T1-TOTAL]],"")</f>
        <v>0.16943521594684385</v>
      </c>
      <c r="JP329" s="26">
        <f>IFERROR(Tableau17[[#This Row],[2014-T1-LUG]]/Tableau17[[#This Row],[2014-T1-TOTAL]],"")</f>
        <v>0.39534883720930231</v>
      </c>
      <c r="JQ329" s="26">
        <f>IFERROR(Tableau17[[#This Row],[2014-T2-LFN]]/Tableau17[[#This Row],[2014-T2-TOTAL]],"")</f>
        <v>0.28412256267409469</v>
      </c>
      <c r="JR329" s="26">
        <f>IFERROR(Tableau17[[#This Row],[2014-T2-LUD]]/Tableau17[[#This Row],[2014-T2-TOTAL]],"")</f>
        <v>0.21727019498607242</v>
      </c>
      <c r="JS329" s="26">
        <f>IFERROR(Tableau17[[#This Row],[2014-T2-LUG]]/Tableau17[[#This Row],[2014-T2-TOTAL]],"")</f>
        <v>0.49860724233983289</v>
      </c>
      <c r="JT329" s="26">
        <f>IFERROR(Tableau17[[#This Row],[2015-T1-BC-DIV]]/Tableau17[[#This Row],[2015-T1-TOTAL]],"")</f>
        <v>0</v>
      </c>
      <c r="JU329" s="26">
        <f>IFERROR(Tableau17[[#This Row],[2015-T1-BC-DLF]]/Tableau17[[#This Row],[2015-T1-TOTAL]],"")</f>
        <v>5.9633027522935783E-2</v>
      </c>
      <c r="JV329" s="26">
        <f>IFERROR(Tableau17[[#This Row],[2015-T1-BC-DVD]]/Tableau17[[#This Row],[2015-T1-TOTAL]],"")</f>
        <v>0</v>
      </c>
      <c r="JW329" s="26">
        <f>IFERROR(Tableau17[[#This Row],[2015-T1-BC-DVG]]/Tableau17[[#This Row],[2015-T1-TOTAL]],"")</f>
        <v>0.26146788990825687</v>
      </c>
      <c r="JX329" s="26">
        <f>IFERROR(Tableau17[[#This Row],[2015-T1-BC-FG]]/Tableau17[[#This Row],[2015-T1-TOTAL]],"")</f>
        <v>0</v>
      </c>
      <c r="JY329" s="26">
        <f>IFERROR(Tableau17[[#This Row],[2015-T1-BC-FN]]/Tableau17[[#This Row],[2015-T1-TOTAL]],"")</f>
        <v>0.33486238532110091</v>
      </c>
      <c r="JZ329" s="26">
        <f>IFERROR(Tableau17[[#This Row],[2015-T1-BC-MDM]]/Tableau17[[#This Row],[2015-T1-TOTAL]],"")</f>
        <v>0</v>
      </c>
      <c r="KA329" s="26">
        <f>IFERROR(Tableau17[[#This Row],[2015-T1-BC-RDG]]/Tableau17[[#This Row],[2015-T1-TOTAL]],"")</f>
        <v>0</v>
      </c>
      <c r="KB329" s="26">
        <f>IFERROR(Tableau17[[#This Row],[2015-T1-BC-SOC]]/Tableau17[[#This Row],[2015-T1-TOTAL]],"")</f>
        <v>0.20183486238532111</v>
      </c>
      <c r="KC329" s="26">
        <f>IFERROR(Tableau17[[#This Row],[2015-T1-BC-UD]]/Tableau17[[#This Row],[2015-T1-TOTAL]],"")</f>
        <v>0.14220183486238533</v>
      </c>
      <c r="KD329" s="26">
        <f>IFERROR(Tableau17[[#This Row],[2015-T1-BC-UG]]/Tableau17[[#This Row],[2015-T1-TOTAL]],"")</f>
        <v>0</v>
      </c>
      <c r="KE329" s="26">
        <f>IFERROR(Tableau17[[#This Row],[2015-T1-BC-VEC]]/Tableau17[[#This Row],[2015-T1-TOTAL]],"")</f>
        <v>0</v>
      </c>
      <c r="KF329" s="26">
        <f>IFERROR(Tableau17[[#This Row],[2015-T2-BC-DVG]]/Tableau17[[#This Row],[2015-T2-TOTAL]],"")</f>
        <v>0</v>
      </c>
      <c r="KG329" s="26">
        <f>IFERROR(Tableau17[[#This Row],[2015-T2-BC-FN]]/Tableau17[[#This Row],[2015-T2-TOTAL]],"")</f>
        <v>0.36981132075471695</v>
      </c>
      <c r="KH329" s="26">
        <f>IFERROR(Tableau17[[#This Row],[2015-T2-BC-SOC]]/Tableau17[[#This Row],[2015-T2-TOTAL]],"")</f>
        <v>0.63018867924528299</v>
      </c>
      <c r="KI329" s="26">
        <f>IFERROR(Tableau17[[#This Row],[2015-T2-BC-UD]]/Tableau17[[#This Row],[2015-T2-TOTAL]],"")</f>
        <v>0</v>
      </c>
      <c r="KJ329" s="26">
        <f>IFERROR(Tableau17[[#This Row],[2015-T2-BC-UG]]/Tableau17[[#This Row],[2015-T2-TOTAL]],"")</f>
        <v>0</v>
      </c>
      <c r="KK329" s="26">
        <f>IFERROR(Tableau17[[#This Row],[2017 (L)-T1-COM]]/Tableau17[[#This Row],[2017 (L)-T1-TOTAL]],"")</f>
        <v>0.10638297872340426</v>
      </c>
      <c r="KL329" s="26">
        <f>IFERROR(Tableau17[[#This Row],[2017 (L)-T1-DIV]]/Tableau17[[#This Row],[2017 (L)-T1-TOTAL]],"")</f>
        <v>2.1276595744680851E-2</v>
      </c>
      <c r="KM329" s="26">
        <f>IFERROR(Tableau17[[#This Row],[2017 (L)-T1-DLF]]/Tableau17[[#This Row],[2017 (L)-T1-TOTAL]],"")</f>
        <v>1.5957446808510637E-2</v>
      </c>
      <c r="KN329" s="26">
        <f>IFERROR(Tableau17[[#This Row],[2017 (L)-T1-DVD]]/Tableau17[[#This Row],[2017 (L)-T1-TOTAL]],"")</f>
        <v>0</v>
      </c>
      <c r="KO329" s="26">
        <f>IFERROR(Tableau17[[#This Row],[2017 (L)-T1-DVG]]/Tableau17[[#This Row],[2017 (L)-T1-TOTAL]],"")</f>
        <v>2.6595744680851064E-2</v>
      </c>
      <c r="KP329" s="26">
        <f>IFERROR(Tableau17[[#This Row],[2017 (L)-T1-ECO]]/Tableau17[[#This Row],[2017 (L)-T1-TOTAL]],"")</f>
        <v>5.3191489361702128E-2</v>
      </c>
      <c r="KQ329" s="26">
        <f>IFERROR(Tableau17[[#This Row],[2017 (L)-T1-EXD]]/Tableau17[[#This Row],[2017 (L)-T1-TOTAL]],"")</f>
        <v>0</v>
      </c>
      <c r="KR329" s="26">
        <f>IFERROR(Tableau17[[#This Row],[2017 (L)-T1-EXG]]/Tableau17[[#This Row],[2017 (L)-T1-TOTAL]],"")</f>
        <v>3.1914893617021274E-2</v>
      </c>
      <c r="KS329" s="26">
        <f>IFERROR(Tableau17[[#This Row],[2017 (L)-T1-FI]]/Tableau17[[#This Row],[2017 (L)-T1-TOTAL]],"")</f>
        <v>0.15957446808510639</v>
      </c>
      <c r="KT329" s="26">
        <f>IFERROR(Tableau17[[#This Row],[2017 (L)-T1-FN]]/Tableau17[[#This Row],[2017 (L)-T1-TOTAL]],"")</f>
        <v>0.22340425531914893</v>
      </c>
      <c r="KU329" s="26">
        <f>IFERROR(Tableau17[[#This Row],[2017 (L)-T1-LR]]/Tableau17[[#This Row],[2017 (L)-T1-TOTAL]],"")</f>
        <v>0</v>
      </c>
      <c r="KV329" s="26">
        <f>IFERROR(Tableau17[[#This Row],[2017 (L)-T1-MDM]]/Tableau17[[#This Row],[2017 (L)-T1-TOTAL]],"")</f>
        <v>0</v>
      </c>
      <c r="KW329" s="26">
        <f>IFERROR(Tableau17[[#This Row],[2017 (L)-T1-RDG]]/Tableau17[[#This Row],[2017 (L)-T1-TOTAL]],"")</f>
        <v>0</v>
      </c>
      <c r="KX329" s="26">
        <f>IFERROR(Tableau17[[#This Row],[2017 (L)-T1-REG]]/Tableau17[[#This Row],[2017 (L)-T1-TOTAL]],"")</f>
        <v>0</v>
      </c>
      <c r="KY329" s="26">
        <f>IFERROR(Tableau17[[#This Row],[2017 (L)-T1-REM]]/Tableau17[[#This Row],[2017 (L)-T1-TOTAL]],"")</f>
        <v>0.22872340425531915</v>
      </c>
      <c r="KZ329" s="26">
        <f>IFERROR(Tableau17[[#This Row],[2017 (L)-T1-SOC]]/Tableau17[[#This Row],[2017 (L)-T1-TOTAL]],"")</f>
        <v>0.10106382978723404</v>
      </c>
      <c r="LA329" s="26">
        <f>IFERROR(Tableau17[[#This Row],[2017 (L)-T1-UDI]]/Tableau17[[#This Row],[2017 (L)-T1-TOTAL]],"")</f>
        <v>3.1914893617021274E-2</v>
      </c>
      <c r="LB329" s="26">
        <f>IFERROR(Tableau17[[#This Row],[2017 (L)-T2-FI]]/Tableau17[[#This Row],[2017 (L)-T2-TOTAL]],"")</f>
        <v>0</v>
      </c>
      <c r="LC329" s="26">
        <f>IFERROR(Tableau17[[#This Row],[2017 (L)-T2-FN]]/Tableau17[[#This Row],[2017 (L)-T2-TOTAL]],"")</f>
        <v>0.38823529411764707</v>
      </c>
      <c r="LD329" s="26">
        <f>IFERROR(Tableau17[[#This Row],[2017 (L)-T2-LR]]/Tableau17[[#This Row],[2017 (L)-T2-TOTAL]],"")</f>
        <v>0</v>
      </c>
      <c r="LE329" s="26">
        <f>IFERROR(Tableau17[[#This Row],[2017 (L)-T2-MDM]]/Tableau17[[#This Row],[2017 (L)-T2-TOTAL]],"")</f>
        <v>0</v>
      </c>
      <c r="LF329" s="26">
        <f>IFERROR(Tableau17[[#This Row],[2017 (L)-T2-REM]]/Tableau17[[#This Row],[2017 (L)-T2-TOTAL]],"")</f>
        <v>0.61176470588235299</v>
      </c>
      <c r="LG329" s="26">
        <f>IFERROR(Tableau17[[#This Row],[2017-T1-ARTHAUD Nathalie]]/Tableau17[[#This Row],[2017-T1-TOTAL]],"")</f>
        <v>4.5146726862302479E-3</v>
      </c>
      <c r="LH329" s="26">
        <f>IFERROR(Tableau17[[#This Row],[2017-T1-ASSELINEAU Fran]]/Tableau17[[#This Row],[2017-T1-TOTAL]],"")</f>
        <v>2.2573363431151242E-2</v>
      </c>
      <c r="LI329" s="26">
        <f>IFERROR(Tableau17[[#This Row],[2017-T1-CHEMINADE Jacques]]/Tableau17[[#This Row],[2017-T1-TOTAL]],"")</f>
        <v>2.257336343115124E-3</v>
      </c>
      <c r="LJ329" s="26">
        <f>IFERROR(Tableau17[[#This Row],[2017-T1-DUPONT-AIGNAN Nicolas]]/Tableau17[[#This Row],[2017-T1-TOTAL]],"")</f>
        <v>9.0293453724604959E-3</v>
      </c>
      <c r="LK329" s="26">
        <f>IFERROR(Tableau17[[#This Row],[2017-T1-FILLON Fran]]/Tableau17[[#This Row],[2017-T1-TOTAL]],"")</f>
        <v>6.772009029345373E-2</v>
      </c>
      <c r="LL329" s="26">
        <f>IFERROR(Tableau17[[#This Row],[2017-T1-HAMON Beno]]/Tableau17[[#This Row],[2017-T1-TOTAL]],"")</f>
        <v>3.6117381489841983E-2</v>
      </c>
      <c r="LM329" s="26">
        <f>IFERROR(Tableau17[[#This Row],[2017-T1-LASSALLE Jean]]/Tableau17[[#This Row],[2017-T1-TOTAL]],"")</f>
        <v>2.257336343115124E-3</v>
      </c>
      <c r="LN329" s="26">
        <f>IFERROR(Tableau17[[#This Row],[2017-T1-LE PEN Marine]]/Tableau17[[#This Row],[2017-T1-TOTAL]],"")</f>
        <v>0.23476297968397292</v>
      </c>
      <c r="LO329" s="26">
        <f>IFERROR(Tableau17[[#This Row],[2017-T1-M Jean-Luc]]/Tableau17[[#This Row],[2017-T1-TOTAL]],"")</f>
        <v>0.47178329571106092</v>
      </c>
      <c r="LP329" s="26">
        <f>IFERROR(Tableau17[[#This Row],[2017-T1-MACRON Emmanuel]]/Tableau17[[#This Row],[2017-T1-TOTAL]],"")</f>
        <v>0.1399548532731377</v>
      </c>
      <c r="LQ329" s="26">
        <f>IFERROR(Tableau17[[#This Row],[2017-T1-POUTOU Philippe]]/Tableau17[[#This Row],[2017-T1-TOTAL]],"")</f>
        <v>9.0293453724604959E-3</v>
      </c>
      <c r="LR329" s="26">
        <f>IFERROR(Tableau17[[#This Row],[2017-T2-LE PEN Marine]]/Tableau17[[#This Row],[2017-T2-TOTAL]],"")</f>
        <v>0.31067961165048541</v>
      </c>
      <c r="LS329" s="26">
        <f>IFERROR(Tableau17[[#This Row],[2017-T2-MACRON Emmanuel]]/Tableau17[[#This Row],[2017-T2-TOTAL]],"")</f>
        <v>0.68932038834951459</v>
      </c>
      <c r="LT329" s="26">
        <f>IFERROR(Tableau17[[#This Row],[2019-T1-ALEXANDRE Audric]]/Tableau17[[#This Row],[2019-T1-TOTAL]],"")</f>
        <v>0</v>
      </c>
      <c r="LU329" s="26">
        <f>IFERROR(Tableau17[[#This Row],[2019-T1-ARTHAUD Nathalie]]/Tableau17[[#This Row],[2019-T1-TOTAL]],"")</f>
        <v>2.247191011235955E-2</v>
      </c>
      <c r="LV329" s="26">
        <f>IFERROR(Tableau17[[#This Row],[2019-T1-ASSELINEAU François]]/Tableau17[[#This Row],[2019-T1-TOTAL]],"")</f>
        <v>3.3707865168539325E-2</v>
      </c>
      <c r="LW329" s="26">
        <f>IFERROR(Tableau17[[#This Row],[2019-T1-AUBRY Manon]]/Tableau17[[#This Row],[2019-T1-TOTAL]],"")</f>
        <v>0.2247191011235955</v>
      </c>
      <c r="LX329" s="26">
        <f>IFERROR(Tableau17[[#This Row],[2019-T1-AZERGUI Nagib]]/Tableau17[[#This Row],[2019-T1-TOTAL]],"")</f>
        <v>3.9325842696629212E-2</v>
      </c>
      <c r="LY329" s="26">
        <f>IFERROR(Tableau17[[#This Row],[2019-T1-BARDELLA Jordan]]/Tableau17[[#This Row],[2019-T1-TOTAL]],"")</f>
        <v>0.34269662921348315</v>
      </c>
      <c r="LZ329" s="26">
        <f>IFERROR(Tableau17[[#This Row],[2019-T1-BELLAMY François-Xavier]]/Tableau17[[#This Row],[2019-T1-TOTAL]],"")</f>
        <v>1.1235955056179775E-2</v>
      </c>
      <c r="MA329" s="26">
        <f>IFERROR(Tableau17[[#This Row],[2019-T1-BIDOU Olivier]]/Tableau17[[#This Row],[2019-T1-TOTAL]],"")</f>
        <v>5.6179775280898875E-3</v>
      </c>
      <c r="MB329" s="26">
        <f>IFERROR(Tableau17[[#This Row],[2019-T1-BOURG Dominique]]/Tableau17[[#This Row],[2019-T1-TOTAL]],"")</f>
        <v>0</v>
      </c>
      <c r="MC329" s="26">
        <f>IFERROR(Tableau17[[#This Row],[2019-T1-BROSSAT Ian]]/Tableau17[[#This Row],[2019-T1-TOTAL]],"")</f>
        <v>9.5505617977528087E-2</v>
      </c>
      <c r="MD329" s="26">
        <f>IFERROR(Tableau17[[#This Row],[2019-T1-CAILLAUD Sophie]]/Tableau17[[#This Row],[2019-T1-TOTAL]],"")</f>
        <v>0</v>
      </c>
      <c r="ME329" s="26">
        <f>IFERROR(Tableau17[[#This Row],[2019-T1-CAMUS Renaud]]/Tableau17[[#This Row],[2019-T1-TOTAL]],"")</f>
        <v>0</v>
      </c>
      <c r="MF329" s="26">
        <f>IFERROR(Tableau17[[#This Row],[2019-T1-CHALENÇON Christophe]]/Tableau17[[#This Row],[2019-T1-TOTAL]],"")</f>
        <v>0</v>
      </c>
      <c r="MG329" s="26">
        <f>IFERROR(Tableau17[[#This Row],[2019-T1-CORBET Cathy Denise Ginette]]/Tableau17[[#This Row],[2019-T1-TOTAL]],"")</f>
        <v>0</v>
      </c>
      <c r="MH329" s="26">
        <f>IFERROR(Tableau17[[#This Row],[2019-T1-DE PREVOISIN Robert]]/Tableau17[[#This Row],[2019-T1-TOTAL]],"")</f>
        <v>0</v>
      </c>
      <c r="MI329" s="26">
        <f>IFERROR(Tableau17[[#This Row],[2019-T1-DELFEL Thérèse]]/Tableau17[[#This Row],[2019-T1-TOTAL]],"")</f>
        <v>0</v>
      </c>
      <c r="MJ329" s="26">
        <f>IFERROR(Tableau17[[#This Row],[2019-T1-DIEUMEGARD Pierre]]/Tableau17[[#This Row],[2019-T1-TOTAL]],"")</f>
        <v>0</v>
      </c>
      <c r="MK329" s="26">
        <f>IFERROR(Tableau17[[#This Row],[2019-T1-DUPONT-AIGNAN Nicolas]]/Tableau17[[#This Row],[2019-T1-TOTAL]],"")</f>
        <v>5.6179775280898875E-3</v>
      </c>
      <c r="ML329" s="26">
        <f>IFERROR(Tableau17[[#This Row],[2019-T1-GERNIGON Yves]]/Tableau17[[#This Row],[2019-T1-TOTAL]],"")</f>
        <v>0</v>
      </c>
      <c r="MM329" s="26">
        <f>IFERROR(Tableau17[[#This Row],[2019-T1-GLUCKSMANN Raphaël]]/Tableau17[[#This Row],[2019-T1-TOTAL]],"")</f>
        <v>4.49438202247191E-2</v>
      </c>
      <c r="MN329" s="26">
        <f>IFERROR(Tableau17[[#This Row],[2019-T1-HAMON Benoît]]/Tableau17[[#This Row],[2019-T1-TOTAL]],"")</f>
        <v>5.6179775280898875E-3</v>
      </c>
      <c r="MO329" s="26">
        <f>IFERROR(Tableau17[[#This Row],[2019-T1-HELGEN Gilles]]/Tableau17[[#This Row],[2019-T1-TOTAL]],"")</f>
        <v>0</v>
      </c>
      <c r="MP329" s="26">
        <f>IFERROR(Tableau17[[#This Row],[2019-T1-JADOT Yannick]]/Tableau17[[#This Row],[2019-T1-TOTAL]],"")</f>
        <v>4.49438202247191E-2</v>
      </c>
      <c r="MQ329" s="26">
        <f>IFERROR(Tableau17[[#This Row],[2019-T1-LAGARDE Jean-Christophe]]/Tableau17[[#This Row],[2019-T1-TOTAL]],"")</f>
        <v>5.6179775280898875E-3</v>
      </c>
      <c r="MR329" s="26">
        <f>IFERROR(Tableau17[[#This Row],[2019-T1-LALANNE Francis]]/Tableau17[[#This Row],[2019-T1-TOTAL]],"")</f>
        <v>1.6853932584269662E-2</v>
      </c>
      <c r="MS329" s="26">
        <f>IFERROR(Tableau17[[#This Row],[2019-T1-LOISEAU Nathalie]]/Tableau17[[#This Row],[2019-T1-TOTAL]],"")</f>
        <v>9.5505617977528087E-2</v>
      </c>
      <c r="MT329" s="26">
        <f>IFERROR(Tableau17[[#This Row],[2019-T1-MARIE Florie]]/Tableau17[[#This Row],[2019-T1-TOTAL]],"")</f>
        <v>5.6179775280898875E-3</v>
      </c>
      <c r="MU329" s="26">
        <f>IFERROR(Tableau17[[#This Row],[2008-T1-MACROEXTRDROITE]]/Tableau17[[#This Row],[2008-T1-MACROTOTALE]],"")</f>
        <v>0.12747875354107649</v>
      </c>
      <c r="MV329" s="26">
        <f>IFERROR(Tableau17[[#This Row],[2008-T1-MACRODROITE]]/Tableau17[[#This Row],[2008-T1-MACROTOTALE]],"")</f>
        <v>0.29461756373937675</v>
      </c>
      <c r="MW329" s="26">
        <f>IFERROR(Tableau17[[#This Row],[2008-T1-MACROCENTRE]]/Tableau17[[#This Row],[2008-T1-MACROTOTALE]],"")</f>
        <v>0</v>
      </c>
      <c r="MX329" s="26">
        <f>IFERROR(Tableau17[[#This Row],[2008-T1-MACROGAUCHE]]/Tableau17[[#This Row],[2008-T1-MACROTOTALE]],"")</f>
        <v>0.57790368271954673</v>
      </c>
      <c r="MY329" s="26">
        <f>IFERROR(Tableau17[[#This Row],[2008-T1-MACROAUTRE]]/Tableau17[[#This Row],[2008-T1-MACROTOTALE]],"")</f>
        <v>0</v>
      </c>
      <c r="MZ329" s="26" t="str">
        <f>IFERROR(Tableau17[[#This Row],[2008-T2-MACROEXTRDROITE]]/Tableau17[[#This Row],[2008-T2-MACROTOTALE]],"")</f>
        <v/>
      </c>
      <c r="NA329" s="26" t="str">
        <f>IFERROR(Tableau17[[#This Row],[2008-T2-MACRODROITE]]/Tableau17[[#This Row],[2008-T2-MACROTOTALE]],"")</f>
        <v/>
      </c>
      <c r="NB329" s="26" t="str">
        <f>IFERROR(Tableau17[[#This Row],[2008-T2-MACROCENTRE]]/Tableau17[[#This Row],[2008-T2-MACROTOTALE]],"")</f>
        <v/>
      </c>
      <c r="NC329" s="26" t="str">
        <f>IFERROR(Tableau17[[#This Row],[2008-T2-MACROGAUCHE]]/Tableau17[[#This Row],[2008-T2-MACROTOTALE]],"")</f>
        <v/>
      </c>
      <c r="ND329" s="26" t="str">
        <f>IFERROR(Tableau17[[#This Row],[2008-T2-MACROAUTRE]]/Tableau17[[#This Row],[2008-T2-MACROTOTALE]],"")</f>
        <v/>
      </c>
      <c r="NE329" s="26">
        <f>IFERROR(Tableau17[[#This Row],[2014-T1-MACROEXTRDROITE]]/Tableau17[[#This Row],[2014-T1-MACROTOTALE]],"")</f>
        <v>0.26578073089700999</v>
      </c>
      <c r="NF329" s="26">
        <f>IFERROR(Tableau17[[#This Row],[2014-T1-MACRODROITE]]/Tableau17[[#This Row],[2014-T1-MACROTOTALE]],"")</f>
        <v>0.16943521594684385</v>
      </c>
      <c r="NG329" s="26">
        <f>IFERROR(Tableau17[[#This Row],[2014-T1-MACROCENTRE]]/Tableau17[[#This Row],[2014-T1-MACROTOTALE]],"")</f>
        <v>0</v>
      </c>
      <c r="NH329" s="26">
        <f>IFERROR(Tableau17[[#This Row],[2014-T1-MACROGAUCHE]]/Tableau17[[#This Row],[2014-T1-MACROTOTALE]],"")</f>
        <v>0.56478405315614622</v>
      </c>
      <c r="NI329" s="26">
        <f>IFERROR(Tableau17[[#This Row],[2014-T1-MACROAUTRE]]/Tableau17[[#This Row],[2014-T1-MACROTOTALE]],"")</f>
        <v>0</v>
      </c>
      <c r="NJ329" s="26">
        <f>IFERROR(Tableau17[[#This Row],[2014-T2-MACROEXTRDROITE]]/Tableau17[[#This Row],[2014-T2-MACROTOTALE]],"")</f>
        <v>0.28412256267409469</v>
      </c>
      <c r="NK329" s="26">
        <f>IFERROR(Tableau17[[#This Row],[2014-T2-MACRODROITE]]/Tableau17[[#This Row],[2014-T2-MACROTOTALE]],"")</f>
        <v>0.21727019498607242</v>
      </c>
      <c r="NL329" s="26">
        <f>IFERROR(Tableau17[[#This Row],[2014-T2-MACROCENTRE]]/Tableau17[[#This Row],[2014-T2-MACROTOTALE]],"")</f>
        <v>0</v>
      </c>
      <c r="NM329" s="26">
        <f>IFERROR(Tableau17[[#This Row],[2014-T2-MACROGAUCHE]]/Tableau17[[#This Row],[2014-T2-MACROTOTALE]],"")</f>
        <v>0.49860724233983289</v>
      </c>
      <c r="NN329" s="26">
        <f>IFERROR(Tableau17[[#This Row],[2014-T2-MACROAUTRE]]/Tableau17[[#This Row],[2014-T2-MACROTOTALE]],"")</f>
        <v>0</v>
      </c>
      <c r="NO329" s="26">
        <f>IFERROR( Tableau17[[#This Row],[2015-T1-MACROEXTRDROITE]]/Tableau17[[#This Row],[2015-T1-MACROTOTALE]],"")</f>
        <v>0.39449541284403672</v>
      </c>
      <c r="NP329" s="26">
        <f>IFERROR(Tableau17[[#This Row],[2015-T1-MACRODROITE]]/Tableau17[[#This Row],[2015-T1-MACROTOTALE]],"")</f>
        <v>0.14220183486238533</v>
      </c>
      <c r="NQ329" s="26">
        <f>IFERROR(Tableau17[[#This Row],[2015-T1-MACROCENTRE]]/Tableau17[[#This Row],[2015-T1-MACROTOTALE]],"")</f>
        <v>0</v>
      </c>
      <c r="NR329" s="26">
        <f>IFERROR(Tableau17[[#This Row],[2015-T1-MACROGAUCHE]]/Tableau17[[#This Row],[2015-T1-MACROTOTALE]],"")</f>
        <v>0.46330275229357798</v>
      </c>
      <c r="NS329" s="26">
        <f>IFERROR(Tableau17[[#This Row],[2015-T1-MACROAUTRE]]/Tableau17[[#This Row],[2015-T1-MACROTOTALE]],"")</f>
        <v>0</v>
      </c>
      <c r="NT329" s="26">
        <f>IFERROR(Tableau17[[#This Row],[2015-T2-MACROEXTRDROITE]]/Tableau17[[#This Row],[2015-T2-MACROTOTALE]],"")</f>
        <v>0.36981132075471695</v>
      </c>
      <c r="NU329" s="26">
        <f>IFERROR(Tableau17[[#This Row],[2015-T2-MACRODROITE]]/Tableau17[[#This Row],[2015-T2-MACROTOTALE]],"")</f>
        <v>0</v>
      </c>
      <c r="NV329" s="26">
        <f>IFERROR(Tableau17[[#This Row],[2015-T2-MACROCENTRE]]/Tableau17[[#This Row],[2015-T2-MACROTOTALE]],"")</f>
        <v>0</v>
      </c>
      <c r="NW329" s="26">
        <f>IFERROR(Tableau17[[#This Row],[2015-T2-MACROGAUCHE]]/Tableau17[[#This Row],[2015-T2-MACROTOTALE]],"")</f>
        <v>0.63018867924528299</v>
      </c>
      <c r="NX329" s="26">
        <f>IFERROR(Tableau17[[#This Row],[2015-T2-MACROAUTRE]]/Tableau17[[#This Row],[2015-T2-MACROTOTALE]],"")</f>
        <v>0</v>
      </c>
      <c r="NY329" s="26">
        <f>IFERROR(Tableau17[[#This Row],[2017-T1-MACROEXTRDROITE]]/Tableau17[[#This Row],[2017-T1-MACROTOTALE]],"")</f>
        <v>0.26862302483069977</v>
      </c>
      <c r="NZ329" s="26">
        <f>IFERROR(Tableau17[[#This Row],[2017-T1-MACRODROITE]]/Tableau17[[#This Row],[2017-T1-MACROTOTALE]],"")</f>
        <v>6.772009029345373E-2</v>
      </c>
      <c r="OA329" s="26">
        <f>IFERROR(Tableau17[[#This Row],[2017-T1-MACROCENTRE]]/Tableau17[[#This Row],[2017-T1-MACROTOTALE]],"")</f>
        <v>0.1399548532731377</v>
      </c>
      <c r="OB329" s="26">
        <f>IFERROR(Tableau17[[#This Row],[2017-T1-MACROGAUCHE]]/Tableau17[[#This Row],[2017-T1-MACROTOTALE]],"")</f>
        <v>0.52144469525959369</v>
      </c>
      <c r="OC329" s="26">
        <f>IFERROR(Tableau17[[#This Row],[2017-T1-MACROAUTRE]]/Tableau17[[#This Row],[2017-T1-MACROTOTALE]],"")</f>
        <v>2.257336343115124E-3</v>
      </c>
      <c r="OD329" s="26">
        <f>IFERROR(Tableau17[[#This Row],[2017-T2-MACROEXTRDROITE]]/Tableau17[[#This Row],[2017-T2-MACROTOTALE]],"")</f>
        <v>0.31067961165048541</v>
      </c>
      <c r="OE329" s="26">
        <f>IFERROR(Tableau17[[#This Row],[2017-T2-MACRODROITE]]/Tableau17[[#This Row],[2017-T2-MACROTOTALE]],"")</f>
        <v>0</v>
      </c>
      <c r="OF329" s="26">
        <f>IFERROR(Tableau17[[#This Row],[2017-T2-MACROCENTRE]]/Tableau17[[#This Row],[2017-T2-MACROTOTALE]],"")</f>
        <v>0.68932038834951459</v>
      </c>
      <c r="OG329" s="26">
        <f>IFERROR(Tableau17[[#This Row],[2017-T2-MACROGAUCHE]]/Tableau17[[#This Row],[2017-T2-MACROTOTALE]],"")</f>
        <v>0</v>
      </c>
      <c r="OH329" s="26">
        <f>IFERROR(Tableau17[[#This Row],[2017-T2-MACROAUTRE]]/Tableau17[[#This Row],[2017-T2-MACROTOTALE]],"")</f>
        <v>0</v>
      </c>
      <c r="OI329" s="26">
        <f>IFERROR(Tableau17[[#This Row],[2019-T1-MACROEXTRDROITE]]/Tableau17[[#This Row],[2019-T1-MACROTOTALE]],"")</f>
        <v>0.38674033149171272</v>
      </c>
      <c r="OJ329" s="26">
        <f>IFERROR(Tableau17[[#This Row],[2019-T1-MACRODROITE]]/Tableau17[[#This Row],[2019-T1-MACROTOTALE]],"")</f>
        <v>1.6574585635359115E-2</v>
      </c>
      <c r="OK329" s="26">
        <f>IFERROR(Tableau17[[#This Row],[2019-T1-MACROCENTRE]]/Tableau17[[#This Row],[2019-T1-MACROTOTALE]],"")</f>
        <v>9.3922651933701654E-2</v>
      </c>
      <c r="OL329" s="26">
        <f>IFERROR(Tableau17[[#This Row],[2019-T1-MACROGAUCHE]]/Tableau17[[#This Row],[2019-T1-MACROTOTALE]],"")</f>
        <v>0.43093922651933703</v>
      </c>
      <c r="OM329" s="26">
        <f>IFERROR(Tableau17[[#This Row],[2019-T1-MACROAUTRE]]/Tableau17[[#This Row],[2019-T1-MACROTOTALE]],"")</f>
        <v>7.18232044198895E-2</v>
      </c>
      <c r="ON329" s="26">
        <f>IFERROR(Tableau17[[#This Row],[2020-T1-MACROEXTRDROITE]]/Tableau17[[#This Row],[2020-T1-MACROTOTALE]],"")</f>
        <v>0.21710526315789475</v>
      </c>
      <c r="OO329" s="26">
        <f>IFERROR(Tableau17[[#This Row],[2020-T1-MACRODROITE]]/Tableau17[[#This Row],[2020-T1-MACROTOTALE]],"")</f>
        <v>0.25657894736842107</v>
      </c>
      <c r="OP329" s="26">
        <f>IFERROR(Tableau17[[#This Row],[2020-T1-MACROCENTRE]]/Tableau17[[#This Row],[2020-T1-MACROTOTALE]],"")</f>
        <v>6.5789473684210523E-2</v>
      </c>
      <c r="OQ329" s="26">
        <f>IFERROR(Tableau17[[#This Row],[2020-T1-MACROGAUCHE]]/Tableau17[[#This Row],[2020-T1-MACROTOTALE]],"")</f>
        <v>0.46052631578947367</v>
      </c>
      <c r="OR329" s="26">
        <f>IFERROR(Tableau17[[#This Row],[2020-T1-MACROAUTRE]]/Tableau17[[#This Row],[2020-T1-MACROTOTALE]],"")</f>
        <v>0</v>
      </c>
      <c r="OS329" s="26">
        <f>IFERROR(Tableau17[[#This Row],[2017 (L)-T1-MACROEXTRDROITE]]/Tableau17[[#This Row],[2017 (L)-T1-MACROTOTALE]],"")</f>
        <v>0.23936170212765959</v>
      </c>
      <c r="OT329" s="26">
        <f>IFERROR(Tableau17[[#This Row],[2017 (L)-T1-MACRODROITE]]/Tableau17[[#This Row],[2017 (L)-T1-MACROTOTALE]],"")</f>
        <v>3.1914893617021274E-2</v>
      </c>
      <c r="OU329" s="26">
        <f>IFERROR(Tableau17[[#This Row],[2017 (L)-T1-MACROCENTRE]]/Tableau17[[#This Row],[2017 (L)-T1-MACROTOTALE]],"")</f>
        <v>0.22872340425531915</v>
      </c>
      <c r="OV329" s="26">
        <f>IFERROR(Tableau17[[#This Row],[2017 (L)-T1-MACROGAUCHE]]/Tableau17[[#This Row],[2017 (L)-T1-MACROTOTALE]],"")</f>
        <v>0.47872340425531917</v>
      </c>
      <c r="OW329" s="26">
        <f>IFERROR(Tableau17[[#This Row],[2017 (L)-T1-MACROAUTRE]]/Tableau17[[#This Row],[2017 (L)-T1-MACROTOTALE]],"")</f>
        <v>2.1276595744680851E-2</v>
      </c>
      <c r="OX329" s="26">
        <f>IFERROR(Tableau17[[#This Row],[2017 (L)-T2-MACROEXTRDROITE]]/Tableau17[[#This Row],[2017 (L)-T2-MACROTOTALE]],"")</f>
        <v>0.38823529411764707</v>
      </c>
      <c r="OY329" s="26">
        <f>IFERROR(Tableau17[[#This Row],[2017 (L)-T2-MACRODROITE]]/Tableau17[[#This Row],[2017 (L)-T2-MACROTOTALE]],"")</f>
        <v>0</v>
      </c>
      <c r="OZ329" s="26">
        <f>IFERROR(Tableau17[[#This Row],[2017 (L)-T2-MACROCENTRE]]/Tableau17[[#This Row],[2017 (L)-T2-MACROTOTALE]],"")</f>
        <v>0.61176470588235299</v>
      </c>
      <c r="PA329" s="26">
        <f>IFERROR(Tableau17[[#This Row],[2017 (L)-T2-MACROGAUCHE]]/Tableau17[[#This Row],[2017 (L)-T2-MACROTOTALE]],"")</f>
        <v>0</v>
      </c>
      <c r="PB329" s="26">
        <f>IFERROR(Tableau17[[#This Row],[2017 (L)-T2-MACROAUTRE]]/Tableau17[[#This Row],[2017 (L)-T2-MACROTOTALE]],"")</f>
        <v>0</v>
      </c>
      <c r="PC329" s="26">
        <f>IFERROR(Tableau17[[#This Row],[2008_T1_PROCUS]]/Tableau17[[#This Row],[2008_T1_INSCRITS]],0)</f>
        <v>3.6014405762304922E-3</v>
      </c>
      <c r="PD329" s="26">
        <f>IFERROR(Tableau17[[#This Row],[2008_T2_PROCUS]]/Tableau17[[#This Row],[2008_T2_INSCRITS]],0)</f>
        <v>0</v>
      </c>
      <c r="PE329" s="26">
        <f>Tableau17[[#This Row],[2014_T1_PROCUS]]/Tableau17[[#This Row],[2014_T1_INSCRITS]]</f>
        <v>6.313131313131313E-3</v>
      </c>
      <c r="PF329" s="26">
        <f>IFERROR(Tableau17[[#This Row],[2014_T2_PROCUS]]/Tableau17[[#This Row],[2014_T2_INSCRITS]],0)</f>
        <v>2.5252525252525255E-3</v>
      </c>
    </row>
    <row r="330" spans="1:422" hidden="1" x14ac:dyDescent="0.2">
      <c r="A330" s="1">
        <v>1</v>
      </c>
      <c r="B330" s="1" t="s">
        <v>243</v>
      </c>
      <c r="C330" s="1" t="s">
        <v>246</v>
      </c>
      <c r="D330" s="1" t="s">
        <v>246</v>
      </c>
      <c r="E330" s="1">
        <v>104</v>
      </c>
      <c r="F330" s="1">
        <v>5.3795500000000001</v>
      </c>
      <c r="G330" s="1">
        <v>43.299878999999997</v>
      </c>
      <c r="H330" s="3">
        <v>889</v>
      </c>
      <c r="I330" s="3">
        <v>138</v>
      </c>
      <c r="L330" s="1">
        <v>6</v>
      </c>
      <c r="M330" s="1">
        <v>20</v>
      </c>
      <c r="N330" s="1">
        <v>1</v>
      </c>
      <c r="P330" s="1">
        <v>51</v>
      </c>
      <c r="Q330" s="1">
        <v>9</v>
      </c>
      <c r="R330" s="1">
        <v>8</v>
      </c>
      <c r="S330" s="1">
        <v>108</v>
      </c>
      <c r="T330" s="1">
        <v>14</v>
      </c>
      <c r="U330" s="1">
        <v>217</v>
      </c>
      <c r="V330" s="1">
        <v>793</v>
      </c>
      <c r="W330" s="1">
        <v>324</v>
      </c>
      <c r="X330" s="1">
        <v>5</v>
      </c>
      <c r="Y330" s="2">
        <v>0.40857503000000001</v>
      </c>
      <c r="Z330" s="1">
        <v>793</v>
      </c>
      <c r="AA330" s="1">
        <v>392</v>
      </c>
      <c r="AB330" s="1">
        <v>3</v>
      </c>
      <c r="AC330" s="2">
        <v>0.49432535</v>
      </c>
      <c r="AD330" s="1">
        <v>889</v>
      </c>
      <c r="AE330" s="1">
        <v>225</v>
      </c>
      <c r="AF330" s="2">
        <v>0.25309335999999999</v>
      </c>
      <c r="AG330" s="1">
        <f t="shared" si="5"/>
        <v>138</v>
      </c>
      <c r="AH330" s="1">
        <v>733</v>
      </c>
      <c r="AI330" s="1">
        <v>394</v>
      </c>
      <c r="AJ330" s="1">
        <v>10</v>
      </c>
      <c r="AK330" s="2">
        <v>0.53751705000000005</v>
      </c>
      <c r="AL330" s="1">
        <v>733</v>
      </c>
      <c r="AM330" s="1">
        <v>460</v>
      </c>
      <c r="AN330" s="1">
        <v>13</v>
      </c>
      <c r="AO330" s="2">
        <v>0.62755797999999996</v>
      </c>
      <c r="AP330" s="1">
        <v>796</v>
      </c>
      <c r="AQ330" s="1">
        <v>279</v>
      </c>
      <c r="AR330" s="2">
        <v>0.35050250999999999</v>
      </c>
      <c r="AS330" s="1">
        <v>795</v>
      </c>
      <c r="AT330" s="1">
        <v>282</v>
      </c>
      <c r="AU330" s="2">
        <v>0.35471698000000002</v>
      </c>
      <c r="AV330" s="1">
        <v>845</v>
      </c>
      <c r="AW330" s="1">
        <v>289</v>
      </c>
      <c r="AX330" s="2">
        <v>0.34201183000000002</v>
      </c>
      <c r="AY330" s="1">
        <v>845</v>
      </c>
      <c r="AZ330" s="1">
        <v>235</v>
      </c>
      <c r="BA330" s="2">
        <v>0.27810650999999997</v>
      </c>
      <c r="BB330" s="1">
        <v>843</v>
      </c>
      <c r="BC330" s="1">
        <v>533</v>
      </c>
      <c r="BD330" s="2">
        <v>0.63226572000000003</v>
      </c>
      <c r="BE330" s="1">
        <v>843</v>
      </c>
      <c r="BF330" s="1">
        <v>546</v>
      </c>
      <c r="BG330" s="2">
        <v>0.64768683000000005</v>
      </c>
      <c r="BH330" s="1">
        <v>862</v>
      </c>
      <c r="BI330" s="1">
        <v>237</v>
      </c>
      <c r="BJ330" s="2">
        <v>0.27494200000000002</v>
      </c>
      <c r="BK330" s="1">
        <v>18</v>
      </c>
      <c r="BL330" s="1">
        <v>16</v>
      </c>
      <c r="BN330" s="1">
        <v>26</v>
      </c>
      <c r="BO330" s="1">
        <v>10</v>
      </c>
      <c r="BP330" s="1">
        <v>80</v>
      </c>
      <c r="BQ330" s="1">
        <v>233</v>
      </c>
      <c r="BR330" s="1">
        <v>383</v>
      </c>
      <c r="BT330" s="1">
        <v>329</v>
      </c>
      <c r="BU330" s="1">
        <v>121</v>
      </c>
      <c r="BW330" s="1">
        <v>450</v>
      </c>
      <c r="BX330" s="1">
        <v>7</v>
      </c>
      <c r="BZ330" s="1">
        <v>46</v>
      </c>
      <c r="CA330" s="1">
        <v>2</v>
      </c>
      <c r="CB330" s="1">
        <v>37</v>
      </c>
      <c r="CC330" s="1">
        <v>15</v>
      </c>
      <c r="CD330" s="1">
        <v>77</v>
      </c>
      <c r="CE330" s="1">
        <v>128</v>
      </c>
      <c r="CF330" s="1">
        <v>312</v>
      </c>
      <c r="CG330" s="1">
        <v>14</v>
      </c>
      <c r="CH330" s="1">
        <v>131</v>
      </c>
      <c r="CI330" s="1">
        <v>239</v>
      </c>
      <c r="CJ330" s="1">
        <v>384</v>
      </c>
      <c r="CK330" s="1">
        <v>11</v>
      </c>
      <c r="CL330" s="1">
        <v>4</v>
      </c>
      <c r="CM330" s="1">
        <v>41</v>
      </c>
      <c r="CN330" s="1">
        <v>9</v>
      </c>
      <c r="CO330" s="1">
        <v>37</v>
      </c>
      <c r="CP330" s="1">
        <v>17</v>
      </c>
      <c r="CQ330" s="1">
        <v>50</v>
      </c>
      <c r="CT330" s="1">
        <v>24</v>
      </c>
      <c r="CU330" s="1">
        <v>73</v>
      </c>
      <c r="CW330" s="1">
        <v>266</v>
      </c>
      <c r="CY330" s="1">
        <v>26</v>
      </c>
      <c r="DB330" s="1">
        <v>239</v>
      </c>
      <c r="DC330" s="1">
        <v>265</v>
      </c>
      <c r="DE330" s="1">
        <v>8</v>
      </c>
      <c r="DF330" s="1">
        <v>0</v>
      </c>
      <c r="DG330" s="1">
        <v>0</v>
      </c>
      <c r="DH330" s="1">
        <v>10</v>
      </c>
      <c r="DI330" s="1">
        <v>5</v>
      </c>
      <c r="DJ330" s="1">
        <v>0</v>
      </c>
      <c r="DK330" s="1">
        <v>2</v>
      </c>
      <c r="DL330" s="1">
        <v>112</v>
      </c>
      <c r="DM330" s="1">
        <v>12</v>
      </c>
      <c r="DN330" s="1">
        <v>38</v>
      </c>
      <c r="DQ330" s="1">
        <v>0</v>
      </c>
      <c r="DR330" s="1">
        <v>38</v>
      </c>
      <c r="DS330" s="1">
        <v>56</v>
      </c>
      <c r="DU330" s="1">
        <v>281</v>
      </c>
      <c r="DV330" s="1">
        <v>162</v>
      </c>
      <c r="DZ330" s="1">
        <v>60</v>
      </c>
      <c r="EA330" s="1">
        <v>222</v>
      </c>
      <c r="EB330" s="1">
        <v>2</v>
      </c>
      <c r="EC330" s="1">
        <v>5</v>
      </c>
      <c r="ED330" s="1">
        <v>3</v>
      </c>
      <c r="EE330" s="1">
        <v>2</v>
      </c>
      <c r="EF330" s="1">
        <v>35</v>
      </c>
      <c r="EG330" s="1">
        <v>48</v>
      </c>
      <c r="EH330" s="1">
        <v>3</v>
      </c>
      <c r="EI330" s="1">
        <v>25</v>
      </c>
      <c r="EJ330" s="1">
        <v>278</v>
      </c>
      <c r="EK330" s="1">
        <v>121</v>
      </c>
      <c r="EL330" s="1">
        <v>1</v>
      </c>
      <c r="EM330" s="1">
        <v>523</v>
      </c>
      <c r="EN330" s="1">
        <v>40</v>
      </c>
      <c r="EO330" s="1">
        <v>474</v>
      </c>
      <c r="EP330" s="1">
        <v>514</v>
      </c>
      <c r="EQ330" s="1">
        <v>0</v>
      </c>
      <c r="ER330" s="1">
        <v>2</v>
      </c>
      <c r="ES330" s="1">
        <v>9</v>
      </c>
      <c r="ET330" s="1">
        <v>66</v>
      </c>
      <c r="EU330" s="1">
        <v>9</v>
      </c>
      <c r="EV330" s="1">
        <v>20</v>
      </c>
      <c r="EW330" s="1">
        <v>10</v>
      </c>
      <c r="EX330" s="1">
        <v>2</v>
      </c>
      <c r="EY330" s="1">
        <v>8</v>
      </c>
      <c r="EZ330" s="1">
        <v>14</v>
      </c>
      <c r="FA330" s="1">
        <v>0</v>
      </c>
      <c r="FB330" s="1">
        <v>0</v>
      </c>
      <c r="FC330" s="1">
        <v>0</v>
      </c>
      <c r="FD330" s="1">
        <v>0</v>
      </c>
      <c r="FE330" s="1">
        <v>0</v>
      </c>
      <c r="FF330" s="1">
        <v>0</v>
      </c>
      <c r="FG330" s="1">
        <v>0</v>
      </c>
      <c r="FH330" s="1">
        <v>0</v>
      </c>
      <c r="FI330" s="1">
        <v>0</v>
      </c>
      <c r="FJ330" s="1">
        <v>10</v>
      </c>
      <c r="FK330" s="1">
        <v>17</v>
      </c>
      <c r="FL330" s="1">
        <v>0</v>
      </c>
      <c r="FM330" s="1">
        <v>32</v>
      </c>
      <c r="FN330" s="1">
        <v>3</v>
      </c>
      <c r="FO330" s="1">
        <v>1</v>
      </c>
      <c r="FP330" s="1">
        <v>28</v>
      </c>
      <c r="FQ330" s="1">
        <v>1</v>
      </c>
      <c r="FR330" s="1">
        <f>SUM(Tableau17[[#This Row],[2019-T1-ALEXANDRE Audric]:[2019-T1-MARIE Florie]])</f>
        <v>232</v>
      </c>
      <c r="FS330" s="1">
        <v>10</v>
      </c>
      <c r="FT330" s="1">
        <v>114</v>
      </c>
      <c r="FU330" s="1">
        <v>0</v>
      </c>
      <c r="FV330" s="1">
        <v>259</v>
      </c>
      <c r="FW330" s="1">
        <v>0</v>
      </c>
      <c r="FX330" s="1">
        <v>383</v>
      </c>
      <c r="FY330" s="1">
        <v>0</v>
      </c>
      <c r="FZ330" s="1">
        <v>121</v>
      </c>
      <c r="GA330" s="1">
        <v>0</v>
      </c>
      <c r="GB330" s="1">
        <v>329</v>
      </c>
      <c r="GC330" s="1">
        <v>0</v>
      </c>
      <c r="GD330" s="1">
        <v>450</v>
      </c>
      <c r="GE330" s="1">
        <v>15</v>
      </c>
      <c r="GF330" s="1">
        <v>77</v>
      </c>
      <c r="GG330" s="1">
        <v>7</v>
      </c>
      <c r="GH330" s="1">
        <v>213</v>
      </c>
      <c r="GI330" s="1">
        <v>0</v>
      </c>
      <c r="GJ330" s="1">
        <v>312</v>
      </c>
      <c r="GK330" s="1">
        <v>14</v>
      </c>
      <c r="GL330" s="1">
        <v>131</v>
      </c>
      <c r="GM330" s="1">
        <v>0</v>
      </c>
      <c r="GN330" s="1">
        <v>239</v>
      </c>
      <c r="GO330" s="1">
        <v>0</v>
      </c>
      <c r="GP330" s="1">
        <v>384</v>
      </c>
      <c r="GQ330" s="1">
        <v>21</v>
      </c>
      <c r="GR330" s="1">
        <v>65</v>
      </c>
      <c r="GS330" s="1">
        <v>50</v>
      </c>
      <c r="GT330" s="1">
        <v>119</v>
      </c>
      <c r="GU330" s="1">
        <v>11</v>
      </c>
      <c r="GV330" s="1">
        <v>266</v>
      </c>
      <c r="GW330" s="1">
        <v>26</v>
      </c>
      <c r="GX330" s="1">
        <v>0</v>
      </c>
      <c r="GY330" s="1">
        <v>0</v>
      </c>
      <c r="GZ330" s="1">
        <v>239</v>
      </c>
      <c r="HA330" s="1">
        <v>0</v>
      </c>
      <c r="HB330" s="1">
        <v>265</v>
      </c>
      <c r="HC330" s="1">
        <v>35</v>
      </c>
      <c r="HD330" s="1">
        <v>35</v>
      </c>
      <c r="HE330" s="1">
        <v>121</v>
      </c>
      <c r="HF330" s="1">
        <v>329</v>
      </c>
      <c r="HG330" s="1">
        <v>3</v>
      </c>
      <c r="HH330" s="1">
        <v>523</v>
      </c>
      <c r="HI330" s="1">
        <v>40</v>
      </c>
      <c r="HJ330" s="1">
        <v>0</v>
      </c>
      <c r="HK330" s="1">
        <v>474</v>
      </c>
      <c r="HL330" s="1">
        <v>0</v>
      </c>
      <c r="HM330" s="1">
        <v>0</v>
      </c>
      <c r="HN330" s="1">
        <v>514</v>
      </c>
      <c r="HO330" s="1">
        <v>30</v>
      </c>
      <c r="HP330" s="1">
        <v>13</v>
      </c>
      <c r="HQ330" s="1">
        <v>28</v>
      </c>
      <c r="HR330" s="1">
        <v>141</v>
      </c>
      <c r="HS330" s="1">
        <v>23</v>
      </c>
      <c r="HT330" s="1">
        <v>235</v>
      </c>
      <c r="HU330" s="1">
        <v>9</v>
      </c>
      <c r="HV330" s="1">
        <v>57</v>
      </c>
      <c r="HW330" s="1">
        <v>9</v>
      </c>
      <c r="HX330" s="1">
        <v>142</v>
      </c>
      <c r="HY330" s="1">
        <v>0</v>
      </c>
      <c r="HZ330" s="1">
        <v>217</v>
      </c>
      <c r="IA330" s="1">
        <v>12</v>
      </c>
      <c r="IB330" s="1">
        <v>38</v>
      </c>
      <c r="IC330" s="1">
        <v>38</v>
      </c>
      <c r="ID330" s="1">
        <v>185</v>
      </c>
      <c r="IE330" s="1">
        <v>8</v>
      </c>
      <c r="IF330" s="1">
        <v>281</v>
      </c>
      <c r="IG330" s="1">
        <v>0</v>
      </c>
      <c r="IH330" s="1">
        <v>0</v>
      </c>
      <c r="II330" s="1">
        <v>60</v>
      </c>
      <c r="IJ330" s="1">
        <v>162</v>
      </c>
      <c r="IK330" s="1">
        <v>0</v>
      </c>
      <c r="IL330" s="1">
        <v>222</v>
      </c>
      <c r="IM330" s="26">
        <f>IFERROR(Tableau17[[#This Row],[LDIV]]/Tableau17[[#This Row],[Total général]],"")</f>
        <v>0</v>
      </c>
      <c r="IN330" s="26">
        <f>IFERROR(Tableau17[[#This Row],[LDVC]]/Tableau17[[#This Row],[Total général]],"")</f>
        <v>0</v>
      </c>
      <c r="IO330" s="26">
        <f>IFERROR(Tableau17[[#This Row],[LDVD]]/Tableau17[[#This Row],[Total général]],"")</f>
        <v>2.7649769585253458E-2</v>
      </c>
      <c r="IP330" s="26">
        <f>IFERROR(Tableau17[[#This Row],[LDVG]]/Tableau17[[#This Row],[Total général]],"")</f>
        <v>9.2165898617511524E-2</v>
      </c>
      <c r="IQ330" s="26">
        <f>IFERROR(Tableau17[[#This Row],[LEXD]]/Tableau17[[#This Row],[Total général]],"")</f>
        <v>4.608294930875576E-3</v>
      </c>
      <c r="IR330" s="26">
        <f>IFERROR(Tableau17[[#This Row],[LEXG]]/Tableau17[[#This Row],[Total général]],"")</f>
        <v>0</v>
      </c>
      <c r="IS330" s="26">
        <f>IFERROR(Tableau17[[#This Row],[LLR]]/Tableau17[[#This Row],[Total général]],"")</f>
        <v>0.23502304147465439</v>
      </c>
      <c r="IT330" s="26">
        <f>IFERROR(Tableau17[[#This Row],[LREM]]/Tableau17[[#This Row],[Total général]],"")</f>
        <v>4.1474654377880185E-2</v>
      </c>
      <c r="IU330" s="26">
        <f>IFERROR(Tableau17[[#This Row],[LRN]]/Tableau17[[#This Row],[Total général]],"")</f>
        <v>3.6866359447004608E-2</v>
      </c>
      <c r="IV330" s="26">
        <f>IFERROR(Tableau17[[#This Row],[LUG]]/Tableau17[[#This Row],[Total général]],"")</f>
        <v>0.49769585253456222</v>
      </c>
      <c r="IW330" s="26">
        <f>IFERROR(Tableau17[[#This Row],[LVEC]]/Tableau17[[#This Row],[Total général]],"")</f>
        <v>6.4516129032258063E-2</v>
      </c>
      <c r="IX330" s="26">
        <f>IFERROR(Tableau17[[#This Row],[2008-T1-LCMD]]/Tableau17[[#This Row],[2008-T1-TOTAL]],"")</f>
        <v>4.6997389033942558E-2</v>
      </c>
      <c r="IY330" s="26">
        <f>IFERROR(Tableau17[[#This Row],[2008-T1-LDVD]]/Tableau17[[#This Row],[2008-T1-TOTAL]],"")</f>
        <v>4.1775456919060053E-2</v>
      </c>
      <c r="IZ330" s="26">
        <f>IFERROR(Tableau17[[#This Row],[2008-T1-LEXD]]/Tableau17[[#This Row],[2008-T1-TOTAL]],"")</f>
        <v>0</v>
      </c>
      <c r="JA330" s="26">
        <f>IFERROR(Tableau17[[#This Row],[2008-T1-LEXG]]/Tableau17[[#This Row],[2008-T1-TOTAL]],"")</f>
        <v>6.7885117493472591E-2</v>
      </c>
      <c r="JB330" s="26">
        <f>IFERROR(Tableau17[[#This Row],[2008-T1-LFN]]/Tableau17[[#This Row],[2008-T1-TOTAL]],"")</f>
        <v>2.6109660574412531E-2</v>
      </c>
      <c r="JC330" s="26">
        <f>IFERROR(Tableau17[[#This Row],[2008-T1-LMAJ]]/Tableau17[[#This Row],[2008-T1-TOTAL]],"")</f>
        <v>0.20887728459530025</v>
      </c>
      <c r="JD330" s="26">
        <f>IFERROR(Tableau17[[#This Row],[2008-T1-LUG]]/Tableau17[[#This Row],[2008-T1-TOTAL]],"")</f>
        <v>0.60835509138381205</v>
      </c>
      <c r="JE330" s="26">
        <f>IFERROR(Tableau17[[#This Row],[2008-T2-LFN]]/Tableau17[[#This Row],[2008-T2-TOTAL]],"")</f>
        <v>0</v>
      </c>
      <c r="JF330" s="26">
        <f>IFERROR(Tableau17[[#This Row],[2008-T2-LGC]]/Tableau17[[#This Row],[2008-T2-TOTAL]],"")</f>
        <v>0.73111111111111116</v>
      </c>
      <c r="JG330" s="26">
        <f>IFERROR(Tableau17[[#This Row],[2008-T2-LMAJ]]/Tableau17[[#This Row],[2008-T2-TOTAL]],"")</f>
        <v>0.2688888888888889</v>
      </c>
      <c r="JH330" s="26">
        <f>IFERROR(Tableau17[[#This Row],[2008-T2-LUG]]/Tableau17[[#This Row],[2008-T2-TOTAL]],"")</f>
        <v>0</v>
      </c>
      <c r="JI330" s="26">
        <f>IFERROR(Tableau17[[#This Row],[2014-T1-LDIV]]/Tableau17[[#This Row],[2014-T1-TOTAL]],"")</f>
        <v>2.2435897435897436E-2</v>
      </c>
      <c r="JJ330" s="26">
        <f>IFERROR(Tableau17[[#This Row],[2014-T1-LDVD]]/Tableau17[[#This Row],[2014-T1-TOTAL]],"")</f>
        <v>0</v>
      </c>
      <c r="JK330" s="26">
        <f>IFERROR(Tableau17[[#This Row],[2014-T1-LDVG]]/Tableau17[[#This Row],[2014-T1-TOTAL]],"")</f>
        <v>0.14743589743589744</v>
      </c>
      <c r="JL330" s="26">
        <f>IFERROR(Tableau17[[#This Row],[2014-T1-LEXG]]/Tableau17[[#This Row],[2014-T1-TOTAL]],"")</f>
        <v>6.41025641025641E-3</v>
      </c>
      <c r="JM330" s="26">
        <f>IFERROR(Tableau17[[#This Row],[2014-T1-LFG]]/Tableau17[[#This Row],[2014-T1-TOTAL]],"")</f>
        <v>0.11858974358974358</v>
      </c>
      <c r="JN330" s="26">
        <f>IFERROR(Tableau17[[#This Row],[2014-T1-LFN]]/Tableau17[[#This Row],[2014-T1-TOTAL]],"")</f>
        <v>4.807692307692308E-2</v>
      </c>
      <c r="JO330" s="26">
        <f>IFERROR(Tableau17[[#This Row],[2014-T1-LUD]]/Tableau17[[#This Row],[2014-T1-TOTAL]],"")</f>
        <v>0.24679487179487181</v>
      </c>
      <c r="JP330" s="26">
        <f>IFERROR(Tableau17[[#This Row],[2014-T1-LUG]]/Tableau17[[#This Row],[2014-T1-TOTAL]],"")</f>
        <v>0.41025641025641024</v>
      </c>
      <c r="JQ330" s="26">
        <f>IFERROR(Tableau17[[#This Row],[2014-T2-LFN]]/Tableau17[[#This Row],[2014-T2-TOTAL]],"")</f>
        <v>3.6458333333333336E-2</v>
      </c>
      <c r="JR330" s="26">
        <f>IFERROR(Tableau17[[#This Row],[2014-T2-LUD]]/Tableau17[[#This Row],[2014-T2-TOTAL]],"")</f>
        <v>0.34114583333333331</v>
      </c>
      <c r="JS330" s="26">
        <f>IFERROR(Tableau17[[#This Row],[2014-T2-LUG]]/Tableau17[[#This Row],[2014-T2-TOTAL]],"")</f>
        <v>0.62239583333333337</v>
      </c>
      <c r="JT330" s="26">
        <f>IFERROR(Tableau17[[#This Row],[2015-T1-BC-DIV]]/Tableau17[[#This Row],[2015-T1-TOTAL]],"")</f>
        <v>4.1353383458646614E-2</v>
      </c>
      <c r="JU330" s="26">
        <f>IFERROR(Tableau17[[#This Row],[2015-T1-BC-DLF]]/Tableau17[[#This Row],[2015-T1-TOTAL]],"")</f>
        <v>1.5037593984962405E-2</v>
      </c>
      <c r="JV330" s="26">
        <f>IFERROR(Tableau17[[#This Row],[2015-T1-BC-DVD]]/Tableau17[[#This Row],[2015-T1-TOTAL]],"")</f>
        <v>0.15413533834586465</v>
      </c>
      <c r="JW330" s="26">
        <f>IFERROR(Tableau17[[#This Row],[2015-T1-BC-DVG]]/Tableau17[[#This Row],[2015-T1-TOTAL]],"")</f>
        <v>3.3834586466165412E-2</v>
      </c>
      <c r="JX330" s="26">
        <f>IFERROR(Tableau17[[#This Row],[2015-T1-BC-FG]]/Tableau17[[#This Row],[2015-T1-TOTAL]],"")</f>
        <v>0.13909774436090225</v>
      </c>
      <c r="JY330" s="26">
        <f>IFERROR(Tableau17[[#This Row],[2015-T1-BC-FN]]/Tableau17[[#This Row],[2015-T1-TOTAL]],"")</f>
        <v>6.3909774436090222E-2</v>
      </c>
      <c r="JZ330" s="26">
        <f>IFERROR(Tableau17[[#This Row],[2015-T1-BC-MDM]]/Tableau17[[#This Row],[2015-T1-TOTAL]],"")</f>
        <v>0.18796992481203006</v>
      </c>
      <c r="KA330" s="26">
        <f>IFERROR(Tableau17[[#This Row],[2015-T1-BC-RDG]]/Tableau17[[#This Row],[2015-T1-TOTAL]],"")</f>
        <v>0</v>
      </c>
      <c r="KB330" s="26">
        <f>IFERROR(Tableau17[[#This Row],[2015-T1-BC-SOC]]/Tableau17[[#This Row],[2015-T1-TOTAL]],"")</f>
        <v>0</v>
      </c>
      <c r="KC330" s="26">
        <f>IFERROR(Tableau17[[#This Row],[2015-T1-BC-UD]]/Tableau17[[#This Row],[2015-T1-TOTAL]],"")</f>
        <v>9.0225563909774431E-2</v>
      </c>
      <c r="KD330" s="26">
        <f>IFERROR(Tableau17[[#This Row],[2015-T1-BC-UG]]/Tableau17[[#This Row],[2015-T1-TOTAL]],"")</f>
        <v>0.27443609022556392</v>
      </c>
      <c r="KE330" s="26">
        <f>IFERROR(Tableau17[[#This Row],[2015-T1-BC-VEC]]/Tableau17[[#This Row],[2015-T1-TOTAL]],"")</f>
        <v>0</v>
      </c>
      <c r="KF330" s="26">
        <f>IFERROR(Tableau17[[#This Row],[2015-T2-BC-DVG]]/Tableau17[[#This Row],[2015-T2-TOTAL]],"")</f>
        <v>0</v>
      </c>
      <c r="KG330" s="26">
        <f>IFERROR(Tableau17[[#This Row],[2015-T2-BC-FN]]/Tableau17[[#This Row],[2015-T2-TOTAL]],"")</f>
        <v>9.8113207547169817E-2</v>
      </c>
      <c r="KH330" s="26">
        <f>IFERROR(Tableau17[[#This Row],[2015-T2-BC-SOC]]/Tableau17[[#This Row],[2015-T2-TOTAL]],"")</f>
        <v>0</v>
      </c>
      <c r="KI330" s="26">
        <f>IFERROR(Tableau17[[#This Row],[2015-T2-BC-UD]]/Tableau17[[#This Row],[2015-T2-TOTAL]],"")</f>
        <v>0</v>
      </c>
      <c r="KJ330" s="26">
        <f>IFERROR(Tableau17[[#This Row],[2015-T2-BC-UG]]/Tableau17[[#This Row],[2015-T2-TOTAL]],"")</f>
        <v>0.90188679245283021</v>
      </c>
      <c r="KK330" s="26">
        <f>IFERROR(Tableau17[[#This Row],[2017 (L)-T1-COM]]/Tableau17[[#This Row],[2017 (L)-T1-TOTAL]],"")</f>
        <v>0</v>
      </c>
      <c r="KL330" s="26">
        <f>IFERROR(Tableau17[[#This Row],[2017 (L)-T1-DIV]]/Tableau17[[#This Row],[2017 (L)-T1-TOTAL]],"")</f>
        <v>2.8469750889679714E-2</v>
      </c>
      <c r="KM330" s="26">
        <f>IFERROR(Tableau17[[#This Row],[2017 (L)-T1-DLF]]/Tableau17[[#This Row],[2017 (L)-T1-TOTAL]],"")</f>
        <v>0</v>
      </c>
      <c r="KN330" s="26">
        <f>IFERROR(Tableau17[[#This Row],[2017 (L)-T1-DVD]]/Tableau17[[#This Row],[2017 (L)-T1-TOTAL]],"")</f>
        <v>0</v>
      </c>
      <c r="KO330" s="26">
        <f>IFERROR(Tableau17[[#This Row],[2017 (L)-T1-DVG]]/Tableau17[[#This Row],[2017 (L)-T1-TOTAL]],"")</f>
        <v>3.5587188612099648E-2</v>
      </c>
      <c r="KP330" s="26">
        <f>IFERROR(Tableau17[[#This Row],[2017 (L)-T1-ECO]]/Tableau17[[#This Row],[2017 (L)-T1-TOTAL]],"")</f>
        <v>1.7793594306049824E-2</v>
      </c>
      <c r="KQ330" s="26">
        <f>IFERROR(Tableau17[[#This Row],[2017 (L)-T1-EXD]]/Tableau17[[#This Row],[2017 (L)-T1-TOTAL]],"")</f>
        <v>0</v>
      </c>
      <c r="KR330" s="26">
        <f>IFERROR(Tableau17[[#This Row],[2017 (L)-T1-EXG]]/Tableau17[[#This Row],[2017 (L)-T1-TOTAL]],"")</f>
        <v>7.1174377224199285E-3</v>
      </c>
      <c r="KS330" s="26">
        <f>IFERROR(Tableau17[[#This Row],[2017 (L)-T1-FI]]/Tableau17[[#This Row],[2017 (L)-T1-TOTAL]],"")</f>
        <v>0.39857651245551601</v>
      </c>
      <c r="KT330" s="26">
        <f>IFERROR(Tableau17[[#This Row],[2017 (L)-T1-FN]]/Tableau17[[#This Row],[2017 (L)-T1-TOTAL]],"")</f>
        <v>4.2704626334519574E-2</v>
      </c>
      <c r="KU330" s="26">
        <f>IFERROR(Tableau17[[#This Row],[2017 (L)-T1-LR]]/Tableau17[[#This Row],[2017 (L)-T1-TOTAL]],"")</f>
        <v>0.13523131672597866</v>
      </c>
      <c r="KV330" s="26">
        <f>IFERROR(Tableau17[[#This Row],[2017 (L)-T1-MDM]]/Tableau17[[#This Row],[2017 (L)-T1-TOTAL]],"")</f>
        <v>0</v>
      </c>
      <c r="KW330" s="26">
        <f>IFERROR(Tableau17[[#This Row],[2017 (L)-T1-RDG]]/Tableau17[[#This Row],[2017 (L)-T1-TOTAL]],"")</f>
        <v>0</v>
      </c>
      <c r="KX330" s="26">
        <f>IFERROR(Tableau17[[#This Row],[2017 (L)-T1-REG]]/Tableau17[[#This Row],[2017 (L)-T1-TOTAL]],"")</f>
        <v>0</v>
      </c>
      <c r="KY330" s="26">
        <f>IFERROR(Tableau17[[#This Row],[2017 (L)-T1-REM]]/Tableau17[[#This Row],[2017 (L)-T1-TOTAL]],"")</f>
        <v>0.13523131672597866</v>
      </c>
      <c r="KZ330" s="26">
        <f>IFERROR(Tableau17[[#This Row],[2017 (L)-T1-SOC]]/Tableau17[[#This Row],[2017 (L)-T1-TOTAL]],"")</f>
        <v>0.199288256227758</v>
      </c>
      <c r="LA330" s="26">
        <f>IFERROR(Tableau17[[#This Row],[2017 (L)-T1-UDI]]/Tableau17[[#This Row],[2017 (L)-T1-TOTAL]],"")</f>
        <v>0</v>
      </c>
      <c r="LB330" s="26">
        <f>IFERROR(Tableau17[[#This Row],[2017 (L)-T2-FI]]/Tableau17[[#This Row],[2017 (L)-T2-TOTAL]],"")</f>
        <v>0.72972972972972971</v>
      </c>
      <c r="LC330" s="26">
        <f>IFERROR(Tableau17[[#This Row],[2017 (L)-T2-FN]]/Tableau17[[#This Row],[2017 (L)-T2-TOTAL]],"")</f>
        <v>0</v>
      </c>
      <c r="LD330" s="26">
        <f>IFERROR(Tableau17[[#This Row],[2017 (L)-T2-LR]]/Tableau17[[#This Row],[2017 (L)-T2-TOTAL]],"")</f>
        <v>0</v>
      </c>
      <c r="LE330" s="26">
        <f>IFERROR(Tableau17[[#This Row],[2017 (L)-T2-MDM]]/Tableau17[[#This Row],[2017 (L)-T2-TOTAL]],"")</f>
        <v>0</v>
      </c>
      <c r="LF330" s="26">
        <f>IFERROR(Tableau17[[#This Row],[2017 (L)-T2-REM]]/Tableau17[[#This Row],[2017 (L)-T2-TOTAL]],"")</f>
        <v>0.27027027027027029</v>
      </c>
      <c r="LG330" s="26">
        <f>IFERROR(Tableau17[[#This Row],[2017-T1-ARTHAUD Nathalie]]/Tableau17[[#This Row],[2017-T1-TOTAL]],"")</f>
        <v>3.8240917782026767E-3</v>
      </c>
      <c r="LH330" s="26">
        <f>IFERROR(Tableau17[[#This Row],[2017-T1-ASSELINEAU Fran]]/Tableau17[[#This Row],[2017-T1-TOTAL]],"")</f>
        <v>9.5602294455066923E-3</v>
      </c>
      <c r="LI330" s="26">
        <f>IFERROR(Tableau17[[#This Row],[2017-T1-CHEMINADE Jacques]]/Tableau17[[#This Row],[2017-T1-TOTAL]],"")</f>
        <v>5.7361376673040155E-3</v>
      </c>
      <c r="LJ330" s="26">
        <f>IFERROR(Tableau17[[#This Row],[2017-T1-DUPONT-AIGNAN Nicolas]]/Tableau17[[#This Row],[2017-T1-TOTAL]],"")</f>
        <v>3.8240917782026767E-3</v>
      </c>
      <c r="LK330" s="26">
        <f>IFERROR(Tableau17[[#This Row],[2017-T1-FILLON Fran]]/Tableau17[[#This Row],[2017-T1-TOTAL]],"")</f>
        <v>6.6921606118546847E-2</v>
      </c>
      <c r="LL330" s="26">
        <f>IFERROR(Tableau17[[#This Row],[2017-T1-HAMON Beno]]/Tableau17[[#This Row],[2017-T1-TOTAL]],"")</f>
        <v>9.1778202676864248E-2</v>
      </c>
      <c r="LM330" s="26">
        <f>IFERROR(Tableau17[[#This Row],[2017-T1-LASSALLE Jean]]/Tableau17[[#This Row],[2017-T1-TOTAL]],"")</f>
        <v>5.7361376673040155E-3</v>
      </c>
      <c r="LN330" s="26">
        <f>IFERROR(Tableau17[[#This Row],[2017-T1-LE PEN Marine]]/Tableau17[[#This Row],[2017-T1-TOTAL]],"")</f>
        <v>4.780114722753346E-2</v>
      </c>
      <c r="LO330" s="26">
        <f>IFERROR(Tableau17[[#This Row],[2017-T1-M Jean-Luc]]/Tableau17[[#This Row],[2017-T1-TOTAL]],"")</f>
        <v>0.53154875717017214</v>
      </c>
      <c r="LP330" s="26">
        <f>IFERROR(Tableau17[[#This Row],[2017-T1-MACRON Emmanuel]]/Tableau17[[#This Row],[2017-T1-TOTAL]],"")</f>
        <v>0.23135755258126195</v>
      </c>
      <c r="LQ330" s="26">
        <f>IFERROR(Tableau17[[#This Row],[2017-T1-POUTOU Philippe]]/Tableau17[[#This Row],[2017-T1-TOTAL]],"")</f>
        <v>1.9120458891013384E-3</v>
      </c>
      <c r="LR330" s="26">
        <f>IFERROR(Tableau17[[#This Row],[2017-T2-LE PEN Marine]]/Tableau17[[#This Row],[2017-T2-TOTAL]],"")</f>
        <v>7.7821011673151752E-2</v>
      </c>
      <c r="LS330" s="26">
        <f>IFERROR(Tableau17[[#This Row],[2017-T2-MACRON Emmanuel]]/Tableau17[[#This Row],[2017-T2-TOTAL]],"")</f>
        <v>0.9221789883268483</v>
      </c>
      <c r="LT330" s="26">
        <f>IFERROR(Tableau17[[#This Row],[2019-T1-ALEXANDRE Audric]]/Tableau17[[#This Row],[2019-T1-TOTAL]],"")</f>
        <v>0</v>
      </c>
      <c r="LU330" s="26">
        <f>IFERROR(Tableau17[[#This Row],[2019-T1-ARTHAUD Nathalie]]/Tableau17[[#This Row],[2019-T1-TOTAL]],"")</f>
        <v>8.6206896551724137E-3</v>
      </c>
      <c r="LV330" s="26">
        <f>IFERROR(Tableau17[[#This Row],[2019-T1-ASSELINEAU François]]/Tableau17[[#This Row],[2019-T1-TOTAL]],"")</f>
        <v>3.8793103448275863E-2</v>
      </c>
      <c r="LW330" s="26">
        <f>IFERROR(Tableau17[[#This Row],[2019-T1-AUBRY Manon]]/Tableau17[[#This Row],[2019-T1-TOTAL]],"")</f>
        <v>0.28448275862068967</v>
      </c>
      <c r="LX330" s="26">
        <f>IFERROR(Tableau17[[#This Row],[2019-T1-AZERGUI Nagib]]/Tableau17[[#This Row],[2019-T1-TOTAL]],"")</f>
        <v>3.8793103448275863E-2</v>
      </c>
      <c r="LY330" s="26">
        <f>IFERROR(Tableau17[[#This Row],[2019-T1-BARDELLA Jordan]]/Tableau17[[#This Row],[2019-T1-TOTAL]],"")</f>
        <v>8.6206896551724144E-2</v>
      </c>
      <c r="LZ330" s="26">
        <f>IFERROR(Tableau17[[#This Row],[2019-T1-BELLAMY François-Xavier]]/Tableau17[[#This Row],[2019-T1-TOTAL]],"")</f>
        <v>4.3103448275862072E-2</v>
      </c>
      <c r="MA330" s="26">
        <f>IFERROR(Tableau17[[#This Row],[2019-T1-BIDOU Olivier]]/Tableau17[[#This Row],[2019-T1-TOTAL]],"")</f>
        <v>8.6206896551724137E-3</v>
      </c>
      <c r="MB330" s="26">
        <f>IFERROR(Tableau17[[#This Row],[2019-T1-BOURG Dominique]]/Tableau17[[#This Row],[2019-T1-TOTAL]],"")</f>
        <v>3.4482758620689655E-2</v>
      </c>
      <c r="MC330" s="26">
        <f>IFERROR(Tableau17[[#This Row],[2019-T1-BROSSAT Ian]]/Tableau17[[#This Row],[2019-T1-TOTAL]],"")</f>
        <v>6.0344827586206899E-2</v>
      </c>
      <c r="MD330" s="26">
        <f>IFERROR(Tableau17[[#This Row],[2019-T1-CAILLAUD Sophie]]/Tableau17[[#This Row],[2019-T1-TOTAL]],"")</f>
        <v>0</v>
      </c>
      <c r="ME330" s="26">
        <f>IFERROR(Tableau17[[#This Row],[2019-T1-CAMUS Renaud]]/Tableau17[[#This Row],[2019-T1-TOTAL]],"")</f>
        <v>0</v>
      </c>
      <c r="MF330" s="26">
        <f>IFERROR(Tableau17[[#This Row],[2019-T1-CHALENÇON Christophe]]/Tableau17[[#This Row],[2019-T1-TOTAL]],"")</f>
        <v>0</v>
      </c>
      <c r="MG330" s="26">
        <f>IFERROR(Tableau17[[#This Row],[2019-T1-CORBET Cathy Denise Ginette]]/Tableau17[[#This Row],[2019-T1-TOTAL]],"")</f>
        <v>0</v>
      </c>
      <c r="MH330" s="26">
        <f>IFERROR(Tableau17[[#This Row],[2019-T1-DE PREVOISIN Robert]]/Tableau17[[#This Row],[2019-T1-TOTAL]],"")</f>
        <v>0</v>
      </c>
      <c r="MI330" s="26">
        <f>IFERROR(Tableau17[[#This Row],[2019-T1-DELFEL Thérèse]]/Tableau17[[#This Row],[2019-T1-TOTAL]],"")</f>
        <v>0</v>
      </c>
      <c r="MJ330" s="26">
        <f>IFERROR(Tableau17[[#This Row],[2019-T1-DIEUMEGARD Pierre]]/Tableau17[[#This Row],[2019-T1-TOTAL]],"")</f>
        <v>0</v>
      </c>
      <c r="MK330" s="26">
        <f>IFERROR(Tableau17[[#This Row],[2019-T1-DUPONT-AIGNAN Nicolas]]/Tableau17[[#This Row],[2019-T1-TOTAL]],"")</f>
        <v>0</v>
      </c>
      <c r="ML330" s="26">
        <f>IFERROR(Tableau17[[#This Row],[2019-T1-GERNIGON Yves]]/Tableau17[[#This Row],[2019-T1-TOTAL]],"")</f>
        <v>0</v>
      </c>
      <c r="MM330" s="26">
        <f>IFERROR(Tableau17[[#This Row],[2019-T1-GLUCKSMANN Raphaël]]/Tableau17[[#This Row],[2019-T1-TOTAL]],"")</f>
        <v>4.3103448275862072E-2</v>
      </c>
      <c r="MN330" s="26">
        <f>IFERROR(Tableau17[[#This Row],[2019-T1-HAMON Benoît]]/Tableau17[[#This Row],[2019-T1-TOTAL]],"")</f>
        <v>7.3275862068965511E-2</v>
      </c>
      <c r="MO330" s="26">
        <f>IFERROR(Tableau17[[#This Row],[2019-T1-HELGEN Gilles]]/Tableau17[[#This Row],[2019-T1-TOTAL]],"")</f>
        <v>0</v>
      </c>
      <c r="MP330" s="26">
        <f>IFERROR(Tableau17[[#This Row],[2019-T1-JADOT Yannick]]/Tableau17[[#This Row],[2019-T1-TOTAL]],"")</f>
        <v>0.13793103448275862</v>
      </c>
      <c r="MQ330" s="26">
        <f>IFERROR(Tableau17[[#This Row],[2019-T1-LAGARDE Jean-Christophe]]/Tableau17[[#This Row],[2019-T1-TOTAL]],"")</f>
        <v>1.2931034482758621E-2</v>
      </c>
      <c r="MR330" s="26">
        <f>IFERROR(Tableau17[[#This Row],[2019-T1-LALANNE Francis]]/Tableau17[[#This Row],[2019-T1-TOTAL]],"")</f>
        <v>4.3103448275862068E-3</v>
      </c>
      <c r="MS330" s="26">
        <f>IFERROR(Tableau17[[#This Row],[2019-T1-LOISEAU Nathalie]]/Tableau17[[#This Row],[2019-T1-TOTAL]],"")</f>
        <v>0.1206896551724138</v>
      </c>
      <c r="MT330" s="26">
        <f>IFERROR(Tableau17[[#This Row],[2019-T1-MARIE Florie]]/Tableau17[[#This Row],[2019-T1-TOTAL]],"")</f>
        <v>4.3103448275862068E-3</v>
      </c>
      <c r="MU330" s="26">
        <f>IFERROR(Tableau17[[#This Row],[2008-T1-MACROEXTRDROITE]]/Tableau17[[#This Row],[2008-T1-MACROTOTALE]],"")</f>
        <v>2.6109660574412531E-2</v>
      </c>
      <c r="MV330" s="26">
        <f>IFERROR(Tableau17[[#This Row],[2008-T1-MACRODROITE]]/Tableau17[[#This Row],[2008-T1-MACROTOTALE]],"")</f>
        <v>0.29765013054830286</v>
      </c>
      <c r="MW330" s="26">
        <f>IFERROR(Tableau17[[#This Row],[2008-T1-MACROCENTRE]]/Tableau17[[#This Row],[2008-T1-MACROTOTALE]],"")</f>
        <v>0</v>
      </c>
      <c r="MX330" s="26">
        <f>IFERROR(Tableau17[[#This Row],[2008-T1-MACROGAUCHE]]/Tableau17[[#This Row],[2008-T1-MACROTOTALE]],"")</f>
        <v>0.67624020887728464</v>
      </c>
      <c r="MY330" s="26">
        <f>IFERROR(Tableau17[[#This Row],[2008-T1-MACROAUTRE]]/Tableau17[[#This Row],[2008-T1-MACROTOTALE]],"")</f>
        <v>0</v>
      </c>
      <c r="MZ330" s="26">
        <f>IFERROR(Tableau17[[#This Row],[2008-T2-MACROEXTRDROITE]]/Tableau17[[#This Row],[2008-T2-MACROTOTALE]],"")</f>
        <v>0</v>
      </c>
      <c r="NA330" s="26">
        <f>IFERROR(Tableau17[[#This Row],[2008-T2-MACRODROITE]]/Tableau17[[#This Row],[2008-T2-MACROTOTALE]],"")</f>
        <v>0.2688888888888889</v>
      </c>
      <c r="NB330" s="26">
        <f>IFERROR(Tableau17[[#This Row],[2008-T2-MACROCENTRE]]/Tableau17[[#This Row],[2008-T2-MACROTOTALE]],"")</f>
        <v>0</v>
      </c>
      <c r="NC330" s="26">
        <f>IFERROR(Tableau17[[#This Row],[2008-T2-MACROGAUCHE]]/Tableau17[[#This Row],[2008-T2-MACROTOTALE]],"")</f>
        <v>0.73111111111111116</v>
      </c>
      <c r="ND330" s="26">
        <f>IFERROR(Tableau17[[#This Row],[2008-T2-MACROAUTRE]]/Tableau17[[#This Row],[2008-T2-MACROTOTALE]],"")</f>
        <v>0</v>
      </c>
      <c r="NE330" s="26">
        <f>IFERROR(Tableau17[[#This Row],[2014-T1-MACROEXTRDROITE]]/Tableau17[[#This Row],[2014-T1-MACROTOTALE]],"")</f>
        <v>4.807692307692308E-2</v>
      </c>
      <c r="NF330" s="26">
        <f>IFERROR(Tableau17[[#This Row],[2014-T1-MACRODROITE]]/Tableau17[[#This Row],[2014-T1-MACROTOTALE]],"")</f>
        <v>0.24679487179487181</v>
      </c>
      <c r="NG330" s="26">
        <f>IFERROR(Tableau17[[#This Row],[2014-T1-MACROCENTRE]]/Tableau17[[#This Row],[2014-T1-MACROTOTALE]],"")</f>
        <v>2.2435897435897436E-2</v>
      </c>
      <c r="NH330" s="26">
        <f>IFERROR(Tableau17[[#This Row],[2014-T1-MACROGAUCHE]]/Tableau17[[#This Row],[2014-T1-MACROTOTALE]],"")</f>
        <v>0.68269230769230771</v>
      </c>
      <c r="NI330" s="26">
        <f>IFERROR(Tableau17[[#This Row],[2014-T1-MACROAUTRE]]/Tableau17[[#This Row],[2014-T1-MACROTOTALE]],"")</f>
        <v>0</v>
      </c>
      <c r="NJ330" s="26">
        <f>IFERROR(Tableau17[[#This Row],[2014-T2-MACROEXTRDROITE]]/Tableau17[[#This Row],[2014-T2-MACROTOTALE]],"")</f>
        <v>3.6458333333333336E-2</v>
      </c>
      <c r="NK330" s="26">
        <f>IFERROR(Tableau17[[#This Row],[2014-T2-MACRODROITE]]/Tableau17[[#This Row],[2014-T2-MACROTOTALE]],"")</f>
        <v>0.34114583333333331</v>
      </c>
      <c r="NL330" s="26">
        <f>IFERROR(Tableau17[[#This Row],[2014-T2-MACROCENTRE]]/Tableau17[[#This Row],[2014-T2-MACROTOTALE]],"")</f>
        <v>0</v>
      </c>
      <c r="NM330" s="26">
        <f>IFERROR(Tableau17[[#This Row],[2014-T2-MACROGAUCHE]]/Tableau17[[#This Row],[2014-T2-MACROTOTALE]],"")</f>
        <v>0.62239583333333337</v>
      </c>
      <c r="NN330" s="26">
        <f>IFERROR(Tableau17[[#This Row],[2014-T2-MACROAUTRE]]/Tableau17[[#This Row],[2014-T2-MACROTOTALE]],"")</f>
        <v>0</v>
      </c>
      <c r="NO330" s="26">
        <f>IFERROR( Tableau17[[#This Row],[2015-T1-MACROEXTRDROITE]]/Tableau17[[#This Row],[2015-T1-MACROTOTALE]],"")</f>
        <v>7.8947368421052627E-2</v>
      </c>
      <c r="NP330" s="26">
        <f>IFERROR(Tableau17[[#This Row],[2015-T1-MACRODROITE]]/Tableau17[[#This Row],[2015-T1-MACROTOTALE]],"")</f>
        <v>0.24436090225563908</v>
      </c>
      <c r="NQ330" s="26">
        <f>IFERROR(Tableau17[[#This Row],[2015-T1-MACROCENTRE]]/Tableau17[[#This Row],[2015-T1-MACROTOTALE]],"")</f>
        <v>0.18796992481203006</v>
      </c>
      <c r="NR330" s="26">
        <f>IFERROR(Tableau17[[#This Row],[2015-T1-MACROGAUCHE]]/Tableau17[[#This Row],[2015-T1-MACROTOTALE]],"")</f>
        <v>0.44736842105263158</v>
      </c>
      <c r="NS330" s="26">
        <f>IFERROR(Tableau17[[#This Row],[2015-T1-MACROAUTRE]]/Tableau17[[#This Row],[2015-T1-MACROTOTALE]],"")</f>
        <v>4.1353383458646614E-2</v>
      </c>
      <c r="NT330" s="26">
        <f>IFERROR(Tableau17[[#This Row],[2015-T2-MACROEXTRDROITE]]/Tableau17[[#This Row],[2015-T2-MACROTOTALE]],"")</f>
        <v>9.8113207547169817E-2</v>
      </c>
      <c r="NU330" s="26">
        <f>IFERROR(Tableau17[[#This Row],[2015-T2-MACRODROITE]]/Tableau17[[#This Row],[2015-T2-MACROTOTALE]],"")</f>
        <v>0</v>
      </c>
      <c r="NV330" s="26">
        <f>IFERROR(Tableau17[[#This Row],[2015-T2-MACROCENTRE]]/Tableau17[[#This Row],[2015-T2-MACROTOTALE]],"")</f>
        <v>0</v>
      </c>
      <c r="NW330" s="26">
        <f>IFERROR(Tableau17[[#This Row],[2015-T2-MACROGAUCHE]]/Tableau17[[#This Row],[2015-T2-MACROTOTALE]],"")</f>
        <v>0.90188679245283021</v>
      </c>
      <c r="NX330" s="26">
        <f>IFERROR(Tableau17[[#This Row],[2015-T2-MACROAUTRE]]/Tableau17[[#This Row],[2015-T2-MACROTOTALE]],"")</f>
        <v>0</v>
      </c>
      <c r="NY330" s="26">
        <f>IFERROR(Tableau17[[#This Row],[2017-T1-MACROEXTRDROITE]]/Tableau17[[#This Row],[2017-T1-MACROTOTALE]],"")</f>
        <v>6.6921606118546847E-2</v>
      </c>
      <c r="NZ330" s="26">
        <f>IFERROR(Tableau17[[#This Row],[2017-T1-MACRODROITE]]/Tableau17[[#This Row],[2017-T1-MACROTOTALE]],"")</f>
        <v>6.6921606118546847E-2</v>
      </c>
      <c r="OA330" s="26">
        <f>IFERROR(Tableau17[[#This Row],[2017-T1-MACROCENTRE]]/Tableau17[[#This Row],[2017-T1-MACROTOTALE]],"")</f>
        <v>0.23135755258126195</v>
      </c>
      <c r="OB330" s="26">
        <f>IFERROR(Tableau17[[#This Row],[2017-T1-MACROGAUCHE]]/Tableau17[[#This Row],[2017-T1-MACROTOTALE]],"")</f>
        <v>0.62906309751434031</v>
      </c>
      <c r="OC330" s="26">
        <f>IFERROR(Tableau17[[#This Row],[2017-T1-MACROAUTRE]]/Tableau17[[#This Row],[2017-T1-MACROTOTALE]],"")</f>
        <v>5.7361376673040155E-3</v>
      </c>
      <c r="OD330" s="26">
        <f>IFERROR(Tableau17[[#This Row],[2017-T2-MACROEXTRDROITE]]/Tableau17[[#This Row],[2017-T2-MACROTOTALE]],"")</f>
        <v>7.7821011673151752E-2</v>
      </c>
      <c r="OE330" s="26">
        <f>IFERROR(Tableau17[[#This Row],[2017-T2-MACRODROITE]]/Tableau17[[#This Row],[2017-T2-MACROTOTALE]],"")</f>
        <v>0</v>
      </c>
      <c r="OF330" s="26">
        <f>IFERROR(Tableau17[[#This Row],[2017-T2-MACROCENTRE]]/Tableau17[[#This Row],[2017-T2-MACROTOTALE]],"")</f>
        <v>0.9221789883268483</v>
      </c>
      <c r="OG330" s="26">
        <f>IFERROR(Tableau17[[#This Row],[2017-T2-MACROGAUCHE]]/Tableau17[[#This Row],[2017-T2-MACROTOTALE]],"")</f>
        <v>0</v>
      </c>
      <c r="OH330" s="26">
        <f>IFERROR(Tableau17[[#This Row],[2017-T2-MACROAUTRE]]/Tableau17[[#This Row],[2017-T2-MACROTOTALE]],"")</f>
        <v>0</v>
      </c>
      <c r="OI330" s="26">
        <f>IFERROR(Tableau17[[#This Row],[2019-T1-MACROEXTRDROITE]]/Tableau17[[#This Row],[2019-T1-MACROTOTALE]],"")</f>
        <v>0.1276595744680851</v>
      </c>
      <c r="OJ330" s="26">
        <f>IFERROR(Tableau17[[#This Row],[2019-T1-MACRODROITE]]/Tableau17[[#This Row],[2019-T1-MACROTOTALE]],"")</f>
        <v>5.5319148936170209E-2</v>
      </c>
      <c r="OK330" s="26">
        <f>IFERROR(Tableau17[[#This Row],[2019-T1-MACROCENTRE]]/Tableau17[[#This Row],[2019-T1-MACROTOTALE]],"")</f>
        <v>0.11914893617021277</v>
      </c>
      <c r="OL330" s="26">
        <f>IFERROR(Tableau17[[#This Row],[2019-T1-MACROGAUCHE]]/Tableau17[[#This Row],[2019-T1-MACROTOTALE]],"")</f>
        <v>0.6</v>
      </c>
      <c r="OM330" s="26">
        <f>IFERROR(Tableau17[[#This Row],[2019-T1-MACROAUTRE]]/Tableau17[[#This Row],[2019-T1-MACROTOTALE]],"")</f>
        <v>9.7872340425531917E-2</v>
      </c>
      <c r="ON330" s="26">
        <f>IFERROR(Tableau17[[#This Row],[2020-T1-MACROEXTRDROITE]]/Tableau17[[#This Row],[2020-T1-MACROTOTALE]],"")</f>
        <v>4.1474654377880185E-2</v>
      </c>
      <c r="OO330" s="26">
        <f>IFERROR(Tableau17[[#This Row],[2020-T1-MACRODROITE]]/Tableau17[[#This Row],[2020-T1-MACROTOTALE]],"")</f>
        <v>0.26267281105990781</v>
      </c>
      <c r="OP330" s="26">
        <f>IFERROR(Tableau17[[#This Row],[2020-T1-MACROCENTRE]]/Tableau17[[#This Row],[2020-T1-MACROTOTALE]],"")</f>
        <v>4.1474654377880185E-2</v>
      </c>
      <c r="OQ330" s="26">
        <f>IFERROR(Tableau17[[#This Row],[2020-T1-MACROGAUCHE]]/Tableau17[[#This Row],[2020-T1-MACROTOTALE]],"")</f>
        <v>0.65437788018433185</v>
      </c>
      <c r="OR330" s="26">
        <f>IFERROR(Tableau17[[#This Row],[2020-T1-MACROAUTRE]]/Tableau17[[#This Row],[2020-T1-MACROTOTALE]],"")</f>
        <v>0</v>
      </c>
      <c r="OS330" s="26">
        <f>IFERROR(Tableau17[[#This Row],[2017 (L)-T1-MACROEXTRDROITE]]/Tableau17[[#This Row],[2017 (L)-T1-MACROTOTALE]],"")</f>
        <v>4.2704626334519574E-2</v>
      </c>
      <c r="OT330" s="26">
        <f>IFERROR(Tableau17[[#This Row],[2017 (L)-T1-MACRODROITE]]/Tableau17[[#This Row],[2017 (L)-T1-MACROTOTALE]],"")</f>
        <v>0.13523131672597866</v>
      </c>
      <c r="OU330" s="26">
        <f>IFERROR(Tableau17[[#This Row],[2017 (L)-T1-MACROCENTRE]]/Tableau17[[#This Row],[2017 (L)-T1-MACROTOTALE]],"")</f>
        <v>0.13523131672597866</v>
      </c>
      <c r="OV330" s="26">
        <f>IFERROR(Tableau17[[#This Row],[2017 (L)-T1-MACROGAUCHE]]/Tableau17[[#This Row],[2017 (L)-T1-MACROTOTALE]],"")</f>
        <v>0.65836298932384341</v>
      </c>
      <c r="OW330" s="26">
        <f>IFERROR(Tableau17[[#This Row],[2017 (L)-T1-MACROAUTRE]]/Tableau17[[#This Row],[2017 (L)-T1-MACROTOTALE]],"")</f>
        <v>2.8469750889679714E-2</v>
      </c>
      <c r="OX330" s="26">
        <f>IFERROR(Tableau17[[#This Row],[2017 (L)-T2-MACROEXTRDROITE]]/Tableau17[[#This Row],[2017 (L)-T2-MACROTOTALE]],"")</f>
        <v>0</v>
      </c>
      <c r="OY330" s="26">
        <f>IFERROR(Tableau17[[#This Row],[2017 (L)-T2-MACRODROITE]]/Tableau17[[#This Row],[2017 (L)-T2-MACROTOTALE]],"")</f>
        <v>0</v>
      </c>
      <c r="OZ330" s="26">
        <f>IFERROR(Tableau17[[#This Row],[2017 (L)-T2-MACROCENTRE]]/Tableau17[[#This Row],[2017 (L)-T2-MACROTOTALE]],"")</f>
        <v>0.27027027027027029</v>
      </c>
      <c r="PA330" s="26">
        <f>IFERROR(Tableau17[[#This Row],[2017 (L)-T2-MACROGAUCHE]]/Tableau17[[#This Row],[2017 (L)-T2-MACROTOTALE]],"")</f>
        <v>0.72972972972972971</v>
      </c>
      <c r="PB330" s="26">
        <f>IFERROR(Tableau17[[#This Row],[2017 (L)-T2-MACROAUTRE]]/Tableau17[[#This Row],[2017 (L)-T2-MACROTOTALE]],"")</f>
        <v>0</v>
      </c>
      <c r="PC330" s="26">
        <f>IFERROR(Tableau17[[#This Row],[2008_T1_PROCUS]]/Tableau17[[#This Row],[2008_T1_INSCRITS]],0)</f>
        <v>1.3642564802182811E-2</v>
      </c>
      <c r="PD330" s="26">
        <f>IFERROR(Tableau17[[#This Row],[2008_T2_PROCUS]]/Tableau17[[#This Row],[2008_T2_INSCRITS]],0)</f>
        <v>1.7735334242837655E-2</v>
      </c>
      <c r="PE330" s="26">
        <f>Tableau17[[#This Row],[2014_T1_PROCUS]]/Tableau17[[#This Row],[2014_T1_INSCRITS]]</f>
        <v>6.3051702395964691E-3</v>
      </c>
      <c r="PF330" s="26">
        <f>IFERROR(Tableau17[[#This Row],[2014_T2_PROCUS]]/Tableau17[[#This Row],[2014_T2_INSCRITS]],0)</f>
        <v>3.7831021437578815E-3</v>
      </c>
    </row>
    <row r="331" spans="1:422" hidden="1" x14ac:dyDescent="0.2">
      <c r="A331" s="1">
        <v>5</v>
      </c>
      <c r="B331" s="1" t="s">
        <v>414</v>
      </c>
      <c r="C331" s="1" t="s">
        <v>422</v>
      </c>
      <c r="D331" s="1" t="s">
        <v>422</v>
      </c>
      <c r="E331" s="1">
        <v>1073</v>
      </c>
      <c r="F331" s="1">
        <v>5.4361569999999997</v>
      </c>
      <c r="G331" s="1">
        <v>43.273572000000001</v>
      </c>
      <c r="H331" s="3">
        <v>1253</v>
      </c>
      <c r="I331" s="3">
        <v>292</v>
      </c>
      <c r="L331" s="1">
        <v>32</v>
      </c>
      <c r="M331" s="1">
        <v>25</v>
      </c>
      <c r="P331" s="1">
        <v>104</v>
      </c>
      <c r="Q331" s="1">
        <v>18</v>
      </c>
      <c r="R331" s="1">
        <v>100</v>
      </c>
      <c r="S331" s="1">
        <v>71</v>
      </c>
      <c r="T331" s="1">
        <v>40</v>
      </c>
      <c r="U331" s="1">
        <v>390</v>
      </c>
      <c r="V331" s="1">
        <v>1269</v>
      </c>
      <c r="W331" s="1">
        <v>695</v>
      </c>
      <c r="X331" s="1">
        <v>8</v>
      </c>
      <c r="Y331" s="2">
        <v>0.54767533000000002</v>
      </c>
      <c r="Z331" s="1">
        <v>1269</v>
      </c>
      <c r="AA331" s="1">
        <v>748</v>
      </c>
      <c r="AB331" s="1">
        <v>11</v>
      </c>
      <c r="AC331" s="2">
        <v>0.58944050000000003</v>
      </c>
      <c r="AD331" s="1">
        <v>1253</v>
      </c>
      <c r="AE331" s="1">
        <v>394</v>
      </c>
      <c r="AF331" s="2">
        <v>0.31444533000000002</v>
      </c>
      <c r="AG331" s="1">
        <f t="shared" si="5"/>
        <v>292</v>
      </c>
      <c r="AH331" s="1">
        <v>1348</v>
      </c>
      <c r="AI331" s="1">
        <v>840</v>
      </c>
      <c r="AJ331" s="1">
        <v>18</v>
      </c>
      <c r="AK331" s="2">
        <v>0.62314539999999996</v>
      </c>
      <c r="AL331" s="1">
        <v>1348</v>
      </c>
      <c r="AM331" s="1">
        <v>900</v>
      </c>
      <c r="AN331" s="1">
        <v>10</v>
      </c>
      <c r="AO331" s="2">
        <v>0.66765578999999997</v>
      </c>
      <c r="AP331" s="1">
        <v>1294</v>
      </c>
      <c r="AQ331" s="1">
        <v>618</v>
      </c>
      <c r="AR331" s="2">
        <v>0.47758887</v>
      </c>
      <c r="AS331" s="1">
        <v>1294</v>
      </c>
      <c r="AT331" s="1">
        <v>665</v>
      </c>
      <c r="AU331" s="2">
        <v>0.51391036000000001</v>
      </c>
      <c r="AV331" s="1">
        <v>1235</v>
      </c>
      <c r="AW331" s="1">
        <v>541</v>
      </c>
      <c r="AX331" s="2">
        <v>0.43805667999999998</v>
      </c>
      <c r="AY331" s="1">
        <v>1235</v>
      </c>
      <c r="AZ331" s="1">
        <v>565</v>
      </c>
      <c r="BA331" s="2">
        <v>0.45748988000000002</v>
      </c>
      <c r="BB331" s="1">
        <v>1237</v>
      </c>
      <c r="BC331" s="1">
        <v>961</v>
      </c>
      <c r="BD331" s="2">
        <v>0.77687954999999997</v>
      </c>
      <c r="BE331" s="1">
        <v>1236</v>
      </c>
      <c r="BF331" s="1">
        <v>900</v>
      </c>
      <c r="BG331" s="2">
        <v>0.72815534000000004</v>
      </c>
      <c r="BH331" s="1">
        <v>1247</v>
      </c>
      <c r="BI331" s="1">
        <v>613</v>
      </c>
      <c r="BJ331" s="2">
        <v>0.49157979000000002</v>
      </c>
      <c r="BK331" s="1">
        <v>39</v>
      </c>
      <c r="BN331" s="1">
        <v>29</v>
      </c>
      <c r="BO331" s="1">
        <v>65</v>
      </c>
      <c r="BP331" s="1">
        <v>352</v>
      </c>
      <c r="BQ331" s="1">
        <v>342</v>
      </c>
      <c r="BR331" s="1">
        <v>827</v>
      </c>
      <c r="BT331" s="1">
        <v>453</v>
      </c>
      <c r="BU331" s="1">
        <v>425</v>
      </c>
      <c r="BW331" s="1">
        <v>878</v>
      </c>
      <c r="BX331" s="1">
        <v>8</v>
      </c>
      <c r="BZ331" s="1">
        <v>38</v>
      </c>
      <c r="CB331" s="1">
        <v>32</v>
      </c>
      <c r="CC331" s="1">
        <v>164</v>
      </c>
      <c r="CD331" s="1">
        <v>301</v>
      </c>
      <c r="CE331" s="1">
        <v>137</v>
      </c>
      <c r="CF331" s="1">
        <v>680</v>
      </c>
      <c r="CG331" s="1">
        <v>165</v>
      </c>
      <c r="CH331" s="1">
        <v>372</v>
      </c>
      <c r="CI331" s="1">
        <v>191</v>
      </c>
      <c r="CJ331" s="1">
        <v>728</v>
      </c>
      <c r="CK331" s="1">
        <v>6</v>
      </c>
      <c r="CL331" s="1">
        <v>14</v>
      </c>
      <c r="CN331" s="1">
        <v>11</v>
      </c>
      <c r="CO331" s="1">
        <v>55</v>
      </c>
      <c r="CP331" s="1">
        <v>214</v>
      </c>
      <c r="CS331" s="1">
        <v>124</v>
      </c>
      <c r="CT331" s="1">
        <v>176</v>
      </c>
      <c r="CW331" s="1">
        <v>600</v>
      </c>
      <c r="CY331" s="1">
        <v>229</v>
      </c>
      <c r="DA331" s="1">
        <v>371</v>
      </c>
      <c r="DC331" s="1">
        <v>600</v>
      </c>
      <c r="DD331" s="1">
        <v>23</v>
      </c>
      <c r="DE331" s="1">
        <v>0</v>
      </c>
      <c r="DF331" s="1">
        <v>3</v>
      </c>
      <c r="DG331" s="1">
        <v>0</v>
      </c>
      <c r="DI331" s="1">
        <v>32</v>
      </c>
      <c r="DJ331" s="1">
        <v>6</v>
      </c>
      <c r="DK331" s="1">
        <v>1</v>
      </c>
      <c r="DL331" s="1">
        <v>69</v>
      </c>
      <c r="DM331" s="1">
        <v>95</v>
      </c>
      <c r="DN331" s="1">
        <v>142</v>
      </c>
      <c r="DO331" s="1">
        <v>155</v>
      </c>
      <c r="DP331" s="1">
        <v>5</v>
      </c>
      <c r="DU331" s="1">
        <v>531</v>
      </c>
      <c r="DX331" s="1">
        <v>342</v>
      </c>
      <c r="DY331" s="1">
        <v>186</v>
      </c>
      <c r="EA331" s="1">
        <v>528</v>
      </c>
      <c r="EB331" s="1">
        <v>3</v>
      </c>
      <c r="EC331" s="1">
        <v>3</v>
      </c>
      <c r="ED331" s="1">
        <v>2</v>
      </c>
      <c r="EE331" s="1">
        <v>28</v>
      </c>
      <c r="EF331" s="1">
        <v>154</v>
      </c>
      <c r="EG331" s="1">
        <v>55</v>
      </c>
      <c r="EH331" s="1">
        <v>3</v>
      </c>
      <c r="EI331" s="1">
        <v>269</v>
      </c>
      <c r="EJ331" s="1">
        <v>227</v>
      </c>
      <c r="EK331" s="1">
        <v>195</v>
      </c>
      <c r="EL331" s="1">
        <v>6</v>
      </c>
      <c r="EM331" s="1">
        <v>945</v>
      </c>
      <c r="EN331" s="1">
        <v>352</v>
      </c>
      <c r="EO331" s="1">
        <v>470</v>
      </c>
      <c r="EP331" s="1">
        <v>822</v>
      </c>
      <c r="EQ331" s="1">
        <v>0</v>
      </c>
      <c r="ER331" s="1">
        <v>3</v>
      </c>
      <c r="ES331" s="1">
        <v>12</v>
      </c>
      <c r="ET331" s="1">
        <v>43</v>
      </c>
      <c r="EU331" s="1">
        <v>8</v>
      </c>
      <c r="EV331" s="1">
        <v>186</v>
      </c>
      <c r="EW331" s="1">
        <v>40</v>
      </c>
      <c r="EX331" s="1">
        <v>0</v>
      </c>
      <c r="EY331" s="1">
        <v>0</v>
      </c>
      <c r="EZ331" s="1">
        <v>14</v>
      </c>
      <c r="FA331" s="1">
        <v>0</v>
      </c>
      <c r="FB331" s="1">
        <v>0</v>
      </c>
      <c r="FC331" s="1">
        <v>0</v>
      </c>
      <c r="FD331" s="1">
        <v>0</v>
      </c>
      <c r="FE331" s="1">
        <v>0</v>
      </c>
      <c r="FF331" s="1">
        <v>0</v>
      </c>
      <c r="FG331" s="1">
        <v>0</v>
      </c>
      <c r="FH331" s="1">
        <v>23</v>
      </c>
      <c r="FI331" s="1">
        <v>0</v>
      </c>
      <c r="FJ331" s="1">
        <v>37</v>
      </c>
      <c r="FK331" s="1">
        <v>25</v>
      </c>
      <c r="FL331" s="1">
        <v>0</v>
      </c>
      <c r="FM331" s="1">
        <v>84</v>
      </c>
      <c r="FN331" s="1">
        <v>7</v>
      </c>
      <c r="FO331" s="1">
        <v>3</v>
      </c>
      <c r="FP331" s="1">
        <v>104</v>
      </c>
      <c r="FQ331" s="1">
        <v>0</v>
      </c>
      <c r="FR331" s="1">
        <f>SUM(Tableau17[[#This Row],[2019-T1-ALEXANDRE Audric]:[2019-T1-MARIE Florie]])</f>
        <v>589</v>
      </c>
      <c r="FS331" s="1">
        <v>65</v>
      </c>
      <c r="FT331" s="1">
        <v>391</v>
      </c>
      <c r="FU331" s="1">
        <v>0</v>
      </c>
      <c r="FV331" s="1">
        <v>371</v>
      </c>
      <c r="FW331" s="1">
        <v>0</v>
      </c>
      <c r="FX331" s="1">
        <v>827</v>
      </c>
      <c r="FY331" s="1">
        <v>0</v>
      </c>
      <c r="FZ331" s="1">
        <v>425</v>
      </c>
      <c r="GA331" s="1">
        <v>0</v>
      </c>
      <c r="GB331" s="1">
        <v>453</v>
      </c>
      <c r="GC331" s="1">
        <v>0</v>
      </c>
      <c r="GD331" s="1">
        <v>878</v>
      </c>
      <c r="GE331" s="1">
        <v>164</v>
      </c>
      <c r="GF331" s="1">
        <v>301</v>
      </c>
      <c r="GG331" s="1">
        <v>8</v>
      </c>
      <c r="GH331" s="1">
        <v>207</v>
      </c>
      <c r="GI331" s="1">
        <v>0</v>
      </c>
      <c r="GJ331" s="1">
        <v>680</v>
      </c>
      <c r="GK331" s="1">
        <v>165</v>
      </c>
      <c r="GL331" s="1">
        <v>372</v>
      </c>
      <c r="GM331" s="1">
        <v>0</v>
      </c>
      <c r="GN331" s="1">
        <v>191</v>
      </c>
      <c r="GO331" s="1">
        <v>0</v>
      </c>
      <c r="GP331" s="1">
        <v>728</v>
      </c>
      <c r="GQ331" s="1">
        <v>228</v>
      </c>
      <c r="GR331" s="1">
        <v>176</v>
      </c>
      <c r="GS331" s="1">
        <v>0</v>
      </c>
      <c r="GT331" s="1">
        <v>190</v>
      </c>
      <c r="GU331" s="1">
        <v>6</v>
      </c>
      <c r="GV331" s="1">
        <v>600</v>
      </c>
      <c r="GW331" s="1">
        <v>229</v>
      </c>
      <c r="GX331" s="1">
        <v>371</v>
      </c>
      <c r="GY331" s="1">
        <v>0</v>
      </c>
      <c r="GZ331" s="1">
        <v>0</v>
      </c>
      <c r="HA331" s="1">
        <v>0</v>
      </c>
      <c r="HB331" s="1">
        <v>600</v>
      </c>
      <c r="HC331" s="1">
        <v>302</v>
      </c>
      <c r="HD331" s="1">
        <v>154</v>
      </c>
      <c r="HE331" s="1">
        <v>195</v>
      </c>
      <c r="HF331" s="1">
        <v>291</v>
      </c>
      <c r="HG331" s="1">
        <v>3</v>
      </c>
      <c r="HH331" s="1">
        <v>945</v>
      </c>
      <c r="HI331" s="1">
        <v>352</v>
      </c>
      <c r="HJ331" s="1">
        <v>0</v>
      </c>
      <c r="HK331" s="1">
        <v>470</v>
      </c>
      <c r="HL331" s="1">
        <v>0</v>
      </c>
      <c r="HM331" s="1">
        <v>0</v>
      </c>
      <c r="HN331" s="1">
        <v>822</v>
      </c>
      <c r="HO331" s="1">
        <v>223</v>
      </c>
      <c r="HP331" s="1">
        <v>47</v>
      </c>
      <c r="HQ331" s="1">
        <v>104</v>
      </c>
      <c r="HR331" s="1">
        <v>206</v>
      </c>
      <c r="HS331" s="1">
        <v>23</v>
      </c>
      <c r="HT331" s="1">
        <v>603</v>
      </c>
      <c r="HU331" s="1">
        <v>100</v>
      </c>
      <c r="HV331" s="1">
        <v>136</v>
      </c>
      <c r="HW331" s="1">
        <v>18</v>
      </c>
      <c r="HX331" s="1">
        <v>136</v>
      </c>
      <c r="HY331" s="1">
        <v>0</v>
      </c>
      <c r="HZ331" s="1">
        <v>390</v>
      </c>
      <c r="IA331" s="1">
        <v>104</v>
      </c>
      <c r="IB331" s="1">
        <v>142</v>
      </c>
      <c r="IC331" s="1">
        <v>155</v>
      </c>
      <c r="ID331" s="1">
        <v>130</v>
      </c>
      <c r="IE331" s="1">
        <v>0</v>
      </c>
      <c r="IF331" s="1">
        <v>531</v>
      </c>
      <c r="IG331" s="1">
        <v>0</v>
      </c>
      <c r="IH331" s="1">
        <v>342</v>
      </c>
      <c r="II331" s="1">
        <v>186</v>
      </c>
      <c r="IJ331" s="1">
        <v>0</v>
      </c>
      <c r="IK331" s="1">
        <v>0</v>
      </c>
      <c r="IL331" s="1">
        <v>528</v>
      </c>
      <c r="IM331" s="26">
        <f>IFERROR(Tableau17[[#This Row],[LDIV]]/Tableau17[[#This Row],[Total général]],"")</f>
        <v>0</v>
      </c>
      <c r="IN331" s="26">
        <f>IFERROR(Tableau17[[#This Row],[LDVC]]/Tableau17[[#This Row],[Total général]],"")</f>
        <v>0</v>
      </c>
      <c r="IO331" s="26">
        <f>IFERROR(Tableau17[[#This Row],[LDVD]]/Tableau17[[#This Row],[Total général]],"")</f>
        <v>8.2051282051282051E-2</v>
      </c>
      <c r="IP331" s="26">
        <f>IFERROR(Tableau17[[#This Row],[LDVG]]/Tableau17[[#This Row],[Total général]],"")</f>
        <v>6.4102564102564097E-2</v>
      </c>
      <c r="IQ331" s="26">
        <f>IFERROR(Tableau17[[#This Row],[LEXD]]/Tableau17[[#This Row],[Total général]],"")</f>
        <v>0</v>
      </c>
      <c r="IR331" s="26">
        <f>IFERROR(Tableau17[[#This Row],[LEXG]]/Tableau17[[#This Row],[Total général]],"")</f>
        <v>0</v>
      </c>
      <c r="IS331" s="26">
        <f>IFERROR(Tableau17[[#This Row],[LLR]]/Tableau17[[#This Row],[Total général]],"")</f>
        <v>0.26666666666666666</v>
      </c>
      <c r="IT331" s="26">
        <f>IFERROR(Tableau17[[#This Row],[LREM]]/Tableau17[[#This Row],[Total général]],"")</f>
        <v>4.6153846153846156E-2</v>
      </c>
      <c r="IU331" s="26">
        <f>IFERROR(Tableau17[[#This Row],[LRN]]/Tableau17[[#This Row],[Total général]],"")</f>
        <v>0.25641025641025639</v>
      </c>
      <c r="IV331" s="26">
        <f>IFERROR(Tableau17[[#This Row],[LUG]]/Tableau17[[#This Row],[Total général]],"")</f>
        <v>0.18205128205128204</v>
      </c>
      <c r="IW331" s="26">
        <f>IFERROR(Tableau17[[#This Row],[LVEC]]/Tableau17[[#This Row],[Total général]],"")</f>
        <v>0.10256410256410256</v>
      </c>
      <c r="IX331" s="26">
        <f>IFERROR(Tableau17[[#This Row],[2008-T1-LCMD]]/Tableau17[[#This Row],[2008-T1-TOTAL]],"")</f>
        <v>4.7158403869407499E-2</v>
      </c>
      <c r="IY331" s="26">
        <f>IFERROR(Tableau17[[#This Row],[2008-T1-LDVD]]/Tableau17[[#This Row],[2008-T1-TOTAL]],"")</f>
        <v>0</v>
      </c>
      <c r="IZ331" s="26">
        <f>IFERROR(Tableau17[[#This Row],[2008-T1-LEXD]]/Tableau17[[#This Row],[2008-T1-TOTAL]],"")</f>
        <v>0</v>
      </c>
      <c r="JA331" s="26">
        <f>IFERROR(Tableau17[[#This Row],[2008-T1-LEXG]]/Tableau17[[#This Row],[2008-T1-TOTAL]],"")</f>
        <v>3.5066505441354291E-2</v>
      </c>
      <c r="JB331" s="26">
        <f>IFERROR(Tableau17[[#This Row],[2008-T1-LFN]]/Tableau17[[#This Row],[2008-T1-TOTAL]],"")</f>
        <v>7.8597339782345829E-2</v>
      </c>
      <c r="JC331" s="26">
        <f>IFERROR(Tableau17[[#This Row],[2008-T1-LMAJ]]/Tableau17[[#This Row],[2008-T1-TOTAL]],"")</f>
        <v>0.42563482466747277</v>
      </c>
      <c r="JD331" s="26">
        <f>IFERROR(Tableau17[[#This Row],[2008-T1-LUG]]/Tableau17[[#This Row],[2008-T1-TOTAL]],"")</f>
        <v>0.41354292623941957</v>
      </c>
      <c r="JE331" s="26">
        <f>IFERROR(Tableau17[[#This Row],[2008-T2-LFN]]/Tableau17[[#This Row],[2008-T2-TOTAL]],"")</f>
        <v>0</v>
      </c>
      <c r="JF331" s="26">
        <f>IFERROR(Tableau17[[#This Row],[2008-T2-LGC]]/Tableau17[[#This Row],[2008-T2-TOTAL]],"")</f>
        <v>0.51594533029612755</v>
      </c>
      <c r="JG331" s="26">
        <f>IFERROR(Tableau17[[#This Row],[2008-T2-LMAJ]]/Tableau17[[#This Row],[2008-T2-TOTAL]],"")</f>
        <v>0.48405466970387245</v>
      </c>
      <c r="JH331" s="26">
        <f>IFERROR(Tableau17[[#This Row],[2008-T2-LUG]]/Tableau17[[#This Row],[2008-T2-TOTAL]],"")</f>
        <v>0</v>
      </c>
      <c r="JI331" s="26">
        <f>IFERROR(Tableau17[[#This Row],[2014-T1-LDIV]]/Tableau17[[#This Row],[2014-T1-TOTAL]],"")</f>
        <v>1.1764705882352941E-2</v>
      </c>
      <c r="JJ331" s="26">
        <f>IFERROR(Tableau17[[#This Row],[2014-T1-LDVD]]/Tableau17[[#This Row],[2014-T1-TOTAL]],"")</f>
        <v>0</v>
      </c>
      <c r="JK331" s="26">
        <f>IFERROR(Tableau17[[#This Row],[2014-T1-LDVG]]/Tableau17[[#This Row],[2014-T1-TOTAL]],"")</f>
        <v>5.5882352941176473E-2</v>
      </c>
      <c r="JL331" s="26">
        <f>IFERROR(Tableau17[[#This Row],[2014-T1-LEXG]]/Tableau17[[#This Row],[2014-T1-TOTAL]],"")</f>
        <v>0</v>
      </c>
      <c r="JM331" s="26">
        <f>IFERROR(Tableau17[[#This Row],[2014-T1-LFG]]/Tableau17[[#This Row],[2014-T1-TOTAL]],"")</f>
        <v>4.7058823529411764E-2</v>
      </c>
      <c r="JN331" s="26">
        <f>IFERROR(Tableau17[[#This Row],[2014-T1-LFN]]/Tableau17[[#This Row],[2014-T1-TOTAL]],"")</f>
        <v>0.2411764705882353</v>
      </c>
      <c r="JO331" s="26">
        <f>IFERROR(Tableau17[[#This Row],[2014-T1-LUD]]/Tableau17[[#This Row],[2014-T1-TOTAL]],"")</f>
        <v>0.44264705882352939</v>
      </c>
      <c r="JP331" s="26">
        <f>IFERROR(Tableau17[[#This Row],[2014-T1-LUG]]/Tableau17[[#This Row],[2014-T1-TOTAL]],"")</f>
        <v>0.20147058823529412</v>
      </c>
      <c r="JQ331" s="26">
        <f>IFERROR(Tableau17[[#This Row],[2014-T2-LFN]]/Tableau17[[#This Row],[2014-T2-TOTAL]],"")</f>
        <v>0.22664835164835165</v>
      </c>
      <c r="JR331" s="26">
        <f>IFERROR(Tableau17[[#This Row],[2014-T2-LUD]]/Tableau17[[#This Row],[2014-T2-TOTAL]],"")</f>
        <v>0.51098901098901095</v>
      </c>
      <c r="JS331" s="26">
        <f>IFERROR(Tableau17[[#This Row],[2014-T2-LUG]]/Tableau17[[#This Row],[2014-T2-TOTAL]],"")</f>
        <v>0.26236263736263737</v>
      </c>
      <c r="JT331" s="26">
        <f>IFERROR(Tableau17[[#This Row],[2015-T1-BC-DIV]]/Tableau17[[#This Row],[2015-T1-TOTAL]],"")</f>
        <v>0.01</v>
      </c>
      <c r="JU331" s="26">
        <f>IFERROR(Tableau17[[#This Row],[2015-T1-BC-DLF]]/Tableau17[[#This Row],[2015-T1-TOTAL]],"")</f>
        <v>2.3333333333333334E-2</v>
      </c>
      <c r="JV331" s="26">
        <f>IFERROR(Tableau17[[#This Row],[2015-T1-BC-DVD]]/Tableau17[[#This Row],[2015-T1-TOTAL]],"")</f>
        <v>0</v>
      </c>
      <c r="JW331" s="26">
        <f>IFERROR(Tableau17[[#This Row],[2015-T1-BC-DVG]]/Tableau17[[#This Row],[2015-T1-TOTAL]],"")</f>
        <v>1.8333333333333333E-2</v>
      </c>
      <c r="JX331" s="26">
        <f>IFERROR(Tableau17[[#This Row],[2015-T1-BC-FG]]/Tableau17[[#This Row],[2015-T1-TOTAL]],"")</f>
        <v>9.166666666666666E-2</v>
      </c>
      <c r="JY331" s="26">
        <f>IFERROR(Tableau17[[#This Row],[2015-T1-BC-FN]]/Tableau17[[#This Row],[2015-T1-TOTAL]],"")</f>
        <v>0.35666666666666669</v>
      </c>
      <c r="JZ331" s="26">
        <f>IFERROR(Tableau17[[#This Row],[2015-T1-BC-MDM]]/Tableau17[[#This Row],[2015-T1-TOTAL]],"")</f>
        <v>0</v>
      </c>
      <c r="KA331" s="26">
        <f>IFERROR(Tableau17[[#This Row],[2015-T1-BC-RDG]]/Tableau17[[#This Row],[2015-T1-TOTAL]],"")</f>
        <v>0</v>
      </c>
      <c r="KB331" s="26">
        <f>IFERROR(Tableau17[[#This Row],[2015-T1-BC-SOC]]/Tableau17[[#This Row],[2015-T1-TOTAL]],"")</f>
        <v>0.20666666666666667</v>
      </c>
      <c r="KC331" s="26">
        <f>IFERROR(Tableau17[[#This Row],[2015-T1-BC-UD]]/Tableau17[[#This Row],[2015-T1-TOTAL]],"")</f>
        <v>0.29333333333333333</v>
      </c>
      <c r="KD331" s="26">
        <f>IFERROR(Tableau17[[#This Row],[2015-T1-BC-UG]]/Tableau17[[#This Row],[2015-T1-TOTAL]],"")</f>
        <v>0</v>
      </c>
      <c r="KE331" s="26">
        <f>IFERROR(Tableau17[[#This Row],[2015-T1-BC-VEC]]/Tableau17[[#This Row],[2015-T1-TOTAL]],"")</f>
        <v>0</v>
      </c>
      <c r="KF331" s="26">
        <f>IFERROR(Tableau17[[#This Row],[2015-T2-BC-DVG]]/Tableau17[[#This Row],[2015-T2-TOTAL]],"")</f>
        <v>0</v>
      </c>
      <c r="KG331" s="26">
        <f>IFERROR(Tableau17[[#This Row],[2015-T2-BC-FN]]/Tableau17[[#This Row],[2015-T2-TOTAL]],"")</f>
        <v>0.38166666666666665</v>
      </c>
      <c r="KH331" s="26">
        <f>IFERROR(Tableau17[[#This Row],[2015-T2-BC-SOC]]/Tableau17[[#This Row],[2015-T2-TOTAL]],"")</f>
        <v>0</v>
      </c>
      <c r="KI331" s="26">
        <f>IFERROR(Tableau17[[#This Row],[2015-T2-BC-UD]]/Tableau17[[#This Row],[2015-T2-TOTAL]],"")</f>
        <v>0.61833333333333329</v>
      </c>
      <c r="KJ331" s="26">
        <f>IFERROR(Tableau17[[#This Row],[2015-T2-BC-UG]]/Tableau17[[#This Row],[2015-T2-TOTAL]],"")</f>
        <v>0</v>
      </c>
      <c r="KK331" s="26">
        <f>IFERROR(Tableau17[[#This Row],[2017 (L)-T1-COM]]/Tableau17[[#This Row],[2017 (L)-T1-TOTAL]],"")</f>
        <v>4.3314500941619587E-2</v>
      </c>
      <c r="KL331" s="26">
        <f>IFERROR(Tableau17[[#This Row],[2017 (L)-T1-DIV]]/Tableau17[[#This Row],[2017 (L)-T1-TOTAL]],"")</f>
        <v>0</v>
      </c>
      <c r="KM331" s="26">
        <f>IFERROR(Tableau17[[#This Row],[2017 (L)-T1-DLF]]/Tableau17[[#This Row],[2017 (L)-T1-TOTAL]],"")</f>
        <v>5.6497175141242938E-3</v>
      </c>
      <c r="KN331" s="26">
        <f>IFERROR(Tableau17[[#This Row],[2017 (L)-T1-DVD]]/Tableau17[[#This Row],[2017 (L)-T1-TOTAL]],"")</f>
        <v>0</v>
      </c>
      <c r="KO331" s="26">
        <f>IFERROR(Tableau17[[#This Row],[2017 (L)-T1-DVG]]/Tableau17[[#This Row],[2017 (L)-T1-TOTAL]],"")</f>
        <v>0</v>
      </c>
      <c r="KP331" s="26">
        <f>IFERROR(Tableau17[[#This Row],[2017 (L)-T1-ECO]]/Tableau17[[#This Row],[2017 (L)-T1-TOTAL]],"")</f>
        <v>6.0263653483992465E-2</v>
      </c>
      <c r="KQ331" s="26">
        <f>IFERROR(Tableau17[[#This Row],[2017 (L)-T1-EXD]]/Tableau17[[#This Row],[2017 (L)-T1-TOTAL]],"")</f>
        <v>1.1299435028248588E-2</v>
      </c>
      <c r="KR331" s="26">
        <f>IFERROR(Tableau17[[#This Row],[2017 (L)-T1-EXG]]/Tableau17[[#This Row],[2017 (L)-T1-TOTAL]],"")</f>
        <v>1.8832391713747645E-3</v>
      </c>
      <c r="KS331" s="26">
        <f>IFERROR(Tableau17[[#This Row],[2017 (L)-T1-FI]]/Tableau17[[#This Row],[2017 (L)-T1-TOTAL]],"")</f>
        <v>0.12994350282485875</v>
      </c>
      <c r="KT331" s="26">
        <f>IFERROR(Tableau17[[#This Row],[2017 (L)-T1-FN]]/Tableau17[[#This Row],[2017 (L)-T1-TOTAL]],"")</f>
        <v>0.17890772128060264</v>
      </c>
      <c r="KU331" s="26">
        <f>IFERROR(Tableau17[[#This Row],[2017 (L)-T1-LR]]/Tableau17[[#This Row],[2017 (L)-T1-TOTAL]],"")</f>
        <v>0.26741996233521659</v>
      </c>
      <c r="KV331" s="26">
        <f>IFERROR(Tableau17[[#This Row],[2017 (L)-T1-MDM]]/Tableau17[[#This Row],[2017 (L)-T1-TOTAL]],"")</f>
        <v>0.29190207156308851</v>
      </c>
      <c r="KW331" s="26">
        <f>IFERROR(Tableau17[[#This Row],[2017 (L)-T1-RDG]]/Tableau17[[#This Row],[2017 (L)-T1-TOTAL]],"")</f>
        <v>9.4161958568738224E-3</v>
      </c>
      <c r="KX331" s="26">
        <f>IFERROR(Tableau17[[#This Row],[2017 (L)-T1-REG]]/Tableau17[[#This Row],[2017 (L)-T1-TOTAL]],"")</f>
        <v>0</v>
      </c>
      <c r="KY331" s="26">
        <f>IFERROR(Tableau17[[#This Row],[2017 (L)-T1-REM]]/Tableau17[[#This Row],[2017 (L)-T1-TOTAL]],"")</f>
        <v>0</v>
      </c>
      <c r="KZ331" s="26">
        <f>IFERROR(Tableau17[[#This Row],[2017 (L)-T1-SOC]]/Tableau17[[#This Row],[2017 (L)-T1-TOTAL]],"")</f>
        <v>0</v>
      </c>
      <c r="LA331" s="26">
        <f>IFERROR(Tableau17[[#This Row],[2017 (L)-T1-UDI]]/Tableau17[[#This Row],[2017 (L)-T1-TOTAL]],"")</f>
        <v>0</v>
      </c>
      <c r="LB331" s="26">
        <f>IFERROR(Tableau17[[#This Row],[2017 (L)-T2-FI]]/Tableau17[[#This Row],[2017 (L)-T2-TOTAL]],"")</f>
        <v>0</v>
      </c>
      <c r="LC331" s="26">
        <f>IFERROR(Tableau17[[#This Row],[2017 (L)-T2-FN]]/Tableau17[[#This Row],[2017 (L)-T2-TOTAL]],"")</f>
        <v>0</v>
      </c>
      <c r="LD331" s="26">
        <f>IFERROR(Tableau17[[#This Row],[2017 (L)-T2-LR]]/Tableau17[[#This Row],[2017 (L)-T2-TOTAL]],"")</f>
        <v>0.64772727272727271</v>
      </c>
      <c r="LE331" s="26">
        <f>IFERROR(Tableau17[[#This Row],[2017 (L)-T2-MDM]]/Tableau17[[#This Row],[2017 (L)-T2-TOTAL]],"")</f>
        <v>0.35227272727272729</v>
      </c>
      <c r="LF331" s="26">
        <f>IFERROR(Tableau17[[#This Row],[2017 (L)-T2-REM]]/Tableau17[[#This Row],[2017 (L)-T2-TOTAL]],"")</f>
        <v>0</v>
      </c>
      <c r="LG331" s="26">
        <f>IFERROR(Tableau17[[#This Row],[2017-T1-ARTHAUD Nathalie]]/Tableau17[[#This Row],[2017-T1-TOTAL]],"")</f>
        <v>3.1746031746031746E-3</v>
      </c>
      <c r="LH331" s="26">
        <f>IFERROR(Tableau17[[#This Row],[2017-T1-ASSELINEAU Fran]]/Tableau17[[#This Row],[2017-T1-TOTAL]],"")</f>
        <v>3.1746031746031746E-3</v>
      </c>
      <c r="LI331" s="26">
        <f>IFERROR(Tableau17[[#This Row],[2017-T1-CHEMINADE Jacques]]/Tableau17[[#This Row],[2017-T1-TOTAL]],"")</f>
        <v>2.1164021164021165E-3</v>
      </c>
      <c r="LJ331" s="26">
        <f>IFERROR(Tableau17[[#This Row],[2017-T1-DUPONT-AIGNAN Nicolas]]/Tableau17[[#This Row],[2017-T1-TOTAL]],"")</f>
        <v>2.9629629629629631E-2</v>
      </c>
      <c r="LK331" s="26">
        <f>IFERROR(Tableau17[[#This Row],[2017-T1-FILLON Fran]]/Tableau17[[#This Row],[2017-T1-TOTAL]],"")</f>
        <v>0.16296296296296298</v>
      </c>
      <c r="LL331" s="26">
        <f>IFERROR(Tableau17[[#This Row],[2017-T1-HAMON Beno]]/Tableau17[[#This Row],[2017-T1-TOTAL]],"")</f>
        <v>5.8201058201058198E-2</v>
      </c>
      <c r="LM331" s="26">
        <f>IFERROR(Tableau17[[#This Row],[2017-T1-LASSALLE Jean]]/Tableau17[[#This Row],[2017-T1-TOTAL]],"")</f>
        <v>3.1746031746031746E-3</v>
      </c>
      <c r="LN331" s="26">
        <f>IFERROR(Tableau17[[#This Row],[2017-T1-LE PEN Marine]]/Tableau17[[#This Row],[2017-T1-TOTAL]],"")</f>
        <v>0.28465608465608466</v>
      </c>
      <c r="LO331" s="26">
        <f>IFERROR(Tableau17[[#This Row],[2017-T1-M Jean-Luc]]/Tableau17[[#This Row],[2017-T1-TOTAL]],"")</f>
        <v>0.24021164021164021</v>
      </c>
      <c r="LP331" s="26">
        <f>IFERROR(Tableau17[[#This Row],[2017-T1-MACRON Emmanuel]]/Tableau17[[#This Row],[2017-T1-TOTAL]],"")</f>
        <v>0.20634920634920634</v>
      </c>
      <c r="LQ331" s="26">
        <f>IFERROR(Tableau17[[#This Row],[2017-T1-POUTOU Philippe]]/Tableau17[[#This Row],[2017-T1-TOTAL]],"")</f>
        <v>6.3492063492063492E-3</v>
      </c>
      <c r="LR331" s="26">
        <f>IFERROR(Tableau17[[#This Row],[2017-T2-LE PEN Marine]]/Tableau17[[#This Row],[2017-T2-TOTAL]],"")</f>
        <v>0.42822384428223842</v>
      </c>
      <c r="LS331" s="26">
        <f>IFERROR(Tableau17[[#This Row],[2017-T2-MACRON Emmanuel]]/Tableau17[[#This Row],[2017-T2-TOTAL]],"")</f>
        <v>0.57177615571776153</v>
      </c>
      <c r="LT331" s="26">
        <f>IFERROR(Tableau17[[#This Row],[2019-T1-ALEXANDRE Audric]]/Tableau17[[#This Row],[2019-T1-TOTAL]],"")</f>
        <v>0</v>
      </c>
      <c r="LU331" s="26">
        <f>IFERROR(Tableau17[[#This Row],[2019-T1-ARTHAUD Nathalie]]/Tableau17[[#This Row],[2019-T1-TOTAL]],"")</f>
        <v>5.0933786078098476E-3</v>
      </c>
      <c r="LV331" s="26">
        <f>IFERROR(Tableau17[[#This Row],[2019-T1-ASSELINEAU François]]/Tableau17[[#This Row],[2019-T1-TOTAL]],"")</f>
        <v>2.037351443123939E-2</v>
      </c>
      <c r="LW331" s="26">
        <f>IFERROR(Tableau17[[#This Row],[2019-T1-AUBRY Manon]]/Tableau17[[#This Row],[2019-T1-TOTAL]],"")</f>
        <v>7.3005093378607805E-2</v>
      </c>
      <c r="LX331" s="26">
        <f>IFERROR(Tableau17[[#This Row],[2019-T1-AZERGUI Nagib]]/Tableau17[[#This Row],[2019-T1-TOTAL]],"")</f>
        <v>1.3582342954159592E-2</v>
      </c>
      <c r="LY331" s="26">
        <f>IFERROR(Tableau17[[#This Row],[2019-T1-BARDELLA Jordan]]/Tableau17[[#This Row],[2019-T1-TOTAL]],"")</f>
        <v>0.31578947368421051</v>
      </c>
      <c r="LZ331" s="26">
        <f>IFERROR(Tableau17[[#This Row],[2019-T1-BELLAMY François-Xavier]]/Tableau17[[#This Row],[2019-T1-TOTAL]],"")</f>
        <v>6.7911714770797965E-2</v>
      </c>
      <c r="MA331" s="26">
        <f>IFERROR(Tableau17[[#This Row],[2019-T1-BIDOU Olivier]]/Tableau17[[#This Row],[2019-T1-TOTAL]],"")</f>
        <v>0</v>
      </c>
      <c r="MB331" s="26">
        <f>IFERROR(Tableau17[[#This Row],[2019-T1-BOURG Dominique]]/Tableau17[[#This Row],[2019-T1-TOTAL]],"")</f>
        <v>0</v>
      </c>
      <c r="MC331" s="26">
        <f>IFERROR(Tableau17[[#This Row],[2019-T1-BROSSAT Ian]]/Tableau17[[#This Row],[2019-T1-TOTAL]],"")</f>
        <v>2.3769100169779286E-2</v>
      </c>
      <c r="MD331" s="26">
        <f>IFERROR(Tableau17[[#This Row],[2019-T1-CAILLAUD Sophie]]/Tableau17[[#This Row],[2019-T1-TOTAL]],"")</f>
        <v>0</v>
      </c>
      <c r="ME331" s="26">
        <f>IFERROR(Tableau17[[#This Row],[2019-T1-CAMUS Renaud]]/Tableau17[[#This Row],[2019-T1-TOTAL]],"")</f>
        <v>0</v>
      </c>
      <c r="MF331" s="26">
        <f>IFERROR(Tableau17[[#This Row],[2019-T1-CHALENÇON Christophe]]/Tableau17[[#This Row],[2019-T1-TOTAL]],"")</f>
        <v>0</v>
      </c>
      <c r="MG331" s="26">
        <f>IFERROR(Tableau17[[#This Row],[2019-T1-CORBET Cathy Denise Ginette]]/Tableau17[[#This Row],[2019-T1-TOTAL]],"")</f>
        <v>0</v>
      </c>
      <c r="MH331" s="26">
        <f>IFERROR(Tableau17[[#This Row],[2019-T1-DE PREVOISIN Robert]]/Tableau17[[#This Row],[2019-T1-TOTAL]],"")</f>
        <v>0</v>
      </c>
      <c r="MI331" s="26">
        <f>IFERROR(Tableau17[[#This Row],[2019-T1-DELFEL Thérèse]]/Tableau17[[#This Row],[2019-T1-TOTAL]],"")</f>
        <v>0</v>
      </c>
      <c r="MJ331" s="26">
        <f>IFERROR(Tableau17[[#This Row],[2019-T1-DIEUMEGARD Pierre]]/Tableau17[[#This Row],[2019-T1-TOTAL]],"")</f>
        <v>0</v>
      </c>
      <c r="MK331" s="26">
        <f>IFERROR(Tableau17[[#This Row],[2019-T1-DUPONT-AIGNAN Nicolas]]/Tableau17[[#This Row],[2019-T1-TOTAL]],"")</f>
        <v>3.9049235993208829E-2</v>
      </c>
      <c r="ML331" s="26">
        <f>IFERROR(Tableau17[[#This Row],[2019-T1-GERNIGON Yves]]/Tableau17[[#This Row],[2019-T1-TOTAL]],"")</f>
        <v>0</v>
      </c>
      <c r="MM331" s="26">
        <f>IFERROR(Tableau17[[#This Row],[2019-T1-GLUCKSMANN Raphaël]]/Tableau17[[#This Row],[2019-T1-TOTAL]],"")</f>
        <v>6.2818336162988112E-2</v>
      </c>
      <c r="MN331" s="26">
        <f>IFERROR(Tableau17[[#This Row],[2019-T1-HAMON Benoît]]/Tableau17[[#This Row],[2019-T1-TOTAL]],"")</f>
        <v>4.2444821731748725E-2</v>
      </c>
      <c r="MO331" s="26">
        <f>IFERROR(Tableau17[[#This Row],[2019-T1-HELGEN Gilles]]/Tableau17[[#This Row],[2019-T1-TOTAL]],"")</f>
        <v>0</v>
      </c>
      <c r="MP331" s="26">
        <f>IFERROR(Tableau17[[#This Row],[2019-T1-JADOT Yannick]]/Tableau17[[#This Row],[2019-T1-TOTAL]],"")</f>
        <v>0.14261460101867574</v>
      </c>
      <c r="MQ331" s="26">
        <f>IFERROR(Tableau17[[#This Row],[2019-T1-LAGARDE Jean-Christophe]]/Tableau17[[#This Row],[2019-T1-TOTAL]],"")</f>
        <v>1.1884550084889643E-2</v>
      </c>
      <c r="MR331" s="26">
        <f>IFERROR(Tableau17[[#This Row],[2019-T1-LALANNE Francis]]/Tableau17[[#This Row],[2019-T1-TOTAL]],"")</f>
        <v>5.0933786078098476E-3</v>
      </c>
      <c r="MS331" s="26">
        <f>IFERROR(Tableau17[[#This Row],[2019-T1-LOISEAU Nathalie]]/Tableau17[[#This Row],[2019-T1-TOTAL]],"")</f>
        <v>0.1765704584040747</v>
      </c>
      <c r="MT331" s="26">
        <f>IFERROR(Tableau17[[#This Row],[2019-T1-MARIE Florie]]/Tableau17[[#This Row],[2019-T1-TOTAL]],"")</f>
        <v>0</v>
      </c>
      <c r="MU331" s="26">
        <f>IFERROR(Tableau17[[#This Row],[2008-T1-MACROEXTRDROITE]]/Tableau17[[#This Row],[2008-T1-MACROTOTALE]],"")</f>
        <v>7.8597339782345829E-2</v>
      </c>
      <c r="MV331" s="26">
        <f>IFERROR(Tableau17[[#This Row],[2008-T1-MACRODROITE]]/Tableau17[[#This Row],[2008-T1-MACROTOTALE]],"")</f>
        <v>0.47279322853688027</v>
      </c>
      <c r="MW331" s="26">
        <f>IFERROR(Tableau17[[#This Row],[2008-T1-MACROCENTRE]]/Tableau17[[#This Row],[2008-T1-MACROTOTALE]],"")</f>
        <v>0</v>
      </c>
      <c r="MX331" s="26">
        <f>IFERROR(Tableau17[[#This Row],[2008-T1-MACROGAUCHE]]/Tableau17[[#This Row],[2008-T1-MACROTOTALE]],"")</f>
        <v>0.44860943168077388</v>
      </c>
      <c r="MY331" s="26">
        <f>IFERROR(Tableau17[[#This Row],[2008-T1-MACROAUTRE]]/Tableau17[[#This Row],[2008-T1-MACROTOTALE]],"")</f>
        <v>0</v>
      </c>
      <c r="MZ331" s="26">
        <f>IFERROR(Tableau17[[#This Row],[2008-T2-MACROEXTRDROITE]]/Tableau17[[#This Row],[2008-T2-MACROTOTALE]],"")</f>
        <v>0</v>
      </c>
      <c r="NA331" s="26">
        <f>IFERROR(Tableau17[[#This Row],[2008-T2-MACRODROITE]]/Tableau17[[#This Row],[2008-T2-MACROTOTALE]],"")</f>
        <v>0.48405466970387245</v>
      </c>
      <c r="NB331" s="26">
        <f>IFERROR(Tableau17[[#This Row],[2008-T2-MACROCENTRE]]/Tableau17[[#This Row],[2008-T2-MACROTOTALE]],"")</f>
        <v>0</v>
      </c>
      <c r="NC331" s="26">
        <f>IFERROR(Tableau17[[#This Row],[2008-T2-MACROGAUCHE]]/Tableau17[[#This Row],[2008-T2-MACROTOTALE]],"")</f>
        <v>0.51594533029612755</v>
      </c>
      <c r="ND331" s="26">
        <f>IFERROR(Tableau17[[#This Row],[2008-T2-MACROAUTRE]]/Tableau17[[#This Row],[2008-T2-MACROTOTALE]],"")</f>
        <v>0</v>
      </c>
      <c r="NE331" s="26">
        <f>IFERROR(Tableau17[[#This Row],[2014-T1-MACROEXTRDROITE]]/Tableau17[[#This Row],[2014-T1-MACROTOTALE]],"")</f>
        <v>0.2411764705882353</v>
      </c>
      <c r="NF331" s="26">
        <f>IFERROR(Tableau17[[#This Row],[2014-T1-MACRODROITE]]/Tableau17[[#This Row],[2014-T1-MACROTOTALE]],"")</f>
        <v>0.44264705882352939</v>
      </c>
      <c r="NG331" s="26">
        <f>IFERROR(Tableau17[[#This Row],[2014-T1-MACROCENTRE]]/Tableau17[[#This Row],[2014-T1-MACROTOTALE]],"")</f>
        <v>1.1764705882352941E-2</v>
      </c>
      <c r="NH331" s="26">
        <f>IFERROR(Tableau17[[#This Row],[2014-T1-MACROGAUCHE]]/Tableau17[[#This Row],[2014-T1-MACROTOTALE]],"")</f>
        <v>0.30441176470588233</v>
      </c>
      <c r="NI331" s="26">
        <f>IFERROR(Tableau17[[#This Row],[2014-T1-MACROAUTRE]]/Tableau17[[#This Row],[2014-T1-MACROTOTALE]],"")</f>
        <v>0</v>
      </c>
      <c r="NJ331" s="26">
        <f>IFERROR(Tableau17[[#This Row],[2014-T2-MACROEXTRDROITE]]/Tableau17[[#This Row],[2014-T2-MACROTOTALE]],"")</f>
        <v>0.22664835164835165</v>
      </c>
      <c r="NK331" s="26">
        <f>IFERROR(Tableau17[[#This Row],[2014-T2-MACRODROITE]]/Tableau17[[#This Row],[2014-T2-MACROTOTALE]],"")</f>
        <v>0.51098901098901095</v>
      </c>
      <c r="NL331" s="26">
        <f>IFERROR(Tableau17[[#This Row],[2014-T2-MACROCENTRE]]/Tableau17[[#This Row],[2014-T2-MACROTOTALE]],"")</f>
        <v>0</v>
      </c>
      <c r="NM331" s="26">
        <f>IFERROR(Tableau17[[#This Row],[2014-T2-MACROGAUCHE]]/Tableau17[[#This Row],[2014-T2-MACROTOTALE]],"")</f>
        <v>0.26236263736263737</v>
      </c>
      <c r="NN331" s="26">
        <f>IFERROR(Tableau17[[#This Row],[2014-T2-MACROAUTRE]]/Tableau17[[#This Row],[2014-T2-MACROTOTALE]],"")</f>
        <v>0</v>
      </c>
      <c r="NO331" s="26">
        <f>IFERROR( Tableau17[[#This Row],[2015-T1-MACROEXTRDROITE]]/Tableau17[[#This Row],[2015-T1-MACROTOTALE]],"")</f>
        <v>0.38</v>
      </c>
      <c r="NP331" s="26">
        <f>IFERROR(Tableau17[[#This Row],[2015-T1-MACRODROITE]]/Tableau17[[#This Row],[2015-T1-MACROTOTALE]],"")</f>
        <v>0.29333333333333333</v>
      </c>
      <c r="NQ331" s="26">
        <f>IFERROR(Tableau17[[#This Row],[2015-T1-MACROCENTRE]]/Tableau17[[#This Row],[2015-T1-MACROTOTALE]],"")</f>
        <v>0</v>
      </c>
      <c r="NR331" s="26">
        <f>IFERROR(Tableau17[[#This Row],[2015-T1-MACROGAUCHE]]/Tableau17[[#This Row],[2015-T1-MACROTOTALE]],"")</f>
        <v>0.31666666666666665</v>
      </c>
      <c r="NS331" s="26">
        <f>IFERROR(Tableau17[[#This Row],[2015-T1-MACROAUTRE]]/Tableau17[[#This Row],[2015-T1-MACROTOTALE]],"")</f>
        <v>0.01</v>
      </c>
      <c r="NT331" s="26">
        <f>IFERROR(Tableau17[[#This Row],[2015-T2-MACROEXTRDROITE]]/Tableau17[[#This Row],[2015-T2-MACROTOTALE]],"")</f>
        <v>0.38166666666666665</v>
      </c>
      <c r="NU331" s="26">
        <f>IFERROR(Tableau17[[#This Row],[2015-T2-MACRODROITE]]/Tableau17[[#This Row],[2015-T2-MACROTOTALE]],"")</f>
        <v>0.61833333333333329</v>
      </c>
      <c r="NV331" s="26">
        <f>IFERROR(Tableau17[[#This Row],[2015-T2-MACROCENTRE]]/Tableau17[[#This Row],[2015-T2-MACROTOTALE]],"")</f>
        <v>0</v>
      </c>
      <c r="NW331" s="26">
        <f>IFERROR(Tableau17[[#This Row],[2015-T2-MACROGAUCHE]]/Tableau17[[#This Row],[2015-T2-MACROTOTALE]],"")</f>
        <v>0</v>
      </c>
      <c r="NX331" s="26">
        <f>IFERROR(Tableau17[[#This Row],[2015-T2-MACROAUTRE]]/Tableau17[[#This Row],[2015-T2-MACROTOTALE]],"")</f>
        <v>0</v>
      </c>
      <c r="NY331" s="26">
        <f>IFERROR(Tableau17[[#This Row],[2017-T1-MACROEXTRDROITE]]/Tableau17[[#This Row],[2017-T1-MACROTOTALE]],"")</f>
        <v>0.31957671957671957</v>
      </c>
      <c r="NZ331" s="26">
        <f>IFERROR(Tableau17[[#This Row],[2017-T1-MACRODROITE]]/Tableau17[[#This Row],[2017-T1-MACROTOTALE]],"")</f>
        <v>0.16296296296296298</v>
      </c>
      <c r="OA331" s="26">
        <f>IFERROR(Tableau17[[#This Row],[2017-T1-MACROCENTRE]]/Tableau17[[#This Row],[2017-T1-MACROTOTALE]],"")</f>
        <v>0.20634920634920634</v>
      </c>
      <c r="OB331" s="26">
        <f>IFERROR(Tableau17[[#This Row],[2017-T1-MACROGAUCHE]]/Tableau17[[#This Row],[2017-T1-MACROTOTALE]],"")</f>
        <v>0.30793650793650795</v>
      </c>
      <c r="OC331" s="26">
        <f>IFERROR(Tableau17[[#This Row],[2017-T1-MACROAUTRE]]/Tableau17[[#This Row],[2017-T1-MACROTOTALE]],"")</f>
        <v>3.1746031746031746E-3</v>
      </c>
      <c r="OD331" s="26">
        <f>IFERROR(Tableau17[[#This Row],[2017-T2-MACROEXTRDROITE]]/Tableau17[[#This Row],[2017-T2-MACROTOTALE]],"")</f>
        <v>0.42822384428223842</v>
      </c>
      <c r="OE331" s="26">
        <f>IFERROR(Tableau17[[#This Row],[2017-T2-MACRODROITE]]/Tableau17[[#This Row],[2017-T2-MACROTOTALE]],"")</f>
        <v>0</v>
      </c>
      <c r="OF331" s="26">
        <f>IFERROR(Tableau17[[#This Row],[2017-T2-MACROCENTRE]]/Tableau17[[#This Row],[2017-T2-MACROTOTALE]],"")</f>
        <v>0.57177615571776153</v>
      </c>
      <c r="OG331" s="26">
        <f>IFERROR(Tableau17[[#This Row],[2017-T2-MACROGAUCHE]]/Tableau17[[#This Row],[2017-T2-MACROTOTALE]],"")</f>
        <v>0</v>
      </c>
      <c r="OH331" s="26">
        <f>IFERROR(Tableau17[[#This Row],[2017-T2-MACROAUTRE]]/Tableau17[[#This Row],[2017-T2-MACROTOTALE]],"")</f>
        <v>0</v>
      </c>
      <c r="OI331" s="26">
        <f>IFERROR(Tableau17[[#This Row],[2019-T1-MACROEXTRDROITE]]/Tableau17[[#This Row],[2019-T1-MACROTOTALE]],"")</f>
        <v>0.36981757877280264</v>
      </c>
      <c r="OJ331" s="26">
        <f>IFERROR(Tableau17[[#This Row],[2019-T1-MACRODROITE]]/Tableau17[[#This Row],[2019-T1-MACROTOTALE]],"")</f>
        <v>7.7943615257048099E-2</v>
      </c>
      <c r="OK331" s="26">
        <f>IFERROR(Tableau17[[#This Row],[2019-T1-MACROCENTRE]]/Tableau17[[#This Row],[2019-T1-MACROTOTALE]],"")</f>
        <v>0.17247097844112769</v>
      </c>
      <c r="OL331" s="26">
        <f>IFERROR(Tableau17[[#This Row],[2019-T1-MACROGAUCHE]]/Tableau17[[#This Row],[2019-T1-MACROTOTALE]],"")</f>
        <v>0.34162520729684909</v>
      </c>
      <c r="OM331" s="26">
        <f>IFERROR(Tableau17[[#This Row],[2019-T1-MACROAUTRE]]/Tableau17[[#This Row],[2019-T1-MACROTOTALE]],"")</f>
        <v>3.8142620232172471E-2</v>
      </c>
      <c r="ON331" s="26">
        <f>IFERROR(Tableau17[[#This Row],[2020-T1-MACROEXTRDROITE]]/Tableau17[[#This Row],[2020-T1-MACROTOTALE]],"")</f>
        <v>0.25641025641025639</v>
      </c>
      <c r="OO331" s="26">
        <f>IFERROR(Tableau17[[#This Row],[2020-T1-MACRODROITE]]/Tableau17[[#This Row],[2020-T1-MACROTOTALE]],"")</f>
        <v>0.3487179487179487</v>
      </c>
      <c r="OP331" s="26">
        <f>IFERROR(Tableau17[[#This Row],[2020-T1-MACROCENTRE]]/Tableau17[[#This Row],[2020-T1-MACROTOTALE]],"")</f>
        <v>4.6153846153846156E-2</v>
      </c>
      <c r="OQ331" s="26">
        <f>IFERROR(Tableau17[[#This Row],[2020-T1-MACROGAUCHE]]/Tableau17[[#This Row],[2020-T1-MACROTOTALE]],"")</f>
        <v>0.3487179487179487</v>
      </c>
      <c r="OR331" s="26">
        <f>IFERROR(Tableau17[[#This Row],[2020-T1-MACROAUTRE]]/Tableau17[[#This Row],[2020-T1-MACROTOTALE]],"")</f>
        <v>0</v>
      </c>
      <c r="OS331" s="26">
        <f>IFERROR(Tableau17[[#This Row],[2017 (L)-T1-MACROEXTRDROITE]]/Tableau17[[#This Row],[2017 (L)-T1-MACROTOTALE]],"")</f>
        <v>0.19585687382297551</v>
      </c>
      <c r="OT331" s="26">
        <f>IFERROR(Tableau17[[#This Row],[2017 (L)-T1-MACRODROITE]]/Tableau17[[#This Row],[2017 (L)-T1-MACROTOTALE]],"")</f>
        <v>0.26741996233521659</v>
      </c>
      <c r="OU331" s="26">
        <f>IFERROR(Tableau17[[#This Row],[2017 (L)-T1-MACROCENTRE]]/Tableau17[[#This Row],[2017 (L)-T1-MACROTOTALE]],"")</f>
        <v>0.29190207156308851</v>
      </c>
      <c r="OV331" s="26">
        <f>IFERROR(Tableau17[[#This Row],[2017 (L)-T1-MACROGAUCHE]]/Tableau17[[#This Row],[2017 (L)-T1-MACROTOTALE]],"")</f>
        <v>0.2448210922787194</v>
      </c>
      <c r="OW331" s="26">
        <f>IFERROR(Tableau17[[#This Row],[2017 (L)-T1-MACROAUTRE]]/Tableau17[[#This Row],[2017 (L)-T1-MACROTOTALE]],"")</f>
        <v>0</v>
      </c>
      <c r="OX331" s="26">
        <f>IFERROR(Tableau17[[#This Row],[2017 (L)-T2-MACROEXTRDROITE]]/Tableau17[[#This Row],[2017 (L)-T2-MACROTOTALE]],"")</f>
        <v>0</v>
      </c>
      <c r="OY331" s="26">
        <f>IFERROR(Tableau17[[#This Row],[2017 (L)-T2-MACRODROITE]]/Tableau17[[#This Row],[2017 (L)-T2-MACROTOTALE]],"")</f>
        <v>0.64772727272727271</v>
      </c>
      <c r="OZ331" s="26">
        <f>IFERROR(Tableau17[[#This Row],[2017 (L)-T2-MACROCENTRE]]/Tableau17[[#This Row],[2017 (L)-T2-MACROTOTALE]],"")</f>
        <v>0.35227272727272729</v>
      </c>
      <c r="PA331" s="26">
        <f>IFERROR(Tableau17[[#This Row],[2017 (L)-T2-MACROGAUCHE]]/Tableau17[[#This Row],[2017 (L)-T2-MACROTOTALE]],"")</f>
        <v>0</v>
      </c>
      <c r="PB331" s="26">
        <f>IFERROR(Tableau17[[#This Row],[2017 (L)-T2-MACROAUTRE]]/Tableau17[[#This Row],[2017 (L)-T2-MACROTOTALE]],"")</f>
        <v>0</v>
      </c>
      <c r="PC331" s="26">
        <f>IFERROR(Tableau17[[#This Row],[2008_T1_PROCUS]]/Tableau17[[#This Row],[2008_T1_INSCRITS]],0)</f>
        <v>1.3353115727002967E-2</v>
      </c>
      <c r="PD331" s="26">
        <f>IFERROR(Tableau17[[#This Row],[2008_T2_PROCUS]]/Tableau17[[#This Row],[2008_T2_INSCRITS]],0)</f>
        <v>7.4183976261127599E-3</v>
      </c>
      <c r="PE331" s="26">
        <f>Tableau17[[#This Row],[2014_T1_PROCUS]]/Tableau17[[#This Row],[2014_T1_INSCRITS]]</f>
        <v>6.3041765169424748E-3</v>
      </c>
      <c r="PF331" s="26">
        <f>IFERROR(Tableau17[[#This Row],[2014_T2_PROCUS]]/Tableau17[[#This Row],[2014_T2_INSCRITS]],0)</f>
        <v>8.6682427107959027E-3</v>
      </c>
    </row>
    <row r="332" spans="1:422" hidden="1" x14ac:dyDescent="0.2">
      <c r="A332" s="1">
        <v>6</v>
      </c>
      <c r="B332" s="1" t="s">
        <v>427</v>
      </c>
      <c r="C332" s="1" t="s">
        <v>437</v>
      </c>
      <c r="D332" s="1" t="s">
        <v>437</v>
      </c>
      <c r="E332" s="1">
        <v>1160</v>
      </c>
      <c r="F332" s="1">
        <v>5.4652070000000004</v>
      </c>
      <c r="G332" s="1">
        <v>43.286774000000001</v>
      </c>
      <c r="H332" s="3">
        <v>1265</v>
      </c>
      <c r="I332" s="3">
        <v>339</v>
      </c>
      <c r="K332" s="1">
        <v>5</v>
      </c>
      <c r="L332" s="1">
        <v>22</v>
      </c>
      <c r="M332" s="1">
        <v>10</v>
      </c>
      <c r="P332" s="1">
        <v>75</v>
      </c>
      <c r="Q332" s="1">
        <v>25</v>
      </c>
      <c r="R332" s="1">
        <v>92</v>
      </c>
      <c r="S332" s="1">
        <v>65</v>
      </c>
      <c r="T332" s="1">
        <v>34</v>
      </c>
      <c r="U332" s="1">
        <v>328</v>
      </c>
      <c r="V332" s="1">
        <v>1273</v>
      </c>
      <c r="W332" s="1">
        <v>678</v>
      </c>
      <c r="X332" s="1">
        <v>8</v>
      </c>
      <c r="Y332" s="2">
        <v>0.53260015999999999</v>
      </c>
      <c r="Z332" s="1">
        <v>1273</v>
      </c>
      <c r="AA332" s="1">
        <v>716</v>
      </c>
      <c r="AB332" s="1">
        <v>11</v>
      </c>
      <c r="AC332" s="2">
        <v>0.56245089999999998</v>
      </c>
      <c r="AD332" s="1">
        <v>1265</v>
      </c>
      <c r="AE332" s="1">
        <v>334</v>
      </c>
      <c r="AF332" s="2">
        <v>0.26403162000000002</v>
      </c>
      <c r="AG332" s="1">
        <f t="shared" si="5"/>
        <v>339</v>
      </c>
      <c r="AH332" s="1">
        <v>1355</v>
      </c>
      <c r="AI332" s="1">
        <v>781</v>
      </c>
      <c r="AJ332" s="1">
        <v>7</v>
      </c>
      <c r="AK332" s="2">
        <v>0.57638376000000002</v>
      </c>
      <c r="AL332" s="1">
        <v>1353</v>
      </c>
      <c r="AM332" s="1">
        <v>832</v>
      </c>
      <c r="AN332" s="1">
        <v>12</v>
      </c>
      <c r="AO332" s="2">
        <v>0.61492979000000003</v>
      </c>
      <c r="AP332" s="1">
        <v>1259</v>
      </c>
      <c r="AQ332" s="1">
        <v>581</v>
      </c>
      <c r="AR332" s="2">
        <v>0.46147736</v>
      </c>
      <c r="AS332" s="1">
        <v>1258</v>
      </c>
      <c r="AT332" s="1">
        <v>592</v>
      </c>
      <c r="AU332" s="2">
        <v>0.47058823999999999</v>
      </c>
      <c r="AV332" s="1">
        <v>1273</v>
      </c>
      <c r="AW332" s="1">
        <v>536</v>
      </c>
      <c r="AX332" s="2">
        <v>0.42105262999999998</v>
      </c>
      <c r="AY332" s="1">
        <v>1273</v>
      </c>
      <c r="AZ332" s="1">
        <v>398</v>
      </c>
      <c r="BA332" s="2">
        <v>0.31264729000000002</v>
      </c>
      <c r="BB332" s="1">
        <v>1274</v>
      </c>
      <c r="BC332" s="1">
        <v>936</v>
      </c>
      <c r="BD332" s="2">
        <v>0.73469388000000002</v>
      </c>
      <c r="BE332" s="1">
        <v>1273</v>
      </c>
      <c r="BF332" s="1">
        <v>857</v>
      </c>
      <c r="BG332" s="2">
        <v>0.67321288000000001</v>
      </c>
      <c r="BH332" s="1">
        <v>1278</v>
      </c>
      <c r="BI332" s="1">
        <v>551</v>
      </c>
      <c r="BJ332" s="2">
        <v>0.43114240999999998</v>
      </c>
      <c r="BK332" s="1">
        <v>28</v>
      </c>
      <c r="BM332" s="1">
        <v>21</v>
      </c>
      <c r="BN332" s="1">
        <v>33</v>
      </c>
      <c r="BO332" s="1">
        <v>81</v>
      </c>
      <c r="BP332" s="1">
        <v>236</v>
      </c>
      <c r="BQ332" s="1">
        <v>364</v>
      </c>
      <c r="BR332" s="1">
        <v>763</v>
      </c>
      <c r="BU332" s="1">
        <v>345</v>
      </c>
      <c r="BV332" s="1">
        <v>457</v>
      </c>
      <c r="BW332" s="1">
        <v>802</v>
      </c>
      <c r="BY332" s="1">
        <v>65</v>
      </c>
      <c r="BZ332" s="1">
        <v>21</v>
      </c>
      <c r="CB332" s="1">
        <v>50</v>
      </c>
      <c r="CC332" s="1">
        <v>244</v>
      </c>
      <c r="CD332" s="1">
        <v>157</v>
      </c>
      <c r="CE332" s="1">
        <v>117</v>
      </c>
      <c r="CF332" s="1">
        <v>654</v>
      </c>
      <c r="CG332" s="1">
        <v>293</v>
      </c>
      <c r="CH332" s="1">
        <v>221</v>
      </c>
      <c r="CI332" s="1">
        <v>182</v>
      </c>
      <c r="CJ332" s="1">
        <v>696</v>
      </c>
      <c r="CK332" s="1">
        <v>8</v>
      </c>
      <c r="CL332" s="1">
        <v>13</v>
      </c>
      <c r="CN332" s="1">
        <v>14</v>
      </c>
      <c r="CO332" s="1">
        <v>47</v>
      </c>
      <c r="CP332" s="1">
        <v>251</v>
      </c>
      <c r="CS332" s="1">
        <v>115</v>
      </c>
      <c r="CT332" s="1">
        <v>102</v>
      </c>
      <c r="CW332" s="1">
        <v>550</v>
      </c>
      <c r="CY332" s="1">
        <v>299</v>
      </c>
      <c r="DA332" s="1">
        <v>230</v>
      </c>
      <c r="DC332" s="1">
        <v>529</v>
      </c>
      <c r="DD332" s="1">
        <v>14</v>
      </c>
      <c r="DE332" s="1">
        <v>13</v>
      </c>
      <c r="DF332" s="1">
        <v>7</v>
      </c>
      <c r="DG332" s="1">
        <v>1</v>
      </c>
      <c r="DH332" s="1">
        <v>1</v>
      </c>
      <c r="DI332" s="1">
        <v>13</v>
      </c>
      <c r="DJ332" s="1">
        <v>1</v>
      </c>
      <c r="DK332" s="1">
        <v>2</v>
      </c>
      <c r="DL332" s="1">
        <v>93</v>
      </c>
      <c r="DM332" s="1">
        <v>123</v>
      </c>
      <c r="DN332" s="1">
        <v>100</v>
      </c>
      <c r="DP332" s="1">
        <v>4</v>
      </c>
      <c r="DR332" s="1">
        <v>116</v>
      </c>
      <c r="DS332" s="1">
        <v>36</v>
      </c>
      <c r="DU332" s="1">
        <v>524</v>
      </c>
      <c r="DX332" s="1">
        <v>194</v>
      </c>
      <c r="DZ332" s="1">
        <v>150</v>
      </c>
      <c r="EA332" s="1">
        <v>344</v>
      </c>
      <c r="EB332" s="1">
        <v>5</v>
      </c>
      <c r="EC332" s="1">
        <v>14</v>
      </c>
      <c r="ED332" s="1">
        <v>2</v>
      </c>
      <c r="EE332" s="1">
        <v>38</v>
      </c>
      <c r="EF332" s="1">
        <v>109</v>
      </c>
      <c r="EG332" s="1">
        <v>37</v>
      </c>
      <c r="EH332" s="1">
        <v>12</v>
      </c>
      <c r="EI332" s="1">
        <v>318</v>
      </c>
      <c r="EJ332" s="1">
        <v>225</v>
      </c>
      <c r="EK332" s="1">
        <v>141</v>
      </c>
      <c r="EL332" s="1">
        <v>7</v>
      </c>
      <c r="EM332" s="1">
        <v>908</v>
      </c>
      <c r="EN332" s="1">
        <v>383</v>
      </c>
      <c r="EO332" s="1">
        <v>379</v>
      </c>
      <c r="EP332" s="1">
        <v>762</v>
      </c>
      <c r="EQ332" s="1">
        <v>0</v>
      </c>
      <c r="ER332" s="1">
        <v>4</v>
      </c>
      <c r="ES332" s="1">
        <v>9</v>
      </c>
      <c r="ET332" s="1">
        <v>40</v>
      </c>
      <c r="EU332" s="1">
        <v>3</v>
      </c>
      <c r="EV332" s="1">
        <v>201</v>
      </c>
      <c r="EW332" s="1">
        <v>36</v>
      </c>
      <c r="EX332" s="1">
        <v>0</v>
      </c>
      <c r="EY332" s="1">
        <v>11</v>
      </c>
      <c r="EZ332" s="1">
        <v>26</v>
      </c>
      <c r="FA332" s="1">
        <v>0</v>
      </c>
      <c r="FB332" s="1">
        <v>0</v>
      </c>
      <c r="FC332" s="1">
        <v>1</v>
      </c>
      <c r="FD332" s="1">
        <v>0</v>
      </c>
      <c r="FE332" s="1">
        <v>0</v>
      </c>
      <c r="FF332" s="1">
        <v>1</v>
      </c>
      <c r="FG332" s="1">
        <v>1</v>
      </c>
      <c r="FH332" s="1">
        <v>9</v>
      </c>
      <c r="FI332" s="1">
        <v>0</v>
      </c>
      <c r="FJ332" s="1">
        <v>23</v>
      </c>
      <c r="FK332" s="1">
        <v>15</v>
      </c>
      <c r="FL332" s="1">
        <v>0</v>
      </c>
      <c r="FM332" s="1">
        <v>67</v>
      </c>
      <c r="FN332" s="1">
        <v>12</v>
      </c>
      <c r="FO332" s="1">
        <v>3</v>
      </c>
      <c r="FP332" s="1">
        <v>63</v>
      </c>
      <c r="FQ332" s="1">
        <v>1</v>
      </c>
      <c r="FR332" s="1">
        <f>SUM(Tableau17[[#This Row],[2019-T1-ALEXANDRE Audric]:[2019-T1-MARIE Florie]])</f>
        <v>526</v>
      </c>
      <c r="FS332" s="1">
        <v>102</v>
      </c>
      <c r="FT332" s="1">
        <v>264</v>
      </c>
      <c r="FU332" s="1">
        <v>0</v>
      </c>
      <c r="FV332" s="1">
        <v>397</v>
      </c>
      <c r="FW332" s="1">
        <v>0</v>
      </c>
      <c r="FX332" s="1">
        <v>763</v>
      </c>
      <c r="FY332" s="1">
        <v>0</v>
      </c>
      <c r="FZ332" s="1">
        <v>345</v>
      </c>
      <c r="GA332" s="1">
        <v>0</v>
      </c>
      <c r="GB332" s="1">
        <v>457</v>
      </c>
      <c r="GC332" s="1">
        <v>0</v>
      </c>
      <c r="GD332" s="1">
        <v>802</v>
      </c>
      <c r="GE332" s="1">
        <v>244</v>
      </c>
      <c r="GF332" s="1">
        <v>222</v>
      </c>
      <c r="GG332" s="1">
        <v>0</v>
      </c>
      <c r="GH332" s="1">
        <v>188</v>
      </c>
      <c r="GI332" s="1">
        <v>0</v>
      </c>
      <c r="GJ332" s="1">
        <v>654</v>
      </c>
      <c r="GK332" s="1">
        <v>293</v>
      </c>
      <c r="GL332" s="1">
        <v>221</v>
      </c>
      <c r="GM332" s="1">
        <v>0</v>
      </c>
      <c r="GN332" s="1">
        <v>182</v>
      </c>
      <c r="GO332" s="1">
        <v>0</v>
      </c>
      <c r="GP332" s="1">
        <v>696</v>
      </c>
      <c r="GQ332" s="1">
        <v>264</v>
      </c>
      <c r="GR332" s="1">
        <v>102</v>
      </c>
      <c r="GS332" s="1">
        <v>0</v>
      </c>
      <c r="GT332" s="1">
        <v>176</v>
      </c>
      <c r="GU332" s="1">
        <v>8</v>
      </c>
      <c r="GV332" s="1">
        <v>550</v>
      </c>
      <c r="GW332" s="1">
        <v>299</v>
      </c>
      <c r="GX332" s="1">
        <v>230</v>
      </c>
      <c r="GY332" s="1">
        <v>0</v>
      </c>
      <c r="GZ332" s="1">
        <v>0</v>
      </c>
      <c r="HA332" s="1">
        <v>0</v>
      </c>
      <c r="HB332" s="1">
        <v>529</v>
      </c>
      <c r="HC332" s="1">
        <v>372</v>
      </c>
      <c r="HD332" s="1">
        <v>109</v>
      </c>
      <c r="HE332" s="1">
        <v>141</v>
      </c>
      <c r="HF332" s="1">
        <v>274</v>
      </c>
      <c r="HG332" s="1">
        <v>12</v>
      </c>
      <c r="HH332" s="1">
        <v>908</v>
      </c>
      <c r="HI332" s="1">
        <v>383</v>
      </c>
      <c r="HJ332" s="1">
        <v>0</v>
      </c>
      <c r="HK332" s="1">
        <v>379</v>
      </c>
      <c r="HL332" s="1">
        <v>0</v>
      </c>
      <c r="HM332" s="1">
        <v>0</v>
      </c>
      <c r="HN332" s="1">
        <v>762</v>
      </c>
      <c r="HO332" s="1">
        <v>221</v>
      </c>
      <c r="HP332" s="1">
        <v>48</v>
      </c>
      <c r="HQ332" s="1">
        <v>63</v>
      </c>
      <c r="HR332" s="1">
        <v>175</v>
      </c>
      <c r="HS332" s="1">
        <v>29</v>
      </c>
      <c r="HT332" s="1">
        <v>536</v>
      </c>
      <c r="HU332" s="1">
        <v>92</v>
      </c>
      <c r="HV332" s="1">
        <v>97</v>
      </c>
      <c r="HW332" s="1">
        <v>30</v>
      </c>
      <c r="HX332" s="1">
        <v>109</v>
      </c>
      <c r="HY332" s="1">
        <v>0</v>
      </c>
      <c r="HZ332" s="1">
        <v>328</v>
      </c>
      <c r="IA332" s="1">
        <v>131</v>
      </c>
      <c r="IB332" s="1">
        <v>101</v>
      </c>
      <c r="IC332" s="1">
        <v>116</v>
      </c>
      <c r="ID332" s="1">
        <v>163</v>
      </c>
      <c r="IE332" s="1">
        <v>13</v>
      </c>
      <c r="IF332" s="1">
        <v>524</v>
      </c>
      <c r="IG332" s="1">
        <v>0</v>
      </c>
      <c r="IH332" s="1">
        <v>194</v>
      </c>
      <c r="II332" s="1">
        <v>150</v>
      </c>
      <c r="IJ332" s="1">
        <v>0</v>
      </c>
      <c r="IK332" s="1">
        <v>0</v>
      </c>
      <c r="IL332" s="1">
        <v>344</v>
      </c>
      <c r="IM332" s="26">
        <f>IFERROR(Tableau17[[#This Row],[LDIV]]/Tableau17[[#This Row],[Total général]],"")</f>
        <v>0</v>
      </c>
      <c r="IN332" s="26">
        <f>IFERROR(Tableau17[[#This Row],[LDVC]]/Tableau17[[#This Row],[Total général]],"")</f>
        <v>1.524390243902439E-2</v>
      </c>
      <c r="IO332" s="26">
        <f>IFERROR(Tableau17[[#This Row],[LDVD]]/Tableau17[[#This Row],[Total général]],"")</f>
        <v>6.7073170731707321E-2</v>
      </c>
      <c r="IP332" s="26">
        <f>IFERROR(Tableau17[[#This Row],[LDVG]]/Tableau17[[#This Row],[Total général]],"")</f>
        <v>3.048780487804878E-2</v>
      </c>
      <c r="IQ332" s="26">
        <f>IFERROR(Tableau17[[#This Row],[LEXD]]/Tableau17[[#This Row],[Total général]],"")</f>
        <v>0</v>
      </c>
      <c r="IR332" s="26">
        <f>IFERROR(Tableau17[[#This Row],[LEXG]]/Tableau17[[#This Row],[Total général]],"")</f>
        <v>0</v>
      </c>
      <c r="IS332" s="26">
        <f>IFERROR(Tableau17[[#This Row],[LLR]]/Tableau17[[#This Row],[Total général]],"")</f>
        <v>0.22865853658536586</v>
      </c>
      <c r="IT332" s="26">
        <f>IFERROR(Tableau17[[#This Row],[LREM]]/Tableau17[[#This Row],[Total général]],"")</f>
        <v>7.621951219512195E-2</v>
      </c>
      <c r="IU332" s="26">
        <f>IFERROR(Tableau17[[#This Row],[LRN]]/Tableau17[[#This Row],[Total général]],"")</f>
        <v>0.28048780487804881</v>
      </c>
      <c r="IV332" s="26">
        <f>IFERROR(Tableau17[[#This Row],[LUG]]/Tableau17[[#This Row],[Total général]],"")</f>
        <v>0.19817073170731708</v>
      </c>
      <c r="IW332" s="26">
        <f>IFERROR(Tableau17[[#This Row],[LVEC]]/Tableau17[[#This Row],[Total général]],"")</f>
        <v>0.10365853658536585</v>
      </c>
      <c r="IX332" s="26">
        <f>IFERROR(Tableau17[[#This Row],[2008-T1-LCMD]]/Tableau17[[#This Row],[2008-T1-TOTAL]],"")</f>
        <v>3.669724770642202E-2</v>
      </c>
      <c r="IY332" s="26">
        <f>IFERROR(Tableau17[[#This Row],[2008-T1-LDVD]]/Tableau17[[#This Row],[2008-T1-TOTAL]],"")</f>
        <v>0</v>
      </c>
      <c r="IZ332" s="26">
        <f>IFERROR(Tableau17[[#This Row],[2008-T1-LEXD]]/Tableau17[[#This Row],[2008-T1-TOTAL]],"")</f>
        <v>2.7522935779816515E-2</v>
      </c>
      <c r="JA332" s="26">
        <f>IFERROR(Tableau17[[#This Row],[2008-T1-LEXG]]/Tableau17[[#This Row],[2008-T1-TOTAL]],"")</f>
        <v>4.3250327653997382E-2</v>
      </c>
      <c r="JB332" s="26">
        <f>IFERROR(Tableau17[[#This Row],[2008-T1-LFN]]/Tableau17[[#This Row],[2008-T1-TOTAL]],"")</f>
        <v>0.10615989515072084</v>
      </c>
      <c r="JC332" s="26">
        <f>IFERROR(Tableau17[[#This Row],[2008-T1-LMAJ]]/Tableau17[[#This Row],[2008-T1-TOTAL]],"")</f>
        <v>0.30930537352555704</v>
      </c>
      <c r="JD332" s="26">
        <f>IFERROR(Tableau17[[#This Row],[2008-T1-LUG]]/Tableau17[[#This Row],[2008-T1-TOTAL]],"")</f>
        <v>0.47706422018348627</v>
      </c>
      <c r="JE332" s="26">
        <f>IFERROR(Tableau17[[#This Row],[2008-T2-LFN]]/Tableau17[[#This Row],[2008-T2-TOTAL]],"")</f>
        <v>0</v>
      </c>
      <c r="JF332" s="26">
        <f>IFERROR(Tableau17[[#This Row],[2008-T2-LGC]]/Tableau17[[#This Row],[2008-T2-TOTAL]],"")</f>
        <v>0</v>
      </c>
      <c r="JG332" s="26">
        <f>IFERROR(Tableau17[[#This Row],[2008-T2-LMAJ]]/Tableau17[[#This Row],[2008-T2-TOTAL]],"")</f>
        <v>0.43017456359102246</v>
      </c>
      <c r="JH332" s="26">
        <f>IFERROR(Tableau17[[#This Row],[2008-T2-LUG]]/Tableau17[[#This Row],[2008-T2-TOTAL]],"")</f>
        <v>0.56982543640897754</v>
      </c>
      <c r="JI332" s="26">
        <f>IFERROR(Tableau17[[#This Row],[2014-T1-LDIV]]/Tableau17[[#This Row],[2014-T1-TOTAL]],"")</f>
        <v>0</v>
      </c>
      <c r="JJ332" s="26">
        <f>IFERROR(Tableau17[[#This Row],[2014-T1-LDVD]]/Tableau17[[#This Row],[2014-T1-TOTAL]],"")</f>
        <v>9.9388379204892963E-2</v>
      </c>
      <c r="JK332" s="26">
        <f>IFERROR(Tableau17[[#This Row],[2014-T1-LDVG]]/Tableau17[[#This Row],[2014-T1-TOTAL]],"")</f>
        <v>3.2110091743119268E-2</v>
      </c>
      <c r="JL332" s="26">
        <f>IFERROR(Tableau17[[#This Row],[2014-T1-LEXG]]/Tableau17[[#This Row],[2014-T1-TOTAL]],"")</f>
        <v>0</v>
      </c>
      <c r="JM332" s="26">
        <f>IFERROR(Tableau17[[#This Row],[2014-T1-LFG]]/Tableau17[[#This Row],[2014-T1-TOTAL]],"")</f>
        <v>7.64525993883792E-2</v>
      </c>
      <c r="JN332" s="26">
        <f>IFERROR(Tableau17[[#This Row],[2014-T1-LFN]]/Tableau17[[#This Row],[2014-T1-TOTAL]],"")</f>
        <v>0.37308868501529052</v>
      </c>
      <c r="JO332" s="26">
        <f>IFERROR(Tableau17[[#This Row],[2014-T1-LUD]]/Tableau17[[#This Row],[2014-T1-TOTAL]],"")</f>
        <v>0.2400611620795107</v>
      </c>
      <c r="JP332" s="26">
        <f>IFERROR(Tableau17[[#This Row],[2014-T1-LUG]]/Tableau17[[#This Row],[2014-T1-TOTAL]],"")</f>
        <v>0.17889908256880735</v>
      </c>
      <c r="JQ332" s="26">
        <f>IFERROR(Tableau17[[#This Row],[2014-T2-LFN]]/Tableau17[[#This Row],[2014-T2-TOTAL]],"")</f>
        <v>0.42097701149425287</v>
      </c>
      <c r="JR332" s="26">
        <f>IFERROR(Tableau17[[#This Row],[2014-T2-LUD]]/Tableau17[[#This Row],[2014-T2-TOTAL]],"")</f>
        <v>0.31752873563218392</v>
      </c>
      <c r="JS332" s="26">
        <f>IFERROR(Tableau17[[#This Row],[2014-T2-LUG]]/Tableau17[[#This Row],[2014-T2-TOTAL]],"")</f>
        <v>0.2614942528735632</v>
      </c>
      <c r="JT332" s="26">
        <f>IFERROR(Tableau17[[#This Row],[2015-T1-BC-DIV]]/Tableau17[[#This Row],[2015-T1-TOTAL]],"")</f>
        <v>1.4545454545454545E-2</v>
      </c>
      <c r="JU332" s="26">
        <f>IFERROR(Tableau17[[#This Row],[2015-T1-BC-DLF]]/Tableau17[[#This Row],[2015-T1-TOTAL]],"")</f>
        <v>2.3636363636363636E-2</v>
      </c>
      <c r="JV332" s="26">
        <f>IFERROR(Tableau17[[#This Row],[2015-T1-BC-DVD]]/Tableau17[[#This Row],[2015-T1-TOTAL]],"")</f>
        <v>0</v>
      </c>
      <c r="JW332" s="26">
        <f>IFERROR(Tableau17[[#This Row],[2015-T1-BC-DVG]]/Tableau17[[#This Row],[2015-T1-TOTAL]],"")</f>
        <v>2.5454545454545455E-2</v>
      </c>
      <c r="JX332" s="26">
        <f>IFERROR(Tableau17[[#This Row],[2015-T1-BC-FG]]/Tableau17[[#This Row],[2015-T1-TOTAL]],"")</f>
        <v>8.545454545454545E-2</v>
      </c>
      <c r="JY332" s="26">
        <f>IFERROR(Tableau17[[#This Row],[2015-T1-BC-FN]]/Tableau17[[#This Row],[2015-T1-TOTAL]],"")</f>
        <v>0.45636363636363636</v>
      </c>
      <c r="JZ332" s="26">
        <f>IFERROR(Tableau17[[#This Row],[2015-T1-BC-MDM]]/Tableau17[[#This Row],[2015-T1-TOTAL]],"")</f>
        <v>0</v>
      </c>
      <c r="KA332" s="26">
        <f>IFERROR(Tableau17[[#This Row],[2015-T1-BC-RDG]]/Tableau17[[#This Row],[2015-T1-TOTAL]],"")</f>
        <v>0</v>
      </c>
      <c r="KB332" s="26">
        <f>IFERROR(Tableau17[[#This Row],[2015-T1-BC-SOC]]/Tableau17[[#This Row],[2015-T1-TOTAL]],"")</f>
        <v>0.20909090909090908</v>
      </c>
      <c r="KC332" s="26">
        <f>IFERROR(Tableau17[[#This Row],[2015-T1-BC-UD]]/Tableau17[[#This Row],[2015-T1-TOTAL]],"")</f>
        <v>0.18545454545454546</v>
      </c>
      <c r="KD332" s="26">
        <f>IFERROR(Tableau17[[#This Row],[2015-T1-BC-UG]]/Tableau17[[#This Row],[2015-T1-TOTAL]],"")</f>
        <v>0</v>
      </c>
      <c r="KE332" s="26">
        <f>IFERROR(Tableau17[[#This Row],[2015-T1-BC-VEC]]/Tableau17[[#This Row],[2015-T1-TOTAL]],"")</f>
        <v>0</v>
      </c>
      <c r="KF332" s="26">
        <f>IFERROR(Tableau17[[#This Row],[2015-T2-BC-DVG]]/Tableau17[[#This Row],[2015-T2-TOTAL]],"")</f>
        <v>0</v>
      </c>
      <c r="KG332" s="26">
        <f>IFERROR(Tableau17[[#This Row],[2015-T2-BC-FN]]/Tableau17[[#This Row],[2015-T2-TOTAL]],"")</f>
        <v>0.56521739130434778</v>
      </c>
      <c r="KH332" s="26">
        <f>IFERROR(Tableau17[[#This Row],[2015-T2-BC-SOC]]/Tableau17[[#This Row],[2015-T2-TOTAL]],"")</f>
        <v>0</v>
      </c>
      <c r="KI332" s="26">
        <f>IFERROR(Tableau17[[#This Row],[2015-T2-BC-UD]]/Tableau17[[#This Row],[2015-T2-TOTAL]],"")</f>
        <v>0.43478260869565216</v>
      </c>
      <c r="KJ332" s="26">
        <f>IFERROR(Tableau17[[#This Row],[2015-T2-BC-UG]]/Tableau17[[#This Row],[2015-T2-TOTAL]],"")</f>
        <v>0</v>
      </c>
      <c r="KK332" s="26">
        <f>IFERROR(Tableau17[[#This Row],[2017 (L)-T1-COM]]/Tableau17[[#This Row],[2017 (L)-T1-TOTAL]],"")</f>
        <v>2.6717557251908396E-2</v>
      </c>
      <c r="KL332" s="26">
        <f>IFERROR(Tableau17[[#This Row],[2017 (L)-T1-DIV]]/Tableau17[[#This Row],[2017 (L)-T1-TOTAL]],"")</f>
        <v>2.4809160305343511E-2</v>
      </c>
      <c r="KM332" s="26">
        <f>IFERROR(Tableau17[[#This Row],[2017 (L)-T1-DLF]]/Tableau17[[#This Row],[2017 (L)-T1-TOTAL]],"")</f>
        <v>1.3358778625954198E-2</v>
      </c>
      <c r="KN332" s="26">
        <f>IFERROR(Tableau17[[#This Row],[2017 (L)-T1-DVD]]/Tableau17[[#This Row],[2017 (L)-T1-TOTAL]],"")</f>
        <v>1.9083969465648854E-3</v>
      </c>
      <c r="KO332" s="26">
        <f>IFERROR(Tableau17[[#This Row],[2017 (L)-T1-DVG]]/Tableau17[[#This Row],[2017 (L)-T1-TOTAL]],"")</f>
        <v>1.9083969465648854E-3</v>
      </c>
      <c r="KP332" s="26">
        <f>IFERROR(Tableau17[[#This Row],[2017 (L)-T1-ECO]]/Tableau17[[#This Row],[2017 (L)-T1-TOTAL]],"")</f>
        <v>2.4809160305343511E-2</v>
      </c>
      <c r="KQ332" s="26">
        <f>IFERROR(Tableau17[[#This Row],[2017 (L)-T1-EXD]]/Tableau17[[#This Row],[2017 (L)-T1-TOTAL]],"")</f>
        <v>1.9083969465648854E-3</v>
      </c>
      <c r="KR332" s="26">
        <f>IFERROR(Tableau17[[#This Row],[2017 (L)-T1-EXG]]/Tableau17[[#This Row],[2017 (L)-T1-TOTAL]],"")</f>
        <v>3.8167938931297708E-3</v>
      </c>
      <c r="KS332" s="26">
        <f>IFERROR(Tableau17[[#This Row],[2017 (L)-T1-FI]]/Tableau17[[#This Row],[2017 (L)-T1-TOTAL]],"")</f>
        <v>0.17748091603053434</v>
      </c>
      <c r="KT332" s="26">
        <f>IFERROR(Tableau17[[#This Row],[2017 (L)-T1-FN]]/Tableau17[[#This Row],[2017 (L)-T1-TOTAL]],"")</f>
        <v>0.23473282442748092</v>
      </c>
      <c r="KU332" s="26">
        <f>IFERROR(Tableau17[[#This Row],[2017 (L)-T1-LR]]/Tableau17[[#This Row],[2017 (L)-T1-TOTAL]],"")</f>
        <v>0.19083969465648856</v>
      </c>
      <c r="KV332" s="26">
        <f>IFERROR(Tableau17[[#This Row],[2017 (L)-T1-MDM]]/Tableau17[[#This Row],[2017 (L)-T1-TOTAL]],"")</f>
        <v>0</v>
      </c>
      <c r="KW332" s="26">
        <f>IFERROR(Tableau17[[#This Row],[2017 (L)-T1-RDG]]/Tableau17[[#This Row],[2017 (L)-T1-TOTAL]],"")</f>
        <v>7.6335877862595417E-3</v>
      </c>
      <c r="KX332" s="26">
        <f>IFERROR(Tableau17[[#This Row],[2017 (L)-T1-REG]]/Tableau17[[#This Row],[2017 (L)-T1-TOTAL]],"")</f>
        <v>0</v>
      </c>
      <c r="KY332" s="26">
        <f>IFERROR(Tableau17[[#This Row],[2017 (L)-T1-REM]]/Tableau17[[#This Row],[2017 (L)-T1-TOTAL]],"")</f>
        <v>0.22137404580152673</v>
      </c>
      <c r="KZ332" s="26">
        <f>IFERROR(Tableau17[[#This Row],[2017 (L)-T1-SOC]]/Tableau17[[#This Row],[2017 (L)-T1-TOTAL]],"")</f>
        <v>6.8702290076335881E-2</v>
      </c>
      <c r="LA332" s="26">
        <f>IFERROR(Tableau17[[#This Row],[2017 (L)-T1-UDI]]/Tableau17[[#This Row],[2017 (L)-T1-TOTAL]],"")</f>
        <v>0</v>
      </c>
      <c r="LB332" s="26">
        <f>IFERROR(Tableau17[[#This Row],[2017 (L)-T2-FI]]/Tableau17[[#This Row],[2017 (L)-T2-TOTAL]],"")</f>
        <v>0</v>
      </c>
      <c r="LC332" s="26">
        <f>IFERROR(Tableau17[[#This Row],[2017 (L)-T2-FN]]/Tableau17[[#This Row],[2017 (L)-T2-TOTAL]],"")</f>
        <v>0</v>
      </c>
      <c r="LD332" s="26">
        <f>IFERROR(Tableau17[[#This Row],[2017 (L)-T2-LR]]/Tableau17[[#This Row],[2017 (L)-T2-TOTAL]],"")</f>
        <v>0.56395348837209303</v>
      </c>
      <c r="LE332" s="26">
        <f>IFERROR(Tableau17[[#This Row],[2017 (L)-T2-MDM]]/Tableau17[[#This Row],[2017 (L)-T2-TOTAL]],"")</f>
        <v>0</v>
      </c>
      <c r="LF332" s="26">
        <f>IFERROR(Tableau17[[#This Row],[2017 (L)-T2-REM]]/Tableau17[[#This Row],[2017 (L)-T2-TOTAL]],"")</f>
        <v>0.43604651162790697</v>
      </c>
      <c r="LG332" s="26">
        <f>IFERROR(Tableau17[[#This Row],[2017-T1-ARTHAUD Nathalie]]/Tableau17[[#This Row],[2017-T1-TOTAL]],"")</f>
        <v>5.5066079295154188E-3</v>
      </c>
      <c r="LH332" s="26">
        <f>IFERROR(Tableau17[[#This Row],[2017-T1-ASSELINEAU Fran]]/Tableau17[[#This Row],[2017-T1-TOTAL]],"")</f>
        <v>1.5418502202643172E-2</v>
      </c>
      <c r="LI332" s="26">
        <f>IFERROR(Tableau17[[#This Row],[2017-T1-CHEMINADE Jacques]]/Tableau17[[#This Row],[2017-T1-TOTAL]],"")</f>
        <v>2.2026431718061676E-3</v>
      </c>
      <c r="LJ332" s="26">
        <f>IFERROR(Tableau17[[#This Row],[2017-T1-DUPONT-AIGNAN Nicolas]]/Tableau17[[#This Row],[2017-T1-TOTAL]],"")</f>
        <v>4.185022026431718E-2</v>
      </c>
      <c r="LK332" s="26">
        <f>IFERROR(Tableau17[[#This Row],[2017-T1-FILLON Fran]]/Tableau17[[#This Row],[2017-T1-TOTAL]],"")</f>
        <v>0.12004405286343613</v>
      </c>
      <c r="LL332" s="26">
        <f>IFERROR(Tableau17[[#This Row],[2017-T1-HAMON Beno]]/Tableau17[[#This Row],[2017-T1-TOTAL]],"")</f>
        <v>4.0748898678414094E-2</v>
      </c>
      <c r="LM332" s="26">
        <f>IFERROR(Tableau17[[#This Row],[2017-T1-LASSALLE Jean]]/Tableau17[[#This Row],[2017-T1-TOTAL]],"")</f>
        <v>1.3215859030837005E-2</v>
      </c>
      <c r="LN332" s="26">
        <f>IFERROR(Tableau17[[#This Row],[2017-T1-LE PEN Marine]]/Tableau17[[#This Row],[2017-T1-TOTAL]],"")</f>
        <v>0.35022026431718062</v>
      </c>
      <c r="LO332" s="26">
        <f>IFERROR(Tableau17[[#This Row],[2017-T1-M Jean-Luc]]/Tableau17[[#This Row],[2017-T1-TOTAL]],"")</f>
        <v>0.24779735682819384</v>
      </c>
      <c r="LP332" s="26">
        <f>IFERROR(Tableau17[[#This Row],[2017-T1-MACRON Emmanuel]]/Tableau17[[#This Row],[2017-T1-TOTAL]],"")</f>
        <v>0.15528634361233482</v>
      </c>
      <c r="LQ332" s="26">
        <f>IFERROR(Tableau17[[#This Row],[2017-T1-POUTOU Philippe]]/Tableau17[[#This Row],[2017-T1-TOTAL]],"")</f>
        <v>7.709251101321586E-3</v>
      </c>
      <c r="LR332" s="26">
        <f>IFERROR(Tableau17[[#This Row],[2017-T2-LE PEN Marine]]/Tableau17[[#This Row],[2017-T2-TOTAL]],"")</f>
        <v>0.50262467191601046</v>
      </c>
      <c r="LS332" s="26">
        <f>IFERROR(Tableau17[[#This Row],[2017-T2-MACRON Emmanuel]]/Tableau17[[#This Row],[2017-T2-TOTAL]],"")</f>
        <v>0.49737532808398949</v>
      </c>
      <c r="LT332" s="26">
        <f>IFERROR(Tableau17[[#This Row],[2019-T1-ALEXANDRE Audric]]/Tableau17[[#This Row],[2019-T1-TOTAL]],"")</f>
        <v>0</v>
      </c>
      <c r="LU332" s="26">
        <f>IFERROR(Tableau17[[#This Row],[2019-T1-ARTHAUD Nathalie]]/Tableau17[[#This Row],[2019-T1-TOTAL]],"")</f>
        <v>7.6045627376425855E-3</v>
      </c>
      <c r="LV332" s="26">
        <f>IFERROR(Tableau17[[#This Row],[2019-T1-ASSELINEAU François]]/Tableau17[[#This Row],[2019-T1-TOTAL]],"")</f>
        <v>1.7110266159695818E-2</v>
      </c>
      <c r="LW332" s="26">
        <f>IFERROR(Tableau17[[#This Row],[2019-T1-AUBRY Manon]]/Tableau17[[#This Row],[2019-T1-TOTAL]],"")</f>
        <v>7.6045627376425853E-2</v>
      </c>
      <c r="LX332" s="26">
        <f>IFERROR(Tableau17[[#This Row],[2019-T1-AZERGUI Nagib]]/Tableau17[[#This Row],[2019-T1-TOTAL]],"")</f>
        <v>5.7034220532319393E-3</v>
      </c>
      <c r="LY332" s="26">
        <f>IFERROR(Tableau17[[#This Row],[2019-T1-BARDELLA Jordan]]/Tableau17[[#This Row],[2019-T1-TOTAL]],"")</f>
        <v>0.38212927756653992</v>
      </c>
      <c r="LZ332" s="26">
        <f>IFERROR(Tableau17[[#This Row],[2019-T1-BELLAMY François-Xavier]]/Tableau17[[#This Row],[2019-T1-TOTAL]],"")</f>
        <v>6.8441064638783272E-2</v>
      </c>
      <c r="MA332" s="26">
        <f>IFERROR(Tableau17[[#This Row],[2019-T1-BIDOU Olivier]]/Tableau17[[#This Row],[2019-T1-TOTAL]],"")</f>
        <v>0</v>
      </c>
      <c r="MB332" s="26">
        <f>IFERROR(Tableau17[[#This Row],[2019-T1-BOURG Dominique]]/Tableau17[[#This Row],[2019-T1-TOTAL]],"")</f>
        <v>2.0912547528517109E-2</v>
      </c>
      <c r="MC332" s="26">
        <f>IFERROR(Tableau17[[#This Row],[2019-T1-BROSSAT Ian]]/Tableau17[[#This Row],[2019-T1-TOTAL]],"")</f>
        <v>4.9429657794676805E-2</v>
      </c>
      <c r="MD332" s="26">
        <f>IFERROR(Tableau17[[#This Row],[2019-T1-CAILLAUD Sophie]]/Tableau17[[#This Row],[2019-T1-TOTAL]],"")</f>
        <v>0</v>
      </c>
      <c r="ME332" s="26">
        <f>IFERROR(Tableau17[[#This Row],[2019-T1-CAMUS Renaud]]/Tableau17[[#This Row],[2019-T1-TOTAL]],"")</f>
        <v>0</v>
      </c>
      <c r="MF332" s="26">
        <f>IFERROR(Tableau17[[#This Row],[2019-T1-CHALENÇON Christophe]]/Tableau17[[#This Row],[2019-T1-TOTAL]],"")</f>
        <v>1.9011406844106464E-3</v>
      </c>
      <c r="MG332" s="26">
        <f>IFERROR(Tableau17[[#This Row],[2019-T1-CORBET Cathy Denise Ginette]]/Tableau17[[#This Row],[2019-T1-TOTAL]],"")</f>
        <v>0</v>
      </c>
      <c r="MH332" s="26">
        <f>IFERROR(Tableau17[[#This Row],[2019-T1-DE PREVOISIN Robert]]/Tableau17[[#This Row],[2019-T1-TOTAL]],"")</f>
        <v>0</v>
      </c>
      <c r="MI332" s="26">
        <f>IFERROR(Tableau17[[#This Row],[2019-T1-DELFEL Thérèse]]/Tableau17[[#This Row],[2019-T1-TOTAL]],"")</f>
        <v>1.9011406844106464E-3</v>
      </c>
      <c r="MJ332" s="26">
        <f>IFERROR(Tableau17[[#This Row],[2019-T1-DIEUMEGARD Pierre]]/Tableau17[[#This Row],[2019-T1-TOTAL]],"")</f>
        <v>1.9011406844106464E-3</v>
      </c>
      <c r="MK332" s="26">
        <f>IFERROR(Tableau17[[#This Row],[2019-T1-DUPONT-AIGNAN Nicolas]]/Tableau17[[#This Row],[2019-T1-TOTAL]],"")</f>
        <v>1.7110266159695818E-2</v>
      </c>
      <c r="ML332" s="26">
        <f>IFERROR(Tableau17[[#This Row],[2019-T1-GERNIGON Yves]]/Tableau17[[#This Row],[2019-T1-TOTAL]],"")</f>
        <v>0</v>
      </c>
      <c r="MM332" s="26">
        <f>IFERROR(Tableau17[[#This Row],[2019-T1-GLUCKSMANN Raphaël]]/Tableau17[[#This Row],[2019-T1-TOTAL]],"")</f>
        <v>4.3726235741444866E-2</v>
      </c>
      <c r="MN332" s="26">
        <f>IFERROR(Tableau17[[#This Row],[2019-T1-HAMON Benoît]]/Tableau17[[#This Row],[2019-T1-TOTAL]],"")</f>
        <v>2.8517110266159697E-2</v>
      </c>
      <c r="MO332" s="26">
        <f>IFERROR(Tableau17[[#This Row],[2019-T1-HELGEN Gilles]]/Tableau17[[#This Row],[2019-T1-TOTAL]],"")</f>
        <v>0</v>
      </c>
      <c r="MP332" s="26">
        <f>IFERROR(Tableau17[[#This Row],[2019-T1-JADOT Yannick]]/Tableau17[[#This Row],[2019-T1-TOTAL]],"")</f>
        <v>0.12737642585551331</v>
      </c>
      <c r="MQ332" s="26">
        <f>IFERROR(Tableau17[[#This Row],[2019-T1-LAGARDE Jean-Christophe]]/Tableau17[[#This Row],[2019-T1-TOTAL]],"")</f>
        <v>2.2813688212927757E-2</v>
      </c>
      <c r="MR332" s="26">
        <f>IFERROR(Tableau17[[#This Row],[2019-T1-LALANNE Francis]]/Tableau17[[#This Row],[2019-T1-TOTAL]],"")</f>
        <v>5.7034220532319393E-3</v>
      </c>
      <c r="MS332" s="26">
        <f>IFERROR(Tableau17[[#This Row],[2019-T1-LOISEAU Nathalie]]/Tableau17[[#This Row],[2019-T1-TOTAL]],"")</f>
        <v>0.11977186311787072</v>
      </c>
      <c r="MT332" s="26">
        <f>IFERROR(Tableau17[[#This Row],[2019-T1-MARIE Florie]]/Tableau17[[#This Row],[2019-T1-TOTAL]],"")</f>
        <v>1.9011406844106464E-3</v>
      </c>
      <c r="MU332" s="26">
        <f>IFERROR(Tableau17[[#This Row],[2008-T1-MACROEXTRDROITE]]/Tableau17[[#This Row],[2008-T1-MACROTOTALE]],"")</f>
        <v>0.13368283093053734</v>
      </c>
      <c r="MV332" s="26">
        <f>IFERROR(Tableau17[[#This Row],[2008-T1-MACRODROITE]]/Tableau17[[#This Row],[2008-T1-MACROTOTALE]],"")</f>
        <v>0.34600262123197906</v>
      </c>
      <c r="MW332" s="26">
        <f>IFERROR(Tableau17[[#This Row],[2008-T1-MACROCENTRE]]/Tableau17[[#This Row],[2008-T1-MACROTOTALE]],"")</f>
        <v>0</v>
      </c>
      <c r="MX332" s="26">
        <f>IFERROR(Tableau17[[#This Row],[2008-T1-MACROGAUCHE]]/Tableau17[[#This Row],[2008-T1-MACROTOTALE]],"")</f>
        <v>0.52031454783748365</v>
      </c>
      <c r="MY332" s="26">
        <f>IFERROR(Tableau17[[#This Row],[2008-T1-MACROAUTRE]]/Tableau17[[#This Row],[2008-T1-MACROTOTALE]],"")</f>
        <v>0</v>
      </c>
      <c r="MZ332" s="26">
        <f>IFERROR(Tableau17[[#This Row],[2008-T2-MACROEXTRDROITE]]/Tableau17[[#This Row],[2008-T2-MACROTOTALE]],"")</f>
        <v>0</v>
      </c>
      <c r="NA332" s="26">
        <f>IFERROR(Tableau17[[#This Row],[2008-T2-MACRODROITE]]/Tableau17[[#This Row],[2008-T2-MACROTOTALE]],"")</f>
        <v>0.43017456359102246</v>
      </c>
      <c r="NB332" s="26">
        <f>IFERROR(Tableau17[[#This Row],[2008-T2-MACROCENTRE]]/Tableau17[[#This Row],[2008-T2-MACROTOTALE]],"")</f>
        <v>0</v>
      </c>
      <c r="NC332" s="26">
        <f>IFERROR(Tableau17[[#This Row],[2008-T2-MACROGAUCHE]]/Tableau17[[#This Row],[2008-T2-MACROTOTALE]],"")</f>
        <v>0.56982543640897754</v>
      </c>
      <c r="ND332" s="26">
        <f>IFERROR(Tableau17[[#This Row],[2008-T2-MACROAUTRE]]/Tableau17[[#This Row],[2008-T2-MACROTOTALE]],"")</f>
        <v>0</v>
      </c>
      <c r="NE332" s="26">
        <f>IFERROR(Tableau17[[#This Row],[2014-T1-MACROEXTRDROITE]]/Tableau17[[#This Row],[2014-T1-MACROTOTALE]],"")</f>
        <v>0.37308868501529052</v>
      </c>
      <c r="NF332" s="26">
        <f>IFERROR(Tableau17[[#This Row],[2014-T1-MACRODROITE]]/Tableau17[[#This Row],[2014-T1-MACROTOTALE]],"")</f>
        <v>0.33944954128440369</v>
      </c>
      <c r="NG332" s="26">
        <f>IFERROR(Tableau17[[#This Row],[2014-T1-MACROCENTRE]]/Tableau17[[#This Row],[2014-T1-MACROTOTALE]],"")</f>
        <v>0</v>
      </c>
      <c r="NH332" s="26">
        <f>IFERROR(Tableau17[[#This Row],[2014-T1-MACROGAUCHE]]/Tableau17[[#This Row],[2014-T1-MACROTOTALE]],"")</f>
        <v>0.28746177370030579</v>
      </c>
      <c r="NI332" s="26">
        <f>IFERROR(Tableau17[[#This Row],[2014-T1-MACROAUTRE]]/Tableau17[[#This Row],[2014-T1-MACROTOTALE]],"")</f>
        <v>0</v>
      </c>
      <c r="NJ332" s="26">
        <f>IFERROR(Tableau17[[#This Row],[2014-T2-MACROEXTRDROITE]]/Tableau17[[#This Row],[2014-T2-MACROTOTALE]],"")</f>
        <v>0.42097701149425287</v>
      </c>
      <c r="NK332" s="26">
        <f>IFERROR(Tableau17[[#This Row],[2014-T2-MACRODROITE]]/Tableau17[[#This Row],[2014-T2-MACROTOTALE]],"")</f>
        <v>0.31752873563218392</v>
      </c>
      <c r="NL332" s="26">
        <f>IFERROR(Tableau17[[#This Row],[2014-T2-MACROCENTRE]]/Tableau17[[#This Row],[2014-T2-MACROTOTALE]],"")</f>
        <v>0</v>
      </c>
      <c r="NM332" s="26">
        <f>IFERROR(Tableau17[[#This Row],[2014-T2-MACROGAUCHE]]/Tableau17[[#This Row],[2014-T2-MACROTOTALE]],"")</f>
        <v>0.2614942528735632</v>
      </c>
      <c r="NN332" s="26">
        <f>IFERROR(Tableau17[[#This Row],[2014-T2-MACROAUTRE]]/Tableau17[[#This Row],[2014-T2-MACROTOTALE]],"")</f>
        <v>0</v>
      </c>
      <c r="NO332" s="26">
        <f>IFERROR( Tableau17[[#This Row],[2015-T1-MACROEXTRDROITE]]/Tableau17[[#This Row],[2015-T1-MACROTOTALE]],"")</f>
        <v>0.48</v>
      </c>
      <c r="NP332" s="26">
        <f>IFERROR(Tableau17[[#This Row],[2015-T1-MACRODROITE]]/Tableau17[[#This Row],[2015-T1-MACROTOTALE]],"")</f>
        <v>0.18545454545454546</v>
      </c>
      <c r="NQ332" s="26">
        <f>IFERROR(Tableau17[[#This Row],[2015-T1-MACROCENTRE]]/Tableau17[[#This Row],[2015-T1-MACROTOTALE]],"")</f>
        <v>0</v>
      </c>
      <c r="NR332" s="26">
        <f>IFERROR(Tableau17[[#This Row],[2015-T1-MACROGAUCHE]]/Tableau17[[#This Row],[2015-T1-MACROTOTALE]],"")</f>
        <v>0.32</v>
      </c>
      <c r="NS332" s="26">
        <f>IFERROR(Tableau17[[#This Row],[2015-T1-MACROAUTRE]]/Tableau17[[#This Row],[2015-T1-MACROTOTALE]],"")</f>
        <v>1.4545454545454545E-2</v>
      </c>
      <c r="NT332" s="26">
        <f>IFERROR(Tableau17[[#This Row],[2015-T2-MACROEXTRDROITE]]/Tableau17[[#This Row],[2015-T2-MACROTOTALE]],"")</f>
        <v>0.56521739130434778</v>
      </c>
      <c r="NU332" s="26">
        <f>IFERROR(Tableau17[[#This Row],[2015-T2-MACRODROITE]]/Tableau17[[#This Row],[2015-T2-MACROTOTALE]],"")</f>
        <v>0.43478260869565216</v>
      </c>
      <c r="NV332" s="26">
        <f>IFERROR(Tableau17[[#This Row],[2015-T2-MACROCENTRE]]/Tableau17[[#This Row],[2015-T2-MACROTOTALE]],"")</f>
        <v>0</v>
      </c>
      <c r="NW332" s="26">
        <f>IFERROR(Tableau17[[#This Row],[2015-T2-MACROGAUCHE]]/Tableau17[[#This Row],[2015-T2-MACROTOTALE]],"")</f>
        <v>0</v>
      </c>
      <c r="NX332" s="26">
        <f>IFERROR(Tableau17[[#This Row],[2015-T2-MACROAUTRE]]/Tableau17[[#This Row],[2015-T2-MACROTOTALE]],"")</f>
        <v>0</v>
      </c>
      <c r="NY332" s="26">
        <f>IFERROR(Tableau17[[#This Row],[2017-T1-MACROEXTRDROITE]]/Tableau17[[#This Row],[2017-T1-MACROTOTALE]],"")</f>
        <v>0.40969162995594716</v>
      </c>
      <c r="NZ332" s="26">
        <f>IFERROR(Tableau17[[#This Row],[2017-T1-MACRODROITE]]/Tableau17[[#This Row],[2017-T1-MACROTOTALE]],"")</f>
        <v>0.12004405286343613</v>
      </c>
      <c r="OA332" s="26">
        <f>IFERROR(Tableau17[[#This Row],[2017-T1-MACROCENTRE]]/Tableau17[[#This Row],[2017-T1-MACROTOTALE]],"")</f>
        <v>0.15528634361233482</v>
      </c>
      <c r="OB332" s="26">
        <f>IFERROR(Tableau17[[#This Row],[2017-T1-MACROGAUCHE]]/Tableau17[[#This Row],[2017-T1-MACROTOTALE]],"")</f>
        <v>0.30176211453744495</v>
      </c>
      <c r="OC332" s="26">
        <f>IFERROR(Tableau17[[#This Row],[2017-T1-MACROAUTRE]]/Tableau17[[#This Row],[2017-T1-MACROTOTALE]],"")</f>
        <v>1.3215859030837005E-2</v>
      </c>
      <c r="OD332" s="26">
        <f>IFERROR(Tableau17[[#This Row],[2017-T2-MACROEXTRDROITE]]/Tableau17[[#This Row],[2017-T2-MACROTOTALE]],"")</f>
        <v>0.50262467191601046</v>
      </c>
      <c r="OE332" s="26">
        <f>IFERROR(Tableau17[[#This Row],[2017-T2-MACRODROITE]]/Tableau17[[#This Row],[2017-T2-MACROTOTALE]],"")</f>
        <v>0</v>
      </c>
      <c r="OF332" s="26">
        <f>IFERROR(Tableau17[[#This Row],[2017-T2-MACROCENTRE]]/Tableau17[[#This Row],[2017-T2-MACROTOTALE]],"")</f>
        <v>0.49737532808398949</v>
      </c>
      <c r="OG332" s="26">
        <f>IFERROR(Tableau17[[#This Row],[2017-T2-MACROGAUCHE]]/Tableau17[[#This Row],[2017-T2-MACROTOTALE]],"")</f>
        <v>0</v>
      </c>
      <c r="OH332" s="26">
        <f>IFERROR(Tableau17[[#This Row],[2017-T2-MACROAUTRE]]/Tableau17[[#This Row],[2017-T2-MACROTOTALE]],"")</f>
        <v>0</v>
      </c>
      <c r="OI332" s="26">
        <f>IFERROR(Tableau17[[#This Row],[2019-T1-MACROEXTRDROITE]]/Tableau17[[#This Row],[2019-T1-MACROTOTALE]],"")</f>
        <v>0.41231343283582089</v>
      </c>
      <c r="OJ332" s="26">
        <f>IFERROR(Tableau17[[#This Row],[2019-T1-MACRODROITE]]/Tableau17[[#This Row],[2019-T1-MACROTOTALE]],"")</f>
        <v>8.9552238805970144E-2</v>
      </c>
      <c r="OK332" s="26">
        <f>IFERROR(Tableau17[[#This Row],[2019-T1-MACROCENTRE]]/Tableau17[[#This Row],[2019-T1-MACROTOTALE]],"")</f>
        <v>0.11753731343283583</v>
      </c>
      <c r="OL332" s="26">
        <f>IFERROR(Tableau17[[#This Row],[2019-T1-MACROGAUCHE]]/Tableau17[[#This Row],[2019-T1-MACROTOTALE]],"")</f>
        <v>0.32649253731343286</v>
      </c>
      <c r="OM332" s="26">
        <f>IFERROR(Tableau17[[#This Row],[2019-T1-MACROAUTRE]]/Tableau17[[#This Row],[2019-T1-MACROTOTALE]],"")</f>
        <v>5.4104477611940295E-2</v>
      </c>
      <c r="ON332" s="26">
        <f>IFERROR(Tableau17[[#This Row],[2020-T1-MACROEXTRDROITE]]/Tableau17[[#This Row],[2020-T1-MACROTOTALE]],"")</f>
        <v>0.28048780487804881</v>
      </c>
      <c r="OO332" s="26">
        <f>IFERROR(Tableau17[[#This Row],[2020-T1-MACRODROITE]]/Tableau17[[#This Row],[2020-T1-MACROTOTALE]],"")</f>
        <v>0.29573170731707316</v>
      </c>
      <c r="OP332" s="26">
        <f>IFERROR(Tableau17[[#This Row],[2020-T1-MACROCENTRE]]/Tableau17[[#This Row],[2020-T1-MACROTOTALE]],"")</f>
        <v>9.1463414634146339E-2</v>
      </c>
      <c r="OQ332" s="26">
        <f>IFERROR(Tableau17[[#This Row],[2020-T1-MACROGAUCHE]]/Tableau17[[#This Row],[2020-T1-MACROTOTALE]],"")</f>
        <v>0.33231707317073172</v>
      </c>
      <c r="OR332" s="26">
        <f>IFERROR(Tableau17[[#This Row],[2020-T1-MACROAUTRE]]/Tableau17[[#This Row],[2020-T1-MACROTOTALE]],"")</f>
        <v>0</v>
      </c>
      <c r="OS332" s="26">
        <f>IFERROR(Tableau17[[#This Row],[2017 (L)-T1-MACROEXTRDROITE]]/Tableau17[[#This Row],[2017 (L)-T1-MACROTOTALE]],"")</f>
        <v>0.25</v>
      </c>
      <c r="OT332" s="26">
        <f>IFERROR(Tableau17[[#This Row],[2017 (L)-T1-MACRODROITE]]/Tableau17[[#This Row],[2017 (L)-T1-MACROTOTALE]],"")</f>
        <v>0.19274809160305342</v>
      </c>
      <c r="OU332" s="26">
        <f>IFERROR(Tableau17[[#This Row],[2017 (L)-T1-MACROCENTRE]]/Tableau17[[#This Row],[2017 (L)-T1-MACROTOTALE]],"")</f>
        <v>0.22137404580152673</v>
      </c>
      <c r="OV332" s="26">
        <f>IFERROR(Tableau17[[#This Row],[2017 (L)-T1-MACROGAUCHE]]/Tableau17[[#This Row],[2017 (L)-T1-MACROTOTALE]],"")</f>
        <v>0.31106870229007633</v>
      </c>
      <c r="OW332" s="26">
        <f>IFERROR(Tableau17[[#This Row],[2017 (L)-T1-MACROAUTRE]]/Tableau17[[#This Row],[2017 (L)-T1-MACROTOTALE]],"")</f>
        <v>2.4809160305343511E-2</v>
      </c>
      <c r="OX332" s="26">
        <f>IFERROR(Tableau17[[#This Row],[2017 (L)-T2-MACROEXTRDROITE]]/Tableau17[[#This Row],[2017 (L)-T2-MACROTOTALE]],"")</f>
        <v>0</v>
      </c>
      <c r="OY332" s="26">
        <f>IFERROR(Tableau17[[#This Row],[2017 (L)-T2-MACRODROITE]]/Tableau17[[#This Row],[2017 (L)-T2-MACROTOTALE]],"")</f>
        <v>0.56395348837209303</v>
      </c>
      <c r="OZ332" s="26">
        <f>IFERROR(Tableau17[[#This Row],[2017 (L)-T2-MACROCENTRE]]/Tableau17[[#This Row],[2017 (L)-T2-MACROTOTALE]],"")</f>
        <v>0.43604651162790697</v>
      </c>
      <c r="PA332" s="26">
        <f>IFERROR(Tableau17[[#This Row],[2017 (L)-T2-MACROGAUCHE]]/Tableau17[[#This Row],[2017 (L)-T2-MACROTOTALE]],"")</f>
        <v>0</v>
      </c>
      <c r="PB332" s="26">
        <f>IFERROR(Tableau17[[#This Row],[2017 (L)-T2-MACROAUTRE]]/Tableau17[[#This Row],[2017 (L)-T2-MACROTOTALE]],"")</f>
        <v>0</v>
      </c>
      <c r="PC332" s="26">
        <f>IFERROR(Tableau17[[#This Row],[2008_T1_PROCUS]]/Tableau17[[#This Row],[2008_T1_INSCRITS]],0)</f>
        <v>5.1660516605166054E-3</v>
      </c>
      <c r="PD332" s="26">
        <f>IFERROR(Tableau17[[#This Row],[2008_T2_PROCUS]]/Tableau17[[#This Row],[2008_T2_INSCRITS]],0)</f>
        <v>8.869179600886918E-3</v>
      </c>
      <c r="PE332" s="26">
        <f>Tableau17[[#This Row],[2014_T1_PROCUS]]/Tableau17[[#This Row],[2014_T1_INSCRITS]]</f>
        <v>6.2843676355066776E-3</v>
      </c>
      <c r="PF332" s="26">
        <f>IFERROR(Tableau17[[#This Row],[2014_T2_PROCUS]]/Tableau17[[#This Row],[2014_T2_INSCRITS]],0)</f>
        <v>8.6410054988216804E-3</v>
      </c>
    </row>
    <row r="333" spans="1:422" hidden="1" x14ac:dyDescent="0.2">
      <c r="A333" s="1">
        <v>7</v>
      </c>
      <c r="B333" s="1" t="s">
        <v>487</v>
      </c>
      <c r="C333" s="1" t="s">
        <v>492</v>
      </c>
      <c r="D333" s="1" t="s">
        <v>492</v>
      </c>
      <c r="E333" s="1">
        <v>1365</v>
      </c>
      <c r="F333" s="1">
        <v>5.4565669999999997</v>
      </c>
      <c r="G333" s="1">
        <v>43.332177000000001</v>
      </c>
      <c r="H333" s="3">
        <v>1356</v>
      </c>
      <c r="I333" s="3">
        <v>342</v>
      </c>
      <c r="J333" s="1">
        <v>6</v>
      </c>
      <c r="L333" s="1">
        <v>44</v>
      </c>
      <c r="M333" s="1">
        <v>40</v>
      </c>
      <c r="O333" s="1">
        <v>3</v>
      </c>
      <c r="P333" s="1">
        <v>69</v>
      </c>
      <c r="Q333" s="1">
        <v>7</v>
      </c>
      <c r="R333" s="1">
        <v>107</v>
      </c>
      <c r="S333" s="1">
        <v>46</v>
      </c>
      <c r="T333" s="1">
        <v>16</v>
      </c>
      <c r="U333" s="1">
        <v>338</v>
      </c>
      <c r="V333" s="1">
        <v>1435</v>
      </c>
      <c r="W333" s="1">
        <v>730</v>
      </c>
      <c r="X333" s="1">
        <v>9</v>
      </c>
      <c r="Y333" s="2">
        <v>0.50871080000000002</v>
      </c>
      <c r="Z333" s="1">
        <v>1435</v>
      </c>
      <c r="AA333" s="1">
        <v>820</v>
      </c>
      <c r="AB333" s="1">
        <v>11</v>
      </c>
      <c r="AC333" s="2">
        <v>0.57142857000000002</v>
      </c>
      <c r="AD333" s="1">
        <v>1356</v>
      </c>
      <c r="AE333" s="1">
        <v>347</v>
      </c>
      <c r="AF333" s="2">
        <v>0.25589971</v>
      </c>
      <c r="AG333" s="1">
        <f t="shared" si="5"/>
        <v>342</v>
      </c>
      <c r="AH333" s="1">
        <v>1278</v>
      </c>
      <c r="AI333" s="1">
        <v>685</v>
      </c>
      <c r="AJ333" s="1">
        <v>6</v>
      </c>
      <c r="AK333" s="2">
        <v>0.53599374</v>
      </c>
      <c r="AL333" s="1">
        <v>1276</v>
      </c>
      <c r="AM333" s="1">
        <v>754</v>
      </c>
      <c r="AN333" s="1">
        <v>13</v>
      </c>
      <c r="AO333" s="2">
        <v>0.59090909000000003</v>
      </c>
      <c r="AP333" s="1">
        <v>1437</v>
      </c>
      <c r="AQ333" s="1">
        <v>657</v>
      </c>
      <c r="AR333" s="2">
        <v>0.45720251000000001</v>
      </c>
      <c r="AS333" s="1">
        <v>1436</v>
      </c>
      <c r="AT333" s="1">
        <v>731</v>
      </c>
      <c r="AU333" s="2">
        <v>0.50905292000000002</v>
      </c>
      <c r="AV333" s="1">
        <v>1276</v>
      </c>
      <c r="AW333" s="1">
        <v>449</v>
      </c>
      <c r="AX333" s="2">
        <v>0.35188088000000001</v>
      </c>
      <c r="AY333" s="1">
        <v>1276</v>
      </c>
      <c r="AZ333" s="1">
        <v>372</v>
      </c>
      <c r="BA333" s="2">
        <v>0.29153604999999999</v>
      </c>
      <c r="BB333" s="1">
        <v>1271</v>
      </c>
      <c r="BC333" s="1">
        <v>906</v>
      </c>
      <c r="BD333" s="2">
        <v>0.71282455</v>
      </c>
      <c r="BE333" s="1">
        <v>1271</v>
      </c>
      <c r="BF333" s="1">
        <v>861</v>
      </c>
      <c r="BG333" s="2">
        <v>0.67741934999999998</v>
      </c>
      <c r="BH333" s="1">
        <v>1319</v>
      </c>
      <c r="BI333" s="1">
        <v>447</v>
      </c>
      <c r="BJ333" s="2">
        <v>0.3388931</v>
      </c>
      <c r="BK333" s="1">
        <v>31</v>
      </c>
      <c r="BL333" s="1">
        <v>4</v>
      </c>
      <c r="BN333" s="1">
        <v>19</v>
      </c>
      <c r="BO333" s="1">
        <v>69</v>
      </c>
      <c r="BP333" s="1">
        <v>271</v>
      </c>
      <c r="BQ333" s="1">
        <v>276</v>
      </c>
      <c r="BR333" s="1">
        <v>670</v>
      </c>
      <c r="BS333" s="1">
        <v>49</v>
      </c>
      <c r="BU333" s="1">
        <v>334</v>
      </c>
      <c r="BV333" s="1">
        <v>356</v>
      </c>
      <c r="BW333" s="1">
        <v>739</v>
      </c>
      <c r="BZ333" s="1">
        <v>53</v>
      </c>
      <c r="CA333" s="1">
        <v>7</v>
      </c>
      <c r="CB333" s="1">
        <v>36</v>
      </c>
      <c r="CC333" s="1">
        <v>207</v>
      </c>
      <c r="CD333" s="1">
        <v>234</v>
      </c>
      <c r="CE333" s="1">
        <v>172</v>
      </c>
      <c r="CF333" s="1">
        <v>709</v>
      </c>
      <c r="CG333" s="1">
        <v>272</v>
      </c>
      <c r="CH333" s="1">
        <v>276</v>
      </c>
      <c r="CI333" s="1">
        <v>250</v>
      </c>
      <c r="CJ333" s="1">
        <v>798</v>
      </c>
      <c r="CL333" s="1">
        <v>10</v>
      </c>
      <c r="CN333" s="1">
        <v>11</v>
      </c>
      <c r="CO333" s="1">
        <v>17</v>
      </c>
      <c r="CP333" s="1">
        <v>221</v>
      </c>
      <c r="CS333" s="1">
        <v>246</v>
      </c>
      <c r="CT333" s="1">
        <v>118</v>
      </c>
      <c r="CV333" s="1">
        <v>18</v>
      </c>
      <c r="CW333" s="1">
        <v>641</v>
      </c>
      <c r="CY333" s="1">
        <v>300</v>
      </c>
      <c r="CZ333" s="1">
        <v>391</v>
      </c>
      <c r="DC333" s="1">
        <v>691</v>
      </c>
      <c r="DE333" s="1">
        <v>4</v>
      </c>
      <c r="DF333" s="1">
        <v>3</v>
      </c>
      <c r="DH333" s="1">
        <v>2</v>
      </c>
      <c r="DI333" s="1">
        <v>28</v>
      </c>
      <c r="DJ333" s="1">
        <v>16</v>
      </c>
      <c r="DK333" s="1">
        <v>2</v>
      </c>
      <c r="DL333" s="1">
        <v>88</v>
      </c>
      <c r="DM333" s="1">
        <v>116</v>
      </c>
      <c r="DN333" s="1">
        <v>61</v>
      </c>
      <c r="DQ333" s="1">
        <v>2</v>
      </c>
      <c r="DR333" s="1">
        <v>100</v>
      </c>
      <c r="DS333" s="1">
        <v>13</v>
      </c>
      <c r="DU333" s="1">
        <v>435</v>
      </c>
      <c r="DW333" s="1">
        <v>167</v>
      </c>
      <c r="DZ333" s="1">
        <v>178</v>
      </c>
      <c r="EA333" s="1">
        <v>345</v>
      </c>
      <c r="EB333" s="1">
        <v>3</v>
      </c>
      <c r="EC333" s="1">
        <v>8</v>
      </c>
      <c r="ED333" s="1">
        <v>2</v>
      </c>
      <c r="EE333" s="1">
        <v>15</v>
      </c>
      <c r="EF333" s="1">
        <v>138</v>
      </c>
      <c r="EG333" s="1">
        <v>35</v>
      </c>
      <c r="EH333" s="1">
        <v>8</v>
      </c>
      <c r="EI333" s="1">
        <v>269</v>
      </c>
      <c r="EJ333" s="1">
        <v>254</v>
      </c>
      <c r="EK333" s="1">
        <v>148</v>
      </c>
      <c r="EL333" s="1">
        <v>4</v>
      </c>
      <c r="EM333" s="1">
        <v>884</v>
      </c>
      <c r="EN333" s="1">
        <v>339</v>
      </c>
      <c r="EO333" s="1">
        <v>455</v>
      </c>
      <c r="EP333" s="1">
        <v>794</v>
      </c>
      <c r="EQ333" s="1">
        <v>0</v>
      </c>
      <c r="ER333" s="1">
        <v>2</v>
      </c>
      <c r="ES333" s="1">
        <v>1</v>
      </c>
      <c r="ET333" s="1">
        <v>55</v>
      </c>
      <c r="EU333" s="1">
        <v>11</v>
      </c>
      <c r="EV333" s="1">
        <v>169</v>
      </c>
      <c r="EW333" s="1">
        <v>19</v>
      </c>
      <c r="EX333" s="1">
        <v>0</v>
      </c>
      <c r="EY333" s="1">
        <v>4</v>
      </c>
      <c r="EZ333" s="1">
        <v>7</v>
      </c>
      <c r="FA333" s="1">
        <v>0</v>
      </c>
      <c r="FB333" s="1">
        <v>0</v>
      </c>
      <c r="FC333" s="1">
        <v>0</v>
      </c>
      <c r="FD333" s="1">
        <v>0</v>
      </c>
      <c r="FE333" s="1">
        <v>0</v>
      </c>
      <c r="FF333" s="1">
        <v>0</v>
      </c>
      <c r="FG333" s="1">
        <v>0</v>
      </c>
      <c r="FH333" s="1">
        <v>8</v>
      </c>
      <c r="FI333" s="1">
        <v>0</v>
      </c>
      <c r="FJ333" s="1">
        <v>15</v>
      </c>
      <c r="FK333" s="1">
        <v>8</v>
      </c>
      <c r="FL333" s="1">
        <v>0</v>
      </c>
      <c r="FM333" s="1">
        <v>40</v>
      </c>
      <c r="FN333" s="1">
        <v>7</v>
      </c>
      <c r="FO333" s="1">
        <v>3</v>
      </c>
      <c r="FP333" s="1">
        <v>71</v>
      </c>
      <c r="FQ333" s="1">
        <v>0</v>
      </c>
      <c r="FR333" s="1">
        <f>SUM(Tableau17[[#This Row],[2019-T1-ALEXANDRE Audric]:[2019-T1-MARIE Florie]])</f>
        <v>420</v>
      </c>
      <c r="FS333" s="1">
        <v>69</v>
      </c>
      <c r="FT333" s="1">
        <v>306</v>
      </c>
      <c r="FU333" s="1">
        <v>0</v>
      </c>
      <c r="FV333" s="1">
        <v>295</v>
      </c>
      <c r="FW333" s="1">
        <v>0</v>
      </c>
      <c r="FX333" s="1">
        <v>670</v>
      </c>
      <c r="FY333" s="1">
        <v>49</v>
      </c>
      <c r="FZ333" s="1">
        <v>334</v>
      </c>
      <c r="GA333" s="1">
        <v>0</v>
      </c>
      <c r="GB333" s="1">
        <v>356</v>
      </c>
      <c r="GC333" s="1">
        <v>0</v>
      </c>
      <c r="GD333" s="1">
        <v>739</v>
      </c>
      <c r="GE333" s="1">
        <v>207</v>
      </c>
      <c r="GF333" s="1">
        <v>234</v>
      </c>
      <c r="GG333" s="1">
        <v>0</v>
      </c>
      <c r="GH333" s="1">
        <v>268</v>
      </c>
      <c r="GI333" s="1">
        <v>0</v>
      </c>
      <c r="GJ333" s="1">
        <v>709</v>
      </c>
      <c r="GK333" s="1">
        <v>272</v>
      </c>
      <c r="GL333" s="1">
        <v>276</v>
      </c>
      <c r="GM333" s="1">
        <v>0</v>
      </c>
      <c r="GN333" s="1">
        <v>250</v>
      </c>
      <c r="GO333" s="1">
        <v>0</v>
      </c>
      <c r="GP333" s="1">
        <v>798</v>
      </c>
      <c r="GQ333" s="1">
        <v>231</v>
      </c>
      <c r="GR333" s="1">
        <v>118</v>
      </c>
      <c r="GS333" s="1">
        <v>0</v>
      </c>
      <c r="GT333" s="1">
        <v>292</v>
      </c>
      <c r="GU333" s="1">
        <v>0</v>
      </c>
      <c r="GV333" s="1">
        <v>641</v>
      </c>
      <c r="GW333" s="1">
        <v>300</v>
      </c>
      <c r="GX333" s="1">
        <v>0</v>
      </c>
      <c r="GY333" s="1">
        <v>0</v>
      </c>
      <c r="GZ333" s="1">
        <v>391</v>
      </c>
      <c r="HA333" s="1">
        <v>0</v>
      </c>
      <c r="HB333" s="1">
        <v>691</v>
      </c>
      <c r="HC333" s="1">
        <v>294</v>
      </c>
      <c r="HD333" s="1">
        <v>138</v>
      </c>
      <c r="HE333" s="1">
        <v>148</v>
      </c>
      <c r="HF333" s="1">
        <v>296</v>
      </c>
      <c r="HG333" s="1">
        <v>8</v>
      </c>
      <c r="HH333" s="1">
        <v>884</v>
      </c>
      <c r="HI333" s="1">
        <v>339</v>
      </c>
      <c r="HJ333" s="1">
        <v>0</v>
      </c>
      <c r="HK333" s="1">
        <v>455</v>
      </c>
      <c r="HL333" s="1">
        <v>0</v>
      </c>
      <c r="HM333" s="1">
        <v>0</v>
      </c>
      <c r="HN333" s="1">
        <v>794</v>
      </c>
      <c r="HO333" s="1">
        <v>181</v>
      </c>
      <c r="HP333" s="1">
        <v>26</v>
      </c>
      <c r="HQ333" s="1">
        <v>71</v>
      </c>
      <c r="HR333" s="1">
        <v>127</v>
      </c>
      <c r="HS333" s="1">
        <v>27</v>
      </c>
      <c r="HT333" s="1">
        <v>432</v>
      </c>
      <c r="HU333" s="1">
        <v>107</v>
      </c>
      <c r="HV333" s="1">
        <v>113</v>
      </c>
      <c r="HW333" s="1">
        <v>13</v>
      </c>
      <c r="HX333" s="1">
        <v>105</v>
      </c>
      <c r="HY333" s="1">
        <v>0</v>
      </c>
      <c r="HZ333" s="1">
        <v>338</v>
      </c>
      <c r="IA333" s="1">
        <v>135</v>
      </c>
      <c r="IB333" s="1">
        <v>61</v>
      </c>
      <c r="IC333" s="1">
        <v>100</v>
      </c>
      <c r="ID333" s="1">
        <v>133</v>
      </c>
      <c r="IE333" s="1">
        <v>6</v>
      </c>
      <c r="IF333" s="1">
        <v>435</v>
      </c>
      <c r="IG333" s="1">
        <v>167</v>
      </c>
      <c r="IH333" s="1">
        <v>0</v>
      </c>
      <c r="II333" s="1">
        <v>178</v>
      </c>
      <c r="IJ333" s="1">
        <v>0</v>
      </c>
      <c r="IK333" s="1">
        <v>0</v>
      </c>
      <c r="IL333" s="1">
        <v>345</v>
      </c>
      <c r="IM333" s="26">
        <f>IFERROR(Tableau17[[#This Row],[LDIV]]/Tableau17[[#This Row],[Total général]],"")</f>
        <v>1.7751479289940829E-2</v>
      </c>
      <c r="IN333" s="26">
        <f>IFERROR(Tableau17[[#This Row],[LDVC]]/Tableau17[[#This Row],[Total général]],"")</f>
        <v>0</v>
      </c>
      <c r="IO333" s="26">
        <f>IFERROR(Tableau17[[#This Row],[LDVD]]/Tableau17[[#This Row],[Total général]],"")</f>
        <v>0.13017751479289941</v>
      </c>
      <c r="IP333" s="26">
        <f>IFERROR(Tableau17[[#This Row],[LDVG]]/Tableau17[[#This Row],[Total général]],"")</f>
        <v>0.11834319526627218</v>
      </c>
      <c r="IQ333" s="26">
        <f>IFERROR(Tableau17[[#This Row],[LEXD]]/Tableau17[[#This Row],[Total général]],"")</f>
        <v>0</v>
      </c>
      <c r="IR333" s="26">
        <f>IFERROR(Tableau17[[#This Row],[LEXG]]/Tableau17[[#This Row],[Total général]],"")</f>
        <v>8.8757396449704144E-3</v>
      </c>
      <c r="IS333" s="26">
        <f>IFERROR(Tableau17[[#This Row],[LLR]]/Tableau17[[#This Row],[Total général]],"")</f>
        <v>0.20414201183431951</v>
      </c>
      <c r="IT333" s="26">
        <f>IFERROR(Tableau17[[#This Row],[LREM]]/Tableau17[[#This Row],[Total général]],"")</f>
        <v>2.0710059171597635E-2</v>
      </c>
      <c r="IU333" s="26">
        <f>IFERROR(Tableau17[[#This Row],[LRN]]/Tableau17[[#This Row],[Total général]],"")</f>
        <v>0.31656804733727811</v>
      </c>
      <c r="IV333" s="26">
        <f>IFERROR(Tableau17[[#This Row],[LUG]]/Tableau17[[#This Row],[Total général]],"")</f>
        <v>0.13609467455621302</v>
      </c>
      <c r="IW333" s="26">
        <f>IFERROR(Tableau17[[#This Row],[LVEC]]/Tableau17[[#This Row],[Total général]],"")</f>
        <v>4.7337278106508875E-2</v>
      </c>
      <c r="IX333" s="26">
        <f>IFERROR(Tableau17[[#This Row],[2008-T1-LCMD]]/Tableau17[[#This Row],[2008-T1-TOTAL]],"")</f>
        <v>4.6268656716417909E-2</v>
      </c>
      <c r="IY333" s="26">
        <f>IFERROR(Tableau17[[#This Row],[2008-T1-LDVD]]/Tableau17[[#This Row],[2008-T1-TOTAL]],"")</f>
        <v>5.9701492537313433E-3</v>
      </c>
      <c r="IZ333" s="26">
        <f>IFERROR(Tableau17[[#This Row],[2008-T1-LEXD]]/Tableau17[[#This Row],[2008-T1-TOTAL]],"")</f>
        <v>0</v>
      </c>
      <c r="JA333" s="26">
        <f>IFERROR(Tableau17[[#This Row],[2008-T1-LEXG]]/Tableau17[[#This Row],[2008-T1-TOTAL]],"")</f>
        <v>2.8358208955223882E-2</v>
      </c>
      <c r="JB333" s="26">
        <f>IFERROR(Tableau17[[#This Row],[2008-T1-LFN]]/Tableau17[[#This Row],[2008-T1-TOTAL]],"")</f>
        <v>0.10298507462686567</v>
      </c>
      <c r="JC333" s="26">
        <f>IFERROR(Tableau17[[#This Row],[2008-T1-LMAJ]]/Tableau17[[#This Row],[2008-T1-TOTAL]],"")</f>
        <v>0.40447761194029852</v>
      </c>
      <c r="JD333" s="26">
        <f>IFERROR(Tableau17[[#This Row],[2008-T1-LUG]]/Tableau17[[#This Row],[2008-T1-TOTAL]],"")</f>
        <v>0.41194029850746267</v>
      </c>
      <c r="JE333" s="26">
        <f>IFERROR(Tableau17[[#This Row],[2008-T2-LFN]]/Tableau17[[#This Row],[2008-T2-TOTAL]],"")</f>
        <v>6.6305818673883632E-2</v>
      </c>
      <c r="JF333" s="26">
        <f>IFERROR(Tableau17[[#This Row],[2008-T2-LGC]]/Tableau17[[#This Row],[2008-T2-TOTAL]],"")</f>
        <v>0</v>
      </c>
      <c r="JG333" s="26">
        <f>IFERROR(Tableau17[[#This Row],[2008-T2-LMAJ]]/Tableau17[[#This Row],[2008-T2-TOTAL]],"")</f>
        <v>0.45196211096075778</v>
      </c>
      <c r="JH333" s="26">
        <f>IFERROR(Tableau17[[#This Row],[2008-T2-LUG]]/Tableau17[[#This Row],[2008-T2-TOTAL]],"")</f>
        <v>0.48173207036535859</v>
      </c>
      <c r="JI333" s="26">
        <f>IFERROR(Tableau17[[#This Row],[2014-T1-LDIV]]/Tableau17[[#This Row],[2014-T1-TOTAL]],"")</f>
        <v>0</v>
      </c>
      <c r="JJ333" s="26">
        <f>IFERROR(Tableau17[[#This Row],[2014-T1-LDVD]]/Tableau17[[#This Row],[2014-T1-TOTAL]],"")</f>
        <v>0</v>
      </c>
      <c r="JK333" s="26">
        <f>IFERROR(Tableau17[[#This Row],[2014-T1-LDVG]]/Tableau17[[#This Row],[2014-T1-TOTAL]],"")</f>
        <v>7.4753173483779967E-2</v>
      </c>
      <c r="JL333" s="26">
        <f>IFERROR(Tableau17[[#This Row],[2014-T1-LEXG]]/Tableau17[[#This Row],[2014-T1-TOTAL]],"")</f>
        <v>9.8730606488011286E-3</v>
      </c>
      <c r="JM333" s="26">
        <f>IFERROR(Tableau17[[#This Row],[2014-T1-LFG]]/Tableau17[[#This Row],[2014-T1-TOTAL]],"")</f>
        <v>5.0775740479548657E-2</v>
      </c>
      <c r="JN333" s="26">
        <f>IFERROR(Tableau17[[#This Row],[2014-T1-LFN]]/Tableau17[[#This Row],[2014-T1-TOTAL]],"")</f>
        <v>0.29196050775740479</v>
      </c>
      <c r="JO333" s="26">
        <f>IFERROR(Tableau17[[#This Row],[2014-T1-LUD]]/Tableau17[[#This Row],[2014-T1-TOTAL]],"")</f>
        <v>0.33004231311706628</v>
      </c>
      <c r="JP333" s="26">
        <f>IFERROR(Tableau17[[#This Row],[2014-T1-LUG]]/Tableau17[[#This Row],[2014-T1-TOTAL]],"")</f>
        <v>0.24259520451339917</v>
      </c>
      <c r="JQ333" s="26">
        <f>IFERROR(Tableau17[[#This Row],[2014-T2-LFN]]/Tableau17[[#This Row],[2014-T2-TOTAL]],"")</f>
        <v>0.34085213032581452</v>
      </c>
      <c r="JR333" s="26">
        <f>IFERROR(Tableau17[[#This Row],[2014-T2-LUD]]/Tableau17[[#This Row],[2014-T2-TOTAL]],"")</f>
        <v>0.34586466165413532</v>
      </c>
      <c r="JS333" s="26">
        <f>IFERROR(Tableau17[[#This Row],[2014-T2-LUG]]/Tableau17[[#This Row],[2014-T2-TOTAL]],"")</f>
        <v>0.31328320802005011</v>
      </c>
      <c r="JT333" s="26">
        <f>IFERROR(Tableau17[[#This Row],[2015-T1-BC-DIV]]/Tableau17[[#This Row],[2015-T1-TOTAL]],"")</f>
        <v>0</v>
      </c>
      <c r="JU333" s="26">
        <f>IFERROR(Tableau17[[#This Row],[2015-T1-BC-DLF]]/Tableau17[[#This Row],[2015-T1-TOTAL]],"")</f>
        <v>1.5600624024960999E-2</v>
      </c>
      <c r="JV333" s="26">
        <f>IFERROR(Tableau17[[#This Row],[2015-T1-BC-DVD]]/Tableau17[[#This Row],[2015-T1-TOTAL]],"")</f>
        <v>0</v>
      </c>
      <c r="JW333" s="26">
        <f>IFERROR(Tableau17[[#This Row],[2015-T1-BC-DVG]]/Tableau17[[#This Row],[2015-T1-TOTAL]],"")</f>
        <v>1.7160686427457099E-2</v>
      </c>
      <c r="JX333" s="26">
        <f>IFERROR(Tableau17[[#This Row],[2015-T1-BC-FG]]/Tableau17[[#This Row],[2015-T1-TOTAL]],"")</f>
        <v>2.6521060842433698E-2</v>
      </c>
      <c r="JY333" s="26">
        <f>IFERROR(Tableau17[[#This Row],[2015-T1-BC-FN]]/Tableau17[[#This Row],[2015-T1-TOTAL]],"")</f>
        <v>0.34477379095163807</v>
      </c>
      <c r="JZ333" s="26">
        <f>IFERROR(Tableau17[[#This Row],[2015-T1-BC-MDM]]/Tableau17[[#This Row],[2015-T1-TOTAL]],"")</f>
        <v>0</v>
      </c>
      <c r="KA333" s="26">
        <f>IFERROR(Tableau17[[#This Row],[2015-T1-BC-RDG]]/Tableau17[[#This Row],[2015-T1-TOTAL]],"")</f>
        <v>0</v>
      </c>
      <c r="KB333" s="26">
        <f>IFERROR(Tableau17[[#This Row],[2015-T1-BC-SOC]]/Tableau17[[#This Row],[2015-T1-TOTAL]],"")</f>
        <v>0.38377535101404059</v>
      </c>
      <c r="KC333" s="26">
        <f>IFERROR(Tableau17[[#This Row],[2015-T1-BC-UD]]/Tableau17[[#This Row],[2015-T1-TOTAL]],"")</f>
        <v>0.18408736349453977</v>
      </c>
      <c r="KD333" s="26">
        <f>IFERROR(Tableau17[[#This Row],[2015-T1-BC-UG]]/Tableau17[[#This Row],[2015-T1-TOTAL]],"")</f>
        <v>0</v>
      </c>
      <c r="KE333" s="26">
        <f>IFERROR(Tableau17[[#This Row],[2015-T1-BC-VEC]]/Tableau17[[#This Row],[2015-T1-TOTAL]],"")</f>
        <v>2.8081123244929798E-2</v>
      </c>
      <c r="KF333" s="26">
        <f>IFERROR(Tableau17[[#This Row],[2015-T2-BC-DVG]]/Tableau17[[#This Row],[2015-T2-TOTAL]],"")</f>
        <v>0</v>
      </c>
      <c r="KG333" s="26">
        <f>IFERROR(Tableau17[[#This Row],[2015-T2-BC-FN]]/Tableau17[[#This Row],[2015-T2-TOTAL]],"")</f>
        <v>0.43415340086830678</v>
      </c>
      <c r="KH333" s="26">
        <f>IFERROR(Tableau17[[#This Row],[2015-T2-BC-SOC]]/Tableau17[[#This Row],[2015-T2-TOTAL]],"")</f>
        <v>0.56584659913169322</v>
      </c>
      <c r="KI333" s="26">
        <f>IFERROR(Tableau17[[#This Row],[2015-T2-BC-UD]]/Tableau17[[#This Row],[2015-T2-TOTAL]],"")</f>
        <v>0</v>
      </c>
      <c r="KJ333" s="26">
        <f>IFERROR(Tableau17[[#This Row],[2015-T2-BC-UG]]/Tableau17[[#This Row],[2015-T2-TOTAL]],"")</f>
        <v>0</v>
      </c>
      <c r="KK333" s="26">
        <f>IFERROR(Tableau17[[#This Row],[2017 (L)-T1-COM]]/Tableau17[[#This Row],[2017 (L)-T1-TOTAL]],"")</f>
        <v>0</v>
      </c>
      <c r="KL333" s="26">
        <f>IFERROR(Tableau17[[#This Row],[2017 (L)-T1-DIV]]/Tableau17[[#This Row],[2017 (L)-T1-TOTAL]],"")</f>
        <v>9.1954022988505746E-3</v>
      </c>
      <c r="KM333" s="26">
        <f>IFERROR(Tableau17[[#This Row],[2017 (L)-T1-DLF]]/Tableau17[[#This Row],[2017 (L)-T1-TOTAL]],"")</f>
        <v>6.8965517241379309E-3</v>
      </c>
      <c r="KN333" s="26">
        <f>IFERROR(Tableau17[[#This Row],[2017 (L)-T1-DVD]]/Tableau17[[#This Row],[2017 (L)-T1-TOTAL]],"")</f>
        <v>0</v>
      </c>
      <c r="KO333" s="26">
        <f>IFERROR(Tableau17[[#This Row],[2017 (L)-T1-DVG]]/Tableau17[[#This Row],[2017 (L)-T1-TOTAL]],"")</f>
        <v>4.5977011494252873E-3</v>
      </c>
      <c r="KP333" s="26">
        <f>IFERROR(Tableau17[[#This Row],[2017 (L)-T1-ECO]]/Tableau17[[#This Row],[2017 (L)-T1-TOTAL]],"")</f>
        <v>6.4367816091954022E-2</v>
      </c>
      <c r="KQ333" s="26">
        <f>IFERROR(Tableau17[[#This Row],[2017 (L)-T1-EXD]]/Tableau17[[#This Row],[2017 (L)-T1-TOTAL]],"")</f>
        <v>3.6781609195402298E-2</v>
      </c>
      <c r="KR333" s="26">
        <f>IFERROR(Tableau17[[#This Row],[2017 (L)-T1-EXG]]/Tableau17[[#This Row],[2017 (L)-T1-TOTAL]],"")</f>
        <v>4.5977011494252873E-3</v>
      </c>
      <c r="KS333" s="26">
        <f>IFERROR(Tableau17[[#This Row],[2017 (L)-T1-FI]]/Tableau17[[#This Row],[2017 (L)-T1-TOTAL]],"")</f>
        <v>0.20229885057471264</v>
      </c>
      <c r="KT333" s="26">
        <f>IFERROR(Tableau17[[#This Row],[2017 (L)-T1-FN]]/Tableau17[[#This Row],[2017 (L)-T1-TOTAL]],"")</f>
        <v>0.26666666666666666</v>
      </c>
      <c r="KU333" s="26">
        <f>IFERROR(Tableau17[[#This Row],[2017 (L)-T1-LR]]/Tableau17[[#This Row],[2017 (L)-T1-TOTAL]],"")</f>
        <v>0.14022988505747128</v>
      </c>
      <c r="KV333" s="26">
        <f>IFERROR(Tableau17[[#This Row],[2017 (L)-T1-MDM]]/Tableau17[[#This Row],[2017 (L)-T1-TOTAL]],"")</f>
        <v>0</v>
      </c>
      <c r="KW333" s="26">
        <f>IFERROR(Tableau17[[#This Row],[2017 (L)-T1-RDG]]/Tableau17[[#This Row],[2017 (L)-T1-TOTAL]],"")</f>
        <v>0</v>
      </c>
      <c r="KX333" s="26">
        <f>IFERROR(Tableau17[[#This Row],[2017 (L)-T1-REG]]/Tableau17[[#This Row],[2017 (L)-T1-TOTAL]],"")</f>
        <v>4.5977011494252873E-3</v>
      </c>
      <c r="KY333" s="26">
        <f>IFERROR(Tableau17[[#This Row],[2017 (L)-T1-REM]]/Tableau17[[#This Row],[2017 (L)-T1-TOTAL]],"")</f>
        <v>0.22988505747126436</v>
      </c>
      <c r="KZ333" s="26">
        <f>IFERROR(Tableau17[[#This Row],[2017 (L)-T1-SOC]]/Tableau17[[#This Row],[2017 (L)-T1-TOTAL]],"")</f>
        <v>2.9885057471264367E-2</v>
      </c>
      <c r="LA333" s="26">
        <f>IFERROR(Tableau17[[#This Row],[2017 (L)-T1-UDI]]/Tableau17[[#This Row],[2017 (L)-T1-TOTAL]],"")</f>
        <v>0</v>
      </c>
      <c r="LB333" s="26">
        <f>IFERROR(Tableau17[[#This Row],[2017 (L)-T2-FI]]/Tableau17[[#This Row],[2017 (L)-T2-TOTAL]],"")</f>
        <v>0</v>
      </c>
      <c r="LC333" s="26">
        <f>IFERROR(Tableau17[[#This Row],[2017 (L)-T2-FN]]/Tableau17[[#This Row],[2017 (L)-T2-TOTAL]],"")</f>
        <v>0.48405797101449277</v>
      </c>
      <c r="LD333" s="26">
        <f>IFERROR(Tableau17[[#This Row],[2017 (L)-T2-LR]]/Tableau17[[#This Row],[2017 (L)-T2-TOTAL]],"")</f>
        <v>0</v>
      </c>
      <c r="LE333" s="26">
        <f>IFERROR(Tableau17[[#This Row],[2017 (L)-T2-MDM]]/Tableau17[[#This Row],[2017 (L)-T2-TOTAL]],"")</f>
        <v>0</v>
      </c>
      <c r="LF333" s="26">
        <f>IFERROR(Tableau17[[#This Row],[2017 (L)-T2-REM]]/Tableau17[[#This Row],[2017 (L)-T2-TOTAL]],"")</f>
        <v>0.51594202898550723</v>
      </c>
      <c r="LG333" s="26">
        <f>IFERROR(Tableau17[[#This Row],[2017-T1-ARTHAUD Nathalie]]/Tableau17[[#This Row],[2017-T1-TOTAL]],"")</f>
        <v>3.3936651583710408E-3</v>
      </c>
      <c r="LH333" s="26">
        <f>IFERROR(Tableau17[[#This Row],[2017-T1-ASSELINEAU Fran]]/Tableau17[[#This Row],[2017-T1-TOTAL]],"")</f>
        <v>9.0497737556561094E-3</v>
      </c>
      <c r="LI333" s="26">
        <f>IFERROR(Tableau17[[#This Row],[2017-T1-CHEMINADE Jacques]]/Tableau17[[#This Row],[2017-T1-TOTAL]],"")</f>
        <v>2.2624434389140274E-3</v>
      </c>
      <c r="LJ333" s="26">
        <f>IFERROR(Tableau17[[#This Row],[2017-T1-DUPONT-AIGNAN Nicolas]]/Tableau17[[#This Row],[2017-T1-TOTAL]],"")</f>
        <v>1.6968325791855202E-2</v>
      </c>
      <c r="LK333" s="26">
        <f>IFERROR(Tableau17[[#This Row],[2017-T1-FILLON Fran]]/Tableau17[[#This Row],[2017-T1-TOTAL]],"")</f>
        <v>0.15610859728506787</v>
      </c>
      <c r="LL333" s="26">
        <f>IFERROR(Tableau17[[#This Row],[2017-T1-HAMON Beno]]/Tableau17[[#This Row],[2017-T1-TOTAL]],"")</f>
        <v>3.9592760180995473E-2</v>
      </c>
      <c r="LM333" s="26">
        <f>IFERROR(Tableau17[[#This Row],[2017-T1-LASSALLE Jean]]/Tableau17[[#This Row],[2017-T1-TOTAL]],"")</f>
        <v>9.0497737556561094E-3</v>
      </c>
      <c r="LN333" s="26">
        <f>IFERROR(Tableau17[[#This Row],[2017-T1-LE PEN Marine]]/Tableau17[[#This Row],[2017-T1-TOTAL]],"")</f>
        <v>0.30429864253393663</v>
      </c>
      <c r="LO333" s="26">
        <f>IFERROR(Tableau17[[#This Row],[2017-T1-M Jean-Luc]]/Tableau17[[#This Row],[2017-T1-TOTAL]],"")</f>
        <v>0.28733031674208143</v>
      </c>
      <c r="LP333" s="26">
        <f>IFERROR(Tableau17[[#This Row],[2017-T1-MACRON Emmanuel]]/Tableau17[[#This Row],[2017-T1-TOTAL]],"")</f>
        <v>0.167420814479638</v>
      </c>
      <c r="LQ333" s="26">
        <f>IFERROR(Tableau17[[#This Row],[2017-T1-POUTOU Philippe]]/Tableau17[[#This Row],[2017-T1-TOTAL]],"")</f>
        <v>4.5248868778280547E-3</v>
      </c>
      <c r="LR333" s="26">
        <f>IFERROR(Tableau17[[#This Row],[2017-T2-LE PEN Marine]]/Tableau17[[#This Row],[2017-T2-TOTAL]],"")</f>
        <v>0.4269521410579345</v>
      </c>
      <c r="LS333" s="26">
        <f>IFERROR(Tableau17[[#This Row],[2017-T2-MACRON Emmanuel]]/Tableau17[[#This Row],[2017-T2-TOTAL]],"")</f>
        <v>0.57304785894206545</v>
      </c>
      <c r="LT333" s="26">
        <f>IFERROR(Tableau17[[#This Row],[2019-T1-ALEXANDRE Audric]]/Tableau17[[#This Row],[2019-T1-TOTAL]],"")</f>
        <v>0</v>
      </c>
      <c r="LU333" s="26">
        <f>IFERROR(Tableau17[[#This Row],[2019-T1-ARTHAUD Nathalie]]/Tableau17[[#This Row],[2019-T1-TOTAL]],"")</f>
        <v>4.7619047619047623E-3</v>
      </c>
      <c r="LV333" s="26">
        <f>IFERROR(Tableau17[[#This Row],[2019-T1-ASSELINEAU François]]/Tableau17[[#This Row],[2019-T1-TOTAL]],"")</f>
        <v>2.3809523809523812E-3</v>
      </c>
      <c r="LW333" s="26">
        <f>IFERROR(Tableau17[[#This Row],[2019-T1-AUBRY Manon]]/Tableau17[[#This Row],[2019-T1-TOTAL]],"")</f>
        <v>0.13095238095238096</v>
      </c>
      <c r="LX333" s="26">
        <f>IFERROR(Tableau17[[#This Row],[2019-T1-AZERGUI Nagib]]/Tableau17[[#This Row],[2019-T1-TOTAL]],"")</f>
        <v>2.6190476190476191E-2</v>
      </c>
      <c r="LY333" s="26">
        <f>IFERROR(Tableau17[[#This Row],[2019-T1-BARDELLA Jordan]]/Tableau17[[#This Row],[2019-T1-TOTAL]],"")</f>
        <v>0.40238095238095239</v>
      </c>
      <c r="LZ333" s="26">
        <f>IFERROR(Tableau17[[#This Row],[2019-T1-BELLAMY François-Xavier]]/Tableau17[[#This Row],[2019-T1-TOTAL]],"")</f>
        <v>4.5238095238095237E-2</v>
      </c>
      <c r="MA333" s="26">
        <f>IFERROR(Tableau17[[#This Row],[2019-T1-BIDOU Olivier]]/Tableau17[[#This Row],[2019-T1-TOTAL]],"")</f>
        <v>0</v>
      </c>
      <c r="MB333" s="26">
        <f>IFERROR(Tableau17[[#This Row],[2019-T1-BOURG Dominique]]/Tableau17[[#This Row],[2019-T1-TOTAL]],"")</f>
        <v>9.5238095238095247E-3</v>
      </c>
      <c r="MC333" s="26">
        <f>IFERROR(Tableau17[[#This Row],[2019-T1-BROSSAT Ian]]/Tableau17[[#This Row],[2019-T1-TOTAL]],"")</f>
        <v>1.6666666666666666E-2</v>
      </c>
      <c r="MD333" s="26">
        <f>IFERROR(Tableau17[[#This Row],[2019-T1-CAILLAUD Sophie]]/Tableau17[[#This Row],[2019-T1-TOTAL]],"")</f>
        <v>0</v>
      </c>
      <c r="ME333" s="26">
        <f>IFERROR(Tableau17[[#This Row],[2019-T1-CAMUS Renaud]]/Tableau17[[#This Row],[2019-T1-TOTAL]],"")</f>
        <v>0</v>
      </c>
      <c r="MF333" s="26">
        <f>IFERROR(Tableau17[[#This Row],[2019-T1-CHALENÇON Christophe]]/Tableau17[[#This Row],[2019-T1-TOTAL]],"")</f>
        <v>0</v>
      </c>
      <c r="MG333" s="26">
        <f>IFERROR(Tableau17[[#This Row],[2019-T1-CORBET Cathy Denise Ginette]]/Tableau17[[#This Row],[2019-T1-TOTAL]],"")</f>
        <v>0</v>
      </c>
      <c r="MH333" s="26">
        <f>IFERROR(Tableau17[[#This Row],[2019-T1-DE PREVOISIN Robert]]/Tableau17[[#This Row],[2019-T1-TOTAL]],"")</f>
        <v>0</v>
      </c>
      <c r="MI333" s="26">
        <f>IFERROR(Tableau17[[#This Row],[2019-T1-DELFEL Thérèse]]/Tableau17[[#This Row],[2019-T1-TOTAL]],"")</f>
        <v>0</v>
      </c>
      <c r="MJ333" s="26">
        <f>IFERROR(Tableau17[[#This Row],[2019-T1-DIEUMEGARD Pierre]]/Tableau17[[#This Row],[2019-T1-TOTAL]],"")</f>
        <v>0</v>
      </c>
      <c r="MK333" s="26">
        <f>IFERROR(Tableau17[[#This Row],[2019-T1-DUPONT-AIGNAN Nicolas]]/Tableau17[[#This Row],[2019-T1-TOTAL]],"")</f>
        <v>1.9047619047619049E-2</v>
      </c>
      <c r="ML333" s="26">
        <f>IFERROR(Tableau17[[#This Row],[2019-T1-GERNIGON Yves]]/Tableau17[[#This Row],[2019-T1-TOTAL]],"")</f>
        <v>0</v>
      </c>
      <c r="MM333" s="26">
        <f>IFERROR(Tableau17[[#This Row],[2019-T1-GLUCKSMANN Raphaël]]/Tableau17[[#This Row],[2019-T1-TOTAL]],"")</f>
        <v>3.5714285714285712E-2</v>
      </c>
      <c r="MN333" s="26">
        <f>IFERROR(Tableau17[[#This Row],[2019-T1-HAMON Benoît]]/Tableau17[[#This Row],[2019-T1-TOTAL]],"")</f>
        <v>1.9047619047619049E-2</v>
      </c>
      <c r="MO333" s="26">
        <f>IFERROR(Tableau17[[#This Row],[2019-T1-HELGEN Gilles]]/Tableau17[[#This Row],[2019-T1-TOTAL]],"")</f>
        <v>0</v>
      </c>
      <c r="MP333" s="26">
        <f>IFERROR(Tableau17[[#This Row],[2019-T1-JADOT Yannick]]/Tableau17[[#This Row],[2019-T1-TOTAL]],"")</f>
        <v>9.5238095238095233E-2</v>
      </c>
      <c r="MQ333" s="26">
        <f>IFERROR(Tableau17[[#This Row],[2019-T1-LAGARDE Jean-Christophe]]/Tableau17[[#This Row],[2019-T1-TOTAL]],"")</f>
        <v>1.6666666666666666E-2</v>
      </c>
      <c r="MR333" s="26">
        <f>IFERROR(Tableau17[[#This Row],[2019-T1-LALANNE Francis]]/Tableau17[[#This Row],[2019-T1-TOTAL]],"")</f>
        <v>7.1428571428571426E-3</v>
      </c>
      <c r="MS333" s="26">
        <f>IFERROR(Tableau17[[#This Row],[2019-T1-LOISEAU Nathalie]]/Tableau17[[#This Row],[2019-T1-TOTAL]],"")</f>
        <v>0.16904761904761906</v>
      </c>
      <c r="MT333" s="26">
        <f>IFERROR(Tableau17[[#This Row],[2019-T1-MARIE Florie]]/Tableau17[[#This Row],[2019-T1-TOTAL]],"")</f>
        <v>0</v>
      </c>
      <c r="MU333" s="26">
        <f>IFERROR(Tableau17[[#This Row],[2008-T1-MACROEXTRDROITE]]/Tableau17[[#This Row],[2008-T1-MACROTOTALE]],"")</f>
        <v>0.10298507462686567</v>
      </c>
      <c r="MV333" s="26">
        <f>IFERROR(Tableau17[[#This Row],[2008-T1-MACRODROITE]]/Tableau17[[#This Row],[2008-T1-MACROTOTALE]],"")</f>
        <v>0.45671641791044776</v>
      </c>
      <c r="MW333" s="26">
        <f>IFERROR(Tableau17[[#This Row],[2008-T1-MACROCENTRE]]/Tableau17[[#This Row],[2008-T1-MACROTOTALE]],"")</f>
        <v>0</v>
      </c>
      <c r="MX333" s="26">
        <f>IFERROR(Tableau17[[#This Row],[2008-T1-MACROGAUCHE]]/Tableau17[[#This Row],[2008-T1-MACROTOTALE]],"")</f>
        <v>0.44029850746268656</v>
      </c>
      <c r="MY333" s="26">
        <f>IFERROR(Tableau17[[#This Row],[2008-T1-MACROAUTRE]]/Tableau17[[#This Row],[2008-T1-MACROTOTALE]],"")</f>
        <v>0</v>
      </c>
      <c r="MZ333" s="26">
        <f>IFERROR(Tableau17[[#This Row],[2008-T2-MACROEXTRDROITE]]/Tableau17[[#This Row],[2008-T2-MACROTOTALE]],"")</f>
        <v>6.6305818673883632E-2</v>
      </c>
      <c r="NA333" s="26">
        <f>IFERROR(Tableau17[[#This Row],[2008-T2-MACRODROITE]]/Tableau17[[#This Row],[2008-T2-MACROTOTALE]],"")</f>
        <v>0.45196211096075778</v>
      </c>
      <c r="NB333" s="26">
        <f>IFERROR(Tableau17[[#This Row],[2008-T2-MACROCENTRE]]/Tableau17[[#This Row],[2008-T2-MACROTOTALE]],"")</f>
        <v>0</v>
      </c>
      <c r="NC333" s="26">
        <f>IFERROR(Tableau17[[#This Row],[2008-T2-MACROGAUCHE]]/Tableau17[[#This Row],[2008-T2-MACROTOTALE]],"")</f>
        <v>0.48173207036535859</v>
      </c>
      <c r="ND333" s="26">
        <f>IFERROR(Tableau17[[#This Row],[2008-T2-MACROAUTRE]]/Tableau17[[#This Row],[2008-T2-MACROTOTALE]],"")</f>
        <v>0</v>
      </c>
      <c r="NE333" s="26">
        <f>IFERROR(Tableau17[[#This Row],[2014-T1-MACROEXTRDROITE]]/Tableau17[[#This Row],[2014-T1-MACROTOTALE]],"")</f>
        <v>0.29196050775740479</v>
      </c>
      <c r="NF333" s="26">
        <f>IFERROR(Tableau17[[#This Row],[2014-T1-MACRODROITE]]/Tableau17[[#This Row],[2014-T1-MACROTOTALE]],"")</f>
        <v>0.33004231311706628</v>
      </c>
      <c r="NG333" s="26">
        <f>IFERROR(Tableau17[[#This Row],[2014-T1-MACROCENTRE]]/Tableau17[[#This Row],[2014-T1-MACROTOTALE]],"")</f>
        <v>0</v>
      </c>
      <c r="NH333" s="26">
        <f>IFERROR(Tableau17[[#This Row],[2014-T1-MACROGAUCHE]]/Tableau17[[#This Row],[2014-T1-MACROTOTALE]],"")</f>
        <v>0.37799717912552894</v>
      </c>
      <c r="NI333" s="26">
        <f>IFERROR(Tableau17[[#This Row],[2014-T1-MACROAUTRE]]/Tableau17[[#This Row],[2014-T1-MACROTOTALE]],"")</f>
        <v>0</v>
      </c>
      <c r="NJ333" s="26">
        <f>IFERROR(Tableau17[[#This Row],[2014-T2-MACROEXTRDROITE]]/Tableau17[[#This Row],[2014-T2-MACROTOTALE]],"")</f>
        <v>0.34085213032581452</v>
      </c>
      <c r="NK333" s="26">
        <f>IFERROR(Tableau17[[#This Row],[2014-T2-MACRODROITE]]/Tableau17[[#This Row],[2014-T2-MACROTOTALE]],"")</f>
        <v>0.34586466165413532</v>
      </c>
      <c r="NL333" s="26">
        <f>IFERROR(Tableau17[[#This Row],[2014-T2-MACROCENTRE]]/Tableau17[[#This Row],[2014-T2-MACROTOTALE]],"")</f>
        <v>0</v>
      </c>
      <c r="NM333" s="26">
        <f>IFERROR(Tableau17[[#This Row],[2014-T2-MACROGAUCHE]]/Tableau17[[#This Row],[2014-T2-MACROTOTALE]],"")</f>
        <v>0.31328320802005011</v>
      </c>
      <c r="NN333" s="26">
        <f>IFERROR(Tableau17[[#This Row],[2014-T2-MACROAUTRE]]/Tableau17[[#This Row],[2014-T2-MACROTOTALE]],"")</f>
        <v>0</v>
      </c>
      <c r="NO333" s="26">
        <f>IFERROR( Tableau17[[#This Row],[2015-T1-MACROEXTRDROITE]]/Tableau17[[#This Row],[2015-T1-MACROTOTALE]],"")</f>
        <v>0.36037441497659906</v>
      </c>
      <c r="NP333" s="26">
        <f>IFERROR(Tableau17[[#This Row],[2015-T1-MACRODROITE]]/Tableau17[[#This Row],[2015-T1-MACROTOTALE]],"")</f>
        <v>0.18408736349453977</v>
      </c>
      <c r="NQ333" s="26">
        <f>IFERROR(Tableau17[[#This Row],[2015-T1-MACROCENTRE]]/Tableau17[[#This Row],[2015-T1-MACROTOTALE]],"")</f>
        <v>0</v>
      </c>
      <c r="NR333" s="26">
        <f>IFERROR(Tableau17[[#This Row],[2015-T1-MACROGAUCHE]]/Tableau17[[#This Row],[2015-T1-MACROTOTALE]],"")</f>
        <v>0.45553822152886114</v>
      </c>
      <c r="NS333" s="26">
        <f>IFERROR(Tableau17[[#This Row],[2015-T1-MACROAUTRE]]/Tableau17[[#This Row],[2015-T1-MACROTOTALE]],"")</f>
        <v>0</v>
      </c>
      <c r="NT333" s="26">
        <f>IFERROR(Tableau17[[#This Row],[2015-T2-MACROEXTRDROITE]]/Tableau17[[#This Row],[2015-T2-MACROTOTALE]],"")</f>
        <v>0.43415340086830678</v>
      </c>
      <c r="NU333" s="26">
        <f>IFERROR(Tableau17[[#This Row],[2015-T2-MACRODROITE]]/Tableau17[[#This Row],[2015-T2-MACROTOTALE]],"")</f>
        <v>0</v>
      </c>
      <c r="NV333" s="26">
        <f>IFERROR(Tableau17[[#This Row],[2015-T2-MACROCENTRE]]/Tableau17[[#This Row],[2015-T2-MACROTOTALE]],"")</f>
        <v>0</v>
      </c>
      <c r="NW333" s="26">
        <f>IFERROR(Tableau17[[#This Row],[2015-T2-MACROGAUCHE]]/Tableau17[[#This Row],[2015-T2-MACROTOTALE]],"")</f>
        <v>0.56584659913169322</v>
      </c>
      <c r="NX333" s="26">
        <f>IFERROR(Tableau17[[#This Row],[2015-T2-MACROAUTRE]]/Tableau17[[#This Row],[2015-T2-MACROTOTALE]],"")</f>
        <v>0</v>
      </c>
      <c r="NY333" s="26">
        <f>IFERROR(Tableau17[[#This Row],[2017-T1-MACROEXTRDROITE]]/Tableau17[[#This Row],[2017-T1-MACROTOTALE]],"")</f>
        <v>0.33257918552036198</v>
      </c>
      <c r="NZ333" s="26">
        <f>IFERROR(Tableau17[[#This Row],[2017-T1-MACRODROITE]]/Tableau17[[#This Row],[2017-T1-MACROTOTALE]],"")</f>
        <v>0.15610859728506787</v>
      </c>
      <c r="OA333" s="26">
        <f>IFERROR(Tableau17[[#This Row],[2017-T1-MACROCENTRE]]/Tableau17[[#This Row],[2017-T1-MACROTOTALE]],"")</f>
        <v>0.167420814479638</v>
      </c>
      <c r="OB333" s="26">
        <f>IFERROR(Tableau17[[#This Row],[2017-T1-MACROGAUCHE]]/Tableau17[[#This Row],[2017-T1-MACROTOTALE]],"")</f>
        <v>0.33484162895927599</v>
      </c>
      <c r="OC333" s="26">
        <f>IFERROR(Tableau17[[#This Row],[2017-T1-MACROAUTRE]]/Tableau17[[#This Row],[2017-T1-MACROTOTALE]],"")</f>
        <v>9.0497737556561094E-3</v>
      </c>
      <c r="OD333" s="26">
        <f>IFERROR(Tableau17[[#This Row],[2017-T2-MACROEXTRDROITE]]/Tableau17[[#This Row],[2017-T2-MACROTOTALE]],"")</f>
        <v>0.4269521410579345</v>
      </c>
      <c r="OE333" s="26">
        <f>IFERROR(Tableau17[[#This Row],[2017-T2-MACRODROITE]]/Tableau17[[#This Row],[2017-T2-MACROTOTALE]],"")</f>
        <v>0</v>
      </c>
      <c r="OF333" s="26">
        <f>IFERROR(Tableau17[[#This Row],[2017-T2-MACROCENTRE]]/Tableau17[[#This Row],[2017-T2-MACROTOTALE]],"")</f>
        <v>0.57304785894206545</v>
      </c>
      <c r="OG333" s="26">
        <f>IFERROR(Tableau17[[#This Row],[2017-T2-MACROGAUCHE]]/Tableau17[[#This Row],[2017-T2-MACROTOTALE]],"")</f>
        <v>0</v>
      </c>
      <c r="OH333" s="26">
        <f>IFERROR(Tableau17[[#This Row],[2017-T2-MACROAUTRE]]/Tableau17[[#This Row],[2017-T2-MACROTOTALE]],"")</f>
        <v>0</v>
      </c>
      <c r="OI333" s="26">
        <f>IFERROR(Tableau17[[#This Row],[2019-T1-MACROEXTRDROITE]]/Tableau17[[#This Row],[2019-T1-MACROTOTALE]],"")</f>
        <v>0.41898148148148145</v>
      </c>
      <c r="OJ333" s="26">
        <f>IFERROR(Tableau17[[#This Row],[2019-T1-MACRODROITE]]/Tableau17[[#This Row],[2019-T1-MACROTOTALE]],"")</f>
        <v>6.0185185185185182E-2</v>
      </c>
      <c r="OK333" s="26">
        <f>IFERROR(Tableau17[[#This Row],[2019-T1-MACROCENTRE]]/Tableau17[[#This Row],[2019-T1-MACROTOTALE]],"")</f>
        <v>0.16435185185185186</v>
      </c>
      <c r="OL333" s="26">
        <f>IFERROR(Tableau17[[#This Row],[2019-T1-MACROGAUCHE]]/Tableau17[[#This Row],[2019-T1-MACROTOTALE]],"")</f>
        <v>0.29398148148148145</v>
      </c>
      <c r="OM333" s="26">
        <f>IFERROR(Tableau17[[#This Row],[2019-T1-MACROAUTRE]]/Tableau17[[#This Row],[2019-T1-MACROTOTALE]],"")</f>
        <v>6.25E-2</v>
      </c>
      <c r="ON333" s="26">
        <f>IFERROR(Tableau17[[#This Row],[2020-T1-MACROEXTRDROITE]]/Tableau17[[#This Row],[2020-T1-MACROTOTALE]],"")</f>
        <v>0.31656804733727811</v>
      </c>
      <c r="OO333" s="26">
        <f>IFERROR(Tableau17[[#This Row],[2020-T1-MACRODROITE]]/Tableau17[[#This Row],[2020-T1-MACROTOTALE]],"")</f>
        <v>0.33431952662721892</v>
      </c>
      <c r="OP333" s="26">
        <f>IFERROR(Tableau17[[#This Row],[2020-T1-MACROCENTRE]]/Tableau17[[#This Row],[2020-T1-MACROTOTALE]],"")</f>
        <v>3.8461538461538464E-2</v>
      </c>
      <c r="OQ333" s="26">
        <f>IFERROR(Tableau17[[#This Row],[2020-T1-MACROGAUCHE]]/Tableau17[[#This Row],[2020-T1-MACROTOTALE]],"")</f>
        <v>0.31065088757396447</v>
      </c>
      <c r="OR333" s="26">
        <f>IFERROR(Tableau17[[#This Row],[2020-T1-MACROAUTRE]]/Tableau17[[#This Row],[2020-T1-MACROTOTALE]],"")</f>
        <v>0</v>
      </c>
      <c r="OS333" s="26">
        <f>IFERROR(Tableau17[[#This Row],[2017 (L)-T1-MACROEXTRDROITE]]/Tableau17[[#This Row],[2017 (L)-T1-MACROTOTALE]],"")</f>
        <v>0.31034482758620691</v>
      </c>
      <c r="OT333" s="26">
        <f>IFERROR(Tableau17[[#This Row],[2017 (L)-T1-MACRODROITE]]/Tableau17[[#This Row],[2017 (L)-T1-MACROTOTALE]],"")</f>
        <v>0.14022988505747128</v>
      </c>
      <c r="OU333" s="26">
        <f>IFERROR(Tableau17[[#This Row],[2017 (L)-T1-MACROCENTRE]]/Tableau17[[#This Row],[2017 (L)-T1-MACROTOTALE]],"")</f>
        <v>0.22988505747126436</v>
      </c>
      <c r="OV333" s="26">
        <f>IFERROR(Tableau17[[#This Row],[2017 (L)-T1-MACROGAUCHE]]/Tableau17[[#This Row],[2017 (L)-T1-MACROTOTALE]],"")</f>
        <v>0.30574712643678159</v>
      </c>
      <c r="OW333" s="26">
        <f>IFERROR(Tableau17[[#This Row],[2017 (L)-T1-MACROAUTRE]]/Tableau17[[#This Row],[2017 (L)-T1-MACROTOTALE]],"")</f>
        <v>1.3793103448275862E-2</v>
      </c>
      <c r="OX333" s="26">
        <f>IFERROR(Tableau17[[#This Row],[2017 (L)-T2-MACROEXTRDROITE]]/Tableau17[[#This Row],[2017 (L)-T2-MACROTOTALE]],"")</f>
        <v>0.48405797101449277</v>
      </c>
      <c r="OY333" s="26">
        <f>IFERROR(Tableau17[[#This Row],[2017 (L)-T2-MACRODROITE]]/Tableau17[[#This Row],[2017 (L)-T2-MACROTOTALE]],"")</f>
        <v>0</v>
      </c>
      <c r="OZ333" s="26">
        <f>IFERROR(Tableau17[[#This Row],[2017 (L)-T2-MACROCENTRE]]/Tableau17[[#This Row],[2017 (L)-T2-MACROTOTALE]],"")</f>
        <v>0.51594202898550723</v>
      </c>
      <c r="PA333" s="26">
        <f>IFERROR(Tableau17[[#This Row],[2017 (L)-T2-MACROGAUCHE]]/Tableau17[[#This Row],[2017 (L)-T2-MACROTOTALE]],"")</f>
        <v>0</v>
      </c>
      <c r="PB333" s="26">
        <f>IFERROR(Tableau17[[#This Row],[2017 (L)-T2-MACROAUTRE]]/Tableau17[[#This Row],[2017 (L)-T2-MACROTOTALE]],"")</f>
        <v>0</v>
      </c>
      <c r="PC333" s="26">
        <f>IFERROR(Tableau17[[#This Row],[2008_T1_PROCUS]]/Tableau17[[#This Row],[2008_T1_INSCRITS]],0)</f>
        <v>4.6948356807511738E-3</v>
      </c>
      <c r="PD333" s="26">
        <f>IFERROR(Tableau17[[#This Row],[2008_T2_PROCUS]]/Tableau17[[#This Row],[2008_T2_INSCRITS]],0)</f>
        <v>1.018808777429467E-2</v>
      </c>
      <c r="PE333" s="26">
        <f>Tableau17[[#This Row],[2014_T1_PROCUS]]/Tableau17[[#This Row],[2014_T1_INSCRITS]]</f>
        <v>6.2717770034843206E-3</v>
      </c>
      <c r="PF333" s="26">
        <f>IFERROR(Tableau17[[#This Row],[2014_T2_PROCUS]]/Tableau17[[#This Row],[2014_T2_INSCRITS]],0)</f>
        <v>7.6655052264808362E-3</v>
      </c>
    </row>
    <row r="334" spans="1:422" hidden="1" x14ac:dyDescent="0.2">
      <c r="A334" s="1">
        <v>6</v>
      </c>
      <c r="B334" s="1" t="s">
        <v>441</v>
      </c>
      <c r="C334" s="1" t="s">
        <v>444</v>
      </c>
      <c r="D334" s="1" t="s">
        <v>444</v>
      </c>
      <c r="E334" s="1">
        <v>1177</v>
      </c>
      <c r="F334" s="1">
        <v>5.5106989999999998</v>
      </c>
      <c r="G334" s="1">
        <v>43.301354000000003</v>
      </c>
      <c r="H334" s="3">
        <v>1501</v>
      </c>
      <c r="I334" s="3">
        <v>422</v>
      </c>
      <c r="K334" s="1">
        <v>9</v>
      </c>
      <c r="L334" s="1">
        <v>43</v>
      </c>
      <c r="M334" s="1">
        <v>4</v>
      </c>
      <c r="P334" s="1">
        <v>162</v>
      </c>
      <c r="Q334" s="1">
        <v>32</v>
      </c>
      <c r="R334" s="1">
        <v>113</v>
      </c>
      <c r="S334" s="1">
        <v>54</v>
      </c>
      <c r="T334" s="1">
        <v>69</v>
      </c>
      <c r="U334" s="1">
        <v>486</v>
      </c>
      <c r="V334" s="1">
        <v>1597</v>
      </c>
      <c r="W334" s="1">
        <v>971</v>
      </c>
      <c r="X334" s="1">
        <v>10</v>
      </c>
      <c r="Y334" s="2">
        <v>0.60801503000000001</v>
      </c>
      <c r="Z334" s="1">
        <v>1597</v>
      </c>
      <c r="AA334" s="1">
        <v>993</v>
      </c>
      <c r="AB334" s="1">
        <v>15</v>
      </c>
      <c r="AC334" s="2">
        <v>0.62179085999999995</v>
      </c>
      <c r="AD334" s="1">
        <v>1501</v>
      </c>
      <c r="AE334" s="1">
        <v>490</v>
      </c>
      <c r="AF334" s="2">
        <v>0.32644902999999997</v>
      </c>
      <c r="AG334" s="1">
        <f t="shared" si="5"/>
        <v>422</v>
      </c>
      <c r="AH334" s="1">
        <v>1330</v>
      </c>
      <c r="AI334" s="1">
        <v>834</v>
      </c>
      <c r="AJ334" s="1">
        <v>27</v>
      </c>
      <c r="AK334" s="2">
        <v>0.62706766999999997</v>
      </c>
      <c r="AL334" s="1">
        <v>1330</v>
      </c>
      <c r="AM334" s="1">
        <v>897</v>
      </c>
      <c r="AN334" s="1">
        <v>13</v>
      </c>
      <c r="AO334" s="2">
        <v>0.67443609000000004</v>
      </c>
      <c r="AP334" s="1">
        <v>1232</v>
      </c>
      <c r="AQ334" s="1">
        <v>577</v>
      </c>
      <c r="AR334" s="2">
        <v>0.46834416000000001</v>
      </c>
      <c r="AS334" s="1">
        <v>1232</v>
      </c>
      <c r="AT334" s="1">
        <v>670</v>
      </c>
      <c r="AU334" s="2">
        <v>0.54383117000000003</v>
      </c>
      <c r="AV334" s="1">
        <v>1331</v>
      </c>
      <c r="AW334" s="1">
        <v>650</v>
      </c>
      <c r="AX334" s="2">
        <v>0.48835462000000002</v>
      </c>
      <c r="AY334" s="1">
        <v>1331</v>
      </c>
      <c r="AZ334" s="1">
        <v>585</v>
      </c>
      <c r="BA334" s="2">
        <v>0.43951916000000002</v>
      </c>
      <c r="BB334" s="1">
        <v>1328</v>
      </c>
      <c r="BC334" s="1">
        <v>1137</v>
      </c>
      <c r="BD334" s="2">
        <v>0.85617469999999996</v>
      </c>
      <c r="BE334" s="1">
        <v>1328</v>
      </c>
      <c r="BF334" s="1">
        <v>1059</v>
      </c>
      <c r="BG334" s="2">
        <v>0.79743976000000005</v>
      </c>
      <c r="BH334" s="1">
        <v>1433</v>
      </c>
      <c r="BI334" s="1">
        <v>732</v>
      </c>
      <c r="BJ334" s="2">
        <v>0.51081646999999997</v>
      </c>
      <c r="BK334" s="1">
        <v>51</v>
      </c>
      <c r="BM334" s="1">
        <v>6</v>
      </c>
      <c r="BN334" s="1">
        <v>15</v>
      </c>
      <c r="BO334" s="1">
        <v>64</v>
      </c>
      <c r="BP334" s="1">
        <v>371</v>
      </c>
      <c r="BQ334" s="1">
        <v>307</v>
      </c>
      <c r="BR334" s="1">
        <v>814</v>
      </c>
      <c r="BU334" s="1">
        <v>504</v>
      </c>
      <c r="BV334" s="1">
        <v>366</v>
      </c>
      <c r="BW334" s="1">
        <v>870</v>
      </c>
      <c r="BY334" s="1">
        <v>170</v>
      </c>
      <c r="BZ334" s="1">
        <v>18</v>
      </c>
      <c r="CB334" s="1">
        <v>28</v>
      </c>
      <c r="CC334" s="1">
        <v>216</v>
      </c>
      <c r="CD334" s="1">
        <v>351</v>
      </c>
      <c r="CE334" s="1">
        <v>165</v>
      </c>
      <c r="CF334" s="1">
        <v>948</v>
      </c>
      <c r="CG334" s="1">
        <v>270</v>
      </c>
      <c r="CH334" s="1">
        <v>507</v>
      </c>
      <c r="CI334" s="1">
        <v>189</v>
      </c>
      <c r="CJ334" s="1">
        <v>966</v>
      </c>
      <c r="CK334" s="1">
        <v>19</v>
      </c>
      <c r="CL334" s="1">
        <v>16</v>
      </c>
      <c r="CO334" s="1">
        <v>22</v>
      </c>
      <c r="CP334" s="1">
        <v>231</v>
      </c>
      <c r="CT334" s="1">
        <v>174</v>
      </c>
      <c r="CU334" s="1">
        <v>102</v>
      </c>
      <c r="CW334" s="1">
        <v>564</v>
      </c>
      <c r="CY334" s="1">
        <v>289</v>
      </c>
      <c r="DA334" s="1">
        <v>333</v>
      </c>
      <c r="DC334" s="1">
        <v>622</v>
      </c>
      <c r="DD334" s="1">
        <v>6</v>
      </c>
      <c r="DE334" s="1">
        <v>6</v>
      </c>
      <c r="DF334" s="1">
        <v>6</v>
      </c>
      <c r="DG334" s="1">
        <v>0</v>
      </c>
      <c r="DH334" s="1">
        <v>0</v>
      </c>
      <c r="DI334" s="1">
        <v>22</v>
      </c>
      <c r="DJ334" s="1">
        <v>1</v>
      </c>
      <c r="DK334" s="1">
        <v>0</v>
      </c>
      <c r="DL334" s="1">
        <v>44</v>
      </c>
      <c r="DM334" s="1">
        <v>123</v>
      </c>
      <c r="DN334" s="1">
        <v>159</v>
      </c>
      <c r="DP334" s="1">
        <v>1</v>
      </c>
      <c r="DR334" s="1">
        <v>265</v>
      </c>
      <c r="DS334" s="1">
        <v>12</v>
      </c>
      <c r="DU334" s="1">
        <v>645</v>
      </c>
      <c r="DX334" s="1">
        <v>283</v>
      </c>
      <c r="DZ334" s="1">
        <v>262</v>
      </c>
      <c r="EA334" s="1">
        <v>545</v>
      </c>
      <c r="EB334" s="1">
        <v>1</v>
      </c>
      <c r="EC334" s="1">
        <v>4</v>
      </c>
      <c r="ED334" s="1">
        <v>2</v>
      </c>
      <c r="EE334" s="1">
        <v>49</v>
      </c>
      <c r="EF334" s="1">
        <v>300</v>
      </c>
      <c r="EG334" s="1">
        <v>39</v>
      </c>
      <c r="EH334" s="1">
        <v>12</v>
      </c>
      <c r="EI334" s="1">
        <v>326</v>
      </c>
      <c r="EJ334" s="1">
        <v>116</v>
      </c>
      <c r="EK334" s="1">
        <v>259</v>
      </c>
      <c r="EL334" s="1">
        <v>0</v>
      </c>
      <c r="EM334" s="1">
        <v>1108</v>
      </c>
      <c r="EN334" s="1">
        <v>435</v>
      </c>
      <c r="EO334" s="1">
        <v>537</v>
      </c>
      <c r="EP334" s="1">
        <v>972</v>
      </c>
      <c r="EQ334" s="1">
        <v>0</v>
      </c>
      <c r="ER334" s="1">
        <v>3</v>
      </c>
      <c r="ES334" s="1">
        <v>5</v>
      </c>
      <c r="ET334" s="1">
        <v>20</v>
      </c>
      <c r="EU334" s="1">
        <v>2</v>
      </c>
      <c r="EV334" s="1">
        <v>211</v>
      </c>
      <c r="EW334" s="1">
        <v>79</v>
      </c>
      <c r="EX334" s="1">
        <v>0</v>
      </c>
      <c r="EY334" s="1">
        <v>11</v>
      </c>
      <c r="EZ334" s="1">
        <v>13</v>
      </c>
      <c r="FA334" s="1">
        <v>0</v>
      </c>
      <c r="FB334" s="1">
        <v>0</v>
      </c>
      <c r="FC334" s="1">
        <v>0</v>
      </c>
      <c r="FD334" s="1">
        <v>0</v>
      </c>
      <c r="FE334" s="1">
        <v>0</v>
      </c>
      <c r="FF334" s="1">
        <v>0</v>
      </c>
      <c r="FG334" s="1">
        <v>0</v>
      </c>
      <c r="FH334" s="1">
        <v>25</v>
      </c>
      <c r="FI334" s="1">
        <v>0</v>
      </c>
      <c r="FJ334" s="1">
        <v>38</v>
      </c>
      <c r="FK334" s="1">
        <v>11</v>
      </c>
      <c r="FL334" s="1">
        <v>0</v>
      </c>
      <c r="FM334" s="1">
        <v>97</v>
      </c>
      <c r="FN334" s="1">
        <v>8</v>
      </c>
      <c r="FO334" s="1">
        <v>1</v>
      </c>
      <c r="FP334" s="1">
        <v>175</v>
      </c>
      <c r="FQ334" s="1">
        <v>0</v>
      </c>
      <c r="FR334" s="1">
        <f>SUM(Tableau17[[#This Row],[2019-T1-ALEXANDRE Audric]:[2019-T1-MARIE Florie]])</f>
        <v>699</v>
      </c>
      <c r="FS334" s="1">
        <v>70</v>
      </c>
      <c r="FT334" s="1">
        <v>422</v>
      </c>
      <c r="FU334" s="1">
        <v>0</v>
      </c>
      <c r="FV334" s="1">
        <v>322</v>
      </c>
      <c r="FW334" s="1">
        <v>0</v>
      </c>
      <c r="FX334" s="1">
        <v>814</v>
      </c>
      <c r="FY334" s="1">
        <v>0</v>
      </c>
      <c r="FZ334" s="1">
        <v>504</v>
      </c>
      <c r="GA334" s="1">
        <v>0</v>
      </c>
      <c r="GB334" s="1">
        <v>366</v>
      </c>
      <c r="GC334" s="1">
        <v>0</v>
      </c>
      <c r="GD334" s="1">
        <v>870</v>
      </c>
      <c r="GE334" s="1">
        <v>216</v>
      </c>
      <c r="GF334" s="1">
        <v>521</v>
      </c>
      <c r="GG334" s="1">
        <v>0</v>
      </c>
      <c r="GH334" s="1">
        <v>211</v>
      </c>
      <c r="GI334" s="1">
        <v>0</v>
      </c>
      <c r="GJ334" s="1">
        <v>948</v>
      </c>
      <c r="GK334" s="1">
        <v>270</v>
      </c>
      <c r="GL334" s="1">
        <v>507</v>
      </c>
      <c r="GM334" s="1">
        <v>0</v>
      </c>
      <c r="GN334" s="1">
        <v>189</v>
      </c>
      <c r="GO334" s="1">
        <v>0</v>
      </c>
      <c r="GP334" s="1">
        <v>966</v>
      </c>
      <c r="GQ334" s="1">
        <v>247</v>
      </c>
      <c r="GR334" s="1">
        <v>174</v>
      </c>
      <c r="GS334" s="1">
        <v>0</v>
      </c>
      <c r="GT334" s="1">
        <v>124</v>
      </c>
      <c r="GU334" s="1">
        <v>19</v>
      </c>
      <c r="GV334" s="1">
        <v>564</v>
      </c>
      <c r="GW334" s="1">
        <v>289</v>
      </c>
      <c r="GX334" s="1">
        <v>333</v>
      </c>
      <c r="GY334" s="1">
        <v>0</v>
      </c>
      <c r="GZ334" s="1">
        <v>0</v>
      </c>
      <c r="HA334" s="1">
        <v>0</v>
      </c>
      <c r="HB334" s="1">
        <v>622</v>
      </c>
      <c r="HC334" s="1">
        <v>381</v>
      </c>
      <c r="HD334" s="1">
        <v>300</v>
      </c>
      <c r="HE334" s="1">
        <v>259</v>
      </c>
      <c r="HF334" s="1">
        <v>156</v>
      </c>
      <c r="HG334" s="1">
        <v>12</v>
      </c>
      <c r="HH334" s="1">
        <v>1108</v>
      </c>
      <c r="HI334" s="1">
        <v>435</v>
      </c>
      <c r="HJ334" s="1">
        <v>0</v>
      </c>
      <c r="HK334" s="1">
        <v>537</v>
      </c>
      <c r="HL334" s="1">
        <v>0</v>
      </c>
      <c r="HM334" s="1">
        <v>0</v>
      </c>
      <c r="HN334" s="1">
        <v>972</v>
      </c>
      <c r="HO334" s="1">
        <v>245</v>
      </c>
      <c r="HP334" s="1">
        <v>87</v>
      </c>
      <c r="HQ334" s="1">
        <v>175</v>
      </c>
      <c r="HR334" s="1">
        <v>182</v>
      </c>
      <c r="HS334" s="1">
        <v>28</v>
      </c>
      <c r="HT334" s="1">
        <v>717</v>
      </c>
      <c r="HU334" s="1">
        <v>113</v>
      </c>
      <c r="HV334" s="1">
        <v>205</v>
      </c>
      <c r="HW334" s="1">
        <v>41</v>
      </c>
      <c r="HX334" s="1">
        <v>127</v>
      </c>
      <c r="HY334" s="1">
        <v>0</v>
      </c>
      <c r="HZ334" s="1">
        <v>486</v>
      </c>
      <c r="IA334" s="1">
        <v>130</v>
      </c>
      <c r="IB334" s="1">
        <v>159</v>
      </c>
      <c r="IC334" s="1">
        <v>265</v>
      </c>
      <c r="ID334" s="1">
        <v>85</v>
      </c>
      <c r="IE334" s="1">
        <v>6</v>
      </c>
      <c r="IF334" s="1">
        <v>645</v>
      </c>
      <c r="IG334" s="1">
        <v>0</v>
      </c>
      <c r="IH334" s="1">
        <v>283</v>
      </c>
      <c r="II334" s="1">
        <v>262</v>
      </c>
      <c r="IJ334" s="1">
        <v>0</v>
      </c>
      <c r="IK334" s="1">
        <v>0</v>
      </c>
      <c r="IL334" s="1">
        <v>545</v>
      </c>
      <c r="IM334" s="26">
        <f>IFERROR(Tableau17[[#This Row],[LDIV]]/Tableau17[[#This Row],[Total général]],"")</f>
        <v>0</v>
      </c>
      <c r="IN334" s="26">
        <f>IFERROR(Tableau17[[#This Row],[LDVC]]/Tableau17[[#This Row],[Total général]],"")</f>
        <v>1.8518518518518517E-2</v>
      </c>
      <c r="IO334" s="26">
        <f>IFERROR(Tableau17[[#This Row],[LDVD]]/Tableau17[[#This Row],[Total général]],"")</f>
        <v>8.8477366255144033E-2</v>
      </c>
      <c r="IP334" s="26">
        <f>IFERROR(Tableau17[[#This Row],[LDVG]]/Tableau17[[#This Row],[Total général]],"")</f>
        <v>8.23045267489712E-3</v>
      </c>
      <c r="IQ334" s="26">
        <f>IFERROR(Tableau17[[#This Row],[LEXD]]/Tableau17[[#This Row],[Total général]],"")</f>
        <v>0</v>
      </c>
      <c r="IR334" s="26">
        <f>IFERROR(Tableau17[[#This Row],[LEXG]]/Tableau17[[#This Row],[Total général]],"")</f>
        <v>0</v>
      </c>
      <c r="IS334" s="26">
        <f>IFERROR(Tableau17[[#This Row],[LLR]]/Tableau17[[#This Row],[Total général]],"")</f>
        <v>0.33333333333333331</v>
      </c>
      <c r="IT334" s="26">
        <f>IFERROR(Tableau17[[#This Row],[LREM]]/Tableau17[[#This Row],[Total général]],"")</f>
        <v>6.584362139917696E-2</v>
      </c>
      <c r="IU334" s="26">
        <f>IFERROR(Tableau17[[#This Row],[LRN]]/Tableau17[[#This Row],[Total général]],"")</f>
        <v>0.23251028806584362</v>
      </c>
      <c r="IV334" s="26">
        <f>IFERROR(Tableau17[[#This Row],[LUG]]/Tableau17[[#This Row],[Total général]],"")</f>
        <v>0.1111111111111111</v>
      </c>
      <c r="IW334" s="26">
        <f>IFERROR(Tableau17[[#This Row],[LVEC]]/Tableau17[[#This Row],[Total général]],"")</f>
        <v>0.1419753086419753</v>
      </c>
      <c r="IX334" s="26">
        <f>IFERROR(Tableau17[[#This Row],[2008-T1-LCMD]]/Tableau17[[#This Row],[2008-T1-TOTAL]],"")</f>
        <v>6.2653562653562658E-2</v>
      </c>
      <c r="IY334" s="26">
        <f>IFERROR(Tableau17[[#This Row],[2008-T1-LDVD]]/Tableau17[[#This Row],[2008-T1-TOTAL]],"")</f>
        <v>0</v>
      </c>
      <c r="IZ334" s="26">
        <f>IFERROR(Tableau17[[#This Row],[2008-T1-LEXD]]/Tableau17[[#This Row],[2008-T1-TOTAL]],"")</f>
        <v>7.3710073710073713E-3</v>
      </c>
      <c r="JA334" s="26">
        <f>IFERROR(Tableau17[[#This Row],[2008-T1-LEXG]]/Tableau17[[#This Row],[2008-T1-TOTAL]],"")</f>
        <v>1.8427518427518427E-2</v>
      </c>
      <c r="JB334" s="26">
        <f>IFERROR(Tableau17[[#This Row],[2008-T1-LFN]]/Tableau17[[#This Row],[2008-T1-TOTAL]],"")</f>
        <v>7.8624078624078622E-2</v>
      </c>
      <c r="JC334" s="26">
        <f>IFERROR(Tableau17[[#This Row],[2008-T1-LMAJ]]/Tableau17[[#This Row],[2008-T1-TOTAL]],"")</f>
        <v>0.4557739557739558</v>
      </c>
      <c r="JD334" s="26">
        <f>IFERROR(Tableau17[[#This Row],[2008-T1-LUG]]/Tableau17[[#This Row],[2008-T1-TOTAL]],"")</f>
        <v>0.37714987714987713</v>
      </c>
      <c r="JE334" s="26">
        <f>IFERROR(Tableau17[[#This Row],[2008-T2-LFN]]/Tableau17[[#This Row],[2008-T2-TOTAL]],"")</f>
        <v>0</v>
      </c>
      <c r="JF334" s="26">
        <f>IFERROR(Tableau17[[#This Row],[2008-T2-LGC]]/Tableau17[[#This Row],[2008-T2-TOTAL]],"")</f>
        <v>0</v>
      </c>
      <c r="JG334" s="26">
        <f>IFERROR(Tableau17[[#This Row],[2008-T2-LMAJ]]/Tableau17[[#This Row],[2008-T2-TOTAL]],"")</f>
        <v>0.57931034482758625</v>
      </c>
      <c r="JH334" s="26">
        <f>IFERROR(Tableau17[[#This Row],[2008-T2-LUG]]/Tableau17[[#This Row],[2008-T2-TOTAL]],"")</f>
        <v>0.4206896551724138</v>
      </c>
      <c r="JI334" s="26">
        <f>IFERROR(Tableau17[[#This Row],[2014-T1-LDIV]]/Tableau17[[#This Row],[2014-T1-TOTAL]],"")</f>
        <v>0</v>
      </c>
      <c r="JJ334" s="26">
        <f>IFERROR(Tableau17[[#This Row],[2014-T1-LDVD]]/Tableau17[[#This Row],[2014-T1-TOTAL]],"")</f>
        <v>0.17932489451476794</v>
      </c>
      <c r="JK334" s="26">
        <f>IFERROR(Tableau17[[#This Row],[2014-T1-LDVG]]/Tableau17[[#This Row],[2014-T1-TOTAL]],"")</f>
        <v>1.8987341772151899E-2</v>
      </c>
      <c r="JL334" s="26">
        <f>IFERROR(Tableau17[[#This Row],[2014-T1-LEXG]]/Tableau17[[#This Row],[2014-T1-TOTAL]],"")</f>
        <v>0</v>
      </c>
      <c r="JM334" s="26">
        <f>IFERROR(Tableau17[[#This Row],[2014-T1-LFG]]/Tableau17[[#This Row],[2014-T1-TOTAL]],"")</f>
        <v>2.9535864978902954E-2</v>
      </c>
      <c r="JN334" s="26">
        <f>IFERROR(Tableau17[[#This Row],[2014-T1-LFN]]/Tableau17[[#This Row],[2014-T1-TOTAL]],"")</f>
        <v>0.22784810126582278</v>
      </c>
      <c r="JO334" s="26">
        <f>IFERROR(Tableau17[[#This Row],[2014-T1-LUD]]/Tableau17[[#This Row],[2014-T1-TOTAL]],"")</f>
        <v>0.370253164556962</v>
      </c>
      <c r="JP334" s="26">
        <f>IFERROR(Tableau17[[#This Row],[2014-T1-LUG]]/Tableau17[[#This Row],[2014-T1-TOTAL]],"")</f>
        <v>0.17405063291139242</v>
      </c>
      <c r="JQ334" s="26">
        <f>IFERROR(Tableau17[[#This Row],[2014-T2-LFN]]/Tableau17[[#This Row],[2014-T2-TOTAL]],"")</f>
        <v>0.27950310559006208</v>
      </c>
      <c r="JR334" s="26">
        <f>IFERROR(Tableau17[[#This Row],[2014-T2-LUD]]/Tableau17[[#This Row],[2014-T2-TOTAL]],"")</f>
        <v>0.52484472049689446</v>
      </c>
      <c r="JS334" s="26">
        <f>IFERROR(Tableau17[[#This Row],[2014-T2-LUG]]/Tableau17[[#This Row],[2014-T2-TOTAL]],"")</f>
        <v>0.19565217391304349</v>
      </c>
      <c r="JT334" s="26">
        <f>IFERROR(Tableau17[[#This Row],[2015-T1-BC-DIV]]/Tableau17[[#This Row],[2015-T1-TOTAL]],"")</f>
        <v>3.3687943262411348E-2</v>
      </c>
      <c r="JU334" s="26">
        <f>IFERROR(Tableau17[[#This Row],[2015-T1-BC-DLF]]/Tableau17[[#This Row],[2015-T1-TOTAL]],"")</f>
        <v>2.8368794326241134E-2</v>
      </c>
      <c r="JV334" s="26">
        <f>IFERROR(Tableau17[[#This Row],[2015-T1-BC-DVD]]/Tableau17[[#This Row],[2015-T1-TOTAL]],"")</f>
        <v>0</v>
      </c>
      <c r="JW334" s="26">
        <f>IFERROR(Tableau17[[#This Row],[2015-T1-BC-DVG]]/Tableau17[[#This Row],[2015-T1-TOTAL]],"")</f>
        <v>0</v>
      </c>
      <c r="JX334" s="26">
        <f>IFERROR(Tableau17[[#This Row],[2015-T1-BC-FG]]/Tableau17[[#This Row],[2015-T1-TOTAL]],"")</f>
        <v>3.9007092198581561E-2</v>
      </c>
      <c r="JY334" s="26">
        <f>IFERROR(Tableau17[[#This Row],[2015-T1-BC-FN]]/Tableau17[[#This Row],[2015-T1-TOTAL]],"")</f>
        <v>0.40957446808510639</v>
      </c>
      <c r="JZ334" s="26">
        <f>IFERROR(Tableau17[[#This Row],[2015-T1-BC-MDM]]/Tableau17[[#This Row],[2015-T1-TOTAL]],"")</f>
        <v>0</v>
      </c>
      <c r="KA334" s="26">
        <f>IFERROR(Tableau17[[#This Row],[2015-T1-BC-RDG]]/Tableau17[[#This Row],[2015-T1-TOTAL]],"")</f>
        <v>0</v>
      </c>
      <c r="KB334" s="26">
        <f>IFERROR(Tableau17[[#This Row],[2015-T1-BC-SOC]]/Tableau17[[#This Row],[2015-T1-TOTAL]],"")</f>
        <v>0</v>
      </c>
      <c r="KC334" s="26">
        <f>IFERROR(Tableau17[[#This Row],[2015-T1-BC-UD]]/Tableau17[[#This Row],[2015-T1-TOTAL]],"")</f>
        <v>0.30851063829787234</v>
      </c>
      <c r="KD334" s="26">
        <f>IFERROR(Tableau17[[#This Row],[2015-T1-BC-UG]]/Tableau17[[#This Row],[2015-T1-TOTAL]],"")</f>
        <v>0.18085106382978725</v>
      </c>
      <c r="KE334" s="26">
        <f>IFERROR(Tableau17[[#This Row],[2015-T1-BC-VEC]]/Tableau17[[#This Row],[2015-T1-TOTAL]],"")</f>
        <v>0</v>
      </c>
      <c r="KF334" s="26">
        <f>IFERROR(Tableau17[[#This Row],[2015-T2-BC-DVG]]/Tableau17[[#This Row],[2015-T2-TOTAL]],"")</f>
        <v>0</v>
      </c>
      <c r="KG334" s="26">
        <f>IFERROR(Tableau17[[#This Row],[2015-T2-BC-FN]]/Tableau17[[#This Row],[2015-T2-TOTAL]],"")</f>
        <v>0.46463022508038587</v>
      </c>
      <c r="KH334" s="26">
        <f>IFERROR(Tableau17[[#This Row],[2015-T2-BC-SOC]]/Tableau17[[#This Row],[2015-T2-TOTAL]],"")</f>
        <v>0</v>
      </c>
      <c r="KI334" s="26">
        <f>IFERROR(Tableau17[[#This Row],[2015-T2-BC-UD]]/Tableau17[[#This Row],[2015-T2-TOTAL]],"")</f>
        <v>0.53536977491961413</v>
      </c>
      <c r="KJ334" s="26">
        <f>IFERROR(Tableau17[[#This Row],[2015-T2-BC-UG]]/Tableau17[[#This Row],[2015-T2-TOTAL]],"")</f>
        <v>0</v>
      </c>
      <c r="KK334" s="26">
        <f>IFERROR(Tableau17[[#This Row],[2017 (L)-T1-COM]]/Tableau17[[#This Row],[2017 (L)-T1-TOTAL]],"")</f>
        <v>9.3023255813953487E-3</v>
      </c>
      <c r="KL334" s="26">
        <f>IFERROR(Tableau17[[#This Row],[2017 (L)-T1-DIV]]/Tableau17[[#This Row],[2017 (L)-T1-TOTAL]],"")</f>
        <v>9.3023255813953487E-3</v>
      </c>
      <c r="KM334" s="26">
        <f>IFERROR(Tableau17[[#This Row],[2017 (L)-T1-DLF]]/Tableau17[[#This Row],[2017 (L)-T1-TOTAL]],"")</f>
        <v>9.3023255813953487E-3</v>
      </c>
      <c r="KN334" s="26">
        <f>IFERROR(Tableau17[[#This Row],[2017 (L)-T1-DVD]]/Tableau17[[#This Row],[2017 (L)-T1-TOTAL]],"")</f>
        <v>0</v>
      </c>
      <c r="KO334" s="26">
        <f>IFERROR(Tableau17[[#This Row],[2017 (L)-T1-DVG]]/Tableau17[[#This Row],[2017 (L)-T1-TOTAL]],"")</f>
        <v>0</v>
      </c>
      <c r="KP334" s="26">
        <f>IFERROR(Tableau17[[#This Row],[2017 (L)-T1-ECO]]/Tableau17[[#This Row],[2017 (L)-T1-TOTAL]],"")</f>
        <v>3.4108527131782945E-2</v>
      </c>
      <c r="KQ334" s="26">
        <f>IFERROR(Tableau17[[#This Row],[2017 (L)-T1-EXD]]/Tableau17[[#This Row],[2017 (L)-T1-TOTAL]],"")</f>
        <v>1.5503875968992248E-3</v>
      </c>
      <c r="KR334" s="26">
        <f>IFERROR(Tableau17[[#This Row],[2017 (L)-T1-EXG]]/Tableau17[[#This Row],[2017 (L)-T1-TOTAL]],"")</f>
        <v>0</v>
      </c>
      <c r="KS334" s="26">
        <f>IFERROR(Tableau17[[#This Row],[2017 (L)-T1-FI]]/Tableau17[[#This Row],[2017 (L)-T1-TOTAL]],"")</f>
        <v>6.8217054263565891E-2</v>
      </c>
      <c r="KT334" s="26">
        <f>IFERROR(Tableau17[[#This Row],[2017 (L)-T1-FN]]/Tableau17[[#This Row],[2017 (L)-T1-TOTAL]],"")</f>
        <v>0.19069767441860466</v>
      </c>
      <c r="KU334" s="26">
        <f>IFERROR(Tableau17[[#This Row],[2017 (L)-T1-LR]]/Tableau17[[#This Row],[2017 (L)-T1-TOTAL]],"")</f>
        <v>0.24651162790697675</v>
      </c>
      <c r="KV334" s="26">
        <f>IFERROR(Tableau17[[#This Row],[2017 (L)-T1-MDM]]/Tableau17[[#This Row],[2017 (L)-T1-TOTAL]],"")</f>
        <v>0</v>
      </c>
      <c r="KW334" s="26">
        <f>IFERROR(Tableau17[[#This Row],[2017 (L)-T1-RDG]]/Tableau17[[#This Row],[2017 (L)-T1-TOTAL]],"")</f>
        <v>1.5503875968992248E-3</v>
      </c>
      <c r="KX334" s="26">
        <f>IFERROR(Tableau17[[#This Row],[2017 (L)-T1-REG]]/Tableau17[[#This Row],[2017 (L)-T1-TOTAL]],"")</f>
        <v>0</v>
      </c>
      <c r="KY334" s="26">
        <f>IFERROR(Tableau17[[#This Row],[2017 (L)-T1-REM]]/Tableau17[[#This Row],[2017 (L)-T1-TOTAL]],"")</f>
        <v>0.41085271317829458</v>
      </c>
      <c r="KZ334" s="26">
        <f>IFERROR(Tableau17[[#This Row],[2017 (L)-T1-SOC]]/Tableau17[[#This Row],[2017 (L)-T1-TOTAL]],"")</f>
        <v>1.8604651162790697E-2</v>
      </c>
      <c r="LA334" s="26">
        <f>IFERROR(Tableau17[[#This Row],[2017 (L)-T1-UDI]]/Tableau17[[#This Row],[2017 (L)-T1-TOTAL]],"")</f>
        <v>0</v>
      </c>
      <c r="LB334" s="26">
        <f>IFERROR(Tableau17[[#This Row],[2017 (L)-T2-FI]]/Tableau17[[#This Row],[2017 (L)-T2-TOTAL]],"")</f>
        <v>0</v>
      </c>
      <c r="LC334" s="26">
        <f>IFERROR(Tableau17[[#This Row],[2017 (L)-T2-FN]]/Tableau17[[#This Row],[2017 (L)-T2-TOTAL]],"")</f>
        <v>0</v>
      </c>
      <c r="LD334" s="26">
        <f>IFERROR(Tableau17[[#This Row],[2017 (L)-T2-LR]]/Tableau17[[#This Row],[2017 (L)-T2-TOTAL]],"")</f>
        <v>0.51926605504587153</v>
      </c>
      <c r="LE334" s="26">
        <f>IFERROR(Tableau17[[#This Row],[2017 (L)-T2-MDM]]/Tableau17[[#This Row],[2017 (L)-T2-TOTAL]],"")</f>
        <v>0</v>
      </c>
      <c r="LF334" s="26">
        <f>IFERROR(Tableau17[[#This Row],[2017 (L)-T2-REM]]/Tableau17[[#This Row],[2017 (L)-T2-TOTAL]],"")</f>
        <v>0.48073394495412847</v>
      </c>
      <c r="LG334" s="26">
        <f>IFERROR(Tableau17[[#This Row],[2017-T1-ARTHAUD Nathalie]]/Tableau17[[#This Row],[2017-T1-TOTAL]],"")</f>
        <v>9.025270758122744E-4</v>
      </c>
      <c r="LH334" s="26">
        <f>IFERROR(Tableau17[[#This Row],[2017-T1-ASSELINEAU Fran]]/Tableau17[[#This Row],[2017-T1-TOTAL]],"")</f>
        <v>3.6101083032490976E-3</v>
      </c>
      <c r="LI334" s="26">
        <f>IFERROR(Tableau17[[#This Row],[2017-T1-CHEMINADE Jacques]]/Tableau17[[#This Row],[2017-T1-TOTAL]],"")</f>
        <v>1.8050541516245488E-3</v>
      </c>
      <c r="LJ334" s="26">
        <f>IFERROR(Tableau17[[#This Row],[2017-T1-DUPONT-AIGNAN Nicolas]]/Tableau17[[#This Row],[2017-T1-TOTAL]],"")</f>
        <v>4.4223826714801441E-2</v>
      </c>
      <c r="LK334" s="26">
        <f>IFERROR(Tableau17[[#This Row],[2017-T1-FILLON Fran]]/Tableau17[[#This Row],[2017-T1-TOTAL]],"")</f>
        <v>0.27075812274368233</v>
      </c>
      <c r="LL334" s="26">
        <f>IFERROR(Tableau17[[#This Row],[2017-T1-HAMON Beno]]/Tableau17[[#This Row],[2017-T1-TOTAL]],"")</f>
        <v>3.5198555956678701E-2</v>
      </c>
      <c r="LM334" s="26">
        <f>IFERROR(Tableau17[[#This Row],[2017-T1-LASSALLE Jean]]/Tableau17[[#This Row],[2017-T1-TOTAL]],"")</f>
        <v>1.0830324909747292E-2</v>
      </c>
      <c r="LN334" s="26">
        <f>IFERROR(Tableau17[[#This Row],[2017-T1-LE PEN Marine]]/Tableau17[[#This Row],[2017-T1-TOTAL]],"")</f>
        <v>0.29422382671480146</v>
      </c>
      <c r="LO334" s="26">
        <f>IFERROR(Tableau17[[#This Row],[2017-T1-M Jean-Luc]]/Tableau17[[#This Row],[2017-T1-TOTAL]],"")</f>
        <v>0.10469314079422383</v>
      </c>
      <c r="LP334" s="26">
        <f>IFERROR(Tableau17[[#This Row],[2017-T1-MACRON Emmanuel]]/Tableau17[[#This Row],[2017-T1-TOTAL]],"")</f>
        <v>0.23375451263537905</v>
      </c>
      <c r="LQ334" s="26">
        <f>IFERROR(Tableau17[[#This Row],[2017-T1-POUTOU Philippe]]/Tableau17[[#This Row],[2017-T1-TOTAL]],"")</f>
        <v>0</v>
      </c>
      <c r="LR334" s="26">
        <f>IFERROR(Tableau17[[#This Row],[2017-T2-LE PEN Marine]]/Tableau17[[#This Row],[2017-T2-TOTAL]],"")</f>
        <v>0.44753086419753085</v>
      </c>
      <c r="LS334" s="26">
        <f>IFERROR(Tableau17[[#This Row],[2017-T2-MACRON Emmanuel]]/Tableau17[[#This Row],[2017-T2-TOTAL]],"")</f>
        <v>0.55246913580246915</v>
      </c>
      <c r="LT334" s="26">
        <f>IFERROR(Tableau17[[#This Row],[2019-T1-ALEXANDRE Audric]]/Tableau17[[#This Row],[2019-T1-TOTAL]],"")</f>
        <v>0</v>
      </c>
      <c r="LU334" s="26">
        <f>IFERROR(Tableau17[[#This Row],[2019-T1-ARTHAUD Nathalie]]/Tableau17[[#This Row],[2019-T1-TOTAL]],"")</f>
        <v>4.2918454935622317E-3</v>
      </c>
      <c r="LV334" s="26">
        <f>IFERROR(Tableau17[[#This Row],[2019-T1-ASSELINEAU François]]/Tableau17[[#This Row],[2019-T1-TOTAL]],"")</f>
        <v>7.1530758226037196E-3</v>
      </c>
      <c r="LW334" s="26">
        <f>IFERROR(Tableau17[[#This Row],[2019-T1-AUBRY Manon]]/Tableau17[[#This Row],[2019-T1-TOTAL]],"")</f>
        <v>2.8612303290414878E-2</v>
      </c>
      <c r="LX334" s="26">
        <f>IFERROR(Tableau17[[#This Row],[2019-T1-AZERGUI Nagib]]/Tableau17[[#This Row],[2019-T1-TOTAL]],"")</f>
        <v>2.8612303290414878E-3</v>
      </c>
      <c r="LY334" s="26">
        <f>IFERROR(Tableau17[[#This Row],[2019-T1-BARDELLA Jordan]]/Tableau17[[#This Row],[2019-T1-TOTAL]],"")</f>
        <v>0.30185979971387694</v>
      </c>
      <c r="LZ334" s="26">
        <f>IFERROR(Tableau17[[#This Row],[2019-T1-BELLAMY François-Xavier]]/Tableau17[[#This Row],[2019-T1-TOTAL]],"")</f>
        <v>0.11301859799713877</v>
      </c>
      <c r="MA334" s="26">
        <f>IFERROR(Tableau17[[#This Row],[2019-T1-BIDOU Olivier]]/Tableau17[[#This Row],[2019-T1-TOTAL]],"")</f>
        <v>0</v>
      </c>
      <c r="MB334" s="26">
        <f>IFERROR(Tableau17[[#This Row],[2019-T1-BOURG Dominique]]/Tableau17[[#This Row],[2019-T1-TOTAL]],"")</f>
        <v>1.5736766809728183E-2</v>
      </c>
      <c r="MC334" s="26">
        <f>IFERROR(Tableau17[[#This Row],[2019-T1-BROSSAT Ian]]/Tableau17[[#This Row],[2019-T1-TOTAL]],"")</f>
        <v>1.8597997138769671E-2</v>
      </c>
      <c r="MD334" s="26">
        <f>IFERROR(Tableau17[[#This Row],[2019-T1-CAILLAUD Sophie]]/Tableau17[[#This Row],[2019-T1-TOTAL]],"")</f>
        <v>0</v>
      </c>
      <c r="ME334" s="26">
        <f>IFERROR(Tableau17[[#This Row],[2019-T1-CAMUS Renaud]]/Tableau17[[#This Row],[2019-T1-TOTAL]],"")</f>
        <v>0</v>
      </c>
      <c r="MF334" s="26">
        <f>IFERROR(Tableau17[[#This Row],[2019-T1-CHALENÇON Christophe]]/Tableau17[[#This Row],[2019-T1-TOTAL]],"")</f>
        <v>0</v>
      </c>
      <c r="MG334" s="26">
        <f>IFERROR(Tableau17[[#This Row],[2019-T1-CORBET Cathy Denise Ginette]]/Tableau17[[#This Row],[2019-T1-TOTAL]],"")</f>
        <v>0</v>
      </c>
      <c r="MH334" s="26">
        <f>IFERROR(Tableau17[[#This Row],[2019-T1-DE PREVOISIN Robert]]/Tableau17[[#This Row],[2019-T1-TOTAL]],"")</f>
        <v>0</v>
      </c>
      <c r="MI334" s="26">
        <f>IFERROR(Tableau17[[#This Row],[2019-T1-DELFEL Thérèse]]/Tableau17[[#This Row],[2019-T1-TOTAL]],"")</f>
        <v>0</v>
      </c>
      <c r="MJ334" s="26">
        <f>IFERROR(Tableau17[[#This Row],[2019-T1-DIEUMEGARD Pierre]]/Tableau17[[#This Row],[2019-T1-TOTAL]],"")</f>
        <v>0</v>
      </c>
      <c r="MK334" s="26">
        <f>IFERROR(Tableau17[[#This Row],[2019-T1-DUPONT-AIGNAN Nicolas]]/Tableau17[[#This Row],[2019-T1-TOTAL]],"")</f>
        <v>3.5765379113018601E-2</v>
      </c>
      <c r="ML334" s="26">
        <f>IFERROR(Tableau17[[#This Row],[2019-T1-GERNIGON Yves]]/Tableau17[[#This Row],[2019-T1-TOTAL]],"")</f>
        <v>0</v>
      </c>
      <c r="MM334" s="26">
        <f>IFERROR(Tableau17[[#This Row],[2019-T1-GLUCKSMANN Raphaël]]/Tableau17[[#This Row],[2019-T1-TOTAL]],"")</f>
        <v>5.4363376251788269E-2</v>
      </c>
      <c r="MN334" s="26">
        <f>IFERROR(Tableau17[[#This Row],[2019-T1-HAMON Benoît]]/Tableau17[[#This Row],[2019-T1-TOTAL]],"")</f>
        <v>1.5736766809728183E-2</v>
      </c>
      <c r="MO334" s="26">
        <f>IFERROR(Tableau17[[#This Row],[2019-T1-HELGEN Gilles]]/Tableau17[[#This Row],[2019-T1-TOTAL]],"")</f>
        <v>0</v>
      </c>
      <c r="MP334" s="26">
        <f>IFERROR(Tableau17[[#This Row],[2019-T1-JADOT Yannick]]/Tableau17[[#This Row],[2019-T1-TOTAL]],"")</f>
        <v>0.13876967095851217</v>
      </c>
      <c r="MQ334" s="26">
        <f>IFERROR(Tableau17[[#This Row],[2019-T1-LAGARDE Jean-Christophe]]/Tableau17[[#This Row],[2019-T1-TOTAL]],"")</f>
        <v>1.1444921316165951E-2</v>
      </c>
      <c r="MR334" s="26">
        <f>IFERROR(Tableau17[[#This Row],[2019-T1-LALANNE Francis]]/Tableau17[[#This Row],[2019-T1-TOTAL]],"")</f>
        <v>1.4306151645207439E-3</v>
      </c>
      <c r="MS334" s="26">
        <f>IFERROR(Tableau17[[#This Row],[2019-T1-LOISEAU Nathalie]]/Tableau17[[#This Row],[2019-T1-TOTAL]],"")</f>
        <v>0.25035765379113017</v>
      </c>
      <c r="MT334" s="26">
        <f>IFERROR(Tableau17[[#This Row],[2019-T1-MARIE Florie]]/Tableau17[[#This Row],[2019-T1-TOTAL]],"")</f>
        <v>0</v>
      </c>
      <c r="MU334" s="26">
        <f>IFERROR(Tableau17[[#This Row],[2008-T1-MACROEXTRDROITE]]/Tableau17[[#This Row],[2008-T1-MACROTOTALE]],"")</f>
        <v>8.5995085995085999E-2</v>
      </c>
      <c r="MV334" s="26">
        <f>IFERROR(Tableau17[[#This Row],[2008-T1-MACRODROITE]]/Tableau17[[#This Row],[2008-T1-MACROTOTALE]],"")</f>
        <v>0.51842751842751844</v>
      </c>
      <c r="MW334" s="26">
        <f>IFERROR(Tableau17[[#This Row],[2008-T1-MACROCENTRE]]/Tableau17[[#This Row],[2008-T1-MACROTOTALE]],"")</f>
        <v>0</v>
      </c>
      <c r="MX334" s="26">
        <f>IFERROR(Tableau17[[#This Row],[2008-T1-MACROGAUCHE]]/Tableau17[[#This Row],[2008-T1-MACROTOTALE]],"")</f>
        <v>0.39557739557739557</v>
      </c>
      <c r="MY334" s="26">
        <f>IFERROR(Tableau17[[#This Row],[2008-T1-MACROAUTRE]]/Tableau17[[#This Row],[2008-T1-MACROTOTALE]],"")</f>
        <v>0</v>
      </c>
      <c r="MZ334" s="26">
        <f>IFERROR(Tableau17[[#This Row],[2008-T2-MACROEXTRDROITE]]/Tableau17[[#This Row],[2008-T2-MACROTOTALE]],"")</f>
        <v>0</v>
      </c>
      <c r="NA334" s="26">
        <f>IFERROR(Tableau17[[#This Row],[2008-T2-MACRODROITE]]/Tableau17[[#This Row],[2008-T2-MACROTOTALE]],"")</f>
        <v>0.57931034482758625</v>
      </c>
      <c r="NB334" s="26">
        <f>IFERROR(Tableau17[[#This Row],[2008-T2-MACROCENTRE]]/Tableau17[[#This Row],[2008-T2-MACROTOTALE]],"")</f>
        <v>0</v>
      </c>
      <c r="NC334" s="26">
        <f>IFERROR(Tableau17[[#This Row],[2008-T2-MACROGAUCHE]]/Tableau17[[#This Row],[2008-T2-MACROTOTALE]],"")</f>
        <v>0.4206896551724138</v>
      </c>
      <c r="ND334" s="26">
        <f>IFERROR(Tableau17[[#This Row],[2008-T2-MACROAUTRE]]/Tableau17[[#This Row],[2008-T2-MACROTOTALE]],"")</f>
        <v>0</v>
      </c>
      <c r="NE334" s="26">
        <f>IFERROR(Tableau17[[#This Row],[2014-T1-MACROEXTRDROITE]]/Tableau17[[#This Row],[2014-T1-MACROTOTALE]],"")</f>
        <v>0.22784810126582278</v>
      </c>
      <c r="NF334" s="26">
        <f>IFERROR(Tableau17[[#This Row],[2014-T1-MACRODROITE]]/Tableau17[[#This Row],[2014-T1-MACROTOTALE]],"")</f>
        <v>0.54957805907172996</v>
      </c>
      <c r="NG334" s="26">
        <f>IFERROR(Tableau17[[#This Row],[2014-T1-MACROCENTRE]]/Tableau17[[#This Row],[2014-T1-MACROTOTALE]],"")</f>
        <v>0</v>
      </c>
      <c r="NH334" s="26">
        <f>IFERROR(Tableau17[[#This Row],[2014-T1-MACROGAUCHE]]/Tableau17[[#This Row],[2014-T1-MACROTOTALE]],"")</f>
        <v>0.22257383966244726</v>
      </c>
      <c r="NI334" s="26">
        <f>IFERROR(Tableau17[[#This Row],[2014-T1-MACROAUTRE]]/Tableau17[[#This Row],[2014-T1-MACROTOTALE]],"")</f>
        <v>0</v>
      </c>
      <c r="NJ334" s="26">
        <f>IFERROR(Tableau17[[#This Row],[2014-T2-MACROEXTRDROITE]]/Tableau17[[#This Row],[2014-T2-MACROTOTALE]],"")</f>
        <v>0.27950310559006208</v>
      </c>
      <c r="NK334" s="26">
        <f>IFERROR(Tableau17[[#This Row],[2014-T2-MACRODROITE]]/Tableau17[[#This Row],[2014-T2-MACROTOTALE]],"")</f>
        <v>0.52484472049689446</v>
      </c>
      <c r="NL334" s="26">
        <f>IFERROR(Tableau17[[#This Row],[2014-T2-MACROCENTRE]]/Tableau17[[#This Row],[2014-T2-MACROTOTALE]],"")</f>
        <v>0</v>
      </c>
      <c r="NM334" s="26">
        <f>IFERROR(Tableau17[[#This Row],[2014-T2-MACROGAUCHE]]/Tableau17[[#This Row],[2014-T2-MACROTOTALE]],"")</f>
        <v>0.19565217391304349</v>
      </c>
      <c r="NN334" s="26">
        <f>IFERROR(Tableau17[[#This Row],[2014-T2-MACROAUTRE]]/Tableau17[[#This Row],[2014-T2-MACROTOTALE]],"")</f>
        <v>0</v>
      </c>
      <c r="NO334" s="26">
        <f>IFERROR( Tableau17[[#This Row],[2015-T1-MACROEXTRDROITE]]/Tableau17[[#This Row],[2015-T1-MACROTOTALE]],"")</f>
        <v>0.43794326241134751</v>
      </c>
      <c r="NP334" s="26">
        <f>IFERROR(Tableau17[[#This Row],[2015-T1-MACRODROITE]]/Tableau17[[#This Row],[2015-T1-MACROTOTALE]],"")</f>
        <v>0.30851063829787234</v>
      </c>
      <c r="NQ334" s="26">
        <f>IFERROR(Tableau17[[#This Row],[2015-T1-MACROCENTRE]]/Tableau17[[#This Row],[2015-T1-MACROTOTALE]],"")</f>
        <v>0</v>
      </c>
      <c r="NR334" s="26">
        <f>IFERROR(Tableau17[[#This Row],[2015-T1-MACROGAUCHE]]/Tableau17[[#This Row],[2015-T1-MACROTOTALE]],"")</f>
        <v>0.21985815602836881</v>
      </c>
      <c r="NS334" s="26">
        <f>IFERROR(Tableau17[[#This Row],[2015-T1-MACROAUTRE]]/Tableau17[[#This Row],[2015-T1-MACROTOTALE]],"")</f>
        <v>3.3687943262411348E-2</v>
      </c>
      <c r="NT334" s="26">
        <f>IFERROR(Tableau17[[#This Row],[2015-T2-MACROEXTRDROITE]]/Tableau17[[#This Row],[2015-T2-MACROTOTALE]],"")</f>
        <v>0.46463022508038587</v>
      </c>
      <c r="NU334" s="26">
        <f>IFERROR(Tableau17[[#This Row],[2015-T2-MACRODROITE]]/Tableau17[[#This Row],[2015-T2-MACROTOTALE]],"")</f>
        <v>0.53536977491961413</v>
      </c>
      <c r="NV334" s="26">
        <f>IFERROR(Tableau17[[#This Row],[2015-T2-MACROCENTRE]]/Tableau17[[#This Row],[2015-T2-MACROTOTALE]],"")</f>
        <v>0</v>
      </c>
      <c r="NW334" s="26">
        <f>IFERROR(Tableau17[[#This Row],[2015-T2-MACROGAUCHE]]/Tableau17[[#This Row],[2015-T2-MACROTOTALE]],"")</f>
        <v>0</v>
      </c>
      <c r="NX334" s="26">
        <f>IFERROR(Tableau17[[#This Row],[2015-T2-MACROAUTRE]]/Tableau17[[#This Row],[2015-T2-MACROTOTALE]],"")</f>
        <v>0</v>
      </c>
      <c r="NY334" s="26">
        <f>IFERROR(Tableau17[[#This Row],[2017-T1-MACROEXTRDROITE]]/Tableau17[[#This Row],[2017-T1-MACROTOTALE]],"")</f>
        <v>0.34386281588447654</v>
      </c>
      <c r="NZ334" s="26">
        <f>IFERROR(Tableau17[[#This Row],[2017-T1-MACRODROITE]]/Tableau17[[#This Row],[2017-T1-MACROTOTALE]],"")</f>
        <v>0.27075812274368233</v>
      </c>
      <c r="OA334" s="26">
        <f>IFERROR(Tableau17[[#This Row],[2017-T1-MACROCENTRE]]/Tableau17[[#This Row],[2017-T1-MACROTOTALE]],"")</f>
        <v>0.23375451263537905</v>
      </c>
      <c r="OB334" s="26">
        <f>IFERROR(Tableau17[[#This Row],[2017-T1-MACROGAUCHE]]/Tableau17[[#This Row],[2017-T1-MACROTOTALE]],"")</f>
        <v>0.1407942238267148</v>
      </c>
      <c r="OC334" s="26">
        <f>IFERROR(Tableau17[[#This Row],[2017-T1-MACROAUTRE]]/Tableau17[[#This Row],[2017-T1-MACROTOTALE]],"")</f>
        <v>1.0830324909747292E-2</v>
      </c>
      <c r="OD334" s="26">
        <f>IFERROR(Tableau17[[#This Row],[2017-T2-MACROEXTRDROITE]]/Tableau17[[#This Row],[2017-T2-MACROTOTALE]],"")</f>
        <v>0.44753086419753085</v>
      </c>
      <c r="OE334" s="26">
        <f>IFERROR(Tableau17[[#This Row],[2017-T2-MACRODROITE]]/Tableau17[[#This Row],[2017-T2-MACROTOTALE]],"")</f>
        <v>0</v>
      </c>
      <c r="OF334" s="26">
        <f>IFERROR(Tableau17[[#This Row],[2017-T2-MACROCENTRE]]/Tableau17[[#This Row],[2017-T2-MACROTOTALE]],"")</f>
        <v>0.55246913580246915</v>
      </c>
      <c r="OG334" s="26">
        <f>IFERROR(Tableau17[[#This Row],[2017-T2-MACROGAUCHE]]/Tableau17[[#This Row],[2017-T2-MACROTOTALE]],"")</f>
        <v>0</v>
      </c>
      <c r="OH334" s="26">
        <f>IFERROR(Tableau17[[#This Row],[2017-T2-MACROAUTRE]]/Tableau17[[#This Row],[2017-T2-MACROTOTALE]],"")</f>
        <v>0</v>
      </c>
      <c r="OI334" s="26">
        <f>IFERROR(Tableau17[[#This Row],[2019-T1-MACROEXTRDROITE]]/Tableau17[[#This Row],[2019-T1-MACROTOTALE]],"")</f>
        <v>0.34170153417015342</v>
      </c>
      <c r="OJ334" s="26">
        <f>IFERROR(Tableau17[[#This Row],[2019-T1-MACRODROITE]]/Tableau17[[#This Row],[2019-T1-MACROTOTALE]],"")</f>
        <v>0.12133891213389121</v>
      </c>
      <c r="OK334" s="26">
        <f>IFERROR(Tableau17[[#This Row],[2019-T1-MACROCENTRE]]/Tableau17[[#This Row],[2019-T1-MACROTOTALE]],"")</f>
        <v>0.24407252440725244</v>
      </c>
      <c r="OL334" s="26">
        <f>IFERROR(Tableau17[[#This Row],[2019-T1-MACROGAUCHE]]/Tableau17[[#This Row],[2019-T1-MACROTOTALE]],"")</f>
        <v>0.25383542538354253</v>
      </c>
      <c r="OM334" s="26">
        <f>IFERROR(Tableau17[[#This Row],[2019-T1-MACROAUTRE]]/Tableau17[[#This Row],[2019-T1-MACROTOTALE]],"")</f>
        <v>3.9051603905160388E-2</v>
      </c>
      <c r="ON334" s="26">
        <f>IFERROR(Tableau17[[#This Row],[2020-T1-MACROEXTRDROITE]]/Tableau17[[#This Row],[2020-T1-MACROTOTALE]],"")</f>
        <v>0.23251028806584362</v>
      </c>
      <c r="OO334" s="26">
        <f>IFERROR(Tableau17[[#This Row],[2020-T1-MACRODROITE]]/Tableau17[[#This Row],[2020-T1-MACROTOTALE]],"")</f>
        <v>0.42181069958847739</v>
      </c>
      <c r="OP334" s="26">
        <f>IFERROR(Tableau17[[#This Row],[2020-T1-MACROCENTRE]]/Tableau17[[#This Row],[2020-T1-MACROTOTALE]],"")</f>
        <v>8.4362139917695478E-2</v>
      </c>
      <c r="OQ334" s="26">
        <f>IFERROR(Tableau17[[#This Row],[2020-T1-MACROGAUCHE]]/Tableau17[[#This Row],[2020-T1-MACROTOTALE]],"")</f>
        <v>0.26131687242798352</v>
      </c>
      <c r="OR334" s="26">
        <f>IFERROR(Tableau17[[#This Row],[2020-T1-MACROAUTRE]]/Tableau17[[#This Row],[2020-T1-MACROTOTALE]],"")</f>
        <v>0</v>
      </c>
      <c r="OS334" s="26">
        <f>IFERROR(Tableau17[[#This Row],[2017 (L)-T1-MACROEXTRDROITE]]/Tableau17[[#This Row],[2017 (L)-T1-MACROTOTALE]],"")</f>
        <v>0.20155038759689922</v>
      </c>
      <c r="OT334" s="26">
        <f>IFERROR(Tableau17[[#This Row],[2017 (L)-T1-MACRODROITE]]/Tableau17[[#This Row],[2017 (L)-T1-MACROTOTALE]],"")</f>
        <v>0.24651162790697675</v>
      </c>
      <c r="OU334" s="26">
        <f>IFERROR(Tableau17[[#This Row],[2017 (L)-T1-MACROCENTRE]]/Tableau17[[#This Row],[2017 (L)-T1-MACROTOTALE]],"")</f>
        <v>0.41085271317829458</v>
      </c>
      <c r="OV334" s="26">
        <f>IFERROR(Tableau17[[#This Row],[2017 (L)-T1-MACROGAUCHE]]/Tableau17[[#This Row],[2017 (L)-T1-MACROTOTALE]],"")</f>
        <v>0.13178294573643412</v>
      </c>
      <c r="OW334" s="26">
        <f>IFERROR(Tableau17[[#This Row],[2017 (L)-T1-MACROAUTRE]]/Tableau17[[#This Row],[2017 (L)-T1-MACROTOTALE]],"")</f>
        <v>9.3023255813953487E-3</v>
      </c>
      <c r="OX334" s="26">
        <f>IFERROR(Tableau17[[#This Row],[2017 (L)-T2-MACROEXTRDROITE]]/Tableau17[[#This Row],[2017 (L)-T2-MACROTOTALE]],"")</f>
        <v>0</v>
      </c>
      <c r="OY334" s="26">
        <f>IFERROR(Tableau17[[#This Row],[2017 (L)-T2-MACRODROITE]]/Tableau17[[#This Row],[2017 (L)-T2-MACROTOTALE]],"")</f>
        <v>0.51926605504587153</v>
      </c>
      <c r="OZ334" s="26">
        <f>IFERROR(Tableau17[[#This Row],[2017 (L)-T2-MACROCENTRE]]/Tableau17[[#This Row],[2017 (L)-T2-MACROTOTALE]],"")</f>
        <v>0.48073394495412847</v>
      </c>
      <c r="PA334" s="26">
        <f>IFERROR(Tableau17[[#This Row],[2017 (L)-T2-MACROGAUCHE]]/Tableau17[[#This Row],[2017 (L)-T2-MACROTOTALE]],"")</f>
        <v>0</v>
      </c>
      <c r="PB334" s="26">
        <f>IFERROR(Tableau17[[#This Row],[2017 (L)-T2-MACROAUTRE]]/Tableau17[[#This Row],[2017 (L)-T2-MACROTOTALE]],"")</f>
        <v>0</v>
      </c>
      <c r="PC334" s="26">
        <f>IFERROR(Tableau17[[#This Row],[2008_T1_PROCUS]]/Tableau17[[#This Row],[2008_T1_INSCRITS]],0)</f>
        <v>2.030075187969925E-2</v>
      </c>
      <c r="PD334" s="26">
        <f>IFERROR(Tableau17[[#This Row],[2008_T2_PROCUS]]/Tableau17[[#This Row],[2008_T2_INSCRITS]],0)</f>
        <v>9.7744360902255641E-3</v>
      </c>
      <c r="PE334" s="26">
        <f>Tableau17[[#This Row],[2014_T1_PROCUS]]/Tableau17[[#This Row],[2014_T1_INSCRITS]]</f>
        <v>6.2617407639323731E-3</v>
      </c>
      <c r="PF334" s="26">
        <f>IFERROR(Tableau17[[#This Row],[2014_T2_PROCUS]]/Tableau17[[#This Row],[2014_T2_INSCRITS]],0)</f>
        <v>9.3926111458985592E-3</v>
      </c>
    </row>
    <row r="335" spans="1:422" hidden="1" x14ac:dyDescent="0.2">
      <c r="A335" s="1">
        <v>7</v>
      </c>
      <c r="B335" s="1" t="s">
        <v>469</v>
      </c>
      <c r="C335" s="1" t="s">
        <v>506</v>
      </c>
      <c r="D335" s="1" t="s">
        <v>506</v>
      </c>
      <c r="E335" s="1">
        <v>1408</v>
      </c>
      <c r="F335" s="1">
        <v>5.3849030000000004</v>
      </c>
      <c r="G335" s="1">
        <v>43.323673999999997</v>
      </c>
      <c r="H335" s="3">
        <v>679</v>
      </c>
      <c r="I335" s="3">
        <v>168</v>
      </c>
      <c r="J335" s="1">
        <v>4</v>
      </c>
      <c r="L335" s="1">
        <v>12</v>
      </c>
      <c r="M335" s="1">
        <v>15</v>
      </c>
      <c r="O335" s="1">
        <v>4</v>
      </c>
      <c r="P335" s="1">
        <v>30</v>
      </c>
      <c r="Q335" s="1">
        <v>5</v>
      </c>
      <c r="R335" s="1">
        <v>68</v>
      </c>
      <c r="S335" s="1">
        <v>32</v>
      </c>
      <c r="T335" s="1">
        <v>12</v>
      </c>
      <c r="U335" s="1">
        <v>182</v>
      </c>
      <c r="V335" s="1">
        <v>645</v>
      </c>
      <c r="W335" s="1">
        <v>335</v>
      </c>
      <c r="X335" s="1">
        <v>4</v>
      </c>
      <c r="Y335" s="2">
        <v>0.51937984000000004</v>
      </c>
      <c r="Z335" s="1">
        <v>645</v>
      </c>
      <c r="AA335" s="1">
        <v>380</v>
      </c>
      <c r="AB335" s="1">
        <v>5</v>
      </c>
      <c r="AC335" s="2">
        <v>0.58914728999999999</v>
      </c>
      <c r="AD335" s="1">
        <v>679</v>
      </c>
      <c r="AE335" s="1">
        <v>184</v>
      </c>
      <c r="AF335" s="2">
        <v>0.27098675</v>
      </c>
      <c r="AG335" s="1">
        <f t="shared" si="5"/>
        <v>168</v>
      </c>
      <c r="AH335" s="1">
        <v>864</v>
      </c>
      <c r="AI335" s="1">
        <v>484</v>
      </c>
      <c r="AJ335" s="1">
        <v>4</v>
      </c>
      <c r="AK335" s="2">
        <v>0.56018519</v>
      </c>
      <c r="AL335" s="1">
        <v>864</v>
      </c>
      <c r="AM335" s="1">
        <v>513</v>
      </c>
      <c r="AN335" s="1">
        <v>4</v>
      </c>
      <c r="AO335" s="2">
        <v>0.59375</v>
      </c>
      <c r="AP335" s="1">
        <v>649</v>
      </c>
      <c r="AQ335" s="1">
        <v>295</v>
      </c>
      <c r="AR335" s="2">
        <v>0.45454545000000002</v>
      </c>
      <c r="AS335" s="1">
        <v>649</v>
      </c>
      <c r="AT335" s="1">
        <v>316</v>
      </c>
      <c r="AU335" s="2">
        <v>0.48690293000000001</v>
      </c>
      <c r="AV335" s="1">
        <v>654</v>
      </c>
      <c r="AW335" s="1">
        <v>227</v>
      </c>
      <c r="AX335" s="2">
        <v>0.34709479999999998</v>
      </c>
      <c r="AY335" s="1">
        <v>654</v>
      </c>
      <c r="AZ335" s="1">
        <v>215</v>
      </c>
      <c r="BA335" s="2">
        <v>0.32874618</v>
      </c>
      <c r="BB335" s="1">
        <v>655</v>
      </c>
      <c r="BC335" s="1">
        <v>478</v>
      </c>
      <c r="BD335" s="2">
        <v>0.72977099000000001</v>
      </c>
      <c r="BE335" s="1">
        <v>655</v>
      </c>
      <c r="BF335" s="1">
        <v>431</v>
      </c>
      <c r="BG335" s="2">
        <v>0.65801527000000004</v>
      </c>
      <c r="BH335" s="1">
        <v>667</v>
      </c>
      <c r="BI335" s="1">
        <v>262</v>
      </c>
      <c r="BJ335" s="2">
        <v>0.39280359999999998</v>
      </c>
      <c r="BK335" s="1">
        <v>12</v>
      </c>
      <c r="BL335" s="1">
        <v>5</v>
      </c>
      <c r="BN335" s="1">
        <v>21</v>
      </c>
      <c r="BO335" s="1">
        <v>76</v>
      </c>
      <c r="BP335" s="1">
        <v>153</v>
      </c>
      <c r="BQ335" s="1">
        <v>201</v>
      </c>
      <c r="BR335" s="1">
        <v>468</v>
      </c>
      <c r="BS335" s="1">
        <v>67</v>
      </c>
      <c r="BU335" s="1">
        <v>199</v>
      </c>
      <c r="BV335" s="1">
        <v>239</v>
      </c>
      <c r="BW335" s="1">
        <v>505</v>
      </c>
      <c r="BZ335" s="1">
        <v>22</v>
      </c>
      <c r="CA335" s="1">
        <v>3</v>
      </c>
      <c r="CB335" s="1">
        <v>31</v>
      </c>
      <c r="CC335" s="1">
        <v>137</v>
      </c>
      <c r="CD335" s="1">
        <v>74</v>
      </c>
      <c r="CE335" s="1">
        <v>60</v>
      </c>
      <c r="CF335" s="1">
        <v>327</v>
      </c>
      <c r="CG335" s="1">
        <v>173</v>
      </c>
      <c r="CH335" s="1">
        <v>101</v>
      </c>
      <c r="CI335" s="1">
        <v>100</v>
      </c>
      <c r="CJ335" s="1">
        <v>374</v>
      </c>
      <c r="CL335" s="1">
        <v>6</v>
      </c>
      <c r="CN335" s="1">
        <v>20</v>
      </c>
      <c r="CP335" s="1">
        <v>149</v>
      </c>
      <c r="CS335" s="1">
        <v>57</v>
      </c>
      <c r="CT335" s="1">
        <v>51</v>
      </c>
      <c r="CW335" s="1">
        <v>283</v>
      </c>
      <c r="CY335" s="1">
        <v>163</v>
      </c>
      <c r="CZ335" s="1">
        <v>142</v>
      </c>
      <c r="DC335" s="1">
        <v>305</v>
      </c>
      <c r="DD335" s="1">
        <v>13</v>
      </c>
      <c r="DE335" s="1">
        <v>3</v>
      </c>
      <c r="DF335" s="1">
        <v>4</v>
      </c>
      <c r="DH335" s="1">
        <v>1</v>
      </c>
      <c r="DI335" s="1">
        <v>4</v>
      </c>
      <c r="DK335" s="1">
        <v>2</v>
      </c>
      <c r="DL335" s="1">
        <v>35</v>
      </c>
      <c r="DM335" s="1">
        <v>80</v>
      </c>
      <c r="DR335" s="1">
        <v>59</v>
      </c>
      <c r="DS335" s="1">
        <v>7</v>
      </c>
      <c r="DT335" s="1">
        <v>13</v>
      </c>
      <c r="DU335" s="1">
        <v>221</v>
      </c>
      <c r="DW335" s="1">
        <v>112</v>
      </c>
      <c r="DZ335" s="1">
        <v>88</v>
      </c>
      <c r="EA335" s="1">
        <v>200</v>
      </c>
      <c r="EB335" s="1">
        <v>1</v>
      </c>
      <c r="EC335" s="1">
        <v>1</v>
      </c>
      <c r="ED335" s="1">
        <v>1</v>
      </c>
      <c r="EE335" s="1">
        <v>23</v>
      </c>
      <c r="EF335" s="1">
        <v>48</v>
      </c>
      <c r="EG335" s="1">
        <v>11</v>
      </c>
      <c r="EH335" s="1">
        <v>3</v>
      </c>
      <c r="EI335" s="1">
        <v>147</v>
      </c>
      <c r="EJ335" s="1">
        <v>149</v>
      </c>
      <c r="EK335" s="1">
        <v>81</v>
      </c>
      <c r="EL335" s="1">
        <v>3</v>
      </c>
      <c r="EM335" s="1">
        <v>468</v>
      </c>
      <c r="EN335" s="1">
        <v>169</v>
      </c>
      <c r="EO335" s="1">
        <v>225</v>
      </c>
      <c r="EP335" s="1">
        <v>394</v>
      </c>
      <c r="EQ335" s="1">
        <v>0</v>
      </c>
      <c r="ER335" s="1">
        <v>3</v>
      </c>
      <c r="ES335" s="1">
        <v>6</v>
      </c>
      <c r="ET335" s="1">
        <v>37</v>
      </c>
      <c r="EU335" s="1">
        <v>4</v>
      </c>
      <c r="EV335" s="1">
        <v>98</v>
      </c>
      <c r="EW335" s="1">
        <v>8</v>
      </c>
      <c r="EX335" s="1">
        <v>0</v>
      </c>
      <c r="EY335" s="1">
        <v>4</v>
      </c>
      <c r="EZ335" s="1">
        <v>8</v>
      </c>
      <c r="FA335" s="1">
        <v>0</v>
      </c>
      <c r="FB335" s="1">
        <v>0</v>
      </c>
      <c r="FC335" s="1">
        <v>0</v>
      </c>
      <c r="FD335" s="1">
        <v>0</v>
      </c>
      <c r="FE335" s="1">
        <v>0</v>
      </c>
      <c r="FF335" s="1">
        <v>0</v>
      </c>
      <c r="FG335" s="1">
        <v>0</v>
      </c>
      <c r="FH335" s="1">
        <v>9</v>
      </c>
      <c r="FI335" s="1">
        <v>1</v>
      </c>
      <c r="FJ335" s="1">
        <v>16</v>
      </c>
      <c r="FK335" s="1">
        <v>4</v>
      </c>
      <c r="FL335" s="1">
        <v>0</v>
      </c>
      <c r="FM335" s="1">
        <v>17</v>
      </c>
      <c r="FN335" s="1">
        <v>0</v>
      </c>
      <c r="FO335" s="1">
        <v>4</v>
      </c>
      <c r="FP335" s="1">
        <v>30</v>
      </c>
      <c r="FQ335" s="1">
        <v>0</v>
      </c>
      <c r="FR335" s="1">
        <f>SUM(Tableau17[[#This Row],[2019-T1-ALEXANDRE Audric]:[2019-T1-MARIE Florie]])</f>
        <v>249</v>
      </c>
      <c r="FS335" s="1">
        <v>76</v>
      </c>
      <c r="FT335" s="1">
        <v>170</v>
      </c>
      <c r="FU335" s="1">
        <v>0</v>
      </c>
      <c r="FV335" s="1">
        <v>222</v>
      </c>
      <c r="FW335" s="1">
        <v>0</v>
      </c>
      <c r="FX335" s="1">
        <v>468</v>
      </c>
      <c r="FY335" s="1">
        <v>67</v>
      </c>
      <c r="FZ335" s="1">
        <v>199</v>
      </c>
      <c r="GA335" s="1">
        <v>0</v>
      </c>
      <c r="GB335" s="1">
        <v>239</v>
      </c>
      <c r="GC335" s="1">
        <v>0</v>
      </c>
      <c r="GD335" s="1">
        <v>505</v>
      </c>
      <c r="GE335" s="1">
        <v>137</v>
      </c>
      <c r="GF335" s="1">
        <v>74</v>
      </c>
      <c r="GG335" s="1">
        <v>0</v>
      </c>
      <c r="GH335" s="1">
        <v>116</v>
      </c>
      <c r="GI335" s="1">
        <v>0</v>
      </c>
      <c r="GJ335" s="1">
        <v>327</v>
      </c>
      <c r="GK335" s="1">
        <v>173</v>
      </c>
      <c r="GL335" s="1">
        <v>101</v>
      </c>
      <c r="GM335" s="1">
        <v>0</v>
      </c>
      <c r="GN335" s="1">
        <v>100</v>
      </c>
      <c r="GO335" s="1">
        <v>0</v>
      </c>
      <c r="GP335" s="1">
        <v>374</v>
      </c>
      <c r="GQ335" s="1">
        <v>155</v>
      </c>
      <c r="GR335" s="1">
        <v>51</v>
      </c>
      <c r="GS335" s="1">
        <v>0</v>
      </c>
      <c r="GT335" s="1">
        <v>77</v>
      </c>
      <c r="GU335" s="1">
        <v>0</v>
      </c>
      <c r="GV335" s="1">
        <v>283</v>
      </c>
      <c r="GW335" s="1">
        <v>163</v>
      </c>
      <c r="GX335" s="1">
        <v>0</v>
      </c>
      <c r="GY335" s="1">
        <v>0</v>
      </c>
      <c r="GZ335" s="1">
        <v>142</v>
      </c>
      <c r="HA335" s="1">
        <v>0</v>
      </c>
      <c r="HB335" s="1">
        <v>305</v>
      </c>
      <c r="HC335" s="1">
        <v>172</v>
      </c>
      <c r="HD335" s="1">
        <v>48</v>
      </c>
      <c r="HE335" s="1">
        <v>81</v>
      </c>
      <c r="HF335" s="1">
        <v>164</v>
      </c>
      <c r="HG335" s="1">
        <v>3</v>
      </c>
      <c r="HH335" s="1">
        <v>468</v>
      </c>
      <c r="HI335" s="1">
        <v>169</v>
      </c>
      <c r="HJ335" s="1">
        <v>0</v>
      </c>
      <c r="HK335" s="1">
        <v>225</v>
      </c>
      <c r="HL335" s="1">
        <v>0</v>
      </c>
      <c r="HM335" s="1">
        <v>0</v>
      </c>
      <c r="HN335" s="1">
        <v>394</v>
      </c>
      <c r="HO335" s="1">
        <v>117</v>
      </c>
      <c r="HP335" s="1">
        <v>8</v>
      </c>
      <c r="HQ335" s="1">
        <v>30</v>
      </c>
      <c r="HR335" s="1">
        <v>85</v>
      </c>
      <c r="HS335" s="1">
        <v>15</v>
      </c>
      <c r="HT335" s="1">
        <v>255</v>
      </c>
      <c r="HU335" s="1">
        <v>68</v>
      </c>
      <c r="HV335" s="1">
        <v>42</v>
      </c>
      <c r="HW335" s="1">
        <v>9</v>
      </c>
      <c r="HX335" s="1">
        <v>63</v>
      </c>
      <c r="HY335" s="1">
        <v>0</v>
      </c>
      <c r="HZ335" s="1">
        <v>182</v>
      </c>
      <c r="IA335" s="1">
        <v>84</v>
      </c>
      <c r="IB335" s="1">
        <v>13</v>
      </c>
      <c r="IC335" s="1">
        <v>59</v>
      </c>
      <c r="ID335" s="1">
        <v>62</v>
      </c>
      <c r="IE335" s="1">
        <v>3</v>
      </c>
      <c r="IF335" s="1">
        <v>221</v>
      </c>
      <c r="IG335" s="1">
        <v>112</v>
      </c>
      <c r="IH335" s="1">
        <v>0</v>
      </c>
      <c r="II335" s="1">
        <v>88</v>
      </c>
      <c r="IJ335" s="1">
        <v>0</v>
      </c>
      <c r="IK335" s="1">
        <v>0</v>
      </c>
      <c r="IL335" s="1">
        <v>200</v>
      </c>
      <c r="IM335" s="26">
        <f>IFERROR(Tableau17[[#This Row],[LDIV]]/Tableau17[[#This Row],[Total général]],"")</f>
        <v>2.197802197802198E-2</v>
      </c>
      <c r="IN335" s="26">
        <f>IFERROR(Tableau17[[#This Row],[LDVC]]/Tableau17[[#This Row],[Total général]],"")</f>
        <v>0</v>
      </c>
      <c r="IO335" s="26">
        <f>IFERROR(Tableau17[[#This Row],[LDVD]]/Tableau17[[#This Row],[Total général]],"")</f>
        <v>6.5934065934065936E-2</v>
      </c>
      <c r="IP335" s="26">
        <f>IFERROR(Tableau17[[#This Row],[LDVG]]/Tableau17[[#This Row],[Total général]],"")</f>
        <v>8.2417582417582416E-2</v>
      </c>
      <c r="IQ335" s="26">
        <f>IFERROR(Tableau17[[#This Row],[LEXD]]/Tableau17[[#This Row],[Total général]],"")</f>
        <v>0</v>
      </c>
      <c r="IR335" s="26">
        <f>IFERROR(Tableau17[[#This Row],[LEXG]]/Tableau17[[#This Row],[Total général]],"")</f>
        <v>2.197802197802198E-2</v>
      </c>
      <c r="IS335" s="26">
        <f>IFERROR(Tableau17[[#This Row],[LLR]]/Tableau17[[#This Row],[Total général]],"")</f>
        <v>0.16483516483516483</v>
      </c>
      <c r="IT335" s="26">
        <f>IFERROR(Tableau17[[#This Row],[LREM]]/Tableau17[[#This Row],[Total général]],"")</f>
        <v>2.7472527472527472E-2</v>
      </c>
      <c r="IU335" s="26">
        <f>IFERROR(Tableau17[[#This Row],[LRN]]/Tableau17[[#This Row],[Total général]],"")</f>
        <v>0.37362637362637363</v>
      </c>
      <c r="IV335" s="26">
        <f>IFERROR(Tableau17[[#This Row],[LUG]]/Tableau17[[#This Row],[Total général]],"")</f>
        <v>0.17582417582417584</v>
      </c>
      <c r="IW335" s="26">
        <f>IFERROR(Tableau17[[#This Row],[LVEC]]/Tableau17[[#This Row],[Total général]],"")</f>
        <v>6.5934065934065936E-2</v>
      </c>
      <c r="IX335" s="26">
        <f>IFERROR(Tableau17[[#This Row],[2008-T1-LCMD]]/Tableau17[[#This Row],[2008-T1-TOTAL]],"")</f>
        <v>2.564102564102564E-2</v>
      </c>
      <c r="IY335" s="26">
        <f>IFERROR(Tableau17[[#This Row],[2008-T1-LDVD]]/Tableau17[[#This Row],[2008-T1-TOTAL]],"")</f>
        <v>1.0683760683760684E-2</v>
      </c>
      <c r="IZ335" s="26">
        <f>IFERROR(Tableau17[[#This Row],[2008-T1-LEXD]]/Tableau17[[#This Row],[2008-T1-TOTAL]],"")</f>
        <v>0</v>
      </c>
      <c r="JA335" s="26">
        <f>IFERROR(Tableau17[[#This Row],[2008-T1-LEXG]]/Tableau17[[#This Row],[2008-T1-TOTAL]],"")</f>
        <v>4.4871794871794872E-2</v>
      </c>
      <c r="JB335" s="26">
        <f>IFERROR(Tableau17[[#This Row],[2008-T1-LFN]]/Tableau17[[#This Row],[2008-T1-TOTAL]],"")</f>
        <v>0.1623931623931624</v>
      </c>
      <c r="JC335" s="26">
        <f>IFERROR(Tableau17[[#This Row],[2008-T1-LMAJ]]/Tableau17[[#This Row],[2008-T1-TOTAL]],"")</f>
        <v>0.32692307692307693</v>
      </c>
      <c r="JD335" s="26">
        <f>IFERROR(Tableau17[[#This Row],[2008-T1-LUG]]/Tableau17[[#This Row],[2008-T1-TOTAL]],"")</f>
        <v>0.42948717948717946</v>
      </c>
      <c r="JE335" s="26">
        <f>IFERROR(Tableau17[[#This Row],[2008-T2-LFN]]/Tableau17[[#This Row],[2008-T2-TOTAL]],"")</f>
        <v>0.13267326732673268</v>
      </c>
      <c r="JF335" s="26">
        <f>IFERROR(Tableau17[[#This Row],[2008-T2-LGC]]/Tableau17[[#This Row],[2008-T2-TOTAL]],"")</f>
        <v>0</v>
      </c>
      <c r="JG335" s="26">
        <f>IFERROR(Tableau17[[#This Row],[2008-T2-LMAJ]]/Tableau17[[#This Row],[2008-T2-TOTAL]],"")</f>
        <v>0.39405940594059408</v>
      </c>
      <c r="JH335" s="26">
        <f>IFERROR(Tableau17[[#This Row],[2008-T2-LUG]]/Tableau17[[#This Row],[2008-T2-TOTAL]],"")</f>
        <v>0.47326732673267324</v>
      </c>
      <c r="JI335" s="26">
        <f>IFERROR(Tableau17[[#This Row],[2014-T1-LDIV]]/Tableau17[[#This Row],[2014-T1-TOTAL]],"")</f>
        <v>0</v>
      </c>
      <c r="JJ335" s="26">
        <f>IFERROR(Tableau17[[#This Row],[2014-T1-LDVD]]/Tableau17[[#This Row],[2014-T1-TOTAL]],"")</f>
        <v>0</v>
      </c>
      <c r="JK335" s="26">
        <f>IFERROR(Tableau17[[#This Row],[2014-T1-LDVG]]/Tableau17[[#This Row],[2014-T1-TOTAL]],"")</f>
        <v>6.7278287461773695E-2</v>
      </c>
      <c r="JL335" s="26">
        <f>IFERROR(Tableau17[[#This Row],[2014-T1-LEXG]]/Tableau17[[#This Row],[2014-T1-TOTAL]],"")</f>
        <v>9.1743119266055051E-3</v>
      </c>
      <c r="JM335" s="26">
        <f>IFERROR(Tableau17[[#This Row],[2014-T1-LFG]]/Tableau17[[#This Row],[2014-T1-TOTAL]],"")</f>
        <v>9.480122324159021E-2</v>
      </c>
      <c r="JN335" s="26">
        <f>IFERROR(Tableau17[[#This Row],[2014-T1-LFN]]/Tableau17[[#This Row],[2014-T1-TOTAL]],"")</f>
        <v>0.41896024464831805</v>
      </c>
      <c r="JO335" s="26">
        <f>IFERROR(Tableau17[[#This Row],[2014-T1-LUD]]/Tableau17[[#This Row],[2014-T1-TOTAL]],"")</f>
        <v>0.22629969418960244</v>
      </c>
      <c r="JP335" s="26">
        <f>IFERROR(Tableau17[[#This Row],[2014-T1-LUG]]/Tableau17[[#This Row],[2014-T1-TOTAL]],"")</f>
        <v>0.1834862385321101</v>
      </c>
      <c r="JQ335" s="26">
        <f>IFERROR(Tableau17[[#This Row],[2014-T2-LFN]]/Tableau17[[#This Row],[2014-T2-TOTAL]],"")</f>
        <v>0.46256684491978611</v>
      </c>
      <c r="JR335" s="26">
        <f>IFERROR(Tableau17[[#This Row],[2014-T2-LUD]]/Tableau17[[#This Row],[2014-T2-TOTAL]],"")</f>
        <v>0.2700534759358289</v>
      </c>
      <c r="JS335" s="26">
        <f>IFERROR(Tableau17[[#This Row],[2014-T2-LUG]]/Tableau17[[#This Row],[2014-T2-TOTAL]],"")</f>
        <v>0.26737967914438504</v>
      </c>
      <c r="JT335" s="26">
        <f>IFERROR(Tableau17[[#This Row],[2015-T1-BC-DIV]]/Tableau17[[#This Row],[2015-T1-TOTAL]],"")</f>
        <v>0</v>
      </c>
      <c r="JU335" s="26">
        <f>IFERROR(Tableau17[[#This Row],[2015-T1-BC-DLF]]/Tableau17[[#This Row],[2015-T1-TOTAL]],"")</f>
        <v>2.1201413427561839E-2</v>
      </c>
      <c r="JV335" s="26">
        <f>IFERROR(Tableau17[[#This Row],[2015-T1-BC-DVD]]/Tableau17[[#This Row],[2015-T1-TOTAL]],"")</f>
        <v>0</v>
      </c>
      <c r="JW335" s="26">
        <f>IFERROR(Tableau17[[#This Row],[2015-T1-BC-DVG]]/Tableau17[[#This Row],[2015-T1-TOTAL]],"")</f>
        <v>7.0671378091872794E-2</v>
      </c>
      <c r="JX335" s="26">
        <f>IFERROR(Tableau17[[#This Row],[2015-T1-BC-FG]]/Tableau17[[#This Row],[2015-T1-TOTAL]],"")</f>
        <v>0</v>
      </c>
      <c r="JY335" s="26">
        <f>IFERROR(Tableau17[[#This Row],[2015-T1-BC-FN]]/Tableau17[[#This Row],[2015-T1-TOTAL]],"")</f>
        <v>0.52650176678445226</v>
      </c>
      <c r="JZ335" s="26">
        <f>IFERROR(Tableau17[[#This Row],[2015-T1-BC-MDM]]/Tableau17[[#This Row],[2015-T1-TOTAL]],"")</f>
        <v>0</v>
      </c>
      <c r="KA335" s="26">
        <f>IFERROR(Tableau17[[#This Row],[2015-T1-BC-RDG]]/Tableau17[[#This Row],[2015-T1-TOTAL]],"")</f>
        <v>0</v>
      </c>
      <c r="KB335" s="26">
        <f>IFERROR(Tableau17[[#This Row],[2015-T1-BC-SOC]]/Tableau17[[#This Row],[2015-T1-TOTAL]],"")</f>
        <v>0.20141342756183744</v>
      </c>
      <c r="KC335" s="26">
        <f>IFERROR(Tableau17[[#This Row],[2015-T1-BC-UD]]/Tableau17[[#This Row],[2015-T1-TOTAL]],"")</f>
        <v>0.18021201413427562</v>
      </c>
      <c r="KD335" s="26">
        <f>IFERROR(Tableau17[[#This Row],[2015-T1-BC-UG]]/Tableau17[[#This Row],[2015-T1-TOTAL]],"")</f>
        <v>0</v>
      </c>
      <c r="KE335" s="26">
        <f>IFERROR(Tableau17[[#This Row],[2015-T1-BC-VEC]]/Tableau17[[#This Row],[2015-T1-TOTAL]],"")</f>
        <v>0</v>
      </c>
      <c r="KF335" s="26">
        <f>IFERROR(Tableau17[[#This Row],[2015-T2-BC-DVG]]/Tableau17[[#This Row],[2015-T2-TOTAL]],"")</f>
        <v>0</v>
      </c>
      <c r="KG335" s="26">
        <f>IFERROR(Tableau17[[#This Row],[2015-T2-BC-FN]]/Tableau17[[#This Row],[2015-T2-TOTAL]],"")</f>
        <v>0.53442622950819674</v>
      </c>
      <c r="KH335" s="26">
        <f>IFERROR(Tableau17[[#This Row],[2015-T2-BC-SOC]]/Tableau17[[#This Row],[2015-T2-TOTAL]],"")</f>
        <v>0.46557377049180326</v>
      </c>
      <c r="KI335" s="26">
        <f>IFERROR(Tableau17[[#This Row],[2015-T2-BC-UD]]/Tableau17[[#This Row],[2015-T2-TOTAL]],"")</f>
        <v>0</v>
      </c>
      <c r="KJ335" s="26">
        <f>IFERROR(Tableau17[[#This Row],[2015-T2-BC-UG]]/Tableau17[[#This Row],[2015-T2-TOTAL]],"")</f>
        <v>0</v>
      </c>
      <c r="KK335" s="26">
        <f>IFERROR(Tableau17[[#This Row],[2017 (L)-T1-COM]]/Tableau17[[#This Row],[2017 (L)-T1-TOTAL]],"")</f>
        <v>5.8823529411764705E-2</v>
      </c>
      <c r="KL335" s="26">
        <f>IFERROR(Tableau17[[#This Row],[2017 (L)-T1-DIV]]/Tableau17[[#This Row],[2017 (L)-T1-TOTAL]],"")</f>
        <v>1.3574660633484163E-2</v>
      </c>
      <c r="KM335" s="26">
        <f>IFERROR(Tableau17[[#This Row],[2017 (L)-T1-DLF]]/Tableau17[[#This Row],[2017 (L)-T1-TOTAL]],"")</f>
        <v>1.8099547511312219E-2</v>
      </c>
      <c r="KN335" s="26">
        <f>IFERROR(Tableau17[[#This Row],[2017 (L)-T1-DVD]]/Tableau17[[#This Row],[2017 (L)-T1-TOTAL]],"")</f>
        <v>0</v>
      </c>
      <c r="KO335" s="26">
        <f>IFERROR(Tableau17[[#This Row],[2017 (L)-T1-DVG]]/Tableau17[[#This Row],[2017 (L)-T1-TOTAL]],"")</f>
        <v>4.5248868778280547E-3</v>
      </c>
      <c r="KP335" s="26">
        <f>IFERROR(Tableau17[[#This Row],[2017 (L)-T1-ECO]]/Tableau17[[#This Row],[2017 (L)-T1-TOTAL]],"")</f>
        <v>1.8099547511312219E-2</v>
      </c>
      <c r="KQ335" s="26">
        <f>IFERROR(Tableau17[[#This Row],[2017 (L)-T1-EXD]]/Tableau17[[#This Row],[2017 (L)-T1-TOTAL]],"")</f>
        <v>0</v>
      </c>
      <c r="KR335" s="26">
        <f>IFERROR(Tableau17[[#This Row],[2017 (L)-T1-EXG]]/Tableau17[[#This Row],[2017 (L)-T1-TOTAL]],"")</f>
        <v>9.0497737556561094E-3</v>
      </c>
      <c r="KS335" s="26">
        <f>IFERROR(Tableau17[[#This Row],[2017 (L)-T1-FI]]/Tableau17[[#This Row],[2017 (L)-T1-TOTAL]],"")</f>
        <v>0.15837104072398189</v>
      </c>
      <c r="KT335" s="26">
        <f>IFERROR(Tableau17[[#This Row],[2017 (L)-T1-FN]]/Tableau17[[#This Row],[2017 (L)-T1-TOTAL]],"")</f>
        <v>0.36199095022624433</v>
      </c>
      <c r="KU335" s="26">
        <f>IFERROR(Tableau17[[#This Row],[2017 (L)-T1-LR]]/Tableau17[[#This Row],[2017 (L)-T1-TOTAL]],"")</f>
        <v>0</v>
      </c>
      <c r="KV335" s="26">
        <f>IFERROR(Tableau17[[#This Row],[2017 (L)-T1-MDM]]/Tableau17[[#This Row],[2017 (L)-T1-TOTAL]],"")</f>
        <v>0</v>
      </c>
      <c r="KW335" s="26">
        <f>IFERROR(Tableau17[[#This Row],[2017 (L)-T1-RDG]]/Tableau17[[#This Row],[2017 (L)-T1-TOTAL]],"")</f>
        <v>0</v>
      </c>
      <c r="KX335" s="26">
        <f>IFERROR(Tableau17[[#This Row],[2017 (L)-T1-REG]]/Tableau17[[#This Row],[2017 (L)-T1-TOTAL]],"")</f>
        <v>0</v>
      </c>
      <c r="KY335" s="26">
        <f>IFERROR(Tableau17[[#This Row],[2017 (L)-T1-REM]]/Tableau17[[#This Row],[2017 (L)-T1-TOTAL]],"")</f>
        <v>0.2669683257918552</v>
      </c>
      <c r="KZ335" s="26">
        <f>IFERROR(Tableau17[[#This Row],[2017 (L)-T1-SOC]]/Tableau17[[#This Row],[2017 (L)-T1-TOTAL]],"")</f>
        <v>3.1674208144796379E-2</v>
      </c>
      <c r="LA335" s="26">
        <f>IFERROR(Tableau17[[#This Row],[2017 (L)-T1-UDI]]/Tableau17[[#This Row],[2017 (L)-T1-TOTAL]],"")</f>
        <v>5.8823529411764705E-2</v>
      </c>
      <c r="LB335" s="26">
        <f>IFERROR(Tableau17[[#This Row],[2017 (L)-T2-FI]]/Tableau17[[#This Row],[2017 (L)-T2-TOTAL]],"")</f>
        <v>0</v>
      </c>
      <c r="LC335" s="26">
        <f>IFERROR(Tableau17[[#This Row],[2017 (L)-T2-FN]]/Tableau17[[#This Row],[2017 (L)-T2-TOTAL]],"")</f>
        <v>0.56000000000000005</v>
      </c>
      <c r="LD335" s="26">
        <f>IFERROR(Tableau17[[#This Row],[2017 (L)-T2-LR]]/Tableau17[[#This Row],[2017 (L)-T2-TOTAL]],"")</f>
        <v>0</v>
      </c>
      <c r="LE335" s="26">
        <f>IFERROR(Tableau17[[#This Row],[2017 (L)-T2-MDM]]/Tableau17[[#This Row],[2017 (L)-T2-TOTAL]],"")</f>
        <v>0</v>
      </c>
      <c r="LF335" s="26">
        <f>IFERROR(Tableau17[[#This Row],[2017 (L)-T2-REM]]/Tableau17[[#This Row],[2017 (L)-T2-TOTAL]],"")</f>
        <v>0.44</v>
      </c>
      <c r="LG335" s="26">
        <f>IFERROR(Tableau17[[#This Row],[2017-T1-ARTHAUD Nathalie]]/Tableau17[[#This Row],[2017-T1-TOTAL]],"")</f>
        <v>2.136752136752137E-3</v>
      </c>
      <c r="LH335" s="26">
        <f>IFERROR(Tableau17[[#This Row],[2017-T1-ASSELINEAU Fran]]/Tableau17[[#This Row],[2017-T1-TOTAL]],"")</f>
        <v>2.136752136752137E-3</v>
      </c>
      <c r="LI335" s="26">
        <f>IFERROR(Tableau17[[#This Row],[2017-T1-CHEMINADE Jacques]]/Tableau17[[#This Row],[2017-T1-TOTAL]],"")</f>
        <v>2.136752136752137E-3</v>
      </c>
      <c r="LJ335" s="26">
        <f>IFERROR(Tableau17[[#This Row],[2017-T1-DUPONT-AIGNAN Nicolas]]/Tableau17[[#This Row],[2017-T1-TOTAL]],"")</f>
        <v>4.9145299145299144E-2</v>
      </c>
      <c r="LK335" s="26">
        <f>IFERROR(Tableau17[[#This Row],[2017-T1-FILLON Fran]]/Tableau17[[#This Row],[2017-T1-TOTAL]],"")</f>
        <v>0.10256410256410256</v>
      </c>
      <c r="LL335" s="26">
        <f>IFERROR(Tableau17[[#This Row],[2017-T1-HAMON Beno]]/Tableau17[[#This Row],[2017-T1-TOTAL]],"")</f>
        <v>2.3504273504273504E-2</v>
      </c>
      <c r="LM335" s="26">
        <f>IFERROR(Tableau17[[#This Row],[2017-T1-LASSALLE Jean]]/Tableau17[[#This Row],[2017-T1-TOTAL]],"")</f>
        <v>6.41025641025641E-3</v>
      </c>
      <c r="LN335" s="26">
        <f>IFERROR(Tableau17[[#This Row],[2017-T1-LE PEN Marine]]/Tableau17[[#This Row],[2017-T1-TOTAL]],"")</f>
        <v>0.3141025641025641</v>
      </c>
      <c r="LO335" s="26">
        <f>IFERROR(Tableau17[[#This Row],[2017-T1-M Jean-Luc]]/Tableau17[[#This Row],[2017-T1-TOTAL]],"")</f>
        <v>0.31837606837606836</v>
      </c>
      <c r="LP335" s="26">
        <f>IFERROR(Tableau17[[#This Row],[2017-T1-MACRON Emmanuel]]/Tableau17[[#This Row],[2017-T1-TOTAL]],"")</f>
        <v>0.17307692307692307</v>
      </c>
      <c r="LQ335" s="26">
        <f>IFERROR(Tableau17[[#This Row],[2017-T1-POUTOU Philippe]]/Tableau17[[#This Row],[2017-T1-TOTAL]],"")</f>
        <v>6.41025641025641E-3</v>
      </c>
      <c r="LR335" s="26">
        <f>IFERROR(Tableau17[[#This Row],[2017-T2-LE PEN Marine]]/Tableau17[[#This Row],[2017-T2-TOTAL]],"")</f>
        <v>0.42893401015228427</v>
      </c>
      <c r="LS335" s="26">
        <f>IFERROR(Tableau17[[#This Row],[2017-T2-MACRON Emmanuel]]/Tableau17[[#This Row],[2017-T2-TOTAL]],"")</f>
        <v>0.57106598984771573</v>
      </c>
      <c r="LT335" s="26">
        <f>IFERROR(Tableau17[[#This Row],[2019-T1-ALEXANDRE Audric]]/Tableau17[[#This Row],[2019-T1-TOTAL]],"")</f>
        <v>0</v>
      </c>
      <c r="LU335" s="26">
        <f>IFERROR(Tableau17[[#This Row],[2019-T1-ARTHAUD Nathalie]]/Tableau17[[#This Row],[2019-T1-TOTAL]],"")</f>
        <v>1.2048192771084338E-2</v>
      </c>
      <c r="LV335" s="26">
        <f>IFERROR(Tableau17[[#This Row],[2019-T1-ASSELINEAU François]]/Tableau17[[#This Row],[2019-T1-TOTAL]],"")</f>
        <v>2.4096385542168676E-2</v>
      </c>
      <c r="LW335" s="26">
        <f>IFERROR(Tableau17[[#This Row],[2019-T1-AUBRY Manon]]/Tableau17[[#This Row],[2019-T1-TOTAL]],"")</f>
        <v>0.14859437751004015</v>
      </c>
      <c r="LX335" s="26">
        <f>IFERROR(Tableau17[[#This Row],[2019-T1-AZERGUI Nagib]]/Tableau17[[#This Row],[2019-T1-TOTAL]],"")</f>
        <v>1.6064257028112448E-2</v>
      </c>
      <c r="LY335" s="26">
        <f>IFERROR(Tableau17[[#This Row],[2019-T1-BARDELLA Jordan]]/Tableau17[[#This Row],[2019-T1-TOTAL]],"")</f>
        <v>0.39357429718875503</v>
      </c>
      <c r="LZ335" s="26">
        <f>IFERROR(Tableau17[[#This Row],[2019-T1-BELLAMY François-Xavier]]/Tableau17[[#This Row],[2019-T1-TOTAL]],"")</f>
        <v>3.2128514056224897E-2</v>
      </c>
      <c r="MA335" s="26">
        <f>IFERROR(Tableau17[[#This Row],[2019-T1-BIDOU Olivier]]/Tableau17[[#This Row],[2019-T1-TOTAL]],"")</f>
        <v>0</v>
      </c>
      <c r="MB335" s="26">
        <f>IFERROR(Tableau17[[#This Row],[2019-T1-BOURG Dominique]]/Tableau17[[#This Row],[2019-T1-TOTAL]],"")</f>
        <v>1.6064257028112448E-2</v>
      </c>
      <c r="MC335" s="26">
        <f>IFERROR(Tableau17[[#This Row],[2019-T1-BROSSAT Ian]]/Tableau17[[#This Row],[2019-T1-TOTAL]],"")</f>
        <v>3.2128514056224897E-2</v>
      </c>
      <c r="MD335" s="26">
        <f>IFERROR(Tableau17[[#This Row],[2019-T1-CAILLAUD Sophie]]/Tableau17[[#This Row],[2019-T1-TOTAL]],"")</f>
        <v>0</v>
      </c>
      <c r="ME335" s="26">
        <f>IFERROR(Tableau17[[#This Row],[2019-T1-CAMUS Renaud]]/Tableau17[[#This Row],[2019-T1-TOTAL]],"")</f>
        <v>0</v>
      </c>
      <c r="MF335" s="26">
        <f>IFERROR(Tableau17[[#This Row],[2019-T1-CHALENÇON Christophe]]/Tableau17[[#This Row],[2019-T1-TOTAL]],"")</f>
        <v>0</v>
      </c>
      <c r="MG335" s="26">
        <f>IFERROR(Tableau17[[#This Row],[2019-T1-CORBET Cathy Denise Ginette]]/Tableau17[[#This Row],[2019-T1-TOTAL]],"")</f>
        <v>0</v>
      </c>
      <c r="MH335" s="26">
        <f>IFERROR(Tableau17[[#This Row],[2019-T1-DE PREVOISIN Robert]]/Tableau17[[#This Row],[2019-T1-TOTAL]],"")</f>
        <v>0</v>
      </c>
      <c r="MI335" s="26">
        <f>IFERROR(Tableau17[[#This Row],[2019-T1-DELFEL Thérèse]]/Tableau17[[#This Row],[2019-T1-TOTAL]],"")</f>
        <v>0</v>
      </c>
      <c r="MJ335" s="26">
        <f>IFERROR(Tableau17[[#This Row],[2019-T1-DIEUMEGARD Pierre]]/Tableau17[[#This Row],[2019-T1-TOTAL]],"")</f>
        <v>0</v>
      </c>
      <c r="MK335" s="26">
        <f>IFERROR(Tableau17[[#This Row],[2019-T1-DUPONT-AIGNAN Nicolas]]/Tableau17[[#This Row],[2019-T1-TOTAL]],"")</f>
        <v>3.614457831325301E-2</v>
      </c>
      <c r="ML335" s="26">
        <f>IFERROR(Tableau17[[#This Row],[2019-T1-GERNIGON Yves]]/Tableau17[[#This Row],[2019-T1-TOTAL]],"")</f>
        <v>4.0160642570281121E-3</v>
      </c>
      <c r="MM335" s="26">
        <f>IFERROR(Tableau17[[#This Row],[2019-T1-GLUCKSMANN Raphaël]]/Tableau17[[#This Row],[2019-T1-TOTAL]],"")</f>
        <v>6.4257028112449793E-2</v>
      </c>
      <c r="MN335" s="26">
        <f>IFERROR(Tableau17[[#This Row],[2019-T1-HAMON Benoît]]/Tableau17[[#This Row],[2019-T1-TOTAL]],"")</f>
        <v>1.6064257028112448E-2</v>
      </c>
      <c r="MO335" s="26">
        <f>IFERROR(Tableau17[[#This Row],[2019-T1-HELGEN Gilles]]/Tableau17[[#This Row],[2019-T1-TOTAL]],"")</f>
        <v>0</v>
      </c>
      <c r="MP335" s="26">
        <f>IFERROR(Tableau17[[#This Row],[2019-T1-JADOT Yannick]]/Tableau17[[#This Row],[2019-T1-TOTAL]],"")</f>
        <v>6.8273092369477914E-2</v>
      </c>
      <c r="MQ335" s="26">
        <f>IFERROR(Tableau17[[#This Row],[2019-T1-LAGARDE Jean-Christophe]]/Tableau17[[#This Row],[2019-T1-TOTAL]],"")</f>
        <v>0</v>
      </c>
      <c r="MR335" s="26">
        <f>IFERROR(Tableau17[[#This Row],[2019-T1-LALANNE Francis]]/Tableau17[[#This Row],[2019-T1-TOTAL]],"")</f>
        <v>1.6064257028112448E-2</v>
      </c>
      <c r="MS335" s="26">
        <f>IFERROR(Tableau17[[#This Row],[2019-T1-LOISEAU Nathalie]]/Tableau17[[#This Row],[2019-T1-TOTAL]],"")</f>
        <v>0.12048192771084337</v>
      </c>
      <c r="MT335" s="26">
        <f>IFERROR(Tableau17[[#This Row],[2019-T1-MARIE Florie]]/Tableau17[[#This Row],[2019-T1-TOTAL]],"")</f>
        <v>0</v>
      </c>
      <c r="MU335" s="26">
        <f>IFERROR(Tableau17[[#This Row],[2008-T1-MACROEXTRDROITE]]/Tableau17[[#This Row],[2008-T1-MACROTOTALE]],"")</f>
        <v>0.1623931623931624</v>
      </c>
      <c r="MV335" s="26">
        <f>IFERROR(Tableau17[[#This Row],[2008-T1-MACRODROITE]]/Tableau17[[#This Row],[2008-T1-MACROTOTALE]],"")</f>
        <v>0.36324786324786323</v>
      </c>
      <c r="MW335" s="26">
        <f>IFERROR(Tableau17[[#This Row],[2008-T1-MACROCENTRE]]/Tableau17[[#This Row],[2008-T1-MACROTOTALE]],"")</f>
        <v>0</v>
      </c>
      <c r="MX335" s="26">
        <f>IFERROR(Tableau17[[#This Row],[2008-T1-MACROGAUCHE]]/Tableau17[[#This Row],[2008-T1-MACROTOTALE]],"")</f>
        <v>0.47435897435897434</v>
      </c>
      <c r="MY335" s="26">
        <f>IFERROR(Tableau17[[#This Row],[2008-T1-MACROAUTRE]]/Tableau17[[#This Row],[2008-T1-MACROTOTALE]],"")</f>
        <v>0</v>
      </c>
      <c r="MZ335" s="26">
        <f>IFERROR(Tableau17[[#This Row],[2008-T2-MACROEXTRDROITE]]/Tableau17[[#This Row],[2008-T2-MACROTOTALE]],"")</f>
        <v>0.13267326732673268</v>
      </c>
      <c r="NA335" s="26">
        <f>IFERROR(Tableau17[[#This Row],[2008-T2-MACRODROITE]]/Tableau17[[#This Row],[2008-T2-MACROTOTALE]],"")</f>
        <v>0.39405940594059408</v>
      </c>
      <c r="NB335" s="26">
        <f>IFERROR(Tableau17[[#This Row],[2008-T2-MACROCENTRE]]/Tableau17[[#This Row],[2008-T2-MACROTOTALE]],"")</f>
        <v>0</v>
      </c>
      <c r="NC335" s="26">
        <f>IFERROR(Tableau17[[#This Row],[2008-T2-MACROGAUCHE]]/Tableau17[[#This Row],[2008-T2-MACROTOTALE]],"")</f>
        <v>0.47326732673267324</v>
      </c>
      <c r="ND335" s="26">
        <f>IFERROR(Tableau17[[#This Row],[2008-T2-MACROAUTRE]]/Tableau17[[#This Row],[2008-T2-MACROTOTALE]],"")</f>
        <v>0</v>
      </c>
      <c r="NE335" s="26">
        <f>IFERROR(Tableau17[[#This Row],[2014-T1-MACROEXTRDROITE]]/Tableau17[[#This Row],[2014-T1-MACROTOTALE]],"")</f>
        <v>0.41896024464831805</v>
      </c>
      <c r="NF335" s="26">
        <f>IFERROR(Tableau17[[#This Row],[2014-T1-MACRODROITE]]/Tableau17[[#This Row],[2014-T1-MACROTOTALE]],"")</f>
        <v>0.22629969418960244</v>
      </c>
      <c r="NG335" s="26">
        <f>IFERROR(Tableau17[[#This Row],[2014-T1-MACROCENTRE]]/Tableau17[[#This Row],[2014-T1-MACROTOTALE]],"")</f>
        <v>0</v>
      </c>
      <c r="NH335" s="26">
        <f>IFERROR(Tableau17[[#This Row],[2014-T1-MACROGAUCHE]]/Tableau17[[#This Row],[2014-T1-MACROTOTALE]],"")</f>
        <v>0.35474006116207951</v>
      </c>
      <c r="NI335" s="26">
        <f>IFERROR(Tableau17[[#This Row],[2014-T1-MACROAUTRE]]/Tableau17[[#This Row],[2014-T1-MACROTOTALE]],"")</f>
        <v>0</v>
      </c>
      <c r="NJ335" s="26">
        <f>IFERROR(Tableau17[[#This Row],[2014-T2-MACROEXTRDROITE]]/Tableau17[[#This Row],[2014-T2-MACROTOTALE]],"")</f>
        <v>0.46256684491978611</v>
      </c>
      <c r="NK335" s="26">
        <f>IFERROR(Tableau17[[#This Row],[2014-T2-MACRODROITE]]/Tableau17[[#This Row],[2014-T2-MACROTOTALE]],"")</f>
        <v>0.2700534759358289</v>
      </c>
      <c r="NL335" s="26">
        <f>IFERROR(Tableau17[[#This Row],[2014-T2-MACROCENTRE]]/Tableau17[[#This Row],[2014-T2-MACROTOTALE]],"")</f>
        <v>0</v>
      </c>
      <c r="NM335" s="26">
        <f>IFERROR(Tableau17[[#This Row],[2014-T2-MACROGAUCHE]]/Tableau17[[#This Row],[2014-T2-MACROTOTALE]],"")</f>
        <v>0.26737967914438504</v>
      </c>
      <c r="NN335" s="26">
        <f>IFERROR(Tableau17[[#This Row],[2014-T2-MACROAUTRE]]/Tableau17[[#This Row],[2014-T2-MACROTOTALE]],"")</f>
        <v>0</v>
      </c>
      <c r="NO335" s="26">
        <f>IFERROR( Tableau17[[#This Row],[2015-T1-MACROEXTRDROITE]]/Tableau17[[#This Row],[2015-T1-MACROTOTALE]],"")</f>
        <v>0.54770318021201414</v>
      </c>
      <c r="NP335" s="26">
        <f>IFERROR(Tableau17[[#This Row],[2015-T1-MACRODROITE]]/Tableau17[[#This Row],[2015-T1-MACROTOTALE]],"")</f>
        <v>0.18021201413427562</v>
      </c>
      <c r="NQ335" s="26">
        <f>IFERROR(Tableau17[[#This Row],[2015-T1-MACROCENTRE]]/Tableau17[[#This Row],[2015-T1-MACROTOTALE]],"")</f>
        <v>0</v>
      </c>
      <c r="NR335" s="26">
        <f>IFERROR(Tableau17[[#This Row],[2015-T1-MACROGAUCHE]]/Tableau17[[#This Row],[2015-T1-MACROTOTALE]],"")</f>
        <v>0.27208480565371024</v>
      </c>
      <c r="NS335" s="26">
        <f>IFERROR(Tableau17[[#This Row],[2015-T1-MACROAUTRE]]/Tableau17[[#This Row],[2015-T1-MACROTOTALE]],"")</f>
        <v>0</v>
      </c>
      <c r="NT335" s="26">
        <f>IFERROR(Tableau17[[#This Row],[2015-T2-MACROEXTRDROITE]]/Tableau17[[#This Row],[2015-T2-MACROTOTALE]],"")</f>
        <v>0.53442622950819674</v>
      </c>
      <c r="NU335" s="26">
        <f>IFERROR(Tableau17[[#This Row],[2015-T2-MACRODROITE]]/Tableau17[[#This Row],[2015-T2-MACROTOTALE]],"")</f>
        <v>0</v>
      </c>
      <c r="NV335" s="26">
        <f>IFERROR(Tableau17[[#This Row],[2015-T2-MACROCENTRE]]/Tableau17[[#This Row],[2015-T2-MACROTOTALE]],"")</f>
        <v>0</v>
      </c>
      <c r="NW335" s="26">
        <f>IFERROR(Tableau17[[#This Row],[2015-T2-MACROGAUCHE]]/Tableau17[[#This Row],[2015-T2-MACROTOTALE]],"")</f>
        <v>0.46557377049180326</v>
      </c>
      <c r="NX335" s="26">
        <f>IFERROR(Tableau17[[#This Row],[2015-T2-MACROAUTRE]]/Tableau17[[#This Row],[2015-T2-MACROTOTALE]],"")</f>
        <v>0</v>
      </c>
      <c r="NY335" s="26">
        <f>IFERROR(Tableau17[[#This Row],[2017-T1-MACROEXTRDROITE]]/Tableau17[[#This Row],[2017-T1-MACROTOTALE]],"")</f>
        <v>0.36752136752136755</v>
      </c>
      <c r="NZ335" s="26">
        <f>IFERROR(Tableau17[[#This Row],[2017-T1-MACRODROITE]]/Tableau17[[#This Row],[2017-T1-MACROTOTALE]],"")</f>
        <v>0.10256410256410256</v>
      </c>
      <c r="OA335" s="26">
        <f>IFERROR(Tableau17[[#This Row],[2017-T1-MACROCENTRE]]/Tableau17[[#This Row],[2017-T1-MACROTOTALE]],"")</f>
        <v>0.17307692307692307</v>
      </c>
      <c r="OB335" s="26">
        <f>IFERROR(Tableau17[[#This Row],[2017-T1-MACROGAUCHE]]/Tableau17[[#This Row],[2017-T1-MACROTOTALE]],"")</f>
        <v>0.3504273504273504</v>
      </c>
      <c r="OC335" s="26">
        <f>IFERROR(Tableau17[[#This Row],[2017-T1-MACROAUTRE]]/Tableau17[[#This Row],[2017-T1-MACROTOTALE]],"")</f>
        <v>6.41025641025641E-3</v>
      </c>
      <c r="OD335" s="26">
        <f>IFERROR(Tableau17[[#This Row],[2017-T2-MACROEXTRDROITE]]/Tableau17[[#This Row],[2017-T2-MACROTOTALE]],"")</f>
        <v>0.42893401015228427</v>
      </c>
      <c r="OE335" s="26">
        <f>IFERROR(Tableau17[[#This Row],[2017-T2-MACRODROITE]]/Tableau17[[#This Row],[2017-T2-MACROTOTALE]],"")</f>
        <v>0</v>
      </c>
      <c r="OF335" s="26">
        <f>IFERROR(Tableau17[[#This Row],[2017-T2-MACROCENTRE]]/Tableau17[[#This Row],[2017-T2-MACROTOTALE]],"")</f>
        <v>0.57106598984771573</v>
      </c>
      <c r="OG335" s="26">
        <f>IFERROR(Tableau17[[#This Row],[2017-T2-MACROGAUCHE]]/Tableau17[[#This Row],[2017-T2-MACROTOTALE]],"")</f>
        <v>0</v>
      </c>
      <c r="OH335" s="26">
        <f>IFERROR(Tableau17[[#This Row],[2017-T2-MACROAUTRE]]/Tableau17[[#This Row],[2017-T2-MACROTOTALE]],"")</f>
        <v>0</v>
      </c>
      <c r="OI335" s="26">
        <f>IFERROR(Tableau17[[#This Row],[2019-T1-MACROEXTRDROITE]]/Tableau17[[#This Row],[2019-T1-MACROTOTALE]],"")</f>
        <v>0.45882352941176469</v>
      </c>
      <c r="OJ335" s="26">
        <f>IFERROR(Tableau17[[#This Row],[2019-T1-MACRODROITE]]/Tableau17[[#This Row],[2019-T1-MACROTOTALE]],"")</f>
        <v>3.1372549019607843E-2</v>
      </c>
      <c r="OK335" s="26">
        <f>IFERROR(Tableau17[[#This Row],[2019-T1-MACROCENTRE]]/Tableau17[[#This Row],[2019-T1-MACROTOTALE]],"")</f>
        <v>0.11764705882352941</v>
      </c>
      <c r="OL335" s="26">
        <f>IFERROR(Tableau17[[#This Row],[2019-T1-MACROGAUCHE]]/Tableau17[[#This Row],[2019-T1-MACROTOTALE]],"")</f>
        <v>0.33333333333333331</v>
      </c>
      <c r="OM335" s="26">
        <f>IFERROR(Tableau17[[#This Row],[2019-T1-MACROAUTRE]]/Tableau17[[#This Row],[2019-T1-MACROTOTALE]],"")</f>
        <v>5.8823529411764705E-2</v>
      </c>
      <c r="ON335" s="26">
        <f>IFERROR(Tableau17[[#This Row],[2020-T1-MACROEXTRDROITE]]/Tableau17[[#This Row],[2020-T1-MACROTOTALE]],"")</f>
        <v>0.37362637362637363</v>
      </c>
      <c r="OO335" s="26">
        <f>IFERROR(Tableau17[[#This Row],[2020-T1-MACRODROITE]]/Tableau17[[#This Row],[2020-T1-MACROTOTALE]],"")</f>
        <v>0.23076923076923078</v>
      </c>
      <c r="OP335" s="26">
        <f>IFERROR(Tableau17[[#This Row],[2020-T1-MACROCENTRE]]/Tableau17[[#This Row],[2020-T1-MACROTOTALE]],"")</f>
        <v>4.9450549450549448E-2</v>
      </c>
      <c r="OQ335" s="26">
        <f>IFERROR(Tableau17[[#This Row],[2020-T1-MACROGAUCHE]]/Tableau17[[#This Row],[2020-T1-MACROTOTALE]],"")</f>
        <v>0.34615384615384615</v>
      </c>
      <c r="OR335" s="26">
        <f>IFERROR(Tableau17[[#This Row],[2020-T1-MACROAUTRE]]/Tableau17[[#This Row],[2020-T1-MACROTOTALE]],"")</f>
        <v>0</v>
      </c>
      <c r="OS335" s="26">
        <f>IFERROR(Tableau17[[#This Row],[2017 (L)-T1-MACROEXTRDROITE]]/Tableau17[[#This Row],[2017 (L)-T1-MACROTOTALE]],"")</f>
        <v>0.38009049773755654</v>
      </c>
      <c r="OT335" s="26">
        <f>IFERROR(Tableau17[[#This Row],[2017 (L)-T1-MACRODROITE]]/Tableau17[[#This Row],[2017 (L)-T1-MACROTOTALE]],"")</f>
        <v>5.8823529411764705E-2</v>
      </c>
      <c r="OU335" s="26">
        <f>IFERROR(Tableau17[[#This Row],[2017 (L)-T1-MACROCENTRE]]/Tableau17[[#This Row],[2017 (L)-T1-MACROTOTALE]],"")</f>
        <v>0.2669683257918552</v>
      </c>
      <c r="OV335" s="26">
        <f>IFERROR(Tableau17[[#This Row],[2017 (L)-T1-MACROGAUCHE]]/Tableau17[[#This Row],[2017 (L)-T1-MACROTOTALE]],"")</f>
        <v>0.28054298642533937</v>
      </c>
      <c r="OW335" s="26">
        <f>IFERROR(Tableau17[[#This Row],[2017 (L)-T1-MACROAUTRE]]/Tableau17[[#This Row],[2017 (L)-T1-MACROTOTALE]],"")</f>
        <v>1.3574660633484163E-2</v>
      </c>
      <c r="OX335" s="26">
        <f>IFERROR(Tableau17[[#This Row],[2017 (L)-T2-MACROEXTRDROITE]]/Tableau17[[#This Row],[2017 (L)-T2-MACROTOTALE]],"")</f>
        <v>0.56000000000000005</v>
      </c>
      <c r="OY335" s="26">
        <f>IFERROR(Tableau17[[#This Row],[2017 (L)-T2-MACRODROITE]]/Tableau17[[#This Row],[2017 (L)-T2-MACROTOTALE]],"")</f>
        <v>0</v>
      </c>
      <c r="OZ335" s="26">
        <f>IFERROR(Tableau17[[#This Row],[2017 (L)-T2-MACROCENTRE]]/Tableau17[[#This Row],[2017 (L)-T2-MACROTOTALE]],"")</f>
        <v>0.44</v>
      </c>
      <c r="PA335" s="26">
        <f>IFERROR(Tableau17[[#This Row],[2017 (L)-T2-MACROGAUCHE]]/Tableau17[[#This Row],[2017 (L)-T2-MACROTOTALE]],"")</f>
        <v>0</v>
      </c>
      <c r="PB335" s="26">
        <f>IFERROR(Tableau17[[#This Row],[2017 (L)-T2-MACROAUTRE]]/Tableau17[[#This Row],[2017 (L)-T2-MACROTOTALE]],"")</f>
        <v>0</v>
      </c>
      <c r="PC335" s="26">
        <f>IFERROR(Tableau17[[#This Row],[2008_T1_PROCUS]]/Tableau17[[#This Row],[2008_T1_INSCRITS]],0)</f>
        <v>4.6296296296296294E-3</v>
      </c>
      <c r="PD335" s="26">
        <f>IFERROR(Tableau17[[#This Row],[2008_T2_PROCUS]]/Tableau17[[#This Row],[2008_T2_INSCRITS]],0)</f>
        <v>4.6296296296296294E-3</v>
      </c>
      <c r="PE335" s="26">
        <f>Tableau17[[#This Row],[2014_T1_PROCUS]]/Tableau17[[#This Row],[2014_T1_INSCRITS]]</f>
        <v>6.2015503875968991E-3</v>
      </c>
      <c r="PF335" s="26">
        <f>IFERROR(Tableau17[[#This Row],[2014_T2_PROCUS]]/Tableau17[[#This Row],[2014_T2_INSCRITS]],0)</f>
        <v>7.7519379844961239E-3</v>
      </c>
    </row>
    <row r="336" spans="1:422" hidden="1" x14ac:dyDescent="0.2">
      <c r="A336" s="1">
        <v>8</v>
      </c>
      <c r="B336" s="1" t="s">
        <v>528</v>
      </c>
      <c r="C336" s="1" t="s">
        <v>553</v>
      </c>
      <c r="D336" s="1" t="s">
        <v>553</v>
      </c>
      <c r="E336" s="1">
        <v>1611</v>
      </c>
      <c r="F336" s="1">
        <v>5.3164470000000001</v>
      </c>
      <c r="G336" s="1">
        <v>43.361730000000001</v>
      </c>
      <c r="H336" s="3">
        <v>1009</v>
      </c>
      <c r="I336" s="3">
        <v>238</v>
      </c>
      <c r="L336" s="1">
        <v>24</v>
      </c>
      <c r="M336" s="1">
        <v>57</v>
      </c>
      <c r="O336" s="1">
        <v>3</v>
      </c>
      <c r="P336" s="1">
        <v>39</v>
      </c>
      <c r="Q336" s="1">
        <v>16</v>
      </c>
      <c r="R336" s="1">
        <v>58</v>
      </c>
      <c r="S336" s="1">
        <v>108</v>
      </c>
      <c r="T336" s="1">
        <v>24</v>
      </c>
      <c r="U336" s="1">
        <v>329</v>
      </c>
      <c r="V336" s="1">
        <v>969</v>
      </c>
      <c r="W336" s="1">
        <v>550</v>
      </c>
      <c r="X336" s="1">
        <v>6</v>
      </c>
      <c r="Y336" s="2">
        <v>0.56759546000000005</v>
      </c>
      <c r="Z336" s="1">
        <v>969</v>
      </c>
      <c r="AA336" s="1">
        <v>582</v>
      </c>
      <c r="AB336" s="1">
        <v>4</v>
      </c>
      <c r="AC336" s="2">
        <v>0.60061920000000002</v>
      </c>
      <c r="AD336" s="1">
        <v>1009</v>
      </c>
      <c r="AE336" s="1">
        <v>334</v>
      </c>
      <c r="AF336" s="2">
        <v>0.33102081</v>
      </c>
      <c r="AG336" s="1">
        <f t="shared" si="5"/>
        <v>238</v>
      </c>
      <c r="AH336" s="1">
        <v>918</v>
      </c>
      <c r="AI336" s="1">
        <v>567</v>
      </c>
      <c r="AJ336" s="1">
        <v>6</v>
      </c>
      <c r="AK336" s="2">
        <v>0.61764706000000003</v>
      </c>
      <c r="AN336" s="1">
        <v>0</v>
      </c>
      <c r="AP336" s="1">
        <v>978</v>
      </c>
      <c r="AQ336" s="1">
        <v>488</v>
      </c>
      <c r="AR336" s="2">
        <v>0.49897751000000001</v>
      </c>
      <c r="AS336" s="1">
        <v>978</v>
      </c>
      <c r="AT336" s="1">
        <v>651</v>
      </c>
      <c r="AU336" s="2">
        <v>0.66564416999999998</v>
      </c>
      <c r="AV336" s="1">
        <v>1026</v>
      </c>
      <c r="AW336" s="1">
        <v>444</v>
      </c>
      <c r="AX336" s="2">
        <v>0.43274854000000001</v>
      </c>
      <c r="AY336" s="1">
        <v>1026</v>
      </c>
      <c r="AZ336" s="1">
        <v>383</v>
      </c>
      <c r="BA336" s="2">
        <v>0.37329435</v>
      </c>
      <c r="BB336" s="1">
        <v>1028</v>
      </c>
      <c r="BC336" s="1">
        <v>758</v>
      </c>
      <c r="BD336" s="2">
        <v>0.73735408999999996</v>
      </c>
      <c r="BE336" s="1">
        <v>1028</v>
      </c>
      <c r="BF336" s="1">
        <v>703</v>
      </c>
      <c r="BG336" s="2">
        <v>0.68385214000000005</v>
      </c>
      <c r="BH336" s="1">
        <v>1001</v>
      </c>
      <c r="BI336" s="1">
        <v>439</v>
      </c>
      <c r="BJ336" s="2">
        <v>0.43856144000000002</v>
      </c>
      <c r="BK336" s="1">
        <v>14</v>
      </c>
      <c r="BN336" s="1">
        <v>41</v>
      </c>
      <c r="BO336" s="1">
        <v>51</v>
      </c>
      <c r="BP336" s="1">
        <v>188</v>
      </c>
      <c r="BQ336" s="1">
        <v>242</v>
      </c>
      <c r="BR336" s="1">
        <v>536</v>
      </c>
      <c r="BZ336" s="1">
        <v>47</v>
      </c>
      <c r="CA336" s="1">
        <v>4</v>
      </c>
      <c r="CB336" s="1">
        <v>95</v>
      </c>
      <c r="CC336" s="1">
        <v>102</v>
      </c>
      <c r="CD336" s="1">
        <v>131</v>
      </c>
      <c r="CE336" s="1">
        <v>152</v>
      </c>
      <c r="CF336" s="1">
        <v>531</v>
      </c>
      <c r="CG336" s="1">
        <v>125</v>
      </c>
      <c r="CH336" s="1">
        <v>158</v>
      </c>
      <c r="CI336" s="1">
        <v>266</v>
      </c>
      <c r="CJ336" s="1">
        <v>549</v>
      </c>
      <c r="CL336" s="1">
        <v>15</v>
      </c>
      <c r="CN336" s="1">
        <v>134</v>
      </c>
      <c r="CP336" s="1">
        <v>136</v>
      </c>
      <c r="CS336" s="1">
        <v>141</v>
      </c>
      <c r="CT336" s="1">
        <v>46</v>
      </c>
      <c r="CW336" s="1">
        <v>472</v>
      </c>
      <c r="CY336" s="1">
        <v>177</v>
      </c>
      <c r="CZ336" s="1">
        <v>383</v>
      </c>
      <c r="DC336" s="1">
        <v>560</v>
      </c>
      <c r="DD336" s="1">
        <v>49</v>
      </c>
      <c r="DE336" s="1">
        <v>4</v>
      </c>
      <c r="DF336" s="1">
        <v>8</v>
      </c>
      <c r="DH336" s="1">
        <v>3</v>
      </c>
      <c r="DI336" s="1">
        <v>21</v>
      </c>
      <c r="DK336" s="1">
        <v>5</v>
      </c>
      <c r="DL336" s="1">
        <v>45</v>
      </c>
      <c r="DM336" s="1">
        <v>68</v>
      </c>
      <c r="DR336" s="1">
        <v>86</v>
      </c>
      <c r="DS336" s="1">
        <v>109</v>
      </c>
      <c r="DT336" s="1">
        <v>37</v>
      </c>
      <c r="DU336" s="1">
        <v>435</v>
      </c>
      <c r="DW336" s="1">
        <v>148</v>
      </c>
      <c r="DZ336" s="1">
        <v>199</v>
      </c>
      <c r="EA336" s="1">
        <v>347</v>
      </c>
      <c r="EB336" s="1">
        <v>4</v>
      </c>
      <c r="EC336" s="1">
        <v>9</v>
      </c>
      <c r="ED336" s="1">
        <v>2</v>
      </c>
      <c r="EE336" s="1">
        <v>15</v>
      </c>
      <c r="EF336" s="1">
        <v>106</v>
      </c>
      <c r="EG336" s="1">
        <v>28</v>
      </c>
      <c r="EH336" s="1">
        <v>5</v>
      </c>
      <c r="EI336" s="1">
        <v>187</v>
      </c>
      <c r="EJ336" s="1">
        <v>271</v>
      </c>
      <c r="EK336" s="1">
        <v>110</v>
      </c>
      <c r="EL336" s="1">
        <v>3</v>
      </c>
      <c r="EM336" s="1">
        <v>740</v>
      </c>
      <c r="EN336" s="1">
        <v>245</v>
      </c>
      <c r="EO336" s="1">
        <v>377</v>
      </c>
      <c r="EP336" s="1">
        <v>622</v>
      </c>
      <c r="EQ336" s="1">
        <v>0</v>
      </c>
      <c r="ER336" s="1">
        <v>11</v>
      </c>
      <c r="ES336" s="1">
        <v>5</v>
      </c>
      <c r="ET336" s="1">
        <v>48</v>
      </c>
      <c r="EU336" s="1">
        <v>8</v>
      </c>
      <c r="EV336" s="1">
        <v>130</v>
      </c>
      <c r="EW336" s="1">
        <v>16</v>
      </c>
      <c r="EX336" s="1">
        <v>0</v>
      </c>
      <c r="EY336" s="1">
        <v>8</v>
      </c>
      <c r="EZ336" s="1">
        <v>34</v>
      </c>
      <c r="FA336" s="1">
        <v>0</v>
      </c>
      <c r="FB336" s="1">
        <v>0</v>
      </c>
      <c r="FC336" s="1">
        <v>0</v>
      </c>
      <c r="FD336" s="1">
        <v>0</v>
      </c>
      <c r="FE336" s="1">
        <v>0</v>
      </c>
      <c r="FF336" s="1">
        <v>0</v>
      </c>
      <c r="FG336" s="1">
        <v>0</v>
      </c>
      <c r="FH336" s="1">
        <v>11</v>
      </c>
      <c r="FI336" s="1">
        <v>0</v>
      </c>
      <c r="FJ336" s="1">
        <v>18</v>
      </c>
      <c r="FK336" s="1">
        <v>17</v>
      </c>
      <c r="FL336" s="1">
        <v>0</v>
      </c>
      <c r="FM336" s="1">
        <v>60</v>
      </c>
      <c r="FN336" s="1">
        <v>0</v>
      </c>
      <c r="FO336" s="1">
        <v>1</v>
      </c>
      <c r="FP336" s="1">
        <v>51</v>
      </c>
      <c r="FQ336" s="1">
        <v>1</v>
      </c>
      <c r="FR336" s="1">
        <f>SUM(Tableau17[[#This Row],[2019-T1-ALEXANDRE Audric]:[2019-T1-MARIE Florie]])</f>
        <v>419</v>
      </c>
      <c r="FS336" s="1">
        <v>51</v>
      </c>
      <c r="FT336" s="1">
        <v>202</v>
      </c>
      <c r="FU336" s="1">
        <v>0</v>
      </c>
      <c r="FV336" s="1">
        <v>283</v>
      </c>
      <c r="FW336" s="1">
        <v>0</v>
      </c>
      <c r="FX336" s="1">
        <v>536</v>
      </c>
      <c r="GD336" s="1">
        <v>0</v>
      </c>
      <c r="GE336" s="1">
        <v>102</v>
      </c>
      <c r="GF336" s="1">
        <v>131</v>
      </c>
      <c r="GG336" s="1">
        <v>0</v>
      </c>
      <c r="GH336" s="1">
        <v>298</v>
      </c>
      <c r="GI336" s="1">
        <v>0</v>
      </c>
      <c r="GJ336" s="1">
        <v>531</v>
      </c>
      <c r="GK336" s="1">
        <v>125</v>
      </c>
      <c r="GL336" s="1">
        <v>158</v>
      </c>
      <c r="GM336" s="1">
        <v>0</v>
      </c>
      <c r="GN336" s="1">
        <v>266</v>
      </c>
      <c r="GO336" s="1">
        <v>0</v>
      </c>
      <c r="GP336" s="1">
        <v>549</v>
      </c>
      <c r="GQ336" s="1">
        <v>151</v>
      </c>
      <c r="GR336" s="1">
        <v>46</v>
      </c>
      <c r="GS336" s="1">
        <v>0</v>
      </c>
      <c r="GT336" s="1">
        <v>275</v>
      </c>
      <c r="GU336" s="1">
        <v>0</v>
      </c>
      <c r="GV336" s="1">
        <v>472</v>
      </c>
      <c r="GW336" s="1">
        <v>177</v>
      </c>
      <c r="GX336" s="1">
        <v>0</v>
      </c>
      <c r="GY336" s="1">
        <v>0</v>
      </c>
      <c r="GZ336" s="1">
        <v>383</v>
      </c>
      <c r="HA336" s="1">
        <v>0</v>
      </c>
      <c r="HB336" s="1">
        <v>560</v>
      </c>
      <c r="HC336" s="1">
        <v>213</v>
      </c>
      <c r="HD336" s="1">
        <v>106</v>
      </c>
      <c r="HE336" s="1">
        <v>110</v>
      </c>
      <c r="HF336" s="1">
        <v>306</v>
      </c>
      <c r="HG336" s="1">
        <v>5</v>
      </c>
      <c r="HH336" s="1">
        <v>740</v>
      </c>
      <c r="HI336" s="1">
        <v>245</v>
      </c>
      <c r="HJ336" s="1">
        <v>0</v>
      </c>
      <c r="HK336" s="1">
        <v>377</v>
      </c>
      <c r="HL336" s="1">
        <v>0</v>
      </c>
      <c r="HM336" s="1">
        <v>0</v>
      </c>
      <c r="HN336" s="1">
        <v>622</v>
      </c>
      <c r="HO336" s="1">
        <v>146</v>
      </c>
      <c r="HP336" s="1">
        <v>16</v>
      </c>
      <c r="HQ336" s="1">
        <v>51</v>
      </c>
      <c r="HR336" s="1">
        <v>188</v>
      </c>
      <c r="HS336" s="1">
        <v>23</v>
      </c>
      <c r="HT336" s="1">
        <v>424</v>
      </c>
      <c r="HU336" s="1">
        <v>58</v>
      </c>
      <c r="HV336" s="1">
        <v>63</v>
      </c>
      <c r="HW336" s="1">
        <v>16</v>
      </c>
      <c r="HX336" s="1">
        <v>192</v>
      </c>
      <c r="HY336" s="1">
        <v>0</v>
      </c>
      <c r="HZ336" s="1">
        <v>329</v>
      </c>
      <c r="IA336" s="1">
        <v>76</v>
      </c>
      <c r="IB336" s="1">
        <v>37</v>
      </c>
      <c r="IC336" s="1">
        <v>86</v>
      </c>
      <c r="ID336" s="1">
        <v>232</v>
      </c>
      <c r="IE336" s="1">
        <v>4</v>
      </c>
      <c r="IF336" s="1">
        <v>435</v>
      </c>
      <c r="IG336" s="1">
        <v>148</v>
      </c>
      <c r="IH336" s="1">
        <v>0</v>
      </c>
      <c r="II336" s="1">
        <v>199</v>
      </c>
      <c r="IJ336" s="1">
        <v>0</v>
      </c>
      <c r="IK336" s="1">
        <v>0</v>
      </c>
      <c r="IL336" s="1">
        <v>347</v>
      </c>
      <c r="IM336" s="26">
        <f>IFERROR(Tableau17[[#This Row],[LDIV]]/Tableau17[[#This Row],[Total général]],"")</f>
        <v>0</v>
      </c>
      <c r="IN336" s="26">
        <f>IFERROR(Tableau17[[#This Row],[LDVC]]/Tableau17[[#This Row],[Total général]],"")</f>
        <v>0</v>
      </c>
      <c r="IO336" s="26">
        <f>IFERROR(Tableau17[[#This Row],[LDVD]]/Tableau17[[#This Row],[Total général]],"")</f>
        <v>7.29483282674772E-2</v>
      </c>
      <c r="IP336" s="26">
        <f>IFERROR(Tableau17[[#This Row],[LDVG]]/Tableau17[[#This Row],[Total général]],"")</f>
        <v>0.17325227963525835</v>
      </c>
      <c r="IQ336" s="26">
        <f>IFERROR(Tableau17[[#This Row],[LEXD]]/Tableau17[[#This Row],[Total général]],"")</f>
        <v>0</v>
      </c>
      <c r="IR336" s="26">
        <f>IFERROR(Tableau17[[#This Row],[LEXG]]/Tableau17[[#This Row],[Total général]],"")</f>
        <v>9.11854103343465E-3</v>
      </c>
      <c r="IS336" s="26">
        <f>IFERROR(Tableau17[[#This Row],[LLR]]/Tableau17[[#This Row],[Total général]],"")</f>
        <v>0.11854103343465046</v>
      </c>
      <c r="IT336" s="26">
        <f>IFERROR(Tableau17[[#This Row],[LREM]]/Tableau17[[#This Row],[Total général]],"")</f>
        <v>4.8632218844984802E-2</v>
      </c>
      <c r="IU336" s="26">
        <f>IFERROR(Tableau17[[#This Row],[LRN]]/Tableau17[[#This Row],[Total général]],"")</f>
        <v>0.17629179331306991</v>
      </c>
      <c r="IV336" s="26">
        <f>IFERROR(Tableau17[[#This Row],[LUG]]/Tableau17[[#This Row],[Total général]],"")</f>
        <v>0.32826747720364741</v>
      </c>
      <c r="IW336" s="26">
        <f>IFERROR(Tableau17[[#This Row],[LVEC]]/Tableau17[[#This Row],[Total général]],"")</f>
        <v>7.29483282674772E-2</v>
      </c>
      <c r="IX336" s="26">
        <f>IFERROR(Tableau17[[#This Row],[2008-T1-LCMD]]/Tableau17[[#This Row],[2008-T1-TOTAL]],"")</f>
        <v>2.6119402985074626E-2</v>
      </c>
      <c r="IY336" s="26">
        <f>IFERROR(Tableau17[[#This Row],[2008-T1-LDVD]]/Tableau17[[#This Row],[2008-T1-TOTAL]],"")</f>
        <v>0</v>
      </c>
      <c r="IZ336" s="26">
        <f>IFERROR(Tableau17[[#This Row],[2008-T1-LEXD]]/Tableau17[[#This Row],[2008-T1-TOTAL]],"")</f>
        <v>0</v>
      </c>
      <c r="JA336" s="26">
        <f>IFERROR(Tableau17[[#This Row],[2008-T1-LEXG]]/Tableau17[[#This Row],[2008-T1-TOTAL]],"")</f>
        <v>7.6492537313432835E-2</v>
      </c>
      <c r="JB336" s="26">
        <f>IFERROR(Tableau17[[#This Row],[2008-T1-LFN]]/Tableau17[[#This Row],[2008-T1-TOTAL]],"")</f>
        <v>9.5149253731343281E-2</v>
      </c>
      <c r="JC336" s="26">
        <f>IFERROR(Tableau17[[#This Row],[2008-T1-LMAJ]]/Tableau17[[#This Row],[2008-T1-TOTAL]],"")</f>
        <v>0.35074626865671643</v>
      </c>
      <c r="JD336" s="26">
        <f>IFERROR(Tableau17[[#This Row],[2008-T1-LUG]]/Tableau17[[#This Row],[2008-T1-TOTAL]],"")</f>
        <v>0.45149253731343286</v>
      </c>
      <c r="JE336" s="26" t="str">
        <f>IFERROR(Tableau17[[#This Row],[2008-T2-LFN]]/Tableau17[[#This Row],[2008-T2-TOTAL]],"")</f>
        <v/>
      </c>
      <c r="JF336" s="26" t="str">
        <f>IFERROR(Tableau17[[#This Row],[2008-T2-LGC]]/Tableau17[[#This Row],[2008-T2-TOTAL]],"")</f>
        <v/>
      </c>
      <c r="JG336" s="26" t="str">
        <f>IFERROR(Tableau17[[#This Row],[2008-T2-LMAJ]]/Tableau17[[#This Row],[2008-T2-TOTAL]],"")</f>
        <v/>
      </c>
      <c r="JH336" s="26" t="str">
        <f>IFERROR(Tableau17[[#This Row],[2008-T2-LUG]]/Tableau17[[#This Row],[2008-T2-TOTAL]],"")</f>
        <v/>
      </c>
      <c r="JI336" s="26">
        <f>IFERROR(Tableau17[[#This Row],[2014-T1-LDIV]]/Tableau17[[#This Row],[2014-T1-TOTAL]],"")</f>
        <v>0</v>
      </c>
      <c r="JJ336" s="26">
        <f>IFERROR(Tableau17[[#This Row],[2014-T1-LDVD]]/Tableau17[[#This Row],[2014-T1-TOTAL]],"")</f>
        <v>0</v>
      </c>
      <c r="JK336" s="26">
        <f>IFERROR(Tableau17[[#This Row],[2014-T1-LDVG]]/Tableau17[[#This Row],[2014-T1-TOTAL]],"")</f>
        <v>8.851224105461393E-2</v>
      </c>
      <c r="JL336" s="26">
        <f>IFERROR(Tableau17[[#This Row],[2014-T1-LEXG]]/Tableau17[[#This Row],[2014-T1-TOTAL]],"")</f>
        <v>7.5329566854990581E-3</v>
      </c>
      <c r="JM336" s="26">
        <f>IFERROR(Tableau17[[#This Row],[2014-T1-LFG]]/Tableau17[[#This Row],[2014-T1-TOTAL]],"")</f>
        <v>0.17890772128060264</v>
      </c>
      <c r="JN336" s="26">
        <f>IFERROR(Tableau17[[#This Row],[2014-T1-LFN]]/Tableau17[[#This Row],[2014-T1-TOTAL]],"")</f>
        <v>0.19209039548022599</v>
      </c>
      <c r="JO336" s="26">
        <f>IFERROR(Tableau17[[#This Row],[2014-T1-LUD]]/Tableau17[[#This Row],[2014-T1-TOTAL]],"")</f>
        <v>0.24670433145009416</v>
      </c>
      <c r="JP336" s="26">
        <f>IFERROR(Tableau17[[#This Row],[2014-T1-LUG]]/Tableau17[[#This Row],[2014-T1-TOTAL]],"")</f>
        <v>0.28625235404896421</v>
      </c>
      <c r="JQ336" s="26">
        <f>IFERROR(Tableau17[[#This Row],[2014-T2-LFN]]/Tableau17[[#This Row],[2014-T2-TOTAL]],"")</f>
        <v>0.22768670309653916</v>
      </c>
      <c r="JR336" s="26">
        <f>IFERROR(Tableau17[[#This Row],[2014-T2-LUD]]/Tableau17[[#This Row],[2014-T2-TOTAL]],"")</f>
        <v>0.28779599271402551</v>
      </c>
      <c r="JS336" s="26">
        <f>IFERROR(Tableau17[[#This Row],[2014-T2-LUG]]/Tableau17[[#This Row],[2014-T2-TOTAL]],"")</f>
        <v>0.48451730418943534</v>
      </c>
      <c r="JT336" s="26">
        <f>IFERROR(Tableau17[[#This Row],[2015-T1-BC-DIV]]/Tableau17[[#This Row],[2015-T1-TOTAL]],"")</f>
        <v>0</v>
      </c>
      <c r="JU336" s="26">
        <f>IFERROR(Tableau17[[#This Row],[2015-T1-BC-DLF]]/Tableau17[[#This Row],[2015-T1-TOTAL]],"")</f>
        <v>3.1779661016949151E-2</v>
      </c>
      <c r="JV336" s="26">
        <f>IFERROR(Tableau17[[#This Row],[2015-T1-BC-DVD]]/Tableau17[[#This Row],[2015-T1-TOTAL]],"")</f>
        <v>0</v>
      </c>
      <c r="JW336" s="26">
        <f>IFERROR(Tableau17[[#This Row],[2015-T1-BC-DVG]]/Tableau17[[#This Row],[2015-T1-TOTAL]],"")</f>
        <v>0.28389830508474578</v>
      </c>
      <c r="JX336" s="26">
        <f>IFERROR(Tableau17[[#This Row],[2015-T1-BC-FG]]/Tableau17[[#This Row],[2015-T1-TOTAL]],"")</f>
        <v>0</v>
      </c>
      <c r="JY336" s="26">
        <f>IFERROR(Tableau17[[#This Row],[2015-T1-BC-FN]]/Tableau17[[#This Row],[2015-T1-TOTAL]],"")</f>
        <v>0.28813559322033899</v>
      </c>
      <c r="JZ336" s="26">
        <f>IFERROR(Tableau17[[#This Row],[2015-T1-BC-MDM]]/Tableau17[[#This Row],[2015-T1-TOTAL]],"")</f>
        <v>0</v>
      </c>
      <c r="KA336" s="26">
        <f>IFERROR(Tableau17[[#This Row],[2015-T1-BC-RDG]]/Tableau17[[#This Row],[2015-T1-TOTAL]],"")</f>
        <v>0</v>
      </c>
      <c r="KB336" s="26">
        <f>IFERROR(Tableau17[[#This Row],[2015-T1-BC-SOC]]/Tableau17[[#This Row],[2015-T1-TOTAL]],"")</f>
        <v>0.29872881355932202</v>
      </c>
      <c r="KC336" s="26">
        <f>IFERROR(Tableau17[[#This Row],[2015-T1-BC-UD]]/Tableau17[[#This Row],[2015-T1-TOTAL]],"")</f>
        <v>9.7457627118644072E-2</v>
      </c>
      <c r="KD336" s="26">
        <f>IFERROR(Tableau17[[#This Row],[2015-T1-BC-UG]]/Tableau17[[#This Row],[2015-T1-TOTAL]],"")</f>
        <v>0</v>
      </c>
      <c r="KE336" s="26">
        <f>IFERROR(Tableau17[[#This Row],[2015-T1-BC-VEC]]/Tableau17[[#This Row],[2015-T1-TOTAL]],"")</f>
        <v>0</v>
      </c>
      <c r="KF336" s="26">
        <f>IFERROR(Tableau17[[#This Row],[2015-T2-BC-DVG]]/Tableau17[[#This Row],[2015-T2-TOTAL]],"")</f>
        <v>0</v>
      </c>
      <c r="KG336" s="26">
        <f>IFERROR(Tableau17[[#This Row],[2015-T2-BC-FN]]/Tableau17[[#This Row],[2015-T2-TOTAL]],"")</f>
        <v>0.31607142857142856</v>
      </c>
      <c r="KH336" s="26">
        <f>IFERROR(Tableau17[[#This Row],[2015-T2-BC-SOC]]/Tableau17[[#This Row],[2015-T2-TOTAL]],"")</f>
        <v>0.68392857142857144</v>
      </c>
      <c r="KI336" s="26">
        <f>IFERROR(Tableau17[[#This Row],[2015-T2-BC-UD]]/Tableau17[[#This Row],[2015-T2-TOTAL]],"")</f>
        <v>0</v>
      </c>
      <c r="KJ336" s="26">
        <f>IFERROR(Tableau17[[#This Row],[2015-T2-BC-UG]]/Tableau17[[#This Row],[2015-T2-TOTAL]],"")</f>
        <v>0</v>
      </c>
      <c r="KK336" s="26">
        <f>IFERROR(Tableau17[[#This Row],[2017 (L)-T1-COM]]/Tableau17[[#This Row],[2017 (L)-T1-TOTAL]],"")</f>
        <v>0.11264367816091954</v>
      </c>
      <c r="KL336" s="26">
        <f>IFERROR(Tableau17[[#This Row],[2017 (L)-T1-DIV]]/Tableau17[[#This Row],[2017 (L)-T1-TOTAL]],"")</f>
        <v>9.1954022988505746E-3</v>
      </c>
      <c r="KM336" s="26">
        <f>IFERROR(Tableau17[[#This Row],[2017 (L)-T1-DLF]]/Tableau17[[#This Row],[2017 (L)-T1-TOTAL]],"")</f>
        <v>1.8390804597701149E-2</v>
      </c>
      <c r="KN336" s="26">
        <f>IFERROR(Tableau17[[#This Row],[2017 (L)-T1-DVD]]/Tableau17[[#This Row],[2017 (L)-T1-TOTAL]],"")</f>
        <v>0</v>
      </c>
      <c r="KO336" s="26">
        <f>IFERROR(Tableau17[[#This Row],[2017 (L)-T1-DVG]]/Tableau17[[#This Row],[2017 (L)-T1-TOTAL]],"")</f>
        <v>6.8965517241379309E-3</v>
      </c>
      <c r="KP336" s="26">
        <f>IFERROR(Tableau17[[#This Row],[2017 (L)-T1-ECO]]/Tableau17[[#This Row],[2017 (L)-T1-TOTAL]],"")</f>
        <v>4.8275862068965517E-2</v>
      </c>
      <c r="KQ336" s="26">
        <f>IFERROR(Tableau17[[#This Row],[2017 (L)-T1-EXD]]/Tableau17[[#This Row],[2017 (L)-T1-TOTAL]],"")</f>
        <v>0</v>
      </c>
      <c r="KR336" s="26">
        <f>IFERROR(Tableau17[[#This Row],[2017 (L)-T1-EXG]]/Tableau17[[#This Row],[2017 (L)-T1-TOTAL]],"")</f>
        <v>1.1494252873563218E-2</v>
      </c>
      <c r="KS336" s="26">
        <f>IFERROR(Tableau17[[#This Row],[2017 (L)-T1-FI]]/Tableau17[[#This Row],[2017 (L)-T1-TOTAL]],"")</f>
        <v>0.10344827586206896</v>
      </c>
      <c r="KT336" s="26">
        <f>IFERROR(Tableau17[[#This Row],[2017 (L)-T1-FN]]/Tableau17[[#This Row],[2017 (L)-T1-TOTAL]],"")</f>
        <v>0.15632183908045977</v>
      </c>
      <c r="KU336" s="26">
        <f>IFERROR(Tableau17[[#This Row],[2017 (L)-T1-LR]]/Tableau17[[#This Row],[2017 (L)-T1-TOTAL]],"")</f>
        <v>0</v>
      </c>
      <c r="KV336" s="26">
        <f>IFERROR(Tableau17[[#This Row],[2017 (L)-T1-MDM]]/Tableau17[[#This Row],[2017 (L)-T1-TOTAL]],"")</f>
        <v>0</v>
      </c>
      <c r="KW336" s="26">
        <f>IFERROR(Tableau17[[#This Row],[2017 (L)-T1-RDG]]/Tableau17[[#This Row],[2017 (L)-T1-TOTAL]],"")</f>
        <v>0</v>
      </c>
      <c r="KX336" s="26">
        <f>IFERROR(Tableau17[[#This Row],[2017 (L)-T1-REG]]/Tableau17[[#This Row],[2017 (L)-T1-TOTAL]],"")</f>
        <v>0</v>
      </c>
      <c r="KY336" s="26">
        <f>IFERROR(Tableau17[[#This Row],[2017 (L)-T1-REM]]/Tableau17[[#This Row],[2017 (L)-T1-TOTAL]],"")</f>
        <v>0.19770114942528735</v>
      </c>
      <c r="KZ336" s="26">
        <f>IFERROR(Tableau17[[#This Row],[2017 (L)-T1-SOC]]/Tableau17[[#This Row],[2017 (L)-T1-TOTAL]],"")</f>
        <v>0.25057471264367814</v>
      </c>
      <c r="LA336" s="26">
        <f>IFERROR(Tableau17[[#This Row],[2017 (L)-T1-UDI]]/Tableau17[[#This Row],[2017 (L)-T1-TOTAL]],"")</f>
        <v>8.5057471264367815E-2</v>
      </c>
      <c r="LB336" s="26">
        <f>IFERROR(Tableau17[[#This Row],[2017 (L)-T2-FI]]/Tableau17[[#This Row],[2017 (L)-T2-TOTAL]],"")</f>
        <v>0</v>
      </c>
      <c r="LC336" s="26">
        <f>IFERROR(Tableau17[[#This Row],[2017 (L)-T2-FN]]/Tableau17[[#This Row],[2017 (L)-T2-TOTAL]],"")</f>
        <v>0.4265129682997118</v>
      </c>
      <c r="LD336" s="26">
        <f>IFERROR(Tableau17[[#This Row],[2017 (L)-T2-LR]]/Tableau17[[#This Row],[2017 (L)-T2-TOTAL]],"")</f>
        <v>0</v>
      </c>
      <c r="LE336" s="26">
        <f>IFERROR(Tableau17[[#This Row],[2017 (L)-T2-MDM]]/Tableau17[[#This Row],[2017 (L)-T2-TOTAL]],"")</f>
        <v>0</v>
      </c>
      <c r="LF336" s="26">
        <f>IFERROR(Tableau17[[#This Row],[2017 (L)-T2-REM]]/Tableau17[[#This Row],[2017 (L)-T2-TOTAL]],"")</f>
        <v>0.57348703170028814</v>
      </c>
      <c r="LG336" s="26">
        <f>IFERROR(Tableau17[[#This Row],[2017-T1-ARTHAUD Nathalie]]/Tableau17[[#This Row],[2017-T1-TOTAL]],"")</f>
        <v>5.4054054054054057E-3</v>
      </c>
      <c r="LH336" s="26">
        <f>IFERROR(Tableau17[[#This Row],[2017-T1-ASSELINEAU Fran]]/Tableau17[[#This Row],[2017-T1-TOTAL]],"")</f>
        <v>1.2162162162162163E-2</v>
      </c>
      <c r="LI336" s="26">
        <f>IFERROR(Tableau17[[#This Row],[2017-T1-CHEMINADE Jacques]]/Tableau17[[#This Row],[2017-T1-TOTAL]],"")</f>
        <v>2.7027027027027029E-3</v>
      </c>
      <c r="LJ336" s="26">
        <f>IFERROR(Tableau17[[#This Row],[2017-T1-DUPONT-AIGNAN Nicolas]]/Tableau17[[#This Row],[2017-T1-TOTAL]],"")</f>
        <v>2.0270270270270271E-2</v>
      </c>
      <c r="LK336" s="26">
        <f>IFERROR(Tableau17[[#This Row],[2017-T1-FILLON Fran]]/Tableau17[[#This Row],[2017-T1-TOTAL]],"")</f>
        <v>0.14324324324324325</v>
      </c>
      <c r="LL336" s="26">
        <f>IFERROR(Tableau17[[#This Row],[2017-T1-HAMON Beno]]/Tableau17[[#This Row],[2017-T1-TOTAL]],"")</f>
        <v>3.783783783783784E-2</v>
      </c>
      <c r="LM336" s="26">
        <f>IFERROR(Tableau17[[#This Row],[2017-T1-LASSALLE Jean]]/Tableau17[[#This Row],[2017-T1-TOTAL]],"")</f>
        <v>6.7567567567567571E-3</v>
      </c>
      <c r="LN336" s="26">
        <f>IFERROR(Tableau17[[#This Row],[2017-T1-LE PEN Marine]]/Tableau17[[#This Row],[2017-T1-TOTAL]],"")</f>
        <v>0.25270270270270268</v>
      </c>
      <c r="LO336" s="26">
        <f>IFERROR(Tableau17[[#This Row],[2017-T1-M Jean-Luc]]/Tableau17[[#This Row],[2017-T1-TOTAL]],"")</f>
        <v>0.36621621621621619</v>
      </c>
      <c r="LP336" s="26">
        <f>IFERROR(Tableau17[[#This Row],[2017-T1-MACRON Emmanuel]]/Tableau17[[#This Row],[2017-T1-TOTAL]],"")</f>
        <v>0.14864864864864866</v>
      </c>
      <c r="LQ336" s="26">
        <f>IFERROR(Tableau17[[#This Row],[2017-T1-POUTOU Philippe]]/Tableau17[[#This Row],[2017-T1-TOTAL]],"")</f>
        <v>4.0540540540540543E-3</v>
      </c>
      <c r="LR336" s="26">
        <f>IFERROR(Tableau17[[#This Row],[2017-T2-LE PEN Marine]]/Tableau17[[#This Row],[2017-T2-TOTAL]],"")</f>
        <v>0.39389067524115756</v>
      </c>
      <c r="LS336" s="26">
        <f>IFERROR(Tableau17[[#This Row],[2017-T2-MACRON Emmanuel]]/Tableau17[[#This Row],[2017-T2-TOTAL]],"")</f>
        <v>0.60610932475884249</v>
      </c>
      <c r="LT336" s="26">
        <f>IFERROR(Tableau17[[#This Row],[2019-T1-ALEXANDRE Audric]]/Tableau17[[#This Row],[2019-T1-TOTAL]],"")</f>
        <v>0</v>
      </c>
      <c r="LU336" s="26">
        <f>IFERROR(Tableau17[[#This Row],[2019-T1-ARTHAUD Nathalie]]/Tableau17[[#This Row],[2019-T1-TOTAL]],"")</f>
        <v>2.6252983293556086E-2</v>
      </c>
      <c r="LV336" s="26">
        <f>IFERROR(Tableau17[[#This Row],[2019-T1-ASSELINEAU François]]/Tableau17[[#This Row],[2019-T1-TOTAL]],"")</f>
        <v>1.1933174224343675E-2</v>
      </c>
      <c r="LW336" s="26">
        <f>IFERROR(Tableau17[[#This Row],[2019-T1-AUBRY Manon]]/Tableau17[[#This Row],[2019-T1-TOTAL]],"")</f>
        <v>0.11455847255369929</v>
      </c>
      <c r="LX336" s="26">
        <f>IFERROR(Tableau17[[#This Row],[2019-T1-AZERGUI Nagib]]/Tableau17[[#This Row],[2019-T1-TOTAL]],"")</f>
        <v>1.9093078758949882E-2</v>
      </c>
      <c r="LY336" s="26">
        <f>IFERROR(Tableau17[[#This Row],[2019-T1-BARDELLA Jordan]]/Tableau17[[#This Row],[2019-T1-TOTAL]],"")</f>
        <v>0.31026252983293556</v>
      </c>
      <c r="LZ336" s="26">
        <f>IFERROR(Tableau17[[#This Row],[2019-T1-BELLAMY François-Xavier]]/Tableau17[[#This Row],[2019-T1-TOTAL]],"")</f>
        <v>3.8186157517899763E-2</v>
      </c>
      <c r="MA336" s="26">
        <f>IFERROR(Tableau17[[#This Row],[2019-T1-BIDOU Olivier]]/Tableau17[[#This Row],[2019-T1-TOTAL]],"")</f>
        <v>0</v>
      </c>
      <c r="MB336" s="26">
        <f>IFERROR(Tableau17[[#This Row],[2019-T1-BOURG Dominique]]/Tableau17[[#This Row],[2019-T1-TOTAL]],"")</f>
        <v>1.9093078758949882E-2</v>
      </c>
      <c r="MC336" s="26">
        <f>IFERROR(Tableau17[[#This Row],[2019-T1-BROSSAT Ian]]/Tableau17[[#This Row],[2019-T1-TOTAL]],"")</f>
        <v>8.1145584725536998E-2</v>
      </c>
      <c r="MD336" s="26">
        <f>IFERROR(Tableau17[[#This Row],[2019-T1-CAILLAUD Sophie]]/Tableau17[[#This Row],[2019-T1-TOTAL]],"")</f>
        <v>0</v>
      </c>
      <c r="ME336" s="26">
        <f>IFERROR(Tableau17[[#This Row],[2019-T1-CAMUS Renaud]]/Tableau17[[#This Row],[2019-T1-TOTAL]],"")</f>
        <v>0</v>
      </c>
      <c r="MF336" s="26">
        <f>IFERROR(Tableau17[[#This Row],[2019-T1-CHALENÇON Christophe]]/Tableau17[[#This Row],[2019-T1-TOTAL]],"")</f>
        <v>0</v>
      </c>
      <c r="MG336" s="26">
        <f>IFERROR(Tableau17[[#This Row],[2019-T1-CORBET Cathy Denise Ginette]]/Tableau17[[#This Row],[2019-T1-TOTAL]],"")</f>
        <v>0</v>
      </c>
      <c r="MH336" s="26">
        <f>IFERROR(Tableau17[[#This Row],[2019-T1-DE PREVOISIN Robert]]/Tableau17[[#This Row],[2019-T1-TOTAL]],"")</f>
        <v>0</v>
      </c>
      <c r="MI336" s="26">
        <f>IFERROR(Tableau17[[#This Row],[2019-T1-DELFEL Thérèse]]/Tableau17[[#This Row],[2019-T1-TOTAL]],"")</f>
        <v>0</v>
      </c>
      <c r="MJ336" s="26">
        <f>IFERROR(Tableau17[[#This Row],[2019-T1-DIEUMEGARD Pierre]]/Tableau17[[#This Row],[2019-T1-TOTAL]],"")</f>
        <v>0</v>
      </c>
      <c r="MK336" s="26">
        <f>IFERROR(Tableau17[[#This Row],[2019-T1-DUPONT-AIGNAN Nicolas]]/Tableau17[[#This Row],[2019-T1-TOTAL]],"")</f>
        <v>2.6252983293556086E-2</v>
      </c>
      <c r="ML336" s="26">
        <f>IFERROR(Tableau17[[#This Row],[2019-T1-GERNIGON Yves]]/Tableau17[[#This Row],[2019-T1-TOTAL]],"")</f>
        <v>0</v>
      </c>
      <c r="MM336" s="26">
        <f>IFERROR(Tableau17[[#This Row],[2019-T1-GLUCKSMANN Raphaël]]/Tableau17[[#This Row],[2019-T1-TOTAL]],"")</f>
        <v>4.2959427207637228E-2</v>
      </c>
      <c r="MN336" s="26">
        <f>IFERROR(Tableau17[[#This Row],[2019-T1-HAMON Benoît]]/Tableau17[[#This Row],[2019-T1-TOTAL]],"")</f>
        <v>4.0572792362768499E-2</v>
      </c>
      <c r="MO336" s="26">
        <f>IFERROR(Tableau17[[#This Row],[2019-T1-HELGEN Gilles]]/Tableau17[[#This Row],[2019-T1-TOTAL]],"")</f>
        <v>0</v>
      </c>
      <c r="MP336" s="26">
        <f>IFERROR(Tableau17[[#This Row],[2019-T1-JADOT Yannick]]/Tableau17[[#This Row],[2019-T1-TOTAL]],"")</f>
        <v>0.14319809069212411</v>
      </c>
      <c r="MQ336" s="26">
        <f>IFERROR(Tableau17[[#This Row],[2019-T1-LAGARDE Jean-Christophe]]/Tableau17[[#This Row],[2019-T1-TOTAL]],"")</f>
        <v>0</v>
      </c>
      <c r="MR336" s="26">
        <f>IFERROR(Tableau17[[#This Row],[2019-T1-LALANNE Francis]]/Tableau17[[#This Row],[2019-T1-TOTAL]],"")</f>
        <v>2.3866348448687352E-3</v>
      </c>
      <c r="MS336" s="26">
        <f>IFERROR(Tableau17[[#This Row],[2019-T1-LOISEAU Nathalie]]/Tableau17[[#This Row],[2019-T1-TOTAL]],"")</f>
        <v>0.12171837708830549</v>
      </c>
      <c r="MT336" s="26">
        <f>IFERROR(Tableau17[[#This Row],[2019-T1-MARIE Florie]]/Tableau17[[#This Row],[2019-T1-TOTAL]],"")</f>
        <v>2.3866348448687352E-3</v>
      </c>
      <c r="MU336" s="26">
        <f>IFERROR(Tableau17[[#This Row],[2008-T1-MACROEXTRDROITE]]/Tableau17[[#This Row],[2008-T1-MACROTOTALE]],"")</f>
        <v>9.5149253731343281E-2</v>
      </c>
      <c r="MV336" s="26">
        <f>IFERROR(Tableau17[[#This Row],[2008-T1-MACRODROITE]]/Tableau17[[#This Row],[2008-T1-MACROTOTALE]],"")</f>
        <v>0.37686567164179102</v>
      </c>
      <c r="MW336" s="26">
        <f>IFERROR(Tableau17[[#This Row],[2008-T1-MACROCENTRE]]/Tableau17[[#This Row],[2008-T1-MACROTOTALE]],"")</f>
        <v>0</v>
      </c>
      <c r="MX336" s="26">
        <f>IFERROR(Tableau17[[#This Row],[2008-T1-MACROGAUCHE]]/Tableau17[[#This Row],[2008-T1-MACROTOTALE]],"")</f>
        <v>0.52798507462686572</v>
      </c>
      <c r="MY336" s="26">
        <f>IFERROR(Tableau17[[#This Row],[2008-T1-MACROAUTRE]]/Tableau17[[#This Row],[2008-T1-MACROTOTALE]],"")</f>
        <v>0</v>
      </c>
      <c r="MZ336" s="26" t="str">
        <f>IFERROR(Tableau17[[#This Row],[2008-T2-MACROEXTRDROITE]]/Tableau17[[#This Row],[2008-T2-MACROTOTALE]],"")</f>
        <v/>
      </c>
      <c r="NA336" s="26" t="str">
        <f>IFERROR(Tableau17[[#This Row],[2008-T2-MACRODROITE]]/Tableau17[[#This Row],[2008-T2-MACROTOTALE]],"")</f>
        <v/>
      </c>
      <c r="NB336" s="26" t="str">
        <f>IFERROR(Tableau17[[#This Row],[2008-T2-MACROCENTRE]]/Tableau17[[#This Row],[2008-T2-MACROTOTALE]],"")</f>
        <v/>
      </c>
      <c r="NC336" s="26" t="str">
        <f>IFERROR(Tableau17[[#This Row],[2008-T2-MACROGAUCHE]]/Tableau17[[#This Row],[2008-T2-MACROTOTALE]],"")</f>
        <v/>
      </c>
      <c r="ND336" s="26" t="str">
        <f>IFERROR(Tableau17[[#This Row],[2008-T2-MACROAUTRE]]/Tableau17[[#This Row],[2008-T2-MACROTOTALE]],"")</f>
        <v/>
      </c>
      <c r="NE336" s="26">
        <f>IFERROR(Tableau17[[#This Row],[2014-T1-MACROEXTRDROITE]]/Tableau17[[#This Row],[2014-T1-MACROTOTALE]],"")</f>
        <v>0.19209039548022599</v>
      </c>
      <c r="NF336" s="26">
        <f>IFERROR(Tableau17[[#This Row],[2014-T1-MACRODROITE]]/Tableau17[[#This Row],[2014-T1-MACROTOTALE]],"")</f>
        <v>0.24670433145009416</v>
      </c>
      <c r="NG336" s="26">
        <f>IFERROR(Tableau17[[#This Row],[2014-T1-MACROCENTRE]]/Tableau17[[#This Row],[2014-T1-MACROTOTALE]],"")</f>
        <v>0</v>
      </c>
      <c r="NH336" s="26">
        <f>IFERROR(Tableau17[[#This Row],[2014-T1-MACROGAUCHE]]/Tableau17[[#This Row],[2014-T1-MACROTOTALE]],"")</f>
        <v>0.56120527306967982</v>
      </c>
      <c r="NI336" s="26">
        <f>IFERROR(Tableau17[[#This Row],[2014-T1-MACROAUTRE]]/Tableau17[[#This Row],[2014-T1-MACROTOTALE]],"")</f>
        <v>0</v>
      </c>
      <c r="NJ336" s="26">
        <f>IFERROR(Tableau17[[#This Row],[2014-T2-MACROEXTRDROITE]]/Tableau17[[#This Row],[2014-T2-MACROTOTALE]],"")</f>
        <v>0.22768670309653916</v>
      </c>
      <c r="NK336" s="26">
        <f>IFERROR(Tableau17[[#This Row],[2014-T2-MACRODROITE]]/Tableau17[[#This Row],[2014-T2-MACROTOTALE]],"")</f>
        <v>0.28779599271402551</v>
      </c>
      <c r="NL336" s="26">
        <f>IFERROR(Tableau17[[#This Row],[2014-T2-MACROCENTRE]]/Tableau17[[#This Row],[2014-T2-MACROTOTALE]],"")</f>
        <v>0</v>
      </c>
      <c r="NM336" s="26">
        <f>IFERROR(Tableau17[[#This Row],[2014-T2-MACROGAUCHE]]/Tableau17[[#This Row],[2014-T2-MACROTOTALE]],"")</f>
        <v>0.48451730418943534</v>
      </c>
      <c r="NN336" s="26">
        <f>IFERROR(Tableau17[[#This Row],[2014-T2-MACROAUTRE]]/Tableau17[[#This Row],[2014-T2-MACROTOTALE]],"")</f>
        <v>0</v>
      </c>
      <c r="NO336" s="26">
        <f>IFERROR( Tableau17[[#This Row],[2015-T1-MACROEXTRDROITE]]/Tableau17[[#This Row],[2015-T1-MACROTOTALE]],"")</f>
        <v>0.31991525423728812</v>
      </c>
      <c r="NP336" s="26">
        <f>IFERROR(Tableau17[[#This Row],[2015-T1-MACRODROITE]]/Tableau17[[#This Row],[2015-T1-MACROTOTALE]],"")</f>
        <v>9.7457627118644072E-2</v>
      </c>
      <c r="NQ336" s="26">
        <f>IFERROR(Tableau17[[#This Row],[2015-T1-MACROCENTRE]]/Tableau17[[#This Row],[2015-T1-MACROTOTALE]],"")</f>
        <v>0</v>
      </c>
      <c r="NR336" s="26">
        <f>IFERROR(Tableau17[[#This Row],[2015-T1-MACROGAUCHE]]/Tableau17[[#This Row],[2015-T1-MACROTOTALE]],"")</f>
        <v>0.5826271186440678</v>
      </c>
      <c r="NS336" s="26">
        <f>IFERROR(Tableau17[[#This Row],[2015-T1-MACROAUTRE]]/Tableau17[[#This Row],[2015-T1-MACROTOTALE]],"")</f>
        <v>0</v>
      </c>
      <c r="NT336" s="26">
        <f>IFERROR(Tableau17[[#This Row],[2015-T2-MACROEXTRDROITE]]/Tableau17[[#This Row],[2015-T2-MACROTOTALE]],"")</f>
        <v>0.31607142857142856</v>
      </c>
      <c r="NU336" s="26">
        <f>IFERROR(Tableau17[[#This Row],[2015-T2-MACRODROITE]]/Tableau17[[#This Row],[2015-T2-MACROTOTALE]],"")</f>
        <v>0</v>
      </c>
      <c r="NV336" s="26">
        <f>IFERROR(Tableau17[[#This Row],[2015-T2-MACROCENTRE]]/Tableau17[[#This Row],[2015-T2-MACROTOTALE]],"")</f>
        <v>0</v>
      </c>
      <c r="NW336" s="26">
        <f>IFERROR(Tableau17[[#This Row],[2015-T2-MACROGAUCHE]]/Tableau17[[#This Row],[2015-T2-MACROTOTALE]],"")</f>
        <v>0.68392857142857144</v>
      </c>
      <c r="NX336" s="26">
        <f>IFERROR(Tableau17[[#This Row],[2015-T2-MACROAUTRE]]/Tableau17[[#This Row],[2015-T2-MACROTOTALE]],"")</f>
        <v>0</v>
      </c>
      <c r="NY336" s="26">
        <f>IFERROR(Tableau17[[#This Row],[2017-T1-MACROEXTRDROITE]]/Tableau17[[#This Row],[2017-T1-MACROTOTALE]],"")</f>
        <v>0.28783783783783784</v>
      </c>
      <c r="NZ336" s="26">
        <f>IFERROR(Tableau17[[#This Row],[2017-T1-MACRODROITE]]/Tableau17[[#This Row],[2017-T1-MACROTOTALE]],"")</f>
        <v>0.14324324324324325</v>
      </c>
      <c r="OA336" s="26">
        <f>IFERROR(Tableau17[[#This Row],[2017-T1-MACROCENTRE]]/Tableau17[[#This Row],[2017-T1-MACROTOTALE]],"")</f>
        <v>0.14864864864864866</v>
      </c>
      <c r="OB336" s="26">
        <f>IFERROR(Tableau17[[#This Row],[2017-T1-MACROGAUCHE]]/Tableau17[[#This Row],[2017-T1-MACROTOTALE]],"")</f>
        <v>0.41351351351351351</v>
      </c>
      <c r="OC336" s="26">
        <f>IFERROR(Tableau17[[#This Row],[2017-T1-MACROAUTRE]]/Tableau17[[#This Row],[2017-T1-MACROTOTALE]],"")</f>
        <v>6.7567567567567571E-3</v>
      </c>
      <c r="OD336" s="26">
        <f>IFERROR(Tableau17[[#This Row],[2017-T2-MACROEXTRDROITE]]/Tableau17[[#This Row],[2017-T2-MACROTOTALE]],"")</f>
        <v>0.39389067524115756</v>
      </c>
      <c r="OE336" s="26">
        <f>IFERROR(Tableau17[[#This Row],[2017-T2-MACRODROITE]]/Tableau17[[#This Row],[2017-T2-MACROTOTALE]],"")</f>
        <v>0</v>
      </c>
      <c r="OF336" s="26">
        <f>IFERROR(Tableau17[[#This Row],[2017-T2-MACROCENTRE]]/Tableau17[[#This Row],[2017-T2-MACROTOTALE]],"")</f>
        <v>0.60610932475884249</v>
      </c>
      <c r="OG336" s="26">
        <f>IFERROR(Tableau17[[#This Row],[2017-T2-MACROGAUCHE]]/Tableau17[[#This Row],[2017-T2-MACROTOTALE]],"")</f>
        <v>0</v>
      </c>
      <c r="OH336" s="26">
        <f>IFERROR(Tableau17[[#This Row],[2017-T2-MACROAUTRE]]/Tableau17[[#This Row],[2017-T2-MACROTOTALE]],"")</f>
        <v>0</v>
      </c>
      <c r="OI336" s="26">
        <f>IFERROR(Tableau17[[#This Row],[2019-T1-MACROEXTRDROITE]]/Tableau17[[#This Row],[2019-T1-MACROTOTALE]],"")</f>
        <v>0.34433962264150941</v>
      </c>
      <c r="OJ336" s="26">
        <f>IFERROR(Tableau17[[#This Row],[2019-T1-MACRODROITE]]/Tableau17[[#This Row],[2019-T1-MACROTOTALE]],"")</f>
        <v>3.7735849056603772E-2</v>
      </c>
      <c r="OK336" s="26">
        <f>IFERROR(Tableau17[[#This Row],[2019-T1-MACROCENTRE]]/Tableau17[[#This Row],[2019-T1-MACROTOTALE]],"")</f>
        <v>0.12028301886792453</v>
      </c>
      <c r="OL336" s="26">
        <f>IFERROR(Tableau17[[#This Row],[2019-T1-MACROGAUCHE]]/Tableau17[[#This Row],[2019-T1-MACROTOTALE]],"")</f>
        <v>0.44339622641509435</v>
      </c>
      <c r="OM336" s="26">
        <f>IFERROR(Tableau17[[#This Row],[2019-T1-MACROAUTRE]]/Tableau17[[#This Row],[2019-T1-MACROTOTALE]],"")</f>
        <v>5.4245283018867926E-2</v>
      </c>
      <c r="ON336" s="26">
        <f>IFERROR(Tableau17[[#This Row],[2020-T1-MACROEXTRDROITE]]/Tableau17[[#This Row],[2020-T1-MACROTOTALE]],"")</f>
        <v>0.17629179331306991</v>
      </c>
      <c r="OO336" s="26">
        <f>IFERROR(Tableau17[[#This Row],[2020-T1-MACRODROITE]]/Tableau17[[#This Row],[2020-T1-MACROTOTALE]],"")</f>
        <v>0.19148936170212766</v>
      </c>
      <c r="OP336" s="26">
        <f>IFERROR(Tableau17[[#This Row],[2020-T1-MACROCENTRE]]/Tableau17[[#This Row],[2020-T1-MACROTOTALE]],"")</f>
        <v>4.8632218844984802E-2</v>
      </c>
      <c r="OQ336" s="26">
        <f>IFERROR(Tableau17[[#This Row],[2020-T1-MACROGAUCHE]]/Tableau17[[#This Row],[2020-T1-MACROTOTALE]],"")</f>
        <v>0.5835866261398176</v>
      </c>
      <c r="OR336" s="26">
        <f>IFERROR(Tableau17[[#This Row],[2020-T1-MACROAUTRE]]/Tableau17[[#This Row],[2020-T1-MACROTOTALE]],"")</f>
        <v>0</v>
      </c>
      <c r="OS336" s="26">
        <f>IFERROR(Tableau17[[#This Row],[2017 (L)-T1-MACROEXTRDROITE]]/Tableau17[[#This Row],[2017 (L)-T1-MACROTOTALE]],"")</f>
        <v>0.17471264367816092</v>
      </c>
      <c r="OT336" s="26">
        <f>IFERROR(Tableau17[[#This Row],[2017 (L)-T1-MACRODROITE]]/Tableau17[[#This Row],[2017 (L)-T1-MACROTOTALE]],"")</f>
        <v>8.5057471264367815E-2</v>
      </c>
      <c r="OU336" s="26">
        <f>IFERROR(Tableau17[[#This Row],[2017 (L)-T1-MACROCENTRE]]/Tableau17[[#This Row],[2017 (L)-T1-MACROTOTALE]],"")</f>
        <v>0.19770114942528735</v>
      </c>
      <c r="OV336" s="26">
        <f>IFERROR(Tableau17[[#This Row],[2017 (L)-T1-MACROGAUCHE]]/Tableau17[[#This Row],[2017 (L)-T1-MACROTOTALE]],"")</f>
        <v>0.53333333333333333</v>
      </c>
      <c r="OW336" s="26">
        <f>IFERROR(Tableau17[[#This Row],[2017 (L)-T1-MACROAUTRE]]/Tableau17[[#This Row],[2017 (L)-T1-MACROTOTALE]],"")</f>
        <v>9.1954022988505746E-3</v>
      </c>
      <c r="OX336" s="26">
        <f>IFERROR(Tableau17[[#This Row],[2017 (L)-T2-MACROEXTRDROITE]]/Tableau17[[#This Row],[2017 (L)-T2-MACROTOTALE]],"")</f>
        <v>0.4265129682997118</v>
      </c>
      <c r="OY336" s="26">
        <f>IFERROR(Tableau17[[#This Row],[2017 (L)-T2-MACRODROITE]]/Tableau17[[#This Row],[2017 (L)-T2-MACROTOTALE]],"")</f>
        <v>0</v>
      </c>
      <c r="OZ336" s="26">
        <f>IFERROR(Tableau17[[#This Row],[2017 (L)-T2-MACROCENTRE]]/Tableau17[[#This Row],[2017 (L)-T2-MACROTOTALE]],"")</f>
        <v>0.57348703170028814</v>
      </c>
      <c r="PA336" s="26">
        <f>IFERROR(Tableau17[[#This Row],[2017 (L)-T2-MACROGAUCHE]]/Tableau17[[#This Row],[2017 (L)-T2-MACROTOTALE]],"")</f>
        <v>0</v>
      </c>
      <c r="PB336" s="26">
        <f>IFERROR(Tableau17[[#This Row],[2017 (L)-T2-MACROAUTRE]]/Tableau17[[#This Row],[2017 (L)-T2-MACROTOTALE]],"")</f>
        <v>0</v>
      </c>
      <c r="PC336" s="26">
        <f>IFERROR(Tableau17[[#This Row],[2008_T1_PROCUS]]/Tableau17[[#This Row],[2008_T1_INSCRITS]],0)</f>
        <v>6.5359477124183009E-3</v>
      </c>
      <c r="PD336" s="26">
        <f>IFERROR(Tableau17[[#This Row],[2008_T2_PROCUS]]/Tableau17[[#This Row],[2008_T2_INSCRITS]],0)</f>
        <v>0</v>
      </c>
      <c r="PE336" s="26">
        <f>Tableau17[[#This Row],[2014_T1_PROCUS]]/Tableau17[[#This Row],[2014_T1_INSCRITS]]</f>
        <v>6.1919504643962852E-3</v>
      </c>
      <c r="PF336" s="26">
        <f>IFERROR(Tableau17[[#This Row],[2014_T2_PROCUS]]/Tableau17[[#This Row],[2014_T2_INSCRITS]],0)</f>
        <v>4.1279669762641896E-3</v>
      </c>
    </row>
    <row r="337" spans="1:422" hidden="1" x14ac:dyDescent="0.2">
      <c r="A337" s="1">
        <v>2</v>
      </c>
      <c r="B337" s="1" t="s">
        <v>268</v>
      </c>
      <c r="C337" s="1" t="s">
        <v>271</v>
      </c>
      <c r="D337" s="1" t="s">
        <v>271</v>
      </c>
      <c r="E337" s="1">
        <v>351</v>
      </c>
      <c r="F337" s="1">
        <v>5.3762160000000003</v>
      </c>
      <c r="G337" s="1">
        <v>43.306137</v>
      </c>
      <c r="H337" s="3">
        <v>918</v>
      </c>
      <c r="I337" s="3">
        <v>198</v>
      </c>
      <c r="J337" s="1">
        <v>1</v>
      </c>
      <c r="L337" s="1">
        <v>63</v>
      </c>
      <c r="M337" s="1">
        <v>39</v>
      </c>
      <c r="O337" s="1">
        <v>2</v>
      </c>
      <c r="P337" s="1">
        <v>69</v>
      </c>
      <c r="Q337" s="1">
        <v>8</v>
      </c>
      <c r="R337" s="1">
        <v>37</v>
      </c>
      <c r="S337" s="1">
        <v>45</v>
      </c>
      <c r="T337" s="1">
        <v>16</v>
      </c>
      <c r="U337" s="1">
        <v>280</v>
      </c>
      <c r="V337" s="1">
        <v>809</v>
      </c>
      <c r="W337" s="1">
        <v>429</v>
      </c>
      <c r="X337" s="1">
        <v>5</v>
      </c>
      <c r="Y337" s="2">
        <v>0.53028430000000004</v>
      </c>
      <c r="Z337" s="1">
        <v>809</v>
      </c>
      <c r="AA337" s="1">
        <v>469</v>
      </c>
      <c r="AB337" s="1">
        <v>6</v>
      </c>
      <c r="AC337" s="2">
        <v>0.57972805999999999</v>
      </c>
      <c r="AD337" s="1">
        <v>918</v>
      </c>
      <c r="AE337" s="1">
        <v>288</v>
      </c>
      <c r="AF337" s="2">
        <v>0.31372549</v>
      </c>
      <c r="AG337" s="1">
        <f t="shared" si="5"/>
        <v>198</v>
      </c>
      <c r="AH337" s="1">
        <v>747</v>
      </c>
      <c r="AI337" s="1">
        <v>439</v>
      </c>
      <c r="AJ337" s="1">
        <v>5</v>
      </c>
      <c r="AK337" s="2">
        <v>0.58768407</v>
      </c>
      <c r="AN337" s="1">
        <v>0</v>
      </c>
      <c r="AP337" s="1">
        <v>839</v>
      </c>
      <c r="AQ337" s="1">
        <v>385</v>
      </c>
      <c r="AR337" s="2">
        <v>0.45887961999999999</v>
      </c>
      <c r="AS337" s="1">
        <v>838</v>
      </c>
      <c r="AT337" s="1">
        <v>419</v>
      </c>
      <c r="AU337" s="2">
        <v>0.5</v>
      </c>
      <c r="AV337" s="1">
        <v>884</v>
      </c>
      <c r="AW337" s="1">
        <v>357</v>
      </c>
      <c r="AX337" s="2">
        <v>0.40384615000000001</v>
      </c>
      <c r="AY337" s="1">
        <v>884</v>
      </c>
      <c r="AZ337" s="1">
        <v>273</v>
      </c>
      <c r="BA337" s="2">
        <v>0.30882353000000001</v>
      </c>
      <c r="BB337" s="1">
        <v>883</v>
      </c>
      <c r="BC337" s="1">
        <v>614</v>
      </c>
      <c r="BD337" s="2">
        <v>0.69535674000000003</v>
      </c>
      <c r="BE337" s="1">
        <v>881</v>
      </c>
      <c r="BF337" s="1">
        <v>588</v>
      </c>
      <c r="BG337" s="2">
        <v>0.66742338000000001</v>
      </c>
      <c r="BH337" s="1">
        <v>885</v>
      </c>
      <c r="BI337" s="1">
        <v>337</v>
      </c>
      <c r="BJ337" s="2">
        <v>0.38079096000000001</v>
      </c>
      <c r="BK337" s="1">
        <v>13</v>
      </c>
      <c r="BN337" s="1">
        <v>7</v>
      </c>
      <c r="BO337" s="1">
        <v>44</v>
      </c>
      <c r="BP337" s="1">
        <v>111</v>
      </c>
      <c r="BQ337" s="1">
        <v>250</v>
      </c>
      <c r="BR337" s="1">
        <v>425</v>
      </c>
      <c r="BX337" s="1">
        <v>11</v>
      </c>
      <c r="BZ337" s="1">
        <v>159</v>
      </c>
      <c r="CA337" s="1">
        <v>6</v>
      </c>
      <c r="CB337" s="1">
        <v>20</v>
      </c>
      <c r="CC337" s="1">
        <v>65</v>
      </c>
      <c r="CD337" s="1">
        <v>97</v>
      </c>
      <c r="CE337" s="1">
        <v>62</v>
      </c>
      <c r="CF337" s="1">
        <v>420</v>
      </c>
      <c r="CG337" s="1">
        <v>90</v>
      </c>
      <c r="CH337" s="1">
        <v>239</v>
      </c>
      <c r="CI337" s="1">
        <v>126</v>
      </c>
      <c r="CJ337" s="1">
        <v>455</v>
      </c>
      <c r="CL337" s="1">
        <v>2</v>
      </c>
      <c r="CN337" s="1">
        <v>153</v>
      </c>
      <c r="CO337" s="1">
        <v>19</v>
      </c>
      <c r="CP337" s="1">
        <v>100</v>
      </c>
      <c r="CS337" s="1">
        <v>34</v>
      </c>
      <c r="CT337" s="1">
        <v>40</v>
      </c>
      <c r="CV337" s="1">
        <v>11</v>
      </c>
      <c r="CW337" s="1">
        <v>359</v>
      </c>
      <c r="CX337" s="1">
        <v>264</v>
      </c>
      <c r="CY337" s="1">
        <v>126</v>
      </c>
      <c r="DC337" s="1">
        <v>390</v>
      </c>
      <c r="DE337" s="1">
        <v>14</v>
      </c>
      <c r="DF337" s="1">
        <v>5</v>
      </c>
      <c r="DG337" s="1">
        <v>0</v>
      </c>
      <c r="DH337" s="1">
        <v>1</v>
      </c>
      <c r="DI337" s="1">
        <v>1</v>
      </c>
      <c r="DJ337" s="1">
        <v>0</v>
      </c>
      <c r="DK337" s="1">
        <v>1</v>
      </c>
      <c r="DL337" s="1">
        <v>108</v>
      </c>
      <c r="DM337" s="1">
        <v>52</v>
      </c>
      <c r="DN337" s="1">
        <v>85</v>
      </c>
      <c r="DQ337" s="1">
        <v>0</v>
      </c>
      <c r="DR337" s="1">
        <v>47</v>
      </c>
      <c r="DS337" s="1">
        <v>38</v>
      </c>
      <c r="DU337" s="1">
        <v>352</v>
      </c>
      <c r="DV337" s="1">
        <v>172</v>
      </c>
      <c r="DZ337" s="1">
        <v>84</v>
      </c>
      <c r="EA337" s="1">
        <v>256</v>
      </c>
      <c r="EB337" s="1">
        <v>5</v>
      </c>
      <c r="EC337" s="1">
        <v>10</v>
      </c>
      <c r="ED337" s="1">
        <v>0</v>
      </c>
      <c r="EE337" s="1">
        <v>6</v>
      </c>
      <c r="EF337" s="1">
        <v>46</v>
      </c>
      <c r="EG337" s="1">
        <v>46</v>
      </c>
      <c r="EH337" s="1">
        <v>2</v>
      </c>
      <c r="EI337" s="1">
        <v>118</v>
      </c>
      <c r="EJ337" s="1">
        <v>248</v>
      </c>
      <c r="EK337" s="1">
        <v>106</v>
      </c>
      <c r="EL337" s="1">
        <v>7</v>
      </c>
      <c r="EM337" s="1">
        <v>594</v>
      </c>
      <c r="EN337" s="1">
        <v>154</v>
      </c>
      <c r="EO337" s="1">
        <v>393</v>
      </c>
      <c r="EP337" s="1">
        <v>547</v>
      </c>
      <c r="EQ337" s="1">
        <v>0</v>
      </c>
      <c r="ER337" s="1">
        <v>3</v>
      </c>
      <c r="ES337" s="1">
        <v>2</v>
      </c>
      <c r="ET337" s="1">
        <v>50</v>
      </c>
      <c r="EU337" s="1">
        <v>11</v>
      </c>
      <c r="EV337" s="1">
        <v>89</v>
      </c>
      <c r="EW337" s="1">
        <v>16</v>
      </c>
      <c r="EX337" s="1">
        <v>0</v>
      </c>
      <c r="EY337" s="1">
        <v>4</v>
      </c>
      <c r="EZ337" s="1">
        <v>17</v>
      </c>
      <c r="FA337" s="1">
        <v>0</v>
      </c>
      <c r="FB337" s="1">
        <v>0</v>
      </c>
      <c r="FC337" s="1">
        <v>0</v>
      </c>
      <c r="FD337" s="1">
        <v>0</v>
      </c>
      <c r="FE337" s="1">
        <v>0</v>
      </c>
      <c r="FF337" s="1">
        <v>0</v>
      </c>
      <c r="FG337" s="1">
        <v>0</v>
      </c>
      <c r="FH337" s="1">
        <v>2</v>
      </c>
      <c r="FI337" s="1">
        <v>0</v>
      </c>
      <c r="FJ337" s="1">
        <v>22</v>
      </c>
      <c r="FK337" s="1">
        <v>35</v>
      </c>
      <c r="FL337" s="1">
        <v>0</v>
      </c>
      <c r="FM337" s="1">
        <v>25</v>
      </c>
      <c r="FN337" s="1">
        <v>4</v>
      </c>
      <c r="FO337" s="1">
        <v>1</v>
      </c>
      <c r="FP337" s="1">
        <v>30</v>
      </c>
      <c r="FQ337" s="1">
        <v>1</v>
      </c>
      <c r="FR337" s="1">
        <f>SUM(Tableau17[[#This Row],[2019-T1-ALEXANDRE Audric]:[2019-T1-MARIE Florie]])</f>
        <v>312</v>
      </c>
      <c r="FS337" s="1">
        <v>44</v>
      </c>
      <c r="FT337" s="1">
        <v>124</v>
      </c>
      <c r="FU337" s="1">
        <v>0</v>
      </c>
      <c r="FV337" s="1">
        <v>257</v>
      </c>
      <c r="FW337" s="1">
        <v>0</v>
      </c>
      <c r="FX337" s="1">
        <v>425</v>
      </c>
      <c r="GD337" s="1">
        <v>0</v>
      </c>
      <c r="GE337" s="1">
        <v>65</v>
      </c>
      <c r="GF337" s="1">
        <v>241</v>
      </c>
      <c r="GG337" s="1">
        <v>11</v>
      </c>
      <c r="GH337" s="1">
        <v>103</v>
      </c>
      <c r="GI337" s="1">
        <v>0</v>
      </c>
      <c r="GJ337" s="1">
        <v>420</v>
      </c>
      <c r="GK337" s="1">
        <v>90</v>
      </c>
      <c r="GL337" s="1">
        <v>239</v>
      </c>
      <c r="GM337" s="1">
        <v>0</v>
      </c>
      <c r="GN337" s="1">
        <v>126</v>
      </c>
      <c r="GO337" s="1">
        <v>0</v>
      </c>
      <c r="GP337" s="1">
        <v>455</v>
      </c>
      <c r="GQ337" s="1">
        <v>102</v>
      </c>
      <c r="GR337" s="1">
        <v>40</v>
      </c>
      <c r="GS337" s="1">
        <v>0</v>
      </c>
      <c r="GT337" s="1">
        <v>217</v>
      </c>
      <c r="GU337" s="1">
        <v>0</v>
      </c>
      <c r="GV337" s="1">
        <v>359</v>
      </c>
      <c r="GW337" s="1">
        <v>126</v>
      </c>
      <c r="GX337" s="1">
        <v>0</v>
      </c>
      <c r="GY337" s="1">
        <v>0</v>
      </c>
      <c r="GZ337" s="1">
        <v>264</v>
      </c>
      <c r="HA337" s="1">
        <v>0</v>
      </c>
      <c r="HB337" s="1">
        <v>390</v>
      </c>
      <c r="HC337" s="1">
        <v>134</v>
      </c>
      <c r="HD337" s="1">
        <v>46</v>
      </c>
      <c r="HE337" s="1">
        <v>106</v>
      </c>
      <c r="HF337" s="1">
        <v>306</v>
      </c>
      <c r="HG337" s="1">
        <v>2</v>
      </c>
      <c r="HH337" s="1">
        <v>594</v>
      </c>
      <c r="HI337" s="1">
        <v>154</v>
      </c>
      <c r="HJ337" s="1">
        <v>0</v>
      </c>
      <c r="HK337" s="1">
        <v>393</v>
      </c>
      <c r="HL337" s="1">
        <v>0</v>
      </c>
      <c r="HM337" s="1">
        <v>0</v>
      </c>
      <c r="HN337" s="1">
        <v>547</v>
      </c>
      <c r="HO337" s="1">
        <v>100</v>
      </c>
      <c r="HP337" s="1">
        <v>20</v>
      </c>
      <c r="HQ337" s="1">
        <v>30</v>
      </c>
      <c r="HR337" s="1">
        <v>153</v>
      </c>
      <c r="HS337" s="1">
        <v>21</v>
      </c>
      <c r="HT337" s="1">
        <v>324</v>
      </c>
      <c r="HU337" s="1">
        <v>37</v>
      </c>
      <c r="HV337" s="1">
        <v>132</v>
      </c>
      <c r="HW337" s="1">
        <v>9</v>
      </c>
      <c r="HX337" s="1">
        <v>102</v>
      </c>
      <c r="HY337" s="1">
        <v>0</v>
      </c>
      <c r="HZ337" s="1">
        <v>280</v>
      </c>
      <c r="IA337" s="1">
        <v>57</v>
      </c>
      <c r="IB337" s="1">
        <v>85</v>
      </c>
      <c r="IC337" s="1">
        <v>47</v>
      </c>
      <c r="ID337" s="1">
        <v>149</v>
      </c>
      <c r="IE337" s="1">
        <v>14</v>
      </c>
      <c r="IF337" s="1">
        <v>352</v>
      </c>
      <c r="IG337" s="1">
        <v>0</v>
      </c>
      <c r="IH337" s="1">
        <v>0</v>
      </c>
      <c r="II337" s="1">
        <v>84</v>
      </c>
      <c r="IJ337" s="1">
        <v>172</v>
      </c>
      <c r="IK337" s="1">
        <v>0</v>
      </c>
      <c r="IL337" s="1">
        <v>256</v>
      </c>
      <c r="IM337" s="26">
        <f>IFERROR(Tableau17[[#This Row],[LDIV]]/Tableau17[[#This Row],[Total général]],"")</f>
        <v>3.5714285714285713E-3</v>
      </c>
      <c r="IN337" s="26">
        <f>IFERROR(Tableau17[[#This Row],[LDVC]]/Tableau17[[#This Row],[Total général]],"")</f>
        <v>0</v>
      </c>
      <c r="IO337" s="26">
        <f>IFERROR(Tableau17[[#This Row],[LDVD]]/Tableau17[[#This Row],[Total général]],"")</f>
        <v>0.22500000000000001</v>
      </c>
      <c r="IP337" s="26">
        <f>IFERROR(Tableau17[[#This Row],[LDVG]]/Tableau17[[#This Row],[Total général]],"")</f>
        <v>0.13928571428571429</v>
      </c>
      <c r="IQ337" s="26">
        <f>IFERROR(Tableau17[[#This Row],[LEXD]]/Tableau17[[#This Row],[Total général]],"")</f>
        <v>0</v>
      </c>
      <c r="IR337" s="26">
        <f>IFERROR(Tableau17[[#This Row],[LEXG]]/Tableau17[[#This Row],[Total général]],"")</f>
        <v>7.1428571428571426E-3</v>
      </c>
      <c r="IS337" s="26">
        <f>IFERROR(Tableau17[[#This Row],[LLR]]/Tableau17[[#This Row],[Total général]],"")</f>
        <v>0.24642857142857144</v>
      </c>
      <c r="IT337" s="26">
        <f>IFERROR(Tableau17[[#This Row],[LREM]]/Tableau17[[#This Row],[Total général]],"")</f>
        <v>2.8571428571428571E-2</v>
      </c>
      <c r="IU337" s="26">
        <f>IFERROR(Tableau17[[#This Row],[LRN]]/Tableau17[[#This Row],[Total général]],"")</f>
        <v>0.13214285714285715</v>
      </c>
      <c r="IV337" s="26">
        <f>IFERROR(Tableau17[[#This Row],[LUG]]/Tableau17[[#This Row],[Total général]],"")</f>
        <v>0.16071428571428573</v>
      </c>
      <c r="IW337" s="26">
        <f>IFERROR(Tableau17[[#This Row],[LVEC]]/Tableau17[[#This Row],[Total général]],"")</f>
        <v>5.7142857142857141E-2</v>
      </c>
      <c r="IX337" s="26">
        <f>IFERROR(Tableau17[[#This Row],[2008-T1-LCMD]]/Tableau17[[#This Row],[2008-T1-TOTAL]],"")</f>
        <v>3.0588235294117649E-2</v>
      </c>
      <c r="IY337" s="26">
        <f>IFERROR(Tableau17[[#This Row],[2008-T1-LDVD]]/Tableau17[[#This Row],[2008-T1-TOTAL]],"")</f>
        <v>0</v>
      </c>
      <c r="IZ337" s="26">
        <f>IFERROR(Tableau17[[#This Row],[2008-T1-LEXD]]/Tableau17[[#This Row],[2008-T1-TOTAL]],"")</f>
        <v>0</v>
      </c>
      <c r="JA337" s="26">
        <f>IFERROR(Tableau17[[#This Row],[2008-T1-LEXG]]/Tableau17[[#This Row],[2008-T1-TOTAL]],"")</f>
        <v>1.6470588235294119E-2</v>
      </c>
      <c r="JB337" s="26">
        <f>IFERROR(Tableau17[[#This Row],[2008-T1-LFN]]/Tableau17[[#This Row],[2008-T1-TOTAL]],"")</f>
        <v>0.10352941176470588</v>
      </c>
      <c r="JC337" s="26">
        <f>IFERROR(Tableau17[[#This Row],[2008-T1-LMAJ]]/Tableau17[[#This Row],[2008-T1-TOTAL]],"")</f>
        <v>0.26117647058823529</v>
      </c>
      <c r="JD337" s="26">
        <f>IFERROR(Tableau17[[#This Row],[2008-T1-LUG]]/Tableau17[[#This Row],[2008-T1-TOTAL]],"")</f>
        <v>0.58823529411764708</v>
      </c>
      <c r="JE337" s="26" t="str">
        <f>IFERROR(Tableau17[[#This Row],[2008-T2-LFN]]/Tableau17[[#This Row],[2008-T2-TOTAL]],"")</f>
        <v/>
      </c>
      <c r="JF337" s="26" t="str">
        <f>IFERROR(Tableau17[[#This Row],[2008-T2-LGC]]/Tableau17[[#This Row],[2008-T2-TOTAL]],"")</f>
        <v/>
      </c>
      <c r="JG337" s="26" t="str">
        <f>IFERROR(Tableau17[[#This Row],[2008-T2-LMAJ]]/Tableau17[[#This Row],[2008-T2-TOTAL]],"")</f>
        <v/>
      </c>
      <c r="JH337" s="26" t="str">
        <f>IFERROR(Tableau17[[#This Row],[2008-T2-LUG]]/Tableau17[[#This Row],[2008-T2-TOTAL]],"")</f>
        <v/>
      </c>
      <c r="JI337" s="26">
        <f>IFERROR(Tableau17[[#This Row],[2014-T1-LDIV]]/Tableau17[[#This Row],[2014-T1-TOTAL]],"")</f>
        <v>2.6190476190476191E-2</v>
      </c>
      <c r="JJ337" s="26">
        <f>IFERROR(Tableau17[[#This Row],[2014-T1-LDVD]]/Tableau17[[#This Row],[2014-T1-TOTAL]],"")</f>
        <v>0</v>
      </c>
      <c r="JK337" s="26">
        <f>IFERROR(Tableau17[[#This Row],[2014-T1-LDVG]]/Tableau17[[#This Row],[2014-T1-TOTAL]],"")</f>
        <v>0.37857142857142856</v>
      </c>
      <c r="JL337" s="26">
        <f>IFERROR(Tableau17[[#This Row],[2014-T1-LEXG]]/Tableau17[[#This Row],[2014-T1-TOTAL]],"")</f>
        <v>1.4285714285714285E-2</v>
      </c>
      <c r="JM337" s="26">
        <f>IFERROR(Tableau17[[#This Row],[2014-T1-LFG]]/Tableau17[[#This Row],[2014-T1-TOTAL]],"")</f>
        <v>4.7619047619047616E-2</v>
      </c>
      <c r="JN337" s="26">
        <f>IFERROR(Tableau17[[#This Row],[2014-T1-LFN]]/Tableau17[[#This Row],[2014-T1-TOTAL]],"")</f>
        <v>0.15476190476190477</v>
      </c>
      <c r="JO337" s="26">
        <f>IFERROR(Tableau17[[#This Row],[2014-T1-LUD]]/Tableau17[[#This Row],[2014-T1-TOTAL]],"")</f>
        <v>0.23095238095238096</v>
      </c>
      <c r="JP337" s="26">
        <f>IFERROR(Tableau17[[#This Row],[2014-T1-LUG]]/Tableau17[[#This Row],[2014-T1-TOTAL]],"")</f>
        <v>0.14761904761904762</v>
      </c>
      <c r="JQ337" s="26">
        <f>IFERROR(Tableau17[[#This Row],[2014-T2-LFN]]/Tableau17[[#This Row],[2014-T2-TOTAL]],"")</f>
        <v>0.19780219780219779</v>
      </c>
      <c r="JR337" s="26">
        <f>IFERROR(Tableau17[[#This Row],[2014-T2-LUD]]/Tableau17[[#This Row],[2014-T2-TOTAL]],"")</f>
        <v>0.5252747252747253</v>
      </c>
      <c r="JS337" s="26">
        <f>IFERROR(Tableau17[[#This Row],[2014-T2-LUG]]/Tableau17[[#This Row],[2014-T2-TOTAL]],"")</f>
        <v>0.27692307692307694</v>
      </c>
      <c r="JT337" s="26">
        <f>IFERROR(Tableau17[[#This Row],[2015-T1-BC-DIV]]/Tableau17[[#This Row],[2015-T1-TOTAL]],"")</f>
        <v>0</v>
      </c>
      <c r="JU337" s="26">
        <f>IFERROR(Tableau17[[#This Row],[2015-T1-BC-DLF]]/Tableau17[[#This Row],[2015-T1-TOTAL]],"")</f>
        <v>5.5710306406685237E-3</v>
      </c>
      <c r="JV337" s="26">
        <f>IFERROR(Tableau17[[#This Row],[2015-T1-BC-DVD]]/Tableau17[[#This Row],[2015-T1-TOTAL]],"")</f>
        <v>0</v>
      </c>
      <c r="JW337" s="26">
        <f>IFERROR(Tableau17[[#This Row],[2015-T1-BC-DVG]]/Tableau17[[#This Row],[2015-T1-TOTAL]],"")</f>
        <v>0.42618384401114207</v>
      </c>
      <c r="JX337" s="26">
        <f>IFERROR(Tableau17[[#This Row],[2015-T1-BC-FG]]/Tableau17[[#This Row],[2015-T1-TOTAL]],"")</f>
        <v>5.2924791086350974E-2</v>
      </c>
      <c r="JY337" s="26">
        <f>IFERROR(Tableau17[[#This Row],[2015-T1-BC-FN]]/Tableau17[[#This Row],[2015-T1-TOTAL]],"")</f>
        <v>0.2785515320334262</v>
      </c>
      <c r="JZ337" s="26">
        <f>IFERROR(Tableau17[[#This Row],[2015-T1-BC-MDM]]/Tableau17[[#This Row],[2015-T1-TOTAL]],"")</f>
        <v>0</v>
      </c>
      <c r="KA337" s="26">
        <f>IFERROR(Tableau17[[#This Row],[2015-T1-BC-RDG]]/Tableau17[[#This Row],[2015-T1-TOTAL]],"")</f>
        <v>0</v>
      </c>
      <c r="KB337" s="26">
        <f>IFERROR(Tableau17[[#This Row],[2015-T1-BC-SOC]]/Tableau17[[#This Row],[2015-T1-TOTAL]],"")</f>
        <v>9.4707520891364902E-2</v>
      </c>
      <c r="KC337" s="26">
        <f>IFERROR(Tableau17[[#This Row],[2015-T1-BC-UD]]/Tableau17[[#This Row],[2015-T1-TOTAL]],"")</f>
        <v>0.11142061281337047</v>
      </c>
      <c r="KD337" s="26">
        <f>IFERROR(Tableau17[[#This Row],[2015-T1-BC-UG]]/Tableau17[[#This Row],[2015-T1-TOTAL]],"")</f>
        <v>0</v>
      </c>
      <c r="KE337" s="26">
        <f>IFERROR(Tableau17[[#This Row],[2015-T1-BC-VEC]]/Tableau17[[#This Row],[2015-T1-TOTAL]],"")</f>
        <v>3.0640668523676879E-2</v>
      </c>
      <c r="KF337" s="26">
        <f>IFERROR(Tableau17[[#This Row],[2015-T2-BC-DVG]]/Tableau17[[#This Row],[2015-T2-TOTAL]],"")</f>
        <v>0.67692307692307696</v>
      </c>
      <c r="KG337" s="26">
        <f>IFERROR(Tableau17[[#This Row],[2015-T2-BC-FN]]/Tableau17[[#This Row],[2015-T2-TOTAL]],"")</f>
        <v>0.32307692307692309</v>
      </c>
      <c r="KH337" s="26">
        <f>IFERROR(Tableau17[[#This Row],[2015-T2-BC-SOC]]/Tableau17[[#This Row],[2015-T2-TOTAL]],"")</f>
        <v>0</v>
      </c>
      <c r="KI337" s="26">
        <f>IFERROR(Tableau17[[#This Row],[2015-T2-BC-UD]]/Tableau17[[#This Row],[2015-T2-TOTAL]],"")</f>
        <v>0</v>
      </c>
      <c r="KJ337" s="26">
        <f>IFERROR(Tableau17[[#This Row],[2015-T2-BC-UG]]/Tableau17[[#This Row],[2015-T2-TOTAL]],"")</f>
        <v>0</v>
      </c>
      <c r="KK337" s="26">
        <f>IFERROR(Tableau17[[#This Row],[2017 (L)-T1-COM]]/Tableau17[[#This Row],[2017 (L)-T1-TOTAL]],"")</f>
        <v>0</v>
      </c>
      <c r="KL337" s="26">
        <f>IFERROR(Tableau17[[#This Row],[2017 (L)-T1-DIV]]/Tableau17[[#This Row],[2017 (L)-T1-TOTAL]],"")</f>
        <v>3.9772727272727272E-2</v>
      </c>
      <c r="KM337" s="26">
        <f>IFERROR(Tableau17[[#This Row],[2017 (L)-T1-DLF]]/Tableau17[[#This Row],[2017 (L)-T1-TOTAL]],"")</f>
        <v>1.4204545454545454E-2</v>
      </c>
      <c r="KN337" s="26">
        <f>IFERROR(Tableau17[[#This Row],[2017 (L)-T1-DVD]]/Tableau17[[#This Row],[2017 (L)-T1-TOTAL]],"")</f>
        <v>0</v>
      </c>
      <c r="KO337" s="26">
        <f>IFERROR(Tableau17[[#This Row],[2017 (L)-T1-DVG]]/Tableau17[[#This Row],[2017 (L)-T1-TOTAL]],"")</f>
        <v>2.840909090909091E-3</v>
      </c>
      <c r="KP337" s="26">
        <f>IFERROR(Tableau17[[#This Row],[2017 (L)-T1-ECO]]/Tableau17[[#This Row],[2017 (L)-T1-TOTAL]],"")</f>
        <v>2.840909090909091E-3</v>
      </c>
      <c r="KQ337" s="26">
        <f>IFERROR(Tableau17[[#This Row],[2017 (L)-T1-EXD]]/Tableau17[[#This Row],[2017 (L)-T1-TOTAL]],"")</f>
        <v>0</v>
      </c>
      <c r="KR337" s="26">
        <f>IFERROR(Tableau17[[#This Row],[2017 (L)-T1-EXG]]/Tableau17[[#This Row],[2017 (L)-T1-TOTAL]],"")</f>
        <v>2.840909090909091E-3</v>
      </c>
      <c r="KS337" s="26">
        <f>IFERROR(Tableau17[[#This Row],[2017 (L)-T1-FI]]/Tableau17[[#This Row],[2017 (L)-T1-TOTAL]],"")</f>
        <v>0.30681818181818182</v>
      </c>
      <c r="KT337" s="26">
        <f>IFERROR(Tableau17[[#This Row],[2017 (L)-T1-FN]]/Tableau17[[#This Row],[2017 (L)-T1-TOTAL]],"")</f>
        <v>0.14772727272727273</v>
      </c>
      <c r="KU337" s="26">
        <f>IFERROR(Tableau17[[#This Row],[2017 (L)-T1-LR]]/Tableau17[[#This Row],[2017 (L)-T1-TOTAL]],"")</f>
        <v>0.24147727272727273</v>
      </c>
      <c r="KV337" s="26">
        <f>IFERROR(Tableau17[[#This Row],[2017 (L)-T1-MDM]]/Tableau17[[#This Row],[2017 (L)-T1-TOTAL]],"")</f>
        <v>0</v>
      </c>
      <c r="KW337" s="26">
        <f>IFERROR(Tableau17[[#This Row],[2017 (L)-T1-RDG]]/Tableau17[[#This Row],[2017 (L)-T1-TOTAL]],"")</f>
        <v>0</v>
      </c>
      <c r="KX337" s="26">
        <f>IFERROR(Tableau17[[#This Row],[2017 (L)-T1-REG]]/Tableau17[[#This Row],[2017 (L)-T1-TOTAL]],"")</f>
        <v>0</v>
      </c>
      <c r="KY337" s="26">
        <f>IFERROR(Tableau17[[#This Row],[2017 (L)-T1-REM]]/Tableau17[[#This Row],[2017 (L)-T1-TOTAL]],"")</f>
        <v>0.13352272727272727</v>
      </c>
      <c r="KZ337" s="26">
        <f>IFERROR(Tableau17[[#This Row],[2017 (L)-T1-SOC]]/Tableau17[[#This Row],[2017 (L)-T1-TOTAL]],"")</f>
        <v>0.10795454545454546</v>
      </c>
      <c r="LA337" s="26">
        <f>IFERROR(Tableau17[[#This Row],[2017 (L)-T1-UDI]]/Tableau17[[#This Row],[2017 (L)-T1-TOTAL]],"")</f>
        <v>0</v>
      </c>
      <c r="LB337" s="26">
        <f>IFERROR(Tableau17[[#This Row],[2017 (L)-T2-FI]]/Tableau17[[#This Row],[2017 (L)-T2-TOTAL]],"")</f>
        <v>0.671875</v>
      </c>
      <c r="LC337" s="26">
        <f>IFERROR(Tableau17[[#This Row],[2017 (L)-T2-FN]]/Tableau17[[#This Row],[2017 (L)-T2-TOTAL]],"")</f>
        <v>0</v>
      </c>
      <c r="LD337" s="26">
        <f>IFERROR(Tableau17[[#This Row],[2017 (L)-T2-LR]]/Tableau17[[#This Row],[2017 (L)-T2-TOTAL]],"")</f>
        <v>0</v>
      </c>
      <c r="LE337" s="26">
        <f>IFERROR(Tableau17[[#This Row],[2017 (L)-T2-MDM]]/Tableau17[[#This Row],[2017 (L)-T2-TOTAL]],"")</f>
        <v>0</v>
      </c>
      <c r="LF337" s="26">
        <f>IFERROR(Tableau17[[#This Row],[2017 (L)-T2-REM]]/Tableau17[[#This Row],[2017 (L)-T2-TOTAL]],"")</f>
        <v>0.328125</v>
      </c>
      <c r="LG337" s="26">
        <f>IFERROR(Tableau17[[#This Row],[2017-T1-ARTHAUD Nathalie]]/Tableau17[[#This Row],[2017-T1-TOTAL]],"")</f>
        <v>8.4175084175084174E-3</v>
      </c>
      <c r="LH337" s="26">
        <f>IFERROR(Tableau17[[#This Row],[2017-T1-ASSELINEAU Fran]]/Tableau17[[#This Row],[2017-T1-TOTAL]],"")</f>
        <v>1.6835016835016835E-2</v>
      </c>
      <c r="LI337" s="26">
        <f>IFERROR(Tableau17[[#This Row],[2017-T1-CHEMINADE Jacques]]/Tableau17[[#This Row],[2017-T1-TOTAL]],"")</f>
        <v>0</v>
      </c>
      <c r="LJ337" s="26">
        <f>IFERROR(Tableau17[[#This Row],[2017-T1-DUPONT-AIGNAN Nicolas]]/Tableau17[[#This Row],[2017-T1-TOTAL]],"")</f>
        <v>1.0101010101010102E-2</v>
      </c>
      <c r="LK337" s="26">
        <f>IFERROR(Tableau17[[#This Row],[2017-T1-FILLON Fran]]/Tableau17[[#This Row],[2017-T1-TOTAL]],"")</f>
        <v>7.7441077441077436E-2</v>
      </c>
      <c r="LL337" s="26">
        <f>IFERROR(Tableau17[[#This Row],[2017-T1-HAMON Beno]]/Tableau17[[#This Row],[2017-T1-TOTAL]],"")</f>
        <v>7.7441077441077436E-2</v>
      </c>
      <c r="LM337" s="26">
        <f>IFERROR(Tableau17[[#This Row],[2017-T1-LASSALLE Jean]]/Tableau17[[#This Row],[2017-T1-TOTAL]],"")</f>
        <v>3.3670033670033669E-3</v>
      </c>
      <c r="LN337" s="26">
        <f>IFERROR(Tableau17[[#This Row],[2017-T1-LE PEN Marine]]/Tableau17[[#This Row],[2017-T1-TOTAL]],"")</f>
        <v>0.19865319865319866</v>
      </c>
      <c r="LO337" s="26">
        <f>IFERROR(Tableau17[[#This Row],[2017-T1-M Jean-Luc]]/Tableau17[[#This Row],[2017-T1-TOTAL]],"")</f>
        <v>0.4175084175084175</v>
      </c>
      <c r="LP337" s="26">
        <f>IFERROR(Tableau17[[#This Row],[2017-T1-MACRON Emmanuel]]/Tableau17[[#This Row],[2017-T1-TOTAL]],"")</f>
        <v>0.17845117845117844</v>
      </c>
      <c r="LQ337" s="26">
        <f>IFERROR(Tableau17[[#This Row],[2017-T1-POUTOU Philippe]]/Tableau17[[#This Row],[2017-T1-TOTAL]],"")</f>
        <v>1.1784511784511785E-2</v>
      </c>
      <c r="LR337" s="26">
        <f>IFERROR(Tableau17[[#This Row],[2017-T2-LE PEN Marine]]/Tableau17[[#This Row],[2017-T2-TOTAL]],"")</f>
        <v>0.28153564899451555</v>
      </c>
      <c r="LS337" s="26">
        <f>IFERROR(Tableau17[[#This Row],[2017-T2-MACRON Emmanuel]]/Tableau17[[#This Row],[2017-T2-TOTAL]],"")</f>
        <v>0.71846435100548445</v>
      </c>
      <c r="LT337" s="26">
        <f>IFERROR(Tableau17[[#This Row],[2019-T1-ALEXANDRE Audric]]/Tableau17[[#This Row],[2019-T1-TOTAL]],"")</f>
        <v>0</v>
      </c>
      <c r="LU337" s="26">
        <f>IFERROR(Tableau17[[#This Row],[2019-T1-ARTHAUD Nathalie]]/Tableau17[[#This Row],[2019-T1-TOTAL]],"")</f>
        <v>9.6153846153846159E-3</v>
      </c>
      <c r="LV337" s="26">
        <f>IFERROR(Tableau17[[#This Row],[2019-T1-ASSELINEAU François]]/Tableau17[[#This Row],[2019-T1-TOTAL]],"")</f>
        <v>6.41025641025641E-3</v>
      </c>
      <c r="LW337" s="26">
        <f>IFERROR(Tableau17[[#This Row],[2019-T1-AUBRY Manon]]/Tableau17[[#This Row],[2019-T1-TOTAL]],"")</f>
        <v>0.16025641025641027</v>
      </c>
      <c r="LX337" s="26">
        <f>IFERROR(Tableau17[[#This Row],[2019-T1-AZERGUI Nagib]]/Tableau17[[#This Row],[2019-T1-TOTAL]],"")</f>
        <v>3.5256410256410256E-2</v>
      </c>
      <c r="LY337" s="26">
        <f>IFERROR(Tableau17[[#This Row],[2019-T1-BARDELLA Jordan]]/Tableau17[[#This Row],[2019-T1-TOTAL]],"")</f>
        <v>0.28525641025641024</v>
      </c>
      <c r="LZ337" s="26">
        <f>IFERROR(Tableau17[[#This Row],[2019-T1-BELLAMY François-Xavier]]/Tableau17[[#This Row],[2019-T1-TOTAL]],"")</f>
        <v>5.128205128205128E-2</v>
      </c>
      <c r="MA337" s="26">
        <f>IFERROR(Tableau17[[#This Row],[2019-T1-BIDOU Olivier]]/Tableau17[[#This Row],[2019-T1-TOTAL]],"")</f>
        <v>0</v>
      </c>
      <c r="MB337" s="26">
        <f>IFERROR(Tableau17[[#This Row],[2019-T1-BOURG Dominique]]/Tableau17[[#This Row],[2019-T1-TOTAL]],"")</f>
        <v>1.282051282051282E-2</v>
      </c>
      <c r="MC337" s="26">
        <f>IFERROR(Tableau17[[#This Row],[2019-T1-BROSSAT Ian]]/Tableau17[[#This Row],[2019-T1-TOTAL]],"")</f>
        <v>5.4487179487179488E-2</v>
      </c>
      <c r="MD337" s="26">
        <f>IFERROR(Tableau17[[#This Row],[2019-T1-CAILLAUD Sophie]]/Tableau17[[#This Row],[2019-T1-TOTAL]],"")</f>
        <v>0</v>
      </c>
      <c r="ME337" s="26">
        <f>IFERROR(Tableau17[[#This Row],[2019-T1-CAMUS Renaud]]/Tableau17[[#This Row],[2019-T1-TOTAL]],"")</f>
        <v>0</v>
      </c>
      <c r="MF337" s="26">
        <f>IFERROR(Tableau17[[#This Row],[2019-T1-CHALENÇON Christophe]]/Tableau17[[#This Row],[2019-T1-TOTAL]],"")</f>
        <v>0</v>
      </c>
      <c r="MG337" s="26">
        <f>IFERROR(Tableau17[[#This Row],[2019-T1-CORBET Cathy Denise Ginette]]/Tableau17[[#This Row],[2019-T1-TOTAL]],"")</f>
        <v>0</v>
      </c>
      <c r="MH337" s="26">
        <f>IFERROR(Tableau17[[#This Row],[2019-T1-DE PREVOISIN Robert]]/Tableau17[[#This Row],[2019-T1-TOTAL]],"")</f>
        <v>0</v>
      </c>
      <c r="MI337" s="26">
        <f>IFERROR(Tableau17[[#This Row],[2019-T1-DELFEL Thérèse]]/Tableau17[[#This Row],[2019-T1-TOTAL]],"")</f>
        <v>0</v>
      </c>
      <c r="MJ337" s="26">
        <f>IFERROR(Tableau17[[#This Row],[2019-T1-DIEUMEGARD Pierre]]/Tableau17[[#This Row],[2019-T1-TOTAL]],"")</f>
        <v>0</v>
      </c>
      <c r="MK337" s="26">
        <f>IFERROR(Tableau17[[#This Row],[2019-T1-DUPONT-AIGNAN Nicolas]]/Tableau17[[#This Row],[2019-T1-TOTAL]],"")</f>
        <v>6.41025641025641E-3</v>
      </c>
      <c r="ML337" s="26">
        <f>IFERROR(Tableau17[[#This Row],[2019-T1-GERNIGON Yves]]/Tableau17[[#This Row],[2019-T1-TOTAL]],"")</f>
        <v>0</v>
      </c>
      <c r="MM337" s="26">
        <f>IFERROR(Tableau17[[#This Row],[2019-T1-GLUCKSMANN Raphaël]]/Tableau17[[#This Row],[2019-T1-TOTAL]],"")</f>
        <v>7.0512820512820512E-2</v>
      </c>
      <c r="MN337" s="26">
        <f>IFERROR(Tableau17[[#This Row],[2019-T1-HAMON Benoît]]/Tableau17[[#This Row],[2019-T1-TOTAL]],"")</f>
        <v>0.11217948717948718</v>
      </c>
      <c r="MO337" s="26">
        <f>IFERROR(Tableau17[[#This Row],[2019-T1-HELGEN Gilles]]/Tableau17[[#This Row],[2019-T1-TOTAL]],"")</f>
        <v>0</v>
      </c>
      <c r="MP337" s="26">
        <f>IFERROR(Tableau17[[#This Row],[2019-T1-JADOT Yannick]]/Tableau17[[#This Row],[2019-T1-TOTAL]],"")</f>
        <v>8.0128205128205135E-2</v>
      </c>
      <c r="MQ337" s="26">
        <f>IFERROR(Tableau17[[#This Row],[2019-T1-LAGARDE Jean-Christophe]]/Tableau17[[#This Row],[2019-T1-TOTAL]],"")</f>
        <v>1.282051282051282E-2</v>
      </c>
      <c r="MR337" s="26">
        <f>IFERROR(Tableau17[[#This Row],[2019-T1-LALANNE Francis]]/Tableau17[[#This Row],[2019-T1-TOTAL]],"")</f>
        <v>3.205128205128205E-3</v>
      </c>
      <c r="MS337" s="26">
        <f>IFERROR(Tableau17[[#This Row],[2019-T1-LOISEAU Nathalie]]/Tableau17[[#This Row],[2019-T1-TOTAL]],"")</f>
        <v>9.6153846153846159E-2</v>
      </c>
      <c r="MT337" s="26">
        <f>IFERROR(Tableau17[[#This Row],[2019-T1-MARIE Florie]]/Tableau17[[#This Row],[2019-T1-TOTAL]],"")</f>
        <v>3.205128205128205E-3</v>
      </c>
      <c r="MU337" s="26">
        <f>IFERROR(Tableau17[[#This Row],[2008-T1-MACROEXTRDROITE]]/Tableau17[[#This Row],[2008-T1-MACROTOTALE]],"")</f>
        <v>0.10352941176470588</v>
      </c>
      <c r="MV337" s="26">
        <f>IFERROR(Tableau17[[#This Row],[2008-T1-MACRODROITE]]/Tableau17[[#This Row],[2008-T1-MACROTOTALE]],"")</f>
        <v>0.29176470588235293</v>
      </c>
      <c r="MW337" s="26">
        <f>IFERROR(Tableau17[[#This Row],[2008-T1-MACROCENTRE]]/Tableau17[[#This Row],[2008-T1-MACROTOTALE]],"")</f>
        <v>0</v>
      </c>
      <c r="MX337" s="26">
        <f>IFERROR(Tableau17[[#This Row],[2008-T1-MACROGAUCHE]]/Tableau17[[#This Row],[2008-T1-MACROTOTALE]],"")</f>
        <v>0.6047058823529412</v>
      </c>
      <c r="MY337" s="26">
        <f>IFERROR(Tableau17[[#This Row],[2008-T1-MACROAUTRE]]/Tableau17[[#This Row],[2008-T1-MACROTOTALE]],"")</f>
        <v>0</v>
      </c>
      <c r="MZ337" s="26" t="str">
        <f>IFERROR(Tableau17[[#This Row],[2008-T2-MACROEXTRDROITE]]/Tableau17[[#This Row],[2008-T2-MACROTOTALE]],"")</f>
        <v/>
      </c>
      <c r="NA337" s="26" t="str">
        <f>IFERROR(Tableau17[[#This Row],[2008-T2-MACRODROITE]]/Tableau17[[#This Row],[2008-T2-MACROTOTALE]],"")</f>
        <v/>
      </c>
      <c r="NB337" s="26" t="str">
        <f>IFERROR(Tableau17[[#This Row],[2008-T2-MACROCENTRE]]/Tableau17[[#This Row],[2008-T2-MACROTOTALE]],"")</f>
        <v/>
      </c>
      <c r="NC337" s="26" t="str">
        <f>IFERROR(Tableau17[[#This Row],[2008-T2-MACROGAUCHE]]/Tableau17[[#This Row],[2008-T2-MACROTOTALE]],"")</f>
        <v/>
      </c>
      <c r="ND337" s="26" t="str">
        <f>IFERROR(Tableau17[[#This Row],[2008-T2-MACROAUTRE]]/Tableau17[[#This Row],[2008-T2-MACROTOTALE]],"")</f>
        <v/>
      </c>
      <c r="NE337" s="26">
        <f>IFERROR(Tableau17[[#This Row],[2014-T1-MACROEXTRDROITE]]/Tableau17[[#This Row],[2014-T1-MACROTOTALE]],"")</f>
        <v>0.15476190476190477</v>
      </c>
      <c r="NF337" s="26">
        <f>IFERROR(Tableau17[[#This Row],[2014-T1-MACRODROITE]]/Tableau17[[#This Row],[2014-T1-MACROTOTALE]],"")</f>
        <v>0.57380952380952377</v>
      </c>
      <c r="NG337" s="26">
        <f>IFERROR(Tableau17[[#This Row],[2014-T1-MACROCENTRE]]/Tableau17[[#This Row],[2014-T1-MACROTOTALE]],"")</f>
        <v>2.6190476190476191E-2</v>
      </c>
      <c r="NH337" s="26">
        <f>IFERROR(Tableau17[[#This Row],[2014-T1-MACROGAUCHE]]/Tableau17[[#This Row],[2014-T1-MACROTOTALE]],"")</f>
        <v>0.24523809523809523</v>
      </c>
      <c r="NI337" s="26">
        <f>IFERROR(Tableau17[[#This Row],[2014-T1-MACROAUTRE]]/Tableau17[[#This Row],[2014-T1-MACROTOTALE]],"")</f>
        <v>0</v>
      </c>
      <c r="NJ337" s="26">
        <f>IFERROR(Tableau17[[#This Row],[2014-T2-MACROEXTRDROITE]]/Tableau17[[#This Row],[2014-T2-MACROTOTALE]],"")</f>
        <v>0.19780219780219779</v>
      </c>
      <c r="NK337" s="26">
        <f>IFERROR(Tableau17[[#This Row],[2014-T2-MACRODROITE]]/Tableau17[[#This Row],[2014-T2-MACROTOTALE]],"")</f>
        <v>0.5252747252747253</v>
      </c>
      <c r="NL337" s="26">
        <f>IFERROR(Tableau17[[#This Row],[2014-T2-MACROCENTRE]]/Tableau17[[#This Row],[2014-T2-MACROTOTALE]],"")</f>
        <v>0</v>
      </c>
      <c r="NM337" s="26">
        <f>IFERROR(Tableau17[[#This Row],[2014-T2-MACROGAUCHE]]/Tableau17[[#This Row],[2014-T2-MACROTOTALE]],"")</f>
        <v>0.27692307692307694</v>
      </c>
      <c r="NN337" s="26">
        <f>IFERROR(Tableau17[[#This Row],[2014-T2-MACROAUTRE]]/Tableau17[[#This Row],[2014-T2-MACROTOTALE]],"")</f>
        <v>0</v>
      </c>
      <c r="NO337" s="26">
        <f>IFERROR( Tableau17[[#This Row],[2015-T1-MACROEXTRDROITE]]/Tableau17[[#This Row],[2015-T1-MACROTOTALE]],"")</f>
        <v>0.28412256267409469</v>
      </c>
      <c r="NP337" s="26">
        <f>IFERROR(Tableau17[[#This Row],[2015-T1-MACRODROITE]]/Tableau17[[#This Row],[2015-T1-MACROTOTALE]],"")</f>
        <v>0.11142061281337047</v>
      </c>
      <c r="NQ337" s="26">
        <f>IFERROR(Tableau17[[#This Row],[2015-T1-MACROCENTRE]]/Tableau17[[#This Row],[2015-T1-MACROTOTALE]],"")</f>
        <v>0</v>
      </c>
      <c r="NR337" s="26">
        <f>IFERROR(Tableau17[[#This Row],[2015-T1-MACROGAUCHE]]/Tableau17[[#This Row],[2015-T1-MACROTOTALE]],"")</f>
        <v>0.6044568245125348</v>
      </c>
      <c r="NS337" s="26">
        <f>IFERROR(Tableau17[[#This Row],[2015-T1-MACROAUTRE]]/Tableau17[[#This Row],[2015-T1-MACROTOTALE]],"")</f>
        <v>0</v>
      </c>
      <c r="NT337" s="26">
        <f>IFERROR(Tableau17[[#This Row],[2015-T2-MACROEXTRDROITE]]/Tableau17[[#This Row],[2015-T2-MACROTOTALE]],"")</f>
        <v>0.32307692307692309</v>
      </c>
      <c r="NU337" s="26">
        <f>IFERROR(Tableau17[[#This Row],[2015-T2-MACRODROITE]]/Tableau17[[#This Row],[2015-T2-MACROTOTALE]],"")</f>
        <v>0</v>
      </c>
      <c r="NV337" s="26">
        <f>IFERROR(Tableau17[[#This Row],[2015-T2-MACROCENTRE]]/Tableau17[[#This Row],[2015-T2-MACROTOTALE]],"")</f>
        <v>0</v>
      </c>
      <c r="NW337" s="26">
        <f>IFERROR(Tableau17[[#This Row],[2015-T2-MACROGAUCHE]]/Tableau17[[#This Row],[2015-T2-MACROTOTALE]],"")</f>
        <v>0.67692307692307696</v>
      </c>
      <c r="NX337" s="26">
        <f>IFERROR(Tableau17[[#This Row],[2015-T2-MACROAUTRE]]/Tableau17[[#This Row],[2015-T2-MACROTOTALE]],"")</f>
        <v>0</v>
      </c>
      <c r="NY337" s="26">
        <f>IFERROR(Tableau17[[#This Row],[2017-T1-MACROEXTRDROITE]]/Tableau17[[#This Row],[2017-T1-MACROTOTALE]],"")</f>
        <v>0.22558922558922559</v>
      </c>
      <c r="NZ337" s="26">
        <f>IFERROR(Tableau17[[#This Row],[2017-T1-MACRODROITE]]/Tableau17[[#This Row],[2017-T1-MACROTOTALE]],"")</f>
        <v>7.7441077441077436E-2</v>
      </c>
      <c r="OA337" s="26">
        <f>IFERROR(Tableau17[[#This Row],[2017-T1-MACROCENTRE]]/Tableau17[[#This Row],[2017-T1-MACROTOTALE]],"")</f>
        <v>0.17845117845117844</v>
      </c>
      <c r="OB337" s="26">
        <f>IFERROR(Tableau17[[#This Row],[2017-T1-MACROGAUCHE]]/Tableau17[[#This Row],[2017-T1-MACROTOTALE]],"")</f>
        <v>0.51515151515151514</v>
      </c>
      <c r="OC337" s="26">
        <f>IFERROR(Tableau17[[#This Row],[2017-T1-MACROAUTRE]]/Tableau17[[#This Row],[2017-T1-MACROTOTALE]],"")</f>
        <v>3.3670033670033669E-3</v>
      </c>
      <c r="OD337" s="26">
        <f>IFERROR(Tableau17[[#This Row],[2017-T2-MACROEXTRDROITE]]/Tableau17[[#This Row],[2017-T2-MACROTOTALE]],"")</f>
        <v>0.28153564899451555</v>
      </c>
      <c r="OE337" s="26">
        <f>IFERROR(Tableau17[[#This Row],[2017-T2-MACRODROITE]]/Tableau17[[#This Row],[2017-T2-MACROTOTALE]],"")</f>
        <v>0</v>
      </c>
      <c r="OF337" s="26">
        <f>IFERROR(Tableau17[[#This Row],[2017-T2-MACROCENTRE]]/Tableau17[[#This Row],[2017-T2-MACROTOTALE]],"")</f>
        <v>0.71846435100548445</v>
      </c>
      <c r="OG337" s="26">
        <f>IFERROR(Tableau17[[#This Row],[2017-T2-MACROGAUCHE]]/Tableau17[[#This Row],[2017-T2-MACROTOTALE]],"")</f>
        <v>0</v>
      </c>
      <c r="OH337" s="26">
        <f>IFERROR(Tableau17[[#This Row],[2017-T2-MACROAUTRE]]/Tableau17[[#This Row],[2017-T2-MACROTOTALE]],"")</f>
        <v>0</v>
      </c>
      <c r="OI337" s="26">
        <f>IFERROR(Tableau17[[#This Row],[2019-T1-MACROEXTRDROITE]]/Tableau17[[#This Row],[2019-T1-MACROTOTALE]],"")</f>
        <v>0.30864197530864196</v>
      </c>
      <c r="OJ337" s="26">
        <f>IFERROR(Tableau17[[#This Row],[2019-T1-MACRODROITE]]/Tableau17[[#This Row],[2019-T1-MACROTOTALE]],"")</f>
        <v>6.1728395061728392E-2</v>
      </c>
      <c r="OK337" s="26">
        <f>IFERROR(Tableau17[[#This Row],[2019-T1-MACROCENTRE]]/Tableau17[[#This Row],[2019-T1-MACROTOTALE]],"")</f>
        <v>9.2592592592592587E-2</v>
      </c>
      <c r="OL337" s="26">
        <f>IFERROR(Tableau17[[#This Row],[2019-T1-MACROGAUCHE]]/Tableau17[[#This Row],[2019-T1-MACROTOTALE]],"")</f>
        <v>0.47222222222222221</v>
      </c>
      <c r="OM337" s="26">
        <f>IFERROR(Tableau17[[#This Row],[2019-T1-MACROAUTRE]]/Tableau17[[#This Row],[2019-T1-MACROTOTALE]],"")</f>
        <v>6.4814814814814811E-2</v>
      </c>
      <c r="ON337" s="26">
        <f>IFERROR(Tableau17[[#This Row],[2020-T1-MACROEXTRDROITE]]/Tableau17[[#This Row],[2020-T1-MACROTOTALE]],"")</f>
        <v>0.13214285714285715</v>
      </c>
      <c r="OO337" s="26">
        <f>IFERROR(Tableau17[[#This Row],[2020-T1-MACRODROITE]]/Tableau17[[#This Row],[2020-T1-MACROTOTALE]],"")</f>
        <v>0.47142857142857142</v>
      </c>
      <c r="OP337" s="26">
        <f>IFERROR(Tableau17[[#This Row],[2020-T1-MACROCENTRE]]/Tableau17[[#This Row],[2020-T1-MACROTOTALE]],"")</f>
        <v>3.214285714285714E-2</v>
      </c>
      <c r="OQ337" s="26">
        <f>IFERROR(Tableau17[[#This Row],[2020-T1-MACROGAUCHE]]/Tableau17[[#This Row],[2020-T1-MACROTOTALE]],"")</f>
        <v>0.36428571428571427</v>
      </c>
      <c r="OR337" s="26">
        <f>IFERROR(Tableau17[[#This Row],[2020-T1-MACROAUTRE]]/Tableau17[[#This Row],[2020-T1-MACROTOTALE]],"")</f>
        <v>0</v>
      </c>
      <c r="OS337" s="26">
        <f>IFERROR(Tableau17[[#This Row],[2017 (L)-T1-MACROEXTRDROITE]]/Tableau17[[#This Row],[2017 (L)-T1-MACROTOTALE]],"")</f>
        <v>0.16193181818181818</v>
      </c>
      <c r="OT337" s="26">
        <f>IFERROR(Tableau17[[#This Row],[2017 (L)-T1-MACRODROITE]]/Tableau17[[#This Row],[2017 (L)-T1-MACROTOTALE]],"")</f>
        <v>0.24147727272727273</v>
      </c>
      <c r="OU337" s="26">
        <f>IFERROR(Tableau17[[#This Row],[2017 (L)-T1-MACROCENTRE]]/Tableau17[[#This Row],[2017 (L)-T1-MACROTOTALE]],"")</f>
        <v>0.13352272727272727</v>
      </c>
      <c r="OV337" s="26">
        <f>IFERROR(Tableau17[[#This Row],[2017 (L)-T1-MACROGAUCHE]]/Tableau17[[#This Row],[2017 (L)-T1-MACROTOTALE]],"")</f>
        <v>0.42329545454545453</v>
      </c>
      <c r="OW337" s="26">
        <f>IFERROR(Tableau17[[#This Row],[2017 (L)-T1-MACROAUTRE]]/Tableau17[[#This Row],[2017 (L)-T1-MACROTOTALE]],"")</f>
        <v>3.9772727272727272E-2</v>
      </c>
      <c r="OX337" s="26">
        <f>IFERROR(Tableau17[[#This Row],[2017 (L)-T2-MACROEXTRDROITE]]/Tableau17[[#This Row],[2017 (L)-T2-MACROTOTALE]],"")</f>
        <v>0</v>
      </c>
      <c r="OY337" s="26">
        <f>IFERROR(Tableau17[[#This Row],[2017 (L)-T2-MACRODROITE]]/Tableau17[[#This Row],[2017 (L)-T2-MACROTOTALE]],"")</f>
        <v>0</v>
      </c>
      <c r="OZ337" s="26">
        <f>IFERROR(Tableau17[[#This Row],[2017 (L)-T2-MACROCENTRE]]/Tableau17[[#This Row],[2017 (L)-T2-MACROTOTALE]],"")</f>
        <v>0.328125</v>
      </c>
      <c r="PA337" s="26">
        <f>IFERROR(Tableau17[[#This Row],[2017 (L)-T2-MACROGAUCHE]]/Tableau17[[#This Row],[2017 (L)-T2-MACROTOTALE]],"")</f>
        <v>0.671875</v>
      </c>
      <c r="PB337" s="26">
        <f>IFERROR(Tableau17[[#This Row],[2017 (L)-T2-MACROAUTRE]]/Tableau17[[#This Row],[2017 (L)-T2-MACROTOTALE]],"")</f>
        <v>0</v>
      </c>
      <c r="PC337" s="26">
        <f>IFERROR(Tableau17[[#This Row],[2008_T1_PROCUS]]/Tableau17[[#This Row],[2008_T1_INSCRITS]],0)</f>
        <v>6.6934404283801874E-3</v>
      </c>
      <c r="PD337" s="26">
        <f>IFERROR(Tableau17[[#This Row],[2008_T2_PROCUS]]/Tableau17[[#This Row],[2008_T2_INSCRITS]],0)</f>
        <v>0</v>
      </c>
      <c r="PE337" s="26">
        <f>Tableau17[[#This Row],[2014_T1_PROCUS]]/Tableau17[[#This Row],[2014_T1_INSCRITS]]</f>
        <v>6.180469715698393E-3</v>
      </c>
      <c r="PF337" s="26">
        <f>IFERROR(Tableau17[[#This Row],[2014_T2_PROCUS]]/Tableau17[[#This Row],[2014_T2_INSCRITS]],0)</f>
        <v>7.4165636588380719E-3</v>
      </c>
    </row>
    <row r="338" spans="1:422" hidden="1" x14ac:dyDescent="0.2">
      <c r="A338" s="1">
        <v>7</v>
      </c>
      <c r="B338" s="1" t="s">
        <v>487</v>
      </c>
      <c r="C338" s="1" t="s">
        <v>493</v>
      </c>
      <c r="D338" s="1" t="s">
        <v>493</v>
      </c>
      <c r="E338" s="1">
        <v>1377</v>
      </c>
      <c r="F338" s="1">
        <v>5.4333830000000001</v>
      </c>
      <c r="G338" s="1">
        <v>43.333396999999998</v>
      </c>
      <c r="H338" s="3">
        <v>803</v>
      </c>
      <c r="I338" s="3">
        <v>148</v>
      </c>
      <c r="J338" s="1">
        <v>2</v>
      </c>
      <c r="L338" s="1">
        <v>11</v>
      </c>
      <c r="M338" s="1">
        <v>41</v>
      </c>
      <c r="O338" s="1">
        <v>2</v>
      </c>
      <c r="P338" s="1">
        <v>57</v>
      </c>
      <c r="Q338" s="1">
        <v>1</v>
      </c>
      <c r="R338" s="1">
        <v>40</v>
      </c>
      <c r="S338" s="1">
        <v>17</v>
      </c>
      <c r="T338" s="1">
        <v>4</v>
      </c>
      <c r="U338" s="1">
        <v>175</v>
      </c>
      <c r="V338" s="1">
        <v>815</v>
      </c>
      <c r="W338" s="1">
        <v>335</v>
      </c>
      <c r="X338" s="1">
        <v>5</v>
      </c>
      <c r="Y338" s="2">
        <v>0.41104294000000002</v>
      </c>
      <c r="Z338" s="1">
        <v>815</v>
      </c>
      <c r="AA338" s="1">
        <v>431</v>
      </c>
      <c r="AB338" s="1">
        <v>7</v>
      </c>
      <c r="AC338" s="2">
        <v>0.52883435999999995</v>
      </c>
      <c r="AD338" s="1">
        <v>803</v>
      </c>
      <c r="AE338" s="1">
        <v>182</v>
      </c>
      <c r="AF338" s="2">
        <v>0.22665005999999999</v>
      </c>
      <c r="AG338" s="1">
        <f t="shared" si="5"/>
        <v>148</v>
      </c>
      <c r="AH338" s="1">
        <v>785</v>
      </c>
      <c r="AI338" s="1">
        <v>403</v>
      </c>
      <c r="AJ338" s="1">
        <v>0</v>
      </c>
      <c r="AK338" s="2">
        <v>0.51337580000000005</v>
      </c>
      <c r="AL338" s="1">
        <v>785</v>
      </c>
      <c r="AM338" s="1">
        <v>441</v>
      </c>
      <c r="AN338" s="1">
        <v>2</v>
      </c>
      <c r="AO338" s="2">
        <v>0.56178344000000002</v>
      </c>
      <c r="AP338" s="1">
        <v>821</v>
      </c>
      <c r="AQ338" s="1">
        <v>348</v>
      </c>
      <c r="AR338" s="2">
        <v>0.42387332999999999</v>
      </c>
      <c r="AS338" s="1">
        <v>821</v>
      </c>
      <c r="AT338" s="1">
        <v>400</v>
      </c>
      <c r="AU338" s="2">
        <v>0.48721071999999999</v>
      </c>
      <c r="AV338" s="1">
        <v>848</v>
      </c>
      <c r="AW338" s="1">
        <v>220</v>
      </c>
      <c r="AX338" s="2">
        <v>0.25943396000000002</v>
      </c>
      <c r="AY338" s="1">
        <v>848</v>
      </c>
      <c r="AZ338" s="1">
        <v>196</v>
      </c>
      <c r="BA338" s="2">
        <v>0.23113207999999999</v>
      </c>
      <c r="BB338" s="1">
        <v>846</v>
      </c>
      <c r="BC338" s="1">
        <v>533</v>
      </c>
      <c r="BD338" s="2">
        <v>0.63002364</v>
      </c>
      <c r="BE338" s="1">
        <v>846</v>
      </c>
      <c r="BF338" s="1">
        <v>542</v>
      </c>
      <c r="BG338" s="2">
        <v>0.64066193999999999</v>
      </c>
      <c r="BH338" s="1">
        <v>791</v>
      </c>
      <c r="BI338" s="1">
        <v>189</v>
      </c>
      <c r="BJ338" s="2">
        <v>0.23893805000000001</v>
      </c>
      <c r="BK338" s="1">
        <v>15</v>
      </c>
      <c r="BL338" s="1">
        <v>2</v>
      </c>
      <c r="BN338" s="1">
        <v>10</v>
      </c>
      <c r="BO338" s="1">
        <v>30</v>
      </c>
      <c r="BP338" s="1">
        <v>75</v>
      </c>
      <c r="BQ338" s="1">
        <v>258</v>
      </c>
      <c r="BR338" s="1">
        <v>390</v>
      </c>
      <c r="BS338" s="1">
        <v>24</v>
      </c>
      <c r="BU338" s="1">
        <v>98</v>
      </c>
      <c r="BV338" s="1">
        <v>307</v>
      </c>
      <c r="BW338" s="1">
        <v>429</v>
      </c>
      <c r="BZ338" s="1">
        <v>31</v>
      </c>
      <c r="CA338" s="1">
        <v>3</v>
      </c>
      <c r="CB338" s="1">
        <v>15</v>
      </c>
      <c r="CC338" s="1">
        <v>64</v>
      </c>
      <c r="CD338" s="1">
        <v>71</v>
      </c>
      <c r="CE338" s="1">
        <v>146</v>
      </c>
      <c r="CF338" s="1">
        <v>330</v>
      </c>
      <c r="CG338" s="1">
        <v>86</v>
      </c>
      <c r="CH338" s="1">
        <v>93</v>
      </c>
      <c r="CI338" s="1">
        <v>243</v>
      </c>
      <c r="CJ338" s="1">
        <v>422</v>
      </c>
      <c r="CL338" s="1">
        <v>3</v>
      </c>
      <c r="CN338" s="1">
        <v>6</v>
      </c>
      <c r="CO338" s="1">
        <v>6</v>
      </c>
      <c r="CP338" s="1">
        <v>79</v>
      </c>
      <c r="CS338" s="1">
        <v>154</v>
      </c>
      <c r="CT338" s="1">
        <v>88</v>
      </c>
      <c r="CV338" s="1">
        <v>3</v>
      </c>
      <c r="CW338" s="1">
        <v>339</v>
      </c>
      <c r="CY338" s="1">
        <v>105</v>
      </c>
      <c r="CZ338" s="1">
        <v>274</v>
      </c>
      <c r="DC338" s="1">
        <v>379</v>
      </c>
      <c r="DE338" s="1">
        <v>2</v>
      </c>
      <c r="DF338" s="1">
        <v>5</v>
      </c>
      <c r="DH338" s="1">
        <v>3</v>
      </c>
      <c r="DI338" s="1">
        <v>3</v>
      </c>
      <c r="DJ338" s="1">
        <v>3</v>
      </c>
      <c r="DK338" s="1">
        <v>1</v>
      </c>
      <c r="DL338" s="1">
        <v>56</v>
      </c>
      <c r="DM338" s="1">
        <v>53</v>
      </c>
      <c r="DN338" s="1">
        <v>30</v>
      </c>
      <c r="DQ338" s="1">
        <v>2</v>
      </c>
      <c r="DR338" s="1">
        <v>42</v>
      </c>
      <c r="DS338" s="1">
        <v>17</v>
      </c>
      <c r="DU338" s="1">
        <v>217</v>
      </c>
      <c r="DW338" s="1">
        <v>74</v>
      </c>
      <c r="DZ338" s="1">
        <v>114</v>
      </c>
      <c r="EA338" s="1">
        <v>188</v>
      </c>
      <c r="EB338" s="1">
        <v>3</v>
      </c>
      <c r="EC338" s="1">
        <v>15</v>
      </c>
      <c r="ED338" s="1">
        <v>1</v>
      </c>
      <c r="EE338" s="1">
        <v>11</v>
      </c>
      <c r="EF338" s="1">
        <v>47</v>
      </c>
      <c r="EG338" s="1">
        <v>21</v>
      </c>
      <c r="EH338" s="1">
        <v>2</v>
      </c>
      <c r="EI338" s="1">
        <v>149</v>
      </c>
      <c r="EJ338" s="1">
        <v>180</v>
      </c>
      <c r="EK338" s="1">
        <v>83</v>
      </c>
      <c r="EL338" s="1">
        <v>7</v>
      </c>
      <c r="EM338" s="1">
        <v>519</v>
      </c>
      <c r="EN338" s="1">
        <v>196</v>
      </c>
      <c r="EO338" s="1">
        <v>306</v>
      </c>
      <c r="EP338" s="1">
        <v>502</v>
      </c>
      <c r="EQ338" s="1">
        <v>0</v>
      </c>
      <c r="ER338" s="1">
        <v>0</v>
      </c>
      <c r="ES338" s="1">
        <v>2</v>
      </c>
      <c r="ET338" s="1">
        <v>25</v>
      </c>
      <c r="EU338" s="1">
        <v>6</v>
      </c>
      <c r="EV338" s="1">
        <v>70</v>
      </c>
      <c r="EW338" s="1">
        <v>3</v>
      </c>
      <c r="EX338" s="1">
        <v>0</v>
      </c>
      <c r="EY338" s="1">
        <v>3</v>
      </c>
      <c r="EZ338" s="1">
        <v>5</v>
      </c>
      <c r="FA338" s="1">
        <v>0</v>
      </c>
      <c r="FB338" s="1">
        <v>0</v>
      </c>
      <c r="FC338" s="1">
        <v>0</v>
      </c>
      <c r="FD338" s="1">
        <v>0</v>
      </c>
      <c r="FE338" s="1">
        <v>2</v>
      </c>
      <c r="FF338" s="1">
        <v>0</v>
      </c>
      <c r="FG338" s="1">
        <v>0</v>
      </c>
      <c r="FH338" s="1">
        <v>6</v>
      </c>
      <c r="FI338" s="1">
        <v>0</v>
      </c>
      <c r="FJ338" s="1">
        <v>6</v>
      </c>
      <c r="FK338" s="1">
        <v>13</v>
      </c>
      <c r="FL338" s="1">
        <v>0</v>
      </c>
      <c r="FM338" s="1">
        <v>8</v>
      </c>
      <c r="FN338" s="1">
        <v>3</v>
      </c>
      <c r="FO338" s="1">
        <v>4</v>
      </c>
      <c r="FP338" s="1">
        <v>20</v>
      </c>
      <c r="FQ338" s="1">
        <v>0</v>
      </c>
      <c r="FR338" s="1">
        <f>SUM(Tableau17[[#This Row],[2019-T1-ALEXANDRE Audric]:[2019-T1-MARIE Florie]])</f>
        <v>176</v>
      </c>
      <c r="FS338" s="1">
        <v>30</v>
      </c>
      <c r="FT338" s="1">
        <v>92</v>
      </c>
      <c r="FU338" s="1">
        <v>0</v>
      </c>
      <c r="FV338" s="1">
        <v>268</v>
      </c>
      <c r="FW338" s="1">
        <v>0</v>
      </c>
      <c r="FX338" s="1">
        <v>390</v>
      </c>
      <c r="FY338" s="1">
        <v>24</v>
      </c>
      <c r="FZ338" s="1">
        <v>98</v>
      </c>
      <c r="GA338" s="1">
        <v>0</v>
      </c>
      <c r="GB338" s="1">
        <v>307</v>
      </c>
      <c r="GC338" s="1">
        <v>0</v>
      </c>
      <c r="GD338" s="1">
        <v>429</v>
      </c>
      <c r="GE338" s="1">
        <v>64</v>
      </c>
      <c r="GF338" s="1">
        <v>71</v>
      </c>
      <c r="GG338" s="1">
        <v>0</v>
      </c>
      <c r="GH338" s="1">
        <v>195</v>
      </c>
      <c r="GI338" s="1">
        <v>0</v>
      </c>
      <c r="GJ338" s="1">
        <v>330</v>
      </c>
      <c r="GK338" s="1">
        <v>86</v>
      </c>
      <c r="GL338" s="1">
        <v>93</v>
      </c>
      <c r="GM338" s="1">
        <v>0</v>
      </c>
      <c r="GN338" s="1">
        <v>243</v>
      </c>
      <c r="GO338" s="1">
        <v>0</v>
      </c>
      <c r="GP338" s="1">
        <v>422</v>
      </c>
      <c r="GQ338" s="1">
        <v>82</v>
      </c>
      <c r="GR338" s="1">
        <v>88</v>
      </c>
      <c r="GS338" s="1">
        <v>0</v>
      </c>
      <c r="GT338" s="1">
        <v>169</v>
      </c>
      <c r="GU338" s="1">
        <v>0</v>
      </c>
      <c r="GV338" s="1">
        <v>339</v>
      </c>
      <c r="GW338" s="1">
        <v>105</v>
      </c>
      <c r="GX338" s="1">
        <v>0</v>
      </c>
      <c r="GY338" s="1">
        <v>0</v>
      </c>
      <c r="GZ338" s="1">
        <v>274</v>
      </c>
      <c r="HA338" s="1">
        <v>0</v>
      </c>
      <c r="HB338" s="1">
        <v>379</v>
      </c>
      <c r="HC338" s="1">
        <v>176</v>
      </c>
      <c r="HD338" s="1">
        <v>47</v>
      </c>
      <c r="HE338" s="1">
        <v>83</v>
      </c>
      <c r="HF338" s="1">
        <v>211</v>
      </c>
      <c r="HG338" s="1">
        <v>2</v>
      </c>
      <c r="HH338" s="1">
        <v>519</v>
      </c>
      <c r="HI338" s="1">
        <v>196</v>
      </c>
      <c r="HJ338" s="1">
        <v>0</v>
      </c>
      <c r="HK338" s="1">
        <v>306</v>
      </c>
      <c r="HL338" s="1">
        <v>0</v>
      </c>
      <c r="HM338" s="1">
        <v>0</v>
      </c>
      <c r="HN338" s="1">
        <v>502</v>
      </c>
      <c r="HO338" s="1">
        <v>84</v>
      </c>
      <c r="HP338" s="1">
        <v>6</v>
      </c>
      <c r="HQ338" s="1">
        <v>20</v>
      </c>
      <c r="HR338" s="1">
        <v>57</v>
      </c>
      <c r="HS338" s="1">
        <v>13</v>
      </c>
      <c r="HT338" s="1">
        <v>180</v>
      </c>
      <c r="HU338" s="1">
        <v>40</v>
      </c>
      <c r="HV338" s="1">
        <v>68</v>
      </c>
      <c r="HW338" s="1">
        <v>3</v>
      </c>
      <c r="HX338" s="1">
        <v>64</v>
      </c>
      <c r="HY338" s="1">
        <v>0</v>
      </c>
      <c r="HZ338" s="1">
        <v>175</v>
      </c>
      <c r="IA338" s="1">
        <v>61</v>
      </c>
      <c r="IB338" s="1">
        <v>30</v>
      </c>
      <c r="IC338" s="1">
        <v>42</v>
      </c>
      <c r="ID338" s="1">
        <v>80</v>
      </c>
      <c r="IE338" s="1">
        <v>4</v>
      </c>
      <c r="IF338" s="1">
        <v>217</v>
      </c>
      <c r="IG338" s="1">
        <v>74</v>
      </c>
      <c r="IH338" s="1">
        <v>0</v>
      </c>
      <c r="II338" s="1">
        <v>114</v>
      </c>
      <c r="IJ338" s="1">
        <v>0</v>
      </c>
      <c r="IK338" s="1">
        <v>0</v>
      </c>
      <c r="IL338" s="1">
        <v>188</v>
      </c>
      <c r="IM338" s="26">
        <f>IFERROR(Tableau17[[#This Row],[LDIV]]/Tableau17[[#This Row],[Total général]],"")</f>
        <v>1.1428571428571429E-2</v>
      </c>
      <c r="IN338" s="26">
        <f>IFERROR(Tableau17[[#This Row],[LDVC]]/Tableau17[[#This Row],[Total général]],"")</f>
        <v>0</v>
      </c>
      <c r="IO338" s="26">
        <f>IFERROR(Tableau17[[#This Row],[LDVD]]/Tableau17[[#This Row],[Total général]],"")</f>
        <v>6.2857142857142861E-2</v>
      </c>
      <c r="IP338" s="26">
        <f>IFERROR(Tableau17[[#This Row],[LDVG]]/Tableau17[[#This Row],[Total général]],"")</f>
        <v>0.23428571428571429</v>
      </c>
      <c r="IQ338" s="26">
        <f>IFERROR(Tableau17[[#This Row],[LEXD]]/Tableau17[[#This Row],[Total général]],"")</f>
        <v>0</v>
      </c>
      <c r="IR338" s="26">
        <f>IFERROR(Tableau17[[#This Row],[LEXG]]/Tableau17[[#This Row],[Total général]],"")</f>
        <v>1.1428571428571429E-2</v>
      </c>
      <c r="IS338" s="26">
        <f>IFERROR(Tableau17[[#This Row],[LLR]]/Tableau17[[#This Row],[Total général]],"")</f>
        <v>0.32571428571428573</v>
      </c>
      <c r="IT338" s="26">
        <f>IFERROR(Tableau17[[#This Row],[LREM]]/Tableau17[[#This Row],[Total général]],"")</f>
        <v>5.7142857142857143E-3</v>
      </c>
      <c r="IU338" s="26">
        <f>IFERROR(Tableau17[[#This Row],[LRN]]/Tableau17[[#This Row],[Total général]],"")</f>
        <v>0.22857142857142856</v>
      </c>
      <c r="IV338" s="26">
        <f>IFERROR(Tableau17[[#This Row],[LUG]]/Tableau17[[#This Row],[Total général]],"")</f>
        <v>9.7142857142857142E-2</v>
      </c>
      <c r="IW338" s="26">
        <f>IFERROR(Tableau17[[#This Row],[LVEC]]/Tableau17[[#This Row],[Total général]],"")</f>
        <v>2.2857142857142857E-2</v>
      </c>
      <c r="IX338" s="26">
        <f>IFERROR(Tableau17[[#This Row],[2008-T1-LCMD]]/Tableau17[[#This Row],[2008-T1-TOTAL]],"")</f>
        <v>3.8461538461538464E-2</v>
      </c>
      <c r="IY338" s="26">
        <f>IFERROR(Tableau17[[#This Row],[2008-T1-LDVD]]/Tableau17[[#This Row],[2008-T1-TOTAL]],"")</f>
        <v>5.1282051282051282E-3</v>
      </c>
      <c r="IZ338" s="26">
        <f>IFERROR(Tableau17[[#This Row],[2008-T1-LEXD]]/Tableau17[[#This Row],[2008-T1-TOTAL]],"")</f>
        <v>0</v>
      </c>
      <c r="JA338" s="26">
        <f>IFERROR(Tableau17[[#This Row],[2008-T1-LEXG]]/Tableau17[[#This Row],[2008-T1-TOTAL]],"")</f>
        <v>2.564102564102564E-2</v>
      </c>
      <c r="JB338" s="26">
        <f>IFERROR(Tableau17[[#This Row],[2008-T1-LFN]]/Tableau17[[#This Row],[2008-T1-TOTAL]],"")</f>
        <v>7.6923076923076927E-2</v>
      </c>
      <c r="JC338" s="26">
        <f>IFERROR(Tableau17[[#This Row],[2008-T1-LMAJ]]/Tableau17[[#This Row],[2008-T1-TOTAL]],"")</f>
        <v>0.19230769230769232</v>
      </c>
      <c r="JD338" s="26">
        <f>IFERROR(Tableau17[[#This Row],[2008-T1-LUG]]/Tableau17[[#This Row],[2008-T1-TOTAL]],"")</f>
        <v>0.66153846153846152</v>
      </c>
      <c r="JE338" s="26">
        <f>IFERROR(Tableau17[[#This Row],[2008-T2-LFN]]/Tableau17[[#This Row],[2008-T2-TOTAL]],"")</f>
        <v>5.5944055944055944E-2</v>
      </c>
      <c r="JF338" s="26">
        <f>IFERROR(Tableau17[[#This Row],[2008-T2-LGC]]/Tableau17[[#This Row],[2008-T2-TOTAL]],"")</f>
        <v>0</v>
      </c>
      <c r="JG338" s="26">
        <f>IFERROR(Tableau17[[#This Row],[2008-T2-LMAJ]]/Tableau17[[#This Row],[2008-T2-TOTAL]],"")</f>
        <v>0.22843822843822845</v>
      </c>
      <c r="JH338" s="26">
        <f>IFERROR(Tableau17[[#This Row],[2008-T2-LUG]]/Tableau17[[#This Row],[2008-T2-TOTAL]],"")</f>
        <v>0.71561771561771559</v>
      </c>
      <c r="JI338" s="26">
        <f>IFERROR(Tableau17[[#This Row],[2014-T1-LDIV]]/Tableau17[[#This Row],[2014-T1-TOTAL]],"")</f>
        <v>0</v>
      </c>
      <c r="JJ338" s="26">
        <f>IFERROR(Tableau17[[#This Row],[2014-T1-LDVD]]/Tableau17[[#This Row],[2014-T1-TOTAL]],"")</f>
        <v>0</v>
      </c>
      <c r="JK338" s="26">
        <f>IFERROR(Tableau17[[#This Row],[2014-T1-LDVG]]/Tableau17[[#This Row],[2014-T1-TOTAL]],"")</f>
        <v>9.3939393939393934E-2</v>
      </c>
      <c r="JL338" s="26">
        <f>IFERROR(Tableau17[[#This Row],[2014-T1-LEXG]]/Tableau17[[#This Row],[2014-T1-TOTAL]],"")</f>
        <v>9.0909090909090905E-3</v>
      </c>
      <c r="JM338" s="26">
        <f>IFERROR(Tableau17[[#This Row],[2014-T1-LFG]]/Tableau17[[#This Row],[2014-T1-TOTAL]],"")</f>
        <v>4.5454545454545456E-2</v>
      </c>
      <c r="JN338" s="26">
        <f>IFERROR(Tableau17[[#This Row],[2014-T1-LFN]]/Tableau17[[#This Row],[2014-T1-TOTAL]],"")</f>
        <v>0.19393939393939394</v>
      </c>
      <c r="JO338" s="26">
        <f>IFERROR(Tableau17[[#This Row],[2014-T1-LUD]]/Tableau17[[#This Row],[2014-T1-TOTAL]],"")</f>
        <v>0.21515151515151515</v>
      </c>
      <c r="JP338" s="26">
        <f>IFERROR(Tableau17[[#This Row],[2014-T1-LUG]]/Tableau17[[#This Row],[2014-T1-TOTAL]],"")</f>
        <v>0.44242424242424244</v>
      </c>
      <c r="JQ338" s="26">
        <f>IFERROR(Tableau17[[#This Row],[2014-T2-LFN]]/Tableau17[[#This Row],[2014-T2-TOTAL]],"")</f>
        <v>0.20379146919431279</v>
      </c>
      <c r="JR338" s="26">
        <f>IFERROR(Tableau17[[#This Row],[2014-T2-LUD]]/Tableau17[[#This Row],[2014-T2-TOTAL]],"")</f>
        <v>0.22037914691943128</v>
      </c>
      <c r="JS338" s="26">
        <f>IFERROR(Tableau17[[#This Row],[2014-T2-LUG]]/Tableau17[[#This Row],[2014-T2-TOTAL]],"")</f>
        <v>0.57582938388625593</v>
      </c>
      <c r="JT338" s="26">
        <f>IFERROR(Tableau17[[#This Row],[2015-T1-BC-DIV]]/Tableau17[[#This Row],[2015-T1-TOTAL]],"")</f>
        <v>0</v>
      </c>
      <c r="JU338" s="26">
        <f>IFERROR(Tableau17[[#This Row],[2015-T1-BC-DLF]]/Tableau17[[#This Row],[2015-T1-TOTAL]],"")</f>
        <v>8.8495575221238937E-3</v>
      </c>
      <c r="JV338" s="26">
        <f>IFERROR(Tableau17[[#This Row],[2015-T1-BC-DVD]]/Tableau17[[#This Row],[2015-T1-TOTAL]],"")</f>
        <v>0</v>
      </c>
      <c r="JW338" s="26">
        <f>IFERROR(Tableau17[[#This Row],[2015-T1-BC-DVG]]/Tableau17[[#This Row],[2015-T1-TOTAL]],"")</f>
        <v>1.7699115044247787E-2</v>
      </c>
      <c r="JX338" s="26">
        <f>IFERROR(Tableau17[[#This Row],[2015-T1-BC-FG]]/Tableau17[[#This Row],[2015-T1-TOTAL]],"")</f>
        <v>1.7699115044247787E-2</v>
      </c>
      <c r="JY338" s="26">
        <f>IFERROR(Tableau17[[#This Row],[2015-T1-BC-FN]]/Tableau17[[#This Row],[2015-T1-TOTAL]],"")</f>
        <v>0.23303834808259588</v>
      </c>
      <c r="JZ338" s="26">
        <f>IFERROR(Tableau17[[#This Row],[2015-T1-BC-MDM]]/Tableau17[[#This Row],[2015-T1-TOTAL]],"")</f>
        <v>0</v>
      </c>
      <c r="KA338" s="26">
        <f>IFERROR(Tableau17[[#This Row],[2015-T1-BC-RDG]]/Tableau17[[#This Row],[2015-T1-TOTAL]],"")</f>
        <v>0</v>
      </c>
      <c r="KB338" s="26">
        <f>IFERROR(Tableau17[[#This Row],[2015-T1-BC-SOC]]/Tableau17[[#This Row],[2015-T1-TOTAL]],"")</f>
        <v>0.45427728613569324</v>
      </c>
      <c r="KC338" s="26">
        <f>IFERROR(Tableau17[[#This Row],[2015-T1-BC-UD]]/Tableau17[[#This Row],[2015-T1-TOTAL]],"")</f>
        <v>0.25958702064896755</v>
      </c>
      <c r="KD338" s="26">
        <f>IFERROR(Tableau17[[#This Row],[2015-T1-BC-UG]]/Tableau17[[#This Row],[2015-T1-TOTAL]],"")</f>
        <v>0</v>
      </c>
      <c r="KE338" s="26">
        <f>IFERROR(Tableau17[[#This Row],[2015-T1-BC-VEC]]/Tableau17[[#This Row],[2015-T1-TOTAL]],"")</f>
        <v>8.8495575221238937E-3</v>
      </c>
      <c r="KF338" s="26">
        <f>IFERROR(Tableau17[[#This Row],[2015-T2-BC-DVG]]/Tableau17[[#This Row],[2015-T2-TOTAL]],"")</f>
        <v>0</v>
      </c>
      <c r="KG338" s="26">
        <f>IFERROR(Tableau17[[#This Row],[2015-T2-BC-FN]]/Tableau17[[#This Row],[2015-T2-TOTAL]],"")</f>
        <v>0.27704485488126651</v>
      </c>
      <c r="KH338" s="26">
        <f>IFERROR(Tableau17[[#This Row],[2015-T2-BC-SOC]]/Tableau17[[#This Row],[2015-T2-TOTAL]],"")</f>
        <v>0.72295514511873349</v>
      </c>
      <c r="KI338" s="26">
        <f>IFERROR(Tableau17[[#This Row],[2015-T2-BC-UD]]/Tableau17[[#This Row],[2015-T2-TOTAL]],"")</f>
        <v>0</v>
      </c>
      <c r="KJ338" s="26">
        <f>IFERROR(Tableau17[[#This Row],[2015-T2-BC-UG]]/Tableau17[[#This Row],[2015-T2-TOTAL]],"")</f>
        <v>0</v>
      </c>
      <c r="KK338" s="26">
        <f>IFERROR(Tableau17[[#This Row],[2017 (L)-T1-COM]]/Tableau17[[#This Row],[2017 (L)-T1-TOTAL]],"")</f>
        <v>0</v>
      </c>
      <c r="KL338" s="26">
        <f>IFERROR(Tableau17[[#This Row],[2017 (L)-T1-DIV]]/Tableau17[[#This Row],[2017 (L)-T1-TOTAL]],"")</f>
        <v>9.2165898617511521E-3</v>
      </c>
      <c r="KM338" s="26">
        <f>IFERROR(Tableau17[[#This Row],[2017 (L)-T1-DLF]]/Tableau17[[#This Row],[2017 (L)-T1-TOTAL]],"")</f>
        <v>2.3041474654377881E-2</v>
      </c>
      <c r="KN338" s="26">
        <f>IFERROR(Tableau17[[#This Row],[2017 (L)-T1-DVD]]/Tableau17[[#This Row],[2017 (L)-T1-TOTAL]],"")</f>
        <v>0</v>
      </c>
      <c r="KO338" s="26">
        <f>IFERROR(Tableau17[[#This Row],[2017 (L)-T1-DVG]]/Tableau17[[#This Row],[2017 (L)-T1-TOTAL]],"")</f>
        <v>1.3824884792626729E-2</v>
      </c>
      <c r="KP338" s="26">
        <f>IFERROR(Tableau17[[#This Row],[2017 (L)-T1-ECO]]/Tableau17[[#This Row],[2017 (L)-T1-TOTAL]],"")</f>
        <v>1.3824884792626729E-2</v>
      </c>
      <c r="KQ338" s="26">
        <f>IFERROR(Tableau17[[#This Row],[2017 (L)-T1-EXD]]/Tableau17[[#This Row],[2017 (L)-T1-TOTAL]],"")</f>
        <v>1.3824884792626729E-2</v>
      </c>
      <c r="KR338" s="26">
        <f>IFERROR(Tableau17[[#This Row],[2017 (L)-T1-EXG]]/Tableau17[[#This Row],[2017 (L)-T1-TOTAL]],"")</f>
        <v>4.608294930875576E-3</v>
      </c>
      <c r="KS338" s="26">
        <f>IFERROR(Tableau17[[#This Row],[2017 (L)-T1-FI]]/Tableau17[[#This Row],[2017 (L)-T1-TOTAL]],"")</f>
        <v>0.25806451612903225</v>
      </c>
      <c r="KT338" s="26">
        <f>IFERROR(Tableau17[[#This Row],[2017 (L)-T1-FN]]/Tableau17[[#This Row],[2017 (L)-T1-TOTAL]],"")</f>
        <v>0.24423963133640553</v>
      </c>
      <c r="KU338" s="26">
        <f>IFERROR(Tableau17[[#This Row],[2017 (L)-T1-LR]]/Tableau17[[#This Row],[2017 (L)-T1-TOTAL]],"")</f>
        <v>0.13824884792626729</v>
      </c>
      <c r="KV338" s="26">
        <f>IFERROR(Tableau17[[#This Row],[2017 (L)-T1-MDM]]/Tableau17[[#This Row],[2017 (L)-T1-TOTAL]],"")</f>
        <v>0</v>
      </c>
      <c r="KW338" s="26">
        <f>IFERROR(Tableau17[[#This Row],[2017 (L)-T1-RDG]]/Tableau17[[#This Row],[2017 (L)-T1-TOTAL]],"")</f>
        <v>0</v>
      </c>
      <c r="KX338" s="26">
        <f>IFERROR(Tableau17[[#This Row],[2017 (L)-T1-REG]]/Tableau17[[#This Row],[2017 (L)-T1-TOTAL]],"")</f>
        <v>9.2165898617511521E-3</v>
      </c>
      <c r="KY338" s="26">
        <f>IFERROR(Tableau17[[#This Row],[2017 (L)-T1-REM]]/Tableau17[[#This Row],[2017 (L)-T1-TOTAL]],"")</f>
        <v>0.19354838709677419</v>
      </c>
      <c r="KZ338" s="26">
        <f>IFERROR(Tableau17[[#This Row],[2017 (L)-T1-SOC]]/Tableau17[[#This Row],[2017 (L)-T1-TOTAL]],"")</f>
        <v>7.8341013824884786E-2</v>
      </c>
      <c r="LA338" s="26">
        <f>IFERROR(Tableau17[[#This Row],[2017 (L)-T1-UDI]]/Tableau17[[#This Row],[2017 (L)-T1-TOTAL]],"")</f>
        <v>0</v>
      </c>
      <c r="LB338" s="26">
        <f>IFERROR(Tableau17[[#This Row],[2017 (L)-T2-FI]]/Tableau17[[#This Row],[2017 (L)-T2-TOTAL]],"")</f>
        <v>0</v>
      </c>
      <c r="LC338" s="26">
        <f>IFERROR(Tableau17[[#This Row],[2017 (L)-T2-FN]]/Tableau17[[#This Row],[2017 (L)-T2-TOTAL]],"")</f>
        <v>0.39361702127659576</v>
      </c>
      <c r="LD338" s="26">
        <f>IFERROR(Tableau17[[#This Row],[2017 (L)-T2-LR]]/Tableau17[[#This Row],[2017 (L)-T2-TOTAL]],"")</f>
        <v>0</v>
      </c>
      <c r="LE338" s="26">
        <f>IFERROR(Tableau17[[#This Row],[2017 (L)-T2-MDM]]/Tableau17[[#This Row],[2017 (L)-T2-TOTAL]],"")</f>
        <v>0</v>
      </c>
      <c r="LF338" s="26">
        <f>IFERROR(Tableau17[[#This Row],[2017 (L)-T2-REM]]/Tableau17[[#This Row],[2017 (L)-T2-TOTAL]],"")</f>
        <v>0.6063829787234043</v>
      </c>
      <c r="LG338" s="26">
        <f>IFERROR(Tableau17[[#This Row],[2017-T1-ARTHAUD Nathalie]]/Tableau17[[#This Row],[2017-T1-TOTAL]],"")</f>
        <v>5.7803468208092483E-3</v>
      </c>
      <c r="LH338" s="26">
        <f>IFERROR(Tableau17[[#This Row],[2017-T1-ASSELINEAU Fran]]/Tableau17[[#This Row],[2017-T1-TOTAL]],"")</f>
        <v>2.8901734104046242E-2</v>
      </c>
      <c r="LI338" s="26">
        <f>IFERROR(Tableau17[[#This Row],[2017-T1-CHEMINADE Jacques]]/Tableau17[[#This Row],[2017-T1-TOTAL]],"")</f>
        <v>1.9267822736030828E-3</v>
      </c>
      <c r="LJ338" s="26">
        <f>IFERROR(Tableau17[[#This Row],[2017-T1-DUPONT-AIGNAN Nicolas]]/Tableau17[[#This Row],[2017-T1-TOTAL]],"")</f>
        <v>2.119460500963391E-2</v>
      </c>
      <c r="LK338" s="26">
        <f>IFERROR(Tableau17[[#This Row],[2017-T1-FILLON Fran]]/Tableau17[[#This Row],[2017-T1-TOTAL]],"")</f>
        <v>9.05587668593449E-2</v>
      </c>
      <c r="LL338" s="26">
        <f>IFERROR(Tableau17[[#This Row],[2017-T1-HAMON Beno]]/Tableau17[[#This Row],[2017-T1-TOTAL]],"")</f>
        <v>4.046242774566474E-2</v>
      </c>
      <c r="LM338" s="26">
        <f>IFERROR(Tableau17[[#This Row],[2017-T1-LASSALLE Jean]]/Tableau17[[#This Row],[2017-T1-TOTAL]],"")</f>
        <v>3.8535645472061657E-3</v>
      </c>
      <c r="LN338" s="26">
        <f>IFERROR(Tableau17[[#This Row],[2017-T1-LE PEN Marine]]/Tableau17[[#This Row],[2017-T1-TOTAL]],"")</f>
        <v>0.28709055876685935</v>
      </c>
      <c r="LO338" s="26">
        <f>IFERROR(Tableau17[[#This Row],[2017-T1-M Jean-Luc]]/Tableau17[[#This Row],[2017-T1-TOTAL]],"")</f>
        <v>0.34682080924855491</v>
      </c>
      <c r="LP338" s="26">
        <f>IFERROR(Tableau17[[#This Row],[2017-T1-MACRON Emmanuel]]/Tableau17[[#This Row],[2017-T1-TOTAL]],"")</f>
        <v>0.15992292870905589</v>
      </c>
      <c r="LQ338" s="26">
        <f>IFERROR(Tableau17[[#This Row],[2017-T1-POUTOU Philippe]]/Tableau17[[#This Row],[2017-T1-TOTAL]],"")</f>
        <v>1.348747591522158E-2</v>
      </c>
      <c r="LR338" s="26">
        <f>IFERROR(Tableau17[[#This Row],[2017-T2-LE PEN Marine]]/Tableau17[[#This Row],[2017-T2-TOTAL]],"")</f>
        <v>0.39043824701195218</v>
      </c>
      <c r="LS338" s="26">
        <f>IFERROR(Tableau17[[#This Row],[2017-T2-MACRON Emmanuel]]/Tableau17[[#This Row],[2017-T2-TOTAL]],"")</f>
        <v>0.60956175298804782</v>
      </c>
      <c r="LT338" s="26">
        <f>IFERROR(Tableau17[[#This Row],[2019-T1-ALEXANDRE Audric]]/Tableau17[[#This Row],[2019-T1-TOTAL]],"")</f>
        <v>0</v>
      </c>
      <c r="LU338" s="26">
        <f>IFERROR(Tableau17[[#This Row],[2019-T1-ARTHAUD Nathalie]]/Tableau17[[#This Row],[2019-T1-TOTAL]],"")</f>
        <v>0</v>
      </c>
      <c r="LV338" s="26">
        <f>IFERROR(Tableau17[[#This Row],[2019-T1-ASSELINEAU François]]/Tableau17[[#This Row],[2019-T1-TOTAL]],"")</f>
        <v>1.1363636363636364E-2</v>
      </c>
      <c r="LW338" s="26">
        <f>IFERROR(Tableau17[[#This Row],[2019-T1-AUBRY Manon]]/Tableau17[[#This Row],[2019-T1-TOTAL]],"")</f>
        <v>0.14204545454545456</v>
      </c>
      <c r="LX338" s="26">
        <f>IFERROR(Tableau17[[#This Row],[2019-T1-AZERGUI Nagib]]/Tableau17[[#This Row],[2019-T1-TOTAL]],"")</f>
        <v>3.4090909090909088E-2</v>
      </c>
      <c r="LY338" s="26">
        <f>IFERROR(Tableau17[[#This Row],[2019-T1-BARDELLA Jordan]]/Tableau17[[#This Row],[2019-T1-TOTAL]],"")</f>
        <v>0.39772727272727271</v>
      </c>
      <c r="LZ338" s="26">
        <f>IFERROR(Tableau17[[#This Row],[2019-T1-BELLAMY François-Xavier]]/Tableau17[[#This Row],[2019-T1-TOTAL]],"")</f>
        <v>1.7045454545454544E-2</v>
      </c>
      <c r="MA338" s="26">
        <f>IFERROR(Tableau17[[#This Row],[2019-T1-BIDOU Olivier]]/Tableau17[[#This Row],[2019-T1-TOTAL]],"")</f>
        <v>0</v>
      </c>
      <c r="MB338" s="26">
        <f>IFERROR(Tableau17[[#This Row],[2019-T1-BOURG Dominique]]/Tableau17[[#This Row],[2019-T1-TOTAL]],"")</f>
        <v>1.7045454545454544E-2</v>
      </c>
      <c r="MC338" s="26">
        <f>IFERROR(Tableau17[[#This Row],[2019-T1-BROSSAT Ian]]/Tableau17[[#This Row],[2019-T1-TOTAL]],"")</f>
        <v>2.8409090909090908E-2</v>
      </c>
      <c r="MD338" s="26">
        <f>IFERROR(Tableau17[[#This Row],[2019-T1-CAILLAUD Sophie]]/Tableau17[[#This Row],[2019-T1-TOTAL]],"")</f>
        <v>0</v>
      </c>
      <c r="ME338" s="26">
        <f>IFERROR(Tableau17[[#This Row],[2019-T1-CAMUS Renaud]]/Tableau17[[#This Row],[2019-T1-TOTAL]],"")</f>
        <v>0</v>
      </c>
      <c r="MF338" s="26">
        <f>IFERROR(Tableau17[[#This Row],[2019-T1-CHALENÇON Christophe]]/Tableau17[[#This Row],[2019-T1-TOTAL]],"")</f>
        <v>0</v>
      </c>
      <c r="MG338" s="26">
        <f>IFERROR(Tableau17[[#This Row],[2019-T1-CORBET Cathy Denise Ginette]]/Tableau17[[#This Row],[2019-T1-TOTAL]],"")</f>
        <v>0</v>
      </c>
      <c r="MH338" s="26">
        <f>IFERROR(Tableau17[[#This Row],[2019-T1-DE PREVOISIN Robert]]/Tableau17[[#This Row],[2019-T1-TOTAL]],"")</f>
        <v>1.1363636363636364E-2</v>
      </c>
      <c r="MI338" s="26">
        <f>IFERROR(Tableau17[[#This Row],[2019-T1-DELFEL Thérèse]]/Tableau17[[#This Row],[2019-T1-TOTAL]],"")</f>
        <v>0</v>
      </c>
      <c r="MJ338" s="26">
        <f>IFERROR(Tableau17[[#This Row],[2019-T1-DIEUMEGARD Pierre]]/Tableau17[[#This Row],[2019-T1-TOTAL]],"")</f>
        <v>0</v>
      </c>
      <c r="MK338" s="26">
        <f>IFERROR(Tableau17[[#This Row],[2019-T1-DUPONT-AIGNAN Nicolas]]/Tableau17[[#This Row],[2019-T1-TOTAL]],"")</f>
        <v>3.4090909090909088E-2</v>
      </c>
      <c r="ML338" s="26">
        <f>IFERROR(Tableau17[[#This Row],[2019-T1-GERNIGON Yves]]/Tableau17[[#This Row],[2019-T1-TOTAL]],"")</f>
        <v>0</v>
      </c>
      <c r="MM338" s="26">
        <f>IFERROR(Tableau17[[#This Row],[2019-T1-GLUCKSMANN Raphaël]]/Tableau17[[#This Row],[2019-T1-TOTAL]],"")</f>
        <v>3.4090909090909088E-2</v>
      </c>
      <c r="MN338" s="26">
        <f>IFERROR(Tableau17[[#This Row],[2019-T1-HAMON Benoît]]/Tableau17[[#This Row],[2019-T1-TOTAL]],"")</f>
        <v>7.3863636363636367E-2</v>
      </c>
      <c r="MO338" s="26">
        <f>IFERROR(Tableau17[[#This Row],[2019-T1-HELGEN Gilles]]/Tableau17[[#This Row],[2019-T1-TOTAL]],"")</f>
        <v>0</v>
      </c>
      <c r="MP338" s="26">
        <f>IFERROR(Tableau17[[#This Row],[2019-T1-JADOT Yannick]]/Tableau17[[#This Row],[2019-T1-TOTAL]],"")</f>
        <v>4.5454545454545456E-2</v>
      </c>
      <c r="MQ338" s="26">
        <f>IFERROR(Tableau17[[#This Row],[2019-T1-LAGARDE Jean-Christophe]]/Tableau17[[#This Row],[2019-T1-TOTAL]],"")</f>
        <v>1.7045454545454544E-2</v>
      </c>
      <c r="MR338" s="26">
        <f>IFERROR(Tableau17[[#This Row],[2019-T1-LALANNE Francis]]/Tableau17[[#This Row],[2019-T1-TOTAL]],"")</f>
        <v>2.2727272727272728E-2</v>
      </c>
      <c r="MS338" s="26">
        <f>IFERROR(Tableau17[[#This Row],[2019-T1-LOISEAU Nathalie]]/Tableau17[[#This Row],[2019-T1-TOTAL]],"")</f>
        <v>0.11363636363636363</v>
      </c>
      <c r="MT338" s="26">
        <f>IFERROR(Tableau17[[#This Row],[2019-T1-MARIE Florie]]/Tableau17[[#This Row],[2019-T1-TOTAL]],"")</f>
        <v>0</v>
      </c>
      <c r="MU338" s="26">
        <f>IFERROR(Tableau17[[#This Row],[2008-T1-MACROEXTRDROITE]]/Tableau17[[#This Row],[2008-T1-MACROTOTALE]],"")</f>
        <v>7.6923076923076927E-2</v>
      </c>
      <c r="MV338" s="26">
        <f>IFERROR(Tableau17[[#This Row],[2008-T1-MACRODROITE]]/Tableau17[[#This Row],[2008-T1-MACROTOTALE]],"")</f>
        <v>0.23589743589743589</v>
      </c>
      <c r="MW338" s="26">
        <f>IFERROR(Tableau17[[#This Row],[2008-T1-MACROCENTRE]]/Tableau17[[#This Row],[2008-T1-MACROTOTALE]],"")</f>
        <v>0</v>
      </c>
      <c r="MX338" s="26">
        <f>IFERROR(Tableau17[[#This Row],[2008-T1-MACROGAUCHE]]/Tableau17[[#This Row],[2008-T1-MACROTOTALE]],"")</f>
        <v>0.68717948717948718</v>
      </c>
      <c r="MY338" s="26">
        <f>IFERROR(Tableau17[[#This Row],[2008-T1-MACROAUTRE]]/Tableau17[[#This Row],[2008-T1-MACROTOTALE]],"")</f>
        <v>0</v>
      </c>
      <c r="MZ338" s="26">
        <f>IFERROR(Tableau17[[#This Row],[2008-T2-MACROEXTRDROITE]]/Tableau17[[#This Row],[2008-T2-MACROTOTALE]],"")</f>
        <v>5.5944055944055944E-2</v>
      </c>
      <c r="NA338" s="26">
        <f>IFERROR(Tableau17[[#This Row],[2008-T2-MACRODROITE]]/Tableau17[[#This Row],[2008-T2-MACROTOTALE]],"")</f>
        <v>0.22843822843822845</v>
      </c>
      <c r="NB338" s="26">
        <f>IFERROR(Tableau17[[#This Row],[2008-T2-MACROCENTRE]]/Tableau17[[#This Row],[2008-T2-MACROTOTALE]],"")</f>
        <v>0</v>
      </c>
      <c r="NC338" s="26">
        <f>IFERROR(Tableau17[[#This Row],[2008-T2-MACROGAUCHE]]/Tableau17[[#This Row],[2008-T2-MACROTOTALE]],"")</f>
        <v>0.71561771561771559</v>
      </c>
      <c r="ND338" s="26">
        <f>IFERROR(Tableau17[[#This Row],[2008-T2-MACROAUTRE]]/Tableau17[[#This Row],[2008-T2-MACROTOTALE]],"")</f>
        <v>0</v>
      </c>
      <c r="NE338" s="26">
        <f>IFERROR(Tableau17[[#This Row],[2014-T1-MACROEXTRDROITE]]/Tableau17[[#This Row],[2014-T1-MACROTOTALE]],"")</f>
        <v>0.19393939393939394</v>
      </c>
      <c r="NF338" s="26">
        <f>IFERROR(Tableau17[[#This Row],[2014-T1-MACRODROITE]]/Tableau17[[#This Row],[2014-T1-MACROTOTALE]],"")</f>
        <v>0.21515151515151515</v>
      </c>
      <c r="NG338" s="26">
        <f>IFERROR(Tableau17[[#This Row],[2014-T1-MACROCENTRE]]/Tableau17[[#This Row],[2014-T1-MACROTOTALE]],"")</f>
        <v>0</v>
      </c>
      <c r="NH338" s="26">
        <f>IFERROR(Tableau17[[#This Row],[2014-T1-MACROGAUCHE]]/Tableau17[[#This Row],[2014-T1-MACROTOTALE]],"")</f>
        <v>0.59090909090909094</v>
      </c>
      <c r="NI338" s="26">
        <f>IFERROR(Tableau17[[#This Row],[2014-T1-MACROAUTRE]]/Tableau17[[#This Row],[2014-T1-MACROTOTALE]],"")</f>
        <v>0</v>
      </c>
      <c r="NJ338" s="26">
        <f>IFERROR(Tableau17[[#This Row],[2014-T2-MACROEXTRDROITE]]/Tableau17[[#This Row],[2014-T2-MACROTOTALE]],"")</f>
        <v>0.20379146919431279</v>
      </c>
      <c r="NK338" s="26">
        <f>IFERROR(Tableau17[[#This Row],[2014-T2-MACRODROITE]]/Tableau17[[#This Row],[2014-T2-MACROTOTALE]],"")</f>
        <v>0.22037914691943128</v>
      </c>
      <c r="NL338" s="26">
        <f>IFERROR(Tableau17[[#This Row],[2014-T2-MACROCENTRE]]/Tableau17[[#This Row],[2014-T2-MACROTOTALE]],"")</f>
        <v>0</v>
      </c>
      <c r="NM338" s="26">
        <f>IFERROR(Tableau17[[#This Row],[2014-T2-MACROGAUCHE]]/Tableau17[[#This Row],[2014-T2-MACROTOTALE]],"")</f>
        <v>0.57582938388625593</v>
      </c>
      <c r="NN338" s="26">
        <f>IFERROR(Tableau17[[#This Row],[2014-T2-MACROAUTRE]]/Tableau17[[#This Row],[2014-T2-MACROTOTALE]],"")</f>
        <v>0</v>
      </c>
      <c r="NO338" s="26">
        <f>IFERROR( Tableau17[[#This Row],[2015-T1-MACROEXTRDROITE]]/Tableau17[[#This Row],[2015-T1-MACROTOTALE]],"")</f>
        <v>0.24188790560471976</v>
      </c>
      <c r="NP338" s="26">
        <f>IFERROR(Tableau17[[#This Row],[2015-T1-MACRODROITE]]/Tableau17[[#This Row],[2015-T1-MACROTOTALE]],"")</f>
        <v>0.25958702064896755</v>
      </c>
      <c r="NQ338" s="26">
        <f>IFERROR(Tableau17[[#This Row],[2015-T1-MACROCENTRE]]/Tableau17[[#This Row],[2015-T1-MACROTOTALE]],"")</f>
        <v>0</v>
      </c>
      <c r="NR338" s="26">
        <f>IFERROR(Tableau17[[#This Row],[2015-T1-MACROGAUCHE]]/Tableau17[[#This Row],[2015-T1-MACROTOTALE]],"")</f>
        <v>0.49852507374631266</v>
      </c>
      <c r="NS338" s="26">
        <f>IFERROR(Tableau17[[#This Row],[2015-T1-MACROAUTRE]]/Tableau17[[#This Row],[2015-T1-MACROTOTALE]],"")</f>
        <v>0</v>
      </c>
      <c r="NT338" s="26">
        <f>IFERROR(Tableau17[[#This Row],[2015-T2-MACROEXTRDROITE]]/Tableau17[[#This Row],[2015-T2-MACROTOTALE]],"")</f>
        <v>0.27704485488126651</v>
      </c>
      <c r="NU338" s="26">
        <f>IFERROR(Tableau17[[#This Row],[2015-T2-MACRODROITE]]/Tableau17[[#This Row],[2015-T2-MACROTOTALE]],"")</f>
        <v>0</v>
      </c>
      <c r="NV338" s="26">
        <f>IFERROR(Tableau17[[#This Row],[2015-T2-MACROCENTRE]]/Tableau17[[#This Row],[2015-T2-MACROTOTALE]],"")</f>
        <v>0</v>
      </c>
      <c r="NW338" s="26">
        <f>IFERROR(Tableau17[[#This Row],[2015-T2-MACROGAUCHE]]/Tableau17[[#This Row],[2015-T2-MACROTOTALE]],"")</f>
        <v>0.72295514511873349</v>
      </c>
      <c r="NX338" s="26">
        <f>IFERROR(Tableau17[[#This Row],[2015-T2-MACROAUTRE]]/Tableau17[[#This Row],[2015-T2-MACROTOTALE]],"")</f>
        <v>0</v>
      </c>
      <c r="NY338" s="26">
        <f>IFERROR(Tableau17[[#This Row],[2017-T1-MACROEXTRDROITE]]/Tableau17[[#This Row],[2017-T1-MACROTOTALE]],"")</f>
        <v>0.33911368015414256</v>
      </c>
      <c r="NZ338" s="26">
        <f>IFERROR(Tableau17[[#This Row],[2017-T1-MACRODROITE]]/Tableau17[[#This Row],[2017-T1-MACROTOTALE]],"")</f>
        <v>9.05587668593449E-2</v>
      </c>
      <c r="OA338" s="26">
        <f>IFERROR(Tableau17[[#This Row],[2017-T1-MACROCENTRE]]/Tableau17[[#This Row],[2017-T1-MACROTOTALE]],"")</f>
        <v>0.15992292870905589</v>
      </c>
      <c r="OB338" s="26">
        <f>IFERROR(Tableau17[[#This Row],[2017-T1-MACROGAUCHE]]/Tableau17[[#This Row],[2017-T1-MACROTOTALE]],"")</f>
        <v>0.40655105973025046</v>
      </c>
      <c r="OC338" s="26">
        <f>IFERROR(Tableau17[[#This Row],[2017-T1-MACROAUTRE]]/Tableau17[[#This Row],[2017-T1-MACROTOTALE]],"")</f>
        <v>3.8535645472061657E-3</v>
      </c>
      <c r="OD338" s="26">
        <f>IFERROR(Tableau17[[#This Row],[2017-T2-MACROEXTRDROITE]]/Tableau17[[#This Row],[2017-T2-MACROTOTALE]],"")</f>
        <v>0.39043824701195218</v>
      </c>
      <c r="OE338" s="26">
        <f>IFERROR(Tableau17[[#This Row],[2017-T2-MACRODROITE]]/Tableau17[[#This Row],[2017-T2-MACROTOTALE]],"")</f>
        <v>0</v>
      </c>
      <c r="OF338" s="26">
        <f>IFERROR(Tableau17[[#This Row],[2017-T2-MACROCENTRE]]/Tableau17[[#This Row],[2017-T2-MACROTOTALE]],"")</f>
        <v>0.60956175298804782</v>
      </c>
      <c r="OG338" s="26">
        <f>IFERROR(Tableau17[[#This Row],[2017-T2-MACROGAUCHE]]/Tableau17[[#This Row],[2017-T2-MACROTOTALE]],"")</f>
        <v>0</v>
      </c>
      <c r="OH338" s="26">
        <f>IFERROR(Tableau17[[#This Row],[2017-T2-MACROAUTRE]]/Tableau17[[#This Row],[2017-T2-MACROTOTALE]],"")</f>
        <v>0</v>
      </c>
      <c r="OI338" s="26">
        <f>IFERROR(Tableau17[[#This Row],[2019-T1-MACROEXTRDROITE]]/Tableau17[[#This Row],[2019-T1-MACROTOTALE]],"")</f>
        <v>0.46666666666666667</v>
      </c>
      <c r="OJ338" s="26">
        <f>IFERROR(Tableau17[[#This Row],[2019-T1-MACRODROITE]]/Tableau17[[#This Row],[2019-T1-MACROTOTALE]],"")</f>
        <v>3.3333333333333333E-2</v>
      </c>
      <c r="OK338" s="26">
        <f>IFERROR(Tableau17[[#This Row],[2019-T1-MACROCENTRE]]/Tableau17[[#This Row],[2019-T1-MACROTOTALE]],"")</f>
        <v>0.1111111111111111</v>
      </c>
      <c r="OL338" s="26">
        <f>IFERROR(Tableau17[[#This Row],[2019-T1-MACROGAUCHE]]/Tableau17[[#This Row],[2019-T1-MACROTOTALE]],"")</f>
        <v>0.31666666666666665</v>
      </c>
      <c r="OM338" s="26">
        <f>IFERROR(Tableau17[[#This Row],[2019-T1-MACROAUTRE]]/Tableau17[[#This Row],[2019-T1-MACROTOTALE]],"")</f>
        <v>7.2222222222222215E-2</v>
      </c>
      <c r="ON338" s="26">
        <f>IFERROR(Tableau17[[#This Row],[2020-T1-MACROEXTRDROITE]]/Tableau17[[#This Row],[2020-T1-MACROTOTALE]],"")</f>
        <v>0.22857142857142856</v>
      </c>
      <c r="OO338" s="26">
        <f>IFERROR(Tableau17[[#This Row],[2020-T1-MACRODROITE]]/Tableau17[[#This Row],[2020-T1-MACROTOTALE]],"")</f>
        <v>0.38857142857142857</v>
      </c>
      <c r="OP338" s="26">
        <f>IFERROR(Tableau17[[#This Row],[2020-T1-MACROCENTRE]]/Tableau17[[#This Row],[2020-T1-MACROTOTALE]],"")</f>
        <v>1.7142857142857144E-2</v>
      </c>
      <c r="OQ338" s="26">
        <f>IFERROR(Tableau17[[#This Row],[2020-T1-MACROGAUCHE]]/Tableau17[[#This Row],[2020-T1-MACROTOTALE]],"")</f>
        <v>0.36571428571428571</v>
      </c>
      <c r="OR338" s="26">
        <f>IFERROR(Tableau17[[#This Row],[2020-T1-MACROAUTRE]]/Tableau17[[#This Row],[2020-T1-MACROTOTALE]],"")</f>
        <v>0</v>
      </c>
      <c r="OS338" s="26">
        <f>IFERROR(Tableau17[[#This Row],[2017 (L)-T1-MACROEXTRDROITE]]/Tableau17[[#This Row],[2017 (L)-T1-MACROTOTALE]],"")</f>
        <v>0.28110599078341014</v>
      </c>
      <c r="OT338" s="26">
        <f>IFERROR(Tableau17[[#This Row],[2017 (L)-T1-MACRODROITE]]/Tableau17[[#This Row],[2017 (L)-T1-MACROTOTALE]],"")</f>
        <v>0.13824884792626729</v>
      </c>
      <c r="OU338" s="26">
        <f>IFERROR(Tableau17[[#This Row],[2017 (L)-T1-MACROCENTRE]]/Tableau17[[#This Row],[2017 (L)-T1-MACROTOTALE]],"")</f>
        <v>0.19354838709677419</v>
      </c>
      <c r="OV338" s="26">
        <f>IFERROR(Tableau17[[#This Row],[2017 (L)-T1-MACROGAUCHE]]/Tableau17[[#This Row],[2017 (L)-T1-MACROTOTALE]],"")</f>
        <v>0.3686635944700461</v>
      </c>
      <c r="OW338" s="26">
        <f>IFERROR(Tableau17[[#This Row],[2017 (L)-T1-MACROAUTRE]]/Tableau17[[#This Row],[2017 (L)-T1-MACROTOTALE]],"")</f>
        <v>1.8433179723502304E-2</v>
      </c>
      <c r="OX338" s="26">
        <f>IFERROR(Tableau17[[#This Row],[2017 (L)-T2-MACROEXTRDROITE]]/Tableau17[[#This Row],[2017 (L)-T2-MACROTOTALE]],"")</f>
        <v>0.39361702127659576</v>
      </c>
      <c r="OY338" s="26">
        <f>IFERROR(Tableau17[[#This Row],[2017 (L)-T2-MACRODROITE]]/Tableau17[[#This Row],[2017 (L)-T2-MACROTOTALE]],"")</f>
        <v>0</v>
      </c>
      <c r="OZ338" s="26">
        <f>IFERROR(Tableau17[[#This Row],[2017 (L)-T2-MACROCENTRE]]/Tableau17[[#This Row],[2017 (L)-T2-MACROTOTALE]],"")</f>
        <v>0.6063829787234043</v>
      </c>
      <c r="PA338" s="26">
        <f>IFERROR(Tableau17[[#This Row],[2017 (L)-T2-MACROGAUCHE]]/Tableau17[[#This Row],[2017 (L)-T2-MACROTOTALE]],"")</f>
        <v>0</v>
      </c>
      <c r="PB338" s="26">
        <f>IFERROR(Tableau17[[#This Row],[2017 (L)-T2-MACROAUTRE]]/Tableau17[[#This Row],[2017 (L)-T2-MACROTOTALE]],"")</f>
        <v>0</v>
      </c>
      <c r="PC338" s="26">
        <f>IFERROR(Tableau17[[#This Row],[2008_T1_PROCUS]]/Tableau17[[#This Row],[2008_T1_INSCRITS]],0)</f>
        <v>0</v>
      </c>
      <c r="PD338" s="26">
        <f>IFERROR(Tableau17[[#This Row],[2008_T2_PROCUS]]/Tableau17[[#This Row],[2008_T2_INSCRITS]],0)</f>
        <v>2.5477707006369425E-3</v>
      </c>
      <c r="PE338" s="26">
        <f>Tableau17[[#This Row],[2014_T1_PROCUS]]/Tableau17[[#This Row],[2014_T1_INSCRITS]]</f>
        <v>6.1349693251533744E-3</v>
      </c>
      <c r="PF338" s="26">
        <f>IFERROR(Tableau17[[#This Row],[2014_T2_PROCUS]]/Tableau17[[#This Row],[2014_T2_INSCRITS]],0)</f>
        <v>8.5889570552147246E-3</v>
      </c>
    </row>
    <row r="339" spans="1:422" hidden="1" x14ac:dyDescent="0.2">
      <c r="A339" s="1">
        <v>7</v>
      </c>
      <c r="B339" s="1" t="s">
        <v>469</v>
      </c>
      <c r="C339" s="1" t="s">
        <v>471</v>
      </c>
      <c r="D339" s="1" t="s">
        <v>471</v>
      </c>
      <c r="E339" s="1">
        <v>1302</v>
      </c>
      <c r="F339" s="1">
        <v>5.4063790000000003</v>
      </c>
      <c r="G339" s="1">
        <v>43.319549000000002</v>
      </c>
      <c r="H339" s="3">
        <v>1239</v>
      </c>
      <c r="I339" s="3">
        <v>316</v>
      </c>
      <c r="J339" s="1">
        <v>2</v>
      </c>
      <c r="L339" s="1">
        <v>49</v>
      </c>
      <c r="M339" s="1">
        <v>7</v>
      </c>
      <c r="O339" s="1">
        <v>1</v>
      </c>
      <c r="P339" s="1">
        <v>67</v>
      </c>
      <c r="Q339" s="1">
        <v>18</v>
      </c>
      <c r="R339" s="1">
        <v>103</v>
      </c>
      <c r="S339" s="1">
        <v>71</v>
      </c>
      <c r="T339" s="1">
        <v>21</v>
      </c>
      <c r="U339" s="1">
        <v>339</v>
      </c>
      <c r="V339" s="1">
        <v>1145</v>
      </c>
      <c r="W339" s="1">
        <v>616</v>
      </c>
      <c r="X339" s="1">
        <v>7</v>
      </c>
      <c r="Y339" s="2">
        <v>0.53799127000000002</v>
      </c>
      <c r="Z339" s="1">
        <v>1144</v>
      </c>
      <c r="AA339" s="1">
        <v>686</v>
      </c>
      <c r="AB339" s="1">
        <v>8</v>
      </c>
      <c r="AC339" s="2">
        <v>0.59965035</v>
      </c>
      <c r="AD339" s="1">
        <v>1239</v>
      </c>
      <c r="AE339" s="1">
        <v>350</v>
      </c>
      <c r="AF339" s="2">
        <v>0.28248588000000002</v>
      </c>
      <c r="AG339" s="1">
        <f t="shared" si="5"/>
        <v>316</v>
      </c>
      <c r="AH339" s="1">
        <v>961</v>
      </c>
      <c r="AI339" s="1">
        <v>548</v>
      </c>
      <c r="AJ339" s="1">
        <v>8</v>
      </c>
      <c r="AK339" s="2">
        <v>0.57023933000000004</v>
      </c>
      <c r="AL339" s="1">
        <v>961</v>
      </c>
      <c r="AM339" s="1">
        <v>572</v>
      </c>
      <c r="AN339" s="1">
        <v>20</v>
      </c>
      <c r="AO339" s="2">
        <v>0.59521332000000005</v>
      </c>
      <c r="AP339" s="1">
        <v>1148</v>
      </c>
      <c r="AQ339" s="1">
        <v>502</v>
      </c>
      <c r="AR339" s="2">
        <v>0.43728222999999999</v>
      </c>
      <c r="AS339" s="1">
        <v>1148</v>
      </c>
      <c r="AT339" s="1">
        <v>502</v>
      </c>
      <c r="AU339" s="2">
        <v>0.43728222999999999</v>
      </c>
      <c r="AV339" s="1">
        <v>1224</v>
      </c>
      <c r="AW339" s="1">
        <v>505</v>
      </c>
      <c r="AX339" s="2">
        <v>0.4125817</v>
      </c>
      <c r="AY339" s="1">
        <v>1223</v>
      </c>
      <c r="AZ339" s="1">
        <v>414</v>
      </c>
      <c r="BA339" s="2">
        <v>0.33851186</v>
      </c>
      <c r="BB339" s="1">
        <v>1225</v>
      </c>
      <c r="BC339" s="1">
        <v>919</v>
      </c>
      <c r="BD339" s="2">
        <v>0.75020408000000005</v>
      </c>
      <c r="BE339" s="1">
        <v>1224</v>
      </c>
      <c r="BF339" s="1">
        <v>849</v>
      </c>
      <c r="BG339" s="2">
        <v>0.69362745000000003</v>
      </c>
      <c r="BH339" s="1">
        <v>1249</v>
      </c>
      <c r="BI339" s="1">
        <v>493</v>
      </c>
      <c r="BJ339" s="2">
        <v>0.39471577000000002</v>
      </c>
      <c r="BK339" s="1">
        <v>20</v>
      </c>
      <c r="BL339" s="1">
        <v>6</v>
      </c>
      <c r="BN339" s="1">
        <v>16</v>
      </c>
      <c r="BO339" s="1">
        <v>75</v>
      </c>
      <c r="BP339" s="1">
        <v>195</v>
      </c>
      <c r="BQ339" s="1">
        <v>229</v>
      </c>
      <c r="BR339" s="1">
        <v>541</v>
      </c>
      <c r="BS339" s="1">
        <v>56</v>
      </c>
      <c r="BU339" s="1">
        <v>248</v>
      </c>
      <c r="BV339" s="1">
        <v>256</v>
      </c>
      <c r="BW339" s="1">
        <v>560</v>
      </c>
      <c r="BZ339" s="1">
        <v>41</v>
      </c>
      <c r="CA339" s="1">
        <v>3</v>
      </c>
      <c r="CB339" s="1">
        <v>37</v>
      </c>
      <c r="CC339" s="1">
        <v>211</v>
      </c>
      <c r="CD339" s="1">
        <v>194</v>
      </c>
      <c r="CE339" s="1">
        <v>103</v>
      </c>
      <c r="CF339" s="1">
        <v>589</v>
      </c>
      <c r="CG339" s="1">
        <v>255</v>
      </c>
      <c r="CH339" s="1">
        <v>245</v>
      </c>
      <c r="CI339" s="1">
        <v>165</v>
      </c>
      <c r="CJ339" s="1">
        <v>665</v>
      </c>
      <c r="CN339" s="1">
        <v>10</v>
      </c>
      <c r="CO339" s="1">
        <v>33</v>
      </c>
      <c r="CP339" s="1">
        <v>234</v>
      </c>
      <c r="CT339" s="1">
        <v>112</v>
      </c>
      <c r="CU339" s="1">
        <v>87</v>
      </c>
      <c r="CW339" s="1">
        <v>476</v>
      </c>
      <c r="CY339" s="1">
        <v>272</v>
      </c>
      <c r="DB339" s="1">
        <v>179</v>
      </c>
      <c r="DC339" s="1">
        <v>451</v>
      </c>
      <c r="DE339" s="1">
        <v>4</v>
      </c>
      <c r="DF339" s="1">
        <v>1</v>
      </c>
      <c r="DH339" s="1">
        <v>0</v>
      </c>
      <c r="DI339" s="1">
        <v>9</v>
      </c>
      <c r="DJ339" s="1">
        <v>13</v>
      </c>
      <c r="DK339" s="1">
        <v>4</v>
      </c>
      <c r="DL339" s="1">
        <v>92</v>
      </c>
      <c r="DM339" s="1">
        <v>155</v>
      </c>
      <c r="DN339" s="1">
        <v>72</v>
      </c>
      <c r="DQ339" s="1">
        <v>2</v>
      </c>
      <c r="DR339" s="1">
        <v>135</v>
      </c>
      <c r="DS339" s="1">
        <v>15</v>
      </c>
      <c r="DU339" s="1">
        <v>502</v>
      </c>
      <c r="DW339" s="1">
        <v>187</v>
      </c>
      <c r="DZ339" s="1">
        <v>204</v>
      </c>
      <c r="EA339" s="1">
        <v>391</v>
      </c>
      <c r="EB339" s="1">
        <v>0</v>
      </c>
      <c r="EC339" s="1">
        <v>13</v>
      </c>
      <c r="ED339" s="1">
        <v>1</v>
      </c>
      <c r="EE339" s="1">
        <v>26</v>
      </c>
      <c r="EF339" s="1">
        <v>143</v>
      </c>
      <c r="EG339" s="1">
        <v>30</v>
      </c>
      <c r="EH339" s="1">
        <v>7</v>
      </c>
      <c r="EI339" s="1">
        <v>304</v>
      </c>
      <c r="EJ339" s="1">
        <v>205</v>
      </c>
      <c r="EK339" s="1">
        <v>170</v>
      </c>
      <c r="EL339" s="1">
        <v>5</v>
      </c>
      <c r="EM339" s="1">
        <v>904</v>
      </c>
      <c r="EN339" s="1">
        <v>365</v>
      </c>
      <c r="EO339" s="1">
        <v>423</v>
      </c>
      <c r="EP339" s="1">
        <v>788</v>
      </c>
      <c r="EQ339" s="1">
        <v>0</v>
      </c>
      <c r="ER339" s="1">
        <v>7</v>
      </c>
      <c r="ES339" s="1">
        <v>8</v>
      </c>
      <c r="ET339" s="1">
        <v>42</v>
      </c>
      <c r="EU339" s="1">
        <v>2</v>
      </c>
      <c r="EV339" s="1">
        <v>179</v>
      </c>
      <c r="EW339" s="1">
        <v>27</v>
      </c>
      <c r="EX339" s="1">
        <v>2</v>
      </c>
      <c r="EY339" s="1">
        <v>9</v>
      </c>
      <c r="EZ339" s="1">
        <v>20</v>
      </c>
      <c r="FA339" s="1">
        <v>0</v>
      </c>
      <c r="FB339" s="1">
        <v>0</v>
      </c>
      <c r="FC339" s="1">
        <v>0</v>
      </c>
      <c r="FD339" s="1">
        <v>0</v>
      </c>
      <c r="FE339" s="1">
        <v>0</v>
      </c>
      <c r="FF339" s="1">
        <v>0</v>
      </c>
      <c r="FG339" s="1">
        <v>1</v>
      </c>
      <c r="FH339" s="1">
        <v>9</v>
      </c>
      <c r="FI339" s="1">
        <v>0</v>
      </c>
      <c r="FJ339" s="1">
        <v>34</v>
      </c>
      <c r="FK339" s="1">
        <v>8</v>
      </c>
      <c r="FL339" s="1">
        <v>0</v>
      </c>
      <c r="FM339" s="1">
        <v>34</v>
      </c>
      <c r="FN339" s="1">
        <v>10</v>
      </c>
      <c r="FO339" s="1">
        <v>2</v>
      </c>
      <c r="FP339" s="1">
        <v>75</v>
      </c>
      <c r="FQ339" s="1">
        <v>1</v>
      </c>
      <c r="FR339" s="1">
        <f>SUM(Tableau17[[#This Row],[2019-T1-ALEXANDRE Audric]:[2019-T1-MARIE Florie]])</f>
        <v>470</v>
      </c>
      <c r="FS339" s="1">
        <v>75</v>
      </c>
      <c r="FT339" s="1">
        <v>221</v>
      </c>
      <c r="FU339" s="1">
        <v>0</v>
      </c>
      <c r="FV339" s="1">
        <v>245</v>
      </c>
      <c r="FW339" s="1">
        <v>0</v>
      </c>
      <c r="FX339" s="1">
        <v>541</v>
      </c>
      <c r="FY339" s="1">
        <v>56</v>
      </c>
      <c r="FZ339" s="1">
        <v>248</v>
      </c>
      <c r="GA339" s="1">
        <v>0</v>
      </c>
      <c r="GB339" s="1">
        <v>256</v>
      </c>
      <c r="GC339" s="1">
        <v>0</v>
      </c>
      <c r="GD339" s="1">
        <v>560</v>
      </c>
      <c r="GE339" s="1">
        <v>211</v>
      </c>
      <c r="GF339" s="1">
        <v>194</v>
      </c>
      <c r="GG339" s="1">
        <v>0</v>
      </c>
      <c r="GH339" s="1">
        <v>184</v>
      </c>
      <c r="GI339" s="1">
        <v>0</v>
      </c>
      <c r="GJ339" s="1">
        <v>589</v>
      </c>
      <c r="GK339" s="1">
        <v>255</v>
      </c>
      <c r="GL339" s="1">
        <v>245</v>
      </c>
      <c r="GM339" s="1">
        <v>0</v>
      </c>
      <c r="GN339" s="1">
        <v>165</v>
      </c>
      <c r="GO339" s="1">
        <v>0</v>
      </c>
      <c r="GP339" s="1">
        <v>665</v>
      </c>
      <c r="GQ339" s="1">
        <v>234</v>
      </c>
      <c r="GR339" s="1">
        <v>112</v>
      </c>
      <c r="GS339" s="1">
        <v>0</v>
      </c>
      <c r="GT339" s="1">
        <v>130</v>
      </c>
      <c r="GU339" s="1">
        <v>0</v>
      </c>
      <c r="GV339" s="1">
        <v>476</v>
      </c>
      <c r="GW339" s="1">
        <v>272</v>
      </c>
      <c r="GX339" s="1">
        <v>0</v>
      </c>
      <c r="GY339" s="1">
        <v>0</v>
      </c>
      <c r="GZ339" s="1">
        <v>179</v>
      </c>
      <c r="HA339" s="1">
        <v>0</v>
      </c>
      <c r="HB339" s="1">
        <v>451</v>
      </c>
      <c r="HC339" s="1">
        <v>344</v>
      </c>
      <c r="HD339" s="1">
        <v>143</v>
      </c>
      <c r="HE339" s="1">
        <v>170</v>
      </c>
      <c r="HF339" s="1">
        <v>240</v>
      </c>
      <c r="HG339" s="1">
        <v>7</v>
      </c>
      <c r="HH339" s="1">
        <v>904</v>
      </c>
      <c r="HI339" s="1">
        <v>365</v>
      </c>
      <c r="HJ339" s="1">
        <v>0</v>
      </c>
      <c r="HK339" s="1">
        <v>423</v>
      </c>
      <c r="HL339" s="1">
        <v>0</v>
      </c>
      <c r="HM339" s="1">
        <v>0</v>
      </c>
      <c r="HN339" s="1">
        <v>788</v>
      </c>
      <c r="HO339" s="1">
        <v>201</v>
      </c>
      <c r="HP339" s="1">
        <v>37</v>
      </c>
      <c r="HQ339" s="1">
        <v>75</v>
      </c>
      <c r="HR339" s="1">
        <v>145</v>
      </c>
      <c r="HS339" s="1">
        <v>19</v>
      </c>
      <c r="HT339" s="1">
        <v>477</v>
      </c>
      <c r="HU339" s="1">
        <v>103</v>
      </c>
      <c r="HV339" s="1">
        <v>116</v>
      </c>
      <c r="HW339" s="1">
        <v>20</v>
      </c>
      <c r="HX339" s="1">
        <v>100</v>
      </c>
      <c r="HY339" s="1">
        <v>0</v>
      </c>
      <c r="HZ339" s="1">
        <v>339</v>
      </c>
      <c r="IA339" s="1">
        <v>169</v>
      </c>
      <c r="IB339" s="1">
        <v>72</v>
      </c>
      <c r="IC339" s="1">
        <v>135</v>
      </c>
      <c r="ID339" s="1">
        <v>120</v>
      </c>
      <c r="IE339" s="1">
        <v>6</v>
      </c>
      <c r="IF339" s="1">
        <v>502</v>
      </c>
      <c r="IG339" s="1">
        <v>187</v>
      </c>
      <c r="IH339" s="1">
        <v>0</v>
      </c>
      <c r="II339" s="1">
        <v>204</v>
      </c>
      <c r="IJ339" s="1">
        <v>0</v>
      </c>
      <c r="IK339" s="1">
        <v>0</v>
      </c>
      <c r="IL339" s="1">
        <v>391</v>
      </c>
      <c r="IM339" s="26">
        <f>IFERROR(Tableau17[[#This Row],[LDIV]]/Tableau17[[#This Row],[Total général]],"")</f>
        <v>5.8997050147492625E-3</v>
      </c>
      <c r="IN339" s="26">
        <f>IFERROR(Tableau17[[#This Row],[LDVC]]/Tableau17[[#This Row],[Total général]],"")</f>
        <v>0</v>
      </c>
      <c r="IO339" s="26">
        <f>IFERROR(Tableau17[[#This Row],[LDVD]]/Tableau17[[#This Row],[Total général]],"")</f>
        <v>0.14454277286135694</v>
      </c>
      <c r="IP339" s="26">
        <f>IFERROR(Tableau17[[#This Row],[LDVG]]/Tableau17[[#This Row],[Total général]],"")</f>
        <v>2.0648967551622419E-2</v>
      </c>
      <c r="IQ339" s="26">
        <f>IFERROR(Tableau17[[#This Row],[LEXD]]/Tableau17[[#This Row],[Total général]],"")</f>
        <v>0</v>
      </c>
      <c r="IR339" s="26">
        <f>IFERROR(Tableau17[[#This Row],[LEXG]]/Tableau17[[#This Row],[Total général]],"")</f>
        <v>2.9498525073746312E-3</v>
      </c>
      <c r="IS339" s="26">
        <f>IFERROR(Tableau17[[#This Row],[LLR]]/Tableau17[[#This Row],[Total général]],"")</f>
        <v>0.19764011799410031</v>
      </c>
      <c r="IT339" s="26">
        <f>IFERROR(Tableau17[[#This Row],[LREM]]/Tableau17[[#This Row],[Total général]],"")</f>
        <v>5.3097345132743362E-2</v>
      </c>
      <c r="IU339" s="26">
        <f>IFERROR(Tableau17[[#This Row],[LRN]]/Tableau17[[#This Row],[Total général]],"")</f>
        <v>0.30383480825958703</v>
      </c>
      <c r="IV339" s="26">
        <f>IFERROR(Tableau17[[#This Row],[LUG]]/Tableau17[[#This Row],[Total général]],"")</f>
        <v>0.20943952802359883</v>
      </c>
      <c r="IW339" s="26">
        <f>IFERROR(Tableau17[[#This Row],[LVEC]]/Tableau17[[#This Row],[Total général]],"")</f>
        <v>6.1946902654867256E-2</v>
      </c>
      <c r="IX339" s="26">
        <f>IFERROR(Tableau17[[#This Row],[2008-T1-LCMD]]/Tableau17[[#This Row],[2008-T1-TOTAL]],"")</f>
        <v>3.6968576709796676E-2</v>
      </c>
      <c r="IY339" s="26">
        <f>IFERROR(Tableau17[[#This Row],[2008-T1-LDVD]]/Tableau17[[#This Row],[2008-T1-TOTAL]],"")</f>
        <v>1.1090573012939002E-2</v>
      </c>
      <c r="IZ339" s="26">
        <f>IFERROR(Tableau17[[#This Row],[2008-T1-LEXD]]/Tableau17[[#This Row],[2008-T1-TOTAL]],"")</f>
        <v>0</v>
      </c>
      <c r="JA339" s="26">
        <f>IFERROR(Tableau17[[#This Row],[2008-T1-LEXG]]/Tableau17[[#This Row],[2008-T1-TOTAL]],"")</f>
        <v>2.9574861367837338E-2</v>
      </c>
      <c r="JB339" s="26">
        <f>IFERROR(Tableau17[[#This Row],[2008-T1-LFN]]/Tableau17[[#This Row],[2008-T1-TOTAL]],"")</f>
        <v>0.13863216266173753</v>
      </c>
      <c r="JC339" s="26">
        <f>IFERROR(Tableau17[[#This Row],[2008-T1-LMAJ]]/Tableau17[[#This Row],[2008-T1-TOTAL]],"")</f>
        <v>0.36044362292051757</v>
      </c>
      <c r="JD339" s="26">
        <f>IFERROR(Tableau17[[#This Row],[2008-T1-LUG]]/Tableau17[[#This Row],[2008-T1-TOTAL]],"")</f>
        <v>0.42329020332717188</v>
      </c>
      <c r="JE339" s="26">
        <f>IFERROR(Tableau17[[#This Row],[2008-T2-LFN]]/Tableau17[[#This Row],[2008-T2-TOTAL]],"")</f>
        <v>0.1</v>
      </c>
      <c r="JF339" s="26">
        <f>IFERROR(Tableau17[[#This Row],[2008-T2-LGC]]/Tableau17[[#This Row],[2008-T2-TOTAL]],"")</f>
        <v>0</v>
      </c>
      <c r="JG339" s="26">
        <f>IFERROR(Tableau17[[#This Row],[2008-T2-LMAJ]]/Tableau17[[#This Row],[2008-T2-TOTAL]],"")</f>
        <v>0.44285714285714284</v>
      </c>
      <c r="JH339" s="26">
        <f>IFERROR(Tableau17[[#This Row],[2008-T2-LUG]]/Tableau17[[#This Row],[2008-T2-TOTAL]],"")</f>
        <v>0.45714285714285713</v>
      </c>
      <c r="JI339" s="26">
        <f>IFERROR(Tableau17[[#This Row],[2014-T1-LDIV]]/Tableau17[[#This Row],[2014-T1-TOTAL]],"")</f>
        <v>0</v>
      </c>
      <c r="JJ339" s="26">
        <f>IFERROR(Tableau17[[#This Row],[2014-T1-LDVD]]/Tableau17[[#This Row],[2014-T1-TOTAL]],"")</f>
        <v>0</v>
      </c>
      <c r="JK339" s="26">
        <f>IFERROR(Tableau17[[#This Row],[2014-T1-LDVG]]/Tableau17[[#This Row],[2014-T1-TOTAL]],"")</f>
        <v>6.9609507640067916E-2</v>
      </c>
      <c r="JL339" s="26">
        <f>IFERROR(Tableau17[[#This Row],[2014-T1-LEXG]]/Tableau17[[#This Row],[2014-T1-TOTAL]],"")</f>
        <v>5.0933786078098476E-3</v>
      </c>
      <c r="JM339" s="26">
        <f>IFERROR(Tableau17[[#This Row],[2014-T1-LFG]]/Tableau17[[#This Row],[2014-T1-TOTAL]],"")</f>
        <v>6.2818336162988112E-2</v>
      </c>
      <c r="JN339" s="26">
        <f>IFERROR(Tableau17[[#This Row],[2014-T1-LFN]]/Tableau17[[#This Row],[2014-T1-TOTAL]],"")</f>
        <v>0.35823429541595925</v>
      </c>
      <c r="JO339" s="26">
        <f>IFERROR(Tableau17[[#This Row],[2014-T1-LUD]]/Tableau17[[#This Row],[2014-T1-TOTAL]],"")</f>
        <v>0.32937181663837012</v>
      </c>
      <c r="JP339" s="26">
        <f>IFERROR(Tableau17[[#This Row],[2014-T1-LUG]]/Tableau17[[#This Row],[2014-T1-TOTAL]],"")</f>
        <v>0.17487266553480477</v>
      </c>
      <c r="JQ339" s="26">
        <f>IFERROR(Tableau17[[#This Row],[2014-T2-LFN]]/Tableau17[[#This Row],[2014-T2-TOTAL]],"")</f>
        <v>0.38345864661654133</v>
      </c>
      <c r="JR339" s="26">
        <f>IFERROR(Tableau17[[#This Row],[2014-T2-LUD]]/Tableau17[[#This Row],[2014-T2-TOTAL]],"")</f>
        <v>0.36842105263157893</v>
      </c>
      <c r="JS339" s="26">
        <f>IFERROR(Tableau17[[#This Row],[2014-T2-LUG]]/Tableau17[[#This Row],[2014-T2-TOTAL]],"")</f>
        <v>0.24812030075187969</v>
      </c>
      <c r="JT339" s="26">
        <f>IFERROR(Tableau17[[#This Row],[2015-T1-BC-DIV]]/Tableau17[[#This Row],[2015-T1-TOTAL]],"")</f>
        <v>0</v>
      </c>
      <c r="JU339" s="26">
        <f>IFERROR(Tableau17[[#This Row],[2015-T1-BC-DLF]]/Tableau17[[#This Row],[2015-T1-TOTAL]],"")</f>
        <v>0</v>
      </c>
      <c r="JV339" s="26">
        <f>IFERROR(Tableau17[[#This Row],[2015-T1-BC-DVD]]/Tableau17[[#This Row],[2015-T1-TOTAL]],"")</f>
        <v>0</v>
      </c>
      <c r="JW339" s="26">
        <f>IFERROR(Tableau17[[#This Row],[2015-T1-BC-DVG]]/Tableau17[[#This Row],[2015-T1-TOTAL]],"")</f>
        <v>2.100840336134454E-2</v>
      </c>
      <c r="JX339" s="26">
        <f>IFERROR(Tableau17[[#This Row],[2015-T1-BC-FG]]/Tableau17[[#This Row],[2015-T1-TOTAL]],"")</f>
        <v>6.9327731092436978E-2</v>
      </c>
      <c r="JY339" s="26">
        <f>IFERROR(Tableau17[[#This Row],[2015-T1-BC-FN]]/Tableau17[[#This Row],[2015-T1-TOTAL]],"")</f>
        <v>0.49159663865546216</v>
      </c>
      <c r="JZ339" s="26">
        <f>IFERROR(Tableau17[[#This Row],[2015-T1-BC-MDM]]/Tableau17[[#This Row],[2015-T1-TOTAL]],"")</f>
        <v>0</v>
      </c>
      <c r="KA339" s="26">
        <f>IFERROR(Tableau17[[#This Row],[2015-T1-BC-RDG]]/Tableau17[[#This Row],[2015-T1-TOTAL]],"")</f>
        <v>0</v>
      </c>
      <c r="KB339" s="26">
        <f>IFERROR(Tableau17[[#This Row],[2015-T1-BC-SOC]]/Tableau17[[#This Row],[2015-T1-TOTAL]],"")</f>
        <v>0</v>
      </c>
      <c r="KC339" s="26">
        <f>IFERROR(Tableau17[[#This Row],[2015-T1-BC-UD]]/Tableau17[[#This Row],[2015-T1-TOTAL]],"")</f>
        <v>0.23529411764705882</v>
      </c>
      <c r="KD339" s="26">
        <f>IFERROR(Tableau17[[#This Row],[2015-T1-BC-UG]]/Tableau17[[#This Row],[2015-T1-TOTAL]],"")</f>
        <v>0.18277310924369747</v>
      </c>
      <c r="KE339" s="26">
        <f>IFERROR(Tableau17[[#This Row],[2015-T1-BC-VEC]]/Tableau17[[#This Row],[2015-T1-TOTAL]],"")</f>
        <v>0</v>
      </c>
      <c r="KF339" s="26">
        <f>IFERROR(Tableau17[[#This Row],[2015-T2-BC-DVG]]/Tableau17[[#This Row],[2015-T2-TOTAL]],"")</f>
        <v>0</v>
      </c>
      <c r="KG339" s="26">
        <f>IFERROR(Tableau17[[#This Row],[2015-T2-BC-FN]]/Tableau17[[#This Row],[2015-T2-TOTAL]],"")</f>
        <v>0.60310421286031046</v>
      </c>
      <c r="KH339" s="26">
        <f>IFERROR(Tableau17[[#This Row],[2015-T2-BC-SOC]]/Tableau17[[#This Row],[2015-T2-TOTAL]],"")</f>
        <v>0</v>
      </c>
      <c r="KI339" s="26">
        <f>IFERROR(Tableau17[[#This Row],[2015-T2-BC-UD]]/Tableau17[[#This Row],[2015-T2-TOTAL]],"")</f>
        <v>0</v>
      </c>
      <c r="KJ339" s="26">
        <f>IFERROR(Tableau17[[#This Row],[2015-T2-BC-UG]]/Tableau17[[#This Row],[2015-T2-TOTAL]],"")</f>
        <v>0.39689578713968959</v>
      </c>
      <c r="KK339" s="26">
        <f>IFERROR(Tableau17[[#This Row],[2017 (L)-T1-COM]]/Tableau17[[#This Row],[2017 (L)-T1-TOTAL]],"")</f>
        <v>0</v>
      </c>
      <c r="KL339" s="26">
        <f>IFERROR(Tableau17[[#This Row],[2017 (L)-T1-DIV]]/Tableau17[[#This Row],[2017 (L)-T1-TOTAL]],"")</f>
        <v>7.9681274900398405E-3</v>
      </c>
      <c r="KM339" s="26">
        <f>IFERROR(Tableau17[[#This Row],[2017 (L)-T1-DLF]]/Tableau17[[#This Row],[2017 (L)-T1-TOTAL]],"")</f>
        <v>1.9920318725099601E-3</v>
      </c>
      <c r="KN339" s="26">
        <f>IFERROR(Tableau17[[#This Row],[2017 (L)-T1-DVD]]/Tableau17[[#This Row],[2017 (L)-T1-TOTAL]],"")</f>
        <v>0</v>
      </c>
      <c r="KO339" s="26">
        <f>IFERROR(Tableau17[[#This Row],[2017 (L)-T1-DVG]]/Tableau17[[#This Row],[2017 (L)-T1-TOTAL]],"")</f>
        <v>0</v>
      </c>
      <c r="KP339" s="26">
        <f>IFERROR(Tableau17[[#This Row],[2017 (L)-T1-ECO]]/Tableau17[[#This Row],[2017 (L)-T1-TOTAL]],"")</f>
        <v>1.7928286852589643E-2</v>
      </c>
      <c r="KQ339" s="26">
        <f>IFERROR(Tableau17[[#This Row],[2017 (L)-T1-EXD]]/Tableau17[[#This Row],[2017 (L)-T1-TOTAL]],"")</f>
        <v>2.5896414342629483E-2</v>
      </c>
      <c r="KR339" s="26">
        <f>IFERROR(Tableau17[[#This Row],[2017 (L)-T1-EXG]]/Tableau17[[#This Row],[2017 (L)-T1-TOTAL]],"")</f>
        <v>7.9681274900398405E-3</v>
      </c>
      <c r="KS339" s="26">
        <f>IFERROR(Tableau17[[#This Row],[2017 (L)-T1-FI]]/Tableau17[[#This Row],[2017 (L)-T1-TOTAL]],"")</f>
        <v>0.18326693227091634</v>
      </c>
      <c r="KT339" s="26">
        <f>IFERROR(Tableau17[[#This Row],[2017 (L)-T1-FN]]/Tableau17[[#This Row],[2017 (L)-T1-TOTAL]],"")</f>
        <v>0.30876494023904383</v>
      </c>
      <c r="KU339" s="26">
        <f>IFERROR(Tableau17[[#This Row],[2017 (L)-T1-LR]]/Tableau17[[#This Row],[2017 (L)-T1-TOTAL]],"")</f>
        <v>0.14342629482071714</v>
      </c>
      <c r="KV339" s="26">
        <f>IFERROR(Tableau17[[#This Row],[2017 (L)-T1-MDM]]/Tableau17[[#This Row],[2017 (L)-T1-TOTAL]],"")</f>
        <v>0</v>
      </c>
      <c r="KW339" s="26">
        <f>IFERROR(Tableau17[[#This Row],[2017 (L)-T1-RDG]]/Tableau17[[#This Row],[2017 (L)-T1-TOTAL]],"")</f>
        <v>0</v>
      </c>
      <c r="KX339" s="26">
        <f>IFERROR(Tableau17[[#This Row],[2017 (L)-T1-REG]]/Tableau17[[#This Row],[2017 (L)-T1-TOTAL]],"")</f>
        <v>3.9840637450199202E-3</v>
      </c>
      <c r="KY339" s="26">
        <f>IFERROR(Tableau17[[#This Row],[2017 (L)-T1-REM]]/Tableau17[[#This Row],[2017 (L)-T1-TOTAL]],"")</f>
        <v>0.2689243027888446</v>
      </c>
      <c r="KZ339" s="26">
        <f>IFERROR(Tableau17[[#This Row],[2017 (L)-T1-SOC]]/Tableau17[[#This Row],[2017 (L)-T1-TOTAL]],"")</f>
        <v>2.9880478087649404E-2</v>
      </c>
      <c r="LA339" s="26">
        <f>IFERROR(Tableau17[[#This Row],[2017 (L)-T1-UDI]]/Tableau17[[#This Row],[2017 (L)-T1-TOTAL]],"")</f>
        <v>0</v>
      </c>
      <c r="LB339" s="26">
        <f>IFERROR(Tableau17[[#This Row],[2017 (L)-T2-FI]]/Tableau17[[#This Row],[2017 (L)-T2-TOTAL]],"")</f>
        <v>0</v>
      </c>
      <c r="LC339" s="26">
        <f>IFERROR(Tableau17[[#This Row],[2017 (L)-T2-FN]]/Tableau17[[#This Row],[2017 (L)-T2-TOTAL]],"")</f>
        <v>0.47826086956521741</v>
      </c>
      <c r="LD339" s="26">
        <f>IFERROR(Tableau17[[#This Row],[2017 (L)-T2-LR]]/Tableau17[[#This Row],[2017 (L)-T2-TOTAL]],"")</f>
        <v>0</v>
      </c>
      <c r="LE339" s="26">
        <f>IFERROR(Tableau17[[#This Row],[2017 (L)-T2-MDM]]/Tableau17[[#This Row],[2017 (L)-T2-TOTAL]],"")</f>
        <v>0</v>
      </c>
      <c r="LF339" s="26">
        <f>IFERROR(Tableau17[[#This Row],[2017 (L)-T2-REM]]/Tableau17[[#This Row],[2017 (L)-T2-TOTAL]],"")</f>
        <v>0.52173913043478259</v>
      </c>
      <c r="LG339" s="26">
        <f>IFERROR(Tableau17[[#This Row],[2017-T1-ARTHAUD Nathalie]]/Tableau17[[#This Row],[2017-T1-TOTAL]],"")</f>
        <v>0</v>
      </c>
      <c r="LH339" s="26">
        <f>IFERROR(Tableau17[[#This Row],[2017-T1-ASSELINEAU Fran]]/Tableau17[[#This Row],[2017-T1-TOTAL]],"")</f>
        <v>1.4380530973451327E-2</v>
      </c>
      <c r="LI339" s="26">
        <f>IFERROR(Tableau17[[#This Row],[2017-T1-CHEMINADE Jacques]]/Tableau17[[#This Row],[2017-T1-TOTAL]],"")</f>
        <v>1.1061946902654867E-3</v>
      </c>
      <c r="LJ339" s="26">
        <f>IFERROR(Tableau17[[#This Row],[2017-T1-DUPONT-AIGNAN Nicolas]]/Tableau17[[#This Row],[2017-T1-TOTAL]],"")</f>
        <v>2.8761061946902654E-2</v>
      </c>
      <c r="LK339" s="26">
        <f>IFERROR(Tableau17[[#This Row],[2017-T1-FILLON Fran]]/Tableau17[[#This Row],[2017-T1-TOTAL]],"")</f>
        <v>0.1581858407079646</v>
      </c>
      <c r="LL339" s="26">
        <f>IFERROR(Tableau17[[#This Row],[2017-T1-HAMON Beno]]/Tableau17[[#This Row],[2017-T1-TOTAL]],"")</f>
        <v>3.3185840707964605E-2</v>
      </c>
      <c r="LM339" s="26">
        <f>IFERROR(Tableau17[[#This Row],[2017-T1-LASSALLE Jean]]/Tableau17[[#This Row],[2017-T1-TOTAL]],"")</f>
        <v>7.743362831858407E-3</v>
      </c>
      <c r="LN339" s="26">
        <f>IFERROR(Tableau17[[#This Row],[2017-T1-LE PEN Marine]]/Tableau17[[#This Row],[2017-T1-TOTAL]],"")</f>
        <v>0.33628318584070799</v>
      </c>
      <c r="LO339" s="26">
        <f>IFERROR(Tableau17[[#This Row],[2017-T1-M Jean-Luc]]/Tableau17[[#This Row],[2017-T1-TOTAL]],"")</f>
        <v>0.22676991150442477</v>
      </c>
      <c r="LP339" s="26">
        <f>IFERROR(Tableau17[[#This Row],[2017-T1-MACRON Emmanuel]]/Tableau17[[#This Row],[2017-T1-TOTAL]],"")</f>
        <v>0.18805309734513273</v>
      </c>
      <c r="LQ339" s="26">
        <f>IFERROR(Tableau17[[#This Row],[2017-T1-POUTOU Philippe]]/Tableau17[[#This Row],[2017-T1-TOTAL]],"")</f>
        <v>5.5309734513274336E-3</v>
      </c>
      <c r="LR339" s="26">
        <f>IFERROR(Tableau17[[#This Row],[2017-T2-LE PEN Marine]]/Tableau17[[#This Row],[2017-T2-TOTAL]],"")</f>
        <v>0.46319796954314718</v>
      </c>
      <c r="LS339" s="26">
        <f>IFERROR(Tableau17[[#This Row],[2017-T2-MACRON Emmanuel]]/Tableau17[[#This Row],[2017-T2-TOTAL]],"")</f>
        <v>0.53680203045685282</v>
      </c>
      <c r="LT339" s="26">
        <f>IFERROR(Tableau17[[#This Row],[2019-T1-ALEXANDRE Audric]]/Tableau17[[#This Row],[2019-T1-TOTAL]],"")</f>
        <v>0</v>
      </c>
      <c r="LU339" s="26">
        <f>IFERROR(Tableau17[[#This Row],[2019-T1-ARTHAUD Nathalie]]/Tableau17[[#This Row],[2019-T1-TOTAL]],"")</f>
        <v>1.4893617021276596E-2</v>
      </c>
      <c r="LV339" s="26">
        <f>IFERROR(Tableau17[[#This Row],[2019-T1-ASSELINEAU François]]/Tableau17[[#This Row],[2019-T1-TOTAL]],"")</f>
        <v>1.7021276595744681E-2</v>
      </c>
      <c r="LW339" s="26">
        <f>IFERROR(Tableau17[[#This Row],[2019-T1-AUBRY Manon]]/Tableau17[[#This Row],[2019-T1-TOTAL]],"")</f>
        <v>8.9361702127659579E-2</v>
      </c>
      <c r="LX339" s="26">
        <f>IFERROR(Tableau17[[#This Row],[2019-T1-AZERGUI Nagib]]/Tableau17[[#This Row],[2019-T1-TOTAL]],"")</f>
        <v>4.2553191489361703E-3</v>
      </c>
      <c r="LY339" s="26">
        <f>IFERROR(Tableau17[[#This Row],[2019-T1-BARDELLA Jordan]]/Tableau17[[#This Row],[2019-T1-TOTAL]],"")</f>
        <v>0.38085106382978723</v>
      </c>
      <c r="LZ339" s="26">
        <f>IFERROR(Tableau17[[#This Row],[2019-T1-BELLAMY François-Xavier]]/Tableau17[[#This Row],[2019-T1-TOTAL]],"")</f>
        <v>5.7446808510638298E-2</v>
      </c>
      <c r="MA339" s="26">
        <f>IFERROR(Tableau17[[#This Row],[2019-T1-BIDOU Olivier]]/Tableau17[[#This Row],[2019-T1-TOTAL]],"")</f>
        <v>4.2553191489361703E-3</v>
      </c>
      <c r="MB339" s="26">
        <f>IFERROR(Tableau17[[#This Row],[2019-T1-BOURG Dominique]]/Tableau17[[#This Row],[2019-T1-TOTAL]],"")</f>
        <v>1.9148936170212766E-2</v>
      </c>
      <c r="MC339" s="26">
        <f>IFERROR(Tableau17[[#This Row],[2019-T1-BROSSAT Ian]]/Tableau17[[#This Row],[2019-T1-TOTAL]],"")</f>
        <v>4.2553191489361701E-2</v>
      </c>
      <c r="MD339" s="26">
        <f>IFERROR(Tableau17[[#This Row],[2019-T1-CAILLAUD Sophie]]/Tableau17[[#This Row],[2019-T1-TOTAL]],"")</f>
        <v>0</v>
      </c>
      <c r="ME339" s="26">
        <f>IFERROR(Tableau17[[#This Row],[2019-T1-CAMUS Renaud]]/Tableau17[[#This Row],[2019-T1-TOTAL]],"")</f>
        <v>0</v>
      </c>
      <c r="MF339" s="26">
        <f>IFERROR(Tableau17[[#This Row],[2019-T1-CHALENÇON Christophe]]/Tableau17[[#This Row],[2019-T1-TOTAL]],"")</f>
        <v>0</v>
      </c>
      <c r="MG339" s="26">
        <f>IFERROR(Tableau17[[#This Row],[2019-T1-CORBET Cathy Denise Ginette]]/Tableau17[[#This Row],[2019-T1-TOTAL]],"")</f>
        <v>0</v>
      </c>
      <c r="MH339" s="26">
        <f>IFERROR(Tableau17[[#This Row],[2019-T1-DE PREVOISIN Robert]]/Tableau17[[#This Row],[2019-T1-TOTAL]],"")</f>
        <v>0</v>
      </c>
      <c r="MI339" s="26">
        <f>IFERROR(Tableau17[[#This Row],[2019-T1-DELFEL Thérèse]]/Tableau17[[#This Row],[2019-T1-TOTAL]],"")</f>
        <v>0</v>
      </c>
      <c r="MJ339" s="26">
        <f>IFERROR(Tableau17[[#This Row],[2019-T1-DIEUMEGARD Pierre]]/Tableau17[[#This Row],[2019-T1-TOTAL]],"")</f>
        <v>2.1276595744680851E-3</v>
      </c>
      <c r="MK339" s="26">
        <f>IFERROR(Tableau17[[#This Row],[2019-T1-DUPONT-AIGNAN Nicolas]]/Tableau17[[#This Row],[2019-T1-TOTAL]],"")</f>
        <v>1.9148936170212766E-2</v>
      </c>
      <c r="ML339" s="26">
        <f>IFERROR(Tableau17[[#This Row],[2019-T1-GERNIGON Yves]]/Tableau17[[#This Row],[2019-T1-TOTAL]],"")</f>
        <v>0</v>
      </c>
      <c r="MM339" s="26">
        <f>IFERROR(Tableau17[[#This Row],[2019-T1-GLUCKSMANN Raphaël]]/Tableau17[[#This Row],[2019-T1-TOTAL]],"")</f>
        <v>7.2340425531914887E-2</v>
      </c>
      <c r="MN339" s="26">
        <f>IFERROR(Tableau17[[#This Row],[2019-T1-HAMON Benoît]]/Tableau17[[#This Row],[2019-T1-TOTAL]],"")</f>
        <v>1.7021276595744681E-2</v>
      </c>
      <c r="MO339" s="26">
        <f>IFERROR(Tableau17[[#This Row],[2019-T1-HELGEN Gilles]]/Tableau17[[#This Row],[2019-T1-TOTAL]],"")</f>
        <v>0</v>
      </c>
      <c r="MP339" s="26">
        <f>IFERROR(Tableau17[[#This Row],[2019-T1-JADOT Yannick]]/Tableau17[[#This Row],[2019-T1-TOTAL]],"")</f>
        <v>7.2340425531914887E-2</v>
      </c>
      <c r="MQ339" s="26">
        <f>IFERROR(Tableau17[[#This Row],[2019-T1-LAGARDE Jean-Christophe]]/Tableau17[[#This Row],[2019-T1-TOTAL]],"")</f>
        <v>2.1276595744680851E-2</v>
      </c>
      <c r="MR339" s="26">
        <f>IFERROR(Tableau17[[#This Row],[2019-T1-LALANNE Francis]]/Tableau17[[#This Row],[2019-T1-TOTAL]],"")</f>
        <v>4.2553191489361703E-3</v>
      </c>
      <c r="MS339" s="26">
        <f>IFERROR(Tableau17[[#This Row],[2019-T1-LOISEAU Nathalie]]/Tableau17[[#This Row],[2019-T1-TOTAL]],"")</f>
        <v>0.15957446808510639</v>
      </c>
      <c r="MT339" s="26">
        <f>IFERROR(Tableau17[[#This Row],[2019-T1-MARIE Florie]]/Tableau17[[#This Row],[2019-T1-TOTAL]],"")</f>
        <v>2.1276595744680851E-3</v>
      </c>
      <c r="MU339" s="26">
        <f>IFERROR(Tableau17[[#This Row],[2008-T1-MACROEXTRDROITE]]/Tableau17[[#This Row],[2008-T1-MACROTOTALE]],"")</f>
        <v>0.13863216266173753</v>
      </c>
      <c r="MV339" s="26">
        <f>IFERROR(Tableau17[[#This Row],[2008-T1-MACRODROITE]]/Tableau17[[#This Row],[2008-T1-MACROTOTALE]],"")</f>
        <v>0.40850277264325324</v>
      </c>
      <c r="MW339" s="26">
        <f>IFERROR(Tableau17[[#This Row],[2008-T1-MACROCENTRE]]/Tableau17[[#This Row],[2008-T1-MACROTOTALE]],"")</f>
        <v>0</v>
      </c>
      <c r="MX339" s="26">
        <f>IFERROR(Tableau17[[#This Row],[2008-T1-MACROGAUCHE]]/Tableau17[[#This Row],[2008-T1-MACROTOTALE]],"")</f>
        <v>0.45286506469500926</v>
      </c>
      <c r="MY339" s="26">
        <f>IFERROR(Tableau17[[#This Row],[2008-T1-MACROAUTRE]]/Tableau17[[#This Row],[2008-T1-MACROTOTALE]],"")</f>
        <v>0</v>
      </c>
      <c r="MZ339" s="26">
        <f>IFERROR(Tableau17[[#This Row],[2008-T2-MACROEXTRDROITE]]/Tableau17[[#This Row],[2008-T2-MACROTOTALE]],"")</f>
        <v>0.1</v>
      </c>
      <c r="NA339" s="26">
        <f>IFERROR(Tableau17[[#This Row],[2008-T2-MACRODROITE]]/Tableau17[[#This Row],[2008-T2-MACROTOTALE]],"")</f>
        <v>0.44285714285714284</v>
      </c>
      <c r="NB339" s="26">
        <f>IFERROR(Tableau17[[#This Row],[2008-T2-MACROCENTRE]]/Tableau17[[#This Row],[2008-T2-MACROTOTALE]],"")</f>
        <v>0</v>
      </c>
      <c r="NC339" s="26">
        <f>IFERROR(Tableau17[[#This Row],[2008-T2-MACROGAUCHE]]/Tableau17[[#This Row],[2008-T2-MACROTOTALE]],"")</f>
        <v>0.45714285714285713</v>
      </c>
      <c r="ND339" s="26">
        <f>IFERROR(Tableau17[[#This Row],[2008-T2-MACROAUTRE]]/Tableau17[[#This Row],[2008-T2-MACROTOTALE]],"")</f>
        <v>0</v>
      </c>
      <c r="NE339" s="26">
        <f>IFERROR(Tableau17[[#This Row],[2014-T1-MACROEXTRDROITE]]/Tableau17[[#This Row],[2014-T1-MACROTOTALE]],"")</f>
        <v>0.35823429541595925</v>
      </c>
      <c r="NF339" s="26">
        <f>IFERROR(Tableau17[[#This Row],[2014-T1-MACRODROITE]]/Tableau17[[#This Row],[2014-T1-MACROTOTALE]],"")</f>
        <v>0.32937181663837012</v>
      </c>
      <c r="NG339" s="26">
        <f>IFERROR(Tableau17[[#This Row],[2014-T1-MACROCENTRE]]/Tableau17[[#This Row],[2014-T1-MACROTOTALE]],"")</f>
        <v>0</v>
      </c>
      <c r="NH339" s="26">
        <f>IFERROR(Tableau17[[#This Row],[2014-T1-MACROGAUCHE]]/Tableau17[[#This Row],[2014-T1-MACROTOTALE]],"")</f>
        <v>0.31239388794567063</v>
      </c>
      <c r="NI339" s="26">
        <f>IFERROR(Tableau17[[#This Row],[2014-T1-MACROAUTRE]]/Tableau17[[#This Row],[2014-T1-MACROTOTALE]],"")</f>
        <v>0</v>
      </c>
      <c r="NJ339" s="26">
        <f>IFERROR(Tableau17[[#This Row],[2014-T2-MACROEXTRDROITE]]/Tableau17[[#This Row],[2014-T2-MACROTOTALE]],"")</f>
        <v>0.38345864661654133</v>
      </c>
      <c r="NK339" s="26">
        <f>IFERROR(Tableau17[[#This Row],[2014-T2-MACRODROITE]]/Tableau17[[#This Row],[2014-T2-MACROTOTALE]],"")</f>
        <v>0.36842105263157893</v>
      </c>
      <c r="NL339" s="26">
        <f>IFERROR(Tableau17[[#This Row],[2014-T2-MACROCENTRE]]/Tableau17[[#This Row],[2014-T2-MACROTOTALE]],"")</f>
        <v>0</v>
      </c>
      <c r="NM339" s="26">
        <f>IFERROR(Tableau17[[#This Row],[2014-T2-MACROGAUCHE]]/Tableau17[[#This Row],[2014-T2-MACROTOTALE]],"")</f>
        <v>0.24812030075187969</v>
      </c>
      <c r="NN339" s="26">
        <f>IFERROR(Tableau17[[#This Row],[2014-T2-MACROAUTRE]]/Tableau17[[#This Row],[2014-T2-MACROTOTALE]],"")</f>
        <v>0</v>
      </c>
      <c r="NO339" s="26">
        <f>IFERROR( Tableau17[[#This Row],[2015-T1-MACROEXTRDROITE]]/Tableau17[[#This Row],[2015-T1-MACROTOTALE]],"")</f>
        <v>0.49159663865546216</v>
      </c>
      <c r="NP339" s="26">
        <f>IFERROR(Tableau17[[#This Row],[2015-T1-MACRODROITE]]/Tableau17[[#This Row],[2015-T1-MACROTOTALE]],"")</f>
        <v>0.23529411764705882</v>
      </c>
      <c r="NQ339" s="26">
        <f>IFERROR(Tableau17[[#This Row],[2015-T1-MACROCENTRE]]/Tableau17[[#This Row],[2015-T1-MACROTOTALE]],"")</f>
        <v>0</v>
      </c>
      <c r="NR339" s="26">
        <f>IFERROR(Tableau17[[#This Row],[2015-T1-MACROGAUCHE]]/Tableau17[[#This Row],[2015-T1-MACROTOTALE]],"")</f>
        <v>0.27310924369747897</v>
      </c>
      <c r="NS339" s="26">
        <f>IFERROR(Tableau17[[#This Row],[2015-T1-MACROAUTRE]]/Tableau17[[#This Row],[2015-T1-MACROTOTALE]],"")</f>
        <v>0</v>
      </c>
      <c r="NT339" s="26">
        <f>IFERROR(Tableau17[[#This Row],[2015-T2-MACROEXTRDROITE]]/Tableau17[[#This Row],[2015-T2-MACROTOTALE]],"")</f>
        <v>0.60310421286031046</v>
      </c>
      <c r="NU339" s="26">
        <f>IFERROR(Tableau17[[#This Row],[2015-T2-MACRODROITE]]/Tableau17[[#This Row],[2015-T2-MACROTOTALE]],"")</f>
        <v>0</v>
      </c>
      <c r="NV339" s="26">
        <f>IFERROR(Tableau17[[#This Row],[2015-T2-MACROCENTRE]]/Tableau17[[#This Row],[2015-T2-MACROTOTALE]],"")</f>
        <v>0</v>
      </c>
      <c r="NW339" s="26">
        <f>IFERROR(Tableau17[[#This Row],[2015-T2-MACROGAUCHE]]/Tableau17[[#This Row],[2015-T2-MACROTOTALE]],"")</f>
        <v>0.39689578713968959</v>
      </c>
      <c r="NX339" s="26">
        <f>IFERROR(Tableau17[[#This Row],[2015-T2-MACROAUTRE]]/Tableau17[[#This Row],[2015-T2-MACROTOTALE]],"")</f>
        <v>0</v>
      </c>
      <c r="NY339" s="26">
        <f>IFERROR(Tableau17[[#This Row],[2017-T1-MACROEXTRDROITE]]/Tableau17[[#This Row],[2017-T1-MACROTOTALE]],"")</f>
        <v>0.38053097345132741</v>
      </c>
      <c r="NZ339" s="26">
        <f>IFERROR(Tableau17[[#This Row],[2017-T1-MACRODROITE]]/Tableau17[[#This Row],[2017-T1-MACROTOTALE]],"")</f>
        <v>0.1581858407079646</v>
      </c>
      <c r="OA339" s="26">
        <f>IFERROR(Tableau17[[#This Row],[2017-T1-MACROCENTRE]]/Tableau17[[#This Row],[2017-T1-MACROTOTALE]],"")</f>
        <v>0.18805309734513273</v>
      </c>
      <c r="OB339" s="26">
        <f>IFERROR(Tableau17[[#This Row],[2017-T1-MACROGAUCHE]]/Tableau17[[#This Row],[2017-T1-MACROTOTALE]],"")</f>
        <v>0.26548672566371684</v>
      </c>
      <c r="OC339" s="26">
        <f>IFERROR(Tableau17[[#This Row],[2017-T1-MACROAUTRE]]/Tableau17[[#This Row],[2017-T1-MACROTOTALE]],"")</f>
        <v>7.743362831858407E-3</v>
      </c>
      <c r="OD339" s="26">
        <f>IFERROR(Tableau17[[#This Row],[2017-T2-MACROEXTRDROITE]]/Tableau17[[#This Row],[2017-T2-MACROTOTALE]],"")</f>
        <v>0.46319796954314718</v>
      </c>
      <c r="OE339" s="26">
        <f>IFERROR(Tableau17[[#This Row],[2017-T2-MACRODROITE]]/Tableau17[[#This Row],[2017-T2-MACROTOTALE]],"")</f>
        <v>0</v>
      </c>
      <c r="OF339" s="26">
        <f>IFERROR(Tableau17[[#This Row],[2017-T2-MACROCENTRE]]/Tableau17[[#This Row],[2017-T2-MACROTOTALE]],"")</f>
        <v>0.53680203045685282</v>
      </c>
      <c r="OG339" s="26">
        <f>IFERROR(Tableau17[[#This Row],[2017-T2-MACROGAUCHE]]/Tableau17[[#This Row],[2017-T2-MACROTOTALE]],"")</f>
        <v>0</v>
      </c>
      <c r="OH339" s="26">
        <f>IFERROR(Tableau17[[#This Row],[2017-T2-MACROAUTRE]]/Tableau17[[#This Row],[2017-T2-MACROTOTALE]],"")</f>
        <v>0</v>
      </c>
      <c r="OI339" s="26">
        <f>IFERROR(Tableau17[[#This Row],[2019-T1-MACROEXTRDROITE]]/Tableau17[[#This Row],[2019-T1-MACROTOTALE]],"")</f>
        <v>0.42138364779874216</v>
      </c>
      <c r="OJ339" s="26">
        <f>IFERROR(Tableau17[[#This Row],[2019-T1-MACRODROITE]]/Tableau17[[#This Row],[2019-T1-MACROTOTALE]],"")</f>
        <v>7.7568134171907763E-2</v>
      </c>
      <c r="OK339" s="26">
        <f>IFERROR(Tableau17[[#This Row],[2019-T1-MACROCENTRE]]/Tableau17[[#This Row],[2019-T1-MACROTOTALE]],"")</f>
        <v>0.15723270440251572</v>
      </c>
      <c r="OL339" s="26">
        <f>IFERROR(Tableau17[[#This Row],[2019-T1-MACROGAUCHE]]/Tableau17[[#This Row],[2019-T1-MACROTOTALE]],"")</f>
        <v>0.30398322851153042</v>
      </c>
      <c r="OM339" s="26">
        <f>IFERROR(Tableau17[[#This Row],[2019-T1-MACROAUTRE]]/Tableau17[[#This Row],[2019-T1-MACROTOTALE]],"")</f>
        <v>3.9832285115303984E-2</v>
      </c>
      <c r="ON339" s="26">
        <f>IFERROR(Tableau17[[#This Row],[2020-T1-MACROEXTRDROITE]]/Tableau17[[#This Row],[2020-T1-MACROTOTALE]],"")</f>
        <v>0.30383480825958703</v>
      </c>
      <c r="OO339" s="26">
        <f>IFERROR(Tableau17[[#This Row],[2020-T1-MACRODROITE]]/Tableau17[[#This Row],[2020-T1-MACROTOTALE]],"")</f>
        <v>0.34218289085545722</v>
      </c>
      <c r="OP339" s="26">
        <f>IFERROR(Tableau17[[#This Row],[2020-T1-MACROCENTRE]]/Tableau17[[#This Row],[2020-T1-MACROTOTALE]],"")</f>
        <v>5.8997050147492625E-2</v>
      </c>
      <c r="OQ339" s="26">
        <f>IFERROR(Tableau17[[#This Row],[2020-T1-MACROGAUCHE]]/Tableau17[[#This Row],[2020-T1-MACROTOTALE]],"")</f>
        <v>0.29498525073746312</v>
      </c>
      <c r="OR339" s="26">
        <f>IFERROR(Tableau17[[#This Row],[2020-T1-MACROAUTRE]]/Tableau17[[#This Row],[2020-T1-MACROTOTALE]],"")</f>
        <v>0</v>
      </c>
      <c r="OS339" s="26">
        <f>IFERROR(Tableau17[[#This Row],[2017 (L)-T1-MACROEXTRDROITE]]/Tableau17[[#This Row],[2017 (L)-T1-MACROTOTALE]],"")</f>
        <v>0.33665338645418325</v>
      </c>
      <c r="OT339" s="26">
        <f>IFERROR(Tableau17[[#This Row],[2017 (L)-T1-MACRODROITE]]/Tableau17[[#This Row],[2017 (L)-T1-MACROTOTALE]],"")</f>
        <v>0.14342629482071714</v>
      </c>
      <c r="OU339" s="26">
        <f>IFERROR(Tableau17[[#This Row],[2017 (L)-T1-MACROCENTRE]]/Tableau17[[#This Row],[2017 (L)-T1-MACROTOTALE]],"")</f>
        <v>0.2689243027888446</v>
      </c>
      <c r="OV339" s="26">
        <f>IFERROR(Tableau17[[#This Row],[2017 (L)-T1-MACROGAUCHE]]/Tableau17[[#This Row],[2017 (L)-T1-MACROTOTALE]],"")</f>
        <v>0.23904382470119523</v>
      </c>
      <c r="OW339" s="26">
        <f>IFERROR(Tableau17[[#This Row],[2017 (L)-T1-MACROAUTRE]]/Tableau17[[#This Row],[2017 (L)-T1-MACROTOTALE]],"")</f>
        <v>1.1952191235059761E-2</v>
      </c>
      <c r="OX339" s="26">
        <f>IFERROR(Tableau17[[#This Row],[2017 (L)-T2-MACROEXTRDROITE]]/Tableau17[[#This Row],[2017 (L)-T2-MACROTOTALE]],"")</f>
        <v>0.47826086956521741</v>
      </c>
      <c r="OY339" s="26">
        <f>IFERROR(Tableau17[[#This Row],[2017 (L)-T2-MACRODROITE]]/Tableau17[[#This Row],[2017 (L)-T2-MACROTOTALE]],"")</f>
        <v>0</v>
      </c>
      <c r="OZ339" s="26">
        <f>IFERROR(Tableau17[[#This Row],[2017 (L)-T2-MACROCENTRE]]/Tableau17[[#This Row],[2017 (L)-T2-MACROTOTALE]],"")</f>
        <v>0.52173913043478259</v>
      </c>
      <c r="PA339" s="26">
        <f>IFERROR(Tableau17[[#This Row],[2017 (L)-T2-MACROGAUCHE]]/Tableau17[[#This Row],[2017 (L)-T2-MACROTOTALE]],"")</f>
        <v>0</v>
      </c>
      <c r="PB339" s="26">
        <f>IFERROR(Tableau17[[#This Row],[2017 (L)-T2-MACROAUTRE]]/Tableau17[[#This Row],[2017 (L)-T2-MACROTOTALE]],"")</f>
        <v>0</v>
      </c>
      <c r="PC339" s="26">
        <f>IFERROR(Tableau17[[#This Row],[2008_T1_PROCUS]]/Tableau17[[#This Row],[2008_T1_INSCRITS]],0)</f>
        <v>8.3246618106139446E-3</v>
      </c>
      <c r="PD339" s="26">
        <f>IFERROR(Tableau17[[#This Row],[2008_T2_PROCUS]]/Tableau17[[#This Row],[2008_T2_INSCRITS]],0)</f>
        <v>2.081165452653486E-2</v>
      </c>
      <c r="PE339" s="26">
        <f>Tableau17[[#This Row],[2014_T1_PROCUS]]/Tableau17[[#This Row],[2014_T1_INSCRITS]]</f>
        <v>6.1135371179039302E-3</v>
      </c>
      <c r="PF339" s="26">
        <f>IFERROR(Tableau17[[#This Row],[2014_T2_PROCUS]]/Tableau17[[#This Row],[2014_T2_INSCRITS]],0)</f>
        <v>6.993006993006993E-3</v>
      </c>
    </row>
    <row r="340" spans="1:422" hidden="1" x14ac:dyDescent="0.2">
      <c r="A340" s="1">
        <v>5</v>
      </c>
      <c r="B340" s="1" t="s">
        <v>316</v>
      </c>
      <c r="C340" s="1" t="s">
        <v>408</v>
      </c>
      <c r="D340" s="1" t="s">
        <v>408</v>
      </c>
      <c r="E340" s="1">
        <v>1007</v>
      </c>
      <c r="F340" s="1">
        <v>5.4066929999999997</v>
      </c>
      <c r="G340" s="1">
        <v>43.281534999999998</v>
      </c>
      <c r="H340" s="3">
        <v>842</v>
      </c>
      <c r="I340" s="3">
        <v>192</v>
      </c>
      <c r="L340" s="1">
        <v>22</v>
      </c>
      <c r="M340" s="1">
        <v>21</v>
      </c>
      <c r="P340" s="1">
        <v>93</v>
      </c>
      <c r="Q340" s="1">
        <v>9</v>
      </c>
      <c r="R340" s="1">
        <v>65</v>
      </c>
      <c r="S340" s="1">
        <v>32</v>
      </c>
      <c r="T340" s="1">
        <v>19</v>
      </c>
      <c r="U340" s="1">
        <v>261</v>
      </c>
      <c r="V340" s="1">
        <v>830</v>
      </c>
      <c r="W340" s="1">
        <v>457</v>
      </c>
      <c r="X340" s="1">
        <v>5</v>
      </c>
      <c r="Y340" s="2">
        <v>0.55060240999999999</v>
      </c>
      <c r="Z340" s="1">
        <v>830</v>
      </c>
      <c r="AA340" s="1">
        <v>497</v>
      </c>
      <c r="AB340" s="1">
        <v>7</v>
      </c>
      <c r="AC340" s="2">
        <v>0.59879517999999998</v>
      </c>
      <c r="AD340" s="1">
        <v>842</v>
      </c>
      <c r="AE340" s="1">
        <v>271</v>
      </c>
      <c r="AF340" s="2">
        <v>0.32185272999999998</v>
      </c>
      <c r="AG340" s="1">
        <f t="shared" si="5"/>
        <v>192</v>
      </c>
      <c r="AH340" s="1">
        <v>814</v>
      </c>
      <c r="AI340" s="1">
        <v>504</v>
      </c>
      <c r="AJ340" s="1">
        <v>4</v>
      </c>
      <c r="AK340" s="2">
        <v>0.61916462000000005</v>
      </c>
      <c r="AL340" s="1">
        <v>813</v>
      </c>
      <c r="AM340" s="1">
        <v>519</v>
      </c>
      <c r="AN340" s="1">
        <v>8</v>
      </c>
      <c r="AO340" s="2">
        <v>0.63837637999999997</v>
      </c>
      <c r="AP340" s="1">
        <v>819</v>
      </c>
      <c r="AQ340" s="1">
        <v>367</v>
      </c>
      <c r="AR340" s="2">
        <v>0.44810745000000002</v>
      </c>
      <c r="AS340" s="1">
        <v>819</v>
      </c>
      <c r="AT340" s="1">
        <v>397</v>
      </c>
      <c r="AU340" s="2">
        <v>0.48473748</v>
      </c>
      <c r="AV340" s="1">
        <v>850</v>
      </c>
      <c r="AW340" s="1">
        <v>346</v>
      </c>
      <c r="AX340" s="2">
        <v>0.40705881999999999</v>
      </c>
      <c r="AY340" s="1">
        <v>850</v>
      </c>
      <c r="AZ340" s="1">
        <v>321</v>
      </c>
      <c r="BA340" s="2">
        <v>0.37764705999999998</v>
      </c>
      <c r="BB340" s="1">
        <v>851</v>
      </c>
      <c r="BC340" s="1">
        <v>600</v>
      </c>
      <c r="BD340" s="2">
        <v>0.70505287999999999</v>
      </c>
      <c r="BE340" s="1">
        <v>851</v>
      </c>
      <c r="BF340" s="1">
        <v>585</v>
      </c>
      <c r="BG340" s="2">
        <v>0.68742656000000002</v>
      </c>
      <c r="BH340" s="1">
        <v>844</v>
      </c>
      <c r="BI340" s="1">
        <v>367</v>
      </c>
      <c r="BJ340" s="2">
        <v>0.43483411999999999</v>
      </c>
      <c r="BK340" s="1">
        <v>23</v>
      </c>
      <c r="BN340" s="1">
        <v>24</v>
      </c>
      <c r="BO340" s="1">
        <v>88</v>
      </c>
      <c r="BP340" s="1">
        <v>169</v>
      </c>
      <c r="BQ340" s="1">
        <v>188</v>
      </c>
      <c r="BR340" s="1">
        <v>492</v>
      </c>
      <c r="BT340" s="1">
        <v>256</v>
      </c>
      <c r="BU340" s="1">
        <v>237</v>
      </c>
      <c r="BW340" s="1">
        <v>493</v>
      </c>
      <c r="BX340" s="1">
        <v>3</v>
      </c>
      <c r="BZ340" s="1">
        <v>29</v>
      </c>
      <c r="CB340" s="1">
        <v>31</v>
      </c>
      <c r="CC340" s="1">
        <v>158</v>
      </c>
      <c r="CD340" s="1">
        <v>152</v>
      </c>
      <c r="CE340" s="1">
        <v>68</v>
      </c>
      <c r="CF340" s="1">
        <v>441</v>
      </c>
      <c r="CG340" s="1">
        <v>155</v>
      </c>
      <c r="CH340" s="1">
        <v>205</v>
      </c>
      <c r="CI340" s="1">
        <v>119</v>
      </c>
      <c r="CJ340" s="1">
        <v>479</v>
      </c>
      <c r="CM340" s="1">
        <v>6</v>
      </c>
      <c r="CN340" s="1">
        <v>10</v>
      </c>
      <c r="CO340" s="1">
        <v>68</v>
      </c>
      <c r="CP340" s="1">
        <v>161</v>
      </c>
      <c r="CQ340" s="1">
        <v>14</v>
      </c>
      <c r="CT340" s="1">
        <v>81</v>
      </c>
      <c r="CW340" s="1">
        <v>340</v>
      </c>
      <c r="CY340" s="1">
        <v>176</v>
      </c>
      <c r="DA340" s="1">
        <v>184</v>
      </c>
      <c r="DC340" s="1">
        <v>360</v>
      </c>
      <c r="DD340" s="1">
        <v>10</v>
      </c>
      <c r="DE340" s="1">
        <v>3</v>
      </c>
      <c r="DF340" s="1">
        <v>7</v>
      </c>
      <c r="DG340" s="1">
        <v>1</v>
      </c>
      <c r="DI340" s="1">
        <v>10</v>
      </c>
      <c r="DJ340" s="1">
        <v>8</v>
      </c>
      <c r="DK340" s="1">
        <v>1</v>
      </c>
      <c r="DL340" s="1">
        <v>56</v>
      </c>
      <c r="DM340" s="1">
        <v>98</v>
      </c>
      <c r="DN340" s="1">
        <v>75</v>
      </c>
      <c r="DO340" s="1">
        <v>65</v>
      </c>
      <c r="DP340" s="1">
        <v>1</v>
      </c>
      <c r="DU340" s="1">
        <v>335</v>
      </c>
      <c r="DX340" s="1">
        <v>185</v>
      </c>
      <c r="DY340" s="1">
        <v>87</v>
      </c>
      <c r="EA340" s="1">
        <v>272</v>
      </c>
      <c r="EB340" s="1">
        <v>2</v>
      </c>
      <c r="EC340" s="1">
        <v>8</v>
      </c>
      <c r="ED340" s="1">
        <v>2</v>
      </c>
      <c r="EE340" s="1">
        <v>19</v>
      </c>
      <c r="EF340" s="1">
        <v>57</v>
      </c>
      <c r="EG340" s="1">
        <v>16</v>
      </c>
      <c r="EH340" s="1">
        <v>5</v>
      </c>
      <c r="EI340" s="1">
        <v>220</v>
      </c>
      <c r="EJ340" s="1">
        <v>180</v>
      </c>
      <c r="EK340" s="1">
        <v>75</v>
      </c>
      <c r="EL340" s="1">
        <v>2</v>
      </c>
      <c r="EM340" s="1">
        <v>586</v>
      </c>
      <c r="EN340" s="1">
        <v>265</v>
      </c>
      <c r="EO340" s="1">
        <v>250</v>
      </c>
      <c r="EP340" s="1">
        <v>515</v>
      </c>
      <c r="EQ340" s="1">
        <v>0</v>
      </c>
      <c r="ER340" s="1">
        <v>0</v>
      </c>
      <c r="ES340" s="1">
        <v>7</v>
      </c>
      <c r="ET340" s="1">
        <v>38</v>
      </c>
      <c r="EU340" s="1">
        <v>2</v>
      </c>
      <c r="EV340" s="1">
        <v>145</v>
      </c>
      <c r="EW340" s="1">
        <v>23</v>
      </c>
      <c r="EX340" s="1">
        <v>0</v>
      </c>
      <c r="EY340" s="1">
        <v>11</v>
      </c>
      <c r="EZ340" s="1">
        <v>19</v>
      </c>
      <c r="FA340" s="1">
        <v>0</v>
      </c>
      <c r="FB340" s="1">
        <v>0</v>
      </c>
      <c r="FC340" s="1">
        <v>0</v>
      </c>
      <c r="FD340" s="1">
        <v>0</v>
      </c>
      <c r="FE340" s="1">
        <v>0</v>
      </c>
      <c r="FF340" s="1">
        <v>0</v>
      </c>
      <c r="FG340" s="1">
        <v>0</v>
      </c>
      <c r="FH340" s="1">
        <v>14</v>
      </c>
      <c r="FI340" s="1">
        <v>0</v>
      </c>
      <c r="FJ340" s="1">
        <v>10</v>
      </c>
      <c r="FK340" s="1">
        <v>6</v>
      </c>
      <c r="FL340" s="1">
        <v>0</v>
      </c>
      <c r="FM340" s="1">
        <v>21</v>
      </c>
      <c r="FN340" s="1">
        <v>4</v>
      </c>
      <c r="FO340" s="1">
        <v>0</v>
      </c>
      <c r="FP340" s="1">
        <v>42</v>
      </c>
      <c r="FQ340" s="1">
        <v>1</v>
      </c>
      <c r="FR340" s="1">
        <f>SUM(Tableau17[[#This Row],[2019-T1-ALEXANDRE Audric]:[2019-T1-MARIE Florie]])</f>
        <v>343</v>
      </c>
      <c r="FS340" s="1">
        <v>88</v>
      </c>
      <c r="FT340" s="1">
        <v>192</v>
      </c>
      <c r="FU340" s="1">
        <v>0</v>
      </c>
      <c r="FV340" s="1">
        <v>212</v>
      </c>
      <c r="FW340" s="1">
        <v>0</v>
      </c>
      <c r="FX340" s="1">
        <v>492</v>
      </c>
      <c r="FY340" s="1">
        <v>0</v>
      </c>
      <c r="FZ340" s="1">
        <v>237</v>
      </c>
      <c r="GA340" s="1">
        <v>0</v>
      </c>
      <c r="GB340" s="1">
        <v>256</v>
      </c>
      <c r="GC340" s="1">
        <v>0</v>
      </c>
      <c r="GD340" s="1">
        <v>493</v>
      </c>
      <c r="GE340" s="1">
        <v>158</v>
      </c>
      <c r="GF340" s="1">
        <v>152</v>
      </c>
      <c r="GG340" s="1">
        <v>3</v>
      </c>
      <c r="GH340" s="1">
        <v>128</v>
      </c>
      <c r="GI340" s="1">
        <v>0</v>
      </c>
      <c r="GJ340" s="1">
        <v>441</v>
      </c>
      <c r="GK340" s="1">
        <v>155</v>
      </c>
      <c r="GL340" s="1">
        <v>205</v>
      </c>
      <c r="GM340" s="1">
        <v>0</v>
      </c>
      <c r="GN340" s="1">
        <v>119</v>
      </c>
      <c r="GO340" s="1">
        <v>0</v>
      </c>
      <c r="GP340" s="1">
        <v>479</v>
      </c>
      <c r="GQ340" s="1">
        <v>161</v>
      </c>
      <c r="GR340" s="1">
        <v>87</v>
      </c>
      <c r="GS340" s="1">
        <v>14</v>
      </c>
      <c r="GT340" s="1">
        <v>78</v>
      </c>
      <c r="GU340" s="1">
        <v>0</v>
      </c>
      <c r="GV340" s="1">
        <v>340</v>
      </c>
      <c r="GW340" s="1">
        <v>176</v>
      </c>
      <c r="GX340" s="1">
        <v>184</v>
      </c>
      <c r="GY340" s="1">
        <v>0</v>
      </c>
      <c r="GZ340" s="1">
        <v>0</v>
      </c>
      <c r="HA340" s="1">
        <v>0</v>
      </c>
      <c r="HB340" s="1">
        <v>360</v>
      </c>
      <c r="HC340" s="1">
        <v>249</v>
      </c>
      <c r="HD340" s="1">
        <v>57</v>
      </c>
      <c r="HE340" s="1">
        <v>75</v>
      </c>
      <c r="HF340" s="1">
        <v>200</v>
      </c>
      <c r="HG340" s="1">
        <v>5</v>
      </c>
      <c r="HH340" s="1">
        <v>586</v>
      </c>
      <c r="HI340" s="1">
        <v>265</v>
      </c>
      <c r="HJ340" s="1">
        <v>0</v>
      </c>
      <c r="HK340" s="1">
        <v>250</v>
      </c>
      <c r="HL340" s="1">
        <v>0</v>
      </c>
      <c r="HM340" s="1">
        <v>0</v>
      </c>
      <c r="HN340" s="1">
        <v>515</v>
      </c>
      <c r="HO340" s="1">
        <v>168</v>
      </c>
      <c r="HP340" s="1">
        <v>27</v>
      </c>
      <c r="HQ340" s="1">
        <v>42</v>
      </c>
      <c r="HR340" s="1">
        <v>94</v>
      </c>
      <c r="HS340" s="1">
        <v>18</v>
      </c>
      <c r="HT340" s="1">
        <v>349</v>
      </c>
      <c r="HU340" s="1">
        <v>65</v>
      </c>
      <c r="HV340" s="1">
        <v>115</v>
      </c>
      <c r="HW340" s="1">
        <v>9</v>
      </c>
      <c r="HX340" s="1">
        <v>72</v>
      </c>
      <c r="HY340" s="1">
        <v>0</v>
      </c>
      <c r="HZ340" s="1">
        <v>261</v>
      </c>
      <c r="IA340" s="1">
        <v>113</v>
      </c>
      <c r="IB340" s="1">
        <v>76</v>
      </c>
      <c r="IC340" s="1">
        <v>65</v>
      </c>
      <c r="ID340" s="1">
        <v>78</v>
      </c>
      <c r="IE340" s="1">
        <v>3</v>
      </c>
      <c r="IF340" s="1">
        <v>335</v>
      </c>
      <c r="IG340" s="1">
        <v>0</v>
      </c>
      <c r="IH340" s="1">
        <v>185</v>
      </c>
      <c r="II340" s="1">
        <v>87</v>
      </c>
      <c r="IJ340" s="1">
        <v>0</v>
      </c>
      <c r="IK340" s="1">
        <v>0</v>
      </c>
      <c r="IL340" s="1">
        <v>272</v>
      </c>
      <c r="IM340" s="26">
        <f>IFERROR(Tableau17[[#This Row],[LDIV]]/Tableau17[[#This Row],[Total général]],"")</f>
        <v>0</v>
      </c>
      <c r="IN340" s="26">
        <f>IFERROR(Tableau17[[#This Row],[LDVC]]/Tableau17[[#This Row],[Total général]],"")</f>
        <v>0</v>
      </c>
      <c r="IO340" s="26">
        <f>IFERROR(Tableau17[[#This Row],[LDVD]]/Tableau17[[#This Row],[Total général]],"")</f>
        <v>8.4291187739463605E-2</v>
      </c>
      <c r="IP340" s="26">
        <f>IFERROR(Tableau17[[#This Row],[LDVG]]/Tableau17[[#This Row],[Total général]],"")</f>
        <v>8.0459770114942528E-2</v>
      </c>
      <c r="IQ340" s="26">
        <f>IFERROR(Tableau17[[#This Row],[LEXD]]/Tableau17[[#This Row],[Total général]],"")</f>
        <v>0</v>
      </c>
      <c r="IR340" s="26">
        <f>IFERROR(Tableau17[[#This Row],[LEXG]]/Tableau17[[#This Row],[Total général]],"")</f>
        <v>0</v>
      </c>
      <c r="IS340" s="26">
        <f>IFERROR(Tableau17[[#This Row],[LLR]]/Tableau17[[#This Row],[Total général]],"")</f>
        <v>0.35632183908045978</v>
      </c>
      <c r="IT340" s="26">
        <f>IFERROR(Tableau17[[#This Row],[LREM]]/Tableau17[[#This Row],[Total général]],"")</f>
        <v>3.4482758620689655E-2</v>
      </c>
      <c r="IU340" s="26">
        <f>IFERROR(Tableau17[[#This Row],[LRN]]/Tableau17[[#This Row],[Total général]],"")</f>
        <v>0.24904214559386972</v>
      </c>
      <c r="IV340" s="26">
        <f>IFERROR(Tableau17[[#This Row],[LUG]]/Tableau17[[#This Row],[Total général]],"")</f>
        <v>0.12260536398467432</v>
      </c>
      <c r="IW340" s="26">
        <f>IFERROR(Tableau17[[#This Row],[LVEC]]/Tableau17[[#This Row],[Total général]],"")</f>
        <v>7.2796934865900387E-2</v>
      </c>
      <c r="IX340" s="26">
        <f>IFERROR(Tableau17[[#This Row],[2008-T1-LCMD]]/Tableau17[[#This Row],[2008-T1-TOTAL]],"")</f>
        <v>4.6747967479674794E-2</v>
      </c>
      <c r="IY340" s="26">
        <f>IFERROR(Tableau17[[#This Row],[2008-T1-LDVD]]/Tableau17[[#This Row],[2008-T1-TOTAL]],"")</f>
        <v>0</v>
      </c>
      <c r="IZ340" s="26">
        <f>IFERROR(Tableau17[[#This Row],[2008-T1-LEXD]]/Tableau17[[#This Row],[2008-T1-TOTAL]],"")</f>
        <v>0</v>
      </c>
      <c r="JA340" s="26">
        <f>IFERROR(Tableau17[[#This Row],[2008-T1-LEXG]]/Tableau17[[#This Row],[2008-T1-TOTAL]],"")</f>
        <v>4.878048780487805E-2</v>
      </c>
      <c r="JB340" s="26">
        <f>IFERROR(Tableau17[[#This Row],[2008-T1-LFN]]/Tableau17[[#This Row],[2008-T1-TOTAL]],"")</f>
        <v>0.17886178861788618</v>
      </c>
      <c r="JC340" s="26">
        <f>IFERROR(Tableau17[[#This Row],[2008-T1-LMAJ]]/Tableau17[[#This Row],[2008-T1-TOTAL]],"")</f>
        <v>0.3434959349593496</v>
      </c>
      <c r="JD340" s="26">
        <f>IFERROR(Tableau17[[#This Row],[2008-T1-LUG]]/Tableau17[[#This Row],[2008-T1-TOTAL]],"")</f>
        <v>0.38211382113821141</v>
      </c>
      <c r="JE340" s="26">
        <f>IFERROR(Tableau17[[#This Row],[2008-T2-LFN]]/Tableau17[[#This Row],[2008-T2-TOTAL]],"")</f>
        <v>0</v>
      </c>
      <c r="JF340" s="26">
        <f>IFERROR(Tableau17[[#This Row],[2008-T2-LGC]]/Tableau17[[#This Row],[2008-T2-TOTAL]],"")</f>
        <v>0.51926977687626774</v>
      </c>
      <c r="JG340" s="26">
        <f>IFERROR(Tableau17[[#This Row],[2008-T2-LMAJ]]/Tableau17[[#This Row],[2008-T2-TOTAL]],"")</f>
        <v>0.48073022312373226</v>
      </c>
      <c r="JH340" s="26">
        <f>IFERROR(Tableau17[[#This Row],[2008-T2-LUG]]/Tableau17[[#This Row],[2008-T2-TOTAL]],"")</f>
        <v>0</v>
      </c>
      <c r="JI340" s="26">
        <f>IFERROR(Tableau17[[#This Row],[2014-T1-LDIV]]/Tableau17[[#This Row],[2014-T1-TOTAL]],"")</f>
        <v>6.8027210884353739E-3</v>
      </c>
      <c r="JJ340" s="26">
        <f>IFERROR(Tableau17[[#This Row],[2014-T1-LDVD]]/Tableau17[[#This Row],[2014-T1-TOTAL]],"")</f>
        <v>0</v>
      </c>
      <c r="JK340" s="26">
        <f>IFERROR(Tableau17[[#This Row],[2014-T1-LDVG]]/Tableau17[[#This Row],[2014-T1-TOTAL]],"")</f>
        <v>6.5759637188208611E-2</v>
      </c>
      <c r="JL340" s="26">
        <f>IFERROR(Tableau17[[#This Row],[2014-T1-LEXG]]/Tableau17[[#This Row],[2014-T1-TOTAL]],"")</f>
        <v>0</v>
      </c>
      <c r="JM340" s="26">
        <f>IFERROR(Tableau17[[#This Row],[2014-T1-LFG]]/Tableau17[[#This Row],[2014-T1-TOTAL]],"")</f>
        <v>7.029478458049887E-2</v>
      </c>
      <c r="JN340" s="26">
        <f>IFERROR(Tableau17[[#This Row],[2014-T1-LFN]]/Tableau17[[#This Row],[2014-T1-TOTAL]],"")</f>
        <v>0.35827664399092973</v>
      </c>
      <c r="JO340" s="26">
        <f>IFERROR(Tableau17[[#This Row],[2014-T1-LUD]]/Tableau17[[#This Row],[2014-T1-TOTAL]],"")</f>
        <v>0.34467120181405897</v>
      </c>
      <c r="JP340" s="26">
        <f>IFERROR(Tableau17[[#This Row],[2014-T1-LUG]]/Tableau17[[#This Row],[2014-T1-TOTAL]],"")</f>
        <v>0.15419501133786848</v>
      </c>
      <c r="JQ340" s="26">
        <f>IFERROR(Tableau17[[#This Row],[2014-T2-LFN]]/Tableau17[[#This Row],[2014-T2-TOTAL]],"")</f>
        <v>0.32359081419624219</v>
      </c>
      <c r="JR340" s="26">
        <f>IFERROR(Tableau17[[#This Row],[2014-T2-LUD]]/Tableau17[[#This Row],[2014-T2-TOTAL]],"")</f>
        <v>0.42797494780793321</v>
      </c>
      <c r="JS340" s="26">
        <f>IFERROR(Tableau17[[#This Row],[2014-T2-LUG]]/Tableau17[[#This Row],[2014-T2-TOTAL]],"")</f>
        <v>0.24843423799582465</v>
      </c>
      <c r="JT340" s="26">
        <f>IFERROR(Tableau17[[#This Row],[2015-T1-BC-DIV]]/Tableau17[[#This Row],[2015-T1-TOTAL]],"")</f>
        <v>0</v>
      </c>
      <c r="JU340" s="26">
        <f>IFERROR(Tableau17[[#This Row],[2015-T1-BC-DLF]]/Tableau17[[#This Row],[2015-T1-TOTAL]],"")</f>
        <v>0</v>
      </c>
      <c r="JV340" s="26">
        <f>IFERROR(Tableau17[[#This Row],[2015-T1-BC-DVD]]/Tableau17[[#This Row],[2015-T1-TOTAL]],"")</f>
        <v>1.7647058823529412E-2</v>
      </c>
      <c r="JW340" s="26">
        <f>IFERROR(Tableau17[[#This Row],[2015-T1-BC-DVG]]/Tableau17[[#This Row],[2015-T1-TOTAL]],"")</f>
        <v>2.9411764705882353E-2</v>
      </c>
      <c r="JX340" s="26">
        <f>IFERROR(Tableau17[[#This Row],[2015-T1-BC-FG]]/Tableau17[[#This Row],[2015-T1-TOTAL]],"")</f>
        <v>0.2</v>
      </c>
      <c r="JY340" s="26">
        <f>IFERROR(Tableau17[[#This Row],[2015-T1-BC-FN]]/Tableau17[[#This Row],[2015-T1-TOTAL]],"")</f>
        <v>0.47352941176470587</v>
      </c>
      <c r="JZ340" s="26">
        <f>IFERROR(Tableau17[[#This Row],[2015-T1-BC-MDM]]/Tableau17[[#This Row],[2015-T1-TOTAL]],"")</f>
        <v>4.1176470588235294E-2</v>
      </c>
      <c r="KA340" s="26">
        <f>IFERROR(Tableau17[[#This Row],[2015-T1-BC-RDG]]/Tableau17[[#This Row],[2015-T1-TOTAL]],"")</f>
        <v>0</v>
      </c>
      <c r="KB340" s="26">
        <f>IFERROR(Tableau17[[#This Row],[2015-T1-BC-SOC]]/Tableau17[[#This Row],[2015-T1-TOTAL]],"")</f>
        <v>0</v>
      </c>
      <c r="KC340" s="26">
        <f>IFERROR(Tableau17[[#This Row],[2015-T1-BC-UD]]/Tableau17[[#This Row],[2015-T1-TOTAL]],"")</f>
        <v>0.23823529411764705</v>
      </c>
      <c r="KD340" s="26">
        <f>IFERROR(Tableau17[[#This Row],[2015-T1-BC-UG]]/Tableau17[[#This Row],[2015-T1-TOTAL]],"")</f>
        <v>0</v>
      </c>
      <c r="KE340" s="26">
        <f>IFERROR(Tableau17[[#This Row],[2015-T1-BC-VEC]]/Tableau17[[#This Row],[2015-T1-TOTAL]],"")</f>
        <v>0</v>
      </c>
      <c r="KF340" s="26">
        <f>IFERROR(Tableau17[[#This Row],[2015-T2-BC-DVG]]/Tableau17[[#This Row],[2015-T2-TOTAL]],"")</f>
        <v>0</v>
      </c>
      <c r="KG340" s="26">
        <f>IFERROR(Tableau17[[#This Row],[2015-T2-BC-FN]]/Tableau17[[#This Row],[2015-T2-TOTAL]],"")</f>
        <v>0.48888888888888887</v>
      </c>
      <c r="KH340" s="26">
        <f>IFERROR(Tableau17[[#This Row],[2015-T2-BC-SOC]]/Tableau17[[#This Row],[2015-T2-TOTAL]],"")</f>
        <v>0</v>
      </c>
      <c r="KI340" s="26">
        <f>IFERROR(Tableau17[[#This Row],[2015-T2-BC-UD]]/Tableau17[[#This Row],[2015-T2-TOTAL]],"")</f>
        <v>0.51111111111111107</v>
      </c>
      <c r="KJ340" s="26">
        <f>IFERROR(Tableau17[[#This Row],[2015-T2-BC-UG]]/Tableau17[[#This Row],[2015-T2-TOTAL]],"")</f>
        <v>0</v>
      </c>
      <c r="KK340" s="26">
        <f>IFERROR(Tableau17[[#This Row],[2017 (L)-T1-COM]]/Tableau17[[#This Row],[2017 (L)-T1-TOTAL]],"")</f>
        <v>2.9850746268656716E-2</v>
      </c>
      <c r="KL340" s="26">
        <f>IFERROR(Tableau17[[#This Row],[2017 (L)-T1-DIV]]/Tableau17[[#This Row],[2017 (L)-T1-TOTAL]],"")</f>
        <v>8.9552238805970154E-3</v>
      </c>
      <c r="KM340" s="26">
        <f>IFERROR(Tableau17[[#This Row],[2017 (L)-T1-DLF]]/Tableau17[[#This Row],[2017 (L)-T1-TOTAL]],"")</f>
        <v>2.0895522388059702E-2</v>
      </c>
      <c r="KN340" s="26">
        <f>IFERROR(Tableau17[[#This Row],[2017 (L)-T1-DVD]]/Tableau17[[#This Row],[2017 (L)-T1-TOTAL]],"")</f>
        <v>2.9850746268656717E-3</v>
      </c>
      <c r="KO340" s="26">
        <f>IFERROR(Tableau17[[#This Row],[2017 (L)-T1-DVG]]/Tableau17[[#This Row],[2017 (L)-T1-TOTAL]],"")</f>
        <v>0</v>
      </c>
      <c r="KP340" s="26">
        <f>IFERROR(Tableau17[[#This Row],[2017 (L)-T1-ECO]]/Tableau17[[#This Row],[2017 (L)-T1-TOTAL]],"")</f>
        <v>2.9850746268656716E-2</v>
      </c>
      <c r="KQ340" s="26">
        <f>IFERROR(Tableau17[[#This Row],[2017 (L)-T1-EXD]]/Tableau17[[#This Row],[2017 (L)-T1-TOTAL]],"")</f>
        <v>2.3880597014925373E-2</v>
      </c>
      <c r="KR340" s="26">
        <f>IFERROR(Tableau17[[#This Row],[2017 (L)-T1-EXG]]/Tableau17[[#This Row],[2017 (L)-T1-TOTAL]],"")</f>
        <v>2.9850746268656717E-3</v>
      </c>
      <c r="KS340" s="26">
        <f>IFERROR(Tableau17[[#This Row],[2017 (L)-T1-FI]]/Tableau17[[#This Row],[2017 (L)-T1-TOTAL]],"")</f>
        <v>0.16716417910447762</v>
      </c>
      <c r="KT340" s="26">
        <f>IFERROR(Tableau17[[#This Row],[2017 (L)-T1-FN]]/Tableau17[[#This Row],[2017 (L)-T1-TOTAL]],"")</f>
        <v>0.29253731343283584</v>
      </c>
      <c r="KU340" s="26">
        <f>IFERROR(Tableau17[[#This Row],[2017 (L)-T1-LR]]/Tableau17[[#This Row],[2017 (L)-T1-TOTAL]],"")</f>
        <v>0.22388059701492538</v>
      </c>
      <c r="KV340" s="26">
        <f>IFERROR(Tableau17[[#This Row],[2017 (L)-T1-MDM]]/Tableau17[[#This Row],[2017 (L)-T1-TOTAL]],"")</f>
        <v>0.19402985074626866</v>
      </c>
      <c r="KW340" s="26">
        <f>IFERROR(Tableau17[[#This Row],[2017 (L)-T1-RDG]]/Tableau17[[#This Row],[2017 (L)-T1-TOTAL]],"")</f>
        <v>2.9850746268656717E-3</v>
      </c>
      <c r="KX340" s="26">
        <f>IFERROR(Tableau17[[#This Row],[2017 (L)-T1-REG]]/Tableau17[[#This Row],[2017 (L)-T1-TOTAL]],"")</f>
        <v>0</v>
      </c>
      <c r="KY340" s="26">
        <f>IFERROR(Tableau17[[#This Row],[2017 (L)-T1-REM]]/Tableau17[[#This Row],[2017 (L)-T1-TOTAL]],"")</f>
        <v>0</v>
      </c>
      <c r="KZ340" s="26">
        <f>IFERROR(Tableau17[[#This Row],[2017 (L)-T1-SOC]]/Tableau17[[#This Row],[2017 (L)-T1-TOTAL]],"")</f>
        <v>0</v>
      </c>
      <c r="LA340" s="26">
        <f>IFERROR(Tableau17[[#This Row],[2017 (L)-T1-UDI]]/Tableau17[[#This Row],[2017 (L)-T1-TOTAL]],"")</f>
        <v>0</v>
      </c>
      <c r="LB340" s="26">
        <f>IFERROR(Tableau17[[#This Row],[2017 (L)-T2-FI]]/Tableau17[[#This Row],[2017 (L)-T2-TOTAL]],"")</f>
        <v>0</v>
      </c>
      <c r="LC340" s="26">
        <f>IFERROR(Tableau17[[#This Row],[2017 (L)-T2-FN]]/Tableau17[[#This Row],[2017 (L)-T2-TOTAL]],"")</f>
        <v>0</v>
      </c>
      <c r="LD340" s="26">
        <f>IFERROR(Tableau17[[#This Row],[2017 (L)-T2-LR]]/Tableau17[[#This Row],[2017 (L)-T2-TOTAL]],"")</f>
        <v>0.68014705882352944</v>
      </c>
      <c r="LE340" s="26">
        <f>IFERROR(Tableau17[[#This Row],[2017 (L)-T2-MDM]]/Tableau17[[#This Row],[2017 (L)-T2-TOTAL]],"")</f>
        <v>0.31985294117647056</v>
      </c>
      <c r="LF340" s="26">
        <f>IFERROR(Tableau17[[#This Row],[2017 (L)-T2-REM]]/Tableau17[[#This Row],[2017 (L)-T2-TOTAL]],"")</f>
        <v>0</v>
      </c>
      <c r="LG340" s="26">
        <f>IFERROR(Tableau17[[#This Row],[2017-T1-ARTHAUD Nathalie]]/Tableau17[[#This Row],[2017-T1-TOTAL]],"")</f>
        <v>3.4129692832764505E-3</v>
      </c>
      <c r="LH340" s="26">
        <f>IFERROR(Tableau17[[#This Row],[2017-T1-ASSELINEAU Fran]]/Tableau17[[#This Row],[2017-T1-TOTAL]],"")</f>
        <v>1.3651877133105802E-2</v>
      </c>
      <c r="LI340" s="26">
        <f>IFERROR(Tableau17[[#This Row],[2017-T1-CHEMINADE Jacques]]/Tableau17[[#This Row],[2017-T1-TOTAL]],"")</f>
        <v>3.4129692832764505E-3</v>
      </c>
      <c r="LJ340" s="26">
        <f>IFERROR(Tableau17[[#This Row],[2017-T1-DUPONT-AIGNAN Nicolas]]/Tableau17[[#This Row],[2017-T1-TOTAL]],"")</f>
        <v>3.2423208191126277E-2</v>
      </c>
      <c r="LK340" s="26">
        <f>IFERROR(Tableau17[[#This Row],[2017-T1-FILLON Fran]]/Tableau17[[#This Row],[2017-T1-TOTAL]],"")</f>
        <v>9.7269624573378843E-2</v>
      </c>
      <c r="LL340" s="26">
        <f>IFERROR(Tableau17[[#This Row],[2017-T1-HAMON Beno]]/Tableau17[[#This Row],[2017-T1-TOTAL]],"")</f>
        <v>2.7303754266211604E-2</v>
      </c>
      <c r="LM340" s="26">
        <f>IFERROR(Tableau17[[#This Row],[2017-T1-LASSALLE Jean]]/Tableau17[[#This Row],[2017-T1-TOTAL]],"")</f>
        <v>8.5324232081911266E-3</v>
      </c>
      <c r="LN340" s="26">
        <f>IFERROR(Tableau17[[#This Row],[2017-T1-LE PEN Marine]]/Tableau17[[#This Row],[2017-T1-TOTAL]],"")</f>
        <v>0.37542662116040953</v>
      </c>
      <c r="LO340" s="26">
        <f>IFERROR(Tableau17[[#This Row],[2017-T1-M Jean-Luc]]/Tableau17[[#This Row],[2017-T1-TOTAL]],"")</f>
        <v>0.30716723549488056</v>
      </c>
      <c r="LP340" s="26">
        <f>IFERROR(Tableau17[[#This Row],[2017-T1-MACRON Emmanuel]]/Tableau17[[#This Row],[2017-T1-TOTAL]],"")</f>
        <v>0.12798634812286688</v>
      </c>
      <c r="LQ340" s="26">
        <f>IFERROR(Tableau17[[#This Row],[2017-T1-POUTOU Philippe]]/Tableau17[[#This Row],[2017-T1-TOTAL]],"")</f>
        <v>3.4129692832764505E-3</v>
      </c>
      <c r="LR340" s="26">
        <f>IFERROR(Tableau17[[#This Row],[2017-T2-LE PEN Marine]]/Tableau17[[#This Row],[2017-T2-TOTAL]],"")</f>
        <v>0.5145631067961165</v>
      </c>
      <c r="LS340" s="26">
        <f>IFERROR(Tableau17[[#This Row],[2017-T2-MACRON Emmanuel]]/Tableau17[[#This Row],[2017-T2-TOTAL]],"")</f>
        <v>0.4854368932038835</v>
      </c>
      <c r="LT340" s="26">
        <f>IFERROR(Tableau17[[#This Row],[2019-T1-ALEXANDRE Audric]]/Tableau17[[#This Row],[2019-T1-TOTAL]],"")</f>
        <v>0</v>
      </c>
      <c r="LU340" s="26">
        <f>IFERROR(Tableau17[[#This Row],[2019-T1-ARTHAUD Nathalie]]/Tableau17[[#This Row],[2019-T1-TOTAL]],"")</f>
        <v>0</v>
      </c>
      <c r="LV340" s="26">
        <f>IFERROR(Tableau17[[#This Row],[2019-T1-ASSELINEAU François]]/Tableau17[[#This Row],[2019-T1-TOTAL]],"")</f>
        <v>2.0408163265306121E-2</v>
      </c>
      <c r="LW340" s="26">
        <f>IFERROR(Tableau17[[#This Row],[2019-T1-AUBRY Manon]]/Tableau17[[#This Row],[2019-T1-TOTAL]],"")</f>
        <v>0.11078717201166181</v>
      </c>
      <c r="LX340" s="26">
        <f>IFERROR(Tableau17[[#This Row],[2019-T1-AZERGUI Nagib]]/Tableau17[[#This Row],[2019-T1-TOTAL]],"")</f>
        <v>5.8309037900874635E-3</v>
      </c>
      <c r="LY340" s="26">
        <f>IFERROR(Tableau17[[#This Row],[2019-T1-BARDELLA Jordan]]/Tableau17[[#This Row],[2019-T1-TOTAL]],"")</f>
        <v>0.42274052478134111</v>
      </c>
      <c r="LZ340" s="26">
        <f>IFERROR(Tableau17[[#This Row],[2019-T1-BELLAMY François-Xavier]]/Tableau17[[#This Row],[2019-T1-TOTAL]],"")</f>
        <v>6.7055393586005832E-2</v>
      </c>
      <c r="MA340" s="26">
        <f>IFERROR(Tableau17[[#This Row],[2019-T1-BIDOU Olivier]]/Tableau17[[#This Row],[2019-T1-TOTAL]],"")</f>
        <v>0</v>
      </c>
      <c r="MB340" s="26">
        <f>IFERROR(Tableau17[[#This Row],[2019-T1-BOURG Dominique]]/Tableau17[[#This Row],[2019-T1-TOTAL]],"")</f>
        <v>3.2069970845481049E-2</v>
      </c>
      <c r="MC340" s="26">
        <f>IFERROR(Tableau17[[#This Row],[2019-T1-BROSSAT Ian]]/Tableau17[[#This Row],[2019-T1-TOTAL]],"")</f>
        <v>5.5393586005830907E-2</v>
      </c>
      <c r="MD340" s="26">
        <f>IFERROR(Tableau17[[#This Row],[2019-T1-CAILLAUD Sophie]]/Tableau17[[#This Row],[2019-T1-TOTAL]],"")</f>
        <v>0</v>
      </c>
      <c r="ME340" s="26">
        <f>IFERROR(Tableau17[[#This Row],[2019-T1-CAMUS Renaud]]/Tableau17[[#This Row],[2019-T1-TOTAL]],"")</f>
        <v>0</v>
      </c>
      <c r="MF340" s="26">
        <f>IFERROR(Tableau17[[#This Row],[2019-T1-CHALENÇON Christophe]]/Tableau17[[#This Row],[2019-T1-TOTAL]],"")</f>
        <v>0</v>
      </c>
      <c r="MG340" s="26">
        <f>IFERROR(Tableau17[[#This Row],[2019-T1-CORBET Cathy Denise Ginette]]/Tableau17[[#This Row],[2019-T1-TOTAL]],"")</f>
        <v>0</v>
      </c>
      <c r="MH340" s="26">
        <f>IFERROR(Tableau17[[#This Row],[2019-T1-DE PREVOISIN Robert]]/Tableau17[[#This Row],[2019-T1-TOTAL]],"")</f>
        <v>0</v>
      </c>
      <c r="MI340" s="26">
        <f>IFERROR(Tableau17[[#This Row],[2019-T1-DELFEL Thérèse]]/Tableau17[[#This Row],[2019-T1-TOTAL]],"")</f>
        <v>0</v>
      </c>
      <c r="MJ340" s="26">
        <f>IFERROR(Tableau17[[#This Row],[2019-T1-DIEUMEGARD Pierre]]/Tableau17[[#This Row],[2019-T1-TOTAL]],"")</f>
        <v>0</v>
      </c>
      <c r="MK340" s="26">
        <f>IFERROR(Tableau17[[#This Row],[2019-T1-DUPONT-AIGNAN Nicolas]]/Tableau17[[#This Row],[2019-T1-TOTAL]],"")</f>
        <v>4.0816326530612242E-2</v>
      </c>
      <c r="ML340" s="26">
        <f>IFERROR(Tableau17[[#This Row],[2019-T1-GERNIGON Yves]]/Tableau17[[#This Row],[2019-T1-TOTAL]],"")</f>
        <v>0</v>
      </c>
      <c r="MM340" s="26">
        <f>IFERROR(Tableau17[[#This Row],[2019-T1-GLUCKSMANN Raphaël]]/Tableau17[[#This Row],[2019-T1-TOTAL]],"")</f>
        <v>2.9154518950437316E-2</v>
      </c>
      <c r="MN340" s="26">
        <f>IFERROR(Tableau17[[#This Row],[2019-T1-HAMON Benoît]]/Tableau17[[#This Row],[2019-T1-TOTAL]],"")</f>
        <v>1.7492711370262391E-2</v>
      </c>
      <c r="MO340" s="26">
        <f>IFERROR(Tableau17[[#This Row],[2019-T1-HELGEN Gilles]]/Tableau17[[#This Row],[2019-T1-TOTAL]],"")</f>
        <v>0</v>
      </c>
      <c r="MP340" s="26">
        <f>IFERROR(Tableau17[[#This Row],[2019-T1-JADOT Yannick]]/Tableau17[[#This Row],[2019-T1-TOTAL]],"")</f>
        <v>6.1224489795918366E-2</v>
      </c>
      <c r="MQ340" s="26">
        <f>IFERROR(Tableau17[[#This Row],[2019-T1-LAGARDE Jean-Christophe]]/Tableau17[[#This Row],[2019-T1-TOTAL]],"")</f>
        <v>1.1661807580174927E-2</v>
      </c>
      <c r="MR340" s="26">
        <f>IFERROR(Tableau17[[#This Row],[2019-T1-LALANNE Francis]]/Tableau17[[#This Row],[2019-T1-TOTAL]],"")</f>
        <v>0</v>
      </c>
      <c r="MS340" s="26">
        <f>IFERROR(Tableau17[[#This Row],[2019-T1-LOISEAU Nathalie]]/Tableau17[[#This Row],[2019-T1-TOTAL]],"")</f>
        <v>0.12244897959183673</v>
      </c>
      <c r="MT340" s="26">
        <f>IFERROR(Tableau17[[#This Row],[2019-T1-MARIE Florie]]/Tableau17[[#This Row],[2019-T1-TOTAL]],"")</f>
        <v>2.9154518950437317E-3</v>
      </c>
      <c r="MU340" s="26">
        <f>IFERROR(Tableau17[[#This Row],[2008-T1-MACROEXTRDROITE]]/Tableau17[[#This Row],[2008-T1-MACROTOTALE]],"")</f>
        <v>0.17886178861788618</v>
      </c>
      <c r="MV340" s="26">
        <f>IFERROR(Tableau17[[#This Row],[2008-T1-MACRODROITE]]/Tableau17[[#This Row],[2008-T1-MACROTOTALE]],"")</f>
        <v>0.3902439024390244</v>
      </c>
      <c r="MW340" s="26">
        <f>IFERROR(Tableau17[[#This Row],[2008-T1-MACROCENTRE]]/Tableau17[[#This Row],[2008-T1-MACROTOTALE]],"")</f>
        <v>0</v>
      </c>
      <c r="MX340" s="26">
        <f>IFERROR(Tableau17[[#This Row],[2008-T1-MACROGAUCHE]]/Tableau17[[#This Row],[2008-T1-MACROTOTALE]],"")</f>
        <v>0.43089430894308944</v>
      </c>
      <c r="MY340" s="26">
        <f>IFERROR(Tableau17[[#This Row],[2008-T1-MACROAUTRE]]/Tableau17[[#This Row],[2008-T1-MACROTOTALE]],"")</f>
        <v>0</v>
      </c>
      <c r="MZ340" s="26">
        <f>IFERROR(Tableau17[[#This Row],[2008-T2-MACROEXTRDROITE]]/Tableau17[[#This Row],[2008-T2-MACROTOTALE]],"")</f>
        <v>0</v>
      </c>
      <c r="NA340" s="26">
        <f>IFERROR(Tableau17[[#This Row],[2008-T2-MACRODROITE]]/Tableau17[[#This Row],[2008-T2-MACROTOTALE]],"")</f>
        <v>0.48073022312373226</v>
      </c>
      <c r="NB340" s="26">
        <f>IFERROR(Tableau17[[#This Row],[2008-T2-MACROCENTRE]]/Tableau17[[#This Row],[2008-T2-MACROTOTALE]],"")</f>
        <v>0</v>
      </c>
      <c r="NC340" s="26">
        <f>IFERROR(Tableau17[[#This Row],[2008-T2-MACROGAUCHE]]/Tableau17[[#This Row],[2008-T2-MACROTOTALE]],"")</f>
        <v>0.51926977687626774</v>
      </c>
      <c r="ND340" s="26">
        <f>IFERROR(Tableau17[[#This Row],[2008-T2-MACROAUTRE]]/Tableau17[[#This Row],[2008-T2-MACROTOTALE]],"")</f>
        <v>0</v>
      </c>
      <c r="NE340" s="26">
        <f>IFERROR(Tableau17[[#This Row],[2014-T1-MACROEXTRDROITE]]/Tableau17[[#This Row],[2014-T1-MACROTOTALE]],"")</f>
        <v>0.35827664399092973</v>
      </c>
      <c r="NF340" s="26">
        <f>IFERROR(Tableau17[[#This Row],[2014-T1-MACRODROITE]]/Tableau17[[#This Row],[2014-T1-MACROTOTALE]],"")</f>
        <v>0.34467120181405897</v>
      </c>
      <c r="NG340" s="26">
        <f>IFERROR(Tableau17[[#This Row],[2014-T1-MACROCENTRE]]/Tableau17[[#This Row],[2014-T1-MACROTOTALE]],"")</f>
        <v>6.8027210884353739E-3</v>
      </c>
      <c r="NH340" s="26">
        <f>IFERROR(Tableau17[[#This Row],[2014-T1-MACROGAUCHE]]/Tableau17[[#This Row],[2014-T1-MACROTOTALE]],"")</f>
        <v>0.29024943310657597</v>
      </c>
      <c r="NI340" s="26">
        <f>IFERROR(Tableau17[[#This Row],[2014-T1-MACROAUTRE]]/Tableau17[[#This Row],[2014-T1-MACROTOTALE]],"")</f>
        <v>0</v>
      </c>
      <c r="NJ340" s="26">
        <f>IFERROR(Tableau17[[#This Row],[2014-T2-MACROEXTRDROITE]]/Tableau17[[#This Row],[2014-T2-MACROTOTALE]],"")</f>
        <v>0.32359081419624219</v>
      </c>
      <c r="NK340" s="26">
        <f>IFERROR(Tableau17[[#This Row],[2014-T2-MACRODROITE]]/Tableau17[[#This Row],[2014-T2-MACROTOTALE]],"")</f>
        <v>0.42797494780793321</v>
      </c>
      <c r="NL340" s="26">
        <f>IFERROR(Tableau17[[#This Row],[2014-T2-MACROCENTRE]]/Tableau17[[#This Row],[2014-T2-MACROTOTALE]],"")</f>
        <v>0</v>
      </c>
      <c r="NM340" s="26">
        <f>IFERROR(Tableau17[[#This Row],[2014-T2-MACROGAUCHE]]/Tableau17[[#This Row],[2014-T2-MACROTOTALE]],"")</f>
        <v>0.24843423799582465</v>
      </c>
      <c r="NN340" s="26">
        <f>IFERROR(Tableau17[[#This Row],[2014-T2-MACROAUTRE]]/Tableau17[[#This Row],[2014-T2-MACROTOTALE]],"")</f>
        <v>0</v>
      </c>
      <c r="NO340" s="26">
        <f>IFERROR( Tableau17[[#This Row],[2015-T1-MACROEXTRDROITE]]/Tableau17[[#This Row],[2015-T1-MACROTOTALE]],"")</f>
        <v>0.47352941176470587</v>
      </c>
      <c r="NP340" s="26">
        <f>IFERROR(Tableau17[[#This Row],[2015-T1-MACRODROITE]]/Tableau17[[#This Row],[2015-T1-MACROTOTALE]],"")</f>
        <v>0.25588235294117645</v>
      </c>
      <c r="NQ340" s="26">
        <f>IFERROR(Tableau17[[#This Row],[2015-T1-MACROCENTRE]]/Tableau17[[#This Row],[2015-T1-MACROTOTALE]],"")</f>
        <v>4.1176470588235294E-2</v>
      </c>
      <c r="NR340" s="26">
        <f>IFERROR(Tableau17[[#This Row],[2015-T1-MACROGAUCHE]]/Tableau17[[#This Row],[2015-T1-MACROTOTALE]],"")</f>
        <v>0.22941176470588234</v>
      </c>
      <c r="NS340" s="26">
        <f>IFERROR(Tableau17[[#This Row],[2015-T1-MACROAUTRE]]/Tableau17[[#This Row],[2015-T1-MACROTOTALE]],"")</f>
        <v>0</v>
      </c>
      <c r="NT340" s="26">
        <f>IFERROR(Tableau17[[#This Row],[2015-T2-MACROEXTRDROITE]]/Tableau17[[#This Row],[2015-T2-MACROTOTALE]],"")</f>
        <v>0.48888888888888887</v>
      </c>
      <c r="NU340" s="26">
        <f>IFERROR(Tableau17[[#This Row],[2015-T2-MACRODROITE]]/Tableau17[[#This Row],[2015-T2-MACROTOTALE]],"")</f>
        <v>0.51111111111111107</v>
      </c>
      <c r="NV340" s="26">
        <f>IFERROR(Tableau17[[#This Row],[2015-T2-MACROCENTRE]]/Tableau17[[#This Row],[2015-T2-MACROTOTALE]],"")</f>
        <v>0</v>
      </c>
      <c r="NW340" s="26">
        <f>IFERROR(Tableau17[[#This Row],[2015-T2-MACROGAUCHE]]/Tableau17[[#This Row],[2015-T2-MACROTOTALE]],"")</f>
        <v>0</v>
      </c>
      <c r="NX340" s="26">
        <f>IFERROR(Tableau17[[#This Row],[2015-T2-MACROAUTRE]]/Tableau17[[#This Row],[2015-T2-MACROTOTALE]],"")</f>
        <v>0</v>
      </c>
      <c r="NY340" s="26">
        <f>IFERROR(Tableau17[[#This Row],[2017-T1-MACROEXTRDROITE]]/Tableau17[[#This Row],[2017-T1-MACROTOTALE]],"")</f>
        <v>0.42491467576791808</v>
      </c>
      <c r="NZ340" s="26">
        <f>IFERROR(Tableau17[[#This Row],[2017-T1-MACRODROITE]]/Tableau17[[#This Row],[2017-T1-MACROTOTALE]],"")</f>
        <v>9.7269624573378843E-2</v>
      </c>
      <c r="OA340" s="26">
        <f>IFERROR(Tableau17[[#This Row],[2017-T1-MACROCENTRE]]/Tableau17[[#This Row],[2017-T1-MACROTOTALE]],"")</f>
        <v>0.12798634812286688</v>
      </c>
      <c r="OB340" s="26">
        <f>IFERROR(Tableau17[[#This Row],[2017-T1-MACROGAUCHE]]/Tableau17[[#This Row],[2017-T1-MACROTOTALE]],"")</f>
        <v>0.34129692832764508</v>
      </c>
      <c r="OC340" s="26">
        <f>IFERROR(Tableau17[[#This Row],[2017-T1-MACROAUTRE]]/Tableau17[[#This Row],[2017-T1-MACROTOTALE]],"")</f>
        <v>8.5324232081911266E-3</v>
      </c>
      <c r="OD340" s="26">
        <f>IFERROR(Tableau17[[#This Row],[2017-T2-MACROEXTRDROITE]]/Tableau17[[#This Row],[2017-T2-MACROTOTALE]],"")</f>
        <v>0.5145631067961165</v>
      </c>
      <c r="OE340" s="26">
        <f>IFERROR(Tableau17[[#This Row],[2017-T2-MACRODROITE]]/Tableau17[[#This Row],[2017-T2-MACROTOTALE]],"")</f>
        <v>0</v>
      </c>
      <c r="OF340" s="26">
        <f>IFERROR(Tableau17[[#This Row],[2017-T2-MACROCENTRE]]/Tableau17[[#This Row],[2017-T2-MACROTOTALE]],"")</f>
        <v>0.4854368932038835</v>
      </c>
      <c r="OG340" s="26">
        <f>IFERROR(Tableau17[[#This Row],[2017-T2-MACROGAUCHE]]/Tableau17[[#This Row],[2017-T2-MACROTOTALE]],"")</f>
        <v>0</v>
      </c>
      <c r="OH340" s="26">
        <f>IFERROR(Tableau17[[#This Row],[2017-T2-MACROAUTRE]]/Tableau17[[#This Row],[2017-T2-MACROTOTALE]],"")</f>
        <v>0</v>
      </c>
      <c r="OI340" s="26">
        <f>IFERROR(Tableau17[[#This Row],[2019-T1-MACROEXTRDROITE]]/Tableau17[[#This Row],[2019-T1-MACROTOTALE]],"")</f>
        <v>0.48137535816618909</v>
      </c>
      <c r="OJ340" s="26">
        <f>IFERROR(Tableau17[[#This Row],[2019-T1-MACRODROITE]]/Tableau17[[#This Row],[2019-T1-MACROTOTALE]],"")</f>
        <v>7.7363896848137534E-2</v>
      </c>
      <c r="OK340" s="26">
        <f>IFERROR(Tableau17[[#This Row],[2019-T1-MACROCENTRE]]/Tableau17[[#This Row],[2019-T1-MACROTOTALE]],"")</f>
        <v>0.12034383954154727</v>
      </c>
      <c r="OL340" s="26">
        <f>IFERROR(Tableau17[[#This Row],[2019-T1-MACROGAUCHE]]/Tableau17[[#This Row],[2019-T1-MACROTOTALE]],"")</f>
        <v>0.2693409742120344</v>
      </c>
      <c r="OM340" s="26">
        <f>IFERROR(Tableau17[[#This Row],[2019-T1-MACROAUTRE]]/Tableau17[[#This Row],[2019-T1-MACROTOTALE]],"")</f>
        <v>5.1575931232091692E-2</v>
      </c>
      <c r="ON340" s="26">
        <f>IFERROR(Tableau17[[#This Row],[2020-T1-MACROEXTRDROITE]]/Tableau17[[#This Row],[2020-T1-MACROTOTALE]],"")</f>
        <v>0.24904214559386972</v>
      </c>
      <c r="OO340" s="26">
        <f>IFERROR(Tableau17[[#This Row],[2020-T1-MACRODROITE]]/Tableau17[[#This Row],[2020-T1-MACROTOTALE]],"")</f>
        <v>0.44061302681992337</v>
      </c>
      <c r="OP340" s="26">
        <f>IFERROR(Tableau17[[#This Row],[2020-T1-MACROCENTRE]]/Tableau17[[#This Row],[2020-T1-MACROTOTALE]],"")</f>
        <v>3.4482758620689655E-2</v>
      </c>
      <c r="OQ340" s="26">
        <f>IFERROR(Tableau17[[#This Row],[2020-T1-MACROGAUCHE]]/Tableau17[[#This Row],[2020-T1-MACROTOTALE]],"")</f>
        <v>0.27586206896551724</v>
      </c>
      <c r="OR340" s="26">
        <f>IFERROR(Tableau17[[#This Row],[2020-T1-MACROAUTRE]]/Tableau17[[#This Row],[2020-T1-MACROTOTALE]],"")</f>
        <v>0</v>
      </c>
      <c r="OS340" s="26">
        <f>IFERROR(Tableau17[[#This Row],[2017 (L)-T1-MACROEXTRDROITE]]/Tableau17[[#This Row],[2017 (L)-T1-MACROTOTALE]],"")</f>
        <v>0.33731343283582088</v>
      </c>
      <c r="OT340" s="26">
        <f>IFERROR(Tableau17[[#This Row],[2017 (L)-T1-MACRODROITE]]/Tableau17[[#This Row],[2017 (L)-T1-MACROTOTALE]],"")</f>
        <v>0.22686567164179106</v>
      </c>
      <c r="OU340" s="26">
        <f>IFERROR(Tableau17[[#This Row],[2017 (L)-T1-MACROCENTRE]]/Tableau17[[#This Row],[2017 (L)-T1-MACROTOTALE]],"")</f>
        <v>0.19402985074626866</v>
      </c>
      <c r="OV340" s="26">
        <f>IFERROR(Tableau17[[#This Row],[2017 (L)-T1-MACROGAUCHE]]/Tableau17[[#This Row],[2017 (L)-T1-MACROTOTALE]],"")</f>
        <v>0.23283582089552238</v>
      </c>
      <c r="OW340" s="26">
        <f>IFERROR(Tableau17[[#This Row],[2017 (L)-T1-MACROAUTRE]]/Tableau17[[#This Row],[2017 (L)-T1-MACROTOTALE]],"")</f>
        <v>8.9552238805970154E-3</v>
      </c>
      <c r="OX340" s="26">
        <f>IFERROR(Tableau17[[#This Row],[2017 (L)-T2-MACROEXTRDROITE]]/Tableau17[[#This Row],[2017 (L)-T2-MACROTOTALE]],"")</f>
        <v>0</v>
      </c>
      <c r="OY340" s="26">
        <f>IFERROR(Tableau17[[#This Row],[2017 (L)-T2-MACRODROITE]]/Tableau17[[#This Row],[2017 (L)-T2-MACROTOTALE]],"")</f>
        <v>0.68014705882352944</v>
      </c>
      <c r="OZ340" s="26">
        <f>IFERROR(Tableau17[[#This Row],[2017 (L)-T2-MACROCENTRE]]/Tableau17[[#This Row],[2017 (L)-T2-MACROTOTALE]],"")</f>
        <v>0.31985294117647056</v>
      </c>
      <c r="PA340" s="26">
        <f>IFERROR(Tableau17[[#This Row],[2017 (L)-T2-MACROGAUCHE]]/Tableau17[[#This Row],[2017 (L)-T2-MACROTOTALE]],"")</f>
        <v>0</v>
      </c>
      <c r="PB340" s="26">
        <f>IFERROR(Tableau17[[#This Row],[2017 (L)-T2-MACROAUTRE]]/Tableau17[[#This Row],[2017 (L)-T2-MACROTOTALE]],"")</f>
        <v>0</v>
      </c>
      <c r="PC340" s="26">
        <f>IFERROR(Tableau17[[#This Row],[2008_T1_PROCUS]]/Tableau17[[#This Row],[2008_T1_INSCRITS]],0)</f>
        <v>4.9140049140049139E-3</v>
      </c>
      <c r="PD340" s="26">
        <f>IFERROR(Tableau17[[#This Row],[2008_T2_PROCUS]]/Tableau17[[#This Row],[2008_T2_INSCRITS]],0)</f>
        <v>9.8400984009840101E-3</v>
      </c>
      <c r="PE340" s="26">
        <f>Tableau17[[#This Row],[2014_T1_PROCUS]]/Tableau17[[#This Row],[2014_T1_INSCRITS]]</f>
        <v>6.024096385542169E-3</v>
      </c>
      <c r="PF340" s="26">
        <f>IFERROR(Tableau17[[#This Row],[2014_T2_PROCUS]]/Tableau17[[#This Row],[2014_T2_INSCRITS]],0)</f>
        <v>8.4337349397590362E-3</v>
      </c>
    </row>
    <row r="341" spans="1:422" hidden="1" x14ac:dyDescent="0.2">
      <c r="A341" s="1">
        <v>4</v>
      </c>
      <c r="B341" s="1" t="s">
        <v>326</v>
      </c>
      <c r="C341" s="1" t="s">
        <v>329</v>
      </c>
      <c r="D341" s="1" t="s">
        <v>329</v>
      </c>
      <c r="E341" s="1">
        <v>625</v>
      </c>
      <c r="F341" s="1">
        <v>5.3886070000000004</v>
      </c>
      <c r="G341" s="1">
        <v>43.286257999999997</v>
      </c>
      <c r="H341" s="3">
        <v>1295</v>
      </c>
      <c r="I341" s="3">
        <v>234</v>
      </c>
      <c r="L341" s="1">
        <v>52</v>
      </c>
      <c r="M341" s="1">
        <v>19</v>
      </c>
      <c r="P341" s="1">
        <v>82</v>
      </c>
      <c r="Q341" s="1">
        <v>44</v>
      </c>
      <c r="R341" s="1">
        <v>53</v>
      </c>
      <c r="S341" s="1">
        <v>161</v>
      </c>
      <c r="T341" s="1">
        <v>61</v>
      </c>
      <c r="U341" s="1">
        <v>472</v>
      </c>
      <c r="V341" s="1">
        <v>1164</v>
      </c>
      <c r="W341" s="1">
        <v>650</v>
      </c>
      <c r="X341" s="1">
        <v>7</v>
      </c>
      <c r="Y341" s="2">
        <v>0.55841923999999998</v>
      </c>
      <c r="AB341" s="1">
        <v>0</v>
      </c>
      <c r="AD341" s="1">
        <v>1295</v>
      </c>
      <c r="AE341" s="1">
        <v>489</v>
      </c>
      <c r="AF341" s="2">
        <v>0.37760618000000001</v>
      </c>
      <c r="AG341" s="1">
        <f t="shared" si="5"/>
        <v>234</v>
      </c>
      <c r="AH341" s="1">
        <v>1183</v>
      </c>
      <c r="AI341" s="1">
        <v>698</v>
      </c>
      <c r="AJ341" s="1">
        <v>7</v>
      </c>
      <c r="AK341" s="2">
        <v>0.59002536000000005</v>
      </c>
      <c r="AN341" s="1">
        <v>0</v>
      </c>
      <c r="AP341" s="1">
        <v>1157</v>
      </c>
      <c r="AQ341" s="1">
        <v>541</v>
      </c>
      <c r="AR341" s="2">
        <v>0.46758859000000003</v>
      </c>
      <c r="AS341" s="1">
        <v>1157</v>
      </c>
      <c r="AT341" s="1">
        <v>539</v>
      </c>
      <c r="AU341" s="2">
        <v>0.46585998000000001</v>
      </c>
      <c r="AV341" s="1">
        <v>1220</v>
      </c>
      <c r="AW341" s="1">
        <v>610</v>
      </c>
      <c r="AX341" s="2">
        <v>0.5</v>
      </c>
      <c r="AY341" s="1">
        <v>1220</v>
      </c>
      <c r="AZ341" s="1">
        <v>532</v>
      </c>
      <c r="BA341" s="2">
        <v>0.43606557000000001</v>
      </c>
      <c r="BB341" s="1">
        <v>1220</v>
      </c>
      <c r="BC341" s="1">
        <v>925</v>
      </c>
      <c r="BD341" s="2">
        <v>0.75819672000000005</v>
      </c>
      <c r="BE341" s="1">
        <v>1220</v>
      </c>
      <c r="BF341" s="1">
        <v>868</v>
      </c>
      <c r="BG341" s="2">
        <v>0.71147541000000003</v>
      </c>
      <c r="BH341" s="1">
        <v>1222</v>
      </c>
      <c r="BI341" s="1">
        <v>608</v>
      </c>
      <c r="BJ341" s="2">
        <v>0.49754501000000001</v>
      </c>
      <c r="BK341" s="1">
        <v>56</v>
      </c>
      <c r="BN341" s="1">
        <v>34</v>
      </c>
      <c r="BO341" s="1">
        <v>47</v>
      </c>
      <c r="BP341" s="1">
        <v>291</v>
      </c>
      <c r="BQ341" s="1">
        <v>266</v>
      </c>
      <c r="BR341" s="1">
        <v>694</v>
      </c>
      <c r="BZ341" s="1">
        <v>62</v>
      </c>
      <c r="CB341" s="1">
        <v>57</v>
      </c>
      <c r="CC341" s="1">
        <v>82</v>
      </c>
      <c r="CD341" s="1">
        <v>264</v>
      </c>
      <c r="CE341" s="1">
        <v>170</v>
      </c>
      <c r="CF341" s="1">
        <v>635</v>
      </c>
      <c r="CK341" s="1">
        <v>13</v>
      </c>
      <c r="CO341" s="1">
        <v>57</v>
      </c>
      <c r="CP341" s="1">
        <v>134</v>
      </c>
      <c r="CR341" s="1">
        <v>20</v>
      </c>
      <c r="CT341" s="1">
        <v>156</v>
      </c>
      <c r="CU341" s="1">
        <v>142</v>
      </c>
      <c r="CW341" s="1">
        <v>522</v>
      </c>
      <c r="CY341" s="1">
        <v>150</v>
      </c>
      <c r="DA341" s="1">
        <v>315</v>
      </c>
      <c r="DC341" s="1">
        <v>465</v>
      </c>
      <c r="DD341" s="1">
        <v>13</v>
      </c>
      <c r="DE341" s="1">
        <v>5</v>
      </c>
      <c r="DF341" s="1">
        <v>5</v>
      </c>
      <c r="DG341" s="1">
        <v>39</v>
      </c>
      <c r="DH341" s="1">
        <v>2</v>
      </c>
      <c r="DI341" s="1">
        <v>51</v>
      </c>
      <c r="DK341" s="1">
        <v>4</v>
      </c>
      <c r="DL341" s="1">
        <v>115</v>
      </c>
      <c r="DN341" s="1">
        <v>120</v>
      </c>
      <c r="DP341" s="1">
        <v>8</v>
      </c>
      <c r="DQ341" s="1">
        <v>0</v>
      </c>
      <c r="DR341" s="1">
        <v>177</v>
      </c>
      <c r="DU341" s="1">
        <v>539</v>
      </c>
      <c r="DV341" s="1">
        <v>217</v>
      </c>
      <c r="DZ341" s="1">
        <v>281</v>
      </c>
      <c r="EA341" s="1">
        <v>498</v>
      </c>
      <c r="EB341" s="1">
        <v>4</v>
      </c>
      <c r="EC341" s="1">
        <v>18</v>
      </c>
      <c r="ED341" s="1">
        <v>1</v>
      </c>
      <c r="EE341" s="1">
        <v>33</v>
      </c>
      <c r="EF341" s="1">
        <v>200</v>
      </c>
      <c r="EG341" s="1">
        <v>67</v>
      </c>
      <c r="EH341" s="1">
        <v>9</v>
      </c>
      <c r="EI341" s="1">
        <v>138</v>
      </c>
      <c r="EJ341" s="1">
        <v>211</v>
      </c>
      <c r="EK341" s="1">
        <v>223</v>
      </c>
      <c r="EL341" s="1">
        <v>10</v>
      </c>
      <c r="EM341" s="1">
        <v>914</v>
      </c>
      <c r="EN341" s="1">
        <v>180</v>
      </c>
      <c r="EO341" s="1">
        <v>609</v>
      </c>
      <c r="EP341" s="1">
        <v>789</v>
      </c>
      <c r="EQ341" s="1">
        <v>0</v>
      </c>
      <c r="ER341" s="1">
        <v>1</v>
      </c>
      <c r="ES341" s="1">
        <v>9</v>
      </c>
      <c r="ET341" s="1">
        <v>39</v>
      </c>
      <c r="EU341" s="1">
        <v>3</v>
      </c>
      <c r="EV341" s="1">
        <v>102</v>
      </c>
      <c r="EW341" s="1">
        <v>54</v>
      </c>
      <c r="EX341" s="1">
        <v>0</v>
      </c>
      <c r="EY341" s="1">
        <v>9</v>
      </c>
      <c r="EZ341" s="1">
        <v>9</v>
      </c>
      <c r="FA341" s="1">
        <v>0</v>
      </c>
      <c r="FB341" s="1">
        <v>0</v>
      </c>
      <c r="FC341" s="1">
        <v>0</v>
      </c>
      <c r="FD341" s="1">
        <v>0</v>
      </c>
      <c r="FE341" s="1">
        <v>0</v>
      </c>
      <c r="FF341" s="1">
        <v>1</v>
      </c>
      <c r="FG341" s="1">
        <v>2</v>
      </c>
      <c r="FH341" s="1">
        <v>8</v>
      </c>
      <c r="FI341" s="1">
        <v>1</v>
      </c>
      <c r="FJ341" s="1">
        <v>48</v>
      </c>
      <c r="FK341" s="1">
        <v>17</v>
      </c>
      <c r="FL341" s="1">
        <v>0</v>
      </c>
      <c r="FM341" s="1">
        <v>118</v>
      </c>
      <c r="FN341" s="1">
        <v>7</v>
      </c>
      <c r="FO341" s="1">
        <v>1</v>
      </c>
      <c r="FP341" s="1">
        <v>148</v>
      </c>
      <c r="FQ341" s="1">
        <v>2</v>
      </c>
      <c r="FR341" s="1">
        <f>SUM(Tableau17[[#This Row],[2019-T1-ALEXANDRE Audric]:[2019-T1-MARIE Florie]])</f>
        <v>579</v>
      </c>
      <c r="FS341" s="1">
        <v>47</v>
      </c>
      <c r="FT341" s="1">
        <v>347</v>
      </c>
      <c r="FU341" s="1">
        <v>0</v>
      </c>
      <c r="FV341" s="1">
        <v>300</v>
      </c>
      <c r="FW341" s="1">
        <v>0</v>
      </c>
      <c r="FX341" s="1">
        <v>694</v>
      </c>
      <c r="GD341" s="1">
        <v>0</v>
      </c>
      <c r="GE341" s="1">
        <v>82</v>
      </c>
      <c r="GF341" s="1">
        <v>264</v>
      </c>
      <c r="GG341" s="1">
        <v>0</v>
      </c>
      <c r="GH341" s="1">
        <v>289</v>
      </c>
      <c r="GI341" s="1">
        <v>0</v>
      </c>
      <c r="GJ341" s="1">
        <v>635</v>
      </c>
      <c r="GP341" s="1">
        <v>0</v>
      </c>
      <c r="GQ341" s="1">
        <v>134</v>
      </c>
      <c r="GR341" s="1">
        <v>156</v>
      </c>
      <c r="GS341" s="1">
        <v>0</v>
      </c>
      <c r="GT341" s="1">
        <v>219</v>
      </c>
      <c r="GU341" s="1">
        <v>13</v>
      </c>
      <c r="GV341" s="1">
        <v>522</v>
      </c>
      <c r="GW341" s="1">
        <v>150</v>
      </c>
      <c r="GX341" s="1">
        <v>315</v>
      </c>
      <c r="GY341" s="1">
        <v>0</v>
      </c>
      <c r="GZ341" s="1">
        <v>0</v>
      </c>
      <c r="HA341" s="1">
        <v>0</v>
      </c>
      <c r="HB341" s="1">
        <v>465</v>
      </c>
      <c r="HC341" s="1">
        <v>190</v>
      </c>
      <c r="HD341" s="1">
        <v>200</v>
      </c>
      <c r="HE341" s="1">
        <v>223</v>
      </c>
      <c r="HF341" s="1">
        <v>292</v>
      </c>
      <c r="HG341" s="1">
        <v>9</v>
      </c>
      <c r="HH341" s="1">
        <v>914</v>
      </c>
      <c r="HI341" s="1">
        <v>180</v>
      </c>
      <c r="HJ341" s="1">
        <v>0</v>
      </c>
      <c r="HK341" s="1">
        <v>609</v>
      </c>
      <c r="HL341" s="1">
        <v>0</v>
      </c>
      <c r="HM341" s="1">
        <v>0</v>
      </c>
      <c r="HN341" s="1">
        <v>789</v>
      </c>
      <c r="HO341" s="1">
        <v>124</v>
      </c>
      <c r="HP341" s="1">
        <v>61</v>
      </c>
      <c r="HQ341" s="1">
        <v>148</v>
      </c>
      <c r="HR341" s="1">
        <v>232</v>
      </c>
      <c r="HS341" s="1">
        <v>34</v>
      </c>
      <c r="HT341" s="1">
        <v>599</v>
      </c>
      <c r="HU341" s="1">
        <v>53</v>
      </c>
      <c r="HV341" s="1">
        <v>134</v>
      </c>
      <c r="HW341" s="1">
        <v>44</v>
      </c>
      <c r="HX341" s="1">
        <v>241</v>
      </c>
      <c r="HY341" s="1">
        <v>0</v>
      </c>
      <c r="HZ341" s="1">
        <v>472</v>
      </c>
      <c r="IA341" s="1">
        <v>5</v>
      </c>
      <c r="IB341" s="1">
        <v>159</v>
      </c>
      <c r="IC341" s="1">
        <v>177</v>
      </c>
      <c r="ID341" s="1">
        <v>193</v>
      </c>
      <c r="IE341" s="1">
        <v>5</v>
      </c>
      <c r="IF341" s="1">
        <v>539</v>
      </c>
      <c r="IG341" s="1">
        <v>0</v>
      </c>
      <c r="IH341" s="1">
        <v>0</v>
      </c>
      <c r="II341" s="1">
        <v>281</v>
      </c>
      <c r="IJ341" s="1">
        <v>217</v>
      </c>
      <c r="IK341" s="1">
        <v>0</v>
      </c>
      <c r="IL341" s="1">
        <v>498</v>
      </c>
      <c r="IM341" s="26">
        <f>IFERROR(Tableau17[[#This Row],[LDIV]]/Tableau17[[#This Row],[Total général]],"")</f>
        <v>0</v>
      </c>
      <c r="IN341" s="26">
        <f>IFERROR(Tableau17[[#This Row],[LDVC]]/Tableau17[[#This Row],[Total général]],"")</f>
        <v>0</v>
      </c>
      <c r="IO341" s="26">
        <f>IFERROR(Tableau17[[#This Row],[LDVD]]/Tableau17[[#This Row],[Total général]],"")</f>
        <v>0.11016949152542373</v>
      </c>
      <c r="IP341" s="26">
        <f>IFERROR(Tableau17[[#This Row],[LDVG]]/Tableau17[[#This Row],[Total général]],"")</f>
        <v>4.025423728813559E-2</v>
      </c>
      <c r="IQ341" s="26">
        <f>IFERROR(Tableau17[[#This Row],[LEXD]]/Tableau17[[#This Row],[Total général]],"")</f>
        <v>0</v>
      </c>
      <c r="IR341" s="26">
        <f>IFERROR(Tableau17[[#This Row],[LEXG]]/Tableau17[[#This Row],[Total général]],"")</f>
        <v>0</v>
      </c>
      <c r="IS341" s="26">
        <f>IFERROR(Tableau17[[#This Row],[LLR]]/Tableau17[[#This Row],[Total général]],"")</f>
        <v>0.17372881355932204</v>
      </c>
      <c r="IT341" s="26">
        <f>IFERROR(Tableau17[[#This Row],[LREM]]/Tableau17[[#This Row],[Total général]],"")</f>
        <v>9.3220338983050849E-2</v>
      </c>
      <c r="IU341" s="26">
        <f>IFERROR(Tableau17[[#This Row],[LRN]]/Tableau17[[#This Row],[Total général]],"")</f>
        <v>0.11228813559322035</v>
      </c>
      <c r="IV341" s="26">
        <f>IFERROR(Tableau17[[#This Row],[LUG]]/Tableau17[[#This Row],[Total général]],"")</f>
        <v>0.34110169491525422</v>
      </c>
      <c r="IW341" s="26">
        <f>IFERROR(Tableau17[[#This Row],[LVEC]]/Tableau17[[#This Row],[Total général]],"")</f>
        <v>0.12923728813559321</v>
      </c>
      <c r="IX341" s="26">
        <f>IFERROR(Tableau17[[#This Row],[2008-T1-LCMD]]/Tableau17[[#This Row],[2008-T1-TOTAL]],"")</f>
        <v>8.069164265129683E-2</v>
      </c>
      <c r="IY341" s="26">
        <f>IFERROR(Tableau17[[#This Row],[2008-T1-LDVD]]/Tableau17[[#This Row],[2008-T1-TOTAL]],"")</f>
        <v>0</v>
      </c>
      <c r="IZ341" s="26">
        <f>IFERROR(Tableau17[[#This Row],[2008-T1-LEXD]]/Tableau17[[#This Row],[2008-T1-TOTAL]],"")</f>
        <v>0</v>
      </c>
      <c r="JA341" s="26">
        <f>IFERROR(Tableau17[[#This Row],[2008-T1-LEXG]]/Tableau17[[#This Row],[2008-T1-TOTAL]],"")</f>
        <v>4.8991354466858789E-2</v>
      </c>
      <c r="JB341" s="26">
        <f>IFERROR(Tableau17[[#This Row],[2008-T1-LFN]]/Tableau17[[#This Row],[2008-T1-TOTAL]],"")</f>
        <v>6.7723342939481262E-2</v>
      </c>
      <c r="JC341" s="26">
        <f>IFERROR(Tableau17[[#This Row],[2008-T1-LMAJ]]/Tableau17[[#This Row],[2008-T1-TOTAL]],"")</f>
        <v>0.41930835734870314</v>
      </c>
      <c r="JD341" s="26">
        <f>IFERROR(Tableau17[[#This Row],[2008-T1-LUG]]/Tableau17[[#This Row],[2008-T1-TOTAL]],"")</f>
        <v>0.38328530259365995</v>
      </c>
      <c r="JE341" s="26" t="str">
        <f>IFERROR(Tableau17[[#This Row],[2008-T2-LFN]]/Tableau17[[#This Row],[2008-T2-TOTAL]],"")</f>
        <v/>
      </c>
      <c r="JF341" s="26" t="str">
        <f>IFERROR(Tableau17[[#This Row],[2008-T2-LGC]]/Tableau17[[#This Row],[2008-T2-TOTAL]],"")</f>
        <v/>
      </c>
      <c r="JG341" s="26" t="str">
        <f>IFERROR(Tableau17[[#This Row],[2008-T2-LMAJ]]/Tableau17[[#This Row],[2008-T2-TOTAL]],"")</f>
        <v/>
      </c>
      <c r="JH341" s="26" t="str">
        <f>IFERROR(Tableau17[[#This Row],[2008-T2-LUG]]/Tableau17[[#This Row],[2008-T2-TOTAL]],"")</f>
        <v/>
      </c>
      <c r="JI341" s="26">
        <f>IFERROR(Tableau17[[#This Row],[2014-T1-LDIV]]/Tableau17[[#This Row],[2014-T1-TOTAL]],"")</f>
        <v>0</v>
      </c>
      <c r="JJ341" s="26">
        <f>IFERROR(Tableau17[[#This Row],[2014-T1-LDVD]]/Tableau17[[#This Row],[2014-T1-TOTAL]],"")</f>
        <v>0</v>
      </c>
      <c r="JK341" s="26">
        <f>IFERROR(Tableau17[[#This Row],[2014-T1-LDVG]]/Tableau17[[#This Row],[2014-T1-TOTAL]],"")</f>
        <v>9.763779527559055E-2</v>
      </c>
      <c r="JL341" s="26">
        <f>IFERROR(Tableau17[[#This Row],[2014-T1-LEXG]]/Tableau17[[#This Row],[2014-T1-TOTAL]],"")</f>
        <v>0</v>
      </c>
      <c r="JM341" s="26">
        <f>IFERROR(Tableau17[[#This Row],[2014-T1-LFG]]/Tableau17[[#This Row],[2014-T1-TOTAL]],"")</f>
        <v>8.9763779527559054E-2</v>
      </c>
      <c r="JN341" s="26">
        <f>IFERROR(Tableau17[[#This Row],[2014-T1-LFN]]/Tableau17[[#This Row],[2014-T1-TOTAL]],"")</f>
        <v>0.12913385826771653</v>
      </c>
      <c r="JO341" s="26">
        <f>IFERROR(Tableau17[[#This Row],[2014-T1-LUD]]/Tableau17[[#This Row],[2014-T1-TOTAL]],"")</f>
        <v>0.41574803149606299</v>
      </c>
      <c r="JP341" s="26">
        <f>IFERROR(Tableau17[[#This Row],[2014-T1-LUG]]/Tableau17[[#This Row],[2014-T1-TOTAL]],"")</f>
        <v>0.26771653543307089</v>
      </c>
      <c r="JQ341" s="26" t="str">
        <f>IFERROR(Tableau17[[#This Row],[2014-T2-LFN]]/Tableau17[[#This Row],[2014-T2-TOTAL]],"")</f>
        <v/>
      </c>
      <c r="JR341" s="26" t="str">
        <f>IFERROR(Tableau17[[#This Row],[2014-T2-LUD]]/Tableau17[[#This Row],[2014-T2-TOTAL]],"")</f>
        <v/>
      </c>
      <c r="JS341" s="26" t="str">
        <f>IFERROR(Tableau17[[#This Row],[2014-T2-LUG]]/Tableau17[[#This Row],[2014-T2-TOTAL]],"")</f>
        <v/>
      </c>
      <c r="JT341" s="26">
        <f>IFERROR(Tableau17[[#This Row],[2015-T1-BC-DIV]]/Tableau17[[#This Row],[2015-T1-TOTAL]],"")</f>
        <v>2.4904214559386972E-2</v>
      </c>
      <c r="JU341" s="26">
        <f>IFERROR(Tableau17[[#This Row],[2015-T1-BC-DLF]]/Tableau17[[#This Row],[2015-T1-TOTAL]],"")</f>
        <v>0</v>
      </c>
      <c r="JV341" s="26">
        <f>IFERROR(Tableau17[[#This Row],[2015-T1-BC-DVD]]/Tableau17[[#This Row],[2015-T1-TOTAL]],"")</f>
        <v>0</v>
      </c>
      <c r="JW341" s="26">
        <f>IFERROR(Tableau17[[#This Row],[2015-T1-BC-DVG]]/Tableau17[[#This Row],[2015-T1-TOTAL]],"")</f>
        <v>0</v>
      </c>
      <c r="JX341" s="26">
        <f>IFERROR(Tableau17[[#This Row],[2015-T1-BC-FG]]/Tableau17[[#This Row],[2015-T1-TOTAL]],"")</f>
        <v>0.10919540229885058</v>
      </c>
      <c r="JY341" s="26">
        <f>IFERROR(Tableau17[[#This Row],[2015-T1-BC-FN]]/Tableau17[[#This Row],[2015-T1-TOTAL]],"")</f>
        <v>0.25670498084291188</v>
      </c>
      <c r="JZ341" s="26">
        <f>IFERROR(Tableau17[[#This Row],[2015-T1-BC-MDM]]/Tableau17[[#This Row],[2015-T1-TOTAL]],"")</f>
        <v>0</v>
      </c>
      <c r="KA341" s="26">
        <f>IFERROR(Tableau17[[#This Row],[2015-T1-BC-RDG]]/Tableau17[[#This Row],[2015-T1-TOTAL]],"")</f>
        <v>3.8314176245210725E-2</v>
      </c>
      <c r="KB341" s="26">
        <f>IFERROR(Tableau17[[#This Row],[2015-T1-BC-SOC]]/Tableau17[[#This Row],[2015-T1-TOTAL]],"")</f>
        <v>0</v>
      </c>
      <c r="KC341" s="26">
        <f>IFERROR(Tableau17[[#This Row],[2015-T1-BC-UD]]/Tableau17[[#This Row],[2015-T1-TOTAL]],"")</f>
        <v>0.2988505747126437</v>
      </c>
      <c r="KD341" s="26">
        <f>IFERROR(Tableau17[[#This Row],[2015-T1-BC-UG]]/Tableau17[[#This Row],[2015-T1-TOTAL]],"")</f>
        <v>0.27203065134099619</v>
      </c>
      <c r="KE341" s="26">
        <f>IFERROR(Tableau17[[#This Row],[2015-T1-BC-VEC]]/Tableau17[[#This Row],[2015-T1-TOTAL]],"")</f>
        <v>0</v>
      </c>
      <c r="KF341" s="26">
        <f>IFERROR(Tableau17[[#This Row],[2015-T2-BC-DVG]]/Tableau17[[#This Row],[2015-T2-TOTAL]],"")</f>
        <v>0</v>
      </c>
      <c r="KG341" s="26">
        <f>IFERROR(Tableau17[[#This Row],[2015-T2-BC-FN]]/Tableau17[[#This Row],[2015-T2-TOTAL]],"")</f>
        <v>0.32258064516129031</v>
      </c>
      <c r="KH341" s="26">
        <f>IFERROR(Tableau17[[#This Row],[2015-T2-BC-SOC]]/Tableau17[[#This Row],[2015-T2-TOTAL]],"")</f>
        <v>0</v>
      </c>
      <c r="KI341" s="26">
        <f>IFERROR(Tableau17[[#This Row],[2015-T2-BC-UD]]/Tableau17[[#This Row],[2015-T2-TOTAL]],"")</f>
        <v>0.67741935483870963</v>
      </c>
      <c r="KJ341" s="26">
        <f>IFERROR(Tableau17[[#This Row],[2015-T2-BC-UG]]/Tableau17[[#This Row],[2015-T2-TOTAL]],"")</f>
        <v>0</v>
      </c>
      <c r="KK341" s="26">
        <f>IFERROR(Tableau17[[#This Row],[2017 (L)-T1-COM]]/Tableau17[[#This Row],[2017 (L)-T1-TOTAL]],"")</f>
        <v>2.4118738404452691E-2</v>
      </c>
      <c r="KL341" s="26">
        <f>IFERROR(Tableau17[[#This Row],[2017 (L)-T1-DIV]]/Tableau17[[#This Row],[2017 (L)-T1-TOTAL]],"")</f>
        <v>9.2764378478664197E-3</v>
      </c>
      <c r="KM341" s="26">
        <f>IFERROR(Tableau17[[#This Row],[2017 (L)-T1-DLF]]/Tableau17[[#This Row],[2017 (L)-T1-TOTAL]],"")</f>
        <v>9.2764378478664197E-3</v>
      </c>
      <c r="KN341" s="26">
        <f>IFERROR(Tableau17[[#This Row],[2017 (L)-T1-DVD]]/Tableau17[[#This Row],[2017 (L)-T1-TOTAL]],"")</f>
        <v>7.2356215213358069E-2</v>
      </c>
      <c r="KO341" s="26">
        <f>IFERROR(Tableau17[[#This Row],[2017 (L)-T1-DVG]]/Tableau17[[#This Row],[2017 (L)-T1-TOTAL]],"")</f>
        <v>3.7105751391465678E-3</v>
      </c>
      <c r="KP341" s="26">
        <f>IFERROR(Tableau17[[#This Row],[2017 (L)-T1-ECO]]/Tableau17[[#This Row],[2017 (L)-T1-TOTAL]],"")</f>
        <v>9.4619666048237475E-2</v>
      </c>
      <c r="KQ341" s="26">
        <f>IFERROR(Tableau17[[#This Row],[2017 (L)-T1-EXD]]/Tableau17[[#This Row],[2017 (L)-T1-TOTAL]],"")</f>
        <v>0</v>
      </c>
      <c r="KR341" s="26">
        <f>IFERROR(Tableau17[[#This Row],[2017 (L)-T1-EXG]]/Tableau17[[#This Row],[2017 (L)-T1-TOTAL]],"")</f>
        <v>7.4211502782931356E-3</v>
      </c>
      <c r="KS341" s="26">
        <f>IFERROR(Tableau17[[#This Row],[2017 (L)-T1-FI]]/Tableau17[[#This Row],[2017 (L)-T1-TOTAL]],"")</f>
        <v>0.21335807050092764</v>
      </c>
      <c r="KT341" s="26">
        <f>IFERROR(Tableau17[[#This Row],[2017 (L)-T1-FN]]/Tableau17[[#This Row],[2017 (L)-T1-TOTAL]],"")</f>
        <v>0</v>
      </c>
      <c r="KU341" s="26">
        <f>IFERROR(Tableau17[[#This Row],[2017 (L)-T1-LR]]/Tableau17[[#This Row],[2017 (L)-T1-TOTAL]],"")</f>
        <v>0.22263450834879406</v>
      </c>
      <c r="KV341" s="26">
        <f>IFERROR(Tableau17[[#This Row],[2017 (L)-T1-MDM]]/Tableau17[[#This Row],[2017 (L)-T1-TOTAL]],"")</f>
        <v>0</v>
      </c>
      <c r="KW341" s="26">
        <f>IFERROR(Tableau17[[#This Row],[2017 (L)-T1-RDG]]/Tableau17[[#This Row],[2017 (L)-T1-TOTAL]],"")</f>
        <v>1.4842300556586271E-2</v>
      </c>
      <c r="KX341" s="26">
        <f>IFERROR(Tableau17[[#This Row],[2017 (L)-T1-REG]]/Tableau17[[#This Row],[2017 (L)-T1-TOTAL]],"")</f>
        <v>0</v>
      </c>
      <c r="KY341" s="26">
        <f>IFERROR(Tableau17[[#This Row],[2017 (L)-T1-REM]]/Tableau17[[#This Row],[2017 (L)-T1-TOTAL]],"")</f>
        <v>0.32838589981447125</v>
      </c>
      <c r="KZ341" s="26">
        <f>IFERROR(Tableau17[[#This Row],[2017 (L)-T1-SOC]]/Tableau17[[#This Row],[2017 (L)-T1-TOTAL]],"")</f>
        <v>0</v>
      </c>
      <c r="LA341" s="26">
        <f>IFERROR(Tableau17[[#This Row],[2017 (L)-T1-UDI]]/Tableau17[[#This Row],[2017 (L)-T1-TOTAL]],"")</f>
        <v>0</v>
      </c>
      <c r="LB341" s="26">
        <f>IFERROR(Tableau17[[#This Row],[2017 (L)-T2-FI]]/Tableau17[[#This Row],[2017 (L)-T2-TOTAL]],"")</f>
        <v>0.43574297188755018</v>
      </c>
      <c r="LC341" s="26">
        <f>IFERROR(Tableau17[[#This Row],[2017 (L)-T2-FN]]/Tableau17[[#This Row],[2017 (L)-T2-TOTAL]],"")</f>
        <v>0</v>
      </c>
      <c r="LD341" s="26">
        <f>IFERROR(Tableau17[[#This Row],[2017 (L)-T2-LR]]/Tableau17[[#This Row],[2017 (L)-T2-TOTAL]],"")</f>
        <v>0</v>
      </c>
      <c r="LE341" s="26">
        <f>IFERROR(Tableau17[[#This Row],[2017 (L)-T2-MDM]]/Tableau17[[#This Row],[2017 (L)-T2-TOTAL]],"")</f>
        <v>0</v>
      </c>
      <c r="LF341" s="26">
        <f>IFERROR(Tableau17[[#This Row],[2017 (L)-T2-REM]]/Tableau17[[#This Row],[2017 (L)-T2-TOTAL]],"")</f>
        <v>0.56425702811244982</v>
      </c>
      <c r="LG341" s="26">
        <f>IFERROR(Tableau17[[#This Row],[2017-T1-ARTHAUD Nathalie]]/Tableau17[[#This Row],[2017-T1-TOTAL]],"")</f>
        <v>4.3763676148796497E-3</v>
      </c>
      <c r="LH341" s="26">
        <f>IFERROR(Tableau17[[#This Row],[2017-T1-ASSELINEAU Fran]]/Tableau17[[#This Row],[2017-T1-TOTAL]],"")</f>
        <v>1.9693654266958426E-2</v>
      </c>
      <c r="LI341" s="26">
        <f>IFERROR(Tableau17[[#This Row],[2017-T1-CHEMINADE Jacques]]/Tableau17[[#This Row],[2017-T1-TOTAL]],"")</f>
        <v>1.0940919037199124E-3</v>
      </c>
      <c r="LJ341" s="26">
        <f>IFERROR(Tableau17[[#This Row],[2017-T1-DUPONT-AIGNAN Nicolas]]/Tableau17[[#This Row],[2017-T1-TOTAL]],"")</f>
        <v>3.6105032822757115E-2</v>
      </c>
      <c r="LK341" s="26">
        <f>IFERROR(Tableau17[[#This Row],[2017-T1-FILLON Fran]]/Tableau17[[#This Row],[2017-T1-TOTAL]],"")</f>
        <v>0.21881838074398249</v>
      </c>
      <c r="LL341" s="26">
        <f>IFERROR(Tableau17[[#This Row],[2017-T1-HAMON Beno]]/Tableau17[[#This Row],[2017-T1-TOTAL]],"")</f>
        <v>7.3304157549234139E-2</v>
      </c>
      <c r="LM341" s="26">
        <f>IFERROR(Tableau17[[#This Row],[2017-T1-LASSALLE Jean]]/Tableau17[[#This Row],[2017-T1-TOTAL]],"")</f>
        <v>9.8468271334792128E-3</v>
      </c>
      <c r="LN341" s="26">
        <f>IFERROR(Tableau17[[#This Row],[2017-T1-LE PEN Marine]]/Tableau17[[#This Row],[2017-T1-TOTAL]],"")</f>
        <v>0.15098468271334792</v>
      </c>
      <c r="LO341" s="26">
        <f>IFERROR(Tableau17[[#This Row],[2017-T1-M Jean-Luc]]/Tableau17[[#This Row],[2017-T1-TOTAL]],"")</f>
        <v>0.23085339168490154</v>
      </c>
      <c r="LP341" s="26">
        <f>IFERROR(Tableau17[[#This Row],[2017-T1-MACRON Emmanuel]]/Tableau17[[#This Row],[2017-T1-TOTAL]],"")</f>
        <v>0.24398249452954049</v>
      </c>
      <c r="LQ341" s="26">
        <f>IFERROR(Tableau17[[#This Row],[2017-T1-POUTOU Philippe]]/Tableau17[[#This Row],[2017-T1-TOTAL]],"")</f>
        <v>1.0940919037199124E-2</v>
      </c>
      <c r="LR341" s="26">
        <f>IFERROR(Tableau17[[#This Row],[2017-T2-LE PEN Marine]]/Tableau17[[#This Row],[2017-T2-TOTAL]],"")</f>
        <v>0.22813688212927757</v>
      </c>
      <c r="LS341" s="26">
        <f>IFERROR(Tableau17[[#This Row],[2017-T2-MACRON Emmanuel]]/Tableau17[[#This Row],[2017-T2-TOTAL]],"")</f>
        <v>0.77186311787072248</v>
      </c>
      <c r="LT341" s="26">
        <f>IFERROR(Tableau17[[#This Row],[2019-T1-ALEXANDRE Audric]]/Tableau17[[#This Row],[2019-T1-TOTAL]],"")</f>
        <v>0</v>
      </c>
      <c r="LU341" s="26">
        <f>IFERROR(Tableau17[[#This Row],[2019-T1-ARTHAUD Nathalie]]/Tableau17[[#This Row],[2019-T1-TOTAL]],"")</f>
        <v>1.7271157167530224E-3</v>
      </c>
      <c r="LV341" s="26">
        <f>IFERROR(Tableau17[[#This Row],[2019-T1-ASSELINEAU François]]/Tableau17[[#This Row],[2019-T1-TOTAL]],"")</f>
        <v>1.5544041450777202E-2</v>
      </c>
      <c r="LW341" s="26">
        <f>IFERROR(Tableau17[[#This Row],[2019-T1-AUBRY Manon]]/Tableau17[[#This Row],[2019-T1-TOTAL]],"")</f>
        <v>6.7357512953367879E-2</v>
      </c>
      <c r="LX341" s="26">
        <f>IFERROR(Tableau17[[#This Row],[2019-T1-AZERGUI Nagib]]/Tableau17[[#This Row],[2019-T1-TOTAL]],"")</f>
        <v>5.1813471502590676E-3</v>
      </c>
      <c r="LY341" s="26">
        <f>IFERROR(Tableau17[[#This Row],[2019-T1-BARDELLA Jordan]]/Tableau17[[#This Row],[2019-T1-TOTAL]],"")</f>
        <v>0.17616580310880828</v>
      </c>
      <c r="LZ341" s="26">
        <f>IFERROR(Tableau17[[#This Row],[2019-T1-BELLAMY François-Xavier]]/Tableau17[[#This Row],[2019-T1-TOTAL]],"")</f>
        <v>9.3264248704663211E-2</v>
      </c>
      <c r="MA341" s="26">
        <f>IFERROR(Tableau17[[#This Row],[2019-T1-BIDOU Olivier]]/Tableau17[[#This Row],[2019-T1-TOTAL]],"")</f>
        <v>0</v>
      </c>
      <c r="MB341" s="26">
        <f>IFERROR(Tableau17[[#This Row],[2019-T1-BOURG Dominique]]/Tableau17[[#This Row],[2019-T1-TOTAL]],"")</f>
        <v>1.5544041450777202E-2</v>
      </c>
      <c r="MC341" s="26">
        <f>IFERROR(Tableau17[[#This Row],[2019-T1-BROSSAT Ian]]/Tableau17[[#This Row],[2019-T1-TOTAL]],"")</f>
        <v>1.5544041450777202E-2</v>
      </c>
      <c r="MD341" s="26">
        <f>IFERROR(Tableau17[[#This Row],[2019-T1-CAILLAUD Sophie]]/Tableau17[[#This Row],[2019-T1-TOTAL]],"")</f>
        <v>0</v>
      </c>
      <c r="ME341" s="26">
        <f>IFERROR(Tableau17[[#This Row],[2019-T1-CAMUS Renaud]]/Tableau17[[#This Row],[2019-T1-TOTAL]],"")</f>
        <v>0</v>
      </c>
      <c r="MF341" s="26">
        <f>IFERROR(Tableau17[[#This Row],[2019-T1-CHALENÇON Christophe]]/Tableau17[[#This Row],[2019-T1-TOTAL]],"")</f>
        <v>0</v>
      </c>
      <c r="MG341" s="26">
        <f>IFERROR(Tableau17[[#This Row],[2019-T1-CORBET Cathy Denise Ginette]]/Tableau17[[#This Row],[2019-T1-TOTAL]],"")</f>
        <v>0</v>
      </c>
      <c r="MH341" s="26">
        <f>IFERROR(Tableau17[[#This Row],[2019-T1-DE PREVOISIN Robert]]/Tableau17[[#This Row],[2019-T1-TOTAL]],"")</f>
        <v>0</v>
      </c>
      <c r="MI341" s="26">
        <f>IFERROR(Tableau17[[#This Row],[2019-T1-DELFEL Thérèse]]/Tableau17[[#This Row],[2019-T1-TOTAL]],"")</f>
        <v>1.7271157167530224E-3</v>
      </c>
      <c r="MJ341" s="26">
        <f>IFERROR(Tableau17[[#This Row],[2019-T1-DIEUMEGARD Pierre]]/Tableau17[[#This Row],[2019-T1-TOTAL]],"")</f>
        <v>3.4542314335060447E-3</v>
      </c>
      <c r="MK341" s="26">
        <f>IFERROR(Tableau17[[#This Row],[2019-T1-DUPONT-AIGNAN Nicolas]]/Tableau17[[#This Row],[2019-T1-TOTAL]],"")</f>
        <v>1.3816925734024179E-2</v>
      </c>
      <c r="ML341" s="26">
        <f>IFERROR(Tableau17[[#This Row],[2019-T1-GERNIGON Yves]]/Tableau17[[#This Row],[2019-T1-TOTAL]],"")</f>
        <v>1.7271157167530224E-3</v>
      </c>
      <c r="MM341" s="26">
        <f>IFERROR(Tableau17[[#This Row],[2019-T1-GLUCKSMANN Raphaël]]/Tableau17[[#This Row],[2019-T1-TOTAL]],"")</f>
        <v>8.2901554404145081E-2</v>
      </c>
      <c r="MN341" s="26">
        <f>IFERROR(Tableau17[[#This Row],[2019-T1-HAMON Benoît]]/Tableau17[[#This Row],[2019-T1-TOTAL]],"")</f>
        <v>2.9360967184801381E-2</v>
      </c>
      <c r="MO341" s="26">
        <f>IFERROR(Tableau17[[#This Row],[2019-T1-HELGEN Gilles]]/Tableau17[[#This Row],[2019-T1-TOTAL]],"")</f>
        <v>0</v>
      </c>
      <c r="MP341" s="26">
        <f>IFERROR(Tableau17[[#This Row],[2019-T1-JADOT Yannick]]/Tableau17[[#This Row],[2019-T1-TOTAL]],"")</f>
        <v>0.20379965457685664</v>
      </c>
      <c r="MQ341" s="26">
        <f>IFERROR(Tableau17[[#This Row],[2019-T1-LAGARDE Jean-Christophe]]/Tableau17[[#This Row],[2019-T1-TOTAL]],"")</f>
        <v>1.2089810017271158E-2</v>
      </c>
      <c r="MR341" s="26">
        <f>IFERROR(Tableau17[[#This Row],[2019-T1-LALANNE Francis]]/Tableau17[[#This Row],[2019-T1-TOTAL]],"")</f>
        <v>1.7271157167530224E-3</v>
      </c>
      <c r="MS341" s="26">
        <f>IFERROR(Tableau17[[#This Row],[2019-T1-LOISEAU Nathalie]]/Tableau17[[#This Row],[2019-T1-TOTAL]],"")</f>
        <v>0.25561312607944731</v>
      </c>
      <c r="MT341" s="26">
        <f>IFERROR(Tableau17[[#This Row],[2019-T1-MARIE Florie]]/Tableau17[[#This Row],[2019-T1-TOTAL]],"")</f>
        <v>3.4542314335060447E-3</v>
      </c>
      <c r="MU341" s="26">
        <f>IFERROR(Tableau17[[#This Row],[2008-T1-MACROEXTRDROITE]]/Tableau17[[#This Row],[2008-T1-MACROTOTALE]],"")</f>
        <v>6.7723342939481262E-2</v>
      </c>
      <c r="MV341" s="26">
        <f>IFERROR(Tableau17[[#This Row],[2008-T1-MACRODROITE]]/Tableau17[[#This Row],[2008-T1-MACROTOTALE]],"")</f>
        <v>0.5</v>
      </c>
      <c r="MW341" s="26">
        <f>IFERROR(Tableau17[[#This Row],[2008-T1-MACROCENTRE]]/Tableau17[[#This Row],[2008-T1-MACROTOTALE]],"")</f>
        <v>0</v>
      </c>
      <c r="MX341" s="26">
        <f>IFERROR(Tableau17[[#This Row],[2008-T1-MACROGAUCHE]]/Tableau17[[#This Row],[2008-T1-MACROTOTALE]],"")</f>
        <v>0.43227665706051871</v>
      </c>
      <c r="MY341" s="26">
        <f>IFERROR(Tableau17[[#This Row],[2008-T1-MACROAUTRE]]/Tableau17[[#This Row],[2008-T1-MACROTOTALE]],"")</f>
        <v>0</v>
      </c>
      <c r="MZ341" s="26" t="str">
        <f>IFERROR(Tableau17[[#This Row],[2008-T2-MACROEXTRDROITE]]/Tableau17[[#This Row],[2008-T2-MACROTOTALE]],"")</f>
        <v/>
      </c>
      <c r="NA341" s="26" t="str">
        <f>IFERROR(Tableau17[[#This Row],[2008-T2-MACRODROITE]]/Tableau17[[#This Row],[2008-T2-MACROTOTALE]],"")</f>
        <v/>
      </c>
      <c r="NB341" s="26" t="str">
        <f>IFERROR(Tableau17[[#This Row],[2008-T2-MACROCENTRE]]/Tableau17[[#This Row],[2008-T2-MACROTOTALE]],"")</f>
        <v/>
      </c>
      <c r="NC341" s="26" t="str">
        <f>IFERROR(Tableau17[[#This Row],[2008-T2-MACROGAUCHE]]/Tableau17[[#This Row],[2008-T2-MACROTOTALE]],"")</f>
        <v/>
      </c>
      <c r="ND341" s="26" t="str">
        <f>IFERROR(Tableau17[[#This Row],[2008-T2-MACROAUTRE]]/Tableau17[[#This Row],[2008-T2-MACROTOTALE]],"")</f>
        <v/>
      </c>
      <c r="NE341" s="26">
        <f>IFERROR(Tableau17[[#This Row],[2014-T1-MACROEXTRDROITE]]/Tableau17[[#This Row],[2014-T1-MACROTOTALE]],"")</f>
        <v>0.12913385826771653</v>
      </c>
      <c r="NF341" s="26">
        <f>IFERROR(Tableau17[[#This Row],[2014-T1-MACRODROITE]]/Tableau17[[#This Row],[2014-T1-MACROTOTALE]],"")</f>
        <v>0.41574803149606299</v>
      </c>
      <c r="NG341" s="26">
        <f>IFERROR(Tableau17[[#This Row],[2014-T1-MACROCENTRE]]/Tableau17[[#This Row],[2014-T1-MACROTOTALE]],"")</f>
        <v>0</v>
      </c>
      <c r="NH341" s="26">
        <f>IFERROR(Tableau17[[#This Row],[2014-T1-MACROGAUCHE]]/Tableau17[[#This Row],[2014-T1-MACROTOTALE]],"")</f>
        <v>0.45511811023622045</v>
      </c>
      <c r="NI341" s="26">
        <f>IFERROR(Tableau17[[#This Row],[2014-T1-MACROAUTRE]]/Tableau17[[#This Row],[2014-T1-MACROTOTALE]],"")</f>
        <v>0</v>
      </c>
      <c r="NJ341" s="26" t="str">
        <f>IFERROR(Tableau17[[#This Row],[2014-T2-MACROEXTRDROITE]]/Tableau17[[#This Row],[2014-T2-MACROTOTALE]],"")</f>
        <v/>
      </c>
      <c r="NK341" s="26" t="str">
        <f>IFERROR(Tableau17[[#This Row],[2014-T2-MACRODROITE]]/Tableau17[[#This Row],[2014-T2-MACROTOTALE]],"")</f>
        <v/>
      </c>
      <c r="NL341" s="26" t="str">
        <f>IFERROR(Tableau17[[#This Row],[2014-T2-MACROCENTRE]]/Tableau17[[#This Row],[2014-T2-MACROTOTALE]],"")</f>
        <v/>
      </c>
      <c r="NM341" s="26" t="str">
        <f>IFERROR(Tableau17[[#This Row],[2014-T2-MACROGAUCHE]]/Tableau17[[#This Row],[2014-T2-MACROTOTALE]],"")</f>
        <v/>
      </c>
      <c r="NN341" s="26" t="str">
        <f>IFERROR(Tableau17[[#This Row],[2014-T2-MACROAUTRE]]/Tableau17[[#This Row],[2014-T2-MACROTOTALE]],"")</f>
        <v/>
      </c>
      <c r="NO341" s="26">
        <f>IFERROR( Tableau17[[#This Row],[2015-T1-MACROEXTRDROITE]]/Tableau17[[#This Row],[2015-T1-MACROTOTALE]],"")</f>
        <v>0.25670498084291188</v>
      </c>
      <c r="NP341" s="26">
        <f>IFERROR(Tableau17[[#This Row],[2015-T1-MACRODROITE]]/Tableau17[[#This Row],[2015-T1-MACROTOTALE]],"")</f>
        <v>0.2988505747126437</v>
      </c>
      <c r="NQ341" s="26">
        <f>IFERROR(Tableau17[[#This Row],[2015-T1-MACROCENTRE]]/Tableau17[[#This Row],[2015-T1-MACROTOTALE]],"")</f>
        <v>0</v>
      </c>
      <c r="NR341" s="26">
        <f>IFERROR(Tableau17[[#This Row],[2015-T1-MACROGAUCHE]]/Tableau17[[#This Row],[2015-T1-MACROTOTALE]],"")</f>
        <v>0.41954022988505746</v>
      </c>
      <c r="NS341" s="26">
        <f>IFERROR(Tableau17[[#This Row],[2015-T1-MACROAUTRE]]/Tableau17[[#This Row],[2015-T1-MACROTOTALE]],"")</f>
        <v>2.4904214559386972E-2</v>
      </c>
      <c r="NT341" s="26">
        <f>IFERROR(Tableau17[[#This Row],[2015-T2-MACROEXTRDROITE]]/Tableau17[[#This Row],[2015-T2-MACROTOTALE]],"")</f>
        <v>0.32258064516129031</v>
      </c>
      <c r="NU341" s="26">
        <f>IFERROR(Tableau17[[#This Row],[2015-T2-MACRODROITE]]/Tableau17[[#This Row],[2015-T2-MACROTOTALE]],"")</f>
        <v>0.67741935483870963</v>
      </c>
      <c r="NV341" s="26">
        <f>IFERROR(Tableau17[[#This Row],[2015-T2-MACROCENTRE]]/Tableau17[[#This Row],[2015-T2-MACROTOTALE]],"")</f>
        <v>0</v>
      </c>
      <c r="NW341" s="26">
        <f>IFERROR(Tableau17[[#This Row],[2015-T2-MACROGAUCHE]]/Tableau17[[#This Row],[2015-T2-MACROTOTALE]],"")</f>
        <v>0</v>
      </c>
      <c r="NX341" s="26">
        <f>IFERROR(Tableau17[[#This Row],[2015-T2-MACROAUTRE]]/Tableau17[[#This Row],[2015-T2-MACROTOTALE]],"")</f>
        <v>0</v>
      </c>
      <c r="NY341" s="26">
        <f>IFERROR(Tableau17[[#This Row],[2017-T1-MACROEXTRDROITE]]/Tableau17[[#This Row],[2017-T1-MACROTOTALE]],"")</f>
        <v>0.20787746170678337</v>
      </c>
      <c r="NZ341" s="26">
        <f>IFERROR(Tableau17[[#This Row],[2017-T1-MACRODROITE]]/Tableau17[[#This Row],[2017-T1-MACROTOTALE]],"")</f>
        <v>0.21881838074398249</v>
      </c>
      <c r="OA341" s="26">
        <f>IFERROR(Tableau17[[#This Row],[2017-T1-MACROCENTRE]]/Tableau17[[#This Row],[2017-T1-MACROTOTALE]],"")</f>
        <v>0.24398249452954049</v>
      </c>
      <c r="OB341" s="26">
        <f>IFERROR(Tableau17[[#This Row],[2017-T1-MACROGAUCHE]]/Tableau17[[#This Row],[2017-T1-MACROTOTALE]],"")</f>
        <v>0.31947483588621445</v>
      </c>
      <c r="OC341" s="26">
        <f>IFERROR(Tableau17[[#This Row],[2017-T1-MACROAUTRE]]/Tableau17[[#This Row],[2017-T1-MACROTOTALE]],"")</f>
        <v>9.8468271334792128E-3</v>
      </c>
      <c r="OD341" s="26">
        <f>IFERROR(Tableau17[[#This Row],[2017-T2-MACROEXTRDROITE]]/Tableau17[[#This Row],[2017-T2-MACROTOTALE]],"")</f>
        <v>0.22813688212927757</v>
      </c>
      <c r="OE341" s="26">
        <f>IFERROR(Tableau17[[#This Row],[2017-T2-MACRODROITE]]/Tableau17[[#This Row],[2017-T2-MACROTOTALE]],"")</f>
        <v>0</v>
      </c>
      <c r="OF341" s="26">
        <f>IFERROR(Tableau17[[#This Row],[2017-T2-MACROCENTRE]]/Tableau17[[#This Row],[2017-T2-MACROTOTALE]],"")</f>
        <v>0.77186311787072248</v>
      </c>
      <c r="OG341" s="26">
        <f>IFERROR(Tableau17[[#This Row],[2017-T2-MACROGAUCHE]]/Tableau17[[#This Row],[2017-T2-MACROTOTALE]],"")</f>
        <v>0</v>
      </c>
      <c r="OH341" s="26">
        <f>IFERROR(Tableau17[[#This Row],[2017-T2-MACROAUTRE]]/Tableau17[[#This Row],[2017-T2-MACROTOTALE]],"")</f>
        <v>0</v>
      </c>
      <c r="OI341" s="26">
        <f>IFERROR(Tableau17[[#This Row],[2019-T1-MACROEXTRDROITE]]/Tableau17[[#This Row],[2019-T1-MACROTOTALE]],"")</f>
        <v>0.20701168614357263</v>
      </c>
      <c r="OJ341" s="26">
        <f>IFERROR(Tableau17[[#This Row],[2019-T1-MACRODROITE]]/Tableau17[[#This Row],[2019-T1-MACROTOTALE]],"")</f>
        <v>0.1018363939899833</v>
      </c>
      <c r="OK341" s="26">
        <f>IFERROR(Tableau17[[#This Row],[2019-T1-MACROCENTRE]]/Tableau17[[#This Row],[2019-T1-MACROTOTALE]],"")</f>
        <v>0.24707846410684475</v>
      </c>
      <c r="OL341" s="26">
        <f>IFERROR(Tableau17[[#This Row],[2019-T1-MACROGAUCHE]]/Tableau17[[#This Row],[2019-T1-MACROTOTALE]],"")</f>
        <v>0.38731218697829717</v>
      </c>
      <c r="OM341" s="26">
        <f>IFERROR(Tableau17[[#This Row],[2019-T1-MACROAUTRE]]/Tableau17[[#This Row],[2019-T1-MACROTOTALE]],"")</f>
        <v>5.6761268781302172E-2</v>
      </c>
      <c r="ON341" s="26">
        <f>IFERROR(Tableau17[[#This Row],[2020-T1-MACROEXTRDROITE]]/Tableau17[[#This Row],[2020-T1-MACROTOTALE]],"")</f>
        <v>0.11228813559322035</v>
      </c>
      <c r="OO341" s="26">
        <f>IFERROR(Tableau17[[#This Row],[2020-T1-MACRODROITE]]/Tableau17[[#This Row],[2020-T1-MACROTOTALE]],"")</f>
        <v>0.28389830508474578</v>
      </c>
      <c r="OP341" s="26">
        <f>IFERROR(Tableau17[[#This Row],[2020-T1-MACROCENTRE]]/Tableau17[[#This Row],[2020-T1-MACROTOTALE]],"")</f>
        <v>9.3220338983050849E-2</v>
      </c>
      <c r="OQ341" s="26">
        <f>IFERROR(Tableau17[[#This Row],[2020-T1-MACROGAUCHE]]/Tableau17[[#This Row],[2020-T1-MACROTOTALE]],"")</f>
        <v>0.51059322033898302</v>
      </c>
      <c r="OR341" s="26">
        <f>IFERROR(Tableau17[[#This Row],[2020-T1-MACROAUTRE]]/Tableau17[[#This Row],[2020-T1-MACROTOTALE]],"")</f>
        <v>0</v>
      </c>
      <c r="OS341" s="26">
        <f>IFERROR(Tableau17[[#This Row],[2017 (L)-T1-MACROEXTRDROITE]]/Tableau17[[#This Row],[2017 (L)-T1-MACROTOTALE]],"")</f>
        <v>9.2764378478664197E-3</v>
      </c>
      <c r="OT341" s="26">
        <f>IFERROR(Tableau17[[#This Row],[2017 (L)-T1-MACRODROITE]]/Tableau17[[#This Row],[2017 (L)-T1-MACROTOTALE]],"")</f>
        <v>0.29499072356215211</v>
      </c>
      <c r="OU341" s="26">
        <f>IFERROR(Tableau17[[#This Row],[2017 (L)-T1-MACROCENTRE]]/Tableau17[[#This Row],[2017 (L)-T1-MACROTOTALE]],"")</f>
        <v>0.32838589981447125</v>
      </c>
      <c r="OV341" s="26">
        <f>IFERROR(Tableau17[[#This Row],[2017 (L)-T1-MACROGAUCHE]]/Tableau17[[#This Row],[2017 (L)-T1-MACROTOTALE]],"")</f>
        <v>0.35807050092764381</v>
      </c>
      <c r="OW341" s="26">
        <f>IFERROR(Tableau17[[#This Row],[2017 (L)-T1-MACROAUTRE]]/Tableau17[[#This Row],[2017 (L)-T1-MACROTOTALE]],"")</f>
        <v>9.2764378478664197E-3</v>
      </c>
      <c r="OX341" s="26">
        <f>IFERROR(Tableau17[[#This Row],[2017 (L)-T2-MACROEXTRDROITE]]/Tableau17[[#This Row],[2017 (L)-T2-MACROTOTALE]],"")</f>
        <v>0</v>
      </c>
      <c r="OY341" s="26">
        <f>IFERROR(Tableau17[[#This Row],[2017 (L)-T2-MACRODROITE]]/Tableau17[[#This Row],[2017 (L)-T2-MACROTOTALE]],"")</f>
        <v>0</v>
      </c>
      <c r="OZ341" s="26">
        <f>IFERROR(Tableau17[[#This Row],[2017 (L)-T2-MACROCENTRE]]/Tableau17[[#This Row],[2017 (L)-T2-MACROTOTALE]],"")</f>
        <v>0.56425702811244982</v>
      </c>
      <c r="PA341" s="26">
        <f>IFERROR(Tableau17[[#This Row],[2017 (L)-T2-MACROGAUCHE]]/Tableau17[[#This Row],[2017 (L)-T2-MACROTOTALE]],"")</f>
        <v>0.43574297188755018</v>
      </c>
      <c r="PB341" s="26">
        <f>IFERROR(Tableau17[[#This Row],[2017 (L)-T2-MACROAUTRE]]/Tableau17[[#This Row],[2017 (L)-T2-MACROTOTALE]],"")</f>
        <v>0</v>
      </c>
      <c r="PC341" s="26">
        <f>IFERROR(Tableau17[[#This Row],[2008_T1_PROCUS]]/Tableau17[[#This Row],[2008_T1_INSCRITS]],0)</f>
        <v>5.9171597633136093E-3</v>
      </c>
      <c r="PD341" s="26">
        <f>IFERROR(Tableau17[[#This Row],[2008_T2_PROCUS]]/Tableau17[[#This Row],[2008_T2_INSCRITS]],0)</f>
        <v>0</v>
      </c>
      <c r="PE341" s="26">
        <f>Tableau17[[#This Row],[2014_T1_PROCUS]]/Tableau17[[#This Row],[2014_T1_INSCRITS]]</f>
        <v>6.0137457044673543E-3</v>
      </c>
      <c r="PF341" s="26">
        <f>IFERROR(Tableau17[[#This Row],[2014_T2_PROCUS]]/Tableau17[[#This Row],[2014_T2_INSCRITS]],0)</f>
        <v>0</v>
      </c>
    </row>
    <row r="342" spans="1:422" hidden="1" x14ac:dyDescent="0.2">
      <c r="A342" s="1">
        <v>5</v>
      </c>
      <c r="B342" s="1" t="s">
        <v>378</v>
      </c>
      <c r="C342" s="1" t="s">
        <v>401</v>
      </c>
      <c r="D342" s="1" t="s">
        <v>401</v>
      </c>
      <c r="E342" s="1">
        <v>970</v>
      </c>
      <c r="F342" s="1">
        <v>5.4233789999999997</v>
      </c>
      <c r="G342" s="1">
        <v>43.253076</v>
      </c>
      <c r="H342" s="3">
        <v>842</v>
      </c>
      <c r="I342" s="3">
        <v>162</v>
      </c>
      <c r="L342" s="1">
        <v>31</v>
      </c>
      <c r="M342" s="1">
        <v>6</v>
      </c>
      <c r="P342" s="1">
        <v>85</v>
      </c>
      <c r="Q342" s="1">
        <v>16</v>
      </c>
      <c r="R342" s="1">
        <v>70</v>
      </c>
      <c r="S342" s="1">
        <v>59</v>
      </c>
      <c r="T342" s="1">
        <v>40</v>
      </c>
      <c r="U342" s="1">
        <v>307</v>
      </c>
      <c r="V342" s="1">
        <v>1033</v>
      </c>
      <c r="W342" s="1">
        <v>587</v>
      </c>
      <c r="X342" s="1">
        <v>6</v>
      </c>
      <c r="Y342" s="2">
        <v>0.56824781999999996</v>
      </c>
      <c r="Z342" s="1">
        <v>1033</v>
      </c>
      <c r="AA342" s="1">
        <v>599</v>
      </c>
      <c r="AB342" s="1">
        <v>7</v>
      </c>
      <c r="AC342" s="2">
        <v>0.57986446999999997</v>
      </c>
      <c r="AD342" s="1">
        <v>842</v>
      </c>
      <c r="AE342" s="1">
        <v>316</v>
      </c>
      <c r="AF342" s="2">
        <v>0.37529690999999998</v>
      </c>
      <c r="AG342" s="1">
        <f t="shared" si="5"/>
        <v>162</v>
      </c>
      <c r="AH342" s="1">
        <v>996</v>
      </c>
      <c r="AI342" s="1">
        <v>599</v>
      </c>
      <c r="AJ342" s="1">
        <v>11</v>
      </c>
      <c r="AK342" s="2">
        <v>0.60140561999999997</v>
      </c>
      <c r="AL342" s="1">
        <v>995</v>
      </c>
      <c r="AM342" s="1">
        <v>621</v>
      </c>
      <c r="AN342" s="1">
        <v>21</v>
      </c>
      <c r="AO342" s="2">
        <v>0.62412060000000003</v>
      </c>
      <c r="AP342" s="1">
        <v>874</v>
      </c>
      <c r="AQ342" s="1">
        <v>446</v>
      </c>
      <c r="AR342" s="2">
        <v>0.51029747999999997</v>
      </c>
      <c r="AS342" s="1">
        <v>874</v>
      </c>
      <c r="AT342" s="1">
        <v>429</v>
      </c>
      <c r="AU342" s="2">
        <v>0.49084667999999998</v>
      </c>
      <c r="AV342" s="1">
        <v>896</v>
      </c>
      <c r="AW342" s="1">
        <v>445</v>
      </c>
      <c r="AX342" s="2">
        <v>0.49665178999999998</v>
      </c>
      <c r="AY342" s="1">
        <v>896</v>
      </c>
      <c r="AZ342" s="1">
        <v>377</v>
      </c>
      <c r="BA342" s="2">
        <v>0.42075892999999998</v>
      </c>
      <c r="BB342" s="1">
        <v>891</v>
      </c>
      <c r="BC342" s="1">
        <v>704</v>
      </c>
      <c r="BD342" s="2">
        <v>0.79012346</v>
      </c>
      <c r="BE342" s="1">
        <v>890</v>
      </c>
      <c r="BF342" s="1">
        <v>644</v>
      </c>
      <c r="BG342" s="2">
        <v>0.72359551</v>
      </c>
      <c r="BH342" s="1">
        <v>863</v>
      </c>
      <c r="BI342" s="1">
        <v>472</v>
      </c>
      <c r="BJ342" s="2">
        <v>0.54692932000000005</v>
      </c>
      <c r="BK342" s="1">
        <v>38</v>
      </c>
      <c r="BN342" s="1">
        <v>39</v>
      </c>
      <c r="BO342" s="1">
        <v>53</v>
      </c>
      <c r="BP342" s="1">
        <v>281</v>
      </c>
      <c r="BQ342" s="1">
        <v>185</v>
      </c>
      <c r="BR342" s="1">
        <v>596</v>
      </c>
      <c r="BT342" s="1">
        <v>253</v>
      </c>
      <c r="BU342" s="1">
        <v>352</v>
      </c>
      <c r="BW342" s="1">
        <v>605</v>
      </c>
      <c r="BX342" s="1">
        <v>11</v>
      </c>
      <c r="BZ342" s="1">
        <v>27</v>
      </c>
      <c r="CB342" s="1">
        <v>41</v>
      </c>
      <c r="CC342" s="1">
        <v>134</v>
      </c>
      <c r="CD342" s="1">
        <v>252</v>
      </c>
      <c r="CE342" s="1">
        <v>102</v>
      </c>
      <c r="CF342" s="1">
        <v>567</v>
      </c>
      <c r="CG342" s="1">
        <v>131</v>
      </c>
      <c r="CH342" s="1">
        <v>294</v>
      </c>
      <c r="CI342" s="1">
        <v>153</v>
      </c>
      <c r="CJ342" s="1">
        <v>578</v>
      </c>
      <c r="CL342" s="1">
        <v>8</v>
      </c>
      <c r="CO342" s="1">
        <v>64</v>
      </c>
      <c r="CP342" s="1">
        <v>167</v>
      </c>
      <c r="CT342" s="1">
        <v>133</v>
      </c>
      <c r="CV342" s="1">
        <v>64</v>
      </c>
      <c r="CW342" s="1">
        <v>436</v>
      </c>
      <c r="CY342" s="1">
        <v>158</v>
      </c>
      <c r="DA342" s="1">
        <v>228</v>
      </c>
      <c r="DC342" s="1">
        <v>386</v>
      </c>
      <c r="DD342" s="1">
        <v>17</v>
      </c>
      <c r="DE342" s="1">
        <v>4</v>
      </c>
      <c r="DF342" s="1">
        <v>7</v>
      </c>
      <c r="DG342" s="1">
        <v>1</v>
      </c>
      <c r="DI342" s="1">
        <v>29</v>
      </c>
      <c r="DJ342" s="1">
        <v>3</v>
      </c>
      <c r="DK342" s="1">
        <v>2</v>
      </c>
      <c r="DL342" s="1">
        <v>47</v>
      </c>
      <c r="DM342" s="1">
        <v>71</v>
      </c>
      <c r="DN342" s="1">
        <v>124</v>
      </c>
      <c r="DO342" s="1">
        <v>136</v>
      </c>
      <c r="DP342" s="1">
        <v>1</v>
      </c>
      <c r="DU342" s="1">
        <v>442</v>
      </c>
      <c r="DX342" s="1">
        <v>179</v>
      </c>
      <c r="DY342" s="1">
        <v>171</v>
      </c>
      <c r="EA342" s="1">
        <v>350</v>
      </c>
      <c r="EB342" s="1">
        <v>3</v>
      </c>
      <c r="EC342" s="1">
        <v>7</v>
      </c>
      <c r="ED342" s="1">
        <v>0</v>
      </c>
      <c r="EE342" s="1">
        <v>30</v>
      </c>
      <c r="EF342" s="1">
        <v>141</v>
      </c>
      <c r="EG342" s="1">
        <v>45</v>
      </c>
      <c r="EH342" s="1">
        <v>9</v>
      </c>
      <c r="EI342" s="1">
        <v>173</v>
      </c>
      <c r="EJ342" s="1">
        <v>137</v>
      </c>
      <c r="EK342" s="1">
        <v>136</v>
      </c>
      <c r="EL342" s="1">
        <v>8</v>
      </c>
      <c r="EM342" s="1">
        <v>689</v>
      </c>
      <c r="EN342" s="1">
        <v>231</v>
      </c>
      <c r="EO342" s="1">
        <v>347</v>
      </c>
      <c r="EP342" s="1">
        <v>578</v>
      </c>
      <c r="EQ342" s="1">
        <v>0</v>
      </c>
      <c r="ER342" s="1">
        <v>1</v>
      </c>
      <c r="ES342" s="1">
        <v>3</v>
      </c>
      <c r="ET342" s="1">
        <v>21</v>
      </c>
      <c r="EU342" s="1">
        <v>0</v>
      </c>
      <c r="EV342" s="1">
        <v>151</v>
      </c>
      <c r="EW342" s="1">
        <v>35</v>
      </c>
      <c r="EX342" s="1">
        <v>0</v>
      </c>
      <c r="EY342" s="1">
        <v>9</v>
      </c>
      <c r="EZ342" s="1">
        <v>24</v>
      </c>
      <c r="FA342" s="1">
        <v>1</v>
      </c>
      <c r="FB342" s="1">
        <v>0</v>
      </c>
      <c r="FC342" s="1">
        <v>0</v>
      </c>
      <c r="FD342" s="1">
        <v>0</v>
      </c>
      <c r="FE342" s="1">
        <v>0</v>
      </c>
      <c r="FF342" s="1">
        <v>0</v>
      </c>
      <c r="FG342" s="1">
        <v>0</v>
      </c>
      <c r="FH342" s="1">
        <v>11</v>
      </c>
      <c r="FI342" s="1">
        <v>1</v>
      </c>
      <c r="FJ342" s="1">
        <v>18</v>
      </c>
      <c r="FK342" s="1">
        <v>13</v>
      </c>
      <c r="FL342" s="1">
        <v>0</v>
      </c>
      <c r="FM342" s="1">
        <v>66</v>
      </c>
      <c r="FN342" s="1">
        <v>10</v>
      </c>
      <c r="FO342" s="1">
        <v>2</v>
      </c>
      <c r="FP342" s="1">
        <v>93</v>
      </c>
      <c r="FQ342" s="1">
        <v>3</v>
      </c>
      <c r="FR342" s="1">
        <f>SUM(Tableau17[[#This Row],[2019-T1-ALEXANDRE Audric]:[2019-T1-MARIE Florie]])</f>
        <v>462</v>
      </c>
      <c r="FS342" s="1">
        <v>53</v>
      </c>
      <c r="FT342" s="1">
        <v>319</v>
      </c>
      <c r="FU342" s="1">
        <v>0</v>
      </c>
      <c r="FV342" s="1">
        <v>224</v>
      </c>
      <c r="FW342" s="1">
        <v>0</v>
      </c>
      <c r="FX342" s="1">
        <v>596</v>
      </c>
      <c r="FY342" s="1">
        <v>0</v>
      </c>
      <c r="FZ342" s="1">
        <v>352</v>
      </c>
      <c r="GA342" s="1">
        <v>0</v>
      </c>
      <c r="GB342" s="1">
        <v>253</v>
      </c>
      <c r="GC342" s="1">
        <v>0</v>
      </c>
      <c r="GD342" s="1">
        <v>605</v>
      </c>
      <c r="GE342" s="1">
        <v>134</v>
      </c>
      <c r="GF342" s="1">
        <v>252</v>
      </c>
      <c r="GG342" s="1">
        <v>11</v>
      </c>
      <c r="GH342" s="1">
        <v>170</v>
      </c>
      <c r="GI342" s="1">
        <v>0</v>
      </c>
      <c r="GJ342" s="1">
        <v>567</v>
      </c>
      <c r="GK342" s="1">
        <v>131</v>
      </c>
      <c r="GL342" s="1">
        <v>294</v>
      </c>
      <c r="GM342" s="1">
        <v>0</v>
      </c>
      <c r="GN342" s="1">
        <v>153</v>
      </c>
      <c r="GO342" s="1">
        <v>0</v>
      </c>
      <c r="GP342" s="1">
        <v>578</v>
      </c>
      <c r="GQ342" s="1">
        <v>175</v>
      </c>
      <c r="GR342" s="1">
        <v>133</v>
      </c>
      <c r="GS342" s="1">
        <v>0</v>
      </c>
      <c r="GT342" s="1">
        <v>128</v>
      </c>
      <c r="GU342" s="1">
        <v>0</v>
      </c>
      <c r="GV342" s="1">
        <v>436</v>
      </c>
      <c r="GW342" s="1">
        <v>158</v>
      </c>
      <c r="GX342" s="1">
        <v>228</v>
      </c>
      <c r="GY342" s="1">
        <v>0</v>
      </c>
      <c r="GZ342" s="1">
        <v>0</v>
      </c>
      <c r="HA342" s="1">
        <v>0</v>
      </c>
      <c r="HB342" s="1">
        <v>386</v>
      </c>
      <c r="HC342" s="1">
        <v>210</v>
      </c>
      <c r="HD342" s="1">
        <v>141</v>
      </c>
      <c r="HE342" s="1">
        <v>136</v>
      </c>
      <c r="HF342" s="1">
        <v>193</v>
      </c>
      <c r="HG342" s="1">
        <v>9</v>
      </c>
      <c r="HH342" s="1">
        <v>689</v>
      </c>
      <c r="HI342" s="1">
        <v>231</v>
      </c>
      <c r="HJ342" s="1">
        <v>0</v>
      </c>
      <c r="HK342" s="1">
        <v>347</v>
      </c>
      <c r="HL342" s="1">
        <v>0</v>
      </c>
      <c r="HM342" s="1">
        <v>0</v>
      </c>
      <c r="HN342" s="1">
        <v>578</v>
      </c>
      <c r="HO342" s="1">
        <v>166</v>
      </c>
      <c r="HP342" s="1">
        <v>45</v>
      </c>
      <c r="HQ342" s="1">
        <v>93</v>
      </c>
      <c r="HR342" s="1">
        <v>143</v>
      </c>
      <c r="HS342" s="1">
        <v>20</v>
      </c>
      <c r="HT342" s="1">
        <v>467</v>
      </c>
      <c r="HU342" s="1">
        <v>70</v>
      </c>
      <c r="HV342" s="1">
        <v>116</v>
      </c>
      <c r="HW342" s="1">
        <v>16</v>
      </c>
      <c r="HX342" s="1">
        <v>105</v>
      </c>
      <c r="HY342" s="1">
        <v>0</v>
      </c>
      <c r="HZ342" s="1">
        <v>307</v>
      </c>
      <c r="IA342" s="1">
        <v>81</v>
      </c>
      <c r="IB342" s="1">
        <v>125</v>
      </c>
      <c r="IC342" s="1">
        <v>136</v>
      </c>
      <c r="ID342" s="1">
        <v>96</v>
      </c>
      <c r="IE342" s="1">
        <v>4</v>
      </c>
      <c r="IF342" s="1">
        <v>442</v>
      </c>
      <c r="IG342" s="1">
        <v>0</v>
      </c>
      <c r="IH342" s="1">
        <v>179</v>
      </c>
      <c r="II342" s="1">
        <v>171</v>
      </c>
      <c r="IJ342" s="1">
        <v>0</v>
      </c>
      <c r="IK342" s="1">
        <v>0</v>
      </c>
      <c r="IL342" s="1">
        <v>350</v>
      </c>
      <c r="IM342" s="26">
        <f>IFERROR(Tableau17[[#This Row],[LDIV]]/Tableau17[[#This Row],[Total général]],"")</f>
        <v>0</v>
      </c>
      <c r="IN342" s="26">
        <f>IFERROR(Tableau17[[#This Row],[LDVC]]/Tableau17[[#This Row],[Total général]],"")</f>
        <v>0</v>
      </c>
      <c r="IO342" s="26">
        <f>IFERROR(Tableau17[[#This Row],[LDVD]]/Tableau17[[#This Row],[Total général]],"")</f>
        <v>0.10097719869706841</v>
      </c>
      <c r="IP342" s="26">
        <f>IFERROR(Tableau17[[#This Row],[LDVG]]/Tableau17[[#This Row],[Total général]],"")</f>
        <v>1.9543973941368076E-2</v>
      </c>
      <c r="IQ342" s="26">
        <f>IFERROR(Tableau17[[#This Row],[LEXD]]/Tableau17[[#This Row],[Total général]],"")</f>
        <v>0</v>
      </c>
      <c r="IR342" s="26">
        <f>IFERROR(Tableau17[[#This Row],[LEXG]]/Tableau17[[#This Row],[Total général]],"")</f>
        <v>0</v>
      </c>
      <c r="IS342" s="26">
        <f>IFERROR(Tableau17[[#This Row],[LLR]]/Tableau17[[#This Row],[Total général]],"")</f>
        <v>0.27687296416938112</v>
      </c>
      <c r="IT342" s="26">
        <f>IFERROR(Tableau17[[#This Row],[LREM]]/Tableau17[[#This Row],[Total général]],"")</f>
        <v>5.2117263843648211E-2</v>
      </c>
      <c r="IU342" s="26">
        <f>IFERROR(Tableau17[[#This Row],[LRN]]/Tableau17[[#This Row],[Total général]],"")</f>
        <v>0.2280130293159609</v>
      </c>
      <c r="IV342" s="26">
        <f>IFERROR(Tableau17[[#This Row],[LUG]]/Tableau17[[#This Row],[Total général]],"")</f>
        <v>0.19218241042345277</v>
      </c>
      <c r="IW342" s="26">
        <f>IFERROR(Tableau17[[#This Row],[LVEC]]/Tableau17[[#This Row],[Total général]],"")</f>
        <v>0.13029315960912052</v>
      </c>
      <c r="IX342" s="26">
        <f>IFERROR(Tableau17[[#This Row],[2008-T1-LCMD]]/Tableau17[[#This Row],[2008-T1-TOTAL]],"")</f>
        <v>6.3758389261744972E-2</v>
      </c>
      <c r="IY342" s="26">
        <f>IFERROR(Tableau17[[#This Row],[2008-T1-LDVD]]/Tableau17[[#This Row],[2008-T1-TOTAL]],"")</f>
        <v>0</v>
      </c>
      <c r="IZ342" s="26">
        <f>IFERROR(Tableau17[[#This Row],[2008-T1-LEXD]]/Tableau17[[#This Row],[2008-T1-TOTAL]],"")</f>
        <v>0</v>
      </c>
      <c r="JA342" s="26">
        <f>IFERROR(Tableau17[[#This Row],[2008-T1-LEXG]]/Tableau17[[#This Row],[2008-T1-TOTAL]],"")</f>
        <v>6.5436241610738258E-2</v>
      </c>
      <c r="JB342" s="26">
        <f>IFERROR(Tableau17[[#This Row],[2008-T1-LFN]]/Tableau17[[#This Row],[2008-T1-TOTAL]],"")</f>
        <v>8.8926174496644292E-2</v>
      </c>
      <c r="JC342" s="26">
        <f>IFERROR(Tableau17[[#This Row],[2008-T1-LMAJ]]/Tableau17[[#This Row],[2008-T1-TOTAL]],"")</f>
        <v>0.47147651006711411</v>
      </c>
      <c r="JD342" s="26">
        <f>IFERROR(Tableau17[[#This Row],[2008-T1-LUG]]/Tableau17[[#This Row],[2008-T1-TOTAL]],"")</f>
        <v>0.31040268456375841</v>
      </c>
      <c r="JE342" s="26">
        <f>IFERROR(Tableau17[[#This Row],[2008-T2-LFN]]/Tableau17[[#This Row],[2008-T2-TOTAL]],"")</f>
        <v>0</v>
      </c>
      <c r="JF342" s="26">
        <f>IFERROR(Tableau17[[#This Row],[2008-T2-LGC]]/Tableau17[[#This Row],[2008-T2-TOTAL]],"")</f>
        <v>0.41818181818181815</v>
      </c>
      <c r="JG342" s="26">
        <f>IFERROR(Tableau17[[#This Row],[2008-T2-LMAJ]]/Tableau17[[#This Row],[2008-T2-TOTAL]],"")</f>
        <v>0.58181818181818179</v>
      </c>
      <c r="JH342" s="26">
        <f>IFERROR(Tableau17[[#This Row],[2008-T2-LUG]]/Tableau17[[#This Row],[2008-T2-TOTAL]],"")</f>
        <v>0</v>
      </c>
      <c r="JI342" s="26">
        <f>IFERROR(Tableau17[[#This Row],[2014-T1-LDIV]]/Tableau17[[#This Row],[2014-T1-TOTAL]],"")</f>
        <v>1.9400352733686066E-2</v>
      </c>
      <c r="JJ342" s="26">
        <f>IFERROR(Tableau17[[#This Row],[2014-T1-LDVD]]/Tableau17[[#This Row],[2014-T1-TOTAL]],"")</f>
        <v>0</v>
      </c>
      <c r="JK342" s="26">
        <f>IFERROR(Tableau17[[#This Row],[2014-T1-LDVG]]/Tableau17[[#This Row],[2014-T1-TOTAL]],"")</f>
        <v>4.7619047619047616E-2</v>
      </c>
      <c r="JL342" s="26">
        <f>IFERROR(Tableau17[[#This Row],[2014-T1-LEXG]]/Tableau17[[#This Row],[2014-T1-TOTAL]],"")</f>
        <v>0</v>
      </c>
      <c r="JM342" s="26">
        <f>IFERROR(Tableau17[[#This Row],[2014-T1-LFG]]/Tableau17[[#This Row],[2014-T1-TOTAL]],"")</f>
        <v>7.2310405643738973E-2</v>
      </c>
      <c r="JN342" s="26">
        <f>IFERROR(Tableau17[[#This Row],[2014-T1-LFN]]/Tableau17[[#This Row],[2014-T1-TOTAL]],"")</f>
        <v>0.23633156966490299</v>
      </c>
      <c r="JO342" s="26">
        <f>IFERROR(Tableau17[[#This Row],[2014-T1-LUD]]/Tableau17[[#This Row],[2014-T1-TOTAL]],"")</f>
        <v>0.44444444444444442</v>
      </c>
      <c r="JP342" s="26">
        <f>IFERROR(Tableau17[[#This Row],[2014-T1-LUG]]/Tableau17[[#This Row],[2014-T1-TOTAL]],"")</f>
        <v>0.17989417989417988</v>
      </c>
      <c r="JQ342" s="26">
        <f>IFERROR(Tableau17[[#This Row],[2014-T2-LFN]]/Tableau17[[#This Row],[2014-T2-TOTAL]],"")</f>
        <v>0.22664359861591696</v>
      </c>
      <c r="JR342" s="26">
        <f>IFERROR(Tableau17[[#This Row],[2014-T2-LUD]]/Tableau17[[#This Row],[2014-T2-TOTAL]],"")</f>
        <v>0.50865051903114189</v>
      </c>
      <c r="JS342" s="26">
        <f>IFERROR(Tableau17[[#This Row],[2014-T2-LUG]]/Tableau17[[#This Row],[2014-T2-TOTAL]],"")</f>
        <v>0.26470588235294118</v>
      </c>
      <c r="JT342" s="26">
        <f>IFERROR(Tableau17[[#This Row],[2015-T1-BC-DIV]]/Tableau17[[#This Row],[2015-T1-TOTAL]],"")</f>
        <v>0</v>
      </c>
      <c r="JU342" s="26">
        <f>IFERROR(Tableau17[[#This Row],[2015-T1-BC-DLF]]/Tableau17[[#This Row],[2015-T1-TOTAL]],"")</f>
        <v>1.834862385321101E-2</v>
      </c>
      <c r="JV342" s="26">
        <f>IFERROR(Tableau17[[#This Row],[2015-T1-BC-DVD]]/Tableau17[[#This Row],[2015-T1-TOTAL]],"")</f>
        <v>0</v>
      </c>
      <c r="JW342" s="26">
        <f>IFERROR(Tableau17[[#This Row],[2015-T1-BC-DVG]]/Tableau17[[#This Row],[2015-T1-TOTAL]],"")</f>
        <v>0</v>
      </c>
      <c r="JX342" s="26">
        <f>IFERROR(Tableau17[[#This Row],[2015-T1-BC-FG]]/Tableau17[[#This Row],[2015-T1-TOTAL]],"")</f>
        <v>0.14678899082568808</v>
      </c>
      <c r="JY342" s="26">
        <f>IFERROR(Tableau17[[#This Row],[2015-T1-BC-FN]]/Tableau17[[#This Row],[2015-T1-TOTAL]],"")</f>
        <v>0.3830275229357798</v>
      </c>
      <c r="JZ342" s="26">
        <f>IFERROR(Tableau17[[#This Row],[2015-T1-BC-MDM]]/Tableau17[[#This Row],[2015-T1-TOTAL]],"")</f>
        <v>0</v>
      </c>
      <c r="KA342" s="26">
        <f>IFERROR(Tableau17[[#This Row],[2015-T1-BC-RDG]]/Tableau17[[#This Row],[2015-T1-TOTAL]],"")</f>
        <v>0</v>
      </c>
      <c r="KB342" s="26">
        <f>IFERROR(Tableau17[[#This Row],[2015-T1-BC-SOC]]/Tableau17[[#This Row],[2015-T1-TOTAL]],"")</f>
        <v>0</v>
      </c>
      <c r="KC342" s="26">
        <f>IFERROR(Tableau17[[#This Row],[2015-T1-BC-UD]]/Tableau17[[#This Row],[2015-T1-TOTAL]],"")</f>
        <v>0.30504587155963303</v>
      </c>
      <c r="KD342" s="26">
        <f>IFERROR(Tableau17[[#This Row],[2015-T1-BC-UG]]/Tableau17[[#This Row],[2015-T1-TOTAL]],"")</f>
        <v>0</v>
      </c>
      <c r="KE342" s="26">
        <f>IFERROR(Tableau17[[#This Row],[2015-T1-BC-VEC]]/Tableau17[[#This Row],[2015-T1-TOTAL]],"")</f>
        <v>0.14678899082568808</v>
      </c>
      <c r="KF342" s="26">
        <f>IFERROR(Tableau17[[#This Row],[2015-T2-BC-DVG]]/Tableau17[[#This Row],[2015-T2-TOTAL]],"")</f>
        <v>0</v>
      </c>
      <c r="KG342" s="26">
        <f>IFERROR(Tableau17[[#This Row],[2015-T2-BC-FN]]/Tableau17[[#This Row],[2015-T2-TOTAL]],"")</f>
        <v>0.40932642487046633</v>
      </c>
      <c r="KH342" s="26">
        <f>IFERROR(Tableau17[[#This Row],[2015-T2-BC-SOC]]/Tableau17[[#This Row],[2015-T2-TOTAL]],"")</f>
        <v>0</v>
      </c>
      <c r="KI342" s="26">
        <f>IFERROR(Tableau17[[#This Row],[2015-T2-BC-UD]]/Tableau17[[#This Row],[2015-T2-TOTAL]],"")</f>
        <v>0.59067357512953367</v>
      </c>
      <c r="KJ342" s="26">
        <f>IFERROR(Tableau17[[#This Row],[2015-T2-BC-UG]]/Tableau17[[#This Row],[2015-T2-TOTAL]],"")</f>
        <v>0</v>
      </c>
      <c r="KK342" s="26">
        <f>IFERROR(Tableau17[[#This Row],[2017 (L)-T1-COM]]/Tableau17[[#This Row],[2017 (L)-T1-TOTAL]],"")</f>
        <v>3.8461538461538464E-2</v>
      </c>
      <c r="KL342" s="26">
        <f>IFERROR(Tableau17[[#This Row],[2017 (L)-T1-DIV]]/Tableau17[[#This Row],[2017 (L)-T1-TOTAL]],"")</f>
        <v>9.0497737556561094E-3</v>
      </c>
      <c r="KM342" s="26">
        <f>IFERROR(Tableau17[[#This Row],[2017 (L)-T1-DLF]]/Tableau17[[#This Row],[2017 (L)-T1-TOTAL]],"")</f>
        <v>1.5837104072398189E-2</v>
      </c>
      <c r="KN342" s="26">
        <f>IFERROR(Tableau17[[#This Row],[2017 (L)-T1-DVD]]/Tableau17[[#This Row],[2017 (L)-T1-TOTAL]],"")</f>
        <v>2.2624434389140274E-3</v>
      </c>
      <c r="KO342" s="26">
        <f>IFERROR(Tableau17[[#This Row],[2017 (L)-T1-DVG]]/Tableau17[[#This Row],[2017 (L)-T1-TOTAL]],"")</f>
        <v>0</v>
      </c>
      <c r="KP342" s="26">
        <f>IFERROR(Tableau17[[#This Row],[2017 (L)-T1-ECO]]/Tableau17[[#This Row],[2017 (L)-T1-TOTAL]],"")</f>
        <v>6.561085972850679E-2</v>
      </c>
      <c r="KQ342" s="26">
        <f>IFERROR(Tableau17[[#This Row],[2017 (L)-T1-EXD]]/Tableau17[[#This Row],[2017 (L)-T1-TOTAL]],"")</f>
        <v>6.7873303167420816E-3</v>
      </c>
      <c r="KR342" s="26">
        <f>IFERROR(Tableau17[[#This Row],[2017 (L)-T1-EXG]]/Tableau17[[#This Row],[2017 (L)-T1-TOTAL]],"")</f>
        <v>4.5248868778280547E-3</v>
      </c>
      <c r="KS342" s="26">
        <f>IFERROR(Tableau17[[#This Row],[2017 (L)-T1-FI]]/Tableau17[[#This Row],[2017 (L)-T1-TOTAL]],"")</f>
        <v>0.10633484162895927</v>
      </c>
      <c r="KT342" s="26">
        <f>IFERROR(Tableau17[[#This Row],[2017 (L)-T1-FN]]/Tableau17[[#This Row],[2017 (L)-T1-TOTAL]],"")</f>
        <v>0.16063348416289594</v>
      </c>
      <c r="KU342" s="26">
        <f>IFERROR(Tableau17[[#This Row],[2017 (L)-T1-LR]]/Tableau17[[#This Row],[2017 (L)-T1-TOTAL]],"")</f>
        <v>0.28054298642533937</v>
      </c>
      <c r="KV342" s="26">
        <f>IFERROR(Tableau17[[#This Row],[2017 (L)-T1-MDM]]/Tableau17[[#This Row],[2017 (L)-T1-TOTAL]],"")</f>
        <v>0.30769230769230771</v>
      </c>
      <c r="KW342" s="26">
        <f>IFERROR(Tableau17[[#This Row],[2017 (L)-T1-RDG]]/Tableau17[[#This Row],[2017 (L)-T1-TOTAL]],"")</f>
        <v>2.2624434389140274E-3</v>
      </c>
      <c r="KX342" s="26">
        <f>IFERROR(Tableau17[[#This Row],[2017 (L)-T1-REG]]/Tableau17[[#This Row],[2017 (L)-T1-TOTAL]],"")</f>
        <v>0</v>
      </c>
      <c r="KY342" s="26">
        <f>IFERROR(Tableau17[[#This Row],[2017 (L)-T1-REM]]/Tableau17[[#This Row],[2017 (L)-T1-TOTAL]],"")</f>
        <v>0</v>
      </c>
      <c r="KZ342" s="26">
        <f>IFERROR(Tableau17[[#This Row],[2017 (L)-T1-SOC]]/Tableau17[[#This Row],[2017 (L)-T1-TOTAL]],"")</f>
        <v>0</v>
      </c>
      <c r="LA342" s="26">
        <f>IFERROR(Tableau17[[#This Row],[2017 (L)-T1-UDI]]/Tableau17[[#This Row],[2017 (L)-T1-TOTAL]],"")</f>
        <v>0</v>
      </c>
      <c r="LB342" s="26">
        <f>IFERROR(Tableau17[[#This Row],[2017 (L)-T2-FI]]/Tableau17[[#This Row],[2017 (L)-T2-TOTAL]],"")</f>
        <v>0</v>
      </c>
      <c r="LC342" s="26">
        <f>IFERROR(Tableau17[[#This Row],[2017 (L)-T2-FN]]/Tableau17[[#This Row],[2017 (L)-T2-TOTAL]],"")</f>
        <v>0</v>
      </c>
      <c r="LD342" s="26">
        <f>IFERROR(Tableau17[[#This Row],[2017 (L)-T2-LR]]/Tableau17[[#This Row],[2017 (L)-T2-TOTAL]],"")</f>
        <v>0.51142857142857145</v>
      </c>
      <c r="LE342" s="26">
        <f>IFERROR(Tableau17[[#This Row],[2017 (L)-T2-MDM]]/Tableau17[[#This Row],[2017 (L)-T2-TOTAL]],"")</f>
        <v>0.48857142857142855</v>
      </c>
      <c r="LF342" s="26">
        <f>IFERROR(Tableau17[[#This Row],[2017 (L)-T2-REM]]/Tableau17[[#This Row],[2017 (L)-T2-TOTAL]],"")</f>
        <v>0</v>
      </c>
      <c r="LG342" s="26">
        <f>IFERROR(Tableau17[[#This Row],[2017-T1-ARTHAUD Nathalie]]/Tableau17[[#This Row],[2017-T1-TOTAL]],"")</f>
        <v>4.3541364296081275E-3</v>
      </c>
      <c r="LH342" s="26">
        <f>IFERROR(Tableau17[[#This Row],[2017-T1-ASSELINEAU Fran]]/Tableau17[[#This Row],[2017-T1-TOTAL]],"")</f>
        <v>1.0159651669085631E-2</v>
      </c>
      <c r="LI342" s="26">
        <f>IFERROR(Tableau17[[#This Row],[2017-T1-CHEMINADE Jacques]]/Tableau17[[#This Row],[2017-T1-TOTAL]],"")</f>
        <v>0</v>
      </c>
      <c r="LJ342" s="26">
        <f>IFERROR(Tableau17[[#This Row],[2017-T1-DUPONT-AIGNAN Nicolas]]/Tableau17[[#This Row],[2017-T1-TOTAL]],"")</f>
        <v>4.3541364296081277E-2</v>
      </c>
      <c r="LK342" s="26">
        <f>IFERROR(Tableau17[[#This Row],[2017-T1-FILLON Fran]]/Tableau17[[#This Row],[2017-T1-TOTAL]],"")</f>
        <v>0.204644412191582</v>
      </c>
      <c r="LL342" s="26">
        <f>IFERROR(Tableau17[[#This Row],[2017-T1-HAMON Beno]]/Tableau17[[#This Row],[2017-T1-TOTAL]],"")</f>
        <v>6.5312046444121918E-2</v>
      </c>
      <c r="LM342" s="26">
        <f>IFERROR(Tableau17[[#This Row],[2017-T1-LASSALLE Jean]]/Tableau17[[#This Row],[2017-T1-TOTAL]],"")</f>
        <v>1.3062409288824383E-2</v>
      </c>
      <c r="LN342" s="26">
        <f>IFERROR(Tableau17[[#This Row],[2017-T1-LE PEN Marine]]/Tableau17[[#This Row],[2017-T1-TOTAL]],"")</f>
        <v>0.25108853410740201</v>
      </c>
      <c r="LO342" s="26">
        <f>IFERROR(Tableau17[[#This Row],[2017-T1-M Jean-Luc]]/Tableau17[[#This Row],[2017-T1-TOTAL]],"")</f>
        <v>0.19883889695210449</v>
      </c>
      <c r="LP342" s="26">
        <f>IFERROR(Tableau17[[#This Row],[2017-T1-MACRON Emmanuel]]/Tableau17[[#This Row],[2017-T1-TOTAL]],"")</f>
        <v>0.19738751814223512</v>
      </c>
      <c r="LQ342" s="26">
        <f>IFERROR(Tableau17[[#This Row],[2017-T1-POUTOU Philippe]]/Tableau17[[#This Row],[2017-T1-TOTAL]],"")</f>
        <v>1.1611030478955007E-2</v>
      </c>
      <c r="LR342" s="26">
        <f>IFERROR(Tableau17[[#This Row],[2017-T2-LE PEN Marine]]/Tableau17[[#This Row],[2017-T2-TOTAL]],"")</f>
        <v>0.39965397923875434</v>
      </c>
      <c r="LS342" s="26">
        <f>IFERROR(Tableau17[[#This Row],[2017-T2-MACRON Emmanuel]]/Tableau17[[#This Row],[2017-T2-TOTAL]],"")</f>
        <v>0.60034602076124566</v>
      </c>
      <c r="LT342" s="26">
        <f>IFERROR(Tableau17[[#This Row],[2019-T1-ALEXANDRE Audric]]/Tableau17[[#This Row],[2019-T1-TOTAL]],"")</f>
        <v>0</v>
      </c>
      <c r="LU342" s="26">
        <f>IFERROR(Tableau17[[#This Row],[2019-T1-ARTHAUD Nathalie]]/Tableau17[[#This Row],[2019-T1-TOTAL]],"")</f>
        <v>2.1645021645021645E-3</v>
      </c>
      <c r="LV342" s="26">
        <f>IFERROR(Tableau17[[#This Row],[2019-T1-ASSELINEAU François]]/Tableau17[[#This Row],[2019-T1-TOTAL]],"")</f>
        <v>6.4935064935064939E-3</v>
      </c>
      <c r="LW342" s="26">
        <f>IFERROR(Tableau17[[#This Row],[2019-T1-AUBRY Manon]]/Tableau17[[#This Row],[2019-T1-TOTAL]],"")</f>
        <v>4.5454545454545456E-2</v>
      </c>
      <c r="LX342" s="26">
        <f>IFERROR(Tableau17[[#This Row],[2019-T1-AZERGUI Nagib]]/Tableau17[[#This Row],[2019-T1-TOTAL]],"")</f>
        <v>0</v>
      </c>
      <c r="LY342" s="26">
        <f>IFERROR(Tableau17[[#This Row],[2019-T1-BARDELLA Jordan]]/Tableau17[[#This Row],[2019-T1-TOTAL]],"")</f>
        <v>0.32683982683982682</v>
      </c>
      <c r="LZ342" s="26">
        <f>IFERROR(Tableau17[[#This Row],[2019-T1-BELLAMY François-Xavier]]/Tableau17[[#This Row],[2019-T1-TOTAL]],"")</f>
        <v>7.575757575757576E-2</v>
      </c>
      <c r="MA342" s="26">
        <f>IFERROR(Tableau17[[#This Row],[2019-T1-BIDOU Olivier]]/Tableau17[[#This Row],[2019-T1-TOTAL]],"")</f>
        <v>0</v>
      </c>
      <c r="MB342" s="26">
        <f>IFERROR(Tableau17[[#This Row],[2019-T1-BOURG Dominique]]/Tableau17[[#This Row],[2019-T1-TOTAL]],"")</f>
        <v>1.948051948051948E-2</v>
      </c>
      <c r="MC342" s="26">
        <f>IFERROR(Tableau17[[#This Row],[2019-T1-BROSSAT Ian]]/Tableau17[[#This Row],[2019-T1-TOTAL]],"")</f>
        <v>5.1948051948051951E-2</v>
      </c>
      <c r="MD342" s="26">
        <f>IFERROR(Tableau17[[#This Row],[2019-T1-CAILLAUD Sophie]]/Tableau17[[#This Row],[2019-T1-TOTAL]],"")</f>
        <v>2.1645021645021645E-3</v>
      </c>
      <c r="ME342" s="26">
        <f>IFERROR(Tableau17[[#This Row],[2019-T1-CAMUS Renaud]]/Tableau17[[#This Row],[2019-T1-TOTAL]],"")</f>
        <v>0</v>
      </c>
      <c r="MF342" s="26">
        <f>IFERROR(Tableau17[[#This Row],[2019-T1-CHALENÇON Christophe]]/Tableau17[[#This Row],[2019-T1-TOTAL]],"")</f>
        <v>0</v>
      </c>
      <c r="MG342" s="26">
        <f>IFERROR(Tableau17[[#This Row],[2019-T1-CORBET Cathy Denise Ginette]]/Tableau17[[#This Row],[2019-T1-TOTAL]],"")</f>
        <v>0</v>
      </c>
      <c r="MH342" s="26">
        <f>IFERROR(Tableau17[[#This Row],[2019-T1-DE PREVOISIN Robert]]/Tableau17[[#This Row],[2019-T1-TOTAL]],"")</f>
        <v>0</v>
      </c>
      <c r="MI342" s="26">
        <f>IFERROR(Tableau17[[#This Row],[2019-T1-DELFEL Thérèse]]/Tableau17[[#This Row],[2019-T1-TOTAL]],"")</f>
        <v>0</v>
      </c>
      <c r="MJ342" s="26">
        <f>IFERROR(Tableau17[[#This Row],[2019-T1-DIEUMEGARD Pierre]]/Tableau17[[#This Row],[2019-T1-TOTAL]],"")</f>
        <v>0</v>
      </c>
      <c r="MK342" s="26">
        <f>IFERROR(Tableau17[[#This Row],[2019-T1-DUPONT-AIGNAN Nicolas]]/Tableau17[[#This Row],[2019-T1-TOTAL]],"")</f>
        <v>2.3809523809523808E-2</v>
      </c>
      <c r="ML342" s="26">
        <f>IFERROR(Tableau17[[#This Row],[2019-T1-GERNIGON Yves]]/Tableau17[[#This Row],[2019-T1-TOTAL]],"")</f>
        <v>2.1645021645021645E-3</v>
      </c>
      <c r="MM342" s="26">
        <f>IFERROR(Tableau17[[#This Row],[2019-T1-GLUCKSMANN Raphaël]]/Tableau17[[#This Row],[2019-T1-TOTAL]],"")</f>
        <v>3.896103896103896E-2</v>
      </c>
      <c r="MN342" s="26">
        <f>IFERROR(Tableau17[[#This Row],[2019-T1-HAMON Benoît]]/Tableau17[[#This Row],[2019-T1-TOTAL]],"")</f>
        <v>2.813852813852814E-2</v>
      </c>
      <c r="MO342" s="26">
        <f>IFERROR(Tableau17[[#This Row],[2019-T1-HELGEN Gilles]]/Tableau17[[#This Row],[2019-T1-TOTAL]],"")</f>
        <v>0</v>
      </c>
      <c r="MP342" s="26">
        <f>IFERROR(Tableau17[[#This Row],[2019-T1-JADOT Yannick]]/Tableau17[[#This Row],[2019-T1-TOTAL]],"")</f>
        <v>0.14285714285714285</v>
      </c>
      <c r="MQ342" s="26">
        <f>IFERROR(Tableau17[[#This Row],[2019-T1-LAGARDE Jean-Christophe]]/Tableau17[[#This Row],[2019-T1-TOTAL]],"")</f>
        <v>2.1645021645021644E-2</v>
      </c>
      <c r="MR342" s="26">
        <f>IFERROR(Tableau17[[#This Row],[2019-T1-LALANNE Francis]]/Tableau17[[#This Row],[2019-T1-TOTAL]],"")</f>
        <v>4.329004329004329E-3</v>
      </c>
      <c r="MS342" s="26">
        <f>IFERROR(Tableau17[[#This Row],[2019-T1-LOISEAU Nathalie]]/Tableau17[[#This Row],[2019-T1-TOTAL]],"")</f>
        <v>0.20129870129870131</v>
      </c>
      <c r="MT342" s="26">
        <f>IFERROR(Tableau17[[#This Row],[2019-T1-MARIE Florie]]/Tableau17[[#This Row],[2019-T1-TOTAL]],"")</f>
        <v>6.4935064935064939E-3</v>
      </c>
      <c r="MU342" s="26">
        <f>IFERROR(Tableau17[[#This Row],[2008-T1-MACROEXTRDROITE]]/Tableau17[[#This Row],[2008-T1-MACROTOTALE]],"")</f>
        <v>8.8926174496644292E-2</v>
      </c>
      <c r="MV342" s="26">
        <f>IFERROR(Tableau17[[#This Row],[2008-T1-MACRODROITE]]/Tableau17[[#This Row],[2008-T1-MACROTOTALE]],"")</f>
        <v>0.53523489932885904</v>
      </c>
      <c r="MW342" s="26">
        <f>IFERROR(Tableau17[[#This Row],[2008-T1-MACROCENTRE]]/Tableau17[[#This Row],[2008-T1-MACROTOTALE]],"")</f>
        <v>0</v>
      </c>
      <c r="MX342" s="26">
        <f>IFERROR(Tableau17[[#This Row],[2008-T1-MACROGAUCHE]]/Tableau17[[#This Row],[2008-T1-MACROTOTALE]],"")</f>
        <v>0.37583892617449666</v>
      </c>
      <c r="MY342" s="26">
        <f>IFERROR(Tableau17[[#This Row],[2008-T1-MACROAUTRE]]/Tableau17[[#This Row],[2008-T1-MACROTOTALE]],"")</f>
        <v>0</v>
      </c>
      <c r="MZ342" s="26">
        <f>IFERROR(Tableau17[[#This Row],[2008-T2-MACROEXTRDROITE]]/Tableau17[[#This Row],[2008-T2-MACROTOTALE]],"")</f>
        <v>0</v>
      </c>
      <c r="NA342" s="26">
        <f>IFERROR(Tableau17[[#This Row],[2008-T2-MACRODROITE]]/Tableau17[[#This Row],[2008-T2-MACROTOTALE]],"")</f>
        <v>0.58181818181818179</v>
      </c>
      <c r="NB342" s="26">
        <f>IFERROR(Tableau17[[#This Row],[2008-T2-MACROCENTRE]]/Tableau17[[#This Row],[2008-T2-MACROTOTALE]],"")</f>
        <v>0</v>
      </c>
      <c r="NC342" s="26">
        <f>IFERROR(Tableau17[[#This Row],[2008-T2-MACROGAUCHE]]/Tableau17[[#This Row],[2008-T2-MACROTOTALE]],"")</f>
        <v>0.41818181818181815</v>
      </c>
      <c r="ND342" s="26">
        <f>IFERROR(Tableau17[[#This Row],[2008-T2-MACROAUTRE]]/Tableau17[[#This Row],[2008-T2-MACROTOTALE]],"")</f>
        <v>0</v>
      </c>
      <c r="NE342" s="26">
        <f>IFERROR(Tableau17[[#This Row],[2014-T1-MACROEXTRDROITE]]/Tableau17[[#This Row],[2014-T1-MACROTOTALE]],"")</f>
        <v>0.23633156966490299</v>
      </c>
      <c r="NF342" s="26">
        <f>IFERROR(Tableau17[[#This Row],[2014-T1-MACRODROITE]]/Tableau17[[#This Row],[2014-T1-MACROTOTALE]],"")</f>
        <v>0.44444444444444442</v>
      </c>
      <c r="NG342" s="26">
        <f>IFERROR(Tableau17[[#This Row],[2014-T1-MACROCENTRE]]/Tableau17[[#This Row],[2014-T1-MACROTOTALE]],"")</f>
        <v>1.9400352733686066E-2</v>
      </c>
      <c r="NH342" s="26">
        <f>IFERROR(Tableau17[[#This Row],[2014-T1-MACROGAUCHE]]/Tableau17[[#This Row],[2014-T1-MACROTOTALE]],"")</f>
        <v>0.29982363315696647</v>
      </c>
      <c r="NI342" s="26">
        <f>IFERROR(Tableau17[[#This Row],[2014-T1-MACROAUTRE]]/Tableau17[[#This Row],[2014-T1-MACROTOTALE]],"")</f>
        <v>0</v>
      </c>
      <c r="NJ342" s="26">
        <f>IFERROR(Tableau17[[#This Row],[2014-T2-MACROEXTRDROITE]]/Tableau17[[#This Row],[2014-T2-MACROTOTALE]],"")</f>
        <v>0.22664359861591696</v>
      </c>
      <c r="NK342" s="26">
        <f>IFERROR(Tableau17[[#This Row],[2014-T2-MACRODROITE]]/Tableau17[[#This Row],[2014-T2-MACROTOTALE]],"")</f>
        <v>0.50865051903114189</v>
      </c>
      <c r="NL342" s="26">
        <f>IFERROR(Tableau17[[#This Row],[2014-T2-MACROCENTRE]]/Tableau17[[#This Row],[2014-T2-MACROTOTALE]],"")</f>
        <v>0</v>
      </c>
      <c r="NM342" s="26">
        <f>IFERROR(Tableau17[[#This Row],[2014-T2-MACROGAUCHE]]/Tableau17[[#This Row],[2014-T2-MACROTOTALE]],"")</f>
        <v>0.26470588235294118</v>
      </c>
      <c r="NN342" s="26">
        <f>IFERROR(Tableau17[[#This Row],[2014-T2-MACROAUTRE]]/Tableau17[[#This Row],[2014-T2-MACROTOTALE]],"")</f>
        <v>0</v>
      </c>
      <c r="NO342" s="26">
        <f>IFERROR( Tableau17[[#This Row],[2015-T1-MACROEXTRDROITE]]/Tableau17[[#This Row],[2015-T1-MACROTOTALE]],"")</f>
        <v>0.40137614678899081</v>
      </c>
      <c r="NP342" s="26">
        <f>IFERROR(Tableau17[[#This Row],[2015-T1-MACRODROITE]]/Tableau17[[#This Row],[2015-T1-MACROTOTALE]],"")</f>
        <v>0.30504587155963303</v>
      </c>
      <c r="NQ342" s="26">
        <f>IFERROR(Tableau17[[#This Row],[2015-T1-MACROCENTRE]]/Tableau17[[#This Row],[2015-T1-MACROTOTALE]],"")</f>
        <v>0</v>
      </c>
      <c r="NR342" s="26">
        <f>IFERROR(Tableau17[[#This Row],[2015-T1-MACROGAUCHE]]/Tableau17[[#This Row],[2015-T1-MACROTOTALE]],"")</f>
        <v>0.29357798165137616</v>
      </c>
      <c r="NS342" s="26">
        <f>IFERROR(Tableau17[[#This Row],[2015-T1-MACROAUTRE]]/Tableau17[[#This Row],[2015-T1-MACROTOTALE]],"")</f>
        <v>0</v>
      </c>
      <c r="NT342" s="26">
        <f>IFERROR(Tableau17[[#This Row],[2015-T2-MACROEXTRDROITE]]/Tableau17[[#This Row],[2015-T2-MACROTOTALE]],"")</f>
        <v>0.40932642487046633</v>
      </c>
      <c r="NU342" s="26">
        <f>IFERROR(Tableau17[[#This Row],[2015-T2-MACRODROITE]]/Tableau17[[#This Row],[2015-T2-MACROTOTALE]],"")</f>
        <v>0.59067357512953367</v>
      </c>
      <c r="NV342" s="26">
        <f>IFERROR(Tableau17[[#This Row],[2015-T2-MACROCENTRE]]/Tableau17[[#This Row],[2015-T2-MACROTOTALE]],"")</f>
        <v>0</v>
      </c>
      <c r="NW342" s="26">
        <f>IFERROR(Tableau17[[#This Row],[2015-T2-MACROGAUCHE]]/Tableau17[[#This Row],[2015-T2-MACROTOTALE]],"")</f>
        <v>0</v>
      </c>
      <c r="NX342" s="26">
        <f>IFERROR(Tableau17[[#This Row],[2015-T2-MACROAUTRE]]/Tableau17[[#This Row],[2015-T2-MACROTOTALE]],"")</f>
        <v>0</v>
      </c>
      <c r="NY342" s="26">
        <f>IFERROR(Tableau17[[#This Row],[2017-T1-MACROEXTRDROITE]]/Tableau17[[#This Row],[2017-T1-MACROTOTALE]],"")</f>
        <v>0.30478955007256892</v>
      </c>
      <c r="NZ342" s="26">
        <f>IFERROR(Tableau17[[#This Row],[2017-T1-MACRODROITE]]/Tableau17[[#This Row],[2017-T1-MACROTOTALE]],"")</f>
        <v>0.204644412191582</v>
      </c>
      <c r="OA342" s="26">
        <f>IFERROR(Tableau17[[#This Row],[2017-T1-MACROCENTRE]]/Tableau17[[#This Row],[2017-T1-MACROTOTALE]],"")</f>
        <v>0.19738751814223512</v>
      </c>
      <c r="OB342" s="26">
        <f>IFERROR(Tableau17[[#This Row],[2017-T1-MACROGAUCHE]]/Tableau17[[#This Row],[2017-T1-MACROTOTALE]],"")</f>
        <v>0.28011611030478956</v>
      </c>
      <c r="OC342" s="26">
        <f>IFERROR(Tableau17[[#This Row],[2017-T1-MACROAUTRE]]/Tableau17[[#This Row],[2017-T1-MACROTOTALE]],"")</f>
        <v>1.3062409288824383E-2</v>
      </c>
      <c r="OD342" s="26">
        <f>IFERROR(Tableau17[[#This Row],[2017-T2-MACROEXTRDROITE]]/Tableau17[[#This Row],[2017-T2-MACROTOTALE]],"")</f>
        <v>0.39965397923875434</v>
      </c>
      <c r="OE342" s="26">
        <f>IFERROR(Tableau17[[#This Row],[2017-T2-MACRODROITE]]/Tableau17[[#This Row],[2017-T2-MACROTOTALE]],"")</f>
        <v>0</v>
      </c>
      <c r="OF342" s="26">
        <f>IFERROR(Tableau17[[#This Row],[2017-T2-MACROCENTRE]]/Tableau17[[#This Row],[2017-T2-MACROTOTALE]],"")</f>
        <v>0.60034602076124566</v>
      </c>
      <c r="OG342" s="26">
        <f>IFERROR(Tableau17[[#This Row],[2017-T2-MACROGAUCHE]]/Tableau17[[#This Row],[2017-T2-MACROTOTALE]],"")</f>
        <v>0</v>
      </c>
      <c r="OH342" s="26">
        <f>IFERROR(Tableau17[[#This Row],[2017-T2-MACROAUTRE]]/Tableau17[[#This Row],[2017-T2-MACROTOTALE]],"")</f>
        <v>0</v>
      </c>
      <c r="OI342" s="26">
        <f>IFERROR(Tableau17[[#This Row],[2019-T1-MACROEXTRDROITE]]/Tableau17[[#This Row],[2019-T1-MACROTOTALE]],"")</f>
        <v>0.35546038543897218</v>
      </c>
      <c r="OJ342" s="26">
        <f>IFERROR(Tableau17[[#This Row],[2019-T1-MACRODROITE]]/Tableau17[[#This Row],[2019-T1-MACROTOTALE]],"")</f>
        <v>9.6359743040685231E-2</v>
      </c>
      <c r="OK342" s="26">
        <f>IFERROR(Tableau17[[#This Row],[2019-T1-MACROCENTRE]]/Tableau17[[#This Row],[2019-T1-MACROTOTALE]],"")</f>
        <v>0.19914346895074947</v>
      </c>
      <c r="OL342" s="26">
        <f>IFERROR(Tableau17[[#This Row],[2019-T1-MACROGAUCHE]]/Tableau17[[#This Row],[2019-T1-MACROTOTALE]],"")</f>
        <v>0.30620985010706636</v>
      </c>
      <c r="OM342" s="26">
        <f>IFERROR(Tableau17[[#This Row],[2019-T1-MACROAUTRE]]/Tableau17[[#This Row],[2019-T1-MACROTOTALE]],"")</f>
        <v>4.2826552462526764E-2</v>
      </c>
      <c r="ON342" s="26">
        <f>IFERROR(Tableau17[[#This Row],[2020-T1-MACROEXTRDROITE]]/Tableau17[[#This Row],[2020-T1-MACROTOTALE]],"")</f>
        <v>0.2280130293159609</v>
      </c>
      <c r="OO342" s="26">
        <f>IFERROR(Tableau17[[#This Row],[2020-T1-MACRODROITE]]/Tableau17[[#This Row],[2020-T1-MACROTOTALE]],"")</f>
        <v>0.37785016286644951</v>
      </c>
      <c r="OP342" s="26">
        <f>IFERROR(Tableau17[[#This Row],[2020-T1-MACROCENTRE]]/Tableau17[[#This Row],[2020-T1-MACROTOTALE]],"")</f>
        <v>5.2117263843648211E-2</v>
      </c>
      <c r="OQ342" s="26">
        <f>IFERROR(Tableau17[[#This Row],[2020-T1-MACROGAUCHE]]/Tableau17[[#This Row],[2020-T1-MACROTOTALE]],"")</f>
        <v>0.34201954397394135</v>
      </c>
      <c r="OR342" s="26">
        <f>IFERROR(Tableau17[[#This Row],[2020-T1-MACROAUTRE]]/Tableau17[[#This Row],[2020-T1-MACROTOTALE]],"")</f>
        <v>0</v>
      </c>
      <c r="OS342" s="26">
        <f>IFERROR(Tableau17[[#This Row],[2017 (L)-T1-MACROEXTRDROITE]]/Tableau17[[#This Row],[2017 (L)-T1-MACROTOTALE]],"")</f>
        <v>0.18325791855203619</v>
      </c>
      <c r="OT342" s="26">
        <f>IFERROR(Tableau17[[#This Row],[2017 (L)-T1-MACRODROITE]]/Tableau17[[#This Row],[2017 (L)-T1-MACROTOTALE]],"")</f>
        <v>0.28280542986425339</v>
      </c>
      <c r="OU342" s="26">
        <f>IFERROR(Tableau17[[#This Row],[2017 (L)-T1-MACROCENTRE]]/Tableau17[[#This Row],[2017 (L)-T1-MACROTOTALE]],"")</f>
        <v>0.30769230769230771</v>
      </c>
      <c r="OV342" s="26">
        <f>IFERROR(Tableau17[[#This Row],[2017 (L)-T1-MACROGAUCHE]]/Tableau17[[#This Row],[2017 (L)-T1-MACROTOTALE]],"")</f>
        <v>0.21719457013574661</v>
      </c>
      <c r="OW342" s="26">
        <f>IFERROR(Tableau17[[#This Row],[2017 (L)-T1-MACROAUTRE]]/Tableau17[[#This Row],[2017 (L)-T1-MACROTOTALE]],"")</f>
        <v>9.0497737556561094E-3</v>
      </c>
      <c r="OX342" s="26">
        <f>IFERROR(Tableau17[[#This Row],[2017 (L)-T2-MACROEXTRDROITE]]/Tableau17[[#This Row],[2017 (L)-T2-MACROTOTALE]],"")</f>
        <v>0</v>
      </c>
      <c r="OY342" s="26">
        <f>IFERROR(Tableau17[[#This Row],[2017 (L)-T2-MACRODROITE]]/Tableau17[[#This Row],[2017 (L)-T2-MACROTOTALE]],"")</f>
        <v>0.51142857142857145</v>
      </c>
      <c r="OZ342" s="26">
        <f>IFERROR(Tableau17[[#This Row],[2017 (L)-T2-MACROCENTRE]]/Tableau17[[#This Row],[2017 (L)-T2-MACROTOTALE]],"")</f>
        <v>0.48857142857142855</v>
      </c>
      <c r="PA342" s="26">
        <f>IFERROR(Tableau17[[#This Row],[2017 (L)-T2-MACROGAUCHE]]/Tableau17[[#This Row],[2017 (L)-T2-MACROTOTALE]],"")</f>
        <v>0</v>
      </c>
      <c r="PB342" s="26">
        <f>IFERROR(Tableau17[[#This Row],[2017 (L)-T2-MACROAUTRE]]/Tableau17[[#This Row],[2017 (L)-T2-MACROTOTALE]],"")</f>
        <v>0</v>
      </c>
      <c r="PC342" s="26">
        <f>IFERROR(Tableau17[[#This Row],[2008_T1_PROCUS]]/Tableau17[[#This Row],[2008_T1_INSCRITS]],0)</f>
        <v>1.104417670682731E-2</v>
      </c>
      <c r="PD342" s="26">
        <f>IFERROR(Tableau17[[#This Row],[2008_T2_PROCUS]]/Tableau17[[#This Row],[2008_T2_INSCRITS]],0)</f>
        <v>2.1105527638190954E-2</v>
      </c>
      <c r="PE342" s="26">
        <f>Tableau17[[#This Row],[2014_T1_PROCUS]]/Tableau17[[#This Row],[2014_T1_INSCRITS]]</f>
        <v>5.8083252662149082E-3</v>
      </c>
      <c r="PF342" s="26">
        <f>IFERROR(Tableau17[[#This Row],[2014_T2_PROCUS]]/Tableau17[[#This Row],[2014_T2_INSCRITS]],0)</f>
        <v>6.7763794772507258E-3</v>
      </c>
    </row>
    <row r="343" spans="1:422" hidden="1" x14ac:dyDescent="0.2">
      <c r="A343" s="1">
        <v>5</v>
      </c>
      <c r="B343" s="1" t="s">
        <v>381</v>
      </c>
      <c r="C343" s="1" t="s">
        <v>404</v>
      </c>
      <c r="D343" s="1" t="s">
        <v>404</v>
      </c>
      <c r="E343" s="1">
        <v>976</v>
      </c>
      <c r="F343" s="1">
        <v>5.4239579999999998</v>
      </c>
      <c r="G343" s="1">
        <v>43.247563</v>
      </c>
      <c r="H343" s="3">
        <v>1106</v>
      </c>
      <c r="I343" s="3">
        <v>259</v>
      </c>
      <c r="L343" s="1">
        <v>31</v>
      </c>
      <c r="M343" s="1">
        <v>10</v>
      </c>
      <c r="P343" s="1">
        <v>69</v>
      </c>
      <c r="Q343" s="1">
        <v>23</v>
      </c>
      <c r="R343" s="1">
        <v>73</v>
      </c>
      <c r="S343" s="1">
        <v>47</v>
      </c>
      <c r="T343" s="1">
        <v>37</v>
      </c>
      <c r="U343" s="1">
        <v>290</v>
      </c>
      <c r="V343" s="1">
        <v>1048</v>
      </c>
      <c r="W343" s="1">
        <v>530</v>
      </c>
      <c r="X343" s="1">
        <v>6</v>
      </c>
      <c r="Y343" s="2">
        <v>0.50572519000000005</v>
      </c>
      <c r="Z343" s="1">
        <v>1048</v>
      </c>
      <c r="AA343" s="1">
        <v>574</v>
      </c>
      <c r="AB343" s="1">
        <v>8</v>
      </c>
      <c r="AC343" s="2">
        <v>0.54770991999999996</v>
      </c>
      <c r="AD343" s="1">
        <v>1106</v>
      </c>
      <c r="AE343" s="1">
        <v>300</v>
      </c>
      <c r="AF343" s="2">
        <v>0.27124774000000001</v>
      </c>
      <c r="AG343" s="1">
        <f t="shared" si="5"/>
        <v>259</v>
      </c>
      <c r="AH343" s="1">
        <v>1041</v>
      </c>
      <c r="AI343" s="1">
        <v>577</v>
      </c>
      <c r="AJ343" s="1">
        <v>3</v>
      </c>
      <c r="AK343" s="2">
        <v>0.55427473999999999</v>
      </c>
      <c r="AL343" s="1">
        <v>1040</v>
      </c>
      <c r="AM343" s="1">
        <v>597</v>
      </c>
      <c r="AN343" s="1">
        <v>5</v>
      </c>
      <c r="AO343" s="2">
        <v>0.57403846000000003</v>
      </c>
      <c r="AP343" s="1">
        <v>1044</v>
      </c>
      <c r="AQ343" s="1">
        <v>417</v>
      </c>
      <c r="AR343" s="2">
        <v>0.39942528999999999</v>
      </c>
      <c r="AS343" s="1">
        <v>1043</v>
      </c>
      <c r="AT343" s="1">
        <v>454</v>
      </c>
      <c r="AU343" s="2">
        <v>0.43528284</v>
      </c>
      <c r="AV343" s="1">
        <v>1107</v>
      </c>
      <c r="AW343" s="1">
        <v>464</v>
      </c>
      <c r="AX343" s="2">
        <v>0.41915086000000001</v>
      </c>
      <c r="AY343" s="1">
        <v>1106</v>
      </c>
      <c r="AZ343" s="1">
        <v>375</v>
      </c>
      <c r="BA343" s="2">
        <v>0.33905966999999998</v>
      </c>
      <c r="BB343" s="1">
        <v>1106</v>
      </c>
      <c r="BC343" s="1">
        <v>825</v>
      </c>
      <c r="BD343" s="2">
        <v>0.74593127999999997</v>
      </c>
      <c r="BE343" s="1">
        <v>1106</v>
      </c>
      <c r="BF343" s="1">
        <v>766</v>
      </c>
      <c r="BG343" s="2">
        <v>0.69258589999999998</v>
      </c>
      <c r="BH343" s="1">
        <v>1088</v>
      </c>
      <c r="BI343" s="1">
        <v>484</v>
      </c>
      <c r="BJ343" s="2">
        <v>0.44485293999999997</v>
      </c>
      <c r="BK343" s="1">
        <v>36</v>
      </c>
      <c r="BN343" s="1">
        <v>22</v>
      </c>
      <c r="BO343" s="1">
        <v>63</v>
      </c>
      <c r="BP343" s="1">
        <v>240</v>
      </c>
      <c r="BQ343" s="1">
        <v>205</v>
      </c>
      <c r="BR343" s="1">
        <v>566</v>
      </c>
      <c r="BT343" s="1">
        <v>267</v>
      </c>
      <c r="BU343" s="1">
        <v>308</v>
      </c>
      <c r="BW343" s="1">
        <v>575</v>
      </c>
      <c r="BX343" s="1">
        <v>7</v>
      </c>
      <c r="BZ343" s="1">
        <v>23</v>
      </c>
      <c r="CB343" s="1">
        <v>41</v>
      </c>
      <c r="CC343" s="1">
        <v>167</v>
      </c>
      <c r="CD343" s="1">
        <v>191</v>
      </c>
      <c r="CE343" s="1">
        <v>89</v>
      </c>
      <c r="CF343" s="1">
        <v>518</v>
      </c>
      <c r="CG343" s="1">
        <v>191</v>
      </c>
      <c r="CH343" s="1">
        <v>243</v>
      </c>
      <c r="CI343" s="1">
        <v>128</v>
      </c>
      <c r="CJ343" s="1">
        <v>562</v>
      </c>
      <c r="CL343" s="1">
        <v>7</v>
      </c>
      <c r="CO343" s="1">
        <v>71</v>
      </c>
      <c r="CP343" s="1">
        <v>171</v>
      </c>
      <c r="CT343" s="1">
        <v>114</v>
      </c>
      <c r="CV343" s="1">
        <v>42</v>
      </c>
      <c r="CW343" s="1">
        <v>405</v>
      </c>
      <c r="CY343" s="1">
        <v>196</v>
      </c>
      <c r="DA343" s="1">
        <v>216</v>
      </c>
      <c r="DC343" s="1">
        <v>412</v>
      </c>
      <c r="DD343" s="1">
        <v>15</v>
      </c>
      <c r="DE343" s="1">
        <v>1</v>
      </c>
      <c r="DF343" s="1">
        <v>5</v>
      </c>
      <c r="DG343" s="1">
        <v>1</v>
      </c>
      <c r="DI343" s="1">
        <v>15</v>
      </c>
      <c r="DJ343" s="1">
        <v>5</v>
      </c>
      <c r="DK343" s="1">
        <v>1</v>
      </c>
      <c r="DL343" s="1">
        <v>62</v>
      </c>
      <c r="DM343" s="1">
        <v>103</v>
      </c>
      <c r="DN343" s="1">
        <v>85</v>
      </c>
      <c r="DO343" s="1">
        <v>164</v>
      </c>
      <c r="DP343" s="1">
        <v>1</v>
      </c>
      <c r="DU343" s="1">
        <v>458</v>
      </c>
      <c r="DX343" s="1">
        <v>160</v>
      </c>
      <c r="DY343" s="1">
        <v>177</v>
      </c>
      <c r="EA343" s="1">
        <v>337</v>
      </c>
      <c r="EB343" s="1">
        <v>4</v>
      </c>
      <c r="EC343" s="1">
        <v>3</v>
      </c>
      <c r="ED343" s="1">
        <v>3</v>
      </c>
      <c r="EE343" s="1">
        <v>23</v>
      </c>
      <c r="EF343" s="1">
        <v>119</v>
      </c>
      <c r="EG343" s="1">
        <v>40</v>
      </c>
      <c r="EH343" s="1">
        <v>7</v>
      </c>
      <c r="EI343" s="1">
        <v>280</v>
      </c>
      <c r="EJ343" s="1">
        <v>161</v>
      </c>
      <c r="EK343" s="1">
        <v>164</v>
      </c>
      <c r="EL343" s="1">
        <v>4</v>
      </c>
      <c r="EM343" s="1">
        <v>808</v>
      </c>
      <c r="EN343" s="1">
        <v>337</v>
      </c>
      <c r="EO343" s="1">
        <v>355</v>
      </c>
      <c r="EP343" s="1">
        <v>692</v>
      </c>
      <c r="EQ343" s="1">
        <v>0</v>
      </c>
      <c r="ER343" s="1">
        <v>1</v>
      </c>
      <c r="ES343" s="1">
        <v>5</v>
      </c>
      <c r="ET343" s="1">
        <v>31</v>
      </c>
      <c r="EU343" s="1">
        <v>1</v>
      </c>
      <c r="EV343" s="1">
        <v>168</v>
      </c>
      <c r="EW343" s="1">
        <v>24</v>
      </c>
      <c r="EX343" s="1">
        <v>1</v>
      </c>
      <c r="EY343" s="1">
        <v>15</v>
      </c>
      <c r="EZ343" s="1">
        <v>9</v>
      </c>
      <c r="FA343" s="1">
        <v>0</v>
      </c>
      <c r="FB343" s="1">
        <v>0</v>
      </c>
      <c r="FC343" s="1">
        <v>1</v>
      </c>
      <c r="FD343" s="1">
        <v>0</v>
      </c>
      <c r="FE343" s="1">
        <v>0</v>
      </c>
      <c r="FF343" s="1">
        <v>0</v>
      </c>
      <c r="FG343" s="1">
        <v>0</v>
      </c>
      <c r="FH343" s="1">
        <v>11</v>
      </c>
      <c r="FI343" s="1">
        <v>0</v>
      </c>
      <c r="FJ343" s="1">
        <v>29</v>
      </c>
      <c r="FK343" s="1">
        <v>14</v>
      </c>
      <c r="FL343" s="1">
        <v>0</v>
      </c>
      <c r="FM343" s="1">
        <v>58</v>
      </c>
      <c r="FN343" s="1">
        <v>9</v>
      </c>
      <c r="FO343" s="1">
        <v>2</v>
      </c>
      <c r="FP343" s="1">
        <v>89</v>
      </c>
      <c r="FQ343" s="1">
        <v>0</v>
      </c>
      <c r="FR343" s="1">
        <f>SUM(Tableau17[[#This Row],[2019-T1-ALEXANDRE Audric]:[2019-T1-MARIE Florie]])</f>
        <v>468</v>
      </c>
      <c r="FS343" s="1">
        <v>63</v>
      </c>
      <c r="FT343" s="1">
        <v>276</v>
      </c>
      <c r="FU343" s="1">
        <v>0</v>
      </c>
      <c r="FV343" s="1">
        <v>227</v>
      </c>
      <c r="FW343" s="1">
        <v>0</v>
      </c>
      <c r="FX343" s="1">
        <v>566</v>
      </c>
      <c r="FY343" s="1">
        <v>0</v>
      </c>
      <c r="FZ343" s="1">
        <v>308</v>
      </c>
      <c r="GA343" s="1">
        <v>0</v>
      </c>
      <c r="GB343" s="1">
        <v>267</v>
      </c>
      <c r="GC343" s="1">
        <v>0</v>
      </c>
      <c r="GD343" s="1">
        <v>575</v>
      </c>
      <c r="GE343" s="1">
        <v>167</v>
      </c>
      <c r="GF343" s="1">
        <v>191</v>
      </c>
      <c r="GG343" s="1">
        <v>7</v>
      </c>
      <c r="GH343" s="1">
        <v>153</v>
      </c>
      <c r="GI343" s="1">
        <v>0</v>
      </c>
      <c r="GJ343" s="1">
        <v>518</v>
      </c>
      <c r="GK343" s="1">
        <v>191</v>
      </c>
      <c r="GL343" s="1">
        <v>243</v>
      </c>
      <c r="GM343" s="1">
        <v>0</v>
      </c>
      <c r="GN343" s="1">
        <v>128</v>
      </c>
      <c r="GO343" s="1">
        <v>0</v>
      </c>
      <c r="GP343" s="1">
        <v>562</v>
      </c>
      <c r="GQ343" s="1">
        <v>178</v>
      </c>
      <c r="GR343" s="1">
        <v>114</v>
      </c>
      <c r="GS343" s="1">
        <v>0</v>
      </c>
      <c r="GT343" s="1">
        <v>113</v>
      </c>
      <c r="GU343" s="1">
        <v>0</v>
      </c>
      <c r="GV343" s="1">
        <v>405</v>
      </c>
      <c r="GW343" s="1">
        <v>196</v>
      </c>
      <c r="GX343" s="1">
        <v>216</v>
      </c>
      <c r="GY343" s="1">
        <v>0</v>
      </c>
      <c r="GZ343" s="1">
        <v>0</v>
      </c>
      <c r="HA343" s="1">
        <v>0</v>
      </c>
      <c r="HB343" s="1">
        <v>412</v>
      </c>
      <c r="HC343" s="1">
        <v>309</v>
      </c>
      <c r="HD343" s="1">
        <v>119</v>
      </c>
      <c r="HE343" s="1">
        <v>164</v>
      </c>
      <c r="HF343" s="1">
        <v>209</v>
      </c>
      <c r="HG343" s="1">
        <v>7</v>
      </c>
      <c r="HH343" s="1">
        <v>808</v>
      </c>
      <c r="HI343" s="1">
        <v>337</v>
      </c>
      <c r="HJ343" s="1">
        <v>0</v>
      </c>
      <c r="HK343" s="1">
        <v>355</v>
      </c>
      <c r="HL343" s="1">
        <v>0</v>
      </c>
      <c r="HM343" s="1">
        <v>0</v>
      </c>
      <c r="HN343" s="1">
        <v>692</v>
      </c>
      <c r="HO343" s="1">
        <v>185</v>
      </c>
      <c r="HP343" s="1">
        <v>33</v>
      </c>
      <c r="HQ343" s="1">
        <v>89</v>
      </c>
      <c r="HR343" s="1">
        <v>142</v>
      </c>
      <c r="HS343" s="1">
        <v>22</v>
      </c>
      <c r="HT343" s="1">
        <v>471</v>
      </c>
      <c r="HU343" s="1">
        <v>73</v>
      </c>
      <c r="HV343" s="1">
        <v>100</v>
      </c>
      <c r="HW343" s="1">
        <v>23</v>
      </c>
      <c r="HX343" s="1">
        <v>94</v>
      </c>
      <c r="HY343" s="1">
        <v>0</v>
      </c>
      <c r="HZ343" s="1">
        <v>290</v>
      </c>
      <c r="IA343" s="1">
        <v>113</v>
      </c>
      <c r="IB343" s="1">
        <v>86</v>
      </c>
      <c r="IC343" s="1">
        <v>164</v>
      </c>
      <c r="ID343" s="1">
        <v>94</v>
      </c>
      <c r="IE343" s="1">
        <v>1</v>
      </c>
      <c r="IF343" s="1">
        <v>458</v>
      </c>
      <c r="IG343" s="1">
        <v>0</v>
      </c>
      <c r="IH343" s="1">
        <v>160</v>
      </c>
      <c r="II343" s="1">
        <v>177</v>
      </c>
      <c r="IJ343" s="1">
        <v>0</v>
      </c>
      <c r="IK343" s="1">
        <v>0</v>
      </c>
      <c r="IL343" s="1">
        <v>337</v>
      </c>
      <c r="IM343" s="26">
        <f>IFERROR(Tableau17[[#This Row],[LDIV]]/Tableau17[[#This Row],[Total général]],"")</f>
        <v>0</v>
      </c>
      <c r="IN343" s="26">
        <f>IFERROR(Tableau17[[#This Row],[LDVC]]/Tableau17[[#This Row],[Total général]],"")</f>
        <v>0</v>
      </c>
      <c r="IO343" s="26">
        <f>IFERROR(Tableau17[[#This Row],[LDVD]]/Tableau17[[#This Row],[Total général]],"")</f>
        <v>0.10689655172413794</v>
      </c>
      <c r="IP343" s="26">
        <f>IFERROR(Tableau17[[#This Row],[LDVG]]/Tableau17[[#This Row],[Total général]],"")</f>
        <v>3.4482758620689655E-2</v>
      </c>
      <c r="IQ343" s="26">
        <f>IFERROR(Tableau17[[#This Row],[LEXD]]/Tableau17[[#This Row],[Total général]],"")</f>
        <v>0</v>
      </c>
      <c r="IR343" s="26">
        <f>IFERROR(Tableau17[[#This Row],[LEXG]]/Tableau17[[#This Row],[Total général]],"")</f>
        <v>0</v>
      </c>
      <c r="IS343" s="26">
        <f>IFERROR(Tableau17[[#This Row],[LLR]]/Tableau17[[#This Row],[Total général]],"")</f>
        <v>0.23793103448275862</v>
      </c>
      <c r="IT343" s="26">
        <f>IFERROR(Tableau17[[#This Row],[LREM]]/Tableau17[[#This Row],[Total général]],"")</f>
        <v>7.9310344827586213E-2</v>
      </c>
      <c r="IU343" s="26">
        <f>IFERROR(Tableau17[[#This Row],[LRN]]/Tableau17[[#This Row],[Total général]],"")</f>
        <v>0.25172413793103449</v>
      </c>
      <c r="IV343" s="26">
        <f>IFERROR(Tableau17[[#This Row],[LUG]]/Tableau17[[#This Row],[Total général]],"")</f>
        <v>0.16206896551724137</v>
      </c>
      <c r="IW343" s="26">
        <f>IFERROR(Tableau17[[#This Row],[LVEC]]/Tableau17[[#This Row],[Total général]],"")</f>
        <v>0.12758620689655173</v>
      </c>
      <c r="IX343" s="26">
        <f>IFERROR(Tableau17[[#This Row],[2008-T1-LCMD]]/Tableau17[[#This Row],[2008-T1-TOTAL]],"")</f>
        <v>6.3604240282685506E-2</v>
      </c>
      <c r="IY343" s="26">
        <f>IFERROR(Tableau17[[#This Row],[2008-T1-LDVD]]/Tableau17[[#This Row],[2008-T1-TOTAL]],"")</f>
        <v>0</v>
      </c>
      <c r="IZ343" s="26">
        <f>IFERROR(Tableau17[[#This Row],[2008-T1-LEXD]]/Tableau17[[#This Row],[2008-T1-TOTAL]],"")</f>
        <v>0</v>
      </c>
      <c r="JA343" s="26">
        <f>IFERROR(Tableau17[[#This Row],[2008-T1-LEXG]]/Tableau17[[#This Row],[2008-T1-TOTAL]],"")</f>
        <v>3.8869257950530034E-2</v>
      </c>
      <c r="JB343" s="26">
        <f>IFERROR(Tableau17[[#This Row],[2008-T1-LFN]]/Tableau17[[#This Row],[2008-T1-TOTAL]],"")</f>
        <v>0.11130742049469965</v>
      </c>
      <c r="JC343" s="26">
        <f>IFERROR(Tableau17[[#This Row],[2008-T1-LMAJ]]/Tableau17[[#This Row],[2008-T1-TOTAL]],"")</f>
        <v>0.42402826855123676</v>
      </c>
      <c r="JD343" s="26">
        <f>IFERROR(Tableau17[[#This Row],[2008-T1-LUG]]/Tableau17[[#This Row],[2008-T1-TOTAL]],"")</f>
        <v>0.36219081272084808</v>
      </c>
      <c r="JE343" s="26">
        <f>IFERROR(Tableau17[[#This Row],[2008-T2-LFN]]/Tableau17[[#This Row],[2008-T2-TOTAL]],"")</f>
        <v>0</v>
      </c>
      <c r="JF343" s="26">
        <f>IFERROR(Tableau17[[#This Row],[2008-T2-LGC]]/Tableau17[[#This Row],[2008-T2-TOTAL]],"")</f>
        <v>0.46434782608695652</v>
      </c>
      <c r="JG343" s="26">
        <f>IFERROR(Tableau17[[#This Row],[2008-T2-LMAJ]]/Tableau17[[#This Row],[2008-T2-TOTAL]],"")</f>
        <v>0.53565217391304343</v>
      </c>
      <c r="JH343" s="26">
        <f>IFERROR(Tableau17[[#This Row],[2008-T2-LUG]]/Tableau17[[#This Row],[2008-T2-TOTAL]],"")</f>
        <v>0</v>
      </c>
      <c r="JI343" s="26">
        <f>IFERROR(Tableau17[[#This Row],[2014-T1-LDIV]]/Tableau17[[#This Row],[2014-T1-TOTAL]],"")</f>
        <v>1.3513513513513514E-2</v>
      </c>
      <c r="JJ343" s="26">
        <f>IFERROR(Tableau17[[#This Row],[2014-T1-LDVD]]/Tableau17[[#This Row],[2014-T1-TOTAL]],"")</f>
        <v>0</v>
      </c>
      <c r="JK343" s="26">
        <f>IFERROR(Tableau17[[#This Row],[2014-T1-LDVG]]/Tableau17[[#This Row],[2014-T1-TOTAL]],"")</f>
        <v>4.4401544401544403E-2</v>
      </c>
      <c r="JL343" s="26">
        <f>IFERROR(Tableau17[[#This Row],[2014-T1-LEXG]]/Tableau17[[#This Row],[2014-T1-TOTAL]],"")</f>
        <v>0</v>
      </c>
      <c r="JM343" s="26">
        <f>IFERROR(Tableau17[[#This Row],[2014-T1-LFG]]/Tableau17[[#This Row],[2014-T1-TOTAL]],"")</f>
        <v>7.9150579150579145E-2</v>
      </c>
      <c r="JN343" s="26">
        <f>IFERROR(Tableau17[[#This Row],[2014-T1-LFN]]/Tableau17[[#This Row],[2014-T1-TOTAL]],"")</f>
        <v>0.32239382239382242</v>
      </c>
      <c r="JO343" s="26">
        <f>IFERROR(Tableau17[[#This Row],[2014-T1-LUD]]/Tableau17[[#This Row],[2014-T1-TOTAL]],"")</f>
        <v>0.36872586872586871</v>
      </c>
      <c r="JP343" s="26">
        <f>IFERROR(Tableau17[[#This Row],[2014-T1-LUG]]/Tableau17[[#This Row],[2014-T1-TOTAL]],"")</f>
        <v>0.1718146718146718</v>
      </c>
      <c r="JQ343" s="26">
        <f>IFERROR(Tableau17[[#This Row],[2014-T2-LFN]]/Tableau17[[#This Row],[2014-T2-TOTAL]],"")</f>
        <v>0.33985765124555162</v>
      </c>
      <c r="JR343" s="26">
        <f>IFERROR(Tableau17[[#This Row],[2014-T2-LUD]]/Tableau17[[#This Row],[2014-T2-TOTAL]],"")</f>
        <v>0.43238434163701067</v>
      </c>
      <c r="JS343" s="26">
        <f>IFERROR(Tableau17[[#This Row],[2014-T2-LUG]]/Tableau17[[#This Row],[2014-T2-TOTAL]],"")</f>
        <v>0.22775800711743771</v>
      </c>
      <c r="JT343" s="26">
        <f>IFERROR(Tableau17[[#This Row],[2015-T1-BC-DIV]]/Tableau17[[#This Row],[2015-T1-TOTAL]],"")</f>
        <v>0</v>
      </c>
      <c r="JU343" s="26">
        <f>IFERROR(Tableau17[[#This Row],[2015-T1-BC-DLF]]/Tableau17[[#This Row],[2015-T1-TOTAL]],"")</f>
        <v>1.7283950617283949E-2</v>
      </c>
      <c r="JV343" s="26">
        <f>IFERROR(Tableau17[[#This Row],[2015-T1-BC-DVD]]/Tableau17[[#This Row],[2015-T1-TOTAL]],"")</f>
        <v>0</v>
      </c>
      <c r="JW343" s="26">
        <f>IFERROR(Tableau17[[#This Row],[2015-T1-BC-DVG]]/Tableau17[[#This Row],[2015-T1-TOTAL]],"")</f>
        <v>0</v>
      </c>
      <c r="JX343" s="26">
        <f>IFERROR(Tableau17[[#This Row],[2015-T1-BC-FG]]/Tableau17[[#This Row],[2015-T1-TOTAL]],"")</f>
        <v>0.17530864197530865</v>
      </c>
      <c r="JY343" s="26">
        <f>IFERROR(Tableau17[[#This Row],[2015-T1-BC-FN]]/Tableau17[[#This Row],[2015-T1-TOTAL]],"")</f>
        <v>0.42222222222222222</v>
      </c>
      <c r="JZ343" s="26">
        <f>IFERROR(Tableau17[[#This Row],[2015-T1-BC-MDM]]/Tableau17[[#This Row],[2015-T1-TOTAL]],"")</f>
        <v>0</v>
      </c>
      <c r="KA343" s="26">
        <f>IFERROR(Tableau17[[#This Row],[2015-T1-BC-RDG]]/Tableau17[[#This Row],[2015-T1-TOTAL]],"")</f>
        <v>0</v>
      </c>
      <c r="KB343" s="26">
        <f>IFERROR(Tableau17[[#This Row],[2015-T1-BC-SOC]]/Tableau17[[#This Row],[2015-T1-TOTAL]],"")</f>
        <v>0</v>
      </c>
      <c r="KC343" s="26">
        <f>IFERROR(Tableau17[[#This Row],[2015-T1-BC-UD]]/Tableau17[[#This Row],[2015-T1-TOTAL]],"")</f>
        <v>0.2814814814814815</v>
      </c>
      <c r="KD343" s="26">
        <f>IFERROR(Tableau17[[#This Row],[2015-T1-BC-UG]]/Tableau17[[#This Row],[2015-T1-TOTAL]],"")</f>
        <v>0</v>
      </c>
      <c r="KE343" s="26">
        <f>IFERROR(Tableau17[[#This Row],[2015-T1-BC-VEC]]/Tableau17[[#This Row],[2015-T1-TOTAL]],"")</f>
        <v>0.1037037037037037</v>
      </c>
      <c r="KF343" s="26">
        <f>IFERROR(Tableau17[[#This Row],[2015-T2-BC-DVG]]/Tableau17[[#This Row],[2015-T2-TOTAL]],"")</f>
        <v>0</v>
      </c>
      <c r="KG343" s="26">
        <f>IFERROR(Tableau17[[#This Row],[2015-T2-BC-FN]]/Tableau17[[#This Row],[2015-T2-TOTAL]],"")</f>
        <v>0.47572815533980584</v>
      </c>
      <c r="KH343" s="26">
        <f>IFERROR(Tableau17[[#This Row],[2015-T2-BC-SOC]]/Tableau17[[#This Row],[2015-T2-TOTAL]],"")</f>
        <v>0</v>
      </c>
      <c r="KI343" s="26">
        <f>IFERROR(Tableau17[[#This Row],[2015-T2-BC-UD]]/Tableau17[[#This Row],[2015-T2-TOTAL]],"")</f>
        <v>0.52427184466019416</v>
      </c>
      <c r="KJ343" s="26">
        <f>IFERROR(Tableau17[[#This Row],[2015-T2-BC-UG]]/Tableau17[[#This Row],[2015-T2-TOTAL]],"")</f>
        <v>0</v>
      </c>
      <c r="KK343" s="26">
        <f>IFERROR(Tableau17[[#This Row],[2017 (L)-T1-COM]]/Tableau17[[#This Row],[2017 (L)-T1-TOTAL]],"")</f>
        <v>3.2751091703056769E-2</v>
      </c>
      <c r="KL343" s="26">
        <f>IFERROR(Tableau17[[#This Row],[2017 (L)-T1-DIV]]/Tableau17[[#This Row],[2017 (L)-T1-TOTAL]],"")</f>
        <v>2.1834061135371178E-3</v>
      </c>
      <c r="KM343" s="26">
        <f>IFERROR(Tableau17[[#This Row],[2017 (L)-T1-DLF]]/Tableau17[[#This Row],[2017 (L)-T1-TOTAL]],"")</f>
        <v>1.0917030567685589E-2</v>
      </c>
      <c r="KN343" s="26">
        <f>IFERROR(Tableau17[[#This Row],[2017 (L)-T1-DVD]]/Tableau17[[#This Row],[2017 (L)-T1-TOTAL]],"")</f>
        <v>2.1834061135371178E-3</v>
      </c>
      <c r="KO343" s="26">
        <f>IFERROR(Tableau17[[#This Row],[2017 (L)-T1-DVG]]/Tableau17[[#This Row],[2017 (L)-T1-TOTAL]],"")</f>
        <v>0</v>
      </c>
      <c r="KP343" s="26">
        <f>IFERROR(Tableau17[[#This Row],[2017 (L)-T1-ECO]]/Tableau17[[#This Row],[2017 (L)-T1-TOTAL]],"")</f>
        <v>3.2751091703056769E-2</v>
      </c>
      <c r="KQ343" s="26">
        <f>IFERROR(Tableau17[[#This Row],[2017 (L)-T1-EXD]]/Tableau17[[#This Row],[2017 (L)-T1-TOTAL]],"")</f>
        <v>1.0917030567685589E-2</v>
      </c>
      <c r="KR343" s="26">
        <f>IFERROR(Tableau17[[#This Row],[2017 (L)-T1-EXG]]/Tableau17[[#This Row],[2017 (L)-T1-TOTAL]],"")</f>
        <v>2.1834061135371178E-3</v>
      </c>
      <c r="KS343" s="26">
        <f>IFERROR(Tableau17[[#This Row],[2017 (L)-T1-FI]]/Tableau17[[#This Row],[2017 (L)-T1-TOTAL]],"")</f>
        <v>0.13537117903930132</v>
      </c>
      <c r="KT343" s="26">
        <f>IFERROR(Tableau17[[#This Row],[2017 (L)-T1-FN]]/Tableau17[[#This Row],[2017 (L)-T1-TOTAL]],"")</f>
        <v>0.22489082969432314</v>
      </c>
      <c r="KU343" s="26">
        <f>IFERROR(Tableau17[[#This Row],[2017 (L)-T1-LR]]/Tableau17[[#This Row],[2017 (L)-T1-TOTAL]],"")</f>
        <v>0.18558951965065501</v>
      </c>
      <c r="KV343" s="26">
        <f>IFERROR(Tableau17[[#This Row],[2017 (L)-T1-MDM]]/Tableau17[[#This Row],[2017 (L)-T1-TOTAL]],"")</f>
        <v>0.35807860262008734</v>
      </c>
      <c r="KW343" s="26">
        <f>IFERROR(Tableau17[[#This Row],[2017 (L)-T1-RDG]]/Tableau17[[#This Row],[2017 (L)-T1-TOTAL]],"")</f>
        <v>2.1834061135371178E-3</v>
      </c>
      <c r="KX343" s="26">
        <f>IFERROR(Tableau17[[#This Row],[2017 (L)-T1-REG]]/Tableau17[[#This Row],[2017 (L)-T1-TOTAL]],"")</f>
        <v>0</v>
      </c>
      <c r="KY343" s="26">
        <f>IFERROR(Tableau17[[#This Row],[2017 (L)-T1-REM]]/Tableau17[[#This Row],[2017 (L)-T1-TOTAL]],"")</f>
        <v>0</v>
      </c>
      <c r="KZ343" s="26">
        <f>IFERROR(Tableau17[[#This Row],[2017 (L)-T1-SOC]]/Tableau17[[#This Row],[2017 (L)-T1-TOTAL]],"")</f>
        <v>0</v>
      </c>
      <c r="LA343" s="26">
        <f>IFERROR(Tableau17[[#This Row],[2017 (L)-T1-UDI]]/Tableau17[[#This Row],[2017 (L)-T1-TOTAL]],"")</f>
        <v>0</v>
      </c>
      <c r="LB343" s="26">
        <f>IFERROR(Tableau17[[#This Row],[2017 (L)-T2-FI]]/Tableau17[[#This Row],[2017 (L)-T2-TOTAL]],"")</f>
        <v>0</v>
      </c>
      <c r="LC343" s="26">
        <f>IFERROR(Tableau17[[#This Row],[2017 (L)-T2-FN]]/Tableau17[[#This Row],[2017 (L)-T2-TOTAL]],"")</f>
        <v>0</v>
      </c>
      <c r="LD343" s="26">
        <f>IFERROR(Tableau17[[#This Row],[2017 (L)-T2-LR]]/Tableau17[[#This Row],[2017 (L)-T2-TOTAL]],"")</f>
        <v>0.47477744807121663</v>
      </c>
      <c r="LE343" s="26">
        <f>IFERROR(Tableau17[[#This Row],[2017 (L)-T2-MDM]]/Tableau17[[#This Row],[2017 (L)-T2-TOTAL]],"")</f>
        <v>0.52522255192878342</v>
      </c>
      <c r="LF343" s="26">
        <f>IFERROR(Tableau17[[#This Row],[2017 (L)-T2-REM]]/Tableau17[[#This Row],[2017 (L)-T2-TOTAL]],"")</f>
        <v>0</v>
      </c>
      <c r="LG343" s="26">
        <f>IFERROR(Tableau17[[#This Row],[2017-T1-ARTHAUD Nathalie]]/Tableau17[[#This Row],[2017-T1-TOTAL]],"")</f>
        <v>4.9504950495049506E-3</v>
      </c>
      <c r="LH343" s="26">
        <f>IFERROR(Tableau17[[#This Row],[2017-T1-ASSELINEAU Fran]]/Tableau17[[#This Row],[2017-T1-TOTAL]],"")</f>
        <v>3.7128712871287127E-3</v>
      </c>
      <c r="LI343" s="26">
        <f>IFERROR(Tableau17[[#This Row],[2017-T1-CHEMINADE Jacques]]/Tableau17[[#This Row],[2017-T1-TOTAL]],"")</f>
        <v>3.7128712871287127E-3</v>
      </c>
      <c r="LJ343" s="26">
        <f>IFERROR(Tableau17[[#This Row],[2017-T1-DUPONT-AIGNAN Nicolas]]/Tableau17[[#This Row],[2017-T1-TOTAL]],"")</f>
        <v>2.8465346534653466E-2</v>
      </c>
      <c r="LK343" s="26">
        <f>IFERROR(Tableau17[[#This Row],[2017-T1-FILLON Fran]]/Tableau17[[#This Row],[2017-T1-TOTAL]],"")</f>
        <v>0.14727722772277227</v>
      </c>
      <c r="LL343" s="26">
        <f>IFERROR(Tableau17[[#This Row],[2017-T1-HAMON Beno]]/Tableau17[[#This Row],[2017-T1-TOTAL]],"")</f>
        <v>4.9504950495049507E-2</v>
      </c>
      <c r="LM343" s="26">
        <f>IFERROR(Tableau17[[#This Row],[2017-T1-LASSALLE Jean]]/Tableau17[[#This Row],[2017-T1-TOTAL]],"")</f>
        <v>8.6633663366336641E-3</v>
      </c>
      <c r="LN343" s="26">
        <f>IFERROR(Tableau17[[#This Row],[2017-T1-LE PEN Marine]]/Tableau17[[#This Row],[2017-T1-TOTAL]],"")</f>
        <v>0.34653465346534651</v>
      </c>
      <c r="LO343" s="26">
        <f>IFERROR(Tableau17[[#This Row],[2017-T1-M Jean-Luc]]/Tableau17[[#This Row],[2017-T1-TOTAL]],"")</f>
        <v>0.19925742574257427</v>
      </c>
      <c r="LP343" s="26">
        <f>IFERROR(Tableau17[[#This Row],[2017-T1-MACRON Emmanuel]]/Tableau17[[#This Row],[2017-T1-TOTAL]],"")</f>
        <v>0.20297029702970298</v>
      </c>
      <c r="LQ343" s="26">
        <f>IFERROR(Tableau17[[#This Row],[2017-T1-POUTOU Philippe]]/Tableau17[[#This Row],[2017-T1-TOTAL]],"")</f>
        <v>4.9504950495049506E-3</v>
      </c>
      <c r="LR343" s="26">
        <f>IFERROR(Tableau17[[#This Row],[2017-T2-LE PEN Marine]]/Tableau17[[#This Row],[2017-T2-TOTAL]],"")</f>
        <v>0.48699421965317918</v>
      </c>
      <c r="LS343" s="26">
        <f>IFERROR(Tableau17[[#This Row],[2017-T2-MACRON Emmanuel]]/Tableau17[[#This Row],[2017-T2-TOTAL]],"")</f>
        <v>0.51300578034682076</v>
      </c>
      <c r="LT343" s="26">
        <f>IFERROR(Tableau17[[#This Row],[2019-T1-ALEXANDRE Audric]]/Tableau17[[#This Row],[2019-T1-TOTAL]],"")</f>
        <v>0</v>
      </c>
      <c r="LU343" s="26">
        <f>IFERROR(Tableau17[[#This Row],[2019-T1-ARTHAUD Nathalie]]/Tableau17[[#This Row],[2019-T1-TOTAL]],"")</f>
        <v>2.136752136752137E-3</v>
      </c>
      <c r="LV343" s="26">
        <f>IFERROR(Tableau17[[#This Row],[2019-T1-ASSELINEAU François]]/Tableau17[[#This Row],[2019-T1-TOTAL]],"")</f>
        <v>1.0683760683760684E-2</v>
      </c>
      <c r="LW343" s="26">
        <f>IFERROR(Tableau17[[#This Row],[2019-T1-AUBRY Manon]]/Tableau17[[#This Row],[2019-T1-TOTAL]],"")</f>
        <v>6.623931623931624E-2</v>
      </c>
      <c r="LX343" s="26">
        <f>IFERROR(Tableau17[[#This Row],[2019-T1-AZERGUI Nagib]]/Tableau17[[#This Row],[2019-T1-TOTAL]],"")</f>
        <v>2.136752136752137E-3</v>
      </c>
      <c r="LY343" s="26">
        <f>IFERROR(Tableau17[[#This Row],[2019-T1-BARDELLA Jordan]]/Tableau17[[#This Row],[2019-T1-TOTAL]],"")</f>
        <v>0.35897435897435898</v>
      </c>
      <c r="LZ343" s="26">
        <f>IFERROR(Tableau17[[#This Row],[2019-T1-BELLAMY François-Xavier]]/Tableau17[[#This Row],[2019-T1-TOTAL]],"")</f>
        <v>5.128205128205128E-2</v>
      </c>
      <c r="MA343" s="26">
        <f>IFERROR(Tableau17[[#This Row],[2019-T1-BIDOU Olivier]]/Tableau17[[#This Row],[2019-T1-TOTAL]],"")</f>
        <v>2.136752136752137E-3</v>
      </c>
      <c r="MB343" s="26">
        <f>IFERROR(Tableau17[[#This Row],[2019-T1-BOURG Dominique]]/Tableau17[[#This Row],[2019-T1-TOTAL]],"")</f>
        <v>3.2051282051282048E-2</v>
      </c>
      <c r="MC343" s="26">
        <f>IFERROR(Tableau17[[#This Row],[2019-T1-BROSSAT Ian]]/Tableau17[[#This Row],[2019-T1-TOTAL]],"")</f>
        <v>1.9230769230769232E-2</v>
      </c>
      <c r="MD343" s="26">
        <f>IFERROR(Tableau17[[#This Row],[2019-T1-CAILLAUD Sophie]]/Tableau17[[#This Row],[2019-T1-TOTAL]],"")</f>
        <v>0</v>
      </c>
      <c r="ME343" s="26">
        <f>IFERROR(Tableau17[[#This Row],[2019-T1-CAMUS Renaud]]/Tableau17[[#This Row],[2019-T1-TOTAL]],"")</f>
        <v>0</v>
      </c>
      <c r="MF343" s="26">
        <f>IFERROR(Tableau17[[#This Row],[2019-T1-CHALENÇON Christophe]]/Tableau17[[#This Row],[2019-T1-TOTAL]],"")</f>
        <v>2.136752136752137E-3</v>
      </c>
      <c r="MG343" s="26">
        <f>IFERROR(Tableau17[[#This Row],[2019-T1-CORBET Cathy Denise Ginette]]/Tableau17[[#This Row],[2019-T1-TOTAL]],"")</f>
        <v>0</v>
      </c>
      <c r="MH343" s="26">
        <f>IFERROR(Tableau17[[#This Row],[2019-T1-DE PREVOISIN Robert]]/Tableau17[[#This Row],[2019-T1-TOTAL]],"")</f>
        <v>0</v>
      </c>
      <c r="MI343" s="26">
        <f>IFERROR(Tableau17[[#This Row],[2019-T1-DELFEL Thérèse]]/Tableau17[[#This Row],[2019-T1-TOTAL]],"")</f>
        <v>0</v>
      </c>
      <c r="MJ343" s="26">
        <f>IFERROR(Tableau17[[#This Row],[2019-T1-DIEUMEGARD Pierre]]/Tableau17[[#This Row],[2019-T1-TOTAL]],"")</f>
        <v>0</v>
      </c>
      <c r="MK343" s="26">
        <f>IFERROR(Tableau17[[#This Row],[2019-T1-DUPONT-AIGNAN Nicolas]]/Tableau17[[#This Row],[2019-T1-TOTAL]],"")</f>
        <v>2.3504273504273504E-2</v>
      </c>
      <c r="ML343" s="26">
        <f>IFERROR(Tableau17[[#This Row],[2019-T1-GERNIGON Yves]]/Tableau17[[#This Row],[2019-T1-TOTAL]],"")</f>
        <v>0</v>
      </c>
      <c r="MM343" s="26">
        <f>IFERROR(Tableau17[[#This Row],[2019-T1-GLUCKSMANN Raphaël]]/Tableau17[[#This Row],[2019-T1-TOTAL]],"")</f>
        <v>6.1965811965811968E-2</v>
      </c>
      <c r="MN343" s="26">
        <f>IFERROR(Tableau17[[#This Row],[2019-T1-HAMON Benoît]]/Tableau17[[#This Row],[2019-T1-TOTAL]],"")</f>
        <v>2.9914529914529916E-2</v>
      </c>
      <c r="MO343" s="26">
        <f>IFERROR(Tableau17[[#This Row],[2019-T1-HELGEN Gilles]]/Tableau17[[#This Row],[2019-T1-TOTAL]],"")</f>
        <v>0</v>
      </c>
      <c r="MP343" s="26">
        <f>IFERROR(Tableau17[[#This Row],[2019-T1-JADOT Yannick]]/Tableau17[[#This Row],[2019-T1-TOTAL]],"")</f>
        <v>0.12393162393162394</v>
      </c>
      <c r="MQ343" s="26">
        <f>IFERROR(Tableau17[[#This Row],[2019-T1-LAGARDE Jean-Christophe]]/Tableau17[[#This Row],[2019-T1-TOTAL]],"")</f>
        <v>1.9230769230769232E-2</v>
      </c>
      <c r="MR343" s="26">
        <f>IFERROR(Tableau17[[#This Row],[2019-T1-LALANNE Francis]]/Tableau17[[#This Row],[2019-T1-TOTAL]],"")</f>
        <v>4.2735042735042739E-3</v>
      </c>
      <c r="MS343" s="26">
        <f>IFERROR(Tableau17[[#This Row],[2019-T1-LOISEAU Nathalie]]/Tableau17[[#This Row],[2019-T1-TOTAL]],"")</f>
        <v>0.19017094017094016</v>
      </c>
      <c r="MT343" s="26">
        <f>IFERROR(Tableau17[[#This Row],[2019-T1-MARIE Florie]]/Tableau17[[#This Row],[2019-T1-TOTAL]],"")</f>
        <v>0</v>
      </c>
      <c r="MU343" s="26">
        <f>IFERROR(Tableau17[[#This Row],[2008-T1-MACROEXTRDROITE]]/Tableau17[[#This Row],[2008-T1-MACROTOTALE]],"")</f>
        <v>0.11130742049469965</v>
      </c>
      <c r="MV343" s="26">
        <f>IFERROR(Tableau17[[#This Row],[2008-T1-MACRODROITE]]/Tableau17[[#This Row],[2008-T1-MACROTOTALE]],"")</f>
        <v>0.48763250883392228</v>
      </c>
      <c r="MW343" s="26">
        <f>IFERROR(Tableau17[[#This Row],[2008-T1-MACROCENTRE]]/Tableau17[[#This Row],[2008-T1-MACROTOTALE]],"")</f>
        <v>0</v>
      </c>
      <c r="MX343" s="26">
        <f>IFERROR(Tableau17[[#This Row],[2008-T1-MACROGAUCHE]]/Tableau17[[#This Row],[2008-T1-MACROTOTALE]],"")</f>
        <v>0.40106007067137811</v>
      </c>
      <c r="MY343" s="26">
        <f>IFERROR(Tableau17[[#This Row],[2008-T1-MACROAUTRE]]/Tableau17[[#This Row],[2008-T1-MACROTOTALE]],"")</f>
        <v>0</v>
      </c>
      <c r="MZ343" s="26">
        <f>IFERROR(Tableau17[[#This Row],[2008-T2-MACROEXTRDROITE]]/Tableau17[[#This Row],[2008-T2-MACROTOTALE]],"")</f>
        <v>0</v>
      </c>
      <c r="NA343" s="26">
        <f>IFERROR(Tableau17[[#This Row],[2008-T2-MACRODROITE]]/Tableau17[[#This Row],[2008-T2-MACROTOTALE]],"")</f>
        <v>0.53565217391304343</v>
      </c>
      <c r="NB343" s="26">
        <f>IFERROR(Tableau17[[#This Row],[2008-T2-MACROCENTRE]]/Tableau17[[#This Row],[2008-T2-MACROTOTALE]],"")</f>
        <v>0</v>
      </c>
      <c r="NC343" s="26">
        <f>IFERROR(Tableau17[[#This Row],[2008-T2-MACROGAUCHE]]/Tableau17[[#This Row],[2008-T2-MACROTOTALE]],"")</f>
        <v>0.46434782608695652</v>
      </c>
      <c r="ND343" s="26">
        <f>IFERROR(Tableau17[[#This Row],[2008-T2-MACROAUTRE]]/Tableau17[[#This Row],[2008-T2-MACROTOTALE]],"")</f>
        <v>0</v>
      </c>
      <c r="NE343" s="26">
        <f>IFERROR(Tableau17[[#This Row],[2014-T1-MACROEXTRDROITE]]/Tableau17[[#This Row],[2014-T1-MACROTOTALE]],"")</f>
        <v>0.32239382239382242</v>
      </c>
      <c r="NF343" s="26">
        <f>IFERROR(Tableau17[[#This Row],[2014-T1-MACRODROITE]]/Tableau17[[#This Row],[2014-T1-MACROTOTALE]],"")</f>
        <v>0.36872586872586871</v>
      </c>
      <c r="NG343" s="26">
        <f>IFERROR(Tableau17[[#This Row],[2014-T1-MACROCENTRE]]/Tableau17[[#This Row],[2014-T1-MACROTOTALE]],"")</f>
        <v>1.3513513513513514E-2</v>
      </c>
      <c r="NH343" s="26">
        <f>IFERROR(Tableau17[[#This Row],[2014-T1-MACROGAUCHE]]/Tableau17[[#This Row],[2014-T1-MACROTOTALE]],"")</f>
        <v>0.29536679536679539</v>
      </c>
      <c r="NI343" s="26">
        <f>IFERROR(Tableau17[[#This Row],[2014-T1-MACROAUTRE]]/Tableau17[[#This Row],[2014-T1-MACROTOTALE]],"")</f>
        <v>0</v>
      </c>
      <c r="NJ343" s="26">
        <f>IFERROR(Tableau17[[#This Row],[2014-T2-MACROEXTRDROITE]]/Tableau17[[#This Row],[2014-T2-MACROTOTALE]],"")</f>
        <v>0.33985765124555162</v>
      </c>
      <c r="NK343" s="26">
        <f>IFERROR(Tableau17[[#This Row],[2014-T2-MACRODROITE]]/Tableau17[[#This Row],[2014-T2-MACROTOTALE]],"")</f>
        <v>0.43238434163701067</v>
      </c>
      <c r="NL343" s="26">
        <f>IFERROR(Tableau17[[#This Row],[2014-T2-MACROCENTRE]]/Tableau17[[#This Row],[2014-T2-MACROTOTALE]],"")</f>
        <v>0</v>
      </c>
      <c r="NM343" s="26">
        <f>IFERROR(Tableau17[[#This Row],[2014-T2-MACROGAUCHE]]/Tableau17[[#This Row],[2014-T2-MACROTOTALE]],"")</f>
        <v>0.22775800711743771</v>
      </c>
      <c r="NN343" s="26">
        <f>IFERROR(Tableau17[[#This Row],[2014-T2-MACROAUTRE]]/Tableau17[[#This Row],[2014-T2-MACROTOTALE]],"")</f>
        <v>0</v>
      </c>
      <c r="NO343" s="26">
        <f>IFERROR( Tableau17[[#This Row],[2015-T1-MACROEXTRDROITE]]/Tableau17[[#This Row],[2015-T1-MACROTOTALE]],"")</f>
        <v>0.43950617283950616</v>
      </c>
      <c r="NP343" s="26">
        <f>IFERROR(Tableau17[[#This Row],[2015-T1-MACRODROITE]]/Tableau17[[#This Row],[2015-T1-MACROTOTALE]],"")</f>
        <v>0.2814814814814815</v>
      </c>
      <c r="NQ343" s="26">
        <f>IFERROR(Tableau17[[#This Row],[2015-T1-MACROCENTRE]]/Tableau17[[#This Row],[2015-T1-MACROTOTALE]],"")</f>
        <v>0</v>
      </c>
      <c r="NR343" s="26">
        <f>IFERROR(Tableau17[[#This Row],[2015-T1-MACROGAUCHE]]/Tableau17[[#This Row],[2015-T1-MACROTOTALE]],"")</f>
        <v>0.27901234567901234</v>
      </c>
      <c r="NS343" s="26">
        <f>IFERROR(Tableau17[[#This Row],[2015-T1-MACROAUTRE]]/Tableau17[[#This Row],[2015-T1-MACROTOTALE]],"")</f>
        <v>0</v>
      </c>
      <c r="NT343" s="26">
        <f>IFERROR(Tableau17[[#This Row],[2015-T2-MACROEXTRDROITE]]/Tableau17[[#This Row],[2015-T2-MACROTOTALE]],"")</f>
        <v>0.47572815533980584</v>
      </c>
      <c r="NU343" s="26">
        <f>IFERROR(Tableau17[[#This Row],[2015-T2-MACRODROITE]]/Tableau17[[#This Row],[2015-T2-MACROTOTALE]],"")</f>
        <v>0.52427184466019416</v>
      </c>
      <c r="NV343" s="26">
        <f>IFERROR(Tableau17[[#This Row],[2015-T2-MACROCENTRE]]/Tableau17[[#This Row],[2015-T2-MACROTOTALE]],"")</f>
        <v>0</v>
      </c>
      <c r="NW343" s="26">
        <f>IFERROR(Tableau17[[#This Row],[2015-T2-MACROGAUCHE]]/Tableau17[[#This Row],[2015-T2-MACROTOTALE]],"")</f>
        <v>0</v>
      </c>
      <c r="NX343" s="26">
        <f>IFERROR(Tableau17[[#This Row],[2015-T2-MACROAUTRE]]/Tableau17[[#This Row],[2015-T2-MACROTOTALE]],"")</f>
        <v>0</v>
      </c>
      <c r="NY343" s="26">
        <f>IFERROR(Tableau17[[#This Row],[2017-T1-MACROEXTRDROITE]]/Tableau17[[#This Row],[2017-T1-MACROTOTALE]],"")</f>
        <v>0.38242574257425743</v>
      </c>
      <c r="NZ343" s="26">
        <f>IFERROR(Tableau17[[#This Row],[2017-T1-MACRODROITE]]/Tableau17[[#This Row],[2017-T1-MACROTOTALE]],"")</f>
        <v>0.14727722772277227</v>
      </c>
      <c r="OA343" s="26">
        <f>IFERROR(Tableau17[[#This Row],[2017-T1-MACROCENTRE]]/Tableau17[[#This Row],[2017-T1-MACROTOTALE]],"")</f>
        <v>0.20297029702970298</v>
      </c>
      <c r="OB343" s="26">
        <f>IFERROR(Tableau17[[#This Row],[2017-T1-MACROGAUCHE]]/Tableau17[[#This Row],[2017-T1-MACROTOTALE]],"")</f>
        <v>0.25866336633663367</v>
      </c>
      <c r="OC343" s="26">
        <f>IFERROR(Tableau17[[#This Row],[2017-T1-MACROAUTRE]]/Tableau17[[#This Row],[2017-T1-MACROTOTALE]],"")</f>
        <v>8.6633663366336641E-3</v>
      </c>
      <c r="OD343" s="26">
        <f>IFERROR(Tableau17[[#This Row],[2017-T2-MACROEXTRDROITE]]/Tableau17[[#This Row],[2017-T2-MACROTOTALE]],"")</f>
        <v>0.48699421965317918</v>
      </c>
      <c r="OE343" s="26">
        <f>IFERROR(Tableau17[[#This Row],[2017-T2-MACRODROITE]]/Tableau17[[#This Row],[2017-T2-MACROTOTALE]],"")</f>
        <v>0</v>
      </c>
      <c r="OF343" s="26">
        <f>IFERROR(Tableau17[[#This Row],[2017-T2-MACROCENTRE]]/Tableau17[[#This Row],[2017-T2-MACROTOTALE]],"")</f>
        <v>0.51300578034682076</v>
      </c>
      <c r="OG343" s="26">
        <f>IFERROR(Tableau17[[#This Row],[2017-T2-MACROGAUCHE]]/Tableau17[[#This Row],[2017-T2-MACROTOTALE]],"")</f>
        <v>0</v>
      </c>
      <c r="OH343" s="26">
        <f>IFERROR(Tableau17[[#This Row],[2017-T2-MACROAUTRE]]/Tableau17[[#This Row],[2017-T2-MACROTOTALE]],"")</f>
        <v>0</v>
      </c>
      <c r="OI343" s="26">
        <f>IFERROR(Tableau17[[#This Row],[2019-T1-MACROEXTRDROITE]]/Tableau17[[#This Row],[2019-T1-MACROTOTALE]],"")</f>
        <v>0.39278131634819535</v>
      </c>
      <c r="OJ343" s="26">
        <f>IFERROR(Tableau17[[#This Row],[2019-T1-MACRODROITE]]/Tableau17[[#This Row],[2019-T1-MACROTOTALE]],"")</f>
        <v>7.0063694267515922E-2</v>
      </c>
      <c r="OK343" s="26">
        <f>IFERROR(Tableau17[[#This Row],[2019-T1-MACROCENTRE]]/Tableau17[[#This Row],[2019-T1-MACROTOTALE]],"")</f>
        <v>0.18895966029723993</v>
      </c>
      <c r="OL343" s="26">
        <f>IFERROR(Tableau17[[#This Row],[2019-T1-MACROGAUCHE]]/Tableau17[[#This Row],[2019-T1-MACROTOTALE]],"")</f>
        <v>0.30148619957537154</v>
      </c>
      <c r="OM343" s="26">
        <f>IFERROR(Tableau17[[#This Row],[2019-T1-MACROAUTRE]]/Tableau17[[#This Row],[2019-T1-MACROTOTALE]],"")</f>
        <v>4.6709129511677279E-2</v>
      </c>
      <c r="ON343" s="26">
        <f>IFERROR(Tableau17[[#This Row],[2020-T1-MACROEXTRDROITE]]/Tableau17[[#This Row],[2020-T1-MACROTOTALE]],"")</f>
        <v>0.25172413793103449</v>
      </c>
      <c r="OO343" s="26">
        <f>IFERROR(Tableau17[[#This Row],[2020-T1-MACRODROITE]]/Tableau17[[#This Row],[2020-T1-MACROTOTALE]],"")</f>
        <v>0.34482758620689657</v>
      </c>
      <c r="OP343" s="26">
        <f>IFERROR(Tableau17[[#This Row],[2020-T1-MACROCENTRE]]/Tableau17[[#This Row],[2020-T1-MACROTOTALE]],"")</f>
        <v>7.9310344827586213E-2</v>
      </c>
      <c r="OQ343" s="26">
        <f>IFERROR(Tableau17[[#This Row],[2020-T1-MACROGAUCHE]]/Tableau17[[#This Row],[2020-T1-MACROTOTALE]],"")</f>
        <v>0.32413793103448274</v>
      </c>
      <c r="OR343" s="26">
        <f>IFERROR(Tableau17[[#This Row],[2020-T1-MACROAUTRE]]/Tableau17[[#This Row],[2020-T1-MACROTOTALE]],"")</f>
        <v>0</v>
      </c>
      <c r="OS343" s="26">
        <f>IFERROR(Tableau17[[#This Row],[2017 (L)-T1-MACROEXTRDROITE]]/Tableau17[[#This Row],[2017 (L)-T1-MACROTOTALE]],"")</f>
        <v>0.24672489082969432</v>
      </c>
      <c r="OT343" s="26">
        <f>IFERROR(Tableau17[[#This Row],[2017 (L)-T1-MACRODROITE]]/Tableau17[[#This Row],[2017 (L)-T1-MACROTOTALE]],"")</f>
        <v>0.18777292576419213</v>
      </c>
      <c r="OU343" s="26">
        <f>IFERROR(Tableau17[[#This Row],[2017 (L)-T1-MACROCENTRE]]/Tableau17[[#This Row],[2017 (L)-T1-MACROTOTALE]],"")</f>
        <v>0.35807860262008734</v>
      </c>
      <c r="OV343" s="26">
        <f>IFERROR(Tableau17[[#This Row],[2017 (L)-T1-MACROGAUCHE]]/Tableau17[[#This Row],[2017 (L)-T1-MACROTOTALE]],"")</f>
        <v>0.20524017467248909</v>
      </c>
      <c r="OW343" s="26">
        <f>IFERROR(Tableau17[[#This Row],[2017 (L)-T1-MACROAUTRE]]/Tableau17[[#This Row],[2017 (L)-T1-MACROTOTALE]],"")</f>
        <v>2.1834061135371178E-3</v>
      </c>
      <c r="OX343" s="26">
        <f>IFERROR(Tableau17[[#This Row],[2017 (L)-T2-MACROEXTRDROITE]]/Tableau17[[#This Row],[2017 (L)-T2-MACROTOTALE]],"")</f>
        <v>0</v>
      </c>
      <c r="OY343" s="26">
        <f>IFERROR(Tableau17[[#This Row],[2017 (L)-T2-MACRODROITE]]/Tableau17[[#This Row],[2017 (L)-T2-MACROTOTALE]],"")</f>
        <v>0.47477744807121663</v>
      </c>
      <c r="OZ343" s="26">
        <f>IFERROR(Tableau17[[#This Row],[2017 (L)-T2-MACROCENTRE]]/Tableau17[[#This Row],[2017 (L)-T2-MACROTOTALE]],"")</f>
        <v>0.52522255192878342</v>
      </c>
      <c r="PA343" s="26">
        <f>IFERROR(Tableau17[[#This Row],[2017 (L)-T2-MACROGAUCHE]]/Tableau17[[#This Row],[2017 (L)-T2-MACROTOTALE]],"")</f>
        <v>0</v>
      </c>
      <c r="PB343" s="26">
        <f>IFERROR(Tableau17[[#This Row],[2017 (L)-T2-MACROAUTRE]]/Tableau17[[#This Row],[2017 (L)-T2-MACROTOTALE]],"")</f>
        <v>0</v>
      </c>
      <c r="PC343" s="26">
        <f>IFERROR(Tableau17[[#This Row],[2008_T1_PROCUS]]/Tableau17[[#This Row],[2008_T1_INSCRITS]],0)</f>
        <v>2.881844380403458E-3</v>
      </c>
      <c r="PD343" s="26">
        <f>IFERROR(Tableau17[[#This Row],[2008_T2_PROCUS]]/Tableau17[[#This Row],[2008_T2_INSCRITS]],0)</f>
        <v>4.807692307692308E-3</v>
      </c>
      <c r="PE343" s="26">
        <f>Tableau17[[#This Row],[2014_T1_PROCUS]]/Tableau17[[#This Row],[2014_T1_INSCRITS]]</f>
        <v>5.7251908396946565E-3</v>
      </c>
      <c r="PF343" s="26">
        <f>IFERROR(Tableau17[[#This Row],[2014_T2_PROCUS]]/Tableau17[[#This Row],[2014_T2_INSCRITS]],0)</f>
        <v>7.6335877862595417E-3</v>
      </c>
    </row>
    <row r="344" spans="1:422" hidden="1" x14ac:dyDescent="0.2">
      <c r="A344" s="1">
        <v>4</v>
      </c>
      <c r="B344" s="1" t="s">
        <v>362</v>
      </c>
      <c r="C344" s="1" t="s">
        <v>368</v>
      </c>
      <c r="D344" s="1" t="s">
        <v>368</v>
      </c>
      <c r="E344" s="1">
        <v>858</v>
      </c>
      <c r="F344" s="1">
        <v>5.3821209999999997</v>
      </c>
      <c r="G344" s="1">
        <v>43.251697999999998</v>
      </c>
      <c r="H344" s="3">
        <v>1178</v>
      </c>
      <c r="I344" s="3">
        <v>224</v>
      </c>
      <c r="L344" s="1">
        <v>44</v>
      </c>
      <c r="M344" s="1">
        <v>7</v>
      </c>
      <c r="P344" s="1">
        <v>116</v>
      </c>
      <c r="Q344" s="1">
        <v>57</v>
      </c>
      <c r="R344" s="1">
        <v>70</v>
      </c>
      <c r="S344" s="1">
        <v>68</v>
      </c>
      <c r="T344" s="1">
        <v>49</v>
      </c>
      <c r="U344" s="1">
        <v>411</v>
      </c>
      <c r="V344" s="1">
        <v>1227</v>
      </c>
      <c r="W344" s="1">
        <v>675</v>
      </c>
      <c r="X344" s="1">
        <v>7</v>
      </c>
      <c r="Y344" s="2">
        <v>0.55012225000000003</v>
      </c>
      <c r="AB344" s="1">
        <v>0</v>
      </c>
      <c r="AD344" s="1">
        <v>1178</v>
      </c>
      <c r="AE344" s="1">
        <v>424</v>
      </c>
      <c r="AF344" s="2">
        <v>0.35993208999999998</v>
      </c>
      <c r="AG344" s="1">
        <f t="shared" si="5"/>
        <v>224</v>
      </c>
      <c r="AH344" s="1">
        <v>1209</v>
      </c>
      <c r="AI344" s="1">
        <v>709</v>
      </c>
      <c r="AJ344" s="1">
        <v>20</v>
      </c>
      <c r="AK344" s="2">
        <v>0.58643506999999995</v>
      </c>
      <c r="AN344" s="1">
        <v>0</v>
      </c>
      <c r="AP344" s="1">
        <v>1141</v>
      </c>
      <c r="AQ344" s="1">
        <v>565</v>
      </c>
      <c r="AR344" s="2">
        <v>0.49517967000000002</v>
      </c>
      <c r="AS344" s="1">
        <v>1141</v>
      </c>
      <c r="AT344" s="1">
        <v>569</v>
      </c>
      <c r="AU344" s="2">
        <v>0.49868536000000002</v>
      </c>
      <c r="AV344" s="1">
        <v>1156</v>
      </c>
      <c r="AW344" s="1">
        <v>585</v>
      </c>
      <c r="AX344" s="2">
        <v>0.50605535999999995</v>
      </c>
      <c r="AY344" s="1">
        <v>1156</v>
      </c>
      <c r="AZ344" s="1">
        <v>469</v>
      </c>
      <c r="BA344" s="2">
        <v>0.40570933999999997</v>
      </c>
      <c r="BB344" s="1">
        <v>1165</v>
      </c>
      <c r="BC344" s="1">
        <v>929</v>
      </c>
      <c r="BD344" s="2">
        <v>0.79742489000000005</v>
      </c>
      <c r="BE344" s="1">
        <v>1164</v>
      </c>
      <c r="BF344" s="1">
        <v>865</v>
      </c>
      <c r="BG344" s="2">
        <v>0.74312714999999996</v>
      </c>
      <c r="BH344" s="1">
        <v>1149</v>
      </c>
      <c r="BI344" s="1">
        <v>626</v>
      </c>
      <c r="BJ344" s="2">
        <v>0.54482158000000003</v>
      </c>
      <c r="BK344" s="1">
        <v>57</v>
      </c>
      <c r="BN344" s="1">
        <v>18</v>
      </c>
      <c r="BO344" s="1">
        <v>58</v>
      </c>
      <c r="BP344" s="1">
        <v>363</v>
      </c>
      <c r="BQ344" s="1">
        <v>202</v>
      </c>
      <c r="BR344" s="1">
        <v>698</v>
      </c>
      <c r="BZ344" s="1">
        <v>38</v>
      </c>
      <c r="CB344" s="1">
        <v>37</v>
      </c>
      <c r="CC344" s="1">
        <v>148</v>
      </c>
      <c r="CD344" s="1">
        <v>338</v>
      </c>
      <c r="CE344" s="1">
        <v>99</v>
      </c>
      <c r="CF344" s="1">
        <v>660</v>
      </c>
      <c r="CL344" s="1">
        <v>15</v>
      </c>
      <c r="CO344" s="1">
        <v>63</v>
      </c>
      <c r="CP344" s="1">
        <v>169</v>
      </c>
      <c r="CT344" s="1">
        <v>202</v>
      </c>
      <c r="CV344" s="1">
        <v>62</v>
      </c>
      <c r="CW344" s="1">
        <v>511</v>
      </c>
      <c r="CY344" s="1">
        <v>194</v>
      </c>
      <c r="DA344" s="1">
        <v>332</v>
      </c>
      <c r="DC344" s="1">
        <v>526</v>
      </c>
      <c r="DD344" s="1">
        <v>17</v>
      </c>
      <c r="DE344" s="1">
        <v>3</v>
      </c>
      <c r="DF344" s="1">
        <v>7</v>
      </c>
      <c r="DI344" s="1">
        <v>32</v>
      </c>
      <c r="DJ344" s="1">
        <v>4</v>
      </c>
      <c r="DK344" s="1">
        <v>3</v>
      </c>
      <c r="DL344" s="1">
        <v>56</v>
      </c>
      <c r="DM344" s="1">
        <v>86</v>
      </c>
      <c r="DN344" s="1">
        <v>126</v>
      </c>
      <c r="DQ344" s="1">
        <v>3</v>
      </c>
      <c r="DR344" s="1">
        <v>222</v>
      </c>
      <c r="DS344" s="1">
        <v>16</v>
      </c>
      <c r="DU344" s="1">
        <v>575</v>
      </c>
      <c r="DX344" s="1">
        <v>174</v>
      </c>
      <c r="DZ344" s="1">
        <v>255</v>
      </c>
      <c r="EA344" s="1">
        <v>429</v>
      </c>
      <c r="EB344" s="1">
        <v>2</v>
      </c>
      <c r="EC344" s="1">
        <v>6</v>
      </c>
      <c r="ED344" s="1">
        <v>0</v>
      </c>
      <c r="EE344" s="1">
        <v>16</v>
      </c>
      <c r="EF344" s="1">
        <v>243</v>
      </c>
      <c r="EG344" s="1">
        <v>45</v>
      </c>
      <c r="EH344" s="1">
        <v>3</v>
      </c>
      <c r="EI344" s="1">
        <v>191</v>
      </c>
      <c r="EJ344" s="1">
        <v>148</v>
      </c>
      <c r="EK344" s="1">
        <v>250</v>
      </c>
      <c r="EL344" s="1">
        <v>4</v>
      </c>
      <c r="EM344" s="1">
        <v>908</v>
      </c>
      <c r="EN344" s="1">
        <v>260</v>
      </c>
      <c r="EO344" s="1">
        <v>537</v>
      </c>
      <c r="EP344" s="1">
        <v>797</v>
      </c>
      <c r="EQ344" s="1">
        <v>0</v>
      </c>
      <c r="ER344" s="1">
        <v>1</v>
      </c>
      <c r="ES344" s="1">
        <v>11</v>
      </c>
      <c r="ET344" s="1">
        <v>30</v>
      </c>
      <c r="EU344" s="1">
        <v>1</v>
      </c>
      <c r="EV344" s="1">
        <v>130</v>
      </c>
      <c r="EW344" s="1">
        <v>50</v>
      </c>
      <c r="EX344" s="1">
        <v>0</v>
      </c>
      <c r="EY344" s="1">
        <v>18</v>
      </c>
      <c r="EZ344" s="1">
        <v>10</v>
      </c>
      <c r="FA344" s="1">
        <v>0</v>
      </c>
      <c r="FB344" s="1">
        <v>0</v>
      </c>
      <c r="FC344" s="1">
        <v>0</v>
      </c>
      <c r="FD344" s="1">
        <v>0</v>
      </c>
      <c r="FE344" s="1">
        <v>0</v>
      </c>
      <c r="FF344" s="1">
        <v>0</v>
      </c>
      <c r="FG344" s="1">
        <v>0</v>
      </c>
      <c r="FH344" s="1">
        <v>16</v>
      </c>
      <c r="FI344" s="1">
        <v>0</v>
      </c>
      <c r="FJ344" s="1">
        <v>35</v>
      </c>
      <c r="FK344" s="1">
        <v>10</v>
      </c>
      <c r="FL344" s="1">
        <v>0</v>
      </c>
      <c r="FM344" s="1">
        <v>86</v>
      </c>
      <c r="FN344" s="1">
        <v>5</v>
      </c>
      <c r="FO344" s="1">
        <v>5</v>
      </c>
      <c r="FP344" s="1">
        <v>191</v>
      </c>
      <c r="FQ344" s="1">
        <v>2</v>
      </c>
      <c r="FR344" s="1">
        <f>SUM(Tableau17[[#This Row],[2019-T1-ALEXANDRE Audric]:[2019-T1-MARIE Florie]])</f>
        <v>601</v>
      </c>
      <c r="FS344" s="1">
        <v>58</v>
      </c>
      <c r="FT344" s="1">
        <v>420</v>
      </c>
      <c r="FU344" s="1">
        <v>0</v>
      </c>
      <c r="FV344" s="1">
        <v>220</v>
      </c>
      <c r="FW344" s="1">
        <v>0</v>
      </c>
      <c r="FX344" s="1">
        <v>698</v>
      </c>
      <c r="GD344" s="1">
        <v>0</v>
      </c>
      <c r="GE344" s="1">
        <v>148</v>
      </c>
      <c r="GF344" s="1">
        <v>338</v>
      </c>
      <c r="GG344" s="1">
        <v>0</v>
      </c>
      <c r="GH344" s="1">
        <v>174</v>
      </c>
      <c r="GI344" s="1">
        <v>0</v>
      </c>
      <c r="GJ344" s="1">
        <v>660</v>
      </c>
      <c r="GP344" s="1">
        <v>0</v>
      </c>
      <c r="GQ344" s="1">
        <v>184</v>
      </c>
      <c r="GR344" s="1">
        <v>202</v>
      </c>
      <c r="GS344" s="1">
        <v>0</v>
      </c>
      <c r="GT344" s="1">
        <v>125</v>
      </c>
      <c r="GU344" s="1">
        <v>0</v>
      </c>
      <c r="GV344" s="1">
        <v>511</v>
      </c>
      <c r="GW344" s="1">
        <v>194</v>
      </c>
      <c r="GX344" s="1">
        <v>332</v>
      </c>
      <c r="GY344" s="1">
        <v>0</v>
      </c>
      <c r="GZ344" s="1">
        <v>0</v>
      </c>
      <c r="HA344" s="1">
        <v>0</v>
      </c>
      <c r="HB344" s="1">
        <v>526</v>
      </c>
      <c r="HC344" s="1">
        <v>213</v>
      </c>
      <c r="HD344" s="1">
        <v>243</v>
      </c>
      <c r="HE344" s="1">
        <v>250</v>
      </c>
      <c r="HF344" s="1">
        <v>199</v>
      </c>
      <c r="HG344" s="1">
        <v>3</v>
      </c>
      <c r="HH344" s="1">
        <v>908</v>
      </c>
      <c r="HI344" s="1">
        <v>260</v>
      </c>
      <c r="HJ344" s="1">
        <v>0</v>
      </c>
      <c r="HK344" s="1">
        <v>537</v>
      </c>
      <c r="HL344" s="1">
        <v>0</v>
      </c>
      <c r="HM344" s="1">
        <v>0</v>
      </c>
      <c r="HN344" s="1">
        <v>797</v>
      </c>
      <c r="HO344" s="1">
        <v>159</v>
      </c>
      <c r="HP344" s="1">
        <v>55</v>
      </c>
      <c r="HQ344" s="1">
        <v>191</v>
      </c>
      <c r="HR344" s="1">
        <v>172</v>
      </c>
      <c r="HS344" s="1">
        <v>33</v>
      </c>
      <c r="HT344" s="1">
        <v>610</v>
      </c>
      <c r="HU344" s="1">
        <v>70</v>
      </c>
      <c r="HV344" s="1">
        <v>160</v>
      </c>
      <c r="HW344" s="1">
        <v>57</v>
      </c>
      <c r="HX344" s="1">
        <v>124</v>
      </c>
      <c r="HY344" s="1">
        <v>0</v>
      </c>
      <c r="HZ344" s="1">
        <v>411</v>
      </c>
      <c r="IA344" s="1">
        <v>97</v>
      </c>
      <c r="IB344" s="1">
        <v>126</v>
      </c>
      <c r="IC344" s="1">
        <v>222</v>
      </c>
      <c r="ID344" s="1">
        <v>124</v>
      </c>
      <c r="IE344" s="1">
        <v>6</v>
      </c>
      <c r="IF344" s="1">
        <v>575</v>
      </c>
      <c r="IG344" s="1">
        <v>0</v>
      </c>
      <c r="IH344" s="1">
        <v>174</v>
      </c>
      <c r="II344" s="1">
        <v>255</v>
      </c>
      <c r="IJ344" s="1">
        <v>0</v>
      </c>
      <c r="IK344" s="1">
        <v>0</v>
      </c>
      <c r="IL344" s="1">
        <v>429</v>
      </c>
      <c r="IM344" s="26">
        <f>IFERROR(Tableau17[[#This Row],[LDIV]]/Tableau17[[#This Row],[Total général]],"")</f>
        <v>0</v>
      </c>
      <c r="IN344" s="26">
        <f>IFERROR(Tableau17[[#This Row],[LDVC]]/Tableau17[[#This Row],[Total général]],"")</f>
        <v>0</v>
      </c>
      <c r="IO344" s="26">
        <f>IFERROR(Tableau17[[#This Row],[LDVD]]/Tableau17[[#This Row],[Total général]],"")</f>
        <v>0.1070559610705596</v>
      </c>
      <c r="IP344" s="26">
        <f>IFERROR(Tableau17[[#This Row],[LDVG]]/Tableau17[[#This Row],[Total général]],"")</f>
        <v>1.7031630170316302E-2</v>
      </c>
      <c r="IQ344" s="26">
        <f>IFERROR(Tableau17[[#This Row],[LEXD]]/Tableau17[[#This Row],[Total général]],"")</f>
        <v>0</v>
      </c>
      <c r="IR344" s="26">
        <f>IFERROR(Tableau17[[#This Row],[LEXG]]/Tableau17[[#This Row],[Total général]],"")</f>
        <v>0</v>
      </c>
      <c r="IS344" s="26">
        <f>IFERROR(Tableau17[[#This Row],[LLR]]/Tableau17[[#This Row],[Total général]],"")</f>
        <v>0.28223844282238442</v>
      </c>
      <c r="IT344" s="26">
        <f>IFERROR(Tableau17[[#This Row],[LREM]]/Tableau17[[#This Row],[Total général]],"")</f>
        <v>0.13868613138686131</v>
      </c>
      <c r="IU344" s="26">
        <f>IFERROR(Tableau17[[#This Row],[LRN]]/Tableau17[[#This Row],[Total général]],"")</f>
        <v>0.170316301703163</v>
      </c>
      <c r="IV344" s="26">
        <f>IFERROR(Tableau17[[#This Row],[LUG]]/Tableau17[[#This Row],[Total général]],"")</f>
        <v>0.16545012165450121</v>
      </c>
      <c r="IW344" s="26">
        <f>IFERROR(Tableau17[[#This Row],[LVEC]]/Tableau17[[#This Row],[Total général]],"")</f>
        <v>0.11922141119221411</v>
      </c>
      <c r="IX344" s="26">
        <f>IFERROR(Tableau17[[#This Row],[2008-T1-LCMD]]/Tableau17[[#This Row],[2008-T1-TOTAL]],"")</f>
        <v>8.1661891117478513E-2</v>
      </c>
      <c r="IY344" s="26">
        <f>IFERROR(Tableau17[[#This Row],[2008-T1-LDVD]]/Tableau17[[#This Row],[2008-T1-TOTAL]],"")</f>
        <v>0</v>
      </c>
      <c r="IZ344" s="26">
        <f>IFERROR(Tableau17[[#This Row],[2008-T1-LEXD]]/Tableau17[[#This Row],[2008-T1-TOTAL]],"")</f>
        <v>0</v>
      </c>
      <c r="JA344" s="26">
        <f>IFERROR(Tableau17[[#This Row],[2008-T1-LEXG]]/Tableau17[[#This Row],[2008-T1-TOTAL]],"")</f>
        <v>2.5787965616045846E-2</v>
      </c>
      <c r="JB344" s="26">
        <f>IFERROR(Tableau17[[#This Row],[2008-T1-LFN]]/Tableau17[[#This Row],[2008-T1-TOTAL]],"")</f>
        <v>8.3094555873925502E-2</v>
      </c>
      <c r="JC344" s="26">
        <f>IFERROR(Tableau17[[#This Row],[2008-T1-LMAJ]]/Tableau17[[#This Row],[2008-T1-TOTAL]],"")</f>
        <v>0.52005730659025784</v>
      </c>
      <c r="JD344" s="26">
        <f>IFERROR(Tableau17[[#This Row],[2008-T1-LUG]]/Tableau17[[#This Row],[2008-T1-TOTAL]],"")</f>
        <v>0.28939828080229224</v>
      </c>
      <c r="JE344" s="26" t="str">
        <f>IFERROR(Tableau17[[#This Row],[2008-T2-LFN]]/Tableau17[[#This Row],[2008-T2-TOTAL]],"")</f>
        <v/>
      </c>
      <c r="JF344" s="26" t="str">
        <f>IFERROR(Tableau17[[#This Row],[2008-T2-LGC]]/Tableau17[[#This Row],[2008-T2-TOTAL]],"")</f>
        <v/>
      </c>
      <c r="JG344" s="26" t="str">
        <f>IFERROR(Tableau17[[#This Row],[2008-T2-LMAJ]]/Tableau17[[#This Row],[2008-T2-TOTAL]],"")</f>
        <v/>
      </c>
      <c r="JH344" s="26" t="str">
        <f>IFERROR(Tableau17[[#This Row],[2008-T2-LUG]]/Tableau17[[#This Row],[2008-T2-TOTAL]],"")</f>
        <v/>
      </c>
      <c r="JI344" s="26">
        <f>IFERROR(Tableau17[[#This Row],[2014-T1-LDIV]]/Tableau17[[#This Row],[2014-T1-TOTAL]],"")</f>
        <v>0</v>
      </c>
      <c r="JJ344" s="26">
        <f>IFERROR(Tableau17[[#This Row],[2014-T1-LDVD]]/Tableau17[[#This Row],[2014-T1-TOTAL]],"")</f>
        <v>0</v>
      </c>
      <c r="JK344" s="26">
        <f>IFERROR(Tableau17[[#This Row],[2014-T1-LDVG]]/Tableau17[[#This Row],[2014-T1-TOTAL]],"")</f>
        <v>5.7575757575757579E-2</v>
      </c>
      <c r="JL344" s="26">
        <f>IFERROR(Tableau17[[#This Row],[2014-T1-LEXG]]/Tableau17[[#This Row],[2014-T1-TOTAL]],"")</f>
        <v>0</v>
      </c>
      <c r="JM344" s="26">
        <f>IFERROR(Tableau17[[#This Row],[2014-T1-LFG]]/Tableau17[[#This Row],[2014-T1-TOTAL]],"")</f>
        <v>5.6060606060606061E-2</v>
      </c>
      <c r="JN344" s="26">
        <f>IFERROR(Tableau17[[#This Row],[2014-T1-LFN]]/Tableau17[[#This Row],[2014-T1-TOTAL]],"")</f>
        <v>0.22424242424242424</v>
      </c>
      <c r="JO344" s="26">
        <f>IFERROR(Tableau17[[#This Row],[2014-T1-LUD]]/Tableau17[[#This Row],[2014-T1-TOTAL]],"")</f>
        <v>0.51212121212121209</v>
      </c>
      <c r="JP344" s="26">
        <f>IFERROR(Tableau17[[#This Row],[2014-T1-LUG]]/Tableau17[[#This Row],[2014-T1-TOTAL]],"")</f>
        <v>0.15</v>
      </c>
      <c r="JQ344" s="26" t="str">
        <f>IFERROR(Tableau17[[#This Row],[2014-T2-LFN]]/Tableau17[[#This Row],[2014-T2-TOTAL]],"")</f>
        <v/>
      </c>
      <c r="JR344" s="26" t="str">
        <f>IFERROR(Tableau17[[#This Row],[2014-T2-LUD]]/Tableau17[[#This Row],[2014-T2-TOTAL]],"")</f>
        <v/>
      </c>
      <c r="JS344" s="26" t="str">
        <f>IFERROR(Tableau17[[#This Row],[2014-T2-LUG]]/Tableau17[[#This Row],[2014-T2-TOTAL]],"")</f>
        <v/>
      </c>
      <c r="JT344" s="26">
        <f>IFERROR(Tableau17[[#This Row],[2015-T1-BC-DIV]]/Tableau17[[#This Row],[2015-T1-TOTAL]],"")</f>
        <v>0</v>
      </c>
      <c r="JU344" s="26">
        <f>IFERROR(Tableau17[[#This Row],[2015-T1-BC-DLF]]/Tableau17[[#This Row],[2015-T1-TOTAL]],"")</f>
        <v>2.9354207436399216E-2</v>
      </c>
      <c r="JV344" s="26">
        <f>IFERROR(Tableau17[[#This Row],[2015-T1-BC-DVD]]/Tableau17[[#This Row],[2015-T1-TOTAL]],"")</f>
        <v>0</v>
      </c>
      <c r="JW344" s="26">
        <f>IFERROR(Tableau17[[#This Row],[2015-T1-BC-DVG]]/Tableau17[[#This Row],[2015-T1-TOTAL]],"")</f>
        <v>0</v>
      </c>
      <c r="JX344" s="26">
        <f>IFERROR(Tableau17[[#This Row],[2015-T1-BC-FG]]/Tableau17[[#This Row],[2015-T1-TOTAL]],"")</f>
        <v>0.12328767123287671</v>
      </c>
      <c r="JY344" s="26">
        <f>IFERROR(Tableau17[[#This Row],[2015-T1-BC-FN]]/Tableau17[[#This Row],[2015-T1-TOTAL]],"")</f>
        <v>0.33072407045009783</v>
      </c>
      <c r="JZ344" s="26">
        <f>IFERROR(Tableau17[[#This Row],[2015-T1-BC-MDM]]/Tableau17[[#This Row],[2015-T1-TOTAL]],"")</f>
        <v>0</v>
      </c>
      <c r="KA344" s="26">
        <f>IFERROR(Tableau17[[#This Row],[2015-T1-BC-RDG]]/Tableau17[[#This Row],[2015-T1-TOTAL]],"")</f>
        <v>0</v>
      </c>
      <c r="KB344" s="26">
        <f>IFERROR(Tableau17[[#This Row],[2015-T1-BC-SOC]]/Tableau17[[#This Row],[2015-T1-TOTAL]],"")</f>
        <v>0</v>
      </c>
      <c r="KC344" s="26">
        <f>IFERROR(Tableau17[[#This Row],[2015-T1-BC-UD]]/Tableau17[[#This Row],[2015-T1-TOTAL]],"")</f>
        <v>0.3953033268101761</v>
      </c>
      <c r="KD344" s="26">
        <f>IFERROR(Tableau17[[#This Row],[2015-T1-BC-UG]]/Tableau17[[#This Row],[2015-T1-TOTAL]],"")</f>
        <v>0</v>
      </c>
      <c r="KE344" s="26">
        <f>IFERROR(Tableau17[[#This Row],[2015-T1-BC-VEC]]/Tableau17[[#This Row],[2015-T1-TOTAL]],"")</f>
        <v>0.12133072407045009</v>
      </c>
      <c r="KF344" s="26">
        <f>IFERROR(Tableau17[[#This Row],[2015-T2-BC-DVG]]/Tableau17[[#This Row],[2015-T2-TOTAL]],"")</f>
        <v>0</v>
      </c>
      <c r="KG344" s="26">
        <f>IFERROR(Tableau17[[#This Row],[2015-T2-BC-FN]]/Tableau17[[#This Row],[2015-T2-TOTAL]],"")</f>
        <v>0.36882129277566539</v>
      </c>
      <c r="KH344" s="26">
        <f>IFERROR(Tableau17[[#This Row],[2015-T2-BC-SOC]]/Tableau17[[#This Row],[2015-T2-TOTAL]],"")</f>
        <v>0</v>
      </c>
      <c r="KI344" s="26">
        <f>IFERROR(Tableau17[[#This Row],[2015-T2-BC-UD]]/Tableau17[[#This Row],[2015-T2-TOTAL]],"")</f>
        <v>0.63117870722433456</v>
      </c>
      <c r="KJ344" s="26">
        <f>IFERROR(Tableau17[[#This Row],[2015-T2-BC-UG]]/Tableau17[[#This Row],[2015-T2-TOTAL]],"")</f>
        <v>0</v>
      </c>
      <c r="KK344" s="26">
        <f>IFERROR(Tableau17[[#This Row],[2017 (L)-T1-COM]]/Tableau17[[#This Row],[2017 (L)-T1-TOTAL]],"")</f>
        <v>2.9565217391304348E-2</v>
      </c>
      <c r="KL344" s="26">
        <f>IFERROR(Tableau17[[#This Row],[2017 (L)-T1-DIV]]/Tableau17[[#This Row],[2017 (L)-T1-TOTAL]],"")</f>
        <v>5.2173913043478265E-3</v>
      </c>
      <c r="KM344" s="26">
        <f>IFERROR(Tableau17[[#This Row],[2017 (L)-T1-DLF]]/Tableau17[[#This Row],[2017 (L)-T1-TOTAL]],"")</f>
        <v>1.2173913043478261E-2</v>
      </c>
      <c r="KN344" s="26">
        <f>IFERROR(Tableau17[[#This Row],[2017 (L)-T1-DVD]]/Tableau17[[#This Row],[2017 (L)-T1-TOTAL]],"")</f>
        <v>0</v>
      </c>
      <c r="KO344" s="26">
        <f>IFERROR(Tableau17[[#This Row],[2017 (L)-T1-DVG]]/Tableau17[[#This Row],[2017 (L)-T1-TOTAL]],"")</f>
        <v>0</v>
      </c>
      <c r="KP344" s="26">
        <f>IFERROR(Tableau17[[#This Row],[2017 (L)-T1-ECO]]/Tableau17[[#This Row],[2017 (L)-T1-TOTAL]],"")</f>
        <v>5.565217391304348E-2</v>
      </c>
      <c r="KQ344" s="26">
        <f>IFERROR(Tableau17[[#This Row],[2017 (L)-T1-EXD]]/Tableau17[[#This Row],[2017 (L)-T1-TOTAL]],"")</f>
        <v>6.956521739130435E-3</v>
      </c>
      <c r="KR344" s="26">
        <f>IFERROR(Tableau17[[#This Row],[2017 (L)-T1-EXG]]/Tableau17[[#This Row],[2017 (L)-T1-TOTAL]],"")</f>
        <v>5.2173913043478265E-3</v>
      </c>
      <c r="KS344" s="26">
        <f>IFERROR(Tableau17[[#This Row],[2017 (L)-T1-FI]]/Tableau17[[#This Row],[2017 (L)-T1-TOTAL]],"")</f>
        <v>9.7391304347826085E-2</v>
      </c>
      <c r="KT344" s="26">
        <f>IFERROR(Tableau17[[#This Row],[2017 (L)-T1-FN]]/Tableau17[[#This Row],[2017 (L)-T1-TOTAL]],"")</f>
        <v>0.14956521739130435</v>
      </c>
      <c r="KU344" s="26">
        <f>IFERROR(Tableau17[[#This Row],[2017 (L)-T1-LR]]/Tableau17[[#This Row],[2017 (L)-T1-TOTAL]],"")</f>
        <v>0.21913043478260869</v>
      </c>
      <c r="KV344" s="26">
        <f>IFERROR(Tableau17[[#This Row],[2017 (L)-T1-MDM]]/Tableau17[[#This Row],[2017 (L)-T1-TOTAL]],"")</f>
        <v>0</v>
      </c>
      <c r="KW344" s="26">
        <f>IFERROR(Tableau17[[#This Row],[2017 (L)-T1-RDG]]/Tableau17[[#This Row],[2017 (L)-T1-TOTAL]],"")</f>
        <v>0</v>
      </c>
      <c r="KX344" s="26">
        <f>IFERROR(Tableau17[[#This Row],[2017 (L)-T1-REG]]/Tableau17[[#This Row],[2017 (L)-T1-TOTAL]],"")</f>
        <v>5.2173913043478265E-3</v>
      </c>
      <c r="KY344" s="26">
        <f>IFERROR(Tableau17[[#This Row],[2017 (L)-T1-REM]]/Tableau17[[#This Row],[2017 (L)-T1-TOTAL]],"")</f>
        <v>0.38608695652173913</v>
      </c>
      <c r="KZ344" s="26">
        <f>IFERROR(Tableau17[[#This Row],[2017 (L)-T1-SOC]]/Tableau17[[#This Row],[2017 (L)-T1-TOTAL]],"")</f>
        <v>2.782608695652174E-2</v>
      </c>
      <c r="LA344" s="26">
        <f>IFERROR(Tableau17[[#This Row],[2017 (L)-T1-UDI]]/Tableau17[[#This Row],[2017 (L)-T1-TOTAL]],"")</f>
        <v>0</v>
      </c>
      <c r="LB344" s="26">
        <f>IFERROR(Tableau17[[#This Row],[2017 (L)-T2-FI]]/Tableau17[[#This Row],[2017 (L)-T2-TOTAL]],"")</f>
        <v>0</v>
      </c>
      <c r="LC344" s="26">
        <f>IFERROR(Tableau17[[#This Row],[2017 (L)-T2-FN]]/Tableau17[[#This Row],[2017 (L)-T2-TOTAL]],"")</f>
        <v>0</v>
      </c>
      <c r="LD344" s="26">
        <f>IFERROR(Tableau17[[#This Row],[2017 (L)-T2-LR]]/Tableau17[[#This Row],[2017 (L)-T2-TOTAL]],"")</f>
        <v>0.40559440559440557</v>
      </c>
      <c r="LE344" s="26">
        <f>IFERROR(Tableau17[[#This Row],[2017 (L)-T2-MDM]]/Tableau17[[#This Row],[2017 (L)-T2-TOTAL]],"")</f>
        <v>0</v>
      </c>
      <c r="LF344" s="26">
        <f>IFERROR(Tableau17[[#This Row],[2017 (L)-T2-REM]]/Tableau17[[#This Row],[2017 (L)-T2-TOTAL]],"")</f>
        <v>0.59440559440559437</v>
      </c>
      <c r="LG344" s="26">
        <f>IFERROR(Tableau17[[#This Row],[2017-T1-ARTHAUD Nathalie]]/Tableau17[[#This Row],[2017-T1-TOTAL]],"")</f>
        <v>2.2026431718061676E-3</v>
      </c>
      <c r="LH344" s="26">
        <f>IFERROR(Tableau17[[#This Row],[2017-T1-ASSELINEAU Fran]]/Tableau17[[#This Row],[2017-T1-TOTAL]],"")</f>
        <v>6.6079295154185024E-3</v>
      </c>
      <c r="LI344" s="26">
        <f>IFERROR(Tableau17[[#This Row],[2017-T1-CHEMINADE Jacques]]/Tableau17[[#This Row],[2017-T1-TOTAL]],"")</f>
        <v>0</v>
      </c>
      <c r="LJ344" s="26">
        <f>IFERROR(Tableau17[[#This Row],[2017-T1-DUPONT-AIGNAN Nicolas]]/Tableau17[[#This Row],[2017-T1-TOTAL]],"")</f>
        <v>1.7621145374449341E-2</v>
      </c>
      <c r="LK344" s="26">
        <f>IFERROR(Tableau17[[#This Row],[2017-T1-FILLON Fran]]/Tableau17[[#This Row],[2017-T1-TOTAL]],"")</f>
        <v>0.26762114537444937</v>
      </c>
      <c r="LL344" s="26">
        <f>IFERROR(Tableau17[[#This Row],[2017-T1-HAMON Beno]]/Tableau17[[#This Row],[2017-T1-TOTAL]],"")</f>
        <v>4.9559471365638763E-2</v>
      </c>
      <c r="LM344" s="26">
        <f>IFERROR(Tableau17[[#This Row],[2017-T1-LASSALLE Jean]]/Tableau17[[#This Row],[2017-T1-TOTAL]],"")</f>
        <v>3.3039647577092512E-3</v>
      </c>
      <c r="LN344" s="26">
        <f>IFERROR(Tableau17[[#This Row],[2017-T1-LE PEN Marine]]/Tableau17[[#This Row],[2017-T1-TOTAL]],"")</f>
        <v>0.21035242290748898</v>
      </c>
      <c r="LO344" s="26">
        <f>IFERROR(Tableau17[[#This Row],[2017-T1-M Jean-Luc]]/Tableau17[[#This Row],[2017-T1-TOTAL]],"")</f>
        <v>0.16299559471365638</v>
      </c>
      <c r="LP344" s="26">
        <f>IFERROR(Tableau17[[#This Row],[2017-T1-MACRON Emmanuel]]/Tableau17[[#This Row],[2017-T1-TOTAL]],"")</f>
        <v>0.2753303964757709</v>
      </c>
      <c r="LQ344" s="26">
        <f>IFERROR(Tableau17[[#This Row],[2017-T1-POUTOU Philippe]]/Tableau17[[#This Row],[2017-T1-TOTAL]],"")</f>
        <v>4.4052863436123352E-3</v>
      </c>
      <c r="LR344" s="26">
        <f>IFERROR(Tableau17[[#This Row],[2017-T2-LE PEN Marine]]/Tableau17[[#This Row],[2017-T2-TOTAL]],"")</f>
        <v>0.32622333751568383</v>
      </c>
      <c r="LS344" s="26">
        <f>IFERROR(Tableau17[[#This Row],[2017-T2-MACRON Emmanuel]]/Tableau17[[#This Row],[2017-T2-TOTAL]],"")</f>
        <v>0.67377666248431622</v>
      </c>
      <c r="LT344" s="26">
        <f>IFERROR(Tableau17[[#This Row],[2019-T1-ALEXANDRE Audric]]/Tableau17[[#This Row],[2019-T1-TOTAL]],"")</f>
        <v>0</v>
      </c>
      <c r="LU344" s="26">
        <f>IFERROR(Tableau17[[#This Row],[2019-T1-ARTHAUD Nathalie]]/Tableau17[[#This Row],[2019-T1-TOTAL]],"")</f>
        <v>1.6638935108153079E-3</v>
      </c>
      <c r="LV344" s="26">
        <f>IFERROR(Tableau17[[#This Row],[2019-T1-ASSELINEAU François]]/Tableau17[[#This Row],[2019-T1-TOTAL]],"")</f>
        <v>1.8302828618968387E-2</v>
      </c>
      <c r="LW344" s="26">
        <f>IFERROR(Tableau17[[#This Row],[2019-T1-AUBRY Manon]]/Tableau17[[#This Row],[2019-T1-TOTAL]],"")</f>
        <v>4.9916805324459232E-2</v>
      </c>
      <c r="LX344" s="26">
        <f>IFERROR(Tableau17[[#This Row],[2019-T1-AZERGUI Nagib]]/Tableau17[[#This Row],[2019-T1-TOTAL]],"")</f>
        <v>1.6638935108153079E-3</v>
      </c>
      <c r="LY344" s="26">
        <f>IFERROR(Tableau17[[#This Row],[2019-T1-BARDELLA Jordan]]/Tableau17[[#This Row],[2019-T1-TOTAL]],"")</f>
        <v>0.21630615640599002</v>
      </c>
      <c r="LZ344" s="26">
        <f>IFERROR(Tableau17[[#This Row],[2019-T1-BELLAMY François-Xavier]]/Tableau17[[#This Row],[2019-T1-TOTAL]],"")</f>
        <v>8.3194675540765387E-2</v>
      </c>
      <c r="MA344" s="26">
        <f>IFERROR(Tableau17[[#This Row],[2019-T1-BIDOU Olivier]]/Tableau17[[#This Row],[2019-T1-TOTAL]],"")</f>
        <v>0</v>
      </c>
      <c r="MB344" s="26">
        <f>IFERROR(Tableau17[[#This Row],[2019-T1-BOURG Dominique]]/Tableau17[[#This Row],[2019-T1-TOTAL]],"")</f>
        <v>2.9950083194675542E-2</v>
      </c>
      <c r="MC344" s="26">
        <f>IFERROR(Tableau17[[#This Row],[2019-T1-BROSSAT Ian]]/Tableau17[[#This Row],[2019-T1-TOTAL]],"")</f>
        <v>1.6638935108153077E-2</v>
      </c>
      <c r="MD344" s="26">
        <f>IFERROR(Tableau17[[#This Row],[2019-T1-CAILLAUD Sophie]]/Tableau17[[#This Row],[2019-T1-TOTAL]],"")</f>
        <v>0</v>
      </c>
      <c r="ME344" s="26">
        <f>IFERROR(Tableau17[[#This Row],[2019-T1-CAMUS Renaud]]/Tableau17[[#This Row],[2019-T1-TOTAL]],"")</f>
        <v>0</v>
      </c>
      <c r="MF344" s="26">
        <f>IFERROR(Tableau17[[#This Row],[2019-T1-CHALENÇON Christophe]]/Tableau17[[#This Row],[2019-T1-TOTAL]],"")</f>
        <v>0</v>
      </c>
      <c r="MG344" s="26">
        <f>IFERROR(Tableau17[[#This Row],[2019-T1-CORBET Cathy Denise Ginette]]/Tableau17[[#This Row],[2019-T1-TOTAL]],"")</f>
        <v>0</v>
      </c>
      <c r="MH344" s="26">
        <f>IFERROR(Tableau17[[#This Row],[2019-T1-DE PREVOISIN Robert]]/Tableau17[[#This Row],[2019-T1-TOTAL]],"")</f>
        <v>0</v>
      </c>
      <c r="MI344" s="26">
        <f>IFERROR(Tableau17[[#This Row],[2019-T1-DELFEL Thérèse]]/Tableau17[[#This Row],[2019-T1-TOTAL]],"")</f>
        <v>0</v>
      </c>
      <c r="MJ344" s="26">
        <f>IFERROR(Tableau17[[#This Row],[2019-T1-DIEUMEGARD Pierre]]/Tableau17[[#This Row],[2019-T1-TOTAL]],"")</f>
        <v>0</v>
      </c>
      <c r="MK344" s="26">
        <f>IFERROR(Tableau17[[#This Row],[2019-T1-DUPONT-AIGNAN Nicolas]]/Tableau17[[#This Row],[2019-T1-TOTAL]],"")</f>
        <v>2.6622296173044926E-2</v>
      </c>
      <c r="ML344" s="26">
        <f>IFERROR(Tableau17[[#This Row],[2019-T1-GERNIGON Yves]]/Tableau17[[#This Row],[2019-T1-TOTAL]],"")</f>
        <v>0</v>
      </c>
      <c r="MM344" s="26">
        <f>IFERROR(Tableau17[[#This Row],[2019-T1-GLUCKSMANN Raphaël]]/Tableau17[[#This Row],[2019-T1-TOTAL]],"")</f>
        <v>5.8236272878535771E-2</v>
      </c>
      <c r="MN344" s="26">
        <f>IFERROR(Tableau17[[#This Row],[2019-T1-HAMON Benoît]]/Tableau17[[#This Row],[2019-T1-TOTAL]],"")</f>
        <v>1.6638935108153077E-2</v>
      </c>
      <c r="MO344" s="26">
        <f>IFERROR(Tableau17[[#This Row],[2019-T1-HELGEN Gilles]]/Tableau17[[#This Row],[2019-T1-TOTAL]],"")</f>
        <v>0</v>
      </c>
      <c r="MP344" s="26">
        <f>IFERROR(Tableau17[[#This Row],[2019-T1-JADOT Yannick]]/Tableau17[[#This Row],[2019-T1-TOTAL]],"")</f>
        <v>0.14309484193011648</v>
      </c>
      <c r="MQ344" s="26">
        <f>IFERROR(Tableau17[[#This Row],[2019-T1-LAGARDE Jean-Christophe]]/Tableau17[[#This Row],[2019-T1-TOTAL]],"")</f>
        <v>8.3194675540765387E-3</v>
      </c>
      <c r="MR344" s="26">
        <f>IFERROR(Tableau17[[#This Row],[2019-T1-LALANNE Francis]]/Tableau17[[#This Row],[2019-T1-TOTAL]],"")</f>
        <v>8.3194675540765387E-3</v>
      </c>
      <c r="MS344" s="26">
        <f>IFERROR(Tableau17[[#This Row],[2019-T1-LOISEAU Nathalie]]/Tableau17[[#This Row],[2019-T1-TOTAL]],"")</f>
        <v>0.31780366056572379</v>
      </c>
      <c r="MT344" s="26">
        <f>IFERROR(Tableau17[[#This Row],[2019-T1-MARIE Florie]]/Tableau17[[#This Row],[2019-T1-TOTAL]],"")</f>
        <v>3.3277870216306157E-3</v>
      </c>
      <c r="MU344" s="26">
        <f>IFERROR(Tableau17[[#This Row],[2008-T1-MACROEXTRDROITE]]/Tableau17[[#This Row],[2008-T1-MACROTOTALE]],"")</f>
        <v>8.3094555873925502E-2</v>
      </c>
      <c r="MV344" s="26">
        <f>IFERROR(Tableau17[[#This Row],[2008-T1-MACRODROITE]]/Tableau17[[#This Row],[2008-T1-MACROTOTALE]],"")</f>
        <v>0.60171919770773641</v>
      </c>
      <c r="MW344" s="26">
        <f>IFERROR(Tableau17[[#This Row],[2008-T1-MACROCENTRE]]/Tableau17[[#This Row],[2008-T1-MACROTOTALE]],"")</f>
        <v>0</v>
      </c>
      <c r="MX344" s="26">
        <f>IFERROR(Tableau17[[#This Row],[2008-T1-MACROGAUCHE]]/Tableau17[[#This Row],[2008-T1-MACROTOTALE]],"")</f>
        <v>0.31518624641833809</v>
      </c>
      <c r="MY344" s="26">
        <f>IFERROR(Tableau17[[#This Row],[2008-T1-MACROAUTRE]]/Tableau17[[#This Row],[2008-T1-MACROTOTALE]],"")</f>
        <v>0</v>
      </c>
      <c r="MZ344" s="26" t="str">
        <f>IFERROR(Tableau17[[#This Row],[2008-T2-MACROEXTRDROITE]]/Tableau17[[#This Row],[2008-T2-MACROTOTALE]],"")</f>
        <v/>
      </c>
      <c r="NA344" s="26" t="str">
        <f>IFERROR(Tableau17[[#This Row],[2008-T2-MACRODROITE]]/Tableau17[[#This Row],[2008-T2-MACROTOTALE]],"")</f>
        <v/>
      </c>
      <c r="NB344" s="26" t="str">
        <f>IFERROR(Tableau17[[#This Row],[2008-T2-MACROCENTRE]]/Tableau17[[#This Row],[2008-T2-MACROTOTALE]],"")</f>
        <v/>
      </c>
      <c r="NC344" s="26" t="str">
        <f>IFERROR(Tableau17[[#This Row],[2008-T2-MACROGAUCHE]]/Tableau17[[#This Row],[2008-T2-MACROTOTALE]],"")</f>
        <v/>
      </c>
      <c r="ND344" s="26" t="str">
        <f>IFERROR(Tableau17[[#This Row],[2008-T2-MACROAUTRE]]/Tableau17[[#This Row],[2008-T2-MACROTOTALE]],"")</f>
        <v/>
      </c>
      <c r="NE344" s="26">
        <f>IFERROR(Tableau17[[#This Row],[2014-T1-MACROEXTRDROITE]]/Tableau17[[#This Row],[2014-T1-MACROTOTALE]],"")</f>
        <v>0.22424242424242424</v>
      </c>
      <c r="NF344" s="26">
        <f>IFERROR(Tableau17[[#This Row],[2014-T1-MACRODROITE]]/Tableau17[[#This Row],[2014-T1-MACROTOTALE]],"")</f>
        <v>0.51212121212121209</v>
      </c>
      <c r="NG344" s="26">
        <f>IFERROR(Tableau17[[#This Row],[2014-T1-MACROCENTRE]]/Tableau17[[#This Row],[2014-T1-MACROTOTALE]],"")</f>
        <v>0</v>
      </c>
      <c r="NH344" s="26">
        <f>IFERROR(Tableau17[[#This Row],[2014-T1-MACROGAUCHE]]/Tableau17[[#This Row],[2014-T1-MACROTOTALE]],"")</f>
        <v>0.26363636363636361</v>
      </c>
      <c r="NI344" s="26">
        <f>IFERROR(Tableau17[[#This Row],[2014-T1-MACROAUTRE]]/Tableau17[[#This Row],[2014-T1-MACROTOTALE]],"")</f>
        <v>0</v>
      </c>
      <c r="NJ344" s="26" t="str">
        <f>IFERROR(Tableau17[[#This Row],[2014-T2-MACROEXTRDROITE]]/Tableau17[[#This Row],[2014-T2-MACROTOTALE]],"")</f>
        <v/>
      </c>
      <c r="NK344" s="26" t="str">
        <f>IFERROR(Tableau17[[#This Row],[2014-T2-MACRODROITE]]/Tableau17[[#This Row],[2014-T2-MACROTOTALE]],"")</f>
        <v/>
      </c>
      <c r="NL344" s="26" t="str">
        <f>IFERROR(Tableau17[[#This Row],[2014-T2-MACROCENTRE]]/Tableau17[[#This Row],[2014-T2-MACROTOTALE]],"")</f>
        <v/>
      </c>
      <c r="NM344" s="26" t="str">
        <f>IFERROR(Tableau17[[#This Row],[2014-T2-MACROGAUCHE]]/Tableau17[[#This Row],[2014-T2-MACROTOTALE]],"")</f>
        <v/>
      </c>
      <c r="NN344" s="26" t="str">
        <f>IFERROR(Tableau17[[#This Row],[2014-T2-MACROAUTRE]]/Tableau17[[#This Row],[2014-T2-MACROTOTALE]],"")</f>
        <v/>
      </c>
      <c r="NO344" s="26">
        <f>IFERROR( Tableau17[[#This Row],[2015-T1-MACROEXTRDROITE]]/Tableau17[[#This Row],[2015-T1-MACROTOTALE]],"")</f>
        <v>0.36007827788649704</v>
      </c>
      <c r="NP344" s="26">
        <f>IFERROR(Tableau17[[#This Row],[2015-T1-MACRODROITE]]/Tableau17[[#This Row],[2015-T1-MACROTOTALE]],"")</f>
        <v>0.3953033268101761</v>
      </c>
      <c r="NQ344" s="26">
        <f>IFERROR(Tableau17[[#This Row],[2015-T1-MACROCENTRE]]/Tableau17[[#This Row],[2015-T1-MACROTOTALE]],"")</f>
        <v>0</v>
      </c>
      <c r="NR344" s="26">
        <f>IFERROR(Tableau17[[#This Row],[2015-T1-MACROGAUCHE]]/Tableau17[[#This Row],[2015-T1-MACROTOTALE]],"")</f>
        <v>0.2446183953033268</v>
      </c>
      <c r="NS344" s="26">
        <f>IFERROR(Tableau17[[#This Row],[2015-T1-MACROAUTRE]]/Tableau17[[#This Row],[2015-T1-MACROTOTALE]],"")</f>
        <v>0</v>
      </c>
      <c r="NT344" s="26">
        <f>IFERROR(Tableau17[[#This Row],[2015-T2-MACROEXTRDROITE]]/Tableau17[[#This Row],[2015-T2-MACROTOTALE]],"")</f>
        <v>0.36882129277566539</v>
      </c>
      <c r="NU344" s="26">
        <f>IFERROR(Tableau17[[#This Row],[2015-T2-MACRODROITE]]/Tableau17[[#This Row],[2015-T2-MACROTOTALE]],"")</f>
        <v>0.63117870722433456</v>
      </c>
      <c r="NV344" s="26">
        <f>IFERROR(Tableau17[[#This Row],[2015-T2-MACROCENTRE]]/Tableau17[[#This Row],[2015-T2-MACROTOTALE]],"")</f>
        <v>0</v>
      </c>
      <c r="NW344" s="26">
        <f>IFERROR(Tableau17[[#This Row],[2015-T2-MACROGAUCHE]]/Tableau17[[#This Row],[2015-T2-MACROTOTALE]],"")</f>
        <v>0</v>
      </c>
      <c r="NX344" s="26">
        <f>IFERROR(Tableau17[[#This Row],[2015-T2-MACROAUTRE]]/Tableau17[[#This Row],[2015-T2-MACROTOTALE]],"")</f>
        <v>0</v>
      </c>
      <c r="NY344" s="26">
        <f>IFERROR(Tableau17[[#This Row],[2017-T1-MACROEXTRDROITE]]/Tableau17[[#This Row],[2017-T1-MACROTOTALE]],"")</f>
        <v>0.23458149779735682</v>
      </c>
      <c r="NZ344" s="26">
        <f>IFERROR(Tableau17[[#This Row],[2017-T1-MACRODROITE]]/Tableau17[[#This Row],[2017-T1-MACROTOTALE]],"")</f>
        <v>0.26762114537444937</v>
      </c>
      <c r="OA344" s="26">
        <f>IFERROR(Tableau17[[#This Row],[2017-T1-MACROCENTRE]]/Tableau17[[#This Row],[2017-T1-MACROTOTALE]],"")</f>
        <v>0.2753303964757709</v>
      </c>
      <c r="OB344" s="26">
        <f>IFERROR(Tableau17[[#This Row],[2017-T1-MACROGAUCHE]]/Tableau17[[#This Row],[2017-T1-MACROTOTALE]],"")</f>
        <v>0.21916299559471367</v>
      </c>
      <c r="OC344" s="26">
        <f>IFERROR(Tableau17[[#This Row],[2017-T1-MACROAUTRE]]/Tableau17[[#This Row],[2017-T1-MACROTOTALE]],"")</f>
        <v>3.3039647577092512E-3</v>
      </c>
      <c r="OD344" s="26">
        <f>IFERROR(Tableau17[[#This Row],[2017-T2-MACROEXTRDROITE]]/Tableau17[[#This Row],[2017-T2-MACROTOTALE]],"")</f>
        <v>0.32622333751568383</v>
      </c>
      <c r="OE344" s="26">
        <f>IFERROR(Tableau17[[#This Row],[2017-T2-MACRODROITE]]/Tableau17[[#This Row],[2017-T2-MACROTOTALE]],"")</f>
        <v>0</v>
      </c>
      <c r="OF344" s="26">
        <f>IFERROR(Tableau17[[#This Row],[2017-T2-MACROCENTRE]]/Tableau17[[#This Row],[2017-T2-MACROTOTALE]],"")</f>
        <v>0.67377666248431622</v>
      </c>
      <c r="OG344" s="26">
        <f>IFERROR(Tableau17[[#This Row],[2017-T2-MACROGAUCHE]]/Tableau17[[#This Row],[2017-T2-MACROTOTALE]],"")</f>
        <v>0</v>
      </c>
      <c r="OH344" s="26">
        <f>IFERROR(Tableau17[[#This Row],[2017-T2-MACROAUTRE]]/Tableau17[[#This Row],[2017-T2-MACROTOTALE]],"")</f>
        <v>0</v>
      </c>
      <c r="OI344" s="26">
        <f>IFERROR(Tableau17[[#This Row],[2019-T1-MACROEXTRDROITE]]/Tableau17[[#This Row],[2019-T1-MACROTOTALE]],"")</f>
        <v>0.26065573770491801</v>
      </c>
      <c r="OJ344" s="26">
        <f>IFERROR(Tableau17[[#This Row],[2019-T1-MACRODROITE]]/Tableau17[[#This Row],[2019-T1-MACROTOTALE]],"")</f>
        <v>9.0163934426229511E-2</v>
      </c>
      <c r="OK344" s="26">
        <f>IFERROR(Tableau17[[#This Row],[2019-T1-MACROCENTRE]]/Tableau17[[#This Row],[2019-T1-MACROTOTALE]],"")</f>
        <v>0.31311475409836065</v>
      </c>
      <c r="OL344" s="26">
        <f>IFERROR(Tableau17[[#This Row],[2019-T1-MACROGAUCHE]]/Tableau17[[#This Row],[2019-T1-MACROTOTALE]],"")</f>
        <v>0.28196721311475409</v>
      </c>
      <c r="OM344" s="26">
        <f>IFERROR(Tableau17[[#This Row],[2019-T1-MACROAUTRE]]/Tableau17[[#This Row],[2019-T1-MACROTOTALE]],"")</f>
        <v>5.4098360655737705E-2</v>
      </c>
      <c r="ON344" s="26">
        <f>IFERROR(Tableau17[[#This Row],[2020-T1-MACROEXTRDROITE]]/Tableau17[[#This Row],[2020-T1-MACROTOTALE]],"")</f>
        <v>0.170316301703163</v>
      </c>
      <c r="OO344" s="26">
        <f>IFERROR(Tableau17[[#This Row],[2020-T1-MACRODROITE]]/Tableau17[[#This Row],[2020-T1-MACROTOTALE]],"")</f>
        <v>0.38929440389294406</v>
      </c>
      <c r="OP344" s="26">
        <f>IFERROR(Tableau17[[#This Row],[2020-T1-MACROCENTRE]]/Tableau17[[#This Row],[2020-T1-MACROTOTALE]],"")</f>
        <v>0.13868613138686131</v>
      </c>
      <c r="OQ344" s="26">
        <f>IFERROR(Tableau17[[#This Row],[2020-T1-MACROGAUCHE]]/Tableau17[[#This Row],[2020-T1-MACROTOTALE]],"")</f>
        <v>0.30170316301703165</v>
      </c>
      <c r="OR344" s="26">
        <f>IFERROR(Tableau17[[#This Row],[2020-T1-MACROAUTRE]]/Tableau17[[#This Row],[2020-T1-MACROTOTALE]],"")</f>
        <v>0</v>
      </c>
      <c r="OS344" s="26">
        <f>IFERROR(Tableau17[[#This Row],[2017 (L)-T1-MACROEXTRDROITE]]/Tableau17[[#This Row],[2017 (L)-T1-MACROTOTALE]],"")</f>
        <v>0.16869565217391305</v>
      </c>
      <c r="OT344" s="26">
        <f>IFERROR(Tableau17[[#This Row],[2017 (L)-T1-MACRODROITE]]/Tableau17[[#This Row],[2017 (L)-T1-MACROTOTALE]],"")</f>
        <v>0.21913043478260869</v>
      </c>
      <c r="OU344" s="26">
        <f>IFERROR(Tableau17[[#This Row],[2017 (L)-T1-MACROCENTRE]]/Tableau17[[#This Row],[2017 (L)-T1-MACROTOTALE]],"")</f>
        <v>0.38608695652173913</v>
      </c>
      <c r="OV344" s="26">
        <f>IFERROR(Tableau17[[#This Row],[2017 (L)-T1-MACROGAUCHE]]/Tableau17[[#This Row],[2017 (L)-T1-MACROTOTALE]],"")</f>
        <v>0.21565217391304348</v>
      </c>
      <c r="OW344" s="26">
        <f>IFERROR(Tableau17[[#This Row],[2017 (L)-T1-MACROAUTRE]]/Tableau17[[#This Row],[2017 (L)-T1-MACROTOTALE]],"")</f>
        <v>1.0434782608695653E-2</v>
      </c>
      <c r="OX344" s="26">
        <f>IFERROR(Tableau17[[#This Row],[2017 (L)-T2-MACROEXTRDROITE]]/Tableau17[[#This Row],[2017 (L)-T2-MACROTOTALE]],"")</f>
        <v>0</v>
      </c>
      <c r="OY344" s="26">
        <f>IFERROR(Tableau17[[#This Row],[2017 (L)-T2-MACRODROITE]]/Tableau17[[#This Row],[2017 (L)-T2-MACROTOTALE]],"")</f>
        <v>0.40559440559440557</v>
      </c>
      <c r="OZ344" s="26">
        <f>IFERROR(Tableau17[[#This Row],[2017 (L)-T2-MACROCENTRE]]/Tableau17[[#This Row],[2017 (L)-T2-MACROTOTALE]],"")</f>
        <v>0.59440559440559437</v>
      </c>
      <c r="PA344" s="26">
        <f>IFERROR(Tableau17[[#This Row],[2017 (L)-T2-MACROGAUCHE]]/Tableau17[[#This Row],[2017 (L)-T2-MACROTOTALE]],"")</f>
        <v>0</v>
      </c>
      <c r="PB344" s="26">
        <f>IFERROR(Tableau17[[#This Row],[2017 (L)-T2-MACROAUTRE]]/Tableau17[[#This Row],[2017 (L)-T2-MACROTOTALE]],"")</f>
        <v>0</v>
      </c>
      <c r="PC344" s="26">
        <f>IFERROR(Tableau17[[#This Row],[2008_T1_PROCUS]]/Tableau17[[#This Row],[2008_T1_INSCRITS]],0)</f>
        <v>1.6542597187758478E-2</v>
      </c>
      <c r="PD344" s="26">
        <f>IFERROR(Tableau17[[#This Row],[2008_T2_PROCUS]]/Tableau17[[#This Row],[2008_T2_INSCRITS]],0)</f>
        <v>0</v>
      </c>
      <c r="PE344" s="26">
        <f>Tableau17[[#This Row],[2014_T1_PROCUS]]/Tableau17[[#This Row],[2014_T1_INSCRITS]]</f>
        <v>5.7049714751426246E-3</v>
      </c>
      <c r="PF344" s="26">
        <f>IFERROR(Tableau17[[#This Row],[2014_T2_PROCUS]]/Tableau17[[#This Row],[2014_T2_INSCRITS]],0)</f>
        <v>0</v>
      </c>
    </row>
    <row r="345" spans="1:422" hidden="1" x14ac:dyDescent="0.2">
      <c r="A345" s="1">
        <v>2</v>
      </c>
      <c r="B345" s="1" t="s">
        <v>268</v>
      </c>
      <c r="C345" s="1" t="s">
        <v>270</v>
      </c>
      <c r="D345" s="1" t="s">
        <v>270</v>
      </c>
      <c r="E345" s="1">
        <v>303</v>
      </c>
      <c r="F345" s="1">
        <v>5.372903</v>
      </c>
      <c r="G345" s="1">
        <v>43.307307999999999</v>
      </c>
      <c r="H345" s="3">
        <v>727</v>
      </c>
      <c r="I345" s="3">
        <v>153</v>
      </c>
      <c r="J345" s="1">
        <v>5</v>
      </c>
      <c r="L345" s="1">
        <v>32</v>
      </c>
      <c r="M345" s="1">
        <v>26</v>
      </c>
      <c r="O345" s="1">
        <v>1</v>
      </c>
      <c r="P345" s="1">
        <v>49</v>
      </c>
      <c r="Q345" s="1">
        <v>13</v>
      </c>
      <c r="R345" s="1">
        <v>33</v>
      </c>
      <c r="S345" s="1">
        <v>48</v>
      </c>
      <c r="T345" s="1">
        <v>15</v>
      </c>
      <c r="U345" s="1">
        <v>222</v>
      </c>
      <c r="V345" s="1">
        <v>702</v>
      </c>
      <c r="W345" s="1">
        <v>372</v>
      </c>
      <c r="X345" s="1">
        <v>4</v>
      </c>
      <c r="Y345" s="2">
        <v>0.52991452999999999</v>
      </c>
      <c r="Z345" s="1">
        <v>702</v>
      </c>
      <c r="AA345" s="1">
        <v>403</v>
      </c>
      <c r="AB345" s="1">
        <v>2</v>
      </c>
      <c r="AC345" s="2">
        <v>0.57407406999999999</v>
      </c>
      <c r="AD345" s="1">
        <v>727</v>
      </c>
      <c r="AE345" s="1">
        <v>232</v>
      </c>
      <c r="AF345" s="2">
        <v>0.31911967000000002</v>
      </c>
      <c r="AG345" s="1">
        <f t="shared" si="5"/>
        <v>153</v>
      </c>
      <c r="AH345" s="1">
        <v>783</v>
      </c>
      <c r="AI345" s="1">
        <v>453</v>
      </c>
      <c r="AJ345" s="1">
        <v>6</v>
      </c>
      <c r="AK345" s="2">
        <v>0.57854406000000003</v>
      </c>
      <c r="AN345" s="1">
        <v>0</v>
      </c>
      <c r="AP345" s="1">
        <v>701</v>
      </c>
      <c r="AQ345" s="1">
        <v>319</v>
      </c>
      <c r="AR345" s="2">
        <v>0.45506418999999998</v>
      </c>
      <c r="AS345" s="1">
        <v>701</v>
      </c>
      <c r="AT345" s="1">
        <v>339</v>
      </c>
      <c r="AU345" s="2">
        <v>0.48359486000000002</v>
      </c>
      <c r="AV345" s="1">
        <v>670</v>
      </c>
      <c r="AW345" s="1">
        <v>300</v>
      </c>
      <c r="AX345" s="2">
        <v>0.44776118999999998</v>
      </c>
      <c r="AY345" s="1">
        <v>670</v>
      </c>
      <c r="AZ345" s="1">
        <v>232</v>
      </c>
      <c r="BA345" s="2">
        <v>0.34626866000000001</v>
      </c>
      <c r="BB345" s="1">
        <v>668</v>
      </c>
      <c r="BC345" s="1">
        <v>481</v>
      </c>
      <c r="BD345" s="2">
        <v>0.72005987999999999</v>
      </c>
      <c r="BE345" s="1">
        <v>668</v>
      </c>
      <c r="BF345" s="1">
        <v>452</v>
      </c>
      <c r="BG345" s="2">
        <v>0.67664670999999998</v>
      </c>
      <c r="BH345" s="1">
        <v>692</v>
      </c>
      <c r="BI345" s="1">
        <v>277</v>
      </c>
      <c r="BJ345" s="2">
        <v>0.40028902</v>
      </c>
      <c r="BK345" s="1">
        <v>18</v>
      </c>
      <c r="BN345" s="1">
        <v>21</v>
      </c>
      <c r="BO345" s="1">
        <v>47</v>
      </c>
      <c r="BP345" s="1">
        <v>151</v>
      </c>
      <c r="BQ345" s="1">
        <v>204</v>
      </c>
      <c r="BR345" s="1">
        <v>441</v>
      </c>
      <c r="BX345" s="1">
        <v>9</v>
      </c>
      <c r="BZ345" s="1">
        <v>94</v>
      </c>
      <c r="CA345" s="1">
        <v>5</v>
      </c>
      <c r="CB345" s="1">
        <v>8</v>
      </c>
      <c r="CC345" s="1">
        <v>82</v>
      </c>
      <c r="CD345" s="1">
        <v>114</v>
      </c>
      <c r="CE345" s="1">
        <v>46</v>
      </c>
      <c r="CF345" s="1">
        <v>358</v>
      </c>
      <c r="CG345" s="1">
        <v>106</v>
      </c>
      <c r="CH345" s="1">
        <v>196</v>
      </c>
      <c r="CI345" s="1">
        <v>86</v>
      </c>
      <c r="CJ345" s="1">
        <v>388</v>
      </c>
      <c r="CL345" s="1">
        <v>5</v>
      </c>
      <c r="CN345" s="1">
        <v>93</v>
      </c>
      <c r="CO345" s="1">
        <v>19</v>
      </c>
      <c r="CP345" s="1">
        <v>109</v>
      </c>
      <c r="CS345" s="1">
        <v>28</v>
      </c>
      <c r="CT345" s="1">
        <v>37</v>
      </c>
      <c r="CV345" s="1">
        <v>18</v>
      </c>
      <c r="CW345" s="1">
        <v>309</v>
      </c>
      <c r="CX345" s="1">
        <v>159</v>
      </c>
      <c r="CY345" s="1">
        <v>148</v>
      </c>
      <c r="DC345" s="1">
        <v>307</v>
      </c>
      <c r="DE345" s="1">
        <v>3</v>
      </c>
      <c r="DF345" s="1">
        <v>1</v>
      </c>
      <c r="DG345" s="1">
        <v>0</v>
      </c>
      <c r="DH345" s="1">
        <v>1</v>
      </c>
      <c r="DI345" s="1">
        <v>5</v>
      </c>
      <c r="DJ345" s="1">
        <v>1</v>
      </c>
      <c r="DK345" s="1">
        <v>3</v>
      </c>
      <c r="DL345" s="1">
        <v>72</v>
      </c>
      <c r="DM345" s="1">
        <v>59</v>
      </c>
      <c r="DN345" s="1">
        <v>41</v>
      </c>
      <c r="DQ345" s="1">
        <v>0</v>
      </c>
      <c r="DR345" s="1">
        <v>79</v>
      </c>
      <c r="DS345" s="1">
        <v>30</v>
      </c>
      <c r="DU345" s="1">
        <v>295</v>
      </c>
      <c r="DV345" s="1">
        <v>103</v>
      </c>
      <c r="DZ345" s="1">
        <v>106</v>
      </c>
      <c r="EA345" s="1">
        <v>209</v>
      </c>
      <c r="EB345" s="1">
        <v>2</v>
      </c>
      <c r="EC345" s="1">
        <v>1</v>
      </c>
      <c r="ED345" s="1">
        <v>1</v>
      </c>
      <c r="EE345" s="1">
        <v>6</v>
      </c>
      <c r="EF345" s="1">
        <v>78</v>
      </c>
      <c r="EG345" s="1">
        <v>25</v>
      </c>
      <c r="EH345" s="1">
        <v>7</v>
      </c>
      <c r="EI345" s="1">
        <v>108</v>
      </c>
      <c r="EJ345" s="1">
        <v>139</v>
      </c>
      <c r="EK345" s="1">
        <v>99</v>
      </c>
      <c r="EL345" s="1">
        <v>4</v>
      </c>
      <c r="EM345" s="1">
        <v>470</v>
      </c>
      <c r="EN345" s="1">
        <v>135</v>
      </c>
      <c r="EO345" s="1">
        <v>286</v>
      </c>
      <c r="EP345" s="1">
        <v>421</v>
      </c>
      <c r="EQ345" s="1">
        <v>1</v>
      </c>
      <c r="ER345" s="1">
        <v>2</v>
      </c>
      <c r="ES345" s="1">
        <v>2</v>
      </c>
      <c r="ET345" s="1">
        <v>32</v>
      </c>
      <c r="EU345" s="1">
        <v>7</v>
      </c>
      <c r="EV345" s="1">
        <v>87</v>
      </c>
      <c r="EW345" s="1">
        <v>8</v>
      </c>
      <c r="EX345" s="1">
        <v>0</v>
      </c>
      <c r="EY345" s="1">
        <v>4</v>
      </c>
      <c r="EZ345" s="1">
        <v>14</v>
      </c>
      <c r="FA345" s="1">
        <v>0</v>
      </c>
      <c r="FB345" s="1">
        <v>0</v>
      </c>
      <c r="FC345" s="1">
        <v>0</v>
      </c>
      <c r="FD345" s="1">
        <v>0</v>
      </c>
      <c r="FE345" s="1">
        <v>0</v>
      </c>
      <c r="FF345" s="1">
        <v>0</v>
      </c>
      <c r="FG345" s="1">
        <v>1</v>
      </c>
      <c r="FH345" s="1">
        <v>4</v>
      </c>
      <c r="FI345" s="1">
        <v>1</v>
      </c>
      <c r="FJ345" s="1">
        <v>11</v>
      </c>
      <c r="FK345" s="1">
        <v>6</v>
      </c>
      <c r="FL345" s="1">
        <v>0</v>
      </c>
      <c r="FM345" s="1">
        <v>29</v>
      </c>
      <c r="FN345" s="1">
        <v>1</v>
      </c>
      <c r="FO345" s="1">
        <v>1</v>
      </c>
      <c r="FP345" s="1">
        <v>51</v>
      </c>
      <c r="FQ345" s="1">
        <v>1</v>
      </c>
      <c r="FR345" s="1">
        <f>SUM(Tableau17[[#This Row],[2019-T1-ALEXANDRE Audric]:[2019-T1-MARIE Florie]])</f>
        <v>263</v>
      </c>
      <c r="FS345" s="1">
        <v>47</v>
      </c>
      <c r="FT345" s="1">
        <v>169</v>
      </c>
      <c r="FU345" s="1">
        <v>0</v>
      </c>
      <c r="FV345" s="1">
        <v>225</v>
      </c>
      <c r="FW345" s="1">
        <v>0</v>
      </c>
      <c r="FX345" s="1">
        <v>441</v>
      </c>
      <c r="GD345" s="1">
        <v>0</v>
      </c>
      <c r="GE345" s="1">
        <v>82</v>
      </c>
      <c r="GF345" s="1">
        <v>197</v>
      </c>
      <c r="GG345" s="1">
        <v>9</v>
      </c>
      <c r="GH345" s="1">
        <v>70</v>
      </c>
      <c r="GI345" s="1">
        <v>0</v>
      </c>
      <c r="GJ345" s="1">
        <v>358</v>
      </c>
      <c r="GK345" s="1">
        <v>106</v>
      </c>
      <c r="GL345" s="1">
        <v>196</v>
      </c>
      <c r="GM345" s="1">
        <v>0</v>
      </c>
      <c r="GN345" s="1">
        <v>86</v>
      </c>
      <c r="GO345" s="1">
        <v>0</v>
      </c>
      <c r="GP345" s="1">
        <v>388</v>
      </c>
      <c r="GQ345" s="1">
        <v>114</v>
      </c>
      <c r="GR345" s="1">
        <v>37</v>
      </c>
      <c r="GS345" s="1">
        <v>0</v>
      </c>
      <c r="GT345" s="1">
        <v>158</v>
      </c>
      <c r="GU345" s="1">
        <v>0</v>
      </c>
      <c r="GV345" s="1">
        <v>309</v>
      </c>
      <c r="GW345" s="1">
        <v>148</v>
      </c>
      <c r="GX345" s="1">
        <v>0</v>
      </c>
      <c r="GY345" s="1">
        <v>0</v>
      </c>
      <c r="GZ345" s="1">
        <v>159</v>
      </c>
      <c r="HA345" s="1">
        <v>0</v>
      </c>
      <c r="HB345" s="1">
        <v>307</v>
      </c>
      <c r="HC345" s="1">
        <v>116</v>
      </c>
      <c r="HD345" s="1">
        <v>78</v>
      </c>
      <c r="HE345" s="1">
        <v>99</v>
      </c>
      <c r="HF345" s="1">
        <v>170</v>
      </c>
      <c r="HG345" s="1">
        <v>7</v>
      </c>
      <c r="HH345" s="1">
        <v>470</v>
      </c>
      <c r="HI345" s="1">
        <v>135</v>
      </c>
      <c r="HJ345" s="1">
        <v>0</v>
      </c>
      <c r="HK345" s="1">
        <v>286</v>
      </c>
      <c r="HL345" s="1">
        <v>0</v>
      </c>
      <c r="HM345" s="1">
        <v>0</v>
      </c>
      <c r="HN345" s="1">
        <v>421</v>
      </c>
      <c r="HO345" s="1">
        <v>95</v>
      </c>
      <c r="HP345" s="1">
        <v>9</v>
      </c>
      <c r="HQ345" s="1">
        <v>51</v>
      </c>
      <c r="HR345" s="1">
        <v>94</v>
      </c>
      <c r="HS345" s="1">
        <v>18</v>
      </c>
      <c r="HT345" s="1">
        <v>267</v>
      </c>
      <c r="HU345" s="1">
        <v>33</v>
      </c>
      <c r="HV345" s="1">
        <v>81</v>
      </c>
      <c r="HW345" s="1">
        <v>18</v>
      </c>
      <c r="HX345" s="1">
        <v>90</v>
      </c>
      <c r="HY345" s="1">
        <v>0</v>
      </c>
      <c r="HZ345" s="1">
        <v>222</v>
      </c>
      <c r="IA345" s="1">
        <v>61</v>
      </c>
      <c r="IB345" s="1">
        <v>41</v>
      </c>
      <c r="IC345" s="1">
        <v>79</v>
      </c>
      <c r="ID345" s="1">
        <v>111</v>
      </c>
      <c r="IE345" s="1">
        <v>3</v>
      </c>
      <c r="IF345" s="1">
        <v>295</v>
      </c>
      <c r="IG345" s="1">
        <v>0</v>
      </c>
      <c r="IH345" s="1">
        <v>0</v>
      </c>
      <c r="II345" s="1">
        <v>106</v>
      </c>
      <c r="IJ345" s="1">
        <v>103</v>
      </c>
      <c r="IK345" s="1">
        <v>0</v>
      </c>
      <c r="IL345" s="1">
        <v>209</v>
      </c>
      <c r="IM345" s="26">
        <f>IFERROR(Tableau17[[#This Row],[LDIV]]/Tableau17[[#This Row],[Total général]],"")</f>
        <v>2.2522522522522521E-2</v>
      </c>
      <c r="IN345" s="26">
        <f>IFERROR(Tableau17[[#This Row],[LDVC]]/Tableau17[[#This Row],[Total général]],"")</f>
        <v>0</v>
      </c>
      <c r="IO345" s="26">
        <f>IFERROR(Tableau17[[#This Row],[LDVD]]/Tableau17[[#This Row],[Total général]],"")</f>
        <v>0.14414414414414414</v>
      </c>
      <c r="IP345" s="26">
        <f>IFERROR(Tableau17[[#This Row],[LDVG]]/Tableau17[[#This Row],[Total général]],"")</f>
        <v>0.11711711711711711</v>
      </c>
      <c r="IQ345" s="26">
        <f>IFERROR(Tableau17[[#This Row],[LEXD]]/Tableau17[[#This Row],[Total général]],"")</f>
        <v>0</v>
      </c>
      <c r="IR345" s="26">
        <f>IFERROR(Tableau17[[#This Row],[LEXG]]/Tableau17[[#This Row],[Total général]],"")</f>
        <v>4.5045045045045045E-3</v>
      </c>
      <c r="IS345" s="26">
        <f>IFERROR(Tableau17[[#This Row],[LLR]]/Tableau17[[#This Row],[Total général]],"")</f>
        <v>0.22072072072072071</v>
      </c>
      <c r="IT345" s="26">
        <f>IFERROR(Tableau17[[#This Row],[LREM]]/Tableau17[[#This Row],[Total général]],"")</f>
        <v>5.8558558558558557E-2</v>
      </c>
      <c r="IU345" s="26">
        <f>IFERROR(Tableau17[[#This Row],[LRN]]/Tableau17[[#This Row],[Total général]],"")</f>
        <v>0.14864864864864866</v>
      </c>
      <c r="IV345" s="26">
        <f>IFERROR(Tableau17[[#This Row],[LUG]]/Tableau17[[#This Row],[Total général]],"")</f>
        <v>0.21621621621621623</v>
      </c>
      <c r="IW345" s="26">
        <f>IFERROR(Tableau17[[#This Row],[LVEC]]/Tableau17[[#This Row],[Total général]],"")</f>
        <v>6.7567567567567571E-2</v>
      </c>
      <c r="IX345" s="26">
        <f>IFERROR(Tableau17[[#This Row],[2008-T1-LCMD]]/Tableau17[[#This Row],[2008-T1-TOTAL]],"")</f>
        <v>4.0816326530612242E-2</v>
      </c>
      <c r="IY345" s="26">
        <f>IFERROR(Tableau17[[#This Row],[2008-T1-LDVD]]/Tableau17[[#This Row],[2008-T1-TOTAL]],"")</f>
        <v>0</v>
      </c>
      <c r="IZ345" s="26">
        <f>IFERROR(Tableau17[[#This Row],[2008-T1-LEXD]]/Tableau17[[#This Row],[2008-T1-TOTAL]],"")</f>
        <v>0</v>
      </c>
      <c r="JA345" s="26">
        <f>IFERROR(Tableau17[[#This Row],[2008-T1-LEXG]]/Tableau17[[#This Row],[2008-T1-TOTAL]],"")</f>
        <v>4.7619047619047616E-2</v>
      </c>
      <c r="JB345" s="26">
        <f>IFERROR(Tableau17[[#This Row],[2008-T1-LFN]]/Tableau17[[#This Row],[2008-T1-TOTAL]],"")</f>
        <v>0.10657596371882086</v>
      </c>
      <c r="JC345" s="26">
        <f>IFERROR(Tableau17[[#This Row],[2008-T1-LMAJ]]/Tableau17[[#This Row],[2008-T1-TOTAL]],"")</f>
        <v>0.34240362811791381</v>
      </c>
      <c r="JD345" s="26">
        <f>IFERROR(Tableau17[[#This Row],[2008-T1-LUG]]/Tableau17[[#This Row],[2008-T1-TOTAL]],"")</f>
        <v>0.46258503401360546</v>
      </c>
      <c r="JE345" s="26" t="str">
        <f>IFERROR(Tableau17[[#This Row],[2008-T2-LFN]]/Tableau17[[#This Row],[2008-T2-TOTAL]],"")</f>
        <v/>
      </c>
      <c r="JF345" s="26" t="str">
        <f>IFERROR(Tableau17[[#This Row],[2008-T2-LGC]]/Tableau17[[#This Row],[2008-T2-TOTAL]],"")</f>
        <v/>
      </c>
      <c r="JG345" s="26" t="str">
        <f>IFERROR(Tableau17[[#This Row],[2008-T2-LMAJ]]/Tableau17[[#This Row],[2008-T2-TOTAL]],"")</f>
        <v/>
      </c>
      <c r="JH345" s="26" t="str">
        <f>IFERROR(Tableau17[[#This Row],[2008-T2-LUG]]/Tableau17[[#This Row],[2008-T2-TOTAL]],"")</f>
        <v/>
      </c>
      <c r="JI345" s="26">
        <f>IFERROR(Tableau17[[#This Row],[2014-T1-LDIV]]/Tableau17[[#This Row],[2014-T1-TOTAL]],"")</f>
        <v>2.5139664804469275E-2</v>
      </c>
      <c r="JJ345" s="26">
        <f>IFERROR(Tableau17[[#This Row],[2014-T1-LDVD]]/Tableau17[[#This Row],[2014-T1-TOTAL]],"")</f>
        <v>0</v>
      </c>
      <c r="JK345" s="26">
        <f>IFERROR(Tableau17[[#This Row],[2014-T1-LDVG]]/Tableau17[[#This Row],[2014-T1-TOTAL]],"")</f>
        <v>0.26256983240223464</v>
      </c>
      <c r="JL345" s="26">
        <f>IFERROR(Tableau17[[#This Row],[2014-T1-LEXG]]/Tableau17[[#This Row],[2014-T1-TOTAL]],"")</f>
        <v>1.3966480446927373E-2</v>
      </c>
      <c r="JM345" s="26">
        <f>IFERROR(Tableau17[[#This Row],[2014-T1-LFG]]/Tableau17[[#This Row],[2014-T1-TOTAL]],"")</f>
        <v>2.23463687150838E-2</v>
      </c>
      <c r="JN345" s="26">
        <f>IFERROR(Tableau17[[#This Row],[2014-T1-LFN]]/Tableau17[[#This Row],[2014-T1-TOTAL]],"")</f>
        <v>0.22905027932960895</v>
      </c>
      <c r="JO345" s="26">
        <f>IFERROR(Tableau17[[#This Row],[2014-T1-LUD]]/Tableau17[[#This Row],[2014-T1-TOTAL]],"")</f>
        <v>0.31843575418994413</v>
      </c>
      <c r="JP345" s="26">
        <f>IFERROR(Tableau17[[#This Row],[2014-T1-LUG]]/Tableau17[[#This Row],[2014-T1-TOTAL]],"")</f>
        <v>0.12849162011173185</v>
      </c>
      <c r="JQ345" s="26">
        <f>IFERROR(Tableau17[[#This Row],[2014-T2-LFN]]/Tableau17[[#This Row],[2014-T2-TOTAL]],"")</f>
        <v>0.27319587628865977</v>
      </c>
      <c r="JR345" s="26">
        <f>IFERROR(Tableau17[[#This Row],[2014-T2-LUD]]/Tableau17[[#This Row],[2014-T2-TOTAL]],"")</f>
        <v>0.50515463917525771</v>
      </c>
      <c r="JS345" s="26">
        <f>IFERROR(Tableau17[[#This Row],[2014-T2-LUG]]/Tableau17[[#This Row],[2014-T2-TOTAL]],"")</f>
        <v>0.22164948453608246</v>
      </c>
      <c r="JT345" s="26">
        <f>IFERROR(Tableau17[[#This Row],[2015-T1-BC-DIV]]/Tableau17[[#This Row],[2015-T1-TOTAL]],"")</f>
        <v>0</v>
      </c>
      <c r="JU345" s="26">
        <f>IFERROR(Tableau17[[#This Row],[2015-T1-BC-DLF]]/Tableau17[[#This Row],[2015-T1-TOTAL]],"")</f>
        <v>1.6181229773462782E-2</v>
      </c>
      <c r="JV345" s="26">
        <f>IFERROR(Tableau17[[#This Row],[2015-T1-BC-DVD]]/Tableau17[[#This Row],[2015-T1-TOTAL]],"")</f>
        <v>0</v>
      </c>
      <c r="JW345" s="26">
        <f>IFERROR(Tableau17[[#This Row],[2015-T1-BC-DVG]]/Tableau17[[#This Row],[2015-T1-TOTAL]],"")</f>
        <v>0.30097087378640774</v>
      </c>
      <c r="JX345" s="26">
        <f>IFERROR(Tableau17[[#This Row],[2015-T1-BC-FG]]/Tableau17[[#This Row],[2015-T1-TOTAL]],"")</f>
        <v>6.1488673139158574E-2</v>
      </c>
      <c r="JY345" s="26">
        <f>IFERROR(Tableau17[[#This Row],[2015-T1-BC-FN]]/Tableau17[[#This Row],[2015-T1-TOTAL]],"")</f>
        <v>0.35275080906148865</v>
      </c>
      <c r="JZ345" s="26">
        <f>IFERROR(Tableau17[[#This Row],[2015-T1-BC-MDM]]/Tableau17[[#This Row],[2015-T1-TOTAL]],"")</f>
        <v>0</v>
      </c>
      <c r="KA345" s="26">
        <f>IFERROR(Tableau17[[#This Row],[2015-T1-BC-RDG]]/Tableau17[[#This Row],[2015-T1-TOTAL]],"")</f>
        <v>0</v>
      </c>
      <c r="KB345" s="26">
        <f>IFERROR(Tableau17[[#This Row],[2015-T1-BC-SOC]]/Tableau17[[#This Row],[2015-T1-TOTAL]],"")</f>
        <v>9.0614886731391592E-2</v>
      </c>
      <c r="KC345" s="26">
        <f>IFERROR(Tableau17[[#This Row],[2015-T1-BC-UD]]/Tableau17[[#This Row],[2015-T1-TOTAL]],"")</f>
        <v>0.11974110032362459</v>
      </c>
      <c r="KD345" s="26">
        <f>IFERROR(Tableau17[[#This Row],[2015-T1-BC-UG]]/Tableau17[[#This Row],[2015-T1-TOTAL]],"")</f>
        <v>0</v>
      </c>
      <c r="KE345" s="26">
        <f>IFERROR(Tableau17[[#This Row],[2015-T1-BC-VEC]]/Tableau17[[#This Row],[2015-T1-TOTAL]],"")</f>
        <v>5.8252427184466021E-2</v>
      </c>
      <c r="KF345" s="26">
        <f>IFERROR(Tableau17[[#This Row],[2015-T2-BC-DVG]]/Tableau17[[#This Row],[2015-T2-TOTAL]],"")</f>
        <v>0.51791530944625408</v>
      </c>
      <c r="KG345" s="26">
        <f>IFERROR(Tableau17[[#This Row],[2015-T2-BC-FN]]/Tableau17[[#This Row],[2015-T2-TOTAL]],"")</f>
        <v>0.48208469055374592</v>
      </c>
      <c r="KH345" s="26">
        <f>IFERROR(Tableau17[[#This Row],[2015-T2-BC-SOC]]/Tableau17[[#This Row],[2015-T2-TOTAL]],"")</f>
        <v>0</v>
      </c>
      <c r="KI345" s="26">
        <f>IFERROR(Tableau17[[#This Row],[2015-T2-BC-UD]]/Tableau17[[#This Row],[2015-T2-TOTAL]],"")</f>
        <v>0</v>
      </c>
      <c r="KJ345" s="26">
        <f>IFERROR(Tableau17[[#This Row],[2015-T2-BC-UG]]/Tableau17[[#This Row],[2015-T2-TOTAL]],"")</f>
        <v>0</v>
      </c>
      <c r="KK345" s="26">
        <f>IFERROR(Tableau17[[#This Row],[2017 (L)-T1-COM]]/Tableau17[[#This Row],[2017 (L)-T1-TOTAL]],"")</f>
        <v>0</v>
      </c>
      <c r="KL345" s="26">
        <f>IFERROR(Tableau17[[#This Row],[2017 (L)-T1-DIV]]/Tableau17[[#This Row],[2017 (L)-T1-TOTAL]],"")</f>
        <v>1.0169491525423728E-2</v>
      </c>
      <c r="KM345" s="26">
        <f>IFERROR(Tableau17[[#This Row],[2017 (L)-T1-DLF]]/Tableau17[[#This Row],[2017 (L)-T1-TOTAL]],"")</f>
        <v>3.3898305084745762E-3</v>
      </c>
      <c r="KN345" s="26">
        <f>IFERROR(Tableau17[[#This Row],[2017 (L)-T1-DVD]]/Tableau17[[#This Row],[2017 (L)-T1-TOTAL]],"")</f>
        <v>0</v>
      </c>
      <c r="KO345" s="26">
        <f>IFERROR(Tableau17[[#This Row],[2017 (L)-T1-DVG]]/Tableau17[[#This Row],[2017 (L)-T1-TOTAL]],"")</f>
        <v>3.3898305084745762E-3</v>
      </c>
      <c r="KP345" s="26">
        <f>IFERROR(Tableau17[[#This Row],[2017 (L)-T1-ECO]]/Tableau17[[#This Row],[2017 (L)-T1-TOTAL]],"")</f>
        <v>1.6949152542372881E-2</v>
      </c>
      <c r="KQ345" s="26">
        <f>IFERROR(Tableau17[[#This Row],[2017 (L)-T1-EXD]]/Tableau17[[#This Row],[2017 (L)-T1-TOTAL]],"")</f>
        <v>3.3898305084745762E-3</v>
      </c>
      <c r="KR345" s="26">
        <f>IFERROR(Tableau17[[#This Row],[2017 (L)-T1-EXG]]/Tableau17[[#This Row],[2017 (L)-T1-TOTAL]],"")</f>
        <v>1.0169491525423728E-2</v>
      </c>
      <c r="KS345" s="26">
        <f>IFERROR(Tableau17[[#This Row],[2017 (L)-T1-FI]]/Tableau17[[#This Row],[2017 (L)-T1-TOTAL]],"")</f>
        <v>0.2440677966101695</v>
      </c>
      <c r="KT345" s="26">
        <f>IFERROR(Tableau17[[#This Row],[2017 (L)-T1-FN]]/Tableau17[[#This Row],[2017 (L)-T1-TOTAL]],"")</f>
        <v>0.2</v>
      </c>
      <c r="KU345" s="26">
        <f>IFERROR(Tableau17[[#This Row],[2017 (L)-T1-LR]]/Tableau17[[#This Row],[2017 (L)-T1-TOTAL]],"")</f>
        <v>0.13898305084745763</v>
      </c>
      <c r="KV345" s="26">
        <f>IFERROR(Tableau17[[#This Row],[2017 (L)-T1-MDM]]/Tableau17[[#This Row],[2017 (L)-T1-TOTAL]],"")</f>
        <v>0</v>
      </c>
      <c r="KW345" s="26">
        <f>IFERROR(Tableau17[[#This Row],[2017 (L)-T1-RDG]]/Tableau17[[#This Row],[2017 (L)-T1-TOTAL]],"")</f>
        <v>0</v>
      </c>
      <c r="KX345" s="26">
        <f>IFERROR(Tableau17[[#This Row],[2017 (L)-T1-REG]]/Tableau17[[#This Row],[2017 (L)-T1-TOTAL]],"")</f>
        <v>0</v>
      </c>
      <c r="KY345" s="26">
        <f>IFERROR(Tableau17[[#This Row],[2017 (L)-T1-REM]]/Tableau17[[#This Row],[2017 (L)-T1-TOTAL]],"")</f>
        <v>0.26779661016949152</v>
      </c>
      <c r="KZ345" s="26">
        <f>IFERROR(Tableau17[[#This Row],[2017 (L)-T1-SOC]]/Tableau17[[#This Row],[2017 (L)-T1-TOTAL]],"")</f>
        <v>0.10169491525423729</v>
      </c>
      <c r="LA345" s="26">
        <f>IFERROR(Tableau17[[#This Row],[2017 (L)-T1-UDI]]/Tableau17[[#This Row],[2017 (L)-T1-TOTAL]],"")</f>
        <v>0</v>
      </c>
      <c r="LB345" s="26">
        <f>IFERROR(Tableau17[[#This Row],[2017 (L)-T2-FI]]/Tableau17[[#This Row],[2017 (L)-T2-TOTAL]],"")</f>
        <v>0.49282296650717705</v>
      </c>
      <c r="LC345" s="26">
        <f>IFERROR(Tableau17[[#This Row],[2017 (L)-T2-FN]]/Tableau17[[#This Row],[2017 (L)-T2-TOTAL]],"")</f>
        <v>0</v>
      </c>
      <c r="LD345" s="26">
        <f>IFERROR(Tableau17[[#This Row],[2017 (L)-T2-LR]]/Tableau17[[#This Row],[2017 (L)-T2-TOTAL]],"")</f>
        <v>0</v>
      </c>
      <c r="LE345" s="26">
        <f>IFERROR(Tableau17[[#This Row],[2017 (L)-T2-MDM]]/Tableau17[[#This Row],[2017 (L)-T2-TOTAL]],"")</f>
        <v>0</v>
      </c>
      <c r="LF345" s="26">
        <f>IFERROR(Tableau17[[#This Row],[2017 (L)-T2-REM]]/Tableau17[[#This Row],[2017 (L)-T2-TOTAL]],"")</f>
        <v>0.50717703349282295</v>
      </c>
      <c r="LG345" s="26">
        <f>IFERROR(Tableau17[[#This Row],[2017-T1-ARTHAUD Nathalie]]/Tableau17[[#This Row],[2017-T1-TOTAL]],"")</f>
        <v>4.2553191489361703E-3</v>
      </c>
      <c r="LH345" s="26">
        <f>IFERROR(Tableau17[[#This Row],[2017-T1-ASSELINEAU Fran]]/Tableau17[[#This Row],[2017-T1-TOTAL]],"")</f>
        <v>2.1276595744680851E-3</v>
      </c>
      <c r="LI345" s="26">
        <f>IFERROR(Tableau17[[#This Row],[2017-T1-CHEMINADE Jacques]]/Tableau17[[#This Row],[2017-T1-TOTAL]],"")</f>
        <v>2.1276595744680851E-3</v>
      </c>
      <c r="LJ345" s="26">
        <f>IFERROR(Tableau17[[#This Row],[2017-T1-DUPONT-AIGNAN Nicolas]]/Tableau17[[#This Row],[2017-T1-TOTAL]],"")</f>
        <v>1.276595744680851E-2</v>
      </c>
      <c r="LK345" s="26">
        <f>IFERROR(Tableau17[[#This Row],[2017-T1-FILLON Fran]]/Tableau17[[#This Row],[2017-T1-TOTAL]],"")</f>
        <v>0.16595744680851063</v>
      </c>
      <c r="LL345" s="26">
        <f>IFERROR(Tableau17[[#This Row],[2017-T1-HAMON Beno]]/Tableau17[[#This Row],[2017-T1-TOTAL]],"")</f>
        <v>5.3191489361702128E-2</v>
      </c>
      <c r="LM345" s="26">
        <f>IFERROR(Tableau17[[#This Row],[2017-T1-LASSALLE Jean]]/Tableau17[[#This Row],[2017-T1-TOTAL]],"")</f>
        <v>1.4893617021276596E-2</v>
      </c>
      <c r="LN345" s="26">
        <f>IFERROR(Tableau17[[#This Row],[2017-T1-LE PEN Marine]]/Tableau17[[#This Row],[2017-T1-TOTAL]],"")</f>
        <v>0.22978723404255319</v>
      </c>
      <c r="LO345" s="26">
        <f>IFERROR(Tableau17[[#This Row],[2017-T1-M Jean-Luc]]/Tableau17[[#This Row],[2017-T1-TOTAL]],"")</f>
        <v>0.29574468085106381</v>
      </c>
      <c r="LP345" s="26">
        <f>IFERROR(Tableau17[[#This Row],[2017-T1-MACRON Emmanuel]]/Tableau17[[#This Row],[2017-T1-TOTAL]],"")</f>
        <v>0.21063829787234042</v>
      </c>
      <c r="LQ345" s="26">
        <f>IFERROR(Tableau17[[#This Row],[2017-T1-POUTOU Philippe]]/Tableau17[[#This Row],[2017-T1-TOTAL]],"")</f>
        <v>8.5106382978723406E-3</v>
      </c>
      <c r="LR345" s="26">
        <f>IFERROR(Tableau17[[#This Row],[2017-T2-LE PEN Marine]]/Tableau17[[#This Row],[2017-T2-TOTAL]],"")</f>
        <v>0.32066508313539194</v>
      </c>
      <c r="LS345" s="26">
        <f>IFERROR(Tableau17[[#This Row],[2017-T2-MACRON Emmanuel]]/Tableau17[[#This Row],[2017-T2-TOTAL]],"")</f>
        <v>0.67933491686460812</v>
      </c>
      <c r="LT345" s="26">
        <f>IFERROR(Tableau17[[#This Row],[2019-T1-ALEXANDRE Audric]]/Tableau17[[#This Row],[2019-T1-TOTAL]],"")</f>
        <v>3.8022813688212928E-3</v>
      </c>
      <c r="LU345" s="26">
        <f>IFERROR(Tableau17[[#This Row],[2019-T1-ARTHAUD Nathalie]]/Tableau17[[#This Row],[2019-T1-TOTAL]],"")</f>
        <v>7.6045627376425855E-3</v>
      </c>
      <c r="LV345" s="26">
        <f>IFERROR(Tableau17[[#This Row],[2019-T1-ASSELINEAU François]]/Tableau17[[#This Row],[2019-T1-TOTAL]],"")</f>
        <v>7.6045627376425855E-3</v>
      </c>
      <c r="LW345" s="26">
        <f>IFERROR(Tableau17[[#This Row],[2019-T1-AUBRY Manon]]/Tableau17[[#This Row],[2019-T1-TOTAL]],"")</f>
        <v>0.12167300380228137</v>
      </c>
      <c r="LX345" s="26">
        <f>IFERROR(Tableau17[[#This Row],[2019-T1-AZERGUI Nagib]]/Tableau17[[#This Row],[2019-T1-TOTAL]],"")</f>
        <v>2.6615969581749048E-2</v>
      </c>
      <c r="LY345" s="26">
        <f>IFERROR(Tableau17[[#This Row],[2019-T1-BARDELLA Jordan]]/Tableau17[[#This Row],[2019-T1-TOTAL]],"")</f>
        <v>0.33079847908745247</v>
      </c>
      <c r="LZ345" s="26">
        <f>IFERROR(Tableau17[[#This Row],[2019-T1-BELLAMY François-Xavier]]/Tableau17[[#This Row],[2019-T1-TOTAL]],"")</f>
        <v>3.0418250950570342E-2</v>
      </c>
      <c r="MA345" s="26">
        <f>IFERROR(Tableau17[[#This Row],[2019-T1-BIDOU Olivier]]/Tableau17[[#This Row],[2019-T1-TOTAL]],"")</f>
        <v>0</v>
      </c>
      <c r="MB345" s="26">
        <f>IFERROR(Tableau17[[#This Row],[2019-T1-BOURG Dominique]]/Tableau17[[#This Row],[2019-T1-TOTAL]],"")</f>
        <v>1.5209125475285171E-2</v>
      </c>
      <c r="MC345" s="26">
        <f>IFERROR(Tableau17[[#This Row],[2019-T1-BROSSAT Ian]]/Tableau17[[#This Row],[2019-T1-TOTAL]],"")</f>
        <v>5.3231939163498096E-2</v>
      </c>
      <c r="MD345" s="26">
        <f>IFERROR(Tableau17[[#This Row],[2019-T1-CAILLAUD Sophie]]/Tableau17[[#This Row],[2019-T1-TOTAL]],"")</f>
        <v>0</v>
      </c>
      <c r="ME345" s="26">
        <f>IFERROR(Tableau17[[#This Row],[2019-T1-CAMUS Renaud]]/Tableau17[[#This Row],[2019-T1-TOTAL]],"")</f>
        <v>0</v>
      </c>
      <c r="MF345" s="26">
        <f>IFERROR(Tableau17[[#This Row],[2019-T1-CHALENÇON Christophe]]/Tableau17[[#This Row],[2019-T1-TOTAL]],"")</f>
        <v>0</v>
      </c>
      <c r="MG345" s="26">
        <f>IFERROR(Tableau17[[#This Row],[2019-T1-CORBET Cathy Denise Ginette]]/Tableau17[[#This Row],[2019-T1-TOTAL]],"")</f>
        <v>0</v>
      </c>
      <c r="MH345" s="26">
        <f>IFERROR(Tableau17[[#This Row],[2019-T1-DE PREVOISIN Robert]]/Tableau17[[#This Row],[2019-T1-TOTAL]],"")</f>
        <v>0</v>
      </c>
      <c r="MI345" s="26">
        <f>IFERROR(Tableau17[[#This Row],[2019-T1-DELFEL Thérèse]]/Tableau17[[#This Row],[2019-T1-TOTAL]],"")</f>
        <v>0</v>
      </c>
      <c r="MJ345" s="26">
        <f>IFERROR(Tableau17[[#This Row],[2019-T1-DIEUMEGARD Pierre]]/Tableau17[[#This Row],[2019-T1-TOTAL]],"")</f>
        <v>3.8022813688212928E-3</v>
      </c>
      <c r="MK345" s="26">
        <f>IFERROR(Tableau17[[#This Row],[2019-T1-DUPONT-AIGNAN Nicolas]]/Tableau17[[#This Row],[2019-T1-TOTAL]],"")</f>
        <v>1.5209125475285171E-2</v>
      </c>
      <c r="ML345" s="26">
        <f>IFERROR(Tableau17[[#This Row],[2019-T1-GERNIGON Yves]]/Tableau17[[#This Row],[2019-T1-TOTAL]],"")</f>
        <v>3.8022813688212928E-3</v>
      </c>
      <c r="MM345" s="26">
        <f>IFERROR(Tableau17[[#This Row],[2019-T1-GLUCKSMANN Raphaël]]/Tableau17[[#This Row],[2019-T1-TOTAL]],"")</f>
        <v>4.1825095057034217E-2</v>
      </c>
      <c r="MN345" s="26">
        <f>IFERROR(Tableau17[[#This Row],[2019-T1-HAMON Benoît]]/Tableau17[[#This Row],[2019-T1-TOTAL]],"")</f>
        <v>2.2813688212927757E-2</v>
      </c>
      <c r="MO345" s="26">
        <f>IFERROR(Tableau17[[#This Row],[2019-T1-HELGEN Gilles]]/Tableau17[[#This Row],[2019-T1-TOTAL]],"")</f>
        <v>0</v>
      </c>
      <c r="MP345" s="26">
        <f>IFERROR(Tableau17[[#This Row],[2019-T1-JADOT Yannick]]/Tableau17[[#This Row],[2019-T1-TOTAL]],"")</f>
        <v>0.11026615969581749</v>
      </c>
      <c r="MQ345" s="26">
        <f>IFERROR(Tableau17[[#This Row],[2019-T1-LAGARDE Jean-Christophe]]/Tableau17[[#This Row],[2019-T1-TOTAL]],"")</f>
        <v>3.8022813688212928E-3</v>
      </c>
      <c r="MR345" s="26">
        <f>IFERROR(Tableau17[[#This Row],[2019-T1-LALANNE Francis]]/Tableau17[[#This Row],[2019-T1-TOTAL]],"")</f>
        <v>3.8022813688212928E-3</v>
      </c>
      <c r="MS345" s="26">
        <f>IFERROR(Tableau17[[#This Row],[2019-T1-LOISEAU Nathalie]]/Tableau17[[#This Row],[2019-T1-TOTAL]],"")</f>
        <v>0.19391634980988592</v>
      </c>
      <c r="MT345" s="26">
        <f>IFERROR(Tableau17[[#This Row],[2019-T1-MARIE Florie]]/Tableau17[[#This Row],[2019-T1-TOTAL]],"")</f>
        <v>3.8022813688212928E-3</v>
      </c>
      <c r="MU345" s="26">
        <f>IFERROR(Tableau17[[#This Row],[2008-T1-MACROEXTRDROITE]]/Tableau17[[#This Row],[2008-T1-MACROTOTALE]],"")</f>
        <v>0.10657596371882086</v>
      </c>
      <c r="MV345" s="26">
        <f>IFERROR(Tableau17[[#This Row],[2008-T1-MACRODROITE]]/Tableau17[[#This Row],[2008-T1-MACROTOTALE]],"")</f>
        <v>0.3832199546485261</v>
      </c>
      <c r="MW345" s="26">
        <f>IFERROR(Tableau17[[#This Row],[2008-T1-MACROCENTRE]]/Tableau17[[#This Row],[2008-T1-MACROTOTALE]],"")</f>
        <v>0</v>
      </c>
      <c r="MX345" s="26">
        <f>IFERROR(Tableau17[[#This Row],[2008-T1-MACROGAUCHE]]/Tableau17[[#This Row],[2008-T1-MACROTOTALE]],"")</f>
        <v>0.51020408163265307</v>
      </c>
      <c r="MY345" s="26">
        <f>IFERROR(Tableau17[[#This Row],[2008-T1-MACROAUTRE]]/Tableau17[[#This Row],[2008-T1-MACROTOTALE]],"")</f>
        <v>0</v>
      </c>
      <c r="MZ345" s="26" t="str">
        <f>IFERROR(Tableau17[[#This Row],[2008-T2-MACROEXTRDROITE]]/Tableau17[[#This Row],[2008-T2-MACROTOTALE]],"")</f>
        <v/>
      </c>
      <c r="NA345" s="26" t="str">
        <f>IFERROR(Tableau17[[#This Row],[2008-T2-MACRODROITE]]/Tableau17[[#This Row],[2008-T2-MACROTOTALE]],"")</f>
        <v/>
      </c>
      <c r="NB345" s="26" t="str">
        <f>IFERROR(Tableau17[[#This Row],[2008-T2-MACROCENTRE]]/Tableau17[[#This Row],[2008-T2-MACROTOTALE]],"")</f>
        <v/>
      </c>
      <c r="NC345" s="26" t="str">
        <f>IFERROR(Tableau17[[#This Row],[2008-T2-MACROGAUCHE]]/Tableau17[[#This Row],[2008-T2-MACROTOTALE]],"")</f>
        <v/>
      </c>
      <c r="ND345" s="26" t="str">
        <f>IFERROR(Tableau17[[#This Row],[2008-T2-MACROAUTRE]]/Tableau17[[#This Row],[2008-T2-MACROTOTALE]],"")</f>
        <v/>
      </c>
      <c r="NE345" s="26">
        <f>IFERROR(Tableau17[[#This Row],[2014-T1-MACROEXTRDROITE]]/Tableau17[[#This Row],[2014-T1-MACROTOTALE]],"")</f>
        <v>0.22905027932960895</v>
      </c>
      <c r="NF345" s="26">
        <f>IFERROR(Tableau17[[#This Row],[2014-T1-MACRODROITE]]/Tableau17[[#This Row],[2014-T1-MACROTOTALE]],"")</f>
        <v>0.55027932960893855</v>
      </c>
      <c r="NG345" s="26">
        <f>IFERROR(Tableau17[[#This Row],[2014-T1-MACROCENTRE]]/Tableau17[[#This Row],[2014-T1-MACROTOTALE]],"")</f>
        <v>2.5139664804469275E-2</v>
      </c>
      <c r="NH345" s="26">
        <f>IFERROR(Tableau17[[#This Row],[2014-T1-MACROGAUCHE]]/Tableau17[[#This Row],[2014-T1-MACROTOTALE]],"")</f>
        <v>0.19553072625698323</v>
      </c>
      <c r="NI345" s="26">
        <f>IFERROR(Tableau17[[#This Row],[2014-T1-MACROAUTRE]]/Tableau17[[#This Row],[2014-T1-MACROTOTALE]],"")</f>
        <v>0</v>
      </c>
      <c r="NJ345" s="26">
        <f>IFERROR(Tableau17[[#This Row],[2014-T2-MACROEXTRDROITE]]/Tableau17[[#This Row],[2014-T2-MACROTOTALE]],"")</f>
        <v>0.27319587628865977</v>
      </c>
      <c r="NK345" s="26">
        <f>IFERROR(Tableau17[[#This Row],[2014-T2-MACRODROITE]]/Tableau17[[#This Row],[2014-T2-MACROTOTALE]],"")</f>
        <v>0.50515463917525771</v>
      </c>
      <c r="NL345" s="26">
        <f>IFERROR(Tableau17[[#This Row],[2014-T2-MACROCENTRE]]/Tableau17[[#This Row],[2014-T2-MACROTOTALE]],"")</f>
        <v>0</v>
      </c>
      <c r="NM345" s="26">
        <f>IFERROR(Tableau17[[#This Row],[2014-T2-MACROGAUCHE]]/Tableau17[[#This Row],[2014-T2-MACROTOTALE]],"")</f>
        <v>0.22164948453608246</v>
      </c>
      <c r="NN345" s="26">
        <f>IFERROR(Tableau17[[#This Row],[2014-T2-MACROAUTRE]]/Tableau17[[#This Row],[2014-T2-MACROTOTALE]],"")</f>
        <v>0</v>
      </c>
      <c r="NO345" s="26">
        <f>IFERROR( Tableau17[[#This Row],[2015-T1-MACROEXTRDROITE]]/Tableau17[[#This Row],[2015-T1-MACROTOTALE]],"")</f>
        <v>0.36893203883495146</v>
      </c>
      <c r="NP345" s="26">
        <f>IFERROR(Tableau17[[#This Row],[2015-T1-MACRODROITE]]/Tableau17[[#This Row],[2015-T1-MACROTOTALE]],"")</f>
        <v>0.11974110032362459</v>
      </c>
      <c r="NQ345" s="26">
        <f>IFERROR(Tableau17[[#This Row],[2015-T1-MACROCENTRE]]/Tableau17[[#This Row],[2015-T1-MACROTOTALE]],"")</f>
        <v>0</v>
      </c>
      <c r="NR345" s="26">
        <f>IFERROR(Tableau17[[#This Row],[2015-T1-MACROGAUCHE]]/Tableau17[[#This Row],[2015-T1-MACROTOTALE]],"")</f>
        <v>0.51132686084142398</v>
      </c>
      <c r="NS345" s="26">
        <f>IFERROR(Tableau17[[#This Row],[2015-T1-MACROAUTRE]]/Tableau17[[#This Row],[2015-T1-MACROTOTALE]],"")</f>
        <v>0</v>
      </c>
      <c r="NT345" s="26">
        <f>IFERROR(Tableau17[[#This Row],[2015-T2-MACROEXTRDROITE]]/Tableau17[[#This Row],[2015-T2-MACROTOTALE]],"")</f>
        <v>0.48208469055374592</v>
      </c>
      <c r="NU345" s="26">
        <f>IFERROR(Tableau17[[#This Row],[2015-T2-MACRODROITE]]/Tableau17[[#This Row],[2015-T2-MACROTOTALE]],"")</f>
        <v>0</v>
      </c>
      <c r="NV345" s="26">
        <f>IFERROR(Tableau17[[#This Row],[2015-T2-MACROCENTRE]]/Tableau17[[#This Row],[2015-T2-MACROTOTALE]],"")</f>
        <v>0</v>
      </c>
      <c r="NW345" s="26">
        <f>IFERROR(Tableau17[[#This Row],[2015-T2-MACROGAUCHE]]/Tableau17[[#This Row],[2015-T2-MACROTOTALE]],"")</f>
        <v>0.51791530944625408</v>
      </c>
      <c r="NX345" s="26">
        <f>IFERROR(Tableau17[[#This Row],[2015-T2-MACROAUTRE]]/Tableau17[[#This Row],[2015-T2-MACROTOTALE]],"")</f>
        <v>0</v>
      </c>
      <c r="NY345" s="26">
        <f>IFERROR(Tableau17[[#This Row],[2017-T1-MACROEXTRDROITE]]/Tableau17[[#This Row],[2017-T1-MACROTOTALE]],"")</f>
        <v>0.24680851063829787</v>
      </c>
      <c r="NZ345" s="26">
        <f>IFERROR(Tableau17[[#This Row],[2017-T1-MACRODROITE]]/Tableau17[[#This Row],[2017-T1-MACROTOTALE]],"")</f>
        <v>0.16595744680851063</v>
      </c>
      <c r="OA345" s="26">
        <f>IFERROR(Tableau17[[#This Row],[2017-T1-MACROCENTRE]]/Tableau17[[#This Row],[2017-T1-MACROTOTALE]],"")</f>
        <v>0.21063829787234042</v>
      </c>
      <c r="OB345" s="26">
        <f>IFERROR(Tableau17[[#This Row],[2017-T1-MACROGAUCHE]]/Tableau17[[#This Row],[2017-T1-MACROTOTALE]],"")</f>
        <v>0.36170212765957449</v>
      </c>
      <c r="OC345" s="26">
        <f>IFERROR(Tableau17[[#This Row],[2017-T1-MACROAUTRE]]/Tableau17[[#This Row],[2017-T1-MACROTOTALE]],"")</f>
        <v>1.4893617021276596E-2</v>
      </c>
      <c r="OD345" s="26">
        <f>IFERROR(Tableau17[[#This Row],[2017-T2-MACROEXTRDROITE]]/Tableau17[[#This Row],[2017-T2-MACROTOTALE]],"")</f>
        <v>0.32066508313539194</v>
      </c>
      <c r="OE345" s="26">
        <f>IFERROR(Tableau17[[#This Row],[2017-T2-MACRODROITE]]/Tableau17[[#This Row],[2017-T2-MACROTOTALE]],"")</f>
        <v>0</v>
      </c>
      <c r="OF345" s="26">
        <f>IFERROR(Tableau17[[#This Row],[2017-T2-MACROCENTRE]]/Tableau17[[#This Row],[2017-T2-MACROTOTALE]],"")</f>
        <v>0.67933491686460812</v>
      </c>
      <c r="OG345" s="26">
        <f>IFERROR(Tableau17[[#This Row],[2017-T2-MACROGAUCHE]]/Tableau17[[#This Row],[2017-T2-MACROTOTALE]],"")</f>
        <v>0</v>
      </c>
      <c r="OH345" s="26">
        <f>IFERROR(Tableau17[[#This Row],[2017-T2-MACROAUTRE]]/Tableau17[[#This Row],[2017-T2-MACROTOTALE]],"")</f>
        <v>0</v>
      </c>
      <c r="OI345" s="26">
        <f>IFERROR(Tableau17[[#This Row],[2019-T1-MACROEXTRDROITE]]/Tableau17[[#This Row],[2019-T1-MACROTOTALE]],"")</f>
        <v>0.35580524344569286</v>
      </c>
      <c r="OJ345" s="26">
        <f>IFERROR(Tableau17[[#This Row],[2019-T1-MACRODROITE]]/Tableau17[[#This Row],[2019-T1-MACROTOTALE]],"")</f>
        <v>3.3707865168539325E-2</v>
      </c>
      <c r="OK345" s="26">
        <f>IFERROR(Tableau17[[#This Row],[2019-T1-MACROCENTRE]]/Tableau17[[#This Row],[2019-T1-MACROTOTALE]],"")</f>
        <v>0.19101123595505617</v>
      </c>
      <c r="OL345" s="26">
        <f>IFERROR(Tableau17[[#This Row],[2019-T1-MACROGAUCHE]]/Tableau17[[#This Row],[2019-T1-MACROTOTALE]],"")</f>
        <v>0.35205992509363299</v>
      </c>
      <c r="OM345" s="26">
        <f>IFERROR(Tableau17[[#This Row],[2019-T1-MACROAUTRE]]/Tableau17[[#This Row],[2019-T1-MACROTOTALE]],"")</f>
        <v>6.741573033707865E-2</v>
      </c>
      <c r="ON345" s="26">
        <f>IFERROR(Tableau17[[#This Row],[2020-T1-MACROEXTRDROITE]]/Tableau17[[#This Row],[2020-T1-MACROTOTALE]],"")</f>
        <v>0.14864864864864866</v>
      </c>
      <c r="OO345" s="26">
        <f>IFERROR(Tableau17[[#This Row],[2020-T1-MACRODROITE]]/Tableau17[[#This Row],[2020-T1-MACROTOTALE]],"")</f>
        <v>0.36486486486486486</v>
      </c>
      <c r="OP345" s="26">
        <f>IFERROR(Tableau17[[#This Row],[2020-T1-MACROCENTRE]]/Tableau17[[#This Row],[2020-T1-MACROTOTALE]],"")</f>
        <v>8.1081081081081086E-2</v>
      </c>
      <c r="OQ345" s="26">
        <f>IFERROR(Tableau17[[#This Row],[2020-T1-MACROGAUCHE]]/Tableau17[[#This Row],[2020-T1-MACROTOTALE]],"")</f>
        <v>0.40540540540540543</v>
      </c>
      <c r="OR345" s="26">
        <f>IFERROR(Tableau17[[#This Row],[2020-T1-MACROAUTRE]]/Tableau17[[#This Row],[2020-T1-MACROTOTALE]],"")</f>
        <v>0</v>
      </c>
      <c r="OS345" s="26">
        <f>IFERROR(Tableau17[[#This Row],[2017 (L)-T1-MACROEXTRDROITE]]/Tableau17[[#This Row],[2017 (L)-T1-MACROTOTALE]],"")</f>
        <v>0.20677966101694914</v>
      </c>
      <c r="OT345" s="26">
        <f>IFERROR(Tableau17[[#This Row],[2017 (L)-T1-MACRODROITE]]/Tableau17[[#This Row],[2017 (L)-T1-MACROTOTALE]],"")</f>
        <v>0.13898305084745763</v>
      </c>
      <c r="OU345" s="26">
        <f>IFERROR(Tableau17[[#This Row],[2017 (L)-T1-MACROCENTRE]]/Tableau17[[#This Row],[2017 (L)-T1-MACROTOTALE]],"")</f>
        <v>0.26779661016949152</v>
      </c>
      <c r="OV345" s="26">
        <f>IFERROR(Tableau17[[#This Row],[2017 (L)-T1-MACROGAUCHE]]/Tableau17[[#This Row],[2017 (L)-T1-MACROTOTALE]],"")</f>
        <v>0.37627118644067797</v>
      </c>
      <c r="OW345" s="26">
        <f>IFERROR(Tableau17[[#This Row],[2017 (L)-T1-MACROAUTRE]]/Tableau17[[#This Row],[2017 (L)-T1-MACROTOTALE]],"")</f>
        <v>1.0169491525423728E-2</v>
      </c>
      <c r="OX345" s="26">
        <f>IFERROR(Tableau17[[#This Row],[2017 (L)-T2-MACROEXTRDROITE]]/Tableau17[[#This Row],[2017 (L)-T2-MACROTOTALE]],"")</f>
        <v>0</v>
      </c>
      <c r="OY345" s="26">
        <f>IFERROR(Tableau17[[#This Row],[2017 (L)-T2-MACRODROITE]]/Tableau17[[#This Row],[2017 (L)-T2-MACROTOTALE]],"")</f>
        <v>0</v>
      </c>
      <c r="OZ345" s="26">
        <f>IFERROR(Tableau17[[#This Row],[2017 (L)-T2-MACROCENTRE]]/Tableau17[[#This Row],[2017 (L)-T2-MACROTOTALE]],"")</f>
        <v>0.50717703349282295</v>
      </c>
      <c r="PA345" s="26">
        <f>IFERROR(Tableau17[[#This Row],[2017 (L)-T2-MACROGAUCHE]]/Tableau17[[#This Row],[2017 (L)-T2-MACROTOTALE]],"")</f>
        <v>0.49282296650717705</v>
      </c>
      <c r="PB345" s="26">
        <f>IFERROR(Tableau17[[#This Row],[2017 (L)-T2-MACROAUTRE]]/Tableau17[[#This Row],[2017 (L)-T2-MACROTOTALE]],"")</f>
        <v>0</v>
      </c>
      <c r="PC345" s="26">
        <f>IFERROR(Tableau17[[#This Row],[2008_T1_PROCUS]]/Tableau17[[#This Row],[2008_T1_INSCRITS]],0)</f>
        <v>7.6628352490421452E-3</v>
      </c>
      <c r="PD345" s="26">
        <f>IFERROR(Tableau17[[#This Row],[2008_T2_PROCUS]]/Tableau17[[#This Row],[2008_T2_INSCRITS]],0)</f>
        <v>0</v>
      </c>
      <c r="PE345" s="26">
        <f>Tableau17[[#This Row],[2014_T1_PROCUS]]/Tableau17[[#This Row],[2014_T1_INSCRITS]]</f>
        <v>5.6980056980056983E-3</v>
      </c>
      <c r="PF345" s="26">
        <f>IFERROR(Tableau17[[#This Row],[2014_T2_PROCUS]]/Tableau17[[#This Row],[2014_T2_INSCRITS]],0)</f>
        <v>2.8490028490028491E-3</v>
      </c>
    </row>
    <row r="346" spans="1:422" hidden="1" x14ac:dyDescent="0.2">
      <c r="A346" s="1">
        <v>5</v>
      </c>
      <c r="B346" s="1" t="s">
        <v>378</v>
      </c>
      <c r="C346" s="1" t="s">
        <v>360</v>
      </c>
      <c r="D346" s="1" t="s">
        <v>360</v>
      </c>
      <c r="E346" s="1">
        <v>901</v>
      </c>
      <c r="F346" s="1">
        <v>5.4133779999999998</v>
      </c>
      <c r="G346" s="1">
        <v>43.236125000000001</v>
      </c>
      <c r="H346" s="3">
        <v>515</v>
      </c>
      <c r="I346" s="3">
        <v>108</v>
      </c>
      <c r="L346" s="1">
        <v>7</v>
      </c>
      <c r="M346" s="1">
        <v>6</v>
      </c>
      <c r="P346" s="1">
        <v>39</v>
      </c>
      <c r="Q346" s="1">
        <v>4</v>
      </c>
      <c r="R346" s="1">
        <v>40</v>
      </c>
      <c r="S346" s="1">
        <v>11</v>
      </c>
      <c r="T346" s="1">
        <v>15</v>
      </c>
      <c r="U346" s="1">
        <v>122</v>
      </c>
      <c r="V346" s="1">
        <v>352</v>
      </c>
      <c r="W346" s="1">
        <v>160</v>
      </c>
      <c r="X346" s="1">
        <v>2</v>
      </c>
      <c r="Y346" s="2">
        <v>0.45454545000000002</v>
      </c>
      <c r="Z346" s="1">
        <v>352</v>
      </c>
      <c r="AA346" s="1">
        <v>176</v>
      </c>
      <c r="AB346" s="1">
        <v>3</v>
      </c>
      <c r="AC346" s="2">
        <v>0.5</v>
      </c>
      <c r="AD346" s="1">
        <v>515</v>
      </c>
      <c r="AE346" s="1">
        <v>126</v>
      </c>
      <c r="AF346" s="2">
        <v>0.24466019</v>
      </c>
      <c r="AG346" s="1">
        <f t="shared" si="5"/>
        <v>108</v>
      </c>
      <c r="AH346" s="1">
        <v>332</v>
      </c>
      <c r="AI346" s="1">
        <v>143</v>
      </c>
      <c r="AJ346" s="1">
        <v>0</v>
      </c>
      <c r="AK346" s="2">
        <v>0.43072289000000002</v>
      </c>
      <c r="AL346" s="1">
        <v>332</v>
      </c>
      <c r="AM346" s="1">
        <v>160</v>
      </c>
      <c r="AN346" s="1">
        <v>0</v>
      </c>
      <c r="AO346" s="2">
        <v>0.48192771000000001</v>
      </c>
      <c r="AP346" s="1">
        <v>359</v>
      </c>
      <c r="AQ346" s="1">
        <v>115</v>
      </c>
      <c r="AR346" s="2">
        <v>0.32033425999999998</v>
      </c>
      <c r="AS346" s="1">
        <v>359</v>
      </c>
      <c r="AT346" s="1">
        <v>138</v>
      </c>
      <c r="AU346" s="2">
        <v>0.38440110999999999</v>
      </c>
      <c r="AV346" s="1">
        <v>481</v>
      </c>
      <c r="AW346" s="1">
        <v>163</v>
      </c>
      <c r="AX346" s="2">
        <v>0.33887734000000003</v>
      </c>
      <c r="AY346" s="1">
        <v>481</v>
      </c>
      <c r="AZ346" s="1">
        <v>121</v>
      </c>
      <c r="BA346" s="2">
        <v>0.25155925000000001</v>
      </c>
      <c r="BB346" s="1">
        <v>482</v>
      </c>
      <c r="BC346" s="1">
        <v>382</v>
      </c>
      <c r="BD346" s="2">
        <v>0.79253112000000003</v>
      </c>
      <c r="BE346" s="1">
        <v>482</v>
      </c>
      <c r="BF346" s="1">
        <v>362</v>
      </c>
      <c r="BG346" s="2">
        <v>0.75103734</v>
      </c>
      <c r="BH346" s="1">
        <v>505</v>
      </c>
      <c r="BI346" s="1">
        <v>188</v>
      </c>
      <c r="BJ346" s="2">
        <v>0.37227723000000001</v>
      </c>
      <c r="BK346" s="1">
        <v>6</v>
      </c>
      <c r="BN346" s="1">
        <v>2</v>
      </c>
      <c r="BO346" s="1">
        <v>27</v>
      </c>
      <c r="BP346" s="1">
        <v>55</v>
      </c>
      <c r="BQ346" s="1">
        <v>51</v>
      </c>
      <c r="BR346" s="1">
        <v>141</v>
      </c>
      <c r="BT346" s="1">
        <v>79</v>
      </c>
      <c r="BU346" s="1">
        <v>77</v>
      </c>
      <c r="BW346" s="1">
        <v>156</v>
      </c>
      <c r="BX346" s="1">
        <v>3</v>
      </c>
      <c r="BZ346" s="1">
        <v>19</v>
      </c>
      <c r="CB346" s="1">
        <v>5</v>
      </c>
      <c r="CC346" s="1">
        <v>57</v>
      </c>
      <c r="CD346" s="1">
        <v>52</v>
      </c>
      <c r="CE346" s="1">
        <v>16</v>
      </c>
      <c r="CF346" s="1">
        <v>152</v>
      </c>
      <c r="CG346" s="1">
        <v>75</v>
      </c>
      <c r="CH346" s="1">
        <v>70</v>
      </c>
      <c r="CI346" s="1">
        <v>24</v>
      </c>
      <c r="CJ346" s="1">
        <v>169</v>
      </c>
      <c r="CM346" s="1">
        <v>0</v>
      </c>
      <c r="CN346" s="1">
        <v>4</v>
      </c>
      <c r="CO346" s="1">
        <v>13</v>
      </c>
      <c r="CP346" s="1">
        <v>58</v>
      </c>
      <c r="CQ346" s="1">
        <v>10</v>
      </c>
      <c r="CT346" s="1">
        <v>25</v>
      </c>
      <c r="CW346" s="1">
        <v>110</v>
      </c>
      <c r="CY346" s="1">
        <v>69</v>
      </c>
      <c r="DA346" s="1">
        <v>60</v>
      </c>
      <c r="DC346" s="1">
        <v>129</v>
      </c>
      <c r="DD346" s="1">
        <v>1</v>
      </c>
      <c r="DE346" s="1">
        <v>1</v>
      </c>
      <c r="DF346" s="1">
        <v>4</v>
      </c>
      <c r="DG346" s="1">
        <v>0</v>
      </c>
      <c r="DI346" s="1">
        <v>11</v>
      </c>
      <c r="DJ346" s="1">
        <v>3</v>
      </c>
      <c r="DK346" s="1">
        <v>0</v>
      </c>
      <c r="DL346" s="1">
        <v>25</v>
      </c>
      <c r="DM346" s="1">
        <v>41</v>
      </c>
      <c r="DN346" s="1">
        <v>23</v>
      </c>
      <c r="DO346" s="1">
        <v>54</v>
      </c>
      <c r="DP346" s="1">
        <v>0</v>
      </c>
      <c r="DU346" s="1">
        <v>163</v>
      </c>
      <c r="DX346" s="1">
        <v>57</v>
      </c>
      <c r="DY346" s="1">
        <v>52</v>
      </c>
      <c r="EA346" s="1">
        <v>109</v>
      </c>
      <c r="EB346" s="1">
        <v>1</v>
      </c>
      <c r="EC346" s="1">
        <v>2</v>
      </c>
      <c r="ED346" s="1">
        <v>0</v>
      </c>
      <c r="EE346" s="1">
        <v>16</v>
      </c>
      <c r="EF346" s="1">
        <v>41</v>
      </c>
      <c r="EG346" s="1">
        <v>27</v>
      </c>
      <c r="EH346" s="1">
        <v>5</v>
      </c>
      <c r="EI346" s="1">
        <v>148</v>
      </c>
      <c r="EJ346" s="1">
        <v>75</v>
      </c>
      <c r="EK346" s="1">
        <v>57</v>
      </c>
      <c r="EL346" s="1">
        <v>3</v>
      </c>
      <c r="EM346" s="1">
        <v>375</v>
      </c>
      <c r="EN346" s="1">
        <v>176</v>
      </c>
      <c r="EO346" s="1">
        <v>155</v>
      </c>
      <c r="EP346" s="1">
        <v>331</v>
      </c>
      <c r="EQ346" s="1">
        <v>0</v>
      </c>
      <c r="ER346" s="1">
        <v>0</v>
      </c>
      <c r="ES346" s="1">
        <v>1</v>
      </c>
      <c r="ET346" s="1">
        <v>12</v>
      </c>
      <c r="EU346" s="1">
        <v>7</v>
      </c>
      <c r="EV346" s="1">
        <v>66</v>
      </c>
      <c r="EW346" s="1">
        <v>14</v>
      </c>
      <c r="EX346" s="1">
        <v>0</v>
      </c>
      <c r="EY346" s="1">
        <v>8</v>
      </c>
      <c r="EZ346" s="1">
        <v>4</v>
      </c>
      <c r="FA346" s="1">
        <v>0</v>
      </c>
      <c r="FB346" s="1">
        <v>0</v>
      </c>
      <c r="FC346" s="1">
        <v>0</v>
      </c>
      <c r="FD346" s="1">
        <v>0</v>
      </c>
      <c r="FE346" s="1">
        <v>0</v>
      </c>
      <c r="FF346" s="1">
        <v>0</v>
      </c>
      <c r="FG346" s="1">
        <v>1</v>
      </c>
      <c r="FH346" s="1">
        <v>8</v>
      </c>
      <c r="FI346" s="1">
        <v>0</v>
      </c>
      <c r="FJ346" s="1">
        <v>4</v>
      </c>
      <c r="FK346" s="1">
        <v>7</v>
      </c>
      <c r="FL346" s="1">
        <v>0</v>
      </c>
      <c r="FM346" s="1">
        <v>25</v>
      </c>
      <c r="FN346" s="1">
        <v>0</v>
      </c>
      <c r="FO346" s="1">
        <v>2</v>
      </c>
      <c r="FP346" s="1">
        <v>20</v>
      </c>
      <c r="FQ346" s="1">
        <v>0</v>
      </c>
      <c r="FR346" s="1">
        <f>SUM(Tableau17[[#This Row],[2019-T1-ALEXANDRE Audric]:[2019-T1-MARIE Florie]])</f>
        <v>179</v>
      </c>
      <c r="FS346" s="1">
        <v>27</v>
      </c>
      <c r="FT346" s="1">
        <v>61</v>
      </c>
      <c r="FU346" s="1">
        <v>0</v>
      </c>
      <c r="FV346" s="1">
        <v>53</v>
      </c>
      <c r="FW346" s="1">
        <v>0</v>
      </c>
      <c r="FX346" s="1">
        <v>141</v>
      </c>
      <c r="FY346" s="1">
        <v>0</v>
      </c>
      <c r="FZ346" s="1">
        <v>77</v>
      </c>
      <c r="GA346" s="1">
        <v>0</v>
      </c>
      <c r="GB346" s="1">
        <v>79</v>
      </c>
      <c r="GC346" s="1">
        <v>0</v>
      </c>
      <c r="GD346" s="1">
        <v>156</v>
      </c>
      <c r="GE346" s="1">
        <v>57</v>
      </c>
      <c r="GF346" s="1">
        <v>52</v>
      </c>
      <c r="GG346" s="1">
        <v>3</v>
      </c>
      <c r="GH346" s="1">
        <v>40</v>
      </c>
      <c r="GI346" s="1">
        <v>0</v>
      </c>
      <c r="GJ346" s="1">
        <v>152</v>
      </c>
      <c r="GK346" s="1">
        <v>75</v>
      </c>
      <c r="GL346" s="1">
        <v>70</v>
      </c>
      <c r="GM346" s="1">
        <v>0</v>
      </c>
      <c r="GN346" s="1">
        <v>24</v>
      </c>
      <c r="GO346" s="1">
        <v>0</v>
      </c>
      <c r="GP346" s="1">
        <v>169</v>
      </c>
      <c r="GQ346" s="1">
        <v>58</v>
      </c>
      <c r="GR346" s="1">
        <v>25</v>
      </c>
      <c r="GS346" s="1">
        <v>10</v>
      </c>
      <c r="GT346" s="1">
        <v>17</v>
      </c>
      <c r="GU346" s="1">
        <v>0</v>
      </c>
      <c r="GV346" s="1">
        <v>110</v>
      </c>
      <c r="GW346" s="1">
        <v>69</v>
      </c>
      <c r="GX346" s="1">
        <v>60</v>
      </c>
      <c r="GY346" s="1">
        <v>0</v>
      </c>
      <c r="GZ346" s="1">
        <v>0</v>
      </c>
      <c r="HA346" s="1">
        <v>0</v>
      </c>
      <c r="HB346" s="1">
        <v>129</v>
      </c>
      <c r="HC346" s="1">
        <v>166</v>
      </c>
      <c r="HD346" s="1">
        <v>41</v>
      </c>
      <c r="HE346" s="1">
        <v>57</v>
      </c>
      <c r="HF346" s="1">
        <v>106</v>
      </c>
      <c r="HG346" s="1">
        <v>5</v>
      </c>
      <c r="HH346" s="1">
        <v>375</v>
      </c>
      <c r="HI346" s="1">
        <v>176</v>
      </c>
      <c r="HJ346" s="1">
        <v>0</v>
      </c>
      <c r="HK346" s="1">
        <v>155</v>
      </c>
      <c r="HL346" s="1">
        <v>0</v>
      </c>
      <c r="HM346" s="1">
        <v>0</v>
      </c>
      <c r="HN346" s="1">
        <v>331</v>
      </c>
      <c r="HO346" s="1">
        <v>76</v>
      </c>
      <c r="HP346" s="1">
        <v>14</v>
      </c>
      <c r="HQ346" s="1">
        <v>20</v>
      </c>
      <c r="HR346" s="1">
        <v>52</v>
      </c>
      <c r="HS346" s="1">
        <v>23</v>
      </c>
      <c r="HT346" s="1">
        <v>185</v>
      </c>
      <c r="HU346" s="1">
        <v>40</v>
      </c>
      <c r="HV346" s="1">
        <v>46</v>
      </c>
      <c r="HW346" s="1">
        <v>4</v>
      </c>
      <c r="HX346" s="1">
        <v>32</v>
      </c>
      <c r="HY346" s="1">
        <v>0</v>
      </c>
      <c r="HZ346" s="1">
        <v>122</v>
      </c>
      <c r="IA346" s="1">
        <v>48</v>
      </c>
      <c r="IB346" s="1">
        <v>23</v>
      </c>
      <c r="IC346" s="1">
        <v>54</v>
      </c>
      <c r="ID346" s="1">
        <v>37</v>
      </c>
      <c r="IE346" s="1">
        <v>1</v>
      </c>
      <c r="IF346" s="1">
        <v>163</v>
      </c>
      <c r="IG346" s="1">
        <v>0</v>
      </c>
      <c r="IH346" s="1">
        <v>57</v>
      </c>
      <c r="II346" s="1">
        <v>52</v>
      </c>
      <c r="IJ346" s="1">
        <v>0</v>
      </c>
      <c r="IK346" s="1">
        <v>0</v>
      </c>
      <c r="IL346" s="1">
        <v>109</v>
      </c>
      <c r="IM346" s="26">
        <f>IFERROR(Tableau17[[#This Row],[LDIV]]/Tableau17[[#This Row],[Total général]],"")</f>
        <v>0</v>
      </c>
      <c r="IN346" s="26">
        <f>IFERROR(Tableau17[[#This Row],[LDVC]]/Tableau17[[#This Row],[Total général]],"")</f>
        <v>0</v>
      </c>
      <c r="IO346" s="26">
        <f>IFERROR(Tableau17[[#This Row],[LDVD]]/Tableau17[[#This Row],[Total général]],"")</f>
        <v>5.737704918032787E-2</v>
      </c>
      <c r="IP346" s="26">
        <f>IFERROR(Tableau17[[#This Row],[LDVG]]/Tableau17[[#This Row],[Total général]],"")</f>
        <v>4.9180327868852458E-2</v>
      </c>
      <c r="IQ346" s="26">
        <f>IFERROR(Tableau17[[#This Row],[LEXD]]/Tableau17[[#This Row],[Total général]],"")</f>
        <v>0</v>
      </c>
      <c r="IR346" s="26">
        <f>IFERROR(Tableau17[[#This Row],[LEXG]]/Tableau17[[#This Row],[Total général]],"")</f>
        <v>0</v>
      </c>
      <c r="IS346" s="26">
        <f>IFERROR(Tableau17[[#This Row],[LLR]]/Tableau17[[#This Row],[Total général]],"")</f>
        <v>0.31967213114754101</v>
      </c>
      <c r="IT346" s="26">
        <f>IFERROR(Tableau17[[#This Row],[LREM]]/Tableau17[[#This Row],[Total général]],"")</f>
        <v>3.2786885245901641E-2</v>
      </c>
      <c r="IU346" s="26">
        <f>IFERROR(Tableau17[[#This Row],[LRN]]/Tableau17[[#This Row],[Total général]],"")</f>
        <v>0.32786885245901637</v>
      </c>
      <c r="IV346" s="26">
        <f>IFERROR(Tableau17[[#This Row],[LUG]]/Tableau17[[#This Row],[Total général]],"")</f>
        <v>9.0163934426229511E-2</v>
      </c>
      <c r="IW346" s="26">
        <f>IFERROR(Tableau17[[#This Row],[LVEC]]/Tableau17[[#This Row],[Total général]],"")</f>
        <v>0.12295081967213115</v>
      </c>
      <c r="IX346" s="26">
        <f>IFERROR(Tableau17[[#This Row],[2008-T1-LCMD]]/Tableau17[[#This Row],[2008-T1-TOTAL]],"")</f>
        <v>4.2553191489361701E-2</v>
      </c>
      <c r="IY346" s="26">
        <f>IFERROR(Tableau17[[#This Row],[2008-T1-LDVD]]/Tableau17[[#This Row],[2008-T1-TOTAL]],"")</f>
        <v>0</v>
      </c>
      <c r="IZ346" s="26">
        <f>IFERROR(Tableau17[[#This Row],[2008-T1-LEXD]]/Tableau17[[#This Row],[2008-T1-TOTAL]],"")</f>
        <v>0</v>
      </c>
      <c r="JA346" s="26">
        <f>IFERROR(Tableau17[[#This Row],[2008-T1-LEXG]]/Tableau17[[#This Row],[2008-T1-TOTAL]],"")</f>
        <v>1.4184397163120567E-2</v>
      </c>
      <c r="JB346" s="26">
        <f>IFERROR(Tableau17[[#This Row],[2008-T1-LFN]]/Tableau17[[#This Row],[2008-T1-TOTAL]],"")</f>
        <v>0.19148936170212766</v>
      </c>
      <c r="JC346" s="26">
        <f>IFERROR(Tableau17[[#This Row],[2008-T1-LMAJ]]/Tableau17[[#This Row],[2008-T1-TOTAL]],"")</f>
        <v>0.39007092198581561</v>
      </c>
      <c r="JD346" s="26">
        <f>IFERROR(Tableau17[[#This Row],[2008-T1-LUG]]/Tableau17[[#This Row],[2008-T1-TOTAL]],"")</f>
        <v>0.36170212765957449</v>
      </c>
      <c r="JE346" s="26">
        <f>IFERROR(Tableau17[[#This Row],[2008-T2-LFN]]/Tableau17[[#This Row],[2008-T2-TOTAL]],"")</f>
        <v>0</v>
      </c>
      <c r="JF346" s="26">
        <f>IFERROR(Tableau17[[#This Row],[2008-T2-LGC]]/Tableau17[[#This Row],[2008-T2-TOTAL]],"")</f>
        <v>0.50641025641025639</v>
      </c>
      <c r="JG346" s="26">
        <f>IFERROR(Tableau17[[#This Row],[2008-T2-LMAJ]]/Tableau17[[#This Row],[2008-T2-TOTAL]],"")</f>
        <v>0.49358974358974361</v>
      </c>
      <c r="JH346" s="26">
        <f>IFERROR(Tableau17[[#This Row],[2008-T2-LUG]]/Tableau17[[#This Row],[2008-T2-TOTAL]],"")</f>
        <v>0</v>
      </c>
      <c r="JI346" s="26">
        <f>IFERROR(Tableau17[[#This Row],[2014-T1-LDIV]]/Tableau17[[#This Row],[2014-T1-TOTAL]],"")</f>
        <v>1.9736842105263157E-2</v>
      </c>
      <c r="JJ346" s="26">
        <f>IFERROR(Tableau17[[#This Row],[2014-T1-LDVD]]/Tableau17[[#This Row],[2014-T1-TOTAL]],"")</f>
        <v>0</v>
      </c>
      <c r="JK346" s="26">
        <f>IFERROR(Tableau17[[#This Row],[2014-T1-LDVG]]/Tableau17[[#This Row],[2014-T1-TOTAL]],"")</f>
        <v>0.125</v>
      </c>
      <c r="JL346" s="26">
        <f>IFERROR(Tableau17[[#This Row],[2014-T1-LEXG]]/Tableau17[[#This Row],[2014-T1-TOTAL]],"")</f>
        <v>0</v>
      </c>
      <c r="JM346" s="26">
        <f>IFERROR(Tableau17[[#This Row],[2014-T1-LFG]]/Tableau17[[#This Row],[2014-T1-TOTAL]],"")</f>
        <v>3.2894736842105261E-2</v>
      </c>
      <c r="JN346" s="26">
        <f>IFERROR(Tableau17[[#This Row],[2014-T1-LFN]]/Tableau17[[#This Row],[2014-T1-TOTAL]],"")</f>
        <v>0.375</v>
      </c>
      <c r="JO346" s="26">
        <f>IFERROR(Tableau17[[#This Row],[2014-T1-LUD]]/Tableau17[[#This Row],[2014-T1-TOTAL]],"")</f>
        <v>0.34210526315789475</v>
      </c>
      <c r="JP346" s="26">
        <f>IFERROR(Tableau17[[#This Row],[2014-T1-LUG]]/Tableau17[[#This Row],[2014-T1-TOTAL]],"")</f>
        <v>0.10526315789473684</v>
      </c>
      <c r="JQ346" s="26">
        <f>IFERROR(Tableau17[[#This Row],[2014-T2-LFN]]/Tableau17[[#This Row],[2014-T2-TOTAL]],"")</f>
        <v>0.4437869822485207</v>
      </c>
      <c r="JR346" s="26">
        <f>IFERROR(Tableau17[[#This Row],[2014-T2-LUD]]/Tableau17[[#This Row],[2014-T2-TOTAL]],"")</f>
        <v>0.41420118343195267</v>
      </c>
      <c r="JS346" s="26">
        <f>IFERROR(Tableau17[[#This Row],[2014-T2-LUG]]/Tableau17[[#This Row],[2014-T2-TOTAL]],"")</f>
        <v>0.14201183431952663</v>
      </c>
      <c r="JT346" s="26">
        <f>IFERROR(Tableau17[[#This Row],[2015-T1-BC-DIV]]/Tableau17[[#This Row],[2015-T1-TOTAL]],"")</f>
        <v>0</v>
      </c>
      <c r="JU346" s="26">
        <f>IFERROR(Tableau17[[#This Row],[2015-T1-BC-DLF]]/Tableau17[[#This Row],[2015-T1-TOTAL]],"")</f>
        <v>0</v>
      </c>
      <c r="JV346" s="26">
        <f>IFERROR(Tableau17[[#This Row],[2015-T1-BC-DVD]]/Tableau17[[#This Row],[2015-T1-TOTAL]],"")</f>
        <v>0</v>
      </c>
      <c r="JW346" s="26">
        <f>IFERROR(Tableau17[[#This Row],[2015-T1-BC-DVG]]/Tableau17[[#This Row],[2015-T1-TOTAL]],"")</f>
        <v>3.6363636363636362E-2</v>
      </c>
      <c r="JX346" s="26">
        <f>IFERROR(Tableau17[[#This Row],[2015-T1-BC-FG]]/Tableau17[[#This Row],[2015-T1-TOTAL]],"")</f>
        <v>0.11818181818181818</v>
      </c>
      <c r="JY346" s="26">
        <f>IFERROR(Tableau17[[#This Row],[2015-T1-BC-FN]]/Tableau17[[#This Row],[2015-T1-TOTAL]],"")</f>
        <v>0.52727272727272723</v>
      </c>
      <c r="JZ346" s="26">
        <f>IFERROR(Tableau17[[#This Row],[2015-T1-BC-MDM]]/Tableau17[[#This Row],[2015-T1-TOTAL]],"")</f>
        <v>9.0909090909090912E-2</v>
      </c>
      <c r="KA346" s="26">
        <f>IFERROR(Tableau17[[#This Row],[2015-T1-BC-RDG]]/Tableau17[[#This Row],[2015-T1-TOTAL]],"")</f>
        <v>0</v>
      </c>
      <c r="KB346" s="26">
        <f>IFERROR(Tableau17[[#This Row],[2015-T1-BC-SOC]]/Tableau17[[#This Row],[2015-T1-TOTAL]],"")</f>
        <v>0</v>
      </c>
      <c r="KC346" s="26">
        <f>IFERROR(Tableau17[[#This Row],[2015-T1-BC-UD]]/Tableau17[[#This Row],[2015-T1-TOTAL]],"")</f>
        <v>0.22727272727272727</v>
      </c>
      <c r="KD346" s="26">
        <f>IFERROR(Tableau17[[#This Row],[2015-T1-BC-UG]]/Tableau17[[#This Row],[2015-T1-TOTAL]],"")</f>
        <v>0</v>
      </c>
      <c r="KE346" s="26">
        <f>IFERROR(Tableau17[[#This Row],[2015-T1-BC-VEC]]/Tableau17[[#This Row],[2015-T1-TOTAL]],"")</f>
        <v>0</v>
      </c>
      <c r="KF346" s="26">
        <f>IFERROR(Tableau17[[#This Row],[2015-T2-BC-DVG]]/Tableau17[[#This Row],[2015-T2-TOTAL]],"")</f>
        <v>0</v>
      </c>
      <c r="KG346" s="26">
        <f>IFERROR(Tableau17[[#This Row],[2015-T2-BC-FN]]/Tableau17[[#This Row],[2015-T2-TOTAL]],"")</f>
        <v>0.53488372093023251</v>
      </c>
      <c r="KH346" s="26">
        <f>IFERROR(Tableau17[[#This Row],[2015-T2-BC-SOC]]/Tableau17[[#This Row],[2015-T2-TOTAL]],"")</f>
        <v>0</v>
      </c>
      <c r="KI346" s="26">
        <f>IFERROR(Tableau17[[#This Row],[2015-T2-BC-UD]]/Tableau17[[#This Row],[2015-T2-TOTAL]],"")</f>
        <v>0.46511627906976744</v>
      </c>
      <c r="KJ346" s="26">
        <f>IFERROR(Tableau17[[#This Row],[2015-T2-BC-UG]]/Tableau17[[#This Row],[2015-T2-TOTAL]],"")</f>
        <v>0</v>
      </c>
      <c r="KK346" s="26">
        <f>IFERROR(Tableau17[[#This Row],[2017 (L)-T1-COM]]/Tableau17[[#This Row],[2017 (L)-T1-TOTAL]],"")</f>
        <v>6.1349693251533744E-3</v>
      </c>
      <c r="KL346" s="26">
        <f>IFERROR(Tableau17[[#This Row],[2017 (L)-T1-DIV]]/Tableau17[[#This Row],[2017 (L)-T1-TOTAL]],"")</f>
        <v>6.1349693251533744E-3</v>
      </c>
      <c r="KM346" s="26">
        <f>IFERROR(Tableau17[[#This Row],[2017 (L)-T1-DLF]]/Tableau17[[#This Row],[2017 (L)-T1-TOTAL]],"")</f>
        <v>2.4539877300613498E-2</v>
      </c>
      <c r="KN346" s="26">
        <f>IFERROR(Tableau17[[#This Row],[2017 (L)-T1-DVD]]/Tableau17[[#This Row],[2017 (L)-T1-TOTAL]],"")</f>
        <v>0</v>
      </c>
      <c r="KO346" s="26">
        <f>IFERROR(Tableau17[[#This Row],[2017 (L)-T1-DVG]]/Tableau17[[#This Row],[2017 (L)-T1-TOTAL]],"")</f>
        <v>0</v>
      </c>
      <c r="KP346" s="26">
        <f>IFERROR(Tableau17[[#This Row],[2017 (L)-T1-ECO]]/Tableau17[[#This Row],[2017 (L)-T1-TOTAL]],"")</f>
        <v>6.7484662576687116E-2</v>
      </c>
      <c r="KQ346" s="26">
        <f>IFERROR(Tableau17[[#This Row],[2017 (L)-T1-EXD]]/Tableau17[[#This Row],[2017 (L)-T1-TOTAL]],"")</f>
        <v>1.8404907975460124E-2</v>
      </c>
      <c r="KR346" s="26">
        <f>IFERROR(Tableau17[[#This Row],[2017 (L)-T1-EXG]]/Tableau17[[#This Row],[2017 (L)-T1-TOTAL]],"")</f>
        <v>0</v>
      </c>
      <c r="KS346" s="26">
        <f>IFERROR(Tableau17[[#This Row],[2017 (L)-T1-FI]]/Tableau17[[#This Row],[2017 (L)-T1-TOTAL]],"")</f>
        <v>0.15337423312883436</v>
      </c>
      <c r="KT346" s="26">
        <f>IFERROR(Tableau17[[#This Row],[2017 (L)-T1-FN]]/Tableau17[[#This Row],[2017 (L)-T1-TOTAL]],"")</f>
        <v>0.25153374233128833</v>
      </c>
      <c r="KU346" s="26">
        <f>IFERROR(Tableau17[[#This Row],[2017 (L)-T1-LR]]/Tableau17[[#This Row],[2017 (L)-T1-TOTAL]],"")</f>
        <v>0.1411042944785276</v>
      </c>
      <c r="KV346" s="26">
        <f>IFERROR(Tableau17[[#This Row],[2017 (L)-T1-MDM]]/Tableau17[[#This Row],[2017 (L)-T1-TOTAL]],"")</f>
        <v>0.33128834355828218</v>
      </c>
      <c r="KW346" s="26">
        <f>IFERROR(Tableau17[[#This Row],[2017 (L)-T1-RDG]]/Tableau17[[#This Row],[2017 (L)-T1-TOTAL]],"")</f>
        <v>0</v>
      </c>
      <c r="KX346" s="26">
        <f>IFERROR(Tableau17[[#This Row],[2017 (L)-T1-REG]]/Tableau17[[#This Row],[2017 (L)-T1-TOTAL]],"")</f>
        <v>0</v>
      </c>
      <c r="KY346" s="26">
        <f>IFERROR(Tableau17[[#This Row],[2017 (L)-T1-REM]]/Tableau17[[#This Row],[2017 (L)-T1-TOTAL]],"")</f>
        <v>0</v>
      </c>
      <c r="KZ346" s="26">
        <f>IFERROR(Tableau17[[#This Row],[2017 (L)-T1-SOC]]/Tableau17[[#This Row],[2017 (L)-T1-TOTAL]],"")</f>
        <v>0</v>
      </c>
      <c r="LA346" s="26">
        <f>IFERROR(Tableau17[[#This Row],[2017 (L)-T1-UDI]]/Tableau17[[#This Row],[2017 (L)-T1-TOTAL]],"")</f>
        <v>0</v>
      </c>
      <c r="LB346" s="26">
        <f>IFERROR(Tableau17[[#This Row],[2017 (L)-T2-FI]]/Tableau17[[#This Row],[2017 (L)-T2-TOTAL]],"")</f>
        <v>0</v>
      </c>
      <c r="LC346" s="26">
        <f>IFERROR(Tableau17[[#This Row],[2017 (L)-T2-FN]]/Tableau17[[#This Row],[2017 (L)-T2-TOTAL]],"")</f>
        <v>0</v>
      </c>
      <c r="LD346" s="26">
        <f>IFERROR(Tableau17[[#This Row],[2017 (L)-T2-LR]]/Tableau17[[#This Row],[2017 (L)-T2-TOTAL]],"")</f>
        <v>0.52293577981651373</v>
      </c>
      <c r="LE346" s="26">
        <f>IFERROR(Tableau17[[#This Row],[2017 (L)-T2-MDM]]/Tableau17[[#This Row],[2017 (L)-T2-TOTAL]],"")</f>
        <v>0.47706422018348627</v>
      </c>
      <c r="LF346" s="26">
        <f>IFERROR(Tableau17[[#This Row],[2017 (L)-T2-REM]]/Tableau17[[#This Row],[2017 (L)-T2-TOTAL]],"")</f>
        <v>0</v>
      </c>
      <c r="LG346" s="26">
        <f>IFERROR(Tableau17[[#This Row],[2017-T1-ARTHAUD Nathalie]]/Tableau17[[#This Row],[2017-T1-TOTAL]],"")</f>
        <v>2.6666666666666666E-3</v>
      </c>
      <c r="LH346" s="26">
        <f>IFERROR(Tableau17[[#This Row],[2017-T1-ASSELINEAU Fran]]/Tableau17[[#This Row],[2017-T1-TOTAL]],"")</f>
        <v>5.3333333333333332E-3</v>
      </c>
      <c r="LI346" s="26">
        <f>IFERROR(Tableau17[[#This Row],[2017-T1-CHEMINADE Jacques]]/Tableau17[[#This Row],[2017-T1-TOTAL]],"")</f>
        <v>0</v>
      </c>
      <c r="LJ346" s="26">
        <f>IFERROR(Tableau17[[#This Row],[2017-T1-DUPONT-AIGNAN Nicolas]]/Tableau17[[#This Row],[2017-T1-TOTAL]],"")</f>
        <v>4.2666666666666665E-2</v>
      </c>
      <c r="LK346" s="26">
        <f>IFERROR(Tableau17[[#This Row],[2017-T1-FILLON Fran]]/Tableau17[[#This Row],[2017-T1-TOTAL]],"")</f>
        <v>0.10933333333333334</v>
      </c>
      <c r="LL346" s="26">
        <f>IFERROR(Tableau17[[#This Row],[2017-T1-HAMON Beno]]/Tableau17[[#This Row],[2017-T1-TOTAL]],"")</f>
        <v>7.1999999999999995E-2</v>
      </c>
      <c r="LM346" s="26">
        <f>IFERROR(Tableau17[[#This Row],[2017-T1-LASSALLE Jean]]/Tableau17[[#This Row],[2017-T1-TOTAL]],"")</f>
        <v>1.3333333333333334E-2</v>
      </c>
      <c r="LN346" s="26">
        <f>IFERROR(Tableau17[[#This Row],[2017-T1-LE PEN Marine]]/Tableau17[[#This Row],[2017-T1-TOTAL]],"")</f>
        <v>0.39466666666666667</v>
      </c>
      <c r="LO346" s="26">
        <f>IFERROR(Tableau17[[#This Row],[2017-T1-M Jean-Luc]]/Tableau17[[#This Row],[2017-T1-TOTAL]],"")</f>
        <v>0.2</v>
      </c>
      <c r="LP346" s="26">
        <f>IFERROR(Tableau17[[#This Row],[2017-T1-MACRON Emmanuel]]/Tableau17[[#This Row],[2017-T1-TOTAL]],"")</f>
        <v>0.152</v>
      </c>
      <c r="LQ346" s="26">
        <f>IFERROR(Tableau17[[#This Row],[2017-T1-POUTOU Philippe]]/Tableau17[[#This Row],[2017-T1-TOTAL]],"")</f>
        <v>8.0000000000000002E-3</v>
      </c>
      <c r="LR346" s="26">
        <f>IFERROR(Tableau17[[#This Row],[2017-T2-LE PEN Marine]]/Tableau17[[#This Row],[2017-T2-TOTAL]],"")</f>
        <v>0.53172205438066467</v>
      </c>
      <c r="LS346" s="26">
        <f>IFERROR(Tableau17[[#This Row],[2017-T2-MACRON Emmanuel]]/Tableau17[[#This Row],[2017-T2-TOTAL]],"")</f>
        <v>0.46827794561933533</v>
      </c>
      <c r="LT346" s="26">
        <f>IFERROR(Tableau17[[#This Row],[2019-T1-ALEXANDRE Audric]]/Tableau17[[#This Row],[2019-T1-TOTAL]],"")</f>
        <v>0</v>
      </c>
      <c r="LU346" s="26">
        <f>IFERROR(Tableau17[[#This Row],[2019-T1-ARTHAUD Nathalie]]/Tableau17[[#This Row],[2019-T1-TOTAL]],"")</f>
        <v>0</v>
      </c>
      <c r="LV346" s="26">
        <f>IFERROR(Tableau17[[#This Row],[2019-T1-ASSELINEAU François]]/Tableau17[[#This Row],[2019-T1-TOTAL]],"")</f>
        <v>5.5865921787709499E-3</v>
      </c>
      <c r="LW346" s="26">
        <f>IFERROR(Tableau17[[#This Row],[2019-T1-AUBRY Manon]]/Tableau17[[#This Row],[2019-T1-TOTAL]],"")</f>
        <v>6.7039106145251395E-2</v>
      </c>
      <c r="LX346" s="26">
        <f>IFERROR(Tableau17[[#This Row],[2019-T1-AZERGUI Nagib]]/Tableau17[[#This Row],[2019-T1-TOTAL]],"")</f>
        <v>3.9106145251396648E-2</v>
      </c>
      <c r="LY346" s="26">
        <f>IFERROR(Tableau17[[#This Row],[2019-T1-BARDELLA Jordan]]/Tableau17[[#This Row],[2019-T1-TOTAL]],"")</f>
        <v>0.36871508379888268</v>
      </c>
      <c r="LZ346" s="26">
        <f>IFERROR(Tableau17[[#This Row],[2019-T1-BELLAMY François-Xavier]]/Tableau17[[#This Row],[2019-T1-TOTAL]],"")</f>
        <v>7.8212290502793297E-2</v>
      </c>
      <c r="MA346" s="26">
        <f>IFERROR(Tableau17[[#This Row],[2019-T1-BIDOU Olivier]]/Tableau17[[#This Row],[2019-T1-TOTAL]],"")</f>
        <v>0</v>
      </c>
      <c r="MB346" s="26">
        <f>IFERROR(Tableau17[[#This Row],[2019-T1-BOURG Dominique]]/Tableau17[[#This Row],[2019-T1-TOTAL]],"")</f>
        <v>4.4692737430167599E-2</v>
      </c>
      <c r="MC346" s="26">
        <f>IFERROR(Tableau17[[#This Row],[2019-T1-BROSSAT Ian]]/Tableau17[[#This Row],[2019-T1-TOTAL]],"")</f>
        <v>2.23463687150838E-2</v>
      </c>
      <c r="MD346" s="26">
        <f>IFERROR(Tableau17[[#This Row],[2019-T1-CAILLAUD Sophie]]/Tableau17[[#This Row],[2019-T1-TOTAL]],"")</f>
        <v>0</v>
      </c>
      <c r="ME346" s="26">
        <f>IFERROR(Tableau17[[#This Row],[2019-T1-CAMUS Renaud]]/Tableau17[[#This Row],[2019-T1-TOTAL]],"")</f>
        <v>0</v>
      </c>
      <c r="MF346" s="26">
        <f>IFERROR(Tableau17[[#This Row],[2019-T1-CHALENÇON Christophe]]/Tableau17[[#This Row],[2019-T1-TOTAL]],"")</f>
        <v>0</v>
      </c>
      <c r="MG346" s="26">
        <f>IFERROR(Tableau17[[#This Row],[2019-T1-CORBET Cathy Denise Ginette]]/Tableau17[[#This Row],[2019-T1-TOTAL]],"")</f>
        <v>0</v>
      </c>
      <c r="MH346" s="26">
        <f>IFERROR(Tableau17[[#This Row],[2019-T1-DE PREVOISIN Robert]]/Tableau17[[#This Row],[2019-T1-TOTAL]],"")</f>
        <v>0</v>
      </c>
      <c r="MI346" s="26">
        <f>IFERROR(Tableau17[[#This Row],[2019-T1-DELFEL Thérèse]]/Tableau17[[#This Row],[2019-T1-TOTAL]],"")</f>
        <v>0</v>
      </c>
      <c r="MJ346" s="26">
        <f>IFERROR(Tableau17[[#This Row],[2019-T1-DIEUMEGARD Pierre]]/Tableau17[[#This Row],[2019-T1-TOTAL]],"")</f>
        <v>5.5865921787709499E-3</v>
      </c>
      <c r="MK346" s="26">
        <f>IFERROR(Tableau17[[#This Row],[2019-T1-DUPONT-AIGNAN Nicolas]]/Tableau17[[#This Row],[2019-T1-TOTAL]],"")</f>
        <v>4.4692737430167599E-2</v>
      </c>
      <c r="ML346" s="26">
        <f>IFERROR(Tableau17[[#This Row],[2019-T1-GERNIGON Yves]]/Tableau17[[#This Row],[2019-T1-TOTAL]],"")</f>
        <v>0</v>
      </c>
      <c r="MM346" s="26">
        <f>IFERROR(Tableau17[[#This Row],[2019-T1-GLUCKSMANN Raphaël]]/Tableau17[[#This Row],[2019-T1-TOTAL]],"")</f>
        <v>2.23463687150838E-2</v>
      </c>
      <c r="MN346" s="26">
        <f>IFERROR(Tableau17[[#This Row],[2019-T1-HAMON Benoît]]/Tableau17[[#This Row],[2019-T1-TOTAL]],"")</f>
        <v>3.9106145251396648E-2</v>
      </c>
      <c r="MO346" s="26">
        <f>IFERROR(Tableau17[[#This Row],[2019-T1-HELGEN Gilles]]/Tableau17[[#This Row],[2019-T1-TOTAL]],"")</f>
        <v>0</v>
      </c>
      <c r="MP346" s="26">
        <f>IFERROR(Tableau17[[#This Row],[2019-T1-JADOT Yannick]]/Tableau17[[#This Row],[2019-T1-TOTAL]],"")</f>
        <v>0.13966480446927373</v>
      </c>
      <c r="MQ346" s="26">
        <f>IFERROR(Tableau17[[#This Row],[2019-T1-LAGARDE Jean-Christophe]]/Tableau17[[#This Row],[2019-T1-TOTAL]],"")</f>
        <v>0</v>
      </c>
      <c r="MR346" s="26">
        <f>IFERROR(Tableau17[[#This Row],[2019-T1-LALANNE Francis]]/Tableau17[[#This Row],[2019-T1-TOTAL]],"")</f>
        <v>1.11731843575419E-2</v>
      </c>
      <c r="MS346" s="26">
        <f>IFERROR(Tableau17[[#This Row],[2019-T1-LOISEAU Nathalie]]/Tableau17[[#This Row],[2019-T1-TOTAL]],"")</f>
        <v>0.11173184357541899</v>
      </c>
      <c r="MT346" s="26">
        <f>IFERROR(Tableau17[[#This Row],[2019-T1-MARIE Florie]]/Tableau17[[#This Row],[2019-T1-TOTAL]],"")</f>
        <v>0</v>
      </c>
      <c r="MU346" s="26">
        <f>IFERROR(Tableau17[[#This Row],[2008-T1-MACROEXTRDROITE]]/Tableau17[[#This Row],[2008-T1-MACROTOTALE]],"")</f>
        <v>0.19148936170212766</v>
      </c>
      <c r="MV346" s="26">
        <f>IFERROR(Tableau17[[#This Row],[2008-T1-MACRODROITE]]/Tableau17[[#This Row],[2008-T1-MACROTOTALE]],"")</f>
        <v>0.43262411347517732</v>
      </c>
      <c r="MW346" s="26">
        <f>IFERROR(Tableau17[[#This Row],[2008-T1-MACROCENTRE]]/Tableau17[[#This Row],[2008-T1-MACROTOTALE]],"")</f>
        <v>0</v>
      </c>
      <c r="MX346" s="26">
        <f>IFERROR(Tableau17[[#This Row],[2008-T1-MACROGAUCHE]]/Tableau17[[#This Row],[2008-T1-MACROTOTALE]],"")</f>
        <v>0.37588652482269502</v>
      </c>
      <c r="MY346" s="26">
        <f>IFERROR(Tableau17[[#This Row],[2008-T1-MACROAUTRE]]/Tableau17[[#This Row],[2008-T1-MACROTOTALE]],"")</f>
        <v>0</v>
      </c>
      <c r="MZ346" s="26">
        <f>IFERROR(Tableau17[[#This Row],[2008-T2-MACROEXTRDROITE]]/Tableau17[[#This Row],[2008-T2-MACROTOTALE]],"")</f>
        <v>0</v>
      </c>
      <c r="NA346" s="26">
        <f>IFERROR(Tableau17[[#This Row],[2008-T2-MACRODROITE]]/Tableau17[[#This Row],[2008-T2-MACROTOTALE]],"")</f>
        <v>0.49358974358974361</v>
      </c>
      <c r="NB346" s="26">
        <f>IFERROR(Tableau17[[#This Row],[2008-T2-MACROCENTRE]]/Tableau17[[#This Row],[2008-T2-MACROTOTALE]],"")</f>
        <v>0</v>
      </c>
      <c r="NC346" s="26">
        <f>IFERROR(Tableau17[[#This Row],[2008-T2-MACROGAUCHE]]/Tableau17[[#This Row],[2008-T2-MACROTOTALE]],"")</f>
        <v>0.50641025641025639</v>
      </c>
      <c r="ND346" s="26">
        <f>IFERROR(Tableau17[[#This Row],[2008-T2-MACROAUTRE]]/Tableau17[[#This Row],[2008-T2-MACROTOTALE]],"")</f>
        <v>0</v>
      </c>
      <c r="NE346" s="26">
        <f>IFERROR(Tableau17[[#This Row],[2014-T1-MACROEXTRDROITE]]/Tableau17[[#This Row],[2014-T1-MACROTOTALE]],"")</f>
        <v>0.375</v>
      </c>
      <c r="NF346" s="26">
        <f>IFERROR(Tableau17[[#This Row],[2014-T1-MACRODROITE]]/Tableau17[[#This Row],[2014-T1-MACROTOTALE]],"")</f>
        <v>0.34210526315789475</v>
      </c>
      <c r="NG346" s="26">
        <f>IFERROR(Tableau17[[#This Row],[2014-T1-MACROCENTRE]]/Tableau17[[#This Row],[2014-T1-MACROTOTALE]],"")</f>
        <v>1.9736842105263157E-2</v>
      </c>
      <c r="NH346" s="26">
        <f>IFERROR(Tableau17[[#This Row],[2014-T1-MACROGAUCHE]]/Tableau17[[#This Row],[2014-T1-MACROTOTALE]],"")</f>
        <v>0.26315789473684209</v>
      </c>
      <c r="NI346" s="26">
        <f>IFERROR(Tableau17[[#This Row],[2014-T1-MACROAUTRE]]/Tableau17[[#This Row],[2014-T1-MACROTOTALE]],"")</f>
        <v>0</v>
      </c>
      <c r="NJ346" s="26">
        <f>IFERROR(Tableau17[[#This Row],[2014-T2-MACROEXTRDROITE]]/Tableau17[[#This Row],[2014-T2-MACROTOTALE]],"")</f>
        <v>0.4437869822485207</v>
      </c>
      <c r="NK346" s="26">
        <f>IFERROR(Tableau17[[#This Row],[2014-T2-MACRODROITE]]/Tableau17[[#This Row],[2014-T2-MACROTOTALE]],"")</f>
        <v>0.41420118343195267</v>
      </c>
      <c r="NL346" s="26">
        <f>IFERROR(Tableau17[[#This Row],[2014-T2-MACROCENTRE]]/Tableau17[[#This Row],[2014-T2-MACROTOTALE]],"")</f>
        <v>0</v>
      </c>
      <c r="NM346" s="26">
        <f>IFERROR(Tableau17[[#This Row],[2014-T2-MACROGAUCHE]]/Tableau17[[#This Row],[2014-T2-MACROTOTALE]],"")</f>
        <v>0.14201183431952663</v>
      </c>
      <c r="NN346" s="26">
        <f>IFERROR(Tableau17[[#This Row],[2014-T2-MACROAUTRE]]/Tableau17[[#This Row],[2014-T2-MACROTOTALE]],"")</f>
        <v>0</v>
      </c>
      <c r="NO346" s="26">
        <f>IFERROR( Tableau17[[#This Row],[2015-T1-MACROEXTRDROITE]]/Tableau17[[#This Row],[2015-T1-MACROTOTALE]],"")</f>
        <v>0.52727272727272723</v>
      </c>
      <c r="NP346" s="26">
        <f>IFERROR(Tableau17[[#This Row],[2015-T1-MACRODROITE]]/Tableau17[[#This Row],[2015-T1-MACROTOTALE]],"")</f>
        <v>0.22727272727272727</v>
      </c>
      <c r="NQ346" s="26">
        <f>IFERROR(Tableau17[[#This Row],[2015-T1-MACROCENTRE]]/Tableau17[[#This Row],[2015-T1-MACROTOTALE]],"")</f>
        <v>9.0909090909090912E-2</v>
      </c>
      <c r="NR346" s="26">
        <f>IFERROR(Tableau17[[#This Row],[2015-T1-MACROGAUCHE]]/Tableau17[[#This Row],[2015-T1-MACROTOTALE]],"")</f>
        <v>0.15454545454545454</v>
      </c>
      <c r="NS346" s="26">
        <f>IFERROR(Tableau17[[#This Row],[2015-T1-MACROAUTRE]]/Tableau17[[#This Row],[2015-T1-MACROTOTALE]],"")</f>
        <v>0</v>
      </c>
      <c r="NT346" s="26">
        <f>IFERROR(Tableau17[[#This Row],[2015-T2-MACROEXTRDROITE]]/Tableau17[[#This Row],[2015-T2-MACROTOTALE]],"")</f>
        <v>0.53488372093023251</v>
      </c>
      <c r="NU346" s="26">
        <f>IFERROR(Tableau17[[#This Row],[2015-T2-MACRODROITE]]/Tableau17[[#This Row],[2015-T2-MACROTOTALE]],"")</f>
        <v>0.46511627906976744</v>
      </c>
      <c r="NV346" s="26">
        <f>IFERROR(Tableau17[[#This Row],[2015-T2-MACROCENTRE]]/Tableau17[[#This Row],[2015-T2-MACROTOTALE]],"")</f>
        <v>0</v>
      </c>
      <c r="NW346" s="26">
        <f>IFERROR(Tableau17[[#This Row],[2015-T2-MACROGAUCHE]]/Tableau17[[#This Row],[2015-T2-MACROTOTALE]],"")</f>
        <v>0</v>
      </c>
      <c r="NX346" s="26">
        <f>IFERROR(Tableau17[[#This Row],[2015-T2-MACROAUTRE]]/Tableau17[[#This Row],[2015-T2-MACROTOTALE]],"")</f>
        <v>0</v>
      </c>
      <c r="NY346" s="26">
        <f>IFERROR(Tableau17[[#This Row],[2017-T1-MACROEXTRDROITE]]/Tableau17[[#This Row],[2017-T1-MACROTOTALE]],"")</f>
        <v>0.44266666666666665</v>
      </c>
      <c r="NZ346" s="26">
        <f>IFERROR(Tableau17[[#This Row],[2017-T1-MACRODROITE]]/Tableau17[[#This Row],[2017-T1-MACROTOTALE]],"")</f>
        <v>0.10933333333333334</v>
      </c>
      <c r="OA346" s="26">
        <f>IFERROR(Tableau17[[#This Row],[2017-T1-MACROCENTRE]]/Tableau17[[#This Row],[2017-T1-MACROTOTALE]],"")</f>
        <v>0.152</v>
      </c>
      <c r="OB346" s="26">
        <f>IFERROR(Tableau17[[#This Row],[2017-T1-MACROGAUCHE]]/Tableau17[[#This Row],[2017-T1-MACROTOTALE]],"")</f>
        <v>0.28266666666666668</v>
      </c>
      <c r="OC346" s="26">
        <f>IFERROR(Tableau17[[#This Row],[2017-T1-MACROAUTRE]]/Tableau17[[#This Row],[2017-T1-MACROTOTALE]],"")</f>
        <v>1.3333333333333334E-2</v>
      </c>
      <c r="OD346" s="26">
        <f>IFERROR(Tableau17[[#This Row],[2017-T2-MACROEXTRDROITE]]/Tableau17[[#This Row],[2017-T2-MACROTOTALE]],"")</f>
        <v>0.53172205438066467</v>
      </c>
      <c r="OE346" s="26">
        <f>IFERROR(Tableau17[[#This Row],[2017-T2-MACRODROITE]]/Tableau17[[#This Row],[2017-T2-MACROTOTALE]],"")</f>
        <v>0</v>
      </c>
      <c r="OF346" s="26">
        <f>IFERROR(Tableau17[[#This Row],[2017-T2-MACROCENTRE]]/Tableau17[[#This Row],[2017-T2-MACROTOTALE]],"")</f>
        <v>0.46827794561933533</v>
      </c>
      <c r="OG346" s="26">
        <f>IFERROR(Tableau17[[#This Row],[2017-T2-MACROGAUCHE]]/Tableau17[[#This Row],[2017-T2-MACROTOTALE]],"")</f>
        <v>0</v>
      </c>
      <c r="OH346" s="26">
        <f>IFERROR(Tableau17[[#This Row],[2017-T2-MACROAUTRE]]/Tableau17[[#This Row],[2017-T2-MACROTOTALE]],"")</f>
        <v>0</v>
      </c>
      <c r="OI346" s="26">
        <f>IFERROR(Tableau17[[#This Row],[2019-T1-MACROEXTRDROITE]]/Tableau17[[#This Row],[2019-T1-MACROTOTALE]],"")</f>
        <v>0.41081081081081083</v>
      </c>
      <c r="OJ346" s="26">
        <f>IFERROR(Tableau17[[#This Row],[2019-T1-MACRODROITE]]/Tableau17[[#This Row],[2019-T1-MACROTOTALE]],"")</f>
        <v>7.567567567567568E-2</v>
      </c>
      <c r="OK346" s="26">
        <f>IFERROR(Tableau17[[#This Row],[2019-T1-MACROCENTRE]]/Tableau17[[#This Row],[2019-T1-MACROTOTALE]],"")</f>
        <v>0.10810810810810811</v>
      </c>
      <c r="OL346" s="26">
        <f>IFERROR(Tableau17[[#This Row],[2019-T1-MACROGAUCHE]]/Tableau17[[#This Row],[2019-T1-MACROTOTALE]],"")</f>
        <v>0.2810810810810811</v>
      </c>
      <c r="OM346" s="26">
        <f>IFERROR(Tableau17[[#This Row],[2019-T1-MACROAUTRE]]/Tableau17[[#This Row],[2019-T1-MACROTOTALE]],"")</f>
        <v>0.12432432432432433</v>
      </c>
      <c r="ON346" s="26">
        <f>IFERROR(Tableau17[[#This Row],[2020-T1-MACROEXTRDROITE]]/Tableau17[[#This Row],[2020-T1-MACROTOTALE]],"")</f>
        <v>0.32786885245901637</v>
      </c>
      <c r="OO346" s="26">
        <f>IFERROR(Tableau17[[#This Row],[2020-T1-MACRODROITE]]/Tableau17[[#This Row],[2020-T1-MACROTOTALE]],"")</f>
        <v>0.37704918032786883</v>
      </c>
      <c r="OP346" s="26">
        <f>IFERROR(Tableau17[[#This Row],[2020-T1-MACROCENTRE]]/Tableau17[[#This Row],[2020-T1-MACROTOTALE]],"")</f>
        <v>3.2786885245901641E-2</v>
      </c>
      <c r="OQ346" s="26">
        <f>IFERROR(Tableau17[[#This Row],[2020-T1-MACROGAUCHE]]/Tableau17[[#This Row],[2020-T1-MACROTOTALE]],"")</f>
        <v>0.26229508196721313</v>
      </c>
      <c r="OR346" s="26">
        <f>IFERROR(Tableau17[[#This Row],[2020-T1-MACROAUTRE]]/Tableau17[[#This Row],[2020-T1-MACROTOTALE]],"")</f>
        <v>0</v>
      </c>
      <c r="OS346" s="26">
        <f>IFERROR(Tableau17[[#This Row],[2017 (L)-T1-MACROEXTRDROITE]]/Tableau17[[#This Row],[2017 (L)-T1-MACROTOTALE]],"")</f>
        <v>0.29447852760736198</v>
      </c>
      <c r="OT346" s="26">
        <f>IFERROR(Tableau17[[#This Row],[2017 (L)-T1-MACRODROITE]]/Tableau17[[#This Row],[2017 (L)-T1-MACROTOTALE]],"")</f>
        <v>0.1411042944785276</v>
      </c>
      <c r="OU346" s="26">
        <f>IFERROR(Tableau17[[#This Row],[2017 (L)-T1-MACROCENTRE]]/Tableau17[[#This Row],[2017 (L)-T1-MACROTOTALE]],"")</f>
        <v>0.33128834355828218</v>
      </c>
      <c r="OV346" s="26">
        <f>IFERROR(Tableau17[[#This Row],[2017 (L)-T1-MACROGAUCHE]]/Tableau17[[#This Row],[2017 (L)-T1-MACROTOTALE]],"")</f>
        <v>0.22699386503067484</v>
      </c>
      <c r="OW346" s="26">
        <f>IFERROR(Tableau17[[#This Row],[2017 (L)-T1-MACROAUTRE]]/Tableau17[[#This Row],[2017 (L)-T1-MACROTOTALE]],"")</f>
        <v>6.1349693251533744E-3</v>
      </c>
      <c r="OX346" s="26">
        <f>IFERROR(Tableau17[[#This Row],[2017 (L)-T2-MACROEXTRDROITE]]/Tableau17[[#This Row],[2017 (L)-T2-MACROTOTALE]],"")</f>
        <v>0</v>
      </c>
      <c r="OY346" s="26">
        <f>IFERROR(Tableau17[[#This Row],[2017 (L)-T2-MACRODROITE]]/Tableau17[[#This Row],[2017 (L)-T2-MACROTOTALE]],"")</f>
        <v>0.52293577981651373</v>
      </c>
      <c r="OZ346" s="26">
        <f>IFERROR(Tableau17[[#This Row],[2017 (L)-T2-MACROCENTRE]]/Tableau17[[#This Row],[2017 (L)-T2-MACROTOTALE]],"")</f>
        <v>0.47706422018348627</v>
      </c>
      <c r="PA346" s="26">
        <f>IFERROR(Tableau17[[#This Row],[2017 (L)-T2-MACROGAUCHE]]/Tableau17[[#This Row],[2017 (L)-T2-MACROTOTALE]],"")</f>
        <v>0</v>
      </c>
      <c r="PB346" s="26">
        <f>IFERROR(Tableau17[[#This Row],[2017 (L)-T2-MACROAUTRE]]/Tableau17[[#This Row],[2017 (L)-T2-MACROTOTALE]],"")</f>
        <v>0</v>
      </c>
      <c r="PC346" s="26">
        <f>IFERROR(Tableau17[[#This Row],[2008_T1_PROCUS]]/Tableau17[[#This Row],[2008_T1_INSCRITS]],0)</f>
        <v>0</v>
      </c>
      <c r="PD346" s="26">
        <f>IFERROR(Tableau17[[#This Row],[2008_T2_PROCUS]]/Tableau17[[#This Row],[2008_T2_INSCRITS]],0)</f>
        <v>0</v>
      </c>
      <c r="PE346" s="26">
        <f>Tableau17[[#This Row],[2014_T1_PROCUS]]/Tableau17[[#This Row],[2014_T1_INSCRITS]]</f>
        <v>5.681818181818182E-3</v>
      </c>
      <c r="PF346" s="26">
        <f>IFERROR(Tableau17[[#This Row],[2014_T2_PROCUS]]/Tableau17[[#This Row],[2014_T2_INSCRITS]],0)</f>
        <v>8.5227272727272721E-3</v>
      </c>
    </row>
    <row r="347" spans="1:422" hidden="1" x14ac:dyDescent="0.2">
      <c r="A347" s="1">
        <v>5</v>
      </c>
      <c r="B347" s="1" t="s">
        <v>378</v>
      </c>
      <c r="C347" s="1" t="s">
        <v>385</v>
      </c>
      <c r="D347" s="1" t="s">
        <v>385</v>
      </c>
      <c r="E347" s="1">
        <v>931</v>
      </c>
      <c r="F347" s="1">
        <v>5.4092820000000001</v>
      </c>
      <c r="G347" s="1">
        <v>43.271276</v>
      </c>
      <c r="H347" s="3">
        <v>1135</v>
      </c>
      <c r="I347" s="3">
        <v>247</v>
      </c>
      <c r="L347" s="1">
        <v>24</v>
      </c>
      <c r="M347" s="1">
        <v>14</v>
      </c>
      <c r="P347" s="1">
        <v>107</v>
      </c>
      <c r="Q347" s="1">
        <v>20</v>
      </c>
      <c r="R347" s="1">
        <v>76</v>
      </c>
      <c r="S347" s="1">
        <v>31</v>
      </c>
      <c r="T347" s="1">
        <v>20</v>
      </c>
      <c r="U347" s="1">
        <v>292</v>
      </c>
      <c r="V347" s="1">
        <v>1242</v>
      </c>
      <c r="W347" s="1">
        <v>597</v>
      </c>
      <c r="X347" s="1">
        <v>7</v>
      </c>
      <c r="Y347" s="2">
        <v>0.48067632999999998</v>
      </c>
      <c r="Z347" s="1">
        <v>1242</v>
      </c>
      <c r="AA347" s="1">
        <v>624</v>
      </c>
      <c r="AB347" s="1">
        <v>8</v>
      </c>
      <c r="AC347" s="2">
        <v>0.50241546000000004</v>
      </c>
      <c r="AD347" s="1">
        <v>1135</v>
      </c>
      <c r="AE347" s="1">
        <v>298</v>
      </c>
      <c r="AF347" s="2">
        <v>0.26255507</v>
      </c>
      <c r="AG347" s="1">
        <f t="shared" si="5"/>
        <v>247</v>
      </c>
      <c r="AH347" s="1">
        <v>1250</v>
      </c>
      <c r="AI347" s="1">
        <v>660</v>
      </c>
      <c r="AJ347" s="1">
        <v>12</v>
      </c>
      <c r="AK347" s="2">
        <v>0.52800000000000002</v>
      </c>
      <c r="AL347" s="1">
        <v>1250</v>
      </c>
      <c r="AM347" s="1">
        <v>713</v>
      </c>
      <c r="AN347" s="1">
        <v>14</v>
      </c>
      <c r="AO347" s="2">
        <v>0.57040000000000002</v>
      </c>
      <c r="AP347" s="1">
        <v>1208</v>
      </c>
      <c r="AQ347" s="1">
        <v>479</v>
      </c>
      <c r="AR347" s="2">
        <v>0.39652317999999998</v>
      </c>
      <c r="AS347" s="1">
        <v>1206</v>
      </c>
      <c r="AT347" s="1">
        <v>508</v>
      </c>
      <c r="AU347" s="2">
        <v>0.42122720000000002</v>
      </c>
      <c r="AV347" s="1">
        <v>1217</v>
      </c>
      <c r="AW347" s="1">
        <v>495</v>
      </c>
      <c r="AX347" s="2">
        <v>0.40673788</v>
      </c>
      <c r="AY347" s="1">
        <v>1217</v>
      </c>
      <c r="AZ347" s="1">
        <v>396</v>
      </c>
      <c r="BA347" s="2">
        <v>0.32539030000000002</v>
      </c>
      <c r="BB347" s="1">
        <v>1214</v>
      </c>
      <c r="BC347" s="1">
        <v>896</v>
      </c>
      <c r="BD347" s="2">
        <v>0.73805600999999998</v>
      </c>
      <c r="BE347" s="1">
        <v>1214</v>
      </c>
      <c r="BF347" s="1">
        <v>838</v>
      </c>
      <c r="BG347" s="2">
        <v>0.69028007000000002</v>
      </c>
      <c r="BH347" s="1">
        <v>1142</v>
      </c>
      <c r="BI347" s="1">
        <v>444</v>
      </c>
      <c r="BJ347" s="2">
        <v>0.38879159000000002</v>
      </c>
      <c r="BK347" s="1">
        <v>46</v>
      </c>
      <c r="BN347" s="1">
        <v>21</v>
      </c>
      <c r="BO347" s="1">
        <v>56</v>
      </c>
      <c r="BP347" s="1">
        <v>307</v>
      </c>
      <c r="BQ347" s="1">
        <v>221</v>
      </c>
      <c r="BR347" s="1">
        <v>651</v>
      </c>
      <c r="BT347" s="1">
        <v>296</v>
      </c>
      <c r="BU347" s="1">
        <v>397</v>
      </c>
      <c r="BW347" s="1">
        <v>693</v>
      </c>
      <c r="BX347" s="1">
        <v>19</v>
      </c>
      <c r="BZ347" s="1">
        <v>37</v>
      </c>
      <c r="CB347" s="1">
        <v>39</v>
      </c>
      <c r="CC347" s="1">
        <v>174</v>
      </c>
      <c r="CD347" s="1">
        <v>241</v>
      </c>
      <c r="CE347" s="1">
        <v>67</v>
      </c>
      <c r="CF347" s="1">
        <v>577</v>
      </c>
      <c r="CG347" s="1">
        <v>177</v>
      </c>
      <c r="CH347" s="1">
        <v>300</v>
      </c>
      <c r="CI347" s="1">
        <v>124</v>
      </c>
      <c r="CJ347" s="1">
        <v>601</v>
      </c>
      <c r="CM347" s="1">
        <v>4</v>
      </c>
      <c r="CN347" s="1">
        <v>32</v>
      </c>
      <c r="CO347" s="1">
        <v>87</v>
      </c>
      <c r="CP347" s="1">
        <v>180</v>
      </c>
      <c r="CQ347" s="1">
        <v>26</v>
      </c>
      <c r="CT347" s="1">
        <v>139</v>
      </c>
      <c r="CW347" s="1">
        <v>468</v>
      </c>
      <c r="CY347" s="1">
        <v>203</v>
      </c>
      <c r="DA347" s="1">
        <v>265</v>
      </c>
      <c r="DC347" s="1">
        <v>468</v>
      </c>
      <c r="DD347" s="1">
        <v>8</v>
      </c>
      <c r="DE347" s="1">
        <v>8</v>
      </c>
      <c r="DF347" s="1">
        <v>2</v>
      </c>
      <c r="DG347" s="1">
        <v>2</v>
      </c>
      <c r="DI347" s="1">
        <v>24</v>
      </c>
      <c r="DJ347" s="1">
        <v>1</v>
      </c>
      <c r="DK347" s="1">
        <v>4</v>
      </c>
      <c r="DL347" s="1">
        <v>64</v>
      </c>
      <c r="DM347" s="1">
        <v>121</v>
      </c>
      <c r="DN347" s="1">
        <v>117</v>
      </c>
      <c r="DO347" s="1">
        <v>139</v>
      </c>
      <c r="DP347" s="1">
        <v>3</v>
      </c>
      <c r="DU347" s="1">
        <v>493</v>
      </c>
      <c r="DX347" s="1">
        <v>213</v>
      </c>
      <c r="DY347" s="1">
        <v>152</v>
      </c>
      <c r="EA347" s="1">
        <v>365</v>
      </c>
      <c r="EB347" s="1">
        <v>13</v>
      </c>
      <c r="EC347" s="1">
        <v>14</v>
      </c>
      <c r="ED347" s="1">
        <v>1</v>
      </c>
      <c r="EE347" s="1">
        <v>43</v>
      </c>
      <c r="EF347" s="1">
        <v>149</v>
      </c>
      <c r="EG347" s="1">
        <v>32</v>
      </c>
      <c r="EH347" s="1">
        <v>11</v>
      </c>
      <c r="EI347" s="1">
        <v>252</v>
      </c>
      <c r="EJ347" s="1">
        <v>209</v>
      </c>
      <c r="EK347" s="1">
        <v>153</v>
      </c>
      <c r="EL347" s="1">
        <v>3</v>
      </c>
      <c r="EM347" s="1">
        <v>880</v>
      </c>
      <c r="EN347" s="1">
        <v>342</v>
      </c>
      <c r="EO347" s="1">
        <v>429</v>
      </c>
      <c r="EP347" s="1">
        <v>771</v>
      </c>
      <c r="EQ347" s="1">
        <v>0</v>
      </c>
      <c r="ER347" s="1">
        <v>2</v>
      </c>
      <c r="ES347" s="1">
        <v>7</v>
      </c>
      <c r="ET347" s="1">
        <v>33</v>
      </c>
      <c r="EU347" s="1">
        <v>5</v>
      </c>
      <c r="EV347" s="1">
        <v>148</v>
      </c>
      <c r="EW347" s="1">
        <v>37</v>
      </c>
      <c r="EX347" s="1">
        <v>0</v>
      </c>
      <c r="EY347" s="1">
        <v>7</v>
      </c>
      <c r="EZ347" s="1">
        <v>14</v>
      </c>
      <c r="FA347" s="1">
        <v>0</v>
      </c>
      <c r="FB347" s="1">
        <v>0</v>
      </c>
      <c r="FC347" s="1">
        <v>0</v>
      </c>
      <c r="FD347" s="1">
        <v>0</v>
      </c>
      <c r="FE347" s="1">
        <v>0</v>
      </c>
      <c r="FF347" s="1">
        <v>0</v>
      </c>
      <c r="FG347" s="1">
        <v>0</v>
      </c>
      <c r="FH347" s="1">
        <v>12</v>
      </c>
      <c r="FI347" s="1">
        <v>0</v>
      </c>
      <c r="FJ347" s="1">
        <v>17</v>
      </c>
      <c r="FK347" s="1">
        <v>13</v>
      </c>
      <c r="FL347" s="1">
        <v>0</v>
      </c>
      <c r="FM347" s="1">
        <v>44</v>
      </c>
      <c r="FN347" s="1">
        <v>9</v>
      </c>
      <c r="FO347" s="1">
        <v>6</v>
      </c>
      <c r="FP347" s="1">
        <v>68</v>
      </c>
      <c r="FQ347" s="1">
        <v>1</v>
      </c>
      <c r="FR347" s="1">
        <f>SUM(Tableau17[[#This Row],[2019-T1-ALEXANDRE Audric]:[2019-T1-MARIE Florie]])</f>
        <v>423</v>
      </c>
      <c r="FS347" s="1">
        <v>56</v>
      </c>
      <c r="FT347" s="1">
        <v>353</v>
      </c>
      <c r="FU347" s="1">
        <v>0</v>
      </c>
      <c r="FV347" s="1">
        <v>242</v>
      </c>
      <c r="FW347" s="1">
        <v>0</v>
      </c>
      <c r="FX347" s="1">
        <v>651</v>
      </c>
      <c r="FY347" s="1">
        <v>0</v>
      </c>
      <c r="FZ347" s="1">
        <v>397</v>
      </c>
      <c r="GA347" s="1">
        <v>0</v>
      </c>
      <c r="GB347" s="1">
        <v>296</v>
      </c>
      <c r="GC347" s="1">
        <v>0</v>
      </c>
      <c r="GD347" s="1">
        <v>693</v>
      </c>
      <c r="GE347" s="1">
        <v>174</v>
      </c>
      <c r="GF347" s="1">
        <v>241</v>
      </c>
      <c r="GG347" s="1">
        <v>19</v>
      </c>
      <c r="GH347" s="1">
        <v>143</v>
      </c>
      <c r="GI347" s="1">
        <v>0</v>
      </c>
      <c r="GJ347" s="1">
        <v>577</v>
      </c>
      <c r="GK347" s="1">
        <v>177</v>
      </c>
      <c r="GL347" s="1">
        <v>300</v>
      </c>
      <c r="GM347" s="1">
        <v>0</v>
      </c>
      <c r="GN347" s="1">
        <v>124</v>
      </c>
      <c r="GO347" s="1">
        <v>0</v>
      </c>
      <c r="GP347" s="1">
        <v>601</v>
      </c>
      <c r="GQ347" s="1">
        <v>180</v>
      </c>
      <c r="GR347" s="1">
        <v>143</v>
      </c>
      <c r="GS347" s="1">
        <v>26</v>
      </c>
      <c r="GT347" s="1">
        <v>119</v>
      </c>
      <c r="GU347" s="1">
        <v>0</v>
      </c>
      <c r="GV347" s="1">
        <v>468</v>
      </c>
      <c r="GW347" s="1">
        <v>203</v>
      </c>
      <c r="GX347" s="1">
        <v>265</v>
      </c>
      <c r="GY347" s="1">
        <v>0</v>
      </c>
      <c r="GZ347" s="1">
        <v>0</v>
      </c>
      <c r="HA347" s="1">
        <v>0</v>
      </c>
      <c r="HB347" s="1">
        <v>468</v>
      </c>
      <c r="HC347" s="1">
        <v>310</v>
      </c>
      <c r="HD347" s="1">
        <v>149</v>
      </c>
      <c r="HE347" s="1">
        <v>153</v>
      </c>
      <c r="HF347" s="1">
        <v>257</v>
      </c>
      <c r="HG347" s="1">
        <v>11</v>
      </c>
      <c r="HH347" s="1">
        <v>880</v>
      </c>
      <c r="HI347" s="1">
        <v>342</v>
      </c>
      <c r="HJ347" s="1">
        <v>0</v>
      </c>
      <c r="HK347" s="1">
        <v>429</v>
      </c>
      <c r="HL347" s="1">
        <v>0</v>
      </c>
      <c r="HM347" s="1">
        <v>0</v>
      </c>
      <c r="HN347" s="1">
        <v>771</v>
      </c>
      <c r="HO347" s="1">
        <v>169</v>
      </c>
      <c r="HP347" s="1">
        <v>46</v>
      </c>
      <c r="HQ347" s="1">
        <v>68</v>
      </c>
      <c r="HR347" s="1">
        <v>123</v>
      </c>
      <c r="HS347" s="1">
        <v>26</v>
      </c>
      <c r="HT347" s="1">
        <v>432</v>
      </c>
      <c r="HU347" s="1">
        <v>76</v>
      </c>
      <c r="HV347" s="1">
        <v>131</v>
      </c>
      <c r="HW347" s="1">
        <v>20</v>
      </c>
      <c r="HX347" s="1">
        <v>65</v>
      </c>
      <c r="HY347" s="1">
        <v>0</v>
      </c>
      <c r="HZ347" s="1">
        <v>292</v>
      </c>
      <c r="IA347" s="1">
        <v>124</v>
      </c>
      <c r="IB347" s="1">
        <v>119</v>
      </c>
      <c r="IC347" s="1">
        <v>139</v>
      </c>
      <c r="ID347" s="1">
        <v>103</v>
      </c>
      <c r="IE347" s="1">
        <v>8</v>
      </c>
      <c r="IF347" s="1">
        <v>493</v>
      </c>
      <c r="IG347" s="1">
        <v>0</v>
      </c>
      <c r="IH347" s="1">
        <v>213</v>
      </c>
      <c r="II347" s="1">
        <v>152</v>
      </c>
      <c r="IJ347" s="1">
        <v>0</v>
      </c>
      <c r="IK347" s="1">
        <v>0</v>
      </c>
      <c r="IL347" s="1">
        <v>365</v>
      </c>
      <c r="IM347" s="26">
        <f>IFERROR(Tableau17[[#This Row],[LDIV]]/Tableau17[[#This Row],[Total général]],"")</f>
        <v>0</v>
      </c>
      <c r="IN347" s="26">
        <f>IFERROR(Tableau17[[#This Row],[LDVC]]/Tableau17[[#This Row],[Total général]],"")</f>
        <v>0</v>
      </c>
      <c r="IO347" s="26">
        <f>IFERROR(Tableau17[[#This Row],[LDVD]]/Tableau17[[#This Row],[Total général]],"")</f>
        <v>8.2191780821917804E-2</v>
      </c>
      <c r="IP347" s="26">
        <f>IFERROR(Tableau17[[#This Row],[LDVG]]/Tableau17[[#This Row],[Total général]],"")</f>
        <v>4.7945205479452052E-2</v>
      </c>
      <c r="IQ347" s="26">
        <f>IFERROR(Tableau17[[#This Row],[LEXD]]/Tableau17[[#This Row],[Total général]],"")</f>
        <v>0</v>
      </c>
      <c r="IR347" s="26">
        <f>IFERROR(Tableau17[[#This Row],[LEXG]]/Tableau17[[#This Row],[Total général]],"")</f>
        <v>0</v>
      </c>
      <c r="IS347" s="26">
        <f>IFERROR(Tableau17[[#This Row],[LLR]]/Tableau17[[#This Row],[Total général]],"")</f>
        <v>0.36643835616438358</v>
      </c>
      <c r="IT347" s="26">
        <f>IFERROR(Tableau17[[#This Row],[LREM]]/Tableau17[[#This Row],[Total général]],"")</f>
        <v>6.8493150684931503E-2</v>
      </c>
      <c r="IU347" s="26">
        <f>IFERROR(Tableau17[[#This Row],[LRN]]/Tableau17[[#This Row],[Total général]],"")</f>
        <v>0.26027397260273971</v>
      </c>
      <c r="IV347" s="26">
        <f>IFERROR(Tableau17[[#This Row],[LUG]]/Tableau17[[#This Row],[Total général]],"")</f>
        <v>0.10616438356164383</v>
      </c>
      <c r="IW347" s="26">
        <f>IFERROR(Tableau17[[#This Row],[LVEC]]/Tableau17[[#This Row],[Total général]],"")</f>
        <v>6.8493150684931503E-2</v>
      </c>
      <c r="IX347" s="26">
        <f>IFERROR(Tableau17[[#This Row],[2008-T1-LCMD]]/Tableau17[[#This Row],[2008-T1-TOTAL]],"")</f>
        <v>7.0660522273425494E-2</v>
      </c>
      <c r="IY347" s="26">
        <f>IFERROR(Tableau17[[#This Row],[2008-T1-LDVD]]/Tableau17[[#This Row],[2008-T1-TOTAL]],"")</f>
        <v>0</v>
      </c>
      <c r="IZ347" s="26">
        <f>IFERROR(Tableau17[[#This Row],[2008-T1-LEXD]]/Tableau17[[#This Row],[2008-T1-TOTAL]],"")</f>
        <v>0</v>
      </c>
      <c r="JA347" s="26">
        <f>IFERROR(Tableau17[[#This Row],[2008-T1-LEXG]]/Tableau17[[#This Row],[2008-T1-TOTAL]],"")</f>
        <v>3.2258064516129031E-2</v>
      </c>
      <c r="JB347" s="26">
        <f>IFERROR(Tableau17[[#This Row],[2008-T1-LFN]]/Tableau17[[#This Row],[2008-T1-TOTAL]],"")</f>
        <v>8.6021505376344093E-2</v>
      </c>
      <c r="JC347" s="26">
        <f>IFERROR(Tableau17[[#This Row],[2008-T1-LMAJ]]/Tableau17[[#This Row],[2008-T1-TOTAL]],"")</f>
        <v>0.47158218125960061</v>
      </c>
      <c r="JD347" s="26">
        <f>IFERROR(Tableau17[[#This Row],[2008-T1-LUG]]/Tableau17[[#This Row],[2008-T1-TOTAL]],"")</f>
        <v>0.33947772657450076</v>
      </c>
      <c r="JE347" s="26">
        <f>IFERROR(Tableau17[[#This Row],[2008-T2-LFN]]/Tableau17[[#This Row],[2008-T2-TOTAL]],"")</f>
        <v>0</v>
      </c>
      <c r="JF347" s="26">
        <f>IFERROR(Tableau17[[#This Row],[2008-T2-LGC]]/Tableau17[[#This Row],[2008-T2-TOTAL]],"")</f>
        <v>0.42712842712842713</v>
      </c>
      <c r="JG347" s="26">
        <f>IFERROR(Tableau17[[#This Row],[2008-T2-LMAJ]]/Tableau17[[#This Row],[2008-T2-TOTAL]],"")</f>
        <v>0.57287157287157287</v>
      </c>
      <c r="JH347" s="26">
        <f>IFERROR(Tableau17[[#This Row],[2008-T2-LUG]]/Tableau17[[#This Row],[2008-T2-TOTAL]],"")</f>
        <v>0</v>
      </c>
      <c r="JI347" s="26">
        <f>IFERROR(Tableau17[[#This Row],[2014-T1-LDIV]]/Tableau17[[#This Row],[2014-T1-TOTAL]],"")</f>
        <v>3.292894280762565E-2</v>
      </c>
      <c r="JJ347" s="26">
        <f>IFERROR(Tableau17[[#This Row],[2014-T1-LDVD]]/Tableau17[[#This Row],[2014-T1-TOTAL]],"")</f>
        <v>0</v>
      </c>
      <c r="JK347" s="26">
        <f>IFERROR(Tableau17[[#This Row],[2014-T1-LDVG]]/Tableau17[[#This Row],[2014-T1-TOTAL]],"")</f>
        <v>6.4124783362218371E-2</v>
      </c>
      <c r="JL347" s="26">
        <f>IFERROR(Tableau17[[#This Row],[2014-T1-LEXG]]/Tableau17[[#This Row],[2014-T1-TOTAL]],"")</f>
        <v>0</v>
      </c>
      <c r="JM347" s="26">
        <f>IFERROR(Tableau17[[#This Row],[2014-T1-LFG]]/Tableau17[[#This Row],[2014-T1-TOTAL]],"")</f>
        <v>6.7590987868284227E-2</v>
      </c>
      <c r="JN347" s="26">
        <f>IFERROR(Tableau17[[#This Row],[2014-T1-LFN]]/Tableau17[[#This Row],[2014-T1-TOTAL]],"")</f>
        <v>0.30155979202772965</v>
      </c>
      <c r="JO347" s="26">
        <f>IFERROR(Tableau17[[#This Row],[2014-T1-LUD]]/Tableau17[[#This Row],[2014-T1-TOTAL]],"")</f>
        <v>0.41767764298093585</v>
      </c>
      <c r="JP347" s="26">
        <f>IFERROR(Tableau17[[#This Row],[2014-T1-LUG]]/Tableau17[[#This Row],[2014-T1-TOTAL]],"")</f>
        <v>0.11611785095320624</v>
      </c>
      <c r="JQ347" s="26">
        <f>IFERROR(Tableau17[[#This Row],[2014-T2-LFN]]/Tableau17[[#This Row],[2014-T2-TOTAL]],"")</f>
        <v>0.2945091514143095</v>
      </c>
      <c r="JR347" s="26">
        <f>IFERROR(Tableau17[[#This Row],[2014-T2-LUD]]/Tableau17[[#This Row],[2014-T2-TOTAL]],"")</f>
        <v>0.49916805324459235</v>
      </c>
      <c r="JS347" s="26">
        <f>IFERROR(Tableau17[[#This Row],[2014-T2-LUG]]/Tableau17[[#This Row],[2014-T2-TOTAL]],"")</f>
        <v>0.20632279534109818</v>
      </c>
      <c r="JT347" s="26">
        <f>IFERROR(Tableau17[[#This Row],[2015-T1-BC-DIV]]/Tableau17[[#This Row],[2015-T1-TOTAL]],"")</f>
        <v>0</v>
      </c>
      <c r="JU347" s="26">
        <f>IFERROR(Tableau17[[#This Row],[2015-T1-BC-DLF]]/Tableau17[[#This Row],[2015-T1-TOTAL]],"")</f>
        <v>0</v>
      </c>
      <c r="JV347" s="26">
        <f>IFERROR(Tableau17[[#This Row],[2015-T1-BC-DVD]]/Tableau17[[#This Row],[2015-T1-TOTAL]],"")</f>
        <v>8.5470085470085479E-3</v>
      </c>
      <c r="JW347" s="26">
        <f>IFERROR(Tableau17[[#This Row],[2015-T1-BC-DVG]]/Tableau17[[#This Row],[2015-T1-TOTAL]],"")</f>
        <v>6.8376068376068383E-2</v>
      </c>
      <c r="JX347" s="26">
        <f>IFERROR(Tableau17[[#This Row],[2015-T1-BC-FG]]/Tableau17[[#This Row],[2015-T1-TOTAL]],"")</f>
        <v>0.1858974358974359</v>
      </c>
      <c r="JY347" s="26">
        <f>IFERROR(Tableau17[[#This Row],[2015-T1-BC-FN]]/Tableau17[[#This Row],[2015-T1-TOTAL]],"")</f>
        <v>0.38461538461538464</v>
      </c>
      <c r="JZ347" s="26">
        <f>IFERROR(Tableau17[[#This Row],[2015-T1-BC-MDM]]/Tableau17[[#This Row],[2015-T1-TOTAL]],"")</f>
        <v>5.5555555555555552E-2</v>
      </c>
      <c r="KA347" s="26">
        <f>IFERROR(Tableau17[[#This Row],[2015-T1-BC-RDG]]/Tableau17[[#This Row],[2015-T1-TOTAL]],"")</f>
        <v>0</v>
      </c>
      <c r="KB347" s="26">
        <f>IFERROR(Tableau17[[#This Row],[2015-T1-BC-SOC]]/Tableau17[[#This Row],[2015-T1-TOTAL]],"")</f>
        <v>0</v>
      </c>
      <c r="KC347" s="26">
        <f>IFERROR(Tableau17[[#This Row],[2015-T1-BC-UD]]/Tableau17[[#This Row],[2015-T1-TOTAL]],"")</f>
        <v>0.29700854700854701</v>
      </c>
      <c r="KD347" s="26">
        <f>IFERROR(Tableau17[[#This Row],[2015-T1-BC-UG]]/Tableau17[[#This Row],[2015-T1-TOTAL]],"")</f>
        <v>0</v>
      </c>
      <c r="KE347" s="26">
        <f>IFERROR(Tableau17[[#This Row],[2015-T1-BC-VEC]]/Tableau17[[#This Row],[2015-T1-TOTAL]],"")</f>
        <v>0</v>
      </c>
      <c r="KF347" s="26">
        <f>IFERROR(Tableau17[[#This Row],[2015-T2-BC-DVG]]/Tableau17[[#This Row],[2015-T2-TOTAL]],"")</f>
        <v>0</v>
      </c>
      <c r="KG347" s="26">
        <f>IFERROR(Tableau17[[#This Row],[2015-T2-BC-FN]]/Tableau17[[#This Row],[2015-T2-TOTAL]],"")</f>
        <v>0.43376068376068377</v>
      </c>
      <c r="KH347" s="26">
        <f>IFERROR(Tableau17[[#This Row],[2015-T2-BC-SOC]]/Tableau17[[#This Row],[2015-T2-TOTAL]],"")</f>
        <v>0</v>
      </c>
      <c r="KI347" s="26">
        <f>IFERROR(Tableau17[[#This Row],[2015-T2-BC-UD]]/Tableau17[[#This Row],[2015-T2-TOTAL]],"")</f>
        <v>0.56623931623931623</v>
      </c>
      <c r="KJ347" s="26">
        <f>IFERROR(Tableau17[[#This Row],[2015-T2-BC-UG]]/Tableau17[[#This Row],[2015-T2-TOTAL]],"")</f>
        <v>0</v>
      </c>
      <c r="KK347" s="26">
        <f>IFERROR(Tableau17[[#This Row],[2017 (L)-T1-COM]]/Tableau17[[#This Row],[2017 (L)-T1-TOTAL]],"")</f>
        <v>1.6227180527383367E-2</v>
      </c>
      <c r="KL347" s="26">
        <f>IFERROR(Tableau17[[#This Row],[2017 (L)-T1-DIV]]/Tableau17[[#This Row],[2017 (L)-T1-TOTAL]],"")</f>
        <v>1.6227180527383367E-2</v>
      </c>
      <c r="KM347" s="26">
        <f>IFERROR(Tableau17[[#This Row],[2017 (L)-T1-DLF]]/Tableau17[[#This Row],[2017 (L)-T1-TOTAL]],"")</f>
        <v>4.0567951318458417E-3</v>
      </c>
      <c r="KN347" s="26">
        <f>IFERROR(Tableau17[[#This Row],[2017 (L)-T1-DVD]]/Tableau17[[#This Row],[2017 (L)-T1-TOTAL]],"")</f>
        <v>4.0567951318458417E-3</v>
      </c>
      <c r="KO347" s="26">
        <f>IFERROR(Tableau17[[#This Row],[2017 (L)-T1-DVG]]/Tableau17[[#This Row],[2017 (L)-T1-TOTAL]],"")</f>
        <v>0</v>
      </c>
      <c r="KP347" s="26">
        <f>IFERROR(Tableau17[[#This Row],[2017 (L)-T1-ECO]]/Tableau17[[#This Row],[2017 (L)-T1-TOTAL]],"")</f>
        <v>4.8681541582150101E-2</v>
      </c>
      <c r="KQ347" s="26">
        <f>IFERROR(Tableau17[[#This Row],[2017 (L)-T1-EXD]]/Tableau17[[#This Row],[2017 (L)-T1-TOTAL]],"")</f>
        <v>2.0283975659229209E-3</v>
      </c>
      <c r="KR347" s="26">
        <f>IFERROR(Tableau17[[#This Row],[2017 (L)-T1-EXG]]/Tableau17[[#This Row],[2017 (L)-T1-TOTAL]],"")</f>
        <v>8.1135902636916835E-3</v>
      </c>
      <c r="KS347" s="26">
        <f>IFERROR(Tableau17[[#This Row],[2017 (L)-T1-FI]]/Tableau17[[#This Row],[2017 (L)-T1-TOTAL]],"")</f>
        <v>0.12981744421906694</v>
      </c>
      <c r="KT347" s="26">
        <f>IFERROR(Tableau17[[#This Row],[2017 (L)-T1-FN]]/Tableau17[[#This Row],[2017 (L)-T1-TOTAL]],"")</f>
        <v>0.24543610547667344</v>
      </c>
      <c r="KU347" s="26">
        <f>IFERROR(Tableau17[[#This Row],[2017 (L)-T1-LR]]/Tableau17[[#This Row],[2017 (L)-T1-TOTAL]],"")</f>
        <v>0.23732251521298176</v>
      </c>
      <c r="KV347" s="26">
        <f>IFERROR(Tableau17[[#This Row],[2017 (L)-T1-MDM]]/Tableau17[[#This Row],[2017 (L)-T1-TOTAL]],"")</f>
        <v>0.28194726166328599</v>
      </c>
      <c r="KW347" s="26">
        <f>IFERROR(Tableau17[[#This Row],[2017 (L)-T1-RDG]]/Tableau17[[#This Row],[2017 (L)-T1-TOTAL]],"")</f>
        <v>6.0851926977687626E-3</v>
      </c>
      <c r="KX347" s="26">
        <f>IFERROR(Tableau17[[#This Row],[2017 (L)-T1-REG]]/Tableau17[[#This Row],[2017 (L)-T1-TOTAL]],"")</f>
        <v>0</v>
      </c>
      <c r="KY347" s="26">
        <f>IFERROR(Tableau17[[#This Row],[2017 (L)-T1-REM]]/Tableau17[[#This Row],[2017 (L)-T1-TOTAL]],"")</f>
        <v>0</v>
      </c>
      <c r="KZ347" s="26">
        <f>IFERROR(Tableau17[[#This Row],[2017 (L)-T1-SOC]]/Tableau17[[#This Row],[2017 (L)-T1-TOTAL]],"")</f>
        <v>0</v>
      </c>
      <c r="LA347" s="26">
        <f>IFERROR(Tableau17[[#This Row],[2017 (L)-T1-UDI]]/Tableau17[[#This Row],[2017 (L)-T1-TOTAL]],"")</f>
        <v>0</v>
      </c>
      <c r="LB347" s="26">
        <f>IFERROR(Tableau17[[#This Row],[2017 (L)-T2-FI]]/Tableau17[[#This Row],[2017 (L)-T2-TOTAL]],"")</f>
        <v>0</v>
      </c>
      <c r="LC347" s="26">
        <f>IFERROR(Tableau17[[#This Row],[2017 (L)-T2-FN]]/Tableau17[[#This Row],[2017 (L)-T2-TOTAL]],"")</f>
        <v>0</v>
      </c>
      <c r="LD347" s="26">
        <f>IFERROR(Tableau17[[#This Row],[2017 (L)-T2-LR]]/Tableau17[[#This Row],[2017 (L)-T2-TOTAL]],"")</f>
        <v>0.58356164383561648</v>
      </c>
      <c r="LE347" s="26">
        <f>IFERROR(Tableau17[[#This Row],[2017 (L)-T2-MDM]]/Tableau17[[#This Row],[2017 (L)-T2-TOTAL]],"")</f>
        <v>0.41643835616438357</v>
      </c>
      <c r="LF347" s="26">
        <f>IFERROR(Tableau17[[#This Row],[2017 (L)-T2-REM]]/Tableau17[[#This Row],[2017 (L)-T2-TOTAL]],"")</f>
        <v>0</v>
      </c>
      <c r="LG347" s="26">
        <f>IFERROR(Tableau17[[#This Row],[2017-T1-ARTHAUD Nathalie]]/Tableau17[[#This Row],[2017-T1-TOTAL]],"")</f>
        <v>1.4772727272727272E-2</v>
      </c>
      <c r="LH347" s="26">
        <f>IFERROR(Tableau17[[#This Row],[2017-T1-ASSELINEAU Fran]]/Tableau17[[#This Row],[2017-T1-TOTAL]],"")</f>
        <v>1.5909090909090907E-2</v>
      </c>
      <c r="LI347" s="26">
        <f>IFERROR(Tableau17[[#This Row],[2017-T1-CHEMINADE Jacques]]/Tableau17[[#This Row],[2017-T1-TOTAL]],"")</f>
        <v>1.1363636363636363E-3</v>
      </c>
      <c r="LJ347" s="26">
        <f>IFERROR(Tableau17[[#This Row],[2017-T1-DUPONT-AIGNAN Nicolas]]/Tableau17[[#This Row],[2017-T1-TOTAL]],"")</f>
        <v>4.8863636363636366E-2</v>
      </c>
      <c r="LK347" s="26">
        <f>IFERROR(Tableau17[[#This Row],[2017-T1-FILLON Fran]]/Tableau17[[#This Row],[2017-T1-TOTAL]],"")</f>
        <v>0.16931818181818181</v>
      </c>
      <c r="LL347" s="26">
        <f>IFERROR(Tableau17[[#This Row],[2017-T1-HAMON Beno]]/Tableau17[[#This Row],[2017-T1-TOTAL]],"")</f>
        <v>3.6363636363636362E-2</v>
      </c>
      <c r="LM347" s="26">
        <f>IFERROR(Tableau17[[#This Row],[2017-T1-LASSALLE Jean]]/Tableau17[[#This Row],[2017-T1-TOTAL]],"")</f>
        <v>1.2500000000000001E-2</v>
      </c>
      <c r="LN347" s="26">
        <f>IFERROR(Tableau17[[#This Row],[2017-T1-LE PEN Marine]]/Tableau17[[#This Row],[2017-T1-TOTAL]],"")</f>
        <v>0.28636363636363638</v>
      </c>
      <c r="LO347" s="26">
        <f>IFERROR(Tableau17[[#This Row],[2017-T1-M Jean-Luc]]/Tableau17[[#This Row],[2017-T1-TOTAL]],"")</f>
        <v>0.23749999999999999</v>
      </c>
      <c r="LP347" s="26">
        <f>IFERROR(Tableau17[[#This Row],[2017-T1-MACRON Emmanuel]]/Tableau17[[#This Row],[2017-T1-TOTAL]],"")</f>
        <v>0.17386363636363636</v>
      </c>
      <c r="LQ347" s="26">
        <f>IFERROR(Tableau17[[#This Row],[2017-T1-POUTOU Philippe]]/Tableau17[[#This Row],[2017-T1-TOTAL]],"")</f>
        <v>3.4090909090909089E-3</v>
      </c>
      <c r="LR347" s="26">
        <f>IFERROR(Tableau17[[#This Row],[2017-T2-LE PEN Marine]]/Tableau17[[#This Row],[2017-T2-TOTAL]],"")</f>
        <v>0.44357976653696496</v>
      </c>
      <c r="LS347" s="26">
        <f>IFERROR(Tableau17[[#This Row],[2017-T2-MACRON Emmanuel]]/Tableau17[[#This Row],[2017-T2-TOTAL]],"")</f>
        <v>0.55642023346303504</v>
      </c>
      <c r="LT347" s="26">
        <f>IFERROR(Tableau17[[#This Row],[2019-T1-ALEXANDRE Audric]]/Tableau17[[#This Row],[2019-T1-TOTAL]],"")</f>
        <v>0</v>
      </c>
      <c r="LU347" s="26">
        <f>IFERROR(Tableau17[[#This Row],[2019-T1-ARTHAUD Nathalie]]/Tableau17[[#This Row],[2019-T1-TOTAL]],"")</f>
        <v>4.7281323877068557E-3</v>
      </c>
      <c r="LV347" s="26">
        <f>IFERROR(Tableau17[[#This Row],[2019-T1-ASSELINEAU François]]/Tableau17[[#This Row],[2019-T1-TOTAL]],"")</f>
        <v>1.6548463356973995E-2</v>
      </c>
      <c r="LW347" s="26">
        <f>IFERROR(Tableau17[[#This Row],[2019-T1-AUBRY Manon]]/Tableau17[[#This Row],[2019-T1-TOTAL]],"")</f>
        <v>7.8014184397163122E-2</v>
      </c>
      <c r="LX347" s="26">
        <f>IFERROR(Tableau17[[#This Row],[2019-T1-AZERGUI Nagib]]/Tableau17[[#This Row],[2019-T1-TOTAL]],"")</f>
        <v>1.1820330969267139E-2</v>
      </c>
      <c r="LY347" s="26">
        <f>IFERROR(Tableau17[[#This Row],[2019-T1-BARDELLA Jordan]]/Tableau17[[#This Row],[2019-T1-TOTAL]],"")</f>
        <v>0.34988179669030733</v>
      </c>
      <c r="LZ347" s="26">
        <f>IFERROR(Tableau17[[#This Row],[2019-T1-BELLAMY François-Xavier]]/Tableau17[[#This Row],[2019-T1-TOTAL]],"")</f>
        <v>8.7470449172576833E-2</v>
      </c>
      <c r="MA347" s="26">
        <f>IFERROR(Tableau17[[#This Row],[2019-T1-BIDOU Olivier]]/Tableau17[[#This Row],[2019-T1-TOTAL]],"")</f>
        <v>0</v>
      </c>
      <c r="MB347" s="26">
        <f>IFERROR(Tableau17[[#This Row],[2019-T1-BOURG Dominique]]/Tableau17[[#This Row],[2019-T1-TOTAL]],"")</f>
        <v>1.6548463356973995E-2</v>
      </c>
      <c r="MC347" s="26">
        <f>IFERROR(Tableau17[[#This Row],[2019-T1-BROSSAT Ian]]/Tableau17[[#This Row],[2019-T1-TOTAL]],"")</f>
        <v>3.309692671394799E-2</v>
      </c>
      <c r="MD347" s="26">
        <f>IFERROR(Tableau17[[#This Row],[2019-T1-CAILLAUD Sophie]]/Tableau17[[#This Row],[2019-T1-TOTAL]],"")</f>
        <v>0</v>
      </c>
      <c r="ME347" s="26">
        <f>IFERROR(Tableau17[[#This Row],[2019-T1-CAMUS Renaud]]/Tableau17[[#This Row],[2019-T1-TOTAL]],"")</f>
        <v>0</v>
      </c>
      <c r="MF347" s="26">
        <f>IFERROR(Tableau17[[#This Row],[2019-T1-CHALENÇON Christophe]]/Tableau17[[#This Row],[2019-T1-TOTAL]],"")</f>
        <v>0</v>
      </c>
      <c r="MG347" s="26">
        <f>IFERROR(Tableau17[[#This Row],[2019-T1-CORBET Cathy Denise Ginette]]/Tableau17[[#This Row],[2019-T1-TOTAL]],"")</f>
        <v>0</v>
      </c>
      <c r="MH347" s="26">
        <f>IFERROR(Tableau17[[#This Row],[2019-T1-DE PREVOISIN Robert]]/Tableau17[[#This Row],[2019-T1-TOTAL]],"")</f>
        <v>0</v>
      </c>
      <c r="MI347" s="26">
        <f>IFERROR(Tableau17[[#This Row],[2019-T1-DELFEL Thérèse]]/Tableau17[[#This Row],[2019-T1-TOTAL]],"")</f>
        <v>0</v>
      </c>
      <c r="MJ347" s="26">
        <f>IFERROR(Tableau17[[#This Row],[2019-T1-DIEUMEGARD Pierre]]/Tableau17[[#This Row],[2019-T1-TOTAL]],"")</f>
        <v>0</v>
      </c>
      <c r="MK347" s="26">
        <f>IFERROR(Tableau17[[#This Row],[2019-T1-DUPONT-AIGNAN Nicolas]]/Tableau17[[#This Row],[2019-T1-TOTAL]],"")</f>
        <v>2.8368794326241134E-2</v>
      </c>
      <c r="ML347" s="26">
        <f>IFERROR(Tableau17[[#This Row],[2019-T1-GERNIGON Yves]]/Tableau17[[#This Row],[2019-T1-TOTAL]],"")</f>
        <v>0</v>
      </c>
      <c r="MM347" s="26">
        <f>IFERROR(Tableau17[[#This Row],[2019-T1-GLUCKSMANN Raphaël]]/Tableau17[[#This Row],[2019-T1-TOTAL]],"")</f>
        <v>4.0189125295508277E-2</v>
      </c>
      <c r="MN347" s="26">
        <f>IFERROR(Tableau17[[#This Row],[2019-T1-HAMON Benoît]]/Tableau17[[#This Row],[2019-T1-TOTAL]],"")</f>
        <v>3.0732860520094562E-2</v>
      </c>
      <c r="MO347" s="26">
        <f>IFERROR(Tableau17[[#This Row],[2019-T1-HELGEN Gilles]]/Tableau17[[#This Row],[2019-T1-TOTAL]],"")</f>
        <v>0</v>
      </c>
      <c r="MP347" s="26">
        <f>IFERROR(Tableau17[[#This Row],[2019-T1-JADOT Yannick]]/Tableau17[[#This Row],[2019-T1-TOTAL]],"")</f>
        <v>0.10401891252955082</v>
      </c>
      <c r="MQ347" s="26">
        <f>IFERROR(Tableau17[[#This Row],[2019-T1-LAGARDE Jean-Christophe]]/Tableau17[[#This Row],[2019-T1-TOTAL]],"")</f>
        <v>2.1276595744680851E-2</v>
      </c>
      <c r="MR347" s="26">
        <f>IFERROR(Tableau17[[#This Row],[2019-T1-LALANNE Francis]]/Tableau17[[#This Row],[2019-T1-TOTAL]],"")</f>
        <v>1.4184397163120567E-2</v>
      </c>
      <c r="MS347" s="26">
        <f>IFERROR(Tableau17[[#This Row],[2019-T1-LOISEAU Nathalie]]/Tableau17[[#This Row],[2019-T1-TOTAL]],"")</f>
        <v>0.16075650118203311</v>
      </c>
      <c r="MT347" s="26">
        <f>IFERROR(Tableau17[[#This Row],[2019-T1-MARIE Florie]]/Tableau17[[#This Row],[2019-T1-TOTAL]],"")</f>
        <v>2.3640661938534278E-3</v>
      </c>
      <c r="MU347" s="26">
        <f>IFERROR(Tableau17[[#This Row],[2008-T1-MACROEXTRDROITE]]/Tableau17[[#This Row],[2008-T1-MACROTOTALE]],"")</f>
        <v>8.6021505376344093E-2</v>
      </c>
      <c r="MV347" s="26">
        <f>IFERROR(Tableau17[[#This Row],[2008-T1-MACRODROITE]]/Tableau17[[#This Row],[2008-T1-MACROTOTALE]],"")</f>
        <v>0.54224270353302606</v>
      </c>
      <c r="MW347" s="26">
        <f>IFERROR(Tableau17[[#This Row],[2008-T1-MACROCENTRE]]/Tableau17[[#This Row],[2008-T1-MACROTOTALE]],"")</f>
        <v>0</v>
      </c>
      <c r="MX347" s="26">
        <f>IFERROR(Tableau17[[#This Row],[2008-T1-MACROGAUCHE]]/Tableau17[[#This Row],[2008-T1-MACROTOTALE]],"")</f>
        <v>0.37173579109062982</v>
      </c>
      <c r="MY347" s="26">
        <f>IFERROR(Tableau17[[#This Row],[2008-T1-MACROAUTRE]]/Tableau17[[#This Row],[2008-T1-MACROTOTALE]],"")</f>
        <v>0</v>
      </c>
      <c r="MZ347" s="26">
        <f>IFERROR(Tableau17[[#This Row],[2008-T2-MACROEXTRDROITE]]/Tableau17[[#This Row],[2008-T2-MACROTOTALE]],"")</f>
        <v>0</v>
      </c>
      <c r="NA347" s="26">
        <f>IFERROR(Tableau17[[#This Row],[2008-T2-MACRODROITE]]/Tableau17[[#This Row],[2008-T2-MACROTOTALE]],"")</f>
        <v>0.57287157287157287</v>
      </c>
      <c r="NB347" s="26">
        <f>IFERROR(Tableau17[[#This Row],[2008-T2-MACROCENTRE]]/Tableau17[[#This Row],[2008-T2-MACROTOTALE]],"")</f>
        <v>0</v>
      </c>
      <c r="NC347" s="26">
        <f>IFERROR(Tableau17[[#This Row],[2008-T2-MACROGAUCHE]]/Tableau17[[#This Row],[2008-T2-MACROTOTALE]],"")</f>
        <v>0.42712842712842713</v>
      </c>
      <c r="ND347" s="26">
        <f>IFERROR(Tableau17[[#This Row],[2008-T2-MACROAUTRE]]/Tableau17[[#This Row],[2008-T2-MACROTOTALE]],"")</f>
        <v>0</v>
      </c>
      <c r="NE347" s="26">
        <f>IFERROR(Tableau17[[#This Row],[2014-T1-MACROEXTRDROITE]]/Tableau17[[#This Row],[2014-T1-MACROTOTALE]],"")</f>
        <v>0.30155979202772965</v>
      </c>
      <c r="NF347" s="26">
        <f>IFERROR(Tableau17[[#This Row],[2014-T1-MACRODROITE]]/Tableau17[[#This Row],[2014-T1-MACROTOTALE]],"")</f>
        <v>0.41767764298093585</v>
      </c>
      <c r="NG347" s="26">
        <f>IFERROR(Tableau17[[#This Row],[2014-T1-MACROCENTRE]]/Tableau17[[#This Row],[2014-T1-MACROTOTALE]],"")</f>
        <v>3.292894280762565E-2</v>
      </c>
      <c r="NH347" s="26">
        <f>IFERROR(Tableau17[[#This Row],[2014-T1-MACROGAUCHE]]/Tableau17[[#This Row],[2014-T1-MACROTOTALE]],"")</f>
        <v>0.24783362218370883</v>
      </c>
      <c r="NI347" s="26">
        <f>IFERROR(Tableau17[[#This Row],[2014-T1-MACROAUTRE]]/Tableau17[[#This Row],[2014-T1-MACROTOTALE]],"")</f>
        <v>0</v>
      </c>
      <c r="NJ347" s="26">
        <f>IFERROR(Tableau17[[#This Row],[2014-T2-MACROEXTRDROITE]]/Tableau17[[#This Row],[2014-T2-MACROTOTALE]],"")</f>
        <v>0.2945091514143095</v>
      </c>
      <c r="NK347" s="26">
        <f>IFERROR(Tableau17[[#This Row],[2014-T2-MACRODROITE]]/Tableau17[[#This Row],[2014-T2-MACROTOTALE]],"")</f>
        <v>0.49916805324459235</v>
      </c>
      <c r="NL347" s="26">
        <f>IFERROR(Tableau17[[#This Row],[2014-T2-MACROCENTRE]]/Tableau17[[#This Row],[2014-T2-MACROTOTALE]],"")</f>
        <v>0</v>
      </c>
      <c r="NM347" s="26">
        <f>IFERROR(Tableau17[[#This Row],[2014-T2-MACROGAUCHE]]/Tableau17[[#This Row],[2014-T2-MACROTOTALE]],"")</f>
        <v>0.20632279534109818</v>
      </c>
      <c r="NN347" s="26">
        <f>IFERROR(Tableau17[[#This Row],[2014-T2-MACROAUTRE]]/Tableau17[[#This Row],[2014-T2-MACROTOTALE]],"")</f>
        <v>0</v>
      </c>
      <c r="NO347" s="26">
        <f>IFERROR( Tableau17[[#This Row],[2015-T1-MACROEXTRDROITE]]/Tableau17[[#This Row],[2015-T1-MACROTOTALE]],"")</f>
        <v>0.38461538461538464</v>
      </c>
      <c r="NP347" s="26">
        <f>IFERROR(Tableau17[[#This Row],[2015-T1-MACRODROITE]]/Tableau17[[#This Row],[2015-T1-MACROTOTALE]],"")</f>
        <v>0.30555555555555558</v>
      </c>
      <c r="NQ347" s="26">
        <f>IFERROR(Tableau17[[#This Row],[2015-T1-MACROCENTRE]]/Tableau17[[#This Row],[2015-T1-MACROTOTALE]],"")</f>
        <v>5.5555555555555552E-2</v>
      </c>
      <c r="NR347" s="26">
        <f>IFERROR(Tableau17[[#This Row],[2015-T1-MACROGAUCHE]]/Tableau17[[#This Row],[2015-T1-MACROTOTALE]],"")</f>
        <v>0.25427350427350426</v>
      </c>
      <c r="NS347" s="26">
        <f>IFERROR(Tableau17[[#This Row],[2015-T1-MACROAUTRE]]/Tableau17[[#This Row],[2015-T1-MACROTOTALE]],"")</f>
        <v>0</v>
      </c>
      <c r="NT347" s="26">
        <f>IFERROR(Tableau17[[#This Row],[2015-T2-MACROEXTRDROITE]]/Tableau17[[#This Row],[2015-T2-MACROTOTALE]],"")</f>
        <v>0.43376068376068377</v>
      </c>
      <c r="NU347" s="26">
        <f>IFERROR(Tableau17[[#This Row],[2015-T2-MACRODROITE]]/Tableau17[[#This Row],[2015-T2-MACROTOTALE]],"")</f>
        <v>0.56623931623931623</v>
      </c>
      <c r="NV347" s="26">
        <f>IFERROR(Tableau17[[#This Row],[2015-T2-MACROCENTRE]]/Tableau17[[#This Row],[2015-T2-MACROTOTALE]],"")</f>
        <v>0</v>
      </c>
      <c r="NW347" s="26">
        <f>IFERROR(Tableau17[[#This Row],[2015-T2-MACROGAUCHE]]/Tableau17[[#This Row],[2015-T2-MACROTOTALE]],"")</f>
        <v>0</v>
      </c>
      <c r="NX347" s="26">
        <f>IFERROR(Tableau17[[#This Row],[2015-T2-MACROAUTRE]]/Tableau17[[#This Row],[2015-T2-MACROTOTALE]],"")</f>
        <v>0</v>
      </c>
      <c r="NY347" s="26">
        <f>IFERROR(Tableau17[[#This Row],[2017-T1-MACROEXTRDROITE]]/Tableau17[[#This Row],[2017-T1-MACROTOTALE]],"")</f>
        <v>0.35227272727272729</v>
      </c>
      <c r="NZ347" s="26">
        <f>IFERROR(Tableau17[[#This Row],[2017-T1-MACRODROITE]]/Tableau17[[#This Row],[2017-T1-MACROTOTALE]],"")</f>
        <v>0.16931818181818181</v>
      </c>
      <c r="OA347" s="26">
        <f>IFERROR(Tableau17[[#This Row],[2017-T1-MACROCENTRE]]/Tableau17[[#This Row],[2017-T1-MACROTOTALE]],"")</f>
        <v>0.17386363636363636</v>
      </c>
      <c r="OB347" s="26">
        <f>IFERROR(Tableau17[[#This Row],[2017-T1-MACROGAUCHE]]/Tableau17[[#This Row],[2017-T1-MACROTOTALE]],"")</f>
        <v>0.29204545454545455</v>
      </c>
      <c r="OC347" s="26">
        <f>IFERROR(Tableau17[[#This Row],[2017-T1-MACROAUTRE]]/Tableau17[[#This Row],[2017-T1-MACROTOTALE]],"")</f>
        <v>1.2500000000000001E-2</v>
      </c>
      <c r="OD347" s="26">
        <f>IFERROR(Tableau17[[#This Row],[2017-T2-MACROEXTRDROITE]]/Tableau17[[#This Row],[2017-T2-MACROTOTALE]],"")</f>
        <v>0.44357976653696496</v>
      </c>
      <c r="OE347" s="26">
        <f>IFERROR(Tableau17[[#This Row],[2017-T2-MACRODROITE]]/Tableau17[[#This Row],[2017-T2-MACROTOTALE]],"")</f>
        <v>0</v>
      </c>
      <c r="OF347" s="26">
        <f>IFERROR(Tableau17[[#This Row],[2017-T2-MACROCENTRE]]/Tableau17[[#This Row],[2017-T2-MACROTOTALE]],"")</f>
        <v>0.55642023346303504</v>
      </c>
      <c r="OG347" s="26">
        <f>IFERROR(Tableau17[[#This Row],[2017-T2-MACROGAUCHE]]/Tableau17[[#This Row],[2017-T2-MACROTOTALE]],"")</f>
        <v>0</v>
      </c>
      <c r="OH347" s="26">
        <f>IFERROR(Tableau17[[#This Row],[2017-T2-MACROAUTRE]]/Tableau17[[#This Row],[2017-T2-MACROTOTALE]],"")</f>
        <v>0</v>
      </c>
      <c r="OI347" s="26">
        <f>IFERROR(Tableau17[[#This Row],[2019-T1-MACROEXTRDROITE]]/Tableau17[[#This Row],[2019-T1-MACROTOTALE]],"")</f>
        <v>0.39120370370370372</v>
      </c>
      <c r="OJ347" s="26">
        <f>IFERROR(Tableau17[[#This Row],[2019-T1-MACRODROITE]]/Tableau17[[#This Row],[2019-T1-MACROTOTALE]],"")</f>
        <v>0.10648148148148148</v>
      </c>
      <c r="OK347" s="26">
        <f>IFERROR(Tableau17[[#This Row],[2019-T1-MACROCENTRE]]/Tableau17[[#This Row],[2019-T1-MACROTOTALE]],"")</f>
        <v>0.15740740740740741</v>
      </c>
      <c r="OL347" s="26">
        <f>IFERROR(Tableau17[[#This Row],[2019-T1-MACROGAUCHE]]/Tableau17[[#This Row],[2019-T1-MACROTOTALE]],"")</f>
        <v>0.28472222222222221</v>
      </c>
      <c r="OM347" s="26">
        <f>IFERROR(Tableau17[[#This Row],[2019-T1-MACROAUTRE]]/Tableau17[[#This Row],[2019-T1-MACROTOTALE]],"")</f>
        <v>6.0185185185185182E-2</v>
      </c>
      <c r="ON347" s="26">
        <f>IFERROR(Tableau17[[#This Row],[2020-T1-MACROEXTRDROITE]]/Tableau17[[#This Row],[2020-T1-MACROTOTALE]],"")</f>
        <v>0.26027397260273971</v>
      </c>
      <c r="OO347" s="26">
        <f>IFERROR(Tableau17[[#This Row],[2020-T1-MACRODROITE]]/Tableau17[[#This Row],[2020-T1-MACROTOTALE]],"")</f>
        <v>0.44863013698630139</v>
      </c>
      <c r="OP347" s="26">
        <f>IFERROR(Tableau17[[#This Row],[2020-T1-MACROCENTRE]]/Tableau17[[#This Row],[2020-T1-MACROTOTALE]],"")</f>
        <v>6.8493150684931503E-2</v>
      </c>
      <c r="OQ347" s="26">
        <f>IFERROR(Tableau17[[#This Row],[2020-T1-MACROGAUCHE]]/Tableau17[[#This Row],[2020-T1-MACROTOTALE]],"")</f>
        <v>0.2226027397260274</v>
      </c>
      <c r="OR347" s="26">
        <f>IFERROR(Tableau17[[#This Row],[2020-T1-MACROAUTRE]]/Tableau17[[#This Row],[2020-T1-MACROTOTALE]],"")</f>
        <v>0</v>
      </c>
      <c r="OS347" s="26">
        <f>IFERROR(Tableau17[[#This Row],[2017 (L)-T1-MACROEXTRDROITE]]/Tableau17[[#This Row],[2017 (L)-T1-MACROTOTALE]],"")</f>
        <v>0.25152129817444219</v>
      </c>
      <c r="OT347" s="26">
        <f>IFERROR(Tableau17[[#This Row],[2017 (L)-T1-MACRODROITE]]/Tableau17[[#This Row],[2017 (L)-T1-MACROTOTALE]],"")</f>
        <v>0.2413793103448276</v>
      </c>
      <c r="OU347" s="26">
        <f>IFERROR(Tableau17[[#This Row],[2017 (L)-T1-MACROCENTRE]]/Tableau17[[#This Row],[2017 (L)-T1-MACROTOTALE]],"")</f>
        <v>0.28194726166328599</v>
      </c>
      <c r="OV347" s="26">
        <f>IFERROR(Tableau17[[#This Row],[2017 (L)-T1-MACROGAUCHE]]/Tableau17[[#This Row],[2017 (L)-T1-MACROTOTALE]],"")</f>
        <v>0.20892494929006086</v>
      </c>
      <c r="OW347" s="26">
        <f>IFERROR(Tableau17[[#This Row],[2017 (L)-T1-MACROAUTRE]]/Tableau17[[#This Row],[2017 (L)-T1-MACROTOTALE]],"")</f>
        <v>1.6227180527383367E-2</v>
      </c>
      <c r="OX347" s="26">
        <f>IFERROR(Tableau17[[#This Row],[2017 (L)-T2-MACROEXTRDROITE]]/Tableau17[[#This Row],[2017 (L)-T2-MACROTOTALE]],"")</f>
        <v>0</v>
      </c>
      <c r="OY347" s="26">
        <f>IFERROR(Tableau17[[#This Row],[2017 (L)-T2-MACRODROITE]]/Tableau17[[#This Row],[2017 (L)-T2-MACROTOTALE]],"")</f>
        <v>0.58356164383561648</v>
      </c>
      <c r="OZ347" s="26">
        <f>IFERROR(Tableau17[[#This Row],[2017 (L)-T2-MACROCENTRE]]/Tableau17[[#This Row],[2017 (L)-T2-MACROTOTALE]],"")</f>
        <v>0.41643835616438357</v>
      </c>
      <c r="PA347" s="26">
        <f>IFERROR(Tableau17[[#This Row],[2017 (L)-T2-MACROGAUCHE]]/Tableau17[[#This Row],[2017 (L)-T2-MACROTOTALE]],"")</f>
        <v>0</v>
      </c>
      <c r="PB347" s="26">
        <f>IFERROR(Tableau17[[#This Row],[2017 (L)-T2-MACROAUTRE]]/Tableau17[[#This Row],[2017 (L)-T2-MACROTOTALE]],"")</f>
        <v>0</v>
      </c>
      <c r="PC347" s="26">
        <f>IFERROR(Tableau17[[#This Row],[2008_T1_PROCUS]]/Tableau17[[#This Row],[2008_T1_INSCRITS]],0)</f>
        <v>9.5999999999999992E-3</v>
      </c>
      <c r="PD347" s="26">
        <f>IFERROR(Tableau17[[#This Row],[2008_T2_PROCUS]]/Tableau17[[#This Row],[2008_T2_INSCRITS]],0)</f>
        <v>1.12E-2</v>
      </c>
      <c r="PE347" s="26">
        <f>Tableau17[[#This Row],[2014_T1_PROCUS]]/Tableau17[[#This Row],[2014_T1_INSCRITS]]</f>
        <v>5.6360708534621577E-3</v>
      </c>
      <c r="PF347" s="26">
        <f>IFERROR(Tableau17[[#This Row],[2014_T2_PROCUS]]/Tableau17[[#This Row],[2014_T2_INSCRITS]],0)</f>
        <v>6.4412238325281803E-3</v>
      </c>
    </row>
    <row r="348" spans="1:422" hidden="1" x14ac:dyDescent="0.2">
      <c r="A348" s="1">
        <v>5</v>
      </c>
      <c r="B348" s="1" t="s">
        <v>316</v>
      </c>
      <c r="C348" s="1" t="s">
        <v>419</v>
      </c>
      <c r="D348" s="1" t="s">
        <v>419</v>
      </c>
      <c r="E348" s="1">
        <v>1067</v>
      </c>
      <c r="F348" s="1">
        <v>5.4203279999999996</v>
      </c>
      <c r="G348" s="1">
        <v>43.269097000000002</v>
      </c>
      <c r="H348" s="3">
        <v>1274</v>
      </c>
      <c r="I348" s="3">
        <v>311</v>
      </c>
      <c r="L348" s="1">
        <v>25</v>
      </c>
      <c r="M348" s="1">
        <v>6</v>
      </c>
      <c r="P348" s="1">
        <v>132</v>
      </c>
      <c r="Q348" s="1">
        <v>17</v>
      </c>
      <c r="R348" s="1">
        <v>86</v>
      </c>
      <c r="S348" s="1">
        <v>32</v>
      </c>
      <c r="T348" s="1">
        <v>26</v>
      </c>
      <c r="U348" s="1">
        <v>324</v>
      </c>
      <c r="V348" s="1">
        <v>1250</v>
      </c>
      <c r="W348" s="1">
        <v>631</v>
      </c>
      <c r="X348" s="1">
        <v>7</v>
      </c>
      <c r="Y348" s="2">
        <v>0.50480000000000003</v>
      </c>
      <c r="Z348" s="1">
        <v>1250</v>
      </c>
      <c r="AA348" s="1">
        <v>675</v>
      </c>
      <c r="AB348" s="1">
        <v>11</v>
      </c>
      <c r="AC348" s="2">
        <v>0.54</v>
      </c>
      <c r="AD348" s="1">
        <v>1274</v>
      </c>
      <c r="AE348" s="1">
        <v>332</v>
      </c>
      <c r="AF348" s="2">
        <v>0.26059654999999998</v>
      </c>
      <c r="AG348" s="1">
        <f t="shared" si="5"/>
        <v>311</v>
      </c>
      <c r="AH348" s="1">
        <v>1084</v>
      </c>
      <c r="AI348" s="1">
        <v>612</v>
      </c>
      <c r="AJ348" s="1">
        <v>11</v>
      </c>
      <c r="AK348" s="2">
        <v>0.56457564999999998</v>
      </c>
      <c r="AL348" s="1">
        <v>1084</v>
      </c>
      <c r="AM348" s="1">
        <v>652</v>
      </c>
      <c r="AN348" s="1">
        <v>11</v>
      </c>
      <c r="AO348" s="2">
        <v>0.60147600999999995</v>
      </c>
      <c r="AP348" s="1">
        <v>1275</v>
      </c>
      <c r="AQ348" s="1">
        <v>528</v>
      </c>
      <c r="AR348" s="2">
        <v>0.41411765</v>
      </c>
      <c r="AS348" s="1">
        <v>1275</v>
      </c>
      <c r="AT348" s="1">
        <v>580</v>
      </c>
      <c r="AU348" s="2">
        <v>0.45490195999999999</v>
      </c>
      <c r="AV348" s="1">
        <v>1301</v>
      </c>
      <c r="AW348" s="1">
        <v>512</v>
      </c>
      <c r="AX348" s="2">
        <v>0.39354343000000003</v>
      </c>
      <c r="AY348" s="1">
        <v>1301</v>
      </c>
      <c r="AZ348" s="1">
        <v>446</v>
      </c>
      <c r="BA348" s="2">
        <v>0.34281321999999997</v>
      </c>
      <c r="BB348" s="1">
        <v>1303</v>
      </c>
      <c r="BC348" s="1">
        <v>946</v>
      </c>
      <c r="BD348" s="2">
        <v>0.72601687999999998</v>
      </c>
      <c r="BE348" s="1">
        <v>1302</v>
      </c>
      <c r="BF348" s="1">
        <v>859</v>
      </c>
      <c r="BG348" s="2">
        <v>0.65975421999999995</v>
      </c>
      <c r="BH348" s="1">
        <v>1262</v>
      </c>
      <c r="BI348" s="1">
        <v>507</v>
      </c>
      <c r="BJ348" s="2">
        <v>0.40174325999999999</v>
      </c>
      <c r="BK348" s="1">
        <v>34</v>
      </c>
      <c r="BN348" s="1">
        <v>17</v>
      </c>
      <c r="BO348" s="1">
        <v>70</v>
      </c>
      <c r="BP348" s="1">
        <v>289</v>
      </c>
      <c r="BQ348" s="1">
        <v>187</v>
      </c>
      <c r="BR348" s="1">
        <v>597</v>
      </c>
      <c r="BT348" s="1">
        <v>266</v>
      </c>
      <c r="BU348" s="1">
        <v>365</v>
      </c>
      <c r="BW348" s="1">
        <v>631</v>
      </c>
      <c r="BX348" s="1">
        <v>8</v>
      </c>
      <c r="BZ348" s="1">
        <v>26</v>
      </c>
      <c r="CB348" s="1">
        <v>24</v>
      </c>
      <c r="CC348" s="1">
        <v>198</v>
      </c>
      <c r="CD348" s="1">
        <v>292</v>
      </c>
      <c r="CE348" s="1">
        <v>63</v>
      </c>
      <c r="CF348" s="1">
        <v>611</v>
      </c>
      <c r="CG348" s="1">
        <v>216</v>
      </c>
      <c r="CH348" s="1">
        <v>339</v>
      </c>
      <c r="CI348" s="1">
        <v>95</v>
      </c>
      <c r="CJ348" s="1">
        <v>650</v>
      </c>
      <c r="CM348" s="1">
        <v>6</v>
      </c>
      <c r="CN348" s="1">
        <v>28</v>
      </c>
      <c r="CO348" s="1">
        <v>50</v>
      </c>
      <c r="CP348" s="1">
        <v>208</v>
      </c>
      <c r="CQ348" s="1">
        <v>34</v>
      </c>
      <c r="CT348" s="1">
        <v>186</v>
      </c>
      <c r="CW348" s="1">
        <v>512</v>
      </c>
      <c r="CY348" s="1">
        <v>227</v>
      </c>
      <c r="DA348" s="1">
        <v>302</v>
      </c>
      <c r="DC348" s="1">
        <v>529</v>
      </c>
      <c r="DD348" s="1">
        <v>9</v>
      </c>
      <c r="DE348" s="1">
        <v>0</v>
      </c>
      <c r="DF348" s="1">
        <v>4</v>
      </c>
      <c r="DG348" s="1">
        <v>1</v>
      </c>
      <c r="DI348" s="1">
        <v>17</v>
      </c>
      <c r="DJ348" s="1">
        <v>3</v>
      </c>
      <c r="DK348" s="1">
        <v>5</v>
      </c>
      <c r="DL348" s="1">
        <v>52</v>
      </c>
      <c r="DM348" s="1">
        <v>131</v>
      </c>
      <c r="DN348" s="1">
        <v>135</v>
      </c>
      <c r="DO348" s="1">
        <v>152</v>
      </c>
      <c r="DP348" s="1">
        <v>0</v>
      </c>
      <c r="DU348" s="1">
        <v>509</v>
      </c>
      <c r="DX348" s="1">
        <v>249</v>
      </c>
      <c r="DY348" s="1">
        <v>169</v>
      </c>
      <c r="EA348" s="1">
        <v>418</v>
      </c>
      <c r="EB348" s="1">
        <v>4</v>
      </c>
      <c r="EC348" s="1">
        <v>2</v>
      </c>
      <c r="ED348" s="1">
        <v>0</v>
      </c>
      <c r="EE348" s="1">
        <v>31</v>
      </c>
      <c r="EF348" s="1">
        <v>229</v>
      </c>
      <c r="EG348" s="1">
        <v>32</v>
      </c>
      <c r="EH348" s="1">
        <v>9</v>
      </c>
      <c r="EI348" s="1">
        <v>289</v>
      </c>
      <c r="EJ348" s="1">
        <v>166</v>
      </c>
      <c r="EK348" s="1">
        <v>163</v>
      </c>
      <c r="EL348" s="1">
        <v>4</v>
      </c>
      <c r="EM348" s="1">
        <v>929</v>
      </c>
      <c r="EN348" s="1">
        <v>362</v>
      </c>
      <c r="EO348" s="1">
        <v>437</v>
      </c>
      <c r="EP348" s="1">
        <v>799</v>
      </c>
      <c r="EQ348" s="1">
        <v>0</v>
      </c>
      <c r="ER348" s="1">
        <v>2</v>
      </c>
      <c r="ES348" s="1">
        <v>5</v>
      </c>
      <c r="ET348" s="1">
        <v>23</v>
      </c>
      <c r="EU348" s="1">
        <v>3</v>
      </c>
      <c r="EV348" s="1">
        <v>183</v>
      </c>
      <c r="EW348" s="1">
        <v>38</v>
      </c>
      <c r="EX348" s="1">
        <v>2</v>
      </c>
      <c r="EY348" s="1">
        <v>8</v>
      </c>
      <c r="EZ348" s="1">
        <v>5</v>
      </c>
      <c r="FA348" s="1">
        <v>0</v>
      </c>
      <c r="FB348" s="1">
        <v>0</v>
      </c>
      <c r="FC348" s="1">
        <v>0</v>
      </c>
      <c r="FD348" s="1">
        <v>0</v>
      </c>
      <c r="FE348" s="1">
        <v>0</v>
      </c>
      <c r="FF348" s="1">
        <v>0</v>
      </c>
      <c r="FG348" s="1">
        <v>0</v>
      </c>
      <c r="FH348" s="1">
        <v>15</v>
      </c>
      <c r="FI348" s="1">
        <v>1</v>
      </c>
      <c r="FJ348" s="1">
        <v>25</v>
      </c>
      <c r="FK348" s="1">
        <v>8</v>
      </c>
      <c r="FL348" s="1">
        <v>0</v>
      </c>
      <c r="FM348" s="1">
        <v>49</v>
      </c>
      <c r="FN348" s="1">
        <v>10</v>
      </c>
      <c r="FO348" s="1">
        <v>1</v>
      </c>
      <c r="FP348" s="1">
        <v>95</v>
      </c>
      <c r="FQ348" s="1">
        <v>3</v>
      </c>
      <c r="FR348" s="1">
        <f>SUM(Tableau17[[#This Row],[2019-T1-ALEXANDRE Audric]:[2019-T1-MARIE Florie]])</f>
        <v>476</v>
      </c>
      <c r="FS348" s="1">
        <v>70</v>
      </c>
      <c r="FT348" s="1">
        <v>323</v>
      </c>
      <c r="FU348" s="1">
        <v>0</v>
      </c>
      <c r="FV348" s="1">
        <v>204</v>
      </c>
      <c r="FW348" s="1">
        <v>0</v>
      </c>
      <c r="FX348" s="1">
        <v>597</v>
      </c>
      <c r="FY348" s="1">
        <v>0</v>
      </c>
      <c r="FZ348" s="1">
        <v>365</v>
      </c>
      <c r="GA348" s="1">
        <v>0</v>
      </c>
      <c r="GB348" s="1">
        <v>266</v>
      </c>
      <c r="GC348" s="1">
        <v>0</v>
      </c>
      <c r="GD348" s="1">
        <v>631</v>
      </c>
      <c r="GE348" s="1">
        <v>198</v>
      </c>
      <c r="GF348" s="1">
        <v>292</v>
      </c>
      <c r="GG348" s="1">
        <v>8</v>
      </c>
      <c r="GH348" s="1">
        <v>113</v>
      </c>
      <c r="GI348" s="1">
        <v>0</v>
      </c>
      <c r="GJ348" s="1">
        <v>611</v>
      </c>
      <c r="GK348" s="1">
        <v>216</v>
      </c>
      <c r="GL348" s="1">
        <v>339</v>
      </c>
      <c r="GM348" s="1">
        <v>0</v>
      </c>
      <c r="GN348" s="1">
        <v>95</v>
      </c>
      <c r="GO348" s="1">
        <v>0</v>
      </c>
      <c r="GP348" s="1">
        <v>650</v>
      </c>
      <c r="GQ348" s="1">
        <v>208</v>
      </c>
      <c r="GR348" s="1">
        <v>192</v>
      </c>
      <c r="GS348" s="1">
        <v>34</v>
      </c>
      <c r="GT348" s="1">
        <v>78</v>
      </c>
      <c r="GU348" s="1">
        <v>0</v>
      </c>
      <c r="GV348" s="1">
        <v>512</v>
      </c>
      <c r="GW348" s="1">
        <v>227</v>
      </c>
      <c r="GX348" s="1">
        <v>302</v>
      </c>
      <c r="GY348" s="1">
        <v>0</v>
      </c>
      <c r="GZ348" s="1">
        <v>0</v>
      </c>
      <c r="HA348" s="1">
        <v>0</v>
      </c>
      <c r="HB348" s="1">
        <v>529</v>
      </c>
      <c r="HC348" s="1">
        <v>322</v>
      </c>
      <c r="HD348" s="1">
        <v>229</v>
      </c>
      <c r="HE348" s="1">
        <v>163</v>
      </c>
      <c r="HF348" s="1">
        <v>206</v>
      </c>
      <c r="HG348" s="1">
        <v>9</v>
      </c>
      <c r="HH348" s="1">
        <v>929</v>
      </c>
      <c r="HI348" s="1">
        <v>362</v>
      </c>
      <c r="HJ348" s="1">
        <v>0</v>
      </c>
      <c r="HK348" s="1">
        <v>437</v>
      </c>
      <c r="HL348" s="1">
        <v>0</v>
      </c>
      <c r="HM348" s="1">
        <v>0</v>
      </c>
      <c r="HN348" s="1">
        <v>799</v>
      </c>
      <c r="HO348" s="1">
        <v>206</v>
      </c>
      <c r="HP348" s="1">
        <v>48</v>
      </c>
      <c r="HQ348" s="1">
        <v>95</v>
      </c>
      <c r="HR348" s="1">
        <v>112</v>
      </c>
      <c r="HS348" s="1">
        <v>28</v>
      </c>
      <c r="HT348" s="1">
        <v>489</v>
      </c>
      <c r="HU348" s="1">
        <v>86</v>
      </c>
      <c r="HV348" s="1">
        <v>157</v>
      </c>
      <c r="HW348" s="1">
        <v>17</v>
      </c>
      <c r="HX348" s="1">
        <v>64</v>
      </c>
      <c r="HY348" s="1">
        <v>0</v>
      </c>
      <c r="HZ348" s="1">
        <v>324</v>
      </c>
      <c r="IA348" s="1">
        <v>138</v>
      </c>
      <c r="IB348" s="1">
        <v>136</v>
      </c>
      <c r="IC348" s="1">
        <v>152</v>
      </c>
      <c r="ID348" s="1">
        <v>83</v>
      </c>
      <c r="IE348" s="1">
        <v>0</v>
      </c>
      <c r="IF348" s="1">
        <v>509</v>
      </c>
      <c r="IG348" s="1">
        <v>0</v>
      </c>
      <c r="IH348" s="1">
        <v>249</v>
      </c>
      <c r="II348" s="1">
        <v>169</v>
      </c>
      <c r="IJ348" s="1">
        <v>0</v>
      </c>
      <c r="IK348" s="1">
        <v>0</v>
      </c>
      <c r="IL348" s="1">
        <v>418</v>
      </c>
      <c r="IM348" s="26">
        <f>IFERROR(Tableau17[[#This Row],[LDIV]]/Tableau17[[#This Row],[Total général]],"")</f>
        <v>0</v>
      </c>
      <c r="IN348" s="26">
        <f>IFERROR(Tableau17[[#This Row],[LDVC]]/Tableau17[[#This Row],[Total général]],"")</f>
        <v>0</v>
      </c>
      <c r="IO348" s="26">
        <f>IFERROR(Tableau17[[#This Row],[LDVD]]/Tableau17[[#This Row],[Total général]],"")</f>
        <v>7.716049382716049E-2</v>
      </c>
      <c r="IP348" s="26">
        <f>IFERROR(Tableau17[[#This Row],[LDVG]]/Tableau17[[#This Row],[Total général]],"")</f>
        <v>1.8518518518518517E-2</v>
      </c>
      <c r="IQ348" s="26">
        <f>IFERROR(Tableau17[[#This Row],[LEXD]]/Tableau17[[#This Row],[Total général]],"")</f>
        <v>0</v>
      </c>
      <c r="IR348" s="26">
        <f>IFERROR(Tableau17[[#This Row],[LEXG]]/Tableau17[[#This Row],[Total général]],"")</f>
        <v>0</v>
      </c>
      <c r="IS348" s="26">
        <f>IFERROR(Tableau17[[#This Row],[LLR]]/Tableau17[[#This Row],[Total général]],"")</f>
        <v>0.40740740740740738</v>
      </c>
      <c r="IT348" s="26">
        <f>IFERROR(Tableau17[[#This Row],[LREM]]/Tableau17[[#This Row],[Total général]],"")</f>
        <v>5.2469135802469133E-2</v>
      </c>
      <c r="IU348" s="26">
        <f>IFERROR(Tableau17[[#This Row],[LRN]]/Tableau17[[#This Row],[Total général]],"")</f>
        <v>0.26543209876543211</v>
      </c>
      <c r="IV348" s="26">
        <f>IFERROR(Tableau17[[#This Row],[LUG]]/Tableau17[[#This Row],[Total général]],"")</f>
        <v>9.8765432098765427E-2</v>
      </c>
      <c r="IW348" s="26">
        <f>IFERROR(Tableau17[[#This Row],[LVEC]]/Tableau17[[#This Row],[Total général]],"")</f>
        <v>8.0246913580246909E-2</v>
      </c>
      <c r="IX348" s="26">
        <f>IFERROR(Tableau17[[#This Row],[2008-T1-LCMD]]/Tableau17[[#This Row],[2008-T1-TOTAL]],"")</f>
        <v>5.6951423785594639E-2</v>
      </c>
      <c r="IY348" s="26">
        <f>IFERROR(Tableau17[[#This Row],[2008-T1-LDVD]]/Tableau17[[#This Row],[2008-T1-TOTAL]],"")</f>
        <v>0</v>
      </c>
      <c r="IZ348" s="26">
        <f>IFERROR(Tableau17[[#This Row],[2008-T1-LEXD]]/Tableau17[[#This Row],[2008-T1-TOTAL]],"")</f>
        <v>0</v>
      </c>
      <c r="JA348" s="26">
        <f>IFERROR(Tableau17[[#This Row],[2008-T1-LEXG]]/Tableau17[[#This Row],[2008-T1-TOTAL]],"")</f>
        <v>2.8475711892797319E-2</v>
      </c>
      <c r="JB348" s="26">
        <f>IFERROR(Tableau17[[#This Row],[2008-T1-LFN]]/Tableau17[[#This Row],[2008-T1-TOTAL]],"")</f>
        <v>0.11725293132328309</v>
      </c>
      <c r="JC348" s="26">
        <f>IFERROR(Tableau17[[#This Row],[2008-T1-LMAJ]]/Tableau17[[#This Row],[2008-T1-TOTAL]],"")</f>
        <v>0.48408710217755446</v>
      </c>
      <c r="JD348" s="26">
        <f>IFERROR(Tableau17[[#This Row],[2008-T1-LUG]]/Tableau17[[#This Row],[2008-T1-TOTAL]],"")</f>
        <v>0.31323283082077052</v>
      </c>
      <c r="JE348" s="26">
        <f>IFERROR(Tableau17[[#This Row],[2008-T2-LFN]]/Tableau17[[#This Row],[2008-T2-TOTAL]],"")</f>
        <v>0</v>
      </c>
      <c r="JF348" s="26">
        <f>IFERROR(Tableau17[[#This Row],[2008-T2-LGC]]/Tableau17[[#This Row],[2008-T2-TOTAL]],"")</f>
        <v>0.42155309033280508</v>
      </c>
      <c r="JG348" s="26">
        <f>IFERROR(Tableau17[[#This Row],[2008-T2-LMAJ]]/Tableau17[[#This Row],[2008-T2-TOTAL]],"")</f>
        <v>0.57844690966719492</v>
      </c>
      <c r="JH348" s="26">
        <f>IFERROR(Tableau17[[#This Row],[2008-T2-LUG]]/Tableau17[[#This Row],[2008-T2-TOTAL]],"")</f>
        <v>0</v>
      </c>
      <c r="JI348" s="26">
        <f>IFERROR(Tableau17[[#This Row],[2014-T1-LDIV]]/Tableau17[[#This Row],[2014-T1-TOTAL]],"")</f>
        <v>1.3093289689034371E-2</v>
      </c>
      <c r="JJ348" s="26">
        <f>IFERROR(Tableau17[[#This Row],[2014-T1-LDVD]]/Tableau17[[#This Row],[2014-T1-TOTAL]],"")</f>
        <v>0</v>
      </c>
      <c r="JK348" s="26">
        <f>IFERROR(Tableau17[[#This Row],[2014-T1-LDVG]]/Tableau17[[#This Row],[2014-T1-TOTAL]],"")</f>
        <v>4.2553191489361701E-2</v>
      </c>
      <c r="JL348" s="26">
        <f>IFERROR(Tableau17[[#This Row],[2014-T1-LEXG]]/Tableau17[[#This Row],[2014-T1-TOTAL]],"")</f>
        <v>0</v>
      </c>
      <c r="JM348" s="26">
        <f>IFERROR(Tableau17[[#This Row],[2014-T1-LFG]]/Tableau17[[#This Row],[2014-T1-TOTAL]],"")</f>
        <v>3.927986906710311E-2</v>
      </c>
      <c r="JN348" s="26">
        <f>IFERROR(Tableau17[[#This Row],[2014-T1-LFN]]/Tableau17[[#This Row],[2014-T1-TOTAL]],"")</f>
        <v>0.32405891980360063</v>
      </c>
      <c r="JO348" s="26">
        <f>IFERROR(Tableau17[[#This Row],[2014-T1-LUD]]/Tableau17[[#This Row],[2014-T1-TOTAL]],"")</f>
        <v>0.47790507364975449</v>
      </c>
      <c r="JP348" s="26">
        <f>IFERROR(Tableau17[[#This Row],[2014-T1-LUG]]/Tableau17[[#This Row],[2014-T1-TOTAL]],"")</f>
        <v>0.10310965630114566</v>
      </c>
      <c r="JQ348" s="26">
        <f>IFERROR(Tableau17[[#This Row],[2014-T2-LFN]]/Tableau17[[#This Row],[2014-T2-TOTAL]],"")</f>
        <v>0.3323076923076923</v>
      </c>
      <c r="JR348" s="26">
        <f>IFERROR(Tableau17[[#This Row],[2014-T2-LUD]]/Tableau17[[#This Row],[2014-T2-TOTAL]],"")</f>
        <v>0.52153846153846151</v>
      </c>
      <c r="JS348" s="26">
        <f>IFERROR(Tableau17[[#This Row],[2014-T2-LUG]]/Tableau17[[#This Row],[2014-T2-TOTAL]],"")</f>
        <v>0.14615384615384616</v>
      </c>
      <c r="JT348" s="26">
        <f>IFERROR(Tableau17[[#This Row],[2015-T1-BC-DIV]]/Tableau17[[#This Row],[2015-T1-TOTAL]],"")</f>
        <v>0</v>
      </c>
      <c r="JU348" s="26">
        <f>IFERROR(Tableau17[[#This Row],[2015-T1-BC-DLF]]/Tableau17[[#This Row],[2015-T1-TOTAL]],"")</f>
        <v>0</v>
      </c>
      <c r="JV348" s="26">
        <f>IFERROR(Tableau17[[#This Row],[2015-T1-BC-DVD]]/Tableau17[[#This Row],[2015-T1-TOTAL]],"")</f>
        <v>1.171875E-2</v>
      </c>
      <c r="JW348" s="26">
        <f>IFERROR(Tableau17[[#This Row],[2015-T1-BC-DVG]]/Tableau17[[#This Row],[2015-T1-TOTAL]],"")</f>
        <v>5.46875E-2</v>
      </c>
      <c r="JX348" s="26">
        <f>IFERROR(Tableau17[[#This Row],[2015-T1-BC-FG]]/Tableau17[[#This Row],[2015-T1-TOTAL]],"")</f>
        <v>9.765625E-2</v>
      </c>
      <c r="JY348" s="26">
        <f>IFERROR(Tableau17[[#This Row],[2015-T1-BC-FN]]/Tableau17[[#This Row],[2015-T1-TOTAL]],"")</f>
        <v>0.40625</v>
      </c>
      <c r="JZ348" s="26">
        <f>IFERROR(Tableau17[[#This Row],[2015-T1-BC-MDM]]/Tableau17[[#This Row],[2015-T1-TOTAL]],"")</f>
        <v>6.640625E-2</v>
      </c>
      <c r="KA348" s="26">
        <f>IFERROR(Tableau17[[#This Row],[2015-T1-BC-RDG]]/Tableau17[[#This Row],[2015-T1-TOTAL]],"")</f>
        <v>0</v>
      </c>
      <c r="KB348" s="26">
        <f>IFERROR(Tableau17[[#This Row],[2015-T1-BC-SOC]]/Tableau17[[#This Row],[2015-T1-TOTAL]],"")</f>
        <v>0</v>
      </c>
      <c r="KC348" s="26">
        <f>IFERROR(Tableau17[[#This Row],[2015-T1-BC-UD]]/Tableau17[[#This Row],[2015-T1-TOTAL]],"")</f>
        <v>0.36328125</v>
      </c>
      <c r="KD348" s="26">
        <f>IFERROR(Tableau17[[#This Row],[2015-T1-BC-UG]]/Tableau17[[#This Row],[2015-T1-TOTAL]],"")</f>
        <v>0</v>
      </c>
      <c r="KE348" s="26">
        <f>IFERROR(Tableau17[[#This Row],[2015-T1-BC-VEC]]/Tableau17[[#This Row],[2015-T1-TOTAL]],"")</f>
        <v>0</v>
      </c>
      <c r="KF348" s="26">
        <f>IFERROR(Tableau17[[#This Row],[2015-T2-BC-DVG]]/Tableau17[[#This Row],[2015-T2-TOTAL]],"")</f>
        <v>0</v>
      </c>
      <c r="KG348" s="26">
        <f>IFERROR(Tableau17[[#This Row],[2015-T2-BC-FN]]/Tableau17[[#This Row],[2015-T2-TOTAL]],"")</f>
        <v>0.42911153119092627</v>
      </c>
      <c r="KH348" s="26">
        <f>IFERROR(Tableau17[[#This Row],[2015-T2-BC-SOC]]/Tableau17[[#This Row],[2015-T2-TOTAL]],"")</f>
        <v>0</v>
      </c>
      <c r="KI348" s="26">
        <f>IFERROR(Tableau17[[#This Row],[2015-T2-BC-UD]]/Tableau17[[#This Row],[2015-T2-TOTAL]],"")</f>
        <v>0.57088846880907373</v>
      </c>
      <c r="KJ348" s="26">
        <f>IFERROR(Tableau17[[#This Row],[2015-T2-BC-UG]]/Tableau17[[#This Row],[2015-T2-TOTAL]],"")</f>
        <v>0</v>
      </c>
      <c r="KK348" s="26">
        <f>IFERROR(Tableau17[[#This Row],[2017 (L)-T1-COM]]/Tableau17[[#This Row],[2017 (L)-T1-TOTAL]],"")</f>
        <v>1.768172888015717E-2</v>
      </c>
      <c r="KL348" s="26">
        <f>IFERROR(Tableau17[[#This Row],[2017 (L)-T1-DIV]]/Tableau17[[#This Row],[2017 (L)-T1-TOTAL]],"")</f>
        <v>0</v>
      </c>
      <c r="KM348" s="26">
        <f>IFERROR(Tableau17[[#This Row],[2017 (L)-T1-DLF]]/Tableau17[[#This Row],[2017 (L)-T1-TOTAL]],"")</f>
        <v>7.8585461689587421E-3</v>
      </c>
      <c r="KN348" s="26">
        <f>IFERROR(Tableau17[[#This Row],[2017 (L)-T1-DVD]]/Tableau17[[#This Row],[2017 (L)-T1-TOTAL]],"")</f>
        <v>1.9646365422396855E-3</v>
      </c>
      <c r="KO348" s="26">
        <f>IFERROR(Tableau17[[#This Row],[2017 (L)-T1-DVG]]/Tableau17[[#This Row],[2017 (L)-T1-TOTAL]],"")</f>
        <v>0</v>
      </c>
      <c r="KP348" s="26">
        <f>IFERROR(Tableau17[[#This Row],[2017 (L)-T1-ECO]]/Tableau17[[#This Row],[2017 (L)-T1-TOTAL]],"")</f>
        <v>3.3398821218074658E-2</v>
      </c>
      <c r="KQ348" s="26">
        <f>IFERROR(Tableau17[[#This Row],[2017 (L)-T1-EXD]]/Tableau17[[#This Row],[2017 (L)-T1-TOTAL]],"")</f>
        <v>5.893909626719057E-3</v>
      </c>
      <c r="KR348" s="26">
        <f>IFERROR(Tableau17[[#This Row],[2017 (L)-T1-EXG]]/Tableau17[[#This Row],[2017 (L)-T1-TOTAL]],"")</f>
        <v>9.823182711198428E-3</v>
      </c>
      <c r="KS348" s="26">
        <f>IFERROR(Tableau17[[#This Row],[2017 (L)-T1-FI]]/Tableau17[[#This Row],[2017 (L)-T1-TOTAL]],"")</f>
        <v>0.10216110019646366</v>
      </c>
      <c r="KT348" s="26">
        <f>IFERROR(Tableau17[[#This Row],[2017 (L)-T1-FN]]/Tableau17[[#This Row],[2017 (L)-T1-TOTAL]],"")</f>
        <v>0.25736738703339884</v>
      </c>
      <c r="KU348" s="26">
        <f>IFERROR(Tableau17[[#This Row],[2017 (L)-T1-LR]]/Tableau17[[#This Row],[2017 (L)-T1-TOTAL]],"")</f>
        <v>0.26522593320235754</v>
      </c>
      <c r="KV348" s="26">
        <f>IFERROR(Tableau17[[#This Row],[2017 (L)-T1-MDM]]/Tableau17[[#This Row],[2017 (L)-T1-TOTAL]],"")</f>
        <v>0.29862475442043224</v>
      </c>
      <c r="KW348" s="26">
        <f>IFERROR(Tableau17[[#This Row],[2017 (L)-T1-RDG]]/Tableau17[[#This Row],[2017 (L)-T1-TOTAL]],"")</f>
        <v>0</v>
      </c>
      <c r="KX348" s="26">
        <f>IFERROR(Tableau17[[#This Row],[2017 (L)-T1-REG]]/Tableau17[[#This Row],[2017 (L)-T1-TOTAL]],"")</f>
        <v>0</v>
      </c>
      <c r="KY348" s="26">
        <f>IFERROR(Tableau17[[#This Row],[2017 (L)-T1-REM]]/Tableau17[[#This Row],[2017 (L)-T1-TOTAL]],"")</f>
        <v>0</v>
      </c>
      <c r="KZ348" s="26">
        <f>IFERROR(Tableau17[[#This Row],[2017 (L)-T1-SOC]]/Tableau17[[#This Row],[2017 (L)-T1-TOTAL]],"")</f>
        <v>0</v>
      </c>
      <c r="LA348" s="26">
        <f>IFERROR(Tableau17[[#This Row],[2017 (L)-T1-UDI]]/Tableau17[[#This Row],[2017 (L)-T1-TOTAL]],"")</f>
        <v>0</v>
      </c>
      <c r="LB348" s="26">
        <f>IFERROR(Tableau17[[#This Row],[2017 (L)-T2-FI]]/Tableau17[[#This Row],[2017 (L)-T2-TOTAL]],"")</f>
        <v>0</v>
      </c>
      <c r="LC348" s="26">
        <f>IFERROR(Tableau17[[#This Row],[2017 (L)-T2-FN]]/Tableau17[[#This Row],[2017 (L)-T2-TOTAL]],"")</f>
        <v>0</v>
      </c>
      <c r="LD348" s="26">
        <f>IFERROR(Tableau17[[#This Row],[2017 (L)-T2-LR]]/Tableau17[[#This Row],[2017 (L)-T2-TOTAL]],"")</f>
        <v>0.59569377990430628</v>
      </c>
      <c r="LE348" s="26">
        <f>IFERROR(Tableau17[[#This Row],[2017 (L)-T2-MDM]]/Tableau17[[#This Row],[2017 (L)-T2-TOTAL]],"")</f>
        <v>0.40430622009569378</v>
      </c>
      <c r="LF348" s="26">
        <f>IFERROR(Tableau17[[#This Row],[2017 (L)-T2-REM]]/Tableau17[[#This Row],[2017 (L)-T2-TOTAL]],"")</f>
        <v>0</v>
      </c>
      <c r="LG348" s="26">
        <f>IFERROR(Tableau17[[#This Row],[2017-T1-ARTHAUD Nathalie]]/Tableau17[[#This Row],[2017-T1-TOTAL]],"")</f>
        <v>4.3057050592034442E-3</v>
      </c>
      <c r="LH348" s="26">
        <f>IFERROR(Tableau17[[#This Row],[2017-T1-ASSELINEAU Fran]]/Tableau17[[#This Row],[2017-T1-TOTAL]],"")</f>
        <v>2.1528525296017221E-3</v>
      </c>
      <c r="LI348" s="26">
        <f>IFERROR(Tableau17[[#This Row],[2017-T1-CHEMINADE Jacques]]/Tableau17[[#This Row],[2017-T1-TOTAL]],"")</f>
        <v>0</v>
      </c>
      <c r="LJ348" s="26">
        <f>IFERROR(Tableau17[[#This Row],[2017-T1-DUPONT-AIGNAN Nicolas]]/Tableau17[[#This Row],[2017-T1-TOTAL]],"")</f>
        <v>3.3369214208826693E-2</v>
      </c>
      <c r="LK348" s="26">
        <f>IFERROR(Tableau17[[#This Row],[2017-T1-FILLON Fran]]/Tableau17[[#This Row],[2017-T1-TOTAL]],"")</f>
        <v>0.24650161463939721</v>
      </c>
      <c r="LL348" s="26">
        <f>IFERROR(Tableau17[[#This Row],[2017-T1-HAMON Beno]]/Tableau17[[#This Row],[2017-T1-TOTAL]],"")</f>
        <v>3.4445640473627553E-2</v>
      </c>
      <c r="LM348" s="26">
        <f>IFERROR(Tableau17[[#This Row],[2017-T1-LASSALLE Jean]]/Tableau17[[#This Row],[2017-T1-TOTAL]],"")</f>
        <v>9.6878363832077503E-3</v>
      </c>
      <c r="LN348" s="26">
        <f>IFERROR(Tableau17[[#This Row],[2017-T1-LE PEN Marine]]/Tableau17[[#This Row],[2017-T1-TOTAL]],"")</f>
        <v>0.31108719052744888</v>
      </c>
      <c r="LO348" s="26">
        <f>IFERROR(Tableau17[[#This Row],[2017-T1-M Jean-Luc]]/Tableau17[[#This Row],[2017-T1-TOTAL]],"")</f>
        <v>0.17868675995694294</v>
      </c>
      <c r="LP348" s="26">
        <f>IFERROR(Tableau17[[#This Row],[2017-T1-MACRON Emmanuel]]/Tableau17[[#This Row],[2017-T1-TOTAL]],"")</f>
        <v>0.17545748116254037</v>
      </c>
      <c r="LQ348" s="26">
        <f>IFERROR(Tableau17[[#This Row],[2017-T1-POUTOU Philippe]]/Tableau17[[#This Row],[2017-T1-TOTAL]],"")</f>
        <v>4.3057050592034442E-3</v>
      </c>
      <c r="LR348" s="26">
        <f>IFERROR(Tableau17[[#This Row],[2017-T2-LE PEN Marine]]/Tableau17[[#This Row],[2017-T2-TOTAL]],"")</f>
        <v>0.45306633291614518</v>
      </c>
      <c r="LS348" s="26">
        <f>IFERROR(Tableau17[[#This Row],[2017-T2-MACRON Emmanuel]]/Tableau17[[#This Row],[2017-T2-TOTAL]],"")</f>
        <v>0.54693366708385482</v>
      </c>
      <c r="LT348" s="26">
        <f>IFERROR(Tableau17[[#This Row],[2019-T1-ALEXANDRE Audric]]/Tableau17[[#This Row],[2019-T1-TOTAL]],"")</f>
        <v>0</v>
      </c>
      <c r="LU348" s="26">
        <f>IFERROR(Tableau17[[#This Row],[2019-T1-ARTHAUD Nathalie]]/Tableau17[[#This Row],[2019-T1-TOTAL]],"")</f>
        <v>4.2016806722689074E-3</v>
      </c>
      <c r="LV348" s="26">
        <f>IFERROR(Tableau17[[#This Row],[2019-T1-ASSELINEAU François]]/Tableau17[[#This Row],[2019-T1-TOTAL]],"")</f>
        <v>1.050420168067227E-2</v>
      </c>
      <c r="LW348" s="26">
        <f>IFERROR(Tableau17[[#This Row],[2019-T1-AUBRY Manon]]/Tableau17[[#This Row],[2019-T1-TOTAL]],"")</f>
        <v>4.8319327731092439E-2</v>
      </c>
      <c r="LX348" s="26">
        <f>IFERROR(Tableau17[[#This Row],[2019-T1-AZERGUI Nagib]]/Tableau17[[#This Row],[2019-T1-TOTAL]],"")</f>
        <v>6.3025210084033615E-3</v>
      </c>
      <c r="LY348" s="26">
        <f>IFERROR(Tableau17[[#This Row],[2019-T1-BARDELLA Jordan]]/Tableau17[[#This Row],[2019-T1-TOTAL]],"")</f>
        <v>0.38445378151260506</v>
      </c>
      <c r="LZ348" s="26">
        <f>IFERROR(Tableau17[[#This Row],[2019-T1-BELLAMY François-Xavier]]/Tableau17[[#This Row],[2019-T1-TOTAL]],"")</f>
        <v>7.9831932773109238E-2</v>
      </c>
      <c r="MA348" s="26">
        <f>IFERROR(Tableau17[[#This Row],[2019-T1-BIDOU Olivier]]/Tableau17[[#This Row],[2019-T1-TOTAL]],"")</f>
        <v>4.2016806722689074E-3</v>
      </c>
      <c r="MB348" s="26">
        <f>IFERROR(Tableau17[[#This Row],[2019-T1-BOURG Dominique]]/Tableau17[[#This Row],[2019-T1-TOTAL]],"")</f>
        <v>1.680672268907563E-2</v>
      </c>
      <c r="MC348" s="26">
        <f>IFERROR(Tableau17[[#This Row],[2019-T1-BROSSAT Ian]]/Tableau17[[#This Row],[2019-T1-TOTAL]],"")</f>
        <v>1.050420168067227E-2</v>
      </c>
      <c r="MD348" s="26">
        <f>IFERROR(Tableau17[[#This Row],[2019-T1-CAILLAUD Sophie]]/Tableau17[[#This Row],[2019-T1-TOTAL]],"")</f>
        <v>0</v>
      </c>
      <c r="ME348" s="26">
        <f>IFERROR(Tableau17[[#This Row],[2019-T1-CAMUS Renaud]]/Tableau17[[#This Row],[2019-T1-TOTAL]],"")</f>
        <v>0</v>
      </c>
      <c r="MF348" s="26">
        <f>IFERROR(Tableau17[[#This Row],[2019-T1-CHALENÇON Christophe]]/Tableau17[[#This Row],[2019-T1-TOTAL]],"")</f>
        <v>0</v>
      </c>
      <c r="MG348" s="26">
        <f>IFERROR(Tableau17[[#This Row],[2019-T1-CORBET Cathy Denise Ginette]]/Tableau17[[#This Row],[2019-T1-TOTAL]],"")</f>
        <v>0</v>
      </c>
      <c r="MH348" s="26">
        <f>IFERROR(Tableau17[[#This Row],[2019-T1-DE PREVOISIN Robert]]/Tableau17[[#This Row],[2019-T1-TOTAL]],"")</f>
        <v>0</v>
      </c>
      <c r="MI348" s="26">
        <f>IFERROR(Tableau17[[#This Row],[2019-T1-DELFEL Thérèse]]/Tableau17[[#This Row],[2019-T1-TOTAL]],"")</f>
        <v>0</v>
      </c>
      <c r="MJ348" s="26">
        <f>IFERROR(Tableau17[[#This Row],[2019-T1-DIEUMEGARD Pierre]]/Tableau17[[#This Row],[2019-T1-TOTAL]],"")</f>
        <v>0</v>
      </c>
      <c r="MK348" s="26">
        <f>IFERROR(Tableau17[[#This Row],[2019-T1-DUPONT-AIGNAN Nicolas]]/Tableau17[[#This Row],[2019-T1-TOTAL]],"")</f>
        <v>3.1512605042016806E-2</v>
      </c>
      <c r="ML348" s="26">
        <f>IFERROR(Tableau17[[#This Row],[2019-T1-GERNIGON Yves]]/Tableau17[[#This Row],[2019-T1-TOTAL]],"")</f>
        <v>2.1008403361344537E-3</v>
      </c>
      <c r="MM348" s="26">
        <f>IFERROR(Tableau17[[#This Row],[2019-T1-GLUCKSMANN Raphaël]]/Tableau17[[#This Row],[2019-T1-TOTAL]],"")</f>
        <v>5.2521008403361345E-2</v>
      </c>
      <c r="MN348" s="26">
        <f>IFERROR(Tableau17[[#This Row],[2019-T1-HAMON Benoît]]/Tableau17[[#This Row],[2019-T1-TOTAL]],"")</f>
        <v>1.680672268907563E-2</v>
      </c>
      <c r="MO348" s="26">
        <f>IFERROR(Tableau17[[#This Row],[2019-T1-HELGEN Gilles]]/Tableau17[[#This Row],[2019-T1-TOTAL]],"")</f>
        <v>0</v>
      </c>
      <c r="MP348" s="26">
        <f>IFERROR(Tableau17[[#This Row],[2019-T1-JADOT Yannick]]/Tableau17[[#This Row],[2019-T1-TOTAL]],"")</f>
        <v>0.10294117647058823</v>
      </c>
      <c r="MQ348" s="26">
        <f>IFERROR(Tableau17[[#This Row],[2019-T1-LAGARDE Jean-Christophe]]/Tableau17[[#This Row],[2019-T1-TOTAL]],"")</f>
        <v>2.100840336134454E-2</v>
      </c>
      <c r="MR348" s="26">
        <f>IFERROR(Tableau17[[#This Row],[2019-T1-LALANNE Francis]]/Tableau17[[#This Row],[2019-T1-TOTAL]],"")</f>
        <v>2.1008403361344537E-3</v>
      </c>
      <c r="MS348" s="26">
        <f>IFERROR(Tableau17[[#This Row],[2019-T1-LOISEAU Nathalie]]/Tableau17[[#This Row],[2019-T1-TOTAL]],"")</f>
        <v>0.19957983193277312</v>
      </c>
      <c r="MT348" s="26">
        <f>IFERROR(Tableau17[[#This Row],[2019-T1-MARIE Florie]]/Tableau17[[#This Row],[2019-T1-TOTAL]],"")</f>
        <v>6.3025210084033615E-3</v>
      </c>
      <c r="MU348" s="26">
        <f>IFERROR(Tableau17[[#This Row],[2008-T1-MACROEXTRDROITE]]/Tableau17[[#This Row],[2008-T1-MACROTOTALE]],"")</f>
        <v>0.11725293132328309</v>
      </c>
      <c r="MV348" s="26">
        <f>IFERROR(Tableau17[[#This Row],[2008-T1-MACRODROITE]]/Tableau17[[#This Row],[2008-T1-MACROTOTALE]],"")</f>
        <v>0.54103852596314905</v>
      </c>
      <c r="MW348" s="26">
        <f>IFERROR(Tableau17[[#This Row],[2008-T1-MACROCENTRE]]/Tableau17[[#This Row],[2008-T1-MACROTOTALE]],"")</f>
        <v>0</v>
      </c>
      <c r="MX348" s="26">
        <f>IFERROR(Tableau17[[#This Row],[2008-T1-MACROGAUCHE]]/Tableau17[[#This Row],[2008-T1-MACROTOTALE]],"")</f>
        <v>0.34170854271356782</v>
      </c>
      <c r="MY348" s="26">
        <f>IFERROR(Tableau17[[#This Row],[2008-T1-MACROAUTRE]]/Tableau17[[#This Row],[2008-T1-MACROTOTALE]],"")</f>
        <v>0</v>
      </c>
      <c r="MZ348" s="26">
        <f>IFERROR(Tableau17[[#This Row],[2008-T2-MACROEXTRDROITE]]/Tableau17[[#This Row],[2008-T2-MACROTOTALE]],"")</f>
        <v>0</v>
      </c>
      <c r="NA348" s="26">
        <f>IFERROR(Tableau17[[#This Row],[2008-T2-MACRODROITE]]/Tableau17[[#This Row],[2008-T2-MACROTOTALE]],"")</f>
        <v>0.57844690966719492</v>
      </c>
      <c r="NB348" s="26">
        <f>IFERROR(Tableau17[[#This Row],[2008-T2-MACROCENTRE]]/Tableau17[[#This Row],[2008-T2-MACROTOTALE]],"")</f>
        <v>0</v>
      </c>
      <c r="NC348" s="26">
        <f>IFERROR(Tableau17[[#This Row],[2008-T2-MACROGAUCHE]]/Tableau17[[#This Row],[2008-T2-MACROTOTALE]],"")</f>
        <v>0.42155309033280508</v>
      </c>
      <c r="ND348" s="26">
        <f>IFERROR(Tableau17[[#This Row],[2008-T2-MACROAUTRE]]/Tableau17[[#This Row],[2008-T2-MACROTOTALE]],"")</f>
        <v>0</v>
      </c>
      <c r="NE348" s="26">
        <f>IFERROR(Tableau17[[#This Row],[2014-T1-MACROEXTRDROITE]]/Tableau17[[#This Row],[2014-T1-MACROTOTALE]],"")</f>
        <v>0.32405891980360063</v>
      </c>
      <c r="NF348" s="26">
        <f>IFERROR(Tableau17[[#This Row],[2014-T1-MACRODROITE]]/Tableau17[[#This Row],[2014-T1-MACROTOTALE]],"")</f>
        <v>0.47790507364975449</v>
      </c>
      <c r="NG348" s="26">
        <f>IFERROR(Tableau17[[#This Row],[2014-T1-MACROCENTRE]]/Tableau17[[#This Row],[2014-T1-MACROTOTALE]],"")</f>
        <v>1.3093289689034371E-2</v>
      </c>
      <c r="NH348" s="26">
        <f>IFERROR(Tableau17[[#This Row],[2014-T1-MACROGAUCHE]]/Tableau17[[#This Row],[2014-T1-MACROTOTALE]],"")</f>
        <v>0.18494271685761046</v>
      </c>
      <c r="NI348" s="26">
        <f>IFERROR(Tableau17[[#This Row],[2014-T1-MACROAUTRE]]/Tableau17[[#This Row],[2014-T1-MACROTOTALE]],"")</f>
        <v>0</v>
      </c>
      <c r="NJ348" s="26">
        <f>IFERROR(Tableau17[[#This Row],[2014-T2-MACROEXTRDROITE]]/Tableau17[[#This Row],[2014-T2-MACROTOTALE]],"")</f>
        <v>0.3323076923076923</v>
      </c>
      <c r="NK348" s="26">
        <f>IFERROR(Tableau17[[#This Row],[2014-T2-MACRODROITE]]/Tableau17[[#This Row],[2014-T2-MACROTOTALE]],"")</f>
        <v>0.52153846153846151</v>
      </c>
      <c r="NL348" s="26">
        <f>IFERROR(Tableau17[[#This Row],[2014-T2-MACROCENTRE]]/Tableau17[[#This Row],[2014-T2-MACROTOTALE]],"")</f>
        <v>0</v>
      </c>
      <c r="NM348" s="26">
        <f>IFERROR(Tableau17[[#This Row],[2014-T2-MACROGAUCHE]]/Tableau17[[#This Row],[2014-T2-MACROTOTALE]],"")</f>
        <v>0.14615384615384616</v>
      </c>
      <c r="NN348" s="26">
        <f>IFERROR(Tableau17[[#This Row],[2014-T2-MACROAUTRE]]/Tableau17[[#This Row],[2014-T2-MACROTOTALE]],"")</f>
        <v>0</v>
      </c>
      <c r="NO348" s="26">
        <f>IFERROR( Tableau17[[#This Row],[2015-T1-MACROEXTRDROITE]]/Tableau17[[#This Row],[2015-T1-MACROTOTALE]],"")</f>
        <v>0.40625</v>
      </c>
      <c r="NP348" s="26">
        <f>IFERROR(Tableau17[[#This Row],[2015-T1-MACRODROITE]]/Tableau17[[#This Row],[2015-T1-MACROTOTALE]],"")</f>
        <v>0.375</v>
      </c>
      <c r="NQ348" s="26">
        <f>IFERROR(Tableau17[[#This Row],[2015-T1-MACROCENTRE]]/Tableau17[[#This Row],[2015-T1-MACROTOTALE]],"")</f>
        <v>6.640625E-2</v>
      </c>
      <c r="NR348" s="26">
        <f>IFERROR(Tableau17[[#This Row],[2015-T1-MACROGAUCHE]]/Tableau17[[#This Row],[2015-T1-MACROTOTALE]],"")</f>
        <v>0.15234375</v>
      </c>
      <c r="NS348" s="26">
        <f>IFERROR(Tableau17[[#This Row],[2015-T1-MACROAUTRE]]/Tableau17[[#This Row],[2015-T1-MACROTOTALE]],"")</f>
        <v>0</v>
      </c>
      <c r="NT348" s="26">
        <f>IFERROR(Tableau17[[#This Row],[2015-T2-MACROEXTRDROITE]]/Tableau17[[#This Row],[2015-T2-MACROTOTALE]],"")</f>
        <v>0.42911153119092627</v>
      </c>
      <c r="NU348" s="26">
        <f>IFERROR(Tableau17[[#This Row],[2015-T2-MACRODROITE]]/Tableau17[[#This Row],[2015-T2-MACROTOTALE]],"")</f>
        <v>0.57088846880907373</v>
      </c>
      <c r="NV348" s="26">
        <f>IFERROR(Tableau17[[#This Row],[2015-T2-MACROCENTRE]]/Tableau17[[#This Row],[2015-T2-MACROTOTALE]],"")</f>
        <v>0</v>
      </c>
      <c r="NW348" s="26">
        <f>IFERROR(Tableau17[[#This Row],[2015-T2-MACROGAUCHE]]/Tableau17[[#This Row],[2015-T2-MACROTOTALE]],"")</f>
        <v>0</v>
      </c>
      <c r="NX348" s="26">
        <f>IFERROR(Tableau17[[#This Row],[2015-T2-MACROAUTRE]]/Tableau17[[#This Row],[2015-T2-MACROTOTALE]],"")</f>
        <v>0</v>
      </c>
      <c r="NY348" s="26">
        <f>IFERROR(Tableau17[[#This Row],[2017-T1-MACROEXTRDROITE]]/Tableau17[[#This Row],[2017-T1-MACROTOTALE]],"")</f>
        <v>0.34660925726587727</v>
      </c>
      <c r="NZ348" s="26">
        <f>IFERROR(Tableau17[[#This Row],[2017-T1-MACRODROITE]]/Tableau17[[#This Row],[2017-T1-MACROTOTALE]],"")</f>
        <v>0.24650161463939721</v>
      </c>
      <c r="OA348" s="26">
        <f>IFERROR(Tableau17[[#This Row],[2017-T1-MACROCENTRE]]/Tableau17[[#This Row],[2017-T1-MACROTOTALE]],"")</f>
        <v>0.17545748116254037</v>
      </c>
      <c r="OB348" s="26">
        <f>IFERROR(Tableau17[[#This Row],[2017-T1-MACROGAUCHE]]/Tableau17[[#This Row],[2017-T1-MACROTOTALE]],"")</f>
        <v>0.2217438105489774</v>
      </c>
      <c r="OC348" s="26">
        <f>IFERROR(Tableau17[[#This Row],[2017-T1-MACROAUTRE]]/Tableau17[[#This Row],[2017-T1-MACROTOTALE]],"")</f>
        <v>9.6878363832077503E-3</v>
      </c>
      <c r="OD348" s="26">
        <f>IFERROR(Tableau17[[#This Row],[2017-T2-MACROEXTRDROITE]]/Tableau17[[#This Row],[2017-T2-MACROTOTALE]],"")</f>
        <v>0.45306633291614518</v>
      </c>
      <c r="OE348" s="26">
        <f>IFERROR(Tableau17[[#This Row],[2017-T2-MACRODROITE]]/Tableau17[[#This Row],[2017-T2-MACROTOTALE]],"")</f>
        <v>0</v>
      </c>
      <c r="OF348" s="26">
        <f>IFERROR(Tableau17[[#This Row],[2017-T2-MACROCENTRE]]/Tableau17[[#This Row],[2017-T2-MACROTOTALE]],"")</f>
        <v>0.54693366708385482</v>
      </c>
      <c r="OG348" s="26">
        <f>IFERROR(Tableau17[[#This Row],[2017-T2-MACROGAUCHE]]/Tableau17[[#This Row],[2017-T2-MACROTOTALE]],"")</f>
        <v>0</v>
      </c>
      <c r="OH348" s="26">
        <f>IFERROR(Tableau17[[#This Row],[2017-T2-MACROAUTRE]]/Tableau17[[#This Row],[2017-T2-MACROTOTALE]],"")</f>
        <v>0</v>
      </c>
      <c r="OI348" s="26">
        <f>IFERROR(Tableau17[[#This Row],[2019-T1-MACROEXTRDROITE]]/Tableau17[[#This Row],[2019-T1-MACROTOTALE]],"")</f>
        <v>0.42126789366053169</v>
      </c>
      <c r="OJ348" s="26">
        <f>IFERROR(Tableau17[[#This Row],[2019-T1-MACRODROITE]]/Tableau17[[#This Row],[2019-T1-MACROTOTALE]],"")</f>
        <v>9.815950920245399E-2</v>
      </c>
      <c r="OK348" s="26">
        <f>IFERROR(Tableau17[[#This Row],[2019-T1-MACROCENTRE]]/Tableau17[[#This Row],[2019-T1-MACROTOTALE]],"")</f>
        <v>0.19427402862985685</v>
      </c>
      <c r="OL348" s="26">
        <f>IFERROR(Tableau17[[#This Row],[2019-T1-MACROGAUCHE]]/Tableau17[[#This Row],[2019-T1-MACROTOTALE]],"")</f>
        <v>0.22903885480572597</v>
      </c>
      <c r="OM348" s="26">
        <f>IFERROR(Tableau17[[#This Row],[2019-T1-MACROAUTRE]]/Tableau17[[#This Row],[2019-T1-MACROTOTALE]],"")</f>
        <v>5.7259713701431493E-2</v>
      </c>
      <c r="ON348" s="26">
        <f>IFERROR(Tableau17[[#This Row],[2020-T1-MACROEXTRDROITE]]/Tableau17[[#This Row],[2020-T1-MACROTOTALE]],"")</f>
        <v>0.26543209876543211</v>
      </c>
      <c r="OO348" s="26">
        <f>IFERROR(Tableau17[[#This Row],[2020-T1-MACRODROITE]]/Tableau17[[#This Row],[2020-T1-MACROTOTALE]],"")</f>
        <v>0.48456790123456789</v>
      </c>
      <c r="OP348" s="26">
        <f>IFERROR(Tableau17[[#This Row],[2020-T1-MACROCENTRE]]/Tableau17[[#This Row],[2020-T1-MACROTOTALE]],"")</f>
        <v>5.2469135802469133E-2</v>
      </c>
      <c r="OQ348" s="26">
        <f>IFERROR(Tableau17[[#This Row],[2020-T1-MACROGAUCHE]]/Tableau17[[#This Row],[2020-T1-MACROTOTALE]],"")</f>
        <v>0.19753086419753085</v>
      </c>
      <c r="OR348" s="26">
        <f>IFERROR(Tableau17[[#This Row],[2020-T1-MACROAUTRE]]/Tableau17[[#This Row],[2020-T1-MACROTOTALE]],"")</f>
        <v>0</v>
      </c>
      <c r="OS348" s="26">
        <f>IFERROR(Tableau17[[#This Row],[2017 (L)-T1-MACROEXTRDROITE]]/Tableau17[[#This Row],[2017 (L)-T1-MACROTOTALE]],"")</f>
        <v>0.27111984282907664</v>
      </c>
      <c r="OT348" s="26">
        <f>IFERROR(Tableau17[[#This Row],[2017 (L)-T1-MACRODROITE]]/Tableau17[[#This Row],[2017 (L)-T1-MACROTOTALE]],"")</f>
        <v>0.26719056974459726</v>
      </c>
      <c r="OU348" s="26">
        <f>IFERROR(Tableau17[[#This Row],[2017 (L)-T1-MACROCENTRE]]/Tableau17[[#This Row],[2017 (L)-T1-MACROTOTALE]],"")</f>
        <v>0.29862475442043224</v>
      </c>
      <c r="OV348" s="26">
        <f>IFERROR(Tableau17[[#This Row],[2017 (L)-T1-MACROGAUCHE]]/Tableau17[[#This Row],[2017 (L)-T1-MACROTOTALE]],"")</f>
        <v>0.16306483300589392</v>
      </c>
      <c r="OW348" s="26">
        <f>IFERROR(Tableau17[[#This Row],[2017 (L)-T1-MACROAUTRE]]/Tableau17[[#This Row],[2017 (L)-T1-MACROTOTALE]],"")</f>
        <v>0</v>
      </c>
      <c r="OX348" s="26">
        <f>IFERROR(Tableau17[[#This Row],[2017 (L)-T2-MACROEXTRDROITE]]/Tableau17[[#This Row],[2017 (L)-T2-MACROTOTALE]],"")</f>
        <v>0</v>
      </c>
      <c r="OY348" s="26">
        <f>IFERROR(Tableau17[[#This Row],[2017 (L)-T2-MACRODROITE]]/Tableau17[[#This Row],[2017 (L)-T2-MACROTOTALE]],"")</f>
        <v>0.59569377990430628</v>
      </c>
      <c r="OZ348" s="26">
        <f>IFERROR(Tableau17[[#This Row],[2017 (L)-T2-MACROCENTRE]]/Tableau17[[#This Row],[2017 (L)-T2-MACROTOTALE]],"")</f>
        <v>0.40430622009569378</v>
      </c>
      <c r="PA348" s="26">
        <f>IFERROR(Tableau17[[#This Row],[2017 (L)-T2-MACROGAUCHE]]/Tableau17[[#This Row],[2017 (L)-T2-MACROTOTALE]],"")</f>
        <v>0</v>
      </c>
      <c r="PB348" s="26">
        <f>IFERROR(Tableau17[[#This Row],[2017 (L)-T2-MACROAUTRE]]/Tableau17[[#This Row],[2017 (L)-T2-MACROTOTALE]],"")</f>
        <v>0</v>
      </c>
      <c r="PC348" s="26">
        <f>IFERROR(Tableau17[[#This Row],[2008_T1_PROCUS]]/Tableau17[[#This Row],[2008_T1_INSCRITS]],0)</f>
        <v>1.014760147601476E-2</v>
      </c>
      <c r="PD348" s="26">
        <f>IFERROR(Tableau17[[#This Row],[2008_T2_PROCUS]]/Tableau17[[#This Row],[2008_T2_INSCRITS]],0)</f>
        <v>1.014760147601476E-2</v>
      </c>
      <c r="PE348" s="26">
        <f>Tableau17[[#This Row],[2014_T1_PROCUS]]/Tableau17[[#This Row],[2014_T1_INSCRITS]]</f>
        <v>5.5999999999999999E-3</v>
      </c>
      <c r="PF348" s="26">
        <f>IFERROR(Tableau17[[#This Row],[2014_T2_PROCUS]]/Tableau17[[#This Row],[2014_T2_INSCRITS]],0)</f>
        <v>8.8000000000000005E-3</v>
      </c>
    </row>
    <row r="349" spans="1:422" hidden="1" x14ac:dyDescent="0.2">
      <c r="A349" s="1">
        <v>8</v>
      </c>
      <c r="B349" s="1" t="s">
        <v>276</v>
      </c>
      <c r="C349" s="1" t="s">
        <v>530</v>
      </c>
      <c r="D349" s="1" t="s">
        <v>530</v>
      </c>
      <c r="E349" s="1">
        <v>1537</v>
      </c>
      <c r="F349" s="1">
        <v>5.3602679999999996</v>
      </c>
      <c r="G349" s="1">
        <v>43.347341</v>
      </c>
      <c r="H349" s="3">
        <v>1184</v>
      </c>
      <c r="I349" s="3">
        <v>195</v>
      </c>
      <c r="L349" s="1">
        <v>13</v>
      </c>
      <c r="M349" s="1">
        <v>90</v>
      </c>
      <c r="O349" s="1">
        <v>2</v>
      </c>
      <c r="P349" s="1">
        <v>78</v>
      </c>
      <c r="Q349" s="1">
        <v>10</v>
      </c>
      <c r="R349" s="1">
        <v>70</v>
      </c>
      <c r="S349" s="1">
        <v>32</v>
      </c>
      <c r="T349" s="1">
        <v>7</v>
      </c>
      <c r="U349" s="1">
        <v>302</v>
      </c>
      <c r="V349" s="1">
        <v>1253</v>
      </c>
      <c r="W349" s="1">
        <v>537</v>
      </c>
      <c r="X349" s="1">
        <v>7</v>
      </c>
      <c r="Y349" s="2">
        <v>0.42857142999999998</v>
      </c>
      <c r="Z349" s="1">
        <v>1253</v>
      </c>
      <c r="AA349" s="1">
        <v>676</v>
      </c>
      <c r="AB349" s="1">
        <v>9</v>
      </c>
      <c r="AC349" s="2">
        <v>0.53950518999999997</v>
      </c>
      <c r="AD349" s="1">
        <v>1184</v>
      </c>
      <c r="AE349" s="1">
        <v>312</v>
      </c>
      <c r="AF349" s="2">
        <v>0.26351351000000001</v>
      </c>
      <c r="AG349" s="1">
        <f t="shared" si="5"/>
        <v>195</v>
      </c>
      <c r="AH349" s="1">
        <v>1137</v>
      </c>
      <c r="AI349" s="1">
        <v>547</v>
      </c>
      <c r="AJ349" s="1">
        <v>7</v>
      </c>
      <c r="AK349" s="2">
        <v>0.48109058999999998</v>
      </c>
      <c r="AN349" s="1">
        <v>0</v>
      </c>
      <c r="AP349" s="1">
        <v>965</v>
      </c>
      <c r="AQ349" s="1">
        <v>362</v>
      </c>
      <c r="AR349" s="2">
        <v>0.37512952999999999</v>
      </c>
      <c r="AS349" s="1">
        <v>965</v>
      </c>
      <c r="AT349" s="1">
        <v>486</v>
      </c>
      <c r="AU349" s="2">
        <v>0.50362693999999997</v>
      </c>
      <c r="AV349" s="1">
        <v>974</v>
      </c>
      <c r="AW349" s="1">
        <v>331</v>
      </c>
      <c r="AX349" s="2">
        <v>0.33983573</v>
      </c>
      <c r="AY349" s="1">
        <v>974</v>
      </c>
      <c r="AZ349" s="1">
        <v>263</v>
      </c>
      <c r="BA349" s="2">
        <v>0.27002052999999998</v>
      </c>
      <c r="BB349" s="1">
        <v>969</v>
      </c>
      <c r="BC349" s="1">
        <v>648</v>
      </c>
      <c r="BD349" s="2">
        <v>0.66873064999999998</v>
      </c>
      <c r="BE349" s="1">
        <v>969</v>
      </c>
      <c r="BF349" s="1">
        <v>608</v>
      </c>
      <c r="BG349" s="2">
        <v>0.62745097999999999</v>
      </c>
      <c r="BH349" s="1">
        <v>1097</v>
      </c>
      <c r="BI349" s="1">
        <v>299</v>
      </c>
      <c r="BJ349" s="2">
        <v>0.27256153</v>
      </c>
      <c r="BK349" s="1">
        <v>16</v>
      </c>
      <c r="BN349" s="1">
        <v>18</v>
      </c>
      <c r="BO349" s="1">
        <v>65</v>
      </c>
      <c r="BP349" s="1">
        <v>92</v>
      </c>
      <c r="BQ349" s="1">
        <v>330</v>
      </c>
      <c r="BR349" s="1">
        <v>521</v>
      </c>
      <c r="BZ349" s="1">
        <v>42</v>
      </c>
      <c r="CA349" s="1">
        <v>5</v>
      </c>
      <c r="CB349" s="1">
        <v>38</v>
      </c>
      <c r="CC349" s="1">
        <v>135</v>
      </c>
      <c r="CD349" s="1">
        <v>64</v>
      </c>
      <c r="CE349" s="1">
        <v>243</v>
      </c>
      <c r="CF349" s="1">
        <v>527</v>
      </c>
      <c r="CG349" s="1">
        <v>182</v>
      </c>
      <c r="CH349" s="1">
        <v>95</v>
      </c>
      <c r="CI349" s="1">
        <v>377</v>
      </c>
      <c r="CJ349" s="1">
        <v>654</v>
      </c>
      <c r="CL349" s="1">
        <v>8</v>
      </c>
      <c r="CN349" s="1">
        <v>68</v>
      </c>
      <c r="CP349" s="1">
        <v>145</v>
      </c>
      <c r="CS349" s="1">
        <v>93</v>
      </c>
      <c r="CT349" s="1">
        <v>39</v>
      </c>
      <c r="CW349" s="1">
        <v>353</v>
      </c>
      <c r="CY349" s="1">
        <v>151</v>
      </c>
      <c r="CZ349" s="1">
        <v>306</v>
      </c>
      <c r="DC349" s="1">
        <v>457</v>
      </c>
      <c r="DD349" s="1">
        <v>23</v>
      </c>
      <c r="DE349" s="1">
        <v>4</v>
      </c>
      <c r="DF349" s="1">
        <v>6</v>
      </c>
      <c r="DH349" s="1">
        <v>10</v>
      </c>
      <c r="DI349" s="1">
        <v>4</v>
      </c>
      <c r="DK349" s="1">
        <v>8</v>
      </c>
      <c r="DL349" s="1">
        <v>37</v>
      </c>
      <c r="DM349" s="1">
        <v>77</v>
      </c>
      <c r="DR349" s="1">
        <v>55</v>
      </c>
      <c r="DS349" s="1">
        <v>91</v>
      </c>
      <c r="DT349" s="1">
        <v>7</v>
      </c>
      <c r="DU349" s="1">
        <v>322</v>
      </c>
      <c r="DW349" s="1">
        <v>108</v>
      </c>
      <c r="DZ349" s="1">
        <v>137</v>
      </c>
      <c r="EA349" s="1">
        <v>245</v>
      </c>
      <c r="EB349" s="1">
        <v>2</v>
      </c>
      <c r="EC349" s="1">
        <v>15</v>
      </c>
      <c r="ED349" s="1">
        <v>0</v>
      </c>
      <c r="EE349" s="1">
        <v>17</v>
      </c>
      <c r="EF349" s="1">
        <v>40</v>
      </c>
      <c r="EG349" s="1">
        <v>25</v>
      </c>
      <c r="EH349" s="1">
        <v>1</v>
      </c>
      <c r="EI349" s="1">
        <v>197</v>
      </c>
      <c r="EJ349" s="1">
        <v>217</v>
      </c>
      <c r="EK349" s="1">
        <v>126</v>
      </c>
      <c r="EL349" s="1">
        <v>6</v>
      </c>
      <c r="EM349" s="1">
        <v>646</v>
      </c>
      <c r="EN349" s="1">
        <v>209</v>
      </c>
      <c r="EO349" s="1">
        <v>369</v>
      </c>
      <c r="EP349" s="1">
        <v>578</v>
      </c>
      <c r="EQ349" s="1">
        <v>0</v>
      </c>
      <c r="ER349" s="1">
        <v>1</v>
      </c>
      <c r="ES349" s="1">
        <v>10</v>
      </c>
      <c r="ET349" s="1">
        <v>55</v>
      </c>
      <c r="EU349" s="1">
        <v>12</v>
      </c>
      <c r="EV349" s="1">
        <v>106</v>
      </c>
      <c r="EW349" s="1">
        <v>5</v>
      </c>
      <c r="EX349" s="1">
        <v>1</v>
      </c>
      <c r="EY349" s="1">
        <v>2</v>
      </c>
      <c r="EZ349" s="1">
        <v>12</v>
      </c>
      <c r="FA349" s="1">
        <v>0</v>
      </c>
      <c r="FB349" s="1">
        <v>0</v>
      </c>
      <c r="FC349" s="1">
        <v>0</v>
      </c>
      <c r="FD349" s="1">
        <v>0</v>
      </c>
      <c r="FE349" s="1">
        <v>0</v>
      </c>
      <c r="FF349" s="1">
        <v>0</v>
      </c>
      <c r="FG349" s="1">
        <v>0</v>
      </c>
      <c r="FH349" s="1">
        <v>6</v>
      </c>
      <c r="FI349" s="1">
        <v>0</v>
      </c>
      <c r="FJ349" s="1">
        <v>11</v>
      </c>
      <c r="FK349" s="1">
        <v>9</v>
      </c>
      <c r="FL349" s="1">
        <v>0</v>
      </c>
      <c r="FM349" s="1">
        <v>23</v>
      </c>
      <c r="FN349" s="1">
        <v>1</v>
      </c>
      <c r="FO349" s="1">
        <v>0</v>
      </c>
      <c r="FP349" s="1">
        <v>20</v>
      </c>
      <c r="FQ349" s="1">
        <v>0</v>
      </c>
      <c r="FR349" s="1">
        <f>SUM(Tableau17[[#This Row],[2019-T1-ALEXANDRE Audric]:[2019-T1-MARIE Florie]])</f>
        <v>274</v>
      </c>
      <c r="FS349" s="1">
        <v>65</v>
      </c>
      <c r="FT349" s="1">
        <v>108</v>
      </c>
      <c r="FU349" s="1">
        <v>0</v>
      </c>
      <c r="FV349" s="1">
        <v>348</v>
      </c>
      <c r="FW349" s="1">
        <v>0</v>
      </c>
      <c r="FX349" s="1">
        <v>521</v>
      </c>
      <c r="GD349" s="1">
        <v>0</v>
      </c>
      <c r="GE349" s="1">
        <v>135</v>
      </c>
      <c r="GF349" s="1">
        <v>64</v>
      </c>
      <c r="GG349" s="1">
        <v>0</v>
      </c>
      <c r="GH349" s="1">
        <v>328</v>
      </c>
      <c r="GI349" s="1">
        <v>0</v>
      </c>
      <c r="GJ349" s="1">
        <v>527</v>
      </c>
      <c r="GK349" s="1">
        <v>182</v>
      </c>
      <c r="GL349" s="1">
        <v>95</v>
      </c>
      <c r="GM349" s="1">
        <v>0</v>
      </c>
      <c r="GN349" s="1">
        <v>377</v>
      </c>
      <c r="GO349" s="1">
        <v>0</v>
      </c>
      <c r="GP349" s="1">
        <v>654</v>
      </c>
      <c r="GQ349" s="1">
        <v>153</v>
      </c>
      <c r="GR349" s="1">
        <v>39</v>
      </c>
      <c r="GS349" s="1">
        <v>0</v>
      </c>
      <c r="GT349" s="1">
        <v>161</v>
      </c>
      <c r="GU349" s="1">
        <v>0</v>
      </c>
      <c r="GV349" s="1">
        <v>353</v>
      </c>
      <c r="GW349" s="1">
        <v>151</v>
      </c>
      <c r="GX349" s="1">
        <v>0</v>
      </c>
      <c r="GY349" s="1">
        <v>0</v>
      </c>
      <c r="GZ349" s="1">
        <v>306</v>
      </c>
      <c r="HA349" s="1">
        <v>0</v>
      </c>
      <c r="HB349" s="1">
        <v>457</v>
      </c>
      <c r="HC349" s="1">
        <v>229</v>
      </c>
      <c r="HD349" s="1">
        <v>40</v>
      </c>
      <c r="HE349" s="1">
        <v>126</v>
      </c>
      <c r="HF349" s="1">
        <v>250</v>
      </c>
      <c r="HG349" s="1">
        <v>1</v>
      </c>
      <c r="HH349" s="1">
        <v>646</v>
      </c>
      <c r="HI349" s="1">
        <v>209</v>
      </c>
      <c r="HJ349" s="1">
        <v>0</v>
      </c>
      <c r="HK349" s="1">
        <v>369</v>
      </c>
      <c r="HL349" s="1">
        <v>0</v>
      </c>
      <c r="HM349" s="1">
        <v>0</v>
      </c>
      <c r="HN349" s="1">
        <v>578</v>
      </c>
      <c r="HO349" s="1">
        <v>125</v>
      </c>
      <c r="HP349" s="1">
        <v>6</v>
      </c>
      <c r="HQ349" s="1">
        <v>20</v>
      </c>
      <c r="HR349" s="1">
        <v>111</v>
      </c>
      <c r="HS349" s="1">
        <v>20</v>
      </c>
      <c r="HT349" s="1">
        <v>282</v>
      </c>
      <c r="HU349" s="1">
        <v>70</v>
      </c>
      <c r="HV349" s="1">
        <v>91</v>
      </c>
      <c r="HW349" s="1">
        <v>10</v>
      </c>
      <c r="HX349" s="1">
        <v>131</v>
      </c>
      <c r="HY349" s="1">
        <v>0</v>
      </c>
      <c r="HZ349" s="1">
        <v>302</v>
      </c>
      <c r="IA349" s="1">
        <v>83</v>
      </c>
      <c r="IB349" s="1">
        <v>7</v>
      </c>
      <c r="IC349" s="1">
        <v>55</v>
      </c>
      <c r="ID349" s="1">
        <v>173</v>
      </c>
      <c r="IE349" s="1">
        <v>4</v>
      </c>
      <c r="IF349" s="1">
        <v>322</v>
      </c>
      <c r="IG349" s="1">
        <v>108</v>
      </c>
      <c r="IH349" s="1">
        <v>0</v>
      </c>
      <c r="II349" s="1">
        <v>137</v>
      </c>
      <c r="IJ349" s="1">
        <v>0</v>
      </c>
      <c r="IK349" s="1">
        <v>0</v>
      </c>
      <c r="IL349" s="1">
        <v>245</v>
      </c>
      <c r="IM349" s="26">
        <f>IFERROR(Tableau17[[#This Row],[LDIV]]/Tableau17[[#This Row],[Total général]],"")</f>
        <v>0</v>
      </c>
      <c r="IN349" s="26">
        <f>IFERROR(Tableau17[[#This Row],[LDVC]]/Tableau17[[#This Row],[Total général]],"")</f>
        <v>0</v>
      </c>
      <c r="IO349" s="26">
        <f>IFERROR(Tableau17[[#This Row],[LDVD]]/Tableau17[[#This Row],[Total général]],"")</f>
        <v>4.3046357615894038E-2</v>
      </c>
      <c r="IP349" s="26">
        <f>IFERROR(Tableau17[[#This Row],[LDVG]]/Tableau17[[#This Row],[Total général]],"")</f>
        <v>0.29801324503311261</v>
      </c>
      <c r="IQ349" s="26">
        <f>IFERROR(Tableau17[[#This Row],[LEXD]]/Tableau17[[#This Row],[Total général]],"")</f>
        <v>0</v>
      </c>
      <c r="IR349" s="26">
        <f>IFERROR(Tableau17[[#This Row],[LEXG]]/Tableau17[[#This Row],[Total général]],"")</f>
        <v>6.6225165562913907E-3</v>
      </c>
      <c r="IS349" s="26">
        <f>IFERROR(Tableau17[[#This Row],[LLR]]/Tableau17[[#This Row],[Total général]],"")</f>
        <v>0.25827814569536423</v>
      </c>
      <c r="IT349" s="26">
        <f>IFERROR(Tableau17[[#This Row],[LREM]]/Tableau17[[#This Row],[Total général]],"")</f>
        <v>3.3112582781456956E-2</v>
      </c>
      <c r="IU349" s="26">
        <f>IFERROR(Tableau17[[#This Row],[LRN]]/Tableau17[[#This Row],[Total général]],"")</f>
        <v>0.23178807947019867</v>
      </c>
      <c r="IV349" s="26">
        <f>IFERROR(Tableau17[[#This Row],[LUG]]/Tableau17[[#This Row],[Total général]],"")</f>
        <v>0.10596026490066225</v>
      </c>
      <c r="IW349" s="26">
        <f>IFERROR(Tableau17[[#This Row],[LVEC]]/Tableau17[[#This Row],[Total général]],"")</f>
        <v>2.3178807947019868E-2</v>
      </c>
      <c r="IX349" s="26">
        <f>IFERROR(Tableau17[[#This Row],[2008-T1-LCMD]]/Tableau17[[#This Row],[2008-T1-TOTAL]],"")</f>
        <v>3.0710172744721688E-2</v>
      </c>
      <c r="IY349" s="26">
        <f>IFERROR(Tableau17[[#This Row],[2008-T1-LDVD]]/Tableau17[[#This Row],[2008-T1-TOTAL]],"")</f>
        <v>0</v>
      </c>
      <c r="IZ349" s="26">
        <f>IFERROR(Tableau17[[#This Row],[2008-T1-LEXD]]/Tableau17[[#This Row],[2008-T1-TOTAL]],"")</f>
        <v>0</v>
      </c>
      <c r="JA349" s="26">
        <f>IFERROR(Tableau17[[#This Row],[2008-T1-LEXG]]/Tableau17[[#This Row],[2008-T1-TOTAL]],"")</f>
        <v>3.4548944337811902E-2</v>
      </c>
      <c r="JB349" s="26">
        <f>IFERROR(Tableau17[[#This Row],[2008-T1-LFN]]/Tableau17[[#This Row],[2008-T1-TOTAL]],"")</f>
        <v>0.12476007677543186</v>
      </c>
      <c r="JC349" s="26">
        <f>IFERROR(Tableau17[[#This Row],[2008-T1-LMAJ]]/Tableau17[[#This Row],[2008-T1-TOTAL]],"")</f>
        <v>0.1765834932821497</v>
      </c>
      <c r="JD349" s="26">
        <f>IFERROR(Tableau17[[#This Row],[2008-T1-LUG]]/Tableau17[[#This Row],[2008-T1-TOTAL]],"")</f>
        <v>0.63339731285988488</v>
      </c>
      <c r="JE349" s="26" t="str">
        <f>IFERROR(Tableau17[[#This Row],[2008-T2-LFN]]/Tableau17[[#This Row],[2008-T2-TOTAL]],"")</f>
        <v/>
      </c>
      <c r="JF349" s="26" t="str">
        <f>IFERROR(Tableau17[[#This Row],[2008-T2-LGC]]/Tableau17[[#This Row],[2008-T2-TOTAL]],"")</f>
        <v/>
      </c>
      <c r="JG349" s="26" t="str">
        <f>IFERROR(Tableau17[[#This Row],[2008-T2-LMAJ]]/Tableau17[[#This Row],[2008-T2-TOTAL]],"")</f>
        <v/>
      </c>
      <c r="JH349" s="26" t="str">
        <f>IFERROR(Tableau17[[#This Row],[2008-T2-LUG]]/Tableau17[[#This Row],[2008-T2-TOTAL]],"")</f>
        <v/>
      </c>
      <c r="JI349" s="26">
        <f>IFERROR(Tableau17[[#This Row],[2014-T1-LDIV]]/Tableau17[[#This Row],[2014-T1-TOTAL]],"")</f>
        <v>0</v>
      </c>
      <c r="JJ349" s="26">
        <f>IFERROR(Tableau17[[#This Row],[2014-T1-LDVD]]/Tableau17[[#This Row],[2014-T1-TOTAL]],"")</f>
        <v>0</v>
      </c>
      <c r="JK349" s="26">
        <f>IFERROR(Tableau17[[#This Row],[2014-T1-LDVG]]/Tableau17[[#This Row],[2014-T1-TOTAL]],"")</f>
        <v>7.9696394686907021E-2</v>
      </c>
      <c r="JL349" s="26">
        <f>IFERROR(Tableau17[[#This Row],[2014-T1-LEXG]]/Tableau17[[#This Row],[2014-T1-TOTAL]],"")</f>
        <v>9.4876660341555973E-3</v>
      </c>
      <c r="JM349" s="26">
        <f>IFERROR(Tableau17[[#This Row],[2014-T1-LFG]]/Tableau17[[#This Row],[2014-T1-TOTAL]],"")</f>
        <v>7.2106261859582549E-2</v>
      </c>
      <c r="JN349" s="26">
        <f>IFERROR(Tableau17[[#This Row],[2014-T1-LFN]]/Tableau17[[#This Row],[2014-T1-TOTAL]],"")</f>
        <v>0.25616698292220114</v>
      </c>
      <c r="JO349" s="26">
        <f>IFERROR(Tableau17[[#This Row],[2014-T1-LUD]]/Tableau17[[#This Row],[2014-T1-TOTAL]],"")</f>
        <v>0.12144212523719165</v>
      </c>
      <c r="JP349" s="26">
        <f>IFERROR(Tableau17[[#This Row],[2014-T1-LUG]]/Tableau17[[#This Row],[2014-T1-TOTAL]],"")</f>
        <v>0.46110056925996207</v>
      </c>
      <c r="JQ349" s="26">
        <f>IFERROR(Tableau17[[#This Row],[2014-T2-LFN]]/Tableau17[[#This Row],[2014-T2-TOTAL]],"")</f>
        <v>0.27828746177370028</v>
      </c>
      <c r="JR349" s="26">
        <f>IFERROR(Tableau17[[#This Row],[2014-T2-LUD]]/Tableau17[[#This Row],[2014-T2-TOTAL]],"")</f>
        <v>0.14525993883792049</v>
      </c>
      <c r="JS349" s="26">
        <f>IFERROR(Tableau17[[#This Row],[2014-T2-LUG]]/Tableau17[[#This Row],[2014-T2-TOTAL]],"")</f>
        <v>0.57645259938837923</v>
      </c>
      <c r="JT349" s="26">
        <f>IFERROR(Tableau17[[#This Row],[2015-T1-BC-DIV]]/Tableau17[[#This Row],[2015-T1-TOTAL]],"")</f>
        <v>0</v>
      </c>
      <c r="JU349" s="26">
        <f>IFERROR(Tableau17[[#This Row],[2015-T1-BC-DLF]]/Tableau17[[#This Row],[2015-T1-TOTAL]],"")</f>
        <v>2.2662889518413599E-2</v>
      </c>
      <c r="JV349" s="26">
        <f>IFERROR(Tableau17[[#This Row],[2015-T1-BC-DVD]]/Tableau17[[#This Row],[2015-T1-TOTAL]],"")</f>
        <v>0</v>
      </c>
      <c r="JW349" s="26">
        <f>IFERROR(Tableau17[[#This Row],[2015-T1-BC-DVG]]/Tableau17[[#This Row],[2015-T1-TOTAL]],"")</f>
        <v>0.19263456090651557</v>
      </c>
      <c r="JX349" s="26">
        <f>IFERROR(Tableau17[[#This Row],[2015-T1-BC-FG]]/Tableau17[[#This Row],[2015-T1-TOTAL]],"")</f>
        <v>0</v>
      </c>
      <c r="JY349" s="26">
        <f>IFERROR(Tableau17[[#This Row],[2015-T1-BC-FN]]/Tableau17[[#This Row],[2015-T1-TOTAL]],"")</f>
        <v>0.41076487252124644</v>
      </c>
      <c r="JZ349" s="26">
        <f>IFERROR(Tableau17[[#This Row],[2015-T1-BC-MDM]]/Tableau17[[#This Row],[2015-T1-TOTAL]],"")</f>
        <v>0</v>
      </c>
      <c r="KA349" s="26">
        <f>IFERROR(Tableau17[[#This Row],[2015-T1-BC-RDG]]/Tableau17[[#This Row],[2015-T1-TOTAL]],"")</f>
        <v>0</v>
      </c>
      <c r="KB349" s="26">
        <f>IFERROR(Tableau17[[#This Row],[2015-T1-BC-SOC]]/Tableau17[[#This Row],[2015-T1-TOTAL]],"")</f>
        <v>0.26345609065155806</v>
      </c>
      <c r="KC349" s="26">
        <f>IFERROR(Tableau17[[#This Row],[2015-T1-BC-UD]]/Tableau17[[#This Row],[2015-T1-TOTAL]],"")</f>
        <v>0.11048158640226628</v>
      </c>
      <c r="KD349" s="26">
        <f>IFERROR(Tableau17[[#This Row],[2015-T1-BC-UG]]/Tableau17[[#This Row],[2015-T1-TOTAL]],"")</f>
        <v>0</v>
      </c>
      <c r="KE349" s="26">
        <f>IFERROR(Tableau17[[#This Row],[2015-T1-BC-VEC]]/Tableau17[[#This Row],[2015-T1-TOTAL]],"")</f>
        <v>0</v>
      </c>
      <c r="KF349" s="26">
        <f>IFERROR(Tableau17[[#This Row],[2015-T2-BC-DVG]]/Tableau17[[#This Row],[2015-T2-TOTAL]],"")</f>
        <v>0</v>
      </c>
      <c r="KG349" s="26">
        <f>IFERROR(Tableau17[[#This Row],[2015-T2-BC-FN]]/Tableau17[[#This Row],[2015-T2-TOTAL]],"")</f>
        <v>0.33041575492341357</v>
      </c>
      <c r="KH349" s="26">
        <f>IFERROR(Tableau17[[#This Row],[2015-T2-BC-SOC]]/Tableau17[[#This Row],[2015-T2-TOTAL]],"")</f>
        <v>0.66958424507658643</v>
      </c>
      <c r="KI349" s="26">
        <f>IFERROR(Tableau17[[#This Row],[2015-T2-BC-UD]]/Tableau17[[#This Row],[2015-T2-TOTAL]],"")</f>
        <v>0</v>
      </c>
      <c r="KJ349" s="26">
        <f>IFERROR(Tableau17[[#This Row],[2015-T2-BC-UG]]/Tableau17[[#This Row],[2015-T2-TOTAL]],"")</f>
        <v>0</v>
      </c>
      <c r="KK349" s="26">
        <f>IFERROR(Tableau17[[#This Row],[2017 (L)-T1-COM]]/Tableau17[[#This Row],[2017 (L)-T1-TOTAL]],"")</f>
        <v>7.1428571428571425E-2</v>
      </c>
      <c r="KL349" s="26">
        <f>IFERROR(Tableau17[[#This Row],[2017 (L)-T1-DIV]]/Tableau17[[#This Row],[2017 (L)-T1-TOTAL]],"")</f>
        <v>1.2422360248447204E-2</v>
      </c>
      <c r="KM349" s="26">
        <f>IFERROR(Tableau17[[#This Row],[2017 (L)-T1-DLF]]/Tableau17[[#This Row],[2017 (L)-T1-TOTAL]],"")</f>
        <v>1.8633540372670808E-2</v>
      </c>
      <c r="KN349" s="26">
        <f>IFERROR(Tableau17[[#This Row],[2017 (L)-T1-DVD]]/Tableau17[[#This Row],[2017 (L)-T1-TOTAL]],"")</f>
        <v>0</v>
      </c>
      <c r="KO349" s="26">
        <f>IFERROR(Tableau17[[#This Row],[2017 (L)-T1-DVG]]/Tableau17[[#This Row],[2017 (L)-T1-TOTAL]],"")</f>
        <v>3.1055900621118012E-2</v>
      </c>
      <c r="KP349" s="26">
        <f>IFERROR(Tableau17[[#This Row],[2017 (L)-T1-ECO]]/Tableau17[[#This Row],[2017 (L)-T1-TOTAL]],"")</f>
        <v>1.2422360248447204E-2</v>
      </c>
      <c r="KQ349" s="26">
        <f>IFERROR(Tableau17[[#This Row],[2017 (L)-T1-EXD]]/Tableau17[[#This Row],[2017 (L)-T1-TOTAL]],"")</f>
        <v>0</v>
      </c>
      <c r="KR349" s="26">
        <f>IFERROR(Tableau17[[#This Row],[2017 (L)-T1-EXG]]/Tableau17[[#This Row],[2017 (L)-T1-TOTAL]],"")</f>
        <v>2.4844720496894408E-2</v>
      </c>
      <c r="KS349" s="26">
        <f>IFERROR(Tableau17[[#This Row],[2017 (L)-T1-FI]]/Tableau17[[#This Row],[2017 (L)-T1-TOTAL]],"")</f>
        <v>0.11490683229813664</v>
      </c>
      <c r="KT349" s="26">
        <f>IFERROR(Tableau17[[#This Row],[2017 (L)-T1-FN]]/Tableau17[[#This Row],[2017 (L)-T1-TOTAL]],"")</f>
        <v>0.2391304347826087</v>
      </c>
      <c r="KU349" s="26">
        <f>IFERROR(Tableau17[[#This Row],[2017 (L)-T1-LR]]/Tableau17[[#This Row],[2017 (L)-T1-TOTAL]],"")</f>
        <v>0</v>
      </c>
      <c r="KV349" s="26">
        <f>IFERROR(Tableau17[[#This Row],[2017 (L)-T1-MDM]]/Tableau17[[#This Row],[2017 (L)-T1-TOTAL]],"")</f>
        <v>0</v>
      </c>
      <c r="KW349" s="26">
        <f>IFERROR(Tableau17[[#This Row],[2017 (L)-T1-RDG]]/Tableau17[[#This Row],[2017 (L)-T1-TOTAL]],"")</f>
        <v>0</v>
      </c>
      <c r="KX349" s="26">
        <f>IFERROR(Tableau17[[#This Row],[2017 (L)-T1-REG]]/Tableau17[[#This Row],[2017 (L)-T1-TOTAL]],"")</f>
        <v>0</v>
      </c>
      <c r="KY349" s="26">
        <f>IFERROR(Tableau17[[#This Row],[2017 (L)-T1-REM]]/Tableau17[[#This Row],[2017 (L)-T1-TOTAL]],"")</f>
        <v>0.17080745341614906</v>
      </c>
      <c r="KZ349" s="26">
        <f>IFERROR(Tableau17[[#This Row],[2017 (L)-T1-SOC]]/Tableau17[[#This Row],[2017 (L)-T1-TOTAL]],"")</f>
        <v>0.28260869565217389</v>
      </c>
      <c r="LA349" s="26">
        <f>IFERROR(Tableau17[[#This Row],[2017 (L)-T1-UDI]]/Tableau17[[#This Row],[2017 (L)-T1-TOTAL]],"")</f>
        <v>2.1739130434782608E-2</v>
      </c>
      <c r="LB349" s="26">
        <f>IFERROR(Tableau17[[#This Row],[2017 (L)-T2-FI]]/Tableau17[[#This Row],[2017 (L)-T2-TOTAL]],"")</f>
        <v>0</v>
      </c>
      <c r="LC349" s="26">
        <f>IFERROR(Tableau17[[#This Row],[2017 (L)-T2-FN]]/Tableau17[[#This Row],[2017 (L)-T2-TOTAL]],"")</f>
        <v>0.44081632653061226</v>
      </c>
      <c r="LD349" s="26">
        <f>IFERROR(Tableau17[[#This Row],[2017 (L)-T2-LR]]/Tableau17[[#This Row],[2017 (L)-T2-TOTAL]],"")</f>
        <v>0</v>
      </c>
      <c r="LE349" s="26">
        <f>IFERROR(Tableau17[[#This Row],[2017 (L)-T2-MDM]]/Tableau17[[#This Row],[2017 (L)-T2-TOTAL]],"")</f>
        <v>0</v>
      </c>
      <c r="LF349" s="26">
        <f>IFERROR(Tableau17[[#This Row],[2017 (L)-T2-REM]]/Tableau17[[#This Row],[2017 (L)-T2-TOTAL]],"")</f>
        <v>0.5591836734693878</v>
      </c>
      <c r="LG349" s="26">
        <f>IFERROR(Tableau17[[#This Row],[2017-T1-ARTHAUD Nathalie]]/Tableau17[[#This Row],[2017-T1-TOTAL]],"")</f>
        <v>3.0959752321981426E-3</v>
      </c>
      <c r="LH349" s="26">
        <f>IFERROR(Tableau17[[#This Row],[2017-T1-ASSELINEAU Fran]]/Tableau17[[#This Row],[2017-T1-TOTAL]],"")</f>
        <v>2.3219814241486069E-2</v>
      </c>
      <c r="LI349" s="26">
        <f>IFERROR(Tableau17[[#This Row],[2017-T1-CHEMINADE Jacques]]/Tableau17[[#This Row],[2017-T1-TOTAL]],"")</f>
        <v>0</v>
      </c>
      <c r="LJ349" s="26">
        <f>IFERROR(Tableau17[[#This Row],[2017-T1-DUPONT-AIGNAN Nicolas]]/Tableau17[[#This Row],[2017-T1-TOTAL]],"")</f>
        <v>2.6315789473684209E-2</v>
      </c>
      <c r="LK349" s="26">
        <f>IFERROR(Tableau17[[#This Row],[2017-T1-FILLON Fran]]/Tableau17[[#This Row],[2017-T1-TOTAL]],"")</f>
        <v>6.1919504643962849E-2</v>
      </c>
      <c r="LL349" s="26">
        <f>IFERROR(Tableau17[[#This Row],[2017-T1-HAMON Beno]]/Tableau17[[#This Row],[2017-T1-TOTAL]],"")</f>
        <v>3.8699690402476783E-2</v>
      </c>
      <c r="LM349" s="26">
        <f>IFERROR(Tableau17[[#This Row],[2017-T1-LASSALLE Jean]]/Tableau17[[#This Row],[2017-T1-TOTAL]],"")</f>
        <v>1.5479876160990713E-3</v>
      </c>
      <c r="LN349" s="26">
        <f>IFERROR(Tableau17[[#This Row],[2017-T1-LE PEN Marine]]/Tableau17[[#This Row],[2017-T1-TOTAL]],"")</f>
        <v>0.30495356037151705</v>
      </c>
      <c r="LO349" s="26">
        <f>IFERROR(Tableau17[[#This Row],[2017-T1-M Jean-Luc]]/Tableau17[[#This Row],[2017-T1-TOTAL]],"")</f>
        <v>0.33591331269349844</v>
      </c>
      <c r="LP349" s="26">
        <f>IFERROR(Tableau17[[#This Row],[2017-T1-MACRON Emmanuel]]/Tableau17[[#This Row],[2017-T1-TOTAL]],"")</f>
        <v>0.19504643962848298</v>
      </c>
      <c r="LQ349" s="26">
        <f>IFERROR(Tableau17[[#This Row],[2017-T1-POUTOU Philippe]]/Tableau17[[#This Row],[2017-T1-TOTAL]],"")</f>
        <v>9.2879256965944269E-3</v>
      </c>
      <c r="LR349" s="26">
        <f>IFERROR(Tableau17[[#This Row],[2017-T2-LE PEN Marine]]/Tableau17[[#This Row],[2017-T2-TOTAL]],"")</f>
        <v>0.36159169550173009</v>
      </c>
      <c r="LS349" s="26">
        <f>IFERROR(Tableau17[[#This Row],[2017-T2-MACRON Emmanuel]]/Tableau17[[#This Row],[2017-T2-TOTAL]],"")</f>
        <v>0.63840830449826991</v>
      </c>
      <c r="LT349" s="26">
        <f>IFERROR(Tableau17[[#This Row],[2019-T1-ALEXANDRE Audric]]/Tableau17[[#This Row],[2019-T1-TOTAL]],"")</f>
        <v>0</v>
      </c>
      <c r="LU349" s="26">
        <f>IFERROR(Tableau17[[#This Row],[2019-T1-ARTHAUD Nathalie]]/Tableau17[[#This Row],[2019-T1-TOTAL]],"")</f>
        <v>3.6496350364963502E-3</v>
      </c>
      <c r="LV349" s="26">
        <f>IFERROR(Tableau17[[#This Row],[2019-T1-ASSELINEAU François]]/Tableau17[[#This Row],[2019-T1-TOTAL]],"")</f>
        <v>3.6496350364963501E-2</v>
      </c>
      <c r="LW349" s="26">
        <f>IFERROR(Tableau17[[#This Row],[2019-T1-AUBRY Manon]]/Tableau17[[#This Row],[2019-T1-TOTAL]],"")</f>
        <v>0.20072992700729927</v>
      </c>
      <c r="LX349" s="26">
        <f>IFERROR(Tableau17[[#This Row],[2019-T1-AZERGUI Nagib]]/Tableau17[[#This Row],[2019-T1-TOTAL]],"")</f>
        <v>4.3795620437956206E-2</v>
      </c>
      <c r="LY349" s="26">
        <f>IFERROR(Tableau17[[#This Row],[2019-T1-BARDELLA Jordan]]/Tableau17[[#This Row],[2019-T1-TOTAL]],"")</f>
        <v>0.38686131386861317</v>
      </c>
      <c r="LZ349" s="26">
        <f>IFERROR(Tableau17[[#This Row],[2019-T1-BELLAMY François-Xavier]]/Tableau17[[#This Row],[2019-T1-TOTAL]],"")</f>
        <v>1.824817518248175E-2</v>
      </c>
      <c r="MA349" s="26">
        <f>IFERROR(Tableau17[[#This Row],[2019-T1-BIDOU Olivier]]/Tableau17[[#This Row],[2019-T1-TOTAL]],"")</f>
        <v>3.6496350364963502E-3</v>
      </c>
      <c r="MB349" s="26">
        <f>IFERROR(Tableau17[[#This Row],[2019-T1-BOURG Dominique]]/Tableau17[[#This Row],[2019-T1-TOTAL]],"")</f>
        <v>7.2992700729927005E-3</v>
      </c>
      <c r="MC349" s="26">
        <f>IFERROR(Tableau17[[#This Row],[2019-T1-BROSSAT Ian]]/Tableau17[[#This Row],[2019-T1-TOTAL]],"")</f>
        <v>4.3795620437956206E-2</v>
      </c>
      <c r="MD349" s="26">
        <f>IFERROR(Tableau17[[#This Row],[2019-T1-CAILLAUD Sophie]]/Tableau17[[#This Row],[2019-T1-TOTAL]],"")</f>
        <v>0</v>
      </c>
      <c r="ME349" s="26">
        <f>IFERROR(Tableau17[[#This Row],[2019-T1-CAMUS Renaud]]/Tableau17[[#This Row],[2019-T1-TOTAL]],"")</f>
        <v>0</v>
      </c>
      <c r="MF349" s="26">
        <f>IFERROR(Tableau17[[#This Row],[2019-T1-CHALENÇON Christophe]]/Tableau17[[#This Row],[2019-T1-TOTAL]],"")</f>
        <v>0</v>
      </c>
      <c r="MG349" s="26">
        <f>IFERROR(Tableau17[[#This Row],[2019-T1-CORBET Cathy Denise Ginette]]/Tableau17[[#This Row],[2019-T1-TOTAL]],"")</f>
        <v>0</v>
      </c>
      <c r="MH349" s="26">
        <f>IFERROR(Tableau17[[#This Row],[2019-T1-DE PREVOISIN Robert]]/Tableau17[[#This Row],[2019-T1-TOTAL]],"")</f>
        <v>0</v>
      </c>
      <c r="MI349" s="26">
        <f>IFERROR(Tableau17[[#This Row],[2019-T1-DELFEL Thérèse]]/Tableau17[[#This Row],[2019-T1-TOTAL]],"")</f>
        <v>0</v>
      </c>
      <c r="MJ349" s="26">
        <f>IFERROR(Tableau17[[#This Row],[2019-T1-DIEUMEGARD Pierre]]/Tableau17[[#This Row],[2019-T1-TOTAL]],"")</f>
        <v>0</v>
      </c>
      <c r="MK349" s="26">
        <f>IFERROR(Tableau17[[#This Row],[2019-T1-DUPONT-AIGNAN Nicolas]]/Tableau17[[#This Row],[2019-T1-TOTAL]],"")</f>
        <v>2.1897810218978103E-2</v>
      </c>
      <c r="ML349" s="26">
        <f>IFERROR(Tableau17[[#This Row],[2019-T1-GERNIGON Yves]]/Tableau17[[#This Row],[2019-T1-TOTAL]],"")</f>
        <v>0</v>
      </c>
      <c r="MM349" s="26">
        <f>IFERROR(Tableau17[[#This Row],[2019-T1-GLUCKSMANN Raphaël]]/Tableau17[[#This Row],[2019-T1-TOTAL]],"")</f>
        <v>4.0145985401459854E-2</v>
      </c>
      <c r="MN349" s="26">
        <f>IFERROR(Tableau17[[#This Row],[2019-T1-HAMON Benoît]]/Tableau17[[#This Row],[2019-T1-TOTAL]],"")</f>
        <v>3.2846715328467155E-2</v>
      </c>
      <c r="MO349" s="26">
        <f>IFERROR(Tableau17[[#This Row],[2019-T1-HELGEN Gilles]]/Tableau17[[#This Row],[2019-T1-TOTAL]],"")</f>
        <v>0</v>
      </c>
      <c r="MP349" s="26">
        <f>IFERROR(Tableau17[[#This Row],[2019-T1-JADOT Yannick]]/Tableau17[[#This Row],[2019-T1-TOTAL]],"")</f>
        <v>8.3941605839416053E-2</v>
      </c>
      <c r="MQ349" s="26">
        <f>IFERROR(Tableau17[[#This Row],[2019-T1-LAGARDE Jean-Christophe]]/Tableau17[[#This Row],[2019-T1-TOTAL]],"")</f>
        <v>3.6496350364963502E-3</v>
      </c>
      <c r="MR349" s="26">
        <f>IFERROR(Tableau17[[#This Row],[2019-T1-LALANNE Francis]]/Tableau17[[#This Row],[2019-T1-TOTAL]],"")</f>
        <v>0</v>
      </c>
      <c r="MS349" s="26">
        <f>IFERROR(Tableau17[[#This Row],[2019-T1-LOISEAU Nathalie]]/Tableau17[[#This Row],[2019-T1-TOTAL]],"")</f>
        <v>7.2992700729927001E-2</v>
      </c>
      <c r="MT349" s="26">
        <f>IFERROR(Tableau17[[#This Row],[2019-T1-MARIE Florie]]/Tableau17[[#This Row],[2019-T1-TOTAL]],"")</f>
        <v>0</v>
      </c>
      <c r="MU349" s="26">
        <f>IFERROR(Tableau17[[#This Row],[2008-T1-MACROEXTRDROITE]]/Tableau17[[#This Row],[2008-T1-MACROTOTALE]],"")</f>
        <v>0.12476007677543186</v>
      </c>
      <c r="MV349" s="26">
        <f>IFERROR(Tableau17[[#This Row],[2008-T1-MACRODROITE]]/Tableau17[[#This Row],[2008-T1-MACROTOTALE]],"")</f>
        <v>0.20729366602687141</v>
      </c>
      <c r="MW349" s="26">
        <f>IFERROR(Tableau17[[#This Row],[2008-T1-MACROCENTRE]]/Tableau17[[#This Row],[2008-T1-MACROTOTALE]],"")</f>
        <v>0</v>
      </c>
      <c r="MX349" s="26">
        <f>IFERROR(Tableau17[[#This Row],[2008-T1-MACROGAUCHE]]/Tableau17[[#This Row],[2008-T1-MACROTOTALE]],"")</f>
        <v>0.66794625719769674</v>
      </c>
      <c r="MY349" s="26">
        <f>IFERROR(Tableau17[[#This Row],[2008-T1-MACROAUTRE]]/Tableau17[[#This Row],[2008-T1-MACROTOTALE]],"")</f>
        <v>0</v>
      </c>
      <c r="MZ349" s="26" t="str">
        <f>IFERROR(Tableau17[[#This Row],[2008-T2-MACROEXTRDROITE]]/Tableau17[[#This Row],[2008-T2-MACROTOTALE]],"")</f>
        <v/>
      </c>
      <c r="NA349" s="26" t="str">
        <f>IFERROR(Tableau17[[#This Row],[2008-T2-MACRODROITE]]/Tableau17[[#This Row],[2008-T2-MACROTOTALE]],"")</f>
        <v/>
      </c>
      <c r="NB349" s="26" t="str">
        <f>IFERROR(Tableau17[[#This Row],[2008-T2-MACROCENTRE]]/Tableau17[[#This Row],[2008-T2-MACROTOTALE]],"")</f>
        <v/>
      </c>
      <c r="NC349" s="26" t="str">
        <f>IFERROR(Tableau17[[#This Row],[2008-T2-MACROGAUCHE]]/Tableau17[[#This Row],[2008-T2-MACROTOTALE]],"")</f>
        <v/>
      </c>
      <c r="ND349" s="26" t="str">
        <f>IFERROR(Tableau17[[#This Row],[2008-T2-MACROAUTRE]]/Tableau17[[#This Row],[2008-T2-MACROTOTALE]],"")</f>
        <v/>
      </c>
      <c r="NE349" s="26">
        <f>IFERROR(Tableau17[[#This Row],[2014-T1-MACROEXTRDROITE]]/Tableau17[[#This Row],[2014-T1-MACROTOTALE]],"")</f>
        <v>0.25616698292220114</v>
      </c>
      <c r="NF349" s="26">
        <f>IFERROR(Tableau17[[#This Row],[2014-T1-MACRODROITE]]/Tableau17[[#This Row],[2014-T1-MACROTOTALE]],"")</f>
        <v>0.12144212523719165</v>
      </c>
      <c r="NG349" s="26">
        <f>IFERROR(Tableau17[[#This Row],[2014-T1-MACROCENTRE]]/Tableau17[[#This Row],[2014-T1-MACROTOTALE]],"")</f>
        <v>0</v>
      </c>
      <c r="NH349" s="26">
        <f>IFERROR(Tableau17[[#This Row],[2014-T1-MACROGAUCHE]]/Tableau17[[#This Row],[2014-T1-MACROTOTALE]],"")</f>
        <v>0.62239089184060725</v>
      </c>
      <c r="NI349" s="26">
        <f>IFERROR(Tableau17[[#This Row],[2014-T1-MACROAUTRE]]/Tableau17[[#This Row],[2014-T1-MACROTOTALE]],"")</f>
        <v>0</v>
      </c>
      <c r="NJ349" s="26">
        <f>IFERROR(Tableau17[[#This Row],[2014-T2-MACROEXTRDROITE]]/Tableau17[[#This Row],[2014-T2-MACROTOTALE]],"")</f>
        <v>0.27828746177370028</v>
      </c>
      <c r="NK349" s="26">
        <f>IFERROR(Tableau17[[#This Row],[2014-T2-MACRODROITE]]/Tableau17[[#This Row],[2014-T2-MACROTOTALE]],"")</f>
        <v>0.14525993883792049</v>
      </c>
      <c r="NL349" s="26">
        <f>IFERROR(Tableau17[[#This Row],[2014-T2-MACROCENTRE]]/Tableau17[[#This Row],[2014-T2-MACROTOTALE]],"")</f>
        <v>0</v>
      </c>
      <c r="NM349" s="26">
        <f>IFERROR(Tableau17[[#This Row],[2014-T2-MACROGAUCHE]]/Tableau17[[#This Row],[2014-T2-MACROTOTALE]],"")</f>
        <v>0.57645259938837923</v>
      </c>
      <c r="NN349" s="26">
        <f>IFERROR(Tableau17[[#This Row],[2014-T2-MACROAUTRE]]/Tableau17[[#This Row],[2014-T2-MACROTOTALE]],"")</f>
        <v>0</v>
      </c>
      <c r="NO349" s="26">
        <f>IFERROR( Tableau17[[#This Row],[2015-T1-MACROEXTRDROITE]]/Tableau17[[#This Row],[2015-T1-MACROTOTALE]],"")</f>
        <v>0.43342776203966005</v>
      </c>
      <c r="NP349" s="26">
        <f>IFERROR(Tableau17[[#This Row],[2015-T1-MACRODROITE]]/Tableau17[[#This Row],[2015-T1-MACROTOTALE]],"")</f>
        <v>0.11048158640226628</v>
      </c>
      <c r="NQ349" s="26">
        <f>IFERROR(Tableau17[[#This Row],[2015-T1-MACROCENTRE]]/Tableau17[[#This Row],[2015-T1-MACROTOTALE]],"")</f>
        <v>0</v>
      </c>
      <c r="NR349" s="26">
        <f>IFERROR(Tableau17[[#This Row],[2015-T1-MACROGAUCHE]]/Tableau17[[#This Row],[2015-T1-MACROTOTALE]],"")</f>
        <v>0.45609065155807366</v>
      </c>
      <c r="NS349" s="26">
        <f>IFERROR(Tableau17[[#This Row],[2015-T1-MACROAUTRE]]/Tableau17[[#This Row],[2015-T1-MACROTOTALE]],"")</f>
        <v>0</v>
      </c>
      <c r="NT349" s="26">
        <f>IFERROR(Tableau17[[#This Row],[2015-T2-MACROEXTRDROITE]]/Tableau17[[#This Row],[2015-T2-MACROTOTALE]],"")</f>
        <v>0.33041575492341357</v>
      </c>
      <c r="NU349" s="26">
        <f>IFERROR(Tableau17[[#This Row],[2015-T2-MACRODROITE]]/Tableau17[[#This Row],[2015-T2-MACROTOTALE]],"")</f>
        <v>0</v>
      </c>
      <c r="NV349" s="26">
        <f>IFERROR(Tableau17[[#This Row],[2015-T2-MACROCENTRE]]/Tableau17[[#This Row],[2015-T2-MACROTOTALE]],"")</f>
        <v>0</v>
      </c>
      <c r="NW349" s="26">
        <f>IFERROR(Tableau17[[#This Row],[2015-T2-MACROGAUCHE]]/Tableau17[[#This Row],[2015-T2-MACROTOTALE]],"")</f>
        <v>0.66958424507658643</v>
      </c>
      <c r="NX349" s="26">
        <f>IFERROR(Tableau17[[#This Row],[2015-T2-MACROAUTRE]]/Tableau17[[#This Row],[2015-T2-MACROTOTALE]],"")</f>
        <v>0</v>
      </c>
      <c r="NY349" s="26">
        <f>IFERROR(Tableau17[[#This Row],[2017-T1-MACROEXTRDROITE]]/Tableau17[[#This Row],[2017-T1-MACROTOTALE]],"")</f>
        <v>0.35448916408668729</v>
      </c>
      <c r="NZ349" s="26">
        <f>IFERROR(Tableau17[[#This Row],[2017-T1-MACRODROITE]]/Tableau17[[#This Row],[2017-T1-MACROTOTALE]],"")</f>
        <v>6.1919504643962849E-2</v>
      </c>
      <c r="OA349" s="26">
        <f>IFERROR(Tableau17[[#This Row],[2017-T1-MACROCENTRE]]/Tableau17[[#This Row],[2017-T1-MACROTOTALE]],"")</f>
        <v>0.19504643962848298</v>
      </c>
      <c r="OB349" s="26">
        <f>IFERROR(Tableau17[[#This Row],[2017-T1-MACROGAUCHE]]/Tableau17[[#This Row],[2017-T1-MACROTOTALE]],"")</f>
        <v>0.38699690402476783</v>
      </c>
      <c r="OC349" s="26">
        <f>IFERROR(Tableau17[[#This Row],[2017-T1-MACROAUTRE]]/Tableau17[[#This Row],[2017-T1-MACROTOTALE]],"")</f>
        <v>1.5479876160990713E-3</v>
      </c>
      <c r="OD349" s="26">
        <f>IFERROR(Tableau17[[#This Row],[2017-T2-MACROEXTRDROITE]]/Tableau17[[#This Row],[2017-T2-MACROTOTALE]],"")</f>
        <v>0.36159169550173009</v>
      </c>
      <c r="OE349" s="26">
        <f>IFERROR(Tableau17[[#This Row],[2017-T2-MACRODROITE]]/Tableau17[[#This Row],[2017-T2-MACROTOTALE]],"")</f>
        <v>0</v>
      </c>
      <c r="OF349" s="26">
        <f>IFERROR(Tableau17[[#This Row],[2017-T2-MACROCENTRE]]/Tableau17[[#This Row],[2017-T2-MACROTOTALE]],"")</f>
        <v>0.63840830449826991</v>
      </c>
      <c r="OG349" s="26">
        <f>IFERROR(Tableau17[[#This Row],[2017-T2-MACROGAUCHE]]/Tableau17[[#This Row],[2017-T2-MACROTOTALE]],"")</f>
        <v>0</v>
      </c>
      <c r="OH349" s="26">
        <f>IFERROR(Tableau17[[#This Row],[2017-T2-MACROAUTRE]]/Tableau17[[#This Row],[2017-T2-MACROTOTALE]],"")</f>
        <v>0</v>
      </c>
      <c r="OI349" s="26">
        <f>IFERROR(Tableau17[[#This Row],[2019-T1-MACROEXTRDROITE]]/Tableau17[[#This Row],[2019-T1-MACROTOTALE]],"")</f>
        <v>0.4432624113475177</v>
      </c>
      <c r="OJ349" s="26">
        <f>IFERROR(Tableau17[[#This Row],[2019-T1-MACRODROITE]]/Tableau17[[#This Row],[2019-T1-MACROTOTALE]],"")</f>
        <v>2.1276595744680851E-2</v>
      </c>
      <c r="OK349" s="26">
        <f>IFERROR(Tableau17[[#This Row],[2019-T1-MACROCENTRE]]/Tableau17[[#This Row],[2019-T1-MACROTOTALE]],"")</f>
        <v>7.0921985815602842E-2</v>
      </c>
      <c r="OL349" s="26">
        <f>IFERROR(Tableau17[[#This Row],[2019-T1-MACROGAUCHE]]/Tableau17[[#This Row],[2019-T1-MACROTOTALE]],"")</f>
        <v>0.39361702127659576</v>
      </c>
      <c r="OM349" s="26">
        <f>IFERROR(Tableau17[[#This Row],[2019-T1-MACROAUTRE]]/Tableau17[[#This Row],[2019-T1-MACROTOTALE]],"")</f>
        <v>7.0921985815602842E-2</v>
      </c>
      <c r="ON349" s="26">
        <f>IFERROR(Tableau17[[#This Row],[2020-T1-MACROEXTRDROITE]]/Tableau17[[#This Row],[2020-T1-MACROTOTALE]],"")</f>
        <v>0.23178807947019867</v>
      </c>
      <c r="OO349" s="26">
        <f>IFERROR(Tableau17[[#This Row],[2020-T1-MACRODROITE]]/Tableau17[[#This Row],[2020-T1-MACROTOTALE]],"")</f>
        <v>0.30132450331125826</v>
      </c>
      <c r="OP349" s="26">
        <f>IFERROR(Tableau17[[#This Row],[2020-T1-MACROCENTRE]]/Tableau17[[#This Row],[2020-T1-MACROTOTALE]],"")</f>
        <v>3.3112582781456956E-2</v>
      </c>
      <c r="OQ349" s="26">
        <f>IFERROR(Tableau17[[#This Row],[2020-T1-MACROGAUCHE]]/Tableau17[[#This Row],[2020-T1-MACROTOTALE]],"")</f>
        <v>0.43377483443708609</v>
      </c>
      <c r="OR349" s="26">
        <f>IFERROR(Tableau17[[#This Row],[2020-T1-MACROAUTRE]]/Tableau17[[#This Row],[2020-T1-MACROTOTALE]],"")</f>
        <v>0</v>
      </c>
      <c r="OS349" s="26">
        <f>IFERROR(Tableau17[[#This Row],[2017 (L)-T1-MACROEXTRDROITE]]/Tableau17[[#This Row],[2017 (L)-T1-MACROTOTALE]],"")</f>
        <v>0.25776397515527949</v>
      </c>
      <c r="OT349" s="26">
        <f>IFERROR(Tableau17[[#This Row],[2017 (L)-T1-MACRODROITE]]/Tableau17[[#This Row],[2017 (L)-T1-MACROTOTALE]],"")</f>
        <v>2.1739130434782608E-2</v>
      </c>
      <c r="OU349" s="26">
        <f>IFERROR(Tableau17[[#This Row],[2017 (L)-T1-MACROCENTRE]]/Tableau17[[#This Row],[2017 (L)-T1-MACROTOTALE]],"")</f>
        <v>0.17080745341614906</v>
      </c>
      <c r="OV349" s="26">
        <f>IFERROR(Tableau17[[#This Row],[2017 (L)-T1-MACROGAUCHE]]/Tableau17[[#This Row],[2017 (L)-T1-MACROTOTALE]],"")</f>
        <v>0.53726708074534157</v>
      </c>
      <c r="OW349" s="26">
        <f>IFERROR(Tableau17[[#This Row],[2017 (L)-T1-MACROAUTRE]]/Tableau17[[#This Row],[2017 (L)-T1-MACROTOTALE]],"")</f>
        <v>1.2422360248447204E-2</v>
      </c>
      <c r="OX349" s="26">
        <f>IFERROR(Tableau17[[#This Row],[2017 (L)-T2-MACROEXTRDROITE]]/Tableau17[[#This Row],[2017 (L)-T2-MACROTOTALE]],"")</f>
        <v>0.44081632653061226</v>
      </c>
      <c r="OY349" s="26">
        <f>IFERROR(Tableau17[[#This Row],[2017 (L)-T2-MACRODROITE]]/Tableau17[[#This Row],[2017 (L)-T2-MACROTOTALE]],"")</f>
        <v>0</v>
      </c>
      <c r="OZ349" s="26">
        <f>IFERROR(Tableau17[[#This Row],[2017 (L)-T2-MACROCENTRE]]/Tableau17[[#This Row],[2017 (L)-T2-MACROTOTALE]],"")</f>
        <v>0.5591836734693878</v>
      </c>
      <c r="PA349" s="26">
        <f>IFERROR(Tableau17[[#This Row],[2017 (L)-T2-MACROGAUCHE]]/Tableau17[[#This Row],[2017 (L)-T2-MACROTOTALE]],"")</f>
        <v>0</v>
      </c>
      <c r="PB349" s="26">
        <f>IFERROR(Tableau17[[#This Row],[2017 (L)-T2-MACROAUTRE]]/Tableau17[[#This Row],[2017 (L)-T2-MACROTOTALE]],"")</f>
        <v>0</v>
      </c>
      <c r="PC349" s="26">
        <f>IFERROR(Tableau17[[#This Row],[2008_T1_PROCUS]]/Tableau17[[#This Row],[2008_T1_INSCRITS]],0)</f>
        <v>6.156552330694811E-3</v>
      </c>
      <c r="PD349" s="26">
        <f>IFERROR(Tableau17[[#This Row],[2008_T2_PROCUS]]/Tableau17[[#This Row],[2008_T2_INSCRITS]],0)</f>
        <v>0</v>
      </c>
      <c r="PE349" s="26">
        <f>Tableau17[[#This Row],[2014_T1_PROCUS]]/Tableau17[[#This Row],[2014_T1_INSCRITS]]</f>
        <v>5.5865921787709499E-3</v>
      </c>
      <c r="PF349" s="26">
        <f>IFERROR(Tableau17[[#This Row],[2014_T2_PROCUS]]/Tableau17[[#This Row],[2014_T2_INSCRITS]],0)</f>
        <v>7.1827613727055064E-3</v>
      </c>
    </row>
    <row r="350" spans="1:422" hidden="1" x14ac:dyDescent="0.2">
      <c r="A350" s="1">
        <v>4</v>
      </c>
      <c r="B350" s="1" t="s">
        <v>353</v>
      </c>
      <c r="C350" s="1" t="s">
        <v>357</v>
      </c>
      <c r="D350" s="1" t="s">
        <v>357</v>
      </c>
      <c r="E350" s="1">
        <v>811</v>
      </c>
      <c r="F350" s="1">
        <v>5.3875520000000003</v>
      </c>
      <c r="G350" s="1">
        <v>43.265473999999998</v>
      </c>
      <c r="H350" s="3">
        <v>1096</v>
      </c>
      <c r="I350" s="3">
        <v>247</v>
      </c>
      <c r="L350" s="1">
        <v>40</v>
      </c>
      <c r="M350" s="1">
        <v>9</v>
      </c>
      <c r="P350" s="1">
        <v>105</v>
      </c>
      <c r="Q350" s="1">
        <v>38</v>
      </c>
      <c r="R350" s="1">
        <v>59</v>
      </c>
      <c r="S350" s="1">
        <v>71</v>
      </c>
      <c r="T350" s="1">
        <v>38</v>
      </c>
      <c r="U350" s="1">
        <v>360</v>
      </c>
      <c r="V350" s="1">
        <v>1079</v>
      </c>
      <c r="W350" s="1">
        <v>604</v>
      </c>
      <c r="X350" s="1">
        <v>6</v>
      </c>
      <c r="Y350" s="2">
        <v>0.55977756999999995</v>
      </c>
      <c r="AB350" s="1">
        <v>0</v>
      </c>
      <c r="AD350" s="1">
        <v>1096</v>
      </c>
      <c r="AE350" s="1">
        <v>366</v>
      </c>
      <c r="AF350" s="2">
        <v>0.33394161</v>
      </c>
      <c r="AG350" s="1">
        <f t="shared" si="5"/>
        <v>247</v>
      </c>
      <c r="AH350" s="1">
        <v>1122</v>
      </c>
      <c r="AI350" s="1">
        <v>695</v>
      </c>
      <c r="AJ350" s="1">
        <v>15</v>
      </c>
      <c r="AK350" s="2">
        <v>0.61942958999999997</v>
      </c>
      <c r="AN350" s="1">
        <v>0</v>
      </c>
      <c r="AP350" s="1">
        <v>1066</v>
      </c>
      <c r="AQ350" s="1">
        <v>509</v>
      </c>
      <c r="AR350" s="2">
        <v>0.47748593</v>
      </c>
      <c r="AS350" s="1">
        <v>1065</v>
      </c>
      <c r="AT350" s="1">
        <v>510</v>
      </c>
      <c r="AU350" s="2">
        <v>0.47887323999999998</v>
      </c>
      <c r="AV350" s="1">
        <v>1099</v>
      </c>
      <c r="AW350" s="1">
        <v>507</v>
      </c>
      <c r="AX350" s="2">
        <v>0.46132847999999999</v>
      </c>
      <c r="AY350" s="1">
        <v>1099</v>
      </c>
      <c r="AZ350" s="1">
        <v>432</v>
      </c>
      <c r="BA350" s="2">
        <v>0.39308462</v>
      </c>
      <c r="BB350" s="1">
        <v>1099</v>
      </c>
      <c r="BC350" s="1">
        <v>817</v>
      </c>
      <c r="BD350" s="2">
        <v>0.74340309000000004</v>
      </c>
      <c r="BE350" s="1">
        <v>1099</v>
      </c>
      <c r="BF350" s="1">
        <v>757</v>
      </c>
      <c r="BG350" s="2">
        <v>0.68880801000000003</v>
      </c>
      <c r="BH350" s="1">
        <v>1100</v>
      </c>
      <c r="BI350" s="1">
        <v>530</v>
      </c>
      <c r="BJ350" s="2">
        <v>0.48181817999999998</v>
      </c>
      <c r="BK350" s="1">
        <v>57</v>
      </c>
      <c r="BN350" s="1">
        <v>48</v>
      </c>
      <c r="BO350" s="1">
        <v>34</v>
      </c>
      <c r="BP350" s="1">
        <v>331</v>
      </c>
      <c r="BQ350" s="1">
        <v>208</v>
      </c>
      <c r="BR350" s="1">
        <v>678</v>
      </c>
      <c r="BZ350" s="1">
        <v>35</v>
      </c>
      <c r="CB350" s="1">
        <v>47</v>
      </c>
      <c r="CC350" s="1">
        <v>101</v>
      </c>
      <c r="CD350" s="1">
        <v>297</v>
      </c>
      <c r="CE350" s="1">
        <v>98</v>
      </c>
      <c r="CF350" s="1">
        <v>578</v>
      </c>
      <c r="CM350" s="1">
        <v>4</v>
      </c>
      <c r="CN350" s="1">
        <v>33</v>
      </c>
      <c r="CO350" s="1">
        <v>90</v>
      </c>
      <c r="CP350" s="1">
        <v>156</v>
      </c>
      <c r="CQ350" s="1">
        <v>45</v>
      </c>
      <c r="CT350" s="1">
        <v>156</v>
      </c>
      <c r="CW350" s="1">
        <v>484</v>
      </c>
      <c r="CY350" s="1">
        <v>166</v>
      </c>
      <c r="DA350" s="1">
        <v>289</v>
      </c>
      <c r="DC350" s="1">
        <v>455</v>
      </c>
      <c r="DD350" s="1">
        <v>15</v>
      </c>
      <c r="DE350" s="1">
        <v>7</v>
      </c>
      <c r="DF350" s="1">
        <v>11</v>
      </c>
      <c r="DI350" s="1">
        <v>29</v>
      </c>
      <c r="DJ350" s="1">
        <v>6</v>
      </c>
      <c r="DK350" s="1">
        <v>1</v>
      </c>
      <c r="DL350" s="1">
        <v>90</v>
      </c>
      <c r="DM350" s="1">
        <v>70</v>
      </c>
      <c r="DN350" s="1">
        <v>97</v>
      </c>
      <c r="DQ350" s="1">
        <v>3</v>
      </c>
      <c r="DR350" s="1">
        <v>158</v>
      </c>
      <c r="DS350" s="1">
        <v>7</v>
      </c>
      <c r="DU350" s="1">
        <v>494</v>
      </c>
      <c r="DX350" s="1">
        <v>184</v>
      </c>
      <c r="DZ350" s="1">
        <v>199</v>
      </c>
      <c r="EA350" s="1">
        <v>383</v>
      </c>
      <c r="EB350" s="1">
        <v>1</v>
      </c>
      <c r="EC350" s="1">
        <v>10</v>
      </c>
      <c r="ED350" s="1">
        <v>4</v>
      </c>
      <c r="EE350" s="1">
        <v>40</v>
      </c>
      <c r="EF350" s="1">
        <v>163</v>
      </c>
      <c r="EG350" s="1">
        <v>40</v>
      </c>
      <c r="EH350" s="1">
        <v>8</v>
      </c>
      <c r="EI350" s="1">
        <v>192</v>
      </c>
      <c r="EJ350" s="1">
        <v>171</v>
      </c>
      <c r="EK350" s="1">
        <v>160</v>
      </c>
      <c r="EL350" s="1">
        <v>9</v>
      </c>
      <c r="EM350" s="1">
        <v>798</v>
      </c>
      <c r="EN350" s="1">
        <v>251</v>
      </c>
      <c r="EO350" s="1">
        <v>421</v>
      </c>
      <c r="EP350" s="1">
        <v>672</v>
      </c>
      <c r="EQ350" s="1">
        <v>0</v>
      </c>
      <c r="ER350" s="1">
        <v>1</v>
      </c>
      <c r="ES350" s="1">
        <v>13</v>
      </c>
      <c r="ET350" s="1">
        <v>44</v>
      </c>
      <c r="EU350" s="1">
        <v>3</v>
      </c>
      <c r="EV350" s="1">
        <v>125</v>
      </c>
      <c r="EW350" s="1">
        <v>33</v>
      </c>
      <c r="EX350" s="1">
        <v>0</v>
      </c>
      <c r="EY350" s="1">
        <v>6</v>
      </c>
      <c r="EZ350" s="1">
        <v>15</v>
      </c>
      <c r="FA350" s="1">
        <v>0</v>
      </c>
      <c r="FB350" s="1">
        <v>0</v>
      </c>
      <c r="FC350" s="1">
        <v>0</v>
      </c>
      <c r="FD350" s="1">
        <v>0</v>
      </c>
      <c r="FE350" s="1">
        <v>0</v>
      </c>
      <c r="FF350" s="1">
        <v>0</v>
      </c>
      <c r="FG350" s="1">
        <v>1</v>
      </c>
      <c r="FH350" s="1">
        <v>13</v>
      </c>
      <c r="FI350" s="1">
        <v>0</v>
      </c>
      <c r="FJ350" s="1">
        <v>28</v>
      </c>
      <c r="FK350" s="1">
        <v>13</v>
      </c>
      <c r="FL350" s="1">
        <v>0</v>
      </c>
      <c r="FM350" s="1">
        <v>72</v>
      </c>
      <c r="FN350" s="1">
        <v>9</v>
      </c>
      <c r="FO350" s="1">
        <v>7</v>
      </c>
      <c r="FP350" s="1">
        <v>109</v>
      </c>
      <c r="FQ350" s="1">
        <v>2</v>
      </c>
      <c r="FR350" s="1">
        <f>SUM(Tableau17[[#This Row],[2019-T1-ALEXANDRE Audric]:[2019-T1-MARIE Florie]])</f>
        <v>494</v>
      </c>
      <c r="FS350" s="1">
        <v>34</v>
      </c>
      <c r="FT350" s="1">
        <v>388</v>
      </c>
      <c r="FU350" s="1">
        <v>0</v>
      </c>
      <c r="FV350" s="1">
        <v>256</v>
      </c>
      <c r="FW350" s="1">
        <v>0</v>
      </c>
      <c r="FX350" s="1">
        <v>678</v>
      </c>
      <c r="GD350" s="1">
        <v>0</v>
      </c>
      <c r="GE350" s="1">
        <v>101</v>
      </c>
      <c r="GF350" s="1">
        <v>297</v>
      </c>
      <c r="GG350" s="1">
        <v>0</v>
      </c>
      <c r="GH350" s="1">
        <v>180</v>
      </c>
      <c r="GI350" s="1">
        <v>0</v>
      </c>
      <c r="GJ350" s="1">
        <v>578</v>
      </c>
      <c r="GP350" s="1">
        <v>0</v>
      </c>
      <c r="GQ350" s="1">
        <v>156</v>
      </c>
      <c r="GR350" s="1">
        <v>160</v>
      </c>
      <c r="GS350" s="1">
        <v>45</v>
      </c>
      <c r="GT350" s="1">
        <v>123</v>
      </c>
      <c r="GU350" s="1">
        <v>0</v>
      </c>
      <c r="GV350" s="1">
        <v>484</v>
      </c>
      <c r="GW350" s="1">
        <v>166</v>
      </c>
      <c r="GX350" s="1">
        <v>289</v>
      </c>
      <c r="GY350" s="1">
        <v>0</v>
      </c>
      <c r="GZ350" s="1">
        <v>0</v>
      </c>
      <c r="HA350" s="1">
        <v>0</v>
      </c>
      <c r="HB350" s="1">
        <v>455</v>
      </c>
      <c r="HC350" s="1">
        <v>246</v>
      </c>
      <c r="HD350" s="1">
        <v>163</v>
      </c>
      <c r="HE350" s="1">
        <v>160</v>
      </c>
      <c r="HF350" s="1">
        <v>221</v>
      </c>
      <c r="HG350" s="1">
        <v>8</v>
      </c>
      <c r="HH350" s="1">
        <v>798</v>
      </c>
      <c r="HI350" s="1">
        <v>251</v>
      </c>
      <c r="HJ350" s="1">
        <v>0</v>
      </c>
      <c r="HK350" s="1">
        <v>421</v>
      </c>
      <c r="HL350" s="1">
        <v>0</v>
      </c>
      <c r="HM350" s="1">
        <v>0</v>
      </c>
      <c r="HN350" s="1">
        <v>672</v>
      </c>
      <c r="HO350" s="1">
        <v>152</v>
      </c>
      <c r="HP350" s="1">
        <v>42</v>
      </c>
      <c r="HQ350" s="1">
        <v>109</v>
      </c>
      <c r="HR350" s="1">
        <v>173</v>
      </c>
      <c r="HS350" s="1">
        <v>33</v>
      </c>
      <c r="HT350" s="1">
        <v>509</v>
      </c>
      <c r="HU350" s="1">
        <v>59</v>
      </c>
      <c r="HV350" s="1">
        <v>145</v>
      </c>
      <c r="HW350" s="1">
        <v>38</v>
      </c>
      <c r="HX350" s="1">
        <v>118</v>
      </c>
      <c r="HY350" s="1">
        <v>0</v>
      </c>
      <c r="HZ350" s="1">
        <v>360</v>
      </c>
      <c r="IA350" s="1">
        <v>87</v>
      </c>
      <c r="IB350" s="1">
        <v>97</v>
      </c>
      <c r="IC350" s="1">
        <v>158</v>
      </c>
      <c r="ID350" s="1">
        <v>142</v>
      </c>
      <c r="IE350" s="1">
        <v>10</v>
      </c>
      <c r="IF350" s="1">
        <v>494</v>
      </c>
      <c r="IG350" s="1">
        <v>0</v>
      </c>
      <c r="IH350" s="1">
        <v>184</v>
      </c>
      <c r="II350" s="1">
        <v>199</v>
      </c>
      <c r="IJ350" s="1">
        <v>0</v>
      </c>
      <c r="IK350" s="1">
        <v>0</v>
      </c>
      <c r="IL350" s="1">
        <v>383</v>
      </c>
      <c r="IM350" s="26">
        <f>IFERROR(Tableau17[[#This Row],[LDIV]]/Tableau17[[#This Row],[Total général]],"")</f>
        <v>0</v>
      </c>
      <c r="IN350" s="26">
        <f>IFERROR(Tableau17[[#This Row],[LDVC]]/Tableau17[[#This Row],[Total général]],"")</f>
        <v>0</v>
      </c>
      <c r="IO350" s="26">
        <f>IFERROR(Tableau17[[#This Row],[LDVD]]/Tableau17[[#This Row],[Total général]],"")</f>
        <v>0.1111111111111111</v>
      </c>
      <c r="IP350" s="26">
        <f>IFERROR(Tableau17[[#This Row],[LDVG]]/Tableau17[[#This Row],[Total général]],"")</f>
        <v>2.5000000000000001E-2</v>
      </c>
      <c r="IQ350" s="26">
        <f>IFERROR(Tableau17[[#This Row],[LEXD]]/Tableau17[[#This Row],[Total général]],"")</f>
        <v>0</v>
      </c>
      <c r="IR350" s="26">
        <f>IFERROR(Tableau17[[#This Row],[LEXG]]/Tableau17[[#This Row],[Total général]],"")</f>
        <v>0</v>
      </c>
      <c r="IS350" s="26">
        <f>IFERROR(Tableau17[[#This Row],[LLR]]/Tableau17[[#This Row],[Total général]],"")</f>
        <v>0.29166666666666669</v>
      </c>
      <c r="IT350" s="26">
        <f>IFERROR(Tableau17[[#This Row],[LREM]]/Tableau17[[#This Row],[Total général]],"")</f>
        <v>0.10555555555555556</v>
      </c>
      <c r="IU350" s="26">
        <f>IFERROR(Tableau17[[#This Row],[LRN]]/Tableau17[[#This Row],[Total général]],"")</f>
        <v>0.16388888888888889</v>
      </c>
      <c r="IV350" s="26">
        <f>IFERROR(Tableau17[[#This Row],[LUG]]/Tableau17[[#This Row],[Total général]],"")</f>
        <v>0.19722222222222222</v>
      </c>
      <c r="IW350" s="26">
        <f>IFERROR(Tableau17[[#This Row],[LVEC]]/Tableau17[[#This Row],[Total général]],"")</f>
        <v>0.10555555555555556</v>
      </c>
      <c r="IX350" s="26">
        <f>IFERROR(Tableau17[[#This Row],[2008-T1-LCMD]]/Tableau17[[#This Row],[2008-T1-TOTAL]],"")</f>
        <v>8.4070796460176997E-2</v>
      </c>
      <c r="IY350" s="26">
        <f>IFERROR(Tableau17[[#This Row],[2008-T1-LDVD]]/Tableau17[[#This Row],[2008-T1-TOTAL]],"")</f>
        <v>0</v>
      </c>
      <c r="IZ350" s="26">
        <f>IFERROR(Tableau17[[#This Row],[2008-T1-LEXD]]/Tableau17[[#This Row],[2008-T1-TOTAL]],"")</f>
        <v>0</v>
      </c>
      <c r="JA350" s="26">
        <f>IFERROR(Tableau17[[#This Row],[2008-T1-LEXG]]/Tableau17[[#This Row],[2008-T1-TOTAL]],"")</f>
        <v>7.0796460176991149E-2</v>
      </c>
      <c r="JB350" s="26">
        <f>IFERROR(Tableau17[[#This Row],[2008-T1-LFN]]/Tableau17[[#This Row],[2008-T1-TOTAL]],"")</f>
        <v>5.0147492625368731E-2</v>
      </c>
      <c r="JC350" s="26">
        <f>IFERROR(Tableau17[[#This Row],[2008-T1-LMAJ]]/Tableau17[[#This Row],[2008-T1-TOTAL]],"")</f>
        <v>0.48820058997050148</v>
      </c>
      <c r="JD350" s="26">
        <f>IFERROR(Tableau17[[#This Row],[2008-T1-LUG]]/Tableau17[[#This Row],[2008-T1-TOTAL]],"")</f>
        <v>0.30678466076696165</v>
      </c>
      <c r="JE350" s="26" t="str">
        <f>IFERROR(Tableau17[[#This Row],[2008-T2-LFN]]/Tableau17[[#This Row],[2008-T2-TOTAL]],"")</f>
        <v/>
      </c>
      <c r="JF350" s="26" t="str">
        <f>IFERROR(Tableau17[[#This Row],[2008-T2-LGC]]/Tableau17[[#This Row],[2008-T2-TOTAL]],"")</f>
        <v/>
      </c>
      <c r="JG350" s="26" t="str">
        <f>IFERROR(Tableau17[[#This Row],[2008-T2-LMAJ]]/Tableau17[[#This Row],[2008-T2-TOTAL]],"")</f>
        <v/>
      </c>
      <c r="JH350" s="26" t="str">
        <f>IFERROR(Tableau17[[#This Row],[2008-T2-LUG]]/Tableau17[[#This Row],[2008-T2-TOTAL]],"")</f>
        <v/>
      </c>
      <c r="JI350" s="26">
        <f>IFERROR(Tableau17[[#This Row],[2014-T1-LDIV]]/Tableau17[[#This Row],[2014-T1-TOTAL]],"")</f>
        <v>0</v>
      </c>
      <c r="JJ350" s="26">
        <f>IFERROR(Tableau17[[#This Row],[2014-T1-LDVD]]/Tableau17[[#This Row],[2014-T1-TOTAL]],"")</f>
        <v>0</v>
      </c>
      <c r="JK350" s="26">
        <f>IFERROR(Tableau17[[#This Row],[2014-T1-LDVG]]/Tableau17[[#This Row],[2014-T1-TOTAL]],"")</f>
        <v>6.0553633217993078E-2</v>
      </c>
      <c r="JL350" s="26">
        <f>IFERROR(Tableau17[[#This Row],[2014-T1-LEXG]]/Tableau17[[#This Row],[2014-T1-TOTAL]],"")</f>
        <v>0</v>
      </c>
      <c r="JM350" s="26">
        <f>IFERROR(Tableau17[[#This Row],[2014-T1-LFG]]/Tableau17[[#This Row],[2014-T1-TOTAL]],"")</f>
        <v>8.1314878892733561E-2</v>
      </c>
      <c r="JN350" s="26">
        <f>IFERROR(Tableau17[[#This Row],[2014-T1-LFN]]/Tableau17[[#This Row],[2014-T1-TOTAL]],"")</f>
        <v>0.17474048442906576</v>
      </c>
      <c r="JO350" s="26">
        <f>IFERROR(Tableau17[[#This Row],[2014-T1-LUD]]/Tableau17[[#This Row],[2014-T1-TOTAL]],"")</f>
        <v>0.51384083044982698</v>
      </c>
      <c r="JP350" s="26">
        <f>IFERROR(Tableau17[[#This Row],[2014-T1-LUG]]/Tableau17[[#This Row],[2014-T1-TOTAL]],"")</f>
        <v>0.16955017301038061</v>
      </c>
      <c r="JQ350" s="26" t="str">
        <f>IFERROR(Tableau17[[#This Row],[2014-T2-LFN]]/Tableau17[[#This Row],[2014-T2-TOTAL]],"")</f>
        <v/>
      </c>
      <c r="JR350" s="26" t="str">
        <f>IFERROR(Tableau17[[#This Row],[2014-T2-LUD]]/Tableau17[[#This Row],[2014-T2-TOTAL]],"")</f>
        <v/>
      </c>
      <c r="JS350" s="26" t="str">
        <f>IFERROR(Tableau17[[#This Row],[2014-T2-LUG]]/Tableau17[[#This Row],[2014-T2-TOTAL]],"")</f>
        <v/>
      </c>
      <c r="JT350" s="26">
        <f>IFERROR(Tableau17[[#This Row],[2015-T1-BC-DIV]]/Tableau17[[#This Row],[2015-T1-TOTAL]],"")</f>
        <v>0</v>
      </c>
      <c r="JU350" s="26">
        <f>IFERROR(Tableau17[[#This Row],[2015-T1-BC-DLF]]/Tableau17[[#This Row],[2015-T1-TOTAL]],"")</f>
        <v>0</v>
      </c>
      <c r="JV350" s="26">
        <f>IFERROR(Tableau17[[#This Row],[2015-T1-BC-DVD]]/Tableau17[[#This Row],[2015-T1-TOTAL]],"")</f>
        <v>8.2644628099173556E-3</v>
      </c>
      <c r="JW350" s="26">
        <f>IFERROR(Tableau17[[#This Row],[2015-T1-BC-DVG]]/Tableau17[[#This Row],[2015-T1-TOTAL]],"")</f>
        <v>6.8181818181818177E-2</v>
      </c>
      <c r="JX350" s="26">
        <f>IFERROR(Tableau17[[#This Row],[2015-T1-BC-FG]]/Tableau17[[#This Row],[2015-T1-TOTAL]],"")</f>
        <v>0.18595041322314049</v>
      </c>
      <c r="JY350" s="26">
        <f>IFERROR(Tableau17[[#This Row],[2015-T1-BC-FN]]/Tableau17[[#This Row],[2015-T1-TOTAL]],"")</f>
        <v>0.32231404958677684</v>
      </c>
      <c r="JZ350" s="26">
        <f>IFERROR(Tableau17[[#This Row],[2015-T1-BC-MDM]]/Tableau17[[#This Row],[2015-T1-TOTAL]],"")</f>
        <v>9.2975206611570244E-2</v>
      </c>
      <c r="KA350" s="26">
        <f>IFERROR(Tableau17[[#This Row],[2015-T1-BC-RDG]]/Tableau17[[#This Row],[2015-T1-TOTAL]],"")</f>
        <v>0</v>
      </c>
      <c r="KB350" s="26">
        <f>IFERROR(Tableau17[[#This Row],[2015-T1-BC-SOC]]/Tableau17[[#This Row],[2015-T1-TOTAL]],"")</f>
        <v>0</v>
      </c>
      <c r="KC350" s="26">
        <f>IFERROR(Tableau17[[#This Row],[2015-T1-BC-UD]]/Tableau17[[#This Row],[2015-T1-TOTAL]],"")</f>
        <v>0.32231404958677684</v>
      </c>
      <c r="KD350" s="26">
        <f>IFERROR(Tableau17[[#This Row],[2015-T1-BC-UG]]/Tableau17[[#This Row],[2015-T1-TOTAL]],"")</f>
        <v>0</v>
      </c>
      <c r="KE350" s="26">
        <f>IFERROR(Tableau17[[#This Row],[2015-T1-BC-VEC]]/Tableau17[[#This Row],[2015-T1-TOTAL]],"")</f>
        <v>0</v>
      </c>
      <c r="KF350" s="26">
        <f>IFERROR(Tableau17[[#This Row],[2015-T2-BC-DVG]]/Tableau17[[#This Row],[2015-T2-TOTAL]],"")</f>
        <v>0</v>
      </c>
      <c r="KG350" s="26">
        <f>IFERROR(Tableau17[[#This Row],[2015-T2-BC-FN]]/Tableau17[[#This Row],[2015-T2-TOTAL]],"")</f>
        <v>0.36483516483516482</v>
      </c>
      <c r="KH350" s="26">
        <f>IFERROR(Tableau17[[#This Row],[2015-T2-BC-SOC]]/Tableau17[[#This Row],[2015-T2-TOTAL]],"")</f>
        <v>0</v>
      </c>
      <c r="KI350" s="26">
        <f>IFERROR(Tableau17[[#This Row],[2015-T2-BC-UD]]/Tableau17[[#This Row],[2015-T2-TOTAL]],"")</f>
        <v>0.63516483516483513</v>
      </c>
      <c r="KJ350" s="26">
        <f>IFERROR(Tableau17[[#This Row],[2015-T2-BC-UG]]/Tableau17[[#This Row],[2015-T2-TOTAL]],"")</f>
        <v>0</v>
      </c>
      <c r="KK350" s="26">
        <f>IFERROR(Tableau17[[#This Row],[2017 (L)-T1-COM]]/Tableau17[[#This Row],[2017 (L)-T1-TOTAL]],"")</f>
        <v>3.0364372469635626E-2</v>
      </c>
      <c r="KL350" s="26">
        <f>IFERROR(Tableau17[[#This Row],[2017 (L)-T1-DIV]]/Tableau17[[#This Row],[2017 (L)-T1-TOTAL]],"")</f>
        <v>1.417004048582996E-2</v>
      </c>
      <c r="KM350" s="26">
        <f>IFERROR(Tableau17[[#This Row],[2017 (L)-T1-DLF]]/Tableau17[[#This Row],[2017 (L)-T1-TOTAL]],"")</f>
        <v>2.2267206477732792E-2</v>
      </c>
      <c r="KN350" s="26">
        <f>IFERROR(Tableau17[[#This Row],[2017 (L)-T1-DVD]]/Tableau17[[#This Row],[2017 (L)-T1-TOTAL]],"")</f>
        <v>0</v>
      </c>
      <c r="KO350" s="26">
        <f>IFERROR(Tableau17[[#This Row],[2017 (L)-T1-DVG]]/Tableau17[[#This Row],[2017 (L)-T1-TOTAL]],"")</f>
        <v>0</v>
      </c>
      <c r="KP350" s="26">
        <f>IFERROR(Tableau17[[#This Row],[2017 (L)-T1-ECO]]/Tableau17[[#This Row],[2017 (L)-T1-TOTAL]],"")</f>
        <v>5.8704453441295545E-2</v>
      </c>
      <c r="KQ350" s="26">
        <f>IFERROR(Tableau17[[#This Row],[2017 (L)-T1-EXD]]/Tableau17[[#This Row],[2017 (L)-T1-TOTAL]],"")</f>
        <v>1.2145748987854251E-2</v>
      </c>
      <c r="KR350" s="26">
        <f>IFERROR(Tableau17[[#This Row],[2017 (L)-T1-EXG]]/Tableau17[[#This Row],[2017 (L)-T1-TOTAL]],"")</f>
        <v>2.0242914979757085E-3</v>
      </c>
      <c r="KS350" s="26">
        <f>IFERROR(Tableau17[[#This Row],[2017 (L)-T1-FI]]/Tableau17[[#This Row],[2017 (L)-T1-TOTAL]],"")</f>
        <v>0.18218623481781376</v>
      </c>
      <c r="KT350" s="26">
        <f>IFERROR(Tableau17[[#This Row],[2017 (L)-T1-FN]]/Tableau17[[#This Row],[2017 (L)-T1-TOTAL]],"")</f>
        <v>0.1417004048582996</v>
      </c>
      <c r="KU350" s="26">
        <f>IFERROR(Tableau17[[#This Row],[2017 (L)-T1-LR]]/Tableau17[[#This Row],[2017 (L)-T1-TOTAL]],"")</f>
        <v>0.19635627530364372</v>
      </c>
      <c r="KV350" s="26">
        <f>IFERROR(Tableau17[[#This Row],[2017 (L)-T1-MDM]]/Tableau17[[#This Row],[2017 (L)-T1-TOTAL]],"")</f>
        <v>0</v>
      </c>
      <c r="KW350" s="26">
        <f>IFERROR(Tableau17[[#This Row],[2017 (L)-T1-RDG]]/Tableau17[[#This Row],[2017 (L)-T1-TOTAL]],"")</f>
        <v>0</v>
      </c>
      <c r="KX350" s="26">
        <f>IFERROR(Tableau17[[#This Row],[2017 (L)-T1-REG]]/Tableau17[[#This Row],[2017 (L)-T1-TOTAL]],"")</f>
        <v>6.0728744939271256E-3</v>
      </c>
      <c r="KY350" s="26">
        <f>IFERROR(Tableau17[[#This Row],[2017 (L)-T1-REM]]/Tableau17[[#This Row],[2017 (L)-T1-TOTAL]],"")</f>
        <v>0.31983805668016196</v>
      </c>
      <c r="KZ350" s="26">
        <f>IFERROR(Tableau17[[#This Row],[2017 (L)-T1-SOC]]/Tableau17[[#This Row],[2017 (L)-T1-TOTAL]],"")</f>
        <v>1.417004048582996E-2</v>
      </c>
      <c r="LA350" s="26">
        <f>IFERROR(Tableau17[[#This Row],[2017 (L)-T1-UDI]]/Tableau17[[#This Row],[2017 (L)-T1-TOTAL]],"")</f>
        <v>0</v>
      </c>
      <c r="LB350" s="26">
        <f>IFERROR(Tableau17[[#This Row],[2017 (L)-T2-FI]]/Tableau17[[#This Row],[2017 (L)-T2-TOTAL]],"")</f>
        <v>0</v>
      </c>
      <c r="LC350" s="26">
        <f>IFERROR(Tableau17[[#This Row],[2017 (L)-T2-FN]]/Tableau17[[#This Row],[2017 (L)-T2-TOTAL]],"")</f>
        <v>0</v>
      </c>
      <c r="LD350" s="26">
        <f>IFERROR(Tableau17[[#This Row],[2017 (L)-T2-LR]]/Tableau17[[#This Row],[2017 (L)-T2-TOTAL]],"")</f>
        <v>0.48041775456919061</v>
      </c>
      <c r="LE350" s="26">
        <f>IFERROR(Tableau17[[#This Row],[2017 (L)-T2-MDM]]/Tableau17[[#This Row],[2017 (L)-T2-TOTAL]],"")</f>
        <v>0</v>
      </c>
      <c r="LF350" s="26">
        <f>IFERROR(Tableau17[[#This Row],[2017 (L)-T2-REM]]/Tableau17[[#This Row],[2017 (L)-T2-TOTAL]],"")</f>
        <v>0.51958224543080944</v>
      </c>
      <c r="LG350" s="26">
        <f>IFERROR(Tableau17[[#This Row],[2017-T1-ARTHAUD Nathalie]]/Tableau17[[#This Row],[2017-T1-TOTAL]],"")</f>
        <v>1.2531328320802004E-3</v>
      </c>
      <c r="LH350" s="26">
        <f>IFERROR(Tableau17[[#This Row],[2017-T1-ASSELINEAU Fran]]/Tableau17[[#This Row],[2017-T1-TOTAL]],"")</f>
        <v>1.2531328320802004E-2</v>
      </c>
      <c r="LI350" s="26">
        <f>IFERROR(Tableau17[[#This Row],[2017-T1-CHEMINADE Jacques]]/Tableau17[[#This Row],[2017-T1-TOTAL]],"")</f>
        <v>5.0125313283208017E-3</v>
      </c>
      <c r="LJ350" s="26">
        <f>IFERROR(Tableau17[[#This Row],[2017-T1-DUPONT-AIGNAN Nicolas]]/Tableau17[[#This Row],[2017-T1-TOTAL]],"")</f>
        <v>5.0125313283208017E-2</v>
      </c>
      <c r="LK350" s="26">
        <f>IFERROR(Tableau17[[#This Row],[2017-T1-FILLON Fran]]/Tableau17[[#This Row],[2017-T1-TOTAL]],"")</f>
        <v>0.20426065162907267</v>
      </c>
      <c r="LL350" s="26">
        <f>IFERROR(Tableau17[[#This Row],[2017-T1-HAMON Beno]]/Tableau17[[#This Row],[2017-T1-TOTAL]],"")</f>
        <v>5.0125313283208017E-2</v>
      </c>
      <c r="LM350" s="26">
        <f>IFERROR(Tableau17[[#This Row],[2017-T1-LASSALLE Jean]]/Tableau17[[#This Row],[2017-T1-TOTAL]],"")</f>
        <v>1.0025062656641603E-2</v>
      </c>
      <c r="LN350" s="26">
        <f>IFERROR(Tableau17[[#This Row],[2017-T1-LE PEN Marine]]/Tableau17[[#This Row],[2017-T1-TOTAL]],"")</f>
        <v>0.24060150375939848</v>
      </c>
      <c r="LO350" s="26">
        <f>IFERROR(Tableau17[[#This Row],[2017-T1-M Jean-Luc]]/Tableau17[[#This Row],[2017-T1-TOTAL]],"")</f>
        <v>0.21428571428571427</v>
      </c>
      <c r="LP350" s="26">
        <f>IFERROR(Tableau17[[#This Row],[2017-T1-MACRON Emmanuel]]/Tableau17[[#This Row],[2017-T1-TOTAL]],"")</f>
        <v>0.20050125313283207</v>
      </c>
      <c r="LQ350" s="26">
        <f>IFERROR(Tableau17[[#This Row],[2017-T1-POUTOU Philippe]]/Tableau17[[#This Row],[2017-T1-TOTAL]],"")</f>
        <v>1.1278195488721804E-2</v>
      </c>
      <c r="LR350" s="26">
        <f>IFERROR(Tableau17[[#This Row],[2017-T2-LE PEN Marine]]/Tableau17[[#This Row],[2017-T2-TOTAL]],"")</f>
        <v>0.37351190476190477</v>
      </c>
      <c r="LS350" s="26">
        <f>IFERROR(Tableau17[[#This Row],[2017-T2-MACRON Emmanuel]]/Tableau17[[#This Row],[2017-T2-TOTAL]],"")</f>
        <v>0.62648809523809523</v>
      </c>
      <c r="LT350" s="26">
        <f>IFERROR(Tableau17[[#This Row],[2019-T1-ALEXANDRE Audric]]/Tableau17[[#This Row],[2019-T1-TOTAL]],"")</f>
        <v>0</v>
      </c>
      <c r="LU350" s="26">
        <f>IFERROR(Tableau17[[#This Row],[2019-T1-ARTHAUD Nathalie]]/Tableau17[[#This Row],[2019-T1-TOTAL]],"")</f>
        <v>2.0242914979757085E-3</v>
      </c>
      <c r="LV350" s="26">
        <f>IFERROR(Tableau17[[#This Row],[2019-T1-ASSELINEAU François]]/Tableau17[[#This Row],[2019-T1-TOTAL]],"")</f>
        <v>2.6315789473684209E-2</v>
      </c>
      <c r="LW350" s="26">
        <f>IFERROR(Tableau17[[#This Row],[2019-T1-AUBRY Manon]]/Tableau17[[#This Row],[2019-T1-TOTAL]],"")</f>
        <v>8.9068825910931168E-2</v>
      </c>
      <c r="LX350" s="26">
        <f>IFERROR(Tableau17[[#This Row],[2019-T1-AZERGUI Nagib]]/Tableau17[[#This Row],[2019-T1-TOTAL]],"")</f>
        <v>6.0728744939271256E-3</v>
      </c>
      <c r="LY350" s="26">
        <f>IFERROR(Tableau17[[#This Row],[2019-T1-BARDELLA Jordan]]/Tableau17[[#This Row],[2019-T1-TOTAL]],"")</f>
        <v>0.25303643724696356</v>
      </c>
      <c r="LZ350" s="26">
        <f>IFERROR(Tableau17[[#This Row],[2019-T1-BELLAMY François-Xavier]]/Tableau17[[#This Row],[2019-T1-TOTAL]],"")</f>
        <v>6.6801619433198386E-2</v>
      </c>
      <c r="MA350" s="26">
        <f>IFERROR(Tableau17[[#This Row],[2019-T1-BIDOU Olivier]]/Tableau17[[#This Row],[2019-T1-TOTAL]],"")</f>
        <v>0</v>
      </c>
      <c r="MB350" s="26">
        <f>IFERROR(Tableau17[[#This Row],[2019-T1-BOURG Dominique]]/Tableau17[[#This Row],[2019-T1-TOTAL]],"")</f>
        <v>1.2145748987854251E-2</v>
      </c>
      <c r="MC350" s="26">
        <f>IFERROR(Tableau17[[#This Row],[2019-T1-BROSSAT Ian]]/Tableau17[[#This Row],[2019-T1-TOTAL]],"")</f>
        <v>3.0364372469635626E-2</v>
      </c>
      <c r="MD350" s="26">
        <f>IFERROR(Tableau17[[#This Row],[2019-T1-CAILLAUD Sophie]]/Tableau17[[#This Row],[2019-T1-TOTAL]],"")</f>
        <v>0</v>
      </c>
      <c r="ME350" s="26">
        <f>IFERROR(Tableau17[[#This Row],[2019-T1-CAMUS Renaud]]/Tableau17[[#This Row],[2019-T1-TOTAL]],"")</f>
        <v>0</v>
      </c>
      <c r="MF350" s="26">
        <f>IFERROR(Tableau17[[#This Row],[2019-T1-CHALENÇON Christophe]]/Tableau17[[#This Row],[2019-T1-TOTAL]],"")</f>
        <v>0</v>
      </c>
      <c r="MG350" s="26">
        <f>IFERROR(Tableau17[[#This Row],[2019-T1-CORBET Cathy Denise Ginette]]/Tableau17[[#This Row],[2019-T1-TOTAL]],"")</f>
        <v>0</v>
      </c>
      <c r="MH350" s="26">
        <f>IFERROR(Tableau17[[#This Row],[2019-T1-DE PREVOISIN Robert]]/Tableau17[[#This Row],[2019-T1-TOTAL]],"")</f>
        <v>0</v>
      </c>
      <c r="MI350" s="26">
        <f>IFERROR(Tableau17[[#This Row],[2019-T1-DELFEL Thérèse]]/Tableau17[[#This Row],[2019-T1-TOTAL]],"")</f>
        <v>0</v>
      </c>
      <c r="MJ350" s="26">
        <f>IFERROR(Tableau17[[#This Row],[2019-T1-DIEUMEGARD Pierre]]/Tableau17[[#This Row],[2019-T1-TOTAL]],"")</f>
        <v>2.0242914979757085E-3</v>
      </c>
      <c r="MK350" s="26">
        <f>IFERROR(Tableau17[[#This Row],[2019-T1-DUPONT-AIGNAN Nicolas]]/Tableau17[[#This Row],[2019-T1-TOTAL]],"")</f>
        <v>2.6315789473684209E-2</v>
      </c>
      <c r="ML350" s="26">
        <f>IFERROR(Tableau17[[#This Row],[2019-T1-GERNIGON Yves]]/Tableau17[[#This Row],[2019-T1-TOTAL]],"")</f>
        <v>0</v>
      </c>
      <c r="MM350" s="26">
        <f>IFERROR(Tableau17[[#This Row],[2019-T1-GLUCKSMANN Raphaël]]/Tableau17[[#This Row],[2019-T1-TOTAL]],"")</f>
        <v>5.6680161943319839E-2</v>
      </c>
      <c r="MN350" s="26">
        <f>IFERROR(Tableau17[[#This Row],[2019-T1-HAMON Benoît]]/Tableau17[[#This Row],[2019-T1-TOTAL]],"")</f>
        <v>2.6315789473684209E-2</v>
      </c>
      <c r="MO350" s="26">
        <f>IFERROR(Tableau17[[#This Row],[2019-T1-HELGEN Gilles]]/Tableau17[[#This Row],[2019-T1-TOTAL]],"")</f>
        <v>0</v>
      </c>
      <c r="MP350" s="26">
        <f>IFERROR(Tableau17[[#This Row],[2019-T1-JADOT Yannick]]/Tableau17[[#This Row],[2019-T1-TOTAL]],"")</f>
        <v>0.145748987854251</v>
      </c>
      <c r="MQ350" s="26">
        <f>IFERROR(Tableau17[[#This Row],[2019-T1-LAGARDE Jean-Christophe]]/Tableau17[[#This Row],[2019-T1-TOTAL]],"")</f>
        <v>1.8218623481781375E-2</v>
      </c>
      <c r="MR350" s="26">
        <f>IFERROR(Tableau17[[#This Row],[2019-T1-LALANNE Francis]]/Tableau17[[#This Row],[2019-T1-TOTAL]],"")</f>
        <v>1.417004048582996E-2</v>
      </c>
      <c r="MS350" s="26">
        <f>IFERROR(Tableau17[[#This Row],[2019-T1-LOISEAU Nathalie]]/Tableau17[[#This Row],[2019-T1-TOTAL]],"")</f>
        <v>0.22064777327935223</v>
      </c>
      <c r="MT350" s="26">
        <f>IFERROR(Tableau17[[#This Row],[2019-T1-MARIE Florie]]/Tableau17[[#This Row],[2019-T1-TOTAL]],"")</f>
        <v>4.048582995951417E-3</v>
      </c>
      <c r="MU350" s="26">
        <f>IFERROR(Tableau17[[#This Row],[2008-T1-MACROEXTRDROITE]]/Tableau17[[#This Row],[2008-T1-MACROTOTALE]],"")</f>
        <v>5.0147492625368731E-2</v>
      </c>
      <c r="MV350" s="26">
        <f>IFERROR(Tableau17[[#This Row],[2008-T1-MACRODROITE]]/Tableau17[[#This Row],[2008-T1-MACROTOTALE]],"")</f>
        <v>0.57227138643067843</v>
      </c>
      <c r="MW350" s="26">
        <f>IFERROR(Tableau17[[#This Row],[2008-T1-MACROCENTRE]]/Tableau17[[#This Row],[2008-T1-MACROTOTALE]],"")</f>
        <v>0</v>
      </c>
      <c r="MX350" s="26">
        <f>IFERROR(Tableau17[[#This Row],[2008-T1-MACROGAUCHE]]/Tableau17[[#This Row],[2008-T1-MACROTOTALE]],"")</f>
        <v>0.3775811209439528</v>
      </c>
      <c r="MY350" s="26">
        <f>IFERROR(Tableau17[[#This Row],[2008-T1-MACROAUTRE]]/Tableau17[[#This Row],[2008-T1-MACROTOTALE]],"")</f>
        <v>0</v>
      </c>
      <c r="MZ350" s="26" t="str">
        <f>IFERROR(Tableau17[[#This Row],[2008-T2-MACROEXTRDROITE]]/Tableau17[[#This Row],[2008-T2-MACROTOTALE]],"")</f>
        <v/>
      </c>
      <c r="NA350" s="26" t="str">
        <f>IFERROR(Tableau17[[#This Row],[2008-T2-MACRODROITE]]/Tableau17[[#This Row],[2008-T2-MACROTOTALE]],"")</f>
        <v/>
      </c>
      <c r="NB350" s="26" t="str">
        <f>IFERROR(Tableau17[[#This Row],[2008-T2-MACROCENTRE]]/Tableau17[[#This Row],[2008-T2-MACROTOTALE]],"")</f>
        <v/>
      </c>
      <c r="NC350" s="26" t="str">
        <f>IFERROR(Tableau17[[#This Row],[2008-T2-MACROGAUCHE]]/Tableau17[[#This Row],[2008-T2-MACROTOTALE]],"")</f>
        <v/>
      </c>
      <c r="ND350" s="26" t="str">
        <f>IFERROR(Tableau17[[#This Row],[2008-T2-MACROAUTRE]]/Tableau17[[#This Row],[2008-T2-MACROTOTALE]],"")</f>
        <v/>
      </c>
      <c r="NE350" s="26">
        <f>IFERROR(Tableau17[[#This Row],[2014-T1-MACROEXTRDROITE]]/Tableau17[[#This Row],[2014-T1-MACROTOTALE]],"")</f>
        <v>0.17474048442906576</v>
      </c>
      <c r="NF350" s="26">
        <f>IFERROR(Tableau17[[#This Row],[2014-T1-MACRODROITE]]/Tableau17[[#This Row],[2014-T1-MACROTOTALE]],"")</f>
        <v>0.51384083044982698</v>
      </c>
      <c r="NG350" s="26">
        <f>IFERROR(Tableau17[[#This Row],[2014-T1-MACROCENTRE]]/Tableau17[[#This Row],[2014-T1-MACROTOTALE]],"")</f>
        <v>0</v>
      </c>
      <c r="NH350" s="26">
        <f>IFERROR(Tableau17[[#This Row],[2014-T1-MACROGAUCHE]]/Tableau17[[#This Row],[2014-T1-MACROTOTALE]],"")</f>
        <v>0.31141868512110726</v>
      </c>
      <c r="NI350" s="26">
        <f>IFERROR(Tableau17[[#This Row],[2014-T1-MACROAUTRE]]/Tableau17[[#This Row],[2014-T1-MACROTOTALE]],"")</f>
        <v>0</v>
      </c>
      <c r="NJ350" s="26" t="str">
        <f>IFERROR(Tableau17[[#This Row],[2014-T2-MACROEXTRDROITE]]/Tableau17[[#This Row],[2014-T2-MACROTOTALE]],"")</f>
        <v/>
      </c>
      <c r="NK350" s="26" t="str">
        <f>IFERROR(Tableau17[[#This Row],[2014-T2-MACRODROITE]]/Tableau17[[#This Row],[2014-T2-MACROTOTALE]],"")</f>
        <v/>
      </c>
      <c r="NL350" s="26" t="str">
        <f>IFERROR(Tableau17[[#This Row],[2014-T2-MACROCENTRE]]/Tableau17[[#This Row],[2014-T2-MACROTOTALE]],"")</f>
        <v/>
      </c>
      <c r="NM350" s="26" t="str">
        <f>IFERROR(Tableau17[[#This Row],[2014-T2-MACROGAUCHE]]/Tableau17[[#This Row],[2014-T2-MACROTOTALE]],"")</f>
        <v/>
      </c>
      <c r="NN350" s="26" t="str">
        <f>IFERROR(Tableau17[[#This Row],[2014-T2-MACROAUTRE]]/Tableau17[[#This Row],[2014-T2-MACROTOTALE]],"")</f>
        <v/>
      </c>
      <c r="NO350" s="26">
        <f>IFERROR( Tableau17[[#This Row],[2015-T1-MACROEXTRDROITE]]/Tableau17[[#This Row],[2015-T1-MACROTOTALE]],"")</f>
        <v>0.32231404958677684</v>
      </c>
      <c r="NP350" s="26">
        <f>IFERROR(Tableau17[[#This Row],[2015-T1-MACRODROITE]]/Tableau17[[#This Row],[2015-T1-MACROTOTALE]],"")</f>
        <v>0.33057851239669422</v>
      </c>
      <c r="NQ350" s="26">
        <f>IFERROR(Tableau17[[#This Row],[2015-T1-MACROCENTRE]]/Tableau17[[#This Row],[2015-T1-MACROTOTALE]],"")</f>
        <v>9.2975206611570244E-2</v>
      </c>
      <c r="NR350" s="26">
        <f>IFERROR(Tableau17[[#This Row],[2015-T1-MACROGAUCHE]]/Tableau17[[#This Row],[2015-T1-MACROTOTALE]],"")</f>
        <v>0.25413223140495866</v>
      </c>
      <c r="NS350" s="26">
        <f>IFERROR(Tableau17[[#This Row],[2015-T1-MACROAUTRE]]/Tableau17[[#This Row],[2015-T1-MACROTOTALE]],"")</f>
        <v>0</v>
      </c>
      <c r="NT350" s="26">
        <f>IFERROR(Tableau17[[#This Row],[2015-T2-MACROEXTRDROITE]]/Tableau17[[#This Row],[2015-T2-MACROTOTALE]],"")</f>
        <v>0.36483516483516482</v>
      </c>
      <c r="NU350" s="26">
        <f>IFERROR(Tableau17[[#This Row],[2015-T2-MACRODROITE]]/Tableau17[[#This Row],[2015-T2-MACROTOTALE]],"")</f>
        <v>0.63516483516483513</v>
      </c>
      <c r="NV350" s="26">
        <f>IFERROR(Tableau17[[#This Row],[2015-T2-MACROCENTRE]]/Tableau17[[#This Row],[2015-T2-MACROTOTALE]],"")</f>
        <v>0</v>
      </c>
      <c r="NW350" s="26">
        <f>IFERROR(Tableau17[[#This Row],[2015-T2-MACROGAUCHE]]/Tableau17[[#This Row],[2015-T2-MACROTOTALE]],"")</f>
        <v>0</v>
      </c>
      <c r="NX350" s="26">
        <f>IFERROR(Tableau17[[#This Row],[2015-T2-MACROAUTRE]]/Tableau17[[#This Row],[2015-T2-MACROTOTALE]],"")</f>
        <v>0</v>
      </c>
      <c r="NY350" s="26">
        <f>IFERROR(Tableau17[[#This Row],[2017-T1-MACROEXTRDROITE]]/Tableau17[[#This Row],[2017-T1-MACROTOTALE]],"")</f>
        <v>0.30827067669172931</v>
      </c>
      <c r="NZ350" s="26">
        <f>IFERROR(Tableau17[[#This Row],[2017-T1-MACRODROITE]]/Tableau17[[#This Row],[2017-T1-MACROTOTALE]],"")</f>
        <v>0.20426065162907267</v>
      </c>
      <c r="OA350" s="26">
        <f>IFERROR(Tableau17[[#This Row],[2017-T1-MACROCENTRE]]/Tableau17[[#This Row],[2017-T1-MACROTOTALE]],"")</f>
        <v>0.20050125313283207</v>
      </c>
      <c r="OB350" s="26">
        <f>IFERROR(Tableau17[[#This Row],[2017-T1-MACROGAUCHE]]/Tableau17[[#This Row],[2017-T1-MACROTOTALE]],"")</f>
        <v>0.27694235588972432</v>
      </c>
      <c r="OC350" s="26">
        <f>IFERROR(Tableau17[[#This Row],[2017-T1-MACROAUTRE]]/Tableau17[[#This Row],[2017-T1-MACROTOTALE]],"")</f>
        <v>1.0025062656641603E-2</v>
      </c>
      <c r="OD350" s="26">
        <f>IFERROR(Tableau17[[#This Row],[2017-T2-MACROEXTRDROITE]]/Tableau17[[#This Row],[2017-T2-MACROTOTALE]],"")</f>
        <v>0.37351190476190477</v>
      </c>
      <c r="OE350" s="26">
        <f>IFERROR(Tableau17[[#This Row],[2017-T2-MACRODROITE]]/Tableau17[[#This Row],[2017-T2-MACROTOTALE]],"")</f>
        <v>0</v>
      </c>
      <c r="OF350" s="26">
        <f>IFERROR(Tableau17[[#This Row],[2017-T2-MACROCENTRE]]/Tableau17[[#This Row],[2017-T2-MACROTOTALE]],"")</f>
        <v>0.62648809523809523</v>
      </c>
      <c r="OG350" s="26">
        <f>IFERROR(Tableau17[[#This Row],[2017-T2-MACROGAUCHE]]/Tableau17[[#This Row],[2017-T2-MACROTOTALE]],"")</f>
        <v>0</v>
      </c>
      <c r="OH350" s="26">
        <f>IFERROR(Tableau17[[#This Row],[2017-T2-MACROAUTRE]]/Tableau17[[#This Row],[2017-T2-MACROTOTALE]],"")</f>
        <v>0</v>
      </c>
      <c r="OI350" s="26">
        <f>IFERROR(Tableau17[[#This Row],[2019-T1-MACROEXTRDROITE]]/Tableau17[[#This Row],[2019-T1-MACROTOTALE]],"")</f>
        <v>0.29862475442043224</v>
      </c>
      <c r="OJ350" s="26">
        <f>IFERROR(Tableau17[[#This Row],[2019-T1-MACRODROITE]]/Tableau17[[#This Row],[2019-T1-MACROTOTALE]],"")</f>
        <v>8.2514734774066803E-2</v>
      </c>
      <c r="OK350" s="26">
        <f>IFERROR(Tableau17[[#This Row],[2019-T1-MACROCENTRE]]/Tableau17[[#This Row],[2019-T1-MACROTOTALE]],"")</f>
        <v>0.21414538310412573</v>
      </c>
      <c r="OL350" s="26">
        <f>IFERROR(Tableau17[[#This Row],[2019-T1-MACROGAUCHE]]/Tableau17[[#This Row],[2019-T1-MACROTOTALE]],"")</f>
        <v>0.33988212180746563</v>
      </c>
      <c r="OM350" s="26">
        <f>IFERROR(Tableau17[[#This Row],[2019-T1-MACROAUTRE]]/Tableau17[[#This Row],[2019-T1-MACROTOTALE]],"")</f>
        <v>6.4833005893909626E-2</v>
      </c>
      <c r="ON350" s="26">
        <f>IFERROR(Tableau17[[#This Row],[2020-T1-MACROEXTRDROITE]]/Tableau17[[#This Row],[2020-T1-MACROTOTALE]],"")</f>
        <v>0.16388888888888889</v>
      </c>
      <c r="OO350" s="26">
        <f>IFERROR(Tableau17[[#This Row],[2020-T1-MACRODROITE]]/Tableau17[[#This Row],[2020-T1-MACROTOTALE]],"")</f>
        <v>0.40277777777777779</v>
      </c>
      <c r="OP350" s="26">
        <f>IFERROR(Tableau17[[#This Row],[2020-T1-MACROCENTRE]]/Tableau17[[#This Row],[2020-T1-MACROTOTALE]],"")</f>
        <v>0.10555555555555556</v>
      </c>
      <c r="OQ350" s="26">
        <f>IFERROR(Tableau17[[#This Row],[2020-T1-MACROGAUCHE]]/Tableau17[[#This Row],[2020-T1-MACROTOTALE]],"")</f>
        <v>0.32777777777777778</v>
      </c>
      <c r="OR350" s="26">
        <f>IFERROR(Tableau17[[#This Row],[2020-T1-MACROAUTRE]]/Tableau17[[#This Row],[2020-T1-MACROTOTALE]],"")</f>
        <v>0</v>
      </c>
      <c r="OS350" s="26">
        <f>IFERROR(Tableau17[[#This Row],[2017 (L)-T1-MACROEXTRDROITE]]/Tableau17[[#This Row],[2017 (L)-T1-MACROTOTALE]],"")</f>
        <v>0.17611336032388664</v>
      </c>
      <c r="OT350" s="26">
        <f>IFERROR(Tableau17[[#This Row],[2017 (L)-T1-MACRODROITE]]/Tableau17[[#This Row],[2017 (L)-T1-MACROTOTALE]],"")</f>
        <v>0.19635627530364372</v>
      </c>
      <c r="OU350" s="26">
        <f>IFERROR(Tableau17[[#This Row],[2017 (L)-T1-MACROCENTRE]]/Tableau17[[#This Row],[2017 (L)-T1-MACROTOTALE]],"")</f>
        <v>0.31983805668016196</v>
      </c>
      <c r="OV350" s="26">
        <f>IFERROR(Tableau17[[#This Row],[2017 (L)-T1-MACROGAUCHE]]/Tableau17[[#This Row],[2017 (L)-T1-MACROTOTALE]],"")</f>
        <v>0.2874493927125506</v>
      </c>
      <c r="OW350" s="26">
        <f>IFERROR(Tableau17[[#This Row],[2017 (L)-T1-MACROAUTRE]]/Tableau17[[#This Row],[2017 (L)-T1-MACROTOTALE]],"")</f>
        <v>2.0242914979757085E-2</v>
      </c>
      <c r="OX350" s="26">
        <f>IFERROR(Tableau17[[#This Row],[2017 (L)-T2-MACROEXTRDROITE]]/Tableau17[[#This Row],[2017 (L)-T2-MACROTOTALE]],"")</f>
        <v>0</v>
      </c>
      <c r="OY350" s="26">
        <f>IFERROR(Tableau17[[#This Row],[2017 (L)-T2-MACRODROITE]]/Tableau17[[#This Row],[2017 (L)-T2-MACROTOTALE]],"")</f>
        <v>0.48041775456919061</v>
      </c>
      <c r="OZ350" s="26">
        <f>IFERROR(Tableau17[[#This Row],[2017 (L)-T2-MACROCENTRE]]/Tableau17[[#This Row],[2017 (L)-T2-MACROTOTALE]],"")</f>
        <v>0.51958224543080944</v>
      </c>
      <c r="PA350" s="26">
        <f>IFERROR(Tableau17[[#This Row],[2017 (L)-T2-MACROGAUCHE]]/Tableau17[[#This Row],[2017 (L)-T2-MACROTOTALE]],"")</f>
        <v>0</v>
      </c>
      <c r="PB350" s="26">
        <f>IFERROR(Tableau17[[#This Row],[2017 (L)-T2-MACROAUTRE]]/Tableau17[[#This Row],[2017 (L)-T2-MACROTOTALE]],"")</f>
        <v>0</v>
      </c>
      <c r="PC350" s="26">
        <f>IFERROR(Tableau17[[#This Row],[2008_T1_PROCUS]]/Tableau17[[#This Row],[2008_T1_INSCRITS]],0)</f>
        <v>1.3368983957219251E-2</v>
      </c>
      <c r="PD350" s="26">
        <f>IFERROR(Tableau17[[#This Row],[2008_T2_PROCUS]]/Tableau17[[#This Row],[2008_T2_INSCRITS]],0)</f>
        <v>0</v>
      </c>
      <c r="PE350" s="26">
        <f>Tableau17[[#This Row],[2014_T1_PROCUS]]/Tableau17[[#This Row],[2014_T1_INSCRITS]]</f>
        <v>5.5607043558850789E-3</v>
      </c>
      <c r="PF350" s="26">
        <f>IFERROR(Tableau17[[#This Row],[2014_T2_PROCUS]]/Tableau17[[#This Row],[2014_T2_INSCRITS]],0)</f>
        <v>0</v>
      </c>
    </row>
    <row r="351" spans="1:422" hidden="1" x14ac:dyDescent="0.2">
      <c r="A351" s="1">
        <v>7</v>
      </c>
      <c r="B351" s="1" t="s">
        <v>517</v>
      </c>
      <c r="C351" s="1" t="s">
        <v>518</v>
      </c>
      <c r="D351" s="1" t="s">
        <v>518</v>
      </c>
      <c r="E351" s="1">
        <v>1461</v>
      </c>
      <c r="F351" s="1">
        <v>5.3842239999999997</v>
      </c>
      <c r="G351" s="1">
        <v>43.344028000000002</v>
      </c>
      <c r="H351" s="3">
        <v>1303</v>
      </c>
      <c r="I351" s="3">
        <v>199</v>
      </c>
      <c r="J351" s="1">
        <v>5</v>
      </c>
      <c r="L351" s="1">
        <v>10</v>
      </c>
      <c r="M351" s="1">
        <v>71</v>
      </c>
      <c r="O351" s="1">
        <v>3</v>
      </c>
      <c r="P351" s="1">
        <v>85</v>
      </c>
      <c r="Q351" s="1">
        <v>8</v>
      </c>
      <c r="R351" s="1">
        <v>48</v>
      </c>
      <c r="S351" s="1">
        <v>24</v>
      </c>
      <c r="T351" s="1">
        <v>21</v>
      </c>
      <c r="U351" s="1">
        <v>275</v>
      </c>
      <c r="V351" s="1">
        <v>1282</v>
      </c>
      <c r="W351" s="1">
        <v>475</v>
      </c>
      <c r="X351" s="1">
        <v>7</v>
      </c>
      <c r="Y351" s="2">
        <v>0.37051482000000002</v>
      </c>
      <c r="Z351" s="1">
        <v>1282</v>
      </c>
      <c r="AA351" s="1">
        <v>618</v>
      </c>
      <c r="AB351" s="1">
        <v>6</v>
      </c>
      <c r="AC351" s="2">
        <v>0.48205927999999998</v>
      </c>
      <c r="AD351" s="1">
        <v>1303</v>
      </c>
      <c r="AE351" s="1">
        <v>283</v>
      </c>
      <c r="AF351" s="2">
        <v>0.2171911</v>
      </c>
      <c r="AG351" s="1">
        <f t="shared" si="5"/>
        <v>199</v>
      </c>
      <c r="AH351" s="1">
        <v>1163</v>
      </c>
      <c r="AI351" s="1">
        <v>561</v>
      </c>
      <c r="AJ351" s="1">
        <v>2</v>
      </c>
      <c r="AK351" s="2">
        <v>0.48237317000000002</v>
      </c>
      <c r="AL351" s="1">
        <v>1163</v>
      </c>
      <c r="AM351" s="1">
        <v>635</v>
      </c>
      <c r="AN351" s="1">
        <v>7</v>
      </c>
      <c r="AO351" s="2">
        <v>0.54600172000000002</v>
      </c>
      <c r="AP351" s="1">
        <v>1300</v>
      </c>
      <c r="AQ351" s="1">
        <v>433</v>
      </c>
      <c r="AR351" s="2">
        <v>0.33307692</v>
      </c>
      <c r="AS351" s="1">
        <v>1300</v>
      </c>
      <c r="AT351" s="1">
        <v>509</v>
      </c>
      <c r="AU351" s="2">
        <v>0.39153845999999998</v>
      </c>
      <c r="AV351" s="1">
        <v>1322</v>
      </c>
      <c r="AW351" s="1">
        <v>322</v>
      </c>
      <c r="AX351" s="2">
        <v>0.24357034999999999</v>
      </c>
      <c r="AY351" s="1">
        <v>1322</v>
      </c>
      <c r="AZ351" s="1">
        <v>274</v>
      </c>
      <c r="BA351" s="2">
        <v>0.20726172000000001</v>
      </c>
      <c r="BB351" s="1">
        <v>1323</v>
      </c>
      <c r="BC351" s="1">
        <v>804</v>
      </c>
      <c r="BD351" s="2">
        <v>0.60770975000000005</v>
      </c>
      <c r="BE351" s="1">
        <v>1322</v>
      </c>
      <c r="BF351" s="1">
        <v>824</v>
      </c>
      <c r="BG351" s="2">
        <v>0.62329802999999995</v>
      </c>
      <c r="BH351" s="1">
        <v>1325</v>
      </c>
      <c r="BI351" s="1">
        <v>307</v>
      </c>
      <c r="BJ351" s="2">
        <v>0.23169811000000001</v>
      </c>
      <c r="BK351" s="1">
        <v>30</v>
      </c>
      <c r="BL351" s="1">
        <v>5</v>
      </c>
      <c r="BN351" s="1">
        <v>16</v>
      </c>
      <c r="BO351" s="1">
        <v>48</v>
      </c>
      <c r="BP351" s="1">
        <v>125</v>
      </c>
      <c r="BQ351" s="1">
        <v>316</v>
      </c>
      <c r="BR351" s="1">
        <v>540</v>
      </c>
      <c r="BS351" s="1">
        <v>37</v>
      </c>
      <c r="BU351" s="1">
        <v>182</v>
      </c>
      <c r="BV351" s="1">
        <v>403</v>
      </c>
      <c r="BW351" s="1">
        <v>622</v>
      </c>
      <c r="BZ351" s="1">
        <v>75</v>
      </c>
      <c r="CA351" s="1">
        <v>9</v>
      </c>
      <c r="CB351" s="1">
        <v>22</v>
      </c>
      <c r="CC351" s="1">
        <v>107</v>
      </c>
      <c r="CD351" s="1">
        <v>115</v>
      </c>
      <c r="CE351" s="1">
        <v>131</v>
      </c>
      <c r="CF351" s="1">
        <v>459</v>
      </c>
      <c r="CG351" s="1">
        <v>136</v>
      </c>
      <c r="CH351" s="1">
        <v>199</v>
      </c>
      <c r="CI351" s="1">
        <v>261</v>
      </c>
      <c r="CJ351" s="1">
        <v>596</v>
      </c>
      <c r="CL351" s="1">
        <v>18</v>
      </c>
      <c r="CN351" s="1">
        <v>61</v>
      </c>
      <c r="CP351" s="1">
        <v>119</v>
      </c>
      <c r="CS351" s="1">
        <v>152</v>
      </c>
      <c r="CT351" s="1">
        <v>60</v>
      </c>
      <c r="CW351" s="1">
        <v>410</v>
      </c>
      <c r="CY351" s="1">
        <v>144</v>
      </c>
      <c r="CZ351" s="1">
        <v>331</v>
      </c>
      <c r="DC351" s="1">
        <v>475</v>
      </c>
      <c r="DD351" s="1">
        <v>27</v>
      </c>
      <c r="DE351" s="1">
        <v>6</v>
      </c>
      <c r="DF351" s="1">
        <v>5</v>
      </c>
      <c r="DH351" s="1">
        <v>14</v>
      </c>
      <c r="DI351" s="1">
        <v>16</v>
      </c>
      <c r="DK351" s="1">
        <v>5</v>
      </c>
      <c r="DL351" s="1">
        <v>60</v>
      </c>
      <c r="DM351" s="1">
        <v>54</v>
      </c>
      <c r="DR351" s="1">
        <v>69</v>
      </c>
      <c r="DS351" s="1">
        <v>41</v>
      </c>
      <c r="DT351" s="1">
        <v>13</v>
      </c>
      <c r="DU351" s="1">
        <v>310</v>
      </c>
      <c r="DW351" s="1">
        <v>77</v>
      </c>
      <c r="DZ351" s="1">
        <v>178</v>
      </c>
      <c r="EA351" s="1">
        <v>255</v>
      </c>
      <c r="EB351" s="1">
        <v>3</v>
      </c>
      <c r="EC351" s="1">
        <v>8</v>
      </c>
      <c r="ED351" s="1">
        <v>2</v>
      </c>
      <c r="EE351" s="1">
        <v>12</v>
      </c>
      <c r="EF351" s="1">
        <v>50</v>
      </c>
      <c r="EG351" s="1">
        <v>39</v>
      </c>
      <c r="EH351" s="1">
        <v>3</v>
      </c>
      <c r="EI351" s="1">
        <v>162</v>
      </c>
      <c r="EJ351" s="1">
        <v>340</v>
      </c>
      <c r="EK351" s="1">
        <v>160</v>
      </c>
      <c r="EL351" s="1">
        <v>3</v>
      </c>
      <c r="EM351" s="1">
        <v>782</v>
      </c>
      <c r="EN351" s="1">
        <v>184</v>
      </c>
      <c r="EO351" s="1">
        <v>578</v>
      </c>
      <c r="EP351" s="1">
        <v>762</v>
      </c>
      <c r="EQ351" s="1">
        <v>0</v>
      </c>
      <c r="ER351" s="1">
        <v>6</v>
      </c>
      <c r="ES351" s="1">
        <v>8</v>
      </c>
      <c r="ET351" s="1">
        <v>44</v>
      </c>
      <c r="EU351" s="1">
        <v>8</v>
      </c>
      <c r="EV351" s="1">
        <v>76</v>
      </c>
      <c r="EW351" s="1">
        <v>16</v>
      </c>
      <c r="EX351" s="1">
        <v>2</v>
      </c>
      <c r="EY351" s="1">
        <v>6</v>
      </c>
      <c r="EZ351" s="1">
        <v>26</v>
      </c>
      <c r="FA351" s="1">
        <v>0</v>
      </c>
      <c r="FB351" s="1">
        <v>0</v>
      </c>
      <c r="FC351" s="1">
        <v>0</v>
      </c>
      <c r="FD351" s="1">
        <v>0</v>
      </c>
      <c r="FE351" s="1">
        <v>0</v>
      </c>
      <c r="FF351" s="1">
        <v>0</v>
      </c>
      <c r="FG351" s="1">
        <v>0</v>
      </c>
      <c r="FH351" s="1">
        <v>1</v>
      </c>
      <c r="FI351" s="1">
        <v>3</v>
      </c>
      <c r="FJ351" s="1">
        <v>16</v>
      </c>
      <c r="FK351" s="1">
        <v>8</v>
      </c>
      <c r="FL351" s="1">
        <v>0</v>
      </c>
      <c r="FM351" s="1">
        <v>22</v>
      </c>
      <c r="FN351" s="1">
        <v>1</v>
      </c>
      <c r="FO351" s="1">
        <v>1</v>
      </c>
      <c r="FP351" s="1">
        <v>45</v>
      </c>
      <c r="FQ351" s="1">
        <v>0</v>
      </c>
      <c r="FR351" s="1">
        <f>SUM(Tableau17[[#This Row],[2019-T1-ALEXANDRE Audric]:[2019-T1-MARIE Florie]])</f>
        <v>289</v>
      </c>
      <c r="FS351" s="1">
        <v>48</v>
      </c>
      <c r="FT351" s="1">
        <v>160</v>
      </c>
      <c r="FU351" s="1">
        <v>0</v>
      </c>
      <c r="FV351" s="1">
        <v>332</v>
      </c>
      <c r="FW351" s="1">
        <v>0</v>
      </c>
      <c r="FX351" s="1">
        <v>540</v>
      </c>
      <c r="FY351" s="1">
        <v>37</v>
      </c>
      <c r="FZ351" s="1">
        <v>182</v>
      </c>
      <c r="GA351" s="1">
        <v>0</v>
      </c>
      <c r="GB351" s="1">
        <v>403</v>
      </c>
      <c r="GC351" s="1">
        <v>0</v>
      </c>
      <c r="GD351" s="1">
        <v>622</v>
      </c>
      <c r="GE351" s="1">
        <v>107</v>
      </c>
      <c r="GF351" s="1">
        <v>115</v>
      </c>
      <c r="GG351" s="1">
        <v>0</v>
      </c>
      <c r="GH351" s="1">
        <v>237</v>
      </c>
      <c r="GI351" s="1">
        <v>0</v>
      </c>
      <c r="GJ351" s="1">
        <v>459</v>
      </c>
      <c r="GK351" s="1">
        <v>136</v>
      </c>
      <c r="GL351" s="1">
        <v>199</v>
      </c>
      <c r="GM351" s="1">
        <v>0</v>
      </c>
      <c r="GN351" s="1">
        <v>261</v>
      </c>
      <c r="GO351" s="1">
        <v>0</v>
      </c>
      <c r="GP351" s="1">
        <v>596</v>
      </c>
      <c r="GQ351" s="1">
        <v>137</v>
      </c>
      <c r="GR351" s="1">
        <v>60</v>
      </c>
      <c r="GS351" s="1">
        <v>0</v>
      </c>
      <c r="GT351" s="1">
        <v>213</v>
      </c>
      <c r="GU351" s="1">
        <v>0</v>
      </c>
      <c r="GV351" s="1">
        <v>410</v>
      </c>
      <c r="GW351" s="1">
        <v>144</v>
      </c>
      <c r="GX351" s="1">
        <v>0</v>
      </c>
      <c r="GY351" s="1">
        <v>0</v>
      </c>
      <c r="GZ351" s="1">
        <v>331</v>
      </c>
      <c r="HA351" s="1">
        <v>0</v>
      </c>
      <c r="HB351" s="1">
        <v>475</v>
      </c>
      <c r="HC351" s="1">
        <v>184</v>
      </c>
      <c r="HD351" s="1">
        <v>50</v>
      </c>
      <c r="HE351" s="1">
        <v>160</v>
      </c>
      <c r="HF351" s="1">
        <v>385</v>
      </c>
      <c r="HG351" s="1">
        <v>3</v>
      </c>
      <c r="HH351" s="1">
        <v>782</v>
      </c>
      <c r="HI351" s="1">
        <v>184</v>
      </c>
      <c r="HJ351" s="1">
        <v>0</v>
      </c>
      <c r="HK351" s="1">
        <v>578</v>
      </c>
      <c r="HL351" s="1">
        <v>0</v>
      </c>
      <c r="HM351" s="1">
        <v>0</v>
      </c>
      <c r="HN351" s="1">
        <v>762</v>
      </c>
      <c r="HO351" s="1">
        <v>91</v>
      </c>
      <c r="HP351" s="1">
        <v>17</v>
      </c>
      <c r="HQ351" s="1">
        <v>45</v>
      </c>
      <c r="HR351" s="1">
        <v>122</v>
      </c>
      <c r="HS351" s="1">
        <v>22</v>
      </c>
      <c r="HT351" s="1">
        <v>297</v>
      </c>
      <c r="HU351" s="1">
        <v>48</v>
      </c>
      <c r="HV351" s="1">
        <v>95</v>
      </c>
      <c r="HW351" s="1">
        <v>13</v>
      </c>
      <c r="HX351" s="1">
        <v>119</v>
      </c>
      <c r="HY351" s="1">
        <v>0</v>
      </c>
      <c r="HZ351" s="1">
        <v>275</v>
      </c>
      <c r="IA351" s="1">
        <v>59</v>
      </c>
      <c r="IB351" s="1">
        <v>13</v>
      </c>
      <c r="IC351" s="1">
        <v>69</v>
      </c>
      <c r="ID351" s="1">
        <v>163</v>
      </c>
      <c r="IE351" s="1">
        <v>6</v>
      </c>
      <c r="IF351" s="1">
        <v>310</v>
      </c>
      <c r="IG351" s="1">
        <v>77</v>
      </c>
      <c r="IH351" s="1">
        <v>0</v>
      </c>
      <c r="II351" s="1">
        <v>178</v>
      </c>
      <c r="IJ351" s="1">
        <v>0</v>
      </c>
      <c r="IK351" s="1">
        <v>0</v>
      </c>
      <c r="IL351" s="1">
        <v>255</v>
      </c>
      <c r="IM351" s="26">
        <f>IFERROR(Tableau17[[#This Row],[LDIV]]/Tableau17[[#This Row],[Total général]],"")</f>
        <v>1.8181818181818181E-2</v>
      </c>
      <c r="IN351" s="26">
        <f>IFERROR(Tableau17[[#This Row],[LDVC]]/Tableau17[[#This Row],[Total général]],"")</f>
        <v>0</v>
      </c>
      <c r="IO351" s="26">
        <f>IFERROR(Tableau17[[#This Row],[LDVD]]/Tableau17[[#This Row],[Total général]],"")</f>
        <v>3.6363636363636362E-2</v>
      </c>
      <c r="IP351" s="26">
        <f>IFERROR(Tableau17[[#This Row],[LDVG]]/Tableau17[[#This Row],[Total général]],"")</f>
        <v>0.25818181818181818</v>
      </c>
      <c r="IQ351" s="26">
        <f>IFERROR(Tableau17[[#This Row],[LEXD]]/Tableau17[[#This Row],[Total général]],"")</f>
        <v>0</v>
      </c>
      <c r="IR351" s="26">
        <f>IFERROR(Tableau17[[#This Row],[LEXG]]/Tableau17[[#This Row],[Total général]],"")</f>
        <v>1.090909090909091E-2</v>
      </c>
      <c r="IS351" s="26">
        <f>IFERROR(Tableau17[[#This Row],[LLR]]/Tableau17[[#This Row],[Total général]],"")</f>
        <v>0.30909090909090908</v>
      </c>
      <c r="IT351" s="26">
        <f>IFERROR(Tableau17[[#This Row],[LREM]]/Tableau17[[#This Row],[Total général]],"")</f>
        <v>2.9090909090909091E-2</v>
      </c>
      <c r="IU351" s="26">
        <f>IFERROR(Tableau17[[#This Row],[LRN]]/Tableau17[[#This Row],[Total général]],"")</f>
        <v>0.17454545454545456</v>
      </c>
      <c r="IV351" s="26">
        <f>IFERROR(Tableau17[[#This Row],[LUG]]/Tableau17[[#This Row],[Total général]],"")</f>
        <v>8.727272727272728E-2</v>
      </c>
      <c r="IW351" s="26">
        <f>IFERROR(Tableau17[[#This Row],[LVEC]]/Tableau17[[#This Row],[Total général]],"")</f>
        <v>7.636363636363637E-2</v>
      </c>
      <c r="IX351" s="26">
        <f>IFERROR(Tableau17[[#This Row],[2008-T1-LCMD]]/Tableau17[[#This Row],[2008-T1-TOTAL]],"")</f>
        <v>5.5555555555555552E-2</v>
      </c>
      <c r="IY351" s="26">
        <f>IFERROR(Tableau17[[#This Row],[2008-T1-LDVD]]/Tableau17[[#This Row],[2008-T1-TOTAL]],"")</f>
        <v>9.2592592592592587E-3</v>
      </c>
      <c r="IZ351" s="26">
        <f>IFERROR(Tableau17[[#This Row],[2008-T1-LEXD]]/Tableau17[[#This Row],[2008-T1-TOTAL]],"")</f>
        <v>0</v>
      </c>
      <c r="JA351" s="26">
        <f>IFERROR(Tableau17[[#This Row],[2008-T1-LEXG]]/Tableau17[[#This Row],[2008-T1-TOTAL]],"")</f>
        <v>2.9629629629629631E-2</v>
      </c>
      <c r="JB351" s="26">
        <f>IFERROR(Tableau17[[#This Row],[2008-T1-LFN]]/Tableau17[[#This Row],[2008-T1-TOTAL]],"")</f>
        <v>8.8888888888888892E-2</v>
      </c>
      <c r="JC351" s="26">
        <f>IFERROR(Tableau17[[#This Row],[2008-T1-LMAJ]]/Tableau17[[#This Row],[2008-T1-TOTAL]],"")</f>
        <v>0.23148148148148148</v>
      </c>
      <c r="JD351" s="26">
        <f>IFERROR(Tableau17[[#This Row],[2008-T1-LUG]]/Tableau17[[#This Row],[2008-T1-TOTAL]],"")</f>
        <v>0.58518518518518514</v>
      </c>
      <c r="JE351" s="26">
        <f>IFERROR(Tableau17[[#This Row],[2008-T2-LFN]]/Tableau17[[#This Row],[2008-T2-TOTAL]],"")</f>
        <v>5.9485530546623797E-2</v>
      </c>
      <c r="JF351" s="26">
        <f>IFERROR(Tableau17[[#This Row],[2008-T2-LGC]]/Tableau17[[#This Row],[2008-T2-TOTAL]],"")</f>
        <v>0</v>
      </c>
      <c r="JG351" s="26">
        <f>IFERROR(Tableau17[[#This Row],[2008-T2-LMAJ]]/Tableau17[[#This Row],[2008-T2-TOTAL]],"")</f>
        <v>0.29260450160771706</v>
      </c>
      <c r="JH351" s="26">
        <f>IFERROR(Tableau17[[#This Row],[2008-T2-LUG]]/Tableau17[[#This Row],[2008-T2-TOTAL]],"")</f>
        <v>0.64790996784565913</v>
      </c>
      <c r="JI351" s="26">
        <f>IFERROR(Tableau17[[#This Row],[2014-T1-LDIV]]/Tableau17[[#This Row],[2014-T1-TOTAL]],"")</f>
        <v>0</v>
      </c>
      <c r="JJ351" s="26">
        <f>IFERROR(Tableau17[[#This Row],[2014-T1-LDVD]]/Tableau17[[#This Row],[2014-T1-TOTAL]],"")</f>
        <v>0</v>
      </c>
      <c r="JK351" s="26">
        <f>IFERROR(Tableau17[[#This Row],[2014-T1-LDVG]]/Tableau17[[#This Row],[2014-T1-TOTAL]],"")</f>
        <v>0.16339869281045752</v>
      </c>
      <c r="JL351" s="26">
        <f>IFERROR(Tableau17[[#This Row],[2014-T1-LEXG]]/Tableau17[[#This Row],[2014-T1-TOTAL]],"")</f>
        <v>1.9607843137254902E-2</v>
      </c>
      <c r="JM351" s="26">
        <f>IFERROR(Tableau17[[#This Row],[2014-T1-LFG]]/Tableau17[[#This Row],[2014-T1-TOTAL]],"")</f>
        <v>4.793028322440087E-2</v>
      </c>
      <c r="JN351" s="26">
        <f>IFERROR(Tableau17[[#This Row],[2014-T1-LFN]]/Tableau17[[#This Row],[2014-T1-TOTAL]],"")</f>
        <v>0.23311546840958605</v>
      </c>
      <c r="JO351" s="26">
        <f>IFERROR(Tableau17[[#This Row],[2014-T1-LUD]]/Tableau17[[#This Row],[2014-T1-TOTAL]],"")</f>
        <v>0.25054466230936817</v>
      </c>
      <c r="JP351" s="26">
        <f>IFERROR(Tableau17[[#This Row],[2014-T1-LUG]]/Tableau17[[#This Row],[2014-T1-TOTAL]],"")</f>
        <v>0.28540305010893247</v>
      </c>
      <c r="JQ351" s="26">
        <f>IFERROR(Tableau17[[#This Row],[2014-T2-LFN]]/Tableau17[[#This Row],[2014-T2-TOTAL]],"")</f>
        <v>0.22818791946308725</v>
      </c>
      <c r="JR351" s="26">
        <f>IFERROR(Tableau17[[#This Row],[2014-T2-LUD]]/Tableau17[[#This Row],[2014-T2-TOTAL]],"")</f>
        <v>0.33389261744966442</v>
      </c>
      <c r="JS351" s="26">
        <f>IFERROR(Tableau17[[#This Row],[2014-T2-LUG]]/Tableau17[[#This Row],[2014-T2-TOTAL]],"")</f>
        <v>0.43791946308724833</v>
      </c>
      <c r="JT351" s="26">
        <f>IFERROR(Tableau17[[#This Row],[2015-T1-BC-DIV]]/Tableau17[[#This Row],[2015-T1-TOTAL]],"")</f>
        <v>0</v>
      </c>
      <c r="JU351" s="26">
        <f>IFERROR(Tableau17[[#This Row],[2015-T1-BC-DLF]]/Tableau17[[#This Row],[2015-T1-TOTAL]],"")</f>
        <v>4.3902439024390241E-2</v>
      </c>
      <c r="JV351" s="26">
        <f>IFERROR(Tableau17[[#This Row],[2015-T1-BC-DVD]]/Tableau17[[#This Row],[2015-T1-TOTAL]],"")</f>
        <v>0</v>
      </c>
      <c r="JW351" s="26">
        <f>IFERROR(Tableau17[[#This Row],[2015-T1-BC-DVG]]/Tableau17[[#This Row],[2015-T1-TOTAL]],"")</f>
        <v>0.14878048780487804</v>
      </c>
      <c r="JX351" s="26">
        <f>IFERROR(Tableau17[[#This Row],[2015-T1-BC-FG]]/Tableau17[[#This Row],[2015-T1-TOTAL]],"")</f>
        <v>0</v>
      </c>
      <c r="JY351" s="26">
        <f>IFERROR(Tableau17[[#This Row],[2015-T1-BC-FN]]/Tableau17[[#This Row],[2015-T1-TOTAL]],"")</f>
        <v>0.29024390243902437</v>
      </c>
      <c r="JZ351" s="26">
        <f>IFERROR(Tableau17[[#This Row],[2015-T1-BC-MDM]]/Tableau17[[#This Row],[2015-T1-TOTAL]],"")</f>
        <v>0</v>
      </c>
      <c r="KA351" s="26">
        <f>IFERROR(Tableau17[[#This Row],[2015-T1-BC-RDG]]/Tableau17[[#This Row],[2015-T1-TOTAL]],"")</f>
        <v>0</v>
      </c>
      <c r="KB351" s="26">
        <f>IFERROR(Tableau17[[#This Row],[2015-T1-BC-SOC]]/Tableau17[[#This Row],[2015-T1-TOTAL]],"")</f>
        <v>0.37073170731707317</v>
      </c>
      <c r="KC351" s="26">
        <f>IFERROR(Tableau17[[#This Row],[2015-T1-BC-UD]]/Tableau17[[#This Row],[2015-T1-TOTAL]],"")</f>
        <v>0.14634146341463414</v>
      </c>
      <c r="KD351" s="26">
        <f>IFERROR(Tableau17[[#This Row],[2015-T1-BC-UG]]/Tableau17[[#This Row],[2015-T1-TOTAL]],"")</f>
        <v>0</v>
      </c>
      <c r="KE351" s="26">
        <f>IFERROR(Tableau17[[#This Row],[2015-T1-BC-VEC]]/Tableau17[[#This Row],[2015-T1-TOTAL]],"")</f>
        <v>0</v>
      </c>
      <c r="KF351" s="26">
        <f>IFERROR(Tableau17[[#This Row],[2015-T2-BC-DVG]]/Tableau17[[#This Row],[2015-T2-TOTAL]],"")</f>
        <v>0</v>
      </c>
      <c r="KG351" s="26">
        <f>IFERROR(Tableau17[[#This Row],[2015-T2-BC-FN]]/Tableau17[[#This Row],[2015-T2-TOTAL]],"")</f>
        <v>0.30315789473684213</v>
      </c>
      <c r="KH351" s="26">
        <f>IFERROR(Tableau17[[#This Row],[2015-T2-BC-SOC]]/Tableau17[[#This Row],[2015-T2-TOTAL]],"")</f>
        <v>0.69684210526315793</v>
      </c>
      <c r="KI351" s="26">
        <f>IFERROR(Tableau17[[#This Row],[2015-T2-BC-UD]]/Tableau17[[#This Row],[2015-T2-TOTAL]],"")</f>
        <v>0</v>
      </c>
      <c r="KJ351" s="26">
        <f>IFERROR(Tableau17[[#This Row],[2015-T2-BC-UG]]/Tableau17[[#This Row],[2015-T2-TOTAL]],"")</f>
        <v>0</v>
      </c>
      <c r="KK351" s="26">
        <f>IFERROR(Tableau17[[#This Row],[2017 (L)-T1-COM]]/Tableau17[[#This Row],[2017 (L)-T1-TOTAL]],"")</f>
        <v>8.7096774193548387E-2</v>
      </c>
      <c r="KL351" s="26">
        <f>IFERROR(Tableau17[[#This Row],[2017 (L)-T1-DIV]]/Tableau17[[#This Row],[2017 (L)-T1-TOTAL]],"")</f>
        <v>1.935483870967742E-2</v>
      </c>
      <c r="KM351" s="26">
        <f>IFERROR(Tableau17[[#This Row],[2017 (L)-T1-DLF]]/Tableau17[[#This Row],[2017 (L)-T1-TOTAL]],"")</f>
        <v>1.6129032258064516E-2</v>
      </c>
      <c r="KN351" s="26">
        <f>IFERROR(Tableau17[[#This Row],[2017 (L)-T1-DVD]]/Tableau17[[#This Row],[2017 (L)-T1-TOTAL]],"")</f>
        <v>0</v>
      </c>
      <c r="KO351" s="26">
        <f>IFERROR(Tableau17[[#This Row],[2017 (L)-T1-DVG]]/Tableau17[[#This Row],[2017 (L)-T1-TOTAL]],"")</f>
        <v>4.5161290322580643E-2</v>
      </c>
      <c r="KP351" s="26">
        <f>IFERROR(Tableau17[[#This Row],[2017 (L)-T1-ECO]]/Tableau17[[#This Row],[2017 (L)-T1-TOTAL]],"")</f>
        <v>5.1612903225806452E-2</v>
      </c>
      <c r="KQ351" s="26">
        <f>IFERROR(Tableau17[[#This Row],[2017 (L)-T1-EXD]]/Tableau17[[#This Row],[2017 (L)-T1-TOTAL]],"")</f>
        <v>0</v>
      </c>
      <c r="KR351" s="26">
        <f>IFERROR(Tableau17[[#This Row],[2017 (L)-T1-EXG]]/Tableau17[[#This Row],[2017 (L)-T1-TOTAL]],"")</f>
        <v>1.6129032258064516E-2</v>
      </c>
      <c r="KS351" s="26">
        <f>IFERROR(Tableau17[[#This Row],[2017 (L)-T1-FI]]/Tableau17[[#This Row],[2017 (L)-T1-TOTAL]],"")</f>
        <v>0.19354838709677419</v>
      </c>
      <c r="KT351" s="26">
        <f>IFERROR(Tableau17[[#This Row],[2017 (L)-T1-FN]]/Tableau17[[#This Row],[2017 (L)-T1-TOTAL]],"")</f>
        <v>0.17419354838709677</v>
      </c>
      <c r="KU351" s="26">
        <f>IFERROR(Tableau17[[#This Row],[2017 (L)-T1-LR]]/Tableau17[[#This Row],[2017 (L)-T1-TOTAL]],"")</f>
        <v>0</v>
      </c>
      <c r="KV351" s="26">
        <f>IFERROR(Tableau17[[#This Row],[2017 (L)-T1-MDM]]/Tableau17[[#This Row],[2017 (L)-T1-TOTAL]],"")</f>
        <v>0</v>
      </c>
      <c r="KW351" s="26">
        <f>IFERROR(Tableau17[[#This Row],[2017 (L)-T1-RDG]]/Tableau17[[#This Row],[2017 (L)-T1-TOTAL]],"")</f>
        <v>0</v>
      </c>
      <c r="KX351" s="26">
        <f>IFERROR(Tableau17[[#This Row],[2017 (L)-T1-REG]]/Tableau17[[#This Row],[2017 (L)-T1-TOTAL]],"")</f>
        <v>0</v>
      </c>
      <c r="KY351" s="26">
        <f>IFERROR(Tableau17[[#This Row],[2017 (L)-T1-REM]]/Tableau17[[#This Row],[2017 (L)-T1-TOTAL]],"")</f>
        <v>0.22258064516129034</v>
      </c>
      <c r="KZ351" s="26">
        <f>IFERROR(Tableau17[[#This Row],[2017 (L)-T1-SOC]]/Tableau17[[#This Row],[2017 (L)-T1-TOTAL]],"")</f>
        <v>0.13225806451612904</v>
      </c>
      <c r="LA351" s="26">
        <f>IFERROR(Tableau17[[#This Row],[2017 (L)-T1-UDI]]/Tableau17[[#This Row],[2017 (L)-T1-TOTAL]],"")</f>
        <v>4.1935483870967745E-2</v>
      </c>
      <c r="LB351" s="26">
        <f>IFERROR(Tableau17[[#This Row],[2017 (L)-T2-FI]]/Tableau17[[#This Row],[2017 (L)-T2-TOTAL]],"")</f>
        <v>0</v>
      </c>
      <c r="LC351" s="26">
        <f>IFERROR(Tableau17[[#This Row],[2017 (L)-T2-FN]]/Tableau17[[#This Row],[2017 (L)-T2-TOTAL]],"")</f>
        <v>0.30196078431372547</v>
      </c>
      <c r="LD351" s="26">
        <f>IFERROR(Tableau17[[#This Row],[2017 (L)-T2-LR]]/Tableau17[[#This Row],[2017 (L)-T2-TOTAL]],"")</f>
        <v>0</v>
      </c>
      <c r="LE351" s="26">
        <f>IFERROR(Tableau17[[#This Row],[2017 (L)-T2-MDM]]/Tableau17[[#This Row],[2017 (L)-T2-TOTAL]],"")</f>
        <v>0</v>
      </c>
      <c r="LF351" s="26">
        <f>IFERROR(Tableau17[[#This Row],[2017 (L)-T2-REM]]/Tableau17[[#This Row],[2017 (L)-T2-TOTAL]],"")</f>
        <v>0.69803921568627447</v>
      </c>
      <c r="LG351" s="26">
        <f>IFERROR(Tableau17[[#This Row],[2017-T1-ARTHAUD Nathalie]]/Tableau17[[#This Row],[2017-T1-TOTAL]],"")</f>
        <v>3.8363171355498722E-3</v>
      </c>
      <c r="LH351" s="26">
        <f>IFERROR(Tableau17[[#This Row],[2017-T1-ASSELINEAU Fran]]/Tableau17[[#This Row],[2017-T1-TOTAL]],"")</f>
        <v>1.0230179028132993E-2</v>
      </c>
      <c r="LI351" s="26">
        <f>IFERROR(Tableau17[[#This Row],[2017-T1-CHEMINADE Jacques]]/Tableau17[[#This Row],[2017-T1-TOTAL]],"")</f>
        <v>2.5575447570332483E-3</v>
      </c>
      <c r="LJ351" s="26">
        <f>IFERROR(Tableau17[[#This Row],[2017-T1-DUPONT-AIGNAN Nicolas]]/Tableau17[[#This Row],[2017-T1-TOTAL]],"")</f>
        <v>1.5345268542199489E-2</v>
      </c>
      <c r="LK351" s="26">
        <f>IFERROR(Tableau17[[#This Row],[2017-T1-FILLON Fran]]/Tableau17[[#This Row],[2017-T1-TOTAL]],"")</f>
        <v>6.3938618925831206E-2</v>
      </c>
      <c r="LL351" s="26">
        <f>IFERROR(Tableau17[[#This Row],[2017-T1-HAMON Beno]]/Tableau17[[#This Row],[2017-T1-TOTAL]],"")</f>
        <v>4.9872122762148335E-2</v>
      </c>
      <c r="LM351" s="26">
        <f>IFERROR(Tableau17[[#This Row],[2017-T1-LASSALLE Jean]]/Tableau17[[#This Row],[2017-T1-TOTAL]],"")</f>
        <v>3.8363171355498722E-3</v>
      </c>
      <c r="LN351" s="26">
        <f>IFERROR(Tableau17[[#This Row],[2017-T1-LE PEN Marine]]/Tableau17[[#This Row],[2017-T1-TOTAL]],"")</f>
        <v>0.20716112531969311</v>
      </c>
      <c r="LO351" s="26">
        <f>IFERROR(Tableau17[[#This Row],[2017-T1-M Jean-Luc]]/Tableau17[[#This Row],[2017-T1-TOTAL]],"")</f>
        <v>0.43478260869565216</v>
      </c>
      <c r="LP351" s="26">
        <f>IFERROR(Tableau17[[#This Row],[2017-T1-MACRON Emmanuel]]/Tableau17[[#This Row],[2017-T1-TOTAL]],"")</f>
        <v>0.20460358056265984</v>
      </c>
      <c r="LQ351" s="26">
        <f>IFERROR(Tableau17[[#This Row],[2017-T1-POUTOU Philippe]]/Tableau17[[#This Row],[2017-T1-TOTAL]],"")</f>
        <v>3.8363171355498722E-3</v>
      </c>
      <c r="LR351" s="26">
        <f>IFERROR(Tableau17[[#This Row],[2017-T2-LE PEN Marine]]/Tableau17[[#This Row],[2017-T2-TOTAL]],"")</f>
        <v>0.24146981627296588</v>
      </c>
      <c r="LS351" s="26">
        <f>IFERROR(Tableau17[[#This Row],[2017-T2-MACRON Emmanuel]]/Tableau17[[#This Row],[2017-T2-TOTAL]],"")</f>
        <v>0.75853018372703407</v>
      </c>
      <c r="LT351" s="26">
        <f>IFERROR(Tableau17[[#This Row],[2019-T1-ALEXANDRE Audric]]/Tableau17[[#This Row],[2019-T1-TOTAL]],"")</f>
        <v>0</v>
      </c>
      <c r="LU351" s="26">
        <f>IFERROR(Tableau17[[#This Row],[2019-T1-ARTHAUD Nathalie]]/Tableau17[[#This Row],[2019-T1-TOTAL]],"")</f>
        <v>2.0761245674740483E-2</v>
      </c>
      <c r="LV351" s="26">
        <f>IFERROR(Tableau17[[#This Row],[2019-T1-ASSELINEAU François]]/Tableau17[[#This Row],[2019-T1-TOTAL]],"")</f>
        <v>2.768166089965398E-2</v>
      </c>
      <c r="LW351" s="26">
        <f>IFERROR(Tableau17[[#This Row],[2019-T1-AUBRY Manon]]/Tableau17[[#This Row],[2019-T1-TOTAL]],"")</f>
        <v>0.15224913494809689</v>
      </c>
      <c r="LX351" s="26">
        <f>IFERROR(Tableau17[[#This Row],[2019-T1-AZERGUI Nagib]]/Tableau17[[#This Row],[2019-T1-TOTAL]],"")</f>
        <v>2.768166089965398E-2</v>
      </c>
      <c r="LY351" s="26">
        <f>IFERROR(Tableau17[[#This Row],[2019-T1-BARDELLA Jordan]]/Tableau17[[#This Row],[2019-T1-TOTAL]],"")</f>
        <v>0.26297577854671278</v>
      </c>
      <c r="LZ351" s="26">
        <f>IFERROR(Tableau17[[#This Row],[2019-T1-BELLAMY François-Xavier]]/Tableau17[[#This Row],[2019-T1-TOTAL]],"")</f>
        <v>5.536332179930796E-2</v>
      </c>
      <c r="MA351" s="26">
        <f>IFERROR(Tableau17[[#This Row],[2019-T1-BIDOU Olivier]]/Tableau17[[#This Row],[2019-T1-TOTAL]],"")</f>
        <v>6.920415224913495E-3</v>
      </c>
      <c r="MB351" s="26">
        <f>IFERROR(Tableau17[[#This Row],[2019-T1-BOURG Dominique]]/Tableau17[[#This Row],[2019-T1-TOTAL]],"")</f>
        <v>2.0761245674740483E-2</v>
      </c>
      <c r="MC351" s="26">
        <f>IFERROR(Tableau17[[#This Row],[2019-T1-BROSSAT Ian]]/Tableau17[[#This Row],[2019-T1-TOTAL]],"")</f>
        <v>8.9965397923875437E-2</v>
      </c>
      <c r="MD351" s="26">
        <f>IFERROR(Tableau17[[#This Row],[2019-T1-CAILLAUD Sophie]]/Tableau17[[#This Row],[2019-T1-TOTAL]],"")</f>
        <v>0</v>
      </c>
      <c r="ME351" s="26">
        <f>IFERROR(Tableau17[[#This Row],[2019-T1-CAMUS Renaud]]/Tableau17[[#This Row],[2019-T1-TOTAL]],"")</f>
        <v>0</v>
      </c>
      <c r="MF351" s="26">
        <f>IFERROR(Tableau17[[#This Row],[2019-T1-CHALENÇON Christophe]]/Tableau17[[#This Row],[2019-T1-TOTAL]],"")</f>
        <v>0</v>
      </c>
      <c r="MG351" s="26">
        <f>IFERROR(Tableau17[[#This Row],[2019-T1-CORBET Cathy Denise Ginette]]/Tableau17[[#This Row],[2019-T1-TOTAL]],"")</f>
        <v>0</v>
      </c>
      <c r="MH351" s="26">
        <f>IFERROR(Tableau17[[#This Row],[2019-T1-DE PREVOISIN Robert]]/Tableau17[[#This Row],[2019-T1-TOTAL]],"")</f>
        <v>0</v>
      </c>
      <c r="MI351" s="26">
        <f>IFERROR(Tableau17[[#This Row],[2019-T1-DELFEL Thérèse]]/Tableau17[[#This Row],[2019-T1-TOTAL]],"")</f>
        <v>0</v>
      </c>
      <c r="MJ351" s="26">
        <f>IFERROR(Tableau17[[#This Row],[2019-T1-DIEUMEGARD Pierre]]/Tableau17[[#This Row],[2019-T1-TOTAL]],"")</f>
        <v>0</v>
      </c>
      <c r="MK351" s="26">
        <f>IFERROR(Tableau17[[#This Row],[2019-T1-DUPONT-AIGNAN Nicolas]]/Tableau17[[#This Row],[2019-T1-TOTAL]],"")</f>
        <v>3.4602076124567475E-3</v>
      </c>
      <c r="ML351" s="26">
        <f>IFERROR(Tableau17[[#This Row],[2019-T1-GERNIGON Yves]]/Tableau17[[#This Row],[2019-T1-TOTAL]],"")</f>
        <v>1.0380622837370242E-2</v>
      </c>
      <c r="MM351" s="26">
        <f>IFERROR(Tableau17[[#This Row],[2019-T1-GLUCKSMANN Raphaël]]/Tableau17[[#This Row],[2019-T1-TOTAL]],"")</f>
        <v>5.536332179930796E-2</v>
      </c>
      <c r="MN351" s="26">
        <f>IFERROR(Tableau17[[#This Row],[2019-T1-HAMON Benoît]]/Tableau17[[#This Row],[2019-T1-TOTAL]],"")</f>
        <v>2.768166089965398E-2</v>
      </c>
      <c r="MO351" s="26">
        <f>IFERROR(Tableau17[[#This Row],[2019-T1-HELGEN Gilles]]/Tableau17[[#This Row],[2019-T1-TOTAL]],"")</f>
        <v>0</v>
      </c>
      <c r="MP351" s="26">
        <f>IFERROR(Tableau17[[#This Row],[2019-T1-JADOT Yannick]]/Tableau17[[#This Row],[2019-T1-TOTAL]],"")</f>
        <v>7.6124567474048443E-2</v>
      </c>
      <c r="MQ351" s="26">
        <f>IFERROR(Tableau17[[#This Row],[2019-T1-LAGARDE Jean-Christophe]]/Tableau17[[#This Row],[2019-T1-TOTAL]],"")</f>
        <v>3.4602076124567475E-3</v>
      </c>
      <c r="MR351" s="26">
        <f>IFERROR(Tableau17[[#This Row],[2019-T1-LALANNE Francis]]/Tableau17[[#This Row],[2019-T1-TOTAL]],"")</f>
        <v>3.4602076124567475E-3</v>
      </c>
      <c r="MS351" s="26">
        <f>IFERROR(Tableau17[[#This Row],[2019-T1-LOISEAU Nathalie]]/Tableau17[[#This Row],[2019-T1-TOTAL]],"")</f>
        <v>0.15570934256055363</v>
      </c>
      <c r="MT351" s="26">
        <f>IFERROR(Tableau17[[#This Row],[2019-T1-MARIE Florie]]/Tableau17[[#This Row],[2019-T1-TOTAL]],"")</f>
        <v>0</v>
      </c>
      <c r="MU351" s="26">
        <f>IFERROR(Tableau17[[#This Row],[2008-T1-MACROEXTRDROITE]]/Tableau17[[#This Row],[2008-T1-MACROTOTALE]],"")</f>
        <v>8.8888888888888892E-2</v>
      </c>
      <c r="MV351" s="26">
        <f>IFERROR(Tableau17[[#This Row],[2008-T1-MACRODROITE]]/Tableau17[[#This Row],[2008-T1-MACROTOTALE]],"")</f>
        <v>0.29629629629629628</v>
      </c>
      <c r="MW351" s="26">
        <f>IFERROR(Tableau17[[#This Row],[2008-T1-MACROCENTRE]]/Tableau17[[#This Row],[2008-T1-MACROTOTALE]],"")</f>
        <v>0</v>
      </c>
      <c r="MX351" s="26">
        <f>IFERROR(Tableau17[[#This Row],[2008-T1-MACROGAUCHE]]/Tableau17[[#This Row],[2008-T1-MACROTOTALE]],"")</f>
        <v>0.61481481481481481</v>
      </c>
      <c r="MY351" s="26">
        <f>IFERROR(Tableau17[[#This Row],[2008-T1-MACROAUTRE]]/Tableau17[[#This Row],[2008-T1-MACROTOTALE]],"")</f>
        <v>0</v>
      </c>
      <c r="MZ351" s="26">
        <f>IFERROR(Tableau17[[#This Row],[2008-T2-MACROEXTRDROITE]]/Tableau17[[#This Row],[2008-T2-MACROTOTALE]],"")</f>
        <v>5.9485530546623797E-2</v>
      </c>
      <c r="NA351" s="26">
        <f>IFERROR(Tableau17[[#This Row],[2008-T2-MACRODROITE]]/Tableau17[[#This Row],[2008-T2-MACROTOTALE]],"")</f>
        <v>0.29260450160771706</v>
      </c>
      <c r="NB351" s="26">
        <f>IFERROR(Tableau17[[#This Row],[2008-T2-MACROCENTRE]]/Tableau17[[#This Row],[2008-T2-MACROTOTALE]],"")</f>
        <v>0</v>
      </c>
      <c r="NC351" s="26">
        <f>IFERROR(Tableau17[[#This Row],[2008-T2-MACROGAUCHE]]/Tableau17[[#This Row],[2008-T2-MACROTOTALE]],"")</f>
        <v>0.64790996784565913</v>
      </c>
      <c r="ND351" s="26">
        <f>IFERROR(Tableau17[[#This Row],[2008-T2-MACROAUTRE]]/Tableau17[[#This Row],[2008-T2-MACROTOTALE]],"")</f>
        <v>0</v>
      </c>
      <c r="NE351" s="26">
        <f>IFERROR(Tableau17[[#This Row],[2014-T1-MACROEXTRDROITE]]/Tableau17[[#This Row],[2014-T1-MACROTOTALE]],"")</f>
        <v>0.23311546840958605</v>
      </c>
      <c r="NF351" s="26">
        <f>IFERROR(Tableau17[[#This Row],[2014-T1-MACRODROITE]]/Tableau17[[#This Row],[2014-T1-MACROTOTALE]],"")</f>
        <v>0.25054466230936817</v>
      </c>
      <c r="NG351" s="26">
        <f>IFERROR(Tableau17[[#This Row],[2014-T1-MACROCENTRE]]/Tableau17[[#This Row],[2014-T1-MACROTOTALE]],"")</f>
        <v>0</v>
      </c>
      <c r="NH351" s="26">
        <f>IFERROR(Tableau17[[#This Row],[2014-T1-MACROGAUCHE]]/Tableau17[[#This Row],[2014-T1-MACROTOTALE]],"")</f>
        <v>0.5163398692810458</v>
      </c>
      <c r="NI351" s="26">
        <f>IFERROR(Tableau17[[#This Row],[2014-T1-MACROAUTRE]]/Tableau17[[#This Row],[2014-T1-MACROTOTALE]],"")</f>
        <v>0</v>
      </c>
      <c r="NJ351" s="26">
        <f>IFERROR(Tableau17[[#This Row],[2014-T2-MACROEXTRDROITE]]/Tableau17[[#This Row],[2014-T2-MACROTOTALE]],"")</f>
        <v>0.22818791946308725</v>
      </c>
      <c r="NK351" s="26">
        <f>IFERROR(Tableau17[[#This Row],[2014-T2-MACRODROITE]]/Tableau17[[#This Row],[2014-T2-MACROTOTALE]],"")</f>
        <v>0.33389261744966442</v>
      </c>
      <c r="NL351" s="26">
        <f>IFERROR(Tableau17[[#This Row],[2014-T2-MACROCENTRE]]/Tableau17[[#This Row],[2014-T2-MACROTOTALE]],"")</f>
        <v>0</v>
      </c>
      <c r="NM351" s="26">
        <f>IFERROR(Tableau17[[#This Row],[2014-T2-MACROGAUCHE]]/Tableau17[[#This Row],[2014-T2-MACROTOTALE]],"")</f>
        <v>0.43791946308724833</v>
      </c>
      <c r="NN351" s="26">
        <f>IFERROR(Tableau17[[#This Row],[2014-T2-MACROAUTRE]]/Tableau17[[#This Row],[2014-T2-MACROTOTALE]],"")</f>
        <v>0</v>
      </c>
      <c r="NO351" s="26">
        <f>IFERROR( Tableau17[[#This Row],[2015-T1-MACROEXTRDROITE]]/Tableau17[[#This Row],[2015-T1-MACROTOTALE]],"")</f>
        <v>0.33414634146341465</v>
      </c>
      <c r="NP351" s="26">
        <f>IFERROR(Tableau17[[#This Row],[2015-T1-MACRODROITE]]/Tableau17[[#This Row],[2015-T1-MACROTOTALE]],"")</f>
        <v>0.14634146341463414</v>
      </c>
      <c r="NQ351" s="26">
        <f>IFERROR(Tableau17[[#This Row],[2015-T1-MACROCENTRE]]/Tableau17[[#This Row],[2015-T1-MACROTOTALE]],"")</f>
        <v>0</v>
      </c>
      <c r="NR351" s="26">
        <f>IFERROR(Tableau17[[#This Row],[2015-T1-MACROGAUCHE]]/Tableau17[[#This Row],[2015-T1-MACROTOTALE]],"")</f>
        <v>0.51951219512195124</v>
      </c>
      <c r="NS351" s="26">
        <f>IFERROR(Tableau17[[#This Row],[2015-T1-MACROAUTRE]]/Tableau17[[#This Row],[2015-T1-MACROTOTALE]],"")</f>
        <v>0</v>
      </c>
      <c r="NT351" s="26">
        <f>IFERROR(Tableau17[[#This Row],[2015-T2-MACROEXTRDROITE]]/Tableau17[[#This Row],[2015-T2-MACROTOTALE]],"")</f>
        <v>0.30315789473684213</v>
      </c>
      <c r="NU351" s="26">
        <f>IFERROR(Tableau17[[#This Row],[2015-T2-MACRODROITE]]/Tableau17[[#This Row],[2015-T2-MACROTOTALE]],"")</f>
        <v>0</v>
      </c>
      <c r="NV351" s="26">
        <f>IFERROR(Tableau17[[#This Row],[2015-T2-MACROCENTRE]]/Tableau17[[#This Row],[2015-T2-MACROTOTALE]],"")</f>
        <v>0</v>
      </c>
      <c r="NW351" s="26">
        <f>IFERROR(Tableau17[[#This Row],[2015-T2-MACROGAUCHE]]/Tableau17[[#This Row],[2015-T2-MACROTOTALE]],"")</f>
        <v>0.69684210526315793</v>
      </c>
      <c r="NX351" s="26">
        <f>IFERROR(Tableau17[[#This Row],[2015-T2-MACROAUTRE]]/Tableau17[[#This Row],[2015-T2-MACROTOTALE]],"")</f>
        <v>0</v>
      </c>
      <c r="NY351" s="26">
        <f>IFERROR(Tableau17[[#This Row],[2017-T1-MACROEXTRDROITE]]/Tableau17[[#This Row],[2017-T1-MACROTOTALE]],"")</f>
        <v>0.23529411764705882</v>
      </c>
      <c r="NZ351" s="26">
        <f>IFERROR(Tableau17[[#This Row],[2017-T1-MACRODROITE]]/Tableau17[[#This Row],[2017-T1-MACROTOTALE]],"")</f>
        <v>6.3938618925831206E-2</v>
      </c>
      <c r="OA351" s="26">
        <f>IFERROR(Tableau17[[#This Row],[2017-T1-MACROCENTRE]]/Tableau17[[#This Row],[2017-T1-MACROTOTALE]],"")</f>
        <v>0.20460358056265984</v>
      </c>
      <c r="OB351" s="26">
        <f>IFERROR(Tableau17[[#This Row],[2017-T1-MACROGAUCHE]]/Tableau17[[#This Row],[2017-T1-MACROTOTALE]],"")</f>
        <v>0.49232736572890023</v>
      </c>
      <c r="OC351" s="26">
        <f>IFERROR(Tableau17[[#This Row],[2017-T1-MACROAUTRE]]/Tableau17[[#This Row],[2017-T1-MACROTOTALE]],"")</f>
        <v>3.8363171355498722E-3</v>
      </c>
      <c r="OD351" s="26">
        <f>IFERROR(Tableau17[[#This Row],[2017-T2-MACROEXTRDROITE]]/Tableau17[[#This Row],[2017-T2-MACROTOTALE]],"")</f>
        <v>0.24146981627296588</v>
      </c>
      <c r="OE351" s="26">
        <f>IFERROR(Tableau17[[#This Row],[2017-T2-MACRODROITE]]/Tableau17[[#This Row],[2017-T2-MACROTOTALE]],"")</f>
        <v>0</v>
      </c>
      <c r="OF351" s="26">
        <f>IFERROR(Tableau17[[#This Row],[2017-T2-MACROCENTRE]]/Tableau17[[#This Row],[2017-T2-MACROTOTALE]],"")</f>
        <v>0.75853018372703407</v>
      </c>
      <c r="OG351" s="26">
        <f>IFERROR(Tableau17[[#This Row],[2017-T2-MACROGAUCHE]]/Tableau17[[#This Row],[2017-T2-MACROTOTALE]],"")</f>
        <v>0</v>
      </c>
      <c r="OH351" s="26">
        <f>IFERROR(Tableau17[[#This Row],[2017-T2-MACROAUTRE]]/Tableau17[[#This Row],[2017-T2-MACROTOTALE]],"")</f>
        <v>0</v>
      </c>
      <c r="OI351" s="26">
        <f>IFERROR(Tableau17[[#This Row],[2019-T1-MACROEXTRDROITE]]/Tableau17[[#This Row],[2019-T1-MACROTOTALE]],"")</f>
        <v>0.30639730639730639</v>
      </c>
      <c r="OJ351" s="26">
        <f>IFERROR(Tableau17[[#This Row],[2019-T1-MACRODROITE]]/Tableau17[[#This Row],[2019-T1-MACROTOTALE]],"")</f>
        <v>5.7239057239057242E-2</v>
      </c>
      <c r="OK351" s="26">
        <f>IFERROR(Tableau17[[#This Row],[2019-T1-MACROCENTRE]]/Tableau17[[#This Row],[2019-T1-MACROTOTALE]],"")</f>
        <v>0.15151515151515152</v>
      </c>
      <c r="OL351" s="26">
        <f>IFERROR(Tableau17[[#This Row],[2019-T1-MACROGAUCHE]]/Tableau17[[#This Row],[2019-T1-MACROTOTALE]],"")</f>
        <v>0.41077441077441079</v>
      </c>
      <c r="OM351" s="26">
        <f>IFERROR(Tableau17[[#This Row],[2019-T1-MACROAUTRE]]/Tableau17[[#This Row],[2019-T1-MACROTOTALE]],"")</f>
        <v>7.407407407407407E-2</v>
      </c>
      <c r="ON351" s="26">
        <f>IFERROR(Tableau17[[#This Row],[2020-T1-MACROEXTRDROITE]]/Tableau17[[#This Row],[2020-T1-MACROTOTALE]],"")</f>
        <v>0.17454545454545456</v>
      </c>
      <c r="OO351" s="26">
        <f>IFERROR(Tableau17[[#This Row],[2020-T1-MACRODROITE]]/Tableau17[[#This Row],[2020-T1-MACROTOTALE]],"")</f>
        <v>0.34545454545454546</v>
      </c>
      <c r="OP351" s="26">
        <f>IFERROR(Tableau17[[#This Row],[2020-T1-MACROCENTRE]]/Tableau17[[#This Row],[2020-T1-MACROTOTALE]],"")</f>
        <v>4.7272727272727272E-2</v>
      </c>
      <c r="OQ351" s="26">
        <f>IFERROR(Tableau17[[#This Row],[2020-T1-MACROGAUCHE]]/Tableau17[[#This Row],[2020-T1-MACROTOTALE]],"")</f>
        <v>0.43272727272727274</v>
      </c>
      <c r="OR351" s="26">
        <f>IFERROR(Tableau17[[#This Row],[2020-T1-MACROAUTRE]]/Tableau17[[#This Row],[2020-T1-MACROTOTALE]],"")</f>
        <v>0</v>
      </c>
      <c r="OS351" s="26">
        <f>IFERROR(Tableau17[[#This Row],[2017 (L)-T1-MACROEXTRDROITE]]/Tableau17[[#This Row],[2017 (L)-T1-MACROTOTALE]],"")</f>
        <v>0.19032258064516128</v>
      </c>
      <c r="OT351" s="26">
        <f>IFERROR(Tableau17[[#This Row],[2017 (L)-T1-MACRODROITE]]/Tableau17[[#This Row],[2017 (L)-T1-MACROTOTALE]],"")</f>
        <v>4.1935483870967745E-2</v>
      </c>
      <c r="OU351" s="26">
        <f>IFERROR(Tableau17[[#This Row],[2017 (L)-T1-MACROCENTRE]]/Tableau17[[#This Row],[2017 (L)-T1-MACROTOTALE]],"")</f>
        <v>0.22258064516129034</v>
      </c>
      <c r="OV351" s="26">
        <f>IFERROR(Tableau17[[#This Row],[2017 (L)-T1-MACROGAUCHE]]/Tableau17[[#This Row],[2017 (L)-T1-MACROTOTALE]],"")</f>
        <v>0.52580645161290318</v>
      </c>
      <c r="OW351" s="26">
        <f>IFERROR(Tableau17[[#This Row],[2017 (L)-T1-MACROAUTRE]]/Tableau17[[#This Row],[2017 (L)-T1-MACROTOTALE]],"")</f>
        <v>1.935483870967742E-2</v>
      </c>
      <c r="OX351" s="26">
        <f>IFERROR(Tableau17[[#This Row],[2017 (L)-T2-MACROEXTRDROITE]]/Tableau17[[#This Row],[2017 (L)-T2-MACROTOTALE]],"")</f>
        <v>0.30196078431372547</v>
      </c>
      <c r="OY351" s="26">
        <f>IFERROR(Tableau17[[#This Row],[2017 (L)-T2-MACRODROITE]]/Tableau17[[#This Row],[2017 (L)-T2-MACROTOTALE]],"")</f>
        <v>0</v>
      </c>
      <c r="OZ351" s="26">
        <f>IFERROR(Tableau17[[#This Row],[2017 (L)-T2-MACROCENTRE]]/Tableau17[[#This Row],[2017 (L)-T2-MACROTOTALE]],"")</f>
        <v>0.69803921568627447</v>
      </c>
      <c r="PA351" s="26">
        <f>IFERROR(Tableau17[[#This Row],[2017 (L)-T2-MACROGAUCHE]]/Tableau17[[#This Row],[2017 (L)-T2-MACROTOTALE]],"")</f>
        <v>0</v>
      </c>
      <c r="PB351" s="26">
        <f>IFERROR(Tableau17[[#This Row],[2017 (L)-T2-MACROAUTRE]]/Tableau17[[#This Row],[2017 (L)-T2-MACROTOTALE]],"")</f>
        <v>0</v>
      </c>
      <c r="PC351" s="26">
        <f>IFERROR(Tableau17[[#This Row],[2008_T1_PROCUS]]/Tableau17[[#This Row],[2008_T1_INSCRITS]],0)</f>
        <v>1.7196904557179708E-3</v>
      </c>
      <c r="PD351" s="26">
        <f>IFERROR(Tableau17[[#This Row],[2008_T2_PROCUS]]/Tableau17[[#This Row],[2008_T2_INSCRITS]],0)</f>
        <v>6.0189165950128975E-3</v>
      </c>
      <c r="PE351" s="26">
        <f>Tableau17[[#This Row],[2014_T1_PROCUS]]/Tableau17[[#This Row],[2014_T1_INSCRITS]]</f>
        <v>5.4602184087363496E-3</v>
      </c>
      <c r="PF351" s="26">
        <f>IFERROR(Tableau17[[#This Row],[2014_T2_PROCUS]]/Tableau17[[#This Row],[2014_T2_INSCRITS]],0)</f>
        <v>4.6801872074882997E-3</v>
      </c>
    </row>
    <row r="352" spans="1:422" hidden="1" x14ac:dyDescent="0.2">
      <c r="A352" s="1">
        <v>5</v>
      </c>
      <c r="B352" s="1" t="s">
        <v>378</v>
      </c>
      <c r="C352" s="1" t="s">
        <v>379</v>
      </c>
      <c r="D352" s="1" t="s">
        <v>379</v>
      </c>
      <c r="E352" s="1">
        <v>922</v>
      </c>
      <c r="F352" s="1">
        <v>5.3970919999999998</v>
      </c>
      <c r="G352" s="1">
        <v>43.267156999999997</v>
      </c>
      <c r="H352" s="3">
        <v>538</v>
      </c>
      <c r="I352" s="3">
        <v>122</v>
      </c>
      <c r="L352" s="1">
        <v>26</v>
      </c>
      <c r="M352" s="1">
        <v>6</v>
      </c>
      <c r="P352" s="1">
        <v>44</v>
      </c>
      <c r="Q352" s="1">
        <v>6</v>
      </c>
      <c r="R352" s="1">
        <v>47</v>
      </c>
      <c r="S352" s="1">
        <v>21</v>
      </c>
      <c r="T352" s="1">
        <v>18</v>
      </c>
      <c r="U352" s="1">
        <v>168</v>
      </c>
      <c r="V352" s="1">
        <v>551</v>
      </c>
      <c r="W352" s="1">
        <v>301</v>
      </c>
      <c r="X352" s="1">
        <v>3</v>
      </c>
      <c r="Y352" s="2">
        <v>0.54627948999999998</v>
      </c>
      <c r="Z352" s="1">
        <v>551</v>
      </c>
      <c r="AA352" s="1">
        <v>331</v>
      </c>
      <c r="AB352" s="1">
        <v>4</v>
      </c>
      <c r="AC352" s="2">
        <v>0.60072594999999995</v>
      </c>
      <c r="AD352" s="1">
        <v>538</v>
      </c>
      <c r="AE352" s="1">
        <v>171</v>
      </c>
      <c r="AF352" s="2">
        <v>0.31784386999999997</v>
      </c>
      <c r="AG352" s="1">
        <f t="shared" si="5"/>
        <v>122</v>
      </c>
      <c r="AH352" s="1">
        <v>547</v>
      </c>
      <c r="AI352" s="1">
        <v>332</v>
      </c>
      <c r="AJ352" s="1">
        <v>6</v>
      </c>
      <c r="AK352" s="2">
        <v>0.60694698000000002</v>
      </c>
      <c r="AL352" s="1">
        <v>547</v>
      </c>
      <c r="AM352" s="1">
        <v>352</v>
      </c>
      <c r="AN352" s="1">
        <v>9</v>
      </c>
      <c r="AO352" s="2">
        <v>0.64351004999999994</v>
      </c>
      <c r="AP352" s="1">
        <v>531</v>
      </c>
      <c r="AQ352" s="1">
        <v>247</v>
      </c>
      <c r="AR352" s="2">
        <v>0.46516007999999998</v>
      </c>
      <c r="AS352" s="1">
        <v>531</v>
      </c>
      <c r="AT352" s="1">
        <v>269</v>
      </c>
      <c r="AU352" s="2">
        <v>0.50659133999999995</v>
      </c>
      <c r="AV352" s="1">
        <v>532</v>
      </c>
      <c r="AW352" s="1">
        <v>246</v>
      </c>
      <c r="AX352" s="2">
        <v>0.46240601999999997</v>
      </c>
      <c r="AY352" s="1">
        <v>532</v>
      </c>
      <c r="AZ352" s="1">
        <v>215</v>
      </c>
      <c r="BA352" s="2">
        <v>0.40413534000000001</v>
      </c>
      <c r="BB352" s="1">
        <v>530</v>
      </c>
      <c r="BC352" s="1">
        <v>424</v>
      </c>
      <c r="BD352" s="2">
        <v>0.8</v>
      </c>
      <c r="BE352" s="1">
        <v>530</v>
      </c>
      <c r="BF352" s="1">
        <v>387</v>
      </c>
      <c r="BG352" s="2">
        <v>0.73018868000000003</v>
      </c>
      <c r="BH352" s="1">
        <v>536</v>
      </c>
      <c r="BI352" s="1">
        <v>263</v>
      </c>
      <c r="BJ352" s="2">
        <v>0.49067164000000002</v>
      </c>
      <c r="BK352" s="1">
        <v>9</v>
      </c>
      <c r="BN352" s="1">
        <v>17</v>
      </c>
      <c r="BO352" s="1">
        <v>36</v>
      </c>
      <c r="BP352" s="1">
        <v>153</v>
      </c>
      <c r="BQ352" s="1">
        <v>112</v>
      </c>
      <c r="BR352" s="1">
        <v>327</v>
      </c>
      <c r="BT352" s="1">
        <v>143</v>
      </c>
      <c r="BU352" s="1">
        <v>201</v>
      </c>
      <c r="BW352" s="1">
        <v>344</v>
      </c>
      <c r="BX352" s="1">
        <v>3</v>
      </c>
      <c r="BZ352" s="1">
        <v>18</v>
      </c>
      <c r="CB352" s="1">
        <v>20</v>
      </c>
      <c r="CC352" s="1">
        <v>75</v>
      </c>
      <c r="CD352" s="1">
        <v>144</v>
      </c>
      <c r="CE352" s="1">
        <v>37</v>
      </c>
      <c r="CF352" s="1">
        <v>297</v>
      </c>
      <c r="CG352" s="1">
        <v>97</v>
      </c>
      <c r="CH352" s="1">
        <v>163</v>
      </c>
      <c r="CI352" s="1">
        <v>63</v>
      </c>
      <c r="CJ352" s="1">
        <v>323</v>
      </c>
      <c r="CM352" s="1">
        <v>5</v>
      </c>
      <c r="CN352" s="1">
        <v>13</v>
      </c>
      <c r="CO352" s="1">
        <v>43</v>
      </c>
      <c r="CP352" s="1">
        <v>82</v>
      </c>
      <c r="CQ352" s="1">
        <v>16</v>
      </c>
      <c r="CT352" s="1">
        <v>78</v>
      </c>
      <c r="CW352" s="1">
        <v>237</v>
      </c>
      <c r="CY352" s="1">
        <v>90</v>
      </c>
      <c r="DA352" s="1">
        <v>154</v>
      </c>
      <c r="DC352" s="1">
        <v>244</v>
      </c>
      <c r="DD352" s="1">
        <v>8</v>
      </c>
      <c r="DE352" s="1">
        <v>0</v>
      </c>
      <c r="DF352" s="1">
        <v>3</v>
      </c>
      <c r="DG352" s="1">
        <v>1</v>
      </c>
      <c r="DI352" s="1">
        <v>15</v>
      </c>
      <c r="DJ352" s="1">
        <v>1</v>
      </c>
      <c r="DK352" s="1">
        <v>0</v>
      </c>
      <c r="DL352" s="1">
        <v>26</v>
      </c>
      <c r="DM352" s="1">
        <v>68</v>
      </c>
      <c r="DN352" s="1">
        <v>63</v>
      </c>
      <c r="DO352" s="1">
        <v>59</v>
      </c>
      <c r="DP352" s="1">
        <v>0</v>
      </c>
      <c r="DU352" s="1">
        <v>244</v>
      </c>
      <c r="DX352" s="1">
        <v>110</v>
      </c>
      <c r="DY352" s="1">
        <v>74</v>
      </c>
      <c r="EA352" s="1">
        <v>184</v>
      </c>
      <c r="EB352" s="1">
        <v>1</v>
      </c>
      <c r="EC352" s="1">
        <v>6</v>
      </c>
      <c r="ED352" s="1">
        <v>1</v>
      </c>
      <c r="EE352" s="1">
        <v>13</v>
      </c>
      <c r="EF352" s="1">
        <v>89</v>
      </c>
      <c r="EG352" s="1">
        <v>32</v>
      </c>
      <c r="EH352" s="1">
        <v>8</v>
      </c>
      <c r="EI352" s="1">
        <v>122</v>
      </c>
      <c r="EJ352" s="1">
        <v>69</v>
      </c>
      <c r="EK352" s="1">
        <v>75</v>
      </c>
      <c r="EL352" s="1">
        <v>2</v>
      </c>
      <c r="EM352" s="1">
        <v>418</v>
      </c>
      <c r="EN352" s="1">
        <v>154</v>
      </c>
      <c r="EO352" s="1">
        <v>194</v>
      </c>
      <c r="EP352" s="1">
        <v>348</v>
      </c>
      <c r="EQ352" s="1">
        <v>0</v>
      </c>
      <c r="ER352" s="1">
        <v>1</v>
      </c>
      <c r="ES352" s="1">
        <v>3</v>
      </c>
      <c r="ET352" s="1">
        <v>10</v>
      </c>
      <c r="EU352" s="1">
        <v>0</v>
      </c>
      <c r="EV352" s="1">
        <v>98</v>
      </c>
      <c r="EW352" s="1">
        <v>18</v>
      </c>
      <c r="EX352" s="1">
        <v>0</v>
      </c>
      <c r="EY352" s="1">
        <v>5</v>
      </c>
      <c r="EZ352" s="1">
        <v>7</v>
      </c>
      <c r="FA352" s="1">
        <v>0</v>
      </c>
      <c r="FB352" s="1">
        <v>0</v>
      </c>
      <c r="FC352" s="1">
        <v>0</v>
      </c>
      <c r="FD352" s="1">
        <v>0</v>
      </c>
      <c r="FE352" s="1">
        <v>0</v>
      </c>
      <c r="FF352" s="1">
        <v>0</v>
      </c>
      <c r="FG352" s="1">
        <v>0</v>
      </c>
      <c r="FH352" s="1">
        <v>11</v>
      </c>
      <c r="FI352" s="1">
        <v>0</v>
      </c>
      <c r="FJ352" s="1">
        <v>7</v>
      </c>
      <c r="FK352" s="1">
        <v>7</v>
      </c>
      <c r="FL352" s="1">
        <v>0</v>
      </c>
      <c r="FM352" s="1">
        <v>22</v>
      </c>
      <c r="FN352" s="1">
        <v>7</v>
      </c>
      <c r="FO352" s="1">
        <v>2</v>
      </c>
      <c r="FP352" s="1">
        <v>55</v>
      </c>
      <c r="FQ352" s="1">
        <v>1</v>
      </c>
      <c r="FR352" s="1">
        <f>SUM(Tableau17[[#This Row],[2019-T1-ALEXANDRE Audric]:[2019-T1-MARIE Florie]])</f>
        <v>254</v>
      </c>
      <c r="FS352" s="1">
        <v>36</v>
      </c>
      <c r="FT352" s="1">
        <v>162</v>
      </c>
      <c r="FU352" s="1">
        <v>0</v>
      </c>
      <c r="FV352" s="1">
        <v>129</v>
      </c>
      <c r="FW352" s="1">
        <v>0</v>
      </c>
      <c r="FX352" s="1">
        <v>327</v>
      </c>
      <c r="FY352" s="1">
        <v>0</v>
      </c>
      <c r="FZ352" s="1">
        <v>201</v>
      </c>
      <c r="GA352" s="1">
        <v>0</v>
      </c>
      <c r="GB352" s="1">
        <v>143</v>
      </c>
      <c r="GC352" s="1">
        <v>0</v>
      </c>
      <c r="GD352" s="1">
        <v>344</v>
      </c>
      <c r="GE352" s="1">
        <v>75</v>
      </c>
      <c r="GF352" s="1">
        <v>144</v>
      </c>
      <c r="GG352" s="1">
        <v>3</v>
      </c>
      <c r="GH352" s="1">
        <v>75</v>
      </c>
      <c r="GI352" s="1">
        <v>0</v>
      </c>
      <c r="GJ352" s="1">
        <v>297</v>
      </c>
      <c r="GK352" s="1">
        <v>97</v>
      </c>
      <c r="GL352" s="1">
        <v>163</v>
      </c>
      <c r="GM352" s="1">
        <v>0</v>
      </c>
      <c r="GN352" s="1">
        <v>63</v>
      </c>
      <c r="GO352" s="1">
        <v>0</v>
      </c>
      <c r="GP352" s="1">
        <v>323</v>
      </c>
      <c r="GQ352" s="1">
        <v>82</v>
      </c>
      <c r="GR352" s="1">
        <v>83</v>
      </c>
      <c r="GS352" s="1">
        <v>16</v>
      </c>
      <c r="GT352" s="1">
        <v>56</v>
      </c>
      <c r="GU352" s="1">
        <v>0</v>
      </c>
      <c r="GV352" s="1">
        <v>237</v>
      </c>
      <c r="GW352" s="1">
        <v>90</v>
      </c>
      <c r="GX352" s="1">
        <v>154</v>
      </c>
      <c r="GY352" s="1">
        <v>0</v>
      </c>
      <c r="GZ352" s="1">
        <v>0</v>
      </c>
      <c r="HA352" s="1">
        <v>0</v>
      </c>
      <c r="HB352" s="1">
        <v>244</v>
      </c>
      <c r="HC352" s="1">
        <v>142</v>
      </c>
      <c r="HD352" s="1">
        <v>89</v>
      </c>
      <c r="HE352" s="1">
        <v>75</v>
      </c>
      <c r="HF352" s="1">
        <v>104</v>
      </c>
      <c r="HG352" s="1">
        <v>8</v>
      </c>
      <c r="HH352" s="1">
        <v>418</v>
      </c>
      <c r="HI352" s="1">
        <v>154</v>
      </c>
      <c r="HJ352" s="1">
        <v>0</v>
      </c>
      <c r="HK352" s="1">
        <v>194</v>
      </c>
      <c r="HL352" s="1">
        <v>0</v>
      </c>
      <c r="HM352" s="1">
        <v>0</v>
      </c>
      <c r="HN352" s="1">
        <v>348</v>
      </c>
      <c r="HO352" s="1">
        <v>116</v>
      </c>
      <c r="HP352" s="1">
        <v>25</v>
      </c>
      <c r="HQ352" s="1">
        <v>55</v>
      </c>
      <c r="HR352" s="1">
        <v>54</v>
      </c>
      <c r="HS352" s="1">
        <v>11</v>
      </c>
      <c r="HT352" s="1">
        <v>261</v>
      </c>
      <c r="HU352" s="1">
        <v>47</v>
      </c>
      <c r="HV352" s="1">
        <v>70</v>
      </c>
      <c r="HW352" s="1">
        <v>6</v>
      </c>
      <c r="HX352" s="1">
        <v>45</v>
      </c>
      <c r="HY352" s="1">
        <v>0</v>
      </c>
      <c r="HZ352" s="1">
        <v>168</v>
      </c>
      <c r="IA352" s="1">
        <v>72</v>
      </c>
      <c r="IB352" s="1">
        <v>64</v>
      </c>
      <c r="IC352" s="1">
        <v>59</v>
      </c>
      <c r="ID352" s="1">
        <v>49</v>
      </c>
      <c r="IE352" s="1">
        <v>0</v>
      </c>
      <c r="IF352" s="1">
        <v>244</v>
      </c>
      <c r="IG352" s="1">
        <v>0</v>
      </c>
      <c r="IH352" s="1">
        <v>110</v>
      </c>
      <c r="II352" s="1">
        <v>74</v>
      </c>
      <c r="IJ352" s="1">
        <v>0</v>
      </c>
      <c r="IK352" s="1">
        <v>0</v>
      </c>
      <c r="IL352" s="1">
        <v>184</v>
      </c>
      <c r="IM352" s="26">
        <f>IFERROR(Tableau17[[#This Row],[LDIV]]/Tableau17[[#This Row],[Total général]],"")</f>
        <v>0</v>
      </c>
      <c r="IN352" s="26">
        <f>IFERROR(Tableau17[[#This Row],[LDVC]]/Tableau17[[#This Row],[Total général]],"")</f>
        <v>0</v>
      </c>
      <c r="IO352" s="26">
        <f>IFERROR(Tableau17[[#This Row],[LDVD]]/Tableau17[[#This Row],[Total général]],"")</f>
        <v>0.15476190476190477</v>
      </c>
      <c r="IP352" s="26">
        <f>IFERROR(Tableau17[[#This Row],[LDVG]]/Tableau17[[#This Row],[Total général]],"")</f>
        <v>3.5714285714285712E-2</v>
      </c>
      <c r="IQ352" s="26">
        <f>IFERROR(Tableau17[[#This Row],[LEXD]]/Tableau17[[#This Row],[Total général]],"")</f>
        <v>0</v>
      </c>
      <c r="IR352" s="26">
        <f>IFERROR(Tableau17[[#This Row],[LEXG]]/Tableau17[[#This Row],[Total général]],"")</f>
        <v>0</v>
      </c>
      <c r="IS352" s="26">
        <f>IFERROR(Tableau17[[#This Row],[LLR]]/Tableau17[[#This Row],[Total général]],"")</f>
        <v>0.26190476190476192</v>
      </c>
      <c r="IT352" s="26">
        <f>IFERROR(Tableau17[[#This Row],[LREM]]/Tableau17[[#This Row],[Total général]],"")</f>
        <v>3.5714285714285712E-2</v>
      </c>
      <c r="IU352" s="26">
        <f>IFERROR(Tableau17[[#This Row],[LRN]]/Tableau17[[#This Row],[Total général]],"")</f>
        <v>0.27976190476190477</v>
      </c>
      <c r="IV352" s="26">
        <f>IFERROR(Tableau17[[#This Row],[LUG]]/Tableau17[[#This Row],[Total général]],"")</f>
        <v>0.125</v>
      </c>
      <c r="IW352" s="26">
        <f>IFERROR(Tableau17[[#This Row],[LVEC]]/Tableau17[[#This Row],[Total général]],"")</f>
        <v>0.10714285714285714</v>
      </c>
      <c r="IX352" s="26">
        <f>IFERROR(Tableau17[[#This Row],[2008-T1-LCMD]]/Tableau17[[#This Row],[2008-T1-TOTAL]],"")</f>
        <v>2.7522935779816515E-2</v>
      </c>
      <c r="IY352" s="26">
        <f>IFERROR(Tableau17[[#This Row],[2008-T1-LDVD]]/Tableau17[[#This Row],[2008-T1-TOTAL]],"")</f>
        <v>0</v>
      </c>
      <c r="IZ352" s="26">
        <f>IFERROR(Tableau17[[#This Row],[2008-T1-LEXD]]/Tableau17[[#This Row],[2008-T1-TOTAL]],"")</f>
        <v>0</v>
      </c>
      <c r="JA352" s="26">
        <f>IFERROR(Tableau17[[#This Row],[2008-T1-LEXG]]/Tableau17[[#This Row],[2008-T1-TOTAL]],"")</f>
        <v>5.1987767584097858E-2</v>
      </c>
      <c r="JB352" s="26">
        <f>IFERROR(Tableau17[[#This Row],[2008-T1-LFN]]/Tableau17[[#This Row],[2008-T1-TOTAL]],"")</f>
        <v>0.11009174311926606</v>
      </c>
      <c r="JC352" s="26">
        <f>IFERROR(Tableau17[[#This Row],[2008-T1-LMAJ]]/Tableau17[[#This Row],[2008-T1-TOTAL]],"")</f>
        <v>0.46788990825688076</v>
      </c>
      <c r="JD352" s="26">
        <f>IFERROR(Tableau17[[#This Row],[2008-T1-LUG]]/Tableau17[[#This Row],[2008-T1-TOTAL]],"")</f>
        <v>0.34250764525993882</v>
      </c>
      <c r="JE352" s="26">
        <f>IFERROR(Tableau17[[#This Row],[2008-T2-LFN]]/Tableau17[[#This Row],[2008-T2-TOTAL]],"")</f>
        <v>0</v>
      </c>
      <c r="JF352" s="26">
        <f>IFERROR(Tableau17[[#This Row],[2008-T2-LGC]]/Tableau17[[#This Row],[2008-T2-TOTAL]],"")</f>
        <v>0.41569767441860467</v>
      </c>
      <c r="JG352" s="26">
        <f>IFERROR(Tableau17[[#This Row],[2008-T2-LMAJ]]/Tableau17[[#This Row],[2008-T2-TOTAL]],"")</f>
        <v>0.58430232558139539</v>
      </c>
      <c r="JH352" s="26">
        <f>IFERROR(Tableau17[[#This Row],[2008-T2-LUG]]/Tableau17[[#This Row],[2008-T2-TOTAL]],"")</f>
        <v>0</v>
      </c>
      <c r="JI352" s="26">
        <f>IFERROR(Tableau17[[#This Row],[2014-T1-LDIV]]/Tableau17[[#This Row],[2014-T1-TOTAL]],"")</f>
        <v>1.0101010101010102E-2</v>
      </c>
      <c r="JJ352" s="26">
        <f>IFERROR(Tableau17[[#This Row],[2014-T1-LDVD]]/Tableau17[[#This Row],[2014-T1-TOTAL]],"")</f>
        <v>0</v>
      </c>
      <c r="JK352" s="26">
        <f>IFERROR(Tableau17[[#This Row],[2014-T1-LDVG]]/Tableau17[[#This Row],[2014-T1-TOTAL]],"")</f>
        <v>6.0606060606060608E-2</v>
      </c>
      <c r="JL352" s="26">
        <f>IFERROR(Tableau17[[#This Row],[2014-T1-LEXG]]/Tableau17[[#This Row],[2014-T1-TOTAL]],"")</f>
        <v>0</v>
      </c>
      <c r="JM352" s="26">
        <f>IFERROR(Tableau17[[#This Row],[2014-T1-LFG]]/Tableau17[[#This Row],[2014-T1-TOTAL]],"")</f>
        <v>6.7340067340067339E-2</v>
      </c>
      <c r="JN352" s="26">
        <f>IFERROR(Tableau17[[#This Row],[2014-T1-LFN]]/Tableau17[[#This Row],[2014-T1-TOTAL]],"")</f>
        <v>0.25252525252525254</v>
      </c>
      <c r="JO352" s="26">
        <f>IFERROR(Tableau17[[#This Row],[2014-T1-LUD]]/Tableau17[[#This Row],[2014-T1-TOTAL]],"")</f>
        <v>0.48484848484848486</v>
      </c>
      <c r="JP352" s="26">
        <f>IFERROR(Tableau17[[#This Row],[2014-T1-LUG]]/Tableau17[[#This Row],[2014-T1-TOTAL]],"")</f>
        <v>0.12457912457912458</v>
      </c>
      <c r="JQ352" s="26">
        <f>IFERROR(Tableau17[[#This Row],[2014-T2-LFN]]/Tableau17[[#This Row],[2014-T2-TOTAL]],"")</f>
        <v>0.30030959752321984</v>
      </c>
      <c r="JR352" s="26">
        <f>IFERROR(Tableau17[[#This Row],[2014-T2-LUD]]/Tableau17[[#This Row],[2014-T2-TOTAL]],"")</f>
        <v>0.50464396284829727</v>
      </c>
      <c r="JS352" s="26">
        <f>IFERROR(Tableau17[[#This Row],[2014-T2-LUG]]/Tableau17[[#This Row],[2014-T2-TOTAL]],"")</f>
        <v>0.19504643962848298</v>
      </c>
      <c r="JT352" s="26">
        <f>IFERROR(Tableau17[[#This Row],[2015-T1-BC-DIV]]/Tableau17[[#This Row],[2015-T1-TOTAL]],"")</f>
        <v>0</v>
      </c>
      <c r="JU352" s="26">
        <f>IFERROR(Tableau17[[#This Row],[2015-T1-BC-DLF]]/Tableau17[[#This Row],[2015-T1-TOTAL]],"")</f>
        <v>0</v>
      </c>
      <c r="JV352" s="26">
        <f>IFERROR(Tableau17[[#This Row],[2015-T1-BC-DVD]]/Tableau17[[#This Row],[2015-T1-TOTAL]],"")</f>
        <v>2.1097046413502109E-2</v>
      </c>
      <c r="JW352" s="26">
        <f>IFERROR(Tableau17[[#This Row],[2015-T1-BC-DVG]]/Tableau17[[#This Row],[2015-T1-TOTAL]],"")</f>
        <v>5.4852320675105488E-2</v>
      </c>
      <c r="JX352" s="26">
        <f>IFERROR(Tableau17[[#This Row],[2015-T1-BC-FG]]/Tableau17[[#This Row],[2015-T1-TOTAL]],"")</f>
        <v>0.18143459915611815</v>
      </c>
      <c r="JY352" s="26">
        <f>IFERROR(Tableau17[[#This Row],[2015-T1-BC-FN]]/Tableau17[[#This Row],[2015-T1-TOTAL]],"")</f>
        <v>0.34599156118143459</v>
      </c>
      <c r="JZ352" s="26">
        <f>IFERROR(Tableau17[[#This Row],[2015-T1-BC-MDM]]/Tableau17[[#This Row],[2015-T1-TOTAL]],"")</f>
        <v>6.7510548523206745E-2</v>
      </c>
      <c r="KA352" s="26">
        <f>IFERROR(Tableau17[[#This Row],[2015-T1-BC-RDG]]/Tableau17[[#This Row],[2015-T1-TOTAL]],"")</f>
        <v>0</v>
      </c>
      <c r="KB352" s="26">
        <f>IFERROR(Tableau17[[#This Row],[2015-T1-BC-SOC]]/Tableau17[[#This Row],[2015-T1-TOTAL]],"")</f>
        <v>0</v>
      </c>
      <c r="KC352" s="26">
        <f>IFERROR(Tableau17[[#This Row],[2015-T1-BC-UD]]/Tableau17[[#This Row],[2015-T1-TOTAL]],"")</f>
        <v>0.32911392405063289</v>
      </c>
      <c r="KD352" s="26">
        <f>IFERROR(Tableau17[[#This Row],[2015-T1-BC-UG]]/Tableau17[[#This Row],[2015-T1-TOTAL]],"")</f>
        <v>0</v>
      </c>
      <c r="KE352" s="26">
        <f>IFERROR(Tableau17[[#This Row],[2015-T1-BC-VEC]]/Tableau17[[#This Row],[2015-T1-TOTAL]],"")</f>
        <v>0</v>
      </c>
      <c r="KF352" s="26">
        <f>IFERROR(Tableau17[[#This Row],[2015-T2-BC-DVG]]/Tableau17[[#This Row],[2015-T2-TOTAL]],"")</f>
        <v>0</v>
      </c>
      <c r="KG352" s="26">
        <f>IFERROR(Tableau17[[#This Row],[2015-T2-BC-FN]]/Tableau17[[#This Row],[2015-T2-TOTAL]],"")</f>
        <v>0.36885245901639346</v>
      </c>
      <c r="KH352" s="26">
        <f>IFERROR(Tableau17[[#This Row],[2015-T2-BC-SOC]]/Tableau17[[#This Row],[2015-T2-TOTAL]],"")</f>
        <v>0</v>
      </c>
      <c r="KI352" s="26">
        <f>IFERROR(Tableau17[[#This Row],[2015-T2-BC-UD]]/Tableau17[[#This Row],[2015-T2-TOTAL]],"")</f>
        <v>0.63114754098360659</v>
      </c>
      <c r="KJ352" s="26">
        <f>IFERROR(Tableau17[[#This Row],[2015-T2-BC-UG]]/Tableau17[[#This Row],[2015-T2-TOTAL]],"")</f>
        <v>0</v>
      </c>
      <c r="KK352" s="26">
        <f>IFERROR(Tableau17[[#This Row],[2017 (L)-T1-COM]]/Tableau17[[#This Row],[2017 (L)-T1-TOTAL]],"")</f>
        <v>3.2786885245901641E-2</v>
      </c>
      <c r="KL352" s="26">
        <f>IFERROR(Tableau17[[#This Row],[2017 (L)-T1-DIV]]/Tableau17[[#This Row],[2017 (L)-T1-TOTAL]],"")</f>
        <v>0</v>
      </c>
      <c r="KM352" s="26">
        <f>IFERROR(Tableau17[[#This Row],[2017 (L)-T1-DLF]]/Tableau17[[#This Row],[2017 (L)-T1-TOTAL]],"")</f>
        <v>1.2295081967213115E-2</v>
      </c>
      <c r="KN352" s="26">
        <f>IFERROR(Tableau17[[#This Row],[2017 (L)-T1-DVD]]/Tableau17[[#This Row],[2017 (L)-T1-TOTAL]],"")</f>
        <v>4.0983606557377051E-3</v>
      </c>
      <c r="KO352" s="26">
        <f>IFERROR(Tableau17[[#This Row],[2017 (L)-T1-DVG]]/Tableau17[[#This Row],[2017 (L)-T1-TOTAL]],"")</f>
        <v>0</v>
      </c>
      <c r="KP352" s="26">
        <f>IFERROR(Tableau17[[#This Row],[2017 (L)-T1-ECO]]/Tableau17[[#This Row],[2017 (L)-T1-TOTAL]],"")</f>
        <v>6.1475409836065573E-2</v>
      </c>
      <c r="KQ352" s="26">
        <f>IFERROR(Tableau17[[#This Row],[2017 (L)-T1-EXD]]/Tableau17[[#This Row],[2017 (L)-T1-TOTAL]],"")</f>
        <v>4.0983606557377051E-3</v>
      </c>
      <c r="KR352" s="26">
        <f>IFERROR(Tableau17[[#This Row],[2017 (L)-T1-EXG]]/Tableau17[[#This Row],[2017 (L)-T1-TOTAL]],"")</f>
        <v>0</v>
      </c>
      <c r="KS352" s="26">
        <f>IFERROR(Tableau17[[#This Row],[2017 (L)-T1-FI]]/Tableau17[[#This Row],[2017 (L)-T1-TOTAL]],"")</f>
        <v>0.10655737704918032</v>
      </c>
      <c r="KT352" s="26">
        <f>IFERROR(Tableau17[[#This Row],[2017 (L)-T1-FN]]/Tableau17[[#This Row],[2017 (L)-T1-TOTAL]],"")</f>
        <v>0.27868852459016391</v>
      </c>
      <c r="KU352" s="26">
        <f>IFERROR(Tableau17[[#This Row],[2017 (L)-T1-LR]]/Tableau17[[#This Row],[2017 (L)-T1-TOTAL]],"")</f>
        <v>0.25819672131147542</v>
      </c>
      <c r="KV352" s="26">
        <f>IFERROR(Tableau17[[#This Row],[2017 (L)-T1-MDM]]/Tableau17[[#This Row],[2017 (L)-T1-TOTAL]],"")</f>
        <v>0.24180327868852458</v>
      </c>
      <c r="KW352" s="26">
        <f>IFERROR(Tableau17[[#This Row],[2017 (L)-T1-RDG]]/Tableau17[[#This Row],[2017 (L)-T1-TOTAL]],"")</f>
        <v>0</v>
      </c>
      <c r="KX352" s="26">
        <f>IFERROR(Tableau17[[#This Row],[2017 (L)-T1-REG]]/Tableau17[[#This Row],[2017 (L)-T1-TOTAL]],"")</f>
        <v>0</v>
      </c>
      <c r="KY352" s="26">
        <f>IFERROR(Tableau17[[#This Row],[2017 (L)-T1-REM]]/Tableau17[[#This Row],[2017 (L)-T1-TOTAL]],"")</f>
        <v>0</v>
      </c>
      <c r="KZ352" s="26">
        <f>IFERROR(Tableau17[[#This Row],[2017 (L)-T1-SOC]]/Tableau17[[#This Row],[2017 (L)-T1-TOTAL]],"")</f>
        <v>0</v>
      </c>
      <c r="LA352" s="26">
        <f>IFERROR(Tableau17[[#This Row],[2017 (L)-T1-UDI]]/Tableau17[[#This Row],[2017 (L)-T1-TOTAL]],"")</f>
        <v>0</v>
      </c>
      <c r="LB352" s="26">
        <f>IFERROR(Tableau17[[#This Row],[2017 (L)-T2-FI]]/Tableau17[[#This Row],[2017 (L)-T2-TOTAL]],"")</f>
        <v>0</v>
      </c>
      <c r="LC352" s="26">
        <f>IFERROR(Tableau17[[#This Row],[2017 (L)-T2-FN]]/Tableau17[[#This Row],[2017 (L)-T2-TOTAL]],"")</f>
        <v>0</v>
      </c>
      <c r="LD352" s="26">
        <f>IFERROR(Tableau17[[#This Row],[2017 (L)-T2-LR]]/Tableau17[[#This Row],[2017 (L)-T2-TOTAL]],"")</f>
        <v>0.59782608695652173</v>
      </c>
      <c r="LE352" s="26">
        <f>IFERROR(Tableau17[[#This Row],[2017 (L)-T2-MDM]]/Tableau17[[#This Row],[2017 (L)-T2-TOTAL]],"")</f>
        <v>0.40217391304347827</v>
      </c>
      <c r="LF352" s="26">
        <f>IFERROR(Tableau17[[#This Row],[2017 (L)-T2-REM]]/Tableau17[[#This Row],[2017 (L)-T2-TOTAL]],"")</f>
        <v>0</v>
      </c>
      <c r="LG352" s="26">
        <f>IFERROR(Tableau17[[#This Row],[2017-T1-ARTHAUD Nathalie]]/Tableau17[[#This Row],[2017-T1-TOTAL]],"")</f>
        <v>2.3923444976076554E-3</v>
      </c>
      <c r="LH352" s="26">
        <f>IFERROR(Tableau17[[#This Row],[2017-T1-ASSELINEAU Fran]]/Tableau17[[#This Row],[2017-T1-TOTAL]],"")</f>
        <v>1.4354066985645933E-2</v>
      </c>
      <c r="LI352" s="26">
        <f>IFERROR(Tableau17[[#This Row],[2017-T1-CHEMINADE Jacques]]/Tableau17[[#This Row],[2017-T1-TOTAL]],"")</f>
        <v>2.3923444976076554E-3</v>
      </c>
      <c r="LJ352" s="26">
        <f>IFERROR(Tableau17[[#This Row],[2017-T1-DUPONT-AIGNAN Nicolas]]/Tableau17[[#This Row],[2017-T1-TOTAL]],"")</f>
        <v>3.1100478468899521E-2</v>
      </c>
      <c r="LK352" s="26">
        <f>IFERROR(Tableau17[[#This Row],[2017-T1-FILLON Fran]]/Tableau17[[#This Row],[2017-T1-TOTAL]],"")</f>
        <v>0.21291866028708134</v>
      </c>
      <c r="LL352" s="26">
        <f>IFERROR(Tableau17[[#This Row],[2017-T1-HAMON Beno]]/Tableau17[[#This Row],[2017-T1-TOTAL]],"")</f>
        <v>7.6555023923444973E-2</v>
      </c>
      <c r="LM352" s="26">
        <f>IFERROR(Tableau17[[#This Row],[2017-T1-LASSALLE Jean]]/Tableau17[[#This Row],[2017-T1-TOTAL]],"")</f>
        <v>1.9138755980861243E-2</v>
      </c>
      <c r="LN352" s="26">
        <f>IFERROR(Tableau17[[#This Row],[2017-T1-LE PEN Marine]]/Tableau17[[#This Row],[2017-T1-TOTAL]],"")</f>
        <v>0.291866028708134</v>
      </c>
      <c r="LO352" s="26">
        <f>IFERROR(Tableau17[[#This Row],[2017-T1-M Jean-Luc]]/Tableau17[[#This Row],[2017-T1-TOTAL]],"")</f>
        <v>0.16507177033492823</v>
      </c>
      <c r="LP352" s="26">
        <f>IFERROR(Tableau17[[#This Row],[2017-T1-MACRON Emmanuel]]/Tableau17[[#This Row],[2017-T1-TOTAL]],"")</f>
        <v>0.17942583732057416</v>
      </c>
      <c r="LQ352" s="26">
        <f>IFERROR(Tableau17[[#This Row],[2017-T1-POUTOU Philippe]]/Tableau17[[#This Row],[2017-T1-TOTAL]],"")</f>
        <v>4.7846889952153108E-3</v>
      </c>
      <c r="LR352" s="26">
        <f>IFERROR(Tableau17[[#This Row],[2017-T2-LE PEN Marine]]/Tableau17[[#This Row],[2017-T2-TOTAL]],"")</f>
        <v>0.44252873563218392</v>
      </c>
      <c r="LS352" s="26">
        <f>IFERROR(Tableau17[[#This Row],[2017-T2-MACRON Emmanuel]]/Tableau17[[#This Row],[2017-T2-TOTAL]],"")</f>
        <v>0.55747126436781613</v>
      </c>
      <c r="LT352" s="26">
        <f>IFERROR(Tableau17[[#This Row],[2019-T1-ALEXANDRE Audric]]/Tableau17[[#This Row],[2019-T1-TOTAL]],"")</f>
        <v>0</v>
      </c>
      <c r="LU352" s="26">
        <f>IFERROR(Tableau17[[#This Row],[2019-T1-ARTHAUD Nathalie]]/Tableau17[[#This Row],[2019-T1-TOTAL]],"")</f>
        <v>3.937007874015748E-3</v>
      </c>
      <c r="LV352" s="26">
        <f>IFERROR(Tableau17[[#This Row],[2019-T1-ASSELINEAU François]]/Tableau17[[#This Row],[2019-T1-TOTAL]],"")</f>
        <v>1.1811023622047244E-2</v>
      </c>
      <c r="LW352" s="26">
        <f>IFERROR(Tableau17[[#This Row],[2019-T1-AUBRY Manon]]/Tableau17[[#This Row],[2019-T1-TOTAL]],"")</f>
        <v>3.937007874015748E-2</v>
      </c>
      <c r="LX352" s="26">
        <f>IFERROR(Tableau17[[#This Row],[2019-T1-AZERGUI Nagib]]/Tableau17[[#This Row],[2019-T1-TOTAL]],"")</f>
        <v>0</v>
      </c>
      <c r="LY352" s="26">
        <f>IFERROR(Tableau17[[#This Row],[2019-T1-BARDELLA Jordan]]/Tableau17[[#This Row],[2019-T1-TOTAL]],"")</f>
        <v>0.38582677165354329</v>
      </c>
      <c r="LZ352" s="26">
        <f>IFERROR(Tableau17[[#This Row],[2019-T1-BELLAMY François-Xavier]]/Tableau17[[#This Row],[2019-T1-TOTAL]],"")</f>
        <v>7.0866141732283464E-2</v>
      </c>
      <c r="MA352" s="26">
        <f>IFERROR(Tableau17[[#This Row],[2019-T1-BIDOU Olivier]]/Tableau17[[#This Row],[2019-T1-TOTAL]],"")</f>
        <v>0</v>
      </c>
      <c r="MB352" s="26">
        <f>IFERROR(Tableau17[[#This Row],[2019-T1-BOURG Dominique]]/Tableau17[[#This Row],[2019-T1-TOTAL]],"")</f>
        <v>1.968503937007874E-2</v>
      </c>
      <c r="MC352" s="26">
        <f>IFERROR(Tableau17[[#This Row],[2019-T1-BROSSAT Ian]]/Tableau17[[#This Row],[2019-T1-TOTAL]],"")</f>
        <v>2.7559055118110236E-2</v>
      </c>
      <c r="MD352" s="26">
        <f>IFERROR(Tableau17[[#This Row],[2019-T1-CAILLAUD Sophie]]/Tableau17[[#This Row],[2019-T1-TOTAL]],"")</f>
        <v>0</v>
      </c>
      <c r="ME352" s="26">
        <f>IFERROR(Tableau17[[#This Row],[2019-T1-CAMUS Renaud]]/Tableau17[[#This Row],[2019-T1-TOTAL]],"")</f>
        <v>0</v>
      </c>
      <c r="MF352" s="26">
        <f>IFERROR(Tableau17[[#This Row],[2019-T1-CHALENÇON Christophe]]/Tableau17[[#This Row],[2019-T1-TOTAL]],"")</f>
        <v>0</v>
      </c>
      <c r="MG352" s="26">
        <f>IFERROR(Tableau17[[#This Row],[2019-T1-CORBET Cathy Denise Ginette]]/Tableau17[[#This Row],[2019-T1-TOTAL]],"")</f>
        <v>0</v>
      </c>
      <c r="MH352" s="26">
        <f>IFERROR(Tableau17[[#This Row],[2019-T1-DE PREVOISIN Robert]]/Tableau17[[#This Row],[2019-T1-TOTAL]],"")</f>
        <v>0</v>
      </c>
      <c r="MI352" s="26">
        <f>IFERROR(Tableau17[[#This Row],[2019-T1-DELFEL Thérèse]]/Tableau17[[#This Row],[2019-T1-TOTAL]],"")</f>
        <v>0</v>
      </c>
      <c r="MJ352" s="26">
        <f>IFERROR(Tableau17[[#This Row],[2019-T1-DIEUMEGARD Pierre]]/Tableau17[[#This Row],[2019-T1-TOTAL]],"")</f>
        <v>0</v>
      </c>
      <c r="MK352" s="26">
        <f>IFERROR(Tableau17[[#This Row],[2019-T1-DUPONT-AIGNAN Nicolas]]/Tableau17[[#This Row],[2019-T1-TOTAL]],"")</f>
        <v>4.3307086614173228E-2</v>
      </c>
      <c r="ML352" s="26">
        <f>IFERROR(Tableau17[[#This Row],[2019-T1-GERNIGON Yves]]/Tableau17[[#This Row],[2019-T1-TOTAL]],"")</f>
        <v>0</v>
      </c>
      <c r="MM352" s="26">
        <f>IFERROR(Tableau17[[#This Row],[2019-T1-GLUCKSMANN Raphaël]]/Tableau17[[#This Row],[2019-T1-TOTAL]],"")</f>
        <v>2.7559055118110236E-2</v>
      </c>
      <c r="MN352" s="26">
        <f>IFERROR(Tableau17[[#This Row],[2019-T1-HAMON Benoît]]/Tableau17[[#This Row],[2019-T1-TOTAL]],"")</f>
        <v>2.7559055118110236E-2</v>
      </c>
      <c r="MO352" s="26">
        <f>IFERROR(Tableau17[[#This Row],[2019-T1-HELGEN Gilles]]/Tableau17[[#This Row],[2019-T1-TOTAL]],"")</f>
        <v>0</v>
      </c>
      <c r="MP352" s="26">
        <f>IFERROR(Tableau17[[#This Row],[2019-T1-JADOT Yannick]]/Tableau17[[#This Row],[2019-T1-TOTAL]],"")</f>
        <v>8.6614173228346455E-2</v>
      </c>
      <c r="MQ352" s="26">
        <f>IFERROR(Tableau17[[#This Row],[2019-T1-LAGARDE Jean-Christophe]]/Tableau17[[#This Row],[2019-T1-TOTAL]],"")</f>
        <v>2.7559055118110236E-2</v>
      </c>
      <c r="MR352" s="26">
        <f>IFERROR(Tableau17[[#This Row],[2019-T1-LALANNE Francis]]/Tableau17[[#This Row],[2019-T1-TOTAL]],"")</f>
        <v>7.874015748031496E-3</v>
      </c>
      <c r="MS352" s="26">
        <f>IFERROR(Tableau17[[#This Row],[2019-T1-LOISEAU Nathalie]]/Tableau17[[#This Row],[2019-T1-TOTAL]],"")</f>
        <v>0.21653543307086615</v>
      </c>
      <c r="MT352" s="26">
        <f>IFERROR(Tableau17[[#This Row],[2019-T1-MARIE Florie]]/Tableau17[[#This Row],[2019-T1-TOTAL]],"")</f>
        <v>3.937007874015748E-3</v>
      </c>
      <c r="MU352" s="26">
        <f>IFERROR(Tableau17[[#This Row],[2008-T1-MACROEXTRDROITE]]/Tableau17[[#This Row],[2008-T1-MACROTOTALE]],"")</f>
        <v>0.11009174311926606</v>
      </c>
      <c r="MV352" s="26">
        <f>IFERROR(Tableau17[[#This Row],[2008-T1-MACRODROITE]]/Tableau17[[#This Row],[2008-T1-MACROTOTALE]],"")</f>
        <v>0.49541284403669728</v>
      </c>
      <c r="MW352" s="26">
        <f>IFERROR(Tableau17[[#This Row],[2008-T1-MACROCENTRE]]/Tableau17[[#This Row],[2008-T1-MACROTOTALE]],"")</f>
        <v>0</v>
      </c>
      <c r="MX352" s="26">
        <f>IFERROR(Tableau17[[#This Row],[2008-T1-MACROGAUCHE]]/Tableau17[[#This Row],[2008-T1-MACROTOTALE]],"")</f>
        <v>0.39449541284403672</v>
      </c>
      <c r="MY352" s="26">
        <f>IFERROR(Tableau17[[#This Row],[2008-T1-MACROAUTRE]]/Tableau17[[#This Row],[2008-T1-MACROTOTALE]],"")</f>
        <v>0</v>
      </c>
      <c r="MZ352" s="26">
        <f>IFERROR(Tableau17[[#This Row],[2008-T2-MACROEXTRDROITE]]/Tableau17[[#This Row],[2008-T2-MACROTOTALE]],"")</f>
        <v>0</v>
      </c>
      <c r="NA352" s="26">
        <f>IFERROR(Tableau17[[#This Row],[2008-T2-MACRODROITE]]/Tableau17[[#This Row],[2008-T2-MACROTOTALE]],"")</f>
        <v>0.58430232558139539</v>
      </c>
      <c r="NB352" s="26">
        <f>IFERROR(Tableau17[[#This Row],[2008-T2-MACROCENTRE]]/Tableau17[[#This Row],[2008-T2-MACROTOTALE]],"")</f>
        <v>0</v>
      </c>
      <c r="NC352" s="26">
        <f>IFERROR(Tableau17[[#This Row],[2008-T2-MACROGAUCHE]]/Tableau17[[#This Row],[2008-T2-MACROTOTALE]],"")</f>
        <v>0.41569767441860467</v>
      </c>
      <c r="ND352" s="26">
        <f>IFERROR(Tableau17[[#This Row],[2008-T2-MACROAUTRE]]/Tableau17[[#This Row],[2008-T2-MACROTOTALE]],"")</f>
        <v>0</v>
      </c>
      <c r="NE352" s="26">
        <f>IFERROR(Tableau17[[#This Row],[2014-T1-MACROEXTRDROITE]]/Tableau17[[#This Row],[2014-T1-MACROTOTALE]],"")</f>
        <v>0.25252525252525254</v>
      </c>
      <c r="NF352" s="26">
        <f>IFERROR(Tableau17[[#This Row],[2014-T1-MACRODROITE]]/Tableau17[[#This Row],[2014-T1-MACROTOTALE]],"")</f>
        <v>0.48484848484848486</v>
      </c>
      <c r="NG352" s="26">
        <f>IFERROR(Tableau17[[#This Row],[2014-T1-MACROCENTRE]]/Tableau17[[#This Row],[2014-T1-MACROTOTALE]],"")</f>
        <v>1.0101010101010102E-2</v>
      </c>
      <c r="NH352" s="26">
        <f>IFERROR(Tableau17[[#This Row],[2014-T1-MACROGAUCHE]]/Tableau17[[#This Row],[2014-T1-MACROTOTALE]],"")</f>
        <v>0.25252525252525254</v>
      </c>
      <c r="NI352" s="26">
        <f>IFERROR(Tableau17[[#This Row],[2014-T1-MACROAUTRE]]/Tableau17[[#This Row],[2014-T1-MACROTOTALE]],"")</f>
        <v>0</v>
      </c>
      <c r="NJ352" s="26">
        <f>IFERROR(Tableau17[[#This Row],[2014-T2-MACROEXTRDROITE]]/Tableau17[[#This Row],[2014-T2-MACROTOTALE]],"")</f>
        <v>0.30030959752321984</v>
      </c>
      <c r="NK352" s="26">
        <f>IFERROR(Tableau17[[#This Row],[2014-T2-MACRODROITE]]/Tableau17[[#This Row],[2014-T2-MACROTOTALE]],"")</f>
        <v>0.50464396284829727</v>
      </c>
      <c r="NL352" s="26">
        <f>IFERROR(Tableau17[[#This Row],[2014-T2-MACROCENTRE]]/Tableau17[[#This Row],[2014-T2-MACROTOTALE]],"")</f>
        <v>0</v>
      </c>
      <c r="NM352" s="26">
        <f>IFERROR(Tableau17[[#This Row],[2014-T2-MACROGAUCHE]]/Tableau17[[#This Row],[2014-T2-MACROTOTALE]],"")</f>
        <v>0.19504643962848298</v>
      </c>
      <c r="NN352" s="26">
        <f>IFERROR(Tableau17[[#This Row],[2014-T2-MACROAUTRE]]/Tableau17[[#This Row],[2014-T2-MACROTOTALE]],"")</f>
        <v>0</v>
      </c>
      <c r="NO352" s="26">
        <f>IFERROR( Tableau17[[#This Row],[2015-T1-MACROEXTRDROITE]]/Tableau17[[#This Row],[2015-T1-MACROTOTALE]],"")</f>
        <v>0.34599156118143459</v>
      </c>
      <c r="NP352" s="26">
        <f>IFERROR(Tableau17[[#This Row],[2015-T1-MACRODROITE]]/Tableau17[[#This Row],[2015-T1-MACROTOTALE]],"")</f>
        <v>0.35021097046413502</v>
      </c>
      <c r="NQ352" s="26">
        <f>IFERROR(Tableau17[[#This Row],[2015-T1-MACROCENTRE]]/Tableau17[[#This Row],[2015-T1-MACROTOTALE]],"")</f>
        <v>6.7510548523206745E-2</v>
      </c>
      <c r="NR352" s="26">
        <f>IFERROR(Tableau17[[#This Row],[2015-T1-MACROGAUCHE]]/Tableau17[[#This Row],[2015-T1-MACROTOTALE]],"")</f>
        <v>0.23628691983122363</v>
      </c>
      <c r="NS352" s="26">
        <f>IFERROR(Tableau17[[#This Row],[2015-T1-MACROAUTRE]]/Tableau17[[#This Row],[2015-T1-MACROTOTALE]],"")</f>
        <v>0</v>
      </c>
      <c r="NT352" s="26">
        <f>IFERROR(Tableau17[[#This Row],[2015-T2-MACROEXTRDROITE]]/Tableau17[[#This Row],[2015-T2-MACROTOTALE]],"")</f>
        <v>0.36885245901639346</v>
      </c>
      <c r="NU352" s="26">
        <f>IFERROR(Tableau17[[#This Row],[2015-T2-MACRODROITE]]/Tableau17[[#This Row],[2015-T2-MACROTOTALE]],"")</f>
        <v>0.63114754098360659</v>
      </c>
      <c r="NV352" s="26">
        <f>IFERROR(Tableau17[[#This Row],[2015-T2-MACROCENTRE]]/Tableau17[[#This Row],[2015-T2-MACROTOTALE]],"")</f>
        <v>0</v>
      </c>
      <c r="NW352" s="26">
        <f>IFERROR(Tableau17[[#This Row],[2015-T2-MACROGAUCHE]]/Tableau17[[#This Row],[2015-T2-MACROTOTALE]],"")</f>
        <v>0</v>
      </c>
      <c r="NX352" s="26">
        <f>IFERROR(Tableau17[[#This Row],[2015-T2-MACROAUTRE]]/Tableau17[[#This Row],[2015-T2-MACROTOTALE]],"")</f>
        <v>0</v>
      </c>
      <c r="NY352" s="26">
        <f>IFERROR(Tableau17[[#This Row],[2017-T1-MACROEXTRDROITE]]/Tableau17[[#This Row],[2017-T1-MACROTOTALE]],"")</f>
        <v>0.33971291866028708</v>
      </c>
      <c r="NZ352" s="26">
        <f>IFERROR(Tableau17[[#This Row],[2017-T1-MACRODROITE]]/Tableau17[[#This Row],[2017-T1-MACROTOTALE]],"")</f>
        <v>0.21291866028708134</v>
      </c>
      <c r="OA352" s="26">
        <f>IFERROR(Tableau17[[#This Row],[2017-T1-MACROCENTRE]]/Tableau17[[#This Row],[2017-T1-MACROTOTALE]],"")</f>
        <v>0.17942583732057416</v>
      </c>
      <c r="OB352" s="26">
        <f>IFERROR(Tableau17[[#This Row],[2017-T1-MACROGAUCHE]]/Tableau17[[#This Row],[2017-T1-MACROTOTALE]],"")</f>
        <v>0.24880382775119617</v>
      </c>
      <c r="OC352" s="26">
        <f>IFERROR(Tableau17[[#This Row],[2017-T1-MACROAUTRE]]/Tableau17[[#This Row],[2017-T1-MACROTOTALE]],"")</f>
        <v>1.9138755980861243E-2</v>
      </c>
      <c r="OD352" s="26">
        <f>IFERROR(Tableau17[[#This Row],[2017-T2-MACROEXTRDROITE]]/Tableau17[[#This Row],[2017-T2-MACROTOTALE]],"")</f>
        <v>0.44252873563218392</v>
      </c>
      <c r="OE352" s="26">
        <f>IFERROR(Tableau17[[#This Row],[2017-T2-MACRODROITE]]/Tableau17[[#This Row],[2017-T2-MACROTOTALE]],"")</f>
        <v>0</v>
      </c>
      <c r="OF352" s="26">
        <f>IFERROR(Tableau17[[#This Row],[2017-T2-MACROCENTRE]]/Tableau17[[#This Row],[2017-T2-MACROTOTALE]],"")</f>
        <v>0.55747126436781613</v>
      </c>
      <c r="OG352" s="26">
        <f>IFERROR(Tableau17[[#This Row],[2017-T2-MACROGAUCHE]]/Tableau17[[#This Row],[2017-T2-MACROTOTALE]],"")</f>
        <v>0</v>
      </c>
      <c r="OH352" s="26">
        <f>IFERROR(Tableau17[[#This Row],[2017-T2-MACROAUTRE]]/Tableau17[[#This Row],[2017-T2-MACROTOTALE]],"")</f>
        <v>0</v>
      </c>
      <c r="OI352" s="26">
        <f>IFERROR(Tableau17[[#This Row],[2019-T1-MACROEXTRDROITE]]/Tableau17[[#This Row],[2019-T1-MACROTOTALE]],"")</f>
        <v>0.44444444444444442</v>
      </c>
      <c r="OJ352" s="26">
        <f>IFERROR(Tableau17[[#This Row],[2019-T1-MACRODROITE]]/Tableau17[[#This Row],[2019-T1-MACROTOTALE]],"")</f>
        <v>9.5785440613026823E-2</v>
      </c>
      <c r="OK352" s="26">
        <f>IFERROR(Tableau17[[#This Row],[2019-T1-MACROCENTRE]]/Tableau17[[#This Row],[2019-T1-MACROTOTALE]],"")</f>
        <v>0.21072796934865901</v>
      </c>
      <c r="OL352" s="26">
        <f>IFERROR(Tableau17[[#This Row],[2019-T1-MACROGAUCHE]]/Tableau17[[#This Row],[2019-T1-MACROTOTALE]],"")</f>
        <v>0.20689655172413793</v>
      </c>
      <c r="OM352" s="26">
        <f>IFERROR(Tableau17[[#This Row],[2019-T1-MACROAUTRE]]/Tableau17[[#This Row],[2019-T1-MACROTOTALE]],"")</f>
        <v>4.2145593869731802E-2</v>
      </c>
      <c r="ON352" s="26">
        <f>IFERROR(Tableau17[[#This Row],[2020-T1-MACROEXTRDROITE]]/Tableau17[[#This Row],[2020-T1-MACROTOTALE]],"")</f>
        <v>0.27976190476190477</v>
      </c>
      <c r="OO352" s="26">
        <f>IFERROR(Tableau17[[#This Row],[2020-T1-MACRODROITE]]/Tableau17[[#This Row],[2020-T1-MACROTOTALE]],"")</f>
        <v>0.41666666666666669</v>
      </c>
      <c r="OP352" s="26">
        <f>IFERROR(Tableau17[[#This Row],[2020-T1-MACROCENTRE]]/Tableau17[[#This Row],[2020-T1-MACROTOTALE]],"")</f>
        <v>3.5714285714285712E-2</v>
      </c>
      <c r="OQ352" s="26">
        <f>IFERROR(Tableau17[[#This Row],[2020-T1-MACROGAUCHE]]/Tableau17[[#This Row],[2020-T1-MACROTOTALE]],"")</f>
        <v>0.26785714285714285</v>
      </c>
      <c r="OR352" s="26">
        <f>IFERROR(Tableau17[[#This Row],[2020-T1-MACROAUTRE]]/Tableau17[[#This Row],[2020-T1-MACROTOTALE]],"")</f>
        <v>0</v>
      </c>
      <c r="OS352" s="26">
        <f>IFERROR(Tableau17[[#This Row],[2017 (L)-T1-MACROEXTRDROITE]]/Tableau17[[#This Row],[2017 (L)-T1-MACROTOTALE]],"")</f>
        <v>0.29508196721311475</v>
      </c>
      <c r="OT352" s="26">
        <f>IFERROR(Tableau17[[#This Row],[2017 (L)-T1-MACRODROITE]]/Tableau17[[#This Row],[2017 (L)-T1-MACROTOTALE]],"")</f>
        <v>0.26229508196721313</v>
      </c>
      <c r="OU352" s="26">
        <f>IFERROR(Tableau17[[#This Row],[2017 (L)-T1-MACROCENTRE]]/Tableau17[[#This Row],[2017 (L)-T1-MACROTOTALE]],"")</f>
        <v>0.24180327868852458</v>
      </c>
      <c r="OV352" s="26">
        <f>IFERROR(Tableau17[[#This Row],[2017 (L)-T1-MACROGAUCHE]]/Tableau17[[#This Row],[2017 (L)-T1-MACROTOTALE]],"")</f>
        <v>0.20081967213114754</v>
      </c>
      <c r="OW352" s="26">
        <f>IFERROR(Tableau17[[#This Row],[2017 (L)-T1-MACROAUTRE]]/Tableau17[[#This Row],[2017 (L)-T1-MACROTOTALE]],"")</f>
        <v>0</v>
      </c>
      <c r="OX352" s="26">
        <f>IFERROR(Tableau17[[#This Row],[2017 (L)-T2-MACROEXTRDROITE]]/Tableau17[[#This Row],[2017 (L)-T2-MACROTOTALE]],"")</f>
        <v>0</v>
      </c>
      <c r="OY352" s="26">
        <f>IFERROR(Tableau17[[#This Row],[2017 (L)-T2-MACRODROITE]]/Tableau17[[#This Row],[2017 (L)-T2-MACROTOTALE]],"")</f>
        <v>0.59782608695652173</v>
      </c>
      <c r="OZ352" s="26">
        <f>IFERROR(Tableau17[[#This Row],[2017 (L)-T2-MACROCENTRE]]/Tableau17[[#This Row],[2017 (L)-T2-MACROTOTALE]],"")</f>
        <v>0.40217391304347827</v>
      </c>
      <c r="PA352" s="26">
        <f>IFERROR(Tableau17[[#This Row],[2017 (L)-T2-MACROGAUCHE]]/Tableau17[[#This Row],[2017 (L)-T2-MACROTOTALE]],"")</f>
        <v>0</v>
      </c>
      <c r="PB352" s="26">
        <f>IFERROR(Tableau17[[#This Row],[2017 (L)-T2-MACROAUTRE]]/Tableau17[[#This Row],[2017 (L)-T2-MACROTOTALE]],"")</f>
        <v>0</v>
      </c>
      <c r="PC352" s="26">
        <f>IFERROR(Tableau17[[#This Row],[2008_T1_PROCUS]]/Tableau17[[#This Row],[2008_T1_INSCRITS]],0)</f>
        <v>1.0968921389396709E-2</v>
      </c>
      <c r="PD352" s="26">
        <f>IFERROR(Tableau17[[#This Row],[2008_T2_PROCUS]]/Tableau17[[#This Row],[2008_T2_INSCRITS]],0)</f>
        <v>1.6453382084095063E-2</v>
      </c>
      <c r="PE352" s="26">
        <f>Tableau17[[#This Row],[2014_T1_PROCUS]]/Tableau17[[#This Row],[2014_T1_INSCRITS]]</f>
        <v>5.4446460980036296E-3</v>
      </c>
      <c r="PF352" s="26">
        <f>IFERROR(Tableau17[[#This Row],[2014_T2_PROCUS]]/Tableau17[[#This Row],[2014_T2_INSCRITS]],0)</f>
        <v>7.2595281306715061E-3</v>
      </c>
    </row>
    <row r="353" spans="1:422" x14ac:dyDescent="0.2">
      <c r="A353" s="1">
        <v>3</v>
      </c>
      <c r="B353" s="1" t="s">
        <v>312</v>
      </c>
      <c r="C353" s="1" t="s">
        <v>315</v>
      </c>
      <c r="D353" s="1" t="s">
        <v>315</v>
      </c>
      <c r="E353" s="1">
        <v>555</v>
      </c>
      <c r="F353" s="1">
        <v>5.3996729999999999</v>
      </c>
      <c r="G353" s="1">
        <v>43.288747999999998</v>
      </c>
      <c r="H353" s="3">
        <v>922</v>
      </c>
      <c r="I353" s="3">
        <v>172</v>
      </c>
      <c r="L353" s="1">
        <v>45</v>
      </c>
      <c r="M353" s="1">
        <v>10</v>
      </c>
      <c r="O353" s="1">
        <v>3</v>
      </c>
      <c r="P353" s="1">
        <v>26</v>
      </c>
      <c r="Q353" s="1">
        <v>17</v>
      </c>
      <c r="R353" s="1">
        <v>32</v>
      </c>
      <c r="S353" s="1">
        <v>122</v>
      </c>
      <c r="T353" s="1">
        <v>35</v>
      </c>
      <c r="U353" s="1">
        <v>290</v>
      </c>
      <c r="V353" s="1">
        <v>926</v>
      </c>
      <c r="W353" s="1">
        <v>469</v>
      </c>
      <c r="X353" s="1">
        <v>5</v>
      </c>
      <c r="Y353" s="2">
        <v>0.50647947999999998</v>
      </c>
      <c r="Z353" s="1">
        <v>926</v>
      </c>
      <c r="AA353" s="1">
        <v>489</v>
      </c>
      <c r="AB353" s="1">
        <v>10</v>
      </c>
      <c r="AC353" s="2">
        <v>0.52807775000000001</v>
      </c>
      <c r="AD353" s="1">
        <v>922</v>
      </c>
      <c r="AE353" s="1">
        <v>294</v>
      </c>
      <c r="AF353" s="2">
        <v>0.31887201999999998</v>
      </c>
      <c r="AG353" s="1">
        <f t="shared" si="5"/>
        <v>172</v>
      </c>
      <c r="AH353" s="1">
        <v>976</v>
      </c>
      <c r="AI353" s="1">
        <v>540</v>
      </c>
      <c r="AJ353" s="1">
        <v>10</v>
      </c>
      <c r="AK353" s="2">
        <v>0.55327868999999996</v>
      </c>
      <c r="AL353" s="1">
        <v>974</v>
      </c>
      <c r="AM353" s="1">
        <v>578</v>
      </c>
      <c r="AN353" s="1">
        <v>12</v>
      </c>
      <c r="AO353" s="2">
        <v>0.59342916000000001</v>
      </c>
      <c r="AP353" s="1">
        <v>940</v>
      </c>
      <c r="AQ353" s="1">
        <v>388</v>
      </c>
      <c r="AR353" s="2">
        <v>0.41276595999999999</v>
      </c>
      <c r="AS353" s="1">
        <v>940</v>
      </c>
      <c r="AT353" s="1">
        <v>386</v>
      </c>
      <c r="AU353" s="2">
        <v>0.41063830000000001</v>
      </c>
      <c r="AV353" s="1">
        <v>960</v>
      </c>
      <c r="AW353" s="1">
        <v>432</v>
      </c>
      <c r="AX353" s="2">
        <v>0.45</v>
      </c>
      <c r="AY353" s="1">
        <v>960</v>
      </c>
      <c r="AZ353" s="1">
        <v>363</v>
      </c>
      <c r="BA353" s="2">
        <v>0.37812499999999999</v>
      </c>
      <c r="BB353" s="1">
        <v>958</v>
      </c>
      <c r="BC353" s="1">
        <v>714</v>
      </c>
      <c r="BD353" s="2">
        <v>0.74530271000000003</v>
      </c>
      <c r="BE353" s="1">
        <v>958</v>
      </c>
      <c r="BF353" s="1">
        <v>664</v>
      </c>
      <c r="BG353" s="2">
        <v>0.69311065000000005</v>
      </c>
      <c r="BH353" s="1">
        <v>917</v>
      </c>
      <c r="BI353" s="1">
        <v>413</v>
      </c>
      <c r="BJ353" s="2">
        <v>0.45038168000000001</v>
      </c>
      <c r="BK353" s="1">
        <v>43</v>
      </c>
      <c r="BL353" s="1">
        <v>6</v>
      </c>
      <c r="BM353" s="1">
        <v>3</v>
      </c>
      <c r="BN353" s="1">
        <v>37</v>
      </c>
      <c r="BO353" s="1">
        <v>27</v>
      </c>
      <c r="BP353" s="1">
        <v>209</v>
      </c>
      <c r="BQ353" s="1">
        <v>207</v>
      </c>
      <c r="BR353" s="1">
        <v>532</v>
      </c>
      <c r="BT353" s="1">
        <v>306</v>
      </c>
      <c r="BU353" s="1">
        <v>264</v>
      </c>
      <c r="BW353" s="1">
        <v>570</v>
      </c>
      <c r="BX353" s="1">
        <v>11</v>
      </c>
      <c r="BY353" s="1">
        <v>2</v>
      </c>
      <c r="BZ353" s="1">
        <v>28</v>
      </c>
      <c r="CB353" s="1">
        <v>42</v>
      </c>
      <c r="CC353" s="1">
        <v>93</v>
      </c>
      <c r="CD353" s="1">
        <v>172</v>
      </c>
      <c r="CE353" s="1">
        <v>112</v>
      </c>
      <c r="CF353" s="1">
        <v>460</v>
      </c>
      <c r="CG353" s="1">
        <v>84</v>
      </c>
      <c r="CH353" s="1">
        <v>209</v>
      </c>
      <c r="CI353" s="1">
        <v>178</v>
      </c>
      <c r="CJ353" s="1">
        <v>471</v>
      </c>
      <c r="CK353" s="1">
        <v>5</v>
      </c>
      <c r="CO353" s="1">
        <v>57</v>
      </c>
      <c r="CP353" s="1">
        <v>108</v>
      </c>
      <c r="CR353" s="1">
        <v>12</v>
      </c>
      <c r="CT353" s="1">
        <v>88</v>
      </c>
      <c r="CU353" s="1">
        <v>107</v>
      </c>
      <c r="CW353" s="1">
        <v>377</v>
      </c>
      <c r="CY353" s="1">
        <v>119</v>
      </c>
      <c r="DA353" s="1">
        <v>211</v>
      </c>
      <c r="DC353" s="1">
        <v>330</v>
      </c>
      <c r="DD353" s="1">
        <v>22</v>
      </c>
      <c r="DE353" s="1">
        <v>3</v>
      </c>
      <c r="DF353" s="1">
        <v>6</v>
      </c>
      <c r="DG353" s="1">
        <v>6</v>
      </c>
      <c r="DH353" s="1">
        <v>2</v>
      </c>
      <c r="DI353" s="1">
        <v>39</v>
      </c>
      <c r="DK353" s="1">
        <v>5</v>
      </c>
      <c r="DL353" s="1">
        <v>105</v>
      </c>
      <c r="DN353" s="1">
        <v>60</v>
      </c>
      <c r="DP353" s="1">
        <v>6</v>
      </c>
      <c r="DQ353" s="1">
        <v>2</v>
      </c>
      <c r="DR353" s="1">
        <v>126</v>
      </c>
      <c r="DU353" s="1">
        <v>382</v>
      </c>
      <c r="DV353" s="1">
        <v>174</v>
      </c>
      <c r="DZ353" s="1">
        <v>152</v>
      </c>
      <c r="EA353" s="1">
        <v>326</v>
      </c>
      <c r="EB353" s="1">
        <v>6</v>
      </c>
      <c r="EC353" s="1">
        <v>3</v>
      </c>
      <c r="ED353" s="1">
        <v>1</v>
      </c>
      <c r="EE353" s="1">
        <v>19</v>
      </c>
      <c r="EF353" s="1">
        <v>119</v>
      </c>
      <c r="EG353" s="1">
        <v>53</v>
      </c>
      <c r="EH353" s="1">
        <v>5</v>
      </c>
      <c r="EI353" s="1">
        <v>115</v>
      </c>
      <c r="EJ353" s="1">
        <v>217</v>
      </c>
      <c r="EK353" s="1">
        <v>154</v>
      </c>
      <c r="EL353" s="1">
        <v>6</v>
      </c>
      <c r="EM353" s="1">
        <v>698</v>
      </c>
      <c r="EN353" s="1">
        <v>155</v>
      </c>
      <c r="EO353" s="1">
        <v>454</v>
      </c>
      <c r="EP353" s="1">
        <v>609</v>
      </c>
      <c r="EQ353" s="1">
        <v>0</v>
      </c>
      <c r="ER353" s="1">
        <v>5</v>
      </c>
      <c r="ES353" s="1">
        <v>5</v>
      </c>
      <c r="ET353" s="1">
        <v>37</v>
      </c>
      <c r="EU353" s="1">
        <v>3</v>
      </c>
      <c r="EV353" s="1">
        <v>78</v>
      </c>
      <c r="EW353" s="1">
        <v>19</v>
      </c>
      <c r="EX353" s="1">
        <v>0</v>
      </c>
      <c r="EY353" s="1">
        <v>6</v>
      </c>
      <c r="EZ353" s="1">
        <v>22</v>
      </c>
      <c r="FA353" s="1">
        <v>1</v>
      </c>
      <c r="FB353" s="1">
        <v>0</v>
      </c>
      <c r="FC353" s="1">
        <v>0</v>
      </c>
      <c r="FD353" s="1">
        <v>0</v>
      </c>
      <c r="FE353" s="1">
        <v>0</v>
      </c>
      <c r="FF353" s="1">
        <v>0</v>
      </c>
      <c r="FG353" s="1">
        <v>0</v>
      </c>
      <c r="FH353" s="1">
        <v>14</v>
      </c>
      <c r="FI353" s="1">
        <v>1</v>
      </c>
      <c r="FJ353" s="1">
        <v>27</v>
      </c>
      <c r="FK353" s="1">
        <v>23</v>
      </c>
      <c r="FL353" s="1">
        <v>0</v>
      </c>
      <c r="FM353" s="1">
        <v>78</v>
      </c>
      <c r="FN353" s="1">
        <v>8</v>
      </c>
      <c r="FO353" s="1">
        <v>2</v>
      </c>
      <c r="FP353" s="1">
        <v>67</v>
      </c>
      <c r="FQ353" s="1">
        <v>1</v>
      </c>
      <c r="FR353" s="1">
        <f>SUM(Tableau17[[#This Row],[2019-T1-ALEXANDRE Audric]:[2019-T1-MARIE Florie]])</f>
        <v>397</v>
      </c>
      <c r="FS353" s="1">
        <v>30</v>
      </c>
      <c r="FT353" s="1">
        <v>258</v>
      </c>
      <c r="FU353" s="1">
        <v>0</v>
      </c>
      <c r="FV353" s="1">
        <v>244</v>
      </c>
      <c r="FW353" s="1">
        <v>0</v>
      </c>
      <c r="FX353" s="1">
        <v>532</v>
      </c>
      <c r="FY353" s="1">
        <v>0</v>
      </c>
      <c r="FZ353" s="1">
        <v>264</v>
      </c>
      <c r="GA353" s="1">
        <v>0</v>
      </c>
      <c r="GB353" s="1">
        <v>306</v>
      </c>
      <c r="GC353" s="1">
        <v>0</v>
      </c>
      <c r="GD353" s="1">
        <v>570</v>
      </c>
      <c r="GE353" s="1">
        <v>93</v>
      </c>
      <c r="GF353" s="1">
        <v>174</v>
      </c>
      <c r="GG353" s="1">
        <v>11</v>
      </c>
      <c r="GH353" s="1">
        <v>182</v>
      </c>
      <c r="GI353" s="1">
        <v>0</v>
      </c>
      <c r="GJ353" s="1">
        <v>460</v>
      </c>
      <c r="GK353" s="1">
        <v>84</v>
      </c>
      <c r="GL353" s="1">
        <v>209</v>
      </c>
      <c r="GM353" s="1">
        <v>0</v>
      </c>
      <c r="GN353" s="1">
        <v>178</v>
      </c>
      <c r="GO353" s="1">
        <v>0</v>
      </c>
      <c r="GP353" s="1">
        <v>471</v>
      </c>
      <c r="GQ353" s="1">
        <v>108</v>
      </c>
      <c r="GR353" s="1">
        <v>88</v>
      </c>
      <c r="GS353" s="1">
        <v>0</v>
      </c>
      <c r="GT353" s="1">
        <v>176</v>
      </c>
      <c r="GU353" s="1">
        <v>5</v>
      </c>
      <c r="GV353" s="1">
        <v>377</v>
      </c>
      <c r="GW353" s="1">
        <v>119</v>
      </c>
      <c r="GX353" s="1">
        <v>211</v>
      </c>
      <c r="GY353" s="1">
        <v>0</v>
      </c>
      <c r="GZ353" s="1">
        <v>0</v>
      </c>
      <c r="HA353" s="1">
        <v>0</v>
      </c>
      <c r="HB353" s="1">
        <v>330</v>
      </c>
      <c r="HC353" s="1">
        <v>138</v>
      </c>
      <c r="HD353" s="1">
        <v>119</v>
      </c>
      <c r="HE353" s="1">
        <v>154</v>
      </c>
      <c r="HF353" s="1">
        <v>282</v>
      </c>
      <c r="HG353" s="1">
        <v>5</v>
      </c>
      <c r="HH353" s="1">
        <v>698</v>
      </c>
      <c r="HI353" s="1">
        <v>155</v>
      </c>
      <c r="HJ353" s="1">
        <v>0</v>
      </c>
      <c r="HK353" s="1">
        <v>454</v>
      </c>
      <c r="HL353" s="1">
        <v>0</v>
      </c>
      <c r="HM353" s="1">
        <v>0</v>
      </c>
      <c r="HN353" s="1">
        <v>609</v>
      </c>
      <c r="HO353" s="1">
        <v>98</v>
      </c>
      <c r="HP353" s="1">
        <v>27</v>
      </c>
      <c r="HQ353" s="1">
        <v>67</v>
      </c>
      <c r="HR353" s="1">
        <v>192</v>
      </c>
      <c r="HS353" s="1">
        <v>23</v>
      </c>
      <c r="HT353" s="1">
        <v>407</v>
      </c>
      <c r="HU353" s="1">
        <v>32</v>
      </c>
      <c r="HV353" s="1">
        <v>71</v>
      </c>
      <c r="HW353" s="1">
        <v>17</v>
      </c>
      <c r="HX353" s="1">
        <v>170</v>
      </c>
      <c r="HY353" s="1">
        <v>0</v>
      </c>
      <c r="HZ353" s="1">
        <v>290</v>
      </c>
      <c r="IA353" s="1">
        <v>6</v>
      </c>
      <c r="IB353" s="1">
        <v>66</v>
      </c>
      <c r="IC353" s="1">
        <v>126</v>
      </c>
      <c r="ID353" s="1">
        <v>179</v>
      </c>
      <c r="IE353" s="1">
        <v>5</v>
      </c>
      <c r="IF353" s="1">
        <v>382</v>
      </c>
      <c r="IG353" s="1">
        <v>0</v>
      </c>
      <c r="IH353" s="1">
        <v>0</v>
      </c>
      <c r="II353" s="1">
        <v>152</v>
      </c>
      <c r="IJ353" s="1">
        <v>174</v>
      </c>
      <c r="IK353" s="1">
        <v>0</v>
      </c>
      <c r="IL353" s="1">
        <v>326</v>
      </c>
      <c r="IM353" s="26">
        <f>IFERROR(Tableau17[[#This Row],[LDIV]]/Tableau17[[#This Row],[Total général]],"")</f>
        <v>0</v>
      </c>
      <c r="IN353" s="26">
        <f>IFERROR(Tableau17[[#This Row],[LDVC]]/Tableau17[[#This Row],[Total général]],"")</f>
        <v>0</v>
      </c>
      <c r="IO353" s="26">
        <f>IFERROR(Tableau17[[#This Row],[LDVD]]/Tableau17[[#This Row],[Total général]],"")</f>
        <v>0.15517241379310345</v>
      </c>
      <c r="IP353" s="26">
        <f>IFERROR(Tableau17[[#This Row],[LDVG]]/Tableau17[[#This Row],[Total général]],"")</f>
        <v>3.4482758620689655E-2</v>
      </c>
      <c r="IQ353" s="26">
        <f>IFERROR(Tableau17[[#This Row],[LEXD]]/Tableau17[[#This Row],[Total général]],"")</f>
        <v>0</v>
      </c>
      <c r="IR353" s="26">
        <f>IFERROR(Tableau17[[#This Row],[LEXG]]/Tableau17[[#This Row],[Total général]],"")</f>
        <v>1.0344827586206896E-2</v>
      </c>
      <c r="IS353" s="26">
        <f>IFERROR(Tableau17[[#This Row],[LLR]]/Tableau17[[#This Row],[Total général]],"")</f>
        <v>8.9655172413793102E-2</v>
      </c>
      <c r="IT353" s="26">
        <f>IFERROR(Tableau17[[#This Row],[LREM]]/Tableau17[[#This Row],[Total général]],"")</f>
        <v>5.8620689655172413E-2</v>
      </c>
      <c r="IU353" s="26">
        <f>IFERROR(Tableau17[[#This Row],[LRN]]/Tableau17[[#This Row],[Total général]],"")</f>
        <v>0.1103448275862069</v>
      </c>
      <c r="IV353" s="26">
        <f>IFERROR(Tableau17[[#This Row],[LUG]]/Tableau17[[#This Row],[Total général]],"")</f>
        <v>0.4206896551724138</v>
      </c>
      <c r="IW353" s="26">
        <f>IFERROR(Tableau17[[#This Row],[LVEC]]/Tableau17[[#This Row],[Total général]],"")</f>
        <v>0.1206896551724138</v>
      </c>
      <c r="IX353" s="26">
        <f>IFERROR(Tableau17[[#This Row],[2008-T1-LCMD]]/Tableau17[[#This Row],[2008-T1-TOTAL]],"")</f>
        <v>8.0827067669172928E-2</v>
      </c>
      <c r="IY353" s="26">
        <f>IFERROR(Tableau17[[#This Row],[2008-T1-LDVD]]/Tableau17[[#This Row],[2008-T1-TOTAL]],"")</f>
        <v>1.1278195488721804E-2</v>
      </c>
      <c r="IZ353" s="26">
        <f>IFERROR(Tableau17[[#This Row],[2008-T1-LEXD]]/Tableau17[[#This Row],[2008-T1-TOTAL]],"")</f>
        <v>5.6390977443609019E-3</v>
      </c>
      <c r="JA353" s="26">
        <f>IFERROR(Tableau17[[#This Row],[2008-T1-LEXG]]/Tableau17[[#This Row],[2008-T1-TOTAL]],"")</f>
        <v>6.9548872180451124E-2</v>
      </c>
      <c r="JB353" s="26">
        <f>IFERROR(Tableau17[[#This Row],[2008-T1-LFN]]/Tableau17[[#This Row],[2008-T1-TOTAL]],"")</f>
        <v>5.0751879699248117E-2</v>
      </c>
      <c r="JC353" s="26">
        <f>IFERROR(Tableau17[[#This Row],[2008-T1-LMAJ]]/Tableau17[[#This Row],[2008-T1-TOTAL]],"")</f>
        <v>0.39285714285714285</v>
      </c>
      <c r="JD353" s="26">
        <f>IFERROR(Tableau17[[#This Row],[2008-T1-LUG]]/Tableau17[[#This Row],[2008-T1-TOTAL]],"")</f>
        <v>0.38909774436090228</v>
      </c>
      <c r="JE353" s="26">
        <f>IFERROR(Tableau17[[#This Row],[2008-T2-LFN]]/Tableau17[[#This Row],[2008-T2-TOTAL]],"")</f>
        <v>0</v>
      </c>
      <c r="JF353" s="26">
        <f>IFERROR(Tableau17[[#This Row],[2008-T2-LGC]]/Tableau17[[#This Row],[2008-T2-TOTAL]],"")</f>
        <v>0.5368421052631579</v>
      </c>
      <c r="JG353" s="26">
        <f>IFERROR(Tableau17[[#This Row],[2008-T2-LMAJ]]/Tableau17[[#This Row],[2008-T2-TOTAL]],"")</f>
        <v>0.4631578947368421</v>
      </c>
      <c r="JH353" s="26">
        <f>IFERROR(Tableau17[[#This Row],[2008-T2-LUG]]/Tableau17[[#This Row],[2008-T2-TOTAL]],"")</f>
        <v>0</v>
      </c>
      <c r="JI353" s="26">
        <f>IFERROR(Tableau17[[#This Row],[2014-T1-LDIV]]/Tableau17[[#This Row],[2014-T1-TOTAL]],"")</f>
        <v>2.391304347826087E-2</v>
      </c>
      <c r="JJ353" s="26">
        <f>IFERROR(Tableau17[[#This Row],[2014-T1-LDVD]]/Tableau17[[#This Row],[2014-T1-TOTAL]],"")</f>
        <v>4.3478260869565218E-3</v>
      </c>
      <c r="JK353" s="26">
        <f>IFERROR(Tableau17[[#This Row],[2014-T1-LDVG]]/Tableau17[[#This Row],[2014-T1-TOTAL]],"")</f>
        <v>6.0869565217391307E-2</v>
      </c>
      <c r="JL353" s="26">
        <f>IFERROR(Tableau17[[#This Row],[2014-T1-LEXG]]/Tableau17[[#This Row],[2014-T1-TOTAL]],"")</f>
        <v>0</v>
      </c>
      <c r="JM353" s="26">
        <f>IFERROR(Tableau17[[#This Row],[2014-T1-LFG]]/Tableau17[[#This Row],[2014-T1-TOTAL]],"")</f>
        <v>9.1304347826086957E-2</v>
      </c>
      <c r="JN353" s="26">
        <f>IFERROR(Tableau17[[#This Row],[2014-T1-LFN]]/Tableau17[[#This Row],[2014-T1-TOTAL]],"")</f>
        <v>0.20217391304347826</v>
      </c>
      <c r="JO353" s="26">
        <f>IFERROR(Tableau17[[#This Row],[2014-T1-LUD]]/Tableau17[[#This Row],[2014-T1-TOTAL]],"")</f>
        <v>0.37391304347826088</v>
      </c>
      <c r="JP353" s="26">
        <f>IFERROR(Tableau17[[#This Row],[2014-T1-LUG]]/Tableau17[[#This Row],[2014-T1-TOTAL]],"")</f>
        <v>0.24347826086956523</v>
      </c>
      <c r="JQ353" s="26">
        <f>IFERROR(Tableau17[[#This Row],[2014-T2-LFN]]/Tableau17[[#This Row],[2014-T2-TOTAL]],"")</f>
        <v>0.17834394904458598</v>
      </c>
      <c r="JR353" s="26">
        <f>IFERROR(Tableau17[[#This Row],[2014-T2-LUD]]/Tableau17[[#This Row],[2014-T2-TOTAL]],"")</f>
        <v>0.4437367303609342</v>
      </c>
      <c r="JS353" s="26">
        <f>IFERROR(Tableau17[[#This Row],[2014-T2-LUG]]/Tableau17[[#This Row],[2014-T2-TOTAL]],"")</f>
        <v>0.37791932059447986</v>
      </c>
      <c r="JT353" s="26">
        <f>IFERROR(Tableau17[[#This Row],[2015-T1-BC-DIV]]/Tableau17[[#This Row],[2015-T1-TOTAL]],"")</f>
        <v>1.3262599469496022E-2</v>
      </c>
      <c r="JU353" s="26">
        <f>IFERROR(Tableau17[[#This Row],[2015-T1-BC-DLF]]/Tableau17[[#This Row],[2015-T1-TOTAL]],"")</f>
        <v>0</v>
      </c>
      <c r="JV353" s="26">
        <f>IFERROR(Tableau17[[#This Row],[2015-T1-BC-DVD]]/Tableau17[[#This Row],[2015-T1-TOTAL]],"")</f>
        <v>0</v>
      </c>
      <c r="JW353" s="26">
        <f>IFERROR(Tableau17[[#This Row],[2015-T1-BC-DVG]]/Tableau17[[#This Row],[2015-T1-TOTAL]],"")</f>
        <v>0</v>
      </c>
      <c r="JX353" s="26">
        <f>IFERROR(Tableau17[[#This Row],[2015-T1-BC-FG]]/Tableau17[[#This Row],[2015-T1-TOTAL]],"")</f>
        <v>0.15119363395225463</v>
      </c>
      <c r="JY353" s="26">
        <f>IFERROR(Tableau17[[#This Row],[2015-T1-BC-FN]]/Tableau17[[#This Row],[2015-T1-TOTAL]],"")</f>
        <v>0.28647214854111408</v>
      </c>
      <c r="JZ353" s="26">
        <f>IFERROR(Tableau17[[#This Row],[2015-T1-BC-MDM]]/Tableau17[[#This Row],[2015-T1-TOTAL]],"")</f>
        <v>0</v>
      </c>
      <c r="KA353" s="26">
        <f>IFERROR(Tableau17[[#This Row],[2015-T1-BC-RDG]]/Tableau17[[#This Row],[2015-T1-TOTAL]],"")</f>
        <v>3.1830238726790451E-2</v>
      </c>
      <c r="KB353" s="26">
        <f>IFERROR(Tableau17[[#This Row],[2015-T1-BC-SOC]]/Tableau17[[#This Row],[2015-T1-TOTAL]],"")</f>
        <v>0</v>
      </c>
      <c r="KC353" s="26">
        <f>IFERROR(Tableau17[[#This Row],[2015-T1-BC-UD]]/Tableau17[[#This Row],[2015-T1-TOTAL]],"")</f>
        <v>0.23342175066312998</v>
      </c>
      <c r="KD353" s="26">
        <f>IFERROR(Tableau17[[#This Row],[2015-T1-BC-UG]]/Tableau17[[#This Row],[2015-T1-TOTAL]],"")</f>
        <v>0.28381962864721483</v>
      </c>
      <c r="KE353" s="26">
        <f>IFERROR(Tableau17[[#This Row],[2015-T1-BC-VEC]]/Tableau17[[#This Row],[2015-T1-TOTAL]],"")</f>
        <v>0</v>
      </c>
      <c r="KF353" s="26">
        <f>IFERROR(Tableau17[[#This Row],[2015-T2-BC-DVG]]/Tableau17[[#This Row],[2015-T2-TOTAL]],"")</f>
        <v>0</v>
      </c>
      <c r="KG353" s="26">
        <f>IFERROR(Tableau17[[#This Row],[2015-T2-BC-FN]]/Tableau17[[#This Row],[2015-T2-TOTAL]],"")</f>
        <v>0.3606060606060606</v>
      </c>
      <c r="KH353" s="26">
        <f>IFERROR(Tableau17[[#This Row],[2015-T2-BC-SOC]]/Tableau17[[#This Row],[2015-T2-TOTAL]],"")</f>
        <v>0</v>
      </c>
      <c r="KI353" s="26">
        <f>IFERROR(Tableau17[[#This Row],[2015-T2-BC-UD]]/Tableau17[[#This Row],[2015-T2-TOTAL]],"")</f>
        <v>0.6393939393939394</v>
      </c>
      <c r="KJ353" s="26">
        <f>IFERROR(Tableau17[[#This Row],[2015-T2-BC-UG]]/Tableau17[[#This Row],[2015-T2-TOTAL]],"")</f>
        <v>0</v>
      </c>
      <c r="KK353" s="26">
        <f>IFERROR(Tableau17[[#This Row],[2017 (L)-T1-COM]]/Tableau17[[#This Row],[2017 (L)-T1-TOTAL]],"")</f>
        <v>5.7591623036649213E-2</v>
      </c>
      <c r="KL353" s="26">
        <f>IFERROR(Tableau17[[#This Row],[2017 (L)-T1-DIV]]/Tableau17[[#This Row],[2017 (L)-T1-TOTAL]],"")</f>
        <v>7.8534031413612562E-3</v>
      </c>
      <c r="KM353" s="26">
        <f>IFERROR(Tableau17[[#This Row],[2017 (L)-T1-DLF]]/Tableau17[[#This Row],[2017 (L)-T1-TOTAL]],"")</f>
        <v>1.5706806282722512E-2</v>
      </c>
      <c r="KN353" s="26">
        <f>IFERROR(Tableau17[[#This Row],[2017 (L)-T1-DVD]]/Tableau17[[#This Row],[2017 (L)-T1-TOTAL]],"")</f>
        <v>1.5706806282722512E-2</v>
      </c>
      <c r="KO353" s="26">
        <f>IFERROR(Tableau17[[#This Row],[2017 (L)-T1-DVG]]/Tableau17[[#This Row],[2017 (L)-T1-TOTAL]],"")</f>
        <v>5.235602094240838E-3</v>
      </c>
      <c r="KP353" s="26">
        <f>IFERROR(Tableau17[[#This Row],[2017 (L)-T1-ECO]]/Tableau17[[#This Row],[2017 (L)-T1-TOTAL]],"")</f>
        <v>0.10209424083769633</v>
      </c>
      <c r="KQ353" s="26">
        <f>IFERROR(Tableau17[[#This Row],[2017 (L)-T1-EXD]]/Tableau17[[#This Row],[2017 (L)-T1-TOTAL]],"")</f>
        <v>0</v>
      </c>
      <c r="KR353" s="26">
        <f>IFERROR(Tableau17[[#This Row],[2017 (L)-T1-EXG]]/Tableau17[[#This Row],[2017 (L)-T1-TOTAL]],"")</f>
        <v>1.3089005235602094E-2</v>
      </c>
      <c r="KS353" s="26">
        <f>IFERROR(Tableau17[[#This Row],[2017 (L)-T1-FI]]/Tableau17[[#This Row],[2017 (L)-T1-TOTAL]],"")</f>
        <v>0.27486910994764396</v>
      </c>
      <c r="KT353" s="26">
        <f>IFERROR(Tableau17[[#This Row],[2017 (L)-T1-FN]]/Tableau17[[#This Row],[2017 (L)-T1-TOTAL]],"")</f>
        <v>0</v>
      </c>
      <c r="KU353" s="26">
        <f>IFERROR(Tableau17[[#This Row],[2017 (L)-T1-LR]]/Tableau17[[#This Row],[2017 (L)-T1-TOTAL]],"")</f>
        <v>0.15706806282722513</v>
      </c>
      <c r="KV353" s="26">
        <f>IFERROR(Tableau17[[#This Row],[2017 (L)-T1-MDM]]/Tableau17[[#This Row],[2017 (L)-T1-TOTAL]],"")</f>
        <v>0</v>
      </c>
      <c r="KW353" s="26">
        <f>IFERROR(Tableau17[[#This Row],[2017 (L)-T1-RDG]]/Tableau17[[#This Row],[2017 (L)-T1-TOTAL]],"")</f>
        <v>1.5706806282722512E-2</v>
      </c>
      <c r="KX353" s="26">
        <f>IFERROR(Tableau17[[#This Row],[2017 (L)-T1-REG]]/Tableau17[[#This Row],[2017 (L)-T1-TOTAL]],"")</f>
        <v>5.235602094240838E-3</v>
      </c>
      <c r="KY353" s="26">
        <f>IFERROR(Tableau17[[#This Row],[2017 (L)-T1-REM]]/Tableau17[[#This Row],[2017 (L)-T1-TOTAL]],"")</f>
        <v>0.32984293193717279</v>
      </c>
      <c r="KZ353" s="26">
        <f>IFERROR(Tableau17[[#This Row],[2017 (L)-T1-SOC]]/Tableau17[[#This Row],[2017 (L)-T1-TOTAL]],"")</f>
        <v>0</v>
      </c>
      <c r="LA353" s="26">
        <f>IFERROR(Tableau17[[#This Row],[2017 (L)-T1-UDI]]/Tableau17[[#This Row],[2017 (L)-T1-TOTAL]],"")</f>
        <v>0</v>
      </c>
      <c r="LB353" s="26">
        <f>IFERROR(Tableau17[[#This Row],[2017 (L)-T2-FI]]/Tableau17[[#This Row],[2017 (L)-T2-TOTAL]],"")</f>
        <v>0.53374233128834359</v>
      </c>
      <c r="LC353" s="26">
        <f>IFERROR(Tableau17[[#This Row],[2017 (L)-T2-FN]]/Tableau17[[#This Row],[2017 (L)-T2-TOTAL]],"")</f>
        <v>0</v>
      </c>
      <c r="LD353" s="26">
        <f>IFERROR(Tableau17[[#This Row],[2017 (L)-T2-LR]]/Tableau17[[#This Row],[2017 (L)-T2-TOTAL]],"")</f>
        <v>0</v>
      </c>
      <c r="LE353" s="26">
        <f>IFERROR(Tableau17[[#This Row],[2017 (L)-T2-MDM]]/Tableau17[[#This Row],[2017 (L)-T2-TOTAL]],"")</f>
        <v>0</v>
      </c>
      <c r="LF353" s="26">
        <f>IFERROR(Tableau17[[#This Row],[2017 (L)-T2-REM]]/Tableau17[[#This Row],[2017 (L)-T2-TOTAL]],"")</f>
        <v>0.46625766871165641</v>
      </c>
      <c r="LG353" s="26">
        <f>IFERROR(Tableau17[[#This Row],[2017-T1-ARTHAUD Nathalie]]/Tableau17[[#This Row],[2017-T1-TOTAL]],"")</f>
        <v>8.5959885386819486E-3</v>
      </c>
      <c r="LH353" s="26">
        <f>IFERROR(Tableau17[[#This Row],[2017-T1-ASSELINEAU Fran]]/Tableau17[[#This Row],[2017-T1-TOTAL]],"")</f>
        <v>4.2979942693409743E-3</v>
      </c>
      <c r="LI353" s="26">
        <f>IFERROR(Tableau17[[#This Row],[2017-T1-CHEMINADE Jacques]]/Tableau17[[#This Row],[2017-T1-TOTAL]],"")</f>
        <v>1.4326647564469914E-3</v>
      </c>
      <c r="LJ353" s="26">
        <f>IFERROR(Tableau17[[#This Row],[2017-T1-DUPONT-AIGNAN Nicolas]]/Tableau17[[#This Row],[2017-T1-TOTAL]],"")</f>
        <v>2.7220630372492838E-2</v>
      </c>
      <c r="LK353" s="26">
        <f>IFERROR(Tableau17[[#This Row],[2017-T1-FILLON Fran]]/Tableau17[[#This Row],[2017-T1-TOTAL]],"")</f>
        <v>0.17048710601719197</v>
      </c>
      <c r="LL353" s="26">
        <f>IFERROR(Tableau17[[#This Row],[2017-T1-HAMON Beno]]/Tableau17[[#This Row],[2017-T1-TOTAL]],"")</f>
        <v>7.5931232091690545E-2</v>
      </c>
      <c r="LM353" s="26">
        <f>IFERROR(Tableau17[[#This Row],[2017-T1-LASSALLE Jean]]/Tableau17[[#This Row],[2017-T1-TOTAL]],"")</f>
        <v>7.1633237822349575E-3</v>
      </c>
      <c r="LN353" s="26">
        <f>IFERROR(Tableau17[[#This Row],[2017-T1-LE PEN Marine]]/Tableau17[[#This Row],[2017-T1-TOTAL]],"")</f>
        <v>0.16475644699140402</v>
      </c>
      <c r="LO353" s="26">
        <f>IFERROR(Tableau17[[#This Row],[2017-T1-M Jean-Luc]]/Tableau17[[#This Row],[2017-T1-TOTAL]],"")</f>
        <v>0.31088825214899712</v>
      </c>
      <c r="LP353" s="26">
        <f>IFERROR(Tableau17[[#This Row],[2017-T1-MACRON Emmanuel]]/Tableau17[[#This Row],[2017-T1-TOTAL]],"")</f>
        <v>0.22063037249283668</v>
      </c>
      <c r="LQ353" s="26">
        <f>IFERROR(Tableau17[[#This Row],[2017-T1-POUTOU Philippe]]/Tableau17[[#This Row],[2017-T1-TOTAL]],"")</f>
        <v>8.5959885386819486E-3</v>
      </c>
      <c r="LR353" s="26">
        <f>IFERROR(Tableau17[[#This Row],[2017-T2-LE PEN Marine]]/Tableau17[[#This Row],[2017-T2-TOTAL]],"")</f>
        <v>0.25451559934318557</v>
      </c>
      <c r="LS353" s="26">
        <f>IFERROR(Tableau17[[#This Row],[2017-T2-MACRON Emmanuel]]/Tableau17[[#This Row],[2017-T2-TOTAL]],"")</f>
        <v>0.74548440065681443</v>
      </c>
      <c r="LT353" s="26">
        <f>IFERROR(Tableau17[[#This Row],[2019-T1-ALEXANDRE Audric]]/Tableau17[[#This Row],[2019-T1-TOTAL]],"")</f>
        <v>0</v>
      </c>
      <c r="LU353" s="26">
        <f>IFERROR(Tableau17[[#This Row],[2019-T1-ARTHAUD Nathalie]]/Tableau17[[#This Row],[2019-T1-TOTAL]],"")</f>
        <v>1.2594458438287154E-2</v>
      </c>
      <c r="LV353" s="26">
        <f>IFERROR(Tableau17[[#This Row],[2019-T1-ASSELINEAU François]]/Tableau17[[#This Row],[2019-T1-TOTAL]],"")</f>
        <v>1.2594458438287154E-2</v>
      </c>
      <c r="LW353" s="26">
        <f>IFERROR(Tableau17[[#This Row],[2019-T1-AUBRY Manon]]/Tableau17[[#This Row],[2019-T1-TOTAL]],"")</f>
        <v>9.3198992443324941E-2</v>
      </c>
      <c r="LX353" s="26">
        <f>IFERROR(Tableau17[[#This Row],[2019-T1-AZERGUI Nagib]]/Tableau17[[#This Row],[2019-T1-TOTAL]],"")</f>
        <v>7.556675062972292E-3</v>
      </c>
      <c r="LY353" s="26">
        <f>IFERROR(Tableau17[[#This Row],[2019-T1-BARDELLA Jordan]]/Tableau17[[#This Row],[2019-T1-TOTAL]],"")</f>
        <v>0.19647355163727959</v>
      </c>
      <c r="LZ353" s="26">
        <f>IFERROR(Tableau17[[#This Row],[2019-T1-BELLAMY François-Xavier]]/Tableau17[[#This Row],[2019-T1-TOTAL]],"")</f>
        <v>4.7858942065491183E-2</v>
      </c>
      <c r="MA353" s="26">
        <f>IFERROR(Tableau17[[#This Row],[2019-T1-BIDOU Olivier]]/Tableau17[[#This Row],[2019-T1-TOTAL]],"")</f>
        <v>0</v>
      </c>
      <c r="MB353" s="26">
        <f>IFERROR(Tableau17[[#This Row],[2019-T1-BOURG Dominique]]/Tableau17[[#This Row],[2019-T1-TOTAL]],"")</f>
        <v>1.5113350125944584E-2</v>
      </c>
      <c r="MC353" s="26">
        <f>IFERROR(Tableau17[[#This Row],[2019-T1-BROSSAT Ian]]/Tableau17[[#This Row],[2019-T1-TOTAL]],"")</f>
        <v>5.5415617128463476E-2</v>
      </c>
      <c r="MD353" s="26">
        <f>IFERROR(Tableau17[[#This Row],[2019-T1-CAILLAUD Sophie]]/Tableau17[[#This Row],[2019-T1-TOTAL]],"")</f>
        <v>2.5188916876574307E-3</v>
      </c>
      <c r="ME353" s="26">
        <f>IFERROR(Tableau17[[#This Row],[2019-T1-CAMUS Renaud]]/Tableau17[[#This Row],[2019-T1-TOTAL]],"")</f>
        <v>0</v>
      </c>
      <c r="MF353" s="26">
        <f>IFERROR(Tableau17[[#This Row],[2019-T1-CHALENÇON Christophe]]/Tableau17[[#This Row],[2019-T1-TOTAL]],"")</f>
        <v>0</v>
      </c>
      <c r="MG353" s="26">
        <f>IFERROR(Tableau17[[#This Row],[2019-T1-CORBET Cathy Denise Ginette]]/Tableau17[[#This Row],[2019-T1-TOTAL]],"")</f>
        <v>0</v>
      </c>
      <c r="MH353" s="26">
        <f>IFERROR(Tableau17[[#This Row],[2019-T1-DE PREVOISIN Robert]]/Tableau17[[#This Row],[2019-T1-TOTAL]],"")</f>
        <v>0</v>
      </c>
      <c r="MI353" s="26">
        <f>IFERROR(Tableau17[[#This Row],[2019-T1-DELFEL Thérèse]]/Tableau17[[#This Row],[2019-T1-TOTAL]],"")</f>
        <v>0</v>
      </c>
      <c r="MJ353" s="26">
        <f>IFERROR(Tableau17[[#This Row],[2019-T1-DIEUMEGARD Pierre]]/Tableau17[[#This Row],[2019-T1-TOTAL]],"")</f>
        <v>0</v>
      </c>
      <c r="MK353" s="26">
        <f>IFERROR(Tableau17[[#This Row],[2019-T1-DUPONT-AIGNAN Nicolas]]/Tableau17[[#This Row],[2019-T1-TOTAL]],"")</f>
        <v>3.5264483627204031E-2</v>
      </c>
      <c r="ML353" s="26">
        <f>IFERROR(Tableau17[[#This Row],[2019-T1-GERNIGON Yves]]/Tableau17[[#This Row],[2019-T1-TOTAL]],"")</f>
        <v>2.5188916876574307E-3</v>
      </c>
      <c r="MM353" s="26">
        <f>IFERROR(Tableau17[[#This Row],[2019-T1-GLUCKSMANN Raphaël]]/Tableau17[[#This Row],[2019-T1-TOTAL]],"")</f>
        <v>6.8010075566750636E-2</v>
      </c>
      <c r="MN353" s="26">
        <f>IFERROR(Tableau17[[#This Row],[2019-T1-HAMON Benoît]]/Tableau17[[#This Row],[2019-T1-TOTAL]],"")</f>
        <v>5.793450881612091E-2</v>
      </c>
      <c r="MO353" s="26">
        <f>IFERROR(Tableau17[[#This Row],[2019-T1-HELGEN Gilles]]/Tableau17[[#This Row],[2019-T1-TOTAL]],"")</f>
        <v>0</v>
      </c>
      <c r="MP353" s="26">
        <f>IFERROR(Tableau17[[#This Row],[2019-T1-JADOT Yannick]]/Tableau17[[#This Row],[2019-T1-TOTAL]],"")</f>
        <v>0.19647355163727959</v>
      </c>
      <c r="MQ353" s="26">
        <f>IFERROR(Tableau17[[#This Row],[2019-T1-LAGARDE Jean-Christophe]]/Tableau17[[#This Row],[2019-T1-TOTAL]],"")</f>
        <v>2.0151133501259445E-2</v>
      </c>
      <c r="MR353" s="26">
        <f>IFERROR(Tableau17[[#This Row],[2019-T1-LALANNE Francis]]/Tableau17[[#This Row],[2019-T1-TOTAL]],"")</f>
        <v>5.0377833753148613E-3</v>
      </c>
      <c r="MS353" s="26">
        <f>IFERROR(Tableau17[[#This Row],[2019-T1-LOISEAU Nathalie]]/Tableau17[[#This Row],[2019-T1-TOTAL]],"")</f>
        <v>0.16876574307304787</v>
      </c>
      <c r="MT353" s="26">
        <f>IFERROR(Tableau17[[#This Row],[2019-T1-MARIE Florie]]/Tableau17[[#This Row],[2019-T1-TOTAL]],"")</f>
        <v>2.5188916876574307E-3</v>
      </c>
      <c r="MU353" s="26">
        <f>IFERROR(Tableau17[[#This Row],[2008-T1-MACROEXTRDROITE]]/Tableau17[[#This Row],[2008-T1-MACROTOTALE]],"")</f>
        <v>5.6390977443609019E-2</v>
      </c>
      <c r="MV353" s="26">
        <f>IFERROR(Tableau17[[#This Row],[2008-T1-MACRODROITE]]/Tableau17[[#This Row],[2008-T1-MACROTOTALE]],"")</f>
        <v>0.48496240601503759</v>
      </c>
      <c r="MW353" s="26">
        <f>IFERROR(Tableau17[[#This Row],[2008-T1-MACROCENTRE]]/Tableau17[[#This Row],[2008-T1-MACROTOTALE]],"")</f>
        <v>0</v>
      </c>
      <c r="MX353" s="26">
        <f>IFERROR(Tableau17[[#This Row],[2008-T1-MACROGAUCHE]]/Tableau17[[#This Row],[2008-T1-MACROTOTALE]],"")</f>
        <v>0.45864661654135336</v>
      </c>
      <c r="MY353" s="26">
        <f>IFERROR(Tableau17[[#This Row],[2008-T1-MACROAUTRE]]/Tableau17[[#This Row],[2008-T1-MACROTOTALE]],"")</f>
        <v>0</v>
      </c>
      <c r="MZ353" s="26">
        <f>IFERROR(Tableau17[[#This Row],[2008-T2-MACROEXTRDROITE]]/Tableau17[[#This Row],[2008-T2-MACROTOTALE]],"")</f>
        <v>0</v>
      </c>
      <c r="NA353" s="26">
        <f>IFERROR(Tableau17[[#This Row],[2008-T2-MACRODROITE]]/Tableau17[[#This Row],[2008-T2-MACROTOTALE]],"")</f>
        <v>0.4631578947368421</v>
      </c>
      <c r="NB353" s="26">
        <f>IFERROR(Tableau17[[#This Row],[2008-T2-MACROCENTRE]]/Tableau17[[#This Row],[2008-T2-MACROTOTALE]],"")</f>
        <v>0</v>
      </c>
      <c r="NC353" s="26">
        <f>IFERROR(Tableau17[[#This Row],[2008-T2-MACROGAUCHE]]/Tableau17[[#This Row],[2008-T2-MACROTOTALE]],"")</f>
        <v>0.5368421052631579</v>
      </c>
      <c r="ND353" s="26">
        <f>IFERROR(Tableau17[[#This Row],[2008-T2-MACROAUTRE]]/Tableau17[[#This Row],[2008-T2-MACROTOTALE]],"")</f>
        <v>0</v>
      </c>
      <c r="NE353" s="26">
        <f>IFERROR(Tableau17[[#This Row],[2014-T1-MACROEXTRDROITE]]/Tableau17[[#This Row],[2014-T1-MACROTOTALE]],"")</f>
        <v>0.20217391304347826</v>
      </c>
      <c r="NF353" s="26">
        <f>IFERROR(Tableau17[[#This Row],[2014-T1-MACRODROITE]]/Tableau17[[#This Row],[2014-T1-MACROTOTALE]],"")</f>
        <v>0.37826086956521737</v>
      </c>
      <c r="NG353" s="26">
        <f>IFERROR(Tableau17[[#This Row],[2014-T1-MACROCENTRE]]/Tableau17[[#This Row],[2014-T1-MACROTOTALE]],"")</f>
        <v>2.391304347826087E-2</v>
      </c>
      <c r="NH353" s="26">
        <f>IFERROR(Tableau17[[#This Row],[2014-T1-MACROGAUCHE]]/Tableau17[[#This Row],[2014-T1-MACROTOTALE]],"")</f>
        <v>0.39565217391304347</v>
      </c>
      <c r="NI353" s="26">
        <f>IFERROR(Tableau17[[#This Row],[2014-T1-MACROAUTRE]]/Tableau17[[#This Row],[2014-T1-MACROTOTALE]],"")</f>
        <v>0</v>
      </c>
      <c r="NJ353" s="26">
        <f>IFERROR(Tableau17[[#This Row],[2014-T2-MACROEXTRDROITE]]/Tableau17[[#This Row],[2014-T2-MACROTOTALE]],"")</f>
        <v>0.17834394904458598</v>
      </c>
      <c r="NK353" s="26">
        <f>IFERROR(Tableau17[[#This Row],[2014-T2-MACRODROITE]]/Tableau17[[#This Row],[2014-T2-MACROTOTALE]],"")</f>
        <v>0.4437367303609342</v>
      </c>
      <c r="NL353" s="26">
        <f>IFERROR(Tableau17[[#This Row],[2014-T2-MACROCENTRE]]/Tableau17[[#This Row],[2014-T2-MACROTOTALE]],"")</f>
        <v>0</v>
      </c>
      <c r="NM353" s="26">
        <f>IFERROR(Tableau17[[#This Row],[2014-T2-MACROGAUCHE]]/Tableau17[[#This Row],[2014-T2-MACROTOTALE]],"")</f>
        <v>0.37791932059447986</v>
      </c>
      <c r="NN353" s="26">
        <f>IFERROR(Tableau17[[#This Row],[2014-T2-MACROAUTRE]]/Tableau17[[#This Row],[2014-T2-MACROTOTALE]],"")</f>
        <v>0</v>
      </c>
      <c r="NO353" s="26">
        <f>IFERROR( Tableau17[[#This Row],[2015-T1-MACROEXTRDROITE]]/Tableau17[[#This Row],[2015-T1-MACROTOTALE]],"")</f>
        <v>0.28647214854111408</v>
      </c>
      <c r="NP353" s="26">
        <f>IFERROR(Tableau17[[#This Row],[2015-T1-MACRODROITE]]/Tableau17[[#This Row],[2015-T1-MACROTOTALE]],"")</f>
        <v>0.23342175066312998</v>
      </c>
      <c r="NQ353" s="26">
        <f>IFERROR(Tableau17[[#This Row],[2015-T1-MACROCENTRE]]/Tableau17[[#This Row],[2015-T1-MACROTOTALE]],"")</f>
        <v>0</v>
      </c>
      <c r="NR353" s="26">
        <f>IFERROR(Tableau17[[#This Row],[2015-T1-MACROGAUCHE]]/Tableau17[[#This Row],[2015-T1-MACROTOTALE]],"")</f>
        <v>0.46684350132625996</v>
      </c>
      <c r="NS353" s="26">
        <f>IFERROR(Tableau17[[#This Row],[2015-T1-MACROAUTRE]]/Tableau17[[#This Row],[2015-T1-MACROTOTALE]],"")</f>
        <v>1.3262599469496022E-2</v>
      </c>
      <c r="NT353" s="26">
        <f>IFERROR(Tableau17[[#This Row],[2015-T2-MACROEXTRDROITE]]/Tableau17[[#This Row],[2015-T2-MACROTOTALE]],"")</f>
        <v>0.3606060606060606</v>
      </c>
      <c r="NU353" s="26">
        <f>IFERROR(Tableau17[[#This Row],[2015-T2-MACRODROITE]]/Tableau17[[#This Row],[2015-T2-MACROTOTALE]],"")</f>
        <v>0.6393939393939394</v>
      </c>
      <c r="NV353" s="26">
        <f>IFERROR(Tableau17[[#This Row],[2015-T2-MACROCENTRE]]/Tableau17[[#This Row],[2015-T2-MACROTOTALE]],"")</f>
        <v>0</v>
      </c>
      <c r="NW353" s="26">
        <f>IFERROR(Tableau17[[#This Row],[2015-T2-MACROGAUCHE]]/Tableau17[[#This Row],[2015-T2-MACROTOTALE]],"")</f>
        <v>0</v>
      </c>
      <c r="NX353" s="26">
        <f>IFERROR(Tableau17[[#This Row],[2015-T2-MACROAUTRE]]/Tableau17[[#This Row],[2015-T2-MACROTOTALE]],"")</f>
        <v>0</v>
      </c>
      <c r="NY353" s="26">
        <f>IFERROR(Tableau17[[#This Row],[2017-T1-MACROEXTRDROITE]]/Tableau17[[#This Row],[2017-T1-MACROTOTALE]],"")</f>
        <v>0.19770773638968481</v>
      </c>
      <c r="NZ353" s="26">
        <f>IFERROR(Tableau17[[#This Row],[2017-T1-MACRODROITE]]/Tableau17[[#This Row],[2017-T1-MACROTOTALE]],"")</f>
        <v>0.17048710601719197</v>
      </c>
      <c r="OA353" s="26">
        <f>IFERROR(Tableau17[[#This Row],[2017-T1-MACROCENTRE]]/Tableau17[[#This Row],[2017-T1-MACROTOTALE]],"")</f>
        <v>0.22063037249283668</v>
      </c>
      <c r="OB353" s="26">
        <f>IFERROR(Tableau17[[#This Row],[2017-T1-MACROGAUCHE]]/Tableau17[[#This Row],[2017-T1-MACROTOTALE]],"")</f>
        <v>0.4040114613180516</v>
      </c>
      <c r="OC353" s="26">
        <f>IFERROR(Tableau17[[#This Row],[2017-T1-MACROAUTRE]]/Tableau17[[#This Row],[2017-T1-MACROTOTALE]],"")</f>
        <v>7.1633237822349575E-3</v>
      </c>
      <c r="OD353" s="26">
        <f>IFERROR(Tableau17[[#This Row],[2017-T2-MACROEXTRDROITE]]/Tableau17[[#This Row],[2017-T2-MACROTOTALE]],"")</f>
        <v>0.25451559934318557</v>
      </c>
      <c r="OE353" s="26">
        <f>IFERROR(Tableau17[[#This Row],[2017-T2-MACRODROITE]]/Tableau17[[#This Row],[2017-T2-MACROTOTALE]],"")</f>
        <v>0</v>
      </c>
      <c r="OF353" s="26">
        <f>IFERROR(Tableau17[[#This Row],[2017-T2-MACROCENTRE]]/Tableau17[[#This Row],[2017-T2-MACROTOTALE]],"")</f>
        <v>0.74548440065681443</v>
      </c>
      <c r="OG353" s="26">
        <f>IFERROR(Tableau17[[#This Row],[2017-T2-MACROGAUCHE]]/Tableau17[[#This Row],[2017-T2-MACROTOTALE]],"")</f>
        <v>0</v>
      </c>
      <c r="OH353" s="26">
        <f>IFERROR(Tableau17[[#This Row],[2017-T2-MACROAUTRE]]/Tableau17[[#This Row],[2017-T2-MACROTOTALE]],"")</f>
        <v>0</v>
      </c>
      <c r="OI353" s="26">
        <f>IFERROR(Tableau17[[#This Row],[2019-T1-MACROEXTRDROITE]]/Tableau17[[#This Row],[2019-T1-MACROTOTALE]],"")</f>
        <v>0.24078624078624078</v>
      </c>
      <c r="OJ353" s="26">
        <f>IFERROR(Tableau17[[#This Row],[2019-T1-MACRODROITE]]/Tableau17[[#This Row],[2019-T1-MACROTOTALE]],"")</f>
        <v>6.6339066339066333E-2</v>
      </c>
      <c r="OK353" s="26">
        <f>IFERROR(Tableau17[[#This Row],[2019-T1-MACROCENTRE]]/Tableau17[[#This Row],[2019-T1-MACROTOTALE]],"")</f>
        <v>0.16461916461916462</v>
      </c>
      <c r="OL353" s="26">
        <f>IFERROR(Tableau17[[#This Row],[2019-T1-MACROGAUCHE]]/Tableau17[[#This Row],[2019-T1-MACROTOTALE]],"")</f>
        <v>0.47174447174447176</v>
      </c>
      <c r="OM353" s="26">
        <f>IFERROR(Tableau17[[#This Row],[2019-T1-MACROAUTRE]]/Tableau17[[#This Row],[2019-T1-MACROTOTALE]],"")</f>
        <v>5.6511056511056514E-2</v>
      </c>
      <c r="ON353" s="26">
        <f>IFERROR(Tableau17[[#This Row],[2020-T1-MACROEXTRDROITE]]/Tableau17[[#This Row],[2020-T1-MACROTOTALE]],"")</f>
        <v>0.1103448275862069</v>
      </c>
      <c r="OO353" s="26">
        <f>IFERROR(Tableau17[[#This Row],[2020-T1-MACRODROITE]]/Tableau17[[#This Row],[2020-T1-MACROTOTALE]],"")</f>
        <v>0.24482758620689654</v>
      </c>
      <c r="OP353" s="26">
        <f>IFERROR(Tableau17[[#This Row],[2020-T1-MACROCENTRE]]/Tableau17[[#This Row],[2020-T1-MACROTOTALE]],"")</f>
        <v>5.8620689655172413E-2</v>
      </c>
      <c r="OQ353" s="26">
        <f>IFERROR(Tableau17[[#This Row],[2020-T1-MACROGAUCHE]]/Tableau17[[#This Row],[2020-T1-MACROTOTALE]],"")</f>
        <v>0.58620689655172409</v>
      </c>
      <c r="OR353" s="26">
        <f>IFERROR(Tableau17[[#This Row],[2020-T1-MACROAUTRE]]/Tableau17[[#This Row],[2020-T1-MACROTOTALE]],"")</f>
        <v>0</v>
      </c>
      <c r="OS353" s="26">
        <f>IFERROR(Tableau17[[#This Row],[2017 (L)-T1-MACROEXTRDROITE]]/Tableau17[[#This Row],[2017 (L)-T1-MACROTOTALE]],"")</f>
        <v>1.5706806282722512E-2</v>
      </c>
      <c r="OT353" s="26">
        <f>IFERROR(Tableau17[[#This Row],[2017 (L)-T1-MACRODROITE]]/Tableau17[[#This Row],[2017 (L)-T1-MACROTOTALE]],"")</f>
        <v>0.17277486910994763</v>
      </c>
      <c r="OU353" s="26">
        <f>IFERROR(Tableau17[[#This Row],[2017 (L)-T1-MACROCENTRE]]/Tableau17[[#This Row],[2017 (L)-T1-MACROTOTALE]],"")</f>
        <v>0.32984293193717279</v>
      </c>
      <c r="OV353" s="26">
        <f>IFERROR(Tableau17[[#This Row],[2017 (L)-T1-MACROGAUCHE]]/Tableau17[[#This Row],[2017 (L)-T1-MACROTOTALE]],"")</f>
        <v>0.468586387434555</v>
      </c>
      <c r="OW353" s="26">
        <f>IFERROR(Tableau17[[#This Row],[2017 (L)-T1-MACROAUTRE]]/Tableau17[[#This Row],[2017 (L)-T1-MACROTOTALE]],"")</f>
        <v>1.3089005235602094E-2</v>
      </c>
      <c r="OX353" s="26">
        <f>IFERROR(Tableau17[[#This Row],[2017 (L)-T2-MACROEXTRDROITE]]/Tableau17[[#This Row],[2017 (L)-T2-MACROTOTALE]],"")</f>
        <v>0</v>
      </c>
      <c r="OY353" s="26">
        <f>IFERROR(Tableau17[[#This Row],[2017 (L)-T2-MACRODROITE]]/Tableau17[[#This Row],[2017 (L)-T2-MACROTOTALE]],"")</f>
        <v>0</v>
      </c>
      <c r="OZ353" s="26">
        <f>IFERROR(Tableau17[[#This Row],[2017 (L)-T2-MACROCENTRE]]/Tableau17[[#This Row],[2017 (L)-T2-MACROTOTALE]],"")</f>
        <v>0.46625766871165641</v>
      </c>
      <c r="PA353" s="26">
        <f>IFERROR(Tableau17[[#This Row],[2017 (L)-T2-MACROGAUCHE]]/Tableau17[[#This Row],[2017 (L)-T2-MACROTOTALE]],"")</f>
        <v>0.53374233128834359</v>
      </c>
      <c r="PB353" s="26">
        <f>IFERROR(Tableau17[[#This Row],[2017 (L)-T2-MACROAUTRE]]/Tableau17[[#This Row],[2017 (L)-T2-MACROTOTALE]],"")</f>
        <v>0</v>
      </c>
      <c r="PC353" s="26">
        <f>IFERROR(Tableau17[[#This Row],[2008_T1_PROCUS]]/Tableau17[[#This Row],[2008_T1_INSCRITS]],0)</f>
        <v>1.0245901639344262E-2</v>
      </c>
      <c r="PD353" s="26">
        <f>IFERROR(Tableau17[[#This Row],[2008_T2_PROCUS]]/Tableau17[[#This Row],[2008_T2_INSCRITS]],0)</f>
        <v>1.2320328542094456E-2</v>
      </c>
      <c r="PE353" s="26">
        <f>Tableau17[[#This Row],[2014_T1_PROCUS]]/Tableau17[[#This Row],[2014_T1_INSCRITS]]</f>
        <v>5.3995680345572351E-3</v>
      </c>
      <c r="PF353" s="26">
        <f>IFERROR(Tableau17[[#This Row],[2014_T2_PROCUS]]/Tableau17[[#This Row],[2014_T2_INSCRITS]],0)</f>
        <v>1.079913606911447E-2</v>
      </c>
    </row>
    <row r="354" spans="1:422" hidden="1" x14ac:dyDescent="0.2">
      <c r="A354" s="1">
        <v>5</v>
      </c>
      <c r="B354" s="1" t="s">
        <v>316</v>
      </c>
      <c r="C354" s="1" t="s">
        <v>410</v>
      </c>
      <c r="D354" s="1" t="s">
        <v>410</v>
      </c>
      <c r="E354" s="1">
        <v>1005</v>
      </c>
      <c r="F354" s="1">
        <v>5.4048309999999997</v>
      </c>
      <c r="G354" s="1">
        <v>43.285693000000002</v>
      </c>
      <c r="H354" s="3">
        <v>996</v>
      </c>
      <c r="I354" s="3">
        <v>210</v>
      </c>
      <c r="L354" s="1">
        <v>31</v>
      </c>
      <c r="M354" s="1">
        <v>14</v>
      </c>
      <c r="P354" s="1">
        <v>67</v>
      </c>
      <c r="Q354" s="1">
        <v>22</v>
      </c>
      <c r="R354" s="1">
        <v>67</v>
      </c>
      <c r="S354" s="1">
        <v>50</v>
      </c>
      <c r="T354" s="1">
        <v>27</v>
      </c>
      <c r="U354" s="1">
        <v>278</v>
      </c>
      <c r="V354" s="1">
        <v>744</v>
      </c>
      <c r="W354" s="1">
        <v>373</v>
      </c>
      <c r="X354" s="1">
        <v>4</v>
      </c>
      <c r="Y354" s="2">
        <v>0.50134409000000002</v>
      </c>
      <c r="Z354" s="1">
        <v>744</v>
      </c>
      <c r="AA354" s="1">
        <v>412</v>
      </c>
      <c r="AB354" s="1">
        <v>6</v>
      </c>
      <c r="AC354" s="2">
        <v>0.55376344</v>
      </c>
      <c r="AD354" s="1">
        <v>996</v>
      </c>
      <c r="AE354" s="1">
        <v>289</v>
      </c>
      <c r="AF354" s="2">
        <v>0.29016064000000003</v>
      </c>
      <c r="AG354" s="1">
        <f t="shared" si="5"/>
        <v>210</v>
      </c>
      <c r="AH354" s="1">
        <v>665</v>
      </c>
      <c r="AI354" s="1">
        <v>377</v>
      </c>
      <c r="AJ354" s="1">
        <v>6</v>
      </c>
      <c r="AK354" s="2">
        <v>0.56691729000000002</v>
      </c>
      <c r="AL354" s="1">
        <v>665</v>
      </c>
      <c r="AM354" s="1">
        <v>400</v>
      </c>
      <c r="AN354" s="1">
        <v>10</v>
      </c>
      <c r="AO354" s="2">
        <v>0.60150376000000005</v>
      </c>
      <c r="AP354" s="1">
        <v>871</v>
      </c>
      <c r="AQ354" s="1">
        <v>360</v>
      </c>
      <c r="AR354" s="2">
        <v>0.41331803</v>
      </c>
      <c r="AS354" s="1">
        <v>871</v>
      </c>
      <c r="AT354" s="1">
        <v>389</v>
      </c>
      <c r="AU354" s="2">
        <v>0.44661308999999999</v>
      </c>
      <c r="AV354" s="1">
        <v>943</v>
      </c>
      <c r="AW354" s="1">
        <v>405</v>
      </c>
      <c r="AX354" s="2">
        <v>0.42948037999999999</v>
      </c>
      <c r="AY354" s="1">
        <v>943</v>
      </c>
      <c r="AZ354" s="1">
        <v>316</v>
      </c>
      <c r="BA354" s="2">
        <v>0.33510074000000001</v>
      </c>
      <c r="BB354" s="1">
        <v>941</v>
      </c>
      <c r="BC354" s="1">
        <v>684</v>
      </c>
      <c r="BD354" s="2">
        <v>0.72688629000000005</v>
      </c>
      <c r="BE354" s="1">
        <v>941</v>
      </c>
      <c r="BF354" s="1">
        <v>653</v>
      </c>
      <c r="BG354" s="2">
        <v>0.69394261000000002</v>
      </c>
      <c r="BH354" s="1">
        <v>964</v>
      </c>
      <c r="BI354" s="1">
        <v>416</v>
      </c>
      <c r="BJ354" s="2">
        <v>0.43153527000000003</v>
      </c>
      <c r="BK354" s="1">
        <v>23</v>
      </c>
      <c r="BN354" s="1">
        <v>18</v>
      </c>
      <c r="BO354" s="1">
        <v>47</v>
      </c>
      <c r="BP354" s="1">
        <v>139</v>
      </c>
      <c r="BQ354" s="1">
        <v>146</v>
      </c>
      <c r="BR354" s="1">
        <v>373</v>
      </c>
      <c r="BT354" s="1">
        <v>193</v>
      </c>
      <c r="BU354" s="1">
        <v>199</v>
      </c>
      <c r="BW354" s="1">
        <v>392</v>
      </c>
      <c r="BX354" s="1">
        <v>3</v>
      </c>
      <c r="BZ354" s="1">
        <v>17</v>
      </c>
      <c r="CB354" s="1">
        <v>28</v>
      </c>
      <c r="CC354" s="1">
        <v>132</v>
      </c>
      <c r="CD354" s="1">
        <v>134</v>
      </c>
      <c r="CE354" s="1">
        <v>40</v>
      </c>
      <c r="CF354" s="1">
        <v>354</v>
      </c>
      <c r="CG354" s="1">
        <v>146</v>
      </c>
      <c r="CH354" s="1">
        <v>165</v>
      </c>
      <c r="CI354" s="1">
        <v>84</v>
      </c>
      <c r="CJ354" s="1">
        <v>395</v>
      </c>
      <c r="CK354" s="1">
        <v>10</v>
      </c>
      <c r="CO354" s="1">
        <v>42</v>
      </c>
      <c r="CP354" s="1">
        <v>154</v>
      </c>
      <c r="CR354" s="1">
        <v>6</v>
      </c>
      <c r="CT354" s="1">
        <v>83</v>
      </c>
      <c r="CU354" s="1">
        <v>53</v>
      </c>
      <c r="CW354" s="1">
        <v>348</v>
      </c>
      <c r="CY354" s="1">
        <v>166</v>
      </c>
      <c r="DA354" s="1">
        <v>178</v>
      </c>
      <c r="DC354" s="1">
        <v>344</v>
      </c>
      <c r="DD354" s="1">
        <v>24</v>
      </c>
      <c r="DE354" s="1">
        <v>8</v>
      </c>
      <c r="DF354" s="1">
        <v>0</v>
      </c>
      <c r="DG354" s="1">
        <v>0</v>
      </c>
      <c r="DI354" s="1">
        <v>29</v>
      </c>
      <c r="DJ354" s="1">
        <v>6</v>
      </c>
      <c r="DK354" s="1">
        <v>2</v>
      </c>
      <c r="DL354" s="1">
        <v>58</v>
      </c>
      <c r="DM354" s="1">
        <v>85</v>
      </c>
      <c r="DN354" s="1">
        <v>73</v>
      </c>
      <c r="DO354" s="1">
        <v>110</v>
      </c>
      <c r="DP354" s="1">
        <v>1</v>
      </c>
      <c r="DU354" s="1">
        <v>396</v>
      </c>
      <c r="DX354" s="1">
        <v>143</v>
      </c>
      <c r="DY354" s="1">
        <v>139</v>
      </c>
      <c r="EA354" s="1">
        <v>282</v>
      </c>
      <c r="EB354" s="1">
        <v>4</v>
      </c>
      <c r="EC354" s="1">
        <v>15</v>
      </c>
      <c r="ED354" s="1">
        <v>3</v>
      </c>
      <c r="EE354" s="1">
        <v>17</v>
      </c>
      <c r="EF354" s="1">
        <v>79</v>
      </c>
      <c r="EG354" s="1">
        <v>28</v>
      </c>
      <c r="EH354" s="1">
        <v>6</v>
      </c>
      <c r="EI354" s="1">
        <v>212</v>
      </c>
      <c r="EJ354" s="1">
        <v>166</v>
      </c>
      <c r="EK354" s="1">
        <v>133</v>
      </c>
      <c r="EL354" s="1">
        <v>8</v>
      </c>
      <c r="EM354" s="1">
        <v>671</v>
      </c>
      <c r="EN354" s="1">
        <v>261</v>
      </c>
      <c r="EO354" s="1">
        <v>330</v>
      </c>
      <c r="EP354" s="1">
        <v>591</v>
      </c>
      <c r="EQ354" s="1">
        <v>1</v>
      </c>
      <c r="ER354" s="1">
        <v>2</v>
      </c>
      <c r="ES354" s="1">
        <v>9</v>
      </c>
      <c r="ET354" s="1">
        <v>24</v>
      </c>
      <c r="EU354" s="1">
        <v>4</v>
      </c>
      <c r="EV354" s="1">
        <v>131</v>
      </c>
      <c r="EW354" s="1">
        <v>27</v>
      </c>
      <c r="EX354" s="1">
        <v>3</v>
      </c>
      <c r="EY354" s="1">
        <v>4</v>
      </c>
      <c r="EZ354" s="1">
        <v>21</v>
      </c>
      <c r="FA354" s="1">
        <v>0</v>
      </c>
      <c r="FB354" s="1">
        <v>0</v>
      </c>
      <c r="FC354" s="1">
        <v>0</v>
      </c>
      <c r="FD354" s="1">
        <v>0</v>
      </c>
      <c r="FE354" s="1">
        <v>0</v>
      </c>
      <c r="FF354" s="1">
        <v>0</v>
      </c>
      <c r="FG354" s="1">
        <v>0</v>
      </c>
      <c r="FH354" s="1">
        <v>10</v>
      </c>
      <c r="FI354" s="1">
        <v>0</v>
      </c>
      <c r="FJ354" s="1">
        <v>21</v>
      </c>
      <c r="FK354" s="1">
        <v>15</v>
      </c>
      <c r="FL354" s="1">
        <v>0</v>
      </c>
      <c r="FM354" s="1">
        <v>45</v>
      </c>
      <c r="FN354" s="1">
        <v>3</v>
      </c>
      <c r="FO354" s="1">
        <v>3</v>
      </c>
      <c r="FP354" s="1">
        <v>78</v>
      </c>
      <c r="FQ354" s="1">
        <v>2</v>
      </c>
      <c r="FR354" s="1">
        <f>SUM(Tableau17[[#This Row],[2019-T1-ALEXANDRE Audric]:[2019-T1-MARIE Florie]])</f>
        <v>403</v>
      </c>
      <c r="FS354" s="1">
        <v>47</v>
      </c>
      <c r="FT354" s="1">
        <v>162</v>
      </c>
      <c r="FU354" s="1">
        <v>0</v>
      </c>
      <c r="FV354" s="1">
        <v>164</v>
      </c>
      <c r="FW354" s="1">
        <v>0</v>
      </c>
      <c r="FX354" s="1">
        <v>373</v>
      </c>
      <c r="FY354" s="1">
        <v>0</v>
      </c>
      <c r="FZ354" s="1">
        <v>199</v>
      </c>
      <c r="GA354" s="1">
        <v>0</v>
      </c>
      <c r="GB354" s="1">
        <v>193</v>
      </c>
      <c r="GC354" s="1">
        <v>0</v>
      </c>
      <c r="GD354" s="1">
        <v>392</v>
      </c>
      <c r="GE354" s="1">
        <v>132</v>
      </c>
      <c r="GF354" s="1">
        <v>134</v>
      </c>
      <c r="GG354" s="1">
        <v>3</v>
      </c>
      <c r="GH354" s="1">
        <v>85</v>
      </c>
      <c r="GI354" s="1">
        <v>0</v>
      </c>
      <c r="GJ354" s="1">
        <v>354</v>
      </c>
      <c r="GK354" s="1">
        <v>146</v>
      </c>
      <c r="GL354" s="1">
        <v>165</v>
      </c>
      <c r="GM354" s="1">
        <v>0</v>
      </c>
      <c r="GN354" s="1">
        <v>84</v>
      </c>
      <c r="GO354" s="1">
        <v>0</v>
      </c>
      <c r="GP354" s="1">
        <v>395</v>
      </c>
      <c r="GQ354" s="1">
        <v>154</v>
      </c>
      <c r="GR354" s="1">
        <v>83</v>
      </c>
      <c r="GS354" s="1">
        <v>0</v>
      </c>
      <c r="GT354" s="1">
        <v>101</v>
      </c>
      <c r="GU354" s="1">
        <v>10</v>
      </c>
      <c r="GV354" s="1">
        <v>348</v>
      </c>
      <c r="GW354" s="1">
        <v>166</v>
      </c>
      <c r="GX354" s="1">
        <v>178</v>
      </c>
      <c r="GY354" s="1">
        <v>0</v>
      </c>
      <c r="GZ354" s="1">
        <v>0</v>
      </c>
      <c r="HA354" s="1">
        <v>0</v>
      </c>
      <c r="HB354" s="1">
        <v>344</v>
      </c>
      <c r="HC354" s="1">
        <v>247</v>
      </c>
      <c r="HD354" s="1">
        <v>79</v>
      </c>
      <c r="HE354" s="1">
        <v>133</v>
      </c>
      <c r="HF354" s="1">
        <v>206</v>
      </c>
      <c r="HG354" s="1">
        <v>6</v>
      </c>
      <c r="HH354" s="1">
        <v>671</v>
      </c>
      <c r="HI354" s="1">
        <v>261</v>
      </c>
      <c r="HJ354" s="1">
        <v>0</v>
      </c>
      <c r="HK354" s="1">
        <v>330</v>
      </c>
      <c r="HL354" s="1">
        <v>0</v>
      </c>
      <c r="HM354" s="1">
        <v>0</v>
      </c>
      <c r="HN354" s="1">
        <v>591</v>
      </c>
      <c r="HO354" s="1">
        <v>150</v>
      </c>
      <c r="HP354" s="1">
        <v>30</v>
      </c>
      <c r="HQ354" s="1">
        <v>78</v>
      </c>
      <c r="HR354" s="1">
        <v>128</v>
      </c>
      <c r="HS354" s="1">
        <v>21</v>
      </c>
      <c r="HT354" s="1">
        <v>407</v>
      </c>
      <c r="HU354" s="1">
        <v>67</v>
      </c>
      <c r="HV354" s="1">
        <v>98</v>
      </c>
      <c r="HW354" s="1">
        <v>22</v>
      </c>
      <c r="HX354" s="1">
        <v>91</v>
      </c>
      <c r="HY354" s="1">
        <v>0</v>
      </c>
      <c r="HZ354" s="1">
        <v>278</v>
      </c>
      <c r="IA354" s="1">
        <v>91</v>
      </c>
      <c r="IB354" s="1">
        <v>73</v>
      </c>
      <c r="IC354" s="1">
        <v>110</v>
      </c>
      <c r="ID354" s="1">
        <v>114</v>
      </c>
      <c r="IE354" s="1">
        <v>8</v>
      </c>
      <c r="IF354" s="1">
        <v>396</v>
      </c>
      <c r="IG354" s="1">
        <v>0</v>
      </c>
      <c r="IH354" s="1">
        <v>143</v>
      </c>
      <c r="II354" s="1">
        <v>139</v>
      </c>
      <c r="IJ354" s="1">
        <v>0</v>
      </c>
      <c r="IK354" s="1">
        <v>0</v>
      </c>
      <c r="IL354" s="1">
        <v>282</v>
      </c>
      <c r="IM354" s="26">
        <f>IFERROR(Tableau17[[#This Row],[LDIV]]/Tableau17[[#This Row],[Total général]],"")</f>
        <v>0</v>
      </c>
      <c r="IN354" s="26">
        <f>IFERROR(Tableau17[[#This Row],[LDVC]]/Tableau17[[#This Row],[Total général]],"")</f>
        <v>0</v>
      </c>
      <c r="IO354" s="26">
        <f>IFERROR(Tableau17[[#This Row],[LDVD]]/Tableau17[[#This Row],[Total général]],"")</f>
        <v>0.11151079136690648</v>
      </c>
      <c r="IP354" s="26">
        <f>IFERROR(Tableau17[[#This Row],[LDVG]]/Tableau17[[#This Row],[Total général]],"")</f>
        <v>5.0359712230215826E-2</v>
      </c>
      <c r="IQ354" s="26">
        <f>IFERROR(Tableau17[[#This Row],[LEXD]]/Tableau17[[#This Row],[Total général]],"")</f>
        <v>0</v>
      </c>
      <c r="IR354" s="26">
        <f>IFERROR(Tableau17[[#This Row],[LEXG]]/Tableau17[[#This Row],[Total général]],"")</f>
        <v>0</v>
      </c>
      <c r="IS354" s="26">
        <f>IFERROR(Tableau17[[#This Row],[LLR]]/Tableau17[[#This Row],[Total général]],"")</f>
        <v>0.24100719424460432</v>
      </c>
      <c r="IT354" s="26">
        <f>IFERROR(Tableau17[[#This Row],[LREM]]/Tableau17[[#This Row],[Total général]],"")</f>
        <v>7.9136690647482008E-2</v>
      </c>
      <c r="IU354" s="26">
        <f>IFERROR(Tableau17[[#This Row],[LRN]]/Tableau17[[#This Row],[Total général]],"")</f>
        <v>0.24100719424460432</v>
      </c>
      <c r="IV354" s="26">
        <f>IFERROR(Tableau17[[#This Row],[LUG]]/Tableau17[[#This Row],[Total général]],"")</f>
        <v>0.17985611510791366</v>
      </c>
      <c r="IW354" s="26">
        <f>IFERROR(Tableau17[[#This Row],[LVEC]]/Tableau17[[#This Row],[Total général]],"")</f>
        <v>9.7122302158273388E-2</v>
      </c>
      <c r="IX354" s="26">
        <f>IFERROR(Tableau17[[#This Row],[2008-T1-LCMD]]/Tableau17[[#This Row],[2008-T1-TOTAL]],"")</f>
        <v>6.1662198391420911E-2</v>
      </c>
      <c r="IY354" s="26">
        <f>IFERROR(Tableau17[[#This Row],[2008-T1-LDVD]]/Tableau17[[#This Row],[2008-T1-TOTAL]],"")</f>
        <v>0</v>
      </c>
      <c r="IZ354" s="26">
        <f>IFERROR(Tableau17[[#This Row],[2008-T1-LEXD]]/Tableau17[[#This Row],[2008-T1-TOTAL]],"")</f>
        <v>0</v>
      </c>
      <c r="JA354" s="26">
        <f>IFERROR(Tableau17[[#This Row],[2008-T1-LEXG]]/Tableau17[[#This Row],[2008-T1-TOTAL]],"")</f>
        <v>4.8257372654155493E-2</v>
      </c>
      <c r="JB354" s="26">
        <f>IFERROR(Tableau17[[#This Row],[2008-T1-LFN]]/Tableau17[[#This Row],[2008-T1-TOTAL]],"")</f>
        <v>0.12600536193029491</v>
      </c>
      <c r="JC354" s="26">
        <f>IFERROR(Tableau17[[#This Row],[2008-T1-LMAJ]]/Tableau17[[#This Row],[2008-T1-TOTAL]],"")</f>
        <v>0.37265415549597858</v>
      </c>
      <c r="JD354" s="26">
        <f>IFERROR(Tableau17[[#This Row],[2008-T1-LUG]]/Tableau17[[#This Row],[2008-T1-TOTAL]],"")</f>
        <v>0.39142091152815012</v>
      </c>
      <c r="JE354" s="26">
        <f>IFERROR(Tableau17[[#This Row],[2008-T2-LFN]]/Tableau17[[#This Row],[2008-T2-TOTAL]],"")</f>
        <v>0</v>
      </c>
      <c r="JF354" s="26">
        <f>IFERROR(Tableau17[[#This Row],[2008-T2-LGC]]/Tableau17[[#This Row],[2008-T2-TOTAL]],"")</f>
        <v>0.49234693877551022</v>
      </c>
      <c r="JG354" s="26">
        <f>IFERROR(Tableau17[[#This Row],[2008-T2-LMAJ]]/Tableau17[[#This Row],[2008-T2-TOTAL]],"")</f>
        <v>0.50765306122448983</v>
      </c>
      <c r="JH354" s="26">
        <f>IFERROR(Tableau17[[#This Row],[2008-T2-LUG]]/Tableau17[[#This Row],[2008-T2-TOTAL]],"")</f>
        <v>0</v>
      </c>
      <c r="JI354" s="26">
        <f>IFERROR(Tableau17[[#This Row],[2014-T1-LDIV]]/Tableau17[[#This Row],[2014-T1-TOTAL]],"")</f>
        <v>8.4745762711864406E-3</v>
      </c>
      <c r="JJ354" s="26">
        <f>IFERROR(Tableau17[[#This Row],[2014-T1-LDVD]]/Tableau17[[#This Row],[2014-T1-TOTAL]],"")</f>
        <v>0</v>
      </c>
      <c r="JK354" s="26">
        <f>IFERROR(Tableau17[[#This Row],[2014-T1-LDVG]]/Tableau17[[#This Row],[2014-T1-TOTAL]],"")</f>
        <v>4.8022598870056499E-2</v>
      </c>
      <c r="JL354" s="26">
        <f>IFERROR(Tableau17[[#This Row],[2014-T1-LEXG]]/Tableau17[[#This Row],[2014-T1-TOTAL]],"")</f>
        <v>0</v>
      </c>
      <c r="JM354" s="26">
        <f>IFERROR(Tableau17[[#This Row],[2014-T1-LFG]]/Tableau17[[#This Row],[2014-T1-TOTAL]],"")</f>
        <v>7.909604519774012E-2</v>
      </c>
      <c r="JN354" s="26">
        <f>IFERROR(Tableau17[[#This Row],[2014-T1-LFN]]/Tableau17[[#This Row],[2014-T1-TOTAL]],"")</f>
        <v>0.3728813559322034</v>
      </c>
      <c r="JO354" s="26">
        <f>IFERROR(Tableau17[[#This Row],[2014-T1-LUD]]/Tableau17[[#This Row],[2014-T1-TOTAL]],"")</f>
        <v>0.37853107344632769</v>
      </c>
      <c r="JP354" s="26">
        <f>IFERROR(Tableau17[[#This Row],[2014-T1-LUG]]/Tableau17[[#This Row],[2014-T1-TOTAL]],"")</f>
        <v>0.11299435028248588</v>
      </c>
      <c r="JQ354" s="26">
        <f>IFERROR(Tableau17[[#This Row],[2014-T2-LFN]]/Tableau17[[#This Row],[2014-T2-TOTAL]],"")</f>
        <v>0.36962025316455699</v>
      </c>
      <c r="JR354" s="26">
        <f>IFERROR(Tableau17[[#This Row],[2014-T2-LUD]]/Tableau17[[#This Row],[2014-T2-TOTAL]],"")</f>
        <v>0.41772151898734178</v>
      </c>
      <c r="JS354" s="26">
        <f>IFERROR(Tableau17[[#This Row],[2014-T2-LUG]]/Tableau17[[#This Row],[2014-T2-TOTAL]],"")</f>
        <v>0.21265822784810126</v>
      </c>
      <c r="JT354" s="26">
        <f>IFERROR(Tableau17[[#This Row],[2015-T1-BC-DIV]]/Tableau17[[#This Row],[2015-T1-TOTAL]],"")</f>
        <v>2.8735632183908046E-2</v>
      </c>
      <c r="JU354" s="26">
        <f>IFERROR(Tableau17[[#This Row],[2015-T1-BC-DLF]]/Tableau17[[#This Row],[2015-T1-TOTAL]],"")</f>
        <v>0</v>
      </c>
      <c r="JV354" s="26">
        <f>IFERROR(Tableau17[[#This Row],[2015-T1-BC-DVD]]/Tableau17[[#This Row],[2015-T1-TOTAL]],"")</f>
        <v>0</v>
      </c>
      <c r="JW354" s="26">
        <f>IFERROR(Tableau17[[#This Row],[2015-T1-BC-DVG]]/Tableau17[[#This Row],[2015-T1-TOTAL]],"")</f>
        <v>0</v>
      </c>
      <c r="JX354" s="26">
        <f>IFERROR(Tableau17[[#This Row],[2015-T1-BC-FG]]/Tableau17[[#This Row],[2015-T1-TOTAL]],"")</f>
        <v>0.1206896551724138</v>
      </c>
      <c r="JY354" s="26">
        <f>IFERROR(Tableau17[[#This Row],[2015-T1-BC-FN]]/Tableau17[[#This Row],[2015-T1-TOTAL]],"")</f>
        <v>0.44252873563218392</v>
      </c>
      <c r="JZ354" s="26">
        <f>IFERROR(Tableau17[[#This Row],[2015-T1-BC-MDM]]/Tableau17[[#This Row],[2015-T1-TOTAL]],"")</f>
        <v>0</v>
      </c>
      <c r="KA354" s="26">
        <f>IFERROR(Tableau17[[#This Row],[2015-T1-BC-RDG]]/Tableau17[[#This Row],[2015-T1-TOTAL]],"")</f>
        <v>1.7241379310344827E-2</v>
      </c>
      <c r="KB354" s="26">
        <f>IFERROR(Tableau17[[#This Row],[2015-T1-BC-SOC]]/Tableau17[[#This Row],[2015-T1-TOTAL]],"")</f>
        <v>0</v>
      </c>
      <c r="KC354" s="26">
        <f>IFERROR(Tableau17[[#This Row],[2015-T1-BC-UD]]/Tableau17[[#This Row],[2015-T1-TOTAL]],"")</f>
        <v>0.23850574712643677</v>
      </c>
      <c r="KD354" s="26">
        <f>IFERROR(Tableau17[[#This Row],[2015-T1-BC-UG]]/Tableau17[[#This Row],[2015-T1-TOTAL]],"")</f>
        <v>0.15229885057471265</v>
      </c>
      <c r="KE354" s="26">
        <f>IFERROR(Tableau17[[#This Row],[2015-T1-BC-VEC]]/Tableau17[[#This Row],[2015-T1-TOTAL]],"")</f>
        <v>0</v>
      </c>
      <c r="KF354" s="26">
        <f>IFERROR(Tableau17[[#This Row],[2015-T2-BC-DVG]]/Tableau17[[#This Row],[2015-T2-TOTAL]],"")</f>
        <v>0</v>
      </c>
      <c r="KG354" s="26">
        <f>IFERROR(Tableau17[[#This Row],[2015-T2-BC-FN]]/Tableau17[[#This Row],[2015-T2-TOTAL]],"")</f>
        <v>0.48255813953488375</v>
      </c>
      <c r="KH354" s="26">
        <f>IFERROR(Tableau17[[#This Row],[2015-T2-BC-SOC]]/Tableau17[[#This Row],[2015-T2-TOTAL]],"")</f>
        <v>0</v>
      </c>
      <c r="KI354" s="26">
        <f>IFERROR(Tableau17[[#This Row],[2015-T2-BC-UD]]/Tableau17[[#This Row],[2015-T2-TOTAL]],"")</f>
        <v>0.51744186046511631</v>
      </c>
      <c r="KJ354" s="26">
        <f>IFERROR(Tableau17[[#This Row],[2015-T2-BC-UG]]/Tableau17[[#This Row],[2015-T2-TOTAL]],"")</f>
        <v>0</v>
      </c>
      <c r="KK354" s="26">
        <f>IFERROR(Tableau17[[#This Row],[2017 (L)-T1-COM]]/Tableau17[[#This Row],[2017 (L)-T1-TOTAL]],"")</f>
        <v>6.0606060606060608E-2</v>
      </c>
      <c r="KL354" s="26">
        <f>IFERROR(Tableau17[[#This Row],[2017 (L)-T1-DIV]]/Tableau17[[#This Row],[2017 (L)-T1-TOTAL]],"")</f>
        <v>2.0202020202020204E-2</v>
      </c>
      <c r="KM354" s="26">
        <f>IFERROR(Tableau17[[#This Row],[2017 (L)-T1-DLF]]/Tableau17[[#This Row],[2017 (L)-T1-TOTAL]],"")</f>
        <v>0</v>
      </c>
      <c r="KN354" s="26">
        <f>IFERROR(Tableau17[[#This Row],[2017 (L)-T1-DVD]]/Tableau17[[#This Row],[2017 (L)-T1-TOTAL]],"")</f>
        <v>0</v>
      </c>
      <c r="KO354" s="26">
        <f>IFERROR(Tableau17[[#This Row],[2017 (L)-T1-DVG]]/Tableau17[[#This Row],[2017 (L)-T1-TOTAL]],"")</f>
        <v>0</v>
      </c>
      <c r="KP354" s="26">
        <f>IFERROR(Tableau17[[#This Row],[2017 (L)-T1-ECO]]/Tableau17[[#This Row],[2017 (L)-T1-TOTAL]],"")</f>
        <v>7.3232323232323232E-2</v>
      </c>
      <c r="KQ354" s="26">
        <f>IFERROR(Tableau17[[#This Row],[2017 (L)-T1-EXD]]/Tableau17[[#This Row],[2017 (L)-T1-TOTAL]],"")</f>
        <v>1.5151515151515152E-2</v>
      </c>
      <c r="KR354" s="26">
        <f>IFERROR(Tableau17[[#This Row],[2017 (L)-T1-EXG]]/Tableau17[[#This Row],[2017 (L)-T1-TOTAL]],"")</f>
        <v>5.0505050505050509E-3</v>
      </c>
      <c r="KS354" s="26">
        <f>IFERROR(Tableau17[[#This Row],[2017 (L)-T1-FI]]/Tableau17[[#This Row],[2017 (L)-T1-TOTAL]],"")</f>
        <v>0.14646464646464646</v>
      </c>
      <c r="KT354" s="26">
        <f>IFERROR(Tableau17[[#This Row],[2017 (L)-T1-FN]]/Tableau17[[#This Row],[2017 (L)-T1-TOTAL]],"")</f>
        <v>0.21464646464646464</v>
      </c>
      <c r="KU354" s="26">
        <f>IFERROR(Tableau17[[#This Row],[2017 (L)-T1-LR]]/Tableau17[[#This Row],[2017 (L)-T1-TOTAL]],"")</f>
        <v>0.18434343434343434</v>
      </c>
      <c r="KV354" s="26">
        <f>IFERROR(Tableau17[[#This Row],[2017 (L)-T1-MDM]]/Tableau17[[#This Row],[2017 (L)-T1-TOTAL]],"")</f>
        <v>0.27777777777777779</v>
      </c>
      <c r="KW354" s="26">
        <f>IFERROR(Tableau17[[#This Row],[2017 (L)-T1-RDG]]/Tableau17[[#This Row],[2017 (L)-T1-TOTAL]],"")</f>
        <v>2.5252525252525255E-3</v>
      </c>
      <c r="KX354" s="26">
        <f>IFERROR(Tableau17[[#This Row],[2017 (L)-T1-REG]]/Tableau17[[#This Row],[2017 (L)-T1-TOTAL]],"")</f>
        <v>0</v>
      </c>
      <c r="KY354" s="26">
        <f>IFERROR(Tableau17[[#This Row],[2017 (L)-T1-REM]]/Tableau17[[#This Row],[2017 (L)-T1-TOTAL]],"")</f>
        <v>0</v>
      </c>
      <c r="KZ354" s="26">
        <f>IFERROR(Tableau17[[#This Row],[2017 (L)-T1-SOC]]/Tableau17[[#This Row],[2017 (L)-T1-TOTAL]],"")</f>
        <v>0</v>
      </c>
      <c r="LA354" s="26">
        <f>IFERROR(Tableau17[[#This Row],[2017 (L)-T1-UDI]]/Tableau17[[#This Row],[2017 (L)-T1-TOTAL]],"")</f>
        <v>0</v>
      </c>
      <c r="LB354" s="26">
        <f>IFERROR(Tableau17[[#This Row],[2017 (L)-T2-FI]]/Tableau17[[#This Row],[2017 (L)-T2-TOTAL]],"")</f>
        <v>0</v>
      </c>
      <c r="LC354" s="26">
        <f>IFERROR(Tableau17[[#This Row],[2017 (L)-T2-FN]]/Tableau17[[#This Row],[2017 (L)-T2-TOTAL]],"")</f>
        <v>0</v>
      </c>
      <c r="LD354" s="26">
        <f>IFERROR(Tableau17[[#This Row],[2017 (L)-T2-LR]]/Tableau17[[#This Row],[2017 (L)-T2-TOTAL]],"")</f>
        <v>0.50709219858156029</v>
      </c>
      <c r="LE354" s="26">
        <f>IFERROR(Tableau17[[#This Row],[2017 (L)-T2-MDM]]/Tableau17[[#This Row],[2017 (L)-T2-TOTAL]],"")</f>
        <v>0.49290780141843971</v>
      </c>
      <c r="LF354" s="26">
        <f>IFERROR(Tableau17[[#This Row],[2017 (L)-T2-REM]]/Tableau17[[#This Row],[2017 (L)-T2-TOTAL]],"")</f>
        <v>0</v>
      </c>
      <c r="LG354" s="26">
        <f>IFERROR(Tableau17[[#This Row],[2017-T1-ARTHAUD Nathalie]]/Tableau17[[#This Row],[2017-T1-TOTAL]],"")</f>
        <v>5.9612518628912071E-3</v>
      </c>
      <c r="LH354" s="26">
        <f>IFERROR(Tableau17[[#This Row],[2017-T1-ASSELINEAU Fran]]/Tableau17[[#This Row],[2017-T1-TOTAL]],"")</f>
        <v>2.2354694485842028E-2</v>
      </c>
      <c r="LI354" s="26">
        <f>IFERROR(Tableau17[[#This Row],[2017-T1-CHEMINADE Jacques]]/Tableau17[[#This Row],[2017-T1-TOTAL]],"")</f>
        <v>4.4709388971684054E-3</v>
      </c>
      <c r="LJ354" s="26">
        <f>IFERROR(Tableau17[[#This Row],[2017-T1-DUPONT-AIGNAN Nicolas]]/Tableau17[[#This Row],[2017-T1-TOTAL]],"")</f>
        <v>2.533532041728763E-2</v>
      </c>
      <c r="LK354" s="26">
        <f>IFERROR(Tableau17[[#This Row],[2017-T1-FILLON Fran]]/Tableau17[[#This Row],[2017-T1-TOTAL]],"")</f>
        <v>0.11773472429210134</v>
      </c>
      <c r="LL354" s="26">
        <f>IFERROR(Tableau17[[#This Row],[2017-T1-HAMON Beno]]/Tableau17[[#This Row],[2017-T1-TOTAL]],"")</f>
        <v>4.1728763040238454E-2</v>
      </c>
      <c r="LM354" s="26">
        <f>IFERROR(Tableau17[[#This Row],[2017-T1-LASSALLE Jean]]/Tableau17[[#This Row],[2017-T1-TOTAL]],"")</f>
        <v>8.9418777943368107E-3</v>
      </c>
      <c r="LN354" s="26">
        <f>IFERROR(Tableau17[[#This Row],[2017-T1-LE PEN Marine]]/Tableau17[[#This Row],[2017-T1-TOTAL]],"")</f>
        <v>0.31594634873323396</v>
      </c>
      <c r="LO354" s="26">
        <f>IFERROR(Tableau17[[#This Row],[2017-T1-M Jean-Luc]]/Tableau17[[#This Row],[2017-T1-TOTAL]],"")</f>
        <v>0.24739195230998509</v>
      </c>
      <c r="LP354" s="26">
        <f>IFERROR(Tableau17[[#This Row],[2017-T1-MACRON Emmanuel]]/Tableau17[[#This Row],[2017-T1-TOTAL]],"")</f>
        <v>0.19821162444113263</v>
      </c>
      <c r="LQ354" s="26">
        <f>IFERROR(Tableau17[[#This Row],[2017-T1-POUTOU Philippe]]/Tableau17[[#This Row],[2017-T1-TOTAL]],"")</f>
        <v>1.1922503725782414E-2</v>
      </c>
      <c r="LR354" s="26">
        <f>IFERROR(Tableau17[[#This Row],[2017-T2-LE PEN Marine]]/Tableau17[[#This Row],[2017-T2-TOTAL]],"")</f>
        <v>0.44162436548223349</v>
      </c>
      <c r="LS354" s="26">
        <f>IFERROR(Tableau17[[#This Row],[2017-T2-MACRON Emmanuel]]/Tableau17[[#This Row],[2017-T2-TOTAL]],"")</f>
        <v>0.55837563451776651</v>
      </c>
      <c r="LT354" s="26">
        <f>IFERROR(Tableau17[[#This Row],[2019-T1-ALEXANDRE Audric]]/Tableau17[[#This Row],[2019-T1-TOTAL]],"")</f>
        <v>2.4813895781637717E-3</v>
      </c>
      <c r="LU354" s="26">
        <f>IFERROR(Tableau17[[#This Row],[2019-T1-ARTHAUD Nathalie]]/Tableau17[[#This Row],[2019-T1-TOTAL]],"")</f>
        <v>4.9627791563275434E-3</v>
      </c>
      <c r="LV354" s="26">
        <f>IFERROR(Tableau17[[#This Row],[2019-T1-ASSELINEAU François]]/Tableau17[[#This Row],[2019-T1-TOTAL]],"")</f>
        <v>2.2332506203473945E-2</v>
      </c>
      <c r="LW354" s="26">
        <f>IFERROR(Tableau17[[#This Row],[2019-T1-AUBRY Manon]]/Tableau17[[#This Row],[2019-T1-TOTAL]],"")</f>
        <v>5.9553349875930521E-2</v>
      </c>
      <c r="LX354" s="26">
        <f>IFERROR(Tableau17[[#This Row],[2019-T1-AZERGUI Nagib]]/Tableau17[[#This Row],[2019-T1-TOTAL]],"")</f>
        <v>9.9255583126550868E-3</v>
      </c>
      <c r="LY354" s="26">
        <f>IFERROR(Tableau17[[#This Row],[2019-T1-BARDELLA Jordan]]/Tableau17[[#This Row],[2019-T1-TOTAL]],"")</f>
        <v>0.32506203473945411</v>
      </c>
      <c r="LZ354" s="26">
        <f>IFERROR(Tableau17[[#This Row],[2019-T1-BELLAMY François-Xavier]]/Tableau17[[#This Row],[2019-T1-TOTAL]],"")</f>
        <v>6.699751861042183E-2</v>
      </c>
      <c r="MA354" s="26">
        <f>IFERROR(Tableau17[[#This Row],[2019-T1-BIDOU Olivier]]/Tableau17[[#This Row],[2019-T1-TOTAL]],"")</f>
        <v>7.4441687344913151E-3</v>
      </c>
      <c r="MB354" s="26">
        <f>IFERROR(Tableau17[[#This Row],[2019-T1-BOURG Dominique]]/Tableau17[[#This Row],[2019-T1-TOTAL]],"")</f>
        <v>9.9255583126550868E-3</v>
      </c>
      <c r="MC354" s="26">
        <f>IFERROR(Tableau17[[#This Row],[2019-T1-BROSSAT Ian]]/Tableau17[[#This Row],[2019-T1-TOTAL]],"")</f>
        <v>5.2109181141439205E-2</v>
      </c>
      <c r="MD354" s="26">
        <f>IFERROR(Tableau17[[#This Row],[2019-T1-CAILLAUD Sophie]]/Tableau17[[#This Row],[2019-T1-TOTAL]],"")</f>
        <v>0</v>
      </c>
      <c r="ME354" s="26">
        <f>IFERROR(Tableau17[[#This Row],[2019-T1-CAMUS Renaud]]/Tableau17[[#This Row],[2019-T1-TOTAL]],"")</f>
        <v>0</v>
      </c>
      <c r="MF354" s="26">
        <f>IFERROR(Tableau17[[#This Row],[2019-T1-CHALENÇON Christophe]]/Tableau17[[#This Row],[2019-T1-TOTAL]],"")</f>
        <v>0</v>
      </c>
      <c r="MG354" s="26">
        <f>IFERROR(Tableau17[[#This Row],[2019-T1-CORBET Cathy Denise Ginette]]/Tableau17[[#This Row],[2019-T1-TOTAL]],"")</f>
        <v>0</v>
      </c>
      <c r="MH354" s="26">
        <f>IFERROR(Tableau17[[#This Row],[2019-T1-DE PREVOISIN Robert]]/Tableau17[[#This Row],[2019-T1-TOTAL]],"")</f>
        <v>0</v>
      </c>
      <c r="MI354" s="26">
        <f>IFERROR(Tableau17[[#This Row],[2019-T1-DELFEL Thérèse]]/Tableau17[[#This Row],[2019-T1-TOTAL]],"")</f>
        <v>0</v>
      </c>
      <c r="MJ354" s="26">
        <f>IFERROR(Tableau17[[#This Row],[2019-T1-DIEUMEGARD Pierre]]/Tableau17[[#This Row],[2019-T1-TOTAL]],"")</f>
        <v>0</v>
      </c>
      <c r="MK354" s="26">
        <f>IFERROR(Tableau17[[#This Row],[2019-T1-DUPONT-AIGNAN Nicolas]]/Tableau17[[#This Row],[2019-T1-TOTAL]],"")</f>
        <v>2.4813895781637719E-2</v>
      </c>
      <c r="ML354" s="26">
        <f>IFERROR(Tableau17[[#This Row],[2019-T1-GERNIGON Yves]]/Tableau17[[#This Row],[2019-T1-TOTAL]],"")</f>
        <v>0</v>
      </c>
      <c r="MM354" s="26">
        <f>IFERROR(Tableau17[[#This Row],[2019-T1-GLUCKSMANN Raphaël]]/Tableau17[[#This Row],[2019-T1-TOTAL]],"")</f>
        <v>5.2109181141439205E-2</v>
      </c>
      <c r="MN354" s="26">
        <f>IFERROR(Tableau17[[#This Row],[2019-T1-HAMON Benoît]]/Tableau17[[#This Row],[2019-T1-TOTAL]],"")</f>
        <v>3.7220843672456573E-2</v>
      </c>
      <c r="MO354" s="26">
        <f>IFERROR(Tableau17[[#This Row],[2019-T1-HELGEN Gilles]]/Tableau17[[#This Row],[2019-T1-TOTAL]],"")</f>
        <v>0</v>
      </c>
      <c r="MP354" s="26">
        <f>IFERROR(Tableau17[[#This Row],[2019-T1-JADOT Yannick]]/Tableau17[[#This Row],[2019-T1-TOTAL]],"")</f>
        <v>0.11166253101736973</v>
      </c>
      <c r="MQ354" s="26">
        <f>IFERROR(Tableau17[[#This Row],[2019-T1-LAGARDE Jean-Christophe]]/Tableau17[[#This Row],[2019-T1-TOTAL]],"")</f>
        <v>7.4441687344913151E-3</v>
      </c>
      <c r="MR354" s="26">
        <f>IFERROR(Tableau17[[#This Row],[2019-T1-LALANNE Francis]]/Tableau17[[#This Row],[2019-T1-TOTAL]],"")</f>
        <v>7.4441687344913151E-3</v>
      </c>
      <c r="MS354" s="26">
        <f>IFERROR(Tableau17[[#This Row],[2019-T1-LOISEAU Nathalie]]/Tableau17[[#This Row],[2019-T1-TOTAL]],"")</f>
        <v>0.19354838709677419</v>
      </c>
      <c r="MT354" s="26">
        <f>IFERROR(Tableau17[[#This Row],[2019-T1-MARIE Florie]]/Tableau17[[#This Row],[2019-T1-TOTAL]],"")</f>
        <v>4.9627791563275434E-3</v>
      </c>
      <c r="MU354" s="26">
        <f>IFERROR(Tableau17[[#This Row],[2008-T1-MACROEXTRDROITE]]/Tableau17[[#This Row],[2008-T1-MACROTOTALE]],"")</f>
        <v>0.12600536193029491</v>
      </c>
      <c r="MV354" s="26">
        <f>IFERROR(Tableau17[[#This Row],[2008-T1-MACRODROITE]]/Tableau17[[#This Row],[2008-T1-MACROTOTALE]],"")</f>
        <v>0.43431635388739948</v>
      </c>
      <c r="MW354" s="26">
        <f>IFERROR(Tableau17[[#This Row],[2008-T1-MACROCENTRE]]/Tableau17[[#This Row],[2008-T1-MACROTOTALE]],"")</f>
        <v>0</v>
      </c>
      <c r="MX354" s="26">
        <f>IFERROR(Tableau17[[#This Row],[2008-T1-MACROGAUCHE]]/Tableau17[[#This Row],[2008-T1-MACROTOTALE]],"")</f>
        <v>0.43967828418230565</v>
      </c>
      <c r="MY354" s="26">
        <f>IFERROR(Tableau17[[#This Row],[2008-T1-MACROAUTRE]]/Tableau17[[#This Row],[2008-T1-MACROTOTALE]],"")</f>
        <v>0</v>
      </c>
      <c r="MZ354" s="26">
        <f>IFERROR(Tableau17[[#This Row],[2008-T2-MACROEXTRDROITE]]/Tableau17[[#This Row],[2008-T2-MACROTOTALE]],"")</f>
        <v>0</v>
      </c>
      <c r="NA354" s="26">
        <f>IFERROR(Tableau17[[#This Row],[2008-T2-MACRODROITE]]/Tableau17[[#This Row],[2008-T2-MACROTOTALE]],"")</f>
        <v>0.50765306122448983</v>
      </c>
      <c r="NB354" s="26">
        <f>IFERROR(Tableau17[[#This Row],[2008-T2-MACROCENTRE]]/Tableau17[[#This Row],[2008-T2-MACROTOTALE]],"")</f>
        <v>0</v>
      </c>
      <c r="NC354" s="26">
        <f>IFERROR(Tableau17[[#This Row],[2008-T2-MACROGAUCHE]]/Tableau17[[#This Row],[2008-T2-MACROTOTALE]],"")</f>
        <v>0.49234693877551022</v>
      </c>
      <c r="ND354" s="26">
        <f>IFERROR(Tableau17[[#This Row],[2008-T2-MACROAUTRE]]/Tableau17[[#This Row],[2008-T2-MACROTOTALE]],"")</f>
        <v>0</v>
      </c>
      <c r="NE354" s="26">
        <f>IFERROR(Tableau17[[#This Row],[2014-T1-MACROEXTRDROITE]]/Tableau17[[#This Row],[2014-T1-MACROTOTALE]],"")</f>
        <v>0.3728813559322034</v>
      </c>
      <c r="NF354" s="26">
        <f>IFERROR(Tableau17[[#This Row],[2014-T1-MACRODROITE]]/Tableau17[[#This Row],[2014-T1-MACROTOTALE]],"")</f>
        <v>0.37853107344632769</v>
      </c>
      <c r="NG354" s="26">
        <f>IFERROR(Tableau17[[#This Row],[2014-T1-MACROCENTRE]]/Tableau17[[#This Row],[2014-T1-MACROTOTALE]],"")</f>
        <v>8.4745762711864406E-3</v>
      </c>
      <c r="NH354" s="26">
        <f>IFERROR(Tableau17[[#This Row],[2014-T1-MACROGAUCHE]]/Tableau17[[#This Row],[2014-T1-MACROTOTALE]],"")</f>
        <v>0.24011299435028249</v>
      </c>
      <c r="NI354" s="26">
        <f>IFERROR(Tableau17[[#This Row],[2014-T1-MACROAUTRE]]/Tableau17[[#This Row],[2014-T1-MACROTOTALE]],"")</f>
        <v>0</v>
      </c>
      <c r="NJ354" s="26">
        <f>IFERROR(Tableau17[[#This Row],[2014-T2-MACROEXTRDROITE]]/Tableau17[[#This Row],[2014-T2-MACROTOTALE]],"")</f>
        <v>0.36962025316455699</v>
      </c>
      <c r="NK354" s="26">
        <f>IFERROR(Tableau17[[#This Row],[2014-T2-MACRODROITE]]/Tableau17[[#This Row],[2014-T2-MACROTOTALE]],"")</f>
        <v>0.41772151898734178</v>
      </c>
      <c r="NL354" s="26">
        <f>IFERROR(Tableau17[[#This Row],[2014-T2-MACROCENTRE]]/Tableau17[[#This Row],[2014-T2-MACROTOTALE]],"")</f>
        <v>0</v>
      </c>
      <c r="NM354" s="26">
        <f>IFERROR(Tableau17[[#This Row],[2014-T2-MACROGAUCHE]]/Tableau17[[#This Row],[2014-T2-MACROTOTALE]],"")</f>
        <v>0.21265822784810126</v>
      </c>
      <c r="NN354" s="26">
        <f>IFERROR(Tableau17[[#This Row],[2014-T2-MACROAUTRE]]/Tableau17[[#This Row],[2014-T2-MACROTOTALE]],"")</f>
        <v>0</v>
      </c>
      <c r="NO354" s="26">
        <f>IFERROR( Tableau17[[#This Row],[2015-T1-MACROEXTRDROITE]]/Tableau17[[#This Row],[2015-T1-MACROTOTALE]],"")</f>
        <v>0.44252873563218392</v>
      </c>
      <c r="NP354" s="26">
        <f>IFERROR(Tableau17[[#This Row],[2015-T1-MACRODROITE]]/Tableau17[[#This Row],[2015-T1-MACROTOTALE]],"")</f>
        <v>0.23850574712643677</v>
      </c>
      <c r="NQ354" s="26">
        <f>IFERROR(Tableau17[[#This Row],[2015-T1-MACROCENTRE]]/Tableau17[[#This Row],[2015-T1-MACROTOTALE]],"")</f>
        <v>0</v>
      </c>
      <c r="NR354" s="26">
        <f>IFERROR(Tableau17[[#This Row],[2015-T1-MACROGAUCHE]]/Tableau17[[#This Row],[2015-T1-MACROTOTALE]],"")</f>
        <v>0.29022988505747127</v>
      </c>
      <c r="NS354" s="26">
        <f>IFERROR(Tableau17[[#This Row],[2015-T1-MACROAUTRE]]/Tableau17[[#This Row],[2015-T1-MACROTOTALE]],"")</f>
        <v>2.8735632183908046E-2</v>
      </c>
      <c r="NT354" s="26">
        <f>IFERROR(Tableau17[[#This Row],[2015-T2-MACROEXTRDROITE]]/Tableau17[[#This Row],[2015-T2-MACROTOTALE]],"")</f>
        <v>0.48255813953488375</v>
      </c>
      <c r="NU354" s="26">
        <f>IFERROR(Tableau17[[#This Row],[2015-T2-MACRODROITE]]/Tableau17[[#This Row],[2015-T2-MACROTOTALE]],"")</f>
        <v>0.51744186046511631</v>
      </c>
      <c r="NV354" s="26">
        <f>IFERROR(Tableau17[[#This Row],[2015-T2-MACROCENTRE]]/Tableau17[[#This Row],[2015-T2-MACROTOTALE]],"")</f>
        <v>0</v>
      </c>
      <c r="NW354" s="26">
        <f>IFERROR(Tableau17[[#This Row],[2015-T2-MACROGAUCHE]]/Tableau17[[#This Row],[2015-T2-MACROTOTALE]],"")</f>
        <v>0</v>
      </c>
      <c r="NX354" s="26">
        <f>IFERROR(Tableau17[[#This Row],[2015-T2-MACROAUTRE]]/Tableau17[[#This Row],[2015-T2-MACROTOTALE]],"")</f>
        <v>0</v>
      </c>
      <c r="NY354" s="26">
        <f>IFERROR(Tableau17[[#This Row],[2017-T1-MACROEXTRDROITE]]/Tableau17[[#This Row],[2017-T1-MACROTOTALE]],"")</f>
        <v>0.36810730253353202</v>
      </c>
      <c r="NZ354" s="26">
        <f>IFERROR(Tableau17[[#This Row],[2017-T1-MACRODROITE]]/Tableau17[[#This Row],[2017-T1-MACROTOTALE]],"")</f>
        <v>0.11773472429210134</v>
      </c>
      <c r="OA354" s="26">
        <f>IFERROR(Tableau17[[#This Row],[2017-T1-MACROCENTRE]]/Tableau17[[#This Row],[2017-T1-MACROTOTALE]],"")</f>
        <v>0.19821162444113263</v>
      </c>
      <c r="OB354" s="26">
        <f>IFERROR(Tableau17[[#This Row],[2017-T1-MACROGAUCHE]]/Tableau17[[#This Row],[2017-T1-MACROTOTALE]],"")</f>
        <v>0.30700447093889716</v>
      </c>
      <c r="OC354" s="26">
        <f>IFERROR(Tableau17[[#This Row],[2017-T1-MACROAUTRE]]/Tableau17[[#This Row],[2017-T1-MACROTOTALE]],"")</f>
        <v>8.9418777943368107E-3</v>
      </c>
      <c r="OD354" s="26">
        <f>IFERROR(Tableau17[[#This Row],[2017-T2-MACROEXTRDROITE]]/Tableau17[[#This Row],[2017-T2-MACROTOTALE]],"")</f>
        <v>0.44162436548223349</v>
      </c>
      <c r="OE354" s="26">
        <f>IFERROR(Tableau17[[#This Row],[2017-T2-MACRODROITE]]/Tableau17[[#This Row],[2017-T2-MACROTOTALE]],"")</f>
        <v>0</v>
      </c>
      <c r="OF354" s="26">
        <f>IFERROR(Tableau17[[#This Row],[2017-T2-MACROCENTRE]]/Tableau17[[#This Row],[2017-T2-MACROTOTALE]],"")</f>
        <v>0.55837563451776651</v>
      </c>
      <c r="OG354" s="26">
        <f>IFERROR(Tableau17[[#This Row],[2017-T2-MACROGAUCHE]]/Tableau17[[#This Row],[2017-T2-MACROTOTALE]],"")</f>
        <v>0</v>
      </c>
      <c r="OH354" s="26">
        <f>IFERROR(Tableau17[[#This Row],[2017-T2-MACROAUTRE]]/Tableau17[[#This Row],[2017-T2-MACROTOTALE]],"")</f>
        <v>0</v>
      </c>
      <c r="OI354" s="26">
        <f>IFERROR(Tableau17[[#This Row],[2019-T1-MACROEXTRDROITE]]/Tableau17[[#This Row],[2019-T1-MACROTOTALE]],"")</f>
        <v>0.36855036855036855</v>
      </c>
      <c r="OJ354" s="26">
        <f>IFERROR(Tableau17[[#This Row],[2019-T1-MACRODROITE]]/Tableau17[[#This Row],[2019-T1-MACROTOTALE]],"")</f>
        <v>7.3710073710073709E-2</v>
      </c>
      <c r="OK354" s="26">
        <f>IFERROR(Tableau17[[#This Row],[2019-T1-MACROCENTRE]]/Tableau17[[#This Row],[2019-T1-MACROTOTALE]],"")</f>
        <v>0.19164619164619165</v>
      </c>
      <c r="OL354" s="26">
        <f>IFERROR(Tableau17[[#This Row],[2019-T1-MACROGAUCHE]]/Tableau17[[#This Row],[2019-T1-MACROTOTALE]],"")</f>
        <v>0.31449631449631449</v>
      </c>
      <c r="OM354" s="26">
        <f>IFERROR(Tableau17[[#This Row],[2019-T1-MACROAUTRE]]/Tableau17[[#This Row],[2019-T1-MACROTOTALE]],"")</f>
        <v>5.1597051597051594E-2</v>
      </c>
      <c r="ON354" s="26">
        <f>IFERROR(Tableau17[[#This Row],[2020-T1-MACROEXTRDROITE]]/Tableau17[[#This Row],[2020-T1-MACROTOTALE]],"")</f>
        <v>0.24100719424460432</v>
      </c>
      <c r="OO354" s="26">
        <f>IFERROR(Tableau17[[#This Row],[2020-T1-MACRODROITE]]/Tableau17[[#This Row],[2020-T1-MACROTOTALE]],"")</f>
        <v>0.35251798561151076</v>
      </c>
      <c r="OP354" s="26">
        <f>IFERROR(Tableau17[[#This Row],[2020-T1-MACROCENTRE]]/Tableau17[[#This Row],[2020-T1-MACROTOTALE]],"")</f>
        <v>7.9136690647482008E-2</v>
      </c>
      <c r="OQ354" s="26">
        <f>IFERROR(Tableau17[[#This Row],[2020-T1-MACROGAUCHE]]/Tableau17[[#This Row],[2020-T1-MACROTOTALE]],"")</f>
        <v>0.3273381294964029</v>
      </c>
      <c r="OR354" s="26">
        <f>IFERROR(Tableau17[[#This Row],[2020-T1-MACROAUTRE]]/Tableau17[[#This Row],[2020-T1-MACROTOTALE]],"")</f>
        <v>0</v>
      </c>
      <c r="OS354" s="26">
        <f>IFERROR(Tableau17[[#This Row],[2017 (L)-T1-MACROEXTRDROITE]]/Tableau17[[#This Row],[2017 (L)-T1-MACROTOTALE]],"")</f>
        <v>0.22979797979797981</v>
      </c>
      <c r="OT354" s="26">
        <f>IFERROR(Tableau17[[#This Row],[2017 (L)-T1-MACRODROITE]]/Tableau17[[#This Row],[2017 (L)-T1-MACROTOTALE]],"")</f>
        <v>0.18434343434343434</v>
      </c>
      <c r="OU354" s="26">
        <f>IFERROR(Tableau17[[#This Row],[2017 (L)-T1-MACROCENTRE]]/Tableau17[[#This Row],[2017 (L)-T1-MACROTOTALE]],"")</f>
        <v>0.27777777777777779</v>
      </c>
      <c r="OV354" s="26">
        <f>IFERROR(Tableau17[[#This Row],[2017 (L)-T1-MACROGAUCHE]]/Tableau17[[#This Row],[2017 (L)-T1-MACROTOTALE]],"")</f>
        <v>0.2878787878787879</v>
      </c>
      <c r="OW354" s="26">
        <f>IFERROR(Tableau17[[#This Row],[2017 (L)-T1-MACROAUTRE]]/Tableau17[[#This Row],[2017 (L)-T1-MACROTOTALE]],"")</f>
        <v>2.0202020202020204E-2</v>
      </c>
      <c r="OX354" s="26">
        <f>IFERROR(Tableau17[[#This Row],[2017 (L)-T2-MACROEXTRDROITE]]/Tableau17[[#This Row],[2017 (L)-T2-MACROTOTALE]],"")</f>
        <v>0</v>
      </c>
      <c r="OY354" s="26">
        <f>IFERROR(Tableau17[[#This Row],[2017 (L)-T2-MACRODROITE]]/Tableau17[[#This Row],[2017 (L)-T2-MACROTOTALE]],"")</f>
        <v>0.50709219858156029</v>
      </c>
      <c r="OZ354" s="26">
        <f>IFERROR(Tableau17[[#This Row],[2017 (L)-T2-MACROCENTRE]]/Tableau17[[#This Row],[2017 (L)-T2-MACROTOTALE]],"")</f>
        <v>0.49290780141843971</v>
      </c>
      <c r="PA354" s="26">
        <f>IFERROR(Tableau17[[#This Row],[2017 (L)-T2-MACROGAUCHE]]/Tableau17[[#This Row],[2017 (L)-T2-MACROTOTALE]],"")</f>
        <v>0</v>
      </c>
      <c r="PB354" s="26">
        <f>IFERROR(Tableau17[[#This Row],[2017 (L)-T2-MACROAUTRE]]/Tableau17[[#This Row],[2017 (L)-T2-MACROTOTALE]],"")</f>
        <v>0</v>
      </c>
      <c r="PC354" s="26">
        <f>IFERROR(Tableau17[[#This Row],[2008_T1_PROCUS]]/Tableau17[[#This Row],[2008_T1_INSCRITS]],0)</f>
        <v>9.0225563909774441E-3</v>
      </c>
      <c r="PD354" s="26">
        <f>IFERROR(Tableau17[[#This Row],[2008_T2_PROCUS]]/Tableau17[[#This Row],[2008_T2_INSCRITS]],0)</f>
        <v>1.5037593984962405E-2</v>
      </c>
      <c r="PE354" s="26">
        <f>Tableau17[[#This Row],[2014_T1_PROCUS]]/Tableau17[[#This Row],[2014_T1_INSCRITS]]</f>
        <v>5.3763440860215058E-3</v>
      </c>
      <c r="PF354" s="26">
        <f>IFERROR(Tableau17[[#This Row],[2014_T2_PROCUS]]/Tableau17[[#This Row],[2014_T2_INSCRITS]],0)</f>
        <v>8.0645161290322578E-3</v>
      </c>
    </row>
    <row r="355" spans="1:422" hidden="1" x14ac:dyDescent="0.2">
      <c r="A355" s="1">
        <v>7</v>
      </c>
      <c r="B355" s="1" t="s">
        <v>499</v>
      </c>
      <c r="C355" s="1" t="s">
        <v>500</v>
      </c>
      <c r="D355" s="1" t="s">
        <v>501</v>
      </c>
      <c r="E355" s="1">
        <v>1401</v>
      </c>
      <c r="F355" s="1">
        <v>5.3799149999999996</v>
      </c>
      <c r="G355" s="1">
        <v>43.319341999999999</v>
      </c>
      <c r="H355" s="3">
        <v>930</v>
      </c>
      <c r="I355" s="3">
        <v>173</v>
      </c>
      <c r="J355" s="1">
        <v>5</v>
      </c>
      <c r="L355" s="1">
        <v>27</v>
      </c>
      <c r="M355" s="1">
        <v>23</v>
      </c>
      <c r="O355" s="1">
        <v>2</v>
      </c>
      <c r="P355" s="1">
        <v>39</v>
      </c>
      <c r="Q355" s="1">
        <v>4</v>
      </c>
      <c r="R355" s="1">
        <v>124</v>
      </c>
      <c r="S355" s="1">
        <v>38</v>
      </c>
      <c r="T355" s="1">
        <v>14</v>
      </c>
      <c r="U355" s="1">
        <v>276</v>
      </c>
      <c r="V355" s="1">
        <v>936</v>
      </c>
      <c r="W355" s="1">
        <v>462</v>
      </c>
      <c r="X355" s="1">
        <v>5</v>
      </c>
      <c r="Y355" s="2">
        <v>0.49358974</v>
      </c>
      <c r="Z355" s="1">
        <v>936</v>
      </c>
      <c r="AA355" s="1">
        <v>495</v>
      </c>
      <c r="AB355" s="1">
        <v>4</v>
      </c>
      <c r="AC355" s="2">
        <v>0.52884615000000001</v>
      </c>
      <c r="AD355" s="1">
        <v>930</v>
      </c>
      <c r="AE355" s="1">
        <v>286</v>
      </c>
      <c r="AF355" s="2">
        <v>0.30752688</v>
      </c>
      <c r="AG355" s="1">
        <f t="shared" si="5"/>
        <v>173</v>
      </c>
      <c r="AH355" s="1">
        <v>970</v>
      </c>
      <c r="AI355" s="1">
        <v>530</v>
      </c>
      <c r="AJ355" s="1">
        <v>9</v>
      </c>
      <c r="AK355" s="2">
        <v>0.54639174999999995</v>
      </c>
      <c r="AL355" s="1">
        <v>970</v>
      </c>
      <c r="AM355" s="1">
        <v>568</v>
      </c>
      <c r="AN355" s="1">
        <v>9</v>
      </c>
      <c r="AO355" s="2">
        <v>0.58556701</v>
      </c>
      <c r="AP355" s="1">
        <v>930</v>
      </c>
      <c r="AQ355" s="1">
        <v>395</v>
      </c>
      <c r="AR355" s="2">
        <v>0.42473117999999999</v>
      </c>
      <c r="AS355" s="1">
        <v>929</v>
      </c>
      <c r="AT355" s="1">
        <v>431</v>
      </c>
      <c r="AU355" s="2">
        <v>0.46393972</v>
      </c>
      <c r="AV355" s="1">
        <v>932</v>
      </c>
      <c r="AW355" s="1">
        <v>345</v>
      </c>
      <c r="AX355" s="2">
        <v>0.37017167000000001</v>
      </c>
      <c r="AY355" s="1">
        <v>931</v>
      </c>
      <c r="AZ355" s="1">
        <v>306</v>
      </c>
      <c r="BA355" s="2">
        <v>0.32867884000000003</v>
      </c>
      <c r="BB355" s="1">
        <v>931</v>
      </c>
      <c r="BC355" s="1">
        <v>650</v>
      </c>
      <c r="BD355" s="2">
        <v>0.69817401000000001</v>
      </c>
      <c r="BE355" s="1">
        <v>930</v>
      </c>
      <c r="BF355" s="1">
        <v>610</v>
      </c>
      <c r="BG355" s="2">
        <v>0.65591398000000001</v>
      </c>
      <c r="BH355" s="1">
        <v>937</v>
      </c>
      <c r="BI355" s="1">
        <v>344</v>
      </c>
      <c r="BJ355" s="2">
        <v>0.36712914000000002</v>
      </c>
      <c r="BK355" s="1">
        <v>11</v>
      </c>
      <c r="BL355" s="1">
        <v>15</v>
      </c>
      <c r="BN355" s="1">
        <v>15</v>
      </c>
      <c r="BO355" s="1">
        <v>102</v>
      </c>
      <c r="BP355" s="1">
        <v>135</v>
      </c>
      <c r="BQ355" s="1">
        <v>241</v>
      </c>
      <c r="BR355" s="1">
        <v>519</v>
      </c>
      <c r="BS355" s="1">
        <v>82</v>
      </c>
      <c r="BU355" s="1">
        <v>178</v>
      </c>
      <c r="BV355" s="1">
        <v>300</v>
      </c>
      <c r="BW355" s="1">
        <v>560</v>
      </c>
      <c r="BZ355" s="1">
        <v>30</v>
      </c>
      <c r="CA355" s="1">
        <v>4</v>
      </c>
      <c r="CB355" s="1">
        <v>39</v>
      </c>
      <c r="CC355" s="1">
        <v>195</v>
      </c>
      <c r="CD355" s="1">
        <v>119</v>
      </c>
      <c r="CE355" s="1">
        <v>58</v>
      </c>
      <c r="CF355" s="1">
        <v>445</v>
      </c>
      <c r="CG355" s="1">
        <v>215</v>
      </c>
      <c r="CH355" s="1">
        <v>143</v>
      </c>
      <c r="CI355" s="1">
        <v>118</v>
      </c>
      <c r="CJ355" s="1">
        <v>476</v>
      </c>
      <c r="CL355" s="1">
        <v>9</v>
      </c>
      <c r="CN355" s="1">
        <v>12</v>
      </c>
      <c r="CP355" s="1">
        <v>204</v>
      </c>
      <c r="CS355" s="1">
        <v>96</v>
      </c>
      <c r="CT355" s="1">
        <v>54</v>
      </c>
      <c r="CW355" s="1">
        <v>375</v>
      </c>
      <c r="CY355" s="1">
        <v>241</v>
      </c>
      <c r="CZ355" s="1">
        <v>162</v>
      </c>
      <c r="DC355" s="1">
        <v>403</v>
      </c>
      <c r="DD355" s="1">
        <v>15</v>
      </c>
      <c r="DE355" s="1">
        <v>7</v>
      </c>
      <c r="DF355" s="1">
        <v>5</v>
      </c>
      <c r="DH355" s="1">
        <v>5</v>
      </c>
      <c r="DI355" s="1">
        <v>16</v>
      </c>
      <c r="DK355" s="1">
        <v>7</v>
      </c>
      <c r="DL355" s="1">
        <v>52</v>
      </c>
      <c r="DM355" s="1">
        <v>127</v>
      </c>
      <c r="DR355" s="1">
        <v>51</v>
      </c>
      <c r="DS355" s="1">
        <v>32</v>
      </c>
      <c r="DT355" s="1">
        <v>15</v>
      </c>
      <c r="DU355" s="1">
        <v>332</v>
      </c>
      <c r="DW355" s="1">
        <v>171</v>
      </c>
      <c r="DZ355" s="1">
        <v>111</v>
      </c>
      <c r="EA355" s="1">
        <v>282</v>
      </c>
      <c r="EB355" s="1">
        <v>6</v>
      </c>
      <c r="EC355" s="1">
        <v>6</v>
      </c>
      <c r="ED355" s="1">
        <v>2</v>
      </c>
      <c r="EE355" s="1">
        <v>15</v>
      </c>
      <c r="EF355" s="1">
        <v>45</v>
      </c>
      <c r="EG355" s="1">
        <v>33</v>
      </c>
      <c r="EH355" s="1">
        <v>4</v>
      </c>
      <c r="EI355" s="1">
        <v>245</v>
      </c>
      <c r="EJ355" s="1">
        <v>174</v>
      </c>
      <c r="EK355" s="1">
        <v>79</v>
      </c>
      <c r="EL355" s="1">
        <v>6</v>
      </c>
      <c r="EM355" s="1">
        <v>615</v>
      </c>
      <c r="EN355" s="1">
        <v>287</v>
      </c>
      <c r="EO355" s="1">
        <v>278</v>
      </c>
      <c r="EP355" s="1">
        <v>565</v>
      </c>
      <c r="EQ355" s="1">
        <v>0</v>
      </c>
      <c r="ER355" s="1">
        <v>5</v>
      </c>
      <c r="ES355" s="1">
        <v>6</v>
      </c>
      <c r="ET355" s="1">
        <v>45</v>
      </c>
      <c r="EU355" s="1">
        <v>8</v>
      </c>
      <c r="EV355" s="1">
        <v>153</v>
      </c>
      <c r="EW355" s="1">
        <v>8</v>
      </c>
      <c r="EX355" s="1">
        <v>0</v>
      </c>
      <c r="EY355" s="1">
        <v>0</v>
      </c>
      <c r="EZ355" s="1">
        <v>15</v>
      </c>
      <c r="FA355" s="1">
        <v>0</v>
      </c>
      <c r="FB355" s="1">
        <v>0</v>
      </c>
      <c r="FC355" s="1">
        <v>0</v>
      </c>
      <c r="FD355" s="1">
        <v>0</v>
      </c>
      <c r="FE355" s="1">
        <v>0</v>
      </c>
      <c r="FF355" s="1">
        <v>0</v>
      </c>
      <c r="FG355" s="1">
        <v>0</v>
      </c>
      <c r="FH355" s="1">
        <v>5</v>
      </c>
      <c r="FI355" s="1">
        <v>0</v>
      </c>
      <c r="FJ355" s="1">
        <v>14</v>
      </c>
      <c r="FK355" s="1">
        <v>10</v>
      </c>
      <c r="FL355" s="1">
        <v>0</v>
      </c>
      <c r="FM355" s="1">
        <v>20</v>
      </c>
      <c r="FN355" s="1">
        <v>3</v>
      </c>
      <c r="FO355" s="1">
        <v>1</v>
      </c>
      <c r="FP355" s="1">
        <v>27</v>
      </c>
      <c r="FQ355" s="1">
        <v>1</v>
      </c>
      <c r="FR355" s="1">
        <f>SUM(Tableau17[[#This Row],[2019-T1-ALEXANDRE Audric]:[2019-T1-MARIE Florie]])</f>
        <v>321</v>
      </c>
      <c r="FS355" s="1">
        <v>102</v>
      </c>
      <c r="FT355" s="1">
        <v>161</v>
      </c>
      <c r="FU355" s="1">
        <v>0</v>
      </c>
      <c r="FV355" s="1">
        <v>256</v>
      </c>
      <c r="FW355" s="1">
        <v>0</v>
      </c>
      <c r="FX355" s="1">
        <v>519</v>
      </c>
      <c r="FY355" s="1">
        <v>82</v>
      </c>
      <c r="FZ355" s="1">
        <v>178</v>
      </c>
      <c r="GA355" s="1">
        <v>0</v>
      </c>
      <c r="GB355" s="1">
        <v>300</v>
      </c>
      <c r="GC355" s="1">
        <v>0</v>
      </c>
      <c r="GD355" s="1">
        <v>560</v>
      </c>
      <c r="GE355" s="1">
        <v>195</v>
      </c>
      <c r="GF355" s="1">
        <v>119</v>
      </c>
      <c r="GG355" s="1">
        <v>0</v>
      </c>
      <c r="GH355" s="1">
        <v>131</v>
      </c>
      <c r="GI355" s="1">
        <v>0</v>
      </c>
      <c r="GJ355" s="1">
        <v>445</v>
      </c>
      <c r="GK355" s="1">
        <v>215</v>
      </c>
      <c r="GL355" s="1">
        <v>143</v>
      </c>
      <c r="GM355" s="1">
        <v>0</v>
      </c>
      <c r="GN355" s="1">
        <v>118</v>
      </c>
      <c r="GO355" s="1">
        <v>0</v>
      </c>
      <c r="GP355" s="1">
        <v>476</v>
      </c>
      <c r="GQ355" s="1">
        <v>213</v>
      </c>
      <c r="GR355" s="1">
        <v>54</v>
      </c>
      <c r="GS355" s="1">
        <v>0</v>
      </c>
      <c r="GT355" s="1">
        <v>108</v>
      </c>
      <c r="GU355" s="1">
        <v>0</v>
      </c>
      <c r="GV355" s="1">
        <v>375</v>
      </c>
      <c r="GW355" s="1">
        <v>241</v>
      </c>
      <c r="GX355" s="1">
        <v>0</v>
      </c>
      <c r="GY355" s="1">
        <v>0</v>
      </c>
      <c r="GZ355" s="1">
        <v>162</v>
      </c>
      <c r="HA355" s="1">
        <v>0</v>
      </c>
      <c r="HB355" s="1">
        <v>403</v>
      </c>
      <c r="HC355" s="1">
        <v>268</v>
      </c>
      <c r="HD355" s="1">
        <v>45</v>
      </c>
      <c r="HE355" s="1">
        <v>79</v>
      </c>
      <c r="HF355" s="1">
        <v>219</v>
      </c>
      <c r="HG355" s="1">
        <v>4</v>
      </c>
      <c r="HH355" s="1">
        <v>615</v>
      </c>
      <c r="HI355" s="1">
        <v>287</v>
      </c>
      <c r="HJ355" s="1">
        <v>0</v>
      </c>
      <c r="HK355" s="1">
        <v>278</v>
      </c>
      <c r="HL355" s="1">
        <v>0</v>
      </c>
      <c r="HM355" s="1">
        <v>0</v>
      </c>
      <c r="HN355" s="1">
        <v>565</v>
      </c>
      <c r="HO355" s="1">
        <v>166</v>
      </c>
      <c r="HP355" s="1">
        <v>11</v>
      </c>
      <c r="HQ355" s="1">
        <v>27</v>
      </c>
      <c r="HR355" s="1">
        <v>109</v>
      </c>
      <c r="HS355" s="1">
        <v>17</v>
      </c>
      <c r="HT355" s="1">
        <v>330</v>
      </c>
      <c r="HU355" s="1">
        <v>124</v>
      </c>
      <c r="HV355" s="1">
        <v>66</v>
      </c>
      <c r="HW355" s="1">
        <v>9</v>
      </c>
      <c r="HX355" s="1">
        <v>77</v>
      </c>
      <c r="HY355" s="1">
        <v>0</v>
      </c>
      <c r="HZ355" s="1">
        <v>276</v>
      </c>
      <c r="IA355" s="1">
        <v>132</v>
      </c>
      <c r="IB355" s="1">
        <v>15</v>
      </c>
      <c r="IC355" s="1">
        <v>51</v>
      </c>
      <c r="ID355" s="1">
        <v>127</v>
      </c>
      <c r="IE355" s="1">
        <v>7</v>
      </c>
      <c r="IF355" s="1">
        <v>332</v>
      </c>
      <c r="IG355" s="1">
        <v>171</v>
      </c>
      <c r="IH355" s="1">
        <v>0</v>
      </c>
      <c r="II355" s="1">
        <v>111</v>
      </c>
      <c r="IJ355" s="1">
        <v>0</v>
      </c>
      <c r="IK355" s="1">
        <v>0</v>
      </c>
      <c r="IL355" s="1">
        <v>282</v>
      </c>
      <c r="IM355" s="26">
        <f>IFERROR(Tableau17[[#This Row],[LDIV]]/Tableau17[[#This Row],[Total général]],"")</f>
        <v>1.8115942028985508E-2</v>
      </c>
      <c r="IN355" s="26">
        <f>IFERROR(Tableau17[[#This Row],[LDVC]]/Tableau17[[#This Row],[Total général]],"")</f>
        <v>0</v>
      </c>
      <c r="IO355" s="26">
        <f>IFERROR(Tableau17[[#This Row],[LDVD]]/Tableau17[[#This Row],[Total général]],"")</f>
        <v>9.7826086956521743E-2</v>
      </c>
      <c r="IP355" s="26">
        <f>IFERROR(Tableau17[[#This Row],[LDVG]]/Tableau17[[#This Row],[Total général]],"")</f>
        <v>8.3333333333333329E-2</v>
      </c>
      <c r="IQ355" s="26">
        <f>IFERROR(Tableau17[[#This Row],[LEXD]]/Tableau17[[#This Row],[Total général]],"")</f>
        <v>0</v>
      </c>
      <c r="IR355" s="26">
        <f>IFERROR(Tableau17[[#This Row],[LEXG]]/Tableau17[[#This Row],[Total général]],"")</f>
        <v>7.246376811594203E-3</v>
      </c>
      <c r="IS355" s="26">
        <f>IFERROR(Tableau17[[#This Row],[LLR]]/Tableau17[[#This Row],[Total général]],"")</f>
        <v>0.14130434782608695</v>
      </c>
      <c r="IT355" s="26">
        <f>IFERROR(Tableau17[[#This Row],[LREM]]/Tableau17[[#This Row],[Total général]],"")</f>
        <v>1.4492753623188406E-2</v>
      </c>
      <c r="IU355" s="26">
        <f>IFERROR(Tableau17[[#This Row],[LRN]]/Tableau17[[#This Row],[Total général]],"")</f>
        <v>0.44927536231884058</v>
      </c>
      <c r="IV355" s="26">
        <f>IFERROR(Tableau17[[#This Row],[LUG]]/Tableau17[[#This Row],[Total général]],"")</f>
        <v>0.13768115942028986</v>
      </c>
      <c r="IW355" s="26">
        <f>IFERROR(Tableau17[[#This Row],[LVEC]]/Tableau17[[#This Row],[Total général]],"")</f>
        <v>5.0724637681159424E-2</v>
      </c>
      <c r="IX355" s="26">
        <f>IFERROR(Tableau17[[#This Row],[2008-T1-LCMD]]/Tableau17[[#This Row],[2008-T1-TOTAL]],"")</f>
        <v>2.119460500963391E-2</v>
      </c>
      <c r="IY355" s="26">
        <f>IFERROR(Tableau17[[#This Row],[2008-T1-LDVD]]/Tableau17[[#This Row],[2008-T1-TOTAL]],"")</f>
        <v>2.8901734104046242E-2</v>
      </c>
      <c r="IZ355" s="26">
        <f>IFERROR(Tableau17[[#This Row],[2008-T1-LEXD]]/Tableau17[[#This Row],[2008-T1-TOTAL]],"")</f>
        <v>0</v>
      </c>
      <c r="JA355" s="26">
        <f>IFERROR(Tableau17[[#This Row],[2008-T1-LEXG]]/Tableau17[[#This Row],[2008-T1-TOTAL]],"")</f>
        <v>2.8901734104046242E-2</v>
      </c>
      <c r="JB355" s="26">
        <f>IFERROR(Tableau17[[#This Row],[2008-T1-LFN]]/Tableau17[[#This Row],[2008-T1-TOTAL]],"")</f>
        <v>0.19653179190751446</v>
      </c>
      <c r="JC355" s="26">
        <f>IFERROR(Tableau17[[#This Row],[2008-T1-LMAJ]]/Tableau17[[#This Row],[2008-T1-TOTAL]],"")</f>
        <v>0.26011560693641617</v>
      </c>
      <c r="JD355" s="26">
        <f>IFERROR(Tableau17[[#This Row],[2008-T1-LUG]]/Tableau17[[#This Row],[2008-T1-TOTAL]],"")</f>
        <v>0.46435452793834298</v>
      </c>
      <c r="JE355" s="26">
        <f>IFERROR(Tableau17[[#This Row],[2008-T2-LFN]]/Tableau17[[#This Row],[2008-T2-TOTAL]],"")</f>
        <v>0.14642857142857144</v>
      </c>
      <c r="JF355" s="26">
        <f>IFERROR(Tableau17[[#This Row],[2008-T2-LGC]]/Tableau17[[#This Row],[2008-T2-TOTAL]],"")</f>
        <v>0</v>
      </c>
      <c r="JG355" s="26">
        <f>IFERROR(Tableau17[[#This Row],[2008-T2-LMAJ]]/Tableau17[[#This Row],[2008-T2-TOTAL]],"")</f>
        <v>0.31785714285714284</v>
      </c>
      <c r="JH355" s="26">
        <f>IFERROR(Tableau17[[#This Row],[2008-T2-LUG]]/Tableau17[[#This Row],[2008-T2-TOTAL]],"")</f>
        <v>0.5357142857142857</v>
      </c>
      <c r="JI355" s="26">
        <f>IFERROR(Tableau17[[#This Row],[2014-T1-LDIV]]/Tableau17[[#This Row],[2014-T1-TOTAL]],"")</f>
        <v>0</v>
      </c>
      <c r="JJ355" s="26">
        <f>IFERROR(Tableau17[[#This Row],[2014-T1-LDVD]]/Tableau17[[#This Row],[2014-T1-TOTAL]],"")</f>
        <v>0</v>
      </c>
      <c r="JK355" s="26">
        <f>IFERROR(Tableau17[[#This Row],[2014-T1-LDVG]]/Tableau17[[#This Row],[2014-T1-TOTAL]],"")</f>
        <v>6.741573033707865E-2</v>
      </c>
      <c r="JL355" s="26">
        <f>IFERROR(Tableau17[[#This Row],[2014-T1-LEXG]]/Tableau17[[#This Row],[2014-T1-TOTAL]],"")</f>
        <v>8.988764044943821E-3</v>
      </c>
      <c r="JM355" s="26">
        <f>IFERROR(Tableau17[[#This Row],[2014-T1-LFG]]/Tableau17[[#This Row],[2014-T1-TOTAL]],"")</f>
        <v>8.7640449438202248E-2</v>
      </c>
      <c r="JN355" s="26">
        <f>IFERROR(Tableau17[[#This Row],[2014-T1-LFN]]/Tableau17[[#This Row],[2014-T1-TOTAL]],"")</f>
        <v>0.43820224719101125</v>
      </c>
      <c r="JO355" s="26">
        <f>IFERROR(Tableau17[[#This Row],[2014-T1-LUD]]/Tableau17[[#This Row],[2014-T1-TOTAL]],"")</f>
        <v>0.26741573033707866</v>
      </c>
      <c r="JP355" s="26">
        <f>IFERROR(Tableau17[[#This Row],[2014-T1-LUG]]/Tableau17[[#This Row],[2014-T1-TOTAL]],"")</f>
        <v>0.1303370786516854</v>
      </c>
      <c r="JQ355" s="26">
        <f>IFERROR(Tableau17[[#This Row],[2014-T2-LFN]]/Tableau17[[#This Row],[2014-T2-TOTAL]],"")</f>
        <v>0.45168067226890757</v>
      </c>
      <c r="JR355" s="26">
        <f>IFERROR(Tableau17[[#This Row],[2014-T2-LUD]]/Tableau17[[#This Row],[2014-T2-TOTAL]],"")</f>
        <v>0.30042016806722688</v>
      </c>
      <c r="JS355" s="26">
        <f>IFERROR(Tableau17[[#This Row],[2014-T2-LUG]]/Tableau17[[#This Row],[2014-T2-TOTAL]],"")</f>
        <v>0.24789915966386555</v>
      </c>
      <c r="JT355" s="26">
        <f>IFERROR(Tableau17[[#This Row],[2015-T1-BC-DIV]]/Tableau17[[#This Row],[2015-T1-TOTAL]],"")</f>
        <v>0</v>
      </c>
      <c r="JU355" s="26">
        <f>IFERROR(Tableau17[[#This Row],[2015-T1-BC-DLF]]/Tableau17[[#This Row],[2015-T1-TOTAL]],"")</f>
        <v>2.4E-2</v>
      </c>
      <c r="JV355" s="26">
        <f>IFERROR(Tableau17[[#This Row],[2015-T1-BC-DVD]]/Tableau17[[#This Row],[2015-T1-TOTAL]],"")</f>
        <v>0</v>
      </c>
      <c r="JW355" s="26">
        <f>IFERROR(Tableau17[[#This Row],[2015-T1-BC-DVG]]/Tableau17[[#This Row],[2015-T1-TOTAL]],"")</f>
        <v>3.2000000000000001E-2</v>
      </c>
      <c r="JX355" s="26">
        <f>IFERROR(Tableau17[[#This Row],[2015-T1-BC-FG]]/Tableau17[[#This Row],[2015-T1-TOTAL]],"")</f>
        <v>0</v>
      </c>
      <c r="JY355" s="26">
        <f>IFERROR(Tableau17[[#This Row],[2015-T1-BC-FN]]/Tableau17[[#This Row],[2015-T1-TOTAL]],"")</f>
        <v>0.54400000000000004</v>
      </c>
      <c r="JZ355" s="26">
        <f>IFERROR(Tableau17[[#This Row],[2015-T1-BC-MDM]]/Tableau17[[#This Row],[2015-T1-TOTAL]],"")</f>
        <v>0</v>
      </c>
      <c r="KA355" s="26">
        <f>IFERROR(Tableau17[[#This Row],[2015-T1-BC-RDG]]/Tableau17[[#This Row],[2015-T1-TOTAL]],"")</f>
        <v>0</v>
      </c>
      <c r="KB355" s="26">
        <f>IFERROR(Tableau17[[#This Row],[2015-T1-BC-SOC]]/Tableau17[[#This Row],[2015-T1-TOTAL]],"")</f>
        <v>0.25600000000000001</v>
      </c>
      <c r="KC355" s="26">
        <f>IFERROR(Tableau17[[#This Row],[2015-T1-BC-UD]]/Tableau17[[#This Row],[2015-T1-TOTAL]],"")</f>
        <v>0.14399999999999999</v>
      </c>
      <c r="KD355" s="26">
        <f>IFERROR(Tableau17[[#This Row],[2015-T1-BC-UG]]/Tableau17[[#This Row],[2015-T1-TOTAL]],"")</f>
        <v>0</v>
      </c>
      <c r="KE355" s="26">
        <f>IFERROR(Tableau17[[#This Row],[2015-T1-BC-VEC]]/Tableau17[[#This Row],[2015-T1-TOTAL]],"")</f>
        <v>0</v>
      </c>
      <c r="KF355" s="26">
        <f>IFERROR(Tableau17[[#This Row],[2015-T2-BC-DVG]]/Tableau17[[#This Row],[2015-T2-TOTAL]],"")</f>
        <v>0</v>
      </c>
      <c r="KG355" s="26">
        <f>IFERROR(Tableau17[[#This Row],[2015-T2-BC-FN]]/Tableau17[[#This Row],[2015-T2-TOTAL]],"")</f>
        <v>0.59801488833746896</v>
      </c>
      <c r="KH355" s="26">
        <f>IFERROR(Tableau17[[#This Row],[2015-T2-BC-SOC]]/Tableau17[[#This Row],[2015-T2-TOTAL]],"")</f>
        <v>0.40198511166253104</v>
      </c>
      <c r="KI355" s="26">
        <f>IFERROR(Tableau17[[#This Row],[2015-T2-BC-UD]]/Tableau17[[#This Row],[2015-T2-TOTAL]],"")</f>
        <v>0</v>
      </c>
      <c r="KJ355" s="26">
        <f>IFERROR(Tableau17[[#This Row],[2015-T2-BC-UG]]/Tableau17[[#This Row],[2015-T2-TOTAL]],"")</f>
        <v>0</v>
      </c>
      <c r="KK355" s="26">
        <f>IFERROR(Tableau17[[#This Row],[2017 (L)-T1-COM]]/Tableau17[[#This Row],[2017 (L)-T1-TOTAL]],"")</f>
        <v>4.5180722891566265E-2</v>
      </c>
      <c r="KL355" s="26">
        <f>IFERROR(Tableau17[[#This Row],[2017 (L)-T1-DIV]]/Tableau17[[#This Row],[2017 (L)-T1-TOTAL]],"")</f>
        <v>2.1084337349397589E-2</v>
      </c>
      <c r="KM355" s="26">
        <f>IFERROR(Tableau17[[#This Row],[2017 (L)-T1-DLF]]/Tableau17[[#This Row],[2017 (L)-T1-TOTAL]],"")</f>
        <v>1.5060240963855422E-2</v>
      </c>
      <c r="KN355" s="26">
        <f>IFERROR(Tableau17[[#This Row],[2017 (L)-T1-DVD]]/Tableau17[[#This Row],[2017 (L)-T1-TOTAL]],"")</f>
        <v>0</v>
      </c>
      <c r="KO355" s="26">
        <f>IFERROR(Tableau17[[#This Row],[2017 (L)-T1-DVG]]/Tableau17[[#This Row],[2017 (L)-T1-TOTAL]],"")</f>
        <v>1.5060240963855422E-2</v>
      </c>
      <c r="KP355" s="26">
        <f>IFERROR(Tableau17[[#This Row],[2017 (L)-T1-ECO]]/Tableau17[[#This Row],[2017 (L)-T1-TOTAL]],"")</f>
        <v>4.8192771084337352E-2</v>
      </c>
      <c r="KQ355" s="26">
        <f>IFERROR(Tableau17[[#This Row],[2017 (L)-T1-EXD]]/Tableau17[[#This Row],[2017 (L)-T1-TOTAL]],"")</f>
        <v>0</v>
      </c>
      <c r="KR355" s="26">
        <f>IFERROR(Tableau17[[#This Row],[2017 (L)-T1-EXG]]/Tableau17[[#This Row],[2017 (L)-T1-TOTAL]],"")</f>
        <v>2.1084337349397589E-2</v>
      </c>
      <c r="KS355" s="26">
        <f>IFERROR(Tableau17[[#This Row],[2017 (L)-T1-FI]]/Tableau17[[#This Row],[2017 (L)-T1-TOTAL]],"")</f>
        <v>0.15662650602409639</v>
      </c>
      <c r="KT355" s="26">
        <f>IFERROR(Tableau17[[#This Row],[2017 (L)-T1-FN]]/Tableau17[[#This Row],[2017 (L)-T1-TOTAL]],"")</f>
        <v>0.38253012048192769</v>
      </c>
      <c r="KU355" s="26">
        <f>IFERROR(Tableau17[[#This Row],[2017 (L)-T1-LR]]/Tableau17[[#This Row],[2017 (L)-T1-TOTAL]],"")</f>
        <v>0</v>
      </c>
      <c r="KV355" s="26">
        <f>IFERROR(Tableau17[[#This Row],[2017 (L)-T1-MDM]]/Tableau17[[#This Row],[2017 (L)-T1-TOTAL]],"")</f>
        <v>0</v>
      </c>
      <c r="KW355" s="26">
        <f>IFERROR(Tableau17[[#This Row],[2017 (L)-T1-RDG]]/Tableau17[[#This Row],[2017 (L)-T1-TOTAL]],"")</f>
        <v>0</v>
      </c>
      <c r="KX355" s="26">
        <f>IFERROR(Tableau17[[#This Row],[2017 (L)-T1-REG]]/Tableau17[[#This Row],[2017 (L)-T1-TOTAL]],"")</f>
        <v>0</v>
      </c>
      <c r="KY355" s="26">
        <f>IFERROR(Tableau17[[#This Row],[2017 (L)-T1-REM]]/Tableau17[[#This Row],[2017 (L)-T1-TOTAL]],"")</f>
        <v>0.1536144578313253</v>
      </c>
      <c r="KZ355" s="26">
        <f>IFERROR(Tableau17[[#This Row],[2017 (L)-T1-SOC]]/Tableau17[[#This Row],[2017 (L)-T1-TOTAL]],"")</f>
        <v>9.6385542168674704E-2</v>
      </c>
      <c r="LA355" s="26">
        <f>IFERROR(Tableau17[[#This Row],[2017 (L)-T1-UDI]]/Tableau17[[#This Row],[2017 (L)-T1-TOTAL]],"")</f>
        <v>4.5180722891566265E-2</v>
      </c>
      <c r="LB355" s="26">
        <f>IFERROR(Tableau17[[#This Row],[2017 (L)-T2-FI]]/Tableau17[[#This Row],[2017 (L)-T2-TOTAL]],"")</f>
        <v>0</v>
      </c>
      <c r="LC355" s="26">
        <f>IFERROR(Tableau17[[#This Row],[2017 (L)-T2-FN]]/Tableau17[[#This Row],[2017 (L)-T2-TOTAL]],"")</f>
        <v>0.6063829787234043</v>
      </c>
      <c r="LD355" s="26">
        <f>IFERROR(Tableau17[[#This Row],[2017 (L)-T2-LR]]/Tableau17[[#This Row],[2017 (L)-T2-TOTAL]],"")</f>
        <v>0</v>
      </c>
      <c r="LE355" s="26">
        <f>IFERROR(Tableau17[[#This Row],[2017 (L)-T2-MDM]]/Tableau17[[#This Row],[2017 (L)-T2-TOTAL]],"")</f>
        <v>0</v>
      </c>
      <c r="LF355" s="26">
        <f>IFERROR(Tableau17[[#This Row],[2017 (L)-T2-REM]]/Tableau17[[#This Row],[2017 (L)-T2-TOTAL]],"")</f>
        <v>0.39361702127659576</v>
      </c>
      <c r="LG355" s="26">
        <f>IFERROR(Tableau17[[#This Row],[2017-T1-ARTHAUD Nathalie]]/Tableau17[[#This Row],[2017-T1-TOTAL]],"")</f>
        <v>9.7560975609756097E-3</v>
      </c>
      <c r="LH355" s="26">
        <f>IFERROR(Tableau17[[#This Row],[2017-T1-ASSELINEAU Fran]]/Tableau17[[#This Row],[2017-T1-TOTAL]],"")</f>
        <v>9.7560975609756097E-3</v>
      </c>
      <c r="LI355" s="26">
        <f>IFERROR(Tableau17[[#This Row],[2017-T1-CHEMINADE Jacques]]/Tableau17[[#This Row],[2017-T1-TOTAL]],"")</f>
        <v>3.2520325203252032E-3</v>
      </c>
      <c r="LJ355" s="26">
        <f>IFERROR(Tableau17[[#This Row],[2017-T1-DUPONT-AIGNAN Nicolas]]/Tableau17[[#This Row],[2017-T1-TOTAL]],"")</f>
        <v>2.4390243902439025E-2</v>
      </c>
      <c r="LK355" s="26">
        <f>IFERROR(Tableau17[[#This Row],[2017-T1-FILLON Fran]]/Tableau17[[#This Row],[2017-T1-TOTAL]],"")</f>
        <v>7.3170731707317069E-2</v>
      </c>
      <c r="LL355" s="26">
        <f>IFERROR(Tableau17[[#This Row],[2017-T1-HAMON Beno]]/Tableau17[[#This Row],[2017-T1-TOTAL]],"")</f>
        <v>5.3658536585365853E-2</v>
      </c>
      <c r="LM355" s="26">
        <f>IFERROR(Tableau17[[#This Row],[2017-T1-LASSALLE Jean]]/Tableau17[[#This Row],[2017-T1-TOTAL]],"")</f>
        <v>6.5040650406504065E-3</v>
      </c>
      <c r="LN355" s="26">
        <f>IFERROR(Tableau17[[#This Row],[2017-T1-LE PEN Marine]]/Tableau17[[#This Row],[2017-T1-TOTAL]],"")</f>
        <v>0.3983739837398374</v>
      </c>
      <c r="LO355" s="26">
        <f>IFERROR(Tableau17[[#This Row],[2017-T1-M Jean-Luc]]/Tableau17[[#This Row],[2017-T1-TOTAL]],"")</f>
        <v>0.28292682926829266</v>
      </c>
      <c r="LP355" s="26">
        <f>IFERROR(Tableau17[[#This Row],[2017-T1-MACRON Emmanuel]]/Tableau17[[#This Row],[2017-T1-TOTAL]],"")</f>
        <v>0.12845528455284552</v>
      </c>
      <c r="LQ355" s="26">
        <f>IFERROR(Tableau17[[#This Row],[2017-T1-POUTOU Philippe]]/Tableau17[[#This Row],[2017-T1-TOTAL]],"")</f>
        <v>9.7560975609756097E-3</v>
      </c>
      <c r="LR355" s="26">
        <f>IFERROR(Tableau17[[#This Row],[2017-T2-LE PEN Marine]]/Tableau17[[#This Row],[2017-T2-TOTAL]],"")</f>
        <v>0.50796460176991154</v>
      </c>
      <c r="LS355" s="26">
        <f>IFERROR(Tableau17[[#This Row],[2017-T2-MACRON Emmanuel]]/Tableau17[[#This Row],[2017-T2-TOTAL]],"")</f>
        <v>0.49203539823008852</v>
      </c>
      <c r="LT355" s="26">
        <f>IFERROR(Tableau17[[#This Row],[2019-T1-ALEXANDRE Audric]]/Tableau17[[#This Row],[2019-T1-TOTAL]],"")</f>
        <v>0</v>
      </c>
      <c r="LU355" s="26">
        <f>IFERROR(Tableau17[[#This Row],[2019-T1-ARTHAUD Nathalie]]/Tableau17[[#This Row],[2019-T1-TOTAL]],"")</f>
        <v>1.5576323987538941E-2</v>
      </c>
      <c r="LV355" s="26">
        <f>IFERROR(Tableau17[[#This Row],[2019-T1-ASSELINEAU François]]/Tableau17[[#This Row],[2019-T1-TOTAL]],"")</f>
        <v>1.8691588785046728E-2</v>
      </c>
      <c r="LW355" s="26">
        <f>IFERROR(Tableau17[[#This Row],[2019-T1-AUBRY Manon]]/Tableau17[[#This Row],[2019-T1-TOTAL]],"")</f>
        <v>0.14018691588785046</v>
      </c>
      <c r="LX355" s="26">
        <f>IFERROR(Tableau17[[#This Row],[2019-T1-AZERGUI Nagib]]/Tableau17[[#This Row],[2019-T1-TOTAL]],"")</f>
        <v>2.4922118380062305E-2</v>
      </c>
      <c r="LY355" s="26">
        <f>IFERROR(Tableau17[[#This Row],[2019-T1-BARDELLA Jordan]]/Tableau17[[#This Row],[2019-T1-TOTAL]],"")</f>
        <v>0.47663551401869159</v>
      </c>
      <c r="LZ355" s="26">
        <f>IFERROR(Tableau17[[#This Row],[2019-T1-BELLAMY François-Xavier]]/Tableau17[[#This Row],[2019-T1-TOTAL]],"")</f>
        <v>2.4922118380062305E-2</v>
      </c>
      <c r="MA355" s="26">
        <f>IFERROR(Tableau17[[#This Row],[2019-T1-BIDOU Olivier]]/Tableau17[[#This Row],[2019-T1-TOTAL]],"")</f>
        <v>0</v>
      </c>
      <c r="MB355" s="26">
        <f>IFERROR(Tableau17[[#This Row],[2019-T1-BOURG Dominique]]/Tableau17[[#This Row],[2019-T1-TOTAL]],"")</f>
        <v>0</v>
      </c>
      <c r="MC355" s="26">
        <f>IFERROR(Tableau17[[#This Row],[2019-T1-BROSSAT Ian]]/Tableau17[[#This Row],[2019-T1-TOTAL]],"")</f>
        <v>4.6728971962616821E-2</v>
      </c>
      <c r="MD355" s="26">
        <f>IFERROR(Tableau17[[#This Row],[2019-T1-CAILLAUD Sophie]]/Tableau17[[#This Row],[2019-T1-TOTAL]],"")</f>
        <v>0</v>
      </c>
      <c r="ME355" s="26">
        <f>IFERROR(Tableau17[[#This Row],[2019-T1-CAMUS Renaud]]/Tableau17[[#This Row],[2019-T1-TOTAL]],"")</f>
        <v>0</v>
      </c>
      <c r="MF355" s="26">
        <f>IFERROR(Tableau17[[#This Row],[2019-T1-CHALENÇON Christophe]]/Tableau17[[#This Row],[2019-T1-TOTAL]],"")</f>
        <v>0</v>
      </c>
      <c r="MG355" s="26">
        <f>IFERROR(Tableau17[[#This Row],[2019-T1-CORBET Cathy Denise Ginette]]/Tableau17[[#This Row],[2019-T1-TOTAL]],"")</f>
        <v>0</v>
      </c>
      <c r="MH355" s="26">
        <f>IFERROR(Tableau17[[#This Row],[2019-T1-DE PREVOISIN Robert]]/Tableau17[[#This Row],[2019-T1-TOTAL]],"")</f>
        <v>0</v>
      </c>
      <c r="MI355" s="26">
        <f>IFERROR(Tableau17[[#This Row],[2019-T1-DELFEL Thérèse]]/Tableau17[[#This Row],[2019-T1-TOTAL]],"")</f>
        <v>0</v>
      </c>
      <c r="MJ355" s="26">
        <f>IFERROR(Tableau17[[#This Row],[2019-T1-DIEUMEGARD Pierre]]/Tableau17[[#This Row],[2019-T1-TOTAL]],"")</f>
        <v>0</v>
      </c>
      <c r="MK355" s="26">
        <f>IFERROR(Tableau17[[#This Row],[2019-T1-DUPONT-AIGNAN Nicolas]]/Tableau17[[#This Row],[2019-T1-TOTAL]],"")</f>
        <v>1.5576323987538941E-2</v>
      </c>
      <c r="ML355" s="26">
        <f>IFERROR(Tableau17[[#This Row],[2019-T1-GERNIGON Yves]]/Tableau17[[#This Row],[2019-T1-TOTAL]],"")</f>
        <v>0</v>
      </c>
      <c r="MM355" s="26">
        <f>IFERROR(Tableau17[[#This Row],[2019-T1-GLUCKSMANN Raphaël]]/Tableau17[[#This Row],[2019-T1-TOTAL]],"")</f>
        <v>4.3613707165109032E-2</v>
      </c>
      <c r="MN355" s="26">
        <f>IFERROR(Tableau17[[#This Row],[2019-T1-HAMON Benoît]]/Tableau17[[#This Row],[2019-T1-TOTAL]],"")</f>
        <v>3.1152647975077882E-2</v>
      </c>
      <c r="MO355" s="26">
        <f>IFERROR(Tableau17[[#This Row],[2019-T1-HELGEN Gilles]]/Tableau17[[#This Row],[2019-T1-TOTAL]],"")</f>
        <v>0</v>
      </c>
      <c r="MP355" s="26">
        <f>IFERROR(Tableau17[[#This Row],[2019-T1-JADOT Yannick]]/Tableau17[[#This Row],[2019-T1-TOTAL]],"")</f>
        <v>6.2305295950155763E-2</v>
      </c>
      <c r="MQ355" s="26">
        <f>IFERROR(Tableau17[[#This Row],[2019-T1-LAGARDE Jean-Christophe]]/Tableau17[[#This Row],[2019-T1-TOTAL]],"")</f>
        <v>9.3457943925233638E-3</v>
      </c>
      <c r="MR355" s="26">
        <f>IFERROR(Tableau17[[#This Row],[2019-T1-LALANNE Francis]]/Tableau17[[#This Row],[2019-T1-TOTAL]],"")</f>
        <v>3.1152647975077881E-3</v>
      </c>
      <c r="MS355" s="26">
        <f>IFERROR(Tableau17[[#This Row],[2019-T1-LOISEAU Nathalie]]/Tableau17[[#This Row],[2019-T1-TOTAL]],"")</f>
        <v>8.4112149532710276E-2</v>
      </c>
      <c r="MT355" s="26">
        <f>IFERROR(Tableau17[[#This Row],[2019-T1-MARIE Florie]]/Tableau17[[#This Row],[2019-T1-TOTAL]],"")</f>
        <v>3.1152647975077881E-3</v>
      </c>
      <c r="MU355" s="26">
        <f>IFERROR(Tableau17[[#This Row],[2008-T1-MACROEXTRDROITE]]/Tableau17[[#This Row],[2008-T1-MACROTOTALE]],"")</f>
        <v>0.19653179190751446</v>
      </c>
      <c r="MV355" s="26">
        <f>IFERROR(Tableau17[[#This Row],[2008-T1-MACRODROITE]]/Tableau17[[#This Row],[2008-T1-MACROTOTALE]],"")</f>
        <v>0.31021194605009633</v>
      </c>
      <c r="MW355" s="26">
        <f>IFERROR(Tableau17[[#This Row],[2008-T1-MACROCENTRE]]/Tableau17[[#This Row],[2008-T1-MACROTOTALE]],"")</f>
        <v>0</v>
      </c>
      <c r="MX355" s="26">
        <f>IFERROR(Tableau17[[#This Row],[2008-T1-MACROGAUCHE]]/Tableau17[[#This Row],[2008-T1-MACROTOTALE]],"")</f>
        <v>0.4932562620423892</v>
      </c>
      <c r="MY355" s="26">
        <f>IFERROR(Tableau17[[#This Row],[2008-T1-MACROAUTRE]]/Tableau17[[#This Row],[2008-T1-MACROTOTALE]],"")</f>
        <v>0</v>
      </c>
      <c r="MZ355" s="26">
        <f>IFERROR(Tableau17[[#This Row],[2008-T2-MACROEXTRDROITE]]/Tableau17[[#This Row],[2008-T2-MACROTOTALE]],"")</f>
        <v>0.14642857142857144</v>
      </c>
      <c r="NA355" s="26">
        <f>IFERROR(Tableau17[[#This Row],[2008-T2-MACRODROITE]]/Tableau17[[#This Row],[2008-T2-MACROTOTALE]],"")</f>
        <v>0.31785714285714284</v>
      </c>
      <c r="NB355" s="26">
        <f>IFERROR(Tableau17[[#This Row],[2008-T2-MACROCENTRE]]/Tableau17[[#This Row],[2008-T2-MACROTOTALE]],"")</f>
        <v>0</v>
      </c>
      <c r="NC355" s="26">
        <f>IFERROR(Tableau17[[#This Row],[2008-T2-MACROGAUCHE]]/Tableau17[[#This Row],[2008-T2-MACROTOTALE]],"")</f>
        <v>0.5357142857142857</v>
      </c>
      <c r="ND355" s="26">
        <f>IFERROR(Tableau17[[#This Row],[2008-T2-MACROAUTRE]]/Tableau17[[#This Row],[2008-T2-MACROTOTALE]],"")</f>
        <v>0</v>
      </c>
      <c r="NE355" s="26">
        <f>IFERROR(Tableau17[[#This Row],[2014-T1-MACROEXTRDROITE]]/Tableau17[[#This Row],[2014-T1-MACROTOTALE]],"")</f>
        <v>0.43820224719101125</v>
      </c>
      <c r="NF355" s="26">
        <f>IFERROR(Tableau17[[#This Row],[2014-T1-MACRODROITE]]/Tableau17[[#This Row],[2014-T1-MACROTOTALE]],"")</f>
        <v>0.26741573033707866</v>
      </c>
      <c r="NG355" s="26">
        <f>IFERROR(Tableau17[[#This Row],[2014-T1-MACROCENTRE]]/Tableau17[[#This Row],[2014-T1-MACROTOTALE]],"")</f>
        <v>0</v>
      </c>
      <c r="NH355" s="26">
        <f>IFERROR(Tableau17[[#This Row],[2014-T1-MACROGAUCHE]]/Tableau17[[#This Row],[2014-T1-MACROTOTALE]],"")</f>
        <v>0.29438202247191009</v>
      </c>
      <c r="NI355" s="26">
        <f>IFERROR(Tableau17[[#This Row],[2014-T1-MACROAUTRE]]/Tableau17[[#This Row],[2014-T1-MACROTOTALE]],"")</f>
        <v>0</v>
      </c>
      <c r="NJ355" s="26">
        <f>IFERROR(Tableau17[[#This Row],[2014-T2-MACROEXTRDROITE]]/Tableau17[[#This Row],[2014-T2-MACROTOTALE]],"")</f>
        <v>0.45168067226890757</v>
      </c>
      <c r="NK355" s="26">
        <f>IFERROR(Tableau17[[#This Row],[2014-T2-MACRODROITE]]/Tableau17[[#This Row],[2014-T2-MACROTOTALE]],"")</f>
        <v>0.30042016806722688</v>
      </c>
      <c r="NL355" s="26">
        <f>IFERROR(Tableau17[[#This Row],[2014-T2-MACROCENTRE]]/Tableau17[[#This Row],[2014-T2-MACROTOTALE]],"")</f>
        <v>0</v>
      </c>
      <c r="NM355" s="26">
        <f>IFERROR(Tableau17[[#This Row],[2014-T2-MACROGAUCHE]]/Tableau17[[#This Row],[2014-T2-MACROTOTALE]],"")</f>
        <v>0.24789915966386555</v>
      </c>
      <c r="NN355" s="26">
        <f>IFERROR(Tableau17[[#This Row],[2014-T2-MACROAUTRE]]/Tableau17[[#This Row],[2014-T2-MACROTOTALE]],"")</f>
        <v>0</v>
      </c>
      <c r="NO355" s="26">
        <f>IFERROR( Tableau17[[#This Row],[2015-T1-MACROEXTRDROITE]]/Tableau17[[#This Row],[2015-T1-MACROTOTALE]],"")</f>
        <v>0.56799999999999995</v>
      </c>
      <c r="NP355" s="26">
        <f>IFERROR(Tableau17[[#This Row],[2015-T1-MACRODROITE]]/Tableau17[[#This Row],[2015-T1-MACROTOTALE]],"")</f>
        <v>0.14399999999999999</v>
      </c>
      <c r="NQ355" s="26">
        <f>IFERROR(Tableau17[[#This Row],[2015-T1-MACROCENTRE]]/Tableau17[[#This Row],[2015-T1-MACROTOTALE]],"")</f>
        <v>0</v>
      </c>
      <c r="NR355" s="26">
        <f>IFERROR(Tableau17[[#This Row],[2015-T1-MACROGAUCHE]]/Tableau17[[#This Row],[2015-T1-MACROTOTALE]],"")</f>
        <v>0.28799999999999998</v>
      </c>
      <c r="NS355" s="26">
        <f>IFERROR(Tableau17[[#This Row],[2015-T1-MACROAUTRE]]/Tableau17[[#This Row],[2015-T1-MACROTOTALE]],"")</f>
        <v>0</v>
      </c>
      <c r="NT355" s="26">
        <f>IFERROR(Tableau17[[#This Row],[2015-T2-MACROEXTRDROITE]]/Tableau17[[#This Row],[2015-T2-MACROTOTALE]],"")</f>
        <v>0.59801488833746896</v>
      </c>
      <c r="NU355" s="26">
        <f>IFERROR(Tableau17[[#This Row],[2015-T2-MACRODROITE]]/Tableau17[[#This Row],[2015-T2-MACROTOTALE]],"")</f>
        <v>0</v>
      </c>
      <c r="NV355" s="26">
        <f>IFERROR(Tableau17[[#This Row],[2015-T2-MACROCENTRE]]/Tableau17[[#This Row],[2015-T2-MACROTOTALE]],"")</f>
        <v>0</v>
      </c>
      <c r="NW355" s="26">
        <f>IFERROR(Tableau17[[#This Row],[2015-T2-MACROGAUCHE]]/Tableau17[[#This Row],[2015-T2-MACROTOTALE]],"")</f>
        <v>0.40198511166253104</v>
      </c>
      <c r="NX355" s="26">
        <f>IFERROR(Tableau17[[#This Row],[2015-T2-MACROAUTRE]]/Tableau17[[#This Row],[2015-T2-MACROTOTALE]],"")</f>
        <v>0</v>
      </c>
      <c r="NY355" s="26">
        <f>IFERROR(Tableau17[[#This Row],[2017-T1-MACROEXTRDROITE]]/Tableau17[[#This Row],[2017-T1-MACROTOTALE]],"")</f>
        <v>0.43577235772357725</v>
      </c>
      <c r="NZ355" s="26">
        <f>IFERROR(Tableau17[[#This Row],[2017-T1-MACRODROITE]]/Tableau17[[#This Row],[2017-T1-MACROTOTALE]],"")</f>
        <v>7.3170731707317069E-2</v>
      </c>
      <c r="OA355" s="26">
        <f>IFERROR(Tableau17[[#This Row],[2017-T1-MACROCENTRE]]/Tableau17[[#This Row],[2017-T1-MACROTOTALE]],"")</f>
        <v>0.12845528455284552</v>
      </c>
      <c r="OB355" s="26">
        <f>IFERROR(Tableau17[[#This Row],[2017-T1-MACROGAUCHE]]/Tableau17[[#This Row],[2017-T1-MACROTOTALE]],"")</f>
        <v>0.35609756097560974</v>
      </c>
      <c r="OC355" s="26">
        <f>IFERROR(Tableau17[[#This Row],[2017-T1-MACROAUTRE]]/Tableau17[[#This Row],[2017-T1-MACROTOTALE]],"")</f>
        <v>6.5040650406504065E-3</v>
      </c>
      <c r="OD355" s="26">
        <f>IFERROR(Tableau17[[#This Row],[2017-T2-MACROEXTRDROITE]]/Tableau17[[#This Row],[2017-T2-MACROTOTALE]],"")</f>
        <v>0.50796460176991154</v>
      </c>
      <c r="OE355" s="26">
        <f>IFERROR(Tableau17[[#This Row],[2017-T2-MACRODROITE]]/Tableau17[[#This Row],[2017-T2-MACROTOTALE]],"")</f>
        <v>0</v>
      </c>
      <c r="OF355" s="26">
        <f>IFERROR(Tableau17[[#This Row],[2017-T2-MACROCENTRE]]/Tableau17[[#This Row],[2017-T2-MACROTOTALE]],"")</f>
        <v>0.49203539823008852</v>
      </c>
      <c r="OG355" s="26">
        <f>IFERROR(Tableau17[[#This Row],[2017-T2-MACROGAUCHE]]/Tableau17[[#This Row],[2017-T2-MACROTOTALE]],"")</f>
        <v>0</v>
      </c>
      <c r="OH355" s="26">
        <f>IFERROR(Tableau17[[#This Row],[2017-T2-MACROAUTRE]]/Tableau17[[#This Row],[2017-T2-MACROTOTALE]],"")</f>
        <v>0</v>
      </c>
      <c r="OI355" s="26">
        <f>IFERROR(Tableau17[[#This Row],[2019-T1-MACROEXTRDROITE]]/Tableau17[[#This Row],[2019-T1-MACROTOTALE]],"")</f>
        <v>0.50303030303030305</v>
      </c>
      <c r="OJ355" s="26">
        <f>IFERROR(Tableau17[[#This Row],[2019-T1-MACRODROITE]]/Tableau17[[#This Row],[2019-T1-MACROTOTALE]],"")</f>
        <v>3.3333333333333333E-2</v>
      </c>
      <c r="OK355" s="26">
        <f>IFERROR(Tableau17[[#This Row],[2019-T1-MACROCENTRE]]/Tableau17[[#This Row],[2019-T1-MACROTOTALE]],"")</f>
        <v>8.1818181818181818E-2</v>
      </c>
      <c r="OL355" s="26">
        <f>IFERROR(Tableau17[[#This Row],[2019-T1-MACROGAUCHE]]/Tableau17[[#This Row],[2019-T1-MACROTOTALE]],"")</f>
        <v>0.33030303030303032</v>
      </c>
      <c r="OM355" s="26">
        <f>IFERROR(Tableau17[[#This Row],[2019-T1-MACROAUTRE]]/Tableau17[[#This Row],[2019-T1-MACROTOTALE]],"")</f>
        <v>5.1515151515151514E-2</v>
      </c>
      <c r="ON355" s="26">
        <f>IFERROR(Tableau17[[#This Row],[2020-T1-MACROEXTRDROITE]]/Tableau17[[#This Row],[2020-T1-MACROTOTALE]],"")</f>
        <v>0.44927536231884058</v>
      </c>
      <c r="OO355" s="26">
        <f>IFERROR(Tableau17[[#This Row],[2020-T1-MACRODROITE]]/Tableau17[[#This Row],[2020-T1-MACROTOTALE]],"")</f>
        <v>0.2391304347826087</v>
      </c>
      <c r="OP355" s="26">
        <f>IFERROR(Tableau17[[#This Row],[2020-T1-MACROCENTRE]]/Tableau17[[#This Row],[2020-T1-MACROTOTALE]],"")</f>
        <v>3.2608695652173912E-2</v>
      </c>
      <c r="OQ355" s="26">
        <f>IFERROR(Tableau17[[#This Row],[2020-T1-MACROGAUCHE]]/Tableau17[[#This Row],[2020-T1-MACROTOTALE]],"")</f>
        <v>0.27898550724637683</v>
      </c>
      <c r="OR355" s="26">
        <f>IFERROR(Tableau17[[#This Row],[2020-T1-MACROAUTRE]]/Tableau17[[#This Row],[2020-T1-MACROTOTALE]],"")</f>
        <v>0</v>
      </c>
      <c r="OS355" s="26">
        <f>IFERROR(Tableau17[[#This Row],[2017 (L)-T1-MACROEXTRDROITE]]/Tableau17[[#This Row],[2017 (L)-T1-MACROTOTALE]],"")</f>
        <v>0.39759036144578314</v>
      </c>
      <c r="OT355" s="26">
        <f>IFERROR(Tableau17[[#This Row],[2017 (L)-T1-MACRODROITE]]/Tableau17[[#This Row],[2017 (L)-T1-MACROTOTALE]],"")</f>
        <v>4.5180722891566265E-2</v>
      </c>
      <c r="OU355" s="26">
        <f>IFERROR(Tableau17[[#This Row],[2017 (L)-T1-MACROCENTRE]]/Tableau17[[#This Row],[2017 (L)-T1-MACROTOTALE]],"")</f>
        <v>0.1536144578313253</v>
      </c>
      <c r="OV355" s="26">
        <f>IFERROR(Tableau17[[#This Row],[2017 (L)-T1-MACROGAUCHE]]/Tableau17[[#This Row],[2017 (L)-T1-MACROTOTALE]],"")</f>
        <v>0.38253012048192769</v>
      </c>
      <c r="OW355" s="26">
        <f>IFERROR(Tableau17[[#This Row],[2017 (L)-T1-MACROAUTRE]]/Tableau17[[#This Row],[2017 (L)-T1-MACROTOTALE]],"")</f>
        <v>2.1084337349397589E-2</v>
      </c>
      <c r="OX355" s="26">
        <f>IFERROR(Tableau17[[#This Row],[2017 (L)-T2-MACROEXTRDROITE]]/Tableau17[[#This Row],[2017 (L)-T2-MACROTOTALE]],"")</f>
        <v>0.6063829787234043</v>
      </c>
      <c r="OY355" s="26">
        <f>IFERROR(Tableau17[[#This Row],[2017 (L)-T2-MACRODROITE]]/Tableau17[[#This Row],[2017 (L)-T2-MACROTOTALE]],"")</f>
        <v>0</v>
      </c>
      <c r="OZ355" s="26">
        <f>IFERROR(Tableau17[[#This Row],[2017 (L)-T2-MACROCENTRE]]/Tableau17[[#This Row],[2017 (L)-T2-MACROTOTALE]],"")</f>
        <v>0.39361702127659576</v>
      </c>
      <c r="PA355" s="26">
        <f>IFERROR(Tableau17[[#This Row],[2017 (L)-T2-MACROGAUCHE]]/Tableau17[[#This Row],[2017 (L)-T2-MACROTOTALE]],"")</f>
        <v>0</v>
      </c>
      <c r="PB355" s="26">
        <f>IFERROR(Tableau17[[#This Row],[2017 (L)-T2-MACROAUTRE]]/Tableau17[[#This Row],[2017 (L)-T2-MACROTOTALE]],"")</f>
        <v>0</v>
      </c>
      <c r="PC355" s="26">
        <f>IFERROR(Tableau17[[#This Row],[2008_T1_PROCUS]]/Tableau17[[#This Row],[2008_T1_INSCRITS]],0)</f>
        <v>9.2783505154639175E-3</v>
      </c>
      <c r="PD355" s="26">
        <f>IFERROR(Tableau17[[#This Row],[2008_T2_PROCUS]]/Tableau17[[#This Row],[2008_T2_INSCRITS]],0)</f>
        <v>9.2783505154639175E-3</v>
      </c>
      <c r="PE355" s="26">
        <f>Tableau17[[#This Row],[2014_T1_PROCUS]]/Tableau17[[#This Row],[2014_T1_INSCRITS]]</f>
        <v>5.341880341880342E-3</v>
      </c>
      <c r="PF355" s="26">
        <f>IFERROR(Tableau17[[#This Row],[2014_T2_PROCUS]]/Tableau17[[#This Row],[2014_T2_INSCRITS]],0)</f>
        <v>4.2735042735042739E-3</v>
      </c>
    </row>
    <row r="356" spans="1:422" hidden="1" x14ac:dyDescent="0.2">
      <c r="A356" s="1">
        <v>6</v>
      </c>
      <c r="B356" s="1" t="s">
        <v>427</v>
      </c>
      <c r="C356" s="1" t="s">
        <v>467</v>
      </c>
      <c r="D356" s="1" t="s">
        <v>467</v>
      </c>
      <c r="E356" s="1">
        <v>1283</v>
      </c>
      <c r="F356" s="1">
        <v>5.4381779999999997</v>
      </c>
      <c r="G356" s="1">
        <v>43.297913000000001</v>
      </c>
      <c r="H356" s="3">
        <v>731</v>
      </c>
      <c r="I356" s="3">
        <v>226</v>
      </c>
      <c r="K356" s="1">
        <v>7</v>
      </c>
      <c r="L356" s="1">
        <v>11</v>
      </c>
      <c r="M356" s="1">
        <v>6</v>
      </c>
      <c r="P356" s="1">
        <v>49</v>
      </c>
      <c r="Q356" s="1">
        <v>10</v>
      </c>
      <c r="R356" s="1">
        <v>50</v>
      </c>
      <c r="S356" s="1">
        <v>34</v>
      </c>
      <c r="T356" s="1">
        <v>20</v>
      </c>
      <c r="U356" s="1">
        <v>187</v>
      </c>
      <c r="V356" s="1">
        <v>1314</v>
      </c>
      <c r="W356" s="1">
        <v>759</v>
      </c>
      <c r="X356" s="1">
        <v>7</v>
      </c>
      <c r="Y356" s="2">
        <v>0.57762557000000003</v>
      </c>
      <c r="Z356" s="1">
        <v>1313</v>
      </c>
      <c r="AA356" s="1">
        <v>774</v>
      </c>
      <c r="AB356" s="1">
        <v>10</v>
      </c>
      <c r="AC356" s="2">
        <v>0.58948971999999999</v>
      </c>
      <c r="AD356" s="1">
        <v>731</v>
      </c>
      <c r="AE356" s="1">
        <v>196</v>
      </c>
      <c r="AF356" s="2">
        <v>0.26812585</v>
      </c>
      <c r="AG356" s="1">
        <f t="shared" si="5"/>
        <v>226</v>
      </c>
      <c r="AH356" s="1">
        <v>1114</v>
      </c>
      <c r="AI356" s="1">
        <v>664</v>
      </c>
      <c r="AJ356" s="1">
        <v>11</v>
      </c>
      <c r="AK356" s="2">
        <v>0.59605026999999999</v>
      </c>
      <c r="AL356" s="1">
        <v>1114</v>
      </c>
      <c r="AM356" s="1">
        <v>704</v>
      </c>
      <c r="AN356" s="1">
        <v>7</v>
      </c>
      <c r="AO356" s="2">
        <v>0.63195690999999998</v>
      </c>
      <c r="AP356" s="1">
        <v>754</v>
      </c>
      <c r="AQ356" s="1">
        <v>351</v>
      </c>
      <c r="AR356" s="2">
        <v>0.46551724</v>
      </c>
      <c r="AS356" s="1">
        <v>754</v>
      </c>
      <c r="AT356" s="1">
        <v>369</v>
      </c>
      <c r="AU356" s="2">
        <v>0.48938991999999998</v>
      </c>
      <c r="AV356" s="1">
        <v>746</v>
      </c>
      <c r="AW356" s="1">
        <v>335</v>
      </c>
      <c r="AX356" s="2">
        <v>0.44906165999999997</v>
      </c>
      <c r="AY356" s="1">
        <v>746</v>
      </c>
      <c r="AZ356" s="1">
        <v>243</v>
      </c>
      <c r="BA356" s="2">
        <v>0.32573727000000002</v>
      </c>
      <c r="BB356" s="1">
        <v>745</v>
      </c>
      <c r="BC356" s="1">
        <v>562</v>
      </c>
      <c r="BD356" s="2">
        <v>0.75436241999999998</v>
      </c>
      <c r="BE356" s="1">
        <v>745</v>
      </c>
      <c r="BF356" s="1">
        <v>532</v>
      </c>
      <c r="BG356" s="2">
        <v>0.71409396000000003</v>
      </c>
      <c r="BH356" s="1">
        <v>721</v>
      </c>
      <c r="BI356" s="1">
        <v>326</v>
      </c>
      <c r="BJ356" s="2">
        <v>0.45214979</v>
      </c>
      <c r="BK356" s="1">
        <v>24</v>
      </c>
      <c r="BM356" s="1">
        <v>1</v>
      </c>
      <c r="BN356" s="1">
        <v>38</v>
      </c>
      <c r="BO356" s="1">
        <v>67</v>
      </c>
      <c r="BP356" s="1">
        <v>195</v>
      </c>
      <c r="BQ356" s="1">
        <v>322</v>
      </c>
      <c r="BR356" s="1">
        <v>647</v>
      </c>
      <c r="BU356" s="1">
        <v>299</v>
      </c>
      <c r="BV356" s="1">
        <v>383</v>
      </c>
      <c r="BW356" s="1">
        <v>682</v>
      </c>
      <c r="BY356" s="1">
        <v>96</v>
      </c>
      <c r="BZ356" s="1">
        <v>10</v>
      </c>
      <c r="CB356" s="1">
        <v>80</v>
      </c>
      <c r="CC356" s="1">
        <v>249</v>
      </c>
      <c r="CD356" s="1">
        <v>196</v>
      </c>
      <c r="CE356" s="1">
        <v>103</v>
      </c>
      <c r="CF356" s="1">
        <v>734</v>
      </c>
      <c r="CG356" s="1">
        <v>279</v>
      </c>
      <c r="CH356" s="1">
        <v>259</v>
      </c>
      <c r="CI356" s="1">
        <v>205</v>
      </c>
      <c r="CJ356" s="1">
        <v>743</v>
      </c>
      <c r="CK356" s="1">
        <v>9</v>
      </c>
      <c r="CL356" s="1">
        <v>12</v>
      </c>
      <c r="CN356" s="1">
        <v>6</v>
      </c>
      <c r="CO356" s="1">
        <v>37</v>
      </c>
      <c r="CP356" s="1">
        <v>146</v>
      </c>
      <c r="CS356" s="1">
        <v>48</v>
      </c>
      <c r="CT356" s="1">
        <v>62</v>
      </c>
      <c r="CW356" s="1">
        <v>320</v>
      </c>
      <c r="CY356" s="1">
        <v>183</v>
      </c>
      <c r="DA356" s="1">
        <v>144</v>
      </c>
      <c r="DC356" s="1">
        <v>327</v>
      </c>
      <c r="DD356" s="1">
        <v>17</v>
      </c>
      <c r="DE356" s="1">
        <v>13</v>
      </c>
      <c r="DF356" s="1">
        <v>2</v>
      </c>
      <c r="DG356" s="1">
        <v>0</v>
      </c>
      <c r="DH356" s="1">
        <v>0</v>
      </c>
      <c r="DI356" s="1">
        <v>8</v>
      </c>
      <c r="DJ356" s="1">
        <v>0</v>
      </c>
      <c r="DK356" s="1">
        <v>2</v>
      </c>
      <c r="DL356" s="1">
        <v>55</v>
      </c>
      <c r="DM356" s="1">
        <v>81</v>
      </c>
      <c r="DN356" s="1">
        <v>57</v>
      </c>
      <c r="DP356" s="1">
        <v>0</v>
      </c>
      <c r="DR356" s="1">
        <v>88</v>
      </c>
      <c r="DS356" s="1">
        <v>6</v>
      </c>
      <c r="DU356" s="1">
        <v>329</v>
      </c>
      <c r="DX356" s="1">
        <v>103</v>
      </c>
      <c r="DZ356" s="1">
        <v>111</v>
      </c>
      <c r="EA356" s="1">
        <v>214</v>
      </c>
      <c r="EB356" s="1">
        <v>1</v>
      </c>
      <c r="EC356" s="1">
        <v>9</v>
      </c>
      <c r="ED356" s="1">
        <v>0</v>
      </c>
      <c r="EE356" s="1">
        <v>19</v>
      </c>
      <c r="EF356" s="1">
        <v>77</v>
      </c>
      <c r="EG356" s="1">
        <v>32</v>
      </c>
      <c r="EH356" s="1">
        <v>3</v>
      </c>
      <c r="EI356" s="1">
        <v>188</v>
      </c>
      <c r="EJ356" s="1">
        <v>121</v>
      </c>
      <c r="EK356" s="1">
        <v>88</v>
      </c>
      <c r="EL356" s="1">
        <v>9</v>
      </c>
      <c r="EM356" s="1">
        <v>547</v>
      </c>
      <c r="EN356" s="1">
        <v>248</v>
      </c>
      <c r="EO356" s="1">
        <v>220</v>
      </c>
      <c r="EP356" s="1">
        <v>468</v>
      </c>
      <c r="EQ356" s="1">
        <v>0</v>
      </c>
      <c r="ER356" s="1">
        <v>1</v>
      </c>
      <c r="ES356" s="1">
        <v>4</v>
      </c>
      <c r="ET356" s="1">
        <v>25</v>
      </c>
      <c r="EU356" s="1">
        <v>0</v>
      </c>
      <c r="EV356" s="1">
        <v>119</v>
      </c>
      <c r="EW356" s="1">
        <v>16</v>
      </c>
      <c r="EX356" s="1">
        <v>0</v>
      </c>
      <c r="EY356" s="1">
        <v>6</v>
      </c>
      <c r="EZ356" s="1">
        <v>20</v>
      </c>
      <c r="FA356" s="1">
        <v>0</v>
      </c>
      <c r="FB356" s="1">
        <v>0</v>
      </c>
      <c r="FC356" s="1">
        <v>0</v>
      </c>
      <c r="FD356" s="1">
        <v>0</v>
      </c>
      <c r="FE356" s="1">
        <v>0</v>
      </c>
      <c r="FF356" s="1">
        <v>0</v>
      </c>
      <c r="FG356" s="1">
        <v>0</v>
      </c>
      <c r="FH356" s="1">
        <v>0</v>
      </c>
      <c r="FI356" s="1">
        <v>17</v>
      </c>
      <c r="FJ356" s="1">
        <v>6</v>
      </c>
      <c r="FK356" s="1">
        <v>11</v>
      </c>
      <c r="FL356" s="1">
        <v>0</v>
      </c>
      <c r="FM356" s="1">
        <v>28</v>
      </c>
      <c r="FN356" s="1">
        <v>4</v>
      </c>
      <c r="FO356" s="1">
        <v>1</v>
      </c>
      <c r="FP356" s="1">
        <v>49</v>
      </c>
      <c r="FQ356" s="1">
        <v>0</v>
      </c>
      <c r="FR356" s="1">
        <f>SUM(Tableau17[[#This Row],[2019-T1-ALEXANDRE Audric]:[2019-T1-MARIE Florie]])</f>
        <v>307</v>
      </c>
      <c r="FS356" s="1">
        <v>68</v>
      </c>
      <c r="FT356" s="1">
        <v>219</v>
      </c>
      <c r="FU356" s="1">
        <v>0</v>
      </c>
      <c r="FV356" s="1">
        <v>360</v>
      </c>
      <c r="FW356" s="1">
        <v>0</v>
      </c>
      <c r="FX356" s="1">
        <v>647</v>
      </c>
      <c r="FY356" s="1">
        <v>0</v>
      </c>
      <c r="FZ356" s="1">
        <v>299</v>
      </c>
      <c r="GA356" s="1">
        <v>0</v>
      </c>
      <c r="GB356" s="1">
        <v>383</v>
      </c>
      <c r="GC356" s="1">
        <v>0</v>
      </c>
      <c r="GD356" s="1">
        <v>682</v>
      </c>
      <c r="GE356" s="1">
        <v>249</v>
      </c>
      <c r="GF356" s="1">
        <v>292</v>
      </c>
      <c r="GG356" s="1">
        <v>0</v>
      </c>
      <c r="GH356" s="1">
        <v>193</v>
      </c>
      <c r="GI356" s="1">
        <v>0</v>
      </c>
      <c r="GJ356" s="1">
        <v>734</v>
      </c>
      <c r="GK356" s="1">
        <v>279</v>
      </c>
      <c r="GL356" s="1">
        <v>259</v>
      </c>
      <c r="GM356" s="1">
        <v>0</v>
      </c>
      <c r="GN356" s="1">
        <v>205</v>
      </c>
      <c r="GO356" s="1">
        <v>0</v>
      </c>
      <c r="GP356" s="1">
        <v>743</v>
      </c>
      <c r="GQ356" s="1">
        <v>158</v>
      </c>
      <c r="GR356" s="1">
        <v>62</v>
      </c>
      <c r="GS356" s="1">
        <v>0</v>
      </c>
      <c r="GT356" s="1">
        <v>91</v>
      </c>
      <c r="GU356" s="1">
        <v>9</v>
      </c>
      <c r="GV356" s="1">
        <v>320</v>
      </c>
      <c r="GW356" s="1">
        <v>183</v>
      </c>
      <c r="GX356" s="1">
        <v>144</v>
      </c>
      <c r="GY356" s="1">
        <v>0</v>
      </c>
      <c r="GZ356" s="1">
        <v>0</v>
      </c>
      <c r="HA356" s="1">
        <v>0</v>
      </c>
      <c r="HB356" s="1">
        <v>327</v>
      </c>
      <c r="HC356" s="1">
        <v>216</v>
      </c>
      <c r="HD356" s="1">
        <v>77</v>
      </c>
      <c r="HE356" s="1">
        <v>88</v>
      </c>
      <c r="HF356" s="1">
        <v>163</v>
      </c>
      <c r="HG356" s="1">
        <v>3</v>
      </c>
      <c r="HH356" s="1">
        <v>547</v>
      </c>
      <c r="HI356" s="1">
        <v>248</v>
      </c>
      <c r="HJ356" s="1">
        <v>0</v>
      </c>
      <c r="HK356" s="1">
        <v>220</v>
      </c>
      <c r="HL356" s="1">
        <v>0</v>
      </c>
      <c r="HM356" s="1">
        <v>0</v>
      </c>
      <c r="HN356" s="1">
        <v>468</v>
      </c>
      <c r="HO356" s="1">
        <v>124</v>
      </c>
      <c r="HP356" s="1">
        <v>20</v>
      </c>
      <c r="HQ356" s="1">
        <v>49</v>
      </c>
      <c r="HR356" s="1">
        <v>91</v>
      </c>
      <c r="HS356" s="1">
        <v>29</v>
      </c>
      <c r="HT356" s="1">
        <v>313</v>
      </c>
      <c r="HU356" s="1">
        <v>50</v>
      </c>
      <c r="HV356" s="1">
        <v>60</v>
      </c>
      <c r="HW356" s="1">
        <v>17</v>
      </c>
      <c r="HX356" s="1">
        <v>60</v>
      </c>
      <c r="HY356" s="1">
        <v>0</v>
      </c>
      <c r="HZ356" s="1">
        <v>187</v>
      </c>
      <c r="IA356" s="1">
        <v>83</v>
      </c>
      <c r="IB356" s="1">
        <v>57</v>
      </c>
      <c r="IC356" s="1">
        <v>88</v>
      </c>
      <c r="ID356" s="1">
        <v>88</v>
      </c>
      <c r="IE356" s="1">
        <v>13</v>
      </c>
      <c r="IF356" s="1">
        <v>329</v>
      </c>
      <c r="IG356" s="1">
        <v>0</v>
      </c>
      <c r="IH356" s="1">
        <v>103</v>
      </c>
      <c r="II356" s="1">
        <v>111</v>
      </c>
      <c r="IJ356" s="1">
        <v>0</v>
      </c>
      <c r="IK356" s="1">
        <v>0</v>
      </c>
      <c r="IL356" s="1">
        <v>214</v>
      </c>
      <c r="IM356" s="26">
        <f>IFERROR(Tableau17[[#This Row],[LDIV]]/Tableau17[[#This Row],[Total général]],"")</f>
        <v>0</v>
      </c>
      <c r="IN356" s="26">
        <f>IFERROR(Tableau17[[#This Row],[LDVC]]/Tableau17[[#This Row],[Total général]],"")</f>
        <v>3.7433155080213901E-2</v>
      </c>
      <c r="IO356" s="26">
        <f>IFERROR(Tableau17[[#This Row],[LDVD]]/Tableau17[[#This Row],[Total général]],"")</f>
        <v>5.8823529411764705E-2</v>
      </c>
      <c r="IP356" s="26">
        <f>IFERROR(Tableau17[[#This Row],[LDVG]]/Tableau17[[#This Row],[Total général]],"")</f>
        <v>3.2085561497326207E-2</v>
      </c>
      <c r="IQ356" s="26">
        <f>IFERROR(Tableau17[[#This Row],[LEXD]]/Tableau17[[#This Row],[Total général]],"")</f>
        <v>0</v>
      </c>
      <c r="IR356" s="26">
        <f>IFERROR(Tableau17[[#This Row],[LEXG]]/Tableau17[[#This Row],[Total général]],"")</f>
        <v>0</v>
      </c>
      <c r="IS356" s="26">
        <f>IFERROR(Tableau17[[#This Row],[LLR]]/Tableau17[[#This Row],[Total général]],"")</f>
        <v>0.26203208556149732</v>
      </c>
      <c r="IT356" s="26">
        <f>IFERROR(Tableau17[[#This Row],[LREM]]/Tableau17[[#This Row],[Total général]],"")</f>
        <v>5.3475935828877004E-2</v>
      </c>
      <c r="IU356" s="26">
        <f>IFERROR(Tableau17[[#This Row],[LRN]]/Tableau17[[#This Row],[Total général]],"")</f>
        <v>0.26737967914438504</v>
      </c>
      <c r="IV356" s="26">
        <f>IFERROR(Tableau17[[#This Row],[LUG]]/Tableau17[[#This Row],[Total général]],"")</f>
        <v>0.18181818181818182</v>
      </c>
      <c r="IW356" s="26">
        <f>IFERROR(Tableau17[[#This Row],[LVEC]]/Tableau17[[#This Row],[Total général]],"")</f>
        <v>0.10695187165775401</v>
      </c>
      <c r="IX356" s="26">
        <f>IFERROR(Tableau17[[#This Row],[2008-T1-LCMD]]/Tableau17[[#This Row],[2008-T1-TOTAL]],"")</f>
        <v>3.7094281298299843E-2</v>
      </c>
      <c r="IY356" s="26">
        <f>IFERROR(Tableau17[[#This Row],[2008-T1-LDVD]]/Tableau17[[#This Row],[2008-T1-TOTAL]],"")</f>
        <v>0</v>
      </c>
      <c r="IZ356" s="26">
        <f>IFERROR(Tableau17[[#This Row],[2008-T1-LEXD]]/Tableau17[[#This Row],[2008-T1-TOTAL]],"")</f>
        <v>1.5455950540958269E-3</v>
      </c>
      <c r="JA356" s="26">
        <f>IFERROR(Tableau17[[#This Row],[2008-T1-LEXG]]/Tableau17[[#This Row],[2008-T1-TOTAL]],"")</f>
        <v>5.8732612055641419E-2</v>
      </c>
      <c r="JB356" s="26">
        <f>IFERROR(Tableau17[[#This Row],[2008-T1-LFN]]/Tableau17[[#This Row],[2008-T1-TOTAL]],"")</f>
        <v>0.1035548686244204</v>
      </c>
      <c r="JC356" s="26">
        <f>IFERROR(Tableau17[[#This Row],[2008-T1-LMAJ]]/Tableau17[[#This Row],[2008-T1-TOTAL]],"")</f>
        <v>0.30139103554868624</v>
      </c>
      <c r="JD356" s="26">
        <f>IFERROR(Tableau17[[#This Row],[2008-T1-LUG]]/Tableau17[[#This Row],[2008-T1-TOTAL]],"")</f>
        <v>0.49768160741885625</v>
      </c>
      <c r="JE356" s="26">
        <f>IFERROR(Tableau17[[#This Row],[2008-T2-LFN]]/Tableau17[[#This Row],[2008-T2-TOTAL]],"")</f>
        <v>0</v>
      </c>
      <c r="JF356" s="26">
        <f>IFERROR(Tableau17[[#This Row],[2008-T2-LGC]]/Tableau17[[#This Row],[2008-T2-TOTAL]],"")</f>
        <v>0</v>
      </c>
      <c r="JG356" s="26">
        <f>IFERROR(Tableau17[[#This Row],[2008-T2-LMAJ]]/Tableau17[[#This Row],[2008-T2-TOTAL]],"")</f>
        <v>0.43841642228739003</v>
      </c>
      <c r="JH356" s="26">
        <f>IFERROR(Tableau17[[#This Row],[2008-T2-LUG]]/Tableau17[[#This Row],[2008-T2-TOTAL]],"")</f>
        <v>0.56158357771260992</v>
      </c>
      <c r="JI356" s="26">
        <f>IFERROR(Tableau17[[#This Row],[2014-T1-LDIV]]/Tableau17[[#This Row],[2014-T1-TOTAL]],"")</f>
        <v>0</v>
      </c>
      <c r="JJ356" s="26">
        <f>IFERROR(Tableau17[[#This Row],[2014-T1-LDVD]]/Tableau17[[#This Row],[2014-T1-TOTAL]],"")</f>
        <v>0.13079019073569481</v>
      </c>
      <c r="JK356" s="26">
        <f>IFERROR(Tableau17[[#This Row],[2014-T1-LDVG]]/Tableau17[[#This Row],[2014-T1-TOTAL]],"")</f>
        <v>1.3623978201634877E-2</v>
      </c>
      <c r="JL356" s="26">
        <f>IFERROR(Tableau17[[#This Row],[2014-T1-LEXG]]/Tableau17[[#This Row],[2014-T1-TOTAL]],"")</f>
        <v>0</v>
      </c>
      <c r="JM356" s="26">
        <f>IFERROR(Tableau17[[#This Row],[2014-T1-LFG]]/Tableau17[[#This Row],[2014-T1-TOTAL]],"")</f>
        <v>0.10899182561307902</v>
      </c>
      <c r="JN356" s="26">
        <f>IFERROR(Tableau17[[#This Row],[2014-T1-LFN]]/Tableau17[[#This Row],[2014-T1-TOTAL]],"")</f>
        <v>0.33923705722070846</v>
      </c>
      <c r="JO356" s="26">
        <f>IFERROR(Tableau17[[#This Row],[2014-T1-LUD]]/Tableau17[[#This Row],[2014-T1-TOTAL]],"")</f>
        <v>0.2670299727520436</v>
      </c>
      <c r="JP356" s="26">
        <f>IFERROR(Tableau17[[#This Row],[2014-T1-LUG]]/Tableau17[[#This Row],[2014-T1-TOTAL]],"")</f>
        <v>0.14032697547683923</v>
      </c>
      <c r="JQ356" s="26">
        <f>IFERROR(Tableau17[[#This Row],[2014-T2-LFN]]/Tableau17[[#This Row],[2014-T2-TOTAL]],"")</f>
        <v>0.37550471063257068</v>
      </c>
      <c r="JR356" s="26">
        <f>IFERROR(Tableau17[[#This Row],[2014-T2-LUD]]/Tableau17[[#This Row],[2014-T2-TOTAL]],"")</f>
        <v>0.34858681022880217</v>
      </c>
      <c r="JS356" s="26">
        <f>IFERROR(Tableau17[[#This Row],[2014-T2-LUG]]/Tableau17[[#This Row],[2014-T2-TOTAL]],"")</f>
        <v>0.27590847913862721</v>
      </c>
      <c r="JT356" s="26">
        <f>IFERROR(Tableau17[[#This Row],[2015-T1-BC-DIV]]/Tableau17[[#This Row],[2015-T1-TOTAL]],"")</f>
        <v>2.8125000000000001E-2</v>
      </c>
      <c r="JU356" s="26">
        <f>IFERROR(Tableau17[[#This Row],[2015-T1-BC-DLF]]/Tableau17[[#This Row],[2015-T1-TOTAL]],"")</f>
        <v>3.7499999999999999E-2</v>
      </c>
      <c r="JV356" s="26">
        <f>IFERROR(Tableau17[[#This Row],[2015-T1-BC-DVD]]/Tableau17[[#This Row],[2015-T1-TOTAL]],"")</f>
        <v>0</v>
      </c>
      <c r="JW356" s="26">
        <f>IFERROR(Tableau17[[#This Row],[2015-T1-BC-DVG]]/Tableau17[[#This Row],[2015-T1-TOTAL]],"")</f>
        <v>1.8749999999999999E-2</v>
      </c>
      <c r="JX356" s="26">
        <f>IFERROR(Tableau17[[#This Row],[2015-T1-BC-FG]]/Tableau17[[#This Row],[2015-T1-TOTAL]],"")</f>
        <v>0.11562500000000001</v>
      </c>
      <c r="JY356" s="26">
        <f>IFERROR(Tableau17[[#This Row],[2015-T1-BC-FN]]/Tableau17[[#This Row],[2015-T1-TOTAL]],"")</f>
        <v>0.45624999999999999</v>
      </c>
      <c r="JZ356" s="26">
        <f>IFERROR(Tableau17[[#This Row],[2015-T1-BC-MDM]]/Tableau17[[#This Row],[2015-T1-TOTAL]],"")</f>
        <v>0</v>
      </c>
      <c r="KA356" s="26">
        <f>IFERROR(Tableau17[[#This Row],[2015-T1-BC-RDG]]/Tableau17[[#This Row],[2015-T1-TOTAL]],"")</f>
        <v>0</v>
      </c>
      <c r="KB356" s="26">
        <f>IFERROR(Tableau17[[#This Row],[2015-T1-BC-SOC]]/Tableau17[[#This Row],[2015-T1-TOTAL]],"")</f>
        <v>0.15</v>
      </c>
      <c r="KC356" s="26">
        <f>IFERROR(Tableau17[[#This Row],[2015-T1-BC-UD]]/Tableau17[[#This Row],[2015-T1-TOTAL]],"")</f>
        <v>0.19375000000000001</v>
      </c>
      <c r="KD356" s="26">
        <f>IFERROR(Tableau17[[#This Row],[2015-T1-BC-UG]]/Tableau17[[#This Row],[2015-T1-TOTAL]],"")</f>
        <v>0</v>
      </c>
      <c r="KE356" s="26">
        <f>IFERROR(Tableau17[[#This Row],[2015-T1-BC-VEC]]/Tableau17[[#This Row],[2015-T1-TOTAL]],"")</f>
        <v>0</v>
      </c>
      <c r="KF356" s="26">
        <f>IFERROR(Tableau17[[#This Row],[2015-T2-BC-DVG]]/Tableau17[[#This Row],[2015-T2-TOTAL]],"")</f>
        <v>0</v>
      </c>
      <c r="KG356" s="26">
        <f>IFERROR(Tableau17[[#This Row],[2015-T2-BC-FN]]/Tableau17[[#This Row],[2015-T2-TOTAL]],"")</f>
        <v>0.55963302752293576</v>
      </c>
      <c r="KH356" s="26">
        <f>IFERROR(Tableau17[[#This Row],[2015-T2-BC-SOC]]/Tableau17[[#This Row],[2015-T2-TOTAL]],"")</f>
        <v>0</v>
      </c>
      <c r="KI356" s="26">
        <f>IFERROR(Tableau17[[#This Row],[2015-T2-BC-UD]]/Tableau17[[#This Row],[2015-T2-TOTAL]],"")</f>
        <v>0.44036697247706424</v>
      </c>
      <c r="KJ356" s="26">
        <f>IFERROR(Tableau17[[#This Row],[2015-T2-BC-UG]]/Tableau17[[#This Row],[2015-T2-TOTAL]],"")</f>
        <v>0</v>
      </c>
      <c r="KK356" s="26">
        <f>IFERROR(Tableau17[[#This Row],[2017 (L)-T1-COM]]/Tableau17[[#This Row],[2017 (L)-T1-TOTAL]],"")</f>
        <v>5.1671732522796353E-2</v>
      </c>
      <c r="KL356" s="26">
        <f>IFERROR(Tableau17[[#This Row],[2017 (L)-T1-DIV]]/Tableau17[[#This Row],[2017 (L)-T1-TOTAL]],"")</f>
        <v>3.9513677811550151E-2</v>
      </c>
      <c r="KM356" s="26">
        <f>IFERROR(Tableau17[[#This Row],[2017 (L)-T1-DLF]]/Tableau17[[#This Row],[2017 (L)-T1-TOTAL]],"")</f>
        <v>6.0790273556231003E-3</v>
      </c>
      <c r="KN356" s="26">
        <f>IFERROR(Tableau17[[#This Row],[2017 (L)-T1-DVD]]/Tableau17[[#This Row],[2017 (L)-T1-TOTAL]],"")</f>
        <v>0</v>
      </c>
      <c r="KO356" s="26">
        <f>IFERROR(Tableau17[[#This Row],[2017 (L)-T1-DVG]]/Tableau17[[#This Row],[2017 (L)-T1-TOTAL]],"")</f>
        <v>0</v>
      </c>
      <c r="KP356" s="26">
        <f>IFERROR(Tableau17[[#This Row],[2017 (L)-T1-ECO]]/Tableau17[[#This Row],[2017 (L)-T1-TOTAL]],"")</f>
        <v>2.4316109422492401E-2</v>
      </c>
      <c r="KQ356" s="26">
        <f>IFERROR(Tableau17[[#This Row],[2017 (L)-T1-EXD]]/Tableau17[[#This Row],[2017 (L)-T1-TOTAL]],"")</f>
        <v>0</v>
      </c>
      <c r="KR356" s="26">
        <f>IFERROR(Tableau17[[#This Row],[2017 (L)-T1-EXG]]/Tableau17[[#This Row],[2017 (L)-T1-TOTAL]],"")</f>
        <v>6.0790273556231003E-3</v>
      </c>
      <c r="KS356" s="26">
        <f>IFERROR(Tableau17[[#This Row],[2017 (L)-T1-FI]]/Tableau17[[#This Row],[2017 (L)-T1-TOTAL]],"")</f>
        <v>0.16717325227963525</v>
      </c>
      <c r="KT356" s="26">
        <f>IFERROR(Tableau17[[#This Row],[2017 (L)-T1-FN]]/Tableau17[[#This Row],[2017 (L)-T1-TOTAL]],"")</f>
        <v>0.24620060790273557</v>
      </c>
      <c r="KU356" s="26">
        <f>IFERROR(Tableau17[[#This Row],[2017 (L)-T1-LR]]/Tableau17[[#This Row],[2017 (L)-T1-TOTAL]],"")</f>
        <v>0.17325227963525835</v>
      </c>
      <c r="KV356" s="26">
        <f>IFERROR(Tableau17[[#This Row],[2017 (L)-T1-MDM]]/Tableau17[[#This Row],[2017 (L)-T1-TOTAL]],"")</f>
        <v>0</v>
      </c>
      <c r="KW356" s="26">
        <f>IFERROR(Tableau17[[#This Row],[2017 (L)-T1-RDG]]/Tableau17[[#This Row],[2017 (L)-T1-TOTAL]],"")</f>
        <v>0</v>
      </c>
      <c r="KX356" s="26">
        <f>IFERROR(Tableau17[[#This Row],[2017 (L)-T1-REG]]/Tableau17[[#This Row],[2017 (L)-T1-TOTAL]],"")</f>
        <v>0</v>
      </c>
      <c r="KY356" s="26">
        <f>IFERROR(Tableau17[[#This Row],[2017 (L)-T1-REM]]/Tableau17[[#This Row],[2017 (L)-T1-TOTAL]],"")</f>
        <v>0.26747720364741639</v>
      </c>
      <c r="KZ356" s="26">
        <f>IFERROR(Tableau17[[#This Row],[2017 (L)-T1-SOC]]/Tableau17[[#This Row],[2017 (L)-T1-TOTAL]],"")</f>
        <v>1.82370820668693E-2</v>
      </c>
      <c r="LA356" s="26">
        <f>IFERROR(Tableau17[[#This Row],[2017 (L)-T1-UDI]]/Tableau17[[#This Row],[2017 (L)-T1-TOTAL]],"")</f>
        <v>0</v>
      </c>
      <c r="LB356" s="26">
        <f>IFERROR(Tableau17[[#This Row],[2017 (L)-T2-FI]]/Tableau17[[#This Row],[2017 (L)-T2-TOTAL]],"")</f>
        <v>0</v>
      </c>
      <c r="LC356" s="26">
        <f>IFERROR(Tableau17[[#This Row],[2017 (L)-T2-FN]]/Tableau17[[#This Row],[2017 (L)-T2-TOTAL]],"")</f>
        <v>0</v>
      </c>
      <c r="LD356" s="26">
        <f>IFERROR(Tableau17[[#This Row],[2017 (L)-T2-LR]]/Tableau17[[#This Row],[2017 (L)-T2-TOTAL]],"")</f>
        <v>0.48130841121495327</v>
      </c>
      <c r="LE356" s="26">
        <f>IFERROR(Tableau17[[#This Row],[2017 (L)-T2-MDM]]/Tableau17[[#This Row],[2017 (L)-T2-TOTAL]],"")</f>
        <v>0</v>
      </c>
      <c r="LF356" s="26">
        <f>IFERROR(Tableau17[[#This Row],[2017 (L)-T2-REM]]/Tableau17[[#This Row],[2017 (L)-T2-TOTAL]],"")</f>
        <v>0.51869158878504673</v>
      </c>
      <c r="LG356" s="26">
        <f>IFERROR(Tableau17[[#This Row],[2017-T1-ARTHAUD Nathalie]]/Tableau17[[#This Row],[2017-T1-TOTAL]],"")</f>
        <v>1.8281535648994515E-3</v>
      </c>
      <c r="LH356" s="26">
        <f>IFERROR(Tableau17[[#This Row],[2017-T1-ASSELINEAU Fran]]/Tableau17[[#This Row],[2017-T1-TOTAL]],"")</f>
        <v>1.6453382084095063E-2</v>
      </c>
      <c r="LI356" s="26">
        <f>IFERROR(Tableau17[[#This Row],[2017-T1-CHEMINADE Jacques]]/Tableau17[[#This Row],[2017-T1-TOTAL]],"")</f>
        <v>0</v>
      </c>
      <c r="LJ356" s="26">
        <f>IFERROR(Tableau17[[#This Row],[2017-T1-DUPONT-AIGNAN Nicolas]]/Tableau17[[#This Row],[2017-T1-TOTAL]],"")</f>
        <v>3.4734917733089579E-2</v>
      </c>
      <c r="LK356" s="26">
        <f>IFERROR(Tableau17[[#This Row],[2017-T1-FILLON Fran]]/Tableau17[[#This Row],[2017-T1-TOTAL]],"")</f>
        <v>0.14076782449725778</v>
      </c>
      <c r="LL356" s="26">
        <f>IFERROR(Tableau17[[#This Row],[2017-T1-HAMON Beno]]/Tableau17[[#This Row],[2017-T1-TOTAL]],"")</f>
        <v>5.850091407678245E-2</v>
      </c>
      <c r="LM356" s="26">
        <f>IFERROR(Tableau17[[#This Row],[2017-T1-LASSALLE Jean]]/Tableau17[[#This Row],[2017-T1-TOTAL]],"")</f>
        <v>5.4844606946983544E-3</v>
      </c>
      <c r="LN356" s="26">
        <f>IFERROR(Tableau17[[#This Row],[2017-T1-LE PEN Marine]]/Tableau17[[#This Row],[2017-T1-TOTAL]],"")</f>
        <v>0.3436928702010969</v>
      </c>
      <c r="LO356" s="26">
        <f>IFERROR(Tableau17[[#This Row],[2017-T1-M Jean-Luc]]/Tableau17[[#This Row],[2017-T1-TOTAL]],"")</f>
        <v>0.22120658135283364</v>
      </c>
      <c r="LP356" s="26">
        <f>IFERROR(Tableau17[[#This Row],[2017-T1-MACRON Emmanuel]]/Tableau17[[#This Row],[2017-T1-TOTAL]],"")</f>
        <v>0.16087751371115175</v>
      </c>
      <c r="LQ356" s="26">
        <f>IFERROR(Tableau17[[#This Row],[2017-T1-POUTOU Philippe]]/Tableau17[[#This Row],[2017-T1-TOTAL]],"")</f>
        <v>1.6453382084095063E-2</v>
      </c>
      <c r="LR356" s="26">
        <f>IFERROR(Tableau17[[#This Row],[2017-T2-LE PEN Marine]]/Tableau17[[#This Row],[2017-T2-TOTAL]],"")</f>
        <v>0.52991452991452992</v>
      </c>
      <c r="LS356" s="26">
        <f>IFERROR(Tableau17[[#This Row],[2017-T2-MACRON Emmanuel]]/Tableau17[[#This Row],[2017-T2-TOTAL]],"")</f>
        <v>0.47008547008547008</v>
      </c>
      <c r="LT356" s="26">
        <f>IFERROR(Tableau17[[#This Row],[2019-T1-ALEXANDRE Audric]]/Tableau17[[#This Row],[2019-T1-TOTAL]],"")</f>
        <v>0</v>
      </c>
      <c r="LU356" s="26">
        <f>IFERROR(Tableau17[[#This Row],[2019-T1-ARTHAUD Nathalie]]/Tableau17[[#This Row],[2019-T1-TOTAL]],"")</f>
        <v>3.2573289902280132E-3</v>
      </c>
      <c r="LV356" s="26">
        <f>IFERROR(Tableau17[[#This Row],[2019-T1-ASSELINEAU François]]/Tableau17[[#This Row],[2019-T1-TOTAL]],"")</f>
        <v>1.3029315960912053E-2</v>
      </c>
      <c r="LW356" s="26">
        <f>IFERROR(Tableau17[[#This Row],[2019-T1-AUBRY Manon]]/Tableau17[[#This Row],[2019-T1-TOTAL]],"")</f>
        <v>8.143322475570032E-2</v>
      </c>
      <c r="LX356" s="26">
        <f>IFERROR(Tableau17[[#This Row],[2019-T1-AZERGUI Nagib]]/Tableau17[[#This Row],[2019-T1-TOTAL]],"")</f>
        <v>0</v>
      </c>
      <c r="LY356" s="26">
        <f>IFERROR(Tableau17[[#This Row],[2019-T1-BARDELLA Jordan]]/Tableau17[[#This Row],[2019-T1-TOTAL]],"")</f>
        <v>0.38762214983713356</v>
      </c>
      <c r="LZ356" s="26">
        <f>IFERROR(Tableau17[[#This Row],[2019-T1-BELLAMY François-Xavier]]/Tableau17[[#This Row],[2019-T1-TOTAL]],"")</f>
        <v>5.2117263843648211E-2</v>
      </c>
      <c r="MA356" s="26">
        <f>IFERROR(Tableau17[[#This Row],[2019-T1-BIDOU Olivier]]/Tableau17[[#This Row],[2019-T1-TOTAL]],"")</f>
        <v>0</v>
      </c>
      <c r="MB356" s="26">
        <f>IFERROR(Tableau17[[#This Row],[2019-T1-BOURG Dominique]]/Tableau17[[#This Row],[2019-T1-TOTAL]],"")</f>
        <v>1.9543973941368076E-2</v>
      </c>
      <c r="MC356" s="26">
        <f>IFERROR(Tableau17[[#This Row],[2019-T1-BROSSAT Ian]]/Tableau17[[#This Row],[2019-T1-TOTAL]],"")</f>
        <v>6.5146579804560262E-2</v>
      </c>
      <c r="MD356" s="26">
        <f>IFERROR(Tableau17[[#This Row],[2019-T1-CAILLAUD Sophie]]/Tableau17[[#This Row],[2019-T1-TOTAL]],"")</f>
        <v>0</v>
      </c>
      <c r="ME356" s="26">
        <f>IFERROR(Tableau17[[#This Row],[2019-T1-CAMUS Renaud]]/Tableau17[[#This Row],[2019-T1-TOTAL]],"")</f>
        <v>0</v>
      </c>
      <c r="MF356" s="26">
        <f>IFERROR(Tableau17[[#This Row],[2019-T1-CHALENÇON Christophe]]/Tableau17[[#This Row],[2019-T1-TOTAL]],"")</f>
        <v>0</v>
      </c>
      <c r="MG356" s="26">
        <f>IFERROR(Tableau17[[#This Row],[2019-T1-CORBET Cathy Denise Ginette]]/Tableau17[[#This Row],[2019-T1-TOTAL]],"")</f>
        <v>0</v>
      </c>
      <c r="MH356" s="26">
        <f>IFERROR(Tableau17[[#This Row],[2019-T1-DE PREVOISIN Robert]]/Tableau17[[#This Row],[2019-T1-TOTAL]],"")</f>
        <v>0</v>
      </c>
      <c r="MI356" s="26">
        <f>IFERROR(Tableau17[[#This Row],[2019-T1-DELFEL Thérèse]]/Tableau17[[#This Row],[2019-T1-TOTAL]],"")</f>
        <v>0</v>
      </c>
      <c r="MJ356" s="26">
        <f>IFERROR(Tableau17[[#This Row],[2019-T1-DIEUMEGARD Pierre]]/Tableau17[[#This Row],[2019-T1-TOTAL]],"")</f>
        <v>0</v>
      </c>
      <c r="MK356" s="26">
        <f>IFERROR(Tableau17[[#This Row],[2019-T1-DUPONT-AIGNAN Nicolas]]/Tableau17[[#This Row],[2019-T1-TOTAL]],"")</f>
        <v>0</v>
      </c>
      <c r="ML356" s="26">
        <f>IFERROR(Tableau17[[#This Row],[2019-T1-GERNIGON Yves]]/Tableau17[[#This Row],[2019-T1-TOTAL]],"")</f>
        <v>5.5374592833876218E-2</v>
      </c>
      <c r="MM356" s="26">
        <f>IFERROR(Tableau17[[#This Row],[2019-T1-GLUCKSMANN Raphaël]]/Tableau17[[#This Row],[2019-T1-TOTAL]],"")</f>
        <v>1.9543973941368076E-2</v>
      </c>
      <c r="MN356" s="26">
        <f>IFERROR(Tableau17[[#This Row],[2019-T1-HAMON Benoît]]/Tableau17[[#This Row],[2019-T1-TOTAL]],"")</f>
        <v>3.5830618892508145E-2</v>
      </c>
      <c r="MO356" s="26">
        <f>IFERROR(Tableau17[[#This Row],[2019-T1-HELGEN Gilles]]/Tableau17[[#This Row],[2019-T1-TOTAL]],"")</f>
        <v>0</v>
      </c>
      <c r="MP356" s="26">
        <f>IFERROR(Tableau17[[#This Row],[2019-T1-JADOT Yannick]]/Tableau17[[#This Row],[2019-T1-TOTAL]],"")</f>
        <v>9.1205211726384364E-2</v>
      </c>
      <c r="MQ356" s="26">
        <f>IFERROR(Tableau17[[#This Row],[2019-T1-LAGARDE Jean-Christophe]]/Tableau17[[#This Row],[2019-T1-TOTAL]],"")</f>
        <v>1.3029315960912053E-2</v>
      </c>
      <c r="MR356" s="26">
        <f>IFERROR(Tableau17[[#This Row],[2019-T1-LALANNE Francis]]/Tableau17[[#This Row],[2019-T1-TOTAL]],"")</f>
        <v>3.2573289902280132E-3</v>
      </c>
      <c r="MS356" s="26">
        <f>IFERROR(Tableau17[[#This Row],[2019-T1-LOISEAU Nathalie]]/Tableau17[[#This Row],[2019-T1-TOTAL]],"")</f>
        <v>0.15960912052117263</v>
      </c>
      <c r="MT356" s="26">
        <f>IFERROR(Tableau17[[#This Row],[2019-T1-MARIE Florie]]/Tableau17[[#This Row],[2019-T1-TOTAL]],"")</f>
        <v>0</v>
      </c>
      <c r="MU356" s="26">
        <f>IFERROR(Tableau17[[#This Row],[2008-T1-MACROEXTRDROITE]]/Tableau17[[#This Row],[2008-T1-MACROTOTALE]],"")</f>
        <v>0.10510046367851623</v>
      </c>
      <c r="MV356" s="26">
        <f>IFERROR(Tableau17[[#This Row],[2008-T1-MACRODROITE]]/Tableau17[[#This Row],[2008-T1-MACROTOTALE]],"")</f>
        <v>0.33848531684698607</v>
      </c>
      <c r="MW356" s="26">
        <f>IFERROR(Tableau17[[#This Row],[2008-T1-MACROCENTRE]]/Tableau17[[#This Row],[2008-T1-MACROTOTALE]],"")</f>
        <v>0</v>
      </c>
      <c r="MX356" s="26">
        <f>IFERROR(Tableau17[[#This Row],[2008-T1-MACROGAUCHE]]/Tableau17[[#This Row],[2008-T1-MACROTOTALE]],"")</f>
        <v>0.55641421947449765</v>
      </c>
      <c r="MY356" s="26">
        <f>IFERROR(Tableau17[[#This Row],[2008-T1-MACROAUTRE]]/Tableau17[[#This Row],[2008-T1-MACROTOTALE]],"")</f>
        <v>0</v>
      </c>
      <c r="MZ356" s="26">
        <f>IFERROR(Tableau17[[#This Row],[2008-T2-MACROEXTRDROITE]]/Tableau17[[#This Row],[2008-T2-MACROTOTALE]],"")</f>
        <v>0</v>
      </c>
      <c r="NA356" s="26">
        <f>IFERROR(Tableau17[[#This Row],[2008-T2-MACRODROITE]]/Tableau17[[#This Row],[2008-T2-MACROTOTALE]],"")</f>
        <v>0.43841642228739003</v>
      </c>
      <c r="NB356" s="26">
        <f>IFERROR(Tableau17[[#This Row],[2008-T2-MACROCENTRE]]/Tableau17[[#This Row],[2008-T2-MACROTOTALE]],"")</f>
        <v>0</v>
      </c>
      <c r="NC356" s="26">
        <f>IFERROR(Tableau17[[#This Row],[2008-T2-MACROGAUCHE]]/Tableau17[[#This Row],[2008-T2-MACROTOTALE]],"")</f>
        <v>0.56158357771260992</v>
      </c>
      <c r="ND356" s="26">
        <f>IFERROR(Tableau17[[#This Row],[2008-T2-MACROAUTRE]]/Tableau17[[#This Row],[2008-T2-MACROTOTALE]],"")</f>
        <v>0</v>
      </c>
      <c r="NE356" s="26">
        <f>IFERROR(Tableau17[[#This Row],[2014-T1-MACROEXTRDROITE]]/Tableau17[[#This Row],[2014-T1-MACROTOTALE]],"")</f>
        <v>0.33923705722070846</v>
      </c>
      <c r="NF356" s="26">
        <f>IFERROR(Tableau17[[#This Row],[2014-T1-MACRODROITE]]/Tableau17[[#This Row],[2014-T1-MACROTOTALE]],"")</f>
        <v>0.39782016348773841</v>
      </c>
      <c r="NG356" s="26">
        <f>IFERROR(Tableau17[[#This Row],[2014-T1-MACROCENTRE]]/Tableau17[[#This Row],[2014-T1-MACROTOTALE]],"")</f>
        <v>0</v>
      </c>
      <c r="NH356" s="26">
        <f>IFERROR(Tableau17[[#This Row],[2014-T1-MACROGAUCHE]]/Tableau17[[#This Row],[2014-T1-MACROTOTALE]],"")</f>
        <v>0.26294277929155313</v>
      </c>
      <c r="NI356" s="26">
        <f>IFERROR(Tableau17[[#This Row],[2014-T1-MACROAUTRE]]/Tableau17[[#This Row],[2014-T1-MACROTOTALE]],"")</f>
        <v>0</v>
      </c>
      <c r="NJ356" s="26">
        <f>IFERROR(Tableau17[[#This Row],[2014-T2-MACROEXTRDROITE]]/Tableau17[[#This Row],[2014-T2-MACROTOTALE]],"")</f>
        <v>0.37550471063257068</v>
      </c>
      <c r="NK356" s="26">
        <f>IFERROR(Tableau17[[#This Row],[2014-T2-MACRODROITE]]/Tableau17[[#This Row],[2014-T2-MACROTOTALE]],"")</f>
        <v>0.34858681022880217</v>
      </c>
      <c r="NL356" s="26">
        <f>IFERROR(Tableau17[[#This Row],[2014-T2-MACROCENTRE]]/Tableau17[[#This Row],[2014-T2-MACROTOTALE]],"")</f>
        <v>0</v>
      </c>
      <c r="NM356" s="26">
        <f>IFERROR(Tableau17[[#This Row],[2014-T2-MACROGAUCHE]]/Tableau17[[#This Row],[2014-T2-MACROTOTALE]],"")</f>
        <v>0.27590847913862721</v>
      </c>
      <c r="NN356" s="26">
        <f>IFERROR(Tableau17[[#This Row],[2014-T2-MACROAUTRE]]/Tableau17[[#This Row],[2014-T2-MACROTOTALE]],"")</f>
        <v>0</v>
      </c>
      <c r="NO356" s="26">
        <f>IFERROR( Tableau17[[#This Row],[2015-T1-MACROEXTRDROITE]]/Tableau17[[#This Row],[2015-T1-MACROTOTALE]],"")</f>
        <v>0.49375000000000002</v>
      </c>
      <c r="NP356" s="26">
        <f>IFERROR(Tableau17[[#This Row],[2015-T1-MACRODROITE]]/Tableau17[[#This Row],[2015-T1-MACROTOTALE]],"")</f>
        <v>0.19375000000000001</v>
      </c>
      <c r="NQ356" s="26">
        <f>IFERROR(Tableau17[[#This Row],[2015-T1-MACROCENTRE]]/Tableau17[[#This Row],[2015-T1-MACROTOTALE]],"")</f>
        <v>0</v>
      </c>
      <c r="NR356" s="26">
        <f>IFERROR(Tableau17[[#This Row],[2015-T1-MACROGAUCHE]]/Tableau17[[#This Row],[2015-T1-MACROTOTALE]],"")</f>
        <v>0.28437499999999999</v>
      </c>
      <c r="NS356" s="26">
        <f>IFERROR(Tableau17[[#This Row],[2015-T1-MACROAUTRE]]/Tableau17[[#This Row],[2015-T1-MACROTOTALE]],"")</f>
        <v>2.8125000000000001E-2</v>
      </c>
      <c r="NT356" s="26">
        <f>IFERROR(Tableau17[[#This Row],[2015-T2-MACROEXTRDROITE]]/Tableau17[[#This Row],[2015-T2-MACROTOTALE]],"")</f>
        <v>0.55963302752293576</v>
      </c>
      <c r="NU356" s="26">
        <f>IFERROR(Tableau17[[#This Row],[2015-T2-MACRODROITE]]/Tableau17[[#This Row],[2015-T2-MACROTOTALE]],"")</f>
        <v>0.44036697247706424</v>
      </c>
      <c r="NV356" s="26">
        <f>IFERROR(Tableau17[[#This Row],[2015-T2-MACROCENTRE]]/Tableau17[[#This Row],[2015-T2-MACROTOTALE]],"")</f>
        <v>0</v>
      </c>
      <c r="NW356" s="26">
        <f>IFERROR(Tableau17[[#This Row],[2015-T2-MACROGAUCHE]]/Tableau17[[#This Row],[2015-T2-MACROTOTALE]],"")</f>
        <v>0</v>
      </c>
      <c r="NX356" s="26">
        <f>IFERROR(Tableau17[[#This Row],[2015-T2-MACROAUTRE]]/Tableau17[[#This Row],[2015-T2-MACROTOTALE]],"")</f>
        <v>0</v>
      </c>
      <c r="NY356" s="26">
        <f>IFERROR(Tableau17[[#This Row],[2017-T1-MACROEXTRDROITE]]/Tableau17[[#This Row],[2017-T1-MACROTOTALE]],"")</f>
        <v>0.39488117001828155</v>
      </c>
      <c r="NZ356" s="26">
        <f>IFERROR(Tableau17[[#This Row],[2017-T1-MACRODROITE]]/Tableau17[[#This Row],[2017-T1-MACROTOTALE]],"")</f>
        <v>0.14076782449725778</v>
      </c>
      <c r="OA356" s="26">
        <f>IFERROR(Tableau17[[#This Row],[2017-T1-MACROCENTRE]]/Tableau17[[#This Row],[2017-T1-MACROTOTALE]],"")</f>
        <v>0.16087751371115175</v>
      </c>
      <c r="OB356" s="26">
        <f>IFERROR(Tableau17[[#This Row],[2017-T1-MACROGAUCHE]]/Tableau17[[#This Row],[2017-T1-MACROTOTALE]],"")</f>
        <v>0.29798903107861058</v>
      </c>
      <c r="OC356" s="26">
        <f>IFERROR(Tableau17[[#This Row],[2017-T1-MACROAUTRE]]/Tableau17[[#This Row],[2017-T1-MACROTOTALE]],"")</f>
        <v>5.4844606946983544E-3</v>
      </c>
      <c r="OD356" s="26">
        <f>IFERROR(Tableau17[[#This Row],[2017-T2-MACROEXTRDROITE]]/Tableau17[[#This Row],[2017-T2-MACROTOTALE]],"")</f>
        <v>0.52991452991452992</v>
      </c>
      <c r="OE356" s="26">
        <f>IFERROR(Tableau17[[#This Row],[2017-T2-MACRODROITE]]/Tableau17[[#This Row],[2017-T2-MACROTOTALE]],"")</f>
        <v>0</v>
      </c>
      <c r="OF356" s="26">
        <f>IFERROR(Tableau17[[#This Row],[2017-T2-MACROCENTRE]]/Tableau17[[#This Row],[2017-T2-MACROTOTALE]],"")</f>
        <v>0.47008547008547008</v>
      </c>
      <c r="OG356" s="26">
        <f>IFERROR(Tableau17[[#This Row],[2017-T2-MACROGAUCHE]]/Tableau17[[#This Row],[2017-T2-MACROTOTALE]],"")</f>
        <v>0</v>
      </c>
      <c r="OH356" s="26">
        <f>IFERROR(Tableau17[[#This Row],[2017-T2-MACROAUTRE]]/Tableau17[[#This Row],[2017-T2-MACROTOTALE]],"")</f>
        <v>0</v>
      </c>
      <c r="OI356" s="26">
        <f>IFERROR(Tableau17[[#This Row],[2019-T1-MACROEXTRDROITE]]/Tableau17[[#This Row],[2019-T1-MACROTOTALE]],"")</f>
        <v>0.3961661341853035</v>
      </c>
      <c r="OJ356" s="26">
        <f>IFERROR(Tableau17[[#This Row],[2019-T1-MACRODROITE]]/Tableau17[[#This Row],[2019-T1-MACROTOTALE]],"")</f>
        <v>6.3897763578274758E-2</v>
      </c>
      <c r="OK356" s="26">
        <f>IFERROR(Tableau17[[#This Row],[2019-T1-MACROCENTRE]]/Tableau17[[#This Row],[2019-T1-MACROTOTALE]],"")</f>
        <v>0.15654952076677317</v>
      </c>
      <c r="OL356" s="26">
        <f>IFERROR(Tableau17[[#This Row],[2019-T1-MACROGAUCHE]]/Tableau17[[#This Row],[2019-T1-MACROTOTALE]],"")</f>
        <v>0.29073482428115016</v>
      </c>
      <c r="OM356" s="26">
        <f>IFERROR(Tableau17[[#This Row],[2019-T1-MACROAUTRE]]/Tableau17[[#This Row],[2019-T1-MACROTOTALE]],"")</f>
        <v>9.2651757188498399E-2</v>
      </c>
      <c r="ON356" s="26">
        <f>IFERROR(Tableau17[[#This Row],[2020-T1-MACROEXTRDROITE]]/Tableau17[[#This Row],[2020-T1-MACROTOTALE]],"")</f>
        <v>0.26737967914438504</v>
      </c>
      <c r="OO356" s="26">
        <f>IFERROR(Tableau17[[#This Row],[2020-T1-MACRODROITE]]/Tableau17[[#This Row],[2020-T1-MACROTOTALE]],"")</f>
        <v>0.32085561497326204</v>
      </c>
      <c r="OP356" s="26">
        <f>IFERROR(Tableau17[[#This Row],[2020-T1-MACROCENTRE]]/Tableau17[[#This Row],[2020-T1-MACROTOTALE]],"")</f>
        <v>9.0909090909090912E-2</v>
      </c>
      <c r="OQ356" s="26">
        <f>IFERROR(Tableau17[[#This Row],[2020-T1-MACROGAUCHE]]/Tableau17[[#This Row],[2020-T1-MACROTOTALE]],"")</f>
        <v>0.32085561497326204</v>
      </c>
      <c r="OR356" s="26">
        <f>IFERROR(Tableau17[[#This Row],[2020-T1-MACROAUTRE]]/Tableau17[[#This Row],[2020-T1-MACROTOTALE]],"")</f>
        <v>0</v>
      </c>
      <c r="OS356" s="26">
        <f>IFERROR(Tableau17[[#This Row],[2017 (L)-T1-MACROEXTRDROITE]]/Tableau17[[#This Row],[2017 (L)-T1-MACROTOTALE]],"")</f>
        <v>0.25227963525835867</v>
      </c>
      <c r="OT356" s="26">
        <f>IFERROR(Tableau17[[#This Row],[2017 (L)-T1-MACRODROITE]]/Tableau17[[#This Row],[2017 (L)-T1-MACROTOTALE]],"")</f>
        <v>0.17325227963525835</v>
      </c>
      <c r="OU356" s="26">
        <f>IFERROR(Tableau17[[#This Row],[2017 (L)-T1-MACROCENTRE]]/Tableau17[[#This Row],[2017 (L)-T1-MACROTOTALE]],"")</f>
        <v>0.26747720364741639</v>
      </c>
      <c r="OV356" s="26">
        <f>IFERROR(Tableau17[[#This Row],[2017 (L)-T1-MACROGAUCHE]]/Tableau17[[#This Row],[2017 (L)-T1-MACROTOTALE]],"")</f>
        <v>0.26747720364741639</v>
      </c>
      <c r="OW356" s="26">
        <f>IFERROR(Tableau17[[#This Row],[2017 (L)-T1-MACROAUTRE]]/Tableau17[[#This Row],[2017 (L)-T1-MACROTOTALE]],"")</f>
        <v>3.9513677811550151E-2</v>
      </c>
      <c r="OX356" s="26">
        <f>IFERROR(Tableau17[[#This Row],[2017 (L)-T2-MACROEXTRDROITE]]/Tableau17[[#This Row],[2017 (L)-T2-MACROTOTALE]],"")</f>
        <v>0</v>
      </c>
      <c r="OY356" s="26">
        <f>IFERROR(Tableau17[[#This Row],[2017 (L)-T2-MACRODROITE]]/Tableau17[[#This Row],[2017 (L)-T2-MACROTOTALE]],"")</f>
        <v>0.48130841121495327</v>
      </c>
      <c r="OZ356" s="26">
        <f>IFERROR(Tableau17[[#This Row],[2017 (L)-T2-MACROCENTRE]]/Tableau17[[#This Row],[2017 (L)-T2-MACROTOTALE]],"")</f>
        <v>0.51869158878504673</v>
      </c>
      <c r="PA356" s="26">
        <f>IFERROR(Tableau17[[#This Row],[2017 (L)-T2-MACROGAUCHE]]/Tableau17[[#This Row],[2017 (L)-T2-MACROTOTALE]],"")</f>
        <v>0</v>
      </c>
      <c r="PB356" s="26">
        <f>IFERROR(Tableau17[[#This Row],[2017 (L)-T2-MACROAUTRE]]/Tableau17[[#This Row],[2017 (L)-T2-MACROTOTALE]],"")</f>
        <v>0</v>
      </c>
      <c r="PC356" s="26">
        <f>IFERROR(Tableau17[[#This Row],[2008_T1_PROCUS]]/Tableau17[[#This Row],[2008_T1_INSCRITS]],0)</f>
        <v>9.8743267504488325E-3</v>
      </c>
      <c r="PD356" s="26">
        <f>IFERROR(Tableau17[[#This Row],[2008_T2_PROCUS]]/Tableau17[[#This Row],[2008_T2_INSCRITS]],0)</f>
        <v>6.2836624775583485E-3</v>
      </c>
      <c r="PE356" s="26">
        <f>Tableau17[[#This Row],[2014_T1_PROCUS]]/Tableau17[[#This Row],[2014_T1_INSCRITS]]</f>
        <v>5.3272450532724502E-3</v>
      </c>
      <c r="PF356" s="26">
        <f>IFERROR(Tableau17[[#This Row],[2014_T2_PROCUS]]/Tableau17[[#This Row],[2014_T2_INSCRITS]],0)</f>
        <v>7.6161462300076161E-3</v>
      </c>
    </row>
    <row r="357" spans="1:422" hidden="1" x14ac:dyDescent="0.2">
      <c r="A357" s="1">
        <v>7</v>
      </c>
      <c r="B357" s="1" t="s">
        <v>499</v>
      </c>
      <c r="C357" s="1" t="s">
        <v>513</v>
      </c>
      <c r="D357" s="1" t="s">
        <v>513</v>
      </c>
      <c r="E357" s="1">
        <v>1455</v>
      </c>
      <c r="F357" s="1">
        <v>5.3971390000000001</v>
      </c>
      <c r="G357" s="1">
        <v>43.335222000000002</v>
      </c>
      <c r="H357" s="3">
        <v>790</v>
      </c>
      <c r="I357" s="3">
        <v>83</v>
      </c>
      <c r="J357" s="1">
        <v>2</v>
      </c>
      <c r="L357" s="1">
        <v>6</v>
      </c>
      <c r="M357" s="1">
        <v>43</v>
      </c>
      <c r="O357" s="1">
        <v>2</v>
      </c>
      <c r="P357" s="1">
        <v>57</v>
      </c>
      <c r="Q357" s="1">
        <v>0</v>
      </c>
      <c r="R357" s="1">
        <v>14</v>
      </c>
      <c r="S357" s="1">
        <v>14</v>
      </c>
      <c r="T357" s="1">
        <v>10</v>
      </c>
      <c r="U357" s="1">
        <v>148</v>
      </c>
      <c r="V357" s="1">
        <v>756</v>
      </c>
      <c r="W357" s="1">
        <v>228</v>
      </c>
      <c r="X357" s="1">
        <v>4</v>
      </c>
      <c r="Y357" s="2">
        <v>0.3015873</v>
      </c>
      <c r="Z357" s="1">
        <v>756</v>
      </c>
      <c r="AA357" s="1">
        <v>292</v>
      </c>
      <c r="AB357" s="1">
        <v>3</v>
      </c>
      <c r="AC357" s="2">
        <v>0.38624339000000002</v>
      </c>
      <c r="AD357" s="1">
        <v>790</v>
      </c>
      <c r="AE357" s="1">
        <v>155</v>
      </c>
      <c r="AF357" s="2">
        <v>0.19620253000000001</v>
      </c>
      <c r="AG357" s="1">
        <f t="shared" si="5"/>
        <v>83</v>
      </c>
      <c r="AH357" s="1">
        <v>774</v>
      </c>
      <c r="AI357" s="1">
        <v>360</v>
      </c>
      <c r="AJ357" s="1">
        <v>2</v>
      </c>
      <c r="AK357" s="2">
        <v>0.46511627999999999</v>
      </c>
      <c r="AL357" s="1">
        <v>774</v>
      </c>
      <c r="AM357" s="1">
        <v>388</v>
      </c>
      <c r="AN357" s="1">
        <v>1</v>
      </c>
      <c r="AO357" s="2">
        <v>0.50129199000000002</v>
      </c>
      <c r="AP357" s="1">
        <v>771</v>
      </c>
      <c r="AQ357" s="1">
        <v>242</v>
      </c>
      <c r="AR357" s="2">
        <v>0.31387808</v>
      </c>
      <c r="AS357" s="1">
        <v>771</v>
      </c>
      <c r="AT357" s="1">
        <v>256</v>
      </c>
      <c r="AU357" s="2">
        <v>0.33203632</v>
      </c>
      <c r="AV357" s="1">
        <v>798</v>
      </c>
      <c r="AW357" s="1">
        <v>154</v>
      </c>
      <c r="AX357" s="2">
        <v>0.19298245999999999</v>
      </c>
      <c r="AY357" s="1">
        <v>798</v>
      </c>
      <c r="AZ357" s="1">
        <v>157</v>
      </c>
      <c r="BA357" s="2">
        <v>0.19674185</v>
      </c>
      <c r="BB357" s="1">
        <v>797</v>
      </c>
      <c r="BC357" s="1">
        <v>417</v>
      </c>
      <c r="BD357" s="2">
        <v>0.52321205000000004</v>
      </c>
      <c r="BE357" s="1">
        <v>797</v>
      </c>
      <c r="BF357" s="1">
        <v>408</v>
      </c>
      <c r="BG357" s="2">
        <v>0.51191969999999998</v>
      </c>
      <c r="BH357" s="1">
        <v>760</v>
      </c>
      <c r="BI357" s="1">
        <v>138</v>
      </c>
      <c r="BJ357" s="2">
        <v>0.18157894999999999</v>
      </c>
      <c r="BK357" s="1">
        <v>20</v>
      </c>
      <c r="BL357" s="1">
        <v>5</v>
      </c>
      <c r="BN357" s="1">
        <v>8</v>
      </c>
      <c r="BO357" s="1">
        <v>21</v>
      </c>
      <c r="BP357" s="1">
        <v>76</v>
      </c>
      <c r="BQ357" s="1">
        <v>226</v>
      </c>
      <c r="BR357" s="1">
        <v>356</v>
      </c>
      <c r="BS357" s="1">
        <v>18</v>
      </c>
      <c r="BU357" s="1">
        <v>84</v>
      </c>
      <c r="BV357" s="1">
        <v>285</v>
      </c>
      <c r="BW357" s="1">
        <v>387</v>
      </c>
      <c r="BZ357" s="1">
        <v>51</v>
      </c>
      <c r="CA357" s="1">
        <v>2</v>
      </c>
      <c r="CB357" s="1">
        <v>29</v>
      </c>
      <c r="CC357" s="1">
        <v>36</v>
      </c>
      <c r="CD357" s="1">
        <v>39</v>
      </c>
      <c r="CE357" s="1">
        <v>63</v>
      </c>
      <c r="CF357" s="1">
        <v>220</v>
      </c>
      <c r="CG357" s="1">
        <v>49</v>
      </c>
      <c r="CH357" s="1">
        <v>103</v>
      </c>
      <c r="CI357" s="1">
        <v>125</v>
      </c>
      <c r="CJ357" s="1">
        <v>277</v>
      </c>
      <c r="CN357" s="1">
        <v>20</v>
      </c>
      <c r="CO357" s="1">
        <v>29</v>
      </c>
      <c r="CP357" s="1">
        <v>43</v>
      </c>
      <c r="CT357" s="1">
        <v>28</v>
      </c>
      <c r="CU357" s="1">
        <v>109</v>
      </c>
      <c r="CW357" s="1">
        <v>229</v>
      </c>
      <c r="CY357" s="1">
        <v>55</v>
      </c>
      <c r="DB357" s="1">
        <v>191</v>
      </c>
      <c r="DC357" s="1">
        <v>246</v>
      </c>
      <c r="DD357" s="1">
        <v>9</v>
      </c>
      <c r="DE357" s="1">
        <v>2</v>
      </c>
      <c r="DF357" s="1">
        <v>0</v>
      </c>
      <c r="DH357" s="1">
        <v>10</v>
      </c>
      <c r="DI357" s="1">
        <v>0</v>
      </c>
      <c r="DK357" s="1">
        <v>5</v>
      </c>
      <c r="DL357" s="1">
        <v>27</v>
      </c>
      <c r="DM357" s="1">
        <v>31</v>
      </c>
      <c r="DR357" s="1">
        <v>37</v>
      </c>
      <c r="DS357" s="1">
        <v>16</v>
      </c>
      <c r="DT357" s="1">
        <v>14</v>
      </c>
      <c r="DU357" s="1">
        <v>151</v>
      </c>
      <c r="DW357" s="1">
        <v>39</v>
      </c>
      <c r="DZ357" s="1">
        <v>117</v>
      </c>
      <c r="EA357" s="1">
        <v>156</v>
      </c>
      <c r="EB357" s="1">
        <v>4</v>
      </c>
      <c r="EC357" s="1">
        <v>4</v>
      </c>
      <c r="ED357" s="1">
        <v>2</v>
      </c>
      <c r="EE357" s="1">
        <v>0</v>
      </c>
      <c r="EF357" s="1">
        <v>24</v>
      </c>
      <c r="EG357" s="1">
        <v>19</v>
      </c>
      <c r="EH357" s="1">
        <v>2</v>
      </c>
      <c r="EI357" s="1">
        <v>64</v>
      </c>
      <c r="EJ357" s="1">
        <v>213</v>
      </c>
      <c r="EK357" s="1">
        <v>76</v>
      </c>
      <c r="EL357" s="1">
        <v>2</v>
      </c>
      <c r="EM357" s="1">
        <v>410</v>
      </c>
      <c r="EN357" s="1">
        <v>63</v>
      </c>
      <c r="EO357" s="1">
        <v>335</v>
      </c>
      <c r="EP357" s="1">
        <v>398</v>
      </c>
      <c r="EQ357" s="1">
        <v>0</v>
      </c>
      <c r="ER357" s="1">
        <v>0</v>
      </c>
      <c r="ES357" s="1">
        <v>2</v>
      </c>
      <c r="ET357" s="1">
        <v>29</v>
      </c>
      <c r="EU357" s="1">
        <v>2</v>
      </c>
      <c r="EV357" s="1">
        <v>33</v>
      </c>
      <c r="EW357" s="1">
        <v>5</v>
      </c>
      <c r="EX357" s="1">
        <v>0</v>
      </c>
      <c r="EY357" s="1">
        <v>2</v>
      </c>
      <c r="EZ357" s="1">
        <v>3</v>
      </c>
      <c r="FA357" s="1">
        <v>0</v>
      </c>
      <c r="FB357" s="1">
        <v>0</v>
      </c>
      <c r="FC357" s="1">
        <v>0</v>
      </c>
      <c r="FD357" s="1">
        <v>0</v>
      </c>
      <c r="FE357" s="1">
        <v>0</v>
      </c>
      <c r="FF357" s="1">
        <v>0</v>
      </c>
      <c r="FG357" s="1">
        <v>0</v>
      </c>
      <c r="FH357" s="1">
        <v>3</v>
      </c>
      <c r="FI357" s="1">
        <v>1</v>
      </c>
      <c r="FJ357" s="1">
        <v>2</v>
      </c>
      <c r="FK357" s="1">
        <v>17</v>
      </c>
      <c r="FL357" s="1">
        <v>0</v>
      </c>
      <c r="FM357" s="1">
        <v>7</v>
      </c>
      <c r="FN357" s="1">
        <v>2</v>
      </c>
      <c r="FO357" s="1">
        <v>2</v>
      </c>
      <c r="FP357" s="1">
        <v>19</v>
      </c>
      <c r="FQ357" s="1">
        <v>0</v>
      </c>
      <c r="FR357" s="1">
        <f>SUM(Tableau17[[#This Row],[2019-T1-ALEXANDRE Audric]:[2019-T1-MARIE Florie]])</f>
        <v>129</v>
      </c>
      <c r="FS357" s="1">
        <v>21</v>
      </c>
      <c r="FT357" s="1">
        <v>101</v>
      </c>
      <c r="FU357" s="1">
        <v>0</v>
      </c>
      <c r="FV357" s="1">
        <v>234</v>
      </c>
      <c r="FW357" s="1">
        <v>0</v>
      </c>
      <c r="FX357" s="1">
        <v>356</v>
      </c>
      <c r="FY357" s="1">
        <v>18</v>
      </c>
      <c r="FZ357" s="1">
        <v>84</v>
      </c>
      <c r="GA357" s="1">
        <v>0</v>
      </c>
      <c r="GB357" s="1">
        <v>285</v>
      </c>
      <c r="GC357" s="1">
        <v>0</v>
      </c>
      <c r="GD357" s="1">
        <v>387</v>
      </c>
      <c r="GE357" s="1">
        <v>36</v>
      </c>
      <c r="GF357" s="1">
        <v>39</v>
      </c>
      <c r="GG357" s="1">
        <v>0</v>
      </c>
      <c r="GH357" s="1">
        <v>145</v>
      </c>
      <c r="GI357" s="1">
        <v>0</v>
      </c>
      <c r="GJ357" s="1">
        <v>220</v>
      </c>
      <c r="GK357" s="1">
        <v>49</v>
      </c>
      <c r="GL357" s="1">
        <v>103</v>
      </c>
      <c r="GM357" s="1">
        <v>0</v>
      </c>
      <c r="GN357" s="1">
        <v>125</v>
      </c>
      <c r="GO357" s="1">
        <v>0</v>
      </c>
      <c r="GP357" s="1">
        <v>277</v>
      </c>
      <c r="GQ357" s="1">
        <v>43</v>
      </c>
      <c r="GR357" s="1">
        <v>28</v>
      </c>
      <c r="GS357" s="1">
        <v>0</v>
      </c>
      <c r="GT357" s="1">
        <v>158</v>
      </c>
      <c r="GU357" s="1">
        <v>0</v>
      </c>
      <c r="GV357" s="1">
        <v>229</v>
      </c>
      <c r="GW357" s="1">
        <v>55</v>
      </c>
      <c r="GX357" s="1">
        <v>0</v>
      </c>
      <c r="GY357" s="1">
        <v>0</v>
      </c>
      <c r="GZ357" s="1">
        <v>191</v>
      </c>
      <c r="HA357" s="1">
        <v>0</v>
      </c>
      <c r="HB357" s="1">
        <v>246</v>
      </c>
      <c r="HC357" s="1">
        <v>70</v>
      </c>
      <c r="HD357" s="1">
        <v>24</v>
      </c>
      <c r="HE357" s="1">
        <v>76</v>
      </c>
      <c r="HF357" s="1">
        <v>238</v>
      </c>
      <c r="HG357" s="1">
        <v>2</v>
      </c>
      <c r="HH357" s="1">
        <v>410</v>
      </c>
      <c r="HI357" s="1">
        <v>63</v>
      </c>
      <c r="HJ357" s="1">
        <v>0</v>
      </c>
      <c r="HK357" s="1">
        <v>335</v>
      </c>
      <c r="HL357" s="1">
        <v>0</v>
      </c>
      <c r="HM357" s="1">
        <v>0</v>
      </c>
      <c r="HN357" s="1">
        <v>398</v>
      </c>
      <c r="HO357" s="1">
        <v>41</v>
      </c>
      <c r="HP357" s="1">
        <v>7</v>
      </c>
      <c r="HQ357" s="1">
        <v>19</v>
      </c>
      <c r="HR357" s="1">
        <v>58</v>
      </c>
      <c r="HS357" s="1">
        <v>7</v>
      </c>
      <c r="HT357" s="1">
        <v>132</v>
      </c>
      <c r="HU357" s="1">
        <v>14</v>
      </c>
      <c r="HV357" s="1">
        <v>63</v>
      </c>
      <c r="HW357" s="1">
        <v>2</v>
      </c>
      <c r="HX357" s="1">
        <v>69</v>
      </c>
      <c r="HY357" s="1">
        <v>0</v>
      </c>
      <c r="HZ357" s="1">
        <v>148</v>
      </c>
      <c r="IA357" s="1">
        <v>31</v>
      </c>
      <c r="IB357" s="1">
        <v>14</v>
      </c>
      <c r="IC357" s="1">
        <v>37</v>
      </c>
      <c r="ID357" s="1">
        <v>67</v>
      </c>
      <c r="IE357" s="1">
        <v>2</v>
      </c>
      <c r="IF357" s="1">
        <v>151</v>
      </c>
      <c r="IG357" s="1">
        <v>39</v>
      </c>
      <c r="IH357" s="1">
        <v>0</v>
      </c>
      <c r="II357" s="1">
        <v>117</v>
      </c>
      <c r="IJ357" s="1">
        <v>0</v>
      </c>
      <c r="IK357" s="1">
        <v>0</v>
      </c>
      <c r="IL357" s="1">
        <v>156</v>
      </c>
      <c r="IM357" s="26">
        <f>IFERROR(Tableau17[[#This Row],[LDIV]]/Tableau17[[#This Row],[Total général]],"")</f>
        <v>1.3513513513513514E-2</v>
      </c>
      <c r="IN357" s="26">
        <f>IFERROR(Tableau17[[#This Row],[LDVC]]/Tableau17[[#This Row],[Total général]],"")</f>
        <v>0</v>
      </c>
      <c r="IO357" s="26">
        <f>IFERROR(Tableau17[[#This Row],[LDVD]]/Tableau17[[#This Row],[Total général]],"")</f>
        <v>4.0540540540540543E-2</v>
      </c>
      <c r="IP357" s="26">
        <f>IFERROR(Tableau17[[#This Row],[LDVG]]/Tableau17[[#This Row],[Total général]],"")</f>
        <v>0.29054054054054052</v>
      </c>
      <c r="IQ357" s="26">
        <f>IFERROR(Tableau17[[#This Row],[LEXD]]/Tableau17[[#This Row],[Total général]],"")</f>
        <v>0</v>
      </c>
      <c r="IR357" s="26">
        <f>IFERROR(Tableau17[[#This Row],[LEXG]]/Tableau17[[#This Row],[Total général]],"")</f>
        <v>1.3513513513513514E-2</v>
      </c>
      <c r="IS357" s="26">
        <f>IFERROR(Tableau17[[#This Row],[LLR]]/Tableau17[[#This Row],[Total général]],"")</f>
        <v>0.38513513513513514</v>
      </c>
      <c r="IT357" s="26">
        <f>IFERROR(Tableau17[[#This Row],[LREM]]/Tableau17[[#This Row],[Total général]],"")</f>
        <v>0</v>
      </c>
      <c r="IU357" s="26">
        <f>IFERROR(Tableau17[[#This Row],[LRN]]/Tableau17[[#This Row],[Total général]],"")</f>
        <v>9.45945945945946E-2</v>
      </c>
      <c r="IV357" s="26">
        <f>IFERROR(Tableau17[[#This Row],[LUG]]/Tableau17[[#This Row],[Total général]],"")</f>
        <v>9.45945945945946E-2</v>
      </c>
      <c r="IW357" s="26">
        <f>IFERROR(Tableau17[[#This Row],[LVEC]]/Tableau17[[#This Row],[Total général]],"")</f>
        <v>6.7567567567567571E-2</v>
      </c>
      <c r="IX357" s="26">
        <f>IFERROR(Tableau17[[#This Row],[2008-T1-LCMD]]/Tableau17[[#This Row],[2008-T1-TOTAL]],"")</f>
        <v>5.6179775280898875E-2</v>
      </c>
      <c r="IY357" s="26">
        <f>IFERROR(Tableau17[[#This Row],[2008-T1-LDVD]]/Tableau17[[#This Row],[2008-T1-TOTAL]],"")</f>
        <v>1.4044943820224719E-2</v>
      </c>
      <c r="IZ357" s="26">
        <f>IFERROR(Tableau17[[#This Row],[2008-T1-LEXD]]/Tableau17[[#This Row],[2008-T1-TOTAL]],"")</f>
        <v>0</v>
      </c>
      <c r="JA357" s="26">
        <f>IFERROR(Tableau17[[#This Row],[2008-T1-LEXG]]/Tableau17[[#This Row],[2008-T1-TOTAL]],"")</f>
        <v>2.247191011235955E-2</v>
      </c>
      <c r="JB357" s="26">
        <f>IFERROR(Tableau17[[#This Row],[2008-T1-LFN]]/Tableau17[[#This Row],[2008-T1-TOTAL]],"")</f>
        <v>5.8988764044943819E-2</v>
      </c>
      <c r="JC357" s="26">
        <f>IFERROR(Tableau17[[#This Row],[2008-T1-LMAJ]]/Tableau17[[#This Row],[2008-T1-TOTAL]],"")</f>
        <v>0.21348314606741572</v>
      </c>
      <c r="JD357" s="26">
        <f>IFERROR(Tableau17[[#This Row],[2008-T1-LUG]]/Tableau17[[#This Row],[2008-T1-TOTAL]],"")</f>
        <v>0.6348314606741573</v>
      </c>
      <c r="JE357" s="26">
        <f>IFERROR(Tableau17[[#This Row],[2008-T2-LFN]]/Tableau17[[#This Row],[2008-T2-TOTAL]],"")</f>
        <v>4.6511627906976744E-2</v>
      </c>
      <c r="JF357" s="26">
        <f>IFERROR(Tableau17[[#This Row],[2008-T2-LGC]]/Tableau17[[#This Row],[2008-T2-TOTAL]],"")</f>
        <v>0</v>
      </c>
      <c r="JG357" s="26">
        <f>IFERROR(Tableau17[[#This Row],[2008-T2-LMAJ]]/Tableau17[[#This Row],[2008-T2-TOTAL]],"")</f>
        <v>0.21705426356589147</v>
      </c>
      <c r="JH357" s="26">
        <f>IFERROR(Tableau17[[#This Row],[2008-T2-LUG]]/Tableau17[[#This Row],[2008-T2-TOTAL]],"")</f>
        <v>0.73643410852713176</v>
      </c>
      <c r="JI357" s="26">
        <f>IFERROR(Tableau17[[#This Row],[2014-T1-LDIV]]/Tableau17[[#This Row],[2014-T1-TOTAL]],"")</f>
        <v>0</v>
      </c>
      <c r="JJ357" s="26">
        <f>IFERROR(Tableau17[[#This Row],[2014-T1-LDVD]]/Tableau17[[#This Row],[2014-T1-TOTAL]],"")</f>
        <v>0</v>
      </c>
      <c r="JK357" s="26">
        <f>IFERROR(Tableau17[[#This Row],[2014-T1-LDVG]]/Tableau17[[#This Row],[2014-T1-TOTAL]],"")</f>
        <v>0.23181818181818181</v>
      </c>
      <c r="JL357" s="26">
        <f>IFERROR(Tableau17[[#This Row],[2014-T1-LEXG]]/Tableau17[[#This Row],[2014-T1-TOTAL]],"")</f>
        <v>9.0909090909090905E-3</v>
      </c>
      <c r="JM357" s="26">
        <f>IFERROR(Tableau17[[#This Row],[2014-T1-LFG]]/Tableau17[[#This Row],[2014-T1-TOTAL]],"")</f>
        <v>0.13181818181818181</v>
      </c>
      <c r="JN357" s="26">
        <f>IFERROR(Tableau17[[#This Row],[2014-T1-LFN]]/Tableau17[[#This Row],[2014-T1-TOTAL]],"")</f>
        <v>0.16363636363636364</v>
      </c>
      <c r="JO357" s="26">
        <f>IFERROR(Tableau17[[#This Row],[2014-T1-LUD]]/Tableau17[[#This Row],[2014-T1-TOTAL]],"")</f>
        <v>0.17727272727272728</v>
      </c>
      <c r="JP357" s="26">
        <f>IFERROR(Tableau17[[#This Row],[2014-T1-LUG]]/Tableau17[[#This Row],[2014-T1-TOTAL]],"")</f>
        <v>0.28636363636363638</v>
      </c>
      <c r="JQ357" s="26">
        <f>IFERROR(Tableau17[[#This Row],[2014-T2-LFN]]/Tableau17[[#This Row],[2014-T2-TOTAL]],"")</f>
        <v>0.17689530685920576</v>
      </c>
      <c r="JR357" s="26">
        <f>IFERROR(Tableau17[[#This Row],[2014-T2-LUD]]/Tableau17[[#This Row],[2014-T2-TOTAL]],"")</f>
        <v>0.37184115523465705</v>
      </c>
      <c r="JS357" s="26">
        <f>IFERROR(Tableau17[[#This Row],[2014-T2-LUG]]/Tableau17[[#This Row],[2014-T2-TOTAL]],"")</f>
        <v>0.45126353790613716</v>
      </c>
      <c r="JT357" s="26">
        <f>IFERROR(Tableau17[[#This Row],[2015-T1-BC-DIV]]/Tableau17[[#This Row],[2015-T1-TOTAL]],"")</f>
        <v>0</v>
      </c>
      <c r="JU357" s="26">
        <f>IFERROR(Tableau17[[#This Row],[2015-T1-BC-DLF]]/Tableau17[[#This Row],[2015-T1-TOTAL]],"")</f>
        <v>0</v>
      </c>
      <c r="JV357" s="26">
        <f>IFERROR(Tableau17[[#This Row],[2015-T1-BC-DVD]]/Tableau17[[#This Row],[2015-T1-TOTAL]],"")</f>
        <v>0</v>
      </c>
      <c r="JW357" s="26">
        <f>IFERROR(Tableau17[[#This Row],[2015-T1-BC-DVG]]/Tableau17[[#This Row],[2015-T1-TOTAL]],"")</f>
        <v>8.7336244541484712E-2</v>
      </c>
      <c r="JX357" s="26">
        <f>IFERROR(Tableau17[[#This Row],[2015-T1-BC-FG]]/Tableau17[[#This Row],[2015-T1-TOTAL]],"")</f>
        <v>0.12663755458515283</v>
      </c>
      <c r="JY357" s="26">
        <f>IFERROR(Tableau17[[#This Row],[2015-T1-BC-FN]]/Tableau17[[#This Row],[2015-T1-TOTAL]],"")</f>
        <v>0.18777292576419213</v>
      </c>
      <c r="JZ357" s="26">
        <f>IFERROR(Tableau17[[#This Row],[2015-T1-BC-MDM]]/Tableau17[[#This Row],[2015-T1-TOTAL]],"")</f>
        <v>0</v>
      </c>
      <c r="KA357" s="26">
        <f>IFERROR(Tableau17[[#This Row],[2015-T1-BC-RDG]]/Tableau17[[#This Row],[2015-T1-TOTAL]],"")</f>
        <v>0</v>
      </c>
      <c r="KB357" s="26">
        <f>IFERROR(Tableau17[[#This Row],[2015-T1-BC-SOC]]/Tableau17[[#This Row],[2015-T1-TOTAL]],"")</f>
        <v>0</v>
      </c>
      <c r="KC357" s="26">
        <f>IFERROR(Tableau17[[#This Row],[2015-T1-BC-UD]]/Tableau17[[#This Row],[2015-T1-TOTAL]],"")</f>
        <v>0.1222707423580786</v>
      </c>
      <c r="KD357" s="26">
        <f>IFERROR(Tableau17[[#This Row],[2015-T1-BC-UG]]/Tableau17[[#This Row],[2015-T1-TOTAL]],"")</f>
        <v>0.4759825327510917</v>
      </c>
      <c r="KE357" s="26">
        <f>IFERROR(Tableau17[[#This Row],[2015-T1-BC-VEC]]/Tableau17[[#This Row],[2015-T1-TOTAL]],"")</f>
        <v>0</v>
      </c>
      <c r="KF357" s="26">
        <f>IFERROR(Tableau17[[#This Row],[2015-T2-BC-DVG]]/Tableau17[[#This Row],[2015-T2-TOTAL]],"")</f>
        <v>0</v>
      </c>
      <c r="KG357" s="26">
        <f>IFERROR(Tableau17[[#This Row],[2015-T2-BC-FN]]/Tableau17[[#This Row],[2015-T2-TOTAL]],"")</f>
        <v>0.22357723577235772</v>
      </c>
      <c r="KH357" s="26">
        <f>IFERROR(Tableau17[[#This Row],[2015-T2-BC-SOC]]/Tableau17[[#This Row],[2015-T2-TOTAL]],"")</f>
        <v>0</v>
      </c>
      <c r="KI357" s="26">
        <f>IFERROR(Tableau17[[#This Row],[2015-T2-BC-UD]]/Tableau17[[#This Row],[2015-T2-TOTAL]],"")</f>
        <v>0</v>
      </c>
      <c r="KJ357" s="26">
        <f>IFERROR(Tableau17[[#This Row],[2015-T2-BC-UG]]/Tableau17[[#This Row],[2015-T2-TOTAL]],"")</f>
        <v>0.77642276422764223</v>
      </c>
      <c r="KK357" s="26">
        <f>IFERROR(Tableau17[[#This Row],[2017 (L)-T1-COM]]/Tableau17[[#This Row],[2017 (L)-T1-TOTAL]],"")</f>
        <v>5.9602649006622516E-2</v>
      </c>
      <c r="KL357" s="26">
        <f>IFERROR(Tableau17[[#This Row],[2017 (L)-T1-DIV]]/Tableau17[[#This Row],[2017 (L)-T1-TOTAL]],"")</f>
        <v>1.3245033112582781E-2</v>
      </c>
      <c r="KM357" s="26">
        <f>IFERROR(Tableau17[[#This Row],[2017 (L)-T1-DLF]]/Tableau17[[#This Row],[2017 (L)-T1-TOTAL]],"")</f>
        <v>0</v>
      </c>
      <c r="KN357" s="26">
        <f>IFERROR(Tableau17[[#This Row],[2017 (L)-T1-DVD]]/Tableau17[[#This Row],[2017 (L)-T1-TOTAL]],"")</f>
        <v>0</v>
      </c>
      <c r="KO357" s="26">
        <f>IFERROR(Tableau17[[#This Row],[2017 (L)-T1-DVG]]/Tableau17[[#This Row],[2017 (L)-T1-TOTAL]],"")</f>
        <v>6.6225165562913912E-2</v>
      </c>
      <c r="KP357" s="26">
        <f>IFERROR(Tableau17[[#This Row],[2017 (L)-T1-ECO]]/Tableau17[[#This Row],[2017 (L)-T1-TOTAL]],"")</f>
        <v>0</v>
      </c>
      <c r="KQ357" s="26">
        <f>IFERROR(Tableau17[[#This Row],[2017 (L)-T1-EXD]]/Tableau17[[#This Row],[2017 (L)-T1-TOTAL]],"")</f>
        <v>0</v>
      </c>
      <c r="KR357" s="26">
        <f>IFERROR(Tableau17[[#This Row],[2017 (L)-T1-EXG]]/Tableau17[[#This Row],[2017 (L)-T1-TOTAL]],"")</f>
        <v>3.3112582781456956E-2</v>
      </c>
      <c r="KS357" s="26">
        <f>IFERROR(Tableau17[[#This Row],[2017 (L)-T1-FI]]/Tableau17[[#This Row],[2017 (L)-T1-TOTAL]],"")</f>
        <v>0.17880794701986755</v>
      </c>
      <c r="KT357" s="26">
        <f>IFERROR(Tableau17[[#This Row],[2017 (L)-T1-FN]]/Tableau17[[#This Row],[2017 (L)-T1-TOTAL]],"")</f>
        <v>0.20529801324503311</v>
      </c>
      <c r="KU357" s="26">
        <f>IFERROR(Tableau17[[#This Row],[2017 (L)-T1-LR]]/Tableau17[[#This Row],[2017 (L)-T1-TOTAL]],"")</f>
        <v>0</v>
      </c>
      <c r="KV357" s="26">
        <f>IFERROR(Tableau17[[#This Row],[2017 (L)-T1-MDM]]/Tableau17[[#This Row],[2017 (L)-T1-TOTAL]],"")</f>
        <v>0</v>
      </c>
      <c r="KW357" s="26">
        <f>IFERROR(Tableau17[[#This Row],[2017 (L)-T1-RDG]]/Tableau17[[#This Row],[2017 (L)-T1-TOTAL]],"")</f>
        <v>0</v>
      </c>
      <c r="KX357" s="26">
        <f>IFERROR(Tableau17[[#This Row],[2017 (L)-T1-REG]]/Tableau17[[#This Row],[2017 (L)-T1-TOTAL]],"")</f>
        <v>0</v>
      </c>
      <c r="KY357" s="26">
        <f>IFERROR(Tableau17[[#This Row],[2017 (L)-T1-REM]]/Tableau17[[#This Row],[2017 (L)-T1-TOTAL]],"")</f>
        <v>0.24503311258278146</v>
      </c>
      <c r="KZ357" s="26">
        <f>IFERROR(Tableau17[[#This Row],[2017 (L)-T1-SOC]]/Tableau17[[#This Row],[2017 (L)-T1-TOTAL]],"")</f>
        <v>0.10596026490066225</v>
      </c>
      <c r="LA357" s="26">
        <f>IFERROR(Tableau17[[#This Row],[2017 (L)-T1-UDI]]/Tableau17[[#This Row],[2017 (L)-T1-TOTAL]],"")</f>
        <v>9.2715231788079472E-2</v>
      </c>
      <c r="LB357" s="26">
        <f>IFERROR(Tableau17[[#This Row],[2017 (L)-T2-FI]]/Tableau17[[#This Row],[2017 (L)-T2-TOTAL]],"")</f>
        <v>0</v>
      </c>
      <c r="LC357" s="26">
        <f>IFERROR(Tableau17[[#This Row],[2017 (L)-T2-FN]]/Tableau17[[#This Row],[2017 (L)-T2-TOTAL]],"")</f>
        <v>0.25</v>
      </c>
      <c r="LD357" s="26">
        <f>IFERROR(Tableau17[[#This Row],[2017 (L)-T2-LR]]/Tableau17[[#This Row],[2017 (L)-T2-TOTAL]],"")</f>
        <v>0</v>
      </c>
      <c r="LE357" s="26">
        <f>IFERROR(Tableau17[[#This Row],[2017 (L)-T2-MDM]]/Tableau17[[#This Row],[2017 (L)-T2-TOTAL]],"")</f>
        <v>0</v>
      </c>
      <c r="LF357" s="26">
        <f>IFERROR(Tableau17[[#This Row],[2017 (L)-T2-REM]]/Tableau17[[#This Row],[2017 (L)-T2-TOTAL]],"")</f>
        <v>0.75</v>
      </c>
      <c r="LG357" s="26">
        <f>IFERROR(Tableau17[[#This Row],[2017-T1-ARTHAUD Nathalie]]/Tableau17[[#This Row],[2017-T1-TOTAL]],"")</f>
        <v>9.7560975609756097E-3</v>
      </c>
      <c r="LH357" s="26">
        <f>IFERROR(Tableau17[[#This Row],[2017-T1-ASSELINEAU Fran]]/Tableau17[[#This Row],[2017-T1-TOTAL]],"")</f>
        <v>9.7560975609756097E-3</v>
      </c>
      <c r="LI357" s="26">
        <f>IFERROR(Tableau17[[#This Row],[2017-T1-CHEMINADE Jacques]]/Tableau17[[#This Row],[2017-T1-TOTAL]],"")</f>
        <v>4.8780487804878049E-3</v>
      </c>
      <c r="LJ357" s="26">
        <f>IFERROR(Tableau17[[#This Row],[2017-T1-DUPONT-AIGNAN Nicolas]]/Tableau17[[#This Row],[2017-T1-TOTAL]],"")</f>
        <v>0</v>
      </c>
      <c r="LK357" s="26">
        <f>IFERROR(Tableau17[[#This Row],[2017-T1-FILLON Fran]]/Tableau17[[#This Row],[2017-T1-TOTAL]],"")</f>
        <v>5.8536585365853662E-2</v>
      </c>
      <c r="LL357" s="26">
        <f>IFERROR(Tableau17[[#This Row],[2017-T1-HAMON Beno]]/Tableau17[[#This Row],[2017-T1-TOTAL]],"")</f>
        <v>4.6341463414634146E-2</v>
      </c>
      <c r="LM357" s="26">
        <f>IFERROR(Tableau17[[#This Row],[2017-T1-LASSALLE Jean]]/Tableau17[[#This Row],[2017-T1-TOTAL]],"")</f>
        <v>4.8780487804878049E-3</v>
      </c>
      <c r="LN357" s="26">
        <f>IFERROR(Tableau17[[#This Row],[2017-T1-LE PEN Marine]]/Tableau17[[#This Row],[2017-T1-TOTAL]],"")</f>
        <v>0.15609756097560976</v>
      </c>
      <c r="LO357" s="26">
        <f>IFERROR(Tableau17[[#This Row],[2017-T1-M Jean-Luc]]/Tableau17[[#This Row],[2017-T1-TOTAL]],"")</f>
        <v>0.51951219512195124</v>
      </c>
      <c r="LP357" s="26">
        <f>IFERROR(Tableau17[[#This Row],[2017-T1-MACRON Emmanuel]]/Tableau17[[#This Row],[2017-T1-TOTAL]],"")</f>
        <v>0.18536585365853658</v>
      </c>
      <c r="LQ357" s="26">
        <f>IFERROR(Tableau17[[#This Row],[2017-T1-POUTOU Philippe]]/Tableau17[[#This Row],[2017-T1-TOTAL]],"")</f>
        <v>4.8780487804878049E-3</v>
      </c>
      <c r="LR357" s="26">
        <f>IFERROR(Tableau17[[#This Row],[2017-T2-LE PEN Marine]]/Tableau17[[#This Row],[2017-T2-TOTAL]],"")</f>
        <v>0.15829145728643215</v>
      </c>
      <c r="LS357" s="26">
        <f>IFERROR(Tableau17[[#This Row],[2017-T2-MACRON Emmanuel]]/Tableau17[[#This Row],[2017-T2-TOTAL]],"")</f>
        <v>0.84170854271356788</v>
      </c>
      <c r="LT357" s="26">
        <f>IFERROR(Tableau17[[#This Row],[2019-T1-ALEXANDRE Audric]]/Tableau17[[#This Row],[2019-T1-TOTAL]],"")</f>
        <v>0</v>
      </c>
      <c r="LU357" s="26">
        <f>IFERROR(Tableau17[[#This Row],[2019-T1-ARTHAUD Nathalie]]/Tableau17[[#This Row],[2019-T1-TOTAL]],"")</f>
        <v>0</v>
      </c>
      <c r="LV357" s="26">
        <f>IFERROR(Tableau17[[#This Row],[2019-T1-ASSELINEAU François]]/Tableau17[[#This Row],[2019-T1-TOTAL]],"")</f>
        <v>1.5503875968992248E-2</v>
      </c>
      <c r="LW357" s="26">
        <f>IFERROR(Tableau17[[#This Row],[2019-T1-AUBRY Manon]]/Tableau17[[#This Row],[2019-T1-TOTAL]],"")</f>
        <v>0.22480620155038761</v>
      </c>
      <c r="LX357" s="26">
        <f>IFERROR(Tableau17[[#This Row],[2019-T1-AZERGUI Nagib]]/Tableau17[[#This Row],[2019-T1-TOTAL]],"")</f>
        <v>1.5503875968992248E-2</v>
      </c>
      <c r="LY357" s="26">
        <f>IFERROR(Tableau17[[#This Row],[2019-T1-BARDELLA Jordan]]/Tableau17[[#This Row],[2019-T1-TOTAL]],"")</f>
        <v>0.2558139534883721</v>
      </c>
      <c r="LZ357" s="26">
        <f>IFERROR(Tableau17[[#This Row],[2019-T1-BELLAMY François-Xavier]]/Tableau17[[#This Row],[2019-T1-TOTAL]],"")</f>
        <v>3.875968992248062E-2</v>
      </c>
      <c r="MA357" s="26">
        <f>IFERROR(Tableau17[[#This Row],[2019-T1-BIDOU Olivier]]/Tableau17[[#This Row],[2019-T1-TOTAL]],"")</f>
        <v>0</v>
      </c>
      <c r="MB357" s="26">
        <f>IFERROR(Tableau17[[#This Row],[2019-T1-BOURG Dominique]]/Tableau17[[#This Row],[2019-T1-TOTAL]],"")</f>
        <v>1.5503875968992248E-2</v>
      </c>
      <c r="MC357" s="26">
        <f>IFERROR(Tableau17[[#This Row],[2019-T1-BROSSAT Ian]]/Tableau17[[#This Row],[2019-T1-TOTAL]],"")</f>
        <v>2.3255813953488372E-2</v>
      </c>
      <c r="MD357" s="26">
        <f>IFERROR(Tableau17[[#This Row],[2019-T1-CAILLAUD Sophie]]/Tableau17[[#This Row],[2019-T1-TOTAL]],"")</f>
        <v>0</v>
      </c>
      <c r="ME357" s="26">
        <f>IFERROR(Tableau17[[#This Row],[2019-T1-CAMUS Renaud]]/Tableau17[[#This Row],[2019-T1-TOTAL]],"")</f>
        <v>0</v>
      </c>
      <c r="MF357" s="26">
        <f>IFERROR(Tableau17[[#This Row],[2019-T1-CHALENÇON Christophe]]/Tableau17[[#This Row],[2019-T1-TOTAL]],"")</f>
        <v>0</v>
      </c>
      <c r="MG357" s="26">
        <f>IFERROR(Tableau17[[#This Row],[2019-T1-CORBET Cathy Denise Ginette]]/Tableau17[[#This Row],[2019-T1-TOTAL]],"")</f>
        <v>0</v>
      </c>
      <c r="MH357" s="26">
        <f>IFERROR(Tableau17[[#This Row],[2019-T1-DE PREVOISIN Robert]]/Tableau17[[#This Row],[2019-T1-TOTAL]],"")</f>
        <v>0</v>
      </c>
      <c r="MI357" s="26">
        <f>IFERROR(Tableau17[[#This Row],[2019-T1-DELFEL Thérèse]]/Tableau17[[#This Row],[2019-T1-TOTAL]],"")</f>
        <v>0</v>
      </c>
      <c r="MJ357" s="26">
        <f>IFERROR(Tableau17[[#This Row],[2019-T1-DIEUMEGARD Pierre]]/Tableau17[[#This Row],[2019-T1-TOTAL]],"")</f>
        <v>0</v>
      </c>
      <c r="MK357" s="26">
        <f>IFERROR(Tableau17[[#This Row],[2019-T1-DUPONT-AIGNAN Nicolas]]/Tableau17[[#This Row],[2019-T1-TOTAL]],"")</f>
        <v>2.3255813953488372E-2</v>
      </c>
      <c r="ML357" s="26">
        <f>IFERROR(Tableau17[[#This Row],[2019-T1-GERNIGON Yves]]/Tableau17[[#This Row],[2019-T1-TOTAL]],"")</f>
        <v>7.7519379844961239E-3</v>
      </c>
      <c r="MM357" s="26">
        <f>IFERROR(Tableau17[[#This Row],[2019-T1-GLUCKSMANN Raphaël]]/Tableau17[[#This Row],[2019-T1-TOTAL]],"")</f>
        <v>1.5503875968992248E-2</v>
      </c>
      <c r="MN357" s="26">
        <f>IFERROR(Tableau17[[#This Row],[2019-T1-HAMON Benoît]]/Tableau17[[#This Row],[2019-T1-TOTAL]],"")</f>
        <v>0.13178294573643412</v>
      </c>
      <c r="MO357" s="26">
        <f>IFERROR(Tableau17[[#This Row],[2019-T1-HELGEN Gilles]]/Tableau17[[#This Row],[2019-T1-TOTAL]],"")</f>
        <v>0</v>
      </c>
      <c r="MP357" s="26">
        <f>IFERROR(Tableau17[[#This Row],[2019-T1-JADOT Yannick]]/Tableau17[[#This Row],[2019-T1-TOTAL]],"")</f>
        <v>5.4263565891472867E-2</v>
      </c>
      <c r="MQ357" s="26">
        <f>IFERROR(Tableau17[[#This Row],[2019-T1-LAGARDE Jean-Christophe]]/Tableau17[[#This Row],[2019-T1-TOTAL]],"")</f>
        <v>1.5503875968992248E-2</v>
      </c>
      <c r="MR357" s="26">
        <f>IFERROR(Tableau17[[#This Row],[2019-T1-LALANNE Francis]]/Tableau17[[#This Row],[2019-T1-TOTAL]],"")</f>
        <v>1.5503875968992248E-2</v>
      </c>
      <c r="MS357" s="26">
        <f>IFERROR(Tableau17[[#This Row],[2019-T1-LOISEAU Nathalie]]/Tableau17[[#This Row],[2019-T1-TOTAL]],"")</f>
        <v>0.14728682170542637</v>
      </c>
      <c r="MT357" s="26">
        <f>IFERROR(Tableau17[[#This Row],[2019-T1-MARIE Florie]]/Tableau17[[#This Row],[2019-T1-TOTAL]],"")</f>
        <v>0</v>
      </c>
      <c r="MU357" s="26">
        <f>IFERROR(Tableau17[[#This Row],[2008-T1-MACROEXTRDROITE]]/Tableau17[[#This Row],[2008-T1-MACROTOTALE]],"")</f>
        <v>5.8988764044943819E-2</v>
      </c>
      <c r="MV357" s="26">
        <f>IFERROR(Tableau17[[#This Row],[2008-T1-MACRODROITE]]/Tableau17[[#This Row],[2008-T1-MACROTOTALE]],"")</f>
        <v>0.28370786516853935</v>
      </c>
      <c r="MW357" s="26">
        <f>IFERROR(Tableau17[[#This Row],[2008-T1-MACROCENTRE]]/Tableau17[[#This Row],[2008-T1-MACROTOTALE]],"")</f>
        <v>0</v>
      </c>
      <c r="MX357" s="26">
        <f>IFERROR(Tableau17[[#This Row],[2008-T1-MACROGAUCHE]]/Tableau17[[#This Row],[2008-T1-MACROTOTALE]],"")</f>
        <v>0.65730337078651691</v>
      </c>
      <c r="MY357" s="26">
        <f>IFERROR(Tableau17[[#This Row],[2008-T1-MACROAUTRE]]/Tableau17[[#This Row],[2008-T1-MACROTOTALE]],"")</f>
        <v>0</v>
      </c>
      <c r="MZ357" s="26">
        <f>IFERROR(Tableau17[[#This Row],[2008-T2-MACROEXTRDROITE]]/Tableau17[[#This Row],[2008-T2-MACROTOTALE]],"")</f>
        <v>4.6511627906976744E-2</v>
      </c>
      <c r="NA357" s="26">
        <f>IFERROR(Tableau17[[#This Row],[2008-T2-MACRODROITE]]/Tableau17[[#This Row],[2008-T2-MACROTOTALE]],"")</f>
        <v>0.21705426356589147</v>
      </c>
      <c r="NB357" s="26">
        <f>IFERROR(Tableau17[[#This Row],[2008-T2-MACROCENTRE]]/Tableau17[[#This Row],[2008-T2-MACROTOTALE]],"")</f>
        <v>0</v>
      </c>
      <c r="NC357" s="26">
        <f>IFERROR(Tableau17[[#This Row],[2008-T2-MACROGAUCHE]]/Tableau17[[#This Row],[2008-T2-MACROTOTALE]],"")</f>
        <v>0.73643410852713176</v>
      </c>
      <c r="ND357" s="26">
        <f>IFERROR(Tableau17[[#This Row],[2008-T2-MACROAUTRE]]/Tableau17[[#This Row],[2008-T2-MACROTOTALE]],"")</f>
        <v>0</v>
      </c>
      <c r="NE357" s="26">
        <f>IFERROR(Tableau17[[#This Row],[2014-T1-MACROEXTRDROITE]]/Tableau17[[#This Row],[2014-T1-MACROTOTALE]],"")</f>
        <v>0.16363636363636364</v>
      </c>
      <c r="NF357" s="26">
        <f>IFERROR(Tableau17[[#This Row],[2014-T1-MACRODROITE]]/Tableau17[[#This Row],[2014-T1-MACROTOTALE]],"")</f>
        <v>0.17727272727272728</v>
      </c>
      <c r="NG357" s="26">
        <f>IFERROR(Tableau17[[#This Row],[2014-T1-MACROCENTRE]]/Tableau17[[#This Row],[2014-T1-MACROTOTALE]],"")</f>
        <v>0</v>
      </c>
      <c r="NH357" s="26">
        <f>IFERROR(Tableau17[[#This Row],[2014-T1-MACROGAUCHE]]/Tableau17[[#This Row],[2014-T1-MACROTOTALE]],"")</f>
        <v>0.65909090909090906</v>
      </c>
      <c r="NI357" s="26">
        <f>IFERROR(Tableau17[[#This Row],[2014-T1-MACROAUTRE]]/Tableau17[[#This Row],[2014-T1-MACROTOTALE]],"")</f>
        <v>0</v>
      </c>
      <c r="NJ357" s="26">
        <f>IFERROR(Tableau17[[#This Row],[2014-T2-MACROEXTRDROITE]]/Tableau17[[#This Row],[2014-T2-MACROTOTALE]],"")</f>
        <v>0.17689530685920576</v>
      </c>
      <c r="NK357" s="26">
        <f>IFERROR(Tableau17[[#This Row],[2014-T2-MACRODROITE]]/Tableau17[[#This Row],[2014-T2-MACROTOTALE]],"")</f>
        <v>0.37184115523465705</v>
      </c>
      <c r="NL357" s="26">
        <f>IFERROR(Tableau17[[#This Row],[2014-T2-MACROCENTRE]]/Tableau17[[#This Row],[2014-T2-MACROTOTALE]],"")</f>
        <v>0</v>
      </c>
      <c r="NM357" s="26">
        <f>IFERROR(Tableau17[[#This Row],[2014-T2-MACROGAUCHE]]/Tableau17[[#This Row],[2014-T2-MACROTOTALE]],"")</f>
        <v>0.45126353790613716</v>
      </c>
      <c r="NN357" s="26">
        <f>IFERROR(Tableau17[[#This Row],[2014-T2-MACROAUTRE]]/Tableau17[[#This Row],[2014-T2-MACROTOTALE]],"")</f>
        <v>0</v>
      </c>
      <c r="NO357" s="26">
        <f>IFERROR( Tableau17[[#This Row],[2015-T1-MACROEXTRDROITE]]/Tableau17[[#This Row],[2015-T1-MACROTOTALE]],"")</f>
        <v>0.18777292576419213</v>
      </c>
      <c r="NP357" s="26">
        <f>IFERROR(Tableau17[[#This Row],[2015-T1-MACRODROITE]]/Tableau17[[#This Row],[2015-T1-MACROTOTALE]],"")</f>
        <v>0.1222707423580786</v>
      </c>
      <c r="NQ357" s="26">
        <f>IFERROR(Tableau17[[#This Row],[2015-T1-MACROCENTRE]]/Tableau17[[#This Row],[2015-T1-MACROTOTALE]],"")</f>
        <v>0</v>
      </c>
      <c r="NR357" s="26">
        <f>IFERROR(Tableau17[[#This Row],[2015-T1-MACROGAUCHE]]/Tableau17[[#This Row],[2015-T1-MACROTOTALE]],"")</f>
        <v>0.68995633187772931</v>
      </c>
      <c r="NS357" s="26">
        <f>IFERROR(Tableau17[[#This Row],[2015-T1-MACROAUTRE]]/Tableau17[[#This Row],[2015-T1-MACROTOTALE]],"")</f>
        <v>0</v>
      </c>
      <c r="NT357" s="26">
        <f>IFERROR(Tableau17[[#This Row],[2015-T2-MACROEXTRDROITE]]/Tableau17[[#This Row],[2015-T2-MACROTOTALE]],"")</f>
        <v>0.22357723577235772</v>
      </c>
      <c r="NU357" s="26">
        <f>IFERROR(Tableau17[[#This Row],[2015-T2-MACRODROITE]]/Tableau17[[#This Row],[2015-T2-MACROTOTALE]],"")</f>
        <v>0</v>
      </c>
      <c r="NV357" s="26">
        <f>IFERROR(Tableau17[[#This Row],[2015-T2-MACROCENTRE]]/Tableau17[[#This Row],[2015-T2-MACROTOTALE]],"")</f>
        <v>0</v>
      </c>
      <c r="NW357" s="26">
        <f>IFERROR(Tableau17[[#This Row],[2015-T2-MACROGAUCHE]]/Tableau17[[#This Row],[2015-T2-MACROTOTALE]],"")</f>
        <v>0.77642276422764223</v>
      </c>
      <c r="NX357" s="26">
        <f>IFERROR(Tableau17[[#This Row],[2015-T2-MACROAUTRE]]/Tableau17[[#This Row],[2015-T2-MACROTOTALE]],"")</f>
        <v>0</v>
      </c>
      <c r="NY357" s="26">
        <f>IFERROR(Tableau17[[#This Row],[2017-T1-MACROEXTRDROITE]]/Tableau17[[#This Row],[2017-T1-MACROTOTALE]],"")</f>
        <v>0.17073170731707318</v>
      </c>
      <c r="NZ357" s="26">
        <f>IFERROR(Tableau17[[#This Row],[2017-T1-MACRODROITE]]/Tableau17[[#This Row],[2017-T1-MACROTOTALE]],"")</f>
        <v>5.8536585365853662E-2</v>
      </c>
      <c r="OA357" s="26">
        <f>IFERROR(Tableau17[[#This Row],[2017-T1-MACROCENTRE]]/Tableau17[[#This Row],[2017-T1-MACROTOTALE]],"")</f>
        <v>0.18536585365853658</v>
      </c>
      <c r="OB357" s="26">
        <f>IFERROR(Tableau17[[#This Row],[2017-T1-MACROGAUCHE]]/Tableau17[[#This Row],[2017-T1-MACROTOTALE]],"")</f>
        <v>0.58048780487804874</v>
      </c>
      <c r="OC357" s="26">
        <f>IFERROR(Tableau17[[#This Row],[2017-T1-MACROAUTRE]]/Tableau17[[#This Row],[2017-T1-MACROTOTALE]],"")</f>
        <v>4.8780487804878049E-3</v>
      </c>
      <c r="OD357" s="26">
        <f>IFERROR(Tableau17[[#This Row],[2017-T2-MACROEXTRDROITE]]/Tableau17[[#This Row],[2017-T2-MACROTOTALE]],"")</f>
        <v>0.15829145728643215</v>
      </c>
      <c r="OE357" s="26">
        <f>IFERROR(Tableau17[[#This Row],[2017-T2-MACRODROITE]]/Tableau17[[#This Row],[2017-T2-MACROTOTALE]],"")</f>
        <v>0</v>
      </c>
      <c r="OF357" s="26">
        <f>IFERROR(Tableau17[[#This Row],[2017-T2-MACROCENTRE]]/Tableau17[[#This Row],[2017-T2-MACROTOTALE]],"")</f>
        <v>0.84170854271356788</v>
      </c>
      <c r="OG357" s="26">
        <f>IFERROR(Tableau17[[#This Row],[2017-T2-MACROGAUCHE]]/Tableau17[[#This Row],[2017-T2-MACROTOTALE]],"")</f>
        <v>0</v>
      </c>
      <c r="OH357" s="26">
        <f>IFERROR(Tableau17[[#This Row],[2017-T2-MACROAUTRE]]/Tableau17[[#This Row],[2017-T2-MACROTOTALE]],"")</f>
        <v>0</v>
      </c>
      <c r="OI357" s="26">
        <f>IFERROR(Tableau17[[#This Row],[2019-T1-MACROEXTRDROITE]]/Tableau17[[#This Row],[2019-T1-MACROTOTALE]],"")</f>
        <v>0.31060606060606061</v>
      </c>
      <c r="OJ357" s="26">
        <f>IFERROR(Tableau17[[#This Row],[2019-T1-MACRODROITE]]/Tableau17[[#This Row],[2019-T1-MACROTOTALE]],"")</f>
        <v>5.3030303030303032E-2</v>
      </c>
      <c r="OK357" s="26">
        <f>IFERROR(Tableau17[[#This Row],[2019-T1-MACROCENTRE]]/Tableau17[[#This Row],[2019-T1-MACROTOTALE]],"")</f>
        <v>0.14393939393939395</v>
      </c>
      <c r="OL357" s="26">
        <f>IFERROR(Tableau17[[#This Row],[2019-T1-MACROGAUCHE]]/Tableau17[[#This Row],[2019-T1-MACROTOTALE]],"")</f>
        <v>0.43939393939393939</v>
      </c>
      <c r="OM357" s="26">
        <f>IFERROR(Tableau17[[#This Row],[2019-T1-MACROAUTRE]]/Tableau17[[#This Row],[2019-T1-MACROTOTALE]],"")</f>
        <v>5.3030303030303032E-2</v>
      </c>
      <c r="ON357" s="26">
        <f>IFERROR(Tableau17[[#This Row],[2020-T1-MACROEXTRDROITE]]/Tableau17[[#This Row],[2020-T1-MACROTOTALE]],"")</f>
        <v>9.45945945945946E-2</v>
      </c>
      <c r="OO357" s="26">
        <f>IFERROR(Tableau17[[#This Row],[2020-T1-MACRODROITE]]/Tableau17[[#This Row],[2020-T1-MACROTOTALE]],"")</f>
        <v>0.42567567567567566</v>
      </c>
      <c r="OP357" s="26">
        <f>IFERROR(Tableau17[[#This Row],[2020-T1-MACROCENTRE]]/Tableau17[[#This Row],[2020-T1-MACROTOTALE]],"")</f>
        <v>1.3513513513513514E-2</v>
      </c>
      <c r="OQ357" s="26">
        <f>IFERROR(Tableau17[[#This Row],[2020-T1-MACROGAUCHE]]/Tableau17[[#This Row],[2020-T1-MACROTOTALE]],"")</f>
        <v>0.46621621621621623</v>
      </c>
      <c r="OR357" s="26">
        <f>IFERROR(Tableau17[[#This Row],[2020-T1-MACROAUTRE]]/Tableau17[[#This Row],[2020-T1-MACROTOTALE]],"")</f>
        <v>0</v>
      </c>
      <c r="OS357" s="26">
        <f>IFERROR(Tableau17[[#This Row],[2017 (L)-T1-MACROEXTRDROITE]]/Tableau17[[#This Row],[2017 (L)-T1-MACROTOTALE]],"")</f>
        <v>0.20529801324503311</v>
      </c>
      <c r="OT357" s="26">
        <f>IFERROR(Tableau17[[#This Row],[2017 (L)-T1-MACRODROITE]]/Tableau17[[#This Row],[2017 (L)-T1-MACROTOTALE]],"")</f>
        <v>9.2715231788079472E-2</v>
      </c>
      <c r="OU357" s="26">
        <f>IFERROR(Tableau17[[#This Row],[2017 (L)-T1-MACROCENTRE]]/Tableau17[[#This Row],[2017 (L)-T1-MACROTOTALE]],"")</f>
        <v>0.24503311258278146</v>
      </c>
      <c r="OV357" s="26">
        <f>IFERROR(Tableau17[[#This Row],[2017 (L)-T1-MACROGAUCHE]]/Tableau17[[#This Row],[2017 (L)-T1-MACROTOTALE]],"")</f>
        <v>0.44370860927152317</v>
      </c>
      <c r="OW357" s="26">
        <f>IFERROR(Tableau17[[#This Row],[2017 (L)-T1-MACROAUTRE]]/Tableau17[[#This Row],[2017 (L)-T1-MACROTOTALE]],"")</f>
        <v>1.3245033112582781E-2</v>
      </c>
      <c r="OX357" s="26">
        <f>IFERROR(Tableau17[[#This Row],[2017 (L)-T2-MACROEXTRDROITE]]/Tableau17[[#This Row],[2017 (L)-T2-MACROTOTALE]],"")</f>
        <v>0.25</v>
      </c>
      <c r="OY357" s="26">
        <f>IFERROR(Tableau17[[#This Row],[2017 (L)-T2-MACRODROITE]]/Tableau17[[#This Row],[2017 (L)-T2-MACROTOTALE]],"")</f>
        <v>0</v>
      </c>
      <c r="OZ357" s="26">
        <f>IFERROR(Tableau17[[#This Row],[2017 (L)-T2-MACROCENTRE]]/Tableau17[[#This Row],[2017 (L)-T2-MACROTOTALE]],"")</f>
        <v>0.75</v>
      </c>
      <c r="PA357" s="26">
        <f>IFERROR(Tableau17[[#This Row],[2017 (L)-T2-MACROGAUCHE]]/Tableau17[[#This Row],[2017 (L)-T2-MACROTOTALE]],"")</f>
        <v>0</v>
      </c>
      <c r="PB357" s="26">
        <f>IFERROR(Tableau17[[#This Row],[2017 (L)-T2-MACROAUTRE]]/Tableau17[[#This Row],[2017 (L)-T2-MACROTOTALE]],"")</f>
        <v>0</v>
      </c>
      <c r="PC357" s="26">
        <f>IFERROR(Tableau17[[#This Row],[2008_T1_PROCUS]]/Tableau17[[#This Row],[2008_T1_INSCRITS]],0)</f>
        <v>2.5839793281653748E-3</v>
      </c>
      <c r="PD357" s="26">
        <f>IFERROR(Tableau17[[#This Row],[2008_T2_PROCUS]]/Tableau17[[#This Row],[2008_T2_INSCRITS]],0)</f>
        <v>1.2919896640826874E-3</v>
      </c>
      <c r="PE357" s="26">
        <f>Tableau17[[#This Row],[2014_T1_PROCUS]]/Tableau17[[#This Row],[2014_T1_INSCRITS]]</f>
        <v>5.2910052910052907E-3</v>
      </c>
      <c r="PF357" s="26">
        <f>IFERROR(Tableau17[[#This Row],[2014_T2_PROCUS]]/Tableau17[[#This Row],[2014_T2_INSCRITS]],0)</f>
        <v>3.968253968253968E-3</v>
      </c>
    </row>
    <row r="358" spans="1:422" x14ac:dyDescent="0.2">
      <c r="A358" s="1">
        <v>3</v>
      </c>
      <c r="B358" s="1" t="s">
        <v>288</v>
      </c>
      <c r="C358" s="1" t="s">
        <v>304</v>
      </c>
      <c r="D358" s="1" t="s">
        <v>304</v>
      </c>
      <c r="E358" s="1">
        <v>491</v>
      </c>
      <c r="F358" s="1">
        <v>5.3914900000000001</v>
      </c>
      <c r="G358" s="1">
        <v>43.300800000000002</v>
      </c>
      <c r="H358" s="3">
        <v>928</v>
      </c>
      <c r="I358" s="3">
        <v>199</v>
      </c>
      <c r="L358" s="1">
        <v>84</v>
      </c>
      <c r="M358" s="1">
        <v>12</v>
      </c>
      <c r="O358" s="1">
        <v>0</v>
      </c>
      <c r="P358" s="1">
        <v>21</v>
      </c>
      <c r="Q358" s="1">
        <v>11</v>
      </c>
      <c r="R358" s="1">
        <v>43</v>
      </c>
      <c r="S358" s="1">
        <v>93</v>
      </c>
      <c r="T358" s="1">
        <v>18</v>
      </c>
      <c r="U358" s="1">
        <v>282</v>
      </c>
      <c r="V358" s="1">
        <v>1150</v>
      </c>
      <c r="W358" s="1">
        <v>610</v>
      </c>
      <c r="X358" s="1">
        <v>6</v>
      </c>
      <c r="Y358" s="2">
        <v>0.53043477999999999</v>
      </c>
      <c r="Z358" s="1">
        <v>1150</v>
      </c>
      <c r="AA358" s="1">
        <v>631</v>
      </c>
      <c r="AB358" s="1">
        <v>20</v>
      </c>
      <c r="AC358" s="2">
        <v>0.54869564999999998</v>
      </c>
      <c r="AD358" s="1">
        <v>928</v>
      </c>
      <c r="AE358" s="1">
        <v>293</v>
      </c>
      <c r="AF358" s="2">
        <v>0.31573276</v>
      </c>
      <c r="AG358" s="1">
        <f t="shared" si="5"/>
        <v>199</v>
      </c>
      <c r="AH358" s="1">
        <v>1184</v>
      </c>
      <c r="AI358" s="1">
        <v>639</v>
      </c>
      <c r="AJ358" s="1">
        <v>29</v>
      </c>
      <c r="AK358" s="2">
        <v>0.53969595000000004</v>
      </c>
      <c r="AL358" s="1">
        <v>1183</v>
      </c>
      <c r="AM358" s="1">
        <v>706</v>
      </c>
      <c r="AN358" s="1">
        <v>38</v>
      </c>
      <c r="AO358" s="2">
        <v>0.59678783000000002</v>
      </c>
      <c r="AP358" s="1">
        <v>932</v>
      </c>
      <c r="AQ358" s="1">
        <v>386</v>
      </c>
      <c r="AR358" s="2">
        <v>0.41416309000000001</v>
      </c>
      <c r="AS358" s="1">
        <v>932</v>
      </c>
      <c r="AT358" s="1">
        <v>416</v>
      </c>
      <c r="AU358" s="2">
        <v>0.44635193000000001</v>
      </c>
      <c r="AV358" s="1">
        <v>932</v>
      </c>
      <c r="AW358" s="1">
        <v>384</v>
      </c>
      <c r="AX358" s="2">
        <v>0.41201716999999999</v>
      </c>
      <c r="AY358" s="1">
        <v>932</v>
      </c>
      <c r="AZ358" s="1">
        <v>308</v>
      </c>
      <c r="BA358" s="2">
        <v>0.33047209999999999</v>
      </c>
      <c r="BB358" s="1">
        <v>932</v>
      </c>
      <c r="BC358" s="1">
        <v>647</v>
      </c>
      <c r="BD358" s="2">
        <v>0.69420601000000004</v>
      </c>
      <c r="BE358" s="1">
        <v>931</v>
      </c>
      <c r="BF358" s="1">
        <v>593</v>
      </c>
      <c r="BG358" s="2">
        <v>0.63694952000000005</v>
      </c>
      <c r="BH358" s="1">
        <v>891</v>
      </c>
      <c r="BI358" s="1">
        <v>390</v>
      </c>
      <c r="BJ358" s="2">
        <v>0.43771043999999998</v>
      </c>
      <c r="BK358" s="1">
        <v>25</v>
      </c>
      <c r="BL358" s="1">
        <v>8</v>
      </c>
      <c r="BM358" s="1">
        <v>8</v>
      </c>
      <c r="BN358" s="1">
        <v>29</v>
      </c>
      <c r="BO358" s="1">
        <v>27</v>
      </c>
      <c r="BP358" s="1">
        <v>278</v>
      </c>
      <c r="BQ358" s="1">
        <v>258</v>
      </c>
      <c r="BR358" s="1">
        <v>633</v>
      </c>
      <c r="BT358" s="1">
        <v>336</v>
      </c>
      <c r="BU358" s="1">
        <v>358</v>
      </c>
      <c r="BW358" s="1">
        <v>694</v>
      </c>
      <c r="BX358" s="1">
        <v>12</v>
      </c>
      <c r="BY358" s="1">
        <v>5</v>
      </c>
      <c r="BZ358" s="1">
        <v>31</v>
      </c>
      <c r="CB358" s="1">
        <v>47</v>
      </c>
      <c r="CC358" s="1">
        <v>104</v>
      </c>
      <c r="CD358" s="1">
        <v>277</v>
      </c>
      <c r="CE358" s="1">
        <v>123</v>
      </c>
      <c r="CF358" s="1">
        <v>599</v>
      </c>
      <c r="CG358" s="1">
        <v>123</v>
      </c>
      <c r="CH358" s="1">
        <v>312</v>
      </c>
      <c r="CI358" s="1">
        <v>180</v>
      </c>
      <c r="CJ358" s="1">
        <v>615</v>
      </c>
      <c r="CK358" s="1">
        <v>11</v>
      </c>
      <c r="CL358" s="1">
        <v>3</v>
      </c>
      <c r="CM358" s="1">
        <v>5</v>
      </c>
      <c r="CN358" s="1">
        <v>21</v>
      </c>
      <c r="CO358" s="1">
        <v>43</v>
      </c>
      <c r="CP358" s="1">
        <v>114</v>
      </c>
      <c r="CQ358" s="1">
        <v>5</v>
      </c>
      <c r="CT358" s="1">
        <v>99</v>
      </c>
      <c r="CU358" s="1">
        <v>67</v>
      </c>
      <c r="CW358" s="1">
        <v>368</v>
      </c>
      <c r="CY358" s="1">
        <v>161</v>
      </c>
      <c r="DB358" s="1">
        <v>214</v>
      </c>
      <c r="DC358" s="1">
        <v>375</v>
      </c>
      <c r="DD358" s="1">
        <v>16</v>
      </c>
      <c r="DE358" s="1">
        <v>0</v>
      </c>
      <c r="DF358" s="1">
        <v>2</v>
      </c>
      <c r="DG358" s="1">
        <v>16</v>
      </c>
      <c r="DH358" s="1">
        <v>2</v>
      </c>
      <c r="DI358" s="1">
        <v>27</v>
      </c>
      <c r="DK358" s="1">
        <v>5</v>
      </c>
      <c r="DL358" s="1">
        <v>70</v>
      </c>
      <c r="DN358" s="1">
        <v>64</v>
      </c>
      <c r="DP358" s="1">
        <v>2</v>
      </c>
      <c r="DQ358" s="1">
        <v>1</v>
      </c>
      <c r="DR358" s="1">
        <v>100</v>
      </c>
      <c r="DU358" s="1">
        <v>305</v>
      </c>
      <c r="DV358" s="1">
        <v>134</v>
      </c>
      <c r="DZ358" s="1">
        <v>149</v>
      </c>
      <c r="EA358" s="1">
        <v>283</v>
      </c>
      <c r="EB358" s="1">
        <v>3</v>
      </c>
      <c r="EC358" s="1">
        <v>6</v>
      </c>
      <c r="ED358" s="1">
        <v>2</v>
      </c>
      <c r="EE358" s="1">
        <v>22</v>
      </c>
      <c r="EF358" s="1">
        <v>100</v>
      </c>
      <c r="EG358" s="1">
        <v>42</v>
      </c>
      <c r="EH358" s="1">
        <v>6</v>
      </c>
      <c r="EI358" s="1">
        <v>151</v>
      </c>
      <c r="EJ358" s="1">
        <v>176</v>
      </c>
      <c r="EK358" s="1">
        <v>122</v>
      </c>
      <c r="EL358" s="1">
        <v>8</v>
      </c>
      <c r="EM358" s="1">
        <v>638</v>
      </c>
      <c r="EN358" s="1">
        <v>180</v>
      </c>
      <c r="EO358" s="1">
        <v>362</v>
      </c>
      <c r="EP358" s="1">
        <v>542</v>
      </c>
      <c r="EQ358" s="1">
        <v>0</v>
      </c>
      <c r="ER358" s="1">
        <v>4</v>
      </c>
      <c r="ES358" s="1">
        <v>5</v>
      </c>
      <c r="ET358" s="1">
        <v>27</v>
      </c>
      <c r="EU358" s="1">
        <v>5</v>
      </c>
      <c r="EV358" s="1">
        <v>96</v>
      </c>
      <c r="EW358" s="1">
        <v>24</v>
      </c>
      <c r="EX358" s="1">
        <v>0</v>
      </c>
      <c r="EY358" s="1">
        <v>6</v>
      </c>
      <c r="EZ358" s="1">
        <v>19</v>
      </c>
      <c r="FA358" s="1">
        <v>0</v>
      </c>
      <c r="FB358" s="1">
        <v>0</v>
      </c>
      <c r="FC358" s="1">
        <v>0</v>
      </c>
      <c r="FD358" s="1">
        <v>0</v>
      </c>
      <c r="FE358" s="1">
        <v>0</v>
      </c>
      <c r="FF358" s="1">
        <v>0</v>
      </c>
      <c r="FG358" s="1">
        <v>1</v>
      </c>
      <c r="FH358" s="1">
        <v>12</v>
      </c>
      <c r="FI358" s="1">
        <v>0</v>
      </c>
      <c r="FJ358" s="1">
        <v>25</v>
      </c>
      <c r="FK358" s="1">
        <v>19</v>
      </c>
      <c r="FL358" s="1">
        <v>0</v>
      </c>
      <c r="FM358" s="1">
        <v>59</v>
      </c>
      <c r="FN358" s="1">
        <v>3</v>
      </c>
      <c r="FO358" s="1">
        <v>1</v>
      </c>
      <c r="FP358" s="1">
        <v>69</v>
      </c>
      <c r="FQ358" s="1">
        <v>1</v>
      </c>
      <c r="FR358" s="1">
        <f>SUM(Tableau17[[#This Row],[2019-T1-ALEXANDRE Audric]:[2019-T1-MARIE Florie]])</f>
        <v>376</v>
      </c>
      <c r="FS358" s="1">
        <v>35</v>
      </c>
      <c r="FT358" s="1">
        <v>311</v>
      </c>
      <c r="FU358" s="1">
        <v>0</v>
      </c>
      <c r="FV358" s="1">
        <v>287</v>
      </c>
      <c r="FW358" s="1">
        <v>0</v>
      </c>
      <c r="FX358" s="1">
        <v>633</v>
      </c>
      <c r="FY358" s="1">
        <v>0</v>
      </c>
      <c r="FZ358" s="1">
        <v>358</v>
      </c>
      <c r="GA358" s="1">
        <v>0</v>
      </c>
      <c r="GB358" s="1">
        <v>336</v>
      </c>
      <c r="GC358" s="1">
        <v>0</v>
      </c>
      <c r="GD358" s="1">
        <v>694</v>
      </c>
      <c r="GE358" s="1">
        <v>104</v>
      </c>
      <c r="GF358" s="1">
        <v>282</v>
      </c>
      <c r="GG358" s="1">
        <v>12</v>
      </c>
      <c r="GH358" s="1">
        <v>201</v>
      </c>
      <c r="GI358" s="1">
        <v>0</v>
      </c>
      <c r="GJ358" s="1">
        <v>599</v>
      </c>
      <c r="GK358" s="1">
        <v>123</v>
      </c>
      <c r="GL358" s="1">
        <v>312</v>
      </c>
      <c r="GM358" s="1">
        <v>0</v>
      </c>
      <c r="GN358" s="1">
        <v>180</v>
      </c>
      <c r="GO358" s="1">
        <v>0</v>
      </c>
      <c r="GP358" s="1">
        <v>615</v>
      </c>
      <c r="GQ358" s="1">
        <v>117</v>
      </c>
      <c r="GR358" s="1">
        <v>104</v>
      </c>
      <c r="GS358" s="1">
        <v>5</v>
      </c>
      <c r="GT358" s="1">
        <v>131</v>
      </c>
      <c r="GU358" s="1">
        <v>11</v>
      </c>
      <c r="GV358" s="1">
        <v>368</v>
      </c>
      <c r="GW358" s="1">
        <v>161</v>
      </c>
      <c r="GX358" s="1">
        <v>0</v>
      </c>
      <c r="GY358" s="1">
        <v>0</v>
      </c>
      <c r="GZ358" s="1">
        <v>214</v>
      </c>
      <c r="HA358" s="1">
        <v>0</v>
      </c>
      <c r="HB358" s="1">
        <v>375</v>
      </c>
      <c r="HC358" s="1">
        <v>181</v>
      </c>
      <c r="HD358" s="1">
        <v>100</v>
      </c>
      <c r="HE358" s="1">
        <v>122</v>
      </c>
      <c r="HF358" s="1">
        <v>229</v>
      </c>
      <c r="HG358" s="1">
        <v>6</v>
      </c>
      <c r="HH358" s="1">
        <v>638</v>
      </c>
      <c r="HI358" s="1">
        <v>180</v>
      </c>
      <c r="HJ358" s="1">
        <v>0</v>
      </c>
      <c r="HK358" s="1">
        <v>362</v>
      </c>
      <c r="HL358" s="1">
        <v>0</v>
      </c>
      <c r="HM358" s="1">
        <v>0</v>
      </c>
      <c r="HN358" s="1">
        <v>542</v>
      </c>
      <c r="HO358" s="1">
        <v>114</v>
      </c>
      <c r="HP358" s="1">
        <v>27</v>
      </c>
      <c r="HQ358" s="1">
        <v>69</v>
      </c>
      <c r="HR358" s="1">
        <v>153</v>
      </c>
      <c r="HS358" s="1">
        <v>20</v>
      </c>
      <c r="HT358" s="1">
        <v>383</v>
      </c>
      <c r="HU358" s="1">
        <v>43</v>
      </c>
      <c r="HV358" s="1">
        <v>105</v>
      </c>
      <c r="HW358" s="1">
        <v>11</v>
      </c>
      <c r="HX358" s="1">
        <v>123</v>
      </c>
      <c r="HY358" s="1">
        <v>0</v>
      </c>
      <c r="HZ358" s="1">
        <v>282</v>
      </c>
      <c r="IA358" s="1">
        <v>2</v>
      </c>
      <c r="IB358" s="1">
        <v>80</v>
      </c>
      <c r="IC358" s="1">
        <v>100</v>
      </c>
      <c r="ID358" s="1">
        <v>122</v>
      </c>
      <c r="IE358" s="1">
        <v>1</v>
      </c>
      <c r="IF358" s="1">
        <v>305</v>
      </c>
      <c r="IG358" s="1">
        <v>0</v>
      </c>
      <c r="IH358" s="1">
        <v>0</v>
      </c>
      <c r="II358" s="1">
        <v>149</v>
      </c>
      <c r="IJ358" s="1">
        <v>134</v>
      </c>
      <c r="IK358" s="1">
        <v>0</v>
      </c>
      <c r="IL358" s="1">
        <v>283</v>
      </c>
      <c r="IM358" s="26">
        <f>IFERROR(Tableau17[[#This Row],[LDIV]]/Tableau17[[#This Row],[Total général]],"")</f>
        <v>0</v>
      </c>
      <c r="IN358" s="26">
        <f>IFERROR(Tableau17[[#This Row],[LDVC]]/Tableau17[[#This Row],[Total général]],"")</f>
        <v>0</v>
      </c>
      <c r="IO358" s="26">
        <f>IFERROR(Tableau17[[#This Row],[LDVD]]/Tableau17[[#This Row],[Total général]],"")</f>
        <v>0.2978723404255319</v>
      </c>
      <c r="IP358" s="26">
        <f>IFERROR(Tableau17[[#This Row],[LDVG]]/Tableau17[[#This Row],[Total général]],"")</f>
        <v>4.2553191489361701E-2</v>
      </c>
      <c r="IQ358" s="26">
        <f>IFERROR(Tableau17[[#This Row],[LEXD]]/Tableau17[[#This Row],[Total général]],"")</f>
        <v>0</v>
      </c>
      <c r="IR358" s="26">
        <f>IFERROR(Tableau17[[#This Row],[LEXG]]/Tableau17[[#This Row],[Total général]],"")</f>
        <v>0</v>
      </c>
      <c r="IS358" s="26">
        <f>IFERROR(Tableau17[[#This Row],[LLR]]/Tableau17[[#This Row],[Total général]],"")</f>
        <v>7.4468085106382975E-2</v>
      </c>
      <c r="IT358" s="26">
        <f>IFERROR(Tableau17[[#This Row],[LREM]]/Tableau17[[#This Row],[Total général]],"")</f>
        <v>3.9007092198581561E-2</v>
      </c>
      <c r="IU358" s="26">
        <f>IFERROR(Tableau17[[#This Row],[LRN]]/Tableau17[[#This Row],[Total général]],"")</f>
        <v>0.1524822695035461</v>
      </c>
      <c r="IV358" s="26">
        <f>IFERROR(Tableau17[[#This Row],[LUG]]/Tableau17[[#This Row],[Total général]],"")</f>
        <v>0.32978723404255317</v>
      </c>
      <c r="IW358" s="26">
        <f>IFERROR(Tableau17[[#This Row],[LVEC]]/Tableau17[[#This Row],[Total général]],"")</f>
        <v>6.3829787234042548E-2</v>
      </c>
      <c r="IX358" s="26">
        <f>IFERROR(Tableau17[[#This Row],[2008-T1-LCMD]]/Tableau17[[#This Row],[2008-T1-TOTAL]],"")</f>
        <v>3.9494470774091628E-2</v>
      </c>
      <c r="IY358" s="26">
        <f>IFERROR(Tableau17[[#This Row],[2008-T1-LDVD]]/Tableau17[[#This Row],[2008-T1-TOTAL]],"")</f>
        <v>1.2638230647709321E-2</v>
      </c>
      <c r="IZ358" s="26">
        <f>IFERROR(Tableau17[[#This Row],[2008-T1-LEXD]]/Tableau17[[#This Row],[2008-T1-TOTAL]],"")</f>
        <v>1.2638230647709321E-2</v>
      </c>
      <c r="JA358" s="26">
        <f>IFERROR(Tableau17[[#This Row],[2008-T1-LEXG]]/Tableau17[[#This Row],[2008-T1-TOTAL]],"")</f>
        <v>4.5813586097946286E-2</v>
      </c>
      <c r="JB358" s="26">
        <f>IFERROR(Tableau17[[#This Row],[2008-T1-LFN]]/Tableau17[[#This Row],[2008-T1-TOTAL]],"")</f>
        <v>4.2654028436018961E-2</v>
      </c>
      <c r="JC358" s="26">
        <f>IFERROR(Tableau17[[#This Row],[2008-T1-LMAJ]]/Tableau17[[#This Row],[2008-T1-TOTAL]],"")</f>
        <v>0.4391785150078989</v>
      </c>
      <c r="JD358" s="26">
        <f>IFERROR(Tableau17[[#This Row],[2008-T1-LUG]]/Tableau17[[#This Row],[2008-T1-TOTAL]],"")</f>
        <v>0.40758293838862558</v>
      </c>
      <c r="JE358" s="26">
        <f>IFERROR(Tableau17[[#This Row],[2008-T2-LFN]]/Tableau17[[#This Row],[2008-T2-TOTAL]],"")</f>
        <v>0</v>
      </c>
      <c r="JF358" s="26">
        <f>IFERROR(Tableau17[[#This Row],[2008-T2-LGC]]/Tableau17[[#This Row],[2008-T2-TOTAL]],"")</f>
        <v>0.48414985590778098</v>
      </c>
      <c r="JG358" s="26">
        <f>IFERROR(Tableau17[[#This Row],[2008-T2-LMAJ]]/Tableau17[[#This Row],[2008-T2-TOTAL]],"")</f>
        <v>0.51585014409221897</v>
      </c>
      <c r="JH358" s="26">
        <f>IFERROR(Tableau17[[#This Row],[2008-T2-LUG]]/Tableau17[[#This Row],[2008-T2-TOTAL]],"")</f>
        <v>0</v>
      </c>
      <c r="JI358" s="26">
        <f>IFERROR(Tableau17[[#This Row],[2014-T1-LDIV]]/Tableau17[[#This Row],[2014-T1-TOTAL]],"")</f>
        <v>2.003338898163606E-2</v>
      </c>
      <c r="JJ358" s="26">
        <f>IFERROR(Tableau17[[#This Row],[2014-T1-LDVD]]/Tableau17[[#This Row],[2014-T1-TOTAL]],"")</f>
        <v>8.3472454090150246E-3</v>
      </c>
      <c r="JK358" s="26">
        <f>IFERROR(Tableau17[[#This Row],[2014-T1-LDVG]]/Tableau17[[#This Row],[2014-T1-TOTAL]],"")</f>
        <v>5.1752921535893157E-2</v>
      </c>
      <c r="JL358" s="26">
        <f>IFERROR(Tableau17[[#This Row],[2014-T1-LEXG]]/Tableau17[[#This Row],[2014-T1-TOTAL]],"")</f>
        <v>0</v>
      </c>
      <c r="JM358" s="26">
        <f>IFERROR(Tableau17[[#This Row],[2014-T1-LFG]]/Tableau17[[#This Row],[2014-T1-TOTAL]],"")</f>
        <v>7.8464106844741241E-2</v>
      </c>
      <c r="JN358" s="26">
        <f>IFERROR(Tableau17[[#This Row],[2014-T1-LFN]]/Tableau17[[#This Row],[2014-T1-TOTAL]],"")</f>
        <v>0.17362270450751252</v>
      </c>
      <c r="JO358" s="26">
        <f>IFERROR(Tableau17[[#This Row],[2014-T1-LUD]]/Tableau17[[#This Row],[2014-T1-TOTAL]],"")</f>
        <v>0.46243739565943237</v>
      </c>
      <c r="JP358" s="26">
        <f>IFERROR(Tableau17[[#This Row],[2014-T1-LUG]]/Tableau17[[#This Row],[2014-T1-TOTAL]],"")</f>
        <v>0.20534223706176963</v>
      </c>
      <c r="JQ358" s="26">
        <f>IFERROR(Tableau17[[#This Row],[2014-T2-LFN]]/Tableau17[[#This Row],[2014-T2-TOTAL]],"")</f>
        <v>0.2</v>
      </c>
      <c r="JR358" s="26">
        <f>IFERROR(Tableau17[[#This Row],[2014-T2-LUD]]/Tableau17[[#This Row],[2014-T2-TOTAL]],"")</f>
        <v>0.50731707317073171</v>
      </c>
      <c r="JS358" s="26">
        <f>IFERROR(Tableau17[[#This Row],[2014-T2-LUG]]/Tableau17[[#This Row],[2014-T2-TOTAL]],"")</f>
        <v>0.29268292682926828</v>
      </c>
      <c r="JT358" s="26">
        <f>IFERROR(Tableau17[[#This Row],[2015-T1-BC-DIV]]/Tableau17[[#This Row],[2015-T1-TOTAL]],"")</f>
        <v>2.9891304347826088E-2</v>
      </c>
      <c r="JU358" s="26">
        <f>IFERROR(Tableau17[[#This Row],[2015-T1-BC-DLF]]/Tableau17[[#This Row],[2015-T1-TOTAL]],"")</f>
        <v>8.152173913043478E-3</v>
      </c>
      <c r="JV358" s="26">
        <f>IFERROR(Tableau17[[#This Row],[2015-T1-BC-DVD]]/Tableau17[[#This Row],[2015-T1-TOTAL]],"")</f>
        <v>1.358695652173913E-2</v>
      </c>
      <c r="JW358" s="26">
        <f>IFERROR(Tableau17[[#This Row],[2015-T1-BC-DVG]]/Tableau17[[#This Row],[2015-T1-TOTAL]],"")</f>
        <v>5.7065217391304345E-2</v>
      </c>
      <c r="JX358" s="26">
        <f>IFERROR(Tableau17[[#This Row],[2015-T1-BC-FG]]/Tableau17[[#This Row],[2015-T1-TOTAL]],"")</f>
        <v>0.11684782608695653</v>
      </c>
      <c r="JY358" s="26">
        <f>IFERROR(Tableau17[[#This Row],[2015-T1-BC-FN]]/Tableau17[[#This Row],[2015-T1-TOTAL]],"")</f>
        <v>0.30978260869565216</v>
      </c>
      <c r="JZ358" s="26">
        <f>IFERROR(Tableau17[[#This Row],[2015-T1-BC-MDM]]/Tableau17[[#This Row],[2015-T1-TOTAL]],"")</f>
        <v>1.358695652173913E-2</v>
      </c>
      <c r="KA358" s="26">
        <f>IFERROR(Tableau17[[#This Row],[2015-T1-BC-RDG]]/Tableau17[[#This Row],[2015-T1-TOTAL]],"")</f>
        <v>0</v>
      </c>
      <c r="KB358" s="26">
        <f>IFERROR(Tableau17[[#This Row],[2015-T1-BC-SOC]]/Tableau17[[#This Row],[2015-T1-TOTAL]],"")</f>
        <v>0</v>
      </c>
      <c r="KC358" s="26">
        <f>IFERROR(Tableau17[[#This Row],[2015-T1-BC-UD]]/Tableau17[[#This Row],[2015-T1-TOTAL]],"")</f>
        <v>0.26902173913043476</v>
      </c>
      <c r="KD358" s="26">
        <f>IFERROR(Tableau17[[#This Row],[2015-T1-BC-UG]]/Tableau17[[#This Row],[2015-T1-TOTAL]],"")</f>
        <v>0.18206521739130435</v>
      </c>
      <c r="KE358" s="26">
        <f>IFERROR(Tableau17[[#This Row],[2015-T1-BC-VEC]]/Tableau17[[#This Row],[2015-T1-TOTAL]],"")</f>
        <v>0</v>
      </c>
      <c r="KF358" s="26">
        <f>IFERROR(Tableau17[[#This Row],[2015-T2-BC-DVG]]/Tableau17[[#This Row],[2015-T2-TOTAL]],"")</f>
        <v>0</v>
      </c>
      <c r="KG358" s="26">
        <f>IFERROR(Tableau17[[#This Row],[2015-T2-BC-FN]]/Tableau17[[#This Row],[2015-T2-TOTAL]],"")</f>
        <v>0.42933333333333334</v>
      </c>
      <c r="KH358" s="26">
        <f>IFERROR(Tableau17[[#This Row],[2015-T2-BC-SOC]]/Tableau17[[#This Row],[2015-T2-TOTAL]],"")</f>
        <v>0</v>
      </c>
      <c r="KI358" s="26">
        <f>IFERROR(Tableau17[[#This Row],[2015-T2-BC-UD]]/Tableau17[[#This Row],[2015-T2-TOTAL]],"")</f>
        <v>0</v>
      </c>
      <c r="KJ358" s="26">
        <f>IFERROR(Tableau17[[#This Row],[2015-T2-BC-UG]]/Tableau17[[#This Row],[2015-T2-TOTAL]],"")</f>
        <v>0.57066666666666666</v>
      </c>
      <c r="KK358" s="26">
        <f>IFERROR(Tableau17[[#This Row],[2017 (L)-T1-COM]]/Tableau17[[#This Row],[2017 (L)-T1-TOTAL]],"")</f>
        <v>5.2459016393442623E-2</v>
      </c>
      <c r="KL358" s="26">
        <f>IFERROR(Tableau17[[#This Row],[2017 (L)-T1-DIV]]/Tableau17[[#This Row],[2017 (L)-T1-TOTAL]],"")</f>
        <v>0</v>
      </c>
      <c r="KM358" s="26">
        <f>IFERROR(Tableau17[[#This Row],[2017 (L)-T1-DLF]]/Tableau17[[#This Row],[2017 (L)-T1-TOTAL]],"")</f>
        <v>6.5573770491803279E-3</v>
      </c>
      <c r="KN358" s="26">
        <f>IFERROR(Tableau17[[#This Row],[2017 (L)-T1-DVD]]/Tableau17[[#This Row],[2017 (L)-T1-TOTAL]],"")</f>
        <v>5.2459016393442623E-2</v>
      </c>
      <c r="KO358" s="26">
        <f>IFERROR(Tableau17[[#This Row],[2017 (L)-T1-DVG]]/Tableau17[[#This Row],[2017 (L)-T1-TOTAL]],"")</f>
        <v>6.5573770491803279E-3</v>
      </c>
      <c r="KP358" s="26">
        <f>IFERROR(Tableau17[[#This Row],[2017 (L)-T1-ECO]]/Tableau17[[#This Row],[2017 (L)-T1-TOTAL]],"")</f>
        <v>8.8524590163934422E-2</v>
      </c>
      <c r="KQ358" s="26">
        <f>IFERROR(Tableau17[[#This Row],[2017 (L)-T1-EXD]]/Tableau17[[#This Row],[2017 (L)-T1-TOTAL]],"")</f>
        <v>0</v>
      </c>
      <c r="KR358" s="26">
        <f>IFERROR(Tableau17[[#This Row],[2017 (L)-T1-EXG]]/Tableau17[[#This Row],[2017 (L)-T1-TOTAL]],"")</f>
        <v>1.6393442622950821E-2</v>
      </c>
      <c r="KS358" s="26">
        <f>IFERROR(Tableau17[[#This Row],[2017 (L)-T1-FI]]/Tableau17[[#This Row],[2017 (L)-T1-TOTAL]],"")</f>
        <v>0.22950819672131148</v>
      </c>
      <c r="KT358" s="26">
        <f>IFERROR(Tableau17[[#This Row],[2017 (L)-T1-FN]]/Tableau17[[#This Row],[2017 (L)-T1-TOTAL]],"")</f>
        <v>0</v>
      </c>
      <c r="KU358" s="26">
        <f>IFERROR(Tableau17[[#This Row],[2017 (L)-T1-LR]]/Tableau17[[#This Row],[2017 (L)-T1-TOTAL]],"")</f>
        <v>0.20983606557377049</v>
      </c>
      <c r="KV358" s="26">
        <f>IFERROR(Tableau17[[#This Row],[2017 (L)-T1-MDM]]/Tableau17[[#This Row],[2017 (L)-T1-TOTAL]],"")</f>
        <v>0</v>
      </c>
      <c r="KW358" s="26">
        <f>IFERROR(Tableau17[[#This Row],[2017 (L)-T1-RDG]]/Tableau17[[#This Row],[2017 (L)-T1-TOTAL]],"")</f>
        <v>6.5573770491803279E-3</v>
      </c>
      <c r="KX358" s="26">
        <f>IFERROR(Tableau17[[#This Row],[2017 (L)-T1-REG]]/Tableau17[[#This Row],[2017 (L)-T1-TOTAL]],"")</f>
        <v>3.2786885245901639E-3</v>
      </c>
      <c r="KY358" s="26">
        <f>IFERROR(Tableau17[[#This Row],[2017 (L)-T1-REM]]/Tableau17[[#This Row],[2017 (L)-T1-TOTAL]],"")</f>
        <v>0.32786885245901637</v>
      </c>
      <c r="KZ358" s="26">
        <f>IFERROR(Tableau17[[#This Row],[2017 (L)-T1-SOC]]/Tableau17[[#This Row],[2017 (L)-T1-TOTAL]],"")</f>
        <v>0</v>
      </c>
      <c r="LA358" s="26">
        <f>IFERROR(Tableau17[[#This Row],[2017 (L)-T1-UDI]]/Tableau17[[#This Row],[2017 (L)-T1-TOTAL]],"")</f>
        <v>0</v>
      </c>
      <c r="LB358" s="26">
        <f>IFERROR(Tableau17[[#This Row],[2017 (L)-T2-FI]]/Tableau17[[#This Row],[2017 (L)-T2-TOTAL]],"")</f>
        <v>0.47349823321554768</v>
      </c>
      <c r="LC358" s="26">
        <f>IFERROR(Tableau17[[#This Row],[2017 (L)-T2-FN]]/Tableau17[[#This Row],[2017 (L)-T2-TOTAL]],"")</f>
        <v>0</v>
      </c>
      <c r="LD358" s="26">
        <f>IFERROR(Tableau17[[#This Row],[2017 (L)-T2-LR]]/Tableau17[[#This Row],[2017 (L)-T2-TOTAL]],"")</f>
        <v>0</v>
      </c>
      <c r="LE358" s="26">
        <f>IFERROR(Tableau17[[#This Row],[2017 (L)-T2-MDM]]/Tableau17[[#This Row],[2017 (L)-T2-TOTAL]],"")</f>
        <v>0</v>
      </c>
      <c r="LF358" s="26">
        <f>IFERROR(Tableau17[[#This Row],[2017 (L)-T2-REM]]/Tableau17[[#This Row],[2017 (L)-T2-TOTAL]],"")</f>
        <v>0.52650176678445226</v>
      </c>
      <c r="LG358" s="26">
        <f>IFERROR(Tableau17[[#This Row],[2017-T1-ARTHAUD Nathalie]]/Tableau17[[#This Row],[2017-T1-TOTAL]],"")</f>
        <v>4.7021943573667714E-3</v>
      </c>
      <c r="LH358" s="26">
        <f>IFERROR(Tableau17[[#This Row],[2017-T1-ASSELINEAU Fran]]/Tableau17[[#This Row],[2017-T1-TOTAL]],"")</f>
        <v>9.4043887147335428E-3</v>
      </c>
      <c r="LI358" s="26">
        <f>IFERROR(Tableau17[[#This Row],[2017-T1-CHEMINADE Jacques]]/Tableau17[[#This Row],[2017-T1-TOTAL]],"")</f>
        <v>3.134796238244514E-3</v>
      </c>
      <c r="LJ358" s="26">
        <f>IFERROR(Tableau17[[#This Row],[2017-T1-DUPONT-AIGNAN Nicolas]]/Tableau17[[#This Row],[2017-T1-TOTAL]],"")</f>
        <v>3.4482758620689655E-2</v>
      </c>
      <c r="LK358" s="26">
        <f>IFERROR(Tableau17[[#This Row],[2017-T1-FILLON Fran]]/Tableau17[[#This Row],[2017-T1-TOTAL]],"")</f>
        <v>0.15673981191222572</v>
      </c>
      <c r="LL358" s="26">
        <f>IFERROR(Tableau17[[#This Row],[2017-T1-HAMON Beno]]/Tableau17[[#This Row],[2017-T1-TOTAL]],"")</f>
        <v>6.5830721003134793E-2</v>
      </c>
      <c r="LM358" s="26">
        <f>IFERROR(Tableau17[[#This Row],[2017-T1-LASSALLE Jean]]/Tableau17[[#This Row],[2017-T1-TOTAL]],"")</f>
        <v>9.4043887147335428E-3</v>
      </c>
      <c r="LN358" s="26">
        <f>IFERROR(Tableau17[[#This Row],[2017-T1-LE PEN Marine]]/Tableau17[[#This Row],[2017-T1-TOTAL]],"")</f>
        <v>0.23667711598746083</v>
      </c>
      <c r="LO358" s="26">
        <f>IFERROR(Tableau17[[#This Row],[2017-T1-M Jean-Luc]]/Tableau17[[#This Row],[2017-T1-TOTAL]],"")</f>
        <v>0.27586206896551724</v>
      </c>
      <c r="LP358" s="26">
        <f>IFERROR(Tableau17[[#This Row],[2017-T1-MACRON Emmanuel]]/Tableau17[[#This Row],[2017-T1-TOTAL]],"")</f>
        <v>0.19122257053291536</v>
      </c>
      <c r="LQ358" s="26">
        <f>IFERROR(Tableau17[[#This Row],[2017-T1-POUTOU Philippe]]/Tableau17[[#This Row],[2017-T1-TOTAL]],"")</f>
        <v>1.2539184952978056E-2</v>
      </c>
      <c r="LR358" s="26">
        <f>IFERROR(Tableau17[[#This Row],[2017-T2-LE PEN Marine]]/Tableau17[[#This Row],[2017-T2-TOTAL]],"")</f>
        <v>0.33210332103321033</v>
      </c>
      <c r="LS358" s="26">
        <f>IFERROR(Tableau17[[#This Row],[2017-T2-MACRON Emmanuel]]/Tableau17[[#This Row],[2017-T2-TOTAL]],"")</f>
        <v>0.66789667896678961</v>
      </c>
      <c r="LT358" s="26">
        <f>IFERROR(Tableau17[[#This Row],[2019-T1-ALEXANDRE Audric]]/Tableau17[[#This Row],[2019-T1-TOTAL]],"")</f>
        <v>0</v>
      </c>
      <c r="LU358" s="26">
        <f>IFERROR(Tableau17[[#This Row],[2019-T1-ARTHAUD Nathalie]]/Tableau17[[#This Row],[2019-T1-TOTAL]],"")</f>
        <v>1.0638297872340425E-2</v>
      </c>
      <c r="LV358" s="26">
        <f>IFERROR(Tableau17[[#This Row],[2019-T1-ASSELINEAU François]]/Tableau17[[#This Row],[2019-T1-TOTAL]],"")</f>
        <v>1.3297872340425532E-2</v>
      </c>
      <c r="LW358" s="26">
        <f>IFERROR(Tableau17[[#This Row],[2019-T1-AUBRY Manon]]/Tableau17[[#This Row],[2019-T1-TOTAL]],"")</f>
        <v>7.1808510638297879E-2</v>
      </c>
      <c r="LX358" s="26">
        <f>IFERROR(Tableau17[[#This Row],[2019-T1-AZERGUI Nagib]]/Tableau17[[#This Row],[2019-T1-TOTAL]],"")</f>
        <v>1.3297872340425532E-2</v>
      </c>
      <c r="LY358" s="26">
        <f>IFERROR(Tableau17[[#This Row],[2019-T1-BARDELLA Jordan]]/Tableau17[[#This Row],[2019-T1-TOTAL]],"")</f>
        <v>0.25531914893617019</v>
      </c>
      <c r="LZ358" s="26">
        <f>IFERROR(Tableau17[[#This Row],[2019-T1-BELLAMY François-Xavier]]/Tableau17[[#This Row],[2019-T1-TOTAL]],"")</f>
        <v>6.3829787234042548E-2</v>
      </c>
      <c r="MA358" s="26">
        <f>IFERROR(Tableau17[[#This Row],[2019-T1-BIDOU Olivier]]/Tableau17[[#This Row],[2019-T1-TOTAL]],"")</f>
        <v>0</v>
      </c>
      <c r="MB358" s="26">
        <f>IFERROR(Tableau17[[#This Row],[2019-T1-BOURG Dominique]]/Tableau17[[#This Row],[2019-T1-TOTAL]],"")</f>
        <v>1.5957446808510637E-2</v>
      </c>
      <c r="MC358" s="26">
        <f>IFERROR(Tableau17[[#This Row],[2019-T1-BROSSAT Ian]]/Tableau17[[#This Row],[2019-T1-TOTAL]],"")</f>
        <v>5.0531914893617018E-2</v>
      </c>
      <c r="MD358" s="26">
        <f>IFERROR(Tableau17[[#This Row],[2019-T1-CAILLAUD Sophie]]/Tableau17[[#This Row],[2019-T1-TOTAL]],"")</f>
        <v>0</v>
      </c>
      <c r="ME358" s="26">
        <f>IFERROR(Tableau17[[#This Row],[2019-T1-CAMUS Renaud]]/Tableau17[[#This Row],[2019-T1-TOTAL]],"")</f>
        <v>0</v>
      </c>
      <c r="MF358" s="26">
        <f>IFERROR(Tableau17[[#This Row],[2019-T1-CHALENÇON Christophe]]/Tableau17[[#This Row],[2019-T1-TOTAL]],"")</f>
        <v>0</v>
      </c>
      <c r="MG358" s="26">
        <f>IFERROR(Tableau17[[#This Row],[2019-T1-CORBET Cathy Denise Ginette]]/Tableau17[[#This Row],[2019-T1-TOTAL]],"")</f>
        <v>0</v>
      </c>
      <c r="MH358" s="26">
        <f>IFERROR(Tableau17[[#This Row],[2019-T1-DE PREVOISIN Robert]]/Tableau17[[#This Row],[2019-T1-TOTAL]],"")</f>
        <v>0</v>
      </c>
      <c r="MI358" s="26">
        <f>IFERROR(Tableau17[[#This Row],[2019-T1-DELFEL Thérèse]]/Tableau17[[#This Row],[2019-T1-TOTAL]],"")</f>
        <v>0</v>
      </c>
      <c r="MJ358" s="26">
        <f>IFERROR(Tableau17[[#This Row],[2019-T1-DIEUMEGARD Pierre]]/Tableau17[[#This Row],[2019-T1-TOTAL]],"")</f>
        <v>2.6595744680851063E-3</v>
      </c>
      <c r="MK358" s="26">
        <f>IFERROR(Tableau17[[#This Row],[2019-T1-DUPONT-AIGNAN Nicolas]]/Tableau17[[#This Row],[2019-T1-TOTAL]],"")</f>
        <v>3.1914893617021274E-2</v>
      </c>
      <c r="ML358" s="26">
        <f>IFERROR(Tableau17[[#This Row],[2019-T1-GERNIGON Yves]]/Tableau17[[#This Row],[2019-T1-TOTAL]],"")</f>
        <v>0</v>
      </c>
      <c r="MM358" s="26">
        <f>IFERROR(Tableau17[[#This Row],[2019-T1-GLUCKSMANN Raphaël]]/Tableau17[[#This Row],[2019-T1-TOTAL]],"")</f>
        <v>6.6489361702127658E-2</v>
      </c>
      <c r="MN358" s="26">
        <f>IFERROR(Tableau17[[#This Row],[2019-T1-HAMON Benoît]]/Tableau17[[#This Row],[2019-T1-TOTAL]],"")</f>
        <v>5.0531914893617018E-2</v>
      </c>
      <c r="MO358" s="26">
        <f>IFERROR(Tableau17[[#This Row],[2019-T1-HELGEN Gilles]]/Tableau17[[#This Row],[2019-T1-TOTAL]],"")</f>
        <v>0</v>
      </c>
      <c r="MP358" s="26">
        <f>IFERROR(Tableau17[[#This Row],[2019-T1-JADOT Yannick]]/Tableau17[[#This Row],[2019-T1-TOTAL]],"")</f>
        <v>0.15691489361702127</v>
      </c>
      <c r="MQ358" s="26">
        <f>IFERROR(Tableau17[[#This Row],[2019-T1-LAGARDE Jean-Christophe]]/Tableau17[[#This Row],[2019-T1-TOTAL]],"")</f>
        <v>7.9787234042553185E-3</v>
      </c>
      <c r="MR358" s="26">
        <f>IFERROR(Tableau17[[#This Row],[2019-T1-LALANNE Francis]]/Tableau17[[#This Row],[2019-T1-TOTAL]],"")</f>
        <v>2.6595744680851063E-3</v>
      </c>
      <c r="MS358" s="26">
        <f>IFERROR(Tableau17[[#This Row],[2019-T1-LOISEAU Nathalie]]/Tableau17[[#This Row],[2019-T1-TOTAL]],"")</f>
        <v>0.18351063829787234</v>
      </c>
      <c r="MT358" s="26">
        <f>IFERROR(Tableau17[[#This Row],[2019-T1-MARIE Florie]]/Tableau17[[#This Row],[2019-T1-TOTAL]],"")</f>
        <v>2.6595744680851063E-3</v>
      </c>
      <c r="MU358" s="26">
        <f>IFERROR(Tableau17[[#This Row],[2008-T1-MACROEXTRDROITE]]/Tableau17[[#This Row],[2008-T1-MACROTOTALE]],"")</f>
        <v>5.5292259083728278E-2</v>
      </c>
      <c r="MV358" s="26">
        <f>IFERROR(Tableau17[[#This Row],[2008-T1-MACRODROITE]]/Tableau17[[#This Row],[2008-T1-MACROTOTALE]],"")</f>
        <v>0.49131121642969983</v>
      </c>
      <c r="MW358" s="26">
        <f>IFERROR(Tableau17[[#This Row],[2008-T1-MACROCENTRE]]/Tableau17[[#This Row],[2008-T1-MACROTOTALE]],"")</f>
        <v>0</v>
      </c>
      <c r="MX358" s="26">
        <f>IFERROR(Tableau17[[#This Row],[2008-T1-MACROGAUCHE]]/Tableau17[[#This Row],[2008-T1-MACROTOTALE]],"")</f>
        <v>0.45339652448657186</v>
      </c>
      <c r="MY358" s="26">
        <f>IFERROR(Tableau17[[#This Row],[2008-T1-MACROAUTRE]]/Tableau17[[#This Row],[2008-T1-MACROTOTALE]],"")</f>
        <v>0</v>
      </c>
      <c r="MZ358" s="26">
        <f>IFERROR(Tableau17[[#This Row],[2008-T2-MACROEXTRDROITE]]/Tableau17[[#This Row],[2008-T2-MACROTOTALE]],"")</f>
        <v>0</v>
      </c>
      <c r="NA358" s="26">
        <f>IFERROR(Tableau17[[#This Row],[2008-T2-MACRODROITE]]/Tableau17[[#This Row],[2008-T2-MACROTOTALE]],"")</f>
        <v>0.51585014409221897</v>
      </c>
      <c r="NB358" s="26">
        <f>IFERROR(Tableau17[[#This Row],[2008-T2-MACROCENTRE]]/Tableau17[[#This Row],[2008-T2-MACROTOTALE]],"")</f>
        <v>0</v>
      </c>
      <c r="NC358" s="26">
        <f>IFERROR(Tableau17[[#This Row],[2008-T2-MACROGAUCHE]]/Tableau17[[#This Row],[2008-T2-MACROTOTALE]],"")</f>
        <v>0.48414985590778098</v>
      </c>
      <c r="ND358" s="26">
        <f>IFERROR(Tableau17[[#This Row],[2008-T2-MACROAUTRE]]/Tableau17[[#This Row],[2008-T2-MACROTOTALE]],"")</f>
        <v>0</v>
      </c>
      <c r="NE358" s="26">
        <f>IFERROR(Tableau17[[#This Row],[2014-T1-MACROEXTRDROITE]]/Tableau17[[#This Row],[2014-T1-MACROTOTALE]],"")</f>
        <v>0.17362270450751252</v>
      </c>
      <c r="NF358" s="26">
        <f>IFERROR(Tableau17[[#This Row],[2014-T1-MACRODROITE]]/Tableau17[[#This Row],[2014-T1-MACROTOTALE]],"")</f>
        <v>0.47078464106844742</v>
      </c>
      <c r="NG358" s="26">
        <f>IFERROR(Tableau17[[#This Row],[2014-T1-MACROCENTRE]]/Tableau17[[#This Row],[2014-T1-MACROTOTALE]],"")</f>
        <v>2.003338898163606E-2</v>
      </c>
      <c r="NH358" s="26">
        <f>IFERROR(Tableau17[[#This Row],[2014-T1-MACROGAUCHE]]/Tableau17[[#This Row],[2014-T1-MACROTOTALE]],"")</f>
        <v>0.335559265442404</v>
      </c>
      <c r="NI358" s="26">
        <f>IFERROR(Tableau17[[#This Row],[2014-T1-MACROAUTRE]]/Tableau17[[#This Row],[2014-T1-MACROTOTALE]],"")</f>
        <v>0</v>
      </c>
      <c r="NJ358" s="26">
        <f>IFERROR(Tableau17[[#This Row],[2014-T2-MACROEXTRDROITE]]/Tableau17[[#This Row],[2014-T2-MACROTOTALE]],"")</f>
        <v>0.2</v>
      </c>
      <c r="NK358" s="26">
        <f>IFERROR(Tableau17[[#This Row],[2014-T2-MACRODROITE]]/Tableau17[[#This Row],[2014-T2-MACROTOTALE]],"")</f>
        <v>0.50731707317073171</v>
      </c>
      <c r="NL358" s="26">
        <f>IFERROR(Tableau17[[#This Row],[2014-T2-MACROCENTRE]]/Tableau17[[#This Row],[2014-T2-MACROTOTALE]],"")</f>
        <v>0</v>
      </c>
      <c r="NM358" s="26">
        <f>IFERROR(Tableau17[[#This Row],[2014-T2-MACROGAUCHE]]/Tableau17[[#This Row],[2014-T2-MACROTOTALE]],"")</f>
        <v>0.29268292682926828</v>
      </c>
      <c r="NN358" s="26">
        <f>IFERROR(Tableau17[[#This Row],[2014-T2-MACROAUTRE]]/Tableau17[[#This Row],[2014-T2-MACROTOTALE]],"")</f>
        <v>0</v>
      </c>
      <c r="NO358" s="26">
        <f>IFERROR( Tableau17[[#This Row],[2015-T1-MACROEXTRDROITE]]/Tableau17[[#This Row],[2015-T1-MACROTOTALE]],"")</f>
        <v>0.31793478260869568</v>
      </c>
      <c r="NP358" s="26">
        <f>IFERROR(Tableau17[[#This Row],[2015-T1-MACRODROITE]]/Tableau17[[#This Row],[2015-T1-MACROTOTALE]],"")</f>
        <v>0.28260869565217389</v>
      </c>
      <c r="NQ358" s="26">
        <f>IFERROR(Tableau17[[#This Row],[2015-T1-MACROCENTRE]]/Tableau17[[#This Row],[2015-T1-MACROTOTALE]],"")</f>
        <v>1.358695652173913E-2</v>
      </c>
      <c r="NR358" s="26">
        <f>IFERROR(Tableau17[[#This Row],[2015-T1-MACROGAUCHE]]/Tableau17[[#This Row],[2015-T1-MACROTOTALE]],"")</f>
        <v>0.35597826086956524</v>
      </c>
      <c r="NS358" s="26">
        <f>IFERROR(Tableau17[[#This Row],[2015-T1-MACROAUTRE]]/Tableau17[[#This Row],[2015-T1-MACROTOTALE]],"")</f>
        <v>2.9891304347826088E-2</v>
      </c>
      <c r="NT358" s="26">
        <f>IFERROR(Tableau17[[#This Row],[2015-T2-MACROEXTRDROITE]]/Tableau17[[#This Row],[2015-T2-MACROTOTALE]],"")</f>
        <v>0.42933333333333334</v>
      </c>
      <c r="NU358" s="26">
        <f>IFERROR(Tableau17[[#This Row],[2015-T2-MACRODROITE]]/Tableau17[[#This Row],[2015-T2-MACROTOTALE]],"")</f>
        <v>0</v>
      </c>
      <c r="NV358" s="26">
        <f>IFERROR(Tableau17[[#This Row],[2015-T2-MACROCENTRE]]/Tableau17[[#This Row],[2015-T2-MACROTOTALE]],"")</f>
        <v>0</v>
      </c>
      <c r="NW358" s="26">
        <f>IFERROR(Tableau17[[#This Row],[2015-T2-MACROGAUCHE]]/Tableau17[[#This Row],[2015-T2-MACROTOTALE]],"")</f>
        <v>0.57066666666666666</v>
      </c>
      <c r="NX358" s="26">
        <f>IFERROR(Tableau17[[#This Row],[2015-T2-MACROAUTRE]]/Tableau17[[#This Row],[2015-T2-MACROTOTALE]],"")</f>
        <v>0</v>
      </c>
      <c r="NY358" s="26">
        <f>IFERROR(Tableau17[[#This Row],[2017-T1-MACROEXTRDROITE]]/Tableau17[[#This Row],[2017-T1-MACROTOTALE]],"")</f>
        <v>0.28369905956112851</v>
      </c>
      <c r="NZ358" s="26">
        <f>IFERROR(Tableau17[[#This Row],[2017-T1-MACRODROITE]]/Tableau17[[#This Row],[2017-T1-MACROTOTALE]],"")</f>
        <v>0.15673981191222572</v>
      </c>
      <c r="OA358" s="26">
        <f>IFERROR(Tableau17[[#This Row],[2017-T1-MACROCENTRE]]/Tableau17[[#This Row],[2017-T1-MACROTOTALE]],"")</f>
        <v>0.19122257053291536</v>
      </c>
      <c r="OB358" s="26">
        <f>IFERROR(Tableau17[[#This Row],[2017-T1-MACROGAUCHE]]/Tableau17[[#This Row],[2017-T1-MACROTOTALE]],"")</f>
        <v>0.35893416927899685</v>
      </c>
      <c r="OC358" s="26">
        <f>IFERROR(Tableau17[[#This Row],[2017-T1-MACROAUTRE]]/Tableau17[[#This Row],[2017-T1-MACROTOTALE]],"")</f>
        <v>9.4043887147335428E-3</v>
      </c>
      <c r="OD358" s="26">
        <f>IFERROR(Tableau17[[#This Row],[2017-T2-MACROEXTRDROITE]]/Tableau17[[#This Row],[2017-T2-MACROTOTALE]],"")</f>
        <v>0.33210332103321033</v>
      </c>
      <c r="OE358" s="26">
        <f>IFERROR(Tableau17[[#This Row],[2017-T2-MACRODROITE]]/Tableau17[[#This Row],[2017-T2-MACROTOTALE]],"")</f>
        <v>0</v>
      </c>
      <c r="OF358" s="26">
        <f>IFERROR(Tableau17[[#This Row],[2017-T2-MACROCENTRE]]/Tableau17[[#This Row],[2017-T2-MACROTOTALE]],"")</f>
        <v>0.66789667896678961</v>
      </c>
      <c r="OG358" s="26">
        <f>IFERROR(Tableau17[[#This Row],[2017-T2-MACROGAUCHE]]/Tableau17[[#This Row],[2017-T2-MACROTOTALE]],"")</f>
        <v>0</v>
      </c>
      <c r="OH358" s="26">
        <f>IFERROR(Tableau17[[#This Row],[2017-T2-MACROAUTRE]]/Tableau17[[#This Row],[2017-T2-MACROTOTALE]],"")</f>
        <v>0</v>
      </c>
      <c r="OI358" s="26">
        <f>IFERROR(Tableau17[[#This Row],[2019-T1-MACROEXTRDROITE]]/Tableau17[[#This Row],[2019-T1-MACROTOTALE]],"")</f>
        <v>0.29765013054830286</v>
      </c>
      <c r="OJ358" s="26">
        <f>IFERROR(Tableau17[[#This Row],[2019-T1-MACRODROITE]]/Tableau17[[#This Row],[2019-T1-MACROTOTALE]],"")</f>
        <v>7.0496083550913843E-2</v>
      </c>
      <c r="OK358" s="26">
        <f>IFERROR(Tableau17[[#This Row],[2019-T1-MACROCENTRE]]/Tableau17[[#This Row],[2019-T1-MACROTOTALE]],"")</f>
        <v>0.18015665796344649</v>
      </c>
      <c r="OL358" s="26">
        <f>IFERROR(Tableau17[[#This Row],[2019-T1-MACROGAUCHE]]/Tableau17[[#This Row],[2019-T1-MACROTOTALE]],"")</f>
        <v>0.39947780678851175</v>
      </c>
      <c r="OM358" s="26">
        <f>IFERROR(Tableau17[[#This Row],[2019-T1-MACROAUTRE]]/Tableau17[[#This Row],[2019-T1-MACROTOTALE]],"")</f>
        <v>5.2219321148825062E-2</v>
      </c>
      <c r="ON358" s="26">
        <f>IFERROR(Tableau17[[#This Row],[2020-T1-MACROEXTRDROITE]]/Tableau17[[#This Row],[2020-T1-MACROTOTALE]],"")</f>
        <v>0.1524822695035461</v>
      </c>
      <c r="OO358" s="26">
        <f>IFERROR(Tableau17[[#This Row],[2020-T1-MACRODROITE]]/Tableau17[[#This Row],[2020-T1-MACROTOTALE]],"")</f>
        <v>0.37234042553191488</v>
      </c>
      <c r="OP358" s="26">
        <f>IFERROR(Tableau17[[#This Row],[2020-T1-MACROCENTRE]]/Tableau17[[#This Row],[2020-T1-MACROTOTALE]],"")</f>
        <v>3.9007092198581561E-2</v>
      </c>
      <c r="OQ358" s="26">
        <f>IFERROR(Tableau17[[#This Row],[2020-T1-MACROGAUCHE]]/Tableau17[[#This Row],[2020-T1-MACROTOTALE]],"")</f>
        <v>0.43617021276595747</v>
      </c>
      <c r="OR358" s="26">
        <f>IFERROR(Tableau17[[#This Row],[2020-T1-MACROAUTRE]]/Tableau17[[#This Row],[2020-T1-MACROTOTALE]],"")</f>
        <v>0</v>
      </c>
      <c r="OS358" s="26">
        <f>IFERROR(Tableau17[[#This Row],[2017 (L)-T1-MACROEXTRDROITE]]/Tableau17[[#This Row],[2017 (L)-T1-MACROTOTALE]],"")</f>
        <v>6.5573770491803279E-3</v>
      </c>
      <c r="OT358" s="26">
        <f>IFERROR(Tableau17[[#This Row],[2017 (L)-T1-MACRODROITE]]/Tableau17[[#This Row],[2017 (L)-T1-MACROTOTALE]],"")</f>
        <v>0.26229508196721313</v>
      </c>
      <c r="OU358" s="26">
        <f>IFERROR(Tableau17[[#This Row],[2017 (L)-T1-MACROCENTRE]]/Tableau17[[#This Row],[2017 (L)-T1-MACROTOTALE]],"")</f>
        <v>0.32786885245901637</v>
      </c>
      <c r="OV358" s="26">
        <f>IFERROR(Tableau17[[#This Row],[2017 (L)-T1-MACROGAUCHE]]/Tableau17[[#This Row],[2017 (L)-T1-MACROTOTALE]],"")</f>
        <v>0.4</v>
      </c>
      <c r="OW358" s="26">
        <f>IFERROR(Tableau17[[#This Row],[2017 (L)-T1-MACROAUTRE]]/Tableau17[[#This Row],[2017 (L)-T1-MACROTOTALE]],"")</f>
        <v>3.2786885245901639E-3</v>
      </c>
      <c r="OX358" s="26">
        <f>IFERROR(Tableau17[[#This Row],[2017 (L)-T2-MACROEXTRDROITE]]/Tableau17[[#This Row],[2017 (L)-T2-MACROTOTALE]],"")</f>
        <v>0</v>
      </c>
      <c r="OY358" s="26">
        <f>IFERROR(Tableau17[[#This Row],[2017 (L)-T2-MACRODROITE]]/Tableau17[[#This Row],[2017 (L)-T2-MACROTOTALE]],"")</f>
        <v>0</v>
      </c>
      <c r="OZ358" s="26">
        <f>IFERROR(Tableau17[[#This Row],[2017 (L)-T2-MACROCENTRE]]/Tableau17[[#This Row],[2017 (L)-T2-MACROTOTALE]],"")</f>
        <v>0.52650176678445226</v>
      </c>
      <c r="PA358" s="26">
        <f>IFERROR(Tableau17[[#This Row],[2017 (L)-T2-MACROGAUCHE]]/Tableau17[[#This Row],[2017 (L)-T2-MACROTOTALE]],"")</f>
        <v>0.47349823321554768</v>
      </c>
      <c r="PB358" s="26">
        <f>IFERROR(Tableau17[[#This Row],[2017 (L)-T2-MACROAUTRE]]/Tableau17[[#This Row],[2017 (L)-T2-MACROTOTALE]],"")</f>
        <v>0</v>
      </c>
      <c r="PC358" s="26">
        <f>IFERROR(Tableau17[[#This Row],[2008_T1_PROCUS]]/Tableau17[[#This Row],[2008_T1_INSCRITS]],0)</f>
        <v>2.4493243243243243E-2</v>
      </c>
      <c r="PD358" s="26">
        <f>IFERROR(Tableau17[[#This Row],[2008_T2_PROCUS]]/Tableau17[[#This Row],[2008_T2_INSCRITS]],0)</f>
        <v>3.2121724429416736E-2</v>
      </c>
      <c r="PE358" s="26">
        <f>Tableau17[[#This Row],[2014_T1_PROCUS]]/Tableau17[[#This Row],[2014_T1_INSCRITS]]</f>
        <v>5.2173913043478265E-3</v>
      </c>
      <c r="PF358" s="26">
        <f>IFERROR(Tableau17[[#This Row],[2014_T2_PROCUS]]/Tableau17[[#This Row],[2014_T2_INSCRITS]],0)</f>
        <v>1.7391304347826087E-2</v>
      </c>
    </row>
    <row r="359" spans="1:422" hidden="1" x14ac:dyDescent="0.2">
      <c r="A359" s="1">
        <v>5</v>
      </c>
      <c r="B359" s="1" t="s">
        <v>414</v>
      </c>
      <c r="C359" s="1" t="s">
        <v>423</v>
      </c>
      <c r="D359" s="1" t="s">
        <v>423</v>
      </c>
      <c r="E359" s="1">
        <v>1076</v>
      </c>
      <c r="F359" s="1">
        <v>5.4333340000000003</v>
      </c>
      <c r="G359" s="1">
        <v>43.283296</v>
      </c>
      <c r="H359" s="3">
        <v>1159</v>
      </c>
      <c r="I359" s="3">
        <v>304</v>
      </c>
      <c r="L359" s="1">
        <v>28</v>
      </c>
      <c r="M359" s="1">
        <v>13</v>
      </c>
      <c r="P359" s="1">
        <v>93</v>
      </c>
      <c r="Q359" s="1">
        <v>21</v>
      </c>
      <c r="R359" s="1">
        <v>93</v>
      </c>
      <c r="S359" s="1">
        <v>55</v>
      </c>
      <c r="T359" s="1">
        <v>36</v>
      </c>
      <c r="U359" s="1">
        <v>339</v>
      </c>
      <c r="V359" s="1">
        <v>1157</v>
      </c>
      <c r="W359" s="1">
        <v>653</v>
      </c>
      <c r="X359" s="1">
        <v>6</v>
      </c>
      <c r="Y359" s="2">
        <v>0.56439066999999998</v>
      </c>
      <c r="Z359" s="1">
        <v>1157</v>
      </c>
      <c r="AA359" s="1">
        <v>685</v>
      </c>
      <c r="AB359" s="1">
        <v>10</v>
      </c>
      <c r="AC359" s="2">
        <v>0.59204840000000003</v>
      </c>
      <c r="AD359" s="1">
        <v>1159</v>
      </c>
      <c r="AE359" s="1">
        <v>350</v>
      </c>
      <c r="AF359" s="2">
        <v>0.30198447</v>
      </c>
      <c r="AG359" s="1">
        <f t="shared" si="5"/>
        <v>304</v>
      </c>
      <c r="AH359" s="1">
        <v>1297</v>
      </c>
      <c r="AI359" s="1">
        <v>757</v>
      </c>
      <c r="AJ359" s="1">
        <v>32</v>
      </c>
      <c r="AK359" s="2">
        <v>0.58365458999999997</v>
      </c>
      <c r="AL359" s="1">
        <v>1297</v>
      </c>
      <c r="AM359" s="1">
        <v>806</v>
      </c>
      <c r="AN359" s="1">
        <v>18</v>
      </c>
      <c r="AO359" s="2">
        <v>0.62143408</v>
      </c>
      <c r="AP359" s="1">
        <v>1159</v>
      </c>
      <c r="AQ359" s="1">
        <v>559</v>
      </c>
      <c r="AR359" s="2">
        <v>0.48231234000000001</v>
      </c>
      <c r="AS359" s="1">
        <v>1159</v>
      </c>
      <c r="AT359" s="1">
        <v>576</v>
      </c>
      <c r="AU359" s="2">
        <v>0.49698016</v>
      </c>
      <c r="AV359" s="1">
        <v>1173</v>
      </c>
      <c r="AW359" s="1">
        <v>511</v>
      </c>
      <c r="AX359" s="2">
        <v>0.43563511999999999</v>
      </c>
      <c r="AY359" s="1">
        <v>1173</v>
      </c>
      <c r="AZ359" s="1">
        <v>428</v>
      </c>
      <c r="BA359" s="2">
        <v>0.36487638999999999</v>
      </c>
      <c r="BB359" s="1">
        <v>1171</v>
      </c>
      <c r="BC359" s="1">
        <v>874</v>
      </c>
      <c r="BD359" s="2">
        <v>0.74637061999999998</v>
      </c>
      <c r="BE359" s="1">
        <v>1170</v>
      </c>
      <c r="BF359" s="1">
        <v>796</v>
      </c>
      <c r="BG359" s="2">
        <v>0.68034187999999995</v>
      </c>
      <c r="BH359" s="1">
        <v>1153</v>
      </c>
      <c r="BI359" s="1">
        <v>563</v>
      </c>
      <c r="BJ359" s="2">
        <v>0.48829140999999998</v>
      </c>
      <c r="BK359" s="1">
        <v>29</v>
      </c>
      <c r="BN359" s="1">
        <v>33</v>
      </c>
      <c r="BO359" s="1">
        <v>74</v>
      </c>
      <c r="BP359" s="1">
        <v>356</v>
      </c>
      <c r="BQ359" s="1">
        <v>257</v>
      </c>
      <c r="BR359" s="1">
        <v>749</v>
      </c>
      <c r="BT359" s="1">
        <v>342</v>
      </c>
      <c r="BU359" s="1">
        <v>438</v>
      </c>
      <c r="BW359" s="1">
        <v>780</v>
      </c>
      <c r="BX359" s="1">
        <v>12</v>
      </c>
      <c r="BZ359" s="1">
        <v>30</v>
      </c>
      <c r="CB359" s="1">
        <v>47</v>
      </c>
      <c r="CC359" s="1">
        <v>186</v>
      </c>
      <c r="CD359" s="1">
        <v>270</v>
      </c>
      <c r="CE359" s="1">
        <v>78</v>
      </c>
      <c r="CF359" s="1">
        <v>623</v>
      </c>
      <c r="CG359" s="1">
        <v>210</v>
      </c>
      <c r="CH359" s="1">
        <v>317</v>
      </c>
      <c r="CI359" s="1">
        <v>134</v>
      </c>
      <c r="CJ359" s="1">
        <v>661</v>
      </c>
      <c r="CK359" s="1">
        <v>2</v>
      </c>
      <c r="CL359" s="1">
        <v>16</v>
      </c>
      <c r="CN359" s="1">
        <v>9</v>
      </c>
      <c r="CO359" s="1">
        <v>45</v>
      </c>
      <c r="CP359" s="1">
        <v>232</v>
      </c>
      <c r="CS359" s="1">
        <v>78</v>
      </c>
      <c r="CT359" s="1">
        <v>166</v>
      </c>
      <c r="CW359" s="1">
        <v>548</v>
      </c>
      <c r="CY359" s="1">
        <v>244</v>
      </c>
      <c r="DA359" s="1">
        <v>298</v>
      </c>
      <c r="DC359" s="1">
        <v>542</v>
      </c>
      <c r="DD359" s="1">
        <v>20</v>
      </c>
      <c r="DE359" s="1">
        <v>10</v>
      </c>
      <c r="DF359" s="1">
        <v>9</v>
      </c>
      <c r="DG359" s="1">
        <v>5</v>
      </c>
      <c r="DH359" s="1">
        <v>1</v>
      </c>
      <c r="DI359" s="1">
        <v>14</v>
      </c>
      <c r="DJ359" s="1">
        <v>4</v>
      </c>
      <c r="DK359" s="1">
        <v>5</v>
      </c>
      <c r="DL359" s="1">
        <v>80</v>
      </c>
      <c r="DM359" s="1">
        <v>113</v>
      </c>
      <c r="DN359" s="1">
        <v>100</v>
      </c>
      <c r="DP359" s="1">
        <v>2</v>
      </c>
      <c r="DR359" s="1">
        <v>133</v>
      </c>
      <c r="DS359" s="1">
        <v>10</v>
      </c>
      <c r="DU359" s="1">
        <v>506</v>
      </c>
      <c r="DX359" s="1">
        <v>200</v>
      </c>
      <c r="DZ359" s="1">
        <v>180</v>
      </c>
      <c r="EA359" s="1">
        <v>380</v>
      </c>
      <c r="EB359" s="1">
        <v>2</v>
      </c>
      <c r="EC359" s="1">
        <v>5</v>
      </c>
      <c r="ED359" s="1">
        <v>1</v>
      </c>
      <c r="EE359" s="1">
        <v>39</v>
      </c>
      <c r="EF359" s="1">
        <v>188</v>
      </c>
      <c r="EG359" s="1">
        <v>31</v>
      </c>
      <c r="EH359" s="1">
        <v>10</v>
      </c>
      <c r="EI359" s="1">
        <v>269</v>
      </c>
      <c r="EJ359" s="1">
        <v>168</v>
      </c>
      <c r="EK359" s="1">
        <v>139</v>
      </c>
      <c r="EL359" s="1">
        <v>0</v>
      </c>
      <c r="EM359" s="1">
        <v>852</v>
      </c>
      <c r="EN359" s="1">
        <v>339</v>
      </c>
      <c r="EO359" s="1">
        <v>364</v>
      </c>
      <c r="EP359" s="1">
        <v>703</v>
      </c>
      <c r="EQ359" s="1">
        <v>0</v>
      </c>
      <c r="ER359" s="1">
        <v>8</v>
      </c>
      <c r="ES359" s="1">
        <v>3</v>
      </c>
      <c r="ET359" s="1">
        <v>41</v>
      </c>
      <c r="EU359" s="1">
        <v>1</v>
      </c>
      <c r="EV359" s="1">
        <v>158</v>
      </c>
      <c r="EW359" s="1">
        <v>48</v>
      </c>
      <c r="EX359" s="1">
        <v>1</v>
      </c>
      <c r="EY359" s="1">
        <v>13</v>
      </c>
      <c r="EZ359" s="1">
        <v>19</v>
      </c>
      <c r="FA359" s="1">
        <v>0</v>
      </c>
      <c r="FB359" s="1">
        <v>0</v>
      </c>
      <c r="FC359" s="1">
        <v>0</v>
      </c>
      <c r="FD359" s="1">
        <v>0</v>
      </c>
      <c r="FE359" s="1">
        <v>0</v>
      </c>
      <c r="FF359" s="1">
        <v>0</v>
      </c>
      <c r="FG359" s="1">
        <v>1</v>
      </c>
      <c r="FH359" s="1">
        <v>25</v>
      </c>
      <c r="FI359" s="1">
        <v>0</v>
      </c>
      <c r="FJ359" s="1">
        <v>21</v>
      </c>
      <c r="FK359" s="1">
        <v>16</v>
      </c>
      <c r="FL359" s="1">
        <v>0</v>
      </c>
      <c r="FM359" s="1">
        <v>67</v>
      </c>
      <c r="FN359" s="1">
        <v>8</v>
      </c>
      <c r="FO359" s="1">
        <v>5</v>
      </c>
      <c r="FP359" s="1">
        <v>97</v>
      </c>
      <c r="FQ359" s="1">
        <v>1</v>
      </c>
      <c r="FR359" s="1">
        <f>SUM(Tableau17[[#This Row],[2019-T1-ALEXANDRE Audric]:[2019-T1-MARIE Florie]])</f>
        <v>533</v>
      </c>
      <c r="FS359" s="1">
        <v>74</v>
      </c>
      <c r="FT359" s="1">
        <v>385</v>
      </c>
      <c r="FU359" s="1">
        <v>0</v>
      </c>
      <c r="FV359" s="1">
        <v>290</v>
      </c>
      <c r="FW359" s="1">
        <v>0</v>
      </c>
      <c r="FX359" s="1">
        <v>749</v>
      </c>
      <c r="FY359" s="1">
        <v>0</v>
      </c>
      <c r="FZ359" s="1">
        <v>438</v>
      </c>
      <c r="GA359" s="1">
        <v>0</v>
      </c>
      <c r="GB359" s="1">
        <v>342</v>
      </c>
      <c r="GC359" s="1">
        <v>0</v>
      </c>
      <c r="GD359" s="1">
        <v>780</v>
      </c>
      <c r="GE359" s="1">
        <v>186</v>
      </c>
      <c r="GF359" s="1">
        <v>270</v>
      </c>
      <c r="GG359" s="1">
        <v>12</v>
      </c>
      <c r="GH359" s="1">
        <v>155</v>
      </c>
      <c r="GI359" s="1">
        <v>0</v>
      </c>
      <c r="GJ359" s="1">
        <v>623</v>
      </c>
      <c r="GK359" s="1">
        <v>210</v>
      </c>
      <c r="GL359" s="1">
        <v>317</v>
      </c>
      <c r="GM359" s="1">
        <v>0</v>
      </c>
      <c r="GN359" s="1">
        <v>134</v>
      </c>
      <c r="GO359" s="1">
        <v>0</v>
      </c>
      <c r="GP359" s="1">
        <v>661</v>
      </c>
      <c r="GQ359" s="1">
        <v>248</v>
      </c>
      <c r="GR359" s="1">
        <v>166</v>
      </c>
      <c r="GS359" s="1">
        <v>0</v>
      </c>
      <c r="GT359" s="1">
        <v>132</v>
      </c>
      <c r="GU359" s="1">
        <v>2</v>
      </c>
      <c r="GV359" s="1">
        <v>548</v>
      </c>
      <c r="GW359" s="1">
        <v>244</v>
      </c>
      <c r="GX359" s="1">
        <v>298</v>
      </c>
      <c r="GY359" s="1">
        <v>0</v>
      </c>
      <c r="GZ359" s="1">
        <v>0</v>
      </c>
      <c r="HA359" s="1">
        <v>0</v>
      </c>
      <c r="HB359" s="1">
        <v>542</v>
      </c>
      <c r="HC359" s="1">
        <v>314</v>
      </c>
      <c r="HD359" s="1">
        <v>188</v>
      </c>
      <c r="HE359" s="1">
        <v>139</v>
      </c>
      <c r="HF359" s="1">
        <v>201</v>
      </c>
      <c r="HG359" s="1">
        <v>10</v>
      </c>
      <c r="HH359" s="1">
        <v>852</v>
      </c>
      <c r="HI359" s="1">
        <v>339</v>
      </c>
      <c r="HJ359" s="1">
        <v>0</v>
      </c>
      <c r="HK359" s="1">
        <v>364</v>
      </c>
      <c r="HL359" s="1">
        <v>0</v>
      </c>
      <c r="HM359" s="1">
        <v>0</v>
      </c>
      <c r="HN359" s="1">
        <v>703</v>
      </c>
      <c r="HO359" s="1">
        <v>191</v>
      </c>
      <c r="HP359" s="1">
        <v>56</v>
      </c>
      <c r="HQ359" s="1">
        <v>97</v>
      </c>
      <c r="HR359" s="1">
        <v>172</v>
      </c>
      <c r="HS359" s="1">
        <v>35</v>
      </c>
      <c r="HT359" s="1">
        <v>551</v>
      </c>
      <c r="HU359" s="1">
        <v>93</v>
      </c>
      <c r="HV359" s="1">
        <v>121</v>
      </c>
      <c r="HW359" s="1">
        <v>21</v>
      </c>
      <c r="HX359" s="1">
        <v>104</v>
      </c>
      <c r="HY359" s="1">
        <v>0</v>
      </c>
      <c r="HZ359" s="1">
        <v>339</v>
      </c>
      <c r="IA359" s="1">
        <v>126</v>
      </c>
      <c r="IB359" s="1">
        <v>105</v>
      </c>
      <c r="IC359" s="1">
        <v>133</v>
      </c>
      <c r="ID359" s="1">
        <v>132</v>
      </c>
      <c r="IE359" s="1">
        <v>10</v>
      </c>
      <c r="IF359" s="1">
        <v>506</v>
      </c>
      <c r="IG359" s="1">
        <v>0</v>
      </c>
      <c r="IH359" s="1">
        <v>200</v>
      </c>
      <c r="II359" s="1">
        <v>180</v>
      </c>
      <c r="IJ359" s="1">
        <v>0</v>
      </c>
      <c r="IK359" s="1">
        <v>0</v>
      </c>
      <c r="IL359" s="1">
        <v>380</v>
      </c>
      <c r="IM359" s="26">
        <f>IFERROR(Tableau17[[#This Row],[LDIV]]/Tableau17[[#This Row],[Total général]],"")</f>
        <v>0</v>
      </c>
      <c r="IN359" s="26">
        <f>IFERROR(Tableau17[[#This Row],[LDVC]]/Tableau17[[#This Row],[Total général]],"")</f>
        <v>0</v>
      </c>
      <c r="IO359" s="26">
        <f>IFERROR(Tableau17[[#This Row],[LDVD]]/Tableau17[[#This Row],[Total général]],"")</f>
        <v>8.2595870206489674E-2</v>
      </c>
      <c r="IP359" s="26">
        <f>IFERROR(Tableau17[[#This Row],[LDVG]]/Tableau17[[#This Row],[Total général]],"")</f>
        <v>3.8348082595870206E-2</v>
      </c>
      <c r="IQ359" s="26">
        <f>IFERROR(Tableau17[[#This Row],[LEXD]]/Tableau17[[#This Row],[Total général]],"")</f>
        <v>0</v>
      </c>
      <c r="IR359" s="26">
        <f>IFERROR(Tableau17[[#This Row],[LEXG]]/Tableau17[[#This Row],[Total général]],"")</f>
        <v>0</v>
      </c>
      <c r="IS359" s="26">
        <f>IFERROR(Tableau17[[#This Row],[LLR]]/Tableau17[[#This Row],[Total général]],"")</f>
        <v>0.27433628318584069</v>
      </c>
      <c r="IT359" s="26">
        <f>IFERROR(Tableau17[[#This Row],[LREM]]/Tableau17[[#This Row],[Total général]],"")</f>
        <v>6.1946902654867256E-2</v>
      </c>
      <c r="IU359" s="26">
        <f>IFERROR(Tableau17[[#This Row],[LRN]]/Tableau17[[#This Row],[Total général]],"")</f>
        <v>0.27433628318584069</v>
      </c>
      <c r="IV359" s="26">
        <f>IFERROR(Tableau17[[#This Row],[LUG]]/Tableau17[[#This Row],[Total général]],"")</f>
        <v>0.16224188790560473</v>
      </c>
      <c r="IW359" s="26">
        <f>IFERROR(Tableau17[[#This Row],[LVEC]]/Tableau17[[#This Row],[Total général]],"")</f>
        <v>0.10619469026548672</v>
      </c>
      <c r="IX359" s="26">
        <f>IFERROR(Tableau17[[#This Row],[2008-T1-LCMD]]/Tableau17[[#This Row],[2008-T1-TOTAL]],"")</f>
        <v>3.8718291054739652E-2</v>
      </c>
      <c r="IY359" s="26">
        <f>IFERROR(Tableau17[[#This Row],[2008-T1-LDVD]]/Tableau17[[#This Row],[2008-T1-TOTAL]],"")</f>
        <v>0</v>
      </c>
      <c r="IZ359" s="26">
        <f>IFERROR(Tableau17[[#This Row],[2008-T1-LEXD]]/Tableau17[[#This Row],[2008-T1-TOTAL]],"")</f>
        <v>0</v>
      </c>
      <c r="JA359" s="26">
        <f>IFERROR(Tableau17[[#This Row],[2008-T1-LEXG]]/Tableau17[[#This Row],[2008-T1-TOTAL]],"")</f>
        <v>4.4058744993324434E-2</v>
      </c>
      <c r="JB359" s="26">
        <f>IFERROR(Tableau17[[#This Row],[2008-T1-LFN]]/Tableau17[[#This Row],[2008-T1-TOTAL]],"")</f>
        <v>9.879839786381843E-2</v>
      </c>
      <c r="JC359" s="26">
        <f>IFERROR(Tableau17[[#This Row],[2008-T1-LMAJ]]/Tableau17[[#This Row],[2008-T1-TOTAL]],"")</f>
        <v>0.47530040053404538</v>
      </c>
      <c r="JD359" s="26">
        <f>IFERROR(Tableau17[[#This Row],[2008-T1-LUG]]/Tableau17[[#This Row],[2008-T1-TOTAL]],"")</f>
        <v>0.3431241655540721</v>
      </c>
      <c r="JE359" s="26">
        <f>IFERROR(Tableau17[[#This Row],[2008-T2-LFN]]/Tableau17[[#This Row],[2008-T2-TOTAL]],"")</f>
        <v>0</v>
      </c>
      <c r="JF359" s="26">
        <f>IFERROR(Tableau17[[#This Row],[2008-T2-LGC]]/Tableau17[[#This Row],[2008-T2-TOTAL]],"")</f>
        <v>0.43846153846153846</v>
      </c>
      <c r="JG359" s="26">
        <f>IFERROR(Tableau17[[#This Row],[2008-T2-LMAJ]]/Tableau17[[#This Row],[2008-T2-TOTAL]],"")</f>
        <v>0.56153846153846154</v>
      </c>
      <c r="JH359" s="26">
        <f>IFERROR(Tableau17[[#This Row],[2008-T2-LUG]]/Tableau17[[#This Row],[2008-T2-TOTAL]],"")</f>
        <v>0</v>
      </c>
      <c r="JI359" s="26">
        <f>IFERROR(Tableau17[[#This Row],[2014-T1-LDIV]]/Tableau17[[#This Row],[2014-T1-TOTAL]],"")</f>
        <v>1.9261637239165328E-2</v>
      </c>
      <c r="JJ359" s="26">
        <f>IFERROR(Tableau17[[#This Row],[2014-T1-LDVD]]/Tableau17[[#This Row],[2014-T1-TOTAL]],"")</f>
        <v>0</v>
      </c>
      <c r="JK359" s="26">
        <f>IFERROR(Tableau17[[#This Row],[2014-T1-LDVG]]/Tableau17[[#This Row],[2014-T1-TOTAL]],"")</f>
        <v>4.8154093097913325E-2</v>
      </c>
      <c r="JL359" s="26">
        <f>IFERROR(Tableau17[[#This Row],[2014-T1-LEXG]]/Tableau17[[#This Row],[2014-T1-TOTAL]],"")</f>
        <v>0</v>
      </c>
      <c r="JM359" s="26">
        <f>IFERROR(Tableau17[[#This Row],[2014-T1-LFG]]/Tableau17[[#This Row],[2014-T1-TOTAL]],"")</f>
        <v>7.5441412520064199E-2</v>
      </c>
      <c r="JN359" s="26">
        <f>IFERROR(Tableau17[[#This Row],[2014-T1-LFN]]/Tableau17[[#This Row],[2014-T1-TOTAL]],"")</f>
        <v>0.2985553772070626</v>
      </c>
      <c r="JO359" s="26">
        <f>IFERROR(Tableau17[[#This Row],[2014-T1-LUD]]/Tableau17[[#This Row],[2014-T1-TOTAL]],"")</f>
        <v>0.4333868378812199</v>
      </c>
      <c r="JP359" s="26">
        <f>IFERROR(Tableau17[[#This Row],[2014-T1-LUG]]/Tableau17[[#This Row],[2014-T1-TOTAL]],"")</f>
        <v>0.12520064205457465</v>
      </c>
      <c r="JQ359" s="26">
        <f>IFERROR(Tableau17[[#This Row],[2014-T2-LFN]]/Tableau17[[#This Row],[2014-T2-TOTAL]],"")</f>
        <v>0.31770045385779122</v>
      </c>
      <c r="JR359" s="26">
        <f>IFERROR(Tableau17[[#This Row],[2014-T2-LUD]]/Tableau17[[#This Row],[2014-T2-TOTAL]],"")</f>
        <v>0.4795763993948563</v>
      </c>
      <c r="JS359" s="26">
        <f>IFERROR(Tableau17[[#This Row],[2014-T2-LUG]]/Tableau17[[#This Row],[2014-T2-TOTAL]],"")</f>
        <v>0.20272314674735251</v>
      </c>
      <c r="JT359" s="26">
        <f>IFERROR(Tableau17[[#This Row],[2015-T1-BC-DIV]]/Tableau17[[#This Row],[2015-T1-TOTAL]],"")</f>
        <v>3.6496350364963502E-3</v>
      </c>
      <c r="JU359" s="26">
        <f>IFERROR(Tableau17[[#This Row],[2015-T1-BC-DLF]]/Tableau17[[#This Row],[2015-T1-TOTAL]],"")</f>
        <v>2.9197080291970802E-2</v>
      </c>
      <c r="JV359" s="26">
        <f>IFERROR(Tableau17[[#This Row],[2015-T1-BC-DVD]]/Tableau17[[#This Row],[2015-T1-TOTAL]],"")</f>
        <v>0</v>
      </c>
      <c r="JW359" s="26">
        <f>IFERROR(Tableau17[[#This Row],[2015-T1-BC-DVG]]/Tableau17[[#This Row],[2015-T1-TOTAL]],"")</f>
        <v>1.6423357664233577E-2</v>
      </c>
      <c r="JX359" s="26">
        <f>IFERROR(Tableau17[[#This Row],[2015-T1-BC-FG]]/Tableau17[[#This Row],[2015-T1-TOTAL]],"")</f>
        <v>8.211678832116788E-2</v>
      </c>
      <c r="JY359" s="26">
        <f>IFERROR(Tableau17[[#This Row],[2015-T1-BC-FN]]/Tableau17[[#This Row],[2015-T1-TOTAL]],"")</f>
        <v>0.42335766423357662</v>
      </c>
      <c r="JZ359" s="26">
        <f>IFERROR(Tableau17[[#This Row],[2015-T1-BC-MDM]]/Tableau17[[#This Row],[2015-T1-TOTAL]],"")</f>
        <v>0</v>
      </c>
      <c r="KA359" s="26">
        <f>IFERROR(Tableau17[[#This Row],[2015-T1-BC-RDG]]/Tableau17[[#This Row],[2015-T1-TOTAL]],"")</f>
        <v>0</v>
      </c>
      <c r="KB359" s="26">
        <f>IFERROR(Tableau17[[#This Row],[2015-T1-BC-SOC]]/Tableau17[[#This Row],[2015-T1-TOTAL]],"")</f>
        <v>0.14233576642335766</v>
      </c>
      <c r="KC359" s="26">
        <f>IFERROR(Tableau17[[#This Row],[2015-T1-BC-UD]]/Tableau17[[#This Row],[2015-T1-TOTAL]],"")</f>
        <v>0.3029197080291971</v>
      </c>
      <c r="KD359" s="26">
        <f>IFERROR(Tableau17[[#This Row],[2015-T1-BC-UG]]/Tableau17[[#This Row],[2015-T1-TOTAL]],"")</f>
        <v>0</v>
      </c>
      <c r="KE359" s="26">
        <f>IFERROR(Tableau17[[#This Row],[2015-T1-BC-VEC]]/Tableau17[[#This Row],[2015-T1-TOTAL]],"")</f>
        <v>0</v>
      </c>
      <c r="KF359" s="26">
        <f>IFERROR(Tableau17[[#This Row],[2015-T2-BC-DVG]]/Tableau17[[#This Row],[2015-T2-TOTAL]],"")</f>
        <v>0</v>
      </c>
      <c r="KG359" s="26">
        <f>IFERROR(Tableau17[[#This Row],[2015-T2-BC-FN]]/Tableau17[[#This Row],[2015-T2-TOTAL]],"")</f>
        <v>0.45018450184501846</v>
      </c>
      <c r="KH359" s="26">
        <f>IFERROR(Tableau17[[#This Row],[2015-T2-BC-SOC]]/Tableau17[[#This Row],[2015-T2-TOTAL]],"")</f>
        <v>0</v>
      </c>
      <c r="KI359" s="26">
        <f>IFERROR(Tableau17[[#This Row],[2015-T2-BC-UD]]/Tableau17[[#This Row],[2015-T2-TOTAL]],"")</f>
        <v>0.54981549815498154</v>
      </c>
      <c r="KJ359" s="26">
        <f>IFERROR(Tableau17[[#This Row],[2015-T2-BC-UG]]/Tableau17[[#This Row],[2015-T2-TOTAL]],"")</f>
        <v>0</v>
      </c>
      <c r="KK359" s="26">
        <f>IFERROR(Tableau17[[#This Row],[2017 (L)-T1-COM]]/Tableau17[[#This Row],[2017 (L)-T1-TOTAL]],"")</f>
        <v>3.9525691699604744E-2</v>
      </c>
      <c r="KL359" s="26">
        <f>IFERROR(Tableau17[[#This Row],[2017 (L)-T1-DIV]]/Tableau17[[#This Row],[2017 (L)-T1-TOTAL]],"")</f>
        <v>1.9762845849802372E-2</v>
      </c>
      <c r="KM359" s="26">
        <f>IFERROR(Tableau17[[#This Row],[2017 (L)-T1-DLF]]/Tableau17[[#This Row],[2017 (L)-T1-TOTAL]],"")</f>
        <v>1.7786561264822136E-2</v>
      </c>
      <c r="KN359" s="26">
        <f>IFERROR(Tableau17[[#This Row],[2017 (L)-T1-DVD]]/Tableau17[[#This Row],[2017 (L)-T1-TOTAL]],"")</f>
        <v>9.881422924901186E-3</v>
      </c>
      <c r="KO359" s="26">
        <f>IFERROR(Tableau17[[#This Row],[2017 (L)-T1-DVG]]/Tableau17[[#This Row],[2017 (L)-T1-TOTAL]],"")</f>
        <v>1.976284584980237E-3</v>
      </c>
      <c r="KP359" s="26">
        <f>IFERROR(Tableau17[[#This Row],[2017 (L)-T1-ECO]]/Tableau17[[#This Row],[2017 (L)-T1-TOTAL]],"")</f>
        <v>2.766798418972332E-2</v>
      </c>
      <c r="KQ359" s="26">
        <f>IFERROR(Tableau17[[#This Row],[2017 (L)-T1-EXD]]/Tableau17[[#This Row],[2017 (L)-T1-TOTAL]],"")</f>
        <v>7.9051383399209481E-3</v>
      </c>
      <c r="KR359" s="26">
        <f>IFERROR(Tableau17[[#This Row],[2017 (L)-T1-EXG]]/Tableau17[[#This Row],[2017 (L)-T1-TOTAL]],"")</f>
        <v>9.881422924901186E-3</v>
      </c>
      <c r="KS359" s="26">
        <f>IFERROR(Tableau17[[#This Row],[2017 (L)-T1-FI]]/Tableau17[[#This Row],[2017 (L)-T1-TOTAL]],"")</f>
        <v>0.15810276679841898</v>
      </c>
      <c r="KT359" s="26">
        <f>IFERROR(Tableau17[[#This Row],[2017 (L)-T1-FN]]/Tableau17[[#This Row],[2017 (L)-T1-TOTAL]],"")</f>
        <v>0.22332015810276679</v>
      </c>
      <c r="KU359" s="26">
        <f>IFERROR(Tableau17[[#This Row],[2017 (L)-T1-LR]]/Tableau17[[#This Row],[2017 (L)-T1-TOTAL]],"")</f>
        <v>0.19762845849802371</v>
      </c>
      <c r="KV359" s="26">
        <f>IFERROR(Tableau17[[#This Row],[2017 (L)-T1-MDM]]/Tableau17[[#This Row],[2017 (L)-T1-TOTAL]],"")</f>
        <v>0</v>
      </c>
      <c r="KW359" s="26">
        <f>IFERROR(Tableau17[[#This Row],[2017 (L)-T1-RDG]]/Tableau17[[#This Row],[2017 (L)-T1-TOTAL]],"")</f>
        <v>3.952569169960474E-3</v>
      </c>
      <c r="KX359" s="26">
        <f>IFERROR(Tableau17[[#This Row],[2017 (L)-T1-REG]]/Tableau17[[#This Row],[2017 (L)-T1-TOTAL]],"")</f>
        <v>0</v>
      </c>
      <c r="KY359" s="26">
        <f>IFERROR(Tableau17[[#This Row],[2017 (L)-T1-REM]]/Tableau17[[#This Row],[2017 (L)-T1-TOTAL]],"")</f>
        <v>0.26284584980237152</v>
      </c>
      <c r="KZ359" s="26">
        <f>IFERROR(Tableau17[[#This Row],[2017 (L)-T1-SOC]]/Tableau17[[#This Row],[2017 (L)-T1-TOTAL]],"")</f>
        <v>1.9762845849802372E-2</v>
      </c>
      <c r="LA359" s="26">
        <f>IFERROR(Tableau17[[#This Row],[2017 (L)-T1-UDI]]/Tableau17[[#This Row],[2017 (L)-T1-TOTAL]],"")</f>
        <v>0</v>
      </c>
      <c r="LB359" s="26">
        <f>IFERROR(Tableau17[[#This Row],[2017 (L)-T2-FI]]/Tableau17[[#This Row],[2017 (L)-T2-TOTAL]],"")</f>
        <v>0</v>
      </c>
      <c r="LC359" s="26">
        <f>IFERROR(Tableau17[[#This Row],[2017 (L)-T2-FN]]/Tableau17[[#This Row],[2017 (L)-T2-TOTAL]],"")</f>
        <v>0</v>
      </c>
      <c r="LD359" s="26">
        <f>IFERROR(Tableau17[[#This Row],[2017 (L)-T2-LR]]/Tableau17[[#This Row],[2017 (L)-T2-TOTAL]],"")</f>
        <v>0.52631578947368418</v>
      </c>
      <c r="LE359" s="26">
        <f>IFERROR(Tableau17[[#This Row],[2017 (L)-T2-MDM]]/Tableau17[[#This Row],[2017 (L)-T2-TOTAL]],"")</f>
        <v>0</v>
      </c>
      <c r="LF359" s="26">
        <f>IFERROR(Tableau17[[#This Row],[2017 (L)-T2-REM]]/Tableau17[[#This Row],[2017 (L)-T2-TOTAL]],"")</f>
        <v>0.47368421052631576</v>
      </c>
      <c r="LG359" s="26">
        <f>IFERROR(Tableau17[[#This Row],[2017-T1-ARTHAUD Nathalie]]/Tableau17[[#This Row],[2017-T1-TOTAL]],"")</f>
        <v>2.3474178403755869E-3</v>
      </c>
      <c r="LH359" s="26">
        <f>IFERROR(Tableau17[[#This Row],[2017-T1-ASSELINEAU Fran]]/Tableau17[[#This Row],[2017-T1-TOTAL]],"")</f>
        <v>5.8685446009389668E-3</v>
      </c>
      <c r="LI359" s="26">
        <f>IFERROR(Tableau17[[#This Row],[2017-T1-CHEMINADE Jacques]]/Tableau17[[#This Row],[2017-T1-TOTAL]],"")</f>
        <v>1.1737089201877935E-3</v>
      </c>
      <c r="LJ359" s="26">
        <f>IFERROR(Tableau17[[#This Row],[2017-T1-DUPONT-AIGNAN Nicolas]]/Tableau17[[#This Row],[2017-T1-TOTAL]],"")</f>
        <v>4.5774647887323945E-2</v>
      </c>
      <c r="LK359" s="26">
        <f>IFERROR(Tableau17[[#This Row],[2017-T1-FILLON Fran]]/Tableau17[[#This Row],[2017-T1-TOTAL]],"")</f>
        <v>0.22065727699530516</v>
      </c>
      <c r="LL359" s="26">
        <f>IFERROR(Tableau17[[#This Row],[2017-T1-HAMON Beno]]/Tableau17[[#This Row],[2017-T1-TOTAL]],"")</f>
        <v>3.6384976525821594E-2</v>
      </c>
      <c r="LM359" s="26">
        <f>IFERROR(Tableau17[[#This Row],[2017-T1-LASSALLE Jean]]/Tableau17[[#This Row],[2017-T1-TOTAL]],"")</f>
        <v>1.1737089201877934E-2</v>
      </c>
      <c r="LN359" s="26">
        <f>IFERROR(Tableau17[[#This Row],[2017-T1-LE PEN Marine]]/Tableau17[[#This Row],[2017-T1-TOTAL]],"")</f>
        <v>0.31572769953051644</v>
      </c>
      <c r="LO359" s="26">
        <f>IFERROR(Tableau17[[#This Row],[2017-T1-M Jean-Luc]]/Tableau17[[#This Row],[2017-T1-TOTAL]],"")</f>
        <v>0.19718309859154928</v>
      </c>
      <c r="LP359" s="26">
        <f>IFERROR(Tableau17[[#This Row],[2017-T1-MACRON Emmanuel]]/Tableau17[[#This Row],[2017-T1-TOTAL]],"")</f>
        <v>0.16314553990610328</v>
      </c>
      <c r="LQ359" s="26">
        <f>IFERROR(Tableau17[[#This Row],[2017-T1-POUTOU Philippe]]/Tableau17[[#This Row],[2017-T1-TOTAL]],"")</f>
        <v>0</v>
      </c>
      <c r="LR359" s="26">
        <f>IFERROR(Tableau17[[#This Row],[2017-T2-LE PEN Marine]]/Tableau17[[#This Row],[2017-T2-TOTAL]],"")</f>
        <v>0.4822190611664296</v>
      </c>
      <c r="LS359" s="26">
        <f>IFERROR(Tableau17[[#This Row],[2017-T2-MACRON Emmanuel]]/Tableau17[[#This Row],[2017-T2-TOTAL]],"")</f>
        <v>0.51778093883357046</v>
      </c>
      <c r="LT359" s="26">
        <f>IFERROR(Tableau17[[#This Row],[2019-T1-ALEXANDRE Audric]]/Tableau17[[#This Row],[2019-T1-TOTAL]],"")</f>
        <v>0</v>
      </c>
      <c r="LU359" s="26">
        <f>IFERROR(Tableau17[[#This Row],[2019-T1-ARTHAUD Nathalie]]/Tableau17[[#This Row],[2019-T1-TOTAL]],"")</f>
        <v>1.50093808630394E-2</v>
      </c>
      <c r="LV359" s="26">
        <f>IFERROR(Tableau17[[#This Row],[2019-T1-ASSELINEAU François]]/Tableau17[[#This Row],[2019-T1-TOTAL]],"")</f>
        <v>5.6285178236397749E-3</v>
      </c>
      <c r="LW359" s="26">
        <f>IFERROR(Tableau17[[#This Row],[2019-T1-AUBRY Manon]]/Tableau17[[#This Row],[2019-T1-TOTAL]],"")</f>
        <v>7.6923076923076927E-2</v>
      </c>
      <c r="LX359" s="26">
        <f>IFERROR(Tableau17[[#This Row],[2019-T1-AZERGUI Nagib]]/Tableau17[[#This Row],[2019-T1-TOTAL]],"")</f>
        <v>1.876172607879925E-3</v>
      </c>
      <c r="LY359" s="26">
        <f>IFERROR(Tableau17[[#This Row],[2019-T1-BARDELLA Jordan]]/Tableau17[[#This Row],[2019-T1-TOTAL]],"")</f>
        <v>0.29643527204502812</v>
      </c>
      <c r="LZ359" s="26">
        <f>IFERROR(Tableau17[[#This Row],[2019-T1-BELLAMY François-Xavier]]/Tableau17[[#This Row],[2019-T1-TOTAL]],"")</f>
        <v>9.0056285178236398E-2</v>
      </c>
      <c r="MA359" s="26">
        <f>IFERROR(Tableau17[[#This Row],[2019-T1-BIDOU Olivier]]/Tableau17[[#This Row],[2019-T1-TOTAL]],"")</f>
        <v>1.876172607879925E-3</v>
      </c>
      <c r="MB359" s="26">
        <f>IFERROR(Tableau17[[#This Row],[2019-T1-BOURG Dominique]]/Tableau17[[#This Row],[2019-T1-TOTAL]],"")</f>
        <v>2.4390243902439025E-2</v>
      </c>
      <c r="MC359" s="26">
        <f>IFERROR(Tableau17[[#This Row],[2019-T1-BROSSAT Ian]]/Tableau17[[#This Row],[2019-T1-TOTAL]],"")</f>
        <v>3.5647279549718573E-2</v>
      </c>
      <c r="MD359" s="26">
        <f>IFERROR(Tableau17[[#This Row],[2019-T1-CAILLAUD Sophie]]/Tableau17[[#This Row],[2019-T1-TOTAL]],"")</f>
        <v>0</v>
      </c>
      <c r="ME359" s="26">
        <f>IFERROR(Tableau17[[#This Row],[2019-T1-CAMUS Renaud]]/Tableau17[[#This Row],[2019-T1-TOTAL]],"")</f>
        <v>0</v>
      </c>
      <c r="MF359" s="26">
        <f>IFERROR(Tableau17[[#This Row],[2019-T1-CHALENÇON Christophe]]/Tableau17[[#This Row],[2019-T1-TOTAL]],"")</f>
        <v>0</v>
      </c>
      <c r="MG359" s="26">
        <f>IFERROR(Tableau17[[#This Row],[2019-T1-CORBET Cathy Denise Ginette]]/Tableau17[[#This Row],[2019-T1-TOTAL]],"")</f>
        <v>0</v>
      </c>
      <c r="MH359" s="26">
        <f>IFERROR(Tableau17[[#This Row],[2019-T1-DE PREVOISIN Robert]]/Tableau17[[#This Row],[2019-T1-TOTAL]],"")</f>
        <v>0</v>
      </c>
      <c r="MI359" s="26">
        <f>IFERROR(Tableau17[[#This Row],[2019-T1-DELFEL Thérèse]]/Tableau17[[#This Row],[2019-T1-TOTAL]],"")</f>
        <v>0</v>
      </c>
      <c r="MJ359" s="26">
        <f>IFERROR(Tableau17[[#This Row],[2019-T1-DIEUMEGARD Pierre]]/Tableau17[[#This Row],[2019-T1-TOTAL]],"")</f>
        <v>1.876172607879925E-3</v>
      </c>
      <c r="MK359" s="26">
        <f>IFERROR(Tableau17[[#This Row],[2019-T1-DUPONT-AIGNAN Nicolas]]/Tableau17[[#This Row],[2019-T1-TOTAL]],"")</f>
        <v>4.6904315196998121E-2</v>
      </c>
      <c r="ML359" s="26">
        <f>IFERROR(Tableau17[[#This Row],[2019-T1-GERNIGON Yves]]/Tableau17[[#This Row],[2019-T1-TOTAL]],"")</f>
        <v>0</v>
      </c>
      <c r="MM359" s="26">
        <f>IFERROR(Tableau17[[#This Row],[2019-T1-GLUCKSMANN Raphaël]]/Tableau17[[#This Row],[2019-T1-TOTAL]],"")</f>
        <v>3.9399624765478425E-2</v>
      </c>
      <c r="MN359" s="26">
        <f>IFERROR(Tableau17[[#This Row],[2019-T1-HAMON Benoît]]/Tableau17[[#This Row],[2019-T1-TOTAL]],"")</f>
        <v>3.0018761726078799E-2</v>
      </c>
      <c r="MO359" s="26">
        <f>IFERROR(Tableau17[[#This Row],[2019-T1-HELGEN Gilles]]/Tableau17[[#This Row],[2019-T1-TOTAL]],"")</f>
        <v>0</v>
      </c>
      <c r="MP359" s="26">
        <f>IFERROR(Tableau17[[#This Row],[2019-T1-JADOT Yannick]]/Tableau17[[#This Row],[2019-T1-TOTAL]],"")</f>
        <v>0.12570356472795496</v>
      </c>
      <c r="MQ359" s="26">
        <f>IFERROR(Tableau17[[#This Row],[2019-T1-LAGARDE Jean-Christophe]]/Tableau17[[#This Row],[2019-T1-TOTAL]],"")</f>
        <v>1.50093808630394E-2</v>
      </c>
      <c r="MR359" s="26">
        <f>IFERROR(Tableau17[[#This Row],[2019-T1-LALANNE Francis]]/Tableau17[[#This Row],[2019-T1-TOTAL]],"")</f>
        <v>9.3808630393996256E-3</v>
      </c>
      <c r="MS359" s="26">
        <f>IFERROR(Tableau17[[#This Row],[2019-T1-LOISEAU Nathalie]]/Tableau17[[#This Row],[2019-T1-TOTAL]],"")</f>
        <v>0.18198874296435272</v>
      </c>
      <c r="MT359" s="26">
        <f>IFERROR(Tableau17[[#This Row],[2019-T1-MARIE Florie]]/Tableau17[[#This Row],[2019-T1-TOTAL]],"")</f>
        <v>1.876172607879925E-3</v>
      </c>
      <c r="MU359" s="26">
        <f>IFERROR(Tableau17[[#This Row],[2008-T1-MACROEXTRDROITE]]/Tableau17[[#This Row],[2008-T1-MACROTOTALE]],"")</f>
        <v>9.879839786381843E-2</v>
      </c>
      <c r="MV359" s="26">
        <f>IFERROR(Tableau17[[#This Row],[2008-T1-MACRODROITE]]/Tableau17[[#This Row],[2008-T1-MACROTOTALE]],"")</f>
        <v>0.51401869158878499</v>
      </c>
      <c r="MW359" s="26">
        <f>IFERROR(Tableau17[[#This Row],[2008-T1-MACROCENTRE]]/Tableau17[[#This Row],[2008-T1-MACROTOTALE]],"")</f>
        <v>0</v>
      </c>
      <c r="MX359" s="26">
        <f>IFERROR(Tableau17[[#This Row],[2008-T1-MACROGAUCHE]]/Tableau17[[#This Row],[2008-T1-MACROTOTALE]],"")</f>
        <v>0.38718291054739651</v>
      </c>
      <c r="MY359" s="26">
        <f>IFERROR(Tableau17[[#This Row],[2008-T1-MACROAUTRE]]/Tableau17[[#This Row],[2008-T1-MACROTOTALE]],"")</f>
        <v>0</v>
      </c>
      <c r="MZ359" s="26">
        <f>IFERROR(Tableau17[[#This Row],[2008-T2-MACROEXTRDROITE]]/Tableau17[[#This Row],[2008-T2-MACROTOTALE]],"")</f>
        <v>0</v>
      </c>
      <c r="NA359" s="26">
        <f>IFERROR(Tableau17[[#This Row],[2008-T2-MACRODROITE]]/Tableau17[[#This Row],[2008-T2-MACROTOTALE]],"")</f>
        <v>0.56153846153846154</v>
      </c>
      <c r="NB359" s="26">
        <f>IFERROR(Tableau17[[#This Row],[2008-T2-MACROCENTRE]]/Tableau17[[#This Row],[2008-T2-MACROTOTALE]],"")</f>
        <v>0</v>
      </c>
      <c r="NC359" s="26">
        <f>IFERROR(Tableau17[[#This Row],[2008-T2-MACROGAUCHE]]/Tableau17[[#This Row],[2008-T2-MACROTOTALE]],"")</f>
        <v>0.43846153846153846</v>
      </c>
      <c r="ND359" s="26">
        <f>IFERROR(Tableau17[[#This Row],[2008-T2-MACROAUTRE]]/Tableau17[[#This Row],[2008-T2-MACROTOTALE]],"")</f>
        <v>0</v>
      </c>
      <c r="NE359" s="26">
        <f>IFERROR(Tableau17[[#This Row],[2014-T1-MACROEXTRDROITE]]/Tableau17[[#This Row],[2014-T1-MACROTOTALE]],"")</f>
        <v>0.2985553772070626</v>
      </c>
      <c r="NF359" s="26">
        <f>IFERROR(Tableau17[[#This Row],[2014-T1-MACRODROITE]]/Tableau17[[#This Row],[2014-T1-MACROTOTALE]],"")</f>
        <v>0.4333868378812199</v>
      </c>
      <c r="NG359" s="26">
        <f>IFERROR(Tableau17[[#This Row],[2014-T1-MACROCENTRE]]/Tableau17[[#This Row],[2014-T1-MACROTOTALE]],"")</f>
        <v>1.9261637239165328E-2</v>
      </c>
      <c r="NH359" s="26">
        <f>IFERROR(Tableau17[[#This Row],[2014-T1-MACROGAUCHE]]/Tableau17[[#This Row],[2014-T1-MACROTOTALE]],"")</f>
        <v>0.24879614767255218</v>
      </c>
      <c r="NI359" s="26">
        <f>IFERROR(Tableau17[[#This Row],[2014-T1-MACROAUTRE]]/Tableau17[[#This Row],[2014-T1-MACROTOTALE]],"")</f>
        <v>0</v>
      </c>
      <c r="NJ359" s="26">
        <f>IFERROR(Tableau17[[#This Row],[2014-T2-MACROEXTRDROITE]]/Tableau17[[#This Row],[2014-T2-MACROTOTALE]],"")</f>
        <v>0.31770045385779122</v>
      </c>
      <c r="NK359" s="26">
        <f>IFERROR(Tableau17[[#This Row],[2014-T2-MACRODROITE]]/Tableau17[[#This Row],[2014-T2-MACROTOTALE]],"")</f>
        <v>0.4795763993948563</v>
      </c>
      <c r="NL359" s="26">
        <f>IFERROR(Tableau17[[#This Row],[2014-T2-MACROCENTRE]]/Tableau17[[#This Row],[2014-T2-MACROTOTALE]],"")</f>
        <v>0</v>
      </c>
      <c r="NM359" s="26">
        <f>IFERROR(Tableau17[[#This Row],[2014-T2-MACROGAUCHE]]/Tableau17[[#This Row],[2014-T2-MACROTOTALE]],"")</f>
        <v>0.20272314674735251</v>
      </c>
      <c r="NN359" s="26">
        <f>IFERROR(Tableau17[[#This Row],[2014-T2-MACROAUTRE]]/Tableau17[[#This Row],[2014-T2-MACROTOTALE]],"")</f>
        <v>0</v>
      </c>
      <c r="NO359" s="26">
        <f>IFERROR( Tableau17[[#This Row],[2015-T1-MACROEXTRDROITE]]/Tableau17[[#This Row],[2015-T1-MACROTOTALE]],"")</f>
        <v>0.45255474452554745</v>
      </c>
      <c r="NP359" s="26">
        <f>IFERROR(Tableau17[[#This Row],[2015-T1-MACRODROITE]]/Tableau17[[#This Row],[2015-T1-MACROTOTALE]],"")</f>
        <v>0.3029197080291971</v>
      </c>
      <c r="NQ359" s="26">
        <f>IFERROR(Tableau17[[#This Row],[2015-T1-MACROCENTRE]]/Tableau17[[#This Row],[2015-T1-MACROTOTALE]],"")</f>
        <v>0</v>
      </c>
      <c r="NR359" s="26">
        <f>IFERROR(Tableau17[[#This Row],[2015-T1-MACROGAUCHE]]/Tableau17[[#This Row],[2015-T1-MACROTOTALE]],"")</f>
        <v>0.24087591240875914</v>
      </c>
      <c r="NS359" s="26">
        <f>IFERROR(Tableau17[[#This Row],[2015-T1-MACROAUTRE]]/Tableau17[[#This Row],[2015-T1-MACROTOTALE]],"")</f>
        <v>3.6496350364963502E-3</v>
      </c>
      <c r="NT359" s="26">
        <f>IFERROR(Tableau17[[#This Row],[2015-T2-MACROEXTRDROITE]]/Tableau17[[#This Row],[2015-T2-MACROTOTALE]],"")</f>
        <v>0.45018450184501846</v>
      </c>
      <c r="NU359" s="26">
        <f>IFERROR(Tableau17[[#This Row],[2015-T2-MACRODROITE]]/Tableau17[[#This Row],[2015-T2-MACROTOTALE]],"")</f>
        <v>0.54981549815498154</v>
      </c>
      <c r="NV359" s="26">
        <f>IFERROR(Tableau17[[#This Row],[2015-T2-MACROCENTRE]]/Tableau17[[#This Row],[2015-T2-MACROTOTALE]],"")</f>
        <v>0</v>
      </c>
      <c r="NW359" s="26">
        <f>IFERROR(Tableau17[[#This Row],[2015-T2-MACROGAUCHE]]/Tableau17[[#This Row],[2015-T2-MACROTOTALE]],"")</f>
        <v>0</v>
      </c>
      <c r="NX359" s="26">
        <f>IFERROR(Tableau17[[#This Row],[2015-T2-MACROAUTRE]]/Tableau17[[#This Row],[2015-T2-MACROTOTALE]],"")</f>
        <v>0</v>
      </c>
      <c r="NY359" s="26">
        <f>IFERROR(Tableau17[[#This Row],[2017-T1-MACROEXTRDROITE]]/Tableau17[[#This Row],[2017-T1-MACROTOTALE]],"")</f>
        <v>0.36854460093896713</v>
      </c>
      <c r="NZ359" s="26">
        <f>IFERROR(Tableau17[[#This Row],[2017-T1-MACRODROITE]]/Tableau17[[#This Row],[2017-T1-MACROTOTALE]],"")</f>
        <v>0.22065727699530516</v>
      </c>
      <c r="OA359" s="26">
        <f>IFERROR(Tableau17[[#This Row],[2017-T1-MACROCENTRE]]/Tableau17[[#This Row],[2017-T1-MACROTOTALE]],"")</f>
        <v>0.16314553990610328</v>
      </c>
      <c r="OB359" s="26">
        <f>IFERROR(Tableau17[[#This Row],[2017-T1-MACROGAUCHE]]/Tableau17[[#This Row],[2017-T1-MACROTOTALE]],"")</f>
        <v>0.23591549295774647</v>
      </c>
      <c r="OC359" s="26">
        <f>IFERROR(Tableau17[[#This Row],[2017-T1-MACROAUTRE]]/Tableau17[[#This Row],[2017-T1-MACROTOTALE]],"")</f>
        <v>1.1737089201877934E-2</v>
      </c>
      <c r="OD359" s="26">
        <f>IFERROR(Tableau17[[#This Row],[2017-T2-MACROEXTRDROITE]]/Tableau17[[#This Row],[2017-T2-MACROTOTALE]],"")</f>
        <v>0.4822190611664296</v>
      </c>
      <c r="OE359" s="26">
        <f>IFERROR(Tableau17[[#This Row],[2017-T2-MACRODROITE]]/Tableau17[[#This Row],[2017-T2-MACROTOTALE]],"")</f>
        <v>0</v>
      </c>
      <c r="OF359" s="26">
        <f>IFERROR(Tableau17[[#This Row],[2017-T2-MACROCENTRE]]/Tableau17[[#This Row],[2017-T2-MACROTOTALE]],"")</f>
        <v>0.51778093883357046</v>
      </c>
      <c r="OG359" s="26">
        <f>IFERROR(Tableau17[[#This Row],[2017-T2-MACROGAUCHE]]/Tableau17[[#This Row],[2017-T2-MACROTOTALE]],"")</f>
        <v>0</v>
      </c>
      <c r="OH359" s="26">
        <f>IFERROR(Tableau17[[#This Row],[2017-T2-MACROAUTRE]]/Tableau17[[#This Row],[2017-T2-MACROTOTALE]],"")</f>
        <v>0</v>
      </c>
      <c r="OI359" s="26">
        <f>IFERROR(Tableau17[[#This Row],[2019-T1-MACROEXTRDROITE]]/Tableau17[[#This Row],[2019-T1-MACROTOTALE]],"")</f>
        <v>0.34664246823956441</v>
      </c>
      <c r="OJ359" s="26">
        <f>IFERROR(Tableau17[[#This Row],[2019-T1-MACRODROITE]]/Tableau17[[#This Row],[2019-T1-MACROTOTALE]],"")</f>
        <v>0.10163339382940109</v>
      </c>
      <c r="OK359" s="26">
        <f>IFERROR(Tableau17[[#This Row],[2019-T1-MACROCENTRE]]/Tableau17[[#This Row],[2019-T1-MACROTOTALE]],"")</f>
        <v>0.17604355716878403</v>
      </c>
      <c r="OL359" s="26">
        <f>IFERROR(Tableau17[[#This Row],[2019-T1-MACROGAUCHE]]/Tableau17[[#This Row],[2019-T1-MACROTOTALE]],"")</f>
        <v>0.31215970961887479</v>
      </c>
      <c r="OM359" s="26">
        <f>IFERROR(Tableau17[[#This Row],[2019-T1-MACROAUTRE]]/Tableau17[[#This Row],[2019-T1-MACROTOTALE]],"")</f>
        <v>6.3520871143375679E-2</v>
      </c>
      <c r="ON359" s="26">
        <f>IFERROR(Tableau17[[#This Row],[2020-T1-MACROEXTRDROITE]]/Tableau17[[#This Row],[2020-T1-MACROTOTALE]],"")</f>
        <v>0.27433628318584069</v>
      </c>
      <c r="OO359" s="26">
        <f>IFERROR(Tableau17[[#This Row],[2020-T1-MACRODROITE]]/Tableau17[[#This Row],[2020-T1-MACROTOTALE]],"")</f>
        <v>0.35693215339233036</v>
      </c>
      <c r="OP359" s="26">
        <f>IFERROR(Tableau17[[#This Row],[2020-T1-MACROCENTRE]]/Tableau17[[#This Row],[2020-T1-MACROTOTALE]],"")</f>
        <v>6.1946902654867256E-2</v>
      </c>
      <c r="OQ359" s="26">
        <f>IFERROR(Tableau17[[#This Row],[2020-T1-MACROGAUCHE]]/Tableau17[[#This Row],[2020-T1-MACROTOTALE]],"")</f>
        <v>0.30678466076696165</v>
      </c>
      <c r="OR359" s="26">
        <f>IFERROR(Tableau17[[#This Row],[2020-T1-MACROAUTRE]]/Tableau17[[#This Row],[2020-T1-MACROTOTALE]],"")</f>
        <v>0</v>
      </c>
      <c r="OS359" s="26">
        <f>IFERROR(Tableau17[[#This Row],[2017 (L)-T1-MACROEXTRDROITE]]/Tableau17[[#This Row],[2017 (L)-T1-MACROTOTALE]],"")</f>
        <v>0.24901185770750989</v>
      </c>
      <c r="OT359" s="26">
        <f>IFERROR(Tableau17[[#This Row],[2017 (L)-T1-MACRODROITE]]/Tableau17[[#This Row],[2017 (L)-T1-MACROTOTALE]],"")</f>
        <v>0.2075098814229249</v>
      </c>
      <c r="OU359" s="26">
        <f>IFERROR(Tableau17[[#This Row],[2017 (L)-T1-MACROCENTRE]]/Tableau17[[#This Row],[2017 (L)-T1-MACROTOTALE]],"")</f>
        <v>0.26284584980237152</v>
      </c>
      <c r="OV359" s="26">
        <f>IFERROR(Tableau17[[#This Row],[2017 (L)-T1-MACROGAUCHE]]/Tableau17[[#This Row],[2017 (L)-T1-MACROTOTALE]],"")</f>
        <v>0.2608695652173913</v>
      </c>
      <c r="OW359" s="26">
        <f>IFERROR(Tableau17[[#This Row],[2017 (L)-T1-MACROAUTRE]]/Tableau17[[#This Row],[2017 (L)-T1-MACROTOTALE]],"")</f>
        <v>1.9762845849802372E-2</v>
      </c>
      <c r="OX359" s="26">
        <f>IFERROR(Tableau17[[#This Row],[2017 (L)-T2-MACROEXTRDROITE]]/Tableau17[[#This Row],[2017 (L)-T2-MACROTOTALE]],"")</f>
        <v>0</v>
      </c>
      <c r="OY359" s="26">
        <f>IFERROR(Tableau17[[#This Row],[2017 (L)-T2-MACRODROITE]]/Tableau17[[#This Row],[2017 (L)-T2-MACROTOTALE]],"")</f>
        <v>0.52631578947368418</v>
      </c>
      <c r="OZ359" s="26">
        <f>IFERROR(Tableau17[[#This Row],[2017 (L)-T2-MACROCENTRE]]/Tableau17[[#This Row],[2017 (L)-T2-MACROTOTALE]],"")</f>
        <v>0.47368421052631576</v>
      </c>
      <c r="PA359" s="26">
        <f>IFERROR(Tableau17[[#This Row],[2017 (L)-T2-MACROGAUCHE]]/Tableau17[[#This Row],[2017 (L)-T2-MACROTOTALE]],"")</f>
        <v>0</v>
      </c>
      <c r="PB359" s="26">
        <f>IFERROR(Tableau17[[#This Row],[2017 (L)-T2-MACROAUTRE]]/Tableau17[[#This Row],[2017 (L)-T2-MACROTOTALE]],"")</f>
        <v>0</v>
      </c>
      <c r="PC359" s="26">
        <f>IFERROR(Tableau17[[#This Row],[2008_T1_PROCUS]]/Tableau17[[#This Row],[2008_T1_INSCRITS]],0)</f>
        <v>2.4672320740169621E-2</v>
      </c>
      <c r="PD359" s="26">
        <f>IFERROR(Tableau17[[#This Row],[2008_T2_PROCUS]]/Tableau17[[#This Row],[2008_T2_INSCRITS]],0)</f>
        <v>1.3878180416345412E-2</v>
      </c>
      <c r="PE359" s="26">
        <f>Tableau17[[#This Row],[2014_T1_PROCUS]]/Tableau17[[#This Row],[2014_T1_INSCRITS]]</f>
        <v>5.1858254105445114E-3</v>
      </c>
      <c r="PF359" s="26">
        <f>IFERROR(Tableau17[[#This Row],[2014_T2_PROCUS]]/Tableau17[[#This Row],[2014_T2_INSCRITS]],0)</f>
        <v>8.6430423509075201E-3</v>
      </c>
    </row>
    <row r="360" spans="1:422" hidden="1" x14ac:dyDescent="0.2">
      <c r="A360" s="1">
        <v>7</v>
      </c>
      <c r="B360" s="1" t="s">
        <v>487</v>
      </c>
      <c r="C360" s="1" t="s">
        <v>498</v>
      </c>
      <c r="D360" s="1" t="s">
        <v>498</v>
      </c>
      <c r="E360" s="1">
        <v>1373</v>
      </c>
      <c r="F360" s="1">
        <v>5.4397419999999999</v>
      </c>
      <c r="G360" s="1">
        <v>43.356248999999998</v>
      </c>
      <c r="H360" s="3">
        <v>1124</v>
      </c>
      <c r="I360" s="3">
        <v>275</v>
      </c>
      <c r="J360" s="1">
        <v>3</v>
      </c>
      <c r="L360" s="1">
        <v>38</v>
      </c>
      <c r="M360" s="1">
        <v>12</v>
      </c>
      <c r="O360" s="1">
        <v>2</v>
      </c>
      <c r="P360" s="1">
        <v>37</v>
      </c>
      <c r="Q360" s="1">
        <v>20</v>
      </c>
      <c r="R360" s="1">
        <v>193</v>
      </c>
      <c r="S360" s="1">
        <v>84</v>
      </c>
      <c r="T360" s="1">
        <v>25</v>
      </c>
      <c r="U360" s="1">
        <v>414</v>
      </c>
      <c r="V360" s="1">
        <v>1157</v>
      </c>
      <c r="W360" s="1">
        <v>725</v>
      </c>
      <c r="X360" s="1">
        <v>6</v>
      </c>
      <c r="Y360" s="2">
        <v>0.62662057000000004</v>
      </c>
      <c r="Z360" s="1">
        <v>1157</v>
      </c>
      <c r="AA360" s="1">
        <v>791</v>
      </c>
      <c r="AB360" s="1">
        <v>9</v>
      </c>
      <c r="AC360" s="2">
        <v>0.68366464999999998</v>
      </c>
      <c r="AD360" s="1">
        <v>1124</v>
      </c>
      <c r="AE360" s="1">
        <v>429</v>
      </c>
      <c r="AF360" s="2">
        <v>0.38167259999999997</v>
      </c>
      <c r="AG360" s="1">
        <f t="shared" si="5"/>
        <v>275</v>
      </c>
      <c r="AH360" s="1">
        <v>1203</v>
      </c>
      <c r="AI360" s="1">
        <v>770</v>
      </c>
      <c r="AJ360" s="1">
        <v>4</v>
      </c>
      <c r="AK360" s="2">
        <v>0.64006649999999998</v>
      </c>
      <c r="AL360" s="1">
        <v>1203</v>
      </c>
      <c r="AM360" s="1">
        <v>824</v>
      </c>
      <c r="AN360" s="1">
        <v>8</v>
      </c>
      <c r="AO360" s="2">
        <v>0.68495428000000003</v>
      </c>
      <c r="AP360" s="1">
        <v>1147</v>
      </c>
      <c r="AQ360" s="1">
        <v>655</v>
      </c>
      <c r="AR360" s="2">
        <v>0.57105492999999996</v>
      </c>
      <c r="AS360" s="1">
        <v>1146</v>
      </c>
      <c r="AT360" s="1">
        <v>705</v>
      </c>
      <c r="AU360" s="2">
        <v>0.61518324999999996</v>
      </c>
      <c r="AV360" s="1">
        <v>1132</v>
      </c>
      <c r="AW360" s="1">
        <v>591</v>
      </c>
      <c r="AX360" s="2">
        <v>0.52208480999999995</v>
      </c>
      <c r="AY360" s="1">
        <v>1132</v>
      </c>
      <c r="AZ360" s="1">
        <v>567</v>
      </c>
      <c r="BA360" s="2">
        <v>0.50088339000000004</v>
      </c>
      <c r="BB360" s="1">
        <v>1134</v>
      </c>
      <c r="BC360" s="1">
        <v>952</v>
      </c>
      <c r="BD360" s="2">
        <v>0.83950617000000005</v>
      </c>
      <c r="BE360" s="1">
        <v>1133</v>
      </c>
      <c r="BF360" s="1">
        <v>883</v>
      </c>
      <c r="BG360" s="2">
        <v>0.77934687000000002</v>
      </c>
      <c r="BH360" s="1">
        <v>1118</v>
      </c>
      <c r="BI360" s="1">
        <v>589</v>
      </c>
      <c r="BJ360" s="2">
        <v>0.52683363000000005</v>
      </c>
      <c r="BK360" s="1">
        <v>27</v>
      </c>
      <c r="BL360" s="1">
        <v>5</v>
      </c>
      <c r="BN360" s="1">
        <v>21</v>
      </c>
      <c r="BO360" s="1">
        <v>118</v>
      </c>
      <c r="BP360" s="1">
        <v>278</v>
      </c>
      <c r="BQ360" s="1">
        <v>301</v>
      </c>
      <c r="BR360" s="1">
        <v>750</v>
      </c>
      <c r="BS360" s="1">
        <v>74</v>
      </c>
      <c r="BU360" s="1">
        <v>363</v>
      </c>
      <c r="BV360" s="1">
        <v>376</v>
      </c>
      <c r="BW360" s="1">
        <v>813</v>
      </c>
      <c r="BZ360" s="1">
        <v>21</v>
      </c>
      <c r="CA360" s="1">
        <v>8</v>
      </c>
      <c r="CB360" s="1">
        <v>38</v>
      </c>
      <c r="CC360" s="1">
        <v>283</v>
      </c>
      <c r="CD360" s="1">
        <v>182</v>
      </c>
      <c r="CE360" s="1">
        <v>173</v>
      </c>
      <c r="CF360" s="1">
        <v>705</v>
      </c>
      <c r="CG360" s="1">
        <v>337</v>
      </c>
      <c r="CH360" s="1">
        <v>200</v>
      </c>
      <c r="CI360" s="1">
        <v>236</v>
      </c>
      <c r="CJ360" s="1">
        <v>773</v>
      </c>
      <c r="CL360" s="1">
        <v>9</v>
      </c>
      <c r="CN360" s="1">
        <v>6</v>
      </c>
      <c r="CO360" s="1">
        <v>33</v>
      </c>
      <c r="CP360" s="1">
        <v>288</v>
      </c>
      <c r="CS360" s="1">
        <v>179</v>
      </c>
      <c r="CT360" s="1">
        <v>105</v>
      </c>
      <c r="CV360" s="1">
        <v>17</v>
      </c>
      <c r="CW360" s="1">
        <v>637</v>
      </c>
      <c r="CY360" s="1">
        <v>352</v>
      </c>
      <c r="CZ360" s="1">
        <v>298</v>
      </c>
      <c r="DC360" s="1">
        <v>650</v>
      </c>
      <c r="DE360" s="1">
        <v>4</v>
      </c>
      <c r="DF360" s="1">
        <v>0</v>
      </c>
      <c r="DH360" s="1">
        <v>0</v>
      </c>
      <c r="DI360" s="1">
        <v>26</v>
      </c>
      <c r="DJ360" s="1">
        <v>6</v>
      </c>
      <c r="DK360" s="1">
        <v>6</v>
      </c>
      <c r="DL360" s="1">
        <v>84</v>
      </c>
      <c r="DM360" s="1">
        <v>242</v>
      </c>
      <c r="DN360" s="1">
        <v>52</v>
      </c>
      <c r="DQ360" s="1">
        <v>1</v>
      </c>
      <c r="DR360" s="1">
        <v>135</v>
      </c>
      <c r="DS360" s="1">
        <v>27</v>
      </c>
      <c r="DU360" s="1">
        <v>583</v>
      </c>
      <c r="DW360" s="1">
        <v>314</v>
      </c>
      <c r="DZ360" s="1">
        <v>224</v>
      </c>
      <c r="EA360" s="1">
        <v>538</v>
      </c>
      <c r="EB360" s="1">
        <v>8</v>
      </c>
      <c r="EC360" s="1">
        <v>5</v>
      </c>
      <c r="ED360" s="1">
        <v>4</v>
      </c>
      <c r="EE360" s="1">
        <v>29</v>
      </c>
      <c r="EF360" s="1">
        <v>137</v>
      </c>
      <c r="EG360" s="1">
        <v>39</v>
      </c>
      <c r="EH360" s="1">
        <v>5</v>
      </c>
      <c r="EI360" s="1">
        <v>354</v>
      </c>
      <c r="EJ360" s="1">
        <v>176</v>
      </c>
      <c r="EK360" s="1">
        <v>164</v>
      </c>
      <c r="EL360" s="1">
        <v>7</v>
      </c>
      <c r="EM360" s="1">
        <v>928</v>
      </c>
      <c r="EN360" s="1">
        <v>417</v>
      </c>
      <c r="EO360" s="1">
        <v>371</v>
      </c>
      <c r="EP360" s="1">
        <v>788</v>
      </c>
      <c r="EQ360" s="1">
        <v>0</v>
      </c>
      <c r="ER360" s="1">
        <v>2</v>
      </c>
      <c r="ES360" s="1">
        <v>3</v>
      </c>
      <c r="ET360" s="1">
        <v>31</v>
      </c>
      <c r="EU360" s="1">
        <v>0</v>
      </c>
      <c r="EV360" s="1">
        <v>237</v>
      </c>
      <c r="EW360" s="1">
        <v>26</v>
      </c>
      <c r="EX360" s="1">
        <v>2</v>
      </c>
      <c r="EY360" s="1">
        <v>7</v>
      </c>
      <c r="EZ360" s="1">
        <v>23</v>
      </c>
      <c r="FA360" s="1">
        <v>0</v>
      </c>
      <c r="FB360" s="1">
        <v>0</v>
      </c>
      <c r="FC360" s="1">
        <v>0</v>
      </c>
      <c r="FD360" s="1">
        <v>0</v>
      </c>
      <c r="FE360" s="1">
        <v>0</v>
      </c>
      <c r="FF360" s="1">
        <v>0</v>
      </c>
      <c r="FG360" s="1">
        <v>2</v>
      </c>
      <c r="FH360" s="1">
        <v>13</v>
      </c>
      <c r="FI360" s="1">
        <v>0</v>
      </c>
      <c r="FJ360" s="1">
        <v>39</v>
      </c>
      <c r="FK360" s="1">
        <v>15</v>
      </c>
      <c r="FL360" s="1">
        <v>0</v>
      </c>
      <c r="FM360" s="1">
        <v>72</v>
      </c>
      <c r="FN360" s="1">
        <v>6</v>
      </c>
      <c r="FO360" s="1">
        <v>1</v>
      </c>
      <c r="FP360" s="1">
        <v>79</v>
      </c>
      <c r="FQ360" s="1">
        <v>1</v>
      </c>
      <c r="FR360" s="1">
        <f>SUM(Tableau17[[#This Row],[2019-T1-ALEXANDRE Audric]:[2019-T1-MARIE Florie]])</f>
        <v>559</v>
      </c>
      <c r="FS360" s="1">
        <v>118</v>
      </c>
      <c r="FT360" s="1">
        <v>310</v>
      </c>
      <c r="FU360" s="1">
        <v>0</v>
      </c>
      <c r="FV360" s="1">
        <v>322</v>
      </c>
      <c r="FW360" s="1">
        <v>0</v>
      </c>
      <c r="FX360" s="1">
        <v>750</v>
      </c>
      <c r="FY360" s="1">
        <v>74</v>
      </c>
      <c r="FZ360" s="1">
        <v>363</v>
      </c>
      <c r="GA360" s="1">
        <v>0</v>
      </c>
      <c r="GB360" s="1">
        <v>376</v>
      </c>
      <c r="GC360" s="1">
        <v>0</v>
      </c>
      <c r="GD360" s="1">
        <v>813</v>
      </c>
      <c r="GE360" s="1">
        <v>283</v>
      </c>
      <c r="GF360" s="1">
        <v>182</v>
      </c>
      <c r="GG360" s="1">
        <v>0</v>
      </c>
      <c r="GH360" s="1">
        <v>240</v>
      </c>
      <c r="GI360" s="1">
        <v>0</v>
      </c>
      <c r="GJ360" s="1">
        <v>705</v>
      </c>
      <c r="GK360" s="1">
        <v>337</v>
      </c>
      <c r="GL360" s="1">
        <v>200</v>
      </c>
      <c r="GM360" s="1">
        <v>0</v>
      </c>
      <c r="GN360" s="1">
        <v>236</v>
      </c>
      <c r="GO360" s="1">
        <v>0</v>
      </c>
      <c r="GP360" s="1">
        <v>773</v>
      </c>
      <c r="GQ360" s="1">
        <v>297</v>
      </c>
      <c r="GR360" s="1">
        <v>105</v>
      </c>
      <c r="GS360" s="1">
        <v>0</v>
      </c>
      <c r="GT360" s="1">
        <v>235</v>
      </c>
      <c r="GU360" s="1">
        <v>0</v>
      </c>
      <c r="GV360" s="1">
        <v>637</v>
      </c>
      <c r="GW360" s="1">
        <v>352</v>
      </c>
      <c r="GX360" s="1">
        <v>0</v>
      </c>
      <c r="GY360" s="1">
        <v>0</v>
      </c>
      <c r="GZ360" s="1">
        <v>298</v>
      </c>
      <c r="HA360" s="1">
        <v>0</v>
      </c>
      <c r="HB360" s="1">
        <v>650</v>
      </c>
      <c r="HC360" s="1">
        <v>392</v>
      </c>
      <c r="HD360" s="1">
        <v>137</v>
      </c>
      <c r="HE360" s="1">
        <v>164</v>
      </c>
      <c r="HF360" s="1">
        <v>230</v>
      </c>
      <c r="HG360" s="1">
        <v>5</v>
      </c>
      <c r="HH360" s="1">
        <v>928</v>
      </c>
      <c r="HI360" s="1">
        <v>417</v>
      </c>
      <c r="HJ360" s="1">
        <v>0</v>
      </c>
      <c r="HK360" s="1">
        <v>371</v>
      </c>
      <c r="HL360" s="1">
        <v>0</v>
      </c>
      <c r="HM360" s="1">
        <v>0</v>
      </c>
      <c r="HN360" s="1">
        <v>788</v>
      </c>
      <c r="HO360" s="1">
        <v>258</v>
      </c>
      <c r="HP360" s="1">
        <v>32</v>
      </c>
      <c r="HQ360" s="1">
        <v>79</v>
      </c>
      <c r="HR360" s="1">
        <v>182</v>
      </c>
      <c r="HS360" s="1">
        <v>17</v>
      </c>
      <c r="HT360" s="1">
        <v>568</v>
      </c>
      <c r="HU360" s="1">
        <v>193</v>
      </c>
      <c r="HV360" s="1">
        <v>75</v>
      </c>
      <c r="HW360" s="1">
        <v>23</v>
      </c>
      <c r="HX360" s="1">
        <v>123</v>
      </c>
      <c r="HY360" s="1">
        <v>0</v>
      </c>
      <c r="HZ360" s="1">
        <v>414</v>
      </c>
      <c r="IA360" s="1">
        <v>248</v>
      </c>
      <c r="IB360" s="1">
        <v>52</v>
      </c>
      <c r="IC360" s="1">
        <v>135</v>
      </c>
      <c r="ID360" s="1">
        <v>143</v>
      </c>
      <c r="IE360" s="1">
        <v>5</v>
      </c>
      <c r="IF360" s="1">
        <v>583</v>
      </c>
      <c r="IG360" s="1">
        <v>314</v>
      </c>
      <c r="IH360" s="1">
        <v>0</v>
      </c>
      <c r="II360" s="1">
        <v>224</v>
      </c>
      <c r="IJ360" s="1">
        <v>0</v>
      </c>
      <c r="IK360" s="1">
        <v>0</v>
      </c>
      <c r="IL360" s="1">
        <v>538</v>
      </c>
      <c r="IM360" s="26">
        <f>IFERROR(Tableau17[[#This Row],[LDIV]]/Tableau17[[#This Row],[Total général]],"")</f>
        <v>7.246376811594203E-3</v>
      </c>
      <c r="IN360" s="26">
        <f>IFERROR(Tableau17[[#This Row],[LDVC]]/Tableau17[[#This Row],[Total général]],"")</f>
        <v>0</v>
      </c>
      <c r="IO360" s="26">
        <f>IFERROR(Tableau17[[#This Row],[LDVD]]/Tableau17[[#This Row],[Total général]],"")</f>
        <v>9.1787439613526575E-2</v>
      </c>
      <c r="IP360" s="26">
        <f>IFERROR(Tableau17[[#This Row],[LDVG]]/Tableau17[[#This Row],[Total général]],"")</f>
        <v>2.8985507246376812E-2</v>
      </c>
      <c r="IQ360" s="26">
        <f>IFERROR(Tableau17[[#This Row],[LEXD]]/Tableau17[[#This Row],[Total général]],"")</f>
        <v>0</v>
      </c>
      <c r="IR360" s="26">
        <f>IFERROR(Tableau17[[#This Row],[LEXG]]/Tableau17[[#This Row],[Total général]],"")</f>
        <v>4.830917874396135E-3</v>
      </c>
      <c r="IS360" s="26">
        <f>IFERROR(Tableau17[[#This Row],[LLR]]/Tableau17[[#This Row],[Total général]],"")</f>
        <v>8.9371980676328497E-2</v>
      </c>
      <c r="IT360" s="26">
        <f>IFERROR(Tableau17[[#This Row],[LREM]]/Tableau17[[#This Row],[Total général]],"")</f>
        <v>4.8309178743961352E-2</v>
      </c>
      <c r="IU360" s="26">
        <f>IFERROR(Tableau17[[#This Row],[LRN]]/Tableau17[[#This Row],[Total général]],"")</f>
        <v>0.46618357487922707</v>
      </c>
      <c r="IV360" s="26">
        <f>IFERROR(Tableau17[[#This Row],[LUG]]/Tableau17[[#This Row],[Total général]],"")</f>
        <v>0.20289855072463769</v>
      </c>
      <c r="IW360" s="26">
        <f>IFERROR(Tableau17[[#This Row],[LVEC]]/Tableau17[[#This Row],[Total général]],"")</f>
        <v>6.0386473429951688E-2</v>
      </c>
      <c r="IX360" s="26">
        <f>IFERROR(Tableau17[[#This Row],[2008-T1-LCMD]]/Tableau17[[#This Row],[2008-T1-TOTAL]],"")</f>
        <v>3.5999999999999997E-2</v>
      </c>
      <c r="IY360" s="26">
        <f>IFERROR(Tableau17[[#This Row],[2008-T1-LDVD]]/Tableau17[[#This Row],[2008-T1-TOTAL]],"")</f>
        <v>6.6666666666666671E-3</v>
      </c>
      <c r="IZ360" s="26">
        <f>IFERROR(Tableau17[[#This Row],[2008-T1-LEXD]]/Tableau17[[#This Row],[2008-T1-TOTAL]],"")</f>
        <v>0</v>
      </c>
      <c r="JA360" s="26">
        <f>IFERROR(Tableau17[[#This Row],[2008-T1-LEXG]]/Tableau17[[#This Row],[2008-T1-TOTAL]],"")</f>
        <v>2.8000000000000001E-2</v>
      </c>
      <c r="JB360" s="26">
        <f>IFERROR(Tableau17[[#This Row],[2008-T1-LFN]]/Tableau17[[#This Row],[2008-T1-TOTAL]],"")</f>
        <v>0.15733333333333333</v>
      </c>
      <c r="JC360" s="26">
        <f>IFERROR(Tableau17[[#This Row],[2008-T1-LMAJ]]/Tableau17[[#This Row],[2008-T1-TOTAL]],"")</f>
        <v>0.37066666666666664</v>
      </c>
      <c r="JD360" s="26">
        <f>IFERROR(Tableau17[[#This Row],[2008-T1-LUG]]/Tableau17[[#This Row],[2008-T1-TOTAL]],"")</f>
        <v>0.40133333333333332</v>
      </c>
      <c r="JE360" s="26">
        <f>IFERROR(Tableau17[[#This Row],[2008-T2-LFN]]/Tableau17[[#This Row],[2008-T2-TOTAL]],"")</f>
        <v>9.1020910209102093E-2</v>
      </c>
      <c r="JF360" s="26">
        <f>IFERROR(Tableau17[[#This Row],[2008-T2-LGC]]/Tableau17[[#This Row],[2008-T2-TOTAL]],"")</f>
        <v>0</v>
      </c>
      <c r="JG360" s="26">
        <f>IFERROR(Tableau17[[#This Row],[2008-T2-LMAJ]]/Tableau17[[#This Row],[2008-T2-TOTAL]],"")</f>
        <v>0.44649446494464945</v>
      </c>
      <c r="JH360" s="26">
        <f>IFERROR(Tableau17[[#This Row],[2008-T2-LUG]]/Tableau17[[#This Row],[2008-T2-TOTAL]],"")</f>
        <v>0.46248462484624847</v>
      </c>
      <c r="JI360" s="26">
        <f>IFERROR(Tableau17[[#This Row],[2014-T1-LDIV]]/Tableau17[[#This Row],[2014-T1-TOTAL]],"")</f>
        <v>0</v>
      </c>
      <c r="JJ360" s="26">
        <f>IFERROR(Tableau17[[#This Row],[2014-T1-LDVD]]/Tableau17[[#This Row],[2014-T1-TOTAL]],"")</f>
        <v>0</v>
      </c>
      <c r="JK360" s="26">
        <f>IFERROR(Tableau17[[#This Row],[2014-T1-LDVG]]/Tableau17[[#This Row],[2014-T1-TOTAL]],"")</f>
        <v>2.9787234042553193E-2</v>
      </c>
      <c r="JL360" s="26">
        <f>IFERROR(Tableau17[[#This Row],[2014-T1-LEXG]]/Tableau17[[#This Row],[2014-T1-TOTAL]],"")</f>
        <v>1.1347517730496455E-2</v>
      </c>
      <c r="JM360" s="26">
        <f>IFERROR(Tableau17[[#This Row],[2014-T1-LFG]]/Tableau17[[#This Row],[2014-T1-TOTAL]],"")</f>
        <v>5.3900709219858157E-2</v>
      </c>
      <c r="JN360" s="26">
        <f>IFERROR(Tableau17[[#This Row],[2014-T1-LFN]]/Tableau17[[#This Row],[2014-T1-TOTAL]],"")</f>
        <v>0.40141843971631208</v>
      </c>
      <c r="JO360" s="26">
        <f>IFERROR(Tableau17[[#This Row],[2014-T1-LUD]]/Tableau17[[#This Row],[2014-T1-TOTAL]],"")</f>
        <v>0.25815602836879431</v>
      </c>
      <c r="JP360" s="26">
        <f>IFERROR(Tableau17[[#This Row],[2014-T1-LUG]]/Tableau17[[#This Row],[2014-T1-TOTAL]],"")</f>
        <v>0.24539007092198581</v>
      </c>
      <c r="JQ360" s="26">
        <f>IFERROR(Tableau17[[#This Row],[2014-T2-LFN]]/Tableau17[[#This Row],[2014-T2-TOTAL]],"")</f>
        <v>0.43596377749029752</v>
      </c>
      <c r="JR360" s="26">
        <f>IFERROR(Tableau17[[#This Row],[2014-T2-LUD]]/Tableau17[[#This Row],[2014-T2-TOTAL]],"")</f>
        <v>0.25873221216041398</v>
      </c>
      <c r="JS360" s="26">
        <f>IFERROR(Tableau17[[#This Row],[2014-T2-LUG]]/Tableau17[[#This Row],[2014-T2-TOTAL]],"")</f>
        <v>0.3053040103492885</v>
      </c>
      <c r="JT360" s="26">
        <f>IFERROR(Tableau17[[#This Row],[2015-T1-BC-DIV]]/Tableau17[[#This Row],[2015-T1-TOTAL]],"")</f>
        <v>0</v>
      </c>
      <c r="JU360" s="26">
        <f>IFERROR(Tableau17[[#This Row],[2015-T1-BC-DLF]]/Tableau17[[#This Row],[2015-T1-TOTAL]],"")</f>
        <v>1.4128728414442701E-2</v>
      </c>
      <c r="JV360" s="26">
        <f>IFERROR(Tableau17[[#This Row],[2015-T1-BC-DVD]]/Tableau17[[#This Row],[2015-T1-TOTAL]],"")</f>
        <v>0</v>
      </c>
      <c r="JW360" s="26">
        <f>IFERROR(Tableau17[[#This Row],[2015-T1-BC-DVG]]/Tableau17[[#This Row],[2015-T1-TOTAL]],"")</f>
        <v>9.4191522762951327E-3</v>
      </c>
      <c r="JX360" s="26">
        <f>IFERROR(Tableau17[[#This Row],[2015-T1-BC-FG]]/Tableau17[[#This Row],[2015-T1-TOTAL]],"")</f>
        <v>5.1805337519623233E-2</v>
      </c>
      <c r="JY360" s="26">
        <f>IFERROR(Tableau17[[#This Row],[2015-T1-BC-FN]]/Tableau17[[#This Row],[2015-T1-TOTAL]],"")</f>
        <v>0.45211930926216642</v>
      </c>
      <c r="JZ360" s="26">
        <f>IFERROR(Tableau17[[#This Row],[2015-T1-BC-MDM]]/Tableau17[[#This Row],[2015-T1-TOTAL]],"")</f>
        <v>0</v>
      </c>
      <c r="KA360" s="26">
        <f>IFERROR(Tableau17[[#This Row],[2015-T1-BC-RDG]]/Tableau17[[#This Row],[2015-T1-TOTAL]],"")</f>
        <v>0</v>
      </c>
      <c r="KB360" s="26">
        <f>IFERROR(Tableau17[[#This Row],[2015-T1-BC-SOC]]/Tableau17[[#This Row],[2015-T1-TOTAL]],"")</f>
        <v>0.28100470957613816</v>
      </c>
      <c r="KC360" s="26">
        <f>IFERROR(Tableau17[[#This Row],[2015-T1-BC-UD]]/Tableau17[[#This Row],[2015-T1-TOTAL]],"")</f>
        <v>0.16483516483516483</v>
      </c>
      <c r="KD360" s="26">
        <f>IFERROR(Tableau17[[#This Row],[2015-T1-BC-UG]]/Tableau17[[#This Row],[2015-T1-TOTAL]],"")</f>
        <v>0</v>
      </c>
      <c r="KE360" s="26">
        <f>IFERROR(Tableau17[[#This Row],[2015-T1-BC-VEC]]/Tableau17[[#This Row],[2015-T1-TOTAL]],"")</f>
        <v>2.6687598116169546E-2</v>
      </c>
      <c r="KF360" s="26">
        <f>IFERROR(Tableau17[[#This Row],[2015-T2-BC-DVG]]/Tableau17[[#This Row],[2015-T2-TOTAL]],"")</f>
        <v>0</v>
      </c>
      <c r="KG360" s="26">
        <f>IFERROR(Tableau17[[#This Row],[2015-T2-BC-FN]]/Tableau17[[#This Row],[2015-T2-TOTAL]],"")</f>
        <v>0.54153846153846152</v>
      </c>
      <c r="KH360" s="26">
        <f>IFERROR(Tableau17[[#This Row],[2015-T2-BC-SOC]]/Tableau17[[#This Row],[2015-T2-TOTAL]],"")</f>
        <v>0.45846153846153848</v>
      </c>
      <c r="KI360" s="26">
        <f>IFERROR(Tableau17[[#This Row],[2015-T2-BC-UD]]/Tableau17[[#This Row],[2015-T2-TOTAL]],"")</f>
        <v>0</v>
      </c>
      <c r="KJ360" s="26">
        <f>IFERROR(Tableau17[[#This Row],[2015-T2-BC-UG]]/Tableau17[[#This Row],[2015-T2-TOTAL]],"")</f>
        <v>0</v>
      </c>
      <c r="KK360" s="26">
        <f>IFERROR(Tableau17[[#This Row],[2017 (L)-T1-COM]]/Tableau17[[#This Row],[2017 (L)-T1-TOTAL]],"")</f>
        <v>0</v>
      </c>
      <c r="KL360" s="26">
        <f>IFERROR(Tableau17[[#This Row],[2017 (L)-T1-DIV]]/Tableau17[[#This Row],[2017 (L)-T1-TOTAL]],"")</f>
        <v>6.8610634648370496E-3</v>
      </c>
      <c r="KM360" s="26">
        <f>IFERROR(Tableau17[[#This Row],[2017 (L)-T1-DLF]]/Tableau17[[#This Row],[2017 (L)-T1-TOTAL]],"")</f>
        <v>0</v>
      </c>
      <c r="KN360" s="26">
        <f>IFERROR(Tableau17[[#This Row],[2017 (L)-T1-DVD]]/Tableau17[[#This Row],[2017 (L)-T1-TOTAL]],"")</f>
        <v>0</v>
      </c>
      <c r="KO360" s="26">
        <f>IFERROR(Tableau17[[#This Row],[2017 (L)-T1-DVG]]/Tableau17[[#This Row],[2017 (L)-T1-TOTAL]],"")</f>
        <v>0</v>
      </c>
      <c r="KP360" s="26">
        <f>IFERROR(Tableau17[[#This Row],[2017 (L)-T1-ECO]]/Tableau17[[#This Row],[2017 (L)-T1-TOTAL]],"")</f>
        <v>4.4596912521440824E-2</v>
      </c>
      <c r="KQ360" s="26">
        <f>IFERROR(Tableau17[[#This Row],[2017 (L)-T1-EXD]]/Tableau17[[#This Row],[2017 (L)-T1-TOTAL]],"")</f>
        <v>1.0291595197255575E-2</v>
      </c>
      <c r="KR360" s="26">
        <f>IFERROR(Tableau17[[#This Row],[2017 (L)-T1-EXG]]/Tableau17[[#This Row],[2017 (L)-T1-TOTAL]],"")</f>
        <v>1.0291595197255575E-2</v>
      </c>
      <c r="KS360" s="26">
        <f>IFERROR(Tableau17[[#This Row],[2017 (L)-T1-FI]]/Tableau17[[#This Row],[2017 (L)-T1-TOTAL]],"")</f>
        <v>0.14408233276157806</v>
      </c>
      <c r="KT360" s="26">
        <f>IFERROR(Tableau17[[#This Row],[2017 (L)-T1-FN]]/Tableau17[[#This Row],[2017 (L)-T1-TOTAL]],"")</f>
        <v>0.41509433962264153</v>
      </c>
      <c r="KU360" s="26">
        <f>IFERROR(Tableau17[[#This Row],[2017 (L)-T1-LR]]/Tableau17[[#This Row],[2017 (L)-T1-TOTAL]],"")</f>
        <v>8.9193825042881647E-2</v>
      </c>
      <c r="KV360" s="26">
        <f>IFERROR(Tableau17[[#This Row],[2017 (L)-T1-MDM]]/Tableau17[[#This Row],[2017 (L)-T1-TOTAL]],"")</f>
        <v>0</v>
      </c>
      <c r="KW360" s="26">
        <f>IFERROR(Tableau17[[#This Row],[2017 (L)-T1-RDG]]/Tableau17[[#This Row],[2017 (L)-T1-TOTAL]],"")</f>
        <v>0</v>
      </c>
      <c r="KX360" s="26">
        <f>IFERROR(Tableau17[[#This Row],[2017 (L)-T1-REG]]/Tableau17[[#This Row],[2017 (L)-T1-TOTAL]],"")</f>
        <v>1.7152658662092624E-3</v>
      </c>
      <c r="KY360" s="26">
        <f>IFERROR(Tableau17[[#This Row],[2017 (L)-T1-REM]]/Tableau17[[#This Row],[2017 (L)-T1-TOTAL]],"")</f>
        <v>0.23156089193825044</v>
      </c>
      <c r="KZ360" s="26">
        <f>IFERROR(Tableau17[[#This Row],[2017 (L)-T1-SOC]]/Tableau17[[#This Row],[2017 (L)-T1-TOTAL]],"")</f>
        <v>4.6312178387650088E-2</v>
      </c>
      <c r="LA360" s="26">
        <f>IFERROR(Tableau17[[#This Row],[2017 (L)-T1-UDI]]/Tableau17[[#This Row],[2017 (L)-T1-TOTAL]],"")</f>
        <v>0</v>
      </c>
      <c r="LB360" s="26">
        <f>IFERROR(Tableau17[[#This Row],[2017 (L)-T2-FI]]/Tableau17[[#This Row],[2017 (L)-T2-TOTAL]],"")</f>
        <v>0</v>
      </c>
      <c r="LC360" s="26">
        <f>IFERROR(Tableau17[[#This Row],[2017 (L)-T2-FN]]/Tableau17[[#This Row],[2017 (L)-T2-TOTAL]],"")</f>
        <v>0.58364312267657992</v>
      </c>
      <c r="LD360" s="26">
        <f>IFERROR(Tableau17[[#This Row],[2017 (L)-T2-LR]]/Tableau17[[#This Row],[2017 (L)-T2-TOTAL]],"")</f>
        <v>0</v>
      </c>
      <c r="LE360" s="26">
        <f>IFERROR(Tableau17[[#This Row],[2017 (L)-T2-MDM]]/Tableau17[[#This Row],[2017 (L)-T2-TOTAL]],"")</f>
        <v>0</v>
      </c>
      <c r="LF360" s="26">
        <f>IFERROR(Tableau17[[#This Row],[2017 (L)-T2-REM]]/Tableau17[[#This Row],[2017 (L)-T2-TOTAL]],"")</f>
        <v>0.41635687732342008</v>
      </c>
      <c r="LG360" s="26">
        <f>IFERROR(Tableau17[[#This Row],[2017-T1-ARTHAUD Nathalie]]/Tableau17[[#This Row],[2017-T1-TOTAL]],"")</f>
        <v>8.6206896551724137E-3</v>
      </c>
      <c r="LH360" s="26">
        <f>IFERROR(Tableau17[[#This Row],[2017-T1-ASSELINEAU Fran]]/Tableau17[[#This Row],[2017-T1-TOTAL]],"")</f>
        <v>5.387931034482759E-3</v>
      </c>
      <c r="LI360" s="26">
        <f>IFERROR(Tableau17[[#This Row],[2017-T1-CHEMINADE Jacques]]/Tableau17[[#This Row],[2017-T1-TOTAL]],"")</f>
        <v>4.3103448275862068E-3</v>
      </c>
      <c r="LJ360" s="26">
        <f>IFERROR(Tableau17[[#This Row],[2017-T1-DUPONT-AIGNAN Nicolas]]/Tableau17[[#This Row],[2017-T1-TOTAL]],"")</f>
        <v>3.125E-2</v>
      </c>
      <c r="LK360" s="26">
        <f>IFERROR(Tableau17[[#This Row],[2017-T1-FILLON Fran]]/Tableau17[[#This Row],[2017-T1-TOTAL]],"")</f>
        <v>0.1476293103448276</v>
      </c>
      <c r="LL360" s="26">
        <f>IFERROR(Tableau17[[#This Row],[2017-T1-HAMON Beno]]/Tableau17[[#This Row],[2017-T1-TOTAL]],"")</f>
        <v>4.2025862068965518E-2</v>
      </c>
      <c r="LM360" s="26">
        <f>IFERROR(Tableau17[[#This Row],[2017-T1-LASSALLE Jean]]/Tableau17[[#This Row],[2017-T1-TOTAL]],"")</f>
        <v>5.387931034482759E-3</v>
      </c>
      <c r="LN360" s="26">
        <f>IFERROR(Tableau17[[#This Row],[2017-T1-LE PEN Marine]]/Tableau17[[#This Row],[2017-T1-TOTAL]],"")</f>
        <v>0.38146551724137934</v>
      </c>
      <c r="LO360" s="26">
        <f>IFERROR(Tableau17[[#This Row],[2017-T1-M Jean-Luc]]/Tableau17[[#This Row],[2017-T1-TOTAL]],"")</f>
        <v>0.18965517241379309</v>
      </c>
      <c r="LP360" s="26">
        <f>IFERROR(Tableau17[[#This Row],[2017-T1-MACRON Emmanuel]]/Tableau17[[#This Row],[2017-T1-TOTAL]],"")</f>
        <v>0.17672413793103448</v>
      </c>
      <c r="LQ360" s="26">
        <f>IFERROR(Tableau17[[#This Row],[2017-T1-POUTOU Philippe]]/Tableau17[[#This Row],[2017-T1-TOTAL]],"")</f>
        <v>7.5431034482758624E-3</v>
      </c>
      <c r="LR360" s="26">
        <f>IFERROR(Tableau17[[#This Row],[2017-T2-LE PEN Marine]]/Tableau17[[#This Row],[2017-T2-TOTAL]],"")</f>
        <v>0.5291878172588832</v>
      </c>
      <c r="LS360" s="26">
        <f>IFERROR(Tableau17[[#This Row],[2017-T2-MACRON Emmanuel]]/Tableau17[[#This Row],[2017-T2-TOTAL]],"")</f>
        <v>0.47081218274111675</v>
      </c>
      <c r="LT360" s="26">
        <f>IFERROR(Tableau17[[#This Row],[2019-T1-ALEXANDRE Audric]]/Tableau17[[#This Row],[2019-T1-TOTAL]],"")</f>
        <v>0</v>
      </c>
      <c r="LU360" s="26">
        <f>IFERROR(Tableau17[[#This Row],[2019-T1-ARTHAUD Nathalie]]/Tableau17[[#This Row],[2019-T1-TOTAL]],"")</f>
        <v>3.5778175313059034E-3</v>
      </c>
      <c r="LV360" s="26">
        <f>IFERROR(Tableau17[[#This Row],[2019-T1-ASSELINEAU François]]/Tableau17[[#This Row],[2019-T1-TOTAL]],"")</f>
        <v>5.3667262969588547E-3</v>
      </c>
      <c r="LW360" s="26">
        <f>IFERROR(Tableau17[[#This Row],[2019-T1-AUBRY Manon]]/Tableau17[[#This Row],[2019-T1-TOTAL]],"")</f>
        <v>5.5456171735241505E-2</v>
      </c>
      <c r="LX360" s="26">
        <f>IFERROR(Tableau17[[#This Row],[2019-T1-AZERGUI Nagib]]/Tableau17[[#This Row],[2019-T1-TOTAL]],"")</f>
        <v>0</v>
      </c>
      <c r="LY360" s="26">
        <f>IFERROR(Tableau17[[#This Row],[2019-T1-BARDELLA Jordan]]/Tableau17[[#This Row],[2019-T1-TOTAL]],"")</f>
        <v>0.42397137745974955</v>
      </c>
      <c r="LZ360" s="26">
        <f>IFERROR(Tableau17[[#This Row],[2019-T1-BELLAMY François-Xavier]]/Tableau17[[#This Row],[2019-T1-TOTAL]],"")</f>
        <v>4.6511627906976744E-2</v>
      </c>
      <c r="MA360" s="26">
        <f>IFERROR(Tableau17[[#This Row],[2019-T1-BIDOU Olivier]]/Tableau17[[#This Row],[2019-T1-TOTAL]],"")</f>
        <v>3.5778175313059034E-3</v>
      </c>
      <c r="MB360" s="26">
        <f>IFERROR(Tableau17[[#This Row],[2019-T1-BOURG Dominique]]/Tableau17[[#This Row],[2019-T1-TOTAL]],"")</f>
        <v>1.2522361359570662E-2</v>
      </c>
      <c r="MC360" s="26">
        <f>IFERROR(Tableau17[[#This Row],[2019-T1-BROSSAT Ian]]/Tableau17[[#This Row],[2019-T1-TOTAL]],"")</f>
        <v>4.1144901610017888E-2</v>
      </c>
      <c r="MD360" s="26">
        <f>IFERROR(Tableau17[[#This Row],[2019-T1-CAILLAUD Sophie]]/Tableau17[[#This Row],[2019-T1-TOTAL]],"")</f>
        <v>0</v>
      </c>
      <c r="ME360" s="26">
        <f>IFERROR(Tableau17[[#This Row],[2019-T1-CAMUS Renaud]]/Tableau17[[#This Row],[2019-T1-TOTAL]],"")</f>
        <v>0</v>
      </c>
      <c r="MF360" s="26">
        <f>IFERROR(Tableau17[[#This Row],[2019-T1-CHALENÇON Christophe]]/Tableau17[[#This Row],[2019-T1-TOTAL]],"")</f>
        <v>0</v>
      </c>
      <c r="MG360" s="26">
        <f>IFERROR(Tableau17[[#This Row],[2019-T1-CORBET Cathy Denise Ginette]]/Tableau17[[#This Row],[2019-T1-TOTAL]],"")</f>
        <v>0</v>
      </c>
      <c r="MH360" s="26">
        <f>IFERROR(Tableau17[[#This Row],[2019-T1-DE PREVOISIN Robert]]/Tableau17[[#This Row],[2019-T1-TOTAL]],"")</f>
        <v>0</v>
      </c>
      <c r="MI360" s="26">
        <f>IFERROR(Tableau17[[#This Row],[2019-T1-DELFEL Thérèse]]/Tableau17[[#This Row],[2019-T1-TOTAL]],"")</f>
        <v>0</v>
      </c>
      <c r="MJ360" s="26">
        <f>IFERROR(Tableau17[[#This Row],[2019-T1-DIEUMEGARD Pierre]]/Tableau17[[#This Row],[2019-T1-TOTAL]],"")</f>
        <v>3.5778175313059034E-3</v>
      </c>
      <c r="MK360" s="26">
        <f>IFERROR(Tableau17[[#This Row],[2019-T1-DUPONT-AIGNAN Nicolas]]/Tableau17[[#This Row],[2019-T1-TOTAL]],"")</f>
        <v>2.3255813953488372E-2</v>
      </c>
      <c r="ML360" s="26">
        <f>IFERROR(Tableau17[[#This Row],[2019-T1-GERNIGON Yves]]/Tableau17[[#This Row],[2019-T1-TOTAL]],"")</f>
        <v>0</v>
      </c>
      <c r="MM360" s="26">
        <f>IFERROR(Tableau17[[#This Row],[2019-T1-GLUCKSMANN Raphaël]]/Tableau17[[#This Row],[2019-T1-TOTAL]],"")</f>
        <v>6.9767441860465115E-2</v>
      </c>
      <c r="MN360" s="26">
        <f>IFERROR(Tableau17[[#This Row],[2019-T1-HAMON Benoît]]/Tableau17[[#This Row],[2019-T1-TOTAL]],"")</f>
        <v>2.6833631484794274E-2</v>
      </c>
      <c r="MO360" s="26">
        <f>IFERROR(Tableau17[[#This Row],[2019-T1-HELGEN Gilles]]/Tableau17[[#This Row],[2019-T1-TOTAL]],"")</f>
        <v>0</v>
      </c>
      <c r="MP360" s="26">
        <f>IFERROR(Tableau17[[#This Row],[2019-T1-JADOT Yannick]]/Tableau17[[#This Row],[2019-T1-TOTAL]],"")</f>
        <v>0.12880143112701253</v>
      </c>
      <c r="MQ360" s="26">
        <f>IFERROR(Tableau17[[#This Row],[2019-T1-LAGARDE Jean-Christophe]]/Tableau17[[#This Row],[2019-T1-TOTAL]],"")</f>
        <v>1.0733452593917709E-2</v>
      </c>
      <c r="MR360" s="26">
        <f>IFERROR(Tableau17[[#This Row],[2019-T1-LALANNE Francis]]/Tableau17[[#This Row],[2019-T1-TOTAL]],"")</f>
        <v>1.7889087656529517E-3</v>
      </c>
      <c r="MS360" s="26">
        <f>IFERROR(Tableau17[[#This Row],[2019-T1-LOISEAU Nathalie]]/Tableau17[[#This Row],[2019-T1-TOTAL]],"")</f>
        <v>0.14132379248658319</v>
      </c>
      <c r="MT360" s="26">
        <f>IFERROR(Tableau17[[#This Row],[2019-T1-MARIE Florie]]/Tableau17[[#This Row],[2019-T1-TOTAL]],"")</f>
        <v>1.7889087656529517E-3</v>
      </c>
      <c r="MU360" s="26">
        <f>IFERROR(Tableau17[[#This Row],[2008-T1-MACROEXTRDROITE]]/Tableau17[[#This Row],[2008-T1-MACROTOTALE]],"")</f>
        <v>0.15733333333333333</v>
      </c>
      <c r="MV360" s="26">
        <f>IFERROR(Tableau17[[#This Row],[2008-T1-MACRODROITE]]/Tableau17[[#This Row],[2008-T1-MACROTOTALE]],"")</f>
        <v>0.41333333333333333</v>
      </c>
      <c r="MW360" s="26">
        <f>IFERROR(Tableau17[[#This Row],[2008-T1-MACROCENTRE]]/Tableau17[[#This Row],[2008-T1-MACROTOTALE]],"")</f>
        <v>0</v>
      </c>
      <c r="MX360" s="26">
        <f>IFERROR(Tableau17[[#This Row],[2008-T1-MACROGAUCHE]]/Tableau17[[#This Row],[2008-T1-MACROTOTALE]],"")</f>
        <v>0.42933333333333334</v>
      </c>
      <c r="MY360" s="26">
        <f>IFERROR(Tableau17[[#This Row],[2008-T1-MACROAUTRE]]/Tableau17[[#This Row],[2008-T1-MACROTOTALE]],"")</f>
        <v>0</v>
      </c>
      <c r="MZ360" s="26">
        <f>IFERROR(Tableau17[[#This Row],[2008-T2-MACROEXTRDROITE]]/Tableau17[[#This Row],[2008-T2-MACROTOTALE]],"")</f>
        <v>9.1020910209102093E-2</v>
      </c>
      <c r="NA360" s="26">
        <f>IFERROR(Tableau17[[#This Row],[2008-T2-MACRODROITE]]/Tableau17[[#This Row],[2008-T2-MACROTOTALE]],"")</f>
        <v>0.44649446494464945</v>
      </c>
      <c r="NB360" s="26">
        <f>IFERROR(Tableau17[[#This Row],[2008-T2-MACROCENTRE]]/Tableau17[[#This Row],[2008-T2-MACROTOTALE]],"")</f>
        <v>0</v>
      </c>
      <c r="NC360" s="26">
        <f>IFERROR(Tableau17[[#This Row],[2008-T2-MACROGAUCHE]]/Tableau17[[#This Row],[2008-T2-MACROTOTALE]],"")</f>
        <v>0.46248462484624847</v>
      </c>
      <c r="ND360" s="26">
        <f>IFERROR(Tableau17[[#This Row],[2008-T2-MACROAUTRE]]/Tableau17[[#This Row],[2008-T2-MACROTOTALE]],"")</f>
        <v>0</v>
      </c>
      <c r="NE360" s="26">
        <f>IFERROR(Tableau17[[#This Row],[2014-T1-MACROEXTRDROITE]]/Tableau17[[#This Row],[2014-T1-MACROTOTALE]],"")</f>
        <v>0.40141843971631208</v>
      </c>
      <c r="NF360" s="26">
        <f>IFERROR(Tableau17[[#This Row],[2014-T1-MACRODROITE]]/Tableau17[[#This Row],[2014-T1-MACROTOTALE]],"")</f>
        <v>0.25815602836879431</v>
      </c>
      <c r="NG360" s="26">
        <f>IFERROR(Tableau17[[#This Row],[2014-T1-MACROCENTRE]]/Tableau17[[#This Row],[2014-T1-MACROTOTALE]],"")</f>
        <v>0</v>
      </c>
      <c r="NH360" s="26">
        <f>IFERROR(Tableau17[[#This Row],[2014-T1-MACROGAUCHE]]/Tableau17[[#This Row],[2014-T1-MACROTOTALE]],"")</f>
        <v>0.34042553191489361</v>
      </c>
      <c r="NI360" s="26">
        <f>IFERROR(Tableau17[[#This Row],[2014-T1-MACROAUTRE]]/Tableau17[[#This Row],[2014-T1-MACROTOTALE]],"")</f>
        <v>0</v>
      </c>
      <c r="NJ360" s="26">
        <f>IFERROR(Tableau17[[#This Row],[2014-T2-MACROEXTRDROITE]]/Tableau17[[#This Row],[2014-T2-MACROTOTALE]],"")</f>
        <v>0.43596377749029752</v>
      </c>
      <c r="NK360" s="26">
        <f>IFERROR(Tableau17[[#This Row],[2014-T2-MACRODROITE]]/Tableau17[[#This Row],[2014-T2-MACROTOTALE]],"")</f>
        <v>0.25873221216041398</v>
      </c>
      <c r="NL360" s="26">
        <f>IFERROR(Tableau17[[#This Row],[2014-T2-MACROCENTRE]]/Tableau17[[#This Row],[2014-T2-MACROTOTALE]],"")</f>
        <v>0</v>
      </c>
      <c r="NM360" s="26">
        <f>IFERROR(Tableau17[[#This Row],[2014-T2-MACROGAUCHE]]/Tableau17[[#This Row],[2014-T2-MACROTOTALE]],"")</f>
        <v>0.3053040103492885</v>
      </c>
      <c r="NN360" s="26">
        <f>IFERROR(Tableau17[[#This Row],[2014-T2-MACROAUTRE]]/Tableau17[[#This Row],[2014-T2-MACROTOTALE]],"")</f>
        <v>0</v>
      </c>
      <c r="NO360" s="26">
        <f>IFERROR( Tableau17[[#This Row],[2015-T1-MACROEXTRDROITE]]/Tableau17[[#This Row],[2015-T1-MACROTOTALE]],"")</f>
        <v>0.46624803767660911</v>
      </c>
      <c r="NP360" s="26">
        <f>IFERROR(Tableau17[[#This Row],[2015-T1-MACRODROITE]]/Tableau17[[#This Row],[2015-T1-MACROTOTALE]],"")</f>
        <v>0.16483516483516483</v>
      </c>
      <c r="NQ360" s="26">
        <f>IFERROR(Tableau17[[#This Row],[2015-T1-MACROCENTRE]]/Tableau17[[#This Row],[2015-T1-MACROTOTALE]],"")</f>
        <v>0</v>
      </c>
      <c r="NR360" s="26">
        <f>IFERROR(Tableau17[[#This Row],[2015-T1-MACROGAUCHE]]/Tableau17[[#This Row],[2015-T1-MACROTOTALE]],"")</f>
        <v>0.36891679748822603</v>
      </c>
      <c r="NS360" s="26">
        <f>IFERROR(Tableau17[[#This Row],[2015-T1-MACROAUTRE]]/Tableau17[[#This Row],[2015-T1-MACROTOTALE]],"")</f>
        <v>0</v>
      </c>
      <c r="NT360" s="26">
        <f>IFERROR(Tableau17[[#This Row],[2015-T2-MACROEXTRDROITE]]/Tableau17[[#This Row],[2015-T2-MACROTOTALE]],"")</f>
        <v>0.54153846153846152</v>
      </c>
      <c r="NU360" s="26">
        <f>IFERROR(Tableau17[[#This Row],[2015-T2-MACRODROITE]]/Tableau17[[#This Row],[2015-T2-MACROTOTALE]],"")</f>
        <v>0</v>
      </c>
      <c r="NV360" s="26">
        <f>IFERROR(Tableau17[[#This Row],[2015-T2-MACROCENTRE]]/Tableau17[[#This Row],[2015-T2-MACROTOTALE]],"")</f>
        <v>0</v>
      </c>
      <c r="NW360" s="26">
        <f>IFERROR(Tableau17[[#This Row],[2015-T2-MACROGAUCHE]]/Tableau17[[#This Row],[2015-T2-MACROTOTALE]],"")</f>
        <v>0.45846153846153848</v>
      </c>
      <c r="NX360" s="26">
        <f>IFERROR(Tableau17[[#This Row],[2015-T2-MACROAUTRE]]/Tableau17[[#This Row],[2015-T2-MACROTOTALE]],"")</f>
        <v>0</v>
      </c>
      <c r="NY360" s="26">
        <f>IFERROR(Tableau17[[#This Row],[2017-T1-MACROEXTRDROITE]]/Tableau17[[#This Row],[2017-T1-MACROTOTALE]],"")</f>
        <v>0.42241379310344829</v>
      </c>
      <c r="NZ360" s="26">
        <f>IFERROR(Tableau17[[#This Row],[2017-T1-MACRODROITE]]/Tableau17[[#This Row],[2017-T1-MACROTOTALE]],"")</f>
        <v>0.1476293103448276</v>
      </c>
      <c r="OA360" s="26">
        <f>IFERROR(Tableau17[[#This Row],[2017-T1-MACROCENTRE]]/Tableau17[[#This Row],[2017-T1-MACROTOTALE]],"")</f>
        <v>0.17672413793103448</v>
      </c>
      <c r="OB360" s="26">
        <f>IFERROR(Tableau17[[#This Row],[2017-T1-MACROGAUCHE]]/Tableau17[[#This Row],[2017-T1-MACROTOTALE]],"")</f>
        <v>0.24784482758620691</v>
      </c>
      <c r="OC360" s="26">
        <f>IFERROR(Tableau17[[#This Row],[2017-T1-MACROAUTRE]]/Tableau17[[#This Row],[2017-T1-MACROTOTALE]],"")</f>
        <v>5.387931034482759E-3</v>
      </c>
      <c r="OD360" s="26">
        <f>IFERROR(Tableau17[[#This Row],[2017-T2-MACROEXTRDROITE]]/Tableau17[[#This Row],[2017-T2-MACROTOTALE]],"")</f>
        <v>0.5291878172588832</v>
      </c>
      <c r="OE360" s="26">
        <f>IFERROR(Tableau17[[#This Row],[2017-T2-MACRODROITE]]/Tableau17[[#This Row],[2017-T2-MACROTOTALE]],"")</f>
        <v>0</v>
      </c>
      <c r="OF360" s="26">
        <f>IFERROR(Tableau17[[#This Row],[2017-T2-MACROCENTRE]]/Tableau17[[#This Row],[2017-T2-MACROTOTALE]],"")</f>
        <v>0.47081218274111675</v>
      </c>
      <c r="OG360" s="26">
        <f>IFERROR(Tableau17[[#This Row],[2017-T2-MACROGAUCHE]]/Tableau17[[#This Row],[2017-T2-MACROTOTALE]],"")</f>
        <v>0</v>
      </c>
      <c r="OH360" s="26">
        <f>IFERROR(Tableau17[[#This Row],[2017-T2-MACROAUTRE]]/Tableau17[[#This Row],[2017-T2-MACROTOTALE]],"")</f>
        <v>0</v>
      </c>
      <c r="OI360" s="26">
        <f>IFERROR(Tableau17[[#This Row],[2019-T1-MACROEXTRDROITE]]/Tableau17[[#This Row],[2019-T1-MACROTOTALE]],"")</f>
        <v>0.45422535211267606</v>
      </c>
      <c r="OJ360" s="26">
        <f>IFERROR(Tableau17[[#This Row],[2019-T1-MACRODROITE]]/Tableau17[[#This Row],[2019-T1-MACROTOTALE]],"")</f>
        <v>5.6338028169014086E-2</v>
      </c>
      <c r="OK360" s="26">
        <f>IFERROR(Tableau17[[#This Row],[2019-T1-MACROCENTRE]]/Tableau17[[#This Row],[2019-T1-MACROTOTALE]],"")</f>
        <v>0.13908450704225353</v>
      </c>
      <c r="OL360" s="26">
        <f>IFERROR(Tableau17[[#This Row],[2019-T1-MACROGAUCHE]]/Tableau17[[#This Row],[2019-T1-MACROTOTALE]],"")</f>
        <v>0.32042253521126762</v>
      </c>
      <c r="OM360" s="26">
        <f>IFERROR(Tableau17[[#This Row],[2019-T1-MACROAUTRE]]/Tableau17[[#This Row],[2019-T1-MACROTOTALE]],"")</f>
        <v>2.9929577464788731E-2</v>
      </c>
      <c r="ON360" s="26">
        <f>IFERROR(Tableau17[[#This Row],[2020-T1-MACROEXTRDROITE]]/Tableau17[[#This Row],[2020-T1-MACROTOTALE]],"")</f>
        <v>0.46618357487922707</v>
      </c>
      <c r="OO360" s="26">
        <f>IFERROR(Tableau17[[#This Row],[2020-T1-MACRODROITE]]/Tableau17[[#This Row],[2020-T1-MACROTOTALE]],"")</f>
        <v>0.18115942028985507</v>
      </c>
      <c r="OP360" s="26">
        <f>IFERROR(Tableau17[[#This Row],[2020-T1-MACROCENTRE]]/Tableau17[[#This Row],[2020-T1-MACROTOTALE]],"")</f>
        <v>5.5555555555555552E-2</v>
      </c>
      <c r="OQ360" s="26">
        <f>IFERROR(Tableau17[[#This Row],[2020-T1-MACROGAUCHE]]/Tableau17[[#This Row],[2020-T1-MACROTOTALE]],"")</f>
        <v>0.29710144927536231</v>
      </c>
      <c r="OR360" s="26">
        <f>IFERROR(Tableau17[[#This Row],[2020-T1-MACROAUTRE]]/Tableau17[[#This Row],[2020-T1-MACROTOTALE]],"")</f>
        <v>0</v>
      </c>
      <c r="OS360" s="26">
        <f>IFERROR(Tableau17[[#This Row],[2017 (L)-T1-MACROEXTRDROITE]]/Tableau17[[#This Row],[2017 (L)-T1-MACROTOTALE]],"")</f>
        <v>0.42538593481989706</v>
      </c>
      <c r="OT360" s="26">
        <f>IFERROR(Tableau17[[#This Row],[2017 (L)-T1-MACRODROITE]]/Tableau17[[#This Row],[2017 (L)-T1-MACROTOTALE]],"")</f>
        <v>8.9193825042881647E-2</v>
      </c>
      <c r="OU360" s="26">
        <f>IFERROR(Tableau17[[#This Row],[2017 (L)-T1-MACROCENTRE]]/Tableau17[[#This Row],[2017 (L)-T1-MACROTOTALE]],"")</f>
        <v>0.23156089193825044</v>
      </c>
      <c r="OV360" s="26">
        <f>IFERROR(Tableau17[[#This Row],[2017 (L)-T1-MACROGAUCHE]]/Tableau17[[#This Row],[2017 (L)-T1-MACROTOTALE]],"")</f>
        <v>0.24528301886792453</v>
      </c>
      <c r="OW360" s="26">
        <f>IFERROR(Tableau17[[#This Row],[2017 (L)-T1-MACROAUTRE]]/Tableau17[[#This Row],[2017 (L)-T1-MACROTOTALE]],"")</f>
        <v>8.5763293310463125E-3</v>
      </c>
      <c r="OX360" s="26">
        <f>IFERROR(Tableau17[[#This Row],[2017 (L)-T2-MACROEXTRDROITE]]/Tableau17[[#This Row],[2017 (L)-T2-MACROTOTALE]],"")</f>
        <v>0.58364312267657992</v>
      </c>
      <c r="OY360" s="26">
        <f>IFERROR(Tableau17[[#This Row],[2017 (L)-T2-MACRODROITE]]/Tableau17[[#This Row],[2017 (L)-T2-MACROTOTALE]],"")</f>
        <v>0</v>
      </c>
      <c r="OZ360" s="26">
        <f>IFERROR(Tableau17[[#This Row],[2017 (L)-T2-MACROCENTRE]]/Tableau17[[#This Row],[2017 (L)-T2-MACROTOTALE]],"")</f>
        <v>0.41635687732342008</v>
      </c>
      <c r="PA360" s="26">
        <f>IFERROR(Tableau17[[#This Row],[2017 (L)-T2-MACROGAUCHE]]/Tableau17[[#This Row],[2017 (L)-T2-MACROTOTALE]],"")</f>
        <v>0</v>
      </c>
      <c r="PB360" s="26">
        <f>IFERROR(Tableau17[[#This Row],[2017 (L)-T2-MACROAUTRE]]/Tableau17[[#This Row],[2017 (L)-T2-MACROTOTALE]],"")</f>
        <v>0</v>
      </c>
      <c r="PC360" s="26">
        <f>IFERROR(Tableau17[[#This Row],[2008_T1_PROCUS]]/Tableau17[[#This Row],[2008_T1_INSCRITS]],0)</f>
        <v>3.3250207813798837E-3</v>
      </c>
      <c r="PD360" s="26">
        <f>IFERROR(Tableau17[[#This Row],[2008_T2_PROCUS]]/Tableau17[[#This Row],[2008_T2_INSCRITS]],0)</f>
        <v>6.6500415627597674E-3</v>
      </c>
      <c r="PE360" s="26">
        <f>Tableau17[[#This Row],[2014_T1_PROCUS]]/Tableau17[[#This Row],[2014_T1_INSCRITS]]</f>
        <v>5.1858254105445114E-3</v>
      </c>
      <c r="PF360" s="26">
        <f>IFERROR(Tableau17[[#This Row],[2014_T2_PROCUS]]/Tableau17[[#This Row],[2014_T2_INSCRITS]],0)</f>
        <v>7.7787381158167671E-3</v>
      </c>
    </row>
    <row r="361" spans="1:422" hidden="1" x14ac:dyDescent="0.2">
      <c r="A361" s="1">
        <v>2</v>
      </c>
      <c r="B361" s="1" t="s">
        <v>268</v>
      </c>
      <c r="C361" s="1" t="s">
        <v>272</v>
      </c>
      <c r="D361" s="1" t="s">
        <v>272</v>
      </c>
      <c r="E361" s="1">
        <v>352</v>
      </c>
      <c r="F361" s="1">
        <v>5.3759540000000001</v>
      </c>
      <c r="G361" s="1">
        <v>43.317559000000003</v>
      </c>
      <c r="H361" s="3">
        <v>1262</v>
      </c>
      <c r="I361" s="3">
        <v>209</v>
      </c>
      <c r="J361" s="1">
        <v>4</v>
      </c>
      <c r="L361" s="1">
        <v>36</v>
      </c>
      <c r="M361" s="1">
        <v>37</v>
      </c>
      <c r="O361" s="1">
        <v>3</v>
      </c>
      <c r="P361" s="1">
        <v>41</v>
      </c>
      <c r="Q361" s="1">
        <v>28</v>
      </c>
      <c r="R361" s="1">
        <v>38</v>
      </c>
      <c r="S361" s="1">
        <v>92</v>
      </c>
      <c r="T361" s="1">
        <v>24</v>
      </c>
      <c r="U361" s="1">
        <v>303</v>
      </c>
      <c r="V361" s="1">
        <v>1179</v>
      </c>
      <c r="W361" s="1">
        <v>485</v>
      </c>
      <c r="X361" s="1">
        <v>6</v>
      </c>
      <c r="Y361" s="2">
        <v>0.41136556000000002</v>
      </c>
      <c r="Z361" s="1">
        <v>1179</v>
      </c>
      <c r="AA361" s="1">
        <v>529</v>
      </c>
      <c r="AB361" s="1">
        <v>4</v>
      </c>
      <c r="AC361" s="2">
        <v>0.44868532999999999</v>
      </c>
      <c r="AD361" s="1">
        <v>1262</v>
      </c>
      <c r="AE361" s="1">
        <v>310</v>
      </c>
      <c r="AF361" s="2">
        <v>0.24564184</v>
      </c>
      <c r="AG361" s="1">
        <f t="shared" si="5"/>
        <v>209</v>
      </c>
      <c r="AH361" s="1">
        <v>1041</v>
      </c>
      <c r="AI361" s="1">
        <v>525</v>
      </c>
      <c r="AJ361" s="1">
        <v>11</v>
      </c>
      <c r="AK361" s="2">
        <v>0.50432277000000003</v>
      </c>
      <c r="AN361" s="1">
        <v>0</v>
      </c>
      <c r="AP361" s="1">
        <v>1223</v>
      </c>
      <c r="AQ361" s="1">
        <v>410</v>
      </c>
      <c r="AR361" s="2">
        <v>0.33524121000000001</v>
      </c>
      <c r="AS361" s="1">
        <v>1223</v>
      </c>
      <c r="AT361" s="1">
        <v>438</v>
      </c>
      <c r="AU361" s="2">
        <v>0.35813572999999999</v>
      </c>
      <c r="AV361" s="1">
        <v>1268</v>
      </c>
      <c r="AW361" s="1">
        <v>408</v>
      </c>
      <c r="AX361" s="2">
        <v>0.32176655999999998</v>
      </c>
      <c r="AY361" s="1">
        <v>1268</v>
      </c>
      <c r="AZ361" s="1">
        <v>355</v>
      </c>
      <c r="BA361" s="2">
        <v>0.27996844999999998</v>
      </c>
      <c r="BB361" s="1">
        <v>1264</v>
      </c>
      <c r="BC361" s="1">
        <v>814</v>
      </c>
      <c r="BD361" s="2">
        <v>0.64398734000000002</v>
      </c>
      <c r="BE361" s="1">
        <v>1263</v>
      </c>
      <c r="BF361" s="1">
        <v>767</v>
      </c>
      <c r="BG361" s="2">
        <v>0.60728424000000003</v>
      </c>
      <c r="BH361" s="1">
        <v>1219</v>
      </c>
      <c r="BI361" s="1">
        <v>374</v>
      </c>
      <c r="BJ361" s="2">
        <v>0.30680886000000002</v>
      </c>
      <c r="BK361" s="1">
        <v>20</v>
      </c>
      <c r="BN361" s="1">
        <v>35</v>
      </c>
      <c r="BO361" s="1">
        <v>61</v>
      </c>
      <c r="BP361" s="1">
        <v>136</v>
      </c>
      <c r="BQ361" s="1">
        <v>258</v>
      </c>
      <c r="BR361" s="1">
        <v>510</v>
      </c>
      <c r="BX361" s="1">
        <v>19</v>
      </c>
      <c r="BZ361" s="1">
        <v>138</v>
      </c>
      <c r="CA361" s="1">
        <v>8</v>
      </c>
      <c r="CB361" s="1">
        <v>32</v>
      </c>
      <c r="CC361" s="1">
        <v>78</v>
      </c>
      <c r="CD361" s="1">
        <v>100</v>
      </c>
      <c r="CE361" s="1">
        <v>95</v>
      </c>
      <c r="CF361" s="1">
        <v>470</v>
      </c>
      <c r="CG361" s="1">
        <v>90</v>
      </c>
      <c r="CH361" s="1">
        <v>201</v>
      </c>
      <c r="CI361" s="1">
        <v>215</v>
      </c>
      <c r="CJ361" s="1">
        <v>506</v>
      </c>
      <c r="CL361" s="1">
        <v>2</v>
      </c>
      <c r="CN361" s="1">
        <v>80</v>
      </c>
      <c r="CO361" s="1">
        <v>46</v>
      </c>
      <c r="CP361" s="1">
        <v>98</v>
      </c>
      <c r="CS361" s="1">
        <v>84</v>
      </c>
      <c r="CT361" s="1">
        <v>47</v>
      </c>
      <c r="CV361" s="1">
        <v>35</v>
      </c>
      <c r="CW361" s="1">
        <v>392</v>
      </c>
      <c r="CX361" s="1">
        <v>255</v>
      </c>
      <c r="CY361" s="1">
        <v>125</v>
      </c>
      <c r="DC361" s="1">
        <v>380</v>
      </c>
      <c r="DE361" s="1">
        <v>25</v>
      </c>
      <c r="DF361" s="1">
        <v>1</v>
      </c>
      <c r="DG361" s="1">
        <v>0</v>
      </c>
      <c r="DH361" s="1">
        <v>8</v>
      </c>
      <c r="DI361" s="1">
        <v>11</v>
      </c>
      <c r="DJ361" s="1">
        <v>2</v>
      </c>
      <c r="DK361" s="1">
        <v>2</v>
      </c>
      <c r="DL361" s="1">
        <v>148</v>
      </c>
      <c r="DM361" s="1">
        <v>52</v>
      </c>
      <c r="DN361" s="1">
        <v>31</v>
      </c>
      <c r="DQ361" s="1">
        <v>3</v>
      </c>
      <c r="DR361" s="1">
        <v>80</v>
      </c>
      <c r="DS361" s="1">
        <v>37</v>
      </c>
      <c r="DU361" s="1">
        <v>400</v>
      </c>
      <c r="DV361" s="1">
        <v>192</v>
      </c>
      <c r="DZ361" s="1">
        <v>138</v>
      </c>
      <c r="EA361" s="1">
        <v>330</v>
      </c>
      <c r="EB361" s="1">
        <v>3</v>
      </c>
      <c r="EC361" s="1">
        <v>5</v>
      </c>
      <c r="ED361" s="1">
        <v>0</v>
      </c>
      <c r="EE361" s="1">
        <v>12</v>
      </c>
      <c r="EF361" s="1">
        <v>63</v>
      </c>
      <c r="EG361" s="1">
        <v>55</v>
      </c>
      <c r="EH361" s="1">
        <v>6</v>
      </c>
      <c r="EI361" s="1">
        <v>123</v>
      </c>
      <c r="EJ361" s="1">
        <v>335</v>
      </c>
      <c r="EK361" s="1">
        <v>182</v>
      </c>
      <c r="EL361" s="1">
        <v>10</v>
      </c>
      <c r="EM361" s="1">
        <v>794</v>
      </c>
      <c r="EN361" s="1">
        <v>137</v>
      </c>
      <c r="EO361" s="1">
        <v>579</v>
      </c>
      <c r="EP361" s="1">
        <v>716</v>
      </c>
      <c r="EQ361" s="1">
        <v>0</v>
      </c>
      <c r="ER361" s="1">
        <v>1</v>
      </c>
      <c r="ES361" s="1">
        <v>4</v>
      </c>
      <c r="ET361" s="1">
        <v>57</v>
      </c>
      <c r="EU361" s="1">
        <v>12</v>
      </c>
      <c r="EV361" s="1">
        <v>65</v>
      </c>
      <c r="EW361" s="1">
        <v>28</v>
      </c>
      <c r="EX361" s="1">
        <v>0</v>
      </c>
      <c r="EY361" s="1">
        <v>3</v>
      </c>
      <c r="EZ361" s="1">
        <v>11</v>
      </c>
      <c r="FA361" s="1">
        <v>0</v>
      </c>
      <c r="FB361" s="1">
        <v>0</v>
      </c>
      <c r="FC361" s="1">
        <v>0</v>
      </c>
      <c r="FD361" s="1">
        <v>0</v>
      </c>
      <c r="FE361" s="1">
        <v>0</v>
      </c>
      <c r="FF361" s="1">
        <v>2</v>
      </c>
      <c r="FG361" s="1">
        <v>0</v>
      </c>
      <c r="FH361" s="1">
        <v>4</v>
      </c>
      <c r="FI361" s="1">
        <v>3</v>
      </c>
      <c r="FJ361" s="1">
        <v>20</v>
      </c>
      <c r="FK361" s="1">
        <v>29</v>
      </c>
      <c r="FL361" s="1">
        <v>0</v>
      </c>
      <c r="FM361" s="1">
        <v>43</v>
      </c>
      <c r="FN361" s="1">
        <v>8</v>
      </c>
      <c r="FO361" s="1">
        <v>5</v>
      </c>
      <c r="FP361" s="1">
        <v>65</v>
      </c>
      <c r="FQ361" s="1">
        <v>0</v>
      </c>
      <c r="FR361" s="1">
        <f>SUM(Tableau17[[#This Row],[2019-T1-ALEXANDRE Audric]:[2019-T1-MARIE Florie]])</f>
        <v>360</v>
      </c>
      <c r="FS361" s="1">
        <v>61</v>
      </c>
      <c r="FT361" s="1">
        <v>156</v>
      </c>
      <c r="FU361" s="1">
        <v>0</v>
      </c>
      <c r="FV361" s="1">
        <v>293</v>
      </c>
      <c r="FW361" s="1">
        <v>0</v>
      </c>
      <c r="FX361" s="1">
        <v>510</v>
      </c>
      <c r="GD361" s="1">
        <v>0</v>
      </c>
      <c r="GE361" s="1">
        <v>78</v>
      </c>
      <c r="GF361" s="1">
        <v>208</v>
      </c>
      <c r="GG361" s="1">
        <v>19</v>
      </c>
      <c r="GH361" s="1">
        <v>165</v>
      </c>
      <c r="GI361" s="1">
        <v>0</v>
      </c>
      <c r="GJ361" s="1">
        <v>470</v>
      </c>
      <c r="GK361" s="1">
        <v>90</v>
      </c>
      <c r="GL361" s="1">
        <v>201</v>
      </c>
      <c r="GM361" s="1">
        <v>0</v>
      </c>
      <c r="GN361" s="1">
        <v>215</v>
      </c>
      <c r="GO361" s="1">
        <v>0</v>
      </c>
      <c r="GP361" s="1">
        <v>506</v>
      </c>
      <c r="GQ361" s="1">
        <v>100</v>
      </c>
      <c r="GR361" s="1">
        <v>47</v>
      </c>
      <c r="GS361" s="1">
        <v>0</v>
      </c>
      <c r="GT361" s="1">
        <v>245</v>
      </c>
      <c r="GU361" s="1">
        <v>0</v>
      </c>
      <c r="GV361" s="1">
        <v>392</v>
      </c>
      <c r="GW361" s="1">
        <v>125</v>
      </c>
      <c r="GX361" s="1">
        <v>0</v>
      </c>
      <c r="GY361" s="1">
        <v>0</v>
      </c>
      <c r="GZ361" s="1">
        <v>255</v>
      </c>
      <c r="HA361" s="1">
        <v>0</v>
      </c>
      <c r="HB361" s="1">
        <v>380</v>
      </c>
      <c r="HC361" s="1">
        <v>140</v>
      </c>
      <c r="HD361" s="1">
        <v>63</v>
      </c>
      <c r="HE361" s="1">
        <v>182</v>
      </c>
      <c r="HF361" s="1">
        <v>403</v>
      </c>
      <c r="HG361" s="1">
        <v>6</v>
      </c>
      <c r="HH361" s="1">
        <v>794</v>
      </c>
      <c r="HI361" s="1">
        <v>137</v>
      </c>
      <c r="HJ361" s="1">
        <v>0</v>
      </c>
      <c r="HK361" s="1">
        <v>579</v>
      </c>
      <c r="HL361" s="1">
        <v>0</v>
      </c>
      <c r="HM361" s="1">
        <v>0</v>
      </c>
      <c r="HN361" s="1">
        <v>716</v>
      </c>
      <c r="HO361" s="1">
        <v>74</v>
      </c>
      <c r="HP361" s="1">
        <v>36</v>
      </c>
      <c r="HQ361" s="1">
        <v>65</v>
      </c>
      <c r="HR361" s="1">
        <v>162</v>
      </c>
      <c r="HS361" s="1">
        <v>30</v>
      </c>
      <c r="HT361" s="1">
        <v>367</v>
      </c>
      <c r="HU361" s="1">
        <v>38</v>
      </c>
      <c r="HV361" s="1">
        <v>77</v>
      </c>
      <c r="HW361" s="1">
        <v>32</v>
      </c>
      <c r="HX361" s="1">
        <v>156</v>
      </c>
      <c r="HY361" s="1">
        <v>0</v>
      </c>
      <c r="HZ361" s="1">
        <v>303</v>
      </c>
      <c r="IA361" s="1">
        <v>55</v>
      </c>
      <c r="IB361" s="1">
        <v>31</v>
      </c>
      <c r="IC361" s="1">
        <v>80</v>
      </c>
      <c r="ID361" s="1">
        <v>206</v>
      </c>
      <c r="IE361" s="1">
        <v>28</v>
      </c>
      <c r="IF361" s="1">
        <v>400</v>
      </c>
      <c r="IG361" s="1">
        <v>0</v>
      </c>
      <c r="IH361" s="1">
        <v>0</v>
      </c>
      <c r="II361" s="1">
        <v>138</v>
      </c>
      <c r="IJ361" s="1">
        <v>192</v>
      </c>
      <c r="IK361" s="1">
        <v>0</v>
      </c>
      <c r="IL361" s="1">
        <v>330</v>
      </c>
      <c r="IM361" s="26">
        <f>IFERROR(Tableau17[[#This Row],[LDIV]]/Tableau17[[#This Row],[Total général]],"")</f>
        <v>1.3201320132013201E-2</v>
      </c>
      <c r="IN361" s="26">
        <f>IFERROR(Tableau17[[#This Row],[LDVC]]/Tableau17[[#This Row],[Total général]],"")</f>
        <v>0</v>
      </c>
      <c r="IO361" s="26">
        <f>IFERROR(Tableau17[[#This Row],[LDVD]]/Tableau17[[#This Row],[Total général]],"")</f>
        <v>0.11881188118811881</v>
      </c>
      <c r="IP361" s="26">
        <f>IFERROR(Tableau17[[#This Row],[LDVG]]/Tableau17[[#This Row],[Total général]],"")</f>
        <v>0.12211221122112212</v>
      </c>
      <c r="IQ361" s="26">
        <f>IFERROR(Tableau17[[#This Row],[LEXD]]/Tableau17[[#This Row],[Total général]],"")</f>
        <v>0</v>
      </c>
      <c r="IR361" s="26">
        <f>IFERROR(Tableau17[[#This Row],[LEXG]]/Tableau17[[#This Row],[Total général]],"")</f>
        <v>9.9009900990099011E-3</v>
      </c>
      <c r="IS361" s="26">
        <f>IFERROR(Tableau17[[#This Row],[LLR]]/Tableau17[[#This Row],[Total général]],"")</f>
        <v>0.13531353135313531</v>
      </c>
      <c r="IT361" s="26">
        <f>IFERROR(Tableau17[[#This Row],[LREM]]/Tableau17[[#This Row],[Total général]],"")</f>
        <v>9.2409240924092403E-2</v>
      </c>
      <c r="IU361" s="26">
        <f>IFERROR(Tableau17[[#This Row],[LRN]]/Tableau17[[#This Row],[Total général]],"")</f>
        <v>0.1254125412541254</v>
      </c>
      <c r="IV361" s="26">
        <f>IFERROR(Tableau17[[#This Row],[LUG]]/Tableau17[[#This Row],[Total général]],"")</f>
        <v>0.30363036303630364</v>
      </c>
      <c r="IW361" s="26">
        <f>IFERROR(Tableau17[[#This Row],[LVEC]]/Tableau17[[#This Row],[Total général]],"")</f>
        <v>7.9207920792079209E-2</v>
      </c>
      <c r="IX361" s="26">
        <f>IFERROR(Tableau17[[#This Row],[2008-T1-LCMD]]/Tableau17[[#This Row],[2008-T1-TOTAL]],"")</f>
        <v>3.9215686274509803E-2</v>
      </c>
      <c r="IY361" s="26">
        <f>IFERROR(Tableau17[[#This Row],[2008-T1-LDVD]]/Tableau17[[#This Row],[2008-T1-TOTAL]],"")</f>
        <v>0</v>
      </c>
      <c r="IZ361" s="26">
        <f>IFERROR(Tableau17[[#This Row],[2008-T1-LEXD]]/Tableau17[[#This Row],[2008-T1-TOTAL]],"")</f>
        <v>0</v>
      </c>
      <c r="JA361" s="26">
        <f>IFERROR(Tableau17[[#This Row],[2008-T1-LEXG]]/Tableau17[[#This Row],[2008-T1-TOTAL]],"")</f>
        <v>6.8627450980392163E-2</v>
      </c>
      <c r="JB361" s="26">
        <f>IFERROR(Tableau17[[#This Row],[2008-T1-LFN]]/Tableau17[[#This Row],[2008-T1-TOTAL]],"")</f>
        <v>0.11960784313725491</v>
      </c>
      <c r="JC361" s="26">
        <f>IFERROR(Tableau17[[#This Row],[2008-T1-LMAJ]]/Tableau17[[#This Row],[2008-T1-TOTAL]],"")</f>
        <v>0.26666666666666666</v>
      </c>
      <c r="JD361" s="26">
        <f>IFERROR(Tableau17[[#This Row],[2008-T1-LUG]]/Tableau17[[#This Row],[2008-T1-TOTAL]],"")</f>
        <v>0.50588235294117645</v>
      </c>
      <c r="JE361" s="26" t="str">
        <f>IFERROR(Tableau17[[#This Row],[2008-T2-LFN]]/Tableau17[[#This Row],[2008-T2-TOTAL]],"")</f>
        <v/>
      </c>
      <c r="JF361" s="26" t="str">
        <f>IFERROR(Tableau17[[#This Row],[2008-T2-LGC]]/Tableau17[[#This Row],[2008-T2-TOTAL]],"")</f>
        <v/>
      </c>
      <c r="JG361" s="26" t="str">
        <f>IFERROR(Tableau17[[#This Row],[2008-T2-LMAJ]]/Tableau17[[#This Row],[2008-T2-TOTAL]],"")</f>
        <v/>
      </c>
      <c r="JH361" s="26" t="str">
        <f>IFERROR(Tableau17[[#This Row],[2008-T2-LUG]]/Tableau17[[#This Row],[2008-T2-TOTAL]],"")</f>
        <v/>
      </c>
      <c r="JI361" s="26">
        <f>IFERROR(Tableau17[[#This Row],[2014-T1-LDIV]]/Tableau17[[#This Row],[2014-T1-TOTAL]],"")</f>
        <v>4.042553191489362E-2</v>
      </c>
      <c r="JJ361" s="26">
        <f>IFERROR(Tableau17[[#This Row],[2014-T1-LDVD]]/Tableau17[[#This Row],[2014-T1-TOTAL]],"")</f>
        <v>0</v>
      </c>
      <c r="JK361" s="26">
        <f>IFERROR(Tableau17[[#This Row],[2014-T1-LDVG]]/Tableau17[[#This Row],[2014-T1-TOTAL]],"")</f>
        <v>0.29361702127659572</v>
      </c>
      <c r="JL361" s="26">
        <f>IFERROR(Tableau17[[#This Row],[2014-T1-LEXG]]/Tableau17[[#This Row],[2014-T1-TOTAL]],"")</f>
        <v>1.7021276595744681E-2</v>
      </c>
      <c r="JM361" s="26">
        <f>IFERROR(Tableau17[[#This Row],[2014-T1-LFG]]/Tableau17[[#This Row],[2014-T1-TOTAL]],"")</f>
        <v>6.8085106382978725E-2</v>
      </c>
      <c r="JN361" s="26">
        <f>IFERROR(Tableau17[[#This Row],[2014-T1-LFN]]/Tableau17[[#This Row],[2014-T1-TOTAL]],"")</f>
        <v>0.16595744680851063</v>
      </c>
      <c r="JO361" s="26">
        <f>IFERROR(Tableau17[[#This Row],[2014-T1-LUD]]/Tableau17[[#This Row],[2014-T1-TOTAL]],"")</f>
        <v>0.21276595744680851</v>
      </c>
      <c r="JP361" s="26">
        <f>IFERROR(Tableau17[[#This Row],[2014-T1-LUG]]/Tableau17[[#This Row],[2014-T1-TOTAL]],"")</f>
        <v>0.20212765957446807</v>
      </c>
      <c r="JQ361" s="26">
        <f>IFERROR(Tableau17[[#This Row],[2014-T2-LFN]]/Tableau17[[#This Row],[2014-T2-TOTAL]],"")</f>
        <v>0.17786561264822134</v>
      </c>
      <c r="JR361" s="26">
        <f>IFERROR(Tableau17[[#This Row],[2014-T2-LUD]]/Tableau17[[#This Row],[2014-T2-TOTAL]],"")</f>
        <v>0.39723320158102765</v>
      </c>
      <c r="JS361" s="26">
        <f>IFERROR(Tableau17[[#This Row],[2014-T2-LUG]]/Tableau17[[#This Row],[2014-T2-TOTAL]],"")</f>
        <v>0.42490118577075098</v>
      </c>
      <c r="JT361" s="26">
        <f>IFERROR(Tableau17[[#This Row],[2015-T1-BC-DIV]]/Tableau17[[#This Row],[2015-T1-TOTAL]],"")</f>
        <v>0</v>
      </c>
      <c r="JU361" s="26">
        <f>IFERROR(Tableau17[[#This Row],[2015-T1-BC-DLF]]/Tableau17[[#This Row],[2015-T1-TOTAL]],"")</f>
        <v>5.1020408163265302E-3</v>
      </c>
      <c r="JV361" s="26">
        <f>IFERROR(Tableau17[[#This Row],[2015-T1-BC-DVD]]/Tableau17[[#This Row],[2015-T1-TOTAL]],"")</f>
        <v>0</v>
      </c>
      <c r="JW361" s="26">
        <f>IFERROR(Tableau17[[#This Row],[2015-T1-BC-DVG]]/Tableau17[[#This Row],[2015-T1-TOTAL]],"")</f>
        <v>0.20408163265306123</v>
      </c>
      <c r="JX361" s="26">
        <f>IFERROR(Tableau17[[#This Row],[2015-T1-BC-FG]]/Tableau17[[#This Row],[2015-T1-TOTAL]],"")</f>
        <v>0.11734693877551021</v>
      </c>
      <c r="JY361" s="26">
        <f>IFERROR(Tableau17[[#This Row],[2015-T1-BC-FN]]/Tableau17[[#This Row],[2015-T1-TOTAL]],"")</f>
        <v>0.25</v>
      </c>
      <c r="JZ361" s="26">
        <f>IFERROR(Tableau17[[#This Row],[2015-T1-BC-MDM]]/Tableau17[[#This Row],[2015-T1-TOTAL]],"")</f>
        <v>0</v>
      </c>
      <c r="KA361" s="26">
        <f>IFERROR(Tableau17[[#This Row],[2015-T1-BC-RDG]]/Tableau17[[#This Row],[2015-T1-TOTAL]],"")</f>
        <v>0</v>
      </c>
      <c r="KB361" s="26">
        <f>IFERROR(Tableau17[[#This Row],[2015-T1-BC-SOC]]/Tableau17[[#This Row],[2015-T1-TOTAL]],"")</f>
        <v>0.21428571428571427</v>
      </c>
      <c r="KC361" s="26">
        <f>IFERROR(Tableau17[[#This Row],[2015-T1-BC-UD]]/Tableau17[[#This Row],[2015-T1-TOTAL]],"")</f>
        <v>0.11989795918367346</v>
      </c>
      <c r="KD361" s="26">
        <f>IFERROR(Tableau17[[#This Row],[2015-T1-BC-UG]]/Tableau17[[#This Row],[2015-T1-TOTAL]],"")</f>
        <v>0</v>
      </c>
      <c r="KE361" s="26">
        <f>IFERROR(Tableau17[[#This Row],[2015-T1-BC-VEC]]/Tableau17[[#This Row],[2015-T1-TOTAL]],"")</f>
        <v>8.9285714285714288E-2</v>
      </c>
      <c r="KF361" s="26">
        <f>IFERROR(Tableau17[[#This Row],[2015-T2-BC-DVG]]/Tableau17[[#This Row],[2015-T2-TOTAL]],"")</f>
        <v>0.67105263157894735</v>
      </c>
      <c r="KG361" s="26">
        <f>IFERROR(Tableau17[[#This Row],[2015-T2-BC-FN]]/Tableau17[[#This Row],[2015-T2-TOTAL]],"")</f>
        <v>0.32894736842105265</v>
      </c>
      <c r="KH361" s="26">
        <f>IFERROR(Tableau17[[#This Row],[2015-T2-BC-SOC]]/Tableau17[[#This Row],[2015-T2-TOTAL]],"")</f>
        <v>0</v>
      </c>
      <c r="KI361" s="26">
        <f>IFERROR(Tableau17[[#This Row],[2015-T2-BC-UD]]/Tableau17[[#This Row],[2015-T2-TOTAL]],"")</f>
        <v>0</v>
      </c>
      <c r="KJ361" s="26">
        <f>IFERROR(Tableau17[[#This Row],[2015-T2-BC-UG]]/Tableau17[[#This Row],[2015-T2-TOTAL]],"")</f>
        <v>0</v>
      </c>
      <c r="KK361" s="26">
        <f>IFERROR(Tableau17[[#This Row],[2017 (L)-T1-COM]]/Tableau17[[#This Row],[2017 (L)-T1-TOTAL]],"")</f>
        <v>0</v>
      </c>
      <c r="KL361" s="26">
        <f>IFERROR(Tableau17[[#This Row],[2017 (L)-T1-DIV]]/Tableau17[[#This Row],[2017 (L)-T1-TOTAL]],"")</f>
        <v>6.25E-2</v>
      </c>
      <c r="KM361" s="26">
        <f>IFERROR(Tableau17[[#This Row],[2017 (L)-T1-DLF]]/Tableau17[[#This Row],[2017 (L)-T1-TOTAL]],"")</f>
        <v>2.5000000000000001E-3</v>
      </c>
      <c r="KN361" s="26">
        <f>IFERROR(Tableau17[[#This Row],[2017 (L)-T1-DVD]]/Tableau17[[#This Row],[2017 (L)-T1-TOTAL]],"")</f>
        <v>0</v>
      </c>
      <c r="KO361" s="26">
        <f>IFERROR(Tableau17[[#This Row],[2017 (L)-T1-DVG]]/Tableau17[[#This Row],[2017 (L)-T1-TOTAL]],"")</f>
        <v>0.02</v>
      </c>
      <c r="KP361" s="26">
        <f>IFERROR(Tableau17[[#This Row],[2017 (L)-T1-ECO]]/Tableau17[[#This Row],[2017 (L)-T1-TOTAL]],"")</f>
        <v>2.75E-2</v>
      </c>
      <c r="KQ361" s="26">
        <f>IFERROR(Tableau17[[#This Row],[2017 (L)-T1-EXD]]/Tableau17[[#This Row],[2017 (L)-T1-TOTAL]],"")</f>
        <v>5.0000000000000001E-3</v>
      </c>
      <c r="KR361" s="26">
        <f>IFERROR(Tableau17[[#This Row],[2017 (L)-T1-EXG]]/Tableau17[[#This Row],[2017 (L)-T1-TOTAL]],"")</f>
        <v>5.0000000000000001E-3</v>
      </c>
      <c r="KS361" s="26">
        <f>IFERROR(Tableau17[[#This Row],[2017 (L)-T1-FI]]/Tableau17[[#This Row],[2017 (L)-T1-TOTAL]],"")</f>
        <v>0.37</v>
      </c>
      <c r="KT361" s="26">
        <f>IFERROR(Tableau17[[#This Row],[2017 (L)-T1-FN]]/Tableau17[[#This Row],[2017 (L)-T1-TOTAL]],"")</f>
        <v>0.13</v>
      </c>
      <c r="KU361" s="26">
        <f>IFERROR(Tableau17[[#This Row],[2017 (L)-T1-LR]]/Tableau17[[#This Row],[2017 (L)-T1-TOTAL]],"")</f>
        <v>7.7499999999999999E-2</v>
      </c>
      <c r="KV361" s="26">
        <f>IFERROR(Tableau17[[#This Row],[2017 (L)-T1-MDM]]/Tableau17[[#This Row],[2017 (L)-T1-TOTAL]],"")</f>
        <v>0</v>
      </c>
      <c r="KW361" s="26">
        <f>IFERROR(Tableau17[[#This Row],[2017 (L)-T1-RDG]]/Tableau17[[#This Row],[2017 (L)-T1-TOTAL]],"")</f>
        <v>0</v>
      </c>
      <c r="KX361" s="26">
        <f>IFERROR(Tableau17[[#This Row],[2017 (L)-T1-REG]]/Tableau17[[#This Row],[2017 (L)-T1-TOTAL]],"")</f>
        <v>7.4999999999999997E-3</v>
      </c>
      <c r="KY361" s="26">
        <f>IFERROR(Tableau17[[#This Row],[2017 (L)-T1-REM]]/Tableau17[[#This Row],[2017 (L)-T1-TOTAL]],"")</f>
        <v>0.2</v>
      </c>
      <c r="KZ361" s="26">
        <f>IFERROR(Tableau17[[#This Row],[2017 (L)-T1-SOC]]/Tableau17[[#This Row],[2017 (L)-T1-TOTAL]],"")</f>
        <v>9.2499999999999999E-2</v>
      </c>
      <c r="LA361" s="26">
        <f>IFERROR(Tableau17[[#This Row],[2017 (L)-T1-UDI]]/Tableau17[[#This Row],[2017 (L)-T1-TOTAL]],"")</f>
        <v>0</v>
      </c>
      <c r="LB361" s="26">
        <f>IFERROR(Tableau17[[#This Row],[2017 (L)-T2-FI]]/Tableau17[[#This Row],[2017 (L)-T2-TOTAL]],"")</f>
        <v>0.58181818181818179</v>
      </c>
      <c r="LC361" s="26">
        <f>IFERROR(Tableau17[[#This Row],[2017 (L)-T2-FN]]/Tableau17[[#This Row],[2017 (L)-T2-TOTAL]],"")</f>
        <v>0</v>
      </c>
      <c r="LD361" s="26">
        <f>IFERROR(Tableau17[[#This Row],[2017 (L)-T2-LR]]/Tableau17[[#This Row],[2017 (L)-T2-TOTAL]],"")</f>
        <v>0</v>
      </c>
      <c r="LE361" s="26">
        <f>IFERROR(Tableau17[[#This Row],[2017 (L)-T2-MDM]]/Tableau17[[#This Row],[2017 (L)-T2-TOTAL]],"")</f>
        <v>0</v>
      </c>
      <c r="LF361" s="26">
        <f>IFERROR(Tableau17[[#This Row],[2017 (L)-T2-REM]]/Tableau17[[#This Row],[2017 (L)-T2-TOTAL]],"")</f>
        <v>0.41818181818181815</v>
      </c>
      <c r="LG361" s="26">
        <f>IFERROR(Tableau17[[#This Row],[2017-T1-ARTHAUD Nathalie]]/Tableau17[[#This Row],[2017-T1-TOTAL]],"")</f>
        <v>3.778337531486146E-3</v>
      </c>
      <c r="LH361" s="26">
        <f>IFERROR(Tableau17[[#This Row],[2017-T1-ASSELINEAU Fran]]/Tableau17[[#This Row],[2017-T1-TOTAL]],"")</f>
        <v>6.2972292191435771E-3</v>
      </c>
      <c r="LI361" s="26">
        <f>IFERROR(Tableau17[[#This Row],[2017-T1-CHEMINADE Jacques]]/Tableau17[[#This Row],[2017-T1-TOTAL]],"")</f>
        <v>0</v>
      </c>
      <c r="LJ361" s="26">
        <f>IFERROR(Tableau17[[#This Row],[2017-T1-DUPONT-AIGNAN Nicolas]]/Tableau17[[#This Row],[2017-T1-TOTAL]],"")</f>
        <v>1.5113350125944584E-2</v>
      </c>
      <c r="LK361" s="26">
        <f>IFERROR(Tableau17[[#This Row],[2017-T1-FILLON Fran]]/Tableau17[[#This Row],[2017-T1-TOTAL]],"")</f>
        <v>7.9345088161209068E-2</v>
      </c>
      <c r="LL361" s="26">
        <f>IFERROR(Tableau17[[#This Row],[2017-T1-HAMON Beno]]/Tableau17[[#This Row],[2017-T1-TOTAL]],"")</f>
        <v>6.9269521410579349E-2</v>
      </c>
      <c r="LM361" s="26">
        <f>IFERROR(Tableau17[[#This Row],[2017-T1-LASSALLE Jean]]/Tableau17[[#This Row],[2017-T1-TOTAL]],"")</f>
        <v>7.556675062972292E-3</v>
      </c>
      <c r="LN361" s="26">
        <f>IFERROR(Tableau17[[#This Row],[2017-T1-LE PEN Marine]]/Tableau17[[#This Row],[2017-T1-TOTAL]],"")</f>
        <v>0.15491183879093198</v>
      </c>
      <c r="LO361" s="26">
        <f>IFERROR(Tableau17[[#This Row],[2017-T1-M Jean-Luc]]/Tableau17[[#This Row],[2017-T1-TOTAL]],"")</f>
        <v>0.42191435768261965</v>
      </c>
      <c r="LP361" s="26">
        <f>IFERROR(Tableau17[[#This Row],[2017-T1-MACRON Emmanuel]]/Tableau17[[#This Row],[2017-T1-TOTAL]],"")</f>
        <v>0.22921914357682618</v>
      </c>
      <c r="LQ361" s="26">
        <f>IFERROR(Tableau17[[#This Row],[2017-T1-POUTOU Philippe]]/Tableau17[[#This Row],[2017-T1-TOTAL]],"")</f>
        <v>1.2594458438287154E-2</v>
      </c>
      <c r="LR361" s="26">
        <f>IFERROR(Tableau17[[#This Row],[2017-T2-LE PEN Marine]]/Tableau17[[#This Row],[2017-T2-TOTAL]],"")</f>
        <v>0.19134078212290503</v>
      </c>
      <c r="LS361" s="26">
        <f>IFERROR(Tableau17[[#This Row],[2017-T2-MACRON Emmanuel]]/Tableau17[[#This Row],[2017-T2-TOTAL]],"")</f>
        <v>0.80865921787709494</v>
      </c>
      <c r="LT361" s="26">
        <f>IFERROR(Tableau17[[#This Row],[2019-T1-ALEXANDRE Audric]]/Tableau17[[#This Row],[2019-T1-TOTAL]],"")</f>
        <v>0</v>
      </c>
      <c r="LU361" s="26">
        <f>IFERROR(Tableau17[[#This Row],[2019-T1-ARTHAUD Nathalie]]/Tableau17[[#This Row],[2019-T1-TOTAL]],"")</f>
        <v>2.7777777777777779E-3</v>
      </c>
      <c r="LV361" s="26">
        <f>IFERROR(Tableau17[[#This Row],[2019-T1-ASSELINEAU François]]/Tableau17[[#This Row],[2019-T1-TOTAL]],"")</f>
        <v>1.1111111111111112E-2</v>
      </c>
      <c r="LW361" s="26">
        <f>IFERROR(Tableau17[[#This Row],[2019-T1-AUBRY Manon]]/Tableau17[[#This Row],[2019-T1-TOTAL]],"")</f>
        <v>0.15833333333333333</v>
      </c>
      <c r="LX361" s="26">
        <f>IFERROR(Tableau17[[#This Row],[2019-T1-AZERGUI Nagib]]/Tableau17[[#This Row],[2019-T1-TOTAL]],"")</f>
        <v>3.3333333333333333E-2</v>
      </c>
      <c r="LY361" s="26">
        <f>IFERROR(Tableau17[[#This Row],[2019-T1-BARDELLA Jordan]]/Tableau17[[#This Row],[2019-T1-TOTAL]],"")</f>
        <v>0.18055555555555555</v>
      </c>
      <c r="LZ361" s="26">
        <f>IFERROR(Tableau17[[#This Row],[2019-T1-BELLAMY François-Xavier]]/Tableau17[[#This Row],[2019-T1-TOTAL]],"")</f>
        <v>7.7777777777777779E-2</v>
      </c>
      <c r="MA361" s="26">
        <f>IFERROR(Tableau17[[#This Row],[2019-T1-BIDOU Olivier]]/Tableau17[[#This Row],[2019-T1-TOTAL]],"")</f>
        <v>0</v>
      </c>
      <c r="MB361" s="26">
        <f>IFERROR(Tableau17[[#This Row],[2019-T1-BOURG Dominique]]/Tableau17[[#This Row],[2019-T1-TOTAL]],"")</f>
        <v>8.3333333333333332E-3</v>
      </c>
      <c r="MC361" s="26">
        <f>IFERROR(Tableau17[[#This Row],[2019-T1-BROSSAT Ian]]/Tableau17[[#This Row],[2019-T1-TOTAL]],"")</f>
        <v>3.0555555555555555E-2</v>
      </c>
      <c r="MD361" s="26">
        <f>IFERROR(Tableau17[[#This Row],[2019-T1-CAILLAUD Sophie]]/Tableau17[[#This Row],[2019-T1-TOTAL]],"")</f>
        <v>0</v>
      </c>
      <c r="ME361" s="26">
        <f>IFERROR(Tableau17[[#This Row],[2019-T1-CAMUS Renaud]]/Tableau17[[#This Row],[2019-T1-TOTAL]],"")</f>
        <v>0</v>
      </c>
      <c r="MF361" s="26">
        <f>IFERROR(Tableau17[[#This Row],[2019-T1-CHALENÇON Christophe]]/Tableau17[[#This Row],[2019-T1-TOTAL]],"")</f>
        <v>0</v>
      </c>
      <c r="MG361" s="26">
        <f>IFERROR(Tableau17[[#This Row],[2019-T1-CORBET Cathy Denise Ginette]]/Tableau17[[#This Row],[2019-T1-TOTAL]],"")</f>
        <v>0</v>
      </c>
      <c r="MH361" s="26">
        <f>IFERROR(Tableau17[[#This Row],[2019-T1-DE PREVOISIN Robert]]/Tableau17[[#This Row],[2019-T1-TOTAL]],"")</f>
        <v>0</v>
      </c>
      <c r="MI361" s="26">
        <f>IFERROR(Tableau17[[#This Row],[2019-T1-DELFEL Thérèse]]/Tableau17[[#This Row],[2019-T1-TOTAL]],"")</f>
        <v>5.5555555555555558E-3</v>
      </c>
      <c r="MJ361" s="26">
        <f>IFERROR(Tableau17[[#This Row],[2019-T1-DIEUMEGARD Pierre]]/Tableau17[[#This Row],[2019-T1-TOTAL]],"")</f>
        <v>0</v>
      </c>
      <c r="MK361" s="26">
        <f>IFERROR(Tableau17[[#This Row],[2019-T1-DUPONT-AIGNAN Nicolas]]/Tableau17[[#This Row],[2019-T1-TOTAL]],"")</f>
        <v>1.1111111111111112E-2</v>
      </c>
      <c r="ML361" s="26">
        <f>IFERROR(Tableau17[[#This Row],[2019-T1-GERNIGON Yves]]/Tableau17[[#This Row],[2019-T1-TOTAL]],"")</f>
        <v>8.3333333333333332E-3</v>
      </c>
      <c r="MM361" s="26">
        <f>IFERROR(Tableau17[[#This Row],[2019-T1-GLUCKSMANN Raphaël]]/Tableau17[[#This Row],[2019-T1-TOTAL]],"")</f>
        <v>5.5555555555555552E-2</v>
      </c>
      <c r="MN361" s="26">
        <f>IFERROR(Tableau17[[#This Row],[2019-T1-HAMON Benoît]]/Tableau17[[#This Row],[2019-T1-TOTAL]],"")</f>
        <v>8.0555555555555561E-2</v>
      </c>
      <c r="MO361" s="26">
        <f>IFERROR(Tableau17[[#This Row],[2019-T1-HELGEN Gilles]]/Tableau17[[#This Row],[2019-T1-TOTAL]],"")</f>
        <v>0</v>
      </c>
      <c r="MP361" s="26">
        <f>IFERROR(Tableau17[[#This Row],[2019-T1-JADOT Yannick]]/Tableau17[[#This Row],[2019-T1-TOTAL]],"")</f>
        <v>0.11944444444444445</v>
      </c>
      <c r="MQ361" s="26">
        <f>IFERROR(Tableau17[[#This Row],[2019-T1-LAGARDE Jean-Christophe]]/Tableau17[[#This Row],[2019-T1-TOTAL]],"")</f>
        <v>2.2222222222222223E-2</v>
      </c>
      <c r="MR361" s="26">
        <f>IFERROR(Tableau17[[#This Row],[2019-T1-LALANNE Francis]]/Tableau17[[#This Row],[2019-T1-TOTAL]],"")</f>
        <v>1.3888888888888888E-2</v>
      </c>
      <c r="MS361" s="26">
        <f>IFERROR(Tableau17[[#This Row],[2019-T1-LOISEAU Nathalie]]/Tableau17[[#This Row],[2019-T1-TOTAL]],"")</f>
        <v>0.18055555555555555</v>
      </c>
      <c r="MT361" s="26">
        <f>IFERROR(Tableau17[[#This Row],[2019-T1-MARIE Florie]]/Tableau17[[#This Row],[2019-T1-TOTAL]],"")</f>
        <v>0</v>
      </c>
      <c r="MU361" s="26">
        <f>IFERROR(Tableau17[[#This Row],[2008-T1-MACROEXTRDROITE]]/Tableau17[[#This Row],[2008-T1-MACROTOTALE]],"")</f>
        <v>0.11960784313725491</v>
      </c>
      <c r="MV361" s="26">
        <f>IFERROR(Tableau17[[#This Row],[2008-T1-MACRODROITE]]/Tableau17[[#This Row],[2008-T1-MACROTOTALE]],"")</f>
        <v>0.30588235294117649</v>
      </c>
      <c r="MW361" s="26">
        <f>IFERROR(Tableau17[[#This Row],[2008-T1-MACROCENTRE]]/Tableau17[[#This Row],[2008-T1-MACROTOTALE]],"")</f>
        <v>0</v>
      </c>
      <c r="MX361" s="26">
        <f>IFERROR(Tableau17[[#This Row],[2008-T1-MACROGAUCHE]]/Tableau17[[#This Row],[2008-T1-MACROTOTALE]],"")</f>
        <v>0.57450980392156858</v>
      </c>
      <c r="MY361" s="26">
        <f>IFERROR(Tableau17[[#This Row],[2008-T1-MACROAUTRE]]/Tableau17[[#This Row],[2008-T1-MACROTOTALE]],"")</f>
        <v>0</v>
      </c>
      <c r="MZ361" s="26" t="str">
        <f>IFERROR(Tableau17[[#This Row],[2008-T2-MACROEXTRDROITE]]/Tableau17[[#This Row],[2008-T2-MACROTOTALE]],"")</f>
        <v/>
      </c>
      <c r="NA361" s="26" t="str">
        <f>IFERROR(Tableau17[[#This Row],[2008-T2-MACRODROITE]]/Tableau17[[#This Row],[2008-T2-MACROTOTALE]],"")</f>
        <v/>
      </c>
      <c r="NB361" s="26" t="str">
        <f>IFERROR(Tableau17[[#This Row],[2008-T2-MACROCENTRE]]/Tableau17[[#This Row],[2008-T2-MACROTOTALE]],"")</f>
        <v/>
      </c>
      <c r="NC361" s="26" t="str">
        <f>IFERROR(Tableau17[[#This Row],[2008-T2-MACROGAUCHE]]/Tableau17[[#This Row],[2008-T2-MACROTOTALE]],"")</f>
        <v/>
      </c>
      <c r="ND361" s="26" t="str">
        <f>IFERROR(Tableau17[[#This Row],[2008-T2-MACROAUTRE]]/Tableau17[[#This Row],[2008-T2-MACROTOTALE]],"")</f>
        <v/>
      </c>
      <c r="NE361" s="26">
        <f>IFERROR(Tableau17[[#This Row],[2014-T1-MACROEXTRDROITE]]/Tableau17[[#This Row],[2014-T1-MACROTOTALE]],"")</f>
        <v>0.16595744680851063</v>
      </c>
      <c r="NF361" s="26">
        <f>IFERROR(Tableau17[[#This Row],[2014-T1-MACRODROITE]]/Tableau17[[#This Row],[2014-T1-MACROTOTALE]],"")</f>
        <v>0.44255319148936167</v>
      </c>
      <c r="NG361" s="26">
        <f>IFERROR(Tableau17[[#This Row],[2014-T1-MACROCENTRE]]/Tableau17[[#This Row],[2014-T1-MACROTOTALE]],"")</f>
        <v>4.042553191489362E-2</v>
      </c>
      <c r="NH361" s="26">
        <f>IFERROR(Tableau17[[#This Row],[2014-T1-MACROGAUCHE]]/Tableau17[[#This Row],[2014-T1-MACROTOTALE]],"")</f>
        <v>0.35106382978723405</v>
      </c>
      <c r="NI361" s="26">
        <f>IFERROR(Tableau17[[#This Row],[2014-T1-MACROAUTRE]]/Tableau17[[#This Row],[2014-T1-MACROTOTALE]],"")</f>
        <v>0</v>
      </c>
      <c r="NJ361" s="26">
        <f>IFERROR(Tableau17[[#This Row],[2014-T2-MACROEXTRDROITE]]/Tableau17[[#This Row],[2014-T2-MACROTOTALE]],"")</f>
        <v>0.17786561264822134</v>
      </c>
      <c r="NK361" s="26">
        <f>IFERROR(Tableau17[[#This Row],[2014-T2-MACRODROITE]]/Tableau17[[#This Row],[2014-T2-MACROTOTALE]],"")</f>
        <v>0.39723320158102765</v>
      </c>
      <c r="NL361" s="26">
        <f>IFERROR(Tableau17[[#This Row],[2014-T2-MACROCENTRE]]/Tableau17[[#This Row],[2014-T2-MACROTOTALE]],"")</f>
        <v>0</v>
      </c>
      <c r="NM361" s="26">
        <f>IFERROR(Tableau17[[#This Row],[2014-T2-MACROGAUCHE]]/Tableau17[[#This Row],[2014-T2-MACROTOTALE]],"")</f>
        <v>0.42490118577075098</v>
      </c>
      <c r="NN361" s="26">
        <f>IFERROR(Tableau17[[#This Row],[2014-T2-MACROAUTRE]]/Tableau17[[#This Row],[2014-T2-MACROTOTALE]],"")</f>
        <v>0</v>
      </c>
      <c r="NO361" s="26">
        <f>IFERROR( Tableau17[[#This Row],[2015-T1-MACROEXTRDROITE]]/Tableau17[[#This Row],[2015-T1-MACROTOTALE]],"")</f>
        <v>0.25510204081632654</v>
      </c>
      <c r="NP361" s="26">
        <f>IFERROR(Tableau17[[#This Row],[2015-T1-MACRODROITE]]/Tableau17[[#This Row],[2015-T1-MACROTOTALE]],"")</f>
        <v>0.11989795918367346</v>
      </c>
      <c r="NQ361" s="26">
        <f>IFERROR(Tableau17[[#This Row],[2015-T1-MACROCENTRE]]/Tableau17[[#This Row],[2015-T1-MACROTOTALE]],"")</f>
        <v>0</v>
      </c>
      <c r="NR361" s="26">
        <f>IFERROR(Tableau17[[#This Row],[2015-T1-MACROGAUCHE]]/Tableau17[[#This Row],[2015-T1-MACROTOTALE]],"")</f>
        <v>0.625</v>
      </c>
      <c r="NS361" s="26">
        <f>IFERROR(Tableau17[[#This Row],[2015-T1-MACROAUTRE]]/Tableau17[[#This Row],[2015-T1-MACROTOTALE]],"")</f>
        <v>0</v>
      </c>
      <c r="NT361" s="26">
        <f>IFERROR(Tableau17[[#This Row],[2015-T2-MACROEXTRDROITE]]/Tableau17[[#This Row],[2015-T2-MACROTOTALE]],"")</f>
        <v>0.32894736842105265</v>
      </c>
      <c r="NU361" s="26">
        <f>IFERROR(Tableau17[[#This Row],[2015-T2-MACRODROITE]]/Tableau17[[#This Row],[2015-T2-MACROTOTALE]],"")</f>
        <v>0</v>
      </c>
      <c r="NV361" s="26">
        <f>IFERROR(Tableau17[[#This Row],[2015-T2-MACROCENTRE]]/Tableau17[[#This Row],[2015-T2-MACROTOTALE]],"")</f>
        <v>0</v>
      </c>
      <c r="NW361" s="26">
        <f>IFERROR(Tableau17[[#This Row],[2015-T2-MACROGAUCHE]]/Tableau17[[#This Row],[2015-T2-MACROTOTALE]],"")</f>
        <v>0.67105263157894735</v>
      </c>
      <c r="NX361" s="26">
        <f>IFERROR(Tableau17[[#This Row],[2015-T2-MACROAUTRE]]/Tableau17[[#This Row],[2015-T2-MACROTOTALE]],"")</f>
        <v>0</v>
      </c>
      <c r="NY361" s="26">
        <f>IFERROR(Tableau17[[#This Row],[2017-T1-MACROEXTRDROITE]]/Tableau17[[#This Row],[2017-T1-MACROTOTALE]],"")</f>
        <v>0.17632241813602015</v>
      </c>
      <c r="NZ361" s="26">
        <f>IFERROR(Tableau17[[#This Row],[2017-T1-MACRODROITE]]/Tableau17[[#This Row],[2017-T1-MACROTOTALE]],"")</f>
        <v>7.9345088161209068E-2</v>
      </c>
      <c r="OA361" s="26">
        <f>IFERROR(Tableau17[[#This Row],[2017-T1-MACROCENTRE]]/Tableau17[[#This Row],[2017-T1-MACROTOTALE]],"")</f>
        <v>0.22921914357682618</v>
      </c>
      <c r="OB361" s="26">
        <f>IFERROR(Tableau17[[#This Row],[2017-T1-MACROGAUCHE]]/Tableau17[[#This Row],[2017-T1-MACROTOTALE]],"")</f>
        <v>0.50755667506297231</v>
      </c>
      <c r="OC361" s="26">
        <f>IFERROR(Tableau17[[#This Row],[2017-T1-MACROAUTRE]]/Tableau17[[#This Row],[2017-T1-MACROTOTALE]],"")</f>
        <v>7.556675062972292E-3</v>
      </c>
      <c r="OD361" s="26">
        <f>IFERROR(Tableau17[[#This Row],[2017-T2-MACROEXTRDROITE]]/Tableau17[[#This Row],[2017-T2-MACROTOTALE]],"")</f>
        <v>0.19134078212290503</v>
      </c>
      <c r="OE361" s="26">
        <f>IFERROR(Tableau17[[#This Row],[2017-T2-MACRODROITE]]/Tableau17[[#This Row],[2017-T2-MACROTOTALE]],"")</f>
        <v>0</v>
      </c>
      <c r="OF361" s="26">
        <f>IFERROR(Tableau17[[#This Row],[2017-T2-MACROCENTRE]]/Tableau17[[#This Row],[2017-T2-MACROTOTALE]],"")</f>
        <v>0.80865921787709494</v>
      </c>
      <c r="OG361" s="26">
        <f>IFERROR(Tableau17[[#This Row],[2017-T2-MACROGAUCHE]]/Tableau17[[#This Row],[2017-T2-MACROTOTALE]],"")</f>
        <v>0</v>
      </c>
      <c r="OH361" s="26">
        <f>IFERROR(Tableau17[[#This Row],[2017-T2-MACROAUTRE]]/Tableau17[[#This Row],[2017-T2-MACROTOTALE]],"")</f>
        <v>0</v>
      </c>
      <c r="OI361" s="26">
        <f>IFERROR(Tableau17[[#This Row],[2019-T1-MACROEXTRDROITE]]/Tableau17[[#This Row],[2019-T1-MACROTOTALE]],"")</f>
        <v>0.20163487738419619</v>
      </c>
      <c r="OJ361" s="26">
        <f>IFERROR(Tableau17[[#This Row],[2019-T1-MACRODROITE]]/Tableau17[[#This Row],[2019-T1-MACROTOTALE]],"")</f>
        <v>9.8092643051771122E-2</v>
      </c>
      <c r="OK361" s="26">
        <f>IFERROR(Tableau17[[#This Row],[2019-T1-MACROCENTRE]]/Tableau17[[#This Row],[2019-T1-MACROTOTALE]],"")</f>
        <v>0.17711171662125341</v>
      </c>
      <c r="OL361" s="26">
        <f>IFERROR(Tableau17[[#This Row],[2019-T1-MACROGAUCHE]]/Tableau17[[#This Row],[2019-T1-MACROTOTALE]],"")</f>
        <v>0.44141689373297005</v>
      </c>
      <c r="OM361" s="26">
        <f>IFERROR(Tableau17[[#This Row],[2019-T1-MACROAUTRE]]/Tableau17[[#This Row],[2019-T1-MACROTOTALE]],"")</f>
        <v>8.1743869209809264E-2</v>
      </c>
      <c r="ON361" s="26">
        <f>IFERROR(Tableau17[[#This Row],[2020-T1-MACROEXTRDROITE]]/Tableau17[[#This Row],[2020-T1-MACROTOTALE]],"")</f>
        <v>0.1254125412541254</v>
      </c>
      <c r="OO361" s="26">
        <f>IFERROR(Tableau17[[#This Row],[2020-T1-MACRODROITE]]/Tableau17[[#This Row],[2020-T1-MACROTOTALE]],"")</f>
        <v>0.25412541254125415</v>
      </c>
      <c r="OP361" s="26">
        <f>IFERROR(Tableau17[[#This Row],[2020-T1-MACROCENTRE]]/Tableau17[[#This Row],[2020-T1-MACROTOTALE]],"")</f>
        <v>0.10561056105610561</v>
      </c>
      <c r="OQ361" s="26">
        <f>IFERROR(Tableau17[[#This Row],[2020-T1-MACROGAUCHE]]/Tableau17[[#This Row],[2020-T1-MACROTOTALE]],"")</f>
        <v>0.51485148514851486</v>
      </c>
      <c r="OR361" s="26">
        <f>IFERROR(Tableau17[[#This Row],[2020-T1-MACROAUTRE]]/Tableau17[[#This Row],[2020-T1-MACROTOTALE]],"")</f>
        <v>0</v>
      </c>
      <c r="OS361" s="26">
        <f>IFERROR(Tableau17[[#This Row],[2017 (L)-T1-MACROEXTRDROITE]]/Tableau17[[#This Row],[2017 (L)-T1-MACROTOTALE]],"")</f>
        <v>0.13750000000000001</v>
      </c>
      <c r="OT361" s="26">
        <f>IFERROR(Tableau17[[#This Row],[2017 (L)-T1-MACRODROITE]]/Tableau17[[#This Row],[2017 (L)-T1-MACROTOTALE]],"")</f>
        <v>7.7499999999999999E-2</v>
      </c>
      <c r="OU361" s="26">
        <f>IFERROR(Tableau17[[#This Row],[2017 (L)-T1-MACROCENTRE]]/Tableau17[[#This Row],[2017 (L)-T1-MACROTOTALE]],"")</f>
        <v>0.2</v>
      </c>
      <c r="OV361" s="26">
        <f>IFERROR(Tableau17[[#This Row],[2017 (L)-T1-MACROGAUCHE]]/Tableau17[[#This Row],[2017 (L)-T1-MACROTOTALE]],"")</f>
        <v>0.51500000000000001</v>
      </c>
      <c r="OW361" s="26">
        <f>IFERROR(Tableau17[[#This Row],[2017 (L)-T1-MACROAUTRE]]/Tableau17[[#This Row],[2017 (L)-T1-MACROTOTALE]],"")</f>
        <v>7.0000000000000007E-2</v>
      </c>
      <c r="OX361" s="26">
        <f>IFERROR(Tableau17[[#This Row],[2017 (L)-T2-MACROEXTRDROITE]]/Tableau17[[#This Row],[2017 (L)-T2-MACROTOTALE]],"")</f>
        <v>0</v>
      </c>
      <c r="OY361" s="26">
        <f>IFERROR(Tableau17[[#This Row],[2017 (L)-T2-MACRODROITE]]/Tableau17[[#This Row],[2017 (L)-T2-MACROTOTALE]],"")</f>
        <v>0</v>
      </c>
      <c r="OZ361" s="26">
        <f>IFERROR(Tableau17[[#This Row],[2017 (L)-T2-MACROCENTRE]]/Tableau17[[#This Row],[2017 (L)-T2-MACROTOTALE]],"")</f>
        <v>0.41818181818181815</v>
      </c>
      <c r="PA361" s="26">
        <f>IFERROR(Tableau17[[#This Row],[2017 (L)-T2-MACROGAUCHE]]/Tableau17[[#This Row],[2017 (L)-T2-MACROTOTALE]],"")</f>
        <v>0.58181818181818179</v>
      </c>
      <c r="PB361" s="26">
        <f>IFERROR(Tableau17[[#This Row],[2017 (L)-T2-MACROAUTRE]]/Tableau17[[#This Row],[2017 (L)-T2-MACROTOTALE]],"")</f>
        <v>0</v>
      </c>
      <c r="PC361" s="26">
        <f>IFERROR(Tableau17[[#This Row],[2008_T1_PROCUS]]/Tableau17[[#This Row],[2008_T1_INSCRITS]],0)</f>
        <v>1.0566762728146013E-2</v>
      </c>
      <c r="PD361" s="26">
        <f>IFERROR(Tableau17[[#This Row],[2008_T2_PROCUS]]/Tableau17[[#This Row],[2008_T2_INSCRITS]],0)</f>
        <v>0</v>
      </c>
      <c r="PE361" s="26">
        <f>Tableau17[[#This Row],[2014_T1_PROCUS]]/Tableau17[[#This Row],[2014_T1_INSCRITS]]</f>
        <v>5.0890585241730284E-3</v>
      </c>
      <c r="PF361" s="26">
        <f>IFERROR(Tableau17[[#This Row],[2014_T2_PROCUS]]/Tableau17[[#This Row],[2014_T2_INSCRITS]],0)</f>
        <v>3.3927056827820186E-3</v>
      </c>
    </row>
    <row r="362" spans="1:422" hidden="1" x14ac:dyDescent="0.2">
      <c r="A362" s="1">
        <v>2</v>
      </c>
      <c r="B362" s="1" t="s">
        <v>276</v>
      </c>
      <c r="C362" s="1" t="s">
        <v>279</v>
      </c>
      <c r="D362" s="1" t="s">
        <v>279</v>
      </c>
      <c r="E362" s="1">
        <v>362</v>
      </c>
      <c r="F362" s="1">
        <v>5.3817310000000003</v>
      </c>
      <c r="G362" s="1">
        <v>43.314883999999999</v>
      </c>
      <c r="H362" s="3">
        <v>1075</v>
      </c>
      <c r="I362" s="3">
        <v>233</v>
      </c>
      <c r="J362" s="1">
        <v>0</v>
      </c>
      <c r="L362" s="1">
        <v>59</v>
      </c>
      <c r="M362" s="1">
        <v>21</v>
      </c>
      <c r="O362" s="1">
        <v>5</v>
      </c>
      <c r="P362" s="1">
        <v>33</v>
      </c>
      <c r="Q362" s="1">
        <v>13</v>
      </c>
      <c r="R362" s="1">
        <v>32</v>
      </c>
      <c r="S362" s="1">
        <v>36</v>
      </c>
      <c r="T362" s="1">
        <v>7</v>
      </c>
      <c r="U362" s="1">
        <v>206</v>
      </c>
      <c r="V362" s="1">
        <v>1001</v>
      </c>
      <c r="W362" s="1">
        <v>417</v>
      </c>
      <c r="X362" s="1">
        <v>5</v>
      </c>
      <c r="Y362" s="2">
        <v>0.41658341999999998</v>
      </c>
      <c r="Z362" s="1">
        <v>1001</v>
      </c>
      <c r="AA362" s="1">
        <v>443</v>
      </c>
      <c r="AB362" s="1">
        <v>6</v>
      </c>
      <c r="AC362" s="2">
        <v>0.44255744000000002</v>
      </c>
      <c r="AD362" s="1">
        <v>1075</v>
      </c>
      <c r="AE362" s="1">
        <v>214</v>
      </c>
      <c r="AF362" s="2">
        <v>0.19906977000000001</v>
      </c>
      <c r="AG362" s="1">
        <f t="shared" si="5"/>
        <v>233</v>
      </c>
      <c r="AH362" s="1">
        <v>967</v>
      </c>
      <c r="AI362" s="1">
        <v>452</v>
      </c>
      <c r="AJ362" s="1">
        <v>3</v>
      </c>
      <c r="AK362" s="2">
        <v>0.46742503000000002</v>
      </c>
      <c r="AN362" s="1">
        <v>0</v>
      </c>
      <c r="AP362" s="1">
        <v>1016</v>
      </c>
      <c r="AQ362" s="1">
        <v>338</v>
      </c>
      <c r="AR362" s="2">
        <v>0.33267717000000002</v>
      </c>
      <c r="AS362" s="1">
        <v>1016</v>
      </c>
      <c r="AT362" s="1">
        <v>343</v>
      </c>
      <c r="AU362" s="2">
        <v>0.33759843</v>
      </c>
      <c r="AV362" s="1">
        <v>1043</v>
      </c>
      <c r="AW362" s="1">
        <v>283</v>
      </c>
      <c r="AX362" s="2">
        <v>0.27133268999999999</v>
      </c>
      <c r="AY362" s="1">
        <v>1042</v>
      </c>
      <c r="AZ362" s="1">
        <v>218</v>
      </c>
      <c r="BA362" s="2">
        <v>0.20921305000000001</v>
      </c>
      <c r="BB362" s="1">
        <v>1045</v>
      </c>
      <c r="BC362" s="1">
        <v>609</v>
      </c>
      <c r="BD362" s="2">
        <v>0.58277511999999998</v>
      </c>
      <c r="BE362" s="1">
        <v>1045</v>
      </c>
      <c r="BF362" s="1">
        <v>562</v>
      </c>
      <c r="BG362" s="2">
        <v>0.53779904000000001</v>
      </c>
      <c r="BH362" s="1">
        <v>1048</v>
      </c>
      <c r="BI362" s="1">
        <v>273</v>
      </c>
      <c r="BJ362" s="2">
        <v>0.26049618000000002</v>
      </c>
      <c r="BK362" s="1">
        <v>17</v>
      </c>
      <c r="BN362" s="1">
        <v>25</v>
      </c>
      <c r="BO362" s="1">
        <v>55</v>
      </c>
      <c r="BP362" s="1">
        <v>89</v>
      </c>
      <c r="BQ362" s="1">
        <v>251</v>
      </c>
      <c r="BR362" s="1">
        <v>437</v>
      </c>
      <c r="BX362" s="1">
        <v>32</v>
      </c>
      <c r="BZ362" s="1">
        <v>91</v>
      </c>
      <c r="CA362" s="1">
        <v>4</v>
      </c>
      <c r="CB362" s="1">
        <v>39</v>
      </c>
      <c r="CC362" s="1">
        <v>81</v>
      </c>
      <c r="CD362" s="1">
        <v>107</v>
      </c>
      <c r="CE362" s="1">
        <v>51</v>
      </c>
      <c r="CF362" s="1">
        <v>405</v>
      </c>
      <c r="CG362" s="1">
        <v>113</v>
      </c>
      <c r="CH362" s="1">
        <v>188</v>
      </c>
      <c r="CI362" s="1">
        <v>123</v>
      </c>
      <c r="CJ362" s="1">
        <v>424</v>
      </c>
      <c r="CL362" s="1">
        <v>1</v>
      </c>
      <c r="CN362" s="1">
        <v>96</v>
      </c>
      <c r="CO362" s="1">
        <v>40</v>
      </c>
      <c r="CP362" s="1">
        <v>92</v>
      </c>
      <c r="CS362" s="1">
        <v>35</v>
      </c>
      <c r="CT362" s="1">
        <v>51</v>
      </c>
      <c r="CV362" s="1">
        <v>10</v>
      </c>
      <c r="CW362" s="1">
        <v>325</v>
      </c>
      <c r="CX362" s="1">
        <v>197</v>
      </c>
      <c r="CY362" s="1">
        <v>122</v>
      </c>
      <c r="DC362" s="1">
        <v>319</v>
      </c>
      <c r="DE362" s="1">
        <v>6</v>
      </c>
      <c r="DF362" s="1">
        <v>3</v>
      </c>
      <c r="DG362" s="1">
        <v>0</v>
      </c>
      <c r="DH362" s="1">
        <v>5</v>
      </c>
      <c r="DI362" s="1">
        <v>6</v>
      </c>
      <c r="DJ362" s="1">
        <v>0</v>
      </c>
      <c r="DK362" s="1">
        <v>2</v>
      </c>
      <c r="DL362" s="1">
        <v>95</v>
      </c>
      <c r="DM362" s="1">
        <v>50</v>
      </c>
      <c r="DN362" s="1">
        <v>30</v>
      </c>
      <c r="DQ362" s="1">
        <v>0</v>
      </c>
      <c r="DR362" s="1">
        <v>60</v>
      </c>
      <c r="DS362" s="1">
        <v>16</v>
      </c>
      <c r="DU362" s="1">
        <v>273</v>
      </c>
      <c r="DV362" s="1">
        <v>125</v>
      </c>
      <c r="DZ362" s="1">
        <v>77</v>
      </c>
      <c r="EA362" s="1">
        <v>202</v>
      </c>
      <c r="EB362" s="1">
        <v>5</v>
      </c>
      <c r="EC362" s="1">
        <v>5</v>
      </c>
      <c r="ED362" s="1">
        <v>1</v>
      </c>
      <c r="EE362" s="1">
        <v>6</v>
      </c>
      <c r="EF362" s="1">
        <v>58</v>
      </c>
      <c r="EG362" s="1">
        <v>27</v>
      </c>
      <c r="EH362" s="1">
        <v>1</v>
      </c>
      <c r="EI362" s="1">
        <v>130</v>
      </c>
      <c r="EJ362" s="1">
        <v>253</v>
      </c>
      <c r="EK362" s="1">
        <v>106</v>
      </c>
      <c r="EL362" s="1">
        <v>12</v>
      </c>
      <c r="EM362" s="1">
        <v>604</v>
      </c>
      <c r="EN362" s="1">
        <v>150</v>
      </c>
      <c r="EO362" s="1">
        <v>367</v>
      </c>
      <c r="EP362" s="1">
        <v>517</v>
      </c>
      <c r="EQ362" s="1">
        <v>0</v>
      </c>
      <c r="ER362" s="1">
        <v>3</v>
      </c>
      <c r="ES362" s="1">
        <v>6</v>
      </c>
      <c r="ET362" s="1">
        <v>36</v>
      </c>
      <c r="EU362" s="1">
        <v>5</v>
      </c>
      <c r="EV362" s="1">
        <v>79</v>
      </c>
      <c r="EW362" s="1">
        <v>11</v>
      </c>
      <c r="EX362" s="1">
        <v>0</v>
      </c>
      <c r="EY362" s="1">
        <v>6</v>
      </c>
      <c r="EZ362" s="1">
        <v>12</v>
      </c>
      <c r="FA362" s="1">
        <v>0</v>
      </c>
      <c r="FB362" s="1">
        <v>0</v>
      </c>
      <c r="FC362" s="1">
        <v>0</v>
      </c>
      <c r="FD362" s="1">
        <v>0</v>
      </c>
      <c r="FE362" s="1">
        <v>0</v>
      </c>
      <c r="FF362" s="1">
        <v>0</v>
      </c>
      <c r="FG362" s="1">
        <v>0</v>
      </c>
      <c r="FH362" s="1">
        <v>4</v>
      </c>
      <c r="FI362" s="1">
        <v>0</v>
      </c>
      <c r="FJ362" s="1">
        <v>11</v>
      </c>
      <c r="FK362" s="1">
        <v>13</v>
      </c>
      <c r="FL362" s="1">
        <v>0</v>
      </c>
      <c r="FM362" s="1">
        <v>13</v>
      </c>
      <c r="FN362" s="1">
        <v>2</v>
      </c>
      <c r="FO362" s="1">
        <v>1</v>
      </c>
      <c r="FP362" s="1">
        <v>52</v>
      </c>
      <c r="FQ362" s="1">
        <v>1</v>
      </c>
      <c r="FR362" s="1">
        <f>SUM(Tableau17[[#This Row],[2019-T1-ALEXANDRE Audric]:[2019-T1-MARIE Florie]])</f>
        <v>255</v>
      </c>
      <c r="FS362" s="1">
        <v>55</v>
      </c>
      <c r="FT362" s="1">
        <v>106</v>
      </c>
      <c r="FU362" s="1">
        <v>0</v>
      </c>
      <c r="FV362" s="1">
        <v>276</v>
      </c>
      <c r="FW362" s="1">
        <v>0</v>
      </c>
      <c r="FX362" s="1">
        <v>437</v>
      </c>
      <c r="GD362" s="1">
        <v>0</v>
      </c>
      <c r="GE362" s="1">
        <v>81</v>
      </c>
      <c r="GF362" s="1">
        <v>178</v>
      </c>
      <c r="GG362" s="1">
        <v>32</v>
      </c>
      <c r="GH362" s="1">
        <v>114</v>
      </c>
      <c r="GI362" s="1">
        <v>0</v>
      </c>
      <c r="GJ362" s="1">
        <v>405</v>
      </c>
      <c r="GK362" s="1">
        <v>113</v>
      </c>
      <c r="GL362" s="1">
        <v>188</v>
      </c>
      <c r="GM362" s="1">
        <v>0</v>
      </c>
      <c r="GN362" s="1">
        <v>123</v>
      </c>
      <c r="GO362" s="1">
        <v>0</v>
      </c>
      <c r="GP362" s="1">
        <v>424</v>
      </c>
      <c r="GQ362" s="1">
        <v>93</v>
      </c>
      <c r="GR362" s="1">
        <v>51</v>
      </c>
      <c r="GS362" s="1">
        <v>0</v>
      </c>
      <c r="GT362" s="1">
        <v>181</v>
      </c>
      <c r="GU362" s="1">
        <v>0</v>
      </c>
      <c r="GV362" s="1">
        <v>325</v>
      </c>
      <c r="GW362" s="1">
        <v>122</v>
      </c>
      <c r="GX362" s="1">
        <v>0</v>
      </c>
      <c r="GY362" s="1">
        <v>0</v>
      </c>
      <c r="GZ362" s="1">
        <v>197</v>
      </c>
      <c r="HA362" s="1">
        <v>0</v>
      </c>
      <c r="HB362" s="1">
        <v>319</v>
      </c>
      <c r="HC362" s="1">
        <v>142</v>
      </c>
      <c r="HD362" s="1">
        <v>58</v>
      </c>
      <c r="HE362" s="1">
        <v>106</v>
      </c>
      <c r="HF362" s="1">
        <v>297</v>
      </c>
      <c r="HG362" s="1">
        <v>1</v>
      </c>
      <c r="HH362" s="1">
        <v>604</v>
      </c>
      <c r="HI362" s="1">
        <v>150</v>
      </c>
      <c r="HJ362" s="1">
        <v>0</v>
      </c>
      <c r="HK362" s="1">
        <v>367</v>
      </c>
      <c r="HL362" s="1">
        <v>0</v>
      </c>
      <c r="HM362" s="1">
        <v>0</v>
      </c>
      <c r="HN362" s="1">
        <v>517</v>
      </c>
      <c r="HO362" s="1">
        <v>93</v>
      </c>
      <c r="HP362" s="1">
        <v>13</v>
      </c>
      <c r="HQ362" s="1">
        <v>52</v>
      </c>
      <c r="HR362" s="1">
        <v>88</v>
      </c>
      <c r="HS362" s="1">
        <v>17</v>
      </c>
      <c r="HT362" s="1">
        <v>263</v>
      </c>
      <c r="HU362" s="1">
        <v>32</v>
      </c>
      <c r="HV362" s="1">
        <v>92</v>
      </c>
      <c r="HW362" s="1">
        <v>13</v>
      </c>
      <c r="HX362" s="1">
        <v>69</v>
      </c>
      <c r="HY362" s="1">
        <v>0</v>
      </c>
      <c r="HZ362" s="1">
        <v>206</v>
      </c>
      <c r="IA362" s="1">
        <v>53</v>
      </c>
      <c r="IB362" s="1">
        <v>30</v>
      </c>
      <c r="IC362" s="1">
        <v>60</v>
      </c>
      <c r="ID362" s="1">
        <v>124</v>
      </c>
      <c r="IE362" s="1">
        <v>6</v>
      </c>
      <c r="IF362" s="1">
        <v>273</v>
      </c>
      <c r="IG362" s="1">
        <v>0</v>
      </c>
      <c r="IH362" s="1">
        <v>0</v>
      </c>
      <c r="II362" s="1">
        <v>77</v>
      </c>
      <c r="IJ362" s="1">
        <v>125</v>
      </c>
      <c r="IK362" s="1">
        <v>0</v>
      </c>
      <c r="IL362" s="1">
        <v>202</v>
      </c>
      <c r="IM362" s="26">
        <f>IFERROR(Tableau17[[#This Row],[LDIV]]/Tableau17[[#This Row],[Total général]],"")</f>
        <v>0</v>
      </c>
      <c r="IN362" s="26">
        <f>IFERROR(Tableau17[[#This Row],[LDVC]]/Tableau17[[#This Row],[Total général]],"")</f>
        <v>0</v>
      </c>
      <c r="IO362" s="26">
        <f>IFERROR(Tableau17[[#This Row],[LDVD]]/Tableau17[[#This Row],[Total général]],"")</f>
        <v>0.28640776699029125</v>
      </c>
      <c r="IP362" s="26">
        <f>IFERROR(Tableau17[[#This Row],[LDVG]]/Tableau17[[#This Row],[Total général]],"")</f>
        <v>0.10194174757281553</v>
      </c>
      <c r="IQ362" s="26">
        <f>IFERROR(Tableau17[[#This Row],[LEXD]]/Tableau17[[#This Row],[Total général]],"")</f>
        <v>0</v>
      </c>
      <c r="IR362" s="26">
        <f>IFERROR(Tableau17[[#This Row],[LEXG]]/Tableau17[[#This Row],[Total général]],"")</f>
        <v>2.4271844660194174E-2</v>
      </c>
      <c r="IS362" s="26">
        <f>IFERROR(Tableau17[[#This Row],[LLR]]/Tableau17[[#This Row],[Total général]],"")</f>
        <v>0.16019417475728157</v>
      </c>
      <c r="IT362" s="26">
        <f>IFERROR(Tableau17[[#This Row],[LREM]]/Tableau17[[#This Row],[Total général]],"")</f>
        <v>6.3106796116504854E-2</v>
      </c>
      <c r="IU362" s="26">
        <f>IFERROR(Tableau17[[#This Row],[LRN]]/Tableau17[[#This Row],[Total général]],"")</f>
        <v>0.1553398058252427</v>
      </c>
      <c r="IV362" s="26">
        <f>IFERROR(Tableau17[[#This Row],[LUG]]/Tableau17[[#This Row],[Total général]],"")</f>
        <v>0.17475728155339806</v>
      </c>
      <c r="IW362" s="26">
        <f>IFERROR(Tableau17[[#This Row],[LVEC]]/Tableau17[[#This Row],[Total général]],"")</f>
        <v>3.3980582524271843E-2</v>
      </c>
      <c r="IX362" s="26">
        <f>IFERROR(Tableau17[[#This Row],[2008-T1-LCMD]]/Tableau17[[#This Row],[2008-T1-TOTAL]],"")</f>
        <v>3.8901601830663615E-2</v>
      </c>
      <c r="IY362" s="26">
        <f>IFERROR(Tableau17[[#This Row],[2008-T1-LDVD]]/Tableau17[[#This Row],[2008-T1-TOTAL]],"")</f>
        <v>0</v>
      </c>
      <c r="IZ362" s="26">
        <f>IFERROR(Tableau17[[#This Row],[2008-T1-LEXD]]/Tableau17[[#This Row],[2008-T1-TOTAL]],"")</f>
        <v>0</v>
      </c>
      <c r="JA362" s="26">
        <f>IFERROR(Tableau17[[#This Row],[2008-T1-LEXG]]/Tableau17[[#This Row],[2008-T1-TOTAL]],"")</f>
        <v>5.7208237986270026E-2</v>
      </c>
      <c r="JB362" s="26">
        <f>IFERROR(Tableau17[[#This Row],[2008-T1-LFN]]/Tableau17[[#This Row],[2008-T1-TOTAL]],"")</f>
        <v>0.12585812356979406</v>
      </c>
      <c r="JC362" s="26">
        <f>IFERROR(Tableau17[[#This Row],[2008-T1-LMAJ]]/Tableau17[[#This Row],[2008-T1-TOTAL]],"")</f>
        <v>0.20366132723112129</v>
      </c>
      <c r="JD362" s="26">
        <f>IFERROR(Tableau17[[#This Row],[2008-T1-LUG]]/Tableau17[[#This Row],[2008-T1-TOTAL]],"")</f>
        <v>0.57437070938215107</v>
      </c>
      <c r="JE362" s="26" t="str">
        <f>IFERROR(Tableau17[[#This Row],[2008-T2-LFN]]/Tableau17[[#This Row],[2008-T2-TOTAL]],"")</f>
        <v/>
      </c>
      <c r="JF362" s="26" t="str">
        <f>IFERROR(Tableau17[[#This Row],[2008-T2-LGC]]/Tableau17[[#This Row],[2008-T2-TOTAL]],"")</f>
        <v/>
      </c>
      <c r="JG362" s="26" t="str">
        <f>IFERROR(Tableau17[[#This Row],[2008-T2-LMAJ]]/Tableau17[[#This Row],[2008-T2-TOTAL]],"")</f>
        <v/>
      </c>
      <c r="JH362" s="26" t="str">
        <f>IFERROR(Tableau17[[#This Row],[2008-T2-LUG]]/Tableau17[[#This Row],[2008-T2-TOTAL]],"")</f>
        <v/>
      </c>
      <c r="JI362" s="26">
        <f>IFERROR(Tableau17[[#This Row],[2014-T1-LDIV]]/Tableau17[[#This Row],[2014-T1-TOTAL]],"")</f>
        <v>7.9012345679012344E-2</v>
      </c>
      <c r="JJ362" s="26">
        <f>IFERROR(Tableau17[[#This Row],[2014-T1-LDVD]]/Tableau17[[#This Row],[2014-T1-TOTAL]],"")</f>
        <v>0</v>
      </c>
      <c r="JK362" s="26">
        <f>IFERROR(Tableau17[[#This Row],[2014-T1-LDVG]]/Tableau17[[#This Row],[2014-T1-TOTAL]],"")</f>
        <v>0.22469135802469137</v>
      </c>
      <c r="JL362" s="26">
        <f>IFERROR(Tableau17[[#This Row],[2014-T1-LEXG]]/Tableau17[[#This Row],[2014-T1-TOTAL]],"")</f>
        <v>9.876543209876543E-3</v>
      </c>
      <c r="JM362" s="26">
        <f>IFERROR(Tableau17[[#This Row],[2014-T1-LFG]]/Tableau17[[#This Row],[2014-T1-TOTAL]],"")</f>
        <v>9.6296296296296297E-2</v>
      </c>
      <c r="JN362" s="26">
        <f>IFERROR(Tableau17[[#This Row],[2014-T1-LFN]]/Tableau17[[#This Row],[2014-T1-TOTAL]],"")</f>
        <v>0.2</v>
      </c>
      <c r="JO362" s="26">
        <f>IFERROR(Tableau17[[#This Row],[2014-T1-LUD]]/Tableau17[[#This Row],[2014-T1-TOTAL]],"")</f>
        <v>0.26419753086419751</v>
      </c>
      <c r="JP362" s="26">
        <f>IFERROR(Tableau17[[#This Row],[2014-T1-LUG]]/Tableau17[[#This Row],[2014-T1-TOTAL]],"")</f>
        <v>0.12592592592592591</v>
      </c>
      <c r="JQ362" s="26">
        <f>IFERROR(Tableau17[[#This Row],[2014-T2-LFN]]/Tableau17[[#This Row],[2014-T2-TOTAL]],"")</f>
        <v>0.26650943396226418</v>
      </c>
      <c r="JR362" s="26">
        <f>IFERROR(Tableau17[[#This Row],[2014-T2-LUD]]/Tableau17[[#This Row],[2014-T2-TOTAL]],"")</f>
        <v>0.44339622641509435</v>
      </c>
      <c r="JS362" s="26">
        <f>IFERROR(Tableau17[[#This Row],[2014-T2-LUG]]/Tableau17[[#This Row],[2014-T2-TOTAL]],"")</f>
        <v>0.29009433962264153</v>
      </c>
      <c r="JT362" s="26">
        <f>IFERROR(Tableau17[[#This Row],[2015-T1-BC-DIV]]/Tableau17[[#This Row],[2015-T1-TOTAL]],"")</f>
        <v>0</v>
      </c>
      <c r="JU362" s="26">
        <f>IFERROR(Tableau17[[#This Row],[2015-T1-BC-DLF]]/Tableau17[[#This Row],[2015-T1-TOTAL]],"")</f>
        <v>3.0769230769230769E-3</v>
      </c>
      <c r="JV362" s="26">
        <f>IFERROR(Tableau17[[#This Row],[2015-T1-BC-DVD]]/Tableau17[[#This Row],[2015-T1-TOTAL]],"")</f>
        <v>0</v>
      </c>
      <c r="JW362" s="26">
        <f>IFERROR(Tableau17[[#This Row],[2015-T1-BC-DVG]]/Tableau17[[#This Row],[2015-T1-TOTAL]],"")</f>
        <v>0.29538461538461541</v>
      </c>
      <c r="JX362" s="26">
        <f>IFERROR(Tableau17[[#This Row],[2015-T1-BC-FG]]/Tableau17[[#This Row],[2015-T1-TOTAL]],"")</f>
        <v>0.12307692307692308</v>
      </c>
      <c r="JY362" s="26">
        <f>IFERROR(Tableau17[[#This Row],[2015-T1-BC-FN]]/Tableau17[[#This Row],[2015-T1-TOTAL]],"")</f>
        <v>0.28307692307692306</v>
      </c>
      <c r="JZ362" s="26">
        <f>IFERROR(Tableau17[[#This Row],[2015-T1-BC-MDM]]/Tableau17[[#This Row],[2015-T1-TOTAL]],"")</f>
        <v>0</v>
      </c>
      <c r="KA362" s="26">
        <f>IFERROR(Tableau17[[#This Row],[2015-T1-BC-RDG]]/Tableau17[[#This Row],[2015-T1-TOTAL]],"")</f>
        <v>0</v>
      </c>
      <c r="KB362" s="26">
        <f>IFERROR(Tableau17[[#This Row],[2015-T1-BC-SOC]]/Tableau17[[#This Row],[2015-T1-TOTAL]],"")</f>
        <v>0.1076923076923077</v>
      </c>
      <c r="KC362" s="26">
        <f>IFERROR(Tableau17[[#This Row],[2015-T1-BC-UD]]/Tableau17[[#This Row],[2015-T1-TOTAL]],"")</f>
        <v>0.15692307692307692</v>
      </c>
      <c r="KD362" s="26">
        <f>IFERROR(Tableau17[[#This Row],[2015-T1-BC-UG]]/Tableau17[[#This Row],[2015-T1-TOTAL]],"")</f>
        <v>0</v>
      </c>
      <c r="KE362" s="26">
        <f>IFERROR(Tableau17[[#This Row],[2015-T1-BC-VEC]]/Tableau17[[#This Row],[2015-T1-TOTAL]],"")</f>
        <v>3.0769230769230771E-2</v>
      </c>
      <c r="KF362" s="26">
        <f>IFERROR(Tableau17[[#This Row],[2015-T2-BC-DVG]]/Tableau17[[#This Row],[2015-T2-TOTAL]],"")</f>
        <v>0.61755485893416928</v>
      </c>
      <c r="KG362" s="26">
        <f>IFERROR(Tableau17[[#This Row],[2015-T2-BC-FN]]/Tableau17[[#This Row],[2015-T2-TOTAL]],"")</f>
        <v>0.38244514106583072</v>
      </c>
      <c r="KH362" s="26">
        <f>IFERROR(Tableau17[[#This Row],[2015-T2-BC-SOC]]/Tableau17[[#This Row],[2015-T2-TOTAL]],"")</f>
        <v>0</v>
      </c>
      <c r="KI362" s="26">
        <f>IFERROR(Tableau17[[#This Row],[2015-T2-BC-UD]]/Tableau17[[#This Row],[2015-T2-TOTAL]],"")</f>
        <v>0</v>
      </c>
      <c r="KJ362" s="26">
        <f>IFERROR(Tableau17[[#This Row],[2015-T2-BC-UG]]/Tableau17[[#This Row],[2015-T2-TOTAL]],"")</f>
        <v>0</v>
      </c>
      <c r="KK362" s="26">
        <f>IFERROR(Tableau17[[#This Row],[2017 (L)-T1-COM]]/Tableau17[[#This Row],[2017 (L)-T1-TOTAL]],"")</f>
        <v>0</v>
      </c>
      <c r="KL362" s="26">
        <f>IFERROR(Tableau17[[#This Row],[2017 (L)-T1-DIV]]/Tableau17[[#This Row],[2017 (L)-T1-TOTAL]],"")</f>
        <v>2.197802197802198E-2</v>
      </c>
      <c r="KM362" s="26">
        <f>IFERROR(Tableau17[[#This Row],[2017 (L)-T1-DLF]]/Tableau17[[#This Row],[2017 (L)-T1-TOTAL]],"")</f>
        <v>1.098901098901099E-2</v>
      </c>
      <c r="KN362" s="26">
        <f>IFERROR(Tableau17[[#This Row],[2017 (L)-T1-DVD]]/Tableau17[[#This Row],[2017 (L)-T1-TOTAL]],"")</f>
        <v>0</v>
      </c>
      <c r="KO362" s="26">
        <f>IFERROR(Tableau17[[#This Row],[2017 (L)-T1-DVG]]/Tableau17[[#This Row],[2017 (L)-T1-TOTAL]],"")</f>
        <v>1.8315018315018316E-2</v>
      </c>
      <c r="KP362" s="26">
        <f>IFERROR(Tableau17[[#This Row],[2017 (L)-T1-ECO]]/Tableau17[[#This Row],[2017 (L)-T1-TOTAL]],"")</f>
        <v>2.197802197802198E-2</v>
      </c>
      <c r="KQ362" s="26">
        <f>IFERROR(Tableau17[[#This Row],[2017 (L)-T1-EXD]]/Tableau17[[#This Row],[2017 (L)-T1-TOTAL]],"")</f>
        <v>0</v>
      </c>
      <c r="KR362" s="26">
        <f>IFERROR(Tableau17[[#This Row],[2017 (L)-T1-EXG]]/Tableau17[[#This Row],[2017 (L)-T1-TOTAL]],"")</f>
        <v>7.326007326007326E-3</v>
      </c>
      <c r="KS362" s="26">
        <f>IFERROR(Tableau17[[#This Row],[2017 (L)-T1-FI]]/Tableau17[[#This Row],[2017 (L)-T1-TOTAL]],"")</f>
        <v>0.34798534798534797</v>
      </c>
      <c r="KT362" s="26">
        <f>IFERROR(Tableau17[[#This Row],[2017 (L)-T1-FN]]/Tableau17[[#This Row],[2017 (L)-T1-TOTAL]],"")</f>
        <v>0.18315018315018314</v>
      </c>
      <c r="KU362" s="26">
        <f>IFERROR(Tableau17[[#This Row],[2017 (L)-T1-LR]]/Tableau17[[#This Row],[2017 (L)-T1-TOTAL]],"")</f>
        <v>0.10989010989010989</v>
      </c>
      <c r="KV362" s="26">
        <f>IFERROR(Tableau17[[#This Row],[2017 (L)-T1-MDM]]/Tableau17[[#This Row],[2017 (L)-T1-TOTAL]],"")</f>
        <v>0</v>
      </c>
      <c r="KW362" s="26">
        <f>IFERROR(Tableau17[[#This Row],[2017 (L)-T1-RDG]]/Tableau17[[#This Row],[2017 (L)-T1-TOTAL]],"")</f>
        <v>0</v>
      </c>
      <c r="KX362" s="26">
        <f>IFERROR(Tableau17[[#This Row],[2017 (L)-T1-REG]]/Tableau17[[#This Row],[2017 (L)-T1-TOTAL]],"")</f>
        <v>0</v>
      </c>
      <c r="KY362" s="26">
        <f>IFERROR(Tableau17[[#This Row],[2017 (L)-T1-REM]]/Tableau17[[#This Row],[2017 (L)-T1-TOTAL]],"")</f>
        <v>0.21978021978021978</v>
      </c>
      <c r="KZ362" s="26">
        <f>IFERROR(Tableau17[[#This Row],[2017 (L)-T1-SOC]]/Tableau17[[#This Row],[2017 (L)-T1-TOTAL]],"")</f>
        <v>5.8608058608058608E-2</v>
      </c>
      <c r="LA362" s="26">
        <f>IFERROR(Tableau17[[#This Row],[2017 (L)-T1-UDI]]/Tableau17[[#This Row],[2017 (L)-T1-TOTAL]],"")</f>
        <v>0</v>
      </c>
      <c r="LB362" s="26">
        <f>IFERROR(Tableau17[[#This Row],[2017 (L)-T2-FI]]/Tableau17[[#This Row],[2017 (L)-T2-TOTAL]],"")</f>
        <v>0.61881188118811881</v>
      </c>
      <c r="LC362" s="26">
        <f>IFERROR(Tableau17[[#This Row],[2017 (L)-T2-FN]]/Tableau17[[#This Row],[2017 (L)-T2-TOTAL]],"")</f>
        <v>0</v>
      </c>
      <c r="LD362" s="26">
        <f>IFERROR(Tableau17[[#This Row],[2017 (L)-T2-LR]]/Tableau17[[#This Row],[2017 (L)-T2-TOTAL]],"")</f>
        <v>0</v>
      </c>
      <c r="LE362" s="26">
        <f>IFERROR(Tableau17[[#This Row],[2017 (L)-T2-MDM]]/Tableau17[[#This Row],[2017 (L)-T2-TOTAL]],"")</f>
        <v>0</v>
      </c>
      <c r="LF362" s="26">
        <f>IFERROR(Tableau17[[#This Row],[2017 (L)-T2-REM]]/Tableau17[[#This Row],[2017 (L)-T2-TOTAL]],"")</f>
        <v>0.38118811881188119</v>
      </c>
      <c r="LG362" s="26">
        <f>IFERROR(Tableau17[[#This Row],[2017-T1-ARTHAUD Nathalie]]/Tableau17[[#This Row],[2017-T1-TOTAL]],"")</f>
        <v>8.2781456953642391E-3</v>
      </c>
      <c r="LH362" s="26">
        <f>IFERROR(Tableau17[[#This Row],[2017-T1-ASSELINEAU Fran]]/Tableau17[[#This Row],[2017-T1-TOTAL]],"")</f>
        <v>8.2781456953642391E-3</v>
      </c>
      <c r="LI362" s="26">
        <f>IFERROR(Tableau17[[#This Row],[2017-T1-CHEMINADE Jacques]]/Tableau17[[#This Row],[2017-T1-TOTAL]],"")</f>
        <v>1.6556291390728477E-3</v>
      </c>
      <c r="LJ362" s="26">
        <f>IFERROR(Tableau17[[#This Row],[2017-T1-DUPONT-AIGNAN Nicolas]]/Tableau17[[#This Row],[2017-T1-TOTAL]],"")</f>
        <v>9.9337748344370865E-3</v>
      </c>
      <c r="LK362" s="26">
        <f>IFERROR(Tableau17[[#This Row],[2017-T1-FILLON Fran]]/Tableau17[[#This Row],[2017-T1-TOTAL]],"")</f>
        <v>9.602649006622517E-2</v>
      </c>
      <c r="LL362" s="26">
        <f>IFERROR(Tableau17[[#This Row],[2017-T1-HAMON Beno]]/Tableau17[[#This Row],[2017-T1-TOTAL]],"")</f>
        <v>4.4701986754966887E-2</v>
      </c>
      <c r="LM362" s="26">
        <f>IFERROR(Tableau17[[#This Row],[2017-T1-LASSALLE Jean]]/Tableau17[[#This Row],[2017-T1-TOTAL]],"")</f>
        <v>1.6556291390728477E-3</v>
      </c>
      <c r="LN362" s="26">
        <f>IFERROR(Tableau17[[#This Row],[2017-T1-LE PEN Marine]]/Tableau17[[#This Row],[2017-T1-TOTAL]],"")</f>
        <v>0.21523178807947019</v>
      </c>
      <c r="LO362" s="26">
        <f>IFERROR(Tableau17[[#This Row],[2017-T1-M Jean-Luc]]/Tableau17[[#This Row],[2017-T1-TOTAL]],"")</f>
        <v>0.41887417218543044</v>
      </c>
      <c r="LP362" s="26">
        <f>IFERROR(Tableau17[[#This Row],[2017-T1-MACRON Emmanuel]]/Tableau17[[#This Row],[2017-T1-TOTAL]],"")</f>
        <v>0.17549668874172186</v>
      </c>
      <c r="LQ362" s="26">
        <f>IFERROR(Tableau17[[#This Row],[2017-T1-POUTOU Philippe]]/Tableau17[[#This Row],[2017-T1-TOTAL]],"")</f>
        <v>1.9867549668874173E-2</v>
      </c>
      <c r="LR362" s="26">
        <f>IFERROR(Tableau17[[#This Row],[2017-T2-LE PEN Marine]]/Tableau17[[#This Row],[2017-T2-TOTAL]],"")</f>
        <v>0.29013539651837522</v>
      </c>
      <c r="LS362" s="26">
        <f>IFERROR(Tableau17[[#This Row],[2017-T2-MACRON Emmanuel]]/Tableau17[[#This Row],[2017-T2-TOTAL]],"")</f>
        <v>0.70986460348162472</v>
      </c>
      <c r="LT362" s="26">
        <f>IFERROR(Tableau17[[#This Row],[2019-T1-ALEXANDRE Audric]]/Tableau17[[#This Row],[2019-T1-TOTAL]],"")</f>
        <v>0</v>
      </c>
      <c r="LU362" s="26">
        <f>IFERROR(Tableau17[[#This Row],[2019-T1-ARTHAUD Nathalie]]/Tableau17[[#This Row],[2019-T1-TOTAL]],"")</f>
        <v>1.1764705882352941E-2</v>
      </c>
      <c r="LV362" s="26">
        <f>IFERROR(Tableau17[[#This Row],[2019-T1-ASSELINEAU François]]/Tableau17[[#This Row],[2019-T1-TOTAL]],"")</f>
        <v>2.3529411764705882E-2</v>
      </c>
      <c r="LW362" s="26">
        <f>IFERROR(Tableau17[[#This Row],[2019-T1-AUBRY Manon]]/Tableau17[[#This Row],[2019-T1-TOTAL]],"")</f>
        <v>0.14117647058823529</v>
      </c>
      <c r="LX362" s="26">
        <f>IFERROR(Tableau17[[#This Row],[2019-T1-AZERGUI Nagib]]/Tableau17[[#This Row],[2019-T1-TOTAL]],"")</f>
        <v>1.9607843137254902E-2</v>
      </c>
      <c r="LY362" s="26">
        <f>IFERROR(Tableau17[[#This Row],[2019-T1-BARDELLA Jordan]]/Tableau17[[#This Row],[2019-T1-TOTAL]],"")</f>
        <v>0.30980392156862746</v>
      </c>
      <c r="LZ362" s="26">
        <f>IFERROR(Tableau17[[#This Row],[2019-T1-BELLAMY François-Xavier]]/Tableau17[[#This Row],[2019-T1-TOTAL]],"")</f>
        <v>4.3137254901960784E-2</v>
      </c>
      <c r="MA362" s="26">
        <f>IFERROR(Tableau17[[#This Row],[2019-T1-BIDOU Olivier]]/Tableau17[[#This Row],[2019-T1-TOTAL]],"")</f>
        <v>0</v>
      </c>
      <c r="MB362" s="26">
        <f>IFERROR(Tableau17[[#This Row],[2019-T1-BOURG Dominique]]/Tableau17[[#This Row],[2019-T1-TOTAL]],"")</f>
        <v>2.3529411764705882E-2</v>
      </c>
      <c r="MC362" s="26">
        <f>IFERROR(Tableau17[[#This Row],[2019-T1-BROSSAT Ian]]/Tableau17[[#This Row],[2019-T1-TOTAL]],"")</f>
        <v>4.7058823529411764E-2</v>
      </c>
      <c r="MD362" s="26">
        <f>IFERROR(Tableau17[[#This Row],[2019-T1-CAILLAUD Sophie]]/Tableau17[[#This Row],[2019-T1-TOTAL]],"")</f>
        <v>0</v>
      </c>
      <c r="ME362" s="26">
        <f>IFERROR(Tableau17[[#This Row],[2019-T1-CAMUS Renaud]]/Tableau17[[#This Row],[2019-T1-TOTAL]],"")</f>
        <v>0</v>
      </c>
      <c r="MF362" s="26">
        <f>IFERROR(Tableau17[[#This Row],[2019-T1-CHALENÇON Christophe]]/Tableau17[[#This Row],[2019-T1-TOTAL]],"")</f>
        <v>0</v>
      </c>
      <c r="MG362" s="26">
        <f>IFERROR(Tableau17[[#This Row],[2019-T1-CORBET Cathy Denise Ginette]]/Tableau17[[#This Row],[2019-T1-TOTAL]],"")</f>
        <v>0</v>
      </c>
      <c r="MH362" s="26">
        <f>IFERROR(Tableau17[[#This Row],[2019-T1-DE PREVOISIN Robert]]/Tableau17[[#This Row],[2019-T1-TOTAL]],"")</f>
        <v>0</v>
      </c>
      <c r="MI362" s="26">
        <f>IFERROR(Tableau17[[#This Row],[2019-T1-DELFEL Thérèse]]/Tableau17[[#This Row],[2019-T1-TOTAL]],"")</f>
        <v>0</v>
      </c>
      <c r="MJ362" s="26">
        <f>IFERROR(Tableau17[[#This Row],[2019-T1-DIEUMEGARD Pierre]]/Tableau17[[#This Row],[2019-T1-TOTAL]],"")</f>
        <v>0</v>
      </c>
      <c r="MK362" s="26">
        <f>IFERROR(Tableau17[[#This Row],[2019-T1-DUPONT-AIGNAN Nicolas]]/Tableau17[[#This Row],[2019-T1-TOTAL]],"")</f>
        <v>1.5686274509803921E-2</v>
      </c>
      <c r="ML362" s="26">
        <f>IFERROR(Tableau17[[#This Row],[2019-T1-GERNIGON Yves]]/Tableau17[[#This Row],[2019-T1-TOTAL]],"")</f>
        <v>0</v>
      </c>
      <c r="MM362" s="26">
        <f>IFERROR(Tableau17[[#This Row],[2019-T1-GLUCKSMANN Raphaël]]/Tableau17[[#This Row],[2019-T1-TOTAL]],"")</f>
        <v>4.3137254901960784E-2</v>
      </c>
      <c r="MN362" s="26">
        <f>IFERROR(Tableau17[[#This Row],[2019-T1-HAMON Benoît]]/Tableau17[[#This Row],[2019-T1-TOTAL]],"")</f>
        <v>5.0980392156862744E-2</v>
      </c>
      <c r="MO362" s="26">
        <f>IFERROR(Tableau17[[#This Row],[2019-T1-HELGEN Gilles]]/Tableau17[[#This Row],[2019-T1-TOTAL]],"")</f>
        <v>0</v>
      </c>
      <c r="MP362" s="26">
        <f>IFERROR(Tableau17[[#This Row],[2019-T1-JADOT Yannick]]/Tableau17[[#This Row],[2019-T1-TOTAL]],"")</f>
        <v>5.0980392156862744E-2</v>
      </c>
      <c r="MQ362" s="26">
        <f>IFERROR(Tableau17[[#This Row],[2019-T1-LAGARDE Jean-Christophe]]/Tableau17[[#This Row],[2019-T1-TOTAL]],"")</f>
        <v>7.8431372549019607E-3</v>
      </c>
      <c r="MR362" s="26">
        <f>IFERROR(Tableau17[[#This Row],[2019-T1-LALANNE Francis]]/Tableau17[[#This Row],[2019-T1-TOTAL]],"")</f>
        <v>3.9215686274509803E-3</v>
      </c>
      <c r="MS362" s="26">
        <f>IFERROR(Tableau17[[#This Row],[2019-T1-LOISEAU Nathalie]]/Tableau17[[#This Row],[2019-T1-TOTAL]],"")</f>
        <v>0.20392156862745098</v>
      </c>
      <c r="MT362" s="26">
        <f>IFERROR(Tableau17[[#This Row],[2019-T1-MARIE Florie]]/Tableau17[[#This Row],[2019-T1-TOTAL]],"")</f>
        <v>3.9215686274509803E-3</v>
      </c>
      <c r="MU362" s="26">
        <f>IFERROR(Tableau17[[#This Row],[2008-T1-MACROEXTRDROITE]]/Tableau17[[#This Row],[2008-T1-MACROTOTALE]],"")</f>
        <v>0.12585812356979406</v>
      </c>
      <c r="MV362" s="26">
        <f>IFERROR(Tableau17[[#This Row],[2008-T1-MACRODROITE]]/Tableau17[[#This Row],[2008-T1-MACROTOTALE]],"")</f>
        <v>0.24256292906178489</v>
      </c>
      <c r="MW362" s="26">
        <f>IFERROR(Tableau17[[#This Row],[2008-T1-MACROCENTRE]]/Tableau17[[#This Row],[2008-T1-MACROTOTALE]],"")</f>
        <v>0</v>
      </c>
      <c r="MX362" s="26">
        <f>IFERROR(Tableau17[[#This Row],[2008-T1-MACROGAUCHE]]/Tableau17[[#This Row],[2008-T1-MACROTOTALE]],"")</f>
        <v>0.63157894736842102</v>
      </c>
      <c r="MY362" s="26">
        <f>IFERROR(Tableau17[[#This Row],[2008-T1-MACROAUTRE]]/Tableau17[[#This Row],[2008-T1-MACROTOTALE]],"")</f>
        <v>0</v>
      </c>
      <c r="MZ362" s="26" t="str">
        <f>IFERROR(Tableau17[[#This Row],[2008-T2-MACROEXTRDROITE]]/Tableau17[[#This Row],[2008-T2-MACROTOTALE]],"")</f>
        <v/>
      </c>
      <c r="NA362" s="26" t="str">
        <f>IFERROR(Tableau17[[#This Row],[2008-T2-MACRODROITE]]/Tableau17[[#This Row],[2008-T2-MACROTOTALE]],"")</f>
        <v/>
      </c>
      <c r="NB362" s="26" t="str">
        <f>IFERROR(Tableau17[[#This Row],[2008-T2-MACROCENTRE]]/Tableau17[[#This Row],[2008-T2-MACROTOTALE]],"")</f>
        <v/>
      </c>
      <c r="NC362" s="26" t="str">
        <f>IFERROR(Tableau17[[#This Row],[2008-T2-MACROGAUCHE]]/Tableau17[[#This Row],[2008-T2-MACROTOTALE]],"")</f>
        <v/>
      </c>
      <c r="ND362" s="26" t="str">
        <f>IFERROR(Tableau17[[#This Row],[2008-T2-MACROAUTRE]]/Tableau17[[#This Row],[2008-T2-MACROTOTALE]],"")</f>
        <v/>
      </c>
      <c r="NE362" s="26">
        <f>IFERROR(Tableau17[[#This Row],[2014-T1-MACROEXTRDROITE]]/Tableau17[[#This Row],[2014-T1-MACROTOTALE]],"")</f>
        <v>0.2</v>
      </c>
      <c r="NF362" s="26">
        <f>IFERROR(Tableau17[[#This Row],[2014-T1-MACRODROITE]]/Tableau17[[#This Row],[2014-T1-MACROTOTALE]],"")</f>
        <v>0.43950617283950616</v>
      </c>
      <c r="NG362" s="26">
        <f>IFERROR(Tableau17[[#This Row],[2014-T1-MACROCENTRE]]/Tableau17[[#This Row],[2014-T1-MACROTOTALE]],"")</f>
        <v>7.9012345679012344E-2</v>
      </c>
      <c r="NH362" s="26">
        <f>IFERROR(Tableau17[[#This Row],[2014-T1-MACROGAUCHE]]/Tableau17[[#This Row],[2014-T1-MACROTOTALE]],"")</f>
        <v>0.2814814814814815</v>
      </c>
      <c r="NI362" s="26">
        <f>IFERROR(Tableau17[[#This Row],[2014-T1-MACROAUTRE]]/Tableau17[[#This Row],[2014-T1-MACROTOTALE]],"")</f>
        <v>0</v>
      </c>
      <c r="NJ362" s="26">
        <f>IFERROR(Tableau17[[#This Row],[2014-T2-MACROEXTRDROITE]]/Tableau17[[#This Row],[2014-T2-MACROTOTALE]],"")</f>
        <v>0.26650943396226418</v>
      </c>
      <c r="NK362" s="26">
        <f>IFERROR(Tableau17[[#This Row],[2014-T2-MACRODROITE]]/Tableau17[[#This Row],[2014-T2-MACROTOTALE]],"")</f>
        <v>0.44339622641509435</v>
      </c>
      <c r="NL362" s="26">
        <f>IFERROR(Tableau17[[#This Row],[2014-T2-MACROCENTRE]]/Tableau17[[#This Row],[2014-T2-MACROTOTALE]],"")</f>
        <v>0</v>
      </c>
      <c r="NM362" s="26">
        <f>IFERROR(Tableau17[[#This Row],[2014-T2-MACROGAUCHE]]/Tableau17[[#This Row],[2014-T2-MACROTOTALE]],"")</f>
        <v>0.29009433962264153</v>
      </c>
      <c r="NN362" s="26">
        <f>IFERROR(Tableau17[[#This Row],[2014-T2-MACROAUTRE]]/Tableau17[[#This Row],[2014-T2-MACROTOTALE]],"")</f>
        <v>0</v>
      </c>
      <c r="NO362" s="26">
        <f>IFERROR( Tableau17[[#This Row],[2015-T1-MACROEXTRDROITE]]/Tableau17[[#This Row],[2015-T1-MACROTOTALE]],"")</f>
        <v>0.28615384615384615</v>
      </c>
      <c r="NP362" s="26">
        <f>IFERROR(Tableau17[[#This Row],[2015-T1-MACRODROITE]]/Tableau17[[#This Row],[2015-T1-MACROTOTALE]],"")</f>
        <v>0.15692307692307692</v>
      </c>
      <c r="NQ362" s="26">
        <f>IFERROR(Tableau17[[#This Row],[2015-T1-MACROCENTRE]]/Tableau17[[#This Row],[2015-T1-MACROTOTALE]],"")</f>
        <v>0</v>
      </c>
      <c r="NR362" s="26">
        <f>IFERROR(Tableau17[[#This Row],[2015-T1-MACROGAUCHE]]/Tableau17[[#This Row],[2015-T1-MACROTOTALE]],"")</f>
        <v>0.55692307692307697</v>
      </c>
      <c r="NS362" s="26">
        <f>IFERROR(Tableau17[[#This Row],[2015-T1-MACROAUTRE]]/Tableau17[[#This Row],[2015-T1-MACROTOTALE]],"")</f>
        <v>0</v>
      </c>
      <c r="NT362" s="26">
        <f>IFERROR(Tableau17[[#This Row],[2015-T2-MACROEXTRDROITE]]/Tableau17[[#This Row],[2015-T2-MACROTOTALE]],"")</f>
        <v>0.38244514106583072</v>
      </c>
      <c r="NU362" s="26">
        <f>IFERROR(Tableau17[[#This Row],[2015-T2-MACRODROITE]]/Tableau17[[#This Row],[2015-T2-MACROTOTALE]],"")</f>
        <v>0</v>
      </c>
      <c r="NV362" s="26">
        <f>IFERROR(Tableau17[[#This Row],[2015-T2-MACROCENTRE]]/Tableau17[[#This Row],[2015-T2-MACROTOTALE]],"")</f>
        <v>0</v>
      </c>
      <c r="NW362" s="26">
        <f>IFERROR(Tableau17[[#This Row],[2015-T2-MACROGAUCHE]]/Tableau17[[#This Row],[2015-T2-MACROTOTALE]],"")</f>
        <v>0.61755485893416928</v>
      </c>
      <c r="NX362" s="26">
        <f>IFERROR(Tableau17[[#This Row],[2015-T2-MACROAUTRE]]/Tableau17[[#This Row],[2015-T2-MACROTOTALE]],"")</f>
        <v>0</v>
      </c>
      <c r="NY362" s="26">
        <f>IFERROR(Tableau17[[#This Row],[2017-T1-MACROEXTRDROITE]]/Tableau17[[#This Row],[2017-T1-MACROTOTALE]],"")</f>
        <v>0.23509933774834438</v>
      </c>
      <c r="NZ362" s="26">
        <f>IFERROR(Tableau17[[#This Row],[2017-T1-MACRODROITE]]/Tableau17[[#This Row],[2017-T1-MACROTOTALE]],"")</f>
        <v>9.602649006622517E-2</v>
      </c>
      <c r="OA362" s="26">
        <f>IFERROR(Tableau17[[#This Row],[2017-T1-MACROCENTRE]]/Tableau17[[#This Row],[2017-T1-MACROTOTALE]],"")</f>
        <v>0.17549668874172186</v>
      </c>
      <c r="OB362" s="26">
        <f>IFERROR(Tableau17[[#This Row],[2017-T1-MACROGAUCHE]]/Tableau17[[#This Row],[2017-T1-MACROTOTALE]],"")</f>
        <v>0.49172185430463577</v>
      </c>
      <c r="OC362" s="26">
        <f>IFERROR(Tableau17[[#This Row],[2017-T1-MACROAUTRE]]/Tableau17[[#This Row],[2017-T1-MACROTOTALE]],"")</f>
        <v>1.6556291390728477E-3</v>
      </c>
      <c r="OD362" s="26">
        <f>IFERROR(Tableau17[[#This Row],[2017-T2-MACROEXTRDROITE]]/Tableau17[[#This Row],[2017-T2-MACROTOTALE]],"")</f>
        <v>0.29013539651837522</v>
      </c>
      <c r="OE362" s="26">
        <f>IFERROR(Tableau17[[#This Row],[2017-T2-MACRODROITE]]/Tableau17[[#This Row],[2017-T2-MACROTOTALE]],"")</f>
        <v>0</v>
      </c>
      <c r="OF362" s="26">
        <f>IFERROR(Tableau17[[#This Row],[2017-T2-MACROCENTRE]]/Tableau17[[#This Row],[2017-T2-MACROTOTALE]],"")</f>
        <v>0.70986460348162472</v>
      </c>
      <c r="OG362" s="26">
        <f>IFERROR(Tableau17[[#This Row],[2017-T2-MACROGAUCHE]]/Tableau17[[#This Row],[2017-T2-MACROTOTALE]],"")</f>
        <v>0</v>
      </c>
      <c r="OH362" s="26">
        <f>IFERROR(Tableau17[[#This Row],[2017-T2-MACROAUTRE]]/Tableau17[[#This Row],[2017-T2-MACROTOTALE]],"")</f>
        <v>0</v>
      </c>
      <c r="OI362" s="26">
        <f>IFERROR(Tableau17[[#This Row],[2019-T1-MACROEXTRDROITE]]/Tableau17[[#This Row],[2019-T1-MACROTOTALE]],"")</f>
        <v>0.35361216730038025</v>
      </c>
      <c r="OJ362" s="26">
        <f>IFERROR(Tableau17[[#This Row],[2019-T1-MACRODROITE]]/Tableau17[[#This Row],[2019-T1-MACROTOTALE]],"")</f>
        <v>4.9429657794676805E-2</v>
      </c>
      <c r="OK362" s="26">
        <f>IFERROR(Tableau17[[#This Row],[2019-T1-MACROCENTRE]]/Tableau17[[#This Row],[2019-T1-MACROTOTALE]],"")</f>
        <v>0.19771863117870722</v>
      </c>
      <c r="OL362" s="26">
        <f>IFERROR(Tableau17[[#This Row],[2019-T1-MACROGAUCHE]]/Tableau17[[#This Row],[2019-T1-MACROTOTALE]],"")</f>
        <v>0.33460076045627374</v>
      </c>
      <c r="OM362" s="26">
        <f>IFERROR(Tableau17[[#This Row],[2019-T1-MACROAUTRE]]/Tableau17[[#This Row],[2019-T1-MACROTOTALE]],"")</f>
        <v>6.4638783269961975E-2</v>
      </c>
      <c r="ON362" s="26">
        <f>IFERROR(Tableau17[[#This Row],[2020-T1-MACROEXTRDROITE]]/Tableau17[[#This Row],[2020-T1-MACROTOTALE]],"")</f>
        <v>0.1553398058252427</v>
      </c>
      <c r="OO362" s="26">
        <f>IFERROR(Tableau17[[#This Row],[2020-T1-MACRODROITE]]/Tableau17[[#This Row],[2020-T1-MACROTOTALE]],"")</f>
        <v>0.44660194174757284</v>
      </c>
      <c r="OP362" s="26">
        <f>IFERROR(Tableau17[[#This Row],[2020-T1-MACROCENTRE]]/Tableau17[[#This Row],[2020-T1-MACROTOTALE]],"")</f>
        <v>6.3106796116504854E-2</v>
      </c>
      <c r="OQ362" s="26">
        <f>IFERROR(Tableau17[[#This Row],[2020-T1-MACROGAUCHE]]/Tableau17[[#This Row],[2020-T1-MACROTOTALE]],"")</f>
        <v>0.33495145631067963</v>
      </c>
      <c r="OR362" s="26">
        <f>IFERROR(Tableau17[[#This Row],[2020-T1-MACROAUTRE]]/Tableau17[[#This Row],[2020-T1-MACROTOTALE]],"")</f>
        <v>0</v>
      </c>
      <c r="OS362" s="26">
        <f>IFERROR(Tableau17[[#This Row],[2017 (L)-T1-MACROEXTRDROITE]]/Tableau17[[#This Row],[2017 (L)-T1-MACROTOTALE]],"")</f>
        <v>0.19413919413919414</v>
      </c>
      <c r="OT362" s="26">
        <f>IFERROR(Tableau17[[#This Row],[2017 (L)-T1-MACRODROITE]]/Tableau17[[#This Row],[2017 (L)-T1-MACROTOTALE]],"")</f>
        <v>0.10989010989010989</v>
      </c>
      <c r="OU362" s="26">
        <f>IFERROR(Tableau17[[#This Row],[2017 (L)-T1-MACROCENTRE]]/Tableau17[[#This Row],[2017 (L)-T1-MACROTOTALE]],"")</f>
        <v>0.21978021978021978</v>
      </c>
      <c r="OV362" s="26">
        <f>IFERROR(Tableau17[[#This Row],[2017 (L)-T1-MACROGAUCHE]]/Tableau17[[#This Row],[2017 (L)-T1-MACROTOTALE]],"")</f>
        <v>0.45421245421245421</v>
      </c>
      <c r="OW362" s="26">
        <f>IFERROR(Tableau17[[#This Row],[2017 (L)-T1-MACROAUTRE]]/Tableau17[[#This Row],[2017 (L)-T1-MACROTOTALE]],"")</f>
        <v>2.197802197802198E-2</v>
      </c>
      <c r="OX362" s="26">
        <f>IFERROR(Tableau17[[#This Row],[2017 (L)-T2-MACROEXTRDROITE]]/Tableau17[[#This Row],[2017 (L)-T2-MACROTOTALE]],"")</f>
        <v>0</v>
      </c>
      <c r="OY362" s="26">
        <f>IFERROR(Tableau17[[#This Row],[2017 (L)-T2-MACRODROITE]]/Tableau17[[#This Row],[2017 (L)-T2-MACROTOTALE]],"")</f>
        <v>0</v>
      </c>
      <c r="OZ362" s="26">
        <f>IFERROR(Tableau17[[#This Row],[2017 (L)-T2-MACROCENTRE]]/Tableau17[[#This Row],[2017 (L)-T2-MACROTOTALE]],"")</f>
        <v>0.38118811881188119</v>
      </c>
      <c r="PA362" s="26">
        <f>IFERROR(Tableau17[[#This Row],[2017 (L)-T2-MACROGAUCHE]]/Tableau17[[#This Row],[2017 (L)-T2-MACROTOTALE]],"")</f>
        <v>0.61881188118811881</v>
      </c>
      <c r="PB362" s="26">
        <f>IFERROR(Tableau17[[#This Row],[2017 (L)-T2-MACROAUTRE]]/Tableau17[[#This Row],[2017 (L)-T2-MACROTOTALE]],"")</f>
        <v>0</v>
      </c>
      <c r="PC362" s="26">
        <f>IFERROR(Tableau17[[#This Row],[2008_T1_PROCUS]]/Tableau17[[#This Row],[2008_T1_INSCRITS]],0)</f>
        <v>3.1023784901758012E-3</v>
      </c>
      <c r="PD362" s="26">
        <f>IFERROR(Tableau17[[#This Row],[2008_T2_PROCUS]]/Tableau17[[#This Row],[2008_T2_INSCRITS]],0)</f>
        <v>0</v>
      </c>
      <c r="PE362" s="26">
        <f>Tableau17[[#This Row],[2014_T1_PROCUS]]/Tableau17[[#This Row],[2014_T1_INSCRITS]]</f>
        <v>4.995004995004995E-3</v>
      </c>
      <c r="PF362" s="26">
        <f>IFERROR(Tableau17[[#This Row],[2014_T2_PROCUS]]/Tableau17[[#This Row],[2014_T2_INSCRITS]],0)</f>
        <v>5.994005994005994E-3</v>
      </c>
    </row>
    <row r="363" spans="1:422" hidden="1" x14ac:dyDescent="0.2">
      <c r="A363" s="1">
        <v>2</v>
      </c>
      <c r="B363" s="1" t="s">
        <v>276</v>
      </c>
      <c r="C363" s="1" t="s">
        <v>277</v>
      </c>
      <c r="D363" s="1" t="s">
        <v>277</v>
      </c>
      <c r="E363" s="1">
        <v>357</v>
      </c>
      <c r="F363" s="1">
        <v>5.3744610000000002</v>
      </c>
      <c r="G363" s="1">
        <v>43.317709999999998</v>
      </c>
      <c r="H363" s="3">
        <v>1612</v>
      </c>
      <c r="I363" s="3">
        <v>217</v>
      </c>
      <c r="J363" s="1">
        <v>1</v>
      </c>
      <c r="L363" s="1">
        <v>73</v>
      </c>
      <c r="M363" s="1">
        <v>68</v>
      </c>
      <c r="O363" s="1">
        <v>5</v>
      </c>
      <c r="P363" s="1">
        <v>89</v>
      </c>
      <c r="Q363" s="1">
        <v>30</v>
      </c>
      <c r="R363" s="1">
        <v>34</v>
      </c>
      <c r="S363" s="1">
        <v>37</v>
      </c>
      <c r="T363" s="1">
        <v>18</v>
      </c>
      <c r="U363" s="1">
        <v>355</v>
      </c>
      <c r="V363" s="1">
        <v>1205</v>
      </c>
      <c r="W363" s="1">
        <v>438</v>
      </c>
      <c r="X363" s="1">
        <v>6</v>
      </c>
      <c r="Y363" s="2">
        <v>0.36348548000000003</v>
      </c>
      <c r="Z363" s="1">
        <v>1205</v>
      </c>
      <c r="AA363" s="1">
        <v>486</v>
      </c>
      <c r="AB363" s="1">
        <v>9</v>
      </c>
      <c r="AC363" s="2">
        <v>0.4033195</v>
      </c>
      <c r="AD363" s="1">
        <v>1612</v>
      </c>
      <c r="AE363" s="1">
        <v>368</v>
      </c>
      <c r="AF363" s="2">
        <v>0.22828783999999999</v>
      </c>
      <c r="AG363" s="1">
        <f t="shared" si="5"/>
        <v>217</v>
      </c>
      <c r="AH363" s="1">
        <v>1115</v>
      </c>
      <c r="AI363" s="1">
        <v>469</v>
      </c>
      <c r="AJ363" s="1">
        <v>8</v>
      </c>
      <c r="AK363" s="2">
        <v>0.4206278</v>
      </c>
      <c r="AN363" s="1">
        <v>0</v>
      </c>
      <c r="AP363" s="1">
        <v>1241</v>
      </c>
      <c r="AQ363" s="1">
        <v>345</v>
      </c>
      <c r="AR363" s="2">
        <v>0.27800161000000001</v>
      </c>
      <c r="AS363" s="1">
        <v>1241</v>
      </c>
      <c r="AT363" s="1">
        <v>444</v>
      </c>
      <c r="AU363" s="2">
        <v>0.35777598999999999</v>
      </c>
      <c r="AV363" s="1">
        <v>1382</v>
      </c>
      <c r="AW363" s="1">
        <v>449</v>
      </c>
      <c r="AX363" s="2">
        <v>0.32489146000000002</v>
      </c>
      <c r="AY363" s="1">
        <v>1382</v>
      </c>
      <c r="AZ363" s="1">
        <v>345</v>
      </c>
      <c r="BA363" s="2">
        <v>0.24963821</v>
      </c>
      <c r="BB363" s="1">
        <v>1377</v>
      </c>
      <c r="BC363" s="1">
        <v>863</v>
      </c>
      <c r="BD363" s="2">
        <v>0.62672475999999999</v>
      </c>
      <c r="BE363" s="1">
        <v>1377</v>
      </c>
      <c r="BF363" s="1">
        <v>827</v>
      </c>
      <c r="BG363" s="2">
        <v>0.60058096999999999</v>
      </c>
      <c r="BH363" s="1">
        <v>1522</v>
      </c>
      <c r="BI363" s="1">
        <v>365</v>
      </c>
      <c r="BJ363" s="2">
        <v>0.23981603000000001</v>
      </c>
      <c r="BK363" s="1">
        <v>18</v>
      </c>
      <c r="BN363" s="1">
        <v>17</v>
      </c>
      <c r="BO363" s="1">
        <v>22</v>
      </c>
      <c r="BP363" s="1">
        <v>86</v>
      </c>
      <c r="BQ363" s="1">
        <v>315</v>
      </c>
      <c r="BR363" s="1">
        <v>458</v>
      </c>
      <c r="BX363" s="1">
        <v>21</v>
      </c>
      <c r="BZ363" s="1">
        <v>172</v>
      </c>
      <c r="CA363" s="1">
        <v>2</v>
      </c>
      <c r="CB363" s="1">
        <v>20</v>
      </c>
      <c r="CC363" s="1">
        <v>34</v>
      </c>
      <c r="CD363" s="1">
        <v>67</v>
      </c>
      <c r="CE363" s="1">
        <v>107</v>
      </c>
      <c r="CF363" s="1">
        <v>423</v>
      </c>
      <c r="CG363" s="1">
        <v>42</v>
      </c>
      <c r="CH363" s="1">
        <v>214</v>
      </c>
      <c r="CI363" s="1">
        <v>203</v>
      </c>
      <c r="CJ363" s="1">
        <v>459</v>
      </c>
      <c r="CL363" s="1">
        <v>2</v>
      </c>
      <c r="CN363" s="1">
        <v>187</v>
      </c>
      <c r="CO363" s="1">
        <v>22</v>
      </c>
      <c r="CP363" s="1">
        <v>43</v>
      </c>
      <c r="CS363" s="1">
        <v>33</v>
      </c>
      <c r="CT363" s="1">
        <v>39</v>
      </c>
      <c r="CV363" s="1">
        <v>6</v>
      </c>
      <c r="CW363" s="1">
        <v>332</v>
      </c>
      <c r="CX363" s="1">
        <v>354</v>
      </c>
      <c r="CY363" s="1">
        <v>66</v>
      </c>
      <c r="DC363" s="1">
        <v>420</v>
      </c>
      <c r="DE363" s="1">
        <v>16</v>
      </c>
      <c r="DF363" s="1">
        <v>0</v>
      </c>
      <c r="DG363" s="1">
        <v>0</v>
      </c>
      <c r="DH363" s="1">
        <v>15</v>
      </c>
      <c r="DI363" s="1">
        <v>3</v>
      </c>
      <c r="DJ363" s="1">
        <v>2</v>
      </c>
      <c r="DK363" s="1">
        <v>4</v>
      </c>
      <c r="DL363" s="1">
        <v>89</v>
      </c>
      <c r="DM363" s="1">
        <v>19</v>
      </c>
      <c r="DN363" s="1">
        <v>185</v>
      </c>
      <c r="DQ363" s="1">
        <v>1</v>
      </c>
      <c r="DR363" s="1">
        <v>47</v>
      </c>
      <c r="DS363" s="1">
        <v>38</v>
      </c>
      <c r="DU363" s="1">
        <v>419</v>
      </c>
      <c r="DV363" s="1">
        <v>218</v>
      </c>
      <c r="DZ363" s="1">
        <v>119</v>
      </c>
      <c r="EA363" s="1">
        <v>337</v>
      </c>
      <c r="EB363" s="1">
        <v>4</v>
      </c>
      <c r="EC363" s="1">
        <v>16</v>
      </c>
      <c r="ED363" s="1">
        <v>1</v>
      </c>
      <c r="EE363" s="1">
        <v>11</v>
      </c>
      <c r="EF363" s="1">
        <v>42</v>
      </c>
      <c r="EG363" s="1">
        <v>57</v>
      </c>
      <c r="EH363" s="1">
        <v>3</v>
      </c>
      <c r="EI363" s="1">
        <v>89</v>
      </c>
      <c r="EJ363" s="1">
        <v>366</v>
      </c>
      <c r="EK363" s="1">
        <v>254</v>
      </c>
      <c r="EL363" s="1">
        <v>8</v>
      </c>
      <c r="EM363" s="1">
        <v>851</v>
      </c>
      <c r="EN363" s="1">
        <v>114</v>
      </c>
      <c r="EO363" s="1">
        <v>678</v>
      </c>
      <c r="EP363" s="1">
        <v>792</v>
      </c>
      <c r="EQ363" s="1">
        <v>0</v>
      </c>
      <c r="ER363" s="1">
        <v>3</v>
      </c>
      <c r="ES363" s="1">
        <v>10</v>
      </c>
      <c r="ET363" s="1">
        <v>67</v>
      </c>
      <c r="EU363" s="1">
        <v>13</v>
      </c>
      <c r="EV363" s="1">
        <v>58</v>
      </c>
      <c r="EW363" s="1">
        <v>14</v>
      </c>
      <c r="EX363" s="1">
        <v>3</v>
      </c>
      <c r="EY363" s="1">
        <v>8</v>
      </c>
      <c r="EZ363" s="1">
        <v>11</v>
      </c>
      <c r="FA363" s="1">
        <v>0</v>
      </c>
      <c r="FB363" s="1">
        <v>0</v>
      </c>
      <c r="FC363" s="1">
        <v>0</v>
      </c>
      <c r="FD363" s="1">
        <v>0</v>
      </c>
      <c r="FE363" s="1">
        <v>0</v>
      </c>
      <c r="FF363" s="1">
        <v>0</v>
      </c>
      <c r="FG363" s="1">
        <v>1</v>
      </c>
      <c r="FH363" s="1">
        <v>5</v>
      </c>
      <c r="FI363" s="1">
        <v>0</v>
      </c>
      <c r="FJ363" s="1">
        <v>35</v>
      </c>
      <c r="FK363" s="1">
        <v>29</v>
      </c>
      <c r="FL363" s="1">
        <v>0</v>
      </c>
      <c r="FM363" s="1">
        <v>21</v>
      </c>
      <c r="FN363" s="1">
        <v>5</v>
      </c>
      <c r="FO363" s="1">
        <v>6</v>
      </c>
      <c r="FP363" s="1">
        <v>55</v>
      </c>
      <c r="FQ363" s="1">
        <v>0</v>
      </c>
      <c r="FR363" s="1">
        <f>SUM(Tableau17[[#This Row],[2019-T1-ALEXANDRE Audric]:[2019-T1-MARIE Florie]])</f>
        <v>344</v>
      </c>
      <c r="FS363" s="1">
        <v>22</v>
      </c>
      <c r="FT363" s="1">
        <v>104</v>
      </c>
      <c r="FU363" s="1">
        <v>0</v>
      </c>
      <c r="FV363" s="1">
        <v>332</v>
      </c>
      <c r="FW363" s="1">
        <v>0</v>
      </c>
      <c r="FX363" s="1">
        <v>458</v>
      </c>
      <c r="GD363" s="1">
        <v>0</v>
      </c>
      <c r="GE363" s="1">
        <v>34</v>
      </c>
      <c r="GF363" s="1">
        <v>195</v>
      </c>
      <c r="GG363" s="1">
        <v>21</v>
      </c>
      <c r="GH363" s="1">
        <v>173</v>
      </c>
      <c r="GI363" s="1">
        <v>0</v>
      </c>
      <c r="GJ363" s="1">
        <v>423</v>
      </c>
      <c r="GK363" s="1">
        <v>42</v>
      </c>
      <c r="GL363" s="1">
        <v>214</v>
      </c>
      <c r="GM363" s="1">
        <v>0</v>
      </c>
      <c r="GN363" s="1">
        <v>203</v>
      </c>
      <c r="GO363" s="1">
        <v>0</v>
      </c>
      <c r="GP363" s="1">
        <v>459</v>
      </c>
      <c r="GQ363" s="1">
        <v>45</v>
      </c>
      <c r="GR363" s="1">
        <v>39</v>
      </c>
      <c r="GS363" s="1">
        <v>0</v>
      </c>
      <c r="GT363" s="1">
        <v>248</v>
      </c>
      <c r="GU363" s="1">
        <v>0</v>
      </c>
      <c r="GV363" s="1">
        <v>332</v>
      </c>
      <c r="GW363" s="1">
        <v>66</v>
      </c>
      <c r="GX363" s="1">
        <v>0</v>
      </c>
      <c r="GY363" s="1">
        <v>0</v>
      </c>
      <c r="GZ363" s="1">
        <v>354</v>
      </c>
      <c r="HA363" s="1">
        <v>0</v>
      </c>
      <c r="HB363" s="1">
        <v>420</v>
      </c>
      <c r="HC363" s="1">
        <v>117</v>
      </c>
      <c r="HD363" s="1">
        <v>42</v>
      </c>
      <c r="HE363" s="1">
        <v>254</v>
      </c>
      <c r="HF363" s="1">
        <v>435</v>
      </c>
      <c r="HG363" s="1">
        <v>3</v>
      </c>
      <c r="HH363" s="1">
        <v>851</v>
      </c>
      <c r="HI363" s="1">
        <v>114</v>
      </c>
      <c r="HJ363" s="1">
        <v>0</v>
      </c>
      <c r="HK363" s="1">
        <v>678</v>
      </c>
      <c r="HL363" s="1">
        <v>0</v>
      </c>
      <c r="HM363" s="1">
        <v>0</v>
      </c>
      <c r="HN363" s="1">
        <v>792</v>
      </c>
      <c r="HO363" s="1">
        <v>75</v>
      </c>
      <c r="HP363" s="1">
        <v>19</v>
      </c>
      <c r="HQ363" s="1">
        <v>55</v>
      </c>
      <c r="HR363" s="1">
        <v>166</v>
      </c>
      <c r="HS363" s="1">
        <v>37</v>
      </c>
      <c r="HT363" s="1">
        <v>352</v>
      </c>
      <c r="HU363" s="1">
        <v>34</v>
      </c>
      <c r="HV363" s="1">
        <v>162</v>
      </c>
      <c r="HW363" s="1">
        <v>31</v>
      </c>
      <c r="HX363" s="1">
        <v>128</v>
      </c>
      <c r="HY363" s="1">
        <v>0</v>
      </c>
      <c r="HZ363" s="1">
        <v>355</v>
      </c>
      <c r="IA363" s="1">
        <v>21</v>
      </c>
      <c r="IB363" s="1">
        <v>185</v>
      </c>
      <c r="IC363" s="1">
        <v>47</v>
      </c>
      <c r="ID363" s="1">
        <v>149</v>
      </c>
      <c r="IE363" s="1">
        <v>17</v>
      </c>
      <c r="IF363" s="1">
        <v>419</v>
      </c>
      <c r="IG363" s="1">
        <v>0</v>
      </c>
      <c r="IH363" s="1">
        <v>0</v>
      </c>
      <c r="II363" s="1">
        <v>119</v>
      </c>
      <c r="IJ363" s="1">
        <v>218</v>
      </c>
      <c r="IK363" s="1">
        <v>0</v>
      </c>
      <c r="IL363" s="1">
        <v>337</v>
      </c>
      <c r="IM363" s="26">
        <f>IFERROR(Tableau17[[#This Row],[LDIV]]/Tableau17[[#This Row],[Total général]],"")</f>
        <v>2.8169014084507044E-3</v>
      </c>
      <c r="IN363" s="26">
        <f>IFERROR(Tableau17[[#This Row],[LDVC]]/Tableau17[[#This Row],[Total général]],"")</f>
        <v>0</v>
      </c>
      <c r="IO363" s="26">
        <f>IFERROR(Tableau17[[#This Row],[LDVD]]/Tableau17[[#This Row],[Total général]],"")</f>
        <v>0.20563380281690141</v>
      </c>
      <c r="IP363" s="26">
        <f>IFERROR(Tableau17[[#This Row],[LDVG]]/Tableau17[[#This Row],[Total général]],"")</f>
        <v>0.19154929577464788</v>
      </c>
      <c r="IQ363" s="26">
        <f>IFERROR(Tableau17[[#This Row],[LEXD]]/Tableau17[[#This Row],[Total général]],"")</f>
        <v>0</v>
      </c>
      <c r="IR363" s="26">
        <f>IFERROR(Tableau17[[#This Row],[LEXG]]/Tableau17[[#This Row],[Total général]],"")</f>
        <v>1.4084507042253521E-2</v>
      </c>
      <c r="IS363" s="26">
        <f>IFERROR(Tableau17[[#This Row],[LLR]]/Tableau17[[#This Row],[Total général]],"")</f>
        <v>0.25070422535211268</v>
      </c>
      <c r="IT363" s="26">
        <f>IFERROR(Tableau17[[#This Row],[LREM]]/Tableau17[[#This Row],[Total général]],"")</f>
        <v>8.4507042253521125E-2</v>
      </c>
      <c r="IU363" s="26">
        <f>IFERROR(Tableau17[[#This Row],[LRN]]/Tableau17[[#This Row],[Total général]],"")</f>
        <v>9.5774647887323941E-2</v>
      </c>
      <c r="IV363" s="26">
        <f>IFERROR(Tableau17[[#This Row],[LUG]]/Tableau17[[#This Row],[Total général]],"")</f>
        <v>0.10422535211267606</v>
      </c>
      <c r="IW363" s="26">
        <f>IFERROR(Tableau17[[#This Row],[LVEC]]/Tableau17[[#This Row],[Total général]],"")</f>
        <v>5.0704225352112678E-2</v>
      </c>
      <c r="IX363" s="26">
        <f>IFERROR(Tableau17[[#This Row],[2008-T1-LCMD]]/Tableau17[[#This Row],[2008-T1-TOTAL]],"")</f>
        <v>3.9301310043668124E-2</v>
      </c>
      <c r="IY363" s="26">
        <f>IFERROR(Tableau17[[#This Row],[2008-T1-LDVD]]/Tableau17[[#This Row],[2008-T1-TOTAL]],"")</f>
        <v>0</v>
      </c>
      <c r="IZ363" s="26">
        <f>IFERROR(Tableau17[[#This Row],[2008-T1-LEXD]]/Tableau17[[#This Row],[2008-T1-TOTAL]],"")</f>
        <v>0</v>
      </c>
      <c r="JA363" s="26">
        <f>IFERROR(Tableau17[[#This Row],[2008-T1-LEXG]]/Tableau17[[#This Row],[2008-T1-TOTAL]],"")</f>
        <v>3.7117903930131008E-2</v>
      </c>
      <c r="JB363" s="26">
        <f>IFERROR(Tableau17[[#This Row],[2008-T1-LFN]]/Tableau17[[#This Row],[2008-T1-TOTAL]],"")</f>
        <v>4.8034934497816595E-2</v>
      </c>
      <c r="JC363" s="26">
        <f>IFERROR(Tableau17[[#This Row],[2008-T1-LMAJ]]/Tableau17[[#This Row],[2008-T1-TOTAL]],"")</f>
        <v>0.18777292576419213</v>
      </c>
      <c r="JD363" s="26">
        <f>IFERROR(Tableau17[[#This Row],[2008-T1-LUG]]/Tableau17[[#This Row],[2008-T1-TOTAL]],"")</f>
        <v>0.68777292576419213</v>
      </c>
      <c r="JE363" s="26" t="str">
        <f>IFERROR(Tableau17[[#This Row],[2008-T2-LFN]]/Tableau17[[#This Row],[2008-T2-TOTAL]],"")</f>
        <v/>
      </c>
      <c r="JF363" s="26" t="str">
        <f>IFERROR(Tableau17[[#This Row],[2008-T2-LGC]]/Tableau17[[#This Row],[2008-T2-TOTAL]],"")</f>
        <v/>
      </c>
      <c r="JG363" s="26" t="str">
        <f>IFERROR(Tableau17[[#This Row],[2008-T2-LMAJ]]/Tableau17[[#This Row],[2008-T2-TOTAL]],"")</f>
        <v/>
      </c>
      <c r="JH363" s="26" t="str">
        <f>IFERROR(Tableau17[[#This Row],[2008-T2-LUG]]/Tableau17[[#This Row],[2008-T2-TOTAL]],"")</f>
        <v/>
      </c>
      <c r="JI363" s="26">
        <f>IFERROR(Tableau17[[#This Row],[2014-T1-LDIV]]/Tableau17[[#This Row],[2014-T1-TOTAL]],"")</f>
        <v>4.9645390070921988E-2</v>
      </c>
      <c r="JJ363" s="26">
        <f>IFERROR(Tableau17[[#This Row],[2014-T1-LDVD]]/Tableau17[[#This Row],[2014-T1-TOTAL]],"")</f>
        <v>0</v>
      </c>
      <c r="JK363" s="26">
        <f>IFERROR(Tableau17[[#This Row],[2014-T1-LDVG]]/Tableau17[[#This Row],[2014-T1-TOTAL]],"")</f>
        <v>0.40661938534278957</v>
      </c>
      <c r="JL363" s="26">
        <f>IFERROR(Tableau17[[#This Row],[2014-T1-LEXG]]/Tableau17[[#This Row],[2014-T1-TOTAL]],"")</f>
        <v>4.7281323877068557E-3</v>
      </c>
      <c r="JM363" s="26">
        <f>IFERROR(Tableau17[[#This Row],[2014-T1-LFG]]/Tableau17[[#This Row],[2014-T1-TOTAL]],"")</f>
        <v>4.7281323877068557E-2</v>
      </c>
      <c r="JN363" s="26">
        <f>IFERROR(Tableau17[[#This Row],[2014-T1-LFN]]/Tableau17[[#This Row],[2014-T1-TOTAL]],"")</f>
        <v>8.0378250591016553E-2</v>
      </c>
      <c r="JO363" s="26">
        <f>IFERROR(Tableau17[[#This Row],[2014-T1-LUD]]/Tableau17[[#This Row],[2014-T1-TOTAL]],"")</f>
        <v>0.15839243498817968</v>
      </c>
      <c r="JP363" s="26">
        <f>IFERROR(Tableau17[[#This Row],[2014-T1-LUG]]/Tableau17[[#This Row],[2014-T1-TOTAL]],"")</f>
        <v>0.25295508274231676</v>
      </c>
      <c r="JQ363" s="26">
        <f>IFERROR(Tableau17[[#This Row],[2014-T2-LFN]]/Tableau17[[#This Row],[2014-T2-TOTAL]],"")</f>
        <v>9.1503267973856203E-2</v>
      </c>
      <c r="JR363" s="26">
        <f>IFERROR(Tableau17[[#This Row],[2014-T2-LUD]]/Tableau17[[#This Row],[2014-T2-TOTAL]],"")</f>
        <v>0.4662309368191721</v>
      </c>
      <c r="JS363" s="26">
        <f>IFERROR(Tableau17[[#This Row],[2014-T2-LUG]]/Tableau17[[#This Row],[2014-T2-TOTAL]],"")</f>
        <v>0.44226579520697168</v>
      </c>
      <c r="JT363" s="26">
        <f>IFERROR(Tableau17[[#This Row],[2015-T1-BC-DIV]]/Tableau17[[#This Row],[2015-T1-TOTAL]],"")</f>
        <v>0</v>
      </c>
      <c r="JU363" s="26">
        <f>IFERROR(Tableau17[[#This Row],[2015-T1-BC-DLF]]/Tableau17[[#This Row],[2015-T1-TOTAL]],"")</f>
        <v>6.024096385542169E-3</v>
      </c>
      <c r="JV363" s="26">
        <f>IFERROR(Tableau17[[#This Row],[2015-T1-BC-DVD]]/Tableau17[[#This Row],[2015-T1-TOTAL]],"")</f>
        <v>0</v>
      </c>
      <c r="JW363" s="26">
        <f>IFERROR(Tableau17[[#This Row],[2015-T1-BC-DVG]]/Tableau17[[#This Row],[2015-T1-TOTAL]],"")</f>
        <v>0.56325301204819278</v>
      </c>
      <c r="JX363" s="26">
        <f>IFERROR(Tableau17[[#This Row],[2015-T1-BC-FG]]/Tableau17[[#This Row],[2015-T1-TOTAL]],"")</f>
        <v>6.6265060240963861E-2</v>
      </c>
      <c r="JY363" s="26">
        <f>IFERROR(Tableau17[[#This Row],[2015-T1-BC-FN]]/Tableau17[[#This Row],[2015-T1-TOTAL]],"")</f>
        <v>0.12951807228915663</v>
      </c>
      <c r="JZ363" s="26">
        <f>IFERROR(Tableau17[[#This Row],[2015-T1-BC-MDM]]/Tableau17[[#This Row],[2015-T1-TOTAL]],"")</f>
        <v>0</v>
      </c>
      <c r="KA363" s="26">
        <f>IFERROR(Tableau17[[#This Row],[2015-T1-BC-RDG]]/Tableau17[[#This Row],[2015-T1-TOTAL]],"")</f>
        <v>0</v>
      </c>
      <c r="KB363" s="26">
        <f>IFERROR(Tableau17[[#This Row],[2015-T1-BC-SOC]]/Tableau17[[#This Row],[2015-T1-TOTAL]],"")</f>
        <v>9.9397590361445784E-2</v>
      </c>
      <c r="KC363" s="26">
        <f>IFERROR(Tableau17[[#This Row],[2015-T1-BC-UD]]/Tableau17[[#This Row],[2015-T1-TOTAL]],"")</f>
        <v>0.11746987951807229</v>
      </c>
      <c r="KD363" s="26">
        <f>IFERROR(Tableau17[[#This Row],[2015-T1-BC-UG]]/Tableau17[[#This Row],[2015-T1-TOTAL]],"")</f>
        <v>0</v>
      </c>
      <c r="KE363" s="26">
        <f>IFERROR(Tableau17[[#This Row],[2015-T1-BC-VEC]]/Tableau17[[#This Row],[2015-T1-TOTAL]],"")</f>
        <v>1.8072289156626505E-2</v>
      </c>
      <c r="KF363" s="26">
        <f>IFERROR(Tableau17[[#This Row],[2015-T2-BC-DVG]]/Tableau17[[#This Row],[2015-T2-TOTAL]],"")</f>
        <v>0.84285714285714286</v>
      </c>
      <c r="KG363" s="26">
        <f>IFERROR(Tableau17[[#This Row],[2015-T2-BC-FN]]/Tableau17[[#This Row],[2015-T2-TOTAL]],"")</f>
        <v>0.15714285714285714</v>
      </c>
      <c r="KH363" s="26">
        <f>IFERROR(Tableau17[[#This Row],[2015-T2-BC-SOC]]/Tableau17[[#This Row],[2015-T2-TOTAL]],"")</f>
        <v>0</v>
      </c>
      <c r="KI363" s="26">
        <f>IFERROR(Tableau17[[#This Row],[2015-T2-BC-UD]]/Tableau17[[#This Row],[2015-T2-TOTAL]],"")</f>
        <v>0</v>
      </c>
      <c r="KJ363" s="26">
        <f>IFERROR(Tableau17[[#This Row],[2015-T2-BC-UG]]/Tableau17[[#This Row],[2015-T2-TOTAL]],"")</f>
        <v>0</v>
      </c>
      <c r="KK363" s="26">
        <f>IFERROR(Tableau17[[#This Row],[2017 (L)-T1-COM]]/Tableau17[[#This Row],[2017 (L)-T1-TOTAL]],"")</f>
        <v>0</v>
      </c>
      <c r="KL363" s="26">
        <f>IFERROR(Tableau17[[#This Row],[2017 (L)-T1-DIV]]/Tableau17[[#This Row],[2017 (L)-T1-TOTAL]],"")</f>
        <v>3.8186157517899763E-2</v>
      </c>
      <c r="KM363" s="26">
        <f>IFERROR(Tableau17[[#This Row],[2017 (L)-T1-DLF]]/Tableau17[[#This Row],[2017 (L)-T1-TOTAL]],"")</f>
        <v>0</v>
      </c>
      <c r="KN363" s="26">
        <f>IFERROR(Tableau17[[#This Row],[2017 (L)-T1-DVD]]/Tableau17[[#This Row],[2017 (L)-T1-TOTAL]],"")</f>
        <v>0</v>
      </c>
      <c r="KO363" s="26">
        <f>IFERROR(Tableau17[[#This Row],[2017 (L)-T1-DVG]]/Tableau17[[#This Row],[2017 (L)-T1-TOTAL]],"")</f>
        <v>3.5799522673031027E-2</v>
      </c>
      <c r="KP363" s="26">
        <f>IFERROR(Tableau17[[#This Row],[2017 (L)-T1-ECO]]/Tableau17[[#This Row],[2017 (L)-T1-TOTAL]],"")</f>
        <v>7.1599045346062056E-3</v>
      </c>
      <c r="KQ363" s="26">
        <f>IFERROR(Tableau17[[#This Row],[2017 (L)-T1-EXD]]/Tableau17[[#This Row],[2017 (L)-T1-TOTAL]],"")</f>
        <v>4.7732696897374704E-3</v>
      </c>
      <c r="KR363" s="26">
        <f>IFERROR(Tableau17[[#This Row],[2017 (L)-T1-EXG]]/Tableau17[[#This Row],[2017 (L)-T1-TOTAL]],"")</f>
        <v>9.5465393794749408E-3</v>
      </c>
      <c r="KS363" s="26">
        <f>IFERROR(Tableau17[[#This Row],[2017 (L)-T1-FI]]/Tableau17[[#This Row],[2017 (L)-T1-TOTAL]],"")</f>
        <v>0.21241050119331742</v>
      </c>
      <c r="KT363" s="26">
        <f>IFERROR(Tableau17[[#This Row],[2017 (L)-T1-FN]]/Tableau17[[#This Row],[2017 (L)-T1-TOTAL]],"")</f>
        <v>4.5346062052505964E-2</v>
      </c>
      <c r="KU363" s="26">
        <f>IFERROR(Tableau17[[#This Row],[2017 (L)-T1-LR]]/Tableau17[[#This Row],[2017 (L)-T1-TOTAL]],"")</f>
        <v>0.441527446300716</v>
      </c>
      <c r="KV363" s="26">
        <f>IFERROR(Tableau17[[#This Row],[2017 (L)-T1-MDM]]/Tableau17[[#This Row],[2017 (L)-T1-TOTAL]],"")</f>
        <v>0</v>
      </c>
      <c r="KW363" s="26">
        <f>IFERROR(Tableau17[[#This Row],[2017 (L)-T1-RDG]]/Tableau17[[#This Row],[2017 (L)-T1-TOTAL]],"")</f>
        <v>0</v>
      </c>
      <c r="KX363" s="26">
        <f>IFERROR(Tableau17[[#This Row],[2017 (L)-T1-REG]]/Tableau17[[#This Row],[2017 (L)-T1-TOTAL]],"")</f>
        <v>2.3866348448687352E-3</v>
      </c>
      <c r="KY363" s="26">
        <f>IFERROR(Tableau17[[#This Row],[2017 (L)-T1-REM]]/Tableau17[[#This Row],[2017 (L)-T1-TOTAL]],"")</f>
        <v>0.11217183770883055</v>
      </c>
      <c r="KZ363" s="26">
        <f>IFERROR(Tableau17[[#This Row],[2017 (L)-T1-SOC]]/Tableau17[[#This Row],[2017 (L)-T1-TOTAL]],"")</f>
        <v>9.0692124105011929E-2</v>
      </c>
      <c r="LA363" s="26">
        <f>IFERROR(Tableau17[[#This Row],[2017 (L)-T1-UDI]]/Tableau17[[#This Row],[2017 (L)-T1-TOTAL]],"")</f>
        <v>0</v>
      </c>
      <c r="LB363" s="26">
        <f>IFERROR(Tableau17[[#This Row],[2017 (L)-T2-FI]]/Tableau17[[#This Row],[2017 (L)-T2-TOTAL]],"")</f>
        <v>0.64688427299703266</v>
      </c>
      <c r="LC363" s="26">
        <f>IFERROR(Tableau17[[#This Row],[2017 (L)-T2-FN]]/Tableau17[[#This Row],[2017 (L)-T2-TOTAL]],"")</f>
        <v>0</v>
      </c>
      <c r="LD363" s="26">
        <f>IFERROR(Tableau17[[#This Row],[2017 (L)-T2-LR]]/Tableau17[[#This Row],[2017 (L)-T2-TOTAL]],"")</f>
        <v>0</v>
      </c>
      <c r="LE363" s="26">
        <f>IFERROR(Tableau17[[#This Row],[2017 (L)-T2-MDM]]/Tableau17[[#This Row],[2017 (L)-T2-TOTAL]],"")</f>
        <v>0</v>
      </c>
      <c r="LF363" s="26">
        <f>IFERROR(Tableau17[[#This Row],[2017 (L)-T2-REM]]/Tableau17[[#This Row],[2017 (L)-T2-TOTAL]],"")</f>
        <v>0.35311572700296734</v>
      </c>
      <c r="LG363" s="26">
        <f>IFERROR(Tableau17[[#This Row],[2017-T1-ARTHAUD Nathalie]]/Tableau17[[#This Row],[2017-T1-TOTAL]],"")</f>
        <v>4.7003525264394828E-3</v>
      </c>
      <c r="LH363" s="26">
        <f>IFERROR(Tableau17[[#This Row],[2017-T1-ASSELINEAU Fran]]/Tableau17[[#This Row],[2017-T1-TOTAL]],"")</f>
        <v>1.8801410105757931E-2</v>
      </c>
      <c r="LI363" s="26">
        <f>IFERROR(Tableau17[[#This Row],[2017-T1-CHEMINADE Jacques]]/Tableau17[[#This Row],[2017-T1-TOTAL]],"")</f>
        <v>1.1750881316098707E-3</v>
      </c>
      <c r="LJ363" s="26">
        <f>IFERROR(Tableau17[[#This Row],[2017-T1-DUPONT-AIGNAN Nicolas]]/Tableau17[[#This Row],[2017-T1-TOTAL]],"")</f>
        <v>1.2925969447708578E-2</v>
      </c>
      <c r="LK363" s="26">
        <f>IFERROR(Tableau17[[#This Row],[2017-T1-FILLON Fran]]/Tableau17[[#This Row],[2017-T1-TOTAL]],"")</f>
        <v>4.935370152761457E-2</v>
      </c>
      <c r="LL363" s="26">
        <f>IFERROR(Tableau17[[#This Row],[2017-T1-HAMON Beno]]/Tableau17[[#This Row],[2017-T1-TOTAL]],"")</f>
        <v>6.6980023501762631E-2</v>
      </c>
      <c r="LM363" s="26">
        <f>IFERROR(Tableau17[[#This Row],[2017-T1-LASSALLE Jean]]/Tableau17[[#This Row],[2017-T1-TOTAL]],"")</f>
        <v>3.5252643948296123E-3</v>
      </c>
      <c r="LN363" s="26">
        <f>IFERROR(Tableau17[[#This Row],[2017-T1-LE PEN Marine]]/Tableau17[[#This Row],[2017-T1-TOTAL]],"")</f>
        <v>0.1045828437132785</v>
      </c>
      <c r="LO363" s="26">
        <f>IFERROR(Tableau17[[#This Row],[2017-T1-M Jean-Luc]]/Tableau17[[#This Row],[2017-T1-TOTAL]],"")</f>
        <v>0.4300822561692127</v>
      </c>
      <c r="LP363" s="26">
        <f>IFERROR(Tableau17[[#This Row],[2017-T1-MACRON Emmanuel]]/Tableau17[[#This Row],[2017-T1-TOTAL]],"")</f>
        <v>0.29847238542890719</v>
      </c>
      <c r="LQ363" s="26">
        <f>IFERROR(Tableau17[[#This Row],[2017-T1-POUTOU Philippe]]/Tableau17[[#This Row],[2017-T1-TOTAL]],"")</f>
        <v>9.4007050528789656E-3</v>
      </c>
      <c r="LR363" s="26">
        <f>IFERROR(Tableau17[[#This Row],[2017-T2-LE PEN Marine]]/Tableau17[[#This Row],[2017-T2-TOTAL]],"")</f>
        <v>0.14393939393939395</v>
      </c>
      <c r="LS363" s="26">
        <f>IFERROR(Tableau17[[#This Row],[2017-T2-MACRON Emmanuel]]/Tableau17[[#This Row],[2017-T2-TOTAL]],"")</f>
        <v>0.85606060606060608</v>
      </c>
      <c r="LT363" s="26">
        <f>IFERROR(Tableau17[[#This Row],[2019-T1-ALEXANDRE Audric]]/Tableau17[[#This Row],[2019-T1-TOTAL]],"")</f>
        <v>0</v>
      </c>
      <c r="LU363" s="26">
        <f>IFERROR(Tableau17[[#This Row],[2019-T1-ARTHAUD Nathalie]]/Tableau17[[#This Row],[2019-T1-TOTAL]],"")</f>
        <v>8.7209302325581394E-3</v>
      </c>
      <c r="LV363" s="26">
        <f>IFERROR(Tableau17[[#This Row],[2019-T1-ASSELINEAU François]]/Tableau17[[#This Row],[2019-T1-TOTAL]],"")</f>
        <v>2.9069767441860465E-2</v>
      </c>
      <c r="LW363" s="26">
        <f>IFERROR(Tableau17[[#This Row],[2019-T1-AUBRY Manon]]/Tableau17[[#This Row],[2019-T1-TOTAL]],"")</f>
        <v>0.19476744186046513</v>
      </c>
      <c r="LX363" s="26">
        <f>IFERROR(Tableau17[[#This Row],[2019-T1-AZERGUI Nagib]]/Tableau17[[#This Row],[2019-T1-TOTAL]],"")</f>
        <v>3.7790697674418602E-2</v>
      </c>
      <c r="LY363" s="26">
        <f>IFERROR(Tableau17[[#This Row],[2019-T1-BARDELLA Jordan]]/Tableau17[[#This Row],[2019-T1-TOTAL]],"")</f>
        <v>0.16860465116279069</v>
      </c>
      <c r="LZ363" s="26">
        <f>IFERROR(Tableau17[[#This Row],[2019-T1-BELLAMY François-Xavier]]/Tableau17[[#This Row],[2019-T1-TOTAL]],"")</f>
        <v>4.0697674418604654E-2</v>
      </c>
      <c r="MA363" s="26">
        <f>IFERROR(Tableau17[[#This Row],[2019-T1-BIDOU Olivier]]/Tableau17[[#This Row],[2019-T1-TOTAL]],"")</f>
        <v>8.7209302325581394E-3</v>
      </c>
      <c r="MB363" s="26">
        <f>IFERROR(Tableau17[[#This Row],[2019-T1-BOURG Dominique]]/Tableau17[[#This Row],[2019-T1-TOTAL]],"")</f>
        <v>2.3255813953488372E-2</v>
      </c>
      <c r="MC363" s="26">
        <f>IFERROR(Tableau17[[#This Row],[2019-T1-BROSSAT Ian]]/Tableau17[[#This Row],[2019-T1-TOTAL]],"")</f>
        <v>3.1976744186046513E-2</v>
      </c>
      <c r="MD363" s="26">
        <f>IFERROR(Tableau17[[#This Row],[2019-T1-CAILLAUD Sophie]]/Tableau17[[#This Row],[2019-T1-TOTAL]],"")</f>
        <v>0</v>
      </c>
      <c r="ME363" s="26">
        <f>IFERROR(Tableau17[[#This Row],[2019-T1-CAMUS Renaud]]/Tableau17[[#This Row],[2019-T1-TOTAL]],"")</f>
        <v>0</v>
      </c>
      <c r="MF363" s="26">
        <f>IFERROR(Tableau17[[#This Row],[2019-T1-CHALENÇON Christophe]]/Tableau17[[#This Row],[2019-T1-TOTAL]],"")</f>
        <v>0</v>
      </c>
      <c r="MG363" s="26">
        <f>IFERROR(Tableau17[[#This Row],[2019-T1-CORBET Cathy Denise Ginette]]/Tableau17[[#This Row],[2019-T1-TOTAL]],"")</f>
        <v>0</v>
      </c>
      <c r="MH363" s="26">
        <f>IFERROR(Tableau17[[#This Row],[2019-T1-DE PREVOISIN Robert]]/Tableau17[[#This Row],[2019-T1-TOTAL]],"")</f>
        <v>0</v>
      </c>
      <c r="MI363" s="26">
        <f>IFERROR(Tableau17[[#This Row],[2019-T1-DELFEL Thérèse]]/Tableau17[[#This Row],[2019-T1-TOTAL]],"")</f>
        <v>0</v>
      </c>
      <c r="MJ363" s="26">
        <f>IFERROR(Tableau17[[#This Row],[2019-T1-DIEUMEGARD Pierre]]/Tableau17[[#This Row],[2019-T1-TOTAL]],"")</f>
        <v>2.9069767441860465E-3</v>
      </c>
      <c r="MK363" s="26">
        <f>IFERROR(Tableau17[[#This Row],[2019-T1-DUPONT-AIGNAN Nicolas]]/Tableau17[[#This Row],[2019-T1-TOTAL]],"")</f>
        <v>1.4534883720930232E-2</v>
      </c>
      <c r="ML363" s="26">
        <f>IFERROR(Tableau17[[#This Row],[2019-T1-GERNIGON Yves]]/Tableau17[[#This Row],[2019-T1-TOTAL]],"")</f>
        <v>0</v>
      </c>
      <c r="MM363" s="26">
        <f>IFERROR(Tableau17[[#This Row],[2019-T1-GLUCKSMANN Raphaël]]/Tableau17[[#This Row],[2019-T1-TOTAL]],"")</f>
        <v>0.10174418604651163</v>
      </c>
      <c r="MN363" s="26">
        <f>IFERROR(Tableau17[[#This Row],[2019-T1-HAMON Benoît]]/Tableau17[[#This Row],[2019-T1-TOTAL]],"")</f>
        <v>8.4302325581395346E-2</v>
      </c>
      <c r="MO363" s="26">
        <f>IFERROR(Tableau17[[#This Row],[2019-T1-HELGEN Gilles]]/Tableau17[[#This Row],[2019-T1-TOTAL]],"")</f>
        <v>0</v>
      </c>
      <c r="MP363" s="26">
        <f>IFERROR(Tableau17[[#This Row],[2019-T1-JADOT Yannick]]/Tableau17[[#This Row],[2019-T1-TOTAL]],"")</f>
        <v>6.1046511627906974E-2</v>
      </c>
      <c r="MQ363" s="26">
        <f>IFERROR(Tableau17[[#This Row],[2019-T1-LAGARDE Jean-Christophe]]/Tableau17[[#This Row],[2019-T1-TOTAL]],"")</f>
        <v>1.4534883720930232E-2</v>
      </c>
      <c r="MR363" s="26">
        <f>IFERROR(Tableau17[[#This Row],[2019-T1-LALANNE Francis]]/Tableau17[[#This Row],[2019-T1-TOTAL]],"")</f>
        <v>1.7441860465116279E-2</v>
      </c>
      <c r="MS363" s="26">
        <f>IFERROR(Tableau17[[#This Row],[2019-T1-LOISEAU Nathalie]]/Tableau17[[#This Row],[2019-T1-TOTAL]],"")</f>
        <v>0.15988372093023256</v>
      </c>
      <c r="MT363" s="26">
        <f>IFERROR(Tableau17[[#This Row],[2019-T1-MARIE Florie]]/Tableau17[[#This Row],[2019-T1-TOTAL]],"")</f>
        <v>0</v>
      </c>
      <c r="MU363" s="26">
        <f>IFERROR(Tableau17[[#This Row],[2008-T1-MACROEXTRDROITE]]/Tableau17[[#This Row],[2008-T1-MACROTOTALE]],"")</f>
        <v>4.8034934497816595E-2</v>
      </c>
      <c r="MV363" s="26">
        <f>IFERROR(Tableau17[[#This Row],[2008-T1-MACRODROITE]]/Tableau17[[#This Row],[2008-T1-MACROTOTALE]],"")</f>
        <v>0.22707423580786026</v>
      </c>
      <c r="MW363" s="26">
        <f>IFERROR(Tableau17[[#This Row],[2008-T1-MACROCENTRE]]/Tableau17[[#This Row],[2008-T1-MACROTOTALE]],"")</f>
        <v>0</v>
      </c>
      <c r="MX363" s="26">
        <f>IFERROR(Tableau17[[#This Row],[2008-T1-MACROGAUCHE]]/Tableau17[[#This Row],[2008-T1-MACROTOTALE]],"")</f>
        <v>0.72489082969432317</v>
      </c>
      <c r="MY363" s="26">
        <f>IFERROR(Tableau17[[#This Row],[2008-T1-MACROAUTRE]]/Tableau17[[#This Row],[2008-T1-MACROTOTALE]],"")</f>
        <v>0</v>
      </c>
      <c r="MZ363" s="26" t="str">
        <f>IFERROR(Tableau17[[#This Row],[2008-T2-MACROEXTRDROITE]]/Tableau17[[#This Row],[2008-T2-MACROTOTALE]],"")</f>
        <v/>
      </c>
      <c r="NA363" s="26" t="str">
        <f>IFERROR(Tableau17[[#This Row],[2008-T2-MACRODROITE]]/Tableau17[[#This Row],[2008-T2-MACROTOTALE]],"")</f>
        <v/>
      </c>
      <c r="NB363" s="26" t="str">
        <f>IFERROR(Tableau17[[#This Row],[2008-T2-MACROCENTRE]]/Tableau17[[#This Row],[2008-T2-MACROTOTALE]],"")</f>
        <v/>
      </c>
      <c r="NC363" s="26" t="str">
        <f>IFERROR(Tableau17[[#This Row],[2008-T2-MACROGAUCHE]]/Tableau17[[#This Row],[2008-T2-MACROTOTALE]],"")</f>
        <v/>
      </c>
      <c r="ND363" s="26" t="str">
        <f>IFERROR(Tableau17[[#This Row],[2008-T2-MACROAUTRE]]/Tableau17[[#This Row],[2008-T2-MACROTOTALE]],"")</f>
        <v/>
      </c>
      <c r="NE363" s="26">
        <f>IFERROR(Tableau17[[#This Row],[2014-T1-MACROEXTRDROITE]]/Tableau17[[#This Row],[2014-T1-MACROTOTALE]],"")</f>
        <v>8.0378250591016553E-2</v>
      </c>
      <c r="NF363" s="26">
        <f>IFERROR(Tableau17[[#This Row],[2014-T1-MACRODROITE]]/Tableau17[[#This Row],[2014-T1-MACROTOTALE]],"")</f>
        <v>0.46099290780141844</v>
      </c>
      <c r="NG363" s="26">
        <f>IFERROR(Tableau17[[#This Row],[2014-T1-MACROCENTRE]]/Tableau17[[#This Row],[2014-T1-MACROTOTALE]],"")</f>
        <v>4.9645390070921988E-2</v>
      </c>
      <c r="NH363" s="26">
        <f>IFERROR(Tableau17[[#This Row],[2014-T1-MACROGAUCHE]]/Tableau17[[#This Row],[2014-T1-MACROTOTALE]],"")</f>
        <v>0.40898345153664301</v>
      </c>
      <c r="NI363" s="26">
        <f>IFERROR(Tableau17[[#This Row],[2014-T1-MACROAUTRE]]/Tableau17[[#This Row],[2014-T1-MACROTOTALE]],"")</f>
        <v>0</v>
      </c>
      <c r="NJ363" s="26">
        <f>IFERROR(Tableau17[[#This Row],[2014-T2-MACROEXTRDROITE]]/Tableau17[[#This Row],[2014-T2-MACROTOTALE]],"")</f>
        <v>9.1503267973856203E-2</v>
      </c>
      <c r="NK363" s="26">
        <f>IFERROR(Tableau17[[#This Row],[2014-T2-MACRODROITE]]/Tableau17[[#This Row],[2014-T2-MACROTOTALE]],"")</f>
        <v>0.4662309368191721</v>
      </c>
      <c r="NL363" s="26">
        <f>IFERROR(Tableau17[[#This Row],[2014-T2-MACROCENTRE]]/Tableau17[[#This Row],[2014-T2-MACROTOTALE]],"")</f>
        <v>0</v>
      </c>
      <c r="NM363" s="26">
        <f>IFERROR(Tableau17[[#This Row],[2014-T2-MACROGAUCHE]]/Tableau17[[#This Row],[2014-T2-MACROTOTALE]],"")</f>
        <v>0.44226579520697168</v>
      </c>
      <c r="NN363" s="26">
        <f>IFERROR(Tableau17[[#This Row],[2014-T2-MACROAUTRE]]/Tableau17[[#This Row],[2014-T2-MACROTOTALE]],"")</f>
        <v>0</v>
      </c>
      <c r="NO363" s="26">
        <f>IFERROR( Tableau17[[#This Row],[2015-T1-MACROEXTRDROITE]]/Tableau17[[#This Row],[2015-T1-MACROTOTALE]],"")</f>
        <v>0.13554216867469879</v>
      </c>
      <c r="NP363" s="26">
        <f>IFERROR(Tableau17[[#This Row],[2015-T1-MACRODROITE]]/Tableau17[[#This Row],[2015-T1-MACROTOTALE]],"")</f>
        <v>0.11746987951807229</v>
      </c>
      <c r="NQ363" s="26">
        <f>IFERROR(Tableau17[[#This Row],[2015-T1-MACROCENTRE]]/Tableau17[[#This Row],[2015-T1-MACROTOTALE]],"")</f>
        <v>0</v>
      </c>
      <c r="NR363" s="26">
        <f>IFERROR(Tableau17[[#This Row],[2015-T1-MACROGAUCHE]]/Tableau17[[#This Row],[2015-T1-MACROTOTALE]],"")</f>
        <v>0.74698795180722888</v>
      </c>
      <c r="NS363" s="26">
        <f>IFERROR(Tableau17[[#This Row],[2015-T1-MACROAUTRE]]/Tableau17[[#This Row],[2015-T1-MACROTOTALE]],"")</f>
        <v>0</v>
      </c>
      <c r="NT363" s="26">
        <f>IFERROR(Tableau17[[#This Row],[2015-T2-MACROEXTRDROITE]]/Tableau17[[#This Row],[2015-T2-MACROTOTALE]],"")</f>
        <v>0.15714285714285714</v>
      </c>
      <c r="NU363" s="26">
        <f>IFERROR(Tableau17[[#This Row],[2015-T2-MACRODROITE]]/Tableau17[[#This Row],[2015-T2-MACROTOTALE]],"")</f>
        <v>0</v>
      </c>
      <c r="NV363" s="26">
        <f>IFERROR(Tableau17[[#This Row],[2015-T2-MACROCENTRE]]/Tableau17[[#This Row],[2015-T2-MACROTOTALE]],"")</f>
        <v>0</v>
      </c>
      <c r="NW363" s="26">
        <f>IFERROR(Tableau17[[#This Row],[2015-T2-MACROGAUCHE]]/Tableau17[[#This Row],[2015-T2-MACROTOTALE]],"")</f>
        <v>0.84285714285714286</v>
      </c>
      <c r="NX363" s="26">
        <f>IFERROR(Tableau17[[#This Row],[2015-T2-MACROAUTRE]]/Tableau17[[#This Row],[2015-T2-MACROTOTALE]],"")</f>
        <v>0</v>
      </c>
      <c r="NY363" s="26">
        <f>IFERROR(Tableau17[[#This Row],[2017-T1-MACROEXTRDROITE]]/Tableau17[[#This Row],[2017-T1-MACROTOTALE]],"")</f>
        <v>0.13748531139835488</v>
      </c>
      <c r="NZ363" s="26">
        <f>IFERROR(Tableau17[[#This Row],[2017-T1-MACRODROITE]]/Tableau17[[#This Row],[2017-T1-MACROTOTALE]],"")</f>
        <v>4.935370152761457E-2</v>
      </c>
      <c r="OA363" s="26">
        <f>IFERROR(Tableau17[[#This Row],[2017-T1-MACROCENTRE]]/Tableau17[[#This Row],[2017-T1-MACROTOTALE]],"")</f>
        <v>0.29847238542890719</v>
      </c>
      <c r="OB363" s="26">
        <f>IFERROR(Tableau17[[#This Row],[2017-T1-MACROGAUCHE]]/Tableau17[[#This Row],[2017-T1-MACROTOTALE]],"")</f>
        <v>0.51116333725029373</v>
      </c>
      <c r="OC363" s="26">
        <f>IFERROR(Tableau17[[#This Row],[2017-T1-MACROAUTRE]]/Tableau17[[#This Row],[2017-T1-MACROTOTALE]],"")</f>
        <v>3.5252643948296123E-3</v>
      </c>
      <c r="OD363" s="26">
        <f>IFERROR(Tableau17[[#This Row],[2017-T2-MACROEXTRDROITE]]/Tableau17[[#This Row],[2017-T2-MACROTOTALE]],"")</f>
        <v>0.14393939393939395</v>
      </c>
      <c r="OE363" s="26">
        <f>IFERROR(Tableau17[[#This Row],[2017-T2-MACRODROITE]]/Tableau17[[#This Row],[2017-T2-MACROTOTALE]],"")</f>
        <v>0</v>
      </c>
      <c r="OF363" s="26">
        <f>IFERROR(Tableau17[[#This Row],[2017-T2-MACROCENTRE]]/Tableau17[[#This Row],[2017-T2-MACROTOTALE]],"")</f>
        <v>0.85606060606060608</v>
      </c>
      <c r="OG363" s="26">
        <f>IFERROR(Tableau17[[#This Row],[2017-T2-MACROGAUCHE]]/Tableau17[[#This Row],[2017-T2-MACROTOTALE]],"")</f>
        <v>0</v>
      </c>
      <c r="OH363" s="26">
        <f>IFERROR(Tableau17[[#This Row],[2017-T2-MACROAUTRE]]/Tableau17[[#This Row],[2017-T2-MACROTOTALE]],"")</f>
        <v>0</v>
      </c>
      <c r="OI363" s="26">
        <f>IFERROR(Tableau17[[#This Row],[2019-T1-MACROEXTRDROITE]]/Tableau17[[#This Row],[2019-T1-MACROTOTALE]],"")</f>
        <v>0.21306818181818182</v>
      </c>
      <c r="OJ363" s="26">
        <f>IFERROR(Tableau17[[#This Row],[2019-T1-MACRODROITE]]/Tableau17[[#This Row],[2019-T1-MACROTOTALE]],"")</f>
        <v>5.3977272727272728E-2</v>
      </c>
      <c r="OK363" s="26">
        <f>IFERROR(Tableau17[[#This Row],[2019-T1-MACROCENTRE]]/Tableau17[[#This Row],[2019-T1-MACROTOTALE]],"")</f>
        <v>0.15625</v>
      </c>
      <c r="OL363" s="26">
        <f>IFERROR(Tableau17[[#This Row],[2019-T1-MACROGAUCHE]]/Tableau17[[#This Row],[2019-T1-MACROTOTALE]],"")</f>
        <v>0.47159090909090912</v>
      </c>
      <c r="OM363" s="26">
        <f>IFERROR(Tableau17[[#This Row],[2019-T1-MACROAUTRE]]/Tableau17[[#This Row],[2019-T1-MACROTOTALE]],"")</f>
        <v>0.10511363636363637</v>
      </c>
      <c r="ON363" s="26">
        <f>IFERROR(Tableau17[[#This Row],[2020-T1-MACROEXTRDROITE]]/Tableau17[[#This Row],[2020-T1-MACROTOTALE]],"")</f>
        <v>9.5774647887323941E-2</v>
      </c>
      <c r="OO363" s="26">
        <f>IFERROR(Tableau17[[#This Row],[2020-T1-MACRODROITE]]/Tableau17[[#This Row],[2020-T1-MACROTOTALE]],"")</f>
        <v>0.45633802816901409</v>
      </c>
      <c r="OP363" s="26">
        <f>IFERROR(Tableau17[[#This Row],[2020-T1-MACROCENTRE]]/Tableau17[[#This Row],[2020-T1-MACROTOTALE]],"")</f>
        <v>8.7323943661971826E-2</v>
      </c>
      <c r="OQ363" s="26">
        <f>IFERROR(Tableau17[[#This Row],[2020-T1-MACROGAUCHE]]/Tableau17[[#This Row],[2020-T1-MACROTOTALE]],"")</f>
        <v>0.36056338028169016</v>
      </c>
      <c r="OR363" s="26">
        <f>IFERROR(Tableau17[[#This Row],[2020-T1-MACROAUTRE]]/Tableau17[[#This Row],[2020-T1-MACROTOTALE]],"")</f>
        <v>0</v>
      </c>
      <c r="OS363" s="26">
        <f>IFERROR(Tableau17[[#This Row],[2017 (L)-T1-MACROEXTRDROITE]]/Tableau17[[#This Row],[2017 (L)-T1-MACROTOTALE]],"")</f>
        <v>5.0119331742243436E-2</v>
      </c>
      <c r="OT363" s="26">
        <f>IFERROR(Tableau17[[#This Row],[2017 (L)-T1-MACRODROITE]]/Tableau17[[#This Row],[2017 (L)-T1-MACROTOTALE]],"")</f>
        <v>0.441527446300716</v>
      </c>
      <c r="OU363" s="26">
        <f>IFERROR(Tableau17[[#This Row],[2017 (L)-T1-MACROCENTRE]]/Tableau17[[#This Row],[2017 (L)-T1-MACROTOTALE]],"")</f>
        <v>0.11217183770883055</v>
      </c>
      <c r="OV363" s="26">
        <f>IFERROR(Tableau17[[#This Row],[2017 (L)-T1-MACROGAUCHE]]/Tableau17[[#This Row],[2017 (L)-T1-MACROTOTALE]],"")</f>
        <v>0.35560859188544153</v>
      </c>
      <c r="OW363" s="26">
        <f>IFERROR(Tableau17[[#This Row],[2017 (L)-T1-MACROAUTRE]]/Tableau17[[#This Row],[2017 (L)-T1-MACROTOTALE]],"")</f>
        <v>4.0572792362768499E-2</v>
      </c>
      <c r="OX363" s="26">
        <f>IFERROR(Tableau17[[#This Row],[2017 (L)-T2-MACROEXTRDROITE]]/Tableau17[[#This Row],[2017 (L)-T2-MACROTOTALE]],"")</f>
        <v>0</v>
      </c>
      <c r="OY363" s="26">
        <f>IFERROR(Tableau17[[#This Row],[2017 (L)-T2-MACRODROITE]]/Tableau17[[#This Row],[2017 (L)-T2-MACROTOTALE]],"")</f>
        <v>0</v>
      </c>
      <c r="OZ363" s="26">
        <f>IFERROR(Tableau17[[#This Row],[2017 (L)-T2-MACROCENTRE]]/Tableau17[[#This Row],[2017 (L)-T2-MACROTOTALE]],"")</f>
        <v>0.35311572700296734</v>
      </c>
      <c r="PA363" s="26">
        <f>IFERROR(Tableau17[[#This Row],[2017 (L)-T2-MACROGAUCHE]]/Tableau17[[#This Row],[2017 (L)-T2-MACROTOTALE]],"")</f>
        <v>0.64688427299703266</v>
      </c>
      <c r="PB363" s="26">
        <f>IFERROR(Tableau17[[#This Row],[2017 (L)-T2-MACROAUTRE]]/Tableau17[[#This Row],[2017 (L)-T2-MACROTOTALE]],"")</f>
        <v>0</v>
      </c>
      <c r="PC363" s="26">
        <f>IFERROR(Tableau17[[#This Row],[2008_T1_PROCUS]]/Tableau17[[#This Row],[2008_T1_INSCRITS]],0)</f>
        <v>7.1748878923766817E-3</v>
      </c>
      <c r="PD363" s="26">
        <f>IFERROR(Tableau17[[#This Row],[2008_T2_PROCUS]]/Tableau17[[#This Row],[2008_T2_INSCRITS]],0)</f>
        <v>0</v>
      </c>
      <c r="PE363" s="26">
        <f>Tableau17[[#This Row],[2014_T1_PROCUS]]/Tableau17[[#This Row],[2014_T1_INSCRITS]]</f>
        <v>4.9792531120331947E-3</v>
      </c>
      <c r="PF363" s="26">
        <f>IFERROR(Tableau17[[#This Row],[2014_T2_PROCUS]]/Tableau17[[#This Row],[2014_T2_INSCRITS]],0)</f>
        <v>7.4688796680497929E-3</v>
      </c>
    </row>
    <row r="364" spans="1:422" hidden="1" x14ac:dyDescent="0.2">
      <c r="A364" s="1">
        <v>5</v>
      </c>
      <c r="B364" s="1" t="s">
        <v>316</v>
      </c>
      <c r="C364" s="1" t="s">
        <v>409</v>
      </c>
      <c r="D364" s="1" t="s">
        <v>409</v>
      </c>
      <c r="E364" s="1">
        <v>1003</v>
      </c>
      <c r="F364" s="1">
        <v>5.4047970000000003</v>
      </c>
      <c r="G364" s="1">
        <v>43.285972000000001</v>
      </c>
      <c r="H364" s="3">
        <v>1167</v>
      </c>
      <c r="I364" s="3">
        <v>296</v>
      </c>
      <c r="L364" s="1">
        <v>25</v>
      </c>
      <c r="M364" s="1">
        <v>13</v>
      </c>
      <c r="P364" s="1">
        <v>76</v>
      </c>
      <c r="Q364" s="1">
        <v>23</v>
      </c>
      <c r="R364" s="1">
        <v>97</v>
      </c>
      <c r="S364" s="1">
        <v>54</v>
      </c>
      <c r="T364" s="1">
        <v>34</v>
      </c>
      <c r="U364" s="1">
        <v>322</v>
      </c>
      <c r="V364" s="1">
        <v>1211</v>
      </c>
      <c r="W364" s="1">
        <v>647</v>
      </c>
      <c r="X364" s="1">
        <v>6</v>
      </c>
      <c r="Y364" s="2">
        <v>0.5342692</v>
      </c>
      <c r="Z364" s="1">
        <v>1211</v>
      </c>
      <c r="AA364" s="1">
        <v>664</v>
      </c>
      <c r="AB364" s="1">
        <v>10</v>
      </c>
      <c r="AC364" s="2">
        <v>0.54830718000000001</v>
      </c>
      <c r="AD364" s="1">
        <v>1167</v>
      </c>
      <c r="AE364" s="1">
        <v>327</v>
      </c>
      <c r="AF364" s="2">
        <v>0.28020566000000002</v>
      </c>
      <c r="AG364" s="1">
        <f t="shared" si="5"/>
        <v>296</v>
      </c>
      <c r="AH364" s="1">
        <v>1217</v>
      </c>
      <c r="AI364" s="1">
        <v>647</v>
      </c>
      <c r="AJ364" s="1">
        <v>30</v>
      </c>
      <c r="AK364" s="2">
        <v>0.53163517000000005</v>
      </c>
      <c r="AL364" s="1">
        <v>1217</v>
      </c>
      <c r="AM364" s="1">
        <v>699</v>
      </c>
      <c r="AN364" s="1">
        <v>17</v>
      </c>
      <c r="AO364" s="2">
        <v>0.57436319000000002</v>
      </c>
      <c r="AP364" s="1">
        <v>1202</v>
      </c>
      <c r="AQ364" s="1">
        <v>523</v>
      </c>
      <c r="AR364" s="2">
        <v>0.43510815000000003</v>
      </c>
      <c r="AS364" s="1">
        <v>1201</v>
      </c>
      <c r="AT364" s="1">
        <v>534</v>
      </c>
      <c r="AU364" s="2">
        <v>0.44462948000000002</v>
      </c>
      <c r="AV364" s="1">
        <v>1242</v>
      </c>
      <c r="AW364" s="1">
        <v>534</v>
      </c>
      <c r="AX364" s="2">
        <v>0.42995169</v>
      </c>
      <c r="AY364" s="1">
        <v>1242</v>
      </c>
      <c r="AZ364" s="1">
        <v>445</v>
      </c>
      <c r="BA364" s="2">
        <v>0.35829307999999999</v>
      </c>
      <c r="BB364" s="1">
        <v>1240</v>
      </c>
      <c r="BC364" s="1">
        <v>930</v>
      </c>
      <c r="BD364" s="2">
        <v>0.75</v>
      </c>
      <c r="BE364" s="1">
        <v>1240</v>
      </c>
      <c r="BF364" s="1">
        <v>909</v>
      </c>
      <c r="BG364" s="2">
        <v>0.73306452</v>
      </c>
      <c r="BH364" s="1">
        <v>1186</v>
      </c>
      <c r="BI364" s="1">
        <v>534</v>
      </c>
      <c r="BJ364" s="2">
        <v>0.45025294999999999</v>
      </c>
      <c r="BK364" s="1">
        <v>55</v>
      </c>
      <c r="BN364" s="1">
        <v>35</v>
      </c>
      <c r="BO364" s="1">
        <v>90</v>
      </c>
      <c r="BP364" s="1">
        <v>252</v>
      </c>
      <c r="BQ364" s="1">
        <v>204</v>
      </c>
      <c r="BR364" s="1">
        <v>636</v>
      </c>
      <c r="BT364" s="1">
        <v>284</v>
      </c>
      <c r="BU364" s="1">
        <v>394</v>
      </c>
      <c r="BW364" s="1">
        <v>678</v>
      </c>
      <c r="BX364" s="1">
        <v>9</v>
      </c>
      <c r="BZ364" s="1">
        <v>26</v>
      </c>
      <c r="CB364" s="1">
        <v>42</v>
      </c>
      <c r="CC364" s="1">
        <v>199</v>
      </c>
      <c r="CD364" s="1">
        <v>243</v>
      </c>
      <c r="CE364" s="1">
        <v>110</v>
      </c>
      <c r="CF364" s="1">
        <v>629</v>
      </c>
      <c r="CG364" s="1">
        <v>204</v>
      </c>
      <c r="CH364" s="1">
        <v>283</v>
      </c>
      <c r="CI364" s="1">
        <v>141</v>
      </c>
      <c r="CJ364" s="1">
        <v>628</v>
      </c>
      <c r="CK364" s="1">
        <v>13</v>
      </c>
      <c r="CO364" s="1">
        <v>34</v>
      </c>
      <c r="CP364" s="1">
        <v>215</v>
      </c>
      <c r="CR364" s="1">
        <v>13</v>
      </c>
      <c r="CT364" s="1">
        <v>136</v>
      </c>
      <c r="CU364" s="1">
        <v>96</v>
      </c>
      <c r="CW364" s="1">
        <v>507</v>
      </c>
      <c r="CY364" s="1">
        <v>237</v>
      </c>
      <c r="DA364" s="1">
        <v>258</v>
      </c>
      <c r="DC364" s="1">
        <v>495</v>
      </c>
      <c r="DD364" s="1">
        <v>8</v>
      </c>
      <c r="DE364" s="1">
        <v>9</v>
      </c>
      <c r="DF364" s="1">
        <v>9</v>
      </c>
      <c r="DG364" s="1">
        <v>3</v>
      </c>
      <c r="DH364" s="1">
        <v>2</v>
      </c>
      <c r="DI364" s="1">
        <v>19</v>
      </c>
      <c r="DJ364" s="1">
        <v>1</v>
      </c>
      <c r="DK364" s="1">
        <v>4</v>
      </c>
      <c r="DL364" s="1">
        <v>70</v>
      </c>
      <c r="DM364" s="1">
        <v>127</v>
      </c>
      <c r="DN364" s="1">
        <v>82</v>
      </c>
      <c r="DP364" s="1">
        <v>4</v>
      </c>
      <c r="DR364" s="1">
        <v>171</v>
      </c>
      <c r="DS364" s="1">
        <v>12</v>
      </c>
      <c r="DU364" s="1">
        <v>521</v>
      </c>
      <c r="DX364" s="1">
        <v>192</v>
      </c>
      <c r="DZ364" s="1">
        <v>202</v>
      </c>
      <c r="EA364" s="1">
        <v>394</v>
      </c>
      <c r="EB364" s="1">
        <v>1</v>
      </c>
      <c r="EC364" s="1">
        <v>5</v>
      </c>
      <c r="ED364" s="1">
        <v>1</v>
      </c>
      <c r="EE364" s="1">
        <v>45</v>
      </c>
      <c r="EF364" s="1">
        <v>165</v>
      </c>
      <c r="EG364" s="1">
        <v>33</v>
      </c>
      <c r="EH364" s="1">
        <v>10</v>
      </c>
      <c r="EI364" s="1">
        <v>295</v>
      </c>
      <c r="EJ364" s="1">
        <v>188</v>
      </c>
      <c r="EK364" s="1">
        <v>182</v>
      </c>
      <c r="EL364" s="1">
        <v>3</v>
      </c>
      <c r="EM364" s="1">
        <v>928</v>
      </c>
      <c r="EN364" s="1">
        <v>387</v>
      </c>
      <c r="EO364" s="1">
        <v>420</v>
      </c>
      <c r="EP364" s="1">
        <v>807</v>
      </c>
      <c r="EQ364" s="1">
        <v>0</v>
      </c>
      <c r="ER364" s="1">
        <v>2</v>
      </c>
      <c r="ES364" s="1">
        <v>9</v>
      </c>
      <c r="ET364" s="1">
        <v>21</v>
      </c>
      <c r="EU364" s="1">
        <v>5</v>
      </c>
      <c r="EV364" s="1">
        <v>171</v>
      </c>
      <c r="EW364" s="1">
        <v>46</v>
      </c>
      <c r="EX364" s="1">
        <v>1</v>
      </c>
      <c r="EY364" s="1">
        <v>10</v>
      </c>
      <c r="EZ364" s="1">
        <v>22</v>
      </c>
      <c r="FA364" s="1">
        <v>0</v>
      </c>
      <c r="FB364" s="1">
        <v>0</v>
      </c>
      <c r="FC364" s="1">
        <v>0</v>
      </c>
      <c r="FD364" s="1">
        <v>0</v>
      </c>
      <c r="FE364" s="1">
        <v>0</v>
      </c>
      <c r="FF364" s="1">
        <v>0</v>
      </c>
      <c r="FG364" s="1">
        <v>0</v>
      </c>
      <c r="FH364" s="1">
        <v>22</v>
      </c>
      <c r="FI364" s="1">
        <v>0</v>
      </c>
      <c r="FJ364" s="1">
        <v>15</v>
      </c>
      <c r="FK364" s="1">
        <v>12</v>
      </c>
      <c r="FL364" s="1">
        <v>0</v>
      </c>
      <c r="FM364" s="1">
        <v>70</v>
      </c>
      <c r="FN364" s="1">
        <v>10</v>
      </c>
      <c r="FO364" s="1">
        <v>1</v>
      </c>
      <c r="FP364" s="1">
        <v>93</v>
      </c>
      <c r="FQ364" s="1">
        <v>2</v>
      </c>
      <c r="FR364" s="1">
        <f>SUM(Tableau17[[#This Row],[2019-T1-ALEXANDRE Audric]:[2019-T1-MARIE Florie]])</f>
        <v>512</v>
      </c>
      <c r="FS364" s="1">
        <v>90</v>
      </c>
      <c r="FT364" s="1">
        <v>307</v>
      </c>
      <c r="FU364" s="1">
        <v>0</v>
      </c>
      <c r="FV364" s="1">
        <v>239</v>
      </c>
      <c r="FW364" s="1">
        <v>0</v>
      </c>
      <c r="FX364" s="1">
        <v>636</v>
      </c>
      <c r="FY364" s="1">
        <v>0</v>
      </c>
      <c r="FZ364" s="1">
        <v>394</v>
      </c>
      <c r="GA364" s="1">
        <v>0</v>
      </c>
      <c r="GB364" s="1">
        <v>284</v>
      </c>
      <c r="GC364" s="1">
        <v>0</v>
      </c>
      <c r="GD364" s="1">
        <v>678</v>
      </c>
      <c r="GE364" s="1">
        <v>199</v>
      </c>
      <c r="GF364" s="1">
        <v>243</v>
      </c>
      <c r="GG364" s="1">
        <v>9</v>
      </c>
      <c r="GH364" s="1">
        <v>178</v>
      </c>
      <c r="GI364" s="1">
        <v>0</v>
      </c>
      <c r="GJ364" s="1">
        <v>629</v>
      </c>
      <c r="GK364" s="1">
        <v>204</v>
      </c>
      <c r="GL364" s="1">
        <v>283</v>
      </c>
      <c r="GM364" s="1">
        <v>0</v>
      </c>
      <c r="GN364" s="1">
        <v>141</v>
      </c>
      <c r="GO364" s="1">
        <v>0</v>
      </c>
      <c r="GP364" s="1">
        <v>628</v>
      </c>
      <c r="GQ364" s="1">
        <v>215</v>
      </c>
      <c r="GR364" s="1">
        <v>136</v>
      </c>
      <c r="GS364" s="1">
        <v>0</v>
      </c>
      <c r="GT364" s="1">
        <v>143</v>
      </c>
      <c r="GU364" s="1">
        <v>13</v>
      </c>
      <c r="GV364" s="1">
        <v>507</v>
      </c>
      <c r="GW364" s="1">
        <v>237</v>
      </c>
      <c r="GX364" s="1">
        <v>258</v>
      </c>
      <c r="GY364" s="1">
        <v>0</v>
      </c>
      <c r="GZ364" s="1">
        <v>0</v>
      </c>
      <c r="HA364" s="1">
        <v>0</v>
      </c>
      <c r="HB364" s="1">
        <v>495</v>
      </c>
      <c r="HC364" s="1">
        <v>346</v>
      </c>
      <c r="HD364" s="1">
        <v>165</v>
      </c>
      <c r="HE364" s="1">
        <v>182</v>
      </c>
      <c r="HF364" s="1">
        <v>225</v>
      </c>
      <c r="HG364" s="1">
        <v>10</v>
      </c>
      <c r="HH364" s="1">
        <v>928</v>
      </c>
      <c r="HI364" s="1">
        <v>387</v>
      </c>
      <c r="HJ364" s="1">
        <v>0</v>
      </c>
      <c r="HK364" s="1">
        <v>420</v>
      </c>
      <c r="HL364" s="1">
        <v>0</v>
      </c>
      <c r="HM364" s="1">
        <v>0</v>
      </c>
      <c r="HN364" s="1">
        <v>807</v>
      </c>
      <c r="HO364" s="1">
        <v>203</v>
      </c>
      <c r="HP364" s="1">
        <v>56</v>
      </c>
      <c r="HQ364" s="1">
        <v>93</v>
      </c>
      <c r="HR364" s="1">
        <v>142</v>
      </c>
      <c r="HS364" s="1">
        <v>27</v>
      </c>
      <c r="HT364" s="1">
        <v>521</v>
      </c>
      <c r="HU364" s="1">
        <v>97</v>
      </c>
      <c r="HV364" s="1">
        <v>101</v>
      </c>
      <c r="HW364" s="1">
        <v>23</v>
      </c>
      <c r="HX364" s="1">
        <v>101</v>
      </c>
      <c r="HY364" s="1">
        <v>0</v>
      </c>
      <c r="HZ364" s="1">
        <v>322</v>
      </c>
      <c r="IA364" s="1">
        <v>137</v>
      </c>
      <c r="IB364" s="1">
        <v>85</v>
      </c>
      <c r="IC364" s="1">
        <v>171</v>
      </c>
      <c r="ID364" s="1">
        <v>119</v>
      </c>
      <c r="IE364" s="1">
        <v>9</v>
      </c>
      <c r="IF364" s="1">
        <v>521</v>
      </c>
      <c r="IG364" s="1">
        <v>0</v>
      </c>
      <c r="IH364" s="1">
        <v>192</v>
      </c>
      <c r="II364" s="1">
        <v>202</v>
      </c>
      <c r="IJ364" s="1">
        <v>0</v>
      </c>
      <c r="IK364" s="1">
        <v>0</v>
      </c>
      <c r="IL364" s="1">
        <v>394</v>
      </c>
      <c r="IM364" s="26">
        <f>IFERROR(Tableau17[[#This Row],[LDIV]]/Tableau17[[#This Row],[Total général]],"")</f>
        <v>0</v>
      </c>
      <c r="IN364" s="26">
        <f>IFERROR(Tableau17[[#This Row],[LDVC]]/Tableau17[[#This Row],[Total général]],"")</f>
        <v>0</v>
      </c>
      <c r="IO364" s="26">
        <f>IFERROR(Tableau17[[#This Row],[LDVD]]/Tableau17[[#This Row],[Total général]],"")</f>
        <v>7.7639751552795025E-2</v>
      </c>
      <c r="IP364" s="26">
        <f>IFERROR(Tableau17[[#This Row],[LDVG]]/Tableau17[[#This Row],[Total général]],"")</f>
        <v>4.0372670807453416E-2</v>
      </c>
      <c r="IQ364" s="26">
        <f>IFERROR(Tableau17[[#This Row],[LEXD]]/Tableau17[[#This Row],[Total général]],"")</f>
        <v>0</v>
      </c>
      <c r="IR364" s="26">
        <f>IFERROR(Tableau17[[#This Row],[LEXG]]/Tableau17[[#This Row],[Total général]],"")</f>
        <v>0</v>
      </c>
      <c r="IS364" s="26">
        <f>IFERROR(Tableau17[[#This Row],[LLR]]/Tableau17[[#This Row],[Total général]],"")</f>
        <v>0.2360248447204969</v>
      </c>
      <c r="IT364" s="26">
        <f>IFERROR(Tableau17[[#This Row],[LREM]]/Tableau17[[#This Row],[Total général]],"")</f>
        <v>7.1428571428571425E-2</v>
      </c>
      <c r="IU364" s="26">
        <f>IFERROR(Tableau17[[#This Row],[LRN]]/Tableau17[[#This Row],[Total général]],"")</f>
        <v>0.30124223602484473</v>
      </c>
      <c r="IV364" s="26">
        <f>IFERROR(Tableau17[[#This Row],[LUG]]/Tableau17[[#This Row],[Total général]],"")</f>
        <v>0.16770186335403728</v>
      </c>
      <c r="IW364" s="26">
        <f>IFERROR(Tableau17[[#This Row],[LVEC]]/Tableau17[[#This Row],[Total général]],"")</f>
        <v>0.10559006211180125</v>
      </c>
      <c r="IX364" s="26">
        <f>IFERROR(Tableau17[[#This Row],[2008-T1-LCMD]]/Tableau17[[#This Row],[2008-T1-TOTAL]],"")</f>
        <v>8.6477987421383642E-2</v>
      </c>
      <c r="IY364" s="26">
        <f>IFERROR(Tableau17[[#This Row],[2008-T1-LDVD]]/Tableau17[[#This Row],[2008-T1-TOTAL]],"")</f>
        <v>0</v>
      </c>
      <c r="IZ364" s="26">
        <f>IFERROR(Tableau17[[#This Row],[2008-T1-LEXD]]/Tableau17[[#This Row],[2008-T1-TOTAL]],"")</f>
        <v>0</v>
      </c>
      <c r="JA364" s="26">
        <f>IFERROR(Tableau17[[#This Row],[2008-T1-LEXG]]/Tableau17[[#This Row],[2008-T1-TOTAL]],"")</f>
        <v>5.5031446540880505E-2</v>
      </c>
      <c r="JB364" s="26">
        <f>IFERROR(Tableau17[[#This Row],[2008-T1-LFN]]/Tableau17[[#This Row],[2008-T1-TOTAL]],"")</f>
        <v>0.14150943396226415</v>
      </c>
      <c r="JC364" s="26">
        <f>IFERROR(Tableau17[[#This Row],[2008-T1-LMAJ]]/Tableau17[[#This Row],[2008-T1-TOTAL]],"")</f>
        <v>0.39622641509433965</v>
      </c>
      <c r="JD364" s="26">
        <f>IFERROR(Tableau17[[#This Row],[2008-T1-LUG]]/Tableau17[[#This Row],[2008-T1-TOTAL]],"")</f>
        <v>0.32075471698113206</v>
      </c>
      <c r="JE364" s="26">
        <f>IFERROR(Tableau17[[#This Row],[2008-T2-LFN]]/Tableau17[[#This Row],[2008-T2-TOTAL]],"")</f>
        <v>0</v>
      </c>
      <c r="JF364" s="26">
        <f>IFERROR(Tableau17[[#This Row],[2008-T2-LGC]]/Tableau17[[#This Row],[2008-T2-TOTAL]],"")</f>
        <v>0.41887905604719766</v>
      </c>
      <c r="JG364" s="26">
        <f>IFERROR(Tableau17[[#This Row],[2008-T2-LMAJ]]/Tableau17[[#This Row],[2008-T2-TOTAL]],"")</f>
        <v>0.58112094395280234</v>
      </c>
      <c r="JH364" s="26">
        <f>IFERROR(Tableau17[[#This Row],[2008-T2-LUG]]/Tableau17[[#This Row],[2008-T2-TOTAL]],"")</f>
        <v>0</v>
      </c>
      <c r="JI364" s="26">
        <f>IFERROR(Tableau17[[#This Row],[2014-T1-LDIV]]/Tableau17[[#This Row],[2014-T1-TOTAL]],"")</f>
        <v>1.4308426073131956E-2</v>
      </c>
      <c r="JJ364" s="26">
        <f>IFERROR(Tableau17[[#This Row],[2014-T1-LDVD]]/Tableau17[[#This Row],[2014-T1-TOTAL]],"")</f>
        <v>0</v>
      </c>
      <c r="JK364" s="26">
        <f>IFERROR(Tableau17[[#This Row],[2014-T1-LDVG]]/Tableau17[[#This Row],[2014-T1-TOTAL]],"")</f>
        <v>4.133545310015898E-2</v>
      </c>
      <c r="JL364" s="26">
        <f>IFERROR(Tableau17[[#This Row],[2014-T1-LEXG]]/Tableau17[[#This Row],[2014-T1-TOTAL]],"")</f>
        <v>0</v>
      </c>
      <c r="JM364" s="26">
        <f>IFERROR(Tableau17[[#This Row],[2014-T1-LFG]]/Tableau17[[#This Row],[2014-T1-TOTAL]],"")</f>
        <v>6.6772655007949128E-2</v>
      </c>
      <c r="JN364" s="26">
        <f>IFERROR(Tableau17[[#This Row],[2014-T1-LFN]]/Tableau17[[#This Row],[2014-T1-TOTAL]],"")</f>
        <v>0.31637519872813991</v>
      </c>
      <c r="JO364" s="26">
        <f>IFERROR(Tableau17[[#This Row],[2014-T1-LUD]]/Tableau17[[#This Row],[2014-T1-TOTAL]],"")</f>
        <v>0.38632750397456278</v>
      </c>
      <c r="JP364" s="26">
        <f>IFERROR(Tableau17[[#This Row],[2014-T1-LUG]]/Tableau17[[#This Row],[2014-T1-TOTAL]],"")</f>
        <v>0.17488076311605724</v>
      </c>
      <c r="JQ364" s="26">
        <f>IFERROR(Tableau17[[#This Row],[2014-T2-LFN]]/Tableau17[[#This Row],[2014-T2-TOTAL]],"")</f>
        <v>0.32484076433121017</v>
      </c>
      <c r="JR364" s="26">
        <f>IFERROR(Tableau17[[#This Row],[2014-T2-LUD]]/Tableau17[[#This Row],[2014-T2-TOTAL]],"")</f>
        <v>0.45063694267515925</v>
      </c>
      <c r="JS364" s="26">
        <f>IFERROR(Tableau17[[#This Row],[2014-T2-LUG]]/Tableau17[[#This Row],[2014-T2-TOTAL]],"")</f>
        <v>0.22452229299363058</v>
      </c>
      <c r="JT364" s="26">
        <f>IFERROR(Tableau17[[#This Row],[2015-T1-BC-DIV]]/Tableau17[[#This Row],[2015-T1-TOTAL]],"")</f>
        <v>2.564102564102564E-2</v>
      </c>
      <c r="JU364" s="26">
        <f>IFERROR(Tableau17[[#This Row],[2015-T1-BC-DLF]]/Tableau17[[#This Row],[2015-T1-TOTAL]],"")</f>
        <v>0</v>
      </c>
      <c r="JV364" s="26">
        <f>IFERROR(Tableau17[[#This Row],[2015-T1-BC-DVD]]/Tableau17[[#This Row],[2015-T1-TOTAL]],"")</f>
        <v>0</v>
      </c>
      <c r="JW364" s="26">
        <f>IFERROR(Tableau17[[#This Row],[2015-T1-BC-DVG]]/Tableau17[[#This Row],[2015-T1-TOTAL]],"")</f>
        <v>0</v>
      </c>
      <c r="JX364" s="26">
        <f>IFERROR(Tableau17[[#This Row],[2015-T1-BC-FG]]/Tableau17[[#This Row],[2015-T1-TOTAL]],"")</f>
        <v>6.7061143984220903E-2</v>
      </c>
      <c r="JY364" s="26">
        <f>IFERROR(Tableau17[[#This Row],[2015-T1-BC-FN]]/Tableau17[[#This Row],[2015-T1-TOTAL]],"")</f>
        <v>0.42406311637080868</v>
      </c>
      <c r="JZ364" s="26">
        <f>IFERROR(Tableau17[[#This Row],[2015-T1-BC-MDM]]/Tableau17[[#This Row],[2015-T1-TOTAL]],"")</f>
        <v>0</v>
      </c>
      <c r="KA364" s="26">
        <f>IFERROR(Tableau17[[#This Row],[2015-T1-BC-RDG]]/Tableau17[[#This Row],[2015-T1-TOTAL]],"")</f>
        <v>2.564102564102564E-2</v>
      </c>
      <c r="KB364" s="26">
        <f>IFERROR(Tableau17[[#This Row],[2015-T1-BC-SOC]]/Tableau17[[#This Row],[2015-T1-TOTAL]],"")</f>
        <v>0</v>
      </c>
      <c r="KC364" s="26">
        <f>IFERROR(Tableau17[[#This Row],[2015-T1-BC-UD]]/Tableau17[[#This Row],[2015-T1-TOTAL]],"")</f>
        <v>0.26824457593688361</v>
      </c>
      <c r="KD364" s="26">
        <f>IFERROR(Tableau17[[#This Row],[2015-T1-BC-UG]]/Tableau17[[#This Row],[2015-T1-TOTAL]],"")</f>
        <v>0.1893491124260355</v>
      </c>
      <c r="KE364" s="26">
        <f>IFERROR(Tableau17[[#This Row],[2015-T1-BC-VEC]]/Tableau17[[#This Row],[2015-T1-TOTAL]],"")</f>
        <v>0</v>
      </c>
      <c r="KF364" s="26">
        <f>IFERROR(Tableau17[[#This Row],[2015-T2-BC-DVG]]/Tableau17[[#This Row],[2015-T2-TOTAL]],"")</f>
        <v>0</v>
      </c>
      <c r="KG364" s="26">
        <f>IFERROR(Tableau17[[#This Row],[2015-T2-BC-FN]]/Tableau17[[#This Row],[2015-T2-TOTAL]],"")</f>
        <v>0.47878787878787876</v>
      </c>
      <c r="KH364" s="26">
        <f>IFERROR(Tableau17[[#This Row],[2015-T2-BC-SOC]]/Tableau17[[#This Row],[2015-T2-TOTAL]],"")</f>
        <v>0</v>
      </c>
      <c r="KI364" s="26">
        <f>IFERROR(Tableau17[[#This Row],[2015-T2-BC-UD]]/Tableau17[[#This Row],[2015-T2-TOTAL]],"")</f>
        <v>0.52121212121212124</v>
      </c>
      <c r="KJ364" s="26">
        <f>IFERROR(Tableau17[[#This Row],[2015-T2-BC-UG]]/Tableau17[[#This Row],[2015-T2-TOTAL]],"")</f>
        <v>0</v>
      </c>
      <c r="KK364" s="26">
        <f>IFERROR(Tableau17[[#This Row],[2017 (L)-T1-COM]]/Tableau17[[#This Row],[2017 (L)-T1-TOTAL]],"")</f>
        <v>1.5355086372360844E-2</v>
      </c>
      <c r="KL364" s="26">
        <f>IFERROR(Tableau17[[#This Row],[2017 (L)-T1-DIV]]/Tableau17[[#This Row],[2017 (L)-T1-TOTAL]],"")</f>
        <v>1.7274472168905951E-2</v>
      </c>
      <c r="KM364" s="26">
        <f>IFERROR(Tableau17[[#This Row],[2017 (L)-T1-DLF]]/Tableau17[[#This Row],[2017 (L)-T1-TOTAL]],"")</f>
        <v>1.7274472168905951E-2</v>
      </c>
      <c r="KN364" s="26">
        <f>IFERROR(Tableau17[[#This Row],[2017 (L)-T1-DVD]]/Tableau17[[#This Row],[2017 (L)-T1-TOTAL]],"")</f>
        <v>5.7581573896353169E-3</v>
      </c>
      <c r="KO364" s="26">
        <f>IFERROR(Tableau17[[#This Row],[2017 (L)-T1-DVG]]/Tableau17[[#This Row],[2017 (L)-T1-TOTAL]],"")</f>
        <v>3.838771593090211E-3</v>
      </c>
      <c r="KP364" s="26">
        <f>IFERROR(Tableau17[[#This Row],[2017 (L)-T1-ECO]]/Tableau17[[#This Row],[2017 (L)-T1-TOTAL]],"")</f>
        <v>3.6468330134357005E-2</v>
      </c>
      <c r="KQ364" s="26">
        <f>IFERROR(Tableau17[[#This Row],[2017 (L)-T1-EXD]]/Tableau17[[#This Row],[2017 (L)-T1-TOTAL]],"")</f>
        <v>1.9193857965451055E-3</v>
      </c>
      <c r="KR364" s="26">
        <f>IFERROR(Tableau17[[#This Row],[2017 (L)-T1-EXG]]/Tableau17[[#This Row],[2017 (L)-T1-TOTAL]],"")</f>
        <v>7.677543186180422E-3</v>
      </c>
      <c r="KS364" s="26">
        <f>IFERROR(Tableau17[[#This Row],[2017 (L)-T1-FI]]/Tableau17[[#This Row],[2017 (L)-T1-TOTAL]],"")</f>
        <v>0.1343570057581574</v>
      </c>
      <c r="KT364" s="26">
        <f>IFERROR(Tableau17[[#This Row],[2017 (L)-T1-FN]]/Tableau17[[#This Row],[2017 (L)-T1-TOTAL]],"")</f>
        <v>0.2437619961612284</v>
      </c>
      <c r="KU364" s="26">
        <f>IFERROR(Tableau17[[#This Row],[2017 (L)-T1-LR]]/Tableau17[[#This Row],[2017 (L)-T1-TOTAL]],"")</f>
        <v>0.15738963531669867</v>
      </c>
      <c r="KV364" s="26">
        <f>IFERROR(Tableau17[[#This Row],[2017 (L)-T1-MDM]]/Tableau17[[#This Row],[2017 (L)-T1-TOTAL]],"")</f>
        <v>0</v>
      </c>
      <c r="KW364" s="26">
        <f>IFERROR(Tableau17[[#This Row],[2017 (L)-T1-RDG]]/Tableau17[[#This Row],[2017 (L)-T1-TOTAL]],"")</f>
        <v>7.677543186180422E-3</v>
      </c>
      <c r="KX364" s="26">
        <f>IFERROR(Tableau17[[#This Row],[2017 (L)-T1-REG]]/Tableau17[[#This Row],[2017 (L)-T1-TOTAL]],"")</f>
        <v>0</v>
      </c>
      <c r="KY364" s="26">
        <f>IFERROR(Tableau17[[#This Row],[2017 (L)-T1-REM]]/Tableau17[[#This Row],[2017 (L)-T1-TOTAL]],"")</f>
        <v>0.32821497120921306</v>
      </c>
      <c r="KZ364" s="26">
        <f>IFERROR(Tableau17[[#This Row],[2017 (L)-T1-SOC]]/Tableau17[[#This Row],[2017 (L)-T1-TOTAL]],"")</f>
        <v>2.3032629558541268E-2</v>
      </c>
      <c r="LA364" s="26">
        <f>IFERROR(Tableau17[[#This Row],[2017 (L)-T1-UDI]]/Tableau17[[#This Row],[2017 (L)-T1-TOTAL]],"")</f>
        <v>0</v>
      </c>
      <c r="LB364" s="26">
        <f>IFERROR(Tableau17[[#This Row],[2017 (L)-T2-FI]]/Tableau17[[#This Row],[2017 (L)-T2-TOTAL]],"")</f>
        <v>0</v>
      </c>
      <c r="LC364" s="26">
        <f>IFERROR(Tableau17[[#This Row],[2017 (L)-T2-FN]]/Tableau17[[#This Row],[2017 (L)-T2-TOTAL]],"")</f>
        <v>0</v>
      </c>
      <c r="LD364" s="26">
        <f>IFERROR(Tableau17[[#This Row],[2017 (L)-T2-LR]]/Tableau17[[#This Row],[2017 (L)-T2-TOTAL]],"")</f>
        <v>0.48730964467005078</v>
      </c>
      <c r="LE364" s="26">
        <f>IFERROR(Tableau17[[#This Row],[2017 (L)-T2-MDM]]/Tableau17[[#This Row],[2017 (L)-T2-TOTAL]],"")</f>
        <v>0</v>
      </c>
      <c r="LF364" s="26">
        <f>IFERROR(Tableau17[[#This Row],[2017 (L)-T2-REM]]/Tableau17[[#This Row],[2017 (L)-T2-TOTAL]],"")</f>
        <v>0.51269035532994922</v>
      </c>
      <c r="LG364" s="26">
        <f>IFERROR(Tableau17[[#This Row],[2017-T1-ARTHAUD Nathalie]]/Tableau17[[#This Row],[2017-T1-TOTAL]],"")</f>
        <v>1.0775862068965517E-3</v>
      </c>
      <c r="LH364" s="26">
        <f>IFERROR(Tableau17[[#This Row],[2017-T1-ASSELINEAU Fran]]/Tableau17[[#This Row],[2017-T1-TOTAL]],"")</f>
        <v>5.387931034482759E-3</v>
      </c>
      <c r="LI364" s="26">
        <f>IFERROR(Tableau17[[#This Row],[2017-T1-CHEMINADE Jacques]]/Tableau17[[#This Row],[2017-T1-TOTAL]],"")</f>
        <v>1.0775862068965517E-3</v>
      </c>
      <c r="LJ364" s="26">
        <f>IFERROR(Tableau17[[#This Row],[2017-T1-DUPONT-AIGNAN Nicolas]]/Tableau17[[#This Row],[2017-T1-TOTAL]],"")</f>
        <v>4.8491379310344827E-2</v>
      </c>
      <c r="LK364" s="26">
        <f>IFERROR(Tableau17[[#This Row],[2017-T1-FILLON Fran]]/Tableau17[[#This Row],[2017-T1-TOTAL]],"")</f>
        <v>0.17780172413793102</v>
      </c>
      <c r="LL364" s="26">
        <f>IFERROR(Tableau17[[#This Row],[2017-T1-HAMON Beno]]/Tableau17[[#This Row],[2017-T1-TOTAL]],"")</f>
        <v>3.5560344827586209E-2</v>
      </c>
      <c r="LM364" s="26">
        <f>IFERROR(Tableau17[[#This Row],[2017-T1-LASSALLE Jean]]/Tableau17[[#This Row],[2017-T1-TOTAL]],"")</f>
        <v>1.0775862068965518E-2</v>
      </c>
      <c r="LN364" s="26">
        <f>IFERROR(Tableau17[[#This Row],[2017-T1-LE PEN Marine]]/Tableau17[[#This Row],[2017-T1-TOTAL]],"")</f>
        <v>0.31788793103448276</v>
      </c>
      <c r="LO364" s="26">
        <f>IFERROR(Tableau17[[#This Row],[2017-T1-M Jean-Luc]]/Tableau17[[#This Row],[2017-T1-TOTAL]],"")</f>
        <v>0.20258620689655171</v>
      </c>
      <c r="LP364" s="26">
        <f>IFERROR(Tableau17[[#This Row],[2017-T1-MACRON Emmanuel]]/Tableau17[[#This Row],[2017-T1-TOTAL]],"")</f>
        <v>0.1961206896551724</v>
      </c>
      <c r="LQ364" s="26">
        <f>IFERROR(Tableau17[[#This Row],[2017-T1-POUTOU Philippe]]/Tableau17[[#This Row],[2017-T1-TOTAL]],"")</f>
        <v>3.2327586206896551E-3</v>
      </c>
      <c r="LR364" s="26">
        <f>IFERROR(Tableau17[[#This Row],[2017-T2-LE PEN Marine]]/Tableau17[[#This Row],[2017-T2-TOTAL]],"")</f>
        <v>0.4795539033457249</v>
      </c>
      <c r="LS364" s="26">
        <f>IFERROR(Tableau17[[#This Row],[2017-T2-MACRON Emmanuel]]/Tableau17[[#This Row],[2017-T2-TOTAL]],"")</f>
        <v>0.5204460966542751</v>
      </c>
      <c r="LT364" s="26">
        <f>IFERROR(Tableau17[[#This Row],[2019-T1-ALEXANDRE Audric]]/Tableau17[[#This Row],[2019-T1-TOTAL]],"")</f>
        <v>0</v>
      </c>
      <c r="LU364" s="26">
        <f>IFERROR(Tableau17[[#This Row],[2019-T1-ARTHAUD Nathalie]]/Tableau17[[#This Row],[2019-T1-TOTAL]],"")</f>
        <v>3.90625E-3</v>
      </c>
      <c r="LV364" s="26">
        <f>IFERROR(Tableau17[[#This Row],[2019-T1-ASSELINEAU François]]/Tableau17[[#This Row],[2019-T1-TOTAL]],"")</f>
        <v>1.7578125E-2</v>
      </c>
      <c r="LW364" s="26">
        <f>IFERROR(Tableau17[[#This Row],[2019-T1-AUBRY Manon]]/Tableau17[[#This Row],[2019-T1-TOTAL]],"")</f>
        <v>4.1015625E-2</v>
      </c>
      <c r="LX364" s="26">
        <f>IFERROR(Tableau17[[#This Row],[2019-T1-AZERGUI Nagib]]/Tableau17[[#This Row],[2019-T1-TOTAL]],"")</f>
        <v>9.765625E-3</v>
      </c>
      <c r="LY364" s="26">
        <f>IFERROR(Tableau17[[#This Row],[2019-T1-BARDELLA Jordan]]/Tableau17[[#This Row],[2019-T1-TOTAL]],"")</f>
        <v>0.333984375</v>
      </c>
      <c r="LZ364" s="26">
        <f>IFERROR(Tableau17[[#This Row],[2019-T1-BELLAMY François-Xavier]]/Tableau17[[#This Row],[2019-T1-TOTAL]],"")</f>
        <v>8.984375E-2</v>
      </c>
      <c r="MA364" s="26">
        <f>IFERROR(Tableau17[[#This Row],[2019-T1-BIDOU Olivier]]/Tableau17[[#This Row],[2019-T1-TOTAL]],"")</f>
        <v>1.953125E-3</v>
      </c>
      <c r="MB364" s="26">
        <f>IFERROR(Tableau17[[#This Row],[2019-T1-BOURG Dominique]]/Tableau17[[#This Row],[2019-T1-TOTAL]],"")</f>
        <v>1.953125E-2</v>
      </c>
      <c r="MC364" s="26">
        <f>IFERROR(Tableau17[[#This Row],[2019-T1-BROSSAT Ian]]/Tableau17[[#This Row],[2019-T1-TOTAL]],"")</f>
        <v>4.296875E-2</v>
      </c>
      <c r="MD364" s="26">
        <f>IFERROR(Tableau17[[#This Row],[2019-T1-CAILLAUD Sophie]]/Tableau17[[#This Row],[2019-T1-TOTAL]],"")</f>
        <v>0</v>
      </c>
      <c r="ME364" s="26">
        <f>IFERROR(Tableau17[[#This Row],[2019-T1-CAMUS Renaud]]/Tableau17[[#This Row],[2019-T1-TOTAL]],"")</f>
        <v>0</v>
      </c>
      <c r="MF364" s="26">
        <f>IFERROR(Tableau17[[#This Row],[2019-T1-CHALENÇON Christophe]]/Tableau17[[#This Row],[2019-T1-TOTAL]],"")</f>
        <v>0</v>
      </c>
      <c r="MG364" s="26">
        <f>IFERROR(Tableau17[[#This Row],[2019-T1-CORBET Cathy Denise Ginette]]/Tableau17[[#This Row],[2019-T1-TOTAL]],"")</f>
        <v>0</v>
      </c>
      <c r="MH364" s="26">
        <f>IFERROR(Tableau17[[#This Row],[2019-T1-DE PREVOISIN Robert]]/Tableau17[[#This Row],[2019-T1-TOTAL]],"")</f>
        <v>0</v>
      </c>
      <c r="MI364" s="26">
        <f>IFERROR(Tableau17[[#This Row],[2019-T1-DELFEL Thérèse]]/Tableau17[[#This Row],[2019-T1-TOTAL]],"")</f>
        <v>0</v>
      </c>
      <c r="MJ364" s="26">
        <f>IFERROR(Tableau17[[#This Row],[2019-T1-DIEUMEGARD Pierre]]/Tableau17[[#This Row],[2019-T1-TOTAL]],"")</f>
        <v>0</v>
      </c>
      <c r="MK364" s="26">
        <f>IFERROR(Tableau17[[#This Row],[2019-T1-DUPONT-AIGNAN Nicolas]]/Tableau17[[#This Row],[2019-T1-TOTAL]],"")</f>
        <v>4.296875E-2</v>
      </c>
      <c r="ML364" s="26">
        <f>IFERROR(Tableau17[[#This Row],[2019-T1-GERNIGON Yves]]/Tableau17[[#This Row],[2019-T1-TOTAL]],"")</f>
        <v>0</v>
      </c>
      <c r="MM364" s="26">
        <f>IFERROR(Tableau17[[#This Row],[2019-T1-GLUCKSMANN Raphaël]]/Tableau17[[#This Row],[2019-T1-TOTAL]],"")</f>
        <v>2.9296875E-2</v>
      </c>
      <c r="MN364" s="26">
        <f>IFERROR(Tableau17[[#This Row],[2019-T1-HAMON Benoît]]/Tableau17[[#This Row],[2019-T1-TOTAL]],"")</f>
        <v>2.34375E-2</v>
      </c>
      <c r="MO364" s="26">
        <f>IFERROR(Tableau17[[#This Row],[2019-T1-HELGEN Gilles]]/Tableau17[[#This Row],[2019-T1-TOTAL]],"")</f>
        <v>0</v>
      </c>
      <c r="MP364" s="26">
        <f>IFERROR(Tableau17[[#This Row],[2019-T1-JADOT Yannick]]/Tableau17[[#This Row],[2019-T1-TOTAL]],"")</f>
        <v>0.13671875</v>
      </c>
      <c r="MQ364" s="26">
        <f>IFERROR(Tableau17[[#This Row],[2019-T1-LAGARDE Jean-Christophe]]/Tableau17[[#This Row],[2019-T1-TOTAL]],"")</f>
        <v>1.953125E-2</v>
      </c>
      <c r="MR364" s="26">
        <f>IFERROR(Tableau17[[#This Row],[2019-T1-LALANNE Francis]]/Tableau17[[#This Row],[2019-T1-TOTAL]],"")</f>
        <v>1.953125E-3</v>
      </c>
      <c r="MS364" s="26">
        <f>IFERROR(Tableau17[[#This Row],[2019-T1-LOISEAU Nathalie]]/Tableau17[[#This Row],[2019-T1-TOTAL]],"")</f>
        <v>0.181640625</v>
      </c>
      <c r="MT364" s="26">
        <f>IFERROR(Tableau17[[#This Row],[2019-T1-MARIE Florie]]/Tableau17[[#This Row],[2019-T1-TOTAL]],"")</f>
        <v>3.90625E-3</v>
      </c>
      <c r="MU364" s="26">
        <f>IFERROR(Tableau17[[#This Row],[2008-T1-MACROEXTRDROITE]]/Tableau17[[#This Row],[2008-T1-MACROTOTALE]],"")</f>
        <v>0.14150943396226415</v>
      </c>
      <c r="MV364" s="26">
        <f>IFERROR(Tableau17[[#This Row],[2008-T1-MACRODROITE]]/Tableau17[[#This Row],[2008-T1-MACROTOTALE]],"")</f>
        <v>0.48270440251572327</v>
      </c>
      <c r="MW364" s="26">
        <f>IFERROR(Tableau17[[#This Row],[2008-T1-MACROCENTRE]]/Tableau17[[#This Row],[2008-T1-MACROTOTALE]],"")</f>
        <v>0</v>
      </c>
      <c r="MX364" s="26">
        <f>IFERROR(Tableau17[[#This Row],[2008-T1-MACROGAUCHE]]/Tableau17[[#This Row],[2008-T1-MACROTOTALE]],"")</f>
        <v>0.37578616352201261</v>
      </c>
      <c r="MY364" s="26">
        <f>IFERROR(Tableau17[[#This Row],[2008-T1-MACROAUTRE]]/Tableau17[[#This Row],[2008-T1-MACROTOTALE]],"")</f>
        <v>0</v>
      </c>
      <c r="MZ364" s="26">
        <f>IFERROR(Tableau17[[#This Row],[2008-T2-MACROEXTRDROITE]]/Tableau17[[#This Row],[2008-T2-MACROTOTALE]],"")</f>
        <v>0</v>
      </c>
      <c r="NA364" s="26">
        <f>IFERROR(Tableau17[[#This Row],[2008-T2-MACRODROITE]]/Tableau17[[#This Row],[2008-T2-MACROTOTALE]],"")</f>
        <v>0.58112094395280234</v>
      </c>
      <c r="NB364" s="26">
        <f>IFERROR(Tableau17[[#This Row],[2008-T2-MACROCENTRE]]/Tableau17[[#This Row],[2008-T2-MACROTOTALE]],"")</f>
        <v>0</v>
      </c>
      <c r="NC364" s="26">
        <f>IFERROR(Tableau17[[#This Row],[2008-T2-MACROGAUCHE]]/Tableau17[[#This Row],[2008-T2-MACROTOTALE]],"")</f>
        <v>0.41887905604719766</v>
      </c>
      <c r="ND364" s="26">
        <f>IFERROR(Tableau17[[#This Row],[2008-T2-MACROAUTRE]]/Tableau17[[#This Row],[2008-T2-MACROTOTALE]],"")</f>
        <v>0</v>
      </c>
      <c r="NE364" s="26">
        <f>IFERROR(Tableau17[[#This Row],[2014-T1-MACROEXTRDROITE]]/Tableau17[[#This Row],[2014-T1-MACROTOTALE]],"")</f>
        <v>0.31637519872813991</v>
      </c>
      <c r="NF364" s="26">
        <f>IFERROR(Tableau17[[#This Row],[2014-T1-MACRODROITE]]/Tableau17[[#This Row],[2014-T1-MACROTOTALE]],"")</f>
        <v>0.38632750397456278</v>
      </c>
      <c r="NG364" s="26">
        <f>IFERROR(Tableau17[[#This Row],[2014-T1-MACROCENTRE]]/Tableau17[[#This Row],[2014-T1-MACROTOTALE]],"")</f>
        <v>1.4308426073131956E-2</v>
      </c>
      <c r="NH364" s="26">
        <f>IFERROR(Tableau17[[#This Row],[2014-T1-MACROGAUCHE]]/Tableau17[[#This Row],[2014-T1-MACROTOTALE]],"")</f>
        <v>0.28298887122416533</v>
      </c>
      <c r="NI364" s="26">
        <f>IFERROR(Tableau17[[#This Row],[2014-T1-MACROAUTRE]]/Tableau17[[#This Row],[2014-T1-MACROTOTALE]],"")</f>
        <v>0</v>
      </c>
      <c r="NJ364" s="26">
        <f>IFERROR(Tableau17[[#This Row],[2014-T2-MACROEXTRDROITE]]/Tableau17[[#This Row],[2014-T2-MACROTOTALE]],"")</f>
        <v>0.32484076433121017</v>
      </c>
      <c r="NK364" s="26">
        <f>IFERROR(Tableau17[[#This Row],[2014-T2-MACRODROITE]]/Tableau17[[#This Row],[2014-T2-MACROTOTALE]],"")</f>
        <v>0.45063694267515925</v>
      </c>
      <c r="NL364" s="26">
        <f>IFERROR(Tableau17[[#This Row],[2014-T2-MACROCENTRE]]/Tableau17[[#This Row],[2014-T2-MACROTOTALE]],"")</f>
        <v>0</v>
      </c>
      <c r="NM364" s="26">
        <f>IFERROR(Tableau17[[#This Row],[2014-T2-MACROGAUCHE]]/Tableau17[[#This Row],[2014-T2-MACROTOTALE]],"")</f>
        <v>0.22452229299363058</v>
      </c>
      <c r="NN364" s="26">
        <f>IFERROR(Tableau17[[#This Row],[2014-T2-MACROAUTRE]]/Tableau17[[#This Row],[2014-T2-MACROTOTALE]],"")</f>
        <v>0</v>
      </c>
      <c r="NO364" s="26">
        <f>IFERROR( Tableau17[[#This Row],[2015-T1-MACROEXTRDROITE]]/Tableau17[[#This Row],[2015-T1-MACROTOTALE]],"")</f>
        <v>0.42406311637080868</v>
      </c>
      <c r="NP364" s="26">
        <f>IFERROR(Tableau17[[#This Row],[2015-T1-MACRODROITE]]/Tableau17[[#This Row],[2015-T1-MACROTOTALE]],"")</f>
        <v>0.26824457593688361</v>
      </c>
      <c r="NQ364" s="26">
        <f>IFERROR(Tableau17[[#This Row],[2015-T1-MACROCENTRE]]/Tableau17[[#This Row],[2015-T1-MACROTOTALE]],"")</f>
        <v>0</v>
      </c>
      <c r="NR364" s="26">
        <f>IFERROR(Tableau17[[#This Row],[2015-T1-MACROGAUCHE]]/Tableau17[[#This Row],[2015-T1-MACROTOTALE]],"")</f>
        <v>0.28205128205128205</v>
      </c>
      <c r="NS364" s="26">
        <f>IFERROR(Tableau17[[#This Row],[2015-T1-MACROAUTRE]]/Tableau17[[#This Row],[2015-T1-MACROTOTALE]],"")</f>
        <v>2.564102564102564E-2</v>
      </c>
      <c r="NT364" s="26">
        <f>IFERROR(Tableau17[[#This Row],[2015-T2-MACROEXTRDROITE]]/Tableau17[[#This Row],[2015-T2-MACROTOTALE]],"")</f>
        <v>0.47878787878787876</v>
      </c>
      <c r="NU364" s="26">
        <f>IFERROR(Tableau17[[#This Row],[2015-T2-MACRODROITE]]/Tableau17[[#This Row],[2015-T2-MACROTOTALE]],"")</f>
        <v>0.52121212121212124</v>
      </c>
      <c r="NV364" s="26">
        <f>IFERROR(Tableau17[[#This Row],[2015-T2-MACROCENTRE]]/Tableau17[[#This Row],[2015-T2-MACROTOTALE]],"")</f>
        <v>0</v>
      </c>
      <c r="NW364" s="26">
        <f>IFERROR(Tableau17[[#This Row],[2015-T2-MACROGAUCHE]]/Tableau17[[#This Row],[2015-T2-MACROTOTALE]],"")</f>
        <v>0</v>
      </c>
      <c r="NX364" s="26">
        <f>IFERROR(Tableau17[[#This Row],[2015-T2-MACROAUTRE]]/Tableau17[[#This Row],[2015-T2-MACROTOTALE]],"")</f>
        <v>0</v>
      </c>
      <c r="NY364" s="26">
        <f>IFERROR(Tableau17[[#This Row],[2017-T1-MACROEXTRDROITE]]/Tableau17[[#This Row],[2017-T1-MACROTOTALE]],"")</f>
        <v>0.37284482758620691</v>
      </c>
      <c r="NZ364" s="26">
        <f>IFERROR(Tableau17[[#This Row],[2017-T1-MACRODROITE]]/Tableau17[[#This Row],[2017-T1-MACROTOTALE]],"")</f>
        <v>0.17780172413793102</v>
      </c>
      <c r="OA364" s="26">
        <f>IFERROR(Tableau17[[#This Row],[2017-T1-MACROCENTRE]]/Tableau17[[#This Row],[2017-T1-MACROTOTALE]],"")</f>
        <v>0.1961206896551724</v>
      </c>
      <c r="OB364" s="26">
        <f>IFERROR(Tableau17[[#This Row],[2017-T1-MACROGAUCHE]]/Tableau17[[#This Row],[2017-T1-MACROTOTALE]],"")</f>
        <v>0.24245689655172414</v>
      </c>
      <c r="OC364" s="26">
        <f>IFERROR(Tableau17[[#This Row],[2017-T1-MACROAUTRE]]/Tableau17[[#This Row],[2017-T1-MACROTOTALE]],"")</f>
        <v>1.0775862068965518E-2</v>
      </c>
      <c r="OD364" s="26">
        <f>IFERROR(Tableau17[[#This Row],[2017-T2-MACROEXTRDROITE]]/Tableau17[[#This Row],[2017-T2-MACROTOTALE]],"")</f>
        <v>0.4795539033457249</v>
      </c>
      <c r="OE364" s="26">
        <f>IFERROR(Tableau17[[#This Row],[2017-T2-MACRODROITE]]/Tableau17[[#This Row],[2017-T2-MACROTOTALE]],"")</f>
        <v>0</v>
      </c>
      <c r="OF364" s="26">
        <f>IFERROR(Tableau17[[#This Row],[2017-T2-MACROCENTRE]]/Tableau17[[#This Row],[2017-T2-MACROTOTALE]],"")</f>
        <v>0.5204460966542751</v>
      </c>
      <c r="OG364" s="26">
        <f>IFERROR(Tableau17[[#This Row],[2017-T2-MACROGAUCHE]]/Tableau17[[#This Row],[2017-T2-MACROTOTALE]],"")</f>
        <v>0</v>
      </c>
      <c r="OH364" s="26">
        <f>IFERROR(Tableau17[[#This Row],[2017-T2-MACROAUTRE]]/Tableau17[[#This Row],[2017-T2-MACROTOTALE]],"")</f>
        <v>0</v>
      </c>
      <c r="OI364" s="26">
        <f>IFERROR(Tableau17[[#This Row],[2019-T1-MACROEXTRDROITE]]/Tableau17[[#This Row],[2019-T1-MACROTOTALE]],"")</f>
        <v>0.38963531669865642</v>
      </c>
      <c r="OJ364" s="26">
        <f>IFERROR(Tableau17[[#This Row],[2019-T1-MACRODROITE]]/Tableau17[[#This Row],[2019-T1-MACROTOTALE]],"")</f>
        <v>0.10748560460652591</v>
      </c>
      <c r="OK364" s="26">
        <f>IFERROR(Tableau17[[#This Row],[2019-T1-MACROCENTRE]]/Tableau17[[#This Row],[2019-T1-MACROTOTALE]],"")</f>
        <v>0.1785028790786948</v>
      </c>
      <c r="OL364" s="26">
        <f>IFERROR(Tableau17[[#This Row],[2019-T1-MACROGAUCHE]]/Tableau17[[#This Row],[2019-T1-MACROTOTALE]],"")</f>
        <v>0.27255278310940501</v>
      </c>
      <c r="OM364" s="26">
        <f>IFERROR(Tableau17[[#This Row],[2019-T1-MACROAUTRE]]/Tableau17[[#This Row],[2019-T1-MACROTOTALE]],"")</f>
        <v>5.1823416506717852E-2</v>
      </c>
      <c r="ON364" s="26">
        <f>IFERROR(Tableau17[[#This Row],[2020-T1-MACROEXTRDROITE]]/Tableau17[[#This Row],[2020-T1-MACROTOTALE]],"")</f>
        <v>0.30124223602484473</v>
      </c>
      <c r="OO364" s="26">
        <f>IFERROR(Tableau17[[#This Row],[2020-T1-MACRODROITE]]/Tableau17[[#This Row],[2020-T1-MACROTOTALE]],"")</f>
        <v>0.31366459627329191</v>
      </c>
      <c r="OP364" s="26">
        <f>IFERROR(Tableau17[[#This Row],[2020-T1-MACROCENTRE]]/Tableau17[[#This Row],[2020-T1-MACROTOTALE]],"")</f>
        <v>7.1428571428571425E-2</v>
      </c>
      <c r="OQ364" s="26">
        <f>IFERROR(Tableau17[[#This Row],[2020-T1-MACROGAUCHE]]/Tableau17[[#This Row],[2020-T1-MACROTOTALE]],"")</f>
        <v>0.31366459627329191</v>
      </c>
      <c r="OR364" s="26">
        <f>IFERROR(Tableau17[[#This Row],[2020-T1-MACROAUTRE]]/Tableau17[[#This Row],[2020-T1-MACROTOTALE]],"")</f>
        <v>0</v>
      </c>
      <c r="OS364" s="26">
        <f>IFERROR(Tableau17[[#This Row],[2017 (L)-T1-MACROEXTRDROITE]]/Tableau17[[#This Row],[2017 (L)-T1-MACROTOTALE]],"")</f>
        <v>0.26295585412667949</v>
      </c>
      <c r="OT364" s="26">
        <f>IFERROR(Tableau17[[#This Row],[2017 (L)-T1-MACRODROITE]]/Tableau17[[#This Row],[2017 (L)-T1-MACROTOTALE]],"")</f>
        <v>0.16314779270633398</v>
      </c>
      <c r="OU364" s="26">
        <f>IFERROR(Tableau17[[#This Row],[2017 (L)-T1-MACROCENTRE]]/Tableau17[[#This Row],[2017 (L)-T1-MACROTOTALE]],"")</f>
        <v>0.32821497120921306</v>
      </c>
      <c r="OV364" s="26">
        <f>IFERROR(Tableau17[[#This Row],[2017 (L)-T1-MACROGAUCHE]]/Tableau17[[#This Row],[2017 (L)-T1-MACROTOTALE]],"")</f>
        <v>0.22840690978886757</v>
      </c>
      <c r="OW364" s="26">
        <f>IFERROR(Tableau17[[#This Row],[2017 (L)-T1-MACROAUTRE]]/Tableau17[[#This Row],[2017 (L)-T1-MACROTOTALE]],"")</f>
        <v>1.7274472168905951E-2</v>
      </c>
      <c r="OX364" s="26">
        <f>IFERROR(Tableau17[[#This Row],[2017 (L)-T2-MACROEXTRDROITE]]/Tableau17[[#This Row],[2017 (L)-T2-MACROTOTALE]],"")</f>
        <v>0</v>
      </c>
      <c r="OY364" s="26">
        <f>IFERROR(Tableau17[[#This Row],[2017 (L)-T2-MACRODROITE]]/Tableau17[[#This Row],[2017 (L)-T2-MACROTOTALE]],"")</f>
        <v>0.48730964467005078</v>
      </c>
      <c r="OZ364" s="26">
        <f>IFERROR(Tableau17[[#This Row],[2017 (L)-T2-MACROCENTRE]]/Tableau17[[#This Row],[2017 (L)-T2-MACROTOTALE]],"")</f>
        <v>0.51269035532994922</v>
      </c>
      <c r="PA364" s="26">
        <f>IFERROR(Tableau17[[#This Row],[2017 (L)-T2-MACROGAUCHE]]/Tableau17[[#This Row],[2017 (L)-T2-MACROTOTALE]],"")</f>
        <v>0</v>
      </c>
      <c r="PB364" s="26">
        <f>IFERROR(Tableau17[[#This Row],[2017 (L)-T2-MACROAUTRE]]/Tableau17[[#This Row],[2017 (L)-T2-MACROTOTALE]],"")</f>
        <v>0</v>
      </c>
      <c r="PC364" s="26">
        <f>IFERROR(Tableau17[[#This Row],[2008_T1_PROCUS]]/Tableau17[[#This Row],[2008_T1_INSCRITS]],0)</f>
        <v>2.4650780608052588E-2</v>
      </c>
      <c r="PD364" s="26">
        <f>IFERROR(Tableau17[[#This Row],[2008_T2_PROCUS]]/Tableau17[[#This Row],[2008_T2_INSCRITS]],0)</f>
        <v>1.3968775677896467E-2</v>
      </c>
      <c r="PE364" s="26">
        <f>Tableau17[[#This Row],[2014_T1_PROCUS]]/Tableau17[[#This Row],[2014_T1_INSCRITS]]</f>
        <v>4.9545829892650699E-3</v>
      </c>
      <c r="PF364" s="26">
        <f>IFERROR(Tableau17[[#This Row],[2014_T2_PROCUS]]/Tableau17[[#This Row],[2014_T2_INSCRITS]],0)</f>
        <v>8.2576383154417832E-3</v>
      </c>
    </row>
    <row r="365" spans="1:422" hidden="1" x14ac:dyDescent="0.2">
      <c r="A365" s="1">
        <v>5</v>
      </c>
      <c r="B365" s="1" t="s">
        <v>414</v>
      </c>
      <c r="C365" s="1" t="s">
        <v>425</v>
      </c>
      <c r="D365" s="1" t="s">
        <v>425</v>
      </c>
      <c r="E365" s="1">
        <v>1078</v>
      </c>
      <c r="F365" s="1">
        <v>5.4403329999999999</v>
      </c>
      <c r="G365" s="1">
        <v>43.281295</v>
      </c>
      <c r="H365" s="3">
        <v>781</v>
      </c>
      <c r="I365" s="3">
        <v>211</v>
      </c>
      <c r="L365" s="1">
        <v>20</v>
      </c>
      <c r="M365" s="1">
        <v>11</v>
      </c>
      <c r="P365" s="1">
        <v>61</v>
      </c>
      <c r="Q365" s="1">
        <v>5</v>
      </c>
      <c r="R365" s="1">
        <v>47</v>
      </c>
      <c r="S365" s="1">
        <v>23</v>
      </c>
      <c r="T365" s="1">
        <v>11</v>
      </c>
      <c r="U365" s="1">
        <v>178</v>
      </c>
      <c r="V365" s="1">
        <v>808</v>
      </c>
      <c r="W365" s="1">
        <v>409</v>
      </c>
      <c r="X365" s="1">
        <v>4</v>
      </c>
      <c r="Y365" s="2">
        <v>0.50618812000000002</v>
      </c>
      <c r="Z365" s="1">
        <v>808</v>
      </c>
      <c r="AA365" s="1">
        <v>434</v>
      </c>
      <c r="AB365" s="1">
        <v>5</v>
      </c>
      <c r="AC365" s="2">
        <v>0.53712870999999995</v>
      </c>
      <c r="AD365" s="1">
        <v>781</v>
      </c>
      <c r="AE365" s="1">
        <v>184</v>
      </c>
      <c r="AF365" s="2">
        <v>0.23559538999999999</v>
      </c>
      <c r="AG365" s="1">
        <f t="shared" si="5"/>
        <v>211</v>
      </c>
      <c r="AH365" s="1">
        <v>802</v>
      </c>
      <c r="AI365" s="1">
        <v>487</v>
      </c>
      <c r="AJ365" s="1">
        <v>4</v>
      </c>
      <c r="AK365" s="2">
        <v>0.60723192000000004</v>
      </c>
      <c r="AL365" s="1">
        <v>802</v>
      </c>
      <c r="AM365" s="1">
        <v>524</v>
      </c>
      <c r="AN365" s="1">
        <v>3</v>
      </c>
      <c r="AO365" s="2">
        <v>0.65336658000000003</v>
      </c>
      <c r="AP365" s="1">
        <v>814</v>
      </c>
      <c r="AQ365" s="1">
        <v>333</v>
      </c>
      <c r="AR365" s="2">
        <v>0.40909090999999997</v>
      </c>
      <c r="AS365" s="1">
        <v>814</v>
      </c>
      <c r="AT365" s="1">
        <v>366</v>
      </c>
      <c r="AU365" s="2">
        <v>0.44963144999999999</v>
      </c>
      <c r="AV365" s="1">
        <v>818</v>
      </c>
      <c r="AW365" s="1">
        <v>293</v>
      </c>
      <c r="AX365" s="2">
        <v>0.35819071000000002</v>
      </c>
      <c r="AY365" s="1">
        <v>817</v>
      </c>
      <c r="AZ365" s="1">
        <v>222</v>
      </c>
      <c r="BA365" s="2">
        <v>0.27172583</v>
      </c>
      <c r="BB365" s="1">
        <v>818</v>
      </c>
      <c r="BC365" s="1">
        <v>591</v>
      </c>
      <c r="BD365" s="2">
        <v>0.72249388999999997</v>
      </c>
      <c r="BE365" s="1">
        <v>817</v>
      </c>
      <c r="BF365" s="1">
        <v>537</v>
      </c>
      <c r="BG365" s="2">
        <v>0.65728273999999998</v>
      </c>
      <c r="BH365" s="1">
        <v>794</v>
      </c>
      <c r="BI365" s="1">
        <v>332</v>
      </c>
      <c r="BJ365" s="2">
        <v>0.41813602</v>
      </c>
      <c r="BK365" s="1">
        <v>25</v>
      </c>
      <c r="BN365" s="1">
        <v>16</v>
      </c>
      <c r="BO365" s="1">
        <v>52</v>
      </c>
      <c r="BP365" s="1">
        <v>187</v>
      </c>
      <c r="BQ365" s="1">
        <v>195</v>
      </c>
      <c r="BR365" s="1">
        <v>475</v>
      </c>
      <c r="BT365" s="1">
        <v>272</v>
      </c>
      <c r="BU365" s="1">
        <v>243</v>
      </c>
      <c r="BW365" s="1">
        <v>515</v>
      </c>
      <c r="BX365" s="1">
        <v>2</v>
      </c>
      <c r="BZ365" s="1">
        <v>18</v>
      </c>
      <c r="CB365" s="1">
        <v>30</v>
      </c>
      <c r="CC365" s="1">
        <v>126</v>
      </c>
      <c r="CD365" s="1">
        <v>147</v>
      </c>
      <c r="CE365" s="1">
        <v>64</v>
      </c>
      <c r="CF365" s="1">
        <v>387</v>
      </c>
      <c r="CG365" s="1">
        <v>147</v>
      </c>
      <c r="CH365" s="1">
        <v>186</v>
      </c>
      <c r="CI365" s="1">
        <v>86</v>
      </c>
      <c r="CJ365" s="1">
        <v>419</v>
      </c>
      <c r="CK365" s="1">
        <v>0</v>
      </c>
      <c r="CL365" s="1">
        <v>7</v>
      </c>
      <c r="CN365" s="1">
        <v>7</v>
      </c>
      <c r="CO365" s="1">
        <v>25</v>
      </c>
      <c r="CP365" s="1">
        <v>151</v>
      </c>
      <c r="CS365" s="1">
        <v>50</v>
      </c>
      <c r="CT365" s="1">
        <v>80</v>
      </c>
      <c r="CW365" s="1">
        <v>320</v>
      </c>
      <c r="CY365" s="1">
        <v>169</v>
      </c>
      <c r="DA365" s="1">
        <v>166</v>
      </c>
      <c r="DC365" s="1">
        <v>335</v>
      </c>
      <c r="DD365" s="1">
        <v>6</v>
      </c>
      <c r="DE365" s="1">
        <v>18</v>
      </c>
      <c r="DF365" s="1">
        <v>4</v>
      </c>
      <c r="DG365" s="1">
        <v>2</v>
      </c>
      <c r="DH365" s="1">
        <v>1</v>
      </c>
      <c r="DI365" s="1">
        <v>7</v>
      </c>
      <c r="DJ365" s="1">
        <v>2</v>
      </c>
      <c r="DK365" s="1">
        <v>1</v>
      </c>
      <c r="DL365" s="1">
        <v>48</v>
      </c>
      <c r="DM365" s="1">
        <v>85</v>
      </c>
      <c r="DN365" s="1">
        <v>46</v>
      </c>
      <c r="DP365" s="1">
        <v>1</v>
      </c>
      <c r="DR365" s="1">
        <v>55</v>
      </c>
      <c r="DS365" s="1">
        <v>9</v>
      </c>
      <c r="DU365" s="1">
        <v>285</v>
      </c>
      <c r="DX365" s="1">
        <v>111</v>
      </c>
      <c r="DZ365" s="1">
        <v>73</v>
      </c>
      <c r="EA365" s="1">
        <v>184</v>
      </c>
      <c r="EB365" s="1">
        <v>0</v>
      </c>
      <c r="EC365" s="1">
        <v>4</v>
      </c>
      <c r="ED365" s="1">
        <v>3</v>
      </c>
      <c r="EE365" s="1">
        <v>34</v>
      </c>
      <c r="EF365" s="1">
        <v>83</v>
      </c>
      <c r="EG365" s="1">
        <v>16</v>
      </c>
      <c r="EH365" s="1">
        <v>4</v>
      </c>
      <c r="EI365" s="1">
        <v>214</v>
      </c>
      <c r="EJ365" s="1">
        <v>126</v>
      </c>
      <c r="EK365" s="1">
        <v>91</v>
      </c>
      <c r="EL365" s="1">
        <v>4</v>
      </c>
      <c r="EM365" s="1">
        <v>579</v>
      </c>
      <c r="EN365" s="1">
        <v>254</v>
      </c>
      <c r="EO365" s="1">
        <v>228</v>
      </c>
      <c r="EP365" s="1">
        <v>482</v>
      </c>
      <c r="EQ365" s="1">
        <v>0</v>
      </c>
      <c r="ER365" s="1">
        <v>1</v>
      </c>
      <c r="ES365" s="1">
        <v>3</v>
      </c>
      <c r="ET365" s="1">
        <v>38</v>
      </c>
      <c r="EU365" s="1">
        <v>0</v>
      </c>
      <c r="EV365" s="1">
        <v>132</v>
      </c>
      <c r="EW365" s="1">
        <v>17</v>
      </c>
      <c r="EX365" s="1">
        <v>0</v>
      </c>
      <c r="EY365" s="1">
        <v>11</v>
      </c>
      <c r="EZ365" s="1">
        <v>8</v>
      </c>
      <c r="FA365" s="1">
        <v>0</v>
      </c>
      <c r="FB365" s="1">
        <v>0</v>
      </c>
      <c r="FC365" s="1">
        <v>0</v>
      </c>
      <c r="FD365" s="1">
        <v>0</v>
      </c>
      <c r="FE365" s="1">
        <v>0</v>
      </c>
      <c r="FF365" s="1">
        <v>0</v>
      </c>
      <c r="FG365" s="1">
        <v>0</v>
      </c>
      <c r="FH365" s="1">
        <v>11</v>
      </c>
      <c r="FI365" s="1">
        <v>0</v>
      </c>
      <c r="FJ365" s="1">
        <v>8</v>
      </c>
      <c r="FK365" s="1">
        <v>10</v>
      </c>
      <c r="FL365" s="1">
        <v>0</v>
      </c>
      <c r="FM365" s="1">
        <v>20</v>
      </c>
      <c r="FN365" s="1">
        <v>2</v>
      </c>
      <c r="FO365" s="1">
        <v>4</v>
      </c>
      <c r="FP365" s="1">
        <v>44</v>
      </c>
      <c r="FQ365" s="1">
        <v>0</v>
      </c>
      <c r="FR365" s="1">
        <f>SUM(Tableau17[[#This Row],[2019-T1-ALEXANDRE Audric]:[2019-T1-MARIE Florie]])</f>
        <v>309</v>
      </c>
      <c r="FS365" s="1">
        <v>52</v>
      </c>
      <c r="FT365" s="1">
        <v>212</v>
      </c>
      <c r="FU365" s="1">
        <v>0</v>
      </c>
      <c r="FV365" s="1">
        <v>211</v>
      </c>
      <c r="FW365" s="1">
        <v>0</v>
      </c>
      <c r="FX365" s="1">
        <v>475</v>
      </c>
      <c r="FY365" s="1">
        <v>0</v>
      </c>
      <c r="FZ365" s="1">
        <v>243</v>
      </c>
      <c r="GA365" s="1">
        <v>0</v>
      </c>
      <c r="GB365" s="1">
        <v>272</v>
      </c>
      <c r="GC365" s="1">
        <v>0</v>
      </c>
      <c r="GD365" s="1">
        <v>515</v>
      </c>
      <c r="GE365" s="1">
        <v>126</v>
      </c>
      <c r="GF365" s="1">
        <v>147</v>
      </c>
      <c r="GG365" s="1">
        <v>2</v>
      </c>
      <c r="GH365" s="1">
        <v>112</v>
      </c>
      <c r="GI365" s="1">
        <v>0</v>
      </c>
      <c r="GJ365" s="1">
        <v>387</v>
      </c>
      <c r="GK365" s="1">
        <v>147</v>
      </c>
      <c r="GL365" s="1">
        <v>186</v>
      </c>
      <c r="GM365" s="1">
        <v>0</v>
      </c>
      <c r="GN365" s="1">
        <v>86</v>
      </c>
      <c r="GO365" s="1">
        <v>0</v>
      </c>
      <c r="GP365" s="1">
        <v>419</v>
      </c>
      <c r="GQ365" s="1">
        <v>158</v>
      </c>
      <c r="GR365" s="1">
        <v>80</v>
      </c>
      <c r="GS365" s="1">
        <v>0</v>
      </c>
      <c r="GT365" s="1">
        <v>82</v>
      </c>
      <c r="GU365" s="1">
        <v>0</v>
      </c>
      <c r="GV365" s="1">
        <v>320</v>
      </c>
      <c r="GW365" s="1">
        <v>169</v>
      </c>
      <c r="GX365" s="1">
        <v>166</v>
      </c>
      <c r="GY365" s="1">
        <v>0</v>
      </c>
      <c r="GZ365" s="1">
        <v>0</v>
      </c>
      <c r="HA365" s="1">
        <v>0</v>
      </c>
      <c r="HB365" s="1">
        <v>335</v>
      </c>
      <c r="HC365" s="1">
        <v>255</v>
      </c>
      <c r="HD365" s="1">
        <v>83</v>
      </c>
      <c r="HE365" s="1">
        <v>91</v>
      </c>
      <c r="HF365" s="1">
        <v>146</v>
      </c>
      <c r="HG365" s="1">
        <v>4</v>
      </c>
      <c r="HH365" s="1">
        <v>579</v>
      </c>
      <c r="HI365" s="1">
        <v>254</v>
      </c>
      <c r="HJ365" s="1">
        <v>0</v>
      </c>
      <c r="HK365" s="1">
        <v>228</v>
      </c>
      <c r="HL365" s="1">
        <v>0</v>
      </c>
      <c r="HM365" s="1">
        <v>0</v>
      </c>
      <c r="HN365" s="1">
        <v>482</v>
      </c>
      <c r="HO365" s="1">
        <v>149</v>
      </c>
      <c r="HP365" s="1">
        <v>19</v>
      </c>
      <c r="HQ365" s="1">
        <v>44</v>
      </c>
      <c r="HR365" s="1">
        <v>85</v>
      </c>
      <c r="HS365" s="1">
        <v>23</v>
      </c>
      <c r="HT365" s="1">
        <v>320</v>
      </c>
      <c r="HU365" s="1">
        <v>47</v>
      </c>
      <c r="HV365" s="1">
        <v>81</v>
      </c>
      <c r="HW365" s="1">
        <v>5</v>
      </c>
      <c r="HX365" s="1">
        <v>45</v>
      </c>
      <c r="HY365" s="1">
        <v>0</v>
      </c>
      <c r="HZ365" s="1">
        <v>178</v>
      </c>
      <c r="IA365" s="1">
        <v>91</v>
      </c>
      <c r="IB365" s="1">
        <v>48</v>
      </c>
      <c r="IC365" s="1">
        <v>55</v>
      </c>
      <c r="ID365" s="1">
        <v>73</v>
      </c>
      <c r="IE365" s="1">
        <v>18</v>
      </c>
      <c r="IF365" s="1">
        <v>285</v>
      </c>
      <c r="IG365" s="1">
        <v>0</v>
      </c>
      <c r="IH365" s="1">
        <v>111</v>
      </c>
      <c r="II365" s="1">
        <v>73</v>
      </c>
      <c r="IJ365" s="1">
        <v>0</v>
      </c>
      <c r="IK365" s="1">
        <v>0</v>
      </c>
      <c r="IL365" s="1">
        <v>184</v>
      </c>
      <c r="IM365" s="26">
        <f>IFERROR(Tableau17[[#This Row],[LDIV]]/Tableau17[[#This Row],[Total général]],"")</f>
        <v>0</v>
      </c>
      <c r="IN365" s="26">
        <f>IFERROR(Tableau17[[#This Row],[LDVC]]/Tableau17[[#This Row],[Total général]],"")</f>
        <v>0</v>
      </c>
      <c r="IO365" s="26">
        <f>IFERROR(Tableau17[[#This Row],[LDVD]]/Tableau17[[#This Row],[Total général]],"")</f>
        <v>0.11235955056179775</v>
      </c>
      <c r="IP365" s="26">
        <f>IFERROR(Tableau17[[#This Row],[LDVG]]/Tableau17[[#This Row],[Total général]],"")</f>
        <v>6.1797752808988762E-2</v>
      </c>
      <c r="IQ365" s="26">
        <f>IFERROR(Tableau17[[#This Row],[LEXD]]/Tableau17[[#This Row],[Total général]],"")</f>
        <v>0</v>
      </c>
      <c r="IR365" s="26">
        <f>IFERROR(Tableau17[[#This Row],[LEXG]]/Tableau17[[#This Row],[Total général]],"")</f>
        <v>0</v>
      </c>
      <c r="IS365" s="26">
        <f>IFERROR(Tableau17[[#This Row],[LLR]]/Tableau17[[#This Row],[Total général]],"")</f>
        <v>0.34269662921348315</v>
      </c>
      <c r="IT365" s="26">
        <f>IFERROR(Tableau17[[#This Row],[LREM]]/Tableau17[[#This Row],[Total général]],"")</f>
        <v>2.8089887640449437E-2</v>
      </c>
      <c r="IU365" s="26">
        <f>IFERROR(Tableau17[[#This Row],[LRN]]/Tableau17[[#This Row],[Total général]],"")</f>
        <v>0.2640449438202247</v>
      </c>
      <c r="IV365" s="26">
        <f>IFERROR(Tableau17[[#This Row],[LUG]]/Tableau17[[#This Row],[Total général]],"")</f>
        <v>0.12921348314606743</v>
      </c>
      <c r="IW365" s="26">
        <f>IFERROR(Tableau17[[#This Row],[LVEC]]/Tableau17[[#This Row],[Total général]],"")</f>
        <v>6.1797752808988762E-2</v>
      </c>
      <c r="IX365" s="26">
        <f>IFERROR(Tableau17[[#This Row],[2008-T1-LCMD]]/Tableau17[[#This Row],[2008-T1-TOTAL]],"")</f>
        <v>5.2631578947368418E-2</v>
      </c>
      <c r="IY365" s="26">
        <f>IFERROR(Tableau17[[#This Row],[2008-T1-LDVD]]/Tableau17[[#This Row],[2008-T1-TOTAL]],"")</f>
        <v>0</v>
      </c>
      <c r="IZ365" s="26">
        <f>IFERROR(Tableau17[[#This Row],[2008-T1-LEXD]]/Tableau17[[#This Row],[2008-T1-TOTAL]],"")</f>
        <v>0</v>
      </c>
      <c r="JA365" s="26">
        <f>IFERROR(Tableau17[[#This Row],[2008-T1-LEXG]]/Tableau17[[#This Row],[2008-T1-TOTAL]],"")</f>
        <v>3.3684210526315789E-2</v>
      </c>
      <c r="JB365" s="26">
        <f>IFERROR(Tableau17[[#This Row],[2008-T1-LFN]]/Tableau17[[#This Row],[2008-T1-TOTAL]],"")</f>
        <v>0.10947368421052632</v>
      </c>
      <c r="JC365" s="26">
        <f>IFERROR(Tableau17[[#This Row],[2008-T1-LMAJ]]/Tableau17[[#This Row],[2008-T1-TOTAL]],"")</f>
        <v>0.3936842105263158</v>
      </c>
      <c r="JD365" s="26">
        <f>IFERROR(Tableau17[[#This Row],[2008-T1-LUG]]/Tableau17[[#This Row],[2008-T1-TOTAL]],"")</f>
        <v>0.41052631578947368</v>
      </c>
      <c r="JE365" s="26">
        <f>IFERROR(Tableau17[[#This Row],[2008-T2-LFN]]/Tableau17[[#This Row],[2008-T2-TOTAL]],"")</f>
        <v>0</v>
      </c>
      <c r="JF365" s="26">
        <f>IFERROR(Tableau17[[#This Row],[2008-T2-LGC]]/Tableau17[[#This Row],[2008-T2-TOTAL]],"")</f>
        <v>0.5281553398058253</v>
      </c>
      <c r="JG365" s="26">
        <f>IFERROR(Tableau17[[#This Row],[2008-T2-LMAJ]]/Tableau17[[#This Row],[2008-T2-TOTAL]],"")</f>
        <v>0.47184466019417476</v>
      </c>
      <c r="JH365" s="26">
        <f>IFERROR(Tableau17[[#This Row],[2008-T2-LUG]]/Tableau17[[#This Row],[2008-T2-TOTAL]],"")</f>
        <v>0</v>
      </c>
      <c r="JI365" s="26">
        <f>IFERROR(Tableau17[[#This Row],[2014-T1-LDIV]]/Tableau17[[#This Row],[2014-T1-TOTAL]],"")</f>
        <v>5.1679586563307496E-3</v>
      </c>
      <c r="JJ365" s="26">
        <f>IFERROR(Tableau17[[#This Row],[2014-T1-LDVD]]/Tableau17[[#This Row],[2014-T1-TOTAL]],"")</f>
        <v>0</v>
      </c>
      <c r="JK365" s="26">
        <f>IFERROR(Tableau17[[#This Row],[2014-T1-LDVG]]/Tableau17[[#This Row],[2014-T1-TOTAL]],"")</f>
        <v>4.6511627906976744E-2</v>
      </c>
      <c r="JL365" s="26">
        <f>IFERROR(Tableau17[[#This Row],[2014-T1-LEXG]]/Tableau17[[#This Row],[2014-T1-TOTAL]],"")</f>
        <v>0</v>
      </c>
      <c r="JM365" s="26">
        <f>IFERROR(Tableau17[[#This Row],[2014-T1-LFG]]/Tableau17[[#This Row],[2014-T1-TOTAL]],"")</f>
        <v>7.7519379844961239E-2</v>
      </c>
      <c r="JN365" s="26">
        <f>IFERROR(Tableau17[[#This Row],[2014-T1-LFN]]/Tableau17[[#This Row],[2014-T1-TOTAL]],"")</f>
        <v>0.32558139534883723</v>
      </c>
      <c r="JO365" s="26">
        <f>IFERROR(Tableau17[[#This Row],[2014-T1-LUD]]/Tableau17[[#This Row],[2014-T1-TOTAL]],"")</f>
        <v>0.37984496124031009</v>
      </c>
      <c r="JP365" s="26">
        <f>IFERROR(Tableau17[[#This Row],[2014-T1-LUG]]/Tableau17[[#This Row],[2014-T1-TOTAL]],"")</f>
        <v>0.16537467700258399</v>
      </c>
      <c r="JQ365" s="26">
        <f>IFERROR(Tableau17[[#This Row],[2014-T2-LFN]]/Tableau17[[#This Row],[2014-T2-TOTAL]],"")</f>
        <v>0.35083532219570407</v>
      </c>
      <c r="JR365" s="26">
        <f>IFERROR(Tableau17[[#This Row],[2014-T2-LUD]]/Tableau17[[#This Row],[2014-T2-TOTAL]],"")</f>
        <v>0.44391408114558473</v>
      </c>
      <c r="JS365" s="26">
        <f>IFERROR(Tableau17[[#This Row],[2014-T2-LUG]]/Tableau17[[#This Row],[2014-T2-TOTAL]],"")</f>
        <v>0.2052505966587112</v>
      </c>
      <c r="JT365" s="26">
        <f>IFERROR(Tableau17[[#This Row],[2015-T1-BC-DIV]]/Tableau17[[#This Row],[2015-T1-TOTAL]],"")</f>
        <v>0</v>
      </c>
      <c r="JU365" s="26">
        <f>IFERROR(Tableau17[[#This Row],[2015-T1-BC-DLF]]/Tableau17[[#This Row],[2015-T1-TOTAL]],"")</f>
        <v>2.1874999999999999E-2</v>
      </c>
      <c r="JV365" s="26">
        <f>IFERROR(Tableau17[[#This Row],[2015-T1-BC-DVD]]/Tableau17[[#This Row],[2015-T1-TOTAL]],"")</f>
        <v>0</v>
      </c>
      <c r="JW365" s="26">
        <f>IFERROR(Tableau17[[#This Row],[2015-T1-BC-DVG]]/Tableau17[[#This Row],[2015-T1-TOTAL]],"")</f>
        <v>2.1874999999999999E-2</v>
      </c>
      <c r="JX365" s="26">
        <f>IFERROR(Tableau17[[#This Row],[2015-T1-BC-FG]]/Tableau17[[#This Row],[2015-T1-TOTAL]],"")</f>
        <v>7.8125E-2</v>
      </c>
      <c r="JY365" s="26">
        <f>IFERROR(Tableau17[[#This Row],[2015-T1-BC-FN]]/Tableau17[[#This Row],[2015-T1-TOTAL]],"")</f>
        <v>0.47187499999999999</v>
      </c>
      <c r="JZ365" s="26">
        <f>IFERROR(Tableau17[[#This Row],[2015-T1-BC-MDM]]/Tableau17[[#This Row],[2015-T1-TOTAL]],"")</f>
        <v>0</v>
      </c>
      <c r="KA365" s="26">
        <f>IFERROR(Tableau17[[#This Row],[2015-T1-BC-RDG]]/Tableau17[[#This Row],[2015-T1-TOTAL]],"")</f>
        <v>0</v>
      </c>
      <c r="KB365" s="26">
        <f>IFERROR(Tableau17[[#This Row],[2015-T1-BC-SOC]]/Tableau17[[#This Row],[2015-T1-TOTAL]],"")</f>
        <v>0.15625</v>
      </c>
      <c r="KC365" s="26">
        <f>IFERROR(Tableau17[[#This Row],[2015-T1-BC-UD]]/Tableau17[[#This Row],[2015-T1-TOTAL]],"")</f>
        <v>0.25</v>
      </c>
      <c r="KD365" s="26">
        <f>IFERROR(Tableau17[[#This Row],[2015-T1-BC-UG]]/Tableau17[[#This Row],[2015-T1-TOTAL]],"")</f>
        <v>0</v>
      </c>
      <c r="KE365" s="26">
        <f>IFERROR(Tableau17[[#This Row],[2015-T1-BC-VEC]]/Tableau17[[#This Row],[2015-T1-TOTAL]],"")</f>
        <v>0</v>
      </c>
      <c r="KF365" s="26">
        <f>IFERROR(Tableau17[[#This Row],[2015-T2-BC-DVG]]/Tableau17[[#This Row],[2015-T2-TOTAL]],"")</f>
        <v>0</v>
      </c>
      <c r="KG365" s="26">
        <f>IFERROR(Tableau17[[#This Row],[2015-T2-BC-FN]]/Tableau17[[#This Row],[2015-T2-TOTAL]],"")</f>
        <v>0.5044776119402985</v>
      </c>
      <c r="KH365" s="26">
        <f>IFERROR(Tableau17[[#This Row],[2015-T2-BC-SOC]]/Tableau17[[#This Row],[2015-T2-TOTAL]],"")</f>
        <v>0</v>
      </c>
      <c r="KI365" s="26">
        <f>IFERROR(Tableau17[[#This Row],[2015-T2-BC-UD]]/Tableau17[[#This Row],[2015-T2-TOTAL]],"")</f>
        <v>0.4955223880597015</v>
      </c>
      <c r="KJ365" s="26">
        <f>IFERROR(Tableau17[[#This Row],[2015-T2-BC-UG]]/Tableau17[[#This Row],[2015-T2-TOTAL]],"")</f>
        <v>0</v>
      </c>
      <c r="KK365" s="26">
        <f>IFERROR(Tableau17[[#This Row],[2017 (L)-T1-COM]]/Tableau17[[#This Row],[2017 (L)-T1-TOTAL]],"")</f>
        <v>2.1052631578947368E-2</v>
      </c>
      <c r="KL365" s="26">
        <f>IFERROR(Tableau17[[#This Row],[2017 (L)-T1-DIV]]/Tableau17[[#This Row],[2017 (L)-T1-TOTAL]],"")</f>
        <v>6.3157894736842107E-2</v>
      </c>
      <c r="KM365" s="26">
        <f>IFERROR(Tableau17[[#This Row],[2017 (L)-T1-DLF]]/Tableau17[[#This Row],[2017 (L)-T1-TOTAL]],"")</f>
        <v>1.4035087719298246E-2</v>
      </c>
      <c r="KN365" s="26">
        <f>IFERROR(Tableau17[[#This Row],[2017 (L)-T1-DVD]]/Tableau17[[#This Row],[2017 (L)-T1-TOTAL]],"")</f>
        <v>7.0175438596491229E-3</v>
      </c>
      <c r="KO365" s="26">
        <f>IFERROR(Tableau17[[#This Row],[2017 (L)-T1-DVG]]/Tableau17[[#This Row],[2017 (L)-T1-TOTAL]],"")</f>
        <v>3.5087719298245615E-3</v>
      </c>
      <c r="KP365" s="26">
        <f>IFERROR(Tableau17[[#This Row],[2017 (L)-T1-ECO]]/Tableau17[[#This Row],[2017 (L)-T1-TOTAL]],"")</f>
        <v>2.456140350877193E-2</v>
      </c>
      <c r="KQ365" s="26">
        <f>IFERROR(Tableau17[[#This Row],[2017 (L)-T1-EXD]]/Tableau17[[#This Row],[2017 (L)-T1-TOTAL]],"")</f>
        <v>7.0175438596491229E-3</v>
      </c>
      <c r="KR365" s="26">
        <f>IFERROR(Tableau17[[#This Row],[2017 (L)-T1-EXG]]/Tableau17[[#This Row],[2017 (L)-T1-TOTAL]],"")</f>
        <v>3.5087719298245615E-3</v>
      </c>
      <c r="KS365" s="26">
        <f>IFERROR(Tableau17[[#This Row],[2017 (L)-T1-FI]]/Tableau17[[#This Row],[2017 (L)-T1-TOTAL]],"")</f>
        <v>0.16842105263157894</v>
      </c>
      <c r="KT365" s="26">
        <f>IFERROR(Tableau17[[#This Row],[2017 (L)-T1-FN]]/Tableau17[[#This Row],[2017 (L)-T1-TOTAL]],"")</f>
        <v>0.2982456140350877</v>
      </c>
      <c r="KU365" s="26">
        <f>IFERROR(Tableau17[[#This Row],[2017 (L)-T1-LR]]/Tableau17[[#This Row],[2017 (L)-T1-TOTAL]],"")</f>
        <v>0.16140350877192983</v>
      </c>
      <c r="KV365" s="26">
        <f>IFERROR(Tableau17[[#This Row],[2017 (L)-T1-MDM]]/Tableau17[[#This Row],[2017 (L)-T1-TOTAL]],"")</f>
        <v>0</v>
      </c>
      <c r="KW365" s="26">
        <f>IFERROR(Tableau17[[#This Row],[2017 (L)-T1-RDG]]/Tableau17[[#This Row],[2017 (L)-T1-TOTAL]],"")</f>
        <v>3.5087719298245615E-3</v>
      </c>
      <c r="KX365" s="26">
        <f>IFERROR(Tableau17[[#This Row],[2017 (L)-T1-REG]]/Tableau17[[#This Row],[2017 (L)-T1-TOTAL]],"")</f>
        <v>0</v>
      </c>
      <c r="KY365" s="26">
        <f>IFERROR(Tableau17[[#This Row],[2017 (L)-T1-REM]]/Tableau17[[#This Row],[2017 (L)-T1-TOTAL]],"")</f>
        <v>0.19298245614035087</v>
      </c>
      <c r="KZ365" s="26">
        <f>IFERROR(Tableau17[[#This Row],[2017 (L)-T1-SOC]]/Tableau17[[#This Row],[2017 (L)-T1-TOTAL]],"")</f>
        <v>3.1578947368421054E-2</v>
      </c>
      <c r="LA365" s="26">
        <f>IFERROR(Tableau17[[#This Row],[2017 (L)-T1-UDI]]/Tableau17[[#This Row],[2017 (L)-T1-TOTAL]],"")</f>
        <v>0</v>
      </c>
      <c r="LB365" s="26">
        <f>IFERROR(Tableau17[[#This Row],[2017 (L)-T2-FI]]/Tableau17[[#This Row],[2017 (L)-T2-TOTAL]],"")</f>
        <v>0</v>
      </c>
      <c r="LC365" s="26">
        <f>IFERROR(Tableau17[[#This Row],[2017 (L)-T2-FN]]/Tableau17[[#This Row],[2017 (L)-T2-TOTAL]],"")</f>
        <v>0</v>
      </c>
      <c r="LD365" s="26">
        <f>IFERROR(Tableau17[[#This Row],[2017 (L)-T2-LR]]/Tableau17[[#This Row],[2017 (L)-T2-TOTAL]],"")</f>
        <v>0.60326086956521741</v>
      </c>
      <c r="LE365" s="26">
        <f>IFERROR(Tableau17[[#This Row],[2017 (L)-T2-MDM]]/Tableau17[[#This Row],[2017 (L)-T2-TOTAL]],"")</f>
        <v>0</v>
      </c>
      <c r="LF365" s="26">
        <f>IFERROR(Tableau17[[#This Row],[2017 (L)-T2-REM]]/Tableau17[[#This Row],[2017 (L)-T2-TOTAL]],"")</f>
        <v>0.39673913043478259</v>
      </c>
      <c r="LG365" s="26">
        <f>IFERROR(Tableau17[[#This Row],[2017-T1-ARTHAUD Nathalie]]/Tableau17[[#This Row],[2017-T1-TOTAL]],"")</f>
        <v>0</v>
      </c>
      <c r="LH365" s="26">
        <f>IFERROR(Tableau17[[#This Row],[2017-T1-ASSELINEAU Fran]]/Tableau17[[#This Row],[2017-T1-TOTAL]],"")</f>
        <v>6.9084628670120895E-3</v>
      </c>
      <c r="LI365" s="26">
        <f>IFERROR(Tableau17[[#This Row],[2017-T1-CHEMINADE Jacques]]/Tableau17[[#This Row],[2017-T1-TOTAL]],"")</f>
        <v>5.1813471502590676E-3</v>
      </c>
      <c r="LJ365" s="26">
        <f>IFERROR(Tableau17[[#This Row],[2017-T1-DUPONT-AIGNAN Nicolas]]/Tableau17[[#This Row],[2017-T1-TOTAL]],"")</f>
        <v>5.8721934369602762E-2</v>
      </c>
      <c r="LK365" s="26">
        <f>IFERROR(Tableau17[[#This Row],[2017-T1-FILLON Fran]]/Tableau17[[#This Row],[2017-T1-TOTAL]],"")</f>
        <v>0.14335060449050085</v>
      </c>
      <c r="LL365" s="26">
        <f>IFERROR(Tableau17[[#This Row],[2017-T1-HAMON Beno]]/Tableau17[[#This Row],[2017-T1-TOTAL]],"")</f>
        <v>2.7633851468048358E-2</v>
      </c>
      <c r="LM365" s="26">
        <f>IFERROR(Tableau17[[#This Row],[2017-T1-LASSALLE Jean]]/Tableau17[[#This Row],[2017-T1-TOTAL]],"")</f>
        <v>6.9084628670120895E-3</v>
      </c>
      <c r="LN365" s="26">
        <f>IFERROR(Tableau17[[#This Row],[2017-T1-LE PEN Marine]]/Tableau17[[#This Row],[2017-T1-TOTAL]],"")</f>
        <v>0.3696027633851468</v>
      </c>
      <c r="LO365" s="26">
        <f>IFERROR(Tableau17[[#This Row],[2017-T1-M Jean-Luc]]/Tableau17[[#This Row],[2017-T1-TOTAL]],"")</f>
        <v>0.21761658031088082</v>
      </c>
      <c r="LP365" s="26">
        <f>IFERROR(Tableau17[[#This Row],[2017-T1-MACRON Emmanuel]]/Tableau17[[#This Row],[2017-T1-TOTAL]],"")</f>
        <v>0.15716753022452504</v>
      </c>
      <c r="LQ365" s="26">
        <f>IFERROR(Tableau17[[#This Row],[2017-T1-POUTOU Philippe]]/Tableau17[[#This Row],[2017-T1-TOTAL]],"")</f>
        <v>6.9084628670120895E-3</v>
      </c>
      <c r="LR365" s="26">
        <f>IFERROR(Tableau17[[#This Row],[2017-T2-LE PEN Marine]]/Tableau17[[#This Row],[2017-T2-TOTAL]],"")</f>
        <v>0.52697095435684649</v>
      </c>
      <c r="LS365" s="26">
        <f>IFERROR(Tableau17[[#This Row],[2017-T2-MACRON Emmanuel]]/Tableau17[[#This Row],[2017-T2-TOTAL]],"")</f>
        <v>0.47302904564315351</v>
      </c>
      <c r="LT365" s="26">
        <f>IFERROR(Tableau17[[#This Row],[2019-T1-ALEXANDRE Audric]]/Tableau17[[#This Row],[2019-T1-TOTAL]],"")</f>
        <v>0</v>
      </c>
      <c r="LU365" s="26">
        <f>IFERROR(Tableau17[[#This Row],[2019-T1-ARTHAUD Nathalie]]/Tableau17[[#This Row],[2019-T1-TOTAL]],"")</f>
        <v>3.2362459546925568E-3</v>
      </c>
      <c r="LV365" s="26">
        <f>IFERROR(Tableau17[[#This Row],[2019-T1-ASSELINEAU François]]/Tableau17[[#This Row],[2019-T1-TOTAL]],"")</f>
        <v>9.7087378640776691E-3</v>
      </c>
      <c r="LW365" s="26">
        <f>IFERROR(Tableau17[[#This Row],[2019-T1-AUBRY Manon]]/Tableau17[[#This Row],[2019-T1-TOTAL]],"")</f>
        <v>0.12297734627831715</v>
      </c>
      <c r="LX365" s="26">
        <f>IFERROR(Tableau17[[#This Row],[2019-T1-AZERGUI Nagib]]/Tableau17[[#This Row],[2019-T1-TOTAL]],"")</f>
        <v>0</v>
      </c>
      <c r="LY365" s="26">
        <f>IFERROR(Tableau17[[#This Row],[2019-T1-BARDELLA Jordan]]/Tableau17[[#This Row],[2019-T1-TOTAL]],"")</f>
        <v>0.42718446601941745</v>
      </c>
      <c r="LZ365" s="26">
        <f>IFERROR(Tableau17[[#This Row],[2019-T1-BELLAMY François-Xavier]]/Tableau17[[#This Row],[2019-T1-TOTAL]],"")</f>
        <v>5.5016181229773461E-2</v>
      </c>
      <c r="MA365" s="26">
        <f>IFERROR(Tableau17[[#This Row],[2019-T1-BIDOU Olivier]]/Tableau17[[#This Row],[2019-T1-TOTAL]],"")</f>
        <v>0</v>
      </c>
      <c r="MB365" s="26">
        <f>IFERROR(Tableau17[[#This Row],[2019-T1-BOURG Dominique]]/Tableau17[[#This Row],[2019-T1-TOTAL]],"")</f>
        <v>3.5598705501618123E-2</v>
      </c>
      <c r="MC365" s="26">
        <f>IFERROR(Tableau17[[#This Row],[2019-T1-BROSSAT Ian]]/Tableau17[[#This Row],[2019-T1-TOTAL]],"")</f>
        <v>2.5889967637540454E-2</v>
      </c>
      <c r="MD365" s="26">
        <f>IFERROR(Tableau17[[#This Row],[2019-T1-CAILLAUD Sophie]]/Tableau17[[#This Row],[2019-T1-TOTAL]],"")</f>
        <v>0</v>
      </c>
      <c r="ME365" s="26">
        <f>IFERROR(Tableau17[[#This Row],[2019-T1-CAMUS Renaud]]/Tableau17[[#This Row],[2019-T1-TOTAL]],"")</f>
        <v>0</v>
      </c>
      <c r="MF365" s="26">
        <f>IFERROR(Tableau17[[#This Row],[2019-T1-CHALENÇON Christophe]]/Tableau17[[#This Row],[2019-T1-TOTAL]],"")</f>
        <v>0</v>
      </c>
      <c r="MG365" s="26">
        <f>IFERROR(Tableau17[[#This Row],[2019-T1-CORBET Cathy Denise Ginette]]/Tableau17[[#This Row],[2019-T1-TOTAL]],"")</f>
        <v>0</v>
      </c>
      <c r="MH365" s="26">
        <f>IFERROR(Tableau17[[#This Row],[2019-T1-DE PREVOISIN Robert]]/Tableau17[[#This Row],[2019-T1-TOTAL]],"")</f>
        <v>0</v>
      </c>
      <c r="MI365" s="26">
        <f>IFERROR(Tableau17[[#This Row],[2019-T1-DELFEL Thérèse]]/Tableau17[[#This Row],[2019-T1-TOTAL]],"")</f>
        <v>0</v>
      </c>
      <c r="MJ365" s="26">
        <f>IFERROR(Tableau17[[#This Row],[2019-T1-DIEUMEGARD Pierre]]/Tableau17[[#This Row],[2019-T1-TOTAL]],"")</f>
        <v>0</v>
      </c>
      <c r="MK365" s="26">
        <f>IFERROR(Tableau17[[#This Row],[2019-T1-DUPONT-AIGNAN Nicolas]]/Tableau17[[#This Row],[2019-T1-TOTAL]],"")</f>
        <v>3.5598705501618123E-2</v>
      </c>
      <c r="ML365" s="26">
        <f>IFERROR(Tableau17[[#This Row],[2019-T1-GERNIGON Yves]]/Tableau17[[#This Row],[2019-T1-TOTAL]],"")</f>
        <v>0</v>
      </c>
      <c r="MM365" s="26">
        <f>IFERROR(Tableau17[[#This Row],[2019-T1-GLUCKSMANN Raphaël]]/Tableau17[[#This Row],[2019-T1-TOTAL]],"")</f>
        <v>2.5889967637540454E-2</v>
      </c>
      <c r="MN365" s="26">
        <f>IFERROR(Tableau17[[#This Row],[2019-T1-HAMON Benoît]]/Tableau17[[#This Row],[2019-T1-TOTAL]],"")</f>
        <v>3.2362459546925564E-2</v>
      </c>
      <c r="MO365" s="26">
        <f>IFERROR(Tableau17[[#This Row],[2019-T1-HELGEN Gilles]]/Tableau17[[#This Row],[2019-T1-TOTAL]],"")</f>
        <v>0</v>
      </c>
      <c r="MP365" s="26">
        <f>IFERROR(Tableau17[[#This Row],[2019-T1-JADOT Yannick]]/Tableau17[[#This Row],[2019-T1-TOTAL]],"")</f>
        <v>6.4724919093851127E-2</v>
      </c>
      <c r="MQ365" s="26">
        <f>IFERROR(Tableau17[[#This Row],[2019-T1-LAGARDE Jean-Christophe]]/Tableau17[[#This Row],[2019-T1-TOTAL]],"")</f>
        <v>6.4724919093851136E-3</v>
      </c>
      <c r="MR365" s="26">
        <f>IFERROR(Tableau17[[#This Row],[2019-T1-LALANNE Francis]]/Tableau17[[#This Row],[2019-T1-TOTAL]],"")</f>
        <v>1.2944983818770227E-2</v>
      </c>
      <c r="MS365" s="26">
        <f>IFERROR(Tableau17[[#This Row],[2019-T1-LOISEAU Nathalie]]/Tableau17[[#This Row],[2019-T1-TOTAL]],"")</f>
        <v>0.14239482200647249</v>
      </c>
      <c r="MT365" s="26">
        <f>IFERROR(Tableau17[[#This Row],[2019-T1-MARIE Florie]]/Tableau17[[#This Row],[2019-T1-TOTAL]],"")</f>
        <v>0</v>
      </c>
      <c r="MU365" s="26">
        <f>IFERROR(Tableau17[[#This Row],[2008-T1-MACROEXTRDROITE]]/Tableau17[[#This Row],[2008-T1-MACROTOTALE]],"")</f>
        <v>0.10947368421052632</v>
      </c>
      <c r="MV365" s="26">
        <f>IFERROR(Tableau17[[#This Row],[2008-T1-MACRODROITE]]/Tableau17[[#This Row],[2008-T1-MACROTOTALE]],"")</f>
        <v>0.44631578947368422</v>
      </c>
      <c r="MW365" s="26">
        <f>IFERROR(Tableau17[[#This Row],[2008-T1-MACROCENTRE]]/Tableau17[[#This Row],[2008-T1-MACROTOTALE]],"")</f>
        <v>0</v>
      </c>
      <c r="MX365" s="26">
        <f>IFERROR(Tableau17[[#This Row],[2008-T1-MACROGAUCHE]]/Tableau17[[#This Row],[2008-T1-MACROTOTALE]],"")</f>
        <v>0.4442105263157895</v>
      </c>
      <c r="MY365" s="26">
        <f>IFERROR(Tableau17[[#This Row],[2008-T1-MACROAUTRE]]/Tableau17[[#This Row],[2008-T1-MACROTOTALE]],"")</f>
        <v>0</v>
      </c>
      <c r="MZ365" s="26">
        <f>IFERROR(Tableau17[[#This Row],[2008-T2-MACROEXTRDROITE]]/Tableau17[[#This Row],[2008-T2-MACROTOTALE]],"")</f>
        <v>0</v>
      </c>
      <c r="NA365" s="26">
        <f>IFERROR(Tableau17[[#This Row],[2008-T2-MACRODROITE]]/Tableau17[[#This Row],[2008-T2-MACROTOTALE]],"")</f>
        <v>0.47184466019417476</v>
      </c>
      <c r="NB365" s="26">
        <f>IFERROR(Tableau17[[#This Row],[2008-T2-MACROCENTRE]]/Tableau17[[#This Row],[2008-T2-MACROTOTALE]],"")</f>
        <v>0</v>
      </c>
      <c r="NC365" s="26">
        <f>IFERROR(Tableau17[[#This Row],[2008-T2-MACROGAUCHE]]/Tableau17[[#This Row],[2008-T2-MACROTOTALE]],"")</f>
        <v>0.5281553398058253</v>
      </c>
      <c r="ND365" s="26">
        <f>IFERROR(Tableau17[[#This Row],[2008-T2-MACROAUTRE]]/Tableau17[[#This Row],[2008-T2-MACROTOTALE]],"")</f>
        <v>0</v>
      </c>
      <c r="NE365" s="26">
        <f>IFERROR(Tableau17[[#This Row],[2014-T1-MACROEXTRDROITE]]/Tableau17[[#This Row],[2014-T1-MACROTOTALE]],"")</f>
        <v>0.32558139534883723</v>
      </c>
      <c r="NF365" s="26">
        <f>IFERROR(Tableau17[[#This Row],[2014-T1-MACRODROITE]]/Tableau17[[#This Row],[2014-T1-MACROTOTALE]],"")</f>
        <v>0.37984496124031009</v>
      </c>
      <c r="NG365" s="26">
        <f>IFERROR(Tableau17[[#This Row],[2014-T1-MACROCENTRE]]/Tableau17[[#This Row],[2014-T1-MACROTOTALE]],"")</f>
        <v>5.1679586563307496E-3</v>
      </c>
      <c r="NH365" s="26">
        <f>IFERROR(Tableau17[[#This Row],[2014-T1-MACROGAUCHE]]/Tableau17[[#This Row],[2014-T1-MACROTOTALE]],"")</f>
        <v>0.28940568475452194</v>
      </c>
      <c r="NI365" s="26">
        <f>IFERROR(Tableau17[[#This Row],[2014-T1-MACROAUTRE]]/Tableau17[[#This Row],[2014-T1-MACROTOTALE]],"")</f>
        <v>0</v>
      </c>
      <c r="NJ365" s="26">
        <f>IFERROR(Tableau17[[#This Row],[2014-T2-MACROEXTRDROITE]]/Tableau17[[#This Row],[2014-T2-MACROTOTALE]],"")</f>
        <v>0.35083532219570407</v>
      </c>
      <c r="NK365" s="26">
        <f>IFERROR(Tableau17[[#This Row],[2014-T2-MACRODROITE]]/Tableau17[[#This Row],[2014-T2-MACROTOTALE]],"")</f>
        <v>0.44391408114558473</v>
      </c>
      <c r="NL365" s="26">
        <f>IFERROR(Tableau17[[#This Row],[2014-T2-MACROCENTRE]]/Tableau17[[#This Row],[2014-T2-MACROTOTALE]],"")</f>
        <v>0</v>
      </c>
      <c r="NM365" s="26">
        <f>IFERROR(Tableau17[[#This Row],[2014-T2-MACROGAUCHE]]/Tableau17[[#This Row],[2014-T2-MACROTOTALE]],"")</f>
        <v>0.2052505966587112</v>
      </c>
      <c r="NN365" s="26">
        <f>IFERROR(Tableau17[[#This Row],[2014-T2-MACROAUTRE]]/Tableau17[[#This Row],[2014-T2-MACROTOTALE]],"")</f>
        <v>0</v>
      </c>
      <c r="NO365" s="26">
        <f>IFERROR( Tableau17[[#This Row],[2015-T1-MACROEXTRDROITE]]/Tableau17[[#This Row],[2015-T1-MACROTOTALE]],"")</f>
        <v>0.49375000000000002</v>
      </c>
      <c r="NP365" s="26">
        <f>IFERROR(Tableau17[[#This Row],[2015-T1-MACRODROITE]]/Tableau17[[#This Row],[2015-T1-MACROTOTALE]],"")</f>
        <v>0.25</v>
      </c>
      <c r="NQ365" s="26">
        <f>IFERROR(Tableau17[[#This Row],[2015-T1-MACROCENTRE]]/Tableau17[[#This Row],[2015-T1-MACROTOTALE]],"")</f>
        <v>0</v>
      </c>
      <c r="NR365" s="26">
        <f>IFERROR(Tableau17[[#This Row],[2015-T1-MACROGAUCHE]]/Tableau17[[#This Row],[2015-T1-MACROTOTALE]],"")</f>
        <v>0.25624999999999998</v>
      </c>
      <c r="NS365" s="26">
        <f>IFERROR(Tableau17[[#This Row],[2015-T1-MACROAUTRE]]/Tableau17[[#This Row],[2015-T1-MACROTOTALE]],"")</f>
        <v>0</v>
      </c>
      <c r="NT365" s="26">
        <f>IFERROR(Tableau17[[#This Row],[2015-T2-MACROEXTRDROITE]]/Tableau17[[#This Row],[2015-T2-MACROTOTALE]],"")</f>
        <v>0.5044776119402985</v>
      </c>
      <c r="NU365" s="26">
        <f>IFERROR(Tableau17[[#This Row],[2015-T2-MACRODROITE]]/Tableau17[[#This Row],[2015-T2-MACROTOTALE]],"")</f>
        <v>0.4955223880597015</v>
      </c>
      <c r="NV365" s="26">
        <f>IFERROR(Tableau17[[#This Row],[2015-T2-MACROCENTRE]]/Tableau17[[#This Row],[2015-T2-MACROTOTALE]],"")</f>
        <v>0</v>
      </c>
      <c r="NW365" s="26">
        <f>IFERROR(Tableau17[[#This Row],[2015-T2-MACROGAUCHE]]/Tableau17[[#This Row],[2015-T2-MACROTOTALE]],"")</f>
        <v>0</v>
      </c>
      <c r="NX365" s="26">
        <f>IFERROR(Tableau17[[#This Row],[2015-T2-MACROAUTRE]]/Tableau17[[#This Row],[2015-T2-MACROTOTALE]],"")</f>
        <v>0</v>
      </c>
      <c r="NY365" s="26">
        <f>IFERROR(Tableau17[[#This Row],[2017-T1-MACROEXTRDROITE]]/Tableau17[[#This Row],[2017-T1-MACROTOTALE]],"")</f>
        <v>0.44041450777202074</v>
      </c>
      <c r="NZ365" s="26">
        <f>IFERROR(Tableau17[[#This Row],[2017-T1-MACRODROITE]]/Tableau17[[#This Row],[2017-T1-MACROTOTALE]],"")</f>
        <v>0.14335060449050085</v>
      </c>
      <c r="OA365" s="26">
        <f>IFERROR(Tableau17[[#This Row],[2017-T1-MACROCENTRE]]/Tableau17[[#This Row],[2017-T1-MACROTOTALE]],"")</f>
        <v>0.15716753022452504</v>
      </c>
      <c r="OB365" s="26">
        <f>IFERROR(Tableau17[[#This Row],[2017-T1-MACROGAUCHE]]/Tableau17[[#This Row],[2017-T1-MACROTOTALE]],"")</f>
        <v>0.25215889464594127</v>
      </c>
      <c r="OC365" s="26">
        <f>IFERROR(Tableau17[[#This Row],[2017-T1-MACROAUTRE]]/Tableau17[[#This Row],[2017-T1-MACROTOTALE]],"")</f>
        <v>6.9084628670120895E-3</v>
      </c>
      <c r="OD365" s="26">
        <f>IFERROR(Tableau17[[#This Row],[2017-T2-MACROEXTRDROITE]]/Tableau17[[#This Row],[2017-T2-MACROTOTALE]],"")</f>
        <v>0.52697095435684649</v>
      </c>
      <c r="OE365" s="26">
        <f>IFERROR(Tableau17[[#This Row],[2017-T2-MACRODROITE]]/Tableau17[[#This Row],[2017-T2-MACROTOTALE]],"")</f>
        <v>0</v>
      </c>
      <c r="OF365" s="26">
        <f>IFERROR(Tableau17[[#This Row],[2017-T2-MACROCENTRE]]/Tableau17[[#This Row],[2017-T2-MACROTOTALE]],"")</f>
        <v>0.47302904564315351</v>
      </c>
      <c r="OG365" s="26">
        <f>IFERROR(Tableau17[[#This Row],[2017-T2-MACROGAUCHE]]/Tableau17[[#This Row],[2017-T2-MACROTOTALE]],"")</f>
        <v>0</v>
      </c>
      <c r="OH365" s="26">
        <f>IFERROR(Tableau17[[#This Row],[2017-T2-MACROAUTRE]]/Tableau17[[#This Row],[2017-T2-MACROTOTALE]],"")</f>
        <v>0</v>
      </c>
      <c r="OI365" s="26">
        <f>IFERROR(Tableau17[[#This Row],[2019-T1-MACROEXTRDROITE]]/Tableau17[[#This Row],[2019-T1-MACROTOTALE]],"")</f>
        <v>0.46562500000000001</v>
      </c>
      <c r="OJ365" s="26">
        <f>IFERROR(Tableau17[[#This Row],[2019-T1-MACRODROITE]]/Tableau17[[#This Row],[2019-T1-MACROTOTALE]],"")</f>
        <v>5.9374999999999997E-2</v>
      </c>
      <c r="OK365" s="26">
        <f>IFERROR(Tableau17[[#This Row],[2019-T1-MACROCENTRE]]/Tableau17[[#This Row],[2019-T1-MACROTOTALE]],"")</f>
        <v>0.13750000000000001</v>
      </c>
      <c r="OL365" s="26">
        <f>IFERROR(Tableau17[[#This Row],[2019-T1-MACROGAUCHE]]/Tableau17[[#This Row],[2019-T1-MACROTOTALE]],"")</f>
        <v>0.265625</v>
      </c>
      <c r="OM365" s="26">
        <f>IFERROR(Tableau17[[#This Row],[2019-T1-MACROAUTRE]]/Tableau17[[#This Row],[2019-T1-MACROTOTALE]],"")</f>
        <v>7.1874999999999994E-2</v>
      </c>
      <c r="ON365" s="26">
        <f>IFERROR(Tableau17[[#This Row],[2020-T1-MACROEXTRDROITE]]/Tableau17[[#This Row],[2020-T1-MACROTOTALE]],"")</f>
        <v>0.2640449438202247</v>
      </c>
      <c r="OO365" s="26">
        <f>IFERROR(Tableau17[[#This Row],[2020-T1-MACRODROITE]]/Tableau17[[#This Row],[2020-T1-MACROTOTALE]],"")</f>
        <v>0.4550561797752809</v>
      </c>
      <c r="OP365" s="26">
        <f>IFERROR(Tableau17[[#This Row],[2020-T1-MACROCENTRE]]/Tableau17[[#This Row],[2020-T1-MACROTOTALE]],"")</f>
        <v>2.8089887640449437E-2</v>
      </c>
      <c r="OQ365" s="26">
        <f>IFERROR(Tableau17[[#This Row],[2020-T1-MACROGAUCHE]]/Tableau17[[#This Row],[2020-T1-MACROTOTALE]],"")</f>
        <v>0.25280898876404495</v>
      </c>
      <c r="OR365" s="26">
        <f>IFERROR(Tableau17[[#This Row],[2020-T1-MACROAUTRE]]/Tableau17[[#This Row],[2020-T1-MACROTOTALE]],"")</f>
        <v>0</v>
      </c>
      <c r="OS365" s="26">
        <f>IFERROR(Tableau17[[#This Row],[2017 (L)-T1-MACROEXTRDROITE]]/Tableau17[[#This Row],[2017 (L)-T1-MACROTOTALE]],"")</f>
        <v>0.31929824561403508</v>
      </c>
      <c r="OT365" s="26">
        <f>IFERROR(Tableau17[[#This Row],[2017 (L)-T1-MACRODROITE]]/Tableau17[[#This Row],[2017 (L)-T1-MACROTOTALE]],"")</f>
        <v>0.16842105263157894</v>
      </c>
      <c r="OU365" s="26">
        <f>IFERROR(Tableau17[[#This Row],[2017 (L)-T1-MACROCENTRE]]/Tableau17[[#This Row],[2017 (L)-T1-MACROTOTALE]],"")</f>
        <v>0.19298245614035087</v>
      </c>
      <c r="OV365" s="26">
        <f>IFERROR(Tableau17[[#This Row],[2017 (L)-T1-MACROGAUCHE]]/Tableau17[[#This Row],[2017 (L)-T1-MACROTOTALE]],"")</f>
        <v>0.256140350877193</v>
      </c>
      <c r="OW365" s="26">
        <f>IFERROR(Tableau17[[#This Row],[2017 (L)-T1-MACROAUTRE]]/Tableau17[[#This Row],[2017 (L)-T1-MACROTOTALE]],"")</f>
        <v>6.3157894736842107E-2</v>
      </c>
      <c r="OX365" s="26">
        <f>IFERROR(Tableau17[[#This Row],[2017 (L)-T2-MACROEXTRDROITE]]/Tableau17[[#This Row],[2017 (L)-T2-MACROTOTALE]],"")</f>
        <v>0</v>
      </c>
      <c r="OY365" s="26">
        <f>IFERROR(Tableau17[[#This Row],[2017 (L)-T2-MACRODROITE]]/Tableau17[[#This Row],[2017 (L)-T2-MACROTOTALE]],"")</f>
        <v>0.60326086956521741</v>
      </c>
      <c r="OZ365" s="26">
        <f>IFERROR(Tableau17[[#This Row],[2017 (L)-T2-MACROCENTRE]]/Tableau17[[#This Row],[2017 (L)-T2-MACROTOTALE]],"")</f>
        <v>0.39673913043478259</v>
      </c>
      <c r="PA365" s="26">
        <f>IFERROR(Tableau17[[#This Row],[2017 (L)-T2-MACROGAUCHE]]/Tableau17[[#This Row],[2017 (L)-T2-MACROTOTALE]],"")</f>
        <v>0</v>
      </c>
      <c r="PB365" s="26">
        <f>IFERROR(Tableau17[[#This Row],[2017 (L)-T2-MACROAUTRE]]/Tableau17[[#This Row],[2017 (L)-T2-MACROTOTALE]],"")</f>
        <v>0</v>
      </c>
      <c r="PC365" s="26">
        <f>IFERROR(Tableau17[[#This Row],[2008_T1_PROCUS]]/Tableau17[[#This Row],[2008_T1_INSCRITS]],0)</f>
        <v>4.9875311720698253E-3</v>
      </c>
      <c r="PD365" s="26">
        <f>IFERROR(Tableau17[[#This Row],[2008_T2_PROCUS]]/Tableau17[[#This Row],[2008_T2_INSCRITS]],0)</f>
        <v>3.740648379052369E-3</v>
      </c>
      <c r="PE365" s="26">
        <f>Tableau17[[#This Row],[2014_T1_PROCUS]]/Tableau17[[#This Row],[2014_T1_INSCRITS]]</f>
        <v>4.9504950495049506E-3</v>
      </c>
      <c r="PF365" s="26">
        <f>IFERROR(Tableau17[[#This Row],[2014_T2_PROCUS]]/Tableau17[[#This Row],[2014_T2_INSCRITS]],0)</f>
        <v>6.1881188118811884E-3</v>
      </c>
    </row>
    <row r="366" spans="1:422" hidden="1" x14ac:dyDescent="0.2">
      <c r="A366" s="1">
        <v>5</v>
      </c>
      <c r="B366" s="1" t="s">
        <v>414</v>
      </c>
      <c r="C366" s="1" t="s">
        <v>417</v>
      </c>
      <c r="D366" s="1" t="s">
        <v>417</v>
      </c>
      <c r="E366" s="1">
        <v>1075</v>
      </c>
      <c r="F366" s="1">
        <v>5.4296230000000003</v>
      </c>
      <c r="G366" s="1">
        <v>43.281063000000003</v>
      </c>
      <c r="H366" s="3">
        <v>1050</v>
      </c>
      <c r="I366" s="3">
        <v>268</v>
      </c>
      <c r="L366" s="1">
        <v>31</v>
      </c>
      <c r="M366" s="1">
        <v>8</v>
      </c>
      <c r="P366" s="1">
        <v>103</v>
      </c>
      <c r="Q366" s="1">
        <v>12</v>
      </c>
      <c r="R366" s="1">
        <v>66</v>
      </c>
      <c r="S366" s="1">
        <v>54</v>
      </c>
      <c r="T366" s="1">
        <v>26</v>
      </c>
      <c r="U366" s="1">
        <v>300</v>
      </c>
      <c r="V366" s="1">
        <v>1011</v>
      </c>
      <c r="W366" s="1">
        <v>553</v>
      </c>
      <c r="X366" s="1">
        <v>5</v>
      </c>
      <c r="Y366" s="2">
        <v>0.54698318000000001</v>
      </c>
      <c r="Z366" s="1">
        <v>1011</v>
      </c>
      <c r="AA366" s="1">
        <v>564</v>
      </c>
      <c r="AB366" s="1">
        <v>5</v>
      </c>
      <c r="AC366" s="2">
        <v>0.55786349999999996</v>
      </c>
      <c r="AD366" s="1">
        <v>1050</v>
      </c>
      <c r="AE366" s="1">
        <v>306</v>
      </c>
      <c r="AF366" s="2">
        <v>0.29142857</v>
      </c>
      <c r="AG366" s="1">
        <f t="shared" si="5"/>
        <v>268</v>
      </c>
      <c r="AH366" s="1">
        <v>1094</v>
      </c>
      <c r="AI366" s="1">
        <v>620</v>
      </c>
      <c r="AJ366" s="1">
        <v>10</v>
      </c>
      <c r="AK366" s="2">
        <v>0.56672761000000005</v>
      </c>
      <c r="AL366" s="1">
        <v>1094</v>
      </c>
      <c r="AM366" s="1">
        <v>653</v>
      </c>
      <c r="AN366" s="1">
        <v>14</v>
      </c>
      <c r="AO366" s="2">
        <v>0.59689214000000002</v>
      </c>
      <c r="AP366" s="1">
        <v>1030</v>
      </c>
      <c r="AQ366" s="1">
        <v>499</v>
      </c>
      <c r="AR366" s="2">
        <v>0.48446602</v>
      </c>
      <c r="AS366" s="1">
        <v>1030</v>
      </c>
      <c r="AT366" s="1">
        <v>516</v>
      </c>
      <c r="AU366" s="2">
        <v>0.50097086999999996</v>
      </c>
      <c r="AV366" s="1">
        <v>1030</v>
      </c>
      <c r="AW366" s="1">
        <v>434</v>
      </c>
      <c r="AX366" s="2">
        <v>0.42135921999999998</v>
      </c>
      <c r="AY366" s="1">
        <v>1030</v>
      </c>
      <c r="AZ366" s="1">
        <v>361</v>
      </c>
      <c r="BA366" s="2">
        <v>0.35048543999999998</v>
      </c>
      <c r="BB366" s="1">
        <v>1030</v>
      </c>
      <c r="BC366" s="1">
        <v>796</v>
      </c>
      <c r="BD366" s="2">
        <v>0.77281553000000003</v>
      </c>
      <c r="BE366" s="1">
        <v>1030</v>
      </c>
      <c r="BF366" s="1">
        <v>719</v>
      </c>
      <c r="BG366" s="2">
        <v>0.69805824999999999</v>
      </c>
      <c r="BH366" s="1">
        <v>1044</v>
      </c>
      <c r="BI366" s="1">
        <v>458</v>
      </c>
      <c r="BJ366" s="2">
        <v>0.43869732</v>
      </c>
      <c r="BK366" s="1">
        <v>44</v>
      </c>
      <c r="BN366" s="1">
        <v>25</v>
      </c>
      <c r="BO366" s="1">
        <v>55</v>
      </c>
      <c r="BP366" s="1">
        <v>288</v>
      </c>
      <c r="BQ366" s="1">
        <v>201</v>
      </c>
      <c r="BR366" s="1">
        <v>613</v>
      </c>
      <c r="BT366" s="1">
        <v>279</v>
      </c>
      <c r="BU366" s="1">
        <v>365</v>
      </c>
      <c r="BW366" s="1">
        <v>644</v>
      </c>
      <c r="BX366" s="1">
        <v>5</v>
      </c>
      <c r="BZ366" s="1">
        <v>20</v>
      </c>
      <c r="CB366" s="1">
        <v>36</v>
      </c>
      <c r="CC366" s="1">
        <v>154</v>
      </c>
      <c r="CD366" s="1">
        <v>243</v>
      </c>
      <c r="CE366" s="1">
        <v>81</v>
      </c>
      <c r="CF366" s="1">
        <v>539</v>
      </c>
      <c r="CG366" s="1">
        <v>161</v>
      </c>
      <c r="CH366" s="1">
        <v>286</v>
      </c>
      <c r="CI366" s="1">
        <v>106</v>
      </c>
      <c r="CJ366" s="1">
        <v>553</v>
      </c>
      <c r="CK366" s="1">
        <v>2</v>
      </c>
      <c r="CL366" s="1">
        <v>5</v>
      </c>
      <c r="CN366" s="1">
        <v>5</v>
      </c>
      <c r="CO366" s="1">
        <v>44</v>
      </c>
      <c r="CP366" s="1">
        <v>188</v>
      </c>
      <c r="CS366" s="1">
        <v>74</v>
      </c>
      <c r="CT366" s="1">
        <v>170</v>
      </c>
      <c r="CW366" s="1">
        <v>488</v>
      </c>
      <c r="CY366" s="1">
        <v>206</v>
      </c>
      <c r="DA366" s="1">
        <v>275</v>
      </c>
      <c r="DC366" s="1">
        <v>481</v>
      </c>
      <c r="DD366" s="1">
        <v>17</v>
      </c>
      <c r="DE366" s="1">
        <v>3</v>
      </c>
      <c r="DF366" s="1">
        <v>1</v>
      </c>
      <c r="DG366" s="1">
        <v>1</v>
      </c>
      <c r="DI366" s="1">
        <v>19</v>
      </c>
      <c r="DJ366" s="1">
        <v>4</v>
      </c>
      <c r="DK366" s="1">
        <v>1</v>
      </c>
      <c r="DL366" s="1">
        <v>64</v>
      </c>
      <c r="DM366" s="1">
        <v>80</v>
      </c>
      <c r="DN366" s="1">
        <v>120</v>
      </c>
      <c r="DO366" s="1">
        <v>113</v>
      </c>
      <c r="DP366" s="1">
        <v>3</v>
      </c>
      <c r="DU366" s="1">
        <v>426</v>
      </c>
      <c r="DX366" s="1">
        <v>197</v>
      </c>
      <c r="DY366" s="1">
        <v>128</v>
      </c>
      <c r="EA366" s="1">
        <v>325</v>
      </c>
      <c r="EB366" s="1">
        <v>2</v>
      </c>
      <c r="EC366" s="1">
        <v>9</v>
      </c>
      <c r="ED366" s="1">
        <v>1</v>
      </c>
      <c r="EE366" s="1">
        <v>27</v>
      </c>
      <c r="EF366" s="1">
        <v>165</v>
      </c>
      <c r="EG366" s="1">
        <v>30</v>
      </c>
      <c r="EH366" s="1">
        <v>5</v>
      </c>
      <c r="EI366" s="1">
        <v>246</v>
      </c>
      <c r="EJ366" s="1">
        <v>145</v>
      </c>
      <c r="EK366" s="1">
        <v>146</v>
      </c>
      <c r="EL366" s="1">
        <v>1</v>
      </c>
      <c r="EM366" s="1">
        <v>777</v>
      </c>
      <c r="EN366" s="1">
        <v>304</v>
      </c>
      <c r="EO366" s="1">
        <v>360</v>
      </c>
      <c r="EP366" s="1">
        <v>664</v>
      </c>
      <c r="EQ366" s="1">
        <v>0</v>
      </c>
      <c r="ER366" s="1">
        <v>0</v>
      </c>
      <c r="ES366" s="1">
        <v>7</v>
      </c>
      <c r="ET366" s="1">
        <v>27</v>
      </c>
      <c r="EU366" s="1">
        <v>0</v>
      </c>
      <c r="EV366" s="1">
        <v>128</v>
      </c>
      <c r="EW366" s="1">
        <v>33</v>
      </c>
      <c r="EX366" s="1">
        <v>1</v>
      </c>
      <c r="EY366" s="1">
        <v>12</v>
      </c>
      <c r="EZ366" s="1">
        <v>21</v>
      </c>
      <c r="FA366" s="1">
        <v>0</v>
      </c>
      <c r="FB366" s="1">
        <v>0</v>
      </c>
      <c r="FC366" s="1">
        <v>0</v>
      </c>
      <c r="FD366" s="1">
        <v>0</v>
      </c>
      <c r="FE366" s="1">
        <v>0</v>
      </c>
      <c r="FF366" s="1">
        <v>0</v>
      </c>
      <c r="FG366" s="1">
        <v>0</v>
      </c>
      <c r="FH366" s="1">
        <v>12</v>
      </c>
      <c r="FI366" s="1">
        <v>0</v>
      </c>
      <c r="FJ366" s="1">
        <v>25</v>
      </c>
      <c r="FK366" s="1">
        <v>9</v>
      </c>
      <c r="FL366" s="1">
        <v>0</v>
      </c>
      <c r="FM366" s="1">
        <v>60</v>
      </c>
      <c r="FN366" s="1">
        <v>7</v>
      </c>
      <c r="FO366" s="1">
        <v>3</v>
      </c>
      <c r="FP366" s="1">
        <v>81</v>
      </c>
      <c r="FQ366" s="1">
        <v>0</v>
      </c>
      <c r="FR366" s="1">
        <f>SUM(Tableau17[[#This Row],[2019-T1-ALEXANDRE Audric]:[2019-T1-MARIE Florie]])</f>
        <v>426</v>
      </c>
      <c r="FS366" s="1">
        <v>55</v>
      </c>
      <c r="FT366" s="1">
        <v>332</v>
      </c>
      <c r="FU366" s="1">
        <v>0</v>
      </c>
      <c r="FV366" s="1">
        <v>226</v>
      </c>
      <c r="FW366" s="1">
        <v>0</v>
      </c>
      <c r="FX366" s="1">
        <v>613</v>
      </c>
      <c r="FY366" s="1">
        <v>0</v>
      </c>
      <c r="FZ366" s="1">
        <v>365</v>
      </c>
      <c r="GA366" s="1">
        <v>0</v>
      </c>
      <c r="GB366" s="1">
        <v>279</v>
      </c>
      <c r="GC366" s="1">
        <v>0</v>
      </c>
      <c r="GD366" s="1">
        <v>644</v>
      </c>
      <c r="GE366" s="1">
        <v>154</v>
      </c>
      <c r="GF366" s="1">
        <v>243</v>
      </c>
      <c r="GG366" s="1">
        <v>5</v>
      </c>
      <c r="GH366" s="1">
        <v>137</v>
      </c>
      <c r="GI366" s="1">
        <v>0</v>
      </c>
      <c r="GJ366" s="1">
        <v>539</v>
      </c>
      <c r="GK366" s="1">
        <v>161</v>
      </c>
      <c r="GL366" s="1">
        <v>286</v>
      </c>
      <c r="GM366" s="1">
        <v>0</v>
      </c>
      <c r="GN366" s="1">
        <v>106</v>
      </c>
      <c r="GO366" s="1">
        <v>0</v>
      </c>
      <c r="GP366" s="1">
        <v>553</v>
      </c>
      <c r="GQ366" s="1">
        <v>193</v>
      </c>
      <c r="GR366" s="1">
        <v>170</v>
      </c>
      <c r="GS366" s="1">
        <v>0</v>
      </c>
      <c r="GT366" s="1">
        <v>123</v>
      </c>
      <c r="GU366" s="1">
        <v>2</v>
      </c>
      <c r="GV366" s="1">
        <v>488</v>
      </c>
      <c r="GW366" s="1">
        <v>206</v>
      </c>
      <c r="GX366" s="1">
        <v>275</v>
      </c>
      <c r="GY366" s="1">
        <v>0</v>
      </c>
      <c r="GZ366" s="1">
        <v>0</v>
      </c>
      <c r="HA366" s="1">
        <v>0</v>
      </c>
      <c r="HB366" s="1">
        <v>481</v>
      </c>
      <c r="HC366" s="1">
        <v>283</v>
      </c>
      <c r="HD366" s="1">
        <v>165</v>
      </c>
      <c r="HE366" s="1">
        <v>146</v>
      </c>
      <c r="HF366" s="1">
        <v>178</v>
      </c>
      <c r="HG366" s="1">
        <v>5</v>
      </c>
      <c r="HH366" s="1">
        <v>777</v>
      </c>
      <c r="HI366" s="1">
        <v>304</v>
      </c>
      <c r="HJ366" s="1">
        <v>0</v>
      </c>
      <c r="HK366" s="1">
        <v>360</v>
      </c>
      <c r="HL366" s="1">
        <v>0</v>
      </c>
      <c r="HM366" s="1">
        <v>0</v>
      </c>
      <c r="HN366" s="1">
        <v>664</v>
      </c>
      <c r="HO366" s="1">
        <v>151</v>
      </c>
      <c r="HP366" s="1">
        <v>40</v>
      </c>
      <c r="HQ366" s="1">
        <v>81</v>
      </c>
      <c r="HR366" s="1">
        <v>142</v>
      </c>
      <c r="HS366" s="1">
        <v>28</v>
      </c>
      <c r="HT366" s="1">
        <v>442</v>
      </c>
      <c r="HU366" s="1">
        <v>66</v>
      </c>
      <c r="HV366" s="1">
        <v>134</v>
      </c>
      <c r="HW366" s="1">
        <v>12</v>
      </c>
      <c r="HX366" s="1">
        <v>88</v>
      </c>
      <c r="HY366" s="1">
        <v>0</v>
      </c>
      <c r="HZ366" s="1">
        <v>300</v>
      </c>
      <c r="IA366" s="1">
        <v>85</v>
      </c>
      <c r="IB366" s="1">
        <v>121</v>
      </c>
      <c r="IC366" s="1">
        <v>113</v>
      </c>
      <c r="ID366" s="1">
        <v>104</v>
      </c>
      <c r="IE366" s="1">
        <v>3</v>
      </c>
      <c r="IF366" s="1">
        <v>426</v>
      </c>
      <c r="IG366" s="1">
        <v>0</v>
      </c>
      <c r="IH366" s="1">
        <v>197</v>
      </c>
      <c r="II366" s="1">
        <v>128</v>
      </c>
      <c r="IJ366" s="1">
        <v>0</v>
      </c>
      <c r="IK366" s="1">
        <v>0</v>
      </c>
      <c r="IL366" s="1">
        <v>325</v>
      </c>
      <c r="IM366" s="26">
        <f>IFERROR(Tableau17[[#This Row],[LDIV]]/Tableau17[[#This Row],[Total général]],"")</f>
        <v>0</v>
      </c>
      <c r="IN366" s="26">
        <f>IFERROR(Tableau17[[#This Row],[LDVC]]/Tableau17[[#This Row],[Total général]],"")</f>
        <v>0</v>
      </c>
      <c r="IO366" s="26">
        <f>IFERROR(Tableau17[[#This Row],[LDVD]]/Tableau17[[#This Row],[Total général]],"")</f>
        <v>0.10333333333333333</v>
      </c>
      <c r="IP366" s="26">
        <f>IFERROR(Tableau17[[#This Row],[LDVG]]/Tableau17[[#This Row],[Total général]],"")</f>
        <v>2.6666666666666668E-2</v>
      </c>
      <c r="IQ366" s="26">
        <f>IFERROR(Tableau17[[#This Row],[LEXD]]/Tableau17[[#This Row],[Total général]],"")</f>
        <v>0</v>
      </c>
      <c r="IR366" s="26">
        <f>IFERROR(Tableau17[[#This Row],[LEXG]]/Tableau17[[#This Row],[Total général]],"")</f>
        <v>0</v>
      </c>
      <c r="IS366" s="26">
        <f>IFERROR(Tableau17[[#This Row],[LLR]]/Tableau17[[#This Row],[Total général]],"")</f>
        <v>0.34333333333333332</v>
      </c>
      <c r="IT366" s="26">
        <f>IFERROR(Tableau17[[#This Row],[LREM]]/Tableau17[[#This Row],[Total général]],"")</f>
        <v>0.04</v>
      </c>
      <c r="IU366" s="26">
        <f>IFERROR(Tableau17[[#This Row],[LRN]]/Tableau17[[#This Row],[Total général]],"")</f>
        <v>0.22</v>
      </c>
      <c r="IV366" s="26">
        <f>IFERROR(Tableau17[[#This Row],[LUG]]/Tableau17[[#This Row],[Total général]],"")</f>
        <v>0.18</v>
      </c>
      <c r="IW366" s="26">
        <f>IFERROR(Tableau17[[#This Row],[LVEC]]/Tableau17[[#This Row],[Total général]],"")</f>
        <v>8.666666666666667E-2</v>
      </c>
      <c r="IX366" s="26">
        <f>IFERROR(Tableau17[[#This Row],[2008-T1-LCMD]]/Tableau17[[#This Row],[2008-T1-TOTAL]],"")</f>
        <v>7.177814029363784E-2</v>
      </c>
      <c r="IY366" s="26">
        <f>IFERROR(Tableau17[[#This Row],[2008-T1-LDVD]]/Tableau17[[#This Row],[2008-T1-TOTAL]],"")</f>
        <v>0</v>
      </c>
      <c r="IZ366" s="26">
        <f>IFERROR(Tableau17[[#This Row],[2008-T1-LEXD]]/Tableau17[[#This Row],[2008-T1-TOTAL]],"")</f>
        <v>0</v>
      </c>
      <c r="JA366" s="26">
        <f>IFERROR(Tableau17[[#This Row],[2008-T1-LEXG]]/Tableau17[[#This Row],[2008-T1-TOTAL]],"")</f>
        <v>4.0783034257748776E-2</v>
      </c>
      <c r="JB366" s="26">
        <f>IFERROR(Tableau17[[#This Row],[2008-T1-LFN]]/Tableau17[[#This Row],[2008-T1-TOTAL]],"")</f>
        <v>8.9722675367047311E-2</v>
      </c>
      <c r="JC366" s="26">
        <f>IFERROR(Tableau17[[#This Row],[2008-T1-LMAJ]]/Tableau17[[#This Row],[2008-T1-TOTAL]],"")</f>
        <v>0.46982055464926592</v>
      </c>
      <c r="JD366" s="26">
        <f>IFERROR(Tableau17[[#This Row],[2008-T1-LUG]]/Tableau17[[#This Row],[2008-T1-TOTAL]],"")</f>
        <v>0.32789559543230018</v>
      </c>
      <c r="JE366" s="26">
        <f>IFERROR(Tableau17[[#This Row],[2008-T2-LFN]]/Tableau17[[#This Row],[2008-T2-TOTAL]],"")</f>
        <v>0</v>
      </c>
      <c r="JF366" s="26">
        <f>IFERROR(Tableau17[[#This Row],[2008-T2-LGC]]/Tableau17[[#This Row],[2008-T2-TOTAL]],"")</f>
        <v>0.43322981366459629</v>
      </c>
      <c r="JG366" s="26">
        <f>IFERROR(Tableau17[[#This Row],[2008-T2-LMAJ]]/Tableau17[[#This Row],[2008-T2-TOTAL]],"")</f>
        <v>0.56677018633540377</v>
      </c>
      <c r="JH366" s="26">
        <f>IFERROR(Tableau17[[#This Row],[2008-T2-LUG]]/Tableau17[[#This Row],[2008-T2-TOTAL]],"")</f>
        <v>0</v>
      </c>
      <c r="JI366" s="26">
        <f>IFERROR(Tableau17[[#This Row],[2014-T1-LDIV]]/Tableau17[[#This Row],[2014-T1-TOTAL]],"")</f>
        <v>9.2764378478664197E-3</v>
      </c>
      <c r="JJ366" s="26">
        <f>IFERROR(Tableau17[[#This Row],[2014-T1-LDVD]]/Tableau17[[#This Row],[2014-T1-TOTAL]],"")</f>
        <v>0</v>
      </c>
      <c r="JK366" s="26">
        <f>IFERROR(Tableau17[[#This Row],[2014-T1-LDVG]]/Tableau17[[#This Row],[2014-T1-TOTAL]],"")</f>
        <v>3.7105751391465679E-2</v>
      </c>
      <c r="JL366" s="26">
        <f>IFERROR(Tableau17[[#This Row],[2014-T1-LEXG]]/Tableau17[[#This Row],[2014-T1-TOTAL]],"")</f>
        <v>0</v>
      </c>
      <c r="JM366" s="26">
        <f>IFERROR(Tableau17[[#This Row],[2014-T1-LFG]]/Tableau17[[#This Row],[2014-T1-TOTAL]],"")</f>
        <v>6.6790352504638217E-2</v>
      </c>
      <c r="JN366" s="26">
        <f>IFERROR(Tableau17[[#This Row],[2014-T1-LFN]]/Tableau17[[#This Row],[2014-T1-TOTAL]],"")</f>
        <v>0.2857142857142857</v>
      </c>
      <c r="JO366" s="26">
        <f>IFERROR(Tableau17[[#This Row],[2014-T1-LUD]]/Tableau17[[#This Row],[2014-T1-TOTAL]],"")</f>
        <v>0.45083487940630795</v>
      </c>
      <c r="JP366" s="26">
        <f>IFERROR(Tableau17[[#This Row],[2014-T1-LUG]]/Tableau17[[#This Row],[2014-T1-TOTAL]],"")</f>
        <v>0.150278293135436</v>
      </c>
      <c r="JQ366" s="26">
        <f>IFERROR(Tableau17[[#This Row],[2014-T2-LFN]]/Tableau17[[#This Row],[2014-T2-TOTAL]],"")</f>
        <v>0.29113924050632911</v>
      </c>
      <c r="JR366" s="26">
        <f>IFERROR(Tableau17[[#This Row],[2014-T2-LUD]]/Tableau17[[#This Row],[2014-T2-TOTAL]],"")</f>
        <v>0.51717902350813738</v>
      </c>
      <c r="JS366" s="26">
        <f>IFERROR(Tableau17[[#This Row],[2014-T2-LUG]]/Tableau17[[#This Row],[2014-T2-TOTAL]],"")</f>
        <v>0.19168173598553345</v>
      </c>
      <c r="JT366" s="26">
        <f>IFERROR(Tableau17[[#This Row],[2015-T1-BC-DIV]]/Tableau17[[#This Row],[2015-T1-TOTAL]],"")</f>
        <v>4.0983606557377051E-3</v>
      </c>
      <c r="JU366" s="26">
        <f>IFERROR(Tableau17[[#This Row],[2015-T1-BC-DLF]]/Tableau17[[#This Row],[2015-T1-TOTAL]],"")</f>
        <v>1.0245901639344262E-2</v>
      </c>
      <c r="JV366" s="26">
        <f>IFERROR(Tableau17[[#This Row],[2015-T1-BC-DVD]]/Tableau17[[#This Row],[2015-T1-TOTAL]],"")</f>
        <v>0</v>
      </c>
      <c r="JW366" s="26">
        <f>IFERROR(Tableau17[[#This Row],[2015-T1-BC-DVG]]/Tableau17[[#This Row],[2015-T1-TOTAL]],"")</f>
        <v>1.0245901639344262E-2</v>
      </c>
      <c r="JX366" s="26">
        <f>IFERROR(Tableau17[[#This Row],[2015-T1-BC-FG]]/Tableau17[[#This Row],[2015-T1-TOTAL]],"")</f>
        <v>9.0163934426229511E-2</v>
      </c>
      <c r="JY366" s="26">
        <f>IFERROR(Tableau17[[#This Row],[2015-T1-BC-FN]]/Tableau17[[#This Row],[2015-T1-TOTAL]],"")</f>
        <v>0.38524590163934425</v>
      </c>
      <c r="JZ366" s="26">
        <f>IFERROR(Tableau17[[#This Row],[2015-T1-BC-MDM]]/Tableau17[[#This Row],[2015-T1-TOTAL]],"")</f>
        <v>0</v>
      </c>
      <c r="KA366" s="26">
        <f>IFERROR(Tableau17[[#This Row],[2015-T1-BC-RDG]]/Tableau17[[#This Row],[2015-T1-TOTAL]],"")</f>
        <v>0</v>
      </c>
      <c r="KB366" s="26">
        <f>IFERROR(Tableau17[[#This Row],[2015-T1-BC-SOC]]/Tableau17[[#This Row],[2015-T1-TOTAL]],"")</f>
        <v>0.15163934426229508</v>
      </c>
      <c r="KC366" s="26">
        <f>IFERROR(Tableau17[[#This Row],[2015-T1-BC-UD]]/Tableau17[[#This Row],[2015-T1-TOTAL]],"")</f>
        <v>0.34836065573770492</v>
      </c>
      <c r="KD366" s="26">
        <f>IFERROR(Tableau17[[#This Row],[2015-T1-BC-UG]]/Tableau17[[#This Row],[2015-T1-TOTAL]],"")</f>
        <v>0</v>
      </c>
      <c r="KE366" s="26">
        <f>IFERROR(Tableau17[[#This Row],[2015-T1-BC-VEC]]/Tableau17[[#This Row],[2015-T1-TOTAL]],"")</f>
        <v>0</v>
      </c>
      <c r="KF366" s="26">
        <f>IFERROR(Tableau17[[#This Row],[2015-T2-BC-DVG]]/Tableau17[[#This Row],[2015-T2-TOTAL]],"")</f>
        <v>0</v>
      </c>
      <c r="KG366" s="26">
        <f>IFERROR(Tableau17[[#This Row],[2015-T2-BC-FN]]/Tableau17[[#This Row],[2015-T2-TOTAL]],"")</f>
        <v>0.4282744282744283</v>
      </c>
      <c r="KH366" s="26">
        <f>IFERROR(Tableau17[[#This Row],[2015-T2-BC-SOC]]/Tableau17[[#This Row],[2015-T2-TOTAL]],"")</f>
        <v>0</v>
      </c>
      <c r="KI366" s="26">
        <f>IFERROR(Tableau17[[#This Row],[2015-T2-BC-UD]]/Tableau17[[#This Row],[2015-T2-TOTAL]],"")</f>
        <v>0.5717255717255717</v>
      </c>
      <c r="KJ366" s="26">
        <f>IFERROR(Tableau17[[#This Row],[2015-T2-BC-UG]]/Tableau17[[#This Row],[2015-T2-TOTAL]],"")</f>
        <v>0</v>
      </c>
      <c r="KK366" s="26">
        <f>IFERROR(Tableau17[[#This Row],[2017 (L)-T1-COM]]/Tableau17[[#This Row],[2017 (L)-T1-TOTAL]],"")</f>
        <v>3.9906103286384977E-2</v>
      </c>
      <c r="KL366" s="26">
        <f>IFERROR(Tableau17[[#This Row],[2017 (L)-T1-DIV]]/Tableau17[[#This Row],[2017 (L)-T1-TOTAL]],"")</f>
        <v>7.0422535211267607E-3</v>
      </c>
      <c r="KM366" s="26">
        <f>IFERROR(Tableau17[[#This Row],[2017 (L)-T1-DLF]]/Tableau17[[#This Row],[2017 (L)-T1-TOTAL]],"")</f>
        <v>2.3474178403755869E-3</v>
      </c>
      <c r="KN366" s="26">
        <f>IFERROR(Tableau17[[#This Row],[2017 (L)-T1-DVD]]/Tableau17[[#This Row],[2017 (L)-T1-TOTAL]],"")</f>
        <v>2.3474178403755869E-3</v>
      </c>
      <c r="KO366" s="26">
        <f>IFERROR(Tableau17[[#This Row],[2017 (L)-T1-DVG]]/Tableau17[[#This Row],[2017 (L)-T1-TOTAL]],"")</f>
        <v>0</v>
      </c>
      <c r="KP366" s="26">
        <f>IFERROR(Tableau17[[#This Row],[2017 (L)-T1-ECO]]/Tableau17[[#This Row],[2017 (L)-T1-TOTAL]],"")</f>
        <v>4.4600938967136149E-2</v>
      </c>
      <c r="KQ366" s="26">
        <f>IFERROR(Tableau17[[#This Row],[2017 (L)-T1-EXD]]/Tableau17[[#This Row],[2017 (L)-T1-TOTAL]],"")</f>
        <v>9.3896713615023476E-3</v>
      </c>
      <c r="KR366" s="26">
        <f>IFERROR(Tableau17[[#This Row],[2017 (L)-T1-EXG]]/Tableau17[[#This Row],[2017 (L)-T1-TOTAL]],"")</f>
        <v>2.3474178403755869E-3</v>
      </c>
      <c r="KS366" s="26">
        <f>IFERROR(Tableau17[[#This Row],[2017 (L)-T1-FI]]/Tableau17[[#This Row],[2017 (L)-T1-TOTAL]],"")</f>
        <v>0.15023474178403756</v>
      </c>
      <c r="KT366" s="26">
        <f>IFERROR(Tableau17[[#This Row],[2017 (L)-T1-FN]]/Tableau17[[#This Row],[2017 (L)-T1-TOTAL]],"")</f>
        <v>0.18779342723004694</v>
      </c>
      <c r="KU366" s="26">
        <f>IFERROR(Tableau17[[#This Row],[2017 (L)-T1-LR]]/Tableau17[[#This Row],[2017 (L)-T1-TOTAL]],"")</f>
        <v>0.28169014084507044</v>
      </c>
      <c r="KV366" s="26">
        <f>IFERROR(Tableau17[[#This Row],[2017 (L)-T1-MDM]]/Tableau17[[#This Row],[2017 (L)-T1-TOTAL]],"")</f>
        <v>0.26525821596244131</v>
      </c>
      <c r="KW366" s="26">
        <f>IFERROR(Tableau17[[#This Row],[2017 (L)-T1-RDG]]/Tableau17[[#This Row],[2017 (L)-T1-TOTAL]],"")</f>
        <v>7.0422535211267607E-3</v>
      </c>
      <c r="KX366" s="26">
        <f>IFERROR(Tableau17[[#This Row],[2017 (L)-T1-REG]]/Tableau17[[#This Row],[2017 (L)-T1-TOTAL]],"")</f>
        <v>0</v>
      </c>
      <c r="KY366" s="26">
        <f>IFERROR(Tableau17[[#This Row],[2017 (L)-T1-REM]]/Tableau17[[#This Row],[2017 (L)-T1-TOTAL]],"")</f>
        <v>0</v>
      </c>
      <c r="KZ366" s="26">
        <f>IFERROR(Tableau17[[#This Row],[2017 (L)-T1-SOC]]/Tableau17[[#This Row],[2017 (L)-T1-TOTAL]],"")</f>
        <v>0</v>
      </c>
      <c r="LA366" s="26">
        <f>IFERROR(Tableau17[[#This Row],[2017 (L)-T1-UDI]]/Tableau17[[#This Row],[2017 (L)-T1-TOTAL]],"")</f>
        <v>0</v>
      </c>
      <c r="LB366" s="26">
        <f>IFERROR(Tableau17[[#This Row],[2017 (L)-T2-FI]]/Tableau17[[#This Row],[2017 (L)-T2-TOTAL]],"")</f>
        <v>0</v>
      </c>
      <c r="LC366" s="26">
        <f>IFERROR(Tableau17[[#This Row],[2017 (L)-T2-FN]]/Tableau17[[#This Row],[2017 (L)-T2-TOTAL]],"")</f>
        <v>0</v>
      </c>
      <c r="LD366" s="26">
        <f>IFERROR(Tableau17[[#This Row],[2017 (L)-T2-LR]]/Tableau17[[#This Row],[2017 (L)-T2-TOTAL]],"")</f>
        <v>0.60615384615384615</v>
      </c>
      <c r="LE366" s="26">
        <f>IFERROR(Tableau17[[#This Row],[2017 (L)-T2-MDM]]/Tableau17[[#This Row],[2017 (L)-T2-TOTAL]],"")</f>
        <v>0.39384615384615385</v>
      </c>
      <c r="LF366" s="26">
        <f>IFERROR(Tableau17[[#This Row],[2017 (L)-T2-REM]]/Tableau17[[#This Row],[2017 (L)-T2-TOTAL]],"")</f>
        <v>0</v>
      </c>
      <c r="LG366" s="26">
        <f>IFERROR(Tableau17[[#This Row],[2017-T1-ARTHAUD Nathalie]]/Tableau17[[#This Row],[2017-T1-TOTAL]],"")</f>
        <v>2.5740025740025739E-3</v>
      </c>
      <c r="LH366" s="26">
        <f>IFERROR(Tableau17[[#This Row],[2017-T1-ASSELINEAU Fran]]/Tableau17[[#This Row],[2017-T1-TOTAL]],"")</f>
        <v>1.1583011583011582E-2</v>
      </c>
      <c r="LI366" s="26">
        <f>IFERROR(Tableau17[[#This Row],[2017-T1-CHEMINADE Jacques]]/Tableau17[[#This Row],[2017-T1-TOTAL]],"")</f>
        <v>1.287001287001287E-3</v>
      </c>
      <c r="LJ366" s="26">
        <f>IFERROR(Tableau17[[#This Row],[2017-T1-DUPONT-AIGNAN Nicolas]]/Tableau17[[#This Row],[2017-T1-TOTAL]],"")</f>
        <v>3.4749034749034749E-2</v>
      </c>
      <c r="LK366" s="26">
        <f>IFERROR(Tableau17[[#This Row],[2017-T1-FILLON Fran]]/Tableau17[[#This Row],[2017-T1-TOTAL]],"")</f>
        <v>0.21235521235521235</v>
      </c>
      <c r="LL366" s="26">
        <f>IFERROR(Tableau17[[#This Row],[2017-T1-HAMON Beno]]/Tableau17[[#This Row],[2017-T1-TOTAL]],"")</f>
        <v>3.8610038610038609E-2</v>
      </c>
      <c r="LM366" s="26">
        <f>IFERROR(Tableau17[[#This Row],[2017-T1-LASSALLE Jean]]/Tableau17[[#This Row],[2017-T1-TOTAL]],"")</f>
        <v>6.4350064350064346E-3</v>
      </c>
      <c r="LN366" s="26">
        <f>IFERROR(Tableau17[[#This Row],[2017-T1-LE PEN Marine]]/Tableau17[[#This Row],[2017-T1-TOTAL]],"")</f>
        <v>0.31660231660231658</v>
      </c>
      <c r="LO366" s="26">
        <f>IFERROR(Tableau17[[#This Row],[2017-T1-M Jean-Luc]]/Tableau17[[#This Row],[2017-T1-TOTAL]],"")</f>
        <v>0.18661518661518661</v>
      </c>
      <c r="LP366" s="26">
        <f>IFERROR(Tableau17[[#This Row],[2017-T1-MACRON Emmanuel]]/Tableau17[[#This Row],[2017-T1-TOTAL]],"")</f>
        <v>0.18790218790218791</v>
      </c>
      <c r="LQ366" s="26">
        <f>IFERROR(Tableau17[[#This Row],[2017-T1-POUTOU Philippe]]/Tableau17[[#This Row],[2017-T1-TOTAL]],"")</f>
        <v>1.287001287001287E-3</v>
      </c>
      <c r="LR366" s="26">
        <f>IFERROR(Tableau17[[#This Row],[2017-T2-LE PEN Marine]]/Tableau17[[#This Row],[2017-T2-TOTAL]],"")</f>
        <v>0.45783132530120479</v>
      </c>
      <c r="LS366" s="26">
        <f>IFERROR(Tableau17[[#This Row],[2017-T2-MACRON Emmanuel]]/Tableau17[[#This Row],[2017-T2-TOTAL]],"")</f>
        <v>0.54216867469879515</v>
      </c>
      <c r="LT366" s="26">
        <f>IFERROR(Tableau17[[#This Row],[2019-T1-ALEXANDRE Audric]]/Tableau17[[#This Row],[2019-T1-TOTAL]],"")</f>
        <v>0</v>
      </c>
      <c r="LU366" s="26">
        <f>IFERROR(Tableau17[[#This Row],[2019-T1-ARTHAUD Nathalie]]/Tableau17[[#This Row],[2019-T1-TOTAL]],"")</f>
        <v>0</v>
      </c>
      <c r="LV366" s="26">
        <f>IFERROR(Tableau17[[#This Row],[2019-T1-ASSELINEAU François]]/Tableau17[[#This Row],[2019-T1-TOTAL]],"")</f>
        <v>1.6431924882629109E-2</v>
      </c>
      <c r="LW366" s="26">
        <f>IFERROR(Tableau17[[#This Row],[2019-T1-AUBRY Manon]]/Tableau17[[#This Row],[2019-T1-TOTAL]],"")</f>
        <v>6.3380281690140844E-2</v>
      </c>
      <c r="LX366" s="26">
        <f>IFERROR(Tableau17[[#This Row],[2019-T1-AZERGUI Nagib]]/Tableau17[[#This Row],[2019-T1-TOTAL]],"")</f>
        <v>0</v>
      </c>
      <c r="LY366" s="26">
        <f>IFERROR(Tableau17[[#This Row],[2019-T1-BARDELLA Jordan]]/Tableau17[[#This Row],[2019-T1-TOTAL]],"")</f>
        <v>0.30046948356807512</v>
      </c>
      <c r="LZ366" s="26">
        <f>IFERROR(Tableau17[[#This Row],[2019-T1-BELLAMY François-Xavier]]/Tableau17[[#This Row],[2019-T1-TOTAL]],"")</f>
        <v>7.746478873239436E-2</v>
      </c>
      <c r="MA366" s="26">
        <f>IFERROR(Tableau17[[#This Row],[2019-T1-BIDOU Olivier]]/Tableau17[[#This Row],[2019-T1-TOTAL]],"")</f>
        <v>2.3474178403755869E-3</v>
      </c>
      <c r="MB366" s="26">
        <f>IFERROR(Tableau17[[#This Row],[2019-T1-BOURG Dominique]]/Tableau17[[#This Row],[2019-T1-TOTAL]],"")</f>
        <v>2.8169014084507043E-2</v>
      </c>
      <c r="MC366" s="26">
        <f>IFERROR(Tableau17[[#This Row],[2019-T1-BROSSAT Ian]]/Tableau17[[#This Row],[2019-T1-TOTAL]],"")</f>
        <v>4.9295774647887321E-2</v>
      </c>
      <c r="MD366" s="26">
        <f>IFERROR(Tableau17[[#This Row],[2019-T1-CAILLAUD Sophie]]/Tableau17[[#This Row],[2019-T1-TOTAL]],"")</f>
        <v>0</v>
      </c>
      <c r="ME366" s="26">
        <f>IFERROR(Tableau17[[#This Row],[2019-T1-CAMUS Renaud]]/Tableau17[[#This Row],[2019-T1-TOTAL]],"")</f>
        <v>0</v>
      </c>
      <c r="MF366" s="26">
        <f>IFERROR(Tableau17[[#This Row],[2019-T1-CHALENÇON Christophe]]/Tableau17[[#This Row],[2019-T1-TOTAL]],"")</f>
        <v>0</v>
      </c>
      <c r="MG366" s="26">
        <f>IFERROR(Tableau17[[#This Row],[2019-T1-CORBET Cathy Denise Ginette]]/Tableau17[[#This Row],[2019-T1-TOTAL]],"")</f>
        <v>0</v>
      </c>
      <c r="MH366" s="26">
        <f>IFERROR(Tableau17[[#This Row],[2019-T1-DE PREVOISIN Robert]]/Tableau17[[#This Row],[2019-T1-TOTAL]],"")</f>
        <v>0</v>
      </c>
      <c r="MI366" s="26">
        <f>IFERROR(Tableau17[[#This Row],[2019-T1-DELFEL Thérèse]]/Tableau17[[#This Row],[2019-T1-TOTAL]],"")</f>
        <v>0</v>
      </c>
      <c r="MJ366" s="26">
        <f>IFERROR(Tableau17[[#This Row],[2019-T1-DIEUMEGARD Pierre]]/Tableau17[[#This Row],[2019-T1-TOTAL]],"")</f>
        <v>0</v>
      </c>
      <c r="MK366" s="26">
        <f>IFERROR(Tableau17[[#This Row],[2019-T1-DUPONT-AIGNAN Nicolas]]/Tableau17[[#This Row],[2019-T1-TOTAL]],"")</f>
        <v>2.8169014084507043E-2</v>
      </c>
      <c r="ML366" s="26">
        <f>IFERROR(Tableau17[[#This Row],[2019-T1-GERNIGON Yves]]/Tableau17[[#This Row],[2019-T1-TOTAL]],"")</f>
        <v>0</v>
      </c>
      <c r="MM366" s="26">
        <f>IFERROR(Tableau17[[#This Row],[2019-T1-GLUCKSMANN Raphaël]]/Tableau17[[#This Row],[2019-T1-TOTAL]],"")</f>
        <v>5.8685446009389672E-2</v>
      </c>
      <c r="MN366" s="26">
        <f>IFERROR(Tableau17[[#This Row],[2019-T1-HAMON Benoît]]/Tableau17[[#This Row],[2019-T1-TOTAL]],"")</f>
        <v>2.1126760563380281E-2</v>
      </c>
      <c r="MO366" s="26">
        <f>IFERROR(Tableau17[[#This Row],[2019-T1-HELGEN Gilles]]/Tableau17[[#This Row],[2019-T1-TOTAL]],"")</f>
        <v>0</v>
      </c>
      <c r="MP366" s="26">
        <f>IFERROR(Tableau17[[#This Row],[2019-T1-JADOT Yannick]]/Tableau17[[#This Row],[2019-T1-TOTAL]],"")</f>
        <v>0.14084507042253522</v>
      </c>
      <c r="MQ366" s="26">
        <f>IFERROR(Tableau17[[#This Row],[2019-T1-LAGARDE Jean-Christophe]]/Tableau17[[#This Row],[2019-T1-TOTAL]],"")</f>
        <v>1.6431924882629109E-2</v>
      </c>
      <c r="MR366" s="26">
        <f>IFERROR(Tableau17[[#This Row],[2019-T1-LALANNE Francis]]/Tableau17[[#This Row],[2019-T1-TOTAL]],"")</f>
        <v>7.0422535211267607E-3</v>
      </c>
      <c r="MS366" s="26">
        <f>IFERROR(Tableau17[[#This Row],[2019-T1-LOISEAU Nathalie]]/Tableau17[[#This Row],[2019-T1-TOTAL]],"")</f>
        <v>0.19014084507042253</v>
      </c>
      <c r="MT366" s="26">
        <f>IFERROR(Tableau17[[#This Row],[2019-T1-MARIE Florie]]/Tableau17[[#This Row],[2019-T1-TOTAL]],"")</f>
        <v>0</v>
      </c>
      <c r="MU366" s="26">
        <f>IFERROR(Tableau17[[#This Row],[2008-T1-MACROEXTRDROITE]]/Tableau17[[#This Row],[2008-T1-MACROTOTALE]],"")</f>
        <v>8.9722675367047311E-2</v>
      </c>
      <c r="MV366" s="26">
        <f>IFERROR(Tableau17[[#This Row],[2008-T1-MACRODROITE]]/Tableau17[[#This Row],[2008-T1-MACROTOTALE]],"")</f>
        <v>0.5415986949429038</v>
      </c>
      <c r="MW366" s="26">
        <f>IFERROR(Tableau17[[#This Row],[2008-T1-MACROCENTRE]]/Tableau17[[#This Row],[2008-T1-MACROTOTALE]],"")</f>
        <v>0</v>
      </c>
      <c r="MX366" s="26">
        <f>IFERROR(Tableau17[[#This Row],[2008-T1-MACROGAUCHE]]/Tableau17[[#This Row],[2008-T1-MACROTOTALE]],"")</f>
        <v>0.36867862969004894</v>
      </c>
      <c r="MY366" s="26">
        <f>IFERROR(Tableau17[[#This Row],[2008-T1-MACROAUTRE]]/Tableau17[[#This Row],[2008-T1-MACROTOTALE]],"")</f>
        <v>0</v>
      </c>
      <c r="MZ366" s="26">
        <f>IFERROR(Tableau17[[#This Row],[2008-T2-MACROEXTRDROITE]]/Tableau17[[#This Row],[2008-T2-MACROTOTALE]],"")</f>
        <v>0</v>
      </c>
      <c r="NA366" s="26">
        <f>IFERROR(Tableau17[[#This Row],[2008-T2-MACRODROITE]]/Tableau17[[#This Row],[2008-T2-MACROTOTALE]],"")</f>
        <v>0.56677018633540377</v>
      </c>
      <c r="NB366" s="26">
        <f>IFERROR(Tableau17[[#This Row],[2008-T2-MACROCENTRE]]/Tableau17[[#This Row],[2008-T2-MACROTOTALE]],"")</f>
        <v>0</v>
      </c>
      <c r="NC366" s="26">
        <f>IFERROR(Tableau17[[#This Row],[2008-T2-MACROGAUCHE]]/Tableau17[[#This Row],[2008-T2-MACROTOTALE]],"")</f>
        <v>0.43322981366459629</v>
      </c>
      <c r="ND366" s="26">
        <f>IFERROR(Tableau17[[#This Row],[2008-T2-MACROAUTRE]]/Tableau17[[#This Row],[2008-T2-MACROTOTALE]],"")</f>
        <v>0</v>
      </c>
      <c r="NE366" s="26">
        <f>IFERROR(Tableau17[[#This Row],[2014-T1-MACROEXTRDROITE]]/Tableau17[[#This Row],[2014-T1-MACROTOTALE]],"")</f>
        <v>0.2857142857142857</v>
      </c>
      <c r="NF366" s="26">
        <f>IFERROR(Tableau17[[#This Row],[2014-T1-MACRODROITE]]/Tableau17[[#This Row],[2014-T1-MACROTOTALE]],"")</f>
        <v>0.45083487940630795</v>
      </c>
      <c r="NG366" s="26">
        <f>IFERROR(Tableau17[[#This Row],[2014-T1-MACROCENTRE]]/Tableau17[[#This Row],[2014-T1-MACROTOTALE]],"")</f>
        <v>9.2764378478664197E-3</v>
      </c>
      <c r="NH366" s="26">
        <f>IFERROR(Tableau17[[#This Row],[2014-T1-MACROGAUCHE]]/Tableau17[[#This Row],[2014-T1-MACROTOTALE]],"")</f>
        <v>0.25417439703153988</v>
      </c>
      <c r="NI366" s="26">
        <f>IFERROR(Tableau17[[#This Row],[2014-T1-MACROAUTRE]]/Tableau17[[#This Row],[2014-T1-MACROTOTALE]],"")</f>
        <v>0</v>
      </c>
      <c r="NJ366" s="26">
        <f>IFERROR(Tableau17[[#This Row],[2014-T2-MACROEXTRDROITE]]/Tableau17[[#This Row],[2014-T2-MACROTOTALE]],"")</f>
        <v>0.29113924050632911</v>
      </c>
      <c r="NK366" s="26">
        <f>IFERROR(Tableau17[[#This Row],[2014-T2-MACRODROITE]]/Tableau17[[#This Row],[2014-T2-MACROTOTALE]],"")</f>
        <v>0.51717902350813738</v>
      </c>
      <c r="NL366" s="26">
        <f>IFERROR(Tableau17[[#This Row],[2014-T2-MACROCENTRE]]/Tableau17[[#This Row],[2014-T2-MACROTOTALE]],"")</f>
        <v>0</v>
      </c>
      <c r="NM366" s="26">
        <f>IFERROR(Tableau17[[#This Row],[2014-T2-MACROGAUCHE]]/Tableau17[[#This Row],[2014-T2-MACROTOTALE]],"")</f>
        <v>0.19168173598553345</v>
      </c>
      <c r="NN366" s="26">
        <f>IFERROR(Tableau17[[#This Row],[2014-T2-MACROAUTRE]]/Tableau17[[#This Row],[2014-T2-MACROTOTALE]],"")</f>
        <v>0</v>
      </c>
      <c r="NO366" s="26">
        <f>IFERROR( Tableau17[[#This Row],[2015-T1-MACROEXTRDROITE]]/Tableau17[[#This Row],[2015-T1-MACROTOTALE]],"")</f>
        <v>0.39549180327868855</v>
      </c>
      <c r="NP366" s="26">
        <f>IFERROR(Tableau17[[#This Row],[2015-T1-MACRODROITE]]/Tableau17[[#This Row],[2015-T1-MACROTOTALE]],"")</f>
        <v>0.34836065573770492</v>
      </c>
      <c r="NQ366" s="26">
        <f>IFERROR(Tableau17[[#This Row],[2015-T1-MACROCENTRE]]/Tableau17[[#This Row],[2015-T1-MACROTOTALE]],"")</f>
        <v>0</v>
      </c>
      <c r="NR366" s="26">
        <f>IFERROR(Tableau17[[#This Row],[2015-T1-MACROGAUCHE]]/Tableau17[[#This Row],[2015-T1-MACROTOTALE]],"")</f>
        <v>0.25204918032786883</v>
      </c>
      <c r="NS366" s="26">
        <f>IFERROR(Tableau17[[#This Row],[2015-T1-MACROAUTRE]]/Tableau17[[#This Row],[2015-T1-MACROTOTALE]],"")</f>
        <v>4.0983606557377051E-3</v>
      </c>
      <c r="NT366" s="26">
        <f>IFERROR(Tableau17[[#This Row],[2015-T2-MACROEXTRDROITE]]/Tableau17[[#This Row],[2015-T2-MACROTOTALE]],"")</f>
        <v>0.4282744282744283</v>
      </c>
      <c r="NU366" s="26">
        <f>IFERROR(Tableau17[[#This Row],[2015-T2-MACRODROITE]]/Tableau17[[#This Row],[2015-T2-MACROTOTALE]],"")</f>
        <v>0.5717255717255717</v>
      </c>
      <c r="NV366" s="26">
        <f>IFERROR(Tableau17[[#This Row],[2015-T2-MACROCENTRE]]/Tableau17[[#This Row],[2015-T2-MACROTOTALE]],"")</f>
        <v>0</v>
      </c>
      <c r="NW366" s="26">
        <f>IFERROR(Tableau17[[#This Row],[2015-T2-MACROGAUCHE]]/Tableau17[[#This Row],[2015-T2-MACROTOTALE]],"")</f>
        <v>0</v>
      </c>
      <c r="NX366" s="26">
        <f>IFERROR(Tableau17[[#This Row],[2015-T2-MACROAUTRE]]/Tableau17[[#This Row],[2015-T2-MACROTOTALE]],"")</f>
        <v>0</v>
      </c>
      <c r="NY366" s="26">
        <f>IFERROR(Tableau17[[#This Row],[2017-T1-MACROEXTRDROITE]]/Tableau17[[#This Row],[2017-T1-MACROTOTALE]],"")</f>
        <v>0.3642213642213642</v>
      </c>
      <c r="NZ366" s="26">
        <f>IFERROR(Tableau17[[#This Row],[2017-T1-MACRODROITE]]/Tableau17[[#This Row],[2017-T1-MACROTOTALE]],"")</f>
        <v>0.21235521235521235</v>
      </c>
      <c r="OA366" s="26">
        <f>IFERROR(Tableau17[[#This Row],[2017-T1-MACROCENTRE]]/Tableau17[[#This Row],[2017-T1-MACROTOTALE]],"")</f>
        <v>0.18790218790218791</v>
      </c>
      <c r="OB366" s="26">
        <f>IFERROR(Tableau17[[#This Row],[2017-T1-MACROGAUCHE]]/Tableau17[[#This Row],[2017-T1-MACROTOTALE]],"")</f>
        <v>0.22908622908622908</v>
      </c>
      <c r="OC366" s="26">
        <f>IFERROR(Tableau17[[#This Row],[2017-T1-MACROAUTRE]]/Tableau17[[#This Row],[2017-T1-MACROTOTALE]],"")</f>
        <v>6.4350064350064346E-3</v>
      </c>
      <c r="OD366" s="26">
        <f>IFERROR(Tableau17[[#This Row],[2017-T2-MACROEXTRDROITE]]/Tableau17[[#This Row],[2017-T2-MACROTOTALE]],"")</f>
        <v>0.45783132530120479</v>
      </c>
      <c r="OE366" s="26">
        <f>IFERROR(Tableau17[[#This Row],[2017-T2-MACRODROITE]]/Tableau17[[#This Row],[2017-T2-MACROTOTALE]],"")</f>
        <v>0</v>
      </c>
      <c r="OF366" s="26">
        <f>IFERROR(Tableau17[[#This Row],[2017-T2-MACROCENTRE]]/Tableau17[[#This Row],[2017-T2-MACROTOTALE]],"")</f>
        <v>0.54216867469879515</v>
      </c>
      <c r="OG366" s="26">
        <f>IFERROR(Tableau17[[#This Row],[2017-T2-MACROGAUCHE]]/Tableau17[[#This Row],[2017-T2-MACROTOTALE]],"")</f>
        <v>0</v>
      </c>
      <c r="OH366" s="26">
        <f>IFERROR(Tableau17[[#This Row],[2017-T2-MACROAUTRE]]/Tableau17[[#This Row],[2017-T2-MACROTOTALE]],"")</f>
        <v>0</v>
      </c>
      <c r="OI366" s="26">
        <f>IFERROR(Tableau17[[#This Row],[2019-T1-MACROEXTRDROITE]]/Tableau17[[#This Row],[2019-T1-MACROTOTALE]],"")</f>
        <v>0.34162895927601811</v>
      </c>
      <c r="OJ366" s="26">
        <f>IFERROR(Tableau17[[#This Row],[2019-T1-MACRODROITE]]/Tableau17[[#This Row],[2019-T1-MACROTOTALE]],"")</f>
        <v>9.0497737556561084E-2</v>
      </c>
      <c r="OK366" s="26">
        <f>IFERROR(Tableau17[[#This Row],[2019-T1-MACROCENTRE]]/Tableau17[[#This Row],[2019-T1-MACROTOTALE]],"")</f>
        <v>0.18325791855203619</v>
      </c>
      <c r="OL366" s="26">
        <f>IFERROR(Tableau17[[#This Row],[2019-T1-MACROGAUCHE]]/Tableau17[[#This Row],[2019-T1-MACROTOTALE]],"")</f>
        <v>0.32126696832579188</v>
      </c>
      <c r="OM366" s="26">
        <f>IFERROR(Tableau17[[#This Row],[2019-T1-MACROAUTRE]]/Tableau17[[#This Row],[2019-T1-MACROTOTALE]],"")</f>
        <v>6.3348416289592757E-2</v>
      </c>
      <c r="ON366" s="26">
        <f>IFERROR(Tableau17[[#This Row],[2020-T1-MACROEXTRDROITE]]/Tableau17[[#This Row],[2020-T1-MACROTOTALE]],"")</f>
        <v>0.22</v>
      </c>
      <c r="OO366" s="26">
        <f>IFERROR(Tableau17[[#This Row],[2020-T1-MACRODROITE]]/Tableau17[[#This Row],[2020-T1-MACROTOTALE]],"")</f>
        <v>0.44666666666666666</v>
      </c>
      <c r="OP366" s="26">
        <f>IFERROR(Tableau17[[#This Row],[2020-T1-MACROCENTRE]]/Tableau17[[#This Row],[2020-T1-MACROTOTALE]],"")</f>
        <v>0.04</v>
      </c>
      <c r="OQ366" s="26">
        <f>IFERROR(Tableau17[[#This Row],[2020-T1-MACROGAUCHE]]/Tableau17[[#This Row],[2020-T1-MACROTOTALE]],"")</f>
        <v>0.29333333333333333</v>
      </c>
      <c r="OR366" s="26">
        <f>IFERROR(Tableau17[[#This Row],[2020-T1-MACROAUTRE]]/Tableau17[[#This Row],[2020-T1-MACROTOTALE]],"")</f>
        <v>0</v>
      </c>
      <c r="OS366" s="26">
        <f>IFERROR(Tableau17[[#This Row],[2017 (L)-T1-MACROEXTRDROITE]]/Tableau17[[#This Row],[2017 (L)-T1-MACROTOTALE]],"")</f>
        <v>0.19953051643192488</v>
      </c>
      <c r="OT366" s="26">
        <f>IFERROR(Tableau17[[#This Row],[2017 (L)-T1-MACRODROITE]]/Tableau17[[#This Row],[2017 (L)-T1-MACROTOTALE]],"")</f>
        <v>0.284037558685446</v>
      </c>
      <c r="OU366" s="26">
        <f>IFERROR(Tableau17[[#This Row],[2017 (L)-T1-MACROCENTRE]]/Tableau17[[#This Row],[2017 (L)-T1-MACROTOTALE]],"")</f>
        <v>0.26525821596244131</v>
      </c>
      <c r="OV366" s="26">
        <f>IFERROR(Tableau17[[#This Row],[2017 (L)-T1-MACROGAUCHE]]/Tableau17[[#This Row],[2017 (L)-T1-MACROTOTALE]],"")</f>
        <v>0.24413145539906103</v>
      </c>
      <c r="OW366" s="26">
        <f>IFERROR(Tableau17[[#This Row],[2017 (L)-T1-MACROAUTRE]]/Tableau17[[#This Row],[2017 (L)-T1-MACROTOTALE]],"")</f>
        <v>7.0422535211267607E-3</v>
      </c>
      <c r="OX366" s="26">
        <f>IFERROR(Tableau17[[#This Row],[2017 (L)-T2-MACROEXTRDROITE]]/Tableau17[[#This Row],[2017 (L)-T2-MACROTOTALE]],"")</f>
        <v>0</v>
      </c>
      <c r="OY366" s="26">
        <f>IFERROR(Tableau17[[#This Row],[2017 (L)-T2-MACRODROITE]]/Tableau17[[#This Row],[2017 (L)-T2-MACROTOTALE]],"")</f>
        <v>0.60615384615384615</v>
      </c>
      <c r="OZ366" s="26">
        <f>IFERROR(Tableau17[[#This Row],[2017 (L)-T2-MACROCENTRE]]/Tableau17[[#This Row],[2017 (L)-T2-MACROTOTALE]],"")</f>
        <v>0.39384615384615385</v>
      </c>
      <c r="PA366" s="26">
        <f>IFERROR(Tableau17[[#This Row],[2017 (L)-T2-MACROGAUCHE]]/Tableau17[[#This Row],[2017 (L)-T2-MACROTOTALE]],"")</f>
        <v>0</v>
      </c>
      <c r="PB366" s="26">
        <f>IFERROR(Tableau17[[#This Row],[2017 (L)-T2-MACROAUTRE]]/Tableau17[[#This Row],[2017 (L)-T2-MACROTOTALE]],"")</f>
        <v>0</v>
      </c>
      <c r="PC366" s="26">
        <f>IFERROR(Tableau17[[#This Row],[2008_T1_PROCUS]]/Tableau17[[#This Row],[2008_T1_INSCRITS]],0)</f>
        <v>9.140767824497258E-3</v>
      </c>
      <c r="PD366" s="26">
        <f>IFERROR(Tableau17[[#This Row],[2008_T2_PROCUS]]/Tableau17[[#This Row],[2008_T2_INSCRITS]],0)</f>
        <v>1.2797074954296161E-2</v>
      </c>
      <c r="PE366" s="26">
        <f>Tableau17[[#This Row],[2014_T1_PROCUS]]/Tableau17[[#This Row],[2014_T1_INSCRITS]]</f>
        <v>4.945598417408506E-3</v>
      </c>
      <c r="PF366" s="26">
        <f>IFERROR(Tableau17[[#This Row],[2014_T2_PROCUS]]/Tableau17[[#This Row],[2014_T2_INSCRITS]],0)</f>
        <v>4.945598417408506E-3</v>
      </c>
    </row>
    <row r="367" spans="1:422" x14ac:dyDescent="0.2">
      <c r="A367" s="1">
        <v>3</v>
      </c>
      <c r="B367" s="1" t="s">
        <v>288</v>
      </c>
      <c r="C367" s="1" t="s">
        <v>291</v>
      </c>
      <c r="D367" s="1" t="s">
        <v>291</v>
      </c>
      <c r="E367" s="1">
        <v>443</v>
      </c>
      <c r="F367" s="1">
        <v>5.4022170000000003</v>
      </c>
      <c r="G367" s="1">
        <v>43.307797000000001</v>
      </c>
      <c r="H367" s="3">
        <v>810</v>
      </c>
      <c r="I367" s="3">
        <v>211</v>
      </c>
      <c r="L367" s="1">
        <v>88</v>
      </c>
      <c r="M367" s="1">
        <v>12</v>
      </c>
      <c r="O367" s="1">
        <v>1</v>
      </c>
      <c r="P367" s="1">
        <v>44</v>
      </c>
      <c r="Q367" s="1">
        <v>8</v>
      </c>
      <c r="R367" s="1">
        <v>64</v>
      </c>
      <c r="S367" s="1">
        <v>45</v>
      </c>
      <c r="T367" s="1">
        <v>10</v>
      </c>
      <c r="U367" s="1">
        <v>272</v>
      </c>
      <c r="V367" s="1">
        <v>836</v>
      </c>
      <c r="W367" s="1">
        <v>506</v>
      </c>
      <c r="X367" s="1">
        <v>4</v>
      </c>
      <c r="Y367" s="2">
        <v>0.60526316000000002</v>
      </c>
      <c r="Z367" s="1">
        <v>836</v>
      </c>
      <c r="AA367" s="1">
        <v>535</v>
      </c>
      <c r="AB367" s="1">
        <v>8</v>
      </c>
      <c r="AC367" s="2">
        <v>0.63995215000000005</v>
      </c>
      <c r="AD367" s="1">
        <v>810</v>
      </c>
      <c r="AE367" s="1">
        <v>279</v>
      </c>
      <c r="AF367" s="2">
        <v>0.34444444000000002</v>
      </c>
      <c r="AG367" s="1">
        <f t="shared" si="5"/>
        <v>211</v>
      </c>
      <c r="AH367" s="1">
        <v>906</v>
      </c>
      <c r="AI367" s="1">
        <v>596</v>
      </c>
      <c r="AJ367" s="1">
        <v>32</v>
      </c>
      <c r="AK367" s="2">
        <v>0.65783663999999997</v>
      </c>
      <c r="AL367" s="1">
        <v>906</v>
      </c>
      <c r="AM367" s="1">
        <v>629</v>
      </c>
      <c r="AN367" s="1">
        <v>49</v>
      </c>
      <c r="AO367" s="2">
        <v>0.69426049000000001</v>
      </c>
      <c r="AP367" s="1">
        <v>797</v>
      </c>
      <c r="AQ367" s="1">
        <v>409</v>
      </c>
      <c r="AR367" s="2">
        <v>0.51317440000000003</v>
      </c>
      <c r="AS367" s="1">
        <v>796</v>
      </c>
      <c r="AT367" s="1">
        <v>389</v>
      </c>
      <c r="AU367" s="2">
        <v>0.48869347000000002</v>
      </c>
      <c r="AV367" s="1">
        <v>817</v>
      </c>
      <c r="AW367" s="1">
        <v>386</v>
      </c>
      <c r="AX367" s="2">
        <v>0.47246021999999999</v>
      </c>
      <c r="AY367" s="1">
        <v>817</v>
      </c>
      <c r="AZ367" s="1">
        <v>279</v>
      </c>
      <c r="BA367" s="2">
        <v>0.34149327000000002</v>
      </c>
      <c r="BB367" s="1">
        <v>817</v>
      </c>
      <c r="BC367" s="1">
        <v>636</v>
      </c>
      <c r="BD367" s="2">
        <v>0.77845777000000005</v>
      </c>
      <c r="BE367" s="1">
        <v>817</v>
      </c>
      <c r="BF367" s="1">
        <v>596</v>
      </c>
      <c r="BG367" s="2">
        <v>0.72949816000000001</v>
      </c>
      <c r="BH367" s="1">
        <v>802</v>
      </c>
      <c r="BI367" s="1">
        <v>357</v>
      </c>
      <c r="BJ367" s="2">
        <v>0.44513715999999998</v>
      </c>
      <c r="BK367" s="1">
        <v>28</v>
      </c>
      <c r="BL367" s="1">
        <v>4</v>
      </c>
      <c r="BM367" s="1">
        <v>9</v>
      </c>
      <c r="BN367" s="1">
        <v>22</v>
      </c>
      <c r="BO367" s="1">
        <v>47</v>
      </c>
      <c r="BP367" s="1">
        <v>247</v>
      </c>
      <c r="BQ367" s="1">
        <v>222</v>
      </c>
      <c r="BR367" s="1">
        <v>579</v>
      </c>
      <c r="BT367" s="1">
        <v>276</v>
      </c>
      <c r="BU367" s="1">
        <v>324</v>
      </c>
      <c r="BW367" s="1">
        <v>600</v>
      </c>
      <c r="BX367" s="1">
        <v>3</v>
      </c>
      <c r="BY367" s="1">
        <v>0</v>
      </c>
      <c r="BZ367" s="1">
        <v>28</v>
      </c>
      <c r="CB367" s="1">
        <v>34</v>
      </c>
      <c r="CC367" s="1">
        <v>119</v>
      </c>
      <c r="CD367" s="1">
        <v>228</v>
      </c>
      <c r="CE367" s="1">
        <v>81</v>
      </c>
      <c r="CF367" s="1">
        <v>493</v>
      </c>
      <c r="CG367" s="1">
        <v>136</v>
      </c>
      <c r="CH367" s="1">
        <v>263</v>
      </c>
      <c r="CI367" s="1">
        <v>104</v>
      </c>
      <c r="CJ367" s="1">
        <v>503</v>
      </c>
      <c r="CK367" s="1">
        <v>12</v>
      </c>
      <c r="CL367" s="1">
        <v>11</v>
      </c>
      <c r="CO367" s="1">
        <v>43</v>
      </c>
      <c r="CP367" s="1">
        <v>152</v>
      </c>
      <c r="CT367" s="1">
        <v>111</v>
      </c>
      <c r="CU367" s="1">
        <v>64</v>
      </c>
      <c r="CW367" s="1">
        <v>393</v>
      </c>
      <c r="CY367" s="1">
        <v>162</v>
      </c>
      <c r="DA367" s="1">
        <v>187</v>
      </c>
      <c r="DC367" s="1">
        <v>349</v>
      </c>
      <c r="DD367" s="1">
        <v>18</v>
      </c>
      <c r="DE367" s="1">
        <v>1</v>
      </c>
      <c r="DF367" s="1">
        <v>2</v>
      </c>
      <c r="DG367" s="1">
        <v>25</v>
      </c>
      <c r="DH367" s="1">
        <v>2</v>
      </c>
      <c r="DI367" s="1">
        <v>18</v>
      </c>
      <c r="DK367" s="1">
        <v>0</v>
      </c>
      <c r="DL367" s="1">
        <v>47</v>
      </c>
      <c r="DN367" s="1">
        <v>78</v>
      </c>
      <c r="DP367" s="1">
        <v>1</v>
      </c>
      <c r="DQ367" s="1">
        <v>2</v>
      </c>
      <c r="DR367" s="1">
        <v>76</v>
      </c>
      <c r="DU367" s="1">
        <v>270</v>
      </c>
      <c r="DV367" s="1">
        <v>115</v>
      </c>
      <c r="DZ367" s="1">
        <v>121</v>
      </c>
      <c r="EA367" s="1">
        <v>236</v>
      </c>
      <c r="EB367" s="1">
        <v>3</v>
      </c>
      <c r="EC367" s="1">
        <v>5</v>
      </c>
      <c r="ED367" s="1">
        <v>1</v>
      </c>
      <c r="EE367" s="1">
        <v>23</v>
      </c>
      <c r="EF367" s="1">
        <v>94</v>
      </c>
      <c r="EG367" s="1">
        <v>34</v>
      </c>
      <c r="EH367" s="1">
        <v>9</v>
      </c>
      <c r="EI367" s="1">
        <v>212</v>
      </c>
      <c r="EJ367" s="1">
        <v>138</v>
      </c>
      <c r="EK367" s="1">
        <v>99</v>
      </c>
      <c r="EL367" s="1">
        <v>6</v>
      </c>
      <c r="EM367" s="1">
        <v>624</v>
      </c>
      <c r="EN367" s="1">
        <v>270</v>
      </c>
      <c r="EO367" s="1">
        <v>267</v>
      </c>
      <c r="EP367" s="1">
        <v>537</v>
      </c>
      <c r="EQ367" s="1">
        <v>0</v>
      </c>
      <c r="ER367" s="1">
        <v>4</v>
      </c>
      <c r="ES367" s="1">
        <v>6</v>
      </c>
      <c r="ET367" s="1">
        <v>31</v>
      </c>
      <c r="EU367" s="1">
        <v>3</v>
      </c>
      <c r="EV367" s="1">
        <v>133</v>
      </c>
      <c r="EW367" s="1">
        <v>25</v>
      </c>
      <c r="EX367" s="1">
        <v>0</v>
      </c>
      <c r="EY367" s="1">
        <v>6</v>
      </c>
      <c r="EZ367" s="1">
        <v>11</v>
      </c>
      <c r="FA367" s="1">
        <v>0</v>
      </c>
      <c r="FB367" s="1">
        <v>0</v>
      </c>
      <c r="FC367" s="1">
        <v>0</v>
      </c>
      <c r="FD367" s="1">
        <v>0</v>
      </c>
      <c r="FE367" s="1">
        <v>0</v>
      </c>
      <c r="FF367" s="1">
        <v>0</v>
      </c>
      <c r="FG367" s="1">
        <v>0</v>
      </c>
      <c r="FH367" s="1">
        <v>14</v>
      </c>
      <c r="FI367" s="1">
        <v>1</v>
      </c>
      <c r="FJ367" s="1">
        <v>19</v>
      </c>
      <c r="FK367" s="1">
        <v>8</v>
      </c>
      <c r="FL367" s="1">
        <v>0</v>
      </c>
      <c r="FM367" s="1">
        <v>36</v>
      </c>
      <c r="FN367" s="1">
        <v>4</v>
      </c>
      <c r="FO367" s="1">
        <v>1</v>
      </c>
      <c r="FP367" s="1">
        <v>35</v>
      </c>
      <c r="FQ367" s="1">
        <v>0</v>
      </c>
      <c r="FR367" s="1">
        <f>SUM(Tableau17[[#This Row],[2019-T1-ALEXANDRE Audric]:[2019-T1-MARIE Florie]])</f>
        <v>337</v>
      </c>
      <c r="FS367" s="1">
        <v>56</v>
      </c>
      <c r="FT367" s="1">
        <v>279</v>
      </c>
      <c r="FU367" s="1">
        <v>0</v>
      </c>
      <c r="FV367" s="1">
        <v>244</v>
      </c>
      <c r="FW367" s="1">
        <v>0</v>
      </c>
      <c r="FX367" s="1">
        <v>579</v>
      </c>
      <c r="FY367" s="1">
        <v>0</v>
      </c>
      <c r="FZ367" s="1">
        <v>324</v>
      </c>
      <c r="GA367" s="1">
        <v>0</v>
      </c>
      <c r="GB367" s="1">
        <v>276</v>
      </c>
      <c r="GC367" s="1">
        <v>0</v>
      </c>
      <c r="GD367" s="1">
        <v>600</v>
      </c>
      <c r="GE367" s="1">
        <v>119</v>
      </c>
      <c r="GF367" s="1">
        <v>228</v>
      </c>
      <c r="GG367" s="1">
        <v>3</v>
      </c>
      <c r="GH367" s="1">
        <v>143</v>
      </c>
      <c r="GI367" s="1">
        <v>0</v>
      </c>
      <c r="GJ367" s="1">
        <v>493</v>
      </c>
      <c r="GK367" s="1">
        <v>136</v>
      </c>
      <c r="GL367" s="1">
        <v>263</v>
      </c>
      <c r="GM367" s="1">
        <v>0</v>
      </c>
      <c r="GN367" s="1">
        <v>104</v>
      </c>
      <c r="GO367" s="1">
        <v>0</v>
      </c>
      <c r="GP367" s="1">
        <v>503</v>
      </c>
      <c r="GQ367" s="1">
        <v>163</v>
      </c>
      <c r="GR367" s="1">
        <v>111</v>
      </c>
      <c r="GS367" s="1">
        <v>0</v>
      </c>
      <c r="GT367" s="1">
        <v>107</v>
      </c>
      <c r="GU367" s="1">
        <v>12</v>
      </c>
      <c r="GV367" s="1">
        <v>393</v>
      </c>
      <c r="GW367" s="1">
        <v>162</v>
      </c>
      <c r="GX367" s="1">
        <v>187</v>
      </c>
      <c r="GY367" s="1">
        <v>0</v>
      </c>
      <c r="GZ367" s="1">
        <v>0</v>
      </c>
      <c r="HA367" s="1">
        <v>0</v>
      </c>
      <c r="HB367" s="1">
        <v>349</v>
      </c>
      <c r="HC367" s="1">
        <v>241</v>
      </c>
      <c r="HD367" s="1">
        <v>94</v>
      </c>
      <c r="HE367" s="1">
        <v>99</v>
      </c>
      <c r="HF367" s="1">
        <v>181</v>
      </c>
      <c r="HG367" s="1">
        <v>9</v>
      </c>
      <c r="HH367" s="1">
        <v>624</v>
      </c>
      <c r="HI367" s="1">
        <v>270</v>
      </c>
      <c r="HJ367" s="1">
        <v>0</v>
      </c>
      <c r="HK367" s="1">
        <v>267</v>
      </c>
      <c r="HL367" s="1">
        <v>0</v>
      </c>
      <c r="HM367" s="1">
        <v>0</v>
      </c>
      <c r="HN367" s="1">
        <v>537</v>
      </c>
      <c r="HO367" s="1">
        <v>158</v>
      </c>
      <c r="HP367" s="1">
        <v>29</v>
      </c>
      <c r="HQ367" s="1">
        <v>35</v>
      </c>
      <c r="HR367" s="1">
        <v>109</v>
      </c>
      <c r="HS367" s="1">
        <v>16</v>
      </c>
      <c r="HT367" s="1">
        <v>347</v>
      </c>
      <c r="HU367" s="1">
        <v>64</v>
      </c>
      <c r="HV367" s="1">
        <v>132</v>
      </c>
      <c r="HW367" s="1">
        <v>8</v>
      </c>
      <c r="HX367" s="1">
        <v>68</v>
      </c>
      <c r="HY367" s="1">
        <v>0</v>
      </c>
      <c r="HZ367" s="1">
        <v>272</v>
      </c>
      <c r="IA367" s="1">
        <v>2</v>
      </c>
      <c r="IB367" s="1">
        <v>103</v>
      </c>
      <c r="IC367" s="1">
        <v>76</v>
      </c>
      <c r="ID367" s="1">
        <v>86</v>
      </c>
      <c r="IE367" s="1">
        <v>3</v>
      </c>
      <c r="IF367" s="1">
        <v>270</v>
      </c>
      <c r="IG367" s="1">
        <v>0</v>
      </c>
      <c r="IH367" s="1">
        <v>0</v>
      </c>
      <c r="II367" s="1">
        <v>121</v>
      </c>
      <c r="IJ367" s="1">
        <v>115</v>
      </c>
      <c r="IK367" s="1">
        <v>0</v>
      </c>
      <c r="IL367" s="1">
        <v>236</v>
      </c>
      <c r="IM367" s="26">
        <f>IFERROR(Tableau17[[#This Row],[LDIV]]/Tableau17[[#This Row],[Total général]],"")</f>
        <v>0</v>
      </c>
      <c r="IN367" s="26">
        <f>IFERROR(Tableau17[[#This Row],[LDVC]]/Tableau17[[#This Row],[Total général]],"")</f>
        <v>0</v>
      </c>
      <c r="IO367" s="26">
        <f>IFERROR(Tableau17[[#This Row],[LDVD]]/Tableau17[[#This Row],[Total général]],"")</f>
        <v>0.3235294117647059</v>
      </c>
      <c r="IP367" s="26">
        <f>IFERROR(Tableau17[[#This Row],[LDVG]]/Tableau17[[#This Row],[Total général]],"")</f>
        <v>4.4117647058823532E-2</v>
      </c>
      <c r="IQ367" s="26">
        <f>IFERROR(Tableau17[[#This Row],[LEXD]]/Tableau17[[#This Row],[Total général]],"")</f>
        <v>0</v>
      </c>
      <c r="IR367" s="26">
        <f>IFERROR(Tableau17[[#This Row],[LEXG]]/Tableau17[[#This Row],[Total général]],"")</f>
        <v>3.6764705882352941E-3</v>
      </c>
      <c r="IS367" s="26">
        <f>IFERROR(Tableau17[[#This Row],[LLR]]/Tableau17[[#This Row],[Total général]],"")</f>
        <v>0.16176470588235295</v>
      </c>
      <c r="IT367" s="26">
        <f>IFERROR(Tableau17[[#This Row],[LREM]]/Tableau17[[#This Row],[Total général]],"")</f>
        <v>2.9411764705882353E-2</v>
      </c>
      <c r="IU367" s="26">
        <f>IFERROR(Tableau17[[#This Row],[LRN]]/Tableau17[[#This Row],[Total général]],"")</f>
        <v>0.23529411764705882</v>
      </c>
      <c r="IV367" s="26">
        <f>IFERROR(Tableau17[[#This Row],[LUG]]/Tableau17[[#This Row],[Total général]],"")</f>
        <v>0.16544117647058823</v>
      </c>
      <c r="IW367" s="26">
        <f>IFERROR(Tableau17[[#This Row],[LVEC]]/Tableau17[[#This Row],[Total général]],"")</f>
        <v>3.6764705882352942E-2</v>
      </c>
      <c r="IX367" s="26">
        <f>IFERROR(Tableau17[[#This Row],[2008-T1-LCMD]]/Tableau17[[#This Row],[2008-T1-TOTAL]],"")</f>
        <v>4.8359240069084632E-2</v>
      </c>
      <c r="IY367" s="26">
        <f>IFERROR(Tableau17[[#This Row],[2008-T1-LDVD]]/Tableau17[[#This Row],[2008-T1-TOTAL]],"")</f>
        <v>6.9084628670120895E-3</v>
      </c>
      <c r="IZ367" s="26">
        <f>IFERROR(Tableau17[[#This Row],[2008-T1-LEXD]]/Tableau17[[#This Row],[2008-T1-TOTAL]],"")</f>
        <v>1.5544041450777202E-2</v>
      </c>
      <c r="JA367" s="26">
        <f>IFERROR(Tableau17[[#This Row],[2008-T1-LEXG]]/Tableau17[[#This Row],[2008-T1-TOTAL]],"")</f>
        <v>3.7996545768566495E-2</v>
      </c>
      <c r="JB367" s="26">
        <f>IFERROR(Tableau17[[#This Row],[2008-T1-LFN]]/Tableau17[[#This Row],[2008-T1-TOTAL]],"")</f>
        <v>8.1174438687392061E-2</v>
      </c>
      <c r="JC367" s="26">
        <f>IFERROR(Tableau17[[#This Row],[2008-T1-LMAJ]]/Tableau17[[#This Row],[2008-T1-TOTAL]],"")</f>
        <v>0.42659758203799653</v>
      </c>
      <c r="JD367" s="26">
        <f>IFERROR(Tableau17[[#This Row],[2008-T1-LUG]]/Tableau17[[#This Row],[2008-T1-TOTAL]],"")</f>
        <v>0.38341968911917096</v>
      </c>
      <c r="JE367" s="26">
        <f>IFERROR(Tableau17[[#This Row],[2008-T2-LFN]]/Tableau17[[#This Row],[2008-T2-TOTAL]],"")</f>
        <v>0</v>
      </c>
      <c r="JF367" s="26">
        <f>IFERROR(Tableau17[[#This Row],[2008-T2-LGC]]/Tableau17[[#This Row],[2008-T2-TOTAL]],"")</f>
        <v>0.46</v>
      </c>
      <c r="JG367" s="26">
        <f>IFERROR(Tableau17[[#This Row],[2008-T2-LMAJ]]/Tableau17[[#This Row],[2008-T2-TOTAL]],"")</f>
        <v>0.54</v>
      </c>
      <c r="JH367" s="26">
        <f>IFERROR(Tableau17[[#This Row],[2008-T2-LUG]]/Tableau17[[#This Row],[2008-T2-TOTAL]],"")</f>
        <v>0</v>
      </c>
      <c r="JI367" s="26">
        <f>IFERROR(Tableau17[[#This Row],[2014-T1-LDIV]]/Tableau17[[#This Row],[2014-T1-TOTAL]],"")</f>
        <v>6.0851926977687626E-3</v>
      </c>
      <c r="JJ367" s="26">
        <f>IFERROR(Tableau17[[#This Row],[2014-T1-LDVD]]/Tableau17[[#This Row],[2014-T1-TOTAL]],"")</f>
        <v>0</v>
      </c>
      <c r="JK367" s="26">
        <f>IFERROR(Tableau17[[#This Row],[2014-T1-LDVG]]/Tableau17[[#This Row],[2014-T1-TOTAL]],"")</f>
        <v>5.6795131845841784E-2</v>
      </c>
      <c r="JL367" s="26">
        <f>IFERROR(Tableau17[[#This Row],[2014-T1-LEXG]]/Tableau17[[#This Row],[2014-T1-TOTAL]],"")</f>
        <v>0</v>
      </c>
      <c r="JM367" s="26">
        <f>IFERROR(Tableau17[[#This Row],[2014-T1-LFG]]/Tableau17[[#This Row],[2014-T1-TOTAL]],"")</f>
        <v>6.8965517241379309E-2</v>
      </c>
      <c r="JN367" s="26">
        <f>IFERROR(Tableau17[[#This Row],[2014-T1-LFN]]/Tableau17[[#This Row],[2014-T1-TOTAL]],"")</f>
        <v>0.2413793103448276</v>
      </c>
      <c r="JO367" s="26">
        <f>IFERROR(Tableau17[[#This Row],[2014-T1-LUD]]/Tableau17[[#This Row],[2014-T1-TOTAL]],"")</f>
        <v>0.46247464503042596</v>
      </c>
      <c r="JP367" s="26">
        <f>IFERROR(Tableau17[[#This Row],[2014-T1-LUG]]/Tableau17[[#This Row],[2014-T1-TOTAL]],"")</f>
        <v>0.1643002028397566</v>
      </c>
      <c r="JQ367" s="26">
        <f>IFERROR(Tableau17[[#This Row],[2014-T2-LFN]]/Tableau17[[#This Row],[2014-T2-TOTAL]],"")</f>
        <v>0.27037773359840955</v>
      </c>
      <c r="JR367" s="26">
        <f>IFERROR(Tableau17[[#This Row],[2014-T2-LUD]]/Tableau17[[#This Row],[2014-T2-TOTAL]],"")</f>
        <v>0.52286282306163023</v>
      </c>
      <c r="JS367" s="26">
        <f>IFERROR(Tableau17[[#This Row],[2014-T2-LUG]]/Tableau17[[#This Row],[2014-T2-TOTAL]],"")</f>
        <v>0.20675944333996024</v>
      </c>
      <c r="JT367" s="26">
        <f>IFERROR(Tableau17[[#This Row],[2015-T1-BC-DIV]]/Tableau17[[#This Row],[2015-T1-TOTAL]],"")</f>
        <v>3.0534351145038167E-2</v>
      </c>
      <c r="JU367" s="26">
        <f>IFERROR(Tableau17[[#This Row],[2015-T1-BC-DLF]]/Tableau17[[#This Row],[2015-T1-TOTAL]],"")</f>
        <v>2.7989821882951654E-2</v>
      </c>
      <c r="JV367" s="26">
        <f>IFERROR(Tableau17[[#This Row],[2015-T1-BC-DVD]]/Tableau17[[#This Row],[2015-T1-TOTAL]],"")</f>
        <v>0</v>
      </c>
      <c r="JW367" s="26">
        <f>IFERROR(Tableau17[[#This Row],[2015-T1-BC-DVG]]/Tableau17[[#This Row],[2015-T1-TOTAL]],"")</f>
        <v>0</v>
      </c>
      <c r="JX367" s="26">
        <f>IFERROR(Tableau17[[#This Row],[2015-T1-BC-FG]]/Tableau17[[#This Row],[2015-T1-TOTAL]],"")</f>
        <v>0.10941475826972011</v>
      </c>
      <c r="JY367" s="26">
        <f>IFERROR(Tableau17[[#This Row],[2015-T1-BC-FN]]/Tableau17[[#This Row],[2015-T1-TOTAL]],"")</f>
        <v>0.38676844783715014</v>
      </c>
      <c r="JZ367" s="26">
        <f>IFERROR(Tableau17[[#This Row],[2015-T1-BC-MDM]]/Tableau17[[#This Row],[2015-T1-TOTAL]],"")</f>
        <v>0</v>
      </c>
      <c r="KA367" s="26">
        <f>IFERROR(Tableau17[[#This Row],[2015-T1-BC-RDG]]/Tableau17[[#This Row],[2015-T1-TOTAL]],"")</f>
        <v>0</v>
      </c>
      <c r="KB367" s="26">
        <f>IFERROR(Tableau17[[#This Row],[2015-T1-BC-SOC]]/Tableau17[[#This Row],[2015-T1-TOTAL]],"")</f>
        <v>0</v>
      </c>
      <c r="KC367" s="26">
        <f>IFERROR(Tableau17[[#This Row],[2015-T1-BC-UD]]/Tableau17[[#This Row],[2015-T1-TOTAL]],"")</f>
        <v>0.28244274809160308</v>
      </c>
      <c r="KD367" s="26">
        <f>IFERROR(Tableau17[[#This Row],[2015-T1-BC-UG]]/Tableau17[[#This Row],[2015-T1-TOTAL]],"")</f>
        <v>0.16284987277353691</v>
      </c>
      <c r="KE367" s="26">
        <f>IFERROR(Tableau17[[#This Row],[2015-T1-BC-VEC]]/Tableau17[[#This Row],[2015-T1-TOTAL]],"")</f>
        <v>0</v>
      </c>
      <c r="KF367" s="26">
        <f>IFERROR(Tableau17[[#This Row],[2015-T2-BC-DVG]]/Tableau17[[#This Row],[2015-T2-TOTAL]],"")</f>
        <v>0</v>
      </c>
      <c r="KG367" s="26">
        <f>IFERROR(Tableau17[[#This Row],[2015-T2-BC-FN]]/Tableau17[[#This Row],[2015-T2-TOTAL]],"")</f>
        <v>0.46418338108882523</v>
      </c>
      <c r="KH367" s="26">
        <f>IFERROR(Tableau17[[#This Row],[2015-T2-BC-SOC]]/Tableau17[[#This Row],[2015-T2-TOTAL]],"")</f>
        <v>0</v>
      </c>
      <c r="KI367" s="26">
        <f>IFERROR(Tableau17[[#This Row],[2015-T2-BC-UD]]/Tableau17[[#This Row],[2015-T2-TOTAL]],"")</f>
        <v>0.53581661891117482</v>
      </c>
      <c r="KJ367" s="26">
        <f>IFERROR(Tableau17[[#This Row],[2015-T2-BC-UG]]/Tableau17[[#This Row],[2015-T2-TOTAL]],"")</f>
        <v>0</v>
      </c>
      <c r="KK367" s="26">
        <f>IFERROR(Tableau17[[#This Row],[2017 (L)-T1-COM]]/Tableau17[[#This Row],[2017 (L)-T1-TOTAL]],"")</f>
        <v>6.6666666666666666E-2</v>
      </c>
      <c r="KL367" s="26">
        <f>IFERROR(Tableau17[[#This Row],[2017 (L)-T1-DIV]]/Tableau17[[#This Row],[2017 (L)-T1-TOTAL]],"")</f>
        <v>3.7037037037037038E-3</v>
      </c>
      <c r="KM367" s="26">
        <f>IFERROR(Tableau17[[#This Row],[2017 (L)-T1-DLF]]/Tableau17[[#This Row],[2017 (L)-T1-TOTAL]],"")</f>
        <v>7.4074074074074077E-3</v>
      </c>
      <c r="KN367" s="26">
        <f>IFERROR(Tableau17[[#This Row],[2017 (L)-T1-DVD]]/Tableau17[[#This Row],[2017 (L)-T1-TOTAL]],"")</f>
        <v>9.2592592592592587E-2</v>
      </c>
      <c r="KO367" s="26">
        <f>IFERROR(Tableau17[[#This Row],[2017 (L)-T1-DVG]]/Tableau17[[#This Row],[2017 (L)-T1-TOTAL]],"")</f>
        <v>7.4074074074074077E-3</v>
      </c>
      <c r="KP367" s="26">
        <f>IFERROR(Tableau17[[#This Row],[2017 (L)-T1-ECO]]/Tableau17[[#This Row],[2017 (L)-T1-TOTAL]],"")</f>
        <v>6.6666666666666666E-2</v>
      </c>
      <c r="KQ367" s="26">
        <f>IFERROR(Tableau17[[#This Row],[2017 (L)-T1-EXD]]/Tableau17[[#This Row],[2017 (L)-T1-TOTAL]],"")</f>
        <v>0</v>
      </c>
      <c r="KR367" s="26">
        <f>IFERROR(Tableau17[[#This Row],[2017 (L)-T1-EXG]]/Tableau17[[#This Row],[2017 (L)-T1-TOTAL]],"")</f>
        <v>0</v>
      </c>
      <c r="KS367" s="26">
        <f>IFERROR(Tableau17[[#This Row],[2017 (L)-T1-FI]]/Tableau17[[#This Row],[2017 (L)-T1-TOTAL]],"")</f>
        <v>0.17407407407407408</v>
      </c>
      <c r="KT367" s="26">
        <f>IFERROR(Tableau17[[#This Row],[2017 (L)-T1-FN]]/Tableau17[[#This Row],[2017 (L)-T1-TOTAL]],"")</f>
        <v>0</v>
      </c>
      <c r="KU367" s="26">
        <f>IFERROR(Tableau17[[#This Row],[2017 (L)-T1-LR]]/Tableau17[[#This Row],[2017 (L)-T1-TOTAL]],"")</f>
        <v>0.28888888888888886</v>
      </c>
      <c r="KV367" s="26">
        <f>IFERROR(Tableau17[[#This Row],[2017 (L)-T1-MDM]]/Tableau17[[#This Row],[2017 (L)-T1-TOTAL]],"")</f>
        <v>0</v>
      </c>
      <c r="KW367" s="26">
        <f>IFERROR(Tableau17[[#This Row],[2017 (L)-T1-RDG]]/Tableau17[[#This Row],[2017 (L)-T1-TOTAL]],"")</f>
        <v>3.7037037037037038E-3</v>
      </c>
      <c r="KX367" s="26">
        <f>IFERROR(Tableau17[[#This Row],[2017 (L)-T1-REG]]/Tableau17[[#This Row],[2017 (L)-T1-TOTAL]],"")</f>
        <v>7.4074074074074077E-3</v>
      </c>
      <c r="KY367" s="26">
        <f>IFERROR(Tableau17[[#This Row],[2017 (L)-T1-REM]]/Tableau17[[#This Row],[2017 (L)-T1-TOTAL]],"")</f>
        <v>0.2814814814814815</v>
      </c>
      <c r="KZ367" s="26">
        <f>IFERROR(Tableau17[[#This Row],[2017 (L)-T1-SOC]]/Tableau17[[#This Row],[2017 (L)-T1-TOTAL]],"")</f>
        <v>0</v>
      </c>
      <c r="LA367" s="26">
        <f>IFERROR(Tableau17[[#This Row],[2017 (L)-T1-UDI]]/Tableau17[[#This Row],[2017 (L)-T1-TOTAL]],"")</f>
        <v>0</v>
      </c>
      <c r="LB367" s="26">
        <f>IFERROR(Tableau17[[#This Row],[2017 (L)-T2-FI]]/Tableau17[[#This Row],[2017 (L)-T2-TOTAL]],"")</f>
        <v>0.48728813559322032</v>
      </c>
      <c r="LC367" s="26">
        <f>IFERROR(Tableau17[[#This Row],[2017 (L)-T2-FN]]/Tableau17[[#This Row],[2017 (L)-T2-TOTAL]],"")</f>
        <v>0</v>
      </c>
      <c r="LD367" s="26">
        <f>IFERROR(Tableau17[[#This Row],[2017 (L)-T2-LR]]/Tableau17[[#This Row],[2017 (L)-T2-TOTAL]],"")</f>
        <v>0</v>
      </c>
      <c r="LE367" s="26">
        <f>IFERROR(Tableau17[[#This Row],[2017 (L)-T2-MDM]]/Tableau17[[#This Row],[2017 (L)-T2-TOTAL]],"")</f>
        <v>0</v>
      </c>
      <c r="LF367" s="26">
        <f>IFERROR(Tableau17[[#This Row],[2017 (L)-T2-REM]]/Tableau17[[#This Row],[2017 (L)-T2-TOTAL]],"")</f>
        <v>0.51271186440677963</v>
      </c>
      <c r="LG367" s="26">
        <f>IFERROR(Tableau17[[#This Row],[2017-T1-ARTHAUD Nathalie]]/Tableau17[[#This Row],[2017-T1-TOTAL]],"")</f>
        <v>4.807692307692308E-3</v>
      </c>
      <c r="LH367" s="26">
        <f>IFERROR(Tableau17[[#This Row],[2017-T1-ASSELINEAU Fran]]/Tableau17[[#This Row],[2017-T1-TOTAL]],"")</f>
        <v>8.0128205128205121E-3</v>
      </c>
      <c r="LI367" s="26">
        <f>IFERROR(Tableau17[[#This Row],[2017-T1-CHEMINADE Jacques]]/Tableau17[[#This Row],[2017-T1-TOTAL]],"")</f>
        <v>1.6025641025641025E-3</v>
      </c>
      <c r="LJ367" s="26">
        <f>IFERROR(Tableau17[[#This Row],[2017-T1-DUPONT-AIGNAN Nicolas]]/Tableau17[[#This Row],[2017-T1-TOTAL]],"")</f>
        <v>3.685897435897436E-2</v>
      </c>
      <c r="LK367" s="26">
        <f>IFERROR(Tableau17[[#This Row],[2017-T1-FILLON Fran]]/Tableau17[[#This Row],[2017-T1-TOTAL]],"")</f>
        <v>0.15064102564102563</v>
      </c>
      <c r="LL367" s="26">
        <f>IFERROR(Tableau17[[#This Row],[2017-T1-HAMON Beno]]/Tableau17[[#This Row],[2017-T1-TOTAL]],"")</f>
        <v>5.4487179487179488E-2</v>
      </c>
      <c r="LM367" s="26">
        <f>IFERROR(Tableau17[[#This Row],[2017-T1-LASSALLE Jean]]/Tableau17[[#This Row],[2017-T1-TOTAL]],"")</f>
        <v>1.4423076923076924E-2</v>
      </c>
      <c r="LN367" s="26">
        <f>IFERROR(Tableau17[[#This Row],[2017-T1-LE PEN Marine]]/Tableau17[[#This Row],[2017-T1-TOTAL]],"")</f>
        <v>0.33974358974358976</v>
      </c>
      <c r="LO367" s="26">
        <f>IFERROR(Tableau17[[#This Row],[2017-T1-M Jean-Luc]]/Tableau17[[#This Row],[2017-T1-TOTAL]],"")</f>
        <v>0.22115384615384615</v>
      </c>
      <c r="LP367" s="26">
        <f>IFERROR(Tableau17[[#This Row],[2017-T1-MACRON Emmanuel]]/Tableau17[[#This Row],[2017-T1-TOTAL]],"")</f>
        <v>0.15865384615384615</v>
      </c>
      <c r="LQ367" s="26">
        <f>IFERROR(Tableau17[[#This Row],[2017-T1-POUTOU Philippe]]/Tableau17[[#This Row],[2017-T1-TOTAL]],"")</f>
        <v>9.6153846153846159E-3</v>
      </c>
      <c r="LR367" s="26">
        <f>IFERROR(Tableau17[[#This Row],[2017-T2-LE PEN Marine]]/Tableau17[[#This Row],[2017-T2-TOTAL]],"")</f>
        <v>0.5027932960893855</v>
      </c>
      <c r="LS367" s="26">
        <f>IFERROR(Tableau17[[#This Row],[2017-T2-MACRON Emmanuel]]/Tableau17[[#This Row],[2017-T2-TOTAL]],"")</f>
        <v>0.4972067039106145</v>
      </c>
      <c r="LT367" s="26">
        <f>IFERROR(Tableau17[[#This Row],[2019-T1-ALEXANDRE Audric]]/Tableau17[[#This Row],[2019-T1-TOTAL]],"")</f>
        <v>0</v>
      </c>
      <c r="LU367" s="26">
        <f>IFERROR(Tableau17[[#This Row],[2019-T1-ARTHAUD Nathalie]]/Tableau17[[#This Row],[2019-T1-TOTAL]],"")</f>
        <v>1.1869436201780416E-2</v>
      </c>
      <c r="LV367" s="26">
        <f>IFERROR(Tableau17[[#This Row],[2019-T1-ASSELINEAU François]]/Tableau17[[#This Row],[2019-T1-TOTAL]],"")</f>
        <v>1.7804154302670624E-2</v>
      </c>
      <c r="LW367" s="26">
        <f>IFERROR(Tableau17[[#This Row],[2019-T1-AUBRY Manon]]/Tableau17[[#This Row],[2019-T1-TOTAL]],"")</f>
        <v>9.1988130563798218E-2</v>
      </c>
      <c r="LX367" s="26">
        <f>IFERROR(Tableau17[[#This Row],[2019-T1-AZERGUI Nagib]]/Tableau17[[#This Row],[2019-T1-TOTAL]],"")</f>
        <v>8.9020771513353119E-3</v>
      </c>
      <c r="LY367" s="26">
        <f>IFERROR(Tableau17[[#This Row],[2019-T1-BARDELLA Jordan]]/Tableau17[[#This Row],[2019-T1-TOTAL]],"")</f>
        <v>0.39465875370919884</v>
      </c>
      <c r="LZ367" s="26">
        <f>IFERROR(Tableau17[[#This Row],[2019-T1-BELLAMY François-Xavier]]/Tableau17[[#This Row],[2019-T1-TOTAL]],"")</f>
        <v>7.418397626112759E-2</v>
      </c>
      <c r="MA367" s="26">
        <f>IFERROR(Tableau17[[#This Row],[2019-T1-BIDOU Olivier]]/Tableau17[[#This Row],[2019-T1-TOTAL]],"")</f>
        <v>0</v>
      </c>
      <c r="MB367" s="26">
        <f>IFERROR(Tableau17[[#This Row],[2019-T1-BOURG Dominique]]/Tableau17[[#This Row],[2019-T1-TOTAL]],"")</f>
        <v>1.7804154302670624E-2</v>
      </c>
      <c r="MC367" s="26">
        <f>IFERROR(Tableau17[[#This Row],[2019-T1-BROSSAT Ian]]/Tableau17[[#This Row],[2019-T1-TOTAL]],"")</f>
        <v>3.2640949554896145E-2</v>
      </c>
      <c r="MD367" s="26">
        <f>IFERROR(Tableau17[[#This Row],[2019-T1-CAILLAUD Sophie]]/Tableau17[[#This Row],[2019-T1-TOTAL]],"")</f>
        <v>0</v>
      </c>
      <c r="ME367" s="26">
        <f>IFERROR(Tableau17[[#This Row],[2019-T1-CAMUS Renaud]]/Tableau17[[#This Row],[2019-T1-TOTAL]],"")</f>
        <v>0</v>
      </c>
      <c r="MF367" s="26">
        <f>IFERROR(Tableau17[[#This Row],[2019-T1-CHALENÇON Christophe]]/Tableau17[[#This Row],[2019-T1-TOTAL]],"")</f>
        <v>0</v>
      </c>
      <c r="MG367" s="26">
        <f>IFERROR(Tableau17[[#This Row],[2019-T1-CORBET Cathy Denise Ginette]]/Tableau17[[#This Row],[2019-T1-TOTAL]],"")</f>
        <v>0</v>
      </c>
      <c r="MH367" s="26">
        <f>IFERROR(Tableau17[[#This Row],[2019-T1-DE PREVOISIN Robert]]/Tableau17[[#This Row],[2019-T1-TOTAL]],"")</f>
        <v>0</v>
      </c>
      <c r="MI367" s="26">
        <f>IFERROR(Tableau17[[#This Row],[2019-T1-DELFEL Thérèse]]/Tableau17[[#This Row],[2019-T1-TOTAL]],"")</f>
        <v>0</v>
      </c>
      <c r="MJ367" s="26">
        <f>IFERROR(Tableau17[[#This Row],[2019-T1-DIEUMEGARD Pierre]]/Tableau17[[#This Row],[2019-T1-TOTAL]],"")</f>
        <v>0</v>
      </c>
      <c r="MK367" s="26">
        <f>IFERROR(Tableau17[[#This Row],[2019-T1-DUPONT-AIGNAN Nicolas]]/Tableau17[[#This Row],[2019-T1-TOTAL]],"")</f>
        <v>4.1543026706231452E-2</v>
      </c>
      <c r="ML367" s="26">
        <f>IFERROR(Tableau17[[#This Row],[2019-T1-GERNIGON Yves]]/Tableau17[[#This Row],[2019-T1-TOTAL]],"")</f>
        <v>2.967359050445104E-3</v>
      </c>
      <c r="MM367" s="26">
        <f>IFERROR(Tableau17[[#This Row],[2019-T1-GLUCKSMANN Raphaël]]/Tableau17[[#This Row],[2019-T1-TOTAL]],"")</f>
        <v>5.637982195845697E-2</v>
      </c>
      <c r="MN367" s="26">
        <f>IFERROR(Tableau17[[#This Row],[2019-T1-HAMON Benoît]]/Tableau17[[#This Row],[2019-T1-TOTAL]],"")</f>
        <v>2.3738872403560832E-2</v>
      </c>
      <c r="MO367" s="26">
        <f>IFERROR(Tableau17[[#This Row],[2019-T1-HELGEN Gilles]]/Tableau17[[#This Row],[2019-T1-TOTAL]],"")</f>
        <v>0</v>
      </c>
      <c r="MP367" s="26">
        <f>IFERROR(Tableau17[[#This Row],[2019-T1-JADOT Yannick]]/Tableau17[[#This Row],[2019-T1-TOTAL]],"")</f>
        <v>0.10682492581602374</v>
      </c>
      <c r="MQ367" s="26">
        <f>IFERROR(Tableau17[[#This Row],[2019-T1-LAGARDE Jean-Christophe]]/Tableau17[[#This Row],[2019-T1-TOTAL]],"")</f>
        <v>1.1869436201780416E-2</v>
      </c>
      <c r="MR367" s="26">
        <f>IFERROR(Tableau17[[#This Row],[2019-T1-LALANNE Francis]]/Tableau17[[#This Row],[2019-T1-TOTAL]],"")</f>
        <v>2.967359050445104E-3</v>
      </c>
      <c r="MS367" s="26">
        <f>IFERROR(Tableau17[[#This Row],[2019-T1-LOISEAU Nathalie]]/Tableau17[[#This Row],[2019-T1-TOTAL]],"")</f>
        <v>0.10385756676557864</v>
      </c>
      <c r="MT367" s="26">
        <f>IFERROR(Tableau17[[#This Row],[2019-T1-MARIE Florie]]/Tableau17[[#This Row],[2019-T1-TOTAL]],"")</f>
        <v>0</v>
      </c>
      <c r="MU367" s="26">
        <f>IFERROR(Tableau17[[#This Row],[2008-T1-MACROEXTRDROITE]]/Tableau17[[#This Row],[2008-T1-MACROTOTALE]],"")</f>
        <v>9.6718480138169263E-2</v>
      </c>
      <c r="MV367" s="26">
        <f>IFERROR(Tableau17[[#This Row],[2008-T1-MACRODROITE]]/Tableau17[[#This Row],[2008-T1-MACROTOTALE]],"")</f>
        <v>0.48186528497409326</v>
      </c>
      <c r="MW367" s="26">
        <f>IFERROR(Tableau17[[#This Row],[2008-T1-MACROCENTRE]]/Tableau17[[#This Row],[2008-T1-MACROTOTALE]],"")</f>
        <v>0</v>
      </c>
      <c r="MX367" s="26">
        <f>IFERROR(Tableau17[[#This Row],[2008-T1-MACROGAUCHE]]/Tableau17[[#This Row],[2008-T1-MACROTOTALE]],"")</f>
        <v>0.4214162348877375</v>
      </c>
      <c r="MY367" s="26">
        <f>IFERROR(Tableau17[[#This Row],[2008-T1-MACROAUTRE]]/Tableau17[[#This Row],[2008-T1-MACROTOTALE]],"")</f>
        <v>0</v>
      </c>
      <c r="MZ367" s="26">
        <f>IFERROR(Tableau17[[#This Row],[2008-T2-MACROEXTRDROITE]]/Tableau17[[#This Row],[2008-T2-MACROTOTALE]],"")</f>
        <v>0</v>
      </c>
      <c r="NA367" s="26">
        <f>IFERROR(Tableau17[[#This Row],[2008-T2-MACRODROITE]]/Tableau17[[#This Row],[2008-T2-MACROTOTALE]],"")</f>
        <v>0.54</v>
      </c>
      <c r="NB367" s="26">
        <f>IFERROR(Tableau17[[#This Row],[2008-T2-MACROCENTRE]]/Tableau17[[#This Row],[2008-T2-MACROTOTALE]],"")</f>
        <v>0</v>
      </c>
      <c r="NC367" s="26">
        <f>IFERROR(Tableau17[[#This Row],[2008-T2-MACROGAUCHE]]/Tableau17[[#This Row],[2008-T2-MACROTOTALE]],"")</f>
        <v>0.46</v>
      </c>
      <c r="ND367" s="26">
        <f>IFERROR(Tableau17[[#This Row],[2008-T2-MACROAUTRE]]/Tableau17[[#This Row],[2008-T2-MACROTOTALE]],"")</f>
        <v>0</v>
      </c>
      <c r="NE367" s="26">
        <f>IFERROR(Tableau17[[#This Row],[2014-T1-MACROEXTRDROITE]]/Tableau17[[#This Row],[2014-T1-MACROTOTALE]],"")</f>
        <v>0.2413793103448276</v>
      </c>
      <c r="NF367" s="26">
        <f>IFERROR(Tableau17[[#This Row],[2014-T1-MACRODROITE]]/Tableau17[[#This Row],[2014-T1-MACROTOTALE]],"")</f>
        <v>0.46247464503042596</v>
      </c>
      <c r="NG367" s="26">
        <f>IFERROR(Tableau17[[#This Row],[2014-T1-MACROCENTRE]]/Tableau17[[#This Row],[2014-T1-MACROTOTALE]],"")</f>
        <v>6.0851926977687626E-3</v>
      </c>
      <c r="NH367" s="26">
        <f>IFERROR(Tableau17[[#This Row],[2014-T1-MACROGAUCHE]]/Tableau17[[#This Row],[2014-T1-MACROTOTALE]],"")</f>
        <v>0.29006085192697767</v>
      </c>
      <c r="NI367" s="26">
        <f>IFERROR(Tableau17[[#This Row],[2014-T1-MACROAUTRE]]/Tableau17[[#This Row],[2014-T1-MACROTOTALE]],"")</f>
        <v>0</v>
      </c>
      <c r="NJ367" s="26">
        <f>IFERROR(Tableau17[[#This Row],[2014-T2-MACROEXTRDROITE]]/Tableau17[[#This Row],[2014-T2-MACROTOTALE]],"")</f>
        <v>0.27037773359840955</v>
      </c>
      <c r="NK367" s="26">
        <f>IFERROR(Tableau17[[#This Row],[2014-T2-MACRODROITE]]/Tableau17[[#This Row],[2014-T2-MACROTOTALE]],"")</f>
        <v>0.52286282306163023</v>
      </c>
      <c r="NL367" s="26">
        <f>IFERROR(Tableau17[[#This Row],[2014-T2-MACROCENTRE]]/Tableau17[[#This Row],[2014-T2-MACROTOTALE]],"")</f>
        <v>0</v>
      </c>
      <c r="NM367" s="26">
        <f>IFERROR(Tableau17[[#This Row],[2014-T2-MACROGAUCHE]]/Tableau17[[#This Row],[2014-T2-MACROTOTALE]],"")</f>
        <v>0.20675944333996024</v>
      </c>
      <c r="NN367" s="26">
        <f>IFERROR(Tableau17[[#This Row],[2014-T2-MACROAUTRE]]/Tableau17[[#This Row],[2014-T2-MACROTOTALE]],"")</f>
        <v>0</v>
      </c>
      <c r="NO367" s="26">
        <f>IFERROR( Tableau17[[#This Row],[2015-T1-MACROEXTRDROITE]]/Tableau17[[#This Row],[2015-T1-MACROTOTALE]],"")</f>
        <v>0.41475826972010177</v>
      </c>
      <c r="NP367" s="26">
        <f>IFERROR(Tableau17[[#This Row],[2015-T1-MACRODROITE]]/Tableau17[[#This Row],[2015-T1-MACROTOTALE]],"")</f>
        <v>0.28244274809160308</v>
      </c>
      <c r="NQ367" s="26">
        <f>IFERROR(Tableau17[[#This Row],[2015-T1-MACROCENTRE]]/Tableau17[[#This Row],[2015-T1-MACROTOTALE]],"")</f>
        <v>0</v>
      </c>
      <c r="NR367" s="26">
        <f>IFERROR(Tableau17[[#This Row],[2015-T1-MACROGAUCHE]]/Tableau17[[#This Row],[2015-T1-MACROTOTALE]],"")</f>
        <v>0.27226463104325699</v>
      </c>
      <c r="NS367" s="26">
        <f>IFERROR(Tableau17[[#This Row],[2015-T1-MACROAUTRE]]/Tableau17[[#This Row],[2015-T1-MACROTOTALE]],"")</f>
        <v>3.0534351145038167E-2</v>
      </c>
      <c r="NT367" s="26">
        <f>IFERROR(Tableau17[[#This Row],[2015-T2-MACROEXTRDROITE]]/Tableau17[[#This Row],[2015-T2-MACROTOTALE]],"")</f>
        <v>0.46418338108882523</v>
      </c>
      <c r="NU367" s="26">
        <f>IFERROR(Tableau17[[#This Row],[2015-T2-MACRODROITE]]/Tableau17[[#This Row],[2015-T2-MACROTOTALE]],"")</f>
        <v>0.53581661891117482</v>
      </c>
      <c r="NV367" s="26">
        <f>IFERROR(Tableau17[[#This Row],[2015-T2-MACROCENTRE]]/Tableau17[[#This Row],[2015-T2-MACROTOTALE]],"")</f>
        <v>0</v>
      </c>
      <c r="NW367" s="26">
        <f>IFERROR(Tableau17[[#This Row],[2015-T2-MACROGAUCHE]]/Tableau17[[#This Row],[2015-T2-MACROTOTALE]],"")</f>
        <v>0</v>
      </c>
      <c r="NX367" s="26">
        <f>IFERROR(Tableau17[[#This Row],[2015-T2-MACROAUTRE]]/Tableau17[[#This Row],[2015-T2-MACROTOTALE]],"")</f>
        <v>0</v>
      </c>
      <c r="NY367" s="26">
        <f>IFERROR(Tableau17[[#This Row],[2017-T1-MACROEXTRDROITE]]/Tableau17[[#This Row],[2017-T1-MACROTOTALE]],"")</f>
        <v>0.38621794871794873</v>
      </c>
      <c r="NZ367" s="26">
        <f>IFERROR(Tableau17[[#This Row],[2017-T1-MACRODROITE]]/Tableau17[[#This Row],[2017-T1-MACROTOTALE]],"")</f>
        <v>0.15064102564102563</v>
      </c>
      <c r="OA367" s="26">
        <f>IFERROR(Tableau17[[#This Row],[2017-T1-MACROCENTRE]]/Tableau17[[#This Row],[2017-T1-MACROTOTALE]],"")</f>
        <v>0.15865384615384615</v>
      </c>
      <c r="OB367" s="26">
        <f>IFERROR(Tableau17[[#This Row],[2017-T1-MACROGAUCHE]]/Tableau17[[#This Row],[2017-T1-MACROTOTALE]],"")</f>
        <v>0.29006410256410259</v>
      </c>
      <c r="OC367" s="26">
        <f>IFERROR(Tableau17[[#This Row],[2017-T1-MACROAUTRE]]/Tableau17[[#This Row],[2017-T1-MACROTOTALE]],"")</f>
        <v>1.4423076923076924E-2</v>
      </c>
      <c r="OD367" s="26">
        <f>IFERROR(Tableau17[[#This Row],[2017-T2-MACROEXTRDROITE]]/Tableau17[[#This Row],[2017-T2-MACROTOTALE]],"")</f>
        <v>0.5027932960893855</v>
      </c>
      <c r="OE367" s="26">
        <f>IFERROR(Tableau17[[#This Row],[2017-T2-MACRODROITE]]/Tableau17[[#This Row],[2017-T2-MACROTOTALE]],"")</f>
        <v>0</v>
      </c>
      <c r="OF367" s="26">
        <f>IFERROR(Tableau17[[#This Row],[2017-T2-MACROCENTRE]]/Tableau17[[#This Row],[2017-T2-MACROTOTALE]],"")</f>
        <v>0.4972067039106145</v>
      </c>
      <c r="OG367" s="26">
        <f>IFERROR(Tableau17[[#This Row],[2017-T2-MACROGAUCHE]]/Tableau17[[#This Row],[2017-T2-MACROTOTALE]],"")</f>
        <v>0</v>
      </c>
      <c r="OH367" s="26">
        <f>IFERROR(Tableau17[[#This Row],[2017-T2-MACROAUTRE]]/Tableau17[[#This Row],[2017-T2-MACROTOTALE]],"")</f>
        <v>0</v>
      </c>
      <c r="OI367" s="26">
        <f>IFERROR(Tableau17[[#This Row],[2019-T1-MACROEXTRDROITE]]/Tableau17[[#This Row],[2019-T1-MACROTOTALE]],"")</f>
        <v>0.45533141210374639</v>
      </c>
      <c r="OJ367" s="26">
        <f>IFERROR(Tableau17[[#This Row],[2019-T1-MACRODROITE]]/Tableau17[[#This Row],[2019-T1-MACROTOTALE]],"")</f>
        <v>8.3573487031700283E-2</v>
      </c>
      <c r="OK367" s="26">
        <f>IFERROR(Tableau17[[#This Row],[2019-T1-MACROCENTRE]]/Tableau17[[#This Row],[2019-T1-MACROTOTALE]],"")</f>
        <v>0.10086455331412104</v>
      </c>
      <c r="OL367" s="26">
        <f>IFERROR(Tableau17[[#This Row],[2019-T1-MACROGAUCHE]]/Tableau17[[#This Row],[2019-T1-MACROTOTALE]],"")</f>
        <v>0.31412103746397696</v>
      </c>
      <c r="OM367" s="26">
        <f>IFERROR(Tableau17[[#This Row],[2019-T1-MACROAUTRE]]/Tableau17[[#This Row],[2019-T1-MACROTOTALE]],"")</f>
        <v>4.6109510086455328E-2</v>
      </c>
      <c r="ON367" s="26">
        <f>IFERROR(Tableau17[[#This Row],[2020-T1-MACROEXTRDROITE]]/Tableau17[[#This Row],[2020-T1-MACROTOTALE]],"")</f>
        <v>0.23529411764705882</v>
      </c>
      <c r="OO367" s="26">
        <f>IFERROR(Tableau17[[#This Row],[2020-T1-MACRODROITE]]/Tableau17[[#This Row],[2020-T1-MACROTOTALE]],"")</f>
        <v>0.48529411764705882</v>
      </c>
      <c r="OP367" s="26">
        <f>IFERROR(Tableau17[[#This Row],[2020-T1-MACROCENTRE]]/Tableau17[[#This Row],[2020-T1-MACROTOTALE]],"")</f>
        <v>2.9411764705882353E-2</v>
      </c>
      <c r="OQ367" s="26">
        <f>IFERROR(Tableau17[[#This Row],[2020-T1-MACROGAUCHE]]/Tableau17[[#This Row],[2020-T1-MACROTOTALE]],"")</f>
        <v>0.25</v>
      </c>
      <c r="OR367" s="26">
        <f>IFERROR(Tableau17[[#This Row],[2020-T1-MACROAUTRE]]/Tableau17[[#This Row],[2020-T1-MACROTOTALE]],"")</f>
        <v>0</v>
      </c>
      <c r="OS367" s="26">
        <f>IFERROR(Tableau17[[#This Row],[2017 (L)-T1-MACROEXTRDROITE]]/Tableau17[[#This Row],[2017 (L)-T1-MACROTOTALE]],"")</f>
        <v>7.4074074074074077E-3</v>
      </c>
      <c r="OT367" s="26">
        <f>IFERROR(Tableau17[[#This Row],[2017 (L)-T1-MACRODROITE]]/Tableau17[[#This Row],[2017 (L)-T1-MACROTOTALE]],"")</f>
        <v>0.38148148148148148</v>
      </c>
      <c r="OU367" s="26">
        <f>IFERROR(Tableau17[[#This Row],[2017 (L)-T1-MACROCENTRE]]/Tableau17[[#This Row],[2017 (L)-T1-MACROTOTALE]],"")</f>
        <v>0.2814814814814815</v>
      </c>
      <c r="OV367" s="26">
        <f>IFERROR(Tableau17[[#This Row],[2017 (L)-T1-MACROGAUCHE]]/Tableau17[[#This Row],[2017 (L)-T1-MACROTOTALE]],"")</f>
        <v>0.31851851851851853</v>
      </c>
      <c r="OW367" s="26">
        <f>IFERROR(Tableau17[[#This Row],[2017 (L)-T1-MACROAUTRE]]/Tableau17[[#This Row],[2017 (L)-T1-MACROTOTALE]],"")</f>
        <v>1.1111111111111112E-2</v>
      </c>
      <c r="OX367" s="26">
        <f>IFERROR(Tableau17[[#This Row],[2017 (L)-T2-MACROEXTRDROITE]]/Tableau17[[#This Row],[2017 (L)-T2-MACROTOTALE]],"")</f>
        <v>0</v>
      </c>
      <c r="OY367" s="26">
        <f>IFERROR(Tableau17[[#This Row],[2017 (L)-T2-MACRODROITE]]/Tableau17[[#This Row],[2017 (L)-T2-MACROTOTALE]],"")</f>
        <v>0</v>
      </c>
      <c r="OZ367" s="26">
        <f>IFERROR(Tableau17[[#This Row],[2017 (L)-T2-MACROCENTRE]]/Tableau17[[#This Row],[2017 (L)-T2-MACROTOTALE]],"")</f>
        <v>0.51271186440677963</v>
      </c>
      <c r="PA367" s="26">
        <f>IFERROR(Tableau17[[#This Row],[2017 (L)-T2-MACROGAUCHE]]/Tableau17[[#This Row],[2017 (L)-T2-MACROTOTALE]],"")</f>
        <v>0.48728813559322032</v>
      </c>
      <c r="PB367" s="26">
        <f>IFERROR(Tableau17[[#This Row],[2017 (L)-T2-MACROAUTRE]]/Tableau17[[#This Row],[2017 (L)-T2-MACROTOTALE]],"")</f>
        <v>0</v>
      </c>
      <c r="PC367" s="26">
        <f>IFERROR(Tableau17[[#This Row],[2008_T1_PROCUS]]/Tableau17[[#This Row],[2008_T1_INSCRITS]],0)</f>
        <v>3.5320088300220751E-2</v>
      </c>
      <c r="PD367" s="26">
        <f>IFERROR(Tableau17[[#This Row],[2008_T2_PROCUS]]/Tableau17[[#This Row],[2008_T2_INSCRITS]],0)</f>
        <v>5.4083885209713023E-2</v>
      </c>
      <c r="PE367" s="26">
        <f>Tableau17[[#This Row],[2014_T1_PROCUS]]/Tableau17[[#This Row],[2014_T1_INSCRITS]]</f>
        <v>4.7846889952153108E-3</v>
      </c>
      <c r="PF367" s="26">
        <f>IFERROR(Tableau17[[#This Row],[2014_T2_PROCUS]]/Tableau17[[#This Row],[2014_T2_INSCRITS]],0)</f>
        <v>9.5693779904306216E-3</v>
      </c>
    </row>
    <row r="368" spans="1:422" hidden="1" x14ac:dyDescent="0.2">
      <c r="A368" s="1">
        <v>4</v>
      </c>
      <c r="B368" s="1" t="s">
        <v>353</v>
      </c>
      <c r="C368" s="1" t="s">
        <v>357</v>
      </c>
      <c r="D368" s="1" t="s">
        <v>357</v>
      </c>
      <c r="E368" s="1">
        <v>810</v>
      </c>
      <c r="F368" s="1">
        <v>5.3875520000000003</v>
      </c>
      <c r="G368" s="1">
        <v>43.265473999999998</v>
      </c>
      <c r="H368" s="3">
        <v>1012</v>
      </c>
      <c r="I368" s="3">
        <v>275</v>
      </c>
      <c r="L368" s="1">
        <v>32</v>
      </c>
      <c r="M368" s="1">
        <v>13</v>
      </c>
      <c r="P368" s="1">
        <v>76</v>
      </c>
      <c r="Q368" s="1">
        <v>19</v>
      </c>
      <c r="R368" s="1">
        <v>46</v>
      </c>
      <c r="S368" s="1">
        <v>54</v>
      </c>
      <c r="T368" s="1">
        <v>29</v>
      </c>
      <c r="U368" s="1">
        <v>269</v>
      </c>
      <c r="V368" s="1">
        <v>1054</v>
      </c>
      <c r="W368" s="1">
        <v>573</v>
      </c>
      <c r="X368" s="1">
        <v>5</v>
      </c>
      <c r="Y368" s="2">
        <v>0.54364325999999996</v>
      </c>
      <c r="AB368" s="1">
        <v>0</v>
      </c>
      <c r="AD368" s="1">
        <v>1012</v>
      </c>
      <c r="AE368" s="1">
        <v>275</v>
      </c>
      <c r="AF368" s="2">
        <v>0.27173913</v>
      </c>
      <c r="AG368" s="1">
        <f t="shared" si="5"/>
        <v>275</v>
      </c>
      <c r="AH368" s="1">
        <v>1042</v>
      </c>
      <c r="AI368" s="1">
        <v>584</v>
      </c>
      <c r="AJ368" s="1">
        <v>5</v>
      </c>
      <c r="AK368" s="2">
        <v>0.56046065</v>
      </c>
      <c r="AN368" s="1">
        <v>0</v>
      </c>
      <c r="AP368" s="1">
        <v>1066</v>
      </c>
      <c r="AQ368" s="1">
        <v>503</v>
      </c>
      <c r="AR368" s="2">
        <v>0.47185740999999998</v>
      </c>
      <c r="AS368" s="1">
        <v>1066</v>
      </c>
      <c r="AT368" s="1">
        <v>469</v>
      </c>
      <c r="AU368" s="2">
        <v>0.43996247999999999</v>
      </c>
      <c r="AV368" s="1">
        <v>1035</v>
      </c>
      <c r="AW368" s="1">
        <v>466</v>
      </c>
      <c r="AX368" s="2">
        <v>0.45024154999999999</v>
      </c>
      <c r="AY368" s="1">
        <v>1035</v>
      </c>
      <c r="AZ368" s="1">
        <v>370</v>
      </c>
      <c r="BA368" s="2">
        <v>0.35748792000000001</v>
      </c>
      <c r="BB368" s="1">
        <v>1036</v>
      </c>
      <c r="BC368" s="1">
        <v>794</v>
      </c>
      <c r="BD368" s="2">
        <v>0.76640927000000003</v>
      </c>
      <c r="BE368" s="1">
        <v>1036</v>
      </c>
      <c r="BF368" s="1">
        <v>737</v>
      </c>
      <c r="BG368" s="2">
        <v>0.71138995999999999</v>
      </c>
      <c r="BH368" s="1">
        <v>1013</v>
      </c>
      <c r="BI368" s="1">
        <v>493</v>
      </c>
      <c r="BJ368" s="2">
        <v>0.48667325</v>
      </c>
      <c r="BK368" s="1">
        <v>33</v>
      </c>
      <c r="BN368" s="1">
        <v>30</v>
      </c>
      <c r="BO368" s="1">
        <v>65</v>
      </c>
      <c r="BP368" s="1">
        <v>266</v>
      </c>
      <c r="BQ368" s="1">
        <v>174</v>
      </c>
      <c r="BR368" s="1">
        <v>568</v>
      </c>
      <c r="BZ368" s="1">
        <v>36</v>
      </c>
      <c r="CB368" s="1">
        <v>45</v>
      </c>
      <c r="CC368" s="1">
        <v>114</v>
      </c>
      <c r="CD368" s="1">
        <v>273</v>
      </c>
      <c r="CE368" s="1">
        <v>87</v>
      </c>
      <c r="CF368" s="1">
        <v>555</v>
      </c>
      <c r="CM368" s="1">
        <v>5</v>
      </c>
      <c r="CN368" s="1">
        <v>22</v>
      </c>
      <c r="CO368" s="1">
        <v>92</v>
      </c>
      <c r="CP368" s="1">
        <v>141</v>
      </c>
      <c r="CQ368" s="1">
        <v>34</v>
      </c>
      <c r="CT368" s="1">
        <v>167</v>
      </c>
      <c r="CW368" s="1">
        <v>461</v>
      </c>
      <c r="CY368" s="1">
        <v>149</v>
      </c>
      <c r="DA368" s="1">
        <v>310</v>
      </c>
      <c r="DC368" s="1">
        <v>459</v>
      </c>
      <c r="DD368" s="1">
        <v>13</v>
      </c>
      <c r="DE368" s="1">
        <v>3</v>
      </c>
      <c r="DF368" s="1">
        <v>4</v>
      </c>
      <c r="DI368" s="1">
        <v>25</v>
      </c>
      <c r="DJ368" s="1">
        <v>6</v>
      </c>
      <c r="DK368" s="1">
        <v>2</v>
      </c>
      <c r="DL368" s="1">
        <v>67</v>
      </c>
      <c r="DM368" s="1">
        <v>71</v>
      </c>
      <c r="DN368" s="1">
        <v>80</v>
      </c>
      <c r="DQ368" s="1">
        <v>0</v>
      </c>
      <c r="DR368" s="1">
        <v>177</v>
      </c>
      <c r="DS368" s="1">
        <v>13</v>
      </c>
      <c r="DU368" s="1">
        <v>461</v>
      </c>
      <c r="DX368" s="1">
        <v>147</v>
      </c>
      <c r="DZ368" s="1">
        <v>202</v>
      </c>
      <c r="EA368" s="1">
        <v>349</v>
      </c>
      <c r="EB368" s="1">
        <v>2</v>
      </c>
      <c r="EC368" s="1">
        <v>4</v>
      </c>
      <c r="ED368" s="1">
        <v>0</v>
      </c>
      <c r="EE368" s="1">
        <v>29</v>
      </c>
      <c r="EF368" s="1">
        <v>184</v>
      </c>
      <c r="EG368" s="1">
        <v>40</v>
      </c>
      <c r="EH368" s="1">
        <v>5</v>
      </c>
      <c r="EI368" s="1">
        <v>165</v>
      </c>
      <c r="EJ368" s="1">
        <v>151</v>
      </c>
      <c r="EK368" s="1">
        <v>194</v>
      </c>
      <c r="EL368" s="1">
        <v>8</v>
      </c>
      <c r="EM368" s="1">
        <v>782</v>
      </c>
      <c r="EN368" s="1">
        <v>208</v>
      </c>
      <c r="EO368" s="1">
        <v>470</v>
      </c>
      <c r="EP368" s="1">
        <v>678</v>
      </c>
      <c r="EQ368" s="1">
        <v>0</v>
      </c>
      <c r="ER368" s="1">
        <v>3</v>
      </c>
      <c r="ES368" s="1">
        <v>5</v>
      </c>
      <c r="ET368" s="1">
        <v>17</v>
      </c>
      <c r="EU368" s="1">
        <v>1</v>
      </c>
      <c r="EV368" s="1">
        <v>117</v>
      </c>
      <c r="EW368" s="1">
        <v>34</v>
      </c>
      <c r="EX368" s="1">
        <v>1</v>
      </c>
      <c r="EY368" s="1">
        <v>11</v>
      </c>
      <c r="EZ368" s="1">
        <v>16</v>
      </c>
      <c r="FA368" s="1">
        <v>0</v>
      </c>
      <c r="FB368" s="1">
        <v>0</v>
      </c>
      <c r="FC368" s="1">
        <v>0</v>
      </c>
      <c r="FD368" s="1">
        <v>0</v>
      </c>
      <c r="FE368" s="1">
        <v>0</v>
      </c>
      <c r="FF368" s="1">
        <v>0</v>
      </c>
      <c r="FG368" s="1">
        <v>0</v>
      </c>
      <c r="FH368" s="1">
        <v>14</v>
      </c>
      <c r="FI368" s="1">
        <v>0</v>
      </c>
      <c r="FJ368" s="1">
        <v>28</v>
      </c>
      <c r="FK368" s="1">
        <v>17</v>
      </c>
      <c r="FL368" s="1">
        <v>0</v>
      </c>
      <c r="FM368" s="1">
        <v>61</v>
      </c>
      <c r="FN368" s="1">
        <v>10</v>
      </c>
      <c r="FO368" s="1">
        <v>3</v>
      </c>
      <c r="FP368" s="1">
        <v>129</v>
      </c>
      <c r="FQ368" s="1">
        <v>0</v>
      </c>
      <c r="FR368" s="1">
        <f>SUM(Tableau17[[#This Row],[2019-T1-ALEXANDRE Audric]:[2019-T1-MARIE Florie]])</f>
        <v>467</v>
      </c>
      <c r="FS368" s="1">
        <v>65</v>
      </c>
      <c r="FT368" s="1">
        <v>299</v>
      </c>
      <c r="FU368" s="1">
        <v>0</v>
      </c>
      <c r="FV368" s="1">
        <v>204</v>
      </c>
      <c r="FW368" s="1">
        <v>0</v>
      </c>
      <c r="FX368" s="1">
        <v>568</v>
      </c>
      <c r="GD368" s="1">
        <v>0</v>
      </c>
      <c r="GE368" s="1">
        <v>114</v>
      </c>
      <c r="GF368" s="1">
        <v>273</v>
      </c>
      <c r="GG368" s="1">
        <v>0</v>
      </c>
      <c r="GH368" s="1">
        <v>168</v>
      </c>
      <c r="GI368" s="1">
        <v>0</v>
      </c>
      <c r="GJ368" s="1">
        <v>555</v>
      </c>
      <c r="GP368" s="1">
        <v>0</v>
      </c>
      <c r="GQ368" s="1">
        <v>141</v>
      </c>
      <c r="GR368" s="1">
        <v>172</v>
      </c>
      <c r="GS368" s="1">
        <v>34</v>
      </c>
      <c r="GT368" s="1">
        <v>114</v>
      </c>
      <c r="GU368" s="1">
        <v>0</v>
      </c>
      <c r="GV368" s="1">
        <v>461</v>
      </c>
      <c r="GW368" s="1">
        <v>149</v>
      </c>
      <c r="GX368" s="1">
        <v>310</v>
      </c>
      <c r="GY368" s="1">
        <v>0</v>
      </c>
      <c r="GZ368" s="1">
        <v>0</v>
      </c>
      <c r="HA368" s="1">
        <v>0</v>
      </c>
      <c r="HB368" s="1">
        <v>459</v>
      </c>
      <c r="HC368" s="1">
        <v>198</v>
      </c>
      <c r="HD368" s="1">
        <v>184</v>
      </c>
      <c r="HE368" s="1">
        <v>194</v>
      </c>
      <c r="HF368" s="1">
        <v>201</v>
      </c>
      <c r="HG368" s="1">
        <v>5</v>
      </c>
      <c r="HH368" s="1">
        <v>782</v>
      </c>
      <c r="HI368" s="1">
        <v>208</v>
      </c>
      <c r="HJ368" s="1">
        <v>0</v>
      </c>
      <c r="HK368" s="1">
        <v>470</v>
      </c>
      <c r="HL368" s="1">
        <v>0</v>
      </c>
      <c r="HM368" s="1">
        <v>0</v>
      </c>
      <c r="HN368" s="1">
        <v>678</v>
      </c>
      <c r="HO368" s="1">
        <v>139</v>
      </c>
      <c r="HP368" s="1">
        <v>44</v>
      </c>
      <c r="HQ368" s="1">
        <v>129</v>
      </c>
      <c r="HR368" s="1">
        <v>142</v>
      </c>
      <c r="HS368" s="1">
        <v>25</v>
      </c>
      <c r="HT368" s="1">
        <v>479</v>
      </c>
      <c r="HU368" s="1">
        <v>46</v>
      </c>
      <c r="HV368" s="1">
        <v>108</v>
      </c>
      <c r="HW368" s="1">
        <v>19</v>
      </c>
      <c r="HX368" s="1">
        <v>96</v>
      </c>
      <c r="HY368" s="1">
        <v>0</v>
      </c>
      <c r="HZ368" s="1">
        <v>269</v>
      </c>
      <c r="IA368" s="1">
        <v>81</v>
      </c>
      <c r="IB368" s="1">
        <v>80</v>
      </c>
      <c r="IC368" s="1">
        <v>177</v>
      </c>
      <c r="ID368" s="1">
        <v>120</v>
      </c>
      <c r="IE368" s="1">
        <v>3</v>
      </c>
      <c r="IF368" s="1">
        <v>461</v>
      </c>
      <c r="IG368" s="1">
        <v>0</v>
      </c>
      <c r="IH368" s="1">
        <v>147</v>
      </c>
      <c r="II368" s="1">
        <v>202</v>
      </c>
      <c r="IJ368" s="1">
        <v>0</v>
      </c>
      <c r="IK368" s="1">
        <v>0</v>
      </c>
      <c r="IL368" s="1">
        <v>349</v>
      </c>
      <c r="IM368" s="26">
        <f>IFERROR(Tableau17[[#This Row],[LDIV]]/Tableau17[[#This Row],[Total général]],"")</f>
        <v>0</v>
      </c>
      <c r="IN368" s="26">
        <f>IFERROR(Tableau17[[#This Row],[LDVC]]/Tableau17[[#This Row],[Total général]],"")</f>
        <v>0</v>
      </c>
      <c r="IO368" s="26">
        <f>IFERROR(Tableau17[[#This Row],[LDVD]]/Tableau17[[#This Row],[Total général]],"")</f>
        <v>0.11895910780669144</v>
      </c>
      <c r="IP368" s="26">
        <f>IFERROR(Tableau17[[#This Row],[LDVG]]/Tableau17[[#This Row],[Total général]],"")</f>
        <v>4.8327137546468404E-2</v>
      </c>
      <c r="IQ368" s="26">
        <f>IFERROR(Tableau17[[#This Row],[LEXD]]/Tableau17[[#This Row],[Total général]],"")</f>
        <v>0</v>
      </c>
      <c r="IR368" s="26">
        <f>IFERROR(Tableau17[[#This Row],[LEXG]]/Tableau17[[#This Row],[Total général]],"")</f>
        <v>0</v>
      </c>
      <c r="IS368" s="26">
        <f>IFERROR(Tableau17[[#This Row],[LLR]]/Tableau17[[#This Row],[Total général]],"")</f>
        <v>0.28252788104089221</v>
      </c>
      <c r="IT368" s="26">
        <f>IFERROR(Tableau17[[#This Row],[LREM]]/Tableau17[[#This Row],[Total général]],"")</f>
        <v>7.0631970260223054E-2</v>
      </c>
      <c r="IU368" s="26">
        <f>IFERROR(Tableau17[[#This Row],[LRN]]/Tableau17[[#This Row],[Total général]],"")</f>
        <v>0.17100371747211895</v>
      </c>
      <c r="IV368" s="26">
        <f>IFERROR(Tableau17[[#This Row],[LUG]]/Tableau17[[#This Row],[Total général]],"")</f>
        <v>0.20074349442379183</v>
      </c>
      <c r="IW368" s="26">
        <f>IFERROR(Tableau17[[#This Row],[LVEC]]/Tableau17[[#This Row],[Total général]],"")</f>
        <v>0.10780669144981413</v>
      </c>
      <c r="IX368" s="26">
        <f>IFERROR(Tableau17[[#This Row],[2008-T1-LCMD]]/Tableau17[[#This Row],[2008-T1-TOTAL]],"")</f>
        <v>5.8098591549295774E-2</v>
      </c>
      <c r="IY368" s="26">
        <f>IFERROR(Tableau17[[#This Row],[2008-T1-LDVD]]/Tableau17[[#This Row],[2008-T1-TOTAL]],"")</f>
        <v>0</v>
      </c>
      <c r="IZ368" s="26">
        <f>IFERROR(Tableau17[[#This Row],[2008-T1-LEXD]]/Tableau17[[#This Row],[2008-T1-TOTAL]],"")</f>
        <v>0</v>
      </c>
      <c r="JA368" s="26">
        <f>IFERROR(Tableau17[[#This Row],[2008-T1-LEXG]]/Tableau17[[#This Row],[2008-T1-TOTAL]],"")</f>
        <v>5.2816901408450703E-2</v>
      </c>
      <c r="JB368" s="26">
        <f>IFERROR(Tableau17[[#This Row],[2008-T1-LFN]]/Tableau17[[#This Row],[2008-T1-TOTAL]],"")</f>
        <v>0.11443661971830986</v>
      </c>
      <c r="JC368" s="26">
        <f>IFERROR(Tableau17[[#This Row],[2008-T1-LMAJ]]/Tableau17[[#This Row],[2008-T1-TOTAL]],"")</f>
        <v>0.46830985915492956</v>
      </c>
      <c r="JD368" s="26">
        <f>IFERROR(Tableau17[[#This Row],[2008-T1-LUG]]/Tableau17[[#This Row],[2008-T1-TOTAL]],"")</f>
        <v>0.30633802816901406</v>
      </c>
      <c r="JE368" s="26" t="str">
        <f>IFERROR(Tableau17[[#This Row],[2008-T2-LFN]]/Tableau17[[#This Row],[2008-T2-TOTAL]],"")</f>
        <v/>
      </c>
      <c r="JF368" s="26" t="str">
        <f>IFERROR(Tableau17[[#This Row],[2008-T2-LGC]]/Tableau17[[#This Row],[2008-T2-TOTAL]],"")</f>
        <v/>
      </c>
      <c r="JG368" s="26" t="str">
        <f>IFERROR(Tableau17[[#This Row],[2008-T2-LMAJ]]/Tableau17[[#This Row],[2008-T2-TOTAL]],"")</f>
        <v/>
      </c>
      <c r="JH368" s="26" t="str">
        <f>IFERROR(Tableau17[[#This Row],[2008-T2-LUG]]/Tableau17[[#This Row],[2008-T2-TOTAL]],"")</f>
        <v/>
      </c>
      <c r="JI368" s="26">
        <f>IFERROR(Tableau17[[#This Row],[2014-T1-LDIV]]/Tableau17[[#This Row],[2014-T1-TOTAL]],"")</f>
        <v>0</v>
      </c>
      <c r="JJ368" s="26">
        <f>IFERROR(Tableau17[[#This Row],[2014-T1-LDVD]]/Tableau17[[#This Row],[2014-T1-TOTAL]],"")</f>
        <v>0</v>
      </c>
      <c r="JK368" s="26">
        <f>IFERROR(Tableau17[[#This Row],[2014-T1-LDVG]]/Tableau17[[#This Row],[2014-T1-TOTAL]],"")</f>
        <v>6.4864864864864868E-2</v>
      </c>
      <c r="JL368" s="26">
        <f>IFERROR(Tableau17[[#This Row],[2014-T1-LEXG]]/Tableau17[[#This Row],[2014-T1-TOTAL]],"")</f>
        <v>0</v>
      </c>
      <c r="JM368" s="26">
        <f>IFERROR(Tableau17[[#This Row],[2014-T1-LFG]]/Tableau17[[#This Row],[2014-T1-TOTAL]],"")</f>
        <v>8.1081081081081086E-2</v>
      </c>
      <c r="JN368" s="26">
        <f>IFERROR(Tableau17[[#This Row],[2014-T1-LFN]]/Tableau17[[#This Row],[2014-T1-TOTAL]],"")</f>
        <v>0.20540540540540542</v>
      </c>
      <c r="JO368" s="26">
        <f>IFERROR(Tableau17[[#This Row],[2014-T1-LUD]]/Tableau17[[#This Row],[2014-T1-TOTAL]],"")</f>
        <v>0.49189189189189192</v>
      </c>
      <c r="JP368" s="26">
        <f>IFERROR(Tableau17[[#This Row],[2014-T1-LUG]]/Tableau17[[#This Row],[2014-T1-TOTAL]],"")</f>
        <v>0.15675675675675677</v>
      </c>
      <c r="JQ368" s="26" t="str">
        <f>IFERROR(Tableau17[[#This Row],[2014-T2-LFN]]/Tableau17[[#This Row],[2014-T2-TOTAL]],"")</f>
        <v/>
      </c>
      <c r="JR368" s="26" t="str">
        <f>IFERROR(Tableau17[[#This Row],[2014-T2-LUD]]/Tableau17[[#This Row],[2014-T2-TOTAL]],"")</f>
        <v/>
      </c>
      <c r="JS368" s="26" t="str">
        <f>IFERROR(Tableau17[[#This Row],[2014-T2-LUG]]/Tableau17[[#This Row],[2014-T2-TOTAL]],"")</f>
        <v/>
      </c>
      <c r="JT368" s="26">
        <f>IFERROR(Tableau17[[#This Row],[2015-T1-BC-DIV]]/Tableau17[[#This Row],[2015-T1-TOTAL]],"")</f>
        <v>0</v>
      </c>
      <c r="JU368" s="26">
        <f>IFERROR(Tableau17[[#This Row],[2015-T1-BC-DLF]]/Tableau17[[#This Row],[2015-T1-TOTAL]],"")</f>
        <v>0</v>
      </c>
      <c r="JV368" s="26">
        <f>IFERROR(Tableau17[[#This Row],[2015-T1-BC-DVD]]/Tableau17[[#This Row],[2015-T1-TOTAL]],"")</f>
        <v>1.0845986984815618E-2</v>
      </c>
      <c r="JW368" s="26">
        <f>IFERROR(Tableau17[[#This Row],[2015-T1-BC-DVG]]/Tableau17[[#This Row],[2015-T1-TOTAL]],"")</f>
        <v>4.7722342733188719E-2</v>
      </c>
      <c r="JX368" s="26">
        <f>IFERROR(Tableau17[[#This Row],[2015-T1-BC-FG]]/Tableau17[[#This Row],[2015-T1-TOTAL]],"")</f>
        <v>0.19956616052060738</v>
      </c>
      <c r="JY368" s="26">
        <f>IFERROR(Tableau17[[#This Row],[2015-T1-BC-FN]]/Tableau17[[#This Row],[2015-T1-TOTAL]],"")</f>
        <v>0.30585683297180044</v>
      </c>
      <c r="JZ368" s="26">
        <f>IFERROR(Tableau17[[#This Row],[2015-T1-BC-MDM]]/Tableau17[[#This Row],[2015-T1-TOTAL]],"")</f>
        <v>7.3752711496746198E-2</v>
      </c>
      <c r="KA368" s="26">
        <f>IFERROR(Tableau17[[#This Row],[2015-T1-BC-RDG]]/Tableau17[[#This Row],[2015-T1-TOTAL]],"")</f>
        <v>0</v>
      </c>
      <c r="KB368" s="26">
        <f>IFERROR(Tableau17[[#This Row],[2015-T1-BC-SOC]]/Tableau17[[#This Row],[2015-T1-TOTAL]],"")</f>
        <v>0</v>
      </c>
      <c r="KC368" s="26">
        <f>IFERROR(Tableau17[[#This Row],[2015-T1-BC-UD]]/Tableau17[[#This Row],[2015-T1-TOTAL]],"")</f>
        <v>0.36225596529284165</v>
      </c>
      <c r="KD368" s="26">
        <f>IFERROR(Tableau17[[#This Row],[2015-T1-BC-UG]]/Tableau17[[#This Row],[2015-T1-TOTAL]],"")</f>
        <v>0</v>
      </c>
      <c r="KE368" s="26">
        <f>IFERROR(Tableau17[[#This Row],[2015-T1-BC-VEC]]/Tableau17[[#This Row],[2015-T1-TOTAL]],"")</f>
        <v>0</v>
      </c>
      <c r="KF368" s="26">
        <f>IFERROR(Tableau17[[#This Row],[2015-T2-BC-DVG]]/Tableau17[[#This Row],[2015-T2-TOTAL]],"")</f>
        <v>0</v>
      </c>
      <c r="KG368" s="26">
        <f>IFERROR(Tableau17[[#This Row],[2015-T2-BC-FN]]/Tableau17[[#This Row],[2015-T2-TOTAL]],"")</f>
        <v>0.32461873638344224</v>
      </c>
      <c r="KH368" s="26">
        <f>IFERROR(Tableau17[[#This Row],[2015-T2-BC-SOC]]/Tableau17[[#This Row],[2015-T2-TOTAL]],"")</f>
        <v>0</v>
      </c>
      <c r="KI368" s="26">
        <f>IFERROR(Tableau17[[#This Row],[2015-T2-BC-UD]]/Tableau17[[#This Row],[2015-T2-TOTAL]],"")</f>
        <v>0.6753812636165577</v>
      </c>
      <c r="KJ368" s="26">
        <f>IFERROR(Tableau17[[#This Row],[2015-T2-BC-UG]]/Tableau17[[#This Row],[2015-T2-TOTAL]],"")</f>
        <v>0</v>
      </c>
      <c r="KK368" s="26">
        <f>IFERROR(Tableau17[[#This Row],[2017 (L)-T1-COM]]/Tableau17[[#This Row],[2017 (L)-T1-TOTAL]],"")</f>
        <v>2.8199566160520606E-2</v>
      </c>
      <c r="KL368" s="26">
        <f>IFERROR(Tableau17[[#This Row],[2017 (L)-T1-DIV]]/Tableau17[[#This Row],[2017 (L)-T1-TOTAL]],"")</f>
        <v>6.5075921908893707E-3</v>
      </c>
      <c r="KM368" s="26">
        <f>IFERROR(Tableau17[[#This Row],[2017 (L)-T1-DLF]]/Tableau17[[#This Row],[2017 (L)-T1-TOTAL]],"")</f>
        <v>8.6767895878524948E-3</v>
      </c>
      <c r="KN368" s="26">
        <f>IFERROR(Tableau17[[#This Row],[2017 (L)-T1-DVD]]/Tableau17[[#This Row],[2017 (L)-T1-TOTAL]],"")</f>
        <v>0</v>
      </c>
      <c r="KO368" s="26">
        <f>IFERROR(Tableau17[[#This Row],[2017 (L)-T1-DVG]]/Tableau17[[#This Row],[2017 (L)-T1-TOTAL]],"")</f>
        <v>0</v>
      </c>
      <c r="KP368" s="26">
        <f>IFERROR(Tableau17[[#This Row],[2017 (L)-T1-ECO]]/Tableau17[[#This Row],[2017 (L)-T1-TOTAL]],"")</f>
        <v>5.4229934924078092E-2</v>
      </c>
      <c r="KQ368" s="26">
        <f>IFERROR(Tableau17[[#This Row],[2017 (L)-T1-EXD]]/Tableau17[[#This Row],[2017 (L)-T1-TOTAL]],"")</f>
        <v>1.3015184381778741E-2</v>
      </c>
      <c r="KR368" s="26">
        <f>IFERROR(Tableau17[[#This Row],[2017 (L)-T1-EXG]]/Tableau17[[#This Row],[2017 (L)-T1-TOTAL]],"")</f>
        <v>4.3383947939262474E-3</v>
      </c>
      <c r="KS368" s="26">
        <f>IFERROR(Tableau17[[#This Row],[2017 (L)-T1-FI]]/Tableau17[[#This Row],[2017 (L)-T1-TOTAL]],"")</f>
        <v>0.14533622559652928</v>
      </c>
      <c r="KT368" s="26">
        <f>IFERROR(Tableau17[[#This Row],[2017 (L)-T1-FN]]/Tableau17[[#This Row],[2017 (L)-T1-TOTAL]],"")</f>
        <v>0.15401301518438179</v>
      </c>
      <c r="KU368" s="26">
        <f>IFERROR(Tableau17[[#This Row],[2017 (L)-T1-LR]]/Tableau17[[#This Row],[2017 (L)-T1-TOTAL]],"")</f>
        <v>0.17353579175704989</v>
      </c>
      <c r="KV368" s="26">
        <f>IFERROR(Tableau17[[#This Row],[2017 (L)-T1-MDM]]/Tableau17[[#This Row],[2017 (L)-T1-TOTAL]],"")</f>
        <v>0</v>
      </c>
      <c r="KW368" s="26">
        <f>IFERROR(Tableau17[[#This Row],[2017 (L)-T1-RDG]]/Tableau17[[#This Row],[2017 (L)-T1-TOTAL]],"")</f>
        <v>0</v>
      </c>
      <c r="KX368" s="26">
        <f>IFERROR(Tableau17[[#This Row],[2017 (L)-T1-REG]]/Tableau17[[#This Row],[2017 (L)-T1-TOTAL]],"")</f>
        <v>0</v>
      </c>
      <c r="KY368" s="26">
        <f>IFERROR(Tableau17[[#This Row],[2017 (L)-T1-REM]]/Tableau17[[#This Row],[2017 (L)-T1-TOTAL]],"")</f>
        <v>0.38394793926247289</v>
      </c>
      <c r="KZ368" s="26">
        <f>IFERROR(Tableau17[[#This Row],[2017 (L)-T1-SOC]]/Tableau17[[#This Row],[2017 (L)-T1-TOTAL]],"")</f>
        <v>2.8199566160520606E-2</v>
      </c>
      <c r="LA368" s="26">
        <f>IFERROR(Tableau17[[#This Row],[2017 (L)-T1-UDI]]/Tableau17[[#This Row],[2017 (L)-T1-TOTAL]],"")</f>
        <v>0</v>
      </c>
      <c r="LB368" s="26">
        <f>IFERROR(Tableau17[[#This Row],[2017 (L)-T2-FI]]/Tableau17[[#This Row],[2017 (L)-T2-TOTAL]],"")</f>
        <v>0</v>
      </c>
      <c r="LC368" s="26">
        <f>IFERROR(Tableau17[[#This Row],[2017 (L)-T2-FN]]/Tableau17[[#This Row],[2017 (L)-T2-TOTAL]],"")</f>
        <v>0</v>
      </c>
      <c r="LD368" s="26">
        <f>IFERROR(Tableau17[[#This Row],[2017 (L)-T2-LR]]/Tableau17[[#This Row],[2017 (L)-T2-TOTAL]],"")</f>
        <v>0.42120343839541546</v>
      </c>
      <c r="LE368" s="26">
        <f>IFERROR(Tableau17[[#This Row],[2017 (L)-T2-MDM]]/Tableau17[[#This Row],[2017 (L)-T2-TOTAL]],"")</f>
        <v>0</v>
      </c>
      <c r="LF368" s="26">
        <f>IFERROR(Tableau17[[#This Row],[2017 (L)-T2-REM]]/Tableau17[[#This Row],[2017 (L)-T2-TOTAL]],"")</f>
        <v>0.57879656160458448</v>
      </c>
      <c r="LG368" s="26">
        <f>IFERROR(Tableau17[[#This Row],[2017-T1-ARTHAUD Nathalie]]/Tableau17[[#This Row],[2017-T1-TOTAL]],"")</f>
        <v>2.5575447570332483E-3</v>
      </c>
      <c r="LH368" s="26">
        <f>IFERROR(Tableau17[[#This Row],[2017-T1-ASSELINEAU Fran]]/Tableau17[[#This Row],[2017-T1-TOTAL]],"")</f>
        <v>5.1150895140664966E-3</v>
      </c>
      <c r="LI368" s="26">
        <f>IFERROR(Tableau17[[#This Row],[2017-T1-CHEMINADE Jacques]]/Tableau17[[#This Row],[2017-T1-TOTAL]],"")</f>
        <v>0</v>
      </c>
      <c r="LJ368" s="26">
        <f>IFERROR(Tableau17[[#This Row],[2017-T1-DUPONT-AIGNAN Nicolas]]/Tableau17[[#This Row],[2017-T1-TOTAL]],"")</f>
        <v>3.7084398976982097E-2</v>
      </c>
      <c r="LK368" s="26">
        <f>IFERROR(Tableau17[[#This Row],[2017-T1-FILLON Fran]]/Tableau17[[#This Row],[2017-T1-TOTAL]],"")</f>
        <v>0.23529411764705882</v>
      </c>
      <c r="LL368" s="26">
        <f>IFERROR(Tableau17[[#This Row],[2017-T1-HAMON Beno]]/Tableau17[[#This Row],[2017-T1-TOTAL]],"")</f>
        <v>5.1150895140664961E-2</v>
      </c>
      <c r="LM368" s="26">
        <f>IFERROR(Tableau17[[#This Row],[2017-T1-LASSALLE Jean]]/Tableau17[[#This Row],[2017-T1-TOTAL]],"")</f>
        <v>6.3938618925831201E-3</v>
      </c>
      <c r="LN368" s="26">
        <f>IFERROR(Tableau17[[#This Row],[2017-T1-LE PEN Marine]]/Tableau17[[#This Row],[2017-T1-TOTAL]],"")</f>
        <v>0.21099744245524296</v>
      </c>
      <c r="LO368" s="26">
        <f>IFERROR(Tableau17[[#This Row],[2017-T1-M Jean-Luc]]/Tableau17[[#This Row],[2017-T1-TOTAL]],"")</f>
        <v>0.19309462915601022</v>
      </c>
      <c r="LP368" s="26">
        <f>IFERROR(Tableau17[[#This Row],[2017-T1-MACRON Emmanuel]]/Tableau17[[#This Row],[2017-T1-TOTAL]],"")</f>
        <v>0.24808184143222506</v>
      </c>
      <c r="LQ368" s="26">
        <f>IFERROR(Tableau17[[#This Row],[2017-T1-POUTOU Philippe]]/Tableau17[[#This Row],[2017-T1-TOTAL]],"")</f>
        <v>1.0230179028132993E-2</v>
      </c>
      <c r="LR368" s="26">
        <f>IFERROR(Tableau17[[#This Row],[2017-T2-LE PEN Marine]]/Tableau17[[#This Row],[2017-T2-TOTAL]],"")</f>
        <v>0.30678466076696165</v>
      </c>
      <c r="LS368" s="26">
        <f>IFERROR(Tableau17[[#This Row],[2017-T2-MACRON Emmanuel]]/Tableau17[[#This Row],[2017-T2-TOTAL]],"")</f>
        <v>0.69321533923303835</v>
      </c>
      <c r="LT368" s="26">
        <f>IFERROR(Tableau17[[#This Row],[2019-T1-ALEXANDRE Audric]]/Tableau17[[#This Row],[2019-T1-TOTAL]],"")</f>
        <v>0</v>
      </c>
      <c r="LU368" s="26">
        <f>IFERROR(Tableau17[[#This Row],[2019-T1-ARTHAUD Nathalie]]/Tableau17[[#This Row],[2019-T1-TOTAL]],"")</f>
        <v>6.4239828693790149E-3</v>
      </c>
      <c r="LV368" s="26">
        <f>IFERROR(Tableau17[[#This Row],[2019-T1-ASSELINEAU François]]/Tableau17[[#This Row],[2019-T1-TOTAL]],"")</f>
        <v>1.0706638115631691E-2</v>
      </c>
      <c r="LW368" s="26">
        <f>IFERROR(Tableau17[[#This Row],[2019-T1-AUBRY Manon]]/Tableau17[[#This Row],[2019-T1-TOTAL]],"")</f>
        <v>3.6402569593147749E-2</v>
      </c>
      <c r="LX368" s="26">
        <f>IFERROR(Tableau17[[#This Row],[2019-T1-AZERGUI Nagib]]/Tableau17[[#This Row],[2019-T1-TOTAL]],"")</f>
        <v>2.1413276231263384E-3</v>
      </c>
      <c r="LY368" s="26">
        <f>IFERROR(Tableau17[[#This Row],[2019-T1-BARDELLA Jordan]]/Tableau17[[#This Row],[2019-T1-TOTAL]],"")</f>
        <v>0.25053533190578159</v>
      </c>
      <c r="LZ368" s="26">
        <f>IFERROR(Tableau17[[#This Row],[2019-T1-BELLAMY François-Xavier]]/Tableau17[[#This Row],[2019-T1-TOTAL]],"")</f>
        <v>7.2805139186295498E-2</v>
      </c>
      <c r="MA368" s="26">
        <f>IFERROR(Tableau17[[#This Row],[2019-T1-BIDOU Olivier]]/Tableau17[[#This Row],[2019-T1-TOTAL]],"")</f>
        <v>2.1413276231263384E-3</v>
      </c>
      <c r="MB368" s="26">
        <f>IFERROR(Tableau17[[#This Row],[2019-T1-BOURG Dominique]]/Tableau17[[#This Row],[2019-T1-TOTAL]],"")</f>
        <v>2.3554603854389723E-2</v>
      </c>
      <c r="MC368" s="26">
        <f>IFERROR(Tableau17[[#This Row],[2019-T1-BROSSAT Ian]]/Tableau17[[#This Row],[2019-T1-TOTAL]],"")</f>
        <v>3.4261241970021415E-2</v>
      </c>
      <c r="MD368" s="26">
        <f>IFERROR(Tableau17[[#This Row],[2019-T1-CAILLAUD Sophie]]/Tableau17[[#This Row],[2019-T1-TOTAL]],"")</f>
        <v>0</v>
      </c>
      <c r="ME368" s="26">
        <f>IFERROR(Tableau17[[#This Row],[2019-T1-CAMUS Renaud]]/Tableau17[[#This Row],[2019-T1-TOTAL]],"")</f>
        <v>0</v>
      </c>
      <c r="MF368" s="26">
        <f>IFERROR(Tableau17[[#This Row],[2019-T1-CHALENÇON Christophe]]/Tableau17[[#This Row],[2019-T1-TOTAL]],"")</f>
        <v>0</v>
      </c>
      <c r="MG368" s="26">
        <f>IFERROR(Tableau17[[#This Row],[2019-T1-CORBET Cathy Denise Ginette]]/Tableau17[[#This Row],[2019-T1-TOTAL]],"")</f>
        <v>0</v>
      </c>
      <c r="MH368" s="26">
        <f>IFERROR(Tableau17[[#This Row],[2019-T1-DE PREVOISIN Robert]]/Tableau17[[#This Row],[2019-T1-TOTAL]],"")</f>
        <v>0</v>
      </c>
      <c r="MI368" s="26">
        <f>IFERROR(Tableau17[[#This Row],[2019-T1-DELFEL Thérèse]]/Tableau17[[#This Row],[2019-T1-TOTAL]],"")</f>
        <v>0</v>
      </c>
      <c r="MJ368" s="26">
        <f>IFERROR(Tableau17[[#This Row],[2019-T1-DIEUMEGARD Pierre]]/Tableau17[[#This Row],[2019-T1-TOTAL]],"")</f>
        <v>0</v>
      </c>
      <c r="MK368" s="26">
        <f>IFERROR(Tableau17[[#This Row],[2019-T1-DUPONT-AIGNAN Nicolas]]/Tableau17[[#This Row],[2019-T1-TOTAL]],"")</f>
        <v>2.9978586723768737E-2</v>
      </c>
      <c r="ML368" s="26">
        <f>IFERROR(Tableau17[[#This Row],[2019-T1-GERNIGON Yves]]/Tableau17[[#This Row],[2019-T1-TOTAL]],"")</f>
        <v>0</v>
      </c>
      <c r="MM368" s="26">
        <f>IFERROR(Tableau17[[#This Row],[2019-T1-GLUCKSMANN Raphaël]]/Tableau17[[#This Row],[2019-T1-TOTAL]],"")</f>
        <v>5.9957173447537475E-2</v>
      </c>
      <c r="MN368" s="26">
        <f>IFERROR(Tableau17[[#This Row],[2019-T1-HAMON Benoît]]/Tableau17[[#This Row],[2019-T1-TOTAL]],"")</f>
        <v>3.6402569593147749E-2</v>
      </c>
      <c r="MO368" s="26">
        <f>IFERROR(Tableau17[[#This Row],[2019-T1-HELGEN Gilles]]/Tableau17[[#This Row],[2019-T1-TOTAL]],"")</f>
        <v>0</v>
      </c>
      <c r="MP368" s="26">
        <f>IFERROR(Tableau17[[#This Row],[2019-T1-JADOT Yannick]]/Tableau17[[#This Row],[2019-T1-TOTAL]],"")</f>
        <v>0.13062098501070663</v>
      </c>
      <c r="MQ368" s="26">
        <f>IFERROR(Tableau17[[#This Row],[2019-T1-LAGARDE Jean-Christophe]]/Tableau17[[#This Row],[2019-T1-TOTAL]],"")</f>
        <v>2.1413276231263382E-2</v>
      </c>
      <c r="MR368" s="26">
        <f>IFERROR(Tableau17[[#This Row],[2019-T1-LALANNE Francis]]/Tableau17[[#This Row],[2019-T1-TOTAL]],"")</f>
        <v>6.4239828693790149E-3</v>
      </c>
      <c r="MS368" s="26">
        <f>IFERROR(Tableau17[[#This Row],[2019-T1-LOISEAU Nathalie]]/Tableau17[[#This Row],[2019-T1-TOTAL]],"")</f>
        <v>0.27623126338329762</v>
      </c>
      <c r="MT368" s="26">
        <f>IFERROR(Tableau17[[#This Row],[2019-T1-MARIE Florie]]/Tableau17[[#This Row],[2019-T1-TOTAL]],"")</f>
        <v>0</v>
      </c>
      <c r="MU368" s="26">
        <f>IFERROR(Tableau17[[#This Row],[2008-T1-MACROEXTRDROITE]]/Tableau17[[#This Row],[2008-T1-MACROTOTALE]],"")</f>
        <v>0.11443661971830986</v>
      </c>
      <c r="MV368" s="26">
        <f>IFERROR(Tableau17[[#This Row],[2008-T1-MACRODROITE]]/Tableau17[[#This Row],[2008-T1-MACROTOTALE]],"")</f>
        <v>0.52640845070422537</v>
      </c>
      <c r="MW368" s="26">
        <f>IFERROR(Tableau17[[#This Row],[2008-T1-MACROCENTRE]]/Tableau17[[#This Row],[2008-T1-MACROTOTALE]],"")</f>
        <v>0</v>
      </c>
      <c r="MX368" s="26">
        <f>IFERROR(Tableau17[[#This Row],[2008-T1-MACROGAUCHE]]/Tableau17[[#This Row],[2008-T1-MACROTOTALE]],"")</f>
        <v>0.35915492957746481</v>
      </c>
      <c r="MY368" s="26">
        <f>IFERROR(Tableau17[[#This Row],[2008-T1-MACROAUTRE]]/Tableau17[[#This Row],[2008-T1-MACROTOTALE]],"")</f>
        <v>0</v>
      </c>
      <c r="MZ368" s="26" t="str">
        <f>IFERROR(Tableau17[[#This Row],[2008-T2-MACROEXTRDROITE]]/Tableau17[[#This Row],[2008-T2-MACROTOTALE]],"")</f>
        <v/>
      </c>
      <c r="NA368" s="26" t="str">
        <f>IFERROR(Tableau17[[#This Row],[2008-T2-MACRODROITE]]/Tableau17[[#This Row],[2008-T2-MACROTOTALE]],"")</f>
        <v/>
      </c>
      <c r="NB368" s="26" t="str">
        <f>IFERROR(Tableau17[[#This Row],[2008-T2-MACROCENTRE]]/Tableau17[[#This Row],[2008-T2-MACROTOTALE]],"")</f>
        <v/>
      </c>
      <c r="NC368" s="26" t="str">
        <f>IFERROR(Tableau17[[#This Row],[2008-T2-MACROGAUCHE]]/Tableau17[[#This Row],[2008-T2-MACROTOTALE]],"")</f>
        <v/>
      </c>
      <c r="ND368" s="26" t="str">
        <f>IFERROR(Tableau17[[#This Row],[2008-T2-MACROAUTRE]]/Tableau17[[#This Row],[2008-T2-MACROTOTALE]],"")</f>
        <v/>
      </c>
      <c r="NE368" s="26">
        <f>IFERROR(Tableau17[[#This Row],[2014-T1-MACROEXTRDROITE]]/Tableau17[[#This Row],[2014-T1-MACROTOTALE]],"")</f>
        <v>0.20540540540540542</v>
      </c>
      <c r="NF368" s="26">
        <f>IFERROR(Tableau17[[#This Row],[2014-T1-MACRODROITE]]/Tableau17[[#This Row],[2014-T1-MACROTOTALE]],"")</f>
        <v>0.49189189189189192</v>
      </c>
      <c r="NG368" s="26">
        <f>IFERROR(Tableau17[[#This Row],[2014-T1-MACROCENTRE]]/Tableau17[[#This Row],[2014-T1-MACROTOTALE]],"")</f>
        <v>0</v>
      </c>
      <c r="NH368" s="26">
        <f>IFERROR(Tableau17[[#This Row],[2014-T1-MACROGAUCHE]]/Tableau17[[#This Row],[2014-T1-MACROTOTALE]],"")</f>
        <v>0.30270270270270272</v>
      </c>
      <c r="NI368" s="26">
        <f>IFERROR(Tableau17[[#This Row],[2014-T1-MACROAUTRE]]/Tableau17[[#This Row],[2014-T1-MACROTOTALE]],"")</f>
        <v>0</v>
      </c>
      <c r="NJ368" s="26" t="str">
        <f>IFERROR(Tableau17[[#This Row],[2014-T2-MACROEXTRDROITE]]/Tableau17[[#This Row],[2014-T2-MACROTOTALE]],"")</f>
        <v/>
      </c>
      <c r="NK368" s="26" t="str">
        <f>IFERROR(Tableau17[[#This Row],[2014-T2-MACRODROITE]]/Tableau17[[#This Row],[2014-T2-MACROTOTALE]],"")</f>
        <v/>
      </c>
      <c r="NL368" s="26" t="str">
        <f>IFERROR(Tableau17[[#This Row],[2014-T2-MACROCENTRE]]/Tableau17[[#This Row],[2014-T2-MACROTOTALE]],"")</f>
        <v/>
      </c>
      <c r="NM368" s="26" t="str">
        <f>IFERROR(Tableau17[[#This Row],[2014-T2-MACROGAUCHE]]/Tableau17[[#This Row],[2014-T2-MACROTOTALE]],"")</f>
        <v/>
      </c>
      <c r="NN368" s="26" t="str">
        <f>IFERROR(Tableau17[[#This Row],[2014-T2-MACROAUTRE]]/Tableau17[[#This Row],[2014-T2-MACROTOTALE]],"")</f>
        <v/>
      </c>
      <c r="NO368" s="26">
        <f>IFERROR( Tableau17[[#This Row],[2015-T1-MACROEXTRDROITE]]/Tableau17[[#This Row],[2015-T1-MACROTOTALE]],"")</f>
        <v>0.30585683297180044</v>
      </c>
      <c r="NP368" s="26">
        <f>IFERROR(Tableau17[[#This Row],[2015-T1-MACRODROITE]]/Tableau17[[#This Row],[2015-T1-MACROTOTALE]],"")</f>
        <v>0.37310195227765725</v>
      </c>
      <c r="NQ368" s="26">
        <f>IFERROR(Tableau17[[#This Row],[2015-T1-MACROCENTRE]]/Tableau17[[#This Row],[2015-T1-MACROTOTALE]],"")</f>
        <v>7.3752711496746198E-2</v>
      </c>
      <c r="NR368" s="26">
        <f>IFERROR(Tableau17[[#This Row],[2015-T1-MACROGAUCHE]]/Tableau17[[#This Row],[2015-T1-MACROTOTALE]],"")</f>
        <v>0.24728850325379609</v>
      </c>
      <c r="NS368" s="26">
        <f>IFERROR(Tableau17[[#This Row],[2015-T1-MACROAUTRE]]/Tableau17[[#This Row],[2015-T1-MACROTOTALE]],"")</f>
        <v>0</v>
      </c>
      <c r="NT368" s="26">
        <f>IFERROR(Tableau17[[#This Row],[2015-T2-MACROEXTRDROITE]]/Tableau17[[#This Row],[2015-T2-MACROTOTALE]],"")</f>
        <v>0.32461873638344224</v>
      </c>
      <c r="NU368" s="26">
        <f>IFERROR(Tableau17[[#This Row],[2015-T2-MACRODROITE]]/Tableau17[[#This Row],[2015-T2-MACROTOTALE]],"")</f>
        <v>0.6753812636165577</v>
      </c>
      <c r="NV368" s="26">
        <f>IFERROR(Tableau17[[#This Row],[2015-T2-MACROCENTRE]]/Tableau17[[#This Row],[2015-T2-MACROTOTALE]],"")</f>
        <v>0</v>
      </c>
      <c r="NW368" s="26">
        <f>IFERROR(Tableau17[[#This Row],[2015-T2-MACROGAUCHE]]/Tableau17[[#This Row],[2015-T2-MACROTOTALE]],"")</f>
        <v>0</v>
      </c>
      <c r="NX368" s="26">
        <f>IFERROR(Tableau17[[#This Row],[2015-T2-MACROAUTRE]]/Tableau17[[#This Row],[2015-T2-MACROTOTALE]],"")</f>
        <v>0</v>
      </c>
      <c r="NY368" s="26">
        <f>IFERROR(Tableau17[[#This Row],[2017-T1-MACROEXTRDROITE]]/Tableau17[[#This Row],[2017-T1-MACROTOTALE]],"")</f>
        <v>0.25319693094629159</v>
      </c>
      <c r="NZ368" s="26">
        <f>IFERROR(Tableau17[[#This Row],[2017-T1-MACRODROITE]]/Tableau17[[#This Row],[2017-T1-MACROTOTALE]],"")</f>
        <v>0.23529411764705882</v>
      </c>
      <c r="OA368" s="26">
        <f>IFERROR(Tableau17[[#This Row],[2017-T1-MACROCENTRE]]/Tableau17[[#This Row],[2017-T1-MACROTOTALE]],"")</f>
        <v>0.24808184143222506</v>
      </c>
      <c r="OB368" s="26">
        <f>IFERROR(Tableau17[[#This Row],[2017-T1-MACROGAUCHE]]/Tableau17[[#This Row],[2017-T1-MACROTOTALE]],"")</f>
        <v>0.25703324808184141</v>
      </c>
      <c r="OC368" s="26">
        <f>IFERROR(Tableau17[[#This Row],[2017-T1-MACROAUTRE]]/Tableau17[[#This Row],[2017-T1-MACROTOTALE]],"")</f>
        <v>6.3938618925831201E-3</v>
      </c>
      <c r="OD368" s="26">
        <f>IFERROR(Tableau17[[#This Row],[2017-T2-MACROEXTRDROITE]]/Tableau17[[#This Row],[2017-T2-MACROTOTALE]],"")</f>
        <v>0.30678466076696165</v>
      </c>
      <c r="OE368" s="26">
        <f>IFERROR(Tableau17[[#This Row],[2017-T2-MACRODROITE]]/Tableau17[[#This Row],[2017-T2-MACROTOTALE]],"")</f>
        <v>0</v>
      </c>
      <c r="OF368" s="26">
        <f>IFERROR(Tableau17[[#This Row],[2017-T2-MACROCENTRE]]/Tableau17[[#This Row],[2017-T2-MACROTOTALE]],"")</f>
        <v>0.69321533923303835</v>
      </c>
      <c r="OG368" s="26">
        <f>IFERROR(Tableau17[[#This Row],[2017-T2-MACROGAUCHE]]/Tableau17[[#This Row],[2017-T2-MACROTOTALE]],"")</f>
        <v>0</v>
      </c>
      <c r="OH368" s="26">
        <f>IFERROR(Tableau17[[#This Row],[2017-T2-MACROAUTRE]]/Tableau17[[#This Row],[2017-T2-MACROTOTALE]],"")</f>
        <v>0</v>
      </c>
      <c r="OI368" s="26">
        <f>IFERROR(Tableau17[[#This Row],[2019-T1-MACROEXTRDROITE]]/Tableau17[[#This Row],[2019-T1-MACROTOTALE]],"")</f>
        <v>0.29018789144050106</v>
      </c>
      <c r="OJ368" s="26">
        <f>IFERROR(Tableau17[[#This Row],[2019-T1-MACRODROITE]]/Tableau17[[#This Row],[2019-T1-MACROTOTALE]],"")</f>
        <v>9.1858037578288101E-2</v>
      </c>
      <c r="OK368" s="26">
        <f>IFERROR(Tableau17[[#This Row],[2019-T1-MACROCENTRE]]/Tableau17[[#This Row],[2019-T1-MACROTOTALE]],"")</f>
        <v>0.26931106471816285</v>
      </c>
      <c r="OL368" s="26">
        <f>IFERROR(Tableau17[[#This Row],[2019-T1-MACROGAUCHE]]/Tableau17[[#This Row],[2019-T1-MACROTOTALE]],"")</f>
        <v>0.29645093945720252</v>
      </c>
      <c r="OM368" s="26">
        <f>IFERROR(Tableau17[[#This Row],[2019-T1-MACROAUTRE]]/Tableau17[[#This Row],[2019-T1-MACROTOTALE]],"")</f>
        <v>5.2192066805845511E-2</v>
      </c>
      <c r="ON368" s="26">
        <f>IFERROR(Tableau17[[#This Row],[2020-T1-MACROEXTRDROITE]]/Tableau17[[#This Row],[2020-T1-MACROTOTALE]],"")</f>
        <v>0.17100371747211895</v>
      </c>
      <c r="OO368" s="26">
        <f>IFERROR(Tableau17[[#This Row],[2020-T1-MACRODROITE]]/Tableau17[[#This Row],[2020-T1-MACROTOTALE]],"")</f>
        <v>0.40148698884758366</v>
      </c>
      <c r="OP368" s="26">
        <f>IFERROR(Tableau17[[#This Row],[2020-T1-MACROCENTRE]]/Tableau17[[#This Row],[2020-T1-MACROTOTALE]],"")</f>
        <v>7.0631970260223054E-2</v>
      </c>
      <c r="OQ368" s="26">
        <f>IFERROR(Tableau17[[#This Row],[2020-T1-MACROGAUCHE]]/Tableau17[[#This Row],[2020-T1-MACROTOTALE]],"")</f>
        <v>0.35687732342007433</v>
      </c>
      <c r="OR368" s="26">
        <f>IFERROR(Tableau17[[#This Row],[2020-T1-MACROAUTRE]]/Tableau17[[#This Row],[2020-T1-MACROTOTALE]],"")</f>
        <v>0</v>
      </c>
      <c r="OS368" s="26">
        <f>IFERROR(Tableau17[[#This Row],[2017 (L)-T1-MACROEXTRDROITE]]/Tableau17[[#This Row],[2017 (L)-T1-MACROTOTALE]],"")</f>
        <v>0.175704989154013</v>
      </c>
      <c r="OT368" s="26">
        <f>IFERROR(Tableau17[[#This Row],[2017 (L)-T1-MACRODROITE]]/Tableau17[[#This Row],[2017 (L)-T1-MACROTOTALE]],"")</f>
        <v>0.17353579175704989</v>
      </c>
      <c r="OU368" s="26">
        <f>IFERROR(Tableau17[[#This Row],[2017 (L)-T1-MACROCENTRE]]/Tableau17[[#This Row],[2017 (L)-T1-MACROTOTALE]],"")</f>
        <v>0.38394793926247289</v>
      </c>
      <c r="OV368" s="26">
        <f>IFERROR(Tableau17[[#This Row],[2017 (L)-T1-MACROGAUCHE]]/Tableau17[[#This Row],[2017 (L)-T1-MACROTOTALE]],"")</f>
        <v>0.26030368763557482</v>
      </c>
      <c r="OW368" s="26">
        <f>IFERROR(Tableau17[[#This Row],[2017 (L)-T1-MACROAUTRE]]/Tableau17[[#This Row],[2017 (L)-T1-MACROTOTALE]],"")</f>
        <v>6.5075921908893707E-3</v>
      </c>
      <c r="OX368" s="26">
        <f>IFERROR(Tableau17[[#This Row],[2017 (L)-T2-MACROEXTRDROITE]]/Tableau17[[#This Row],[2017 (L)-T2-MACROTOTALE]],"")</f>
        <v>0</v>
      </c>
      <c r="OY368" s="26">
        <f>IFERROR(Tableau17[[#This Row],[2017 (L)-T2-MACRODROITE]]/Tableau17[[#This Row],[2017 (L)-T2-MACROTOTALE]],"")</f>
        <v>0.42120343839541546</v>
      </c>
      <c r="OZ368" s="26">
        <f>IFERROR(Tableau17[[#This Row],[2017 (L)-T2-MACROCENTRE]]/Tableau17[[#This Row],[2017 (L)-T2-MACROTOTALE]],"")</f>
        <v>0.57879656160458448</v>
      </c>
      <c r="PA368" s="26">
        <f>IFERROR(Tableau17[[#This Row],[2017 (L)-T2-MACROGAUCHE]]/Tableau17[[#This Row],[2017 (L)-T2-MACROTOTALE]],"")</f>
        <v>0</v>
      </c>
      <c r="PB368" s="26">
        <f>IFERROR(Tableau17[[#This Row],[2017 (L)-T2-MACROAUTRE]]/Tableau17[[#This Row],[2017 (L)-T2-MACROTOTALE]],"")</f>
        <v>0</v>
      </c>
      <c r="PC368" s="26">
        <f>IFERROR(Tableau17[[#This Row],[2008_T1_PROCUS]]/Tableau17[[#This Row],[2008_T1_INSCRITS]],0)</f>
        <v>4.7984644913627635E-3</v>
      </c>
      <c r="PD368" s="26">
        <f>IFERROR(Tableau17[[#This Row],[2008_T2_PROCUS]]/Tableau17[[#This Row],[2008_T2_INSCRITS]],0)</f>
        <v>0</v>
      </c>
      <c r="PE368" s="26">
        <f>Tableau17[[#This Row],[2014_T1_PROCUS]]/Tableau17[[#This Row],[2014_T1_INSCRITS]]</f>
        <v>4.7438330170777986E-3</v>
      </c>
      <c r="PF368" s="26">
        <f>IFERROR(Tableau17[[#This Row],[2014_T2_PROCUS]]/Tableau17[[#This Row],[2014_T2_INSCRITS]],0)</f>
        <v>0</v>
      </c>
    </row>
    <row r="369" spans="1:422" hidden="1" x14ac:dyDescent="0.2">
      <c r="A369" s="1">
        <v>4</v>
      </c>
      <c r="B369" s="1" t="s">
        <v>326</v>
      </c>
      <c r="C369" s="1" t="s">
        <v>359</v>
      </c>
      <c r="D369" s="1" t="s">
        <v>359</v>
      </c>
      <c r="E369" s="1">
        <v>830</v>
      </c>
      <c r="F369" s="1">
        <v>5.3935269999999997</v>
      </c>
      <c r="G369" s="1">
        <v>43.279448000000002</v>
      </c>
      <c r="H369" s="3">
        <v>656</v>
      </c>
      <c r="I369" s="3">
        <v>184</v>
      </c>
      <c r="L369" s="1">
        <v>18</v>
      </c>
      <c r="M369" s="1">
        <v>8</v>
      </c>
      <c r="P369" s="1">
        <v>60</v>
      </c>
      <c r="Q369" s="1">
        <v>20</v>
      </c>
      <c r="R369" s="1">
        <v>31</v>
      </c>
      <c r="S369" s="1">
        <v>38</v>
      </c>
      <c r="T369" s="1">
        <v>19</v>
      </c>
      <c r="U369" s="1">
        <v>194</v>
      </c>
      <c r="V369" s="1">
        <v>633</v>
      </c>
      <c r="W369" s="1">
        <v>372</v>
      </c>
      <c r="X369" s="1">
        <v>3</v>
      </c>
      <c r="Y369" s="2">
        <v>0.58767773000000001</v>
      </c>
      <c r="AB369" s="1">
        <v>0</v>
      </c>
      <c r="AD369" s="1">
        <v>656</v>
      </c>
      <c r="AE369" s="1">
        <v>201</v>
      </c>
      <c r="AF369" s="2">
        <v>0.30640244</v>
      </c>
      <c r="AG369" s="1">
        <f t="shared" si="5"/>
        <v>184</v>
      </c>
      <c r="AH369" s="1">
        <v>654</v>
      </c>
      <c r="AI369" s="1">
        <v>366</v>
      </c>
      <c r="AJ369" s="1">
        <v>2</v>
      </c>
      <c r="AK369" s="2">
        <v>0.55963302999999998</v>
      </c>
      <c r="AN369" s="1">
        <v>0</v>
      </c>
      <c r="AP369" s="1">
        <v>648</v>
      </c>
      <c r="AQ369" s="1">
        <v>294</v>
      </c>
      <c r="AR369" s="2">
        <v>0.45370369999999999</v>
      </c>
      <c r="AS369" s="1">
        <v>648</v>
      </c>
      <c r="AT369" s="1">
        <v>289</v>
      </c>
      <c r="AU369" s="2">
        <v>0.44598765000000001</v>
      </c>
      <c r="AV369" s="1">
        <v>688</v>
      </c>
      <c r="AW369" s="1">
        <v>333</v>
      </c>
      <c r="AX369" s="2">
        <v>0.48401163000000003</v>
      </c>
      <c r="AY369" s="1">
        <v>688</v>
      </c>
      <c r="AZ369" s="1">
        <v>269</v>
      </c>
      <c r="BA369" s="2">
        <v>0.39098836999999997</v>
      </c>
      <c r="BB369" s="1">
        <v>689</v>
      </c>
      <c r="BC369" s="1">
        <v>539</v>
      </c>
      <c r="BD369" s="2">
        <v>0.78229318000000003</v>
      </c>
      <c r="BE369" s="1">
        <v>688</v>
      </c>
      <c r="BF369" s="1">
        <v>497</v>
      </c>
      <c r="BG369" s="2">
        <v>0.72238371999999995</v>
      </c>
      <c r="BH369" s="1">
        <v>667</v>
      </c>
      <c r="BI369" s="1">
        <v>339</v>
      </c>
      <c r="BJ369" s="2">
        <v>0.50824588000000004</v>
      </c>
      <c r="BK369" s="1">
        <v>33</v>
      </c>
      <c r="BN369" s="1">
        <v>22</v>
      </c>
      <c r="BO369" s="1">
        <v>29</v>
      </c>
      <c r="BP369" s="1">
        <v>172</v>
      </c>
      <c r="BQ369" s="1">
        <v>98</v>
      </c>
      <c r="BR369" s="1">
        <v>354</v>
      </c>
      <c r="BZ369" s="1">
        <v>17</v>
      </c>
      <c r="CB369" s="1">
        <v>30</v>
      </c>
      <c r="CC369" s="1">
        <v>79</v>
      </c>
      <c r="CD369" s="1">
        <v>166</v>
      </c>
      <c r="CE369" s="1">
        <v>76</v>
      </c>
      <c r="CF369" s="1">
        <v>368</v>
      </c>
      <c r="CL369" s="1">
        <v>11</v>
      </c>
      <c r="CM369" s="1">
        <v>3</v>
      </c>
      <c r="CO369" s="1">
        <v>28</v>
      </c>
      <c r="CP369" s="1">
        <v>98</v>
      </c>
      <c r="CQ369" s="1">
        <v>15</v>
      </c>
      <c r="CT369" s="1">
        <v>78</v>
      </c>
      <c r="CU369" s="1">
        <v>50</v>
      </c>
      <c r="CW369" s="1">
        <v>283</v>
      </c>
      <c r="CY369" s="1">
        <v>103</v>
      </c>
      <c r="DA369" s="1">
        <v>165</v>
      </c>
      <c r="DC369" s="1">
        <v>268</v>
      </c>
      <c r="DD369" s="1">
        <v>8</v>
      </c>
      <c r="DE369" s="1">
        <v>1</v>
      </c>
      <c r="DF369" s="1">
        <v>5</v>
      </c>
      <c r="DI369" s="1">
        <v>21</v>
      </c>
      <c r="DJ369" s="1">
        <v>1</v>
      </c>
      <c r="DK369" s="1">
        <v>2</v>
      </c>
      <c r="DL369" s="1">
        <v>47</v>
      </c>
      <c r="DM369" s="1">
        <v>49</v>
      </c>
      <c r="DN369" s="1">
        <v>80</v>
      </c>
      <c r="DQ369" s="1">
        <v>0</v>
      </c>
      <c r="DR369" s="1">
        <v>103</v>
      </c>
      <c r="DS369" s="1">
        <v>10</v>
      </c>
      <c r="DU369" s="1">
        <v>327</v>
      </c>
      <c r="DX369" s="1">
        <v>113</v>
      </c>
      <c r="DZ369" s="1">
        <v>137</v>
      </c>
      <c r="EA369" s="1">
        <v>250</v>
      </c>
      <c r="EB369" s="1">
        <v>1</v>
      </c>
      <c r="EC369" s="1">
        <v>4</v>
      </c>
      <c r="ED369" s="1">
        <v>0</v>
      </c>
      <c r="EE369" s="1">
        <v>18</v>
      </c>
      <c r="EF369" s="1">
        <v>125</v>
      </c>
      <c r="EG369" s="1">
        <v>28</v>
      </c>
      <c r="EH369" s="1">
        <v>8</v>
      </c>
      <c r="EI369" s="1">
        <v>122</v>
      </c>
      <c r="EJ369" s="1">
        <v>103</v>
      </c>
      <c r="EK369" s="1">
        <v>121</v>
      </c>
      <c r="EL369" s="1">
        <v>4</v>
      </c>
      <c r="EM369" s="1">
        <v>534</v>
      </c>
      <c r="EN369" s="1">
        <v>147</v>
      </c>
      <c r="EO369" s="1">
        <v>295</v>
      </c>
      <c r="EP369" s="1">
        <v>442</v>
      </c>
      <c r="EQ369" s="1">
        <v>1</v>
      </c>
      <c r="ER369" s="1">
        <v>1</v>
      </c>
      <c r="ES369" s="1">
        <v>4</v>
      </c>
      <c r="ET369" s="1">
        <v>20</v>
      </c>
      <c r="EU369" s="1">
        <v>1</v>
      </c>
      <c r="EV369" s="1">
        <v>83</v>
      </c>
      <c r="EW369" s="1">
        <v>37</v>
      </c>
      <c r="EX369" s="1">
        <v>0</v>
      </c>
      <c r="EY369" s="1">
        <v>5</v>
      </c>
      <c r="EZ369" s="1">
        <v>10</v>
      </c>
      <c r="FA369" s="1">
        <v>0</v>
      </c>
      <c r="FB369" s="1">
        <v>0</v>
      </c>
      <c r="FC369" s="1">
        <v>0</v>
      </c>
      <c r="FD369" s="1">
        <v>0</v>
      </c>
      <c r="FE369" s="1">
        <v>0</v>
      </c>
      <c r="FF369" s="1">
        <v>0</v>
      </c>
      <c r="FG369" s="1">
        <v>1</v>
      </c>
      <c r="FH369" s="1">
        <v>7</v>
      </c>
      <c r="FI369" s="1">
        <v>0</v>
      </c>
      <c r="FJ369" s="1">
        <v>18</v>
      </c>
      <c r="FK369" s="1">
        <v>8</v>
      </c>
      <c r="FL369" s="1">
        <v>0</v>
      </c>
      <c r="FM369" s="1">
        <v>47</v>
      </c>
      <c r="FN369" s="1">
        <v>4</v>
      </c>
      <c r="FO369" s="1">
        <v>0</v>
      </c>
      <c r="FP369" s="1">
        <v>72</v>
      </c>
      <c r="FQ369" s="1">
        <v>0</v>
      </c>
      <c r="FR369" s="1">
        <f>SUM(Tableau17[[#This Row],[2019-T1-ALEXANDRE Audric]:[2019-T1-MARIE Florie]])</f>
        <v>319</v>
      </c>
      <c r="FS369" s="1">
        <v>29</v>
      </c>
      <c r="FT369" s="1">
        <v>205</v>
      </c>
      <c r="FU369" s="1">
        <v>0</v>
      </c>
      <c r="FV369" s="1">
        <v>120</v>
      </c>
      <c r="FW369" s="1">
        <v>0</v>
      </c>
      <c r="FX369" s="1">
        <v>354</v>
      </c>
      <c r="GD369" s="1">
        <v>0</v>
      </c>
      <c r="GE369" s="1">
        <v>79</v>
      </c>
      <c r="GF369" s="1">
        <v>166</v>
      </c>
      <c r="GG369" s="1">
        <v>0</v>
      </c>
      <c r="GH369" s="1">
        <v>123</v>
      </c>
      <c r="GI369" s="1">
        <v>0</v>
      </c>
      <c r="GJ369" s="1">
        <v>368</v>
      </c>
      <c r="GP369" s="1">
        <v>0</v>
      </c>
      <c r="GQ369" s="1">
        <v>109</v>
      </c>
      <c r="GR369" s="1">
        <v>81</v>
      </c>
      <c r="GS369" s="1">
        <v>15</v>
      </c>
      <c r="GT369" s="1">
        <v>78</v>
      </c>
      <c r="GU369" s="1">
        <v>0</v>
      </c>
      <c r="GV369" s="1">
        <v>283</v>
      </c>
      <c r="GW369" s="1">
        <v>103</v>
      </c>
      <c r="GX369" s="1">
        <v>165</v>
      </c>
      <c r="GY369" s="1">
        <v>0</v>
      </c>
      <c r="GZ369" s="1">
        <v>0</v>
      </c>
      <c r="HA369" s="1">
        <v>0</v>
      </c>
      <c r="HB369" s="1">
        <v>268</v>
      </c>
      <c r="HC369" s="1">
        <v>144</v>
      </c>
      <c r="HD369" s="1">
        <v>125</v>
      </c>
      <c r="HE369" s="1">
        <v>121</v>
      </c>
      <c r="HF369" s="1">
        <v>136</v>
      </c>
      <c r="HG369" s="1">
        <v>8</v>
      </c>
      <c r="HH369" s="1">
        <v>534</v>
      </c>
      <c r="HI369" s="1">
        <v>147</v>
      </c>
      <c r="HJ369" s="1">
        <v>0</v>
      </c>
      <c r="HK369" s="1">
        <v>295</v>
      </c>
      <c r="HL369" s="1">
        <v>0</v>
      </c>
      <c r="HM369" s="1">
        <v>0</v>
      </c>
      <c r="HN369" s="1">
        <v>442</v>
      </c>
      <c r="HO369" s="1">
        <v>97</v>
      </c>
      <c r="HP369" s="1">
        <v>41</v>
      </c>
      <c r="HQ369" s="1">
        <v>72</v>
      </c>
      <c r="HR369" s="1">
        <v>104</v>
      </c>
      <c r="HS369" s="1">
        <v>17</v>
      </c>
      <c r="HT369" s="1">
        <v>331</v>
      </c>
      <c r="HU369" s="1">
        <v>31</v>
      </c>
      <c r="HV369" s="1">
        <v>78</v>
      </c>
      <c r="HW369" s="1">
        <v>20</v>
      </c>
      <c r="HX369" s="1">
        <v>65</v>
      </c>
      <c r="HY369" s="1">
        <v>0</v>
      </c>
      <c r="HZ369" s="1">
        <v>194</v>
      </c>
      <c r="IA369" s="1">
        <v>55</v>
      </c>
      <c r="IB369" s="1">
        <v>80</v>
      </c>
      <c r="IC369" s="1">
        <v>103</v>
      </c>
      <c r="ID369" s="1">
        <v>88</v>
      </c>
      <c r="IE369" s="1">
        <v>1</v>
      </c>
      <c r="IF369" s="1">
        <v>327</v>
      </c>
      <c r="IG369" s="1">
        <v>0</v>
      </c>
      <c r="IH369" s="1">
        <v>113</v>
      </c>
      <c r="II369" s="1">
        <v>137</v>
      </c>
      <c r="IJ369" s="1">
        <v>0</v>
      </c>
      <c r="IK369" s="1">
        <v>0</v>
      </c>
      <c r="IL369" s="1">
        <v>250</v>
      </c>
      <c r="IM369" s="26">
        <f>IFERROR(Tableau17[[#This Row],[LDIV]]/Tableau17[[#This Row],[Total général]],"")</f>
        <v>0</v>
      </c>
      <c r="IN369" s="26">
        <f>IFERROR(Tableau17[[#This Row],[LDVC]]/Tableau17[[#This Row],[Total général]],"")</f>
        <v>0</v>
      </c>
      <c r="IO369" s="26">
        <f>IFERROR(Tableau17[[#This Row],[LDVD]]/Tableau17[[#This Row],[Total général]],"")</f>
        <v>9.2783505154639179E-2</v>
      </c>
      <c r="IP369" s="26">
        <f>IFERROR(Tableau17[[#This Row],[LDVG]]/Tableau17[[#This Row],[Total général]],"")</f>
        <v>4.1237113402061855E-2</v>
      </c>
      <c r="IQ369" s="26">
        <f>IFERROR(Tableau17[[#This Row],[LEXD]]/Tableau17[[#This Row],[Total général]],"")</f>
        <v>0</v>
      </c>
      <c r="IR369" s="26">
        <f>IFERROR(Tableau17[[#This Row],[LEXG]]/Tableau17[[#This Row],[Total général]],"")</f>
        <v>0</v>
      </c>
      <c r="IS369" s="26">
        <f>IFERROR(Tableau17[[#This Row],[LLR]]/Tableau17[[#This Row],[Total général]],"")</f>
        <v>0.30927835051546393</v>
      </c>
      <c r="IT369" s="26">
        <f>IFERROR(Tableau17[[#This Row],[LREM]]/Tableau17[[#This Row],[Total général]],"")</f>
        <v>0.10309278350515463</v>
      </c>
      <c r="IU369" s="26">
        <f>IFERROR(Tableau17[[#This Row],[LRN]]/Tableau17[[#This Row],[Total général]],"")</f>
        <v>0.15979381443298968</v>
      </c>
      <c r="IV369" s="26">
        <f>IFERROR(Tableau17[[#This Row],[LUG]]/Tableau17[[#This Row],[Total général]],"")</f>
        <v>0.19587628865979381</v>
      </c>
      <c r="IW369" s="26">
        <f>IFERROR(Tableau17[[#This Row],[LVEC]]/Tableau17[[#This Row],[Total général]],"")</f>
        <v>9.7938144329896906E-2</v>
      </c>
      <c r="IX369" s="26">
        <f>IFERROR(Tableau17[[#This Row],[2008-T1-LCMD]]/Tableau17[[#This Row],[2008-T1-TOTAL]],"")</f>
        <v>9.3220338983050849E-2</v>
      </c>
      <c r="IY369" s="26">
        <f>IFERROR(Tableau17[[#This Row],[2008-T1-LDVD]]/Tableau17[[#This Row],[2008-T1-TOTAL]],"")</f>
        <v>0</v>
      </c>
      <c r="IZ369" s="26">
        <f>IFERROR(Tableau17[[#This Row],[2008-T1-LEXD]]/Tableau17[[#This Row],[2008-T1-TOTAL]],"")</f>
        <v>0</v>
      </c>
      <c r="JA369" s="26">
        <f>IFERROR(Tableau17[[#This Row],[2008-T1-LEXG]]/Tableau17[[#This Row],[2008-T1-TOTAL]],"")</f>
        <v>6.2146892655367235E-2</v>
      </c>
      <c r="JB369" s="26">
        <f>IFERROR(Tableau17[[#This Row],[2008-T1-LFN]]/Tableau17[[#This Row],[2008-T1-TOTAL]],"")</f>
        <v>8.1920903954802254E-2</v>
      </c>
      <c r="JC369" s="26">
        <f>IFERROR(Tableau17[[#This Row],[2008-T1-LMAJ]]/Tableau17[[#This Row],[2008-T1-TOTAL]],"")</f>
        <v>0.48587570621468928</v>
      </c>
      <c r="JD369" s="26">
        <f>IFERROR(Tableau17[[#This Row],[2008-T1-LUG]]/Tableau17[[#This Row],[2008-T1-TOTAL]],"")</f>
        <v>0.2768361581920904</v>
      </c>
      <c r="JE369" s="26" t="str">
        <f>IFERROR(Tableau17[[#This Row],[2008-T2-LFN]]/Tableau17[[#This Row],[2008-T2-TOTAL]],"")</f>
        <v/>
      </c>
      <c r="JF369" s="26" t="str">
        <f>IFERROR(Tableau17[[#This Row],[2008-T2-LGC]]/Tableau17[[#This Row],[2008-T2-TOTAL]],"")</f>
        <v/>
      </c>
      <c r="JG369" s="26" t="str">
        <f>IFERROR(Tableau17[[#This Row],[2008-T2-LMAJ]]/Tableau17[[#This Row],[2008-T2-TOTAL]],"")</f>
        <v/>
      </c>
      <c r="JH369" s="26" t="str">
        <f>IFERROR(Tableau17[[#This Row],[2008-T2-LUG]]/Tableau17[[#This Row],[2008-T2-TOTAL]],"")</f>
        <v/>
      </c>
      <c r="JI369" s="26">
        <f>IFERROR(Tableau17[[#This Row],[2014-T1-LDIV]]/Tableau17[[#This Row],[2014-T1-TOTAL]],"")</f>
        <v>0</v>
      </c>
      <c r="JJ369" s="26">
        <f>IFERROR(Tableau17[[#This Row],[2014-T1-LDVD]]/Tableau17[[#This Row],[2014-T1-TOTAL]],"")</f>
        <v>0</v>
      </c>
      <c r="JK369" s="26">
        <f>IFERROR(Tableau17[[#This Row],[2014-T1-LDVG]]/Tableau17[[#This Row],[2014-T1-TOTAL]],"")</f>
        <v>4.619565217391304E-2</v>
      </c>
      <c r="JL369" s="26">
        <f>IFERROR(Tableau17[[#This Row],[2014-T1-LEXG]]/Tableau17[[#This Row],[2014-T1-TOTAL]],"")</f>
        <v>0</v>
      </c>
      <c r="JM369" s="26">
        <f>IFERROR(Tableau17[[#This Row],[2014-T1-LFG]]/Tableau17[[#This Row],[2014-T1-TOTAL]],"")</f>
        <v>8.1521739130434784E-2</v>
      </c>
      <c r="JN369" s="26">
        <f>IFERROR(Tableau17[[#This Row],[2014-T1-LFN]]/Tableau17[[#This Row],[2014-T1-TOTAL]],"")</f>
        <v>0.21467391304347827</v>
      </c>
      <c r="JO369" s="26">
        <f>IFERROR(Tableau17[[#This Row],[2014-T1-LUD]]/Tableau17[[#This Row],[2014-T1-TOTAL]],"")</f>
        <v>0.45108695652173914</v>
      </c>
      <c r="JP369" s="26">
        <f>IFERROR(Tableau17[[#This Row],[2014-T1-LUG]]/Tableau17[[#This Row],[2014-T1-TOTAL]],"")</f>
        <v>0.20652173913043478</v>
      </c>
      <c r="JQ369" s="26" t="str">
        <f>IFERROR(Tableau17[[#This Row],[2014-T2-LFN]]/Tableau17[[#This Row],[2014-T2-TOTAL]],"")</f>
        <v/>
      </c>
      <c r="JR369" s="26" t="str">
        <f>IFERROR(Tableau17[[#This Row],[2014-T2-LUD]]/Tableau17[[#This Row],[2014-T2-TOTAL]],"")</f>
        <v/>
      </c>
      <c r="JS369" s="26" t="str">
        <f>IFERROR(Tableau17[[#This Row],[2014-T2-LUG]]/Tableau17[[#This Row],[2014-T2-TOTAL]],"")</f>
        <v/>
      </c>
      <c r="JT369" s="26">
        <f>IFERROR(Tableau17[[#This Row],[2015-T1-BC-DIV]]/Tableau17[[#This Row],[2015-T1-TOTAL]],"")</f>
        <v>0</v>
      </c>
      <c r="JU369" s="26">
        <f>IFERROR(Tableau17[[#This Row],[2015-T1-BC-DLF]]/Tableau17[[#This Row],[2015-T1-TOTAL]],"")</f>
        <v>3.8869257950530034E-2</v>
      </c>
      <c r="JV369" s="26">
        <f>IFERROR(Tableau17[[#This Row],[2015-T1-BC-DVD]]/Tableau17[[#This Row],[2015-T1-TOTAL]],"")</f>
        <v>1.0600706713780919E-2</v>
      </c>
      <c r="JW369" s="26">
        <f>IFERROR(Tableau17[[#This Row],[2015-T1-BC-DVG]]/Tableau17[[#This Row],[2015-T1-TOTAL]],"")</f>
        <v>0</v>
      </c>
      <c r="JX369" s="26">
        <f>IFERROR(Tableau17[[#This Row],[2015-T1-BC-FG]]/Tableau17[[#This Row],[2015-T1-TOTAL]],"")</f>
        <v>9.8939929328621903E-2</v>
      </c>
      <c r="JY369" s="26">
        <f>IFERROR(Tableau17[[#This Row],[2015-T1-BC-FN]]/Tableau17[[#This Row],[2015-T1-TOTAL]],"")</f>
        <v>0.3462897526501767</v>
      </c>
      <c r="JZ369" s="26">
        <f>IFERROR(Tableau17[[#This Row],[2015-T1-BC-MDM]]/Tableau17[[#This Row],[2015-T1-TOTAL]],"")</f>
        <v>5.3003533568904596E-2</v>
      </c>
      <c r="KA369" s="26">
        <f>IFERROR(Tableau17[[#This Row],[2015-T1-BC-RDG]]/Tableau17[[#This Row],[2015-T1-TOTAL]],"")</f>
        <v>0</v>
      </c>
      <c r="KB369" s="26">
        <f>IFERROR(Tableau17[[#This Row],[2015-T1-BC-SOC]]/Tableau17[[#This Row],[2015-T1-TOTAL]],"")</f>
        <v>0</v>
      </c>
      <c r="KC369" s="26">
        <f>IFERROR(Tableau17[[#This Row],[2015-T1-BC-UD]]/Tableau17[[#This Row],[2015-T1-TOTAL]],"")</f>
        <v>0.2756183745583039</v>
      </c>
      <c r="KD369" s="26">
        <f>IFERROR(Tableau17[[#This Row],[2015-T1-BC-UG]]/Tableau17[[#This Row],[2015-T1-TOTAL]],"")</f>
        <v>0.17667844522968199</v>
      </c>
      <c r="KE369" s="26">
        <f>IFERROR(Tableau17[[#This Row],[2015-T1-BC-VEC]]/Tableau17[[#This Row],[2015-T1-TOTAL]],"")</f>
        <v>0</v>
      </c>
      <c r="KF369" s="26">
        <f>IFERROR(Tableau17[[#This Row],[2015-T2-BC-DVG]]/Tableau17[[#This Row],[2015-T2-TOTAL]],"")</f>
        <v>0</v>
      </c>
      <c r="KG369" s="26">
        <f>IFERROR(Tableau17[[#This Row],[2015-T2-BC-FN]]/Tableau17[[#This Row],[2015-T2-TOTAL]],"")</f>
        <v>0.38432835820895522</v>
      </c>
      <c r="KH369" s="26">
        <f>IFERROR(Tableau17[[#This Row],[2015-T2-BC-SOC]]/Tableau17[[#This Row],[2015-T2-TOTAL]],"")</f>
        <v>0</v>
      </c>
      <c r="KI369" s="26">
        <f>IFERROR(Tableau17[[#This Row],[2015-T2-BC-UD]]/Tableau17[[#This Row],[2015-T2-TOTAL]],"")</f>
        <v>0.61567164179104472</v>
      </c>
      <c r="KJ369" s="26">
        <f>IFERROR(Tableau17[[#This Row],[2015-T2-BC-UG]]/Tableau17[[#This Row],[2015-T2-TOTAL]],"")</f>
        <v>0</v>
      </c>
      <c r="KK369" s="26">
        <f>IFERROR(Tableau17[[#This Row],[2017 (L)-T1-COM]]/Tableau17[[#This Row],[2017 (L)-T1-TOTAL]],"")</f>
        <v>2.4464831804281346E-2</v>
      </c>
      <c r="KL369" s="26">
        <f>IFERROR(Tableau17[[#This Row],[2017 (L)-T1-DIV]]/Tableau17[[#This Row],[2017 (L)-T1-TOTAL]],"")</f>
        <v>3.0581039755351682E-3</v>
      </c>
      <c r="KM369" s="26">
        <f>IFERROR(Tableau17[[#This Row],[2017 (L)-T1-DLF]]/Tableau17[[#This Row],[2017 (L)-T1-TOTAL]],"")</f>
        <v>1.5290519877675841E-2</v>
      </c>
      <c r="KN369" s="26">
        <f>IFERROR(Tableau17[[#This Row],[2017 (L)-T1-DVD]]/Tableau17[[#This Row],[2017 (L)-T1-TOTAL]],"")</f>
        <v>0</v>
      </c>
      <c r="KO369" s="26">
        <f>IFERROR(Tableau17[[#This Row],[2017 (L)-T1-DVG]]/Tableau17[[#This Row],[2017 (L)-T1-TOTAL]],"")</f>
        <v>0</v>
      </c>
      <c r="KP369" s="26">
        <f>IFERROR(Tableau17[[#This Row],[2017 (L)-T1-ECO]]/Tableau17[[#This Row],[2017 (L)-T1-TOTAL]],"")</f>
        <v>6.4220183486238536E-2</v>
      </c>
      <c r="KQ369" s="26">
        <f>IFERROR(Tableau17[[#This Row],[2017 (L)-T1-EXD]]/Tableau17[[#This Row],[2017 (L)-T1-TOTAL]],"")</f>
        <v>3.0581039755351682E-3</v>
      </c>
      <c r="KR369" s="26">
        <f>IFERROR(Tableau17[[#This Row],[2017 (L)-T1-EXG]]/Tableau17[[#This Row],[2017 (L)-T1-TOTAL]],"")</f>
        <v>6.1162079510703364E-3</v>
      </c>
      <c r="KS369" s="26">
        <f>IFERROR(Tableau17[[#This Row],[2017 (L)-T1-FI]]/Tableau17[[#This Row],[2017 (L)-T1-TOTAL]],"")</f>
        <v>0.14373088685015289</v>
      </c>
      <c r="KT369" s="26">
        <f>IFERROR(Tableau17[[#This Row],[2017 (L)-T1-FN]]/Tableau17[[#This Row],[2017 (L)-T1-TOTAL]],"")</f>
        <v>0.14984709480122324</v>
      </c>
      <c r="KU369" s="26">
        <f>IFERROR(Tableau17[[#This Row],[2017 (L)-T1-LR]]/Tableau17[[#This Row],[2017 (L)-T1-TOTAL]],"")</f>
        <v>0.24464831804281345</v>
      </c>
      <c r="KV369" s="26">
        <f>IFERROR(Tableau17[[#This Row],[2017 (L)-T1-MDM]]/Tableau17[[#This Row],[2017 (L)-T1-TOTAL]],"")</f>
        <v>0</v>
      </c>
      <c r="KW369" s="26">
        <f>IFERROR(Tableau17[[#This Row],[2017 (L)-T1-RDG]]/Tableau17[[#This Row],[2017 (L)-T1-TOTAL]],"")</f>
        <v>0</v>
      </c>
      <c r="KX369" s="26">
        <f>IFERROR(Tableau17[[#This Row],[2017 (L)-T1-REG]]/Tableau17[[#This Row],[2017 (L)-T1-TOTAL]],"")</f>
        <v>0</v>
      </c>
      <c r="KY369" s="26">
        <f>IFERROR(Tableau17[[#This Row],[2017 (L)-T1-REM]]/Tableau17[[#This Row],[2017 (L)-T1-TOTAL]],"")</f>
        <v>0.3149847094801223</v>
      </c>
      <c r="KZ369" s="26">
        <f>IFERROR(Tableau17[[#This Row],[2017 (L)-T1-SOC]]/Tableau17[[#This Row],[2017 (L)-T1-TOTAL]],"")</f>
        <v>3.0581039755351681E-2</v>
      </c>
      <c r="LA369" s="26">
        <f>IFERROR(Tableau17[[#This Row],[2017 (L)-T1-UDI]]/Tableau17[[#This Row],[2017 (L)-T1-TOTAL]],"")</f>
        <v>0</v>
      </c>
      <c r="LB369" s="26">
        <f>IFERROR(Tableau17[[#This Row],[2017 (L)-T2-FI]]/Tableau17[[#This Row],[2017 (L)-T2-TOTAL]],"")</f>
        <v>0</v>
      </c>
      <c r="LC369" s="26">
        <f>IFERROR(Tableau17[[#This Row],[2017 (L)-T2-FN]]/Tableau17[[#This Row],[2017 (L)-T2-TOTAL]],"")</f>
        <v>0</v>
      </c>
      <c r="LD369" s="26">
        <f>IFERROR(Tableau17[[#This Row],[2017 (L)-T2-LR]]/Tableau17[[#This Row],[2017 (L)-T2-TOTAL]],"")</f>
        <v>0.45200000000000001</v>
      </c>
      <c r="LE369" s="26">
        <f>IFERROR(Tableau17[[#This Row],[2017 (L)-T2-MDM]]/Tableau17[[#This Row],[2017 (L)-T2-TOTAL]],"")</f>
        <v>0</v>
      </c>
      <c r="LF369" s="26">
        <f>IFERROR(Tableau17[[#This Row],[2017 (L)-T2-REM]]/Tableau17[[#This Row],[2017 (L)-T2-TOTAL]],"")</f>
        <v>0.54800000000000004</v>
      </c>
      <c r="LG369" s="26">
        <f>IFERROR(Tableau17[[#This Row],[2017-T1-ARTHAUD Nathalie]]/Tableau17[[#This Row],[2017-T1-TOTAL]],"")</f>
        <v>1.8726591760299626E-3</v>
      </c>
      <c r="LH369" s="26">
        <f>IFERROR(Tableau17[[#This Row],[2017-T1-ASSELINEAU Fran]]/Tableau17[[#This Row],[2017-T1-TOTAL]],"")</f>
        <v>7.4906367041198503E-3</v>
      </c>
      <c r="LI369" s="26">
        <f>IFERROR(Tableau17[[#This Row],[2017-T1-CHEMINADE Jacques]]/Tableau17[[#This Row],[2017-T1-TOTAL]],"")</f>
        <v>0</v>
      </c>
      <c r="LJ369" s="26">
        <f>IFERROR(Tableau17[[#This Row],[2017-T1-DUPONT-AIGNAN Nicolas]]/Tableau17[[#This Row],[2017-T1-TOTAL]],"")</f>
        <v>3.3707865168539325E-2</v>
      </c>
      <c r="LK369" s="26">
        <f>IFERROR(Tableau17[[#This Row],[2017-T1-FILLON Fran]]/Tableau17[[#This Row],[2017-T1-TOTAL]],"")</f>
        <v>0.23408239700374531</v>
      </c>
      <c r="LL369" s="26">
        <f>IFERROR(Tableau17[[#This Row],[2017-T1-HAMON Beno]]/Tableau17[[#This Row],[2017-T1-TOTAL]],"")</f>
        <v>5.2434456928838954E-2</v>
      </c>
      <c r="LM369" s="26">
        <f>IFERROR(Tableau17[[#This Row],[2017-T1-LASSALLE Jean]]/Tableau17[[#This Row],[2017-T1-TOTAL]],"")</f>
        <v>1.4981273408239701E-2</v>
      </c>
      <c r="LN369" s="26">
        <f>IFERROR(Tableau17[[#This Row],[2017-T1-LE PEN Marine]]/Tableau17[[#This Row],[2017-T1-TOTAL]],"")</f>
        <v>0.22846441947565543</v>
      </c>
      <c r="LO369" s="26">
        <f>IFERROR(Tableau17[[#This Row],[2017-T1-M Jean-Luc]]/Tableau17[[#This Row],[2017-T1-TOTAL]],"")</f>
        <v>0.19288389513108614</v>
      </c>
      <c r="LP369" s="26">
        <f>IFERROR(Tableau17[[#This Row],[2017-T1-MACRON Emmanuel]]/Tableau17[[#This Row],[2017-T1-TOTAL]],"")</f>
        <v>0.22659176029962547</v>
      </c>
      <c r="LQ369" s="26">
        <f>IFERROR(Tableau17[[#This Row],[2017-T1-POUTOU Philippe]]/Tableau17[[#This Row],[2017-T1-TOTAL]],"")</f>
        <v>7.4906367041198503E-3</v>
      </c>
      <c r="LR369" s="26">
        <f>IFERROR(Tableau17[[#This Row],[2017-T2-LE PEN Marine]]/Tableau17[[#This Row],[2017-T2-TOTAL]],"")</f>
        <v>0.33257918552036198</v>
      </c>
      <c r="LS369" s="26">
        <f>IFERROR(Tableau17[[#This Row],[2017-T2-MACRON Emmanuel]]/Tableau17[[#This Row],[2017-T2-TOTAL]],"")</f>
        <v>0.66742081447963797</v>
      </c>
      <c r="LT369" s="26">
        <f>IFERROR(Tableau17[[#This Row],[2019-T1-ALEXANDRE Audric]]/Tableau17[[#This Row],[2019-T1-TOTAL]],"")</f>
        <v>3.134796238244514E-3</v>
      </c>
      <c r="LU369" s="26">
        <f>IFERROR(Tableau17[[#This Row],[2019-T1-ARTHAUD Nathalie]]/Tableau17[[#This Row],[2019-T1-TOTAL]],"")</f>
        <v>3.134796238244514E-3</v>
      </c>
      <c r="LV369" s="26">
        <f>IFERROR(Tableau17[[#This Row],[2019-T1-ASSELINEAU François]]/Tableau17[[#This Row],[2019-T1-TOTAL]],"")</f>
        <v>1.2539184952978056E-2</v>
      </c>
      <c r="LW369" s="26">
        <f>IFERROR(Tableau17[[#This Row],[2019-T1-AUBRY Manon]]/Tableau17[[#This Row],[2019-T1-TOTAL]],"")</f>
        <v>6.2695924764890276E-2</v>
      </c>
      <c r="LX369" s="26">
        <f>IFERROR(Tableau17[[#This Row],[2019-T1-AZERGUI Nagib]]/Tableau17[[#This Row],[2019-T1-TOTAL]],"")</f>
        <v>3.134796238244514E-3</v>
      </c>
      <c r="LY369" s="26">
        <f>IFERROR(Tableau17[[#This Row],[2019-T1-BARDELLA Jordan]]/Tableau17[[#This Row],[2019-T1-TOTAL]],"")</f>
        <v>0.2601880877742947</v>
      </c>
      <c r="LZ369" s="26">
        <f>IFERROR(Tableau17[[#This Row],[2019-T1-BELLAMY François-Xavier]]/Tableau17[[#This Row],[2019-T1-TOTAL]],"")</f>
        <v>0.11598746081504702</v>
      </c>
      <c r="MA369" s="26">
        <f>IFERROR(Tableau17[[#This Row],[2019-T1-BIDOU Olivier]]/Tableau17[[#This Row],[2019-T1-TOTAL]],"")</f>
        <v>0</v>
      </c>
      <c r="MB369" s="26">
        <f>IFERROR(Tableau17[[#This Row],[2019-T1-BOURG Dominique]]/Tableau17[[#This Row],[2019-T1-TOTAL]],"")</f>
        <v>1.5673981191222569E-2</v>
      </c>
      <c r="MC369" s="26">
        <f>IFERROR(Tableau17[[#This Row],[2019-T1-BROSSAT Ian]]/Tableau17[[#This Row],[2019-T1-TOTAL]],"")</f>
        <v>3.1347962382445138E-2</v>
      </c>
      <c r="MD369" s="26">
        <f>IFERROR(Tableau17[[#This Row],[2019-T1-CAILLAUD Sophie]]/Tableau17[[#This Row],[2019-T1-TOTAL]],"")</f>
        <v>0</v>
      </c>
      <c r="ME369" s="26">
        <f>IFERROR(Tableau17[[#This Row],[2019-T1-CAMUS Renaud]]/Tableau17[[#This Row],[2019-T1-TOTAL]],"")</f>
        <v>0</v>
      </c>
      <c r="MF369" s="26">
        <f>IFERROR(Tableau17[[#This Row],[2019-T1-CHALENÇON Christophe]]/Tableau17[[#This Row],[2019-T1-TOTAL]],"")</f>
        <v>0</v>
      </c>
      <c r="MG369" s="26">
        <f>IFERROR(Tableau17[[#This Row],[2019-T1-CORBET Cathy Denise Ginette]]/Tableau17[[#This Row],[2019-T1-TOTAL]],"")</f>
        <v>0</v>
      </c>
      <c r="MH369" s="26">
        <f>IFERROR(Tableau17[[#This Row],[2019-T1-DE PREVOISIN Robert]]/Tableau17[[#This Row],[2019-T1-TOTAL]],"")</f>
        <v>0</v>
      </c>
      <c r="MI369" s="26">
        <f>IFERROR(Tableau17[[#This Row],[2019-T1-DELFEL Thérèse]]/Tableau17[[#This Row],[2019-T1-TOTAL]],"")</f>
        <v>0</v>
      </c>
      <c r="MJ369" s="26">
        <f>IFERROR(Tableau17[[#This Row],[2019-T1-DIEUMEGARD Pierre]]/Tableau17[[#This Row],[2019-T1-TOTAL]],"")</f>
        <v>3.134796238244514E-3</v>
      </c>
      <c r="MK369" s="26">
        <f>IFERROR(Tableau17[[#This Row],[2019-T1-DUPONT-AIGNAN Nicolas]]/Tableau17[[#This Row],[2019-T1-TOTAL]],"")</f>
        <v>2.1943573667711599E-2</v>
      </c>
      <c r="ML369" s="26">
        <f>IFERROR(Tableau17[[#This Row],[2019-T1-GERNIGON Yves]]/Tableau17[[#This Row],[2019-T1-TOTAL]],"")</f>
        <v>0</v>
      </c>
      <c r="MM369" s="26">
        <f>IFERROR(Tableau17[[#This Row],[2019-T1-GLUCKSMANN Raphaël]]/Tableau17[[#This Row],[2019-T1-TOTAL]],"")</f>
        <v>5.6426332288401257E-2</v>
      </c>
      <c r="MN369" s="26">
        <f>IFERROR(Tableau17[[#This Row],[2019-T1-HAMON Benoît]]/Tableau17[[#This Row],[2019-T1-TOTAL]],"")</f>
        <v>2.5078369905956112E-2</v>
      </c>
      <c r="MO369" s="26">
        <f>IFERROR(Tableau17[[#This Row],[2019-T1-HELGEN Gilles]]/Tableau17[[#This Row],[2019-T1-TOTAL]],"")</f>
        <v>0</v>
      </c>
      <c r="MP369" s="26">
        <f>IFERROR(Tableau17[[#This Row],[2019-T1-JADOT Yannick]]/Tableau17[[#This Row],[2019-T1-TOTAL]],"")</f>
        <v>0.14733542319749215</v>
      </c>
      <c r="MQ369" s="26">
        <f>IFERROR(Tableau17[[#This Row],[2019-T1-LAGARDE Jean-Christophe]]/Tableau17[[#This Row],[2019-T1-TOTAL]],"")</f>
        <v>1.2539184952978056E-2</v>
      </c>
      <c r="MR369" s="26">
        <f>IFERROR(Tableau17[[#This Row],[2019-T1-LALANNE Francis]]/Tableau17[[#This Row],[2019-T1-TOTAL]],"")</f>
        <v>0</v>
      </c>
      <c r="MS369" s="26">
        <f>IFERROR(Tableau17[[#This Row],[2019-T1-LOISEAU Nathalie]]/Tableau17[[#This Row],[2019-T1-TOTAL]],"")</f>
        <v>0.22570532915360503</v>
      </c>
      <c r="MT369" s="26">
        <f>IFERROR(Tableau17[[#This Row],[2019-T1-MARIE Florie]]/Tableau17[[#This Row],[2019-T1-TOTAL]],"")</f>
        <v>0</v>
      </c>
      <c r="MU369" s="26">
        <f>IFERROR(Tableau17[[#This Row],[2008-T1-MACROEXTRDROITE]]/Tableau17[[#This Row],[2008-T1-MACROTOTALE]],"")</f>
        <v>8.1920903954802254E-2</v>
      </c>
      <c r="MV369" s="26">
        <f>IFERROR(Tableau17[[#This Row],[2008-T1-MACRODROITE]]/Tableau17[[#This Row],[2008-T1-MACROTOTALE]],"")</f>
        <v>0.57909604519774016</v>
      </c>
      <c r="MW369" s="26">
        <f>IFERROR(Tableau17[[#This Row],[2008-T1-MACROCENTRE]]/Tableau17[[#This Row],[2008-T1-MACROTOTALE]],"")</f>
        <v>0</v>
      </c>
      <c r="MX369" s="26">
        <f>IFERROR(Tableau17[[#This Row],[2008-T1-MACROGAUCHE]]/Tableau17[[#This Row],[2008-T1-MACROTOTALE]],"")</f>
        <v>0.33898305084745761</v>
      </c>
      <c r="MY369" s="26">
        <f>IFERROR(Tableau17[[#This Row],[2008-T1-MACROAUTRE]]/Tableau17[[#This Row],[2008-T1-MACROTOTALE]],"")</f>
        <v>0</v>
      </c>
      <c r="MZ369" s="26" t="str">
        <f>IFERROR(Tableau17[[#This Row],[2008-T2-MACROEXTRDROITE]]/Tableau17[[#This Row],[2008-T2-MACROTOTALE]],"")</f>
        <v/>
      </c>
      <c r="NA369" s="26" t="str">
        <f>IFERROR(Tableau17[[#This Row],[2008-T2-MACRODROITE]]/Tableau17[[#This Row],[2008-T2-MACROTOTALE]],"")</f>
        <v/>
      </c>
      <c r="NB369" s="26" t="str">
        <f>IFERROR(Tableau17[[#This Row],[2008-T2-MACROCENTRE]]/Tableau17[[#This Row],[2008-T2-MACROTOTALE]],"")</f>
        <v/>
      </c>
      <c r="NC369" s="26" t="str">
        <f>IFERROR(Tableau17[[#This Row],[2008-T2-MACROGAUCHE]]/Tableau17[[#This Row],[2008-T2-MACROTOTALE]],"")</f>
        <v/>
      </c>
      <c r="ND369" s="26" t="str">
        <f>IFERROR(Tableau17[[#This Row],[2008-T2-MACROAUTRE]]/Tableau17[[#This Row],[2008-T2-MACROTOTALE]],"")</f>
        <v/>
      </c>
      <c r="NE369" s="26">
        <f>IFERROR(Tableau17[[#This Row],[2014-T1-MACROEXTRDROITE]]/Tableau17[[#This Row],[2014-T1-MACROTOTALE]],"")</f>
        <v>0.21467391304347827</v>
      </c>
      <c r="NF369" s="26">
        <f>IFERROR(Tableau17[[#This Row],[2014-T1-MACRODROITE]]/Tableau17[[#This Row],[2014-T1-MACROTOTALE]],"")</f>
        <v>0.45108695652173914</v>
      </c>
      <c r="NG369" s="26">
        <f>IFERROR(Tableau17[[#This Row],[2014-T1-MACROCENTRE]]/Tableau17[[#This Row],[2014-T1-MACROTOTALE]],"")</f>
        <v>0</v>
      </c>
      <c r="NH369" s="26">
        <f>IFERROR(Tableau17[[#This Row],[2014-T1-MACROGAUCHE]]/Tableau17[[#This Row],[2014-T1-MACROTOTALE]],"")</f>
        <v>0.33423913043478259</v>
      </c>
      <c r="NI369" s="26">
        <f>IFERROR(Tableau17[[#This Row],[2014-T1-MACROAUTRE]]/Tableau17[[#This Row],[2014-T1-MACROTOTALE]],"")</f>
        <v>0</v>
      </c>
      <c r="NJ369" s="26" t="str">
        <f>IFERROR(Tableau17[[#This Row],[2014-T2-MACROEXTRDROITE]]/Tableau17[[#This Row],[2014-T2-MACROTOTALE]],"")</f>
        <v/>
      </c>
      <c r="NK369" s="26" t="str">
        <f>IFERROR(Tableau17[[#This Row],[2014-T2-MACRODROITE]]/Tableau17[[#This Row],[2014-T2-MACROTOTALE]],"")</f>
        <v/>
      </c>
      <c r="NL369" s="26" t="str">
        <f>IFERROR(Tableau17[[#This Row],[2014-T2-MACROCENTRE]]/Tableau17[[#This Row],[2014-T2-MACROTOTALE]],"")</f>
        <v/>
      </c>
      <c r="NM369" s="26" t="str">
        <f>IFERROR(Tableau17[[#This Row],[2014-T2-MACROGAUCHE]]/Tableau17[[#This Row],[2014-T2-MACROTOTALE]],"")</f>
        <v/>
      </c>
      <c r="NN369" s="26" t="str">
        <f>IFERROR(Tableau17[[#This Row],[2014-T2-MACROAUTRE]]/Tableau17[[#This Row],[2014-T2-MACROTOTALE]],"")</f>
        <v/>
      </c>
      <c r="NO369" s="26">
        <f>IFERROR( Tableau17[[#This Row],[2015-T1-MACROEXTRDROITE]]/Tableau17[[#This Row],[2015-T1-MACROTOTALE]],"")</f>
        <v>0.38515901060070673</v>
      </c>
      <c r="NP369" s="26">
        <f>IFERROR(Tableau17[[#This Row],[2015-T1-MACRODROITE]]/Tableau17[[#This Row],[2015-T1-MACROTOTALE]],"")</f>
        <v>0.28621908127208479</v>
      </c>
      <c r="NQ369" s="26">
        <f>IFERROR(Tableau17[[#This Row],[2015-T1-MACROCENTRE]]/Tableau17[[#This Row],[2015-T1-MACROTOTALE]],"")</f>
        <v>5.3003533568904596E-2</v>
      </c>
      <c r="NR369" s="26">
        <f>IFERROR(Tableau17[[#This Row],[2015-T1-MACROGAUCHE]]/Tableau17[[#This Row],[2015-T1-MACROTOTALE]],"")</f>
        <v>0.2756183745583039</v>
      </c>
      <c r="NS369" s="26">
        <f>IFERROR(Tableau17[[#This Row],[2015-T1-MACROAUTRE]]/Tableau17[[#This Row],[2015-T1-MACROTOTALE]],"")</f>
        <v>0</v>
      </c>
      <c r="NT369" s="26">
        <f>IFERROR(Tableau17[[#This Row],[2015-T2-MACROEXTRDROITE]]/Tableau17[[#This Row],[2015-T2-MACROTOTALE]],"")</f>
        <v>0.38432835820895522</v>
      </c>
      <c r="NU369" s="26">
        <f>IFERROR(Tableau17[[#This Row],[2015-T2-MACRODROITE]]/Tableau17[[#This Row],[2015-T2-MACROTOTALE]],"")</f>
        <v>0.61567164179104472</v>
      </c>
      <c r="NV369" s="26">
        <f>IFERROR(Tableau17[[#This Row],[2015-T2-MACROCENTRE]]/Tableau17[[#This Row],[2015-T2-MACROTOTALE]],"")</f>
        <v>0</v>
      </c>
      <c r="NW369" s="26">
        <f>IFERROR(Tableau17[[#This Row],[2015-T2-MACROGAUCHE]]/Tableau17[[#This Row],[2015-T2-MACROTOTALE]],"")</f>
        <v>0</v>
      </c>
      <c r="NX369" s="26">
        <f>IFERROR(Tableau17[[#This Row],[2015-T2-MACROAUTRE]]/Tableau17[[#This Row],[2015-T2-MACROTOTALE]],"")</f>
        <v>0</v>
      </c>
      <c r="NY369" s="26">
        <f>IFERROR(Tableau17[[#This Row],[2017-T1-MACROEXTRDROITE]]/Tableau17[[#This Row],[2017-T1-MACROTOTALE]],"")</f>
        <v>0.2696629213483146</v>
      </c>
      <c r="NZ369" s="26">
        <f>IFERROR(Tableau17[[#This Row],[2017-T1-MACRODROITE]]/Tableau17[[#This Row],[2017-T1-MACROTOTALE]],"")</f>
        <v>0.23408239700374531</v>
      </c>
      <c r="OA369" s="26">
        <f>IFERROR(Tableau17[[#This Row],[2017-T1-MACROCENTRE]]/Tableau17[[#This Row],[2017-T1-MACROTOTALE]],"")</f>
        <v>0.22659176029962547</v>
      </c>
      <c r="OB369" s="26">
        <f>IFERROR(Tableau17[[#This Row],[2017-T1-MACROGAUCHE]]/Tableau17[[#This Row],[2017-T1-MACROTOTALE]],"")</f>
        <v>0.25468164794007492</v>
      </c>
      <c r="OC369" s="26">
        <f>IFERROR(Tableau17[[#This Row],[2017-T1-MACROAUTRE]]/Tableau17[[#This Row],[2017-T1-MACROTOTALE]],"")</f>
        <v>1.4981273408239701E-2</v>
      </c>
      <c r="OD369" s="26">
        <f>IFERROR(Tableau17[[#This Row],[2017-T2-MACROEXTRDROITE]]/Tableau17[[#This Row],[2017-T2-MACROTOTALE]],"")</f>
        <v>0.33257918552036198</v>
      </c>
      <c r="OE369" s="26">
        <f>IFERROR(Tableau17[[#This Row],[2017-T2-MACRODROITE]]/Tableau17[[#This Row],[2017-T2-MACROTOTALE]],"")</f>
        <v>0</v>
      </c>
      <c r="OF369" s="26">
        <f>IFERROR(Tableau17[[#This Row],[2017-T2-MACROCENTRE]]/Tableau17[[#This Row],[2017-T2-MACROTOTALE]],"")</f>
        <v>0.66742081447963797</v>
      </c>
      <c r="OG369" s="26">
        <f>IFERROR(Tableau17[[#This Row],[2017-T2-MACROGAUCHE]]/Tableau17[[#This Row],[2017-T2-MACROTOTALE]],"")</f>
        <v>0</v>
      </c>
      <c r="OH369" s="26">
        <f>IFERROR(Tableau17[[#This Row],[2017-T2-MACROAUTRE]]/Tableau17[[#This Row],[2017-T2-MACROTOTALE]],"")</f>
        <v>0</v>
      </c>
      <c r="OI369" s="26">
        <f>IFERROR(Tableau17[[#This Row],[2019-T1-MACROEXTRDROITE]]/Tableau17[[#This Row],[2019-T1-MACROTOTALE]],"")</f>
        <v>0.29305135951661632</v>
      </c>
      <c r="OJ369" s="26">
        <f>IFERROR(Tableau17[[#This Row],[2019-T1-MACRODROITE]]/Tableau17[[#This Row],[2019-T1-MACROTOTALE]],"")</f>
        <v>0.12386706948640483</v>
      </c>
      <c r="OK369" s="26">
        <f>IFERROR(Tableau17[[#This Row],[2019-T1-MACROCENTRE]]/Tableau17[[#This Row],[2019-T1-MACROTOTALE]],"")</f>
        <v>0.2175226586102719</v>
      </c>
      <c r="OL369" s="26">
        <f>IFERROR(Tableau17[[#This Row],[2019-T1-MACROGAUCHE]]/Tableau17[[#This Row],[2019-T1-MACROTOTALE]],"")</f>
        <v>0.31419939577039274</v>
      </c>
      <c r="OM369" s="26">
        <f>IFERROR(Tableau17[[#This Row],[2019-T1-MACROAUTRE]]/Tableau17[[#This Row],[2019-T1-MACROTOTALE]],"")</f>
        <v>5.1359516616314202E-2</v>
      </c>
      <c r="ON369" s="26">
        <f>IFERROR(Tableau17[[#This Row],[2020-T1-MACROEXTRDROITE]]/Tableau17[[#This Row],[2020-T1-MACROTOTALE]],"")</f>
        <v>0.15979381443298968</v>
      </c>
      <c r="OO369" s="26">
        <f>IFERROR(Tableau17[[#This Row],[2020-T1-MACRODROITE]]/Tableau17[[#This Row],[2020-T1-MACROTOTALE]],"")</f>
        <v>0.40206185567010311</v>
      </c>
      <c r="OP369" s="26">
        <f>IFERROR(Tableau17[[#This Row],[2020-T1-MACROCENTRE]]/Tableau17[[#This Row],[2020-T1-MACROTOTALE]],"")</f>
        <v>0.10309278350515463</v>
      </c>
      <c r="OQ369" s="26">
        <f>IFERROR(Tableau17[[#This Row],[2020-T1-MACROGAUCHE]]/Tableau17[[#This Row],[2020-T1-MACROTOTALE]],"")</f>
        <v>0.33505154639175255</v>
      </c>
      <c r="OR369" s="26">
        <f>IFERROR(Tableau17[[#This Row],[2020-T1-MACROAUTRE]]/Tableau17[[#This Row],[2020-T1-MACROTOTALE]],"")</f>
        <v>0</v>
      </c>
      <c r="OS369" s="26">
        <f>IFERROR(Tableau17[[#This Row],[2017 (L)-T1-MACROEXTRDROITE]]/Tableau17[[#This Row],[2017 (L)-T1-MACROTOTALE]],"")</f>
        <v>0.16819571865443425</v>
      </c>
      <c r="OT369" s="26">
        <f>IFERROR(Tableau17[[#This Row],[2017 (L)-T1-MACRODROITE]]/Tableau17[[#This Row],[2017 (L)-T1-MACROTOTALE]],"")</f>
        <v>0.24464831804281345</v>
      </c>
      <c r="OU369" s="26">
        <f>IFERROR(Tableau17[[#This Row],[2017 (L)-T1-MACROCENTRE]]/Tableau17[[#This Row],[2017 (L)-T1-MACROTOTALE]],"")</f>
        <v>0.3149847094801223</v>
      </c>
      <c r="OV369" s="26">
        <f>IFERROR(Tableau17[[#This Row],[2017 (L)-T1-MACROGAUCHE]]/Tableau17[[#This Row],[2017 (L)-T1-MACROTOTALE]],"")</f>
        <v>0.26911314984709478</v>
      </c>
      <c r="OW369" s="26">
        <f>IFERROR(Tableau17[[#This Row],[2017 (L)-T1-MACROAUTRE]]/Tableau17[[#This Row],[2017 (L)-T1-MACROTOTALE]],"")</f>
        <v>3.0581039755351682E-3</v>
      </c>
      <c r="OX369" s="26">
        <f>IFERROR(Tableau17[[#This Row],[2017 (L)-T2-MACROEXTRDROITE]]/Tableau17[[#This Row],[2017 (L)-T2-MACROTOTALE]],"")</f>
        <v>0</v>
      </c>
      <c r="OY369" s="26">
        <f>IFERROR(Tableau17[[#This Row],[2017 (L)-T2-MACRODROITE]]/Tableau17[[#This Row],[2017 (L)-T2-MACROTOTALE]],"")</f>
        <v>0.45200000000000001</v>
      </c>
      <c r="OZ369" s="26">
        <f>IFERROR(Tableau17[[#This Row],[2017 (L)-T2-MACROCENTRE]]/Tableau17[[#This Row],[2017 (L)-T2-MACROTOTALE]],"")</f>
        <v>0.54800000000000004</v>
      </c>
      <c r="PA369" s="26">
        <f>IFERROR(Tableau17[[#This Row],[2017 (L)-T2-MACROGAUCHE]]/Tableau17[[#This Row],[2017 (L)-T2-MACROTOTALE]],"")</f>
        <v>0</v>
      </c>
      <c r="PB369" s="26">
        <f>IFERROR(Tableau17[[#This Row],[2017 (L)-T2-MACROAUTRE]]/Tableau17[[#This Row],[2017 (L)-T2-MACROTOTALE]],"")</f>
        <v>0</v>
      </c>
      <c r="PC369" s="26">
        <f>IFERROR(Tableau17[[#This Row],[2008_T1_PROCUS]]/Tableau17[[#This Row],[2008_T1_INSCRITS]],0)</f>
        <v>3.0581039755351682E-3</v>
      </c>
      <c r="PD369" s="26">
        <f>IFERROR(Tableau17[[#This Row],[2008_T2_PROCUS]]/Tableau17[[#This Row],[2008_T2_INSCRITS]],0)</f>
        <v>0</v>
      </c>
      <c r="PE369" s="26">
        <f>Tableau17[[#This Row],[2014_T1_PROCUS]]/Tableau17[[#This Row],[2014_T1_INSCRITS]]</f>
        <v>4.7393364928909956E-3</v>
      </c>
      <c r="PF369" s="26">
        <f>IFERROR(Tableau17[[#This Row],[2014_T2_PROCUS]]/Tableau17[[#This Row],[2014_T2_INSCRITS]],0)</f>
        <v>0</v>
      </c>
    </row>
    <row r="370" spans="1:422" hidden="1" x14ac:dyDescent="0.2">
      <c r="A370" s="1">
        <v>8</v>
      </c>
      <c r="B370" s="1" t="s">
        <v>528</v>
      </c>
      <c r="C370" s="1" t="s">
        <v>535</v>
      </c>
      <c r="D370" s="1" t="s">
        <v>535</v>
      </c>
      <c r="E370" s="1">
        <v>1572</v>
      </c>
      <c r="F370" s="1">
        <v>5.358835</v>
      </c>
      <c r="G370" s="1">
        <v>43.357275999999999</v>
      </c>
      <c r="H370" s="3">
        <v>1357</v>
      </c>
      <c r="I370" s="3">
        <v>257</v>
      </c>
      <c r="L370" s="1">
        <v>22</v>
      </c>
      <c r="M370" s="1">
        <v>97</v>
      </c>
      <c r="O370" s="1">
        <v>1</v>
      </c>
      <c r="P370" s="1">
        <v>41</v>
      </c>
      <c r="Q370" s="1">
        <v>29</v>
      </c>
      <c r="R370" s="1">
        <v>81</v>
      </c>
      <c r="S370" s="1">
        <v>19</v>
      </c>
      <c r="T370" s="1">
        <v>9</v>
      </c>
      <c r="U370" s="1">
        <v>299</v>
      </c>
      <c r="V370" s="1">
        <v>1299</v>
      </c>
      <c r="W370" s="1">
        <v>546</v>
      </c>
      <c r="X370" s="1">
        <v>6</v>
      </c>
      <c r="Y370" s="2">
        <v>0.42032333</v>
      </c>
      <c r="Z370" s="1">
        <v>1299</v>
      </c>
      <c r="AA370" s="1">
        <v>663</v>
      </c>
      <c r="AB370" s="1">
        <v>5</v>
      </c>
      <c r="AC370" s="2">
        <v>0.51039261000000002</v>
      </c>
      <c r="AD370" s="1">
        <v>1357</v>
      </c>
      <c r="AE370" s="1">
        <v>313</v>
      </c>
      <c r="AF370" s="2">
        <v>0.23065585999999999</v>
      </c>
      <c r="AG370" s="1">
        <f t="shared" si="5"/>
        <v>257</v>
      </c>
      <c r="AH370" s="1">
        <v>1152</v>
      </c>
      <c r="AI370" s="1">
        <v>605</v>
      </c>
      <c r="AJ370" s="1">
        <v>3</v>
      </c>
      <c r="AK370" s="2">
        <v>0.52517360999999996</v>
      </c>
      <c r="AN370" s="1">
        <v>0</v>
      </c>
      <c r="AP370" s="1">
        <v>1341</v>
      </c>
      <c r="AQ370" s="1">
        <v>467</v>
      </c>
      <c r="AR370" s="2">
        <v>0.34824758</v>
      </c>
      <c r="AS370" s="1">
        <v>1341</v>
      </c>
      <c r="AT370" s="1">
        <v>552</v>
      </c>
      <c r="AU370" s="2">
        <v>0.41163311000000002</v>
      </c>
      <c r="AV370" s="1">
        <v>1370</v>
      </c>
      <c r="AW370" s="1">
        <v>375</v>
      </c>
      <c r="AX370" s="2">
        <v>0.27372263000000002</v>
      </c>
      <c r="AY370" s="1">
        <v>1370</v>
      </c>
      <c r="AZ370" s="1">
        <v>349</v>
      </c>
      <c r="BA370" s="2">
        <v>0.25474453000000002</v>
      </c>
      <c r="BB370" s="1">
        <v>1372</v>
      </c>
      <c r="BC370" s="1">
        <v>831</v>
      </c>
      <c r="BD370" s="2">
        <v>0.60568513000000002</v>
      </c>
      <c r="BE370" s="1">
        <v>1372</v>
      </c>
      <c r="BF370" s="1">
        <v>838</v>
      </c>
      <c r="BG370" s="2">
        <v>0.61078717000000005</v>
      </c>
      <c r="BH370" s="1">
        <v>1343</v>
      </c>
      <c r="BI370" s="1">
        <v>362</v>
      </c>
      <c r="BJ370" s="2">
        <v>0.26954579000000001</v>
      </c>
      <c r="BK370" s="1">
        <v>32</v>
      </c>
      <c r="BN370" s="1">
        <v>20</v>
      </c>
      <c r="BO370" s="1">
        <v>69</v>
      </c>
      <c r="BP370" s="1">
        <v>129</v>
      </c>
      <c r="BQ370" s="1">
        <v>343</v>
      </c>
      <c r="BR370" s="1">
        <v>593</v>
      </c>
      <c r="BZ370" s="1">
        <v>40</v>
      </c>
      <c r="CA370" s="1">
        <v>7</v>
      </c>
      <c r="CB370" s="1">
        <v>42</v>
      </c>
      <c r="CC370" s="1">
        <v>126</v>
      </c>
      <c r="CD370" s="1">
        <v>120</v>
      </c>
      <c r="CE370" s="1">
        <v>194</v>
      </c>
      <c r="CF370" s="1">
        <v>529</v>
      </c>
      <c r="CG370" s="1">
        <v>167</v>
      </c>
      <c r="CH370" s="1">
        <v>144</v>
      </c>
      <c r="CI370" s="1">
        <v>332</v>
      </c>
      <c r="CJ370" s="1">
        <v>643</v>
      </c>
      <c r="CL370" s="1">
        <v>12</v>
      </c>
      <c r="CN370" s="1">
        <v>99</v>
      </c>
      <c r="CP370" s="1">
        <v>158</v>
      </c>
      <c r="CS370" s="1">
        <v>133</v>
      </c>
      <c r="CT370" s="1">
        <v>50</v>
      </c>
      <c r="CW370" s="1">
        <v>452</v>
      </c>
      <c r="CY370" s="1">
        <v>194</v>
      </c>
      <c r="CZ370" s="1">
        <v>330</v>
      </c>
      <c r="DC370" s="1">
        <v>524</v>
      </c>
      <c r="DD370" s="1">
        <v>17</v>
      </c>
      <c r="DE370" s="1">
        <v>1</v>
      </c>
      <c r="DF370" s="1">
        <v>4</v>
      </c>
      <c r="DH370" s="1">
        <v>7</v>
      </c>
      <c r="DI370" s="1">
        <v>12</v>
      </c>
      <c r="DK370" s="1">
        <v>3</v>
      </c>
      <c r="DL370" s="1">
        <v>43</v>
      </c>
      <c r="DM370" s="1">
        <v>97</v>
      </c>
      <c r="DR370" s="1">
        <v>73</v>
      </c>
      <c r="DS370" s="1">
        <v>95</v>
      </c>
      <c r="DT370" s="1">
        <v>15</v>
      </c>
      <c r="DU370" s="1">
        <v>367</v>
      </c>
      <c r="DW370" s="1">
        <v>143</v>
      </c>
      <c r="DZ370" s="1">
        <v>191</v>
      </c>
      <c r="EA370" s="1">
        <v>334</v>
      </c>
      <c r="EB370" s="1">
        <v>2</v>
      </c>
      <c r="EC370" s="1">
        <v>5</v>
      </c>
      <c r="ED370" s="1">
        <v>1</v>
      </c>
      <c r="EE370" s="1">
        <v>14</v>
      </c>
      <c r="EF370" s="1">
        <v>57</v>
      </c>
      <c r="EG370" s="1">
        <v>48</v>
      </c>
      <c r="EH370" s="1">
        <v>5</v>
      </c>
      <c r="EI370" s="1">
        <v>208</v>
      </c>
      <c r="EJ370" s="1">
        <v>332</v>
      </c>
      <c r="EK370" s="1">
        <v>136</v>
      </c>
      <c r="EL370" s="1">
        <v>4</v>
      </c>
      <c r="EM370" s="1">
        <v>812</v>
      </c>
      <c r="EN370" s="1">
        <v>252</v>
      </c>
      <c r="EO370" s="1">
        <v>539</v>
      </c>
      <c r="EP370" s="1">
        <v>791</v>
      </c>
      <c r="EQ370" s="1">
        <v>0</v>
      </c>
      <c r="ER370" s="1">
        <v>2</v>
      </c>
      <c r="ES370" s="1">
        <v>4</v>
      </c>
      <c r="ET370" s="1">
        <v>62</v>
      </c>
      <c r="EU370" s="1">
        <v>8</v>
      </c>
      <c r="EV370" s="1">
        <v>135</v>
      </c>
      <c r="EW370" s="1">
        <v>12</v>
      </c>
      <c r="EX370" s="1">
        <v>2</v>
      </c>
      <c r="EY370" s="1">
        <v>6</v>
      </c>
      <c r="EZ370" s="1">
        <v>10</v>
      </c>
      <c r="FA370" s="1">
        <v>0</v>
      </c>
      <c r="FB370" s="1">
        <v>0</v>
      </c>
      <c r="FC370" s="1">
        <v>0</v>
      </c>
      <c r="FD370" s="1">
        <v>0</v>
      </c>
      <c r="FE370" s="1">
        <v>0</v>
      </c>
      <c r="FF370" s="1">
        <v>0</v>
      </c>
      <c r="FG370" s="1">
        <v>0</v>
      </c>
      <c r="FH370" s="1">
        <v>5</v>
      </c>
      <c r="FI370" s="1">
        <v>2</v>
      </c>
      <c r="FJ370" s="1">
        <v>15</v>
      </c>
      <c r="FK370" s="1">
        <v>17</v>
      </c>
      <c r="FL370" s="1">
        <v>0</v>
      </c>
      <c r="FM370" s="1">
        <v>14</v>
      </c>
      <c r="FN370" s="1">
        <v>5</v>
      </c>
      <c r="FO370" s="1">
        <v>4</v>
      </c>
      <c r="FP370" s="1">
        <v>35</v>
      </c>
      <c r="FQ370" s="1">
        <v>0</v>
      </c>
      <c r="FR370" s="1">
        <f>SUM(Tableau17[[#This Row],[2019-T1-ALEXANDRE Audric]:[2019-T1-MARIE Florie]])</f>
        <v>338</v>
      </c>
      <c r="FS370" s="1">
        <v>69</v>
      </c>
      <c r="FT370" s="1">
        <v>161</v>
      </c>
      <c r="FU370" s="1">
        <v>0</v>
      </c>
      <c r="FV370" s="1">
        <v>363</v>
      </c>
      <c r="FW370" s="1">
        <v>0</v>
      </c>
      <c r="FX370" s="1">
        <v>593</v>
      </c>
      <c r="GD370" s="1">
        <v>0</v>
      </c>
      <c r="GE370" s="1">
        <v>126</v>
      </c>
      <c r="GF370" s="1">
        <v>120</v>
      </c>
      <c r="GG370" s="1">
        <v>0</v>
      </c>
      <c r="GH370" s="1">
        <v>283</v>
      </c>
      <c r="GI370" s="1">
        <v>0</v>
      </c>
      <c r="GJ370" s="1">
        <v>529</v>
      </c>
      <c r="GK370" s="1">
        <v>167</v>
      </c>
      <c r="GL370" s="1">
        <v>144</v>
      </c>
      <c r="GM370" s="1">
        <v>0</v>
      </c>
      <c r="GN370" s="1">
        <v>332</v>
      </c>
      <c r="GO370" s="1">
        <v>0</v>
      </c>
      <c r="GP370" s="1">
        <v>643</v>
      </c>
      <c r="GQ370" s="1">
        <v>170</v>
      </c>
      <c r="GR370" s="1">
        <v>50</v>
      </c>
      <c r="GS370" s="1">
        <v>0</v>
      </c>
      <c r="GT370" s="1">
        <v>232</v>
      </c>
      <c r="GU370" s="1">
        <v>0</v>
      </c>
      <c r="GV370" s="1">
        <v>452</v>
      </c>
      <c r="GW370" s="1">
        <v>194</v>
      </c>
      <c r="GX370" s="1">
        <v>0</v>
      </c>
      <c r="GY370" s="1">
        <v>0</v>
      </c>
      <c r="GZ370" s="1">
        <v>330</v>
      </c>
      <c r="HA370" s="1">
        <v>0</v>
      </c>
      <c r="HB370" s="1">
        <v>524</v>
      </c>
      <c r="HC370" s="1">
        <v>228</v>
      </c>
      <c r="HD370" s="1">
        <v>57</v>
      </c>
      <c r="HE370" s="1">
        <v>136</v>
      </c>
      <c r="HF370" s="1">
        <v>386</v>
      </c>
      <c r="HG370" s="1">
        <v>5</v>
      </c>
      <c r="HH370" s="1">
        <v>812</v>
      </c>
      <c r="HI370" s="1">
        <v>252</v>
      </c>
      <c r="HJ370" s="1">
        <v>0</v>
      </c>
      <c r="HK370" s="1">
        <v>539</v>
      </c>
      <c r="HL370" s="1">
        <v>0</v>
      </c>
      <c r="HM370" s="1">
        <v>0</v>
      </c>
      <c r="HN370" s="1">
        <v>791</v>
      </c>
      <c r="HO370" s="1">
        <v>148</v>
      </c>
      <c r="HP370" s="1">
        <v>17</v>
      </c>
      <c r="HQ370" s="1">
        <v>35</v>
      </c>
      <c r="HR370" s="1">
        <v>120</v>
      </c>
      <c r="HS370" s="1">
        <v>26</v>
      </c>
      <c r="HT370" s="1">
        <v>346</v>
      </c>
      <c r="HU370" s="1">
        <v>81</v>
      </c>
      <c r="HV370" s="1">
        <v>63</v>
      </c>
      <c r="HW370" s="1">
        <v>29</v>
      </c>
      <c r="HX370" s="1">
        <v>126</v>
      </c>
      <c r="HY370" s="1">
        <v>0</v>
      </c>
      <c r="HZ370" s="1">
        <v>299</v>
      </c>
      <c r="IA370" s="1">
        <v>101</v>
      </c>
      <c r="IB370" s="1">
        <v>15</v>
      </c>
      <c r="IC370" s="1">
        <v>73</v>
      </c>
      <c r="ID370" s="1">
        <v>177</v>
      </c>
      <c r="IE370" s="1">
        <v>1</v>
      </c>
      <c r="IF370" s="1">
        <v>367</v>
      </c>
      <c r="IG370" s="1">
        <v>143</v>
      </c>
      <c r="IH370" s="1">
        <v>0</v>
      </c>
      <c r="II370" s="1">
        <v>191</v>
      </c>
      <c r="IJ370" s="1">
        <v>0</v>
      </c>
      <c r="IK370" s="1">
        <v>0</v>
      </c>
      <c r="IL370" s="1">
        <v>334</v>
      </c>
      <c r="IM370" s="26">
        <f>IFERROR(Tableau17[[#This Row],[LDIV]]/Tableau17[[#This Row],[Total général]],"")</f>
        <v>0</v>
      </c>
      <c r="IN370" s="26">
        <f>IFERROR(Tableau17[[#This Row],[LDVC]]/Tableau17[[#This Row],[Total général]],"")</f>
        <v>0</v>
      </c>
      <c r="IO370" s="26">
        <f>IFERROR(Tableau17[[#This Row],[LDVD]]/Tableau17[[#This Row],[Total général]],"")</f>
        <v>7.3578595317725759E-2</v>
      </c>
      <c r="IP370" s="26">
        <f>IFERROR(Tableau17[[#This Row],[LDVG]]/Tableau17[[#This Row],[Total général]],"")</f>
        <v>0.32441471571906355</v>
      </c>
      <c r="IQ370" s="26">
        <f>IFERROR(Tableau17[[#This Row],[LEXD]]/Tableau17[[#This Row],[Total général]],"")</f>
        <v>0</v>
      </c>
      <c r="IR370" s="26">
        <f>IFERROR(Tableau17[[#This Row],[LEXG]]/Tableau17[[#This Row],[Total général]],"")</f>
        <v>3.3444816053511705E-3</v>
      </c>
      <c r="IS370" s="26">
        <f>IFERROR(Tableau17[[#This Row],[LLR]]/Tableau17[[#This Row],[Total général]],"")</f>
        <v>0.13712374581939799</v>
      </c>
      <c r="IT370" s="26">
        <f>IFERROR(Tableau17[[#This Row],[LREM]]/Tableau17[[#This Row],[Total général]],"")</f>
        <v>9.6989966555183951E-2</v>
      </c>
      <c r="IU370" s="26">
        <f>IFERROR(Tableau17[[#This Row],[LRN]]/Tableau17[[#This Row],[Total général]],"")</f>
        <v>0.2709030100334448</v>
      </c>
      <c r="IV370" s="26">
        <f>IFERROR(Tableau17[[#This Row],[LUG]]/Tableau17[[#This Row],[Total général]],"")</f>
        <v>6.354515050167224E-2</v>
      </c>
      <c r="IW370" s="26">
        <f>IFERROR(Tableau17[[#This Row],[LVEC]]/Tableau17[[#This Row],[Total général]],"")</f>
        <v>3.0100334448160536E-2</v>
      </c>
      <c r="IX370" s="26">
        <f>IFERROR(Tableau17[[#This Row],[2008-T1-LCMD]]/Tableau17[[#This Row],[2008-T1-TOTAL]],"")</f>
        <v>5.3962900505902189E-2</v>
      </c>
      <c r="IY370" s="26">
        <f>IFERROR(Tableau17[[#This Row],[2008-T1-LDVD]]/Tableau17[[#This Row],[2008-T1-TOTAL]],"")</f>
        <v>0</v>
      </c>
      <c r="IZ370" s="26">
        <f>IFERROR(Tableau17[[#This Row],[2008-T1-LEXD]]/Tableau17[[#This Row],[2008-T1-TOTAL]],"")</f>
        <v>0</v>
      </c>
      <c r="JA370" s="26">
        <f>IFERROR(Tableau17[[#This Row],[2008-T1-LEXG]]/Tableau17[[#This Row],[2008-T1-TOTAL]],"")</f>
        <v>3.3726812816188868E-2</v>
      </c>
      <c r="JB370" s="26">
        <f>IFERROR(Tableau17[[#This Row],[2008-T1-LFN]]/Tableau17[[#This Row],[2008-T1-TOTAL]],"")</f>
        <v>0.1163575042158516</v>
      </c>
      <c r="JC370" s="26">
        <f>IFERROR(Tableau17[[#This Row],[2008-T1-LMAJ]]/Tableau17[[#This Row],[2008-T1-TOTAL]],"")</f>
        <v>0.2175379426644182</v>
      </c>
      <c r="JD370" s="26">
        <f>IFERROR(Tableau17[[#This Row],[2008-T1-LUG]]/Tableau17[[#This Row],[2008-T1-TOTAL]],"")</f>
        <v>0.57841483979763908</v>
      </c>
      <c r="JE370" s="26" t="str">
        <f>IFERROR(Tableau17[[#This Row],[2008-T2-LFN]]/Tableau17[[#This Row],[2008-T2-TOTAL]],"")</f>
        <v/>
      </c>
      <c r="JF370" s="26" t="str">
        <f>IFERROR(Tableau17[[#This Row],[2008-T2-LGC]]/Tableau17[[#This Row],[2008-T2-TOTAL]],"")</f>
        <v/>
      </c>
      <c r="JG370" s="26" t="str">
        <f>IFERROR(Tableau17[[#This Row],[2008-T2-LMAJ]]/Tableau17[[#This Row],[2008-T2-TOTAL]],"")</f>
        <v/>
      </c>
      <c r="JH370" s="26" t="str">
        <f>IFERROR(Tableau17[[#This Row],[2008-T2-LUG]]/Tableau17[[#This Row],[2008-T2-TOTAL]],"")</f>
        <v/>
      </c>
      <c r="JI370" s="26">
        <f>IFERROR(Tableau17[[#This Row],[2014-T1-LDIV]]/Tableau17[[#This Row],[2014-T1-TOTAL]],"")</f>
        <v>0</v>
      </c>
      <c r="JJ370" s="26">
        <f>IFERROR(Tableau17[[#This Row],[2014-T1-LDVD]]/Tableau17[[#This Row],[2014-T1-TOTAL]],"")</f>
        <v>0</v>
      </c>
      <c r="JK370" s="26">
        <f>IFERROR(Tableau17[[#This Row],[2014-T1-LDVG]]/Tableau17[[#This Row],[2014-T1-TOTAL]],"")</f>
        <v>7.5614366729678639E-2</v>
      </c>
      <c r="JL370" s="26">
        <f>IFERROR(Tableau17[[#This Row],[2014-T1-LEXG]]/Tableau17[[#This Row],[2014-T1-TOTAL]],"")</f>
        <v>1.3232514177693762E-2</v>
      </c>
      <c r="JM370" s="26">
        <f>IFERROR(Tableau17[[#This Row],[2014-T1-LFG]]/Tableau17[[#This Row],[2014-T1-TOTAL]],"")</f>
        <v>7.9395085066162566E-2</v>
      </c>
      <c r="JN370" s="26">
        <f>IFERROR(Tableau17[[#This Row],[2014-T1-LFN]]/Tableau17[[#This Row],[2014-T1-TOTAL]],"")</f>
        <v>0.23818525519848771</v>
      </c>
      <c r="JO370" s="26">
        <f>IFERROR(Tableau17[[#This Row],[2014-T1-LUD]]/Tableau17[[#This Row],[2014-T1-TOTAL]],"")</f>
        <v>0.22684310018903592</v>
      </c>
      <c r="JP370" s="26">
        <f>IFERROR(Tableau17[[#This Row],[2014-T1-LUG]]/Tableau17[[#This Row],[2014-T1-TOTAL]],"")</f>
        <v>0.3667296786389414</v>
      </c>
      <c r="JQ370" s="26">
        <f>IFERROR(Tableau17[[#This Row],[2014-T2-LFN]]/Tableau17[[#This Row],[2014-T2-TOTAL]],"")</f>
        <v>0.25972006220839816</v>
      </c>
      <c r="JR370" s="26">
        <f>IFERROR(Tableau17[[#This Row],[2014-T2-LUD]]/Tableau17[[#This Row],[2014-T2-TOTAL]],"")</f>
        <v>0.22395023328149299</v>
      </c>
      <c r="JS370" s="26">
        <f>IFERROR(Tableau17[[#This Row],[2014-T2-LUG]]/Tableau17[[#This Row],[2014-T2-TOTAL]],"")</f>
        <v>0.51632970451010884</v>
      </c>
      <c r="JT370" s="26">
        <f>IFERROR(Tableau17[[#This Row],[2015-T1-BC-DIV]]/Tableau17[[#This Row],[2015-T1-TOTAL]],"")</f>
        <v>0</v>
      </c>
      <c r="JU370" s="26">
        <f>IFERROR(Tableau17[[#This Row],[2015-T1-BC-DLF]]/Tableau17[[#This Row],[2015-T1-TOTAL]],"")</f>
        <v>2.6548672566371681E-2</v>
      </c>
      <c r="JV370" s="26">
        <f>IFERROR(Tableau17[[#This Row],[2015-T1-BC-DVD]]/Tableau17[[#This Row],[2015-T1-TOTAL]],"")</f>
        <v>0</v>
      </c>
      <c r="JW370" s="26">
        <f>IFERROR(Tableau17[[#This Row],[2015-T1-BC-DVG]]/Tableau17[[#This Row],[2015-T1-TOTAL]],"")</f>
        <v>0.21902654867256638</v>
      </c>
      <c r="JX370" s="26">
        <f>IFERROR(Tableau17[[#This Row],[2015-T1-BC-FG]]/Tableau17[[#This Row],[2015-T1-TOTAL]],"")</f>
        <v>0</v>
      </c>
      <c r="JY370" s="26">
        <f>IFERROR(Tableau17[[#This Row],[2015-T1-BC-FN]]/Tableau17[[#This Row],[2015-T1-TOTAL]],"")</f>
        <v>0.34955752212389379</v>
      </c>
      <c r="JZ370" s="26">
        <f>IFERROR(Tableau17[[#This Row],[2015-T1-BC-MDM]]/Tableau17[[#This Row],[2015-T1-TOTAL]],"")</f>
        <v>0</v>
      </c>
      <c r="KA370" s="26">
        <f>IFERROR(Tableau17[[#This Row],[2015-T1-BC-RDG]]/Tableau17[[#This Row],[2015-T1-TOTAL]],"")</f>
        <v>0</v>
      </c>
      <c r="KB370" s="26">
        <f>IFERROR(Tableau17[[#This Row],[2015-T1-BC-SOC]]/Tableau17[[#This Row],[2015-T1-TOTAL]],"")</f>
        <v>0.29424778761061948</v>
      </c>
      <c r="KC370" s="26">
        <f>IFERROR(Tableau17[[#This Row],[2015-T1-BC-UD]]/Tableau17[[#This Row],[2015-T1-TOTAL]],"")</f>
        <v>0.11061946902654868</v>
      </c>
      <c r="KD370" s="26">
        <f>IFERROR(Tableau17[[#This Row],[2015-T1-BC-UG]]/Tableau17[[#This Row],[2015-T1-TOTAL]],"")</f>
        <v>0</v>
      </c>
      <c r="KE370" s="26">
        <f>IFERROR(Tableau17[[#This Row],[2015-T1-BC-VEC]]/Tableau17[[#This Row],[2015-T1-TOTAL]],"")</f>
        <v>0</v>
      </c>
      <c r="KF370" s="26">
        <f>IFERROR(Tableau17[[#This Row],[2015-T2-BC-DVG]]/Tableau17[[#This Row],[2015-T2-TOTAL]],"")</f>
        <v>0</v>
      </c>
      <c r="KG370" s="26">
        <f>IFERROR(Tableau17[[#This Row],[2015-T2-BC-FN]]/Tableau17[[#This Row],[2015-T2-TOTAL]],"")</f>
        <v>0.37022900763358779</v>
      </c>
      <c r="KH370" s="26">
        <f>IFERROR(Tableau17[[#This Row],[2015-T2-BC-SOC]]/Tableau17[[#This Row],[2015-T2-TOTAL]],"")</f>
        <v>0.62977099236641221</v>
      </c>
      <c r="KI370" s="26">
        <f>IFERROR(Tableau17[[#This Row],[2015-T2-BC-UD]]/Tableau17[[#This Row],[2015-T2-TOTAL]],"")</f>
        <v>0</v>
      </c>
      <c r="KJ370" s="26">
        <f>IFERROR(Tableau17[[#This Row],[2015-T2-BC-UG]]/Tableau17[[#This Row],[2015-T2-TOTAL]],"")</f>
        <v>0</v>
      </c>
      <c r="KK370" s="26">
        <f>IFERROR(Tableau17[[#This Row],[2017 (L)-T1-COM]]/Tableau17[[#This Row],[2017 (L)-T1-TOTAL]],"")</f>
        <v>4.632152588555858E-2</v>
      </c>
      <c r="KL370" s="26">
        <f>IFERROR(Tableau17[[#This Row],[2017 (L)-T1-DIV]]/Tableau17[[#This Row],[2017 (L)-T1-TOTAL]],"")</f>
        <v>2.7247956403269754E-3</v>
      </c>
      <c r="KM370" s="26">
        <f>IFERROR(Tableau17[[#This Row],[2017 (L)-T1-DLF]]/Tableau17[[#This Row],[2017 (L)-T1-TOTAL]],"")</f>
        <v>1.0899182561307902E-2</v>
      </c>
      <c r="KN370" s="26">
        <f>IFERROR(Tableau17[[#This Row],[2017 (L)-T1-DVD]]/Tableau17[[#This Row],[2017 (L)-T1-TOTAL]],"")</f>
        <v>0</v>
      </c>
      <c r="KO370" s="26">
        <f>IFERROR(Tableau17[[#This Row],[2017 (L)-T1-DVG]]/Tableau17[[#This Row],[2017 (L)-T1-TOTAL]],"")</f>
        <v>1.9073569482288829E-2</v>
      </c>
      <c r="KP370" s="26">
        <f>IFERROR(Tableau17[[#This Row],[2017 (L)-T1-ECO]]/Tableau17[[#This Row],[2017 (L)-T1-TOTAL]],"")</f>
        <v>3.2697547683923703E-2</v>
      </c>
      <c r="KQ370" s="26">
        <f>IFERROR(Tableau17[[#This Row],[2017 (L)-T1-EXD]]/Tableau17[[#This Row],[2017 (L)-T1-TOTAL]],"")</f>
        <v>0</v>
      </c>
      <c r="KR370" s="26">
        <f>IFERROR(Tableau17[[#This Row],[2017 (L)-T1-EXG]]/Tableau17[[#This Row],[2017 (L)-T1-TOTAL]],"")</f>
        <v>8.1743869209809257E-3</v>
      </c>
      <c r="KS370" s="26">
        <f>IFERROR(Tableau17[[#This Row],[2017 (L)-T1-FI]]/Tableau17[[#This Row],[2017 (L)-T1-TOTAL]],"")</f>
        <v>0.11716621253405994</v>
      </c>
      <c r="KT370" s="26">
        <f>IFERROR(Tableau17[[#This Row],[2017 (L)-T1-FN]]/Tableau17[[#This Row],[2017 (L)-T1-TOTAL]],"")</f>
        <v>0.26430517711171664</v>
      </c>
      <c r="KU370" s="26">
        <f>IFERROR(Tableau17[[#This Row],[2017 (L)-T1-LR]]/Tableau17[[#This Row],[2017 (L)-T1-TOTAL]],"")</f>
        <v>0</v>
      </c>
      <c r="KV370" s="26">
        <f>IFERROR(Tableau17[[#This Row],[2017 (L)-T1-MDM]]/Tableau17[[#This Row],[2017 (L)-T1-TOTAL]],"")</f>
        <v>0</v>
      </c>
      <c r="KW370" s="26">
        <f>IFERROR(Tableau17[[#This Row],[2017 (L)-T1-RDG]]/Tableau17[[#This Row],[2017 (L)-T1-TOTAL]],"")</f>
        <v>0</v>
      </c>
      <c r="KX370" s="26">
        <f>IFERROR(Tableau17[[#This Row],[2017 (L)-T1-REG]]/Tableau17[[#This Row],[2017 (L)-T1-TOTAL]],"")</f>
        <v>0</v>
      </c>
      <c r="KY370" s="26">
        <f>IFERROR(Tableau17[[#This Row],[2017 (L)-T1-REM]]/Tableau17[[#This Row],[2017 (L)-T1-TOTAL]],"")</f>
        <v>0.1989100817438692</v>
      </c>
      <c r="KZ370" s="26">
        <f>IFERROR(Tableau17[[#This Row],[2017 (L)-T1-SOC]]/Tableau17[[#This Row],[2017 (L)-T1-TOTAL]],"")</f>
        <v>0.25885558583106266</v>
      </c>
      <c r="LA370" s="26">
        <f>IFERROR(Tableau17[[#This Row],[2017 (L)-T1-UDI]]/Tableau17[[#This Row],[2017 (L)-T1-TOTAL]],"")</f>
        <v>4.0871934604904632E-2</v>
      </c>
      <c r="LB370" s="26">
        <f>IFERROR(Tableau17[[#This Row],[2017 (L)-T2-FI]]/Tableau17[[#This Row],[2017 (L)-T2-TOTAL]],"")</f>
        <v>0</v>
      </c>
      <c r="LC370" s="26">
        <f>IFERROR(Tableau17[[#This Row],[2017 (L)-T2-FN]]/Tableau17[[#This Row],[2017 (L)-T2-TOTAL]],"")</f>
        <v>0.42814371257485029</v>
      </c>
      <c r="LD370" s="26">
        <f>IFERROR(Tableau17[[#This Row],[2017 (L)-T2-LR]]/Tableau17[[#This Row],[2017 (L)-T2-TOTAL]],"")</f>
        <v>0</v>
      </c>
      <c r="LE370" s="26">
        <f>IFERROR(Tableau17[[#This Row],[2017 (L)-T2-MDM]]/Tableau17[[#This Row],[2017 (L)-T2-TOTAL]],"")</f>
        <v>0</v>
      </c>
      <c r="LF370" s="26">
        <f>IFERROR(Tableau17[[#This Row],[2017 (L)-T2-REM]]/Tableau17[[#This Row],[2017 (L)-T2-TOTAL]],"")</f>
        <v>0.57185628742514971</v>
      </c>
      <c r="LG370" s="26">
        <f>IFERROR(Tableau17[[#This Row],[2017-T1-ARTHAUD Nathalie]]/Tableau17[[#This Row],[2017-T1-TOTAL]],"")</f>
        <v>2.4630541871921183E-3</v>
      </c>
      <c r="LH370" s="26">
        <f>IFERROR(Tableau17[[#This Row],[2017-T1-ASSELINEAU Fran]]/Tableau17[[#This Row],[2017-T1-TOTAL]],"")</f>
        <v>6.1576354679802959E-3</v>
      </c>
      <c r="LI370" s="26">
        <f>IFERROR(Tableau17[[#This Row],[2017-T1-CHEMINADE Jacques]]/Tableau17[[#This Row],[2017-T1-TOTAL]],"")</f>
        <v>1.2315270935960591E-3</v>
      </c>
      <c r="LJ370" s="26">
        <f>IFERROR(Tableau17[[#This Row],[2017-T1-DUPONT-AIGNAN Nicolas]]/Tableau17[[#This Row],[2017-T1-TOTAL]],"")</f>
        <v>1.7241379310344827E-2</v>
      </c>
      <c r="LK370" s="26">
        <f>IFERROR(Tableau17[[#This Row],[2017-T1-FILLON Fran]]/Tableau17[[#This Row],[2017-T1-TOTAL]],"")</f>
        <v>7.0197044334975367E-2</v>
      </c>
      <c r="LL370" s="26">
        <f>IFERROR(Tableau17[[#This Row],[2017-T1-HAMON Beno]]/Tableau17[[#This Row],[2017-T1-TOTAL]],"")</f>
        <v>5.9113300492610835E-2</v>
      </c>
      <c r="LM370" s="26">
        <f>IFERROR(Tableau17[[#This Row],[2017-T1-LASSALLE Jean]]/Tableau17[[#This Row],[2017-T1-TOTAL]],"")</f>
        <v>6.1576354679802959E-3</v>
      </c>
      <c r="LN370" s="26">
        <f>IFERROR(Tableau17[[#This Row],[2017-T1-LE PEN Marine]]/Tableau17[[#This Row],[2017-T1-TOTAL]],"")</f>
        <v>0.25615763546798032</v>
      </c>
      <c r="LO370" s="26">
        <f>IFERROR(Tableau17[[#This Row],[2017-T1-M Jean-Luc]]/Tableau17[[#This Row],[2017-T1-TOTAL]],"")</f>
        <v>0.40886699507389163</v>
      </c>
      <c r="LP370" s="26">
        <f>IFERROR(Tableau17[[#This Row],[2017-T1-MACRON Emmanuel]]/Tableau17[[#This Row],[2017-T1-TOTAL]],"")</f>
        <v>0.16748768472906403</v>
      </c>
      <c r="LQ370" s="26">
        <f>IFERROR(Tableau17[[#This Row],[2017-T1-POUTOU Philippe]]/Tableau17[[#This Row],[2017-T1-TOTAL]],"")</f>
        <v>4.9261083743842365E-3</v>
      </c>
      <c r="LR370" s="26">
        <f>IFERROR(Tableau17[[#This Row],[2017-T2-LE PEN Marine]]/Tableau17[[#This Row],[2017-T2-TOTAL]],"")</f>
        <v>0.31858407079646017</v>
      </c>
      <c r="LS370" s="26">
        <f>IFERROR(Tableau17[[#This Row],[2017-T2-MACRON Emmanuel]]/Tableau17[[#This Row],[2017-T2-TOTAL]],"")</f>
        <v>0.68141592920353977</v>
      </c>
      <c r="LT370" s="26">
        <f>IFERROR(Tableau17[[#This Row],[2019-T1-ALEXANDRE Audric]]/Tableau17[[#This Row],[2019-T1-TOTAL]],"")</f>
        <v>0</v>
      </c>
      <c r="LU370" s="26">
        <f>IFERROR(Tableau17[[#This Row],[2019-T1-ARTHAUD Nathalie]]/Tableau17[[#This Row],[2019-T1-TOTAL]],"")</f>
        <v>5.9171597633136093E-3</v>
      </c>
      <c r="LV370" s="26">
        <f>IFERROR(Tableau17[[#This Row],[2019-T1-ASSELINEAU François]]/Tableau17[[#This Row],[2019-T1-TOTAL]],"")</f>
        <v>1.1834319526627219E-2</v>
      </c>
      <c r="LW370" s="26">
        <f>IFERROR(Tableau17[[#This Row],[2019-T1-AUBRY Manon]]/Tableau17[[#This Row],[2019-T1-TOTAL]],"")</f>
        <v>0.18343195266272189</v>
      </c>
      <c r="LX370" s="26">
        <f>IFERROR(Tableau17[[#This Row],[2019-T1-AZERGUI Nagib]]/Tableau17[[#This Row],[2019-T1-TOTAL]],"")</f>
        <v>2.3668639053254437E-2</v>
      </c>
      <c r="LY370" s="26">
        <f>IFERROR(Tableau17[[#This Row],[2019-T1-BARDELLA Jordan]]/Tableau17[[#This Row],[2019-T1-TOTAL]],"")</f>
        <v>0.39940828402366862</v>
      </c>
      <c r="LZ370" s="26">
        <f>IFERROR(Tableau17[[#This Row],[2019-T1-BELLAMY François-Xavier]]/Tableau17[[#This Row],[2019-T1-TOTAL]],"")</f>
        <v>3.5502958579881658E-2</v>
      </c>
      <c r="MA370" s="26">
        <f>IFERROR(Tableau17[[#This Row],[2019-T1-BIDOU Olivier]]/Tableau17[[#This Row],[2019-T1-TOTAL]],"")</f>
        <v>5.9171597633136093E-3</v>
      </c>
      <c r="MB370" s="26">
        <f>IFERROR(Tableau17[[#This Row],[2019-T1-BOURG Dominique]]/Tableau17[[#This Row],[2019-T1-TOTAL]],"")</f>
        <v>1.7751479289940829E-2</v>
      </c>
      <c r="MC370" s="26">
        <f>IFERROR(Tableau17[[#This Row],[2019-T1-BROSSAT Ian]]/Tableau17[[#This Row],[2019-T1-TOTAL]],"")</f>
        <v>2.9585798816568046E-2</v>
      </c>
      <c r="MD370" s="26">
        <f>IFERROR(Tableau17[[#This Row],[2019-T1-CAILLAUD Sophie]]/Tableau17[[#This Row],[2019-T1-TOTAL]],"")</f>
        <v>0</v>
      </c>
      <c r="ME370" s="26">
        <f>IFERROR(Tableau17[[#This Row],[2019-T1-CAMUS Renaud]]/Tableau17[[#This Row],[2019-T1-TOTAL]],"")</f>
        <v>0</v>
      </c>
      <c r="MF370" s="26">
        <f>IFERROR(Tableau17[[#This Row],[2019-T1-CHALENÇON Christophe]]/Tableau17[[#This Row],[2019-T1-TOTAL]],"")</f>
        <v>0</v>
      </c>
      <c r="MG370" s="26">
        <f>IFERROR(Tableau17[[#This Row],[2019-T1-CORBET Cathy Denise Ginette]]/Tableau17[[#This Row],[2019-T1-TOTAL]],"")</f>
        <v>0</v>
      </c>
      <c r="MH370" s="26">
        <f>IFERROR(Tableau17[[#This Row],[2019-T1-DE PREVOISIN Robert]]/Tableau17[[#This Row],[2019-T1-TOTAL]],"")</f>
        <v>0</v>
      </c>
      <c r="MI370" s="26">
        <f>IFERROR(Tableau17[[#This Row],[2019-T1-DELFEL Thérèse]]/Tableau17[[#This Row],[2019-T1-TOTAL]],"")</f>
        <v>0</v>
      </c>
      <c r="MJ370" s="26">
        <f>IFERROR(Tableau17[[#This Row],[2019-T1-DIEUMEGARD Pierre]]/Tableau17[[#This Row],[2019-T1-TOTAL]],"")</f>
        <v>0</v>
      </c>
      <c r="MK370" s="26">
        <f>IFERROR(Tableau17[[#This Row],[2019-T1-DUPONT-AIGNAN Nicolas]]/Tableau17[[#This Row],[2019-T1-TOTAL]],"")</f>
        <v>1.4792899408284023E-2</v>
      </c>
      <c r="ML370" s="26">
        <f>IFERROR(Tableau17[[#This Row],[2019-T1-GERNIGON Yves]]/Tableau17[[#This Row],[2019-T1-TOTAL]],"")</f>
        <v>5.9171597633136093E-3</v>
      </c>
      <c r="MM370" s="26">
        <f>IFERROR(Tableau17[[#This Row],[2019-T1-GLUCKSMANN Raphaël]]/Tableau17[[#This Row],[2019-T1-TOTAL]],"")</f>
        <v>4.4378698224852069E-2</v>
      </c>
      <c r="MN370" s="26">
        <f>IFERROR(Tableau17[[#This Row],[2019-T1-HAMON Benoît]]/Tableau17[[#This Row],[2019-T1-TOTAL]],"")</f>
        <v>5.0295857988165681E-2</v>
      </c>
      <c r="MO370" s="26">
        <f>IFERROR(Tableau17[[#This Row],[2019-T1-HELGEN Gilles]]/Tableau17[[#This Row],[2019-T1-TOTAL]],"")</f>
        <v>0</v>
      </c>
      <c r="MP370" s="26">
        <f>IFERROR(Tableau17[[#This Row],[2019-T1-JADOT Yannick]]/Tableau17[[#This Row],[2019-T1-TOTAL]],"")</f>
        <v>4.142011834319527E-2</v>
      </c>
      <c r="MQ370" s="26">
        <f>IFERROR(Tableau17[[#This Row],[2019-T1-LAGARDE Jean-Christophe]]/Tableau17[[#This Row],[2019-T1-TOTAL]],"")</f>
        <v>1.4792899408284023E-2</v>
      </c>
      <c r="MR370" s="26">
        <f>IFERROR(Tableau17[[#This Row],[2019-T1-LALANNE Francis]]/Tableau17[[#This Row],[2019-T1-TOTAL]],"")</f>
        <v>1.1834319526627219E-2</v>
      </c>
      <c r="MS370" s="26">
        <f>IFERROR(Tableau17[[#This Row],[2019-T1-LOISEAU Nathalie]]/Tableau17[[#This Row],[2019-T1-TOTAL]],"")</f>
        <v>0.10355029585798817</v>
      </c>
      <c r="MT370" s="26">
        <f>IFERROR(Tableau17[[#This Row],[2019-T1-MARIE Florie]]/Tableau17[[#This Row],[2019-T1-TOTAL]],"")</f>
        <v>0</v>
      </c>
      <c r="MU370" s="26">
        <f>IFERROR(Tableau17[[#This Row],[2008-T1-MACROEXTRDROITE]]/Tableau17[[#This Row],[2008-T1-MACROTOTALE]],"")</f>
        <v>0.1163575042158516</v>
      </c>
      <c r="MV370" s="26">
        <f>IFERROR(Tableau17[[#This Row],[2008-T1-MACRODROITE]]/Tableau17[[#This Row],[2008-T1-MACROTOTALE]],"")</f>
        <v>0.27150084317032042</v>
      </c>
      <c r="MW370" s="26">
        <f>IFERROR(Tableau17[[#This Row],[2008-T1-MACROCENTRE]]/Tableau17[[#This Row],[2008-T1-MACROTOTALE]],"")</f>
        <v>0</v>
      </c>
      <c r="MX370" s="26">
        <f>IFERROR(Tableau17[[#This Row],[2008-T1-MACROGAUCHE]]/Tableau17[[#This Row],[2008-T1-MACROTOTALE]],"")</f>
        <v>0.61214165261382802</v>
      </c>
      <c r="MY370" s="26">
        <f>IFERROR(Tableau17[[#This Row],[2008-T1-MACROAUTRE]]/Tableau17[[#This Row],[2008-T1-MACROTOTALE]],"")</f>
        <v>0</v>
      </c>
      <c r="MZ370" s="26" t="str">
        <f>IFERROR(Tableau17[[#This Row],[2008-T2-MACROEXTRDROITE]]/Tableau17[[#This Row],[2008-T2-MACROTOTALE]],"")</f>
        <v/>
      </c>
      <c r="NA370" s="26" t="str">
        <f>IFERROR(Tableau17[[#This Row],[2008-T2-MACRODROITE]]/Tableau17[[#This Row],[2008-T2-MACROTOTALE]],"")</f>
        <v/>
      </c>
      <c r="NB370" s="26" t="str">
        <f>IFERROR(Tableau17[[#This Row],[2008-T2-MACROCENTRE]]/Tableau17[[#This Row],[2008-T2-MACROTOTALE]],"")</f>
        <v/>
      </c>
      <c r="NC370" s="26" t="str">
        <f>IFERROR(Tableau17[[#This Row],[2008-T2-MACROGAUCHE]]/Tableau17[[#This Row],[2008-T2-MACROTOTALE]],"")</f>
        <v/>
      </c>
      <c r="ND370" s="26" t="str">
        <f>IFERROR(Tableau17[[#This Row],[2008-T2-MACROAUTRE]]/Tableau17[[#This Row],[2008-T2-MACROTOTALE]],"")</f>
        <v/>
      </c>
      <c r="NE370" s="26">
        <f>IFERROR(Tableau17[[#This Row],[2014-T1-MACROEXTRDROITE]]/Tableau17[[#This Row],[2014-T1-MACROTOTALE]],"")</f>
        <v>0.23818525519848771</v>
      </c>
      <c r="NF370" s="26">
        <f>IFERROR(Tableau17[[#This Row],[2014-T1-MACRODROITE]]/Tableau17[[#This Row],[2014-T1-MACROTOTALE]],"")</f>
        <v>0.22684310018903592</v>
      </c>
      <c r="NG370" s="26">
        <f>IFERROR(Tableau17[[#This Row],[2014-T1-MACROCENTRE]]/Tableau17[[#This Row],[2014-T1-MACROTOTALE]],"")</f>
        <v>0</v>
      </c>
      <c r="NH370" s="26">
        <f>IFERROR(Tableau17[[#This Row],[2014-T1-MACROGAUCHE]]/Tableau17[[#This Row],[2014-T1-MACROTOTALE]],"")</f>
        <v>0.53497164461247637</v>
      </c>
      <c r="NI370" s="26">
        <f>IFERROR(Tableau17[[#This Row],[2014-T1-MACROAUTRE]]/Tableau17[[#This Row],[2014-T1-MACROTOTALE]],"")</f>
        <v>0</v>
      </c>
      <c r="NJ370" s="26">
        <f>IFERROR(Tableau17[[#This Row],[2014-T2-MACROEXTRDROITE]]/Tableau17[[#This Row],[2014-T2-MACROTOTALE]],"")</f>
        <v>0.25972006220839816</v>
      </c>
      <c r="NK370" s="26">
        <f>IFERROR(Tableau17[[#This Row],[2014-T2-MACRODROITE]]/Tableau17[[#This Row],[2014-T2-MACROTOTALE]],"")</f>
        <v>0.22395023328149299</v>
      </c>
      <c r="NL370" s="26">
        <f>IFERROR(Tableau17[[#This Row],[2014-T2-MACROCENTRE]]/Tableau17[[#This Row],[2014-T2-MACROTOTALE]],"")</f>
        <v>0</v>
      </c>
      <c r="NM370" s="26">
        <f>IFERROR(Tableau17[[#This Row],[2014-T2-MACROGAUCHE]]/Tableau17[[#This Row],[2014-T2-MACROTOTALE]],"")</f>
        <v>0.51632970451010884</v>
      </c>
      <c r="NN370" s="26">
        <f>IFERROR(Tableau17[[#This Row],[2014-T2-MACROAUTRE]]/Tableau17[[#This Row],[2014-T2-MACROTOTALE]],"")</f>
        <v>0</v>
      </c>
      <c r="NO370" s="26">
        <f>IFERROR( Tableau17[[#This Row],[2015-T1-MACROEXTRDROITE]]/Tableau17[[#This Row],[2015-T1-MACROTOTALE]],"")</f>
        <v>0.37610619469026546</v>
      </c>
      <c r="NP370" s="26">
        <f>IFERROR(Tableau17[[#This Row],[2015-T1-MACRODROITE]]/Tableau17[[#This Row],[2015-T1-MACROTOTALE]],"")</f>
        <v>0.11061946902654868</v>
      </c>
      <c r="NQ370" s="26">
        <f>IFERROR(Tableau17[[#This Row],[2015-T1-MACROCENTRE]]/Tableau17[[#This Row],[2015-T1-MACROTOTALE]],"")</f>
        <v>0</v>
      </c>
      <c r="NR370" s="26">
        <f>IFERROR(Tableau17[[#This Row],[2015-T1-MACROGAUCHE]]/Tableau17[[#This Row],[2015-T1-MACROTOTALE]],"")</f>
        <v>0.51327433628318586</v>
      </c>
      <c r="NS370" s="26">
        <f>IFERROR(Tableau17[[#This Row],[2015-T1-MACROAUTRE]]/Tableau17[[#This Row],[2015-T1-MACROTOTALE]],"")</f>
        <v>0</v>
      </c>
      <c r="NT370" s="26">
        <f>IFERROR(Tableau17[[#This Row],[2015-T2-MACROEXTRDROITE]]/Tableau17[[#This Row],[2015-T2-MACROTOTALE]],"")</f>
        <v>0.37022900763358779</v>
      </c>
      <c r="NU370" s="26">
        <f>IFERROR(Tableau17[[#This Row],[2015-T2-MACRODROITE]]/Tableau17[[#This Row],[2015-T2-MACROTOTALE]],"")</f>
        <v>0</v>
      </c>
      <c r="NV370" s="26">
        <f>IFERROR(Tableau17[[#This Row],[2015-T2-MACROCENTRE]]/Tableau17[[#This Row],[2015-T2-MACROTOTALE]],"")</f>
        <v>0</v>
      </c>
      <c r="NW370" s="26">
        <f>IFERROR(Tableau17[[#This Row],[2015-T2-MACROGAUCHE]]/Tableau17[[#This Row],[2015-T2-MACROTOTALE]],"")</f>
        <v>0.62977099236641221</v>
      </c>
      <c r="NX370" s="26">
        <f>IFERROR(Tableau17[[#This Row],[2015-T2-MACROAUTRE]]/Tableau17[[#This Row],[2015-T2-MACROTOTALE]],"")</f>
        <v>0</v>
      </c>
      <c r="NY370" s="26">
        <f>IFERROR(Tableau17[[#This Row],[2017-T1-MACROEXTRDROITE]]/Tableau17[[#This Row],[2017-T1-MACROTOTALE]],"")</f>
        <v>0.28078817733990147</v>
      </c>
      <c r="NZ370" s="26">
        <f>IFERROR(Tableau17[[#This Row],[2017-T1-MACRODROITE]]/Tableau17[[#This Row],[2017-T1-MACROTOTALE]],"")</f>
        <v>7.0197044334975367E-2</v>
      </c>
      <c r="OA370" s="26">
        <f>IFERROR(Tableau17[[#This Row],[2017-T1-MACROCENTRE]]/Tableau17[[#This Row],[2017-T1-MACROTOTALE]],"")</f>
        <v>0.16748768472906403</v>
      </c>
      <c r="OB370" s="26">
        <f>IFERROR(Tableau17[[#This Row],[2017-T1-MACROGAUCHE]]/Tableau17[[#This Row],[2017-T1-MACROTOTALE]],"")</f>
        <v>0.47536945812807879</v>
      </c>
      <c r="OC370" s="26">
        <f>IFERROR(Tableau17[[#This Row],[2017-T1-MACROAUTRE]]/Tableau17[[#This Row],[2017-T1-MACROTOTALE]],"")</f>
        <v>6.1576354679802959E-3</v>
      </c>
      <c r="OD370" s="26">
        <f>IFERROR(Tableau17[[#This Row],[2017-T2-MACROEXTRDROITE]]/Tableau17[[#This Row],[2017-T2-MACROTOTALE]],"")</f>
        <v>0.31858407079646017</v>
      </c>
      <c r="OE370" s="26">
        <f>IFERROR(Tableau17[[#This Row],[2017-T2-MACRODROITE]]/Tableau17[[#This Row],[2017-T2-MACROTOTALE]],"")</f>
        <v>0</v>
      </c>
      <c r="OF370" s="26">
        <f>IFERROR(Tableau17[[#This Row],[2017-T2-MACROCENTRE]]/Tableau17[[#This Row],[2017-T2-MACROTOTALE]],"")</f>
        <v>0.68141592920353977</v>
      </c>
      <c r="OG370" s="26">
        <f>IFERROR(Tableau17[[#This Row],[2017-T2-MACROGAUCHE]]/Tableau17[[#This Row],[2017-T2-MACROTOTALE]],"")</f>
        <v>0</v>
      </c>
      <c r="OH370" s="26">
        <f>IFERROR(Tableau17[[#This Row],[2017-T2-MACROAUTRE]]/Tableau17[[#This Row],[2017-T2-MACROTOTALE]],"")</f>
        <v>0</v>
      </c>
      <c r="OI370" s="26">
        <f>IFERROR(Tableau17[[#This Row],[2019-T1-MACROEXTRDROITE]]/Tableau17[[#This Row],[2019-T1-MACROTOTALE]],"")</f>
        <v>0.4277456647398844</v>
      </c>
      <c r="OJ370" s="26">
        <f>IFERROR(Tableau17[[#This Row],[2019-T1-MACRODROITE]]/Tableau17[[#This Row],[2019-T1-MACROTOTALE]],"")</f>
        <v>4.9132947976878616E-2</v>
      </c>
      <c r="OK370" s="26">
        <f>IFERROR(Tableau17[[#This Row],[2019-T1-MACROCENTRE]]/Tableau17[[#This Row],[2019-T1-MACROTOTALE]],"")</f>
        <v>0.10115606936416185</v>
      </c>
      <c r="OL370" s="26">
        <f>IFERROR(Tableau17[[#This Row],[2019-T1-MACROGAUCHE]]/Tableau17[[#This Row],[2019-T1-MACROTOTALE]],"")</f>
        <v>0.34682080924855491</v>
      </c>
      <c r="OM370" s="26">
        <f>IFERROR(Tableau17[[#This Row],[2019-T1-MACROAUTRE]]/Tableau17[[#This Row],[2019-T1-MACROTOTALE]],"")</f>
        <v>7.5144508670520235E-2</v>
      </c>
      <c r="ON370" s="26">
        <f>IFERROR(Tableau17[[#This Row],[2020-T1-MACROEXTRDROITE]]/Tableau17[[#This Row],[2020-T1-MACROTOTALE]],"")</f>
        <v>0.2709030100334448</v>
      </c>
      <c r="OO370" s="26">
        <f>IFERROR(Tableau17[[#This Row],[2020-T1-MACRODROITE]]/Tableau17[[#This Row],[2020-T1-MACROTOTALE]],"")</f>
        <v>0.21070234113712374</v>
      </c>
      <c r="OP370" s="26">
        <f>IFERROR(Tableau17[[#This Row],[2020-T1-MACROCENTRE]]/Tableau17[[#This Row],[2020-T1-MACROTOTALE]],"")</f>
        <v>9.6989966555183951E-2</v>
      </c>
      <c r="OQ370" s="26">
        <f>IFERROR(Tableau17[[#This Row],[2020-T1-MACROGAUCHE]]/Tableau17[[#This Row],[2020-T1-MACROTOTALE]],"")</f>
        <v>0.42140468227424749</v>
      </c>
      <c r="OR370" s="26">
        <f>IFERROR(Tableau17[[#This Row],[2020-T1-MACROAUTRE]]/Tableau17[[#This Row],[2020-T1-MACROTOTALE]],"")</f>
        <v>0</v>
      </c>
      <c r="OS370" s="26">
        <f>IFERROR(Tableau17[[#This Row],[2017 (L)-T1-MACROEXTRDROITE]]/Tableau17[[#This Row],[2017 (L)-T1-MACROTOTALE]],"")</f>
        <v>0.27520435967302453</v>
      </c>
      <c r="OT370" s="26">
        <f>IFERROR(Tableau17[[#This Row],[2017 (L)-T1-MACRODROITE]]/Tableau17[[#This Row],[2017 (L)-T1-MACROTOTALE]],"")</f>
        <v>4.0871934604904632E-2</v>
      </c>
      <c r="OU370" s="26">
        <f>IFERROR(Tableau17[[#This Row],[2017 (L)-T1-MACROCENTRE]]/Tableau17[[#This Row],[2017 (L)-T1-MACROTOTALE]],"")</f>
        <v>0.1989100817438692</v>
      </c>
      <c r="OV370" s="26">
        <f>IFERROR(Tableau17[[#This Row],[2017 (L)-T1-MACROGAUCHE]]/Tableau17[[#This Row],[2017 (L)-T1-MACROTOTALE]],"")</f>
        <v>0.48228882833787468</v>
      </c>
      <c r="OW370" s="26">
        <f>IFERROR(Tableau17[[#This Row],[2017 (L)-T1-MACROAUTRE]]/Tableau17[[#This Row],[2017 (L)-T1-MACROTOTALE]],"")</f>
        <v>2.7247956403269754E-3</v>
      </c>
      <c r="OX370" s="26">
        <f>IFERROR(Tableau17[[#This Row],[2017 (L)-T2-MACROEXTRDROITE]]/Tableau17[[#This Row],[2017 (L)-T2-MACROTOTALE]],"")</f>
        <v>0.42814371257485029</v>
      </c>
      <c r="OY370" s="26">
        <f>IFERROR(Tableau17[[#This Row],[2017 (L)-T2-MACRODROITE]]/Tableau17[[#This Row],[2017 (L)-T2-MACROTOTALE]],"")</f>
        <v>0</v>
      </c>
      <c r="OZ370" s="26">
        <f>IFERROR(Tableau17[[#This Row],[2017 (L)-T2-MACROCENTRE]]/Tableau17[[#This Row],[2017 (L)-T2-MACROTOTALE]],"")</f>
        <v>0.57185628742514971</v>
      </c>
      <c r="PA370" s="26">
        <f>IFERROR(Tableau17[[#This Row],[2017 (L)-T2-MACROGAUCHE]]/Tableau17[[#This Row],[2017 (L)-T2-MACROTOTALE]],"")</f>
        <v>0</v>
      </c>
      <c r="PB370" s="26">
        <f>IFERROR(Tableau17[[#This Row],[2017 (L)-T2-MACROAUTRE]]/Tableau17[[#This Row],[2017 (L)-T2-MACROTOTALE]],"")</f>
        <v>0</v>
      </c>
      <c r="PC370" s="26">
        <f>IFERROR(Tableau17[[#This Row],[2008_T1_PROCUS]]/Tableau17[[#This Row],[2008_T1_INSCRITS]],0)</f>
        <v>2.6041666666666665E-3</v>
      </c>
      <c r="PD370" s="26">
        <f>IFERROR(Tableau17[[#This Row],[2008_T2_PROCUS]]/Tableau17[[#This Row],[2008_T2_INSCRITS]],0)</f>
        <v>0</v>
      </c>
      <c r="PE370" s="26">
        <f>Tableau17[[#This Row],[2014_T1_PROCUS]]/Tableau17[[#This Row],[2014_T1_INSCRITS]]</f>
        <v>4.6189376443418013E-3</v>
      </c>
      <c r="PF370" s="26">
        <f>IFERROR(Tableau17[[#This Row],[2014_T2_PROCUS]]/Tableau17[[#This Row],[2014_T2_INSCRITS]],0)</f>
        <v>3.8491147036181679E-3</v>
      </c>
    </row>
    <row r="371" spans="1:422" hidden="1" x14ac:dyDescent="0.2">
      <c r="A371" s="1">
        <v>5</v>
      </c>
      <c r="B371" s="1" t="s">
        <v>378</v>
      </c>
      <c r="C371" s="1" t="s">
        <v>384</v>
      </c>
      <c r="D371" s="1" t="s">
        <v>384</v>
      </c>
      <c r="E371" s="1">
        <v>949</v>
      </c>
      <c r="F371" s="1">
        <v>5.4151910000000001</v>
      </c>
      <c r="G371" s="1">
        <v>43.268154000000003</v>
      </c>
      <c r="H371" s="3">
        <v>633</v>
      </c>
      <c r="I371" s="3">
        <v>163</v>
      </c>
      <c r="L371" s="1">
        <v>12</v>
      </c>
      <c r="M371" s="1">
        <v>8</v>
      </c>
      <c r="P371" s="1">
        <v>75</v>
      </c>
      <c r="Q371" s="1">
        <v>12</v>
      </c>
      <c r="R371" s="1">
        <v>54</v>
      </c>
      <c r="S371" s="1">
        <v>29</v>
      </c>
      <c r="T371" s="1">
        <v>30</v>
      </c>
      <c r="U371" s="1">
        <v>220</v>
      </c>
      <c r="V371" s="1">
        <v>652</v>
      </c>
      <c r="W371" s="1">
        <v>397</v>
      </c>
      <c r="X371" s="1">
        <v>3</v>
      </c>
      <c r="Y371" s="2">
        <v>0.60889570999999998</v>
      </c>
      <c r="Z371" s="1">
        <v>652</v>
      </c>
      <c r="AA371" s="1">
        <v>425</v>
      </c>
      <c r="AB371" s="1">
        <v>13</v>
      </c>
      <c r="AC371" s="2">
        <v>0.65184048999999999</v>
      </c>
      <c r="AD371" s="1">
        <v>633</v>
      </c>
      <c r="AE371" s="1">
        <v>222</v>
      </c>
      <c r="AF371" s="2">
        <v>0.35071089999999999</v>
      </c>
      <c r="AG371" s="1">
        <f t="shared" si="5"/>
        <v>163</v>
      </c>
      <c r="AH371" s="1">
        <v>648</v>
      </c>
      <c r="AI371" s="1">
        <v>400</v>
      </c>
      <c r="AJ371" s="1">
        <v>7</v>
      </c>
      <c r="AK371" s="2">
        <v>0.61728395000000003</v>
      </c>
      <c r="AL371" s="1">
        <v>648</v>
      </c>
      <c r="AM371" s="1">
        <v>440</v>
      </c>
      <c r="AN371" s="1">
        <v>8</v>
      </c>
      <c r="AO371" s="2">
        <v>0.67901235000000004</v>
      </c>
      <c r="AP371" s="1">
        <v>659</v>
      </c>
      <c r="AQ371" s="1">
        <v>336</v>
      </c>
      <c r="AR371" s="2">
        <v>0.50986343000000001</v>
      </c>
      <c r="AS371" s="1">
        <v>659</v>
      </c>
      <c r="AT371" s="1">
        <v>358</v>
      </c>
      <c r="AU371" s="2">
        <v>0.54324733999999997</v>
      </c>
      <c r="AV371" s="1">
        <v>640</v>
      </c>
      <c r="AW371" s="1">
        <v>331</v>
      </c>
      <c r="AX371" s="2">
        <v>0.51718750000000002</v>
      </c>
      <c r="AY371" s="1">
        <v>640</v>
      </c>
      <c r="AZ371" s="1">
        <v>270</v>
      </c>
      <c r="BA371" s="2">
        <v>0.421875</v>
      </c>
      <c r="BB371" s="1">
        <v>639</v>
      </c>
      <c r="BC371" s="1">
        <v>518</v>
      </c>
      <c r="BD371" s="2">
        <v>0.81064163</v>
      </c>
      <c r="BE371" s="1">
        <v>639</v>
      </c>
      <c r="BF371" s="1">
        <v>491</v>
      </c>
      <c r="BG371" s="2">
        <v>0.76838810999999996</v>
      </c>
      <c r="BH371" s="1">
        <v>635</v>
      </c>
      <c r="BI371" s="1">
        <v>336</v>
      </c>
      <c r="BJ371" s="2">
        <v>0.52913385999999996</v>
      </c>
      <c r="BK371" s="1">
        <v>25</v>
      </c>
      <c r="BN371" s="1">
        <v>15</v>
      </c>
      <c r="BO371" s="1">
        <v>38</v>
      </c>
      <c r="BP371" s="1">
        <v>190</v>
      </c>
      <c r="BQ371" s="1">
        <v>126</v>
      </c>
      <c r="BR371" s="1">
        <v>394</v>
      </c>
      <c r="BT371" s="1">
        <v>176</v>
      </c>
      <c r="BU371" s="1">
        <v>250</v>
      </c>
      <c r="BW371" s="1">
        <v>426</v>
      </c>
      <c r="BX371" s="1">
        <v>5</v>
      </c>
      <c r="BZ371" s="1">
        <v>17</v>
      </c>
      <c r="CB371" s="1">
        <v>35</v>
      </c>
      <c r="CC371" s="1">
        <v>97</v>
      </c>
      <c r="CD371" s="1">
        <v>194</v>
      </c>
      <c r="CE371" s="1">
        <v>44</v>
      </c>
      <c r="CF371" s="1">
        <v>392</v>
      </c>
      <c r="CG371" s="1">
        <v>102</v>
      </c>
      <c r="CH371" s="1">
        <v>222</v>
      </c>
      <c r="CI371" s="1">
        <v>85</v>
      </c>
      <c r="CJ371" s="1">
        <v>409</v>
      </c>
      <c r="CM371" s="1">
        <v>0</v>
      </c>
      <c r="CN371" s="1">
        <v>22</v>
      </c>
      <c r="CO371" s="1">
        <v>50</v>
      </c>
      <c r="CP371" s="1">
        <v>118</v>
      </c>
      <c r="CQ371" s="1">
        <v>10</v>
      </c>
      <c r="CT371" s="1">
        <v>123</v>
      </c>
      <c r="CW371" s="1">
        <v>323</v>
      </c>
      <c r="CY371" s="1">
        <v>121</v>
      </c>
      <c r="DA371" s="1">
        <v>205</v>
      </c>
      <c r="DC371" s="1">
        <v>326</v>
      </c>
      <c r="DD371" s="1">
        <v>9</v>
      </c>
      <c r="DE371" s="1">
        <v>1</v>
      </c>
      <c r="DF371" s="1">
        <v>0</v>
      </c>
      <c r="DG371" s="1">
        <v>1</v>
      </c>
      <c r="DI371" s="1">
        <v>22</v>
      </c>
      <c r="DJ371" s="1">
        <v>0</v>
      </c>
      <c r="DK371" s="1">
        <v>0</v>
      </c>
      <c r="DL371" s="1">
        <v>37</v>
      </c>
      <c r="DM371" s="1">
        <v>68</v>
      </c>
      <c r="DN371" s="1">
        <v>95</v>
      </c>
      <c r="DO371" s="1">
        <v>97</v>
      </c>
      <c r="DP371" s="1">
        <v>0</v>
      </c>
      <c r="DU371" s="1">
        <v>330</v>
      </c>
      <c r="DX371" s="1">
        <v>160</v>
      </c>
      <c r="DY371" s="1">
        <v>89</v>
      </c>
      <c r="EA371" s="1">
        <v>249</v>
      </c>
      <c r="EB371" s="1">
        <v>1</v>
      </c>
      <c r="EC371" s="1">
        <v>4</v>
      </c>
      <c r="ED371" s="1">
        <v>0</v>
      </c>
      <c r="EE371" s="1">
        <v>15</v>
      </c>
      <c r="EF371" s="1">
        <v>105</v>
      </c>
      <c r="EG371" s="1">
        <v>26</v>
      </c>
      <c r="EH371" s="1">
        <v>7</v>
      </c>
      <c r="EI371" s="1">
        <v>171</v>
      </c>
      <c r="EJ371" s="1">
        <v>72</v>
      </c>
      <c r="EK371" s="1">
        <v>103</v>
      </c>
      <c r="EL371" s="1">
        <v>6</v>
      </c>
      <c r="EM371" s="1">
        <v>510</v>
      </c>
      <c r="EN371" s="1">
        <v>192</v>
      </c>
      <c r="EO371" s="1">
        <v>250</v>
      </c>
      <c r="EP371" s="1">
        <v>442</v>
      </c>
      <c r="EQ371" s="1">
        <v>0</v>
      </c>
      <c r="ER371" s="1">
        <v>1</v>
      </c>
      <c r="ES371" s="1">
        <v>3</v>
      </c>
      <c r="ET371" s="1">
        <v>15</v>
      </c>
      <c r="EU371" s="1">
        <v>3</v>
      </c>
      <c r="EV371" s="1">
        <v>121</v>
      </c>
      <c r="EW371" s="1">
        <v>20</v>
      </c>
      <c r="EX371" s="1">
        <v>1</v>
      </c>
      <c r="EY371" s="1">
        <v>5</v>
      </c>
      <c r="EZ371" s="1">
        <v>7</v>
      </c>
      <c r="FA371" s="1">
        <v>0</v>
      </c>
      <c r="FB371" s="1">
        <v>0</v>
      </c>
      <c r="FC371" s="1">
        <v>0</v>
      </c>
      <c r="FD371" s="1">
        <v>0</v>
      </c>
      <c r="FE371" s="1">
        <v>0</v>
      </c>
      <c r="FF371" s="1">
        <v>0</v>
      </c>
      <c r="FG371" s="1">
        <v>0</v>
      </c>
      <c r="FH371" s="1">
        <v>8</v>
      </c>
      <c r="FI371" s="1">
        <v>0</v>
      </c>
      <c r="FJ371" s="1">
        <v>21</v>
      </c>
      <c r="FK371" s="1">
        <v>4</v>
      </c>
      <c r="FL371" s="1">
        <v>0</v>
      </c>
      <c r="FM371" s="1">
        <v>57</v>
      </c>
      <c r="FN371" s="1">
        <v>5</v>
      </c>
      <c r="FO371" s="1">
        <v>1</v>
      </c>
      <c r="FP371" s="1">
        <v>50</v>
      </c>
      <c r="FQ371" s="1">
        <v>3</v>
      </c>
      <c r="FR371" s="1">
        <f>SUM(Tableau17[[#This Row],[2019-T1-ALEXANDRE Audric]:[2019-T1-MARIE Florie]])</f>
        <v>325</v>
      </c>
      <c r="FS371" s="1">
        <v>38</v>
      </c>
      <c r="FT371" s="1">
        <v>215</v>
      </c>
      <c r="FU371" s="1">
        <v>0</v>
      </c>
      <c r="FV371" s="1">
        <v>141</v>
      </c>
      <c r="FW371" s="1">
        <v>0</v>
      </c>
      <c r="FX371" s="1">
        <v>394</v>
      </c>
      <c r="FY371" s="1">
        <v>0</v>
      </c>
      <c r="FZ371" s="1">
        <v>250</v>
      </c>
      <c r="GA371" s="1">
        <v>0</v>
      </c>
      <c r="GB371" s="1">
        <v>176</v>
      </c>
      <c r="GC371" s="1">
        <v>0</v>
      </c>
      <c r="GD371" s="1">
        <v>426</v>
      </c>
      <c r="GE371" s="1">
        <v>97</v>
      </c>
      <c r="GF371" s="1">
        <v>194</v>
      </c>
      <c r="GG371" s="1">
        <v>5</v>
      </c>
      <c r="GH371" s="1">
        <v>96</v>
      </c>
      <c r="GI371" s="1">
        <v>0</v>
      </c>
      <c r="GJ371" s="1">
        <v>392</v>
      </c>
      <c r="GK371" s="1">
        <v>102</v>
      </c>
      <c r="GL371" s="1">
        <v>222</v>
      </c>
      <c r="GM371" s="1">
        <v>0</v>
      </c>
      <c r="GN371" s="1">
        <v>85</v>
      </c>
      <c r="GO371" s="1">
        <v>0</v>
      </c>
      <c r="GP371" s="1">
        <v>409</v>
      </c>
      <c r="GQ371" s="1">
        <v>118</v>
      </c>
      <c r="GR371" s="1">
        <v>123</v>
      </c>
      <c r="GS371" s="1">
        <v>10</v>
      </c>
      <c r="GT371" s="1">
        <v>72</v>
      </c>
      <c r="GU371" s="1">
        <v>0</v>
      </c>
      <c r="GV371" s="1">
        <v>323</v>
      </c>
      <c r="GW371" s="1">
        <v>121</v>
      </c>
      <c r="GX371" s="1">
        <v>205</v>
      </c>
      <c r="GY371" s="1">
        <v>0</v>
      </c>
      <c r="GZ371" s="1">
        <v>0</v>
      </c>
      <c r="HA371" s="1">
        <v>0</v>
      </c>
      <c r="HB371" s="1">
        <v>326</v>
      </c>
      <c r="HC371" s="1">
        <v>190</v>
      </c>
      <c r="HD371" s="1">
        <v>105</v>
      </c>
      <c r="HE371" s="1">
        <v>103</v>
      </c>
      <c r="HF371" s="1">
        <v>105</v>
      </c>
      <c r="HG371" s="1">
        <v>7</v>
      </c>
      <c r="HH371" s="1">
        <v>510</v>
      </c>
      <c r="HI371" s="1">
        <v>192</v>
      </c>
      <c r="HJ371" s="1">
        <v>0</v>
      </c>
      <c r="HK371" s="1">
        <v>250</v>
      </c>
      <c r="HL371" s="1">
        <v>0</v>
      </c>
      <c r="HM371" s="1">
        <v>0</v>
      </c>
      <c r="HN371" s="1">
        <v>442</v>
      </c>
      <c r="HO371" s="1">
        <v>135</v>
      </c>
      <c r="HP371" s="1">
        <v>25</v>
      </c>
      <c r="HQ371" s="1">
        <v>50</v>
      </c>
      <c r="HR371" s="1">
        <v>105</v>
      </c>
      <c r="HS371" s="1">
        <v>15</v>
      </c>
      <c r="HT371" s="1">
        <v>330</v>
      </c>
      <c r="HU371" s="1">
        <v>54</v>
      </c>
      <c r="HV371" s="1">
        <v>87</v>
      </c>
      <c r="HW371" s="1">
        <v>12</v>
      </c>
      <c r="HX371" s="1">
        <v>67</v>
      </c>
      <c r="HY371" s="1">
        <v>0</v>
      </c>
      <c r="HZ371" s="1">
        <v>220</v>
      </c>
      <c r="IA371" s="1">
        <v>68</v>
      </c>
      <c r="IB371" s="1">
        <v>96</v>
      </c>
      <c r="IC371" s="1">
        <v>97</v>
      </c>
      <c r="ID371" s="1">
        <v>68</v>
      </c>
      <c r="IE371" s="1">
        <v>1</v>
      </c>
      <c r="IF371" s="1">
        <v>330</v>
      </c>
      <c r="IG371" s="1">
        <v>0</v>
      </c>
      <c r="IH371" s="1">
        <v>160</v>
      </c>
      <c r="II371" s="1">
        <v>89</v>
      </c>
      <c r="IJ371" s="1">
        <v>0</v>
      </c>
      <c r="IK371" s="1">
        <v>0</v>
      </c>
      <c r="IL371" s="1">
        <v>249</v>
      </c>
      <c r="IM371" s="26">
        <f>IFERROR(Tableau17[[#This Row],[LDIV]]/Tableau17[[#This Row],[Total général]],"")</f>
        <v>0</v>
      </c>
      <c r="IN371" s="26">
        <f>IFERROR(Tableau17[[#This Row],[LDVC]]/Tableau17[[#This Row],[Total général]],"")</f>
        <v>0</v>
      </c>
      <c r="IO371" s="26">
        <f>IFERROR(Tableau17[[#This Row],[LDVD]]/Tableau17[[#This Row],[Total général]],"")</f>
        <v>5.4545454545454543E-2</v>
      </c>
      <c r="IP371" s="26">
        <f>IFERROR(Tableau17[[#This Row],[LDVG]]/Tableau17[[#This Row],[Total général]],"")</f>
        <v>3.6363636363636362E-2</v>
      </c>
      <c r="IQ371" s="26">
        <f>IFERROR(Tableau17[[#This Row],[LEXD]]/Tableau17[[#This Row],[Total général]],"")</f>
        <v>0</v>
      </c>
      <c r="IR371" s="26">
        <f>IFERROR(Tableau17[[#This Row],[LEXG]]/Tableau17[[#This Row],[Total général]],"")</f>
        <v>0</v>
      </c>
      <c r="IS371" s="26">
        <f>IFERROR(Tableau17[[#This Row],[LLR]]/Tableau17[[#This Row],[Total général]],"")</f>
        <v>0.34090909090909088</v>
      </c>
      <c r="IT371" s="26">
        <f>IFERROR(Tableau17[[#This Row],[LREM]]/Tableau17[[#This Row],[Total général]],"")</f>
        <v>5.4545454545454543E-2</v>
      </c>
      <c r="IU371" s="26">
        <f>IFERROR(Tableau17[[#This Row],[LRN]]/Tableau17[[#This Row],[Total général]],"")</f>
        <v>0.24545454545454545</v>
      </c>
      <c r="IV371" s="26">
        <f>IFERROR(Tableau17[[#This Row],[LUG]]/Tableau17[[#This Row],[Total général]],"")</f>
        <v>0.13181818181818181</v>
      </c>
      <c r="IW371" s="26">
        <f>IFERROR(Tableau17[[#This Row],[LVEC]]/Tableau17[[#This Row],[Total général]],"")</f>
        <v>0.13636363636363635</v>
      </c>
      <c r="IX371" s="26">
        <f>IFERROR(Tableau17[[#This Row],[2008-T1-LCMD]]/Tableau17[[#This Row],[2008-T1-TOTAL]],"")</f>
        <v>6.3451776649746189E-2</v>
      </c>
      <c r="IY371" s="26">
        <f>IFERROR(Tableau17[[#This Row],[2008-T1-LDVD]]/Tableau17[[#This Row],[2008-T1-TOTAL]],"")</f>
        <v>0</v>
      </c>
      <c r="IZ371" s="26">
        <f>IFERROR(Tableau17[[#This Row],[2008-T1-LEXD]]/Tableau17[[#This Row],[2008-T1-TOTAL]],"")</f>
        <v>0</v>
      </c>
      <c r="JA371" s="26">
        <f>IFERROR(Tableau17[[#This Row],[2008-T1-LEXG]]/Tableau17[[#This Row],[2008-T1-TOTAL]],"")</f>
        <v>3.8071065989847719E-2</v>
      </c>
      <c r="JB371" s="26">
        <f>IFERROR(Tableau17[[#This Row],[2008-T1-LFN]]/Tableau17[[#This Row],[2008-T1-TOTAL]],"")</f>
        <v>9.6446700507614211E-2</v>
      </c>
      <c r="JC371" s="26">
        <f>IFERROR(Tableau17[[#This Row],[2008-T1-LMAJ]]/Tableau17[[#This Row],[2008-T1-TOTAL]],"")</f>
        <v>0.48223350253807107</v>
      </c>
      <c r="JD371" s="26">
        <f>IFERROR(Tableau17[[#This Row],[2008-T1-LUG]]/Tableau17[[#This Row],[2008-T1-TOTAL]],"")</f>
        <v>0.31979695431472083</v>
      </c>
      <c r="JE371" s="26">
        <f>IFERROR(Tableau17[[#This Row],[2008-T2-LFN]]/Tableau17[[#This Row],[2008-T2-TOTAL]],"")</f>
        <v>0</v>
      </c>
      <c r="JF371" s="26">
        <f>IFERROR(Tableau17[[#This Row],[2008-T2-LGC]]/Tableau17[[#This Row],[2008-T2-TOTAL]],"")</f>
        <v>0.41314553990610331</v>
      </c>
      <c r="JG371" s="26">
        <f>IFERROR(Tableau17[[#This Row],[2008-T2-LMAJ]]/Tableau17[[#This Row],[2008-T2-TOTAL]],"")</f>
        <v>0.58685446009389675</v>
      </c>
      <c r="JH371" s="26">
        <f>IFERROR(Tableau17[[#This Row],[2008-T2-LUG]]/Tableau17[[#This Row],[2008-T2-TOTAL]],"")</f>
        <v>0</v>
      </c>
      <c r="JI371" s="26">
        <f>IFERROR(Tableau17[[#This Row],[2014-T1-LDIV]]/Tableau17[[#This Row],[2014-T1-TOTAL]],"")</f>
        <v>1.2755102040816327E-2</v>
      </c>
      <c r="JJ371" s="26">
        <f>IFERROR(Tableau17[[#This Row],[2014-T1-LDVD]]/Tableau17[[#This Row],[2014-T1-TOTAL]],"")</f>
        <v>0</v>
      </c>
      <c r="JK371" s="26">
        <f>IFERROR(Tableau17[[#This Row],[2014-T1-LDVG]]/Tableau17[[#This Row],[2014-T1-TOTAL]],"")</f>
        <v>4.336734693877551E-2</v>
      </c>
      <c r="JL371" s="26">
        <f>IFERROR(Tableau17[[#This Row],[2014-T1-LEXG]]/Tableau17[[#This Row],[2014-T1-TOTAL]],"")</f>
        <v>0</v>
      </c>
      <c r="JM371" s="26">
        <f>IFERROR(Tableau17[[#This Row],[2014-T1-LFG]]/Tableau17[[#This Row],[2014-T1-TOTAL]],"")</f>
        <v>8.9285714285714288E-2</v>
      </c>
      <c r="JN371" s="26">
        <f>IFERROR(Tableau17[[#This Row],[2014-T1-LFN]]/Tableau17[[#This Row],[2014-T1-TOTAL]],"")</f>
        <v>0.24744897959183673</v>
      </c>
      <c r="JO371" s="26">
        <f>IFERROR(Tableau17[[#This Row],[2014-T1-LUD]]/Tableau17[[#This Row],[2014-T1-TOTAL]],"")</f>
        <v>0.49489795918367346</v>
      </c>
      <c r="JP371" s="26">
        <f>IFERROR(Tableau17[[#This Row],[2014-T1-LUG]]/Tableau17[[#This Row],[2014-T1-TOTAL]],"")</f>
        <v>0.11224489795918367</v>
      </c>
      <c r="JQ371" s="26">
        <f>IFERROR(Tableau17[[#This Row],[2014-T2-LFN]]/Tableau17[[#This Row],[2014-T2-TOTAL]],"")</f>
        <v>0.24938875305623473</v>
      </c>
      <c r="JR371" s="26">
        <f>IFERROR(Tableau17[[#This Row],[2014-T2-LUD]]/Tableau17[[#This Row],[2014-T2-TOTAL]],"")</f>
        <v>0.54278728606356963</v>
      </c>
      <c r="JS371" s="26">
        <f>IFERROR(Tableau17[[#This Row],[2014-T2-LUG]]/Tableau17[[#This Row],[2014-T2-TOTAL]],"")</f>
        <v>0.20782396088019561</v>
      </c>
      <c r="JT371" s="26">
        <f>IFERROR(Tableau17[[#This Row],[2015-T1-BC-DIV]]/Tableau17[[#This Row],[2015-T1-TOTAL]],"")</f>
        <v>0</v>
      </c>
      <c r="JU371" s="26">
        <f>IFERROR(Tableau17[[#This Row],[2015-T1-BC-DLF]]/Tableau17[[#This Row],[2015-T1-TOTAL]],"")</f>
        <v>0</v>
      </c>
      <c r="JV371" s="26">
        <f>IFERROR(Tableau17[[#This Row],[2015-T1-BC-DVD]]/Tableau17[[#This Row],[2015-T1-TOTAL]],"")</f>
        <v>0</v>
      </c>
      <c r="JW371" s="26">
        <f>IFERROR(Tableau17[[#This Row],[2015-T1-BC-DVG]]/Tableau17[[#This Row],[2015-T1-TOTAL]],"")</f>
        <v>6.8111455108359129E-2</v>
      </c>
      <c r="JX371" s="26">
        <f>IFERROR(Tableau17[[#This Row],[2015-T1-BC-FG]]/Tableau17[[#This Row],[2015-T1-TOTAL]],"")</f>
        <v>0.15479876160990713</v>
      </c>
      <c r="JY371" s="26">
        <f>IFERROR(Tableau17[[#This Row],[2015-T1-BC-FN]]/Tableau17[[#This Row],[2015-T1-TOTAL]],"")</f>
        <v>0.3653250773993808</v>
      </c>
      <c r="JZ371" s="26">
        <f>IFERROR(Tableau17[[#This Row],[2015-T1-BC-MDM]]/Tableau17[[#This Row],[2015-T1-TOTAL]],"")</f>
        <v>3.0959752321981424E-2</v>
      </c>
      <c r="KA371" s="26">
        <f>IFERROR(Tableau17[[#This Row],[2015-T1-BC-RDG]]/Tableau17[[#This Row],[2015-T1-TOTAL]],"")</f>
        <v>0</v>
      </c>
      <c r="KB371" s="26">
        <f>IFERROR(Tableau17[[#This Row],[2015-T1-BC-SOC]]/Tableau17[[#This Row],[2015-T1-TOTAL]],"")</f>
        <v>0</v>
      </c>
      <c r="KC371" s="26">
        <f>IFERROR(Tableau17[[#This Row],[2015-T1-BC-UD]]/Tableau17[[#This Row],[2015-T1-TOTAL]],"")</f>
        <v>0.38080495356037153</v>
      </c>
      <c r="KD371" s="26">
        <f>IFERROR(Tableau17[[#This Row],[2015-T1-BC-UG]]/Tableau17[[#This Row],[2015-T1-TOTAL]],"")</f>
        <v>0</v>
      </c>
      <c r="KE371" s="26">
        <f>IFERROR(Tableau17[[#This Row],[2015-T1-BC-VEC]]/Tableau17[[#This Row],[2015-T1-TOTAL]],"")</f>
        <v>0</v>
      </c>
      <c r="KF371" s="26">
        <f>IFERROR(Tableau17[[#This Row],[2015-T2-BC-DVG]]/Tableau17[[#This Row],[2015-T2-TOTAL]],"")</f>
        <v>0</v>
      </c>
      <c r="KG371" s="26">
        <f>IFERROR(Tableau17[[#This Row],[2015-T2-BC-FN]]/Tableau17[[#This Row],[2015-T2-TOTAL]],"")</f>
        <v>0.37116564417177916</v>
      </c>
      <c r="KH371" s="26">
        <f>IFERROR(Tableau17[[#This Row],[2015-T2-BC-SOC]]/Tableau17[[#This Row],[2015-T2-TOTAL]],"")</f>
        <v>0</v>
      </c>
      <c r="KI371" s="26">
        <f>IFERROR(Tableau17[[#This Row],[2015-T2-BC-UD]]/Tableau17[[#This Row],[2015-T2-TOTAL]],"")</f>
        <v>0.62883435582822089</v>
      </c>
      <c r="KJ371" s="26">
        <f>IFERROR(Tableau17[[#This Row],[2015-T2-BC-UG]]/Tableau17[[#This Row],[2015-T2-TOTAL]],"")</f>
        <v>0</v>
      </c>
      <c r="KK371" s="26">
        <f>IFERROR(Tableau17[[#This Row],[2017 (L)-T1-COM]]/Tableau17[[#This Row],[2017 (L)-T1-TOTAL]],"")</f>
        <v>2.7272727272727271E-2</v>
      </c>
      <c r="KL371" s="26">
        <f>IFERROR(Tableau17[[#This Row],[2017 (L)-T1-DIV]]/Tableau17[[#This Row],[2017 (L)-T1-TOTAL]],"")</f>
        <v>3.0303030303030303E-3</v>
      </c>
      <c r="KM371" s="26">
        <f>IFERROR(Tableau17[[#This Row],[2017 (L)-T1-DLF]]/Tableau17[[#This Row],[2017 (L)-T1-TOTAL]],"")</f>
        <v>0</v>
      </c>
      <c r="KN371" s="26">
        <f>IFERROR(Tableau17[[#This Row],[2017 (L)-T1-DVD]]/Tableau17[[#This Row],[2017 (L)-T1-TOTAL]],"")</f>
        <v>3.0303030303030303E-3</v>
      </c>
      <c r="KO371" s="26">
        <f>IFERROR(Tableau17[[#This Row],[2017 (L)-T1-DVG]]/Tableau17[[#This Row],[2017 (L)-T1-TOTAL]],"")</f>
        <v>0</v>
      </c>
      <c r="KP371" s="26">
        <f>IFERROR(Tableau17[[#This Row],[2017 (L)-T1-ECO]]/Tableau17[[#This Row],[2017 (L)-T1-TOTAL]],"")</f>
        <v>6.6666666666666666E-2</v>
      </c>
      <c r="KQ371" s="26">
        <f>IFERROR(Tableau17[[#This Row],[2017 (L)-T1-EXD]]/Tableau17[[#This Row],[2017 (L)-T1-TOTAL]],"")</f>
        <v>0</v>
      </c>
      <c r="KR371" s="26">
        <f>IFERROR(Tableau17[[#This Row],[2017 (L)-T1-EXG]]/Tableau17[[#This Row],[2017 (L)-T1-TOTAL]],"")</f>
        <v>0</v>
      </c>
      <c r="KS371" s="26">
        <f>IFERROR(Tableau17[[#This Row],[2017 (L)-T1-FI]]/Tableau17[[#This Row],[2017 (L)-T1-TOTAL]],"")</f>
        <v>0.11212121212121212</v>
      </c>
      <c r="KT371" s="26">
        <f>IFERROR(Tableau17[[#This Row],[2017 (L)-T1-FN]]/Tableau17[[#This Row],[2017 (L)-T1-TOTAL]],"")</f>
        <v>0.20606060606060606</v>
      </c>
      <c r="KU371" s="26">
        <f>IFERROR(Tableau17[[#This Row],[2017 (L)-T1-LR]]/Tableau17[[#This Row],[2017 (L)-T1-TOTAL]],"")</f>
        <v>0.2878787878787879</v>
      </c>
      <c r="KV371" s="26">
        <f>IFERROR(Tableau17[[#This Row],[2017 (L)-T1-MDM]]/Tableau17[[#This Row],[2017 (L)-T1-TOTAL]],"")</f>
        <v>0.29393939393939394</v>
      </c>
      <c r="KW371" s="26">
        <f>IFERROR(Tableau17[[#This Row],[2017 (L)-T1-RDG]]/Tableau17[[#This Row],[2017 (L)-T1-TOTAL]],"")</f>
        <v>0</v>
      </c>
      <c r="KX371" s="26">
        <f>IFERROR(Tableau17[[#This Row],[2017 (L)-T1-REG]]/Tableau17[[#This Row],[2017 (L)-T1-TOTAL]],"")</f>
        <v>0</v>
      </c>
      <c r="KY371" s="26">
        <f>IFERROR(Tableau17[[#This Row],[2017 (L)-T1-REM]]/Tableau17[[#This Row],[2017 (L)-T1-TOTAL]],"")</f>
        <v>0</v>
      </c>
      <c r="KZ371" s="26">
        <f>IFERROR(Tableau17[[#This Row],[2017 (L)-T1-SOC]]/Tableau17[[#This Row],[2017 (L)-T1-TOTAL]],"")</f>
        <v>0</v>
      </c>
      <c r="LA371" s="26">
        <f>IFERROR(Tableau17[[#This Row],[2017 (L)-T1-UDI]]/Tableau17[[#This Row],[2017 (L)-T1-TOTAL]],"")</f>
        <v>0</v>
      </c>
      <c r="LB371" s="26">
        <f>IFERROR(Tableau17[[#This Row],[2017 (L)-T2-FI]]/Tableau17[[#This Row],[2017 (L)-T2-TOTAL]],"")</f>
        <v>0</v>
      </c>
      <c r="LC371" s="26">
        <f>IFERROR(Tableau17[[#This Row],[2017 (L)-T2-FN]]/Tableau17[[#This Row],[2017 (L)-T2-TOTAL]],"")</f>
        <v>0</v>
      </c>
      <c r="LD371" s="26">
        <f>IFERROR(Tableau17[[#This Row],[2017 (L)-T2-LR]]/Tableau17[[#This Row],[2017 (L)-T2-TOTAL]],"")</f>
        <v>0.64257028112449799</v>
      </c>
      <c r="LE371" s="26">
        <f>IFERROR(Tableau17[[#This Row],[2017 (L)-T2-MDM]]/Tableau17[[#This Row],[2017 (L)-T2-TOTAL]],"")</f>
        <v>0.35742971887550201</v>
      </c>
      <c r="LF371" s="26">
        <f>IFERROR(Tableau17[[#This Row],[2017 (L)-T2-REM]]/Tableau17[[#This Row],[2017 (L)-T2-TOTAL]],"")</f>
        <v>0</v>
      </c>
      <c r="LG371" s="26">
        <f>IFERROR(Tableau17[[#This Row],[2017-T1-ARTHAUD Nathalie]]/Tableau17[[#This Row],[2017-T1-TOTAL]],"")</f>
        <v>1.9607843137254902E-3</v>
      </c>
      <c r="LH371" s="26">
        <f>IFERROR(Tableau17[[#This Row],[2017-T1-ASSELINEAU Fran]]/Tableau17[[#This Row],[2017-T1-TOTAL]],"")</f>
        <v>7.8431372549019607E-3</v>
      </c>
      <c r="LI371" s="26">
        <f>IFERROR(Tableau17[[#This Row],[2017-T1-CHEMINADE Jacques]]/Tableau17[[#This Row],[2017-T1-TOTAL]],"")</f>
        <v>0</v>
      </c>
      <c r="LJ371" s="26">
        <f>IFERROR(Tableau17[[#This Row],[2017-T1-DUPONT-AIGNAN Nicolas]]/Tableau17[[#This Row],[2017-T1-TOTAL]],"")</f>
        <v>2.9411764705882353E-2</v>
      </c>
      <c r="LK371" s="26">
        <f>IFERROR(Tableau17[[#This Row],[2017-T1-FILLON Fran]]/Tableau17[[#This Row],[2017-T1-TOTAL]],"")</f>
        <v>0.20588235294117646</v>
      </c>
      <c r="LL371" s="26">
        <f>IFERROR(Tableau17[[#This Row],[2017-T1-HAMON Beno]]/Tableau17[[#This Row],[2017-T1-TOTAL]],"")</f>
        <v>5.0980392156862744E-2</v>
      </c>
      <c r="LM371" s="26">
        <f>IFERROR(Tableau17[[#This Row],[2017-T1-LASSALLE Jean]]/Tableau17[[#This Row],[2017-T1-TOTAL]],"")</f>
        <v>1.3725490196078431E-2</v>
      </c>
      <c r="LN371" s="26">
        <f>IFERROR(Tableau17[[#This Row],[2017-T1-LE PEN Marine]]/Tableau17[[#This Row],[2017-T1-TOTAL]],"")</f>
        <v>0.3352941176470588</v>
      </c>
      <c r="LO371" s="26">
        <f>IFERROR(Tableau17[[#This Row],[2017-T1-M Jean-Luc]]/Tableau17[[#This Row],[2017-T1-TOTAL]],"")</f>
        <v>0.14117647058823529</v>
      </c>
      <c r="LP371" s="26">
        <f>IFERROR(Tableau17[[#This Row],[2017-T1-MACRON Emmanuel]]/Tableau17[[#This Row],[2017-T1-TOTAL]],"")</f>
        <v>0.20196078431372549</v>
      </c>
      <c r="LQ371" s="26">
        <f>IFERROR(Tableau17[[#This Row],[2017-T1-POUTOU Philippe]]/Tableau17[[#This Row],[2017-T1-TOTAL]],"")</f>
        <v>1.1764705882352941E-2</v>
      </c>
      <c r="LR371" s="26">
        <f>IFERROR(Tableau17[[#This Row],[2017-T2-LE PEN Marine]]/Tableau17[[#This Row],[2017-T2-TOTAL]],"")</f>
        <v>0.43438914027149322</v>
      </c>
      <c r="LS371" s="26">
        <f>IFERROR(Tableau17[[#This Row],[2017-T2-MACRON Emmanuel]]/Tableau17[[#This Row],[2017-T2-TOTAL]],"")</f>
        <v>0.56561085972850678</v>
      </c>
      <c r="LT371" s="26">
        <f>IFERROR(Tableau17[[#This Row],[2019-T1-ALEXANDRE Audric]]/Tableau17[[#This Row],[2019-T1-TOTAL]],"")</f>
        <v>0</v>
      </c>
      <c r="LU371" s="26">
        <f>IFERROR(Tableau17[[#This Row],[2019-T1-ARTHAUD Nathalie]]/Tableau17[[#This Row],[2019-T1-TOTAL]],"")</f>
        <v>3.0769230769230769E-3</v>
      </c>
      <c r="LV371" s="26">
        <f>IFERROR(Tableau17[[#This Row],[2019-T1-ASSELINEAU François]]/Tableau17[[#This Row],[2019-T1-TOTAL]],"")</f>
        <v>9.2307692307692316E-3</v>
      </c>
      <c r="LW371" s="26">
        <f>IFERROR(Tableau17[[#This Row],[2019-T1-AUBRY Manon]]/Tableau17[[#This Row],[2019-T1-TOTAL]],"")</f>
        <v>4.6153846153846156E-2</v>
      </c>
      <c r="LX371" s="26">
        <f>IFERROR(Tableau17[[#This Row],[2019-T1-AZERGUI Nagib]]/Tableau17[[#This Row],[2019-T1-TOTAL]],"")</f>
        <v>9.2307692307692316E-3</v>
      </c>
      <c r="LY371" s="26">
        <f>IFERROR(Tableau17[[#This Row],[2019-T1-BARDELLA Jordan]]/Tableau17[[#This Row],[2019-T1-TOTAL]],"")</f>
        <v>0.37230769230769228</v>
      </c>
      <c r="LZ371" s="26">
        <f>IFERROR(Tableau17[[#This Row],[2019-T1-BELLAMY François-Xavier]]/Tableau17[[#This Row],[2019-T1-TOTAL]],"")</f>
        <v>6.1538461538461542E-2</v>
      </c>
      <c r="MA371" s="26">
        <f>IFERROR(Tableau17[[#This Row],[2019-T1-BIDOU Olivier]]/Tableau17[[#This Row],[2019-T1-TOTAL]],"")</f>
        <v>3.0769230769230769E-3</v>
      </c>
      <c r="MB371" s="26">
        <f>IFERROR(Tableau17[[#This Row],[2019-T1-BOURG Dominique]]/Tableau17[[#This Row],[2019-T1-TOTAL]],"")</f>
        <v>1.5384615384615385E-2</v>
      </c>
      <c r="MC371" s="26">
        <f>IFERROR(Tableau17[[#This Row],[2019-T1-BROSSAT Ian]]/Tableau17[[#This Row],[2019-T1-TOTAL]],"")</f>
        <v>2.1538461538461538E-2</v>
      </c>
      <c r="MD371" s="26">
        <f>IFERROR(Tableau17[[#This Row],[2019-T1-CAILLAUD Sophie]]/Tableau17[[#This Row],[2019-T1-TOTAL]],"")</f>
        <v>0</v>
      </c>
      <c r="ME371" s="26">
        <f>IFERROR(Tableau17[[#This Row],[2019-T1-CAMUS Renaud]]/Tableau17[[#This Row],[2019-T1-TOTAL]],"")</f>
        <v>0</v>
      </c>
      <c r="MF371" s="26">
        <f>IFERROR(Tableau17[[#This Row],[2019-T1-CHALENÇON Christophe]]/Tableau17[[#This Row],[2019-T1-TOTAL]],"")</f>
        <v>0</v>
      </c>
      <c r="MG371" s="26">
        <f>IFERROR(Tableau17[[#This Row],[2019-T1-CORBET Cathy Denise Ginette]]/Tableau17[[#This Row],[2019-T1-TOTAL]],"")</f>
        <v>0</v>
      </c>
      <c r="MH371" s="26">
        <f>IFERROR(Tableau17[[#This Row],[2019-T1-DE PREVOISIN Robert]]/Tableau17[[#This Row],[2019-T1-TOTAL]],"")</f>
        <v>0</v>
      </c>
      <c r="MI371" s="26">
        <f>IFERROR(Tableau17[[#This Row],[2019-T1-DELFEL Thérèse]]/Tableau17[[#This Row],[2019-T1-TOTAL]],"")</f>
        <v>0</v>
      </c>
      <c r="MJ371" s="26">
        <f>IFERROR(Tableau17[[#This Row],[2019-T1-DIEUMEGARD Pierre]]/Tableau17[[#This Row],[2019-T1-TOTAL]],"")</f>
        <v>0</v>
      </c>
      <c r="MK371" s="26">
        <f>IFERROR(Tableau17[[#This Row],[2019-T1-DUPONT-AIGNAN Nicolas]]/Tableau17[[#This Row],[2019-T1-TOTAL]],"")</f>
        <v>2.4615384615384615E-2</v>
      </c>
      <c r="ML371" s="26">
        <f>IFERROR(Tableau17[[#This Row],[2019-T1-GERNIGON Yves]]/Tableau17[[#This Row],[2019-T1-TOTAL]],"")</f>
        <v>0</v>
      </c>
      <c r="MM371" s="26">
        <f>IFERROR(Tableau17[[#This Row],[2019-T1-GLUCKSMANN Raphaël]]/Tableau17[[#This Row],[2019-T1-TOTAL]],"")</f>
        <v>6.4615384615384616E-2</v>
      </c>
      <c r="MN371" s="26">
        <f>IFERROR(Tableau17[[#This Row],[2019-T1-HAMON Benoît]]/Tableau17[[#This Row],[2019-T1-TOTAL]],"")</f>
        <v>1.2307692307692308E-2</v>
      </c>
      <c r="MO371" s="26">
        <f>IFERROR(Tableau17[[#This Row],[2019-T1-HELGEN Gilles]]/Tableau17[[#This Row],[2019-T1-TOTAL]],"")</f>
        <v>0</v>
      </c>
      <c r="MP371" s="26">
        <f>IFERROR(Tableau17[[#This Row],[2019-T1-JADOT Yannick]]/Tableau17[[#This Row],[2019-T1-TOTAL]],"")</f>
        <v>0.17538461538461539</v>
      </c>
      <c r="MQ371" s="26">
        <f>IFERROR(Tableau17[[#This Row],[2019-T1-LAGARDE Jean-Christophe]]/Tableau17[[#This Row],[2019-T1-TOTAL]],"")</f>
        <v>1.5384615384615385E-2</v>
      </c>
      <c r="MR371" s="26">
        <f>IFERROR(Tableau17[[#This Row],[2019-T1-LALANNE Francis]]/Tableau17[[#This Row],[2019-T1-TOTAL]],"")</f>
        <v>3.0769230769230769E-3</v>
      </c>
      <c r="MS371" s="26">
        <f>IFERROR(Tableau17[[#This Row],[2019-T1-LOISEAU Nathalie]]/Tableau17[[#This Row],[2019-T1-TOTAL]],"")</f>
        <v>0.15384615384615385</v>
      </c>
      <c r="MT371" s="26">
        <f>IFERROR(Tableau17[[#This Row],[2019-T1-MARIE Florie]]/Tableau17[[#This Row],[2019-T1-TOTAL]],"")</f>
        <v>9.2307692307692316E-3</v>
      </c>
      <c r="MU371" s="26">
        <f>IFERROR(Tableau17[[#This Row],[2008-T1-MACROEXTRDROITE]]/Tableau17[[#This Row],[2008-T1-MACROTOTALE]],"")</f>
        <v>9.6446700507614211E-2</v>
      </c>
      <c r="MV371" s="26">
        <f>IFERROR(Tableau17[[#This Row],[2008-T1-MACRODROITE]]/Tableau17[[#This Row],[2008-T1-MACROTOTALE]],"")</f>
        <v>0.54568527918781728</v>
      </c>
      <c r="MW371" s="26">
        <f>IFERROR(Tableau17[[#This Row],[2008-T1-MACROCENTRE]]/Tableau17[[#This Row],[2008-T1-MACROTOTALE]],"")</f>
        <v>0</v>
      </c>
      <c r="MX371" s="26">
        <f>IFERROR(Tableau17[[#This Row],[2008-T1-MACROGAUCHE]]/Tableau17[[#This Row],[2008-T1-MACROTOTALE]],"")</f>
        <v>0.35786802030456855</v>
      </c>
      <c r="MY371" s="26">
        <f>IFERROR(Tableau17[[#This Row],[2008-T1-MACROAUTRE]]/Tableau17[[#This Row],[2008-T1-MACROTOTALE]],"")</f>
        <v>0</v>
      </c>
      <c r="MZ371" s="26">
        <f>IFERROR(Tableau17[[#This Row],[2008-T2-MACROEXTRDROITE]]/Tableau17[[#This Row],[2008-T2-MACROTOTALE]],"")</f>
        <v>0</v>
      </c>
      <c r="NA371" s="26">
        <f>IFERROR(Tableau17[[#This Row],[2008-T2-MACRODROITE]]/Tableau17[[#This Row],[2008-T2-MACROTOTALE]],"")</f>
        <v>0.58685446009389675</v>
      </c>
      <c r="NB371" s="26">
        <f>IFERROR(Tableau17[[#This Row],[2008-T2-MACROCENTRE]]/Tableau17[[#This Row],[2008-T2-MACROTOTALE]],"")</f>
        <v>0</v>
      </c>
      <c r="NC371" s="26">
        <f>IFERROR(Tableau17[[#This Row],[2008-T2-MACROGAUCHE]]/Tableau17[[#This Row],[2008-T2-MACROTOTALE]],"")</f>
        <v>0.41314553990610331</v>
      </c>
      <c r="ND371" s="26">
        <f>IFERROR(Tableau17[[#This Row],[2008-T2-MACROAUTRE]]/Tableau17[[#This Row],[2008-T2-MACROTOTALE]],"")</f>
        <v>0</v>
      </c>
      <c r="NE371" s="26">
        <f>IFERROR(Tableau17[[#This Row],[2014-T1-MACROEXTRDROITE]]/Tableau17[[#This Row],[2014-T1-MACROTOTALE]],"")</f>
        <v>0.24744897959183673</v>
      </c>
      <c r="NF371" s="26">
        <f>IFERROR(Tableau17[[#This Row],[2014-T1-MACRODROITE]]/Tableau17[[#This Row],[2014-T1-MACROTOTALE]],"")</f>
        <v>0.49489795918367346</v>
      </c>
      <c r="NG371" s="26">
        <f>IFERROR(Tableau17[[#This Row],[2014-T1-MACROCENTRE]]/Tableau17[[#This Row],[2014-T1-MACROTOTALE]],"")</f>
        <v>1.2755102040816327E-2</v>
      </c>
      <c r="NH371" s="26">
        <f>IFERROR(Tableau17[[#This Row],[2014-T1-MACROGAUCHE]]/Tableau17[[#This Row],[2014-T1-MACROTOTALE]],"")</f>
        <v>0.24489795918367346</v>
      </c>
      <c r="NI371" s="26">
        <f>IFERROR(Tableau17[[#This Row],[2014-T1-MACROAUTRE]]/Tableau17[[#This Row],[2014-T1-MACROTOTALE]],"")</f>
        <v>0</v>
      </c>
      <c r="NJ371" s="26">
        <f>IFERROR(Tableau17[[#This Row],[2014-T2-MACROEXTRDROITE]]/Tableau17[[#This Row],[2014-T2-MACROTOTALE]],"")</f>
        <v>0.24938875305623473</v>
      </c>
      <c r="NK371" s="26">
        <f>IFERROR(Tableau17[[#This Row],[2014-T2-MACRODROITE]]/Tableau17[[#This Row],[2014-T2-MACROTOTALE]],"")</f>
        <v>0.54278728606356963</v>
      </c>
      <c r="NL371" s="26">
        <f>IFERROR(Tableau17[[#This Row],[2014-T2-MACROCENTRE]]/Tableau17[[#This Row],[2014-T2-MACROTOTALE]],"")</f>
        <v>0</v>
      </c>
      <c r="NM371" s="26">
        <f>IFERROR(Tableau17[[#This Row],[2014-T2-MACROGAUCHE]]/Tableau17[[#This Row],[2014-T2-MACROTOTALE]],"")</f>
        <v>0.20782396088019561</v>
      </c>
      <c r="NN371" s="26">
        <f>IFERROR(Tableau17[[#This Row],[2014-T2-MACROAUTRE]]/Tableau17[[#This Row],[2014-T2-MACROTOTALE]],"")</f>
        <v>0</v>
      </c>
      <c r="NO371" s="26">
        <f>IFERROR( Tableau17[[#This Row],[2015-T1-MACROEXTRDROITE]]/Tableau17[[#This Row],[2015-T1-MACROTOTALE]],"")</f>
        <v>0.3653250773993808</v>
      </c>
      <c r="NP371" s="26">
        <f>IFERROR(Tableau17[[#This Row],[2015-T1-MACRODROITE]]/Tableau17[[#This Row],[2015-T1-MACROTOTALE]],"")</f>
        <v>0.38080495356037153</v>
      </c>
      <c r="NQ371" s="26">
        <f>IFERROR(Tableau17[[#This Row],[2015-T1-MACROCENTRE]]/Tableau17[[#This Row],[2015-T1-MACROTOTALE]],"")</f>
        <v>3.0959752321981424E-2</v>
      </c>
      <c r="NR371" s="26">
        <f>IFERROR(Tableau17[[#This Row],[2015-T1-MACROGAUCHE]]/Tableau17[[#This Row],[2015-T1-MACROTOTALE]],"")</f>
        <v>0.22291021671826625</v>
      </c>
      <c r="NS371" s="26">
        <f>IFERROR(Tableau17[[#This Row],[2015-T1-MACROAUTRE]]/Tableau17[[#This Row],[2015-T1-MACROTOTALE]],"")</f>
        <v>0</v>
      </c>
      <c r="NT371" s="26">
        <f>IFERROR(Tableau17[[#This Row],[2015-T2-MACROEXTRDROITE]]/Tableau17[[#This Row],[2015-T2-MACROTOTALE]],"")</f>
        <v>0.37116564417177916</v>
      </c>
      <c r="NU371" s="26">
        <f>IFERROR(Tableau17[[#This Row],[2015-T2-MACRODROITE]]/Tableau17[[#This Row],[2015-T2-MACROTOTALE]],"")</f>
        <v>0.62883435582822089</v>
      </c>
      <c r="NV371" s="26">
        <f>IFERROR(Tableau17[[#This Row],[2015-T2-MACROCENTRE]]/Tableau17[[#This Row],[2015-T2-MACROTOTALE]],"")</f>
        <v>0</v>
      </c>
      <c r="NW371" s="26">
        <f>IFERROR(Tableau17[[#This Row],[2015-T2-MACROGAUCHE]]/Tableau17[[#This Row],[2015-T2-MACROTOTALE]],"")</f>
        <v>0</v>
      </c>
      <c r="NX371" s="26">
        <f>IFERROR(Tableau17[[#This Row],[2015-T2-MACROAUTRE]]/Tableau17[[#This Row],[2015-T2-MACROTOTALE]],"")</f>
        <v>0</v>
      </c>
      <c r="NY371" s="26">
        <f>IFERROR(Tableau17[[#This Row],[2017-T1-MACROEXTRDROITE]]/Tableau17[[#This Row],[2017-T1-MACROTOTALE]],"")</f>
        <v>0.37254901960784315</v>
      </c>
      <c r="NZ371" s="26">
        <f>IFERROR(Tableau17[[#This Row],[2017-T1-MACRODROITE]]/Tableau17[[#This Row],[2017-T1-MACROTOTALE]],"")</f>
        <v>0.20588235294117646</v>
      </c>
      <c r="OA371" s="26">
        <f>IFERROR(Tableau17[[#This Row],[2017-T1-MACROCENTRE]]/Tableau17[[#This Row],[2017-T1-MACROTOTALE]],"")</f>
        <v>0.20196078431372549</v>
      </c>
      <c r="OB371" s="26">
        <f>IFERROR(Tableau17[[#This Row],[2017-T1-MACROGAUCHE]]/Tableau17[[#This Row],[2017-T1-MACROTOTALE]],"")</f>
        <v>0.20588235294117646</v>
      </c>
      <c r="OC371" s="26">
        <f>IFERROR(Tableau17[[#This Row],[2017-T1-MACROAUTRE]]/Tableau17[[#This Row],[2017-T1-MACROTOTALE]],"")</f>
        <v>1.3725490196078431E-2</v>
      </c>
      <c r="OD371" s="26">
        <f>IFERROR(Tableau17[[#This Row],[2017-T2-MACROEXTRDROITE]]/Tableau17[[#This Row],[2017-T2-MACROTOTALE]],"")</f>
        <v>0.43438914027149322</v>
      </c>
      <c r="OE371" s="26">
        <f>IFERROR(Tableau17[[#This Row],[2017-T2-MACRODROITE]]/Tableau17[[#This Row],[2017-T2-MACROTOTALE]],"")</f>
        <v>0</v>
      </c>
      <c r="OF371" s="26">
        <f>IFERROR(Tableau17[[#This Row],[2017-T2-MACROCENTRE]]/Tableau17[[#This Row],[2017-T2-MACROTOTALE]],"")</f>
        <v>0.56561085972850678</v>
      </c>
      <c r="OG371" s="26">
        <f>IFERROR(Tableau17[[#This Row],[2017-T2-MACROGAUCHE]]/Tableau17[[#This Row],[2017-T2-MACROTOTALE]],"")</f>
        <v>0</v>
      </c>
      <c r="OH371" s="26">
        <f>IFERROR(Tableau17[[#This Row],[2017-T2-MACROAUTRE]]/Tableau17[[#This Row],[2017-T2-MACROTOTALE]],"")</f>
        <v>0</v>
      </c>
      <c r="OI371" s="26">
        <f>IFERROR(Tableau17[[#This Row],[2019-T1-MACROEXTRDROITE]]/Tableau17[[#This Row],[2019-T1-MACROTOTALE]],"")</f>
        <v>0.40909090909090912</v>
      </c>
      <c r="OJ371" s="26">
        <f>IFERROR(Tableau17[[#This Row],[2019-T1-MACRODROITE]]/Tableau17[[#This Row],[2019-T1-MACROTOTALE]],"")</f>
        <v>7.575757575757576E-2</v>
      </c>
      <c r="OK371" s="26">
        <f>IFERROR(Tableau17[[#This Row],[2019-T1-MACROCENTRE]]/Tableau17[[#This Row],[2019-T1-MACROTOTALE]],"")</f>
        <v>0.15151515151515152</v>
      </c>
      <c r="OL371" s="26">
        <f>IFERROR(Tableau17[[#This Row],[2019-T1-MACROGAUCHE]]/Tableau17[[#This Row],[2019-T1-MACROTOTALE]],"")</f>
        <v>0.31818181818181818</v>
      </c>
      <c r="OM371" s="26">
        <f>IFERROR(Tableau17[[#This Row],[2019-T1-MACROAUTRE]]/Tableau17[[#This Row],[2019-T1-MACROTOTALE]],"")</f>
        <v>4.5454545454545456E-2</v>
      </c>
      <c r="ON371" s="26">
        <f>IFERROR(Tableau17[[#This Row],[2020-T1-MACROEXTRDROITE]]/Tableau17[[#This Row],[2020-T1-MACROTOTALE]],"")</f>
        <v>0.24545454545454545</v>
      </c>
      <c r="OO371" s="26">
        <f>IFERROR(Tableau17[[#This Row],[2020-T1-MACRODROITE]]/Tableau17[[#This Row],[2020-T1-MACROTOTALE]],"")</f>
        <v>0.39545454545454545</v>
      </c>
      <c r="OP371" s="26">
        <f>IFERROR(Tableau17[[#This Row],[2020-T1-MACROCENTRE]]/Tableau17[[#This Row],[2020-T1-MACROTOTALE]],"")</f>
        <v>5.4545454545454543E-2</v>
      </c>
      <c r="OQ371" s="26">
        <f>IFERROR(Tableau17[[#This Row],[2020-T1-MACROGAUCHE]]/Tableau17[[#This Row],[2020-T1-MACROTOTALE]],"")</f>
        <v>0.30454545454545456</v>
      </c>
      <c r="OR371" s="26">
        <f>IFERROR(Tableau17[[#This Row],[2020-T1-MACROAUTRE]]/Tableau17[[#This Row],[2020-T1-MACROTOTALE]],"")</f>
        <v>0</v>
      </c>
      <c r="OS371" s="26">
        <f>IFERROR(Tableau17[[#This Row],[2017 (L)-T1-MACROEXTRDROITE]]/Tableau17[[#This Row],[2017 (L)-T1-MACROTOTALE]],"")</f>
        <v>0.20606060606060606</v>
      </c>
      <c r="OT371" s="26">
        <f>IFERROR(Tableau17[[#This Row],[2017 (L)-T1-MACRODROITE]]/Tableau17[[#This Row],[2017 (L)-T1-MACROTOTALE]],"")</f>
        <v>0.29090909090909089</v>
      </c>
      <c r="OU371" s="26">
        <f>IFERROR(Tableau17[[#This Row],[2017 (L)-T1-MACROCENTRE]]/Tableau17[[#This Row],[2017 (L)-T1-MACROTOTALE]],"")</f>
        <v>0.29393939393939394</v>
      </c>
      <c r="OV371" s="26">
        <f>IFERROR(Tableau17[[#This Row],[2017 (L)-T1-MACROGAUCHE]]/Tableau17[[#This Row],[2017 (L)-T1-MACROTOTALE]],"")</f>
        <v>0.20606060606060606</v>
      </c>
      <c r="OW371" s="26">
        <f>IFERROR(Tableau17[[#This Row],[2017 (L)-T1-MACROAUTRE]]/Tableau17[[#This Row],[2017 (L)-T1-MACROTOTALE]],"")</f>
        <v>3.0303030303030303E-3</v>
      </c>
      <c r="OX371" s="26">
        <f>IFERROR(Tableau17[[#This Row],[2017 (L)-T2-MACROEXTRDROITE]]/Tableau17[[#This Row],[2017 (L)-T2-MACROTOTALE]],"")</f>
        <v>0</v>
      </c>
      <c r="OY371" s="26">
        <f>IFERROR(Tableau17[[#This Row],[2017 (L)-T2-MACRODROITE]]/Tableau17[[#This Row],[2017 (L)-T2-MACROTOTALE]],"")</f>
        <v>0.64257028112449799</v>
      </c>
      <c r="OZ371" s="26">
        <f>IFERROR(Tableau17[[#This Row],[2017 (L)-T2-MACROCENTRE]]/Tableau17[[#This Row],[2017 (L)-T2-MACROTOTALE]],"")</f>
        <v>0.35742971887550201</v>
      </c>
      <c r="PA371" s="26">
        <f>IFERROR(Tableau17[[#This Row],[2017 (L)-T2-MACROGAUCHE]]/Tableau17[[#This Row],[2017 (L)-T2-MACROTOTALE]],"")</f>
        <v>0</v>
      </c>
      <c r="PB371" s="26">
        <f>IFERROR(Tableau17[[#This Row],[2017 (L)-T2-MACROAUTRE]]/Tableau17[[#This Row],[2017 (L)-T2-MACROTOTALE]],"")</f>
        <v>0</v>
      </c>
      <c r="PC371" s="26">
        <f>IFERROR(Tableau17[[#This Row],[2008_T1_PROCUS]]/Tableau17[[#This Row],[2008_T1_INSCRITS]],0)</f>
        <v>1.0802469135802469E-2</v>
      </c>
      <c r="PD371" s="26">
        <f>IFERROR(Tableau17[[#This Row],[2008_T2_PROCUS]]/Tableau17[[#This Row],[2008_T2_INSCRITS]],0)</f>
        <v>1.2345679012345678E-2</v>
      </c>
      <c r="PE371" s="26">
        <f>Tableau17[[#This Row],[2014_T1_PROCUS]]/Tableau17[[#This Row],[2014_T1_INSCRITS]]</f>
        <v>4.601226993865031E-3</v>
      </c>
      <c r="PF371" s="26">
        <f>IFERROR(Tableau17[[#This Row],[2014_T2_PROCUS]]/Tableau17[[#This Row],[2014_T2_INSCRITS]],0)</f>
        <v>1.9938650306748466E-2</v>
      </c>
    </row>
    <row r="372" spans="1:422" hidden="1" x14ac:dyDescent="0.2">
      <c r="A372" s="1">
        <v>8</v>
      </c>
      <c r="B372" s="1" t="s">
        <v>528</v>
      </c>
      <c r="C372" s="1" t="s">
        <v>549</v>
      </c>
      <c r="D372" s="1" t="s">
        <v>549</v>
      </c>
      <c r="E372" s="1">
        <v>1601</v>
      </c>
      <c r="F372" s="1">
        <v>5.3427490000000004</v>
      </c>
      <c r="G372" s="1">
        <v>43.365009999999998</v>
      </c>
      <c r="H372" s="3">
        <v>1181</v>
      </c>
      <c r="I372" s="3">
        <v>261</v>
      </c>
      <c r="L372" s="1">
        <v>13</v>
      </c>
      <c r="M372" s="1">
        <v>52</v>
      </c>
      <c r="O372" s="1">
        <v>4</v>
      </c>
      <c r="P372" s="1">
        <v>33</v>
      </c>
      <c r="Q372" s="1">
        <v>12</v>
      </c>
      <c r="R372" s="1">
        <v>73</v>
      </c>
      <c r="S372" s="1">
        <v>70</v>
      </c>
      <c r="T372" s="1">
        <v>21</v>
      </c>
      <c r="U372" s="1">
        <v>278</v>
      </c>
      <c r="V372" s="1">
        <v>1090</v>
      </c>
      <c r="W372" s="1">
        <v>507</v>
      </c>
      <c r="X372" s="1">
        <v>5</v>
      </c>
      <c r="Y372" s="2">
        <v>0.46513760999999998</v>
      </c>
      <c r="Z372" s="1">
        <v>1090</v>
      </c>
      <c r="AA372" s="1">
        <v>557</v>
      </c>
      <c r="AB372" s="1">
        <v>13</v>
      </c>
      <c r="AC372" s="2">
        <v>0.51100917000000001</v>
      </c>
      <c r="AD372" s="1">
        <v>1181</v>
      </c>
      <c r="AE372" s="1">
        <v>288</v>
      </c>
      <c r="AF372" s="2">
        <v>0.24386113000000001</v>
      </c>
      <c r="AG372" s="1">
        <f t="shared" si="5"/>
        <v>261</v>
      </c>
      <c r="AH372" s="1">
        <v>1031</v>
      </c>
      <c r="AI372" s="1">
        <v>530</v>
      </c>
      <c r="AJ372" s="1">
        <v>9</v>
      </c>
      <c r="AK372" s="2">
        <v>0.51406401999999995</v>
      </c>
      <c r="AN372" s="1">
        <v>0</v>
      </c>
      <c r="AP372" s="1">
        <v>1079</v>
      </c>
      <c r="AQ372" s="1">
        <v>444</v>
      </c>
      <c r="AR372" s="2">
        <v>0.41149212000000002</v>
      </c>
      <c r="AS372" s="1">
        <v>1078</v>
      </c>
      <c r="AT372" s="1">
        <v>492</v>
      </c>
      <c r="AU372" s="2">
        <v>0.45640074000000003</v>
      </c>
      <c r="AV372" s="1">
        <v>1130</v>
      </c>
      <c r="AW372" s="1">
        <v>356</v>
      </c>
      <c r="AX372" s="2">
        <v>0.31504425000000003</v>
      </c>
      <c r="AY372" s="1">
        <v>1130</v>
      </c>
      <c r="AZ372" s="1">
        <v>294</v>
      </c>
      <c r="BA372" s="2">
        <v>0.26017699</v>
      </c>
      <c r="BB372" s="1">
        <v>1131</v>
      </c>
      <c r="BC372" s="1">
        <v>704</v>
      </c>
      <c r="BD372" s="2">
        <v>0.62245799999999996</v>
      </c>
      <c r="BE372" s="1">
        <v>1131</v>
      </c>
      <c r="BF372" s="1">
        <v>681</v>
      </c>
      <c r="BG372" s="2">
        <v>0.60212202000000004</v>
      </c>
      <c r="BH372" s="1">
        <v>1151</v>
      </c>
      <c r="BI372" s="1">
        <v>357</v>
      </c>
      <c r="BJ372" s="2">
        <v>0.31016506999999999</v>
      </c>
      <c r="BK372" s="1">
        <v>7</v>
      </c>
      <c r="BN372" s="1">
        <v>36</v>
      </c>
      <c r="BO372" s="1">
        <v>53</v>
      </c>
      <c r="BP372" s="1">
        <v>141</v>
      </c>
      <c r="BQ372" s="1">
        <v>271</v>
      </c>
      <c r="BR372" s="1">
        <v>508</v>
      </c>
      <c r="BZ372" s="1">
        <v>28</v>
      </c>
      <c r="CA372" s="1">
        <v>3</v>
      </c>
      <c r="CB372" s="1">
        <v>63</v>
      </c>
      <c r="CC372" s="1">
        <v>158</v>
      </c>
      <c r="CD372" s="1">
        <v>92</v>
      </c>
      <c r="CE372" s="1">
        <v>146</v>
      </c>
      <c r="CF372" s="1">
        <v>490</v>
      </c>
      <c r="CG372" s="1">
        <v>188</v>
      </c>
      <c r="CH372" s="1">
        <v>118</v>
      </c>
      <c r="CI372" s="1">
        <v>231</v>
      </c>
      <c r="CJ372" s="1">
        <v>537</v>
      </c>
      <c r="CL372" s="1">
        <v>9</v>
      </c>
      <c r="CN372" s="1">
        <v>130</v>
      </c>
      <c r="CP372" s="1">
        <v>168</v>
      </c>
      <c r="CS372" s="1">
        <v>85</v>
      </c>
      <c r="CT372" s="1">
        <v>29</v>
      </c>
      <c r="CW372" s="1">
        <v>421</v>
      </c>
      <c r="CY372" s="1">
        <v>206</v>
      </c>
      <c r="CZ372" s="1">
        <v>255</v>
      </c>
      <c r="DC372" s="1">
        <v>461</v>
      </c>
      <c r="DD372" s="1">
        <v>34</v>
      </c>
      <c r="DE372" s="1">
        <v>2</v>
      </c>
      <c r="DF372" s="1">
        <v>7</v>
      </c>
      <c r="DH372" s="1">
        <v>8</v>
      </c>
      <c r="DI372" s="1">
        <v>24</v>
      </c>
      <c r="DK372" s="1">
        <v>0</v>
      </c>
      <c r="DL372" s="1">
        <v>45</v>
      </c>
      <c r="DM372" s="1">
        <v>79</v>
      </c>
      <c r="DR372" s="1">
        <v>64</v>
      </c>
      <c r="DS372" s="1">
        <v>74</v>
      </c>
      <c r="DT372" s="1">
        <v>13</v>
      </c>
      <c r="DU372" s="1">
        <v>350</v>
      </c>
      <c r="DW372" s="1">
        <v>149</v>
      </c>
      <c r="DZ372" s="1">
        <v>125</v>
      </c>
      <c r="EA372" s="1">
        <v>274</v>
      </c>
      <c r="EB372" s="1">
        <v>0</v>
      </c>
      <c r="EC372" s="1">
        <v>6</v>
      </c>
      <c r="ED372" s="1">
        <v>1</v>
      </c>
      <c r="EE372" s="1">
        <v>18</v>
      </c>
      <c r="EF372" s="1">
        <v>37</v>
      </c>
      <c r="EG372" s="1">
        <v>36</v>
      </c>
      <c r="EH372" s="1">
        <v>0</v>
      </c>
      <c r="EI372" s="1">
        <v>233</v>
      </c>
      <c r="EJ372" s="1">
        <v>252</v>
      </c>
      <c r="EK372" s="1">
        <v>106</v>
      </c>
      <c r="EL372" s="1">
        <v>6</v>
      </c>
      <c r="EM372" s="1">
        <v>695</v>
      </c>
      <c r="EN372" s="1">
        <v>287</v>
      </c>
      <c r="EO372" s="1">
        <v>344</v>
      </c>
      <c r="EP372" s="1">
        <v>631</v>
      </c>
      <c r="EQ372" s="1">
        <v>0</v>
      </c>
      <c r="ER372" s="1">
        <v>2</v>
      </c>
      <c r="ES372" s="1">
        <v>2</v>
      </c>
      <c r="ET372" s="1">
        <v>48</v>
      </c>
      <c r="EU372" s="1">
        <v>2</v>
      </c>
      <c r="EV372" s="1">
        <v>130</v>
      </c>
      <c r="EW372" s="1">
        <v>15</v>
      </c>
      <c r="EX372" s="1">
        <v>1</v>
      </c>
      <c r="EY372" s="1">
        <v>6</v>
      </c>
      <c r="EZ372" s="1">
        <v>17</v>
      </c>
      <c r="FA372" s="1">
        <v>0</v>
      </c>
      <c r="FB372" s="1">
        <v>0</v>
      </c>
      <c r="FC372" s="1">
        <v>0</v>
      </c>
      <c r="FD372" s="1">
        <v>0</v>
      </c>
      <c r="FE372" s="1">
        <v>0</v>
      </c>
      <c r="FF372" s="1">
        <v>0</v>
      </c>
      <c r="FG372" s="1">
        <v>0</v>
      </c>
      <c r="FH372" s="1">
        <v>7</v>
      </c>
      <c r="FI372" s="1">
        <v>0</v>
      </c>
      <c r="FJ372" s="1">
        <v>18</v>
      </c>
      <c r="FK372" s="1">
        <v>10</v>
      </c>
      <c r="FL372" s="1">
        <v>0</v>
      </c>
      <c r="FM372" s="1">
        <v>31</v>
      </c>
      <c r="FN372" s="1">
        <v>4</v>
      </c>
      <c r="FO372" s="1">
        <v>11</v>
      </c>
      <c r="FP372" s="1">
        <v>35</v>
      </c>
      <c r="FQ372" s="1">
        <v>0</v>
      </c>
      <c r="FR372" s="1">
        <f>SUM(Tableau17[[#This Row],[2019-T1-ALEXANDRE Audric]:[2019-T1-MARIE Florie]])</f>
        <v>339</v>
      </c>
      <c r="FS372" s="1">
        <v>53</v>
      </c>
      <c r="FT372" s="1">
        <v>148</v>
      </c>
      <c r="FU372" s="1">
        <v>0</v>
      </c>
      <c r="FV372" s="1">
        <v>307</v>
      </c>
      <c r="FW372" s="1">
        <v>0</v>
      </c>
      <c r="FX372" s="1">
        <v>508</v>
      </c>
      <c r="GD372" s="1">
        <v>0</v>
      </c>
      <c r="GE372" s="1">
        <v>158</v>
      </c>
      <c r="GF372" s="1">
        <v>92</v>
      </c>
      <c r="GG372" s="1">
        <v>0</v>
      </c>
      <c r="GH372" s="1">
        <v>240</v>
      </c>
      <c r="GI372" s="1">
        <v>0</v>
      </c>
      <c r="GJ372" s="1">
        <v>490</v>
      </c>
      <c r="GK372" s="1">
        <v>188</v>
      </c>
      <c r="GL372" s="1">
        <v>118</v>
      </c>
      <c r="GM372" s="1">
        <v>0</v>
      </c>
      <c r="GN372" s="1">
        <v>231</v>
      </c>
      <c r="GO372" s="1">
        <v>0</v>
      </c>
      <c r="GP372" s="1">
        <v>537</v>
      </c>
      <c r="GQ372" s="1">
        <v>177</v>
      </c>
      <c r="GR372" s="1">
        <v>29</v>
      </c>
      <c r="GS372" s="1">
        <v>0</v>
      </c>
      <c r="GT372" s="1">
        <v>215</v>
      </c>
      <c r="GU372" s="1">
        <v>0</v>
      </c>
      <c r="GV372" s="1">
        <v>421</v>
      </c>
      <c r="GW372" s="1">
        <v>206</v>
      </c>
      <c r="GX372" s="1">
        <v>0</v>
      </c>
      <c r="GY372" s="1">
        <v>0</v>
      </c>
      <c r="GZ372" s="1">
        <v>255</v>
      </c>
      <c r="HA372" s="1">
        <v>0</v>
      </c>
      <c r="HB372" s="1">
        <v>461</v>
      </c>
      <c r="HC372" s="1">
        <v>258</v>
      </c>
      <c r="HD372" s="1">
        <v>37</v>
      </c>
      <c r="HE372" s="1">
        <v>106</v>
      </c>
      <c r="HF372" s="1">
        <v>294</v>
      </c>
      <c r="HG372" s="1">
        <v>0</v>
      </c>
      <c r="HH372" s="1">
        <v>695</v>
      </c>
      <c r="HI372" s="1">
        <v>287</v>
      </c>
      <c r="HJ372" s="1">
        <v>0</v>
      </c>
      <c r="HK372" s="1">
        <v>344</v>
      </c>
      <c r="HL372" s="1">
        <v>0</v>
      </c>
      <c r="HM372" s="1">
        <v>0</v>
      </c>
      <c r="HN372" s="1">
        <v>631</v>
      </c>
      <c r="HO372" s="1">
        <v>143</v>
      </c>
      <c r="HP372" s="1">
        <v>19</v>
      </c>
      <c r="HQ372" s="1">
        <v>35</v>
      </c>
      <c r="HR372" s="1">
        <v>126</v>
      </c>
      <c r="HS372" s="1">
        <v>25</v>
      </c>
      <c r="HT372" s="1">
        <v>348</v>
      </c>
      <c r="HU372" s="1">
        <v>73</v>
      </c>
      <c r="HV372" s="1">
        <v>46</v>
      </c>
      <c r="HW372" s="1">
        <v>12</v>
      </c>
      <c r="HX372" s="1">
        <v>147</v>
      </c>
      <c r="HY372" s="1">
        <v>0</v>
      </c>
      <c r="HZ372" s="1">
        <v>278</v>
      </c>
      <c r="IA372" s="1">
        <v>86</v>
      </c>
      <c r="IB372" s="1">
        <v>13</v>
      </c>
      <c r="IC372" s="1">
        <v>64</v>
      </c>
      <c r="ID372" s="1">
        <v>185</v>
      </c>
      <c r="IE372" s="1">
        <v>2</v>
      </c>
      <c r="IF372" s="1">
        <v>350</v>
      </c>
      <c r="IG372" s="1">
        <v>149</v>
      </c>
      <c r="IH372" s="1">
        <v>0</v>
      </c>
      <c r="II372" s="1">
        <v>125</v>
      </c>
      <c r="IJ372" s="1">
        <v>0</v>
      </c>
      <c r="IK372" s="1">
        <v>0</v>
      </c>
      <c r="IL372" s="1">
        <v>274</v>
      </c>
      <c r="IM372" s="26">
        <f>IFERROR(Tableau17[[#This Row],[LDIV]]/Tableau17[[#This Row],[Total général]],"")</f>
        <v>0</v>
      </c>
      <c r="IN372" s="26">
        <f>IFERROR(Tableau17[[#This Row],[LDVC]]/Tableau17[[#This Row],[Total général]],"")</f>
        <v>0</v>
      </c>
      <c r="IO372" s="26">
        <f>IFERROR(Tableau17[[#This Row],[LDVD]]/Tableau17[[#This Row],[Total général]],"")</f>
        <v>4.6762589928057555E-2</v>
      </c>
      <c r="IP372" s="26">
        <f>IFERROR(Tableau17[[#This Row],[LDVG]]/Tableau17[[#This Row],[Total général]],"")</f>
        <v>0.18705035971223022</v>
      </c>
      <c r="IQ372" s="26">
        <f>IFERROR(Tableau17[[#This Row],[LEXD]]/Tableau17[[#This Row],[Total général]],"")</f>
        <v>0</v>
      </c>
      <c r="IR372" s="26">
        <f>IFERROR(Tableau17[[#This Row],[LEXG]]/Tableau17[[#This Row],[Total général]],"")</f>
        <v>1.4388489208633094E-2</v>
      </c>
      <c r="IS372" s="26">
        <f>IFERROR(Tableau17[[#This Row],[LLR]]/Tableau17[[#This Row],[Total général]],"")</f>
        <v>0.11870503597122302</v>
      </c>
      <c r="IT372" s="26">
        <f>IFERROR(Tableau17[[#This Row],[LREM]]/Tableau17[[#This Row],[Total général]],"")</f>
        <v>4.3165467625899283E-2</v>
      </c>
      <c r="IU372" s="26">
        <f>IFERROR(Tableau17[[#This Row],[LRN]]/Tableau17[[#This Row],[Total général]],"")</f>
        <v>0.26258992805755393</v>
      </c>
      <c r="IV372" s="26">
        <f>IFERROR(Tableau17[[#This Row],[LUG]]/Tableau17[[#This Row],[Total général]],"")</f>
        <v>0.25179856115107913</v>
      </c>
      <c r="IW372" s="26">
        <f>IFERROR(Tableau17[[#This Row],[LVEC]]/Tableau17[[#This Row],[Total général]],"")</f>
        <v>7.5539568345323743E-2</v>
      </c>
      <c r="IX372" s="26">
        <f>IFERROR(Tableau17[[#This Row],[2008-T1-LCMD]]/Tableau17[[#This Row],[2008-T1-TOTAL]],"")</f>
        <v>1.3779527559055118E-2</v>
      </c>
      <c r="IY372" s="26">
        <f>IFERROR(Tableau17[[#This Row],[2008-T1-LDVD]]/Tableau17[[#This Row],[2008-T1-TOTAL]],"")</f>
        <v>0</v>
      </c>
      <c r="IZ372" s="26">
        <f>IFERROR(Tableau17[[#This Row],[2008-T1-LEXD]]/Tableau17[[#This Row],[2008-T1-TOTAL]],"")</f>
        <v>0</v>
      </c>
      <c r="JA372" s="26">
        <f>IFERROR(Tableau17[[#This Row],[2008-T1-LEXG]]/Tableau17[[#This Row],[2008-T1-TOTAL]],"")</f>
        <v>7.0866141732283464E-2</v>
      </c>
      <c r="JB372" s="26">
        <f>IFERROR(Tableau17[[#This Row],[2008-T1-LFN]]/Tableau17[[#This Row],[2008-T1-TOTAL]],"")</f>
        <v>0.10433070866141732</v>
      </c>
      <c r="JC372" s="26">
        <f>IFERROR(Tableau17[[#This Row],[2008-T1-LMAJ]]/Tableau17[[#This Row],[2008-T1-TOTAL]],"")</f>
        <v>0.27755905511811024</v>
      </c>
      <c r="JD372" s="26">
        <f>IFERROR(Tableau17[[#This Row],[2008-T1-LUG]]/Tableau17[[#This Row],[2008-T1-TOTAL]],"")</f>
        <v>0.53346456692913391</v>
      </c>
      <c r="JE372" s="26" t="str">
        <f>IFERROR(Tableau17[[#This Row],[2008-T2-LFN]]/Tableau17[[#This Row],[2008-T2-TOTAL]],"")</f>
        <v/>
      </c>
      <c r="JF372" s="26" t="str">
        <f>IFERROR(Tableau17[[#This Row],[2008-T2-LGC]]/Tableau17[[#This Row],[2008-T2-TOTAL]],"")</f>
        <v/>
      </c>
      <c r="JG372" s="26" t="str">
        <f>IFERROR(Tableau17[[#This Row],[2008-T2-LMAJ]]/Tableau17[[#This Row],[2008-T2-TOTAL]],"")</f>
        <v/>
      </c>
      <c r="JH372" s="26" t="str">
        <f>IFERROR(Tableau17[[#This Row],[2008-T2-LUG]]/Tableau17[[#This Row],[2008-T2-TOTAL]],"")</f>
        <v/>
      </c>
      <c r="JI372" s="26">
        <f>IFERROR(Tableau17[[#This Row],[2014-T1-LDIV]]/Tableau17[[#This Row],[2014-T1-TOTAL]],"")</f>
        <v>0</v>
      </c>
      <c r="JJ372" s="26">
        <f>IFERROR(Tableau17[[#This Row],[2014-T1-LDVD]]/Tableau17[[#This Row],[2014-T1-TOTAL]],"")</f>
        <v>0</v>
      </c>
      <c r="JK372" s="26">
        <f>IFERROR(Tableau17[[#This Row],[2014-T1-LDVG]]/Tableau17[[#This Row],[2014-T1-TOTAL]],"")</f>
        <v>5.7142857142857141E-2</v>
      </c>
      <c r="JL372" s="26">
        <f>IFERROR(Tableau17[[#This Row],[2014-T1-LEXG]]/Tableau17[[#This Row],[2014-T1-TOTAL]],"")</f>
        <v>6.1224489795918364E-3</v>
      </c>
      <c r="JM372" s="26">
        <f>IFERROR(Tableau17[[#This Row],[2014-T1-LFG]]/Tableau17[[#This Row],[2014-T1-TOTAL]],"")</f>
        <v>0.12857142857142856</v>
      </c>
      <c r="JN372" s="26">
        <f>IFERROR(Tableau17[[#This Row],[2014-T1-LFN]]/Tableau17[[#This Row],[2014-T1-TOTAL]],"")</f>
        <v>0.32244897959183672</v>
      </c>
      <c r="JO372" s="26">
        <f>IFERROR(Tableau17[[#This Row],[2014-T1-LUD]]/Tableau17[[#This Row],[2014-T1-TOTAL]],"")</f>
        <v>0.18775510204081633</v>
      </c>
      <c r="JP372" s="26">
        <f>IFERROR(Tableau17[[#This Row],[2014-T1-LUG]]/Tableau17[[#This Row],[2014-T1-TOTAL]],"")</f>
        <v>0.29795918367346941</v>
      </c>
      <c r="JQ372" s="26">
        <f>IFERROR(Tableau17[[#This Row],[2014-T2-LFN]]/Tableau17[[#This Row],[2014-T2-TOTAL]],"")</f>
        <v>0.3500931098696462</v>
      </c>
      <c r="JR372" s="26">
        <f>IFERROR(Tableau17[[#This Row],[2014-T2-LUD]]/Tableau17[[#This Row],[2014-T2-TOTAL]],"")</f>
        <v>0.21973929236499068</v>
      </c>
      <c r="JS372" s="26">
        <f>IFERROR(Tableau17[[#This Row],[2014-T2-LUG]]/Tableau17[[#This Row],[2014-T2-TOTAL]],"")</f>
        <v>0.43016759776536312</v>
      </c>
      <c r="JT372" s="26">
        <f>IFERROR(Tableau17[[#This Row],[2015-T1-BC-DIV]]/Tableau17[[#This Row],[2015-T1-TOTAL]],"")</f>
        <v>0</v>
      </c>
      <c r="JU372" s="26">
        <f>IFERROR(Tableau17[[#This Row],[2015-T1-BC-DLF]]/Tableau17[[#This Row],[2015-T1-TOTAL]],"")</f>
        <v>2.1377672209026127E-2</v>
      </c>
      <c r="JV372" s="26">
        <f>IFERROR(Tableau17[[#This Row],[2015-T1-BC-DVD]]/Tableau17[[#This Row],[2015-T1-TOTAL]],"")</f>
        <v>0</v>
      </c>
      <c r="JW372" s="26">
        <f>IFERROR(Tableau17[[#This Row],[2015-T1-BC-DVG]]/Tableau17[[#This Row],[2015-T1-TOTAL]],"")</f>
        <v>0.30878859857482183</v>
      </c>
      <c r="JX372" s="26">
        <f>IFERROR(Tableau17[[#This Row],[2015-T1-BC-FG]]/Tableau17[[#This Row],[2015-T1-TOTAL]],"")</f>
        <v>0</v>
      </c>
      <c r="JY372" s="26">
        <f>IFERROR(Tableau17[[#This Row],[2015-T1-BC-FN]]/Tableau17[[#This Row],[2015-T1-TOTAL]],"")</f>
        <v>0.39904988123515439</v>
      </c>
      <c r="JZ372" s="26">
        <f>IFERROR(Tableau17[[#This Row],[2015-T1-BC-MDM]]/Tableau17[[#This Row],[2015-T1-TOTAL]],"")</f>
        <v>0</v>
      </c>
      <c r="KA372" s="26">
        <f>IFERROR(Tableau17[[#This Row],[2015-T1-BC-RDG]]/Tableau17[[#This Row],[2015-T1-TOTAL]],"")</f>
        <v>0</v>
      </c>
      <c r="KB372" s="26">
        <f>IFERROR(Tableau17[[#This Row],[2015-T1-BC-SOC]]/Tableau17[[#This Row],[2015-T1-TOTAL]],"")</f>
        <v>0.20190023752969122</v>
      </c>
      <c r="KC372" s="26">
        <f>IFERROR(Tableau17[[#This Row],[2015-T1-BC-UD]]/Tableau17[[#This Row],[2015-T1-TOTAL]],"")</f>
        <v>6.8883610451306407E-2</v>
      </c>
      <c r="KD372" s="26">
        <f>IFERROR(Tableau17[[#This Row],[2015-T1-BC-UG]]/Tableau17[[#This Row],[2015-T1-TOTAL]],"")</f>
        <v>0</v>
      </c>
      <c r="KE372" s="26">
        <f>IFERROR(Tableau17[[#This Row],[2015-T1-BC-VEC]]/Tableau17[[#This Row],[2015-T1-TOTAL]],"")</f>
        <v>0</v>
      </c>
      <c r="KF372" s="26">
        <f>IFERROR(Tableau17[[#This Row],[2015-T2-BC-DVG]]/Tableau17[[#This Row],[2015-T2-TOTAL]],"")</f>
        <v>0</v>
      </c>
      <c r="KG372" s="26">
        <f>IFERROR(Tableau17[[#This Row],[2015-T2-BC-FN]]/Tableau17[[#This Row],[2015-T2-TOTAL]],"")</f>
        <v>0.44685466377440347</v>
      </c>
      <c r="KH372" s="26">
        <f>IFERROR(Tableau17[[#This Row],[2015-T2-BC-SOC]]/Tableau17[[#This Row],[2015-T2-TOTAL]],"")</f>
        <v>0.55314533622559658</v>
      </c>
      <c r="KI372" s="26">
        <f>IFERROR(Tableau17[[#This Row],[2015-T2-BC-UD]]/Tableau17[[#This Row],[2015-T2-TOTAL]],"")</f>
        <v>0</v>
      </c>
      <c r="KJ372" s="26">
        <f>IFERROR(Tableau17[[#This Row],[2015-T2-BC-UG]]/Tableau17[[#This Row],[2015-T2-TOTAL]],"")</f>
        <v>0</v>
      </c>
      <c r="KK372" s="26">
        <f>IFERROR(Tableau17[[#This Row],[2017 (L)-T1-COM]]/Tableau17[[#This Row],[2017 (L)-T1-TOTAL]],"")</f>
        <v>9.7142857142857142E-2</v>
      </c>
      <c r="KL372" s="26">
        <f>IFERROR(Tableau17[[#This Row],[2017 (L)-T1-DIV]]/Tableau17[[#This Row],[2017 (L)-T1-TOTAL]],"")</f>
        <v>5.7142857142857143E-3</v>
      </c>
      <c r="KM372" s="26">
        <f>IFERROR(Tableau17[[#This Row],[2017 (L)-T1-DLF]]/Tableau17[[#This Row],[2017 (L)-T1-TOTAL]],"")</f>
        <v>0.02</v>
      </c>
      <c r="KN372" s="26">
        <f>IFERROR(Tableau17[[#This Row],[2017 (L)-T1-DVD]]/Tableau17[[#This Row],[2017 (L)-T1-TOTAL]],"")</f>
        <v>0</v>
      </c>
      <c r="KO372" s="26">
        <f>IFERROR(Tableau17[[#This Row],[2017 (L)-T1-DVG]]/Tableau17[[#This Row],[2017 (L)-T1-TOTAL]],"")</f>
        <v>2.2857142857142857E-2</v>
      </c>
      <c r="KP372" s="26">
        <f>IFERROR(Tableau17[[#This Row],[2017 (L)-T1-ECO]]/Tableau17[[#This Row],[2017 (L)-T1-TOTAL]],"")</f>
        <v>6.8571428571428575E-2</v>
      </c>
      <c r="KQ372" s="26">
        <f>IFERROR(Tableau17[[#This Row],[2017 (L)-T1-EXD]]/Tableau17[[#This Row],[2017 (L)-T1-TOTAL]],"")</f>
        <v>0</v>
      </c>
      <c r="KR372" s="26">
        <f>IFERROR(Tableau17[[#This Row],[2017 (L)-T1-EXG]]/Tableau17[[#This Row],[2017 (L)-T1-TOTAL]],"")</f>
        <v>0</v>
      </c>
      <c r="KS372" s="26">
        <f>IFERROR(Tableau17[[#This Row],[2017 (L)-T1-FI]]/Tableau17[[#This Row],[2017 (L)-T1-TOTAL]],"")</f>
        <v>0.12857142857142856</v>
      </c>
      <c r="KT372" s="26">
        <f>IFERROR(Tableau17[[#This Row],[2017 (L)-T1-FN]]/Tableau17[[#This Row],[2017 (L)-T1-TOTAL]],"")</f>
        <v>0.2257142857142857</v>
      </c>
      <c r="KU372" s="26">
        <f>IFERROR(Tableau17[[#This Row],[2017 (L)-T1-LR]]/Tableau17[[#This Row],[2017 (L)-T1-TOTAL]],"")</f>
        <v>0</v>
      </c>
      <c r="KV372" s="26">
        <f>IFERROR(Tableau17[[#This Row],[2017 (L)-T1-MDM]]/Tableau17[[#This Row],[2017 (L)-T1-TOTAL]],"")</f>
        <v>0</v>
      </c>
      <c r="KW372" s="26">
        <f>IFERROR(Tableau17[[#This Row],[2017 (L)-T1-RDG]]/Tableau17[[#This Row],[2017 (L)-T1-TOTAL]],"")</f>
        <v>0</v>
      </c>
      <c r="KX372" s="26">
        <f>IFERROR(Tableau17[[#This Row],[2017 (L)-T1-REG]]/Tableau17[[#This Row],[2017 (L)-T1-TOTAL]],"")</f>
        <v>0</v>
      </c>
      <c r="KY372" s="26">
        <f>IFERROR(Tableau17[[#This Row],[2017 (L)-T1-REM]]/Tableau17[[#This Row],[2017 (L)-T1-TOTAL]],"")</f>
        <v>0.18285714285714286</v>
      </c>
      <c r="KZ372" s="26">
        <f>IFERROR(Tableau17[[#This Row],[2017 (L)-T1-SOC]]/Tableau17[[#This Row],[2017 (L)-T1-TOTAL]],"")</f>
        <v>0.21142857142857144</v>
      </c>
      <c r="LA372" s="26">
        <f>IFERROR(Tableau17[[#This Row],[2017 (L)-T1-UDI]]/Tableau17[[#This Row],[2017 (L)-T1-TOTAL]],"")</f>
        <v>3.7142857142857144E-2</v>
      </c>
      <c r="LB372" s="26">
        <f>IFERROR(Tableau17[[#This Row],[2017 (L)-T2-FI]]/Tableau17[[#This Row],[2017 (L)-T2-TOTAL]],"")</f>
        <v>0</v>
      </c>
      <c r="LC372" s="26">
        <f>IFERROR(Tableau17[[#This Row],[2017 (L)-T2-FN]]/Tableau17[[#This Row],[2017 (L)-T2-TOTAL]],"")</f>
        <v>0.54379562043795615</v>
      </c>
      <c r="LD372" s="26">
        <f>IFERROR(Tableau17[[#This Row],[2017 (L)-T2-LR]]/Tableau17[[#This Row],[2017 (L)-T2-TOTAL]],"")</f>
        <v>0</v>
      </c>
      <c r="LE372" s="26">
        <f>IFERROR(Tableau17[[#This Row],[2017 (L)-T2-MDM]]/Tableau17[[#This Row],[2017 (L)-T2-TOTAL]],"")</f>
        <v>0</v>
      </c>
      <c r="LF372" s="26">
        <f>IFERROR(Tableau17[[#This Row],[2017 (L)-T2-REM]]/Tableau17[[#This Row],[2017 (L)-T2-TOTAL]],"")</f>
        <v>0.45620437956204379</v>
      </c>
      <c r="LG372" s="26">
        <f>IFERROR(Tableau17[[#This Row],[2017-T1-ARTHAUD Nathalie]]/Tableau17[[#This Row],[2017-T1-TOTAL]],"")</f>
        <v>0</v>
      </c>
      <c r="LH372" s="26">
        <f>IFERROR(Tableau17[[#This Row],[2017-T1-ASSELINEAU Fran]]/Tableau17[[#This Row],[2017-T1-TOTAL]],"")</f>
        <v>8.6330935251798559E-3</v>
      </c>
      <c r="LI372" s="26">
        <f>IFERROR(Tableau17[[#This Row],[2017-T1-CHEMINADE Jacques]]/Tableau17[[#This Row],[2017-T1-TOTAL]],"")</f>
        <v>1.4388489208633094E-3</v>
      </c>
      <c r="LJ372" s="26">
        <f>IFERROR(Tableau17[[#This Row],[2017-T1-DUPONT-AIGNAN Nicolas]]/Tableau17[[#This Row],[2017-T1-TOTAL]],"")</f>
        <v>2.5899280575539568E-2</v>
      </c>
      <c r="LK372" s="26">
        <f>IFERROR(Tableau17[[#This Row],[2017-T1-FILLON Fran]]/Tableau17[[#This Row],[2017-T1-TOTAL]],"")</f>
        <v>5.3237410071942444E-2</v>
      </c>
      <c r="LL372" s="26">
        <f>IFERROR(Tableau17[[#This Row],[2017-T1-HAMON Beno]]/Tableau17[[#This Row],[2017-T1-TOTAL]],"")</f>
        <v>5.1798561151079135E-2</v>
      </c>
      <c r="LM372" s="26">
        <f>IFERROR(Tableau17[[#This Row],[2017-T1-LASSALLE Jean]]/Tableau17[[#This Row],[2017-T1-TOTAL]],"")</f>
        <v>0</v>
      </c>
      <c r="LN372" s="26">
        <f>IFERROR(Tableau17[[#This Row],[2017-T1-LE PEN Marine]]/Tableau17[[#This Row],[2017-T1-TOTAL]],"")</f>
        <v>0.33525179856115106</v>
      </c>
      <c r="LO372" s="26">
        <f>IFERROR(Tableau17[[#This Row],[2017-T1-M Jean-Luc]]/Tableau17[[#This Row],[2017-T1-TOTAL]],"")</f>
        <v>0.36258992805755397</v>
      </c>
      <c r="LP372" s="26">
        <f>IFERROR(Tableau17[[#This Row],[2017-T1-MACRON Emmanuel]]/Tableau17[[#This Row],[2017-T1-TOTAL]],"")</f>
        <v>0.15251798561151078</v>
      </c>
      <c r="LQ372" s="26">
        <f>IFERROR(Tableau17[[#This Row],[2017-T1-POUTOU Philippe]]/Tableau17[[#This Row],[2017-T1-TOTAL]],"")</f>
        <v>8.6330935251798559E-3</v>
      </c>
      <c r="LR372" s="26">
        <f>IFERROR(Tableau17[[#This Row],[2017-T2-LE PEN Marine]]/Tableau17[[#This Row],[2017-T2-TOTAL]],"")</f>
        <v>0.45483359746434232</v>
      </c>
      <c r="LS372" s="26">
        <f>IFERROR(Tableau17[[#This Row],[2017-T2-MACRON Emmanuel]]/Tableau17[[#This Row],[2017-T2-TOTAL]],"")</f>
        <v>0.54516640253565773</v>
      </c>
      <c r="LT372" s="26">
        <f>IFERROR(Tableau17[[#This Row],[2019-T1-ALEXANDRE Audric]]/Tableau17[[#This Row],[2019-T1-TOTAL]],"")</f>
        <v>0</v>
      </c>
      <c r="LU372" s="26">
        <f>IFERROR(Tableau17[[#This Row],[2019-T1-ARTHAUD Nathalie]]/Tableau17[[#This Row],[2019-T1-TOTAL]],"")</f>
        <v>5.8997050147492625E-3</v>
      </c>
      <c r="LV372" s="26">
        <f>IFERROR(Tableau17[[#This Row],[2019-T1-ASSELINEAU François]]/Tableau17[[#This Row],[2019-T1-TOTAL]],"")</f>
        <v>5.8997050147492625E-3</v>
      </c>
      <c r="LW372" s="26">
        <f>IFERROR(Tableau17[[#This Row],[2019-T1-AUBRY Manon]]/Tableau17[[#This Row],[2019-T1-TOTAL]],"")</f>
        <v>0.1415929203539823</v>
      </c>
      <c r="LX372" s="26">
        <f>IFERROR(Tableau17[[#This Row],[2019-T1-AZERGUI Nagib]]/Tableau17[[#This Row],[2019-T1-TOTAL]],"")</f>
        <v>5.8997050147492625E-3</v>
      </c>
      <c r="LY372" s="26">
        <f>IFERROR(Tableau17[[#This Row],[2019-T1-BARDELLA Jordan]]/Tableau17[[#This Row],[2019-T1-TOTAL]],"")</f>
        <v>0.38348082595870209</v>
      </c>
      <c r="LZ372" s="26">
        <f>IFERROR(Tableau17[[#This Row],[2019-T1-BELLAMY François-Xavier]]/Tableau17[[#This Row],[2019-T1-TOTAL]],"")</f>
        <v>4.4247787610619468E-2</v>
      </c>
      <c r="MA372" s="26">
        <f>IFERROR(Tableau17[[#This Row],[2019-T1-BIDOU Olivier]]/Tableau17[[#This Row],[2019-T1-TOTAL]],"")</f>
        <v>2.9498525073746312E-3</v>
      </c>
      <c r="MB372" s="26">
        <f>IFERROR(Tableau17[[#This Row],[2019-T1-BOURG Dominique]]/Tableau17[[#This Row],[2019-T1-TOTAL]],"")</f>
        <v>1.7699115044247787E-2</v>
      </c>
      <c r="MC372" s="26">
        <f>IFERROR(Tableau17[[#This Row],[2019-T1-BROSSAT Ian]]/Tableau17[[#This Row],[2019-T1-TOTAL]],"")</f>
        <v>5.0147492625368731E-2</v>
      </c>
      <c r="MD372" s="26">
        <f>IFERROR(Tableau17[[#This Row],[2019-T1-CAILLAUD Sophie]]/Tableau17[[#This Row],[2019-T1-TOTAL]],"")</f>
        <v>0</v>
      </c>
      <c r="ME372" s="26">
        <f>IFERROR(Tableau17[[#This Row],[2019-T1-CAMUS Renaud]]/Tableau17[[#This Row],[2019-T1-TOTAL]],"")</f>
        <v>0</v>
      </c>
      <c r="MF372" s="26">
        <f>IFERROR(Tableau17[[#This Row],[2019-T1-CHALENÇON Christophe]]/Tableau17[[#This Row],[2019-T1-TOTAL]],"")</f>
        <v>0</v>
      </c>
      <c r="MG372" s="26">
        <f>IFERROR(Tableau17[[#This Row],[2019-T1-CORBET Cathy Denise Ginette]]/Tableau17[[#This Row],[2019-T1-TOTAL]],"")</f>
        <v>0</v>
      </c>
      <c r="MH372" s="26">
        <f>IFERROR(Tableau17[[#This Row],[2019-T1-DE PREVOISIN Robert]]/Tableau17[[#This Row],[2019-T1-TOTAL]],"")</f>
        <v>0</v>
      </c>
      <c r="MI372" s="26">
        <f>IFERROR(Tableau17[[#This Row],[2019-T1-DELFEL Thérèse]]/Tableau17[[#This Row],[2019-T1-TOTAL]],"")</f>
        <v>0</v>
      </c>
      <c r="MJ372" s="26">
        <f>IFERROR(Tableau17[[#This Row],[2019-T1-DIEUMEGARD Pierre]]/Tableau17[[#This Row],[2019-T1-TOTAL]],"")</f>
        <v>0</v>
      </c>
      <c r="MK372" s="26">
        <f>IFERROR(Tableau17[[#This Row],[2019-T1-DUPONT-AIGNAN Nicolas]]/Tableau17[[#This Row],[2019-T1-TOTAL]],"")</f>
        <v>2.0648967551622419E-2</v>
      </c>
      <c r="ML372" s="26">
        <f>IFERROR(Tableau17[[#This Row],[2019-T1-GERNIGON Yves]]/Tableau17[[#This Row],[2019-T1-TOTAL]],"")</f>
        <v>0</v>
      </c>
      <c r="MM372" s="26">
        <f>IFERROR(Tableau17[[#This Row],[2019-T1-GLUCKSMANN Raphaël]]/Tableau17[[#This Row],[2019-T1-TOTAL]],"")</f>
        <v>5.3097345132743362E-2</v>
      </c>
      <c r="MN372" s="26">
        <f>IFERROR(Tableau17[[#This Row],[2019-T1-HAMON Benoît]]/Tableau17[[#This Row],[2019-T1-TOTAL]],"")</f>
        <v>2.9498525073746312E-2</v>
      </c>
      <c r="MO372" s="26">
        <f>IFERROR(Tableau17[[#This Row],[2019-T1-HELGEN Gilles]]/Tableau17[[#This Row],[2019-T1-TOTAL]],"")</f>
        <v>0</v>
      </c>
      <c r="MP372" s="26">
        <f>IFERROR(Tableau17[[#This Row],[2019-T1-JADOT Yannick]]/Tableau17[[#This Row],[2019-T1-TOTAL]],"")</f>
        <v>9.1445427728613568E-2</v>
      </c>
      <c r="MQ372" s="26">
        <f>IFERROR(Tableau17[[#This Row],[2019-T1-LAGARDE Jean-Christophe]]/Tableau17[[#This Row],[2019-T1-TOTAL]],"")</f>
        <v>1.1799410029498525E-2</v>
      </c>
      <c r="MR372" s="26">
        <f>IFERROR(Tableau17[[#This Row],[2019-T1-LALANNE Francis]]/Tableau17[[#This Row],[2019-T1-TOTAL]],"")</f>
        <v>3.2448377581120944E-2</v>
      </c>
      <c r="MS372" s="26">
        <f>IFERROR(Tableau17[[#This Row],[2019-T1-LOISEAU Nathalie]]/Tableau17[[#This Row],[2019-T1-TOTAL]],"")</f>
        <v>0.10324483775811209</v>
      </c>
      <c r="MT372" s="26">
        <f>IFERROR(Tableau17[[#This Row],[2019-T1-MARIE Florie]]/Tableau17[[#This Row],[2019-T1-TOTAL]],"")</f>
        <v>0</v>
      </c>
      <c r="MU372" s="26">
        <f>IFERROR(Tableau17[[#This Row],[2008-T1-MACROEXTRDROITE]]/Tableau17[[#This Row],[2008-T1-MACROTOTALE]],"")</f>
        <v>0.10433070866141732</v>
      </c>
      <c r="MV372" s="26">
        <f>IFERROR(Tableau17[[#This Row],[2008-T1-MACRODROITE]]/Tableau17[[#This Row],[2008-T1-MACROTOTALE]],"")</f>
        <v>0.29133858267716534</v>
      </c>
      <c r="MW372" s="26">
        <f>IFERROR(Tableau17[[#This Row],[2008-T1-MACROCENTRE]]/Tableau17[[#This Row],[2008-T1-MACROTOTALE]],"")</f>
        <v>0</v>
      </c>
      <c r="MX372" s="26">
        <f>IFERROR(Tableau17[[#This Row],[2008-T1-MACROGAUCHE]]/Tableau17[[#This Row],[2008-T1-MACROTOTALE]],"")</f>
        <v>0.60433070866141736</v>
      </c>
      <c r="MY372" s="26">
        <f>IFERROR(Tableau17[[#This Row],[2008-T1-MACROAUTRE]]/Tableau17[[#This Row],[2008-T1-MACROTOTALE]],"")</f>
        <v>0</v>
      </c>
      <c r="MZ372" s="26" t="str">
        <f>IFERROR(Tableau17[[#This Row],[2008-T2-MACROEXTRDROITE]]/Tableau17[[#This Row],[2008-T2-MACROTOTALE]],"")</f>
        <v/>
      </c>
      <c r="NA372" s="26" t="str">
        <f>IFERROR(Tableau17[[#This Row],[2008-T2-MACRODROITE]]/Tableau17[[#This Row],[2008-T2-MACROTOTALE]],"")</f>
        <v/>
      </c>
      <c r="NB372" s="26" t="str">
        <f>IFERROR(Tableau17[[#This Row],[2008-T2-MACROCENTRE]]/Tableau17[[#This Row],[2008-T2-MACROTOTALE]],"")</f>
        <v/>
      </c>
      <c r="NC372" s="26" t="str">
        <f>IFERROR(Tableau17[[#This Row],[2008-T2-MACROGAUCHE]]/Tableau17[[#This Row],[2008-T2-MACROTOTALE]],"")</f>
        <v/>
      </c>
      <c r="ND372" s="26" t="str">
        <f>IFERROR(Tableau17[[#This Row],[2008-T2-MACROAUTRE]]/Tableau17[[#This Row],[2008-T2-MACROTOTALE]],"")</f>
        <v/>
      </c>
      <c r="NE372" s="26">
        <f>IFERROR(Tableau17[[#This Row],[2014-T1-MACROEXTRDROITE]]/Tableau17[[#This Row],[2014-T1-MACROTOTALE]],"")</f>
        <v>0.32244897959183672</v>
      </c>
      <c r="NF372" s="26">
        <f>IFERROR(Tableau17[[#This Row],[2014-T1-MACRODROITE]]/Tableau17[[#This Row],[2014-T1-MACROTOTALE]],"")</f>
        <v>0.18775510204081633</v>
      </c>
      <c r="NG372" s="26">
        <f>IFERROR(Tableau17[[#This Row],[2014-T1-MACROCENTRE]]/Tableau17[[#This Row],[2014-T1-MACROTOTALE]],"")</f>
        <v>0</v>
      </c>
      <c r="NH372" s="26">
        <f>IFERROR(Tableau17[[#This Row],[2014-T1-MACROGAUCHE]]/Tableau17[[#This Row],[2014-T1-MACROTOTALE]],"")</f>
        <v>0.48979591836734693</v>
      </c>
      <c r="NI372" s="26">
        <f>IFERROR(Tableau17[[#This Row],[2014-T1-MACROAUTRE]]/Tableau17[[#This Row],[2014-T1-MACROTOTALE]],"")</f>
        <v>0</v>
      </c>
      <c r="NJ372" s="26">
        <f>IFERROR(Tableau17[[#This Row],[2014-T2-MACROEXTRDROITE]]/Tableau17[[#This Row],[2014-T2-MACROTOTALE]],"")</f>
        <v>0.3500931098696462</v>
      </c>
      <c r="NK372" s="26">
        <f>IFERROR(Tableau17[[#This Row],[2014-T2-MACRODROITE]]/Tableau17[[#This Row],[2014-T2-MACROTOTALE]],"")</f>
        <v>0.21973929236499068</v>
      </c>
      <c r="NL372" s="26">
        <f>IFERROR(Tableau17[[#This Row],[2014-T2-MACROCENTRE]]/Tableau17[[#This Row],[2014-T2-MACROTOTALE]],"")</f>
        <v>0</v>
      </c>
      <c r="NM372" s="26">
        <f>IFERROR(Tableau17[[#This Row],[2014-T2-MACROGAUCHE]]/Tableau17[[#This Row],[2014-T2-MACROTOTALE]],"")</f>
        <v>0.43016759776536312</v>
      </c>
      <c r="NN372" s="26">
        <f>IFERROR(Tableau17[[#This Row],[2014-T2-MACROAUTRE]]/Tableau17[[#This Row],[2014-T2-MACROTOTALE]],"")</f>
        <v>0</v>
      </c>
      <c r="NO372" s="26">
        <f>IFERROR( Tableau17[[#This Row],[2015-T1-MACROEXTRDROITE]]/Tableau17[[#This Row],[2015-T1-MACROTOTALE]],"")</f>
        <v>0.42042755344418054</v>
      </c>
      <c r="NP372" s="26">
        <f>IFERROR(Tableau17[[#This Row],[2015-T1-MACRODROITE]]/Tableau17[[#This Row],[2015-T1-MACROTOTALE]],"")</f>
        <v>6.8883610451306407E-2</v>
      </c>
      <c r="NQ372" s="26">
        <f>IFERROR(Tableau17[[#This Row],[2015-T1-MACROCENTRE]]/Tableau17[[#This Row],[2015-T1-MACROTOTALE]],"")</f>
        <v>0</v>
      </c>
      <c r="NR372" s="26">
        <f>IFERROR(Tableau17[[#This Row],[2015-T1-MACROGAUCHE]]/Tableau17[[#This Row],[2015-T1-MACROTOTALE]],"")</f>
        <v>0.5106888361045131</v>
      </c>
      <c r="NS372" s="26">
        <f>IFERROR(Tableau17[[#This Row],[2015-T1-MACROAUTRE]]/Tableau17[[#This Row],[2015-T1-MACROTOTALE]],"")</f>
        <v>0</v>
      </c>
      <c r="NT372" s="26">
        <f>IFERROR(Tableau17[[#This Row],[2015-T2-MACROEXTRDROITE]]/Tableau17[[#This Row],[2015-T2-MACROTOTALE]],"")</f>
        <v>0.44685466377440347</v>
      </c>
      <c r="NU372" s="26">
        <f>IFERROR(Tableau17[[#This Row],[2015-T2-MACRODROITE]]/Tableau17[[#This Row],[2015-T2-MACROTOTALE]],"")</f>
        <v>0</v>
      </c>
      <c r="NV372" s="26">
        <f>IFERROR(Tableau17[[#This Row],[2015-T2-MACROCENTRE]]/Tableau17[[#This Row],[2015-T2-MACROTOTALE]],"")</f>
        <v>0</v>
      </c>
      <c r="NW372" s="26">
        <f>IFERROR(Tableau17[[#This Row],[2015-T2-MACROGAUCHE]]/Tableau17[[#This Row],[2015-T2-MACROTOTALE]],"")</f>
        <v>0.55314533622559658</v>
      </c>
      <c r="NX372" s="26">
        <f>IFERROR(Tableau17[[#This Row],[2015-T2-MACROAUTRE]]/Tableau17[[#This Row],[2015-T2-MACROTOTALE]],"")</f>
        <v>0</v>
      </c>
      <c r="NY372" s="26">
        <f>IFERROR(Tableau17[[#This Row],[2017-T1-MACROEXTRDROITE]]/Tableau17[[#This Row],[2017-T1-MACROTOTALE]],"")</f>
        <v>0.37122302158273379</v>
      </c>
      <c r="NZ372" s="26">
        <f>IFERROR(Tableau17[[#This Row],[2017-T1-MACRODROITE]]/Tableau17[[#This Row],[2017-T1-MACROTOTALE]],"")</f>
        <v>5.3237410071942444E-2</v>
      </c>
      <c r="OA372" s="26">
        <f>IFERROR(Tableau17[[#This Row],[2017-T1-MACROCENTRE]]/Tableau17[[#This Row],[2017-T1-MACROTOTALE]],"")</f>
        <v>0.15251798561151078</v>
      </c>
      <c r="OB372" s="26">
        <f>IFERROR(Tableau17[[#This Row],[2017-T1-MACROGAUCHE]]/Tableau17[[#This Row],[2017-T1-MACROTOTALE]],"")</f>
        <v>0.42302158273381296</v>
      </c>
      <c r="OC372" s="26">
        <f>IFERROR(Tableau17[[#This Row],[2017-T1-MACROAUTRE]]/Tableau17[[#This Row],[2017-T1-MACROTOTALE]],"")</f>
        <v>0</v>
      </c>
      <c r="OD372" s="26">
        <f>IFERROR(Tableau17[[#This Row],[2017-T2-MACROEXTRDROITE]]/Tableau17[[#This Row],[2017-T2-MACROTOTALE]],"")</f>
        <v>0.45483359746434232</v>
      </c>
      <c r="OE372" s="26">
        <f>IFERROR(Tableau17[[#This Row],[2017-T2-MACRODROITE]]/Tableau17[[#This Row],[2017-T2-MACROTOTALE]],"")</f>
        <v>0</v>
      </c>
      <c r="OF372" s="26">
        <f>IFERROR(Tableau17[[#This Row],[2017-T2-MACROCENTRE]]/Tableau17[[#This Row],[2017-T2-MACROTOTALE]],"")</f>
        <v>0.54516640253565773</v>
      </c>
      <c r="OG372" s="26">
        <f>IFERROR(Tableau17[[#This Row],[2017-T2-MACROGAUCHE]]/Tableau17[[#This Row],[2017-T2-MACROTOTALE]],"")</f>
        <v>0</v>
      </c>
      <c r="OH372" s="26">
        <f>IFERROR(Tableau17[[#This Row],[2017-T2-MACROAUTRE]]/Tableau17[[#This Row],[2017-T2-MACROTOTALE]],"")</f>
        <v>0</v>
      </c>
      <c r="OI372" s="26">
        <f>IFERROR(Tableau17[[#This Row],[2019-T1-MACROEXTRDROITE]]/Tableau17[[#This Row],[2019-T1-MACROTOTALE]],"")</f>
        <v>0.41091954022988508</v>
      </c>
      <c r="OJ372" s="26">
        <f>IFERROR(Tableau17[[#This Row],[2019-T1-MACRODROITE]]/Tableau17[[#This Row],[2019-T1-MACROTOTALE]],"")</f>
        <v>5.459770114942529E-2</v>
      </c>
      <c r="OK372" s="26">
        <f>IFERROR(Tableau17[[#This Row],[2019-T1-MACROCENTRE]]/Tableau17[[#This Row],[2019-T1-MACROTOTALE]],"")</f>
        <v>0.10057471264367816</v>
      </c>
      <c r="OL372" s="26">
        <f>IFERROR(Tableau17[[#This Row],[2019-T1-MACROGAUCHE]]/Tableau17[[#This Row],[2019-T1-MACROTOTALE]],"")</f>
        <v>0.36206896551724138</v>
      </c>
      <c r="OM372" s="26">
        <f>IFERROR(Tableau17[[#This Row],[2019-T1-MACROAUTRE]]/Tableau17[[#This Row],[2019-T1-MACROTOTALE]],"")</f>
        <v>7.183908045977011E-2</v>
      </c>
      <c r="ON372" s="26">
        <f>IFERROR(Tableau17[[#This Row],[2020-T1-MACROEXTRDROITE]]/Tableau17[[#This Row],[2020-T1-MACROTOTALE]],"")</f>
        <v>0.26258992805755393</v>
      </c>
      <c r="OO372" s="26">
        <f>IFERROR(Tableau17[[#This Row],[2020-T1-MACRODROITE]]/Tableau17[[#This Row],[2020-T1-MACROTOTALE]],"")</f>
        <v>0.16546762589928057</v>
      </c>
      <c r="OP372" s="26">
        <f>IFERROR(Tableau17[[#This Row],[2020-T1-MACROCENTRE]]/Tableau17[[#This Row],[2020-T1-MACROTOTALE]],"")</f>
        <v>4.3165467625899283E-2</v>
      </c>
      <c r="OQ372" s="26">
        <f>IFERROR(Tableau17[[#This Row],[2020-T1-MACROGAUCHE]]/Tableau17[[#This Row],[2020-T1-MACROTOTALE]],"")</f>
        <v>0.52877697841726623</v>
      </c>
      <c r="OR372" s="26">
        <f>IFERROR(Tableau17[[#This Row],[2020-T1-MACROAUTRE]]/Tableau17[[#This Row],[2020-T1-MACROTOTALE]],"")</f>
        <v>0</v>
      </c>
      <c r="OS372" s="26">
        <f>IFERROR(Tableau17[[#This Row],[2017 (L)-T1-MACROEXTRDROITE]]/Tableau17[[#This Row],[2017 (L)-T1-MACROTOTALE]],"")</f>
        <v>0.24571428571428572</v>
      </c>
      <c r="OT372" s="26">
        <f>IFERROR(Tableau17[[#This Row],[2017 (L)-T1-MACRODROITE]]/Tableau17[[#This Row],[2017 (L)-T1-MACROTOTALE]],"")</f>
        <v>3.7142857142857144E-2</v>
      </c>
      <c r="OU372" s="26">
        <f>IFERROR(Tableau17[[#This Row],[2017 (L)-T1-MACROCENTRE]]/Tableau17[[#This Row],[2017 (L)-T1-MACROTOTALE]],"")</f>
        <v>0.18285714285714286</v>
      </c>
      <c r="OV372" s="26">
        <f>IFERROR(Tableau17[[#This Row],[2017 (L)-T1-MACROGAUCHE]]/Tableau17[[#This Row],[2017 (L)-T1-MACROTOTALE]],"")</f>
        <v>0.52857142857142858</v>
      </c>
      <c r="OW372" s="26">
        <f>IFERROR(Tableau17[[#This Row],[2017 (L)-T1-MACROAUTRE]]/Tableau17[[#This Row],[2017 (L)-T1-MACROTOTALE]],"")</f>
        <v>5.7142857142857143E-3</v>
      </c>
      <c r="OX372" s="26">
        <f>IFERROR(Tableau17[[#This Row],[2017 (L)-T2-MACROEXTRDROITE]]/Tableau17[[#This Row],[2017 (L)-T2-MACROTOTALE]],"")</f>
        <v>0.54379562043795615</v>
      </c>
      <c r="OY372" s="26">
        <f>IFERROR(Tableau17[[#This Row],[2017 (L)-T2-MACRODROITE]]/Tableau17[[#This Row],[2017 (L)-T2-MACROTOTALE]],"")</f>
        <v>0</v>
      </c>
      <c r="OZ372" s="26">
        <f>IFERROR(Tableau17[[#This Row],[2017 (L)-T2-MACROCENTRE]]/Tableau17[[#This Row],[2017 (L)-T2-MACROTOTALE]],"")</f>
        <v>0.45620437956204379</v>
      </c>
      <c r="PA372" s="26">
        <f>IFERROR(Tableau17[[#This Row],[2017 (L)-T2-MACROGAUCHE]]/Tableau17[[#This Row],[2017 (L)-T2-MACROTOTALE]],"")</f>
        <v>0</v>
      </c>
      <c r="PB372" s="26">
        <f>IFERROR(Tableau17[[#This Row],[2017 (L)-T2-MACROAUTRE]]/Tableau17[[#This Row],[2017 (L)-T2-MACROTOTALE]],"")</f>
        <v>0</v>
      </c>
      <c r="PC372" s="26">
        <f>IFERROR(Tableau17[[#This Row],[2008_T1_PROCUS]]/Tableau17[[#This Row],[2008_T1_INSCRITS]],0)</f>
        <v>8.7293889427740058E-3</v>
      </c>
      <c r="PD372" s="26">
        <f>IFERROR(Tableau17[[#This Row],[2008_T2_PROCUS]]/Tableau17[[#This Row],[2008_T2_INSCRITS]],0)</f>
        <v>0</v>
      </c>
      <c r="PE372" s="26">
        <f>Tableau17[[#This Row],[2014_T1_PROCUS]]/Tableau17[[#This Row],[2014_T1_INSCRITS]]</f>
        <v>4.5871559633027525E-3</v>
      </c>
      <c r="PF372" s="26">
        <f>IFERROR(Tableau17[[#This Row],[2014_T2_PROCUS]]/Tableau17[[#This Row],[2014_T2_INSCRITS]],0)</f>
        <v>1.1926605504587157E-2</v>
      </c>
    </row>
    <row r="373" spans="1:422" hidden="1" x14ac:dyDescent="0.2">
      <c r="A373" s="1">
        <v>7</v>
      </c>
      <c r="B373" s="1" t="s">
        <v>487</v>
      </c>
      <c r="C373" s="1" t="s">
        <v>490</v>
      </c>
      <c r="D373" s="1" t="s">
        <v>490</v>
      </c>
      <c r="E373" s="1">
        <v>1376</v>
      </c>
      <c r="F373" s="1">
        <v>5.4413739999999997</v>
      </c>
      <c r="G373" s="1">
        <v>43.326033000000002</v>
      </c>
      <c r="H373" s="3">
        <v>1033</v>
      </c>
      <c r="I373" s="3">
        <v>294</v>
      </c>
      <c r="J373" s="1">
        <v>2</v>
      </c>
      <c r="L373" s="1">
        <v>30</v>
      </c>
      <c r="M373" s="1">
        <v>22</v>
      </c>
      <c r="O373" s="1">
        <v>2</v>
      </c>
      <c r="P373" s="1">
        <v>73</v>
      </c>
      <c r="Q373" s="1">
        <v>7</v>
      </c>
      <c r="R373" s="1">
        <v>158</v>
      </c>
      <c r="S373" s="1">
        <v>36</v>
      </c>
      <c r="T373" s="1">
        <v>21</v>
      </c>
      <c r="U373" s="1">
        <v>351</v>
      </c>
      <c r="V373" s="1">
        <v>874</v>
      </c>
      <c r="W373" s="1">
        <v>552</v>
      </c>
      <c r="X373" s="1">
        <v>4</v>
      </c>
      <c r="Y373" s="2">
        <v>0.63157894999999997</v>
      </c>
      <c r="Z373" s="1">
        <v>874</v>
      </c>
      <c r="AA373" s="1">
        <v>595</v>
      </c>
      <c r="AB373" s="1">
        <v>4</v>
      </c>
      <c r="AC373" s="2">
        <v>0.68077803000000003</v>
      </c>
      <c r="AD373" s="1">
        <v>1033</v>
      </c>
      <c r="AE373" s="1">
        <v>358</v>
      </c>
      <c r="AF373" s="2">
        <v>0.34656341000000002</v>
      </c>
      <c r="AG373" s="1">
        <f t="shared" si="5"/>
        <v>294</v>
      </c>
      <c r="AH373" s="1">
        <v>687</v>
      </c>
      <c r="AI373" s="1">
        <v>397</v>
      </c>
      <c r="AJ373" s="1">
        <v>2</v>
      </c>
      <c r="AK373" s="2">
        <v>0.57787482000000001</v>
      </c>
      <c r="AL373" s="1">
        <v>687</v>
      </c>
      <c r="AM373" s="1">
        <v>434</v>
      </c>
      <c r="AN373" s="1">
        <v>6</v>
      </c>
      <c r="AO373" s="2">
        <v>0.63173217000000004</v>
      </c>
      <c r="AP373" s="1">
        <v>883</v>
      </c>
      <c r="AQ373" s="1">
        <v>405</v>
      </c>
      <c r="AR373" s="2">
        <v>0.45866364999999998</v>
      </c>
      <c r="AS373" s="1">
        <v>883</v>
      </c>
      <c r="AT373" s="1">
        <v>457</v>
      </c>
      <c r="AU373" s="2">
        <v>0.51755379000000001</v>
      </c>
      <c r="AV373" s="1">
        <v>991</v>
      </c>
      <c r="AW373" s="1">
        <v>429</v>
      </c>
      <c r="AX373" s="2">
        <v>0.43289606000000003</v>
      </c>
      <c r="AY373" s="1">
        <v>991</v>
      </c>
      <c r="AZ373" s="1">
        <v>369</v>
      </c>
      <c r="BA373" s="2">
        <v>0.37235116000000001</v>
      </c>
      <c r="BB373" s="1">
        <v>988</v>
      </c>
      <c r="BC373" s="1">
        <v>797</v>
      </c>
      <c r="BD373" s="2">
        <v>0.80668015999999998</v>
      </c>
      <c r="BE373" s="1">
        <v>988</v>
      </c>
      <c r="BF373" s="1">
        <v>746</v>
      </c>
      <c r="BG373" s="2">
        <v>0.75506072999999996</v>
      </c>
      <c r="BH373" s="1">
        <v>1027</v>
      </c>
      <c r="BI373" s="1">
        <v>418</v>
      </c>
      <c r="BJ373" s="2">
        <v>0.40701071</v>
      </c>
      <c r="BK373" s="1">
        <v>11</v>
      </c>
      <c r="BL373" s="1">
        <v>7</v>
      </c>
      <c r="BN373" s="1">
        <v>16</v>
      </c>
      <c r="BO373" s="1">
        <v>42</v>
      </c>
      <c r="BP373" s="1">
        <v>133</v>
      </c>
      <c r="BQ373" s="1">
        <v>179</v>
      </c>
      <c r="BR373" s="1">
        <v>388</v>
      </c>
      <c r="BS373" s="1">
        <v>22</v>
      </c>
      <c r="BU373" s="1">
        <v>181</v>
      </c>
      <c r="BV373" s="1">
        <v>223</v>
      </c>
      <c r="BW373" s="1">
        <v>426</v>
      </c>
      <c r="BZ373" s="1">
        <v>23</v>
      </c>
      <c r="CA373" s="1">
        <v>2</v>
      </c>
      <c r="CB373" s="1">
        <v>23</v>
      </c>
      <c r="CC373" s="1">
        <v>191</v>
      </c>
      <c r="CD373" s="1">
        <v>141</v>
      </c>
      <c r="CE373" s="1">
        <v>160</v>
      </c>
      <c r="CF373" s="1">
        <v>540</v>
      </c>
      <c r="CG373" s="1">
        <v>242</v>
      </c>
      <c r="CH373" s="1">
        <v>160</v>
      </c>
      <c r="CI373" s="1">
        <v>183</v>
      </c>
      <c r="CJ373" s="1">
        <v>585</v>
      </c>
      <c r="CL373" s="1">
        <v>5</v>
      </c>
      <c r="CN373" s="1">
        <v>12</v>
      </c>
      <c r="CO373" s="1">
        <v>13</v>
      </c>
      <c r="CP373" s="1">
        <v>175</v>
      </c>
      <c r="CS373" s="1">
        <v>125</v>
      </c>
      <c r="CT373" s="1">
        <v>56</v>
      </c>
      <c r="CV373" s="1">
        <v>7</v>
      </c>
      <c r="CW373" s="1">
        <v>393</v>
      </c>
      <c r="CY373" s="1">
        <v>238</v>
      </c>
      <c r="CZ373" s="1">
        <v>202</v>
      </c>
      <c r="DC373" s="1">
        <v>440</v>
      </c>
      <c r="DE373" s="1">
        <v>2</v>
      </c>
      <c r="DF373" s="1">
        <v>9</v>
      </c>
      <c r="DH373" s="1">
        <v>4</v>
      </c>
      <c r="DI373" s="1">
        <v>11</v>
      </c>
      <c r="DJ373" s="1">
        <v>3</v>
      </c>
      <c r="DK373" s="1">
        <v>3</v>
      </c>
      <c r="DL373" s="1">
        <v>48</v>
      </c>
      <c r="DM373" s="1">
        <v>158</v>
      </c>
      <c r="DN373" s="1">
        <v>76</v>
      </c>
      <c r="DQ373" s="1">
        <v>0</v>
      </c>
      <c r="DR373" s="1">
        <v>89</v>
      </c>
      <c r="DS373" s="1">
        <v>15</v>
      </c>
      <c r="DU373" s="1">
        <v>418</v>
      </c>
      <c r="DW373" s="1">
        <v>200</v>
      </c>
      <c r="DZ373" s="1">
        <v>149</v>
      </c>
      <c r="EA373" s="1">
        <v>349</v>
      </c>
      <c r="EB373" s="1">
        <v>3</v>
      </c>
      <c r="EC373" s="1">
        <v>7</v>
      </c>
      <c r="ED373" s="1">
        <v>1</v>
      </c>
      <c r="EE373" s="1">
        <v>38</v>
      </c>
      <c r="EF373" s="1">
        <v>170</v>
      </c>
      <c r="EG373" s="1">
        <v>23</v>
      </c>
      <c r="EH373" s="1">
        <v>0</v>
      </c>
      <c r="EI373" s="1">
        <v>275</v>
      </c>
      <c r="EJ373" s="1">
        <v>143</v>
      </c>
      <c r="EK373" s="1">
        <v>125</v>
      </c>
      <c r="EL373" s="1">
        <v>2</v>
      </c>
      <c r="EM373" s="1">
        <v>787</v>
      </c>
      <c r="EN373" s="1">
        <v>386</v>
      </c>
      <c r="EO373" s="1">
        <v>310</v>
      </c>
      <c r="EP373" s="1">
        <v>696</v>
      </c>
      <c r="EQ373" s="1">
        <v>0</v>
      </c>
      <c r="ER373" s="1">
        <v>1</v>
      </c>
      <c r="ES373" s="1">
        <v>2</v>
      </c>
      <c r="ET373" s="1">
        <v>32</v>
      </c>
      <c r="EU373" s="1">
        <v>1</v>
      </c>
      <c r="EV373" s="1">
        <v>160</v>
      </c>
      <c r="EW373" s="1">
        <v>32</v>
      </c>
      <c r="EX373" s="1">
        <v>2</v>
      </c>
      <c r="EY373" s="1">
        <v>9</v>
      </c>
      <c r="EZ373" s="1">
        <v>11</v>
      </c>
      <c r="FA373" s="1">
        <v>0</v>
      </c>
      <c r="FB373" s="1">
        <v>0</v>
      </c>
      <c r="FC373" s="1">
        <v>0</v>
      </c>
      <c r="FD373" s="1">
        <v>0</v>
      </c>
      <c r="FE373" s="1">
        <v>0</v>
      </c>
      <c r="FF373" s="1">
        <v>0</v>
      </c>
      <c r="FG373" s="1">
        <v>0</v>
      </c>
      <c r="FH373" s="1">
        <v>17</v>
      </c>
      <c r="FI373" s="1">
        <v>1</v>
      </c>
      <c r="FJ373" s="1">
        <v>15</v>
      </c>
      <c r="FK373" s="1">
        <v>5</v>
      </c>
      <c r="FL373" s="1">
        <v>0</v>
      </c>
      <c r="FM373" s="1">
        <v>42</v>
      </c>
      <c r="FN373" s="1">
        <v>5</v>
      </c>
      <c r="FO373" s="1">
        <v>3</v>
      </c>
      <c r="FP373" s="1">
        <v>56</v>
      </c>
      <c r="FQ373" s="1">
        <v>0</v>
      </c>
      <c r="FR373" s="1">
        <f>SUM(Tableau17[[#This Row],[2019-T1-ALEXANDRE Audric]:[2019-T1-MARIE Florie]])</f>
        <v>394</v>
      </c>
      <c r="FS373" s="1">
        <v>42</v>
      </c>
      <c r="FT373" s="1">
        <v>151</v>
      </c>
      <c r="FU373" s="1">
        <v>0</v>
      </c>
      <c r="FV373" s="1">
        <v>195</v>
      </c>
      <c r="FW373" s="1">
        <v>0</v>
      </c>
      <c r="FX373" s="1">
        <v>388</v>
      </c>
      <c r="FY373" s="1">
        <v>22</v>
      </c>
      <c r="FZ373" s="1">
        <v>181</v>
      </c>
      <c r="GA373" s="1">
        <v>0</v>
      </c>
      <c r="GB373" s="1">
        <v>223</v>
      </c>
      <c r="GC373" s="1">
        <v>0</v>
      </c>
      <c r="GD373" s="1">
        <v>426</v>
      </c>
      <c r="GE373" s="1">
        <v>191</v>
      </c>
      <c r="GF373" s="1">
        <v>141</v>
      </c>
      <c r="GG373" s="1">
        <v>0</v>
      </c>
      <c r="GH373" s="1">
        <v>208</v>
      </c>
      <c r="GI373" s="1">
        <v>0</v>
      </c>
      <c r="GJ373" s="1">
        <v>540</v>
      </c>
      <c r="GK373" s="1">
        <v>242</v>
      </c>
      <c r="GL373" s="1">
        <v>160</v>
      </c>
      <c r="GM373" s="1">
        <v>0</v>
      </c>
      <c r="GN373" s="1">
        <v>183</v>
      </c>
      <c r="GO373" s="1">
        <v>0</v>
      </c>
      <c r="GP373" s="1">
        <v>585</v>
      </c>
      <c r="GQ373" s="1">
        <v>180</v>
      </c>
      <c r="GR373" s="1">
        <v>56</v>
      </c>
      <c r="GS373" s="1">
        <v>0</v>
      </c>
      <c r="GT373" s="1">
        <v>157</v>
      </c>
      <c r="GU373" s="1">
        <v>0</v>
      </c>
      <c r="GV373" s="1">
        <v>393</v>
      </c>
      <c r="GW373" s="1">
        <v>238</v>
      </c>
      <c r="GX373" s="1">
        <v>0</v>
      </c>
      <c r="GY373" s="1">
        <v>0</v>
      </c>
      <c r="GZ373" s="1">
        <v>202</v>
      </c>
      <c r="HA373" s="1">
        <v>0</v>
      </c>
      <c r="HB373" s="1">
        <v>440</v>
      </c>
      <c r="HC373" s="1">
        <v>321</v>
      </c>
      <c r="HD373" s="1">
        <v>170</v>
      </c>
      <c r="HE373" s="1">
        <v>125</v>
      </c>
      <c r="HF373" s="1">
        <v>171</v>
      </c>
      <c r="HG373" s="1">
        <v>0</v>
      </c>
      <c r="HH373" s="1">
        <v>787</v>
      </c>
      <c r="HI373" s="1">
        <v>386</v>
      </c>
      <c r="HJ373" s="1">
        <v>0</v>
      </c>
      <c r="HK373" s="1">
        <v>310</v>
      </c>
      <c r="HL373" s="1">
        <v>0</v>
      </c>
      <c r="HM373" s="1">
        <v>0</v>
      </c>
      <c r="HN373" s="1">
        <v>696</v>
      </c>
      <c r="HO373" s="1">
        <v>180</v>
      </c>
      <c r="HP373" s="1">
        <v>37</v>
      </c>
      <c r="HQ373" s="1">
        <v>56</v>
      </c>
      <c r="HR373" s="1">
        <v>106</v>
      </c>
      <c r="HS373" s="1">
        <v>24</v>
      </c>
      <c r="HT373" s="1">
        <v>403</v>
      </c>
      <c r="HU373" s="1">
        <v>158</v>
      </c>
      <c r="HV373" s="1">
        <v>103</v>
      </c>
      <c r="HW373" s="1">
        <v>9</v>
      </c>
      <c r="HX373" s="1">
        <v>81</v>
      </c>
      <c r="HY373" s="1">
        <v>0</v>
      </c>
      <c r="HZ373" s="1">
        <v>351</v>
      </c>
      <c r="IA373" s="1">
        <v>170</v>
      </c>
      <c r="IB373" s="1">
        <v>76</v>
      </c>
      <c r="IC373" s="1">
        <v>89</v>
      </c>
      <c r="ID373" s="1">
        <v>81</v>
      </c>
      <c r="IE373" s="1">
        <v>2</v>
      </c>
      <c r="IF373" s="1">
        <v>418</v>
      </c>
      <c r="IG373" s="1">
        <v>200</v>
      </c>
      <c r="IH373" s="1">
        <v>0</v>
      </c>
      <c r="II373" s="1">
        <v>149</v>
      </c>
      <c r="IJ373" s="1">
        <v>0</v>
      </c>
      <c r="IK373" s="1">
        <v>0</v>
      </c>
      <c r="IL373" s="1">
        <v>349</v>
      </c>
      <c r="IM373" s="26">
        <f>IFERROR(Tableau17[[#This Row],[LDIV]]/Tableau17[[#This Row],[Total général]],"")</f>
        <v>5.6980056980056983E-3</v>
      </c>
      <c r="IN373" s="26">
        <f>IFERROR(Tableau17[[#This Row],[LDVC]]/Tableau17[[#This Row],[Total général]],"")</f>
        <v>0</v>
      </c>
      <c r="IO373" s="26">
        <f>IFERROR(Tableau17[[#This Row],[LDVD]]/Tableau17[[#This Row],[Total général]],"")</f>
        <v>8.5470085470085472E-2</v>
      </c>
      <c r="IP373" s="26">
        <f>IFERROR(Tableau17[[#This Row],[LDVG]]/Tableau17[[#This Row],[Total général]],"")</f>
        <v>6.2678062678062682E-2</v>
      </c>
      <c r="IQ373" s="26">
        <f>IFERROR(Tableau17[[#This Row],[LEXD]]/Tableau17[[#This Row],[Total général]],"")</f>
        <v>0</v>
      </c>
      <c r="IR373" s="26">
        <f>IFERROR(Tableau17[[#This Row],[LEXG]]/Tableau17[[#This Row],[Total général]],"")</f>
        <v>5.6980056980056983E-3</v>
      </c>
      <c r="IS373" s="26">
        <f>IFERROR(Tableau17[[#This Row],[LLR]]/Tableau17[[#This Row],[Total général]],"")</f>
        <v>0.20797720797720798</v>
      </c>
      <c r="IT373" s="26">
        <f>IFERROR(Tableau17[[#This Row],[LREM]]/Tableau17[[#This Row],[Total général]],"")</f>
        <v>1.9943019943019943E-2</v>
      </c>
      <c r="IU373" s="26">
        <f>IFERROR(Tableau17[[#This Row],[LRN]]/Tableau17[[#This Row],[Total général]],"")</f>
        <v>0.45014245014245013</v>
      </c>
      <c r="IV373" s="26">
        <f>IFERROR(Tableau17[[#This Row],[LUG]]/Tableau17[[#This Row],[Total général]],"")</f>
        <v>0.10256410256410256</v>
      </c>
      <c r="IW373" s="26">
        <f>IFERROR(Tableau17[[#This Row],[LVEC]]/Tableau17[[#This Row],[Total général]],"")</f>
        <v>5.9829059829059832E-2</v>
      </c>
      <c r="IX373" s="26">
        <f>IFERROR(Tableau17[[#This Row],[2008-T1-LCMD]]/Tableau17[[#This Row],[2008-T1-TOTAL]],"")</f>
        <v>2.8350515463917526E-2</v>
      </c>
      <c r="IY373" s="26">
        <f>IFERROR(Tableau17[[#This Row],[2008-T1-LDVD]]/Tableau17[[#This Row],[2008-T1-TOTAL]],"")</f>
        <v>1.804123711340206E-2</v>
      </c>
      <c r="IZ373" s="26">
        <f>IFERROR(Tableau17[[#This Row],[2008-T1-LEXD]]/Tableau17[[#This Row],[2008-T1-TOTAL]],"")</f>
        <v>0</v>
      </c>
      <c r="JA373" s="26">
        <f>IFERROR(Tableau17[[#This Row],[2008-T1-LEXG]]/Tableau17[[#This Row],[2008-T1-TOTAL]],"")</f>
        <v>4.1237113402061855E-2</v>
      </c>
      <c r="JB373" s="26">
        <f>IFERROR(Tableau17[[#This Row],[2008-T1-LFN]]/Tableau17[[#This Row],[2008-T1-TOTAL]],"")</f>
        <v>0.10824742268041238</v>
      </c>
      <c r="JC373" s="26">
        <f>IFERROR(Tableau17[[#This Row],[2008-T1-LMAJ]]/Tableau17[[#This Row],[2008-T1-TOTAL]],"")</f>
        <v>0.34278350515463918</v>
      </c>
      <c r="JD373" s="26">
        <f>IFERROR(Tableau17[[#This Row],[2008-T1-LUG]]/Tableau17[[#This Row],[2008-T1-TOTAL]],"")</f>
        <v>0.46134020618556704</v>
      </c>
      <c r="JE373" s="26">
        <f>IFERROR(Tableau17[[#This Row],[2008-T2-LFN]]/Tableau17[[#This Row],[2008-T2-TOTAL]],"")</f>
        <v>5.1643192488262914E-2</v>
      </c>
      <c r="JF373" s="26">
        <f>IFERROR(Tableau17[[#This Row],[2008-T2-LGC]]/Tableau17[[#This Row],[2008-T2-TOTAL]],"")</f>
        <v>0</v>
      </c>
      <c r="JG373" s="26">
        <f>IFERROR(Tableau17[[#This Row],[2008-T2-LMAJ]]/Tableau17[[#This Row],[2008-T2-TOTAL]],"")</f>
        <v>0.42488262910798125</v>
      </c>
      <c r="JH373" s="26">
        <f>IFERROR(Tableau17[[#This Row],[2008-T2-LUG]]/Tableau17[[#This Row],[2008-T2-TOTAL]],"")</f>
        <v>0.52347417840375587</v>
      </c>
      <c r="JI373" s="26">
        <f>IFERROR(Tableau17[[#This Row],[2014-T1-LDIV]]/Tableau17[[#This Row],[2014-T1-TOTAL]],"")</f>
        <v>0</v>
      </c>
      <c r="JJ373" s="26">
        <f>IFERROR(Tableau17[[#This Row],[2014-T1-LDVD]]/Tableau17[[#This Row],[2014-T1-TOTAL]],"")</f>
        <v>0</v>
      </c>
      <c r="JK373" s="26">
        <f>IFERROR(Tableau17[[#This Row],[2014-T1-LDVG]]/Tableau17[[#This Row],[2014-T1-TOTAL]],"")</f>
        <v>4.2592592592592592E-2</v>
      </c>
      <c r="JL373" s="26">
        <f>IFERROR(Tableau17[[#This Row],[2014-T1-LEXG]]/Tableau17[[#This Row],[2014-T1-TOTAL]],"")</f>
        <v>3.7037037037037038E-3</v>
      </c>
      <c r="JM373" s="26">
        <f>IFERROR(Tableau17[[#This Row],[2014-T1-LFG]]/Tableau17[[#This Row],[2014-T1-TOTAL]],"")</f>
        <v>4.2592592592592592E-2</v>
      </c>
      <c r="JN373" s="26">
        <f>IFERROR(Tableau17[[#This Row],[2014-T1-LFN]]/Tableau17[[#This Row],[2014-T1-TOTAL]],"")</f>
        <v>0.35370370370370369</v>
      </c>
      <c r="JO373" s="26">
        <f>IFERROR(Tableau17[[#This Row],[2014-T1-LUD]]/Tableau17[[#This Row],[2014-T1-TOTAL]],"")</f>
        <v>0.26111111111111113</v>
      </c>
      <c r="JP373" s="26">
        <f>IFERROR(Tableau17[[#This Row],[2014-T1-LUG]]/Tableau17[[#This Row],[2014-T1-TOTAL]],"")</f>
        <v>0.29629629629629628</v>
      </c>
      <c r="JQ373" s="26">
        <f>IFERROR(Tableau17[[#This Row],[2014-T2-LFN]]/Tableau17[[#This Row],[2014-T2-TOTAL]],"")</f>
        <v>0.41367521367521365</v>
      </c>
      <c r="JR373" s="26">
        <f>IFERROR(Tableau17[[#This Row],[2014-T2-LUD]]/Tableau17[[#This Row],[2014-T2-TOTAL]],"")</f>
        <v>0.27350427350427353</v>
      </c>
      <c r="JS373" s="26">
        <f>IFERROR(Tableau17[[#This Row],[2014-T2-LUG]]/Tableau17[[#This Row],[2014-T2-TOTAL]],"")</f>
        <v>0.31282051282051282</v>
      </c>
      <c r="JT373" s="26">
        <f>IFERROR(Tableau17[[#This Row],[2015-T1-BC-DIV]]/Tableau17[[#This Row],[2015-T1-TOTAL]],"")</f>
        <v>0</v>
      </c>
      <c r="JU373" s="26">
        <f>IFERROR(Tableau17[[#This Row],[2015-T1-BC-DLF]]/Tableau17[[#This Row],[2015-T1-TOTAL]],"")</f>
        <v>1.2722646310432569E-2</v>
      </c>
      <c r="JV373" s="26">
        <f>IFERROR(Tableau17[[#This Row],[2015-T1-BC-DVD]]/Tableau17[[#This Row],[2015-T1-TOTAL]],"")</f>
        <v>0</v>
      </c>
      <c r="JW373" s="26">
        <f>IFERROR(Tableau17[[#This Row],[2015-T1-BC-DVG]]/Tableau17[[#This Row],[2015-T1-TOTAL]],"")</f>
        <v>3.0534351145038167E-2</v>
      </c>
      <c r="JX373" s="26">
        <f>IFERROR(Tableau17[[#This Row],[2015-T1-BC-FG]]/Tableau17[[#This Row],[2015-T1-TOTAL]],"")</f>
        <v>3.3078880407124679E-2</v>
      </c>
      <c r="JY373" s="26">
        <f>IFERROR(Tableau17[[#This Row],[2015-T1-BC-FN]]/Tableau17[[#This Row],[2015-T1-TOTAL]],"")</f>
        <v>0.44529262086513993</v>
      </c>
      <c r="JZ373" s="26">
        <f>IFERROR(Tableau17[[#This Row],[2015-T1-BC-MDM]]/Tableau17[[#This Row],[2015-T1-TOTAL]],"")</f>
        <v>0</v>
      </c>
      <c r="KA373" s="26">
        <f>IFERROR(Tableau17[[#This Row],[2015-T1-BC-RDG]]/Tableau17[[#This Row],[2015-T1-TOTAL]],"")</f>
        <v>0</v>
      </c>
      <c r="KB373" s="26">
        <f>IFERROR(Tableau17[[#This Row],[2015-T1-BC-SOC]]/Tableau17[[#This Row],[2015-T1-TOTAL]],"")</f>
        <v>0.31806615776081426</v>
      </c>
      <c r="KC373" s="26">
        <f>IFERROR(Tableau17[[#This Row],[2015-T1-BC-UD]]/Tableau17[[#This Row],[2015-T1-TOTAL]],"")</f>
        <v>0.14249363867684478</v>
      </c>
      <c r="KD373" s="26">
        <f>IFERROR(Tableau17[[#This Row],[2015-T1-BC-UG]]/Tableau17[[#This Row],[2015-T1-TOTAL]],"")</f>
        <v>0</v>
      </c>
      <c r="KE373" s="26">
        <f>IFERROR(Tableau17[[#This Row],[2015-T1-BC-VEC]]/Tableau17[[#This Row],[2015-T1-TOTAL]],"")</f>
        <v>1.7811704834605598E-2</v>
      </c>
      <c r="KF373" s="26">
        <f>IFERROR(Tableau17[[#This Row],[2015-T2-BC-DVG]]/Tableau17[[#This Row],[2015-T2-TOTAL]],"")</f>
        <v>0</v>
      </c>
      <c r="KG373" s="26">
        <f>IFERROR(Tableau17[[#This Row],[2015-T2-BC-FN]]/Tableau17[[#This Row],[2015-T2-TOTAL]],"")</f>
        <v>0.54090909090909089</v>
      </c>
      <c r="KH373" s="26">
        <f>IFERROR(Tableau17[[#This Row],[2015-T2-BC-SOC]]/Tableau17[[#This Row],[2015-T2-TOTAL]],"")</f>
        <v>0.45909090909090911</v>
      </c>
      <c r="KI373" s="26">
        <f>IFERROR(Tableau17[[#This Row],[2015-T2-BC-UD]]/Tableau17[[#This Row],[2015-T2-TOTAL]],"")</f>
        <v>0</v>
      </c>
      <c r="KJ373" s="26">
        <f>IFERROR(Tableau17[[#This Row],[2015-T2-BC-UG]]/Tableau17[[#This Row],[2015-T2-TOTAL]],"")</f>
        <v>0</v>
      </c>
      <c r="KK373" s="26">
        <f>IFERROR(Tableau17[[#This Row],[2017 (L)-T1-COM]]/Tableau17[[#This Row],[2017 (L)-T1-TOTAL]],"")</f>
        <v>0</v>
      </c>
      <c r="KL373" s="26">
        <f>IFERROR(Tableau17[[#This Row],[2017 (L)-T1-DIV]]/Tableau17[[#This Row],[2017 (L)-T1-TOTAL]],"")</f>
        <v>4.7846889952153108E-3</v>
      </c>
      <c r="KM373" s="26">
        <f>IFERROR(Tableau17[[#This Row],[2017 (L)-T1-DLF]]/Tableau17[[#This Row],[2017 (L)-T1-TOTAL]],"")</f>
        <v>2.1531100478468901E-2</v>
      </c>
      <c r="KN373" s="26">
        <f>IFERROR(Tableau17[[#This Row],[2017 (L)-T1-DVD]]/Tableau17[[#This Row],[2017 (L)-T1-TOTAL]],"")</f>
        <v>0</v>
      </c>
      <c r="KO373" s="26">
        <f>IFERROR(Tableau17[[#This Row],[2017 (L)-T1-DVG]]/Tableau17[[#This Row],[2017 (L)-T1-TOTAL]],"")</f>
        <v>9.5693779904306216E-3</v>
      </c>
      <c r="KP373" s="26">
        <f>IFERROR(Tableau17[[#This Row],[2017 (L)-T1-ECO]]/Tableau17[[#This Row],[2017 (L)-T1-TOTAL]],"")</f>
        <v>2.6315789473684209E-2</v>
      </c>
      <c r="KQ373" s="26">
        <f>IFERROR(Tableau17[[#This Row],[2017 (L)-T1-EXD]]/Tableau17[[#This Row],[2017 (L)-T1-TOTAL]],"")</f>
        <v>7.1770334928229667E-3</v>
      </c>
      <c r="KR373" s="26">
        <f>IFERROR(Tableau17[[#This Row],[2017 (L)-T1-EXG]]/Tableau17[[#This Row],[2017 (L)-T1-TOTAL]],"")</f>
        <v>7.1770334928229667E-3</v>
      </c>
      <c r="KS373" s="26">
        <f>IFERROR(Tableau17[[#This Row],[2017 (L)-T1-FI]]/Tableau17[[#This Row],[2017 (L)-T1-TOTAL]],"")</f>
        <v>0.11483253588516747</v>
      </c>
      <c r="KT373" s="26">
        <f>IFERROR(Tableau17[[#This Row],[2017 (L)-T1-FN]]/Tableau17[[#This Row],[2017 (L)-T1-TOTAL]],"")</f>
        <v>0.37799043062200954</v>
      </c>
      <c r="KU373" s="26">
        <f>IFERROR(Tableau17[[#This Row],[2017 (L)-T1-LR]]/Tableau17[[#This Row],[2017 (L)-T1-TOTAL]],"")</f>
        <v>0.18181818181818182</v>
      </c>
      <c r="KV373" s="26">
        <f>IFERROR(Tableau17[[#This Row],[2017 (L)-T1-MDM]]/Tableau17[[#This Row],[2017 (L)-T1-TOTAL]],"")</f>
        <v>0</v>
      </c>
      <c r="KW373" s="26">
        <f>IFERROR(Tableau17[[#This Row],[2017 (L)-T1-RDG]]/Tableau17[[#This Row],[2017 (L)-T1-TOTAL]],"")</f>
        <v>0</v>
      </c>
      <c r="KX373" s="26">
        <f>IFERROR(Tableau17[[#This Row],[2017 (L)-T1-REG]]/Tableau17[[#This Row],[2017 (L)-T1-TOTAL]],"")</f>
        <v>0</v>
      </c>
      <c r="KY373" s="26">
        <f>IFERROR(Tableau17[[#This Row],[2017 (L)-T1-REM]]/Tableau17[[#This Row],[2017 (L)-T1-TOTAL]],"")</f>
        <v>0.21291866028708134</v>
      </c>
      <c r="KZ373" s="26">
        <f>IFERROR(Tableau17[[#This Row],[2017 (L)-T1-SOC]]/Tableau17[[#This Row],[2017 (L)-T1-TOTAL]],"")</f>
        <v>3.5885167464114832E-2</v>
      </c>
      <c r="LA373" s="26">
        <f>IFERROR(Tableau17[[#This Row],[2017 (L)-T1-UDI]]/Tableau17[[#This Row],[2017 (L)-T1-TOTAL]],"")</f>
        <v>0</v>
      </c>
      <c r="LB373" s="26">
        <f>IFERROR(Tableau17[[#This Row],[2017 (L)-T2-FI]]/Tableau17[[#This Row],[2017 (L)-T2-TOTAL]],"")</f>
        <v>0</v>
      </c>
      <c r="LC373" s="26">
        <f>IFERROR(Tableau17[[#This Row],[2017 (L)-T2-FN]]/Tableau17[[#This Row],[2017 (L)-T2-TOTAL]],"")</f>
        <v>0.57306590257879653</v>
      </c>
      <c r="LD373" s="26">
        <f>IFERROR(Tableau17[[#This Row],[2017 (L)-T2-LR]]/Tableau17[[#This Row],[2017 (L)-T2-TOTAL]],"")</f>
        <v>0</v>
      </c>
      <c r="LE373" s="26">
        <f>IFERROR(Tableau17[[#This Row],[2017 (L)-T2-MDM]]/Tableau17[[#This Row],[2017 (L)-T2-TOTAL]],"")</f>
        <v>0</v>
      </c>
      <c r="LF373" s="26">
        <f>IFERROR(Tableau17[[#This Row],[2017 (L)-T2-REM]]/Tableau17[[#This Row],[2017 (L)-T2-TOTAL]],"")</f>
        <v>0.42693409742120342</v>
      </c>
      <c r="LG373" s="26">
        <f>IFERROR(Tableau17[[#This Row],[2017-T1-ARTHAUD Nathalie]]/Tableau17[[#This Row],[2017-T1-TOTAL]],"")</f>
        <v>3.8119440914866584E-3</v>
      </c>
      <c r="LH373" s="26">
        <f>IFERROR(Tableau17[[#This Row],[2017-T1-ASSELINEAU Fran]]/Tableau17[[#This Row],[2017-T1-TOTAL]],"")</f>
        <v>8.8945362134688691E-3</v>
      </c>
      <c r="LI373" s="26">
        <f>IFERROR(Tableau17[[#This Row],[2017-T1-CHEMINADE Jacques]]/Tableau17[[#This Row],[2017-T1-TOTAL]],"")</f>
        <v>1.2706480304955528E-3</v>
      </c>
      <c r="LJ373" s="26">
        <f>IFERROR(Tableau17[[#This Row],[2017-T1-DUPONT-AIGNAN Nicolas]]/Tableau17[[#This Row],[2017-T1-TOTAL]],"")</f>
        <v>4.8284625158831002E-2</v>
      </c>
      <c r="LK373" s="26">
        <f>IFERROR(Tableau17[[#This Row],[2017-T1-FILLON Fran]]/Tableau17[[#This Row],[2017-T1-TOTAL]],"")</f>
        <v>0.21601016518424396</v>
      </c>
      <c r="LL373" s="26">
        <f>IFERROR(Tableau17[[#This Row],[2017-T1-HAMON Beno]]/Tableau17[[#This Row],[2017-T1-TOTAL]],"")</f>
        <v>2.9224904701397714E-2</v>
      </c>
      <c r="LM373" s="26">
        <f>IFERROR(Tableau17[[#This Row],[2017-T1-LASSALLE Jean]]/Tableau17[[#This Row],[2017-T1-TOTAL]],"")</f>
        <v>0</v>
      </c>
      <c r="LN373" s="26">
        <f>IFERROR(Tableau17[[#This Row],[2017-T1-LE PEN Marine]]/Tableau17[[#This Row],[2017-T1-TOTAL]],"")</f>
        <v>0.34942820838627703</v>
      </c>
      <c r="LO373" s="26">
        <f>IFERROR(Tableau17[[#This Row],[2017-T1-M Jean-Luc]]/Tableau17[[#This Row],[2017-T1-TOTAL]],"")</f>
        <v>0.18170266836086404</v>
      </c>
      <c r="LP373" s="26">
        <f>IFERROR(Tableau17[[#This Row],[2017-T1-MACRON Emmanuel]]/Tableau17[[#This Row],[2017-T1-TOTAL]],"")</f>
        <v>0.15883100381194409</v>
      </c>
      <c r="LQ373" s="26">
        <f>IFERROR(Tableau17[[#This Row],[2017-T1-POUTOU Philippe]]/Tableau17[[#This Row],[2017-T1-TOTAL]],"")</f>
        <v>2.5412960609911056E-3</v>
      </c>
      <c r="LR373" s="26">
        <f>IFERROR(Tableau17[[#This Row],[2017-T2-LE PEN Marine]]/Tableau17[[#This Row],[2017-T2-TOTAL]],"")</f>
        <v>0.5545977011494253</v>
      </c>
      <c r="LS373" s="26">
        <f>IFERROR(Tableau17[[#This Row],[2017-T2-MACRON Emmanuel]]/Tableau17[[#This Row],[2017-T2-TOTAL]],"")</f>
        <v>0.4454022988505747</v>
      </c>
      <c r="LT373" s="26">
        <f>IFERROR(Tableau17[[#This Row],[2019-T1-ALEXANDRE Audric]]/Tableau17[[#This Row],[2019-T1-TOTAL]],"")</f>
        <v>0</v>
      </c>
      <c r="LU373" s="26">
        <f>IFERROR(Tableau17[[#This Row],[2019-T1-ARTHAUD Nathalie]]/Tableau17[[#This Row],[2019-T1-TOTAL]],"")</f>
        <v>2.5380710659898475E-3</v>
      </c>
      <c r="LV373" s="26">
        <f>IFERROR(Tableau17[[#This Row],[2019-T1-ASSELINEAU François]]/Tableau17[[#This Row],[2019-T1-TOTAL]],"")</f>
        <v>5.076142131979695E-3</v>
      </c>
      <c r="LW373" s="26">
        <f>IFERROR(Tableau17[[#This Row],[2019-T1-AUBRY Manon]]/Tableau17[[#This Row],[2019-T1-TOTAL]],"")</f>
        <v>8.1218274111675121E-2</v>
      </c>
      <c r="LX373" s="26">
        <f>IFERROR(Tableau17[[#This Row],[2019-T1-AZERGUI Nagib]]/Tableau17[[#This Row],[2019-T1-TOTAL]],"")</f>
        <v>2.5380710659898475E-3</v>
      </c>
      <c r="LY373" s="26">
        <f>IFERROR(Tableau17[[#This Row],[2019-T1-BARDELLA Jordan]]/Tableau17[[#This Row],[2019-T1-TOTAL]],"")</f>
        <v>0.40609137055837563</v>
      </c>
      <c r="LZ373" s="26">
        <f>IFERROR(Tableau17[[#This Row],[2019-T1-BELLAMY François-Xavier]]/Tableau17[[#This Row],[2019-T1-TOTAL]],"")</f>
        <v>8.1218274111675121E-2</v>
      </c>
      <c r="MA373" s="26">
        <f>IFERROR(Tableau17[[#This Row],[2019-T1-BIDOU Olivier]]/Tableau17[[#This Row],[2019-T1-TOTAL]],"")</f>
        <v>5.076142131979695E-3</v>
      </c>
      <c r="MB373" s="26">
        <f>IFERROR(Tableau17[[#This Row],[2019-T1-BOURG Dominique]]/Tableau17[[#This Row],[2019-T1-TOTAL]],"")</f>
        <v>2.2842639593908629E-2</v>
      </c>
      <c r="MC373" s="26">
        <f>IFERROR(Tableau17[[#This Row],[2019-T1-BROSSAT Ian]]/Tableau17[[#This Row],[2019-T1-TOTAL]],"")</f>
        <v>2.7918781725888325E-2</v>
      </c>
      <c r="MD373" s="26">
        <f>IFERROR(Tableau17[[#This Row],[2019-T1-CAILLAUD Sophie]]/Tableau17[[#This Row],[2019-T1-TOTAL]],"")</f>
        <v>0</v>
      </c>
      <c r="ME373" s="26">
        <f>IFERROR(Tableau17[[#This Row],[2019-T1-CAMUS Renaud]]/Tableau17[[#This Row],[2019-T1-TOTAL]],"")</f>
        <v>0</v>
      </c>
      <c r="MF373" s="26">
        <f>IFERROR(Tableau17[[#This Row],[2019-T1-CHALENÇON Christophe]]/Tableau17[[#This Row],[2019-T1-TOTAL]],"")</f>
        <v>0</v>
      </c>
      <c r="MG373" s="26">
        <f>IFERROR(Tableau17[[#This Row],[2019-T1-CORBET Cathy Denise Ginette]]/Tableau17[[#This Row],[2019-T1-TOTAL]],"")</f>
        <v>0</v>
      </c>
      <c r="MH373" s="26">
        <f>IFERROR(Tableau17[[#This Row],[2019-T1-DE PREVOISIN Robert]]/Tableau17[[#This Row],[2019-T1-TOTAL]],"")</f>
        <v>0</v>
      </c>
      <c r="MI373" s="26">
        <f>IFERROR(Tableau17[[#This Row],[2019-T1-DELFEL Thérèse]]/Tableau17[[#This Row],[2019-T1-TOTAL]],"")</f>
        <v>0</v>
      </c>
      <c r="MJ373" s="26">
        <f>IFERROR(Tableau17[[#This Row],[2019-T1-DIEUMEGARD Pierre]]/Tableau17[[#This Row],[2019-T1-TOTAL]],"")</f>
        <v>0</v>
      </c>
      <c r="MK373" s="26">
        <f>IFERROR(Tableau17[[#This Row],[2019-T1-DUPONT-AIGNAN Nicolas]]/Tableau17[[#This Row],[2019-T1-TOTAL]],"")</f>
        <v>4.3147208121827409E-2</v>
      </c>
      <c r="ML373" s="26">
        <f>IFERROR(Tableau17[[#This Row],[2019-T1-GERNIGON Yves]]/Tableau17[[#This Row],[2019-T1-TOTAL]],"")</f>
        <v>2.5380710659898475E-3</v>
      </c>
      <c r="MM373" s="26">
        <f>IFERROR(Tableau17[[#This Row],[2019-T1-GLUCKSMANN Raphaël]]/Tableau17[[#This Row],[2019-T1-TOTAL]],"")</f>
        <v>3.8071065989847719E-2</v>
      </c>
      <c r="MN373" s="26">
        <f>IFERROR(Tableau17[[#This Row],[2019-T1-HAMON Benoît]]/Tableau17[[#This Row],[2019-T1-TOTAL]],"")</f>
        <v>1.2690355329949238E-2</v>
      </c>
      <c r="MO373" s="26">
        <f>IFERROR(Tableau17[[#This Row],[2019-T1-HELGEN Gilles]]/Tableau17[[#This Row],[2019-T1-TOTAL]],"")</f>
        <v>0</v>
      </c>
      <c r="MP373" s="26">
        <f>IFERROR(Tableau17[[#This Row],[2019-T1-JADOT Yannick]]/Tableau17[[#This Row],[2019-T1-TOTAL]],"")</f>
        <v>0.1065989847715736</v>
      </c>
      <c r="MQ373" s="26">
        <f>IFERROR(Tableau17[[#This Row],[2019-T1-LAGARDE Jean-Christophe]]/Tableau17[[#This Row],[2019-T1-TOTAL]],"")</f>
        <v>1.2690355329949238E-2</v>
      </c>
      <c r="MR373" s="26">
        <f>IFERROR(Tableau17[[#This Row],[2019-T1-LALANNE Francis]]/Tableau17[[#This Row],[2019-T1-TOTAL]],"")</f>
        <v>7.6142131979695434E-3</v>
      </c>
      <c r="MS373" s="26">
        <f>IFERROR(Tableau17[[#This Row],[2019-T1-LOISEAU Nathalie]]/Tableau17[[#This Row],[2019-T1-TOTAL]],"")</f>
        <v>0.14213197969543148</v>
      </c>
      <c r="MT373" s="26">
        <f>IFERROR(Tableau17[[#This Row],[2019-T1-MARIE Florie]]/Tableau17[[#This Row],[2019-T1-TOTAL]],"")</f>
        <v>0</v>
      </c>
      <c r="MU373" s="26">
        <f>IFERROR(Tableau17[[#This Row],[2008-T1-MACROEXTRDROITE]]/Tableau17[[#This Row],[2008-T1-MACROTOTALE]],"")</f>
        <v>0.10824742268041238</v>
      </c>
      <c r="MV373" s="26">
        <f>IFERROR(Tableau17[[#This Row],[2008-T1-MACRODROITE]]/Tableau17[[#This Row],[2008-T1-MACROTOTALE]],"")</f>
        <v>0.38917525773195877</v>
      </c>
      <c r="MW373" s="26">
        <f>IFERROR(Tableau17[[#This Row],[2008-T1-MACROCENTRE]]/Tableau17[[#This Row],[2008-T1-MACROTOTALE]],"")</f>
        <v>0</v>
      </c>
      <c r="MX373" s="26">
        <f>IFERROR(Tableau17[[#This Row],[2008-T1-MACROGAUCHE]]/Tableau17[[#This Row],[2008-T1-MACROTOTALE]],"")</f>
        <v>0.50257731958762886</v>
      </c>
      <c r="MY373" s="26">
        <f>IFERROR(Tableau17[[#This Row],[2008-T1-MACROAUTRE]]/Tableau17[[#This Row],[2008-T1-MACROTOTALE]],"")</f>
        <v>0</v>
      </c>
      <c r="MZ373" s="26">
        <f>IFERROR(Tableau17[[#This Row],[2008-T2-MACROEXTRDROITE]]/Tableau17[[#This Row],[2008-T2-MACROTOTALE]],"")</f>
        <v>5.1643192488262914E-2</v>
      </c>
      <c r="NA373" s="26">
        <f>IFERROR(Tableau17[[#This Row],[2008-T2-MACRODROITE]]/Tableau17[[#This Row],[2008-T2-MACROTOTALE]],"")</f>
        <v>0.42488262910798125</v>
      </c>
      <c r="NB373" s="26">
        <f>IFERROR(Tableau17[[#This Row],[2008-T2-MACROCENTRE]]/Tableau17[[#This Row],[2008-T2-MACROTOTALE]],"")</f>
        <v>0</v>
      </c>
      <c r="NC373" s="26">
        <f>IFERROR(Tableau17[[#This Row],[2008-T2-MACROGAUCHE]]/Tableau17[[#This Row],[2008-T2-MACROTOTALE]],"")</f>
        <v>0.52347417840375587</v>
      </c>
      <c r="ND373" s="26">
        <f>IFERROR(Tableau17[[#This Row],[2008-T2-MACROAUTRE]]/Tableau17[[#This Row],[2008-T2-MACROTOTALE]],"")</f>
        <v>0</v>
      </c>
      <c r="NE373" s="26">
        <f>IFERROR(Tableau17[[#This Row],[2014-T1-MACROEXTRDROITE]]/Tableau17[[#This Row],[2014-T1-MACROTOTALE]],"")</f>
        <v>0.35370370370370369</v>
      </c>
      <c r="NF373" s="26">
        <f>IFERROR(Tableau17[[#This Row],[2014-T1-MACRODROITE]]/Tableau17[[#This Row],[2014-T1-MACROTOTALE]],"")</f>
        <v>0.26111111111111113</v>
      </c>
      <c r="NG373" s="26">
        <f>IFERROR(Tableau17[[#This Row],[2014-T1-MACROCENTRE]]/Tableau17[[#This Row],[2014-T1-MACROTOTALE]],"")</f>
        <v>0</v>
      </c>
      <c r="NH373" s="26">
        <f>IFERROR(Tableau17[[#This Row],[2014-T1-MACROGAUCHE]]/Tableau17[[#This Row],[2014-T1-MACROTOTALE]],"")</f>
        <v>0.38518518518518519</v>
      </c>
      <c r="NI373" s="26">
        <f>IFERROR(Tableau17[[#This Row],[2014-T1-MACROAUTRE]]/Tableau17[[#This Row],[2014-T1-MACROTOTALE]],"")</f>
        <v>0</v>
      </c>
      <c r="NJ373" s="26">
        <f>IFERROR(Tableau17[[#This Row],[2014-T2-MACROEXTRDROITE]]/Tableau17[[#This Row],[2014-T2-MACROTOTALE]],"")</f>
        <v>0.41367521367521365</v>
      </c>
      <c r="NK373" s="26">
        <f>IFERROR(Tableau17[[#This Row],[2014-T2-MACRODROITE]]/Tableau17[[#This Row],[2014-T2-MACROTOTALE]],"")</f>
        <v>0.27350427350427353</v>
      </c>
      <c r="NL373" s="26">
        <f>IFERROR(Tableau17[[#This Row],[2014-T2-MACROCENTRE]]/Tableau17[[#This Row],[2014-T2-MACROTOTALE]],"")</f>
        <v>0</v>
      </c>
      <c r="NM373" s="26">
        <f>IFERROR(Tableau17[[#This Row],[2014-T2-MACROGAUCHE]]/Tableau17[[#This Row],[2014-T2-MACROTOTALE]],"")</f>
        <v>0.31282051282051282</v>
      </c>
      <c r="NN373" s="26">
        <f>IFERROR(Tableau17[[#This Row],[2014-T2-MACROAUTRE]]/Tableau17[[#This Row],[2014-T2-MACROTOTALE]],"")</f>
        <v>0</v>
      </c>
      <c r="NO373" s="26">
        <f>IFERROR( Tableau17[[#This Row],[2015-T1-MACROEXTRDROITE]]/Tableau17[[#This Row],[2015-T1-MACROTOTALE]],"")</f>
        <v>0.4580152671755725</v>
      </c>
      <c r="NP373" s="26">
        <f>IFERROR(Tableau17[[#This Row],[2015-T1-MACRODROITE]]/Tableau17[[#This Row],[2015-T1-MACROTOTALE]],"")</f>
        <v>0.14249363867684478</v>
      </c>
      <c r="NQ373" s="26">
        <f>IFERROR(Tableau17[[#This Row],[2015-T1-MACROCENTRE]]/Tableau17[[#This Row],[2015-T1-MACROTOTALE]],"")</f>
        <v>0</v>
      </c>
      <c r="NR373" s="26">
        <f>IFERROR(Tableau17[[#This Row],[2015-T1-MACROGAUCHE]]/Tableau17[[#This Row],[2015-T1-MACROTOTALE]],"")</f>
        <v>0.39949109414758271</v>
      </c>
      <c r="NS373" s="26">
        <f>IFERROR(Tableau17[[#This Row],[2015-T1-MACROAUTRE]]/Tableau17[[#This Row],[2015-T1-MACROTOTALE]],"")</f>
        <v>0</v>
      </c>
      <c r="NT373" s="26">
        <f>IFERROR(Tableau17[[#This Row],[2015-T2-MACROEXTRDROITE]]/Tableau17[[#This Row],[2015-T2-MACROTOTALE]],"")</f>
        <v>0.54090909090909089</v>
      </c>
      <c r="NU373" s="26">
        <f>IFERROR(Tableau17[[#This Row],[2015-T2-MACRODROITE]]/Tableau17[[#This Row],[2015-T2-MACROTOTALE]],"")</f>
        <v>0</v>
      </c>
      <c r="NV373" s="26">
        <f>IFERROR(Tableau17[[#This Row],[2015-T2-MACROCENTRE]]/Tableau17[[#This Row],[2015-T2-MACROTOTALE]],"")</f>
        <v>0</v>
      </c>
      <c r="NW373" s="26">
        <f>IFERROR(Tableau17[[#This Row],[2015-T2-MACROGAUCHE]]/Tableau17[[#This Row],[2015-T2-MACROTOTALE]],"")</f>
        <v>0.45909090909090911</v>
      </c>
      <c r="NX373" s="26">
        <f>IFERROR(Tableau17[[#This Row],[2015-T2-MACROAUTRE]]/Tableau17[[#This Row],[2015-T2-MACROTOTALE]],"")</f>
        <v>0</v>
      </c>
      <c r="NY373" s="26">
        <f>IFERROR(Tableau17[[#This Row],[2017-T1-MACROEXTRDROITE]]/Tableau17[[#This Row],[2017-T1-MACROTOTALE]],"")</f>
        <v>0.4078780177890724</v>
      </c>
      <c r="NZ373" s="26">
        <f>IFERROR(Tableau17[[#This Row],[2017-T1-MACRODROITE]]/Tableau17[[#This Row],[2017-T1-MACROTOTALE]],"")</f>
        <v>0.21601016518424396</v>
      </c>
      <c r="OA373" s="26">
        <f>IFERROR(Tableau17[[#This Row],[2017-T1-MACROCENTRE]]/Tableau17[[#This Row],[2017-T1-MACROTOTALE]],"")</f>
        <v>0.15883100381194409</v>
      </c>
      <c r="OB373" s="26">
        <f>IFERROR(Tableau17[[#This Row],[2017-T1-MACROGAUCHE]]/Tableau17[[#This Row],[2017-T1-MACROTOTALE]],"")</f>
        <v>0.21728081321473952</v>
      </c>
      <c r="OC373" s="26">
        <f>IFERROR(Tableau17[[#This Row],[2017-T1-MACROAUTRE]]/Tableau17[[#This Row],[2017-T1-MACROTOTALE]],"")</f>
        <v>0</v>
      </c>
      <c r="OD373" s="26">
        <f>IFERROR(Tableau17[[#This Row],[2017-T2-MACROEXTRDROITE]]/Tableau17[[#This Row],[2017-T2-MACROTOTALE]],"")</f>
        <v>0.5545977011494253</v>
      </c>
      <c r="OE373" s="26">
        <f>IFERROR(Tableau17[[#This Row],[2017-T2-MACRODROITE]]/Tableau17[[#This Row],[2017-T2-MACROTOTALE]],"")</f>
        <v>0</v>
      </c>
      <c r="OF373" s="26">
        <f>IFERROR(Tableau17[[#This Row],[2017-T2-MACROCENTRE]]/Tableau17[[#This Row],[2017-T2-MACROTOTALE]],"")</f>
        <v>0.4454022988505747</v>
      </c>
      <c r="OG373" s="26">
        <f>IFERROR(Tableau17[[#This Row],[2017-T2-MACROGAUCHE]]/Tableau17[[#This Row],[2017-T2-MACROTOTALE]],"")</f>
        <v>0</v>
      </c>
      <c r="OH373" s="26">
        <f>IFERROR(Tableau17[[#This Row],[2017-T2-MACROAUTRE]]/Tableau17[[#This Row],[2017-T2-MACROTOTALE]],"")</f>
        <v>0</v>
      </c>
      <c r="OI373" s="26">
        <f>IFERROR(Tableau17[[#This Row],[2019-T1-MACROEXTRDROITE]]/Tableau17[[#This Row],[2019-T1-MACROTOTALE]],"")</f>
        <v>0.4466501240694789</v>
      </c>
      <c r="OJ373" s="26">
        <f>IFERROR(Tableau17[[#This Row],[2019-T1-MACRODROITE]]/Tableau17[[#This Row],[2019-T1-MACROTOTALE]],"")</f>
        <v>9.1811414392059559E-2</v>
      </c>
      <c r="OK373" s="26">
        <f>IFERROR(Tableau17[[#This Row],[2019-T1-MACROCENTRE]]/Tableau17[[#This Row],[2019-T1-MACROTOTALE]],"")</f>
        <v>0.13895781637717122</v>
      </c>
      <c r="OL373" s="26">
        <f>IFERROR(Tableau17[[#This Row],[2019-T1-MACROGAUCHE]]/Tableau17[[#This Row],[2019-T1-MACROTOTALE]],"")</f>
        <v>0.26302729528535979</v>
      </c>
      <c r="OM373" s="26">
        <f>IFERROR(Tableau17[[#This Row],[2019-T1-MACROAUTRE]]/Tableau17[[#This Row],[2019-T1-MACROTOTALE]],"")</f>
        <v>5.9553349875930521E-2</v>
      </c>
      <c r="ON373" s="26">
        <f>IFERROR(Tableau17[[#This Row],[2020-T1-MACROEXTRDROITE]]/Tableau17[[#This Row],[2020-T1-MACROTOTALE]],"")</f>
        <v>0.45014245014245013</v>
      </c>
      <c r="OO373" s="26">
        <f>IFERROR(Tableau17[[#This Row],[2020-T1-MACRODROITE]]/Tableau17[[#This Row],[2020-T1-MACROTOTALE]],"")</f>
        <v>0.29344729344729342</v>
      </c>
      <c r="OP373" s="26">
        <f>IFERROR(Tableau17[[#This Row],[2020-T1-MACROCENTRE]]/Tableau17[[#This Row],[2020-T1-MACROTOTALE]],"")</f>
        <v>2.564102564102564E-2</v>
      </c>
      <c r="OQ373" s="26">
        <f>IFERROR(Tableau17[[#This Row],[2020-T1-MACROGAUCHE]]/Tableau17[[#This Row],[2020-T1-MACROTOTALE]],"")</f>
        <v>0.23076923076923078</v>
      </c>
      <c r="OR373" s="26">
        <f>IFERROR(Tableau17[[#This Row],[2020-T1-MACROAUTRE]]/Tableau17[[#This Row],[2020-T1-MACROTOTALE]],"")</f>
        <v>0</v>
      </c>
      <c r="OS373" s="26">
        <f>IFERROR(Tableau17[[#This Row],[2017 (L)-T1-MACROEXTRDROITE]]/Tableau17[[#This Row],[2017 (L)-T1-MACROTOTALE]],"")</f>
        <v>0.40669856459330145</v>
      </c>
      <c r="OT373" s="26">
        <f>IFERROR(Tableau17[[#This Row],[2017 (L)-T1-MACRODROITE]]/Tableau17[[#This Row],[2017 (L)-T1-MACROTOTALE]],"")</f>
        <v>0.18181818181818182</v>
      </c>
      <c r="OU373" s="26">
        <f>IFERROR(Tableau17[[#This Row],[2017 (L)-T1-MACROCENTRE]]/Tableau17[[#This Row],[2017 (L)-T1-MACROTOTALE]],"")</f>
        <v>0.21291866028708134</v>
      </c>
      <c r="OV373" s="26">
        <f>IFERROR(Tableau17[[#This Row],[2017 (L)-T1-MACROGAUCHE]]/Tableau17[[#This Row],[2017 (L)-T1-MACROTOTALE]],"")</f>
        <v>0.19377990430622011</v>
      </c>
      <c r="OW373" s="26">
        <f>IFERROR(Tableau17[[#This Row],[2017 (L)-T1-MACROAUTRE]]/Tableau17[[#This Row],[2017 (L)-T1-MACROTOTALE]],"")</f>
        <v>4.7846889952153108E-3</v>
      </c>
      <c r="OX373" s="26">
        <f>IFERROR(Tableau17[[#This Row],[2017 (L)-T2-MACROEXTRDROITE]]/Tableau17[[#This Row],[2017 (L)-T2-MACROTOTALE]],"")</f>
        <v>0.57306590257879653</v>
      </c>
      <c r="OY373" s="26">
        <f>IFERROR(Tableau17[[#This Row],[2017 (L)-T2-MACRODROITE]]/Tableau17[[#This Row],[2017 (L)-T2-MACROTOTALE]],"")</f>
        <v>0</v>
      </c>
      <c r="OZ373" s="26">
        <f>IFERROR(Tableau17[[#This Row],[2017 (L)-T2-MACROCENTRE]]/Tableau17[[#This Row],[2017 (L)-T2-MACROTOTALE]],"")</f>
        <v>0.42693409742120342</v>
      </c>
      <c r="PA373" s="26">
        <f>IFERROR(Tableau17[[#This Row],[2017 (L)-T2-MACROGAUCHE]]/Tableau17[[#This Row],[2017 (L)-T2-MACROTOTALE]],"")</f>
        <v>0</v>
      </c>
      <c r="PB373" s="26">
        <f>IFERROR(Tableau17[[#This Row],[2017 (L)-T2-MACROAUTRE]]/Tableau17[[#This Row],[2017 (L)-T2-MACROTOTALE]],"")</f>
        <v>0</v>
      </c>
      <c r="PC373" s="26">
        <f>IFERROR(Tableau17[[#This Row],[2008_T1_PROCUS]]/Tableau17[[#This Row],[2008_T1_INSCRITS]],0)</f>
        <v>2.911208151382824E-3</v>
      </c>
      <c r="PD373" s="26">
        <f>IFERROR(Tableau17[[#This Row],[2008_T2_PROCUS]]/Tableau17[[#This Row],[2008_T2_INSCRITS]],0)</f>
        <v>8.7336244541484712E-3</v>
      </c>
      <c r="PE373" s="26">
        <f>Tableau17[[#This Row],[2014_T1_PROCUS]]/Tableau17[[#This Row],[2014_T1_INSCRITS]]</f>
        <v>4.5766590389016018E-3</v>
      </c>
      <c r="PF373" s="26">
        <f>IFERROR(Tableau17[[#This Row],[2014_T2_PROCUS]]/Tableau17[[#This Row],[2014_T2_INSCRITS]],0)</f>
        <v>4.5766590389016018E-3</v>
      </c>
    </row>
    <row r="374" spans="1:422" hidden="1" x14ac:dyDescent="0.2">
      <c r="A374" s="1">
        <v>6</v>
      </c>
      <c r="B374" s="1" t="s">
        <v>448</v>
      </c>
      <c r="C374" s="1" t="s">
        <v>460</v>
      </c>
      <c r="D374" s="1" t="s">
        <v>460</v>
      </c>
      <c r="E374" s="1">
        <v>1244</v>
      </c>
      <c r="F374" s="1">
        <v>5.4329090000000004</v>
      </c>
      <c r="G374" s="1">
        <v>43.321371999999997</v>
      </c>
      <c r="H374" s="3">
        <v>892</v>
      </c>
      <c r="I374" s="3">
        <v>224</v>
      </c>
      <c r="K374" s="1">
        <v>3</v>
      </c>
      <c r="L374" s="1">
        <v>29</v>
      </c>
      <c r="M374" s="1">
        <v>14</v>
      </c>
      <c r="P374" s="1">
        <v>61</v>
      </c>
      <c r="Q374" s="1">
        <v>16</v>
      </c>
      <c r="R374" s="1">
        <v>82</v>
      </c>
      <c r="S374" s="1">
        <v>42</v>
      </c>
      <c r="T374" s="1">
        <v>19</v>
      </c>
      <c r="U374" s="1">
        <v>266</v>
      </c>
      <c r="V374" s="1">
        <v>883</v>
      </c>
      <c r="W374" s="1">
        <v>491</v>
      </c>
      <c r="X374" s="1">
        <v>4</v>
      </c>
      <c r="Y374" s="2">
        <v>0.55605888999999997</v>
      </c>
      <c r="Z374" s="1">
        <v>883</v>
      </c>
      <c r="AA374" s="1">
        <v>492</v>
      </c>
      <c r="AB374" s="1">
        <v>8</v>
      </c>
      <c r="AC374" s="2">
        <v>0.55719138999999995</v>
      </c>
      <c r="AD374" s="1">
        <v>892</v>
      </c>
      <c r="AE374" s="1">
        <v>272</v>
      </c>
      <c r="AF374" s="2">
        <v>0.30493273999999998</v>
      </c>
      <c r="AG374" s="1">
        <f t="shared" si="5"/>
        <v>224</v>
      </c>
      <c r="AH374" s="1">
        <v>900</v>
      </c>
      <c r="AI374" s="1">
        <v>506</v>
      </c>
      <c r="AJ374" s="1">
        <v>7</v>
      </c>
      <c r="AK374" s="2">
        <v>0.56222221999999999</v>
      </c>
      <c r="AL374" s="1">
        <v>900</v>
      </c>
      <c r="AM374" s="1">
        <v>574</v>
      </c>
      <c r="AN374" s="1">
        <v>9</v>
      </c>
      <c r="AO374" s="2">
        <v>0.63777777999999996</v>
      </c>
      <c r="AP374" s="1">
        <v>892</v>
      </c>
      <c r="AQ374" s="1">
        <v>394</v>
      </c>
      <c r="AR374" s="2">
        <v>0.44170404000000002</v>
      </c>
      <c r="AS374" s="1">
        <v>892</v>
      </c>
      <c r="AT374" s="1">
        <v>409</v>
      </c>
      <c r="AU374" s="2">
        <v>0.45852018</v>
      </c>
      <c r="AV374" s="1">
        <v>881</v>
      </c>
      <c r="AW374" s="1">
        <v>365</v>
      </c>
      <c r="AX374" s="2">
        <v>0.41430192999999998</v>
      </c>
      <c r="AY374" s="1">
        <v>881</v>
      </c>
      <c r="AZ374" s="1">
        <v>311</v>
      </c>
      <c r="BA374" s="2">
        <v>0.35300795000000001</v>
      </c>
      <c r="BB374" s="1">
        <v>883</v>
      </c>
      <c r="BC374" s="1">
        <v>648</v>
      </c>
      <c r="BD374" s="2">
        <v>0.73386183000000005</v>
      </c>
      <c r="BE374" s="1">
        <v>883</v>
      </c>
      <c r="BF374" s="1">
        <v>597</v>
      </c>
      <c r="BG374" s="2">
        <v>0.67610418999999999</v>
      </c>
      <c r="BH374" s="1">
        <v>892</v>
      </c>
      <c r="BI374" s="1">
        <v>379</v>
      </c>
      <c r="BJ374" s="2">
        <v>0.42488788999999999</v>
      </c>
      <c r="BK374" s="1">
        <v>17</v>
      </c>
      <c r="BM374" s="1">
        <v>1</v>
      </c>
      <c r="BN374" s="1">
        <v>24</v>
      </c>
      <c r="BO374" s="1">
        <v>66</v>
      </c>
      <c r="BP374" s="1">
        <v>202</v>
      </c>
      <c r="BQ374" s="1">
        <v>192</v>
      </c>
      <c r="BR374" s="1">
        <v>502</v>
      </c>
      <c r="BU374" s="1">
        <v>294</v>
      </c>
      <c r="BV374" s="1">
        <v>260</v>
      </c>
      <c r="BW374" s="1">
        <v>554</v>
      </c>
      <c r="BY374" s="1">
        <v>35</v>
      </c>
      <c r="BZ374" s="1">
        <v>22</v>
      </c>
      <c r="CB374" s="1">
        <v>35</v>
      </c>
      <c r="CC374" s="1">
        <v>151</v>
      </c>
      <c r="CD374" s="1">
        <v>156</v>
      </c>
      <c r="CE374" s="1">
        <v>79</v>
      </c>
      <c r="CF374" s="1">
        <v>478</v>
      </c>
      <c r="CG374" s="1">
        <v>182</v>
      </c>
      <c r="CH374" s="1">
        <v>175</v>
      </c>
      <c r="CI374" s="1">
        <v>115</v>
      </c>
      <c r="CJ374" s="1">
        <v>472</v>
      </c>
      <c r="CK374" s="1">
        <v>9</v>
      </c>
      <c r="CL374" s="1">
        <v>10</v>
      </c>
      <c r="CO374" s="1">
        <v>43</v>
      </c>
      <c r="CP374" s="1">
        <v>179</v>
      </c>
      <c r="CT374" s="1">
        <v>76</v>
      </c>
      <c r="CU374" s="1">
        <v>62</v>
      </c>
      <c r="CW374" s="1">
        <v>379</v>
      </c>
      <c r="CY374" s="1">
        <v>203</v>
      </c>
      <c r="DA374" s="1">
        <v>167</v>
      </c>
      <c r="DC374" s="1">
        <v>370</v>
      </c>
      <c r="DE374" s="1">
        <v>1</v>
      </c>
      <c r="DF374" s="1">
        <v>4</v>
      </c>
      <c r="DH374" s="1">
        <v>3</v>
      </c>
      <c r="DI374" s="1">
        <v>14</v>
      </c>
      <c r="DJ374" s="1">
        <v>4</v>
      </c>
      <c r="DK374" s="1">
        <v>3</v>
      </c>
      <c r="DL374" s="1">
        <v>73</v>
      </c>
      <c r="DM374" s="1">
        <v>95</v>
      </c>
      <c r="DN374" s="1">
        <v>44</v>
      </c>
      <c r="DQ374" s="1">
        <v>2</v>
      </c>
      <c r="DR374" s="1">
        <v>100</v>
      </c>
      <c r="DS374" s="1">
        <v>15</v>
      </c>
      <c r="DU374" s="1">
        <v>358</v>
      </c>
      <c r="DW374" s="1">
        <v>130</v>
      </c>
      <c r="DZ374" s="1">
        <v>162</v>
      </c>
      <c r="EA374" s="1">
        <v>292</v>
      </c>
      <c r="EB374" s="1">
        <v>1</v>
      </c>
      <c r="EC374" s="1">
        <v>2</v>
      </c>
      <c r="ED374" s="1">
        <v>1</v>
      </c>
      <c r="EE374" s="1">
        <v>25</v>
      </c>
      <c r="EF374" s="1">
        <v>84</v>
      </c>
      <c r="EG374" s="1">
        <v>31</v>
      </c>
      <c r="EH374" s="1">
        <v>3</v>
      </c>
      <c r="EI374" s="1">
        <v>232</v>
      </c>
      <c r="EJ374" s="1">
        <v>146</v>
      </c>
      <c r="EK374" s="1">
        <v>104</v>
      </c>
      <c r="EL374" s="1">
        <v>5</v>
      </c>
      <c r="EM374" s="1">
        <v>634</v>
      </c>
      <c r="EN374" s="1">
        <v>276</v>
      </c>
      <c r="EO374" s="1">
        <v>261</v>
      </c>
      <c r="EP374" s="1">
        <v>537</v>
      </c>
      <c r="EQ374" s="1">
        <v>0</v>
      </c>
      <c r="ER374" s="1">
        <v>3</v>
      </c>
      <c r="ES374" s="1">
        <v>6</v>
      </c>
      <c r="ET374" s="1">
        <v>33</v>
      </c>
      <c r="EU374" s="1">
        <v>3</v>
      </c>
      <c r="EV374" s="1">
        <v>144</v>
      </c>
      <c r="EW374" s="1">
        <v>27</v>
      </c>
      <c r="EX374" s="1">
        <v>0</v>
      </c>
      <c r="EY374" s="1">
        <v>7</v>
      </c>
      <c r="EZ374" s="1">
        <v>11</v>
      </c>
      <c r="FA374" s="1">
        <v>0</v>
      </c>
      <c r="FB374" s="1">
        <v>0</v>
      </c>
      <c r="FC374" s="1">
        <v>0</v>
      </c>
      <c r="FD374" s="1">
        <v>0</v>
      </c>
      <c r="FE374" s="1">
        <v>0</v>
      </c>
      <c r="FF374" s="1">
        <v>0</v>
      </c>
      <c r="FG374" s="1">
        <v>1</v>
      </c>
      <c r="FH374" s="1">
        <v>13</v>
      </c>
      <c r="FI374" s="1">
        <v>0</v>
      </c>
      <c r="FJ374" s="1">
        <v>20</v>
      </c>
      <c r="FK374" s="1">
        <v>7</v>
      </c>
      <c r="FL374" s="1">
        <v>0</v>
      </c>
      <c r="FM374" s="1">
        <v>34</v>
      </c>
      <c r="FN374" s="1">
        <v>7</v>
      </c>
      <c r="FO374" s="1">
        <v>5</v>
      </c>
      <c r="FP374" s="1">
        <v>38</v>
      </c>
      <c r="FQ374" s="1">
        <v>4</v>
      </c>
      <c r="FR374" s="1">
        <f>SUM(Tableau17[[#This Row],[2019-T1-ALEXANDRE Audric]:[2019-T1-MARIE Florie]])</f>
        <v>363</v>
      </c>
      <c r="FS374" s="1">
        <v>67</v>
      </c>
      <c r="FT374" s="1">
        <v>219</v>
      </c>
      <c r="FU374" s="1">
        <v>0</v>
      </c>
      <c r="FV374" s="1">
        <v>216</v>
      </c>
      <c r="FW374" s="1">
        <v>0</v>
      </c>
      <c r="FX374" s="1">
        <v>502</v>
      </c>
      <c r="FY374" s="1">
        <v>0</v>
      </c>
      <c r="FZ374" s="1">
        <v>294</v>
      </c>
      <c r="GA374" s="1">
        <v>0</v>
      </c>
      <c r="GB374" s="1">
        <v>260</v>
      </c>
      <c r="GC374" s="1">
        <v>0</v>
      </c>
      <c r="GD374" s="1">
        <v>554</v>
      </c>
      <c r="GE374" s="1">
        <v>151</v>
      </c>
      <c r="GF374" s="1">
        <v>191</v>
      </c>
      <c r="GG374" s="1">
        <v>0</v>
      </c>
      <c r="GH374" s="1">
        <v>136</v>
      </c>
      <c r="GI374" s="1">
        <v>0</v>
      </c>
      <c r="GJ374" s="1">
        <v>478</v>
      </c>
      <c r="GK374" s="1">
        <v>182</v>
      </c>
      <c r="GL374" s="1">
        <v>175</v>
      </c>
      <c r="GM374" s="1">
        <v>0</v>
      </c>
      <c r="GN374" s="1">
        <v>115</v>
      </c>
      <c r="GO374" s="1">
        <v>0</v>
      </c>
      <c r="GP374" s="1">
        <v>472</v>
      </c>
      <c r="GQ374" s="1">
        <v>189</v>
      </c>
      <c r="GR374" s="1">
        <v>76</v>
      </c>
      <c r="GS374" s="1">
        <v>0</v>
      </c>
      <c r="GT374" s="1">
        <v>105</v>
      </c>
      <c r="GU374" s="1">
        <v>9</v>
      </c>
      <c r="GV374" s="1">
        <v>379</v>
      </c>
      <c r="GW374" s="1">
        <v>203</v>
      </c>
      <c r="GX374" s="1">
        <v>167</v>
      </c>
      <c r="GY374" s="1">
        <v>0</v>
      </c>
      <c r="GZ374" s="1">
        <v>0</v>
      </c>
      <c r="HA374" s="1">
        <v>0</v>
      </c>
      <c r="HB374" s="1">
        <v>370</v>
      </c>
      <c r="HC374" s="1">
        <v>260</v>
      </c>
      <c r="HD374" s="1">
        <v>84</v>
      </c>
      <c r="HE374" s="1">
        <v>104</v>
      </c>
      <c r="HF374" s="1">
        <v>183</v>
      </c>
      <c r="HG374" s="1">
        <v>3</v>
      </c>
      <c r="HH374" s="1">
        <v>634</v>
      </c>
      <c r="HI374" s="1">
        <v>276</v>
      </c>
      <c r="HJ374" s="1">
        <v>0</v>
      </c>
      <c r="HK374" s="1">
        <v>261</v>
      </c>
      <c r="HL374" s="1">
        <v>0</v>
      </c>
      <c r="HM374" s="1">
        <v>0</v>
      </c>
      <c r="HN374" s="1">
        <v>537</v>
      </c>
      <c r="HO374" s="1">
        <v>165</v>
      </c>
      <c r="HP374" s="1">
        <v>34</v>
      </c>
      <c r="HQ374" s="1">
        <v>38</v>
      </c>
      <c r="HR374" s="1">
        <v>108</v>
      </c>
      <c r="HS374" s="1">
        <v>27</v>
      </c>
      <c r="HT374" s="1">
        <v>372</v>
      </c>
      <c r="HU374" s="1">
        <v>82</v>
      </c>
      <c r="HV374" s="1">
        <v>90</v>
      </c>
      <c r="HW374" s="1">
        <v>19</v>
      </c>
      <c r="HX374" s="1">
        <v>75</v>
      </c>
      <c r="HY374" s="1">
        <v>0</v>
      </c>
      <c r="HZ374" s="1">
        <v>266</v>
      </c>
      <c r="IA374" s="1">
        <v>103</v>
      </c>
      <c r="IB374" s="1">
        <v>44</v>
      </c>
      <c r="IC374" s="1">
        <v>100</v>
      </c>
      <c r="ID374" s="1">
        <v>108</v>
      </c>
      <c r="IE374" s="1">
        <v>3</v>
      </c>
      <c r="IF374" s="1">
        <v>358</v>
      </c>
      <c r="IG374" s="1">
        <v>130</v>
      </c>
      <c r="IH374" s="1">
        <v>0</v>
      </c>
      <c r="II374" s="1">
        <v>162</v>
      </c>
      <c r="IJ374" s="1">
        <v>0</v>
      </c>
      <c r="IK374" s="1">
        <v>0</v>
      </c>
      <c r="IL374" s="1">
        <v>292</v>
      </c>
      <c r="IM374" s="26">
        <f>IFERROR(Tableau17[[#This Row],[LDIV]]/Tableau17[[#This Row],[Total général]],"")</f>
        <v>0</v>
      </c>
      <c r="IN374" s="26">
        <f>IFERROR(Tableau17[[#This Row],[LDVC]]/Tableau17[[#This Row],[Total général]],"")</f>
        <v>1.1278195488721804E-2</v>
      </c>
      <c r="IO374" s="26">
        <f>IFERROR(Tableau17[[#This Row],[LDVD]]/Tableau17[[#This Row],[Total général]],"")</f>
        <v>0.10902255639097744</v>
      </c>
      <c r="IP374" s="26">
        <f>IFERROR(Tableau17[[#This Row],[LDVG]]/Tableau17[[#This Row],[Total général]],"")</f>
        <v>5.2631578947368418E-2</v>
      </c>
      <c r="IQ374" s="26">
        <f>IFERROR(Tableau17[[#This Row],[LEXD]]/Tableau17[[#This Row],[Total général]],"")</f>
        <v>0</v>
      </c>
      <c r="IR374" s="26">
        <f>IFERROR(Tableau17[[#This Row],[LEXG]]/Tableau17[[#This Row],[Total général]],"")</f>
        <v>0</v>
      </c>
      <c r="IS374" s="26">
        <f>IFERROR(Tableau17[[#This Row],[LLR]]/Tableau17[[#This Row],[Total général]],"")</f>
        <v>0.22932330827067668</v>
      </c>
      <c r="IT374" s="26">
        <f>IFERROR(Tableau17[[#This Row],[LREM]]/Tableau17[[#This Row],[Total général]],"")</f>
        <v>6.0150375939849621E-2</v>
      </c>
      <c r="IU374" s="26">
        <f>IFERROR(Tableau17[[#This Row],[LRN]]/Tableau17[[#This Row],[Total général]],"")</f>
        <v>0.30827067669172931</v>
      </c>
      <c r="IV374" s="26">
        <f>IFERROR(Tableau17[[#This Row],[LUG]]/Tableau17[[#This Row],[Total général]],"")</f>
        <v>0.15789473684210525</v>
      </c>
      <c r="IW374" s="26">
        <f>IFERROR(Tableau17[[#This Row],[LVEC]]/Tableau17[[#This Row],[Total général]],"")</f>
        <v>7.1428571428571425E-2</v>
      </c>
      <c r="IX374" s="26">
        <f>IFERROR(Tableau17[[#This Row],[2008-T1-LCMD]]/Tableau17[[#This Row],[2008-T1-TOTAL]],"")</f>
        <v>3.386454183266932E-2</v>
      </c>
      <c r="IY374" s="26">
        <f>IFERROR(Tableau17[[#This Row],[2008-T1-LDVD]]/Tableau17[[#This Row],[2008-T1-TOTAL]],"")</f>
        <v>0</v>
      </c>
      <c r="IZ374" s="26">
        <f>IFERROR(Tableau17[[#This Row],[2008-T1-LEXD]]/Tableau17[[#This Row],[2008-T1-TOTAL]],"")</f>
        <v>1.9920318725099601E-3</v>
      </c>
      <c r="JA374" s="26">
        <f>IFERROR(Tableau17[[#This Row],[2008-T1-LEXG]]/Tableau17[[#This Row],[2008-T1-TOTAL]],"")</f>
        <v>4.7808764940239043E-2</v>
      </c>
      <c r="JB374" s="26">
        <f>IFERROR(Tableau17[[#This Row],[2008-T1-LFN]]/Tableau17[[#This Row],[2008-T1-TOTAL]],"")</f>
        <v>0.13147410358565736</v>
      </c>
      <c r="JC374" s="26">
        <f>IFERROR(Tableau17[[#This Row],[2008-T1-LMAJ]]/Tableau17[[#This Row],[2008-T1-TOTAL]],"")</f>
        <v>0.40239043824701193</v>
      </c>
      <c r="JD374" s="26">
        <f>IFERROR(Tableau17[[#This Row],[2008-T1-LUG]]/Tableau17[[#This Row],[2008-T1-TOTAL]],"")</f>
        <v>0.38247011952191234</v>
      </c>
      <c r="JE374" s="26">
        <f>IFERROR(Tableau17[[#This Row],[2008-T2-LFN]]/Tableau17[[#This Row],[2008-T2-TOTAL]],"")</f>
        <v>0</v>
      </c>
      <c r="JF374" s="26">
        <f>IFERROR(Tableau17[[#This Row],[2008-T2-LGC]]/Tableau17[[#This Row],[2008-T2-TOTAL]],"")</f>
        <v>0</v>
      </c>
      <c r="JG374" s="26">
        <f>IFERROR(Tableau17[[#This Row],[2008-T2-LMAJ]]/Tableau17[[#This Row],[2008-T2-TOTAL]],"")</f>
        <v>0.53068592057761732</v>
      </c>
      <c r="JH374" s="26">
        <f>IFERROR(Tableau17[[#This Row],[2008-T2-LUG]]/Tableau17[[#This Row],[2008-T2-TOTAL]],"")</f>
        <v>0.46931407942238268</v>
      </c>
      <c r="JI374" s="26">
        <f>IFERROR(Tableau17[[#This Row],[2014-T1-LDIV]]/Tableau17[[#This Row],[2014-T1-TOTAL]],"")</f>
        <v>0</v>
      </c>
      <c r="JJ374" s="26">
        <f>IFERROR(Tableau17[[#This Row],[2014-T1-LDVD]]/Tableau17[[#This Row],[2014-T1-TOTAL]],"")</f>
        <v>7.3221757322175729E-2</v>
      </c>
      <c r="JK374" s="26">
        <f>IFERROR(Tableau17[[#This Row],[2014-T1-LDVG]]/Tableau17[[#This Row],[2014-T1-TOTAL]],"")</f>
        <v>4.6025104602510462E-2</v>
      </c>
      <c r="JL374" s="26">
        <f>IFERROR(Tableau17[[#This Row],[2014-T1-LEXG]]/Tableau17[[#This Row],[2014-T1-TOTAL]],"")</f>
        <v>0</v>
      </c>
      <c r="JM374" s="26">
        <f>IFERROR(Tableau17[[#This Row],[2014-T1-LFG]]/Tableau17[[#This Row],[2014-T1-TOTAL]],"")</f>
        <v>7.3221757322175729E-2</v>
      </c>
      <c r="JN374" s="26">
        <f>IFERROR(Tableau17[[#This Row],[2014-T1-LFN]]/Tableau17[[#This Row],[2014-T1-TOTAL]],"")</f>
        <v>0.31589958158995818</v>
      </c>
      <c r="JO374" s="26">
        <f>IFERROR(Tableau17[[#This Row],[2014-T1-LUD]]/Tableau17[[#This Row],[2014-T1-TOTAL]],"")</f>
        <v>0.32635983263598328</v>
      </c>
      <c r="JP374" s="26">
        <f>IFERROR(Tableau17[[#This Row],[2014-T1-LUG]]/Tableau17[[#This Row],[2014-T1-TOTAL]],"")</f>
        <v>0.16527196652719664</v>
      </c>
      <c r="JQ374" s="26">
        <f>IFERROR(Tableau17[[#This Row],[2014-T2-LFN]]/Tableau17[[#This Row],[2014-T2-TOTAL]],"")</f>
        <v>0.38559322033898308</v>
      </c>
      <c r="JR374" s="26">
        <f>IFERROR(Tableau17[[#This Row],[2014-T2-LUD]]/Tableau17[[#This Row],[2014-T2-TOTAL]],"")</f>
        <v>0.37076271186440679</v>
      </c>
      <c r="JS374" s="26">
        <f>IFERROR(Tableau17[[#This Row],[2014-T2-LUG]]/Tableau17[[#This Row],[2014-T2-TOTAL]],"")</f>
        <v>0.24364406779661016</v>
      </c>
      <c r="JT374" s="26">
        <f>IFERROR(Tableau17[[#This Row],[2015-T1-BC-DIV]]/Tableau17[[#This Row],[2015-T1-TOTAL]],"")</f>
        <v>2.3746701846965697E-2</v>
      </c>
      <c r="JU374" s="26">
        <f>IFERROR(Tableau17[[#This Row],[2015-T1-BC-DLF]]/Tableau17[[#This Row],[2015-T1-TOTAL]],"")</f>
        <v>2.6385224274406333E-2</v>
      </c>
      <c r="JV374" s="26">
        <f>IFERROR(Tableau17[[#This Row],[2015-T1-BC-DVD]]/Tableau17[[#This Row],[2015-T1-TOTAL]],"")</f>
        <v>0</v>
      </c>
      <c r="JW374" s="26">
        <f>IFERROR(Tableau17[[#This Row],[2015-T1-BC-DVG]]/Tableau17[[#This Row],[2015-T1-TOTAL]],"")</f>
        <v>0</v>
      </c>
      <c r="JX374" s="26">
        <f>IFERROR(Tableau17[[#This Row],[2015-T1-BC-FG]]/Tableau17[[#This Row],[2015-T1-TOTAL]],"")</f>
        <v>0.11345646437994723</v>
      </c>
      <c r="JY374" s="26">
        <f>IFERROR(Tableau17[[#This Row],[2015-T1-BC-FN]]/Tableau17[[#This Row],[2015-T1-TOTAL]],"")</f>
        <v>0.47229551451187335</v>
      </c>
      <c r="JZ374" s="26">
        <f>IFERROR(Tableau17[[#This Row],[2015-T1-BC-MDM]]/Tableau17[[#This Row],[2015-T1-TOTAL]],"")</f>
        <v>0</v>
      </c>
      <c r="KA374" s="26">
        <f>IFERROR(Tableau17[[#This Row],[2015-T1-BC-RDG]]/Tableau17[[#This Row],[2015-T1-TOTAL]],"")</f>
        <v>0</v>
      </c>
      <c r="KB374" s="26">
        <f>IFERROR(Tableau17[[#This Row],[2015-T1-BC-SOC]]/Tableau17[[#This Row],[2015-T1-TOTAL]],"")</f>
        <v>0</v>
      </c>
      <c r="KC374" s="26">
        <f>IFERROR(Tableau17[[#This Row],[2015-T1-BC-UD]]/Tableau17[[#This Row],[2015-T1-TOTAL]],"")</f>
        <v>0.20052770448548812</v>
      </c>
      <c r="KD374" s="26">
        <f>IFERROR(Tableau17[[#This Row],[2015-T1-BC-UG]]/Tableau17[[#This Row],[2015-T1-TOTAL]],"")</f>
        <v>0.16358839050131926</v>
      </c>
      <c r="KE374" s="26">
        <f>IFERROR(Tableau17[[#This Row],[2015-T1-BC-VEC]]/Tableau17[[#This Row],[2015-T1-TOTAL]],"")</f>
        <v>0</v>
      </c>
      <c r="KF374" s="26">
        <f>IFERROR(Tableau17[[#This Row],[2015-T2-BC-DVG]]/Tableau17[[#This Row],[2015-T2-TOTAL]],"")</f>
        <v>0</v>
      </c>
      <c r="KG374" s="26">
        <f>IFERROR(Tableau17[[#This Row],[2015-T2-BC-FN]]/Tableau17[[#This Row],[2015-T2-TOTAL]],"")</f>
        <v>0.5486486486486486</v>
      </c>
      <c r="KH374" s="26">
        <f>IFERROR(Tableau17[[#This Row],[2015-T2-BC-SOC]]/Tableau17[[#This Row],[2015-T2-TOTAL]],"")</f>
        <v>0</v>
      </c>
      <c r="KI374" s="26">
        <f>IFERROR(Tableau17[[#This Row],[2015-T2-BC-UD]]/Tableau17[[#This Row],[2015-T2-TOTAL]],"")</f>
        <v>0.45135135135135135</v>
      </c>
      <c r="KJ374" s="26">
        <f>IFERROR(Tableau17[[#This Row],[2015-T2-BC-UG]]/Tableau17[[#This Row],[2015-T2-TOTAL]],"")</f>
        <v>0</v>
      </c>
      <c r="KK374" s="26">
        <f>IFERROR(Tableau17[[#This Row],[2017 (L)-T1-COM]]/Tableau17[[#This Row],[2017 (L)-T1-TOTAL]],"")</f>
        <v>0</v>
      </c>
      <c r="KL374" s="26">
        <f>IFERROR(Tableau17[[#This Row],[2017 (L)-T1-DIV]]/Tableau17[[#This Row],[2017 (L)-T1-TOTAL]],"")</f>
        <v>2.7932960893854749E-3</v>
      </c>
      <c r="KM374" s="26">
        <f>IFERROR(Tableau17[[#This Row],[2017 (L)-T1-DLF]]/Tableau17[[#This Row],[2017 (L)-T1-TOTAL]],"")</f>
        <v>1.11731843575419E-2</v>
      </c>
      <c r="KN374" s="26">
        <f>IFERROR(Tableau17[[#This Row],[2017 (L)-T1-DVD]]/Tableau17[[#This Row],[2017 (L)-T1-TOTAL]],"")</f>
        <v>0</v>
      </c>
      <c r="KO374" s="26">
        <f>IFERROR(Tableau17[[#This Row],[2017 (L)-T1-DVG]]/Tableau17[[#This Row],[2017 (L)-T1-TOTAL]],"")</f>
        <v>8.3798882681564244E-3</v>
      </c>
      <c r="KP374" s="26">
        <f>IFERROR(Tableau17[[#This Row],[2017 (L)-T1-ECO]]/Tableau17[[#This Row],[2017 (L)-T1-TOTAL]],"")</f>
        <v>3.9106145251396648E-2</v>
      </c>
      <c r="KQ374" s="26">
        <f>IFERROR(Tableau17[[#This Row],[2017 (L)-T1-EXD]]/Tableau17[[#This Row],[2017 (L)-T1-TOTAL]],"")</f>
        <v>1.11731843575419E-2</v>
      </c>
      <c r="KR374" s="26">
        <f>IFERROR(Tableau17[[#This Row],[2017 (L)-T1-EXG]]/Tableau17[[#This Row],[2017 (L)-T1-TOTAL]],"")</f>
        <v>8.3798882681564244E-3</v>
      </c>
      <c r="KS374" s="26">
        <f>IFERROR(Tableau17[[#This Row],[2017 (L)-T1-FI]]/Tableau17[[#This Row],[2017 (L)-T1-TOTAL]],"")</f>
        <v>0.20391061452513967</v>
      </c>
      <c r="KT374" s="26">
        <f>IFERROR(Tableau17[[#This Row],[2017 (L)-T1-FN]]/Tableau17[[#This Row],[2017 (L)-T1-TOTAL]],"")</f>
        <v>0.26536312849162014</v>
      </c>
      <c r="KU374" s="26">
        <f>IFERROR(Tableau17[[#This Row],[2017 (L)-T1-LR]]/Tableau17[[#This Row],[2017 (L)-T1-TOTAL]],"")</f>
        <v>0.12290502793296089</v>
      </c>
      <c r="KV374" s="26">
        <f>IFERROR(Tableau17[[#This Row],[2017 (L)-T1-MDM]]/Tableau17[[#This Row],[2017 (L)-T1-TOTAL]],"")</f>
        <v>0</v>
      </c>
      <c r="KW374" s="26">
        <f>IFERROR(Tableau17[[#This Row],[2017 (L)-T1-RDG]]/Tableau17[[#This Row],[2017 (L)-T1-TOTAL]],"")</f>
        <v>0</v>
      </c>
      <c r="KX374" s="26">
        <f>IFERROR(Tableau17[[#This Row],[2017 (L)-T1-REG]]/Tableau17[[#This Row],[2017 (L)-T1-TOTAL]],"")</f>
        <v>5.5865921787709499E-3</v>
      </c>
      <c r="KY374" s="26">
        <f>IFERROR(Tableau17[[#This Row],[2017 (L)-T1-REM]]/Tableau17[[#This Row],[2017 (L)-T1-TOTAL]],"")</f>
        <v>0.27932960893854747</v>
      </c>
      <c r="KZ374" s="26">
        <f>IFERROR(Tableau17[[#This Row],[2017 (L)-T1-SOC]]/Tableau17[[#This Row],[2017 (L)-T1-TOTAL]],"")</f>
        <v>4.189944134078212E-2</v>
      </c>
      <c r="LA374" s="26">
        <f>IFERROR(Tableau17[[#This Row],[2017 (L)-T1-UDI]]/Tableau17[[#This Row],[2017 (L)-T1-TOTAL]],"")</f>
        <v>0</v>
      </c>
      <c r="LB374" s="26">
        <f>IFERROR(Tableau17[[#This Row],[2017 (L)-T2-FI]]/Tableau17[[#This Row],[2017 (L)-T2-TOTAL]],"")</f>
        <v>0</v>
      </c>
      <c r="LC374" s="26">
        <f>IFERROR(Tableau17[[#This Row],[2017 (L)-T2-FN]]/Tableau17[[#This Row],[2017 (L)-T2-TOTAL]],"")</f>
        <v>0.4452054794520548</v>
      </c>
      <c r="LD374" s="26">
        <f>IFERROR(Tableau17[[#This Row],[2017 (L)-T2-LR]]/Tableau17[[#This Row],[2017 (L)-T2-TOTAL]],"")</f>
        <v>0</v>
      </c>
      <c r="LE374" s="26">
        <f>IFERROR(Tableau17[[#This Row],[2017 (L)-T2-MDM]]/Tableau17[[#This Row],[2017 (L)-T2-TOTAL]],"")</f>
        <v>0</v>
      </c>
      <c r="LF374" s="26">
        <f>IFERROR(Tableau17[[#This Row],[2017 (L)-T2-REM]]/Tableau17[[#This Row],[2017 (L)-T2-TOTAL]],"")</f>
        <v>0.5547945205479452</v>
      </c>
      <c r="LG374" s="26">
        <f>IFERROR(Tableau17[[#This Row],[2017-T1-ARTHAUD Nathalie]]/Tableau17[[#This Row],[2017-T1-TOTAL]],"")</f>
        <v>1.5772870662460567E-3</v>
      </c>
      <c r="LH374" s="26">
        <f>IFERROR(Tableau17[[#This Row],[2017-T1-ASSELINEAU Fran]]/Tableau17[[#This Row],[2017-T1-TOTAL]],"")</f>
        <v>3.1545741324921135E-3</v>
      </c>
      <c r="LI374" s="26">
        <f>IFERROR(Tableau17[[#This Row],[2017-T1-CHEMINADE Jacques]]/Tableau17[[#This Row],[2017-T1-TOTAL]],"")</f>
        <v>1.5772870662460567E-3</v>
      </c>
      <c r="LJ374" s="26">
        <f>IFERROR(Tableau17[[#This Row],[2017-T1-DUPONT-AIGNAN Nicolas]]/Tableau17[[#This Row],[2017-T1-TOTAL]],"")</f>
        <v>3.9432176656151417E-2</v>
      </c>
      <c r="LK374" s="26">
        <f>IFERROR(Tableau17[[#This Row],[2017-T1-FILLON Fran]]/Tableau17[[#This Row],[2017-T1-TOTAL]],"")</f>
        <v>0.13249211356466878</v>
      </c>
      <c r="LL374" s="26">
        <f>IFERROR(Tableau17[[#This Row],[2017-T1-HAMON Beno]]/Tableau17[[#This Row],[2017-T1-TOTAL]],"")</f>
        <v>4.8895899053627762E-2</v>
      </c>
      <c r="LM374" s="26">
        <f>IFERROR(Tableau17[[#This Row],[2017-T1-LASSALLE Jean]]/Tableau17[[#This Row],[2017-T1-TOTAL]],"")</f>
        <v>4.7318611987381704E-3</v>
      </c>
      <c r="LN374" s="26">
        <f>IFERROR(Tableau17[[#This Row],[2017-T1-LE PEN Marine]]/Tableau17[[#This Row],[2017-T1-TOTAL]],"")</f>
        <v>0.36593059936908517</v>
      </c>
      <c r="LO374" s="26">
        <f>IFERROR(Tableau17[[#This Row],[2017-T1-M Jean-Luc]]/Tableau17[[#This Row],[2017-T1-TOTAL]],"")</f>
        <v>0.2302839116719243</v>
      </c>
      <c r="LP374" s="26">
        <f>IFERROR(Tableau17[[#This Row],[2017-T1-MACRON Emmanuel]]/Tableau17[[#This Row],[2017-T1-TOTAL]],"")</f>
        <v>0.16403785488958991</v>
      </c>
      <c r="LQ374" s="26">
        <f>IFERROR(Tableau17[[#This Row],[2017-T1-POUTOU Philippe]]/Tableau17[[#This Row],[2017-T1-TOTAL]],"")</f>
        <v>7.8864353312302835E-3</v>
      </c>
      <c r="LR374" s="26">
        <f>IFERROR(Tableau17[[#This Row],[2017-T2-LE PEN Marine]]/Tableau17[[#This Row],[2017-T2-TOTAL]],"")</f>
        <v>0.51396648044692739</v>
      </c>
      <c r="LS374" s="26">
        <f>IFERROR(Tableau17[[#This Row],[2017-T2-MACRON Emmanuel]]/Tableau17[[#This Row],[2017-T2-TOTAL]],"")</f>
        <v>0.48603351955307261</v>
      </c>
      <c r="LT374" s="26">
        <f>IFERROR(Tableau17[[#This Row],[2019-T1-ALEXANDRE Audric]]/Tableau17[[#This Row],[2019-T1-TOTAL]],"")</f>
        <v>0</v>
      </c>
      <c r="LU374" s="26">
        <f>IFERROR(Tableau17[[#This Row],[2019-T1-ARTHAUD Nathalie]]/Tableau17[[#This Row],[2019-T1-TOTAL]],"")</f>
        <v>8.2644628099173556E-3</v>
      </c>
      <c r="LV374" s="26">
        <f>IFERROR(Tableau17[[#This Row],[2019-T1-ASSELINEAU François]]/Tableau17[[#This Row],[2019-T1-TOTAL]],"")</f>
        <v>1.6528925619834711E-2</v>
      </c>
      <c r="LW374" s="26">
        <f>IFERROR(Tableau17[[#This Row],[2019-T1-AUBRY Manon]]/Tableau17[[#This Row],[2019-T1-TOTAL]],"")</f>
        <v>9.0909090909090912E-2</v>
      </c>
      <c r="LX374" s="26">
        <f>IFERROR(Tableau17[[#This Row],[2019-T1-AZERGUI Nagib]]/Tableau17[[#This Row],[2019-T1-TOTAL]],"")</f>
        <v>8.2644628099173556E-3</v>
      </c>
      <c r="LY374" s="26">
        <f>IFERROR(Tableau17[[#This Row],[2019-T1-BARDELLA Jordan]]/Tableau17[[#This Row],[2019-T1-TOTAL]],"")</f>
        <v>0.39669421487603307</v>
      </c>
      <c r="LZ374" s="26">
        <f>IFERROR(Tableau17[[#This Row],[2019-T1-BELLAMY François-Xavier]]/Tableau17[[#This Row],[2019-T1-TOTAL]],"")</f>
        <v>7.43801652892562E-2</v>
      </c>
      <c r="MA374" s="26">
        <f>IFERROR(Tableau17[[#This Row],[2019-T1-BIDOU Olivier]]/Tableau17[[#This Row],[2019-T1-TOTAL]],"")</f>
        <v>0</v>
      </c>
      <c r="MB374" s="26">
        <f>IFERROR(Tableau17[[#This Row],[2019-T1-BOURG Dominique]]/Tableau17[[#This Row],[2019-T1-TOTAL]],"")</f>
        <v>1.928374655647383E-2</v>
      </c>
      <c r="MC374" s="26">
        <f>IFERROR(Tableau17[[#This Row],[2019-T1-BROSSAT Ian]]/Tableau17[[#This Row],[2019-T1-TOTAL]],"")</f>
        <v>3.0303030303030304E-2</v>
      </c>
      <c r="MD374" s="26">
        <f>IFERROR(Tableau17[[#This Row],[2019-T1-CAILLAUD Sophie]]/Tableau17[[#This Row],[2019-T1-TOTAL]],"")</f>
        <v>0</v>
      </c>
      <c r="ME374" s="26">
        <f>IFERROR(Tableau17[[#This Row],[2019-T1-CAMUS Renaud]]/Tableau17[[#This Row],[2019-T1-TOTAL]],"")</f>
        <v>0</v>
      </c>
      <c r="MF374" s="26">
        <f>IFERROR(Tableau17[[#This Row],[2019-T1-CHALENÇON Christophe]]/Tableau17[[#This Row],[2019-T1-TOTAL]],"")</f>
        <v>0</v>
      </c>
      <c r="MG374" s="26">
        <f>IFERROR(Tableau17[[#This Row],[2019-T1-CORBET Cathy Denise Ginette]]/Tableau17[[#This Row],[2019-T1-TOTAL]],"")</f>
        <v>0</v>
      </c>
      <c r="MH374" s="26">
        <f>IFERROR(Tableau17[[#This Row],[2019-T1-DE PREVOISIN Robert]]/Tableau17[[#This Row],[2019-T1-TOTAL]],"")</f>
        <v>0</v>
      </c>
      <c r="MI374" s="26">
        <f>IFERROR(Tableau17[[#This Row],[2019-T1-DELFEL Thérèse]]/Tableau17[[#This Row],[2019-T1-TOTAL]],"")</f>
        <v>0</v>
      </c>
      <c r="MJ374" s="26">
        <f>IFERROR(Tableau17[[#This Row],[2019-T1-DIEUMEGARD Pierre]]/Tableau17[[#This Row],[2019-T1-TOTAL]],"")</f>
        <v>2.7548209366391185E-3</v>
      </c>
      <c r="MK374" s="26">
        <f>IFERROR(Tableau17[[#This Row],[2019-T1-DUPONT-AIGNAN Nicolas]]/Tableau17[[#This Row],[2019-T1-TOTAL]],"")</f>
        <v>3.5812672176308541E-2</v>
      </c>
      <c r="ML374" s="26">
        <f>IFERROR(Tableau17[[#This Row],[2019-T1-GERNIGON Yves]]/Tableau17[[#This Row],[2019-T1-TOTAL]],"")</f>
        <v>0</v>
      </c>
      <c r="MM374" s="26">
        <f>IFERROR(Tableau17[[#This Row],[2019-T1-GLUCKSMANN Raphaël]]/Tableau17[[#This Row],[2019-T1-TOTAL]],"")</f>
        <v>5.5096418732782371E-2</v>
      </c>
      <c r="MN374" s="26">
        <f>IFERROR(Tableau17[[#This Row],[2019-T1-HAMON Benoît]]/Tableau17[[#This Row],[2019-T1-TOTAL]],"")</f>
        <v>1.928374655647383E-2</v>
      </c>
      <c r="MO374" s="26">
        <f>IFERROR(Tableau17[[#This Row],[2019-T1-HELGEN Gilles]]/Tableau17[[#This Row],[2019-T1-TOTAL]],"")</f>
        <v>0</v>
      </c>
      <c r="MP374" s="26">
        <f>IFERROR(Tableau17[[#This Row],[2019-T1-JADOT Yannick]]/Tableau17[[#This Row],[2019-T1-TOTAL]],"")</f>
        <v>9.366391184573003E-2</v>
      </c>
      <c r="MQ374" s="26">
        <f>IFERROR(Tableau17[[#This Row],[2019-T1-LAGARDE Jean-Christophe]]/Tableau17[[#This Row],[2019-T1-TOTAL]],"")</f>
        <v>1.928374655647383E-2</v>
      </c>
      <c r="MR374" s="26">
        <f>IFERROR(Tableau17[[#This Row],[2019-T1-LALANNE Francis]]/Tableau17[[#This Row],[2019-T1-TOTAL]],"")</f>
        <v>1.3774104683195593E-2</v>
      </c>
      <c r="MS374" s="26">
        <f>IFERROR(Tableau17[[#This Row],[2019-T1-LOISEAU Nathalie]]/Tableau17[[#This Row],[2019-T1-TOTAL]],"")</f>
        <v>0.1046831955922865</v>
      </c>
      <c r="MT374" s="26">
        <f>IFERROR(Tableau17[[#This Row],[2019-T1-MARIE Florie]]/Tableau17[[#This Row],[2019-T1-TOTAL]],"")</f>
        <v>1.1019283746556474E-2</v>
      </c>
      <c r="MU374" s="26">
        <f>IFERROR(Tableau17[[#This Row],[2008-T1-MACROEXTRDROITE]]/Tableau17[[#This Row],[2008-T1-MACROTOTALE]],"")</f>
        <v>0.13346613545816732</v>
      </c>
      <c r="MV374" s="26">
        <f>IFERROR(Tableau17[[#This Row],[2008-T1-MACRODROITE]]/Tableau17[[#This Row],[2008-T1-MACROTOTALE]],"")</f>
        <v>0.43625498007968128</v>
      </c>
      <c r="MW374" s="26">
        <f>IFERROR(Tableau17[[#This Row],[2008-T1-MACROCENTRE]]/Tableau17[[#This Row],[2008-T1-MACROTOTALE]],"")</f>
        <v>0</v>
      </c>
      <c r="MX374" s="26">
        <f>IFERROR(Tableau17[[#This Row],[2008-T1-MACROGAUCHE]]/Tableau17[[#This Row],[2008-T1-MACROTOTALE]],"")</f>
        <v>0.4302788844621514</v>
      </c>
      <c r="MY374" s="26">
        <f>IFERROR(Tableau17[[#This Row],[2008-T1-MACROAUTRE]]/Tableau17[[#This Row],[2008-T1-MACROTOTALE]],"")</f>
        <v>0</v>
      </c>
      <c r="MZ374" s="26">
        <f>IFERROR(Tableau17[[#This Row],[2008-T2-MACROEXTRDROITE]]/Tableau17[[#This Row],[2008-T2-MACROTOTALE]],"")</f>
        <v>0</v>
      </c>
      <c r="NA374" s="26">
        <f>IFERROR(Tableau17[[#This Row],[2008-T2-MACRODROITE]]/Tableau17[[#This Row],[2008-T2-MACROTOTALE]],"")</f>
        <v>0.53068592057761732</v>
      </c>
      <c r="NB374" s="26">
        <f>IFERROR(Tableau17[[#This Row],[2008-T2-MACROCENTRE]]/Tableau17[[#This Row],[2008-T2-MACROTOTALE]],"")</f>
        <v>0</v>
      </c>
      <c r="NC374" s="26">
        <f>IFERROR(Tableau17[[#This Row],[2008-T2-MACROGAUCHE]]/Tableau17[[#This Row],[2008-T2-MACROTOTALE]],"")</f>
        <v>0.46931407942238268</v>
      </c>
      <c r="ND374" s="26">
        <f>IFERROR(Tableau17[[#This Row],[2008-T2-MACROAUTRE]]/Tableau17[[#This Row],[2008-T2-MACROTOTALE]],"")</f>
        <v>0</v>
      </c>
      <c r="NE374" s="26">
        <f>IFERROR(Tableau17[[#This Row],[2014-T1-MACROEXTRDROITE]]/Tableau17[[#This Row],[2014-T1-MACROTOTALE]],"")</f>
        <v>0.31589958158995818</v>
      </c>
      <c r="NF374" s="26">
        <f>IFERROR(Tableau17[[#This Row],[2014-T1-MACRODROITE]]/Tableau17[[#This Row],[2014-T1-MACROTOTALE]],"")</f>
        <v>0.39958158995815901</v>
      </c>
      <c r="NG374" s="26">
        <f>IFERROR(Tableau17[[#This Row],[2014-T1-MACROCENTRE]]/Tableau17[[#This Row],[2014-T1-MACROTOTALE]],"")</f>
        <v>0</v>
      </c>
      <c r="NH374" s="26">
        <f>IFERROR(Tableau17[[#This Row],[2014-T1-MACROGAUCHE]]/Tableau17[[#This Row],[2014-T1-MACROTOTALE]],"")</f>
        <v>0.28451882845188287</v>
      </c>
      <c r="NI374" s="26">
        <f>IFERROR(Tableau17[[#This Row],[2014-T1-MACROAUTRE]]/Tableau17[[#This Row],[2014-T1-MACROTOTALE]],"")</f>
        <v>0</v>
      </c>
      <c r="NJ374" s="26">
        <f>IFERROR(Tableau17[[#This Row],[2014-T2-MACROEXTRDROITE]]/Tableau17[[#This Row],[2014-T2-MACROTOTALE]],"")</f>
        <v>0.38559322033898308</v>
      </c>
      <c r="NK374" s="26">
        <f>IFERROR(Tableau17[[#This Row],[2014-T2-MACRODROITE]]/Tableau17[[#This Row],[2014-T2-MACROTOTALE]],"")</f>
        <v>0.37076271186440679</v>
      </c>
      <c r="NL374" s="26">
        <f>IFERROR(Tableau17[[#This Row],[2014-T2-MACROCENTRE]]/Tableau17[[#This Row],[2014-T2-MACROTOTALE]],"")</f>
        <v>0</v>
      </c>
      <c r="NM374" s="26">
        <f>IFERROR(Tableau17[[#This Row],[2014-T2-MACROGAUCHE]]/Tableau17[[#This Row],[2014-T2-MACROTOTALE]],"")</f>
        <v>0.24364406779661016</v>
      </c>
      <c r="NN374" s="26">
        <f>IFERROR(Tableau17[[#This Row],[2014-T2-MACROAUTRE]]/Tableau17[[#This Row],[2014-T2-MACROTOTALE]],"")</f>
        <v>0</v>
      </c>
      <c r="NO374" s="26">
        <f>IFERROR( Tableau17[[#This Row],[2015-T1-MACROEXTRDROITE]]/Tableau17[[#This Row],[2015-T1-MACROTOTALE]],"")</f>
        <v>0.49868073878627966</v>
      </c>
      <c r="NP374" s="26">
        <f>IFERROR(Tableau17[[#This Row],[2015-T1-MACRODROITE]]/Tableau17[[#This Row],[2015-T1-MACROTOTALE]],"")</f>
        <v>0.20052770448548812</v>
      </c>
      <c r="NQ374" s="26">
        <f>IFERROR(Tableau17[[#This Row],[2015-T1-MACROCENTRE]]/Tableau17[[#This Row],[2015-T1-MACROTOTALE]],"")</f>
        <v>0</v>
      </c>
      <c r="NR374" s="26">
        <f>IFERROR(Tableau17[[#This Row],[2015-T1-MACROGAUCHE]]/Tableau17[[#This Row],[2015-T1-MACROTOTALE]],"")</f>
        <v>0.27704485488126651</v>
      </c>
      <c r="NS374" s="26">
        <f>IFERROR(Tableau17[[#This Row],[2015-T1-MACROAUTRE]]/Tableau17[[#This Row],[2015-T1-MACROTOTALE]],"")</f>
        <v>2.3746701846965697E-2</v>
      </c>
      <c r="NT374" s="26">
        <f>IFERROR(Tableau17[[#This Row],[2015-T2-MACROEXTRDROITE]]/Tableau17[[#This Row],[2015-T2-MACROTOTALE]],"")</f>
        <v>0.5486486486486486</v>
      </c>
      <c r="NU374" s="26">
        <f>IFERROR(Tableau17[[#This Row],[2015-T2-MACRODROITE]]/Tableau17[[#This Row],[2015-T2-MACROTOTALE]],"")</f>
        <v>0.45135135135135135</v>
      </c>
      <c r="NV374" s="26">
        <f>IFERROR(Tableau17[[#This Row],[2015-T2-MACROCENTRE]]/Tableau17[[#This Row],[2015-T2-MACROTOTALE]],"")</f>
        <v>0</v>
      </c>
      <c r="NW374" s="26">
        <f>IFERROR(Tableau17[[#This Row],[2015-T2-MACROGAUCHE]]/Tableau17[[#This Row],[2015-T2-MACROTOTALE]],"")</f>
        <v>0</v>
      </c>
      <c r="NX374" s="26">
        <f>IFERROR(Tableau17[[#This Row],[2015-T2-MACROAUTRE]]/Tableau17[[#This Row],[2015-T2-MACROTOTALE]],"")</f>
        <v>0</v>
      </c>
      <c r="NY374" s="26">
        <f>IFERROR(Tableau17[[#This Row],[2017-T1-MACROEXTRDROITE]]/Tableau17[[#This Row],[2017-T1-MACROTOTALE]],"")</f>
        <v>0.41009463722397477</v>
      </c>
      <c r="NZ374" s="26">
        <f>IFERROR(Tableau17[[#This Row],[2017-T1-MACRODROITE]]/Tableau17[[#This Row],[2017-T1-MACROTOTALE]],"")</f>
        <v>0.13249211356466878</v>
      </c>
      <c r="OA374" s="26">
        <f>IFERROR(Tableau17[[#This Row],[2017-T1-MACROCENTRE]]/Tableau17[[#This Row],[2017-T1-MACROTOTALE]],"")</f>
        <v>0.16403785488958991</v>
      </c>
      <c r="OB374" s="26">
        <f>IFERROR(Tableau17[[#This Row],[2017-T1-MACROGAUCHE]]/Tableau17[[#This Row],[2017-T1-MACROTOTALE]],"")</f>
        <v>0.28864353312302837</v>
      </c>
      <c r="OC374" s="26">
        <f>IFERROR(Tableau17[[#This Row],[2017-T1-MACROAUTRE]]/Tableau17[[#This Row],[2017-T1-MACROTOTALE]],"")</f>
        <v>4.7318611987381704E-3</v>
      </c>
      <c r="OD374" s="26">
        <f>IFERROR(Tableau17[[#This Row],[2017-T2-MACROEXTRDROITE]]/Tableau17[[#This Row],[2017-T2-MACROTOTALE]],"")</f>
        <v>0.51396648044692739</v>
      </c>
      <c r="OE374" s="26">
        <f>IFERROR(Tableau17[[#This Row],[2017-T2-MACRODROITE]]/Tableau17[[#This Row],[2017-T2-MACROTOTALE]],"")</f>
        <v>0</v>
      </c>
      <c r="OF374" s="26">
        <f>IFERROR(Tableau17[[#This Row],[2017-T2-MACROCENTRE]]/Tableau17[[#This Row],[2017-T2-MACROTOTALE]],"")</f>
        <v>0.48603351955307261</v>
      </c>
      <c r="OG374" s="26">
        <f>IFERROR(Tableau17[[#This Row],[2017-T2-MACROGAUCHE]]/Tableau17[[#This Row],[2017-T2-MACROTOTALE]],"")</f>
        <v>0</v>
      </c>
      <c r="OH374" s="26">
        <f>IFERROR(Tableau17[[#This Row],[2017-T2-MACROAUTRE]]/Tableau17[[#This Row],[2017-T2-MACROTOTALE]],"")</f>
        <v>0</v>
      </c>
      <c r="OI374" s="26">
        <f>IFERROR(Tableau17[[#This Row],[2019-T1-MACROEXTRDROITE]]/Tableau17[[#This Row],[2019-T1-MACROTOTALE]],"")</f>
        <v>0.44354838709677419</v>
      </c>
      <c r="OJ374" s="26">
        <f>IFERROR(Tableau17[[#This Row],[2019-T1-MACRODROITE]]/Tableau17[[#This Row],[2019-T1-MACROTOTALE]],"")</f>
        <v>9.1397849462365593E-2</v>
      </c>
      <c r="OK374" s="26">
        <f>IFERROR(Tableau17[[#This Row],[2019-T1-MACROCENTRE]]/Tableau17[[#This Row],[2019-T1-MACROTOTALE]],"")</f>
        <v>0.10215053763440861</v>
      </c>
      <c r="OL374" s="26">
        <f>IFERROR(Tableau17[[#This Row],[2019-T1-MACROGAUCHE]]/Tableau17[[#This Row],[2019-T1-MACROTOTALE]],"")</f>
        <v>0.29032258064516131</v>
      </c>
      <c r="OM374" s="26">
        <f>IFERROR(Tableau17[[#This Row],[2019-T1-MACROAUTRE]]/Tableau17[[#This Row],[2019-T1-MACROTOTALE]],"")</f>
        <v>7.2580645161290328E-2</v>
      </c>
      <c r="ON374" s="26">
        <f>IFERROR(Tableau17[[#This Row],[2020-T1-MACROEXTRDROITE]]/Tableau17[[#This Row],[2020-T1-MACROTOTALE]],"")</f>
        <v>0.30827067669172931</v>
      </c>
      <c r="OO374" s="26">
        <f>IFERROR(Tableau17[[#This Row],[2020-T1-MACRODROITE]]/Tableau17[[#This Row],[2020-T1-MACROTOTALE]],"")</f>
        <v>0.33834586466165412</v>
      </c>
      <c r="OP374" s="26">
        <f>IFERROR(Tableau17[[#This Row],[2020-T1-MACROCENTRE]]/Tableau17[[#This Row],[2020-T1-MACROTOTALE]],"")</f>
        <v>7.1428571428571425E-2</v>
      </c>
      <c r="OQ374" s="26">
        <f>IFERROR(Tableau17[[#This Row],[2020-T1-MACROGAUCHE]]/Tableau17[[#This Row],[2020-T1-MACROTOTALE]],"")</f>
        <v>0.28195488721804512</v>
      </c>
      <c r="OR374" s="26">
        <f>IFERROR(Tableau17[[#This Row],[2020-T1-MACROAUTRE]]/Tableau17[[#This Row],[2020-T1-MACROTOTALE]],"")</f>
        <v>0</v>
      </c>
      <c r="OS374" s="26">
        <f>IFERROR(Tableau17[[#This Row],[2017 (L)-T1-MACROEXTRDROITE]]/Tableau17[[#This Row],[2017 (L)-T1-MACROTOTALE]],"")</f>
        <v>0.28770949720670391</v>
      </c>
      <c r="OT374" s="26">
        <f>IFERROR(Tableau17[[#This Row],[2017 (L)-T1-MACRODROITE]]/Tableau17[[#This Row],[2017 (L)-T1-MACROTOTALE]],"")</f>
        <v>0.12290502793296089</v>
      </c>
      <c r="OU374" s="26">
        <f>IFERROR(Tableau17[[#This Row],[2017 (L)-T1-MACROCENTRE]]/Tableau17[[#This Row],[2017 (L)-T1-MACROTOTALE]],"")</f>
        <v>0.27932960893854747</v>
      </c>
      <c r="OV374" s="26">
        <f>IFERROR(Tableau17[[#This Row],[2017 (L)-T1-MACROGAUCHE]]/Tableau17[[#This Row],[2017 (L)-T1-MACROTOTALE]],"")</f>
        <v>0.3016759776536313</v>
      </c>
      <c r="OW374" s="26">
        <f>IFERROR(Tableau17[[#This Row],[2017 (L)-T1-MACROAUTRE]]/Tableau17[[#This Row],[2017 (L)-T1-MACROTOTALE]],"")</f>
        <v>8.3798882681564244E-3</v>
      </c>
      <c r="OX374" s="26">
        <f>IFERROR(Tableau17[[#This Row],[2017 (L)-T2-MACROEXTRDROITE]]/Tableau17[[#This Row],[2017 (L)-T2-MACROTOTALE]],"")</f>
        <v>0.4452054794520548</v>
      </c>
      <c r="OY374" s="26">
        <f>IFERROR(Tableau17[[#This Row],[2017 (L)-T2-MACRODROITE]]/Tableau17[[#This Row],[2017 (L)-T2-MACROTOTALE]],"")</f>
        <v>0</v>
      </c>
      <c r="OZ374" s="26">
        <f>IFERROR(Tableau17[[#This Row],[2017 (L)-T2-MACROCENTRE]]/Tableau17[[#This Row],[2017 (L)-T2-MACROTOTALE]],"")</f>
        <v>0.5547945205479452</v>
      </c>
      <c r="PA374" s="26">
        <f>IFERROR(Tableau17[[#This Row],[2017 (L)-T2-MACROGAUCHE]]/Tableau17[[#This Row],[2017 (L)-T2-MACROTOTALE]],"")</f>
        <v>0</v>
      </c>
      <c r="PB374" s="26">
        <f>IFERROR(Tableau17[[#This Row],[2017 (L)-T2-MACROAUTRE]]/Tableau17[[#This Row],[2017 (L)-T2-MACROTOTALE]],"")</f>
        <v>0</v>
      </c>
      <c r="PC374" s="26">
        <f>IFERROR(Tableau17[[#This Row],[2008_T1_PROCUS]]/Tableau17[[#This Row],[2008_T1_INSCRITS]],0)</f>
        <v>7.7777777777777776E-3</v>
      </c>
      <c r="PD374" s="26">
        <f>IFERROR(Tableau17[[#This Row],[2008_T2_PROCUS]]/Tableau17[[#This Row],[2008_T2_INSCRITS]],0)</f>
        <v>0.01</v>
      </c>
      <c r="PE374" s="26">
        <f>Tableau17[[#This Row],[2014_T1_PROCUS]]/Tableau17[[#This Row],[2014_T1_INSCRITS]]</f>
        <v>4.5300113250283129E-3</v>
      </c>
      <c r="PF374" s="26">
        <f>IFERROR(Tableau17[[#This Row],[2014_T2_PROCUS]]/Tableau17[[#This Row],[2014_T2_INSCRITS]],0)</f>
        <v>9.0600226500566258E-3</v>
      </c>
    </row>
    <row r="375" spans="1:422" hidden="1" x14ac:dyDescent="0.2">
      <c r="A375" s="1">
        <v>7</v>
      </c>
      <c r="B375" s="1" t="s">
        <v>487</v>
      </c>
      <c r="C375" s="1" t="s">
        <v>490</v>
      </c>
      <c r="D375" s="1" t="s">
        <v>490</v>
      </c>
      <c r="E375" s="1">
        <v>1362</v>
      </c>
      <c r="F375" s="1">
        <v>5.4413739999999997</v>
      </c>
      <c r="G375" s="1">
        <v>43.326033000000002</v>
      </c>
      <c r="H375" s="3">
        <v>874</v>
      </c>
      <c r="I375" s="3">
        <v>256</v>
      </c>
      <c r="J375" s="1">
        <v>0</v>
      </c>
      <c r="L375" s="1">
        <v>34</v>
      </c>
      <c r="M375" s="1">
        <v>7</v>
      </c>
      <c r="O375" s="1">
        <v>1</v>
      </c>
      <c r="P375" s="1">
        <v>51</v>
      </c>
      <c r="Q375" s="1">
        <v>8</v>
      </c>
      <c r="R375" s="1">
        <v>123</v>
      </c>
      <c r="S375" s="1">
        <v>25</v>
      </c>
      <c r="T375" s="1">
        <v>7</v>
      </c>
      <c r="U375" s="1">
        <v>256</v>
      </c>
      <c r="V375" s="1">
        <v>888</v>
      </c>
      <c r="W375" s="1">
        <v>537</v>
      </c>
      <c r="X375" s="1">
        <v>4</v>
      </c>
      <c r="Y375" s="2">
        <v>0.60472972999999997</v>
      </c>
      <c r="Z375" s="1">
        <v>888</v>
      </c>
      <c r="AA375" s="1">
        <v>598</v>
      </c>
      <c r="AB375" s="1">
        <v>7</v>
      </c>
      <c r="AC375" s="2">
        <v>0.67342341999999999</v>
      </c>
      <c r="AD375" s="1">
        <v>874</v>
      </c>
      <c r="AE375" s="1">
        <v>272</v>
      </c>
      <c r="AF375" s="2">
        <v>0.31121281000000001</v>
      </c>
      <c r="AG375" s="1">
        <f t="shared" si="5"/>
        <v>256</v>
      </c>
      <c r="AH375" s="1">
        <v>910</v>
      </c>
      <c r="AI375" s="1">
        <v>569</v>
      </c>
      <c r="AJ375" s="1">
        <v>5</v>
      </c>
      <c r="AK375" s="2">
        <v>0.62527473</v>
      </c>
      <c r="AL375" s="1">
        <v>910</v>
      </c>
      <c r="AM375" s="1">
        <v>658</v>
      </c>
      <c r="AN375" s="1">
        <v>8</v>
      </c>
      <c r="AO375" s="2">
        <v>0.72307692000000001</v>
      </c>
      <c r="AP375" s="1">
        <v>848</v>
      </c>
      <c r="AQ375" s="1">
        <v>472</v>
      </c>
      <c r="AR375" s="2">
        <v>0.55660377000000005</v>
      </c>
      <c r="AS375" s="1">
        <v>846</v>
      </c>
      <c r="AT375" s="1">
        <v>496</v>
      </c>
      <c r="AU375" s="2">
        <v>0.58628842000000003</v>
      </c>
      <c r="AV375" s="1">
        <v>844</v>
      </c>
      <c r="AW375" s="1">
        <v>388</v>
      </c>
      <c r="AX375" s="2">
        <v>0.45971563999999998</v>
      </c>
      <c r="AY375" s="1">
        <v>843</v>
      </c>
      <c r="AZ375" s="1">
        <v>334</v>
      </c>
      <c r="BA375" s="2">
        <v>0.39620402999999998</v>
      </c>
      <c r="BB375" s="1">
        <v>846</v>
      </c>
      <c r="BC375" s="1">
        <v>688</v>
      </c>
      <c r="BD375" s="2">
        <v>0.81323877</v>
      </c>
      <c r="BE375" s="1">
        <v>844</v>
      </c>
      <c r="BF375" s="1">
        <v>634</v>
      </c>
      <c r="BG375" s="2">
        <v>0.75118483000000003</v>
      </c>
      <c r="BH375" s="1">
        <v>870</v>
      </c>
      <c r="BI375" s="1">
        <v>415</v>
      </c>
      <c r="BJ375" s="2">
        <v>0.47701148999999998</v>
      </c>
      <c r="BK375" s="1">
        <v>13</v>
      </c>
      <c r="BL375" s="1">
        <v>3</v>
      </c>
      <c r="BN375" s="1">
        <v>4</v>
      </c>
      <c r="BO375" s="1">
        <v>75</v>
      </c>
      <c r="BP375" s="1">
        <v>250</v>
      </c>
      <c r="BQ375" s="1">
        <v>214</v>
      </c>
      <c r="BR375" s="1">
        <v>559</v>
      </c>
      <c r="BS375" s="1">
        <v>47</v>
      </c>
      <c r="BU375" s="1">
        <v>357</v>
      </c>
      <c r="BV375" s="1">
        <v>249</v>
      </c>
      <c r="BW375" s="1">
        <v>653</v>
      </c>
      <c r="BZ375" s="1">
        <v>20</v>
      </c>
      <c r="CA375" s="1">
        <v>4</v>
      </c>
      <c r="CB375" s="1">
        <v>14</v>
      </c>
      <c r="CC375" s="1">
        <v>218</v>
      </c>
      <c r="CD375" s="1">
        <v>178</v>
      </c>
      <c r="CE375" s="1">
        <v>89</v>
      </c>
      <c r="CF375" s="1">
        <v>523</v>
      </c>
      <c r="CG375" s="1">
        <v>262</v>
      </c>
      <c r="CH375" s="1">
        <v>207</v>
      </c>
      <c r="CI375" s="1">
        <v>113</v>
      </c>
      <c r="CJ375" s="1">
        <v>582</v>
      </c>
      <c r="CL375" s="1">
        <v>6</v>
      </c>
      <c r="CN375" s="1">
        <v>1</v>
      </c>
      <c r="CO375" s="1">
        <v>12</v>
      </c>
      <c r="CP375" s="1">
        <v>224</v>
      </c>
      <c r="CS375" s="1">
        <v>93</v>
      </c>
      <c r="CT375" s="1">
        <v>104</v>
      </c>
      <c r="CV375" s="1">
        <v>16</v>
      </c>
      <c r="CW375" s="1">
        <v>456</v>
      </c>
      <c r="CY375" s="1">
        <v>292</v>
      </c>
      <c r="CZ375" s="1">
        <v>171</v>
      </c>
      <c r="DC375" s="1">
        <v>463</v>
      </c>
      <c r="DE375" s="1">
        <v>2</v>
      </c>
      <c r="DF375" s="1">
        <v>2</v>
      </c>
      <c r="DH375" s="1">
        <v>2</v>
      </c>
      <c r="DI375" s="1">
        <v>7</v>
      </c>
      <c r="DJ375" s="1">
        <v>10</v>
      </c>
      <c r="DK375" s="1">
        <v>3</v>
      </c>
      <c r="DL375" s="1">
        <v>46</v>
      </c>
      <c r="DM375" s="1">
        <v>144</v>
      </c>
      <c r="DN375" s="1">
        <v>70</v>
      </c>
      <c r="DQ375" s="1">
        <v>0</v>
      </c>
      <c r="DR375" s="1">
        <v>77</v>
      </c>
      <c r="DS375" s="1">
        <v>16</v>
      </c>
      <c r="DU375" s="1">
        <v>379</v>
      </c>
      <c r="DW375" s="1">
        <v>181</v>
      </c>
      <c r="DZ375" s="1">
        <v>127</v>
      </c>
      <c r="EA375" s="1">
        <v>308</v>
      </c>
      <c r="EB375" s="1">
        <v>6</v>
      </c>
      <c r="EC375" s="1">
        <v>5</v>
      </c>
      <c r="ED375" s="1">
        <v>0</v>
      </c>
      <c r="EE375" s="1">
        <v>20</v>
      </c>
      <c r="EF375" s="1">
        <v>156</v>
      </c>
      <c r="EG375" s="1">
        <v>18</v>
      </c>
      <c r="EH375" s="1">
        <v>8</v>
      </c>
      <c r="EI375" s="1">
        <v>259</v>
      </c>
      <c r="EJ375" s="1">
        <v>94</v>
      </c>
      <c r="EK375" s="1">
        <v>109</v>
      </c>
      <c r="EL375" s="1">
        <v>5</v>
      </c>
      <c r="EM375" s="1">
        <v>680</v>
      </c>
      <c r="EN375" s="1">
        <v>321</v>
      </c>
      <c r="EO375" s="1">
        <v>256</v>
      </c>
      <c r="EP375" s="1">
        <v>577</v>
      </c>
      <c r="EQ375" s="1">
        <v>0</v>
      </c>
      <c r="ER375" s="1">
        <v>1</v>
      </c>
      <c r="ES375" s="1">
        <v>2</v>
      </c>
      <c r="ET375" s="1">
        <v>18</v>
      </c>
      <c r="EU375" s="1">
        <v>0</v>
      </c>
      <c r="EV375" s="1">
        <v>165</v>
      </c>
      <c r="EW375" s="1">
        <v>35</v>
      </c>
      <c r="EX375" s="1">
        <v>0</v>
      </c>
      <c r="EY375" s="1">
        <v>6</v>
      </c>
      <c r="EZ375" s="1">
        <v>11</v>
      </c>
      <c r="FA375" s="1">
        <v>0</v>
      </c>
      <c r="FB375" s="1">
        <v>0</v>
      </c>
      <c r="FC375" s="1">
        <v>0</v>
      </c>
      <c r="FD375" s="1">
        <v>0</v>
      </c>
      <c r="FE375" s="1">
        <v>0</v>
      </c>
      <c r="FF375" s="1">
        <v>0</v>
      </c>
      <c r="FG375" s="1">
        <v>0</v>
      </c>
      <c r="FH375" s="1">
        <v>18</v>
      </c>
      <c r="FI375" s="1">
        <v>0</v>
      </c>
      <c r="FJ375" s="1">
        <v>9</v>
      </c>
      <c r="FK375" s="1">
        <v>5</v>
      </c>
      <c r="FL375" s="1">
        <v>0</v>
      </c>
      <c r="FM375" s="1">
        <v>47</v>
      </c>
      <c r="FN375" s="1">
        <v>5</v>
      </c>
      <c r="FO375" s="1">
        <v>2</v>
      </c>
      <c r="FP375" s="1">
        <v>68</v>
      </c>
      <c r="FQ375" s="1">
        <v>0</v>
      </c>
      <c r="FR375" s="1">
        <f>SUM(Tableau17[[#This Row],[2019-T1-ALEXANDRE Audric]:[2019-T1-MARIE Florie]])</f>
        <v>392</v>
      </c>
      <c r="FS375" s="1">
        <v>75</v>
      </c>
      <c r="FT375" s="1">
        <v>266</v>
      </c>
      <c r="FU375" s="1">
        <v>0</v>
      </c>
      <c r="FV375" s="1">
        <v>218</v>
      </c>
      <c r="FW375" s="1">
        <v>0</v>
      </c>
      <c r="FX375" s="1">
        <v>559</v>
      </c>
      <c r="FY375" s="1">
        <v>47</v>
      </c>
      <c r="FZ375" s="1">
        <v>357</v>
      </c>
      <c r="GA375" s="1">
        <v>0</v>
      </c>
      <c r="GB375" s="1">
        <v>249</v>
      </c>
      <c r="GC375" s="1">
        <v>0</v>
      </c>
      <c r="GD375" s="1">
        <v>653</v>
      </c>
      <c r="GE375" s="1">
        <v>218</v>
      </c>
      <c r="GF375" s="1">
        <v>178</v>
      </c>
      <c r="GG375" s="1">
        <v>0</v>
      </c>
      <c r="GH375" s="1">
        <v>127</v>
      </c>
      <c r="GI375" s="1">
        <v>0</v>
      </c>
      <c r="GJ375" s="1">
        <v>523</v>
      </c>
      <c r="GK375" s="1">
        <v>262</v>
      </c>
      <c r="GL375" s="1">
        <v>207</v>
      </c>
      <c r="GM375" s="1">
        <v>0</v>
      </c>
      <c r="GN375" s="1">
        <v>113</v>
      </c>
      <c r="GO375" s="1">
        <v>0</v>
      </c>
      <c r="GP375" s="1">
        <v>582</v>
      </c>
      <c r="GQ375" s="1">
        <v>230</v>
      </c>
      <c r="GR375" s="1">
        <v>104</v>
      </c>
      <c r="GS375" s="1">
        <v>0</v>
      </c>
      <c r="GT375" s="1">
        <v>122</v>
      </c>
      <c r="GU375" s="1">
        <v>0</v>
      </c>
      <c r="GV375" s="1">
        <v>456</v>
      </c>
      <c r="GW375" s="1">
        <v>292</v>
      </c>
      <c r="GX375" s="1">
        <v>0</v>
      </c>
      <c r="GY375" s="1">
        <v>0</v>
      </c>
      <c r="GZ375" s="1">
        <v>171</v>
      </c>
      <c r="HA375" s="1">
        <v>0</v>
      </c>
      <c r="HB375" s="1">
        <v>463</v>
      </c>
      <c r="HC375" s="1">
        <v>284</v>
      </c>
      <c r="HD375" s="1">
        <v>156</v>
      </c>
      <c r="HE375" s="1">
        <v>109</v>
      </c>
      <c r="HF375" s="1">
        <v>123</v>
      </c>
      <c r="HG375" s="1">
        <v>8</v>
      </c>
      <c r="HH375" s="1">
        <v>680</v>
      </c>
      <c r="HI375" s="1">
        <v>321</v>
      </c>
      <c r="HJ375" s="1">
        <v>0</v>
      </c>
      <c r="HK375" s="1">
        <v>256</v>
      </c>
      <c r="HL375" s="1">
        <v>0</v>
      </c>
      <c r="HM375" s="1">
        <v>0</v>
      </c>
      <c r="HN375" s="1">
        <v>577</v>
      </c>
      <c r="HO375" s="1">
        <v>192</v>
      </c>
      <c r="HP375" s="1">
        <v>40</v>
      </c>
      <c r="HQ375" s="1">
        <v>68</v>
      </c>
      <c r="HR375" s="1">
        <v>91</v>
      </c>
      <c r="HS375" s="1">
        <v>15</v>
      </c>
      <c r="HT375" s="1">
        <v>406</v>
      </c>
      <c r="HU375" s="1">
        <v>123</v>
      </c>
      <c r="HV375" s="1">
        <v>85</v>
      </c>
      <c r="HW375" s="1">
        <v>8</v>
      </c>
      <c r="HX375" s="1">
        <v>40</v>
      </c>
      <c r="HY375" s="1">
        <v>0</v>
      </c>
      <c r="HZ375" s="1">
        <v>256</v>
      </c>
      <c r="IA375" s="1">
        <v>156</v>
      </c>
      <c r="IB375" s="1">
        <v>70</v>
      </c>
      <c r="IC375" s="1">
        <v>77</v>
      </c>
      <c r="ID375" s="1">
        <v>74</v>
      </c>
      <c r="IE375" s="1">
        <v>2</v>
      </c>
      <c r="IF375" s="1">
        <v>379</v>
      </c>
      <c r="IG375" s="1">
        <v>181</v>
      </c>
      <c r="IH375" s="1">
        <v>0</v>
      </c>
      <c r="II375" s="1">
        <v>127</v>
      </c>
      <c r="IJ375" s="1">
        <v>0</v>
      </c>
      <c r="IK375" s="1">
        <v>0</v>
      </c>
      <c r="IL375" s="1">
        <v>308</v>
      </c>
      <c r="IM375" s="26">
        <f>IFERROR(Tableau17[[#This Row],[LDIV]]/Tableau17[[#This Row],[Total général]],"")</f>
        <v>0</v>
      </c>
      <c r="IN375" s="26">
        <f>IFERROR(Tableau17[[#This Row],[LDVC]]/Tableau17[[#This Row],[Total général]],"")</f>
        <v>0</v>
      </c>
      <c r="IO375" s="26">
        <f>IFERROR(Tableau17[[#This Row],[LDVD]]/Tableau17[[#This Row],[Total général]],"")</f>
        <v>0.1328125</v>
      </c>
      <c r="IP375" s="26">
        <f>IFERROR(Tableau17[[#This Row],[LDVG]]/Tableau17[[#This Row],[Total général]],"")</f>
        <v>2.734375E-2</v>
      </c>
      <c r="IQ375" s="26">
        <f>IFERROR(Tableau17[[#This Row],[LEXD]]/Tableau17[[#This Row],[Total général]],"")</f>
        <v>0</v>
      </c>
      <c r="IR375" s="26">
        <f>IFERROR(Tableau17[[#This Row],[LEXG]]/Tableau17[[#This Row],[Total général]],"")</f>
        <v>3.90625E-3</v>
      </c>
      <c r="IS375" s="26">
        <f>IFERROR(Tableau17[[#This Row],[LLR]]/Tableau17[[#This Row],[Total général]],"")</f>
        <v>0.19921875</v>
      </c>
      <c r="IT375" s="26">
        <f>IFERROR(Tableau17[[#This Row],[LREM]]/Tableau17[[#This Row],[Total général]],"")</f>
        <v>3.125E-2</v>
      </c>
      <c r="IU375" s="26">
        <f>IFERROR(Tableau17[[#This Row],[LRN]]/Tableau17[[#This Row],[Total général]],"")</f>
        <v>0.48046875</v>
      </c>
      <c r="IV375" s="26">
        <f>IFERROR(Tableau17[[#This Row],[LUG]]/Tableau17[[#This Row],[Total général]],"")</f>
        <v>9.765625E-2</v>
      </c>
      <c r="IW375" s="26">
        <f>IFERROR(Tableau17[[#This Row],[LVEC]]/Tableau17[[#This Row],[Total général]],"")</f>
        <v>2.734375E-2</v>
      </c>
      <c r="IX375" s="26">
        <f>IFERROR(Tableau17[[#This Row],[2008-T1-LCMD]]/Tableau17[[#This Row],[2008-T1-TOTAL]],"")</f>
        <v>2.3255813953488372E-2</v>
      </c>
      <c r="IY375" s="26">
        <f>IFERROR(Tableau17[[#This Row],[2008-T1-LDVD]]/Tableau17[[#This Row],[2008-T1-TOTAL]],"")</f>
        <v>5.3667262969588547E-3</v>
      </c>
      <c r="IZ375" s="26">
        <f>IFERROR(Tableau17[[#This Row],[2008-T1-LEXD]]/Tableau17[[#This Row],[2008-T1-TOTAL]],"")</f>
        <v>0</v>
      </c>
      <c r="JA375" s="26">
        <f>IFERROR(Tableau17[[#This Row],[2008-T1-LEXG]]/Tableau17[[#This Row],[2008-T1-TOTAL]],"")</f>
        <v>7.1556350626118068E-3</v>
      </c>
      <c r="JB375" s="26">
        <f>IFERROR(Tableau17[[#This Row],[2008-T1-LFN]]/Tableau17[[#This Row],[2008-T1-TOTAL]],"")</f>
        <v>0.13416815742397137</v>
      </c>
      <c r="JC375" s="26">
        <f>IFERROR(Tableau17[[#This Row],[2008-T1-LMAJ]]/Tableau17[[#This Row],[2008-T1-TOTAL]],"")</f>
        <v>0.44722719141323791</v>
      </c>
      <c r="JD375" s="26">
        <f>IFERROR(Tableau17[[#This Row],[2008-T1-LUG]]/Tableau17[[#This Row],[2008-T1-TOTAL]],"")</f>
        <v>0.38282647584973167</v>
      </c>
      <c r="JE375" s="26">
        <f>IFERROR(Tableau17[[#This Row],[2008-T2-LFN]]/Tableau17[[#This Row],[2008-T2-TOTAL]],"")</f>
        <v>7.1975497702909647E-2</v>
      </c>
      <c r="JF375" s="26">
        <f>IFERROR(Tableau17[[#This Row],[2008-T2-LGC]]/Tableau17[[#This Row],[2008-T2-TOTAL]],"")</f>
        <v>0</v>
      </c>
      <c r="JG375" s="26">
        <f>IFERROR(Tableau17[[#This Row],[2008-T2-LMAJ]]/Tableau17[[#This Row],[2008-T2-TOTAL]],"")</f>
        <v>0.54670750382848388</v>
      </c>
      <c r="JH375" s="26">
        <f>IFERROR(Tableau17[[#This Row],[2008-T2-LUG]]/Tableau17[[#This Row],[2008-T2-TOTAL]],"")</f>
        <v>0.38131699846860645</v>
      </c>
      <c r="JI375" s="26">
        <f>IFERROR(Tableau17[[#This Row],[2014-T1-LDIV]]/Tableau17[[#This Row],[2014-T1-TOTAL]],"")</f>
        <v>0</v>
      </c>
      <c r="JJ375" s="26">
        <f>IFERROR(Tableau17[[#This Row],[2014-T1-LDVD]]/Tableau17[[#This Row],[2014-T1-TOTAL]],"")</f>
        <v>0</v>
      </c>
      <c r="JK375" s="26">
        <f>IFERROR(Tableau17[[#This Row],[2014-T1-LDVG]]/Tableau17[[#This Row],[2014-T1-TOTAL]],"")</f>
        <v>3.8240917782026769E-2</v>
      </c>
      <c r="JL375" s="26">
        <f>IFERROR(Tableau17[[#This Row],[2014-T1-LEXG]]/Tableau17[[#This Row],[2014-T1-TOTAL]],"")</f>
        <v>7.6481835564053535E-3</v>
      </c>
      <c r="JM375" s="26">
        <f>IFERROR(Tableau17[[#This Row],[2014-T1-LFG]]/Tableau17[[#This Row],[2014-T1-TOTAL]],"")</f>
        <v>2.676864244741874E-2</v>
      </c>
      <c r="JN375" s="26">
        <f>IFERROR(Tableau17[[#This Row],[2014-T1-LFN]]/Tableau17[[#This Row],[2014-T1-TOTAL]],"")</f>
        <v>0.4168260038240918</v>
      </c>
      <c r="JO375" s="26">
        <f>IFERROR(Tableau17[[#This Row],[2014-T1-LUD]]/Tableau17[[#This Row],[2014-T1-TOTAL]],"")</f>
        <v>0.34034416826003822</v>
      </c>
      <c r="JP375" s="26">
        <f>IFERROR(Tableau17[[#This Row],[2014-T1-LUG]]/Tableau17[[#This Row],[2014-T1-TOTAL]],"")</f>
        <v>0.17017208413001911</v>
      </c>
      <c r="JQ375" s="26">
        <f>IFERROR(Tableau17[[#This Row],[2014-T2-LFN]]/Tableau17[[#This Row],[2014-T2-TOTAL]],"")</f>
        <v>0.45017182130584193</v>
      </c>
      <c r="JR375" s="26">
        <f>IFERROR(Tableau17[[#This Row],[2014-T2-LUD]]/Tableau17[[#This Row],[2014-T2-TOTAL]],"")</f>
        <v>0.35567010309278352</v>
      </c>
      <c r="JS375" s="26">
        <f>IFERROR(Tableau17[[#This Row],[2014-T2-LUG]]/Tableau17[[#This Row],[2014-T2-TOTAL]],"")</f>
        <v>0.19415807560137457</v>
      </c>
      <c r="JT375" s="26">
        <f>IFERROR(Tableau17[[#This Row],[2015-T1-BC-DIV]]/Tableau17[[#This Row],[2015-T1-TOTAL]],"")</f>
        <v>0</v>
      </c>
      <c r="JU375" s="26">
        <f>IFERROR(Tableau17[[#This Row],[2015-T1-BC-DLF]]/Tableau17[[#This Row],[2015-T1-TOTAL]],"")</f>
        <v>1.3157894736842105E-2</v>
      </c>
      <c r="JV375" s="26">
        <f>IFERROR(Tableau17[[#This Row],[2015-T1-BC-DVD]]/Tableau17[[#This Row],[2015-T1-TOTAL]],"")</f>
        <v>0</v>
      </c>
      <c r="JW375" s="26">
        <f>IFERROR(Tableau17[[#This Row],[2015-T1-BC-DVG]]/Tableau17[[#This Row],[2015-T1-TOTAL]],"")</f>
        <v>2.1929824561403508E-3</v>
      </c>
      <c r="JX375" s="26">
        <f>IFERROR(Tableau17[[#This Row],[2015-T1-BC-FG]]/Tableau17[[#This Row],[2015-T1-TOTAL]],"")</f>
        <v>2.6315789473684209E-2</v>
      </c>
      <c r="JY375" s="26">
        <f>IFERROR(Tableau17[[#This Row],[2015-T1-BC-FN]]/Tableau17[[#This Row],[2015-T1-TOTAL]],"")</f>
        <v>0.49122807017543857</v>
      </c>
      <c r="JZ375" s="26">
        <f>IFERROR(Tableau17[[#This Row],[2015-T1-BC-MDM]]/Tableau17[[#This Row],[2015-T1-TOTAL]],"")</f>
        <v>0</v>
      </c>
      <c r="KA375" s="26">
        <f>IFERROR(Tableau17[[#This Row],[2015-T1-BC-RDG]]/Tableau17[[#This Row],[2015-T1-TOTAL]],"")</f>
        <v>0</v>
      </c>
      <c r="KB375" s="26">
        <f>IFERROR(Tableau17[[#This Row],[2015-T1-BC-SOC]]/Tableau17[[#This Row],[2015-T1-TOTAL]],"")</f>
        <v>0.20394736842105263</v>
      </c>
      <c r="KC375" s="26">
        <f>IFERROR(Tableau17[[#This Row],[2015-T1-BC-UD]]/Tableau17[[#This Row],[2015-T1-TOTAL]],"")</f>
        <v>0.22807017543859648</v>
      </c>
      <c r="KD375" s="26">
        <f>IFERROR(Tableau17[[#This Row],[2015-T1-BC-UG]]/Tableau17[[#This Row],[2015-T1-TOTAL]],"")</f>
        <v>0</v>
      </c>
      <c r="KE375" s="26">
        <f>IFERROR(Tableau17[[#This Row],[2015-T1-BC-VEC]]/Tableau17[[#This Row],[2015-T1-TOTAL]],"")</f>
        <v>3.5087719298245612E-2</v>
      </c>
      <c r="KF375" s="26">
        <f>IFERROR(Tableau17[[#This Row],[2015-T2-BC-DVG]]/Tableau17[[#This Row],[2015-T2-TOTAL]],"")</f>
        <v>0</v>
      </c>
      <c r="KG375" s="26">
        <f>IFERROR(Tableau17[[#This Row],[2015-T2-BC-FN]]/Tableau17[[#This Row],[2015-T2-TOTAL]],"")</f>
        <v>0.63066954643628514</v>
      </c>
      <c r="KH375" s="26">
        <f>IFERROR(Tableau17[[#This Row],[2015-T2-BC-SOC]]/Tableau17[[#This Row],[2015-T2-TOTAL]],"")</f>
        <v>0.36933045356371491</v>
      </c>
      <c r="KI375" s="26">
        <f>IFERROR(Tableau17[[#This Row],[2015-T2-BC-UD]]/Tableau17[[#This Row],[2015-T2-TOTAL]],"")</f>
        <v>0</v>
      </c>
      <c r="KJ375" s="26">
        <f>IFERROR(Tableau17[[#This Row],[2015-T2-BC-UG]]/Tableau17[[#This Row],[2015-T2-TOTAL]],"")</f>
        <v>0</v>
      </c>
      <c r="KK375" s="26">
        <f>IFERROR(Tableau17[[#This Row],[2017 (L)-T1-COM]]/Tableau17[[#This Row],[2017 (L)-T1-TOTAL]],"")</f>
        <v>0</v>
      </c>
      <c r="KL375" s="26">
        <f>IFERROR(Tableau17[[#This Row],[2017 (L)-T1-DIV]]/Tableau17[[#This Row],[2017 (L)-T1-TOTAL]],"")</f>
        <v>5.2770448548812663E-3</v>
      </c>
      <c r="KM375" s="26">
        <f>IFERROR(Tableau17[[#This Row],[2017 (L)-T1-DLF]]/Tableau17[[#This Row],[2017 (L)-T1-TOTAL]],"")</f>
        <v>5.2770448548812663E-3</v>
      </c>
      <c r="KN375" s="26">
        <f>IFERROR(Tableau17[[#This Row],[2017 (L)-T1-DVD]]/Tableau17[[#This Row],[2017 (L)-T1-TOTAL]],"")</f>
        <v>0</v>
      </c>
      <c r="KO375" s="26">
        <f>IFERROR(Tableau17[[#This Row],[2017 (L)-T1-DVG]]/Tableau17[[#This Row],[2017 (L)-T1-TOTAL]],"")</f>
        <v>5.2770448548812663E-3</v>
      </c>
      <c r="KP375" s="26">
        <f>IFERROR(Tableau17[[#This Row],[2017 (L)-T1-ECO]]/Tableau17[[#This Row],[2017 (L)-T1-TOTAL]],"")</f>
        <v>1.8469656992084433E-2</v>
      </c>
      <c r="KQ375" s="26">
        <f>IFERROR(Tableau17[[#This Row],[2017 (L)-T1-EXD]]/Tableau17[[#This Row],[2017 (L)-T1-TOTAL]],"")</f>
        <v>2.6385224274406333E-2</v>
      </c>
      <c r="KR375" s="26">
        <f>IFERROR(Tableau17[[#This Row],[2017 (L)-T1-EXG]]/Tableau17[[#This Row],[2017 (L)-T1-TOTAL]],"")</f>
        <v>7.9155672823219003E-3</v>
      </c>
      <c r="KS375" s="26">
        <f>IFERROR(Tableau17[[#This Row],[2017 (L)-T1-FI]]/Tableau17[[#This Row],[2017 (L)-T1-TOTAL]],"")</f>
        <v>0.12137203166226913</v>
      </c>
      <c r="KT375" s="26">
        <f>IFERROR(Tableau17[[#This Row],[2017 (L)-T1-FN]]/Tableau17[[#This Row],[2017 (L)-T1-TOTAL]],"")</f>
        <v>0.37994722955145116</v>
      </c>
      <c r="KU375" s="26">
        <f>IFERROR(Tableau17[[#This Row],[2017 (L)-T1-LR]]/Tableau17[[#This Row],[2017 (L)-T1-TOTAL]],"")</f>
        <v>0.18469656992084432</v>
      </c>
      <c r="KV375" s="26">
        <f>IFERROR(Tableau17[[#This Row],[2017 (L)-T1-MDM]]/Tableau17[[#This Row],[2017 (L)-T1-TOTAL]],"")</f>
        <v>0</v>
      </c>
      <c r="KW375" s="26">
        <f>IFERROR(Tableau17[[#This Row],[2017 (L)-T1-RDG]]/Tableau17[[#This Row],[2017 (L)-T1-TOTAL]],"")</f>
        <v>0</v>
      </c>
      <c r="KX375" s="26">
        <f>IFERROR(Tableau17[[#This Row],[2017 (L)-T1-REG]]/Tableau17[[#This Row],[2017 (L)-T1-TOTAL]],"")</f>
        <v>0</v>
      </c>
      <c r="KY375" s="26">
        <f>IFERROR(Tableau17[[#This Row],[2017 (L)-T1-REM]]/Tableau17[[#This Row],[2017 (L)-T1-TOTAL]],"")</f>
        <v>0.20316622691292877</v>
      </c>
      <c r="KZ375" s="26">
        <f>IFERROR(Tableau17[[#This Row],[2017 (L)-T1-SOC]]/Tableau17[[#This Row],[2017 (L)-T1-TOTAL]],"")</f>
        <v>4.221635883905013E-2</v>
      </c>
      <c r="LA375" s="26">
        <f>IFERROR(Tableau17[[#This Row],[2017 (L)-T1-UDI]]/Tableau17[[#This Row],[2017 (L)-T1-TOTAL]],"")</f>
        <v>0</v>
      </c>
      <c r="LB375" s="26">
        <f>IFERROR(Tableau17[[#This Row],[2017 (L)-T2-FI]]/Tableau17[[#This Row],[2017 (L)-T2-TOTAL]],"")</f>
        <v>0</v>
      </c>
      <c r="LC375" s="26">
        <f>IFERROR(Tableau17[[#This Row],[2017 (L)-T2-FN]]/Tableau17[[#This Row],[2017 (L)-T2-TOTAL]],"")</f>
        <v>0.58766233766233766</v>
      </c>
      <c r="LD375" s="26">
        <f>IFERROR(Tableau17[[#This Row],[2017 (L)-T2-LR]]/Tableau17[[#This Row],[2017 (L)-T2-TOTAL]],"")</f>
        <v>0</v>
      </c>
      <c r="LE375" s="26">
        <f>IFERROR(Tableau17[[#This Row],[2017 (L)-T2-MDM]]/Tableau17[[#This Row],[2017 (L)-T2-TOTAL]],"")</f>
        <v>0</v>
      </c>
      <c r="LF375" s="26">
        <f>IFERROR(Tableau17[[#This Row],[2017 (L)-T2-REM]]/Tableau17[[#This Row],[2017 (L)-T2-TOTAL]],"")</f>
        <v>0.41233766233766234</v>
      </c>
      <c r="LG375" s="26">
        <f>IFERROR(Tableau17[[#This Row],[2017-T1-ARTHAUD Nathalie]]/Tableau17[[#This Row],[2017-T1-TOTAL]],"")</f>
        <v>8.8235294117647058E-3</v>
      </c>
      <c r="LH375" s="26">
        <f>IFERROR(Tableau17[[#This Row],[2017-T1-ASSELINEAU Fran]]/Tableau17[[#This Row],[2017-T1-TOTAL]],"")</f>
        <v>7.3529411764705881E-3</v>
      </c>
      <c r="LI375" s="26">
        <f>IFERROR(Tableau17[[#This Row],[2017-T1-CHEMINADE Jacques]]/Tableau17[[#This Row],[2017-T1-TOTAL]],"")</f>
        <v>0</v>
      </c>
      <c r="LJ375" s="26">
        <f>IFERROR(Tableau17[[#This Row],[2017-T1-DUPONT-AIGNAN Nicolas]]/Tableau17[[#This Row],[2017-T1-TOTAL]],"")</f>
        <v>2.9411764705882353E-2</v>
      </c>
      <c r="LK375" s="26">
        <f>IFERROR(Tableau17[[#This Row],[2017-T1-FILLON Fran]]/Tableau17[[#This Row],[2017-T1-TOTAL]],"")</f>
        <v>0.22941176470588234</v>
      </c>
      <c r="LL375" s="26">
        <f>IFERROR(Tableau17[[#This Row],[2017-T1-HAMON Beno]]/Tableau17[[#This Row],[2017-T1-TOTAL]],"")</f>
        <v>2.6470588235294117E-2</v>
      </c>
      <c r="LM375" s="26">
        <f>IFERROR(Tableau17[[#This Row],[2017-T1-LASSALLE Jean]]/Tableau17[[#This Row],[2017-T1-TOTAL]],"")</f>
        <v>1.1764705882352941E-2</v>
      </c>
      <c r="LN375" s="26">
        <f>IFERROR(Tableau17[[#This Row],[2017-T1-LE PEN Marine]]/Tableau17[[#This Row],[2017-T1-TOTAL]],"")</f>
        <v>0.38088235294117645</v>
      </c>
      <c r="LO375" s="26">
        <f>IFERROR(Tableau17[[#This Row],[2017-T1-M Jean-Luc]]/Tableau17[[#This Row],[2017-T1-TOTAL]],"")</f>
        <v>0.13823529411764707</v>
      </c>
      <c r="LP375" s="26">
        <f>IFERROR(Tableau17[[#This Row],[2017-T1-MACRON Emmanuel]]/Tableau17[[#This Row],[2017-T1-TOTAL]],"")</f>
        <v>0.16029411764705884</v>
      </c>
      <c r="LQ375" s="26">
        <f>IFERROR(Tableau17[[#This Row],[2017-T1-POUTOU Philippe]]/Tableau17[[#This Row],[2017-T1-TOTAL]],"")</f>
        <v>7.3529411764705881E-3</v>
      </c>
      <c r="LR375" s="26">
        <f>IFERROR(Tableau17[[#This Row],[2017-T2-LE PEN Marine]]/Tableau17[[#This Row],[2017-T2-TOTAL]],"")</f>
        <v>0.55632582322357016</v>
      </c>
      <c r="LS375" s="26">
        <f>IFERROR(Tableau17[[#This Row],[2017-T2-MACRON Emmanuel]]/Tableau17[[#This Row],[2017-T2-TOTAL]],"")</f>
        <v>0.44367417677642979</v>
      </c>
      <c r="LT375" s="26">
        <f>IFERROR(Tableau17[[#This Row],[2019-T1-ALEXANDRE Audric]]/Tableau17[[#This Row],[2019-T1-TOTAL]],"")</f>
        <v>0</v>
      </c>
      <c r="LU375" s="26">
        <f>IFERROR(Tableau17[[#This Row],[2019-T1-ARTHAUD Nathalie]]/Tableau17[[#This Row],[2019-T1-TOTAL]],"")</f>
        <v>2.5510204081632651E-3</v>
      </c>
      <c r="LV375" s="26">
        <f>IFERROR(Tableau17[[#This Row],[2019-T1-ASSELINEAU François]]/Tableau17[[#This Row],[2019-T1-TOTAL]],"")</f>
        <v>5.1020408163265302E-3</v>
      </c>
      <c r="LW375" s="26">
        <f>IFERROR(Tableau17[[#This Row],[2019-T1-AUBRY Manon]]/Tableau17[[#This Row],[2019-T1-TOTAL]],"")</f>
        <v>4.5918367346938778E-2</v>
      </c>
      <c r="LX375" s="26">
        <f>IFERROR(Tableau17[[#This Row],[2019-T1-AZERGUI Nagib]]/Tableau17[[#This Row],[2019-T1-TOTAL]],"")</f>
        <v>0</v>
      </c>
      <c r="LY375" s="26">
        <f>IFERROR(Tableau17[[#This Row],[2019-T1-BARDELLA Jordan]]/Tableau17[[#This Row],[2019-T1-TOTAL]],"")</f>
        <v>0.42091836734693877</v>
      </c>
      <c r="LZ375" s="26">
        <f>IFERROR(Tableau17[[#This Row],[2019-T1-BELLAMY François-Xavier]]/Tableau17[[#This Row],[2019-T1-TOTAL]],"")</f>
        <v>8.9285714285714288E-2</v>
      </c>
      <c r="MA375" s="26">
        <f>IFERROR(Tableau17[[#This Row],[2019-T1-BIDOU Olivier]]/Tableau17[[#This Row],[2019-T1-TOTAL]],"")</f>
        <v>0</v>
      </c>
      <c r="MB375" s="26">
        <f>IFERROR(Tableau17[[#This Row],[2019-T1-BOURG Dominique]]/Tableau17[[#This Row],[2019-T1-TOTAL]],"")</f>
        <v>1.5306122448979591E-2</v>
      </c>
      <c r="MC375" s="26">
        <f>IFERROR(Tableau17[[#This Row],[2019-T1-BROSSAT Ian]]/Tableau17[[#This Row],[2019-T1-TOTAL]],"")</f>
        <v>2.8061224489795918E-2</v>
      </c>
      <c r="MD375" s="26">
        <f>IFERROR(Tableau17[[#This Row],[2019-T1-CAILLAUD Sophie]]/Tableau17[[#This Row],[2019-T1-TOTAL]],"")</f>
        <v>0</v>
      </c>
      <c r="ME375" s="26">
        <f>IFERROR(Tableau17[[#This Row],[2019-T1-CAMUS Renaud]]/Tableau17[[#This Row],[2019-T1-TOTAL]],"")</f>
        <v>0</v>
      </c>
      <c r="MF375" s="26">
        <f>IFERROR(Tableau17[[#This Row],[2019-T1-CHALENÇON Christophe]]/Tableau17[[#This Row],[2019-T1-TOTAL]],"")</f>
        <v>0</v>
      </c>
      <c r="MG375" s="26">
        <f>IFERROR(Tableau17[[#This Row],[2019-T1-CORBET Cathy Denise Ginette]]/Tableau17[[#This Row],[2019-T1-TOTAL]],"")</f>
        <v>0</v>
      </c>
      <c r="MH375" s="26">
        <f>IFERROR(Tableau17[[#This Row],[2019-T1-DE PREVOISIN Robert]]/Tableau17[[#This Row],[2019-T1-TOTAL]],"")</f>
        <v>0</v>
      </c>
      <c r="MI375" s="26">
        <f>IFERROR(Tableau17[[#This Row],[2019-T1-DELFEL Thérèse]]/Tableau17[[#This Row],[2019-T1-TOTAL]],"")</f>
        <v>0</v>
      </c>
      <c r="MJ375" s="26">
        <f>IFERROR(Tableau17[[#This Row],[2019-T1-DIEUMEGARD Pierre]]/Tableau17[[#This Row],[2019-T1-TOTAL]],"")</f>
        <v>0</v>
      </c>
      <c r="MK375" s="26">
        <f>IFERROR(Tableau17[[#This Row],[2019-T1-DUPONT-AIGNAN Nicolas]]/Tableau17[[#This Row],[2019-T1-TOTAL]],"")</f>
        <v>4.5918367346938778E-2</v>
      </c>
      <c r="ML375" s="26">
        <f>IFERROR(Tableau17[[#This Row],[2019-T1-GERNIGON Yves]]/Tableau17[[#This Row],[2019-T1-TOTAL]],"")</f>
        <v>0</v>
      </c>
      <c r="MM375" s="26">
        <f>IFERROR(Tableau17[[#This Row],[2019-T1-GLUCKSMANN Raphaël]]/Tableau17[[#This Row],[2019-T1-TOTAL]],"")</f>
        <v>2.2959183673469389E-2</v>
      </c>
      <c r="MN375" s="26">
        <f>IFERROR(Tableau17[[#This Row],[2019-T1-HAMON Benoît]]/Tableau17[[#This Row],[2019-T1-TOTAL]],"")</f>
        <v>1.2755102040816327E-2</v>
      </c>
      <c r="MO375" s="26">
        <f>IFERROR(Tableau17[[#This Row],[2019-T1-HELGEN Gilles]]/Tableau17[[#This Row],[2019-T1-TOTAL]],"")</f>
        <v>0</v>
      </c>
      <c r="MP375" s="26">
        <f>IFERROR(Tableau17[[#This Row],[2019-T1-JADOT Yannick]]/Tableau17[[#This Row],[2019-T1-TOTAL]],"")</f>
        <v>0.11989795918367346</v>
      </c>
      <c r="MQ375" s="26">
        <f>IFERROR(Tableau17[[#This Row],[2019-T1-LAGARDE Jean-Christophe]]/Tableau17[[#This Row],[2019-T1-TOTAL]],"")</f>
        <v>1.2755102040816327E-2</v>
      </c>
      <c r="MR375" s="26">
        <f>IFERROR(Tableau17[[#This Row],[2019-T1-LALANNE Francis]]/Tableau17[[#This Row],[2019-T1-TOTAL]],"")</f>
        <v>5.1020408163265302E-3</v>
      </c>
      <c r="MS375" s="26">
        <f>IFERROR(Tableau17[[#This Row],[2019-T1-LOISEAU Nathalie]]/Tableau17[[#This Row],[2019-T1-TOTAL]],"")</f>
        <v>0.17346938775510204</v>
      </c>
      <c r="MT375" s="26">
        <f>IFERROR(Tableau17[[#This Row],[2019-T1-MARIE Florie]]/Tableau17[[#This Row],[2019-T1-TOTAL]],"")</f>
        <v>0</v>
      </c>
      <c r="MU375" s="26">
        <f>IFERROR(Tableau17[[#This Row],[2008-T1-MACROEXTRDROITE]]/Tableau17[[#This Row],[2008-T1-MACROTOTALE]],"")</f>
        <v>0.13416815742397137</v>
      </c>
      <c r="MV375" s="26">
        <f>IFERROR(Tableau17[[#This Row],[2008-T1-MACRODROITE]]/Tableau17[[#This Row],[2008-T1-MACROTOTALE]],"")</f>
        <v>0.47584973166368516</v>
      </c>
      <c r="MW375" s="26">
        <f>IFERROR(Tableau17[[#This Row],[2008-T1-MACROCENTRE]]/Tableau17[[#This Row],[2008-T1-MACROTOTALE]],"")</f>
        <v>0</v>
      </c>
      <c r="MX375" s="26">
        <f>IFERROR(Tableau17[[#This Row],[2008-T1-MACROGAUCHE]]/Tableau17[[#This Row],[2008-T1-MACROTOTALE]],"")</f>
        <v>0.38998211091234347</v>
      </c>
      <c r="MY375" s="26">
        <f>IFERROR(Tableau17[[#This Row],[2008-T1-MACROAUTRE]]/Tableau17[[#This Row],[2008-T1-MACROTOTALE]],"")</f>
        <v>0</v>
      </c>
      <c r="MZ375" s="26">
        <f>IFERROR(Tableau17[[#This Row],[2008-T2-MACROEXTRDROITE]]/Tableau17[[#This Row],[2008-T2-MACROTOTALE]],"")</f>
        <v>7.1975497702909647E-2</v>
      </c>
      <c r="NA375" s="26">
        <f>IFERROR(Tableau17[[#This Row],[2008-T2-MACRODROITE]]/Tableau17[[#This Row],[2008-T2-MACROTOTALE]],"")</f>
        <v>0.54670750382848388</v>
      </c>
      <c r="NB375" s="26">
        <f>IFERROR(Tableau17[[#This Row],[2008-T2-MACROCENTRE]]/Tableau17[[#This Row],[2008-T2-MACROTOTALE]],"")</f>
        <v>0</v>
      </c>
      <c r="NC375" s="26">
        <f>IFERROR(Tableau17[[#This Row],[2008-T2-MACROGAUCHE]]/Tableau17[[#This Row],[2008-T2-MACROTOTALE]],"")</f>
        <v>0.38131699846860645</v>
      </c>
      <c r="ND375" s="26">
        <f>IFERROR(Tableau17[[#This Row],[2008-T2-MACROAUTRE]]/Tableau17[[#This Row],[2008-T2-MACROTOTALE]],"")</f>
        <v>0</v>
      </c>
      <c r="NE375" s="26">
        <f>IFERROR(Tableau17[[#This Row],[2014-T1-MACROEXTRDROITE]]/Tableau17[[#This Row],[2014-T1-MACROTOTALE]],"")</f>
        <v>0.4168260038240918</v>
      </c>
      <c r="NF375" s="26">
        <f>IFERROR(Tableau17[[#This Row],[2014-T1-MACRODROITE]]/Tableau17[[#This Row],[2014-T1-MACROTOTALE]],"")</f>
        <v>0.34034416826003822</v>
      </c>
      <c r="NG375" s="26">
        <f>IFERROR(Tableau17[[#This Row],[2014-T1-MACROCENTRE]]/Tableau17[[#This Row],[2014-T1-MACROTOTALE]],"")</f>
        <v>0</v>
      </c>
      <c r="NH375" s="26">
        <f>IFERROR(Tableau17[[#This Row],[2014-T1-MACROGAUCHE]]/Tableau17[[#This Row],[2014-T1-MACROTOTALE]],"")</f>
        <v>0.24282982791586999</v>
      </c>
      <c r="NI375" s="26">
        <f>IFERROR(Tableau17[[#This Row],[2014-T1-MACROAUTRE]]/Tableau17[[#This Row],[2014-T1-MACROTOTALE]],"")</f>
        <v>0</v>
      </c>
      <c r="NJ375" s="26">
        <f>IFERROR(Tableau17[[#This Row],[2014-T2-MACROEXTRDROITE]]/Tableau17[[#This Row],[2014-T2-MACROTOTALE]],"")</f>
        <v>0.45017182130584193</v>
      </c>
      <c r="NK375" s="26">
        <f>IFERROR(Tableau17[[#This Row],[2014-T2-MACRODROITE]]/Tableau17[[#This Row],[2014-T2-MACROTOTALE]],"")</f>
        <v>0.35567010309278352</v>
      </c>
      <c r="NL375" s="26">
        <f>IFERROR(Tableau17[[#This Row],[2014-T2-MACROCENTRE]]/Tableau17[[#This Row],[2014-T2-MACROTOTALE]],"")</f>
        <v>0</v>
      </c>
      <c r="NM375" s="26">
        <f>IFERROR(Tableau17[[#This Row],[2014-T2-MACROGAUCHE]]/Tableau17[[#This Row],[2014-T2-MACROTOTALE]],"")</f>
        <v>0.19415807560137457</v>
      </c>
      <c r="NN375" s="26">
        <f>IFERROR(Tableau17[[#This Row],[2014-T2-MACROAUTRE]]/Tableau17[[#This Row],[2014-T2-MACROTOTALE]],"")</f>
        <v>0</v>
      </c>
      <c r="NO375" s="26">
        <f>IFERROR( Tableau17[[#This Row],[2015-T1-MACROEXTRDROITE]]/Tableau17[[#This Row],[2015-T1-MACROTOTALE]],"")</f>
        <v>0.50438596491228072</v>
      </c>
      <c r="NP375" s="26">
        <f>IFERROR(Tableau17[[#This Row],[2015-T1-MACRODROITE]]/Tableau17[[#This Row],[2015-T1-MACROTOTALE]],"")</f>
        <v>0.22807017543859648</v>
      </c>
      <c r="NQ375" s="26">
        <f>IFERROR(Tableau17[[#This Row],[2015-T1-MACROCENTRE]]/Tableau17[[#This Row],[2015-T1-MACROTOTALE]],"")</f>
        <v>0</v>
      </c>
      <c r="NR375" s="26">
        <f>IFERROR(Tableau17[[#This Row],[2015-T1-MACROGAUCHE]]/Tableau17[[#This Row],[2015-T1-MACROTOTALE]],"")</f>
        <v>0.26754385964912281</v>
      </c>
      <c r="NS375" s="26">
        <f>IFERROR(Tableau17[[#This Row],[2015-T1-MACROAUTRE]]/Tableau17[[#This Row],[2015-T1-MACROTOTALE]],"")</f>
        <v>0</v>
      </c>
      <c r="NT375" s="26">
        <f>IFERROR(Tableau17[[#This Row],[2015-T2-MACROEXTRDROITE]]/Tableau17[[#This Row],[2015-T2-MACROTOTALE]],"")</f>
        <v>0.63066954643628514</v>
      </c>
      <c r="NU375" s="26">
        <f>IFERROR(Tableau17[[#This Row],[2015-T2-MACRODROITE]]/Tableau17[[#This Row],[2015-T2-MACROTOTALE]],"")</f>
        <v>0</v>
      </c>
      <c r="NV375" s="26">
        <f>IFERROR(Tableau17[[#This Row],[2015-T2-MACROCENTRE]]/Tableau17[[#This Row],[2015-T2-MACROTOTALE]],"")</f>
        <v>0</v>
      </c>
      <c r="NW375" s="26">
        <f>IFERROR(Tableau17[[#This Row],[2015-T2-MACROGAUCHE]]/Tableau17[[#This Row],[2015-T2-MACROTOTALE]],"")</f>
        <v>0.36933045356371491</v>
      </c>
      <c r="NX375" s="26">
        <f>IFERROR(Tableau17[[#This Row],[2015-T2-MACROAUTRE]]/Tableau17[[#This Row],[2015-T2-MACROTOTALE]],"")</f>
        <v>0</v>
      </c>
      <c r="NY375" s="26">
        <f>IFERROR(Tableau17[[#This Row],[2017-T1-MACROEXTRDROITE]]/Tableau17[[#This Row],[2017-T1-MACROTOTALE]],"")</f>
        <v>0.41764705882352943</v>
      </c>
      <c r="NZ375" s="26">
        <f>IFERROR(Tableau17[[#This Row],[2017-T1-MACRODROITE]]/Tableau17[[#This Row],[2017-T1-MACROTOTALE]],"")</f>
        <v>0.22941176470588234</v>
      </c>
      <c r="OA375" s="26">
        <f>IFERROR(Tableau17[[#This Row],[2017-T1-MACROCENTRE]]/Tableau17[[#This Row],[2017-T1-MACROTOTALE]],"")</f>
        <v>0.16029411764705884</v>
      </c>
      <c r="OB375" s="26">
        <f>IFERROR(Tableau17[[#This Row],[2017-T1-MACROGAUCHE]]/Tableau17[[#This Row],[2017-T1-MACROTOTALE]],"")</f>
        <v>0.18088235294117647</v>
      </c>
      <c r="OC375" s="26">
        <f>IFERROR(Tableau17[[#This Row],[2017-T1-MACROAUTRE]]/Tableau17[[#This Row],[2017-T1-MACROTOTALE]],"")</f>
        <v>1.1764705882352941E-2</v>
      </c>
      <c r="OD375" s="26">
        <f>IFERROR(Tableau17[[#This Row],[2017-T2-MACROEXTRDROITE]]/Tableau17[[#This Row],[2017-T2-MACROTOTALE]],"")</f>
        <v>0.55632582322357016</v>
      </c>
      <c r="OE375" s="26">
        <f>IFERROR(Tableau17[[#This Row],[2017-T2-MACRODROITE]]/Tableau17[[#This Row],[2017-T2-MACROTOTALE]],"")</f>
        <v>0</v>
      </c>
      <c r="OF375" s="26">
        <f>IFERROR(Tableau17[[#This Row],[2017-T2-MACROCENTRE]]/Tableau17[[#This Row],[2017-T2-MACROTOTALE]],"")</f>
        <v>0.44367417677642979</v>
      </c>
      <c r="OG375" s="26">
        <f>IFERROR(Tableau17[[#This Row],[2017-T2-MACROGAUCHE]]/Tableau17[[#This Row],[2017-T2-MACROTOTALE]],"")</f>
        <v>0</v>
      </c>
      <c r="OH375" s="26">
        <f>IFERROR(Tableau17[[#This Row],[2017-T2-MACROAUTRE]]/Tableau17[[#This Row],[2017-T2-MACROTOTALE]],"")</f>
        <v>0</v>
      </c>
      <c r="OI375" s="26">
        <f>IFERROR(Tableau17[[#This Row],[2019-T1-MACROEXTRDROITE]]/Tableau17[[#This Row],[2019-T1-MACROTOTALE]],"")</f>
        <v>0.47290640394088668</v>
      </c>
      <c r="OJ375" s="26">
        <f>IFERROR(Tableau17[[#This Row],[2019-T1-MACRODROITE]]/Tableau17[[#This Row],[2019-T1-MACROTOTALE]],"")</f>
        <v>9.8522167487684734E-2</v>
      </c>
      <c r="OK375" s="26">
        <f>IFERROR(Tableau17[[#This Row],[2019-T1-MACROCENTRE]]/Tableau17[[#This Row],[2019-T1-MACROTOTALE]],"")</f>
        <v>0.16748768472906403</v>
      </c>
      <c r="OL375" s="26">
        <f>IFERROR(Tableau17[[#This Row],[2019-T1-MACROGAUCHE]]/Tableau17[[#This Row],[2019-T1-MACROTOTALE]],"")</f>
        <v>0.22413793103448276</v>
      </c>
      <c r="OM375" s="26">
        <f>IFERROR(Tableau17[[#This Row],[2019-T1-MACROAUTRE]]/Tableau17[[#This Row],[2019-T1-MACROTOTALE]],"")</f>
        <v>3.6945812807881777E-2</v>
      </c>
      <c r="ON375" s="26">
        <f>IFERROR(Tableau17[[#This Row],[2020-T1-MACROEXTRDROITE]]/Tableau17[[#This Row],[2020-T1-MACROTOTALE]],"")</f>
        <v>0.48046875</v>
      </c>
      <c r="OO375" s="26">
        <f>IFERROR(Tableau17[[#This Row],[2020-T1-MACRODROITE]]/Tableau17[[#This Row],[2020-T1-MACROTOTALE]],"")</f>
        <v>0.33203125</v>
      </c>
      <c r="OP375" s="26">
        <f>IFERROR(Tableau17[[#This Row],[2020-T1-MACROCENTRE]]/Tableau17[[#This Row],[2020-T1-MACROTOTALE]],"")</f>
        <v>3.125E-2</v>
      </c>
      <c r="OQ375" s="26">
        <f>IFERROR(Tableau17[[#This Row],[2020-T1-MACROGAUCHE]]/Tableau17[[#This Row],[2020-T1-MACROTOTALE]],"")</f>
        <v>0.15625</v>
      </c>
      <c r="OR375" s="26">
        <f>IFERROR(Tableau17[[#This Row],[2020-T1-MACROAUTRE]]/Tableau17[[#This Row],[2020-T1-MACROTOTALE]],"")</f>
        <v>0</v>
      </c>
      <c r="OS375" s="26">
        <f>IFERROR(Tableau17[[#This Row],[2017 (L)-T1-MACROEXTRDROITE]]/Tableau17[[#This Row],[2017 (L)-T1-MACROTOTALE]],"")</f>
        <v>0.41160949868073876</v>
      </c>
      <c r="OT375" s="26">
        <f>IFERROR(Tableau17[[#This Row],[2017 (L)-T1-MACRODROITE]]/Tableau17[[#This Row],[2017 (L)-T1-MACROTOTALE]],"")</f>
        <v>0.18469656992084432</v>
      </c>
      <c r="OU375" s="26">
        <f>IFERROR(Tableau17[[#This Row],[2017 (L)-T1-MACROCENTRE]]/Tableau17[[#This Row],[2017 (L)-T1-MACROTOTALE]],"")</f>
        <v>0.20316622691292877</v>
      </c>
      <c r="OV375" s="26">
        <f>IFERROR(Tableau17[[#This Row],[2017 (L)-T1-MACROGAUCHE]]/Tableau17[[#This Row],[2017 (L)-T1-MACROTOTALE]],"")</f>
        <v>0.19525065963060687</v>
      </c>
      <c r="OW375" s="26">
        <f>IFERROR(Tableau17[[#This Row],[2017 (L)-T1-MACROAUTRE]]/Tableau17[[#This Row],[2017 (L)-T1-MACROTOTALE]],"")</f>
        <v>5.2770448548812663E-3</v>
      </c>
      <c r="OX375" s="26">
        <f>IFERROR(Tableau17[[#This Row],[2017 (L)-T2-MACROEXTRDROITE]]/Tableau17[[#This Row],[2017 (L)-T2-MACROTOTALE]],"")</f>
        <v>0.58766233766233766</v>
      </c>
      <c r="OY375" s="26">
        <f>IFERROR(Tableau17[[#This Row],[2017 (L)-T2-MACRODROITE]]/Tableau17[[#This Row],[2017 (L)-T2-MACROTOTALE]],"")</f>
        <v>0</v>
      </c>
      <c r="OZ375" s="26">
        <f>IFERROR(Tableau17[[#This Row],[2017 (L)-T2-MACROCENTRE]]/Tableau17[[#This Row],[2017 (L)-T2-MACROTOTALE]],"")</f>
        <v>0.41233766233766234</v>
      </c>
      <c r="PA375" s="26">
        <f>IFERROR(Tableau17[[#This Row],[2017 (L)-T2-MACROGAUCHE]]/Tableau17[[#This Row],[2017 (L)-T2-MACROTOTALE]],"")</f>
        <v>0</v>
      </c>
      <c r="PB375" s="26">
        <f>IFERROR(Tableau17[[#This Row],[2017 (L)-T2-MACROAUTRE]]/Tableau17[[#This Row],[2017 (L)-T2-MACROTOTALE]],"")</f>
        <v>0</v>
      </c>
      <c r="PC375" s="26">
        <f>IFERROR(Tableau17[[#This Row],[2008_T1_PROCUS]]/Tableau17[[#This Row],[2008_T1_INSCRITS]],0)</f>
        <v>5.4945054945054949E-3</v>
      </c>
      <c r="PD375" s="26">
        <f>IFERROR(Tableau17[[#This Row],[2008_T2_PROCUS]]/Tableau17[[#This Row],[2008_T2_INSCRITS]],0)</f>
        <v>8.7912087912087912E-3</v>
      </c>
      <c r="PE375" s="26">
        <f>Tableau17[[#This Row],[2014_T1_PROCUS]]/Tableau17[[#This Row],[2014_T1_INSCRITS]]</f>
        <v>4.5045045045045045E-3</v>
      </c>
      <c r="PF375" s="26">
        <f>IFERROR(Tableau17[[#This Row],[2014_T2_PROCUS]]/Tableau17[[#This Row],[2014_T2_INSCRITS]],0)</f>
        <v>7.8828828828828822E-3</v>
      </c>
    </row>
    <row r="376" spans="1:422" hidden="1" x14ac:dyDescent="0.2">
      <c r="A376" s="1">
        <v>6</v>
      </c>
      <c r="B376" s="1" t="s">
        <v>288</v>
      </c>
      <c r="C376" s="1" t="s">
        <v>447</v>
      </c>
      <c r="D376" s="1" t="s">
        <v>447</v>
      </c>
      <c r="E376" s="1">
        <v>1201</v>
      </c>
      <c r="F376" s="1">
        <v>5.4100900000000003</v>
      </c>
      <c r="G376" s="1">
        <v>43.300491999999998</v>
      </c>
      <c r="H376" s="3">
        <v>634</v>
      </c>
      <c r="I376" s="3">
        <v>113</v>
      </c>
      <c r="K376" s="1">
        <v>3</v>
      </c>
      <c r="L376" s="1">
        <v>39</v>
      </c>
      <c r="M376" s="1">
        <v>7</v>
      </c>
      <c r="P376" s="1">
        <v>40</v>
      </c>
      <c r="Q376" s="1">
        <v>14</v>
      </c>
      <c r="R376" s="1">
        <v>58</v>
      </c>
      <c r="S376" s="1">
        <v>24</v>
      </c>
      <c r="T376" s="1">
        <v>18</v>
      </c>
      <c r="U376" s="1">
        <v>203</v>
      </c>
      <c r="V376" s="1">
        <v>670</v>
      </c>
      <c r="W376" s="1">
        <v>339</v>
      </c>
      <c r="X376" s="1">
        <v>3</v>
      </c>
      <c r="Y376" s="2">
        <v>0.50597015000000001</v>
      </c>
      <c r="Z376" s="1">
        <v>670</v>
      </c>
      <c r="AA376" s="1">
        <v>358</v>
      </c>
      <c r="AB376" s="1">
        <v>5</v>
      </c>
      <c r="AC376" s="2">
        <v>0.53432835999999995</v>
      </c>
      <c r="AD376" s="1">
        <v>634</v>
      </c>
      <c r="AE376" s="1">
        <v>207</v>
      </c>
      <c r="AF376" s="2">
        <v>0.32649842000000001</v>
      </c>
      <c r="AG376" s="1">
        <f t="shared" si="5"/>
        <v>113</v>
      </c>
      <c r="AH376" s="1">
        <v>642</v>
      </c>
      <c r="AI376" s="1">
        <v>380</v>
      </c>
      <c r="AJ376" s="1">
        <v>20</v>
      </c>
      <c r="AK376" s="2">
        <v>0.59190030999999999</v>
      </c>
      <c r="AL376" s="1">
        <v>642</v>
      </c>
      <c r="AM376" s="1">
        <v>407</v>
      </c>
      <c r="AN376" s="1">
        <v>8</v>
      </c>
      <c r="AO376" s="2">
        <v>0.63395639000000004</v>
      </c>
      <c r="AP376" s="1">
        <v>672</v>
      </c>
      <c r="AQ376" s="1">
        <v>278</v>
      </c>
      <c r="AR376" s="2">
        <v>0.41369048000000003</v>
      </c>
      <c r="AS376" s="1">
        <v>672</v>
      </c>
      <c r="AT376" s="1">
        <v>274</v>
      </c>
      <c r="AU376" s="2">
        <v>0.40773809999999999</v>
      </c>
      <c r="AV376" s="1">
        <v>651</v>
      </c>
      <c r="AW376" s="1">
        <v>291</v>
      </c>
      <c r="AX376" s="2">
        <v>0.44700461000000002</v>
      </c>
      <c r="AY376" s="1">
        <v>651</v>
      </c>
      <c r="AZ376" s="1">
        <v>239</v>
      </c>
      <c r="BA376" s="2">
        <v>0.3671275</v>
      </c>
      <c r="BB376" s="1">
        <v>654</v>
      </c>
      <c r="BC376" s="1">
        <v>485</v>
      </c>
      <c r="BD376" s="2">
        <v>0.74159021000000003</v>
      </c>
      <c r="BE376" s="1">
        <v>652</v>
      </c>
      <c r="BF376" s="1">
        <v>453</v>
      </c>
      <c r="BG376" s="2">
        <v>0.69478527999999995</v>
      </c>
      <c r="BH376" s="1">
        <v>639</v>
      </c>
      <c r="BI376" s="1">
        <v>281</v>
      </c>
      <c r="BJ376" s="2">
        <v>0.43974961000000001</v>
      </c>
      <c r="BK376" s="1">
        <v>30</v>
      </c>
      <c r="BM376" s="1">
        <v>3</v>
      </c>
      <c r="BN376" s="1">
        <v>15</v>
      </c>
      <c r="BO376" s="1">
        <v>24</v>
      </c>
      <c r="BP376" s="1">
        <v>191</v>
      </c>
      <c r="BQ376" s="1">
        <v>113</v>
      </c>
      <c r="BR376" s="1">
        <v>376</v>
      </c>
      <c r="BU376" s="1">
        <v>237</v>
      </c>
      <c r="BV376" s="1">
        <v>165</v>
      </c>
      <c r="BW376" s="1">
        <v>402</v>
      </c>
      <c r="BY376" s="1">
        <v>28</v>
      </c>
      <c r="BZ376" s="1">
        <v>14</v>
      </c>
      <c r="CB376" s="1">
        <v>16</v>
      </c>
      <c r="CC376" s="1">
        <v>84</v>
      </c>
      <c r="CD376" s="1">
        <v>128</v>
      </c>
      <c r="CE376" s="1">
        <v>64</v>
      </c>
      <c r="CF376" s="1">
        <v>334</v>
      </c>
      <c r="CG376" s="1">
        <v>96</v>
      </c>
      <c r="CH376" s="1">
        <v>160</v>
      </c>
      <c r="CI376" s="1">
        <v>93</v>
      </c>
      <c r="CJ376" s="1">
        <v>349</v>
      </c>
      <c r="CK376" s="1">
        <v>5</v>
      </c>
      <c r="CL376" s="1">
        <v>5</v>
      </c>
      <c r="CO376" s="1">
        <v>20</v>
      </c>
      <c r="CP376" s="1">
        <v>106</v>
      </c>
      <c r="CT376" s="1">
        <v>83</v>
      </c>
      <c r="CU376" s="1">
        <v>48</v>
      </c>
      <c r="CW376" s="1">
        <v>267</v>
      </c>
      <c r="CY376" s="1">
        <v>119</v>
      </c>
      <c r="DA376" s="1">
        <v>139</v>
      </c>
      <c r="DC376" s="1">
        <v>258</v>
      </c>
      <c r="DD376" s="1">
        <v>4</v>
      </c>
      <c r="DE376" s="1">
        <v>4</v>
      </c>
      <c r="DF376" s="1">
        <v>4</v>
      </c>
      <c r="DG376" s="1">
        <v>3</v>
      </c>
      <c r="DH376" s="1">
        <v>0</v>
      </c>
      <c r="DI376" s="1">
        <v>10</v>
      </c>
      <c r="DJ376" s="1">
        <v>1</v>
      </c>
      <c r="DK376" s="1">
        <v>5</v>
      </c>
      <c r="DL376" s="1">
        <v>33</v>
      </c>
      <c r="DM376" s="1">
        <v>69</v>
      </c>
      <c r="DN376" s="1">
        <v>47</v>
      </c>
      <c r="DP376" s="1">
        <v>1</v>
      </c>
      <c r="DR376" s="1">
        <v>92</v>
      </c>
      <c r="DS376" s="1">
        <v>11</v>
      </c>
      <c r="DU376" s="1">
        <v>284</v>
      </c>
      <c r="DX376" s="1">
        <v>106</v>
      </c>
      <c r="DZ376" s="1">
        <v>97</v>
      </c>
      <c r="EA376" s="1">
        <v>203</v>
      </c>
      <c r="EB376" s="1">
        <v>3</v>
      </c>
      <c r="EC376" s="1">
        <v>2</v>
      </c>
      <c r="ED376" s="1">
        <v>1</v>
      </c>
      <c r="EE376" s="1">
        <v>15</v>
      </c>
      <c r="EF376" s="1">
        <v>83</v>
      </c>
      <c r="EG376" s="1">
        <v>25</v>
      </c>
      <c r="EH376" s="1">
        <v>6</v>
      </c>
      <c r="EI376" s="1">
        <v>135</v>
      </c>
      <c r="EJ376" s="1">
        <v>114</v>
      </c>
      <c r="EK376" s="1">
        <v>86</v>
      </c>
      <c r="EL376" s="1">
        <v>8</v>
      </c>
      <c r="EM376" s="1">
        <v>478</v>
      </c>
      <c r="EN376" s="1">
        <v>179</v>
      </c>
      <c r="EO376" s="1">
        <v>243</v>
      </c>
      <c r="EP376" s="1">
        <v>422</v>
      </c>
      <c r="EQ376" s="1">
        <v>0</v>
      </c>
      <c r="ER376" s="1">
        <v>0</v>
      </c>
      <c r="ES376" s="1">
        <v>3</v>
      </c>
      <c r="ET376" s="1">
        <v>12</v>
      </c>
      <c r="EU376" s="1">
        <v>6</v>
      </c>
      <c r="EV376" s="1">
        <v>92</v>
      </c>
      <c r="EW376" s="1">
        <v>24</v>
      </c>
      <c r="EX376" s="1">
        <v>0</v>
      </c>
      <c r="EY376" s="1">
        <v>4</v>
      </c>
      <c r="EZ376" s="1">
        <v>7</v>
      </c>
      <c r="FA376" s="1">
        <v>0</v>
      </c>
      <c r="FB376" s="1">
        <v>0</v>
      </c>
      <c r="FC376" s="1">
        <v>0</v>
      </c>
      <c r="FD376" s="1">
        <v>0</v>
      </c>
      <c r="FE376" s="1">
        <v>0</v>
      </c>
      <c r="FF376" s="1">
        <v>0</v>
      </c>
      <c r="FG376" s="1">
        <v>0</v>
      </c>
      <c r="FH376" s="1">
        <v>9</v>
      </c>
      <c r="FI376" s="1">
        <v>0</v>
      </c>
      <c r="FJ376" s="1">
        <v>2</v>
      </c>
      <c r="FK376" s="1">
        <v>3</v>
      </c>
      <c r="FL376" s="1">
        <v>0</v>
      </c>
      <c r="FM376" s="1">
        <v>43</v>
      </c>
      <c r="FN376" s="1">
        <v>2</v>
      </c>
      <c r="FO376" s="1">
        <v>1</v>
      </c>
      <c r="FP376" s="1">
        <v>59</v>
      </c>
      <c r="FQ376" s="1">
        <v>0</v>
      </c>
      <c r="FR376" s="1">
        <f>SUM(Tableau17[[#This Row],[2019-T1-ALEXANDRE Audric]:[2019-T1-MARIE Florie]])</f>
        <v>267</v>
      </c>
      <c r="FS376" s="1">
        <v>27</v>
      </c>
      <c r="FT376" s="1">
        <v>221</v>
      </c>
      <c r="FU376" s="1">
        <v>0</v>
      </c>
      <c r="FV376" s="1">
        <v>128</v>
      </c>
      <c r="FW376" s="1">
        <v>0</v>
      </c>
      <c r="FX376" s="1">
        <v>376</v>
      </c>
      <c r="FY376" s="1">
        <v>0</v>
      </c>
      <c r="FZ376" s="1">
        <v>237</v>
      </c>
      <c r="GA376" s="1">
        <v>0</v>
      </c>
      <c r="GB376" s="1">
        <v>165</v>
      </c>
      <c r="GC376" s="1">
        <v>0</v>
      </c>
      <c r="GD376" s="1">
        <v>402</v>
      </c>
      <c r="GE376" s="1">
        <v>84</v>
      </c>
      <c r="GF376" s="1">
        <v>156</v>
      </c>
      <c r="GG376" s="1">
        <v>0</v>
      </c>
      <c r="GH376" s="1">
        <v>94</v>
      </c>
      <c r="GI376" s="1">
        <v>0</v>
      </c>
      <c r="GJ376" s="1">
        <v>334</v>
      </c>
      <c r="GK376" s="1">
        <v>96</v>
      </c>
      <c r="GL376" s="1">
        <v>160</v>
      </c>
      <c r="GM376" s="1">
        <v>0</v>
      </c>
      <c r="GN376" s="1">
        <v>93</v>
      </c>
      <c r="GO376" s="1">
        <v>0</v>
      </c>
      <c r="GP376" s="1">
        <v>349</v>
      </c>
      <c r="GQ376" s="1">
        <v>111</v>
      </c>
      <c r="GR376" s="1">
        <v>83</v>
      </c>
      <c r="GS376" s="1">
        <v>0</v>
      </c>
      <c r="GT376" s="1">
        <v>68</v>
      </c>
      <c r="GU376" s="1">
        <v>5</v>
      </c>
      <c r="GV376" s="1">
        <v>267</v>
      </c>
      <c r="GW376" s="1">
        <v>119</v>
      </c>
      <c r="GX376" s="1">
        <v>139</v>
      </c>
      <c r="GY376" s="1">
        <v>0</v>
      </c>
      <c r="GZ376" s="1">
        <v>0</v>
      </c>
      <c r="HA376" s="1">
        <v>0</v>
      </c>
      <c r="HB376" s="1">
        <v>258</v>
      </c>
      <c r="HC376" s="1">
        <v>153</v>
      </c>
      <c r="HD376" s="1">
        <v>83</v>
      </c>
      <c r="HE376" s="1">
        <v>86</v>
      </c>
      <c r="HF376" s="1">
        <v>150</v>
      </c>
      <c r="HG376" s="1">
        <v>6</v>
      </c>
      <c r="HH376" s="1">
        <v>478</v>
      </c>
      <c r="HI376" s="1">
        <v>179</v>
      </c>
      <c r="HJ376" s="1">
        <v>0</v>
      </c>
      <c r="HK376" s="1">
        <v>243</v>
      </c>
      <c r="HL376" s="1">
        <v>0</v>
      </c>
      <c r="HM376" s="1">
        <v>0</v>
      </c>
      <c r="HN376" s="1">
        <v>422</v>
      </c>
      <c r="HO376" s="1">
        <v>108</v>
      </c>
      <c r="HP376" s="1">
        <v>26</v>
      </c>
      <c r="HQ376" s="1">
        <v>59</v>
      </c>
      <c r="HR376" s="1">
        <v>67</v>
      </c>
      <c r="HS376" s="1">
        <v>18</v>
      </c>
      <c r="HT376" s="1">
        <v>278</v>
      </c>
      <c r="HU376" s="1">
        <v>58</v>
      </c>
      <c r="HV376" s="1">
        <v>79</v>
      </c>
      <c r="HW376" s="1">
        <v>17</v>
      </c>
      <c r="HX376" s="1">
        <v>49</v>
      </c>
      <c r="HY376" s="1">
        <v>0</v>
      </c>
      <c r="HZ376" s="1">
        <v>203</v>
      </c>
      <c r="IA376" s="1">
        <v>74</v>
      </c>
      <c r="IB376" s="1">
        <v>50</v>
      </c>
      <c r="IC376" s="1">
        <v>92</v>
      </c>
      <c r="ID376" s="1">
        <v>64</v>
      </c>
      <c r="IE376" s="1">
        <v>4</v>
      </c>
      <c r="IF376" s="1">
        <v>284</v>
      </c>
      <c r="IG376" s="1">
        <v>0</v>
      </c>
      <c r="IH376" s="1">
        <v>106</v>
      </c>
      <c r="II376" s="1">
        <v>97</v>
      </c>
      <c r="IJ376" s="1">
        <v>0</v>
      </c>
      <c r="IK376" s="1">
        <v>0</v>
      </c>
      <c r="IL376" s="1">
        <v>203</v>
      </c>
      <c r="IM376" s="26">
        <f>IFERROR(Tableau17[[#This Row],[LDIV]]/Tableau17[[#This Row],[Total général]],"")</f>
        <v>0</v>
      </c>
      <c r="IN376" s="26">
        <f>IFERROR(Tableau17[[#This Row],[LDVC]]/Tableau17[[#This Row],[Total général]],"")</f>
        <v>1.4778325123152709E-2</v>
      </c>
      <c r="IO376" s="26">
        <f>IFERROR(Tableau17[[#This Row],[LDVD]]/Tableau17[[#This Row],[Total général]],"")</f>
        <v>0.19211822660098521</v>
      </c>
      <c r="IP376" s="26">
        <f>IFERROR(Tableau17[[#This Row],[LDVG]]/Tableau17[[#This Row],[Total général]],"")</f>
        <v>3.4482758620689655E-2</v>
      </c>
      <c r="IQ376" s="26">
        <f>IFERROR(Tableau17[[#This Row],[LEXD]]/Tableau17[[#This Row],[Total général]],"")</f>
        <v>0</v>
      </c>
      <c r="IR376" s="26">
        <f>IFERROR(Tableau17[[#This Row],[LEXG]]/Tableau17[[#This Row],[Total général]],"")</f>
        <v>0</v>
      </c>
      <c r="IS376" s="26">
        <f>IFERROR(Tableau17[[#This Row],[LLR]]/Tableau17[[#This Row],[Total général]],"")</f>
        <v>0.19704433497536947</v>
      </c>
      <c r="IT376" s="26">
        <f>IFERROR(Tableau17[[#This Row],[LREM]]/Tableau17[[#This Row],[Total général]],"")</f>
        <v>6.8965517241379309E-2</v>
      </c>
      <c r="IU376" s="26">
        <f>IFERROR(Tableau17[[#This Row],[LRN]]/Tableau17[[#This Row],[Total général]],"")</f>
        <v>0.2857142857142857</v>
      </c>
      <c r="IV376" s="26">
        <f>IFERROR(Tableau17[[#This Row],[LUG]]/Tableau17[[#This Row],[Total général]],"")</f>
        <v>0.11822660098522167</v>
      </c>
      <c r="IW376" s="26">
        <f>IFERROR(Tableau17[[#This Row],[LVEC]]/Tableau17[[#This Row],[Total général]],"")</f>
        <v>8.8669950738916259E-2</v>
      </c>
      <c r="IX376" s="26">
        <f>IFERROR(Tableau17[[#This Row],[2008-T1-LCMD]]/Tableau17[[#This Row],[2008-T1-TOTAL]],"")</f>
        <v>7.9787234042553196E-2</v>
      </c>
      <c r="IY376" s="26">
        <f>IFERROR(Tableau17[[#This Row],[2008-T1-LDVD]]/Tableau17[[#This Row],[2008-T1-TOTAL]],"")</f>
        <v>0</v>
      </c>
      <c r="IZ376" s="26">
        <f>IFERROR(Tableau17[[#This Row],[2008-T1-LEXD]]/Tableau17[[#This Row],[2008-T1-TOTAL]],"")</f>
        <v>7.9787234042553185E-3</v>
      </c>
      <c r="JA376" s="26">
        <f>IFERROR(Tableau17[[#This Row],[2008-T1-LEXG]]/Tableau17[[#This Row],[2008-T1-TOTAL]],"")</f>
        <v>3.9893617021276598E-2</v>
      </c>
      <c r="JB376" s="26">
        <f>IFERROR(Tableau17[[#This Row],[2008-T1-LFN]]/Tableau17[[#This Row],[2008-T1-TOTAL]],"")</f>
        <v>6.3829787234042548E-2</v>
      </c>
      <c r="JC376" s="26">
        <f>IFERROR(Tableau17[[#This Row],[2008-T1-LMAJ]]/Tableau17[[#This Row],[2008-T1-TOTAL]],"")</f>
        <v>0.50797872340425532</v>
      </c>
      <c r="JD376" s="26">
        <f>IFERROR(Tableau17[[#This Row],[2008-T1-LUG]]/Tableau17[[#This Row],[2008-T1-TOTAL]],"")</f>
        <v>0.30053191489361702</v>
      </c>
      <c r="JE376" s="26">
        <f>IFERROR(Tableau17[[#This Row],[2008-T2-LFN]]/Tableau17[[#This Row],[2008-T2-TOTAL]],"")</f>
        <v>0</v>
      </c>
      <c r="JF376" s="26">
        <f>IFERROR(Tableau17[[#This Row],[2008-T2-LGC]]/Tableau17[[#This Row],[2008-T2-TOTAL]],"")</f>
        <v>0</v>
      </c>
      <c r="JG376" s="26">
        <f>IFERROR(Tableau17[[#This Row],[2008-T2-LMAJ]]/Tableau17[[#This Row],[2008-T2-TOTAL]],"")</f>
        <v>0.58955223880597019</v>
      </c>
      <c r="JH376" s="26">
        <f>IFERROR(Tableau17[[#This Row],[2008-T2-LUG]]/Tableau17[[#This Row],[2008-T2-TOTAL]],"")</f>
        <v>0.41044776119402987</v>
      </c>
      <c r="JI376" s="26">
        <f>IFERROR(Tableau17[[#This Row],[2014-T1-LDIV]]/Tableau17[[#This Row],[2014-T1-TOTAL]],"")</f>
        <v>0</v>
      </c>
      <c r="JJ376" s="26">
        <f>IFERROR(Tableau17[[#This Row],[2014-T1-LDVD]]/Tableau17[[#This Row],[2014-T1-TOTAL]],"")</f>
        <v>8.3832335329341312E-2</v>
      </c>
      <c r="JK376" s="26">
        <f>IFERROR(Tableau17[[#This Row],[2014-T1-LDVG]]/Tableau17[[#This Row],[2014-T1-TOTAL]],"")</f>
        <v>4.1916167664670656E-2</v>
      </c>
      <c r="JL376" s="26">
        <f>IFERROR(Tableau17[[#This Row],[2014-T1-LEXG]]/Tableau17[[#This Row],[2014-T1-TOTAL]],"")</f>
        <v>0</v>
      </c>
      <c r="JM376" s="26">
        <f>IFERROR(Tableau17[[#This Row],[2014-T1-LFG]]/Tableau17[[#This Row],[2014-T1-TOTAL]],"")</f>
        <v>4.790419161676647E-2</v>
      </c>
      <c r="JN376" s="26">
        <f>IFERROR(Tableau17[[#This Row],[2014-T1-LFN]]/Tableau17[[#This Row],[2014-T1-TOTAL]],"")</f>
        <v>0.25149700598802394</v>
      </c>
      <c r="JO376" s="26">
        <f>IFERROR(Tableau17[[#This Row],[2014-T1-LUD]]/Tableau17[[#This Row],[2014-T1-TOTAL]],"")</f>
        <v>0.38323353293413176</v>
      </c>
      <c r="JP376" s="26">
        <f>IFERROR(Tableau17[[#This Row],[2014-T1-LUG]]/Tableau17[[#This Row],[2014-T1-TOTAL]],"")</f>
        <v>0.19161676646706588</v>
      </c>
      <c r="JQ376" s="26">
        <f>IFERROR(Tableau17[[#This Row],[2014-T2-LFN]]/Tableau17[[#This Row],[2014-T2-TOTAL]],"")</f>
        <v>0.27507163323782235</v>
      </c>
      <c r="JR376" s="26">
        <f>IFERROR(Tableau17[[#This Row],[2014-T2-LUD]]/Tableau17[[#This Row],[2014-T2-TOTAL]],"")</f>
        <v>0.45845272206303728</v>
      </c>
      <c r="JS376" s="26">
        <f>IFERROR(Tableau17[[#This Row],[2014-T2-LUG]]/Tableau17[[#This Row],[2014-T2-TOTAL]],"")</f>
        <v>0.26647564469914042</v>
      </c>
      <c r="JT376" s="26">
        <f>IFERROR(Tableau17[[#This Row],[2015-T1-BC-DIV]]/Tableau17[[#This Row],[2015-T1-TOTAL]],"")</f>
        <v>1.8726591760299626E-2</v>
      </c>
      <c r="JU376" s="26">
        <f>IFERROR(Tableau17[[#This Row],[2015-T1-BC-DLF]]/Tableau17[[#This Row],[2015-T1-TOTAL]],"")</f>
        <v>1.8726591760299626E-2</v>
      </c>
      <c r="JV376" s="26">
        <f>IFERROR(Tableau17[[#This Row],[2015-T1-BC-DVD]]/Tableau17[[#This Row],[2015-T1-TOTAL]],"")</f>
        <v>0</v>
      </c>
      <c r="JW376" s="26">
        <f>IFERROR(Tableau17[[#This Row],[2015-T1-BC-DVG]]/Tableau17[[#This Row],[2015-T1-TOTAL]],"")</f>
        <v>0</v>
      </c>
      <c r="JX376" s="26">
        <f>IFERROR(Tableau17[[#This Row],[2015-T1-BC-FG]]/Tableau17[[#This Row],[2015-T1-TOTAL]],"")</f>
        <v>7.4906367041198504E-2</v>
      </c>
      <c r="JY376" s="26">
        <f>IFERROR(Tableau17[[#This Row],[2015-T1-BC-FN]]/Tableau17[[#This Row],[2015-T1-TOTAL]],"")</f>
        <v>0.39700374531835209</v>
      </c>
      <c r="JZ376" s="26">
        <f>IFERROR(Tableau17[[#This Row],[2015-T1-BC-MDM]]/Tableau17[[#This Row],[2015-T1-TOTAL]],"")</f>
        <v>0</v>
      </c>
      <c r="KA376" s="26">
        <f>IFERROR(Tableau17[[#This Row],[2015-T1-BC-RDG]]/Tableau17[[#This Row],[2015-T1-TOTAL]],"")</f>
        <v>0</v>
      </c>
      <c r="KB376" s="26">
        <f>IFERROR(Tableau17[[#This Row],[2015-T1-BC-SOC]]/Tableau17[[#This Row],[2015-T1-TOTAL]],"")</f>
        <v>0</v>
      </c>
      <c r="KC376" s="26">
        <f>IFERROR(Tableau17[[#This Row],[2015-T1-BC-UD]]/Tableau17[[#This Row],[2015-T1-TOTAL]],"")</f>
        <v>0.31086142322097376</v>
      </c>
      <c r="KD376" s="26">
        <f>IFERROR(Tableau17[[#This Row],[2015-T1-BC-UG]]/Tableau17[[#This Row],[2015-T1-TOTAL]],"")</f>
        <v>0.1797752808988764</v>
      </c>
      <c r="KE376" s="26">
        <f>IFERROR(Tableau17[[#This Row],[2015-T1-BC-VEC]]/Tableau17[[#This Row],[2015-T1-TOTAL]],"")</f>
        <v>0</v>
      </c>
      <c r="KF376" s="26">
        <f>IFERROR(Tableau17[[#This Row],[2015-T2-BC-DVG]]/Tableau17[[#This Row],[2015-T2-TOTAL]],"")</f>
        <v>0</v>
      </c>
      <c r="KG376" s="26">
        <f>IFERROR(Tableau17[[#This Row],[2015-T2-BC-FN]]/Tableau17[[#This Row],[2015-T2-TOTAL]],"")</f>
        <v>0.46124031007751937</v>
      </c>
      <c r="KH376" s="26">
        <f>IFERROR(Tableau17[[#This Row],[2015-T2-BC-SOC]]/Tableau17[[#This Row],[2015-T2-TOTAL]],"")</f>
        <v>0</v>
      </c>
      <c r="KI376" s="26">
        <f>IFERROR(Tableau17[[#This Row],[2015-T2-BC-UD]]/Tableau17[[#This Row],[2015-T2-TOTAL]],"")</f>
        <v>0.53875968992248058</v>
      </c>
      <c r="KJ376" s="26">
        <f>IFERROR(Tableau17[[#This Row],[2015-T2-BC-UG]]/Tableau17[[#This Row],[2015-T2-TOTAL]],"")</f>
        <v>0</v>
      </c>
      <c r="KK376" s="26">
        <f>IFERROR(Tableau17[[#This Row],[2017 (L)-T1-COM]]/Tableau17[[#This Row],[2017 (L)-T1-TOTAL]],"")</f>
        <v>1.4084507042253521E-2</v>
      </c>
      <c r="KL376" s="26">
        <f>IFERROR(Tableau17[[#This Row],[2017 (L)-T1-DIV]]/Tableau17[[#This Row],[2017 (L)-T1-TOTAL]],"")</f>
        <v>1.4084507042253521E-2</v>
      </c>
      <c r="KM376" s="26">
        <f>IFERROR(Tableau17[[#This Row],[2017 (L)-T1-DLF]]/Tableau17[[#This Row],[2017 (L)-T1-TOTAL]],"")</f>
        <v>1.4084507042253521E-2</v>
      </c>
      <c r="KN376" s="26">
        <f>IFERROR(Tableau17[[#This Row],[2017 (L)-T1-DVD]]/Tableau17[[#This Row],[2017 (L)-T1-TOTAL]],"")</f>
        <v>1.0563380281690141E-2</v>
      </c>
      <c r="KO376" s="26">
        <f>IFERROR(Tableau17[[#This Row],[2017 (L)-T1-DVG]]/Tableau17[[#This Row],[2017 (L)-T1-TOTAL]],"")</f>
        <v>0</v>
      </c>
      <c r="KP376" s="26">
        <f>IFERROR(Tableau17[[#This Row],[2017 (L)-T1-ECO]]/Tableau17[[#This Row],[2017 (L)-T1-TOTAL]],"")</f>
        <v>3.5211267605633804E-2</v>
      </c>
      <c r="KQ376" s="26">
        <f>IFERROR(Tableau17[[#This Row],[2017 (L)-T1-EXD]]/Tableau17[[#This Row],[2017 (L)-T1-TOTAL]],"")</f>
        <v>3.5211267605633804E-3</v>
      </c>
      <c r="KR376" s="26">
        <f>IFERROR(Tableau17[[#This Row],[2017 (L)-T1-EXG]]/Tableau17[[#This Row],[2017 (L)-T1-TOTAL]],"")</f>
        <v>1.7605633802816902E-2</v>
      </c>
      <c r="KS376" s="26">
        <f>IFERROR(Tableau17[[#This Row],[2017 (L)-T1-FI]]/Tableau17[[#This Row],[2017 (L)-T1-TOTAL]],"")</f>
        <v>0.11619718309859155</v>
      </c>
      <c r="KT376" s="26">
        <f>IFERROR(Tableau17[[#This Row],[2017 (L)-T1-FN]]/Tableau17[[#This Row],[2017 (L)-T1-TOTAL]],"")</f>
        <v>0.24295774647887325</v>
      </c>
      <c r="KU376" s="26">
        <f>IFERROR(Tableau17[[#This Row],[2017 (L)-T1-LR]]/Tableau17[[#This Row],[2017 (L)-T1-TOTAL]],"")</f>
        <v>0.16549295774647887</v>
      </c>
      <c r="KV376" s="26">
        <f>IFERROR(Tableau17[[#This Row],[2017 (L)-T1-MDM]]/Tableau17[[#This Row],[2017 (L)-T1-TOTAL]],"")</f>
        <v>0</v>
      </c>
      <c r="KW376" s="26">
        <f>IFERROR(Tableau17[[#This Row],[2017 (L)-T1-RDG]]/Tableau17[[#This Row],[2017 (L)-T1-TOTAL]],"")</f>
        <v>3.5211267605633804E-3</v>
      </c>
      <c r="KX376" s="26">
        <f>IFERROR(Tableau17[[#This Row],[2017 (L)-T1-REG]]/Tableau17[[#This Row],[2017 (L)-T1-TOTAL]],"")</f>
        <v>0</v>
      </c>
      <c r="KY376" s="26">
        <f>IFERROR(Tableau17[[#This Row],[2017 (L)-T1-REM]]/Tableau17[[#This Row],[2017 (L)-T1-TOTAL]],"")</f>
        <v>0.323943661971831</v>
      </c>
      <c r="KZ376" s="26">
        <f>IFERROR(Tableau17[[#This Row],[2017 (L)-T1-SOC]]/Tableau17[[#This Row],[2017 (L)-T1-TOTAL]],"")</f>
        <v>3.873239436619718E-2</v>
      </c>
      <c r="LA376" s="26">
        <f>IFERROR(Tableau17[[#This Row],[2017 (L)-T1-UDI]]/Tableau17[[#This Row],[2017 (L)-T1-TOTAL]],"")</f>
        <v>0</v>
      </c>
      <c r="LB376" s="26">
        <f>IFERROR(Tableau17[[#This Row],[2017 (L)-T2-FI]]/Tableau17[[#This Row],[2017 (L)-T2-TOTAL]],"")</f>
        <v>0</v>
      </c>
      <c r="LC376" s="26">
        <f>IFERROR(Tableau17[[#This Row],[2017 (L)-T2-FN]]/Tableau17[[#This Row],[2017 (L)-T2-TOTAL]],"")</f>
        <v>0</v>
      </c>
      <c r="LD376" s="26">
        <f>IFERROR(Tableau17[[#This Row],[2017 (L)-T2-LR]]/Tableau17[[#This Row],[2017 (L)-T2-TOTAL]],"")</f>
        <v>0.52216748768472909</v>
      </c>
      <c r="LE376" s="26">
        <f>IFERROR(Tableau17[[#This Row],[2017 (L)-T2-MDM]]/Tableau17[[#This Row],[2017 (L)-T2-TOTAL]],"")</f>
        <v>0</v>
      </c>
      <c r="LF376" s="26">
        <f>IFERROR(Tableau17[[#This Row],[2017 (L)-T2-REM]]/Tableau17[[#This Row],[2017 (L)-T2-TOTAL]],"")</f>
        <v>0.47783251231527096</v>
      </c>
      <c r="LG376" s="26">
        <f>IFERROR(Tableau17[[#This Row],[2017-T1-ARTHAUD Nathalie]]/Tableau17[[#This Row],[2017-T1-TOTAL]],"")</f>
        <v>6.2761506276150627E-3</v>
      </c>
      <c r="LH376" s="26">
        <f>IFERROR(Tableau17[[#This Row],[2017-T1-ASSELINEAU Fran]]/Tableau17[[#This Row],[2017-T1-TOTAL]],"")</f>
        <v>4.1841004184100415E-3</v>
      </c>
      <c r="LI376" s="26">
        <f>IFERROR(Tableau17[[#This Row],[2017-T1-CHEMINADE Jacques]]/Tableau17[[#This Row],[2017-T1-TOTAL]],"")</f>
        <v>2.0920502092050207E-3</v>
      </c>
      <c r="LJ376" s="26">
        <f>IFERROR(Tableau17[[#This Row],[2017-T1-DUPONT-AIGNAN Nicolas]]/Tableau17[[#This Row],[2017-T1-TOTAL]],"")</f>
        <v>3.1380753138075312E-2</v>
      </c>
      <c r="LK376" s="26">
        <f>IFERROR(Tableau17[[#This Row],[2017-T1-FILLON Fran]]/Tableau17[[#This Row],[2017-T1-TOTAL]],"")</f>
        <v>0.17364016736401675</v>
      </c>
      <c r="LL376" s="26">
        <f>IFERROR(Tableau17[[#This Row],[2017-T1-HAMON Beno]]/Tableau17[[#This Row],[2017-T1-TOTAL]],"")</f>
        <v>5.2301255230125521E-2</v>
      </c>
      <c r="LM376" s="26">
        <f>IFERROR(Tableau17[[#This Row],[2017-T1-LASSALLE Jean]]/Tableau17[[#This Row],[2017-T1-TOTAL]],"")</f>
        <v>1.2552301255230125E-2</v>
      </c>
      <c r="LN376" s="26">
        <f>IFERROR(Tableau17[[#This Row],[2017-T1-LE PEN Marine]]/Tableau17[[#This Row],[2017-T1-TOTAL]],"")</f>
        <v>0.28242677824267781</v>
      </c>
      <c r="LO376" s="26">
        <f>IFERROR(Tableau17[[#This Row],[2017-T1-M Jean-Luc]]/Tableau17[[#This Row],[2017-T1-TOTAL]],"")</f>
        <v>0.2384937238493724</v>
      </c>
      <c r="LP376" s="26">
        <f>IFERROR(Tableau17[[#This Row],[2017-T1-MACRON Emmanuel]]/Tableau17[[#This Row],[2017-T1-TOTAL]],"")</f>
        <v>0.1799163179916318</v>
      </c>
      <c r="LQ376" s="26">
        <f>IFERROR(Tableau17[[#This Row],[2017-T1-POUTOU Philippe]]/Tableau17[[#This Row],[2017-T1-TOTAL]],"")</f>
        <v>1.6736401673640166E-2</v>
      </c>
      <c r="LR376" s="26">
        <f>IFERROR(Tableau17[[#This Row],[2017-T2-LE PEN Marine]]/Tableau17[[#This Row],[2017-T2-TOTAL]],"")</f>
        <v>0.42417061611374407</v>
      </c>
      <c r="LS376" s="26">
        <f>IFERROR(Tableau17[[#This Row],[2017-T2-MACRON Emmanuel]]/Tableau17[[#This Row],[2017-T2-TOTAL]],"")</f>
        <v>0.57582938388625593</v>
      </c>
      <c r="LT376" s="26">
        <f>IFERROR(Tableau17[[#This Row],[2019-T1-ALEXANDRE Audric]]/Tableau17[[#This Row],[2019-T1-TOTAL]],"")</f>
        <v>0</v>
      </c>
      <c r="LU376" s="26">
        <f>IFERROR(Tableau17[[#This Row],[2019-T1-ARTHAUD Nathalie]]/Tableau17[[#This Row],[2019-T1-TOTAL]],"")</f>
        <v>0</v>
      </c>
      <c r="LV376" s="26">
        <f>IFERROR(Tableau17[[#This Row],[2019-T1-ASSELINEAU François]]/Tableau17[[#This Row],[2019-T1-TOTAL]],"")</f>
        <v>1.1235955056179775E-2</v>
      </c>
      <c r="LW376" s="26">
        <f>IFERROR(Tableau17[[#This Row],[2019-T1-AUBRY Manon]]/Tableau17[[#This Row],[2019-T1-TOTAL]],"")</f>
        <v>4.49438202247191E-2</v>
      </c>
      <c r="LX376" s="26">
        <f>IFERROR(Tableau17[[#This Row],[2019-T1-AZERGUI Nagib]]/Tableau17[[#This Row],[2019-T1-TOTAL]],"")</f>
        <v>2.247191011235955E-2</v>
      </c>
      <c r="LY376" s="26">
        <f>IFERROR(Tableau17[[#This Row],[2019-T1-BARDELLA Jordan]]/Tableau17[[#This Row],[2019-T1-TOTAL]],"")</f>
        <v>0.34456928838951312</v>
      </c>
      <c r="LZ376" s="26">
        <f>IFERROR(Tableau17[[#This Row],[2019-T1-BELLAMY François-Xavier]]/Tableau17[[#This Row],[2019-T1-TOTAL]],"")</f>
        <v>8.98876404494382E-2</v>
      </c>
      <c r="MA376" s="26">
        <f>IFERROR(Tableau17[[#This Row],[2019-T1-BIDOU Olivier]]/Tableau17[[#This Row],[2019-T1-TOTAL]],"")</f>
        <v>0</v>
      </c>
      <c r="MB376" s="26">
        <f>IFERROR(Tableau17[[#This Row],[2019-T1-BOURG Dominique]]/Tableau17[[#This Row],[2019-T1-TOTAL]],"")</f>
        <v>1.4981273408239701E-2</v>
      </c>
      <c r="MC376" s="26">
        <f>IFERROR(Tableau17[[#This Row],[2019-T1-BROSSAT Ian]]/Tableau17[[#This Row],[2019-T1-TOTAL]],"")</f>
        <v>2.6217228464419477E-2</v>
      </c>
      <c r="MD376" s="26">
        <f>IFERROR(Tableau17[[#This Row],[2019-T1-CAILLAUD Sophie]]/Tableau17[[#This Row],[2019-T1-TOTAL]],"")</f>
        <v>0</v>
      </c>
      <c r="ME376" s="26">
        <f>IFERROR(Tableau17[[#This Row],[2019-T1-CAMUS Renaud]]/Tableau17[[#This Row],[2019-T1-TOTAL]],"")</f>
        <v>0</v>
      </c>
      <c r="MF376" s="26">
        <f>IFERROR(Tableau17[[#This Row],[2019-T1-CHALENÇON Christophe]]/Tableau17[[#This Row],[2019-T1-TOTAL]],"")</f>
        <v>0</v>
      </c>
      <c r="MG376" s="26">
        <f>IFERROR(Tableau17[[#This Row],[2019-T1-CORBET Cathy Denise Ginette]]/Tableau17[[#This Row],[2019-T1-TOTAL]],"")</f>
        <v>0</v>
      </c>
      <c r="MH376" s="26">
        <f>IFERROR(Tableau17[[#This Row],[2019-T1-DE PREVOISIN Robert]]/Tableau17[[#This Row],[2019-T1-TOTAL]],"")</f>
        <v>0</v>
      </c>
      <c r="MI376" s="26">
        <f>IFERROR(Tableau17[[#This Row],[2019-T1-DELFEL Thérèse]]/Tableau17[[#This Row],[2019-T1-TOTAL]],"")</f>
        <v>0</v>
      </c>
      <c r="MJ376" s="26">
        <f>IFERROR(Tableau17[[#This Row],[2019-T1-DIEUMEGARD Pierre]]/Tableau17[[#This Row],[2019-T1-TOTAL]],"")</f>
        <v>0</v>
      </c>
      <c r="MK376" s="26">
        <f>IFERROR(Tableau17[[#This Row],[2019-T1-DUPONT-AIGNAN Nicolas]]/Tableau17[[#This Row],[2019-T1-TOTAL]],"")</f>
        <v>3.3707865168539325E-2</v>
      </c>
      <c r="ML376" s="26">
        <f>IFERROR(Tableau17[[#This Row],[2019-T1-GERNIGON Yves]]/Tableau17[[#This Row],[2019-T1-TOTAL]],"")</f>
        <v>0</v>
      </c>
      <c r="MM376" s="26">
        <f>IFERROR(Tableau17[[#This Row],[2019-T1-GLUCKSMANN Raphaël]]/Tableau17[[#This Row],[2019-T1-TOTAL]],"")</f>
        <v>7.4906367041198503E-3</v>
      </c>
      <c r="MN376" s="26">
        <f>IFERROR(Tableau17[[#This Row],[2019-T1-HAMON Benoît]]/Tableau17[[#This Row],[2019-T1-TOTAL]],"")</f>
        <v>1.1235955056179775E-2</v>
      </c>
      <c r="MO376" s="26">
        <f>IFERROR(Tableau17[[#This Row],[2019-T1-HELGEN Gilles]]/Tableau17[[#This Row],[2019-T1-TOTAL]],"")</f>
        <v>0</v>
      </c>
      <c r="MP376" s="26">
        <f>IFERROR(Tableau17[[#This Row],[2019-T1-JADOT Yannick]]/Tableau17[[#This Row],[2019-T1-TOTAL]],"")</f>
        <v>0.16104868913857678</v>
      </c>
      <c r="MQ376" s="26">
        <f>IFERROR(Tableau17[[#This Row],[2019-T1-LAGARDE Jean-Christophe]]/Tableau17[[#This Row],[2019-T1-TOTAL]],"")</f>
        <v>7.4906367041198503E-3</v>
      </c>
      <c r="MR376" s="26">
        <f>IFERROR(Tableau17[[#This Row],[2019-T1-LALANNE Francis]]/Tableau17[[#This Row],[2019-T1-TOTAL]],"")</f>
        <v>3.7453183520599251E-3</v>
      </c>
      <c r="MS376" s="26">
        <f>IFERROR(Tableau17[[#This Row],[2019-T1-LOISEAU Nathalie]]/Tableau17[[#This Row],[2019-T1-TOTAL]],"")</f>
        <v>0.22097378277153559</v>
      </c>
      <c r="MT376" s="26">
        <f>IFERROR(Tableau17[[#This Row],[2019-T1-MARIE Florie]]/Tableau17[[#This Row],[2019-T1-TOTAL]],"")</f>
        <v>0</v>
      </c>
      <c r="MU376" s="26">
        <f>IFERROR(Tableau17[[#This Row],[2008-T1-MACROEXTRDROITE]]/Tableau17[[#This Row],[2008-T1-MACROTOTALE]],"")</f>
        <v>7.1808510638297879E-2</v>
      </c>
      <c r="MV376" s="26">
        <f>IFERROR(Tableau17[[#This Row],[2008-T1-MACRODROITE]]/Tableau17[[#This Row],[2008-T1-MACROTOTALE]],"")</f>
        <v>0.58776595744680848</v>
      </c>
      <c r="MW376" s="26">
        <f>IFERROR(Tableau17[[#This Row],[2008-T1-MACROCENTRE]]/Tableau17[[#This Row],[2008-T1-MACROTOTALE]],"")</f>
        <v>0</v>
      </c>
      <c r="MX376" s="26">
        <f>IFERROR(Tableau17[[#This Row],[2008-T1-MACROGAUCHE]]/Tableau17[[#This Row],[2008-T1-MACROTOTALE]],"")</f>
        <v>0.34042553191489361</v>
      </c>
      <c r="MY376" s="26">
        <f>IFERROR(Tableau17[[#This Row],[2008-T1-MACROAUTRE]]/Tableau17[[#This Row],[2008-T1-MACROTOTALE]],"")</f>
        <v>0</v>
      </c>
      <c r="MZ376" s="26">
        <f>IFERROR(Tableau17[[#This Row],[2008-T2-MACROEXTRDROITE]]/Tableau17[[#This Row],[2008-T2-MACROTOTALE]],"")</f>
        <v>0</v>
      </c>
      <c r="NA376" s="26">
        <f>IFERROR(Tableau17[[#This Row],[2008-T2-MACRODROITE]]/Tableau17[[#This Row],[2008-T2-MACROTOTALE]],"")</f>
        <v>0.58955223880597019</v>
      </c>
      <c r="NB376" s="26">
        <f>IFERROR(Tableau17[[#This Row],[2008-T2-MACROCENTRE]]/Tableau17[[#This Row],[2008-T2-MACROTOTALE]],"")</f>
        <v>0</v>
      </c>
      <c r="NC376" s="26">
        <f>IFERROR(Tableau17[[#This Row],[2008-T2-MACROGAUCHE]]/Tableau17[[#This Row],[2008-T2-MACROTOTALE]],"")</f>
        <v>0.41044776119402987</v>
      </c>
      <c r="ND376" s="26">
        <f>IFERROR(Tableau17[[#This Row],[2008-T2-MACROAUTRE]]/Tableau17[[#This Row],[2008-T2-MACROTOTALE]],"")</f>
        <v>0</v>
      </c>
      <c r="NE376" s="26">
        <f>IFERROR(Tableau17[[#This Row],[2014-T1-MACROEXTRDROITE]]/Tableau17[[#This Row],[2014-T1-MACROTOTALE]],"")</f>
        <v>0.25149700598802394</v>
      </c>
      <c r="NF376" s="26">
        <f>IFERROR(Tableau17[[#This Row],[2014-T1-MACRODROITE]]/Tableau17[[#This Row],[2014-T1-MACROTOTALE]],"")</f>
        <v>0.46706586826347307</v>
      </c>
      <c r="NG376" s="26">
        <f>IFERROR(Tableau17[[#This Row],[2014-T1-MACROCENTRE]]/Tableau17[[#This Row],[2014-T1-MACROTOTALE]],"")</f>
        <v>0</v>
      </c>
      <c r="NH376" s="26">
        <f>IFERROR(Tableau17[[#This Row],[2014-T1-MACROGAUCHE]]/Tableau17[[#This Row],[2014-T1-MACROTOTALE]],"")</f>
        <v>0.28143712574850299</v>
      </c>
      <c r="NI376" s="26">
        <f>IFERROR(Tableau17[[#This Row],[2014-T1-MACROAUTRE]]/Tableau17[[#This Row],[2014-T1-MACROTOTALE]],"")</f>
        <v>0</v>
      </c>
      <c r="NJ376" s="26">
        <f>IFERROR(Tableau17[[#This Row],[2014-T2-MACROEXTRDROITE]]/Tableau17[[#This Row],[2014-T2-MACROTOTALE]],"")</f>
        <v>0.27507163323782235</v>
      </c>
      <c r="NK376" s="26">
        <f>IFERROR(Tableau17[[#This Row],[2014-T2-MACRODROITE]]/Tableau17[[#This Row],[2014-T2-MACROTOTALE]],"")</f>
        <v>0.45845272206303728</v>
      </c>
      <c r="NL376" s="26">
        <f>IFERROR(Tableau17[[#This Row],[2014-T2-MACROCENTRE]]/Tableau17[[#This Row],[2014-T2-MACROTOTALE]],"")</f>
        <v>0</v>
      </c>
      <c r="NM376" s="26">
        <f>IFERROR(Tableau17[[#This Row],[2014-T2-MACROGAUCHE]]/Tableau17[[#This Row],[2014-T2-MACROTOTALE]],"")</f>
        <v>0.26647564469914042</v>
      </c>
      <c r="NN376" s="26">
        <f>IFERROR(Tableau17[[#This Row],[2014-T2-MACROAUTRE]]/Tableau17[[#This Row],[2014-T2-MACROTOTALE]],"")</f>
        <v>0</v>
      </c>
      <c r="NO376" s="26">
        <f>IFERROR( Tableau17[[#This Row],[2015-T1-MACROEXTRDROITE]]/Tableau17[[#This Row],[2015-T1-MACROTOTALE]],"")</f>
        <v>0.4157303370786517</v>
      </c>
      <c r="NP376" s="26">
        <f>IFERROR(Tableau17[[#This Row],[2015-T1-MACRODROITE]]/Tableau17[[#This Row],[2015-T1-MACROTOTALE]],"")</f>
        <v>0.31086142322097376</v>
      </c>
      <c r="NQ376" s="26">
        <f>IFERROR(Tableau17[[#This Row],[2015-T1-MACROCENTRE]]/Tableau17[[#This Row],[2015-T1-MACROTOTALE]],"")</f>
        <v>0</v>
      </c>
      <c r="NR376" s="26">
        <f>IFERROR(Tableau17[[#This Row],[2015-T1-MACROGAUCHE]]/Tableau17[[#This Row],[2015-T1-MACROTOTALE]],"")</f>
        <v>0.25468164794007492</v>
      </c>
      <c r="NS376" s="26">
        <f>IFERROR(Tableau17[[#This Row],[2015-T1-MACROAUTRE]]/Tableau17[[#This Row],[2015-T1-MACROTOTALE]],"")</f>
        <v>1.8726591760299626E-2</v>
      </c>
      <c r="NT376" s="26">
        <f>IFERROR(Tableau17[[#This Row],[2015-T2-MACROEXTRDROITE]]/Tableau17[[#This Row],[2015-T2-MACROTOTALE]],"")</f>
        <v>0.46124031007751937</v>
      </c>
      <c r="NU376" s="26">
        <f>IFERROR(Tableau17[[#This Row],[2015-T2-MACRODROITE]]/Tableau17[[#This Row],[2015-T2-MACROTOTALE]],"")</f>
        <v>0.53875968992248058</v>
      </c>
      <c r="NV376" s="26">
        <f>IFERROR(Tableau17[[#This Row],[2015-T2-MACROCENTRE]]/Tableau17[[#This Row],[2015-T2-MACROTOTALE]],"")</f>
        <v>0</v>
      </c>
      <c r="NW376" s="26">
        <f>IFERROR(Tableau17[[#This Row],[2015-T2-MACROGAUCHE]]/Tableau17[[#This Row],[2015-T2-MACROTOTALE]],"")</f>
        <v>0</v>
      </c>
      <c r="NX376" s="26">
        <f>IFERROR(Tableau17[[#This Row],[2015-T2-MACROAUTRE]]/Tableau17[[#This Row],[2015-T2-MACROTOTALE]],"")</f>
        <v>0</v>
      </c>
      <c r="NY376" s="26">
        <f>IFERROR(Tableau17[[#This Row],[2017-T1-MACROEXTRDROITE]]/Tableau17[[#This Row],[2017-T1-MACROTOTALE]],"")</f>
        <v>0.32008368200836818</v>
      </c>
      <c r="NZ376" s="26">
        <f>IFERROR(Tableau17[[#This Row],[2017-T1-MACRODROITE]]/Tableau17[[#This Row],[2017-T1-MACROTOTALE]],"")</f>
        <v>0.17364016736401675</v>
      </c>
      <c r="OA376" s="26">
        <f>IFERROR(Tableau17[[#This Row],[2017-T1-MACROCENTRE]]/Tableau17[[#This Row],[2017-T1-MACROTOTALE]],"")</f>
        <v>0.1799163179916318</v>
      </c>
      <c r="OB376" s="26">
        <f>IFERROR(Tableau17[[#This Row],[2017-T1-MACROGAUCHE]]/Tableau17[[#This Row],[2017-T1-MACROTOTALE]],"")</f>
        <v>0.31380753138075312</v>
      </c>
      <c r="OC376" s="26">
        <f>IFERROR(Tableau17[[#This Row],[2017-T1-MACROAUTRE]]/Tableau17[[#This Row],[2017-T1-MACROTOTALE]],"")</f>
        <v>1.2552301255230125E-2</v>
      </c>
      <c r="OD376" s="26">
        <f>IFERROR(Tableau17[[#This Row],[2017-T2-MACROEXTRDROITE]]/Tableau17[[#This Row],[2017-T2-MACROTOTALE]],"")</f>
        <v>0.42417061611374407</v>
      </c>
      <c r="OE376" s="26">
        <f>IFERROR(Tableau17[[#This Row],[2017-T2-MACRODROITE]]/Tableau17[[#This Row],[2017-T2-MACROTOTALE]],"")</f>
        <v>0</v>
      </c>
      <c r="OF376" s="26">
        <f>IFERROR(Tableau17[[#This Row],[2017-T2-MACROCENTRE]]/Tableau17[[#This Row],[2017-T2-MACROTOTALE]],"")</f>
        <v>0.57582938388625593</v>
      </c>
      <c r="OG376" s="26">
        <f>IFERROR(Tableau17[[#This Row],[2017-T2-MACROGAUCHE]]/Tableau17[[#This Row],[2017-T2-MACROTOTALE]],"")</f>
        <v>0</v>
      </c>
      <c r="OH376" s="26">
        <f>IFERROR(Tableau17[[#This Row],[2017-T2-MACROAUTRE]]/Tableau17[[#This Row],[2017-T2-MACROTOTALE]],"")</f>
        <v>0</v>
      </c>
      <c r="OI376" s="26">
        <f>IFERROR(Tableau17[[#This Row],[2019-T1-MACROEXTRDROITE]]/Tableau17[[#This Row],[2019-T1-MACROTOTALE]],"")</f>
        <v>0.38848920863309355</v>
      </c>
      <c r="OJ376" s="26">
        <f>IFERROR(Tableau17[[#This Row],[2019-T1-MACRODROITE]]/Tableau17[[#This Row],[2019-T1-MACROTOTALE]],"")</f>
        <v>9.3525179856115109E-2</v>
      </c>
      <c r="OK376" s="26">
        <f>IFERROR(Tableau17[[#This Row],[2019-T1-MACROCENTRE]]/Tableau17[[#This Row],[2019-T1-MACROTOTALE]],"")</f>
        <v>0.21223021582733814</v>
      </c>
      <c r="OL376" s="26">
        <f>IFERROR(Tableau17[[#This Row],[2019-T1-MACROGAUCHE]]/Tableau17[[#This Row],[2019-T1-MACROTOTALE]],"")</f>
        <v>0.24100719424460432</v>
      </c>
      <c r="OM376" s="26">
        <f>IFERROR(Tableau17[[#This Row],[2019-T1-MACROAUTRE]]/Tableau17[[#This Row],[2019-T1-MACROTOTALE]],"")</f>
        <v>6.4748201438848921E-2</v>
      </c>
      <c r="ON376" s="26">
        <f>IFERROR(Tableau17[[#This Row],[2020-T1-MACROEXTRDROITE]]/Tableau17[[#This Row],[2020-T1-MACROTOTALE]],"")</f>
        <v>0.2857142857142857</v>
      </c>
      <c r="OO376" s="26">
        <f>IFERROR(Tableau17[[#This Row],[2020-T1-MACRODROITE]]/Tableau17[[#This Row],[2020-T1-MACROTOTALE]],"")</f>
        <v>0.3891625615763547</v>
      </c>
      <c r="OP376" s="26">
        <f>IFERROR(Tableau17[[#This Row],[2020-T1-MACROCENTRE]]/Tableau17[[#This Row],[2020-T1-MACROTOTALE]],"")</f>
        <v>8.3743842364532015E-2</v>
      </c>
      <c r="OQ376" s="26">
        <f>IFERROR(Tableau17[[#This Row],[2020-T1-MACROGAUCHE]]/Tableau17[[#This Row],[2020-T1-MACROTOTALE]],"")</f>
        <v>0.2413793103448276</v>
      </c>
      <c r="OR376" s="26">
        <f>IFERROR(Tableau17[[#This Row],[2020-T1-MACROAUTRE]]/Tableau17[[#This Row],[2020-T1-MACROTOTALE]],"")</f>
        <v>0</v>
      </c>
      <c r="OS376" s="26">
        <f>IFERROR(Tableau17[[#This Row],[2017 (L)-T1-MACROEXTRDROITE]]/Tableau17[[#This Row],[2017 (L)-T1-MACROTOTALE]],"")</f>
        <v>0.26056338028169013</v>
      </c>
      <c r="OT376" s="26">
        <f>IFERROR(Tableau17[[#This Row],[2017 (L)-T1-MACRODROITE]]/Tableau17[[#This Row],[2017 (L)-T1-MACROTOTALE]],"")</f>
        <v>0.176056338028169</v>
      </c>
      <c r="OU376" s="26">
        <f>IFERROR(Tableau17[[#This Row],[2017 (L)-T1-MACROCENTRE]]/Tableau17[[#This Row],[2017 (L)-T1-MACROTOTALE]],"")</f>
        <v>0.323943661971831</v>
      </c>
      <c r="OV376" s="26">
        <f>IFERROR(Tableau17[[#This Row],[2017 (L)-T1-MACROGAUCHE]]/Tableau17[[#This Row],[2017 (L)-T1-MACROTOTALE]],"")</f>
        <v>0.22535211267605634</v>
      </c>
      <c r="OW376" s="26">
        <f>IFERROR(Tableau17[[#This Row],[2017 (L)-T1-MACROAUTRE]]/Tableau17[[#This Row],[2017 (L)-T1-MACROTOTALE]],"")</f>
        <v>1.4084507042253521E-2</v>
      </c>
      <c r="OX376" s="26">
        <f>IFERROR(Tableau17[[#This Row],[2017 (L)-T2-MACROEXTRDROITE]]/Tableau17[[#This Row],[2017 (L)-T2-MACROTOTALE]],"")</f>
        <v>0</v>
      </c>
      <c r="OY376" s="26">
        <f>IFERROR(Tableau17[[#This Row],[2017 (L)-T2-MACRODROITE]]/Tableau17[[#This Row],[2017 (L)-T2-MACROTOTALE]],"")</f>
        <v>0.52216748768472909</v>
      </c>
      <c r="OZ376" s="26">
        <f>IFERROR(Tableau17[[#This Row],[2017 (L)-T2-MACROCENTRE]]/Tableau17[[#This Row],[2017 (L)-T2-MACROTOTALE]],"")</f>
        <v>0.47783251231527096</v>
      </c>
      <c r="PA376" s="26">
        <f>IFERROR(Tableau17[[#This Row],[2017 (L)-T2-MACROGAUCHE]]/Tableau17[[#This Row],[2017 (L)-T2-MACROTOTALE]],"")</f>
        <v>0</v>
      </c>
      <c r="PB376" s="26">
        <f>IFERROR(Tableau17[[#This Row],[2017 (L)-T2-MACROAUTRE]]/Tableau17[[#This Row],[2017 (L)-T2-MACROTOTALE]],"")</f>
        <v>0</v>
      </c>
      <c r="PC376" s="26">
        <f>IFERROR(Tableau17[[#This Row],[2008_T1_PROCUS]]/Tableau17[[#This Row],[2008_T1_INSCRITS]],0)</f>
        <v>3.1152647975077882E-2</v>
      </c>
      <c r="PD376" s="26">
        <f>IFERROR(Tableau17[[#This Row],[2008_T2_PROCUS]]/Tableau17[[#This Row],[2008_T2_INSCRITS]],0)</f>
        <v>1.2461059190031152E-2</v>
      </c>
      <c r="PE376" s="26">
        <f>Tableau17[[#This Row],[2014_T1_PROCUS]]/Tableau17[[#This Row],[2014_T1_INSCRITS]]</f>
        <v>4.4776119402985077E-3</v>
      </c>
      <c r="PF376" s="26">
        <f>IFERROR(Tableau17[[#This Row],[2014_T2_PROCUS]]/Tableau17[[#This Row],[2014_T2_INSCRITS]],0)</f>
        <v>7.462686567164179E-3</v>
      </c>
    </row>
    <row r="377" spans="1:422" hidden="1" x14ac:dyDescent="0.2">
      <c r="A377" s="1">
        <v>7</v>
      </c>
      <c r="B377" s="1" t="s">
        <v>474</v>
      </c>
      <c r="C377" s="1" t="s">
        <v>483</v>
      </c>
      <c r="D377" s="1" t="s">
        <v>483</v>
      </c>
      <c r="E377" s="1">
        <v>1347</v>
      </c>
      <c r="F377" s="1">
        <v>5.4283840000000003</v>
      </c>
      <c r="G377" s="1">
        <v>43.333711999999998</v>
      </c>
      <c r="H377" s="3">
        <v>1104</v>
      </c>
      <c r="I377" s="3">
        <v>262</v>
      </c>
      <c r="J377" s="1">
        <v>4</v>
      </c>
      <c r="L377" s="1">
        <v>28</v>
      </c>
      <c r="M377" s="1">
        <v>18</v>
      </c>
      <c r="O377" s="1">
        <v>4</v>
      </c>
      <c r="P377" s="1">
        <v>43</v>
      </c>
      <c r="Q377" s="1">
        <v>10</v>
      </c>
      <c r="R377" s="1">
        <v>117</v>
      </c>
      <c r="S377" s="1">
        <v>36</v>
      </c>
      <c r="T377" s="1">
        <v>18</v>
      </c>
      <c r="U377" s="1">
        <v>278</v>
      </c>
      <c r="V377" s="1">
        <v>1122</v>
      </c>
      <c r="W377" s="1">
        <v>563</v>
      </c>
      <c r="X377" s="1">
        <v>5</v>
      </c>
      <c r="Y377" s="2">
        <v>0.50178252999999995</v>
      </c>
      <c r="Z377" s="1">
        <v>1122</v>
      </c>
      <c r="AA377" s="1">
        <v>672</v>
      </c>
      <c r="AB377" s="1">
        <v>5</v>
      </c>
      <c r="AC377" s="2">
        <v>0.59893048000000004</v>
      </c>
      <c r="AD377" s="1">
        <v>1104</v>
      </c>
      <c r="AE377" s="1">
        <v>291</v>
      </c>
      <c r="AF377" s="2">
        <v>0.26358695999999998</v>
      </c>
      <c r="AG377" s="1">
        <f t="shared" si="5"/>
        <v>262</v>
      </c>
      <c r="AH377" s="1">
        <v>1092</v>
      </c>
      <c r="AI377" s="1">
        <v>577</v>
      </c>
      <c r="AJ377" s="1">
        <v>8</v>
      </c>
      <c r="AK377" s="2">
        <v>0.52838828000000004</v>
      </c>
      <c r="AL377" s="1">
        <v>1091</v>
      </c>
      <c r="AM377" s="1">
        <v>633</v>
      </c>
      <c r="AN377" s="1">
        <v>7</v>
      </c>
      <c r="AO377" s="2">
        <v>0.58020165000000001</v>
      </c>
      <c r="AP377" s="1">
        <v>1122</v>
      </c>
      <c r="AQ377" s="1">
        <v>495</v>
      </c>
      <c r="AR377" s="2">
        <v>0.44117646999999999</v>
      </c>
      <c r="AS377" s="1">
        <v>1122</v>
      </c>
      <c r="AT377" s="1">
        <v>540</v>
      </c>
      <c r="AU377" s="2">
        <v>0.48128342000000002</v>
      </c>
      <c r="AV377" s="1">
        <v>1141</v>
      </c>
      <c r="AW377" s="1">
        <v>394</v>
      </c>
      <c r="AX377" s="2">
        <v>0.34531113000000002</v>
      </c>
      <c r="AY377" s="1">
        <v>1141</v>
      </c>
      <c r="AZ377" s="1">
        <v>349</v>
      </c>
      <c r="BA377" s="2">
        <v>0.30587204000000001</v>
      </c>
      <c r="BB377" s="1">
        <v>1137</v>
      </c>
      <c r="BC377" s="1">
        <v>843</v>
      </c>
      <c r="BD377" s="2">
        <v>0.74142479999999999</v>
      </c>
      <c r="BE377" s="1">
        <v>1136</v>
      </c>
      <c r="BF377" s="1">
        <v>775</v>
      </c>
      <c r="BG377" s="2">
        <v>0.68221830999999999</v>
      </c>
      <c r="BH377" s="1">
        <v>1102</v>
      </c>
      <c r="BI377" s="1">
        <v>428</v>
      </c>
      <c r="BJ377" s="2">
        <v>0.38838475</v>
      </c>
      <c r="BK377" s="1">
        <v>16</v>
      </c>
      <c r="BL377" s="1">
        <v>8</v>
      </c>
      <c r="BN377" s="1">
        <v>20</v>
      </c>
      <c r="BO377" s="1">
        <v>68</v>
      </c>
      <c r="BP377" s="1">
        <v>174</v>
      </c>
      <c r="BQ377" s="1">
        <v>264</v>
      </c>
      <c r="BR377" s="1">
        <v>550</v>
      </c>
      <c r="BS377" s="1">
        <v>67</v>
      </c>
      <c r="BU377" s="1">
        <v>210</v>
      </c>
      <c r="BV377" s="1">
        <v>339</v>
      </c>
      <c r="BW377" s="1">
        <v>616</v>
      </c>
      <c r="BZ377" s="1">
        <v>32</v>
      </c>
      <c r="CA377" s="1">
        <v>9</v>
      </c>
      <c r="CB377" s="1">
        <v>32</v>
      </c>
      <c r="CC377" s="1">
        <v>230</v>
      </c>
      <c r="CD377" s="1">
        <v>121</v>
      </c>
      <c r="CE377" s="1">
        <v>120</v>
      </c>
      <c r="CF377" s="1">
        <v>544</v>
      </c>
      <c r="CG377" s="1">
        <v>303</v>
      </c>
      <c r="CH377" s="1">
        <v>163</v>
      </c>
      <c r="CI377" s="1">
        <v>179</v>
      </c>
      <c r="CJ377" s="1">
        <v>645</v>
      </c>
      <c r="CL377" s="1">
        <v>8</v>
      </c>
      <c r="CN377" s="1">
        <v>11</v>
      </c>
      <c r="CO377" s="1">
        <v>24</v>
      </c>
      <c r="CP377" s="1">
        <v>236</v>
      </c>
      <c r="CS377" s="1">
        <v>96</v>
      </c>
      <c r="CT377" s="1">
        <v>92</v>
      </c>
      <c r="CV377" s="1">
        <v>12</v>
      </c>
      <c r="CW377" s="1">
        <v>479</v>
      </c>
      <c r="CY377" s="1">
        <v>297</v>
      </c>
      <c r="CZ377" s="1">
        <v>205</v>
      </c>
      <c r="DC377" s="1">
        <v>502</v>
      </c>
      <c r="DE377" s="1">
        <v>2</v>
      </c>
      <c r="DF377" s="1">
        <v>3</v>
      </c>
      <c r="DH377" s="1">
        <v>4</v>
      </c>
      <c r="DI377" s="1">
        <v>12</v>
      </c>
      <c r="DJ377" s="1">
        <v>4</v>
      </c>
      <c r="DK377" s="1">
        <v>2</v>
      </c>
      <c r="DL377" s="1">
        <v>88</v>
      </c>
      <c r="DM377" s="1">
        <v>146</v>
      </c>
      <c r="DN377" s="1">
        <v>41</v>
      </c>
      <c r="DQ377" s="1">
        <v>1</v>
      </c>
      <c r="DR377" s="1">
        <v>68</v>
      </c>
      <c r="DS377" s="1">
        <v>14</v>
      </c>
      <c r="DU377" s="1">
        <v>385</v>
      </c>
      <c r="DW377" s="1">
        <v>176</v>
      </c>
      <c r="DZ377" s="1">
        <v>155</v>
      </c>
      <c r="EA377" s="1">
        <v>331</v>
      </c>
      <c r="EB377" s="1">
        <v>2</v>
      </c>
      <c r="EC377" s="1">
        <v>5</v>
      </c>
      <c r="ED377" s="1">
        <v>0</v>
      </c>
      <c r="EE377" s="1">
        <v>27</v>
      </c>
      <c r="EF377" s="1">
        <v>93</v>
      </c>
      <c r="EG377" s="1">
        <v>28</v>
      </c>
      <c r="EH377" s="1">
        <v>3</v>
      </c>
      <c r="EI377" s="1">
        <v>340</v>
      </c>
      <c r="EJ377" s="1">
        <v>197</v>
      </c>
      <c r="EK377" s="1">
        <v>112</v>
      </c>
      <c r="EL377" s="1">
        <v>5</v>
      </c>
      <c r="EM377" s="1">
        <v>812</v>
      </c>
      <c r="EN377" s="1">
        <v>396</v>
      </c>
      <c r="EO377" s="1">
        <v>309</v>
      </c>
      <c r="EP377" s="1">
        <v>705</v>
      </c>
      <c r="EQ377" s="1">
        <v>0</v>
      </c>
      <c r="ER377" s="1">
        <v>3</v>
      </c>
      <c r="ES377" s="1">
        <v>5</v>
      </c>
      <c r="ET377" s="1">
        <v>33</v>
      </c>
      <c r="EU377" s="1">
        <v>6</v>
      </c>
      <c r="EV377" s="1">
        <v>206</v>
      </c>
      <c r="EW377" s="1">
        <v>14</v>
      </c>
      <c r="EX377" s="1">
        <v>0</v>
      </c>
      <c r="EY377" s="1">
        <v>5</v>
      </c>
      <c r="EZ377" s="1">
        <v>9</v>
      </c>
      <c r="FA377" s="1">
        <v>0</v>
      </c>
      <c r="FB377" s="1">
        <v>0</v>
      </c>
      <c r="FC377" s="1">
        <v>0</v>
      </c>
      <c r="FD377" s="1">
        <v>0</v>
      </c>
      <c r="FE377" s="1">
        <v>0</v>
      </c>
      <c r="FF377" s="1">
        <v>0</v>
      </c>
      <c r="FG377" s="1">
        <v>0</v>
      </c>
      <c r="FH377" s="1">
        <v>9</v>
      </c>
      <c r="FI377" s="1">
        <v>0</v>
      </c>
      <c r="FJ377" s="1">
        <v>26</v>
      </c>
      <c r="FK377" s="1">
        <v>9</v>
      </c>
      <c r="FL377" s="1">
        <v>0</v>
      </c>
      <c r="FM377" s="1">
        <v>22</v>
      </c>
      <c r="FN377" s="1">
        <v>6</v>
      </c>
      <c r="FO377" s="1">
        <v>2</v>
      </c>
      <c r="FP377" s="1">
        <v>41</v>
      </c>
      <c r="FQ377" s="1">
        <v>0</v>
      </c>
      <c r="FR377" s="1">
        <f>SUM(Tableau17[[#This Row],[2019-T1-ALEXANDRE Audric]:[2019-T1-MARIE Florie]])</f>
        <v>396</v>
      </c>
      <c r="FS377" s="1">
        <v>68</v>
      </c>
      <c r="FT377" s="1">
        <v>198</v>
      </c>
      <c r="FU377" s="1">
        <v>0</v>
      </c>
      <c r="FV377" s="1">
        <v>284</v>
      </c>
      <c r="FW377" s="1">
        <v>0</v>
      </c>
      <c r="FX377" s="1">
        <v>550</v>
      </c>
      <c r="FY377" s="1">
        <v>67</v>
      </c>
      <c r="FZ377" s="1">
        <v>210</v>
      </c>
      <c r="GA377" s="1">
        <v>0</v>
      </c>
      <c r="GB377" s="1">
        <v>339</v>
      </c>
      <c r="GC377" s="1">
        <v>0</v>
      </c>
      <c r="GD377" s="1">
        <v>616</v>
      </c>
      <c r="GE377" s="1">
        <v>230</v>
      </c>
      <c r="GF377" s="1">
        <v>121</v>
      </c>
      <c r="GG377" s="1">
        <v>0</v>
      </c>
      <c r="GH377" s="1">
        <v>193</v>
      </c>
      <c r="GI377" s="1">
        <v>0</v>
      </c>
      <c r="GJ377" s="1">
        <v>544</v>
      </c>
      <c r="GK377" s="1">
        <v>303</v>
      </c>
      <c r="GL377" s="1">
        <v>163</v>
      </c>
      <c r="GM377" s="1">
        <v>0</v>
      </c>
      <c r="GN377" s="1">
        <v>179</v>
      </c>
      <c r="GO377" s="1">
        <v>0</v>
      </c>
      <c r="GP377" s="1">
        <v>645</v>
      </c>
      <c r="GQ377" s="1">
        <v>244</v>
      </c>
      <c r="GR377" s="1">
        <v>92</v>
      </c>
      <c r="GS377" s="1">
        <v>0</v>
      </c>
      <c r="GT377" s="1">
        <v>143</v>
      </c>
      <c r="GU377" s="1">
        <v>0</v>
      </c>
      <c r="GV377" s="1">
        <v>479</v>
      </c>
      <c r="GW377" s="1">
        <v>297</v>
      </c>
      <c r="GX377" s="1">
        <v>0</v>
      </c>
      <c r="GY377" s="1">
        <v>0</v>
      </c>
      <c r="GZ377" s="1">
        <v>205</v>
      </c>
      <c r="HA377" s="1">
        <v>0</v>
      </c>
      <c r="HB377" s="1">
        <v>502</v>
      </c>
      <c r="HC377" s="1">
        <v>372</v>
      </c>
      <c r="HD377" s="1">
        <v>93</v>
      </c>
      <c r="HE377" s="1">
        <v>112</v>
      </c>
      <c r="HF377" s="1">
        <v>232</v>
      </c>
      <c r="HG377" s="1">
        <v>3</v>
      </c>
      <c r="HH377" s="1">
        <v>812</v>
      </c>
      <c r="HI377" s="1">
        <v>396</v>
      </c>
      <c r="HJ377" s="1">
        <v>0</v>
      </c>
      <c r="HK377" s="1">
        <v>309</v>
      </c>
      <c r="HL377" s="1">
        <v>0</v>
      </c>
      <c r="HM377" s="1">
        <v>0</v>
      </c>
      <c r="HN377" s="1">
        <v>705</v>
      </c>
      <c r="HO377" s="1">
        <v>223</v>
      </c>
      <c r="HP377" s="1">
        <v>20</v>
      </c>
      <c r="HQ377" s="1">
        <v>41</v>
      </c>
      <c r="HR377" s="1">
        <v>102</v>
      </c>
      <c r="HS377" s="1">
        <v>21</v>
      </c>
      <c r="HT377" s="1">
        <v>407</v>
      </c>
      <c r="HU377" s="1">
        <v>117</v>
      </c>
      <c r="HV377" s="1">
        <v>71</v>
      </c>
      <c r="HW377" s="1">
        <v>14</v>
      </c>
      <c r="HX377" s="1">
        <v>76</v>
      </c>
      <c r="HY377" s="1">
        <v>0</v>
      </c>
      <c r="HZ377" s="1">
        <v>278</v>
      </c>
      <c r="IA377" s="1">
        <v>153</v>
      </c>
      <c r="IB377" s="1">
        <v>41</v>
      </c>
      <c r="IC377" s="1">
        <v>68</v>
      </c>
      <c r="ID377" s="1">
        <v>120</v>
      </c>
      <c r="IE377" s="1">
        <v>3</v>
      </c>
      <c r="IF377" s="1">
        <v>385</v>
      </c>
      <c r="IG377" s="1">
        <v>176</v>
      </c>
      <c r="IH377" s="1">
        <v>0</v>
      </c>
      <c r="II377" s="1">
        <v>155</v>
      </c>
      <c r="IJ377" s="1">
        <v>0</v>
      </c>
      <c r="IK377" s="1">
        <v>0</v>
      </c>
      <c r="IL377" s="1">
        <v>331</v>
      </c>
      <c r="IM377" s="26">
        <f>IFERROR(Tableau17[[#This Row],[LDIV]]/Tableau17[[#This Row],[Total général]],"")</f>
        <v>1.4388489208633094E-2</v>
      </c>
      <c r="IN377" s="26">
        <f>IFERROR(Tableau17[[#This Row],[LDVC]]/Tableau17[[#This Row],[Total général]],"")</f>
        <v>0</v>
      </c>
      <c r="IO377" s="26">
        <f>IFERROR(Tableau17[[#This Row],[LDVD]]/Tableau17[[#This Row],[Total général]],"")</f>
        <v>0.10071942446043165</v>
      </c>
      <c r="IP377" s="26">
        <f>IFERROR(Tableau17[[#This Row],[LDVG]]/Tableau17[[#This Row],[Total général]],"")</f>
        <v>6.4748201438848921E-2</v>
      </c>
      <c r="IQ377" s="26">
        <f>IFERROR(Tableau17[[#This Row],[LEXD]]/Tableau17[[#This Row],[Total général]],"")</f>
        <v>0</v>
      </c>
      <c r="IR377" s="26">
        <f>IFERROR(Tableau17[[#This Row],[LEXG]]/Tableau17[[#This Row],[Total général]],"")</f>
        <v>1.4388489208633094E-2</v>
      </c>
      <c r="IS377" s="26">
        <f>IFERROR(Tableau17[[#This Row],[LLR]]/Tableau17[[#This Row],[Total général]],"")</f>
        <v>0.15467625899280577</v>
      </c>
      <c r="IT377" s="26">
        <f>IFERROR(Tableau17[[#This Row],[LREM]]/Tableau17[[#This Row],[Total général]],"")</f>
        <v>3.5971223021582732E-2</v>
      </c>
      <c r="IU377" s="26">
        <f>IFERROR(Tableau17[[#This Row],[LRN]]/Tableau17[[#This Row],[Total général]],"")</f>
        <v>0.42086330935251798</v>
      </c>
      <c r="IV377" s="26">
        <f>IFERROR(Tableau17[[#This Row],[LUG]]/Tableau17[[#This Row],[Total général]],"")</f>
        <v>0.12949640287769784</v>
      </c>
      <c r="IW377" s="26">
        <f>IFERROR(Tableau17[[#This Row],[LVEC]]/Tableau17[[#This Row],[Total général]],"")</f>
        <v>6.4748201438848921E-2</v>
      </c>
      <c r="IX377" s="26">
        <f>IFERROR(Tableau17[[#This Row],[2008-T1-LCMD]]/Tableau17[[#This Row],[2008-T1-TOTAL]],"")</f>
        <v>2.9090909090909091E-2</v>
      </c>
      <c r="IY377" s="26">
        <f>IFERROR(Tableau17[[#This Row],[2008-T1-LDVD]]/Tableau17[[#This Row],[2008-T1-TOTAL]],"")</f>
        <v>1.4545454545454545E-2</v>
      </c>
      <c r="IZ377" s="26">
        <f>IFERROR(Tableau17[[#This Row],[2008-T1-LEXD]]/Tableau17[[#This Row],[2008-T1-TOTAL]],"")</f>
        <v>0</v>
      </c>
      <c r="JA377" s="26">
        <f>IFERROR(Tableau17[[#This Row],[2008-T1-LEXG]]/Tableau17[[#This Row],[2008-T1-TOTAL]],"")</f>
        <v>3.6363636363636362E-2</v>
      </c>
      <c r="JB377" s="26">
        <f>IFERROR(Tableau17[[#This Row],[2008-T1-LFN]]/Tableau17[[#This Row],[2008-T1-TOTAL]],"")</f>
        <v>0.12363636363636364</v>
      </c>
      <c r="JC377" s="26">
        <f>IFERROR(Tableau17[[#This Row],[2008-T1-LMAJ]]/Tableau17[[#This Row],[2008-T1-TOTAL]],"")</f>
        <v>0.31636363636363635</v>
      </c>
      <c r="JD377" s="26">
        <f>IFERROR(Tableau17[[#This Row],[2008-T1-LUG]]/Tableau17[[#This Row],[2008-T1-TOTAL]],"")</f>
        <v>0.48</v>
      </c>
      <c r="JE377" s="26">
        <f>IFERROR(Tableau17[[#This Row],[2008-T2-LFN]]/Tableau17[[#This Row],[2008-T2-TOTAL]],"")</f>
        <v>0.10876623376623376</v>
      </c>
      <c r="JF377" s="26">
        <f>IFERROR(Tableau17[[#This Row],[2008-T2-LGC]]/Tableau17[[#This Row],[2008-T2-TOTAL]],"")</f>
        <v>0</v>
      </c>
      <c r="JG377" s="26">
        <f>IFERROR(Tableau17[[#This Row],[2008-T2-LMAJ]]/Tableau17[[#This Row],[2008-T2-TOTAL]],"")</f>
        <v>0.34090909090909088</v>
      </c>
      <c r="JH377" s="26">
        <f>IFERROR(Tableau17[[#This Row],[2008-T2-LUG]]/Tableau17[[#This Row],[2008-T2-TOTAL]],"")</f>
        <v>0.55032467532467533</v>
      </c>
      <c r="JI377" s="26">
        <f>IFERROR(Tableau17[[#This Row],[2014-T1-LDIV]]/Tableau17[[#This Row],[2014-T1-TOTAL]],"")</f>
        <v>0</v>
      </c>
      <c r="JJ377" s="26">
        <f>IFERROR(Tableau17[[#This Row],[2014-T1-LDVD]]/Tableau17[[#This Row],[2014-T1-TOTAL]],"")</f>
        <v>0</v>
      </c>
      <c r="JK377" s="26">
        <f>IFERROR(Tableau17[[#This Row],[2014-T1-LDVG]]/Tableau17[[#This Row],[2014-T1-TOTAL]],"")</f>
        <v>5.8823529411764705E-2</v>
      </c>
      <c r="JL377" s="26">
        <f>IFERROR(Tableau17[[#This Row],[2014-T1-LEXG]]/Tableau17[[#This Row],[2014-T1-TOTAL]],"")</f>
        <v>1.6544117647058824E-2</v>
      </c>
      <c r="JM377" s="26">
        <f>IFERROR(Tableau17[[#This Row],[2014-T1-LFG]]/Tableau17[[#This Row],[2014-T1-TOTAL]],"")</f>
        <v>5.8823529411764705E-2</v>
      </c>
      <c r="JN377" s="26">
        <f>IFERROR(Tableau17[[#This Row],[2014-T1-LFN]]/Tableau17[[#This Row],[2014-T1-TOTAL]],"")</f>
        <v>0.42279411764705882</v>
      </c>
      <c r="JO377" s="26">
        <f>IFERROR(Tableau17[[#This Row],[2014-T1-LUD]]/Tableau17[[#This Row],[2014-T1-TOTAL]],"")</f>
        <v>0.22242647058823528</v>
      </c>
      <c r="JP377" s="26">
        <f>IFERROR(Tableau17[[#This Row],[2014-T1-LUG]]/Tableau17[[#This Row],[2014-T1-TOTAL]],"")</f>
        <v>0.22058823529411764</v>
      </c>
      <c r="JQ377" s="26">
        <f>IFERROR(Tableau17[[#This Row],[2014-T2-LFN]]/Tableau17[[#This Row],[2014-T2-TOTAL]],"")</f>
        <v>0.4697674418604651</v>
      </c>
      <c r="JR377" s="26">
        <f>IFERROR(Tableau17[[#This Row],[2014-T2-LUD]]/Tableau17[[#This Row],[2014-T2-TOTAL]],"")</f>
        <v>0.25271317829457363</v>
      </c>
      <c r="JS377" s="26">
        <f>IFERROR(Tableau17[[#This Row],[2014-T2-LUG]]/Tableau17[[#This Row],[2014-T2-TOTAL]],"")</f>
        <v>0.27751937984496122</v>
      </c>
      <c r="JT377" s="26">
        <f>IFERROR(Tableau17[[#This Row],[2015-T1-BC-DIV]]/Tableau17[[#This Row],[2015-T1-TOTAL]],"")</f>
        <v>0</v>
      </c>
      <c r="JU377" s="26">
        <f>IFERROR(Tableau17[[#This Row],[2015-T1-BC-DLF]]/Tableau17[[#This Row],[2015-T1-TOTAL]],"")</f>
        <v>1.6701461377870562E-2</v>
      </c>
      <c r="JV377" s="26">
        <f>IFERROR(Tableau17[[#This Row],[2015-T1-BC-DVD]]/Tableau17[[#This Row],[2015-T1-TOTAL]],"")</f>
        <v>0</v>
      </c>
      <c r="JW377" s="26">
        <f>IFERROR(Tableau17[[#This Row],[2015-T1-BC-DVG]]/Tableau17[[#This Row],[2015-T1-TOTAL]],"")</f>
        <v>2.2964509394572025E-2</v>
      </c>
      <c r="JX377" s="26">
        <f>IFERROR(Tableau17[[#This Row],[2015-T1-BC-FG]]/Tableau17[[#This Row],[2015-T1-TOTAL]],"")</f>
        <v>5.0104384133611693E-2</v>
      </c>
      <c r="JY377" s="26">
        <f>IFERROR(Tableau17[[#This Row],[2015-T1-BC-FN]]/Tableau17[[#This Row],[2015-T1-TOTAL]],"")</f>
        <v>0.49269311064718163</v>
      </c>
      <c r="JZ377" s="26">
        <f>IFERROR(Tableau17[[#This Row],[2015-T1-BC-MDM]]/Tableau17[[#This Row],[2015-T1-TOTAL]],"")</f>
        <v>0</v>
      </c>
      <c r="KA377" s="26">
        <f>IFERROR(Tableau17[[#This Row],[2015-T1-BC-RDG]]/Tableau17[[#This Row],[2015-T1-TOTAL]],"")</f>
        <v>0</v>
      </c>
      <c r="KB377" s="26">
        <f>IFERROR(Tableau17[[#This Row],[2015-T1-BC-SOC]]/Tableau17[[#This Row],[2015-T1-TOTAL]],"")</f>
        <v>0.20041753653444677</v>
      </c>
      <c r="KC377" s="26">
        <f>IFERROR(Tableau17[[#This Row],[2015-T1-BC-UD]]/Tableau17[[#This Row],[2015-T1-TOTAL]],"")</f>
        <v>0.19206680584551147</v>
      </c>
      <c r="KD377" s="26">
        <f>IFERROR(Tableau17[[#This Row],[2015-T1-BC-UG]]/Tableau17[[#This Row],[2015-T1-TOTAL]],"")</f>
        <v>0</v>
      </c>
      <c r="KE377" s="26">
        <f>IFERROR(Tableau17[[#This Row],[2015-T1-BC-VEC]]/Tableau17[[#This Row],[2015-T1-TOTAL]],"")</f>
        <v>2.5052192066805846E-2</v>
      </c>
      <c r="KF377" s="26">
        <f>IFERROR(Tableau17[[#This Row],[2015-T2-BC-DVG]]/Tableau17[[#This Row],[2015-T2-TOTAL]],"")</f>
        <v>0</v>
      </c>
      <c r="KG377" s="26">
        <f>IFERROR(Tableau17[[#This Row],[2015-T2-BC-FN]]/Tableau17[[#This Row],[2015-T2-TOTAL]],"")</f>
        <v>0.5916334661354582</v>
      </c>
      <c r="KH377" s="26">
        <f>IFERROR(Tableau17[[#This Row],[2015-T2-BC-SOC]]/Tableau17[[#This Row],[2015-T2-TOTAL]],"")</f>
        <v>0.40836653386454186</v>
      </c>
      <c r="KI377" s="26">
        <f>IFERROR(Tableau17[[#This Row],[2015-T2-BC-UD]]/Tableau17[[#This Row],[2015-T2-TOTAL]],"")</f>
        <v>0</v>
      </c>
      <c r="KJ377" s="26">
        <f>IFERROR(Tableau17[[#This Row],[2015-T2-BC-UG]]/Tableau17[[#This Row],[2015-T2-TOTAL]],"")</f>
        <v>0</v>
      </c>
      <c r="KK377" s="26">
        <f>IFERROR(Tableau17[[#This Row],[2017 (L)-T1-COM]]/Tableau17[[#This Row],[2017 (L)-T1-TOTAL]],"")</f>
        <v>0</v>
      </c>
      <c r="KL377" s="26">
        <f>IFERROR(Tableau17[[#This Row],[2017 (L)-T1-DIV]]/Tableau17[[#This Row],[2017 (L)-T1-TOTAL]],"")</f>
        <v>5.1948051948051948E-3</v>
      </c>
      <c r="KM377" s="26">
        <f>IFERROR(Tableau17[[#This Row],[2017 (L)-T1-DLF]]/Tableau17[[#This Row],[2017 (L)-T1-TOTAL]],"")</f>
        <v>7.7922077922077922E-3</v>
      </c>
      <c r="KN377" s="26">
        <f>IFERROR(Tableau17[[#This Row],[2017 (L)-T1-DVD]]/Tableau17[[#This Row],[2017 (L)-T1-TOTAL]],"")</f>
        <v>0</v>
      </c>
      <c r="KO377" s="26">
        <f>IFERROR(Tableau17[[#This Row],[2017 (L)-T1-DVG]]/Tableau17[[#This Row],[2017 (L)-T1-TOTAL]],"")</f>
        <v>1.038961038961039E-2</v>
      </c>
      <c r="KP377" s="26">
        <f>IFERROR(Tableau17[[#This Row],[2017 (L)-T1-ECO]]/Tableau17[[#This Row],[2017 (L)-T1-TOTAL]],"")</f>
        <v>3.1168831168831169E-2</v>
      </c>
      <c r="KQ377" s="26">
        <f>IFERROR(Tableau17[[#This Row],[2017 (L)-T1-EXD]]/Tableau17[[#This Row],[2017 (L)-T1-TOTAL]],"")</f>
        <v>1.038961038961039E-2</v>
      </c>
      <c r="KR377" s="26">
        <f>IFERROR(Tableau17[[#This Row],[2017 (L)-T1-EXG]]/Tableau17[[#This Row],[2017 (L)-T1-TOTAL]],"")</f>
        <v>5.1948051948051948E-3</v>
      </c>
      <c r="KS377" s="26">
        <f>IFERROR(Tableau17[[#This Row],[2017 (L)-T1-FI]]/Tableau17[[#This Row],[2017 (L)-T1-TOTAL]],"")</f>
        <v>0.22857142857142856</v>
      </c>
      <c r="KT377" s="26">
        <f>IFERROR(Tableau17[[#This Row],[2017 (L)-T1-FN]]/Tableau17[[#This Row],[2017 (L)-T1-TOTAL]],"")</f>
        <v>0.37922077922077924</v>
      </c>
      <c r="KU377" s="26">
        <f>IFERROR(Tableau17[[#This Row],[2017 (L)-T1-LR]]/Tableau17[[#This Row],[2017 (L)-T1-TOTAL]],"")</f>
        <v>0.10649350649350649</v>
      </c>
      <c r="KV377" s="26">
        <f>IFERROR(Tableau17[[#This Row],[2017 (L)-T1-MDM]]/Tableau17[[#This Row],[2017 (L)-T1-TOTAL]],"")</f>
        <v>0</v>
      </c>
      <c r="KW377" s="26">
        <f>IFERROR(Tableau17[[#This Row],[2017 (L)-T1-RDG]]/Tableau17[[#This Row],[2017 (L)-T1-TOTAL]],"")</f>
        <v>0</v>
      </c>
      <c r="KX377" s="26">
        <f>IFERROR(Tableau17[[#This Row],[2017 (L)-T1-REG]]/Tableau17[[#This Row],[2017 (L)-T1-TOTAL]],"")</f>
        <v>2.5974025974025974E-3</v>
      </c>
      <c r="KY377" s="26">
        <f>IFERROR(Tableau17[[#This Row],[2017 (L)-T1-REM]]/Tableau17[[#This Row],[2017 (L)-T1-TOTAL]],"")</f>
        <v>0.17662337662337663</v>
      </c>
      <c r="KZ377" s="26">
        <f>IFERROR(Tableau17[[#This Row],[2017 (L)-T1-SOC]]/Tableau17[[#This Row],[2017 (L)-T1-TOTAL]],"")</f>
        <v>3.6363636363636362E-2</v>
      </c>
      <c r="LA377" s="26">
        <f>IFERROR(Tableau17[[#This Row],[2017 (L)-T1-UDI]]/Tableau17[[#This Row],[2017 (L)-T1-TOTAL]],"")</f>
        <v>0</v>
      </c>
      <c r="LB377" s="26">
        <f>IFERROR(Tableau17[[#This Row],[2017 (L)-T2-FI]]/Tableau17[[#This Row],[2017 (L)-T2-TOTAL]],"")</f>
        <v>0</v>
      </c>
      <c r="LC377" s="26">
        <f>IFERROR(Tableau17[[#This Row],[2017 (L)-T2-FN]]/Tableau17[[#This Row],[2017 (L)-T2-TOTAL]],"")</f>
        <v>0.53172205438066467</v>
      </c>
      <c r="LD377" s="26">
        <f>IFERROR(Tableau17[[#This Row],[2017 (L)-T2-LR]]/Tableau17[[#This Row],[2017 (L)-T2-TOTAL]],"")</f>
        <v>0</v>
      </c>
      <c r="LE377" s="26">
        <f>IFERROR(Tableau17[[#This Row],[2017 (L)-T2-MDM]]/Tableau17[[#This Row],[2017 (L)-T2-TOTAL]],"")</f>
        <v>0</v>
      </c>
      <c r="LF377" s="26">
        <f>IFERROR(Tableau17[[#This Row],[2017 (L)-T2-REM]]/Tableau17[[#This Row],[2017 (L)-T2-TOTAL]],"")</f>
        <v>0.46827794561933533</v>
      </c>
      <c r="LG377" s="26">
        <f>IFERROR(Tableau17[[#This Row],[2017-T1-ARTHAUD Nathalie]]/Tableau17[[#This Row],[2017-T1-TOTAL]],"")</f>
        <v>2.4630541871921183E-3</v>
      </c>
      <c r="LH377" s="26">
        <f>IFERROR(Tableau17[[#This Row],[2017-T1-ASSELINEAU Fran]]/Tableau17[[#This Row],[2017-T1-TOTAL]],"")</f>
        <v>6.1576354679802959E-3</v>
      </c>
      <c r="LI377" s="26">
        <f>IFERROR(Tableau17[[#This Row],[2017-T1-CHEMINADE Jacques]]/Tableau17[[#This Row],[2017-T1-TOTAL]],"")</f>
        <v>0</v>
      </c>
      <c r="LJ377" s="26">
        <f>IFERROR(Tableau17[[#This Row],[2017-T1-DUPONT-AIGNAN Nicolas]]/Tableau17[[#This Row],[2017-T1-TOTAL]],"")</f>
        <v>3.3251231527093597E-2</v>
      </c>
      <c r="LK377" s="26">
        <f>IFERROR(Tableau17[[#This Row],[2017-T1-FILLON Fran]]/Tableau17[[#This Row],[2017-T1-TOTAL]],"")</f>
        <v>0.1145320197044335</v>
      </c>
      <c r="LL377" s="26">
        <f>IFERROR(Tableau17[[#This Row],[2017-T1-HAMON Beno]]/Tableau17[[#This Row],[2017-T1-TOTAL]],"")</f>
        <v>3.4482758620689655E-2</v>
      </c>
      <c r="LM377" s="26">
        <f>IFERROR(Tableau17[[#This Row],[2017-T1-LASSALLE Jean]]/Tableau17[[#This Row],[2017-T1-TOTAL]],"")</f>
        <v>3.6945812807881772E-3</v>
      </c>
      <c r="LN377" s="26">
        <f>IFERROR(Tableau17[[#This Row],[2017-T1-LE PEN Marine]]/Tableau17[[#This Row],[2017-T1-TOTAL]],"")</f>
        <v>0.41871921182266009</v>
      </c>
      <c r="LO377" s="26">
        <f>IFERROR(Tableau17[[#This Row],[2017-T1-M Jean-Luc]]/Tableau17[[#This Row],[2017-T1-TOTAL]],"")</f>
        <v>0.24261083743842365</v>
      </c>
      <c r="LP377" s="26">
        <f>IFERROR(Tableau17[[#This Row],[2017-T1-MACRON Emmanuel]]/Tableau17[[#This Row],[2017-T1-TOTAL]],"")</f>
        <v>0.13793103448275862</v>
      </c>
      <c r="LQ377" s="26">
        <f>IFERROR(Tableau17[[#This Row],[2017-T1-POUTOU Philippe]]/Tableau17[[#This Row],[2017-T1-TOTAL]],"")</f>
        <v>6.1576354679802959E-3</v>
      </c>
      <c r="LR377" s="26">
        <f>IFERROR(Tableau17[[#This Row],[2017-T2-LE PEN Marine]]/Tableau17[[#This Row],[2017-T2-TOTAL]],"")</f>
        <v>0.5617021276595745</v>
      </c>
      <c r="LS377" s="26">
        <f>IFERROR(Tableau17[[#This Row],[2017-T2-MACRON Emmanuel]]/Tableau17[[#This Row],[2017-T2-TOTAL]],"")</f>
        <v>0.43829787234042555</v>
      </c>
      <c r="LT377" s="26">
        <f>IFERROR(Tableau17[[#This Row],[2019-T1-ALEXANDRE Audric]]/Tableau17[[#This Row],[2019-T1-TOTAL]],"")</f>
        <v>0</v>
      </c>
      <c r="LU377" s="26">
        <f>IFERROR(Tableau17[[#This Row],[2019-T1-ARTHAUD Nathalie]]/Tableau17[[#This Row],[2019-T1-TOTAL]],"")</f>
        <v>7.575757575757576E-3</v>
      </c>
      <c r="LV377" s="26">
        <f>IFERROR(Tableau17[[#This Row],[2019-T1-ASSELINEAU François]]/Tableau17[[#This Row],[2019-T1-TOTAL]],"")</f>
        <v>1.2626262626262626E-2</v>
      </c>
      <c r="LW377" s="26">
        <f>IFERROR(Tableau17[[#This Row],[2019-T1-AUBRY Manon]]/Tableau17[[#This Row],[2019-T1-TOTAL]],"")</f>
        <v>8.3333333333333329E-2</v>
      </c>
      <c r="LX377" s="26">
        <f>IFERROR(Tableau17[[#This Row],[2019-T1-AZERGUI Nagib]]/Tableau17[[#This Row],[2019-T1-TOTAL]],"")</f>
        <v>1.5151515151515152E-2</v>
      </c>
      <c r="LY377" s="26">
        <f>IFERROR(Tableau17[[#This Row],[2019-T1-BARDELLA Jordan]]/Tableau17[[#This Row],[2019-T1-TOTAL]],"")</f>
        <v>0.52020202020202022</v>
      </c>
      <c r="LZ377" s="26">
        <f>IFERROR(Tableau17[[#This Row],[2019-T1-BELLAMY François-Xavier]]/Tableau17[[#This Row],[2019-T1-TOTAL]],"")</f>
        <v>3.5353535353535352E-2</v>
      </c>
      <c r="MA377" s="26">
        <f>IFERROR(Tableau17[[#This Row],[2019-T1-BIDOU Olivier]]/Tableau17[[#This Row],[2019-T1-TOTAL]],"")</f>
        <v>0</v>
      </c>
      <c r="MB377" s="26">
        <f>IFERROR(Tableau17[[#This Row],[2019-T1-BOURG Dominique]]/Tableau17[[#This Row],[2019-T1-TOTAL]],"")</f>
        <v>1.2626262626262626E-2</v>
      </c>
      <c r="MC377" s="26">
        <f>IFERROR(Tableau17[[#This Row],[2019-T1-BROSSAT Ian]]/Tableau17[[#This Row],[2019-T1-TOTAL]],"")</f>
        <v>2.2727272727272728E-2</v>
      </c>
      <c r="MD377" s="26">
        <f>IFERROR(Tableau17[[#This Row],[2019-T1-CAILLAUD Sophie]]/Tableau17[[#This Row],[2019-T1-TOTAL]],"")</f>
        <v>0</v>
      </c>
      <c r="ME377" s="26">
        <f>IFERROR(Tableau17[[#This Row],[2019-T1-CAMUS Renaud]]/Tableau17[[#This Row],[2019-T1-TOTAL]],"")</f>
        <v>0</v>
      </c>
      <c r="MF377" s="26">
        <f>IFERROR(Tableau17[[#This Row],[2019-T1-CHALENÇON Christophe]]/Tableau17[[#This Row],[2019-T1-TOTAL]],"")</f>
        <v>0</v>
      </c>
      <c r="MG377" s="26">
        <f>IFERROR(Tableau17[[#This Row],[2019-T1-CORBET Cathy Denise Ginette]]/Tableau17[[#This Row],[2019-T1-TOTAL]],"")</f>
        <v>0</v>
      </c>
      <c r="MH377" s="26">
        <f>IFERROR(Tableau17[[#This Row],[2019-T1-DE PREVOISIN Robert]]/Tableau17[[#This Row],[2019-T1-TOTAL]],"")</f>
        <v>0</v>
      </c>
      <c r="MI377" s="26">
        <f>IFERROR(Tableau17[[#This Row],[2019-T1-DELFEL Thérèse]]/Tableau17[[#This Row],[2019-T1-TOTAL]],"")</f>
        <v>0</v>
      </c>
      <c r="MJ377" s="26">
        <f>IFERROR(Tableau17[[#This Row],[2019-T1-DIEUMEGARD Pierre]]/Tableau17[[#This Row],[2019-T1-TOTAL]],"")</f>
        <v>0</v>
      </c>
      <c r="MK377" s="26">
        <f>IFERROR(Tableau17[[#This Row],[2019-T1-DUPONT-AIGNAN Nicolas]]/Tableau17[[#This Row],[2019-T1-TOTAL]],"")</f>
        <v>2.2727272727272728E-2</v>
      </c>
      <c r="ML377" s="26">
        <f>IFERROR(Tableau17[[#This Row],[2019-T1-GERNIGON Yves]]/Tableau17[[#This Row],[2019-T1-TOTAL]],"")</f>
        <v>0</v>
      </c>
      <c r="MM377" s="26">
        <f>IFERROR(Tableau17[[#This Row],[2019-T1-GLUCKSMANN Raphaël]]/Tableau17[[#This Row],[2019-T1-TOTAL]],"")</f>
        <v>6.5656565656565663E-2</v>
      </c>
      <c r="MN377" s="26">
        <f>IFERROR(Tableau17[[#This Row],[2019-T1-HAMON Benoît]]/Tableau17[[#This Row],[2019-T1-TOTAL]],"")</f>
        <v>2.2727272727272728E-2</v>
      </c>
      <c r="MO377" s="26">
        <f>IFERROR(Tableau17[[#This Row],[2019-T1-HELGEN Gilles]]/Tableau17[[#This Row],[2019-T1-TOTAL]],"")</f>
        <v>0</v>
      </c>
      <c r="MP377" s="26">
        <f>IFERROR(Tableau17[[#This Row],[2019-T1-JADOT Yannick]]/Tableau17[[#This Row],[2019-T1-TOTAL]],"")</f>
        <v>5.5555555555555552E-2</v>
      </c>
      <c r="MQ377" s="26">
        <f>IFERROR(Tableau17[[#This Row],[2019-T1-LAGARDE Jean-Christophe]]/Tableau17[[#This Row],[2019-T1-TOTAL]],"")</f>
        <v>1.5151515151515152E-2</v>
      </c>
      <c r="MR377" s="26">
        <f>IFERROR(Tableau17[[#This Row],[2019-T1-LALANNE Francis]]/Tableau17[[#This Row],[2019-T1-TOTAL]],"")</f>
        <v>5.0505050505050509E-3</v>
      </c>
      <c r="MS377" s="26">
        <f>IFERROR(Tableau17[[#This Row],[2019-T1-LOISEAU Nathalie]]/Tableau17[[#This Row],[2019-T1-TOTAL]],"")</f>
        <v>0.10353535353535354</v>
      </c>
      <c r="MT377" s="26">
        <f>IFERROR(Tableau17[[#This Row],[2019-T1-MARIE Florie]]/Tableau17[[#This Row],[2019-T1-TOTAL]],"")</f>
        <v>0</v>
      </c>
      <c r="MU377" s="26">
        <f>IFERROR(Tableau17[[#This Row],[2008-T1-MACROEXTRDROITE]]/Tableau17[[#This Row],[2008-T1-MACROTOTALE]],"")</f>
        <v>0.12363636363636364</v>
      </c>
      <c r="MV377" s="26">
        <f>IFERROR(Tableau17[[#This Row],[2008-T1-MACRODROITE]]/Tableau17[[#This Row],[2008-T1-MACROTOTALE]],"")</f>
        <v>0.36</v>
      </c>
      <c r="MW377" s="26">
        <f>IFERROR(Tableau17[[#This Row],[2008-T1-MACROCENTRE]]/Tableau17[[#This Row],[2008-T1-MACROTOTALE]],"")</f>
        <v>0</v>
      </c>
      <c r="MX377" s="26">
        <f>IFERROR(Tableau17[[#This Row],[2008-T1-MACROGAUCHE]]/Tableau17[[#This Row],[2008-T1-MACROTOTALE]],"")</f>
        <v>0.51636363636363636</v>
      </c>
      <c r="MY377" s="26">
        <f>IFERROR(Tableau17[[#This Row],[2008-T1-MACROAUTRE]]/Tableau17[[#This Row],[2008-T1-MACROTOTALE]],"")</f>
        <v>0</v>
      </c>
      <c r="MZ377" s="26">
        <f>IFERROR(Tableau17[[#This Row],[2008-T2-MACROEXTRDROITE]]/Tableau17[[#This Row],[2008-T2-MACROTOTALE]],"")</f>
        <v>0.10876623376623376</v>
      </c>
      <c r="NA377" s="26">
        <f>IFERROR(Tableau17[[#This Row],[2008-T2-MACRODROITE]]/Tableau17[[#This Row],[2008-T2-MACROTOTALE]],"")</f>
        <v>0.34090909090909088</v>
      </c>
      <c r="NB377" s="26">
        <f>IFERROR(Tableau17[[#This Row],[2008-T2-MACROCENTRE]]/Tableau17[[#This Row],[2008-T2-MACROTOTALE]],"")</f>
        <v>0</v>
      </c>
      <c r="NC377" s="26">
        <f>IFERROR(Tableau17[[#This Row],[2008-T2-MACROGAUCHE]]/Tableau17[[#This Row],[2008-T2-MACROTOTALE]],"")</f>
        <v>0.55032467532467533</v>
      </c>
      <c r="ND377" s="26">
        <f>IFERROR(Tableau17[[#This Row],[2008-T2-MACROAUTRE]]/Tableau17[[#This Row],[2008-T2-MACROTOTALE]],"")</f>
        <v>0</v>
      </c>
      <c r="NE377" s="26">
        <f>IFERROR(Tableau17[[#This Row],[2014-T1-MACROEXTRDROITE]]/Tableau17[[#This Row],[2014-T1-MACROTOTALE]],"")</f>
        <v>0.42279411764705882</v>
      </c>
      <c r="NF377" s="26">
        <f>IFERROR(Tableau17[[#This Row],[2014-T1-MACRODROITE]]/Tableau17[[#This Row],[2014-T1-MACROTOTALE]],"")</f>
        <v>0.22242647058823528</v>
      </c>
      <c r="NG377" s="26">
        <f>IFERROR(Tableau17[[#This Row],[2014-T1-MACROCENTRE]]/Tableau17[[#This Row],[2014-T1-MACROTOTALE]],"")</f>
        <v>0</v>
      </c>
      <c r="NH377" s="26">
        <f>IFERROR(Tableau17[[#This Row],[2014-T1-MACROGAUCHE]]/Tableau17[[#This Row],[2014-T1-MACROTOTALE]],"")</f>
        <v>0.3547794117647059</v>
      </c>
      <c r="NI377" s="26">
        <f>IFERROR(Tableau17[[#This Row],[2014-T1-MACROAUTRE]]/Tableau17[[#This Row],[2014-T1-MACROTOTALE]],"")</f>
        <v>0</v>
      </c>
      <c r="NJ377" s="26">
        <f>IFERROR(Tableau17[[#This Row],[2014-T2-MACROEXTRDROITE]]/Tableau17[[#This Row],[2014-T2-MACROTOTALE]],"")</f>
        <v>0.4697674418604651</v>
      </c>
      <c r="NK377" s="26">
        <f>IFERROR(Tableau17[[#This Row],[2014-T2-MACRODROITE]]/Tableau17[[#This Row],[2014-T2-MACROTOTALE]],"")</f>
        <v>0.25271317829457363</v>
      </c>
      <c r="NL377" s="26">
        <f>IFERROR(Tableau17[[#This Row],[2014-T2-MACROCENTRE]]/Tableau17[[#This Row],[2014-T2-MACROTOTALE]],"")</f>
        <v>0</v>
      </c>
      <c r="NM377" s="26">
        <f>IFERROR(Tableau17[[#This Row],[2014-T2-MACROGAUCHE]]/Tableau17[[#This Row],[2014-T2-MACROTOTALE]],"")</f>
        <v>0.27751937984496122</v>
      </c>
      <c r="NN377" s="26">
        <f>IFERROR(Tableau17[[#This Row],[2014-T2-MACROAUTRE]]/Tableau17[[#This Row],[2014-T2-MACROTOTALE]],"")</f>
        <v>0</v>
      </c>
      <c r="NO377" s="26">
        <f>IFERROR( Tableau17[[#This Row],[2015-T1-MACROEXTRDROITE]]/Tableau17[[#This Row],[2015-T1-MACROTOTALE]],"")</f>
        <v>0.50939457202505223</v>
      </c>
      <c r="NP377" s="26">
        <f>IFERROR(Tableau17[[#This Row],[2015-T1-MACRODROITE]]/Tableau17[[#This Row],[2015-T1-MACROTOTALE]],"")</f>
        <v>0.19206680584551147</v>
      </c>
      <c r="NQ377" s="26">
        <f>IFERROR(Tableau17[[#This Row],[2015-T1-MACROCENTRE]]/Tableau17[[#This Row],[2015-T1-MACROTOTALE]],"")</f>
        <v>0</v>
      </c>
      <c r="NR377" s="26">
        <f>IFERROR(Tableau17[[#This Row],[2015-T1-MACROGAUCHE]]/Tableau17[[#This Row],[2015-T1-MACROTOTALE]],"")</f>
        <v>0.29853862212943633</v>
      </c>
      <c r="NS377" s="26">
        <f>IFERROR(Tableau17[[#This Row],[2015-T1-MACROAUTRE]]/Tableau17[[#This Row],[2015-T1-MACROTOTALE]],"")</f>
        <v>0</v>
      </c>
      <c r="NT377" s="26">
        <f>IFERROR(Tableau17[[#This Row],[2015-T2-MACROEXTRDROITE]]/Tableau17[[#This Row],[2015-T2-MACROTOTALE]],"")</f>
        <v>0.5916334661354582</v>
      </c>
      <c r="NU377" s="26">
        <f>IFERROR(Tableau17[[#This Row],[2015-T2-MACRODROITE]]/Tableau17[[#This Row],[2015-T2-MACROTOTALE]],"")</f>
        <v>0</v>
      </c>
      <c r="NV377" s="26">
        <f>IFERROR(Tableau17[[#This Row],[2015-T2-MACROCENTRE]]/Tableau17[[#This Row],[2015-T2-MACROTOTALE]],"")</f>
        <v>0</v>
      </c>
      <c r="NW377" s="26">
        <f>IFERROR(Tableau17[[#This Row],[2015-T2-MACROGAUCHE]]/Tableau17[[#This Row],[2015-T2-MACROTOTALE]],"")</f>
        <v>0.40836653386454186</v>
      </c>
      <c r="NX377" s="26">
        <f>IFERROR(Tableau17[[#This Row],[2015-T2-MACROAUTRE]]/Tableau17[[#This Row],[2015-T2-MACROTOTALE]],"")</f>
        <v>0</v>
      </c>
      <c r="NY377" s="26">
        <f>IFERROR(Tableau17[[#This Row],[2017-T1-MACROEXTRDROITE]]/Tableau17[[#This Row],[2017-T1-MACROTOTALE]],"")</f>
        <v>0.45812807881773399</v>
      </c>
      <c r="NZ377" s="26">
        <f>IFERROR(Tableau17[[#This Row],[2017-T1-MACRODROITE]]/Tableau17[[#This Row],[2017-T1-MACROTOTALE]],"")</f>
        <v>0.1145320197044335</v>
      </c>
      <c r="OA377" s="26">
        <f>IFERROR(Tableau17[[#This Row],[2017-T1-MACROCENTRE]]/Tableau17[[#This Row],[2017-T1-MACROTOTALE]],"")</f>
        <v>0.13793103448275862</v>
      </c>
      <c r="OB377" s="26">
        <f>IFERROR(Tableau17[[#This Row],[2017-T1-MACROGAUCHE]]/Tableau17[[#This Row],[2017-T1-MACROTOTALE]],"")</f>
        <v>0.2857142857142857</v>
      </c>
      <c r="OC377" s="26">
        <f>IFERROR(Tableau17[[#This Row],[2017-T1-MACROAUTRE]]/Tableau17[[#This Row],[2017-T1-MACROTOTALE]],"")</f>
        <v>3.6945812807881772E-3</v>
      </c>
      <c r="OD377" s="26">
        <f>IFERROR(Tableau17[[#This Row],[2017-T2-MACROEXTRDROITE]]/Tableau17[[#This Row],[2017-T2-MACROTOTALE]],"")</f>
        <v>0.5617021276595745</v>
      </c>
      <c r="OE377" s="26">
        <f>IFERROR(Tableau17[[#This Row],[2017-T2-MACRODROITE]]/Tableau17[[#This Row],[2017-T2-MACROTOTALE]],"")</f>
        <v>0</v>
      </c>
      <c r="OF377" s="26">
        <f>IFERROR(Tableau17[[#This Row],[2017-T2-MACROCENTRE]]/Tableau17[[#This Row],[2017-T2-MACROTOTALE]],"")</f>
        <v>0.43829787234042555</v>
      </c>
      <c r="OG377" s="26">
        <f>IFERROR(Tableau17[[#This Row],[2017-T2-MACROGAUCHE]]/Tableau17[[#This Row],[2017-T2-MACROTOTALE]],"")</f>
        <v>0</v>
      </c>
      <c r="OH377" s="26">
        <f>IFERROR(Tableau17[[#This Row],[2017-T2-MACROAUTRE]]/Tableau17[[#This Row],[2017-T2-MACROTOTALE]],"")</f>
        <v>0</v>
      </c>
      <c r="OI377" s="26">
        <f>IFERROR(Tableau17[[#This Row],[2019-T1-MACROEXTRDROITE]]/Tableau17[[#This Row],[2019-T1-MACROTOTALE]],"")</f>
        <v>0.54791154791154795</v>
      </c>
      <c r="OJ377" s="26">
        <f>IFERROR(Tableau17[[#This Row],[2019-T1-MACRODROITE]]/Tableau17[[#This Row],[2019-T1-MACROTOTALE]],"")</f>
        <v>4.9140049140049137E-2</v>
      </c>
      <c r="OK377" s="26">
        <f>IFERROR(Tableau17[[#This Row],[2019-T1-MACROCENTRE]]/Tableau17[[#This Row],[2019-T1-MACROTOTALE]],"")</f>
        <v>0.10073710073710074</v>
      </c>
      <c r="OL377" s="26">
        <f>IFERROR(Tableau17[[#This Row],[2019-T1-MACROGAUCHE]]/Tableau17[[#This Row],[2019-T1-MACROTOTALE]],"")</f>
        <v>0.25061425061425063</v>
      </c>
      <c r="OM377" s="26">
        <f>IFERROR(Tableau17[[#This Row],[2019-T1-MACROAUTRE]]/Tableau17[[#This Row],[2019-T1-MACROTOTALE]],"")</f>
        <v>5.1597051597051594E-2</v>
      </c>
      <c r="ON377" s="26">
        <f>IFERROR(Tableau17[[#This Row],[2020-T1-MACROEXTRDROITE]]/Tableau17[[#This Row],[2020-T1-MACROTOTALE]],"")</f>
        <v>0.42086330935251798</v>
      </c>
      <c r="OO377" s="26">
        <f>IFERROR(Tableau17[[#This Row],[2020-T1-MACRODROITE]]/Tableau17[[#This Row],[2020-T1-MACROTOTALE]],"")</f>
        <v>0.25539568345323743</v>
      </c>
      <c r="OP377" s="26">
        <f>IFERROR(Tableau17[[#This Row],[2020-T1-MACROCENTRE]]/Tableau17[[#This Row],[2020-T1-MACROTOTALE]],"")</f>
        <v>5.0359712230215826E-2</v>
      </c>
      <c r="OQ377" s="26">
        <f>IFERROR(Tableau17[[#This Row],[2020-T1-MACROGAUCHE]]/Tableau17[[#This Row],[2020-T1-MACROTOTALE]],"")</f>
        <v>0.2733812949640288</v>
      </c>
      <c r="OR377" s="26">
        <f>IFERROR(Tableau17[[#This Row],[2020-T1-MACROAUTRE]]/Tableau17[[#This Row],[2020-T1-MACROTOTALE]],"")</f>
        <v>0</v>
      </c>
      <c r="OS377" s="26">
        <f>IFERROR(Tableau17[[#This Row],[2017 (L)-T1-MACROEXTRDROITE]]/Tableau17[[#This Row],[2017 (L)-T1-MACROTOTALE]],"")</f>
        <v>0.39740259740259742</v>
      </c>
      <c r="OT377" s="26">
        <f>IFERROR(Tableau17[[#This Row],[2017 (L)-T1-MACRODROITE]]/Tableau17[[#This Row],[2017 (L)-T1-MACROTOTALE]],"")</f>
        <v>0.10649350649350649</v>
      </c>
      <c r="OU377" s="26">
        <f>IFERROR(Tableau17[[#This Row],[2017 (L)-T1-MACROCENTRE]]/Tableau17[[#This Row],[2017 (L)-T1-MACROTOTALE]],"")</f>
        <v>0.17662337662337663</v>
      </c>
      <c r="OV377" s="26">
        <f>IFERROR(Tableau17[[#This Row],[2017 (L)-T1-MACROGAUCHE]]/Tableau17[[#This Row],[2017 (L)-T1-MACROTOTALE]],"")</f>
        <v>0.31168831168831168</v>
      </c>
      <c r="OW377" s="26">
        <f>IFERROR(Tableau17[[#This Row],[2017 (L)-T1-MACROAUTRE]]/Tableau17[[#This Row],[2017 (L)-T1-MACROTOTALE]],"")</f>
        <v>7.7922077922077922E-3</v>
      </c>
      <c r="OX377" s="26">
        <f>IFERROR(Tableau17[[#This Row],[2017 (L)-T2-MACROEXTRDROITE]]/Tableau17[[#This Row],[2017 (L)-T2-MACROTOTALE]],"")</f>
        <v>0.53172205438066467</v>
      </c>
      <c r="OY377" s="26">
        <f>IFERROR(Tableau17[[#This Row],[2017 (L)-T2-MACRODROITE]]/Tableau17[[#This Row],[2017 (L)-T2-MACROTOTALE]],"")</f>
        <v>0</v>
      </c>
      <c r="OZ377" s="26">
        <f>IFERROR(Tableau17[[#This Row],[2017 (L)-T2-MACROCENTRE]]/Tableau17[[#This Row],[2017 (L)-T2-MACROTOTALE]],"")</f>
        <v>0.46827794561933533</v>
      </c>
      <c r="PA377" s="26">
        <f>IFERROR(Tableau17[[#This Row],[2017 (L)-T2-MACROGAUCHE]]/Tableau17[[#This Row],[2017 (L)-T2-MACROTOTALE]],"")</f>
        <v>0</v>
      </c>
      <c r="PB377" s="26">
        <f>IFERROR(Tableau17[[#This Row],[2017 (L)-T2-MACROAUTRE]]/Tableau17[[#This Row],[2017 (L)-T2-MACROTOTALE]],"")</f>
        <v>0</v>
      </c>
      <c r="PC377" s="26">
        <f>IFERROR(Tableau17[[#This Row],[2008_T1_PROCUS]]/Tableau17[[#This Row],[2008_T1_INSCRITS]],0)</f>
        <v>7.326007326007326E-3</v>
      </c>
      <c r="PD377" s="26">
        <f>IFERROR(Tableau17[[#This Row],[2008_T2_PROCUS]]/Tableau17[[#This Row],[2008_T2_INSCRITS]],0)</f>
        <v>6.416131989000917E-3</v>
      </c>
      <c r="PE377" s="26">
        <f>Tableau17[[#This Row],[2014_T1_PROCUS]]/Tableau17[[#This Row],[2014_T1_INSCRITS]]</f>
        <v>4.4563279857397506E-3</v>
      </c>
      <c r="PF377" s="26">
        <f>IFERROR(Tableau17[[#This Row],[2014_T2_PROCUS]]/Tableau17[[#This Row],[2014_T2_INSCRITS]],0)</f>
        <v>4.4563279857397506E-3</v>
      </c>
    </row>
    <row r="378" spans="1:422" hidden="1" x14ac:dyDescent="0.2">
      <c r="A378" s="1">
        <v>8</v>
      </c>
      <c r="B378" s="1" t="s">
        <v>517</v>
      </c>
      <c r="C378" s="1" t="s">
        <v>541</v>
      </c>
      <c r="D378" s="1" t="s">
        <v>541</v>
      </c>
      <c r="E378" s="1">
        <v>1580</v>
      </c>
      <c r="F378" s="1">
        <v>5.3594600000000003</v>
      </c>
      <c r="G378" s="1">
        <v>43.384860000000003</v>
      </c>
      <c r="H378" s="3">
        <v>1140</v>
      </c>
      <c r="I378" s="3">
        <v>306</v>
      </c>
      <c r="L378" s="1">
        <v>15</v>
      </c>
      <c r="M378" s="1">
        <v>69</v>
      </c>
      <c r="O378" s="1">
        <v>8</v>
      </c>
      <c r="P378" s="1">
        <v>30</v>
      </c>
      <c r="Q378" s="1">
        <v>17</v>
      </c>
      <c r="R378" s="1">
        <v>63</v>
      </c>
      <c r="S378" s="1">
        <v>48</v>
      </c>
      <c r="T378" s="1">
        <v>6</v>
      </c>
      <c r="U378" s="1">
        <v>256</v>
      </c>
      <c r="V378" s="1">
        <v>1128</v>
      </c>
      <c r="W378" s="1">
        <v>568</v>
      </c>
      <c r="X378" s="1">
        <v>5</v>
      </c>
      <c r="Y378" s="2">
        <v>0.5035461</v>
      </c>
      <c r="Z378" s="1">
        <v>1128</v>
      </c>
      <c r="AA378" s="1">
        <v>649</v>
      </c>
      <c r="AB378" s="1">
        <v>2</v>
      </c>
      <c r="AC378" s="2">
        <v>0.57535460999999999</v>
      </c>
      <c r="AD378" s="1">
        <v>1140</v>
      </c>
      <c r="AE378" s="1">
        <v>268</v>
      </c>
      <c r="AF378" s="2">
        <v>0.23508772</v>
      </c>
      <c r="AG378" s="1">
        <f t="shared" si="5"/>
        <v>306</v>
      </c>
      <c r="AH378" s="1">
        <v>1046</v>
      </c>
      <c r="AI378" s="1">
        <v>530</v>
      </c>
      <c r="AJ378" s="1">
        <v>9</v>
      </c>
      <c r="AK378" s="2">
        <v>0.50669215999999995</v>
      </c>
      <c r="AN378" s="1">
        <v>0</v>
      </c>
      <c r="AP378" s="1">
        <v>1131</v>
      </c>
      <c r="AQ378" s="1">
        <v>462</v>
      </c>
      <c r="AR378" s="2">
        <v>0.40848805999999999</v>
      </c>
      <c r="AS378" s="1">
        <v>1131</v>
      </c>
      <c r="AT378" s="1">
        <v>526</v>
      </c>
      <c r="AU378" s="2">
        <v>0.46507514999999999</v>
      </c>
      <c r="AV378" s="1">
        <v>1157</v>
      </c>
      <c r="AW378" s="1">
        <v>410</v>
      </c>
      <c r="AX378" s="2">
        <v>0.35436474000000001</v>
      </c>
      <c r="AY378" s="1">
        <v>1157</v>
      </c>
      <c r="AZ378" s="1">
        <v>341</v>
      </c>
      <c r="BA378" s="2">
        <v>0.29472774000000002</v>
      </c>
      <c r="BB378" s="1">
        <v>1153</v>
      </c>
      <c r="BC378" s="1">
        <v>783</v>
      </c>
      <c r="BD378" s="2">
        <v>0.67909801000000003</v>
      </c>
      <c r="BE378" s="1">
        <v>1154</v>
      </c>
      <c r="BF378" s="1">
        <v>712</v>
      </c>
      <c r="BG378" s="2">
        <v>0.61698439999999999</v>
      </c>
      <c r="BH378" s="1">
        <v>1150</v>
      </c>
      <c r="BI378" s="1">
        <v>382</v>
      </c>
      <c r="BJ378" s="2">
        <v>0.33217391000000002</v>
      </c>
      <c r="BK378" s="1">
        <v>18</v>
      </c>
      <c r="BN378" s="1">
        <v>24</v>
      </c>
      <c r="BO378" s="1">
        <v>75</v>
      </c>
      <c r="BP378" s="1">
        <v>96</v>
      </c>
      <c r="BQ378" s="1">
        <v>306</v>
      </c>
      <c r="BR378" s="1">
        <v>519</v>
      </c>
      <c r="BZ378" s="1">
        <v>30</v>
      </c>
      <c r="CA378" s="1">
        <v>8</v>
      </c>
      <c r="CB378" s="1">
        <v>49</v>
      </c>
      <c r="CC378" s="1">
        <v>165</v>
      </c>
      <c r="CD378" s="1">
        <v>95</v>
      </c>
      <c r="CE378" s="1">
        <v>200</v>
      </c>
      <c r="CF378" s="1">
        <v>547</v>
      </c>
      <c r="CG378" s="1">
        <v>210</v>
      </c>
      <c r="CH378" s="1">
        <v>111</v>
      </c>
      <c r="CI378" s="1">
        <v>293</v>
      </c>
      <c r="CJ378" s="1">
        <v>614</v>
      </c>
      <c r="CL378" s="1">
        <v>5</v>
      </c>
      <c r="CN378" s="1">
        <v>35</v>
      </c>
      <c r="CP378" s="1">
        <v>192</v>
      </c>
      <c r="CS378" s="1">
        <v>132</v>
      </c>
      <c r="CT378" s="1">
        <v>68</v>
      </c>
      <c r="CW378" s="1">
        <v>432</v>
      </c>
      <c r="CY378" s="1">
        <v>235</v>
      </c>
      <c r="CZ378" s="1">
        <v>265</v>
      </c>
      <c r="DC378" s="1">
        <v>500</v>
      </c>
      <c r="DD378" s="1">
        <v>24</v>
      </c>
      <c r="DE378" s="1">
        <v>1</v>
      </c>
      <c r="DF378" s="1">
        <v>5</v>
      </c>
      <c r="DH378" s="1">
        <v>10</v>
      </c>
      <c r="DI378" s="1">
        <v>18</v>
      </c>
      <c r="DK378" s="1">
        <v>9</v>
      </c>
      <c r="DL378" s="1">
        <v>65</v>
      </c>
      <c r="DM378" s="1">
        <v>122</v>
      </c>
      <c r="DR378" s="1">
        <v>66</v>
      </c>
      <c r="DS378" s="1">
        <v>59</v>
      </c>
      <c r="DT378" s="1">
        <v>20</v>
      </c>
      <c r="DU378" s="1">
        <v>399</v>
      </c>
      <c r="DW378" s="1">
        <v>163</v>
      </c>
      <c r="DZ378" s="1">
        <v>155</v>
      </c>
      <c r="EA378" s="1">
        <v>318</v>
      </c>
      <c r="EB378" s="1">
        <v>7</v>
      </c>
      <c r="EC378" s="1">
        <v>10</v>
      </c>
      <c r="ED378" s="1">
        <v>3</v>
      </c>
      <c r="EE378" s="1">
        <v>17</v>
      </c>
      <c r="EF378" s="1">
        <v>55</v>
      </c>
      <c r="EG378" s="1">
        <v>38</v>
      </c>
      <c r="EH378" s="1">
        <v>3</v>
      </c>
      <c r="EI378" s="1">
        <v>249</v>
      </c>
      <c r="EJ378" s="1">
        <v>268</v>
      </c>
      <c r="EK378" s="1">
        <v>112</v>
      </c>
      <c r="EL378" s="1">
        <v>9</v>
      </c>
      <c r="EM378" s="1">
        <v>771</v>
      </c>
      <c r="EN378" s="1">
        <v>310</v>
      </c>
      <c r="EO378" s="1">
        <v>350</v>
      </c>
      <c r="EP378" s="1">
        <v>660</v>
      </c>
      <c r="EQ378" s="1">
        <v>0</v>
      </c>
      <c r="ER378" s="1">
        <v>4</v>
      </c>
      <c r="ES378" s="1">
        <v>5</v>
      </c>
      <c r="ET378" s="1">
        <v>52</v>
      </c>
      <c r="EU378" s="1">
        <v>5</v>
      </c>
      <c r="EV378" s="1">
        <v>136</v>
      </c>
      <c r="EW378" s="1">
        <v>10</v>
      </c>
      <c r="EX378" s="1">
        <v>0</v>
      </c>
      <c r="EY378" s="1">
        <v>2</v>
      </c>
      <c r="EZ378" s="1">
        <v>22</v>
      </c>
      <c r="FA378" s="1">
        <v>0</v>
      </c>
      <c r="FB378" s="1">
        <v>0</v>
      </c>
      <c r="FC378" s="1">
        <v>0</v>
      </c>
      <c r="FD378" s="1">
        <v>0</v>
      </c>
      <c r="FE378" s="1">
        <v>0</v>
      </c>
      <c r="FF378" s="1">
        <v>0</v>
      </c>
      <c r="FG378" s="1">
        <v>0</v>
      </c>
      <c r="FH378" s="1">
        <v>11</v>
      </c>
      <c r="FI378" s="1">
        <v>1</v>
      </c>
      <c r="FJ378" s="1">
        <v>24</v>
      </c>
      <c r="FK378" s="1">
        <v>12</v>
      </c>
      <c r="FL378" s="1">
        <v>0</v>
      </c>
      <c r="FM378" s="1">
        <v>21</v>
      </c>
      <c r="FN378" s="1">
        <v>5</v>
      </c>
      <c r="FO378" s="1">
        <v>2</v>
      </c>
      <c r="FP378" s="1">
        <v>50</v>
      </c>
      <c r="FQ378" s="1">
        <v>0</v>
      </c>
      <c r="FR378" s="1">
        <f>SUM(Tableau17[[#This Row],[2019-T1-ALEXANDRE Audric]:[2019-T1-MARIE Florie]])</f>
        <v>362</v>
      </c>
      <c r="FS378" s="1">
        <v>75</v>
      </c>
      <c r="FT378" s="1">
        <v>114</v>
      </c>
      <c r="FU378" s="1">
        <v>0</v>
      </c>
      <c r="FV378" s="1">
        <v>330</v>
      </c>
      <c r="FW378" s="1">
        <v>0</v>
      </c>
      <c r="FX378" s="1">
        <v>519</v>
      </c>
      <c r="GD378" s="1">
        <v>0</v>
      </c>
      <c r="GE378" s="1">
        <v>165</v>
      </c>
      <c r="GF378" s="1">
        <v>95</v>
      </c>
      <c r="GG378" s="1">
        <v>0</v>
      </c>
      <c r="GH378" s="1">
        <v>287</v>
      </c>
      <c r="GI378" s="1">
        <v>0</v>
      </c>
      <c r="GJ378" s="1">
        <v>547</v>
      </c>
      <c r="GK378" s="1">
        <v>210</v>
      </c>
      <c r="GL378" s="1">
        <v>111</v>
      </c>
      <c r="GM378" s="1">
        <v>0</v>
      </c>
      <c r="GN378" s="1">
        <v>293</v>
      </c>
      <c r="GO378" s="1">
        <v>0</v>
      </c>
      <c r="GP378" s="1">
        <v>614</v>
      </c>
      <c r="GQ378" s="1">
        <v>197</v>
      </c>
      <c r="GR378" s="1">
        <v>68</v>
      </c>
      <c r="GS378" s="1">
        <v>0</v>
      </c>
      <c r="GT378" s="1">
        <v>167</v>
      </c>
      <c r="GU378" s="1">
        <v>0</v>
      </c>
      <c r="GV378" s="1">
        <v>432</v>
      </c>
      <c r="GW378" s="1">
        <v>235</v>
      </c>
      <c r="GX378" s="1">
        <v>0</v>
      </c>
      <c r="GY378" s="1">
        <v>0</v>
      </c>
      <c r="GZ378" s="1">
        <v>265</v>
      </c>
      <c r="HA378" s="1">
        <v>0</v>
      </c>
      <c r="HB378" s="1">
        <v>500</v>
      </c>
      <c r="HC378" s="1">
        <v>279</v>
      </c>
      <c r="HD378" s="1">
        <v>55</v>
      </c>
      <c r="HE378" s="1">
        <v>112</v>
      </c>
      <c r="HF378" s="1">
        <v>322</v>
      </c>
      <c r="HG378" s="1">
        <v>3</v>
      </c>
      <c r="HH378" s="1">
        <v>771</v>
      </c>
      <c r="HI378" s="1">
        <v>310</v>
      </c>
      <c r="HJ378" s="1">
        <v>0</v>
      </c>
      <c r="HK378" s="1">
        <v>350</v>
      </c>
      <c r="HL378" s="1">
        <v>0</v>
      </c>
      <c r="HM378" s="1">
        <v>0</v>
      </c>
      <c r="HN378" s="1">
        <v>660</v>
      </c>
      <c r="HO378" s="1">
        <v>157</v>
      </c>
      <c r="HP378" s="1">
        <v>15</v>
      </c>
      <c r="HQ378" s="1">
        <v>50</v>
      </c>
      <c r="HR378" s="1">
        <v>135</v>
      </c>
      <c r="HS378" s="1">
        <v>16</v>
      </c>
      <c r="HT378" s="1">
        <v>373</v>
      </c>
      <c r="HU378" s="1">
        <v>63</v>
      </c>
      <c r="HV378" s="1">
        <v>45</v>
      </c>
      <c r="HW378" s="1">
        <v>17</v>
      </c>
      <c r="HX378" s="1">
        <v>131</v>
      </c>
      <c r="HY378" s="1">
        <v>0</v>
      </c>
      <c r="HZ378" s="1">
        <v>256</v>
      </c>
      <c r="IA378" s="1">
        <v>127</v>
      </c>
      <c r="IB378" s="1">
        <v>20</v>
      </c>
      <c r="IC378" s="1">
        <v>66</v>
      </c>
      <c r="ID378" s="1">
        <v>185</v>
      </c>
      <c r="IE378" s="1">
        <v>1</v>
      </c>
      <c r="IF378" s="1">
        <v>399</v>
      </c>
      <c r="IG378" s="1">
        <v>163</v>
      </c>
      <c r="IH378" s="1">
        <v>0</v>
      </c>
      <c r="II378" s="1">
        <v>155</v>
      </c>
      <c r="IJ378" s="1">
        <v>0</v>
      </c>
      <c r="IK378" s="1">
        <v>0</v>
      </c>
      <c r="IL378" s="1">
        <v>318</v>
      </c>
      <c r="IM378" s="26">
        <f>IFERROR(Tableau17[[#This Row],[LDIV]]/Tableau17[[#This Row],[Total général]],"")</f>
        <v>0</v>
      </c>
      <c r="IN378" s="26">
        <f>IFERROR(Tableau17[[#This Row],[LDVC]]/Tableau17[[#This Row],[Total général]],"")</f>
        <v>0</v>
      </c>
      <c r="IO378" s="26">
        <f>IFERROR(Tableau17[[#This Row],[LDVD]]/Tableau17[[#This Row],[Total général]],"")</f>
        <v>5.859375E-2</v>
      </c>
      <c r="IP378" s="26">
        <f>IFERROR(Tableau17[[#This Row],[LDVG]]/Tableau17[[#This Row],[Total général]],"")</f>
        <v>0.26953125</v>
      </c>
      <c r="IQ378" s="26">
        <f>IFERROR(Tableau17[[#This Row],[LEXD]]/Tableau17[[#This Row],[Total général]],"")</f>
        <v>0</v>
      </c>
      <c r="IR378" s="26">
        <f>IFERROR(Tableau17[[#This Row],[LEXG]]/Tableau17[[#This Row],[Total général]],"")</f>
        <v>3.125E-2</v>
      </c>
      <c r="IS378" s="26">
        <f>IFERROR(Tableau17[[#This Row],[LLR]]/Tableau17[[#This Row],[Total général]],"")</f>
        <v>0.1171875</v>
      </c>
      <c r="IT378" s="26">
        <f>IFERROR(Tableau17[[#This Row],[LREM]]/Tableau17[[#This Row],[Total général]],"")</f>
        <v>6.640625E-2</v>
      </c>
      <c r="IU378" s="26">
        <f>IFERROR(Tableau17[[#This Row],[LRN]]/Tableau17[[#This Row],[Total général]],"")</f>
        <v>0.24609375</v>
      </c>
      <c r="IV378" s="26">
        <f>IFERROR(Tableau17[[#This Row],[LUG]]/Tableau17[[#This Row],[Total général]],"")</f>
        <v>0.1875</v>
      </c>
      <c r="IW378" s="26">
        <f>IFERROR(Tableau17[[#This Row],[LVEC]]/Tableau17[[#This Row],[Total général]],"")</f>
        <v>2.34375E-2</v>
      </c>
      <c r="IX378" s="26">
        <f>IFERROR(Tableau17[[#This Row],[2008-T1-LCMD]]/Tableau17[[#This Row],[2008-T1-TOTAL]],"")</f>
        <v>3.4682080924855488E-2</v>
      </c>
      <c r="IY378" s="26">
        <f>IFERROR(Tableau17[[#This Row],[2008-T1-LDVD]]/Tableau17[[#This Row],[2008-T1-TOTAL]],"")</f>
        <v>0</v>
      </c>
      <c r="IZ378" s="26">
        <f>IFERROR(Tableau17[[#This Row],[2008-T1-LEXD]]/Tableau17[[#This Row],[2008-T1-TOTAL]],"")</f>
        <v>0</v>
      </c>
      <c r="JA378" s="26">
        <f>IFERROR(Tableau17[[#This Row],[2008-T1-LEXG]]/Tableau17[[#This Row],[2008-T1-TOTAL]],"")</f>
        <v>4.6242774566473986E-2</v>
      </c>
      <c r="JB378" s="26">
        <f>IFERROR(Tableau17[[#This Row],[2008-T1-LFN]]/Tableau17[[#This Row],[2008-T1-TOTAL]],"")</f>
        <v>0.14450867052023122</v>
      </c>
      <c r="JC378" s="26">
        <f>IFERROR(Tableau17[[#This Row],[2008-T1-LMAJ]]/Tableau17[[#This Row],[2008-T1-TOTAL]],"")</f>
        <v>0.18497109826589594</v>
      </c>
      <c r="JD378" s="26">
        <f>IFERROR(Tableau17[[#This Row],[2008-T1-LUG]]/Tableau17[[#This Row],[2008-T1-TOTAL]],"")</f>
        <v>0.58959537572254339</v>
      </c>
      <c r="JE378" s="26" t="str">
        <f>IFERROR(Tableau17[[#This Row],[2008-T2-LFN]]/Tableau17[[#This Row],[2008-T2-TOTAL]],"")</f>
        <v/>
      </c>
      <c r="JF378" s="26" t="str">
        <f>IFERROR(Tableau17[[#This Row],[2008-T2-LGC]]/Tableau17[[#This Row],[2008-T2-TOTAL]],"")</f>
        <v/>
      </c>
      <c r="JG378" s="26" t="str">
        <f>IFERROR(Tableau17[[#This Row],[2008-T2-LMAJ]]/Tableau17[[#This Row],[2008-T2-TOTAL]],"")</f>
        <v/>
      </c>
      <c r="JH378" s="26" t="str">
        <f>IFERROR(Tableau17[[#This Row],[2008-T2-LUG]]/Tableau17[[#This Row],[2008-T2-TOTAL]],"")</f>
        <v/>
      </c>
      <c r="JI378" s="26">
        <f>IFERROR(Tableau17[[#This Row],[2014-T1-LDIV]]/Tableau17[[#This Row],[2014-T1-TOTAL]],"")</f>
        <v>0</v>
      </c>
      <c r="JJ378" s="26">
        <f>IFERROR(Tableau17[[#This Row],[2014-T1-LDVD]]/Tableau17[[#This Row],[2014-T1-TOTAL]],"")</f>
        <v>0</v>
      </c>
      <c r="JK378" s="26">
        <f>IFERROR(Tableau17[[#This Row],[2014-T1-LDVG]]/Tableau17[[#This Row],[2014-T1-TOTAL]],"")</f>
        <v>5.4844606946983544E-2</v>
      </c>
      <c r="JL378" s="26">
        <f>IFERROR(Tableau17[[#This Row],[2014-T1-LEXG]]/Tableau17[[#This Row],[2014-T1-TOTAL]],"")</f>
        <v>1.4625228519195612E-2</v>
      </c>
      <c r="JM378" s="26">
        <f>IFERROR(Tableau17[[#This Row],[2014-T1-LFG]]/Tableau17[[#This Row],[2014-T1-TOTAL]],"")</f>
        <v>8.957952468007313E-2</v>
      </c>
      <c r="JN378" s="26">
        <f>IFERROR(Tableau17[[#This Row],[2014-T1-LFN]]/Tableau17[[#This Row],[2014-T1-TOTAL]],"")</f>
        <v>0.3016453382084095</v>
      </c>
      <c r="JO378" s="26">
        <f>IFERROR(Tableau17[[#This Row],[2014-T1-LUD]]/Tableau17[[#This Row],[2014-T1-TOTAL]],"")</f>
        <v>0.17367458866544791</v>
      </c>
      <c r="JP378" s="26">
        <f>IFERROR(Tableau17[[#This Row],[2014-T1-LUG]]/Tableau17[[#This Row],[2014-T1-TOTAL]],"")</f>
        <v>0.3656307129798903</v>
      </c>
      <c r="JQ378" s="26">
        <f>IFERROR(Tableau17[[#This Row],[2014-T2-LFN]]/Tableau17[[#This Row],[2014-T2-TOTAL]],"")</f>
        <v>0.34201954397394135</v>
      </c>
      <c r="JR378" s="26">
        <f>IFERROR(Tableau17[[#This Row],[2014-T2-LUD]]/Tableau17[[#This Row],[2014-T2-TOTAL]],"")</f>
        <v>0.18078175895765472</v>
      </c>
      <c r="JS378" s="26">
        <f>IFERROR(Tableau17[[#This Row],[2014-T2-LUG]]/Tableau17[[#This Row],[2014-T2-TOTAL]],"")</f>
        <v>0.4771986970684039</v>
      </c>
      <c r="JT378" s="26">
        <f>IFERROR(Tableau17[[#This Row],[2015-T1-BC-DIV]]/Tableau17[[#This Row],[2015-T1-TOTAL]],"")</f>
        <v>0</v>
      </c>
      <c r="JU378" s="26">
        <f>IFERROR(Tableau17[[#This Row],[2015-T1-BC-DLF]]/Tableau17[[#This Row],[2015-T1-TOTAL]],"")</f>
        <v>1.1574074074074073E-2</v>
      </c>
      <c r="JV378" s="26">
        <f>IFERROR(Tableau17[[#This Row],[2015-T1-BC-DVD]]/Tableau17[[#This Row],[2015-T1-TOTAL]],"")</f>
        <v>0</v>
      </c>
      <c r="JW378" s="26">
        <f>IFERROR(Tableau17[[#This Row],[2015-T1-BC-DVG]]/Tableau17[[#This Row],[2015-T1-TOTAL]],"")</f>
        <v>8.1018518518518517E-2</v>
      </c>
      <c r="JX378" s="26">
        <f>IFERROR(Tableau17[[#This Row],[2015-T1-BC-FG]]/Tableau17[[#This Row],[2015-T1-TOTAL]],"")</f>
        <v>0</v>
      </c>
      <c r="JY378" s="26">
        <f>IFERROR(Tableau17[[#This Row],[2015-T1-BC-FN]]/Tableau17[[#This Row],[2015-T1-TOTAL]],"")</f>
        <v>0.44444444444444442</v>
      </c>
      <c r="JZ378" s="26">
        <f>IFERROR(Tableau17[[#This Row],[2015-T1-BC-MDM]]/Tableau17[[#This Row],[2015-T1-TOTAL]],"")</f>
        <v>0</v>
      </c>
      <c r="KA378" s="26">
        <f>IFERROR(Tableau17[[#This Row],[2015-T1-BC-RDG]]/Tableau17[[#This Row],[2015-T1-TOTAL]],"")</f>
        <v>0</v>
      </c>
      <c r="KB378" s="26">
        <f>IFERROR(Tableau17[[#This Row],[2015-T1-BC-SOC]]/Tableau17[[#This Row],[2015-T1-TOTAL]],"")</f>
        <v>0.30555555555555558</v>
      </c>
      <c r="KC378" s="26">
        <f>IFERROR(Tableau17[[#This Row],[2015-T1-BC-UD]]/Tableau17[[#This Row],[2015-T1-TOTAL]],"")</f>
        <v>0.15740740740740741</v>
      </c>
      <c r="KD378" s="26">
        <f>IFERROR(Tableau17[[#This Row],[2015-T1-BC-UG]]/Tableau17[[#This Row],[2015-T1-TOTAL]],"")</f>
        <v>0</v>
      </c>
      <c r="KE378" s="26">
        <f>IFERROR(Tableau17[[#This Row],[2015-T1-BC-VEC]]/Tableau17[[#This Row],[2015-T1-TOTAL]],"")</f>
        <v>0</v>
      </c>
      <c r="KF378" s="26">
        <f>IFERROR(Tableau17[[#This Row],[2015-T2-BC-DVG]]/Tableau17[[#This Row],[2015-T2-TOTAL]],"")</f>
        <v>0</v>
      </c>
      <c r="KG378" s="26">
        <f>IFERROR(Tableau17[[#This Row],[2015-T2-BC-FN]]/Tableau17[[#This Row],[2015-T2-TOTAL]],"")</f>
        <v>0.47</v>
      </c>
      <c r="KH378" s="26">
        <f>IFERROR(Tableau17[[#This Row],[2015-T2-BC-SOC]]/Tableau17[[#This Row],[2015-T2-TOTAL]],"")</f>
        <v>0.53</v>
      </c>
      <c r="KI378" s="26">
        <f>IFERROR(Tableau17[[#This Row],[2015-T2-BC-UD]]/Tableau17[[#This Row],[2015-T2-TOTAL]],"")</f>
        <v>0</v>
      </c>
      <c r="KJ378" s="26">
        <f>IFERROR(Tableau17[[#This Row],[2015-T2-BC-UG]]/Tableau17[[#This Row],[2015-T2-TOTAL]],"")</f>
        <v>0</v>
      </c>
      <c r="KK378" s="26">
        <f>IFERROR(Tableau17[[#This Row],[2017 (L)-T1-COM]]/Tableau17[[#This Row],[2017 (L)-T1-TOTAL]],"")</f>
        <v>6.0150375939849621E-2</v>
      </c>
      <c r="KL378" s="26">
        <f>IFERROR(Tableau17[[#This Row],[2017 (L)-T1-DIV]]/Tableau17[[#This Row],[2017 (L)-T1-TOTAL]],"")</f>
        <v>2.5062656641604009E-3</v>
      </c>
      <c r="KM378" s="26">
        <f>IFERROR(Tableau17[[#This Row],[2017 (L)-T1-DLF]]/Tableau17[[#This Row],[2017 (L)-T1-TOTAL]],"")</f>
        <v>1.2531328320802004E-2</v>
      </c>
      <c r="KN378" s="26">
        <f>IFERROR(Tableau17[[#This Row],[2017 (L)-T1-DVD]]/Tableau17[[#This Row],[2017 (L)-T1-TOTAL]],"")</f>
        <v>0</v>
      </c>
      <c r="KO378" s="26">
        <f>IFERROR(Tableau17[[#This Row],[2017 (L)-T1-DVG]]/Tableau17[[#This Row],[2017 (L)-T1-TOTAL]],"")</f>
        <v>2.5062656641604009E-2</v>
      </c>
      <c r="KP378" s="26">
        <f>IFERROR(Tableau17[[#This Row],[2017 (L)-T1-ECO]]/Tableau17[[#This Row],[2017 (L)-T1-TOTAL]],"")</f>
        <v>4.5112781954887216E-2</v>
      </c>
      <c r="KQ378" s="26">
        <f>IFERROR(Tableau17[[#This Row],[2017 (L)-T1-EXD]]/Tableau17[[#This Row],[2017 (L)-T1-TOTAL]],"")</f>
        <v>0</v>
      </c>
      <c r="KR378" s="26">
        <f>IFERROR(Tableau17[[#This Row],[2017 (L)-T1-EXG]]/Tableau17[[#This Row],[2017 (L)-T1-TOTAL]],"")</f>
        <v>2.2556390977443608E-2</v>
      </c>
      <c r="KS378" s="26">
        <f>IFERROR(Tableau17[[#This Row],[2017 (L)-T1-FI]]/Tableau17[[#This Row],[2017 (L)-T1-TOTAL]],"")</f>
        <v>0.16290726817042606</v>
      </c>
      <c r="KT378" s="26">
        <f>IFERROR(Tableau17[[#This Row],[2017 (L)-T1-FN]]/Tableau17[[#This Row],[2017 (L)-T1-TOTAL]],"")</f>
        <v>0.30576441102756891</v>
      </c>
      <c r="KU378" s="26">
        <f>IFERROR(Tableau17[[#This Row],[2017 (L)-T1-LR]]/Tableau17[[#This Row],[2017 (L)-T1-TOTAL]],"")</f>
        <v>0</v>
      </c>
      <c r="KV378" s="26">
        <f>IFERROR(Tableau17[[#This Row],[2017 (L)-T1-MDM]]/Tableau17[[#This Row],[2017 (L)-T1-TOTAL]],"")</f>
        <v>0</v>
      </c>
      <c r="KW378" s="26">
        <f>IFERROR(Tableau17[[#This Row],[2017 (L)-T1-RDG]]/Tableau17[[#This Row],[2017 (L)-T1-TOTAL]],"")</f>
        <v>0</v>
      </c>
      <c r="KX378" s="26">
        <f>IFERROR(Tableau17[[#This Row],[2017 (L)-T1-REG]]/Tableau17[[#This Row],[2017 (L)-T1-TOTAL]],"")</f>
        <v>0</v>
      </c>
      <c r="KY378" s="26">
        <f>IFERROR(Tableau17[[#This Row],[2017 (L)-T1-REM]]/Tableau17[[#This Row],[2017 (L)-T1-TOTAL]],"")</f>
        <v>0.16541353383458646</v>
      </c>
      <c r="KZ378" s="26">
        <f>IFERROR(Tableau17[[#This Row],[2017 (L)-T1-SOC]]/Tableau17[[#This Row],[2017 (L)-T1-TOTAL]],"")</f>
        <v>0.14786967418546365</v>
      </c>
      <c r="LA378" s="26">
        <f>IFERROR(Tableau17[[#This Row],[2017 (L)-T1-UDI]]/Tableau17[[#This Row],[2017 (L)-T1-TOTAL]],"")</f>
        <v>5.0125313283208017E-2</v>
      </c>
      <c r="LB378" s="26">
        <f>IFERROR(Tableau17[[#This Row],[2017 (L)-T2-FI]]/Tableau17[[#This Row],[2017 (L)-T2-TOTAL]],"")</f>
        <v>0</v>
      </c>
      <c r="LC378" s="26">
        <f>IFERROR(Tableau17[[#This Row],[2017 (L)-T2-FN]]/Tableau17[[#This Row],[2017 (L)-T2-TOTAL]],"")</f>
        <v>0.51257861635220126</v>
      </c>
      <c r="LD378" s="26">
        <f>IFERROR(Tableau17[[#This Row],[2017 (L)-T2-LR]]/Tableau17[[#This Row],[2017 (L)-T2-TOTAL]],"")</f>
        <v>0</v>
      </c>
      <c r="LE378" s="26">
        <f>IFERROR(Tableau17[[#This Row],[2017 (L)-T2-MDM]]/Tableau17[[#This Row],[2017 (L)-T2-TOTAL]],"")</f>
        <v>0</v>
      </c>
      <c r="LF378" s="26">
        <f>IFERROR(Tableau17[[#This Row],[2017 (L)-T2-REM]]/Tableau17[[#This Row],[2017 (L)-T2-TOTAL]],"")</f>
        <v>0.48742138364779874</v>
      </c>
      <c r="LG378" s="26">
        <f>IFERROR(Tableau17[[#This Row],[2017-T1-ARTHAUD Nathalie]]/Tableau17[[#This Row],[2017-T1-TOTAL]],"")</f>
        <v>9.0791180285343717E-3</v>
      </c>
      <c r="LH378" s="26">
        <f>IFERROR(Tableau17[[#This Row],[2017-T1-ASSELINEAU Fran]]/Tableau17[[#This Row],[2017-T1-TOTAL]],"")</f>
        <v>1.2970168612191959E-2</v>
      </c>
      <c r="LI378" s="26">
        <f>IFERROR(Tableau17[[#This Row],[2017-T1-CHEMINADE Jacques]]/Tableau17[[#This Row],[2017-T1-TOTAL]],"")</f>
        <v>3.8910505836575876E-3</v>
      </c>
      <c r="LJ378" s="26">
        <f>IFERROR(Tableau17[[#This Row],[2017-T1-DUPONT-AIGNAN Nicolas]]/Tableau17[[#This Row],[2017-T1-TOTAL]],"")</f>
        <v>2.2049286640726331E-2</v>
      </c>
      <c r="LK378" s="26">
        <f>IFERROR(Tableau17[[#This Row],[2017-T1-FILLON Fran]]/Tableau17[[#This Row],[2017-T1-TOTAL]],"")</f>
        <v>7.1335927367055768E-2</v>
      </c>
      <c r="LL378" s="26">
        <f>IFERROR(Tableau17[[#This Row],[2017-T1-HAMON Beno]]/Tableau17[[#This Row],[2017-T1-TOTAL]],"")</f>
        <v>4.9286640726329441E-2</v>
      </c>
      <c r="LM378" s="26">
        <f>IFERROR(Tableau17[[#This Row],[2017-T1-LASSALLE Jean]]/Tableau17[[#This Row],[2017-T1-TOTAL]],"")</f>
        <v>3.8910505836575876E-3</v>
      </c>
      <c r="LN378" s="26">
        <f>IFERROR(Tableau17[[#This Row],[2017-T1-LE PEN Marine]]/Tableau17[[#This Row],[2017-T1-TOTAL]],"")</f>
        <v>0.32295719844357978</v>
      </c>
      <c r="LO378" s="26">
        <f>IFERROR(Tableau17[[#This Row],[2017-T1-M Jean-Luc]]/Tableau17[[#This Row],[2017-T1-TOTAL]],"")</f>
        <v>0.34760051880674447</v>
      </c>
      <c r="LP378" s="26">
        <f>IFERROR(Tableau17[[#This Row],[2017-T1-MACRON Emmanuel]]/Tableau17[[#This Row],[2017-T1-TOTAL]],"")</f>
        <v>0.14526588845654995</v>
      </c>
      <c r="LQ378" s="26">
        <f>IFERROR(Tableau17[[#This Row],[2017-T1-POUTOU Philippe]]/Tableau17[[#This Row],[2017-T1-TOTAL]],"")</f>
        <v>1.1673151750972763E-2</v>
      </c>
      <c r="LR378" s="26">
        <f>IFERROR(Tableau17[[#This Row],[2017-T2-LE PEN Marine]]/Tableau17[[#This Row],[2017-T2-TOTAL]],"")</f>
        <v>0.46969696969696972</v>
      </c>
      <c r="LS378" s="26">
        <f>IFERROR(Tableau17[[#This Row],[2017-T2-MACRON Emmanuel]]/Tableau17[[#This Row],[2017-T2-TOTAL]],"")</f>
        <v>0.53030303030303028</v>
      </c>
      <c r="LT378" s="26">
        <f>IFERROR(Tableau17[[#This Row],[2019-T1-ALEXANDRE Audric]]/Tableau17[[#This Row],[2019-T1-TOTAL]],"")</f>
        <v>0</v>
      </c>
      <c r="LU378" s="26">
        <f>IFERROR(Tableau17[[#This Row],[2019-T1-ARTHAUD Nathalie]]/Tableau17[[#This Row],[2019-T1-TOTAL]],"")</f>
        <v>1.1049723756906077E-2</v>
      </c>
      <c r="LV378" s="26">
        <f>IFERROR(Tableau17[[#This Row],[2019-T1-ASSELINEAU François]]/Tableau17[[#This Row],[2019-T1-TOTAL]],"")</f>
        <v>1.3812154696132596E-2</v>
      </c>
      <c r="LW378" s="26">
        <f>IFERROR(Tableau17[[#This Row],[2019-T1-AUBRY Manon]]/Tableau17[[#This Row],[2019-T1-TOTAL]],"")</f>
        <v>0.143646408839779</v>
      </c>
      <c r="LX378" s="26">
        <f>IFERROR(Tableau17[[#This Row],[2019-T1-AZERGUI Nagib]]/Tableau17[[#This Row],[2019-T1-TOTAL]],"")</f>
        <v>1.3812154696132596E-2</v>
      </c>
      <c r="LY378" s="26">
        <f>IFERROR(Tableau17[[#This Row],[2019-T1-BARDELLA Jordan]]/Tableau17[[#This Row],[2019-T1-TOTAL]],"")</f>
        <v>0.37569060773480661</v>
      </c>
      <c r="LZ378" s="26">
        <f>IFERROR(Tableau17[[#This Row],[2019-T1-BELLAMY François-Xavier]]/Tableau17[[#This Row],[2019-T1-TOTAL]],"")</f>
        <v>2.7624309392265192E-2</v>
      </c>
      <c r="MA378" s="26">
        <f>IFERROR(Tableau17[[#This Row],[2019-T1-BIDOU Olivier]]/Tableau17[[#This Row],[2019-T1-TOTAL]],"")</f>
        <v>0</v>
      </c>
      <c r="MB378" s="26">
        <f>IFERROR(Tableau17[[#This Row],[2019-T1-BOURG Dominique]]/Tableau17[[#This Row],[2019-T1-TOTAL]],"")</f>
        <v>5.5248618784530384E-3</v>
      </c>
      <c r="MC378" s="26">
        <f>IFERROR(Tableau17[[#This Row],[2019-T1-BROSSAT Ian]]/Tableau17[[#This Row],[2019-T1-TOTAL]],"")</f>
        <v>6.0773480662983423E-2</v>
      </c>
      <c r="MD378" s="26">
        <f>IFERROR(Tableau17[[#This Row],[2019-T1-CAILLAUD Sophie]]/Tableau17[[#This Row],[2019-T1-TOTAL]],"")</f>
        <v>0</v>
      </c>
      <c r="ME378" s="26">
        <f>IFERROR(Tableau17[[#This Row],[2019-T1-CAMUS Renaud]]/Tableau17[[#This Row],[2019-T1-TOTAL]],"")</f>
        <v>0</v>
      </c>
      <c r="MF378" s="26">
        <f>IFERROR(Tableau17[[#This Row],[2019-T1-CHALENÇON Christophe]]/Tableau17[[#This Row],[2019-T1-TOTAL]],"")</f>
        <v>0</v>
      </c>
      <c r="MG378" s="26">
        <f>IFERROR(Tableau17[[#This Row],[2019-T1-CORBET Cathy Denise Ginette]]/Tableau17[[#This Row],[2019-T1-TOTAL]],"")</f>
        <v>0</v>
      </c>
      <c r="MH378" s="26">
        <f>IFERROR(Tableau17[[#This Row],[2019-T1-DE PREVOISIN Robert]]/Tableau17[[#This Row],[2019-T1-TOTAL]],"")</f>
        <v>0</v>
      </c>
      <c r="MI378" s="26">
        <f>IFERROR(Tableau17[[#This Row],[2019-T1-DELFEL Thérèse]]/Tableau17[[#This Row],[2019-T1-TOTAL]],"")</f>
        <v>0</v>
      </c>
      <c r="MJ378" s="26">
        <f>IFERROR(Tableau17[[#This Row],[2019-T1-DIEUMEGARD Pierre]]/Tableau17[[#This Row],[2019-T1-TOTAL]],"")</f>
        <v>0</v>
      </c>
      <c r="MK378" s="26">
        <f>IFERROR(Tableau17[[#This Row],[2019-T1-DUPONT-AIGNAN Nicolas]]/Tableau17[[#This Row],[2019-T1-TOTAL]],"")</f>
        <v>3.0386740331491711E-2</v>
      </c>
      <c r="ML378" s="26">
        <f>IFERROR(Tableau17[[#This Row],[2019-T1-GERNIGON Yves]]/Tableau17[[#This Row],[2019-T1-TOTAL]],"")</f>
        <v>2.7624309392265192E-3</v>
      </c>
      <c r="MM378" s="26">
        <f>IFERROR(Tableau17[[#This Row],[2019-T1-GLUCKSMANN Raphaël]]/Tableau17[[#This Row],[2019-T1-TOTAL]],"")</f>
        <v>6.6298342541436461E-2</v>
      </c>
      <c r="MN378" s="26">
        <f>IFERROR(Tableau17[[#This Row],[2019-T1-HAMON Benoît]]/Tableau17[[#This Row],[2019-T1-TOTAL]],"")</f>
        <v>3.3149171270718231E-2</v>
      </c>
      <c r="MO378" s="26">
        <f>IFERROR(Tableau17[[#This Row],[2019-T1-HELGEN Gilles]]/Tableau17[[#This Row],[2019-T1-TOTAL]],"")</f>
        <v>0</v>
      </c>
      <c r="MP378" s="26">
        <f>IFERROR(Tableau17[[#This Row],[2019-T1-JADOT Yannick]]/Tableau17[[#This Row],[2019-T1-TOTAL]],"")</f>
        <v>5.8011049723756904E-2</v>
      </c>
      <c r="MQ378" s="26">
        <f>IFERROR(Tableau17[[#This Row],[2019-T1-LAGARDE Jean-Christophe]]/Tableau17[[#This Row],[2019-T1-TOTAL]],"")</f>
        <v>1.3812154696132596E-2</v>
      </c>
      <c r="MR378" s="26">
        <f>IFERROR(Tableau17[[#This Row],[2019-T1-LALANNE Francis]]/Tableau17[[#This Row],[2019-T1-TOTAL]],"")</f>
        <v>5.5248618784530384E-3</v>
      </c>
      <c r="MS378" s="26">
        <f>IFERROR(Tableau17[[#This Row],[2019-T1-LOISEAU Nathalie]]/Tableau17[[#This Row],[2019-T1-TOTAL]],"")</f>
        <v>0.13812154696132597</v>
      </c>
      <c r="MT378" s="26">
        <f>IFERROR(Tableau17[[#This Row],[2019-T1-MARIE Florie]]/Tableau17[[#This Row],[2019-T1-TOTAL]],"")</f>
        <v>0</v>
      </c>
      <c r="MU378" s="26">
        <f>IFERROR(Tableau17[[#This Row],[2008-T1-MACROEXTRDROITE]]/Tableau17[[#This Row],[2008-T1-MACROTOTALE]],"")</f>
        <v>0.14450867052023122</v>
      </c>
      <c r="MV378" s="26">
        <f>IFERROR(Tableau17[[#This Row],[2008-T1-MACRODROITE]]/Tableau17[[#This Row],[2008-T1-MACROTOTALE]],"")</f>
        <v>0.21965317919075145</v>
      </c>
      <c r="MW378" s="26">
        <f>IFERROR(Tableau17[[#This Row],[2008-T1-MACROCENTRE]]/Tableau17[[#This Row],[2008-T1-MACROTOTALE]],"")</f>
        <v>0</v>
      </c>
      <c r="MX378" s="26">
        <f>IFERROR(Tableau17[[#This Row],[2008-T1-MACROGAUCHE]]/Tableau17[[#This Row],[2008-T1-MACROTOTALE]],"")</f>
        <v>0.63583815028901736</v>
      </c>
      <c r="MY378" s="26">
        <f>IFERROR(Tableau17[[#This Row],[2008-T1-MACROAUTRE]]/Tableau17[[#This Row],[2008-T1-MACROTOTALE]],"")</f>
        <v>0</v>
      </c>
      <c r="MZ378" s="26" t="str">
        <f>IFERROR(Tableau17[[#This Row],[2008-T2-MACROEXTRDROITE]]/Tableau17[[#This Row],[2008-T2-MACROTOTALE]],"")</f>
        <v/>
      </c>
      <c r="NA378" s="26" t="str">
        <f>IFERROR(Tableau17[[#This Row],[2008-T2-MACRODROITE]]/Tableau17[[#This Row],[2008-T2-MACROTOTALE]],"")</f>
        <v/>
      </c>
      <c r="NB378" s="26" t="str">
        <f>IFERROR(Tableau17[[#This Row],[2008-T2-MACROCENTRE]]/Tableau17[[#This Row],[2008-T2-MACROTOTALE]],"")</f>
        <v/>
      </c>
      <c r="NC378" s="26" t="str">
        <f>IFERROR(Tableau17[[#This Row],[2008-T2-MACROGAUCHE]]/Tableau17[[#This Row],[2008-T2-MACROTOTALE]],"")</f>
        <v/>
      </c>
      <c r="ND378" s="26" t="str">
        <f>IFERROR(Tableau17[[#This Row],[2008-T2-MACROAUTRE]]/Tableau17[[#This Row],[2008-T2-MACROTOTALE]],"")</f>
        <v/>
      </c>
      <c r="NE378" s="26">
        <f>IFERROR(Tableau17[[#This Row],[2014-T1-MACROEXTRDROITE]]/Tableau17[[#This Row],[2014-T1-MACROTOTALE]],"")</f>
        <v>0.3016453382084095</v>
      </c>
      <c r="NF378" s="26">
        <f>IFERROR(Tableau17[[#This Row],[2014-T1-MACRODROITE]]/Tableau17[[#This Row],[2014-T1-MACROTOTALE]],"")</f>
        <v>0.17367458866544791</v>
      </c>
      <c r="NG378" s="26">
        <f>IFERROR(Tableau17[[#This Row],[2014-T1-MACROCENTRE]]/Tableau17[[#This Row],[2014-T1-MACROTOTALE]],"")</f>
        <v>0</v>
      </c>
      <c r="NH378" s="26">
        <f>IFERROR(Tableau17[[#This Row],[2014-T1-MACROGAUCHE]]/Tableau17[[#This Row],[2014-T1-MACROTOTALE]],"")</f>
        <v>0.52468007312614262</v>
      </c>
      <c r="NI378" s="26">
        <f>IFERROR(Tableau17[[#This Row],[2014-T1-MACROAUTRE]]/Tableau17[[#This Row],[2014-T1-MACROTOTALE]],"")</f>
        <v>0</v>
      </c>
      <c r="NJ378" s="26">
        <f>IFERROR(Tableau17[[#This Row],[2014-T2-MACROEXTRDROITE]]/Tableau17[[#This Row],[2014-T2-MACROTOTALE]],"")</f>
        <v>0.34201954397394135</v>
      </c>
      <c r="NK378" s="26">
        <f>IFERROR(Tableau17[[#This Row],[2014-T2-MACRODROITE]]/Tableau17[[#This Row],[2014-T2-MACROTOTALE]],"")</f>
        <v>0.18078175895765472</v>
      </c>
      <c r="NL378" s="26">
        <f>IFERROR(Tableau17[[#This Row],[2014-T2-MACROCENTRE]]/Tableau17[[#This Row],[2014-T2-MACROTOTALE]],"")</f>
        <v>0</v>
      </c>
      <c r="NM378" s="26">
        <f>IFERROR(Tableau17[[#This Row],[2014-T2-MACROGAUCHE]]/Tableau17[[#This Row],[2014-T2-MACROTOTALE]],"")</f>
        <v>0.4771986970684039</v>
      </c>
      <c r="NN378" s="26">
        <f>IFERROR(Tableau17[[#This Row],[2014-T2-MACROAUTRE]]/Tableau17[[#This Row],[2014-T2-MACROTOTALE]],"")</f>
        <v>0</v>
      </c>
      <c r="NO378" s="26">
        <f>IFERROR( Tableau17[[#This Row],[2015-T1-MACROEXTRDROITE]]/Tableau17[[#This Row],[2015-T1-MACROTOTALE]],"")</f>
        <v>0.45601851851851855</v>
      </c>
      <c r="NP378" s="26">
        <f>IFERROR(Tableau17[[#This Row],[2015-T1-MACRODROITE]]/Tableau17[[#This Row],[2015-T1-MACROTOTALE]],"")</f>
        <v>0.15740740740740741</v>
      </c>
      <c r="NQ378" s="26">
        <f>IFERROR(Tableau17[[#This Row],[2015-T1-MACROCENTRE]]/Tableau17[[#This Row],[2015-T1-MACROTOTALE]],"")</f>
        <v>0</v>
      </c>
      <c r="NR378" s="26">
        <f>IFERROR(Tableau17[[#This Row],[2015-T1-MACROGAUCHE]]/Tableau17[[#This Row],[2015-T1-MACROTOTALE]],"")</f>
        <v>0.38657407407407407</v>
      </c>
      <c r="NS378" s="26">
        <f>IFERROR(Tableau17[[#This Row],[2015-T1-MACROAUTRE]]/Tableau17[[#This Row],[2015-T1-MACROTOTALE]],"")</f>
        <v>0</v>
      </c>
      <c r="NT378" s="26">
        <f>IFERROR(Tableau17[[#This Row],[2015-T2-MACROEXTRDROITE]]/Tableau17[[#This Row],[2015-T2-MACROTOTALE]],"")</f>
        <v>0.47</v>
      </c>
      <c r="NU378" s="26">
        <f>IFERROR(Tableau17[[#This Row],[2015-T2-MACRODROITE]]/Tableau17[[#This Row],[2015-T2-MACROTOTALE]],"")</f>
        <v>0</v>
      </c>
      <c r="NV378" s="26">
        <f>IFERROR(Tableau17[[#This Row],[2015-T2-MACROCENTRE]]/Tableau17[[#This Row],[2015-T2-MACROTOTALE]],"")</f>
        <v>0</v>
      </c>
      <c r="NW378" s="26">
        <f>IFERROR(Tableau17[[#This Row],[2015-T2-MACROGAUCHE]]/Tableau17[[#This Row],[2015-T2-MACROTOTALE]],"")</f>
        <v>0.53</v>
      </c>
      <c r="NX378" s="26">
        <f>IFERROR(Tableau17[[#This Row],[2015-T2-MACROAUTRE]]/Tableau17[[#This Row],[2015-T2-MACROTOTALE]],"")</f>
        <v>0</v>
      </c>
      <c r="NY378" s="26">
        <f>IFERROR(Tableau17[[#This Row],[2017-T1-MACROEXTRDROITE]]/Tableau17[[#This Row],[2017-T1-MACROTOTALE]],"")</f>
        <v>0.36186770428015563</v>
      </c>
      <c r="NZ378" s="26">
        <f>IFERROR(Tableau17[[#This Row],[2017-T1-MACRODROITE]]/Tableau17[[#This Row],[2017-T1-MACROTOTALE]],"")</f>
        <v>7.1335927367055768E-2</v>
      </c>
      <c r="OA378" s="26">
        <f>IFERROR(Tableau17[[#This Row],[2017-T1-MACROCENTRE]]/Tableau17[[#This Row],[2017-T1-MACROTOTALE]],"")</f>
        <v>0.14526588845654995</v>
      </c>
      <c r="OB378" s="26">
        <f>IFERROR(Tableau17[[#This Row],[2017-T1-MACROGAUCHE]]/Tableau17[[#This Row],[2017-T1-MACROTOTALE]],"")</f>
        <v>0.41763942931258108</v>
      </c>
      <c r="OC378" s="26">
        <f>IFERROR(Tableau17[[#This Row],[2017-T1-MACROAUTRE]]/Tableau17[[#This Row],[2017-T1-MACROTOTALE]],"")</f>
        <v>3.8910505836575876E-3</v>
      </c>
      <c r="OD378" s="26">
        <f>IFERROR(Tableau17[[#This Row],[2017-T2-MACROEXTRDROITE]]/Tableau17[[#This Row],[2017-T2-MACROTOTALE]],"")</f>
        <v>0.46969696969696972</v>
      </c>
      <c r="OE378" s="26">
        <f>IFERROR(Tableau17[[#This Row],[2017-T2-MACRODROITE]]/Tableau17[[#This Row],[2017-T2-MACROTOTALE]],"")</f>
        <v>0</v>
      </c>
      <c r="OF378" s="26">
        <f>IFERROR(Tableau17[[#This Row],[2017-T2-MACROCENTRE]]/Tableau17[[#This Row],[2017-T2-MACROTOTALE]],"")</f>
        <v>0.53030303030303028</v>
      </c>
      <c r="OG378" s="26">
        <f>IFERROR(Tableau17[[#This Row],[2017-T2-MACROGAUCHE]]/Tableau17[[#This Row],[2017-T2-MACROTOTALE]],"")</f>
        <v>0</v>
      </c>
      <c r="OH378" s="26">
        <f>IFERROR(Tableau17[[#This Row],[2017-T2-MACROAUTRE]]/Tableau17[[#This Row],[2017-T2-MACROTOTALE]],"")</f>
        <v>0</v>
      </c>
      <c r="OI378" s="26">
        <f>IFERROR(Tableau17[[#This Row],[2019-T1-MACROEXTRDROITE]]/Tableau17[[#This Row],[2019-T1-MACROTOTALE]],"")</f>
        <v>0.42091152815013405</v>
      </c>
      <c r="OJ378" s="26">
        <f>IFERROR(Tableau17[[#This Row],[2019-T1-MACRODROITE]]/Tableau17[[#This Row],[2019-T1-MACROTOTALE]],"")</f>
        <v>4.0214477211796246E-2</v>
      </c>
      <c r="OK378" s="26">
        <f>IFERROR(Tableau17[[#This Row],[2019-T1-MACROCENTRE]]/Tableau17[[#This Row],[2019-T1-MACROTOTALE]],"")</f>
        <v>0.13404825737265416</v>
      </c>
      <c r="OL378" s="26">
        <f>IFERROR(Tableau17[[#This Row],[2019-T1-MACROGAUCHE]]/Tableau17[[#This Row],[2019-T1-MACROTOTALE]],"")</f>
        <v>0.36193029490616624</v>
      </c>
      <c r="OM378" s="26">
        <f>IFERROR(Tableau17[[#This Row],[2019-T1-MACROAUTRE]]/Tableau17[[#This Row],[2019-T1-MACROTOTALE]],"")</f>
        <v>4.2895442359249331E-2</v>
      </c>
      <c r="ON378" s="26">
        <f>IFERROR(Tableau17[[#This Row],[2020-T1-MACROEXTRDROITE]]/Tableau17[[#This Row],[2020-T1-MACROTOTALE]],"")</f>
        <v>0.24609375</v>
      </c>
      <c r="OO378" s="26">
        <f>IFERROR(Tableau17[[#This Row],[2020-T1-MACRODROITE]]/Tableau17[[#This Row],[2020-T1-MACROTOTALE]],"")</f>
        <v>0.17578125</v>
      </c>
      <c r="OP378" s="26">
        <f>IFERROR(Tableau17[[#This Row],[2020-T1-MACROCENTRE]]/Tableau17[[#This Row],[2020-T1-MACROTOTALE]],"")</f>
        <v>6.640625E-2</v>
      </c>
      <c r="OQ378" s="26">
        <f>IFERROR(Tableau17[[#This Row],[2020-T1-MACROGAUCHE]]/Tableau17[[#This Row],[2020-T1-MACROTOTALE]],"")</f>
        <v>0.51171875</v>
      </c>
      <c r="OR378" s="26">
        <f>IFERROR(Tableau17[[#This Row],[2020-T1-MACROAUTRE]]/Tableau17[[#This Row],[2020-T1-MACROTOTALE]],"")</f>
        <v>0</v>
      </c>
      <c r="OS378" s="26">
        <f>IFERROR(Tableau17[[#This Row],[2017 (L)-T1-MACROEXTRDROITE]]/Tableau17[[#This Row],[2017 (L)-T1-MACROTOTALE]],"")</f>
        <v>0.31829573934837091</v>
      </c>
      <c r="OT378" s="26">
        <f>IFERROR(Tableau17[[#This Row],[2017 (L)-T1-MACRODROITE]]/Tableau17[[#This Row],[2017 (L)-T1-MACROTOTALE]],"")</f>
        <v>5.0125313283208017E-2</v>
      </c>
      <c r="OU378" s="26">
        <f>IFERROR(Tableau17[[#This Row],[2017 (L)-T1-MACROCENTRE]]/Tableau17[[#This Row],[2017 (L)-T1-MACROTOTALE]],"")</f>
        <v>0.16541353383458646</v>
      </c>
      <c r="OV378" s="26">
        <f>IFERROR(Tableau17[[#This Row],[2017 (L)-T1-MACROGAUCHE]]/Tableau17[[#This Row],[2017 (L)-T1-MACROTOTALE]],"")</f>
        <v>0.46365914786967416</v>
      </c>
      <c r="OW378" s="26">
        <f>IFERROR(Tableau17[[#This Row],[2017 (L)-T1-MACROAUTRE]]/Tableau17[[#This Row],[2017 (L)-T1-MACROTOTALE]],"")</f>
        <v>2.5062656641604009E-3</v>
      </c>
      <c r="OX378" s="26">
        <f>IFERROR(Tableau17[[#This Row],[2017 (L)-T2-MACROEXTRDROITE]]/Tableau17[[#This Row],[2017 (L)-T2-MACROTOTALE]],"")</f>
        <v>0.51257861635220126</v>
      </c>
      <c r="OY378" s="26">
        <f>IFERROR(Tableau17[[#This Row],[2017 (L)-T2-MACRODROITE]]/Tableau17[[#This Row],[2017 (L)-T2-MACROTOTALE]],"")</f>
        <v>0</v>
      </c>
      <c r="OZ378" s="26">
        <f>IFERROR(Tableau17[[#This Row],[2017 (L)-T2-MACROCENTRE]]/Tableau17[[#This Row],[2017 (L)-T2-MACROTOTALE]],"")</f>
        <v>0.48742138364779874</v>
      </c>
      <c r="PA378" s="26">
        <f>IFERROR(Tableau17[[#This Row],[2017 (L)-T2-MACROGAUCHE]]/Tableau17[[#This Row],[2017 (L)-T2-MACROTOTALE]],"")</f>
        <v>0</v>
      </c>
      <c r="PB378" s="26">
        <f>IFERROR(Tableau17[[#This Row],[2017 (L)-T2-MACROAUTRE]]/Tableau17[[#This Row],[2017 (L)-T2-MACROTOTALE]],"")</f>
        <v>0</v>
      </c>
      <c r="PC378" s="26">
        <f>IFERROR(Tableau17[[#This Row],[2008_T1_PROCUS]]/Tableau17[[#This Row],[2008_T1_INSCRITS]],0)</f>
        <v>8.6042065009560229E-3</v>
      </c>
      <c r="PD378" s="26">
        <f>IFERROR(Tableau17[[#This Row],[2008_T2_PROCUS]]/Tableau17[[#This Row],[2008_T2_INSCRITS]],0)</f>
        <v>0</v>
      </c>
      <c r="PE378" s="26">
        <f>Tableau17[[#This Row],[2014_T1_PROCUS]]/Tableau17[[#This Row],[2014_T1_INSCRITS]]</f>
        <v>4.4326241134751776E-3</v>
      </c>
      <c r="PF378" s="26">
        <f>IFERROR(Tableau17[[#This Row],[2014_T2_PROCUS]]/Tableau17[[#This Row],[2014_T2_INSCRITS]],0)</f>
        <v>1.7730496453900709E-3</v>
      </c>
    </row>
    <row r="379" spans="1:422" hidden="1" x14ac:dyDescent="0.2">
      <c r="A379" s="1">
        <v>8</v>
      </c>
      <c r="B379" s="1" t="s">
        <v>276</v>
      </c>
      <c r="C379" s="1" t="s">
        <v>534</v>
      </c>
      <c r="D379" s="1" t="s">
        <v>534</v>
      </c>
      <c r="E379" s="1">
        <v>1542</v>
      </c>
      <c r="F379" s="1">
        <v>5.3664639999999997</v>
      </c>
      <c r="G379" s="1">
        <v>43.355595999999998</v>
      </c>
      <c r="H379" s="3">
        <v>1369</v>
      </c>
      <c r="I379" s="3">
        <v>314</v>
      </c>
      <c r="L379" s="1">
        <v>14</v>
      </c>
      <c r="M379" s="1">
        <v>56</v>
      </c>
      <c r="O379" s="1">
        <v>3</v>
      </c>
      <c r="P379" s="1">
        <v>57</v>
      </c>
      <c r="Q379" s="1">
        <v>28</v>
      </c>
      <c r="R379" s="1">
        <v>65</v>
      </c>
      <c r="S379" s="1">
        <v>46</v>
      </c>
      <c r="T379" s="1">
        <v>13</v>
      </c>
      <c r="U379" s="1">
        <v>282</v>
      </c>
      <c r="V379" s="1">
        <v>1357</v>
      </c>
      <c r="W379" s="1">
        <v>604</v>
      </c>
      <c r="X379" s="1">
        <v>6</v>
      </c>
      <c r="Y379" s="2">
        <v>0.44509947999999999</v>
      </c>
      <c r="Z379" s="1">
        <v>1357</v>
      </c>
      <c r="AA379" s="1">
        <v>689</v>
      </c>
      <c r="AB379" s="1">
        <v>7</v>
      </c>
      <c r="AC379" s="2">
        <v>0.50773765999999998</v>
      </c>
      <c r="AD379" s="1">
        <v>1369</v>
      </c>
      <c r="AE379" s="1">
        <v>295</v>
      </c>
      <c r="AF379" s="2">
        <v>0.21548576</v>
      </c>
      <c r="AG379" s="1">
        <f t="shared" si="5"/>
        <v>314</v>
      </c>
      <c r="AH379" s="1">
        <v>1247</v>
      </c>
      <c r="AI379" s="1">
        <v>611</v>
      </c>
      <c r="AJ379" s="1">
        <v>7</v>
      </c>
      <c r="AK379" s="2">
        <v>0.48997594</v>
      </c>
      <c r="AN379" s="1">
        <v>0</v>
      </c>
      <c r="AP379" s="1">
        <v>1381</v>
      </c>
      <c r="AQ379" s="1">
        <v>446</v>
      </c>
      <c r="AR379" s="2">
        <v>0.32295437999999999</v>
      </c>
      <c r="AS379" s="1">
        <v>1381</v>
      </c>
      <c r="AT379" s="1">
        <v>534</v>
      </c>
      <c r="AU379" s="2">
        <v>0.38667632000000002</v>
      </c>
      <c r="AV379" s="1">
        <v>1388</v>
      </c>
      <c r="AW379" s="1">
        <v>356</v>
      </c>
      <c r="AX379" s="2">
        <v>0.25648415000000002</v>
      </c>
      <c r="AY379" s="1">
        <v>1388</v>
      </c>
      <c r="AZ379" s="1">
        <v>302</v>
      </c>
      <c r="BA379" s="2">
        <v>0.21757925</v>
      </c>
      <c r="BB379" s="1">
        <v>1383</v>
      </c>
      <c r="BC379" s="1">
        <v>827</v>
      </c>
      <c r="BD379" s="2">
        <v>0.59797542000000004</v>
      </c>
      <c r="BE379" s="1">
        <v>1383</v>
      </c>
      <c r="BF379" s="1">
        <v>765</v>
      </c>
      <c r="BG379" s="2">
        <v>0.55314534000000004</v>
      </c>
      <c r="BH379" s="1">
        <v>1360</v>
      </c>
      <c r="BI379" s="1">
        <v>317</v>
      </c>
      <c r="BJ379" s="2">
        <v>0.23308824</v>
      </c>
      <c r="BK379" s="1">
        <v>20</v>
      </c>
      <c r="BN379" s="1">
        <v>17</v>
      </c>
      <c r="BO379" s="1">
        <v>77</v>
      </c>
      <c r="BP379" s="1">
        <v>122</v>
      </c>
      <c r="BQ379" s="1">
        <v>361</v>
      </c>
      <c r="BR379" s="1">
        <v>597</v>
      </c>
      <c r="BZ379" s="1">
        <v>59</v>
      </c>
      <c r="CA379" s="1">
        <v>3</v>
      </c>
      <c r="CB379" s="1">
        <v>59</v>
      </c>
      <c r="CC379" s="1">
        <v>149</v>
      </c>
      <c r="CD379" s="1">
        <v>108</v>
      </c>
      <c r="CE379" s="1">
        <v>199</v>
      </c>
      <c r="CF379" s="1">
        <v>577</v>
      </c>
      <c r="CG379" s="1">
        <v>183</v>
      </c>
      <c r="CH379" s="1">
        <v>153</v>
      </c>
      <c r="CI379" s="1">
        <v>336</v>
      </c>
      <c r="CJ379" s="1">
        <v>672</v>
      </c>
      <c r="CL379" s="1">
        <v>14</v>
      </c>
      <c r="CN379" s="1">
        <v>31</v>
      </c>
      <c r="CP379" s="1">
        <v>169</v>
      </c>
      <c r="CS379" s="1">
        <v>144</v>
      </c>
      <c r="CT379" s="1">
        <v>67</v>
      </c>
      <c r="CW379" s="1">
        <v>425</v>
      </c>
      <c r="CY379" s="1">
        <v>214</v>
      </c>
      <c r="CZ379" s="1">
        <v>295</v>
      </c>
      <c r="DC379" s="1">
        <v>509</v>
      </c>
      <c r="DD379" s="1">
        <v>26</v>
      </c>
      <c r="DE379" s="1">
        <v>6</v>
      </c>
      <c r="DF379" s="1">
        <v>13</v>
      </c>
      <c r="DH379" s="1">
        <v>9</v>
      </c>
      <c r="DI379" s="1">
        <v>13</v>
      </c>
      <c r="DK379" s="1">
        <v>5</v>
      </c>
      <c r="DL379" s="1">
        <v>46</v>
      </c>
      <c r="DM379" s="1">
        <v>87</v>
      </c>
      <c r="DR379" s="1">
        <v>61</v>
      </c>
      <c r="DS379" s="1">
        <v>60</v>
      </c>
      <c r="DT379" s="1">
        <v>21</v>
      </c>
      <c r="DU379" s="1">
        <v>347</v>
      </c>
      <c r="DW379" s="1">
        <v>127</v>
      </c>
      <c r="DZ379" s="1">
        <v>146</v>
      </c>
      <c r="EA379" s="1">
        <v>273</v>
      </c>
      <c r="EB379" s="1">
        <v>5</v>
      </c>
      <c r="EC379" s="1">
        <v>6</v>
      </c>
      <c r="ED379" s="1">
        <v>1</v>
      </c>
      <c r="EE379" s="1">
        <v>23</v>
      </c>
      <c r="EF379" s="1">
        <v>62</v>
      </c>
      <c r="EG379" s="1">
        <v>32</v>
      </c>
      <c r="EH379" s="1">
        <v>2</v>
      </c>
      <c r="EI379" s="1">
        <v>225</v>
      </c>
      <c r="EJ379" s="1">
        <v>307</v>
      </c>
      <c r="EK379" s="1">
        <v>131</v>
      </c>
      <c r="EL379" s="1">
        <v>9</v>
      </c>
      <c r="EM379" s="1">
        <v>803</v>
      </c>
      <c r="EN379" s="1">
        <v>274</v>
      </c>
      <c r="EO379" s="1">
        <v>428</v>
      </c>
      <c r="EP379" s="1">
        <v>702</v>
      </c>
      <c r="EQ379" s="1">
        <v>0</v>
      </c>
      <c r="ER379" s="1">
        <v>2</v>
      </c>
      <c r="ES379" s="1">
        <v>7</v>
      </c>
      <c r="ET379" s="1">
        <v>56</v>
      </c>
      <c r="EU379" s="1">
        <v>0</v>
      </c>
      <c r="EV379" s="1">
        <v>112</v>
      </c>
      <c r="EW379" s="1">
        <v>17</v>
      </c>
      <c r="EX379" s="1">
        <v>0</v>
      </c>
      <c r="EY379" s="1">
        <v>0</v>
      </c>
      <c r="EZ379" s="1">
        <v>15</v>
      </c>
      <c r="FA379" s="1">
        <v>0</v>
      </c>
      <c r="FB379" s="1">
        <v>0</v>
      </c>
      <c r="FC379" s="1">
        <v>0</v>
      </c>
      <c r="FD379" s="1">
        <v>0</v>
      </c>
      <c r="FE379" s="1">
        <v>0</v>
      </c>
      <c r="FF379" s="1">
        <v>0</v>
      </c>
      <c r="FG379" s="1">
        <v>0</v>
      </c>
      <c r="FH379" s="1">
        <v>6</v>
      </c>
      <c r="FI379" s="1">
        <v>0</v>
      </c>
      <c r="FJ379" s="1">
        <v>10</v>
      </c>
      <c r="FK379" s="1">
        <v>12</v>
      </c>
      <c r="FL379" s="1">
        <v>0</v>
      </c>
      <c r="FM379" s="1">
        <v>31</v>
      </c>
      <c r="FN379" s="1">
        <v>3</v>
      </c>
      <c r="FO379" s="1">
        <v>2</v>
      </c>
      <c r="FP379" s="1">
        <v>26</v>
      </c>
      <c r="FQ379" s="1">
        <v>0</v>
      </c>
      <c r="FR379" s="1">
        <f>SUM(Tableau17[[#This Row],[2019-T1-ALEXANDRE Audric]:[2019-T1-MARIE Florie]])</f>
        <v>299</v>
      </c>
      <c r="FS379" s="1">
        <v>77</v>
      </c>
      <c r="FT379" s="1">
        <v>142</v>
      </c>
      <c r="FU379" s="1">
        <v>0</v>
      </c>
      <c r="FV379" s="1">
        <v>378</v>
      </c>
      <c r="FW379" s="1">
        <v>0</v>
      </c>
      <c r="FX379" s="1">
        <v>597</v>
      </c>
      <c r="GD379" s="1">
        <v>0</v>
      </c>
      <c r="GE379" s="1">
        <v>149</v>
      </c>
      <c r="GF379" s="1">
        <v>108</v>
      </c>
      <c r="GG379" s="1">
        <v>0</v>
      </c>
      <c r="GH379" s="1">
        <v>320</v>
      </c>
      <c r="GI379" s="1">
        <v>0</v>
      </c>
      <c r="GJ379" s="1">
        <v>577</v>
      </c>
      <c r="GK379" s="1">
        <v>183</v>
      </c>
      <c r="GL379" s="1">
        <v>153</v>
      </c>
      <c r="GM379" s="1">
        <v>0</v>
      </c>
      <c r="GN379" s="1">
        <v>336</v>
      </c>
      <c r="GO379" s="1">
        <v>0</v>
      </c>
      <c r="GP379" s="1">
        <v>672</v>
      </c>
      <c r="GQ379" s="1">
        <v>183</v>
      </c>
      <c r="GR379" s="1">
        <v>67</v>
      </c>
      <c r="GS379" s="1">
        <v>0</v>
      </c>
      <c r="GT379" s="1">
        <v>175</v>
      </c>
      <c r="GU379" s="1">
        <v>0</v>
      </c>
      <c r="GV379" s="1">
        <v>425</v>
      </c>
      <c r="GW379" s="1">
        <v>214</v>
      </c>
      <c r="GX379" s="1">
        <v>0</v>
      </c>
      <c r="GY379" s="1">
        <v>0</v>
      </c>
      <c r="GZ379" s="1">
        <v>295</v>
      </c>
      <c r="HA379" s="1">
        <v>0</v>
      </c>
      <c r="HB379" s="1">
        <v>509</v>
      </c>
      <c r="HC379" s="1">
        <v>255</v>
      </c>
      <c r="HD379" s="1">
        <v>62</v>
      </c>
      <c r="HE379" s="1">
        <v>131</v>
      </c>
      <c r="HF379" s="1">
        <v>353</v>
      </c>
      <c r="HG379" s="1">
        <v>2</v>
      </c>
      <c r="HH379" s="1">
        <v>803</v>
      </c>
      <c r="HI379" s="1">
        <v>274</v>
      </c>
      <c r="HJ379" s="1">
        <v>0</v>
      </c>
      <c r="HK379" s="1">
        <v>428</v>
      </c>
      <c r="HL379" s="1">
        <v>0</v>
      </c>
      <c r="HM379" s="1">
        <v>0</v>
      </c>
      <c r="HN379" s="1">
        <v>702</v>
      </c>
      <c r="HO379" s="1">
        <v>127</v>
      </c>
      <c r="HP379" s="1">
        <v>20</v>
      </c>
      <c r="HQ379" s="1">
        <v>26</v>
      </c>
      <c r="HR379" s="1">
        <v>126</v>
      </c>
      <c r="HS379" s="1">
        <v>3</v>
      </c>
      <c r="HT379" s="1">
        <v>302</v>
      </c>
      <c r="HU379" s="1">
        <v>65</v>
      </c>
      <c r="HV379" s="1">
        <v>71</v>
      </c>
      <c r="HW379" s="1">
        <v>28</v>
      </c>
      <c r="HX379" s="1">
        <v>118</v>
      </c>
      <c r="HY379" s="1">
        <v>0</v>
      </c>
      <c r="HZ379" s="1">
        <v>282</v>
      </c>
      <c r="IA379" s="1">
        <v>100</v>
      </c>
      <c r="IB379" s="1">
        <v>21</v>
      </c>
      <c r="IC379" s="1">
        <v>61</v>
      </c>
      <c r="ID379" s="1">
        <v>159</v>
      </c>
      <c r="IE379" s="1">
        <v>6</v>
      </c>
      <c r="IF379" s="1">
        <v>347</v>
      </c>
      <c r="IG379" s="1">
        <v>127</v>
      </c>
      <c r="IH379" s="1">
        <v>0</v>
      </c>
      <c r="II379" s="1">
        <v>146</v>
      </c>
      <c r="IJ379" s="1">
        <v>0</v>
      </c>
      <c r="IK379" s="1">
        <v>0</v>
      </c>
      <c r="IL379" s="1">
        <v>273</v>
      </c>
      <c r="IM379" s="26">
        <f>IFERROR(Tableau17[[#This Row],[LDIV]]/Tableau17[[#This Row],[Total général]],"")</f>
        <v>0</v>
      </c>
      <c r="IN379" s="26">
        <f>IFERROR(Tableau17[[#This Row],[LDVC]]/Tableau17[[#This Row],[Total général]],"")</f>
        <v>0</v>
      </c>
      <c r="IO379" s="26">
        <f>IFERROR(Tableau17[[#This Row],[LDVD]]/Tableau17[[#This Row],[Total général]],"")</f>
        <v>4.9645390070921988E-2</v>
      </c>
      <c r="IP379" s="26">
        <f>IFERROR(Tableau17[[#This Row],[LDVG]]/Tableau17[[#This Row],[Total général]],"")</f>
        <v>0.19858156028368795</v>
      </c>
      <c r="IQ379" s="26">
        <f>IFERROR(Tableau17[[#This Row],[LEXD]]/Tableau17[[#This Row],[Total général]],"")</f>
        <v>0</v>
      </c>
      <c r="IR379" s="26">
        <f>IFERROR(Tableau17[[#This Row],[LEXG]]/Tableau17[[#This Row],[Total général]],"")</f>
        <v>1.0638297872340425E-2</v>
      </c>
      <c r="IS379" s="26">
        <f>IFERROR(Tableau17[[#This Row],[LLR]]/Tableau17[[#This Row],[Total général]],"")</f>
        <v>0.20212765957446807</v>
      </c>
      <c r="IT379" s="26">
        <f>IFERROR(Tableau17[[#This Row],[LREM]]/Tableau17[[#This Row],[Total général]],"")</f>
        <v>9.9290780141843976E-2</v>
      </c>
      <c r="IU379" s="26">
        <f>IFERROR(Tableau17[[#This Row],[LRN]]/Tableau17[[#This Row],[Total général]],"")</f>
        <v>0.23049645390070922</v>
      </c>
      <c r="IV379" s="26">
        <f>IFERROR(Tableau17[[#This Row],[LUG]]/Tableau17[[#This Row],[Total général]],"")</f>
        <v>0.16312056737588654</v>
      </c>
      <c r="IW379" s="26">
        <f>IFERROR(Tableau17[[#This Row],[LVEC]]/Tableau17[[#This Row],[Total général]],"")</f>
        <v>4.6099290780141841E-2</v>
      </c>
      <c r="IX379" s="26">
        <f>IFERROR(Tableau17[[#This Row],[2008-T1-LCMD]]/Tableau17[[#This Row],[2008-T1-TOTAL]],"")</f>
        <v>3.350083752093802E-2</v>
      </c>
      <c r="IY379" s="26">
        <f>IFERROR(Tableau17[[#This Row],[2008-T1-LDVD]]/Tableau17[[#This Row],[2008-T1-TOTAL]],"")</f>
        <v>0</v>
      </c>
      <c r="IZ379" s="26">
        <f>IFERROR(Tableau17[[#This Row],[2008-T1-LEXD]]/Tableau17[[#This Row],[2008-T1-TOTAL]],"")</f>
        <v>0</v>
      </c>
      <c r="JA379" s="26">
        <f>IFERROR(Tableau17[[#This Row],[2008-T1-LEXG]]/Tableau17[[#This Row],[2008-T1-TOTAL]],"")</f>
        <v>2.8475711892797319E-2</v>
      </c>
      <c r="JB379" s="26">
        <f>IFERROR(Tableau17[[#This Row],[2008-T1-LFN]]/Tableau17[[#This Row],[2008-T1-TOTAL]],"")</f>
        <v>0.12897822445561138</v>
      </c>
      <c r="JC379" s="26">
        <f>IFERROR(Tableau17[[#This Row],[2008-T1-LMAJ]]/Tableau17[[#This Row],[2008-T1-TOTAL]],"")</f>
        <v>0.20435510887772193</v>
      </c>
      <c r="JD379" s="26">
        <f>IFERROR(Tableau17[[#This Row],[2008-T1-LUG]]/Tableau17[[#This Row],[2008-T1-TOTAL]],"")</f>
        <v>0.60469011725293131</v>
      </c>
      <c r="JE379" s="26" t="str">
        <f>IFERROR(Tableau17[[#This Row],[2008-T2-LFN]]/Tableau17[[#This Row],[2008-T2-TOTAL]],"")</f>
        <v/>
      </c>
      <c r="JF379" s="26" t="str">
        <f>IFERROR(Tableau17[[#This Row],[2008-T2-LGC]]/Tableau17[[#This Row],[2008-T2-TOTAL]],"")</f>
        <v/>
      </c>
      <c r="JG379" s="26" t="str">
        <f>IFERROR(Tableau17[[#This Row],[2008-T2-LMAJ]]/Tableau17[[#This Row],[2008-T2-TOTAL]],"")</f>
        <v/>
      </c>
      <c r="JH379" s="26" t="str">
        <f>IFERROR(Tableau17[[#This Row],[2008-T2-LUG]]/Tableau17[[#This Row],[2008-T2-TOTAL]],"")</f>
        <v/>
      </c>
      <c r="JI379" s="26">
        <f>IFERROR(Tableau17[[#This Row],[2014-T1-LDIV]]/Tableau17[[#This Row],[2014-T1-TOTAL]],"")</f>
        <v>0</v>
      </c>
      <c r="JJ379" s="26">
        <f>IFERROR(Tableau17[[#This Row],[2014-T1-LDVD]]/Tableau17[[#This Row],[2014-T1-TOTAL]],"")</f>
        <v>0</v>
      </c>
      <c r="JK379" s="26">
        <f>IFERROR(Tableau17[[#This Row],[2014-T1-LDVG]]/Tableau17[[#This Row],[2014-T1-TOTAL]],"")</f>
        <v>0.10225303292894281</v>
      </c>
      <c r="JL379" s="26">
        <f>IFERROR(Tableau17[[#This Row],[2014-T1-LEXG]]/Tableau17[[#This Row],[2014-T1-TOTAL]],"")</f>
        <v>5.1993067590987872E-3</v>
      </c>
      <c r="JM379" s="26">
        <f>IFERROR(Tableau17[[#This Row],[2014-T1-LFG]]/Tableau17[[#This Row],[2014-T1-TOTAL]],"")</f>
        <v>0.10225303292894281</v>
      </c>
      <c r="JN379" s="26">
        <f>IFERROR(Tableau17[[#This Row],[2014-T1-LFN]]/Tableau17[[#This Row],[2014-T1-TOTAL]],"")</f>
        <v>0.2582322357019064</v>
      </c>
      <c r="JO379" s="26">
        <f>IFERROR(Tableau17[[#This Row],[2014-T1-LUD]]/Tableau17[[#This Row],[2014-T1-TOTAL]],"")</f>
        <v>0.18717504332755633</v>
      </c>
      <c r="JP379" s="26">
        <f>IFERROR(Tableau17[[#This Row],[2014-T1-LUG]]/Tableau17[[#This Row],[2014-T1-TOTAL]],"")</f>
        <v>0.34488734835355284</v>
      </c>
      <c r="JQ379" s="26">
        <f>IFERROR(Tableau17[[#This Row],[2014-T2-LFN]]/Tableau17[[#This Row],[2014-T2-TOTAL]],"")</f>
        <v>0.27232142857142855</v>
      </c>
      <c r="JR379" s="26">
        <f>IFERROR(Tableau17[[#This Row],[2014-T2-LUD]]/Tableau17[[#This Row],[2014-T2-TOTAL]],"")</f>
        <v>0.22767857142857142</v>
      </c>
      <c r="JS379" s="26">
        <f>IFERROR(Tableau17[[#This Row],[2014-T2-LUG]]/Tableau17[[#This Row],[2014-T2-TOTAL]],"")</f>
        <v>0.5</v>
      </c>
      <c r="JT379" s="26">
        <f>IFERROR(Tableau17[[#This Row],[2015-T1-BC-DIV]]/Tableau17[[#This Row],[2015-T1-TOTAL]],"")</f>
        <v>0</v>
      </c>
      <c r="JU379" s="26">
        <f>IFERROR(Tableau17[[#This Row],[2015-T1-BC-DLF]]/Tableau17[[#This Row],[2015-T1-TOTAL]],"")</f>
        <v>3.2941176470588238E-2</v>
      </c>
      <c r="JV379" s="26">
        <f>IFERROR(Tableau17[[#This Row],[2015-T1-BC-DVD]]/Tableau17[[#This Row],[2015-T1-TOTAL]],"")</f>
        <v>0</v>
      </c>
      <c r="JW379" s="26">
        <f>IFERROR(Tableau17[[#This Row],[2015-T1-BC-DVG]]/Tableau17[[#This Row],[2015-T1-TOTAL]],"")</f>
        <v>7.2941176470588232E-2</v>
      </c>
      <c r="JX379" s="26">
        <f>IFERROR(Tableau17[[#This Row],[2015-T1-BC-FG]]/Tableau17[[#This Row],[2015-T1-TOTAL]],"")</f>
        <v>0</v>
      </c>
      <c r="JY379" s="26">
        <f>IFERROR(Tableau17[[#This Row],[2015-T1-BC-FN]]/Tableau17[[#This Row],[2015-T1-TOTAL]],"")</f>
        <v>0.39764705882352941</v>
      </c>
      <c r="JZ379" s="26">
        <f>IFERROR(Tableau17[[#This Row],[2015-T1-BC-MDM]]/Tableau17[[#This Row],[2015-T1-TOTAL]],"")</f>
        <v>0</v>
      </c>
      <c r="KA379" s="26">
        <f>IFERROR(Tableau17[[#This Row],[2015-T1-BC-RDG]]/Tableau17[[#This Row],[2015-T1-TOTAL]],"")</f>
        <v>0</v>
      </c>
      <c r="KB379" s="26">
        <f>IFERROR(Tableau17[[#This Row],[2015-T1-BC-SOC]]/Tableau17[[#This Row],[2015-T1-TOTAL]],"")</f>
        <v>0.33882352941176469</v>
      </c>
      <c r="KC379" s="26">
        <f>IFERROR(Tableau17[[#This Row],[2015-T1-BC-UD]]/Tableau17[[#This Row],[2015-T1-TOTAL]],"")</f>
        <v>0.15764705882352942</v>
      </c>
      <c r="KD379" s="26">
        <f>IFERROR(Tableau17[[#This Row],[2015-T1-BC-UG]]/Tableau17[[#This Row],[2015-T1-TOTAL]],"")</f>
        <v>0</v>
      </c>
      <c r="KE379" s="26">
        <f>IFERROR(Tableau17[[#This Row],[2015-T1-BC-VEC]]/Tableau17[[#This Row],[2015-T1-TOTAL]],"")</f>
        <v>0</v>
      </c>
      <c r="KF379" s="26">
        <f>IFERROR(Tableau17[[#This Row],[2015-T2-BC-DVG]]/Tableau17[[#This Row],[2015-T2-TOTAL]],"")</f>
        <v>0</v>
      </c>
      <c r="KG379" s="26">
        <f>IFERROR(Tableau17[[#This Row],[2015-T2-BC-FN]]/Tableau17[[#This Row],[2015-T2-TOTAL]],"")</f>
        <v>0.4204322200392927</v>
      </c>
      <c r="KH379" s="26">
        <f>IFERROR(Tableau17[[#This Row],[2015-T2-BC-SOC]]/Tableau17[[#This Row],[2015-T2-TOTAL]],"")</f>
        <v>0.5795677799607073</v>
      </c>
      <c r="KI379" s="26">
        <f>IFERROR(Tableau17[[#This Row],[2015-T2-BC-UD]]/Tableau17[[#This Row],[2015-T2-TOTAL]],"")</f>
        <v>0</v>
      </c>
      <c r="KJ379" s="26">
        <f>IFERROR(Tableau17[[#This Row],[2015-T2-BC-UG]]/Tableau17[[#This Row],[2015-T2-TOTAL]],"")</f>
        <v>0</v>
      </c>
      <c r="KK379" s="26">
        <f>IFERROR(Tableau17[[#This Row],[2017 (L)-T1-COM]]/Tableau17[[#This Row],[2017 (L)-T1-TOTAL]],"")</f>
        <v>7.492795389048991E-2</v>
      </c>
      <c r="KL379" s="26">
        <f>IFERROR(Tableau17[[#This Row],[2017 (L)-T1-DIV]]/Tableau17[[#This Row],[2017 (L)-T1-TOTAL]],"")</f>
        <v>1.7291066282420751E-2</v>
      </c>
      <c r="KM379" s="26">
        <f>IFERROR(Tableau17[[#This Row],[2017 (L)-T1-DLF]]/Tableau17[[#This Row],[2017 (L)-T1-TOTAL]],"")</f>
        <v>3.7463976945244955E-2</v>
      </c>
      <c r="KN379" s="26">
        <f>IFERROR(Tableau17[[#This Row],[2017 (L)-T1-DVD]]/Tableau17[[#This Row],[2017 (L)-T1-TOTAL]],"")</f>
        <v>0</v>
      </c>
      <c r="KO379" s="26">
        <f>IFERROR(Tableau17[[#This Row],[2017 (L)-T1-DVG]]/Tableau17[[#This Row],[2017 (L)-T1-TOTAL]],"")</f>
        <v>2.5936599423631124E-2</v>
      </c>
      <c r="KP379" s="26">
        <f>IFERROR(Tableau17[[#This Row],[2017 (L)-T1-ECO]]/Tableau17[[#This Row],[2017 (L)-T1-TOTAL]],"")</f>
        <v>3.7463976945244955E-2</v>
      </c>
      <c r="KQ379" s="26">
        <f>IFERROR(Tableau17[[#This Row],[2017 (L)-T1-EXD]]/Tableau17[[#This Row],[2017 (L)-T1-TOTAL]],"")</f>
        <v>0</v>
      </c>
      <c r="KR379" s="26">
        <f>IFERROR(Tableau17[[#This Row],[2017 (L)-T1-EXG]]/Tableau17[[#This Row],[2017 (L)-T1-TOTAL]],"")</f>
        <v>1.4409221902017291E-2</v>
      </c>
      <c r="KS379" s="26">
        <f>IFERROR(Tableau17[[#This Row],[2017 (L)-T1-FI]]/Tableau17[[#This Row],[2017 (L)-T1-TOTAL]],"")</f>
        <v>0.13256484149855907</v>
      </c>
      <c r="KT379" s="26">
        <f>IFERROR(Tableau17[[#This Row],[2017 (L)-T1-FN]]/Tableau17[[#This Row],[2017 (L)-T1-TOTAL]],"")</f>
        <v>0.25072046109510088</v>
      </c>
      <c r="KU379" s="26">
        <f>IFERROR(Tableau17[[#This Row],[2017 (L)-T1-LR]]/Tableau17[[#This Row],[2017 (L)-T1-TOTAL]],"")</f>
        <v>0</v>
      </c>
      <c r="KV379" s="26">
        <f>IFERROR(Tableau17[[#This Row],[2017 (L)-T1-MDM]]/Tableau17[[#This Row],[2017 (L)-T1-TOTAL]],"")</f>
        <v>0</v>
      </c>
      <c r="KW379" s="26">
        <f>IFERROR(Tableau17[[#This Row],[2017 (L)-T1-RDG]]/Tableau17[[#This Row],[2017 (L)-T1-TOTAL]],"")</f>
        <v>0</v>
      </c>
      <c r="KX379" s="26">
        <f>IFERROR(Tableau17[[#This Row],[2017 (L)-T1-REG]]/Tableau17[[#This Row],[2017 (L)-T1-TOTAL]],"")</f>
        <v>0</v>
      </c>
      <c r="KY379" s="26">
        <f>IFERROR(Tableau17[[#This Row],[2017 (L)-T1-REM]]/Tableau17[[#This Row],[2017 (L)-T1-TOTAL]],"")</f>
        <v>0.17579250720461095</v>
      </c>
      <c r="KZ379" s="26">
        <f>IFERROR(Tableau17[[#This Row],[2017 (L)-T1-SOC]]/Tableau17[[#This Row],[2017 (L)-T1-TOTAL]],"")</f>
        <v>0.1729106628242075</v>
      </c>
      <c r="LA379" s="26">
        <f>IFERROR(Tableau17[[#This Row],[2017 (L)-T1-UDI]]/Tableau17[[#This Row],[2017 (L)-T1-TOTAL]],"")</f>
        <v>6.0518731988472622E-2</v>
      </c>
      <c r="LB379" s="26">
        <f>IFERROR(Tableau17[[#This Row],[2017 (L)-T2-FI]]/Tableau17[[#This Row],[2017 (L)-T2-TOTAL]],"")</f>
        <v>0</v>
      </c>
      <c r="LC379" s="26">
        <f>IFERROR(Tableau17[[#This Row],[2017 (L)-T2-FN]]/Tableau17[[#This Row],[2017 (L)-T2-TOTAL]],"")</f>
        <v>0.46520146520146521</v>
      </c>
      <c r="LD379" s="26">
        <f>IFERROR(Tableau17[[#This Row],[2017 (L)-T2-LR]]/Tableau17[[#This Row],[2017 (L)-T2-TOTAL]],"")</f>
        <v>0</v>
      </c>
      <c r="LE379" s="26">
        <f>IFERROR(Tableau17[[#This Row],[2017 (L)-T2-MDM]]/Tableau17[[#This Row],[2017 (L)-T2-TOTAL]],"")</f>
        <v>0</v>
      </c>
      <c r="LF379" s="26">
        <f>IFERROR(Tableau17[[#This Row],[2017 (L)-T2-REM]]/Tableau17[[#This Row],[2017 (L)-T2-TOTAL]],"")</f>
        <v>0.53479853479853479</v>
      </c>
      <c r="LG379" s="26">
        <f>IFERROR(Tableau17[[#This Row],[2017-T1-ARTHAUD Nathalie]]/Tableau17[[#This Row],[2017-T1-TOTAL]],"")</f>
        <v>6.2266500622665004E-3</v>
      </c>
      <c r="LH379" s="26">
        <f>IFERROR(Tableau17[[#This Row],[2017-T1-ASSELINEAU Fran]]/Tableau17[[#This Row],[2017-T1-TOTAL]],"")</f>
        <v>7.4719800747198011E-3</v>
      </c>
      <c r="LI379" s="26">
        <f>IFERROR(Tableau17[[#This Row],[2017-T1-CHEMINADE Jacques]]/Tableau17[[#This Row],[2017-T1-TOTAL]],"")</f>
        <v>1.2453300124533001E-3</v>
      </c>
      <c r="LJ379" s="26">
        <f>IFERROR(Tableau17[[#This Row],[2017-T1-DUPONT-AIGNAN Nicolas]]/Tableau17[[#This Row],[2017-T1-TOTAL]],"")</f>
        <v>2.8642590286425903E-2</v>
      </c>
      <c r="LK379" s="26">
        <f>IFERROR(Tableau17[[#This Row],[2017-T1-FILLON Fran]]/Tableau17[[#This Row],[2017-T1-TOTAL]],"")</f>
        <v>7.7210460772104611E-2</v>
      </c>
      <c r="LL379" s="26">
        <f>IFERROR(Tableau17[[#This Row],[2017-T1-HAMON Beno]]/Tableau17[[#This Row],[2017-T1-TOTAL]],"")</f>
        <v>3.9850560398505604E-2</v>
      </c>
      <c r="LM379" s="26">
        <f>IFERROR(Tableau17[[#This Row],[2017-T1-LASSALLE Jean]]/Tableau17[[#This Row],[2017-T1-TOTAL]],"")</f>
        <v>2.4906600249066002E-3</v>
      </c>
      <c r="LN379" s="26">
        <f>IFERROR(Tableau17[[#This Row],[2017-T1-LE PEN Marine]]/Tableau17[[#This Row],[2017-T1-TOTAL]],"")</f>
        <v>0.28019925280199254</v>
      </c>
      <c r="LO379" s="26">
        <f>IFERROR(Tableau17[[#This Row],[2017-T1-M Jean-Luc]]/Tableau17[[#This Row],[2017-T1-TOTAL]],"")</f>
        <v>0.38231631382316311</v>
      </c>
      <c r="LP379" s="26">
        <f>IFERROR(Tableau17[[#This Row],[2017-T1-MACRON Emmanuel]]/Tableau17[[#This Row],[2017-T1-TOTAL]],"")</f>
        <v>0.16313823163138233</v>
      </c>
      <c r="LQ379" s="26">
        <f>IFERROR(Tableau17[[#This Row],[2017-T1-POUTOU Philippe]]/Tableau17[[#This Row],[2017-T1-TOTAL]],"")</f>
        <v>1.1207970112079701E-2</v>
      </c>
      <c r="LR379" s="26">
        <f>IFERROR(Tableau17[[#This Row],[2017-T2-LE PEN Marine]]/Tableau17[[#This Row],[2017-T2-TOTAL]],"")</f>
        <v>0.3903133903133903</v>
      </c>
      <c r="LS379" s="26">
        <f>IFERROR(Tableau17[[#This Row],[2017-T2-MACRON Emmanuel]]/Tableau17[[#This Row],[2017-T2-TOTAL]],"")</f>
        <v>0.6096866096866097</v>
      </c>
      <c r="LT379" s="26">
        <f>IFERROR(Tableau17[[#This Row],[2019-T1-ALEXANDRE Audric]]/Tableau17[[#This Row],[2019-T1-TOTAL]],"")</f>
        <v>0</v>
      </c>
      <c r="LU379" s="26">
        <f>IFERROR(Tableau17[[#This Row],[2019-T1-ARTHAUD Nathalie]]/Tableau17[[#This Row],[2019-T1-TOTAL]],"")</f>
        <v>6.688963210702341E-3</v>
      </c>
      <c r="LV379" s="26">
        <f>IFERROR(Tableau17[[#This Row],[2019-T1-ASSELINEAU François]]/Tableau17[[#This Row],[2019-T1-TOTAL]],"")</f>
        <v>2.3411371237458192E-2</v>
      </c>
      <c r="LW379" s="26">
        <f>IFERROR(Tableau17[[#This Row],[2019-T1-AUBRY Manon]]/Tableau17[[#This Row],[2019-T1-TOTAL]],"")</f>
        <v>0.18729096989966554</v>
      </c>
      <c r="LX379" s="26">
        <f>IFERROR(Tableau17[[#This Row],[2019-T1-AZERGUI Nagib]]/Tableau17[[#This Row],[2019-T1-TOTAL]],"")</f>
        <v>0</v>
      </c>
      <c r="LY379" s="26">
        <f>IFERROR(Tableau17[[#This Row],[2019-T1-BARDELLA Jordan]]/Tableau17[[#This Row],[2019-T1-TOTAL]],"")</f>
        <v>0.37458193979933108</v>
      </c>
      <c r="LZ379" s="26">
        <f>IFERROR(Tableau17[[#This Row],[2019-T1-BELLAMY François-Xavier]]/Tableau17[[#This Row],[2019-T1-TOTAL]],"")</f>
        <v>5.6856187290969896E-2</v>
      </c>
      <c r="MA379" s="26">
        <f>IFERROR(Tableau17[[#This Row],[2019-T1-BIDOU Olivier]]/Tableau17[[#This Row],[2019-T1-TOTAL]],"")</f>
        <v>0</v>
      </c>
      <c r="MB379" s="26">
        <f>IFERROR(Tableau17[[#This Row],[2019-T1-BOURG Dominique]]/Tableau17[[#This Row],[2019-T1-TOTAL]],"")</f>
        <v>0</v>
      </c>
      <c r="MC379" s="26">
        <f>IFERROR(Tableau17[[#This Row],[2019-T1-BROSSAT Ian]]/Tableau17[[#This Row],[2019-T1-TOTAL]],"")</f>
        <v>5.016722408026756E-2</v>
      </c>
      <c r="MD379" s="26">
        <f>IFERROR(Tableau17[[#This Row],[2019-T1-CAILLAUD Sophie]]/Tableau17[[#This Row],[2019-T1-TOTAL]],"")</f>
        <v>0</v>
      </c>
      <c r="ME379" s="26">
        <f>IFERROR(Tableau17[[#This Row],[2019-T1-CAMUS Renaud]]/Tableau17[[#This Row],[2019-T1-TOTAL]],"")</f>
        <v>0</v>
      </c>
      <c r="MF379" s="26">
        <f>IFERROR(Tableau17[[#This Row],[2019-T1-CHALENÇON Christophe]]/Tableau17[[#This Row],[2019-T1-TOTAL]],"")</f>
        <v>0</v>
      </c>
      <c r="MG379" s="26">
        <f>IFERROR(Tableau17[[#This Row],[2019-T1-CORBET Cathy Denise Ginette]]/Tableau17[[#This Row],[2019-T1-TOTAL]],"")</f>
        <v>0</v>
      </c>
      <c r="MH379" s="26">
        <f>IFERROR(Tableau17[[#This Row],[2019-T1-DE PREVOISIN Robert]]/Tableau17[[#This Row],[2019-T1-TOTAL]],"")</f>
        <v>0</v>
      </c>
      <c r="MI379" s="26">
        <f>IFERROR(Tableau17[[#This Row],[2019-T1-DELFEL Thérèse]]/Tableau17[[#This Row],[2019-T1-TOTAL]],"")</f>
        <v>0</v>
      </c>
      <c r="MJ379" s="26">
        <f>IFERROR(Tableau17[[#This Row],[2019-T1-DIEUMEGARD Pierre]]/Tableau17[[#This Row],[2019-T1-TOTAL]],"")</f>
        <v>0</v>
      </c>
      <c r="MK379" s="26">
        <f>IFERROR(Tableau17[[#This Row],[2019-T1-DUPONT-AIGNAN Nicolas]]/Tableau17[[#This Row],[2019-T1-TOTAL]],"")</f>
        <v>2.0066889632107024E-2</v>
      </c>
      <c r="ML379" s="26">
        <f>IFERROR(Tableau17[[#This Row],[2019-T1-GERNIGON Yves]]/Tableau17[[#This Row],[2019-T1-TOTAL]],"")</f>
        <v>0</v>
      </c>
      <c r="MM379" s="26">
        <f>IFERROR(Tableau17[[#This Row],[2019-T1-GLUCKSMANN Raphaël]]/Tableau17[[#This Row],[2019-T1-TOTAL]],"")</f>
        <v>3.3444816053511704E-2</v>
      </c>
      <c r="MN379" s="26">
        <f>IFERROR(Tableau17[[#This Row],[2019-T1-HAMON Benoît]]/Tableau17[[#This Row],[2019-T1-TOTAL]],"")</f>
        <v>4.0133779264214048E-2</v>
      </c>
      <c r="MO379" s="26">
        <f>IFERROR(Tableau17[[#This Row],[2019-T1-HELGEN Gilles]]/Tableau17[[#This Row],[2019-T1-TOTAL]],"")</f>
        <v>0</v>
      </c>
      <c r="MP379" s="26">
        <f>IFERROR(Tableau17[[#This Row],[2019-T1-JADOT Yannick]]/Tableau17[[#This Row],[2019-T1-TOTAL]],"")</f>
        <v>0.10367892976588629</v>
      </c>
      <c r="MQ379" s="26">
        <f>IFERROR(Tableau17[[#This Row],[2019-T1-LAGARDE Jean-Christophe]]/Tableau17[[#This Row],[2019-T1-TOTAL]],"")</f>
        <v>1.0033444816053512E-2</v>
      </c>
      <c r="MR379" s="26">
        <f>IFERROR(Tableau17[[#This Row],[2019-T1-LALANNE Francis]]/Tableau17[[#This Row],[2019-T1-TOTAL]],"")</f>
        <v>6.688963210702341E-3</v>
      </c>
      <c r="MS379" s="26">
        <f>IFERROR(Tableau17[[#This Row],[2019-T1-LOISEAU Nathalie]]/Tableau17[[#This Row],[2019-T1-TOTAL]],"")</f>
        <v>8.6956521739130432E-2</v>
      </c>
      <c r="MT379" s="26">
        <f>IFERROR(Tableau17[[#This Row],[2019-T1-MARIE Florie]]/Tableau17[[#This Row],[2019-T1-TOTAL]],"")</f>
        <v>0</v>
      </c>
      <c r="MU379" s="26">
        <f>IFERROR(Tableau17[[#This Row],[2008-T1-MACROEXTRDROITE]]/Tableau17[[#This Row],[2008-T1-MACROTOTALE]],"")</f>
        <v>0.12897822445561138</v>
      </c>
      <c r="MV379" s="26">
        <f>IFERROR(Tableau17[[#This Row],[2008-T1-MACRODROITE]]/Tableau17[[#This Row],[2008-T1-MACROTOTALE]],"")</f>
        <v>0.23785594639865998</v>
      </c>
      <c r="MW379" s="26">
        <f>IFERROR(Tableau17[[#This Row],[2008-T1-MACROCENTRE]]/Tableau17[[#This Row],[2008-T1-MACROTOTALE]],"")</f>
        <v>0</v>
      </c>
      <c r="MX379" s="26">
        <f>IFERROR(Tableau17[[#This Row],[2008-T1-MACROGAUCHE]]/Tableau17[[#This Row],[2008-T1-MACROTOTALE]],"")</f>
        <v>0.63316582914572861</v>
      </c>
      <c r="MY379" s="26">
        <f>IFERROR(Tableau17[[#This Row],[2008-T1-MACROAUTRE]]/Tableau17[[#This Row],[2008-T1-MACROTOTALE]],"")</f>
        <v>0</v>
      </c>
      <c r="MZ379" s="26" t="str">
        <f>IFERROR(Tableau17[[#This Row],[2008-T2-MACROEXTRDROITE]]/Tableau17[[#This Row],[2008-T2-MACROTOTALE]],"")</f>
        <v/>
      </c>
      <c r="NA379" s="26" t="str">
        <f>IFERROR(Tableau17[[#This Row],[2008-T2-MACRODROITE]]/Tableau17[[#This Row],[2008-T2-MACROTOTALE]],"")</f>
        <v/>
      </c>
      <c r="NB379" s="26" t="str">
        <f>IFERROR(Tableau17[[#This Row],[2008-T2-MACROCENTRE]]/Tableau17[[#This Row],[2008-T2-MACROTOTALE]],"")</f>
        <v/>
      </c>
      <c r="NC379" s="26" t="str">
        <f>IFERROR(Tableau17[[#This Row],[2008-T2-MACROGAUCHE]]/Tableau17[[#This Row],[2008-T2-MACROTOTALE]],"")</f>
        <v/>
      </c>
      <c r="ND379" s="26" t="str">
        <f>IFERROR(Tableau17[[#This Row],[2008-T2-MACROAUTRE]]/Tableau17[[#This Row],[2008-T2-MACROTOTALE]],"")</f>
        <v/>
      </c>
      <c r="NE379" s="26">
        <f>IFERROR(Tableau17[[#This Row],[2014-T1-MACROEXTRDROITE]]/Tableau17[[#This Row],[2014-T1-MACROTOTALE]],"")</f>
        <v>0.2582322357019064</v>
      </c>
      <c r="NF379" s="26">
        <f>IFERROR(Tableau17[[#This Row],[2014-T1-MACRODROITE]]/Tableau17[[#This Row],[2014-T1-MACROTOTALE]],"")</f>
        <v>0.18717504332755633</v>
      </c>
      <c r="NG379" s="26">
        <f>IFERROR(Tableau17[[#This Row],[2014-T1-MACROCENTRE]]/Tableau17[[#This Row],[2014-T1-MACROTOTALE]],"")</f>
        <v>0</v>
      </c>
      <c r="NH379" s="26">
        <f>IFERROR(Tableau17[[#This Row],[2014-T1-MACROGAUCHE]]/Tableau17[[#This Row],[2014-T1-MACROTOTALE]],"")</f>
        <v>0.55459272097053725</v>
      </c>
      <c r="NI379" s="26">
        <f>IFERROR(Tableau17[[#This Row],[2014-T1-MACROAUTRE]]/Tableau17[[#This Row],[2014-T1-MACROTOTALE]],"")</f>
        <v>0</v>
      </c>
      <c r="NJ379" s="26">
        <f>IFERROR(Tableau17[[#This Row],[2014-T2-MACROEXTRDROITE]]/Tableau17[[#This Row],[2014-T2-MACROTOTALE]],"")</f>
        <v>0.27232142857142855</v>
      </c>
      <c r="NK379" s="26">
        <f>IFERROR(Tableau17[[#This Row],[2014-T2-MACRODROITE]]/Tableau17[[#This Row],[2014-T2-MACROTOTALE]],"")</f>
        <v>0.22767857142857142</v>
      </c>
      <c r="NL379" s="26">
        <f>IFERROR(Tableau17[[#This Row],[2014-T2-MACROCENTRE]]/Tableau17[[#This Row],[2014-T2-MACROTOTALE]],"")</f>
        <v>0</v>
      </c>
      <c r="NM379" s="26">
        <f>IFERROR(Tableau17[[#This Row],[2014-T2-MACROGAUCHE]]/Tableau17[[#This Row],[2014-T2-MACROTOTALE]],"")</f>
        <v>0.5</v>
      </c>
      <c r="NN379" s="26">
        <f>IFERROR(Tableau17[[#This Row],[2014-T2-MACROAUTRE]]/Tableau17[[#This Row],[2014-T2-MACROTOTALE]],"")</f>
        <v>0</v>
      </c>
      <c r="NO379" s="26">
        <f>IFERROR( Tableau17[[#This Row],[2015-T1-MACROEXTRDROITE]]/Tableau17[[#This Row],[2015-T1-MACROTOTALE]],"")</f>
        <v>0.43058823529411766</v>
      </c>
      <c r="NP379" s="26">
        <f>IFERROR(Tableau17[[#This Row],[2015-T1-MACRODROITE]]/Tableau17[[#This Row],[2015-T1-MACROTOTALE]],"")</f>
        <v>0.15764705882352942</v>
      </c>
      <c r="NQ379" s="26">
        <f>IFERROR(Tableau17[[#This Row],[2015-T1-MACROCENTRE]]/Tableau17[[#This Row],[2015-T1-MACROTOTALE]],"")</f>
        <v>0</v>
      </c>
      <c r="NR379" s="26">
        <f>IFERROR(Tableau17[[#This Row],[2015-T1-MACROGAUCHE]]/Tableau17[[#This Row],[2015-T1-MACROTOTALE]],"")</f>
        <v>0.41176470588235292</v>
      </c>
      <c r="NS379" s="26">
        <f>IFERROR(Tableau17[[#This Row],[2015-T1-MACROAUTRE]]/Tableau17[[#This Row],[2015-T1-MACROTOTALE]],"")</f>
        <v>0</v>
      </c>
      <c r="NT379" s="26">
        <f>IFERROR(Tableau17[[#This Row],[2015-T2-MACROEXTRDROITE]]/Tableau17[[#This Row],[2015-T2-MACROTOTALE]],"")</f>
        <v>0.4204322200392927</v>
      </c>
      <c r="NU379" s="26">
        <f>IFERROR(Tableau17[[#This Row],[2015-T2-MACRODROITE]]/Tableau17[[#This Row],[2015-T2-MACROTOTALE]],"")</f>
        <v>0</v>
      </c>
      <c r="NV379" s="26">
        <f>IFERROR(Tableau17[[#This Row],[2015-T2-MACROCENTRE]]/Tableau17[[#This Row],[2015-T2-MACROTOTALE]],"")</f>
        <v>0</v>
      </c>
      <c r="NW379" s="26">
        <f>IFERROR(Tableau17[[#This Row],[2015-T2-MACROGAUCHE]]/Tableau17[[#This Row],[2015-T2-MACROTOTALE]],"")</f>
        <v>0.5795677799607073</v>
      </c>
      <c r="NX379" s="26">
        <f>IFERROR(Tableau17[[#This Row],[2015-T2-MACROAUTRE]]/Tableau17[[#This Row],[2015-T2-MACROTOTALE]],"")</f>
        <v>0</v>
      </c>
      <c r="NY379" s="26">
        <f>IFERROR(Tableau17[[#This Row],[2017-T1-MACROEXTRDROITE]]/Tableau17[[#This Row],[2017-T1-MACROTOTALE]],"")</f>
        <v>0.31755915317559152</v>
      </c>
      <c r="NZ379" s="26">
        <f>IFERROR(Tableau17[[#This Row],[2017-T1-MACRODROITE]]/Tableau17[[#This Row],[2017-T1-MACROTOTALE]],"")</f>
        <v>7.7210460772104611E-2</v>
      </c>
      <c r="OA379" s="26">
        <f>IFERROR(Tableau17[[#This Row],[2017-T1-MACROCENTRE]]/Tableau17[[#This Row],[2017-T1-MACROTOTALE]],"")</f>
        <v>0.16313823163138233</v>
      </c>
      <c r="OB379" s="26">
        <f>IFERROR(Tableau17[[#This Row],[2017-T1-MACROGAUCHE]]/Tableau17[[#This Row],[2017-T1-MACROTOTALE]],"")</f>
        <v>0.43960149439601492</v>
      </c>
      <c r="OC379" s="26">
        <f>IFERROR(Tableau17[[#This Row],[2017-T1-MACROAUTRE]]/Tableau17[[#This Row],[2017-T1-MACROTOTALE]],"")</f>
        <v>2.4906600249066002E-3</v>
      </c>
      <c r="OD379" s="26">
        <f>IFERROR(Tableau17[[#This Row],[2017-T2-MACROEXTRDROITE]]/Tableau17[[#This Row],[2017-T2-MACROTOTALE]],"")</f>
        <v>0.3903133903133903</v>
      </c>
      <c r="OE379" s="26">
        <f>IFERROR(Tableau17[[#This Row],[2017-T2-MACRODROITE]]/Tableau17[[#This Row],[2017-T2-MACROTOTALE]],"")</f>
        <v>0</v>
      </c>
      <c r="OF379" s="26">
        <f>IFERROR(Tableau17[[#This Row],[2017-T2-MACROCENTRE]]/Tableau17[[#This Row],[2017-T2-MACROTOTALE]],"")</f>
        <v>0.6096866096866097</v>
      </c>
      <c r="OG379" s="26">
        <f>IFERROR(Tableau17[[#This Row],[2017-T2-MACROGAUCHE]]/Tableau17[[#This Row],[2017-T2-MACROTOTALE]],"")</f>
        <v>0</v>
      </c>
      <c r="OH379" s="26">
        <f>IFERROR(Tableau17[[#This Row],[2017-T2-MACROAUTRE]]/Tableau17[[#This Row],[2017-T2-MACROTOTALE]],"")</f>
        <v>0</v>
      </c>
      <c r="OI379" s="26">
        <f>IFERROR(Tableau17[[#This Row],[2019-T1-MACROEXTRDROITE]]/Tableau17[[#This Row],[2019-T1-MACROTOTALE]],"")</f>
        <v>0.42052980132450329</v>
      </c>
      <c r="OJ379" s="26">
        <f>IFERROR(Tableau17[[#This Row],[2019-T1-MACRODROITE]]/Tableau17[[#This Row],[2019-T1-MACROTOTALE]],"")</f>
        <v>6.6225165562913912E-2</v>
      </c>
      <c r="OK379" s="26">
        <f>IFERROR(Tableau17[[#This Row],[2019-T1-MACROCENTRE]]/Tableau17[[#This Row],[2019-T1-MACROTOTALE]],"")</f>
        <v>8.6092715231788075E-2</v>
      </c>
      <c r="OL379" s="26">
        <f>IFERROR(Tableau17[[#This Row],[2019-T1-MACROGAUCHE]]/Tableau17[[#This Row],[2019-T1-MACROTOTALE]],"")</f>
        <v>0.41721854304635764</v>
      </c>
      <c r="OM379" s="26">
        <f>IFERROR(Tableau17[[#This Row],[2019-T1-MACROAUTRE]]/Tableau17[[#This Row],[2019-T1-MACROTOTALE]],"")</f>
        <v>9.9337748344370865E-3</v>
      </c>
      <c r="ON379" s="26">
        <f>IFERROR(Tableau17[[#This Row],[2020-T1-MACROEXTRDROITE]]/Tableau17[[#This Row],[2020-T1-MACROTOTALE]],"")</f>
        <v>0.23049645390070922</v>
      </c>
      <c r="OO379" s="26">
        <f>IFERROR(Tableau17[[#This Row],[2020-T1-MACRODROITE]]/Tableau17[[#This Row],[2020-T1-MACROTOTALE]],"")</f>
        <v>0.25177304964539005</v>
      </c>
      <c r="OP379" s="26">
        <f>IFERROR(Tableau17[[#This Row],[2020-T1-MACROCENTRE]]/Tableau17[[#This Row],[2020-T1-MACROTOTALE]],"")</f>
        <v>9.9290780141843976E-2</v>
      </c>
      <c r="OQ379" s="26">
        <f>IFERROR(Tableau17[[#This Row],[2020-T1-MACROGAUCHE]]/Tableau17[[#This Row],[2020-T1-MACROTOTALE]],"")</f>
        <v>0.41843971631205673</v>
      </c>
      <c r="OR379" s="26">
        <f>IFERROR(Tableau17[[#This Row],[2020-T1-MACROAUTRE]]/Tableau17[[#This Row],[2020-T1-MACROTOTALE]],"")</f>
        <v>0</v>
      </c>
      <c r="OS379" s="26">
        <f>IFERROR(Tableau17[[#This Row],[2017 (L)-T1-MACROEXTRDROITE]]/Tableau17[[#This Row],[2017 (L)-T1-MACROTOTALE]],"")</f>
        <v>0.28818443804034583</v>
      </c>
      <c r="OT379" s="26">
        <f>IFERROR(Tableau17[[#This Row],[2017 (L)-T1-MACRODROITE]]/Tableau17[[#This Row],[2017 (L)-T1-MACROTOTALE]],"")</f>
        <v>6.0518731988472622E-2</v>
      </c>
      <c r="OU379" s="26">
        <f>IFERROR(Tableau17[[#This Row],[2017 (L)-T1-MACROCENTRE]]/Tableau17[[#This Row],[2017 (L)-T1-MACROTOTALE]],"")</f>
        <v>0.17579250720461095</v>
      </c>
      <c r="OV379" s="26">
        <f>IFERROR(Tableau17[[#This Row],[2017 (L)-T1-MACROGAUCHE]]/Tableau17[[#This Row],[2017 (L)-T1-MACROTOTALE]],"")</f>
        <v>0.45821325648414984</v>
      </c>
      <c r="OW379" s="26">
        <f>IFERROR(Tableau17[[#This Row],[2017 (L)-T1-MACROAUTRE]]/Tableau17[[#This Row],[2017 (L)-T1-MACROTOTALE]],"")</f>
        <v>1.7291066282420751E-2</v>
      </c>
      <c r="OX379" s="26">
        <f>IFERROR(Tableau17[[#This Row],[2017 (L)-T2-MACROEXTRDROITE]]/Tableau17[[#This Row],[2017 (L)-T2-MACROTOTALE]],"")</f>
        <v>0.46520146520146521</v>
      </c>
      <c r="OY379" s="26">
        <f>IFERROR(Tableau17[[#This Row],[2017 (L)-T2-MACRODROITE]]/Tableau17[[#This Row],[2017 (L)-T2-MACROTOTALE]],"")</f>
        <v>0</v>
      </c>
      <c r="OZ379" s="26">
        <f>IFERROR(Tableau17[[#This Row],[2017 (L)-T2-MACROCENTRE]]/Tableau17[[#This Row],[2017 (L)-T2-MACROTOTALE]],"")</f>
        <v>0.53479853479853479</v>
      </c>
      <c r="PA379" s="26">
        <f>IFERROR(Tableau17[[#This Row],[2017 (L)-T2-MACROGAUCHE]]/Tableau17[[#This Row],[2017 (L)-T2-MACROTOTALE]],"")</f>
        <v>0</v>
      </c>
      <c r="PB379" s="26">
        <f>IFERROR(Tableau17[[#This Row],[2017 (L)-T2-MACROAUTRE]]/Tableau17[[#This Row],[2017 (L)-T2-MACROTOTALE]],"")</f>
        <v>0</v>
      </c>
      <c r="PC379" s="26">
        <f>IFERROR(Tableau17[[#This Row],[2008_T1_PROCUS]]/Tableau17[[#This Row],[2008_T1_INSCRITS]],0)</f>
        <v>5.6134723336006415E-3</v>
      </c>
      <c r="PD379" s="26">
        <f>IFERROR(Tableau17[[#This Row],[2008_T2_PROCUS]]/Tableau17[[#This Row],[2008_T2_INSCRITS]],0)</f>
        <v>0</v>
      </c>
      <c r="PE379" s="26">
        <f>Tableau17[[#This Row],[2014_T1_PROCUS]]/Tableau17[[#This Row],[2014_T1_INSCRITS]]</f>
        <v>4.4215180545320561E-3</v>
      </c>
      <c r="PF379" s="26">
        <f>IFERROR(Tableau17[[#This Row],[2014_T2_PROCUS]]/Tableau17[[#This Row],[2014_T2_INSCRITS]],0)</f>
        <v>5.1584377302873984E-3</v>
      </c>
    </row>
    <row r="380" spans="1:422" hidden="1" x14ac:dyDescent="0.2">
      <c r="A380" s="1">
        <v>6</v>
      </c>
      <c r="B380" s="1" t="s">
        <v>448</v>
      </c>
      <c r="C380" s="1" t="s">
        <v>452</v>
      </c>
      <c r="D380" s="1" t="s">
        <v>452</v>
      </c>
      <c r="E380" s="1">
        <v>1205</v>
      </c>
      <c r="F380" s="1">
        <v>5.4300069999999998</v>
      </c>
      <c r="G380" s="1">
        <v>43.307853999999999</v>
      </c>
      <c r="H380" s="3">
        <v>1228</v>
      </c>
      <c r="I380" s="3">
        <v>309</v>
      </c>
      <c r="K380" s="1">
        <v>4</v>
      </c>
      <c r="L380" s="1">
        <v>42</v>
      </c>
      <c r="M380" s="1">
        <v>22</v>
      </c>
      <c r="P380" s="1">
        <v>123</v>
      </c>
      <c r="Q380" s="1">
        <v>30</v>
      </c>
      <c r="R380" s="1">
        <v>79</v>
      </c>
      <c r="S380" s="1">
        <v>60</v>
      </c>
      <c r="T380" s="1">
        <v>18</v>
      </c>
      <c r="U380" s="1">
        <v>378</v>
      </c>
      <c r="V380" s="1">
        <v>1131</v>
      </c>
      <c r="W380" s="1">
        <v>642</v>
      </c>
      <c r="X380" s="1">
        <v>5</v>
      </c>
      <c r="Y380" s="2">
        <v>0.56763925999999998</v>
      </c>
      <c r="Z380" s="1">
        <v>1131</v>
      </c>
      <c r="AA380" s="1">
        <v>666</v>
      </c>
      <c r="AB380" s="1">
        <v>5</v>
      </c>
      <c r="AC380" s="2">
        <v>0.58885942000000002</v>
      </c>
      <c r="AD380" s="1">
        <v>1228</v>
      </c>
      <c r="AE380" s="1">
        <v>388</v>
      </c>
      <c r="AF380" s="2">
        <v>0.31596090999999998</v>
      </c>
      <c r="AG380" s="1">
        <f t="shared" si="5"/>
        <v>309</v>
      </c>
      <c r="AH380" s="1">
        <v>1100</v>
      </c>
      <c r="AI380" s="1">
        <v>665</v>
      </c>
      <c r="AJ380" s="1">
        <v>8</v>
      </c>
      <c r="AK380" s="2">
        <v>0.60454545000000004</v>
      </c>
      <c r="AL380" s="1">
        <v>1098</v>
      </c>
      <c r="AM380" s="1">
        <v>704</v>
      </c>
      <c r="AN380" s="1">
        <v>15</v>
      </c>
      <c r="AO380" s="2">
        <v>0.64116576000000003</v>
      </c>
      <c r="AP380" s="1">
        <v>1134</v>
      </c>
      <c r="AQ380" s="1">
        <v>528</v>
      </c>
      <c r="AR380" s="2">
        <v>0.46560847</v>
      </c>
      <c r="AS380" s="1">
        <v>1134</v>
      </c>
      <c r="AT380" s="1">
        <v>558</v>
      </c>
      <c r="AU380" s="2">
        <v>0.49206348999999999</v>
      </c>
      <c r="AV380" s="1">
        <v>1179</v>
      </c>
      <c r="AW380" s="1">
        <v>570</v>
      </c>
      <c r="AX380" s="2">
        <v>0.48346055999999998</v>
      </c>
      <c r="AY380" s="1">
        <v>1179</v>
      </c>
      <c r="AZ380" s="1">
        <v>477</v>
      </c>
      <c r="BA380" s="2">
        <v>0.40458015000000003</v>
      </c>
      <c r="BB380" s="1">
        <v>1182</v>
      </c>
      <c r="BC380" s="1">
        <v>919</v>
      </c>
      <c r="BD380" s="2">
        <v>0.77749577000000003</v>
      </c>
      <c r="BE380" s="1">
        <v>1182</v>
      </c>
      <c r="BF380" s="1">
        <v>848</v>
      </c>
      <c r="BG380" s="2">
        <v>0.71742808999999996</v>
      </c>
      <c r="BH380" s="1">
        <v>1220</v>
      </c>
      <c r="BI380" s="1">
        <v>539</v>
      </c>
      <c r="BJ380" s="2">
        <v>0.44180328000000002</v>
      </c>
      <c r="BK380" s="1">
        <v>23</v>
      </c>
      <c r="BM380" s="1">
        <v>5</v>
      </c>
      <c r="BN380" s="1">
        <v>17</v>
      </c>
      <c r="BO380" s="1">
        <v>52</v>
      </c>
      <c r="BP380" s="1">
        <v>290</v>
      </c>
      <c r="BQ380" s="1">
        <v>269</v>
      </c>
      <c r="BR380" s="1">
        <v>656</v>
      </c>
      <c r="BU380" s="1">
        <v>376</v>
      </c>
      <c r="BV380" s="1">
        <v>312</v>
      </c>
      <c r="BW380" s="1">
        <v>688</v>
      </c>
      <c r="BY380" s="1">
        <v>61</v>
      </c>
      <c r="BZ380" s="1">
        <v>32</v>
      </c>
      <c r="CB380" s="1">
        <v>22</v>
      </c>
      <c r="CC380" s="1">
        <v>144</v>
      </c>
      <c r="CD380" s="1">
        <v>251</v>
      </c>
      <c r="CE380" s="1">
        <v>116</v>
      </c>
      <c r="CF380" s="1">
        <v>626</v>
      </c>
      <c r="CG380" s="1">
        <v>174</v>
      </c>
      <c r="CH380" s="1">
        <v>323</v>
      </c>
      <c r="CI380" s="1">
        <v>153</v>
      </c>
      <c r="CJ380" s="1">
        <v>650</v>
      </c>
      <c r="CK380" s="1">
        <v>24</v>
      </c>
      <c r="CL380" s="1">
        <v>5</v>
      </c>
      <c r="CO380" s="1">
        <v>24</v>
      </c>
      <c r="CP380" s="1">
        <v>198</v>
      </c>
      <c r="CT380" s="1">
        <v>156</v>
      </c>
      <c r="CU380" s="1">
        <v>103</v>
      </c>
      <c r="CW380" s="1">
        <v>510</v>
      </c>
      <c r="CY380" s="1">
        <v>223</v>
      </c>
      <c r="DA380" s="1">
        <v>297</v>
      </c>
      <c r="DC380" s="1">
        <v>520</v>
      </c>
      <c r="DD380" s="1">
        <v>16</v>
      </c>
      <c r="DE380" s="1">
        <v>7</v>
      </c>
      <c r="DF380" s="1">
        <v>9</v>
      </c>
      <c r="DG380" s="1">
        <v>1</v>
      </c>
      <c r="DH380" s="1">
        <v>3</v>
      </c>
      <c r="DI380" s="1">
        <v>19</v>
      </c>
      <c r="DJ380" s="1">
        <v>2</v>
      </c>
      <c r="DK380" s="1">
        <v>1</v>
      </c>
      <c r="DL380" s="1">
        <v>59</v>
      </c>
      <c r="DM380" s="1">
        <v>112</v>
      </c>
      <c r="DN380" s="1">
        <v>134</v>
      </c>
      <c r="DP380" s="1">
        <v>0</v>
      </c>
      <c r="DR380" s="1">
        <v>184</v>
      </c>
      <c r="DS380" s="1">
        <v>13</v>
      </c>
      <c r="DU380" s="1">
        <v>560</v>
      </c>
      <c r="DX380" s="1">
        <v>224</v>
      </c>
      <c r="DZ380" s="1">
        <v>209</v>
      </c>
      <c r="EA380" s="1">
        <v>433</v>
      </c>
      <c r="EB380" s="1">
        <v>4</v>
      </c>
      <c r="EC380" s="1">
        <v>6</v>
      </c>
      <c r="ED380" s="1">
        <v>1</v>
      </c>
      <c r="EE380" s="1">
        <v>33</v>
      </c>
      <c r="EF380" s="1">
        <v>171</v>
      </c>
      <c r="EG380" s="1">
        <v>36</v>
      </c>
      <c r="EH380" s="1">
        <v>10</v>
      </c>
      <c r="EI380" s="1">
        <v>248</v>
      </c>
      <c r="EJ380" s="1">
        <v>195</v>
      </c>
      <c r="EK380" s="1">
        <v>189</v>
      </c>
      <c r="EL380" s="1">
        <v>7</v>
      </c>
      <c r="EM380" s="1">
        <v>900</v>
      </c>
      <c r="EN380" s="1">
        <v>344</v>
      </c>
      <c r="EO380" s="1">
        <v>429</v>
      </c>
      <c r="EP380" s="1">
        <v>773</v>
      </c>
      <c r="EQ380" s="1">
        <v>1</v>
      </c>
      <c r="ER380" s="1">
        <v>3</v>
      </c>
      <c r="ES380" s="1">
        <v>2</v>
      </c>
      <c r="ET380" s="1">
        <v>24</v>
      </c>
      <c r="EU380" s="1">
        <v>6</v>
      </c>
      <c r="EV380" s="1">
        <v>155</v>
      </c>
      <c r="EW380" s="1">
        <v>46</v>
      </c>
      <c r="EX380" s="1">
        <v>0</v>
      </c>
      <c r="EY380" s="1">
        <v>10</v>
      </c>
      <c r="EZ380" s="1">
        <v>9</v>
      </c>
      <c r="FA380" s="1">
        <v>0</v>
      </c>
      <c r="FB380" s="1">
        <v>0</v>
      </c>
      <c r="FC380" s="1">
        <v>0</v>
      </c>
      <c r="FD380" s="1">
        <v>0</v>
      </c>
      <c r="FE380" s="1">
        <v>0</v>
      </c>
      <c r="FF380" s="1">
        <v>0</v>
      </c>
      <c r="FG380" s="1">
        <v>0</v>
      </c>
      <c r="FH380" s="1">
        <v>22</v>
      </c>
      <c r="FI380" s="1">
        <v>3</v>
      </c>
      <c r="FJ380" s="1">
        <v>22</v>
      </c>
      <c r="FK380" s="1">
        <v>15</v>
      </c>
      <c r="FL380" s="1">
        <v>0</v>
      </c>
      <c r="FM380" s="1">
        <v>74</v>
      </c>
      <c r="FN380" s="1">
        <v>6</v>
      </c>
      <c r="FO380" s="1">
        <v>3</v>
      </c>
      <c r="FP380" s="1">
        <v>115</v>
      </c>
      <c r="FQ380" s="1">
        <v>0</v>
      </c>
      <c r="FR380" s="1">
        <f>SUM(Tableau17[[#This Row],[2019-T1-ALEXANDRE Audric]:[2019-T1-MARIE Florie]])</f>
        <v>516</v>
      </c>
      <c r="FS380" s="1">
        <v>57</v>
      </c>
      <c r="FT380" s="1">
        <v>313</v>
      </c>
      <c r="FU380" s="1">
        <v>0</v>
      </c>
      <c r="FV380" s="1">
        <v>286</v>
      </c>
      <c r="FW380" s="1">
        <v>0</v>
      </c>
      <c r="FX380" s="1">
        <v>656</v>
      </c>
      <c r="FY380" s="1">
        <v>0</v>
      </c>
      <c r="FZ380" s="1">
        <v>376</v>
      </c>
      <c r="GA380" s="1">
        <v>0</v>
      </c>
      <c r="GB380" s="1">
        <v>312</v>
      </c>
      <c r="GC380" s="1">
        <v>0</v>
      </c>
      <c r="GD380" s="1">
        <v>688</v>
      </c>
      <c r="GE380" s="1">
        <v>144</v>
      </c>
      <c r="GF380" s="1">
        <v>312</v>
      </c>
      <c r="GG380" s="1">
        <v>0</v>
      </c>
      <c r="GH380" s="1">
        <v>170</v>
      </c>
      <c r="GI380" s="1">
        <v>0</v>
      </c>
      <c r="GJ380" s="1">
        <v>626</v>
      </c>
      <c r="GK380" s="1">
        <v>174</v>
      </c>
      <c r="GL380" s="1">
        <v>323</v>
      </c>
      <c r="GM380" s="1">
        <v>0</v>
      </c>
      <c r="GN380" s="1">
        <v>153</v>
      </c>
      <c r="GO380" s="1">
        <v>0</v>
      </c>
      <c r="GP380" s="1">
        <v>650</v>
      </c>
      <c r="GQ380" s="1">
        <v>203</v>
      </c>
      <c r="GR380" s="1">
        <v>156</v>
      </c>
      <c r="GS380" s="1">
        <v>0</v>
      </c>
      <c r="GT380" s="1">
        <v>127</v>
      </c>
      <c r="GU380" s="1">
        <v>24</v>
      </c>
      <c r="GV380" s="1">
        <v>510</v>
      </c>
      <c r="GW380" s="1">
        <v>223</v>
      </c>
      <c r="GX380" s="1">
        <v>297</v>
      </c>
      <c r="GY380" s="1">
        <v>0</v>
      </c>
      <c r="GZ380" s="1">
        <v>0</v>
      </c>
      <c r="HA380" s="1">
        <v>0</v>
      </c>
      <c r="HB380" s="1">
        <v>520</v>
      </c>
      <c r="HC380" s="1">
        <v>288</v>
      </c>
      <c r="HD380" s="1">
        <v>171</v>
      </c>
      <c r="HE380" s="1">
        <v>189</v>
      </c>
      <c r="HF380" s="1">
        <v>242</v>
      </c>
      <c r="HG380" s="1">
        <v>10</v>
      </c>
      <c r="HH380" s="1">
        <v>900</v>
      </c>
      <c r="HI380" s="1">
        <v>344</v>
      </c>
      <c r="HJ380" s="1">
        <v>0</v>
      </c>
      <c r="HK380" s="1">
        <v>429</v>
      </c>
      <c r="HL380" s="1">
        <v>0</v>
      </c>
      <c r="HM380" s="1">
        <v>0</v>
      </c>
      <c r="HN380" s="1">
        <v>773</v>
      </c>
      <c r="HO380" s="1">
        <v>180</v>
      </c>
      <c r="HP380" s="1">
        <v>52</v>
      </c>
      <c r="HQ380" s="1">
        <v>115</v>
      </c>
      <c r="HR380" s="1">
        <v>147</v>
      </c>
      <c r="HS380" s="1">
        <v>28</v>
      </c>
      <c r="HT380" s="1">
        <v>522</v>
      </c>
      <c r="HU380" s="1">
        <v>79</v>
      </c>
      <c r="HV380" s="1">
        <v>165</v>
      </c>
      <c r="HW380" s="1">
        <v>34</v>
      </c>
      <c r="HX380" s="1">
        <v>100</v>
      </c>
      <c r="HY380" s="1">
        <v>0</v>
      </c>
      <c r="HZ380" s="1">
        <v>378</v>
      </c>
      <c r="IA380" s="1">
        <v>123</v>
      </c>
      <c r="IB380" s="1">
        <v>135</v>
      </c>
      <c r="IC380" s="1">
        <v>184</v>
      </c>
      <c r="ID380" s="1">
        <v>111</v>
      </c>
      <c r="IE380" s="1">
        <v>7</v>
      </c>
      <c r="IF380" s="1">
        <v>560</v>
      </c>
      <c r="IG380" s="1">
        <v>0</v>
      </c>
      <c r="IH380" s="1">
        <v>224</v>
      </c>
      <c r="II380" s="1">
        <v>209</v>
      </c>
      <c r="IJ380" s="1">
        <v>0</v>
      </c>
      <c r="IK380" s="1">
        <v>0</v>
      </c>
      <c r="IL380" s="1">
        <v>433</v>
      </c>
      <c r="IM380" s="26">
        <f>IFERROR(Tableau17[[#This Row],[LDIV]]/Tableau17[[#This Row],[Total général]],"")</f>
        <v>0</v>
      </c>
      <c r="IN380" s="26">
        <f>IFERROR(Tableau17[[#This Row],[LDVC]]/Tableau17[[#This Row],[Total général]],"")</f>
        <v>1.0582010582010581E-2</v>
      </c>
      <c r="IO380" s="26">
        <f>IFERROR(Tableau17[[#This Row],[LDVD]]/Tableau17[[#This Row],[Total général]],"")</f>
        <v>0.1111111111111111</v>
      </c>
      <c r="IP380" s="26">
        <f>IFERROR(Tableau17[[#This Row],[LDVG]]/Tableau17[[#This Row],[Total général]],"")</f>
        <v>5.8201058201058198E-2</v>
      </c>
      <c r="IQ380" s="26">
        <f>IFERROR(Tableau17[[#This Row],[LEXD]]/Tableau17[[#This Row],[Total général]],"")</f>
        <v>0</v>
      </c>
      <c r="IR380" s="26">
        <f>IFERROR(Tableau17[[#This Row],[LEXG]]/Tableau17[[#This Row],[Total général]],"")</f>
        <v>0</v>
      </c>
      <c r="IS380" s="26">
        <f>IFERROR(Tableau17[[#This Row],[LLR]]/Tableau17[[#This Row],[Total général]],"")</f>
        <v>0.32539682539682541</v>
      </c>
      <c r="IT380" s="26">
        <f>IFERROR(Tableau17[[#This Row],[LREM]]/Tableau17[[#This Row],[Total général]],"")</f>
        <v>7.9365079365079361E-2</v>
      </c>
      <c r="IU380" s="26">
        <f>IFERROR(Tableau17[[#This Row],[LRN]]/Tableau17[[#This Row],[Total général]],"")</f>
        <v>0.20899470899470898</v>
      </c>
      <c r="IV380" s="26">
        <f>IFERROR(Tableau17[[#This Row],[LUG]]/Tableau17[[#This Row],[Total général]],"")</f>
        <v>0.15873015873015872</v>
      </c>
      <c r="IW380" s="26">
        <f>IFERROR(Tableau17[[#This Row],[LVEC]]/Tableau17[[#This Row],[Total général]],"")</f>
        <v>4.7619047619047616E-2</v>
      </c>
      <c r="IX380" s="26">
        <f>IFERROR(Tableau17[[#This Row],[2008-T1-LCMD]]/Tableau17[[#This Row],[2008-T1-TOTAL]],"")</f>
        <v>3.5060975609756101E-2</v>
      </c>
      <c r="IY380" s="26">
        <f>IFERROR(Tableau17[[#This Row],[2008-T1-LDVD]]/Tableau17[[#This Row],[2008-T1-TOTAL]],"")</f>
        <v>0</v>
      </c>
      <c r="IZ380" s="26">
        <f>IFERROR(Tableau17[[#This Row],[2008-T1-LEXD]]/Tableau17[[#This Row],[2008-T1-TOTAL]],"")</f>
        <v>7.621951219512195E-3</v>
      </c>
      <c r="JA380" s="26">
        <f>IFERROR(Tableau17[[#This Row],[2008-T1-LEXG]]/Tableau17[[#This Row],[2008-T1-TOTAL]],"")</f>
        <v>2.5914634146341462E-2</v>
      </c>
      <c r="JB380" s="26">
        <f>IFERROR(Tableau17[[#This Row],[2008-T1-LFN]]/Tableau17[[#This Row],[2008-T1-TOTAL]],"")</f>
        <v>7.926829268292683E-2</v>
      </c>
      <c r="JC380" s="26">
        <f>IFERROR(Tableau17[[#This Row],[2008-T1-LMAJ]]/Tableau17[[#This Row],[2008-T1-TOTAL]],"")</f>
        <v>0.44207317073170732</v>
      </c>
      <c r="JD380" s="26">
        <f>IFERROR(Tableau17[[#This Row],[2008-T1-LUG]]/Tableau17[[#This Row],[2008-T1-TOTAL]],"")</f>
        <v>0.41006097560975607</v>
      </c>
      <c r="JE380" s="26">
        <f>IFERROR(Tableau17[[#This Row],[2008-T2-LFN]]/Tableau17[[#This Row],[2008-T2-TOTAL]],"")</f>
        <v>0</v>
      </c>
      <c r="JF380" s="26">
        <f>IFERROR(Tableau17[[#This Row],[2008-T2-LGC]]/Tableau17[[#This Row],[2008-T2-TOTAL]],"")</f>
        <v>0</v>
      </c>
      <c r="JG380" s="26">
        <f>IFERROR(Tableau17[[#This Row],[2008-T2-LMAJ]]/Tableau17[[#This Row],[2008-T2-TOTAL]],"")</f>
        <v>0.54651162790697672</v>
      </c>
      <c r="JH380" s="26">
        <f>IFERROR(Tableau17[[#This Row],[2008-T2-LUG]]/Tableau17[[#This Row],[2008-T2-TOTAL]],"")</f>
        <v>0.45348837209302323</v>
      </c>
      <c r="JI380" s="26">
        <f>IFERROR(Tableau17[[#This Row],[2014-T1-LDIV]]/Tableau17[[#This Row],[2014-T1-TOTAL]],"")</f>
        <v>0</v>
      </c>
      <c r="JJ380" s="26">
        <f>IFERROR(Tableau17[[#This Row],[2014-T1-LDVD]]/Tableau17[[#This Row],[2014-T1-TOTAL]],"")</f>
        <v>9.7444089456869012E-2</v>
      </c>
      <c r="JK380" s="26">
        <f>IFERROR(Tableau17[[#This Row],[2014-T1-LDVG]]/Tableau17[[#This Row],[2014-T1-TOTAL]],"")</f>
        <v>5.1118210862619806E-2</v>
      </c>
      <c r="JL380" s="26">
        <f>IFERROR(Tableau17[[#This Row],[2014-T1-LEXG]]/Tableau17[[#This Row],[2014-T1-TOTAL]],"")</f>
        <v>0</v>
      </c>
      <c r="JM380" s="26">
        <f>IFERROR(Tableau17[[#This Row],[2014-T1-LFG]]/Tableau17[[#This Row],[2014-T1-TOTAL]],"")</f>
        <v>3.5143769968051117E-2</v>
      </c>
      <c r="JN380" s="26">
        <f>IFERROR(Tableau17[[#This Row],[2014-T1-LFN]]/Tableau17[[#This Row],[2014-T1-TOTAL]],"")</f>
        <v>0.23003194888178913</v>
      </c>
      <c r="JO380" s="26">
        <f>IFERROR(Tableau17[[#This Row],[2014-T1-LUD]]/Tableau17[[#This Row],[2014-T1-TOTAL]],"")</f>
        <v>0.40095846645367411</v>
      </c>
      <c r="JP380" s="26">
        <f>IFERROR(Tableau17[[#This Row],[2014-T1-LUG]]/Tableau17[[#This Row],[2014-T1-TOTAL]],"")</f>
        <v>0.1853035143769968</v>
      </c>
      <c r="JQ380" s="26">
        <f>IFERROR(Tableau17[[#This Row],[2014-T2-LFN]]/Tableau17[[#This Row],[2014-T2-TOTAL]],"")</f>
        <v>0.26769230769230767</v>
      </c>
      <c r="JR380" s="26">
        <f>IFERROR(Tableau17[[#This Row],[2014-T2-LUD]]/Tableau17[[#This Row],[2014-T2-TOTAL]],"")</f>
        <v>0.49692307692307691</v>
      </c>
      <c r="JS380" s="26">
        <f>IFERROR(Tableau17[[#This Row],[2014-T2-LUG]]/Tableau17[[#This Row],[2014-T2-TOTAL]],"")</f>
        <v>0.23538461538461539</v>
      </c>
      <c r="JT380" s="26">
        <f>IFERROR(Tableau17[[#This Row],[2015-T1-BC-DIV]]/Tableau17[[#This Row],[2015-T1-TOTAL]],"")</f>
        <v>4.7058823529411764E-2</v>
      </c>
      <c r="JU380" s="26">
        <f>IFERROR(Tableau17[[#This Row],[2015-T1-BC-DLF]]/Tableau17[[#This Row],[2015-T1-TOTAL]],"")</f>
        <v>9.8039215686274508E-3</v>
      </c>
      <c r="JV380" s="26">
        <f>IFERROR(Tableau17[[#This Row],[2015-T1-BC-DVD]]/Tableau17[[#This Row],[2015-T1-TOTAL]],"")</f>
        <v>0</v>
      </c>
      <c r="JW380" s="26">
        <f>IFERROR(Tableau17[[#This Row],[2015-T1-BC-DVG]]/Tableau17[[#This Row],[2015-T1-TOTAL]],"")</f>
        <v>0</v>
      </c>
      <c r="JX380" s="26">
        <f>IFERROR(Tableau17[[#This Row],[2015-T1-BC-FG]]/Tableau17[[#This Row],[2015-T1-TOTAL]],"")</f>
        <v>4.7058823529411764E-2</v>
      </c>
      <c r="JY380" s="26">
        <f>IFERROR(Tableau17[[#This Row],[2015-T1-BC-FN]]/Tableau17[[#This Row],[2015-T1-TOTAL]],"")</f>
        <v>0.38823529411764707</v>
      </c>
      <c r="JZ380" s="26">
        <f>IFERROR(Tableau17[[#This Row],[2015-T1-BC-MDM]]/Tableau17[[#This Row],[2015-T1-TOTAL]],"")</f>
        <v>0</v>
      </c>
      <c r="KA380" s="26">
        <f>IFERROR(Tableau17[[#This Row],[2015-T1-BC-RDG]]/Tableau17[[#This Row],[2015-T1-TOTAL]],"")</f>
        <v>0</v>
      </c>
      <c r="KB380" s="26">
        <f>IFERROR(Tableau17[[#This Row],[2015-T1-BC-SOC]]/Tableau17[[#This Row],[2015-T1-TOTAL]],"")</f>
        <v>0</v>
      </c>
      <c r="KC380" s="26">
        <f>IFERROR(Tableau17[[#This Row],[2015-T1-BC-UD]]/Tableau17[[#This Row],[2015-T1-TOTAL]],"")</f>
        <v>0.30588235294117649</v>
      </c>
      <c r="KD380" s="26">
        <f>IFERROR(Tableau17[[#This Row],[2015-T1-BC-UG]]/Tableau17[[#This Row],[2015-T1-TOTAL]],"")</f>
        <v>0.20196078431372549</v>
      </c>
      <c r="KE380" s="26">
        <f>IFERROR(Tableau17[[#This Row],[2015-T1-BC-VEC]]/Tableau17[[#This Row],[2015-T1-TOTAL]],"")</f>
        <v>0</v>
      </c>
      <c r="KF380" s="26">
        <f>IFERROR(Tableau17[[#This Row],[2015-T2-BC-DVG]]/Tableau17[[#This Row],[2015-T2-TOTAL]],"")</f>
        <v>0</v>
      </c>
      <c r="KG380" s="26">
        <f>IFERROR(Tableau17[[#This Row],[2015-T2-BC-FN]]/Tableau17[[#This Row],[2015-T2-TOTAL]],"")</f>
        <v>0.42884615384615382</v>
      </c>
      <c r="KH380" s="26">
        <f>IFERROR(Tableau17[[#This Row],[2015-T2-BC-SOC]]/Tableau17[[#This Row],[2015-T2-TOTAL]],"")</f>
        <v>0</v>
      </c>
      <c r="KI380" s="26">
        <f>IFERROR(Tableau17[[#This Row],[2015-T2-BC-UD]]/Tableau17[[#This Row],[2015-T2-TOTAL]],"")</f>
        <v>0.57115384615384612</v>
      </c>
      <c r="KJ380" s="26">
        <f>IFERROR(Tableau17[[#This Row],[2015-T2-BC-UG]]/Tableau17[[#This Row],[2015-T2-TOTAL]],"")</f>
        <v>0</v>
      </c>
      <c r="KK380" s="26">
        <f>IFERROR(Tableau17[[#This Row],[2017 (L)-T1-COM]]/Tableau17[[#This Row],[2017 (L)-T1-TOTAL]],"")</f>
        <v>2.8571428571428571E-2</v>
      </c>
      <c r="KL380" s="26">
        <f>IFERROR(Tableau17[[#This Row],[2017 (L)-T1-DIV]]/Tableau17[[#This Row],[2017 (L)-T1-TOTAL]],"")</f>
        <v>1.2500000000000001E-2</v>
      </c>
      <c r="KM380" s="26">
        <f>IFERROR(Tableau17[[#This Row],[2017 (L)-T1-DLF]]/Tableau17[[#This Row],[2017 (L)-T1-TOTAL]],"")</f>
        <v>1.607142857142857E-2</v>
      </c>
      <c r="KN380" s="26">
        <f>IFERROR(Tableau17[[#This Row],[2017 (L)-T1-DVD]]/Tableau17[[#This Row],[2017 (L)-T1-TOTAL]],"")</f>
        <v>1.7857142857142857E-3</v>
      </c>
      <c r="KO380" s="26">
        <f>IFERROR(Tableau17[[#This Row],[2017 (L)-T1-DVG]]/Tableau17[[#This Row],[2017 (L)-T1-TOTAL]],"")</f>
        <v>5.3571428571428572E-3</v>
      </c>
      <c r="KP380" s="26">
        <f>IFERROR(Tableau17[[#This Row],[2017 (L)-T1-ECO]]/Tableau17[[#This Row],[2017 (L)-T1-TOTAL]],"")</f>
        <v>3.3928571428571426E-2</v>
      </c>
      <c r="KQ380" s="26">
        <f>IFERROR(Tableau17[[#This Row],[2017 (L)-T1-EXD]]/Tableau17[[#This Row],[2017 (L)-T1-TOTAL]],"")</f>
        <v>3.5714285714285713E-3</v>
      </c>
      <c r="KR380" s="26">
        <f>IFERROR(Tableau17[[#This Row],[2017 (L)-T1-EXG]]/Tableau17[[#This Row],[2017 (L)-T1-TOTAL]],"")</f>
        <v>1.7857142857142857E-3</v>
      </c>
      <c r="KS380" s="26">
        <f>IFERROR(Tableau17[[#This Row],[2017 (L)-T1-FI]]/Tableau17[[#This Row],[2017 (L)-T1-TOTAL]],"")</f>
        <v>0.10535714285714286</v>
      </c>
      <c r="KT380" s="26">
        <f>IFERROR(Tableau17[[#This Row],[2017 (L)-T1-FN]]/Tableau17[[#This Row],[2017 (L)-T1-TOTAL]],"")</f>
        <v>0.2</v>
      </c>
      <c r="KU380" s="26">
        <f>IFERROR(Tableau17[[#This Row],[2017 (L)-T1-LR]]/Tableau17[[#This Row],[2017 (L)-T1-TOTAL]],"")</f>
        <v>0.2392857142857143</v>
      </c>
      <c r="KV380" s="26">
        <f>IFERROR(Tableau17[[#This Row],[2017 (L)-T1-MDM]]/Tableau17[[#This Row],[2017 (L)-T1-TOTAL]],"")</f>
        <v>0</v>
      </c>
      <c r="KW380" s="26">
        <f>IFERROR(Tableau17[[#This Row],[2017 (L)-T1-RDG]]/Tableau17[[#This Row],[2017 (L)-T1-TOTAL]],"")</f>
        <v>0</v>
      </c>
      <c r="KX380" s="26">
        <f>IFERROR(Tableau17[[#This Row],[2017 (L)-T1-REG]]/Tableau17[[#This Row],[2017 (L)-T1-TOTAL]],"")</f>
        <v>0</v>
      </c>
      <c r="KY380" s="26">
        <f>IFERROR(Tableau17[[#This Row],[2017 (L)-T1-REM]]/Tableau17[[#This Row],[2017 (L)-T1-TOTAL]],"")</f>
        <v>0.32857142857142857</v>
      </c>
      <c r="KZ380" s="26">
        <f>IFERROR(Tableau17[[#This Row],[2017 (L)-T1-SOC]]/Tableau17[[#This Row],[2017 (L)-T1-TOTAL]],"")</f>
        <v>2.3214285714285715E-2</v>
      </c>
      <c r="LA380" s="26">
        <f>IFERROR(Tableau17[[#This Row],[2017 (L)-T1-UDI]]/Tableau17[[#This Row],[2017 (L)-T1-TOTAL]],"")</f>
        <v>0</v>
      </c>
      <c r="LB380" s="26">
        <f>IFERROR(Tableau17[[#This Row],[2017 (L)-T2-FI]]/Tableau17[[#This Row],[2017 (L)-T2-TOTAL]],"")</f>
        <v>0</v>
      </c>
      <c r="LC380" s="26">
        <f>IFERROR(Tableau17[[#This Row],[2017 (L)-T2-FN]]/Tableau17[[#This Row],[2017 (L)-T2-TOTAL]],"")</f>
        <v>0</v>
      </c>
      <c r="LD380" s="26">
        <f>IFERROR(Tableau17[[#This Row],[2017 (L)-T2-LR]]/Tableau17[[#This Row],[2017 (L)-T2-TOTAL]],"")</f>
        <v>0.51732101616628179</v>
      </c>
      <c r="LE380" s="26">
        <f>IFERROR(Tableau17[[#This Row],[2017 (L)-T2-MDM]]/Tableau17[[#This Row],[2017 (L)-T2-TOTAL]],"")</f>
        <v>0</v>
      </c>
      <c r="LF380" s="26">
        <f>IFERROR(Tableau17[[#This Row],[2017 (L)-T2-REM]]/Tableau17[[#This Row],[2017 (L)-T2-TOTAL]],"")</f>
        <v>0.48267898383371827</v>
      </c>
      <c r="LG380" s="26">
        <f>IFERROR(Tableau17[[#This Row],[2017-T1-ARTHAUD Nathalie]]/Tableau17[[#This Row],[2017-T1-TOTAL]],"")</f>
        <v>4.4444444444444444E-3</v>
      </c>
      <c r="LH380" s="26">
        <f>IFERROR(Tableau17[[#This Row],[2017-T1-ASSELINEAU Fran]]/Tableau17[[#This Row],[2017-T1-TOTAL]],"")</f>
        <v>6.6666666666666671E-3</v>
      </c>
      <c r="LI380" s="26">
        <f>IFERROR(Tableau17[[#This Row],[2017-T1-CHEMINADE Jacques]]/Tableau17[[#This Row],[2017-T1-TOTAL]],"")</f>
        <v>1.1111111111111111E-3</v>
      </c>
      <c r="LJ380" s="26">
        <f>IFERROR(Tableau17[[#This Row],[2017-T1-DUPONT-AIGNAN Nicolas]]/Tableau17[[#This Row],[2017-T1-TOTAL]],"")</f>
        <v>3.6666666666666667E-2</v>
      </c>
      <c r="LK380" s="26">
        <f>IFERROR(Tableau17[[#This Row],[2017-T1-FILLON Fran]]/Tableau17[[#This Row],[2017-T1-TOTAL]],"")</f>
        <v>0.19</v>
      </c>
      <c r="LL380" s="26">
        <f>IFERROR(Tableau17[[#This Row],[2017-T1-HAMON Beno]]/Tableau17[[#This Row],[2017-T1-TOTAL]],"")</f>
        <v>0.04</v>
      </c>
      <c r="LM380" s="26">
        <f>IFERROR(Tableau17[[#This Row],[2017-T1-LASSALLE Jean]]/Tableau17[[#This Row],[2017-T1-TOTAL]],"")</f>
        <v>1.1111111111111112E-2</v>
      </c>
      <c r="LN380" s="26">
        <f>IFERROR(Tableau17[[#This Row],[2017-T1-LE PEN Marine]]/Tableau17[[#This Row],[2017-T1-TOTAL]],"")</f>
        <v>0.27555555555555555</v>
      </c>
      <c r="LO380" s="26">
        <f>IFERROR(Tableau17[[#This Row],[2017-T1-M Jean-Luc]]/Tableau17[[#This Row],[2017-T1-TOTAL]],"")</f>
        <v>0.21666666666666667</v>
      </c>
      <c r="LP380" s="26">
        <f>IFERROR(Tableau17[[#This Row],[2017-T1-MACRON Emmanuel]]/Tableau17[[#This Row],[2017-T1-TOTAL]],"")</f>
        <v>0.21</v>
      </c>
      <c r="LQ380" s="26">
        <f>IFERROR(Tableau17[[#This Row],[2017-T1-POUTOU Philippe]]/Tableau17[[#This Row],[2017-T1-TOTAL]],"")</f>
        <v>7.7777777777777776E-3</v>
      </c>
      <c r="LR380" s="26">
        <f>IFERROR(Tableau17[[#This Row],[2017-T2-LE PEN Marine]]/Tableau17[[#This Row],[2017-T2-TOTAL]],"")</f>
        <v>0.44501940491591202</v>
      </c>
      <c r="LS380" s="26">
        <f>IFERROR(Tableau17[[#This Row],[2017-T2-MACRON Emmanuel]]/Tableau17[[#This Row],[2017-T2-TOTAL]],"")</f>
        <v>0.55498059508408792</v>
      </c>
      <c r="LT380" s="26">
        <f>IFERROR(Tableau17[[#This Row],[2019-T1-ALEXANDRE Audric]]/Tableau17[[#This Row],[2019-T1-TOTAL]],"")</f>
        <v>1.937984496124031E-3</v>
      </c>
      <c r="LU380" s="26">
        <f>IFERROR(Tableau17[[#This Row],[2019-T1-ARTHAUD Nathalie]]/Tableau17[[#This Row],[2019-T1-TOTAL]],"")</f>
        <v>5.8139534883720929E-3</v>
      </c>
      <c r="LV380" s="26">
        <f>IFERROR(Tableau17[[#This Row],[2019-T1-ASSELINEAU François]]/Tableau17[[#This Row],[2019-T1-TOTAL]],"")</f>
        <v>3.875968992248062E-3</v>
      </c>
      <c r="LW380" s="26">
        <f>IFERROR(Tableau17[[#This Row],[2019-T1-AUBRY Manon]]/Tableau17[[#This Row],[2019-T1-TOTAL]],"")</f>
        <v>4.6511627906976744E-2</v>
      </c>
      <c r="LX380" s="26">
        <f>IFERROR(Tableau17[[#This Row],[2019-T1-AZERGUI Nagib]]/Tableau17[[#This Row],[2019-T1-TOTAL]],"")</f>
        <v>1.1627906976744186E-2</v>
      </c>
      <c r="LY380" s="26">
        <f>IFERROR(Tableau17[[#This Row],[2019-T1-BARDELLA Jordan]]/Tableau17[[#This Row],[2019-T1-TOTAL]],"")</f>
        <v>0.30038759689922478</v>
      </c>
      <c r="LZ380" s="26">
        <f>IFERROR(Tableau17[[#This Row],[2019-T1-BELLAMY François-Xavier]]/Tableau17[[#This Row],[2019-T1-TOTAL]],"")</f>
        <v>8.9147286821705432E-2</v>
      </c>
      <c r="MA380" s="26">
        <f>IFERROR(Tableau17[[#This Row],[2019-T1-BIDOU Olivier]]/Tableau17[[#This Row],[2019-T1-TOTAL]],"")</f>
        <v>0</v>
      </c>
      <c r="MB380" s="26">
        <f>IFERROR(Tableau17[[#This Row],[2019-T1-BOURG Dominique]]/Tableau17[[#This Row],[2019-T1-TOTAL]],"")</f>
        <v>1.937984496124031E-2</v>
      </c>
      <c r="MC380" s="26">
        <f>IFERROR(Tableau17[[#This Row],[2019-T1-BROSSAT Ian]]/Tableau17[[#This Row],[2019-T1-TOTAL]],"")</f>
        <v>1.7441860465116279E-2</v>
      </c>
      <c r="MD380" s="26">
        <f>IFERROR(Tableau17[[#This Row],[2019-T1-CAILLAUD Sophie]]/Tableau17[[#This Row],[2019-T1-TOTAL]],"")</f>
        <v>0</v>
      </c>
      <c r="ME380" s="26">
        <f>IFERROR(Tableau17[[#This Row],[2019-T1-CAMUS Renaud]]/Tableau17[[#This Row],[2019-T1-TOTAL]],"")</f>
        <v>0</v>
      </c>
      <c r="MF380" s="26">
        <f>IFERROR(Tableau17[[#This Row],[2019-T1-CHALENÇON Christophe]]/Tableau17[[#This Row],[2019-T1-TOTAL]],"")</f>
        <v>0</v>
      </c>
      <c r="MG380" s="26">
        <f>IFERROR(Tableau17[[#This Row],[2019-T1-CORBET Cathy Denise Ginette]]/Tableau17[[#This Row],[2019-T1-TOTAL]],"")</f>
        <v>0</v>
      </c>
      <c r="MH380" s="26">
        <f>IFERROR(Tableau17[[#This Row],[2019-T1-DE PREVOISIN Robert]]/Tableau17[[#This Row],[2019-T1-TOTAL]],"")</f>
        <v>0</v>
      </c>
      <c r="MI380" s="26">
        <f>IFERROR(Tableau17[[#This Row],[2019-T1-DELFEL Thérèse]]/Tableau17[[#This Row],[2019-T1-TOTAL]],"")</f>
        <v>0</v>
      </c>
      <c r="MJ380" s="26">
        <f>IFERROR(Tableau17[[#This Row],[2019-T1-DIEUMEGARD Pierre]]/Tableau17[[#This Row],[2019-T1-TOTAL]],"")</f>
        <v>0</v>
      </c>
      <c r="MK380" s="26">
        <f>IFERROR(Tableau17[[#This Row],[2019-T1-DUPONT-AIGNAN Nicolas]]/Tableau17[[#This Row],[2019-T1-TOTAL]],"")</f>
        <v>4.2635658914728682E-2</v>
      </c>
      <c r="ML380" s="26">
        <f>IFERROR(Tableau17[[#This Row],[2019-T1-GERNIGON Yves]]/Tableau17[[#This Row],[2019-T1-TOTAL]],"")</f>
        <v>5.8139534883720929E-3</v>
      </c>
      <c r="MM380" s="26">
        <f>IFERROR(Tableau17[[#This Row],[2019-T1-GLUCKSMANN Raphaël]]/Tableau17[[#This Row],[2019-T1-TOTAL]],"")</f>
        <v>4.2635658914728682E-2</v>
      </c>
      <c r="MN380" s="26">
        <f>IFERROR(Tableau17[[#This Row],[2019-T1-HAMON Benoît]]/Tableau17[[#This Row],[2019-T1-TOTAL]],"")</f>
        <v>2.9069767441860465E-2</v>
      </c>
      <c r="MO380" s="26">
        <f>IFERROR(Tableau17[[#This Row],[2019-T1-HELGEN Gilles]]/Tableau17[[#This Row],[2019-T1-TOTAL]],"")</f>
        <v>0</v>
      </c>
      <c r="MP380" s="26">
        <f>IFERROR(Tableau17[[#This Row],[2019-T1-JADOT Yannick]]/Tableau17[[#This Row],[2019-T1-TOTAL]],"")</f>
        <v>0.1434108527131783</v>
      </c>
      <c r="MQ380" s="26">
        <f>IFERROR(Tableau17[[#This Row],[2019-T1-LAGARDE Jean-Christophe]]/Tableau17[[#This Row],[2019-T1-TOTAL]],"")</f>
        <v>1.1627906976744186E-2</v>
      </c>
      <c r="MR380" s="26">
        <f>IFERROR(Tableau17[[#This Row],[2019-T1-LALANNE Francis]]/Tableau17[[#This Row],[2019-T1-TOTAL]],"")</f>
        <v>5.8139534883720929E-3</v>
      </c>
      <c r="MS380" s="26">
        <f>IFERROR(Tableau17[[#This Row],[2019-T1-LOISEAU Nathalie]]/Tableau17[[#This Row],[2019-T1-TOTAL]],"")</f>
        <v>0.22286821705426357</v>
      </c>
      <c r="MT380" s="26">
        <f>IFERROR(Tableau17[[#This Row],[2019-T1-MARIE Florie]]/Tableau17[[#This Row],[2019-T1-TOTAL]],"")</f>
        <v>0</v>
      </c>
      <c r="MU380" s="26">
        <f>IFERROR(Tableau17[[#This Row],[2008-T1-MACROEXTRDROITE]]/Tableau17[[#This Row],[2008-T1-MACROTOTALE]],"")</f>
        <v>8.6890243902439018E-2</v>
      </c>
      <c r="MV380" s="26">
        <f>IFERROR(Tableau17[[#This Row],[2008-T1-MACRODROITE]]/Tableau17[[#This Row],[2008-T1-MACROTOTALE]],"")</f>
        <v>0.47713414634146339</v>
      </c>
      <c r="MW380" s="26">
        <f>IFERROR(Tableau17[[#This Row],[2008-T1-MACROCENTRE]]/Tableau17[[#This Row],[2008-T1-MACROTOTALE]],"")</f>
        <v>0</v>
      </c>
      <c r="MX380" s="26">
        <f>IFERROR(Tableau17[[#This Row],[2008-T1-MACROGAUCHE]]/Tableau17[[#This Row],[2008-T1-MACROTOTALE]],"")</f>
        <v>0.43597560975609756</v>
      </c>
      <c r="MY380" s="26">
        <f>IFERROR(Tableau17[[#This Row],[2008-T1-MACROAUTRE]]/Tableau17[[#This Row],[2008-T1-MACROTOTALE]],"")</f>
        <v>0</v>
      </c>
      <c r="MZ380" s="26">
        <f>IFERROR(Tableau17[[#This Row],[2008-T2-MACROEXTRDROITE]]/Tableau17[[#This Row],[2008-T2-MACROTOTALE]],"")</f>
        <v>0</v>
      </c>
      <c r="NA380" s="26">
        <f>IFERROR(Tableau17[[#This Row],[2008-T2-MACRODROITE]]/Tableau17[[#This Row],[2008-T2-MACROTOTALE]],"")</f>
        <v>0.54651162790697672</v>
      </c>
      <c r="NB380" s="26">
        <f>IFERROR(Tableau17[[#This Row],[2008-T2-MACROCENTRE]]/Tableau17[[#This Row],[2008-T2-MACROTOTALE]],"")</f>
        <v>0</v>
      </c>
      <c r="NC380" s="26">
        <f>IFERROR(Tableau17[[#This Row],[2008-T2-MACROGAUCHE]]/Tableau17[[#This Row],[2008-T2-MACROTOTALE]],"")</f>
        <v>0.45348837209302323</v>
      </c>
      <c r="ND380" s="26">
        <f>IFERROR(Tableau17[[#This Row],[2008-T2-MACROAUTRE]]/Tableau17[[#This Row],[2008-T2-MACROTOTALE]],"")</f>
        <v>0</v>
      </c>
      <c r="NE380" s="26">
        <f>IFERROR(Tableau17[[#This Row],[2014-T1-MACROEXTRDROITE]]/Tableau17[[#This Row],[2014-T1-MACROTOTALE]],"")</f>
        <v>0.23003194888178913</v>
      </c>
      <c r="NF380" s="26">
        <f>IFERROR(Tableau17[[#This Row],[2014-T1-MACRODROITE]]/Tableau17[[#This Row],[2014-T1-MACROTOTALE]],"")</f>
        <v>0.49840255591054311</v>
      </c>
      <c r="NG380" s="26">
        <f>IFERROR(Tableau17[[#This Row],[2014-T1-MACROCENTRE]]/Tableau17[[#This Row],[2014-T1-MACROTOTALE]],"")</f>
        <v>0</v>
      </c>
      <c r="NH380" s="26">
        <f>IFERROR(Tableau17[[#This Row],[2014-T1-MACROGAUCHE]]/Tableau17[[#This Row],[2014-T1-MACROTOTALE]],"")</f>
        <v>0.27156549520766771</v>
      </c>
      <c r="NI380" s="26">
        <f>IFERROR(Tableau17[[#This Row],[2014-T1-MACROAUTRE]]/Tableau17[[#This Row],[2014-T1-MACROTOTALE]],"")</f>
        <v>0</v>
      </c>
      <c r="NJ380" s="26">
        <f>IFERROR(Tableau17[[#This Row],[2014-T2-MACROEXTRDROITE]]/Tableau17[[#This Row],[2014-T2-MACROTOTALE]],"")</f>
        <v>0.26769230769230767</v>
      </c>
      <c r="NK380" s="26">
        <f>IFERROR(Tableau17[[#This Row],[2014-T2-MACRODROITE]]/Tableau17[[#This Row],[2014-T2-MACROTOTALE]],"")</f>
        <v>0.49692307692307691</v>
      </c>
      <c r="NL380" s="26">
        <f>IFERROR(Tableau17[[#This Row],[2014-T2-MACROCENTRE]]/Tableau17[[#This Row],[2014-T2-MACROTOTALE]],"")</f>
        <v>0</v>
      </c>
      <c r="NM380" s="26">
        <f>IFERROR(Tableau17[[#This Row],[2014-T2-MACROGAUCHE]]/Tableau17[[#This Row],[2014-T2-MACROTOTALE]],"")</f>
        <v>0.23538461538461539</v>
      </c>
      <c r="NN380" s="26">
        <f>IFERROR(Tableau17[[#This Row],[2014-T2-MACROAUTRE]]/Tableau17[[#This Row],[2014-T2-MACROTOTALE]],"")</f>
        <v>0</v>
      </c>
      <c r="NO380" s="26">
        <f>IFERROR( Tableau17[[#This Row],[2015-T1-MACROEXTRDROITE]]/Tableau17[[#This Row],[2015-T1-MACROTOTALE]],"")</f>
        <v>0.39803921568627448</v>
      </c>
      <c r="NP380" s="26">
        <f>IFERROR(Tableau17[[#This Row],[2015-T1-MACRODROITE]]/Tableau17[[#This Row],[2015-T1-MACROTOTALE]],"")</f>
        <v>0.30588235294117649</v>
      </c>
      <c r="NQ380" s="26">
        <f>IFERROR(Tableau17[[#This Row],[2015-T1-MACROCENTRE]]/Tableau17[[#This Row],[2015-T1-MACROTOTALE]],"")</f>
        <v>0</v>
      </c>
      <c r="NR380" s="26">
        <f>IFERROR(Tableau17[[#This Row],[2015-T1-MACROGAUCHE]]/Tableau17[[#This Row],[2015-T1-MACROTOTALE]],"")</f>
        <v>0.24901960784313726</v>
      </c>
      <c r="NS380" s="26">
        <f>IFERROR(Tableau17[[#This Row],[2015-T1-MACROAUTRE]]/Tableau17[[#This Row],[2015-T1-MACROTOTALE]],"")</f>
        <v>4.7058823529411764E-2</v>
      </c>
      <c r="NT380" s="26">
        <f>IFERROR(Tableau17[[#This Row],[2015-T2-MACROEXTRDROITE]]/Tableau17[[#This Row],[2015-T2-MACROTOTALE]],"")</f>
        <v>0.42884615384615382</v>
      </c>
      <c r="NU380" s="26">
        <f>IFERROR(Tableau17[[#This Row],[2015-T2-MACRODROITE]]/Tableau17[[#This Row],[2015-T2-MACROTOTALE]],"")</f>
        <v>0.57115384615384612</v>
      </c>
      <c r="NV380" s="26">
        <f>IFERROR(Tableau17[[#This Row],[2015-T2-MACROCENTRE]]/Tableau17[[#This Row],[2015-T2-MACROTOTALE]],"")</f>
        <v>0</v>
      </c>
      <c r="NW380" s="26">
        <f>IFERROR(Tableau17[[#This Row],[2015-T2-MACROGAUCHE]]/Tableau17[[#This Row],[2015-T2-MACROTOTALE]],"")</f>
        <v>0</v>
      </c>
      <c r="NX380" s="26">
        <f>IFERROR(Tableau17[[#This Row],[2015-T2-MACROAUTRE]]/Tableau17[[#This Row],[2015-T2-MACROTOTALE]],"")</f>
        <v>0</v>
      </c>
      <c r="NY380" s="26">
        <f>IFERROR(Tableau17[[#This Row],[2017-T1-MACROEXTRDROITE]]/Tableau17[[#This Row],[2017-T1-MACROTOTALE]],"")</f>
        <v>0.32</v>
      </c>
      <c r="NZ380" s="26">
        <f>IFERROR(Tableau17[[#This Row],[2017-T1-MACRODROITE]]/Tableau17[[#This Row],[2017-T1-MACROTOTALE]],"")</f>
        <v>0.19</v>
      </c>
      <c r="OA380" s="26">
        <f>IFERROR(Tableau17[[#This Row],[2017-T1-MACROCENTRE]]/Tableau17[[#This Row],[2017-T1-MACROTOTALE]],"")</f>
        <v>0.21</v>
      </c>
      <c r="OB380" s="26">
        <f>IFERROR(Tableau17[[#This Row],[2017-T1-MACROGAUCHE]]/Tableau17[[#This Row],[2017-T1-MACROTOTALE]],"")</f>
        <v>0.2688888888888889</v>
      </c>
      <c r="OC380" s="26">
        <f>IFERROR(Tableau17[[#This Row],[2017-T1-MACROAUTRE]]/Tableau17[[#This Row],[2017-T1-MACROTOTALE]],"")</f>
        <v>1.1111111111111112E-2</v>
      </c>
      <c r="OD380" s="26">
        <f>IFERROR(Tableau17[[#This Row],[2017-T2-MACROEXTRDROITE]]/Tableau17[[#This Row],[2017-T2-MACROTOTALE]],"")</f>
        <v>0.44501940491591202</v>
      </c>
      <c r="OE380" s="26">
        <f>IFERROR(Tableau17[[#This Row],[2017-T2-MACRODROITE]]/Tableau17[[#This Row],[2017-T2-MACROTOTALE]],"")</f>
        <v>0</v>
      </c>
      <c r="OF380" s="26">
        <f>IFERROR(Tableau17[[#This Row],[2017-T2-MACROCENTRE]]/Tableau17[[#This Row],[2017-T2-MACROTOTALE]],"")</f>
        <v>0.55498059508408792</v>
      </c>
      <c r="OG380" s="26">
        <f>IFERROR(Tableau17[[#This Row],[2017-T2-MACROGAUCHE]]/Tableau17[[#This Row],[2017-T2-MACROTOTALE]],"")</f>
        <v>0</v>
      </c>
      <c r="OH380" s="26">
        <f>IFERROR(Tableau17[[#This Row],[2017-T2-MACROAUTRE]]/Tableau17[[#This Row],[2017-T2-MACROTOTALE]],"")</f>
        <v>0</v>
      </c>
      <c r="OI380" s="26">
        <f>IFERROR(Tableau17[[#This Row],[2019-T1-MACROEXTRDROITE]]/Tableau17[[#This Row],[2019-T1-MACROTOTALE]],"")</f>
        <v>0.34482758620689657</v>
      </c>
      <c r="OJ380" s="26">
        <f>IFERROR(Tableau17[[#This Row],[2019-T1-MACRODROITE]]/Tableau17[[#This Row],[2019-T1-MACROTOTALE]],"")</f>
        <v>9.9616858237547887E-2</v>
      </c>
      <c r="OK380" s="26">
        <f>IFERROR(Tableau17[[#This Row],[2019-T1-MACROCENTRE]]/Tableau17[[#This Row],[2019-T1-MACROTOTALE]],"")</f>
        <v>0.22030651340996169</v>
      </c>
      <c r="OL380" s="26">
        <f>IFERROR(Tableau17[[#This Row],[2019-T1-MACROGAUCHE]]/Tableau17[[#This Row],[2019-T1-MACROTOTALE]],"")</f>
        <v>0.28160919540229884</v>
      </c>
      <c r="OM380" s="26">
        <f>IFERROR(Tableau17[[#This Row],[2019-T1-MACROAUTRE]]/Tableau17[[#This Row],[2019-T1-MACROTOTALE]],"")</f>
        <v>5.3639846743295021E-2</v>
      </c>
      <c r="ON380" s="26">
        <f>IFERROR(Tableau17[[#This Row],[2020-T1-MACROEXTRDROITE]]/Tableau17[[#This Row],[2020-T1-MACROTOTALE]],"")</f>
        <v>0.20899470899470898</v>
      </c>
      <c r="OO380" s="26">
        <f>IFERROR(Tableau17[[#This Row],[2020-T1-MACRODROITE]]/Tableau17[[#This Row],[2020-T1-MACROTOTALE]],"")</f>
        <v>0.43650793650793651</v>
      </c>
      <c r="OP380" s="26">
        <f>IFERROR(Tableau17[[#This Row],[2020-T1-MACROCENTRE]]/Tableau17[[#This Row],[2020-T1-MACROTOTALE]],"")</f>
        <v>8.9947089947089942E-2</v>
      </c>
      <c r="OQ380" s="26">
        <f>IFERROR(Tableau17[[#This Row],[2020-T1-MACROGAUCHE]]/Tableau17[[#This Row],[2020-T1-MACROTOTALE]],"")</f>
        <v>0.26455026455026454</v>
      </c>
      <c r="OR380" s="26">
        <f>IFERROR(Tableau17[[#This Row],[2020-T1-MACROAUTRE]]/Tableau17[[#This Row],[2020-T1-MACROTOTALE]],"")</f>
        <v>0</v>
      </c>
      <c r="OS380" s="26">
        <f>IFERROR(Tableau17[[#This Row],[2017 (L)-T1-MACROEXTRDROITE]]/Tableau17[[#This Row],[2017 (L)-T1-MACROTOTALE]],"")</f>
        <v>0.21964285714285714</v>
      </c>
      <c r="OT380" s="26">
        <f>IFERROR(Tableau17[[#This Row],[2017 (L)-T1-MACRODROITE]]/Tableau17[[#This Row],[2017 (L)-T1-MACROTOTALE]],"")</f>
        <v>0.24107142857142858</v>
      </c>
      <c r="OU380" s="26">
        <f>IFERROR(Tableau17[[#This Row],[2017 (L)-T1-MACROCENTRE]]/Tableau17[[#This Row],[2017 (L)-T1-MACROTOTALE]],"")</f>
        <v>0.32857142857142857</v>
      </c>
      <c r="OV380" s="26">
        <f>IFERROR(Tableau17[[#This Row],[2017 (L)-T1-MACROGAUCHE]]/Tableau17[[#This Row],[2017 (L)-T1-MACROTOTALE]],"")</f>
        <v>0.1982142857142857</v>
      </c>
      <c r="OW380" s="26">
        <f>IFERROR(Tableau17[[#This Row],[2017 (L)-T1-MACROAUTRE]]/Tableau17[[#This Row],[2017 (L)-T1-MACROTOTALE]],"")</f>
        <v>1.2500000000000001E-2</v>
      </c>
      <c r="OX380" s="26">
        <f>IFERROR(Tableau17[[#This Row],[2017 (L)-T2-MACROEXTRDROITE]]/Tableau17[[#This Row],[2017 (L)-T2-MACROTOTALE]],"")</f>
        <v>0</v>
      </c>
      <c r="OY380" s="26">
        <f>IFERROR(Tableau17[[#This Row],[2017 (L)-T2-MACRODROITE]]/Tableau17[[#This Row],[2017 (L)-T2-MACROTOTALE]],"")</f>
        <v>0.51732101616628179</v>
      </c>
      <c r="OZ380" s="26">
        <f>IFERROR(Tableau17[[#This Row],[2017 (L)-T2-MACROCENTRE]]/Tableau17[[#This Row],[2017 (L)-T2-MACROTOTALE]],"")</f>
        <v>0.48267898383371827</v>
      </c>
      <c r="PA380" s="26">
        <f>IFERROR(Tableau17[[#This Row],[2017 (L)-T2-MACROGAUCHE]]/Tableau17[[#This Row],[2017 (L)-T2-MACROTOTALE]],"")</f>
        <v>0</v>
      </c>
      <c r="PB380" s="26">
        <f>IFERROR(Tableau17[[#This Row],[2017 (L)-T2-MACROAUTRE]]/Tableau17[[#This Row],[2017 (L)-T2-MACROTOTALE]],"")</f>
        <v>0</v>
      </c>
      <c r="PC380" s="26">
        <f>IFERROR(Tableau17[[#This Row],[2008_T1_PROCUS]]/Tableau17[[#This Row],[2008_T1_INSCRITS]],0)</f>
        <v>7.2727272727272727E-3</v>
      </c>
      <c r="PD380" s="26">
        <f>IFERROR(Tableau17[[#This Row],[2008_T2_PROCUS]]/Tableau17[[#This Row],[2008_T2_INSCRITS]],0)</f>
        <v>1.3661202185792349E-2</v>
      </c>
      <c r="PE380" s="26">
        <f>Tableau17[[#This Row],[2014_T1_PROCUS]]/Tableau17[[#This Row],[2014_T1_INSCRITS]]</f>
        <v>4.4208664898320073E-3</v>
      </c>
      <c r="PF380" s="26">
        <f>IFERROR(Tableau17[[#This Row],[2014_T2_PROCUS]]/Tableau17[[#This Row],[2014_T2_INSCRITS]],0)</f>
        <v>4.4208664898320073E-3</v>
      </c>
    </row>
    <row r="381" spans="1:422" hidden="1" x14ac:dyDescent="0.2">
      <c r="A381" s="1">
        <v>5</v>
      </c>
      <c r="B381" s="1" t="s">
        <v>378</v>
      </c>
      <c r="C381" s="1" t="s">
        <v>399</v>
      </c>
      <c r="D381" s="1" t="s">
        <v>399</v>
      </c>
      <c r="E381" s="1">
        <v>967</v>
      </c>
      <c r="F381" s="1">
        <v>5.4205550000000002</v>
      </c>
      <c r="G381" s="1">
        <v>43.254085000000003</v>
      </c>
      <c r="H381" s="3">
        <v>600</v>
      </c>
      <c r="I381" s="3">
        <v>120</v>
      </c>
      <c r="L381" s="1">
        <v>12</v>
      </c>
      <c r="M381" s="1">
        <v>10</v>
      </c>
      <c r="P381" s="1">
        <v>56</v>
      </c>
      <c r="Q381" s="1">
        <v>9</v>
      </c>
      <c r="R381" s="1">
        <v>59</v>
      </c>
      <c r="S381" s="1">
        <v>30</v>
      </c>
      <c r="T381" s="1">
        <v>28</v>
      </c>
      <c r="U381" s="1">
        <v>204</v>
      </c>
      <c r="V381" s="1">
        <v>683</v>
      </c>
      <c r="W381" s="1">
        <v>380</v>
      </c>
      <c r="X381" s="1">
        <v>3</v>
      </c>
      <c r="Y381" s="2">
        <v>0.55636896000000002</v>
      </c>
      <c r="Z381" s="1">
        <v>682</v>
      </c>
      <c r="AA381" s="1">
        <v>384</v>
      </c>
      <c r="AB381" s="1">
        <v>7</v>
      </c>
      <c r="AC381" s="2">
        <v>0.56304984999999996</v>
      </c>
      <c r="AD381" s="1">
        <v>600</v>
      </c>
      <c r="AE381" s="1">
        <v>213</v>
      </c>
      <c r="AF381" s="2">
        <v>0.35499999999999998</v>
      </c>
      <c r="AG381" s="1">
        <f t="shared" si="5"/>
        <v>120</v>
      </c>
      <c r="AH381" s="1">
        <v>716</v>
      </c>
      <c r="AI381" s="1">
        <v>426</v>
      </c>
      <c r="AJ381" s="1">
        <v>11</v>
      </c>
      <c r="AK381" s="2">
        <v>0.59497206999999996</v>
      </c>
      <c r="AL381" s="1">
        <v>716</v>
      </c>
      <c r="AM381" s="1">
        <v>447</v>
      </c>
      <c r="AN381" s="1">
        <v>16</v>
      </c>
      <c r="AO381" s="2">
        <v>0.62430167999999997</v>
      </c>
      <c r="AP381" s="1">
        <v>555</v>
      </c>
      <c r="AQ381" s="1">
        <v>286</v>
      </c>
      <c r="AR381" s="2">
        <v>0.51531532000000002</v>
      </c>
      <c r="AS381" s="1">
        <v>555</v>
      </c>
      <c r="AT381" s="1">
        <v>303</v>
      </c>
      <c r="AU381" s="2">
        <v>0.54594595000000001</v>
      </c>
      <c r="AV381" s="1">
        <v>572</v>
      </c>
      <c r="AW381" s="1">
        <v>294</v>
      </c>
      <c r="AX381" s="2">
        <v>0.51398600999999999</v>
      </c>
      <c r="AY381" s="1">
        <v>572</v>
      </c>
      <c r="AZ381" s="1">
        <v>239</v>
      </c>
      <c r="BA381" s="2">
        <v>0.41783217</v>
      </c>
      <c r="BB381" s="1">
        <v>574</v>
      </c>
      <c r="BC381" s="1">
        <v>460</v>
      </c>
      <c r="BD381" s="2">
        <v>0.80139373000000003</v>
      </c>
      <c r="BE381" s="1">
        <v>574</v>
      </c>
      <c r="BF381" s="1">
        <v>448</v>
      </c>
      <c r="BG381" s="2">
        <v>0.78048779999999995</v>
      </c>
      <c r="BH381" s="1">
        <v>603</v>
      </c>
      <c r="BI381" s="1">
        <v>316</v>
      </c>
      <c r="BJ381" s="2">
        <v>0.52404642999999995</v>
      </c>
      <c r="BK381" s="1">
        <v>24</v>
      </c>
      <c r="BN381" s="1">
        <v>9</v>
      </c>
      <c r="BO381" s="1">
        <v>19</v>
      </c>
      <c r="BP381" s="1">
        <v>251</v>
      </c>
      <c r="BQ381" s="1">
        <v>121</v>
      </c>
      <c r="BR381" s="1">
        <v>424</v>
      </c>
      <c r="BT381" s="1">
        <v>143</v>
      </c>
      <c r="BU381" s="1">
        <v>297</v>
      </c>
      <c r="BW381" s="1">
        <v>440</v>
      </c>
      <c r="BX381" s="1">
        <v>7</v>
      </c>
      <c r="BZ381" s="1">
        <v>12</v>
      </c>
      <c r="CB381" s="1">
        <v>14</v>
      </c>
      <c r="CC381" s="1">
        <v>60</v>
      </c>
      <c r="CD381" s="1">
        <v>219</v>
      </c>
      <c r="CE381" s="1">
        <v>62</v>
      </c>
      <c r="CF381" s="1">
        <v>374</v>
      </c>
      <c r="CG381" s="1">
        <v>52</v>
      </c>
      <c r="CH381" s="1">
        <v>250</v>
      </c>
      <c r="CI381" s="1">
        <v>67</v>
      </c>
      <c r="CJ381" s="1">
        <v>369</v>
      </c>
      <c r="CM381" s="1">
        <v>1</v>
      </c>
      <c r="CN381" s="1">
        <v>16</v>
      </c>
      <c r="CO381" s="1">
        <v>31</v>
      </c>
      <c r="CP381" s="1">
        <v>110</v>
      </c>
      <c r="CQ381" s="1">
        <v>18</v>
      </c>
      <c r="CT381" s="1">
        <v>90</v>
      </c>
      <c r="CW381" s="1">
        <v>266</v>
      </c>
      <c r="CY381" s="1">
        <v>125</v>
      </c>
      <c r="DA381" s="1">
        <v>147</v>
      </c>
      <c r="DC381" s="1">
        <v>272</v>
      </c>
      <c r="DD381" s="1">
        <v>3</v>
      </c>
      <c r="DE381" s="1">
        <v>2</v>
      </c>
      <c r="DF381" s="1">
        <v>5</v>
      </c>
      <c r="DG381" s="1">
        <v>0</v>
      </c>
      <c r="DI381" s="1">
        <v>11</v>
      </c>
      <c r="DJ381" s="1">
        <v>1</v>
      </c>
      <c r="DK381" s="1">
        <v>1</v>
      </c>
      <c r="DL381" s="1">
        <v>28</v>
      </c>
      <c r="DM381" s="1">
        <v>70</v>
      </c>
      <c r="DN381" s="1">
        <v>80</v>
      </c>
      <c r="DO381" s="1">
        <v>89</v>
      </c>
      <c r="DP381" s="1">
        <v>2</v>
      </c>
      <c r="DU381" s="1">
        <v>292</v>
      </c>
      <c r="DX381" s="1">
        <v>133</v>
      </c>
      <c r="DY381" s="1">
        <v>92</v>
      </c>
      <c r="EA381" s="1">
        <v>225</v>
      </c>
      <c r="EB381" s="1">
        <v>0</v>
      </c>
      <c r="EC381" s="1">
        <v>4</v>
      </c>
      <c r="ED381" s="1">
        <v>0</v>
      </c>
      <c r="EE381" s="1">
        <v>16</v>
      </c>
      <c r="EF381" s="1">
        <v>99</v>
      </c>
      <c r="EG381" s="1">
        <v>15</v>
      </c>
      <c r="EH381" s="1">
        <v>2</v>
      </c>
      <c r="EI381" s="1">
        <v>157</v>
      </c>
      <c r="EJ381" s="1">
        <v>65</v>
      </c>
      <c r="EK381" s="1">
        <v>93</v>
      </c>
      <c r="EL381" s="1">
        <v>1</v>
      </c>
      <c r="EM381" s="1">
        <v>452</v>
      </c>
      <c r="EN381" s="1">
        <v>193</v>
      </c>
      <c r="EO381" s="1">
        <v>211</v>
      </c>
      <c r="EP381" s="1">
        <v>404</v>
      </c>
      <c r="EQ381" s="1">
        <v>0</v>
      </c>
      <c r="ER381" s="1">
        <v>1</v>
      </c>
      <c r="ES381" s="1">
        <v>4</v>
      </c>
      <c r="ET381" s="1">
        <v>21</v>
      </c>
      <c r="EU381" s="1">
        <v>3</v>
      </c>
      <c r="EV381" s="1">
        <v>105</v>
      </c>
      <c r="EW381" s="1">
        <v>38</v>
      </c>
      <c r="EX381" s="1">
        <v>0</v>
      </c>
      <c r="EY381" s="1">
        <v>2</v>
      </c>
      <c r="EZ381" s="1">
        <v>5</v>
      </c>
      <c r="FA381" s="1">
        <v>0</v>
      </c>
      <c r="FB381" s="1">
        <v>0</v>
      </c>
      <c r="FC381" s="1">
        <v>0</v>
      </c>
      <c r="FD381" s="1">
        <v>0</v>
      </c>
      <c r="FE381" s="1">
        <v>0</v>
      </c>
      <c r="FF381" s="1">
        <v>0</v>
      </c>
      <c r="FG381" s="1">
        <v>0</v>
      </c>
      <c r="FH381" s="1">
        <v>12</v>
      </c>
      <c r="FI381" s="1">
        <v>0</v>
      </c>
      <c r="FJ381" s="1">
        <v>7</v>
      </c>
      <c r="FK381" s="1">
        <v>7</v>
      </c>
      <c r="FL381" s="1">
        <v>0</v>
      </c>
      <c r="FM381" s="1">
        <v>46</v>
      </c>
      <c r="FN381" s="1">
        <v>5</v>
      </c>
      <c r="FO381" s="1">
        <v>1</v>
      </c>
      <c r="FP381" s="1">
        <v>46</v>
      </c>
      <c r="FQ381" s="1">
        <v>0</v>
      </c>
      <c r="FR381" s="1">
        <f>SUM(Tableau17[[#This Row],[2019-T1-ALEXANDRE Audric]:[2019-T1-MARIE Florie]])</f>
        <v>303</v>
      </c>
      <c r="FS381" s="1">
        <v>19</v>
      </c>
      <c r="FT381" s="1">
        <v>275</v>
      </c>
      <c r="FU381" s="1">
        <v>0</v>
      </c>
      <c r="FV381" s="1">
        <v>130</v>
      </c>
      <c r="FW381" s="1">
        <v>0</v>
      </c>
      <c r="FX381" s="1">
        <v>424</v>
      </c>
      <c r="FY381" s="1">
        <v>0</v>
      </c>
      <c r="FZ381" s="1">
        <v>297</v>
      </c>
      <c r="GA381" s="1">
        <v>0</v>
      </c>
      <c r="GB381" s="1">
        <v>143</v>
      </c>
      <c r="GC381" s="1">
        <v>0</v>
      </c>
      <c r="GD381" s="1">
        <v>440</v>
      </c>
      <c r="GE381" s="1">
        <v>60</v>
      </c>
      <c r="GF381" s="1">
        <v>219</v>
      </c>
      <c r="GG381" s="1">
        <v>7</v>
      </c>
      <c r="GH381" s="1">
        <v>88</v>
      </c>
      <c r="GI381" s="1">
        <v>0</v>
      </c>
      <c r="GJ381" s="1">
        <v>374</v>
      </c>
      <c r="GK381" s="1">
        <v>52</v>
      </c>
      <c r="GL381" s="1">
        <v>250</v>
      </c>
      <c r="GM381" s="1">
        <v>0</v>
      </c>
      <c r="GN381" s="1">
        <v>67</v>
      </c>
      <c r="GO381" s="1">
        <v>0</v>
      </c>
      <c r="GP381" s="1">
        <v>369</v>
      </c>
      <c r="GQ381" s="1">
        <v>110</v>
      </c>
      <c r="GR381" s="1">
        <v>91</v>
      </c>
      <c r="GS381" s="1">
        <v>18</v>
      </c>
      <c r="GT381" s="1">
        <v>47</v>
      </c>
      <c r="GU381" s="1">
        <v>0</v>
      </c>
      <c r="GV381" s="1">
        <v>266</v>
      </c>
      <c r="GW381" s="1">
        <v>125</v>
      </c>
      <c r="GX381" s="1">
        <v>147</v>
      </c>
      <c r="GY381" s="1">
        <v>0</v>
      </c>
      <c r="GZ381" s="1">
        <v>0</v>
      </c>
      <c r="HA381" s="1">
        <v>0</v>
      </c>
      <c r="HB381" s="1">
        <v>272</v>
      </c>
      <c r="HC381" s="1">
        <v>177</v>
      </c>
      <c r="HD381" s="1">
        <v>99</v>
      </c>
      <c r="HE381" s="1">
        <v>93</v>
      </c>
      <c r="HF381" s="1">
        <v>81</v>
      </c>
      <c r="HG381" s="1">
        <v>2</v>
      </c>
      <c r="HH381" s="1">
        <v>452</v>
      </c>
      <c r="HI381" s="1">
        <v>193</v>
      </c>
      <c r="HJ381" s="1">
        <v>0</v>
      </c>
      <c r="HK381" s="1">
        <v>211</v>
      </c>
      <c r="HL381" s="1">
        <v>0</v>
      </c>
      <c r="HM381" s="1">
        <v>0</v>
      </c>
      <c r="HN381" s="1">
        <v>404</v>
      </c>
      <c r="HO381" s="1">
        <v>123</v>
      </c>
      <c r="HP381" s="1">
        <v>43</v>
      </c>
      <c r="HQ381" s="1">
        <v>46</v>
      </c>
      <c r="HR381" s="1">
        <v>87</v>
      </c>
      <c r="HS381" s="1">
        <v>14</v>
      </c>
      <c r="HT381" s="1">
        <v>313</v>
      </c>
      <c r="HU381" s="1">
        <v>59</v>
      </c>
      <c r="HV381" s="1">
        <v>68</v>
      </c>
      <c r="HW381" s="1">
        <v>9</v>
      </c>
      <c r="HX381" s="1">
        <v>68</v>
      </c>
      <c r="HY381" s="1">
        <v>0</v>
      </c>
      <c r="HZ381" s="1">
        <v>204</v>
      </c>
      <c r="IA381" s="1">
        <v>76</v>
      </c>
      <c r="IB381" s="1">
        <v>80</v>
      </c>
      <c r="IC381" s="1">
        <v>89</v>
      </c>
      <c r="ID381" s="1">
        <v>45</v>
      </c>
      <c r="IE381" s="1">
        <v>2</v>
      </c>
      <c r="IF381" s="1">
        <v>292</v>
      </c>
      <c r="IG381" s="1">
        <v>0</v>
      </c>
      <c r="IH381" s="1">
        <v>133</v>
      </c>
      <c r="II381" s="1">
        <v>92</v>
      </c>
      <c r="IJ381" s="1">
        <v>0</v>
      </c>
      <c r="IK381" s="1">
        <v>0</v>
      </c>
      <c r="IL381" s="1">
        <v>225</v>
      </c>
      <c r="IM381" s="26">
        <f>IFERROR(Tableau17[[#This Row],[LDIV]]/Tableau17[[#This Row],[Total général]],"")</f>
        <v>0</v>
      </c>
      <c r="IN381" s="26">
        <f>IFERROR(Tableau17[[#This Row],[LDVC]]/Tableau17[[#This Row],[Total général]],"")</f>
        <v>0</v>
      </c>
      <c r="IO381" s="26">
        <f>IFERROR(Tableau17[[#This Row],[LDVD]]/Tableau17[[#This Row],[Total général]],"")</f>
        <v>5.8823529411764705E-2</v>
      </c>
      <c r="IP381" s="26">
        <f>IFERROR(Tableau17[[#This Row],[LDVG]]/Tableau17[[#This Row],[Total général]],"")</f>
        <v>4.9019607843137254E-2</v>
      </c>
      <c r="IQ381" s="26">
        <f>IFERROR(Tableau17[[#This Row],[LEXD]]/Tableau17[[#This Row],[Total général]],"")</f>
        <v>0</v>
      </c>
      <c r="IR381" s="26">
        <f>IFERROR(Tableau17[[#This Row],[LEXG]]/Tableau17[[#This Row],[Total général]],"")</f>
        <v>0</v>
      </c>
      <c r="IS381" s="26">
        <f>IFERROR(Tableau17[[#This Row],[LLR]]/Tableau17[[#This Row],[Total général]],"")</f>
        <v>0.27450980392156865</v>
      </c>
      <c r="IT381" s="26">
        <f>IFERROR(Tableau17[[#This Row],[LREM]]/Tableau17[[#This Row],[Total général]],"")</f>
        <v>4.4117647058823532E-2</v>
      </c>
      <c r="IU381" s="26">
        <f>IFERROR(Tableau17[[#This Row],[LRN]]/Tableau17[[#This Row],[Total général]],"")</f>
        <v>0.28921568627450983</v>
      </c>
      <c r="IV381" s="26">
        <f>IFERROR(Tableau17[[#This Row],[LUG]]/Tableau17[[#This Row],[Total général]],"")</f>
        <v>0.14705882352941177</v>
      </c>
      <c r="IW381" s="26">
        <f>IFERROR(Tableau17[[#This Row],[LVEC]]/Tableau17[[#This Row],[Total général]],"")</f>
        <v>0.13725490196078433</v>
      </c>
      <c r="IX381" s="26">
        <f>IFERROR(Tableau17[[#This Row],[2008-T1-LCMD]]/Tableau17[[#This Row],[2008-T1-TOTAL]],"")</f>
        <v>5.6603773584905662E-2</v>
      </c>
      <c r="IY381" s="26">
        <f>IFERROR(Tableau17[[#This Row],[2008-T1-LDVD]]/Tableau17[[#This Row],[2008-T1-TOTAL]],"")</f>
        <v>0</v>
      </c>
      <c r="IZ381" s="26">
        <f>IFERROR(Tableau17[[#This Row],[2008-T1-LEXD]]/Tableau17[[#This Row],[2008-T1-TOTAL]],"")</f>
        <v>0</v>
      </c>
      <c r="JA381" s="26">
        <f>IFERROR(Tableau17[[#This Row],[2008-T1-LEXG]]/Tableau17[[#This Row],[2008-T1-TOTAL]],"")</f>
        <v>2.1226415094339621E-2</v>
      </c>
      <c r="JB381" s="26">
        <f>IFERROR(Tableau17[[#This Row],[2008-T1-LFN]]/Tableau17[[#This Row],[2008-T1-TOTAL]],"")</f>
        <v>4.4811320754716978E-2</v>
      </c>
      <c r="JC381" s="26">
        <f>IFERROR(Tableau17[[#This Row],[2008-T1-LMAJ]]/Tableau17[[#This Row],[2008-T1-TOTAL]],"")</f>
        <v>0.59198113207547165</v>
      </c>
      <c r="JD381" s="26">
        <f>IFERROR(Tableau17[[#This Row],[2008-T1-LUG]]/Tableau17[[#This Row],[2008-T1-TOTAL]],"")</f>
        <v>0.28537735849056606</v>
      </c>
      <c r="JE381" s="26">
        <f>IFERROR(Tableau17[[#This Row],[2008-T2-LFN]]/Tableau17[[#This Row],[2008-T2-TOTAL]],"")</f>
        <v>0</v>
      </c>
      <c r="JF381" s="26">
        <f>IFERROR(Tableau17[[#This Row],[2008-T2-LGC]]/Tableau17[[#This Row],[2008-T2-TOTAL]],"")</f>
        <v>0.32500000000000001</v>
      </c>
      <c r="JG381" s="26">
        <f>IFERROR(Tableau17[[#This Row],[2008-T2-LMAJ]]/Tableau17[[#This Row],[2008-T2-TOTAL]],"")</f>
        <v>0.67500000000000004</v>
      </c>
      <c r="JH381" s="26">
        <f>IFERROR(Tableau17[[#This Row],[2008-T2-LUG]]/Tableau17[[#This Row],[2008-T2-TOTAL]],"")</f>
        <v>0</v>
      </c>
      <c r="JI381" s="26">
        <f>IFERROR(Tableau17[[#This Row],[2014-T1-LDIV]]/Tableau17[[#This Row],[2014-T1-TOTAL]],"")</f>
        <v>1.871657754010695E-2</v>
      </c>
      <c r="JJ381" s="26">
        <f>IFERROR(Tableau17[[#This Row],[2014-T1-LDVD]]/Tableau17[[#This Row],[2014-T1-TOTAL]],"")</f>
        <v>0</v>
      </c>
      <c r="JK381" s="26">
        <f>IFERROR(Tableau17[[#This Row],[2014-T1-LDVG]]/Tableau17[[#This Row],[2014-T1-TOTAL]],"")</f>
        <v>3.2085561497326207E-2</v>
      </c>
      <c r="JL381" s="26">
        <f>IFERROR(Tableau17[[#This Row],[2014-T1-LEXG]]/Tableau17[[#This Row],[2014-T1-TOTAL]],"")</f>
        <v>0</v>
      </c>
      <c r="JM381" s="26">
        <f>IFERROR(Tableau17[[#This Row],[2014-T1-LFG]]/Tableau17[[#This Row],[2014-T1-TOTAL]],"")</f>
        <v>3.7433155080213901E-2</v>
      </c>
      <c r="JN381" s="26">
        <f>IFERROR(Tableau17[[#This Row],[2014-T1-LFN]]/Tableau17[[#This Row],[2014-T1-TOTAL]],"")</f>
        <v>0.16042780748663102</v>
      </c>
      <c r="JO381" s="26">
        <f>IFERROR(Tableau17[[#This Row],[2014-T1-LUD]]/Tableau17[[#This Row],[2014-T1-TOTAL]],"")</f>
        <v>0.58556149732620322</v>
      </c>
      <c r="JP381" s="26">
        <f>IFERROR(Tableau17[[#This Row],[2014-T1-LUG]]/Tableau17[[#This Row],[2014-T1-TOTAL]],"")</f>
        <v>0.16577540106951871</v>
      </c>
      <c r="JQ381" s="26">
        <f>IFERROR(Tableau17[[#This Row],[2014-T2-LFN]]/Tableau17[[#This Row],[2014-T2-TOTAL]],"")</f>
        <v>0.14092140921409213</v>
      </c>
      <c r="JR381" s="26">
        <f>IFERROR(Tableau17[[#This Row],[2014-T2-LUD]]/Tableau17[[#This Row],[2014-T2-TOTAL]],"")</f>
        <v>0.6775067750677507</v>
      </c>
      <c r="JS381" s="26">
        <f>IFERROR(Tableau17[[#This Row],[2014-T2-LUG]]/Tableau17[[#This Row],[2014-T2-TOTAL]],"")</f>
        <v>0.18157181571815717</v>
      </c>
      <c r="JT381" s="26">
        <f>IFERROR(Tableau17[[#This Row],[2015-T1-BC-DIV]]/Tableau17[[#This Row],[2015-T1-TOTAL]],"")</f>
        <v>0</v>
      </c>
      <c r="JU381" s="26">
        <f>IFERROR(Tableau17[[#This Row],[2015-T1-BC-DLF]]/Tableau17[[#This Row],[2015-T1-TOTAL]],"")</f>
        <v>0</v>
      </c>
      <c r="JV381" s="26">
        <f>IFERROR(Tableau17[[#This Row],[2015-T1-BC-DVD]]/Tableau17[[#This Row],[2015-T1-TOTAL]],"")</f>
        <v>3.7593984962406013E-3</v>
      </c>
      <c r="JW381" s="26">
        <f>IFERROR(Tableau17[[#This Row],[2015-T1-BC-DVG]]/Tableau17[[#This Row],[2015-T1-TOTAL]],"")</f>
        <v>6.0150375939849621E-2</v>
      </c>
      <c r="JX381" s="26">
        <f>IFERROR(Tableau17[[#This Row],[2015-T1-BC-FG]]/Tableau17[[#This Row],[2015-T1-TOTAL]],"")</f>
        <v>0.11654135338345864</v>
      </c>
      <c r="JY381" s="26">
        <f>IFERROR(Tableau17[[#This Row],[2015-T1-BC-FN]]/Tableau17[[#This Row],[2015-T1-TOTAL]],"")</f>
        <v>0.41353383458646614</v>
      </c>
      <c r="JZ381" s="26">
        <f>IFERROR(Tableau17[[#This Row],[2015-T1-BC-MDM]]/Tableau17[[#This Row],[2015-T1-TOTAL]],"")</f>
        <v>6.7669172932330823E-2</v>
      </c>
      <c r="KA381" s="26">
        <f>IFERROR(Tableau17[[#This Row],[2015-T1-BC-RDG]]/Tableau17[[#This Row],[2015-T1-TOTAL]],"")</f>
        <v>0</v>
      </c>
      <c r="KB381" s="26">
        <f>IFERROR(Tableau17[[#This Row],[2015-T1-BC-SOC]]/Tableau17[[#This Row],[2015-T1-TOTAL]],"")</f>
        <v>0</v>
      </c>
      <c r="KC381" s="26">
        <f>IFERROR(Tableau17[[#This Row],[2015-T1-BC-UD]]/Tableau17[[#This Row],[2015-T1-TOTAL]],"")</f>
        <v>0.33834586466165412</v>
      </c>
      <c r="KD381" s="26">
        <f>IFERROR(Tableau17[[#This Row],[2015-T1-BC-UG]]/Tableau17[[#This Row],[2015-T1-TOTAL]],"")</f>
        <v>0</v>
      </c>
      <c r="KE381" s="26">
        <f>IFERROR(Tableau17[[#This Row],[2015-T1-BC-VEC]]/Tableau17[[#This Row],[2015-T1-TOTAL]],"")</f>
        <v>0</v>
      </c>
      <c r="KF381" s="26">
        <f>IFERROR(Tableau17[[#This Row],[2015-T2-BC-DVG]]/Tableau17[[#This Row],[2015-T2-TOTAL]],"")</f>
        <v>0</v>
      </c>
      <c r="KG381" s="26">
        <f>IFERROR(Tableau17[[#This Row],[2015-T2-BC-FN]]/Tableau17[[#This Row],[2015-T2-TOTAL]],"")</f>
        <v>0.45955882352941174</v>
      </c>
      <c r="KH381" s="26">
        <f>IFERROR(Tableau17[[#This Row],[2015-T2-BC-SOC]]/Tableau17[[#This Row],[2015-T2-TOTAL]],"")</f>
        <v>0</v>
      </c>
      <c r="KI381" s="26">
        <f>IFERROR(Tableau17[[#This Row],[2015-T2-BC-UD]]/Tableau17[[#This Row],[2015-T2-TOTAL]],"")</f>
        <v>0.5404411764705882</v>
      </c>
      <c r="KJ381" s="26">
        <f>IFERROR(Tableau17[[#This Row],[2015-T2-BC-UG]]/Tableau17[[#This Row],[2015-T2-TOTAL]],"")</f>
        <v>0</v>
      </c>
      <c r="KK381" s="26">
        <f>IFERROR(Tableau17[[#This Row],[2017 (L)-T1-COM]]/Tableau17[[#This Row],[2017 (L)-T1-TOTAL]],"")</f>
        <v>1.0273972602739725E-2</v>
      </c>
      <c r="KL381" s="26">
        <f>IFERROR(Tableau17[[#This Row],[2017 (L)-T1-DIV]]/Tableau17[[#This Row],[2017 (L)-T1-TOTAL]],"")</f>
        <v>6.8493150684931503E-3</v>
      </c>
      <c r="KM381" s="26">
        <f>IFERROR(Tableau17[[#This Row],[2017 (L)-T1-DLF]]/Tableau17[[#This Row],[2017 (L)-T1-TOTAL]],"")</f>
        <v>1.7123287671232876E-2</v>
      </c>
      <c r="KN381" s="26">
        <f>IFERROR(Tableau17[[#This Row],[2017 (L)-T1-DVD]]/Tableau17[[#This Row],[2017 (L)-T1-TOTAL]],"")</f>
        <v>0</v>
      </c>
      <c r="KO381" s="26">
        <f>IFERROR(Tableau17[[#This Row],[2017 (L)-T1-DVG]]/Tableau17[[#This Row],[2017 (L)-T1-TOTAL]],"")</f>
        <v>0</v>
      </c>
      <c r="KP381" s="26">
        <f>IFERROR(Tableau17[[#This Row],[2017 (L)-T1-ECO]]/Tableau17[[#This Row],[2017 (L)-T1-TOTAL]],"")</f>
        <v>3.7671232876712327E-2</v>
      </c>
      <c r="KQ381" s="26">
        <f>IFERROR(Tableau17[[#This Row],[2017 (L)-T1-EXD]]/Tableau17[[#This Row],[2017 (L)-T1-TOTAL]],"")</f>
        <v>3.4246575342465752E-3</v>
      </c>
      <c r="KR381" s="26">
        <f>IFERROR(Tableau17[[#This Row],[2017 (L)-T1-EXG]]/Tableau17[[#This Row],[2017 (L)-T1-TOTAL]],"")</f>
        <v>3.4246575342465752E-3</v>
      </c>
      <c r="KS381" s="26">
        <f>IFERROR(Tableau17[[#This Row],[2017 (L)-T1-FI]]/Tableau17[[#This Row],[2017 (L)-T1-TOTAL]],"")</f>
        <v>9.5890410958904104E-2</v>
      </c>
      <c r="KT381" s="26">
        <f>IFERROR(Tableau17[[#This Row],[2017 (L)-T1-FN]]/Tableau17[[#This Row],[2017 (L)-T1-TOTAL]],"")</f>
        <v>0.23972602739726026</v>
      </c>
      <c r="KU381" s="26">
        <f>IFERROR(Tableau17[[#This Row],[2017 (L)-T1-LR]]/Tableau17[[#This Row],[2017 (L)-T1-TOTAL]],"")</f>
        <v>0.27397260273972601</v>
      </c>
      <c r="KV381" s="26">
        <f>IFERROR(Tableau17[[#This Row],[2017 (L)-T1-MDM]]/Tableau17[[#This Row],[2017 (L)-T1-TOTAL]],"")</f>
        <v>0.3047945205479452</v>
      </c>
      <c r="KW381" s="26">
        <f>IFERROR(Tableau17[[#This Row],[2017 (L)-T1-RDG]]/Tableau17[[#This Row],[2017 (L)-T1-TOTAL]],"")</f>
        <v>6.8493150684931503E-3</v>
      </c>
      <c r="KX381" s="26">
        <f>IFERROR(Tableau17[[#This Row],[2017 (L)-T1-REG]]/Tableau17[[#This Row],[2017 (L)-T1-TOTAL]],"")</f>
        <v>0</v>
      </c>
      <c r="KY381" s="26">
        <f>IFERROR(Tableau17[[#This Row],[2017 (L)-T1-REM]]/Tableau17[[#This Row],[2017 (L)-T1-TOTAL]],"")</f>
        <v>0</v>
      </c>
      <c r="KZ381" s="26">
        <f>IFERROR(Tableau17[[#This Row],[2017 (L)-T1-SOC]]/Tableau17[[#This Row],[2017 (L)-T1-TOTAL]],"")</f>
        <v>0</v>
      </c>
      <c r="LA381" s="26">
        <f>IFERROR(Tableau17[[#This Row],[2017 (L)-T1-UDI]]/Tableau17[[#This Row],[2017 (L)-T1-TOTAL]],"")</f>
        <v>0</v>
      </c>
      <c r="LB381" s="26">
        <f>IFERROR(Tableau17[[#This Row],[2017 (L)-T2-FI]]/Tableau17[[#This Row],[2017 (L)-T2-TOTAL]],"")</f>
        <v>0</v>
      </c>
      <c r="LC381" s="26">
        <f>IFERROR(Tableau17[[#This Row],[2017 (L)-T2-FN]]/Tableau17[[#This Row],[2017 (L)-T2-TOTAL]],"")</f>
        <v>0</v>
      </c>
      <c r="LD381" s="26">
        <f>IFERROR(Tableau17[[#This Row],[2017 (L)-T2-LR]]/Tableau17[[#This Row],[2017 (L)-T2-TOTAL]],"")</f>
        <v>0.59111111111111114</v>
      </c>
      <c r="LE381" s="26">
        <f>IFERROR(Tableau17[[#This Row],[2017 (L)-T2-MDM]]/Tableau17[[#This Row],[2017 (L)-T2-TOTAL]],"")</f>
        <v>0.40888888888888891</v>
      </c>
      <c r="LF381" s="26">
        <f>IFERROR(Tableau17[[#This Row],[2017 (L)-T2-REM]]/Tableau17[[#This Row],[2017 (L)-T2-TOTAL]],"")</f>
        <v>0</v>
      </c>
      <c r="LG381" s="26">
        <f>IFERROR(Tableau17[[#This Row],[2017-T1-ARTHAUD Nathalie]]/Tableau17[[#This Row],[2017-T1-TOTAL]],"")</f>
        <v>0</v>
      </c>
      <c r="LH381" s="26">
        <f>IFERROR(Tableau17[[#This Row],[2017-T1-ASSELINEAU Fran]]/Tableau17[[#This Row],[2017-T1-TOTAL]],"")</f>
        <v>8.8495575221238937E-3</v>
      </c>
      <c r="LI381" s="26">
        <f>IFERROR(Tableau17[[#This Row],[2017-T1-CHEMINADE Jacques]]/Tableau17[[#This Row],[2017-T1-TOTAL]],"")</f>
        <v>0</v>
      </c>
      <c r="LJ381" s="26">
        <f>IFERROR(Tableau17[[#This Row],[2017-T1-DUPONT-AIGNAN Nicolas]]/Tableau17[[#This Row],[2017-T1-TOTAL]],"")</f>
        <v>3.5398230088495575E-2</v>
      </c>
      <c r="LK381" s="26">
        <f>IFERROR(Tableau17[[#This Row],[2017-T1-FILLON Fran]]/Tableau17[[#This Row],[2017-T1-TOTAL]],"")</f>
        <v>0.21902654867256638</v>
      </c>
      <c r="LL381" s="26">
        <f>IFERROR(Tableau17[[#This Row],[2017-T1-HAMON Beno]]/Tableau17[[#This Row],[2017-T1-TOTAL]],"")</f>
        <v>3.3185840707964605E-2</v>
      </c>
      <c r="LM381" s="26">
        <f>IFERROR(Tableau17[[#This Row],[2017-T1-LASSALLE Jean]]/Tableau17[[#This Row],[2017-T1-TOTAL]],"")</f>
        <v>4.4247787610619468E-3</v>
      </c>
      <c r="LN381" s="26">
        <f>IFERROR(Tableau17[[#This Row],[2017-T1-LE PEN Marine]]/Tableau17[[#This Row],[2017-T1-TOTAL]],"")</f>
        <v>0.34734513274336282</v>
      </c>
      <c r="LO381" s="26">
        <f>IFERROR(Tableau17[[#This Row],[2017-T1-M Jean-Luc]]/Tableau17[[#This Row],[2017-T1-TOTAL]],"")</f>
        <v>0.14380530973451328</v>
      </c>
      <c r="LP381" s="26">
        <f>IFERROR(Tableau17[[#This Row],[2017-T1-MACRON Emmanuel]]/Tableau17[[#This Row],[2017-T1-TOTAL]],"")</f>
        <v>0.20575221238938052</v>
      </c>
      <c r="LQ381" s="26">
        <f>IFERROR(Tableau17[[#This Row],[2017-T1-POUTOU Philippe]]/Tableau17[[#This Row],[2017-T1-TOTAL]],"")</f>
        <v>2.2123893805309734E-3</v>
      </c>
      <c r="LR381" s="26">
        <f>IFERROR(Tableau17[[#This Row],[2017-T2-LE PEN Marine]]/Tableau17[[#This Row],[2017-T2-TOTAL]],"")</f>
        <v>0.4777227722772277</v>
      </c>
      <c r="LS381" s="26">
        <f>IFERROR(Tableau17[[#This Row],[2017-T2-MACRON Emmanuel]]/Tableau17[[#This Row],[2017-T2-TOTAL]],"")</f>
        <v>0.5222772277227723</v>
      </c>
      <c r="LT381" s="26">
        <f>IFERROR(Tableau17[[#This Row],[2019-T1-ALEXANDRE Audric]]/Tableau17[[#This Row],[2019-T1-TOTAL]],"")</f>
        <v>0</v>
      </c>
      <c r="LU381" s="26">
        <f>IFERROR(Tableau17[[#This Row],[2019-T1-ARTHAUD Nathalie]]/Tableau17[[#This Row],[2019-T1-TOTAL]],"")</f>
        <v>3.3003300330033004E-3</v>
      </c>
      <c r="LV381" s="26">
        <f>IFERROR(Tableau17[[#This Row],[2019-T1-ASSELINEAU François]]/Tableau17[[#This Row],[2019-T1-TOTAL]],"")</f>
        <v>1.3201320132013201E-2</v>
      </c>
      <c r="LW381" s="26">
        <f>IFERROR(Tableau17[[#This Row],[2019-T1-AUBRY Manon]]/Tableau17[[#This Row],[2019-T1-TOTAL]],"")</f>
        <v>6.9306930693069313E-2</v>
      </c>
      <c r="LX381" s="26">
        <f>IFERROR(Tableau17[[#This Row],[2019-T1-AZERGUI Nagib]]/Tableau17[[#This Row],[2019-T1-TOTAL]],"")</f>
        <v>9.9009900990099011E-3</v>
      </c>
      <c r="LY381" s="26">
        <f>IFERROR(Tableau17[[#This Row],[2019-T1-BARDELLA Jordan]]/Tableau17[[#This Row],[2019-T1-TOTAL]],"")</f>
        <v>0.34653465346534651</v>
      </c>
      <c r="LZ381" s="26">
        <f>IFERROR(Tableau17[[#This Row],[2019-T1-BELLAMY François-Xavier]]/Tableau17[[#This Row],[2019-T1-TOTAL]],"")</f>
        <v>0.1254125412541254</v>
      </c>
      <c r="MA381" s="26">
        <f>IFERROR(Tableau17[[#This Row],[2019-T1-BIDOU Olivier]]/Tableau17[[#This Row],[2019-T1-TOTAL]],"")</f>
        <v>0</v>
      </c>
      <c r="MB381" s="26">
        <f>IFERROR(Tableau17[[#This Row],[2019-T1-BOURG Dominique]]/Tableau17[[#This Row],[2019-T1-TOTAL]],"")</f>
        <v>6.6006600660066007E-3</v>
      </c>
      <c r="MC381" s="26">
        <f>IFERROR(Tableau17[[#This Row],[2019-T1-BROSSAT Ian]]/Tableau17[[#This Row],[2019-T1-TOTAL]],"")</f>
        <v>1.65016501650165E-2</v>
      </c>
      <c r="MD381" s="26">
        <f>IFERROR(Tableau17[[#This Row],[2019-T1-CAILLAUD Sophie]]/Tableau17[[#This Row],[2019-T1-TOTAL]],"")</f>
        <v>0</v>
      </c>
      <c r="ME381" s="26">
        <f>IFERROR(Tableau17[[#This Row],[2019-T1-CAMUS Renaud]]/Tableau17[[#This Row],[2019-T1-TOTAL]],"")</f>
        <v>0</v>
      </c>
      <c r="MF381" s="26">
        <f>IFERROR(Tableau17[[#This Row],[2019-T1-CHALENÇON Christophe]]/Tableau17[[#This Row],[2019-T1-TOTAL]],"")</f>
        <v>0</v>
      </c>
      <c r="MG381" s="26">
        <f>IFERROR(Tableau17[[#This Row],[2019-T1-CORBET Cathy Denise Ginette]]/Tableau17[[#This Row],[2019-T1-TOTAL]],"")</f>
        <v>0</v>
      </c>
      <c r="MH381" s="26">
        <f>IFERROR(Tableau17[[#This Row],[2019-T1-DE PREVOISIN Robert]]/Tableau17[[#This Row],[2019-T1-TOTAL]],"")</f>
        <v>0</v>
      </c>
      <c r="MI381" s="26">
        <f>IFERROR(Tableau17[[#This Row],[2019-T1-DELFEL Thérèse]]/Tableau17[[#This Row],[2019-T1-TOTAL]],"")</f>
        <v>0</v>
      </c>
      <c r="MJ381" s="26">
        <f>IFERROR(Tableau17[[#This Row],[2019-T1-DIEUMEGARD Pierre]]/Tableau17[[#This Row],[2019-T1-TOTAL]],"")</f>
        <v>0</v>
      </c>
      <c r="MK381" s="26">
        <f>IFERROR(Tableau17[[#This Row],[2019-T1-DUPONT-AIGNAN Nicolas]]/Tableau17[[#This Row],[2019-T1-TOTAL]],"")</f>
        <v>3.9603960396039604E-2</v>
      </c>
      <c r="ML381" s="26">
        <f>IFERROR(Tableau17[[#This Row],[2019-T1-GERNIGON Yves]]/Tableau17[[#This Row],[2019-T1-TOTAL]],"")</f>
        <v>0</v>
      </c>
      <c r="MM381" s="26">
        <f>IFERROR(Tableau17[[#This Row],[2019-T1-GLUCKSMANN Raphaël]]/Tableau17[[#This Row],[2019-T1-TOTAL]],"")</f>
        <v>2.3102310231023101E-2</v>
      </c>
      <c r="MN381" s="26">
        <f>IFERROR(Tableau17[[#This Row],[2019-T1-HAMON Benoît]]/Tableau17[[#This Row],[2019-T1-TOTAL]],"")</f>
        <v>2.3102310231023101E-2</v>
      </c>
      <c r="MO381" s="26">
        <f>IFERROR(Tableau17[[#This Row],[2019-T1-HELGEN Gilles]]/Tableau17[[#This Row],[2019-T1-TOTAL]],"")</f>
        <v>0</v>
      </c>
      <c r="MP381" s="26">
        <f>IFERROR(Tableau17[[#This Row],[2019-T1-JADOT Yannick]]/Tableau17[[#This Row],[2019-T1-TOTAL]],"")</f>
        <v>0.15181518151815182</v>
      </c>
      <c r="MQ381" s="26">
        <f>IFERROR(Tableau17[[#This Row],[2019-T1-LAGARDE Jean-Christophe]]/Tableau17[[#This Row],[2019-T1-TOTAL]],"")</f>
        <v>1.65016501650165E-2</v>
      </c>
      <c r="MR381" s="26">
        <f>IFERROR(Tableau17[[#This Row],[2019-T1-LALANNE Francis]]/Tableau17[[#This Row],[2019-T1-TOTAL]],"")</f>
        <v>3.3003300330033004E-3</v>
      </c>
      <c r="MS381" s="26">
        <f>IFERROR(Tableau17[[#This Row],[2019-T1-LOISEAU Nathalie]]/Tableau17[[#This Row],[2019-T1-TOTAL]],"")</f>
        <v>0.15181518151815182</v>
      </c>
      <c r="MT381" s="26">
        <f>IFERROR(Tableau17[[#This Row],[2019-T1-MARIE Florie]]/Tableau17[[#This Row],[2019-T1-TOTAL]],"")</f>
        <v>0</v>
      </c>
      <c r="MU381" s="26">
        <f>IFERROR(Tableau17[[#This Row],[2008-T1-MACROEXTRDROITE]]/Tableau17[[#This Row],[2008-T1-MACROTOTALE]],"")</f>
        <v>4.4811320754716978E-2</v>
      </c>
      <c r="MV381" s="26">
        <f>IFERROR(Tableau17[[#This Row],[2008-T1-MACRODROITE]]/Tableau17[[#This Row],[2008-T1-MACROTOTALE]],"")</f>
        <v>0.64858490566037741</v>
      </c>
      <c r="MW381" s="26">
        <f>IFERROR(Tableau17[[#This Row],[2008-T1-MACROCENTRE]]/Tableau17[[#This Row],[2008-T1-MACROTOTALE]],"")</f>
        <v>0</v>
      </c>
      <c r="MX381" s="26">
        <f>IFERROR(Tableau17[[#This Row],[2008-T1-MACROGAUCHE]]/Tableau17[[#This Row],[2008-T1-MACROTOTALE]],"")</f>
        <v>0.30660377358490565</v>
      </c>
      <c r="MY381" s="26">
        <f>IFERROR(Tableau17[[#This Row],[2008-T1-MACROAUTRE]]/Tableau17[[#This Row],[2008-T1-MACROTOTALE]],"")</f>
        <v>0</v>
      </c>
      <c r="MZ381" s="26">
        <f>IFERROR(Tableau17[[#This Row],[2008-T2-MACROEXTRDROITE]]/Tableau17[[#This Row],[2008-T2-MACROTOTALE]],"")</f>
        <v>0</v>
      </c>
      <c r="NA381" s="26">
        <f>IFERROR(Tableau17[[#This Row],[2008-T2-MACRODROITE]]/Tableau17[[#This Row],[2008-T2-MACROTOTALE]],"")</f>
        <v>0.67500000000000004</v>
      </c>
      <c r="NB381" s="26">
        <f>IFERROR(Tableau17[[#This Row],[2008-T2-MACROCENTRE]]/Tableau17[[#This Row],[2008-T2-MACROTOTALE]],"")</f>
        <v>0</v>
      </c>
      <c r="NC381" s="26">
        <f>IFERROR(Tableau17[[#This Row],[2008-T2-MACROGAUCHE]]/Tableau17[[#This Row],[2008-T2-MACROTOTALE]],"")</f>
        <v>0.32500000000000001</v>
      </c>
      <c r="ND381" s="26">
        <f>IFERROR(Tableau17[[#This Row],[2008-T2-MACROAUTRE]]/Tableau17[[#This Row],[2008-T2-MACROTOTALE]],"")</f>
        <v>0</v>
      </c>
      <c r="NE381" s="26">
        <f>IFERROR(Tableau17[[#This Row],[2014-T1-MACROEXTRDROITE]]/Tableau17[[#This Row],[2014-T1-MACROTOTALE]],"")</f>
        <v>0.16042780748663102</v>
      </c>
      <c r="NF381" s="26">
        <f>IFERROR(Tableau17[[#This Row],[2014-T1-MACRODROITE]]/Tableau17[[#This Row],[2014-T1-MACROTOTALE]],"")</f>
        <v>0.58556149732620322</v>
      </c>
      <c r="NG381" s="26">
        <f>IFERROR(Tableau17[[#This Row],[2014-T1-MACROCENTRE]]/Tableau17[[#This Row],[2014-T1-MACROTOTALE]],"")</f>
        <v>1.871657754010695E-2</v>
      </c>
      <c r="NH381" s="26">
        <f>IFERROR(Tableau17[[#This Row],[2014-T1-MACROGAUCHE]]/Tableau17[[#This Row],[2014-T1-MACROTOTALE]],"")</f>
        <v>0.23529411764705882</v>
      </c>
      <c r="NI381" s="26">
        <f>IFERROR(Tableau17[[#This Row],[2014-T1-MACROAUTRE]]/Tableau17[[#This Row],[2014-T1-MACROTOTALE]],"")</f>
        <v>0</v>
      </c>
      <c r="NJ381" s="26">
        <f>IFERROR(Tableau17[[#This Row],[2014-T2-MACROEXTRDROITE]]/Tableau17[[#This Row],[2014-T2-MACROTOTALE]],"")</f>
        <v>0.14092140921409213</v>
      </c>
      <c r="NK381" s="26">
        <f>IFERROR(Tableau17[[#This Row],[2014-T2-MACRODROITE]]/Tableau17[[#This Row],[2014-T2-MACROTOTALE]],"")</f>
        <v>0.6775067750677507</v>
      </c>
      <c r="NL381" s="26">
        <f>IFERROR(Tableau17[[#This Row],[2014-T2-MACROCENTRE]]/Tableau17[[#This Row],[2014-T2-MACROTOTALE]],"")</f>
        <v>0</v>
      </c>
      <c r="NM381" s="26">
        <f>IFERROR(Tableau17[[#This Row],[2014-T2-MACROGAUCHE]]/Tableau17[[#This Row],[2014-T2-MACROTOTALE]],"")</f>
        <v>0.18157181571815717</v>
      </c>
      <c r="NN381" s="26">
        <f>IFERROR(Tableau17[[#This Row],[2014-T2-MACROAUTRE]]/Tableau17[[#This Row],[2014-T2-MACROTOTALE]],"")</f>
        <v>0</v>
      </c>
      <c r="NO381" s="26">
        <f>IFERROR( Tableau17[[#This Row],[2015-T1-MACROEXTRDROITE]]/Tableau17[[#This Row],[2015-T1-MACROTOTALE]],"")</f>
        <v>0.41353383458646614</v>
      </c>
      <c r="NP381" s="26">
        <f>IFERROR(Tableau17[[#This Row],[2015-T1-MACRODROITE]]/Tableau17[[#This Row],[2015-T1-MACROTOTALE]],"")</f>
        <v>0.34210526315789475</v>
      </c>
      <c r="NQ381" s="26">
        <f>IFERROR(Tableau17[[#This Row],[2015-T1-MACROCENTRE]]/Tableau17[[#This Row],[2015-T1-MACROTOTALE]],"")</f>
        <v>6.7669172932330823E-2</v>
      </c>
      <c r="NR381" s="26">
        <f>IFERROR(Tableau17[[#This Row],[2015-T1-MACROGAUCHE]]/Tableau17[[#This Row],[2015-T1-MACROTOTALE]],"")</f>
        <v>0.17669172932330826</v>
      </c>
      <c r="NS381" s="26">
        <f>IFERROR(Tableau17[[#This Row],[2015-T1-MACROAUTRE]]/Tableau17[[#This Row],[2015-T1-MACROTOTALE]],"")</f>
        <v>0</v>
      </c>
      <c r="NT381" s="26">
        <f>IFERROR(Tableau17[[#This Row],[2015-T2-MACROEXTRDROITE]]/Tableau17[[#This Row],[2015-T2-MACROTOTALE]],"")</f>
        <v>0.45955882352941174</v>
      </c>
      <c r="NU381" s="26">
        <f>IFERROR(Tableau17[[#This Row],[2015-T2-MACRODROITE]]/Tableau17[[#This Row],[2015-T2-MACROTOTALE]],"")</f>
        <v>0.5404411764705882</v>
      </c>
      <c r="NV381" s="26">
        <f>IFERROR(Tableau17[[#This Row],[2015-T2-MACROCENTRE]]/Tableau17[[#This Row],[2015-T2-MACROTOTALE]],"")</f>
        <v>0</v>
      </c>
      <c r="NW381" s="26">
        <f>IFERROR(Tableau17[[#This Row],[2015-T2-MACROGAUCHE]]/Tableau17[[#This Row],[2015-T2-MACROTOTALE]],"")</f>
        <v>0</v>
      </c>
      <c r="NX381" s="26">
        <f>IFERROR(Tableau17[[#This Row],[2015-T2-MACROAUTRE]]/Tableau17[[#This Row],[2015-T2-MACROTOTALE]],"")</f>
        <v>0</v>
      </c>
      <c r="NY381" s="26">
        <f>IFERROR(Tableau17[[#This Row],[2017-T1-MACROEXTRDROITE]]/Tableau17[[#This Row],[2017-T1-MACROTOTALE]],"")</f>
        <v>0.3915929203539823</v>
      </c>
      <c r="NZ381" s="26">
        <f>IFERROR(Tableau17[[#This Row],[2017-T1-MACRODROITE]]/Tableau17[[#This Row],[2017-T1-MACROTOTALE]],"")</f>
        <v>0.21902654867256638</v>
      </c>
      <c r="OA381" s="26">
        <f>IFERROR(Tableau17[[#This Row],[2017-T1-MACROCENTRE]]/Tableau17[[#This Row],[2017-T1-MACROTOTALE]],"")</f>
        <v>0.20575221238938052</v>
      </c>
      <c r="OB381" s="26">
        <f>IFERROR(Tableau17[[#This Row],[2017-T1-MACROGAUCHE]]/Tableau17[[#This Row],[2017-T1-MACROTOTALE]],"")</f>
        <v>0.17920353982300885</v>
      </c>
      <c r="OC381" s="26">
        <f>IFERROR(Tableau17[[#This Row],[2017-T1-MACROAUTRE]]/Tableau17[[#This Row],[2017-T1-MACROTOTALE]],"")</f>
        <v>4.4247787610619468E-3</v>
      </c>
      <c r="OD381" s="26">
        <f>IFERROR(Tableau17[[#This Row],[2017-T2-MACROEXTRDROITE]]/Tableau17[[#This Row],[2017-T2-MACROTOTALE]],"")</f>
        <v>0.4777227722772277</v>
      </c>
      <c r="OE381" s="26">
        <f>IFERROR(Tableau17[[#This Row],[2017-T2-MACRODROITE]]/Tableau17[[#This Row],[2017-T2-MACROTOTALE]],"")</f>
        <v>0</v>
      </c>
      <c r="OF381" s="26">
        <f>IFERROR(Tableau17[[#This Row],[2017-T2-MACROCENTRE]]/Tableau17[[#This Row],[2017-T2-MACROTOTALE]],"")</f>
        <v>0.5222772277227723</v>
      </c>
      <c r="OG381" s="26">
        <f>IFERROR(Tableau17[[#This Row],[2017-T2-MACROGAUCHE]]/Tableau17[[#This Row],[2017-T2-MACROTOTALE]],"")</f>
        <v>0</v>
      </c>
      <c r="OH381" s="26">
        <f>IFERROR(Tableau17[[#This Row],[2017-T2-MACROAUTRE]]/Tableau17[[#This Row],[2017-T2-MACROTOTALE]],"")</f>
        <v>0</v>
      </c>
      <c r="OI381" s="26">
        <f>IFERROR(Tableau17[[#This Row],[2019-T1-MACROEXTRDROITE]]/Tableau17[[#This Row],[2019-T1-MACROTOTALE]],"")</f>
        <v>0.39297124600638977</v>
      </c>
      <c r="OJ381" s="26">
        <f>IFERROR(Tableau17[[#This Row],[2019-T1-MACRODROITE]]/Tableau17[[#This Row],[2019-T1-MACROTOTALE]],"")</f>
        <v>0.13738019169329074</v>
      </c>
      <c r="OK381" s="26">
        <f>IFERROR(Tableau17[[#This Row],[2019-T1-MACROCENTRE]]/Tableau17[[#This Row],[2019-T1-MACROTOTALE]],"")</f>
        <v>0.14696485623003194</v>
      </c>
      <c r="OL381" s="26">
        <f>IFERROR(Tableau17[[#This Row],[2019-T1-MACROGAUCHE]]/Tableau17[[#This Row],[2019-T1-MACROTOTALE]],"")</f>
        <v>0.27795527156549521</v>
      </c>
      <c r="OM381" s="26">
        <f>IFERROR(Tableau17[[#This Row],[2019-T1-MACROAUTRE]]/Tableau17[[#This Row],[2019-T1-MACROTOTALE]],"")</f>
        <v>4.472843450479233E-2</v>
      </c>
      <c r="ON381" s="26">
        <f>IFERROR(Tableau17[[#This Row],[2020-T1-MACROEXTRDROITE]]/Tableau17[[#This Row],[2020-T1-MACROTOTALE]],"")</f>
        <v>0.28921568627450983</v>
      </c>
      <c r="OO381" s="26">
        <f>IFERROR(Tableau17[[#This Row],[2020-T1-MACRODROITE]]/Tableau17[[#This Row],[2020-T1-MACROTOTALE]],"")</f>
        <v>0.33333333333333331</v>
      </c>
      <c r="OP381" s="26">
        <f>IFERROR(Tableau17[[#This Row],[2020-T1-MACROCENTRE]]/Tableau17[[#This Row],[2020-T1-MACROTOTALE]],"")</f>
        <v>4.4117647058823532E-2</v>
      </c>
      <c r="OQ381" s="26">
        <f>IFERROR(Tableau17[[#This Row],[2020-T1-MACROGAUCHE]]/Tableau17[[#This Row],[2020-T1-MACROTOTALE]],"")</f>
        <v>0.33333333333333331</v>
      </c>
      <c r="OR381" s="26">
        <f>IFERROR(Tableau17[[#This Row],[2020-T1-MACROAUTRE]]/Tableau17[[#This Row],[2020-T1-MACROTOTALE]],"")</f>
        <v>0</v>
      </c>
      <c r="OS381" s="26">
        <f>IFERROR(Tableau17[[#This Row],[2017 (L)-T1-MACROEXTRDROITE]]/Tableau17[[#This Row],[2017 (L)-T1-MACROTOTALE]],"")</f>
        <v>0.26027397260273971</v>
      </c>
      <c r="OT381" s="26">
        <f>IFERROR(Tableau17[[#This Row],[2017 (L)-T1-MACRODROITE]]/Tableau17[[#This Row],[2017 (L)-T1-MACROTOTALE]],"")</f>
        <v>0.27397260273972601</v>
      </c>
      <c r="OU381" s="26">
        <f>IFERROR(Tableau17[[#This Row],[2017 (L)-T1-MACROCENTRE]]/Tableau17[[#This Row],[2017 (L)-T1-MACROTOTALE]],"")</f>
        <v>0.3047945205479452</v>
      </c>
      <c r="OV381" s="26">
        <f>IFERROR(Tableau17[[#This Row],[2017 (L)-T1-MACROGAUCHE]]/Tableau17[[#This Row],[2017 (L)-T1-MACROTOTALE]],"")</f>
        <v>0.1541095890410959</v>
      </c>
      <c r="OW381" s="26">
        <f>IFERROR(Tableau17[[#This Row],[2017 (L)-T1-MACROAUTRE]]/Tableau17[[#This Row],[2017 (L)-T1-MACROTOTALE]],"")</f>
        <v>6.8493150684931503E-3</v>
      </c>
      <c r="OX381" s="26">
        <f>IFERROR(Tableau17[[#This Row],[2017 (L)-T2-MACROEXTRDROITE]]/Tableau17[[#This Row],[2017 (L)-T2-MACROTOTALE]],"")</f>
        <v>0</v>
      </c>
      <c r="OY381" s="26">
        <f>IFERROR(Tableau17[[#This Row],[2017 (L)-T2-MACRODROITE]]/Tableau17[[#This Row],[2017 (L)-T2-MACROTOTALE]],"")</f>
        <v>0.59111111111111114</v>
      </c>
      <c r="OZ381" s="26">
        <f>IFERROR(Tableau17[[#This Row],[2017 (L)-T2-MACROCENTRE]]/Tableau17[[#This Row],[2017 (L)-T2-MACROTOTALE]],"")</f>
        <v>0.40888888888888891</v>
      </c>
      <c r="PA381" s="26">
        <f>IFERROR(Tableau17[[#This Row],[2017 (L)-T2-MACROGAUCHE]]/Tableau17[[#This Row],[2017 (L)-T2-MACROTOTALE]],"")</f>
        <v>0</v>
      </c>
      <c r="PB381" s="26">
        <f>IFERROR(Tableau17[[#This Row],[2017 (L)-T2-MACROAUTRE]]/Tableau17[[#This Row],[2017 (L)-T2-MACROTOTALE]],"")</f>
        <v>0</v>
      </c>
      <c r="PC381" s="26">
        <f>IFERROR(Tableau17[[#This Row],[2008_T1_PROCUS]]/Tableau17[[#This Row],[2008_T1_INSCRITS]],0)</f>
        <v>1.5363128491620111E-2</v>
      </c>
      <c r="PD381" s="26">
        <f>IFERROR(Tableau17[[#This Row],[2008_T2_PROCUS]]/Tableau17[[#This Row],[2008_T2_INSCRITS]],0)</f>
        <v>2.23463687150838E-2</v>
      </c>
      <c r="PE381" s="26">
        <f>Tableau17[[#This Row],[2014_T1_PROCUS]]/Tableau17[[#This Row],[2014_T1_INSCRITS]]</f>
        <v>4.3923865300146414E-3</v>
      </c>
      <c r="PF381" s="26">
        <f>IFERROR(Tableau17[[#This Row],[2014_T2_PROCUS]]/Tableau17[[#This Row],[2014_T2_INSCRITS]],0)</f>
        <v>1.0263929618768328E-2</v>
      </c>
    </row>
    <row r="382" spans="1:422" hidden="1" x14ac:dyDescent="0.2">
      <c r="A382" s="1">
        <v>5</v>
      </c>
      <c r="B382" s="1" t="s">
        <v>414</v>
      </c>
      <c r="C382" s="1" t="s">
        <v>425</v>
      </c>
      <c r="D382" s="1" t="s">
        <v>425</v>
      </c>
      <c r="E382" s="1">
        <v>1079</v>
      </c>
      <c r="F382" s="1">
        <v>5.4403329999999999</v>
      </c>
      <c r="G382" s="1">
        <v>43.281295</v>
      </c>
      <c r="H382" s="3">
        <v>944</v>
      </c>
      <c r="I382" s="3">
        <v>272</v>
      </c>
      <c r="L382" s="1">
        <v>23</v>
      </c>
      <c r="M382" s="1">
        <v>4</v>
      </c>
      <c r="P382" s="1">
        <v>59</v>
      </c>
      <c r="Q382" s="1">
        <v>22</v>
      </c>
      <c r="R382" s="1">
        <v>67</v>
      </c>
      <c r="S382" s="1">
        <v>37</v>
      </c>
      <c r="T382" s="1">
        <v>39</v>
      </c>
      <c r="U382" s="1">
        <v>251</v>
      </c>
      <c r="V382" s="1">
        <v>911</v>
      </c>
      <c r="W382" s="1">
        <v>512</v>
      </c>
      <c r="X382" s="1">
        <v>4</v>
      </c>
      <c r="Y382" s="2">
        <v>0.56201975999999998</v>
      </c>
      <c r="Z382" s="1">
        <v>911</v>
      </c>
      <c r="AA382" s="1">
        <v>506</v>
      </c>
      <c r="AB382" s="1">
        <v>3</v>
      </c>
      <c r="AC382" s="2">
        <v>0.55543359000000003</v>
      </c>
      <c r="AD382" s="1">
        <v>944</v>
      </c>
      <c r="AE382" s="1">
        <v>258</v>
      </c>
      <c r="AF382" s="2">
        <v>0.27330507999999998</v>
      </c>
      <c r="AG382" s="1">
        <f t="shared" si="5"/>
        <v>272</v>
      </c>
      <c r="AH382" s="1">
        <v>948</v>
      </c>
      <c r="AI382" s="1">
        <v>531</v>
      </c>
      <c r="AJ382" s="1">
        <v>15</v>
      </c>
      <c r="AK382" s="2">
        <v>0.56012658000000004</v>
      </c>
      <c r="AL382" s="1">
        <v>948</v>
      </c>
      <c r="AM382" s="1">
        <v>558</v>
      </c>
      <c r="AN382" s="1">
        <v>7</v>
      </c>
      <c r="AO382" s="2">
        <v>0.58860758999999996</v>
      </c>
      <c r="AP382" s="1">
        <v>896</v>
      </c>
      <c r="AQ382" s="1">
        <v>400</v>
      </c>
      <c r="AR382" s="2">
        <v>0.44642857000000002</v>
      </c>
      <c r="AS382" s="1">
        <v>896</v>
      </c>
      <c r="AT382" s="1">
        <v>423</v>
      </c>
      <c r="AU382" s="2">
        <v>0.47209821000000002</v>
      </c>
      <c r="AV382" s="1">
        <v>919</v>
      </c>
      <c r="AW382" s="1">
        <v>386</v>
      </c>
      <c r="AX382" s="2">
        <v>0.42002176000000002</v>
      </c>
      <c r="AY382" s="1">
        <v>919</v>
      </c>
      <c r="AZ382" s="1">
        <v>295</v>
      </c>
      <c r="BA382" s="2">
        <v>0.32100108999999999</v>
      </c>
      <c r="BB382" s="1">
        <v>915</v>
      </c>
      <c r="BC382" s="1">
        <v>683</v>
      </c>
      <c r="BD382" s="2">
        <v>0.74644809000000001</v>
      </c>
      <c r="BE382" s="1">
        <v>915</v>
      </c>
      <c r="BF382" s="1">
        <v>628</v>
      </c>
      <c r="BG382" s="2">
        <v>0.68633880000000003</v>
      </c>
      <c r="BH382" s="1">
        <v>951</v>
      </c>
      <c r="BI382" s="1">
        <v>410</v>
      </c>
      <c r="BJ382" s="2">
        <v>0.43112513000000002</v>
      </c>
      <c r="BK382" s="1">
        <v>30</v>
      </c>
      <c r="BN382" s="1">
        <v>28</v>
      </c>
      <c r="BO382" s="1">
        <v>53</v>
      </c>
      <c r="BP382" s="1">
        <v>231</v>
      </c>
      <c r="BQ382" s="1">
        <v>177</v>
      </c>
      <c r="BR382" s="1">
        <v>519</v>
      </c>
      <c r="BT382" s="1">
        <v>236</v>
      </c>
      <c r="BU382" s="1">
        <v>299</v>
      </c>
      <c r="BW382" s="1">
        <v>535</v>
      </c>
      <c r="BX382" s="1">
        <v>7</v>
      </c>
      <c r="BZ382" s="1">
        <v>21</v>
      </c>
      <c r="CB382" s="1">
        <v>28</v>
      </c>
      <c r="CC382" s="1">
        <v>174</v>
      </c>
      <c r="CD382" s="1">
        <v>173</v>
      </c>
      <c r="CE382" s="1">
        <v>88</v>
      </c>
      <c r="CF382" s="1">
        <v>491</v>
      </c>
      <c r="CG382" s="1">
        <v>177</v>
      </c>
      <c r="CH382" s="1">
        <v>194</v>
      </c>
      <c r="CI382" s="1">
        <v>123</v>
      </c>
      <c r="CJ382" s="1">
        <v>494</v>
      </c>
      <c r="CK382" s="1">
        <v>11</v>
      </c>
      <c r="CL382" s="1">
        <v>8</v>
      </c>
      <c r="CN382" s="1">
        <v>9</v>
      </c>
      <c r="CO382" s="1">
        <v>26</v>
      </c>
      <c r="CP382" s="1">
        <v>169</v>
      </c>
      <c r="CS382" s="1">
        <v>82</v>
      </c>
      <c r="CT382" s="1">
        <v>84</v>
      </c>
      <c r="CW382" s="1">
        <v>389</v>
      </c>
      <c r="CY382" s="1">
        <v>196</v>
      </c>
      <c r="DA382" s="1">
        <v>192</v>
      </c>
      <c r="DC382" s="1">
        <v>388</v>
      </c>
      <c r="DD382" s="1">
        <v>9</v>
      </c>
      <c r="DE382" s="1">
        <v>13</v>
      </c>
      <c r="DF382" s="1">
        <v>9</v>
      </c>
      <c r="DG382" s="1">
        <v>1</v>
      </c>
      <c r="DH382" s="1">
        <v>0</v>
      </c>
      <c r="DI382" s="1">
        <v>30</v>
      </c>
      <c r="DJ382" s="1">
        <v>2</v>
      </c>
      <c r="DK382" s="1">
        <v>4</v>
      </c>
      <c r="DL382" s="1">
        <v>50</v>
      </c>
      <c r="DM382" s="1">
        <v>87</v>
      </c>
      <c r="DN382" s="1">
        <v>61</v>
      </c>
      <c r="DP382" s="1">
        <v>1</v>
      </c>
      <c r="DR382" s="1">
        <v>104</v>
      </c>
      <c r="DS382" s="1">
        <v>8</v>
      </c>
      <c r="DU382" s="1">
        <v>379</v>
      </c>
      <c r="DX382" s="1">
        <v>123</v>
      </c>
      <c r="DZ382" s="1">
        <v>136</v>
      </c>
      <c r="EA382" s="1">
        <v>259</v>
      </c>
      <c r="EB382" s="1">
        <v>4</v>
      </c>
      <c r="EC382" s="1">
        <v>7</v>
      </c>
      <c r="ED382" s="1">
        <v>0</v>
      </c>
      <c r="EE382" s="1">
        <v>26</v>
      </c>
      <c r="EF382" s="1">
        <v>107</v>
      </c>
      <c r="EG382" s="1">
        <v>28</v>
      </c>
      <c r="EH382" s="1">
        <v>7</v>
      </c>
      <c r="EI382" s="1">
        <v>227</v>
      </c>
      <c r="EJ382" s="1">
        <v>138</v>
      </c>
      <c r="EK382" s="1">
        <v>121</v>
      </c>
      <c r="EL382" s="1">
        <v>5</v>
      </c>
      <c r="EM382" s="1">
        <v>670</v>
      </c>
      <c r="EN382" s="1">
        <v>277</v>
      </c>
      <c r="EO382" s="1">
        <v>287</v>
      </c>
      <c r="EP382" s="1">
        <v>564</v>
      </c>
      <c r="EQ382" s="1">
        <v>0</v>
      </c>
      <c r="ER382" s="1">
        <v>1</v>
      </c>
      <c r="ES382" s="1">
        <v>0</v>
      </c>
      <c r="ET382" s="1">
        <v>17</v>
      </c>
      <c r="EU382" s="1">
        <v>2</v>
      </c>
      <c r="EV382" s="1">
        <v>152</v>
      </c>
      <c r="EW382" s="1">
        <v>20</v>
      </c>
      <c r="EX382" s="1">
        <v>0</v>
      </c>
      <c r="EY382" s="1">
        <v>8</v>
      </c>
      <c r="EZ382" s="1">
        <v>7</v>
      </c>
      <c r="FA382" s="1">
        <v>0</v>
      </c>
      <c r="FB382" s="1">
        <v>0</v>
      </c>
      <c r="FC382" s="1">
        <v>0</v>
      </c>
      <c r="FD382" s="1">
        <v>0</v>
      </c>
      <c r="FE382" s="1">
        <v>0</v>
      </c>
      <c r="FF382" s="1">
        <v>0</v>
      </c>
      <c r="FG382" s="1">
        <v>0</v>
      </c>
      <c r="FH382" s="1">
        <v>18</v>
      </c>
      <c r="FI382" s="1">
        <v>0</v>
      </c>
      <c r="FJ382" s="1">
        <v>16</v>
      </c>
      <c r="FK382" s="1">
        <v>5</v>
      </c>
      <c r="FL382" s="1">
        <v>0</v>
      </c>
      <c r="FM382" s="1">
        <v>53</v>
      </c>
      <c r="FN382" s="1">
        <v>11</v>
      </c>
      <c r="FO382" s="1">
        <v>3</v>
      </c>
      <c r="FP382" s="1">
        <v>78</v>
      </c>
      <c r="FQ382" s="1">
        <v>0</v>
      </c>
      <c r="FR382" s="1">
        <f>SUM(Tableau17[[#This Row],[2019-T1-ALEXANDRE Audric]:[2019-T1-MARIE Florie]])</f>
        <v>391</v>
      </c>
      <c r="FS382" s="1">
        <v>53</v>
      </c>
      <c r="FT382" s="1">
        <v>261</v>
      </c>
      <c r="FU382" s="1">
        <v>0</v>
      </c>
      <c r="FV382" s="1">
        <v>205</v>
      </c>
      <c r="FW382" s="1">
        <v>0</v>
      </c>
      <c r="FX382" s="1">
        <v>519</v>
      </c>
      <c r="FY382" s="1">
        <v>0</v>
      </c>
      <c r="FZ382" s="1">
        <v>299</v>
      </c>
      <c r="GA382" s="1">
        <v>0</v>
      </c>
      <c r="GB382" s="1">
        <v>236</v>
      </c>
      <c r="GC382" s="1">
        <v>0</v>
      </c>
      <c r="GD382" s="1">
        <v>535</v>
      </c>
      <c r="GE382" s="1">
        <v>174</v>
      </c>
      <c r="GF382" s="1">
        <v>173</v>
      </c>
      <c r="GG382" s="1">
        <v>7</v>
      </c>
      <c r="GH382" s="1">
        <v>137</v>
      </c>
      <c r="GI382" s="1">
        <v>0</v>
      </c>
      <c r="GJ382" s="1">
        <v>491</v>
      </c>
      <c r="GK382" s="1">
        <v>177</v>
      </c>
      <c r="GL382" s="1">
        <v>194</v>
      </c>
      <c r="GM382" s="1">
        <v>0</v>
      </c>
      <c r="GN382" s="1">
        <v>123</v>
      </c>
      <c r="GO382" s="1">
        <v>0</v>
      </c>
      <c r="GP382" s="1">
        <v>494</v>
      </c>
      <c r="GQ382" s="1">
        <v>177</v>
      </c>
      <c r="GR382" s="1">
        <v>84</v>
      </c>
      <c r="GS382" s="1">
        <v>0</v>
      </c>
      <c r="GT382" s="1">
        <v>117</v>
      </c>
      <c r="GU382" s="1">
        <v>11</v>
      </c>
      <c r="GV382" s="1">
        <v>389</v>
      </c>
      <c r="GW382" s="1">
        <v>196</v>
      </c>
      <c r="GX382" s="1">
        <v>192</v>
      </c>
      <c r="GY382" s="1">
        <v>0</v>
      </c>
      <c r="GZ382" s="1">
        <v>0</v>
      </c>
      <c r="HA382" s="1">
        <v>0</v>
      </c>
      <c r="HB382" s="1">
        <v>388</v>
      </c>
      <c r="HC382" s="1">
        <v>260</v>
      </c>
      <c r="HD382" s="1">
        <v>107</v>
      </c>
      <c r="HE382" s="1">
        <v>121</v>
      </c>
      <c r="HF382" s="1">
        <v>175</v>
      </c>
      <c r="HG382" s="1">
        <v>7</v>
      </c>
      <c r="HH382" s="1">
        <v>670</v>
      </c>
      <c r="HI382" s="1">
        <v>277</v>
      </c>
      <c r="HJ382" s="1">
        <v>0</v>
      </c>
      <c r="HK382" s="1">
        <v>287</v>
      </c>
      <c r="HL382" s="1">
        <v>0</v>
      </c>
      <c r="HM382" s="1">
        <v>0</v>
      </c>
      <c r="HN382" s="1">
        <v>564</v>
      </c>
      <c r="HO382" s="1">
        <v>174</v>
      </c>
      <c r="HP382" s="1">
        <v>31</v>
      </c>
      <c r="HQ382" s="1">
        <v>78</v>
      </c>
      <c r="HR382" s="1">
        <v>99</v>
      </c>
      <c r="HS382" s="1">
        <v>25</v>
      </c>
      <c r="HT382" s="1">
        <v>407</v>
      </c>
      <c r="HU382" s="1">
        <v>67</v>
      </c>
      <c r="HV382" s="1">
        <v>82</v>
      </c>
      <c r="HW382" s="1">
        <v>22</v>
      </c>
      <c r="HX382" s="1">
        <v>80</v>
      </c>
      <c r="HY382" s="1">
        <v>0</v>
      </c>
      <c r="HZ382" s="1">
        <v>251</v>
      </c>
      <c r="IA382" s="1">
        <v>98</v>
      </c>
      <c r="IB382" s="1">
        <v>62</v>
      </c>
      <c r="IC382" s="1">
        <v>104</v>
      </c>
      <c r="ID382" s="1">
        <v>102</v>
      </c>
      <c r="IE382" s="1">
        <v>13</v>
      </c>
      <c r="IF382" s="1">
        <v>379</v>
      </c>
      <c r="IG382" s="1">
        <v>0</v>
      </c>
      <c r="IH382" s="1">
        <v>123</v>
      </c>
      <c r="II382" s="1">
        <v>136</v>
      </c>
      <c r="IJ382" s="1">
        <v>0</v>
      </c>
      <c r="IK382" s="1">
        <v>0</v>
      </c>
      <c r="IL382" s="1">
        <v>259</v>
      </c>
      <c r="IM382" s="26">
        <f>IFERROR(Tableau17[[#This Row],[LDIV]]/Tableau17[[#This Row],[Total général]],"")</f>
        <v>0</v>
      </c>
      <c r="IN382" s="26">
        <f>IFERROR(Tableau17[[#This Row],[LDVC]]/Tableau17[[#This Row],[Total général]],"")</f>
        <v>0</v>
      </c>
      <c r="IO382" s="26">
        <f>IFERROR(Tableau17[[#This Row],[LDVD]]/Tableau17[[#This Row],[Total général]],"")</f>
        <v>9.1633466135458169E-2</v>
      </c>
      <c r="IP382" s="26">
        <f>IFERROR(Tableau17[[#This Row],[LDVG]]/Tableau17[[#This Row],[Total général]],"")</f>
        <v>1.5936254980079681E-2</v>
      </c>
      <c r="IQ382" s="26">
        <f>IFERROR(Tableau17[[#This Row],[LEXD]]/Tableau17[[#This Row],[Total général]],"")</f>
        <v>0</v>
      </c>
      <c r="IR382" s="26">
        <f>IFERROR(Tableau17[[#This Row],[LEXG]]/Tableau17[[#This Row],[Total général]],"")</f>
        <v>0</v>
      </c>
      <c r="IS382" s="26">
        <f>IFERROR(Tableau17[[#This Row],[LLR]]/Tableau17[[#This Row],[Total général]],"")</f>
        <v>0.23505976095617531</v>
      </c>
      <c r="IT382" s="26">
        <f>IFERROR(Tableau17[[#This Row],[LREM]]/Tableau17[[#This Row],[Total général]],"")</f>
        <v>8.7649402390438252E-2</v>
      </c>
      <c r="IU382" s="26">
        <f>IFERROR(Tableau17[[#This Row],[LRN]]/Tableau17[[#This Row],[Total général]],"")</f>
        <v>0.26693227091633465</v>
      </c>
      <c r="IV382" s="26">
        <f>IFERROR(Tableau17[[#This Row],[LUG]]/Tableau17[[#This Row],[Total général]],"")</f>
        <v>0.14741035856573706</v>
      </c>
      <c r="IW382" s="26">
        <f>IFERROR(Tableau17[[#This Row],[LVEC]]/Tableau17[[#This Row],[Total général]],"")</f>
        <v>0.15537848605577689</v>
      </c>
      <c r="IX382" s="26">
        <f>IFERROR(Tableau17[[#This Row],[2008-T1-LCMD]]/Tableau17[[#This Row],[2008-T1-TOTAL]],"")</f>
        <v>5.7803468208092484E-2</v>
      </c>
      <c r="IY382" s="26">
        <f>IFERROR(Tableau17[[#This Row],[2008-T1-LDVD]]/Tableau17[[#This Row],[2008-T1-TOTAL]],"")</f>
        <v>0</v>
      </c>
      <c r="IZ382" s="26">
        <f>IFERROR(Tableau17[[#This Row],[2008-T1-LEXD]]/Tableau17[[#This Row],[2008-T1-TOTAL]],"")</f>
        <v>0</v>
      </c>
      <c r="JA382" s="26">
        <f>IFERROR(Tableau17[[#This Row],[2008-T1-LEXG]]/Tableau17[[#This Row],[2008-T1-TOTAL]],"")</f>
        <v>5.3949903660886318E-2</v>
      </c>
      <c r="JB382" s="26">
        <f>IFERROR(Tableau17[[#This Row],[2008-T1-LFN]]/Tableau17[[#This Row],[2008-T1-TOTAL]],"")</f>
        <v>0.10211946050096339</v>
      </c>
      <c r="JC382" s="26">
        <f>IFERROR(Tableau17[[#This Row],[2008-T1-LMAJ]]/Tableau17[[#This Row],[2008-T1-TOTAL]],"")</f>
        <v>0.44508670520231214</v>
      </c>
      <c r="JD382" s="26">
        <f>IFERROR(Tableau17[[#This Row],[2008-T1-LUG]]/Tableau17[[#This Row],[2008-T1-TOTAL]],"")</f>
        <v>0.34104046242774566</v>
      </c>
      <c r="JE382" s="26">
        <f>IFERROR(Tableau17[[#This Row],[2008-T2-LFN]]/Tableau17[[#This Row],[2008-T2-TOTAL]],"")</f>
        <v>0</v>
      </c>
      <c r="JF382" s="26">
        <f>IFERROR(Tableau17[[#This Row],[2008-T2-LGC]]/Tableau17[[#This Row],[2008-T2-TOTAL]],"")</f>
        <v>0.44112149532710282</v>
      </c>
      <c r="JG382" s="26">
        <f>IFERROR(Tableau17[[#This Row],[2008-T2-LMAJ]]/Tableau17[[#This Row],[2008-T2-TOTAL]],"")</f>
        <v>0.55887850467289724</v>
      </c>
      <c r="JH382" s="26">
        <f>IFERROR(Tableau17[[#This Row],[2008-T2-LUG]]/Tableau17[[#This Row],[2008-T2-TOTAL]],"")</f>
        <v>0</v>
      </c>
      <c r="JI382" s="26">
        <f>IFERROR(Tableau17[[#This Row],[2014-T1-LDIV]]/Tableau17[[#This Row],[2014-T1-TOTAL]],"")</f>
        <v>1.4256619144602852E-2</v>
      </c>
      <c r="JJ382" s="26">
        <f>IFERROR(Tableau17[[#This Row],[2014-T1-LDVD]]/Tableau17[[#This Row],[2014-T1-TOTAL]],"")</f>
        <v>0</v>
      </c>
      <c r="JK382" s="26">
        <f>IFERROR(Tableau17[[#This Row],[2014-T1-LDVG]]/Tableau17[[#This Row],[2014-T1-TOTAL]],"")</f>
        <v>4.2769857433808553E-2</v>
      </c>
      <c r="JL382" s="26">
        <f>IFERROR(Tableau17[[#This Row],[2014-T1-LEXG]]/Tableau17[[#This Row],[2014-T1-TOTAL]],"")</f>
        <v>0</v>
      </c>
      <c r="JM382" s="26">
        <f>IFERROR(Tableau17[[#This Row],[2014-T1-LFG]]/Tableau17[[#This Row],[2014-T1-TOTAL]],"")</f>
        <v>5.7026476578411409E-2</v>
      </c>
      <c r="JN382" s="26">
        <f>IFERROR(Tableau17[[#This Row],[2014-T1-LFN]]/Tableau17[[#This Row],[2014-T1-TOTAL]],"")</f>
        <v>0.3543788187372709</v>
      </c>
      <c r="JO382" s="26">
        <f>IFERROR(Tableau17[[#This Row],[2014-T1-LUD]]/Tableau17[[#This Row],[2014-T1-TOTAL]],"")</f>
        <v>0.35234215885947046</v>
      </c>
      <c r="JP382" s="26">
        <f>IFERROR(Tableau17[[#This Row],[2014-T1-LUG]]/Tableau17[[#This Row],[2014-T1-TOTAL]],"")</f>
        <v>0.17922606924643583</v>
      </c>
      <c r="JQ382" s="26">
        <f>IFERROR(Tableau17[[#This Row],[2014-T2-LFN]]/Tableau17[[#This Row],[2014-T2-TOTAL]],"")</f>
        <v>0.3582995951417004</v>
      </c>
      <c r="JR382" s="26">
        <f>IFERROR(Tableau17[[#This Row],[2014-T2-LUD]]/Tableau17[[#This Row],[2014-T2-TOTAL]],"")</f>
        <v>0.39271255060728744</v>
      </c>
      <c r="JS382" s="26">
        <f>IFERROR(Tableau17[[#This Row],[2014-T2-LUG]]/Tableau17[[#This Row],[2014-T2-TOTAL]],"")</f>
        <v>0.24898785425101214</v>
      </c>
      <c r="JT382" s="26">
        <f>IFERROR(Tableau17[[#This Row],[2015-T1-BC-DIV]]/Tableau17[[#This Row],[2015-T1-TOTAL]],"")</f>
        <v>2.8277634961439587E-2</v>
      </c>
      <c r="JU382" s="26">
        <f>IFERROR(Tableau17[[#This Row],[2015-T1-BC-DLF]]/Tableau17[[#This Row],[2015-T1-TOTAL]],"")</f>
        <v>2.056555269922879E-2</v>
      </c>
      <c r="JV382" s="26">
        <f>IFERROR(Tableau17[[#This Row],[2015-T1-BC-DVD]]/Tableau17[[#This Row],[2015-T1-TOTAL]],"")</f>
        <v>0</v>
      </c>
      <c r="JW382" s="26">
        <f>IFERROR(Tableau17[[#This Row],[2015-T1-BC-DVG]]/Tableau17[[#This Row],[2015-T1-TOTAL]],"")</f>
        <v>2.313624678663239E-2</v>
      </c>
      <c r="JX382" s="26">
        <f>IFERROR(Tableau17[[#This Row],[2015-T1-BC-FG]]/Tableau17[[#This Row],[2015-T1-TOTAL]],"")</f>
        <v>6.6838046272493568E-2</v>
      </c>
      <c r="JY382" s="26">
        <f>IFERROR(Tableau17[[#This Row],[2015-T1-BC-FN]]/Tableau17[[#This Row],[2015-T1-TOTAL]],"")</f>
        <v>0.43444730077120824</v>
      </c>
      <c r="JZ382" s="26">
        <f>IFERROR(Tableau17[[#This Row],[2015-T1-BC-MDM]]/Tableau17[[#This Row],[2015-T1-TOTAL]],"")</f>
        <v>0</v>
      </c>
      <c r="KA382" s="26">
        <f>IFERROR(Tableau17[[#This Row],[2015-T1-BC-RDG]]/Tableau17[[#This Row],[2015-T1-TOTAL]],"")</f>
        <v>0</v>
      </c>
      <c r="KB382" s="26">
        <f>IFERROR(Tableau17[[#This Row],[2015-T1-BC-SOC]]/Tableau17[[#This Row],[2015-T1-TOTAL]],"")</f>
        <v>0.21079691516709512</v>
      </c>
      <c r="KC382" s="26">
        <f>IFERROR(Tableau17[[#This Row],[2015-T1-BC-UD]]/Tableau17[[#This Row],[2015-T1-TOTAL]],"")</f>
        <v>0.21593830334190231</v>
      </c>
      <c r="KD382" s="26">
        <f>IFERROR(Tableau17[[#This Row],[2015-T1-BC-UG]]/Tableau17[[#This Row],[2015-T1-TOTAL]],"")</f>
        <v>0</v>
      </c>
      <c r="KE382" s="26">
        <f>IFERROR(Tableau17[[#This Row],[2015-T1-BC-VEC]]/Tableau17[[#This Row],[2015-T1-TOTAL]],"")</f>
        <v>0</v>
      </c>
      <c r="KF382" s="26">
        <f>IFERROR(Tableau17[[#This Row],[2015-T2-BC-DVG]]/Tableau17[[#This Row],[2015-T2-TOTAL]],"")</f>
        <v>0</v>
      </c>
      <c r="KG382" s="26">
        <f>IFERROR(Tableau17[[#This Row],[2015-T2-BC-FN]]/Tableau17[[#This Row],[2015-T2-TOTAL]],"")</f>
        <v>0.50515463917525771</v>
      </c>
      <c r="KH382" s="26">
        <f>IFERROR(Tableau17[[#This Row],[2015-T2-BC-SOC]]/Tableau17[[#This Row],[2015-T2-TOTAL]],"")</f>
        <v>0</v>
      </c>
      <c r="KI382" s="26">
        <f>IFERROR(Tableau17[[#This Row],[2015-T2-BC-UD]]/Tableau17[[#This Row],[2015-T2-TOTAL]],"")</f>
        <v>0.49484536082474229</v>
      </c>
      <c r="KJ382" s="26">
        <f>IFERROR(Tableau17[[#This Row],[2015-T2-BC-UG]]/Tableau17[[#This Row],[2015-T2-TOTAL]],"")</f>
        <v>0</v>
      </c>
      <c r="KK382" s="26">
        <f>IFERROR(Tableau17[[#This Row],[2017 (L)-T1-COM]]/Tableau17[[#This Row],[2017 (L)-T1-TOTAL]],"")</f>
        <v>2.3746701846965697E-2</v>
      </c>
      <c r="KL382" s="26">
        <f>IFERROR(Tableau17[[#This Row],[2017 (L)-T1-DIV]]/Tableau17[[#This Row],[2017 (L)-T1-TOTAL]],"")</f>
        <v>3.430079155672823E-2</v>
      </c>
      <c r="KM382" s="26">
        <f>IFERROR(Tableau17[[#This Row],[2017 (L)-T1-DLF]]/Tableau17[[#This Row],[2017 (L)-T1-TOTAL]],"")</f>
        <v>2.3746701846965697E-2</v>
      </c>
      <c r="KN382" s="26">
        <f>IFERROR(Tableau17[[#This Row],[2017 (L)-T1-DVD]]/Tableau17[[#This Row],[2017 (L)-T1-TOTAL]],"")</f>
        <v>2.6385224274406332E-3</v>
      </c>
      <c r="KO382" s="26">
        <f>IFERROR(Tableau17[[#This Row],[2017 (L)-T1-DVG]]/Tableau17[[#This Row],[2017 (L)-T1-TOTAL]],"")</f>
        <v>0</v>
      </c>
      <c r="KP382" s="26">
        <f>IFERROR(Tableau17[[#This Row],[2017 (L)-T1-ECO]]/Tableau17[[#This Row],[2017 (L)-T1-TOTAL]],"")</f>
        <v>7.9155672823219003E-2</v>
      </c>
      <c r="KQ382" s="26">
        <f>IFERROR(Tableau17[[#This Row],[2017 (L)-T1-EXD]]/Tableau17[[#This Row],[2017 (L)-T1-TOTAL]],"")</f>
        <v>5.2770448548812663E-3</v>
      </c>
      <c r="KR382" s="26">
        <f>IFERROR(Tableau17[[#This Row],[2017 (L)-T1-EXG]]/Tableau17[[#This Row],[2017 (L)-T1-TOTAL]],"")</f>
        <v>1.0554089709762533E-2</v>
      </c>
      <c r="KS382" s="26">
        <f>IFERROR(Tableau17[[#This Row],[2017 (L)-T1-FI]]/Tableau17[[#This Row],[2017 (L)-T1-TOTAL]],"")</f>
        <v>0.13192612137203166</v>
      </c>
      <c r="KT382" s="26">
        <f>IFERROR(Tableau17[[#This Row],[2017 (L)-T1-FN]]/Tableau17[[#This Row],[2017 (L)-T1-TOTAL]],"")</f>
        <v>0.22955145118733508</v>
      </c>
      <c r="KU382" s="26">
        <f>IFERROR(Tableau17[[#This Row],[2017 (L)-T1-LR]]/Tableau17[[#This Row],[2017 (L)-T1-TOTAL]],"")</f>
        <v>0.16094986807387862</v>
      </c>
      <c r="KV382" s="26">
        <f>IFERROR(Tableau17[[#This Row],[2017 (L)-T1-MDM]]/Tableau17[[#This Row],[2017 (L)-T1-TOTAL]],"")</f>
        <v>0</v>
      </c>
      <c r="KW382" s="26">
        <f>IFERROR(Tableau17[[#This Row],[2017 (L)-T1-RDG]]/Tableau17[[#This Row],[2017 (L)-T1-TOTAL]],"")</f>
        <v>2.6385224274406332E-3</v>
      </c>
      <c r="KX382" s="26">
        <f>IFERROR(Tableau17[[#This Row],[2017 (L)-T1-REG]]/Tableau17[[#This Row],[2017 (L)-T1-TOTAL]],"")</f>
        <v>0</v>
      </c>
      <c r="KY382" s="26">
        <f>IFERROR(Tableau17[[#This Row],[2017 (L)-T1-REM]]/Tableau17[[#This Row],[2017 (L)-T1-TOTAL]],"")</f>
        <v>0.27440633245382584</v>
      </c>
      <c r="KZ382" s="26">
        <f>IFERROR(Tableau17[[#This Row],[2017 (L)-T1-SOC]]/Tableau17[[#This Row],[2017 (L)-T1-TOTAL]],"")</f>
        <v>2.1108179419525065E-2</v>
      </c>
      <c r="LA382" s="26">
        <f>IFERROR(Tableau17[[#This Row],[2017 (L)-T1-UDI]]/Tableau17[[#This Row],[2017 (L)-T1-TOTAL]],"")</f>
        <v>0</v>
      </c>
      <c r="LB382" s="26">
        <f>IFERROR(Tableau17[[#This Row],[2017 (L)-T2-FI]]/Tableau17[[#This Row],[2017 (L)-T2-TOTAL]],"")</f>
        <v>0</v>
      </c>
      <c r="LC382" s="26">
        <f>IFERROR(Tableau17[[#This Row],[2017 (L)-T2-FN]]/Tableau17[[#This Row],[2017 (L)-T2-TOTAL]],"")</f>
        <v>0</v>
      </c>
      <c r="LD382" s="26">
        <f>IFERROR(Tableau17[[#This Row],[2017 (L)-T2-LR]]/Tableau17[[#This Row],[2017 (L)-T2-TOTAL]],"")</f>
        <v>0.4749034749034749</v>
      </c>
      <c r="LE382" s="26">
        <f>IFERROR(Tableau17[[#This Row],[2017 (L)-T2-MDM]]/Tableau17[[#This Row],[2017 (L)-T2-TOTAL]],"")</f>
        <v>0</v>
      </c>
      <c r="LF382" s="26">
        <f>IFERROR(Tableau17[[#This Row],[2017 (L)-T2-REM]]/Tableau17[[#This Row],[2017 (L)-T2-TOTAL]],"")</f>
        <v>0.52509652509652505</v>
      </c>
      <c r="LG382" s="26">
        <f>IFERROR(Tableau17[[#This Row],[2017-T1-ARTHAUD Nathalie]]/Tableau17[[#This Row],[2017-T1-TOTAL]],"")</f>
        <v>5.9701492537313433E-3</v>
      </c>
      <c r="LH382" s="26">
        <f>IFERROR(Tableau17[[#This Row],[2017-T1-ASSELINEAU Fran]]/Tableau17[[#This Row],[2017-T1-TOTAL]],"")</f>
        <v>1.0447761194029851E-2</v>
      </c>
      <c r="LI382" s="26">
        <f>IFERROR(Tableau17[[#This Row],[2017-T1-CHEMINADE Jacques]]/Tableau17[[#This Row],[2017-T1-TOTAL]],"")</f>
        <v>0</v>
      </c>
      <c r="LJ382" s="26">
        <f>IFERROR(Tableau17[[#This Row],[2017-T1-DUPONT-AIGNAN Nicolas]]/Tableau17[[#This Row],[2017-T1-TOTAL]],"")</f>
        <v>3.880597014925373E-2</v>
      </c>
      <c r="LK382" s="26">
        <f>IFERROR(Tableau17[[#This Row],[2017-T1-FILLON Fran]]/Tableau17[[#This Row],[2017-T1-TOTAL]],"")</f>
        <v>0.15970149253731344</v>
      </c>
      <c r="LL382" s="26">
        <f>IFERROR(Tableau17[[#This Row],[2017-T1-HAMON Beno]]/Tableau17[[#This Row],[2017-T1-TOTAL]],"")</f>
        <v>4.1791044776119404E-2</v>
      </c>
      <c r="LM382" s="26">
        <f>IFERROR(Tableau17[[#This Row],[2017-T1-LASSALLE Jean]]/Tableau17[[#This Row],[2017-T1-TOTAL]],"")</f>
        <v>1.0447761194029851E-2</v>
      </c>
      <c r="LN382" s="26">
        <f>IFERROR(Tableau17[[#This Row],[2017-T1-LE PEN Marine]]/Tableau17[[#This Row],[2017-T1-TOTAL]],"")</f>
        <v>0.33880597014925373</v>
      </c>
      <c r="LO382" s="26">
        <f>IFERROR(Tableau17[[#This Row],[2017-T1-M Jean-Luc]]/Tableau17[[#This Row],[2017-T1-TOTAL]],"")</f>
        <v>0.20597014925373133</v>
      </c>
      <c r="LP382" s="26">
        <f>IFERROR(Tableau17[[#This Row],[2017-T1-MACRON Emmanuel]]/Tableau17[[#This Row],[2017-T1-TOTAL]],"")</f>
        <v>0.18059701492537314</v>
      </c>
      <c r="LQ382" s="26">
        <f>IFERROR(Tableau17[[#This Row],[2017-T1-POUTOU Philippe]]/Tableau17[[#This Row],[2017-T1-TOTAL]],"")</f>
        <v>7.462686567164179E-3</v>
      </c>
      <c r="LR382" s="26">
        <f>IFERROR(Tableau17[[#This Row],[2017-T2-LE PEN Marine]]/Tableau17[[#This Row],[2017-T2-TOTAL]],"")</f>
        <v>0.49113475177304966</v>
      </c>
      <c r="LS382" s="26">
        <f>IFERROR(Tableau17[[#This Row],[2017-T2-MACRON Emmanuel]]/Tableau17[[#This Row],[2017-T2-TOTAL]],"")</f>
        <v>0.50886524822695034</v>
      </c>
      <c r="LT382" s="26">
        <f>IFERROR(Tableau17[[#This Row],[2019-T1-ALEXANDRE Audric]]/Tableau17[[#This Row],[2019-T1-TOTAL]],"")</f>
        <v>0</v>
      </c>
      <c r="LU382" s="26">
        <f>IFERROR(Tableau17[[#This Row],[2019-T1-ARTHAUD Nathalie]]/Tableau17[[#This Row],[2019-T1-TOTAL]],"")</f>
        <v>2.5575447570332483E-3</v>
      </c>
      <c r="LV382" s="26">
        <f>IFERROR(Tableau17[[#This Row],[2019-T1-ASSELINEAU François]]/Tableau17[[#This Row],[2019-T1-TOTAL]],"")</f>
        <v>0</v>
      </c>
      <c r="LW382" s="26">
        <f>IFERROR(Tableau17[[#This Row],[2019-T1-AUBRY Manon]]/Tableau17[[#This Row],[2019-T1-TOTAL]],"")</f>
        <v>4.3478260869565216E-2</v>
      </c>
      <c r="LX382" s="26">
        <f>IFERROR(Tableau17[[#This Row],[2019-T1-AZERGUI Nagib]]/Tableau17[[#This Row],[2019-T1-TOTAL]],"")</f>
        <v>5.1150895140664966E-3</v>
      </c>
      <c r="LY382" s="26">
        <f>IFERROR(Tableau17[[#This Row],[2019-T1-BARDELLA Jordan]]/Tableau17[[#This Row],[2019-T1-TOTAL]],"")</f>
        <v>0.38874680306905368</v>
      </c>
      <c r="LZ382" s="26">
        <f>IFERROR(Tableau17[[#This Row],[2019-T1-BELLAMY François-Xavier]]/Tableau17[[#This Row],[2019-T1-TOTAL]],"")</f>
        <v>5.1150895140664961E-2</v>
      </c>
      <c r="MA382" s="26">
        <f>IFERROR(Tableau17[[#This Row],[2019-T1-BIDOU Olivier]]/Tableau17[[#This Row],[2019-T1-TOTAL]],"")</f>
        <v>0</v>
      </c>
      <c r="MB382" s="26">
        <f>IFERROR(Tableau17[[#This Row],[2019-T1-BOURG Dominique]]/Tableau17[[#This Row],[2019-T1-TOTAL]],"")</f>
        <v>2.0460358056265986E-2</v>
      </c>
      <c r="MC382" s="26">
        <f>IFERROR(Tableau17[[#This Row],[2019-T1-BROSSAT Ian]]/Tableau17[[#This Row],[2019-T1-TOTAL]],"")</f>
        <v>1.7902813299232736E-2</v>
      </c>
      <c r="MD382" s="26">
        <f>IFERROR(Tableau17[[#This Row],[2019-T1-CAILLAUD Sophie]]/Tableau17[[#This Row],[2019-T1-TOTAL]],"")</f>
        <v>0</v>
      </c>
      <c r="ME382" s="26">
        <f>IFERROR(Tableau17[[#This Row],[2019-T1-CAMUS Renaud]]/Tableau17[[#This Row],[2019-T1-TOTAL]],"")</f>
        <v>0</v>
      </c>
      <c r="MF382" s="26">
        <f>IFERROR(Tableau17[[#This Row],[2019-T1-CHALENÇON Christophe]]/Tableau17[[#This Row],[2019-T1-TOTAL]],"")</f>
        <v>0</v>
      </c>
      <c r="MG382" s="26">
        <f>IFERROR(Tableau17[[#This Row],[2019-T1-CORBET Cathy Denise Ginette]]/Tableau17[[#This Row],[2019-T1-TOTAL]],"")</f>
        <v>0</v>
      </c>
      <c r="MH382" s="26">
        <f>IFERROR(Tableau17[[#This Row],[2019-T1-DE PREVOISIN Robert]]/Tableau17[[#This Row],[2019-T1-TOTAL]],"")</f>
        <v>0</v>
      </c>
      <c r="MI382" s="26">
        <f>IFERROR(Tableau17[[#This Row],[2019-T1-DELFEL Thérèse]]/Tableau17[[#This Row],[2019-T1-TOTAL]],"")</f>
        <v>0</v>
      </c>
      <c r="MJ382" s="26">
        <f>IFERROR(Tableau17[[#This Row],[2019-T1-DIEUMEGARD Pierre]]/Tableau17[[#This Row],[2019-T1-TOTAL]],"")</f>
        <v>0</v>
      </c>
      <c r="MK382" s="26">
        <f>IFERROR(Tableau17[[#This Row],[2019-T1-DUPONT-AIGNAN Nicolas]]/Tableau17[[#This Row],[2019-T1-TOTAL]],"")</f>
        <v>4.6035805626598467E-2</v>
      </c>
      <c r="ML382" s="26">
        <f>IFERROR(Tableau17[[#This Row],[2019-T1-GERNIGON Yves]]/Tableau17[[#This Row],[2019-T1-TOTAL]],"")</f>
        <v>0</v>
      </c>
      <c r="MM382" s="26">
        <f>IFERROR(Tableau17[[#This Row],[2019-T1-GLUCKSMANN Raphaël]]/Tableau17[[#This Row],[2019-T1-TOTAL]],"")</f>
        <v>4.0920716112531973E-2</v>
      </c>
      <c r="MN382" s="26">
        <f>IFERROR(Tableau17[[#This Row],[2019-T1-HAMON Benoît]]/Tableau17[[#This Row],[2019-T1-TOTAL]],"")</f>
        <v>1.278772378516624E-2</v>
      </c>
      <c r="MO382" s="26">
        <f>IFERROR(Tableau17[[#This Row],[2019-T1-HELGEN Gilles]]/Tableau17[[#This Row],[2019-T1-TOTAL]],"")</f>
        <v>0</v>
      </c>
      <c r="MP382" s="26">
        <f>IFERROR(Tableau17[[#This Row],[2019-T1-JADOT Yannick]]/Tableau17[[#This Row],[2019-T1-TOTAL]],"")</f>
        <v>0.13554987212276215</v>
      </c>
      <c r="MQ382" s="26">
        <f>IFERROR(Tableau17[[#This Row],[2019-T1-LAGARDE Jean-Christophe]]/Tableau17[[#This Row],[2019-T1-TOTAL]],"")</f>
        <v>2.8132992327365727E-2</v>
      </c>
      <c r="MR382" s="26">
        <f>IFERROR(Tableau17[[#This Row],[2019-T1-LALANNE Francis]]/Tableau17[[#This Row],[2019-T1-TOTAL]],"")</f>
        <v>7.6726342710997444E-3</v>
      </c>
      <c r="MS382" s="26">
        <f>IFERROR(Tableau17[[#This Row],[2019-T1-LOISEAU Nathalie]]/Tableau17[[#This Row],[2019-T1-TOTAL]],"")</f>
        <v>0.19948849104859334</v>
      </c>
      <c r="MT382" s="26">
        <f>IFERROR(Tableau17[[#This Row],[2019-T1-MARIE Florie]]/Tableau17[[#This Row],[2019-T1-TOTAL]],"")</f>
        <v>0</v>
      </c>
      <c r="MU382" s="26">
        <f>IFERROR(Tableau17[[#This Row],[2008-T1-MACROEXTRDROITE]]/Tableau17[[#This Row],[2008-T1-MACROTOTALE]],"")</f>
        <v>0.10211946050096339</v>
      </c>
      <c r="MV382" s="26">
        <f>IFERROR(Tableau17[[#This Row],[2008-T1-MACRODROITE]]/Tableau17[[#This Row],[2008-T1-MACROTOTALE]],"")</f>
        <v>0.50289017341040465</v>
      </c>
      <c r="MW382" s="26">
        <f>IFERROR(Tableau17[[#This Row],[2008-T1-MACROCENTRE]]/Tableau17[[#This Row],[2008-T1-MACROTOTALE]],"")</f>
        <v>0</v>
      </c>
      <c r="MX382" s="26">
        <f>IFERROR(Tableau17[[#This Row],[2008-T1-MACROGAUCHE]]/Tableau17[[#This Row],[2008-T1-MACROTOTALE]],"")</f>
        <v>0.39499036608863197</v>
      </c>
      <c r="MY382" s="26">
        <f>IFERROR(Tableau17[[#This Row],[2008-T1-MACROAUTRE]]/Tableau17[[#This Row],[2008-T1-MACROTOTALE]],"")</f>
        <v>0</v>
      </c>
      <c r="MZ382" s="26">
        <f>IFERROR(Tableau17[[#This Row],[2008-T2-MACROEXTRDROITE]]/Tableau17[[#This Row],[2008-T2-MACROTOTALE]],"")</f>
        <v>0</v>
      </c>
      <c r="NA382" s="26">
        <f>IFERROR(Tableau17[[#This Row],[2008-T2-MACRODROITE]]/Tableau17[[#This Row],[2008-T2-MACROTOTALE]],"")</f>
        <v>0.55887850467289724</v>
      </c>
      <c r="NB382" s="26">
        <f>IFERROR(Tableau17[[#This Row],[2008-T2-MACROCENTRE]]/Tableau17[[#This Row],[2008-T2-MACROTOTALE]],"")</f>
        <v>0</v>
      </c>
      <c r="NC382" s="26">
        <f>IFERROR(Tableau17[[#This Row],[2008-T2-MACROGAUCHE]]/Tableau17[[#This Row],[2008-T2-MACROTOTALE]],"")</f>
        <v>0.44112149532710282</v>
      </c>
      <c r="ND382" s="26">
        <f>IFERROR(Tableau17[[#This Row],[2008-T2-MACROAUTRE]]/Tableau17[[#This Row],[2008-T2-MACROTOTALE]],"")</f>
        <v>0</v>
      </c>
      <c r="NE382" s="26">
        <f>IFERROR(Tableau17[[#This Row],[2014-T1-MACROEXTRDROITE]]/Tableau17[[#This Row],[2014-T1-MACROTOTALE]],"")</f>
        <v>0.3543788187372709</v>
      </c>
      <c r="NF382" s="26">
        <f>IFERROR(Tableau17[[#This Row],[2014-T1-MACRODROITE]]/Tableau17[[#This Row],[2014-T1-MACROTOTALE]],"")</f>
        <v>0.35234215885947046</v>
      </c>
      <c r="NG382" s="26">
        <f>IFERROR(Tableau17[[#This Row],[2014-T1-MACROCENTRE]]/Tableau17[[#This Row],[2014-T1-MACROTOTALE]],"")</f>
        <v>1.4256619144602852E-2</v>
      </c>
      <c r="NH382" s="26">
        <f>IFERROR(Tableau17[[#This Row],[2014-T1-MACROGAUCHE]]/Tableau17[[#This Row],[2014-T1-MACROTOTALE]],"")</f>
        <v>0.27902240325865579</v>
      </c>
      <c r="NI382" s="26">
        <f>IFERROR(Tableau17[[#This Row],[2014-T1-MACROAUTRE]]/Tableau17[[#This Row],[2014-T1-MACROTOTALE]],"")</f>
        <v>0</v>
      </c>
      <c r="NJ382" s="26">
        <f>IFERROR(Tableau17[[#This Row],[2014-T2-MACROEXTRDROITE]]/Tableau17[[#This Row],[2014-T2-MACROTOTALE]],"")</f>
        <v>0.3582995951417004</v>
      </c>
      <c r="NK382" s="26">
        <f>IFERROR(Tableau17[[#This Row],[2014-T2-MACRODROITE]]/Tableau17[[#This Row],[2014-T2-MACROTOTALE]],"")</f>
        <v>0.39271255060728744</v>
      </c>
      <c r="NL382" s="26">
        <f>IFERROR(Tableau17[[#This Row],[2014-T2-MACROCENTRE]]/Tableau17[[#This Row],[2014-T2-MACROTOTALE]],"")</f>
        <v>0</v>
      </c>
      <c r="NM382" s="26">
        <f>IFERROR(Tableau17[[#This Row],[2014-T2-MACROGAUCHE]]/Tableau17[[#This Row],[2014-T2-MACROTOTALE]],"")</f>
        <v>0.24898785425101214</v>
      </c>
      <c r="NN382" s="26">
        <f>IFERROR(Tableau17[[#This Row],[2014-T2-MACROAUTRE]]/Tableau17[[#This Row],[2014-T2-MACROTOTALE]],"")</f>
        <v>0</v>
      </c>
      <c r="NO382" s="26">
        <f>IFERROR( Tableau17[[#This Row],[2015-T1-MACROEXTRDROITE]]/Tableau17[[#This Row],[2015-T1-MACROTOTALE]],"")</f>
        <v>0.45501285347043702</v>
      </c>
      <c r="NP382" s="26">
        <f>IFERROR(Tableau17[[#This Row],[2015-T1-MACRODROITE]]/Tableau17[[#This Row],[2015-T1-MACROTOTALE]],"")</f>
        <v>0.21593830334190231</v>
      </c>
      <c r="NQ382" s="26">
        <f>IFERROR(Tableau17[[#This Row],[2015-T1-MACROCENTRE]]/Tableau17[[#This Row],[2015-T1-MACROTOTALE]],"")</f>
        <v>0</v>
      </c>
      <c r="NR382" s="26">
        <f>IFERROR(Tableau17[[#This Row],[2015-T1-MACROGAUCHE]]/Tableau17[[#This Row],[2015-T1-MACROTOTALE]],"")</f>
        <v>0.30077120822622105</v>
      </c>
      <c r="NS382" s="26">
        <f>IFERROR(Tableau17[[#This Row],[2015-T1-MACROAUTRE]]/Tableau17[[#This Row],[2015-T1-MACROTOTALE]],"")</f>
        <v>2.8277634961439587E-2</v>
      </c>
      <c r="NT382" s="26">
        <f>IFERROR(Tableau17[[#This Row],[2015-T2-MACROEXTRDROITE]]/Tableau17[[#This Row],[2015-T2-MACROTOTALE]],"")</f>
        <v>0.50515463917525771</v>
      </c>
      <c r="NU382" s="26">
        <f>IFERROR(Tableau17[[#This Row],[2015-T2-MACRODROITE]]/Tableau17[[#This Row],[2015-T2-MACROTOTALE]],"")</f>
        <v>0.49484536082474229</v>
      </c>
      <c r="NV382" s="26">
        <f>IFERROR(Tableau17[[#This Row],[2015-T2-MACROCENTRE]]/Tableau17[[#This Row],[2015-T2-MACROTOTALE]],"")</f>
        <v>0</v>
      </c>
      <c r="NW382" s="26">
        <f>IFERROR(Tableau17[[#This Row],[2015-T2-MACROGAUCHE]]/Tableau17[[#This Row],[2015-T2-MACROTOTALE]],"")</f>
        <v>0</v>
      </c>
      <c r="NX382" s="26">
        <f>IFERROR(Tableau17[[#This Row],[2015-T2-MACROAUTRE]]/Tableau17[[#This Row],[2015-T2-MACROTOTALE]],"")</f>
        <v>0</v>
      </c>
      <c r="NY382" s="26">
        <f>IFERROR(Tableau17[[#This Row],[2017-T1-MACROEXTRDROITE]]/Tableau17[[#This Row],[2017-T1-MACROTOTALE]],"")</f>
        <v>0.38805970149253732</v>
      </c>
      <c r="NZ382" s="26">
        <f>IFERROR(Tableau17[[#This Row],[2017-T1-MACRODROITE]]/Tableau17[[#This Row],[2017-T1-MACROTOTALE]],"")</f>
        <v>0.15970149253731344</v>
      </c>
      <c r="OA382" s="26">
        <f>IFERROR(Tableau17[[#This Row],[2017-T1-MACROCENTRE]]/Tableau17[[#This Row],[2017-T1-MACROTOTALE]],"")</f>
        <v>0.18059701492537314</v>
      </c>
      <c r="OB382" s="26">
        <f>IFERROR(Tableau17[[#This Row],[2017-T1-MACROGAUCHE]]/Tableau17[[#This Row],[2017-T1-MACROTOTALE]],"")</f>
        <v>0.26119402985074625</v>
      </c>
      <c r="OC382" s="26">
        <f>IFERROR(Tableau17[[#This Row],[2017-T1-MACROAUTRE]]/Tableau17[[#This Row],[2017-T1-MACROTOTALE]],"")</f>
        <v>1.0447761194029851E-2</v>
      </c>
      <c r="OD382" s="26">
        <f>IFERROR(Tableau17[[#This Row],[2017-T2-MACROEXTRDROITE]]/Tableau17[[#This Row],[2017-T2-MACROTOTALE]],"")</f>
        <v>0.49113475177304966</v>
      </c>
      <c r="OE382" s="26">
        <f>IFERROR(Tableau17[[#This Row],[2017-T2-MACRODROITE]]/Tableau17[[#This Row],[2017-T2-MACROTOTALE]],"")</f>
        <v>0</v>
      </c>
      <c r="OF382" s="26">
        <f>IFERROR(Tableau17[[#This Row],[2017-T2-MACROCENTRE]]/Tableau17[[#This Row],[2017-T2-MACROTOTALE]],"")</f>
        <v>0.50886524822695034</v>
      </c>
      <c r="OG382" s="26">
        <f>IFERROR(Tableau17[[#This Row],[2017-T2-MACROGAUCHE]]/Tableau17[[#This Row],[2017-T2-MACROTOTALE]],"")</f>
        <v>0</v>
      </c>
      <c r="OH382" s="26">
        <f>IFERROR(Tableau17[[#This Row],[2017-T2-MACROAUTRE]]/Tableau17[[#This Row],[2017-T2-MACROTOTALE]],"")</f>
        <v>0</v>
      </c>
      <c r="OI382" s="26">
        <f>IFERROR(Tableau17[[#This Row],[2019-T1-MACROEXTRDROITE]]/Tableau17[[#This Row],[2019-T1-MACROTOTALE]],"")</f>
        <v>0.4275184275184275</v>
      </c>
      <c r="OJ382" s="26">
        <f>IFERROR(Tableau17[[#This Row],[2019-T1-MACRODROITE]]/Tableau17[[#This Row],[2019-T1-MACROTOTALE]],"")</f>
        <v>7.6167076167076173E-2</v>
      </c>
      <c r="OK382" s="26">
        <f>IFERROR(Tableau17[[#This Row],[2019-T1-MACROCENTRE]]/Tableau17[[#This Row],[2019-T1-MACROTOTALE]],"")</f>
        <v>0.19164619164619165</v>
      </c>
      <c r="OL382" s="26">
        <f>IFERROR(Tableau17[[#This Row],[2019-T1-MACROGAUCHE]]/Tableau17[[#This Row],[2019-T1-MACROTOTALE]],"")</f>
        <v>0.24324324324324326</v>
      </c>
      <c r="OM382" s="26">
        <f>IFERROR(Tableau17[[#This Row],[2019-T1-MACROAUTRE]]/Tableau17[[#This Row],[2019-T1-MACROTOTALE]],"")</f>
        <v>6.1425061425061427E-2</v>
      </c>
      <c r="ON382" s="26">
        <f>IFERROR(Tableau17[[#This Row],[2020-T1-MACROEXTRDROITE]]/Tableau17[[#This Row],[2020-T1-MACROTOTALE]],"")</f>
        <v>0.26693227091633465</v>
      </c>
      <c r="OO382" s="26">
        <f>IFERROR(Tableau17[[#This Row],[2020-T1-MACRODROITE]]/Tableau17[[#This Row],[2020-T1-MACROTOTALE]],"")</f>
        <v>0.32669322709163345</v>
      </c>
      <c r="OP382" s="26">
        <f>IFERROR(Tableau17[[#This Row],[2020-T1-MACROCENTRE]]/Tableau17[[#This Row],[2020-T1-MACROTOTALE]],"")</f>
        <v>8.7649402390438252E-2</v>
      </c>
      <c r="OQ382" s="26">
        <f>IFERROR(Tableau17[[#This Row],[2020-T1-MACROGAUCHE]]/Tableau17[[#This Row],[2020-T1-MACROTOTALE]],"")</f>
        <v>0.31872509960159362</v>
      </c>
      <c r="OR382" s="26">
        <f>IFERROR(Tableau17[[#This Row],[2020-T1-MACROAUTRE]]/Tableau17[[#This Row],[2020-T1-MACROTOTALE]],"")</f>
        <v>0</v>
      </c>
      <c r="OS382" s="26">
        <f>IFERROR(Tableau17[[#This Row],[2017 (L)-T1-MACROEXTRDROITE]]/Tableau17[[#This Row],[2017 (L)-T1-MACROTOTALE]],"")</f>
        <v>0.25857519788918204</v>
      </c>
      <c r="OT382" s="26">
        <f>IFERROR(Tableau17[[#This Row],[2017 (L)-T1-MACRODROITE]]/Tableau17[[#This Row],[2017 (L)-T1-MACROTOTALE]],"")</f>
        <v>0.16358839050131926</v>
      </c>
      <c r="OU382" s="26">
        <f>IFERROR(Tableau17[[#This Row],[2017 (L)-T1-MACROCENTRE]]/Tableau17[[#This Row],[2017 (L)-T1-MACROTOTALE]],"")</f>
        <v>0.27440633245382584</v>
      </c>
      <c r="OV382" s="26">
        <f>IFERROR(Tableau17[[#This Row],[2017 (L)-T1-MACROGAUCHE]]/Tableau17[[#This Row],[2017 (L)-T1-MACROTOTALE]],"")</f>
        <v>0.26912928759894461</v>
      </c>
      <c r="OW382" s="26">
        <f>IFERROR(Tableau17[[#This Row],[2017 (L)-T1-MACROAUTRE]]/Tableau17[[#This Row],[2017 (L)-T1-MACROTOTALE]],"")</f>
        <v>3.430079155672823E-2</v>
      </c>
      <c r="OX382" s="26">
        <f>IFERROR(Tableau17[[#This Row],[2017 (L)-T2-MACROEXTRDROITE]]/Tableau17[[#This Row],[2017 (L)-T2-MACROTOTALE]],"")</f>
        <v>0</v>
      </c>
      <c r="OY382" s="26">
        <f>IFERROR(Tableau17[[#This Row],[2017 (L)-T2-MACRODROITE]]/Tableau17[[#This Row],[2017 (L)-T2-MACROTOTALE]],"")</f>
        <v>0.4749034749034749</v>
      </c>
      <c r="OZ382" s="26">
        <f>IFERROR(Tableau17[[#This Row],[2017 (L)-T2-MACROCENTRE]]/Tableau17[[#This Row],[2017 (L)-T2-MACROTOTALE]],"")</f>
        <v>0.52509652509652505</v>
      </c>
      <c r="PA382" s="26">
        <f>IFERROR(Tableau17[[#This Row],[2017 (L)-T2-MACROGAUCHE]]/Tableau17[[#This Row],[2017 (L)-T2-MACROTOTALE]],"")</f>
        <v>0</v>
      </c>
      <c r="PB382" s="26">
        <f>IFERROR(Tableau17[[#This Row],[2017 (L)-T2-MACROAUTRE]]/Tableau17[[#This Row],[2017 (L)-T2-MACROTOTALE]],"")</f>
        <v>0</v>
      </c>
      <c r="PC382" s="26">
        <f>IFERROR(Tableau17[[#This Row],[2008_T1_PROCUS]]/Tableau17[[#This Row],[2008_T1_INSCRITS]],0)</f>
        <v>1.5822784810126583E-2</v>
      </c>
      <c r="PD382" s="26">
        <f>IFERROR(Tableau17[[#This Row],[2008_T2_PROCUS]]/Tableau17[[#This Row],[2008_T2_INSCRITS]],0)</f>
        <v>7.3839662447257384E-3</v>
      </c>
      <c r="PE382" s="26">
        <f>Tableau17[[#This Row],[2014_T1_PROCUS]]/Tableau17[[#This Row],[2014_T1_INSCRITS]]</f>
        <v>4.3907793633369925E-3</v>
      </c>
      <c r="PF382" s="26">
        <f>IFERROR(Tableau17[[#This Row],[2014_T2_PROCUS]]/Tableau17[[#This Row],[2014_T2_INSCRITS]],0)</f>
        <v>3.2930845225027441E-3</v>
      </c>
    </row>
    <row r="383" spans="1:422" x14ac:dyDescent="0.2">
      <c r="A383" s="1">
        <v>3</v>
      </c>
      <c r="B383" s="1" t="s">
        <v>288</v>
      </c>
      <c r="C383" s="1" t="s">
        <v>293</v>
      </c>
      <c r="D383" s="1" t="s">
        <v>293</v>
      </c>
      <c r="E383" s="1">
        <v>410</v>
      </c>
      <c r="F383" s="1">
        <v>5.4028109999999998</v>
      </c>
      <c r="G383" s="1">
        <v>43.306646999999998</v>
      </c>
      <c r="H383" s="3">
        <v>1461</v>
      </c>
      <c r="I383" s="3">
        <v>256</v>
      </c>
      <c r="L383" s="1">
        <v>118</v>
      </c>
      <c r="M383" s="1">
        <v>25</v>
      </c>
      <c r="O383" s="1">
        <v>2</v>
      </c>
      <c r="P383" s="1">
        <v>38</v>
      </c>
      <c r="Q383" s="1">
        <v>22</v>
      </c>
      <c r="R383" s="1">
        <v>76</v>
      </c>
      <c r="S383" s="1">
        <v>178</v>
      </c>
      <c r="T383" s="1">
        <v>43</v>
      </c>
      <c r="U383" s="1">
        <v>502</v>
      </c>
      <c r="V383" s="1">
        <v>688</v>
      </c>
      <c r="W383" s="1">
        <v>360</v>
      </c>
      <c r="X383" s="1">
        <v>3</v>
      </c>
      <c r="Y383" s="2">
        <v>0.52325580999999999</v>
      </c>
      <c r="Z383" s="1">
        <v>688</v>
      </c>
      <c r="AA383" s="1">
        <v>405</v>
      </c>
      <c r="AB383" s="1">
        <v>3</v>
      </c>
      <c r="AC383" s="2">
        <v>0.58866278999999999</v>
      </c>
      <c r="AD383" s="1">
        <v>1461</v>
      </c>
      <c r="AE383" s="1">
        <v>508</v>
      </c>
      <c r="AF383" s="2">
        <v>0.34770705000000002</v>
      </c>
      <c r="AG383" s="1">
        <f t="shared" si="5"/>
        <v>256</v>
      </c>
      <c r="AH383" s="1">
        <v>786</v>
      </c>
      <c r="AI383" s="1">
        <v>397</v>
      </c>
      <c r="AJ383" s="1">
        <v>3</v>
      </c>
      <c r="AK383" s="2">
        <v>0.50508905999999998</v>
      </c>
      <c r="AL383" s="1">
        <v>786</v>
      </c>
      <c r="AM383" s="1">
        <v>459</v>
      </c>
      <c r="AN383" s="1">
        <v>9</v>
      </c>
      <c r="AO383" s="2">
        <v>0.58396946999999999</v>
      </c>
      <c r="AP383" s="1">
        <v>1336</v>
      </c>
      <c r="AQ383" s="1">
        <v>580</v>
      </c>
      <c r="AR383" s="2">
        <v>0.43413173999999999</v>
      </c>
      <c r="AS383" s="1">
        <v>1336</v>
      </c>
      <c r="AT383" s="1">
        <v>593</v>
      </c>
      <c r="AU383" s="2">
        <v>0.44386228</v>
      </c>
      <c r="AV383" s="1">
        <v>1400</v>
      </c>
      <c r="AW383" s="1">
        <v>592</v>
      </c>
      <c r="AX383" s="2">
        <v>0.42285714000000002</v>
      </c>
      <c r="AY383" s="1">
        <v>1400</v>
      </c>
      <c r="AZ383" s="1">
        <v>486</v>
      </c>
      <c r="BA383" s="2">
        <v>0.34714286</v>
      </c>
      <c r="BB383" s="1">
        <v>1401</v>
      </c>
      <c r="BC383" s="1">
        <v>1020</v>
      </c>
      <c r="BD383" s="2">
        <v>0.72805138999999996</v>
      </c>
      <c r="BE383" s="1">
        <v>1399</v>
      </c>
      <c r="BF383" s="1">
        <v>952</v>
      </c>
      <c r="BG383" s="2">
        <v>0.68048606</v>
      </c>
      <c r="BH383" s="1">
        <v>1412</v>
      </c>
      <c r="BI383" s="1">
        <v>612</v>
      </c>
      <c r="BJ383" s="2">
        <v>0.43342776</v>
      </c>
      <c r="BK383" s="1">
        <v>24</v>
      </c>
      <c r="BL383" s="1">
        <v>2</v>
      </c>
      <c r="BM383" s="1">
        <v>7</v>
      </c>
      <c r="BN383" s="1">
        <v>16</v>
      </c>
      <c r="BO383" s="1">
        <v>36</v>
      </c>
      <c r="BP383" s="1">
        <v>150</v>
      </c>
      <c r="BQ383" s="1">
        <v>152</v>
      </c>
      <c r="BR383" s="1">
        <v>387</v>
      </c>
      <c r="BT383" s="1">
        <v>231</v>
      </c>
      <c r="BU383" s="1">
        <v>206</v>
      </c>
      <c r="BW383" s="1">
        <v>437</v>
      </c>
      <c r="BX383" s="1">
        <v>4</v>
      </c>
      <c r="BY383" s="1">
        <v>2</v>
      </c>
      <c r="BZ383" s="1">
        <v>13</v>
      </c>
      <c r="CB383" s="1">
        <v>15</v>
      </c>
      <c r="CC383" s="1">
        <v>93</v>
      </c>
      <c r="CD383" s="1">
        <v>141</v>
      </c>
      <c r="CE383" s="1">
        <v>82</v>
      </c>
      <c r="CF383" s="1">
        <v>350</v>
      </c>
      <c r="CG383" s="1">
        <v>103</v>
      </c>
      <c r="CH383" s="1">
        <v>178</v>
      </c>
      <c r="CI383" s="1">
        <v>112</v>
      </c>
      <c r="CJ383" s="1">
        <v>393</v>
      </c>
      <c r="CK383" s="1">
        <v>20</v>
      </c>
      <c r="CL383" s="1">
        <v>10</v>
      </c>
      <c r="CM383" s="1">
        <v>17</v>
      </c>
      <c r="CN383" s="1">
        <v>27</v>
      </c>
      <c r="CO383" s="1">
        <v>47</v>
      </c>
      <c r="CP383" s="1">
        <v>166</v>
      </c>
      <c r="CQ383" s="1">
        <v>20</v>
      </c>
      <c r="CT383" s="1">
        <v>123</v>
      </c>
      <c r="CU383" s="1">
        <v>125</v>
      </c>
      <c r="CW383" s="1">
        <v>555</v>
      </c>
      <c r="CY383" s="1">
        <v>232</v>
      </c>
      <c r="DB383" s="1">
        <v>306</v>
      </c>
      <c r="DC383" s="1">
        <v>538</v>
      </c>
      <c r="DD383" s="1">
        <v>21</v>
      </c>
      <c r="DE383" s="1">
        <v>7</v>
      </c>
      <c r="DF383" s="1">
        <v>5</v>
      </c>
      <c r="DG383" s="1">
        <v>23</v>
      </c>
      <c r="DH383" s="1">
        <v>3</v>
      </c>
      <c r="DI383" s="1">
        <v>40</v>
      </c>
      <c r="DK383" s="1">
        <v>4</v>
      </c>
      <c r="DL383" s="1">
        <v>114</v>
      </c>
      <c r="DN383" s="1">
        <v>103</v>
      </c>
      <c r="DP383" s="1">
        <v>11</v>
      </c>
      <c r="DQ383" s="1">
        <v>0</v>
      </c>
      <c r="DR383" s="1">
        <v>145</v>
      </c>
      <c r="DU383" s="1">
        <v>476</v>
      </c>
      <c r="DV383" s="1">
        <v>241</v>
      </c>
      <c r="DZ383" s="1">
        <v>209</v>
      </c>
      <c r="EA383" s="1">
        <v>450</v>
      </c>
      <c r="EB383" s="1">
        <v>4</v>
      </c>
      <c r="EC383" s="1">
        <v>8</v>
      </c>
      <c r="ED383" s="1">
        <v>2</v>
      </c>
      <c r="EE383" s="1">
        <v>36</v>
      </c>
      <c r="EF383" s="1">
        <v>137</v>
      </c>
      <c r="EG383" s="1">
        <v>74</v>
      </c>
      <c r="EH383" s="1">
        <v>11</v>
      </c>
      <c r="EI383" s="1">
        <v>225</v>
      </c>
      <c r="EJ383" s="1">
        <v>272</v>
      </c>
      <c r="EK383" s="1">
        <v>226</v>
      </c>
      <c r="EL383" s="1">
        <v>9</v>
      </c>
      <c r="EM383" s="1">
        <v>1004</v>
      </c>
      <c r="EN383" s="1">
        <v>292</v>
      </c>
      <c r="EO383" s="1">
        <v>575</v>
      </c>
      <c r="EP383" s="1">
        <v>867</v>
      </c>
      <c r="EQ383" s="1">
        <v>1</v>
      </c>
      <c r="ER383" s="1">
        <v>2</v>
      </c>
      <c r="ES383" s="1">
        <v>10</v>
      </c>
      <c r="ET383" s="1">
        <v>59</v>
      </c>
      <c r="EU383" s="1">
        <v>2</v>
      </c>
      <c r="EV383" s="1">
        <v>154</v>
      </c>
      <c r="EW383" s="1">
        <v>36</v>
      </c>
      <c r="EX383" s="1">
        <v>2</v>
      </c>
      <c r="EY383" s="1">
        <v>22</v>
      </c>
      <c r="EZ383" s="1">
        <v>17</v>
      </c>
      <c r="FA383" s="1">
        <v>0</v>
      </c>
      <c r="FB383" s="1">
        <v>0</v>
      </c>
      <c r="FC383" s="1">
        <v>0</v>
      </c>
      <c r="FD383" s="1">
        <v>0</v>
      </c>
      <c r="FE383" s="1">
        <v>0</v>
      </c>
      <c r="FF383" s="1">
        <v>0</v>
      </c>
      <c r="FG383" s="1">
        <v>1</v>
      </c>
      <c r="FH383" s="1">
        <v>16</v>
      </c>
      <c r="FI383" s="1">
        <v>1</v>
      </c>
      <c r="FJ383" s="1">
        <v>38</v>
      </c>
      <c r="FK383" s="1">
        <v>24</v>
      </c>
      <c r="FL383" s="1">
        <v>0</v>
      </c>
      <c r="FM383" s="1">
        <v>84</v>
      </c>
      <c r="FN383" s="1">
        <v>4</v>
      </c>
      <c r="FO383" s="1">
        <v>1</v>
      </c>
      <c r="FP383" s="1">
        <v>106</v>
      </c>
      <c r="FQ383" s="1">
        <v>0</v>
      </c>
      <c r="FR383" s="1">
        <f>SUM(Tableau17[[#This Row],[2019-T1-ALEXANDRE Audric]:[2019-T1-MARIE Florie]])</f>
        <v>580</v>
      </c>
      <c r="FS383" s="1">
        <v>43</v>
      </c>
      <c r="FT383" s="1">
        <v>176</v>
      </c>
      <c r="FU383" s="1">
        <v>0</v>
      </c>
      <c r="FV383" s="1">
        <v>168</v>
      </c>
      <c r="FW383" s="1">
        <v>0</v>
      </c>
      <c r="FX383" s="1">
        <v>387</v>
      </c>
      <c r="FY383" s="1">
        <v>0</v>
      </c>
      <c r="FZ383" s="1">
        <v>206</v>
      </c>
      <c r="GA383" s="1">
        <v>0</v>
      </c>
      <c r="GB383" s="1">
        <v>231</v>
      </c>
      <c r="GC383" s="1">
        <v>0</v>
      </c>
      <c r="GD383" s="1">
        <v>437</v>
      </c>
      <c r="GE383" s="1">
        <v>93</v>
      </c>
      <c r="GF383" s="1">
        <v>143</v>
      </c>
      <c r="GG383" s="1">
        <v>4</v>
      </c>
      <c r="GH383" s="1">
        <v>110</v>
      </c>
      <c r="GI383" s="1">
        <v>0</v>
      </c>
      <c r="GJ383" s="1">
        <v>350</v>
      </c>
      <c r="GK383" s="1">
        <v>103</v>
      </c>
      <c r="GL383" s="1">
        <v>178</v>
      </c>
      <c r="GM383" s="1">
        <v>0</v>
      </c>
      <c r="GN383" s="1">
        <v>112</v>
      </c>
      <c r="GO383" s="1">
        <v>0</v>
      </c>
      <c r="GP383" s="1">
        <v>393</v>
      </c>
      <c r="GQ383" s="1">
        <v>176</v>
      </c>
      <c r="GR383" s="1">
        <v>140</v>
      </c>
      <c r="GS383" s="1">
        <v>20</v>
      </c>
      <c r="GT383" s="1">
        <v>199</v>
      </c>
      <c r="GU383" s="1">
        <v>20</v>
      </c>
      <c r="GV383" s="1">
        <v>555</v>
      </c>
      <c r="GW383" s="1">
        <v>232</v>
      </c>
      <c r="GX383" s="1">
        <v>0</v>
      </c>
      <c r="GY383" s="1">
        <v>0</v>
      </c>
      <c r="GZ383" s="1">
        <v>306</v>
      </c>
      <c r="HA383" s="1">
        <v>0</v>
      </c>
      <c r="HB383" s="1">
        <v>538</v>
      </c>
      <c r="HC383" s="1">
        <v>271</v>
      </c>
      <c r="HD383" s="1">
        <v>137</v>
      </c>
      <c r="HE383" s="1">
        <v>226</v>
      </c>
      <c r="HF383" s="1">
        <v>359</v>
      </c>
      <c r="HG383" s="1">
        <v>11</v>
      </c>
      <c r="HH383" s="1">
        <v>1004</v>
      </c>
      <c r="HI383" s="1">
        <v>292</v>
      </c>
      <c r="HJ383" s="1">
        <v>0</v>
      </c>
      <c r="HK383" s="1">
        <v>575</v>
      </c>
      <c r="HL383" s="1">
        <v>0</v>
      </c>
      <c r="HM383" s="1">
        <v>0</v>
      </c>
      <c r="HN383" s="1">
        <v>867</v>
      </c>
      <c r="HO383" s="1">
        <v>185</v>
      </c>
      <c r="HP383" s="1">
        <v>40</v>
      </c>
      <c r="HQ383" s="1">
        <v>106</v>
      </c>
      <c r="HR383" s="1">
        <v>224</v>
      </c>
      <c r="HS383" s="1">
        <v>37</v>
      </c>
      <c r="HT383" s="1">
        <v>592</v>
      </c>
      <c r="HU383" s="1">
        <v>76</v>
      </c>
      <c r="HV383" s="1">
        <v>156</v>
      </c>
      <c r="HW383" s="1">
        <v>22</v>
      </c>
      <c r="HX383" s="1">
        <v>248</v>
      </c>
      <c r="HY383" s="1">
        <v>0</v>
      </c>
      <c r="HZ383" s="1">
        <v>502</v>
      </c>
      <c r="IA383" s="1">
        <v>5</v>
      </c>
      <c r="IB383" s="1">
        <v>126</v>
      </c>
      <c r="IC383" s="1">
        <v>145</v>
      </c>
      <c r="ID383" s="1">
        <v>193</v>
      </c>
      <c r="IE383" s="1">
        <v>7</v>
      </c>
      <c r="IF383" s="1">
        <v>476</v>
      </c>
      <c r="IG383" s="1">
        <v>0</v>
      </c>
      <c r="IH383" s="1">
        <v>0</v>
      </c>
      <c r="II383" s="1">
        <v>209</v>
      </c>
      <c r="IJ383" s="1">
        <v>241</v>
      </c>
      <c r="IK383" s="1">
        <v>0</v>
      </c>
      <c r="IL383" s="1">
        <v>450</v>
      </c>
      <c r="IM383" s="26">
        <f>IFERROR(Tableau17[[#This Row],[LDIV]]/Tableau17[[#This Row],[Total général]],"")</f>
        <v>0</v>
      </c>
      <c r="IN383" s="26">
        <f>IFERROR(Tableau17[[#This Row],[LDVC]]/Tableau17[[#This Row],[Total général]],"")</f>
        <v>0</v>
      </c>
      <c r="IO383" s="26">
        <f>IFERROR(Tableau17[[#This Row],[LDVD]]/Tableau17[[#This Row],[Total général]],"")</f>
        <v>0.23505976095617531</v>
      </c>
      <c r="IP383" s="26">
        <f>IFERROR(Tableau17[[#This Row],[LDVG]]/Tableau17[[#This Row],[Total général]],"")</f>
        <v>4.9800796812749001E-2</v>
      </c>
      <c r="IQ383" s="26">
        <f>IFERROR(Tableau17[[#This Row],[LEXD]]/Tableau17[[#This Row],[Total général]],"")</f>
        <v>0</v>
      </c>
      <c r="IR383" s="26">
        <f>IFERROR(Tableau17[[#This Row],[LEXG]]/Tableau17[[#This Row],[Total général]],"")</f>
        <v>3.9840637450199202E-3</v>
      </c>
      <c r="IS383" s="26">
        <f>IFERROR(Tableau17[[#This Row],[LLR]]/Tableau17[[#This Row],[Total général]],"")</f>
        <v>7.5697211155378488E-2</v>
      </c>
      <c r="IT383" s="26">
        <f>IFERROR(Tableau17[[#This Row],[LREM]]/Tableau17[[#This Row],[Total général]],"")</f>
        <v>4.3824701195219126E-2</v>
      </c>
      <c r="IU383" s="26">
        <f>IFERROR(Tableau17[[#This Row],[LRN]]/Tableau17[[#This Row],[Total général]],"")</f>
        <v>0.15139442231075698</v>
      </c>
      <c r="IV383" s="26">
        <f>IFERROR(Tableau17[[#This Row],[LUG]]/Tableau17[[#This Row],[Total général]],"")</f>
        <v>0.35458167330677293</v>
      </c>
      <c r="IW383" s="26">
        <f>IFERROR(Tableau17[[#This Row],[LVEC]]/Tableau17[[#This Row],[Total général]],"")</f>
        <v>8.565737051792828E-2</v>
      </c>
      <c r="IX383" s="26">
        <f>IFERROR(Tableau17[[#This Row],[2008-T1-LCMD]]/Tableau17[[#This Row],[2008-T1-TOTAL]],"")</f>
        <v>6.2015503875968991E-2</v>
      </c>
      <c r="IY383" s="26">
        <f>IFERROR(Tableau17[[#This Row],[2008-T1-LDVD]]/Tableau17[[#This Row],[2008-T1-TOTAL]],"")</f>
        <v>5.1679586563307496E-3</v>
      </c>
      <c r="IZ383" s="26">
        <f>IFERROR(Tableau17[[#This Row],[2008-T1-LEXD]]/Tableau17[[#This Row],[2008-T1-TOTAL]],"")</f>
        <v>1.8087855297157621E-2</v>
      </c>
      <c r="JA383" s="26">
        <f>IFERROR(Tableau17[[#This Row],[2008-T1-LEXG]]/Tableau17[[#This Row],[2008-T1-TOTAL]],"")</f>
        <v>4.1343669250645997E-2</v>
      </c>
      <c r="JB383" s="26">
        <f>IFERROR(Tableau17[[#This Row],[2008-T1-LFN]]/Tableau17[[#This Row],[2008-T1-TOTAL]],"")</f>
        <v>9.3023255813953487E-2</v>
      </c>
      <c r="JC383" s="26">
        <f>IFERROR(Tableau17[[#This Row],[2008-T1-LMAJ]]/Tableau17[[#This Row],[2008-T1-TOTAL]],"")</f>
        <v>0.38759689922480622</v>
      </c>
      <c r="JD383" s="26">
        <f>IFERROR(Tableau17[[#This Row],[2008-T1-LUG]]/Tableau17[[#This Row],[2008-T1-TOTAL]],"")</f>
        <v>0.39276485788113696</v>
      </c>
      <c r="JE383" s="26">
        <f>IFERROR(Tableau17[[#This Row],[2008-T2-LFN]]/Tableau17[[#This Row],[2008-T2-TOTAL]],"")</f>
        <v>0</v>
      </c>
      <c r="JF383" s="26">
        <f>IFERROR(Tableau17[[#This Row],[2008-T2-LGC]]/Tableau17[[#This Row],[2008-T2-TOTAL]],"")</f>
        <v>0.52860411899313497</v>
      </c>
      <c r="JG383" s="26">
        <f>IFERROR(Tableau17[[#This Row],[2008-T2-LMAJ]]/Tableau17[[#This Row],[2008-T2-TOTAL]],"")</f>
        <v>0.47139588100686497</v>
      </c>
      <c r="JH383" s="26">
        <f>IFERROR(Tableau17[[#This Row],[2008-T2-LUG]]/Tableau17[[#This Row],[2008-T2-TOTAL]],"")</f>
        <v>0</v>
      </c>
      <c r="JI383" s="26">
        <f>IFERROR(Tableau17[[#This Row],[2014-T1-LDIV]]/Tableau17[[#This Row],[2014-T1-TOTAL]],"")</f>
        <v>1.1428571428571429E-2</v>
      </c>
      <c r="JJ383" s="26">
        <f>IFERROR(Tableau17[[#This Row],[2014-T1-LDVD]]/Tableau17[[#This Row],[2014-T1-TOTAL]],"")</f>
        <v>5.7142857142857143E-3</v>
      </c>
      <c r="JK383" s="26">
        <f>IFERROR(Tableau17[[#This Row],[2014-T1-LDVG]]/Tableau17[[#This Row],[2014-T1-TOTAL]],"")</f>
        <v>3.7142857142857144E-2</v>
      </c>
      <c r="JL383" s="26">
        <f>IFERROR(Tableau17[[#This Row],[2014-T1-LEXG]]/Tableau17[[#This Row],[2014-T1-TOTAL]],"")</f>
        <v>0</v>
      </c>
      <c r="JM383" s="26">
        <f>IFERROR(Tableau17[[#This Row],[2014-T1-LFG]]/Tableau17[[#This Row],[2014-T1-TOTAL]],"")</f>
        <v>4.2857142857142858E-2</v>
      </c>
      <c r="JN383" s="26">
        <f>IFERROR(Tableau17[[#This Row],[2014-T1-LFN]]/Tableau17[[#This Row],[2014-T1-TOTAL]],"")</f>
        <v>0.26571428571428574</v>
      </c>
      <c r="JO383" s="26">
        <f>IFERROR(Tableau17[[#This Row],[2014-T1-LUD]]/Tableau17[[#This Row],[2014-T1-TOTAL]],"")</f>
        <v>0.40285714285714286</v>
      </c>
      <c r="JP383" s="26">
        <f>IFERROR(Tableau17[[#This Row],[2014-T1-LUG]]/Tableau17[[#This Row],[2014-T1-TOTAL]],"")</f>
        <v>0.23428571428571429</v>
      </c>
      <c r="JQ383" s="26">
        <f>IFERROR(Tableau17[[#This Row],[2014-T2-LFN]]/Tableau17[[#This Row],[2014-T2-TOTAL]],"")</f>
        <v>0.26208651399491095</v>
      </c>
      <c r="JR383" s="26">
        <f>IFERROR(Tableau17[[#This Row],[2014-T2-LUD]]/Tableau17[[#This Row],[2014-T2-TOTAL]],"")</f>
        <v>0.45292620865139949</v>
      </c>
      <c r="JS383" s="26">
        <f>IFERROR(Tableau17[[#This Row],[2014-T2-LUG]]/Tableau17[[#This Row],[2014-T2-TOTAL]],"")</f>
        <v>0.28498727735368956</v>
      </c>
      <c r="JT383" s="26">
        <f>IFERROR(Tableau17[[#This Row],[2015-T1-BC-DIV]]/Tableau17[[#This Row],[2015-T1-TOTAL]],"")</f>
        <v>3.6036036036036036E-2</v>
      </c>
      <c r="JU383" s="26">
        <f>IFERROR(Tableau17[[#This Row],[2015-T1-BC-DLF]]/Tableau17[[#This Row],[2015-T1-TOTAL]],"")</f>
        <v>1.8018018018018018E-2</v>
      </c>
      <c r="JV383" s="26">
        <f>IFERROR(Tableau17[[#This Row],[2015-T1-BC-DVD]]/Tableau17[[#This Row],[2015-T1-TOTAL]],"")</f>
        <v>3.063063063063063E-2</v>
      </c>
      <c r="JW383" s="26">
        <f>IFERROR(Tableau17[[#This Row],[2015-T1-BC-DVG]]/Tableau17[[#This Row],[2015-T1-TOTAL]],"")</f>
        <v>4.8648648648648651E-2</v>
      </c>
      <c r="JX383" s="26">
        <f>IFERROR(Tableau17[[#This Row],[2015-T1-BC-FG]]/Tableau17[[#This Row],[2015-T1-TOTAL]],"")</f>
        <v>8.468468468468468E-2</v>
      </c>
      <c r="JY383" s="26">
        <f>IFERROR(Tableau17[[#This Row],[2015-T1-BC-FN]]/Tableau17[[#This Row],[2015-T1-TOTAL]],"")</f>
        <v>0.2990990990990991</v>
      </c>
      <c r="JZ383" s="26">
        <f>IFERROR(Tableau17[[#This Row],[2015-T1-BC-MDM]]/Tableau17[[#This Row],[2015-T1-TOTAL]],"")</f>
        <v>3.6036036036036036E-2</v>
      </c>
      <c r="KA383" s="26">
        <f>IFERROR(Tableau17[[#This Row],[2015-T1-BC-RDG]]/Tableau17[[#This Row],[2015-T1-TOTAL]],"")</f>
        <v>0</v>
      </c>
      <c r="KB383" s="26">
        <f>IFERROR(Tableau17[[#This Row],[2015-T1-BC-SOC]]/Tableau17[[#This Row],[2015-T1-TOTAL]],"")</f>
        <v>0</v>
      </c>
      <c r="KC383" s="26">
        <f>IFERROR(Tableau17[[#This Row],[2015-T1-BC-UD]]/Tableau17[[#This Row],[2015-T1-TOTAL]],"")</f>
        <v>0.22162162162162163</v>
      </c>
      <c r="KD383" s="26">
        <f>IFERROR(Tableau17[[#This Row],[2015-T1-BC-UG]]/Tableau17[[#This Row],[2015-T1-TOTAL]],"")</f>
        <v>0.22522522522522523</v>
      </c>
      <c r="KE383" s="26">
        <f>IFERROR(Tableau17[[#This Row],[2015-T1-BC-VEC]]/Tableau17[[#This Row],[2015-T1-TOTAL]],"")</f>
        <v>0</v>
      </c>
      <c r="KF383" s="26">
        <f>IFERROR(Tableau17[[#This Row],[2015-T2-BC-DVG]]/Tableau17[[#This Row],[2015-T2-TOTAL]],"")</f>
        <v>0</v>
      </c>
      <c r="KG383" s="26">
        <f>IFERROR(Tableau17[[#This Row],[2015-T2-BC-FN]]/Tableau17[[#This Row],[2015-T2-TOTAL]],"")</f>
        <v>0.43122676579925651</v>
      </c>
      <c r="KH383" s="26">
        <f>IFERROR(Tableau17[[#This Row],[2015-T2-BC-SOC]]/Tableau17[[#This Row],[2015-T2-TOTAL]],"")</f>
        <v>0</v>
      </c>
      <c r="KI383" s="26">
        <f>IFERROR(Tableau17[[#This Row],[2015-T2-BC-UD]]/Tableau17[[#This Row],[2015-T2-TOTAL]],"")</f>
        <v>0</v>
      </c>
      <c r="KJ383" s="26">
        <f>IFERROR(Tableau17[[#This Row],[2015-T2-BC-UG]]/Tableau17[[#This Row],[2015-T2-TOTAL]],"")</f>
        <v>0.56877323420074355</v>
      </c>
      <c r="KK383" s="26">
        <f>IFERROR(Tableau17[[#This Row],[2017 (L)-T1-COM]]/Tableau17[[#This Row],[2017 (L)-T1-TOTAL]],"")</f>
        <v>4.4117647058823532E-2</v>
      </c>
      <c r="KL383" s="26">
        <f>IFERROR(Tableau17[[#This Row],[2017 (L)-T1-DIV]]/Tableau17[[#This Row],[2017 (L)-T1-TOTAL]],"")</f>
        <v>1.4705882352941176E-2</v>
      </c>
      <c r="KM383" s="26">
        <f>IFERROR(Tableau17[[#This Row],[2017 (L)-T1-DLF]]/Tableau17[[#This Row],[2017 (L)-T1-TOTAL]],"")</f>
        <v>1.050420168067227E-2</v>
      </c>
      <c r="KN383" s="26">
        <f>IFERROR(Tableau17[[#This Row],[2017 (L)-T1-DVD]]/Tableau17[[#This Row],[2017 (L)-T1-TOTAL]],"")</f>
        <v>4.8319327731092439E-2</v>
      </c>
      <c r="KO383" s="26">
        <f>IFERROR(Tableau17[[#This Row],[2017 (L)-T1-DVG]]/Tableau17[[#This Row],[2017 (L)-T1-TOTAL]],"")</f>
        <v>6.3025210084033615E-3</v>
      </c>
      <c r="KP383" s="26">
        <f>IFERROR(Tableau17[[#This Row],[2017 (L)-T1-ECO]]/Tableau17[[#This Row],[2017 (L)-T1-TOTAL]],"")</f>
        <v>8.4033613445378158E-2</v>
      </c>
      <c r="KQ383" s="26">
        <f>IFERROR(Tableau17[[#This Row],[2017 (L)-T1-EXD]]/Tableau17[[#This Row],[2017 (L)-T1-TOTAL]],"")</f>
        <v>0</v>
      </c>
      <c r="KR383" s="26">
        <f>IFERROR(Tableau17[[#This Row],[2017 (L)-T1-EXG]]/Tableau17[[#This Row],[2017 (L)-T1-TOTAL]],"")</f>
        <v>8.4033613445378148E-3</v>
      </c>
      <c r="KS383" s="26">
        <f>IFERROR(Tableau17[[#This Row],[2017 (L)-T1-FI]]/Tableau17[[#This Row],[2017 (L)-T1-TOTAL]],"")</f>
        <v>0.23949579831932774</v>
      </c>
      <c r="KT383" s="26">
        <f>IFERROR(Tableau17[[#This Row],[2017 (L)-T1-FN]]/Tableau17[[#This Row],[2017 (L)-T1-TOTAL]],"")</f>
        <v>0</v>
      </c>
      <c r="KU383" s="26">
        <f>IFERROR(Tableau17[[#This Row],[2017 (L)-T1-LR]]/Tableau17[[#This Row],[2017 (L)-T1-TOTAL]],"")</f>
        <v>0.21638655462184875</v>
      </c>
      <c r="KV383" s="26">
        <f>IFERROR(Tableau17[[#This Row],[2017 (L)-T1-MDM]]/Tableau17[[#This Row],[2017 (L)-T1-TOTAL]],"")</f>
        <v>0</v>
      </c>
      <c r="KW383" s="26">
        <f>IFERROR(Tableau17[[#This Row],[2017 (L)-T1-RDG]]/Tableau17[[#This Row],[2017 (L)-T1-TOTAL]],"")</f>
        <v>2.3109243697478993E-2</v>
      </c>
      <c r="KX383" s="26">
        <f>IFERROR(Tableau17[[#This Row],[2017 (L)-T1-REG]]/Tableau17[[#This Row],[2017 (L)-T1-TOTAL]],"")</f>
        <v>0</v>
      </c>
      <c r="KY383" s="26">
        <f>IFERROR(Tableau17[[#This Row],[2017 (L)-T1-REM]]/Tableau17[[#This Row],[2017 (L)-T1-TOTAL]],"")</f>
        <v>0.30462184873949577</v>
      </c>
      <c r="KZ383" s="26">
        <f>IFERROR(Tableau17[[#This Row],[2017 (L)-T1-SOC]]/Tableau17[[#This Row],[2017 (L)-T1-TOTAL]],"")</f>
        <v>0</v>
      </c>
      <c r="LA383" s="26">
        <f>IFERROR(Tableau17[[#This Row],[2017 (L)-T1-UDI]]/Tableau17[[#This Row],[2017 (L)-T1-TOTAL]],"")</f>
        <v>0</v>
      </c>
      <c r="LB383" s="26">
        <f>IFERROR(Tableau17[[#This Row],[2017 (L)-T2-FI]]/Tableau17[[#This Row],[2017 (L)-T2-TOTAL]],"")</f>
        <v>0.53555555555555556</v>
      </c>
      <c r="LC383" s="26">
        <f>IFERROR(Tableau17[[#This Row],[2017 (L)-T2-FN]]/Tableau17[[#This Row],[2017 (L)-T2-TOTAL]],"")</f>
        <v>0</v>
      </c>
      <c r="LD383" s="26">
        <f>IFERROR(Tableau17[[#This Row],[2017 (L)-T2-LR]]/Tableau17[[#This Row],[2017 (L)-T2-TOTAL]],"")</f>
        <v>0</v>
      </c>
      <c r="LE383" s="26">
        <f>IFERROR(Tableau17[[#This Row],[2017 (L)-T2-MDM]]/Tableau17[[#This Row],[2017 (L)-T2-TOTAL]],"")</f>
        <v>0</v>
      </c>
      <c r="LF383" s="26">
        <f>IFERROR(Tableau17[[#This Row],[2017 (L)-T2-REM]]/Tableau17[[#This Row],[2017 (L)-T2-TOTAL]],"")</f>
        <v>0.46444444444444444</v>
      </c>
      <c r="LG383" s="26">
        <f>IFERROR(Tableau17[[#This Row],[2017-T1-ARTHAUD Nathalie]]/Tableau17[[#This Row],[2017-T1-TOTAL]],"")</f>
        <v>3.9840637450199202E-3</v>
      </c>
      <c r="LH383" s="26">
        <f>IFERROR(Tableau17[[#This Row],[2017-T1-ASSELINEAU Fran]]/Tableau17[[#This Row],[2017-T1-TOTAL]],"")</f>
        <v>7.9681274900398405E-3</v>
      </c>
      <c r="LI383" s="26">
        <f>IFERROR(Tableau17[[#This Row],[2017-T1-CHEMINADE Jacques]]/Tableau17[[#This Row],[2017-T1-TOTAL]],"")</f>
        <v>1.9920318725099601E-3</v>
      </c>
      <c r="LJ383" s="26">
        <f>IFERROR(Tableau17[[#This Row],[2017-T1-DUPONT-AIGNAN Nicolas]]/Tableau17[[#This Row],[2017-T1-TOTAL]],"")</f>
        <v>3.5856573705179286E-2</v>
      </c>
      <c r="LK383" s="26">
        <f>IFERROR(Tableau17[[#This Row],[2017-T1-FILLON Fran]]/Tableau17[[#This Row],[2017-T1-TOTAL]],"")</f>
        <v>0.13645418326693226</v>
      </c>
      <c r="LL383" s="26">
        <f>IFERROR(Tableau17[[#This Row],[2017-T1-HAMON Beno]]/Tableau17[[#This Row],[2017-T1-TOTAL]],"")</f>
        <v>7.370517928286853E-2</v>
      </c>
      <c r="LM383" s="26">
        <f>IFERROR(Tableau17[[#This Row],[2017-T1-LASSALLE Jean]]/Tableau17[[#This Row],[2017-T1-TOTAL]],"")</f>
        <v>1.0956175298804782E-2</v>
      </c>
      <c r="LN383" s="26">
        <f>IFERROR(Tableau17[[#This Row],[2017-T1-LE PEN Marine]]/Tableau17[[#This Row],[2017-T1-TOTAL]],"")</f>
        <v>0.22410358565737051</v>
      </c>
      <c r="LO383" s="26">
        <f>IFERROR(Tableau17[[#This Row],[2017-T1-M Jean-Luc]]/Tableau17[[#This Row],[2017-T1-TOTAL]],"")</f>
        <v>0.27091633466135456</v>
      </c>
      <c r="LP383" s="26">
        <f>IFERROR(Tableau17[[#This Row],[2017-T1-MACRON Emmanuel]]/Tableau17[[#This Row],[2017-T1-TOTAL]],"")</f>
        <v>0.22509960159362549</v>
      </c>
      <c r="LQ383" s="26">
        <f>IFERROR(Tableau17[[#This Row],[2017-T1-POUTOU Philippe]]/Tableau17[[#This Row],[2017-T1-TOTAL]],"")</f>
        <v>8.9641434262948214E-3</v>
      </c>
      <c r="LR383" s="26">
        <f>IFERROR(Tableau17[[#This Row],[2017-T2-LE PEN Marine]]/Tableau17[[#This Row],[2017-T2-TOTAL]],"")</f>
        <v>0.33679354094579006</v>
      </c>
      <c r="LS383" s="26">
        <f>IFERROR(Tableau17[[#This Row],[2017-T2-MACRON Emmanuel]]/Tableau17[[#This Row],[2017-T2-TOTAL]],"")</f>
        <v>0.66320645905420994</v>
      </c>
      <c r="LT383" s="26">
        <f>IFERROR(Tableau17[[#This Row],[2019-T1-ALEXANDRE Audric]]/Tableau17[[#This Row],[2019-T1-TOTAL]],"")</f>
        <v>1.7241379310344827E-3</v>
      </c>
      <c r="LU383" s="26">
        <f>IFERROR(Tableau17[[#This Row],[2019-T1-ARTHAUD Nathalie]]/Tableau17[[#This Row],[2019-T1-TOTAL]],"")</f>
        <v>3.4482758620689655E-3</v>
      </c>
      <c r="LV383" s="26">
        <f>IFERROR(Tableau17[[#This Row],[2019-T1-ASSELINEAU François]]/Tableau17[[#This Row],[2019-T1-TOTAL]],"")</f>
        <v>1.7241379310344827E-2</v>
      </c>
      <c r="LW383" s="26">
        <f>IFERROR(Tableau17[[#This Row],[2019-T1-AUBRY Manon]]/Tableau17[[#This Row],[2019-T1-TOTAL]],"")</f>
        <v>0.10172413793103448</v>
      </c>
      <c r="LX383" s="26">
        <f>IFERROR(Tableau17[[#This Row],[2019-T1-AZERGUI Nagib]]/Tableau17[[#This Row],[2019-T1-TOTAL]],"")</f>
        <v>3.4482758620689655E-3</v>
      </c>
      <c r="LY383" s="26">
        <f>IFERROR(Tableau17[[#This Row],[2019-T1-BARDELLA Jordan]]/Tableau17[[#This Row],[2019-T1-TOTAL]],"")</f>
        <v>0.26551724137931032</v>
      </c>
      <c r="LZ383" s="26">
        <f>IFERROR(Tableau17[[#This Row],[2019-T1-BELLAMY François-Xavier]]/Tableau17[[#This Row],[2019-T1-TOTAL]],"")</f>
        <v>6.2068965517241378E-2</v>
      </c>
      <c r="MA383" s="26">
        <f>IFERROR(Tableau17[[#This Row],[2019-T1-BIDOU Olivier]]/Tableau17[[#This Row],[2019-T1-TOTAL]],"")</f>
        <v>3.4482758620689655E-3</v>
      </c>
      <c r="MB383" s="26">
        <f>IFERROR(Tableau17[[#This Row],[2019-T1-BOURG Dominique]]/Tableau17[[#This Row],[2019-T1-TOTAL]],"")</f>
        <v>3.793103448275862E-2</v>
      </c>
      <c r="MC383" s="26">
        <f>IFERROR(Tableau17[[#This Row],[2019-T1-BROSSAT Ian]]/Tableau17[[#This Row],[2019-T1-TOTAL]],"")</f>
        <v>2.9310344827586206E-2</v>
      </c>
      <c r="MD383" s="26">
        <f>IFERROR(Tableau17[[#This Row],[2019-T1-CAILLAUD Sophie]]/Tableau17[[#This Row],[2019-T1-TOTAL]],"")</f>
        <v>0</v>
      </c>
      <c r="ME383" s="26">
        <f>IFERROR(Tableau17[[#This Row],[2019-T1-CAMUS Renaud]]/Tableau17[[#This Row],[2019-T1-TOTAL]],"")</f>
        <v>0</v>
      </c>
      <c r="MF383" s="26">
        <f>IFERROR(Tableau17[[#This Row],[2019-T1-CHALENÇON Christophe]]/Tableau17[[#This Row],[2019-T1-TOTAL]],"")</f>
        <v>0</v>
      </c>
      <c r="MG383" s="26">
        <f>IFERROR(Tableau17[[#This Row],[2019-T1-CORBET Cathy Denise Ginette]]/Tableau17[[#This Row],[2019-T1-TOTAL]],"")</f>
        <v>0</v>
      </c>
      <c r="MH383" s="26">
        <f>IFERROR(Tableau17[[#This Row],[2019-T1-DE PREVOISIN Robert]]/Tableau17[[#This Row],[2019-T1-TOTAL]],"")</f>
        <v>0</v>
      </c>
      <c r="MI383" s="26">
        <f>IFERROR(Tableau17[[#This Row],[2019-T1-DELFEL Thérèse]]/Tableau17[[#This Row],[2019-T1-TOTAL]],"")</f>
        <v>0</v>
      </c>
      <c r="MJ383" s="26">
        <f>IFERROR(Tableau17[[#This Row],[2019-T1-DIEUMEGARD Pierre]]/Tableau17[[#This Row],[2019-T1-TOTAL]],"")</f>
        <v>1.7241379310344827E-3</v>
      </c>
      <c r="MK383" s="26">
        <f>IFERROR(Tableau17[[#This Row],[2019-T1-DUPONT-AIGNAN Nicolas]]/Tableau17[[#This Row],[2019-T1-TOTAL]],"")</f>
        <v>2.7586206896551724E-2</v>
      </c>
      <c r="ML383" s="26">
        <f>IFERROR(Tableau17[[#This Row],[2019-T1-GERNIGON Yves]]/Tableau17[[#This Row],[2019-T1-TOTAL]],"")</f>
        <v>1.7241379310344827E-3</v>
      </c>
      <c r="MM383" s="26">
        <f>IFERROR(Tableau17[[#This Row],[2019-T1-GLUCKSMANN Raphaël]]/Tableau17[[#This Row],[2019-T1-TOTAL]],"")</f>
        <v>6.5517241379310351E-2</v>
      </c>
      <c r="MN383" s="26">
        <f>IFERROR(Tableau17[[#This Row],[2019-T1-HAMON Benoît]]/Tableau17[[#This Row],[2019-T1-TOTAL]],"")</f>
        <v>4.1379310344827586E-2</v>
      </c>
      <c r="MO383" s="26">
        <f>IFERROR(Tableau17[[#This Row],[2019-T1-HELGEN Gilles]]/Tableau17[[#This Row],[2019-T1-TOTAL]],"")</f>
        <v>0</v>
      </c>
      <c r="MP383" s="26">
        <f>IFERROR(Tableau17[[#This Row],[2019-T1-JADOT Yannick]]/Tableau17[[#This Row],[2019-T1-TOTAL]],"")</f>
        <v>0.14482758620689656</v>
      </c>
      <c r="MQ383" s="26">
        <f>IFERROR(Tableau17[[#This Row],[2019-T1-LAGARDE Jean-Christophe]]/Tableau17[[#This Row],[2019-T1-TOTAL]],"")</f>
        <v>6.8965517241379309E-3</v>
      </c>
      <c r="MR383" s="26">
        <f>IFERROR(Tableau17[[#This Row],[2019-T1-LALANNE Francis]]/Tableau17[[#This Row],[2019-T1-TOTAL]],"")</f>
        <v>1.7241379310344827E-3</v>
      </c>
      <c r="MS383" s="26">
        <f>IFERROR(Tableau17[[#This Row],[2019-T1-LOISEAU Nathalie]]/Tableau17[[#This Row],[2019-T1-TOTAL]],"")</f>
        <v>0.18275862068965518</v>
      </c>
      <c r="MT383" s="26">
        <f>IFERROR(Tableau17[[#This Row],[2019-T1-MARIE Florie]]/Tableau17[[#This Row],[2019-T1-TOTAL]],"")</f>
        <v>0</v>
      </c>
      <c r="MU383" s="26">
        <f>IFERROR(Tableau17[[#This Row],[2008-T1-MACROEXTRDROITE]]/Tableau17[[#This Row],[2008-T1-MACROTOTALE]],"")</f>
        <v>0.1111111111111111</v>
      </c>
      <c r="MV383" s="26">
        <f>IFERROR(Tableau17[[#This Row],[2008-T1-MACRODROITE]]/Tableau17[[#This Row],[2008-T1-MACROTOTALE]],"")</f>
        <v>0.45478036175710596</v>
      </c>
      <c r="MW383" s="26">
        <f>IFERROR(Tableau17[[#This Row],[2008-T1-MACROCENTRE]]/Tableau17[[#This Row],[2008-T1-MACROTOTALE]],"")</f>
        <v>0</v>
      </c>
      <c r="MX383" s="26">
        <f>IFERROR(Tableau17[[#This Row],[2008-T1-MACROGAUCHE]]/Tableau17[[#This Row],[2008-T1-MACROTOTALE]],"")</f>
        <v>0.43410852713178294</v>
      </c>
      <c r="MY383" s="26">
        <f>IFERROR(Tableau17[[#This Row],[2008-T1-MACROAUTRE]]/Tableau17[[#This Row],[2008-T1-MACROTOTALE]],"")</f>
        <v>0</v>
      </c>
      <c r="MZ383" s="26">
        <f>IFERROR(Tableau17[[#This Row],[2008-T2-MACROEXTRDROITE]]/Tableau17[[#This Row],[2008-T2-MACROTOTALE]],"")</f>
        <v>0</v>
      </c>
      <c r="NA383" s="26">
        <f>IFERROR(Tableau17[[#This Row],[2008-T2-MACRODROITE]]/Tableau17[[#This Row],[2008-T2-MACROTOTALE]],"")</f>
        <v>0.47139588100686497</v>
      </c>
      <c r="NB383" s="26">
        <f>IFERROR(Tableau17[[#This Row],[2008-T2-MACROCENTRE]]/Tableau17[[#This Row],[2008-T2-MACROTOTALE]],"")</f>
        <v>0</v>
      </c>
      <c r="NC383" s="26">
        <f>IFERROR(Tableau17[[#This Row],[2008-T2-MACROGAUCHE]]/Tableau17[[#This Row],[2008-T2-MACROTOTALE]],"")</f>
        <v>0.52860411899313497</v>
      </c>
      <c r="ND383" s="26">
        <f>IFERROR(Tableau17[[#This Row],[2008-T2-MACROAUTRE]]/Tableau17[[#This Row],[2008-T2-MACROTOTALE]],"")</f>
        <v>0</v>
      </c>
      <c r="NE383" s="26">
        <f>IFERROR(Tableau17[[#This Row],[2014-T1-MACROEXTRDROITE]]/Tableau17[[#This Row],[2014-T1-MACROTOTALE]],"")</f>
        <v>0.26571428571428574</v>
      </c>
      <c r="NF383" s="26">
        <f>IFERROR(Tableau17[[#This Row],[2014-T1-MACRODROITE]]/Tableau17[[#This Row],[2014-T1-MACROTOTALE]],"")</f>
        <v>0.40857142857142859</v>
      </c>
      <c r="NG383" s="26">
        <f>IFERROR(Tableau17[[#This Row],[2014-T1-MACROCENTRE]]/Tableau17[[#This Row],[2014-T1-MACROTOTALE]],"")</f>
        <v>1.1428571428571429E-2</v>
      </c>
      <c r="NH383" s="26">
        <f>IFERROR(Tableau17[[#This Row],[2014-T1-MACROGAUCHE]]/Tableau17[[#This Row],[2014-T1-MACROTOTALE]],"")</f>
        <v>0.31428571428571428</v>
      </c>
      <c r="NI383" s="26">
        <f>IFERROR(Tableau17[[#This Row],[2014-T1-MACROAUTRE]]/Tableau17[[#This Row],[2014-T1-MACROTOTALE]],"")</f>
        <v>0</v>
      </c>
      <c r="NJ383" s="26">
        <f>IFERROR(Tableau17[[#This Row],[2014-T2-MACROEXTRDROITE]]/Tableau17[[#This Row],[2014-T2-MACROTOTALE]],"")</f>
        <v>0.26208651399491095</v>
      </c>
      <c r="NK383" s="26">
        <f>IFERROR(Tableau17[[#This Row],[2014-T2-MACRODROITE]]/Tableau17[[#This Row],[2014-T2-MACROTOTALE]],"")</f>
        <v>0.45292620865139949</v>
      </c>
      <c r="NL383" s="26">
        <f>IFERROR(Tableau17[[#This Row],[2014-T2-MACROCENTRE]]/Tableau17[[#This Row],[2014-T2-MACROTOTALE]],"")</f>
        <v>0</v>
      </c>
      <c r="NM383" s="26">
        <f>IFERROR(Tableau17[[#This Row],[2014-T2-MACROGAUCHE]]/Tableau17[[#This Row],[2014-T2-MACROTOTALE]],"")</f>
        <v>0.28498727735368956</v>
      </c>
      <c r="NN383" s="26">
        <f>IFERROR(Tableau17[[#This Row],[2014-T2-MACROAUTRE]]/Tableau17[[#This Row],[2014-T2-MACROTOTALE]],"")</f>
        <v>0</v>
      </c>
      <c r="NO383" s="26">
        <f>IFERROR( Tableau17[[#This Row],[2015-T1-MACROEXTRDROITE]]/Tableau17[[#This Row],[2015-T1-MACROTOTALE]],"")</f>
        <v>0.3171171171171171</v>
      </c>
      <c r="NP383" s="26">
        <f>IFERROR(Tableau17[[#This Row],[2015-T1-MACRODROITE]]/Tableau17[[#This Row],[2015-T1-MACROTOTALE]],"")</f>
        <v>0.25225225225225223</v>
      </c>
      <c r="NQ383" s="26">
        <f>IFERROR(Tableau17[[#This Row],[2015-T1-MACROCENTRE]]/Tableau17[[#This Row],[2015-T1-MACROTOTALE]],"")</f>
        <v>3.6036036036036036E-2</v>
      </c>
      <c r="NR383" s="26">
        <f>IFERROR(Tableau17[[#This Row],[2015-T1-MACROGAUCHE]]/Tableau17[[#This Row],[2015-T1-MACROTOTALE]],"")</f>
        <v>0.35855855855855856</v>
      </c>
      <c r="NS383" s="26">
        <f>IFERROR(Tableau17[[#This Row],[2015-T1-MACROAUTRE]]/Tableau17[[#This Row],[2015-T1-MACROTOTALE]],"")</f>
        <v>3.6036036036036036E-2</v>
      </c>
      <c r="NT383" s="26">
        <f>IFERROR(Tableau17[[#This Row],[2015-T2-MACROEXTRDROITE]]/Tableau17[[#This Row],[2015-T2-MACROTOTALE]],"")</f>
        <v>0.43122676579925651</v>
      </c>
      <c r="NU383" s="26">
        <f>IFERROR(Tableau17[[#This Row],[2015-T2-MACRODROITE]]/Tableau17[[#This Row],[2015-T2-MACROTOTALE]],"")</f>
        <v>0</v>
      </c>
      <c r="NV383" s="26">
        <f>IFERROR(Tableau17[[#This Row],[2015-T2-MACROCENTRE]]/Tableau17[[#This Row],[2015-T2-MACROTOTALE]],"")</f>
        <v>0</v>
      </c>
      <c r="NW383" s="26">
        <f>IFERROR(Tableau17[[#This Row],[2015-T2-MACROGAUCHE]]/Tableau17[[#This Row],[2015-T2-MACROTOTALE]],"")</f>
        <v>0.56877323420074355</v>
      </c>
      <c r="NX383" s="26">
        <f>IFERROR(Tableau17[[#This Row],[2015-T2-MACROAUTRE]]/Tableau17[[#This Row],[2015-T2-MACROTOTALE]],"")</f>
        <v>0</v>
      </c>
      <c r="NY383" s="26">
        <f>IFERROR(Tableau17[[#This Row],[2017-T1-MACROEXTRDROITE]]/Tableau17[[#This Row],[2017-T1-MACROTOTALE]],"")</f>
        <v>0.26992031872509958</v>
      </c>
      <c r="NZ383" s="26">
        <f>IFERROR(Tableau17[[#This Row],[2017-T1-MACRODROITE]]/Tableau17[[#This Row],[2017-T1-MACROTOTALE]],"")</f>
        <v>0.13645418326693226</v>
      </c>
      <c r="OA383" s="26">
        <f>IFERROR(Tableau17[[#This Row],[2017-T1-MACROCENTRE]]/Tableau17[[#This Row],[2017-T1-MACROTOTALE]],"")</f>
        <v>0.22509960159362549</v>
      </c>
      <c r="OB383" s="26">
        <f>IFERROR(Tableau17[[#This Row],[2017-T1-MACROGAUCHE]]/Tableau17[[#This Row],[2017-T1-MACROTOTALE]],"")</f>
        <v>0.35756972111553786</v>
      </c>
      <c r="OC383" s="26">
        <f>IFERROR(Tableau17[[#This Row],[2017-T1-MACROAUTRE]]/Tableau17[[#This Row],[2017-T1-MACROTOTALE]],"")</f>
        <v>1.0956175298804782E-2</v>
      </c>
      <c r="OD383" s="26">
        <f>IFERROR(Tableau17[[#This Row],[2017-T2-MACROEXTRDROITE]]/Tableau17[[#This Row],[2017-T2-MACROTOTALE]],"")</f>
        <v>0.33679354094579006</v>
      </c>
      <c r="OE383" s="26">
        <f>IFERROR(Tableau17[[#This Row],[2017-T2-MACRODROITE]]/Tableau17[[#This Row],[2017-T2-MACROTOTALE]],"")</f>
        <v>0</v>
      </c>
      <c r="OF383" s="26">
        <f>IFERROR(Tableau17[[#This Row],[2017-T2-MACROCENTRE]]/Tableau17[[#This Row],[2017-T2-MACROTOTALE]],"")</f>
        <v>0.66320645905420994</v>
      </c>
      <c r="OG383" s="26">
        <f>IFERROR(Tableau17[[#This Row],[2017-T2-MACROGAUCHE]]/Tableau17[[#This Row],[2017-T2-MACROTOTALE]],"")</f>
        <v>0</v>
      </c>
      <c r="OH383" s="26">
        <f>IFERROR(Tableau17[[#This Row],[2017-T2-MACROAUTRE]]/Tableau17[[#This Row],[2017-T2-MACROTOTALE]],"")</f>
        <v>0</v>
      </c>
      <c r="OI383" s="26">
        <f>IFERROR(Tableau17[[#This Row],[2019-T1-MACROEXTRDROITE]]/Tableau17[[#This Row],[2019-T1-MACROTOTALE]],"")</f>
        <v>0.3125</v>
      </c>
      <c r="OJ383" s="26">
        <f>IFERROR(Tableau17[[#This Row],[2019-T1-MACRODROITE]]/Tableau17[[#This Row],[2019-T1-MACROTOTALE]],"")</f>
        <v>6.7567567567567571E-2</v>
      </c>
      <c r="OK383" s="26">
        <f>IFERROR(Tableau17[[#This Row],[2019-T1-MACROCENTRE]]/Tableau17[[#This Row],[2019-T1-MACROTOTALE]],"")</f>
        <v>0.17905405405405406</v>
      </c>
      <c r="OL383" s="26">
        <f>IFERROR(Tableau17[[#This Row],[2019-T1-MACROGAUCHE]]/Tableau17[[#This Row],[2019-T1-MACROTOTALE]],"")</f>
        <v>0.3783783783783784</v>
      </c>
      <c r="OM383" s="26">
        <f>IFERROR(Tableau17[[#This Row],[2019-T1-MACROAUTRE]]/Tableau17[[#This Row],[2019-T1-MACROTOTALE]],"")</f>
        <v>6.25E-2</v>
      </c>
      <c r="ON383" s="26">
        <f>IFERROR(Tableau17[[#This Row],[2020-T1-MACROEXTRDROITE]]/Tableau17[[#This Row],[2020-T1-MACROTOTALE]],"")</f>
        <v>0.15139442231075698</v>
      </c>
      <c r="OO383" s="26">
        <f>IFERROR(Tableau17[[#This Row],[2020-T1-MACRODROITE]]/Tableau17[[#This Row],[2020-T1-MACROTOTALE]],"")</f>
        <v>0.31075697211155379</v>
      </c>
      <c r="OP383" s="26">
        <f>IFERROR(Tableau17[[#This Row],[2020-T1-MACROCENTRE]]/Tableau17[[#This Row],[2020-T1-MACROTOTALE]],"")</f>
        <v>4.3824701195219126E-2</v>
      </c>
      <c r="OQ383" s="26">
        <f>IFERROR(Tableau17[[#This Row],[2020-T1-MACROGAUCHE]]/Tableau17[[#This Row],[2020-T1-MACROTOTALE]],"")</f>
        <v>0.49402390438247012</v>
      </c>
      <c r="OR383" s="26">
        <f>IFERROR(Tableau17[[#This Row],[2020-T1-MACROAUTRE]]/Tableau17[[#This Row],[2020-T1-MACROTOTALE]],"")</f>
        <v>0</v>
      </c>
      <c r="OS383" s="26">
        <f>IFERROR(Tableau17[[#This Row],[2017 (L)-T1-MACROEXTRDROITE]]/Tableau17[[#This Row],[2017 (L)-T1-MACROTOTALE]],"")</f>
        <v>1.050420168067227E-2</v>
      </c>
      <c r="OT383" s="26">
        <f>IFERROR(Tableau17[[#This Row],[2017 (L)-T1-MACRODROITE]]/Tableau17[[#This Row],[2017 (L)-T1-MACROTOTALE]],"")</f>
        <v>0.26470588235294118</v>
      </c>
      <c r="OU383" s="26">
        <f>IFERROR(Tableau17[[#This Row],[2017 (L)-T1-MACROCENTRE]]/Tableau17[[#This Row],[2017 (L)-T1-MACROTOTALE]],"")</f>
        <v>0.30462184873949577</v>
      </c>
      <c r="OV383" s="26">
        <f>IFERROR(Tableau17[[#This Row],[2017 (L)-T1-MACROGAUCHE]]/Tableau17[[#This Row],[2017 (L)-T1-MACROTOTALE]],"")</f>
        <v>0.40546218487394958</v>
      </c>
      <c r="OW383" s="26">
        <f>IFERROR(Tableau17[[#This Row],[2017 (L)-T1-MACROAUTRE]]/Tableau17[[#This Row],[2017 (L)-T1-MACROTOTALE]],"")</f>
        <v>1.4705882352941176E-2</v>
      </c>
      <c r="OX383" s="26">
        <f>IFERROR(Tableau17[[#This Row],[2017 (L)-T2-MACROEXTRDROITE]]/Tableau17[[#This Row],[2017 (L)-T2-MACROTOTALE]],"")</f>
        <v>0</v>
      </c>
      <c r="OY383" s="26">
        <f>IFERROR(Tableau17[[#This Row],[2017 (L)-T2-MACRODROITE]]/Tableau17[[#This Row],[2017 (L)-T2-MACROTOTALE]],"")</f>
        <v>0</v>
      </c>
      <c r="OZ383" s="26">
        <f>IFERROR(Tableau17[[#This Row],[2017 (L)-T2-MACROCENTRE]]/Tableau17[[#This Row],[2017 (L)-T2-MACROTOTALE]],"")</f>
        <v>0.46444444444444444</v>
      </c>
      <c r="PA383" s="26">
        <f>IFERROR(Tableau17[[#This Row],[2017 (L)-T2-MACROGAUCHE]]/Tableau17[[#This Row],[2017 (L)-T2-MACROTOTALE]],"")</f>
        <v>0.53555555555555556</v>
      </c>
      <c r="PB383" s="26">
        <f>IFERROR(Tableau17[[#This Row],[2017 (L)-T2-MACROAUTRE]]/Tableau17[[#This Row],[2017 (L)-T2-MACROTOTALE]],"")</f>
        <v>0</v>
      </c>
      <c r="PC383" s="26">
        <f>IFERROR(Tableau17[[#This Row],[2008_T1_PROCUS]]/Tableau17[[#This Row],[2008_T1_INSCRITS]],0)</f>
        <v>3.8167938931297708E-3</v>
      </c>
      <c r="PD383" s="26">
        <f>IFERROR(Tableau17[[#This Row],[2008_T2_PROCUS]]/Tableau17[[#This Row],[2008_T2_INSCRITS]],0)</f>
        <v>1.1450381679389313E-2</v>
      </c>
      <c r="PE383" s="26">
        <f>Tableau17[[#This Row],[2014_T1_PROCUS]]/Tableau17[[#This Row],[2014_T1_INSCRITS]]</f>
        <v>4.3604651162790697E-3</v>
      </c>
      <c r="PF383" s="26">
        <f>IFERROR(Tableau17[[#This Row],[2014_T2_PROCUS]]/Tableau17[[#This Row],[2014_T2_INSCRITS]],0)</f>
        <v>4.3604651162790697E-3</v>
      </c>
    </row>
    <row r="384" spans="1:422" hidden="1" x14ac:dyDescent="0.2">
      <c r="A384" s="1">
        <v>7</v>
      </c>
      <c r="B384" s="1" t="s">
        <v>469</v>
      </c>
      <c r="C384" s="1" t="s">
        <v>500</v>
      </c>
      <c r="D384" s="1" t="s">
        <v>508</v>
      </c>
      <c r="E384" s="1">
        <v>1411</v>
      </c>
      <c r="F384" s="1">
        <v>5.3826359999999998</v>
      </c>
      <c r="G384" s="1">
        <v>43.321551999999997</v>
      </c>
      <c r="H384" s="3">
        <v>504</v>
      </c>
      <c r="I384" s="3">
        <v>131</v>
      </c>
      <c r="J384" s="1">
        <v>4</v>
      </c>
      <c r="L384" s="1">
        <v>13</v>
      </c>
      <c r="M384" s="1">
        <v>14</v>
      </c>
      <c r="O384" s="1">
        <v>1</v>
      </c>
      <c r="P384" s="1">
        <v>16</v>
      </c>
      <c r="Q384" s="1">
        <v>7</v>
      </c>
      <c r="R384" s="1">
        <v>43</v>
      </c>
      <c r="S384" s="1">
        <v>25</v>
      </c>
      <c r="T384" s="1">
        <v>3</v>
      </c>
      <c r="U384" s="1">
        <v>126</v>
      </c>
      <c r="V384" s="1">
        <v>468</v>
      </c>
      <c r="W384" s="1">
        <v>243</v>
      </c>
      <c r="X384" s="1">
        <v>2</v>
      </c>
      <c r="Y384" s="2">
        <v>0.51923076999999995</v>
      </c>
      <c r="Z384" s="1">
        <v>468</v>
      </c>
      <c r="AA384" s="1">
        <v>284</v>
      </c>
      <c r="AB384" s="1">
        <v>1</v>
      </c>
      <c r="AC384" s="2">
        <v>0.60683761000000003</v>
      </c>
      <c r="AD384" s="1">
        <v>504</v>
      </c>
      <c r="AE384" s="1">
        <v>130</v>
      </c>
      <c r="AF384" s="2">
        <v>0.25793651000000001</v>
      </c>
      <c r="AG384" s="1">
        <f t="shared" si="5"/>
        <v>131</v>
      </c>
      <c r="AH384" s="1">
        <v>873</v>
      </c>
      <c r="AI384" s="1">
        <v>477</v>
      </c>
      <c r="AJ384" s="1">
        <v>5</v>
      </c>
      <c r="AK384" s="2">
        <v>0.54639174999999995</v>
      </c>
      <c r="AL384" s="1">
        <v>873</v>
      </c>
      <c r="AM384" s="1">
        <v>517</v>
      </c>
      <c r="AN384" s="1">
        <v>4</v>
      </c>
      <c r="AO384" s="2">
        <v>0.59221077</v>
      </c>
      <c r="AP384" s="1">
        <v>480</v>
      </c>
      <c r="AQ384" s="1">
        <v>205</v>
      </c>
      <c r="AR384" s="2">
        <v>0.42708332999999998</v>
      </c>
      <c r="AS384" s="1">
        <v>480</v>
      </c>
      <c r="AT384" s="1">
        <v>213</v>
      </c>
      <c r="AU384" s="2">
        <v>0.44374999999999998</v>
      </c>
      <c r="AV384" s="1">
        <v>502</v>
      </c>
      <c r="AW384" s="1">
        <v>171</v>
      </c>
      <c r="AX384" s="2">
        <v>0.34063745000000001</v>
      </c>
      <c r="AY384" s="1">
        <v>502</v>
      </c>
      <c r="AZ384" s="1">
        <v>152</v>
      </c>
      <c r="BA384" s="2">
        <v>0.30278884</v>
      </c>
      <c r="BB384" s="1">
        <v>500</v>
      </c>
      <c r="BC384" s="1">
        <v>354</v>
      </c>
      <c r="BD384" s="2">
        <v>0.70799999999999996</v>
      </c>
      <c r="BE384" s="1">
        <v>500</v>
      </c>
      <c r="BF384" s="1">
        <v>336</v>
      </c>
      <c r="BG384" s="2">
        <v>0.67200000000000004</v>
      </c>
      <c r="BH384" s="1">
        <v>511</v>
      </c>
      <c r="BI384" s="1">
        <v>190</v>
      </c>
      <c r="BJ384" s="2">
        <v>0.37181996</v>
      </c>
      <c r="BK384" s="1">
        <v>11</v>
      </c>
      <c r="BL384" s="1">
        <v>8</v>
      </c>
      <c r="BN384" s="1">
        <v>17</v>
      </c>
      <c r="BO384" s="1">
        <v>59</v>
      </c>
      <c r="BP384" s="1">
        <v>139</v>
      </c>
      <c r="BQ384" s="1">
        <v>230</v>
      </c>
      <c r="BR384" s="1">
        <v>464</v>
      </c>
      <c r="BS384" s="1">
        <v>48</v>
      </c>
      <c r="BU384" s="1">
        <v>175</v>
      </c>
      <c r="BV384" s="1">
        <v>276</v>
      </c>
      <c r="BW384" s="1">
        <v>499</v>
      </c>
      <c r="BZ384" s="1">
        <v>22</v>
      </c>
      <c r="CA384" s="1">
        <v>3</v>
      </c>
      <c r="CB384" s="1">
        <v>24</v>
      </c>
      <c r="CC384" s="1">
        <v>87</v>
      </c>
      <c r="CD384" s="1">
        <v>62</v>
      </c>
      <c r="CE384" s="1">
        <v>38</v>
      </c>
      <c r="CF384" s="1">
        <v>236</v>
      </c>
      <c r="CG384" s="1">
        <v>124</v>
      </c>
      <c r="CH384" s="1">
        <v>73</v>
      </c>
      <c r="CI384" s="1">
        <v>76</v>
      </c>
      <c r="CJ384" s="1">
        <v>273</v>
      </c>
      <c r="CL384" s="1">
        <v>6</v>
      </c>
      <c r="CN384" s="1">
        <v>13</v>
      </c>
      <c r="CP384" s="1">
        <v>82</v>
      </c>
      <c r="CS384" s="1">
        <v>57</v>
      </c>
      <c r="CT384" s="1">
        <v>37</v>
      </c>
      <c r="CW384" s="1">
        <v>195</v>
      </c>
      <c r="CY384" s="1">
        <v>97</v>
      </c>
      <c r="CZ384" s="1">
        <v>93</v>
      </c>
      <c r="DC384" s="1">
        <v>190</v>
      </c>
      <c r="DD384" s="1">
        <v>9</v>
      </c>
      <c r="DE384" s="1">
        <v>2</v>
      </c>
      <c r="DF384" s="1">
        <v>7</v>
      </c>
      <c r="DH384" s="1">
        <v>4</v>
      </c>
      <c r="DI384" s="1">
        <v>10</v>
      </c>
      <c r="DK384" s="1">
        <v>4</v>
      </c>
      <c r="DL384" s="1">
        <v>42</v>
      </c>
      <c r="DM384" s="1">
        <v>30</v>
      </c>
      <c r="DR384" s="1">
        <v>40</v>
      </c>
      <c r="DS384" s="1">
        <v>5</v>
      </c>
      <c r="DT384" s="1">
        <v>12</v>
      </c>
      <c r="DU384" s="1">
        <v>165</v>
      </c>
      <c r="DW384" s="1">
        <v>54</v>
      </c>
      <c r="DZ384" s="1">
        <v>80</v>
      </c>
      <c r="EA384" s="1">
        <v>134</v>
      </c>
      <c r="EB384" s="1">
        <v>1</v>
      </c>
      <c r="EC384" s="1">
        <v>4</v>
      </c>
      <c r="ED384" s="1">
        <v>1</v>
      </c>
      <c r="EE384" s="1">
        <v>9</v>
      </c>
      <c r="EF384" s="1">
        <v>29</v>
      </c>
      <c r="EG384" s="1">
        <v>17</v>
      </c>
      <c r="EH384" s="1">
        <v>4</v>
      </c>
      <c r="EI384" s="1">
        <v>112</v>
      </c>
      <c r="EJ384" s="1">
        <v>121</v>
      </c>
      <c r="EK384" s="1">
        <v>51</v>
      </c>
      <c r="EL384" s="1">
        <v>1</v>
      </c>
      <c r="EM384" s="1">
        <v>350</v>
      </c>
      <c r="EN384" s="1">
        <v>132</v>
      </c>
      <c r="EO384" s="1">
        <v>174</v>
      </c>
      <c r="EP384" s="1">
        <v>306</v>
      </c>
      <c r="EQ384" s="1">
        <v>0</v>
      </c>
      <c r="ER384" s="1">
        <v>1</v>
      </c>
      <c r="ES384" s="1">
        <v>4</v>
      </c>
      <c r="ET384" s="1">
        <v>27</v>
      </c>
      <c r="EU384" s="1">
        <v>5</v>
      </c>
      <c r="EV384" s="1">
        <v>65</v>
      </c>
      <c r="EW384" s="1">
        <v>7</v>
      </c>
      <c r="EX384" s="1">
        <v>0</v>
      </c>
      <c r="EY384" s="1">
        <v>1</v>
      </c>
      <c r="EZ384" s="1">
        <v>7</v>
      </c>
      <c r="FA384" s="1">
        <v>0</v>
      </c>
      <c r="FB384" s="1">
        <v>0</v>
      </c>
      <c r="FC384" s="1">
        <v>0</v>
      </c>
      <c r="FD384" s="1">
        <v>0</v>
      </c>
      <c r="FE384" s="1">
        <v>0</v>
      </c>
      <c r="FF384" s="1">
        <v>0</v>
      </c>
      <c r="FG384" s="1">
        <v>0</v>
      </c>
      <c r="FH384" s="1">
        <v>2</v>
      </c>
      <c r="FI384" s="1">
        <v>0</v>
      </c>
      <c r="FJ384" s="1">
        <v>6</v>
      </c>
      <c r="FK384" s="1">
        <v>4</v>
      </c>
      <c r="FL384" s="1">
        <v>0</v>
      </c>
      <c r="FM384" s="1">
        <v>12</v>
      </c>
      <c r="FN384" s="1">
        <v>3</v>
      </c>
      <c r="FO384" s="1">
        <v>0</v>
      </c>
      <c r="FP384" s="1">
        <v>31</v>
      </c>
      <c r="FQ384" s="1">
        <v>0</v>
      </c>
      <c r="FR384" s="1">
        <f>SUM(Tableau17[[#This Row],[2019-T1-ALEXANDRE Audric]:[2019-T1-MARIE Florie]])</f>
        <v>175</v>
      </c>
      <c r="FS384" s="1">
        <v>59</v>
      </c>
      <c r="FT384" s="1">
        <v>158</v>
      </c>
      <c r="FU384" s="1">
        <v>0</v>
      </c>
      <c r="FV384" s="1">
        <v>247</v>
      </c>
      <c r="FW384" s="1">
        <v>0</v>
      </c>
      <c r="FX384" s="1">
        <v>464</v>
      </c>
      <c r="FY384" s="1">
        <v>48</v>
      </c>
      <c r="FZ384" s="1">
        <v>175</v>
      </c>
      <c r="GA384" s="1">
        <v>0</v>
      </c>
      <c r="GB384" s="1">
        <v>276</v>
      </c>
      <c r="GC384" s="1">
        <v>0</v>
      </c>
      <c r="GD384" s="1">
        <v>499</v>
      </c>
      <c r="GE384" s="1">
        <v>87</v>
      </c>
      <c r="GF384" s="1">
        <v>62</v>
      </c>
      <c r="GG384" s="1">
        <v>0</v>
      </c>
      <c r="GH384" s="1">
        <v>87</v>
      </c>
      <c r="GI384" s="1">
        <v>0</v>
      </c>
      <c r="GJ384" s="1">
        <v>236</v>
      </c>
      <c r="GK384" s="1">
        <v>124</v>
      </c>
      <c r="GL384" s="1">
        <v>73</v>
      </c>
      <c r="GM384" s="1">
        <v>0</v>
      </c>
      <c r="GN384" s="1">
        <v>76</v>
      </c>
      <c r="GO384" s="1">
        <v>0</v>
      </c>
      <c r="GP384" s="1">
        <v>273</v>
      </c>
      <c r="GQ384" s="1">
        <v>88</v>
      </c>
      <c r="GR384" s="1">
        <v>37</v>
      </c>
      <c r="GS384" s="1">
        <v>0</v>
      </c>
      <c r="GT384" s="1">
        <v>70</v>
      </c>
      <c r="GU384" s="1">
        <v>0</v>
      </c>
      <c r="GV384" s="1">
        <v>195</v>
      </c>
      <c r="GW384" s="1">
        <v>97</v>
      </c>
      <c r="GX384" s="1">
        <v>0</v>
      </c>
      <c r="GY384" s="1">
        <v>0</v>
      </c>
      <c r="GZ384" s="1">
        <v>93</v>
      </c>
      <c r="HA384" s="1">
        <v>0</v>
      </c>
      <c r="HB384" s="1">
        <v>190</v>
      </c>
      <c r="HC384" s="1">
        <v>126</v>
      </c>
      <c r="HD384" s="1">
        <v>29</v>
      </c>
      <c r="HE384" s="1">
        <v>51</v>
      </c>
      <c r="HF384" s="1">
        <v>140</v>
      </c>
      <c r="HG384" s="1">
        <v>4</v>
      </c>
      <c r="HH384" s="1">
        <v>350</v>
      </c>
      <c r="HI384" s="1">
        <v>132</v>
      </c>
      <c r="HJ384" s="1">
        <v>0</v>
      </c>
      <c r="HK384" s="1">
        <v>174</v>
      </c>
      <c r="HL384" s="1">
        <v>0</v>
      </c>
      <c r="HM384" s="1">
        <v>0</v>
      </c>
      <c r="HN384" s="1">
        <v>306</v>
      </c>
      <c r="HO384" s="1">
        <v>71</v>
      </c>
      <c r="HP384" s="1">
        <v>10</v>
      </c>
      <c r="HQ384" s="1">
        <v>31</v>
      </c>
      <c r="HR384" s="1">
        <v>57</v>
      </c>
      <c r="HS384" s="1">
        <v>8</v>
      </c>
      <c r="HT384" s="1">
        <v>177</v>
      </c>
      <c r="HU384" s="1">
        <v>43</v>
      </c>
      <c r="HV384" s="1">
        <v>29</v>
      </c>
      <c r="HW384" s="1">
        <v>11</v>
      </c>
      <c r="HX384" s="1">
        <v>43</v>
      </c>
      <c r="HY384" s="1">
        <v>0</v>
      </c>
      <c r="HZ384" s="1">
        <v>126</v>
      </c>
      <c r="IA384" s="1">
        <v>37</v>
      </c>
      <c r="IB384" s="1">
        <v>12</v>
      </c>
      <c r="IC384" s="1">
        <v>40</v>
      </c>
      <c r="ID384" s="1">
        <v>74</v>
      </c>
      <c r="IE384" s="1">
        <v>2</v>
      </c>
      <c r="IF384" s="1">
        <v>165</v>
      </c>
      <c r="IG384" s="1">
        <v>54</v>
      </c>
      <c r="IH384" s="1">
        <v>0</v>
      </c>
      <c r="II384" s="1">
        <v>80</v>
      </c>
      <c r="IJ384" s="1">
        <v>0</v>
      </c>
      <c r="IK384" s="1">
        <v>0</v>
      </c>
      <c r="IL384" s="1">
        <v>134</v>
      </c>
      <c r="IM384" s="26">
        <f>IFERROR(Tableau17[[#This Row],[LDIV]]/Tableau17[[#This Row],[Total général]],"")</f>
        <v>3.1746031746031744E-2</v>
      </c>
      <c r="IN384" s="26">
        <f>IFERROR(Tableau17[[#This Row],[LDVC]]/Tableau17[[#This Row],[Total général]],"")</f>
        <v>0</v>
      </c>
      <c r="IO384" s="26">
        <f>IFERROR(Tableau17[[#This Row],[LDVD]]/Tableau17[[#This Row],[Total général]],"")</f>
        <v>0.10317460317460317</v>
      </c>
      <c r="IP384" s="26">
        <f>IFERROR(Tableau17[[#This Row],[LDVG]]/Tableau17[[#This Row],[Total général]],"")</f>
        <v>0.1111111111111111</v>
      </c>
      <c r="IQ384" s="26">
        <f>IFERROR(Tableau17[[#This Row],[LEXD]]/Tableau17[[#This Row],[Total général]],"")</f>
        <v>0</v>
      </c>
      <c r="IR384" s="26">
        <f>IFERROR(Tableau17[[#This Row],[LEXG]]/Tableau17[[#This Row],[Total général]],"")</f>
        <v>7.9365079365079361E-3</v>
      </c>
      <c r="IS384" s="26">
        <f>IFERROR(Tableau17[[#This Row],[LLR]]/Tableau17[[#This Row],[Total général]],"")</f>
        <v>0.12698412698412698</v>
      </c>
      <c r="IT384" s="26">
        <f>IFERROR(Tableau17[[#This Row],[LREM]]/Tableau17[[#This Row],[Total général]],"")</f>
        <v>5.5555555555555552E-2</v>
      </c>
      <c r="IU384" s="26">
        <f>IFERROR(Tableau17[[#This Row],[LRN]]/Tableau17[[#This Row],[Total général]],"")</f>
        <v>0.34126984126984128</v>
      </c>
      <c r="IV384" s="26">
        <f>IFERROR(Tableau17[[#This Row],[LUG]]/Tableau17[[#This Row],[Total général]],"")</f>
        <v>0.1984126984126984</v>
      </c>
      <c r="IW384" s="26">
        <f>IFERROR(Tableau17[[#This Row],[LVEC]]/Tableau17[[#This Row],[Total général]],"")</f>
        <v>2.3809523809523808E-2</v>
      </c>
      <c r="IX384" s="26">
        <f>IFERROR(Tableau17[[#This Row],[2008-T1-LCMD]]/Tableau17[[#This Row],[2008-T1-TOTAL]],"")</f>
        <v>2.3706896551724137E-2</v>
      </c>
      <c r="IY384" s="26">
        <f>IFERROR(Tableau17[[#This Row],[2008-T1-LDVD]]/Tableau17[[#This Row],[2008-T1-TOTAL]],"")</f>
        <v>1.7241379310344827E-2</v>
      </c>
      <c r="IZ384" s="26">
        <f>IFERROR(Tableau17[[#This Row],[2008-T1-LEXD]]/Tableau17[[#This Row],[2008-T1-TOTAL]],"")</f>
        <v>0</v>
      </c>
      <c r="JA384" s="26">
        <f>IFERROR(Tableau17[[#This Row],[2008-T1-LEXG]]/Tableau17[[#This Row],[2008-T1-TOTAL]],"")</f>
        <v>3.6637931034482756E-2</v>
      </c>
      <c r="JB384" s="26">
        <f>IFERROR(Tableau17[[#This Row],[2008-T1-LFN]]/Tableau17[[#This Row],[2008-T1-TOTAL]],"")</f>
        <v>0.12715517241379309</v>
      </c>
      <c r="JC384" s="26">
        <f>IFERROR(Tableau17[[#This Row],[2008-T1-LMAJ]]/Tableau17[[#This Row],[2008-T1-TOTAL]],"")</f>
        <v>0.29956896551724138</v>
      </c>
      <c r="JD384" s="26">
        <f>IFERROR(Tableau17[[#This Row],[2008-T1-LUG]]/Tableau17[[#This Row],[2008-T1-TOTAL]],"")</f>
        <v>0.49568965517241381</v>
      </c>
      <c r="JE384" s="26">
        <f>IFERROR(Tableau17[[#This Row],[2008-T2-LFN]]/Tableau17[[#This Row],[2008-T2-TOTAL]],"")</f>
        <v>9.6192384769539077E-2</v>
      </c>
      <c r="JF384" s="26">
        <f>IFERROR(Tableau17[[#This Row],[2008-T2-LGC]]/Tableau17[[#This Row],[2008-T2-TOTAL]],"")</f>
        <v>0</v>
      </c>
      <c r="JG384" s="26">
        <f>IFERROR(Tableau17[[#This Row],[2008-T2-LMAJ]]/Tableau17[[#This Row],[2008-T2-TOTAL]],"")</f>
        <v>0.35070140280561124</v>
      </c>
      <c r="JH384" s="26">
        <f>IFERROR(Tableau17[[#This Row],[2008-T2-LUG]]/Tableau17[[#This Row],[2008-T2-TOTAL]],"")</f>
        <v>0.5531062124248497</v>
      </c>
      <c r="JI384" s="26">
        <f>IFERROR(Tableau17[[#This Row],[2014-T1-LDIV]]/Tableau17[[#This Row],[2014-T1-TOTAL]],"")</f>
        <v>0</v>
      </c>
      <c r="JJ384" s="26">
        <f>IFERROR(Tableau17[[#This Row],[2014-T1-LDVD]]/Tableau17[[#This Row],[2014-T1-TOTAL]],"")</f>
        <v>0</v>
      </c>
      <c r="JK384" s="26">
        <f>IFERROR(Tableau17[[#This Row],[2014-T1-LDVG]]/Tableau17[[#This Row],[2014-T1-TOTAL]],"")</f>
        <v>9.3220338983050849E-2</v>
      </c>
      <c r="JL384" s="26">
        <f>IFERROR(Tableau17[[#This Row],[2014-T1-LEXG]]/Tableau17[[#This Row],[2014-T1-TOTAL]],"")</f>
        <v>1.2711864406779662E-2</v>
      </c>
      <c r="JM384" s="26">
        <f>IFERROR(Tableau17[[#This Row],[2014-T1-LFG]]/Tableau17[[#This Row],[2014-T1-TOTAL]],"")</f>
        <v>0.10169491525423729</v>
      </c>
      <c r="JN384" s="26">
        <f>IFERROR(Tableau17[[#This Row],[2014-T1-LFN]]/Tableau17[[#This Row],[2014-T1-TOTAL]],"")</f>
        <v>0.36864406779661019</v>
      </c>
      <c r="JO384" s="26">
        <f>IFERROR(Tableau17[[#This Row],[2014-T1-LUD]]/Tableau17[[#This Row],[2014-T1-TOTAL]],"")</f>
        <v>0.26271186440677968</v>
      </c>
      <c r="JP384" s="26">
        <f>IFERROR(Tableau17[[#This Row],[2014-T1-LUG]]/Tableau17[[#This Row],[2014-T1-TOTAL]],"")</f>
        <v>0.16101694915254236</v>
      </c>
      <c r="JQ384" s="26">
        <f>IFERROR(Tableau17[[#This Row],[2014-T2-LFN]]/Tableau17[[#This Row],[2014-T2-TOTAL]],"")</f>
        <v>0.45421245421245421</v>
      </c>
      <c r="JR384" s="26">
        <f>IFERROR(Tableau17[[#This Row],[2014-T2-LUD]]/Tableau17[[#This Row],[2014-T2-TOTAL]],"")</f>
        <v>0.26739926739926739</v>
      </c>
      <c r="JS384" s="26">
        <f>IFERROR(Tableau17[[#This Row],[2014-T2-LUG]]/Tableau17[[#This Row],[2014-T2-TOTAL]],"")</f>
        <v>0.2783882783882784</v>
      </c>
      <c r="JT384" s="26">
        <f>IFERROR(Tableau17[[#This Row],[2015-T1-BC-DIV]]/Tableau17[[#This Row],[2015-T1-TOTAL]],"")</f>
        <v>0</v>
      </c>
      <c r="JU384" s="26">
        <f>IFERROR(Tableau17[[#This Row],[2015-T1-BC-DLF]]/Tableau17[[#This Row],[2015-T1-TOTAL]],"")</f>
        <v>3.0769230769230771E-2</v>
      </c>
      <c r="JV384" s="26">
        <f>IFERROR(Tableau17[[#This Row],[2015-T1-BC-DVD]]/Tableau17[[#This Row],[2015-T1-TOTAL]],"")</f>
        <v>0</v>
      </c>
      <c r="JW384" s="26">
        <f>IFERROR(Tableau17[[#This Row],[2015-T1-BC-DVG]]/Tableau17[[#This Row],[2015-T1-TOTAL]],"")</f>
        <v>6.6666666666666666E-2</v>
      </c>
      <c r="JX384" s="26">
        <f>IFERROR(Tableau17[[#This Row],[2015-T1-BC-FG]]/Tableau17[[#This Row],[2015-T1-TOTAL]],"")</f>
        <v>0</v>
      </c>
      <c r="JY384" s="26">
        <f>IFERROR(Tableau17[[#This Row],[2015-T1-BC-FN]]/Tableau17[[#This Row],[2015-T1-TOTAL]],"")</f>
        <v>0.42051282051282052</v>
      </c>
      <c r="JZ384" s="26">
        <f>IFERROR(Tableau17[[#This Row],[2015-T1-BC-MDM]]/Tableau17[[#This Row],[2015-T1-TOTAL]],"")</f>
        <v>0</v>
      </c>
      <c r="KA384" s="26">
        <f>IFERROR(Tableau17[[#This Row],[2015-T1-BC-RDG]]/Tableau17[[#This Row],[2015-T1-TOTAL]],"")</f>
        <v>0</v>
      </c>
      <c r="KB384" s="26">
        <f>IFERROR(Tableau17[[#This Row],[2015-T1-BC-SOC]]/Tableau17[[#This Row],[2015-T1-TOTAL]],"")</f>
        <v>0.29230769230769232</v>
      </c>
      <c r="KC384" s="26">
        <f>IFERROR(Tableau17[[#This Row],[2015-T1-BC-UD]]/Tableau17[[#This Row],[2015-T1-TOTAL]],"")</f>
        <v>0.18974358974358974</v>
      </c>
      <c r="KD384" s="26">
        <f>IFERROR(Tableau17[[#This Row],[2015-T1-BC-UG]]/Tableau17[[#This Row],[2015-T1-TOTAL]],"")</f>
        <v>0</v>
      </c>
      <c r="KE384" s="26">
        <f>IFERROR(Tableau17[[#This Row],[2015-T1-BC-VEC]]/Tableau17[[#This Row],[2015-T1-TOTAL]],"")</f>
        <v>0</v>
      </c>
      <c r="KF384" s="26">
        <f>IFERROR(Tableau17[[#This Row],[2015-T2-BC-DVG]]/Tableau17[[#This Row],[2015-T2-TOTAL]],"")</f>
        <v>0</v>
      </c>
      <c r="KG384" s="26">
        <f>IFERROR(Tableau17[[#This Row],[2015-T2-BC-FN]]/Tableau17[[#This Row],[2015-T2-TOTAL]],"")</f>
        <v>0.51052631578947372</v>
      </c>
      <c r="KH384" s="26">
        <f>IFERROR(Tableau17[[#This Row],[2015-T2-BC-SOC]]/Tableau17[[#This Row],[2015-T2-TOTAL]],"")</f>
        <v>0.48947368421052634</v>
      </c>
      <c r="KI384" s="26">
        <f>IFERROR(Tableau17[[#This Row],[2015-T2-BC-UD]]/Tableau17[[#This Row],[2015-T2-TOTAL]],"")</f>
        <v>0</v>
      </c>
      <c r="KJ384" s="26">
        <f>IFERROR(Tableau17[[#This Row],[2015-T2-BC-UG]]/Tableau17[[#This Row],[2015-T2-TOTAL]],"")</f>
        <v>0</v>
      </c>
      <c r="KK384" s="26">
        <f>IFERROR(Tableau17[[#This Row],[2017 (L)-T1-COM]]/Tableau17[[#This Row],[2017 (L)-T1-TOTAL]],"")</f>
        <v>5.4545454545454543E-2</v>
      </c>
      <c r="KL384" s="26">
        <f>IFERROR(Tableau17[[#This Row],[2017 (L)-T1-DIV]]/Tableau17[[#This Row],[2017 (L)-T1-TOTAL]],"")</f>
        <v>1.2121212121212121E-2</v>
      </c>
      <c r="KM384" s="26">
        <f>IFERROR(Tableau17[[#This Row],[2017 (L)-T1-DLF]]/Tableau17[[#This Row],[2017 (L)-T1-TOTAL]],"")</f>
        <v>4.2424242424242427E-2</v>
      </c>
      <c r="KN384" s="26">
        <f>IFERROR(Tableau17[[#This Row],[2017 (L)-T1-DVD]]/Tableau17[[#This Row],[2017 (L)-T1-TOTAL]],"")</f>
        <v>0</v>
      </c>
      <c r="KO384" s="26">
        <f>IFERROR(Tableau17[[#This Row],[2017 (L)-T1-DVG]]/Tableau17[[#This Row],[2017 (L)-T1-TOTAL]],"")</f>
        <v>2.4242424242424242E-2</v>
      </c>
      <c r="KP384" s="26">
        <f>IFERROR(Tableau17[[#This Row],[2017 (L)-T1-ECO]]/Tableau17[[#This Row],[2017 (L)-T1-TOTAL]],"")</f>
        <v>6.0606060606060608E-2</v>
      </c>
      <c r="KQ384" s="26">
        <f>IFERROR(Tableau17[[#This Row],[2017 (L)-T1-EXD]]/Tableau17[[#This Row],[2017 (L)-T1-TOTAL]],"")</f>
        <v>0</v>
      </c>
      <c r="KR384" s="26">
        <f>IFERROR(Tableau17[[#This Row],[2017 (L)-T1-EXG]]/Tableau17[[#This Row],[2017 (L)-T1-TOTAL]],"")</f>
        <v>2.4242424242424242E-2</v>
      </c>
      <c r="KS384" s="26">
        <f>IFERROR(Tableau17[[#This Row],[2017 (L)-T1-FI]]/Tableau17[[#This Row],[2017 (L)-T1-TOTAL]],"")</f>
        <v>0.25454545454545452</v>
      </c>
      <c r="KT384" s="26">
        <f>IFERROR(Tableau17[[#This Row],[2017 (L)-T1-FN]]/Tableau17[[#This Row],[2017 (L)-T1-TOTAL]],"")</f>
        <v>0.18181818181818182</v>
      </c>
      <c r="KU384" s="26">
        <f>IFERROR(Tableau17[[#This Row],[2017 (L)-T1-LR]]/Tableau17[[#This Row],[2017 (L)-T1-TOTAL]],"")</f>
        <v>0</v>
      </c>
      <c r="KV384" s="26">
        <f>IFERROR(Tableau17[[#This Row],[2017 (L)-T1-MDM]]/Tableau17[[#This Row],[2017 (L)-T1-TOTAL]],"")</f>
        <v>0</v>
      </c>
      <c r="KW384" s="26">
        <f>IFERROR(Tableau17[[#This Row],[2017 (L)-T1-RDG]]/Tableau17[[#This Row],[2017 (L)-T1-TOTAL]],"")</f>
        <v>0</v>
      </c>
      <c r="KX384" s="26">
        <f>IFERROR(Tableau17[[#This Row],[2017 (L)-T1-REG]]/Tableau17[[#This Row],[2017 (L)-T1-TOTAL]],"")</f>
        <v>0</v>
      </c>
      <c r="KY384" s="26">
        <f>IFERROR(Tableau17[[#This Row],[2017 (L)-T1-REM]]/Tableau17[[#This Row],[2017 (L)-T1-TOTAL]],"")</f>
        <v>0.24242424242424243</v>
      </c>
      <c r="KZ384" s="26">
        <f>IFERROR(Tableau17[[#This Row],[2017 (L)-T1-SOC]]/Tableau17[[#This Row],[2017 (L)-T1-TOTAL]],"")</f>
        <v>3.0303030303030304E-2</v>
      </c>
      <c r="LA384" s="26">
        <f>IFERROR(Tableau17[[#This Row],[2017 (L)-T1-UDI]]/Tableau17[[#This Row],[2017 (L)-T1-TOTAL]],"")</f>
        <v>7.2727272727272724E-2</v>
      </c>
      <c r="LB384" s="26">
        <f>IFERROR(Tableau17[[#This Row],[2017 (L)-T2-FI]]/Tableau17[[#This Row],[2017 (L)-T2-TOTAL]],"")</f>
        <v>0</v>
      </c>
      <c r="LC384" s="26">
        <f>IFERROR(Tableau17[[#This Row],[2017 (L)-T2-FN]]/Tableau17[[#This Row],[2017 (L)-T2-TOTAL]],"")</f>
        <v>0.40298507462686567</v>
      </c>
      <c r="LD384" s="26">
        <f>IFERROR(Tableau17[[#This Row],[2017 (L)-T2-LR]]/Tableau17[[#This Row],[2017 (L)-T2-TOTAL]],"")</f>
        <v>0</v>
      </c>
      <c r="LE384" s="26">
        <f>IFERROR(Tableau17[[#This Row],[2017 (L)-T2-MDM]]/Tableau17[[#This Row],[2017 (L)-T2-TOTAL]],"")</f>
        <v>0</v>
      </c>
      <c r="LF384" s="26">
        <f>IFERROR(Tableau17[[#This Row],[2017 (L)-T2-REM]]/Tableau17[[#This Row],[2017 (L)-T2-TOTAL]],"")</f>
        <v>0.59701492537313428</v>
      </c>
      <c r="LG384" s="26">
        <f>IFERROR(Tableau17[[#This Row],[2017-T1-ARTHAUD Nathalie]]/Tableau17[[#This Row],[2017-T1-TOTAL]],"")</f>
        <v>2.8571428571428571E-3</v>
      </c>
      <c r="LH384" s="26">
        <f>IFERROR(Tableau17[[#This Row],[2017-T1-ASSELINEAU Fran]]/Tableau17[[#This Row],[2017-T1-TOTAL]],"")</f>
        <v>1.1428571428571429E-2</v>
      </c>
      <c r="LI384" s="26">
        <f>IFERROR(Tableau17[[#This Row],[2017-T1-CHEMINADE Jacques]]/Tableau17[[#This Row],[2017-T1-TOTAL]],"")</f>
        <v>2.8571428571428571E-3</v>
      </c>
      <c r="LJ384" s="26">
        <f>IFERROR(Tableau17[[#This Row],[2017-T1-DUPONT-AIGNAN Nicolas]]/Tableau17[[#This Row],[2017-T1-TOTAL]],"")</f>
        <v>2.5714285714285714E-2</v>
      </c>
      <c r="LK384" s="26">
        <f>IFERROR(Tableau17[[#This Row],[2017-T1-FILLON Fran]]/Tableau17[[#This Row],[2017-T1-TOTAL]],"")</f>
        <v>8.2857142857142851E-2</v>
      </c>
      <c r="LL384" s="26">
        <f>IFERROR(Tableau17[[#This Row],[2017-T1-HAMON Beno]]/Tableau17[[#This Row],[2017-T1-TOTAL]],"")</f>
        <v>4.8571428571428571E-2</v>
      </c>
      <c r="LM384" s="26">
        <f>IFERROR(Tableau17[[#This Row],[2017-T1-LASSALLE Jean]]/Tableau17[[#This Row],[2017-T1-TOTAL]],"")</f>
        <v>1.1428571428571429E-2</v>
      </c>
      <c r="LN384" s="26">
        <f>IFERROR(Tableau17[[#This Row],[2017-T1-LE PEN Marine]]/Tableau17[[#This Row],[2017-T1-TOTAL]],"")</f>
        <v>0.32</v>
      </c>
      <c r="LO384" s="26">
        <f>IFERROR(Tableau17[[#This Row],[2017-T1-M Jean-Luc]]/Tableau17[[#This Row],[2017-T1-TOTAL]],"")</f>
        <v>0.3457142857142857</v>
      </c>
      <c r="LP384" s="26">
        <f>IFERROR(Tableau17[[#This Row],[2017-T1-MACRON Emmanuel]]/Tableau17[[#This Row],[2017-T1-TOTAL]],"")</f>
        <v>0.14571428571428571</v>
      </c>
      <c r="LQ384" s="26">
        <f>IFERROR(Tableau17[[#This Row],[2017-T1-POUTOU Philippe]]/Tableau17[[#This Row],[2017-T1-TOTAL]],"")</f>
        <v>2.8571428571428571E-3</v>
      </c>
      <c r="LR384" s="26">
        <f>IFERROR(Tableau17[[#This Row],[2017-T2-LE PEN Marine]]/Tableau17[[#This Row],[2017-T2-TOTAL]],"")</f>
        <v>0.43137254901960786</v>
      </c>
      <c r="LS384" s="26">
        <f>IFERROR(Tableau17[[#This Row],[2017-T2-MACRON Emmanuel]]/Tableau17[[#This Row],[2017-T2-TOTAL]],"")</f>
        <v>0.56862745098039214</v>
      </c>
      <c r="LT384" s="26">
        <f>IFERROR(Tableau17[[#This Row],[2019-T1-ALEXANDRE Audric]]/Tableau17[[#This Row],[2019-T1-TOTAL]],"")</f>
        <v>0</v>
      </c>
      <c r="LU384" s="26">
        <f>IFERROR(Tableau17[[#This Row],[2019-T1-ARTHAUD Nathalie]]/Tableau17[[#This Row],[2019-T1-TOTAL]],"")</f>
        <v>5.7142857142857143E-3</v>
      </c>
      <c r="LV384" s="26">
        <f>IFERROR(Tableau17[[#This Row],[2019-T1-ASSELINEAU François]]/Tableau17[[#This Row],[2019-T1-TOTAL]],"")</f>
        <v>2.2857142857142857E-2</v>
      </c>
      <c r="LW384" s="26">
        <f>IFERROR(Tableau17[[#This Row],[2019-T1-AUBRY Manon]]/Tableau17[[#This Row],[2019-T1-TOTAL]],"")</f>
        <v>0.15428571428571428</v>
      </c>
      <c r="LX384" s="26">
        <f>IFERROR(Tableau17[[#This Row],[2019-T1-AZERGUI Nagib]]/Tableau17[[#This Row],[2019-T1-TOTAL]],"")</f>
        <v>2.8571428571428571E-2</v>
      </c>
      <c r="LY384" s="26">
        <f>IFERROR(Tableau17[[#This Row],[2019-T1-BARDELLA Jordan]]/Tableau17[[#This Row],[2019-T1-TOTAL]],"")</f>
        <v>0.37142857142857144</v>
      </c>
      <c r="LZ384" s="26">
        <f>IFERROR(Tableau17[[#This Row],[2019-T1-BELLAMY François-Xavier]]/Tableau17[[#This Row],[2019-T1-TOTAL]],"")</f>
        <v>0.04</v>
      </c>
      <c r="MA384" s="26">
        <f>IFERROR(Tableau17[[#This Row],[2019-T1-BIDOU Olivier]]/Tableau17[[#This Row],[2019-T1-TOTAL]],"")</f>
        <v>0</v>
      </c>
      <c r="MB384" s="26">
        <f>IFERROR(Tableau17[[#This Row],[2019-T1-BOURG Dominique]]/Tableau17[[#This Row],[2019-T1-TOTAL]],"")</f>
        <v>5.7142857142857143E-3</v>
      </c>
      <c r="MC384" s="26">
        <f>IFERROR(Tableau17[[#This Row],[2019-T1-BROSSAT Ian]]/Tableau17[[#This Row],[2019-T1-TOTAL]],"")</f>
        <v>0.04</v>
      </c>
      <c r="MD384" s="26">
        <f>IFERROR(Tableau17[[#This Row],[2019-T1-CAILLAUD Sophie]]/Tableau17[[#This Row],[2019-T1-TOTAL]],"")</f>
        <v>0</v>
      </c>
      <c r="ME384" s="26">
        <f>IFERROR(Tableau17[[#This Row],[2019-T1-CAMUS Renaud]]/Tableau17[[#This Row],[2019-T1-TOTAL]],"")</f>
        <v>0</v>
      </c>
      <c r="MF384" s="26">
        <f>IFERROR(Tableau17[[#This Row],[2019-T1-CHALENÇON Christophe]]/Tableau17[[#This Row],[2019-T1-TOTAL]],"")</f>
        <v>0</v>
      </c>
      <c r="MG384" s="26">
        <f>IFERROR(Tableau17[[#This Row],[2019-T1-CORBET Cathy Denise Ginette]]/Tableau17[[#This Row],[2019-T1-TOTAL]],"")</f>
        <v>0</v>
      </c>
      <c r="MH384" s="26">
        <f>IFERROR(Tableau17[[#This Row],[2019-T1-DE PREVOISIN Robert]]/Tableau17[[#This Row],[2019-T1-TOTAL]],"")</f>
        <v>0</v>
      </c>
      <c r="MI384" s="26">
        <f>IFERROR(Tableau17[[#This Row],[2019-T1-DELFEL Thérèse]]/Tableau17[[#This Row],[2019-T1-TOTAL]],"")</f>
        <v>0</v>
      </c>
      <c r="MJ384" s="26">
        <f>IFERROR(Tableau17[[#This Row],[2019-T1-DIEUMEGARD Pierre]]/Tableau17[[#This Row],[2019-T1-TOTAL]],"")</f>
        <v>0</v>
      </c>
      <c r="MK384" s="26">
        <f>IFERROR(Tableau17[[#This Row],[2019-T1-DUPONT-AIGNAN Nicolas]]/Tableau17[[#This Row],[2019-T1-TOTAL]],"")</f>
        <v>1.1428571428571429E-2</v>
      </c>
      <c r="ML384" s="26">
        <f>IFERROR(Tableau17[[#This Row],[2019-T1-GERNIGON Yves]]/Tableau17[[#This Row],[2019-T1-TOTAL]],"")</f>
        <v>0</v>
      </c>
      <c r="MM384" s="26">
        <f>IFERROR(Tableau17[[#This Row],[2019-T1-GLUCKSMANN Raphaël]]/Tableau17[[#This Row],[2019-T1-TOTAL]],"")</f>
        <v>3.4285714285714287E-2</v>
      </c>
      <c r="MN384" s="26">
        <f>IFERROR(Tableau17[[#This Row],[2019-T1-HAMON Benoît]]/Tableau17[[#This Row],[2019-T1-TOTAL]],"")</f>
        <v>2.2857142857142857E-2</v>
      </c>
      <c r="MO384" s="26">
        <f>IFERROR(Tableau17[[#This Row],[2019-T1-HELGEN Gilles]]/Tableau17[[#This Row],[2019-T1-TOTAL]],"")</f>
        <v>0</v>
      </c>
      <c r="MP384" s="26">
        <f>IFERROR(Tableau17[[#This Row],[2019-T1-JADOT Yannick]]/Tableau17[[#This Row],[2019-T1-TOTAL]],"")</f>
        <v>6.8571428571428575E-2</v>
      </c>
      <c r="MQ384" s="26">
        <f>IFERROR(Tableau17[[#This Row],[2019-T1-LAGARDE Jean-Christophe]]/Tableau17[[#This Row],[2019-T1-TOTAL]],"")</f>
        <v>1.7142857142857144E-2</v>
      </c>
      <c r="MR384" s="26">
        <f>IFERROR(Tableau17[[#This Row],[2019-T1-LALANNE Francis]]/Tableau17[[#This Row],[2019-T1-TOTAL]],"")</f>
        <v>0</v>
      </c>
      <c r="MS384" s="26">
        <f>IFERROR(Tableau17[[#This Row],[2019-T1-LOISEAU Nathalie]]/Tableau17[[#This Row],[2019-T1-TOTAL]],"")</f>
        <v>0.17714285714285713</v>
      </c>
      <c r="MT384" s="26">
        <f>IFERROR(Tableau17[[#This Row],[2019-T1-MARIE Florie]]/Tableau17[[#This Row],[2019-T1-TOTAL]],"")</f>
        <v>0</v>
      </c>
      <c r="MU384" s="26">
        <f>IFERROR(Tableau17[[#This Row],[2008-T1-MACROEXTRDROITE]]/Tableau17[[#This Row],[2008-T1-MACROTOTALE]],"")</f>
        <v>0.12715517241379309</v>
      </c>
      <c r="MV384" s="26">
        <f>IFERROR(Tableau17[[#This Row],[2008-T1-MACRODROITE]]/Tableau17[[#This Row],[2008-T1-MACROTOTALE]],"")</f>
        <v>0.34051724137931033</v>
      </c>
      <c r="MW384" s="26">
        <f>IFERROR(Tableau17[[#This Row],[2008-T1-MACROCENTRE]]/Tableau17[[#This Row],[2008-T1-MACROTOTALE]],"")</f>
        <v>0</v>
      </c>
      <c r="MX384" s="26">
        <f>IFERROR(Tableau17[[#This Row],[2008-T1-MACROGAUCHE]]/Tableau17[[#This Row],[2008-T1-MACROTOTALE]],"")</f>
        <v>0.53232758620689657</v>
      </c>
      <c r="MY384" s="26">
        <f>IFERROR(Tableau17[[#This Row],[2008-T1-MACROAUTRE]]/Tableau17[[#This Row],[2008-T1-MACROTOTALE]],"")</f>
        <v>0</v>
      </c>
      <c r="MZ384" s="26">
        <f>IFERROR(Tableau17[[#This Row],[2008-T2-MACROEXTRDROITE]]/Tableau17[[#This Row],[2008-T2-MACROTOTALE]],"")</f>
        <v>9.6192384769539077E-2</v>
      </c>
      <c r="NA384" s="26">
        <f>IFERROR(Tableau17[[#This Row],[2008-T2-MACRODROITE]]/Tableau17[[#This Row],[2008-T2-MACROTOTALE]],"")</f>
        <v>0.35070140280561124</v>
      </c>
      <c r="NB384" s="26">
        <f>IFERROR(Tableau17[[#This Row],[2008-T2-MACROCENTRE]]/Tableau17[[#This Row],[2008-T2-MACROTOTALE]],"")</f>
        <v>0</v>
      </c>
      <c r="NC384" s="26">
        <f>IFERROR(Tableau17[[#This Row],[2008-T2-MACROGAUCHE]]/Tableau17[[#This Row],[2008-T2-MACROTOTALE]],"")</f>
        <v>0.5531062124248497</v>
      </c>
      <c r="ND384" s="26">
        <f>IFERROR(Tableau17[[#This Row],[2008-T2-MACROAUTRE]]/Tableau17[[#This Row],[2008-T2-MACROTOTALE]],"")</f>
        <v>0</v>
      </c>
      <c r="NE384" s="26">
        <f>IFERROR(Tableau17[[#This Row],[2014-T1-MACROEXTRDROITE]]/Tableau17[[#This Row],[2014-T1-MACROTOTALE]],"")</f>
        <v>0.36864406779661019</v>
      </c>
      <c r="NF384" s="26">
        <f>IFERROR(Tableau17[[#This Row],[2014-T1-MACRODROITE]]/Tableau17[[#This Row],[2014-T1-MACROTOTALE]],"")</f>
        <v>0.26271186440677968</v>
      </c>
      <c r="NG384" s="26">
        <f>IFERROR(Tableau17[[#This Row],[2014-T1-MACROCENTRE]]/Tableau17[[#This Row],[2014-T1-MACROTOTALE]],"")</f>
        <v>0</v>
      </c>
      <c r="NH384" s="26">
        <f>IFERROR(Tableau17[[#This Row],[2014-T1-MACROGAUCHE]]/Tableau17[[#This Row],[2014-T1-MACROTOTALE]],"")</f>
        <v>0.36864406779661019</v>
      </c>
      <c r="NI384" s="26">
        <f>IFERROR(Tableau17[[#This Row],[2014-T1-MACROAUTRE]]/Tableau17[[#This Row],[2014-T1-MACROTOTALE]],"")</f>
        <v>0</v>
      </c>
      <c r="NJ384" s="26">
        <f>IFERROR(Tableau17[[#This Row],[2014-T2-MACROEXTRDROITE]]/Tableau17[[#This Row],[2014-T2-MACROTOTALE]],"")</f>
        <v>0.45421245421245421</v>
      </c>
      <c r="NK384" s="26">
        <f>IFERROR(Tableau17[[#This Row],[2014-T2-MACRODROITE]]/Tableau17[[#This Row],[2014-T2-MACROTOTALE]],"")</f>
        <v>0.26739926739926739</v>
      </c>
      <c r="NL384" s="26">
        <f>IFERROR(Tableau17[[#This Row],[2014-T2-MACROCENTRE]]/Tableau17[[#This Row],[2014-T2-MACROTOTALE]],"")</f>
        <v>0</v>
      </c>
      <c r="NM384" s="26">
        <f>IFERROR(Tableau17[[#This Row],[2014-T2-MACROGAUCHE]]/Tableau17[[#This Row],[2014-T2-MACROTOTALE]],"")</f>
        <v>0.2783882783882784</v>
      </c>
      <c r="NN384" s="26">
        <f>IFERROR(Tableau17[[#This Row],[2014-T2-MACROAUTRE]]/Tableau17[[#This Row],[2014-T2-MACROTOTALE]],"")</f>
        <v>0</v>
      </c>
      <c r="NO384" s="26">
        <f>IFERROR( Tableau17[[#This Row],[2015-T1-MACROEXTRDROITE]]/Tableau17[[#This Row],[2015-T1-MACROTOTALE]],"")</f>
        <v>0.45128205128205129</v>
      </c>
      <c r="NP384" s="26">
        <f>IFERROR(Tableau17[[#This Row],[2015-T1-MACRODROITE]]/Tableau17[[#This Row],[2015-T1-MACROTOTALE]],"")</f>
        <v>0.18974358974358974</v>
      </c>
      <c r="NQ384" s="26">
        <f>IFERROR(Tableau17[[#This Row],[2015-T1-MACROCENTRE]]/Tableau17[[#This Row],[2015-T1-MACROTOTALE]],"")</f>
        <v>0</v>
      </c>
      <c r="NR384" s="26">
        <f>IFERROR(Tableau17[[#This Row],[2015-T1-MACROGAUCHE]]/Tableau17[[#This Row],[2015-T1-MACROTOTALE]],"")</f>
        <v>0.35897435897435898</v>
      </c>
      <c r="NS384" s="26">
        <f>IFERROR(Tableau17[[#This Row],[2015-T1-MACROAUTRE]]/Tableau17[[#This Row],[2015-T1-MACROTOTALE]],"")</f>
        <v>0</v>
      </c>
      <c r="NT384" s="26">
        <f>IFERROR(Tableau17[[#This Row],[2015-T2-MACROEXTRDROITE]]/Tableau17[[#This Row],[2015-T2-MACROTOTALE]],"")</f>
        <v>0.51052631578947372</v>
      </c>
      <c r="NU384" s="26">
        <f>IFERROR(Tableau17[[#This Row],[2015-T2-MACRODROITE]]/Tableau17[[#This Row],[2015-T2-MACROTOTALE]],"")</f>
        <v>0</v>
      </c>
      <c r="NV384" s="26">
        <f>IFERROR(Tableau17[[#This Row],[2015-T2-MACROCENTRE]]/Tableau17[[#This Row],[2015-T2-MACROTOTALE]],"")</f>
        <v>0</v>
      </c>
      <c r="NW384" s="26">
        <f>IFERROR(Tableau17[[#This Row],[2015-T2-MACROGAUCHE]]/Tableau17[[#This Row],[2015-T2-MACROTOTALE]],"")</f>
        <v>0.48947368421052634</v>
      </c>
      <c r="NX384" s="26">
        <f>IFERROR(Tableau17[[#This Row],[2015-T2-MACROAUTRE]]/Tableau17[[#This Row],[2015-T2-MACROTOTALE]],"")</f>
        <v>0</v>
      </c>
      <c r="NY384" s="26">
        <f>IFERROR(Tableau17[[#This Row],[2017-T1-MACROEXTRDROITE]]/Tableau17[[#This Row],[2017-T1-MACROTOTALE]],"")</f>
        <v>0.36</v>
      </c>
      <c r="NZ384" s="26">
        <f>IFERROR(Tableau17[[#This Row],[2017-T1-MACRODROITE]]/Tableau17[[#This Row],[2017-T1-MACROTOTALE]],"")</f>
        <v>8.2857142857142851E-2</v>
      </c>
      <c r="OA384" s="26">
        <f>IFERROR(Tableau17[[#This Row],[2017-T1-MACROCENTRE]]/Tableau17[[#This Row],[2017-T1-MACROTOTALE]],"")</f>
        <v>0.14571428571428571</v>
      </c>
      <c r="OB384" s="26">
        <f>IFERROR(Tableau17[[#This Row],[2017-T1-MACROGAUCHE]]/Tableau17[[#This Row],[2017-T1-MACROTOTALE]],"")</f>
        <v>0.4</v>
      </c>
      <c r="OC384" s="26">
        <f>IFERROR(Tableau17[[#This Row],[2017-T1-MACROAUTRE]]/Tableau17[[#This Row],[2017-T1-MACROTOTALE]],"")</f>
        <v>1.1428571428571429E-2</v>
      </c>
      <c r="OD384" s="26">
        <f>IFERROR(Tableau17[[#This Row],[2017-T2-MACROEXTRDROITE]]/Tableau17[[#This Row],[2017-T2-MACROTOTALE]],"")</f>
        <v>0.43137254901960786</v>
      </c>
      <c r="OE384" s="26">
        <f>IFERROR(Tableau17[[#This Row],[2017-T2-MACRODROITE]]/Tableau17[[#This Row],[2017-T2-MACROTOTALE]],"")</f>
        <v>0</v>
      </c>
      <c r="OF384" s="26">
        <f>IFERROR(Tableau17[[#This Row],[2017-T2-MACROCENTRE]]/Tableau17[[#This Row],[2017-T2-MACROTOTALE]],"")</f>
        <v>0.56862745098039214</v>
      </c>
      <c r="OG384" s="26">
        <f>IFERROR(Tableau17[[#This Row],[2017-T2-MACROGAUCHE]]/Tableau17[[#This Row],[2017-T2-MACROTOTALE]],"")</f>
        <v>0</v>
      </c>
      <c r="OH384" s="26">
        <f>IFERROR(Tableau17[[#This Row],[2017-T2-MACROAUTRE]]/Tableau17[[#This Row],[2017-T2-MACROTOTALE]],"")</f>
        <v>0</v>
      </c>
      <c r="OI384" s="26">
        <f>IFERROR(Tableau17[[#This Row],[2019-T1-MACROEXTRDROITE]]/Tableau17[[#This Row],[2019-T1-MACROTOTALE]],"")</f>
        <v>0.40112994350282488</v>
      </c>
      <c r="OJ384" s="26">
        <f>IFERROR(Tableau17[[#This Row],[2019-T1-MACRODROITE]]/Tableau17[[#This Row],[2019-T1-MACROTOTALE]],"")</f>
        <v>5.6497175141242938E-2</v>
      </c>
      <c r="OK384" s="26">
        <f>IFERROR(Tableau17[[#This Row],[2019-T1-MACROCENTRE]]/Tableau17[[#This Row],[2019-T1-MACROTOTALE]],"")</f>
        <v>0.1751412429378531</v>
      </c>
      <c r="OL384" s="26">
        <f>IFERROR(Tableau17[[#This Row],[2019-T1-MACROGAUCHE]]/Tableau17[[#This Row],[2019-T1-MACROTOTALE]],"")</f>
        <v>0.32203389830508472</v>
      </c>
      <c r="OM384" s="26">
        <f>IFERROR(Tableau17[[#This Row],[2019-T1-MACROAUTRE]]/Tableau17[[#This Row],[2019-T1-MACROTOTALE]],"")</f>
        <v>4.519774011299435E-2</v>
      </c>
      <c r="ON384" s="26">
        <f>IFERROR(Tableau17[[#This Row],[2020-T1-MACROEXTRDROITE]]/Tableau17[[#This Row],[2020-T1-MACROTOTALE]],"")</f>
        <v>0.34126984126984128</v>
      </c>
      <c r="OO384" s="26">
        <f>IFERROR(Tableau17[[#This Row],[2020-T1-MACRODROITE]]/Tableau17[[#This Row],[2020-T1-MACROTOTALE]],"")</f>
        <v>0.23015873015873015</v>
      </c>
      <c r="OP384" s="26">
        <f>IFERROR(Tableau17[[#This Row],[2020-T1-MACROCENTRE]]/Tableau17[[#This Row],[2020-T1-MACROTOTALE]],"")</f>
        <v>8.7301587301587297E-2</v>
      </c>
      <c r="OQ384" s="26">
        <f>IFERROR(Tableau17[[#This Row],[2020-T1-MACROGAUCHE]]/Tableau17[[#This Row],[2020-T1-MACROTOTALE]],"")</f>
        <v>0.34126984126984128</v>
      </c>
      <c r="OR384" s="26">
        <f>IFERROR(Tableau17[[#This Row],[2020-T1-MACROAUTRE]]/Tableau17[[#This Row],[2020-T1-MACROTOTALE]],"")</f>
        <v>0</v>
      </c>
      <c r="OS384" s="26">
        <f>IFERROR(Tableau17[[#This Row],[2017 (L)-T1-MACROEXTRDROITE]]/Tableau17[[#This Row],[2017 (L)-T1-MACROTOTALE]],"")</f>
        <v>0.22424242424242424</v>
      </c>
      <c r="OT384" s="26">
        <f>IFERROR(Tableau17[[#This Row],[2017 (L)-T1-MACRODROITE]]/Tableau17[[#This Row],[2017 (L)-T1-MACROTOTALE]],"")</f>
        <v>7.2727272727272724E-2</v>
      </c>
      <c r="OU384" s="26">
        <f>IFERROR(Tableau17[[#This Row],[2017 (L)-T1-MACROCENTRE]]/Tableau17[[#This Row],[2017 (L)-T1-MACROTOTALE]],"")</f>
        <v>0.24242424242424243</v>
      </c>
      <c r="OV384" s="26">
        <f>IFERROR(Tableau17[[#This Row],[2017 (L)-T1-MACROGAUCHE]]/Tableau17[[#This Row],[2017 (L)-T1-MACROTOTALE]],"")</f>
        <v>0.44848484848484849</v>
      </c>
      <c r="OW384" s="26">
        <f>IFERROR(Tableau17[[#This Row],[2017 (L)-T1-MACROAUTRE]]/Tableau17[[#This Row],[2017 (L)-T1-MACROTOTALE]],"")</f>
        <v>1.2121212121212121E-2</v>
      </c>
      <c r="OX384" s="26">
        <f>IFERROR(Tableau17[[#This Row],[2017 (L)-T2-MACROEXTRDROITE]]/Tableau17[[#This Row],[2017 (L)-T2-MACROTOTALE]],"")</f>
        <v>0.40298507462686567</v>
      </c>
      <c r="OY384" s="26">
        <f>IFERROR(Tableau17[[#This Row],[2017 (L)-T2-MACRODROITE]]/Tableau17[[#This Row],[2017 (L)-T2-MACROTOTALE]],"")</f>
        <v>0</v>
      </c>
      <c r="OZ384" s="26">
        <f>IFERROR(Tableau17[[#This Row],[2017 (L)-T2-MACROCENTRE]]/Tableau17[[#This Row],[2017 (L)-T2-MACROTOTALE]],"")</f>
        <v>0.59701492537313428</v>
      </c>
      <c r="PA384" s="26">
        <f>IFERROR(Tableau17[[#This Row],[2017 (L)-T2-MACROGAUCHE]]/Tableau17[[#This Row],[2017 (L)-T2-MACROTOTALE]],"")</f>
        <v>0</v>
      </c>
      <c r="PB384" s="26">
        <f>IFERROR(Tableau17[[#This Row],[2017 (L)-T2-MACROAUTRE]]/Tableau17[[#This Row],[2017 (L)-T2-MACROTOTALE]],"")</f>
        <v>0</v>
      </c>
      <c r="PC384" s="26">
        <f>IFERROR(Tableau17[[#This Row],[2008_T1_PROCUS]]/Tableau17[[#This Row],[2008_T1_INSCRITS]],0)</f>
        <v>5.7273768613974796E-3</v>
      </c>
      <c r="PD384" s="26">
        <f>IFERROR(Tableau17[[#This Row],[2008_T2_PROCUS]]/Tableau17[[#This Row],[2008_T2_INSCRITS]],0)</f>
        <v>4.5819014891179842E-3</v>
      </c>
      <c r="PE384" s="26">
        <f>Tableau17[[#This Row],[2014_T1_PROCUS]]/Tableau17[[#This Row],[2014_T1_INSCRITS]]</f>
        <v>4.2735042735042739E-3</v>
      </c>
      <c r="PF384" s="26">
        <f>IFERROR(Tableau17[[#This Row],[2014_T2_PROCUS]]/Tableau17[[#This Row],[2014_T2_INSCRITS]],0)</f>
        <v>2.136752136752137E-3</v>
      </c>
    </row>
    <row r="385" spans="1:422" hidden="1" x14ac:dyDescent="0.2">
      <c r="A385" s="1">
        <v>7</v>
      </c>
      <c r="B385" s="1" t="s">
        <v>474</v>
      </c>
      <c r="C385" s="1" t="s">
        <v>486</v>
      </c>
      <c r="D385" s="1" t="s">
        <v>486</v>
      </c>
      <c r="E385" s="1">
        <v>1351</v>
      </c>
      <c r="F385" s="1">
        <v>5.4215429999999998</v>
      </c>
      <c r="G385" s="1">
        <v>43.339694999999999</v>
      </c>
      <c r="H385" s="3">
        <v>1320</v>
      </c>
      <c r="I385" s="3">
        <v>282</v>
      </c>
      <c r="J385" s="1">
        <v>8</v>
      </c>
      <c r="L385" s="1">
        <v>43</v>
      </c>
      <c r="M385" s="1">
        <v>30</v>
      </c>
      <c r="O385" s="1">
        <v>1</v>
      </c>
      <c r="P385" s="1">
        <v>67</v>
      </c>
      <c r="Q385" s="1">
        <v>17</v>
      </c>
      <c r="R385" s="1">
        <v>137</v>
      </c>
      <c r="S385" s="1">
        <v>49</v>
      </c>
      <c r="T385" s="1">
        <v>23</v>
      </c>
      <c r="U385" s="1">
        <v>375</v>
      </c>
      <c r="V385" s="1">
        <v>1405</v>
      </c>
      <c r="W385" s="1">
        <v>712</v>
      </c>
      <c r="X385" s="1">
        <v>6</v>
      </c>
      <c r="Y385" s="2">
        <v>0.50676156999999999</v>
      </c>
      <c r="Z385" s="1">
        <v>1405</v>
      </c>
      <c r="AA385" s="1">
        <v>829</v>
      </c>
      <c r="AB385" s="1">
        <v>11</v>
      </c>
      <c r="AC385" s="2">
        <v>0.59003559000000005</v>
      </c>
      <c r="AD385" s="1">
        <v>1320</v>
      </c>
      <c r="AE385" s="1">
        <v>386</v>
      </c>
      <c r="AF385" s="2">
        <v>0.29242424</v>
      </c>
      <c r="AG385" s="1">
        <f t="shared" si="5"/>
        <v>282</v>
      </c>
      <c r="AH385" s="1">
        <v>1333</v>
      </c>
      <c r="AI385" s="1">
        <v>724</v>
      </c>
      <c r="AJ385" s="1">
        <v>5</v>
      </c>
      <c r="AK385" s="2">
        <v>0.54313577999999996</v>
      </c>
      <c r="AL385" s="1">
        <v>1333</v>
      </c>
      <c r="AM385" s="1">
        <v>808</v>
      </c>
      <c r="AN385" s="1">
        <v>7</v>
      </c>
      <c r="AO385" s="2">
        <v>0.60615154000000004</v>
      </c>
      <c r="AP385" s="1">
        <v>1321</v>
      </c>
      <c r="AQ385" s="1">
        <v>556</v>
      </c>
      <c r="AR385" s="2">
        <v>0.42089325999999999</v>
      </c>
      <c r="AS385" s="1">
        <v>1321</v>
      </c>
      <c r="AT385" s="1">
        <v>624</v>
      </c>
      <c r="AU385" s="2">
        <v>0.47236941999999998</v>
      </c>
      <c r="AV385" s="1">
        <v>1339</v>
      </c>
      <c r="AW385" s="1">
        <v>488</v>
      </c>
      <c r="AX385" s="2">
        <v>0.36445107999999998</v>
      </c>
      <c r="AY385" s="1">
        <v>1339</v>
      </c>
      <c r="AZ385" s="1">
        <v>454</v>
      </c>
      <c r="BA385" s="2">
        <v>0.339059</v>
      </c>
      <c r="BB385" s="1">
        <v>1340</v>
      </c>
      <c r="BC385" s="1">
        <v>980</v>
      </c>
      <c r="BD385" s="2">
        <v>0.73134328000000004</v>
      </c>
      <c r="BE385" s="1">
        <v>1339</v>
      </c>
      <c r="BF385" s="1">
        <v>919</v>
      </c>
      <c r="BG385" s="2">
        <v>0.68633308000000004</v>
      </c>
      <c r="BH385" s="1">
        <v>1309</v>
      </c>
      <c r="BI385" s="1">
        <v>496</v>
      </c>
      <c r="BJ385" s="2">
        <v>0.37891520000000001</v>
      </c>
      <c r="BK385" s="1">
        <v>28</v>
      </c>
      <c r="BL385" s="1">
        <v>5</v>
      </c>
      <c r="BN385" s="1">
        <v>25</v>
      </c>
      <c r="BO385" s="1">
        <v>102</v>
      </c>
      <c r="BP385" s="1">
        <v>220</v>
      </c>
      <c r="BQ385" s="1">
        <v>329</v>
      </c>
      <c r="BR385" s="1">
        <v>709</v>
      </c>
      <c r="BS385" s="1">
        <v>68</v>
      </c>
      <c r="BU385" s="1">
        <v>296</v>
      </c>
      <c r="BV385" s="1">
        <v>435</v>
      </c>
      <c r="BW385" s="1">
        <v>799</v>
      </c>
      <c r="BZ385" s="1">
        <v>63</v>
      </c>
      <c r="CA385" s="1">
        <v>7</v>
      </c>
      <c r="CB385" s="1">
        <v>35</v>
      </c>
      <c r="CC385" s="1">
        <v>238</v>
      </c>
      <c r="CD385" s="1">
        <v>193</v>
      </c>
      <c r="CE385" s="1">
        <v>161</v>
      </c>
      <c r="CF385" s="1">
        <v>697</v>
      </c>
      <c r="CG385" s="1">
        <v>286</v>
      </c>
      <c r="CH385" s="1">
        <v>241</v>
      </c>
      <c r="CI385" s="1">
        <v>276</v>
      </c>
      <c r="CJ385" s="1">
        <v>803</v>
      </c>
      <c r="CL385" s="1">
        <v>8</v>
      </c>
      <c r="CN385" s="1">
        <v>23</v>
      </c>
      <c r="CO385" s="1">
        <v>20</v>
      </c>
      <c r="CP385" s="1">
        <v>229</v>
      </c>
      <c r="CS385" s="1">
        <v>133</v>
      </c>
      <c r="CT385" s="1">
        <v>97</v>
      </c>
      <c r="CV385" s="1">
        <v>18</v>
      </c>
      <c r="CW385" s="1">
        <v>528</v>
      </c>
      <c r="CY385" s="1">
        <v>303</v>
      </c>
      <c r="CZ385" s="1">
        <v>282</v>
      </c>
      <c r="DC385" s="1">
        <v>585</v>
      </c>
      <c r="DE385" s="1">
        <v>3</v>
      </c>
      <c r="DF385" s="1">
        <v>6</v>
      </c>
      <c r="DH385" s="1">
        <v>1</v>
      </c>
      <c r="DI385" s="1">
        <v>14</v>
      </c>
      <c r="DJ385" s="1">
        <v>9</v>
      </c>
      <c r="DK385" s="1">
        <v>2</v>
      </c>
      <c r="DL385" s="1">
        <v>109</v>
      </c>
      <c r="DM385" s="1">
        <v>176</v>
      </c>
      <c r="DN385" s="1">
        <v>52</v>
      </c>
      <c r="DQ385" s="1">
        <v>0</v>
      </c>
      <c r="DR385" s="1">
        <v>76</v>
      </c>
      <c r="DS385" s="1">
        <v>30</v>
      </c>
      <c r="DU385" s="1">
        <v>478</v>
      </c>
      <c r="DW385" s="1">
        <v>243</v>
      </c>
      <c r="DZ385" s="1">
        <v>189</v>
      </c>
      <c r="EA385" s="1">
        <v>432</v>
      </c>
      <c r="EB385" s="1">
        <v>4</v>
      </c>
      <c r="EC385" s="1">
        <v>8</v>
      </c>
      <c r="ED385" s="1">
        <v>2</v>
      </c>
      <c r="EE385" s="1">
        <v>30</v>
      </c>
      <c r="EF385" s="1">
        <v>92</v>
      </c>
      <c r="EG385" s="1">
        <v>49</v>
      </c>
      <c r="EH385" s="1">
        <v>13</v>
      </c>
      <c r="EI385" s="1">
        <v>345</v>
      </c>
      <c r="EJ385" s="1">
        <v>303</v>
      </c>
      <c r="EK385" s="1">
        <v>114</v>
      </c>
      <c r="EL385" s="1">
        <v>3</v>
      </c>
      <c r="EM385" s="1">
        <v>963</v>
      </c>
      <c r="EN385" s="1">
        <v>387</v>
      </c>
      <c r="EO385" s="1">
        <v>439</v>
      </c>
      <c r="EP385" s="1">
        <v>826</v>
      </c>
      <c r="EQ385" s="1">
        <v>0</v>
      </c>
      <c r="ER385" s="1">
        <v>1</v>
      </c>
      <c r="ES385" s="1">
        <v>4</v>
      </c>
      <c r="ET385" s="1">
        <v>63</v>
      </c>
      <c r="EU385" s="1">
        <v>2</v>
      </c>
      <c r="EV385" s="1">
        <v>185</v>
      </c>
      <c r="EW385" s="1">
        <v>20</v>
      </c>
      <c r="EX385" s="1">
        <v>1</v>
      </c>
      <c r="EY385" s="1">
        <v>7</v>
      </c>
      <c r="EZ385" s="1">
        <v>12</v>
      </c>
      <c r="FA385" s="1">
        <v>0</v>
      </c>
      <c r="FB385" s="1">
        <v>0</v>
      </c>
      <c r="FC385" s="1">
        <v>0</v>
      </c>
      <c r="FD385" s="1">
        <v>0</v>
      </c>
      <c r="FE385" s="1">
        <v>0</v>
      </c>
      <c r="FF385" s="1">
        <v>0</v>
      </c>
      <c r="FG385" s="1">
        <v>2</v>
      </c>
      <c r="FH385" s="1">
        <v>8</v>
      </c>
      <c r="FI385" s="1">
        <v>1</v>
      </c>
      <c r="FJ385" s="1">
        <v>23</v>
      </c>
      <c r="FK385" s="1">
        <v>13</v>
      </c>
      <c r="FL385" s="1">
        <v>0</v>
      </c>
      <c r="FM385" s="1">
        <v>50</v>
      </c>
      <c r="FN385" s="1">
        <v>7</v>
      </c>
      <c r="FO385" s="1">
        <v>5</v>
      </c>
      <c r="FP385" s="1">
        <v>54</v>
      </c>
      <c r="FQ385" s="1">
        <v>0</v>
      </c>
      <c r="FR385" s="1">
        <f>SUM(Tableau17[[#This Row],[2019-T1-ALEXANDRE Audric]:[2019-T1-MARIE Florie]])</f>
        <v>458</v>
      </c>
      <c r="FS385" s="1">
        <v>102</v>
      </c>
      <c r="FT385" s="1">
        <v>253</v>
      </c>
      <c r="FU385" s="1">
        <v>0</v>
      </c>
      <c r="FV385" s="1">
        <v>354</v>
      </c>
      <c r="FW385" s="1">
        <v>0</v>
      </c>
      <c r="FX385" s="1">
        <v>709</v>
      </c>
      <c r="FY385" s="1">
        <v>68</v>
      </c>
      <c r="FZ385" s="1">
        <v>296</v>
      </c>
      <c r="GA385" s="1">
        <v>0</v>
      </c>
      <c r="GB385" s="1">
        <v>435</v>
      </c>
      <c r="GC385" s="1">
        <v>0</v>
      </c>
      <c r="GD385" s="1">
        <v>799</v>
      </c>
      <c r="GE385" s="1">
        <v>238</v>
      </c>
      <c r="GF385" s="1">
        <v>193</v>
      </c>
      <c r="GG385" s="1">
        <v>0</v>
      </c>
      <c r="GH385" s="1">
        <v>266</v>
      </c>
      <c r="GI385" s="1">
        <v>0</v>
      </c>
      <c r="GJ385" s="1">
        <v>697</v>
      </c>
      <c r="GK385" s="1">
        <v>286</v>
      </c>
      <c r="GL385" s="1">
        <v>241</v>
      </c>
      <c r="GM385" s="1">
        <v>0</v>
      </c>
      <c r="GN385" s="1">
        <v>276</v>
      </c>
      <c r="GO385" s="1">
        <v>0</v>
      </c>
      <c r="GP385" s="1">
        <v>803</v>
      </c>
      <c r="GQ385" s="1">
        <v>237</v>
      </c>
      <c r="GR385" s="1">
        <v>97</v>
      </c>
      <c r="GS385" s="1">
        <v>0</v>
      </c>
      <c r="GT385" s="1">
        <v>194</v>
      </c>
      <c r="GU385" s="1">
        <v>0</v>
      </c>
      <c r="GV385" s="1">
        <v>528</v>
      </c>
      <c r="GW385" s="1">
        <v>303</v>
      </c>
      <c r="GX385" s="1">
        <v>0</v>
      </c>
      <c r="GY385" s="1">
        <v>0</v>
      </c>
      <c r="GZ385" s="1">
        <v>282</v>
      </c>
      <c r="HA385" s="1">
        <v>0</v>
      </c>
      <c r="HB385" s="1">
        <v>585</v>
      </c>
      <c r="HC385" s="1">
        <v>385</v>
      </c>
      <c r="HD385" s="1">
        <v>92</v>
      </c>
      <c r="HE385" s="1">
        <v>114</v>
      </c>
      <c r="HF385" s="1">
        <v>359</v>
      </c>
      <c r="HG385" s="1">
        <v>13</v>
      </c>
      <c r="HH385" s="1">
        <v>963</v>
      </c>
      <c r="HI385" s="1">
        <v>387</v>
      </c>
      <c r="HJ385" s="1">
        <v>0</v>
      </c>
      <c r="HK385" s="1">
        <v>439</v>
      </c>
      <c r="HL385" s="1">
        <v>0</v>
      </c>
      <c r="HM385" s="1">
        <v>0</v>
      </c>
      <c r="HN385" s="1">
        <v>826</v>
      </c>
      <c r="HO385" s="1">
        <v>199</v>
      </c>
      <c r="HP385" s="1">
        <v>27</v>
      </c>
      <c r="HQ385" s="1">
        <v>54</v>
      </c>
      <c r="HR385" s="1">
        <v>162</v>
      </c>
      <c r="HS385" s="1">
        <v>26</v>
      </c>
      <c r="HT385" s="1">
        <v>468</v>
      </c>
      <c r="HU385" s="1">
        <v>137</v>
      </c>
      <c r="HV385" s="1">
        <v>110</v>
      </c>
      <c r="HW385" s="1">
        <v>25</v>
      </c>
      <c r="HX385" s="1">
        <v>103</v>
      </c>
      <c r="HY385" s="1">
        <v>0</v>
      </c>
      <c r="HZ385" s="1">
        <v>375</v>
      </c>
      <c r="IA385" s="1">
        <v>191</v>
      </c>
      <c r="IB385" s="1">
        <v>52</v>
      </c>
      <c r="IC385" s="1">
        <v>76</v>
      </c>
      <c r="ID385" s="1">
        <v>156</v>
      </c>
      <c r="IE385" s="1">
        <v>3</v>
      </c>
      <c r="IF385" s="1">
        <v>478</v>
      </c>
      <c r="IG385" s="1">
        <v>243</v>
      </c>
      <c r="IH385" s="1">
        <v>0</v>
      </c>
      <c r="II385" s="1">
        <v>189</v>
      </c>
      <c r="IJ385" s="1">
        <v>0</v>
      </c>
      <c r="IK385" s="1">
        <v>0</v>
      </c>
      <c r="IL385" s="1">
        <v>432</v>
      </c>
      <c r="IM385" s="26">
        <f>IFERROR(Tableau17[[#This Row],[LDIV]]/Tableau17[[#This Row],[Total général]],"")</f>
        <v>2.1333333333333333E-2</v>
      </c>
      <c r="IN385" s="26">
        <f>IFERROR(Tableau17[[#This Row],[LDVC]]/Tableau17[[#This Row],[Total général]],"")</f>
        <v>0</v>
      </c>
      <c r="IO385" s="26">
        <f>IFERROR(Tableau17[[#This Row],[LDVD]]/Tableau17[[#This Row],[Total général]],"")</f>
        <v>0.11466666666666667</v>
      </c>
      <c r="IP385" s="26">
        <f>IFERROR(Tableau17[[#This Row],[LDVG]]/Tableau17[[#This Row],[Total général]],"")</f>
        <v>0.08</v>
      </c>
      <c r="IQ385" s="26">
        <f>IFERROR(Tableau17[[#This Row],[LEXD]]/Tableau17[[#This Row],[Total général]],"")</f>
        <v>0</v>
      </c>
      <c r="IR385" s="26">
        <f>IFERROR(Tableau17[[#This Row],[LEXG]]/Tableau17[[#This Row],[Total général]],"")</f>
        <v>2.6666666666666666E-3</v>
      </c>
      <c r="IS385" s="26">
        <f>IFERROR(Tableau17[[#This Row],[LLR]]/Tableau17[[#This Row],[Total général]],"")</f>
        <v>0.17866666666666667</v>
      </c>
      <c r="IT385" s="26">
        <f>IFERROR(Tableau17[[#This Row],[LREM]]/Tableau17[[#This Row],[Total général]],"")</f>
        <v>4.5333333333333337E-2</v>
      </c>
      <c r="IU385" s="26">
        <f>IFERROR(Tableau17[[#This Row],[LRN]]/Tableau17[[#This Row],[Total général]],"")</f>
        <v>0.36533333333333334</v>
      </c>
      <c r="IV385" s="26">
        <f>IFERROR(Tableau17[[#This Row],[LUG]]/Tableau17[[#This Row],[Total général]],"")</f>
        <v>0.13066666666666665</v>
      </c>
      <c r="IW385" s="26">
        <f>IFERROR(Tableau17[[#This Row],[LVEC]]/Tableau17[[#This Row],[Total général]],"")</f>
        <v>6.133333333333333E-2</v>
      </c>
      <c r="IX385" s="26">
        <f>IFERROR(Tableau17[[#This Row],[2008-T1-LCMD]]/Tableau17[[#This Row],[2008-T1-TOTAL]],"")</f>
        <v>3.9492242595204514E-2</v>
      </c>
      <c r="IY385" s="26">
        <f>IFERROR(Tableau17[[#This Row],[2008-T1-LDVD]]/Tableau17[[#This Row],[2008-T1-TOTAL]],"")</f>
        <v>7.052186177715092E-3</v>
      </c>
      <c r="IZ385" s="26">
        <f>IFERROR(Tableau17[[#This Row],[2008-T1-LEXD]]/Tableau17[[#This Row],[2008-T1-TOTAL]],"")</f>
        <v>0</v>
      </c>
      <c r="JA385" s="26">
        <f>IFERROR(Tableau17[[#This Row],[2008-T1-LEXG]]/Tableau17[[#This Row],[2008-T1-TOTAL]],"")</f>
        <v>3.5260930888575459E-2</v>
      </c>
      <c r="JB385" s="26">
        <f>IFERROR(Tableau17[[#This Row],[2008-T1-LFN]]/Tableau17[[#This Row],[2008-T1-TOTAL]],"")</f>
        <v>0.14386459802538787</v>
      </c>
      <c r="JC385" s="26">
        <f>IFERROR(Tableau17[[#This Row],[2008-T1-LMAJ]]/Tableau17[[#This Row],[2008-T1-TOTAL]],"")</f>
        <v>0.31029619181946405</v>
      </c>
      <c r="JD385" s="26">
        <f>IFERROR(Tableau17[[#This Row],[2008-T1-LUG]]/Tableau17[[#This Row],[2008-T1-TOTAL]],"")</f>
        <v>0.46403385049365303</v>
      </c>
      <c r="JE385" s="26">
        <f>IFERROR(Tableau17[[#This Row],[2008-T2-LFN]]/Tableau17[[#This Row],[2008-T2-TOTAL]],"")</f>
        <v>8.5106382978723402E-2</v>
      </c>
      <c r="JF385" s="26">
        <f>IFERROR(Tableau17[[#This Row],[2008-T2-LGC]]/Tableau17[[#This Row],[2008-T2-TOTAL]],"")</f>
        <v>0</v>
      </c>
      <c r="JG385" s="26">
        <f>IFERROR(Tableau17[[#This Row],[2008-T2-LMAJ]]/Tableau17[[#This Row],[2008-T2-TOTAL]],"")</f>
        <v>0.37046307884856072</v>
      </c>
      <c r="JH385" s="26">
        <f>IFERROR(Tableau17[[#This Row],[2008-T2-LUG]]/Tableau17[[#This Row],[2008-T2-TOTAL]],"")</f>
        <v>0.54443053817271592</v>
      </c>
      <c r="JI385" s="26">
        <f>IFERROR(Tableau17[[#This Row],[2014-T1-LDIV]]/Tableau17[[#This Row],[2014-T1-TOTAL]],"")</f>
        <v>0</v>
      </c>
      <c r="JJ385" s="26">
        <f>IFERROR(Tableau17[[#This Row],[2014-T1-LDVD]]/Tableau17[[#This Row],[2014-T1-TOTAL]],"")</f>
        <v>0</v>
      </c>
      <c r="JK385" s="26">
        <f>IFERROR(Tableau17[[#This Row],[2014-T1-LDVG]]/Tableau17[[#This Row],[2014-T1-TOTAL]],"")</f>
        <v>9.0387374461979919E-2</v>
      </c>
      <c r="JL385" s="26">
        <f>IFERROR(Tableau17[[#This Row],[2014-T1-LEXG]]/Tableau17[[#This Row],[2014-T1-TOTAL]],"")</f>
        <v>1.0043041606886656E-2</v>
      </c>
      <c r="JM385" s="26">
        <f>IFERROR(Tableau17[[#This Row],[2014-T1-LFG]]/Tableau17[[#This Row],[2014-T1-TOTAL]],"")</f>
        <v>5.0215208034433287E-2</v>
      </c>
      <c r="JN385" s="26">
        <f>IFERROR(Tableau17[[#This Row],[2014-T1-LFN]]/Tableau17[[#This Row],[2014-T1-TOTAL]],"")</f>
        <v>0.34146341463414637</v>
      </c>
      <c r="JO385" s="26">
        <f>IFERROR(Tableau17[[#This Row],[2014-T1-LUD]]/Tableau17[[#This Row],[2014-T1-TOTAL]],"")</f>
        <v>0.2769010043041607</v>
      </c>
      <c r="JP385" s="26">
        <f>IFERROR(Tableau17[[#This Row],[2014-T1-LUG]]/Tableau17[[#This Row],[2014-T1-TOTAL]],"")</f>
        <v>0.23098995695839311</v>
      </c>
      <c r="JQ385" s="26">
        <f>IFERROR(Tableau17[[#This Row],[2014-T2-LFN]]/Tableau17[[#This Row],[2014-T2-TOTAL]],"")</f>
        <v>0.35616438356164382</v>
      </c>
      <c r="JR385" s="26">
        <f>IFERROR(Tableau17[[#This Row],[2014-T2-LUD]]/Tableau17[[#This Row],[2014-T2-TOTAL]],"")</f>
        <v>0.30012453300124531</v>
      </c>
      <c r="JS385" s="26">
        <f>IFERROR(Tableau17[[#This Row],[2014-T2-LUG]]/Tableau17[[#This Row],[2014-T2-TOTAL]],"")</f>
        <v>0.34371108343711082</v>
      </c>
      <c r="JT385" s="26">
        <f>IFERROR(Tableau17[[#This Row],[2015-T1-BC-DIV]]/Tableau17[[#This Row],[2015-T1-TOTAL]],"")</f>
        <v>0</v>
      </c>
      <c r="JU385" s="26">
        <f>IFERROR(Tableau17[[#This Row],[2015-T1-BC-DLF]]/Tableau17[[#This Row],[2015-T1-TOTAL]],"")</f>
        <v>1.5151515151515152E-2</v>
      </c>
      <c r="JV385" s="26">
        <f>IFERROR(Tableau17[[#This Row],[2015-T1-BC-DVD]]/Tableau17[[#This Row],[2015-T1-TOTAL]],"")</f>
        <v>0</v>
      </c>
      <c r="JW385" s="26">
        <f>IFERROR(Tableau17[[#This Row],[2015-T1-BC-DVG]]/Tableau17[[#This Row],[2015-T1-TOTAL]],"")</f>
        <v>4.3560606060606064E-2</v>
      </c>
      <c r="JX385" s="26">
        <f>IFERROR(Tableau17[[#This Row],[2015-T1-BC-FG]]/Tableau17[[#This Row],[2015-T1-TOTAL]],"")</f>
        <v>3.787878787878788E-2</v>
      </c>
      <c r="JY385" s="26">
        <f>IFERROR(Tableau17[[#This Row],[2015-T1-BC-FN]]/Tableau17[[#This Row],[2015-T1-TOTAL]],"")</f>
        <v>0.43371212121212122</v>
      </c>
      <c r="JZ385" s="26">
        <f>IFERROR(Tableau17[[#This Row],[2015-T1-BC-MDM]]/Tableau17[[#This Row],[2015-T1-TOTAL]],"")</f>
        <v>0</v>
      </c>
      <c r="KA385" s="26">
        <f>IFERROR(Tableau17[[#This Row],[2015-T1-BC-RDG]]/Tableau17[[#This Row],[2015-T1-TOTAL]],"")</f>
        <v>0</v>
      </c>
      <c r="KB385" s="26">
        <f>IFERROR(Tableau17[[#This Row],[2015-T1-BC-SOC]]/Tableau17[[#This Row],[2015-T1-TOTAL]],"")</f>
        <v>0.25189393939393939</v>
      </c>
      <c r="KC385" s="26">
        <f>IFERROR(Tableau17[[#This Row],[2015-T1-BC-UD]]/Tableau17[[#This Row],[2015-T1-TOTAL]],"")</f>
        <v>0.18371212121212122</v>
      </c>
      <c r="KD385" s="26">
        <f>IFERROR(Tableau17[[#This Row],[2015-T1-BC-UG]]/Tableau17[[#This Row],[2015-T1-TOTAL]],"")</f>
        <v>0</v>
      </c>
      <c r="KE385" s="26">
        <f>IFERROR(Tableau17[[#This Row],[2015-T1-BC-VEC]]/Tableau17[[#This Row],[2015-T1-TOTAL]],"")</f>
        <v>3.4090909090909088E-2</v>
      </c>
      <c r="KF385" s="26">
        <f>IFERROR(Tableau17[[#This Row],[2015-T2-BC-DVG]]/Tableau17[[#This Row],[2015-T2-TOTAL]],"")</f>
        <v>0</v>
      </c>
      <c r="KG385" s="26">
        <f>IFERROR(Tableau17[[#This Row],[2015-T2-BC-FN]]/Tableau17[[#This Row],[2015-T2-TOTAL]],"")</f>
        <v>0.517948717948718</v>
      </c>
      <c r="KH385" s="26">
        <f>IFERROR(Tableau17[[#This Row],[2015-T2-BC-SOC]]/Tableau17[[#This Row],[2015-T2-TOTAL]],"")</f>
        <v>0.48205128205128206</v>
      </c>
      <c r="KI385" s="26">
        <f>IFERROR(Tableau17[[#This Row],[2015-T2-BC-UD]]/Tableau17[[#This Row],[2015-T2-TOTAL]],"")</f>
        <v>0</v>
      </c>
      <c r="KJ385" s="26">
        <f>IFERROR(Tableau17[[#This Row],[2015-T2-BC-UG]]/Tableau17[[#This Row],[2015-T2-TOTAL]],"")</f>
        <v>0</v>
      </c>
      <c r="KK385" s="26">
        <f>IFERROR(Tableau17[[#This Row],[2017 (L)-T1-COM]]/Tableau17[[#This Row],[2017 (L)-T1-TOTAL]],"")</f>
        <v>0</v>
      </c>
      <c r="KL385" s="26">
        <f>IFERROR(Tableau17[[#This Row],[2017 (L)-T1-DIV]]/Tableau17[[#This Row],[2017 (L)-T1-TOTAL]],"")</f>
        <v>6.2761506276150627E-3</v>
      </c>
      <c r="KM385" s="26">
        <f>IFERROR(Tableau17[[#This Row],[2017 (L)-T1-DLF]]/Tableau17[[#This Row],[2017 (L)-T1-TOTAL]],"")</f>
        <v>1.2552301255230125E-2</v>
      </c>
      <c r="KN385" s="26">
        <f>IFERROR(Tableau17[[#This Row],[2017 (L)-T1-DVD]]/Tableau17[[#This Row],[2017 (L)-T1-TOTAL]],"")</f>
        <v>0</v>
      </c>
      <c r="KO385" s="26">
        <f>IFERROR(Tableau17[[#This Row],[2017 (L)-T1-DVG]]/Tableau17[[#This Row],[2017 (L)-T1-TOTAL]],"")</f>
        <v>2.0920502092050207E-3</v>
      </c>
      <c r="KP385" s="26">
        <f>IFERROR(Tableau17[[#This Row],[2017 (L)-T1-ECO]]/Tableau17[[#This Row],[2017 (L)-T1-TOTAL]],"")</f>
        <v>2.9288702928870293E-2</v>
      </c>
      <c r="KQ385" s="26">
        <f>IFERROR(Tableau17[[#This Row],[2017 (L)-T1-EXD]]/Tableau17[[#This Row],[2017 (L)-T1-TOTAL]],"")</f>
        <v>1.8828451882845189E-2</v>
      </c>
      <c r="KR385" s="26">
        <f>IFERROR(Tableau17[[#This Row],[2017 (L)-T1-EXG]]/Tableau17[[#This Row],[2017 (L)-T1-TOTAL]],"")</f>
        <v>4.1841004184100415E-3</v>
      </c>
      <c r="KS385" s="26">
        <f>IFERROR(Tableau17[[#This Row],[2017 (L)-T1-FI]]/Tableau17[[#This Row],[2017 (L)-T1-TOTAL]],"")</f>
        <v>0.22803347280334729</v>
      </c>
      <c r="KT385" s="26">
        <f>IFERROR(Tableau17[[#This Row],[2017 (L)-T1-FN]]/Tableau17[[#This Row],[2017 (L)-T1-TOTAL]],"")</f>
        <v>0.3682008368200837</v>
      </c>
      <c r="KU385" s="26">
        <f>IFERROR(Tableau17[[#This Row],[2017 (L)-T1-LR]]/Tableau17[[#This Row],[2017 (L)-T1-TOTAL]],"")</f>
        <v>0.10878661087866109</v>
      </c>
      <c r="KV385" s="26">
        <f>IFERROR(Tableau17[[#This Row],[2017 (L)-T1-MDM]]/Tableau17[[#This Row],[2017 (L)-T1-TOTAL]],"")</f>
        <v>0</v>
      </c>
      <c r="KW385" s="26">
        <f>IFERROR(Tableau17[[#This Row],[2017 (L)-T1-RDG]]/Tableau17[[#This Row],[2017 (L)-T1-TOTAL]],"")</f>
        <v>0</v>
      </c>
      <c r="KX385" s="26">
        <f>IFERROR(Tableau17[[#This Row],[2017 (L)-T1-REG]]/Tableau17[[#This Row],[2017 (L)-T1-TOTAL]],"")</f>
        <v>0</v>
      </c>
      <c r="KY385" s="26">
        <f>IFERROR(Tableau17[[#This Row],[2017 (L)-T1-REM]]/Tableau17[[#This Row],[2017 (L)-T1-TOTAL]],"")</f>
        <v>0.15899581589958159</v>
      </c>
      <c r="KZ385" s="26">
        <f>IFERROR(Tableau17[[#This Row],[2017 (L)-T1-SOC]]/Tableau17[[#This Row],[2017 (L)-T1-TOTAL]],"")</f>
        <v>6.2761506276150625E-2</v>
      </c>
      <c r="LA385" s="26">
        <f>IFERROR(Tableau17[[#This Row],[2017 (L)-T1-UDI]]/Tableau17[[#This Row],[2017 (L)-T1-TOTAL]],"")</f>
        <v>0</v>
      </c>
      <c r="LB385" s="26">
        <f>IFERROR(Tableau17[[#This Row],[2017 (L)-T2-FI]]/Tableau17[[#This Row],[2017 (L)-T2-TOTAL]],"")</f>
        <v>0</v>
      </c>
      <c r="LC385" s="26">
        <f>IFERROR(Tableau17[[#This Row],[2017 (L)-T2-FN]]/Tableau17[[#This Row],[2017 (L)-T2-TOTAL]],"")</f>
        <v>0.5625</v>
      </c>
      <c r="LD385" s="26">
        <f>IFERROR(Tableau17[[#This Row],[2017 (L)-T2-LR]]/Tableau17[[#This Row],[2017 (L)-T2-TOTAL]],"")</f>
        <v>0</v>
      </c>
      <c r="LE385" s="26">
        <f>IFERROR(Tableau17[[#This Row],[2017 (L)-T2-MDM]]/Tableau17[[#This Row],[2017 (L)-T2-TOTAL]],"")</f>
        <v>0</v>
      </c>
      <c r="LF385" s="26">
        <f>IFERROR(Tableau17[[#This Row],[2017 (L)-T2-REM]]/Tableau17[[#This Row],[2017 (L)-T2-TOTAL]],"")</f>
        <v>0.4375</v>
      </c>
      <c r="LG385" s="26">
        <f>IFERROR(Tableau17[[#This Row],[2017-T1-ARTHAUD Nathalie]]/Tableau17[[#This Row],[2017-T1-TOTAL]],"")</f>
        <v>4.1536863966770508E-3</v>
      </c>
      <c r="LH385" s="26">
        <f>IFERROR(Tableau17[[#This Row],[2017-T1-ASSELINEAU Fran]]/Tableau17[[#This Row],[2017-T1-TOTAL]],"")</f>
        <v>8.3073727933541015E-3</v>
      </c>
      <c r="LI385" s="26">
        <f>IFERROR(Tableau17[[#This Row],[2017-T1-CHEMINADE Jacques]]/Tableau17[[#This Row],[2017-T1-TOTAL]],"")</f>
        <v>2.0768431983385254E-3</v>
      </c>
      <c r="LJ385" s="26">
        <f>IFERROR(Tableau17[[#This Row],[2017-T1-DUPONT-AIGNAN Nicolas]]/Tableau17[[#This Row],[2017-T1-TOTAL]],"")</f>
        <v>3.1152647975077882E-2</v>
      </c>
      <c r="LK385" s="26">
        <f>IFERROR(Tableau17[[#This Row],[2017-T1-FILLON Fran]]/Tableau17[[#This Row],[2017-T1-TOTAL]],"")</f>
        <v>9.5534787123572176E-2</v>
      </c>
      <c r="LL385" s="26">
        <f>IFERROR(Tableau17[[#This Row],[2017-T1-HAMON Beno]]/Tableau17[[#This Row],[2017-T1-TOTAL]],"")</f>
        <v>5.0882658359293877E-2</v>
      </c>
      <c r="LM385" s="26">
        <f>IFERROR(Tableau17[[#This Row],[2017-T1-LASSALLE Jean]]/Tableau17[[#This Row],[2017-T1-TOTAL]],"")</f>
        <v>1.3499480789200415E-2</v>
      </c>
      <c r="LN385" s="26">
        <f>IFERROR(Tableau17[[#This Row],[2017-T1-LE PEN Marine]]/Tableau17[[#This Row],[2017-T1-TOTAL]],"")</f>
        <v>0.35825545171339562</v>
      </c>
      <c r="LO385" s="26">
        <f>IFERROR(Tableau17[[#This Row],[2017-T1-M Jean-Luc]]/Tableau17[[#This Row],[2017-T1-TOTAL]],"")</f>
        <v>0.31464174454828658</v>
      </c>
      <c r="LP385" s="26">
        <f>IFERROR(Tableau17[[#This Row],[2017-T1-MACRON Emmanuel]]/Tableau17[[#This Row],[2017-T1-TOTAL]],"")</f>
        <v>0.11838006230529595</v>
      </c>
      <c r="LQ385" s="26">
        <f>IFERROR(Tableau17[[#This Row],[2017-T1-POUTOU Philippe]]/Tableau17[[#This Row],[2017-T1-TOTAL]],"")</f>
        <v>3.1152647975077881E-3</v>
      </c>
      <c r="LR385" s="26">
        <f>IFERROR(Tableau17[[#This Row],[2017-T2-LE PEN Marine]]/Tableau17[[#This Row],[2017-T2-TOTAL]],"")</f>
        <v>0.46852300242130751</v>
      </c>
      <c r="LS385" s="26">
        <f>IFERROR(Tableau17[[#This Row],[2017-T2-MACRON Emmanuel]]/Tableau17[[#This Row],[2017-T2-TOTAL]],"")</f>
        <v>0.53147699757869249</v>
      </c>
      <c r="LT385" s="26">
        <f>IFERROR(Tableau17[[#This Row],[2019-T1-ALEXANDRE Audric]]/Tableau17[[#This Row],[2019-T1-TOTAL]],"")</f>
        <v>0</v>
      </c>
      <c r="LU385" s="26">
        <f>IFERROR(Tableau17[[#This Row],[2019-T1-ARTHAUD Nathalie]]/Tableau17[[#This Row],[2019-T1-TOTAL]],"")</f>
        <v>2.1834061135371178E-3</v>
      </c>
      <c r="LV385" s="26">
        <f>IFERROR(Tableau17[[#This Row],[2019-T1-ASSELINEAU François]]/Tableau17[[#This Row],[2019-T1-TOTAL]],"")</f>
        <v>8.7336244541484712E-3</v>
      </c>
      <c r="LW385" s="26">
        <f>IFERROR(Tableau17[[#This Row],[2019-T1-AUBRY Manon]]/Tableau17[[#This Row],[2019-T1-TOTAL]],"")</f>
        <v>0.13755458515283842</v>
      </c>
      <c r="LX385" s="26">
        <f>IFERROR(Tableau17[[#This Row],[2019-T1-AZERGUI Nagib]]/Tableau17[[#This Row],[2019-T1-TOTAL]],"")</f>
        <v>4.3668122270742356E-3</v>
      </c>
      <c r="LY385" s="26">
        <f>IFERROR(Tableau17[[#This Row],[2019-T1-BARDELLA Jordan]]/Tableau17[[#This Row],[2019-T1-TOTAL]],"")</f>
        <v>0.40393013100436681</v>
      </c>
      <c r="LZ385" s="26">
        <f>IFERROR(Tableau17[[#This Row],[2019-T1-BELLAMY François-Xavier]]/Tableau17[[#This Row],[2019-T1-TOTAL]],"")</f>
        <v>4.3668122270742356E-2</v>
      </c>
      <c r="MA385" s="26">
        <f>IFERROR(Tableau17[[#This Row],[2019-T1-BIDOU Olivier]]/Tableau17[[#This Row],[2019-T1-TOTAL]],"")</f>
        <v>2.1834061135371178E-3</v>
      </c>
      <c r="MB385" s="26">
        <f>IFERROR(Tableau17[[#This Row],[2019-T1-BOURG Dominique]]/Tableau17[[#This Row],[2019-T1-TOTAL]],"")</f>
        <v>1.5283842794759825E-2</v>
      </c>
      <c r="MC385" s="26">
        <f>IFERROR(Tableau17[[#This Row],[2019-T1-BROSSAT Ian]]/Tableau17[[#This Row],[2019-T1-TOTAL]],"")</f>
        <v>2.6200873362445413E-2</v>
      </c>
      <c r="MD385" s="26">
        <f>IFERROR(Tableau17[[#This Row],[2019-T1-CAILLAUD Sophie]]/Tableau17[[#This Row],[2019-T1-TOTAL]],"")</f>
        <v>0</v>
      </c>
      <c r="ME385" s="26">
        <f>IFERROR(Tableau17[[#This Row],[2019-T1-CAMUS Renaud]]/Tableau17[[#This Row],[2019-T1-TOTAL]],"")</f>
        <v>0</v>
      </c>
      <c r="MF385" s="26">
        <f>IFERROR(Tableau17[[#This Row],[2019-T1-CHALENÇON Christophe]]/Tableau17[[#This Row],[2019-T1-TOTAL]],"")</f>
        <v>0</v>
      </c>
      <c r="MG385" s="26">
        <f>IFERROR(Tableau17[[#This Row],[2019-T1-CORBET Cathy Denise Ginette]]/Tableau17[[#This Row],[2019-T1-TOTAL]],"")</f>
        <v>0</v>
      </c>
      <c r="MH385" s="26">
        <f>IFERROR(Tableau17[[#This Row],[2019-T1-DE PREVOISIN Robert]]/Tableau17[[#This Row],[2019-T1-TOTAL]],"")</f>
        <v>0</v>
      </c>
      <c r="MI385" s="26">
        <f>IFERROR(Tableau17[[#This Row],[2019-T1-DELFEL Thérèse]]/Tableau17[[#This Row],[2019-T1-TOTAL]],"")</f>
        <v>0</v>
      </c>
      <c r="MJ385" s="26">
        <f>IFERROR(Tableau17[[#This Row],[2019-T1-DIEUMEGARD Pierre]]/Tableau17[[#This Row],[2019-T1-TOTAL]],"")</f>
        <v>4.3668122270742356E-3</v>
      </c>
      <c r="MK385" s="26">
        <f>IFERROR(Tableau17[[#This Row],[2019-T1-DUPONT-AIGNAN Nicolas]]/Tableau17[[#This Row],[2019-T1-TOTAL]],"")</f>
        <v>1.7467248908296942E-2</v>
      </c>
      <c r="ML385" s="26">
        <f>IFERROR(Tableau17[[#This Row],[2019-T1-GERNIGON Yves]]/Tableau17[[#This Row],[2019-T1-TOTAL]],"")</f>
        <v>2.1834061135371178E-3</v>
      </c>
      <c r="MM385" s="26">
        <f>IFERROR(Tableau17[[#This Row],[2019-T1-GLUCKSMANN Raphaël]]/Tableau17[[#This Row],[2019-T1-TOTAL]],"")</f>
        <v>5.0218340611353711E-2</v>
      </c>
      <c r="MN385" s="26">
        <f>IFERROR(Tableau17[[#This Row],[2019-T1-HAMON Benoît]]/Tableau17[[#This Row],[2019-T1-TOTAL]],"")</f>
        <v>2.8384279475982533E-2</v>
      </c>
      <c r="MO385" s="26">
        <f>IFERROR(Tableau17[[#This Row],[2019-T1-HELGEN Gilles]]/Tableau17[[#This Row],[2019-T1-TOTAL]],"")</f>
        <v>0</v>
      </c>
      <c r="MP385" s="26">
        <f>IFERROR(Tableau17[[#This Row],[2019-T1-JADOT Yannick]]/Tableau17[[#This Row],[2019-T1-TOTAL]],"")</f>
        <v>0.1091703056768559</v>
      </c>
      <c r="MQ385" s="26">
        <f>IFERROR(Tableau17[[#This Row],[2019-T1-LAGARDE Jean-Christophe]]/Tableau17[[#This Row],[2019-T1-TOTAL]],"")</f>
        <v>1.5283842794759825E-2</v>
      </c>
      <c r="MR385" s="26">
        <f>IFERROR(Tableau17[[#This Row],[2019-T1-LALANNE Francis]]/Tableau17[[#This Row],[2019-T1-TOTAL]],"")</f>
        <v>1.0917030567685589E-2</v>
      </c>
      <c r="MS385" s="26">
        <f>IFERROR(Tableau17[[#This Row],[2019-T1-LOISEAU Nathalie]]/Tableau17[[#This Row],[2019-T1-TOTAL]],"")</f>
        <v>0.11790393013100436</v>
      </c>
      <c r="MT385" s="26">
        <f>IFERROR(Tableau17[[#This Row],[2019-T1-MARIE Florie]]/Tableau17[[#This Row],[2019-T1-TOTAL]],"")</f>
        <v>0</v>
      </c>
      <c r="MU385" s="26">
        <f>IFERROR(Tableau17[[#This Row],[2008-T1-MACROEXTRDROITE]]/Tableau17[[#This Row],[2008-T1-MACROTOTALE]],"")</f>
        <v>0.14386459802538787</v>
      </c>
      <c r="MV385" s="26">
        <f>IFERROR(Tableau17[[#This Row],[2008-T1-MACRODROITE]]/Tableau17[[#This Row],[2008-T1-MACROTOTALE]],"")</f>
        <v>0.35684062059238364</v>
      </c>
      <c r="MW385" s="26">
        <f>IFERROR(Tableau17[[#This Row],[2008-T1-MACROCENTRE]]/Tableau17[[#This Row],[2008-T1-MACROTOTALE]],"")</f>
        <v>0</v>
      </c>
      <c r="MX385" s="26">
        <f>IFERROR(Tableau17[[#This Row],[2008-T1-MACROGAUCHE]]/Tableau17[[#This Row],[2008-T1-MACROTOTALE]],"")</f>
        <v>0.49929478138222849</v>
      </c>
      <c r="MY385" s="26">
        <f>IFERROR(Tableau17[[#This Row],[2008-T1-MACROAUTRE]]/Tableau17[[#This Row],[2008-T1-MACROTOTALE]],"")</f>
        <v>0</v>
      </c>
      <c r="MZ385" s="26">
        <f>IFERROR(Tableau17[[#This Row],[2008-T2-MACROEXTRDROITE]]/Tableau17[[#This Row],[2008-T2-MACROTOTALE]],"")</f>
        <v>8.5106382978723402E-2</v>
      </c>
      <c r="NA385" s="26">
        <f>IFERROR(Tableau17[[#This Row],[2008-T2-MACRODROITE]]/Tableau17[[#This Row],[2008-T2-MACROTOTALE]],"")</f>
        <v>0.37046307884856072</v>
      </c>
      <c r="NB385" s="26">
        <f>IFERROR(Tableau17[[#This Row],[2008-T2-MACROCENTRE]]/Tableau17[[#This Row],[2008-T2-MACROTOTALE]],"")</f>
        <v>0</v>
      </c>
      <c r="NC385" s="26">
        <f>IFERROR(Tableau17[[#This Row],[2008-T2-MACROGAUCHE]]/Tableau17[[#This Row],[2008-T2-MACROTOTALE]],"")</f>
        <v>0.54443053817271592</v>
      </c>
      <c r="ND385" s="26">
        <f>IFERROR(Tableau17[[#This Row],[2008-T2-MACROAUTRE]]/Tableau17[[#This Row],[2008-T2-MACROTOTALE]],"")</f>
        <v>0</v>
      </c>
      <c r="NE385" s="26">
        <f>IFERROR(Tableau17[[#This Row],[2014-T1-MACROEXTRDROITE]]/Tableau17[[#This Row],[2014-T1-MACROTOTALE]],"")</f>
        <v>0.34146341463414637</v>
      </c>
      <c r="NF385" s="26">
        <f>IFERROR(Tableau17[[#This Row],[2014-T1-MACRODROITE]]/Tableau17[[#This Row],[2014-T1-MACROTOTALE]],"")</f>
        <v>0.2769010043041607</v>
      </c>
      <c r="NG385" s="26">
        <f>IFERROR(Tableau17[[#This Row],[2014-T1-MACROCENTRE]]/Tableau17[[#This Row],[2014-T1-MACROTOTALE]],"")</f>
        <v>0</v>
      </c>
      <c r="NH385" s="26">
        <f>IFERROR(Tableau17[[#This Row],[2014-T1-MACROGAUCHE]]/Tableau17[[#This Row],[2014-T1-MACROTOTALE]],"")</f>
        <v>0.38163558106169299</v>
      </c>
      <c r="NI385" s="26">
        <f>IFERROR(Tableau17[[#This Row],[2014-T1-MACROAUTRE]]/Tableau17[[#This Row],[2014-T1-MACROTOTALE]],"")</f>
        <v>0</v>
      </c>
      <c r="NJ385" s="26">
        <f>IFERROR(Tableau17[[#This Row],[2014-T2-MACROEXTRDROITE]]/Tableau17[[#This Row],[2014-T2-MACROTOTALE]],"")</f>
        <v>0.35616438356164382</v>
      </c>
      <c r="NK385" s="26">
        <f>IFERROR(Tableau17[[#This Row],[2014-T2-MACRODROITE]]/Tableau17[[#This Row],[2014-T2-MACROTOTALE]],"")</f>
        <v>0.30012453300124531</v>
      </c>
      <c r="NL385" s="26">
        <f>IFERROR(Tableau17[[#This Row],[2014-T2-MACROCENTRE]]/Tableau17[[#This Row],[2014-T2-MACROTOTALE]],"")</f>
        <v>0</v>
      </c>
      <c r="NM385" s="26">
        <f>IFERROR(Tableau17[[#This Row],[2014-T2-MACROGAUCHE]]/Tableau17[[#This Row],[2014-T2-MACROTOTALE]],"")</f>
        <v>0.34371108343711082</v>
      </c>
      <c r="NN385" s="26">
        <f>IFERROR(Tableau17[[#This Row],[2014-T2-MACROAUTRE]]/Tableau17[[#This Row],[2014-T2-MACROTOTALE]],"")</f>
        <v>0</v>
      </c>
      <c r="NO385" s="26">
        <f>IFERROR( Tableau17[[#This Row],[2015-T1-MACROEXTRDROITE]]/Tableau17[[#This Row],[2015-T1-MACROTOTALE]],"")</f>
        <v>0.44886363636363635</v>
      </c>
      <c r="NP385" s="26">
        <f>IFERROR(Tableau17[[#This Row],[2015-T1-MACRODROITE]]/Tableau17[[#This Row],[2015-T1-MACROTOTALE]],"")</f>
        <v>0.18371212121212122</v>
      </c>
      <c r="NQ385" s="26">
        <f>IFERROR(Tableau17[[#This Row],[2015-T1-MACROCENTRE]]/Tableau17[[#This Row],[2015-T1-MACROTOTALE]],"")</f>
        <v>0</v>
      </c>
      <c r="NR385" s="26">
        <f>IFERROR(Tableau17[[#This Row],[2015-T1-MACROGAUCHE]]/Tableau17[[#This Row],[2015-T1-MACROTOTALE]],"")</f>
        <v>0.36742424242424243</v>
      </c>
      <c r="NS385" s="26">
        <f>IFERROR(Tableau17[[#This Row],[2015-T1-MACROAUTRE]]/Tableau17[[#This Row],[2015-T1-MACROTOTALE]],"")</f>
        <v>0</v>
      </c>
      <c r="NT385" s="26">
        <f>IFERROR(Tableau17[[#This Row],[2015-T2-MACROEXTRDROITE]]/Tableau17[[#This Row],[2015-T2-MACROTOTALE]],"")</f>
        <v>0.517948717948718</v>
      </c>
      <c r="NU385" s="26">
        <f>IFERROR(Tableau17[[#This Row],[2015-T2-MACRODROITE]]/Tableau17[[#This Row],[2015-T2-MACROTOTALE]],"")</f>
        <v>0</v>
      </c>
      <c r="NV385" s="26">
        <f>IFERROR(Tableau17[[#This Row],[2015-T2-MACROCENTRE]]/Tableau17[[#This Row],[2015-T2-MACROTOTALE]],"")</f>
        <v>0</v>
      </c>
      <c r="NW385" s="26">
        <f>IFERROR(Tableau17[[#This Row],[2015-T2-MACROGAUCHE]]/Tableau17[[#This Row],[2015-T2-MACROTOTALE]],"")</f>
        <v>0.48205128205128206</v>
      </c>
      <c r="NX385" s="26">
        <f>IFERROR(Tableau17[[#This Row],[2015-T2-MACROAUTRE]]/Tableau17[[#This Row],[2015-T2-MACROTOTALE]],"")</f>
        <v>0</v>
      </c>
      <c r="NY385" s="26">
        <f>IFERROR(Tableau17[[#This Row],[2017-T1-MACROEXTRDROITE]]/Tableau17[[#This Row],[2017-T1-MACROTOTALE]],"")</f>
        <v>0.39979231568016615</v>
      </c>
      <c r="NZ385" s="26">
        <f>IFERROR(Tableau17[[#This Row],[2017-T1-MACRODROITE]]/Tableau17[[#This Row],[2017-T1-MACROTOTALE]],"")</f>
        <v>9.5534787123572176E-2</v>
      </c>
      <c r="OA385" s="26">
        <f>IFERROR(Tableau17[[#This Row],[2017-T1-MACROCENTRE]]/Tableau17[[#This Row],[2017-T1-MACROTOTALE]],"")</f>
        <v>0.11838006230529595</v>
      </c>
      <c r="OB385" s="26">
        <f>IFERROR(Tableau17[[#This Row],[2017-T1-MACROGAUCHE]]/Tableau17[[#This Row],[2017-T1-MACROTOTALE]],"")</f>
        <v>0.37279335410176534</v>
      </c>
      <c r="OC385" s="26">
        <f>IFERROR(Tableau17[[#This Row],[2017-T1-MACROAUTRE]]/Tableau17[[#This Row],[2017-T1-MACROTOTALE]],"")</f>
        <v>1.3499480789200415E-2</v>
      </c>
      <c r="OD385" s="26">
        <f>IFERROR(Tableau17[[#This Row],[2017-T2-MACROEXTRDROITE]]/Tableau17[[#This Row],[2017-T2-MACROTOTALE]],"")</f>
        <v>0.46852300242130751</v>
      </c>
      <c r="OE385" s="26">
        <f>IFERROR(Tableau17[[#This Row],[2017-T2-MACRODROITE]]/Tableau17[[#This Row],[2017-T2-MACROTOTALE]],"")</f>
        <v>0</v>
      </c>
      <c r="OF385" s="26">
        <f>IFERROR(Tableau17[[#This Row],[2017-T2-MACROCENTRE]]/Tableau17[[#This Row],[2017-T2-MACROTOTALE]],"")</f>
        <v>0.53147699757869249</v>
      </c>
      <c r="OG385" s="26">
        <f>IFERROR(Tableau17[[#This Row],[2017-T2-MACROGAUCHE]]/Tableau17[[#This Row],[2017-T2-MACROTOTALE]],"")</f>
        <v>0</v>
      </c>
      <c r="OH385" s="26">
        <f>IFERROR(Tableau17[[#This Row],[2017-T2-MACROAUTRE]]/Tableau17[[#This Row],[2017-T2-MACROTOTALE]],"")</f>
        <v>0</v>
      </c>
      <c r="OI385" s="26">
        <f>IFERROR(Tableau17[[#This Row],[2019-T1-MACROEXTRDROITE]]/Tableau17[[#This Row],[2019-T1-MACROTOTALE]],"")</f>
        <v>0.4252136752136752</v>
      </c>
      <c r="OJ385" s="26">
        <f>IFERROR(Tableau17[[#This Row],[2019-T1-MACRODROITE]]/Tableau17[[#This Row],[2019-T1-MACROTOTALE]],"")</f>
        <v>5.7692307692307696E-2</v>
      </c>
      <c r="OK385" s="26">
        <f>IFERROR(Tableau17[[#This Row],[2019-T1-MACROCENTRE]]/Tableau17[[#This Row],[2019-T1-MACROTOTALE]],"")</f>
        <v>0.11538461538461539</v>
      </c>
      <c r="OL385" s="26">
        <f>IFERROR(Tableau17[[#This Row],[2019-T1-MACROGAUCHE]]/Tableau17[[#This Row],[2019-T1-MACROTOTALE]],"")</f>
        <v>0.34615384615384615</v>
      </c>
      <c r="OM385" s="26">
        <f>IFERROR(Tableau17[[#This Row],[2019-T1-MACROAUTRE]]/Tableau17[[#This Row],[2019-T1-MACROTOTALE]],"")</f>
        <v>5.5555555555555552E-2</v>
      </c>
      <c r="ON385" s="26">
        <f>IFERROR(Tableau17[[#This Row],[2020-T1-MACROEXTRDROITE]]/Tableau17[[#This Row],[2020-T1-MACROTOTALE]],"")</f>
        <v>0.36533333333333334</v>
      </c>
      <c r="OO385" s="26">
        <f>IFERROR(Tableau17[[#This Row],[2020-T1-MACRODROITE]]/Tableau17[[#This Row],[2020-T1-MACROTOTALE]],"")</f>
        <v>0.29333333333333333</v>
      </c>
      <c r="OP385" s="26">
        <f>IFERROR(Tableau17[[#This Row],[2020-T1-MACROCENTRE]]/Tableau17[[#This Row],[2020-T1-MACROTOTALE]],"")</f>
        <v>6.6666666666666666E-2</v>
      </c>
      <c r="OQ385" s="26">
        <f>IFERROR(Tableau17[[#This Row],[2020-T1-MACROGAUCHE]]/Tableau17[[#This Row],[2020-T1-MACROTOTALE]],"")</f>
        <v>0.27466666666666667</v>
      </c>
      <c r="OR385" s="26">
        <f>IFERROR(Tableau17[[#This Row],[2020-T1-MACROAUTRE]]/Tableau17[[#This Row],[2020-T1-MACROTOTALE]],"")</f>
        <v>0</v>
      </c>
      <c r="OS385" s="26">
        <f>IFERROR(Tableau17[[#This Row],[2017 (L)-T1-MACROEXTRDROITE]]/Tableau17[[#This Row],[2017 (L)-T1-MACROTOTALE]],"")</f>
        <v>0.39958158995815901</v>
      </c>
      <c r="OT385" s="26">
        <f>IFERROR(Tableau17[[#This Row],[2017 (L)-T1-MACRODROITE]]/Tableau17[[#This Row],[2017 (L)-T1-MACROTOTALE]],"")</f>
        <v>0.10878661087866109</v>
      </c>
      <c r="OU385" s="26">
        <f>IFERROR(Tableau17[[#This Row],[2017 (L)-T1-MACROCENTRE]]/Tableau17[[#This Row],[2017 (L)-T1-MACROTOTALE]],"")</f>
        <v>0.15899581589958159</v>
      </c>
      <c r="OV385" s="26">
        <f>IFERROR(Tableau17[[#This Row],[2017 (L)-T1-MACROGAUCHE]]/Tableau17[[#This Row],[2017 (L)-T1-MACROTOTALE]],"")</f>
        <v>0.32635983263598328</v>
      </c>
      <c r="OW385" s="26">
        <f>IFERROR(Tableau17[[#This Row],[2017 (L)-T1-MACROAUTRE]]/Tableau17[[#This Row],[2017 (L)-T1-MACROTOTALE]],"")</f>
        <v>6.2761506276150627E-3</v>
      </c>
      <c r="OX385" s="26">
        <f>IFERROR(Tableau17[[#This Row],[2017 (L)-T2-MACROEXTRDROITE]]/Tableau17[[#This Row],[2017 (L)-T2-MACROTOTALE]],"")</f>
        <v>0.5625</v>
      </c>
      <c r="OY385" s="26">
        <f>IFERROR(Tableau17[[#This Row],[2017 (L)-T2-MACRODROITE]]/Tableau17[[#This Row],[2017 (L)-T2-MACROTOTALE]],"")</f>
        <v>0</v>
      </c>
      <c r="OZ385" s="26">
        <f>IFERROR(Tableau17[[#This Row],[2017 (L)-T2-MACROCENTRE]]/Tableau17[[#This Row],[2017 (L)-T2-MACROTOTALE]],"")</f>
        <v>0.4375</v>
      </c>
      <c r="PA385" s="26">
        <f>IFERROR(Tableau17[[#This Row],[2017 (L)-T2-MACROGAUCHE]]/Tableau17[[#This Row],[2017 (L)-T2-MACROTOTALE]],"")</f>
        <v>0</v>
      </c>
      <c r="PB385" s="26">
        <f>IFERROR(Tableau17[[#This Row],[2017 (L)-T2-MACROAUTRE]]/Tableau17[[#This Row],[2017 (L)-T2-MACROTOTALE]],"")</f>
        <v>0</v>
      </c>
      <c r="PC385" s="26">
        <f>IFERROR(Tableau17[[#This Row],[2008_T1_PROCUS]]/Tableau17[[#This Row],[2008_T1_INSCRITS]],0)</f>
        <v>3.7509377344336083E-3</v>
      </c>
      <c r="PD385" s="26">
        <f>IFERROR(Tableau17[[#This Row],[2008_T2_PROCUS]]/Tableau17[[#This Row],[2008_T2_INSCRITS]],0)</f>
        <v>5.2513128282070517E-3</v>
      </c>
      <c r="PE385" s="26">
        <f>Tableau17[[#This Row],[2014_T1_PROCUS]]/Tableau17[[#This Row],[2014_T1_INSCRITS]]</f>
        <v>4.2704626334519576E-3</v>
      </c>
      <c r="PF385" s="26">
        <f>IFERROR(Tableau17[[#This Row],[2014_T2_PROCUS]]/Tableau17[[#This Row],[2014_T2_INSCRITS]],0)</f>
        <v>7.8291814946619218E-3</v>
      </c>
    </row>
    <row r="386" spans="1:422" hidden="1" x14ac:dyDescent="0.2">
      <c r="A386" s="1">
        <v>5</v>
      </c>
      <c r="B386" s="1" t="s">
        <v>316</v>
      </c>
      <c r="C386" s="1" t="s">
        <v>417</v>
      </c>
      <c r="D386" s="1" t="s">
        <v>417</v>
      </c>
      <c r="E386" s="1">
        <v>1063</v>
      </c>
      <c r="F386" s="1">
        <v>5.4296230000000003</v>
      </c>
      <c r="G386" s="1">
        <v>43.281063000000003</v>
      </c>
      <c r="H386" s="3">
        <v>861</v>
      </c>
      <c r="I386" s="3">
        <v>181</v>
      </c>
      <c r="L386" s="1">
        <v>29</v>
      </c>
      <c r="M386" s="1">
        <v>10</v>
      </c>
      <c r="P386" s="1">
        <v>84</v>
      </c>
      <c r="Q386" s="1">
        <v>5</v>
      </c>
      <c r="R386" s="1">
        <v>45</v>
      </c>
      <c r="S386" s="1">
        <v>25</v>
      </c>
      <c r="T386" s="1">
        <v>9</v>
      </c>
      <c r="U386" s="1">
        <v>207</v>
      </c>
      <c r="V386" s="1">
        <v>939</v>
      </c>
      <c r="W386" s="1">
        <v>435</v>
      </c>
      <c r="X386" s="1">
        <v>4</v>
      </c>
      <c r="Y386" s="2">
        <v>0.46325878999999998</v>
      </c>
      <c r="Z386" s="1">
        <v>939</v>
      </c>
      <c r="AA386" s="1">
        <v>456</v>
      </c>
      <c r="AB386" s="1">
        <v>0</v>
      </c>
      <c r="AC386" s="2">
        <v>0.48562300000000003</v>
      </c>
      <c r="AD386" s="1">
        <v>861</v>
      </c>
      <c r="AE386" s="1">
        <v>217</v>
      </c>
      <c r="AF386" s="2">
        <v>0.25203251999999998</v>
      </c>
      <c r="AG386" s="1">
        <f t="shared" ref="AG386:AG449" si="6">INT((W386/V386)*AD386)-AE386</f>
        <v>181</v>
      </c>
      <c r="AH386" s="1">
        <v>938</v>
      </c>
      <c r="AI386" s="1">
        <v>505</v>
      </c>
      <c r="AJ386" s="1">
        <v>12</v>
      </c>
      <c r="AK386" s="2">
        <v>0.53837953000000005</v>
      </c>
      <c r="AL386" s="1">
        <v>938</v>
      </c>
      <c r="AM386" s="1">
        <v>566</v>
      </c>
      <c r="AN386" s="1">
        <v>3</v>
      </c>
      <c r="AO386" s="2">
        <v>0.60341151000000004</v>
      </c>
      <c r="AP386" s="1">
        <v>934</v>
      </c>
      <c r="AQ386" s="1">
        <v>344</v>
      </c>
      <c r="AR386" s="2">
        <v>0.36830835000000001</v>
      </c>
      <c r="AS386" s="1">
        <v>934</v>
      </c>
      <c r="AT386" s="1">
        <v>389</v>
      </c>
      <c r="AU386" s="2">
        <v>0.41648822000000002</v>
      </c>
      <c r="AV386" s="1">
        <v>912</v>
      </c>
      <c r="AW386" s="1">
        <v>326</v>
      </c>
      <c r="AX386" s="2">
        <v>0.35745613999999998</v>
      </c>
      <c r="AY386" s="1">
        <v>912</v>
      </c>
      <c r="AZ386" s="1">
        <v>262</v>
      </c>
      <c r="BA386" s="2">
        <v>0.2872807</v>
      </c>
      <c r="BB386" s="1">
        <v>910</v>
      </c>
      <c r="BC386" s="1">
        <v>596</v>
      </c>
      <c r="BD386" s="2">
        <v>0.65494505000000003</v>
      </c>
      <c r="BE386" s="1">
        <v>909</v>
      </c>
      <c r="BF386" s="1">
        <v>562</v>
      </c>
      <c r="BG386" s="2">
        <v>0.61826183000000001</v>
      </c>
      <c r="BH386" s="1">
        <v>853</v>
      </c>
      <c r="BI386" s="1">
        <v>282</v>
      </c>
      <c r="BJ386" s="2">
        <v>0.33059789000000001</v>
      </c>
      <c r="BK386" s="1">
        <v>19</v>
      </c>
      <c r="BN386" s="1">
        <v>23</v>
      </c>
      <c r="BO386" s="1">
        <v>52</v>
      </c>
      <c r="BP386" s="1">
        <v>226</v>
      </c>
      <c r="BQ386" s="1">
        <v>173</v>
      </c>
      <c r="BR386" s="1">
        <v>493</v>
      </c>
      <c r="BT386" s="1">
        <v>236</v>
      </c>
      <c r="BU386" s="1">
        <v>311</v>
      </c>
      <c r="BW386" s="1">
        <v>547</v>
      </c>
      <c r="BX386" s="1">
        <v>6</v>
      </c>
      <c r="BZ386" s="1">
        <v>21</v>
      </c>
      <c r="CB386" s="1">
        <v>19</v>
      </c>
      <c r="CC386" s="1">
        <v>107</v>
      </c>
      <c r="CD386" s="1">
        <v>226</v>
      </c>
      <c r="CE386" s="1">
        <v>49</v>
      </c>
      <c r="CF386" s="1">
        <v>428</v>
      </c>
      <c r="CG386" s="1">
        <v>139</v>
      </c>
      <c r="CH386" s="1">
        <v>222</v>
      </c>
      <c r="CI386" s="1">
        <v>81</v>
      </c>
      <c r="CJ386" s="1">
        <v>442</v>
      </c>
      <c r="CK386" s="1">
        <v>13</v>
      </c>
      <c r="CL386" s="1">
        <v>5</v>
      </c>
      <c r="CN386" s="1">
        <v>14</v>
      </c>
      <c r="CO386" s="1">
        <v>38</v>
      </c>
      <c r="CP386" s="1">
        <v>129</v>
      </c>
      <c r="CS386" s="1">
        <v>38</v>
      </c>
      <c r="CT386" s="1">
        <v>95</v>
      </c>
      <c r="CW386" s="1">
        <v>332</v>
      </c>
      <c r="CY386" s="1">
        <v>155</v>
      </c>
      <c r="DA386" s="1">
        <v>212</v>
      </c>
      <c r="DC386" s="1">
        <v>367</v>
      </c>
      <c r="DD386" s="1">
        <v>13</v>
      </c>
      <c r="DE386" s="1">
        <v>5</v>
      </c>
      <c r="DF386" s="1">
        <v>2</v>
      </c>
      <c r="DG386" s="1">
        <v>0</v>
      </c>
      <c r="DI386" s="1">
        <v>20</v>
      </c>
      <c r="DJ386" s="1">
        <v>4</v>
      </c>
      <c r="DK386" s="1">
        <v>7</v>
      </c>
      <c r="DL386" s="1">
        <v>40</v>
      </c>
      <c r="DM386" s="1">
        <v>83</v>
      </c>
      <c r="DN386" s="1">
        <v>70</v>
      </c>
      <c r="DO386" s="1">
        <v>80</v>
      </c>
      <c r="DP386" s="1">
        <v>1</v>
      </c>
      <c r="DU386" s="1">
        <v>325</v>
      </c>
      <c r="DX386" s="1">
        <v>152</v>
      </c>
      <c r="DY386" s="1">
        <v>92</v>
      </c>
      <c r="EA386" s="1">
        <v>244</v>
      </c>
      <c r="EB386" s="1">
        <v>1</v>
      </c>
      <c r="EC386" s="1">
        <v>7</v>
      </c>
      <c r="ED386" s="1">
        <v>0</v>
      </c>
      <c r="EE386" s="1">
        <v>21</v>
      </c>
      <c r="EF386" s="1">
        <v>83</v>
      </c>
      <c r="EG386" s="1">
        <v>29</v>
      </c>
      <c r="EH386" s="1">
        <v>4</v>
      </c>
      <c r="EI386" s="1">
        <v>179</v>
      </c>
      <c r="EJ386" s="1">
        <v>151</v>
      </c>
      <c r="EK386" s="1">
        <v>113</v>
      </c>
      <c r="EL386" s="1">
        <v>4</v>
      </c>
      <c r="EM386" s="1">
        <v>592</v>
      </c>
      <c r="EN386" s="1">
        <v>232</v>
      </c>
      <c r="EO386" s="1">
        <v>289</v>
      </c>
      <c r="EP386" s="1">
        <v>521</v>
      </c>
      <c r="EQ386" s="1">
        <v>0</v>
      </c>
      <c r="ER386" s="1">
        <v>0</v>
      </c>
      <c r="ES386" s="1">
        <v>6</v>
      </c>
      <c r="ET386" s="1">
        <v>37</v>
      </c>
      <c r="EU386" s="1">
        <v>0</v>
      </c>
      <c r="EV386" s="1">
        <v>91</v>
      </c>
      <c r="EW386" s="1">
        <v>9</v>
      </c>
      <c r="EX386" s="1">
        <v>0</v>
      </c>
      <c r="EY386" s="1">
        <v>11</v>
      </c>
      <c r="EZ386" s="1">
        <v>9</v>
      </c>
      <c r="FA386" s="1">
        <v>0</v>
      </c>
      <c r="FB386" s="1">
        <v>0</v>
      </c>
      <c r="FC386" s="1">
        <v>0</v>
      </c>
      <c r="FD386" s="1">
        <v>0</v>
      </c>
      <c r="FE386" s="1">
        <v>0</v>
      </c>
      <c r="FF386" s="1">
        <v>0</v>
      </c>
      <c r="FG386" s="1">
        <v>0</v>
      </c>
      <c r="FH386" s="1">
        <v>9</v>
      </c>
      <c r="FI386" s="1">
        <v>0</v>
      </c>
      <c r="FJ386" s="1">
        <v>18</v>
      </c>
      <c r="FK386" s="1">
        <v>4</v>
      </c>
      <c r="FL386" s="1">
        <v>0</v>
      </c>
      <c r="FM386" s="1">
        <v>32</v>
      </c>
      <c r="FN386" s="1">
        <v>5</v>
      </c>
      <c r="FO386" s="1">
        <v>3</v>
      </c>
      <c r="FP386" s="1">
        <v>39</v>
      </c>
      <c r="FQ386" s="1">
        <v>1</v>
      </c>
      <c r="FR386" s="1">
        <f>SUM(Tableau17[[#This Row],[2019-T1-ALEXANDRE Audric]:[2019-T1-MARIE Florie]])</f>
        <v>274</v>
      </c>
      <c r="FS386" s="1">
        <v>52</v>
      </c>
      <c r="FT386" s="1">
        <v>245</v>
      </c>
      <c r="FU386" s="1">
        <v>0</v>
      </c>
      <c r="FV386" s="1">
        <v>196</v>
      </c>
      <c r="FW386" s="1">
        <v>0</v>
      </c>
      <c r="FX386" s="1">
        <v>493</v>
      </c>
      <c r="FY386" s="1">
        <v>0</v>
      </c>
      <c r="FZ386" s="1">
        <v>311</v>
      </c>
      <c r="GA386" s="1">
        <v>0</v>
      </c>
      <c r="GB386" s="1">
        <v>236</v>
      </c>
      <c r="GC386" s="1">
        <v>0</v>
      </c>
      <c r="GD386" s="1">
        <v>547</v>
      </c>
      <c r="GE386" s="1">
        <v>107</v>
      </c>
      <c r="GF386" s="1">
        <v>226</v>
      </c>
      <c r="GG386" s="1">
        <v>6</v>
      </c>
      <c r="GH386" s="1">
        <v>89</v>
      </c>
      <c r="GI386" s="1">
        <v>0</v>
      </c>
      <c r="GJ386" s="1">
        <v>428</v>
      </c>
      <c r="GK386" s="1">
        <v>139</v>
      </c>
      <c r="GL386" s="1">
        <v>222</v>
      </c>
      <c r="GM386" s="1">
        <v>0</v>
      </c>
      <c r="GN386" s="1">
        <v>81</v>
      </c>
      <c r="GO386" s="1">
        <v>0</v>
      </c>
      <c r="GP386" s="1">
        <v>442</v>
      </c>
      <c r="GQ386" s="1">
        <v>134</v>
      </c>
      <c r="GR386" s="1">
        <v>95</v>
      </c>
      <c r="GS386" s="1">
        <v>0</v>
      </c>
      <c r="GT386" s="1">
        <v>90</v>
      </c>
      <c r="GU386" s="1">
        <v>13</v>
      </c>
      <c r="GV386" s="1">
        <v>332</v>
      </c>
      <c r="GW386" s="1">
        <v>155</v>
      </c>
      <c r="GX386" s="1">
        <v>212</v>
      </c>
      <c r="GY386" s="1">
        <v>0</v>
      </c>
      <c r="GZ386" s="1">
        <v>0</v>
      </c>
      <c r="HA386" s="1">
        <v>0</v>
      </c>
      <c r="HB386" s="1">
        <v>367</v>
      </c>
      <c r="HC386" s="1">
        <v>207</v>
      </c>
      <c r="HD386" s="1">
        <v>83</v>
      </c>
      <c r="HE386" s="1">
        <v>113</v>
      </c>
      <c r="HF386" s="1">
        <v>185</v>
      </c>
      <c r="HG386" s="1">
        <v>4</v>
      </c>
      <c r="HH386" s="1">
        <v>592</v>
      </c>
      <c r="HI386" s="1">
        <v>232</v>
      </c>
      <c r="HJ386" s="1">
        <v>0</v>
      </c>
      <c r="HK386" s="1">
        <v>289</v>
      </c>
      <c r="HL386" s="1">
        <v>0</v>
      </c>
      <c r="HM386" s="1">
        <v>0</v>
      </c>
      <c r="HN386" s="1">
        <v>521</v>
      </c>
      <c r="HO386" s="1">
        <v>108</v>
      </c>
      <c r="HP386" s="1">
        <v>14</v>
      </c>
      <c r="HQ386" s="1">
        <v>39</v>
      </c>
      <c r="HR386" s="1">
        <v>100</v>
      </c>
      <c r="HS386" s="1">
        <v>15</v>
      </c>
      <c r="HT386" s="1">
        <v>276</v>
      </c>
      <c r="HU386" s="1">
        <v>45</v>
      </c>
      <c r="HV386" s="1">
        <v>113</v>
      </c>
      <c r="HW386" s="1">
        <v>5</v>
      </c>
      <c r="HX386" s="1">
        <v>44</v>
      </c>
      <c r="HY386" s="1">
        <v>0</v>
      </c>
      <c r="HZ386" s="1">
        <v>207</v>
      </c>
      <c r="IA386" s="1">
        <v>89</v>
      </c>
      <c r="IB386" s="1">
        <v>70</v>
      </c>
      <c r="IC386" s="1">
        <v>80</v>
      </c>
      <c r="ID386" s="1">
        <v>81</v>
      </c>
      <c r="IE386" s="1">
        <v>5</v>
      </c>
      <c r="IF386" s="1">
        <v>325</v>
      </c>
      <c r="IG386" s="1">
        <v>0</v>
      </c>
      <c r="IH386" s="1">
        <v>152</v>
      </c>
      <c r="II386" s="1">
        <v>92</v>
      </c>
      <c r="IJ386" s="1">
        <v>0</v>
      </c>
      <c r="IK386" s="1">
        <v>0</v>
      </c>
      <c r="IL386" s="1">
        <v>244</v>
      </c>
      <c r="IM386" s="26">
        <f>IFERROR(Tableau17[[#This Row],[LDIV]]/Tableau17[[#This Row],[Total général]],"")</f>
        <v>0</v>
      </c>
      <c r="IN386" s="26">
        <f>IFERROR(Tableau17[[#This Row],[LDVC]]/Tableau17[[#This Row],[Total général]],"")</f>
        <v>0</v>
      </c>
      <c r="IO386" s="26">
        <f>IFERROR(Tableau17[[#This Row],[LDVD]]/Tableau17[[#This Row],[Total général]],"")</f>
        <v>0.14009661835748793</v>
      </c>
      <c r="IP386" s="26">
        <f>IFERROR(Tableau17[[#This Row],[LDVG]]/Tableau17[[#This Row],[Total général]],"")</f>
        <v>4.8309178743961352E-2</v>
      </c>
      <c r="IQ386" s="26">
        <f>IFERROR(Tableau17[[#This Row],[LEXD]]/Tableau17[[#This Row],[Total général]],"")</f>
        <v>0</v>
      </c>
      <c r="IR386" s="26">
        <f>IFERROR(Tableau17[[#This Row],[LEXG]]/Tableau17[[#This Row],[Total général]],"")</f>
        <v>0</v>
      </c>
      <c r="IS386" s="26">
        <f>IFERROR(Tableau17[[#This Row],[LLR]]/Tableau17[[#This Row],[Total général]],"")</f>
        <v>0.40579710144927539</v>
      </c>
      <c r="IT386" s="26">
        <f>IFERROR(Tableau17[[#This Row],[LREM]]/Tableau17[[#This Row],[Total général]],"")</f>
        <v>2.4154589371980676E-2</v>
      </c>
      <c r="IU386" s="26">
        <f>IFERROR(Tableau17[[#This Row],[LRN]]/Tableau17[[#This Row],[Total général]],"")</f>
        <v>0.21739130434782608</v>
      </c>
      <c r="IV386" s="26">
        <f>IFERROR(Tableau17[[#This Row],[LUG]]/Tableau17[[#This Row],[Total général]],"")</f>
        <v>0.12077294685990338</v>
      </c>
      <c r="IW386" s="26">
        <f>IFERROR(Tableau17[[#This Row],[LVEC]]/Tableau17[[#This Row],[Total général]],"")</f>
        <v>4.3478260869565216E-2</v>
      </c>
      <c r="IX386" s="26">
        <f>IFERROR(Tableau17[[#This Row],[2008-T1-LCMD]]/Tableau17[[#This Row],[2008-T1-TOTAL]],"")</f>
        <v>3.8539553752535496E-2</v>
      </c>
      <c r="IY386" s="26">
        <f>IFERROR(Tableau17[[#This Row],[2008-T1-LDVD]]/Tableau17[[#This Row],[2008-T1-TOTAL]],"")</f>
        <v>0</v>
      </c>
      <c r="IZ386" s="26">
        <f>IFERROR(Tableau17[[#This Row],[2008-T1-LEXD]]/Tableau17[[#This Row],[2008-T1-TOTAL]],"")</f>
        <v>0</v>
      </c>
      <c r="JA386" s="26">
        <f>IFERROR(Tableau17[[#This Row],[2008-T1-LEXG]]/Tableau17[[#This Row],[2008-T1-TOTAL]],"")</f>
        <v>4.665314401622718E-2</v>
      </c>
      <c r="JB386" s="26">
        <f>IFERROR(Tableau17[[#This Row],[2008-T1-LFN]]/Tableau17[[#This Row],[2008-T1-TOTAL]],"")</f>
        <v>0.10547667342799188</v>
      </c>
      <c r="JC386" s="26">
        <f>IFERROR(Tableau17[[#This Row],[2008-T1-LMAJ]]/Tableau17[[#This Row],[2008-T1-TOTAL]],"")</f>
        <v>0.45841784989858014</v>
      </c>
      <c r="JD386" s="26">
        <f>IFERROR(Tableau17[[#This Row],[2008-T1-LUG]]/Tableau17[[#This Row],[2008-T1-TOTAL]],"")</f>
        <v>0.35091277890466532</v>
      </c>
      <c r="JE386" s="26">
        <f>IFERROR(Tableau17[[#This Row],[2008-T2-LFN]]/Tableau17[[#This Row],[2008-T2-TOTAL]],"")</f>
        <v>0</v>
      </c>
      <c r="JF386" s="26">
        <f>IFERROR(Tableau17[[#This Row],[2008-T2-LGC]]/Tableau17[[#This Row],[2008-T2-TOTAL]],"")</f>
        <v>0.43144424131627057</v>
      </c>
      <c r="JG386" s="26">
        <f>IFERROR(Tableau17[[#This Row],[2008-T2-LMAJ]]/Tableau17[[#This Row],[2008-T2-TOTAL]],"")</f>
        <v>0.56855575868372943</v>
      </c>
      <c r="JH386" s="26">
        <f>IFERROR(Tableau17[[#This Row],[2008-T2-LUG]]/Tableau17[[#This Row],[2008-T2-TOTAL]],"")</f>
        <v>0</v>
      </c>
      <c r="JI386" s="26">
        <f>IFERROR(Tableau17[[#This Row],[2014-T1-LDIV]]/Tableau17[[#This Row],[2014-T1-TOTAL]],"")</f>
        <v>1.4018691588785047E-2</v>
      </c>
      <c r="JJ386" s="26">
        <f>IFERROR(Tableau17[[#This Row],[2014-T1-LDVD]]/Tableau17[[#This Row],[2014-T1-TOTAL]],"")</f>
        <v>0</v>
      </c>
      <c r="JK386" s="26">
        <f>IFERROR(Tableau17[[#This Row],[2014-T1-LDVG]]/Tableau17[[#This Row],[2014-T1-TOTAL]],"")</f>
        <v>4.9065420560747662E-2</v>
      </c>
      <c r="JL386" s="26">
        <f>IFERROR(Tableau17[[#This Row],[2014-T1-LEXG]]/Tableau17[[#This Row],[2014-T1-TOTAL]],"")</f>
        <v>0</v>
      </c>
      <c r="JM386" s="26">
        <f>IFERROR(Tableau17[[#This Row],[2014-T1-LFG]]/Tableau17[[#This Row],[2014-T1-TOTAL]],"")</f>
        <v>4.4392523364485979E-2</v>
      </c>
      <c r="JN386" s="26">
        <f>IFERROR(Tableau17[[#This Row],[2014-T1-LFN]]/Tableau17[[#This Row],[2014-T1-TOTAL]],"")</f>
        <v>0.25</v>
      </c>
      <c r="JO386" s="26">
        <f>IFERROR(Tableau17[[#This Row],[2014-T1-LUD]]/Tableau17[[#This Row],[2014-T1-TOTAL]],"")</f>
        <v>0.5280373831775701</v>
      </c>
      <c r="JP386" s="26">
        <f>IFERROR(Tableau17[[#This Row],[2014-T1-LUG]]/Tableau17[[#This Row],[2014-T1-TOTAL]],"")</f>
        <v>0.11448598130841121</v>
      </c>
      <c r="JQ386" s="26">
        <f>IFERROR(Tableau17[[#This Row],[2014-T2-LFN]]/Tableau17[[#This Row],[2014-T2-TOTAL]],"")</f>
        <v>0.31447963800904977</v>
      </c>
      <c r="JR386" s="26">
        <f>IFERROR(Tableau17[[#This Row],[2014-T2-LUD]]/Tableau17[[#This Row],[2014-T2-TOTAL]],"")</f>
        <v>0.50226244343891402</v>
      </c>
      <c r="JS386" s="26">
        <f>IFERROR(Tableau17[[#This Row],[2014-T2-LUG]]/Tableau17[[#This Row],[2014-T2-TOTAL]],"")</f>
        <v>0.18325791855203619</v>
      </c>
      <c r="JT386" s="26">
        <f>IFERROR(Tableau17[[#This Row],[2015-T1-BC-DIV]]/Tableau17[[#This Row],[2015-T1-TOTAL]],"")</f>
        <v>3.9156626506024098E-2</v>
      </c>
      <c r="JU386" s="26">
        <f>IFERROR(Tableau17[[#This Row],[2015-T1-BC-DLF]]/Tableau17[[#This Row],[2015-T1-TOTAL]],"")</f>
        <v>1.5060240963855422E-2</v>
      </c>
      <c r="JV386" s="26">
        <f>IFERROR(Tableau17[[#This Row],[2015-T1-BC-DVD]]/Tableau17[[#This Row],[2015-T1-TOTAL]],"")</f>
        <v>0</v>
      </c>
      <c r="JW386" s="26">
        <f>IFERROR(Tableau17[[#This Row],[2015-T1-BC-DVG]]/Tableau17[[#This Row],[2015-T1-TOTAL]],"")</f>
        <v>4.2168674698795178E-2</v>
      </c>
      <c r="JX386" s="26">
        <f>IFERROR(Tableau17[[#This Row],[2015-T1-BC-FG]]/Tableau17[[#This Row],[2015-T1-TOTAL]],"")</f>
        <v>0.1144578313253012</v>
      </c>
      <c r="JY386" s="26">
        <f>IFERROR(Tableau17[[#This Row],[2015-T1-BC-FN]]/Tableau17[[#This Row],[2015-T1-TOTAL]],"")</f>
        <v>0.38855421686746988</v>
      </c>
      <c r="JZ386" s="26">
        <f>IFERROR(Tableau17[[#This Row],[2015-T1-BC-MDM]]/Tableau17[[#This Row],[2015-T1-TOTAL]],"")</f>
        <v>0</v>
      </c>
      <c r="KA386" s="26">
        <f>IFERROR(Tableau17[[#This Row],[2015-T1-BC-RDG]]/Tableau17[[#This Row],[2015-T1-TOTAL]],"")</f>
        <v>0</v>
      </c>
      <c r="KB386" s="26">
        <f>IFERROR(Tableau17[[#This Row],[2015-T1-BC-SOC]]/Tableau17[[#This Row],[2015-T1-TOTAL]],"")</f>
        <v>0.1144578313253012</v>
      </c>
      <c r="KC386" s="26">
        <f>IFERROR(Tableau17[[#This Row],[2015-T1-BC-UD]]/Tableau17[[#This Row],[2015-T1-TOTAL]],"")</f>
        <v>0.28614457831325302</v>
      </c>
      <c r="KD386" s="26">
        <f>IFERROR(Tableau17[[#This Row],[2015-T1-BC-UG]]/Tableau17[[#This Row],[2015-T1-TOTAL]],"")</f>
        <v>0</v>
      </c>
      <c r="KE386" s="26">
        <f>IFERROR(Tableau17[[#This Row],[2015-T1-BC-VEC]]/Tableau17[[#This Row],[2015-T1-TOTAL]],"")</f>
        <v>0</v>
      </c>
      <c r="KF386" s="26">
        <f>IFERROR(Tableau17[[#This Row],[2015-T2-BC-DVG]]/Tableau17[[#This Row],[2015-T2-TOTAL]],"")</f>
        <v>0</v>
      </c>
      <c r="KG386" s="26">
        <f>IFERROR(Tableau17[[#This Row],[2015-T2-BC-FN]]/Tableau17[[#This Row],[2015-T2-TOTAL]],"")</f>
        <v>0.42234332425068122</v>
      </c>
      <c r="KH386" s="26">
        <f>IFERROR(Tableau17[[#This Row],[2015-T2-BC-SOC]]/Tableau17[[#This Row],[2015-T2-TOTAL]],"")</f>
        <v>0</v>
      </c>
      <c r="KI386" s="26">
        <f>IFERROR(Tableau17[[#This Row],[2015-T2-BC-UD]]/Tableau17[[#This Row],[2015-T2-TOTAL]],"")</f>
        <v>0.57765667574931878</v>
      </c>
      <c r="KJ386" s="26">
        <f>IFERROR(Tableau17[[#This Row],[2015-T2-BC-UG]]/Tableau17[[#This Row],[2015-T2-TOTAL]],"")</f>
        <v>0</v>
      </c>
      <c r="KK386" s="26">
        <f>IFERROR(Tableau17[[#This Row],[2017 (L)-T1-COM]]/Tableau17[[#This Row],[2017 (L)-T1-TOTAL]],"")</f>
        <v>0.04</v>
      </c>
      <c r="KL386" s="26">
        <f>IFERROR(Tableau17[[#This Row],[2017 (L)-T1-DIV]]/Tableau17[[#This Row],[2017 (L)-T1-TOTAL]],"")</f>
        <v>1.5384615384615385E-2</v>
      </c>
      <c r="KM386" s="26">
        <f>IFERROR(Tableau17[[#This Row],[2017 (L)-T1-DLF]]/Tableau17[[#This Row],[2017 (L)-T1-TOTAL]],"")</f>
        <v>6.1538461538461538E-3</v>
      </c>
      <c r="KN386" s="26">
        <f>IFERROR(Tableau17[[#This Row],[2017 (L)-T1-DVD]]/Tableau17[[#This Row],[2017 (L)-T1-TOTAL]],"")</f>
        <v>0</v>
      </c>
      <c r="KO386" s="26">
        <f>IFERROR(Tableau17[[#This Row],[2017 (L)-T1-DVG]]/Tableau17[[#This Row],[2017 (L)-T1-TOTAL]],"")</f>
        <v>0</v>
      </c>
      <c r="KP386" s="26">
        <f>IFERROR(Tableau17[[#This Row],[2017 (L)-T1-ECO]]/Tableau17[[#This Row],[2017 (L)-T1-TOTAL]],"")</f>
        <v>6.1538461538461542E-2</v>
      </c>
      <c r="KQ386" s="26">
        <f>IFERROR(Tableau17[[#This Row],[2017 (L)-T1-EXD]]/Tableau17[[#This Row],[2017 (L)-T1-TOTAL]],"")</f>
        <v>1.2307692307692308E-2</v>
      </c>
      <c r="KR386" s="26">
        <f>IFERROR(Tableau17[[#This Row],[2017 (L)-T1-EXG]]/Tableau17[[#This Row],[2017 (L)-T1-TOTAL]],"")</f>
        <v>2.1538461538461538E-2</v>
      </c>
      <c r="KS386" s="26">
        <f>IFERROR(Tableau17[[#This Row],[2017 (L)-T1-FI]]/Tableau17[[#This Row],[2017 (L)-T1-TOTAL]],"")</f>
        <v>0.12307692307692308</v>
      </c>
      <c r="KT386" s="26">
        <f>IFERROR(Tableau17[[#This Row],[2017 (L)-T1-FN]]/Tableau17[[#This Row],[2017 (L)-T1-TOTAL]],"")</f>
        <v>0.25538461538461538</v>
      </c>
      <c r="KU386" s="26">
        <f>IFERROR(Tableau17[[#This Row],[2017 (L)-T1-LR]]/Tableau17[[#This Row],[2017 (L)-T1-TOTAL]],"")</f>
        <v>0.2153846153846154</v>
      </c>
      <c r="KV386" s="26">
        <f>IFERROR(Tableau17[[#This Row],[2017 (L)-T1-MDM]]/Tableau17[[#This Row],[2017 (L)-T1-TOTAL]],"")</f>
        <v>0.24615384615384617</v>
      </c>
      <c r="KW386" s="26">
        <f>IFERROR(Tableau17[[#This Row],[2017 (L)-T1-RDG]]/Tableau17[[#This Row],[2017 (L)-T1-TOTAL]],"")</f>
        <v>3.0769230769230769E-3</v>
      </c>
      <c r="KX386" s="26">
        <f>IFERROR(Tableau17[[#This Row],[2017 (L)-T1-REG]]/Tableau17[[#This Row],[2017 (L)-T1-TOTAL]],"")</f>
        <v>0</v>
      </c>
      <c r="KY386" s="26">
        <f>IFERROR(Tableau17[[#This Row],[2017 (L)-T1-REM]]/Tableau17[[#This Row],[2017 (L)-T1-TOTAL]],"")</f>
        <v>0</v>
      </c>
      <c r="KZ386" s="26">
        <f>IFERROR(Tableau17[[#This Row],[2017 (L)-T1-SOC]]/Tableau17[[#This Row],[2017 (L)-T1-TOTAL]],"")</f>
        <v>0</v>
      </c>
      <c r="LA386" s="26">
        <f>IFERROR(Tableau17[[#This Row],[2017 (L)-T1-UDI]]/Tableau17[[#This Row],[2017 (L)-T1-TOTAL]],"")</f>
        <v>0</v>
      </c>
      <c r="LB386" s="26">
        <f>IFERROR(Tableau17[[#This Row],[2017 (L)-T2-FI]]/Tableau17[[#This Row],[2017 (L)-T2-TOTAL]],"")</f>
        <v>0</v>
      </c>
      <c r="LC386" s="26">
        <f>IFERROR(Tableau17[[#This Row],[2017 (L)-T2-FN]]/Tableau17[[#This Row],[2017 (L)-T2-TOTAL]],"")</f>
        <v>0</v>
      </c>
      <c r="LD386" s="26">
        <f>IFERROR(Tableau17[[#This Row],[2017 (L)-T2-LR]]/Tableau17[[#This Row],[2017 (L)-T2-TOTAL]],"")</f>
        <v>0.62295081967213117</v>
      </c>
      <c r="LE386" s="26">
        <f>IFERROR(Tableau17[[#This Row],[2017 (L)-T2-MDM]]/Tableau17[[#This Row],[2017 (L)-T2-TOTAL]],"")</f>
        <v>0.37704918032786883</v>
      </c>
      <c r="LF386" s="26">
        <f>IFERROR(Tableau17[[#This Row],[2017 (L)-T2-REM]]/Tableau17[[#This Row],[2017 (L)-T2-TOTAL]],"")</f>
        <v>0</v>
      </c>
      <c r="LG386" s="26">
        <f>IFERROR(Tableau17[[#This Row],[2017-T1-ARTHAUD Nathalie]]/Tableau17[[#This Row],[2017-T1-TOTAL]],"")</f>
        <v>1.6891891891891893E-3</v>
      </c>
      <c r="LH386" s="26">
        <f>IFERROR(Tableau17[[#This Row],[2017-T1-ASSELINEAU Fran]]/Tableau17[[#This Row],[2017-T1-TOTAL]],"")</f>
        <v>1.1824324324324325E-2</v>
      </c>
      <c r="LI386" s="26">
        <f>IFERROR(Tableau17[[#This Row],[2017-T1-CHEMINADE Jacques]]/Tableau17[[#This Row],[2017-T1-TOTAL]],"")</f>
        <v>0</v>
      </c>
      <c r="LJ386" s="26">
        <f>IFERROR(Tableau17[[#This Row],[2017-T1-DUPONT-AIGNAN Nicolas]]/Tableau17[[#This Row],[2017-T1-TOTAL]],"")</f>
        <v>3.5472972972972971E-2</v>
      </c>
      <c r="LK386" s="26">
        <f>IFERROR(Tableau17[[#This Row],[2017-T1-FILLON Fran]]/Tableau17[[#This Row],[2017-T1-TOTAL]],"")</f>
        <v>0.14020270270270271</v>
      </c>
      <c r="LL386" s="26">
        <f>IFERROR(Tableau17[[#This Row],[2017-T1-HAMON Beno]]/Tableau17[[#This Row],[2017-T1-TOTAL]],"")</f>
        <v>4.8986486486486486E-2</v>
      </c>
      <c r="LM386" s="26">
        <f>IFERROR(Tableau17[[#This Row],[2017-T1-LASSALLE Jean]]/Tableau17[[#This Row],[2017-T1-TOTAL]],"")</f>
        <v>6.7567567567567571E-3</v>
      </c>
      <c r="LN386" s="26">
        <f>IFERROR(Tableau17[[#This Row],[2017-T1-LE PEN Marine]]/Tableau17[[#This Row],[2017-T1-TOTAL]],"")</f>
        <v>0.30236486486486486</v>
      </c>
      <c r="LO386" s="26">
        <f>IFERROR(Tableau17[[#This Row],[2017-T1-M Jean-Luc]]/Tableau17[[#This Row],[2017-T1-TOTAL]],"")</f>
        <v>0.25506756756756754</v>
      </c>
      <c r="LP386" s="26">
        <f>IFERROR(Tableau17[[#This Row],[2017-T1-MACRON Emmanuel]]/Tableau17[[#This Row],[2017-T1-TOTAL]],"")</f>
        <v>0.19087837837837837</v>
      </c>
      <c r="LQ386" s="26">
        <f>IFERROR(Tableau17[[#This Row],[2017-T1-POUTOU Philippe]]/Tableau17[[#This Row],[2017-T1-TOTAL]],"")</f>
        <v>6.7567567567567571E-3</v>
      </c>
      <c r="LR386" s="26">
        <f>IFERROR(Tableau17[[#This Row],[2017-T2-LE PEN Marine]]/Tableau17[[#This Row],[2017-T2-TOTAL]],"")</f>
        <v>0.44529750479846447</v>
      </c>
      <c r="LS386" s="26">
        <f>IFERROR(Tableau17[[#This Row],[2017-T2-MACRON Emmanuel]]/Tableau17[[#This Row],[2017-T2-TOTAL]],"")</f>
        <v>0.55470249520153547</v>
      </c>
      <c r="LT386" s="26">
        <f>IFERROR(Tableau17[[#This Row],[2019-T1-ALEXANDRE Audric]]/Tableau17[[#This Row],[2019-T1-TOTAL]],"")</f>
        <v>0</v>
      </c>
      <c r="LU386" s="26">
        <f>IFERROR(Tableau17[[#This Row],[2019-T1-ARTHAUD Nathalie]]/Tableau17[[#This Row],[2019-T1-TOTAL]],"")</f>
        <v>0</v>
      </c>
      <c r="LV386" s="26">
        <f>IFERROR(Tableau17[[#This Row],[2019-T1-ASSELINEAU François]]/Tableau17[[#This Row],[2019-T1-TOTAL]],"")</f>
        <v>2.1897810218978103E-2</v>
      </c>
      <c r="LW386" s="26">
        <f>IFERROR(Tableau17[[#This Row],[2019-T1-AUBRY Manon]]/Tableau17[[#This Row],[2019-T1-TOTAL]],"")</f>
        <v>0.13503649635036497</v>
      </c>
      <c r="LX386" s="26">
        <f>IFERROR(Tableau17[[#This Row],[2019-T1-AZERGUI Nagib]]/Tableau17[[#This Row],[2019-T1-TOTAL]],"")</f>
        <v>0</v>
      </c>
      <c r="LY386" s="26">
        <f>IFERROR(Tableau17[[#This Row],[2019-T1-BARDELLA Jordan]]/Tableau17[[#This Row],[2019-T1-TOTAL]],"")</f>
        <v>0.33211678832116787</v>
      </c>
      <c r="LZ386" s="26">
        <f>IFERROR(Tableau17[[#This Row],[2019-T1-BELLAMY François-Xavier]]/Tableau17[[#This Row],[2019-T1-TOTAL]],"")</f>
        <v>3.2846715328467155E-2</v>
      </c>
      <c r="MA386" s="26">
        <f>IFERROR(Tableau17[[#This Row],[2019-T1-BIDOU Olivier]]/Tableau17[[#This Row],[2019-T1-TOTAL]],"")</f>
        <v>0</v>
      </c>
      <c r="MB386" s="26">
        <f>IFERROR(Tableau17[[#This Row],[2019-T1-BOURG Dominique]]/Tableau17[[#This Row],[2019-T1-TOTAL]],"")</f>
        <v>4.0145985401459854E-2</v>
      </c>
      <c r="MC386" s="26">
        <f>IFERROR(Tableau17[[#This Row],[2019-T1-BROSSAT Ian]]/Tableau17[[#This Row],[2019-T1-TOTAL]],"")</f>
        <v>3.2846715328467155E-2</v>
      </c>
      <c r="MD386" s="26">
        <f>IFERROR(Tableau17[[#This Row],[2019-T1-CAILLAUD Sophie]]/Tableau17[[#This Row],[2019-T1-TOTAL]],"")</f>
        <v>0</v>
      </c>
      <c r="ME386" s="26">
        <f>IFERROR(Tableau17[[#This Row],[2019-T1-CAMUS Renaud]]/Tableau17[[#This Row],[2019-T1-TOTAL]],"")</f>
        <v>0</v>
      </c>
      <c r="MF386" s="26">
        <f>IFERROR(Tableau17[[#This Row],[2019-T1-CHALENÇON Christophe]]/Tableau17[[#This Row],[2019-T1-TOTAL]],"")</f>
        <v>0</v>
      </c>
      <c r="MG386" s="26">
        <f>IFERROR(Tableau17[[#This Row],[2019-T1-CORBET Cathy Denise Ginette]]/Tableau17[[#This Row],[2019-T1-TOTAL]],"")</f>
        <v>0</v>
      </c>
      <c r="MH386" s="26">
        <f>IFERROR(Tableau17[[#This Row],[2019-T1-DE PREVOISIN Robert]]/Tableau17[[#This Row],[2019-T1-TOTAL]],"")</f>
        <v>0</v>
      </c>
      <c r="MI386" s="26">
        <f>IFERROR(Tableau17[[#This Row],[2019-T1-DELFEL Thérèse]]/Tableau17[[#This Row],[2019-T1-TOTAL]],"")</f>
        <v>0</v>
      </c>
      <c r="MJ386" s="26">
        <f>IFERROR(Tableau17[[#This Row],[2019-T1-DIEUMEGARD Pierre]]/Tableau17[[#This Row],[2019-T1-TOTAL]],"")</f>
        <v>0</v>
      </c>
      <c r="MK386" s="26">
        <f>IFERROR(Tableau17[[#This Row],[2019-T1-DUPONT-AIGNAN Nicolas]]/Tableau17[[#This Row],[2019-T1-TOTAL]],"")</f>
        <v>3.2846715328467155E-2</v>
      </c>
      <c r="ML386" s="26">
        <f>IFERROR(Tableau17[[#This Row],[2019-T1-GERNIGON Yves]]/Tableau17[[#This Row],[2019-T1-TOTAL]],"")</f>
        <v>0</v>
      </c>
      <c r="MM386" s="26">
        <f>IFERROR(Tableau17[[#This Row],[2019-T1-GLUCKSMANN Raphaël]]/Tableau17[[#This Row],[2019-T1-TOTAL]],"")</f>
        <v>6.569343065693431E-2</v>
      </c>
      <c r="MN386" s="26">
        <f>IFERROR(Tableau17[[#This Row],[2019-T1-HAMON Benoît]]/Tableau17[[#This Row],[2019-T1-TOTAL]],"")</f>
        <v>1.4598540145985401E-2</v>
      </c>
      <c r="MO386" s="26">
        <f>IFERROR(Tableau17[[#This Row],[2019-T1-HELGEN Gilles]]/Tableau17[[#This Row],[2019-T1-TOTAL]],"")</f>
        <v>0</v>
      </c>
      <c r="MP386" s="26">
        <f>IFERROR(Tableau17[[#This Row],[2019-T1-JADOT Yannick]]/Tableau17[[#This Row],[2019-T1-TOTAL]],"")</f>
        <v>0.11678832116788321</v>
      </c>
      <c r="MQ386" s="26">
        <f>IFERROR(Tableau17[[#This Row],[2019-T1-LAGARDE Jean-Christophe]]/Tableau17[[#This Row],[2019-T1-TOTAL]],"")</f>
        <v>1.824817518248175E-2</v>
      </c>
      <c r="MR386" s="26">
        <f>IFERROR(Tableau17[[#This Row],[2019-T1-LALANNE Francis]]/Tableau17[[#This Row],[2019-T1-TOTAL]],"")</f>
        <v>1.0948905109489052E-2</v>
      </c>
      <c r="MS386" s="26">
        <f>IFERROR(Tableau17[[#This Row],[2019-T1-LOISEAU Nathalie]]/Tableau17[[#This Row],[2019-T1-TOTAL]],"")</f>
        <v>0.14233576642335766</v>
      </c>
      <c r="MT386" s="26">
        <f>IFERROR(Tableau17[[#This Row],[2019-T1-MARIE Florie]]/Tableau17[[#This Row],[2019-T1-TOTAL]],"")</f>
        <v>3.6496350364963502E-3</v>
      </c>
      <c r="MU386" s="26">
        <f>IFERROR(Tableau17[[#This Row],[2008-T1-MACROEXTRDROITE]]/Tableau17[[#This Row],[2008-T1-MACROTOTALE]],"")</f>
        <v>0.10547667342799188</v>
      </c>
      <c r="MV386" s="26">
        <f>IFERROR(Tableau17[[#This Row],[2008-T1-MACRODROITE]]/Tableau17[[#This Row],[2008-T1-MACROTOTALE]],"")</f>
        <v>0.49695740365111563</v>
      </c>
      <c r="MW386" s="26">
        <f>IFERROR(Tableau17[[#This Row],[2008-T1-MACROCENTRE]]/Tableau17[[#This Row],[2008-T1-MACROTOTALE]],"")</f>
        <v>0</v>
      </c>
      <c r="MX386" s="26">
        <f>IFERROR(Tableau17[[#This Row],[2008-T1-MACROGAUCHE]]/Tableau17[[#This Row],[2008-T1-MACROTOTALE]],"")</f>
        <v>0.39756592292089249</v>
      </c>
      <c r="MY386" s="26">
        <f>IFERROR(Tableau17[[#This Row],[2008-T1-MACROAUTRE]]/Tableau17[[#This Row],[2008-T1-MACROTOTALE]],"")</f>
        <v>0</v>
      </c>
      <c r="MZ386" s="26">
        <f>IFERROR(Tableau17[[#This Row],[2008-T2-MACROEXTRDROITE]]/Tableau17[[#This Row],[2008-T2-MACROTOTALE]],"")</f>
        <v>0</v>
      </c>
      <c r="NA386" s="26">
        <f>IFERROR(Tableau17[[#This Row],[2008-T2-MACRODROITE]]/Tableau17[[#This Row],[2008-T2-MACROTOTALE]],"")</f>
        <v>0.56855575868372943</v>
      </c>
      <c r="NB386" s="26">
        <f>IFERROR(Tableau17[[#This Row],[2008-T2-MACROCENTRE]]/Tableau17[[#This Row],[2008-T2-MACROTOTALE]],"")</f>
        <v>0</v>
      </c>
      <c r="NC386" s="26">
        <f>IFERROR(Tableau17[[#This Row],[2008-T2-MACROGAUCHE]]/Tableau17[[#This Row],[2008-T2-MACROTOTALE]],"")</f>
        <v>0.43144424131627057</v>
      </c>
      <c r="ND386" s="26">
        <f>IFERROR(Tableau17[[#This Row],[2008-T2-MACROAUTRE]]/Tableau17[[#This Row],[2008-T2-MACROTOTALE]],"")</f>
        <v>0</v>
      </c>
      <c r="NE386" s="26">
        <f>IFERROR(Tableau17[[#This Row],[2014-T1-MACROEXTRDROITE]]/Tableau17[[#This Row],[2014-T1-MACROTOTALE]],"")</f>
        <v>0.25</v>
      </c>
      <c r="NF386" s="26">
        <f>IFERROR(Tableau17[[#This Row],[2014-T1-MACRODROITE]]/Tableau17[[#This Row],[2014-T1-MACROTOTALE]],"")</f>
        <v>0.5280373831775701</v>
      </c>
      <c r="NG386" s="26">
        <f>IFERROR(Tableau17[[#This Row],[2014-T1-MACROCENTRE]]/Tableau17[[#This Row],[2014-T1-MACROTOTALE]],"")</f>
        <v>1.4018691588785047E-2</v>
      </c>
      <c r="NH386" s="26">
        <f>IFERROR(Tableau17[[#This Row],[2014-T1-MACROGAUCHE]]/Tableau17[[#This Row],[2014-T1-MACROTOTALE]],"")</f>
        <v>0.20794392523364486</v>
      </c>
      <c r="NI386" s="26">
        <f>IFERROR(Tableau17[[#This Row],[2014-T1-MACROAUTRE]]/Tableau17[[#This Row],[2014-T1-MACROTOTALE]],"")</f>
        <v>0</v>
      </c>
      <c r="NJ386" s="26">
        <f>IFERROR(Tableau17[[#This Row],[2014-T2-MACROEXTRDROITE]]/Tableau17[[#This Row],[2014-T2-MACROTOTALE]],"")</f>
        <v>0.31447963800904977</v>
      </c>
      <c r="NK386" s="26">
        <f>IFERROR(Tableau17[[#This Row],[2014-T2-MACRODROITE]]/Tableau17[[#This Row],[2014-T2-MACROTOTALE]],"")</f>
        <v>0.50226244343891402</v>
      </c>
      <c r="NL386" s="26">
        <f>IFERROR(Tableau17[[#This Row],[2014-T2-MACROCENTRE]]/Tableau17[[#This Row],[2014-T2-MACROTOTALE]],"")</f>
        <v>0</v>
      </c>
      <c r="NM386" s="26">
        <f>IFERROR(Tableau17[[#This Row],[2014-T2-MACROGAUCHE]]/Tableau17[[#This Row],[2014-T2-MACROTOTALE]],"")</f>
        <v>0.18325791855203619</v>
      </c>
      <c r="NN386" s="26">
        <f>IFERROR(Tableau17[[#This Row],[2014-T2-MACROAUTRE]]/Tableau17[[#This Row],[2014-T2-MACROTOTALE]],"")</f>
        <v>0</v>
      </c>
      <c r="NO386" s="26">
        <f>IFERROR( Tableau17[[#This Row],[2015-T1-MACROEXTRDROITE]]/Tableau17[[#This Row],[2015-T1-MACROTOTALE]],"")</f>
        <v>0.40361445783132532</v>
      </c>
      <c r="NP386" s="26">
        <f>IFERROR(Tableau17[[#This Row],[2015-T1-MACRODROITE]]/Tableau17[[#This Row],[2015-T1-MACROTOTALE]],"")</f>
        <v>0.28614457831325302</v>
      </c>
      <c r="NQ386" s="26">
        <f>IFERROR(Tableau17[[#This Row],[2015-T1-MACROCENTRE]]/Tableau17[[#This Row],[2015-T1-MACROTOTALE]],"")</f>
        <v>0</v>
      </c>
      <c r="NR386" s="26">
        <f>IFERROR(Tableau17[[#This Row],[2015-T1-MACROGAUCHE]]/Tableau17[[#This Row],[2015-T1-MACROTOTALE]],"")</f>
        <v>0.27108433734939757</v>
      </c>
      <c r="NS386" s="26">
        <f>IFERROR(Tableau17[[#This Row],[2015-T1-MACROAUTRE]]/Tableau17[[#This Row],[2015-T1-MACROTOTALE]],"")</f>
        <v>3.9156626506024098E-2</v>
      </c>
      <c r="NT386" s="26">
        <f>IFERROR(Tableau17[[#This Row],[2015-T2-MACROEXTRDROITE]]/Tableau17[[#This Row],[2015-T2-MACROTOTALE]],"")</f>
        <v>0.42234332425068122</v>
      </c>
      <c r="NU386" s="26">
        <f>IFERROR(Tableau17[[#This Row],[2015-T2-MACRODROITE]]/Tableau17[[#This Row],[2015-T2-MACROTOTALE]],"")</f>
        <v>0.57765667574931878</v>
      </c>
      <c r="NV386" s="26">
        <f>IFERROR(Tableau17[[#This Row],[2015-T2-MACROCENTRE]]/Tableau17[[#This Row],[2015-T2-MACROTOTALE]],"")</f>
        <v>0</v>
      </c>
      <c r="NW386" s="26">
        <f>IFERROR(Tableau17[[#This Row],[2015-T2-MACROGAUCHE]]/Tableau17[[#This Row],[2015-T2-MACROTOTALE]],"")</f>
        <v>0</v>
      </c>
      <c r="NX386" s="26">
        <f>IFERROR(Tableau17[[#This Row],[2015-T2-MACROAUTRE]]/Tableau17[[#This Row],[2015-T2-MACROTOTALE]],"")</f>
        <v>0</v>
      </c>
      <c r="NY386" s="26">
        <f>IFERROR(Tableau17[[#This Row],[2017-T1-MACROEXTRDROITE]]/Tableau17[[#This Row],[2017-T1-MACROTOTALE]],"")</f>
        <v>0.34966216216216217</v>
      </c>
      <c r="NZ386" s="26">
        <f>IFERROR(Tableau17[[#This Row],[2017-T1-MACRODROITE]]/Tableau17[[#This Row],[2017-T1-MACROTOTALE]],"")</f>
        <v>0.14020270270270271</v>
      </c>
      <c r="OA386" s="26">
        <f>IFERROR(Tableau17[[#This Row],[2017-T1-MACROCENTRE]]/Tableau17[[#This Row],[2017-T1-MACROTOTALE]],"")</f>
        <v>0.19087837837837837</v>
      </c>
      <c r="OB386" s="26">
        <f>IFERROR(Tableau17[[#This Row],[2017-T1-MACROGAUCHE]]/Tableau17[[#This Row],[2017-T1-MACROTOTALE]],"")</f>
        <v>0.3125</v>
      </c>
      <c r="OC386" s="26">
        <f>IFERROR(Tableau17[[#This Row],[2017-T1-MACROAUTRE]]/Tableau17[[#This Row],[2017-T1-MACROTOTALE]],"")</f>
        <v>6.7567567567567571E-3</v>
      </c>
      <c r="OD386" s="26">
        <f>IFERROR(Tableau17[[#This Row],[2017-T2-MACROEXTRDROITE]]/Tableau17[[#This Row],[2017-T2-MACROTOTALE]],"")</f>
        <v>0.44529750479846447</v>
      </c>
      <c r="OE386" s="26">
        <f>IFERROR(Tableau17[[#This Row],[2017-T2-MACRODROITE]]/Tableau17[[#This Row],[2017-T2-MACROTOTALE]],"")</f>
        <v>0</v>
      </c>
      <c r="OF386" s="26">
        <f>IFERROR(Tableau17[[#This Row],[2017-T2-MACROCENTRE]]/Tableau17[[#This Row],[2017-T2-MACROTOTALE]],"")</f>
        <v>0.55470249520153547</v>
      </c>
      <c r="OG386" s="26">
        <f>IFERROR(Tableau17[[#This Row],[2017-T2-MACROGAUCHE]]/Tableau17[[#This Row],[2017-T2-MACROTOTALE]],"")</f>
        <v>0</v>
      </c>
      <c r="OH386" s="26">
        <f>IFERROR(Tableau17[[#This Row],[2017-T2-MACROAUTRE]]/Tableau17[[#This Row],[2017-T2-MACROTOTALE]],"")</f>
        <v>0</v>
      </c>
      <c r="OI386" s="26">
        <f>IFERROR(Tableau17[[#This Row],[2019-T1-MACROEXTRDROITE]]/Tableau17[[#This Row],[2019-T1-MACROTOTALE]],"")</f>
        <v>0.39130434782608697</v>
      </c>
      <c r="OJ386" s="26">
        <f>IFERROR(Tableau17[[#This Row],[2019-T1-MACRODROITE]]/Tableau17[[#This Row],[2019-T1-MACROTOTALE]],"")</f>
        <v>5.0724637681159424E-2</v>
      </c>
      <c r="OK386" s="26">
        <f>IFERROR(Tableau17[[#This Row],[2019-T1-MACROCENTRE]]/Tableau17[[#This Row],[2019-T1-MACROTOTALE]],"")</f>
        <v>0.14130434782608695</v>
      </c>
      <c r="OL386" s="26">
        <f>IFERROR(Tableau17[[#This Row],[2019-T1-MACROGAUCHE]]/Tableau17[[#This Row],[2019-T1-MACROTOTALE]],"")</f>
        <v>0.36231884057971014</v>
      </c>
      <c r="OM386" s="26">
        <f>IFERROR(Tableau17[[#This Row],[2019-T1-MACROAUTRE]]/Tableau17[[#This Row],[2019-T1-MACROTOTALE]],"")</f>
        <v>5.434782608695652E-2</v>
      </c>
      <c r="ON386" s="26">
        <f>IFERROR(Tableau17[[#This Row],[2020-T1-MACROEXTRDROITE]]/Tableau17[[#This Row],[2020-T1-MACROTOTALE]],"")</f>
        <v>0.21739130434782608</v>
      </c>
      <c r="OO386" s="26">
        <f>IFERROR(Tableau17[[#This Row],[2020-T1-MACRODROITE]]/Tableau17[[#This Row],[2020-T1-MACROTOTALE]],"")</f>
        <v>0.54589371980676327</v>
      </c>
      <c r="OP386" s="26">
        <f>IFERROR(Tableau17[[#This Row],[2020-T1-MACROCENTRE]]/Tableau17[[#This Row],[2020-T1-MACROTOTALE]],"")</f>
        <v>2.4154589371980676E-2</v>
      </c>
      <c r="OQ386" s="26">
        <f>IFERROR(Tableau17[[#This Row],[2020-T1-MACROGAUCHE]]/Tableau17[[#This Row],[2020-T1-MACROTOTALE]],"")</f>
        <v>0.21256038647342995</v>
      </c>
      <c r="OR386" s="26">
        <f>IFERROR(Tableau17[[#This Row],[2020-T1-MACROAUTRE]]/Tableau17[[#This Row],[2020-T1-MACROTOTALE]],"")</f>
        <v>0</v>
      </c>
      <c r="OS386" s="26">
        <f>IFERROR(Tableau17[[#This Row],[2017 (L)-T1-MACROEXTRDROITE]]/Tableau17[[#This Row],[2017 (L)-T1-MACROTOTALE]],"")</f>
        <v>0.27384615384615385</v>
      </c>
      <c r="OT386" s="26">
        <f>IFERROR(Tableau17[[#This Row],[2017 (L)-T1-MACRODROITE]]/Tableau17[[#This Row],[2017 (L)-T1-MACROTOTALE]],"")</f>
        <v>0.2153846153846154</v>
      </c>
      <c r="OU386" s="26">
        <f>IFERROR(Tableau17[[#This Row],[2017 (L)-T1-MACROCENTRE]]/Tableau17[[#This Row],[2017 (L)-T1-MACROTOTALE]],"")</f>
        <v>0.24615384615384617</v>
      </c>
      <c r="OV386" s="26">
        <f>IFERROR(Tableau17[[#This Row],[2017 (L)-T1-MACROGAUCHE]]/Tableau17[[#This Row],[2017 (L)-T1-MACROTOTALE]],"")</f>
        <v>0.24923076923076923</v>
      </c>
      <c r="OW386" s="26">
        <f>IFERROR(Tableau17[[#This Row],[2017 (L)-T1-MACROAUTRE]]/Tableau17[[#This Row],[2017 (L)-T1-MACROTOTALE]],"")</f>
        <v>1.5384615384615385E-2</v>
      </c>
      <c r="OX386" s="26">
        <f>IFERROR(Tableau17[[#This Row],[2017 (L)-T2-MACROEXTRDROITE]]/Tableau17[[#This Row],[2017 (L)-T2-MACROTOTALE]],"")</f>
        <v>0</v>
      </c>
      <c r="OY386" s="26">
        <f>IFERROR(Tableau17[[#This Row],[2017 (L)-T2-MACRODROITE]]/Tableau17[[#This Row],[2017 (L)-T2-MACROTOTALE]],"")</f>
        <v>0.62295081967213117</v>
      </c>
      <c r="OZ386" s="26">
        <f>IFERROR(Tableau17[[#This Row],[2017 (L)-T2-MACROCENTRE]]/Tableau17[[#This Row],[2017 (L)-T2-MACROTOTALE]],"")</f>
        <v>0.37704918032786883</v>
      </c>
      <c r="PA386" s="26">
        <f>IFERROR(Tableau17[[#This Row],[2017 (L)-T2-MACROGAUCHE]]/Tableau17[[#This Row],[2017 (L)-T2-MACROTOTALE]],"")</f>
        <v>0</v>
      </c>
      <c r="PB386" s="26">
        <f>IFERROR(Tableau17[[#This Row],[2017 (L)-T2-MACROAUTRE]]/Tableau17[[#This Row],[2017 (L)-T2-MACROTOTALE]],"")</f>
        <v>0</v>
      </c>
      <c r="PC386" s="26">
        <f>IFERROR(Tableau17[[#This Row],[2008_T1_PROCUS]]/Tableau17[[#This Row],[2008_T1_INSCRITS]],0)</f>
        <v>1.279317697228145E-2</v>
      </c>
      <c r="PD386" s="26">
        <f>IFERROR(Tableau17[[#This Row],[2008_T2_PROCUS]]/Tableau17[[#This Row],[2008_T2_INSCRITS]],0)</f>
        <v>3.1982942430703624E-3</v>
      </c>
      <c r="PE386" s="26">
        <f>Tableau17[[#This Row],[2014_T1_PROCUS]]/Tableau17[[#This Row],[2014_T1_INSCRITS]]</f>
        <v>4.2598509052183178E-3</v>
      </c>
      <c r="PF386" s="26">
        <f>IFERROR(Tableau17[[#This Row],[2014_T2_PROCUS]]/Tableau17[[#This Row],[2014_T2_INSCRITS]],0)</f>
        <v>0</v>
      </c>
    </row>
    <row r="387" spans="1:422" hidden="1" x14ac:dyDescent="0.2">
      <c r="A387" s="1">
        <v>6</v>
      </c>
      <c r="B387" s="1" t="s">
        <v>427</v>
      </c>
      <c r="C387" s="1" t="s">
        <v>436</v>
      </c>
      <c r="D387" s="1" t="s">
        <v>436</v>
      </c>
      <c r="E387" s="1">
        <v>1159</v>
      </c>
      <c r="F387" s="1">
        <v>5.4557419999999999</v>
      </c>
      <c r="G387" s="1">
        <v>43.287235000000003</v>
      </c>
      <c r="H387" s="3">
        <v>997</v>
      </c>
      <c r="I387" s="3">
        <v>236</v>
      </c>
      <c r="K387" s="1">
        <v>2</v>
      </c>
      <c r="L387" s="1">
        <v>20</v>
      </c>
      <c r="M387" s="1">
        <v>36</v>
      </c>
      <c r="P387" s="1">
        <v>63</v>
      </c>
      <c r="Q387" s="1">
        <v>8</v>
      </c>
      <c r="R387" s="1">
        <v>76</v>
      </c>
      <c r="S387" s="1">
        <v>37</v>
      </c>
      <c r="T387" s="1">
        <v>25</v>
      </c>
      <c r="U387" s="1">
        <v>267</v>
      </c>
      <c r="V387" s="1">
        <v>956</v>
      </c>
      <c r="W387" s="1">
        <v>486</v>
      </c>
      <c r="X387" s="1">
        <v>4</v>
      </c>
      <c r="Y387" s="2">
        <v>0.50836820000000005</v>
      </c>
      <c r="Z387" s="1">
        <v>956</v>
      </c>
      <c r="AA387" s="1">
        <v>523</v>
      </c>
      <c r="AB387" s="1">
        <v>4</v>
      </c>
      <c r="AC387" s="2">
        <v>0.54707112999999996</v>
      </c>
      <c r="AD387" s="1">
        <v>997</v>
      </c>
      <c r="AE387" s="1">
        <v>270</v>
      </c>
      <c r="AF387" s="2">
        <v>0.27081243999999999</v>
      </c>
      <c r="AG387" s="1">
        <f t="shared" si="6"/>
        <v>236</v>
      </c>
      <c r="AH387" s="1">
        <v>927</v>
      </c>
      <c r="AI387" s="1">
        <v>510</v>
      </c>
      <c r="AJ387" s="1">
        <v>6</v>
      </c>
      <c r="AK387" s="2">
        <v>0.55016180999999997</v>
      </c>
      <c r="AL387" s="1">
        <v>927</v>
      </c>
      <c r="AM387" s="1">
        <v>576</v>
      </c>
      <c r="AN387" s="1">
        <v>4</v>
      </c>
      <c r="AO387" s="2">
        <v>0.62135921999999999</v>
      </c>
      <c r="AP387" s="1">
        <v>952</v>
      </c>
      <c r="AQ387" s="1">
        <v>414</v>
      </c>
      <c r="AR387" s="2">
        <v>0.43487395000000001</v>
      </c>
      <c r="AS387" s="1">
        <v>952</v>
      </c>
      <c r="AT387" s="1">
        <v>435</v>
      </c>
      <c r="AU387" s="2">
        <v>0.45693276999999999</v>
      </c>
      <c r="AV387" s="1">
        <v>970</v>
      </c>
      <c r="AW387" s="1">
        <v>374</v>
      </c>
      <c r="AX387" s="2">
        <v>0.38556700999999999</v>
      </c>
      <c r="AY387" s="1">
        <v>970</v>
      </c>
      <c r="AZ387" s="1">
        <v>295</v>
      </c>
      <c r="BA387" s="2">
        <v>0.30412370999999999</v>
      </c>
      <c r="BB387" s="1">
        <v>971</v>
      </c>
      <c r="BC387" s="1">
        <v>718</v>
      </c>
      <c r="BD387" s="2">
        <v>0.73944387</v>
      </c>
      <c r="BE387" s="1">
        <v>970</v>
      </c>
      <c r="BF387" s="1">
        <v>682</v>
      </c>
      <c r="BG387" s="2">
        <v>0.70309277999999997</v>
      </c>
      <c r="BH387" s="1">
        <v>999</v>
      </c>
      <c r="BI387" s="1">
        <v>347</v>
      </c>
      <c r="BJ387" s="2">
        <v>0.34734735</v>
      </c>
      <c r="BK387" s="1">
        <v>16</v>
      </c>
      <c r="BM387" s="1">
        <v>1</v>
      </c>
      <c r="BN387" s="1">
        <v>11</v>
      </c>
      <c r="BO387" s="1">
        <v>47</v>
      </c>
      <c r="BP387" s="1">
        <v>155</v>
      </c>
      <c r="BQ387" s="1">
        <v>268</v>
      </c>
      <c r="BR387" s="1">
        <v>498</v>
      </c>
      <c r="BU387" s="1">
        <v>204</v>
      </c>
      <c r="BV387" s="1">
        <v>353</v>
      </c>
      <c r="BW387" s="1">
        <v>557</v>
      </c>
      <c r="BY387" s="1">
        <v>56</v>
      </c>
      <c r="BZ387" s="1">
        <v>33</v>
      </c>
      <c r="CB387" s="1">
        <v>35</v>
      </c>
      <c r="CC387" s="1">
        <v>137</v>
      </c>
      <c r="CD387" s="1">
        <v>120</v>
      </c>
      <c r="CE387" s="1">
        <v>85</v>
      </c>
      <c r="CF387" s="1">
        <v>466</v>
      </c>
      <c r="CG387" s="1">
        <v>184</v>
      </c>
      <c r="CH387" s="1">
        <v>161</v>
      </c>
      <c r="CI387" s="1">
        <v>162</v>
      </c>
      <c r="CJ387" s="1">
        <v>507</v>
      </c>
      <c r="CK387" s="1">
        <v>18</v>
      </c>
      <c r="CL387" s="1">
        <v>4</v>
      </c>
      <c r="CN387" s="1">
        <v>27</v>
      </c>
      <c r="CO387" s="1">
        <v>32</v>
      </c>
      <c r="CP387" s="1">
        <v>183</v>
      </c>
      <c r="CS387" s="1">
        <v>84</v>
      </c>
      <c r="CT387" s="1">
        <v>55</v>
      </c>
      <c r="CW387" s="1">
        <v>403</v>
      </c>
      <c r="CY387" s="1">
        <v>214</v>
      </c>
      <c r="DA387" s="1">
        <v>186</v>
      </c>
      <c r="DC387" s="1">
        <v>400</v>
      </c>
      <c r="DD387" s="1">
        <v>16</v>
      </c>
      <c r="DE387" s="1">
        <v>14</v>
      </c>
      <c r="DF387" s="1">
        <v>11</v>
      </c>
      <c r="DG387" s="1">
        <v>3</v>
      </c>
      <c r="DH387" s="1">
        <v>1</v>
      </c>
      <c r="DI387" s="1">
        <v>14</v>
      </c>
      <c r="DJ387" s="1">
        <v>0</v>
      </c>
      <c r="DK387" s="1">
        <v>1</v>
      </c>
      <c r="DL387" s="1">
        <v>68</v>
      </c>
      <c r="DM387" s="1">
        <v>81</v>
      </c>
      <c r="DN387" s="1">
        <v>73</v>
      </c>
      <c r="DP387" s="1">
        <v>2</v>
      </c>
      <c r="DR387" s="1">
        <v>73</v>
      </c>
      <c r="DS387" s="1">
        <v>12</v>
      </c>
      <c r="DU387" s="1">
        <v>369</v>
      </c>
      <c r="DX387" s="1">
        <v>170</v>
      </c>
      <c r="DZ387" s="1">
        <v>88</v>
      </c>
      <c r="EA387" s="1">
        <v>258</v>
      </c>
      <c r="EB387" s="1">
        <v>1</v>
      </c>
      <c r="EC387" s="1">
        <v>4</v>
      </c>
      <c r="ED387" s="1">
        <v>0</v>
      </c>
      <c r="EE387" s="1">
        <v>15</v>
      </c>
      <c r="EF387" s="1">
        <v>62</v>
      </c>
      <c r="EG387" s="1">
        <v>30</v>
      </c>
      <c r="EH387" s="1">
        <v>2</v>
      </c>
      <c r="EI387" s="1">
        <v>245</v>
      </c>
      <c r="EJ387" s="1">
        <v>222</v>
      </c>
      <c r="EK387" s="1">
        <v>112</v>
      </c>
      <c r="EL387" s="1">
        <v>11</v>
      </c>
      <c r="EM387" s="1">
        <v>704</v>
      </c>
      <c r="EN387" s="1">
        <v>279</v>
      </c>
      <c r="EO387" s="1">
        <v>339</v>
      </c>
      <c r="EP387" s="1">
        <v>618</v>
      </c>
      <c r="EQ387" s="1">
        <v>0</v>
      </c>
      <c r="ER387" s="1">
        <v>0</v>
      </c>
      <c r="ES387" s="1">
        <v>7</v>
      </c>
      <c r="ET387" s="1">
        <v>46</v>
      </c>
      <c r="EU387" s="1">
        <v>6</v>
      </c>
      <c r="EV387" s="1">
        <v>142</v>
      </c>
      <c r="EW387" s="1">
        <v>17</v>
      </c>
      <c r="EX387" s="1">
        <v>1</v>
      </c>
      <c r="EY387" s="1">
        <v>4</v>
      </c>
      <c r="EZ387" s="1">
        <v>7</v>
      </c>
      <c r="FA387" s="1">
        <v>1</v>
      </c>
      <c r="FB387" s="1">
        <v>0</v>
      </c>
      <c r="FC387" s="1">
        <v>0</v>
      </c>
      <c r="FD387" s="1">
        <v>0</v>
      </c>
      <c r="FE387" s="1">
        <v>0</v>
      </c>
      <c r="FF387" s="1">
        <v>0</v>
      </c>
      <c r="FG387" s="1">
        <v>0</v>
      </c>
      <c r="FH387" s="1">
        <v>7</v>
      </c>
      <c r="FI387" s="1">
        <v>0</v>
      </c>
      <c r="FJ387" s="1">
        <v>11</v>
      </c>
      <c r="FK387" s="1">
        <v>11</v>
      </c>
      <c r="FL387" s="1">
        <v>0</v>
      </c>
      <c r="FM387" s="1">
        <v>30</v>
      </c>
      <c r="FN387" s="1">
        <v>1</v>
      </c>
      <c r="FO387" s="1">
        <v>5</v>
      </c>
      <c r="FP387" s="1">
        <v>35</v>
      </c>
      <c r="FQ387" s="1">
        <v>0</v>
      </c>
      <c r="FR387" s="1">
        <f>SUM(Tableau17[[#This Row],[2019-T1-ALEXANDRE Audric]:[2019-T1-MARIE Florie]])</f>
        <v>331</v>
      </c>
      <c r="FS387" s="1">
        <v>48</v>
      </c>
      <c r="FT387" s="1">
        <v>171</v>
      </c>
      <c r="FU387" s="1">
        <v>0</v>
      </c>
      <c r="FV387" s="1">
        <v>279</v>
      </c>
      <c r="FW387" s="1">
        <v>0</v>
      </c>
      <c r="FX387" s="1">
        <v>498</v>
      </c>
      <c r="FY387" s="1">
        <v>0</v>
      </c>
      <c r="FZ387" s="1">
        <v>204</v>
      </c>
      <c r="GA387" s="1">
        <v>0</v>
      </c>
      <c r="GB387" s="1">
        <v>353</v>
      </c>
      <c r="GC387" s="1">
        <v>0</v>
      </c>
      <c r="GD387" s="1">
        <v>557</v>
      </c>
      <c r="GE387" s="1">
        <v>137</v>
      </c>
      <c r="GF387" s="1">
        <v>176</v>
      </c>
      <c r="GG387" s="1">
        <v>0</v>
      </c>
      <c r="GH387" s="1">
        <v>153</v>
      </c>
      <c r="GI387" s="1">
        <v>0</v>
      </c>
      <c r="GJ387" s="1">
        <v>466</v>
      </c>
      <c r="GK387" s="1">
        <v>184</v>
      </c>
      <c r="GL387" s="1">
        <v>161</v>
      </c>
      <c r="GM387" s="1">
        <v>0</v>
      </c>
      <c r="GN387" s="1">
        <v>162</v>
      </c>
      <c r="GO387" s="1">
        <v>0</v>
      </c>
      <c r="GP387" s="1">
        <v>507</v>
      </c>
      <c r="GQ387" s="1">
        <v>187</v>
      </c>
      <c r="GR387" s="1">
        <v>55</v>
      </c>
      <c r="GS387" s="1">
        <v>0</v>
      </c>
      <c r="GT387" s="1">
        <v>143</v>
      </c>
      <c r="GU387" s="1">
        <v>18</v>
      </c>
      <c r="GV387" s="1">
        <v>403</v>
      </c>
      <c r="GW387" s="1">
        <v>214</v>
      </c>
      <c r="GX387" s="1">
        <v>186</v>
      </c>
      <c r="GY387" s="1">
        <v>0</v>
      </c>
      <c r="GZ387" s="1">
        <v>0</v>
      </c>
      <c r="HA387" s="1">
        <v>0</v>
      </c>
      <c r="HB387" s="1">
        <v>400</v>
      </c>
      <c r="HC387" s="1">
        <v>264</v>
      </c>
      <c r="HD387" s="1">
        <v>62</v>
      </c>
      <c r="HE387" s="1">
        <v>112</v>
      </c>
      <c r="HF387" s="1">
        <v>264</v>
      </c>
      <c r="HG387" s="1">
        <v>2</v>
      </c>
      <c r="HH387" s="1">
        <v>704</v>
      </c>
      <c r="HI387" s="1">
        <v>279</v>
      </c>
      <c r="HJ387" s="1">
        <v>0</v>
      </c>
      <c r="HK387" s="1">
        <v>339</v>
      </c>
      <c r="HL387" s="1">
        <v>0</v>
      </c>
      <c r="HM387" s="1">
        <v>0</v>
      </c>
      <c r="HN387" s="1">
        <v>618</v>
      </c>
      <c r="HO387" s="1">
        <v>160</v>
      </c>
      <c r="HP387" s="1">
        <v>18</v>
      </c>
      <c r="HQ387" s="1">
        <v>35</v>
      </c>
      <c r="HR387" s="1">
        <v>105</v>
      </c>
      <c r="HS387" s="1">
        <v>23</v>
      </c>
      <c r="HT387" s="1">
        <v>341</v>
      </c>
      <c r="HU387" s="1">
        <v>76</v>
      </c>
      <c r="HV387" s="1">
        <v>83</v>
      </c>
      <c r="HW387" s="1">
        <v>10</v>
      </c>
      <c r="HX387" s="1">
        <v>98</v>
      </c>
      <c r="HY387" s="1">
        <v>0</v>
      </c>
      <c r="HZ387" s="1">
        <v>267</v>
      </c>
      <c r="IA387" s="1">
        <v>92</v>
      </c>
      <c r="IB387" s="1">
        <v>76</v>
      </c>
      <c r="IC387" s="1">
        <v>73</v>
      </c>
      <c r="ID387" s="1">
        <v>114</v>
      </c>
      <c r="IE387" s="1">
        <v>14</v>
      </c>
      <c r="IF387" s="1">
        <v>369</v>
      </c>
      <c r="IG387" s="1">
        <v>0</v>
      </c>
      <c r="IH387" s="1">
        <v>170</v>
      </c>
      <c r="II387" s="1">
        <v>88</v>
      </c>
      <c r="IJ387" s="1">
        <v>0</v>
      </c>
      <c r="IK387" s="1">
        <v>0</v>
      </c>
      <c r="IL387" s="1">
        <v>258</v>
      </c>
      <c r="IM387" s="26">
        <f>IFERROR(Tableau17[[#This Row],[LDIV]]/Tableau17[[#This Row],[Total général]],"")</f>
        <v>0</v>
      </c>
      <c r="IN387" s="26">
        <f>IFERROR(Tableau17[[#This Row],[LDVC]]/Tableau17[[#This Row],[Total général]],"")</f>
        <v>7.4906367041198503E-3</v>
      </c>
      <c r="IO387" s="26">
        <f>IFERROR(Tableau17[[#This Row],[LDVD]]/Tableau17[[#This Row],[Total général]],"")</f>
        <v>7.4906367041198504E-2</v>
      </c>
      <c r="IP387" s="26">
        <f>IFERROR(Tableau17[[#This Row],[LDVG]]/Tableau17[[#This Row],[Total général]],"")</f>
        <v>0.1348314606741573</v>
      </c>
      <c r="IQ387" s="26">
        <f>IFERROR(Tableau17[[#This Row],[LEXD]]/Tableau17[[#This Row],[Total général]],"")</f>
        <v>0</v>
      </c>
      <c r="IR387" s="26">
        <f>IFERROR(Tableau17[[#This Row],[LEXG]]/Tableau17[[#This Row],[Total général]],"")</f>
        <v>0</v>
      </c>
      <c r="IS387" s="26">
        <f>IFERROR(Tableau17[[#This Row],[LLR]]/Tableau17[[#This Row],[Total général]],"")</f>
        <v>0.23595505617977527</v>
      </c>
      <c r="IT387" s="26">
        <f>IFERROR(Tableau17[[#This Row],[LREM]]/Tableau17[[#This Row],[Total général]],"")</f>
        <v>2.9962546816479401E-2</v>
      </c>
      <c r="IU387" s="26">
        <f>IFERROR(Tableau17[[#This Row],[LRN]]/Tableau17[[#This Row],[Total général]],"")</f>
        <v>0.28464419475655428</v>
      </c>
      <c r="IV387" s="26">
        <f>IFERROR(Tableau17[[#This Row],[LUG]]/Tableau17[[#This Row],[Total général]],"")</f>
        <v>0.13857677902621723</v>
      </c>
      <c r="IW387" s="26">
        <f>IFERROR(Tableau17[[#This Row],[LVEC]]/Tableau17[[#This Row],[Total général]],"")</f>
        <v>9.3632958801498134E-2</v>
      </c>
      <c r="IX387" s="26">
        <f>IFERROR(Tableau17[[#This Row],[2008-T1-LCMD]]/Tableau17[[#This Row],[2008-T1-TOTAL]],"")</f>
        <v>3.2128514056224897E-2</v>
      </c>
      <c r="IY387" s="26">
        <f>IFERROR(Tableau17[[#This Row],[2008-T1-LDVD]]/Tableau17[[#This Row],[2008-T1-TOTAL]],"")</f>
        <v>0</v>
      </c>
      <c r="IZ387" s="26">
        <f>IFERROR(Tableau17[[#This Row],[2008-T1-LEXD]]/Tableau17[[#This Row],[2008-T1-TOTAL]],"")</f>
        <v>2.008032128514056E-3</v>
      </c>
      <c r="JA387" s="26">
        <f>IFERROR(Tableau17[[#This Row],[2008-T1-LEXG]]/Tableau17[[#This Row],[2008-T1-TOTAL]],"")</f>
        <v>2.2088353413654619E-2</v>
      </c>
      <c r="JB387" s="26">
        <f>IFERROR(Tableau17[[#This Row],[2008-T1-LFN]]/Tableau17[[#This Row],[2008-T1-TOTAL]],"")</f>
        <v>9.4377510040160636E-2</v>
      </c>
      <c r="JC387" s="26">
        <f>IFERROR(Tableau17[[#This Row],[2008-T1-LMAJ]]/Tableau17[[#This Row],[2008-T1-TOTAL]],"")</f>
        <v>0.3112449799196787</v>
      </c>
      <c r="JD387" s="26">
        <f>IFERROR(Tableau17[[#This Row],[2008-T1-LUG]]/Tableau17[[#This Row],[2008-T1-TOTAL]],"")</f>
        <v>0.5381526104417671</v>
      </c>
      <c r="JE387" s="26">
        <f>IFERROR(Tableau17[[#This Row],[2008-T2-LFN]]/Tableau17[[#This Row],[2008-T2-TOTAL]],"")</f>
        <v>0</v>
      </c>
      <c r="JF387" s="26">
        <f>IFERROR(Tableau17[[#This Row],[2008-T2-LGC]]/Tableau17[[#This Row],[2008-T2-TOTAL]],"")</f>
        <v>0</v>
      </c>
      <c r="JG387" s="26">
        <f>IFERROR(Tableau17[[#This Row],[2008-T2-LMAJ]]/Tableau17[[#This Row],[2008-T2-TOTAL]],"")</f>
        <v>0.36624775583482944</v>
      </c>
      <c r="JH387" s="26">
        <f>IFERROR(Tableau17[[#This Row],[2008-T2-LUG]]/Tableau17[[#This Row],[2008-T2-TOTAL]],"")</f>
        <v>0.63375224416517051</v>
      </c>
      <c r="JI387" s="26">
        <f>IFERROR(Tableau17[[#This Row],[2014-T1-LDIV]]/Tableau17[[#This Row],[2014-T1-TOTAL]],"")</f>
        <v>0</v>
      </c>
      <c r="JJ387" s="26">
        <f>IFERROR(Tableau17[[#This Row],[2014-T1-LDVD]]/Tableau17[[#This Row],[2014-T1-TOTAL]],"")</f>
        <v>0.12017167381974249</v>
      </c>
      <c r="JK387" s="26">
        <f>IFERROR(Tableau17[[#This Row],[2014-T1-LDVG]]/Tableau17[[#This Row],[2014-T1-TOTAL]],"")</f>
        <v>7.0815450643776826E-2</v>
      </c>
      <c r="JL387" s="26">
        <f>IFERROR(Tableau17[[#This Row],[2014-T1-LEXG]]/Tableau17[[#This Row],[2014-T1-TOTAL]],"")</f>
        <v>0</v>
      </c>
      <c r="JM387" s="26">
        <f>IFERROR(Tableau17[[#This Row],[2014-T1-LFG]]/Tableau17[[#This Row],[2014-T1-TOTAL]],"")</f>
        <v>7.5107296137339061E-2</v>
      </c>
      <c r="JN387" s="26">
        <f>IFERROR(Tableau17[[#This Row],[2014-T1-LFN]]/Tableau17[[#This Row],[2014-T1-TOTAL]],"")</f>
        <v>0.29399141630901288</v>
      </c>
      <c r="JO387" s="26">
        <f>IFERROR(Tableau17[[#This Row],[2014-T1-LUD]]/Tableau17[[#This Row],[2014-T1-TOTAL]],"")</f>
        <v>0.25751072961373389</v>
      </c>
      <c r="JP387" s="26">
        <f>IFERROR(Tableau17[[#This Row],[2014-T1-LUG]]/Tableau17[[#This Row],[2014-T1-TOTAL]],"")</f>
        <v>0.18240343347639484</v>
      </c>
      <c r="JQ387" s="26">
        <f>IFERROR(Tableau17[[#This Row],[2014-T2-LFN]]/Tableau17[[#This Row],[2014-T2-TOTAL]],"")</f>
        <v>0.3629191321499014</v>
      </c>
      <c r="JR387" s="26">
        <f>IFERROR(Tableau17[[#This Row],[2014-T2-LUD]]/Tableau17[[#This Row],[2014-T2-TOTAL]],"")</f>
        <v>0.31755424063116372</v>
      </c>
      <c r="JS387" s="26">
        <f>IFERROR(Tableau17[[#This Row],[2014-T2-LUG]]/Tableau17[[#This Row],[2014-T2-TOTAL]],"")</f>
        <v>0.31952662721893493</v>
      </c>
      <c r="JT387" s="26">
        <f>IFERROR(Tableau17[[#This Row],[2015-T1-BC-DIV]]/Tableau17[[#This Row],[2015-T1-TOTAL]],"")</f>
        <v>4.4665012406947889E-2</v>
      </c>
      <c r="JU387" s="26">
        <f>IFERROR(Tableau17[[#This Row],[2015-T1-BC-DLF]]/Tableau17[[#This Row],[2015-T1-TOTAL]],"")</f>
        <v>9.9255583126550868E-3</v>
      </c>
      <c r="JV387" s="26">
        <f>IFERROR(Tableau17[[#This Row],[2015-T1-BC-DVD]]/Tableau17[[#This Row],[2015-T1-TOTAL]],"")</f>
        <v>0</v>
      </c>
      <c r="JW387" s="26">
        <f>IFERROR(Tableau17[[#This Row],[2015-T1-BC-DVG]]/Tableau17[[#This Row],[2015-T1-TOTAL]],"")</f>
        <v>6.699751861042183E-2</v>
      </c>
      <c r="JX387" s="26">
        <f>IFERROR(Tableau17[[#This Row],[2015-T1-BC-FG]]/Tableau17[[#This Row],[2015-T1-TOTAL]],"")</f>
        <v>7.9404466501240695E-2</v>
      </c>
      <c r="JY387" s="26">
        <f>IFERROR(Tableau17[[#This Row],[2015-T1-BC-FN]]/Tableau17[[#This Row],[2015-T1-TOTAL]],"")</f>
        <v>0.45409429280397023</v>
      </c>
      <c r="JZ387" s="26">
        <f>IFERROR(Tableau17[[#This Row],[2015-T1-BC-MDM]]/Tableau17[[#This Row],[2015-T1-TOTAL]],"")</f>
        <v>0</v>
      </c>
      <c r="KA387" s="26">
        <f>IFERROR(Tableau17[[#This Row],[2015-T1-BC-RDG]]/Tableau17[[#This Row],[2015-T1-TOTAL]],"")</f>
        <v>0</v>
      </c>
      <c r="KB387" s="26">
        <f>IFERROR(Tableau17[[#This Row],[2015-T1-BC-SOC]]/Tableau17[[#This Row],[2015-T1-TOTAL]],"")</f>
        <v>0.20843672456575682</v>
      </c>
      <c r="KC387" s="26">
        <f>IFERROR(Tableau17[[#This Row],[2015-T1-BC-UD]]/Tableau17[[#This Row],[2015-T1-TOTAL]],"")</f>
        <v>0.13647642679900746</v>
      </c>
      <c r="KD387" s="26">
        <f>IFERROR(Tableau17[[#This Row],[2015-T1-BC-UG]]/Tableau17[[#This Row],[2015-T1-TOTAL]],"")</f>
        <v>0</v>
      </c>
      <c r="KE387" s="26">
        <f>IFERROR(Tableau17[[#This Row],[2015-T1-BC-VEC]]/Tableau17[[#This Row],[2015-T1-TOTAL]],"")</f>
        <v>0</v>
      </c>
      <c r="KF387" s="26">
        <f>IFERROR(Tableau17[[#This Row],[2015-T2-BC-DVG]]/Tableau17[[#This Row],[2015-T2-TOTAL]],"")</f>
        <v>0</v>
      </c>
      <c r="KG387" s="26">
        <f>IFERROR(Tableau17[[#This Row],[2015-T2-BC-FN]]/Tableau17[[#This Row],[2015-T2-TOTAL]],"")</f>
        <v>0.53500000000000003</v>
      </c>
      <c r="KH387" s="26">
        <f>IFERROR(Tableau17[[#This Row],[2015-T2-BC-SOC]]/Tableau17[[#This Row],[2015-T2-TOTAL]],"")</f>
        <v>0</v>
      </c>
      <c r="KI387" s="26">
        <f>IFERROR(Tableau17[[#This Row],[2015-T2-BC-UD]]/Tableau17[[#This Row],[2015-T2-TOTAL]],"")</f>
        <v>0.46500000000000002</v>
      </c>
      <c r="KJ387" s="26">
        <f>IFERROR(Tableau17[[#This Row],[2015-T2-BC-UG]]/Tableau17[[#This Row],[2015-T2-TOTAL]],"")</f>
        <v>0</v>
      </c>
      <c r="KK387" s="26">
        <f>IFERROR(Tableau17[[#This Row],[2017 (L)-T1-COM]]/Tableau17[[#This Row],[2017 (L)-T1-TOTAL]],"")</f>
        <v>4.3360433604336043E-2</v>
      </c>
      <c r="KL387" s="26">
        <f>IFERROR(Tableau17[[#This Row],[2017 (L)-T1-DIV]]/Tableau17[[#This Row],[2017 (L)-T1-TOTAL]],"")</f>
        <v>3.7940379403794036E-2</v>
      </c>
      <c r="KM387" s="26">
        <f>IFERROR(Tableau17[[#This Row],[2017 (L)-T1-DLF]]/Tableau17[[#This Row],[2017 (L)-T1-TOTAL]],"")</f>
        <v>2.9810298102981029E-2</v>
      </c>
      <c r="KN387" s="26">
        <f>IFERROR(Tableau17[[#This Row],[2017 (L)-T1-DVD]]/Tableau17[[#This Row],[2017 (L)-T1-TOTAL]],"")</f>
        <v>8.130081300813009E-3</v>
      </c>
      <c r="KO387" s="26">
        <f>IFERROR(Tableau17[[#This Row],[2017 (L)-T1-DVG]]/Tableau17[[#This Row],[2017 (L)-T1-TOTAL]],"")</f>
        <v>2.7100271002710027E-3</v>
      </c>
      <c r="KP387" s="26">
        <f>IFERROR(Tableau17[[#This Row],[2017 (L)-T1-ECO]]/Tableau17[[#This Row],[2017 (L)-T1-TOTAL]],"")</f>
        <v>3.7940379403794036E-2</v>
      </c>
      <c r="KQ387" s="26">
        <f>IFERROR(Tableau17[[#This Row],[2017 (L)-T1-EXD]]/Tableau17[[#This Row],[2017 (L)-T1-TOTAL]],"")</f>
        <v>0</v>
      </c>
      <c r="KR387" s="26">
        <f>IFERROR(Tableau17[[#This Row],[2017 (L)-T1-EXG]]/Tableau17[[#This Row],[2017 (L)-T1-TOTAL]],"")</f>
        <v>2.7100271002710027E-3</v>
      </c>
      <c r="KS387" s="26">
        <f>IFERROR(Tableau17[[#This Row],[2017 (L)-T1-FI]]/Tableau17[[#This Row],[2017 (L)-T1-TOTAL]],"")</f>
        <v>0.18428184281842819</v>
      </c>
      <c r="KT387" s="26">
        <f>IFERROR(Tableau17[[#This Row],[2017 (L)-T1-FN]]/Tableau17[[#This Row],[2017 (L)-T1-TOTAL]],"")</f>
        <v>0.21951219512195122</v>
      </c>
      <c r="KU387" s="26">
        <f>IFERROR(Tableau17[[#This Row],[2017 (L)-T1-LR]]/Tableau17[[#This Row],[2017 (L)-T1-TOTAL]],"")</f>
        <v>0.19783197831978319</v>
      </c>
      <c r="KV387" s="26">
        <f>IFERROR(Tableau17[[#This Row],[2017 (L)-T1-MDM]]/Tableau17[[#This Row],[2017 (L)-T1-TOTAL]],"")</f>
        <v>0</v>
      </c>
      <c r="KW387" s="26">
        <f>IFERROR(Tableau17[[#This Row],[2017 (L)-T1-RDG]]/Tableau17[[#This Row],[2017 (L)-T1-TOTAL]],"")</f>
        <v>5.4200542005420054E-3</v>
      </c>
      <c r="KX387" s="26">
        <f>IFERROR(Tableau17[[#This Row],[2017 (L)-T1-REG]]/Tableau17[[#This Row],[2017 (L)-T1-TOTAL]],"")</f>
        <v>0</v>
      </c>
      <c r="KY387" s="26">
        <f>IFERROR(Tableau17[[#This Row],[2017 (L)-T1-REM]]/Tableau17[[#This Row],[2017 (L)-T1-TOTAL]],"")</f>
        <v>0.19783197831978319</v>
      </c>
      <c r="KZ387" s="26">
        <f>IFERROR(Tableau17[[#This Row],[2017 (L)-T1-SOC]]/Tableau17[[#This Row],[2017 (L)-T1-TOTAL]],"")</f>
        <v>3.2520325203252036E-2</v>
      </c>
      <c r="LA387" s="26">
        <f>IFERROR(Tableau17[[#This Row],[2017 (L)-T1-UDI]]/Tableau17[[#This Row],[2017 (L)-T1-TOTAL]],"")</f>
        <v>0</v>
      </c>
      <c r="LB387" s="26">
        <f>IFERROR(Tableau17[[#This Row],[2017 (L)-T2-FI]]/Tableau17[[#This Row],[2017 (L)-T2-TOTAL]],"")</f>
        <v>0</v>
      </c>
      <c r="LC387" s="26">
        <f>IFERROR(Tableau17[[#This Row],[2017 (L)-T2-FN]]/Tableau17[[#This Row],[2017 (L)-T2-TOTAL]],"")</f>
        <v>0</v>
      </c>
      <c r="LD387" s="26">
        <f>IFERROR(Tableau17[[#This Row],[2017 (L)-T2-LR]]/Tableau17[[#This Row],[2017 (L)-T2-TOTAL]],"")</f>
        <v>0.65891472868217049</v>
      </c>
      <c r="LE387" s="26">
        <f>IFERROR(Tableau17[[#This Row],[2017 (L)-T2-MDM]]/Tableau17[[#This Row],[2017 (L)-T2-TOTAL]],"")</f>
        <v>0</v>
      </c>
      <c r="LF387" s="26">
        <f>IFERROR(Tableau17[[#This Row],[2017 (L)-T2-REM]]/Tableau17[[#This Row],[2017 (L)-T2-TOTAL]],"")</f>
        <v>0.34108527131782945</v>
      </c>
      <c r="LG387" s="26">
        <f>IFERROR(Tableau17[[#This Row],[2017-T1-ARTHAUD Nathalie]]/Tableau17[[#This Row],[2017-T1-TOTAL]],"")</f>
        <v>1.4204545454545455E-3</v>
      </c>
      <c r="LH387" s="26">
        <f>IFERROR(Tableau17[[#This Row],[2017-T1-ASSELINEAU Fran]]/Tableau17[[#This Row],[2017-T1-TOTAL]],"")</f>
        <v>5.681818181818182E-3</v>
      </c>
      <c r="LI387" s="26">
        <f>IFERROR(Tableau17[[#This Row],[2017-T1-CHEMINADE Jacques]]/Tableau17[[#This Row],[2017-T1-TOTAL]],"")</f>
        <v>0</v>
      </c>
      <c r="LJ387" s="26">
        <f>IFERROR(Tableau17[[#This Row],[2017-T1-DUPONT-AIGNAN Nicolas]]/Tableau17[[#This Row],[2017-T1-TOTAL]],"")</f>
        <v>2.130681818181818E-2</v>
      </c>
      <c r="LK387" s="26">
        <f>IFERROR(Tableau17[[#This Row],[2017-T1-FILLON Fran]]/Tableau17[[#This Row],[2017-T1-TOTAL]],"")</f>
        <v>8.8068181818181823E-2</v>
      </c>
      <c r="LL387" s="26">
        <f>IFERROR(Tableau17[[#This Row],[2017-T1-HAMON Beno]]/Tableau17[[#This Row],[2017-T1-TOTAL]],"")</f>
        <v>4.261363636363636E-2</v>
      </c>
      <c r="LM387" s="26">
        <f>IFERROR(Tableau17[[#This Row],[2017-T1-LASSALLE Jean]]/Tableau17[[#This Row],[2017-T1-TOTAL]],"")</f>
        <v>2.840909090909091E-3</v>
      </c>
      <c r="LN387" s="26">
        <f>IFERROR(Tableau17[[#This Row],[2017-T1-LE PEN Marine]]/Tableau17[[#This Row],[2017-T1-TOTAL]],"")</f>
        <v>0.34801136363636365</v>
      </c>
      <c r="LO387" s="26">
        <f>IFERROR(Tableau17[[#This Row],[2017-T1-M Jean-Luc]]/Tableau17[[#This Row],[2017-T1-TOTAL]],"")</f>
        <v>0.31534090909090912</v>
      </c>
      <c r="LP387" s="26">
        <f>IFERROR(Tableau17[[#This Row],[2017-T1-MACRON Emmanuel]]/Tableau17[[#This Row],[2017-T1-TOTAL]],"")</f>
        <v>0.15909090909090909</v>
      </c>
      <c r="LQ387" s="26">
        <f>IFERROR(Tableau17[[#This Row],[2017-T1-POUTOU Philippe]]/Tableau17[[#This Row],[2017-T1-TOTAL]],"")</f>
        <v>1.5625E-2</v>
      </c>
      <c r="LR387" s="26">
        <f>IFERROR(Tableau17[[#This Row],[2017-T2-LE PEN Marine]]/Tableau17[[#This Row],[2017-T2-TOTAL]],"")</f>
        <v>0.45145631067961167</v>
      </c>
      <c r="LS387" s="26">
        <f>IFERROR(Tableau17[[#This Row],[2017-T2-MACRON Emmanuel]]/Tableau17[[#This Row],[2017-T2-TOTAL]],"")</f>
        <v>0.54854368932038833</v>
      </c>
      <c r="LT387" s="26">
        <f>IFERROR(Tableau17[[#This Row],[2019-T1-ALEXANDRE Audric]]/Tableau17[[#This Row],[2019-T1-TOTAL]],"")</f>
        <v>0</v>
      </c>
      <c r="LU387" s="26">
        <f>IFERROR(Tableau17[[#This Row],[2019-T1-ARTHAUD Nathalie]]/Tableau17[[#This Row],[2019-T1-TOTAL]],"")</f>
        <v>0</v>
      </c>
      <c r="LV387" s="26">
        <f>IFERROR(Tableau17[[#This Row],[2019-T1-ASSELINEAU François]]/Tableau17[[#This Row],[2019-T1-TOTAL]],"")</f>
        <v>2.1148036253776436E-2</v>
      </c>
      <c r="LW387" s="26">
        <f>IFERROR(Tableau17[[#This Row],[2019-T1-AUBRY Manon]]/Tableau17[[#This Row],[2019-T1-TOTAL]],"")</f>
        <v>0.13897280966767372</v>
      </c>
      <c r="LX387" s="26">
        <f>IFERROR(Tableau17[[#This Row],[2019-T1-AZERGUI Nagib]]/Tableau17[[#This Row],[2019-T1-TOTAL]],"")</f>
        <v>1.812688821752266E-2</v>
      </c>
      <c r="LY387" s="26">
        <f>IFERROR(Tableau17[[#This Row],[2019-T1-BARDELLA Jordan]]/Tableau17[[#This Row],[2019-T1-TOTAL]],"")</f>
        <v>0.42900302114803623</v>
      </c>
      <c r="LZ387" s="26">
        <f>IFERROR(Tableau17[[#This Row],[2019-T1-BELLAMY François-Xavier]]/Tableau17[[#This Row],[2019-T1-TOTAL]],"")</f>
        <v>5.1359516616314202E-2</v>
      </c>
      <c r="MA387" s="26">
        <f>IFERROR(Tableau17[[#This Row],[2019-T1-BIDOU Olivier]]/Tableau17[[#This Row],[2019-T1-TOTAL]],"")</f>
        <v>3.0211480362537764E-3</v>
      </c>
      <c r="MB387" s="26">
        <f>IFERROR(Tableau17[[#This Row],[2019-T1-BOURG Dominique]]/Tableau17[[#This Row],[2019-T1-TOTAL]],"")</f>
        <v>1.2084592145015106E-2</v>
      </c>
      <c r="MC387" s="26">
        <f>IFERROR(Tableau17[[#This Row],[2019-T1-BROSSAT Ian]]/Tableau17[[#This Row],[2019-T1-TOTAL]],"")</f>
        <v>2.1148036253776436E-2</v>
      </c>
      <c r="MD387" s="26">
        <f>IFERROR(Tableau17[[#This Row],[2019-T1-CAILLAUD Sophie]]/Tableau17[[#This Row],[2019-T1-TOTAL]],"")</f>
        <v>3.0211480362537764E-3</v>
      </c>
      <c r="ME387" s="26">
        <f>IFERROR(Tableau17[[#This Row],[2019-T1-CAMUS Renaud]]/Tableau17[[#This Row],[2019-T1-TOTAL]],"")</f>
        <v>0</v>
      </c>
      <c r="MF387" s="26">
        <f>IFERROR(Tableau17[[#This Row],[2019-T1-CHALENÇON Christophe]]/Tableau17[[#This Row],[2019-T1-TOTAL]],"")</f>
        <v>0</v>
      </c>
      <c r="MG387" s="26">
        <f>IFERROR(Tableau17[[#This Row],[2019-T1-CORBET Cathy Denise Ginette]]/Tableau17[[#This Row],[2019-T1-TOTAL]],"")</f>
        <v>0</v>
      </c>
      <c r="MH387" s="26">
        <f>IFERROR(Tableau17[[#This Row],[2019-T1-DE PREVOISIN Robert]]/Tableau17[[#This Row],[2019-T1-TOTAL]],"")</f>
        <v>0</v>
      </c>
      <c r="MI387" s="26">
        <f>IFERROR(Tableau17[[#This Row],[2019-T1-DELFEL Thérèse]]/Tableau17[[#This Row],[2019-T1-TOTAL]],"")</f>
        <v>0</v>
      </c>
      <c r="MJ387" s="26">
        <f>IFERROR(Tableau17[[#This Row],[2019-T1-DIEUMEGARD Pierre]]/Tableau17[[#This Row],[2019-T1-TOTAL]],"")</f>
        <v>0</v>
      </c>
      <c r="MK387" s="26">
        <f>IFERROR(Tableau17[[#This Row],[2019-T1-DUPONT-AIGNAN Nicolas]]/Tableau17[[#This Row],[2019-T1-TOTAL]],"")</f>
        <v>2.1148036253776436E-2</v>
      </c>
      <c r="ML387" s="26">
        <f>IFERROR(Tableau17[[#This Row],[2019-T1-GERNIGON Yves]]/Tableau17[[#This Row],[2019-T1-TOTAL]],"")</f>
        <v>0</v>
      </c>
      <c r="MM387" s="26">
        <f>IFERROR(Tableau17[[#This Row],[2019-T1-GLUCKSMANN Raphaël]]/Tableau17[[#This Row],[2019-T1-TOTAL]],"")</f>
        <v>3.3232628398791542E-2</v>
      </c>
      <c r="MN387" s="26">
        <f>IFERROR(Tableau17[[#This Row],[2019-T1-HAMON Benoît]]/Tableau17[[#This Row],[2019-T1-TOTAL]],"")</f>
        <v>3.3232628398791542E-2</v>
      </c>
      <c r="MO387" s="26">
        <f>IFERROR(Tableau17[[#This Row],[2019-T1-HELGEN Gilles]]/Tableau17[[#This Row],[2019-T1-TOTAL]],"")</f>
        <v>0</v>
      </c>
      <c r="MP387" s="26">
        <f>IFERROR(Tableau17[[#This Row],[2019-T1-JADOT Yannick]]/Tableau17[[#This Row],[2019-T1-TOTAL]],"")</f>
        <v>9.0634441087613288E-2</v>
      </c>
      <c r="MQ387" s="26">
        <f>IFERROR(Tableau17[[#This Row],[2019-T1-LAGARDE Jean-Christophe]]/Tableau17[[#This Row],[2019-T1-TOTAL]],"")</f>
        <v>3.0211480362537764E-3</v>
      </c>
      <c r="MR387" s="26">
        <f>IFERROR(Tableau17[[#This Row],[2019-T1-LALANNE Francis]]/Tableau17[[#This Row],[2019-T1-TOTAL]],"")</f>
        <v>1.5105740181268883E-2</v>
      </c>
      <c r="MS387" s="26">
        <f>IFERROR(Tableau17[[#This Row],[2019-T1-LOISEAU Nathalie]]/Tableau17[[#This Row],[2019-T1-TOTAL]],"")</f>
        <v>0.10574018126888217</v>
      </c>
      <c r="MT387" s="26">
        <f>IFERROR(Tableau17[[#This Row],[2019-T1-MARIE Florie]]/Tableau17[[#This Row],[2019-T1-TOTAL]],"")</f>
        <v>0</v>
      </c>
      <c r="MU387" s="26">
        <f>IFERROR(Tableau17[[#This Row],[2008-T1-MACROEXTRDROITE]]/Tableau17[[#This Row],[2008-T1-MACROTOTALE]],"")</f>
        <v>9.6385542168674704E-2</v>
      </c>
      <c r="MV387" s="26">
        <f>IFERROR(Tableau17[[#This Row],[2008-T1-MACRODROITE]]/Tableau17[[#This Row],[2008-T1-MACROTOTALE]],"")</f>
        <v>0.34337349397590361</v>
      </c>
      <c r="MW387" s="26">
        <f>IFERROR(Tableau17[[#This Row],[2008-T1-MACROCENTRE]]/Tableau17[[#This Row],[2008-T1-MACROTOTALE]],"")</f>
        <v>0</v>
      </c>
      <c r="MX387" s="26">
        <f>IFERROR(Tableau17[[#This Row],[2008-T1-MACROGAUCHE]]/Tableau17[[#This Row],[2008-T1-MACROTOTALE]],"")</f>
        <v>0.56024096385542166</v>
      </c>
      <c r="MY387" s="26">
        <f>IFERROR(Tableau17[[#This Row],[2008-T1-MACROAUTRE]]/Tableau17[[#This Row],[2008-T1-MACROTOTALE]],"")</f>
        <v>0</v>
      </c>
      <c r="MZ387" s="26">
        <f>IFERROR(Tableau17[[#This Row],[2008-T2-MACROEXTRDROITE]]/Tableau17[[#This Row],[2008-T2-MACROTOTALE]],"")</f>
        <v>0</v>
      </c>
      <c r="NA387" s="26">
        <f>IFERROR(Tableau17[[#This Row],[2008-T2-MACRODROITE]]/Tableau17[[#This Row],[2008-T2-MACROTOTALE]],"")</f>
        <v>0.36624775583482944</v>
      </c>
      <c r="NB387" s="26">
        <f>IFERROR(Tableau17[[#This Row],[2008-T2-MACROCENTRE]]/Tableau17[[#This Row],[2008-T2-MACROTOTALE]],"")</f>
        <v>0</v>
      </c>
      <c r="NC387" s="26">
        <f>IFERROR(Tableau17[[#This Row],[2008-T2-MACROGAUCHE]]/Tableau17[[#This Row],[2008-T2-MACROTOTALE]],"")</f>
        <v>0.63375224416517051</v>
      </c>
      <c r="ND387" s="26">
        <f>IFERROR(Tableau17[[#This Row],[2008-T2-MACROAUTRE]]/Tableau17[[#This Row],[2008-T2-MACROTOTALE]],"")</f>
        <v>0</v>
      </c>
      <c r="NE387" s="26">
        <f>IFERROR(Tableau17[[#This Row],[2014-T1-MACROEXTRDROITE]]/Tableau17[[#This Row],[2014-T1-MACROTOTALE]],"")</f>
        <v>0.29399141630901288</v>
      </c>
      <c r="NF387" s="26">
        <f>IFERROR(Tableau17[[#This Row],[2014-T1-MACRODROITE]]/Tableau17[[#This Row],[2014-T1-MACROTOTALE]],"")</f>
        <v>0.37768240343347642</v>
      </c>
      <c r="NG387" s="26">
        <f>IFERROR(Tableau17[[#This Row],[2014-T1-MACROCENTRE]]/Tableau17[[#This Row],[2014-T1-MACROTOTALE]],"")</f>
        <v>0</v>
      </c>
      <c r="NH387" s="26">
        <f>IFERROR(Tableau17[[#This Row],[2014-T1-MACROGAUCHE]]/Tableau17[[#This Row],[2014-T1-MACROTOTALE]],"")</f>
        <v>0.3283261802575107</v>
      </c>
      <c r="NI387" s="26">
        <f>IFERROR(Tableau17[[#This Row],[2014-T1-MACROAUTRE]]/Tableau17[[#This Row],[2014-T1-MACROTOTALE]],"")</f>
        <v>0</v>
      </c>
      <c r="NJ387" s="26">
        <f>IFERROR(Tableau17[[#This Row],[2014-T2-MACROEXTRDROITE]]/Tableau17[[#This Row],[2014-T2-MACROTOTALE]],"")</f>
        <v>0.3629191321499014</v>
      </c>
      <c r="NK387" s="26">
        <f>IFERROR(Tableau17[[#This Row],[2014-T2-MACRODROITE]]/Tableau17[[#This Row],[2014-T2-MACROTOTALE]],"")</f>
        <v>0.31755424063116372</v>
      </c>
      <c r="NL387" s="26">
        <f>IFERROR(Tableau17[[#This Row],[2014-T2-MACROCENTRE]]/Tableau17[[#This Row],[2014-T2-MACROTOTALE]],"")</f>
        <v>0</v>
      </c>
      <c r="NM387" s="26">
        <f>IFERROR(Tableau17[[#This Row],[2014-T2-MACROGAUCHE]]/Tableau17[[#This Row],[2014-T2-MACROTOTALE]],"")</f>
        <v>0.31952662721893493</v>
      </c>
      <c r="NN387" s="26">
        <f>IFERROR(Tableau17[[#This Row],[2014-T2-MACROAUTRE]]/Tableau17[[#This Row],[2014-T2-MACROTOTALE]],"")</f>
        <v>0</v>
      </c>
      <c r="NO387" s="26">
        <f>IFERROR( Tableau17[[#This Row],[2015-T1-MACROEXTRDROITE]]/Tableau17[[#This Row],[2015-T1-MACROTOTALE]],"")</f>
        <v>0.4640198511166253</v>
      </c>
      <c r="NP387" s="26">
        <f>IFERROR(Tableau17[[#This Row],[2015-T1-MACRODROITE]]/Tableau17[[#This Row],[2015-T1-MACROTOTALE]],"")</f>
        <v>0.13647642679900746</v>
      </c>
      <c r="NQ387" s="26">
        <f>IFERROR(Tableau17[[#This Row],[2015-T1-MACROCENTRE]]/Tableau17[[#This Row],[2015-T1-MACROTOTALE]],"")</f>
        <v>0</v>
      </c>
      <c r="NR387" s="26">
        <f>IFERROR(Tableau17[[#This Row],[2015-T1-MACROGAUCHE]]/Tableau17[[#This Row],[2015-T1-MACROTOTALE]],"")</f>
        <v>0.35483870967741937</v>
      </c>
      <c r="NS387" s="26">
        <f>IFERROR(Tableau17[[#This Row],[2015-T1-MACROAUTRE]]/Tableau17[[#This Row],[2015-T1-MACROTOTALE]],"")</f>
        <v>4.4665012406947889E-2</v>
      </c>
      <c r="NT387" s="26">
        <f>IFERROR(Tableau17[[#This Row],[2015-T2-MACROEXTRDROITE]]/Tableau17[[#This Row],[2015-T2-MACROTOTALE]],"")</f>
        <v>0.53500000000000003</v>
      </c>
      <c r="NU387" s="26">
        <f>IFERROR(Tableau17[[#This Row],[2015-T2-MACRODROITE]]/Tableau17[[#This Row],[2015-T2-MACROTOTALE]],"")</f>
        <v>0.46500000000000002</v>
      </c>
      <c r="NV387" s="26">
        <f>IFERROR(Tableau17[[#This Row],[2015-T2-MACROCENTRE]]/Tableau17[[#This Row],[2015-T2-MACROTOTALE]],"")</f>
        <v>0</v>
      </c>
      <c r="NW387" s="26">
        <f>IFERROR(Tableau17[[#This Row],[2015-T2-MACROGAUCHE]]/Tableau17[[#This Row],[2015-T2-MACROTOTALE]],"")</f>
        <v>0</v>
      </c>
      <c r="NX387" s="26">
        <f>IFERROR(Tableau17[[#This Row],[2015-T2-MACROAUTRE]]/Tableau17[[#This Row],[2015-T2-MACROTOTALE]],"")</f>
        <v>0</v>
      </c>
      <c r="NY387" s="26">
        <f>IFERROR(Tableau17[[#This Row],[2017-T1-MACROEXTRDROITE]]/Tableau17[[#This Row],[2017-T1-MACROTOTALE]],"")</f>
        <v>0.375</v>
      </c>
      <c r="NZ387" s="26">
        <f>IFERROR(Tableau17[[#This Row],[2017-T1-MACRODROITE]]/Tableau17[[#This Row],[2017-T1-MACROTOTALE]],"")</f>
        <v>8.8068181818181823E-2</v>
      </c>
      <c r="OA387" s="26">
        <f>IFERROR(Tableau17[[#This Row],[2017-T1-MACROCENTRE]]/Tableau17[[#This Row],[2017-T1-MACROTOTALE]],"")</f>
        <v>0.15909090909090909</v>
      </c>
      <c r="OB387" s="26">
        <f>IFERROR(Tableau17[[#This Row],[2017-T1-MACROGAUCHE]]/Tableau17[[#This Row],[2017-T1-MACROTOTALE]],"")</f>
        <v>0.375</v>
      </c>
      <c r="OC387" s="26">
        <f>IFERROR(Tableau17[[#This Row],[2017-T1-MACROAUTRE]]/Tableau17[[#This Row],[2017-T1-MACROTOTALE]],"")</f>
        <v>2.840909090909091E-3</v>
      </c>
      <c r="OD387" s="26">
        <f>IFERROR(Tableau17[[#This Row],[2017-T2-MACROEXTRDROITE]]/Tableau17[[#This Row],[2017-T2-MACROTOTALE]],"")</f>
        <v>0.45145631067961167</v>
      </c>
      <c r="OE387" s="26">
        <f>IFERROR(Tableau17[[#This Row],[2017-T2-MACRODROITE]]/Tableau17[[#This Row],[2017-T2-MACROTOTALE]],"")</f>
        <v>0</v>
      </c>
      <c r="OF387" s="26">
        <f>IFERROR(Tableau17[[#This Row],[2017-T2-MACROCENTRE]]/Tableau17[[#This Row],[2017-T2-MACROTOTALE]],"")</f>
        <v>0.54854368932038833</v>
      </c>
      <c r="OG387" s="26">
        <f>IFERROR(Tableau17[[#This Row],[2017-T2-MACROGAUCHE]]/Tableau17[[#This Row],[2017-T2-MACROTOTALE]],"")</f>
        <v>0</v>
      </c>
      <c r="OH387" s="26">
        <f>IFERROR(Tableau17[[#This Row],[2017-T2-MACROAUTRE]]/Tableau17[[#This Row],[2017-T2-MACROTOTALE]],"")</f>
        <v>0</v>
      </c>
      <c r="OI387" s="26">
        <f>IFERROR(Tableau17[[#This Row],[2019-T1-MACROEXTRDROITE]]/Tableau17[[#This Row],[2019-T1-MACROTOTALE]],"")</f>
        <v>0.46920821114369504</v>
      </c>
      <c r="OJ387" s="26">
        <f>IFERROR(Tableau17[[#This Row],[2019-T1-MACRODROITE]]/Tableau17[[#This Row],[2019-T1-MACROTOTALE]],"")</f>
        <v>5.2785923753665691E-2</v>
      </c>
      <c r="OK387" s="26">
        <f>IFERROR(Tableau17[[#This Row],[2019-T1-MACROCENTRE]]/Tableau17[[#This Row],[2019-T1-MACROTOTALE]],"")</f>
        <v>0.10263929618768329</v>
      </c>
      <c r="OL387" s="26">
        <f>IFERROR(Tableau17[[#This Row],[2019-T1-MACROGAUCHE]]/Tableau17[[#This Row],[2019-T1-MACROTOTALE]],"")</f>
        <v>0.30791788856304986</v>
      </c>
      <c r="OM387" s="26">
        <f>IFERROR(Tableau17[[#This Row],[2019-T1-MACROAUTRE]]/Tableau17[[#This Row],[2019-T1-MACROTOTALE]],"")</f>
        <v>6.7448680351906154E-2</v>
      </c>
      <c r="ON387" s="26">
        <f>IFERROR(Tableau17[[#This Row],[2020-T1-MACROEXTRDROITE]]/Tableau17[[#This Row],[2020-T1-MACROTOTALE]],"")</f>
        <v>0.28464419475655428</v>
      </c>
      <c r="OO387" s="26">
        <f>IFERROR(Tableau17[[#This Row],[2020-T1-MACRODROITE]]/Tableau17[[#This Row],[2020-T1-MACROTOTALE]],"")</f>
        <v>0.31086142322097376</v>
      </c>
      <c r="OP387" s="26">
        <f>IFERROR(Tableau17[[#This Row],[2020-T1-MACROCENTRE]]/Tableau17[[#This Row],[2020-T1-MACROTOTALE]],"")</f>
        <v>3.7453183520599252E-2</v>
      </c>
      <c r="OQ387" s="26">
        <f>IFERROR(Tableau17[[#This Row],[2020-T1-MACROGAUCHE]]/Tableau17[[#This Row],[2020-T1-MACROTOTALE]],"")</f>
        <v>0.36704119850187267</v>
      </c>
      <c r="OR387" s="26">
        <f>IFERROR(Tableau17[[#This Row],[2020-T1-MACROAUTRE]]/Tableau17[[#This Row],[2020-T1-MACROTOTALE]],"")</f>
        <v>0</v>
      </c>
      <c r="OS387" s="26">
        <f>IFERROR(Tableau17[[#This Row],[2017 (L)-T1-MACROEXTRDROITE]]/Tableau17[[#This Row],[2017 (L)-T1-MACROTOTALE]],"")</f>
        <v>0.24932249322493225</v>
      </c>
      <c r="OT387" s="26">
        <f>IFERROR(Tableau17[[#This Row],[2017 (L)-T1-MACRODROITE]]/Tableau17[[#This Row],[2017 (L)-T1-MACROTOTALE]],"")</f>
        <v>0.20596205962059622</v>
      </c>
      <c r="OU387" s="26">
        <f>IFERROR(Tableau17[[#This Row],[2017 (L)-T1-MACROCENTRE]]/Tableau17[[#This Row],[2017 (L)-T1-MACROTOTALE]],"")</f>
        <v>0.19783197831978319</v>
      </c>
      <c r="OV387" s="26">
        <f>IFERROR(Tableau17[[#This Row],[2017 (L)-T1-MACROGAUCHE]]/Tableau17[[#This Row],[2017 (L)-T1-MACROTOTALE]],"")</f>
        <v>0.30894308943089432</v>
      </c>
      <c r="OW387" s="26">
        <f>IFERROR(Tableau17[[#This Row],[2017 (L)-T1-MACROAUTRE]]/Tableau17[[#This Row],[2017 (L)-T1-MACROTOTALE]],"")</f>
        <v>3.7940379403794036E-2</v>
      </c>
      <c r="OX387" s="26">
        <f>IFERROR(Tableau17[[#This Row],[2017 (L)-T2-MACROEXTRDROITE]]/Tableau17[[#This Row],[2017 (L)-T2-MACROTOTALE]],"")</f>
        <v>0</v>
      </c>
      <c r="OY387" s="26">
        <f>IFERROR(Tableau17[[#This Row],[2017 (L)-T2-MACRODROITE]]/Tableau17[[#This Row],[2017 (L)-T2-MACROTOTALE]],"")</f>
        <v>0.65891472868217049</v>
      </c>
      <c r="OZ387" s="26">
        <f>IFERROR(Tableau17[[#This Row],[2017 (L)-T2-MACROCENTRE]]/Tableau17[[#This Row],[2017 (L)-T2-MACROTOTALE]],"")</f>
        <v>0.34108527131782945</v>
      </c>
      <c r="PA387" s="26">
        <f>IFERROR(Tableau17[[#This Row],[2017 (L)-T2-MACROGAUCHE]]/Tableau17[[#This Row],[2017 (L)-T2-MACROTOTALE]],"")</f>
        <v>0</v>
      </c>
      <c r="PB387" s="26">
        <f>IFERROR(Tableau17[[#This Row],[2017 (L)-T2-MACROAUTRE]]/Tableau17[[#This Row],[2017 (L)-T2-MACROTOTALE]],"")</f>
        <v>0</v>
      </c>
      <c r="PC387" s="26">
        <f>IFERROR(Tableau17[[#This Row],[2008_T1_PROCUS]]/Tableau17[[#This Row],[2008_T1_INSCRITS]],0)</f>
        <v>6.4724919093851136E-3</v>
      </c>
      <c r="PD387" s="26">
        <f>IFERROR(Tableau17[[#This Row],[2008_T2_PROCUS]]/Tableau17[[#This Row],[2008_T2_INSCRITS]],0)</f>
        <v>4.3149946062567418E-3</v>
      </c>
      <c r="PE387" s="26">
        <f>Tableau17[[#This Row],[2014_T1_PROCUS]]/Tableau17[[#This Row],[2014_T1_INSCRITS]]</f>
        <v>4.1841004184100415E-3</v>
      </c>
      <c r="PF387" s="26">
        <f>IFERROR(Tableau17[[#This Row],[2014_T2_PROCUS]]/Tableau17[[#This Row],[2014_T2_INSCRITS]],0)</f>
        <v>4.1841004184100415E-3</v>
      </c>
    </row>
    <row r="388" spans="1:422" hidden="1" x14ac:dyDescent="0.2">
      <c r="A388" s="1">
        <v>4</v>
      </c>
      <c r="B388" s="1" t="s">
        <v>353</v>
      </c>
      <c r="C388" s="1" t="s">
        <v>358</v>
      </c>
      <c r="D388" s="1" t="s">
        <v>358</v>
      </c>
      <c r="E388" s="1">
        <v>812</v>
      </c>
      <c r="F388" s="1">
        <v>5.3928149999999997</v>
      </c>
      <c r="G388" s="1">
        <v>43.268723999999999</v>
      </c>
      <c r="H388" s="3">
        <v>884</v>
      </c>
      <c r="I388" s="3">
        <v>170</v>
      </c>
      <c r="L388" s="1">
        <v>21</v>
      </c>
      <c r="M388" s="1">
        <v>5</v>
      </c>
      <c r="P388" s="1">
        <v>96</v>
      </c>
      <c r="Q388" s="1">
        <v>25</v>
      </c>
      <c r="R388" s="1">
        <v>44</v>
      </c>
      <c r="S388" s="1">
        <v>61</v>
      </c>
      <c r="T388" s="1">
        <v>26</v>
      </c>
      <c r="U388" s="1">
        <v>278</v>
      </c>
      <c r="V388" s="1">
        <v>956</v>
      </c>
      <c r="W388" s="1">
        <v>491</v>
      </c>
      <c r="X388" s="1">
        <v>4</v>
      </c>
      <c r="Y388" s="2">
        <v>0.51359832999999999</v>
      </c>
      <c r="AB388" s="1">
        <v>0</v>
      </c>
      <c r="AD388" s="1">
        <v>884</v>
      </c>
      <c r="AE388" s="1">
        <v>284</v>
      </c>
      <c r="AF388" s="2">
        <v>0.32126696999999999</v>
      </c>
      <c r="AG388" s="1">
        <f t="shared" si="6"/>
        <v>170</v>
      </c>
      <c r="AH388" s="1">
        <v>952</v>
      </c>
      <c r="AI388" s="1">
        <v>562</v>
      </c>
      <c r="AJ388" s="1">
        <v>3</v>
      </c>
      <c r="AK388" s="2">
        <v>0.59033612999999996</v>
      </c>
      <c r="AN388" s="1">
        <v>0</v>
      </c>
      <c r="AP388" s="1">
        <v>951</v>
      </c>
      <c r="AQ388" s="1">
        <v>424</v>
      </c>
      <c r="AR388" s="2">
        <v>0.44584647999999999</v>
      </c>
      <c r="AS388" s="1">
        <v>951</v>
      </c>
      <c r="AT388" s="1">
        <v>423</v>
      </c>
      <c r="AU388" s="2">
        <v>0.44479495000000002</v>
      </c>
      <c r="AV388" s="1">
        <v>954</v>
      </c>
      <c r="AW388" s="1">
        <v>448</v>
      </c>
      <c r="AX388" s="2">
        <v>0.46960168000000002</v>
      </c>
      <c r="AY388" s="1">
        <v>954</v>
      </c>
      <c r="AZ388" s="1">
        <v>340</v>
      </c>
      <c r="BA388" s="2">
        <v>0.35639412999999998</v>
      </c>
      <c r="BB388" s="1">
        <v>953</v>
      </c>
      <c r="BC388" s="1">
        <v>732</v>
      </c>
      <c r="BD388" s="2">
        <v>0.76810073000000001</v>
      </c>
      <c r="BE388" s="1">
        <v>953</v>
      </c>
      <c r="BF388" s="1">
        <v>683</v>
      </c>
      <c r="BG388" s="2">
        <v>0.71668416000000001</v>
      </c>
      <c r="BH388" s="1">
        <v>873</v>
      </c>
      <c r="BI388" s="1">
        <v>426</v>
      </c>
      <c r="BJ388" s="2">
        <v>0.48797251000000003</v>
      </c>
      <c r="BK388" s="1">
        <v>36</v>
      </c>
      <c r="BN388" s="1">
        <v>16</v>
      </c>
      <c r="BO388" s="1">
        <v>46</v>
      </c>
      <c r="BP388" s="1">
        <v>293</v>
      </c>
      <c r="BQ388" s="1">
        <v>161</v>
      </c>
      <c r="BR388" s="1">
        <v>552</v>
      </c>
      <c r="BZ388" s="1">
        <v>29</v>
      </c>
      <c r="CB388" s="1">
        <v>36</v>
      </c>
      <c r="CC388" s="1">
        <v>118</v>
      </c>
      <c r="CD388" s="1">
        <v>237</v>
      </c>
      <c r="CE388" s="1">
        <v>65</v>
      </c>
      <c r="CF388" s="1">
        <v>485</v>
      </c>
      <c r="CM388" s="1">
        <v>4</v>
      </c>
      <c r="CN388" s="1">
        <v>21</v>
      </c>
      <c r="CO388" s="1">
        <v>62</v>
      </c>
      <c r="CP388" s="1">
        <v>129</v>
      </c>
      <c r="CQ388" s="1">
        <v>22</v>
      </c>
      <c r="CT388" s="1">
        <v>168</v>
      </c>
      <c r="CW388" s="1">
        <v>406</v>
      </c>
      <c r="CY388" s="1">
        <v>132</v>
      </c>
      <c r="DA388" s="1">
        <v>262</v>
      </c>
      <c r="DC388" s="1">
        <v>394</v>
      </c>
      <c r="DD388" s="1">
        <v>32</v>
      </c>
      <c r="DE388" s="1">
        <v>4</v>
      </c>
      <c r="DF388" s="1">
        <v>7</v>
      </c>
      <c r="DI388" s="1">
        <v>16</v>
      </c>
      <c r="DJ388" s="1">
        <v>1</v>
      </c>
      <c r="DK388" s="1">
        <v>0</v>
      </c>
      <c r="DL388" s="1">
        <v>52</v>
      </c>
      <c r="DM388" s="1">
        <v>61</v>
      </c>
      <c r="DN388" s="1">
        <v>113</v>
      </c>
      <c r="DQ388" s="1">
        <v>0</v>
      </c>
      <c r="DR388" s="1">
        <v>139</v>
      </c>
      <c r="DS388" s="1">
        <v>17</v>
      </c>
      <c r="DU388" s="1">
        <v>442</v>
      </c>
      <c r="DX388" s="1">
        <v>149</v>
      </c>
      <c r="DZ388" s="1">
        <v>155</v>
      </c>
      <c r="EA388" s="1">
        <v>304</v>
      </c>
      <c r="EB388" s="1">
        <v>1</v>
      </c>
      <c r="EC388" s="1">
        <v>5</v>
      </c>
      <c r="ED388" s="1">
        <v>0</v>
      </c>
      <c r="EE388" s="1">
        <v>22</v>
      </c>
      <c r="EF388" s="1">
        <v>206</v>
      </c>
      <c r="EG388" s="1">
        <v>31</v>
      </c>
      <c r="EH388" s="1">
        <v>6</v>
      </c>
      <c r="EI388" s="1">
        <v>146</v>
      </c>
      <c r="EJ388" s="1">
        <v>152</v>
      </c>
      <c r="EK388" s="1">
        <v>147</v>
      </c>
      <c r="EL388" s="1">
        <v>6</v>
      </c>
      <c r="EM388" s="1">
        <v>722</v>
      </c>
      <c r="EN388" s="1">
        <v>198</v>
      </c>
      <c r="EO388" s="1">
        <v>417</v>
      </c>
      <c r="EP388" s="1">
        <v>615</v>
      </c>
      <c r="EQ388" s="1">
        <v>0</v>
      </c>
      <c r="ER388" s="1">
        <v>1</v>
      </c>
      <c r="ES388" s="1">
        <v>4</v>
      </c>
      <c r="ET388" s="1">
        <v>19</v>
      </c>
      <c r="EU388" s="1">
        <v>3</v>
      </c>
      <c r="EV388" s="1">
        <v>88</v>
      </c>
      <c r="EW388" s="1">
        <v>70</v>
      </c>
      <c r="EX388" s="1">
        <v>1</v>
      </c>
      <c r="EY388" s="1">
        <v>8</v>
      </c>
      <c r="EZ388" s="1">
        <v>15</v>
      </c>
      <c r="FA388" s="1">
        <v>0</v>
      </c>
      <c r="FB388" s="1">
        <v>0</v>
      </c>
      <c r="FC388" s="1">
        <v>0</v>
      </c>
      <c r="FD388" s="1">
        <v>0</v>
      </c>
      <c r="FE388" s="1">
        <v>0</v>
      </c>
      <c r="FF388" s="1">
        <v>0</v>
      </c>
      <c r="FG388" s="1">
        <v>1</v>
      </c>
      <c r="FH388" s="1">
        <v>8</v>
      </c>
      <c r="FI388" s="1">
        <v>1</v>
      </c>
      <c r="FJ388" s="1">
        <v>22</v>
      </c>
      <c r="FK388" s="1">
        <v>9</v>
      </c>
      <c r="FL388" s="1">
        <v>0</v>
      </c>
      <c r="FM388" s="1">
        <v>45</v>
      </c>
      <c r="FN388" s="1">
        <v>6</v>
      </c>
      <c r="FO388" s="1">
        <v>1</v>
      </c>
      <c r="FP388" s="1">
        <v>99</v>
      </c>
      <c r="FQ388" s="1">
        <v>0</v>
      </c>
      <c r="FR388" s="1">
        <f>SUM(Tableau17[[#This Row],[2019-T1-ALEXANDRE Audric]:[2019-T1-MARIE Florie]])</f>
        <v>401</v>
      </c>
      <c r="FS388" s="1">
        <v>46</v>
      </c>
      <c r="FT388" s="1">
        <v>329</v>
      </c>
      <c r="FU388" s="1">
        <v>0</v>
      </c>
      <c r="FV388" s="1">
        <v>177</v>
      </c>
      <c r="FW388" s="1">
        <v>0</v>
      </c>
      <c r="FX388" s="1">
        <v>552</v>
      </c>
      <c r="GD388" s="1">
        <v>0</v>
      </c>
      <c r="GE388" s="1">
        <v>118</v>
      </c>
      <c r="GF388" s="1">
        <v>237</v>
      </c>
      <c r="GG388" s="1">
        <v>0</v>
      </c>
      <c r="GH388" s="1">
        <v>130</v>
      </c>
      <c r="GI388" s="1">
        <v>0</v>
      </c>
      <c r="GJ388" s="1">
        <v>485</v>
      </c>
      <c r="GP388" s="1">
        <v>0</v>
      </c>
      <c r="GQ388" s="1">
        <v>129</v>
      </c>
      <c r="GR388" s="1">
        <v>172</v>
      </c>
      <c r="GS388" s="1">
        <v>22</v>
      </c>
      <c r="GT388" s="1">
        <v>83</v>
      </c>
      <c r="GU388" s="1">
        <v>0</v>
      </c>
      <c r="GV388" s="1">
        <v>406</v>
      </c>
      <c r="GW388" s="1">
        <v>132</v>
      </c>
      <c r="GX388" s="1">
        <v>262</v>
      </c>
      <c r="GY388" s="1">
        <v>0</v>
      </c>
      <c r="GZ388" s="1">
        <v>0</v>
      </c>
      <c r="HA388" s="1">
        <v>0</v>
      </c>
      <c r="HB388" s="1">
        <v>394</v>
      </c>
      <c r="HC388" s="1">
        <v>173</v>
      </c>
      <c r="HD388" s="1">
        <v>206</v>
      </c>
      <c r="HE388" s="1">
        <v>147</v>
      </c>
      <c r="HF388" s="1">
        <v>190</v>
      </c>
      <c r="HG388" s="1">
        <v>6</v>
      </c>
      <c r="HH388" s="1">
        <v>722</v>
      </c>
      <c r="HI388" s="1">
        <v>198</v>
      </c>
      <c r="HJ388" s="1">
        <v>0</v>
      </c>
      <c r="HK388" s="1">
        <v>417</v>
      </c>
      <c r="HL388" s="1">
        <v>0</v>
      </c>
      <c r="HM388" s="1">
        <v>0</v>
      </c>
      <c r="HN388" s="1">
        <v>615</v>
      </c>
      <c r="HO388" s="1">
        <v>103</v>
      </c>
      <c r="HP388" s="1">
        <v>76</v>
      </c>
      <c r="HQ388" s="1">
        <v>99</v>
      </c>
      <c r="HR388" s="1">
        <v>111</v>
      </c>
      <c r="HS388" s="1">
        <v>28</v>
      </c>
      <c r="HT388" s="1">
        <v>417</v>
      </c>
      <c r="HU388" s="1">
        <v>44</v>
      </c>
      <c r="HV388" s="1">
        <v>117</v>
      </c>
      <c r="HW388" s="1">
        <v>25</v>
      </c>
      <c r="HX388" s="1">
        <v>92</v>
      </c>
      <c r="HY388" s="1">
        <v>0</v>
      </c>
      <c r="HZ388" s="1">
        <v>278</v>
      </c>
      <c r="IA388" s="1">
        <v>69</v>
      </c>
      <c r="IB388" s="1">
        <v>113</v>
      </c>
      <c r="IC388" s="1">
        <v>139</v>
      </c>
      <c r="ID388" s="1">
        <v>117</v>
      </c>
      <c r="IE388" s="1">
        <v>4</v>
      </c>
      <c r="IF388" s="1">
        <v>442</v>
      </c>
      <c r="IG388" s="1">
        <v>0</v>
      </c>
      <c r="IH388" s="1">
        <v>149</v>
      </c>
      <c r="II388" s="1">
        <v>155</v>
      </c>
      <c r="IJ388" s="1">
        <v>0</v>
      </c>
      <c r="IK388" s="1">
        <v>0</v>
      </c>
      <c r="IL388" s="1">
        <v>304</v>
      </c>
      <c r="IM388" s="26">
        <f>IFERROR(Tableau17[[#This Row],[LDIV]]/Tableau17[[#This Row],[Total général]],"")</f>
        <v>0</v>
      </c>
      <c r="IN388" s="26">
        <f>IFERROR(Tableau17[[#This Row],[LDVC]]/Tableau17[[#This Row],[Total général]],"")</f>
        <v>0</v>
      </c>
      <c r="IO388" s="26">
        <f>IFERROR(Tableau17[[#This Row],[LDVD]]/Tableau17[[#This Row],[Total général]],"")</f>
        <v>7.5539568345323743E-2</v>
      </c>
      <c r="IP388" s="26">
        <f>IFERROR(Tableau17[[#This Row],[LDVG]]/Tableau17[[#This Row],[Total général]],"")</f>
        <v>1.7985611510791366E-2</v>
      </c>
      <c r="IQ388" s="26">
        <f>IFERROR(Tableau17[[#This Row],[LEXD]]/Tableau17[[#This Row],[Total général]],"")</f>
        <v>0</v>
      </c>
      <c r="IR388" s="26">
        <f>IFERROR(Tableau17[[#This Row],[LEXG]]/Tableau17[[#This Row],[Total général]],"")</f>
        <v>0</v>
      </c>
      <c r="IS388" s="26">
        <f>IFERROR(Tableau17[[#This Row],[LLR]]/Tableau17[[#This Row],[Total général]],"")</f>
        <v>0.34532374100719426</v>
      </c>
      <c r="IT388" s="26">
        <f>IFERROR(Tableau17[[#This Row],[LREM]]/Tableau17[[#This Row],[Total général]],"")</f>
        <v>8.9928057553956831E-2</v>
      </c>
      <c r="IU388" s="26">
        <f>IFERROR(Tableau17[[#This Row],[LRN]]/Tableau17[[#This Row],[Total général]],"")</f>
        <v>0.15827338129496402</v>
      </c>
      <c r="IV388" s="26">
        <f>IFERROR(Tableau17[[#This Row],[LUG]]/Tableau17[[#This Row],[Total général]],"")</f>
        <v>0.21942446043165467</v>
      </c>
      <c r="IW388" s="26">
        <f>IFERROR(Tableau17[[#This Row],[LVEC]]/Tableau17[[#This Row],[Total général]],"")</f>
        <v>9.3525179856115109E-2</v>
      </c>
      <c r="IX388" s="26">
        <f>IFERROR(Tableau17[[#This Row],[2008-T1-LCMD]]/Tableau17[[#This Row],[2008-T1-TOTAL]],"")</f>
        <v>6.5217391304347824E-2</v>
      </c>
      <c r="IY388" s="26">
        <f>IFERROR(Tableau17[[#This Row],[2008-T1-LDVD]]/Tableau17[[#This Row],[2008-T1-TOTAL]],"")</f>
        <v>0</v>
      </c>
      <c r="IZ388" s="26">
        <f>IFERROR(Tableau17[[#This Row],[2008-T1-LEXD]]/Tableau17[[#This Row],[2008-T1-TOTAL]],"")</f>
        <v>0</v>
      </c>
      <c r="JA388" s="26">
        <f>IFERROR(Tableau17[[#This Row],[2008-T1-LEXG]]/Tableau17[[#This Row],[2008-T1-TOTAL]],"")</f>
        <v>2.8985507246376812E-2</v>
      </c>
      <c r="JB388" s="26">
        <f>IFERROR(Tableau17[[#This Row],[2008-T1-LFN]]/Tableau17[[#This Row],[2008-T1-TOTAL]],"")</f>
        <v>8.3333333333333329E-2</v>
      </c>
      <c r="JC388" s="26">
        <f>IFERROR(Tableau17[[#This Row],[2008-T1-LMAJ]]/Tableau17[[#This Row],[2008-T1-TOTAL]],"")</f>
        <v>0.53079710144927539</v>
      </c>
      <c r="JD388" s="26">
        <f>IFERROR(Tableau17[[#This Row],[2008-T1-LUG]]/Tableau17[[#This Row],[2008-T1-TOTAL]],"")</f>
        <v>0.29166666666666669</v>
      </c>
      <c r="JE388" s="26" t="str">
        <f>IFERROR(Tableau17[[#This Row],[2008-T2-LFN]]/Tableau17[[#This Row],[2008-T2-TOTAL]],"")</f>
        <v/>
      </c>
      <c r="JF388" s="26" t="str">
        <f>IFERROR(Tableau17[[#This Row],[2008-T2-LGC]]/Tableau17[[#This Row],[2008-T2-TOTAL]],"")</f>
        <v/>
      </c>
      <c r="JG388" s="26" t="str">
        <f>IFERROR(Tableau17[[#This Row],[2008-T2-LMAJ]]/Tableau17[[#This Row],[2008-T2-TOTAL]],"")</f>
        <v/>
      </c>
      <c r="JH388" s="26" t="str">
        <f>IFERROR(Tableau17[[#This Row],[2008-T2-LUG]]/Tableau17[[#This Row],[2008-T2-TOTAL]],"")</f>
        <v/>
      </c>
      <c r="JI388" s="26">
        <f>IFERROR(Tableau17[[#This Row],[2014-T1-LDIV]]/Tableau17[[#This Row],[2014-T1-TOTAL]],"")</f>
        <v>0</v>
      </c>
      <c r="JJ388" s="26">
        <f>IFERROR(Tableau17[[#This Row],[2014-T1-LDVD]]/Tableau17[[#This Row],[2014-T1-TOTAL]],"")</f>
        <v>0</v>
      </c>
      <c r="JK388" s="26">
        <f>IFERROR(Tableau17[[#This Row],[2014-T1-LDVG]]/Tableau17[[#This Row],[2014-T1-TOTAL]],"")</f>
        <v>5.9793814432989693E-2</v>
      </c>
      <c r="JL388" s="26">
        <f>IFERROR(Tableau17[[#This Row],[2014-T1-LEXG]]/Tableau17[[#This Row],[2014-T1-TOTAL]],"")</f>
        <v>0</v>
      </c>
      <c r="JM388" s="26">
        <f>IFERROR(Tableau17[[#This Row],[2014-T1-LFG]]/Tableau17[[#This Row],[2014-T1-TOTAL]],"")</f>
        <v>7.422680412371134E-2</v>
      </c>
      <c r="JN388" s="26">
        <f>IFERROR(Tableau17[[#This Row],[2014-T1-LFN]]/Tableau17[[#This Row],[2014-T1-TOTAL]],"")</f>
        <v>0.24329896907216494</v>
      </c>
      <c r="JO388" s="26">
        <f>IFERROR(Tableau17[[#This Row],[2014-T1-LUD]]/Tableau17[[#This Row],[2014-T1-TOTAL]],"")</f>
        <v>0.48865979381443297</v>
      </c>
      <c r="JP388" s="26">
        <f>IFERROR(Tableau17[[#This Row],[2014-T1-LUG]]/Tableau17[[#This Row],[2014-T1-TOTAL]],"")</f>
        <v>0.13402061855670103</v>
      </c>
      <c r="JQ388" s="26" t="str">
        <f>IFERROR(Tableau17[[#This Row],[2014-T2-LFN]]/Tableau17[[#This Row],[2014-T2-TOTAL]],"")</f>
        <v/>
      </c>
      <c r="JR388" s="26" t="str">
        <f>IFERROR(Tableau17[[#This Row],[2014-T2-LUD]]/Tableau17[[#This Row],[2014-T2-TOTAL]],"")</f>
        <v/>
      </c>
      <c r="JS388" s="26" t="str">
        <f>IFERROR(Tableau17[[#This Row],[2014-T2-LUG]]/Tableau17[[#This Row],[2014-T2-TOTAL]],"")</f>
        <v/>
      </c>
      <c r="JT388" s="26">
        <f>IFERROR(Tableau17[[#This Row],[2015-T1-BC-DIV]]/Tableau17[[#This Row],[2015-T1-TOTAL]],"")</f>
        <v>0</v>
      </c>
      <c r="JU388" s="26">
        <f>IFERROR(Tableau17[[#This Row],[2015-T1-BC-DLF]]/Tableau17[[#This Row],[2015-T1-TOTAL]],"")</f>
        <v>0</v>
      </c>
      <c r="JV388" s="26">
        <f>IFERROR(Tableau17[[#This Row],[2015-T1-BC-DVD]]/Tableau17[[#This Row],[2015-T1-TOTAL]],"")</f>
        <v>9.852216748768473E-3</v>
      </c>
      <c r="JW388" s="26">
        <f>IFERROR(Tableau17[[#This Row],[2015-T1-BC-DVG]]/Tableau17[[#This Row],[2015-T1-TOTAL]],"")</f>
        <v>5.1724137931034482E-2</v>
      </c>
      <c r="JX388" s="26">
        <f>IFERROR(Tableau17[[#This Row],[2015-T1-BC-FG]]/Tableau17[[#This Row],[2015-T1-TOTAL]],"")</f>
        <v>0.15270935960591134</v>
      </c>
      <c r="JY388" s="26">
        <f>IFERROR(Tableau17[[#This Row],[2015-T1-BC-FN]]/Tableau17[[#This Row],[2015-T1-TOTAL]],"")</f>
        <v>0.31773399014778325</v>
      </c>
      <c r="JZ388" s="26">
        <f>IFERROR(Tableau17[[#This Row],[2015-T1-BC-MDM]]/Tableau17[[#This Row],[2015-T1-TOTAL]],"")</f>
        <v>5.4187192118226604E-2</v>
      </c>
      <c r="KA388" s="26">
        <f>IFERROR(Tableau17[[#This Row],[2015-T1-BC-RDG]]/Tableau17[[#This Row],[2015-T1-TOTAL]],"")</f>
        <v>0</v>
      </c>
      <c r="KB388" s="26">
        <f>IFERROR(Tableau17[[#This Row],[2015-T1-BC-SOC]]/Tableau17[[#This Row],[2015-T1-TOTAL]],"")</f>
        <v>0</v>
      </c>
      <c r="KC388" s="26">
        <f>IFERROR(Tableau17[[#This Row],[2015-T1-BC-UD]]/Tableau17[[#This Row],[2015-T1-TOTAL]],"")</f>
        <v>0.41379310344827586</v>
      </c>
      <c r="KD388" s="26">
        <f>IFERROR(Tableau17[[#This Row],[2015-T1-BC-UG]]/Tableau17[[#This Row],[2015-T1-TOTAL]],"")</f>
        <v>0</v>
      </c>
      <c r="KE388" s="26">
        <f>IFERROR(Tableau17[[#This Row],[2015-T1-BC-VEC]]/Tableau17[[#This Row],[2015-T1-TOTAL]],"")</f>
        <v>0</v>
      </c>
      <c r="KF388" s="26">
        <f>IFERROR(Tableau17[[#This Row],[2015-T2-BC-DVG]]/Tableau17[[#This Row],[2015-T2-TOTAL]],"")</f>
        <v>0</v>
      </c>
      <c r="KG388" s="26">
        <f>IFERROR(Tableau17[[#This Row],[2015-T2-BC-FN]]/Tableau17[[#This Row],[2015-T2-TOTAL]],"")</f>
        <v>0.3350253807106599</v>
      </c>
      <c r="KH388" s="26">
        <f>IFERROR(Tableau17[[#This Row],[2015-T2-BC-SOC]]/Tableau17[[#This Row],[2015-T2-TOTAL]],"")</f>
        <v>0</v>
      </c>
      <c r="KI388" s="26">
        <f>IFERROR(Tableau17[[#This Row],[2015-T2-BC-UD]]/Tableau17[[#This Row],[2015-T2-TOTAL]],"")</f>
        <v>0.6649746192893401</v>
      </c>
      <c r="KJ388" s="26">
        <f>IFERROR(Tableau17[[#This Row],[2015-T2-BC-UG]]/Tableau17[[#This Row],[2015-T2-TOTAL]],"")</f>
        <v>0</v>
      </c>
      <c r="KK388" s="26">
        <f>IFERROR(Tableau17[[#This Row],[2017 (L)-T1-COM]]/Tableau17[[#This Row],[2017 (L)-T1-TOTAL]],"")</f>
        <v>7.2398190045248875E-2</v>
      </c>
      <c r="KL388" s="26">
        <f>IFERROR(Tableau17[[#This Row],[2017 (L)-T1-DIV]]/Tableau17[[#This Row],[2017 (L)-T1-TOTAL]],"")</f>
        <v>9.0497737556561094E-3</v>
      </c>
      <c r="KM388" s="26">
        <f>IFERROR(Tableau17[[#This Row],[2017 (L)-T1-DLF]]/Tableau17[[#This Row],[2017 (L)-T1-TOTAL]],"")</f>
        <v>1.5837104072398189E-2</v>
      </c>
      <c r="KN388" s="26">
        <f>IFERROR(Tableau17[[#This Row],[2017 (L)-T1-DVD]]/Tableau17[[#This Row],[2017 (L)-T1-TOTAL]],"")</f>
        <v>0</v>
      </c>
      <c r="KO388" s="26">
        <f>IFERROR(Tableau17[[#This Row],[2017 (L)-T1-DVG]]/Tableau17[[#This Row],[2017 (L)-T1-TOTAL]],"")</f>
        <v>0</v>
      </c>
      <c r="KP388" s="26">
        <f>IFERROR(Tableau17[[#This Row],[2017 (L)-T1-ECO]]/Tableau17[[#This Row],[2017 (L)-T1-TOTAL]],"")</f>
        <v>3.6199095022624438E-2</v>
      </c>
      <c r="KQ388" s="26">
        <f>IFERROR(Tableau17[[#This Row],[2017 (L)-T1-EXD]]/Tableau17[[#This Row],[2017 (L)-T1-TOTAL]],"")</f>
        <v>2.2624434389140274E-3</v>
      </c>
      <c r="KR388" s="26">
        <f>IFERROR(Tableau17[[#This Row],[2017 (L)-T1-EXG]]/Tableau17[[#This Row],[2017 (L)-T1-TOTAL]],"")</f>
        <v>0</v>
      </c>
      <c r="KS388" s="26">
        <f>IFERROR(Tableau17[[#This Row],[2017 (L)-T1-FI]]/Tableau17[[#This Row],[2017 (L)-T1-TOTAL]],"")</f>
        <v>0.11764705882352941</v>
      </c>
      <c r="KT388" s="26">
        <f>IFERROR(Tableau17[[#This Row],[2017 (L)-T1-FN]]/Tableau17[[#This Row],[2017 (L)-T1-TOTAL]],"")</f>
        <v>0.13800904977375567</v>
      </c>
      <c r="KU388" s="26">
        <f>IFERROR(Tableau17[[#This Row],[2017 (L)-T1-LR]]/Tableau17[[#This Row],[2017 (L)-T1-TOTAL]],"")</f>
        <v>0.25565610859728505</v>
      </c>
      <c r="KV388" s="26">
        <f>IFERROR(Tableau17[[#This Row],[2017 (L)-T1-MDM]]/Tableau17[[#This Row],[2017 (L)-T1-TOTAL]],"")</f>
        <v>0</v>
      </c>
      <c r="KW388" s="26">
        <f>IFERROR(Tableau17[[#This Row],[2017 (L)-T1-RDG]]/Tableau17[[#This Row],[2017 (L)-T1-TOTAL]],"")</f>
        <v>0</v>
      </c>
      <c r="KX388" s="26">
        <f>IFERROR(Tableau17[[#This Row],[2017 (L)-T1-REG]]/Tableau17[[#This Row],[2017 (L)-T1-TOTAL]],"")</f>
        <v>0</v>
      </c>
      <c r="KY388" s="26">
        <f>IFERROR(Tableau17[[#This Row],[2017 (L)-T1-REM]]/Tableau17[[#This Row],[2017 (L)-T1-TOTAL]],"")</f>
        <v>0.31447963800904977</v>
      </c>
      <c r="KZ388" s="26">
        <f>IFERROR(Tableau17[[#This Row],[2017 (L)-T1-SOC]]/Tableau17[[#This Row],[2017 (L)-T1-TOTAL]],"")</f>
        <v>3.8461538461538464E-2</v>
      </c>
      <c r="LA388" s="26">
        <f>IFERROR(Tableau17[[#This Row],[2017 (L)-T1-UDI]]/Tableau17[[#This Row],[2017 (L)-T1-TOTAL]],"")</f>
        <v>0</v>
      </c>
      <c r="LB388" s="26">
        <f>IFERROR(Tableau17[[#This Row],[2017 (L)-T2-FI]]/Tableau17[[#This Row],[2017 (L)-T2-TOTAL]],"")</f>
        <v>0</v>
      </c>
      <c r="LC388" s="26">
        <f>IFERROR(Tableau17[[#This Row],[2017 (L)-T2-FN]]/Tableau17[[#This Row],[2017 (L)-T2-TOTAL]],"")</f>
        <v>0</v>
      </c>
      <c r="LD388" s="26">
        <f>IFERROR(Tableau17[[#This Row],[2017 (L)-T2-LR]]/Tableau17[[#This Row],[2017 (L)-T2-TOTAL]],"")</f>
        <v>0.49013157894736842</v>
      </c>
      <c r="LE388" s="26">
        <f>IFERROR(Tableau17[[#This Row],[2017 (L)-T2-MDM]]/Tableau17[[#This Row],[2017 (L)-T2-TOTAL]],"")</f>
        <v>0</v>
      </c>
      <c r="LF388" s="26">
        <f>IFERROR(Tableau17[[#This Row],[2017 (L)-T2-REM]]/Tableau17[[#This Row],[2017 (L)-T2-TOTAL]],"")</f>
        <v>0.50986842105263153</v>
      </c>
      <c r="LG388" s="26">
        <f>IFERROR(Tableau17[[#This Row],[2017-T1-ARTHAUD Nathalie]]/Tableau17[[#This Row],[2017-T1-TOTAL]],"")</f>
        <v>1.3850415512465374E-3</v>
      </c>
      <c r="LH388" s="26">
        <f>IFERROR(Tableau17[[#This Row],[2017-T1-ASSELINEAU Fran]]/Tableau17[[#This Row],[2017-T1-TOTAL]],"")</f>
        <v>6.9252077562326868E-3</v>
      </c>
      <c r="LI388" s="26">
        <f>IFERROR(Tableau17[[#This Row],[2017-T1-CHEMINADE Jacques]]/Tableau17[[#This Row],[2017-T1-TOTAL]],"")</f>
        <v>0</v>
      </c>
      <c r="LJ388" s="26">
        <f>IFERROR(Tableau17[[#This Row],[2017-T1-DUPONT-AIGNAN Nicolas]]/Tableau17[[#This Row],[2017-T1-TOTAL]],"")</f>
        <v>3.0470914127423823E-2</v>
      </c>
      <c r="LK388" s="26">
        <f>IFERROR(Tableau17[[#This Row],[2017-T1-FILLON Fran]]/Tableau17[[#This Row],[2017-T1-TOTAL]],"")</f>
        <v>0.2853185595567867</v>
      </c>
      <c r="LL388" s="26">
        <f>IFERROR(Tableau17[[#This Row],[2017-T1-HAMON Beno]]/Tableau17[[#This Row],[2017-T1-TOTAL]],"")</f>
        <v>4.2936288088642659E-2</v>
      </c>
      <c r="LM388" s="26">
        <f>IFERROR(Tableau17[[#This Row],[2017-T1-LASSALLE Jean]]/Tableau17[[#This Row],[2017-T1-TOTAL]],"")</f>
        <v>8.3102493074792248E-3</v>
      </c>
      <c r="LN388" s="26">
        <f>IFERROR(Tableau17[[#This Row],[2017-T1-LE PEN Marine]]/Tableau17[[#This Row],[2017-T1-TOTAL]],"")</f>
        <v>0.20221606648199447</v>
      </c>
      <c r="LO388" s="26">
        <f>IFERROR(Tableau17[[#This Row],[2017-T1-M Jean-Luc]]/Tableau17[[#This Row],[2017-T1-TOTAL]],"")</f>
        <v>0.21052631578947367</v>
      </c>
      <c r="LP388" s="26">
        <f>IFERROR(Tableau17[[#This Row],[2017-T1-MACRON Emmanuel]]/Tableau17[[#This Row],[2017-T1-TOTAL]],"")</f>
        <v>0.203601108033241</v>
      </c>
      <c r="LQ388" s="26">
        <f>IFERROR(Tableau17[[#This Row],[2017-T1-POUTOU Philippe]]/Tableau17[[#This Row],[2017-T1-TOTAL]],"")</f>
        <v>8.3102493074792248E-3</v>
      </c>
      <c r="LR388" s="26">
        <f>IFERROR(Tableau17[[#This Row],[2017-T2-LE PEN Marine]]/Tableau17[[#This Row],[2017-T2-TOTAL]],"")</f>
        <v>0.32195121951219513</v>
      </c>
      <c r="LS388" s="26">
        <f>IFERROR(Tableau17[[#This Row],[2017-T2-MACRON Emmanuel]]/Tableau17[[#This Row],[2017-T2-TOTAL]],"")</f>
        <v>0.67804878048780493</v>
      </c>
      <c r="LT388" s="26">
        <f>IFERROR(Tableau17[[#This Row],[2019-T1-ALEXANDRE Audric]]/Tableau17[[#This Row],[2019-T1-TOTAL]],"")</f>
        <v>0</v>
      </c>
      <c r="LU388" s="26">
        <f>IFERROR(Tableau17[[#This Row],[2019-T1-ARTHAUD Nathalie]]/Tableau17[[#This Row],[2019-T1-TOTAL]],"")</f>
        <v>2.4937655860349127E-3</v>
      </c>
      <c r="LV388" s="26">
        <f>IFERROR(Tableau17[[#This Row],[2019-T1-ASSELINEAU François]]/Tableau17[[#This Row],[2019-T1-TOTAL]],"")</f>
        <v>9.9750623441396506E-3</v>
      </c>
      <c r="LW388" s="26">
        <f>IFERROR(Tableau17[[#This Row],[2019-T1-AUBRY Manon]]/Tableau17[[#This Row],[2019-T1-TOTAL]],"")</f>
        <v>4.738154613466334E-2</v>
      </c>
      <c r="LX388" s="26">
        <f>IFERROR(Tableau17[[#This Row],[2019-T1-AZERGUI Nagib]]/Tableau17[[#This Row],[2019-T1-TOTAL]],"")</f>
        <v>7.481296758104738E-3</v>
      </c>
      <c r="LY388" s="26">
        <f>IFERROR(Tableau17[[#This Row],[2019-T1-BARDELLA Jordan]]/Tableau17[[#This Row],[2019-T1-TOTAL]],"")</f>
        <v>0.21945137157107231</v>
      </c>
      <c r="LZ388" s="26">
        <f>IFERROR(Tableau17[[#This Row],[2019-T1-BELLAMY François-Xavier]]/Tableau17[[#This Row],[2019-T1-TOTAL]],"")</f>
        <v>0.1745635910224439</v>
      </c>
      <c r="MA388" s="26">
        <f>IFERROR(Tableau17[[#This Row],[2019-T1-BIDOU Olivier]]/Tableau17[[#This Row],[2019-T1-TOTAL]],"")</f>
        <v>2.4937655860349127E-3</v>
      </c>
      <c r="MB388" s="26">
        <f>IFERROR(Tableau17[[#This Row],[2019-T1-BOURG Dominique]]/Tableau17[[#This Row],[2019-T1-TOTAL]],"")</f>
        <v>1.9950124688279301E-2</v>
      </c>
      <c r="MC388" s="26">
        <f>IFERROR(Tableau17[[#This Row],[2019-T1-BROSSAT Ian]]/Tableau17[[#This Row],[2019-T1-TOTAL]],"")</f>
        <v>3.7406483790523692E-2</v>
      </c>
      <c r="MD388" s="26">
        <f>IFERROR(Tableau17[[#This Row],[2019-T1-CAILLAUD Sophie]]/Tableau17[[#This Row],[2019-T1-TOTAL]],"")</f>
        <v>0</v>
      </c>
      <c r="ME388" s="26">
        <f>IFERROR(Tableau17[[#This Row],[2019-T1-CAMUS Renaud]]/Tableau17[[#This Row],[2019-T1-TOTAL]],"")</f>
        <v>0</v>
      </c>
      <c r="MF388" s="26">
        <f>IFERROR(Tableau17[[#This Row],[2019-T1-CHALENÇON Christophe]]/Tableau17[[#This Row],[2019-T1-TOTAL]],"")</f>
        <v>0</v>
      </c>
      <c r="MG388" s="26">
        <f>IFERROR(Tableau17[[#This Row],[2019-T1-CORBET Cathy Denise Ginette]]/Tableau17[[#This Row],[2019-T1-TOTAL]],"")</f>
        <v>0</v>
      </c>
      <c r="MH388" s="26">
        <f>IFERROR(Tableau17[[#This Row],[2019-T1-DE PREVOISIN Robert]]/Tableau17[[#This Row],[2019-T1-TOTAL]],"")</f>
        <v>0</v>
      </c>
      <c r="MI388" s="26">
        <f>IFERROR(Tableau17[[#This Row],[2019-T1-DELFEL Thérèse]]/Tableau17[[#This Row],[2019-T1-TOTAL]],"")</f>
        <v>0</v>
      </c>
      <c r="MJ388" s="26">
        <f>IFERROR(Tableau17[[#This Row],[2019-T1-DIEUMEGARD Pierre]]/Tableau17[[#This Row],[2019-T1-TOTAL]],"")</f>
        <v>2.4937655860349127E-3</v>
      </c>
      <c r="MK388" s="26">
        <f>IFERROR(Tableau17[[#This Row],[2019-T1-DUPONT-AIGNAN Nicolas]]/Tableau17[[#This Row],[2019-T1-TOTAL]],"")</f>
        <v>1.9950124688279301E-2</v>
      </c>
      <c r="ML388" s="26">
        <f>IFERROR(Tableau17[[#This Row],[2019-T1-GERNIGON Yves]]/Tableau17[[#This Row],[2019-T1-TOTAL]],"")</f>
        <v>2.4937655860349127E-3</v>
      </c>
      <c r="MM388" s="26">
        <f>IFERROR(Tableau17[[#This Row],[2019-T1-GLUCKSMANN Raphaël]]/Tableau17[[#This Row],[2019-T1-TOTAL]],"")</f>
        <v>5.4862842892768077E-2</v>
      </c>
      <c r="MN388" s="26">
        <f>IFERROR(Tableau17[[#This Row],[2019-T1-HAMON Benoît]]/Tableau17[[#This Row],[2019-T1-TOTAL]],"")</f>
        <v>2.2443890274314215E-2</v>
      </c>
      <c r="MO388" s="26">
        <f>IFERROR(Tableau17[[#This Row],[2019-T1-HELGEN Gilles]]/Tableau17[[#This Row],[2019-T1-TOTAL]],"")</f>
        <v>0</v>
      </c>
      <c r="MP388" s="26">
        <f>IFERROR(Tableau17[[#This Row],[2019-T1-JADOT Yannick]]/Tableau17[[#This Row],[2019-T1-TOTAL]],"")</f>
        <v>0.11221945137157108</v>
      </c>
      <c r="MQ388" s="26">
        <f>IFERROR(Tableau17[[#This Row],[2019-T1-LAGARDE Jean-Christophe]]/Tableau17[[#This Row],[2019-T1-TOTAL]],"")</f>
        <v>1.4962593516209476E-2</v>
      </c>
      <c r="MR388" s="26">
        <f>IFERROR(Tableau17[[#This Row],[2019-T1-LALANNE Francis]]/Tableau17[[#This Row],[2019-T1-TOTAL]],"")</f>
        <v>2.4937655860349127E-3</v>
      </c>
      <c r="MS388" s="26">
        <f>IFERROR(Tableau17[[#This Row],[2019-T1-LOISEAU Nathalie]]/Tableau17[[#This Row],[2019-T1-TOTAL]],"")</f>
        <v>0.24688279301745636</v>
      </c>
      <c r="MT388" s="26">
        <f>IFERROR(Tableau17[[#This Row],[2019-T1-MARIE Florie]]/Tableau17[[#This Row],[2019-T1-TOTAL]],"")</f>
        <v>0</v>
      </c>
      <c r="MU388" s="26">
        <f>IFERROR(Tableau17[[#This Row],[2008-T1-MACROEXTRDROITE]]/Tableau17[[#This Row],[2008-T1-MACROTOTALE]],"")</f>
        <v>8.3333333333333329E-2</v>
      </c>
      <c r="MV388" s="26">
        <f>IFERROR(Tableau17[[#This Row],[2008-T1-MACRODROITE]]/Tableau17[[#This Row],[2008-T1-MACROTOTALE]],"")</f>
        <v>0.59601449275362317</v>
      </c>
      <c r="MW388" s="26">
        <f>IFERROR(Tableau17[[#This Row],[2008-T1-MACROCENTRE]]/Tableau17[[#This Row],[2008-T1-MACROTOTALE]],"")</f>
        <v>0</v>
      </c>
      <c r="MX388" s="26">
        <f>IFERROR(Tableau17[[#This Row],[2008-T1-MACROGAUCHE]]/Tableau17[[#This Row],[2008-T1-MACROTOTALE]],"")</f>
        <v>0.32065217391304346</v>
      </c>
      <c r="MY388" s="26">
        <f>IFERROR(Tableau17[[#This Row],[2008-T1-MACROAUTRE]]/Tableau17[[#This Row],[2008-T1-MACROTOTALE]],"")</f>
        <v>0</v>
      </c>
      <c r="MZ388" s="26" t="str">
        <f>IFERROR(Tableau17[[#This Row],[2008-T2-MACROEXTRDROITE]]/Tableau17[[#This Row],[2008-T2-MACROTOTALE]],"")</f>
        <v/>
      </c>
      <c r="NA388" s="26" t="str">
        <f>IFERROR(Tableau17[[#This Row],[2008-T2-MACRODROITE]]/Tableau17[[#This Row],[2008-T2-MACROTOTALE]],"")</f>
        <v/>
      </c>
      <c r="NB388" s="26" t="str">
        <f>IFERROR(Tableau17[[#This Row],[2008-T2-MACROCENTRE]]/Tableau17[[#This Row],[2008-T2-MACROTOTALE]],"")</f>
        <v/>
      </c>
      <c r="NC388" s="26" t="str">
        <f>IFERROR(Tableau17[[#This Row],[2008-T2-MACROGAUCHE]]/Tableau17[[#This Row],[2008-T2-MACROTOTALE]],"")</f>
        <v/>
      </c>
      <c r="ND388" s="26" t="str">
        <f>IFERROR(Tableau17[[#This Row],[2008-T2-MACROAUTRE]]/Tableau17[[#This Row],[2008-T2-MACROTOTALE]],"")</f>
        <v/>
      </c>
      <c r="NE388" s="26">
        <f>IFERROR(Tableau17[[#This Row],[2014-T1-MACROEXTRDROITE]]/Tableau17[[#This Row],[2014-T1-MACROTOTALE]],"")</f>
        <v>0.24329896907216494</v>
      </c>
      <c r="NF388" s="26">
        <f>IFERROR(Tableau17[[#This Row],[2014-T1-MACRODROITE]]/Tableau17[[#This Row],[2014-T1-MACROTOTALE]],"")</f>
        <v>0.48865979381443297</v>
      </c>
      <c r="NG388" s="26">
        <f>IFERROR(Tableau17[[#This Row],[2014-T1-MACROCENTRE]]/Tableau17[[#This Row],[2014-T1-MACROTOTALE]],"")</f>
        <v>0</v>
      </c>
      <c r="NH388" s="26">
        <f>IFERROR(Tableau17[[#This Row],[2014-T1-MACROGAUCHE]]/Tableau17[[#This Row],[2014-T1-MACROTOTALE]],"")</f>
        <v>0.26804123711340205</v>
      </c>
      <c r="NI388" s="26">
        <f>IFERROR(Tableau17[[#This Row],[2014-T1-MACROAUTRE]]/Tableau17[[#This Row],[2014-T1-MACROTOTALE]],"")</f>
        <v>0</v>
      </c>
      <c r="NJ388" s="26" t="str">
        <f>IFERROR(Tableau17[[#This Row],[2014-T2-MACROEXTRDROITE]]/Tableau17[[#This Row],[2014-T2-MACROTOTALE]],"")</f>
        <v/>
      </c>
      <c r="NK388" s="26" t="str">
        <f>IFERROR(Tableau17[[#This Row],[2014-T2-MACRODROITE]]/Tableau17[[#This Row],[2014-T2-MACROTOTALE]],"")</f>
        <v/>
      </c>
      <c r="NL388" s="26" t="str">
        <f>IFERROR(Tableau17[[#This Row],[2014-T2-MACROCENTRE]]/Tableau17[[#This Row],[2014-T2-MACROTOTALE]],"")</f>
        <v/>
      </c>
      <c r="NM388" s="26" t="str">
        <f>IFERROR(Tableau17[[#This Row],[2014-T2-MACROGAUCHE]]/Tableau17[[#This Row],[2014-T2-MACROTOTALE]],"")</f>
        <v/>
      </c>
      <c r="NN388" s="26" t="str">
        <f>IFERROR(Tableau17[[#This Row],[2014-T2-MACROAUTRE]]/Tableau17[[#This Row],[2014-T2-MACROTOTALE]],"")</f>
        <v/>
      </c>
      <c r="NO388" s="26">
        <f>IFERROR( Tableau17[[#This Row],[2015-T1-MACROEXTRDROITE]]/Tableau17[[#This Row],[2015-T1-MACROTOTALE]],"")</f>
        <v>0.31773399014778325</v>
      </c>
      <c r="NP388" s="26">
        <f>IFERROR(Tableau17[[#This Row],[2015-T1-MACRODROITE]]/Tableau17[[#This Row],[2015-T1-MACROTOTALE]],"")</f>
        <v>0.42364532019704432</v>
      </c>
      <c r="NQ388" s="26">
        <f>IFERROR(Tableau17[[#This Row],[2015-T1-MACROCENTRE]]/Tableau17[[#This Row],[2015-T1-MACROTOTALE]],"")</f>
        <v>5.4187192118226604E-2</v>
      </c>
      <c r="NR388" s="26">
        <f>IFERROR(Tableau17[[#This Row],[2015-T1-MACROGAUCHE]]/Tableau17[[#This Row],[2015-T1-MACROTOTALE]],"")</f>
        <v>0.20443349753694581</v>
      </c>
      <c r="NS388" s="26">
        <f>IFERROR(Tableau17[[#This Row],[2015-T1-MACROAUTRE]]/Tableau17[[#This Row],[2015-T1-MACROTOTALE]],"")</f>
        <v>0</v>
      </c>
      <c r="NT388" s="26">
        <f>IFERROR(Tableau17[[#This Row],[2015-T2-MACROEXTRDROITE]]/Tableau17[[#This Row],[2015-T2-MACROTOTALE]],"")</f>
        <v>0.3350253807106599</v>
      </c>
      <c r="NU388" s="26">
        <f>IFERROR(Tableau17[[#This Row],[2015-T2-MACRODROITE]]/Tableau17[[#This Row],[2015-T2-MACROTOTALE]],"")</f>
        <v>0.6649746192893401</v>
      </c>
      <c r="NV388" s="26">
        <f>IFERROR(Tableau17[[#This Row],[2015-T2-MACROCENTRE]]/Tableau17[[#This Row],[2015-T2-MACROTOTALE]],"")</f>
        <v>0</v>
      </c>
      <c r="NW388" s="26">
        <f>IFERROR(Tableau17[[#This Row],[2015-T2-MACROGAUCHE]]/Tableau17[[#This Row],[2015-T2-MACROTOTALE]],"")</f>
        <v>0</v>
      </c>
      <c r="NX388" s="26">
        <f>IFERROR(Tableau17[[#This Row],[2015-T2-MACROAUTRE]]/Tableau17[[#This Row],[2015-T2-MACROTOTALE]],"")</f>
        <v>0</v>
      </c>
      <c r="NY388" s="26">
        <f>IFERROR(Tableau17[[#This Row],[2017-T1-MACROEXTRDROITE]]/Tableau17[[#This Row],[2017-T1-MACROTOTALE]],"")</f>
        <v>0.23961218836565096</v>
      </c>
      <c r="NZ388" s="26">
        <f>IFERROR(Tableau17[[#This Row],[2017-T1-MACRODROITE]]/Tableau17[[#This Row],[2017-T1-MACROTOTALE]],"")</f>
        <v>0.2853185595567867</v>
      </c>
      <c r="OA388" s="26">
        <f>IFERROR(Tableau17[[#This Row],[2017-T1-MACROCENTRE]]/Tableau17[[#This Row],[2017-T1-MACROTOTALE]],"")</f>
        <v>0.203601108033241</v>
      </c>
      <c r="OB388" s="26">
        <f>IFERROR(Tableau17[[#This Row],[2017-T1-MACROGAUCHE]]/Tableau17[[#This Row],[2017-T1-MACROTOTALE]],"")</f>
        <v>0.26315789473684209</v>
      </c>
      <c r="OC388" s="26">
        <f>IFERROR(Tableau17[[#This Row],[2017-T1-MACROAUTRE]]/Tableau17[[#This Row],[2017-T1-MACROTOTALE]],"")</f>
        <v>8.3102493074792248E-3</v>
      </c>
      <c r="OD388" s="26">
        <f>IFERROR(Tableau17[[#This Row],[2017-T2-MACROEXTRDROITE]]/Tableau17[[#This Row],[2017-T2-MACROTOTALE]],"")</f>
        <v>0.32195121951219513</v>
      </c>
      <c r="OE388" s="26">
        <f>IFERROR(Tableau17[[#This Row],[2017-T2-MACRODROITE]]/Tableau17[[#This Row],[2017-T2-MACROTOTALE]],"")</f>
        <v>0</v>
      </c>
      <c r="OF388" s="26">
        <f>IFERROR(Tableau17[[#This Row],[2017-T2-MACROCENTRE]]/Tableau17[[#This Row],[2017-T2-MACROTOTALE]],"")</f>
        <v>0.67804878048780493</v>
      </c>
      <c r="OG388" s="26">
        <f>IFERROR(Tableau17[[#This Row],[2017-T2-MACROGAUCHE]]/Tableau17[[#This Row],[2017-T2-MACROTOTALE]],"")</f>
        <v>0</v>
      </c>
      <c r="OH388" s="26">
        <f>IFERROR(Tableau17[[#This Row],[2017-T2-MACROAUTRE]]/Tableau17[[#This Row],[2017-T2-MACROTOTALE]],"")</f>
        <v>0</v>
      </c>
      <c r="OI388" s="26">
        <f>IFERROR(Tableau17[[#This Row],[2019-T1-MACROEXTRDROITE]]/Tableau17[[#This Row],[2019-T1-MACROTOTALE]],"")</f>
        <v>0.24700239808153476</v>
      </c>
      <c r="OJ388" s="26">
        <f>IFERROR(Tableau17[[#This Row],[2019-T1-MACRODROITE]]/Tableau17[[#This Row],[2019-T1-MACROTOTALE]],"")</f>
        <v>0.18225419664268586</v>
      </c>
      <c r="OK388" s="26">
        <f>IFERROR(Tableau17[[#This Row],[2019-T1-MACROCENTRE]]/Tableau17[[#This Row],[2019-T1-MACROTOTALE]],"")</f>
        <v>0.23741007194244604</v>
      </c>
      <c r="OL388" s="26">
        <f>IFERROR(Tableau17[[#This Row],[2019-T1-MACROGAUCHE]]/Tableau17[[#This Row],[2019-T1-MACROTOTALE]],"")</f>
        <v>0.26618705035971224</v>
      </c>
      <c r="OM388" s="26">
        <f>IFERROR(Tableau17[[#This Row],[2019-T1-MACROAUTRE]]/Tableau17[[#This Row],[2019-T1-MACROTOTALE]],"")</f>
        <v>6.7146282973621102E-2</v>
      </c>
      <c r="ON388" s="26">
        <f>IFERROR(Tableau17[[#This Row],[2020-T1-MACROEXTRDROITE]]/Tableau17[[#This Row],[2020-T1-MACROTOTALE]],"")</f>
        <v>0.15827338129496402</v>
      </c>
      <c r="OO388" s="26">
        <f>IFERROR(Tableau17[[#This Row],[2020-T1-MACRODROITE]]/Tableau17[[#This Row],[2020-T1-MACROTOTALE]],"")</f>
        <v>0.42086330935251798</v>
      </c>
      <c r="OP388" s="26">
        <f>IFERROR(Tableau17[[#This Row],[2020-T1-MACROCENTRE]]/Tableau17[[#This Row],[2020-T1-MACROTOTALE]],"")</f>
        <v>8.9928057553956831E-2</v>
      </c>
      <c r="OQ388" s="26">
        <f>IFERROR(Tableau17[[#This Row],[2020-T1-MACROGAUCHE]]/Tableau17[[#This Row],[2020-T1-MACROTOTALE]],"")</f>
        <v>0.33093525179856115</v>
      </c>
      <c r="OR388" s="26">
        <f>IFERROR(Tableau17[[#This Row],[2020-T1-MACROAUTRE]]/Tableau17[[#This Row],[2020-T1-MACROTOTALE]],"")</f>
        <v>0</v>
      </c>
      <c r="OS388" s="26">
        <f>IFERROR(Tableau17[[#This Row],[2017 (L)-T1-MACROEXTRDROITE]]/Tableau17[[#This Row],[2017 (L)-T1-MACROTOTALE]],"")</f>
        <v>0.15610859728506787</v>
      </c>
      <c r="OT388" s="26">
        <f>IFERROR(Tableau17[[#This Row],[2017 (L)-T1-MACRODROITE]]/Tableau17[[#This Row],[2017 (L)-T1-MACROTOTALE]],"")</f>
        <v>0.25565610859728505</v>
      </c>
      <c r="OU388" s="26">
        <f>IFERROR(Tableau17[[#This Row],[2017 (L)-T1-MACROCENTRE]]/Tableau17[[#This Row],[2017 (L)-T1-MACROTOTALE]],"")</f>
        <v>0.31447963800904977</v>
      </c>
      <c r="OV388" s="26">
        <f>IFERROR(Tableau17[[#This Row],[2017 (L)-T1-MACROGAUCHE]]/Tableau17[[#This Row],[2017 (L)-T1-MACROTOTALE]],"")</f>
        <v>0.26470588235294118</v>
      </c>
      <c r="OW388" s="26">
        <f>IFERROR(Tableau17[[#This Row],[2017 (L)-T1-MACROAUTRE]]/Tableau17[[#This Row],[2017 (L)-T1-MACROTOTALE]],"")</f>
        <v>9.0497737556561094E-3</v>
      </c>
      <c r="OX388" s="26">
        <f>IFERROR(Tableau17[[#This Row],[2017 (L)-T2-MACROEXTRDROITE]]/Tableau17[[#This Row],[2017 (L)-T2-MACROTOTALE]],"")</f>
        <v>0</v>
      </c>
      <c r="OY388" s="26">
        <f>IFERROR(Tableau17[[#This Row],[2017 (L)-T2-MACRODROITE]]/Tableau17[[#This Row],[2017 (L)-T2-MACROTOTALE]],"")</f>
        <v>0.49013157894736842</v>
      </c>
      <c r="OZ388" s="26">
        <f>IFERROR(Tableau17[[#This Row],[2017 (L)-T2-MACROCENTRE]]/Tableau17[[#This Row],[2017 (L)-T2-MACROTOTALE]],"")</f>
        <v>0.50986842105263153</v>
      </c>
      <c r="PA388" s="26">
        <f>IFERROR(Tableau17[[#This Row],[2017 (L)-T2-MACROGAUCHE]]/Tableau17[[#This Row],[2017 (L)-T2-MACROTOTALE]],"")</f>
        <v>0</v>
      </c>
      <c r="PB388" s="26">
        <f>IFERROR(Tableau17[[#This Row],[2017 (L)-T2-MACROAUTRE]]/Tableau17[[#This Row],[2017 (L)-T2-MACROTOTALE]],"")</f>
        <v>0</v>
      </c>
      <c r="PC388" s="26">
        <f>IFERROR(Tableau17[[#This Row],[2008_T1_PROCUS]]/Tableau17[[#This Row],[2008_T1_INSCRITS]],0)</f>
        <v>3.1512605042016808E-3</v>
      </c>
      <c r="PD388" s="26">
        <f>IFERROR(Tableau17[[#This Row],[2008_T2_PROCUS]]/Tableau17[[#This Row],[2008_T2_INSCRITS]],0)</f>
        <v>0</v>
      </c>
      <c r="PE388" s="26">
        <f>Tableau17[[#This Row],[2014_T1_PROCUS]]/Tableau17[[#This Row],[2014_T1_INSCRITS]]</f>
        <v>4.1841004184100415E-3</v>
      </c>
      <c r="PF388" s="26">
        <f>IFERROR(Tableau17[[#This Row],[2014_T2_PROCUS]]/Tableau17[[#This Row],[2014_T2_INSCRITS]],0)</f>
        <v>0</v>
      </c>
    </row>
    <row r="389" spans="1:422" hidden="1" x14ac:dyDescent="0.2">
      <c r="A389" s="1">
        <v>7</v>
      </c>
      <c r="B389" s="1" t="s">
        <v>474</v>
      </c>
      <c r="C389" s="1" t="s">
        <v>485</v>
      </c>
      <c r="D389" s="1" t="s">
        <v>485</v>
      </c>
      <c r="E389" s="1">
        <v>1349</v>
      </c>
      <c r="F389" s="1">
        <v>5.4198459999999997</v>
      </c>
      <c r="G389" s="1">
        <v>43.341321999999998</v>
      </c>
      <c r="H389" s="3">
        <v>1522</v>
      </c>
      <c r="I389" s="3">
        <v>438</v>
      </c>
      <c r="J389" s="1">
        <v>4</v>
      </c>
      <c r="L389" s="1">
        <v>38</v>
      </c>
      <c r="M389" s="1">
        <v>18</v>
      </c>
      <c r="O389" s="1">
        <v>2</v>
      </c>
      <c r="P389" s="1">
        <v>76</v>
      </c>
      <c r="Q389" s="1">
        <v>26</v>
      </c>
      <c r="R389" s="1">
        <v>203</v>
      </c>
      <c r="S389" s="1">
        <v>65</v>
      </c>
      <c r="T389" s="1">
        <v>27</v>
      </c>
      <c r="U389" s="1">
        <v>459</v>
      </c>
      <c r="V389" s="1">
        <v>1442</v>
      </c>
      <c r="W389" s="1">
        <v>859</v>
      </c>
      <c r="X389" s="1">
        <v>6</v>
      </c>
      <c r="Y389" s="2">
        <v>0.59570042000000001</v>
      </c>
      <c r="Z389" s="1">
        <v>1442</v>
      </c>
      <c r="AA389" s="1">
        <v>929</v>
      </c>
      <c r="AB389" s="1">
        <v>30</v>
      </c>
      <c r="AC389" s="2">
        <v>0.64424411000000004</v>
      </c>
      <c r="AD389" s="1">
        <v>1522</v>
      </c>
      <c r="AE389" s="1">
        <v>468</v>
      </c>
      <c r="AF389" s="2">
        <v>0.30749014000000002</v>
      </c>
      <c r="AG389" s="1">
        <f t="shared" si="6"/>
        <v>438</v>
      </c>
      <c r="AH389" s="1">
        <v>1387</v>
      </c>
      <c r="AI389" s="1">
        <v>822</v>
      </c>
      <c r="AJ389" s="1">
        <v>13</v>
      </c>
      <c r="AK389" s="2">
        <v>0.59264600000000001</v>
      </c>
      <c r="AL389" s="1">
        <v>1386</v>
      </c>
      <c r="AM389" s="1">
        <v>898</v>
      </c>
      <c r="AN389" s="1">
        <v>9</v>
      </c>
      <c r="AO389" s="2">
        <v>0.64790764999999995</v>
      </c>
      <c r="AP389" s="1">
        <v>1402</v>
      </c>
      <c r="AQ389" s="1">
        <v>751</v>
      </c>
      <c r="AR389" s="2">
        <v>0.53566334000000004</v>
      </c>
      <c r="AS389" s="1">
        <v>1402</v>
      </c>
      <c r="AT389" s="1">
        <v>787</v>
      </c>
      <c r="AU389" s="2">
        <v>0.56134094000000001</v>
      </c>
      <c r="AV389" s="1">
        <v>1472</v>
      </c>
      <c r="AW389" s="1">
        <v>722</v>
      </c>
      <c r="AX389" s="2">
        <v>0.49048913</v>
      </c>
      <c r="AY389" s="1">
        <v>1472</v>
      </c>
      <c r="AZ389" s="1">
        <v>631</v>
      </c>
      <c r="BA389" s="2">
        <v>0.42866848000000002</v>
      </c>
      <c r="BB389" s="1">
        <v>1471</v>
      </c>
      <c r="BC389" s="1">
        <v>1198</v>
      </c>
      <c r="BD389" s="2">
        <v>0.81441196000000005</v>
      </c>
      <c r="BE389" s="1">
        <v>1471</v>
      </c>
      <c r="BF389" s="1">
        <v>1120</v>
      </c>
      <c r="BG389" s="2">
        <v>0.76138680999999997</v>
      </c>
      <c r="BH389" s="1">
        <v>1507</v>
      </c>
      <c r="BI389" s="1">
        <v>742</v>
      </c>
      <c r="BJ389" s="2">
        <v>0.49236893999999998</v>
      </c>
      <c r="BK389" s="1">
        <v>22</v>
      </c>
      <c r="BL389" s="1">
        <v>10</v>
      </c>
      <c r="BN389" s="1">
        <v>35</v>
      </c>
      <c r="BO389" s="1">
        <v>112</v>
      </c>
      <c r="BP389" s="1">
        <v>295</v>
      </c>
      <c r="BQ389" s="1">
        <v>318</v>
      </c>
      <c r="BR389" s="1">
        <v>792</v>
      </c>
      <c r="BS389" s="1">
        <v>74</v>
      </c>
      <c r="BU389" s="1">
        <v>379</v>
      </c>
      <c r="BV389" s="1">
        <v>425</v>
      </c>
      <c r="BW389" s="1">
        <v>878</v>
      </c>
      <c r="BZ389" s="1">
        <v>45</v>
      </c>
      <c r="CA389" s="1">
        <v>10</v>
      </c>
      <c r="CB389" s="1">
        <v>52</v>
      </c>
      <c r="CC389" s="1">
        <v>338</v>
      </c>
      <c r="CD389" s="1">
        <v>240</v>
      </c>
      <c r="CE389" s="1">
        <v>153</v>
      </c>
      <c r="CF389" s="1">
        <v>838</v>
      </c>
      <c r="CG389" s="1">
        <v>412</v>
      </c>
      <c r="CH389" s="1">
        <v>271</v>
      </c>
      <c r="CI389" s="1">
        <v>230</v>
      </c>
      <c r="CJ389" s="1">
        <v>913</v>
      </c>
      <c r="CL389" s="1">
        <v>11</v>
      </c>
      <c r="CN389" s="1">
        <v>14</v>
      </c>
      <c r="CO389" s="1">
        <v>42</v>
      </c>
      <c r="CP389" s="1">
        <v>347</v>
      </c>
      <c r="CS389" s="1">
        <v>149</v>
      </c>
      <c r="CT389" s="1">
        <v>146</v>
      </c>
      <c r="CV389" s="1">
        <v>22</v>
      </c>
      <c r="CW389" s="1">
        <v>731</v>
      </c>
      <c r="CY389" s="1">
        <v>436</v>
      </c>
      <c r="CZ389" s="1">
        <v>302</v>
      </c>
      <c r="DC389" s="1">
        <v>738</v>
      </c>
      <c r="DE389" s="1">
        <v>1</v>
      </c>
      <c r="DF389" s="1">
        <v>15</v>
      </c>
      <c r="DH389" s="1">
        <v>3</v>
      </c>
      <c r="DI389" s="1">
        <v>18</v>
      </c>
      <c r="DJ389" s="1">
        <v>7</v>
      </c>
      <c r="DK389" s="1">
        <v>7</v>
      </c>
      <c r="DL389" s="1">
        <v>117</v>
      </c>
      <c r="DM389" s="1">
        <v>277</v>
      </c>
      <c r="DN389" s="1">
        <v>66</v>
      </c>
      <c r="DQ389" s="1">
        <v>1</v>
      </c>
      <c r="DR389" s="1">
        <v>166</v>
      </c>
      <c r="DS389" s="1">
        <v>25</v>
      </c>
      <c r="DU389" s="1">
        <v>703</v>
      </c>
      <c r="DW389" s="1">
        <v>342</v>
      </c>
      <c r="DZ389" s="1">
        <v>265</v>
      </c>
      <c r="EA389" s="1">
        <v>607</v>
      </c>
      <c r="EB389" s="1">
        <v>3</v>
      </c>
      <c r="EC389" s="1">
        <v>9</v>
      </c>
      <c r="ED389" s="1">
        <v>2</v>
      </c>
      <c r="EE389" s="1">
        <v>46</v>
      </c>
      <c r="EF389" s="1">
        <v>182</v>
      </c>
      <c r="EG389" s="1">
        <v>36</v>
      </c>
      <c r="EH389" s="1">
        <v>16</v>
      </c>
      <c r="EI389" s="1">
        <v>468</v>
      </c>
      <c r="EJ389" s="1">
        <v>222</v>
      </c>
      <c r="EK389" s="1">
        <v>183</v>
      </c>
      <c r="EL389" s="1">
        <v>6</v>
      </c>
      <c r="EM389" s="1">
        <v>1173</v>
      </c>
      <c r="EN389" s="1">
        <v>545</v>
      </c>
      <c r="EO389" s="1">
        <v>463</v>
      </c>
      <c r="EP389" s="1">
        <v>1008</v>
      </c>
      <c r="EQ389" s="1">
        <v>0</v>
      </c>
      <c r="ER389" s="1">
        <v>1</v>
      </c>
      <c r="ES389" s="1">
        <v>10</v>
      </c>
      <c r="ET389" s="1">
        <v>46</v>
      </c>
      <c r="EU389" s="1">
        <v>2</v>
      </c>
      <c r="EV389" s="1">
        <v>302</v>
      </c>
      <c r="EW389" s="1">
        <v>38</v>
      </c>
      <c r="EX389" s="1">
        <v>0</v>
      </c>
      <c r="EY389" s="1">
        <v>7</v>
      </c>
      <c r="EZ389" s="1">
        <v>22</v>
      </c>
      <c r="FA389" s="1">
        <v>0</v>
      </c>
      <c r="FB389" s="1">
        <v>0</v>
      </c>
      <c r="FC389" s="1">
        <v>0</v>
      </c>
      <c r="FD389" s="1">
        <v>0</v>
      </c>
      <c r="FE389" s="1">
        <v>0</v>
      </c>
      <c r="FF389" s="1">
        <v>1</v>
      </c>
      <c r="FG389" s="1">
        <v>0</v>
      </c>
      <c r="FH389" s="1">
        <v>21</v>
      </c>
      <c r="FI389" s="1">
        <v>0</v>
      </c>
      <c r="FJ389" s="1">
        <v>32</v>
      </c>
      <c r="FK389" s="1">
        <v>10</v>
      </c>
      <c r="FL389" s="1">
        <v>0</v>
      </c>
      <c r="FM389" s="1">
        <v>77</v>
      </c>
      <c r="FN389" s="1">
        <v>9</v>
      </c>
      <c r="FO389" s="1">
        <v>3</v>
      </c>
      <c r="FP389" s="1">
        <v>130</v>
      </c>
      <c r="FQ389" s="1">
        <v>2</v>
      </c>
      <c r="FR389" s="1">
        <f>SUM(Tableau17[[#This Row],[2019-T1-ALEXANDRE Audric]:[2019-T1-MARIE Florie]])</f>
        <v>713</v>
      </c>
      <c r="FS389" s="1">
        <v>112</v>
      </c>
      <c r="FT389" s="1">
        <v>327</v>
      </c>
      <c r="FU389" s="1">
        <v>0</v>
      </c>
      <c r="FV389" s="1">
        <v>353</v>
      </c>
      <c r="FW389" s="1">
        <v>0</v>
      </c>
      <c r="FX389" s="1">
        <v>792</v>
      </c>
      <c r="FY389" s="1">
        <v>74</v>
      </c>
      <c r="FZ389" s="1">
        <v>379</v>
      </c>
      <c r="GA389" s="1">
        <v>0</v>
      </c>
      <c r="GB389" s="1">
        <v>425</v>
      </c>
      <c r="GC389" s="1">
        <v>0</v>
      </c>
      <c r="GD389" s="1">
        <v>878</v>
      </c>
      <c r="GE389" s="1">
        <v>338</v>
      </c>
      <c r="GF389" s="1">
        <v>240</v>
      </c>
      <c r="GG389" s="1">
        <v>0</v>
      </c>
      <c r="GH389" s="1">
        <v>260</v>
      </c>
      <c r="GI389" s="1">
        <v>0</v>
      </c>
      <c r="GJ389" s="1">
        <v>838</v>
      </c>
      <c r="GK389" s="1">
        <v>412</v>
      </c>
      <c r="GL389" s="1">
        <v>271</v>
      </c>
      <c r="GM389" s="1">
        <v>0</v>
      </c>
      <c r="GN389" s="1">
        <v>230</v>
      </c>
      <c r="GO389" s="1">
        <v>0</v>
      </c>
      <c r="GP389" s="1">
        <v>913</v>
      </c>
      <c r="GQ389" s="1">
        <v>358</v>
      </c>
      <c r="GR389" s="1">
        <v>146</v>
      </c>
      <c r="GS389" s="1">
        <v>0</v>
      </c>
      <c r="GT389" s="1">
        <v>227</v>
      </c>
      <c r="GU389" s="1">
        <v>0</v>
      </c>
      <c r="GV389" s="1">
        <v>731</v>
      </c>
      <c r="GW389" s="1">
        <v>436</v>
      </c>
      <c r="GX389" s="1">
        <v>0</v>
      </c>
      <c r="GY389" s="1">
        <v>0</v>
      </c>
      <c r="GZ389" s="1">
        <v>302</v>
      </c>
      <c r="HA389" s="1">
        <v>0</v>
      </c>
      <c r="HB389" s="1">
        <v>738</v>
      </c>
      <c r="HC389" s="1">
        <v>525</v>
      </c>
      <c r="HD389" s="1">
        <v>182</v>
      </c>
      <c r="HE389" s="1">
        <v>183</v>
      </c>
      <c r="HF389" s="1">
        <v>267</v>
      </c>
      <c r="HG389" s="1">
        <v>16</v>
      </c>
      <c r="HH389" s="1">
        <v>1173</v>
      </c>
      <c r="HI389" s="1">
        <v>545</v>
      </c>
      <c r="HJ389" s="1">
        <v>0</v>
      </c>
      <c r="HK389" s="1">
        <v>463</v>
      </c>
      <c r="HL389" s="1">
        <v>0</v>
      </c>
      <c r="HM389" s="1">
        <v>0</v>
      </c>
      <c r="HN389" s="1">
        <v>1008</v>
      </c>
      <c r="HO389" s="1">
        <v>335</v>
      </c>
      <c r="HP389" s="1">
        <v>47</v>
      </c>
      <c r="HQ389" s="1">
        <v>130</v>
      </c>
      <c r="HR389" s="1">
        <v>188</v>
      </c>
      <c r="HS389" s="1">
        <v>24</v>
      </c>
      <c r="HT389" s="1">
        <v>724</v>
      </c>
      <c r="HU389" s="1">
        <v>203</v>
      </c>
      <c r="HV389" s="1">
        <v>114</v>
      </c>
      <c r="HW389" s="1">
        <v>30</v>
      </c>
      <c r="HX389" s="1">
        <v>112</v>
      </c>
      <c r="HY389" s="1">
        <v>0</v>
      </c>
      <c r="HZ389" s="1">
        <v>459</v>
      </c>
      <c r="IA389" s="1">
        <v>299</v>
      </c>
      <c r="IB389" s="1">
        <v>66</v>
      </c>
      <c r="IC389" s="1">
        <v>166</v>
      </c>
      <c r="ID389" s="1">
        <v>170</v>
      </c>
      <c r="IE389" s="1">
        <v>2</v>
      </c>
      <c r="IF389" s="1">
        <v>703</v>
      </c>
      <c r="IG389" s="1">
        <v>342</v>
      </c>
      <c r="IH389" s="1">
        <v>0</v>
      </c>
      <c r="II389" s="1">
        <v>265</v>
      </c>
      <c r="IJ389" s="1">
        <v>0</v>
      </c>
      <c r="IK389" s="1">
        <v>0</v>
      </c>
      <c r="IL389" s="1">
        <v>607</v>
      </c>
      <c r="IM389" s="26">
        <f>IFERROR(Tableau17[[#This Row],[LDIV]]/Tableau17[[#This Row],[Total général]],"")</f>
        <v>8.7145969498910684E-3</v>
      </c>
      <c r="IN389" s="26">
        <f>IFERROR(Tableau17[[#This Row],[LDVC]]/Tableau17[[#This Row],[Total général]],"")</f>
        <v>0</v>
      </c>
      <c r="IO389" s="26">
        <f>IFERROR(Tableau17[[#This Row],[LDVD]]/Tableau17[[#This Row],[Total général]],"")</f>
        <v>8.2788671023965144E-2</v>
      </c>
      <c r="IP389" s="26">
        <f>IFERROR(Tableau17[[#This Row],[LDVG]]/Tableau17[[#This Row],[Total général]],"")</f>
        <v>3.9215686274509803E-2</v>
      </c>
      <c r="IQ389" s="26">
        <f>IFERROR(Tableau17[[#This Row],[LEXD]]/Tableau17[[#This Row],[Total général]],"")</f>
        <v>0</v>
      </c>
      <c r="IR389" s="26">
        <f>IFERROR(Tableau17[[#This Row],[LEXG]]/Tableau17[[#This Row],[Total général]],"")</f>
        <v>4.3572984749455342E-3</v>
      </c>
      <c r="IS389" s="26">
        <f>IFERROR(Tableau17[[#This Row],[LLR]]/Tableau17[[#This Row],[Total général]],"")</f>
        <v>0.16557734204793029</v>
      </c>
      <c r="IT389" s="26">
        <f>IFERROR(Tableau17[[#This Row],[LREM]]/Tableau17[[#This Row],[Total général]],"")</f>
        <v>5.6644880174291937E-2</v>
      </c>
      <c r="IU389" s="26">
        <f>IFERROR(Tableau17[[#This Row],[LRN]]/Tableau17[[#This Row],[Total général]],"")</f>
        <v>0.44226579520697168</v>
      </c>
      <c r="IV389" s="26">
        <f>IFERROR(Tableau17[[#This Row],[LUG]]/Tableau17[[#This Row],[Total général]],"")</f>
        <v>0.14161220043572983</v>
      </c>
      <c r="IW389" s="26">
        <f>IFERROR(Tableau17[[#This Row],[LVEC]]/Tableau17[[#This Row],[Total général]],"")</f>
        <v>5.8823529411764705E-2</v>
      </c>
      <c r="IX389" s="26">
        <f>IFERROR(Tableau17[[#This Row],[2008-T1-LCMD]]/Tableau17[[#This Row],[2008-T1-TOTAL]],"")</f>
        <v>2.7777777777777776E-2</v>
      </c>
      <c r="IY389" s="26">
        <f>IFERROR(Tableau17[[#This Row],[2008-T1-LDVD]]/Tableau17[[#This Row],[2008-T1-TOTAL]],"")</f>
        <v>1.2626262626262626E-2</v>
      </c>
      <c r="IZ389" s="26">
        <f>IFERROR(Tableau17[[#This Row],[2008-T1-LEXD]]/Tableau17[[#This Row],[2008-T1-TOTAL]],"")</f>
        <v>0</v>
      </c>
      <c r="JA389" s="26">
        <f>IFERROR(Tableau17[[#This Row],[2008-T1-LEXG]]/Tableau17[[#This Row],[2008-T1-TOTAL]],"")</f>
        <v>4.4191919191919192E-2</v>
      </c>
      <c r="JB389" s="26">
        <f>IFERROR(Tableau17[[#This Row],[2008-T1-LFN]]/Tableau17[[#This Row],[2008-T1-TOTAL]],"")</f>
        <v>0.14141414141414141</v>
      </c>
      <c r="JC389" s="26">
        <f>IFERROR(Tableau17[[#This Row],[2008-T1-LMAJ]]/Tableau17[[#This Row],[2008-T1-TOTAL]],"")</f>
        <v>0.37247474747474746</v>
      </c>
      <c r="JD389" s="26">
        <f>IFERROR(Tableau17[[#This Row],[2008-T1-LUG]]/Tableau17[[#This Row],[2008-T1-TOTAL]],"")</f>
        <v>0.40151515151515149</v>
      </c>
      <c r="JE389" s="26">
        <f>IFERROR(Tableau17[[#This Row],[2008-T2-LFN]]/Tableau17[[#This Row],[2008-T2-TOTAL]],"")</f>
        <v>8.4282460136674259E-2</v>
      </c>
      <c r="JF389" s="26">
        <f>IFERROR(Tableau17[[#This Row],[2008-T2-LGC]]/Tableau17[[#This Row],[2008-T2-TOTAL]],"")</f>
        <v>0</v>
      </c>
      <c r="JG389" s="26">
        <f>IFERROR(Tableau17[[#This Row],[2008-T2-LMAJ]]/Tableau17[[#This Row],[2008-T2-TOTAL]],"")</f>
        <v>0.43166287015945332</v>
      </c>
      <c r="JH389" s="26">
        <f>IFERROR(Tableau17[[#This Row],[2008-T2-LUG]]/Tableau17[[#This Row],[2008-T2-TOTAL]],"")</f>
        <v>0.48405466970387245</v>
      </c>
      <c r="JI389" s="26">
        <f>IFERROR(Tableau17[[#This Row],[2014-T1-LDIV]]/Tableau17[[#This Row],[2014-T1-TOTAL]],"")</f>
        <v>0</v>
      </c>
      <c r="JJ389" s="26">
        <f>IFERROR(Tableau17[[#This Row],[2014-T1-LDVD]]/Tableau17[[#This Row],[2014-T1-TOTAL]],"")</f>
        <v>0</v>
      </c>
      <c r="JK389" s="26">
        <f>IFERROR(Tableau17[[#This Row],[2014-T1-LDVG]]/Tableau17[[#This Row],[2014-T1-TOTAL]],"")</f>
        <v>5.3699284009546537E-2</v>
      </c>
      <c r="JL389" s="26">
        <f>IFERROR(Tableau17[[#This Row],[2014-T1-LEXG]]/Tableau17[[#This Row],[2014-T1-TOTAL]],"")</f>
        <v>1.1933174224343675E-2</v>
      </c>
      <c r="JM389" s="26">
        <f>IFERROR(Tableau17[[#This Row],[2014-T1-LFG]]/Tableau17[[#This Row],[2014-T1-TOTAL]],"")</f>
        <v>6.205250596658711E-2</v>
      </c>
      <c r="JN389" s="26">
        <f>IFERROR(Tableau17[[#This Row],[2014-T1-LFN]]/Tableau17[[#This Row],[2014-T1-TOTAL]],"")</f>
        <v>0.40334128878281622</v>
      </c>
      <c r="JO389" s="26">
        <f>IFERROR(Tableau17[[#This Row],[2014-T1-LUD]]/Tableau17[[#This Row],[2014-T1-TOTAL]],"")</f>
        <v>0.28639618138424822</v>
      </c>
      <c r="JP389" s="26">
        <f>IFERROR(Tableau17[[#This Row],[2014-T1-LUG]]/Tableau17[[#This Row],[2014-T1-TOTAL]],"")</f>
        <v>0.18257756563245822</v>
      </c>
      <c r="JQ389" s="26">
        <f>IFERROR(Tableau17[[#This Row],[2014-T2-LFN]]/Tableau17[[#This Row],[2014-T2-TOTAL]],"")</f>
        <v>0.45125958378970427</v>
      </c>
      <c r="JR389" s="26">
        <f>IFERROR(Tableau17[[#This Row],[2014-T2-LUD]]/Tableau17[[#This Row],[2014-T2-TOTAL]],"")</f>
        <v>0.2968236582694414</v>
      </c>
      <c r="JS389" s="26">
        <f>IFERROR(Tableau17[[#This Row],[2014-T2-LUG]]/Tableau17[[#This Row],[2014-T2-TOTAL]],"")</f>
        <v>0.25191675794085433</v>
      </c>
      <c r="JT389" s="26">
        <f>IFERROR(Tableau17[[#This Row],[2015-T1-BC-DIV]]/Tableau17[[#This Row],[2015-T1-TOTAL]],"")</f>
        <v>0</v>
      </c>
      <c r="JU389" s="26">
        <f>IFERROR(Tableau17[[#This Row],[2015-T1-BC-DLF]]/Tableau17[[#This Row],[2015-T1-TOTAL]],"")</f>
        <v>1.5047879616963064E-2</v>
      </c>
      <c r="JV389" s="26">
        <f>IFERROR(Tableau17[[#This Row],[2015-T1-BC-DVD]]/Tableau17[[#This Row],[2015-T1-TOTAL]],"")</f>
        <v>0</v>
      </c>
      <c r="JW389" s="26">
        <f>IFERROR(Tableau17[[#This Row],[2015-T1-BC-DVG]]/Tableau17[[#This Row],[2015-T1-TOTAL]],"")</f>
        <v>1.9151846785225718E-2</v>
      </c>
      <c r="JX389" s="26">
        <f>IFERROR(Tableau17[[#This Row],[2015-T1-BC-FG]]/Tableau17[[#This Row],[2015-T1-TOTAL]],"")</f>
        <v>5.7455540355677154E-2</v>
      </c>
      <c r="JY389" s="26">
        <f>IFERROR(Tableau17[[#This Row],[2015-T1-BC-FN]]/Tableau17[[#This Row],[2015-T1-TOTAL]],"")</f>
        <v>0.47469220246238031</v>
      </c>
      <c r="JZ389" s="26">
        <f>IFERROR(Tableau17[[#This Row],[2015-T1-BC-MDM]]/Tableau17[[#This Row],[2015-T1-TOTAL]],"")</f>
        <v>0</v>
      </c>
      <c r="KA389" s="26">
        <f>IFERROR(Tableau17[[#This Row],[2015-T1-BC-RDG]]/Tableau17[[#This Row],[2015-T1-TOTAL]],"")</f>
        <v>0</v>
      </c>
      <c r="KB389" s="26">
        <f>IFERROR(Tableau17[[#This Row],[2015-T1-BC-SOC]]/Tableau17[[#This Row],[2015-T1-TOTAL]],"")</f>
        <v>0.20383036935704515</v>
      </c>
      <c r="KC389" s="26">
        <f>IFERROR(Tableau17[[#This Row],[2015-T1-BC-UD]]/Tableau17[[#This Row],[2015-T1-TOTAL]],"")</f>
        <v>0.19972640218878249</v>
      </c>
      <c r="KD389" s="26">
        <f>IFERROR(Tableau17[[#This Row],[2015-T1-BC-UG]]/Tableau17[[#This Row],[2015-T1-TOTAL]],"")</f>
        <v>0</v>
      </c>
      <c r="KE389" s="26">
        <f>IFERROR(Tableau17[[#This Row],[2015-T1-BC-VEC]]/Tableau17[[#This Row],[2015-T1-TOTAL]],"")</f>
        <v>3.0095759233926128E-2</v>
      </c>
      <c r="KF389" s="26">
        <f>IFERROR(Tableau17[[#This Row],[2015-T2-BC-DVG]]/Tableau17[[#This Row],[2015-T2-TOTAL]],"")</f>
        <v>0</v>
      </c>
      <c r="KG389" s="26">
        <f>IFERROR(Tableau17[[#This Row],[2015-T2-BC-FN]]/Tableau17[[#This Row],[2015-T2-TOTAL]],"")</f>
        <v>0.59078590785907859</v>
      </c>
      <c r="KH389" s="26">
        <f>IFERROR(Tableau17[[#This Row],[2015-T2-BC-SOC]]/Tableau17[[#This Row],[2015-T2-TOTAL]],"")</f>
        <v>0.40921409214092141</v>
      </c>
      <c r="KI389" s="26">
        <f>IFERROR(Tableau17[[#This Row],[2015-T2-BC-UD]]/Tableau17[[#This Row],[2015-T2-TOTAL]],"")</f>
        <v>0</v>
      </c>
      <c r="KJ389" s="26">
        <f>IFERROR(Tableau17[[#This Row],[2015-T2-BC-UG]]/Tableau17[[#This Row],[2015-T2-TOTAL]],"")</f>
        <v>0</v>
      </c>
      <c r="KK389" s="26">
        <f>IFERROR(Tableau17[[#This Row],[2017 (L)-T1-COM]]/Tableau17[[#This Row],[2017 (L)-T1-TOTAL]],"")</f>
        <v>0</v>
      </c>
      <c r="KL389" s="26">
        <f>IFERROR(Tableau17[[#This Row],[2017 (L)-T1-DIV]]/Tableau17[[#This Row],[2017 (L)-T1-TOTAL]],"")</f>
        <v>1.4224751066856331E-3</v>
      </c>
      <c r="KM389" s="26">
        <f>IFERROR(Tableau17[[#This Row],[2017 (L)-T1-DLF]]/Tableau17[[#This Row],[2017 (L)-T1-TOTAL]],"")</f>
        <v>2.1337126600284494E-2</v>
      </c>
      <c r="KN389" s="26">
        <f>IFERROR(Tableau17[[#This Row],[2017 (L)-T1-DVD]]/Tableau17[[#This Row],[2017 (L)-T1-TOTAL]],"")</f>
        <v>0</v>
      </c>
      <c r="KO389" s="26">
        <f>IFERROR(Tableau17[[#This Row],[2017 (L)-T1-DVG]]/Tableau17[[#This Row],[2017 (L)-T1-TOTAL]],"")</f>
        <v>4.2674253200568994E-3</v>
      </c>
      <c r="KP389" s="26">
        <f>IFERROR(Tableau17[[#This Row],[2017 (L)-T1-ECO]]/Tableau17[[#This Row],[2017 (L)-T1-TOTAL]],"")</f>
        <v>2.5604551920341393E-2</v>
      </c>
      <c r="KQ389" s="26">
        <f>IFERROR(Tableau17[[#This Row],[2017 (L)-T1-EXD]]/Tableau17[[#This Row],[2017 (L)-T1-TOTAL]],"")</f>
        <v>9.9573257467994308E-3</v>
      </c>
      <c r="KR389" s="26">
        <f>IFERROR(Tableau17[[#This Row],[2017 (L)-T1-EXG]]/Tableau17[[#This Row],[2017 (L)-T1-TOTAL]],"")</f>
        <v>9.9573257467994308E-3</v>
      </c>
      <c r="KS389" s="26">
        <f>IFERROR(Tableau17[[#This Row],[2017 (L)-T1-FI]]/Tableau17[[#This Row],[2017 (L)-T1-TOTAL]],"")</f>
        <v>0.16642958748221906</v>
      </c>
      <c r="KT389" s="26">
        <f>IFERROR(Tableau17[[#This Row],[2017 (L)-T1-FN]]/Tableau17[[#This Row],[2017 (L)-T1-TOTAL]],"")</f>
        <v>0.39402560455192032</v>
      </c>
      <c r="KU389" s="26">
        <f>IFERROR(Tableau17[[#This Row],[2017 (L)-T1-LR]]/Tableau17[[#This Row],[2017 (L)-T1-TOTAL]],"")</f>
        <v>9.388335704125178E-2</v>
      </c>
      <c r="KV389" s="26">
        <f>IFERROR(Tableau17[[#This Row],[2017 (L)-T1-MDM]]/Tableau17[[#This Row],[2017 (L)-T1-TOTAL]],"")</f>
        <v>0</v>
      </c>
      <c r="KW389" s="26">
        <f>IFERROR(Tableau17[[#This Row],[2017 (L)-T1-RDG]]/Tableau17[[#This Row],[2017 (L)-T1-TOTAL]],"")</f>
        <v>0</v>
      </c>
      <c r="KX389" s="26">
        <f>IFERROR(Tableau17[[#This Row],[2017 (L)-T1-REG]]/Tableau17[[#This Row],[2017 (L)-T1-TOTAL]],"")</f>
        <v>1.4224751066856331E-3</v>
      </c>
      <c r="KY389" s="26">
        <f>IFERROR(Tableau17[[#This Row],[2017 (L)-T1-REM]]/Tableau17[[#This Row],[2017 (L)-T1-TOTAL]],"")</f>
        <v>0.23613086770981509</v>
      </c>
      <c r="KZ389" s="26">
        <f>IFERROR(Tableau17[[#This Row],[2017 (L)-T1-SOC]]/Tableau17[[#This Row],[2017 (L)-T1-TOTAL]],"")</f>
        <v>3.5561877667140827E-2</v>
      </c>
      <c r="LA389" s="26">
        <f>IFERROR(Tableau17[[#This Row],[2017 (L)-T1-UDI]]/Tableau17[[#This Row],[2017 (L)-T1-TOTAL]],"")</f>
        <v>0</v>
      </c>
      <c r="LB389" s="26">
        <f>IFERROR(Tableau17[[#This Row],[2017 (L)-T2-FI]]/Tableau17[[#This Row],[2017 (L)-T2-TOTAL]],"")</f>
        <v>0</v>
      </c>
      <c r="LC389" s="26">
        <f>IFERROR(Tableau17[[#This Row],[2017 (L)-T2-FN]]/Tableau17[[#This Row],[2017 (L)-T2-TOTAL]],"")</f>
        <v>0.56342668863261947</v>
      </c>
      <c r="LD389" s="26">
        <f>IFERROR(Tableau17[[#This Row],[2017 (L)-T2-LR]]/Tableau17[[#This Row],[2017 (L)-T2-TOTAL]],"")</f>
        <v>0</v>
      </c>
      <c r="LE389" s="26">
        <f>IFERROR(Tableau17[[#This Row],[2017 (L)-T2-MDM]]/Tableau17[[#This Row],[2017 (L)-T2-TOTAL]],"")</f>
        <v>0</v>
      </c>
      <c r="LF389" s="26">
        <f>IFERROR(Tableau17[[#This Row],[2017 (L)-T2-REM]]/Tableau17[[#This Row],[2017 (L)-T2-TOTAL]],"")</f>
        <v>0.43657331136738053</v>
      </c>
      <c r="LG389" s="26">
        <f>IFERROR(Tableau17[[#This Row],[2017-T1-ARTHAUD Nathalie]]/Tableau17[[#This Row],[2017-T1-TOTAL]],"")</f>
        <v>2.5575447570332483E-3</v>
      </c>
      <c r="LH389" s="26">
        <f>IFERROR(Tableau17[[#This Row],[2017-T1-ASSELINEAU Fran]]/Tableau17[[#This Row],[2017-T1-TOTAL]],"")</f>
        <v>7.6726342710997444E-3</v>
      </c>
      <c r="LI389" s="26">
        <f>IFERROR(Tableau17[[#This Row],[2017-T1-CHEMINADE Jacques]]/Tableau17[[#This Row],[2017-T1-TOTAL]],"")</f>
        <v>1.7050298380221654E-3</v>
      </c>
      <c r="LJ389" s="26">
        <f>IFERROR(Tableau17[[#This Row],[2017-T1-DUPONT-AIGNAN Nicolas]]/Tableau17[[#This Row],[2017-T1-TOTAL]],"")</f>
        <v>3.9215686274509803E-2</v>
      </c>
      <c r="LK389" s="26">
        <f>IFERROR(Tableau17[[#This Row],[2017-T1-FILLON Fran]]/Tableau17[[#This Row],[2017-T1-TOTAL]],"")</f>
        <v>0.15515771526001704</v>
      </c>
      <c r="LL389" s="26">
        <f>IFERROR(Tableau17[[#This Row],[2017-T1-HAMON Beno]]/Tableau17[[#This Row],[2017-T1-TOTAL]],"")</f>
        <v>3.0690537084398978E-2</v>
      </c>
      <c r="LM389" s="26">
        <f>IFERROR(Tableau17[[#This Row],[2017-T1-LASSALLE Jean]]/Tableau17[[#This Row],[2017-T1-TOTAL]],"")</f>
        <v>1.3640238704177323E-2</v>
      </c>
      <c r="LN389" s="26">
        <f>IFERROR(Tableau17[[#This Row],[2017-T1-LE PEN Marine]]/Tableau17[[#This Row],[2017-T1-TOTAL]],"")</f>
        <v>0.39897698209718668</v>
      </c>
      <c r="LO389" s="26">
        <f>IFERROR(Tableau17[[#This Row],[2017-T1-M Jean-Luc]]/Tableau17[[#This Row],[2017-T1-TOTAL]],"")</f>
        <v>0.18925831202046037</v>
      </c>
      <c r="LP389" s="26">
        <f>IFERROR(Tableau17[[#This Row],[2017-T1-MACRON Emmanuel]]/Tableau17[[#This Row],[2017-T1-TOTAL]],"")</f>
        <v>0.15601023017902813</v>
      </c>
      <c r="LQ389" s="26">
        <f>IFERROR(Tableau17[[#This Row],[2017-T1-POUTOU Philippe]]/Tableau17[[#This Row],[2017-T1-TOTAL]],"")</f>
        <v>5.1150895140664966E-3</v>
      </c>
      <c r="LR389" s="26">
        <f>IFERROR(Tableau17[[#This Row],[2017-T2-LE PEN Marine]]/Tableau17[[#This Row],[2017-T2-TOTAL]],"")</f>
        <v>0.54067460317460314</v>
      </c>
      <c r="LS389" s="26">
        <f>IFERROR(Tableau17[[#This Row],[2017-T2-MACRON Emmanuel]]/Tableau17[[#This Row],[2017-T2-TOTAL]],"")</f>
        <v>0.4593253968253968</v>
      </c>
      <c r="LT389" s="26">
        <f>IFERROR(Tableau17[[#This Row],[2019-T1-ALEXANDRE Audric]]/Tableau17[[#This Row],[2019-T1-TOTAL]],"")</f>
        <v>0</v>
      </c>
      <c r="LU389" s="26">
        <f>IFERROR(Tableau17[[#This Row],[2019-T1-ARTHAUD Nathalie]]/Tableau17[[#This Row],[2019-T1-TOTAL]],"")</f>
        <v>1.4025245441795231E-3</v>
      </c>
      <c r="LV389" s="26">
        <f>IFERROR(Tableau17[[#This Row],[2019-T1-ASSELINEAU François]]/Tableau17[[#This Row],[2019-T1-TOTAL]],"")</f>
        <v>1.4025245441795231E-2</v>
      </c>
      <c r="LW389" s="26">
        <f>IFERROR(Tableau17[[#This Row],[2019-T1-AUBRY Manon]]/Tableau17[[#This Row],[2019-T1-TOTAL]],"")</f>
        <v>6.4516129032258063E-2</v>
      </c>
      <c r="LX389" s="26">
        <f>IFERROR(Tableau17[[#This Row],[2019-T1-AZERGUI Nagib]]/Tableau17[[#This Row],[2019-T1-TOTAL]],"")</f>
        <v>2.8050490883590462E-3</v>
      </c>
      <c r="LY389" s="26">
        <f>IFERROR(Tableau17[[#This Row],[2019-T1-BARDELLA Jordan]]/Tableau17[[#This Row],[2019-T1-TOTAL]],"")</f>
        <v>0.42356241234221598</v>
      </c>
      <c r="LZ389" s="26">
        <f>IFERROR(Tableau17[[#This Row],[2019-T1-BELLAMY François-Xavier]]/Tableau17[[#This Row],[2019-T1-TOTAL]],"")</f>
        <v>5.3295932678821878E-2</v>
      </c>
      <c r="MA389" s="26">
        <f>IFERROR(Tableau17[[#This Row],[2019-T1-BIDOU Olivier]]/Tableau17[[#This Row],[2019-T1-TOTAL]],"")</f>
        <v>0</v>
      </c>
      <c r="MB389" s="26">
        <f>IFERROR(Tableau17[[#This Row],[2019-T1-BOURG Dominique]]/Tableau17[[#This Row],[2019-T1-TOTAL]],"")</f>
        <v>9.8176718092566617E-3</v>
      </c>
      <c r="MC389" s="26">
        <f>IFERROR(Tableau17[[#This Row],[2019-T1-BROSSAT Ian]]/Tableau17[[#This Row],[2019-T1-TOTAL]],"")</f>
        <v>3.0855539971949508E-2</v>
      </c>
      <c r="MD389" s="26">
        <f>IFERROR(Tableau17[[#This Row],[2019-T1-CAILLAUD Sophie]]/Tableau17[[#This Row],[2019-T1-TOTAL]],"")</f>
        <v>0</v>
      </c>
      <c r="ME389" s="26">
        <f>IFERROR(Tableau17[[#This Row],[2019-T1-CAMUS Renaud]]/Tableau17[[#This Row],[2019-T1-TOTAL]],"")</f>
        <v>0</v>
      </c>
      <c r="MF389" s="26">
        <f>IFERROR(Tableau17[[#This Row],[2019-T1-CHALENÇON Christophe]]/Tableau17[[#This Row],[2019-T1-TOTAL]],"")</f>
        <v>0</v>
      </c>
      <c r="MG389" s="26">
        <f>IFERROR(Tableau17[[#This Row],[2019-T1-CORBET Cathy Denise Ginette]]/Tableau17[[#This Row],[2019-T1-TOTAL]],"")</f>
        <v>0</v>
      </c>
      <c r="MH389" s="26">
        <f>IFERROR(Tableau17[[#This Row],[2019-T1-DE PREVOISIN Robert]]/Tableau17[[#This Row],[2019-T1-TOTAL]],"")</f>
        <v>0</v>
      </c>
      <c r="MI389" s="26">
        <f>IFERROR(Tableau17[[#This Row],[2019-T1-DELFEL Thérèse]]/Tableau17[[#This Row],[2019-T1-TOTAL]],"")</f>
        <v>1.4025245441795231E-3</v>
      </c>
      <c r="MJ389" s="26">
        <f>IFERROR(Tableau17[[#This Row],[2019-T1-DIEUMEGARD Pierre]]/Tableau17[[#This Row],[2019-T1-TOTAL]],"")</f>
        <v>0</v>
      </c>
      <c r="MK389" s="26">
        <f>IFERROR(Tableau17[[#This Row],[2019-T1-DUPONT-AIGNAN Nicolas]]/Tableau17[[#This Row],[2019-T1-TOTAL]],"")</f>
        <v>2.9453015427769985E-2</v>
      </c>
      <c r="ML389" s="26">
        <f>IFERROR(Tableau17[[#This Row],[2019-T1-GERNIGON Yves]]/Tableau17[[#This Row],[2019-T1-TOTAL]],"")</f>
        <v>0</v>
      </c>
      <c r="MM389" s="26">
        <f>IFERROR(Tableau17[[#This Row],[2019-T1-GLUCKSMANN Raphaël]]/Tableau17[[#This Row],[2019-T1-TOTAL]],"")</f>
        <v>4.4880785413744739E-2</v>
      </c>
      <c r="MN389" s="26">
        <f>IFERROR(Tableau17[[#This Row],[2019-T1-HAMON Benoît]]/Tableau17[[#This Row],[2019-T1-TOTAL]],"")</f>
        <v>1.4025245441795231E-2</v>
      </c>
      <c r="MO389" s="26">
        <f>IFERROR(Tableau17[[#This Row],[2019-T1-HELGEN Gilles]]/Tableau17[[#This Row],[2019-T1-TOTAL]],"")</f>
        <v>0</v>
      </c>
      <c r="MP389" s="26">
        <f>IFERROR(Tableau17[[#This Row],[2019-T1-JADOT Yannick]]/Tableau17[[#This Row],[2019-T1-TOTAL]],"")</f>
        <v>0.10799438990182328</v>
      </c>
      <c r="MQ389" s="26">
        <f>IFERROR(Tableau17[[#This Row],[2019-T1-LAGARDE Jean-Christophe]]/Tableau17[[#This Row],[2019-T1-TOTAL]],"")</f>
        <v>1.2622720897615708E-2</v>
      </c>
      <c r="MR389" s="26">
        <f>IFERROR(Tableau17[[#This Row],[2019-T1-LALANNE Francis]]/Tableau17[[#This Row],[2019-T1-TOTAL]],"")</f>
        <v>4.2075736325385693E-3</v>
      </c>
      <c r="MS389" s="26">
        <f>IFERROR(Tableau17[[#This Row],[2019-T1-LOISEAU Nathalie]]/Tableau17[[#This Row],[2019-T1-TOTAL]],"")</f>
        <v>0.182328190743338</v>
      </c>
      <c r="MT389" s="26">
        <f>IFERROR(Tableau17[[#This Row],[2019-T1-MARIE Florie]]/Tableau17[[#This Row],[2019-T1-TOTAL]],"")</f>
        <v>2.8050490883590462E-3</v>
      </c>
      <c r="MU389" s="26">
        <f>IFERROR(Tableau17[[#This Row],[2008-T1-MACROEXTRDROITE]]/Tableau17[[#This Row],[2008-T1-MACROTOTALE]],"")</f>
        <v>0.14141414141414141</v>
      </c>
      <c r="MV389" s="26">
        <f>IFERROR(Tableau17[[#This Row],[2008-T1-MACRODROITE]]/Tableau17[[#This Row],[2008-T1-MACROTOTALE]],"")</f>
        <v>0.4128787878787879</v>
      </c>
      <c r="MW389" s="26">
        <f>IFERROR(Tableau17[[#This Row],[2008-T1-MACROCENTRE]]/Tableau17[[#This Row],[2008-T1-MACROTOTALE]],"")</f>
        <v>0</v>
      </c>
      <c r="MX389" s="26">
        <f>IFERROR(Tableau17[[#This Row],[2008-T1-MACROGAUCHE]]/Tableau17[[#This Row],[2008-T1-MACROTOTALE]],"")</f>
        <v>0.44570707070707072</v>
      </c>
      <c r="MY389" s="26">
        <f>IFERROR(Tableau17[[#This Row],[2008-T1-MACROAUTRE]]/Tableau17[[#This Row],[2008-T1-MACROTOTALE]],"")</f>
        <v>0</v>
      </c>
      <c r="MZ389" s="26">
        <f>IFERROR(Tableau17[[#This Row],[2008-T2-MACROEXTRDROITE]]/Tableau17[[#This Row],[2008-T2-MACROTOTALE]],"")</f>
        <v>8.4282460136674259E-2</v>
      </c>
      <c r="NA389" s="26">
        <f>IFERROR(Tableau17[[#This Row],[2008-T2-MACRODROITE]]/Tableau17[[#This Row],[2008-T2-MACROTOTALE]],"")</f>
        <v>0.43166287015945332</v>
      </c>
      <c r="NB389" s="26">
        <f>IFERROR(Tableau17[[#This Row],[2008-T2-MACROCENTRE]]/Tableau17[[#This Row],[2008-T2-MACROTOTALE]],"")</f>
        <v>0</v>
      </c>
      <c r="NC389" s="26">
        <f>IFERROR(Tableau17[[#This Row],[2008-T2-MACROGAUCHE]]/Tableau17[[#This Row],[2008-T2-MACROTOTALE]],"")</f>
        <v>0.48405466970387245</v>
      </c>
      <c r="ND389" s="26">
        <f>IFERROR(Tableau17[[#This Row],[2008-T2-MACROAUTRE]]/Tableau17[[#This Row],[2008-T2-MACROTOTALE]],"")</f>
        <v>0</v>
      </c>
      <c r="NE389" s="26">
        <f>IFERROR(Tableau17[[#This Row],[2014-T1-MACROEXTRDROITE]]/Tableau17[[#This Row],[2014-T1-MACROTOTALE]],"")</f>
        <v>0.40334128878281622</v>
      </c>
      <c r="NF389" s="26">
        <f>IFERROR(Tableau17[[#This Row],[2014-T1-MACRODROITE]]/Tableau17[[#This Row],[2014-T1-MACROTOTALE]],"")</f>
        <v>0.28639618138424822</v>
      </c>
      <c r="NG389" s="26">
        <f>IFERROR(Tableau17[[#This Row],[2014-T1-MACROCENTRE]]/Tableau17[[#This Row],[2014-T1-MACROTOTALE]],"")</f>
        <v>0</v>
      </c>
      <c r="NH389" s="26">
        <f>IFERROR(Tableau17[[#This Row],[2014-T1-MACROGAUCHE]]/Tableau17[[#This Row],[2014-T1-MACROTOTALE]],"")</f>
        <v>0.31026252983293556</v>
      </c>
      <c r="NI389" s="26">
        <f>IFERROR(Tableau17[[#This Row],[2014-T1-MACROAUTRE]]/Tableau17[[#This Row],[2014-T1-MACROTOTALE]],"")</f>
        <v>0</v>
      </c>
      <c r="NJ389" s="26">
        <f>IFERROR(Tableau17[[#This Row],[2014-T2-MACROEXTRDROITE]]/Tableau17[[#This Row],[2014-T2-MACROTOTALE]],"")</f>
        <v>0.45125958378970427</v>
      </c>
      <c r="NK389" s="26">
        <f>IFERROR(Tableau17[[#This Row],[2014-T2-MACRODROITE]]/Tableau17[[#This Row],[2014-T2-MACROTOTALE]],"")</f>
        <v>0.2968236582694414</v>
      </c>
      <c r="NL389" s="26">
        <f>IFERROR(Tableau17[[#This Row],[2014-T2-MACROCENTRE]]/Tableau17[[#This Row],[2014-T2-MACROTOTALE]],"")</f>
        <v>0</v>
      </c>
      <c r="NM389" s="26">
        <f>IFERROR(Tableau17[[#This Row],[2014-T2-MACROGAUCHE]]/Tableau17[[#This Row],[2014-T2-MACROTOTALE]],"")</f>
        <v>0.25191675794085433</v>
      </c>
      <c r="NN389" s="26">
        <f>IFERROR(Tableau17[[#This Row],[2014-T2-MACROAUTRE]]/Tableau17[[#This Row],[2014-T2-MACROTOTALE]],"")</f>
        <v>0</v>
      </c>
      <c r="NO389" s="26">
        <f>IFERROR( Tableau17[[#This Row],[2015-T1-MACROEXTRDROITE]]/Tableau17[[#This Row],[2015-T1-MACROTOTALE]],"")</f>
        <v>0.48974008207934339</v>
      </c>
      <c r="NP389" s="26">
        <f>IFERROR(Tableau17[[#This Row],[2015-T1-MACRODROITE]]/Tableau17[[#This Row],[2015-T1-MACROTOTALE]],"")</f>
        <v>0.19972640218878249</v>
      </c>
      <c r="NQ389" s="26">
        <f>IFERROR(Tableau17[[#This Row],[2015-T1-MACROCENTRE]]/Tableau17[[#This Row],[2015-T1-MACROTOTALE]],"")</f>
        <v>0</v>
      </c>
      <c r="NR389" s="26">
        <f>IFERROR(Tableau17[[#This Row],[2015-T1-MACROGAUCHE]]/Tableau17[[#This Row],[2015-T1-MACROTOTALE]],"")</f>
        <v>0.31053351573187415</v>
      </c>
      <c r="NS389" s="26">
        <f>IFERROR(Tableau17[[#This Row],[2015-T1-MACROAUTRE]]/Tableau17[[#This Row],[2015-T1-MACROTOTALE]],"")</f>
        <v>0</v>
      </c>
      <c r="NT389" s="26">
        <f>IFERROR(Tableau17[[#This Row],[2015-T2-MACROEXTRDROITE]]/Tableau17[[#This Row],[2015-T2-MACROTOTALE]],"")</f>
        <v>0.59078590785907859</v>
      </c>
      <c r="NU389" s="26">
        <f>IFERROR(Tableau17[[#This Row],[2015-T2-MACRODROITE]]/Tableau17[[#This Row],[2015-T2-MACROTOTALE]],"")</f>
        <v>0</v>
      </c>
      <c r="NV389" s="26">
        <f>IFERROR(Tableau17[[#This Row],[2015-T2-MACROCENTRE]]/Tableau17[[#This Row],[2015-T2-MACROTOTALE]],"")</f>
        <v>0</v>
      </c>
      <c r="NW389" s="26">
        <f>IFERROR(Tableau17[[#This Row],[2015-T2-MACROGAUCHE]]/Tableau17[[#This Row],[2015-T2-MACROTOTALE]],"")</f>
        <v>0.40921409214092141</v>
      </c>
      <c r="NX389" s="26">
        <f>IFERROR(Tableau17[[#This Row],[2015-T2-MACROAUTRE]]/Tableau17[[#This Row],[2015-T2-MACROTOTALE]],"")</f>
        <v>0</v>
      </c>
      <c r="NY389" s="26">
        <f>IFERROR(Tableau17[[#This Row],[2017-T1-MACROEXTRDROITE]]/Tableau17[[#This Row],[2017-T1-MACROTOTALE]],"")</f>
        <v>0.4475703324808184</v>
      </c>
      <c r="NZ389" s="26">
        <f>IFERROR(Tableau17[[#This Row],[2017-T1-MACRODROITE]]/Tableau17[[#This Row],[2017-T1-MACROTOTALE]],"")</f>
        <v>0.15515771526001704</v>
      </c>
      <c r="OA389" s="26">
        <f>IFERROR(Tableau17[[#This Row],[2017-T1-MACROCENTRE]]/Tableau17[[#This Row],[2017-T1-MACROTOTALE]],"")</f>
        <v>0.15601023017902813</v>
      </c>
      <c r="OB389" s="26">
        <f>IFERROR(Tableau17[[#This Row],[2017-T1-MACROGAUCHE]]/Tableau17[[#This Row],[2017-T1-MACROTOTALE]],"")</f>
        <v>0.22762148337595908</v>
      </c>
      <c r="OC389" s="26">
        <f>IFERROR(Tableau17[[#This Row],[2017-T1-MACROAUTRE]]/Tableau17[[#This Row],[2017-T1-MACROTOTALE]],"")</f>
        <v>1.3640238704177323E-2</v>
      </c>
      <c r="OD389" s="26">
        <f>IFERROR(Tableau17[[#This Row],[2017-T2-MACROEXTRDROITE]]/Tableau17[[#This Row],[2017-T2-MACROTOTALE]],"")</f>
        <v>0.54067460317460314</v>
      </c>
      <c r="OE389" s="26">
        <f>IFERROR(Tableau17[[#This Row],[2017-T2-MACRODROITE]]/Tableau17[[#This Row],[2017-T2-MACROTOTALE]],"")</f>
        <v>0</v>
      </c>
      <c r="OF389" s="26">
        <f>IFERROR(Tableau17[[#This Row],[2017-T2-MACROCENTRE]]/Tableau17[[#This Row],[2017-T2-MACROTOTALE]],"")</f>
        <v>0.4593253968253968</v>
      </c>
      <c r="OG389" s="26">
        <f>IFERROR(Tableau17[[#This Row],[2017-T2-MACROGAUCHE]]/Tableau17[[#This Row],[2017-T2-MACROTOTALE]],"")</f>
        <v>0</v>
      </c>
      <c r="OH389" s="26">
        <f>IFERROR(Tableau17[[#This Row],[2017-T2-MACROAUTRE]]/Tableau17[[#This Row],[2017-T2-MACROTOTALE]],"")</f>
        <v>0</v>
      </c>
      <c r="OI389" s="26">
        <f>IFERROR(Tableau17[[#This Row],[2019-T1-MACROEXTRDROITE]]/Tableau17[[#This Row],[2019-T1-MACROTOTALE]],"")</f>
        <v>0.462707182320442</v>
      </c>
      <c r="OJ389" s="26">
        <f>IFERROR(Tableau17[[#This Row],[2019-T1-MACRODROITE]]/Tableau17[[#This Row],[2019-T1-MACROTOTALE]],"")</f>
        <v>6.4917127071823205E-2</v>
      </c>
      <c r="OK389" s="26">
        <f>IFERROR(Tableau17[[#This Row],[2019-T1-MACROCENTRE]]/Tableau17[[#This Row],[2019-T1-MACROTOTALE]],"")</f>
        <v>0.17955801104972377</v>
      </c>
      <c r="OL389" s="26">
        <f>IFERROR(Tableau17[[#This Row],[2019-T1-MACROGAUCHE]]/Tableau17[[#This Row],[2019-T1-MACROTOTALE]],"")</f>
        <v>0.25966850828729282</v>
      </c>
      <c r="OM389" s="26">
        <f>IFERROR(Tableau17[[#This Row],[2019-T1-MACROAUTRE]]/Tableau17[[#This Row],[2019-T1-MACROTOTALE]],"")</f>
        <v>3.3149171270718231E-2</v>
      </c>
      <c r="ON389" s="26">
        <f>IFERROR(Tableau17[[#This Row],[2020-T1-MACROEXTRDROITE]]/Tableau17[[#This Row],[2020-T1-MACROTOTALE]],"")</f>
        <v>0.44226579520697168</v>
      </c>
      <c r="OO389" s="26">
        <f>IFERROR(Tableau17[[#This Row],[2020-T1-MACRODROITE]]/Tableau17[[#This Row],[2020-T1-MACROTOTALE]],"")</f>
        <v>0.24836601307189543</v>
      </c>
      <c r="OP389" s="26">
        <f>IFERROR(Tableau17[[#This Row],[2020-T1-MACROCENTRE]]/Tableau17[[#This Row],[2020-T1-MACROTOTALE]],"")</f>
        <v>6.535947712418301E-2</v>
      </c>
      <c r="OQ389" s="26">
        <f>IFERROR(Tableau17[[#This Row],[2020-T1-MACROGAUCHE]]/Tableau17[[#This Row],[2020-T1-MACROTOTALE]],"")</f>
        <v>0.24400871459694989</v>
      </c>
      <c r="OR389" s="26">
        <f>IFERROR(Tableau17[[#This Row],[2020-T1-MACROAUTRE]]/Tableau17[[#This Row],[2020-T1-MACROTOTALE]],"")</f>
        <v>0</v>
      </c>
      <c r="OS389" s="26">
        <f>IFERROR(Tableau17[[#This Row],[2017 (L)-T1-MACROEXTRDROITE]]/Tableau17[[#This Row],[2017 (L)-T1-MACROTOTALE]],"")</f>
        <v>0.42532005689900426</v>
      </c>
      <c r="OT389" s="26">
        <f>IFERROR(Tableau17[[#This Row],[2017 (L)-T1-MACRODROITE]]/Tableau17[[#This Row],[2017 (L)-T1-MACROTOTALE]],"")</f>
        <v>9.388335704125178E-2</v>
      </c>
      <c r="OU389" s="26">
        <f>IFERROR(Tableau17[[#This Row],[2017 (L)-T1-MACROCENTRE]]/Tableau17[[#This Row],[2017 (L)-T1-MACROTOTALE]],"")</f>
        <v>0.23613086770981509</v>
      </c>
      <c r="OV389" s="26">
        <f>IFERROR(Tableau17[[#This Row],[2017 (L)-T1-MACROGAUCHE]]/Tableau17[[#This Row],[2017 (L)-T1-MACROTOTALE]],"")</f>
        <v>0.24182076813655762</v>
      </c>
      <c r="OW389" s="26">
        <f>IFERROR(Tableau17[[#This Row],[2017 (L)-T1-MACROAUTRE]]/Tableau17[[#This Row],[2017 (L)-T1-MACROTOTALE]],"")</f>
        <v>2.8449502133712661E-3</v>
      </c>
      <c r="OX389" s="26">
        <f>IFERROR(Tableau17[[#This Row],[2017 (L)-T2-MACROEXTRDROITE]]/Tableau17[[#This Row],[2017 (L)-T2-MACROTOTALE]],"")</f>
        <v>0.56342668863261947</v>
      </c>
      <c r="OY389" s="26">
        <f>IFERROR(Tableau17[[#This Row],[2017 (L)-T2-MACRODROITE]]/Tableau17[[#This Row],[2017 (L)-T2-MACROTOTALE]],"")</f>
        <v>0</v>
      </c>
      <c r="OZ389" s="26">
        <f>IFERROR(Tableau17[[#This Row],[2017 (L)-T2-MACROCENTRE]]/Tableau17[[#This Row],[2017 (L)-T2-MACROTOTALE]],"")</f>
        <v>0.43657331136738053</v>
      </c>
      <c r="PA389" s="26">
        <f>IFERROR(Tableau17[[#This Row],[2017 (L)-T2-MACROGAUCHE]]/Tableau17[[#This Row],[2017 (L)-T2-MACROTOTALE]],"")</f>
        <v>0</v>
      </c>
      <c r="PB389" s="26">
        <f>IFERROR(Tableau17[[#This Row],[2017 (L)-T2-MACROAUTRE]]/Tableau17[[#This Row],[2017 (L)-T2-MACROTOTALE]],"")</f>
        <v>0</v>
      </c>
      <c r="PC389" s="26">
        <f>IFERROR(Tableau17[[#This Row],[2008_T1_PROCUS]]/Tableau17[[#This Row],[2008_T1_INSCRITS]],0)</f>
        <v>9.372746935832732E-3</v>
      </c>
      <c r="PD389" s="26">
        <f>IFERROR(Tableau17[[#This Row],[2008_T2_PROCUS]]/Tableau17[[#This Row],[2008_T2_INSCRITS]],0)</f>
        <v>6.4935064935064939E-3</v>
      </c>
      <c r="PE389" s="26">
        <f>Tableau17[[#This Row],[2014_T1_PROCUS]]/Tableau17[[#This Row],[2014_T1_INSCRITS]]</f>
        <v>4.160887656033287E-3</v>
      </c>
      <c r="PF389" s="26">
        <f>IFERROR(Tableau17[[#This Row],[2014_T2_PROCUS]]/Tableau17[[#This Row],[2014_T2_INSCRITS]],0)</f>
        <v>2.0804438280166437E-2</v>
      </c>
    </row>
    <row r="390" spans="1:422" hidden="1" x14ac:dyDescent="0.2">
      <c r="A390" s="1">
        <v>8</v>
      </c>
      <c r="B390" s="1" t="s">
        <v>517</v>
      </c>
      <c r="C390" s="1" t="s">
        <v>540</v>
      </c>
      <c r="D390" s="1" t="s">
        <v>540</v>
      </c>
      <c r="E390" s="1">
        <v>1578</v>
      </c>
      <c r="F390" s="1">
        <v>5.3594299999999997</v>
      </c>
      <c r="G390" s="1">
        <v>43.372272000000002</v>
      </c>
      <c r="H390" s="3">
        <v>712</v>
      </c>
      <c r="I390" s="3">
        <v>204</v>
      </c>
      <c r="L390" s="1">
        <v>8</v>
      </c>
      <c r="M390" s="1">
        <v>25</v>
      </c>
      <c r="O390" s="1">
        <v>3</v>
      </c>
      <c r="P390" s="1">
        <v>31</v>
      </c>
      <c r="Q390" s="1">
        <v>14</v>
      </c>
      <c r="R390" s="1">
        <v>57</v>
      </c>
      <c r="S390" s="1">
        <v>14</v>
      </c>
      <c r="T390" s="1">
        <v>10</v>
      </c>
      <c r="U390" s="1">
        <v>162</v>
      </c>
      <c r="V390" s="1">
        <v>735</v>
      </c>
      <c r="W390" s="1">
        <v>381</v>
      </c>
      <c r="X390" s="1">
        <v>3</v>
      </c>
      <c r="Y390" s="2">
        <v>0.51836735</v>
      </c>
      <c r="Z390" s="1">
        <v>734</v>
      </c>
      <c r="AA390" s="1">
        <v>397</v>
      </c>
      <c r="AB390" s="1">
        <v>2</v>
      </c>
      <c r="AC390" s="2">
        <v>0.54087193</v>
      </c>
      <c r="AD390" s="1">
        <v>712</v>
      </c>
      <c r="AE390" s="1">
        <v>165</v>
      </c>
      <c r="AF390" s="2">
        <v>0.23174157000000001</v>
      </c>
      <c r="AG390" s="1">
        <f t="shared" si="6"/>
        <v>204</v>
      </c>
      <c r="AH390" s="1">
        <v>773</v>
      </c>
      <c r="AI390" s="1">
        <v>413</v>
      </c>
      <c r="AJ390" s="1">
        <v>2</v>
      </c>
      <c r="AK390" s="2">
        <v>0.53428202000000002</v>
      </c>
      <c r="AN390" s="1">
        <v>0</v>
      </c>
      <c r="AP390" s="1">
        <v>723</v>
      </c>
      <c r="AQ390" s="1">
        <v>303</v>
      </c>
      <c r="AR390" s="2">
        <v>0.41908714000000002</v>
      </c>
      <c r="AS390" s="1">
        <v>722</v>
      </c>
      <c r="AT390" s="1">
        <v>316</v>
      </c>
      <c r="AU390" s="2">
        <v>0.43767313000000002</v>
      </c>
      <c r="AV390" s="1">
        <v>730</v>
      </c>
      <c r="AW390" s="1">
        <v>272</v>
      </c>
      <c r="AX390" s="2">
        <v>0.37260273999999999</v>
      </c>
      <c r="AY390" s="1">
        <v>729</v>
      </c>
      <c r="AZ390" s="1">
        <v>235</v>
      </c>
      <c r="BA390" s="2">
        <v>0.32235940000000002</v>
      </c>
      <c r="BB390" s="1">
        <v>732</v>
      </c>
      <c r="BC390" s="1">
        <v>511</v>
      </c>
      <c r="BD390" s="2">
        <v>0.69808742999999995</v>
      </c>
      <c r="BE390" s="1">
        <v>732</v>
      </c>
      <c r="BF390" s="1">
        <v>480</v>
      </c>
      <c r="BG390" s="2">
        <v>0.65573769999999998</v>
      </c>
      <c r="BH390" s="1">
        <v>719</v>
      </c>
      <c r="BI390" s="1">
        <v>268</v>
      </c>
      <c r="BJ390" s="2">
        <v>0.37273992</v>
      </c>
      <c r="BK390" s="1">
        <v>8</v>
      </c>
      <c r="BN390" s="1">
        <v>15</v>
      </c>
      <c r="BO390" s="1">
        <v>79</v>
      </c>
      <c r="BP390" s="1">
        <v>136</v>
      </c>
      <c r="BQ390" s="1">
        <v>160</v>
      </c>
      <c r="BR390" s="1">
        <v>398</v>
      </c>
      <c r="BZ390" s="1">
        <v>16</v>
      </c>
      <c r="CA390" s="1">
        <v>6</v>
      </c>
      <c r="CB390" s="1">
        <v>26</v>
      </c>
      <c r="CC390" s="1">
        <v>124</v>
      </c>
      <c r="CD390" s="1">
        <v>106</v>
      </c>
      <c r="CE390" s="1">
        <v>96</v>
      </c>
      <c r="CF390" s="1">
        <v>374</v>
      </c>
      <c r="CG390" s="1">
        <v>150</v>
      </c>
      <c r="CH390" s="1">
        <v>119</v>
      </c>
      <c r="CI390" s="1">
        <v>116</v>
      </c>
      <c r="CJ390" s="1">
        <v>385</v>
      </c>
      <c r="CL390" s="1">
        <v>10</v>
      </c>
      <c r="CN390" s="1">
        <v>15</v>
      </c>
      <c r="CP390" s="1">
        <v>141</v>
      </c>
      <c r="CS390" s="1">
        <v>62</v>
      </c>
      <c r="CT390" s="1">
        <v>57</v>
      </c>
      <c r="CW390" s="1">
        <v>285</v>
      </c>
      <c r="CY390" s="1">
        <v>173</v>
      </c>
      <c r="CZ390" s="1">
        <v>114</v>
      </c>
      <c r="DC390" s="1">
        <v>287</v>
      </c>
      <c r="DD390" s="1">
        <v>17</v>
      </c>
      <c r="DE390" s="1">
        <v>0</v>
      </c>
      <c r="DF390" s="1">
        <v>5</v>
      </c>
      <c r="DH390" s="1">
        <v>1</v>
      </c>
      <c r="DI390" s="1">
        <v>8</v>
      </c>
      <c r="DK390" s="1">
        <v>4</v>
      </c>
      <c r="DL390" s="1">
        <v>42</v>
      </c>
      <c r="DM390" s="1">
        <v>91</v>
      </c>
      <c r="DR390" s="1">
        <v>48</v>
      </c>
      <c r="DS390" s="1">
        <v>31</v>
      </c>
      <c r="DT390" s="1">
        <v>15</v>
      </c>
      <c r="DU390" s="1">
        <v>262</v>
      </c>
      <c r="DW390" s="1">
        <v>125</v>
      </c>
      <c r="DZ390" s="1">
        <v>86</v>
      </c>
      <c r="EA390" s="1">
        <v>211</v>
      </c>
      <c r="EB390" s="1">
        <v>3</v>
      </c>
      <c r="EC390" s="1">
        <v>0</v>
      </c>
      <c r="ED390" s="1">
        <v>0</v>
      </c>
      <c r="EE390" s="1">
        <v>15</v>
      </c>
      <c r="EF390" s="1">
        <v>53</v>
      </c>
      <c r="EG390" s="1">
        <v>16</v>
      </c>
      <c r="EH390" s="1">
        <v>2</v>
      </c>
      <c r="EI390" s="1">
        <v>198</v>
      </c>
      <c r="EJ390" s="1">
        <v>143</v>
      </c>
      <c r="EK390" s="1">
        <v>66</v>
      </c>
      <c r="EL390" s="1">
        <v>2</v>
      </c>
      <c r="EM390" s="1">
        <v>498</v>
      </c>
      <c r="EN390" s="1">
        <v>235</v>
      </c>
      <c r="EO390" s="1">
        <v>200</v>
      </c>
      <c r="EP390" s="1">
        <v>435</v>
      </c>
      <c r="EQ390" s="1">
        <v>0</v>
      </c>
      <c r="ER390" s="1">
        <v>0</v>
      </c>
      <c r="ES390" s="1">
        <v>1</v>
      </c>
      <c r="ET390" s="1">
        <v>20</v>
      </c>
      <c r="EU390" s="1">
        <v>4</v>
      </c>
      <c r="EV390" s="1">
        <v>116</v>
      </c>
      <c r="EW390" s="1">
        <v>10</v>
      </c>
      <c r="EX390" s="1">
        <v>0</v>
      </c>
      <c r="EY390" s="1">
        <v>3</v>
      </c>
      <c r="EZ390" s="1">
        <v>9</v>
      </c>
      <c r="FA390" s="1">
        <v>0</v>
      </c>
      <c r="FB390" s="1">
        <v>0</v>
      </c>
      <c r="FC390" s="1">
        <v>0</v>
      </c>
      <c r="FD390" s="1">
        <v>0</v>
      </c>
      <c r="FE390" s="1">
        <v>0</v>
      </c>
      <c r="FF390" s="1">
        <v>0</v>
      </c>
      <c r="FG390" s="1">
        <v>0</v>
      </c>
      <c r="FH390" s="1">
        <v>11</v>
      </c>
      <c r="FI390" s="1">
        <v>0</v>
      </c>
      <c r="FJ390" s="1">
        <v>8</v>
      </c>
      <c r="FK390" s="1">
        <v>5</v>
      </c>
      <c r="FL390" s="1">
        <v>0</v>
      </c>
      <c r="FM390" s="1">
        <v>20</v>
      </c>
      <c r="FN390" s="1">
        <v>1</v>
      </c>
      <c r="FO390" s="1">
        <v>2</v>
      </c>
      <c r="FP390" s="1">
        <v>37</v>
      </c>
      <c r="FQ390" s="1">
        <v>0</v>
      </c>
      <c r="FR390" s="1">
        <f>SUM(Tableau17[[#This Row],[2019-T1-ALEXANDRE Audric]:[2019-T1-MARIE Florie]])</f>
        <v>247</v>
      </c>
      <c r="FS390" s="1">
        <v>79</v>
      </c>
      <c r="FT390" s="1">
        <v>144</v>
      </c>
      <c r="FU390" s="1">
        <v>0</v>
      </c>
      <c r="FV390" s="1">
        <v>175</v>
      </c>
      <c r="FW390" s="1">
        <v>0</v>
      </c>
      <c r="FX390" s="1">
        <v>398</v>
      </c>
      <c r="GD390" s="1">
        <v>0</v>
      </c>
      <c r="GE390" s="1">
        <v>124</v>
      </c>
      <c r="GF390" s="1">
        <v>106</v>
      </c>
      <c r="GG390" s="1">
        <v>0</v>
      </c>
      <c r="GH390" s="1">
        <v>144</v>
      </c>
      <c r="GI390" s="1">
        <v>0</v>
      </c>
      <c r="GJ390" s="1">
        <v>374</v>
      </c>
      <c r="GK390" s="1">
        <v>150</v>
      </c>
      <c r="GL390" s="1">
        <v>119</v>
      </c>
      <c r="GM390" s="1">
        <v>0</v>
      </c>
      <c r="GN390" s="1">
        <v>116</v>
      </c>
      <c r="GO390" s="1">
        <v>0</v>
      </c>
      <c r="GP390" s="1">
        <v>385</v>
      </c>
      <c r="GQ390" s="1">
        <v>151</v>
      </c>
      <c r="GR390" s="1">
        <v>57</v>
      </c>
      <c r="GS390" s="1">
        <v>0</v>
      </c>
      <c r="GT390" s="1">
        <v>77</v>
      </c>
      <c r="GU390" s="1">
        <v>0</v>
      </c>
      <c r="GV390" s="1">
        <v>285</v>
      </c>
      <c r="GW390" s="1">
        <v>173</v>
      </c>
      <c r="GX390" s="1">
        <v>0</v>
      </c>
      <c r="GY390" s="1">
        <v>0</v>
      </c>
      <c r="GZ390" s="1">
        <v>114</v>
      </c>
      <c r="HA390" s="1">
        <v>0</v>
      </c>
      <c r="HB390" s="1">
        <v>287</v>
      </c>
      <c r="HC390" s="1">
        <v>213</v>
      </c>
      <c r="HD390" s="1">
        <v>53</v>
      </c>
      <c r="HE390" s="1">
        <v>66</v>
      </c>
      <c r="HF390" s="1">
        <v>164</v>
      </c>
      <c r="HG390" s="1">
        <v>2</v>
      </c>
      <c r="HH390" s="1">
        <v>498</v>
      </c>
      <c r="HI390" s="1">
        <v>235</v>
      </c>
      <c r="HJ390" s="1">
        <v>0</v>
      </c>
      <c r="HK390" s="1">
        <v>200</v>
      </c>
      <c r="HL390" s="1">
        <v>0</v>
      </c>
      <c r="HM390" s="1">
        <v>0</v>
      </c>
      <c r="HN390" s="1">
        <v>435</v>
      </c>
      <c r="HO390" s="1">
        <v>137</v>
      </c>
      <c r="HP390" s="1">
        <v>11</v>
      </c>
      <c r="HQ390" s="1">
        <v>37</v>
      </c>
      <c r="HR390" s="1">
        <v>62</v>
      </c>
      <c r="HS390" s="1">
        <v>10</v>
      </c>
      <c r="HT390" s="1">
        <v>257</v>
      </c>
      <c r="HU390" s="1">
        <v>57</v>
      </c>
      <c r="HV390" s="1">
        <v>39</v>
      </c>
      <c r="HW390" s="1">
        <v>14</v>
      </c>
      <c r="HX390" s="1">
        <v>52</v>
      </c>
      <c r="HY390" s="1">
        <v>0</v>
      </c>
      <c r="HZ390" s="1">
        <v>162</v>
      </c>
      <c r="IA390" s="1">
        <v>96</v>
      </c>
      <c r="IB390" s="1">
        <v>15</v>
      </c>
      <c r="IC390" s="1">
        <v>48</v>
      </c>
      <c r="ID390" s="1">
        <v>103</v>
      </c>
      <c r="IE390" s="1">
        <v>0</v>
      </c>
      <c r="IF390" s="1">
        <v>262</v>
      </c>
      <c r="IG390" s="1">
        <v>125</v>
      </c>
      <c r="IH390" s="1">
        <v>0</v>
      </c>
      <c r="II390" s="1">
        <v>86</v>
      </c>
      <c r="IJ390" s="1">
        <v>0</v>
      </c>
      <c r="IK390" s="1">
        <v>0</v>
      </c>
      <c r="IL390" s="1">
        <v>211</v>
      </c>
      <c r="IM390" s="26">
        <f>IFERROR(Tableau17[[#This Row],[LDIV]]/Tableau17[[#This Row],[Total général]],"")</f>
        <v>0</v>
      </c>
      <c r="IN390" s="26">
        <f>IFERROR(Tableau17[[#This Row],[LDVC]]/Tableau17[[#This Row],[Total général]],"")</f>
        <v>0</v>
      </c>
      <c r="IO390" s="26">
        <f>IFERROR(Tableau17[[#This Row],[LDVD]]/Tableau17[[#This Row],[Total général]],"")</f>
        <v>4.9382716049382713E-2</v>
      </c>
      <c r="IP390" s="26">
        <f>IFERROR(Tableau17[[#This Row],[LDVG]]/Tableau17[[#This Row],[Total général]],"")</f>
        <v>0.15432098765432098</v>
      </c>
      <c r="IQ390" s="26">
        <f>IFERROR(Tableau17[[#This Row],[LEXD]]/Tableau17[[#This Row],[Total général]],"")</f>
        <v>0</v>
      </c>
      <c r="IR390" s="26">
        <f>IFERROR(Tableau17[[#This Row],[LEXG]]/Tableau17[[#This Row],[Total général]],"")</f>
        <v>1.8518518518518517E-2</v>
      </c>
      <c r="IS390" s="26">
        <f>IFERROR(Tableau17[[#This Row],[LLR]]/Tableau17[[#This Row],[Total général]],"")</f>
        <v>0.19135802469135801</v>
      </c>
      <c r="IT390" s="26">
        <f>IFERROR(Tableau17[[#This Row],[LREM]]/Tableau17[[#This Row],[Total général]],"")</f>
        <v>8.6419753086419748E-2</v>
      </c>
      <c r="IU390" s="26">
        <f>IFERROR(Tableau17[[#This Row],[LRN]]/Tableau17[[#This Row],[Total général]],"")</f>
        <v>0.35185185185185186</v>
      </c>
      <c r="IV390" s="26">
        <f>IFERROR(Tableau17[[#This Row],[LUG]]/Tableau17[[#This Row],[Total général]],"")</f>
        <v>8.6419753086419748E-2</v>
      </c>
      <c r="IW390" s="26">
        <f>IFERROR(Tableau17[[#This Row],[LVEC]]/Tableau17[[#This Row],[Total général]],"")</f>
        <v>6.1728395061728392E-2</v>
      </c>
      <c r="IX390" s="26">
        <f>IFERROR(Tableau17[[#This Row],[2008-T1-LCMD]]/Tableau17[[#This Row],[2008-T1-TOTAL]],"")</f>
        <v>2.0100502512562814E-2</v>
      </c>
      <c r="IY390" s="26">
        <f>IFERROR(Tableau17[[#This Row],[2008-T1-LDVD]]/Tableau17[[#This Row],[2008-T1-TOTAL]],"")</f>
        <v>0</v>
      </c>
      <c r="IZ390" s="26">
        <f>IFERROR(Tableau17[[#This Row],[2008-T1-LEXD]]/Tableau17[[#This Row],[2008-T1-TOTAL]],"")</f>
        <v>0</v>
      </c>
      <c r="JA390" s="26">
        <f>IFERROR(Tableau17[[#This Row],[2008-T1-LEXG]]/Tableau17[[#This Row],[2008-T1-TOTAL]],"")</f>
        <v>3.7688442211055273E-2</v>
      </c>
      <c r="JB390" s="26">
        <f>IFERROR(Tableau17[[#This Row],[2008-T1-LFN]]/Tableau17[[#This Row],[2008-T1-TOTAL]],"")</f>
        <v>0.19849246231155779</v>
      </c>
      <c r="JC390" s="26">
        <f>IFERROR(Tableau17[[#This Row],[2008-T1-LMAJ]]/Tableau17[[#This Row],[2008-T1-TOTAL]],"")</f>
        <v>0.34170854271356782</v>
      </c>
      <c r="JD390" s="26">
        <f>IFERROR(Tableau17[[#This Row],[2008-T1-LUG]]/Tableau17[[#This Row],[2008-T1-TOTAL]],"")</f>
        <v>0.4020100502512563</v>
      </c>
      <c r="JE390" s="26" t="str">
        <f>IFERROR(Tableau17[[#This Row],[2008-T2-LFN]]/Tableau17[[#This Row],[2008-T2-TOTAL]],"")</f>
        <v/>
      </c>
      <c r="JF390" s="26" t="str">
        <f>IFERROR(Tableau17[[#This Row],[2008-T2-LGC]]/Tableau17[[#This Row],[2008-T2-TOTAL]],"")</f>
        <v/>
      </c>
      <c r="JG390" s="26" t="str">
        <f>IFERROR(Tableau17[[#This Row],[2008-T2-LMAJ]]/Tableau17[[#This Row],[2008-T2-TOTAL]],"")</f>
        <v/>
      </c>
      <c r="JH390" s="26" t="str">
        <f>IFERROR(Tableau17[[#This Row],[2008-T2-LUG]]/Tableau17[[#This Row],[2008-T2-TOTAL]],"")</f>
        <v/>
      </c>
      <c r="JI390" s="26">
        <f>IFERROR(Tableau17[[#This Row],[2014-T1-LDIV]]/Tableau17[[#This Row],[2014-T1-TOTAL]],"")</f>
        <v>0</v>
      </c>
      <c r="JJ390" s="26">
        <f>IFERROR(Tableau17[[#This Row],[2014-T1-LDVD]]/Tableau17[[#This Row],[2014-T1-TOTAL]],"")</f>
        <v>0</v>
      </c>
      <c r="JK390" s="26">
        <f>IFERROR(Tableau17[[#This Row],[2014-T1-LDVG]]/Tableau17[[#This Row],[2014-T1-TOTAL]],"")</f>
        <v>4.2780748663101602E-2</v>
      </c>
      <c r="JL390" s="26">
        <f>IFERROR(Tableau17[[#This Row],[2014-T1-LEXG]]/Tableau17[[#This Row],[2014-T1-TOTAL]],"")</f>
        <v>1.6042780748663103E-2</v>
      </c>
      <c r="JM390" s="26">
        <f>IFERROR(Tableau17[[#This Row],[2014-T1-LFG]]/Tableau17[[#This Row],[2014-T1-TOTAL]],"")</f>
        <v>6.9518716577540107E-2</v>
      </c>
      <c r="JN390" s="26">
        <f>IFERROR(Tableau17[[#This Row],[2014-T1-LFN]]/Tableau17[[#This Row],[2014-T1-TOTAL]],"")</f>
        <v>0.33155080213903743</v>
      </c>
      <c r="JO390" s="26">
        <f>IFERROR(Tableau17[[#This Row],[2014-T1-LUD]]/Tableau17[[#This Row],[2014-T1-TOTAL]],"")</f>
        <v>0.28342245989304815</v>
      </c>
      <c r="JP390" s="26">
        <f>IFERROR(Tableau17[[#This Row],[2014-T1-LUG]]/Tableau17[[#This Row],[2014-T1-TOTAL]],"")</f>
        <v>0.25668449197860965</v>
      </c>
      <c r="JQ390" s="26">
        <f>IFERROR(Tableau17[[#This Row],[2014-T2-LFN]]/Tableau17[[#This Row],[2014-T2-TOTAL]],"")</f>
        <v>0.38961038961038963</v>
      </c>
      <c r="JR390" s="26">
        <f>IFERROR(Tableau17[[#This Row],[2014-T2-LUD]]/Tableau17[[#This Row],[2014-T2-TOTAL]],"")</f>
        <v>0.30909090909090908</v>
      </c>
      <c r="JS390" s="26">
        <f>IFERROR(Tableau17[[#This Row],[2014-T2-LUG]]/Tableau17[[#This Row],[2014-T2-TOTAL]],"")</f>
        <v>0.30129870129870129</v>
      </c>
      <c r="JT390" s="26">
        <f>IFERROR(Tableau17[[#This Row],[2015-T1-BC-DIV]]/Tableau17[[#This Row],[2015-T1-TOTAL]],"")</f>
        <v>0</v>
      </c>
      <c r="JU390" s="26">
        <f>IFERROR(Tableau17[[#This Row],[2015-T1-BC-DLF]]/Tableau17[[#This Row],[2015-T1-TOTAL]],"")</f>
        <v>3.5087719298245612E-2</v>
      </c>
      <c r="JV390" s="26">
        <f>IFERROR(Tableau17[[#This Row],[2015-T1-BC-DVD]]/Tableau17[[#This Row],[2015-T1-TOTAL]],"")</f>
        <v>0</v>
      </c>
      <c r="JW390" s="26">
        <f>IFERROR(Tableau17[[#This Row],[2015-T1-BC-DVG]]/Tableau17[[#This Row],[2015-T1-TOTAL]],"")</f>
        <v>5.2631578947368418E-2</v>
      </c>
      <c r="JX390" s="26">
        <f>IFERROR(Tableau17[[#This Row],[2015-T1-BC-FG]]/Tableau17[[#This Row],[2015-T1-TOTAL]],"")</f>
        <v>0</v>
      </c>
      <c r="JY390" s="26">
        <f>IFERROR(Tableau17[[#This Row],[2015-T1-BC-FN]]/Tableau17[[#This Row],[2015-T1-TOTAL]],"")</f>
        <v>0.49473684210526314</v>
      </c>
      <c r="JZ390" s="26">
        <f>IFERROR(Tableau17[[#This Row],[2015-T1-BC-MDM]]/Tableau17[[#This Row],[2015-T1-TOTAL]],"")</f>
        <v>0</v>
      </c>
      <c r="KA390" s="26">
        <f>IFERROR(Tableau17[[#This Row],[2015-T1-BC-RDG]]/Tableau17[[#This Row],[2015-T1-TOTAL]],"")</f>
        <v>0</v>
      </c>
      <c r="KB390" s="26">
        <f>IFERROR(Tableau17[[#This Row],[2015-T1-BC-SOC]]/Tableau17[[#This Row],[2015-T1-TOTAL]],"")</f>
        <v>0.21754385964912282</v>
      </c>
      <c r="KC390" s="26">
        <f>IFERROR(Tableau17[[#This Row],[2015-T1-BC-UD]]/Tableau17[[#This Row],[2015-T1-TOTAL]],"")</f>
        <v>0.2</v>
      </c>
      <c r="KD390" s="26">
        <f>IFERROR(Tableau17[[#This Row],[2015-T1-BC-UG]]/Tableau17[[#This Row],[2015-T1-TOTAL]],"")</f>
        <v>0</v>
      </c>
      <c r="KE390" s="26">
        <f>IFERROR(Tableau17[[#This Row],[2015-T1-BC-VEC]]/Tableau17[[#This Row],[2015-T1-TOTAL]],"")</f>
        <v>0</v>
      </c>
      <c r="KF390" s="26">
        <f>IFERROR(Tableau17[[#This Row],[2015-T2-BC-DVG]]/Tableau17[[#This Row],[2015-T2-TOTAL]],"")</f>
        <v>0</v>
      </c>
      <c r="KG390" s="26">
        <f>IFERROR(Tableau17[[#This Row],[2015-T2-BC-FN]]/Tableau17[[#This Row],[2015-T2-TOTAL]],"")</f>
        <v>0.60278745644599308</v>
      </c>
      <c r="KH390" s="26">
        <f>IFERROR(Tableau17[[#This Row],[2015-T2-BC-SOC]]/Tableau17[[#This Row],[2015-T2-TOTAL]],"")</f>
        <v>0.39721254355400698</v>
      </c>
      <c r="KI390" s="26">
        <f>IFERROR(Tableau17[[#This Row],[2015-T2-BC-UD]]/Tableau17[[#This Row],[2015-T2-TOTAL]],"")</f>
        <v>0</v>
      </c>
      <c r="KJ390" s="26">
        <f>IFERROR(Tableau17[[#This Row],[2015-T2-BC-UG]]/Tableau17[[#This Row],[2015-T2-TOTAL]],"")</f>
        <v>0</v>
      </c>
      <c r="KK390" s="26">
        <f>IFERROR(Tableau17[[#This Row],[2017 (L)-T1-COM]]/Tableau17[[#This Row],[2017 (L)-T1-TOTAL]],"")</f>
        <v>6.4885496183206104E-2</v>
      </c>
      <c r="KL390" s="26">
        <f>IFERROR(Tableau17[[#This Row],[2017 (L)-T1-DIV]]/Tableau17[[#This Row],[2017 (L)-T1-TOTAL]],"")</f>
        <v>0</v>
      </c>
      <c r="KM390" s="26">
        <f>IFERROR(Tableau17[[#This Row],[2017 (L)-T1-DLF]]/Tableau17[[#This Row],[2017 (L)-T1-TOTAL]],"")</f>
        <v>1.9083969465648856E-2</v>
      </c>
      <c r="KN390" s="26">
        <f>IFERROR(Tableau17[[#This Row],[2017 (L)-T1-DVD]]/Tableau17[[#This Row],[2017 (L)-T1-TOTAL]],"")</f>
        <v>0</v>
      </c>
      <c r="KO390" s="26">
        <f>IFERROR(Tableau17[[#This Row],[2017 (L)-T1-DVG]]/Tableau17[[#This Row],[2017 (L)-T1-TOTAL]],"")</f>
        <v>3.8167938931297708E-3</v>
      </c>
      <c r="KP390" s="26">
        <f>IFERROR(Tableau17[[#This Row],[2017 (L)-T1-ECO]]/Tableau17[[#This Row],[2017 (L)-T1-TOTAL]],"")</f>
        <v>3.0534351145038167E-2</v>
      </c>
      <c r="KQ390" s="26">
        <f>IFERROR(Tableau17[[#This Row],[2017 (L)-T1-EXD]]/Tableau17[[#This Row],[2017 (L)-T1-TOTAL]],"")</f>
        <v>0</v>
      </c>
      <c r="KR390" s="26">
        <f>IFERROR(Tableau17[[#This Row],[2017 (L)-T1-EXG]]/Tableau17[[#This Row],[2017 (L)-T1-TOTAL]],"")</f>
        <v>1.5267175572519083E-2</v>
      </c>
      <c r="KS390" s="26">
        <f>IFERROR(Tableau17[[#This Row],[2017 (L)-T1-FI]]/Tableau17[[#This Row],[2017 (L)-T1-TOTAL]],"")</f>
        <v>0.16030534351145037</v>
      </c>
      <c r="KT390" s="26">
        <f>IFERROR(Tableau17[[#This Row],[2017 (L)-T1-FN]]/Tableau17[[#This Row],[2017 (L)-T1-TOTAL]],"")</f>
        <v>0.34732824427480918</v>
      </c>
      <c r="KU390" s="26">
        <f>IFERROR(Tableau17[[#This Row],[2017 (L)-T1-LR]]/Tableau17[[#This Row],[2017 (L)-T1-TOTAL]],"")</f>
        <v>0</v>
      </c>
      <c r="KV390" s="26">
        <f>IFERROR(Tableau17[[#This Row],[2017 (L)-T1-MDM]]/Tableau17[[#This Row],[2017 (L)-T1-TOTAL]],"")</f>
        <v>0</v>
      </c>
      <c r="KW390" s="26">
        <f>IFERROR(Tableau17[[#This Row],[2017 (L)-T1-RDG]]/Tableau17[[#This Row],[2017 (L)-T1-TOTAL]],"")</f>
        <v>0</v>
      </c>
      <c r="KX390" s="26">
        <f>IFERROR(Tableau17[[#This Row],[2017 (L)-T1-REG]]/Tableau17[[#This Row],[2017 (L)-T1-TOTAL]],"")</f>
        <v>0</v>
      </c>
      <c r="KY390" s="26">
        <f>IFERROR(Tableau17[[#This Row],[2017 (L)-T1-REM]]/Tableau17[[#This Row],[2017 (L)-T1-TOTAL]],"")</f>
        <v>0.18320610687022901</v>
      </c>
      <c r="KZ390" s="26">
        <f>IFERROR(Tableau17[[#This Row],[2017 (L)-T1-SOC]]/Tableau17[[#This Row],[2017 (L)-T1-TOTAL]],"")</f>
        <v>0.1183206106870229</v>
      </c>
      <c r="LA390" s="26">
        <f>IFERROR(Tableau17[[#This Row],[2017 (L)-T1-UDI]]/Tableau17[[#This Row],[2017 (L)-T1-TOTAL]],"")</f>
        <v>5.7251908396946563E-2</v>
      </c>
      <c r="LB390" s="26">
        <f>IFERROR(Tableau17[[#This Row],[2017 (L)-T2-FI]]/Tableau17[[#This Row],[2017 (L)-T2-TOTAL]],"")</f>
        <v>0</v>
      </c>
      <c r="LC390" s="26">
        <f>IFERROR(Tableau17[[#This Row],[2017 (L)-T2-FN]]/Tableau17[[#This Row],[2017 (L)-T2-TOTAL]],"")</f>
        <v>0.59241706161137442</v>
      </c>
      <c r="LD390" s="26">
        <f>IFERROR(Tableau17[[#This Row],[2017 (L)-T2-LR]]/Tableau17[[#This Row],[2017 (L)-T2-TOTAL]],"")</f>
        <v>0</v>
      </c>
      <c r="LE390" s="26">
        <f>IFERROR(Tableau17[[#This Row],[2017 (L)-T2-MDM]]/Tableau17[[#This Row],[2017 (L)-T2-TOTAL]],"")</f>
        <v>0</v>
      </c>
      <c r="LF390" s="26">
        <f>IFERROR(Tableau17[[#This Row],[2017 (L)-T2-REM]]/Tableau17[[#This Row],[2017 (L)-T2-TOTAL]],"")</f>
        <v>0.40758293838862558</v>
      </c>
      <c r="LG390" s="26">
        <f>IFERROR(Tableau17[[#This Row],[2017-T1-ARTHAUD Nathalie]]/Tableau17[[#This Row],[2017-T1-TOTAL]],"")</f>
        <v>6.024096385542169E-3</v>
      </c>
      <c r="LH390" s="26">
        <f>IFERROR(Tableau17[[#This Row],[2017-T1-ASSELINEAU Fran]]/Tableau17[[#This Row],[2017-T1-TOTAL]],"")</f>
        <v>0</v>
      </c>
      <c r="LI390" s="26">
        <f>IFERROR(Tableau17[[#This Row],[2017-T1-CHEMINADE Jacques]]/Tableau17[[#This Row],[2017-T1-TOTAL]],"")</f>
        <v>0</v>
      </c>
      <c r="LJ390" s="26">
        <f>IFERROR(Tableau17[[#This Row],[2017-T1-DUPONT-AIGNAN Nicolas]]/Tableau17[[#This Row],[2017-T1-TOTAL]],"")</f>
        <v>3.0120481927710843E-2</v>
      </c>
      <c r="LK390" s="26">
        <f>IFERROR(Tableau17[[#This Row],[2017-T1-FILLON Fran]]/Tableau17[[#This Row],[2017-T1-TOTAL]],"")</f>
        <v>0.10642570281124498</v>
      </c>
      <c r="LL390" s="26">
        <f>IFERROR(Tableau17[[#This Row],[2017-T1-HAMON Beno]]/Tableau17[[#This Row],[2017-T1-TOTAL]],"")</f>
        <v>3.2128514056224897E-2</v>
      </c>
      <c r="LM390" s="26">
        <f>IFERROR(Tableau17[[#This Row],[2017-T1-LASSALLE Jean]]/Tableau17[[#This Row],[2017-T1-TOTAL]],"")</f>
        <v>4.0160642570281121E-3</v>
      </c>
      <c r="LN390" s="26">
        <f>IFERROR(Tableau17[[#This Row],[2017-T1-LE PEN Marine]]/Tableau17[[#This Row],[2017-T1-TOTAL]],"")</f>
        <v>0.39759036144578314</v>
      </c>
      <c r="LO390" s="26">
        <f>IFERROR(Tableau17[[#This Row],[2017-T1-M Jean-Luc]]/Tableau17[[#This Row],[2017-T1-TOTAL]],"")</f>
        <v>0.28714859437751006</v>
      </c>
      <c r="LP390" s="26">
        <f>IFERROR(Tableau17[[#This Row],[2017-T1-MACRON Emmanuel]]/Tableau17[[#This Row],[2017-T1-TOTAL]],"")</f>
        <v>0.13253012048192772</v>
      </c>
      <c r="LQ390" s="26">
        <f>IFERROR(Tableau17[[#This Row],[2017-T1-POUTOU Philippe]]/Tableau17[[#This Row],[2017-T1-TOTAL]],"")</f>
        <v>4.0160642570281121E-3</v>
      </c>
      <c r="LR390" s="26">
        <f>IFERROR(Tableau17[[#This Row],[2017-T2-LE PEN Marine]]/Tableau17[[#This Row],[2017-T2-TOTAL]],"")</f>
        <v>0.54022988505747127</v>
      </c>
      <c r="LS390" s="26">
        <f>IFERROR(Tableau17[[#This Row],[2017-T2-MACRON Emmanuel]]/Tableau17[[#This Row],[2017-T2-TOTAL]],"")</f>
        <v>0.45977011494252873</v>
      </c>
      <c r="LT390" s="26">
        <f>IFERROR(Tableau17[[#This Row],[2019-T1-ALEXANDRE Audric]]/Tableau17[[#This Row],[2019-T1-TOTAL]],"")</f>
        <v>0</v>
      </c>
      <c r="LU390" s="26">
        <f>IFERROR(Tableau17[[#This Row],[2019-T1-ARTHAUD Nathalie]]/Tableau17[[#This Row],[2019-T1-TOTAL]],"")</f>
        <v>0</v>
      </c>
      <c r="LV390" s="26">
        <f>IFERROR(Tableau17[[#This Row],[2019-T1-ASSELINEAU François]]/Tableau17[[#This Row],[2019-T1-TOTAL]],"")</f>
        <v>4.048582995951417E-3</v>
      </c>
      <c r="LW390" s="26">
        <f>IFERROR(Tableau17[[#This Row],[2019-T1-AUBRY Manon]]/Tableau17[[#This Row],[2019-T1-TOTAL]],"")</f>
        <v>8.0971659919028341E-2</v>
      </c>
      <c r="LX390" s="26">
        <f>IFERROR(Tableau17[[#This Row],[2019-T1-AZERGUI Nagib]]/Tableau17[[#This Row],[2019-T1-TOTAL]],"")</f>
        <v>1.6194331983805668E-2</v>
      </c>
      <c r="LY390" s="26">
        <f>IFERROR(Tableau17[[#This Row],[2019-T1-BARDELLA Jordan]]/Tableau17[[#This Row],[2019-T1-TOTAL]],"")</f>
        <v>0.46963562753036436</v>
      </c>
      <c r="LZ390" s="26">
        <f>IFERROR(Tableau17[[#This Row],[2019-T1-BELLAMY François-Xavier]]/Tableau17[[#This Row],[2019-T1-TOTAL]],"")</f>
        <v>4.048582995951417E-2</v>
      </c>
      <c r="MA390" s="26">
        <f>IFERROR(Tableau17[[#This Row],[2019-T1-BIDOU Olivier]]/Tableau17[[#This Row],[2019-T1-TOTAL]],"")</f>
        <v>0</v>
      </c>
      <c r="MB390" s="26">
        <f>IFERROR(Tableau17[[#This Row],[2019-T1-BOURG Dominique]]/Tableau17[[#This Row],[2019-T1-TOTAL]],"")</f>
        <v>1.2145748987854251E-2</v>
      </c>
      <c r="MC390" s="26">
        <f>IFERROR(Tableau17[[#This Row],[2019-T1-BROSSAT Ian]]/Tableau17[[#This Row],[2019-T1-TOTAL]],"")</f>
        <v>3.643724696356275E-2</v>
      </c>
      <c r="MD390" s="26">
        <f>IFERROR(Tableau17[[#This Row],[2019-T1-CAILLAUD Sophie]]/Tableau17[[#This Row],[2019-T1-TOTAL]],"")</f>
        <v>0</v>
      </c>
      <c r="ME390" s="26">
        <f>IFERROR(Tableau17[[#This Row],[2019-T1-CAMUS Renaud]]/Tableau17[[#This Row],[2019-T1-TOTAL]],"")</f>
        <v>0</v>
      </c>
      <c r="MF390" s="26">
        <f>IFERROR(Tableau17[[#This Row],[2019-T1-CHALENÇON Christophe]]/Tableau17[[#This Row],[2019-T1-TOTAL]],"")</f>
        <v>0</v>
      </c>
      <c r="MG390" s="26">
        <f>IFERROR(Tableau17[[#This Row],[2019-T1-CORBET Cathy Denise Ginette]]/Tableau17[[#This Row],[2019-T1-TOTAL]],"")</f>
        <v>0</v>
      </c>
      <c r="MH390" s="26">
        <f>IFERROR(Tableau17[[#This Row],[2019-T1-DE PREVOISIN Robert]]/Tableau17[[#This Row],[2019-T1-TOTAL]],"")</f>
        <v>0</v>
      </c>
      <c r="MI390" s="26">
        <f>IFERROR(Tableau17[[#This Row],[2019-T1-DELFEL Thérèse]]/Tableau17[[#This Row],[2019-T1-TOTAL]],"")</f>
        <v>0</v>
      </c>
      <c r="MJ390" s="26">
        <f>IFERROR(Tableau17[[#This Row],[2019-T1-DIEUMEGARD Pierre]]/Tableau17[[#This Row],[2019-T1-TOTAL]],"")</f>
        <v>0</v>
      </c>
      <c r="MK390" s="26">
        <f>IFERROR(Tableau17[[#This Row],[2019-T1-DUPONT-AIGNAN Nicolas]]/Tableau17[[#This Row],[2019-T1-TOTAL]],"")</f>
        <v>4.4534412955465584E-2</v>
      </c>
      <c r="ML390" s="26">
        <f>IFERROR(Tableau17[[#This Row],[2019-T1-GERNIGON Yves]]/Tableau17[[#This Row],[2019-T1-TOTAL]],"")</f>
        <v>0</v>
      </c>
      <c r="MM390" s="26">
        <f>IFERROR(Tableau17[[#This Row],[2019-T1-GLUCKSMANN Raphaël]]/Tableau17[[#This Row],[2019-T1-TOTAL]],"")</f>
        <v>3.2388663967611336E-2</v>
      </c>
      <c r="MN390" s="26">
        <f>IFERROR(Tableau17[[#This Row],[2019-T1-HAMON Benoît]]/Tableau17[[#This Row],[2019-T1-TOTAL]],"")</f>
        <v>2.0242914979757085E-2</v>
      </c>
      <c r="MO390" s="26">
        <f>IFERROR(Tableau17[[#This Row],[2019-T1-HELGEN Gilles]]/Tableau17[[#This Row],[2019-T1-TOTAL]],"")</f>
        <v>0</v>
      </c>
      <c r="MP390" s="26">
        <f>IFERROR(Tableau17[[#This Row],[2019-T1-JADOT Yannick]]/Tableau17[[#This Row],[2019-T1-TOTAL]],"")</f>
        <v>8.0971659919028341E-2</v>
      </c>
      <c r="MQ390" s="26">
        <f>IFERROR(Tableau17[[#This Row],[2019-T1-LAGARDE Jean-Christophe]]/Tableau17[[#This Row],[2019-T1-TOTAL]],"")</f>
        <v>4.048582995951417E-3</v>
      </c>
      <c r="MR390" s="26">
        <f>IFERROR(Tableau17[[#This Row],[2019-T1-LALANNE Francis]]/Tableau17[[#This Row],[2019-T1-TOTAL]],"")</f>
        <v>8.0971659919028341E-3</v>
      </c>
      <c r="MS390" s="26">
        <f>IFERROR(Tableau17[[#This Row],[2019-T1-LOISEAU Nathalie]]/Tableau17[[#This Row],[2019-T1-TOTAL]],"")</f>
        <v>0.14979757085020243</v>
      </c>
      <c r="MT390" s="26">
        <f>IFERROR(Tableau17[[#This Row],[2019-T1-MARIE Florie]]/Tableau17[[#This Row],[2019-T1-TOTAL]],"")</f>
        <v>0</v>
      </c>
      <c r="MU390" s="26">
        <f>IFERROR(Tableau17[[#This Row],[2008-T1-MACROEXTRDROITE]]/Tableau17[[#This Row],[2008-T1-MACROTOTALE]],"")</f>
        <v>0.19849246231155779</v>
      </c>
      <c r="MV390" s="26">
        <f>IFERROR(Tableau17[[#This Row],[2008-T1-MACRODROITE]]/Tableau17[[#This Row],[2008-T1-MACROTOTALE]],"")</f>
        <v>0.36180904522613067</v>
      </c>
      <c r="MW390" s="26">
        <f>IFERROR(Tableau17[[#This Row],[2008-T1-MACROCENTRE]]/Tableau17[[#This Row],[2008-T1-MACROTOTALE]],"")</f>
        <v>0</v>
      </c>
      <c r="MX390" s="26">
        <f>IFERROR(Tableau17[[#This Row],[2008-T1-MACROGAUCHE]]/Tableau17[[#This Row],[2008-T1-MACROTOTALE]],"")</f>
        <v>0.43969849246231157</v>
      </c>
      <c r="MY390" s="26">
        <f>IFERROR(Tableau17[[#This Row],[2008-T1-MACROAUTRE]]/Tableau17[[#This Row],[2008-T1-MACROTOTALE]],"")</f>
        <v>0</v>
      </c>
      <c r="MZ390" s="26" t="str">
        <f>IFERROR(Tableau17[[#This Row],[2008-T2-MACROEXTRDROITE]]/Tableau17[[#This Row],[2008-T2-MACROTOTALE]],"")</f>
        <v/>
      </c>
      <c r="NA390" s="26" t="str">
        <f>IFERROR(Tableau17[[#This Row],[2008-T2-MACRODROITE]]/Tableau17[[#This Row],[2008-T2-MACROTOTALE]],"")</f>
        <v/>
      </c>
      <c r="NB390" s="26" t="str">
        <f>IFERROR(Tableau17[[#This Row],[2008-T2-MACROCENTRE]]/Tableau17[[#This Row],[2008-T2-MACROTOTALE]],"")</f>
        <v/>
      </c>
      <c r="NC390" s="26" t="str">
        <f>IFERROR(Tableau17[[#This Row],[2008-T2-MACROGAUCHE]]/Tableau17[[#This Row],[2008-T2-MACROTOTALE]],"")</f>
        <v/>
      </c>
      <c r="ND390" s="26" t="str">
        <f>IFERROR(Tableau17[[#This Row],[2008-T2-MACROAUTRE]]/Tableau17[[#This Row],[2008-T2-MACROTOTALE]],"")</f>
        <v/>
      </c>
      <c r="NE390" s="26">
        <f>IFERROR(Tableau17[[#This Row],[2014-T1-MACROEXTRDROITE]]/Tableau17[[#This Row],[2014-T1-MACROTOTALE]],"")</f>
        <v>0.33155080213903743</v>
      </c>
      <c r="NF390" s="26">
        <f>IFERROR(Tableau17[[#This Row],[2014-T1-MACRODROITE]]/Tableau17[[#This Row],[2014-T1-MACROTOTALE]],"")</f>
        <v>0.28342245989304815</v>
      </c>
      <c r="NG390" s="26">
        <f>IFERROR(Tableau17[[#This Row],[2014-T1-MACROCENTRE]]/Tableau17[[#This Row],[2014-T1-MACROTOTALE]],"")</f>
        <v>0</v>
      </c>
      <c r="NH390" s="26">
        <f>IFERROR(Tableau17[[#This Row],[2014-T1-MACROGAUCHE]]/Tableau17[[#This Row],[2014-T1-MACROTOTALE]],"")</f>
        <v>0.38502673796791442</v>
      </c>
      <c r="NI390" s="26">
        <f>IFERROR(Tableau17[[#This Row],[2014-T1-MACROAUTRE]]/Tableau17[[#This Row],[2014-T1-MACROTOTALE]],"")</f>
        <v>0</v>
      </c>
      <c r="NJ390" s="26">
        <f>IFERROR(Tableau17[[#This Row],[2014-T2-MACROEXTRDROITE]]/Tableau17[[#This Row],[2014-T2-MACROTOTALE]],"")</f>
        <v>0.38961038961038963</v>
      </c>
      <c r="NK390" s="26">
        <f>IFERROR(Tableau17[[#This Row],[2014-T2-MACRODROITE]]/Tableau17[[#This Row],[2014-T2-MACROTOTALE]],"")</f>
        <v>0.30909090909090908</v>
      </c>
      <c r="NL390" s="26">
        <f>IFERROR(Tableau17[[#This Row],[2014-T2-MACROCENTRE]]/Tableau17[[#This Row],[2014-T2-MACROTOTALE]],"")</f>
        <v>0</v>
      </c>
      <c r="NM390" s="26">
        <f>IFERROR(Tableau17[[#This Row],[2014-T2-MACROGAUCHE]]/Tableau17[[#This Row],[2014-T2-MACROTOTALE]],"")</f>
        <v>0.30129870129870129</v>
      </c>
      <c r="NN390" s="26">
        <f>IFERROR(Tableau17[[#This Row],[2014-T2-MACROAUTRE]]/Tableau17[[#This Row],[2014-T2-MACROTOTALE]],"")</f>
        <v>0</v>
      </c>
      <c r="NO390" s="26">
        <f>IFERROR( Tableau17[[#This Row],[2015-T1-MACROEXTRDROITE]]/Tableau17[[#This Row],[2015-T1-MACROTOTALE]],"")</f>
        <v>0.52982456140350875</v>
      </c>
      <c r="NP390" s="26">
        <f>IFERROR(Tableau17[[#This Row],[2015-T1-MACRODROITE]]/Tableau17[[#This Row],[2015-T1-MACROTOTALE]],"")</f>
        <v>0.2</v>
      </c>
      <c r="NQ390" s="26">
        <f>IFERROR(Tableau17[[#This Row],[2015-T1-MACROCENTRE]]/Tableau17[[#This Row],[2015-T1-MACROTOTALE]],"")</f>
        <v>0</v>
      </c>
      <c r="NR390" s="26">
        <f>IFERROR(Tableau17[[#This Row],[2015-T1-MACROGAUCHE]]/Tableau17[[#This Row],[2015-T1-MACROTOTALE]],"")</f>
        <v>0.27017543859649124</v>
      </c>
      <c r="NS390" s="26">
        <f>IFERROR(Tableau17[[#This Row],[2015-T1-MACROAUTRE]]/Tableau17[[#This Row],[2015-T1-MACROTOTALE]],"")</f>
        <v>0</v>
      </c>
      <c r="NT390" s="26">
        <f>IFERROR(Tableau17[[#This Row],[2015-T2-MACROEXTRDROITE]]/Tableau17[[#This Row],[2015-T2-MACROTOTALE]],"")</f>
        <v>0.60278745644599308</v>
      </c>
      <c r="NU390" s="26">
        <f>IFERROR(Tableau17[[#This Row],[2015-T2-MACRODROITE]]/Tableau17[[#This Row],[2015-T2-MACROTOTALE]],"")</f>
        <v>0</v>
      </c>
      <c r="NV390" s="26">
        <f>IFERROR(Tableau17[[#This Row],[2015-T2-MACROCENTRE]]/Tableau17[[#This Row],[2015-T2-MACROTOTALE]],"")</f>
        <v>0</v>
      </c>
      <c r="NW390" s="26">
        <f>IFERROR(Tableau17[[#This Row],[2015-T2-MACROGAUCHE]]/Tableau17[[#This Row],[2015-T2-MACROTOTALE]],"")</f>
        <v>0.39721254355400698</v>
      </c>
      <c r="NX390" s="26">
        <f>IFERROR(Tableau17[[#This Row],[2015-T2-MACROAUTRE]]/Tableau17[[#This Row],[2015-T2-MACROTOTALE]],"")</f>
        <v>0</v>
      </c>
      <c r="NY390" s="26">
        <f>IFERROR(Tableau17[[#This Row],[2017-T1-MACROEXTRDROITE]]/Tableau17[[#This Row],[2017-T1-MACROTOTALE]],"")</f>
        <v>0.42771084337349397</v>
      </c>
      <c r="NZ390" s="26">
        <f>IFERROR(Tableau17[[#This Row],[2017-T1-MACRODROITE]]/Tableau17[[#This Row],[2017-T1-MACROTOTALE]],"")</f>
        <v>0.10642570281124498</v>
      </c>
      <c r="OA390" s="26">
        <f>IFERROR(Tableau17[[#This Row],[2017-T1-MACROCENTRE]]/Tableau17[[#This Row],[2017-T1-MACROTOTALE]],"")</f>
        <v>0.13253012048192772</v>
      </c>
      <c r="OB390" s="26">
        <f>IFERROR(Tableau17[[#This Row],[2017-T1-MACROGAUCHE]]/Tableau17[[#This Row],[2017-T1-MACROTOTALE]],"")</f>
        <v>0.32931726907630521</v>
      </c>
      <c r="OC390" s="26">
        <f>IFERROR(Tableau17[[#This Row],[2017-T1-MACROAUTRE]]/Tableau17[[#This Row],[2017-T1-MACROTOTALE]],"")</f>
        <v>4.0160642570281121E-3</v>
      </c>
      <c r="OD390" s="26">
        <f>IFERROR(Tableau17[[#This Row],[2017-T2-MACROEXTRDROITE]]/Tableau17[[#This Row],[2017-T2-MACROTOTALE]],"")</f>
        <v>0.54022988505747127</v>
      </c>
      <c r="OE390" s="26">
        <f>IFERROR(Tableau17[[#This Row],[2017-T2-MACRODROITE]]/Tableau17[[#This Row],[2017-T2-MACROTOTALE]],"")</f>
        <v>0</v>
      </c>
      <c r="OF390" s="26">
        <f>IFERROR(Tableau17[[#This Row],[2017-T2-MACROCENTRE]]/Tableau17[[#This Row],[2017-T2-MACROTOTALE]],"")</f>
        <v>0.45977011494252873</v>
      </c>
      <c r="OG390" s="26">
        <f>IFERROR(Tableau17[[#This Row],[2017-T2-MACROGAUCHE]]/Tableau17[[#This Row],[2017-T2-MACROTOTALE]],"")</f>
        <v>0</v>
      </c>
      <c r="OH390" s="26">
        <f>IFERROR(Tableau17[[#This Row],[2017-T2-MACROAUTRE]]/Tableau17[[#This Row],[2017-T2-MACROTOTALE]],"")</f>
        <v>0</v>
      </c>
      <c r="OI390" s="26">
        <f>IFERROR(Tableau17[[#This Row],[2019-T1-MACROEXTRDROITE]]/Tableau17[[#This Row],[2019-T1-MACROTOTALE]],"")</f>
        <v>0.53307392996108949</v>
      </c>
      <c r="OJ390" s="26">
        <f>IFERROR(Tableau17[[#This Row],[2019-T1-MACRODROITE]]/Tableau17[[#This Row],[2019-T1-MACROTOTALE]],"")</f>
        <v>4.2801556420233464E-2</v>
      </c>
      <c r="OK390" s="26">
        <f>IFERROR(Tableau17[[#This Row],[2019-T1-MACROCENTRE]]/Tableau17[[#This Row],[2019-T1-MACROTOTALE]],"")</f>
        <v>0.14396887159533073</v>
      </c>
      <c r="OL390" s="26">
        <f>IFERROR(Tableau17[[#This Row],[2019-T1-MACROGAUCHE]]/Tableau17[[#This Row],[2019-T1-MACROTOTALE]],"")</f>
        <v>0.24124513618677043</v>
      </c>
      <c r="OM390" s="26">
        <f>IFERROR(Tableau17[[#This Row],[2019-T1-MACROAUTRE]]/Tableau17[[#This Row],[2019-T1-MACROTOTALE]],"")</f>
        <v>3.8910505836575876E-2</v>
      </c>
      <c r="ON390" s="26">
        <f>IFERROR(Tableau17[[#This Row],[2020-T1-MACROEXTRDROITE]]/Tableau17[[#This Row],[2020-T1-MACROTOTALE]],"")</f>
        <v>0.35185185185185186</v>
      </c>
      <c r="OO390" s="26">
        <f>IFERROR(Tableau17[[#This Row],[2020-T1-MACRODROITE]]/Tableau17[[#This Row],[2020-T1-MACROTOTALE]],"")</f>
        <v>0.24074074074074073</v>
      </c>
      <c r="OP390" s="26">
        <f>IFERROR(Tableau17[[#This Row],[2020-T1-MACROCENTRE]]/Tableau17[[#This Row],[2020-T1-MACROTOTALE]],"")</f>
        <v>8.6419753086419748E-2</v>
      </c>
      <c r="OQ390" s="26">
        <f>IFERROR(Tableau17[[#This Row],[2020-T1-MACROGAUCHE]]/Tableau17[[#This Row],[2020-T1-MACROTOTALE]],"")</f>
        <v>0.32098765432098764</v>
      </c>
      <c r="OR390" s="26">
        <f>IFERROR(Tableau17[[#This Row],[2020-T1-MACROAUTRE]]/Tableau17[[#This Row],[2020-T1-MACROTOTALE]],"")</f>
        <v>0</v>
      </c>
      <c r="OS390" s="26">
        <f>IFERROR(Tableau17[[#This Row],[2017 (L)-T1-MACROEXTRDROITE]]/Tableau17[[#This Row],[2017 (L)-T1-MACROTOTALE]],"")</f>
        <v>0.36641221374045801</v>
      </c>
      <c r="OT390" s="26">
        <f>IFERROR(Tableau17[[#This Row],[2017 (L)-T1-MACRODROITE]]/Tableau17[[#This Row],[2017 (L)-T1-MACROTOTALE]],"")</f>
        <v>5.7251908396946563E-2</v>
      </c>
      <c r="OU390" s="26">
        <f>IFERROR(Tableau17[[#This Row],[2017 (L)-T1-MACROCENTRE]]/Tableau17[[#This Row],[2017 (L)-T1-MACROTOTALE]],"")</f>
        <v>0.18320610687022901</v>
      </c>
      <c r="OV390" s="26">
        <f>IFERROR(Tableau17[[#This Row],[2017 (L)-T1-MACROGAUCHE]]/Tableau17[[#This Row],[2017 (L)-T1-MACROTOTALE]],"")</f>
        <v>0.3931297709923664</v>
      </c>
      <c r="OW390" s="26">
        <f>IFERROR(Tableau17[[#This Row],[2017 (L)-T1-MACROAUTRE]]/Tableau17[[#This Row],[2017 (L)-T1-MACROTOTALE]],"")</f>
        <v>0</v>
      </c>
      <c r="OX390" s="26">
        <f>IFERROR(Tableau17[[#This Row],[2017 (L)-T2-MACROEXTRDROITE]]/Tableau17[[#This Row],[2017 (L)-T2-MACROTOTALE]],"")</f>
        <v>0.59241706161137442</v>
      </c>
      <c r="OY390" s="26">
        <f>IFERROR(Tableau17[[#This Row],[2017 (L)-T2-MACRODROITE]]/Tableau17[[#This Row],[2017 (L)-T2-MACROTOTALE]],"")</f>
        <v>0</v>
      </c>
      <c r="OZ390" s="26">
        <f>IFERROR(Tableau17[[#This Row],[2017 (L)-T2-MACROCENTRE]]/Tableau17[[#This Row],[2017 (L)-T2-MACROTOTALE]],"")</f>
        <v>0.40758293838862558</v>
      </c>
      <c r="PA390" s="26">
        <f>IFERROR(Tableau17[[#This Row],[2017 (L)-T2-MACROGAUCHE]]/Tableau17[[#This Row],[2017 (L)-T2-MACROTOTALE]],"")</f>
        <v>0</v>
      </c>
      <c r="PB390" s="26">
        <f>IFERROR(Tableau17[[#This Row],[2017 (L)-T2-MACROAUTRE]]/Tableau17[[#This Row],[2017 (L)-T2-MACROTOTALE]],"")</f>
        <v>0</v>
      </c>
      <c r="PC390" s="26">
        <f>IFERROR(Tableau17[[#This Row],[2008_T1_PROCUS]]/Tableau17[[#This Row],[2008_T1_INSCRITS]],0)</f>
        <v>2.5873221216041399E-3</v>
      </c>
      <c r="PD390" s="26">
        <f>IFERROR(Tableau17[[#This Row],[2008_T2_PROCUS]]/Tableau17[[#This Row],[2008_T2_INSCRITS]],0)</f>
        <v>0</v>
      </c>
      <c r="PE390" s="26">
        <f>Tableau17[[#This Row],[2014_T1_PROCUS]]/Tableau17[[#This Row],[2014_T1_INSCRITS]]</f>
        <v>4.0816326530612249E-3</v>
      </c>
      <c r="PF390" s="26">
        <f>IFERROR(Tableau17[[#This Row],[2014_T2_PROCUS]]/Tableau17[[#This Row],[2014_T2_INSCRITS]],0)</f>
        <v>2.7247956403269754E-3</v>
      </c>
    </row>
    <row r="391" spans="1:422" hidden="1" x14ac:dyDescent="0.2">
      <c r="A391" s="1">
        <v>2</v>
      </c>
      <c r="B391" s="1" t="s">
        <v>276</v>
      </c>
      <c r="C391" s="1" t="s">
        <v>280</v>
      </c>
      <c r="D391" s="1" t="s">
        <v>281</v>
      </c>
      <c r="E391" s="1">
        <v>363</v>
      </c>
      <c r="F391" s="1">
        <v>5.3809779999999998</v>
      </c>
      <c r="G391" s="1">
        <v>43.309041000000001</v>
      </c>
      <c r="H391" s="3">
        <v>1353</v>
      </c>
      <c r="I391" s="3">
        <v>185</v>
      </c>
      <c r="J391" s="1">
        <v>6</v>
      </c>
      <c r="L391" s="1">
        <v>38</v>
      </c>
      <c r="M391" s="1">
        <v>46</v>
      </c>
      <c r="O391" s="1">
        <v>3</v>
      </c>
      <c r="P391" s="1">
        <v>56</v>
      </c>
      <c r="Q391" s="1">
        <v>27</v>
      </c>
      <c r="R391" s="1">
        <v>43</v>
      </c>
      <c r="S391" s="1">
        <v>81</v>
      </c>
      <c r="T391" s="1">
        <v>22</v>
      </c>
      <c r="U391" s="1">
        <v>322</v>
      </c>
      <c r="V391" s="1">
        <v>1248</v>
      </c>
      <c r="W391" s="1">
        <v>476</v>
      </c>
      <c r="X391" s="1">
        <v>5</v>
      </c>
      <c r="Y391" s="2">
        <v>0.38141026</v>
      </c>
      <c r="Z391" s="1">
        <v>1248</v>
      </c>
      <c r="AA391" s="1">
        <v>513</v>
      </c>
      <c r="AB391" s="1">
        <v>2</v>
      </c>
      <c r="AC391" s="2">
        <v>0.41105768999999998</v>
      </c>
      <c r="AD391" s="1">
        <v>1353</v>
      </c>
      <c r="AE391" s="1">
        <v>331</v>
      </c>
      <c r="AF391" s="2">
        <v>0.24464153999999999</v>
      </c>
      <c r="AG391" s="1">
        <f t="shared" si="6"/>
        <v>185</v>
      </c>
      <c r="AH391" s="1">
        <v>1085</v>
      </c>
      <c r="AI391" s="1">
        <v>477</v>
      </c>
      <c r="AJ391" s="1">
        <v>18</v>
      </c>
      <c r="AK391" s="2">
        <v>0.43963133999999998</v>
      </c>
      <c r="AN391" s="1">
        <v>0</v>
      </c>
      <c r="AP391" s="1">
        <v>1263</v>
      </c>
      <c r="AQ391" s="1">
        <v>409</v>
      </c>
      <c r="AR391" s="2">
        <v>0.32383214999999999</v>
      </c>
      <c r="AS391" s="1">
        <v>1263</v>
      </c>
      <c r="AT391" s="1">
        <v>427</v>
      </c>
      <c r="AU391" s="2">
        <v>0.33808392999999998</v>
      </c>
      <c r="AV391" s="1">
        <v>1290</v>
      </c>
      <c r="AW391" s="1">
        <v>375</v>
      </c>
      <c r="AX391" s="2">
        <v>0.29069767000000002</v>
      </c>
      <c r="AY391" s="1">
        <v>1290</v>
      </c>
      <c r="AZ391" s="1">
        <v>319</v>
      </c>
      <c r="BA391" s="2">
        <v>0.24728681999999999</v>
      </c>
      <c r="BB391" s="1">
        <v>1289</v>
      </c>
      <c r="BC391" s="1">
        <v>750</v>
      </c>
      <c r="BD391" s="2">
        <v>0.58184639000000005</v>
      </c>
      <c r="BE391" s="1">
        <v>1289</v>
      </c>
      <c r="BF391" s="1">
        <v>728</v>
      </c>
      <c r="BG391" s="2">
        <v>0.56477889999999997</v>
      </c>
      <c r="BH391" s="1">
        <v>1316</v>
      </c>
      <c r="BI391" s="1">
        <v>368</v>
      </c>
      <c r="BJ391" s="2">
        <v>0.27963526</v>
      </c>
      <c r="BK391" s="1">
        <v>19</v>
      </c>
      <c r="BN391" s="1">
        <v>30</v>
      </c>
      <c r="BO391" s="1">
        <v>49</v>
      </c>
      <c r="BP391" s="1">
        <v>112</v>
      </c>
      <c r="BQ391" s="1">
        <v>251</v>
      </c>
      <c r="BR391" s="1">
        <v>461</v>
      </c>
      <c r="BX391" s="1">
        <v>34</v>
      </c>
      <c r="BZ391" s="1">
        <v>134</v>
      </c>
      <c r="CA391" s="1">
        <v>0</v>
      </c>
      <c r="CB391" s="1">
        <v>43</v>
      </c>
      <c r="CC391" s="1">
        <v>84</v>
      </c>
      <c r="CD391" s="1">
        <v>91</v>
      </c>
      <c r="CE391" s="1">
        <v>72</v>
      </c>
      <c r="CF391" s="1">
        <v>458</v>
      </c>
      <c r="CG391" s="1">
        <v>121</v>
      </c>
      <c r="CH391" s="1">
        <v>189</v>
      </c>
      <c r="CI391" s="1">
        <v>185</v>
      </c>
      <c r="CJ391" s="1">
        <v>495</v>
      </c>
      <c r="CL391" s="1">
        <v>9</v>
      </c>
      <c r="CN391" s="1">
        <v>86</v>
      </c>
      <c r="CO391" s="1">
        <v>50</v>
      </c>
      <c r="CP391" s="1">
        <v>102</v>
      </c>
      <c r="CS391" s="1">
        <v>65</v>
      </c>
      <c r="CT391" s="1">
        <v>61</v>
      </c>
      <c r="CV391" s="1">
        <v>21</v>
      </c>
      <c r="CW391" s="1">
        <v>394</v>
      </c>
      <c r="CX391" s="1">
        <v>237</v>
      </c>
      <c r="CY391" s="1">
        <v>140</v>
      </c>
      <c r="DC391" s="1">
        <v>377</v>
      </c>
      <c r="DE391" s="1">
        <v>10</v>
      </c>
      <c r="DF391" s="1">
        <v>1</v>
      </c>
      <c r="DG391" s="1">
        <v>0</v>
      </c>
      <c r="DH391" s="1">
        <v>17</v>
      </c>
      <c r="DI391" s="1">
        <v>5</v>
      </c>
      <c r="DJ391" s="1">
        <v>3</v>
      </c>
      <c r="DK391" s="1">
        <v>3</v>
      </c>
      <c r="DL391" s="1">
        <v>146</v>
      </c>
      <c r="DM391" s="1">
        <v>48</v>
      </c>
      <c r="DN391" s="1">
        <v>25</v>
      </c>
      <c r="DQ391" s="1">
        <v>0</v>
      </c>
      <c r="DR391" s="1">
        <v>55</v>
      </c>
      <c r="DS391" s="1">
        <v>53</v>
      </c>
      <c r="DU391" s="1">
        <v>366</v>
      </c>
      <c r="DV391" s="1">
        <v>205</v>
      </c>
      <c r="DZ391" s="1">
        <v>93</v>
      </c>
      <c r="EA391" s="1">
        <v>298</v>
      </c>
      <c r="EB391" s="1">
        <v>1</v>
      </c>
      <c r="EC391" s="1">
        <v>12</v>
      </c>
      <c r="ED391" s="1">
        <v>3</v>
      </c>
      <c r="EE391" s="1">
        <v>7</v>
      </c>
      <c r="EF391" s="1">
        <v>52</v>
      </c>
      <c r="EG391" s="1">
        <v>61</v>
      </c>
      <c r="EH391" s="1">
        <v>4</v>
      </c>
      <c r="EI391" s="1">
        <v>134</v>
      </c>
      <c r="EJ391" s="1">
        <v>291</v>
      </c>
      <c r="EK391" s="1">
        <v>161</v>
      </c>
      <c r="EL391" s="1">
        <v>10</v>
      </c>
      <c r="EM391" s="1">
        <v>736</v>
      </c>
      <c r="EN391" s="1">
        <v>161</v>
      </c>
      <c r="EO391" s="1">
        <v>509</v>
      </c>
      <c r="EP391" s="1">
        <v>670</v>
      </c>
      <c r="EQ391" s="1">
        <v>0</v>
      </c>
      <c r="ER391" s="1">
        <v>4</v>
      </c>
      <c r="ES391" s="1">
        <v>7</v>
      </c>
      <c r="ET391" s="1">
        <v>67</v>
      </c>
      <c r="EU391" s="1">
        <v>11</v>
      </c>
      <c r="EV391" s="1">
        <v>87</v>
      </c>
      <c r="EW391" s="1">
        <v>13</v>
      </c>
      <c r="EX391" s="1">
        <v>1</v>
      </c>
      <c r="EY391" s="1">
        <v>6</v>
      </c>
      <c r="EZ391" s="1">
        <v>26</v>
      </c>
      <c r="FA391" s="1">
        <v>0</v>
      </c>
      <c r="FB391" s="1">
        <v>0</v>
      </c>
      <c r="FC391" s="1">
        <v>0</v>
      </c>
      <c r="FD391" s="1">
        <v>0</v>
      </c>
      <c r="FE391" s="1">
        <v>0</v>
      </c>
      <c r="FF391" s="1">
        <v>0</v>
      </c>
      <c r="FG391" s="1">
        <v>0</v>
      </c>
      <c r="FH391" s="1">
        <v>6</v>
      </c>
      <c r="FI391" s="1">
        <v>0</v>
      </c>
      <c r="FJ391" s="1">
        <v>23</v>
      </c>
      <c r="FK391" s="1">
        <v>19</v>
      </c>
      <c r="FL391" s="1">
        <v>0</v>
      </c>
      <c r="FM391" s="1">
        <v>36</v>
      </c>
      <c r="FN391" s="1">
        <v>4</v>
      </c>
      <c r="FO391" s="1">
        <v>5</v>
      </c>
      <c r="FP391" s="1">
        <v>36</v>
      </c>
      <c r="FQ391" s="1">
        <v>2</v>
      </c>
      <c r="FR391" s="1">
        <f>SUM(Tableau17[[#This Row],[2019-T1-ALEXANDRE Audric]:[2019-T1-MARIE Florie]])</f>
        <v>353</v>
      </c>
      <c r="FS391" s="1">
        <v>49</v>
      </c>
      <c r="FT391" s="1">
        <v>131</v>
      </c>
      <c r="FU391" s="1">
        <v>0</v>
      </c>
      <c r="FV391" s="1">
        <v>281</v>
      </c>
      <c r="FW391" s="1">
        <v>0</v>
      </c>
      <c r="FX391" s="1">
        <v>461</v>
      </c>
      <c r="GD391" s="1">
        <v>0</v>
      </c>
      <c r="GE391" s="1">
        <v>84</v>
      </c>
      <c r="GF391" s="1">
        <v>185</v>
      </c>
      <c r="GG391" s="1">
        <v>34</v>
      </c>
      <c r="GH391" s="1">
        <v>155</v>
      </c>
      <c r="GI391" s="1">
        <v>0</v>
      </c>
      <c r="GJ391" s="1">
        <v>458</v>
      </c>
      <c r="GK391" s="1">
        <v>121</v>
      </c>
      <c r="GL391" s="1">
        <v>189</v>
      </c>
      <c r="GM391" s="1">
        <v>0</v>
      </c>
      <c r="GN391" s="1">
        <v>185</v>
      </c>
      <c r="GO391" s="1">
        <v>0</v>
      </c>
      <c r="GP391" s="1">
        <v>495</v>
      </c>
      <c r="GQ391" s="1">
        <v>111</v>
      </c>
      <c r="GR391" s="1">
        <v>61</v>
      </c>
      <c r="GS391" s="1">
        <v>0</v>
      </c>
      <c r="GT391" s="1">
        <v>222</v>
      </c>
      <c r="GU391" s="1">
        <v>0</v>
      </c>
      <c r="GV391" s="1">
        <v>394</v>
      </c>
      <c r="GW391" s="1">
        <v>140</v>
      </c>
      <c r="GX391" s="1">
        <v>0</v>
      </c>
      <c r="GY391" s="1">
        <v>0</v>
      </c>
      <c r="GZ391" s="1">
        <v>237</v>
      </c>
      <c r="HA391" s="1">
        <v>0</v>
      </c>
      <c r="HB391" s="1">
        <v>377</v>
      </c>
      <c r="HC391" s="1">
        <v>156</v>
      </c>
      <c r="HD391" s="1">
        <v>52</v>
      </c>
      <c r="HE391" s="1">
        <v>161</v>
      </c>
      <c r="HF391" s="1">
        <v>363</v>
      </c>
      <c r="HG391" s="1">
        <v>4</v>
      </c>
      <c r="HH391" s="1">
        <v>736</v>
      </c>
      <c r="HI391" s="1">
        <v>161</v>
      </c>
      <c r="HJ391" s="1">
        <v>0</v>
      </c>
      <c r="HK391" s="1">
        <v>509</v>
      </c>
      <c r="HL391" s="1">
        <v>0</v>
      </c>
      <c r="HM391" s="1">
        <v>0</v>
      </c>
      <c r="HN391" s="1">
        <v>670</v>
      </c>
      <c r="HO391" s="1">
        <v>103</v>
      </c>
      <c r="HP391" s="1">
        <v>17</v>
      </c>
      <c r="HQ391" s="1">
        <v>36</v>
      </c>
      <c r="HR391" s="1">
        <v>175</v>
      </c>
      <c r="HS391" s="1">
        <v>26</v>
      </c>
      <c r="HT391" s="1">
        <v>357</v>
      </c>
      <c r="HU391" s="1">
        <v>43</v>
      </c>
      <c r="HV391" s="1">
        <v>94</v>
      </c>
      <c r="HW391" s="1">
        <v>33</v>
      </c>
      <c r="HX391" s="1">
        <v>152</v>
      </c>
      <c r="HY391" s="1">
        <v>0</v>
      </c>
      <c r="HZ391" s="1">
        <v>322</v>
      </c>
      <c r="IA391" s="1">
        <v>52</v>
      </c>
      <c r="IB391" s="1">
        <v>25</v>
      </c>
      <c r="IC391" s="1">
        <v>55</v>
      </c>
      <c r="ID391" s="1">
        <v>224</v>
      </c>
      <c r="IE391" s="1">
        <v>10</v>
      </c>
      <c r="IF391" s="1">
        <v>366</v>
      </c>
      <c r="IG391" s="1">
        <v>0</v>
      </c>
      <c r="IH391" s="1">
        <v>0</v>
      </c>
      <c r="II391" s="1">
        <v>93</v>
      </c>
      <c r="IJ391" s="1">
        <v>205</v>
      </c>
      <c r="IK391" s="1">
        <v>0</v>
      </c>
      <c r="IL391" s="1">
        <v>298</v>
      </c>
      <c r="IM391" s="26">
        <f>IFERROR(Tableau17[[#This Row],[LDIV]]/Tableau17[[#This Row],[Total général]],"")</f>
        <v>1.8633540372670808E-2</v>
      </c>
      <c r="IN391" s="26">
        <f>IFERROR(Tableau17[[#This Row],[LDVC]]/Tableau17[[#This Row],[Total général]],"")</f>
        <v>0</v>
      </c>
      <c r="IO391" s="26">
        <f>IFERROR(Tableau17[[#This Row],[LDVD]]/Tableau17[[#This Row],[Total général]],"")</f>
        <v>0.11801242236024845</v>
      </c>
      <c r="IP391" s="26">
        <f>IFERROR(Tableau17[[#This Row],[LDVG]]/Tableau17[[#This Row],[Total général]],"")</f>
        <v>0.14285714285714285</v>
      </c>
      <c r="IQ391" s="26">
        <f>IFERROR(Tableau17[[#This Row],[LEXD]]/Tableau17[[#This Row],[Total général]],"")</f>
        <v>0</v>
      </c>
      <c r="IR391" s="26">
        <f>IFERROR(Tableau17[[#This Row],[LEXG]]/Tableau17[[#This Row],[Total général]],"")</f>
        <v>9.316770186335404E-3</v>
      </c>
      <c r="IS391" s="26">
        <f>IFERROR(Tableau17[[#This Row],[LLR]]/Tableau17[[#This Row],[Total général]],"")</f>
        <v>0.17391304347826086</v>
      </c>
      <c r="IT391" s="26">
        <f>IFERROR(Tableau17[[#This Row],[LREM]]/Tableau17[[#This Row],[Total général]],"")</f>
        <v>8.3850931677018639E-2</v>
      </c>
      <c r="IU391" s="26">
        <f>IFERROR(Tableau17[[#This Row],[LRN]]/Tableau17[[#This Row],[Total général]],"")</f>
        <v>0.13354037267080746</v>
      </c>
      <c r="IV391" s="26">
        <f>IFERROR(Tableau17[[#This Row],[LUG]]/Tableau17[[#This Row],[Total général]],"")</f>
        <v>0.25155279503105588</v>
      </c>
      <c r="IW391" s="26">
        <f>IFERROR(Tableau17[[#This Row],[LVEC]]/Tableau17[[#This Row],[Total général]],"")</f>
        <v>6.8322981366459631E-2</v>
      </c>
      <c r="IX391" s="26">
        <f>IFERROR(Tableau17[[#This Row],[2008-T1-LCMD]]/Tableau17[[#This Row],[2008-T1-TOTAL]],"")</f>
        <v>4.1214750542299353E-2</v>
      </c>
      <c r="IY391" s="26">
        <f>IFERROR(Tableau17[[#This Row],[2008-T1-LDVD]]/Tableau17[[#This Row],[2008-T1-TOTAL]],"")</f>
        <v>0</v>
      </c>
      <c r="IZ391" s="26">
        <f>IFERROR(Tableau17[[#This Row],[2008-T1-LEXD]]/Tableau17[[#This Row],[2008-T1-TOTAL]],"")</f>
        <v>0</v>
      </c>
      <c r="JA391" s="26">
        <f>IFERROR(Tableau17[[#This Row],[2008-T1-LEXG]]/Tableau17[[#This Row],[2008-T1-TOTAL]],"")</f>
        <v>6.5075921908893705E-2</v>
      </c>
      <c r="JB391" s="26">
        <f>IFERROR(Tableau17[[#This Row],[2008-T1-LFN]]/Tableau17[[#This Row],[2008-T1-TOTAL]],"")</f>
        <v>0.10629067245119306</v>
      </c>
      <c r="JC391" s="26">
        <f>IFERROR(Tableau17[[#This Row],[2008-T1-LMAJ]]/Tableau17[[#This Row],[2008-T1-TOTAL]],"")</f>
        <v>0.24295010845986983</v>
      </c>
      <c r="JD391" s="26">
        <f>IFERROR(Tableau17[[#This Row],[2008-T1-LUG]]/Tableau17[[#This Row],[2008-T1-TOTAL]],"")</f>
        <v>0.54446854663774402</v>
      </c>
      <c r="JE391" s="26" t="str">
        <f>IFERROR(Tableau17[[#This Row],[2008-T2-LFN]]/Tableau17[[#This Row],[2008-T2-TOTAL]],"")</f>
        <v/>
      </c>
      <c r="JF391" s="26" t="str">
        <f>IFERROR(Tableau17[[#This Row],[2008-T2-LGC]]/Tableau17[[#This Row],[2008-T2-TOTAL]],"")</f>
        <v/>
      </c>
      <c r="JG391" s="26" t="str">
        <f>IFERROR(Tableau17[[#This Row],[2008-T2-LMAJ]]/Tableau17[[#This Row],[2008-T2-TOTAL]],"")</f>
        <v/>
      </c>
      <c r="JH391" s="26" t="str">
        <f>IFERROR(Tableau17[[#This Row],[2008-T2-LUG]]/Tableau17[[#This Row],[2008-T2-TOTAL]],"")</f>
        <v/>
      </c>
      <c r="JI391" s="26">
        <f>IFERROR(Tableau17[[#This Row],[2014-T1-LDIV]]/Tableau17[[#This Row],[2014-T1-TOTAL]],"")</f>
        <v>7.4235807860262015E-2</v>
      </c>
      <c r="JJ391" s="26">
        <f>IFERROR(Tableau17[[#This Row],[2014-T1-LDVD]]/Tableau17[[#This Row],[2014-T1-TOTAL]],"")</f>
        <v>0</v>
      </c>
      <c r="JK391" s="26">
        <f>IFERROR(Tableau17[[#This Row],[2014-T1-LDVG]]/Tableau17[[#This Row],[2014-T1-TOTAL]],"")</f>
        <v>0.29257641921397382</v>
      </c>
      <c r="JL391" s="26">
        <f>IFERROR(Tableau17[[#This Row],[2014-T1-LEXG]]/Tableau17[[#This Row],[2014-T1-TOTAL]],"")</f>
        <v>0</v>
      </c>
      <c r="JM391" s="26">
        <f>IFERROR(Tableau17[[#This Row],[2014-T1-LFG]]/Tableau17[[#This Row],[2014-T1-TOTAL]],"")</f>
        <v>9.3886462882096067E-2</v>
      </c>
      <c r="JN391" s="26">
        <f>IFERROR(Tableau17[[#This Row],[2014-T1-LFN]]/Tableau17[[#This Row],[2014-T1-TOTAL]],"")</f>
        <v>0.18340611353711792</v>
      </c>
      <c r="JO391" s="26">
        <f>IFERROR(Tableau17[[#This Row],[2014-T1-LUD]]/Tableau17[[#This Row],[2014-T1-TOTAL]],"")</f>
        <v>0.19868995633187772</v>
      </c>
      <c r="JP391" s="26">
        <f>IFERROR(Tableau17[[#This Row],[2014-T1-LUG]]/Tableau17[[#This Row],[2014-T1-TOTAL]],"")</f>
        <v>0.15720524017467249</v>
      </c>
      <c r="JQ391" s="26">
        <f>IFERROR(Tableau17[[#This Row],[2014-T2-LFN]]/Tableau17[[#This Row],[2014-T2-TOTAL]],"")</f>
        <v>0.24444444444444444</v>
      </c>
      <c r="JR391" s="26">
        <f>IFERROR(Tableau17[[#This Row],[2014-T2-LUD]]/Tableau17[[#This Row],[2014-T2-TOTAL]],"")</f>
        <v>0.38181818181818183</v>
      </c>
      <c r="JS391" s="26">
        <f>IFERROR(Tableau17[[#This Row],[2014-T2-LUG]]/Tableau17[[#This Row],[2014-T2-TOTAL]],"")</f>
        <v>0.37373737373737376</v>
      </c>
      <c r="JT391" s="26">
        <f>IFERROR(Tableau17[[#This Row],[2015-T1-BC-DIV]]/Tableau17[[#This Row],[2015-T1-TOTAL]],"")</f>
        <v>0</v>
      </c>
      <c r="JU391" s="26">
        <f>IFERROR(Tableau17[[#This Row],[2015-T1-BC-DLF]]/Tableau17[[#This Row],[2015-T1-TOTAL]],"")</f>
        <v>2.2842639593908629E-2</v>
      </c>
      <c r="JV391" s="26">
        <f>IFERROR(Tableau17[[#This Row],[2015-T1-BC-DVD]]/Tableau17[[#This Row],[2015-T1-TOTAL]],"")</f>
        <v>0</v>
      </c>
      <c r="JW391" s="26">
        <f>IFERROR(Tableau17[[#This Row],[2015-T1-BC-DVG]]/Tableau17[[#This Row],[2015-T1-TOTAL]],"")</f>
        <v>0.21827411167512689</v>
      </c>
      <c r="JX391" s="26">
        <f>IFERROR(Tableau17[[#This Row],[2015-T1-BC-FG]]/Tableau17[[#This Row],[2015-T1-TOTAL]],"")</f>
        <v>0.12690355329949238</v>
      </c>
      <c r="JY391" s="26">
        <f>IFERROR(Tableau17[[#This Row],[2015-T1-BC-FN]]/Tableau17[[#This Row],[2015-T1-TOTAL]],"")</f>
        <v>0.25888324873096447</v>
      </c>
      <c r="JZ391" s="26">
        <f>IFERROR(Tableau17[[#This Row],[2015-T1-BC-MDM]]/Tableau17[[#This Row],[2015-T1-TOTAL]],"")</f>
        <v>0</v>
      </c>
      <c r="KA391" s="26">
        <f>IFERROR(Tableau17[[#This Row],[2015-T1-BC-RDG]]/Tableau17[[#This Row],[2015-T1-TOTAL]],"")</f>
        <v>0</v>
      </c>
      <c r="KB391" s="26">
        <f>IFERROR(Tableau17[[#This Row],[2015-T1-BC-SOC]]/Tableau17[[#This Row],[2015-T1-TOTAL]],"")</f>
        <v>0.1649746192893401</v>
      </c>
      <c r="KC391" s="26">
        <f>IFERROR(Tableau17[[#This Row],[2015-T1-BC-UD]]/Tableau17[[#This Row],[2015-T1-TOTAL]],"")</f>
        <v>0.1548223350253807</v>
      </c>
      <c r="KD391" s="26">
        <f>IFERROR(Tableau17[[#This Row],[2015-T1-BC-UG]]/Tableau17[[#This Row],[2015-T1-TOTAL]],"")</f>
        <v>0</v>
      </c>
      <c r="KE391" s="26">
        <f>IFERROR(Tableau17[[#This Row],[2015-T1-BC-VEC]]/Tableau17[[#This Row],[2015-T1-TOTAL]],"")</f>
        <v>5.3299492385786802E-2</v>
      </c>
      <c r="KF391" s="26">
        <f>IFERROR(Tableau17[[#This Row],[2015-T2-BC-DVG]]/Tableau17[[#This Row],[2015-T2-TOTAL]],"")</f>
        <v>0.62864721485411146</v>
      </c>
      <c r="KG391" s="26">
        <f>IFERROR(Tableau17[[#This Row],[2015-T2-BC-FN]]/Tableau17[[#This Row],[2015-T2-TOTAL]],"")</f>
        <v>0.3713527851458886</v>
      </c>
      <c r="KH391" s="26">
        <f>IFERROR(Tableau17[[#This Row],[2015-T2-BC-SOC]]/Tableau17[[#This Row],[2015-T2-TOTAL]],"")</f>
        <v>0</v>
      </c>
      <c r="KI391" s="26">
        <f>IFERROR(Tableau17[[#This Row],[2015-T2-BC-UD]]/Tableau17[[#This Row],[2015-T2-TOTAL]],"")</f>
        <v>0</v>
      </c>
      <c r="KJ391" s="26">
        <f>IFERROR(Tableau17[[#This Row],[2015-T2-BC-UG]]/Tableau17[[#This Row],[2015-T2-TOTAL]],"")</f>
        <v>0</v>
      </c>
      <c r="KK391" s="26">
        <f>IFERROR(Tableau17[[#This Row],[2017 (L)-T1-COM]]/Tableau17[[#This Row],[2017 (L)-T1-TOTAL]],"")</f>
        <v>0</v>
      </c>
      <c r="KL391" s="26">
        <f>IFERROR(Tableau17[[#This Row],[2017 (L)-T1-DIV]]/Tableau17[[#This Row],[2017 (L)-T1-TOTAL]],"")</f>
        <v>2.7322404371584699E-2</v>
      </c>
      <c r="KM391" s="26">
        <f>IFERROR(Tableau17[[#This Row],[2017 (L)-T1-DLF]]/Tableau17[[#This Row],[2017 (L)-T1-TOTAL]],"")</f>
        <v>2.7322404371584699E-3</v>
      </c>
      <c r="KN391" s="26">
        <f>IFERROR(Tableau17[[#This Row],[2017 (L)-T1-DVD]]/Tableau17[[#This Row],[2017 (L)-T1-TOTAL]],"")</f>
        <v>0</v>
      </c>
      <c r="KO391" s="26">
        <f>IFERROR(Tableau17[[#This Row],[2017 (L)-T1-DVG]]/Tableau17[[#This Row],[2017 (L)-T1-TOTAL]],"")</f>
        <v>4.6448087431693992E-2</v>
      </c>
      <c r="KP391" s="26">
        <f>IFERROR(Tableau17[[#This Row],[2017 (L)-T1-ECO]]/Tableau17[[#This Row],[2017 (L)-T1-TOTAL]],"")</f>
        <v>1.3661202185792349E-2</v>
      </c>
      <c r="KQ391" s="26">
        <f>IFERROR(Tableau17[[#This Row],[2017 (L)-T1-EXD]]/Tableau17[[#This Row],[2017 (L)-T1-TOTAL]],"")</f>
        <v>8.1967213114754103E-3</v>
      </c>
      <c r="KR391" s="26">
        <f>IFERROR(Tableau17[[#This Row],[2017 (L)-T1-EXG]]/Tableau17[[#This Row],[2017 (L)-T1-TOTAL]],"")</f>
        <v>8.1967213114754103E-3</v>
      </c>
      <c r="KS391" s="26">
        <f>IFERROR(Tableau17[[#This Row],[2017 (L)-T1-FI]]/Tableau17[[#This Row],[2017 (L)-T1-TOTAL]],"")</f>
        <v>0.39890710382513661</v>
      </c>
      <c r="KT391" s="26">
        <f>IFERROR(Tableau17[[#This Row],[2017 (L)-T1-FN]]/Tableau17[[#This Row],[2017 (L)-T1-TOTAL]],"")</f>
        <v>0.13114754098360656</v>
      </c>
      <c r="KU391" s="26">
        <f>IFERROR(Tableau17[[#This Row],[2017 (L)-T1-LR]]/Tableau17[[#This Row],[2017 (L)-T1-TOTAL]],"")</f>
        <v>6.8306010928961755E-2</v>
      </c>
      <c r="KV391" s="26">
        <f>IFERROR(Tableau17[[#This Row],[2017 (L)-T1-MDM]]/Tableau17[[#This Row],[2017 (L)-T1-TOTAL]],"")</f>
        <v>0</v>
      </c>
      <c r="KW391" s="26">
        <f>IFERROR(Tableau17[[#This Row],[2017 (L)-T1-RDG]]/Tableau17[[#This Row],[2017 (L)-T1-TOTAL]],"")</f>
        <v>0</v>
      </c>
      <c r="KX391" s="26">
        <f>IFERROR(Tableau17[[#This Row],[2017 (L)-T1-REG]]/Tableau17[[#This Row],[2017 (L)-T1-TOTAL]],"")</f>
        <v>0</v>
      </c>
      <c r="KY391" s="26">
        <f>IFERROR(Tableau17[[#This Row],[2017 (L)-T1-REM]]/Tableau17[[#This Row],[2017 (L)-T1-TOTAL]],"")</f>
        <v>0.15027322404371585</v>
      </c>
      <c r="KZ391" s="26">
        <f>IFERROR(Tableau17[[#This Row],[2017 (L)-T1-SOC]]/Tableau17[[#This Row],[2017 (L)-T1-TOTAL]],"")</f>
        <v>0.1448087431693989</v>
      </c>
      <c r="LA391" s="26">
        <f>IFERROR(Tableau17[[#This Row],[2017 (L)-T1-UDI]]/Tableau17[[#This Row],[2017 (L)-T1-TOTAL]],"")</f>
        <v>0</v>
      </c>
      <c r="LB391" s="26">
        <f>IFERROR(Tableau17[[#This Row],[2017 (L)-T2-FI]]/Tableau17[[#This Row],[2017 (L)-T2-TOTAL]],"")</f>
        <v>0.68791946308724827</v>
      </c>
      <c r="LC391" s="26">
        <f>IFERROR(Tableau17[[#This Row],[2017 (L)-T2-FN]]/Tableau17[[#This Row],[2017 (L)-T2-TOTAL]],"")</f>
        <v>0</v>
      </c>
      <c r="LD391" s="26">
        <f>IFERROR(Tableau17[[#This Row],[2017 (L)-T2-LR]]/Tableau17[[#This Row],[2017 (L)-T2-TOTAL]],"")</f>
        <v>0</v>
      </c>
      <c r="LE391" s="26">
        <f>IFERROR(Tableau17[[#This Row],[2017 (L)-T2-MDM]]/Tableau17[[#This Row],[2017 (L)-T2-TOTAL]],"")</f>
        <v>0</v>
      </c>
      <c r="LF391" s="26">
        <f>IFERROR(Tableau17[[#This Row],[2017 (L)-T2-REM]]/Tableau17[[#This Row],[2017 (L)-T2-TOTAL]],"")</f>
        <v>0.31208053691275167</v>
      </c>
      <c r="LG391" s="26">
        <f>IFERROR(Tableau17[[#This Row],[2017-T1-ARTHAUD Nathalie]]/Tableau17[[#This Row],[2017-T1-TOTAL]],"")</f>
        <v>1.358695652173913E-3</v>
      </c>
      <c r="LH391" s="26">
        <f>IFERROR(Tableau17[[#This Row],[2017-T1-ASSELINEAU Fran]]/Tableau17[[#This Row],[2017-T1-TOTAL]],"")</f>
        <v>1.6304347826086956E-2</v>
      </c>
      <c r="LI391" s="26">
        <f>IFERROR(Tableau17[[#This Row],[2017-T1-CHEMINADE Jacques]]/Tableau17[[#This Row],[2017-T1-TOTAL]],"")</f>
        <v>4.076086956521739E-3</v>
      </c>
      <c r="LJ391" s="26">
        <f>IFERROR(Tableau17[[#This Row],[2017-T1-DUPONT-AIGNAN Nicolas]]/Tableau17[[#This Row],[2017-T1-TOTAL]],"")</f>
        <v>9.5108695652173919E-3</v>
      </c>
      <c r="LK391" s="26">
        <f>IFERROR(Tableau17[[#This Row],[2017-T1-FILLON Fran]]/Tableau17[[#This Row],[2017-T1-TOTAL]],"")</f>
        <v>7.0652173913043473E-2</v>
      </c>
      <c r="LL391" s="26">
        <f>IFERROR(Tableau17[[#This Row],[2017-T1-HAMON Beno]]/Tableau17[[#This Row],[2017-T1-TOTAL]],"")</f>
        <v>8.2880434782608689E-2</v>
      </c>
      <c r="LM391" s="26">
        <f>IFERROR(Tableau17[[#This Row],[2017-T1-LASSALLE Jean]]/Tableau17[[#This Row],[2017-T1-TOTAL]],"")</f>
        <v>5.434782608695652E-3</v>
      </c>
      <c r="LN391" s="26">
        <f>IFERROR(Tableau17[[#This Row],[2017-T1-LE PEN Marine]]/Tableau17[[#This Row],[2017-T1-TOTAL]],"")</f>
        <v>0.18206521739130435</v>
      </c>
      <c r="LO391" s="26">
        <f>IFERROR(Tableau17[[#This Row],[2017-T1-M Jean-Luc]]/Tableau17[[#This Row],[2017-T1-TOTAL]],"")</f>
        <v>0.3953804347826087</v>
      </c>
      <c r="LP391" s="26">
        <f>IFERROR(Tableau17[[#This Row],[2017-T1-MACRON Emmanuel]]/Tableau17[[#This Row],[2017-T1-TOTAL]],"")</f>
        <v>0.21875</v>
      </c>
      <c r="LQ391" s="26">
        <f>IFERROR(Tableau17[[#This Row],[2017-T1-POUTOU Philippe]]/Tableau17[[#This Row],[2017-T1-TOTAL]],"")</f>
        <v>1.358695652173913E-2</v>
      </c>
      <c r="LR391" s="26">
        <f>IFERROR(Tableau17[[#This Row],[2017-T2-LE PEN Marine]]/Tableau17[[#This Row],[2017-T2-TOTAL]],"")</f>
        <v>0.24029850746268658</v>
      </c>
      <c r="LS391" s="26">
        <f>IFERROR(Tableau17[[#This Row],[2017-T2-MACRON Emmanuel]]/Tableau17[[#This Row],[2017-T2-TOTAL]],"")</f>
        <v>0.75970149253731345</v>
      </c>
      <c r="LT391" s="26">
        <f>IFERROR(Tableau17[[#This Row],[2019-T1-ALEXANDRE Audric]]/Tableau17[[#This Row],[2019-T1-TOTAL]],"")</f>
        <v>0</v>
      </c>
      <c r="LU391" s="26">
        <f>IFERROR(Tableau17[[#This Row],[2019-T1-ARTHAUD Nathalie]]/Tableau17[[#This Row],[2019-T1-TOTAL]],"")</f>
        <v>1.1331444759206799E-2</v>
      </c>
      <c r="LV391" s="26">
        <f>IFERROR(Tableau17[[#This Row],[2019-T1-ASSELINEAU François]]/Tableau17[[#This Row],[2019-T1-TOTAL]],"")</f>
        <v>1.9830028328611898E-2</v>
      </c>
      <c r="LW391" s="26">
        <f>IFERROR(Tableau17[[#This Row],[2019-T1-AUBRY Manon]]/Tableau17[[#This Row],[2019-T1-TOTAL]],"")</f>
        <v>0.18980169971671387</v>
      </c>
      <c r="LX391" s="26">
        <f>IFERROR(Tableau17[[#This Row],[2019-T1-AZERGUI Nagib]]/Tableau17[[#This Row],[2019-T1-TOTAL]],"")</f>
        <v>3.1161473087818695E-2</v>
      </c>
      <c r="LY391" s="26">
        <f>IFERROR(Tableau17[[#This Row],[2019-T1-BARDELLA Jordan]]/Tableau17[[#This Row],[2019-T1-TOTAL]],"")</f>
        <v>0.24645892351274787</v>
      </c>
      <c r="LZ391" s="26">
        <f>IFERROR(Tableau17[[#This Row],[2019-T1-BELLAMY François-Xavier]]/Tableau17[[#This Row],[2019-T1-TOTAL]],"")</f>
        <v>3.6827195467422094E-2</v>
      </c>
      <c r="MA391" s="26">
        <f>IFERROR(Tableau17[[#This Row],[2019-T1-BIDOU Olivier]]/Tableau17[[#This Row],[2019-T1-TOTAL]],"")</f>
        <v>2.8328611898016999E-3</v>
      </c>
      <c r="MB391" s="26">
        <f>IFERROR(Tableau17[[#This Row],[2019-T1-BOURG Dominique]]/Tableau17[[#This Row],[2019-T1-TOTAL]],"")</f>
        <v>1.69971671388102E-2</v>
      </c>
      <c r="MC391" s="26">
        <f>IFERROR(Tableau17[[#This Row],[2019-T1-BROSSAT Ian]]/Tableau17[[#This Row],[2019-T1-TOTAL]],"")</f>
        <v>7.3654390934844188E-2</v>
      </c>
      <c r="MD391" s="26">
        <f>IFERROR(Tableau17[[#This Row],[2019-T1-CAILLAUD Sophie]]/Tableau17[[#This Row],[2019-T1-TOTAL]],"")</f>
        <v>0</v>
      </c>
      <c r="ME391" s="26">
        <f>IFERROR(Tableau17[[#This Row],[2019-T1-CAMUS Renaud]]/Tableau17[[#This Row],[2019-T1-TOTAL]],"")</f>
        <v>0</v>
      </c>
      <c r="MF391" s="26">
        <f>IFERROR(Tableau17[[#This Row],[2019-T1-CHALENÇON Christophe]]/Tableau17[[#This Row],[2019-T1-TOTAL]],"")</f>
        <v>0</v>
      </c>
      <c r="MG391" s="26">
        <f>IFERROR(Tableau17[[#This Row],[2019-T1-CORBET Cathy Denise Ginette]]/Tableau17[[#This Row],[2019-T1-TOTAL]],"")</f>
        <v>0</v>
      </c>
      <c r="MH391" s="26">
        <f>IFERROR(Tableau17[[#This Row],[2019-T1-DE PREVOISIN Robert]]/Tableau17[[#This Row],[2019-T1-TOTAL]],"")</f>
        <v>0</v>
      </c>
      <c r="MI391" s="26">
        <f>IFERROR(Tableau17[[#This Row],[2019-T1-DELFEL Thérèse]]/Tableau17[[#This Row],[2019-T1-TOTAL]],"")</f>
        <v>0</v>
      </c>
      <c r="MJ391" s="26">
        <f>IFERROR(Tableau17[[#This Row],[2019-T1-DIEUMEGARD Pierre]]/Tableau17[[#This Row],[2019-T1-TOTAL]],"")</f>
        <v>0</v>
      </c>
      <c r="MK391" s="26">
        <f>IFERROR(Tableau17[[#This Row],[2019-T1-DUPONT-AIGNAN Nicolas]]/Tableau17[[#This Row],[2019-T1-TOTAL]],"")</f>
        <v>1.69971671388102E-2</v>
      </c>
      <c r="ML391" s="26">
        <f>IFERROR(Tableau17[[#This Row],[2019-T1-GERNIGON Yves]]/Tableau17[[#This Row],[2019-T1-TOTAL]],"")</f>
        <v>0</v>
      </c>
      <c r="MM391" s="26">
        <f>IFERROR(Tableau17[[#This Row],[2019-T1-GLUCKSMANN Raphaël]]/Tableau17[[#This Row],[2019-T1-TOTAL]],"")</f>
        <v>6.5155807365439092E-2</v>
      </c>
      <c r="MN391" s="26">
        <f>IFERROR(Tableau17[[#This Row],[2019-T1-HAMON Benoît]]/Tableau17[[#This Row],[2019-T1-TOTAL]],"")</f>
        <v>5.3824362606232294E-2</v>
      </c>
      <c r="MO391" s="26">
        <f>IFERROR(Tableau17[[#This Row],[2019-T1-HELGEN Gilles]]/Tableau17[[#This Row],[2019-T1-TOTAL]],"")</f>
        <v>0</v>
      </c>
      <c r="MP391" s="26">
        <f>IFERROR(Tableau17[[#This Row],[2019-T1-JADOT Yannick]]/Tableau17[[#This Row],[2019-T1-TOTAL]],"")</f>
        <v>0.10198300283286119</v>
      </c>
      <c r="MQ391" s="26">
        <f>IFERROR(Tableau17[[#This Row],[2019-T1-LAGARDE Jean-Christophe]]/Tableau17[[#This Row],[2019-T1-TOTAL]],"")</f>
        <v>1.1331444759206799E-2</v>
      </c>
      <c r="MR391" s="26">
        <f>IFERROR(Tableau17[[#This Row],[2019-T1-LALANNE Francis]]/Tableau17[[#This Row],[2019-T1-TOTAL]],"")</f>
        <v>1.4164305949008499E-2</v>
      </c>
      <c r="MS391" s="26">
        <f>IFERROR(Tableau17[[#This Row],[2019-T1-LOISEAU Nathalie]]/Tableau17[[#This Row],[2019-T1-TOTAL]],"")</f>
        <v>0.10198300283286119</v>
      </c>
      <c r="MT391" s="26">
        <f>IFERROR(Tableau17[[#This Row],[2019-T1-MARIE Florie]]/Tableau17[[#This Row],[2019-T1-TOTAL]],"")</f>
        <v>5.6657223796033997E-3</v>
      </c>
      <c r="MU391" s="26">
        <f>IFERROR(Tableau17[[#This Row],[2008-T1-MACROEXTRDROITE]]/Tableau17[[#This Row],[2008-T1-MACROTOTALE]],"")</f>
        <v>0.10629067245119306</v>
      </c>
      <c r="MV391" s="26">
        <f>IFERROR(Tableau17[[#This Row],[2008-T1-MACRODROITE]]/Tableau17[[#This Row],[2008-T1-MACROTOTALE]],"")</f>
        <v>0.2841648590021692</v>
      </c>
      <c r="MW391" s="26">
        <f>IFERROR(Tableau17[[#This Row],[2008-T1-MACROCENTRE]]/Tableau17[[#This Row],[2008-T1-MACROTOTALE]],"")</f>
        <v>0</v>
      </c>
      <c r="MX391" s="26">
        <f>IFERROR(Tableau17[[#This Row],[2008-T1-MACROGAUCHE]]/Tableau17[[#This Row],[2008-T1-MACROTOTALE]],"")</f>
        <v>0.6095444685466378</v>
      </c>
      <c r="MY391" s="26">
        <f>IFERROR(Tableau17[[#This Row],[2008-T1-MACROAUTRE]]/Tableau17[[#This Row],[2008-T1-MACROTOTALE]],"")</f>
        <v>0</v>
      </c>
      <c r="MZ391" s="26" t="str">
        <f>IFERROR(Tableau17[[#This Row],[2008-T2-MACROEXTRDROITE]]/Tableau17[[#This Row],[2008-T2-MACROTOTALE]],"")</f>
        <v/>
      </c>
      <c r="NA391" s="26" t="str">
        <f>IFERROR(Tableau17[[#This Row],[2008-T2-MACRODROITE]]/Tableau17[[#This Row],[2008-T2-MACROTOTALE]],"")</f>
        <v/>
      </c>
      <c r="NB391" s="26" t="str">
        <f>IFERROR(Tableau17[[#This Row],[2008-T2-MACROCENTRE]]/Tableau17[[#This Row],[2008-T2-MACROTOTALE]],"")</f>
        <v/>
      </c>
      <c r="NC391" s="26" t="str">
        <f>IFERROR(Tableau17[[#This Row],[2008-T2-MACROGAUCHE]]/Tableau17[[#This Row],[2008-T2-MACROTOTALE]],"")</f>
        <v/>
      </c>
      <c r="ND391" s="26" t="str">
        <f>IFERROR(Tableau17[[#This Row],[2008-T2-MACROAUTRE]]/Tableau17[[#This Row],[2008-T2-MACROTOTALE]],"")</f>
        <v/>
      </c>
      <c r="NE391" s="26">
        <f>IFERROR(Tableau17[[#This Row],[2014-T1-MACROEXTRDROITE]]/Tableau17[[#This Row],[2014-T1-MACROTOTALE]],"")</f>
        <v>0.18340611353711792</v>
      </c>
      <c r="NF391" s="26">
        <f>IFERROR(Tableau17[[#This Row],[2014-T1-MACRODROITE]]/Tableau17[[#This Row],[2014-T1-MACROTOTALE]],"")</f>
        <v>0.40393013100436681</v>
      </c>
      <c r="NG391" s="26">
        <f>IFERROR(Tableau17[[#This Row],[2014-T1-MACROCENTRE]]/Tableau17[[#This Row],[2014-T1-MACROTOTALE]],"")</f>
        <v>7.4235807860262015E-2</v>
      </c>
      <c r="NH391" s="26">
        <f>IFERROR(Tableau17[[#This Row],[2014-T1-MACROGAUCHE]]/Tableau17[[#This Row],[2014-T1-MACROTOTALE]],"")</f>
        <v>0.33842794759825329</v>
      </c>
      <c r="NI391" s="26">
        <f>IFERROR(Tableau17[[#This Row],[2014-T1-MACROAUTRE]]/Tableau17[[#This Row],[2014-T1-MACROTOTALE]],"")</f>
        <v>0</v>
      </c>
      <c r="NJ391" s="26">
        <f>IFERROR(Tableau17[[#This Row],[2014-T2-MACROEXTRDROITE]]/Tableau17[[#This Row],[2014-T2-MACROTOTALE]],"")</f>
        <v>0.24444444444444444</v>
      </c>
      <c r="NK391" s="26">
        <f>IFERROR(Tableau17[[#This Row],[2014-T2-MACRODROITE]]/Tableau17[[#This Row],[2014-T2-MACROTOTALE]],"")</f>
        <v>0.38181818181818183</v>
      </c>
      <c r="NL391" s="26">
        <f>IFERROR(Tableau17[[#This Row],[2014-T2-MACROCENTRE]]/Tableau17[[#This Row],[2014-T2-MACROTOTALE]],"")</f>
        <v>0</v>
      </c>
      <c r="NM391" s="26">
        <f>IFERROR(Tableau17[[#This Row],[2014-T2-MACROGAUCHE]]/Tableau17[[#This Row],[2014-T2-MACROTOTALE]],"")</f>
        <v>0.37373737373737376</v>
      </c>
      <c r="NN391" s="26">
        <f>IFERROR(Tableau17[[#This Row],[2014-T2-MACROAUTRE]]/Tableau17[[#This Row],[2014-T2-MACROTOTALE]],"")</f>
        <v>0</v>
      </c>
      <c r="NO391" s="26">
        <f>IFERROR( Tableau17[[#This Row],[2015-T1-MACROEXTRDROITE]]/Tableau17[[#This Row],[2015-T1-MACROTOTALE]],"")</f>
        <v>0.28172588832487311</v>
      </c>
      <c r="NP391" s="26">
        <f>IFERROR(Tableau17[[#This Row],[2015-T1-MACRODROITE]]/Tableau17[[#This Row],[2015-T1-MACROTOTALE]],"")</f>
        <v>0.1548223350253807</v>
      </c>
      <c r="NQ391" s="26">
        <f>IFERROR(Tableau17[[#This Row],[2015-T1-MACROCENTRE]]/Tableau17[[#This Row],[2015-T1-MACROTOTALE]],"")</f>
        <v>0</v>
      </c>
      <c r="NR391" s="26">
        <f>IFERROR(Tableau17[[#This Row],[2015-T1-MACROGAUCHE]]/Tableau17[[#This Row],[2015-T1-MACROTOTALE]],"")</f>
        <v>0.56345177664974622</v>
      </c>
      <c r="NS391" s="26">
        <f>IFERROR(Tableau17[[#This Row],[2015-T1-MACROAUTRE]]/Tableau17[[#This Row],[2015-T1-MACROTOTALE]],"")</f>
        <v>0</v>
      </c>
      <c r="NT391" s="26">
        <f>IFERROR(Tableau17[[#This Row],[2015-T2-MACROEXTRDROITE]]/Tableau17[[#This Row],[2015-T2-MACROTOTALE]],"")</f>
        <v>0.3713527851458886</v>
      </c>
      <c r="NU391" s="26">
        <f>IFERROR(Tableau17[[#This Row],[2015-T2-MACRODROITE]]/Tableau17[[#This Row],[2015-T2-MACROTOTALE]],"")</f>
        <v>0</v>
      </c>
      <c r="NV391" s="26">
        <f>IFERROR(Tableau17[[#This Row],[2015-T2-MACROCENTRE]]/Tableau17[[#This Row],[2015-T2-MACROTOTALE]],"")</f>
        <v>0</v>
      </c>
      <c r="NW391" s="26">
        <f>IFERROR(Tableau17[[#This Row],[2015-T2-MACROGAUCHE]]/Tableau17[[#This Row],[2015-T2-MACROTOTALE]],"")</f>
        <v>0.62864721485411146</v>
      </c>
      <c r="NX391" s="26">
        <f>IFERROR(Tableau17[[#This Row],[2015-T2-MACROAUTRE]]/Tableau17[[#This Row],[2015-T2-MACROTOTALE]],"")</f>
        <v>0</v>
      </c>
      <c r="NY391" s="26">
        <f>IFERROR(Tableau17[[#This Row],[2017-T1-MACROEXTRDROITE]]/Tableau17[[#This Row],[2017-T1-MACROTOTALE]],"")</f>
        <v>0.21195652173913043</v>
      </c>
      <c r="NZ391" s="26">
        <f>IFERROR(Tableau17[[#This Row],[2017-T1-MACRODROITE]]/Tableau17[[#This Row],[2017-T1-MACROTOTALE]],"")</f>
        <v>7.0652173913043473E-2</v>
      </c>
      <c r="OA391" s="26">
        <f>IFERROR(Tableau17[[#This Row],[2017-T1-MACROCENTRE]]/Tableau17[[#This Row],[2017-T1-MACROTOTALE]],"")</f>
        <v>0.21875</v>
      </c>
      <c r="OB391" s="26">
        <f>IFERROR(Tableau17[[#This Row],[2017-T1-MACROGAUCHE]]/Tableau17[[#This Row],[2017-T1-MACROTOTALE]],"")</f>
        <v>0.49320652173913043</v>
      </c>
      <c r="OC391" s="26">
        <f>IFERROR(Tableau17[[#This Row],[2017-T1-MACROAUTRE]]/Tableau17[[#This Row],[2017-T1-MACROTOTALE]],"")</f>
        <v>5.434782608695652E-3</v>
      </c>
      <c r="OD391" s="26">
        <f>IFERROR(Tableau17[[#This Row],[2017-T2-MACROEXTRDROITE]]/Tableau17[[#This Row],[2017-T2-MACROTOTALE]],"")</f>
        <v>0.24029850746268658</v>
      </c>
      <c r="OE391" s="26">
        <f>IFERROR(Tableau17[[#This Row],[2017-T2-MACRODROITE]]/Tableau17[[#This Row],[2017-T2-MACROTOTALE]],"")</f>
        <v>0</v>
      </c>
      <c r="OF391" s="26">
        <f>IFERROR(Tableau17[[#This Row],[2017-T2-MACROCENTRE]]/Tableau17[[#This Row],[2017-T2-MACROTOTALE]],"")</f>
        <v>0.75970149253731345</v>
      </c>
      <c r="OG391" s="26">
        <f>IFERROR(Tableau17[[#This Row],[2017-T2-MACROGAUCHE]]/Tableau17[[#This Row],[2017-T2-MACROTOTALE]],"")</f>
        <v>0</v>
      </c>
      <c r="OH391" s="26">
        <f>IFERROR(Tableau17[[#This Row],[2017-T2-MACROAUTRE]]/Tableau17[[#This Row],[2017-T2-MACROTOTALE]],"")</f>
        <v>0</v>
      </c>
      <c r="OI391" s="26">
        <f>IFERROR(Tableau17[[#This Row],[2019-T1-MACROEXTRDROITE]]/Tableau17[[#This Row],[2019-T1-MACROTOTALE]],"")</f>
        <v>0.28851540616246496</v>
      </c>
      <c r="OJ391" s="26">
        <f>IFERROR(Tableau17[[#This Row],[2019-T1-MACRODROITE]]/Tableau17[[#This Row],[2019-T1-MACROTOTALE]],"")</f>
        <v>4.7619047619047616E-2</v>
      </c>
      <c r="OK391" s="26">
        <f>IFERROR(Tableau17[[#This Row],[2019-T1-MACROCENTRE]]/Tableau17[[#This Row],[2019-T1-MACROTOTALE]],"")</f>
        <v>0.10084033613445378</v>
      </c>
      <c r="OL391" s="26">
        <f>IFERROR(Tableau17[[#This Row],[2019-T1-MACROGAUCHE]]/Tableau17[[#This Row],[2019-T1-MACROTOTALE]],"")</f>
        <v>0.49019607843137253</v>
      </c>
      <c r="OM391" s="26">
        <f>IFERROR(Tableau17[[#This Row],[2019-T1-MACROAUTRE]]/Tableau17[[#This Row],[2019-T1-MACROTOTALE]],"")</f>
        <v>7.2829131652661069E-2</v>
      </c>
      <c r="ON391" s="26">
        <f>IFERROR(Tableau17[[#This Row],[2020-T1-MACROEXTRDROITE]]/Tableau17[[#This Row],[2020-T1-MACROTOTALE]],"")</f>
        <v>0.13354037267080746</v>
      </c>
      <c r="OO391" s="26">
        <f>IFERROR(Tableau17[[#This Row],[2020-T1-MACRODROITE]]/Tableau17[[#This Row],[2020-T1-MACROTOTALE]],"")</f>
        <v>0.29192546583850931</v>
      </c>
      <c r="OP391" s="26">
        <f>IFERROR(Tableau17[[#This Row],[2020-T1-MACROCENTRE]]/Tableau17[[#This Row],[2020-T1-MACROTOTALE]],"")</f>
        <v>0.10248447204968944</v>
      </c>
      <c r="OQ391" s="26">
        <f>IFERROR(Tableau17[[#This Row],[2020-T1-MACROGAUCHE]]/Tableau17[[#This Row],[2020-T1-MACROTOTALE]],"")</f>
        <v>0.47204968944099379</v>
      </c>
      <c r="OR391" s="26">
        <f>IFERROR(Tableau17[[#This Row],[2020-T1-MACROAUTRE]]/Tableau17[[#This Row],[2020-T1-MACROTOTALE]],"")</f>
        <v>0</v>
      </c>
      <c r="OS391" s="26">
        <f>IFERROR(Tableau17[[#This Row],[2017 (L)-T1-MACROEXTRDROITE]]/Tableau17[[#This Row],[2017 (L)-T1-MACROTOTALE]],"")</f>
        <v>0.14207650273224043</v>
      </c>
      <c r="OT391" s="26">
        <f>IFERROR(Tableau17[[#This Row],[2017 (L)-T1-MACRODROITE]]/Tableau17[[#This Row],[2017 (L)-T1-MACROTOTALE]],"")</f>
        <v>6.8306010928961755E-2</v>
      </c>
      <c r="OU391" s="26">
        <f>IFERROR(Tableau17[[#This Row],[2017 (L)-T1-MACROCENTRE]]/Tableau17[[#This Row],[2017 (L)-T1-MACROTOTALE]],"")</f>
        <v>0.15027322404371585</v>
      </c>
      <c r="OV391" s="26">
        <f>IFERROR(Tableau17[[#This Row],[2017 (L)-T1-MACROGAUCHE]]/Tableau17[[#This Row],[2017 (L)-T1-MACROTOTALE]],"")</f>
        <v>0.61202185792349728</v>
      </c>
      <c r="OW391" s="26">
        <f>IFERROR(Tableau17[[#This Row],[2017 (L)-T1-MACROAUTRE]]/Tableau17[[#This Row],[2017 (L)-T1-MACROTOTALE]],"")</f>
        <v>2.7322404371584699E-2</v>
      </c>
      <c r="OX391" s="26">
        <f>IFERROR(Tableau17[[#This Row],[2017 (L)-T2-MACROEXTRDROITE]]/Tableau17[[#This Row],[2017 (L)-T2-MACROTOTALE]],"")</f>
        <v>0</v>
      </c>
      <c r="OY391" s="26">
        <f>IFERROR(Tableau17[[#This Row],[2017 (L)-T2-MACRODROITE]]/Tableau17[[#This Row],[2017 (L)-T2-MACROTOTALE]],"")</f>
        <v>0</v>
      </c>
      <c r="OZ391" s="26">
        <f>IFERROR(Tableau17[[#This Row],[2017 (L)-T2-MACROCENTRE]]/Tableau17[[#This Row],[2017 (L)-T2-MACROTOTALE]],"")</f>
        <v>0.31208053691275167</v>
      </c>
      <c r="PA391" s="26">
        <f>IFERROR(Tableau17[[#This Row],[2017 (L)-T2-MACROGAUCHE]]/Tableau17[[#This Row],[2017 (L)-T2-MACROTOTALE]],"")</f>
        <v>0.68791946308724827</v>
      </c>
      <c r="PB391" s="26">
        <f>IFERROR(Tableau17[[#This Row],[2017 (L)-T2-MACROAUTRE]]/Tableau17[[#This Row],[2017 (L)-T2-MACROTOTALE]],"")</f>
        <v>0</v>
      </c>
      <c r="PC391" s="26">
        <f>IFERROR(Tableau17[[#This Row],[2008_T1_PROCUS]]/Tableau17[[#This Row],[2008_T1_INSCRITS]],0)</f>
        <v>1.6589861751152075E-2</v>
      </c>
      <c r="PD391" s="26">
        <f>IFERROR(Tableau17[[#This Row],[2008_T2_PROCUS]]/Tableau17[[#This Row],[2008_T2_INSCRITS]],0)</f>
        <v>0</v>
      </c>
      <c r="PE391" s="26">
        <f>Tableau17[[#This Row],[2014_T1_PROCUS]]/Tableau17[[#This Row],[2014_T1_INSCRITS]]</f>
        <v>4.0064102564102561E-3</v>
      </c>
      <c r="PF391" s="26">
        <f>IFERROR(Tableau17[[#This Row],[2014_T2_PROCUS]]/Tableau17[[#This Row],[2014_T2_INSCRITS]],0)</f>
        <v>1.6025641025641025E-3</v>
      </c>
    </row>
    <row r="392" spans="1:422" hidden="1" x14ac:dyDescent="0.2">
      <c r="A392" s="1">
        <v>6</v>
      </c>
      <c r="B392" s="1" t="s">
        <v>427</v>
      </c>
      <c r="C392" s="1" t="s">
        <v>429</v>
      </c>
      <c r="D392" s="1" t="s">
        <v>429</v>
      </c>
      <c r="E392" s="1">
        <v>1150</v>
      </c>
      <c r="F392" s="1">
        <v>5.4460090000000001</v>
      </c>
      <c r="G392" s="1">
        <v>43.286960000000001</v>
      </c>
      <c r="H392" s="3">
        <v>813</v>
      </c>
      <c r="I392" s="3">
        <v>196</v>
      </c>
      <c r="K392" s="1">
        <v>0</v>
      </c>
      <c r="L392" s="1">
        <v>13</v>
      </c>
      <c r="M392" s="1">
        <v>14</v>
      </c>
      <c r="P392" s="1">
        <v>72</v>
      </c>
      <c r="Q392" s="1">
        <v>2</v>
      </c>
      <c r="R392" s="1">
        <v>67</v>
      </c>
      <c r="S392" s="1">
        <v>30</v>
      </c>
      <c r="T392" s="1">
        <v>12</v>
      </c>
      <c r="U392" s="1">
        <v>210</v>
      </c>
      <c r="V392" s="1">
        <v>752</v>
      </c>
      <c r="W392" s="1">
        <v>380</v>
      </c>
      <c r="X392" s="1">
        <v>3</v>
      </c>
      <c r="Y392" s="2">
        <v>0.50531915000000005</v>
      </c>
      <c r="Z392" s="1">
        <v>752</v>
      </c>
      <c r="AA392" s="1">
        <v>393</v>
      </c>
      <c r="AB392" s="1">
        <v>9</v>
      </c>
      <c r="AC392" s="2">
        <v>0.52260638000000004</v>
      </c>
      <c r="AD392" s="1">
        <v>813</v>
      </c>
      <c r="AE392" s="1">
        <v>214</v>
      </c>
      <c r="AF392" s="2">
        <v>0.26322263000000001</v>
      </c>
      <c r="AG392" s="1">
        <f t="shared" si="6"/>
        <v>196</v>
      </c>
      <c r="AH392" s="1">
        <v>729</v>
      </c>
      <c r="AI392" s="1">
        <v>405</v>
      </c>
      <c r="AJ392" s="1">
        <v>4</v>
      </c>
      <c r="AK392" s="2">
        <v>0.55555555999999995</v>
      </c>
      <c r="AL392" s="1">
        <v>729</v>
      </c>
      <c r="AM392" s="1">
        <v>420</v>
      </c>
      <c r="AN392" s="1">
        <v>6</v>
      </c>
      <c r="AO392" s="2">
        <v>0.57613168999999997</v>
      </c>
      <c r="AP392" s="1">
        <v>782</v>
      </c>
      <c r="AQ392" s="1">
        <v>338</v>
      </c>
      <c r="AR392" s="2">
        <v>0.43222505999999999</v>
      </c>
      <c r="AS392" s="1">
        <v>782</v>
      </c>
      <c r="AT392" s="1">
        <v>357</v>
      </c>
      <c r="AU392" s="2">
        <v>0.45652174000000001</v>
      </c>
      <c r="AV392" s="1">
        <v>807</v>
      </c>
      <c r="AW392" s="1">
        <v>308</v>
      </c>
      <c r="AX392" s="2">
        <v>0.38166046999999997</v>
      </c>
      <c r="AY392" s="1">
        <v>807</v>
      </c>
      <c r="AZ392" s="1">
        <v>221</v>
      </c>
      <c r="BA392" s="2">
        <v>0.27385377999999999</v>
      </c>
      <c r="BB392" s="1">
        <v>807</v>
      </c>
      <c r="BC392" s="1">
        <v>578</v>
      </c>
      <c r="BD392" s="2">
        <v>0.71623296000000003</v>
      </c>
      <c r="BE392" s="1">
        <v>806</v>
      </c>
      <c r="BF392" s="1">
        <v>534</v>
      </c>
      <c r="BG392" s="2">
        <v>0.66253101999999997</v>
      </c>
      <c r="BH392" s="1">
        <v>806</v>
      </c>
      <c r="BI392" s="1">
        <v>332</v>
      </c>
      <c r="BJ392" s="2">
        <v>0.41191066999999998</v>
      </c>
      <c r="BK392" s="1">
        <v>16</v>
      </c>
      <c r="BM392" s="1">
        <v>3</v>
      </c>
      <c r="BN392" s="1">
        <v>8</v>
      </c>
      <c r="BO392" s="1">
        <v>52</v>
      </c>
      <c r="BP392" s="1">
        <v>95</v>
      </c>
      <c r="BQ392" s="1">
        <v>216</v>
      </c>
      <c r="BR392" s="1">
        <v>390</v>
      </c>
      <c r="BU392" s="1">
        <v>155</v>
      </c>
      <c r="BV392" s="1">
        <v>253</v>
      </c>
      <c r="BW392" s="1">
        <v>408</v>
      </c>
      <c r="BY392" s="1">
        <v>24</v>
      </c>
      <c r="BZ392" s="1">
        <v>14</v>
      </c>
      <c r="CB392" s="1">
        <v>31</v>
      </c>
      <c r="CC392" s="1">
        <v>141</v>
      </c>
      <c r="CD392" s="1">
        <v>84</v>
      </c>
      <c r="CE392" s="1">
        <v>76</v>
      </c>
      <c r="CF392" s="1">
        <v>370</v>
      </c>
      <c r="CG392" s="1">
        <v>153</v>
      </c>
      <c r="CH392" s="1">
        <v>113</v>
      </c>
      <c r="CI392" s="1">
        <v>116</v>
      </c>
      <c r="CJ392" s="1">
        <v>382</v>
      </c>
      <c r="CK392" s="1">
        <v>10</v>
      </c>
      <c r="CL392" s="1">
        <v>3</v>
      </c>
      <c r="CN392" s="1">
        <v>10</v>
      </c>
      <c r="CO392" s="1">
        <v>31</v>
      </c>
      <c r="CP392" s="1">
        <v>143</v>
      </c>
      <c r="CS392" s="1">
        <v>80</v>
      </c>
      <c r="CT392" s="1">
        <v>56</v>
      </c>
      <c r="CW392" s="1">
        <v>333</v>
      </c>
      <c r="CY392" s="1">
        <v>177</v>
      </c>
      <c r="DA392" s="1">
        <v>159</v>
      </c>
      <c r="DC392" s="1">
        <v>336</v>
      </c>
      <c r="DD392" s="1">
        <v>13</v>
      </c>
      <c r="DE392" s="1">
        <v>10</v>
      </c>
      <c r="DF392" s="1">
        <v>2</v>
      </c>
      <c r="DG392" s="1">
        <v>1</v>
      </c>
      <c r="DH392" s="1">
        <v>0</v>
      </c>
      <c r="DI392" s="1">
        <v>9</v>
      </c>
      <c r="DJ392" s="1">
        <v>3</v>
      </c>
      <c r="DK392" s="1">
        <v>2</v>
      </c>
      <c r="DL392" s="1">
        <v>49</v>
      </c>
      <c r="DM392" s="1">
        <v>89</v>
      </c>
      <c r="DN392" s="1">
        <v>51</v>
      </c>
      <c r="DP392" s="1">
        <v>3</v>
      </c>
      <c r="DR392" s="1">
        <v>48</v>
      </c>
      <c r="DS392" s="1">
        <v>21</v>
      </c>
      <c r="DU392" s="1">
        <v>301</v>
      </c>
      <c r="DX392" s="1">
        <v>117</v>
      </c>
      <c r="DZ392" s="1">
        <v>82</v>
      </c>
      <c r="EA392" s="1">
        <v>199</v>
      </c>
      <c r="EB392" s="1">
        <v>1</v>
      </c>
      <c r="EC392" s="1">
        <v>6</v>
      </c>
      <c r="ED392" s="1">
        <v>1</v>
      </c>
      <c r="EE392" s="1">
        <v>17</v>
      </c>
      <c r="EF392" s="1">
        <v>45</v>
      </c>
      <c r="EG392" s="1">
        <v>20</v>
      </c>
      <c r="EH392" s="1">
        <v>5</v>
      </c>
      <c r="EI392" s="1">
        <v>243</v>
      </c>
      <c r="EJ392" s="1">
        <v>148</v>
      </c>
      <c r="EK392" s="1">
        <v>73</v>
      </c>
      <c r="EL392" s="1">
        <v>4</v>
      </c>
      <c r="EM392" s="1">
        <v>563</v>
      </c>
      <c r="EN392" s="1">
        <v>284</v>
      </c>
      <c r="EO392" s="1">
        <v>207</v>
      </c>
      <c r="EP392" s="1">
        <v>491</v>
      </c>
      <c r="EQ392" s="1">
        <v>0</v>
      </c>
      <c r="ER392" s="1">
        <v>3</v>
      </c>
      <c r="ES392" s="1">
        <v>3</v>
      </c>
      <c r="ET392" s="1">
        <v>37</v>
      </c>
      <c r="EU392" s="1">
        <v>0</v>
      </c>
      <c r="EV392" s="1">
        <v>151</v>
      </c>
      <c r="EW392" s="1">
        <v>18</v>
      </c>
      <c r="EX392" s="1">
        <v>1</v>
      </c>
      <c r="EY392" s="1">
        <v>6</v>
      </c>
      <c r="EZ392" s="1">
        <v>22</v>
      </c>
      <c r="FA392" s="1">
        <v>0</v>
      </c>
      <c r="FB392" s="1">
        <v>1</v>
      </c>
      <c r="FC392" s="1">
        <v>0</v>
      </c>
      <c r="FD392" s="1">
        <v>0</v>
      </c>
      <c r="FE392" s="1">
        <v>0</v>
      </c>
      <c r="FF392" s="1">
        <v>0</v>
      </c>
      <c r="FG392" s="1">
        <v>0</v>
      </c>
      <c r="FH392" s="1">
        <v>11</v>
      </c>
      <c r="FI392" s="1">
        <v>0</v>
      </c>
      <c r="FJ392" s="1">
        <v>6</v>
      </c>
      <c r="FK392" s="1">
        <v>4</v>
      </c>
      <c r="FL392" s="1">
        <v>0</v>
      </c>
      <c r="FM392" s="1">
        <v>26</v>
      </c>
      <c r="FN392" s="1">
        <v>0</v>
      </c>
      <c r="FO392" s="1">
        <v>3</v>
      </c>
      <c r="FP392" s="1">
        <v>24</v>
      </c>
      <c r="FQ392" s="1">
        <v>0</v>
      </c>
      <c r="FR392" s="1">
        <f>SUM(Tableau17[[#This Row],[2019-T1-ALEXANDRE Audric]:[2019-T1-MARIE Florie]])</f>
        <v>316</v>
      </c>
      <c r="FS392" s="1">
        <v>55</v>
      </c>
      <c r="FT392" s="1">
        <v>111</v>
      </c>
      <c r="FU392" s="1">
        <v>0</v>
      </c>
      <c r="FV392" s="1">
        <v>224</v>
      </c>
      <c r="FW392" s="1">
        <v>0</v>
      </c>
      <c r="FX392" s="1">
        <v>390</v>
      </c>
      <c r="FY392" s="1">
        <v>0</v>
      </c>
      <c r="FZ392" s="1">
        <v>155</v>
      </c>
      <c r="GA392" s="1">
        <v>0</v>
      </c>
      <c r="GB392" s="1">
        <v>253</v>
      </c>
      <c r="GC392" s="1">
        <v>0</v>
      </c>
      <c r="GD392" s="1">
        <v>408</v>
      </c>
      <c r="GE392" s="1">
        <v>141</v>
      </c>
      <c r="GF392" s="1">
        <v>108</v>
      </c>
      <c r="GG392" s="1">
        <v>0</v>
      </c>
      <c r="GH392" s="1">
        <v>121</v>
      </c>
      <c r="GI392" s="1">
        <v>0</v>
      </c>
      <c r="GJ392" s="1">
        <v>370</v>
      </c>
      <c r="GK392" s="1">
        <v>153</v>
      </c>
      <c r="GL392" s="1">
        <v>113</v>
      </c>
      <c r="GM392" s="1">
        <v>0</v>
      </c>
      <c r="GN392" s="1">
        <v>116</v>
      </c>
      <c r="GO392" s="1">
        <v>0</v>
      </c>
      <c r="GP392" s="1">
        <v>382</v>
      </c>
      <c r="GQ392" s="1">
        <v>146</v>
      </c>
      <c r="GR392" s="1">
        <v>56</v>
      </c>
      <c r="GS392" s="1">
        <v>0</v>
      </c>
      <c r="GT392" s="1">
        <v>121</v>
      </c>
      <c r="GU392" s="1">
        <v>10</v>
      </c>
      <c r="GV392" s="1">
        <v>333</v>
      </c>
      <c r="GW392" s="1">
        <v>177</v>
      </c>
      <c r="GX392" s="1">
        <v>159</v>
      </c>
      <c r="GY392" s="1">
        <v>0</v>
      </c>
      <c r="GZ392" s="1">
        <v>0</v>
      </c>
      <c r="HA392" s="1">
        <v>0</v>
      </c>
      <c r="HB392" s="1">
        <v>336</v>
      </c>
      <c r="HC392" s="1">
        <v>267</v>
      </c>
      <c r="HD392" s="1">
        <v>45</v>
      </c>
      <c r="HE392" s="1">
        <v>73</v>
      </c>
      <c r="HF392" s="1">
        <v>173</v>
      </c>
      <c r="HG392" s="1">
        <v>5</v>
      </c>
      <c r="HH392" s="1">
        <v>563</v>
      </c>
      <c r="HI392" s="1">
        <v>284</v>
      </c>
      <c r="HJ392" s="1">
        <v>0</v>
      </c>
      <c r="HK392" s="1">
        <v>207</v>
      </c>
      <c r="HL392" s="1">
        <v>0</v>
      </c>
      <c r="HM392" s="1">
        <v>0</v>
      </c>
      <c r="HN392" s="1">
        <v>491</v>
      </c>
      <c r="HO392" s="1">
        <v>169</v>
      </c>
      <c r="HP392" s="1">
        <v>18</v>
      </c>
      <c r="HQ392" s="1">
        <v>24</v>
      </c>
      <c r="HR392" s="1">
        <v>98</v>
      </c>
      <c r="HS392" s="1">
        <v>12</v>
      </c>
      <c r="HT392" s="1">
        <v>321</v>
      </c>
      <c r="HU392" s="1">
        <v>67</v>
      </c>
      <c r="HV392" s="1">
        <v>85</v>
      </c>
      <c r="HW392" s="1">
        <v>2</v>
      </c>
      <c r="HX392" s="1">
        <v>56</v>
      </c>
      <c r="HY392" s="1">
        <v>0</v>
      </c>
      <c r="HZ392" s="1">
        <v>210</v>
      </c>
      <c r="IA392" s="1">
        <v>94</v>
      </c>
      <c r="IB392" s="1">
        <v>52</v>
      </c>
      <c r="IC392" s="1">
        <v>48</v>
      </c>
      <c r="ID392" s="1">
        <v>97</v>
      </c>
      <c r="IE392" s="1">
        <v>10</v>
      </c>
      <c r="IF392" s="1">
        <v>301</v>
      </c>
      <c r="IG392" s="1">
        <v>0</v>
      </c>
      <c r="IH392" s="1">
        <v>117</v>
      </c>
      <c r="II392" s="1">
        <v>82</v>
      </c>
      <c r="IJ392" s="1">
        <v>0</v>
      </c>
      <c r="IK392" s="1">
        <v>0</v>
      </c>
      <c r="IL392" s="1">
        <v>199</v>
      </c>
      <c r="IM392" s="26">
        <f>IFERROR(Tableau17[[#This Row],[LDIV]]/Tableau17[[#This Row],[Total général]],"")</f>
        <v>0</v>
      </c>
      <c r="IN392" s="26">
        <f>IFERROR(Tableau17[[#This Row],[LDVC]]/Tableau17[[#This Row],[Total général]],"")</f>
        <v>0</v>
      </c>
      <c r="IO392" s="26">
        <f>IFERROR(Tableau17[[#This Row],[LDVD]]/Tableau17[[#This Row],[Total général]],"")</f>
        <v>6.1904761904761907E-2</v>
      </c>
      <c r="IP392" s="26">
        <f>IFERROR(Tableau17[[#This Row],[LDVG]]/Tableau17[[#This Row],[Total général]],"")</f>
        <v>6.6666666666666666E-2</v>
      </c>
      <c r="IQ392" s="26">
        <f>IFERROR(Tableau17[[#This Row],[LEXD]]/Tableau17[[#This Row],[Total général]],"")</f>
        <v>0</v>
      </c>
      <c r="IR392" s="26">
        <f>IFERROR(Tableau17[[#This Row],[LEXG]]/Tableau17[[#This Row],[Total général]],"")</f>
        <v>0</v>
      </c>
      <c r="IS392" s="26">
        <f>IFERROR(Tableau17[[#This Row],[LLR]]/Tableau17[[#This Row],[Total général]],"")</f>
        <v>0.34285714285714286</v>
      </c>
      <c r="IT392" s="26">
        <f>IFERROR(Tableau17[[#This Row],[LREM]]/Tableau17[[#This Row],[Total général]],"")</f>
        <v>9.5238095238095247E-3</v>
      </c>
      <c r="IU392" s="26">
        <f>IFERROR(Tableau17[[#This Row],[LRN]]/Tableau17[[#This Row],[Total général]],"")</f>
        <v>0.31904761904761902</v>
      </c>
      <c r="IV392" s="26">
        <f>IFERROR(Tableau17[[#This Row],[LUG]]/Tableau17[[#This Row],[Total général]],"")</f>
        <v>0.14285714285714285</v>
      </c>
      <c r="IW392" s="26">
        <f>IFERROR(Tableau17[[#This Row],[LVEC]]/Tableau17[[#This Row],[Total général]],"")</f>
        <v>5.7142857142857141E-2</v>
      </c>
      <c r="IX392" s="26">
        <f>IFERROR(Tableau17[[#This Row],[2008-T1-LCMD]]/Tableau17[[#This Row],[2008-T1-TOTAL]],"")</f>
        <v>4.1025641025641026E-2</v>
      </c>
      <c r="IY392" s="26">
        <f>IFERROR(Tableau17[[#This Row],[2008-T1-LDVD]]/Tableau17[[#This Row],[2008-T1-TOTAL]],"")</f>
        <v>0</v>
      </c>
      <c r="IZ392" s="26">
        <f>IFERROR(Tableau17[[#This Row],[2008-T1-LEXD]]/Tableau17[[#This Row],[2008-T1-TOTAL]],"")</f>
        <v>7.6923076923076927E-3</v>
      </c>
      <c r="JA392" s="26">
        <f>IFERROR(Tableau17[[#This Row],[2008-T1-LEXG]]/Tableau17[[#This Row],[2008-T1-TOTAL]],"")</f>
        <v>2.0512820512820513E-2</v>
      </c>
      <c r="JB392" s="26">
        <f>IFERROR(Tableau17[[#This Row],[2008-T1-LFN]]/Tableau17[[#This Row],[2008-T1-TOTAL]],"")</f>
        <v>0.13333333333333333</v>
      </c>
      <c r="JC392" s="26">
        <f>IFERROR(Tableau17[[#This Row],[2008-T1-LMAJ]]/Tableau17[[#This Row],[2008-T1-TOTAL]],"")</f>
        <v>0.24358974358974358</v>
      </c>
      <c r="JD392" s="26">
        <f>IFERROR(Tableau17[[#This Row],[2008-T1-LUG]]/Tableau17[[#This Row],[2008-T1-TOTAL]],"")</f>
        <v>0.55384615384615388</v>
      </c>
      <c r="JE392" s="26">
        <f>IFERROR(Tableau17[[#This Row],[2008-T2-LFN]]/Tableau17[[#This Row],[2008-T2-TOTAL]],"")</f>
        <v>0</v>
      </c>
      <c r="JF392" s="26">
        <f>IFERROR(Tableau17[[#This Row],[2008-T2-LGC]]/Tableau17[[#This Row],[2008-T2-TOTAL]],"")</f>
        <v>0</v>
      </c>
      <c r="JG392" s="26">
        <f>IFERROR(Tableau17[[#This Row],[2008-T2-LMAJ]]/Tableau17[[#This Row],[2008-T2-TOTAL]],"")</f>
        <v>0.37990196078431371</v>
      </c>
      <c r="JH392" s="26">
        <f>IFERROR(Tableau17[[#This Row],[2008-T2-LUG]]/Tableau17[[#This Row],[2008-T2-TOTAL]],"")</f>
        <v>0.62009803921568629</v>
      </c>
      <c r="JI392" s="26">
        <f>IFERROR(Tableau17[[#This Row],[2014-T1-LDIV]]/Tableau17[[#This Row],[2014-T1-TOTAL]],"")</f>
        <v>0</v>
      </c>
      <c r="JJ392" s="26">
        <f>IFERROR(Tableau17[[#This Row],[2014-T1-LDVD]]/Tableau17[[#This Row],[2014-T1-TOTAL]],"")</f>
        <v>6.4864864864864868E-2</v>
      </c>
      <c r="JK392" s="26">
        <f>IFERROR(Tableau17[[#This Row],[2014-T1-LDVG]]/Tableau17[[#This Row],[2014-T1-TOTAL]],"")</f>
        <v>3.783783783783784E-2</v>
      </c>
      <c r="JL392" s="26">
        <f>IFERROR(Tableau17[[#This Row],[2014-T1-LEXG]]/Tableau17[[#This Row],[2014-T1-TOTAL]],"")</f>
        <v>0</v>
      </c>
      <c r="JM392" s="26">
        <f>IFERROR(Tableau17[[#This Row],[2014-T1-LFG]]/Tableau17[[#This Row],[2014-T1-TOTAL]],"")</f>
        <v>8.3783783783783788E-2</v>
      </c>
      <c r="JN392" s="26">
        <f>IFERROR(Tableau17[[#This Row],[2014-T1-LFN]]/Tableau17[[#This Row],[2014-T1-TOTAL]],"")</f>
        <v>0.38108108108108107</v>
      </c>
      <c r="JO392" s="26">
        <f>IFERROR(Tableau17[[#This Row],[2014-T1-LUD]]/Tableau17[[#This Row],[2014-T1-TOTAL]],"")</f>
        <v>0.22702702702702704</v>
      </c>
      <c r="JP392" s="26">
        <f>IFERROR(Tableau17[[#This Row],[2014-T1-LUG]]/Tableau17[[#This Row],[2014-T1-TOTAL]],"")</f>
        <v>0.20540540540540542</v>
      </c>
      <c r="JQ392" s="26">
        <f>IFERROR(Tableau17[[#This Row],[2014-T2-LFN]]/Tableau17[[#This Row],[2014-T2-TOTAL]],"")</f>
        <v>0.40052356020942409</v>
      </c>
      <c r="JR392" s="26">
        <f>IFERROR(Tableau17[[#This Row],[2014-T2-LUD]]/Tableau17[[#This Row],[2014-T2-TOTAL]],"")</f>
        <v>0.29581151832460734</v>
      </c>
      <c r="JS392" s="26">
        <f>IFERROR(Tableau17[[#This Row],[2014-T2-LUG]]/Tableau17[[#This Row],[2014-T2-TOTAL]],"")</f>
        <v>0.30366492146596857</v>
      </c>
      <c r="JT392" s="26">
        <f>IFERROR(Tableau17[[#This Row],[2015-T1-BC-DIV]]/Tableau17[[#This Row],[2015-T1-TOTAL]],"")</f>
        <v>3.003003003003003E-2</v>
      </c>
      <c r="JU392" s="26">
        <f>IFERROR(Tableau17[[#This Row],[2015-T1-BC-DLF]]/Tableau17[[#This Row],[2015-T1-TOTAL]],"")</f>
        <v>9.0090090090090089E-3</v>
      </c>
      <c r="JV392" s="26">
        <f>IFERROR(Tableau17[[#This Row],[2015-T1-BC-DVD]]/Tableau17[[#This Row],[2015-T1-TOTAL]],"")</f>
        <v>0</v>
      </c>
      <c r="JW392" s="26">
        <f>IFERROR(Tableau17[[#This Row],[2015-T1-BC-DVG]]/Tableau17[[#This Row],[2015-T1-TOTAL]],"")</f>
        <v>3.003003003003003E-2</v>
      </c>
      <c r="JX392" s="26">
        <f>IFERROR(Tableau17[[#This Row],[2015-T1-BC-FG]]/Tableau17[[#This Row],[2015-T1-TOTAL]],"")</f>
        <v>9.3093093093093091E-2</v>
      </c>
      <c r="JY392" s="26">
        <f>IFERROR(Tableau17[[#This Row],[2015-T1-BC-FN]]/Tableau17[[#This Row],[2015-T1-TOTAL]],"")</f>
        <v>0.42942942942942941</v>
      </c>
      <c r="JZ392" s="26">
        <f>IFERROR(Tableau17[[#This Row],[2015-T1-BC-MDM]]/Tableau17[[#This Row],[2015-T1-TOTAL]],"")</f>
        <v>0</v>
      </c>
      <c r="KA392" s="26">
        <f>IFERROR(Tableau17[[#This Row],[2015-T1-BC-RDG]]/Tableau17[[#This Row],[2015-T1-TOTAL]],"")</f>
        <v>0</v>
      </c>
      <c r="KB392" s="26">
        <f>IFERROR(Tableau17[[#This Row],[2015-T1-BC-SOC]]/Tableau17[[#This Row],[2015-T1-TOTAL]],"")</f>
        <v>0.24024024024024024</v>
      </c>
      <c r="KC392" s="26">
        <f>IFERROR(Tableau17[[#This Row],[2015-T1-BC-UD]]/Tableau17[[#This Row],[2015-T1-TOTAL]],"")</f>
        <v>0.16816816816816818</v>
      </c>
      <c r="KD392" s="26">
        <f>IFERROR(Tableau17[[#This Row],[2015-T1-BC-UG]]/Tableau17[[#This Row],[2015-T1-TOTAL]],"")</f>
        <v>0</v>
      </c>
      <c r="KE392" s="26">
        <f>IFERROR(Tableau17[[#This Row],[2015-T1-BC-VEC]]/Tableau17[[#This Row],[2015-T1-TOTAL]],"")</f>
        <v>0</v>
      </c>
      <c r="KF392" s="26">
        <f>IFERROR(Tableau17[[#This Row],[2015-T2-BC-DVG]]/Tableau17[[#This Row],[2015-T2-TOTAL]],"")</f>
        <v>0</v>
      </c>
      <c r="KG392" s="26">
        <f>IFERROR(Tableau17[[#This Row],[2015-T2-BC-FN]]/Tableau17[[#This Row],[2015-T2-TOTAL]],"")</f>
        <v>0.5267857142857143</v>
      </c>
      <c r="KH392" s="26">
        <f>IFERROR(Tableau17[[#This Row],[2015-T2-BC-SOC]]/Tableau17[[#This Row],[2015-T2-TOTAL]],"")</f>
        <v>0</v>
      </c>
      <c r="KI392" s="26">
        <f>IFERROR(Tableau17[[#This Row],[2015-T2-BC-UD]]/Tableau17[[#This Row],[2015-T2-TOTAL]],"")</f>
        <v>0.4732142857142857</v>
      </c>
      <c r="KJ392" s="26">
        <f>IFERROR(Tableau17[[#This Row],[2015-T2-BC-UG]]/Tableau17[[#This Row],[2015-T2-TOTAL]],"")</f>
        <v>0</v>
      </c>
      <c r="KK392" s="26">
        <f>IFERROR(Tableau17[[#This Row],[2017 (L)-T1-COM]]/Tableau17[[#This Row],[2017 (L)-T1-TOTAL]],"")</f>
        <v>4.3189368770764118E-2</v>
      </c>
      <c r="KL392" s="26">
        <f>IFERROR(Tableau17[[#This Row],[2017 (L)-T1-DIV]]/Tableau17[[#This Row],[2017 (L)-T1-TOTAL]],"")</f>
        <v>3.3222591362126248E-2</v>
      </c>
      <c r="KM392" s="26">
        <f>IFERROR(Tableau17[[#This Row],[2017 (L)-T1-DLF]]/Tableau17[[#This Row],[2017 (L)-T1-TOTAL]],"")</f>
        <v>6.6445182724252493E-3</v>
      </c>
      <c r="KN392" s="26">
        <f>IFERROR(Tableau17[[#This Row],[2017 (L)-T1-DVD]]/Tableau17[[#This Row],[2017 (L)-T1-TOTAL]],"")</f>
        <v>3.3222591362126247E-3</v>
      </c>
      <c r="KO392" s="26">
        <f>IFERROR(Tableau17[[#This Row],[2017 (L)-T1-DVG]]/Tableau17[[#This Row],[2017 (L)-T1-TOTAL]],"")</f>
        <v>0</v>
      </c>
      <c r="KP392" s="26">
        <f>IFERROR(Tableau17[[#This Row],[2017 (L)-T1-ECO]]/Tableau17[[#This Row],[2017 (L)-T1-TOTAL]],"")</f>
        <v>2.9900332225913623E-2</v>
      </c>
      <c r="KQ392" s="26">
        <f>IFERROR(Tableau17[[#This Row],[2017 (L)-T1-EXD]]/Tableau17[[#This Row],[2017 (L)-T1-TOTAL]],"")</f>
        <v>9.9667774086378731E-3</v>
      </c>
      <c r="KR392" s="26">
        <f>IFERROR(Tableau17[[#This Row],[2017 (L)-T1-EXG]]/Tableau17[[#This Row],[2017 (L)-T1-TOTAL]],"")</f>
        <v>6.6445182724252493E-3</v>
      </c>
      <c r="KS392" s="26">
        <f>IFERROR(Tableau17[[#This Row],[2017 (L)-T1-FI]]/Tableau17[[#This Row],[2017 (L)-T1-TOTAL]],"")</f>
        <v>0.16279069767441862</v>
      </c>
      <c r="KT392" s="26">
        <f>IFERROR(Tableau17[[#This Row],[2017 (L)-T1-FN]]/Tableau17[[#This Row],[2017 (L)-T1-TOTAL]],"")</f>
        <v>0.29568106312292358</v>
      </c>
      <c r="KU392" s="26">
        <f>IFERROR(Tableau17[[#This Row],[2017 (L)-T1-LR]]/Tableau17[[#This Row],[2017 (L)-T1-TOTAL]],"")</f>
        <v>0.16943521594684385</v>
      </c>
      <c r="KV392" s="26">
        <f>IFERROR(Tableau17[[#This Row],[2017 (L)-T1-MDM]]/Tableau17[[#This Row],[2017 (L)-T1-TOTAL]],"")</f>
        <v>0</v>
      </c>
      <c r="KW392" s="26">
        <f>IFERROR(Tableau17[[#This Row],[2017 (L)-T1-RDG]]/Tableau17[[#This Row],[2017 (L)-T1-TOTAL]],"")</f>
        <v>9.9667774086378731E-3</v>
      </c>
      <c r="KX392" s="26">
        <f>IFERROR(Tableau17[[#This Row],[2017 (L)-T1-REG]]/Tableau17[[#This Row],[2017 (L)-T1-TOTAL]],"")</f>
        <v>0</v>
      </c>
      <c r="KY392" s="26">
        <f>IFERROR(Tableau17[[#This Row],[2017 (L)-T1-REM]]/Tableau17[[#This Row],[2017 (L)-T1-TOTAL]],"")</f>
        <v>0.15946843853820597</v>
      </c>
      <c r="KZ392" s="26">
        <f>IFERROR(Tableau17[[#This Row],[2017 (L)-T1-SOC]]/Tableau17[[#This Row],[2017 (L)-T1-TOTAL]],"")</f>
        <v>6.9767441860465115E-2</v>
      </c>
      <c r="LA392" s="26">
        <f>IFERROR(Tableau17[[#This Row],[2017 (L)-T1-UDI]]/Tableau17[[#This Row],[2017 (L)-T1-TOTAL]],"")</f>
        <v>0</v>
      </c>
      <c r="LB392" s="26">
        <f>IFERROR(Tableau17[[#This Row],[2017 (L)-T2-FI]]/Tableau17[[#This Row],[2017 (L)-T2-TOTAL]],"")</f>
        <v>0</v>
      </c>
      <c r="LC392" s="26">
        <f>IFERROR(Tableau17[[#This Row],[2017 (L)-T2-FN]]/Tableau17[[#This Row],[2017 (L)-T2-TOTAL]],"")</f>
        <v>0</v>
      </c>
      <c r="LD392" s="26">
        <f>IFERROR(Tableau17[[#This Row],[2017 (L)-T2-LR]]/Tableau17[[#This Row],[2017 (L)-T2-TOTAL]],"")</f>
        <v>0.5879396984924623</v>
      </c>
      <c r="LE392" s="26">
        <f>IFERROR(Tableau17[[#This Row],[2017 (L)-T2-MDM]]/Tableau17[[#This Row],[2017 (L)-T2-TOTAL]],"")</f>
        <v>0</v>
      </c>
      <c r="LF392" s="26">
        <f>IFERROR(Tableau17[[#This Row],[2017 (L)-T2-REM]]/Tableau17[[#This Row],[2017 (L)-T2-TOTAL]],"")</f>
        <v>0.4120603015075377</v>
      </c>
      <c r="LG392" s="26">
        <f>IFERROR(Tableau17[[#This Row],[2017-T1-ARTHAUD Nathalie]]/Tableau17[[#This Row],[2017-T1-TOTAL]],"")</f>
        <v>1.7761989342806395E-3</v>
      </c>
      <c r="LH392" s="26">
        <f>IFERROR(Tableau17[[#This Row],[2017-T1-ASSELINEAU Fran]]/Tableau17[[#This Row],[2017-T1-TOTAL]],"")</f>
        <v>1.0657193605683837E-2</v>
      </c>
      <c r="LI392" s="26">
        <f>IFERROR(Tableau17[[#This Row],[2017-T1-CHEMINADE Jacques]]/Tableau17[[#This Row],[2017-T1-TOTAL]],"")</f>
        <v>1.7761989342806395E-3</v>
      </c>
      <c r="LJ392" s="26">
        <f>IFERROR(Tableau17[[#This Row],[2017-T1-DUPONT-AIGNAN Nicolas]]/Tableau17[[#This Row],[2017-T1-TOTAL]],"")</f>
        <v>3.0195381882770871E-2</v>
      </c>
      <c r="LK392" s="26">
        <f>IFERROR(Tableau17[[#This Row],[2017-T1-FILLON Fran]]/Tableau17[[#This Row],[2017-T1-TOTAL]],"")</f>
        <v>7.9928952042628773E-2</v>
      </c>
      <c r="LL392" s="26">
        <f>IFERROR(Tableau17[[#This Row],[2017-T1-HAMON Beno]]/Tableau17[[#This Row],[2017-T1-TOTAL]],"")</f>
        <v>3.5523978685612786E-2</v>
      </c>
      <c r="LM392" s="26">
        <f>IFERROR(Tableau17[[#This Row],[2017-T1-LASSALLE Jean]]/Tableau17[[#This Row],[2017-T1-TOTAL]],"")</f>
        <v>8.8809946714031966E-3</v>
      </c>
      <c r="LN392" s="26">
        <f>IFERROR(Tableau17[[#This Row],[2017-T1-LE PEN Marine]]/Tableau17[[#This Row],[2017-T1-TOTAL]],"")</f>
        <v>0.43161634103019536</v>
      </c>
      <c r="LO392" s="26">
        <f>IFERROR(Tableau17[[#This Row],[2017-T1-M Jean-Luc]]/Tableau17[[#This Row],[2017-T1-TOTAL]],"")</f>
        <v>0.26287744227353466</v>
      </c>
      <c r="LP392" s="26">
        <f>IFERROR(Tableau17[[#This Row],[2017-T1-MACRON Emmanuel]]/Tableau17[[#This Row],[2017-T1-TOTAL]],"")</f>
        <v>0.12966252220248667</v>
      </c>
      <c r="LQ392" s="26">
        <f>IFERROR(Tableau17[[#This Row],[2017-T1-POUTOU Philippe]]/Tableau17[[#This Row],[2017-T1-TOTAL]],"")</f>
        <v>7.104795737122558E-3</v>
      </c>
      <c r="LR392" s="26">
        <f>IFERROR(Tableau17[[#This Row],[2017-T2-LE PEN Marine]]/Tableau17[[#This Row],[2017-T2-TOTAL]],"")</f>
        <v>0.57841140529531565</v>
      </c>
      <c r="LS392" s="26">
        <f>IFERROR(Tableau17[[#This Row],[2017-T2-MACRON Emmanuel]]/Tableau17[[#This Row],[2017-T2-TOTAL]],"")</f>
        <v>0.42158859470468429</v>
      </c>
      <c r="LT392" s="26">
        <f>IFERROR(Tableau17[[#This Row],[2019-T1-ALEXANDRE Audric]]/Tableau17[[#This Row],[2019-T1-TOTAL]],"")</f>
        <v>0</v>
      </c>
      <c r="LU392" s="26">
        <f>IFERROR(Tableau17[[#This Row],[2019-T1-ARTHAUD Nathalie]]/Tableau17[[#This Row],[2019-T1-TOTAL]],"")</f>
        <v>9.4936708860759497E-3</v>
      </c>
      <c r="LV392" s="26">
        <f>IFERROR(Tableau17[[#This Row],[2019-T1-ASSELINEAU François]]/Tableau17[[#This Row],[2019-T1-TOTAL]],"")</f>
        <v>9.4936708860759497E-3</v>
      </c>
      <c r="LW392" s="26">
        <f>IFERROR(Tableau17[[#This Row],[2019-T1-AUBRY Manon]]/Tableau17[[#This Row],[2019-T1-TOTAL]],"")</f>
        <v>0.11708860759493671</v>
      </c>
      <c r="LX392" s="26">
        <f>IFERROR(Tableau17[[#This Row],[2019-T1-AZERGUI Nagib]]/Tableau17[[#This Row],[2019-T1-TOTAL]],"")</f>
        <v>0</v>
      </c>
      <c r="LY392" s="26">
        <f>IFERROR(Tableau17[[#This Row],[2019-T1-BARDELLA Jordan]]/Tableau17[[#This Row],[2019-T1-TOTAL]],"")</f>
        <v>0.47784810126582278</v>
      </c>
      <c r="LZ392" s="26">
        <f>IFERROR(Tableau17[[#This Row],[2019-T1-BELLAMY François-Xavier]]/Tableau17[[#This Row],[2019-T1-TOTAL]],"")</f>
        <v>5.6962025316455694E-2</v>
      </c>
      <c r="MA392" s="26">
        <f>IFERROR(Tableau17[[#This Row],[2019-T1-BIDOU Olivier]]/Tableau17[[#This Row],[2019-T1-TOTAL]],"")</f>
        <v>3.1645569620253164E-3</v>
      </c>
      <c r="MB392" s="26">
        <f>IFERROR(Tableau17[[#This Row],[2019-T1-BOURG Dominique]]/Tableau17[[#This Row],[2019-T1-TOTAL]],"")</f>
        <v>1.8987341772151899E-2</v>
      </c>
      <c r="MC392" s="26">
        <f>IFERROR(Tableau17[[#This Row],[2019-T1-BROSSAT Ian]]/Tableau17[[#This Row],[2019-T1-TOTAL]],"")</f>
        <v>6.9620253164556958E-2</v>
      </c>
      <c r="MD392" s="26">
        <f>IFERROR(Tableau17[[#This Row],[2019-T1-CAILLAUD Sophie]]/Tableau17[[#This Row],[2019-T1-TOTAL]],"")</f>
        <v>0</v>
      </c>
      <c r="ME392" s="26">
        <f>IFERROR(Tableau17[[#This Row],[2019-T1-CAMUS Renaud]]/Tableau17[[#This Row],[2019-T1-TOTAL]],"")</f>
        <v>3.1645569620253164E-3</v>
      </c>
      <c r="MF392" s="26">
        <f>IFERROR(Tableau17[[#This Row],[2019-T1-CHALENÇON Christophe]]/Tableau17[[#This Row],[2019-T1-TOTAL]],"")</f>
        <v>0</v>
      </c>
      <c r="MG392" s="26">
        <f>IFERROR(Tableau17[[#This Row],[2019-T1-CORBET Cathy Denise Ginette]]/Tableau17[[#This Row],[2019-T1-TOTAL]],"")</f>
        <v>0</v>
      </c>
      <c r="MH392" s="26">
        <f>IFERROR(Tableau17[[#This Row],[2019-T1-DE PREVOISIN Robert]]/Tableau17[[#This Row],[2019-T1-TOTAL]],"")</f>
        <v>0</v>
      </c>
      <c r="MI392" s="26">
        <f>IFERROR(Tableau17[[#This Row],[2019-T1-DELFEL Thérèse]]/Tableau17[[#This Row],[2019-T1-TOTAL]],"")</f>
        <v>0</v>
      </c>
      <c r="MJ392" s="26">
        <f>IFERROR(Tableau17[[#This Row],[2019-T1-DIEUMEGARD Pierre]]/Tableau17[[#This Row],[2019-T1-TOTAL]],"")</f>
        <v>0</v>
      </c>
      <c r="MK392" s="26">
        <f>IFERROR(Tableau17[[#This Row],[2019-T1-DUPONT-AIGNAN Nicolas]]/Tableau17[[#This Row],[2019-T1-TOTAL]],"")</f>
        <v>3.4810126582278479E-2</v>
      </c>
      <c r="ML392" s="26">
        <f>IFERROR(Tableau17[[#This Row],[2019-T1-GERNIGON Yves]]/Tableau17[[#This Row],[2019-T1-TOTAL]],"")</f>
        <v>0</v>
      </c>
      <c r="MM392" s="26">
        <f>IFERROR(Tableau17[[#This Row],[2019-T1-GLUCKSMANN Raphaël]]/Tableau17[[#This Row],[2019-T1-TOTAL]],"")</f>
        <v>1.8987341772151899E-2</v>
      </c>
      <c r="MN392" s="26">
        <f>IFERROR(Tableau17[[#This Row],[2019-T1-HAMON Benoît]]/Tableau17[[#This Row],[2019-T1-TOTAL]],"")</f>
        <v>1.2658227848101266E-2</v>
      </c>
      <c r="MO392" s="26">
        <f>IFERROR(Tableau17[[#This Row],[2019-T1-HELGEN Gilles]]/Tableau17[[#This Row],[2019-T1-TOTAL]],"")</f>
        <v>0</v>
      </c>
      <c r="MP392" s="26">
        <f>IFERROR(Tableau17[[#This Row],[2019-T1-JADOT Yannick]]/Tableau17[[#This Row],[2019-T1-TOTAL]],"")</f>
        <v>8.2278481012658222E-2</v>
      </c>
      <c r="MQ392" s="26">
        <f>IFERROR(Tableau17[[#This Row],[2019-T1-LAGARDE Jean-Christophe]]/Tableau17[[#This Row],[2019-T1-TOTAL]],"")</f>
        <v>0</v>
      </c>
      <c r="MR392" s="26">
        <f>IFERROR(Tableau17[[#This Row],[2019-T1-LALANNE Francis]]/Tableau17[[#This Row],[2019-T1-TOTAL]],"")</f>
        <v>9.4936708860759497E-3</v>
      </c>
      <c r="MS392" s="26">
        <f>IFERROR(Tableau17[[#This Row],[2019-T1-LOISEAU Nathalie]]/Tableau17[[#This Row],[2019-T1-TOTAL]],"")</f>
        <v>7.5949367088607597E-2</v>
      </c>
      <c r="MT392" s="26">
        <f>IFERROR(Tableau17[[#This Row],[2019-T1-MARIE Florie]]/Tableau17[[#This Row],[2019-T1-TOTAL]],"")</f>
        <v>0</v>
      </c>
      <c r="MU392" s="26">
        <f>IFERROR(Tableau17[[#This Row],[2008-T1-MACROEXTRDROITE]]/Tableau17[[#This Row],[2008-T1-MACROTOTALE]],"")</f>
        <v>0.14102564102564102</v>
      </c>
      <c r="MV392" s="26">
        <f>IFERROR(Tableau17[[#This Row],[2008-T1-MACRODROITE]]/Tableau17[[#This Row],[2008-T1-MACROTOTALE]],"")</f>
        <v>0.2846153846153846</v>
      </c>
      <c r="MW392" s="26">
        <f>IFERROR(Tableau17[[#This Row],[2008-T1-MACROCENTRE]]/Tableau17[[#This Row],[2008-T1-MACROTOTALE]],"")</f>
        <v>0</v>
      </c>
      <c r="MX392" s="26">
        <f>IFERROR(Tableau17[[#This Row],[2008-T1-MACROGAUCHE]]/Tableau17[[#This Row],[2008-T1-MACROTOTALE]],"")</f>
        <v>0.57435897435897432</v>
      </c>
      <c r="MY392" s="26">
        <f>IFERROR(Tableau17[[#This Row],[2008-T1-MACROAUTRE]]/Tableau17[[#This Row],[2008-T1-MACROTOTALE]],"")</f>
        <v>0</v>
      </c>
      <c r="MZ392" s="26">
        <f>IFERROR(Tableau17[[#This Row],[2008-T2-MACROEXTRDROITE]]/Tableau17[[#This Row],[2008-T2-MACROTOTALE]],"")</f>
        <v>0</v>
      </c>
      <c r="NA392" s="26">
        <f>IFERROR(Tableau17[[#This Row],[2008-T2-MACRODROITE]]/Tableau17[[#This Row],[2008-T2-MACROTOTALE]],"")</f>
        <v>0.37990196078431371</v>
      </c>
      <c r="NB392" s="26">
        <f>IFERROR(Tableau17[[#This Row],[2008-T2-MACROCENTRE]]/Tableau17[[#This Row],[2008-T2-MACROTOTALE]],"")</f>
        <v>0</v>
      </c>
      <c r="NC392" s="26">
        <f>IFERROR(Tableau17[[#This Row],[2008-T2-MACROGAUCHE]]/Tableau17[[#This Row],[2008-T2-MACROTOTALE]],"")</f>
        <v>0.62009803921568629</v>
      </c>
      <c r="ND392" s="26">
        <f>IFERROR(Tableau17[[#This Row],[2008-T2-MACROAUTRE]]/Tableau17[[#This Row],[2008-T2-MACROTOTALE]],"")</f>
        <v>0</v>
      </c>
      <c r="NE392" s="26">
        <f>IFERROR(Tableau17[[#This Row],[2014-T1-MACROEXTRDROITE]]/Tableau17[[#This Row],[2014-T1-MACROTOTALE]],"")</f>
        <v>0.38108108108108107</v>
      </c>
      <c r="NF392" s="26">
        <f>IFERROR(Tableau17[[#This Row],[2014-T1-MACRODROITE]]/Tableau17[[#This Row],[2014-T1-MACROTOTALE]],"")</f>
        <v>0.29189189189189191</v>
      </c>
      <c r="NG392" s="26">
        <f>IFERROR(Tableau17[[#This Row],[2014-T1-MACROCENTRE]]/Tableau17[[#This Row],[2014-T1-MACROTOTALE]],"")</f>
        <v>0</v>
      </c>
      <c r="NH392" s="26">
        <f>IFERROR(Tableau17[[#This Row],[2014-T1-MACROGAUCHE]]/Tableau17[[#This Row],[2014-T1-MACROTOTALE]],"")</f>
        <v>0.32702702702702702</v>
      </c>
      <c r="NI392" s="26">
        <f>IFERROR(Tableau17[[#This Row],[2014-T1-MACROAUTRE]]/Tableau17[[#This Row],[2014-T1-MACROTOTALE]],"")</f>
        <v>0</v>
      </c>
      <c r="NJ392" s="26">
        <f>IFERROR(Tableau17[[#This Row],[2014-T2-MACROEXTRDROITE]]/Tableau17[[#This Row],[2014-T2-MACROTOTALE]],"")</f>
        <v>0.40052356020942409</v>
      </c>
      <c r="NK392" s="26">
        <f>IFERROR(Tableau17[[#This Row],[2014-T2-MACRODROITE]]/Tableau17[[#This Row],[2014-T2-MACROTOTALE]],"")</f>
        <v>0.29581151832460734</v>
      </c>
      <c r="NL392" s="26">
        <f>IFERROR(Tableau17[[#This Row],[2014-T2-MACROCENTRE]]/Tableau17[[#This Row],[2014-T2-MACROTOTALE]],"")</f>
        <v>0</v>
      </c>
      <c r="NM392" s="26">
        <f>IFERROR(Tableau17[[#This Row],[2014-T2-MACROGAUCHE]]/Tableau17[[#This Row],[2014-T2-MACROTOTALE]],"")</f>
        <v>0.30366492146596857</v>
      </c>
      <c r="NN392" s="26">
        <f>IFERROR(Tableau17[[#This Row],[2014-T2-MACROAUTRE]]/Tableau17[[#This Row],[2014-T2-MACROTOTALE]],"")</f>
        <v>0</v>
      </c>
      <c r="NO392" s="26">
        <f>IFERROR( Tableau17[[#This Row],[2015-T1-MACROEXTRDROITE]]/Tableau17[[#This Row],[2015-T1-MACROTOTALE]],"")</f>
        <v>0.43843843843843844</v>
      </c>
      <c r="NP392" s="26">
        <f>IFERROR(Tableau17[[#This Row],[2015-T1-MACRODROITE]]/Tableau17[[#This Row],[2015-T1-MACROTOTALE]],"")</f>
        <v>0.16816816816816818</v>
      </c>
      <c r="NQ392" s="26">
        <f>IFERROR(Tableau17[[#This Row],[2015-T1-MACROCENTRE]]/Tableau17[[#This Row],[2015-T1-MACROTOTALE]],"")</f>
        <v>0</v>
      </c>
      <c r="NR392" s="26">
        <f>IFERROR(Tableau17[[#This Row],[2015-T1-MACROGAUCHE]]/Tableau17[[#This Row],[2015-T1-MACROTOTALE]],"")</f>
        <v>0.36336336336336339</v>
      </c>
      <c r="NS392" s="26">
        <f>IFERROR(Tableau17[[#This Row],[2015-T1-MACROAUTRE]]/Tableau17[[#This Row],[2015-T1-MACROTOTALE]],"")</f>
        <v>3.003003003003003E-2</v>
      </c>
      <c r="NT392" s="26">
        <f>IFERROR(Tableau17[[#This Row],[2015-T2-MACROEXTRDROITE]]/Tableau17[[#This Row],[2015-T2-MACROTOTALE]],"")</f>
        <v>0.5267857142857143</v>
      </c>
      <c r="NU392" s="26">
        <f>IFERROR(Tableau17[[#This Row],[2015-T2-MACRODROITE]]/Tableau17[[#This Row],[2015-T2-MACROTOTALE]],"")</f>
        <v>0.4732142857142857</v>
      </c>
      <c r="NV392" s="26">
        <f>IFERROR(Tableau17[[#This Row],[2015-T2-MACROCENTRE]]/Tableau17[[#This Row],[2015-T2-MACROTOTALE]],"")</f>
        <v>0</v>
      </c>
      <c r="NW392" s="26">
        <f>IFERROR(Tableau17[[#This Row],[2015-T2-MACROGAUCHE]]/Tableau17[[#This Row],[2015-T2-MACROTOTALE]],"")</f>
        <v>0</v>
      </c>
      <c r="NX392" s="26">
        <f>IFERROR(Tableau17[[#This Row],[2015-T2-MACROAUTRE]]/Tableau17[[#This Row],[2015-T2-MACROTOTALE]],"")</f>
        <v>0</v>
      </c>
      <c r="NY392" s="26">
        <f>IFERROR(Tableau17[[#This Row],[2017-T1-MACROEXTRDROITE]]/Tableau17[[#This Row],[2017-T1-MACROTOTALE]],"")</f>
        <v>0.47424511545293074</v>
      </c>
      <c r="NZ392" s="26">
        <f>IFERROR(Tableau17[[#This Row],[2017-T1-MACRODROITE]]/Tableau17[[#This Row],[2017-T1-MACROTOTALE]],"")</f>
        <v>7.9928952042628773E-2</v>
      </c>
      <c r="OA392" s="26">
        <f>IFERROR(Tableau17[[#This Row],[2017-T1-MACROCENTRE]]/Tableau17[[#This Row],[2017-T1-MACROTOTALE]],"")</f>
        <v>0.12966252220248667</v>
      </c>
      <c r="OB392" s="26">
        <f>IFERROR(Tableau17[[#This Row],[2017-T1-MACROGAUCHE]]/Tableau17[[#This Row],[2017-T1-MACROTOTALE]],"")</f>
        <v>0.30728241563055064</v>
      </c>
      <c r="OC392" s="26">
        <f>IFERROR(Tableau17[[#This Row],[2017-T1-MACROAUTRE]]/Tableau17[[#This Row],[2017-T1-MACROTOTALE]],"")</f>
        <v>8.8809946714031966E-3</v>
      </c>
      <c r="OD392" s="26">
        <f>IFERROR(Tableau17[[#This Row],[2017-T2-MACROEXTRDROITE]]/Tableau17[[#This Row],[2017-T2-MACROTOTALE]],"")</f>
        <v>0.57841140529531565</v>
      </c>
      <c r="OE392" s="26">
        <f>IFERROR(Tableau17[[#This Row],[2017-T2-MACRODROITE]]/Tableau17[[#This Row],[2017-T2-MACROTOTALE]],"")</f>
        <v>0</v>
      </c>
      <c r="OF392" s="26">
        <f>IFERROR(Tableau17[[#This Row],[2017-T2-MACROCENTRE]]/Tableau17[[#This Row],[2017-T2-MACROTOTALE]],"")</f>
        <v>0.42158859470468429</v>
      </c>
      <c r="OG392" s="26">
        <f>IFERROR(Tableau17[[#This Row],[2017-T2-MACROGAUCHE]]/Tableau17[[#This Row],[2017-T2-MACROTOTALE]],"")</f>
        <v>0</v>
      </c>
      <c r="OH392" s="26">
        <f>IFERROR(Tableau17[[#This Row],[2017-T2-MACROAUTRE]]/Tableau17[[#This Row],[2017-T2-MACROTOTALE]],"")</f>
        <v>0</v>
      </c>
      <c r="OI392" s="26">
        <f>IFERROR(Tableau17[[#This Row],[2019-T1-MACROEXTRDROITE]]/Tableau17[[#This Row],[2019-T1-MACROTOTALE]],"")</f>
        <v>0.52647975077881615</v>
      </c>
      <c r="OJ392" s="26">
        <f>IFERROR(Tableau17[[#This Row],[2019-T1-MACRODROITE]]/Tableau17[[#This Row],[2019-T1-MACROTOTALE]],"")</f>
        <v>5.6074766355140186E-2</v>
      </c>
      <c r="OK392" s="26">
        <f>IFERROR(Tableau17[[#This Row],[2019-T1-MACROCENTRE]]/Tableau17[[#This Row],[2019-T1-MACROTOTALE]],"")</f>
        <v>7.476635514018691E-2</v>
      </c>
      <c r="OL392" s="26">
        <f>IFERROR(Tableau17[[#This Row],[2019-T1-MACROGAUCHE]]/Tableau17[[#This Row],[2019-T1-MACROTOTALE]],"")</f>
        <v>0.30529595015576322</v>
      </c>
      <c r="OM392" s="26">
        <f>IFERROR(Tableau17[[#This Row],[2019-T1-MACROAUTRE]]/Tableau17[[#This Row],[2019-T1-MACROTOTALE]],"")</f>
        <v>3.7383177570093455E-2</v>
      </c>
      <c r="ON392" s="26">
        <f>IFERROR(Tableau17[[#This Row],[2020-T1-MACROEXTRDROITE]]/Tableau17[[#This Row],[2020-T1-MACROTOTALE]],"")</f>
        <v>0.31904761904761902</v>
      </c>
      <c r="OO392" s="26">
        <f>IFERROR(Tableau17[[#This Row],[2020-T1-MACRODROITE]]/Tableau17[[#This Row],[2020-T1-MACROTOTALE]],"")</f>
        <v>0.40476190476190477</v>
      </c>
      <c r="OP392" s="26">
        <f>IFERROR(Tableau17[[#This Row],[2020-T1-MACROCENTRE]]/Tableau17[[#This Row],[2020-T1-MACROTOTALE]],"")</f>
        <v>9.5238095238095247E-3</v>
      </c>
      <c r="OQ392" s="26">
        <f>IFERROR(Tableau17[[#This Row],[2020-T1-MACROGAUCHE]]/Tableau17[[#This Row],[2020-T1-MACROTOTALE]],"")</f>
        <v>0.26666666666666666</v>
      </c>
      <c r="OR392" s="26">
        <f>IFERROR(Tableau17[[#This Row],[2020-T1-MACROAUTRE]]/Tableau17[[#This Row],[2020-T1-MACROTOTALE]],"")</f>
        <v>0</v>
      </c>
      <c r="OS392" s="26">
        <f>IFERROR(Tableau17[[#This Row],[2017 (L)-T1-MACROEXTRDROITE]]/Tableau17[[#This Row],[2017 (L)-T1-MACROTOTALE]],"")</f>
        <v>0.3122923588039867</v>
      </c>
      <c r="OT392" s="26">
        <f>IFERROR(Tableau17[[#This Row],[2017 (L)-T1-MACRODROITE]]/Tableau17[[#This Row],[2017 (L)-T1-MACROTOTALE]],"")</f>
        <v>0.17275747508305647</v>
      </c>
      <c r="OU392" s="26">
        <f>IFERROR(Tableau17[[#This Row],[2017 (L)-T1-MACROCENTRE]]/Tableau17[[#This Row],[2017 (L)-T1-MACROTOTALE]],"")</f>
        <v>0.15946843853820597</v>
      </c>
      <c r="OV392" s="26">
        <f>IFERROR(Tableau17[[#This Row],[2017 (L)-T1-MACROGAUCHE]]/Tableau17[[#This Row],[2017 (L)-T1-MACROTOTALE]],"")</f>
        <v>0.32225913621262459</v>
      </c>
      <c r="OW392" s="26">
        <f>IFERROR(Tableau17[[#This Row],[2017 (L)-T1-MACROAUTRE]]/Tableau17[[#This Row],[2017 (L)-T1-MACROTOTALE]],"")</f>
        <v>3.3222591362126248E-2</v>
      </c>
      <c r="OX392" s="26">
        <f>IFERROR(Tableau17[[#This Row],[2017 (L)-T2-MACROEXTRDROITE]]/Tableau17[[#This Row],[2017 (L)-T2-MACROTOTALE]],"")</f>
        <v>0</v>
      </c>
      <c r="OY392" s="26">
        <f>IFERROR(Tableau17[[#This Row],[2017 (L)-T2-MACRODROITE]]/Tableau17[[#This Row],[2017 (L)-T2-MACROTOTALE]],"")</f>
        <v>0.5879396984924623</v>
      </c>
      <c r="OZ392" s="26">
        <f>IFERROR(Tableau17[[#This Row],[2017 (L)-T2-MACROCENTRE]]/Tableau17[[#This Row],[2017 (L)-T2-MACROTOTALE]],"")</f>
        <v>0.4120603015075377</v>
      </c>
      <c r="PA392" s="26">
        <f>IFERROR(Tableau17[[#This Row],[2017 (L)-T2-MACROGAUCHE]]/Tableau17[[#This Row],[2017 (L)-T2-MACROTOTALE]],"")</f>
        <v>0</v>
      </c>
      <c r="PB392" s="26">
        <f>IFERROR(Tableau17[[#This Row],[2017 (L)-T2-MACROAUTRE]]/Tableau17[[#This Row],[2017 (L)-T2-MACROTOTALE]],"")</f>
        <v>0</v>
      </c>
      <c r="PC392" s="26">
        <f>IFERROR(Tableau17[[#This Row],[2008_T1_PROCUS]]/Tableau17[[#This Row],[2008_T1_INSCRITS]],0)</f>
        <v>5.4869684499314125E-3</v>
      </c>
      <c r="PD392" s="26">
        <f>IFERROR(Tableau17[[#This Row],[2008_T2_PROCUS]]/Tableau17[[#This Row],[2008_T2_INSCRITS]],0)</f>
        <v>8.23045267489712E-3</v>
      </c>
      <c r="PE392" s="26">
        <f>Tableau17[[#This Row],[2014_T1_PROCUS]]/Tableau17[[#This Row],[2014_T1_INSCRITS]]</f>
        <v>3.9893617021276593E-3</v>
      </c>
      <c r="PF392" s="26">
        <f>IFERROR(Tableau17[[#This Row],[2014_T2_PROCUS]]/Tableau17[[#This Row],[2014_T2_INSCRITS]],0)</f>
        <v>1.1968085106382979E-2</v>
      </c>
    </row>
    <row r="393" spans="1:422" hidden="1" x14ac:dyDescent="0.2">
      <c r="A393" s="1">
        <v>6</v>
      </c>
      <c r="B393" s="1" t="s">
        <v>414</v>
      </c>
      <c r="C393" s="1" t="s">
        <v>426</v>
      </c>
      <c r="D393" s="1" t="s">
        <v>426</v>
      </c>
      <c r="E393" s="1">
        <v>1102</v>
      </c>
      <c r="F393" s="1">
        <v>5.4488649999999996</v>
      </c>
      <c r="G393" s="1">
        <v>43.283788000000001</v>
      </c>
      <c r="H393" s="3">
        <v>1016</v>
      </c>
      <c r="I393" s="3">
        <v>284</v>
      </c>
      <c r="K393" s="1">
        <v>3</v>
      </c>
      <c r="L393" s="1">
        <v>13</v>
      </c>
      <c r="M393" s="1">
        <v>19</v>
      </c>
      <c r="P393" s="1">
        <v>85</v>
      </c>
      <c r="Q393" s="1">
        <v>7</v>
      </c>
      <c r="R393" s="1">
        <v>95</v>
      </c>
      <c r="S393" s="1">
        <v>30</v>
      </c>
      <c r="T393" s="1">
        <v>16</v>
      </c>
      <c r="U393" s="1">
        <v>268</v>
      </c>
      <c r="V393" s="1">
        <v>1007</v>
      </c>
      <c r="W393" s="1">
        <v>553</v>
      </c>
      <c r="X393" s="1">
        <v>4</v>
      </c>
      <c r="Y393" s="2">
        <v>0.54915590999999997</v>
      </c>
      <c r="Z393" s="1">
        <v>1007</v>
      </c>
      <c r="AA393" s="1">
        <v>590</v>
      </c>
      <c r="AB393" s="1">
        <v>8</v>
      </c>
      <c r="AC393" s="2">
        <v>0.58589871000000004</v>
      </c>
      <c r="AD393" s="1">
        <v>1016</v>
      </c>
      <c r="AE393" s="1">
        <v>273</v>
      </c>
      <c r="AF393" s="2">
        <v>0.26870079000000002</v>
      </c>
      <c r="AG393" s="1">
        <f t="shared" si="6"/>
        <v>284</v>
      </c>
      <c r="AH393" s="1">
        <v>1009</v>
      </c>
      <c r="AI393" s="1">
        <v>569</v>
      </c>
      <c r="AJ393" s="1">
        <v>8</v>
      </c>
      <c r="AK393" s="2">
        <v>0.56392467999999996</v>
      </c>
      <c r="AL393" s="1">
        <v>1009</v>
      </c>
      <c r="AM393" s="1">
        <v>607</v>
      </c>
      <c r="AN393" s="1">
        <v>7</v>
      </c>
      <c r="AO393" s="2">
        <v>0.60158573000000004</v>
      </c>
      <c r="AP393" s="1">
        <v>1017</v>
      </c>
      <c r="AQ393" s="1">
        <v>470</v>
      </c>
      <c r="AR393" s="2">
        <v>0.46214356000000001</v>
      </c>
      <c r="AS393" s="1">
        <v>1017</v>
      </c>
      <c r="AT393" s="1">
        <v>492</v>
      </c>
      <c r="AU393" s="2">
        <v>0.48377580999999997</v>
      </c>
      <c r="AV393" s="1">
        <v>1017</v>
      </c>
      <c r="AW393" s="1">
        <v>398</v>
      </c>
      <c r="AX393" s="2">
        <v>0.3913471</v>
      </c>
      <c r="AY393" s="1">
        <v>1017</v>
      </c>
      <c r="AZ393" s="1">
        <v>320</v>
      </c>
      <c r="BA393" s="2">
        <v>0.31465093</v>
      </c>
      <c r="BB393" s="1">
        <v>1019</v>
      </c>
      <c r="BC393" s="1">
        <v>788</v>
      </c>
      <c r="BD393" s="2">
        <v>0.77330715999999999</v>
      </c>
      <c r="BE393" s="1">
        <v>1018</v>
      </c>
      <c r="BF393" s="1">
        <v>719</v>
      </c>
      <c r="BG393" s="2">
        <v>0.70628683999999997</v>
      </c>
      <c r="BH393" s="1">
        <v>1018</v>
      </c>
      <c r="BI393" s="1">
        <v>416</v>
      </c>
      <c r="BJ393" s="2">
        <v>0.40864440000000002</v>
      </c>
      <c r="BK393" s="1">
        <v>21</v>
      </c>
      <c r="BM393" s="1">
        <v>4</v>
      </c>
      <c r="BN393" s="1">
        <v>15</v>
      </c>
      <c r="BO393" s="1">
        <v>68</v>
      </c>
      <c r="BP393" s="1">
        <v>195</v>
      </c>
      <c r="BQ393" s="1">
        <v>253</v>
      </c>
      <c r="BR393" s="1">
        <v>556</v>
      </c>
      <c r="BU393" s="1">
        <v>279</v>
      </c>
      <c r="BV393" s="1">
        <v>308</v>
      </c>
      <c r="BW393" s="1">
        <v>587</v>
      </c>
      <c r="BY393" s="1">
        <v>46</v>
      </c>
      <c r="BZ393" s="1">
        <v>19</v>
      </c>
      <c r="CB393" s="1">
        <v>44</v>
      </c>
      <c r="CC393" s="1">
        <v>198</v>
      </c>
      <c r="CD393" s="1">
        <v>135</v>
      </c>
      <c r="CE393" s="1">
        <v>93</v>
      </c>
      <c r="CF393" s="1">
        <v>535</v>
      </c>
      <c r="CG393" s="1">
        <v>232</v>
      </c>
      <c r="CH393" s="1">
        <v>204</v>
      </c>
      <c r="CI393" s="1">
        <v>137</v>
      </c>
      <c r="CJ393" s="1">
        <v>573</v>
      </c>
      <c r="CK393" s="1">
        <v>4</v>
      </c>
      <c r="CL393" s="1">
        <v>7</v>
      </c>
      <c r="CN393" s="1">
        <v>7</v>
      </c>
      <c r="CO393" s="1">
        <v>44</v>
      </c>
      <c r="CP393" s="1">
        <v>228</v>
      </c>
      <c r="CS393" s="1">
        <v>82</v>
      </c>
      <c r="CT393" s="1">
        <v>85</v>
      </c>
      <c r="CW393" s="1">
        <v>457</v>
      </c>
      <c r="CY393" s="1">
        <v>138</v>
      </c>
      <c r="DA393" s="1">
        <v>331</v>
      </c>
      <c r="DC393" s="1">
        <v>469</v>
      </c>
      <c r="DD393" s="1">
        <v>12</v>
      </c>
      <c r="DE393" s="1">
        <v>6</v>
      </c>
      <c r="DF393" s="1">
        <v>8</v>
      </c>
      <c r="DG393" s="1">
        <v>4</v>
      </c>
      <c r="DH393" s="1">
        <v>0</v>
      </c>
      <c r="DI393" s="1">
        <v>10</v>
      </c>
      <c r="DJ393" s="1">
        <v>6</v>
      </c>
      <c r="DK393" s="1">
        <v>0</v>
      </c>
      <c r="DL393" s="1">
        <v>60</v>
      </c>
      <c r="DM393" s="1">
        <v>118</v>
      </c>
      <c r="DN393" s="1">
        <v>86</v>
      </c>
      <c r="DP393" s="1">
        <v>2</v>
      </c>
      <c r="DR393" s="1">
        <v>63</v>
      </c>
      <c r="DS393" s="1">
        <v>15</v>
      </c>
      <c r="DU393" s="1">
        <v>390</v>
      </c>
      <c r="DX393" s="1">
        <v>194</v>
      </c>
      <c r="DZ393" s="1">
        <v>90</v>
      </c>
      <c r="EA393" s="1">
        <v>284</v>
      </c>
      <c r="EB393" s="1">
        <v>3</v>
      </c>
      <c r="EC393" s="1">
        <v>6</v>
      </c>
      <c r="ED393" s="1">
        <v>1</v>
      </c>
      <c r="EE393" s="1">
        <v>18</v>
      </c>
      <c r="EF393" s="1">
        <v>105</v>
      </c>
      <c r="EG393" s="1">
        <v>25</v>
      </c>
      <c r="EH393" s="1">
        <v>2</v>
      </c>
      <c r="EI393" s="1">
        <v>324</v>
      </c>
      <c r="EJ393" s="1">
        <v>167</v>
      </c>
      <c r="EK393" s="1">
        <v>108</v>
      </c>
      <c r="EL393" s="1">
        <v>7</v>
      </c>
      <c r="EM393" s="1">
        <v>766</v>
      </c>
      <c r="EN393" s="1">
        <v>376</v>
      </c>
      <c r="EO393" s="1">
        <v>278</v>
      </c>
      <c r="EP393" s="1">
        <v>654</v>
      </c>
      <c r="EQ393" s="1">
        <v>0</v>
      </c>
      <c r="ER393" s="1">
        <v>1</v>
      </c>
      <c r="ES393" s="1">
        <v>7</v>
      </c>
      <c r="ET393" s="1">
        <v>27</v>
      </c>
      <c r="EU393" s="1">
        <v>1</v>
      </c>
      <c r="EV393" s="1">
        <v>185</v>
      </c>
      <c r="EW393" s="1">
        <v>42</v>
      </c>
      <c r="EX393" s="1">
        <v>0</v>
      </c>
      <c r="EY393" s="1">
        <v>4</v>
      </c>
      <c r="EZ393" s="1">
        <v>17</v>
      </c>
      <c r="FA393" s="1">
        <v>0</v>
      </c>
      <c r="FB393" s="1">
        <v>0</v>
      </c>
      <c r="FC393" s="1">
        <v>0</v>
      </c>
      <c r="FD393" s="1">
        <v>0</v>
      </c>
      <c r="FE393" s="1">
        <v>0</v>
      </c>
      <c r="FF393" s="1">
        <v>0</v>
      </c>
      <c r="FG393" s="1">
        <v>0</v>
      </c>
      <c r="FH393" s="1">
        <v>10</v>
      </c>
      <c r="FI393" s="1">
        <v>0</v>
      </c>
      <c r="FJ393" s="1">
        <v>14</v>
      </c>
      <c r="FK393" s="1">
        <v>7</v>
      </c>
      <c r="FL393" s="1">
        <v>0</v>
      </c>
      <c r="FM393" s="1">
        <v>32</v>
      </c>
      <c r="FN393" s="1">
        <v>6</v>
      </c>
      <c r="FO393" s="1">
        <v>1</v>
      </c>
      <c r="FP393" s="1">
        <v>39</v>
      </c>
      <c r="FQ393" s="1">
        <v>1</v>
      </c>
      <c r="FR393" s="1">
        <f>SUM(Tableau17[[#This Row],[2019-T1-ALEXANDRE Audric]:[2019-T1-MARIE Florie]])</f>
        <v>394</v>
      </c>
      <c r="FS393" s="1">
        <v>72</v>
      </c>
      <c r="FT393" s="1">
        <v>216</v>
      </c>
      <c r="FU393" s="1">
        <v>0</v>
      </c>
      <c r="FV393" s="1">
        <v>268</v>
      </c>
      <c r="FW393" s="1">
        <v>0</v>
      </c>
      <c r="FX393" s="1">
        <v>556</v>
      </c>
      <c r="FY393" s="1">
        <v>0</v>
      </c>
      <c r="FZ393" s="1">
        <v>279</v>
      </c>
      <c r="GA393" s="1">
        <v>0</v>
      </c>
      <c r="GB393" s="1">
        <v>308</v>
      </c>
      <c r="GC393" s="1">
        <v>0</v>
      </c>
      <c r="GD393" s="1">
        <v>587</v>
      </c>
      <c r="GE393" s="1">
        <v>198</v>
      </c>
      <c r="GF393" s="1">
        <v>181</v>
      </c>
      <c r="GG393" s="1">
        <v>0</v>
      </c>
      <c r="GH393" s="1">
        <v>156</v>
      </c>
      <c r="GI393" s="1">
        <v>0</v>
      </c>
      <c r="GJ393" s="1">
        <v>535</v>
      </c>
      <c r="GK393" s="1">
        <v>232</v>
      </c>
      <c r="GL393" s="1">
        <v>204</v>
      </c>
      <c r="GM393" s="1">
        <v>0</v>
      </c>
      <c r="GN393" s="1">
        <v>137</v>
      </c>
      <c r="GO393" s="1">
        <v>0</v>
      </c>
      <c r="GP393" s="1">
        <v>573</v>
      </c>
      <c r="GQ393" s="1">
        <v>235</v>
      </c>
      <c r="GR393" s="1">
        <v>85</v>
      </c>
      <c r="GS393" s="1">
        <v>0</v>
      </c>
      <c r="GT393" s="1">
        <v>133</v>
      </c>
      <c r="GU393" s="1">
        <v>4</v>
      </c>
      <c r="GV393" s="1">
        <v>457</v>
      </c>
      <c r="GW393" s="1">
        <v>138</v>
      </c>
      <c r="GX393" s="1">
        <v>331</v>
      </c>
      <c r="GY393" s="1">
        <v>0</v>
      </c>
      <c r="GZ393" s="1">
        <v>0</v>
      </c>
      <c r="HA393" s="1">
        <v>0</v>
      </c>
      <c r="HB393" s="1">
        <v>469</v>
      </c>
      <c r="HC393" s="1">
        <v>349</v>
      </c>
      <c r="HD393" s="1">
        <v>105</v>
      </c>
      <c r="HE393" s="1">
        <v>108</v>
      </c>
      <c r="HF393" s="1">
        <v>202</v>
      </c>
      <c r="HG393" s="1">
        <v>2</v>
      </c>
      <c r="HH393" s="1">
        <v>766</v>
      </c>
      <c r="HI393" s="1">
        <v>376</v>
      </c>
      <c r="HJ393" s="1">
        <v>0</v>
      </c>
      <c r="HK393" s="1">
        <v>278</v>
      </c>
      <c r="HL393" s="1">
        <v>0</v>
      </c>
      <c r="HM393" s="1">
        <v>0</v>
      </c>
      <c r="HN393" s="1">
        <v>654</v>
      </c>
      <c r="HO393" s="1">
        <v>204</v>
      </c>
      <c r="HP393" s="1">
        <v>48</v>
      </c>
      <c r="HQ393" s="1">
        <v>39</v>
      </c>
      <c r="HR393" s="1">
        <v>98</v>
      </c>
      <c r="HS393" s="1">
        <v>11</v>
      </c>
      <c r="HT393" s="1">
        <v>400</v>
      </c>
      <c r="HU393" s="1">
        <v>95</v>
      </c>
      <c r="HV393" s="1">
        <v>98</v>
      </c>
      <c r="HW393" s="1">
        <v>10</v>
      </c>
      <c r="HX393" s="1">
        <v>65</v>
      </c>
      <c r="HY393" s="1">
        <v>0</v>
      </c>
      <c r="HZ393" s="1">
        <v>268</v>
      </c>
      <c r="IA393" s="1">
        <v>132</v>
      </c>
      <c r="IB393" s="1">
        <v>90</v>
      </c>
      <c r="IC393" s="1">
        <v>63</v>
      </c>
      <c r="ID393" s="1">
        <v>99</v>
      </c>
      <c r="IE393" s="1">
        <v>6</v>
      </c>
      <c r="IF393" s="1">
        <v>390</v>
      </c>
      <c r="IG393" s="1">
        <v>0</v>
      </c>
      <c r="IH393" s="1">
        <v>194</v>
      </c>
      <c r="II393" s="1">
        <v>90</v>
      </c>
      <c r="IJ393" s="1">
        <v>0</v>
      </c>
      <c r="IK393" s="1">
        <v>0</v>
      </c>
      <c r="IL393" s="1">
        <v>284</v>
      </c>
      <c r="IM393" s="26">
        <f>IFERROR(Tableau17[[#This Row],[LDIV]]/Tableau17[[#This Row],[Total général]],"")</f>
        <v>0</v>
      </c>
      <c r="IN393" s="26">
        <f>IFERROR(Tableau17[[#This Row],[LDVC]]/Tableau17[[#This Row],[Total général]],"")</f>
        <v>1.1194029850746268E-2</v>
      </c>
      <c r="IO393" s="26">
        <f>IFERROR(Tableau17[[#This Row],[LDVD]]/Tableau17[[#This Row],[Total général]],"")</f>
        <v>4.8507462686567165E-2</v>
      </c>
      <c r="IP393" s="26">
        <f>IFERROR(Tableau17[[#This Row],[LDVG]]/Tableau17[[#This Row],[Total général]],"")</f>
        <v>7.0895522388059698E-2</v>
      </c>
      <c r="IQ393" s="26">
        <f>IFERROR(Tableau17[[#This Row],[LEXD]]/Tableau17[[#This Row],[Total général]],"")</f>
        <v>0</v>
      </c>
      <c r="IR393" s="26">
        <f>IFERROR(Tableau17[[#This Row],[LEXG]]/Tableau17[[#This Row],[Total général]],"")</f>
        <v>0</v>
      </c>
      <c r="IS393" s="26">
        <f>IFERROR(Tableau17[[#This Row],[LLR]]/Tableau17[[#This Row],[Total général]],"")</f>
        <v>0.31716417910447764</v>
      </c>
      <c r="IT393" s="26">
        <f>IFERROR(Tableau17[[#This Row],[LREM]]/Tableau17[[#This Row],[Total général]],"")</f>
        <v>2.6119402985074626E-2</v>
      </c>
      <c r="IU393" s="26">
        <f>IFERROR(Tableau17[[#This Row],[LRN]]/Tableau17[[#This Row],[Total général]],"")</f>
        <v>0.35447761194029853</v>
      </c>
      <c r="IV393" s="26">
        <f>IFERROR(Tableau17[[#This Row],[LUG]]/Tableau17[[#This Row],[Total général]],"")</f>
        <v>0.11194029850746269</v>
      </c>
      <c r="IW393" s="26">
        <f>IFERROR(Tableau17[[#This Row],[LVEC]]/Tableau17[[#This Row],[Total général]],"")</f>
        <v>5.9701492537313432E-2</v>
      </c>
      <c r="IX393" s="26">
        <f>IFERROR(Tableau17[[#This Row],[2008-T1-LCMD]]/Tableau17[[#This Row],[2008-T1-TOTAL]],"")</f>
        <v>3.7769784172661872E-2</v>
      </c>
      <c r="IY393" s="26">
        <f>IFERROR(Tableau17[[#This Row],[2008-T1-LDVD]]/Tableau17[[#This Row],[2008-T1-TOTAL]],"")</f>
        <v>0</v>
      </c>
      <c r="IZ393" s="26">
        <f>IFERROR(Tableau17[[#This Row],[2008-T1-LEXD]]/Tableau17[[#This Row],[2008-T1-TOTAL]],"")</f>
        <v>7.1942446043165471E-3</v>
      </c>
      <c r="JA393" s="26">
        <f>IFERROR(Tableau17[[#This Row],[2008-T1-LEXG]]/Tableau17[[#This Row],[2008-T1-TOTAL]],"")</f>
        <v>2.6978417266187049E-2</v>
      </c>
      <c r="JB393" s="26">
        <f>IFERROR(Tableau17[[#This Row],[2008-T1-LFN]]/Tableau17[[#This Row],[2008-T1-TOTAL]],"")</f>
        <v>0.1223021582733813</v>
      </c>
      <c r="JC393" s="26">
        <f>IFERROR(Tableau17[[#This Row],[2008-T1-LMAJ]]/Tableau17[[#This Row],[2008-T1-TOTAL]],"")</f>
        <v>0.35071942446043164</v>
      </c>
      <c r="JD393" s="26">
        <f>IFERROR(Tableau17[[#This Row],[2008-T1-LUG]]/Tableau17[[#This Row],[2008-T1-TOTAL]],"")</f>
        <v>0.45503597122302158</v>
      </c>
      <c r="JE393" s="26">
        <f>IFERROR(Tableau17[[#This Row],[2008-T2-LFN]]/Tableau17[[#This Row],[2008-T2-TOTAL]],"")</f>
        <v>0</v>
      </c>
      <c r="JF393" s="26">
        <f>IFERROR(Tableau17[[#This Row],[2008-T2-LGC]]/Tableau17[[#This Row],[2008-T2-TOTAL]],"")</f>
        <v>0</v>
      </c>
      <c r="JG393" s="26">
        <f>IFERROR(Tableau17[[#This Row],[2008-T2-LMAJ]]/Tableau17[[#This Row],[2008-T2-TOTAL]],"")</f>
        <v>0.47529812606473593</v>
      </c>
      <c r="JH393" s="26">
        <f>IFERROR(Tableau17[[#This Row],[2008-T2-LUG]]/Tableau17[[#This Row],[2008-T2-TOTAL]],"")</f>
        <v>0.52470187393526402</v>
      </c>
      <c r="JI393" s="26">
        <f>IFERROR(Tableau17[[#This Row],[2014-T1-LDIV]]/Tableau17[[#This Row],[2014-T1-TOTAL]],"")</f>
        <v>0</v>
      </c>
      <c r="JJ393" s="26">
        <f>IFERROR(Tableau17[[#This Row],[2014-T1-LDVD]]/Tableau17[[#This Row],[2014-T1-TOTAL]],"")</f>
        <v>8.5981308411214957E-2</v>
      </c>
      <c r="JK393" s="26">
        <f>IFERROR(Tableau17[[#This Row],[2014-T1-LDVG]]/Tableau17[[#This Row],[2014-T1-TOTAL]],"")</f>
        <v>3.5514018691588788E-2</v>
      </c>
      <c r="JL393" s="26">
        <f>IFERROR(Tableau17[[#This Row],[2014-T1-LEXG]]/Tableau17[[#This Row],[2014-T1-TOTAL]],"")</f>
        <v>0</v>
      </c>
      <c r="JM393" s="26">
        <f>IFERROR(Tableau17[[#This Row],[2014-T1-LFG]]/Tableau17[[#This Row],[2014-T1-TOTAL]],"")</f>
        <v>8.2242990654205608E-2</v>
      </c>
      <c r="JN393" s="26">
        <f>IFERROR(Tableau17[[#This Row],[2014-T1-LFN]]/Tableau17[[#This Row],[2014-T1-TOTAL]],"")</f>
        <v>0.37009345794392523</v>
      </c>
      <c r="JO393" s="26">
        <f>IFERROR(Tableau17[[#This Row],[2014-T1-LUD]]/Tableau17[[#This Row],[2014-T1-TOTAL]],"")</f>
        <v>0.25233644859813081</v>
      </c>
      <c r="JP393" s="26">
        <f>IFERROR(Tableau17[[#This Row],[2014-T1-LUG]]/Tableau17[[#This Row],[2014-T1-TOTAL]],"")</f>
        <v>0.17383177570093458</v>
      </c>
      <c r="JQ393" s="26">
        <f>IFERROR(Tableau17[[#This Row],[2014-T2-LFN]]/Tableau17[[#This Row],[2014-T2-TOTAL]],"")</f>
        <v>0.4048865619546248</v>
      </c>
      <c r="JR393" s="26">
        <f>IFERROR(Tableau17[[#This Row],[2014-T2-LUD]]/Tableau17[[#This Row],[2014-T2-TOTAL]],"")</f>
        <v>0.35602094240837695</v>
      </c>
      <c r="JS393" s="26">
        <f>IFERROR(Tableau17[[#This Row],[2014-T2-LUG]]/Tableau17[[#This Row],[2014-T2-TOTAL]],"")</f>
        <v>0.23909249563699825</v>
      </c>
      <c r="JT393" s="26">
        <f>IFERROR(Tableau17[[#This Row],[2015-T1-BC-DIV]]/Tableau17[[#This Row],[2015-T1-TOTAL]],"")</f>
        <v>8.7527352297592995E-3</v>
      </c>
      <c r="JU393" s="26">
        <f>IFERROR(Tableau17[[#This Row],[2015-T1-BC-DLF]]/Tableau17[[#This Row],[2015-T1-TOTAL]],"")</f>
        <v>1.5317286652078774E-2</v>
      </c>
      <c r="JV393" s="26">
        <f>IFERROR(Tableau17[[#This Row],[2015-T1-BC-DVD]]/Tableau17[[#This Row],[2015-T1-TOTAL]],"")</f>
        <v>0</v>
      </c>
      <c r="JW393" s="26">
        <f>IFERROR(Tableau17[[#This Row],[2015-T1-BC-DVG]]/Tableau17[[#This Row],[2015-T1-TOTAL]],"")</f>
        <v>1.5317286652078774E-2</v>
      </c>
      <c r="JX393" s="26">
        <f>IFERROR(Tableau17[[#This Row],[2015-T1-BC-FG]]/Tableau17[[#This Row],[2015-T1-TOTAL]],"")</f>
        <v>9.6280087527352301E-2</v>
      </c>
      <c r="JY393" s="26">
        <f>IFERROR(Tableau17[[#This Row],[2015-T1-BC-FN]]/Tableau17[[#This Row],[2015-T1-TOTAL]],"")</f>
        <v>0.4989059080962801</v>
      </c>
      <c r="JZ393" s="26">
        <f>IFERROR(Tableau17[[#This Row],[2015-T1-BC-MDM]]/Tableau17[[#This Row],[2015-T1-TOTAL]],"")</f>
        <v>0</v>
      </c>
      <c r="KA393" s="26">
        <f>IFERROR(Tableau17[[#This Row],[2015-T1-BC-RDG]]/Tableau17[[#This Row],[2015-T1-TOTAL]],"")</f>
        <v>0</v>
      </c>
      <c r="KB393" s="26">
        <f>IFERROR(Tableau17[[#This Row],[2015-T1-BC-SOC]]/Tableau17[[#This Row],[2015-T1-TOTAL]],"")</f>
        <v>0.17943107221006566</v>
      </c>
      <c r="KC393" s="26">
        <f>IFERROR(Tableau17[[#This Row],[2015-T1-BC-UD]]/Tableau17[[#This Row],[2015-T1-TOTAL]],"")</f>
        <v>0.18599562363238512</v>
      </c>
      <c r="KD393" s="26">
        <f>IFERROR(Tableau17[[#This Row],[2015-T1-BC-UG]]/Tableau17[[#This Row],[2015-T1-TOTAL]],"")</f>
        <v>0</v>
      </c>
      <c r="KE393" s="26">
        <f>IFERROR(Tableau17[[#This Row],[2015-T1-BC-VEC]]/Tableau17[[#This Row],[2015-T1-TOTAL]],"")</f>
        <v>0</v>
      </c>
      <c r="KF393" s="26">
        <f>IFERROR(Tableau17[[#This Row],[2015-T2-BC-DVG]]/Tableau17[[#This Row],[2015-T2-TOTAL]],"")</f>
        <v>0</v>
      </c>
      <c r="KG393" s="26">
        <f>IFERROR(Tableau17[[#This Row],[2015-T2-BC-FN]]/Tableau17[[#This Row],[2015-T2-TOTAL]],"")</f>
        <v>0.29424307036247332</v>
      </c>
      <c r="KH393" s="26">
        <f>IFERROR(Tableau17[[#This Row],[2015-T2-BC-SOC]]/Tableau17[[#This Row],[2015-T2-TOTAL]],"")</f>
        <v>0</v>
      </c>
      <c r="KI393" s="26">
        <f>IFERROR(Tableau17[[#This Row],[2015-T2-BC-UD]]/Tableau17[[#This Row],[2015-T2-TOTAL]],"")</f>
        <v>0.70575692963752668</v>
      </c>
      <c r="KJ393" s="26">
        <f>IFERROR(Tableau17[[#This Row],[2015-T2-BC-UG]]/Tableau17[[#This Row],[2015-T2-TOTAL]],"")</f>
        <v>0</v>
      </c>
      <c r="KK393" s="26">
        <f>IFERROR(Tableau17[[#This Row],[2017 (L)-T1-COM]]/Tableau17[[#This Row],[2017 (L)-T1-TOTAL]],"")</f>
        <v>3.0769230769230771E-2</v>
      </c>
      <c r="KL393" s="26">
        <f>IFERROR(Tableau17[[#This Row],[2017 (L)-T1-DIV]]/Tableau17[[#This Row],[2017 (L)-T1-TOTAL]],"")</f>
        <v>1.5384615384615385E-2</v>
      </c>
      <c r="KM393" s="26">
        <f>IFERROR(Tableau17[[#This Row],[2017 (L)-T1-DLF]]/Tableau17[[#This Row],[2017 (L)-T1-TOTAL]],"")</f>
        <v>2.0512820512820513E-2</v>
      </c>
      <c r="KN393" s="26">
        <f>IFERROR(Tableau17[[#This Row],[2017 (L)-T1-DVD]]/Tableau17[[#This Row],[2017 (L)-T1-TOTAL]],"")</f>
        <v>1.0256410256410256E-2</v>
      </c>
      <c r="KO393" s="26">
        <f>IFERROR(Tableau17[[#This Row],[2017 (L)-T1-DVG]]/Tableau17[[#This Row],[2017 (L)-T1-TOTAL]],"")</f>
        <v>0</v>
      </c>
      <c r="KP393" s="26">
        <f>IFERROR(Tableau17[[#This Row],[2017 (L)-T1-ECO]]/Tableau17[[#This Row],[2017 (L)-T1-TOTAL]],"")</f>
        <v>2.564102564102564E-2</v>
      </c>
      <c r="KQ393" s="26">
        <f>IFERROR(Tableau17[[#This Row],[2017 (L)-T1-EXD]]/Tableau17[[#This Row],[2017 (L)-T1-TOTAL]],"")</f>
        <v>1.5384615384615385E-2</v>
      </c>
      <c r="KR393" s="26">
        <f>IFERROR(Tableau17[[#This Row],[2017 (L)-T1-EXG]]/Tableau17[[#This Row],[2017 (L)-T1-TOTAL]],"")</f>
        <v>0</v>
      </c>
      <c r="KS393" s="26">
        <f>IFERROR(Tableau17[[#This Row],[2017 (L)-T1-FI]]/Tableau17[[#This Row],[2017 (L)-T1-TOTAL]],"")</f>
        <v>0.15384615384615385</v>
      </c>
      <c r="KT393" s="26">
        <f>IFERROR(Tableau17[[#This Row],[2017 (L)-T1-FN]]/Tableau17[[#This Row],[2017 (L)-T1-TOTAL]],"")</f>
        <v>0.30256410256410254</v>
      </c>
      <c r="KU393" s="26">
        <f>IFERROR(Tableau17[[#This Row],[2017 (L)-T1-LR]]/Tableau17[[#This Row],[2017 (L)-T1-TOTAL]],"")</f>
        <v>0.22051282051282051</v>
      </c>
      <c r="KV393" s="26">
        <f>IFERROR(Tableau17[[#This Row],[2017 (L)-T1-MDM]]/Tableau17[[#This Row],[2017 (L)-T1-TOTAL]],"")</f>
        <v>0</v>
      </c>
      <c r="KW393" s="26">
        <f>IFERROR(Tableau17[[#This Row],[2017 (L)-T1-RDG]]/Tableau17[[#This Row],[2017 (L)-T1-TOTAL]],"")</f>
        <v>5.1282051282051282E-3</v>
      </c>
      <c r="KX393" s="26">
        <f>IFERROR(Tableau17[[#This Row],[2017 (L)-T1-REG]]/Tableau17[[#This Row],[2017 (L)-T1-TOTAL]],"")</f>
        <v>0</v>
      </c>
      <c r="KY393" s="26">
        <f>IFERROR(Tableau17[[#This Row],[2017 (L)-T1-REM]]/Tableau17[[#This Row],[2017 (L)-T1-TOTAL]],"")</f>
        <v>0.16153846153846155</v>
      </c>
      <c r="KZ393" s="26">
        <f>IFERROR(Tableau17[[#This Row],[2017 (L)-T1-SOC]]/Tableau17[[#This Row],[2017 (L)-T1-TOTAL]],"")</f>
        <v>3.8461538461538464E-2</v>
      </c>
      <c r="LA393" s="26">
        <f>IFERROR(Tableau17[[#This Row],[2017 (L)-T1-UDI]]/Tableau17[[#This Row],[2017 (L)-T1-TOTAL]],"")</f>
        <v>0</v>
      </c>
      <c r="LB393" s="26">
        <f>IFERROR(Tableau17[[#This Row],[2017 (L)-T2-FI]]/Tableau17[[#This Row],[2017 (L)-T2-TOTAL]],"")</f>
        <v>0</v>
      </c>
      <c r="LC393" s="26">
        <f>IFERROR(Tableau17[[#This Row],[2017 (L)-T2-FN]]/Tableau17[[#This Row],[2017 (L)-T2-TOTAL]],"")</f>
        <v>0</v>
      </c>
      <c r="LD393" s="26">
        <f>IFERROR(Tableau17[[#This Row],[2017 (L)-T2-LR]]/Tableau17[[#This Row],[2017 (L)-T2-TOTAL]],"")</f>
        <v>0.68309859154929575</v>
      </c>
      <c r="LE393" s="26">
        <f>IFERROR(Tableau17[[#This Row],[2017 (L)-T2-MDM]]/Tableau17[[#This Row],[2017 (L)-T2-TOTAL]],"")</f>
        <v>0</v>
      </c>
      <c r="LF393" s="26">
        <f>IFERROR(Tableau17[[#This Row],[2017 (L)-T2-REM]]/Tableau17[[#This Row],[2017 (L)-T2-TOTAL]],"")</f>
        <v>0.31690140845070425</v>
      </c>
      <c r="LG393" s="26">
        <f>IFERROR(Tableau17[[#This Row],[2017-T1-ARTHAUD Nathalie]]/Tableau17[[#This Row],[2017-T1-TOTAL]],"")</f>
        <v>3.9164490861618795E-3</v>
      </c>
      <c r="LH393" s="26">
        <f>IFERROR(Tableau17[[#This Row],[2017-T1-ASSELINEAU Fran]]/Tableau17[[#This Row],[2017-T1-TOTAL]],"")</f>
        <v>7.832898172323759E-3</v>
      </c>
      <c r="LI393" s="26">
        <f>IFERROR(Tableau17[[#This Row],[2017-T1-CHEMINADE Jacques]]/Tableau17[[#This Row],[2017-T1-TOTAL]],"")</f>
        <v>1.3054830287206266E-3</v>
      </c>
      <c r="LJ393" s="26">
        <f>IFERROR(Tableau17[[#This Row],[2017-T1-DUPONT-AIGNAN Nicolas]]/Tableau17[[#This Row],[2017-T1-TOTAL]],"")</f>
        <v>2.3498694516971279E-2</v>
      </c>
      <c r="LK393" s="26">
        <f>IFERROR(Tableau17[[#This Row],[2017-T1-FILLON Fran]]/Tableau17[[#This Row],[2017-T1-TOTAL]],"")</f>
        <v>0.13707571801566579</v>
      </c>
      <c r="LL393" s="26">
        <f>IFERROR(Tableau17[[#This Row],[2017-T1-HAMON Beno]]/Tableau17[[#This Row],[2017-T1-TOTAL]],"")</f>
        <v>3.2637075718015669E-2</v>
      </c>
      <c r="LM393" s="26">
        <f>IFERROR(Tableau17[[#This Row],[2017-T1-LASSALLE Jean]]/Tableau17[[#This Row],[2017-T1-TOTAL]],"")</f>
        <v>2.6109660574412533E-3</v>
      </c>
      <c r="LN393" s="26">
        <f>IFERROR(Tableau17[[#This Row],[2017-T1-LE PEN Marine]]/Tableau17[[#This Row],[2017-T1-TOTAL]],"")</f>
        <v>0.42297650130548303</v>
      </c>
      <c r="LO393" s="26">
        <f>IFERROR(Tableau17[[#This Row],[2017-T1-M Jean-Luc]]/Tableau17[[#This Row],[2017-T1-TOTAL]],"")</f>
        <v>0.21801566579634465</v>
      </c>
      <c r="LP393" s="26">
        <f>IFERROR(Tableau17[[#This Row],[2017-T1-MACRON Emmanuel]]/Tableau17[[#This Row],[2017-T1-TOTAL]],"")</f>
        <v>0.14099216710182769</v>
      </c>
      <c r="LQ393" s="26">
        <f>IFERROR(Tableau17[[#This Row],[2017-T1-POUTOU Philippe]]/Tableau17[[#This Row],[2017-T1-TOTAL]],"")</f>
        <v>9.138381201044387E-3</v>
      </c>
      <c r="LR393" s="26">
        <f>IFERROR(Tableau17[[#This Row],[2017-T2-LE PEN Marine]]/Tableau17[[#This Row],[2017-T2-TOTAL]],"")</f>
        <v>0.57492354740061158</v>
      </c>
      <c r="LS393" s="26">
        <f>IFERROR(Tableau17[[#This Row],[2017-T2-MACRON Emmanuel]]/Tableau17[[#This Row],[2017-T2-TOTAL]],"")</f>
        <v>0.42507645259938837</v>
      </c>
      <c r="LT393" s="26">
        <f>IFERROR(Tableau17[[#This Row],[2019-T1-ALEXANDRE Audric]]/Tableau17[[#This Row],[2019-T1-TOTAL]],"")</f>
        <v>0</v>
      </c>
      <c r="LU393" s="26">
        <f>IFERROR(Tableau17[[#This Row],[2019-T1-ARTHAUD Nathalie]]/Tableau17[[#This Row],[2019-T1-TOTAL]],"")</f>
        <v>2.5380710659898475E-3</v>
      </c>
      <c r="LV393" s="26">
        <f>IFERROR(Tableau17[[#This Row],[2019-T1-ASSELINEAU François]]/Tableau17[[#This Row],[2019-T1-TOTAL]],"")</f>
        <v>1.7766497461928935E-2</v>
      </c>
      <c r="LW393" s="26">
        <f>IFERROR(Tableau17[[#This Row],[2019-T1-AUBRY Manon]]/Tableau17[[#This Row],[2019-T1-TOTAL]],"")</f>
        <v>6.8527918781725886E-2</v>
      </c>
      <c r="LX393" s="26">
        <f>IFERROR(Tableau17[[#This Row],[2019-T1-AZERGUI Nagib]]/Tableau17[[#This Row],[2019-T1-TOTAL]],"")</f>
        <v>2.5380710659898475E-3</v>
      </c>
      <c r="LY393" s="26">
        <f>IFERROR(Tableau17[[#This Row],[2019-T1-BARDELLA Jordan]]/Tableau17[[#This Row],[2019-T1-TOTAL]],"")</f>
        <v>0.46954314720812185</v>
      </c>
      <c r="LZ393" s="26">
        <f>IFERROR(Tableau17[[#This Row],[2019-T1-BELLAMY François-Xavier]]/Tableau17[[#This Row],[2019-T1-TOTAL]],"")</f>
        <v>0.1065989847715736</v>
      </c>
      <c r="MA393" s="26">
        <f>IFERROR(Tableau17[[#This Row],[2019-T1-BIDOU Olivier]]/Tableau17[[#This Row],[2019-T1-TOTAL]],"")</f>
        <v>0</v>
      </c>
      <c r="MB393" s="26">
        <f>IFERROR(Tableau17[[#This Row],[2019-T1-BOURG Dominique]]/Tableau17[[#This Row],[2019-T1-TOTAL]],"")</f>
        <v>1.015228426395939E-2</v>
      </c>
      <c r="MC393" s="26">
        <f>IFERROR(Tableau17[[#This Row],[2019-T1-BROSSAT Ian]]/Tableau17[[#This Row],[2019-T1-TOTAL]],"")</f>
        <v>4.3147208121827409E-2</v>
      </c>
      <c r="MD393" s="26">
        <f>IFERROR(Tableau17[[#This Row],[2019-T1-CAILLAUD Sophie]]/Tableau17[[#This Row],[2019-T1-TOTAL]],"")</f>
        <v>0</v>
      </c>
      <c r="ME393" s="26">
        <f>IFERROR(Tableau17[[#This Row],[2019-T1-CAMUS Renaud]]/Tableau17[[#This Row],[2019-T1-TOTAL]],"")</f>
        <v>0</v>
      </c>
      <c r="MF393" s="26">
        <f>IFERROR(Tableau17[[#This Row],[2019-T1-CHALENÇON Christophe]]/Tableau17[[#This Row],[2019-T1-TOTAL]],"")</f>
        <v>0</v>
      </c>
      <c r="MG393" s="26">
        <f>IFERROR(Tableau17[[#This Row],[2019-T1-CORBET Cathy Denise Ginette]]/Tableau17[[#This Row],[2019-T1-TOTAL]],"")</f>
        <v>0</v>
      </c>
      <c r="MH393" s="26">
        <f>IFERROR(Tableau17[[#This Row],[2019-T1-DE PREVOISIN Robert]]/Tableau17[[#This Row],[2019-T1-TOTAL]],"")</f>
        <v>0</v>
      </c>
      <c r="MI393" s="26">
        <f>IFERROR(Tableau17[[#This Row],[2019-T1-DELFEL Thérèse]]/Tableau17[[#This Row],[2019-T1-TOTAL]],"")</f>
        <v>0</v>
      </c>
      <c r="MJ393" s="26">
        <f>IFERROR(Tableau17[[#This Row],[2019-T1-DIEUMEGARD Pierre]]/Tableau17[[#This Row],[2019-T1-TOTAL]],"")</f>
        <v>0</v>
      </c>
      <c r="MK393" s="26">
        <f>IFERROR(Tableau17[[#This Row],[2019-T1-DUPONT-AIGNAN Nicolas]]/Tableau17[[#This Row],[2019-T1-TOTAL]],"")</f>
        <v>2.5380710659898477E-2</v>
      </c>
      <c r="ML393" s="26">
        <f>IFERROR(Tableau17[[#This Row],[2019-T1-GERNIGON Yves]]/Tableau17[[#This Row],[2019-T1-TOTAL]],"")</f>
        <v>0</v>
      </c>
      <c r="MM393" s="26">
        <f>IFERROR(Tableau17[[#This Row],[2019-T1-GLUCKSMANN Raphaël]]/Tableau17[[#This Row],[2019-T1-TOTAL]],"")</f>
        <v>3.553299492385787E-2</v>
      </c>
      <c r="MN393" s="26">
        <f>IFERROR(Tableau17[[#This Row],[2019-T1-HAMON Benoît]]/Tableau17[[#This Row],[2019-T1-TOTAL]],"")</f>
        <v>1.7766497461928935E-2</v>
      </c>
      <c r="MO393" s="26">
        <f>IFERROR(Tableau17[[#This Row],[2019-T1-HELGEN Gilles]]/Tableau17[[#This Row],[2019-T1-TOTAL]],"")</f>
        <v>0</v>
      </c>
      <c r="MP393" s="26">
        <f>IFERROR(Tableau17[[#This Row],[2019-T1-JADOT Yannick]]/Tableau17[[#This Row],[2019-T1-TOTAL]],"")</f>
        <v>8.1218274111675121E-2</v>
      </c>
      <c r="MQ393" s="26">
        <f>IFERROR(Tableau17[[#This Row],[2019-T1-LAGARDE Jean-Christophe]]/Tableau17[[#This Row],[2019-T1-TOTAL]],"")</f>
        <v>1.5228426395939087E-2</v>
      </c>
      <c r="MR393" s="26">
        <f>IFERROR(Tableau17[[#This Row],[2019-T1-LALANNE Francis]]/Tableau17[[#This Row],[2019-T1-TOTAL]],"")</f>
        <v>2.5380710659898475E-3</v>
      </c>
      <c r="MS393" s="26">
        <f>IFERROR(Tableau17[[#This Row],[2019-T1-LOISEAU Nathalie]]/Tableau17[[#This Row],[2019-T1-TOTAL]],"")</f>
        <v>9.8984771573604066E-2</v>
      </c>
      <c r="MT393" s="26">
        <f>IFERROR(Tableau17[[#This Row],[2019-T1-MARIE Florie]]/Tableau17[[#This Row],[2019-T1-TOTAL]],"")</f>
        <v>2.5380710659898475E-3</v>
      </c>
      <c r="MU393" s="26">
        <f>IFERROR(Tableau17[[#This Row],[2008-T1-MACROEXTRDROITE]]/Tableau17[[#This Row],[2008-T1-MACROTOTALE]],"")</f>
        <v>0.12949640287769784</v>
      </c>
      <c r="MV393" s="26">
        <f>IFERROR(Tableau17[[#This Row],[2008-T1-MACRODROITE]]/Tableau17[[#This Row],[2008-T1-MACROTOTALE]],"")</f>
        <v>0.38848920863309355</v>
      </c>
      <c r="MW393" s="26">
        <f>IFERROR(Tableau17[[#This Row],[2008-T1-MACROCENTRE]]/Tableau17[[#This Row],[2008-T1-MACROTOTALE]],"")</f>
        <v>0</v>
      </c>
      <c r="MX393" s="26">
        <f>IFERROR(Tableau17[[#This Row],[2008-T1-MACROGAUCHE]]/Tableau17[[#This Row],[2008-T1-MACROTOTALE]],"")</f>
        <v>0.48201438848920863</v>
      </c>
      <c r="MY393" s="26">
        <f>IFERROR(Tableau17[[#This Row],[2008-T1-MACROAUTRE]]/Tableau17[[#This Row],[2008-T1-MACROTOTALE]],"")</f>
        <v>0</v>
      </c>
      <c r="MZ393" s="26">
        <f>IFERROR(Tableau17[[#This Row],[2008-T2-MACROEXTRDROITE]]/Tableau17[[#This Row],[2008-T2-MACROTOTALE]],"")</f>
        <v>0</v>
      </c>
      <c r="NA393" s="26">
        <f>IFERROR(Tableau17[[#This Row],[2008-T2-MACRODROITE]]/Tableau17[[#This Row],[2008-T2-MACROTOTALE]],"")</f>
        <v>0.47529812606473593</v>
      </c>
      <c r="NB393" s="26">
        <f>IFERROR(Tableau17[[#This Row],[2008-T2-MACROCENTRE]]/Tableau17[[#This Row],[2008-T2-MACROTOTALE]],"")</f>
        <v>0</v>
      </c>
      <c r="NC393" s="26">
        <f>IFERROR(Tableau17[[#This Row],[2008-T2-MACROGAUCHE]]/Tableau17[[#This Row],[2008-T2-MACROTOTALE]],"")</f>
        <v>0.52470187393526402</v>
      </c>
      <c r="ND393" s="26">
        <f>IFERROR(Tableau17[[#This Row],[2008-T2-MACROAUTRE]]/Tableau17[[#This Row],[2008-T2-MACROTOTALE]],"")</f>
        <v>0</v>
      </c>
      <c r="NE393" s="26">
        <f>IFERROR(Tableau17[[#This Row],[2014-T1-MACROEXTRDROITE]]/Tableau17[[#This Row],[2014-T1-MACROTOTALE]],"")</f>
        <v>0.37009345794392523</v>
      </c>
      <c r="NF393" s="26">
        <f>IFERROR(Tableau17[[#This Row],[2014-T1-MACRODROITE]]/Tableau17[[#This Row],[2014-T1-MACROTOTALE]],"")</f>
        <v>0.3383177570093458</v>
      </c>
      <c r="NG393" s="26">
        <f>IFERROR(Tableau17[[#This Row],[2014-T1-MACROCENTRE]]/Tableau17[[#This Row],[2014-T1-MACROTOTALE]],"")</f>
        <v>0</v>
      </c>
      <c r="NH393" s="26">
        <f>IFERROR(Tableau17[[#This Row],[2014-T1-MACROGAUCHE]]/Tableau17[[#This Row],[2014-T1-MACROTOTALE]],"")</f>
        <v>0.29158878504672897</v>
      </c>
      <c r="NI393" s="26">
        <f>IFERROR(Tableau17[[#This Row],[2014-T1-MACROAUTRE]]/Tableau17[[#This Row],[2014-T1-MACROTOTALE]],"")</f>
        <v>0</v>
      </c>
      <c r="NJ393" s="26">
        <f>IFERROR(Tableau17[[#This Row],[2014-T2-MACROEXTRDROITE]]/Tableau17[[#This Row],[2014-T2-MACROTOTALE]],"")</f>
        <v>0.4048865619546248</v>
      </c>
      <c r="NK393" s="26">
        <f>IFERROR(Tableau17[[#This Row],[2014-T2-MACRODROITE]]/Tableau17[[#This Row],[2014-T2-MACROTOTALE]],"")</f>
        <v>0.35602094240837695</v>
      </c>
      <c r="NL393" s="26">
        <f>IFERROR(Tableau17[[#This Row],[2014-T2-MACROCENTRE]]/Tableau17[[#This Row],[2014-T2-MACROTOTALE]],"")</f>
        <v>0</v>
      </c>
      <c r="NM393" s="26">
        <f>IFERROR(Tableau17[[#This Row],[2014-T2-MACROGAUCHE]]/Tableau17[[#This Row],[2014-T2-MACROTOTALE]],"")</f>
        <v>0.23909249563699825</v>
      </c>
      <c r="NN393" s="26">
        <f>IFERROR(Tableau17[[#This Row],[2014-T2-MACROAUTRE]]/Tableau17[[#This Row],[2014-T2-MACROTOTALE]],"")</f>
        <v>0</v>
      </c>
      <c r="NO393" s="26">
        <f>IFERROR( Tableau17[[#This Row],[2015-T1-MACROEXTRDROITE]]/Tableau17[[#This Row],[2015-T1-MACROTOTALE]],"")</f>
        <v>0.51422319474835887</v>
      </c>
      <c r="NP393" s="26">
        <f>IFERROR(Tableau17[[#This Row],[2015-T1-MACRODROITE]]/Tableau17[[#This Row],[2015-T1-MACROTOTALE]],"")</f>
        <v>0.18599562363238512</v>
      </c>
      <c r="NQ393" s="26">
        <f>IFERROR(Tableau17[[#This Row],[2015-T1-MACROCENTRE]]/Tableau17[[#This Row],[2015-T1-MACROTOTALE]],"")</f>
        <v>0</v>
      </c>
      <c r="NR393" s="26">
        <f>IFERROR(Tableau17[[#This Row],[2015-T1-MACROGAUCHE]]/Tableau17[[#This Row],[2015-T1-MACROTOTALE]],"")</f>
        <v>0.29102844638949671</v>
      </c>
      <c r="NS393" s="26">
        <f>IFERROR(Tableau17[[#This Row],[2015-T1-MACROAUTRE]]/Tableau17[[#This Row],[2015-T1-MACROTOTALE]],"")</f>
        <v>8.7527352297592995E-3</v>
      </c>
      <c r="NT393" s="26">
        <f>IFERROR(Tableau17[[#This Row],[2015-T2-MACROEXTRDROITE]]/Tableau17[[#This Row],[2015-T2-MACROTOTALE]],"")</f>
        <v>0.29424307036247332</v>
      </c>
      <c r="NU393" s="26">
        <f>IFERROR(Tableau17[[#This Row],[2015-T2-MACRODROITE]]/Tableau17[[#This Row],[2015-T2-MACROTOTALE]],"")</f>
        <v>0.70575692963752668</v>
      </c>
      <c r="NV393" s="26">
        <f>IFERROR(Tableau17[[#This Row],[2015-T2-MACROCENTRE]]/Tableau17[[#This Row],[2015-T2-MACROTOTALE]],"")</f>
        <v>0</v>
      </c>
      <c r="NW393" s="26">
        <f>IFERROR(Tableau17[[#This Row],[2015-T2-MACROGAUCHE]]/Tableau17[[#This Row],[2015-T2-MACROTOTALE]],"")</f>
        <v>0</v>
      </c>
      <c r="NX393" s="26">
        <f>IFERROR(Tableau17[[#This Row],[2015-T2-MACROAUTRE]]/Tableau17[[#This Row],[2015-T2-MACROTOTALE]],"")</f>
        <v>0</v>
      </c>
      <c r="NY393" s="26">
        <f>IFERROR(Tableau17[[#This Row],[2017-T1-MACROEXTRDROITE]]/Tableau17[[#This Row],[2017-T1-MACROTOTALE]],"")</f>
        <v>0.45561357702349869</v>
      </c>
      <c r="NZ393" s="26">
        <f>IFERROR(Tableau17[[#This Row],[2017-T1-MACRODROITE]]/Tableau17[[#This Row],[2017-T1-MACROTOTALE]],"")</f>
        <v>0.13707571801566579</v>
      </c>
      <c r="OA393" s="26">
        <f>IFERROR(Tableau17[[#This Row],[2017-T1-MACROCENTRE]]/Tableau17[[#This Row],[2017-T1-MACROTOTALE]],"")</f>
        <v>0.14099216710182769</v>
      </c>
      <c r="OB393" s="26">
        <f>IFERROR(Tableau17[[#This Row],[2017-T1-MACROGAUCHE]]/Tableau17[[#This Row],[2017-T1-MACROTOTALE]],"")</f>
        <v>0.26370757180156656</v>
      </c>
      <c r="OC393" s="26">
        <f>IFERROR(Tableau17[[#This Row],[2017-T1-MACROAUTRE]]/Tableau17[[#This Row],[2017-T1-MACROTOTALE]],"")</f>
        <v>2.6109660574412533E-3</v>
      </c>
      <c r="OD393" s="26">
        <f>IFERROR(Tableau17[[#This Row],[2017-T2-MACROEXTRDROITE]]/Tableau17[[#This Row],[2017-T2-MACROTOTALE]],"")</f>
        <v>0.57492354740061158</v>
      </c>
      <c r="OE393" s="26">
        <f>IFERROR(Tableau17[[#This Row],[2017-T2-MACRODROITE]]/Tableau17[[#This Row],[2017-T2-MACROTOTALE]],"")</f>
        <v>0</v>
      </c>
      <c r="OF393" s="26">
        <f>IFERROR(Tableau17[[#This Row],[2017-T2-MACROCENTRE]]/Tableau17[[#This Row],[2017-T2-MACROTOTALE]],"")</f>
        <v>0.42507645259938837</v>
      </c>
      <c r="OG393" s="26">
        <f>IFERROR(Tableau17[[#This Row],[2017-T2-MACROGAUCHE]]/Tableau17[[#This Row],[2017-T2-MACROTOTALE]],"")</f>
        <v>0</v>
      </c>
      <c r="OH393" s="26">
        <f>IFERROR(Tableau17[[#This Row],[2017-T2-MACROAUTRE]]/Tableau17[[#This Row],[2017-T2-MACROTOTALE]],"")</f>
        <v>0</v>
      </c>
      <c r="OI393" s="26">
        <f>IFERROR(Tableau17[[#This Row],[2019-T1-MACROEXTRDROITE]]/Tableau17[[#This Row],[2019-T1-MACROTOTALE]],"")</f>
        <v>0.51</v>
      </c>
      <c r="OJ393" s="26">
        <f>IFERROR(Tableau17[[#This Row],[2019-T1-MACRODROITE]]/Tableau17[[#This Row],[2019-T1-MACROTOTALE]],"")</f>
        <v>0.12</v>
      </c>
      <c r="OK393" s="26">
        <f>IFERROR(Tableau17[[#This Row],[2019-T1-MACROCENTRE]]/Tableau17[[#This Row],[2019-T1-MACROTOTALE]],"")</f>
        <v>9.7500000000000003E-2</v>
      </c>
      <c r="OL393" s="26">
        <f>IFERROR(Tableau17[[#This Row],[2019-T1-MACROGAUCHE]]/Tableau17[[#This Row],[2019-T1-MACROTOTALE]],"")</f>
        <v>0.245</v>
      </c>
      <c r="OM393" s="26">
        <f>IFERROR(Tableau17[[#This Row],[2019-T1-MACROAUTRE]]/Tableau17[[#This Row],[2019-T1-MACROTOTALE]],"")</f>
        <v>2.75E-2</v>
      </c>
      <c r="ON393" s="26">
        <f>IFERROR(Tableau17[[#This Row],[2020-T1-MACROEXTRDROITE]]/Tableau17[[#This Row],[2020-T1-MACROTOTALE]],"")</f>
        <v>0.35447761194029853</v>
      </c>
      <c r="OO393" s="26">
        <f>IFERROR(Tableau17[[#This Row],[2020-T1-MACRODROITE]]/Tableau17[[#This Row],[2020-T1-MACROTOTALE]],"")</f>
        <v>0.36567164179104478</v>
      </c>
      <c r="OP393" s="26">
        <f>IFERROR(Tableau17[[#This Row],[2020-T1-MACROCENTRE]]/Tableau17[[#This Row],[2020-T1-MACROTOTALE]],"")</f>
        <v>3.7313432835820892E-2</v>
      </c>
      <c r="OQ393" s="26">
        <f>IFERROR(Tableau17[[#This Row],[2020-T1-MACROGAUCHE]]/Tableau17[[#This Row],[2020-T1-MACROTOTALE]],"")</f>
        <v>0.24253731343283583</v>
      </c>
      <c r="OR393" s="26">
        <f>IFERROR(Tableau17[[#This Row],[2020-T1-MACROAUTRE]]/Tableau17[[#This Row],[2020-T1-MACROTOTALE]],"")</f>
        <v>0</v>
      </c>
      <c r="OS393" s="26">
        <f>IFERROR(Tableau17[[#This Row],[2017 (L)-T1-MACROEXTRDROITE]]/Tableau17[[#This Row],[2017 (L)-T1-MACROTOTALE]],"")</f>
        <v>0.33846153846153848</v>
      </c>
      <c r="OT393" s="26">
        <f>IFERROR(Tableau17[[#This Row],[2017 (L)-T1-MACRODROITE]]/Tableau17[[#This Row],[2017 (L)-T1-MACROTOTALE]],"")</f>
        <v>0.23076923076923078</v>
      </c>
      <c r="OU393" s="26">
        <f>IFERROR(Tableau17[[#This Row],[2017 (L)-T1-MACROCENTRE]]/Tableau17[[#This Row],[2017 (L)-T1-MACROTOTALE]],"")</f>
        <v>0.16153846153846155</v>
      </c>
      <c r="OV393" s="26">
        <f>IFERROR(Tableau17[[#This Row],[2017 (L)-T1-MACROGAUCHE]]/Tableau17[[#This Row],[2017 (L)-T1-MACROTOTALE]],"")</f>
        <v>0.25384615384615383</v>
      </c>
      <c r="OW393" s="26">
        <f>IFERROR(Tableau17[[#This Row],[2017 (L)-T1-MACROAUTRE]]/Tableau17[[#This Row],[2017 (L)-T1-MACROTOTALE]],"")</f>
        <v>1.5384615384615385E-2</v>
      </c>
      <c r="OX393" s="26">
        <f>IFERROR(Tableau17[[#This Row],[2017 (L)-T2-MACROEXTRDROITE]]/Tableau17[[#This Row],[2017 (L)-T2-MACROTOTALE]],"")</f>
        <v>0</v>
      </c>
      <c r="OY393" s="26">
        <f>IFERROR(Tableau17[[#This Row],[2017 (L)-T2-MACRODROITE]]/Tableau17[[#This Row],[2017 (L)-T2-MACROTOTALE]],"")</f>
        <v>0.68309859154929575</v>
      </c>
      <c r="OZ393" s="26">
        <f>IFERROR(Tableau17[[#This Row],[2017 (L)-T2-MACROCENTRE]]/Tableau17[[#This Row],[2017 (L)-T2-MACROTOTALE]],"")</f>
        <v>0.31690140845070425</v>
      </c>
      <c r="PA393" s="26">
        <f>IFERROR(Tableau17[[#This Row],[2017 (L)-T2-MACROGAUCHE]]/Tableau17[[#This Row],[2017 (L)-T2-MACROTOTALE]],"")</f>
        <v>0</v>
      </c>
      <c r="PB393" s="26">
        <f>IFERROR(Tableau17[[#This Row],[2017 (L)-T2-MACROAUTRE]]/Tableau17[[#This Row],[2017 (L)-T2-MACROTOTALE]],"")</f>
        <v>0</v>
      </c>
      <c r="PC393" s="26">
        <f>IFERROR(Tableau17[[#This Row],[2008_T1_PROCUS]]/Tableau17[[#This Row],[2008_T1_INSCRITS]],0)</f>
        <v>7.9286422200198214E-3</v>
      </c>
      <c r="PD393" s="26">
        <f>IFERROR(Tableau17[[#This Row],[2008_T2_PROCUS]]/Tableau17[[#This Row],[2008_T2_INSCRITS]],0)</f>
        <v>6.9375619425173438E-3</v>
      </c>
      <c r="PE393" s="26">
        <f>Tableau17[[#This Row],[2014_T1_PROCUS]]/Tableau17[[#This Row],[2014_T1_INSCRITS]]</f>
        <v>3.9721946375372392E-3</v>
      </c>
      <c r="PF393" s="26">
        <f>IFERROR(Tableau17[[#This Row],[2014_T2_PROCUS]]/Tableau17[[#This Row],[2014_T2_INSCRITS]],0)</f>
        <v>7.9443892750744784E-3</v>
      </c>
    </row>
    <row r="394" spans="1:422" hidden="1" x14ac:dyDescent="0.2">
      <c r="A394" s="1">
        <v>8</v>
      </c>
      <c r="B394" s="1" t="s">
        <v>528</v>
      </c>
      <c r="C394" s="1" t="s">
        <v>536</v>
      </c>
      <c r="D394" s="1" t="s">
        <v>536</v>
      </c>
      <c r="E394" s="1">
        <v>1574</v>
      </c>
      <c r="F394" s="1">
        <v>5.3550639999999996</v>
      </c>
      <c r="G394" s="1">
        <v>43.369117000000003</v>
      </c>
      <c r="H394" s="3">
        <v>1723</v>
      </c>
      <c r="I394" s="3">
        <v>266</v>
      </c>
      <c r="L394" s="1">
        <v>24</v>
      </c>
      <c r="M394" s="1">
        <v>143</v>
      </c>
      <c r="O394" s="1">
        <v>13</v>
      </c>
      <c r="P394" s="1">
        <v>68</v>
      </c>
      <c r="Q394" s="1">
        <v>93</v>
      </c>
      <c r="R394" s="1">
        <v>76</v>
      </c>
      <c r="S394" s="1">
        <v>76</v>
      </c>
      <c r="T394" s="1">
        <v>28</v>
      </c>
      <c r="U394" s="1">
        <v>521</v>
      </c>
      <c r="V394" s="1">
        <v>1517</v>
      </c>
      <c r="W394" s="1">
        <v>702</v>
      </c>
      <c r="X394" s="1">
        <v>6</v>
      </c>
      <c r="Y394" s="2">
        <v>0.46275544000000002</v>
      </c>
      <c r="Z394" s="1">
        <v>1517</v>
      </c>
      <c r="AA394" s="1">
        <v>832</v>
      </c>
      <c r="AB394" s="1">
        <v>8</v>
      </c>
      <c r="AC394" s="2">
        <v>0.54845089000000002</v>
      </c>
      <c r="AD394" s="1">
        <v>1723</v>
      </c>
      <c r="AE394" s="1">
        <v>531</v>
      </c>
      <c r="AF394" s="2">
        <v>0.3081834</v>
      </c>
      <c r="AG394" s="1">
        <f t="shared" si="6"/>
        <v>266</v>
      </c>
      <c r="AH394" s="1">
        <v>1302</v>
      </c>
      <c r="AI394" s="1">
        <v>695</v>
      </c>
      <c r="AJ394" s="1">
        <v>6</v>
      </c>
      <c r="AK394" s="2">
        <v>0.53379416000000002</v>
      </c>
      <c r="AN394" s="1">
        <v>0</v>
      </c>
      <c r="AP394" s="1">
        <v>1544</v>
      </c>
      <c r="AQ394" s="1">
        <v>566</v>
      </c>
      <c r="AR394" s="2">
        <v>0.36658031000000002</v>
      </c>
      <c r="AS394" s="1">
        <v>1544</v>
      </c>
      <c r="AT394" s="1">
        <v>797</v>
      </c>
      <c r="AU394" s="2">
        <v>0.51619170999999997</v>
      </c>
      <c r="AV394" s="1">
        <v>1638</v>
      </c>
      <c r="AW394" s="1">
        <v>589</v>
      </c>
      <c r="AX394" s="2">
        <v>0.35958486000000001</v>
      </c>
      <c r="AY394" s="1">
        <v>1638</v>
      </c>
      <c r="AZ394" s="1">
        <v>494</v>
      </c>
      <c r="BA394" s="2">
        <v>0.3015873</v>
      </c>
      <c r="BB394" s="1">
        <v>1635</v>
      </c>
      <c r="BC394" s="1">
        <v>1119</v>
      </c>
      <c r="BD394" s="2">
        <v>0.68440367000000002</v>
      </c>
      <c r="BE394" s="1">
        <v>1634</v>
      </c>
      <c r="BF394" s="1">
        <v>1086</v>
      </c>
      <c r="BG394" s="2">
        <v>0.66462668000000003</v>
      </c>
      <c r="BH394" s="1">
        <v>1712</v>
      </c>
      <c r="BI394" s="1">
        <v>527</v>
      </c>
      <c r="BJ394" s="2">
        <v>0.30782710000000002</v>
      </c>
      <c r="BK394" s="1">
        <v>64</v>
      </c>
      <c r="BN394" s="1">
        <v>28</v>
      </c>
      <c r="BO394" s="1">
        <v>59</v>
      </c>
      <c r="BP394" s="1">
        <v>189</v>
      </c>
      <c r="BQ394" s="1">
        <v>339</v>
      </c>
      <c r="BR394" s="1">
        <v>679</v>
      </c>
      <c r="BZ394" s="1">
        <v>65</v>
      </c>
      <c r="CA394" s="1">
        <v>5</v>
      </c>
      <c r="CB394" s="1">
        <v>69</v>
      </c>
      <c r="CC394" s="1">
        <v>173</v>
      </c>
      <c r="CD394" s="1">
        <v>155</v>
      </c>
      <c r="CE394" s="1">
        <v>214</v>
      </c>
      <c r="CF394" s="1">
        <v>681</v>
      </c>
      <c r="CG394" s="1">
        <v>205</v>
      </c>
      <c r="CH394" s="1">
        <v>190</v>
      </c>
      <c r="CI394" s="1">
        <v>396</v>
      </c>
      <c r="CJ394" s="1">
        <v>791</v>
      </c>
      <c r="CL394" s="1">
        <v>22</v>
      </c>
      <c r="CN394" s="1">
        <v>148</v>
      </c>
      <c r="CP394" s="1">
        <v>189</v>
      </c>
      <c r="CS394" s="1">
        <v>118</v>
      </c>
      <c r="CT394" s="1">
        <v>71</v>
      </c>
      <c r="CW394" s="1">
        <v>548</v>
      </c>
      <c r="CY394" s="1">
        <v>239</v>
      </c>
      <c r="CZ394" s="1">
        <v>513</v>
      </c>
      <c r="DC394" s="1">
        <v>752</v>
      </c>
      <c r="DD394" s="1">
        <v>26</v>
      </c>
      <c r="DE394" s="1">
        <v>3</v>
      </c>
      <c r="DF394" s="1">
        <v>10</v>
      </c>
      <c r="DH394" s="1">
        <v>21</v>
      </c>
      <c r="DI394" s="1">
        <v>33</v>
      </c>
      <c r="DK394" s="1">
        <v>9</v>
      </c>
      <c r="DL394" s="1">
        <v>101</v>
      </c>
      <c r="DM394" s="1">
        <v>108</v>
      </c>
      <c r="DR394" s="1">
        <v>109</v>
      </c>
      <c r="DS394" s="1">
        <v>101</v>
      </c>
      <c r="DT394" s="1">
        <v>58</v>
      </c>
      <c r="DU394" s="1">
        <v>579</v>
      </c>
      <c r="DW394" s="1">
        <v>163</v>
      </c>
      <c r="DZ394" s="1">
        <v>300</v>
      </c>
      <c r="EA394" s="1">
        <v>463</v>
      </c>
      <c r="EB394" s="1">
        <v>7</v>
      </c>
      <c r="EC394" s="1">
        <v>11</v>
      </c>
      <c r="ED394" s="1">
        <v>1</v>
      </c>
      <c r="EE394" s="1">
        <v>15</v>
      </c>
      <c r="EF394" s="1">
        <v>119</v>
      </c>
      <c r="EG394" s="1">
        <v>61</v>
      </c>
      <c r="EH394" s="1">
        <v>2</v>
      </c>
      <c r="EI394" s="1">
        <v>243</v>
      </c>
      <c r="EJ394" s="1">
        <v>478</v>
      </c>
      <c r="EK394" s="1">
        <v>160</v>
      </c>
      <c r="EL394" s="1">
        <v>6</v>
      </c>
      <c r="EM394" s="1">
        <v>1103</v>
      </c>
      <c r="EN394" s="1">
        <v>289</v>
      </c>
      <c r="EO394" s="1">
        <v>717</v>
      </c>
      <c r="EP394" s="1">
        <v>1006</v>
      </c>
      <c r="EQ394" s="1">
        <v>0</v>
      </c>
      <c r="ER394" s="1">
        <v>2</v>
      </c>
      <c r="ES394" s="1">
        <v>6</v>
      </c>
      <c r="ET394" s="1">
        <v>91</v>
      </c>
      <c r="EU394" s="1">
        <v>9</v>
      </c>
      <c r="EV394" s="1">
        <v>146</v>
      </c>
      <c r="EW394" s="1">
        <v>24</v>
      </c>
      <c r="EX394" s="1">
        <v>0</v>
      </c>
      <c r="EY394" s="1">
        <v>4</v>
      </c>
      <c r="EZ394" s="1">
        <v>18</v>
      </c>
      <c r="FA394" s="1">
        <v>0</v>
      </c>
      <c r="FB394" s="1">
        <v>0</v>
      </c>
      <c r="FC394" s="1">
        <v>0</v>
      </c>
      <c r="FD394" s="1">
        <v>0</v>
      </c>
      <c r="FE394" s="1">
        <v>0</v>
      </c>
      <c r="FF394" s="1">
        <v>0</v>
      </c>
      <c r="FG394" s="1">
        <v>0</v>
      </c>
      <c r="FH394" s="1">
        <v>14</v>
      </c>
      <c r="FI394" s="1">
        <v>0</v>
      </c>
      <c r="FJ394" s="1">
        <v>23</v>
      </c>
      <c r="FK394" s="1">
        <v>36</v>
      </c>
      <c r="FL394" s="1">
        <v>0</v>
      </c>
      <c r="FM394" s="1">
        <v>48</v>
      </c>
      <c r="FN394" s="1">
        <v>4</v>
      </c>
      <c r="FO394" s="1">
        <v>0</v>
      </c>
      <c r="FP394" s="1">
        <v>82</v>
      </c>
      <c r="FQ394" s="1">
        <v>0</v>
      </c>
      <c r="FR394" s="1">
        <f>SUM(Tableau17[[#This Row],[2019-T1-ALEXANDRE Audric]:[2019-T1-MARIE Florie]])</f>
        <v>507</v>
      </c>
      <c r="FS394" s="1">
        <v>59</v>
      </c>
      <c r="FT394" s="1">
        <v>253</v>
      </c>
      <c r="FU394" s="1">
        <v>0</v>
      </c>
      <c r="FV394" s="1">
        <v>367</v>
      </c>
      <c r="FW394" s="1">
        <v>0</v>
      </c>
      <c r="FX394" s="1">
        <v>679</v>
      </c>
      <c r="GD394" s="1">
        <v>0</v>
      </c>
      <c r="GE394" s="1">
        <v>173</v>
      </c>
      <c r="GF394" s="1">
        <v>155</v>
      </c>
      <c r="GG394" s="1">
        <v>0</v>
      </c>
      <c r="GH394" s="1">
        <v>353</v>
      </c>
      <c r="GI394" s="1">
        <v>0</v>
      </c>
      <c r="GJ394" s="1">
        <v>681</v>
      </c>
      <c r="GK394" s="1">
        <v>205</v>
      </c>
      <c r="GL394" s="1">
        <v>190</v>
      </c>
      <c r="GM394" s="1">
        <v>0</v>
      </c>
      <c r="GN394" s="1">
        <v>396</v>
      </c>
      <c r="GO394" s="1">
        <v>0</v>
      </c>
      <c r="GP394" s="1">
        <v>791</v>
      </c>
      <c r="GQ394" s="1">
        <v>211</v>
      </c>
      <c r="GR394" s="1">
        <v>71</v>
      </c>
      <c r="GS394" s="1">
        <v>0</v>
      </c>
      <c r="GT394" s="1">
        <v>266</v>
      </c>
      <c r="GU394" s="1">
        <v>0</v>
      </c>
      <c r="GV394" s="1">
        <v>548</v>
      </c>
      <c r="GW394" s="1">
        <v>239</v>
      </c>
      <c r="GX394" s="1">
        <v>0</v>
      </c>
      <c r="GY394" s="1">
        <v>0</v>
      </c>
      <c r="GZ394" s="1">
        <v>513</v>
      </c>
      <c r="HA394" s="1">
        <v>0</v>
      </c>
      <c r="HB394" s="1">
        <v>752</v>
      </c>
      <c r="HC394" s="1">
        <v>270</v>
      </c>
      <c r="HD394" s="1">
        <v>119</v>
      </c>
      <c r="HE394" s="1">
        <v>160</v>
      </c>
      <c r="HF394" s="1">
        <v>552</v>
      </c>
      <c r="HG394" s="1">
        <v>2</v>
      </c>
      <c r="HH394" s="1">
        <v>1103</v>
      </c>
      <c r="HI394" s="1">
        <v>289</v>
      </c>
      <c r="HJ394" s="1">
        <v>0</v>
      </c>
      <c r="HK394" s="1">
        <v>717</v>
      </c>
      <c r="HL394" s="1">
        <v>0</v>
      </c>
      <c r="HM394" s="1">
        <v>0</v>
      </c>
      <c r="HN394" s="1">
        <v>1006</v>
      </c>
      <c r="HO394" s="1">
        <v>168</v>
      </c>
      <c r="HP394" s="1">
        <v>28</v>
      </c>
      <c r="HQ394" s="1">
        <v>82</v>
      </c>
      <c r="HR394" s="1">
        <v>218</v>
      </c>
      <c r="HS394" s="1">
        <v>18</v>
      </c>
      <c r="HT394" s="1">
        <v>514</v>
      </c>
      <c r="HU394" s="1">
        <v>76</v>
      </c>
      <c r="HV394" s="1">
        <v>92</v>
      </c>
      <c r="HW394" s="1">
        <v>93</v>
      </c>
      <c r="HX394" s="1">
        <v>260</v>
      </c>
      <c r="HY394" s="1">
        <v>0</v>
      </c>
      <c r="HZ394" s="1">
        <v>521</v>
      </c>
      <c r="IA394" s="1">
        <v>118</v>
      </c>
      <c r="IB394" s="1">
        <v>58</v>
      </c>
      <c r="IC394" s="1">
        <v>109</v>
      </c>
      <c r="ID394" s="1">
        <v>291</v>
      </c>
      <c r="IE394" s="1">
        <v>3</v>
      </c>
      <c r="IF394" s="1">
        <v>579</v>
      </c>
      <c r="IG394" s="1">
        <v>163</v>
      </c>
      <c r="IH394" s="1">
        <v>0</v>
      </c>
      <c r="II394" s="1">
        <v>300</v>
      </c>
      <c r="IJ394" s="1">
        <v>0</v>
      </c>
      <c r="IK394" s="1">
        <v>0</v>
      </c>
      <c r="IL394" s="1">
        <v>463</v>
      </c>
      <c r="IM394" s="26">
        <f>IFERROR(Tableau17[[#This Row],[LDIV]]/Tableau17[[#This Row],[Total général]],"")</f>
        <v>0</v>
      </c>
      <c r="IN394" s="26">
        <f>IFERROR(Tableau17[[#This Row],[LDVC]]/Tableau17[[#This Row],[Total général]],"")</f>
        <v>0</v>
      </c>
      <c r="IO394" s="26">
        <f>IFERROR(Tableau17[[#This Row],[LDVD]]/Tableau17[[#This Row],[Total général]],"")</f>
        <v>4.6065259117082535E-2</v>
      </c>
      <c r="IP394" s="26">
        <f>IFERROR(Tableau17[[#This Row],[LDVG]]/Tableau17[[#This Row],[Total général]],"")</f>
        <v>0.27447216890595011</v>
      </c>
      <c r="IQ394" s="26">
        <f>IFERROR(Tableau17[[#This Row],[LEXD]]/Tableau17[[#This Row],[Total général]],"")</f>
        <v>0</v>
      </c>
      <c r="IR394" s="26">
        <f>IFERROR(Tableau17[[#This Row],[LEXG]]/Tableau17[[#This Row],[Total général]],"")</f>
        <v>2.4952015355086371E-2</v>
      </c>
      <c r="IS394" s="26">
        <f>IFERROR(Tableau17[[#This Row],[LLR]]/Tableau17[[#This Row],[Total général]],"")</f>
        <v>0.13051823416506717</v>
      </c>
      <c r="IT394" s="26">
        <f>IFERROR(Tableau17[[#This Row],[LREM]]/Tableau17[[#This Row],[Total général]],"")</f>
        <v>0.1785028790786948</v>
      </c>
      <c r="IU394" s="26">
        <f>IFERROR(Tableau17[[#This Row],[LRN]]/Tableau17[[#This Row],[Total général]],"")</f>
        <v>0.14587332053742802</v>
      </c>
      <c r="IV394" s="26">
        <f>IFERROR(Tableau17[[#This Row],[LUG]]/Tableau17[[#This Row],[Total général]],"")</f>
        <v>0.14587332053742802</v>
      </c>
      <c r="IW394" s="26">
        <f>IFERROR(Tableau17[[#This Row],[LVEC]]/Tableau17[[#This Row],[Total général]],"")</f>
        <v>5.3742802303262956E-2</v>
      </c>
      <c r="IX394" s="26">
        <f>IFERROR(Tableau17[[#This Row],[2008-T1-LCMD]]/Tableau17[[#This Row],[2008-T1-TOTAL]],"")</f>
        <v>9.4256259204712811E-2</v>
      </c>
      <c r="IY394" s="26">
        <f>IFERROR(Tableau17[[#This Row],[2008-T1-LDVD]]/Tableau17[[#This Row],[2008-T1-TOTAL]],"")</f>
        <v>0</v>
      </c>
      <c r="IZ394" s="26">
        <f>IFERROR(Tableau17[[#This Row],[2008-T1-LEXD]]/Tableau17[[#This Row],[2008-T1-TOTAL]],"")</f>
        <v>0</v>
      </c>
      <c r="JA394" s="26">
        <f>IFERROR(Tableau17[[#This Row],[2008-T1-LEXG]]/Tableau17[[#This Row],[2008-T1-TOTAL]],"")</f>
        <v>4.1237113402061855E-2</v>
      </c>
      <c r="JB394" s="26">
        <f>IFERROR(Tableau17[[#This Row],[2008-T1-LFN]]/Tableau17[[#This Row],[2008-T1-TOTAL]],"")</f>
        <v>8.6892488954344621E-2</v>
      </c>
      <c r="JC394" s="26">
        <f>IFERROR(Tableau17[[#This Row],[2008-T1-LMAJ]]/Tableau17[[#This Row],[2008-T1-TOTAL]],"")</f>
        <v>0.27835051546391754</v>
      </c>
      <c r="JD394" s="26">
        <f>IFERROR(Tableau17[[#This Row],[2008-T1-LUG]]/Tableau17[[#This Row],[2008-T1-TOTAL]],"")</f>
        <v>0.49926362297496318</v>
      </c>
      <c r="JE394" s="26" t="str">
        <f>IFERROR(Tableau17[[#This Row],[2008-T2-LFN]]/Tableau17[[#This Row],[2008-T2-TOTAL]],"")</f>
        <v/>
      </c>
      <c r="JF394" s="26" t="str">
        <f>IFERROR(Tableau17[[#This Row],[2008-T2-LGC]]/Tableau17[[#This Row],[2008-T2-TOTAL]],"")</f>
        <v/>
      </c>
      <c r="JG394" s="26" t="str">
        <f>IFERROR(Tableau17[[#This Row],[2008-T2-LMAJ]]/Tableau17[[#This Row],[2008-T2-TOTAL]],"")</f>
        <v/>
      </c>
      <c r="JH394" s="26" t="str">
        <f>IFERROR(Tableau17[[#This Row],[2008-T2-LUG]]/Tableau17[[#This Row],[2008-T2-TOTAL]],"")</f>
        <v/>
      </c>
      <c r="JI394" s="26">
        <f>IFERROR(Tableau17[[#This Row],[2014-T1-LDIV]]/Tableau17[[#This Row],[2014-T1-TOTAL]],"")</f>
        <v>0</v>
      </c>
      <c r="JJ394" s="26">
        <f>IFERROR(Tableau17[[#This Row],[2014-T1-LDVD]]/Tableau17[[#This Row],[2014-T1-TOTAL]],"")</f>
        <v>0</v>
      </c>
      <c r="JK394" s="26">
        <f>IFERROR(Tableau17[[#This Row],[2014-T1-LDVG]]/Tableau17[[#This Row],[2014-T1-TOTAL]],"")</f>
        <v>9.544787077826726E-2</v>
      </c>
      <c r="JL394" s="26">
        <f>IFERROR(Tableau17[[#This Row],[2014-T1-LEXG]]/Tableau17[[#This Row],[2014-T1-TOTAL]],"")</f>
        <v>7.3421439060205578E-3</v>
      </c>
      <c r="JM394" s="26">
        <f>IFERROR(Tableau17[[#This Row],[2014-T1-LFG]]/Tableau17[[#This Row],[2014-T1-TOTAL]],"")</f>
        <v>0.1013215859030837</v>
      </c>
      <c r="JN394" s="26">
        <f>IFERROR(Tableau17[[#This Row],[2014-T1-LFN]]/Tableau17[[#This Row],[2014-T1-TOTAL]],"")</f>
        <v>0.25403817914831128</v>
      </c>
      <c r="JO394" s="26">
        <f>IFERROR(Tableau17[[#This Row],[2014-T1-LUD]]/Tableau17[[#This Row],[2014-T1-TOTAL]],"")</f>
        <v>0.22760646108663729</v>
      </c>
      <c r="JP394" s="26">
        <f>IFERROR(Tableau17[[#This Row],[2014-T1-LUG]]/Tableau17[[#This Row],[2014-T1-TOTAL]],"")</f>
        <v>0.31424375917767988</v>
      </c>
      <c r="JQ394" s="26">
        <f>IFERROR(Tableau17[[#This Row],[2014-T2-LFN]]/Tableau17[[#This Row],[2014-T2-TOTAL]],"")</f>
        <v>0.25916561314791403</v>
      </c>
      <c r="JR394" s="26">
        <f>IFERROR(Tableau17[[#This Row],[2014-T2-LUD]]/Tableau17[[#This Row],[2014-T2-TOTAL]],"")</f>
        <v>0.24020227560050569</v>
      </c>
      <c r="JS394" s="26">
        <f>IFERROR(Tableau17[[#This Row],[2014-T2-LUG]]/Tableau17[[#This Row],[2014-T2-TOTAL]],"")</f>
        <v>0.50063211125158025</v>
      </c>
      <c r="JT394" s="26">
        <f>IFERROR(Tableau17[[#This Row],[2015-T1-BC-DIV]]/Tableau17[[#This Row],[2015-T1-TOTAL]],"")</f>
        <v>0</v>
      </c>
      <c r="JU394" s="26">
        <f>IFERROR(Tableau17[[#This Row],[2015-T1-BC-DLF]]/Tableau17[[#This Row],[2015-T1-TOTAL]],"")</f>
        <v>4.0145985401459854E-2</v>
      </c>
      <c r="JV394" s="26">
        <f>IFERROR(Tableau17[[#This Row],[2015-T1-BC-DVD]]/Tableau17[[#This Row],[2015-T1-TOTAL]],"")</f>
        <v>0</v>
      </c>
      <c r="JW394" s="26">
        <f>IFERROR(Tableau17[[#This Row],[2015-T1-BC-DVG]]/Tableau17[[#This Row],[2015-T1-TOTAL]],"")</f>
        <v>0.27007299270072993</v>
      </c>
      <c r="JX394" s="26">
        <f>IFERROR(Tableau17[[#This Row],[2015-T1-BC-FG]]/Tableau17[[#This Row],[2015-T1-TOTAL]],"")</f>
        <v>0</v>
      </c>
      <c r="JY394" s="26">
        <f>IFERROR(Tableau17[[#This Row],[2015-T1-BC-FN]]/Tableau17[[#This Row],[2015-T1-TOTAL]],"")</f>
        <v>0.3448905109489051</v>
      </c>
      <c r="JZ394" s="26">
        <f>IFERROR(Tableau17[[#This Row],[2015-T1-BC-MDM]]/Tableau17[[#This Row],[2015-T1-TOTAL]],"")</f>
        <v>0</v>
      </c>
      <c r="KA394" s="26">
        <f>IFERROR(Tableau17[[#This Row],[2015-T1-BC-RDG]]/Tableau17[[#This Row],[2015-T1-TOTAL]],"")</f>
        <v>0</v>
      </c>
      <c r="KB394" s="26">
        <f>IFERROR(Tableau17[[#This Row],[2015-T1-BC-SOC]]/Tableau17[[#This Row],[2015-T1-TOTAL]],"")</f>
        <v>0.21532846715328466</v>
      </c>
      <c r="KC394" s="26">
        <f>IFERROR(Tableau17[[#This Row],[2015-T1-BC-UD]]/Tableau17[[#This Row],[2015-T1-TOTAL]],"")</f>
        <v>0.12956204379562045</v>
      </c>
      <c r="KD394" s="26">
        <f>IFERROR(Tableau17[[#This Row],[2015-T1-BC-UG]]/Tableau17[[#This Row],[2015-T1-TOTAL]],"")</f>
        <v>0</v>
      </c>
      <c r="KE394" s="26">
        <f>IFERROR(Tableau17[[#This Row],[2015-T1-BC-VEC]]/Tableau17[[#This Row],[2015-T1-TOTAL]],"")</f>
        <v>0</v>
      </c>
      <c r="KF394" s="26">
        <f>IFERROR(Tableau17[[#This Row],[2015-T2-BC-DVG]]/Tableau17[[#This Row],[2015-T2-TOTAL]],"")</f>
        <v>0</v>
      </c>
      <c r="KG394" s="26">
        <f>IFERROR(Tableau17[[#This Row],[2015-T2-BC-FN]]/Tableau17[[#This Row],[2015-T2-TOTAL]],"")</f>
        <v>0.31781914893617019</v>
      </c>
      <c r="KH394" s="26">
        <f>IFERROR(Tableau17[[#This Row],[2015-T2-BC-SOC]]/Tableau17[[#This Row],[2015-T2-TOTAL]],"")</f>
        <v>0.68218085106382975</v>
      </c>
      <c r="KI394" s="26">
        <f>IFERROR(Tableau17[[#This Row],[2015-T2-BC-UD]]/Tableau17[[#This Row],[2015-T2-TOTAL]],"")</f>
        <v>0</v>
      </c>
      <c r="KJ394" s="26">
        <f>IFERROR(Tableau17[[#This Row],[2015-T2-BC-UG]]/Tableau17[[#This Row],[2015-T2-TOTAL]],"")</f>
        <v>0</v>
      </c>
      <c r="KK394" s="26">
        <f>IFERROR(Tableau17[[#This Row],[2017 (L)-T1-COM]]/Tableau17[[#This Row],[2017 (L)-T1-TOTAL]],"")</f>
        <v>4.4905008635578586E-2</v>
      </c>
      <c r="KL394" s="26">
        <f>IFERROR(Tableau17[[#This Row],[2017 (L)-T1-DIV]]/Tableau17[[#This Row],[2017 (L)-T1-TOTAL]],"")</f>
        <v>5.1813471502590676E-3</v>
      </c>
      <c r="KM394" s="26">
        <f>IFERROR(Tableau17[[#This Row],[2017 (L)-T1-DLF]]/Tableau17[[#This Row],[2017 (L)-T1-TOTAL]],"")</f>
        <v>1.7271157167530225E-2</v>
      </c>
      <c r="KN394" s="26">
        <f>IFERROR(Tableau17[[#This Row],[2017 (L)-T1-DVD]]/Tableau17[[#This Row],[2017 (L)-T1-TOTAL]],"")</f>
        <v>0</v>
      </c>
      <c r="KO394" s="26">
        <f>IFERROR(Tableau17[[#This Row],[2017 (L)-T1-DVG]]/Tableau17[[#This Row],[2017 (L)-T1-TOTAL]],"")</f>
        <v>3.6269430051813469E-2</v>
      </c>
      <c r="KP394" s="26">
        <f>IFERROR(Tableau17[[#This Row],[2017 (L)-T1-ECO]]/Tableau17[[#This Row],[2017 (L)-T1-TOTAL]],"")</f>
        <v>5.6994818652849742E-2</v>
      </c>
      <c r="KQ394" s="26">
        <f>IFERROR(Tableau17[[#This Row],[2017 (L)-T1-EXD]]/Tableau17[[#This Row],[2017 (L)-T1-TOTAL]],"")</f>
        <v>0</v>
      </c>
      <c r="KR394" s="26">
        <f>IFERROR(Tableau17[[#This Row],[2017 (L)-T1-EXG]]/Tableau17[[#This Row],[2017 (L)-T1-TOTAL]],"")</f>
        <v>1.5544041450777202E-2</v>
      </c>
      <c r="KS394" s="26">
        <f>IFERROR(Tableau17[[#This Row],[2017 (L)-T1-FI]]/Tableau17[[#This Row],[2017 (L)-T1-TOTAL]],"")</f>
        <v>0.17443868739205526</v>
      </c>
      <c r="KT394" s="26">
        <f>IFERROR(Tableau17[[#This Row],[2017 (L)-T1-FN]]/Tableau17[[#This Row],[2017 (L)-T1-TOTAL]],"")</f>
        <v>0.18652849740932642</v>
      </c>
      <c r="KU394" s="26">
        <f>IFERROR(Tableau17[[#This Row],[2017 (L)-T1-LR]]/Tableau17[[#This Row],[2017 (L)-T1-TOTAL]],"")</f>
        <v>0</v>
      </c>
      <c r="KV394" s="26">
        <f>IFERROR(Tableau17[[#This Row],[2017 (L)-T1-MDM]]/Tableau17[[#This Row],[2017 (L)-T1-TOTAL]],"")</f>
        <v>0</v>
      </c>
      <c r="KW394" s="26">
        <f>IFERROR(Tableau17[[#This Row],[2017 (L)-T1-RDG]]/Tableau17[[#This Row],[2017 (L)-T1-TOTAL]],"")</f>
        <v>0</v>
      </c>
      <c r="KX394" s="26">
        <f>IFERROR(Tableau17[[#This Row],[2017 (L)-T1-REG]]/Tableau17[[#This Row],[2017 (L)-T1-TOTAL]],"")</f>
        <v>0</v>
      </c>
      <c r="KY394" s="26">
        <f>IFERROR(Tableau17[[#This Row],[2017 (L)-T1-REM]]/Tableau17[[#This Row],[2017 (L)-T1-TOTAL]],"")</f>
        <v>0.18825561312607944</v>
      </c>
      <c r="KZ394" s="26">
        <f>IFERROR(Tableau17[[#This Row],[2017 (L)-T1-SOC]]/Tableau17[[#This Row],[2017 (L)-T1-TOTAL]],"")</f>
        <v>0.17443868739205526</v>
      </c>
      <c r="LA394" s="26">
        <f>IFERROR(Tableau17[[#This Row],[2017 (L)-T1-UDI]]/Tableau17[[#This Row],[2017 (L)-T1-TOTAL]],"")</f>
        <v>0.1001727115716753</v>
      </c>
      <c r="LB394" s="26">
        <f>IFERROR(Tableau17[[#This Row],[2017 (L)-T2-FI]]/Tableau17[[#This Row],[2017 (L)-T2-TOTAL]],"")</f>
        <v>0</v>
      </c>
      <c r="LC394" s="26">
        <f>IFERROR(Tableau17[[#This Row],[2017 (L)-T2-FN]]/Tableau17[[#This Row],[2017 (L)-T2-TOTAL]],"")</f>
        <v>0.35205183585313177</v>
      </c>
      <c r="LD394" s="26">
        <f>IFERROR(Tableau17[[#This Row],[2017 (L)-T2-LR]]/Tableau17[[#This Row],[2017 (L)-T2-TOTAL]],"")</f>
        <v>0</v>
      </c>
      <c r="LE394" s="26">
        <f>IFERROR(Tableau17[[#This Row],[2017 (L)-T2-MDM]]/Tableau17[[#This Row],[2017 (L)-T2-TOTAL]],"")</f>
        <v>0</v>
      </c>
      <c r="LF394" s="26">
        <f>IFERROR(Tableau17[[#This Row],[2017 (L)-T2-REM]]/Tableau17[[#This Row],[2017 (L)-T2-TOTAL]],"")</f>
        <v>0.64794816414686829</v>
      </c>
      <c r="LG394" s="26">
        <f>IFERROR(Tableau17[[#This Row],[2017-T1-ARTHAUD Nathalie]]/Tableau17[[#This Row],[2017-T1-TOTAL]],"")</f>
        <v>6.3463281958295557E-3</v>
      </c>
      <c r="LH394" s="26">
        <f>IFERROR(Tableau17[[#This Row],[2017-T1-ASSELINEAU Fran]]/Tableau17[[#This Row],[2017-T1-TOTAL]],"")</f>
        <v>9.9728014505893019E-3</v>
      </c>
      <c r="LI394" s="26">
        <f>IFERROR(Tableau17[[#This Row],[2017-T1-CHEMINADE Jacques]]/Tableau17[[#This Row],[2017-T1-TOTAL]],"")</f>
        <v>9.0661831368993653E-4</v>
      </c>
      <c r="LJ394" s="26">
        <f>IFERROR(Tableau17[[#This Row],[2017-T1-DUPONT-AIGNAN Nicolas]]/Tableau17[[#This Row],[2017-T1-TOTAL]],"")</f>
        <v>1.3599274705349048E-2</v>
      </c>
      <c r="LK394" s="26">
        <f>IFERROR(Tableau17[[#This Row],[2017-T1-FILLON Fran]]/Tableau17[[#This Row],[2017-T1-TOTAL]],"")</f>
        <v>0.10788757932910245</v>
      </c>
      <c r="LL394" s="26">
        <f>IFERROR(Tableau17[[#This Row],[2017-T1-HAMON Beno]]/Tableau17[[#This Row],[2017-T1-TOTAL]],"")</f>
        <v>5.5303717135086132E-2</v>
      </c>
      <c r="LM394" s="26">
        <f>IFERROR(Tableau17[[#This Row],[2017-T1-LASSALLE Jean]]/Tableau17[[#This Row],[2017-T1-TOTAL]],"")</f>
        <v>1.8132366273798731E-3</v>
      </c>
      <c r="LN394" s="26">
        <f>IFERROR(Tableau17[[#This Row],[2017-T1-LE PEN Marine]]/Tableau17[[#This Row],[2017-T1-TOTAL]],"")</f>
        <v>0.22030825022665457</v>
      </c>
      <c r="LO394" s="26">
        <f>IFERROR(Tableau17[[#This Row],[2017-T1-M Jean-Luc]]/Tableau17[[#This Row],[2017-T1-TOTAL]],"")</f>
        <v>0.43336355394378967</v>
      </c>
      <c r="LP394" s="26">
        <f>IFERROR(Tableau17[[#This Row],[2017-T1-MACRON Emmanuel]]/Tableau17[[#This Row],[2017-T1-TOTAL]],"")</f>
        <v>0.14505893019038985</v>
      </c>
      <c r="LQ394" s="26">
        <f>IFERROR(Tableau17[[#This Row],[2017-T1-POUTOU Philippe]]/Tableau17[[#This Row],[2017-T1-TOTAL]],"")</f>
        <v>5.4397098821396192E-3</v>
      </c>
      <c r="LR394" s="26">
        <f>IFERROR(Tableau17[[#This Row],[2017-T2-LE PEN Marine]]/Tableau17[[#This Row],[2017-T2-TOTAL]],"")</f>
        <v>0.28727634194831014</v>
      </c>
      <c r="LS394" s="26">
        <f>IFERROR(Tableau17[[#This Row],[2017-T2-MACRON Emmanuel]]/Tableau17[[#This Row],[2017-T2-TOTAL]],"")</f>
        <v>0.71272365805168991</v>
      </c>
      <c r="LT394" s="26">
        <f>IFERROR(Tableau17[[#This Row],[2019-T1-ALEXANDRE Audric]]/Tableau17[[#This Row],[2019-T1-TOTAL]],"")</f>
        <v>0</v>
      </c>
      <c r="LU394" s="26">
        <f>IFERROR(Tableau17[[#This Row],[2019-T1-ARTHAUD Nathalie]]/Tableau17[[#This Row],[2019-T1-TOTAL]],"")</f>
        <v>3.9447731755424065E-3</v>
      </c>
      <c r="LV394" s="26">
        <f>IFERROR(Tableau17[[#This Row],[2019-T1-ASSELINEAU François]]/Tableau17[[#This Row],[2019-T1-TOTAL]],"")</f>
        <v>1.1834319526627219E-2</v>
      </c>
      <c r="LW394" s="26">
        <f>IFERROR(Tableau17[[#This Row],[2019-T1-AUBRY Manon]]/Tableau17[[#This Row],[2019-T1-TOTAL]],"")</f>
        <v>0.17948717948717949</v>
      </c>
      <c r="LX394" s="26">
        <f>IFERROR(Tableau17[[#This Row],[2019-T1-AZERGUI Nagib]]/Tableau17[[#This Row],[2019-T1-TOTAL]],"")</f>
        <v>1.7751479289940829E-2</v>
      </c>
      <c r="LY394" s="26">
        <f>IFERROR(Tableau17[[#This Row],[2019-T1-BARDELLA Jordan]]/Tableau17[[#This Row],[2019-T1-TOTAL]],"")</f>
        <v>0.28796844181459569</v>
      </c>
      <c r="LZ394" s="26">
        <f>IFERROR(Tableau17[[#This Row],[2019-T1-BELLAMY François-Xavier]]/Tableau17[[#This Row],[2019-T1-TOTAL]],"")</f>
        <v>4.7337278106508875E-2</v>
      </c>
      <c r="MA394" s="26">
        <f>IFERROR(Tableau17[[#This Row],[2019-T1-BIDOU Olivier]]/Tableau17[[#This Row],[2019-T1-TOTAL]],"")</f>
        <v>0</v>
      </c>
      <c r="MB394" s="26">
        <f>IFERROR(Tableau17[[#This Row],[2019-T1-BOURG Dominique]]/Tableau17[[#This Row],[2019-T1-TOTAL]],"")</f>
        <v>7.889546351084813E-3</v>
      </c>
      <c r="MC394" s="26">
        <f>IFERROR(Tableau17[[#This Row],[2019-T1-BROSSAT Ian]]/Tableau17[[#This Row],[2019-T1-TOTAL]],"")</f>
        <v>3.5502958579881658E-2</v>
      </c>
      <c r="MD394" s="26">
        <f>IFERROR(Tableau17[[#This Row],[2019-T1-CAILLAUD Sophie]]/Tableau17[[#This Row],[2019-T1-TOTAL]],"")</f>
        <v>0</v>
      </c>
      <c r="ME394" s="26">
        <f>IFERROR(Tableau17[[#This Row],[2019-T1-CAMUS Renaud]]/Tableau17[[#This Row],[2019-T1-TOTAL]],"")</f>
        <v>0</v>
      </c>
      <c r="MF394" s="26">
        <f>IFERROR(Tableau17[[#This Row],[2019-T1-CHALENÇON Christophe]]/Tableau17[[#This Row],[2019-T1-TOTAL]],"")</f>
        <v>0</v>
      </c>
      <c r="MG394" s="26">
        <f>IFERROR(Tableau17[[#This Row],[2019-T1-CORBET Cathy Denise Ginette]]/Tableau17[[#This Row],[2019-T1-TOTAL]],"")</f>
        <v>0</v>
      </c>
      <c r="MH394" s="26">
        <f>IFERROR(Tableau17[[#This Row],[2019-T1-DE PREVOISIN Robert]]/Tableau17[[#This Row],[2019-T1-TOTAL]],"")</f>
        <v>0</v>
      </c>
      <c r="MI394" s="26">
        <f>IFERROR(Tableau17[[#This Row],[2019-T1-DELFEL Thérèse]]/Tableau17[[#This Row],[2019-T1-TOTAL]],"")</f>
        <v>0</v>
      </c>
      <c r="MJ394" s="26">
        <f>IFERROR(Tableau17[[#This Row],[2019-T1-DIEUMEGARD Pierre]]/Tableau17[[#This Row],[2019-T1-TOTAL]],"")</f>
        <v>0</v>
      </c>
      <c r="MK394" s="26">
        <f>IFERROR(Tableau17[[#This Row],[2019-T1-DUPONT-AIGNAN Nicolas]]/Tableau17[[#This Row],[2019-T1-TOTAL]],"")</f>
        <v>2.7613412228796843E-2</v>
      </c>
      <c r="ML394" s="26">
        <f>IFERROR(Tableau17[[#This Row],[2019-T1-GERNIGON Yves]]/Tableau17[[#This Row],[2019-T1-TOTAL]],"")</f>
        <v>0</v>
      </c>
      <c r="MM394" s="26">
        <f>IFERROR(Tableau17[[#This Row],[2019-T1-GLUCKSMANN Raphaël]]/Tableau17[[#This Row],[2019-T1-TOTAL]],"")</f>
        <v>4.5364891518737675E-2</v>
      </c>
      <c r="MN394" s="26">
        <f>IFERROR(Tableau17[[#This Row],[2019-T1-HAMON Benoît]]/Tableau17[[#This Row],[2019-T1-TOTAL]],"")</f>
        <v>7.1005917159763315E-2</v>
      </c>
      <c r="MO394" s="26">
        <f>IFERROR(Tableau17[[#This Row],[2019-T1-HELGEN Gilles]]/Tableau17[[#This Row],[2019-T1-TOTAL]],"")</f>
        <v>0</v>
      </c>
      <c r="MP394" s="26">
        <f>IFERROR(Tableau17[[#This Row],[2019-T1-JADOT Yannick]]/Tableau17[[#This Row],[2019-T1-TOTAL]],"")</f>
        <v>9.4674556213017749E-2</v>
      </c>
      <c r="MQ394" s="26">
        <f>IFERROR(Tableau17[[#This Row],[2019-T1-LAGARDE Jean-Christophe]]/Tableau17[[#This Row],[2019-T1-TOTAL]],"")</f>
        <v>7.889546351084813E-3</v>
      </c>
      <c r="MR394" s="26">
        <f>IFERROR(Tableau17[[#This Row],[2019-T1-LALANNE Francis]]/Tableau17[[#This Row],[2019-T1-TOTAL]],"")</f>
        <v>0</v>
      </c>
      <c r="MS394" s="26">
        <f>IFERROR(Tableau17[[#This Row],[2019-T1-LOISEAU Nathalie]]/Tableau17[[#This Row],[2019-T1-TOTAL]],"")</f>
        <v>0.16173570019723865</v>
      </c>
      <c r="MT394" s="26">
        <f>IFERROR(Tableau17[[#This Row],[2019-T1-MARIE Florie]]/Tableau17[[#This Row],[2019-T1-TOTAL]],"")</f>
        <v>0</v>
      </c>
      <c r="MU394" s="26">
        <f>IFERROR(Tableau17[[#This Row],[2008-T1-MACROEXTRDROITE]]/Tableau17[[#This Row],[2008-T1-MACROTOTALE]],"")</f>
        <v>8.6892488954344621E-2</v>
      </c>
      <c r="MV394" s="26">
        <f>IFERROR(Tableau17[[#This Row],[2008-T1-MACRODROITE]]/Tableau17[[#This Row],[2008-T1-MACROTOTALE]],"")</f>
        <v>0.37260677466863035</v>
      </c>
      <c r="MW394" s="26">
        <f>IFERROR(Tableau17[[#This Row],[2008-T1-MACROCENTRE]]/Tableau17[[#This Row],[2008-T1-MACROTOTALE]],"")</f>
        <v>0</v>
      </c>
      <c r="MX394" s="26">
        <f>IFERROR(Tableau17[[#This Row],[2008-T1-MACROGAUCHE]]/Tableau17[[#This Row],[2008-T1-MACROTOTALE]],"")</f>
        <v>0.540500736377025</v>
      </c>
      <c r="MY394" s="26">
        <f>IFERROR(Tableau17[[#This Row],[2008-T1-MACROAUTRE]]/Tableau17[[#This Row],[2008-T1-MACROTOTALE]],"")</f>
        <v>0</v>
      </c>
      <c r="MZ394" s="26" t="str">
        <f>IFERROR(Tableau17[[#This Row],[2008-T2-MACROEXTRDROITE]]/Tableau17[[#This Row],[2008-T2-MACROTOTALE]],"")</f>
        <v/>
      </c>
      <c r="NA394" s="26" t="str">
        <f>IFERROR(Tableau17[[#This Row],[2008-T2-MACRODROITE]]/Tableau17[[#This Row],[2008-T2-MACROTOTALE]],"")</f>
        <v/>
      </c>
      <c r="NB394" s="26" t="str">
        <f>IFERROR(Tableau17[[#This Row],[2008-T2-MACROCENTRE]]/Tableau17[[#This Row],[2008-T2-MACROTOTALE]],"")</f>
        <v/>
      </c>
      <c r="NC394" s="26" t="str">
        <f>IFERROR(Tableau17[[#This Row],[2008-T2-MACROGAUCHE]]/Tableau17[[#This Row],[2008-T2-MACROTOTALE]],"")</f>
        <v/>
      </c>
      <c r="ND394" s="26" t="str">
        <f>IFERROR(Tableau17[[#This Row],[2008-T2-MACROAUTRE]]/Tableau17[[#This Row],[2008-T2-MACROTOTALE]],"")</f>
        <v/>
      </c>
      <c r="NE394" s="26">
        <f>IFERROR(Tableau17[[#This Row],[2014-T1-MACROEXTRDROITE]]/Tableau17[[#This Row],[2014-T1-MACROTOTALE]],"")</f>
        <v>0.25403817914831128</v>
      </c>
      <c r="NF394" s="26">
        <f>IFERROR(Tableau17[[#This Row],[2014-T1-MACRODROITE]]/Tableau17[[#This Row],[2014-T1-MACROTOTALE]],"")</f>
        <v>0.22760646108663729</v>
      </c>
      <c r="NG394" s="26">
        <f>IFERROR(Tableau17[[#This Row],[2014-T1-MACROCENTRE]]/Tableau17[[#This Row],[2014-T1-MACROTOTALE]],"")</f>
        <v>0</v>
      </c>
      <c r="NH394" s="26">
        <f>IFERROR(Tableau17[[#This Row],[2014-T1-MACROGAUCHE]]/Tableau17[[#This Row],[2014-T1-MACROTOTALE]],"")</f>
        <v>0.51835535976505143</v>
      </c>
      <c r="NI394" s="26">
        <f>IFERROR(Tableau17[[#This Row],[2014-T1-MACROAUTRE]]/Tableau17[[#This Row],[2014-T1-MACROTOTALE]],"")</f>
        <v>0</v>
      </c>
      <c r="NJ394" s="26">
        <f>IFERROR(Tableau17[[#This Row],[2014-T2-MACROEXTRDROITE]]/Tableau17[[#This Row],[2014-T2-MACROTOTALE]],"")</f>
        <v>0.25916561314791403</v>
      </c>
      <c r="NK394" s="26">
        <f>IFERROR(Tableau17[[#This Row],[2014-T2-MACRODROITE]]/Tableau17[[#This Row],[2014-T2-MACROTOTALE]],"")</f>
        <v>0.24020227560050569</v>
      </c>
      <c r="NL394" s="26">
        <f>IFERROR(Tableau17[[#This Row],[2014-T2-MACROCENTRE]]/Tableau17[[#This Row],[2014-T2-MACROTOTALE]],"")</f>
        <v>0</v>
      </c>
      <c r="NM394" s="26">
        <f>IFERROR(Tableau17[[#This Row],[2014-T2-MACROGAUCHE]]/Tableau17[[#This Row],[2014-T2-MACROTOTALE]],"")</f>
        <v>0.50063211125158025</v>
      </c>
      <c r="NN394" s="26">
        <f>IFERROR(Tableau17[[#This Row],[2014-T2-MACROAUTRE]]/Tableau17[[#This Row],[2014-T2-MACROTOTALE]],"")</f>
        <v>0</v>
      </c>
      <c r="NO394" s="26">
        <f>IFERROR( Tableau17[[#This Row],[2015-T1-MACROEXTRDROITE]]/Tableau17[[#This Row],[2015-T1-MACROTOTALE]],"")</f>
        <v>0.38503649635036497</v>
      </c>
      <c r="NP394" s="26">
        <f>IFERROR(Tableau17[[#This Row],[2015-T1-MACRODROITE]]/Tableau17[[#This Row],[2015-T1-MACROTOTALE]],"")</f>
        <v>0.12956204379562045</v>
      </c>
      <c r="NQ394" s="26">
        <f>IFERROR(Tableau17[[#This Row],[2015-T1-MACROCENTRE]]/Tableau17[[#This Row],[2015-T1-MACROTOTALE]],"")</f>
        <v>0</v>
      </c>
      <c r="NR394" s="26">
        <f>IFERROR(Tableau17[[#This Row],[2015-T1-MACROGAUCHE]]/Tableau17[[#This Row],[2015-T1-MACROTOTALE]],"")</f>
        <v>0.48540145985401462</v>
      </c>
      <c r="NS394" s="26">
        <f>IFERROR(Tableau17[[#This Row],[2015-T1-MACROAUTRE]]/Tableau17[[#This Row],[2015-T1-MACROTOTALE]],"")</f>
        <v>0</v>
      </c>
      <c r="NT394" s="26">
        <f>IFERROR(Tableau17[[#This Row],[2015-T2-MACROEXTRDROITE]]/Tableau17[[#This Row],[2015-T2-MACROTOTALE]],"")</f>
        <v>0.31781914893617019</v>
      </c>
      <c r="NU394" s="26">
        <f>IFERROR(Tableau17[[#This Row],[2015-T2-MACRODROITE]]/Tableau17[[#This Row],[2015-T2-MACROTOTALE]],"")</f>
        <v>0</v>
      </c>
      <c r="NV394" s="26">
        <f>IFERROR(Tableau17[[#This Row],[2015-T2-MACROCENTRE]]/Tableau17[[#This Row],[2015-T2-MACROTOTALE]],"")</f>
        <v>0</v>
      </c>
      <c r="NW394" s="26">
        <f>IFERROR(Tableau17[[#This Row],[2015-T2-MACROGAUCHE]]/Tableau17[[#This Row],[2015-T2-MACROTOTALE]],"")</f>
        <v>0.68218085106382975</v>
      </c>
      <c r="NX394" s="26">
        <f>IFERROR(Tableau17[[#This Row],[2015-T2-MACROAUTRE]]/Tableau17[[#This Row],[2015-T2-MACROTOTALE]],"")</f>
        <v>0</v>
      </c>
      <c r="NY394" s="26">
        <f>IFERROR(Tableau17[[#This Row],[2017-T1-MACROEXTRDROITE]]/Tableau17[[#This Row],[2017-T1-MACROTOTALE]],"")</f>
        <v>0.24478694469628287</v>
      </c>
      <c r="NZ394" s="26">
        <f>IFERROR(Tableau17[[#This Row],[2017-T1-MACRODROITE]]/Tableau17[[#This Row],[2017-T1-MACROTOTALE]],"")</f>
        <v>0.10788757932910245</v>
      </c>
      <c r="OA394" s="26">
        <f>IFERROR(Tableau17[[#This Row],[2017-T1-MACROCENTRE]]/Tableau17[[#This Row],[2017-T1-MACROTOTALE]],"")</f>
        <v>0.14505893019038985</v>
      </c>
      <c r="OB394" s="26">
        <f>IFERROR(Tableau17[[#This Row],[2017-T1-MACROGAUCHE]]/Tableau17[[#This Row],[2017-T1-MACROTOTALE]],"")</f>
        <v>0.50045330915684494</v>
      </c>
      <c r="OC394" s="26">
        <f>IFERROR(Tableau17[[#This Row],[2017-T1-MACROAUTRE]]/Tableau17[[#This Row],[2017-T1-MACROTOTALE]],"")</f>
        <v>1.8132366273798731E-3</v>
      </c>
      <c r="OD394" s="26">
        <f>IFERROR(Tableau17[[#This Row],[2017-T2-MACROEXTRDROITE]]/Tableau17[[#This Row],[2017-T2-MACROTOTALE]],"")</f>
        <v>0.28727634194831014</v>
      </c>
      <c r="OE394" s="26">
        <f>IFERROR(Tableau17[[#This Row],[2017-T2-MACRODROITE]]/Tableau17[[#This Row],[2017-T2-MACROTOTALE]],"")</f>
        <v>0</v>
      </c>
      <c r="OF394" s="26">
        <f>IFERROR(Tableau17[[#This Row],[2017-T2-MACROCENTRE]]/Tableau17[[#This Row],[2017-T2-MACROTOTALE]],"")</f>
        <v>0.71272365805168991</v>
      </c>
      <c r="OG394" s="26">
        <f>IFERROR(Tableau17[[#This Row],[2017-T2-MACROGAUCHE]]/Tableau17[[#This Row],[2017-T2-MACROTOTALE]],"")</f>
        <v>0</v>
      </c>
      <c r="OH394" s="26">
        <f>IFERROR(Tableau17[[#This Row],[2017-T2-MACROAUTRE]]/Tableau17[[#This Row],[2017-T2-MACROTOTALE]],"")</f>
        <v>0</v>
      </c>
      <c r="OI394" s="26">
        <f>IFERROR(Tableau17[[#This Row],[2019-T1-MACROEXTRDROITE]]/Tableau17[[#This Row],[2019-T1-MACROTOTALE]],"")</f>
        <v>0.32684824902723736</v>
      </c>
      <c r="OJ394" s="26">
        <f>IFERROR(Tableau17[[#This Row],[2019-T1-MACRODROITE]]/Tableau17[[#This Row],[2019-T1-MACROTOTALE]],"")</f>
        <v>5.4474708171206226E-2</v>
      </c>
      <c r="OK394" s="26">
        <f>IFERROR(Tableau17[[#This Row],[2019-T1-MACROCENTRE]]/Tableau17[[#This Row],[2019-T1-MACROTOTALE]],"")</f>
        <v>0.15953307392996108</v>
      </c>
      <c r="OL394" s="26">
        <f>IFERROR(Tableau17[[#This Row],[2019-T1-MACROGAUCHE]]/Tableau17[[#This Row],[2019-T1-MACROTOTALE]],"")</f>
        <v>0.42412451361867703</v>
      </c>
      <c r="OM394" s="26">
        <f>IFERROR(Tableau17[[#This Row],[2019-T1-MACROAUTRE]]/Tableau17[[#This Row],[2019-T1-MACROTOTALE]],"")</f>
        <v>3.5019455252918288E-2</v>
      </c>
      <c r="ON394" s="26">
        <f>IFERROR(Tableau17[[#This Row],[2020-T1-MACROEXTRDROITE]]/Tableau17[[#This Row],[2020-T1-MACROTOTALE]],"")</f>
        <v>0.14587332053742802</v>
      </c>
      <c r="OO394" s="26">
        <f>IFERROR(Tableau17[[#This Row],[2020-T1-MACRODROITE]]/Tableau17[[#This Row],[2020-T1-MACROTOTALE]],"")</f>
        <v>0.1765834932821497</v>
      </c>
      <c r="OP394" s="26">
        <f>IFERROR(Tableau17[[#This Row],[2020-T1-MACROCENTRE]]/Tableau17[[#This Row],[2020-T1-MACROTOTALE]],"")</f>
        <v>0.1785028790786948</v>
      </c>
      <c r="OQ394" s="26">
        <f>IFERROR(Tableau17[[#This Row],[2020-T1-MACROGAUCHE]]/Tableau17[[#This Row],[2020-T1-MACROTOTALE]],"")</f>
        <v>0.49904030710172742</v>
      </c>
      <c r="OR394" s="26">
        <f>IFERROR(Tableau17[[#This Row],[2020-T1-MACROAUTRE]]/Tableau17[[#This Row],[2020-T1-MACROTOTALE]],"")</f>
        <v>0</v>
      </c>
      <c r="OS394" s="26">
        <f>IFERROR(Tableau17[[#This Row],[2017 (L)-T1-MACROEXTRDROITE]]/Tableau17[[#This Row],[2017 (L)-T1-MACROTOTALE]],"")</f>
        <v>0.20379965457685664</v>
      </c>
      <c r="OT394" s="26">
        <f>IFERROR(Tableau17[[#This Row],[2017 (L)-T1-MACRODROITE]]/Tableau17[[#This Row],[2017 (L)-T1-MACROTOTALE]],"")</f>
        <v>0.1001727115716753</v>
      </c>
      <c r="OU394" s="26">
        <f>IFERROR(Tableau17[[#This Row],[2017 (L)-T1-MACROCENTRE]]/Tableau17[[#This Row],[2017 (L)-T1-MACROTOTALE]],"")</f>
        <v>0.18825561312607944</v>
      </c>
      <c r="OV394" s="26">
        <f>IFERROR(Tableau17[[#This Row],[2017 (L)-T1-MACROGAUCHE]]/Tableau17[[#This Row],[2017 (L)-T1-MACROTOTALE]],"")</f>
        <v>0.50259067357512954</v>
      </c>
      <c r="OW394" s="26">
        <f>IFERROR(Tableau17[[#This Row],[2017 (L)-T1-MACROAUTRE]]/Tableau17[[#This Row],[2017 (L)-T1-MACROTOTALE]],"")</f>
        <v>5.1813471502590676E-3</v>
      </c>
      <c r="OX394" s="26">
        <f>IFERROR(Tableau17[[#This Row],[2017 (L)-T2-MACROEXTRDROITE]]/Tableau17[[#This Row],[2017 (L)-T2-MACROTOTALE]],"")</f>
        <v>0.35205183585313177</v>
      </c>
      <c r="OY394" s="26">
        <f>IFERROR(Tableau17[[#This Row],[2017 (L)-T2-MACRODROITE]]/Tableau17[[#This Row],[2017 (L)-T2-MACROTOTALE]],"")</f>
        <v>0</v>
      </c>
      <c r="OZ394" s="26">
        <f>IFERROR(Tableau17[[#This Row],[2017 (L)-T2-MACROCENTRE]]/Tableau17[[#This Row],[2017 (L)-T2-MACROTOTALE]],"")</f>
        <v>0.64794816414686829</v>
      </c>
      <c r="PA394" s="26">
        <f>IFERROR(Tableau17[[#This Row],[2017 (L)-T2-MACROGAUCHE]]/Tableau17[[#This Row],[2017 (L)-T2-MACROTOTALE]],"")</f>
        <v>0</v>
      </c>
      <c r="PB394" s="26">
        <f>IFERROR(Tableau17[[#This Row],[2017 (L)-T2-MACROAUTRE]]/Tableau17[[#This Row],[2017 (L)-T2-MACROTOTALE]],"")</f>
        <v>0</v>
      </c>
      <c r="PC394" s="26">
        <f>IFERROR(Tableau17[[#This Row],[2008_T1_PROCUS]]/Tableau17[[#This Row],[2008_T1_INSCRITS]],0)</f>
        <v>4.608294930875576E-3</v>
      </c>
      <c r="PD394" s="26">
        <f>IFERROR(Tableau17[[#This Row],[2008_T2_PROCUS]]/Tableau17[[#This Row],[2008_T2_INSCRITS]],0)</f>
        <v>0</v>
      </c>
      <c r="PE394" s="26">
        <f>Tableau17[[#This Row],[2014_T1_PROCUS]]/Tableau17[[#This Row],[2014_T1_INSCRITS]]</f>
        <v>3.9551746868820041E-3</v>
      </c>
      <c r="PF394" s="26">
        <f>IFERROR(Tableau17[[#This Row],[2014_T2_PROCUS]]/Tableau17[[#This Row],[2014_T2_INSCRITS]],0)</f>
        <v>5.2735662491760048E-3</v>
      </c>
    </row>
    <row r="395" spans="1:422" hidden="1" x14ac:dyDescent="0.2">
      <c r="A395" s="1">
        <v>7</v>
      </c>
      <c r="B395" s="1" t="s">
        <v>474</v>
      </c>
      <c r="C395" s="1" t="s">
        <v>478</v>
      </c>
      <c r="D395" s="1" t="s">
        <v>478</v>
      </c>
      <c r="E395" s="1">
        <v>1338</v>
      </c>
      <c r="F395" s="1">
        <v>5.4188039999999997</v>
      </c>
      <c r="G395" s="1">
        <v>43.327987</v>
      </c>
      <c r="H395" s="3">
        <v>1466</v>
      </c>
      <c r="I395" s="3">
        <v>358</v>
      </c>
      <c r="J395" s="1">
        <v>3</v>
      </c>
      <c r="L395" s="1">
        <v>49</v>
      </c>
      <c r="M395" s="1">
        <v>27</v>
      </c>
      <c r="O395" s="1">
        <v>2</v>
      </c>
      <c r="P395" s="1">
        <v>77</v>
      </c>
      <c r="Q395" s="1">
        <v>19</v>
      </c>
      <c r="R395" s="1">
        <v>151</v>
      </c>
      <c r="S395" s="1">
        <v>59</v>
      </c>
      <c r="T395" s="1">
        <v>38</v>
      </c>
      <c r="U395" s="1">
        <v>425</v>
      </c>
      <c r="V395" s="1">
        <v>1524</v>
      </c>
      <c r="W395" s="1">
        <v>831</v>
      </c>
      <c r="X395" s="1">
        <v>6</v>
      </c>
      <c r="Y395" s="2">
        <v>0.54527559000000003</v>
      </c>
      <c r="Z395" s="1">
        <v>1524</v>
      </c>
      <c r="AA395" s="1">
        <v>950</v>
      </c>
      <c r="AB395" s="1">
        <v>20</v>
      </c>
      <c r="AC395" s="2">
        <v>0.62335958000000002</v>
      </c>
      <c r="AD395" s="1">
        <v>1466</v>
      </c>
      <c r="AE395" s="1">
        <v>441</v>
      </c>
      <c r="AF395" s="2">
        <v>0.30081855000000002</v>
      </c>
      <c r="AG395" s="1">
        <f t="shared" si="6"/>
        <v>358</v>
      </c>
      <c r="AH395" s="1">
        <v>1341</v>
      </c>
      <c r="AI395" s="1">
        <v>766</v>
      </c>
      <c r="AJ395" s="1">
        <v>19</v>
      </c>
      <c r="AK395" s="2">
        <v>0.57121551000000004</v>
      </c>
      <c r="AL395" s="1">
        <v>1341</v>
      </c>
      <c r="AM395" s="1">
        <v>847</v>
      </c>
      <c r="AN395" s="1">
        <v>27</v>
      </c>
      <c r="AO395" s="2">
        <v>0.63161820000000002</v>
      </c>
      <c r="AP395" s="1">
        <v>1534</v>
      </c>
      <c r="AQ395" s="1">
        <v>735</v>
      </c>
      <c r="AR395" s="2">
        <v>0.4791395</v>
      </c>
      <c r="AS395" s="1">
        <v>1534</v>
      </c>
      <c r="AT395" s="1">
        <v>772</v>
      </c>
      <c r="AU395" s="2">
        <v>0.50325945000000005</v>
      </c>
      <c r="AV395" s="1">
        <v>1457</v>
      </c>
      <c r="AW395" s="1">
        <v>607</v>
      </c>
      <c r="AX395" s="2">
        <v>0.41660946999999998</v>
      </c>
      <c r="AY395" s="1">
        <v>1457</v>
      </c>
      <c r="AZ395" s="1">
        <v>552</v>
      </c>
      <c r="BA395" s="2">
        <v>0.37886067000000001</v>
      </c>
      <c r="BB395" s="1">
        <v>1458</v>
      </c>
      <c r="BC395" s="1">
        <v>1069</v>
      </c>
      <c r="BD395" s="2">
        <v>0.73319615999999999</v>
      </c>
      <c r="BE395" s="1">
        <v>1458</v>
      </c>
      <c r="BF395" s="1">
        <v>1032</v>
      </c>
      <c r="BG395" s="2">
        <v>0.70781892999999996</v>
      </c>
      <c r="BH395" s="1">
        <v>1472</v>
      </c>
      <c r="BI395" s="1">
        <v>618</v>
      </c>
      <c r="BJ395" s="2">
        <v>0.41983695999999998</v>
      </c>
      <c r="BK395" s="1">
        <v>34</v>
      </c>
      <c r="BL395" s="1">
        <v>10</v>
      </c>
      <c r="BN395" s="1">
        <v>37</v>
      </c>
      <c r="BO395" s="1">
        <v>68</v>
      </c>
      <c r="BP395" s="1">
        <v>248</v>
      </c>
      <c r="BQ395" s="1">
        <v>342</v>
      </c>
      <c r="BR395" s="1">
        <v>739</v>
      </c>
      <c r="BS395" s="1">
        <v>57</v>
      </c>
      <c r="BU395" s="1">
        <v>325</v>
      </c>
      <c r="BV395" s="1">
        <v>449</v>
      </c>
      <c r="BW395" s="1">
        <v>831</v>
      </c>
      <c r="BZ395" s="1">
        <v>73</v>
      </c>
      <c r="CA395" s="1">
        <v>5</v>
      </c>
      <c r="CB395" s="1">
        <v>53</v>
      </c>
      <c r="CC395" s="1">
        <v>253</v>
      </c>
      <c r="CD395" s="1">
        <v>222</v>
      </c>
      <c r="CE395" s="1">
        <v>200</v>
      </c>
      <c r="CF395" s="1">
        <v>806</v>
      </c>
      <c r="CG395" s="1">
        <v>318</v>
      </c>
      <c r="CH395" s="1">
        <v>273</v>
      </c>
      <c r="CI395" s="1">
        <v>330</v>
      </c>
      <c r="CJ395" s="1">
        <v>921</v>
      </c>
      <c r="CL395" s="1">
        <v>16</v>
      </c>
      <c r="CN395" s="1">
        <v>21</v>
      </c>
      <c r="CO395" s="1">
        <v>44</v>
      </c>
      <c r="CP395" s="1">
        <v>264</v>
      </c>
      <c r="CS395" s="1">
        <v>191</v>
      </c>
      <c r="CT395" s="1">
        <v>122</v>
      </c>
      <c r="CV395" s="1">
        <v>41</v>
      </c>
      <c r="CW395" s="1">
        <v>699</v>
      </c>
      <c r="CY395" s="1">
        <v>339</v>
      </c>
      <c r="CZ395" s="1">
        <v>362</v>
      </c>
      <c r="DC395" s="1">
        <v>701</v>
      </c>
      <c r="DE395" s="1">
        <v>6</v>
      </c>
      <c r="DF395" s="1">
        <v>2</v>
      </c>
      <c r="DH395" s="1">
        <v>7</v>
      </c>
      <c r="DI395" s="1">
        <v>20</v>
      </c>
      <c r="DJ395" s="1">
        <v>2</v>
      </c>
      <c r="DK395" s="1">
        <v>4</v>
      </c>
      <c r="DL395" s="1">
        <v>119</v>
      </c>
      <c r="DM395" s="1">
        <v>179</v>
      </c>
      <c r="DN395" s="1">
        <v>62</v>
      </c>
      <c r="DQ395" s="1">
        <v>1</v>
      </c>
      <c r="DR395" s="1">
        <v>177</v>
      </c>
      <c r="DS395" s="1">
        <v>20</v>
      </c>
      <c r="DU395" s="1">
        <v>599</v>
      </c>
      <c r="DW395" s="1">
        <v>238</v>
      </c>
      <c r="DZ395" s="1">
        <v>275</v>
      </c>
      <c r="EA395" s="1">
        <v>513</v>
      </c>
      <c r="EB395" s="1">
        <v>4</v>
      </c>
      <c r="EC395" s="1">
        <v>15</v>
      </c>
      <c r="ED395" s="1">
        <v>2</v>
      </c>
      <c r="EE395" s="1">
        <v>38</v>
      </c>
      <c r="EF395" s="1">
        <v>170</v>
      </c>
      <c r="EG395" s="1">
        <v>60</v>
      </c>
      <c r="EH395" s="1">
        <v>5</v>
      </c>
      <c r="EI395" s="1">
        <v>282</v>
      </c>
      <c r="EJ395" s="1">
        <v>252</v>
      </c>
      <c r="EK395" s="1">
        <v>199</v>
      </c>
      <c r="EL395" s="1">
        <v>8</v>
      </c>
      <c r="EM395" s="1">
        <v>1035</v>
      </c>
      <c r="EN395" s="1">
        <v>393</v>
      </c>
      <c r="EO395" s="1">
        <v>549</v>
      </c>
      <c r="EP395" s="1">
        <v>942</v>
      </c>
      <c r="EQ395" s="1">
        <v>0</v>
      </c>
      <c r="ER395" s="1">
        <v>3</v>
      </c>
      <c r="ES395" s="1">
        <v>7</v>
      </c>
      <c r="ET395" s="1">
        <v>60</v>
      </c>
      <c r="EU395" s="1">
        <v>8</v>
      </c>
      <c r="EV395" s="1">
        <v>168</v>
      </c>
      <c r="EW395" s="1">
        <v>51</v>
      </c>
      <c r="EX395" s="1">
        <v>2</v>
      </c>
      <c r="EY395" s="1">
        <v>4</v>
      </c>
      <c r="EZ395" s="1">
        <v>19</v>
      </c>
      <c r="FA395" s="1">
        <v>0</v>
      </c>
      <c r="FB395" s="1">
        <v>0</v>
      </c>
      <c r="FC395" s="1">
        <v>0</v>
      </c>
      <c r="FD395" s="1">
        <v>0</v>
      </c>
      <c r="FE395" s="1">
        <v>0</v>
      </c>
      <c r="FF395" s="1">
        <v>0</v>
      </c>
      <c r="FG395" s="1">
        <v>0</v>
      </c>
      <c r="FH395" s="1">
        <v>19</v>
      </c>
      <c r="FI395" s="1">
        <v>0</v>
      </c>
      <c r="FJ395" s="1">
        <v>33</v>
      </c>
      <c r="FK395" s="1">
        <v>15</v>
      </c>
      <c r="FL395" s="1">
        <v>0</v>
      </c>
      <c r="FM395" s="1">
        <v>84</v>
      </c>
      <c r="FN395" s="1">
        <v>13</v>
      </c>
      <c r="FO395" s="1">
        <v>4</v>
      </c>
      <c r="FP395" s="1">
        <v>95</v>
      </c>
      <c r="FQ395" s="1">
        <v>1</v>
      </c>
      <c r="FR395" s="1">
        <f>SUM(Tableau17[[#This Row],[2019-T1-ALEXANDRE Audric]:[2019-T1-MARIE Florie]])</f>
        <v>586</v>
      </c>
      <c r="FS395" s="1">
        <v>68</v>
      </c>
      <c r="FT395" s="1">
        <v>292</v>
      </c>
      <c r="FU395" s="1">
        <v>0</v>
      </c>
      <c r="FV395" s="1">
        <v>379</v>
      </c>
      <c r="FW395" s="1">
        <v>0</v>
      </c>
      <c r="FX395" s="1">
        <v>739</v>
      </c>
      <c r="FY395" s="1">
        <v>57</v>
      </c>
      <c r="FZ395" s="1">
        <v>325</v>
      </c>
      <c r="GA395" s="1">
        <v>0</v>
      </c>
      <c r="GB395" s="1">
        <v>449</v>
      </c>
      <c r="GC395" s="1">
        <v>0</v>
      </c>
      <c r="GD395" s="1">
        <v>831</v>
      </c>
      <c r="GE395" s="1">
        <v>253</v>
      </c>
      <c r="GF395" s="1">
        <v>222</v>
      </c>
      <c r="GG395" s="1">
        <v>0</v>
      </c>
      <c r="GH395" s="1">
        <v>331</v>
      </c>
      <c r="GI395" s="1">
        <v>0</v>
      </c>
      <c r="GJ395" s="1">
        <v>806</v>
      </c>
      <c r="GK395" s="1">
        <v>318</v>
      </c>
      <c r="GL395" s="1">
        <v>273</v>
      </c>
      <c r="GM395" s="1">
        <v>0</v>
      </c>
      <c r="GN395" s="1">
        <v>330</v>
      </c>
      <c r="GO395" s="1">
        <v>0</v>
      </c>
      <c r="GP395" s="1">
        <v>921</v>
      </c>
      <c r="GQ395" s="1">
        <v>280</v>
      </c>
      <c r="GR395" s="1">
        <v>122</v>
      </c>
      <c r="GS395" s="1">
        <v>0</v>
      </c>
      <c r="GT395" s="1">
        <v>297</v>
      </c>
      <c r="GU395" s="1">
        <v>0</v>
      </c>
      <c r="GV395" s="1">
        <v>699</v>
      </c>
      <c r="GW395" s="1">
        <v>339</v>
      </c>
      <c r="GX395" s="1">
        <v>0</v>
      </c>
      <c r="GY395" s="1">
        <v>0</v>
      </c>
      <c r="GZ395" s="1">
        <v>362</v>
      </c>
      <c r="HA395" s="1">
        <v>0</v>
      </c>
      <c r="HB395" s="1">
        <v>701</v>
      </c>
      <c r="HC395" s="1">
        <v>337</v>
      </c>
      <c r="HD395" s="1">
        <v>170</v>
      </c>
      <c r="HE395" s="1">
        <v>199</v>
      </c>
      <c r="HF395" s="1">
        <v>324</v>
      </c>
      <c r="HG395" s="1">
        <v>5</v>
      </c>
      <c r="HH395" s="1">
        <v>1035</v>
      </c>
      <c r="HI395" s="1">
        <v>393</v>
      </c>
      <c r="HJ395" s="1">
        <v>0</v>
      </c>
      <c r="HK395" s="1">
        <v>549</v>
      </c>
      <c r="HL395" s="1">
        <v>0</v>
      </c>
      <c r="HM395" s="1">
        <v>0</v>
      </c>
      <c r="HN395" s="1">
        <v>942</v>
      </c>
      <c r="HO395" s="1">
        <v>199</v>
      </c>
      <c r="HP395" s="1">
        <v>64</v>
      </c>
      <c r="HQ395" s="1">
        <v>95</v>
      </c>
      <c r="HR395" s="1">
        <v>214</v>
      </c>
      <c r="HS395" s="1">
        <v>24</v>
      </c>
      <c r="HT395" s="1">
        <v>596</v>
      </c>
      <c r="HU395" s="1">
        <v>151</v>
      </c>
      <c r="HV395" s="1">
        <v>126</v>
      </c>
      <c r="HW395" s="1">
        <v>22</v>
      </c>
      <c r="HX395" s="1">
        <v>126</v>
      </c>
      <c r="HY395" s="1">
        <v>0</v>
      </c>
      <c r="HZ395" s="1">
        <v>425</v>
      </c>
      <c r="IA395" s="1">
        <v>183</v>
      </c>
      <c r="IB395" s="1">
        <v>62</v>
      </c>
      <c r="IC395" s="1">
        <v>177</v>
      </c>
      <c r="ID395" s="1">
        <v>170</v>
      </c>
      <c r="IE395" s="1">
        <v>7</v>
      </c>
      <c r="IF395" s="1">
        <v>599</v>
      </c>
      <c r="IG395" s="1">
        <v>238</v>
      </c>
      <c r="IH395" s="1">
        <v>0</v>
      </c>
      <c r="II395" s="1">
        <v>275</v>
      </c>
      <c r="IJ395" s="1">
        <v>0</v>
      </c>
      <c r="IK395" s="1">
        <v>0</v>
      </c>
      <c r="IL395" s="1">
        <v>513</v>
      </c>
      <c r="IM395" s="26">
        <f>IFERROR(Tableau17[[#This Row],[LDIV]]/Tableau17[[#This Row],[Total général]],"")</f>
        <v>7.058823529411765E-3</v>
      </c>
      <c r="IN395" s="26">
        <f>IFERROR(Tableau17[[#This Row],[LDVC]]/Tableau17[[#This Row],[Total général]],"")</f>
        <v>0</v>
      </c>
      <c r="IO395" s="26">
        <f>IFERROR(Tableau17[[#This Row],[LDVD]]/Tableau17[[#This Row],[Total général]],"")</f>
        <v>0.11529411764705882</v>
      </c>
      <c r="IP395" s="26">
        <f>IFERROR(Tableau17[[#This Row],[LDVG]]/Tableau17[[#This Row],[Total général]],"")</f>
        <v>6.3529411764705876E-2</v>
      </c>
      <c r="IQ395" s="26">
        <f>IFERROR(Tableau17[[#This Row],[LEXD]]/Tableau17[[#This Row],[Total général]],"")</f>
        <v>0</v>
      </c>
      <c r="IR395" s="26">
        <f>IFERROR(Tableau17[[#This Row],[LEXG]]/Tableau17[[#This Row],[Total général]],"")</f>
        <v>4.7058823529411761E-3</v>
      </c>
      <c r="IS395" s="26">
        <f>IFERROR(Tableau17[[#This Row],[LLR]]/Tableau17[[#This Row],[Total général]],"")</f>
        <v>0.1811764705882353</v>
      </c>
      <c r="IT395" s="26">
        <f>IFERROR(Tableau17[[#This Row],[LREM]]/Tableau17[[#This Row],[Total général]],"")</f>
        <v>4.4705882352941179E-2</v>
      </c>
      <c r="IU395" s="26">
        <f>IFERROR(Tableau17[[#This Row],[LRN]]/Tableau17[[#This Row],[Total général]],"")</f>
        <v>0.35529411764705882</v>
      </c>
      <c r="IV395" s="26">
        <f>IFERROR(Tableau17[[#This Row],[LUG]]/Tableau17[[#This Row],[Total général]],"")</f>
        <v>0.13882352941176471</v>
      </c>
      <c r="IW395" s="26">
        <f>IFERROR(Tableau17[[#This Row],[LVEC]]/Tableau17[[#This Row],[Total général]],"")</f>
        <v>8.9411764705882357E-2</v>
      </c>
      <c r="IX395" s="26">
        <f>IFERROR(Tableau17[[#This Row],[2008-T1-LCMD]]/Tableau17[[#This Row],[2008-T1-TOTAL]],"")</f>
        <v>4.6008119079837616E-2</v>
      </c>
      <c r="IY395" s="26">
        <f>IFERROR(Tableau17[[#This Row],[2008-T1-LDVD]]/Tableau17[[#This Row],[2008-T1-TOTAL]],"")</f>
        <v>1.3531799729364006E-2</v>
      </c>
      <c r="IZ395" s="26">
        <f>IFERROR(Tableau17[[#This Row],[2008-T1-LEXD]]/Tableau17[[#This Row],[2008-T1-TOTAL]],"")</f>
        <v>0</v>
      </c>
      <c r="JA395" s="26">
        <f>IFERROR(Tableau17[[#This Row],[2008-T1-LEXG]]/Tableau17[[#This Row],[2008-T1-TOTAL]],"")</f>
        <v>5.0067658998646819E-2</v>
      </c>
      <c r="JB395" s="26">
        <f>IFERROR(Tableau17[[#This Row],[2008-T1-LFN]]/Tableau17[[#This Row],[2008-T1-TOTAL]],"")</f>
        <v>9.2016238159675232E-2</v>
      </c>
      <c r="JC395" s="26">
        <f>IFERROR(Tableau17[[#This Row],[2008-T1-LMAJ]]/Tableau17[[#This Row],[2008-T1-TOTAL]],"")</f>
        <v>0.33558863328822736</v>
      </c>
      <c r="JD395" s="26">
        <f>IFERROR(Tableau17[[#This Row],[2008-T1-LUG]]/Tableau17[[#This Row],[2008-T1-TOTAL]],"")</f>
        <v>0.46278755074424899</v>
      </c>
      <c r="JE395" s="26">
        <f>IFERROR(Tableau17[[#This Row],[2008-T2-LFN]]/Tableau17[[#This Row],[2008-T2-TOTAL]],"")</f>
        <v>6.8592057761732855E-2</v>
      </c>
      <c r="JF395" s="26">
        <f>IFERROR(Tableau17[[#This Row],[2008-T2-LGC]]/Tableau17[[#This Row],[2008-T2-TOTAL]],"")</f>
        <v>0</v>
      </c>
      <c r="JG395" s="26">
        <f>IFERROR(Tableau17[[#This Row],[2008-T2-LMAJ]]/Tableau17[[#This Row],[2008-T2-TOTAL]],"")</f>
        <v>0.39109506618531892</v>
      </c>
      <c r="JH395" s="26">
        <f>IFERROR(Tableau17[[#This Row],[2008-T2-LUG]]/Tableau17[[#This Row],[2008-T2-TOTAL]],"")</f>
        <v>0.54031287605294831</v>
      </c>
      <c r="JI395" s="26">
        <f>IFERROR(Tableau17[[#This Row],[2014-T1-LDIV]]/Tableau17[[#This Row],[2014-T1-TOTAL]],"")</f>
        <v>0</v>
      </c>
      <c r="JJ395" s="26">
        <f>IFERROR(Tableau17[[#This Row],[2014-T1-LDVD]]/Tableau17[[#This Row],[2014-T1-TOTAL]],"")</f>
        <v>0</v>
      </c>
      <c r="JK395" s="26">
        <f>IFERROR(Tableau17[[#This Row],[2014-T1-LDVG]]/Tableau17[[#This Row],[2014-T1-TOTAL]],"")</f>
        <v>9.0570719602977662E-2</v>
      </c>
      <c r="JL395" s="26">
        <f>IFERROR(Tableau17[[#This Row],[2014-T1-LEXG]]/Tableau17[[#This Row],[2014-T1-TOTAL]],"")</f>
        <v>6.2034739454094297E-3</v>
      </c>
      <c r="JM395" s="26">
        <f>IFERROR(Tableau17[[#This Row],[2014-T1-LFG]]/Tableau17[[#This Row],[2014-T1-TOTAL]],"")</f>
        <v>6.5756823821339946E-2</v>
      </c>
      <c r="JN395" s="26">
        <f>IFERROR(Tableau17[[#This Row],[2014-T1-LFN]]/Tableau17[[#This Row],[2014-T1-TOTAL]],"")</f>
        <v>0.31389578163771714</v>
      </c>
      <c r="JO395" s="26">
        <f>IFERROR(Tableau17[[#This Row],[2014-T1-LUD]]/Tableau17[[#This Row],[2014-T1-TOTAL]],"")</f>
        <v>0.27543424317617865</v>
      </c>
      <c r="JP395" s="26">
        <f>IFERROR(Tableau17[[#This Row],[2014-T1-LUG]]/Tableau17[[#This Row],[2014-T1-TOTAL]],"")</f>
        <v>0.24813895781637718</v>
      </c>
      <c r="JQ395" s="26">
        <f>IFERROR(Tableau17[[#This Row],[2014-T2-LFN]]/Tableau17[[#This Row],[2014-T2-TOTAL]],"")</f>
        <v>0.34527687296416937</v>
      </c>
      <c r="JR395" s="26">
        <f>IFERROR(Tableau17[[#This Row],[2014-T2-LUD]]/Tableau17[[#This Row],[2014-T2-TOTAL]],"")</f>
        <v>0.29641693811074921</v>
      </c>
      <c r="JS395" s="26">
        <f>IFERROR(Tableau17[[#This Row],[2014-T2-LUG]]/Tableau17[[#This Row],[2014-T2-TOTAL]],"")</f>
        <v>0.35830618892508143</v>
      </c>
      <c r="JT395" s="26">
        <f>IFERROR(Tableau17[[#This Row],[2015-T1-BC-DIV]]/Tableau17[[#This Row],[2015-T1-TOTAL]],"")</f>
        <v>0</v>
      </c>
      <c r="JU395" s="26">
        <f>IFERROR(Tableau17[[#This Row],[2015-T1-BC-DLF]]/Tableau17[[#This Row],[2015-T1-TOTAL]],"")</f>
        <v>2.2889842632331903E-2</v>
      </c>
      <c r="JV395" s="26">
        <f>IFERROR(Tableau17[[#This Row],[2015-T1-BC-DVD]]/Tableau17[[#This Row],[2015-T1-TOTAL]],"")</f>
        <v>0</v>
      </c>
      <c r="JW395" s="26">
        <f>IFERROR(Tableau17[[#This Row],[2015-T1-BC-DVG]]/Tableau17[[#This Row],[2015-T1-TOTAL]],"")</f>
        <v>3.0042918454935622E-2</v>
      </c>
      <c r="JX395" s="26">
        <f>IFERROR(Tableau17[[#This Row],[2015-T1-BC-FG]]/Tableau17[[#This Row],[2015-T1-TOTAL]],"")</f>
        <v>6.2947067238912732E-2</v>
      </c>
      <c r="JY395" s="26">
        <f>IFERROR(Tableau17[[#This Row],[2015-T1-BC-FN]]/Tableau17[[#This Row],[2015-T1-TOTAL]],"")</f>
        <v>0.37768240343347642</v>
      </c>
      <c r="JZ395" s="26">
        <f>IFERROR(Tableau17[[#This Row],[2015-T1-BC-MDM]]/Tableau17[[#This Row],[2015-T1-TOTAL]],"")</f>
        <v>0</v>
      </c>
      <c r="KA395" s="26">
        <f>IFERROR(Tableau17[[#This Row],[2015-T1-BC-RDG]]/Tableau17[[#This Row],[2015-T1-TOTAL]],"")</f>
        <v>0</v>
      </c>
      <c r="KB395" s="26">
        <f>IFERROR(Tableau17[[#This Row],[2015-T1-BC-SOC]]/Tableau17[[#This Row],[2015-T1-TOTAL]],"")</f>
        <v>0.27324749642346208</v>
      </c>
      <c r="KC395" s="26">
        <f>IFERROR(Tableau17[[#This Row],[2015-T1-BC-UD]]/Tableau17[[#This Row],[2015-T1-TOTAL]],"")</f>
        <v>0.17453505007153075</v>
      </c>
      <c r="KD395" s="26">
        <f>IFERROR(Tableau17[[#This Row],[2015-T1-BC-UG]]/Tableau17[[#This Row],[2015-T1-TOTAL]],"")</f>
        <v>0</v>
      </c>
      <c r="KE395" s="26">
        <f>IFERROR(Tableau17[[#This Row],[2015-T1-BC-VEC]]/Tableau17[[#This Row],[2015-T1-TOTAL]],"")</f>
        <v>5.8655221745350504E-2</v>
      </c>
      <c r="KF395" s="26">
        <f>IFERROR(Tableau17[[#This Row],[2015-T2-BC-DVG]]/Tableau17[[#This Row],[2015-T2-TOTAL]],"")</f>
        <v>0</v>
      </c>
      <c r="KG395" s="26">
        <f>IFERROR(Tableau17[[#This Row],[2015-T2-BC-FN]]/Tableau17[[#This Row],[2015-T2-TOTAL]],"")</f>
        <v>0.48359486447931527</v>
      </c>
      <c r="KH395" s="26">
        <f>IFERROR(Tableau17[[#This Row],[2015-T2-BC-SOC]]/Tableau17[[#This Row],[2015-T2-TOTAL]],"")</f>
        <v>0.51640513552068479</v>
      </c>
      <c r="KI395" s="26">
        <f>IFERROR(Tableau17[[#This Row],[2015-T2-BC-UD]]/Tableau17[[#This Row],[2015-T2-TOTAL]],"")</f>
        <v>0</v>
      </c>
      <c r="KJ395" s="26">
        <f>IFERROR(Tableau17[[#This Row],[2015-T2-BC-UG]]/Tableau17[[#This Row],[2015-T2-TOTAL]],"")</f>
        <v>0</v>
      </c>
      <c r="KK395" s="26">
        <f>IFERROR(Tableau17[[#This Row],[2017 (L)-T1-COM]]/Tableau17[[#This Row],[2017 (L)-T1-TOTAL]],"")</f>
        <v>0</v>
      </c>
      <c r="KL395" s="26">
        <f>IFERROR(Tableau17[[#This Row],[2017 (L)-T1-DIV]]/Tableau17[[#This Row],[2017 (L)-T1-TOTAL]],"")</f>
        <v>1.001669449081803E-2</v>
      </c>
      <c r="KM395" s="26">
        <f>IFERROR(Tableau17[[#This Row],[2017 (L)-T1-DLF]]/Tableau17[[#This Row],[2017 (L)-T1-TOTAL]],"")</f>
        <v>3.3388981636060101E-3</v>
      </c>
      <c r="KN395" s="26">
        <f>IFERROR(Tableau17[[#This Row],[2017 (L)-T1-DVD]]/Tableau17[[#This Row],[2017 (L)-T1-TOTAL]],"")</f>
        <v>0</v>
      </c>
      <c r="KO395" s="26">
        <f>IFERROR(Tableau17[[#This Row],[2017 (L)-T1-DVG]]/Tableau17[[#This Row],[2017 (L)-T1-TOTAL]],"")</f>
        <v>1.1686143572621035E-2</v>
      </c>
      <c r="KP395" s="26">
        <f>IFERROR(Tableau17[[#This Row],[2017 (L)-T1-ECO]]/Tableau17[[#This Row],[2017 (L)-T1-TOTAL]],"")</f>
        <v>3.3388981636060099E-2</v>
      </c>
      <c r="KQ395" s="26">
        <f>IFERROR(Tableau17[[#This Row],[2017 (L)-T1-EXD]]/Tableau17[[#This Row],[2017 (L)-T1-TOTAL]],"")</f>
        <v>3.3388981636060101E-3</v>
      </c>
      <c r="KR395" s="26">
        <f>IFERROR(Tableau17[[#This Row],[2017 (L)-T1-EXG]]/Tableau17[[#This Row],[2017 (L)-T1-TOTAL]],"")</f>
        <v>6.6777963272120202E-3</v>
      </c>
      <c r="KS395" s="26">
        <f>IFERROR(Tableau17[[#This Row],[2017 (L)-T1-FI]]/Tableau17[[#This Row],[2017 (L)-T1-TOTAL]],"")</f>
        <v>0.19866444073455761</v>
      </c>
      <c r="KT395" s="26">
        <f>IFERROR(Tableau17[[#This Row],[2017 (L)-T1-FN]]/Tableau17[[#This Row],[2017 (L)-T1-TOTAL]],"")</f>
        <v>0.29883138564273792</v>
      </c>
      <c r="KU395" s="26">
        <f>IFERROR(Tableau17[[#This Row],[2017 (L)-T1-LR]]/Tableau17[[#This Row],[2017 (L)-T1-TOTAL]],"")</f>
        <v>0.10350584307178631</v>
      </c>
      <c r="KV395" s="26">
        <f>IFERROR(Tableau17[[#This Row],[2017 (L)-T1-MDM]]/Tableau17[[#This Row],[2017 (L)-T1-TOTAL]],"")</f>
        <v>0</v>
      </c>
      <c r="KW395" s="26">
        <f>IFERROR(Tableau17[[#This Row],[2017 (L)-T1-RDG]]/Tableau17[[#This Row],[2017 (L)-T1-TOTAL]],"")</f>
        <v>0</v>
      </c>
      <c r="KX395" s="26">
        <f>IFERROR(Tableau17[[#This Row],[2017 (L)-T1-REG]]/Tableau17[[#This Row],[2017 (L)-T1-TOTAL]],"")</f>
        <v>1.6694490818030051E-3</v>
      </c>
      <c r="KY395" s="26">
        <f>IFERROR(Tableau17[[#This Row],[2017 (L)-T1-REM]]/Tableau17[[#This Row],[2017 (L)-T1-TOTAL]],"")</f>
        <v>0.29549248747913187</v>
      </c>
      <c r="KZ395" s="26">
        <f>IFERROR(Tableau17[[#This Row],[2017 (L)-T1-SOC]]/Tableau17[[#This Row],[2017 (L)-T1-TOTAL]],"")</f>
        <v>3.3388981636060099E-2</v>
      </c>
      <c r="LA395" s="26">
        <f>IFERROR(Tableau17[[#This Row],[2017 (L)-T1-UDI]]/Tableau17[[#This Row],[2017 (L)-T1-TOTAL]],"")</f>
        <v>0</v>
      </c>
      <c r="LB395" s="26">
        <f>IFERROR(Tableau17[[#This Row],[2017 (L)-T2-FI]]/Tableau17[[#This Row],[2017 (L)-T2-TOTAL]],"")</f>
        <v>0</v>
      </c>
      <c r="LC395" s="26">
        <f>IFERROR(Tableau17[[#This Row],[2017 (L)-T2-FN]]/Tableau17[[#This Row],[2017 (L)-T2-TOTAL]],"")</f>
        <v>0.46393762183235865</v>
      </c>
      <c r="LD395" s="26">
        <f>IFERROR(Tableau17[[#This Row],[2017 (L)-T2-LR]]/Tableau17[[#This Row],[2017 (L)-T2-TOTAL]],"")</f>
        <v>0</v>
      </c>
      <c r="LE395" s="26">
        <f>IFERROR(Tableau17[[#This Row],[2017 (L)-T2-MDM]]/Tableau17[[#This Row],[2017 (L)-T2-TOTAL]],"")</f>
        <v>0</v>
      </c>
      <c r="LF395" s="26">
        <f>IFERROR(Tableau17[[#This Row],[2017 (L)-T2-REM]]/Tableau17[[#This Row],[2017 (L)-T2-TOTAL]],"")</f>
        <v>0.53606237816764135</v>
      </c>
      <c r="LG395" s="26">
        <f>IFERROR(Tableau17[[#This Row],[2017-T1-ARTHAUD Nathalie]]/Tableau17[[#This Row],[2017-T1-TOTAL]],"")</f>
        <v>3.8647342995169081E-3</v>
      </c>
      <c r="LH395" s="26">
        <f>IFERROR(Tableau17[[#This Row],[2017-T1-ASSELINEAU Fran]]/Tableau17[[#This Row],[2017-T1-TOTAL]],"")</f>
        <v>1.4492753623188406E-2</v>
      </c>
      <c r="LI395" s="26">
        <f>IFERROR(Tableau17[[#This Row],[2017-T1-CHEMINADE Jacques]]/Tableau17[[#This Row],[2017-T1-TOTAL]],"")</f>
        <v>1.9323671497584541E-3</v>
      </c>
      <c r="LJ395" s="26">
        <f>IFERROR(Tableau17[[#This Row],[2017-T1-DUPONT-AIGNAN Nicolas]]/Tableau17[[#This Row],[2017-T1-TOTAL]],"")</f>
        <v>3.6714975845410627E-2</v>
      </c>
      <c r="LK395" s="26">
        <f>IFERROR(Tableau17[[#This Row],[2017-T1-FILLON Fran]]/Tableau17[[#This Row],[2017-T1-TOTAL]],"")</f>
        <v>0.16425120772946861</v>
      </c>
      <c r="LL395" s="26">
        <f>IFERROR(Tableau17[[#This Row],[2017-T1-HAMON Beno]]/Tableau17[[#This Row],[2017-T1-TOTAL]],"")</f>
        <v>5.7971014492753624E-2</v>
      </c>
      <c r="LM395" s="26">
        <f>IFERROR(Tableau17[[#This Row],[2017-T1-LASSALLE Jean]]/Tableau17[[#This Row],[2017-T1-TOTAL]],"")</f>
        <v>4.830917874396135E-3</v>
      </c>
      <c r="LN395" s="26">
        <f>IFERROR(Tableau17[[#This Row],[2017-T1-LE PEN Marine]]/Tableau17[[#This Row],[2017-T1-TOTAL]],"")</f>
        <v>0.27246376811594203</v>
      </c>
      <c r="LO395" s="26">
        <f>IFERROR(Tableau17[[#This Row],[2017-T1-M Jean-Luc]]/Tableau17[[#This Row],[2017-T1-TOTAL]],"")</f>
        <v>0.24347826086956523</v>
      </c>
      <c r="LP395" s="26">
        <f>IFERROR(Tableau17[[#This Row],[2017-T1-MACRON Emmanuel]]/Tableau17[[#This Row],[2017-T1-TOTAL]],"")</f>
        <v>0.19227053140096617</v>
      </c>
      <c r="LQ395" s="26">
        <f>IFERROR(Tableau17[[#This Row],[2017-T1-POUTOU Philippe]]/Tableau17[[#This Row],[2017-T1-TOTAL]],"")</f>
        <v>7.7294685990338162E-3</v>
      </c>
      <c r="LR395" s="26">
        <f>IFERROR(Tableau17[[#This Row],[2017-T2-LE PEN Marine]]/Tableau17[[#This Row],[2017-T2-TOTAL]],"")</f>
        <v>0.41719745222929938</v>
      </c>
      <c r="LS395" s="26">
        <f>IFERROR(Tableau17[[#This Row],[2017-T2-MACRON Emmanuel]]/Tableau17[[#This Row],[2017-T2-TOTAL]],"")</f>
        <v>0.58280254777070062</v>
      </c>
      <c r="LT395" s="26">
        <f>IFERROR(Tableau17[[#This Row],[2019-T1-ALEXANDRE Audric]]/Tableau17[[#This Row],[2019-T1-TOTAL]],"")</f>
        <v>0</v>
      </c>
      <c r="LU395" s="26">
        <f>IFERROR(Tableau17[[#This Row],[2019-T1-ARTHAUD Nathalie]]/Tableau17[[#This Row],[2019-T1-TOTAL]],"")</f>
        <v>5.1194539249146756E-3</v>
      </c>
      <c r="LV395" s="26">
        <f>IFERROR(Tableau17[[#This Row],[2019-T1-ASSELINEAU François]]/Tableau17[[#This Row],[2019-T1-TOTAL]],"")</f>
        <v>1.1945392491467578E-2</v>
      </c>
      <c r="LW395" s="26">
        <f>IFERROR(Tableau17[[#This Row],[2019-T1-AUBRY Manon]]/Tableau17[[#This Row],[2019-T1-TOTAL]],"")</f>
        <v>0.10238907849829351</v>
      </c>
      <c r="LX395" s="26">
        <f>IFERROR(Tableau17[[#This Row],[2019-T1-AZERGUI Nagib]]/Tableau17[[#This Row],[2019-T1-TOTAL]],"")</f>
        <v>1.3651877133105802E-2</v>
      </c>
      <c r="LY395" s="26">
        <f>IFERROR(Tableau17[[#This Row],[2019-T1-BARDELLA Jordan]]/Tableau17[[#This Row],[2019-T1-TOTAL]],"")</f>
        <v>0.28668941979522183</v>
      </c>
      <c r="LZ395" s="26">
        <f>IFERROR(Tableau17[[#This Row],[2019-T1-BELLAMY François-Xavier]]/Tableau17[[#This Row],[2019-T1-TOTAL]],"")</f>
        <v>8.7030716723549492E-2</v>
      </c>
      <c r="MA395" s="26">
        <f>IFERROR(Tableau17[[#This Row],[2019-T1-BIDOU Olivier]]/Tableau17[[#This Row],[2019-T1-TOTAL]],"")</f>
        <v>3.4129692832764505E-3</v>
      </c>
      <c r="MB395" s="26">
        <f>IFERROR(Tableau17[[#This Row],[2019-T1-BOURG Dominique]]/Tableau17[[#This Row],[2019-T1-TOTAL]],"")</f>
        <v>6.8259385665529011E-3</v>
      </c>
      <c r="MC395" s="26">
        <f>IFERROR(Tableau17[[#This Row],[2019-T1-BROSSAT Ian]]/Tableau17[[#This Row],[2019-T1-TOTAL]],"")</f>
        <v>3.2423208191126277E-2</v>
      </c>
      <c r="MD395" s="26">
        <f>IFERROR(Tableau17[[#This Row],[2019-T1-CAILLAUD Sophie]]/Tableau17[[#This Row],[2019-T1-TOTAL]],"")</f>
        <v>0</v>
      </c>
      <c r="ME395" s="26">
        <f>IFERROR(Tableau17[[#This Row],[2019-T1-CAMUS Renaud]]/Tableau17[[#This Row],[2019-T1-TOTAL]],"")</f>
        <v>0</v>
      </c>
      <c r="MF395" s="26">
        <f>IFERROR(Tableau17[[#This Row],[2019-T1-CHALENÇON Christophe]]/Tableau17[[#This Row],[2019-T1-TOTAL]],"")</f>
        <v>0</v>
      </c>
      <c r="MG395" s="26">
        <f>IFERROR(Tableau17[[#This Row],[2019-T1-CORBET Cathy Denise Ginette]]/Tableau17[[#This Row],[2019-T1-TOTAL]],"")</f>
        <v>0</v>
      </c>
      <c r="MH395" s="26">
        <f>IFERROR(Tableau17[[#This Row],[2019-T1-DE PREVOISIN Robert]]/Tableau17[[#This Row],[2019-T1-TOTAL]],"")</f>
        <v>0</v>
      </c>
      <c r="MI395" s="26">
        <f>IFERROR(Tableau17[[#This Row],[2019-T1-DELFEL Thérèse]]/Tableau17[[#This Row],[2019-T1-TOTAL]],"")</f>
        <v>0</v>
      </c>
      <c r="MJ395" s="26">
        <f>IFERROR(Tableau17[[#This Row],[2019-T1-DIEUMEGARD Pierre]]/Tableau17[[#This Row],[2019-T1-TOTAL]],"")</f>
        <v>0</v>
      </c>
      <c r="MK395" s="26">
        <f>IFERROR(Tableau17[[#This Row],[2019-T1-DUPONT-AIGNAN Nicolas]]/Tableau17[[#This Row],[2019-T1-TOTAL]],"")</f>
        <v>3.2423208191126277E-2</v>
      </c>
      <c r="ML395" s="26">
        <f>IFERROR(Tableau17[[#This Row],[2019-T1-GERNIGON Yves]]/Tableau17[[#This Row],[2019-T1-TOTAL]],"")</f>
        <v>0</v>
      </c>
      <c r="MM395" s="26">
        <f>IFERROR(Tableau17[[#This Row],[2019-T1-GLUCKSMANN Raphaël]]/Tableau17[[#This Row],[2019-T1-TOTAL]],"")</f>
        <v>5.6313993174061432E-2</v>
      </c>
      <c r="MN395" s="26">
        <f>IFERROR(Tableau17[[#This Row],[2019-T1-HAMON Benoît]]/Tableau17[[#This Row],[2019-T1-TOTAL]],"")</f>
        <v>2.5597269624573378E-2</v>
      </c>
      <c r="MO395" s="26">
        <f>IFERROR(Tableau17[[#This Row],[2019-T1-HELGEN Gilles]]/Tableau17[[#This Row],[2019-T1-TOTAL]],"")</f>
        <v>0</v>
      </c>
      <c r="MP395" s="26">
        <f>IFERROR(Tableau17[[#This Row],[2019-T1-JADOT Yannick]]/Tableau17[[#This Row],[2019-T1-TOTAL]],"")</f>
        <v>0.14334470989761092</v>
      </c>
      <c r="MQ395" s="26">
        <f>IFERROR(Tableau17[[#This Row],[2019-T1-LAGARDE Jean-Christophe]]/Tableau17[[#This Row],[2019-T1-TOTAL]],"")</f>
        <v>2.2184300341296929E-2</v>
      </c>
      <c r="MR395" s="26">
        <f>IFERROR(Tableau17[[#This Row],[2019-T1-LALANNE Francis]]/Tableau17[[#This Row],[2019-T1-TOTAL]],"")</f>
        <v>6.8259385665529011E-3</v>
      </c>
      <c r="MS395" s="26">
        <f>IFERROR(Tableau17[[#This Row],[2019-T1-LOISEAU Nathalie]]/Tableau17[[#This Row],[2019-T1-TOTAL]],"")</f>
        <v>0.1621160409556314</v>
      </c>
      <c r="MT395" s="26">
        <f>IFERROR(Tableau17[[#This Row],[2019-T1-MARIE Florie]]/Tableau17[[#This Row],[2019-T1-TOTAL]],"")</f>
        <v>1.7064846416382253E-3</v>
      </c>
      <c r="MU395" s="26">
        <f>IFERROR(Tableau17[[#This Row],[2008-T1-MACROEXTRDROITE]]/Tableau17[[#This Row],[2008-T1-MACROTOTALE]],"")</f>
        <v>9.2016238159675232E-2</v>
      </c>
      <c r="MV395" s="26">
        <f>IFERROR(Tableau17[[#This Row],[2008-T1-MACRODROITE]]/Tableau17[[#This Row],[2008-T1-MACROTOTALE]],"")</f>
        <v>0.39512855209742898</v>
      </c>
      <c r="MW395" s="26">
        <f>IFERROR(Tableau17[[#This Row],[2008-T1-MACROCENTRE]]/Tableau17[[#This Row],[2008-T1-MACROTOTALE]],"")</f>
        <v>0</v>
      </c>
      <c r="MX395" s="26">
        <f>IFERROR(Tableau17[[#This Row],[2008-T1-MACROGAUCHE]]/Tableau17[[#This Row],[2008-T1-MACROTOTALE]],"")</f>
        <v>0.51285520974289578</v>
      </c>
      <c r="MY395" s="26">
        <f>IFERROR(Tableau17[[#This Row],[2008-T1-MACROAUTRE]]/Tableau17[[#This Row],[2008-T1-MACROTOTALE]],"")</f>
        <v>0</v>
      </c>
      <c r="MZ395" s="26">
        <f>IFERROR(Tableau17[[#This Row],[2008-T2-MACROEXTRDROITE]]/Tableau17[[#This Row],[2008-T2-MACROTOTALE]],"")</f>
        <v>6.8592057761732855E-2</v>
      </c>
      <c r="NA395" s="26">
        <f>IFERROR(Tableau17[[#This Row],[2008-T2-MACRODROITE]]/Tableau17[[#This Row],[2008-T2-MACROTOTALE]],"")</f>
        <v>0.39109506618531892</v>
      </c>
      <c r="NB395" s="26">
        <f>IFERROR(Tableau17[[#This Row],[2008-T2-MACROCENTRE]]/Tableau17[[#This Row],[2008-T2-MACROTOTALE]],"")</f>
        <v>0</v>
      </c>
      <c r="NC395" s="26">
        <f>IFERROR(Tableau17[[#This Row],[2008-T2-MACROGAUCHE]]/Tableau17[[#This Row],[2008-T2-MACROTOTALE]],"")</f>
        <v>0.54031287605294831</v>
      </c>
      <c r="ND395" s="26">
        <f>IFERROR(Tableau17[[#This Row],[2008-T2-MACROAUTRE]]/Tableau17[[#This Row],[2008-T2-MACROTOTALE]],"")</f>
        <v>0</v>
      </c>
      <c r="NE395" s="26">
        <f>IFERROR(Tableau17[[#This Row],[2014-T1-MACROEXTRDROITE]]/Tableau17[[#This Row],[2014-T1-MACROTOTALE]],"")</f>
        <v>0.31389578163771714</v>
      </c>
      <c r="NF395" s="26">
        <f>IFERROR(Tableau17[[#This Row],[2014-T1-MACRODROITE]]/Tableau17[[#This Row],[2014-T1-MACROTOTALE]],"")</f>
        <v>0.27543424317617865</v>
      </c>
      <c r="NG395" s="26">
        <f>IFERROR(Tableau17[[#This Row],[2014-T1-MACROCENTRE]]/Tableau17[[#This Row],[2014-T1-MACROTOTALE]],"")</f>
        <v>0</v>
      </c>
      <c r="NH395" s="26">
        <f>IFERROR(Tableau17[[#This Row],[2014-T1-MACROGAUCHE]]/Tableau17[[#This Row],[2014-T1-MACROTOTALE]],"")</f>
        <v>0.41066997518610421</v>
      </c>
      <c r="NI395" s="26">
        <f>IFERROR(Tableau17[[#This Row],[2014-T1-MACROAUTRE]]/Tableau17[[#This Row],[2014-T1-MACROTOTALE]],"")</f>
        <v>0</v>
      </c>
      <c r="NJ395" s="26">
        <f>IFERROR(Tableau17[[#This Row],[2014-T2-MACROEXTRDROITE]]/Tableau17[[#This Row],[2014-T2-MACROTOTALE]],"")</f>
        <v>0.34527687296416937</v>
      </c>
      <c r="NK395" s="26">
        <f>IFERROR(Tableau17[[#This Row],[2014-T2-MACRODROITE]]/Tableau17[[#This Row],[2014-T2-MACROTOTALE]],"")</f>
        <v>0.29641693811074921</v>
      </c>
      <c r="NL395" s="26">
        <f>IFERROR(Tableau17[[#This Row],[2014-T2-MACROCENTRE]]/Tableau17[[#This Row],[2014-T2-MACROTOTALE]],"")</f>
        <v>0</v>
      </c>
      <c r="NM395" s="26">
        <f>IFERROR(Tableau17[[#This Row],[2014-T2-MACROGAUCHE]]/Tableau17[[#This Row],[2014-T2-MACROTOTALE]],"")</f>
        <v>0.35830618892508143</v>
      </c>
      <c r="NN395" s="26">
        <f>IFERROR(Tableau17[[#This Row],[2014-T2-MACROAUTRE]]/Tableau17[[#This Row],[2014-T2-MACROTOTALE]],"")</f>
        <v>0</v>
      </c>
      <c r="NO395" s="26">
        <f>IFERROR( Tableau17[[#This Row],[2015-T1-MACROEXTRDROITE]]/Tableau17[[#This Row],[2015-T1-MACROTOTALE]],"")</f>
        <v>0.40057224606580832</v>
      </c>
      <c r="NP395" s="26">
        <f>IFERROR(Tableau17[[#This Row],[2015-T1-MACRODROITE]]/Tableau17[[#This Row],[2015-T1-MACROTOTALE]],"")</f>
        <v>0.17453505007153075</v>
      </c>
      <c r="NQ395" s="26">
        <f>IFERROR(Tableau17[[#This Row],[2015-T1-MACROCENTRE]]/Tableau17[[#This Row],[2015-T1-MACROTOTALE]],"")</f>
        <v>0</v>
      </c>
      <c r="NR395" s="26">
        <f>IFERROR(Tableau17[[#This Row],[2015-T1-MACROGAUCHE]]/Tableau17[[#This Row],[2015-T1-MACROTOTALE]],"")</f>
        <v>0.42489270386266093</v>
      </c>
      <c r="NS395" s="26">
        <f>IFERROR(Tableau17[[#This Row],[2015-T1-MACROAUTRE]]/Tableau17[[#This Row],[2015-T1-MACROTOTALE]],"")</f>
        <v>0</v>
      </c>
      <c r="NT395" s="26">
        <f>IFERROR(Tableau17[[#This Row],[2015-T2-MACROEXTRDROITE]]/Tableau17[[#This Row],[2015-T2-MACROTOTALE]],"")</f>
        <v>0.48359486447931527</v>
      </c>
      <c r="NU395" s="26">
        <f>IFERROR(Tableau17[[#This Row],[2015-T2-MACRODROITE]]/Tableau17[[#This Row],[2015-T2-MACROTOTALE]],"")</f>
        <v>0</v>
      </c>
      <c r="NV395" s="26">
        <f>IFERROR(Tableau17[[#This Row],[2015-T2-MACROCENTRE]]/Tableau17[[#This Row],[2015-T2-MACROTOTALE]],"")</f>
        <v>0</v>
      </c>
      <c r="NW395" s="26">
        <f>IFERROR(Tableau17[[#This Row],[2015-T2-MACROGAUCHE]]/Tableau17[[#This Row],[2015-T2-MACROTOTALE]],"")</f>
        <v>0.51640513552068479</v>
      </c>
      <c r="NX395" s="26">
        <f>IFERROR(Tableau17[[#This Row],[2015-T2-MACROAUTRE]]/Tableau17[[#This Row],[2015-T2-MACROTOTALE]],"")</f>
        <v>0</v>
      </c>
      <c r="NY395" s="26">
        <f>IFERROR(Tableau17[[#This Row],[2017-T1-MACROEXTRDROITE]]/Tableau17[[#This Row],[2017-T1-MACROTOTALE]],"")</f>
        <v>0.32560386473429953</v>
      </c>
      <c r="NZ395" s="26">
        <f>IFERROR(Tableau17[[#This Row],[2017-T1-MACRODROITE]]/Tableau17[[#This Row],[2017-T1-MACROTOTALE]],"")</f>
        <v>0.16425120772946861</v>
      </c>
      <c r="OA395" s="26">
        <f>IFERROR(Tableau17[[#This Row],[2017-T1-MACROCENTRE]]/Tableau17[[#This Row],[2017-T1-MACROTOTALE]],"")</f>
        <v>0.19227053140096617</v>
      </c>
      <c r="OB395" s="26">
        <f>IFERROR(Tableau17[[#This Row],[2017-T1-MACROGAUCHE]]/Tableau17[[#This Row],[2017-T1-MACROTOTALE]],"")</f>
        <v>0.31304347826086959</v>
      </c>
      <c r="OC395" s="26">
        <f>IFERROR(Tableau17[[#This Row],[2017-T1-MACROAUTRE]]/Tableau17[[#This Row],[2017-T1-MACROTOTALE]],"")</f>
        <v>4.830917874396135E-3</v>
      </c>
      <c r="OD395" s="26">
        <f>IFERROR(Tableau17[[#This Row],[2017-T2-MACROEXTRDROITE]]/Tableau17[[#This Row],[2017-T2-MACROTOTALE]],"")</f>
        <v>0.41719745222929938</v>
      </c>
      <c r="OE395" s="26">
        <f>IFERROR(Tableau17[[#This Row],[2017-T2-MACRODROITE]]/Tableau17[[#This Row],[2017-T2-MACROTOTALE]],"")</f>
        <v>0</v>
      </c>
      <c r="OF395" s="26">
        <f>IFERROR(Tableau17[[#This Row],[2017-T2-MACROCENTRE]]/Tableau17[[#This Row],[2017-T2-MACROTOTALE]],"")</f>
        <v>0.58280254777070062</v>
      </c>
      <c r="OG395" s="26">
        <f>IFERROR(Tableau17[[#This Row],[2017-T2-MACROGAUCHE]]/Tableau17[[#This Row],[2017-T2-MACROTOTALE]],"")</f>
        <v>0</v>
      </c>
      <c r="OH395" s="26">
        <f>IFERROR(Tableau17[[#This Row],[2017-T2-MACROAUTRE]]/Tableau17[[#This Row],[2017-T2-MACROTOTALE]],"")</f>
        <v>0</v>
      </c>
      <c r="OI395" s="26">
        <f>IFERROR(Tableau17[[#This Row],[2019-T1-MACROEXTRDROITE]]/Tableau17[[#This Row],[2019-T1-MACROTOTALE]],"")</f>
        <v>0.33389261744966442</v>
      </c>
      <c r="OJ395" s="26">
        <f>IFERROR(Tableau17[[#This Row],[2019-T1-MACRODROITE]]/Tableau17[[#This Row],[2019-T1-MACROTOTALE]],"")</f>
        <v>0.10738255033557047</v>
      </c>
      <c r="OK395" s="26">
        <f>IFERROR(Tableau17[[#This Row],[2019-T1-MACROCENTRE]]/Tableau17[[#This Row],[2019-T1-MACROTOTALE]],"")</f>
        <v>0.15939597315436241</v>
      </c>
      <c r="OL395" s="26">
        <f>IFERROR(Tableau17[[#This Row],[2019-T1-MACROGAUCHE]]/Tableau17[[#This Row],[2019-T1-MACROTOTALE]],"")</f>
        <v>0.35906040268456374</v>
      </c>
      <c r="OM395" s="26">
        <f>IFERROR(Tableau17[[#This Row],[2019-T1-MACROAUTRE]]/Tableau17[[#This Row],[2019-T1-MACROTOTALE]],"")</f>
        <v>4.0268456375838924E-2</v>
      </c>
      <c r="ON395" s="26">
        <f>IFERROR(Tableau17[[#This Row],[2020-T1-MACROEXTRDROITE]]/Tableau17[[#This Row],[2020-T1-MACROTOTALE]],"")</f>
        <v>0.35529411764705882</v>
      </c>
      <c r="OO395" s="26">
        <f>IFERROR(Tableau17[[#This Row],[2020-T1-MACRODROITE]]/Tableau17[[#This Row],[2020-T1-MACROTOTALE]],"")</f>
        <v>0.2964705882352941</v>
      </c>
      <c r="OP395" s="26">
        <f>IFERROR(Tableau17[[#This Row],[2020-T1-MACROCENTRE]]/Tableau17[[#This Row],[2020-T1-MACROTOTALE]],"")</f>
        <v>5.1764705882352942E-2</v>
      </c>
      <c r="OQ395" s="26">
        <f>IFERROR(Tableau17[[#This Row],[2020-T1-MACROGAUCHE]]/Tableau17[[#This Row],[2020-T1-MACROTOTALE]],"")</f>
        <v>0.2964705882352941</v>
      </c>
      <c r="OR395" s="26">
        <f>IFERROR(Tableau17[[#This Row],[2020-T1-MACROAUTRE]]/Tableau17[[#This Row],[2020-T1-MACROTOTALE]],"")</f>
        <v>0</v>
      </c>
      <c r="OS395" s="26">
        <f>IFERROR(Tableau17[[#This Row],[2017 (L)-T1-MACROEXTRDROITE]]/Tableau17[[#This Row],[2017 (L)-T1-MACROTOTALE]],"")</f>
        <v>0.30550918196994992</v>
      </c>
      <c r="OT395" s="26">
        <f>IFERROR(Tableau17[[#This Row],[2017 (L)-T1-MACRODROITE]]/Tableau17[[#This Row],[2017 (L)-T1-MACROTOTALE]],"")</f>
        <v>0.10350584307178631</v>
      </c>
      <c r="OU395" s="26">
        <f>IFERROR(Tableau17[[#This Row],[2017 (L)-T1-MACROCENTRE]]/Tableau17[[#This Row],[2017 (L)-T1-MACROTOTALE]],"")</f>
        <v>0.29549248747913187</v>
      </c>
      <c r="OV395" s="26">
        <f>IFERROR(Tableau17[[#This Row],[2017 (L)-T1-MACROGAUCHE]]/Tableau17[[#This Row],[2017 (L)-T1-MACROTOTALE]],"")</f>
        <v>0.28380634390651083</v>
      </c>
      <c r="OW395" s="26">
        <f>IFERROR(Tableau17[[#This Row],[2017 (L)-T1-MACROAUTRE]]/Tableau17[[#This Row],[2017 (L)-T1-MACROTOTALE]],"")</f>
        <v>1.1686143572621035E-2</v>
      </c>
      <c r="OX395" s="26">
        <f>IFERROR(Tableau17[[#This Row],[2017 (L)-T2-MACROEXTRDROITE]]/Tableau17[[#This Row],[2017 (L)-T2-MACROTOTALE]],"")</f>
        <v>0.46393762183235865</v>
      </c>
      <c r="OY395" s="26">
        <f>IFERROR(Tableau17[[#This Row],[2017 (L)-T2-MACRODROITE]]/Tableau17[[#This Row],[2017 (L)-T2-MACROTOTALE]],"")</f>
        <v>0</v>
      </c>
      <c r="OZ395" s="26">
        <f>IFERROR(Tableau17[[#This Row],[2017 (L)-T2-MACROCENTRE]]/Tableau17[[#This Row],[2017 (L)-T2-MACROTOTALE]],"")</f>
        <v>0.53606237816764135</v>
      </c>
      <c r="PA395" s="26">
        <f>IFERROR(Tableau17[[#This Row],[2017 (L)-T2-MACROGAUCHE]]/Tableau17[[#This Row],[2017 (L)-T2-MACROTOTALE]],"")</f>
        <v>0</v>
      </c>
      <c r="PB395" s="26">
        <f>IFERROR(Tableau17[[#This Row],[2017 (L)-T2-MACROAUTRE]]/Tableau17[[#This Row],[2017 (L)-T2-MACROTOTALE]],"")</f>
        <v>0</v>
      </c>
      <c r="PC395" s="26">
        <f>IFERROR(Tableau17[[#This Row],[2008_T1_PROCUS]]/Tableau17[[#This Row],[2008_T1_INSCRITS]],0)</f>
        <v>1.4168530947054437E-2</v>
      </c>
      <c r="PD395" s="26">
        <f>IFERROR(Tableau17[[#This Row],[2008_T2_PROCUS]]/Tableau17[[#This Row],[2008_T2_INSCRITS]],0)</f>
        <v>2.0134228187919462E-2</v>
      </c>
      <c r="PE395" s="26">
        <f>Tableau17[[#This Row],[2014_T1_PROCUS]]/Tableau17[[#This Row],[2014_T1_INSCRITS]]</f>
        <v>3.937007874015748E-3</v>
      </c>
      <c r="PF395" s="26">
        <f>IFERROR(Tableau17[[#This Row],[2014_T2_PROCUS]]/Tableau17[[#This Row],[2014_T2_INSCRITS]],0)</f>
        <v>1.3123359580052493E-2</v>
      </c>
    </row>
    <row r="396" spans="1:422" hidden="1" x14ac:dyDescent="0.2">
      <c r="A396" s="1">
        <v>6</v>
      </c>
      <c r="B396" s="1" t="s">
        <v>427</v>
      </c>
      <c r="C396" s="1" t="s">
        <v>429</v>
      </c>
      <c r="D396" s="1" t="s">
        <v>429</v>
      </c>
      <c r="E396" s="1">
        <v>1151</v>
      </c>
      <c r="F396" s="1">
        <v>5.4460090000000001</v>
      </c>
      <c r="G396" s="1">
        <v>43.286960000000001</v>
      </c>
      <c r="H396" s="3">
        <v>759</v>
      </c>
      <c r="I396" s="3">
        <v>237</v>
      </c>
      <c r="K396" s="1">
        <v>3</v>
      </c>
      <c r="L396" s="1">
        <v>11</v>
      </c>
      <c r="M396" s="1">
        <v>7</v>
      </c>
      <c r="P396" s="1">
        <v>68</v>
      </c>
      <c r="Q396" s="1">
        <v>8</v>
      </c>
      <c r="R396" s="1">
        <v>54</v>
      </c>
      <c r="S396" s="1">
        <v>37</v>
      </c>
      <c r="T396" s="1">
        <v>22</v>
      </c>
      <c r="U396" s="1">
        <v>210</v>
      </c>
      <c r="V396" s="1">
        <v>776</v>
      </c>
      <c r="W396" s="1">
        <v>465</v>
      </c>
      <c r="X396" s="1">
        <v>3</v>
      </c>
      <c r="Y396" s="2">
        <v>0.59922679999999995</v>
      </c>
      <c r="Z396" s="1">
        <v>776</v>
      </c>
      <c r="AA396" s="1">
        <v>478</v>
      </c>
      <c r="AB396" s="1">
        <v>6</v>
      </c>
      <c r="AC396" s="2">
        <v>0.61597937999999997</v>
      </c>
      <c r="AD396" s="1">
        <v>759</v>
      </c>
      <c r="AE396" s="1">
        <v>217</v>
      </c>
      <c r="AF396" s="2">
        <v>0.2859025</v>
      </c>
      <c r="AG396" s="1">
        <f t="shared" si="6"/>
        <v>237</v>
      </c>
      <c r="AH396" s="1">
        <v>819</v>
      </c>
      <c r="AI396" s="1">
        <v>466</v>
      </c>
      <c r="AJ396" s="1">
        <v>3</v>
      </c>
      <c r="AK396" s="2">
        <v>0.56898656999999997</v>
      </c>
      <c r="AL396" s="1">
        <v>819</v>
      </c>
      <c r="AM396" s="1">
        <v>492</v>
      </c>
      <c r="AN396" s="1">
        <v>11</v>
      </c>
      <c r="AO396" s="2">
        <v>0.60073259999999995</v>
      </c>
      <c r="AP396" s="1">
        <v>789</v>
      </c>
      <c r="AQ396" s="1">
        <v>393</v>
      </c>
      <c r="AR396" s="2">
        <v>0.49809885999999998</v>
      </c>
      <c r="AS396" s="1">
        <v>789</v>
      </c>
      <c r="AT396" s="1">
        <v>413</v>
      </c>
      <c r="AU396" s="2">
        <v>0.52344740000000001</v>
      </c>
      <c r="AV396" s="1">
        <v>782</v>
      </c>
      <c r="AW396" s="1">
        <v>365</v>
      </c>
      <c r="AX396" s="2">
        <v>0.46675191999999999</v>
      </c>
      <c r="AY396" s="1">
        <v>782</v>
      </c>
      <c r="AZ396" s="1">
        <v>294</v>
      </c>
      <c r="BA396" s="2">
        <v>0.37595908</v>
      </c>
      <c r="BB396" s="1">
        <v>782</v>
      </c>
      <c r="BC396" s="1">
        <v>608</v>
      </c>
      <c r="BD396" s="2">
        <v>0.77749360999999995</v>
      </c>
      <c r="BE396" s="1">
        <v>782</v>
      </c>
      <c r="BF396" s="1">
        <v>570</v>
      </c>
      <c r="BG396" s="2">
        <v>0.72890025999999997</v>
      </c>
      <c r="BH396" s="1">
        <v>759</v>
      </c>
      <c r="BI396" s="1">
        <v>386</v>
      </c>
      <c r="BJ396" s="2">
        <v>0.50856389999999996</v>
      </c>
      <c r="BK396" s="1">
        <v>25</v>
      </c>
      <c r="BM396" s="1">
        <v>1</v>
      </c>
      <c r="BN396" s="1">
        <v>16</v>
      </c>
      <c r="BO396" s="1">
        <v>39</v>
      </c>
      <c r="BP396" s="1">
        <v>186</v>
      </c>
      <c r="BQ396" s="1">
        <v>190</v>
      </c>
      <c r="BR396" s="1">
        <v>457</v>
      </c>
      <c r="BU396" s="1">
        <v>241</v>
      </c>
      <c r="BV396" s="1">
        <v>237</v>
      </c>
      <c r="BW396" s="1">
        <v>478</v>
      </c>
      <c r="BY396" s="1">
        <v>36</v>
      </c>
      <c r="BZ396" s="1">
        <v>19</v>
      </c>
      <c r="CB396" s="1">
        <v>27</v>
      </c>
      <c r="CC396" s="1">
        <v>132</v>
      </c>
      <c r="CD396" s="1">
        <v>171</v>
      </c>
      <c r="CE396" s="1">
        <v>67</v>
      </c>
      <c r="CF396" s="1">
        <v>452</v>
      </c>
      <c r="CG396" s="1">
        <v>148</v>
      </c>
      <c r="CH396" s="1">
        <v>212</v>
      </c>
      <c r="CI396" s="1">
        <v>96</v>
      </c>
      <c r="CJ396" s="1">
        <v>456</v>
      </c>
      <c r="CK396" s="1">
        <v>3</v>
      </c>
      <c r="CL396" s="1">
        <v>13</v>
      </c>
      <c r="CN396" s="1">
        <v>3</v>
      </c>
      <c r="CO396" s="1">
        <v>30</v>
      </c>
      <c r="CP396" s="1">
        <v>166</v>
      </c>
      <c r="CS396" s="1">
        <v>53</v>
      </c>
      <c r="CT396" s="1">
        <v>104</v>
      </c>
      <c r="CW396" s="1">
        <v>372</v>
      </c>
      <c r="CY396" s="1">
        <v>178</v>
      </c>
      <c r="DA396" s="1">
        <v>194</v>
      </c>
      <c r="DC396" s="1">
        <v>372</v>
      </c>
      <c r="DD396" s="1">
        <v>17</v>
      </c>
      <c r="DE396" s="1">
        <v>10</v>
      </c>
      <c r="DF396" s="1">
        <v>5</v>
      </c>
      <c r="DG396" s="1">
        <v>1</v>
      </c>
      <c r="DH396" s="1">
        <v>0</v>
      </c>
      <c r="DI396" s="1">
        <v>19</v>
      </c>
      <c r="DJ396" s="1">
        <v>1</v>
      </c>
      <c r="DK396" s="1">
        <v>0</v>
      </c>
      <c r="DL396" s="1">
        <v>49</v>
      </c>
      <c r="DM396" s="1">
        <v>89</v>
      </c>
      <c r="DN396" s="1">
        <v>74</v>
      </c>
      <c r="DP396" s="1">
        <v>0</v>
      </c>
      <c r="DR396" s="1">
        <v>85</v>
      </c>
      <c r="DS396" s="1">
        <v>5</v>
      </c>
      <c r="DU396" s="1">
        <v>355</v>
      </c>
      <c r="DX396" s="1">
        <v>150</v>
      </c>
      <c r="DZ396" s="1">
        <v>112</v>
      </c>
      <c r="EA396" s="1">
        <v>262</v>
      </c>
      <c r="EB396" s="1">
        <v>3</v>
      </c>
      <c r="EC396" s="1">
        <v>4</v>
      </c>
      <c r="ED396" s="1">
        <v>0</v>
      </c>
      <c r="EE396" s="1">
        <v>31</v>
      </c>
      <c r="EF396" s="1">
        <v>92</v>
      </c>
      <c r="EG396" s="1">
        <v>22</v>
      </c>
      <c r="EH396" s="1">
        <v>6</v>
      </c>
      <c r="EI396" s="1">
        <v>208</v>
      </c>
      <c r="EJ396" s="1">
        <v>111</v>
      </c>
      <c r="EK396" s="1">
        <v>113</v>
      </c>
      <c r="EL396" s="1">
        <v>5</v>
      </c>
      <c r="EM396" s="1">
        <v>595</v>
      </c>
      <c r="EN396" s="1">
        <v>261</v>
      </c>
      <c r="EO396" s="1">
        <v>251</v>
      </c>
      <c r="EP396" s="1">
        <v>512</v>
      </c>
      <c r="EQ396" s="1">
        <v>0</v>
      </c>
      <c r="ER396" s="1">
        <v>2</v>
      </c>
      <c r="ES396" s="1">
        <v>6</v>
      </c>
      <c r="ET396" s="1">
        <v>23</v>
      </c>
      <c r="EU396" s="1">
        <v>1</v>
      </c>
      <c r="EV396" s="1">
        <v>138</v>
      </c>
      <c r="EW396" s="1">
        <v>19</v>
      </c>
      <c r="EX396" s="1">
        <v>0</v>
      </c>
      <c r="EY396" s="1">
        <v>2</v>
      </c>
      <c r="EZ396" s="1">
        <v>16</v>
      </c>
      <c r="FA396" s="1">
        <v>0</v>
      </c>
      <c r="FB396" s="1">
        <v>0</v>
      </c>
      <c r="FC396" s="1">
        <v>0</v>
      </c>
      <c r="FD396" s="1">
        <v>0</v>
      </c>
      <c r="FE396" s="1">
        <v>0</v>
      </c>
      <c r="FF396" s="1">
        <v>1</v>
      </c>
      <c r="FG396" s="1">
        <v>0</v>
      </c>
      <c r="FH396" s="1">
        <v>17</v>
      </c>
      <c r="FI396" s="1">
        <v>1</v>
      </c>
      <c r="FJ396" s="1">
        <v>14</v>
      </c>
      <c r="FK396" s="1">
        <v>8</v>
      </c>
      <c r="FL396" s="1">
        <v>0</v>
      </c>
      <c r="FM396" s="1">
        <v>48</v>
      </c>
      <c r="FN396" s="1">
        <v>6</v>
      </c>
      <c r="FO396" s="1">
        <v>2</v>
      </c>
      <c r="FP396" s="1">
        <v>60</v>
      </c>
      <c r="FQ396" s="1">
        <v>0</v>
      </c>
      <c r="FR396" s="1">
        <f>SUM(Tableau17[[#This Row],[2019-T1-ALEXANDRE Audric]:[2019-T1-MARIE Florie]])</f>
        <v>364</v>
      </c>
      <c r="FS396" s="1">
        <v>40</v>
      </c>
      <c r="FT396" s="1">
        <v>211</v>
      </c>
      <c r="FU396" s="1">
        <v>0</v>
      </c>
      <c r="FV396" s="1">
        <v>206</v>
      </c>
      <c r="FW396" s="1">
        <v>0</v>
      </c>
      <c r="FX396" s="1">
        <v>457</v>
      </c>
      <c r="FY396" s="1">
        <v>0</v>
      </c>
      <c r="FZ396" s="1">
        <v>241</v>
      </c>
      <c r="GA396" s="1">
        <v>0</v>
      </c>
      <c r="GB396" s="1">
        <v>237</v>
      </c>
      <c r="GC396" s="1">
        <v>0</v>
      </c>
      <c r="GD396" s="1">
        <v>478</v>
      </c>
      <c r="GE396" s="1">
        <v>132</v>
      </c>
      <c r="GF396" s="1">
        <v>207</v>
      </c>
      <c r="GG396" s="1">
        <v>0</v>
      </c>
      <c r="GH396" s="1">
        <v>113</v>
      </c>
      <c r="GI396" s="1">
        <v>0</v>
      </c>
      <c r="GJ396" s="1">
        <v>452</v>
      </c>
      <c r="GK396" s="1">
        <v>148</v>
      </c>
      <c r="GL396" s="1">
        <v>212</v>
      </c>
      <c r="GM396" s="1">
        <v>0</v>
      </c>
      <c r="GN396" s="1">
        <v>96</v>
      </c>
      <c r="GO396" s="1">
        <v>0</v>
      </c>
      <c r="GP396" s="1">
        <v>456</v>
      </c>
      <c r="GQ396" s="1">
        <v>179</v>
      </c>
      <c r="GR396" s="1">
        <v>104</v>
      </c>
      <c r="GS396" s="1">
        <v>0</v>
      </c>
      <c r="GT396" s="1">
        <v>86</v>
      </c>
      <c r="GU396" s="1">
        <v>3</v>
      </c>
      <c r="GV396" s="1">
        <v>372</v>
      </c>
      <c r="GW396" s="1">
        <v>178</v>
      </c>
      <c r="GX396" s="1">
        <v>194</v>
      </c>
      <c r="GY396" s="1">
        <v>0</v>
      </c>
      <c r="GZ396" s="1">
        <v>0</v>
      </c>
      <c r="HA396" s="1">
        <v>0</v>
      </c>
      <c r="HB396" s="1">
        <v>372</v>
      </c>
      <c r="HC396" s="1">
        <v>243</v>
      </c>
      <c r="HD396" s="1">
        <v>92</v>
      </c>
      <c r="HE396" s="1">
        <v>113</v>
      </c>
      <c r="HF396" s="1">
        <v>141</v>
      </c>
      <c r="HG396" s="1">
        <v>6</v>
      </c>
      <c r="HH396" s="1">
        <v>595</v>
      </c>
      <c r="HI396" s="1">
        <v>261</v>
      </c>
      <c r="HJ396" s="1">
        <v>0</v>
      </c>
      <c r="HK396" s="1">
        <v>251</v>
      </c>
      <c r="HL396" s="1">
        <v>0</v>
      </c>
      <c r="HM396" s="1">
        <v>0</v>
      </c>
      <c r="HN396" s="1">
        <v>512</v>
      </c>
      <c r="HO396" s="1">
        <v>162</v>
      </c>
      <c r="HP396" s="1">
        <v>25</v>
      </c>
      <c r="HQ396" s="1">
        <v>60</v>
      </c>
      <c r="HR396" s="1">
        <v>111</v>
      </c>
      <c r="HS396" s="1">
        <v>11</v>
      </c>
      <c r="HT396" s="1">
        <v>369</v>
      </c>
      <c r="HU396" s="1">
        <v>54</v>
      </c>
      <c r="HV396" s="1">
        <v>79</v>
      </c>
      <c r="HW396" s="1">
        <v>11</v>
      </c>
      <c r="HX396" s="1">
        <v>66</v>
      </c>
      <c r="HY396" s="1">
        <v>0</v>
      </c>
      <c r="HZ396" s="1">
        <v>210</v>
      </c>
      <c r="IA396" s="1">
        <v>95</v>
      </c>
      <c r="IB396" s="1">
        <v>75</v>
      </c>
      <c r="IC396" s="1">
        <v>85</v>
      </c>
      <c r="ID396" s="1">
        <v>90</v>
      </c>
      <c r="IE396" s="1">
        <v>10</v>
      </c>
      <c r="IF396" s="1">
        <v>355</v>
      </c>
      <c r="IG396" s="1">
        <v>0</v>
      </c>
      <c r="IH396" s="1">
        <v>150</v>
      </c>
      <c r="II396" s="1">
        <v>112</v>
      </c>
      <c r="IJ396" s="1">
        <v>0</v>
      </c>
      <c r="IK396" s="1">
        <v>0</v>
      </c>
      <c r="IL396" s="1">
        <v>262</v>
      </c>
      <c r="IM396" s="26">
        <f>IFERROR(Tableau17[[#This Row],[LDIV]]/Tableau17[[#This Row],[Total général]],"")</f>
        <v>0</v>
      </c>
      <c r="IN396" s="26">
        <f>IFERROR(Tableau17[[#This Row],[LDVC]]/Tableau17[[#This Row],[Total général]],"")</f>
        <v>1.4285714285714285E-2</v>
      </c>
      <c r="IO396" s="26">
        <f>IFERROR(Tableau17[[#This Row],[LDVD]]/Tableau17[[#This Row],[Total général]],"")</f>
        <v>5.2380952380952382E-2</v>
      </c>
      <c r="IP396" s="26">
        <f>IFERROR(Tableau17[[#This Row],[LDVG]]/Tableau17[[#This Row],[Total général]],"")</f>
        <v>3.3333333333333333E-2</v>
      </c>
      <c r="IQ396" s="26">
        <f>IFERROR(Tableau17[[#This Row],[LEXD]]/Tableau17[[#This Row],[Total général]],"")</f>
        <v>0</v>
      </c>
      <c r="IR396" s="26">
        <f>IFERROR(Tableau17[[#This Row],[LEXG]]/Tableau17[[#This Row],[Total général]],"")</f>
        <v>0</v>
      </c>
      <c r="IS396" s="26">
        <f>IFERROR(Tableau17[[#This Row],[LLR]]/Tableau17[[#This Row],[Total général]],"")</f>
        <v>0.32380952380952382</v>
      </c>
      <c r="IT396" s="26">
        <f>IFERROR(Tableau17[[#This Row],[LREM]]/Tableau17[[#This Row],[Total général]],"")</f>
        <v>3.8095238095238099E-2</v>
      </c>
      <c r="IU396" s="26">
        <f>IFERROR(Tableau17[[#This Row],[LRN]]/Tableau17[[#This Row],[Total général]],"")</f>
        <v>0.25714285714285712</v>
      </c>
      <c r="IV396" s="26">
        <f>IFERROR(Tableau17[[#This Row],[LUG]]/Tableau17[[#This Row],[Total général]],"")</f>
        <v>0.1761904761904762</v>
      </c>
      <c r="IW396" s="26">
        <f>IFERROR(Tableau17[[#This Row],[LVEC]]/Tableau17[[#This Row],[Total général]],"")</f>
        <v>0.10476190476190476</v>
      </c>
      <c r="IX396" s="26">
        <f>IFERROR(Tableau17[[#This Row],[2008-T1-LCMD]]/Tableau17[[#This Row],[2008-T1-TOTAL]],"")</f>
        <v>5.4704595185995623E-2</v>
      </c>
      <c r="IY396" s="26">
        <f>IFERROR(Tableau17[[#This Row],[2008-T1-LDVD]]/Tableau17[[#This Row],[2008-T1-TOTAL]],"")</f>
        <v>0</v>
      </c>
      <c r="IZ396" s="26">
        <f>IFERROR(Tableau17[[#This Row],[2008-T1-LEXD]]/Tableau17[[#This Row],[2008-T1-TOTAL]],"")</f>
        <v>2.1881838074398249E-3</v>
      </c>
      <c r="JA396" s="26">
        <f>IFERROR(Tableau17[[#This Row],[2008-T1-LEXG]]/Tableau17[[#This Row],[2008-T1-TOTAL]],"")</f>
        <v>3.5010940919037198E-2</v>
      </c>
      <c r="JB396" s="26">
        <f>IFERROR(Tableau17[[#This Row],[2008-T1-LFN]]/Tableau17[[#This Row],[2008-T1-TOTAL]],"")</f>
        <v>8.5339168490153175E-2</v>
      </c>
      <c r="JC396" s="26">
        <f>IFERROR(Tableau17[[#This Row],[2008-T1-LMAJ]]/Tableau17[[#This Row],[2008-T1-TOTAL]],"")</f>
        <v>0.40700218818380746</v>
      </c>
      <c r="JD396" s="26">
        <f>IFERROR(Tableau17[[#This Row],[2008-T1-LUG]]/Tableau17[[#This Row],[2008-T1-TOTAL]],"")</f>
        <v>0.41575492341356673</v>
      </c>
      <c r="JE396" s="26">
        <f>IFERROR(Tableau17[[#This Row],[2008-T2-LFN]]/Tableau17[[#This Row],[2008-T2-TOTAL]],"")</f>
        <v>0</v>
      </c>
      <c r="JF396" s="26">
        <f>IFERROR(Tableau17[[#This Row],[2008-T2-LGC]]/Tableau17[[#This Row],[2008-T2-TOTAL]],"")</f>
        <v>0</v>
      </c>
      <c r="JG396" s="26">
        <f>IFERROR(Tableau17[[#This Row],[2008-T2-LMAJ]]/Tableau17[[#This Row],[2008-T2-TOTAL]],"")</f>
        <v>0.50418410041841</v>
      </c>
      <c r="JH396" s="26">
        <f>IFERROR(Tableau17[[#This Row],[2008-T2-LUG]]/Tableau17[[#This Row],[2008-T2-TOTAL]],"")</f>
        <v>0.49581589958158995</v>
      </c>
      <c r="JI396" s="26">
        <f>IFERROR(Tableau17[[#This Row],[2014-T1-LDIV]]/Tableau17[[#This Row],[2014-T1-TOTAL]],"")</f>
        <v>0</v>
      </c>
      <c r="JJ396" s="26">
        <f>IFERROR(Tableau17[[#This Row],[2014-T1-LDVD]]/Tableau17[[#This Row],[2014-T1-TOTAL]],"")</f>
        <v>7.9646017699115043E-2</v>
      </c>
      <c r="JK396" s="26">
        <f>IFERROR(Tableau17[[#This Row],[2014-T1-LDVG]]/Tableau17[[#This Row],[2014-T1-TOTAL]],"")</f>
        <v>4.2035398230088498E-2</v>
      </c>
      <c r="JL396" s="26">
        <f>IFERROR(Tableau17[[#This Row],[2014-T1-LEXG]]/Tableau17[[#This Row],[2014-T1-TOTAL]],"")</f>
        <v>0</v>
      </c>
      <c r="JM396" s="26">
        <f>IFERROR(Tableau17[[#This Row],[2014-T1-LFG]]/Tableau17[[#This Row],[2014-T1-TOTAL]],"")</f>
        <v>5.9734513274336286E-2</v>
      </c>
      <c r="JN396" s="26">
        <f>IFERROR(Tableau17[[#This Row],[2014-T1-LFN]]/Tableau17[[#This Row],[2014-T1-TOTAL]],"")</f>
        <v>0.29203539823008851</v>
      </c>
      <c r="JO396" s="26">
        <f>IFERROR(Tableau17[[#This Row],[2014-T1-LUD]]/Tableau17[[#This Row],[2014-T1-TOTAL]],"")</f>
        <v>0.37831858407079644</v>
      </c>
      <c r="JP396" s="26">
        <f>IFERROR(Tableau17[[#This Row],[2014-T1-LUG]]/Tableau17[[#This Row],[2014-T1-TOTAL]],"")</f>
        <v>0.14823008849557523</v>
      </c>
      <c r="JQ396" s="26">
        <f>IFERROR(Tableau17[[#This Row],[2014-T2-LFN]]/Tableau17[[#This Row],[2014-T2-TOTAL]],"")</f>
        <v>0.32456140350877194</v>
      </c>
      <c r="JR396" s="26">
        <f>IFERROR(Tableau17[[#This Row],[2014-T2-LUD]]/Tableau17[[#This Row],[2014-T2-TOTAL]],"")</f>
        <v>0.46491228070175439</v>
      </c>
      <c r="JS396" s="26">
        <f>IFERROR(Tableau17[[#This Row],[2014-T2-LUG]]/Tableau17[[#This Row],[2014-T2-TOTAL]],"")</f>
        <v>0.21052631578947367</v>
      </c>
      <c r="JT396" s="26">
        <f>IFERROR(Tableau17[[#This Row],[2015-T1-BC-DIV]]/Tableau17[[#This Row],[2015-T1-TOTAL]],"")</f>
        <v>8.0645161290322578E-3</v>
      </c>
      <c r="JU396" s="26">
        <f>IFERROR(Tableau17[[#This Row],[2015-T1-BC-DLF]]/Tableau17[[#This Row],[2015-T1-TOTAL]],"")</f>
        <v>3.4946236559139782E-2</v>
      </c>
      <c r="JV396" s="26">
        <f>IFERROR(Tableau17[[#This Row],[2015-T1-BC-DVD]]/Tableau17[[#This Row],[2015-T1-TOTAL]],"")</f>
        <v>0</v>
      </c>
      <c r="JW396" s="26">
        <f>IFERROR(Tableau17[[#This Row],[2015-T1-BC-DVG]]/Tableau17[[#This Row],[2015-T1-TOTAL]],"")</f>
        <v>8.0645161290322578E-3</v>
      </c>
      <c r="JX396" s="26">
        <f>IFERROR(Tableau17[[#This Row],[2015-T1-BC-FG]]/Tableau17[[#This Row],[2015-T1-TOTAL]],"")</f>
        <v>8.0645161290322578E-2</v>
      </c>
      <c r="JY396" s="26">
        <f>IFERROR(Tableau17[[#This Row],[2015-T1-BC-FN]]/Tableau17[[#This Row],[2015-T1-TOTAL]],"")</f>
        <v>0.44623655913978494</v>
      </c>
      <c r="JZ396" s="26">
        <f>IFERROR(Tableau17[[#This Row],[2015-T1-BC-MDM]]/Tableau17[[#This Row],[2015-T1-TOTAL]],"")</f>
        <v>0</v>
      </c>
      <c r="KA396" s="26">
        <f>IFERROR(Tableau17[[#This Row],[2015-T1-BC-RDG]]/Tableau17[[#This Row],[2015-T1-TOTAL]],"")</f>
        <v>0</v>
      </c>
      <c r="KB396" s="26">
        <f>IFERROR(Tableau17[[#This Row],[2015-T1-BC-SOC]]/Tableau17[[#This Row],[2015-T1-TOTAL]],"")</f>
        <v>0.1424731182795699</v>
      </c>
      <c r="KC396" s="26">
        <f>IFERROR(Tableau17[[#This Row],[2015-T1-BC-UD]]/Tableau17[[#This Row],[2015-T1-TOTAL]],"")</f>
        <v>0.27956989247311825</v>
      </c>
      <c r="KD396" s="26">
        <f>IFERROR(Tableau17[[#This Row],[2015-T1-BC-UG]]/Tableau17[[#This Row],[2015-T1-TOTAL]],"")</f>
        <v>0</v>
      </c>
      <c r="KE396" s="26">
        <f>IFERROR(Tableau17[[#This Row],[2015-T1-BC-VEC]]/Tableau17[[#This Row],[2015-T1-TOTAL]],"")</f>
        <v>0</v>
      </c>
      <c r="KF396" s="26">
        <f>IFERROR(Tableau17[[#This Row],[2015-T2-BC-DVG]]/Tableau17[[#This Row],[2015-T2-TOTAL]],"")</f>
        <v>0</v>
      </c>
      <c r="KG396" s="26">
        <f>IFERROR(Tableau17[[#This Row],[2015-T2-BC-FN]]/Tableau17[[#This Row],[2015-T2-TOTAL]],"")</f>
        <v>0.478494623655914</v>
      </c>
      <c r="KH396" s="26">
        <f>IFERROR(Tableau17[[#This Row],[2015-T2-BC-SOC]]/Tableau17[[#This Row],[2015-T2-TOTAL]],"")</f>
        <v>0</v>
      </c>
      <c r="KI396" s="26">
        <f>IFERROR(Tableau17[[#This Row],[2015-T2-BC-UD]]/Tableau17[[#This Row],[2015-T2-TOTAL]],"")</f>
        <v>0.521505376344086</v>
      </c>
      <c r="KJ396" s="26">
        <f>IFERROR(Tableau17[[#This Row],[2015-T2-BC-UG]]/Tableau17[[#This Row],[2015-T2-TOTAL]],"")</f>
        <v>0</v>
      </c>
      <c r="KK396" s="26">
        <f>IFERROR(Tableau17[[#This Row],[2017 (L)-T1-COM]]/Tableau17[[#This Row],[2017 (L)-T1-TOTAL]],"")</f>
        <v>4.788732394366197E-2</v>
      </c>
      <c r="KL396" s="26">
        <f>IFERROR(Tableau17[[#This Row],[2017 (L)-T1-DIV]]/Tableau17[[#This Row],[2017 (L)-T1-TOTAL]],"")</f>
        <v>2.8169014084507043E-2</v>
      </c>
      <c r="KM396" s="26">
        <f>IFERROR(Tableau17[[#This Row],[2017 (L)-T1-DLF]]/Tableau17[[#This Row],[2017 (L)-T1-TOTAL]],"")</f>
        <v>1.4084507042253521E-2</v>
      </c>
      <c r="KN396" s="26">
        <f>IFERROR(Tableau17[[#This Row],[2017 (L)-T1-DVD]]/Tableau17[[#This Row],[2017 (L)-T1-TOTAL]],"")</f>
        <v>2.8169014084507044E-3</v>
      </c>
      <c r="KO396" s="26">
        <f>IFERROR(Tableau17[[#This Row],[2017 (L)-T1-DVG]]/Tableau17[[#This Row],[2017 (L)-T1-TOTAL]],"")</f>
        <v>0</v>
      </c>
      <c r="KP396" s="26">
        <f>IFERROR(Tableau17[[#This Row],[2017 (L)-T1-ECO]]/Tableau17[[#This Row],[2017 (L)-T1-TOTAL]],"")</f>
        <v>5.3521126760563378E-2</v>
      </c>
      <c r="KQ396" s="26">
        <f>IFERROR(Tableau17[[#This Row],[2017 (L)-T1-EXD]]/Tableau17[[#This Row],[2017 (L)-T1-TOTAL]],"")</f>
        <v>2.8169014084507044E-3</v>
      </c>
      <c r="KR396" s="26">
        <f>IFERROR(Tableau17[[#This Row],[2017 (L)-T1-EXG]]/Tableau17[[#This Row],[2017 (L)-T1-TOTAL]],"")</f>
        <v>0</v>
      </c>
      <c r="KS396" s="26">
        <f>IFERROR(Tableau17[[#This Row],[2017 (L)-T1-FI]]/Tableau17[[#This Row],[2017 (L)-T1-TOTAL]],"")</f>
        <v>0.13802816901408452</v>
      </c>
      <c r="KT396" s="26">
        <f>IFERROR(Tableau17[[#This Row],[2017 (L)-T1-FN]]/Tableau17[[#This Row],[2017 (L)-T1-TOTAL]],"")</f>
        <v>0.25070422535211268</v>
      </c>
      <c r="KU396" s="26">
        <f>IFERROR(Tableau17[[#This Row],[2017 (L)-T1-LR]]/Tableau17[[#This Row],[2017 (L)-T1-TOTAL]],"")</f>
        <v>0.20845070422535211</v>
      </c>
      <c r="KV396" s="26">
        <f>IFERROR(Tableau17[[#This Row],[2017 (L)-T1-MDM]]/Tableau17[[#This Row],[2017 (L)-T1-TOTAL]],"")</f>
        <v>0</v>
      </c>
      <c r="KW396" s="26">
        <f>IFERROR(Tableau17[[#This Row],[2017 (L)-T1-RDG]]/Tableau17[[#This Row],[2017 (L)-T1-TOTAL]],"")</f>
        <v>0</v>
      </c>
      <c r="KX396" s="26">
        <f>IFERROR(Tableau17[[#This Row],[2017 (L)-T1-REG]]/Tableau17[[#This Row],[2017 (L)-T1-TOTAL]],"")</f>
        <v>0</v>
      </c>
      <c r="KY396" s="26">
        <f>IFERROR(Tableau17[[#This Row],[2017 (L)-T1-REM]]/Tableau17[[#This Row],[2017 (L)-T1-TOTAL]],"")</f>
        <v>0.23943661971830985</v>
      </c>
      <c r="KZ396" s="26">
        <f>IFERROR(Tableau17[[#This Row],[2017 (L)-T1-SOC]]/Tableau17[[#This Row],[2017 (L)-T1-TOTAL]],"")</f>
        <v>1.4084507042253521E-2</v>
      </c>
      <c r="LA396" s="26">
        <f>IFERROR(Tableau17[[#This Row],[2017 (L)-T1-UDI]]/Tableau17[[#This Row],[2017 (L)-T1-TOTAL]],"")</f>
        <v>0</v>
      </c>
      <c r="LB396" s="26">
        <f>IFERROR(Tableau17[[#This Row],[2017 (L)-T2-FI]]/Tableau17[[#This Row],[2017 (L)-T2-TOTAL]],"")</f>
        <v>0</v>
      </c>
      <c r="LC396" s="26">
        <f>IFERROR(Tableau17[[#This Row],[2017 (L)-T2-FN]]/Tableau17[[#This Row],[2017 (L)-T2-TOTAL]],"")</f>
        <v>0</v>
      </c>
      <c r="LD396" s="26">
        <f>IFERROR(Tableau17[[#This Row],[2017 (L)-T2-LR]]/Tableau17[[#This Row],[2017 (L)-T2-TOTAL]],"")</f>
        <v>0.5725190839694656</v>
      </c>
      <c r="LE396" s="26">
        <f>IFERROR(Tableau17[[#This Row],[2017 (L)-T2-MDM]]/Tableau17[[#This Row],[2017 (L)-T2-TOTAL]],"")</f>
        <v>0</v>
      </c>
      <c r="LF396" s="26">
        <f>IFERROR(Tableau17[[#This Row],[2017 (L)-T2-REM]]/Tableau17[[#This Row],[2017 (L)-T2-TOTAL]],"")</f>
        <v>0.42748091603053434</v>
      </c>
      <c r="LG396" s="26">
        <f>IFERROR(Tableau17[[#This Row],[2017-T1-ARTHAUD Nathalie]]/Tableau17[[#This Row],[2017-T1-TOTAL]],"")</f>
        <v>5.0420168067226894E-3</v>
      </c>
      <c r="LH396" s="26">
        <f>IFERROR(Tableau17[[#This Row],[2017-T1-ASSELINEAU Fran]]/Tableau17[[#This Row],[2017-T1-TOTAL]],"")</f>
        <v>6.7226890756302525E-3</v>
      </c>
      <c r="LI396" s="26">
        <f>IFERROR(Tableau17[[#This Row],[2017-T1-CHEMINADE Jacques]]/Tableau17[[#This Row],[2017-T1-TOTAL]],"")</f>
        <v>0</v>
      </c>
      <c r="LJ396" s="26">
        <f>IFERROR(Tableau17[[#This Row],[2017-T1-DUPONT-AIGNAN Nicolas]]/Tableau17[[#This Row],[2017-T1-TOTAL]],"")</f>
        <v>5.2100840336134456E-2</v>
      </c>
      <c r="LK396" s="26">
        <f>IFERROR(Tableau17[[#This Row],[2017-T1-FILLON Fran]]/Tableau17[[#This Row],[2017-T1-TOTAL]],"")</f>
        <v>0.1546218487394958</v>
      </c>
      <c r="LL396" s="26">
        <f>IFERROR(Tableau17[[#This Row],[2017-T1-HAMON Beno]]/Tableau17[[#This Row],[2017-T1-TOTAL]],"")</f>
        <v>3.6974789915966387E-2</v>
      </c>
      <c r="LM396" s="26">
        <f>IFERROR(Tableau17[[#This Row],[2017-T1-LASSALLE Jean]]/Tableau17[[#This Row],[2017-T1-TOTAL]],"")</f>
        <v>1.0084033613445379E-2</v>
      </c>
      <c r="LN396" s="26">
        <f>IFERROR(Tableau17[[#This Row],[2017-T1-LE PEN Marine]]/Tableau17[[#This Row],[2017-T1-TOTAL]],"")</f>
        <v>0.34957983193277309</v>
      </c>
      <c r="LO396" s="26">
        <f>IFERROR(Tableau17[[#This Row],[2017-T1-M Jean-Luc]]/Tableau17[[#This Row],[2017-T1-TOTAL]],"")</f>
        <v>0.1865546218487395</v>
      </c>
      <c r="LP396" s="26">
        <f>IFERROR(Tableau17[[#This Row],[2017-T1-MACRON Emmanuel]]/Tableau17[[#This Row],[2017-T1-TOTAL]],"")</f>
        <v>0.18991596638655461</v>
      </c>
      <c r="LQ396" s="26">
        <f>IFERROR(Tableau17[[#This Row],[2017-T1-POUTOU Philippe]]/Tableau17[[#This Row],[2017-T1-TOTAL]],"")</f>
        <v>8.4033613445378148E-3</v>
      </c>
      <c r="LR396" s="26">
        <f>IFERROR(Tableau17[[#This Row],[2017-T2-LE PEN Marine]]/Tableau17[[#This Row],[2017-T2-TOTAL]],"")</f>
        <v>0.509765625</v>
      </c>
      <c r="LS396" s="26">
        <f>IFERROR(Tableau17[[#This Row],[2017-T2-MACRON Emmanuel]]/Tableau17[[#This Row],[2017-T2-TOTAL]],"")</f>
        <v>0.490234375</v>
      </c>
      <c r="LT396" s="26">
        <f>IFERROR(Tableau17[[#This Row],[2019-T1-ALEXANDRE Audric]]/Tableau17[[#This Row],[2019-T1-TOTAL]],"")</f>
        <v>0</v>
      </c>
      <c r="LU396" s="26">
        <f>IFERROR(Tableau17[[#This Row],[2019-T1-ARTHAUD Nathalie]]/Tableau17[[#This Row],[2019-T1-TOTAL]],"")</f>
        <v>5.4945054945054949E-3</v>
      </c>
      <c r="LV396" s="26">
        <f>IFERROR(Tableau17[[#This Row],[2019-T1-ASSELINEAU François]]/Tableau17[[#This Row],[2019-T1-TOTAL]],"")</f>
        <v>1.6483516483516484E-2</v>
      </c>
      <c r="LW396" s="26">
        <f>IFERROR(Tableau17[[#This Row],[2019-T1-AUBRY Manon]]/Tableau17[[#This Row],[2019-T1-TOTAL]],"")</f>
        <v>6.3186813186813184E-2</v>
      </c>
      <c r="LX396" s="26">
        <f>IFERROR(Tableau17[[#This Row],[2019-T1-AZERGUI Nagib]]/Tableau17[[#This Row],[2019-T1-TOTAL]],"")</f>
        <v>2.7472527472527475E-3</v>
      </c>
      <c r="LY396" s="26">
        <f>IFERROR(Tableau17[[#This Row],[2019-T1-BARDELLA Jordan]]/Tableau17[[#This Row],[2019-T1-TOTAL]],"")</f>
        <v>0.37912087912087911</v>
      </c>
      <c r="LZ396" s="26">
        <f>IFERROR(Tableau17[[#This Row],[2019-T1-BELLAMY François-Xavier]]/Tableau17[[#This Row],[2019-T1-TOTAL]],"")</f>
        <v>5.21978021978022E-2</v>
      </c>
      <c r="MA396" s="26">
        <f>IFERROR(Tableau17[[#This Row],[2019-T1-BIDOU Olivier]]/Tableau17[[#This Row],[2019-T1-TOTAL]],"")</f>
        <v>0</v>
      </c>
      <c r="MB396" s="26">
        <f>IFERROR(Tableau17[[#This Row],[2019-T1-BOURG Dominique]]/Tableau17[[#This Row],[2019-T1-TOTAL]],"")</f>
        <v>5.4945054945054949E-3</v>
      </c>
      <c r="MC396" s="26">
        <f>IFERROR(Tableau17[[#This Row],[2019-T1-BROSSAT Ian]]/Tableau17[[#This Row],[2019-T1-TOTAL]],"")</f>
        <v>4.3956043956043959E-2</v>
      </c>
      <c r="MD396" s="26">
        <f>IFERROR(Tableau17[[#This Row],[2019-T1-CAILLAUD Sophie]]/Tableau17[[#This Row],[2019-T1-TOTAL]],"")</f>
        <v>0</v>
      </c>
      <c r="ME396" s="26">
        <f>IFERROR(Tableau17[[#This Row],[2019-T1-CAMUS Renaud]]/Tableau17[[#This Row],[2019-T1-TOTAL]],"")</f>
        <v>0</v>
      </c>
      <c r="MF396" s="26">
        <f>IFERROR(Tableau17[[#This Row],[2019-T1-CHALENÇON Christophe]]/Tableau17[[#This Row],[2019-T1-TOTAL]],"")</f>
        <v>0</v>
      </c>
      <c r="MG396" s="26">
        <f>IFERROR(Tableau17[[#This Row],[2019-T1-CORBET Cathy Denise Ginette]]/Tableau17[[#This Row],[2019-T1-TOTAL]],"")</f>
        <v>0</v>
      </c>
      <c r="MH396" s="26">
        <f>IFERROR(Tableau17[[#This Row],[2019-T1-DE PREVOISIN Robert]]/Tableau17[[#This Row],[2019-T1-TOTAL]],"")</f>
        <v>0</v>
      </c>
      <c r="MI396" s="26">
        <f>IFERROR(Tableau17[[#This Row],[2019-T1-DELFEL Thérèse]]/Tableau17[[#This Row],[2019-T1-TOTAL]],"")</f>
        <v>2.7472527472527475E-3</v>
      </c>
      <c r="MJ396" s="26">
        <f>IFERROR(Tableau17[[#This Row],[2019-T1-DIEUMEGARD Pierre]]/Tableau17[[#This Row],[2019-T1-TOTAL]],"")</f>
        <v>0</v>
      </c>
      <c r="MK396" s="26">
        <f>IFERROR(Tableau17[[#This Row],[2019-T1-DUPONT-AIGNAN Nicolas]]/Tableau17[[#This Row],[2019-T1-TOTAL]],"")</f>
        <v>4.6703296703296704E-2</v>
      </c>
      <c r="ML396" s="26">
        <f>IFERROR(Tableau17[[#This Row],[2019-T1-GERNIGON Yves]]/Tableau17[[#This Row],[2019-T1-TOTAL]],"")</f>
        <v>2.7472527472527475E-3</v>
      </c>
      <c r="MM396" s="26">
        <f>IFERROR(Tableau17[[#This Row],[2019-T1-GLUCKSMANN Raphaël]]/Tableau17[[#This Row],[2019-T1-TOTAL]],"")</f>
        <v>3.8461538461538464E-2</v>
      </c>
      <c r="MN396" s="26">
        <f>IFERROR(Tableau17[[#This Row],[2019-T1-HAMON Benoît]]/Tableau17[[#This Row],[2019-T1-TOTAL]],"")</f>
        <v>2.197802197802198E-2</v>
      </c>
      <c r="MO396" s="26">
        <f>IFERROR(Tableau17[[#This Row],[2019-T1-HELGEN Gilles]]/Tableau17[[#This Row],[2019-T1-TOTAL]],"")</f>
        <v>0</v>
      </c>
      <c r="MP396" s="26">
        <f>IFERROR(Tableau17[[#This Row],[2019-T1-JADOT Yannick]]/Tableau17[[#This Row],[2019-T1-TOTAL]],"")</f>
        <v>0.13186813186813187</v>
      </c>
      <c r="MQ396" s="26">
        <f>IFERROR(Tableau17[[#This Row],[2019-T1-LAGARDE Jean-Christophe]]/Tableau17[[#This Row],[2019-T1-TOTAL]],"")</f>
        <v>1.6483516483516484E-2</v>
      </c>
      <c r="MR396" s="26">
        <f>IFERROR(Tableau17[[#This Row],[2019-T1-LALANNE Francis]]/Tableau17[[#This Row],[2019-T1-TOTAL]],"")</f>
        <v>5.4945054945054949E-3</v>
      </c>
      <c r="MS396" s="26">
        <f>IFERROR(Tableau17[[#This Row],[2019-T1-LOISEAU Nathalie]]/Tableau17[[#This Row],[2019-T1-TOTAL]],"")</f>
        <v>0.16483516483516483</v>
      </c>
      <c r="MT396" s="26">
        <f>IFERROR(Tableau17[[#This Row],[2019-T1-MARIE Florie]]/Tableau17[[#This Row],[2019-T1-TOTAL]],"")</f>
        <v>0</v>
      </c>
      <c r="MU396" s="26">
        <f>IFERROR(Tableau17[[#This Row],[2008-T1-MACROEXTRDROITE]]/Tableau17[[#This Row],[2008-T1-MACROTOTALE]],"")</f>
        <v>8.7527352297592995E-2</v>
      </c>
      <c r="MV396" s="26">
        <f>IFERROR(Tableau17[[#This Row],[2008-T1-MACRODROITE]]/Tableau17[[#This Row],[2008-T1-MACROTOTALE]],"")</f>
        <v>0.46170678336980309</v>
      </c>
      <c r="MW396" s="26">
        <f>IFERROR(Tableau17[[#This Row],[2008-T1-MACROCENTRE]]/Tableau17[[#This Row],[2008-T1-MACROTOTALE]],"")</f>
        <v>0</v>
      </c>
      <c r="MX396" s="26">
        <f>IFERROR(Tableau17[[#This Row],[2008-T1-MACROGAUCHE]]/Tableau17[[#This Row],[2008-T1-MACROTOTALE]],"")</f>
        <v>0.45076586433260396</v>
      </c>
      <c r="MY396" s="26">
        <f>IFERROR(Tableau17[[#This Row],[2008-T1-MACROAUTRE]]/Tableau17[[#This Row],[2008-T1-MACROTOTALE]],"")</f>
        <v>0</v>
      </c>
      <c r="MZ396" s="26">
        <f>IFERROR(Tableau17[[#This Row],[2008-T2-MACROEXTRDROITE]]/Tableau17[[#This Row],[2008-T2-MACROTOTALE]],"")</f>
        <v>0</v>
      </c>
      <c r="NA396" s="26">
        <f>IFERROR(Tableau17[[#This Row],[2008-T2-MACRODROITE]]/Tableau17[[#This Row],[2008-T2-MACROTOTALE]],"")</f>
        <v>0.50418410041841</v>
      </c>
      <c r="NB396" s="26">
        <f>IFERROR(Tableau17[[#This Row],[2008-T2-MACROCENTRE]]/Tableau17[[#This Row],[2008-T2-MACROTOTALE]],"")</f>
        <v>0</v>
      </c>
      <c r="NC396" s="26">
        <f>IFERROR(Tableau17[[#This Row],[2008-T2-MACROGAUCHE]]/Tableau17[[#This Row],[2008-T2-MACROTOTALE]],"")</f>
        <v>0.49581589958158995</v>
      </c>
      <c r="ND396" s="26">
        <f>IFERROR(Tableau17[[#This Row],[2008-T2-MACROAUTRE]]/Tableau17[[#This Row],[2008-T2-MACROTOTALE]],"")</f>
        <v>0</v>
      </c>
      <c r="NE396" s="26">
        <f>IFERROR(Tableau17[[#This Row],[2014-T1-MACROEXTRDROITE]]/Tableau17[[#This Row],[2014-T1-MACROTOTALE]],"")</f>
        <v>0.29203539823008851</v>
      </c>
      <c r="NF396" s="26">
        <f>IFERROR(Tableau17[[#This Row],[2014-T1-MACRODROITE]]/Tableau17[[#This Row],[2014-T1-MACROTOTALE]],"")</f>
        <v>0.45796460176991149</v>
      </c>
      <c r="NG396" s="26">
        <f>IFERROR(Tableau17[[#This Row],[2014-T1-MACROCENTRE]]/Tableau17[[#This Row],[2014-T1-MACROTOTALE]],"")</f>
        <v>0</v>
      </c>
      <c r="NH396" s="26">
        <f>IFERROR(Tableau17[[#This Row],[2014-T1-MACROGAUCHE]]/Tableau17[[#This Row],[2014-T1-MACROTOTALE]],"")</f>
        <v>0.25</v>
      </c>
      <c r="NI396" s="26">
        <f>IFERROR(Tableau17[[#This Row],[2014-T1-MACROAUTRE]]/Tableau17[[#This Row],[2014-T1-MACROTOTALE]],"")</f>
        <v>0</v>
      </c>
      <c r="NJ396" s="26">
        <f>IFERROR(Tableau17[[#This Row],[2014-T2-MACROEXTRDROITE]]/Tableau17[[#This Row],[2014-T2-MACROTOTALE]],"")</f>
        <v>0.32456140350877194</v>
      </c>
      <c r="NK396" s="26">
        <f>IFERROR(Tableau17[[#This Row],[2014-T2-MACRODROITE]]/Tableau17[[#This Row],[2014-T2-MACROTOTALE]],"")</f>
        <v>0.46491228070175439</v>
      </c>
      <c r="NL396" s="26">
        <f>IFERROR(Tableau17[[#This Row],[2014-T2-MACROCENTRE]]/Tableau17[[#This Row],[2014-T2-MACROTOTALE]],"")</f>
        <v>0</v>
      </c>
      <c r="NM396" s="26">
        <f>IFERROR(Tableau17[[#This Row],[2014-T2-MACROGAUCHE]]/Tableau17[[#This Row],[2014-T2-MACROTOTALE]],"")</f>
        <v>0.21052631578947367</v>
      </c>
      <c r="NN396" s="26">
        <f>IFERROR(Tableau17[[#This Row],[2014-T2-MACROAUTRE]]/Tableau17[[#This Row],[2014-T2-MACROTOTALE]],"")</f>
        <v>0</v>
      </c>
      <c r="NO396" s="26">
        <f>IFERROR( Tableau17[[#This Row],[2015-T1-MACROEXTRDROITE]]/Tableau17[[#This Row],[2015-T1-MACROTOTALE]],"")</f>
        <v>0.48118279569892475</v>
      </c>
      <c r="NP396" s="26">
        <f>IFERROR(Tableau17[[#This Row],[2015-T1-MACRODROITE]]/Tableau17[[#This Row],[2015-T1-MACROTOTALE]],"")</f>
        <v>0.27956989247311825</v>
      </c>
      <c r="NQ396" s="26">
        <f>IFERROR(Tableau17[[#This Row],[2015-T1-MACROCENTRE]]/Tableau17[[#This Row],[2015-T1-MACROTOTALE]],"")</f>
        <v>0</v>
      </c>
      <c r="NR396" s="26">
        <f>IFERROR(Tableau17[[#This Row],[2015-T1-MACROGAUCHE]]/Tableau17[[#This Row],[2015-T1-MACROTOTALE]],"")</f>
        <v>0.23118279569892472</v>
      </c>
      <c r="NS396" s="26">
        <f>IFERROR(Tableau17[[#This Row],[2015-T1-MACROAUTRE]]/Tableau17[[#This Row],[2015-T1-MACROTOTALE]],"")</f>
        <v>8.0645161290322578E-3</v>
      </c>
      <c r="NT396" s="26">
        <f>IFERROR(Tableau17[[#This Row],[2015-T2-MACROEXTRDROITE]]/Tableau17[[#This Row],[2015-T2-MACROTOTALE]],"")</f>
        <v>0.478494623655914</v>
      </c>
      <c r="NU396" s="26">
        <f>IFERROR(Tableau17[[#This Row],[2015-T2-MACRODROITE]]/Tableau17[[#This Row],[2015-T2-MACROTOTALE]],"")</f>
        <v>0.521505376344086</v>
      </c>
      <c r="NV396" s="26">
        <f>IFERROR(Tableau17[[#This Row],[2015-T2-MACROCENTRE]]/Tableau17[[#This Row],[2015-T2-MACROTOTALE]],"")</f>
        <v>0</v>
      </c>
      <c r="NW396" s="26">
        <f>IFERROR(Tableau17[[#This Row],[2015-T2-MACROGAUCHE]]/Tableau17[[#This Row],[2015-T2-MACROTOTALE]],"")</f>
        <v>0</v>
      </c>
      <c r="NX396" s="26">
        <f>IFERROR(Tableau17[[#This Row],[2015-T2-MACROAUTRE]]/Tableau17[[#This Row],[2015-T2-MACROTOTALE]],"")</f>
        <v>0</v>
      </c>
      <c r="NY396" s="26">
        <f>IFERROR(Tableau17[[#This Row],[2017-T1-MACROEXTRDROITE]]/Tableau17[[#This Row],[2017-T1-MACROTOTALE]],"")</f>
        <v>0.40840336134453781</v>
      </c>
      <c r="NZ396" s="26">
        <f>IFERROR(Tableau17[[#This Row],[2017-T1-MACRODROITE]]/Tableau17[[#This Row],[2017-T1-MACROTOTALE]],"")</f>
        <v>0.1546218487394958</v>
      </c>
      <c r="OA396" s="26">
        <f>IFERROR(Tableau17[[#This Row],[2017-T1-MACROCENTRE]]/Tableau17[[#This Row],[2017-T1-MACROTOTALE]],"")</f>
        <v>0.18991596638655461</v>
      </c>
      <c r="OB396" s="26">
        <f>IFERROR(Tableau17[[#This Row],[2017-T1-MACROGAUCHE]]/Tableau17[[#This Row],[2017-T1-MACROTOTALE]],"")</f>
        <v>0.23697478991596638</v>
      </c>
      <c r="OC396" s="26">
        <f>IFERROR(Tableau17[[#This Row],[2017-T1-MACROAUTRE]]/Tableau17[[#This Row],[2017-T1-MACROTOTALE]],"")</f>
        <v>1.0084033613445379E-2</v>
      </c>
      <c r="OD396" s="26">
        <f>IFERROR(Tableau17[[#This Row],[2017-T2-MACROEXTRDROITE]]/Tableau17[[#This Row],[2017-T2-MACROTOTALE]],"")</f>
        <v>0.509765625</v>
      </c>
      <c r="OE396" s="26">
        <f>IFERROR(Tableau17[[#This Row],[2017-T2-MACRODROITE]]/Tableau17[[#This Row],[2017-T2-MACROTOTALE]],"")</f>
        <v>0</v>
      </c>
      <c r="OF396" s="26">
        <f>IFERROR(Tableau17[[#This Row],[2017-T2-MACROCENTRE]]/Tableau17[[#This Row],[2017-T2-MACROTOTALE]],"")</f>
        <v>0.490234375</v>
      </c>
      <c r="OG396" s="26">
        <f>IFERROR(Tableau17[[#This Row],[2017-T2-MACROGAUCHE]]/Tableau17[[#This Row],[2017-T2-MACROTOTALE]],"")</f>
        <v>0</v>
      </c>
      <c r="OH396" s="26">
        <f>IFERROR(Tableau17[[#This Row],[2017-T2-MACROAUTRE]]/Tableau17[[#This Row],[2017-T2-MACROTOTALE]],"")</f>
        <v>0</v>
      </c>
      <c r="OI396" s="26">
        <f>IFERROR(Tableau17[[#This Row],[2019-T1-MACROEXTRDROITE]]/Tableau17[[#This Row],[2019-T1-MACROTOTALE]],"")</f>
        <v>0.43902439024390244</v>
      </c>
      <c r="OJ396" s="26">
        <f>IFERROR(Tableau17[[#This Row],[2019-T1-MACRODROITE]]/Tableau17[[#This Row],[2019-T1-MACROTOTALE]],"")</f>
        <v>6.7750677506775062E-2</v>
      </c>
      <c r="OK396" s="26">
        <f>IFERROR(Tableau17[[#This Row],[2019-T1-MACROCENTRE]]/Tableau17[[#This Row],[2019-T1-MACROTOTALE]],"")</f>
        <v>0.16260162601626016</v>
      </c>
      <c r="OL396" s="26">
        <f>IFERROR(Tableau17[[#This Row],[2019-T1-MACROGAUCHE]]/Tableau17[[#This Row],[2019-T1-MACROTOTALE]],"")</f>
        <v>0.30081300813008133</v>
      </c>
      <c r="OM396" s="26">
        <f>IFERROR(Tableau17[[#This Row],[2019-T1-MACROAUTRE]]/Tableau17[[#This Row],[2019-T1-MACROTOTALE]],"")</f>
        <v>2.9810298102981029E-2</v>
      </c>
      <c r="ON396" s="26">
        <f>IFERROR(Tableau17[[#This Row],[2020-T1-MACROEXTRDROITE]]/Tableau17[[#This Row],[2020-T1-MACROTOTALE]],"")</f>
        <v>0.25714285714285712</v>
      </c>
      <c r="OO396" s="26">
        <f>IFERROR(Tableau17[[#This Row],[2020-T1-MACRODROITE]]/Tableau17[[#This Row],[2020-T1-MACROTOTALE]],"")</f>
        <v>0.37619047619047619</v>
      </c>
      <c r="OP396" s="26">
        <f>IFERROR(Tableau17[[#This Row],[2020-T1-MACROCENTRE]]/Tableau17[[#This Row],[2020-T1-MACROTOTALE]],"")</f>
        <v>5.2380952380952382E-2</v>
      </c>
      <c r="OQ396" s="26">
        <f>IFERROR(Tableau17[[#This Row],[2020-T1-MACROGAUCHE]]/Tableau17[[#This Row],[2020-T1-MACROTOTALE]],"")</f>
        <v>0.31428571428571428</v>
      </c>
      <c r="OR396" s="26">
        <f>IFERROR(Tableau17[[#This Row],[2020-T1-MACROAUTRE]]/Tableau17[[#This Row],[2020-T1-MACROTOTALE]],"")</f>
        <v>0</v>
      </c>
      <c r="OS396" s="26">
        <f>IFERROR(Tableau17[[#This Row],[2017 (L)-T1-MACROEXTRDROITE]]/Tableau17[[#This Row],[2017 (L)-T1-MACROTOTALE]],"")</f>
        <v>0.26760563380281688</v>
      </c>
      <c r="OT396" s="26">
        <f>IFERROR(Tableau17[[#This Row],[2017 (L)-T1-MACRODROITE]]/Tableau17[[#This Row],[2017 (L)-T1-MACROTOTALE]],"")</f>
        <v>0.21126760563380281</v>
      </c>
      <c r="OU396" s="26">
        <f>IFERROR(Tableau17[[#This Row],[2017 (L)-T1-MACROCENTRE]]/Tableau17[[#This Row],[2017 (L)-T1-MACROTOTALE]],"")</f>
        <v>0.23943661971830985</v>
      </c>
      <c r="OV396" s="26">
        <f>IFERROR(Tableau17[[#This Row],[2017 (L)-T1-MACROGAUCHE]]/Tableau17[[#This Row],[2017 (L)-T1-MACROTOTALE]],"")</f>
        <v>0.25352112676056338</v>
      </c>
      <c r="OW396" s="26">
        <f>IFERROR(Tableau17[[#This Row],[2017 (L)-T1-MACROAUTRE]]/Tableau17[[#This Row],[2017 (L)-T1-MACROTOTALE]],"")</f>
        <v>2.8169014084507043E-2</v>
      </c>
      <c r="OX396" s="26">
        <f>IFERROR(Tableau17[[#This Row],[2017 (L)-T2-MACROEXTRDROITE]]/Tableau17[[#This Row],[2017 (L)-T2-MACROTOTALE]],"")</f>
        <v>0</v>
      </c>
      <c r="OY396" s="26">
        <f>IFERROR(Tableau17[[#This Row],[2017 (L)-T2-MACRODROITE]]/Tableau17[[#This Row],[2017 (L)-T2-MACROTOTALE]],"")</f>
        <v>0.5725190839694656</v>
      </c>
      <c r="OZ396" s="26">
        <f>IFERROR(Tableau17[[#This Row],[2017 (L)-T2-MACROCENTRE]]/Tableau17[[#This Row],[2017 (L)-T2-MACROTOTALE]],"")</f>
        <v>0.42748091603053434</v>
      </c>
      <c r="PA396" s="26">
        <f>IFERROR(Tableau17[[#This Row],[2017 (L)-T2-MACROGAUCHE]]/Tableau17[[#This Row],[2017 (L)-T2-MACROTOTALE]],"")</f>
        <v>0</v>
      </c>
      <c r="PB396" s="26">
        <f>IFERROR(Tableau17[[#This Row],[2017 (L)-T2-MACROAUTRE]]/Tableau17[[#This Row],[2017 (L)-T2-MACROTOTALE]],"")</f>
        <v>0</v>
      </c>
      <c r="PC396" s="26">
        <f>IFERROR(Tableau17[[#This Row],[2008_T1_PROCUS]]/Tableau17[[#This Row],[2008_T1_INSCRITS]],0)</f>
        <v>3.663003663003663E-3</v>
      </c>
      <c r="PD396" s="26">
        <f>IFERROR(Tableau17[[#This Row],[2008_T2_PROCUS]]/Tableau17[[#This Row],[2008_T2_INSCRITS]],0)</f>
        <v>1.3431013431013432E-2</v>
      </c>
      <c r="PE396" s="26">
        <f>Tableau17[[#This Row],[2014_T1_PROCUS]]/Tableau17[[#This Row],[2014_T1_INSCRITS]]</f>
        <v>3.8659793814432991E-3</v>
      </c>
      <c r="PF396" s="26">
        <f>IFERROR(Tableau17[[#This Row],[2014_T2_PROCUS]]/Tableau17[[#This Row],[2014_T2_INSCRITS]],0)</f>
        <v>7.7319587628865982E-3</v>
      </c>
    </row>
    <row r="397" spans="1:422" hidden="1" x14ac:dyDescent="0.2">
      <c r="A397" s="1">
        <v>7</v>
      </c>
      <c r="B397" s="1" t="s">
        <v>474</v>
      </c>
      <c r="C397" s="1" t="s">
        <v>479</v>
      </c>
      <c r="D397" s="1" t="s">
        <v>479</v>
      </c>
      <c r="E397" s="1">
        <v>1339</v>
      </c>
      <c r="F397" s="1">
        <v>5.4381919999999999</v>
      </c>
      <c r="G397" s="1">
        <v>43.326011000000001</v>
      </c>
      <c r="H397" s="3">
        <v>1032</v>
      </c>
      <c r="I397" s="3">
        <v>195</v>
      </c>
      <c r="J397" s="1">
        <v>5</v>
      </c>
      <c r="L397" s="1">
        <v>24</v>
      </c>
      <c r="M397" s="1">
        <v>44</v>
      </c>
      <c r="O397" s="1">
        <v>2</v>
      </c>
      <c r="P397" s="1">
        <v>41</v>
      </c>
      <c r="Q397" s="1">
        <v>3</v>
      </c>
      <c r="R397" s="1">
        <v>67</v>
      </c>
      <c r="S397" s="1">
        <v>42</v>
      </c>
      <c r="T397" s="1">
        <v>15</v>
      </c>
      <c r="U397" s="1">
        <v>243</v>
      </c>
      <c r="V397" s="1">
        <v>1037</v>
      </c>
      <c r="W397" s="1">
        <v>451</v>
      </c>
      <c r="X397" s="1">
        <v>4</v>
      </c>
      <c r="Y397" s="2">
        <v>0.43490838999999998</v>
      </c>
      <c r="Z397" s="1">
        <v>1037</v>
      </c>
      <c r="AA397" s="1">
        <v>529</v>
      </c>
      <c r="AB397" s="1">
        <v>4</v>
      </c>
      <c r="AC397" s="2">
        <v>0.51012535999999997</v>
      </c>
      <c r="AD397" s="1">
        <v>1032</v>
      </c>
      <c r="AE397" s="1">
        <v>253</v>
      </c>
      <c r="AF397" s="2">
        <v>0.24515503999999999</v>
      </c>
      <c r="AG397" s="1">
        <f t="shared" si="6"/>
        <v>195</v>
      </c>
      <c r="AH397" s="1">
        <v>1012</v>
      </c>
      <c r="AI397" s="1">
        <v>515</v>
      </c>
      <c r="AJ397" s="1">
        <v>7</v>
      </c>
      <c r="AK397" s="2">
        <v>0.50889328</v>
      </c>
      <c r="AL397" s="1">
        <v>1012</v>
      </c>
      <c r="AM397" s="1">
        <v>612</v>
      </c>
      <c r="AN397" s="1">
        <v>12</v>
      </c>
      <c r="AO397" s="2">
        <v>0.60474307999999999</v>
      </c>
      <c r="AP397" s="1">
        <v>1055</v>
      </c>
      <c r="AQ397" s="1">
        <v>423</v>
      </c>
      <c r="AR397" s="2">
        <v>0.40094786999999998</v>
      </c>
      <c r="AS397" s="1">
        <v>1054</v>
      </c>
      <c r="AT397" s="1">
        <v>460</v>
      </c>
      <c r="AU397" s="2">
        <v>0.43643263999999998</v>
      </c>
      <c r="AV397" s="1">
        <v>1043</v>
      </c>
      <c r="AW397" s="1">
        <v>334</v>
      </c>
      <c r="AX397" s="2">
        <v>0.32023011000000001</v>
      </c>
      <c r="AY397" s="1">
        <v>1043</v>
      </c>
      <c r="AZ397" s="1">
        <v>281</v>
      </c>
      <c r="BA397" s="2">
        <v>0.26941514999999999</v>
      </c>
      <c r="BB397" s="1">
        <v>1042</v>
      </c>
      <c r="BC397" s="1">
        <v>683</v>
      </c>
      <c r="BD397" s="2">
        <v>0.65547025000000003</v>
      </c>
      <c r="BE397" s="1">
        <v>1041</v>
      </c>
      <c r="BF397" s="1">
        <v>660</v>
      </c>
      <c r="BG397" s="2">
        <v>0.63400575999999997</v>
      </c>
      <c r="BH397" s="1">
        <v>1041</v>
      </c>
      <c r="BI397" s="1">
        <v>300</v>
      </c>
      <c r="BJ397" s="2">
        <v>0.28818443999999999</v>
      </c>
      <c r="BK397" s="1">
        <v>16</v>
      </c>
      <c r="BL397" s="1">
        <v>7</v>
      </c>
      <c r="BN397" s="1">
        <v>25</v>
      </c>
      <c r="BO397" s="1">
        <v>48</v>
      </c>
      <c r="BP397" s="1">
        <v>157</v>
      </c>
      <c r="BQ397" s="1">
        <v>244</v>
      </c>
      <c r="BR397" s="1">
        <v>497</v>
      </c>
      <c r="BS397" s="1">
        <v>49</v>
      </c>
      <c r="BU397" s="1">
        <v>210</v>
      </c>
      <c r="BV397" s="1">
        <v>342</v>
      </c>
      <c r="BW397" s="1">
        <v>601</v>
      </c>
      <c r="BZ397" s="1">
        <v>61</v>
      </c>
      <c r="CA397" s="1">
        <v>1</v>
      </c>
      <c r="CB397" s="1">
        <v>24</v>
      </c>
      <c r="CC397" s="1">
        <v>157</v>
      </c>
      <c r="CD397" s="1">
        <v>105</v>
      </c>
      <c r="CE397" s="1">
        <v>84</v>
      </c>
      <c r="CF397" s="1">
        <v>432</v>
      </c>
      <c r="CG397" s="1">
        <v>186</v>
      </c>
      <c r="CH397" s="1">
        <v>155</v>
      </c>
      <c r="CI397" s="1">
        <v>168</v>
      </c>
      <c r="CJ397" s="1">
        <v>509</v>
      </c>
      <c r="CL397" s="1">
        <v>10</v>
      </c>
      <c r="CN397" s="1">
        <v>24</v>
      </c>
      <c r="CO397" s="1">
        <v>20</v>
      </c>
      <c r="CP397" s="1">
        <v>151</v>
      </c>
      <c r="CS397" s="1">
        <v>131</v>
      </c>
      <c r="CT397" s="1">
        <v>49</v>
      </c>
      <c r="CV397" s="1">
        <v>17</v>
      </c>
      <c r="CW397" s="1">
        <v>402</v>
      </c>
      <c r="CY397" s="1">
        <v>189</v>
      </c>
      <c r="CZ397" s="1">
        <v>250</v>
      </c>
      <c r="DC397" s="1">
        <v>439</v>
      </c>
      <c r="DE397" s="1">
        <v>0</v>
      </c>
      <c r="DF397" s="1">
        <v>5</v>
      </c>
      <c r="DH397" s="1">
        <v>1</v>
      </c>
      <c r="DI397" s="1">
        <v>9</v>
      </c>
      <c r="DJ397" s="1">
        <v>6</v>
      </c>
      <c r="DK397" s="1">
        <v>4</v>
      </c>
      <c r="DL397" s="1">
        <v>69</v>
      </c>
      <c r="DM397" s="1">
        <v>117</v>
      </c>
      <c r="DN397" s="1">
        <v>29</v>
      </c>
      <c r="DQ397" s="1">
        <v>0</v>
      </c>
      <c r="DR397" s="1">
        <v>60</v>
      </c>
      <c r="DS397" s="1">
        <v>20</v>
      </c>
      <c r="DU397" s="1">
        <v>320</v>
      </c>
      <c r="DW397" s="1">
        <v>114</v>
      </c>
      <c r="DZ397" s="1">
        <v>151</v>
      </c>
      <c r="EA397" s="1">
        <v>265</v>
      </c>
      <c r="EB397" s="1">
        <v>3</v>
      </c>
      <c r="EC397" s="1">
        <v>3</v>
      </c>
      <c r="ED397" s="1">
        <v>1</v>
      </c>
      <c r="EE397" s="1">
        <v>23</v>
      </c>
      <c r="EF397" s="1">
        <v>54</v>
      </c>
      <c r="EG397" s="1">
        <v>31</v>
      </c>
      <c r="EH397" s="1">
        <v>5</v>
      </c>
      <c r="EI397" s="1">
        <v>205</v>
      </c>
      <c r="EJ397" s="1">
        <v>201</v>
      </c>
      <c r="EK397" s="1">
        <v>133</v>
      </c>
      <c r="EL397" s="1">
        <v>9</v>
      </c>
      <c r="EM397" s="1">
        <v>668</v>
      </c>
      <c r="EN397" s="1">
        <v>253</v>
      </c>
      <c r="EO397" s="1">
        <v>360</v>
      </c>
      <c r="EP397" s="1">
        <v>613</v>
      </c>
      <c r="EQ397" s="1">
        <v>0</v>
      </c>
      <c r="ER397" s="1">
        <v>1</v>
      </c>
      <c r="ES397" s="1">
        <v>3</v>
      </c>
      <c r="ET397" s="1">
        <v>35</v>
      </c>
      <c r="EU397" s="1">
        <v>12</v>
      </c>
      <c r="EV397" s="1">
        <v>108</v>
      </c>
      <c r="EW397" s="1">
        <v>4</v>
      </c>
      <c r="EX397" s="1">
        <v>0</v>
      </c>
      <c r="EY397" s="1">
        <v>3</v>
      </c>
      <c r="EZ397" s="1">
        <v>14</v>
      </c>
      <c r="FA397" s="1">
        <v>0</v>
      </c>
      <c r="FB397" s="1">
        <v>0</v>
      </c>
      <c r="FC397" s="1">
        <v>0</v>
      </c>
      <c r="FD397" s="1">
        <v>0</v>
      </c>
      <c r="FE397" s="1">
        <v>0</v>
      </c>
      <c r="FF397" s="1">
        <v>0</v>
      </c>
      <c r="FG397" s="1">
        <v>0</v>
      </c>
      <c r="FH397" s="1">
        <v>8</v>
      </c>
      <c r="FI397" s="1">
        <v>0</v>
      </c>
      <c r="FJ397" s="1">
        <v>17</v>
      </c>
      <c r="FK397" s="1">
        <v>8</v>
      </c>
      <c r="FL397" s="1">
        <v>0</v>
      </c>
      <c r="FM397" s="1">
        <v>13</v>
      </c>
      <c r="FN397" s="1">
        <v>4</v>
      </c>
      <c r="FO397" s="1">
        <v>2</v>
      </c>
      <c r="FP397" s="1">
        <v>51</v>
      </c>
      <c r="FQ397" s="1">
        <v>0</v>
      </c>
      <c r="FR397" s="1">
        <f>SUM(Tableau17[[#This Row],[2019-T1-ALEXANDRE Audric]:[2019-T1-MARIE Florie]])</f>
        <v>283</v>
      </c>
      <c r="FS397" s="1">
        <v>48</v>
      </c>
      <c r="FT397" s="1">
        <v>180</v>
      </c>
      <c r="FU397" s="1">
        <v>0</v>
      </c>
      <c r="FV397" s="1">
        <v>269</v>
      </c>
      <c r="FW397" s="1">
        <v>0</v>
      </c>
      <c r="FX397" s="1">
        <v>497</v>
      </c>
      <c r="FY397" s="1">
        <v>49</v>
      </c>
      <c r="FZ397" s="1">
        <v>210</v>
      </c>
      <c r="GA397" s="1">
        <v>0</v>
      </c>
      <c r="GB397" s="1">
        <v>342</v>
      </c>
      <c r="GC397" s="1">
        <v>0</v>
      </c>
      <c r="GD397" s="1">
        <v>601</v>
      </c>
      <c r="GE397" s="1">
        <v>157</v>
      </c>
      <c r="GF397" s="1">
        <v>105</v>
      </c>
      <c r="GG397" s="1">
        <v>0</v>
      </c>
      <c r="GH397" s="1">
        <v>170</v>
      </c>
      <c r="GI397" s="1">
        <v>0</v>
      </c>
      <c r="GJ397" s="1">
        <v>432</v>
      </c>
      <c r="GK397" s="1">
        <v>186</v>
      </c>
      <c r="GL397" s="1">
        <v>155</v>
      </c>
      <c r="GM397" s="1">
        <v>0</v>
      </c>
      <c r="GN397" s="1">
        <v>168</v>
      </c>
      <c r="GO397" s="1">
        <v>0</v>
      </c>
      <c r="GP397" s="1">
        <v>509</v>
      </c>
      <c r="GQ397" s="1">
        <v>161</v>
      </c>
      <c r="GR397" s="1">
        <v>49</v>
      </c>
      <c r="GS397" s="1">
        <v>0</v>
      </c>
      <c r="GT397" s="1">
        <v>192</v>
      </c>
      <c r="GU397" s="1">
        <v>0</v>
      </c>
      <c r="GV397" s="1">
        <v>402</v>
      </c>
      <c r="GW397" s="1">
        <v>189</v>
      </c>
      <c r="GX397" s="1">
        <v>0</v>
      </c>
      <c r="GY397" s="1">
        <v>0</v>
      </c>
      <c r="GZ397" s="1">
        <v>250</v>
      </c>
      <c r="HA397" s="1">
        <v>0</v>
      </c>
      <c r="HB397" s="1">
        <v>439</v>
      </c>
      <c r="HC397" s="1">
        <v>232</v>
      </c>
      <c r="HD397" s="1">
        <v>54</v>
      </c>
      <c r="HE397" s="1">
        <v>133</v>
      </c>
      <c r="HF397" s="1">
        <v>244</v>
      </c>
      <c r="HG397" s="1">
        <v>5</v>
      </c>
      <c r="HH397" s="1">
        <v>668</v>
      </c>
      <c r="HI397" s="1">
        <v>253</v>
      </c>
      <c r="HJ397" s="1">
        <v>0</v>
      </c>
      <c r="HK397" s="1">
        <v>360</v>
      </c>
      <c r="HL397" s="1">
        <v>0</v>
      </c>
      <c r="HM397" s="1">
        <v>0</v>
      </c>
      <c r="HN397" s="1">
        <v>613</v>
      </c>
      <c r="HO397" s="1">
        <v>122</v>
      </c>
      <c r="HP397" s="1">
        <v>8</v>
      </c>
      <c r="HQ397" s="1">
        <v>51</v>
      </c>
      <c r="HR397" s="1">
        <v>88</v>
      </c>
      <c r="HS397" s="1">
        <v>19</v>
      </c>
      <c r="HT397" s="1">
        <v>288</v>
      </c>
      <c r="HU397" s="1">
        <v>67</v>
      </c>
      <c r="HV397" s="1">
        <v>65</v>
      </c>
      <c r="HW397" s="1">
        <v>8</v>
      </c>
      <c r="HX397" s="1">
        <v>103</v>
      </c>
      <c r="HY397" s="1">
        <v>0</v>
      </c>
      <c r="HZ397" s="1">
        <v>243</v>
      </c>
      <c r="IA397" s="1">
        <v>128</v>
      </c>
      <c r="IB397" s="1">
        <v>29</v>
      </c>
      <c r="IC397" s="1">
        <v>60</v>
      </c>
      <c r="ID397" s="1">
        <v>103</v>
      </c>
      <c r="IE397" s="1">
        <v>0</v>
      </c>
      <c r="IF397" s="1">
        <v>320</v>
      </c>
      <c r="IG397" s="1">
        <v>114</v>
      </c>
      <c r="IH397" s="1">
        <v>0</v>
      </c>
      <c r="II397" s="1">
        <v>151</v>
      </c>
      <c r="IJ397" s="1">
        <v>0</v>
      </c>
      <c r="IK397" s="1">
        <v>0</v>
      </c>
      <c r="IL397" s="1">
        <v>265</v>
      </c>
      <c r="IM397" s="26">
        <f>IFERROR(Tableau17[[#This Row],[LDIV]]/Tableau17[[#This Row],[Total général]],"")</f>
        <v>2.0576131687242798E-2</v>
      </c>
      <c r="IN397" s="26">
        <f>IFERROR(Tableau17[[#This Row],[LDVC]]/Tableau17[[#This Row],[Total général]],"")</f>
        <v>0</v>
      </c>
      <c r="IO397" s="26">
        <f>IFERROR(Tableau17[[#This Row],[LDVD]]/Tableau17[[#This Row],[Total général]],"")</f>
        <v>9.8765432098765427E-2</v>
      </c>
      <c r="IP397" s="26">
        <f>IFERROR(Tableau17[[#This Row],[LDVG]]/Tableau17[[#This Row],[Total général]],"")</f>
        <v>0.18106995884773663</v>
      </c>
      <c r="IQ397" s="26">
        <f>IFERROR(Tableau17[[#This Row],[LEXD]]/Tableau17[[#This Row],[Total général]],"")</f>
        <v>0</v>
      </c>
      <c r="IR397" s="26">
        <f>IFERROR(Tableau17[[#This Row],[LEXG]]/Tableau17[[#This Row],[Total général]],"")</f>
        <v>8.23045267489712E-3</v>
      </c>
      <c r="IS397" s="26">
        <f>IFERROR(Tableau17[[#This Row],[LLR]]/Tableau17[[#This Row],[Total général]],"")</f>
        <v>0.16872427983539096</v>
      </c>
      <c r="IT397" s="26">
        <f>IFERROR(Tableau17[[#This Row],[LREM]]/Tableau17[[#This Row],[Total général]],"")</f>
        <v>1.2345679012345678E-2</v>
      </c>
      <c r="IU397" s="26">
        <f>IFERROR(Tableau17[[#This Row],[LRN]]/Tableau17[[#This Row],[Total général]],"")</f>
        <v>0.27572016460905352</v>
      </c>
      <c r="IV397" s="26">
        <f>IFERROR(Tableau17[[#This Row],[LUG]]/Tableau17[[#This Row],[Total général]],"")</f>
        <v>0.1728395061728395</v>
      </c>
      <c r="IW397" s="26">
        <f>IFERROR(Tableau17[[#This Row],[LVEC]]/Tableau17[[#This Row],[Total général]],"")</f>
        <v>6.1728395061728392E-2</v>
      </c>
      <c r="IX397" s="26">
        <f>IFERROR(Tableau17[[#This Row],[2008-T1-LCMD]]/Tableau17[[#This Row],[2008-T1-TOTAL]],"")</f>
        <v>3.2193158953722337E-2</v>
      </c>
      <c r="IY397" s="26">
        <f>IFERROR(Tableau17[[#This Row],[2008-T1-LDVD]]/Tableau17[[#This Row],[2008-T1-TOTAL]],"")</f>
        <v>1.4084507042253521E-2</v>
      </c>
      <c r="IZ397" s="26">
        <f>IFERROR(Tableau17[[#This Row],[2008-T1-LEXD]]/Tableau17[[#This Row],[2008-T1-TOTAL]],"")</f>
        <v>0</v>
      </c>
      <c r="JA397" s="26">
        <f>IFERROR(Tableau17[[#This Row],[2008-T1-LEXG]]/Tableau17[[#This Row],[2008-T1-TOTAL]],"")</f>
        <v>5.030181086519115E-2</v>
      </c>
      <c r="JB397" s="26">
        <f>IFERROR(Tableau17[[#This Row],[2008-T1-LFN]]/Tableau17[[#This Row],[2008-T1-TOTAL]],"")</f>
        <v>9.6579476861166996E-2</v>
      </c>
      <c r="JC397" s="26">
        <f>IFERROR(Tableau17[[#This Row],[2008-T1-LMAJ]]/Tableau17[[#This Row],[2008-T1-TOTAL]],"")</f>
        <v>0.31589537223340042</v>
      </c>
      <c r="JD397" s="26">
        <f>IFERROR(Tableau17[[#This Row],[2008-T1-LUG]]/Tableau17[[#This Row],[2008-T1-TOTAL]],"")</f>
        <v>0.49094567404426559</v>
      </c>
      <c r="JE397" s="26">
        <f>IFERROR(Tableau17[[#This Row],[2008-T2-LFN]]/Tableau17[[#This Row],[2008-T2-TOTAL]],"")</f>
        <v>8.153078202995008E-2</v>
      </c>
      <c r="JF397" s="26">
        <f>IFERROR(Tableau17[[#This Row],[2008-T2-LGC]]/Tableau17[[#This Row],[2008-T2-TOTAL]],"")</f>
        <v>0</v>
      </c>
      <c r="JG397" s="26">
        <f>IFERROR(Tableau17[[#This Row],[2008-T2-LMAJ]]/Tableau17[[#This Row],[2008-T2-TOTAL]],"")</f>
        <v>0.34941763727121466</v>
      </c>
      <c r="JH397" s="26">
        <f>IFERROR(Tableau17[[#This Row],[2008-T2-LUG]]/Tableau17[[#This Row],[2008-T2-TOTAL]],"")</f>
        <v>0.56905158069883532</v>
      </c>
      <c r="JI397" s="26">
        <f>IFERROR(Tableau17[[#This Row],[2014-T1-LDIV]]/Tableau17[[#This Row],[2014-T1-TOTAL]],"")</f>
        <v>0</v>
      </c>
      <c r="JJ397" s="26">
        <f>IFERROR(Tableau17[[#This Row],[2014-T1-LDVD]]/Tableau17[[#This Row],[2014-T1-TOTAL]],"")</f>
        <v>0</v>
      </c>
      <c r="JK397" s="26">
        <f>IFERROR(Tableau17[[#This Row],[2014-T1-LDVG]]/Tableau17[[#This Row],[2014-T1-TOTAL]],"")</f>
        <v>0.14120370370370369</v>
      </c>
      <c r="JL397" s="26">
        <f>IFERROR(Tableau17[[#This Row],[2014-T1-LEXG]]/Tableau17[[#This Row],[2014-T1-TOTAL]],"")</f>
        <v>2.3148148148148147E-3</v>
      </c>
      <c r="JM397" s="26">
        <f>IFERROR(Tableau17[[#This Row],[2014-T1-LFG]]/Tableau17[[#This Row],[2014-T1-TOTAL]],"")</f>
        <v>5.5555555555555552E-2</v>
      </c>
      <c r="JN397" s="26">
        <f>IFERROR(Tableau17[[#This Row],[2014-T1-LFN]]/Tableau17[[#This Row],[2014-T1-TOTAL]],"")</f>
        <v>0.36342592592592593</v>
      </c>
      <c r="JO397" s="26">
        <f>IFERROR(Tableau17[[#This Row],[2014-T1-LUD]]/Tableau17[[#This Row],[2014-T1-TOTAL]],"")</f>
        <v>0.24305555555555555</v>
      </c>
      <c r="JP397" s="26">
        <f>IFERROR(Tableau17[[#This Row],[2014-T1-LUG]]/Tableau17[[#This Row],[2014-T1-TOTAL]],"")</f>
        <v>0.19444444444444445</v>
      </c>
      <c r="JQ397" s="26">
        <f>IFERROR(Tableau17[[#This Row],[2014-T2-LFN]]/Tableau17[[#This Row],[2014-T2-TOTAL]],"")</f>
        <v>0.36542239685658151</v>
      </c>
      <c r="JR397" s="26">
        <f>IFERROR(Tableau17[[#This Row],[2014-T2-LUD]]/Tableau17[[#This Row],[2014-T2-TOTAL]],"")</f>
        <v>0.30451866404715128</v>
      </c>
      <c r="JS397" s="26">
        <f>IFERROR(Tableau17[[#This Row],[2014-T2-LUG]]/Tableau17[[#This Row],[2014-T2-TOTAL]],"")</f>
        <v>0.33005893909626721</v>
      </c>
      <c r="JT397" s="26">
        <f>IFERROR(Tableau17[[#This Row],[2015-T1-BC-DIV]]/Tableau17[[#This Row],[2015-T1-TOTAL]],"")</f>
        <v>0</v>
      </c>
      <c r="JU397" s="26">
        <f>IFERROR(Tableau17[[#This Row],[2015-T1-BC-DLF]]/Tableau17[[#This Row],[2015-T1-TOTAL]],"")</f>
        <v>2.4875621890547265E-2</v>
      </c>
      <c r="JV397" s="26">
        <f>IFERROR(Tableau17[[#This Row],[2015-T1-BC-DVD]]/Tableau17[[#This Row],[2015-T1-TOTAL]],"")</f>
        <v>0</v>
      </c>
      <c r="JW397" s="26">
        <f>IFERROR(Tableau17[[#This Row],[2015-T1-BC-DVG]]/Tableau17[[#This Row],[2015-T1-TOTAL]],"")</f>
        <v>5.9701492537313432E-2</v>
      </c>
      <c r="JX397" s="26">
        <f>IFERROR(Tableau17[[#This Row],[2015-T1-BC-FG]]/Tableau17[[#This Row],[2015-T1-TOTAL]],"")</f>
        <v>4.975124378109453E-2</v>
      </c>
      <c r="JY397" s="26">
        <f>IFERROR(Tableau17[[#This Row],[2015-T1-BC-FN]]/Tableau17[[#This Row],[2015-T1-TOTAL]],"")</f>
        <v>0.37562189054726369</v>
      </c>
      <c r="JZ397" s="26">
        <f>IFERROR(Tableau17[[#This Row],[2015-T1-BC-MDM]]/Tableau17[[#This Row],[2015-T1-TOTAL]],"")</f>
        <v>0</v>
      </c>
      <c r="KA397" s="26">
        <f>IFERROR(Tableau17[[#This Row],[2015-T1-BC-RDG]]/Tableau17[[#This Row],[2015-T1-TOTAL]],"")</f>
        <v>0</v>
      </c>
      <c r="KB397" s="26">
        <f>IFERROR(Tableau17[[#This Row],[2015-T1-BC-SOC]]/Tableau17[[#This Row],[2015-T1-TOTAL]],"")</f>
        <v>0.32587064676616917</v>
      </c>
      <c r="KC397" s="26">
        <f>IFERROR(Tableau17[[#This Row],[2015-T1-BC-UD]]/Tableau17[[#This Row],[2015-T1-TOTAL]],"")</f>
        <v>0.12189054726368159</v>
      </c>
      <c r="KD397" s="26">
        <f>IFERROR(Tableau17[[#This Row],[2015-T1-BC-UG]]/Tableau17[[#This Row],[2015-T1-TOTAL]],"")</f>
        <v>0</v>
      </c>
      <c r="KE397" s="26">
        <f>IFERROR(Tableau17[[#This Row],[2015-T1-BC-VEC]]/Tableau17[[#This Row],[2015-T1-TOTAL]],"")</f>
        <v>4.228855721393035E-2</v>
      </c>
      <c r="KF397" s="26">
        <f>IFERROR(Tableau17[[#This Row],[2015-T2-BC-DVG]]/Tableau17[[#This Row],[2015-T2-TOTAL]],"")</f>
        <v>0</v>
      </c>
      <c r="KG397" s="26">
        <f>IFERROR(Tableau17[[#This Row],[2015-T2-BC-FN]]/Tableau17[[#This Row],[2015-T2-TOTAL]],"")</f>
        <v>0.43052391799544421</v>
      </c>
      <c r="KH397" s="26">
        <f>IFERROR(Tableau17[[#This Row],[2015-T2-BC-SOC]]/Tableau17[[#This Row],[2015-T2-TOTAL]],"")</f>
        <v>0.56947608200455579</v>
      </c>
      <c r="KI397" s="26">
        <f>IFERROR(Tableau17[[#This Row],[2015-T2-BC-UD]]/Tableau17[[#This Row],[2015-T2-TOTAL]],"")</f>
        <v>0</v>
      </c>
      <c r="KJ397" s="26">
        <f>IFERROR(Tableau17[[#This Row],[2015-T2-BC-UG]]/Tableau17[[#This Row],[2015-T2-TOTAL]],"")</f>
        <v>0</v>
      </c>
      <c r="KK397" s="26">
        <f>IFERROR(Tableau17[[#This Row],[2017 (L)-T1-COM]]/Tableau17[[#This Row],[2017 (L)-T1-TOTAL]],"")</f>
        <v>0</v>
      </c>
      <c r="KL397" s="26">
        <f>IFERROR(Tableau17[[#This Row],[2017 (L)-T1-DIV]]/Tableau17[[#This Row],[2017 (L)-T1-TOTAL]],"")</f>
        <v>0</v>
      </c>
      <c r="KM397" s="26">
        <f>IFERROR(Tableau17[[#This Row],[2017 (L)-T1-DLF]]/Tableau17[[#This Row],[2017 (L)-T1-TOTAL]],"")</f>
        <v>1.5625E-2</v>
      </c>
      <c r="KN397" s="26">
        <f>IFERROR(Tableau17[[#This Row],[2017 (L)-T1-DVD]]/Tableau17[[#This Row],[2017 (L)-T1-TOTAL]],"")</f>
        <v>0</v>
      </c>
      <c r="KO397" s="26">
        <f>IFERROR(Tableau17[[#This Row],[2017 (L)-T1-DVG]]/Tableau17[[#This Row],[2017 (L)-T1-TOTAL]],"")</f>
        <v>3.1250000000000002E-3</v>
      </c>
      <c r="KP397" s="26">
        <f>IFERROR(Tableau17[[#This Row],[2017 (L)-T1-ECO]]/Tableau17[[#This Row],[2017 (L)-T1-TOTAL]],"")</f>
        <v>2.8125000000000001E-2</v>
      </c>
      <c r="KQ397" s="26">
        <f>IFERROR(Tableau17[[#This Row],[2017 (L)-T1-EXD]]/Tableau17[[#This Row],[2017 (L)-T1-TOTAL]],"")</f>
        <v>1.8749999999999999E-2</v>
      </c>
      <c r="KR397" s="26">
        <f>IFERROR(Tableau17[[#This Row],[2017 (L)-T1-EXG]]/Tableau17[[#This Row],[2017 (L)-T1-TOTAL]],"")</f>
        <v>1.2500000000000001E-2</v>
      </c>
      <c r="KS397" s="26">
        <f>IFERROR(Tableau17[[#This Row],[2017 (L)-T1-FI]]/Tableau17[[#This Row],[2017 (L)-T1-TOTAL]],"")</f>
        <v>0.21562500000000001</v>
      </c>
      <c r="KT397" s="26">
        <f>IFERROR(Tableau17[[#This Row],[2017 (L)-T1-FN]]/Tableau17[[#This Row],[2017 (L)-T1-TOTAL]],"")</f>
        <v>0.36562499999999998</v>
      </c>
      <c r="KU397" s="26">
        <f>IFERROR(Tableau17[[#This Row],[2017 (L)-T1-LR]]/Tableau17[[#This Row],[2017 (L)-T1-TOTAL]],"")</f>
        <v>9.0624999999999997E-2</v>
      </c>
      <c r="KV397" s="26">
        <f>IFERROR(Tableau17[[#This Row],[2017 (L)-T1-MDM]]/Tableau17[[#This Row],[2017 (L)-T1-TOTAL]],"")</f>
        <v>0</v>
      </c>
      <c r="KW397" s="26">
        <f>IFERROR(Tableau17[[#This Row],[2017 (L)-T1-RDG]]/Tableau17[[#This Row],[2017 (L)-T1-TOTAL]],"")</f>
        <v>0</v>
      </c>
      <c r="KX397" s="26">
        <f>IFERROR(Tableau17[[#This Row],[2017 (L)-T1-REG]]/Tableau17[[#This Row],[2017 (L)-T1-TOTAL]],"")</f>
        <v>0</v>
      </c>
      <c r="KY397" s="26">
        <f>IFERROR(Tableau17[[#This Row],[2017 (L)-T1-REM]]/Tableau17[[#This Row],[2017 (L)-T1-TOTAL]],"")</f>
        <v>0.1875</v>
      </c>
      <c r="KZ397" s="26">
        <f>IFERROR(Tableau17[[#This Row],[2017 (L)-T1-SOC]]/Tableau17[[#This Row],[2017 (L)-T1-TOTAL]],"")</f>
        <v>6.25E-2</v>
      </c>
      <c r="LA397" s="26">
        <f>IFERROR(Tableau17[[#This Row],[2017 (L)-T1-UDI]]/Tableau17[[#This Row],[2017 (L)-T1-TOTAL]],"")</f>
        <v>0</v>
      </c>
      <c r="LB397" s="26">
        <f>IFERROR(Tableau17[[#This Row],[2017 (L)-T2-FI]]/Tableau17[[#This Row],[2017 (L)-T2-TOTAL]],"")</f>
        <v>0</v>
      </c>
      <c r="LC397" s="26">
        <f>IFERROR(Tableau17[[#This Row],[2017 (L)-T2-FN]]/Tableau17[[#This Row],[2017 (L)-T2-TOTAL]],"")</f>
        <v>0.43018867924528303</v>
      </c>
      <c r="LD397" s="26">
        <f>IFERROR(Tableau17[[#This Row],[2017 (L)-T2-LR]]/Tableau17[[#This Row],[2017 (L)-T2-TOTAL]],"")</f>
        <v>0</v>
      </c>
      <c r="LE397" s="26">
        <f>IFERROR(Tableau17[[#This Row],[2017 (L)-T2-MDM]]/Tableau17[[#This Row],[2017 (L)-T2-TOTAL]],"")</f>
        <v>0</v>
      </c>
      <c r="LF397" s="26">
        <f>IFERROR(Tableau17[[#This Row],[2017 (L)-T2-REM]]/Tableau17[[#This Row],[2017 (L)-T2-TOTAL]],"")</f>
        <v>0.56981132075471697</v>
      </c>
      <c r="LG397" s="26">
        <f>IFERROR(Tableau17[[#This Row],[2017-T1-ARTHAUD Nathalie]]/Tableau17[[#This Row],[2017-T1-TOTAL]],"")</f>
        <v>4.4910179640718561E-3</v>
      </c>
      <c r="LH397" s="26">
        <f>IFERROR(Tableau17[[#This Row],[2017-T1-ASSELINEAU Fran]]/Tableau17[[#This Row],[2017-T1-TOTAL]],"")</f>
        <v>4.4910179640718561E-3</v>
      </c>
      <c r="LI397" s="26">
        <f>IFERROR(Tableau17[[#This Row],[2017-T1-CHEMINADE Jacques]]/Tableau17[[#This Row],[2017-T1-TOTAL]],"")</f>
        <v>1.4970059880239522E-3</v>
      </c>
      <c r="LJ397" s="26">
        <f>IFERROR(Tableau17[[#This Row],[2017-T1-DUPONT-AIGNAN Nicolas]]/Tableau17[[#This Row],[2017-T1-TOTAL]],"")</f>
        <v>3.4431137724550899E-2</v>
      </c>
      <c r="LK397" s="26">
        <f>IFERROR(Tableau17[[#This Row],[2017-T1-FILLON Fran]]/Tableau17[[#This Row],[2017-T1-TOTAL]],"")</f>
        <v>8.0838323353293412E-2</v>
      </c>
      <c r="LL397" s="26">
        <f>IFERROR(Tableau17[[#This Row],[2017-T1-HAMON Beno]]/Tableau17[[#This Row],[2017-T1-TOTAL]],"")</f>
        <v>4.6407185628742513E-2</v>
      </c>
      <c r="LM397" s="26">
        <f>IFERROR(Tableau17[[#This Row],[2017-T1-LASSALLE Jean]]/Tableau17[[#This Row],[2017-T1-TOTAL]],"")</f>
        <v>7.4850299401197605E-3</v>
      </c>
      <c r="LN397" s="26">
        <f>IFERROR(Tableau17[[#This Row],[2017-T1-LE PEN Marine]]/Tableau17[[#This Row],[2017-T1-TOTAL]],"")</f>
        <v>0.30688622754491018</v>
      </c>
      <c r="LO397" s="26">
        <f>IFERROR(Tableau17[[#This Row],[2017-T1-M Jean-Luc]]/Tableau17[[#This Row],[2017-T1-TOTAL]],"")</f>
        <v>0.30089820359281438</v>
      </c>
      <c r="LP397" s="26">
        <f>IFERROR(Tableau17[[#This Row],[2017-T1-MACRON Emmanuel]]/Tableau17[[#This Row],[2017-T1-TOTAL]],"")</f>
        <v>0.19910179640718562</v>
      </c>
      <c r="LQ397" s="26">
        <f>IFERROR(Tableau17[[#This Row],[2017-T1-POUTOU Philippe]]/Tableau17[[#This Row],[2017-T1-TOTAL]],"")</f>
        <v>1.3473053892215569E-2</v>
      </c>
      <c r="LR397" s="26">
        <f>IFERROR(Tableau17[[#This Row],[2017-T2-LE PEN Marine]]/Tableau17[[#This Row],[2017-T2-TOTAL]],"")</f>
        <v>0.41272430668841764</v>
      </c>
      <c r="LS397" s="26">
        <f>IFERROR(Tableau17[[#This Row],[2017-T2-MACRON Emmanuel]]/Tableau17[[#This Row],[2017-T2-TOTAL]],"")</f>
        <v>0.58727569331158236</v>
      </c>
      <c r="LT397" s="26">
        <f>IFERROR(Tableau17[[#This Row],[2019-T1-ALEXANDRE Audric]]/Tableau17[[#This Row],[2019-T1-TOTAL]],"")</f>
        <v>0</v>
      </c>
      <c r="LU397" s="26">
        <f>IFERROR(Tableau17[[#This Row],[2019-T1-ARTHAUD Nathalie]]/Tableau17[[#This Row],[2019-T1-TOTAL]],"")</f>
        <v>3.5335689045936395E-3</v>
      </c>
      <c r="LV397" s="26">
        <f>IFERROR(Tableau17[[#This Row],[2019-T1-ASSELINEAU François]]/Tableau17[[#This Row],[2019-T1-TOTAL]],"")</f>
        <v>1.0600706713780919E-2</v>
      </c>
      <c r="LW397" s="26">
        <f>IFERROR(Tableau17[[#This Row],[2019-T1-AUBRY Manon]]/Tableau17[[#This Row],[2019-T1-TOTAL]],"")</f>
        <v>0.12367491166077739</v>
      </c>
      <c r="LX397" s="26">
        <f>IFERROR(Tableau17[[#This Row],[2019-T1-AZERGUI Nagib]]/Tableau17[[#This Row],[2019-T1-TOTAL]],"")</f>
        <v>4.2402826855123678E-2</v>
      </c>
      <c r="LY397" s="26">
        <f>IFERROR(Tableau17[[#This Row],[2019-T1-BARDELLA Jordan]]/Tableau17[[#This Row],[2019-T1-TOTAL]],"")</f>
        <v>0.38162544169611307</v>
      </c>
      <c r="LZ397" s="26">
        <f>IFERROR(Tableau17[[#This Row],[2019-T1-BELLAMY François-Xavier]]/Tableau17[[#This Row],[2019-T1-TOTAL]],"")</f>
        <v>1.4134275618374558E-2</v>
      </c>
      <c r="MA397" s="26">
        <f>IFERROR(Tableau17[[#This Row],[2019-T1-BIDOU Olivier]]/Tableau17[[#This Row],[2019-T1-TOTAL]],"")</f>
        <v>0</v>
      </c>
      <c r="MB397" s="26">
        <f>IFERROR(Tableau17[[#This Row],[2019-T1-BOURG Dominique]]/Tableau17[[#This Row],[2019-T1-TOTAL]],"")</f>
        <v>1.0600706713780919E-2</v>
      </c>
      <c r="MC397" s="26">
        <f>IFERROR(Tableau17[[#This Row],[2019-T1-BROSSAT Ian]]/Tableau17[[#This Row],[2019-T1-TOTAL]],"")</f>
        <v>4.9469964664310952E-2</v>
      </c>
      <c r="MD397" s="26">
        <f>IFERROR(Tableau17[[#This Row],[2019-T1-CAILLAUD Sophie]]/Tableau17[[#This Row],[2019-T1-TOTAL]],"")</f>
        <v>0</v>
      </c>
      <c r="ME397" s="26">
        <f>IFERROR(Tableau17[[#This Row],[2019-T1-CAMUS Renaud]]/Tableau17[[#This Row],[2019-T1-TOTAL]],"")</f>
        <v>0</v>
      </c>
      <c r="MF397" s="26">
        <f>IFERROR(Tableau17[[#This Row],[2019-T1-CHALENÇON Christophe]]/Tableau17[[#This Row],[2019-T1-TOTAL]],"")</f>
        <v>0</v>
      </c>
      <c r="MG397" s="26">
        <f>IFERROR(Tableau17[[#This Row],[2019-T1-CORBET Cathy Denise Ginette]]/Tableau17[[#This Row],[2019-T1-TOTAL]],"")</f>
        <v>0</v>
      </c>
      <c r="MH397" s="26">
        <f>IFERROR(Tableau17[[#This Row],[2019-T1-DE PREVOISIN Robert]]/Tableau17[[#This Row],[2019-T1-TOTAL]],"")</f>
        <v>0</v>
      </c>
      <c r="MI397" s="26">
        <f>IFERROR(Tableau17[[#This Row],[2019-T1-DELFEL Thérèse]]/Tableau17[[#This Row],[2019-T1-TOTAL]],"")</f>
        <v>0</v>
      </c>
      <c r="MJ397" s="26">
        <f>IFERROR(Tableau17[[#This Row],[2019-T1-DIEUMEGARD Pierre]]/Tableau17[[#This Row],[2019-T1-TOTAL]],"")</f>
        <v>0</v>
      </c>
      <c r="MK397" s="26">
        <f>IFERROR(Tableau17[[#This Row],[2019-T1-DUPONT-AIGNAN Nicolas]]/Tableau17[[#This Row],[2019-T1-TOTAL]],"")</f>
        <v>2.8268551236749116E-2</v>
      </c>
      <c r="ML397" s="26">
        <f>IFERROR(Tableau17[[#This Row],[2019-T1-GERNIGON Yves]]/Tableau17[[#This Row],[2019-T1-TOTAL]],"")</f>
        <v>0</v>
      </c>
      <c r="MM397" s="26">
        <f>IFERROR(Tableau17[[#This Row],[2019-T1-GLUCKSMANN Raphaël]]/Tableau17[[#This Row],[2019-T1-TOTAL]],"")</f>
        <v>6.0070671378091869E-2</v>
      </c>
      <c r="MN397" s="26">
        <f>IFERROR(Tableau17[[#This Row],[2019-T1-HAMON Benoît]]/Tableau17[[#This Row],[2019-T1-TOTAL]],"")</f>
        <v>2.8268551236749116E-2</v>
      </c>
      <c r="MO397" s="26">
        <f>IFERROR(Tableau17[[#This Row],[2019-T1-HELGEN Gilles]]/Tableau17[[#This Row],[2019-T1-TOTAL]],"")</f>
        <v>0</v>
      </c>
      <c r="MP397" s="26">
        <f>IFERROR(Tableau17[[#This Row],[2019-T1-JADOT Yannick]]/Tableau17[[#This Row],[2019-T1-TOTAL]],"")</f>
        <v>4.5936395759717315E-2</v>
      </c>
      <c r="MQ397" s="26">
        <f>IFERROR(Tableau17[[#This Row],[2019-T1-LAGARDE Jean-Christophe]]/Tableau17[[#This Row],[2019-T1-TOTAL]],"")</f>
        <v>1.4134275618374558E-2</v>
      </c>
      <c r="MR397" s="26">
        <f>IFERROR(Tableau17[[#This Row],[2019-T1-LALANNE Francis]]/Tableau17[[#This Row],[2019-T1-TOTAL]],"")</f>
        <v>7.0671378091872791E-3</v>
      </c>
      <c r="MS397" s="26">
        <f>IFERROR(Tableau17[[#This Row],[2019-T1-LOISEAU Nathalie]]/Tableau17[[#This Row],[2019-T1-TOTAL]],"")</f>
        <v>0.18021201413427562</v>
      </c>
      <c r="MT397" s="26">
        <f>IFERROR(Tableau17[[#This Row],[2019-T1-MARIE Florie]]/Tableau17[[#This Row],[2019-T1-TOTAL]],"")</f>
        <v>0</v>
      </c>
      <c r="MU397" s="26">
        <f>IFERROR(Tableau17[[#This Row],[2008-T1-MACROEXTRDROITE]]/Tableau17[[#This Row],[2008-T1-MACROTOTALE]],"")</f>
        <v>9.6579476861166996E-2</v>
      </c>
      <c r="MV397" s="26">
        <f>IFERROR(Tableau17[[#This Row],[2008-T1-MACRODROITE]]/Tableau17[[#This Row],[2008-T1-MACROTOTALE]],"")</f>
        <v>0.36217303822937624</v>
      </c>
      <c r="MW397" s="26">
        <f>IFERROR(Tableau17[[#This Row],[2008-T1-MACROCENTRE]]/Tableau17[[#This Row],[2008-T1-MACROTOTALE]],"")</f>
        <v>0</v>
      </c>
      <c r="MX397" s="26">
        <f>IFERROR(Tableau17[[#This Row],[2008-T1-MACROGAUCHE]]/Tableau17[[#This Row],[2008-T1-MACROTOTALE]],"")</f>
        <v>0.54124748490945673</v>
      </c>
      <c r="MY397" s="26">
        <f>IFERROR(Tableau17[[#This Row],[2008-T1-MACROAUTRE]]/Tableau17[[#This Row],[2008-T1-MACROTOTALE]],"")</f>
        <v>0</v>
      </c>
      <c r="MZ397" s="26">
        <f>IFERROR(Tableau17[[#This Row],[2008-T2-MACROEXTRDROITE]]/Tableau17[[#This Row],[2008-T2-MACROTOTALE]],"")</f>
        <v>8.153078202995008E-2</v>
      </c>
      <c r="NA397" s="26">
        <f>IFERROR(Tableau17[[#This Row],[2008-T2-MACRODROITE]]/Tableau17[[#This Row],[2008-T2-MACROTOTALE]],"")</f>
        <v>0.34941763727121466</v>
      </c>
      <c r="NB397" s="26">
        <f>IFERROR(Tableau17[[#This Row],[2008-T2-MACROCENTRE]]/Tableau17[[#This Row],[2008-T2-MACROTOTALE]],"")</f>
        <v>0</v>
      </c>
      <c r="NC397" s="26">
        <f>IFERROR(Tableau17[[#This Row],[2008-T2-MACROGAUCHE]]/Tableau17[[#This Row],[2008-T2-MACROTOTALE]],"")</f>
        <v>0.56905158069883532</v>
      </c>
      <c r="ND397" s="26">
        <f>IFERROR(Tableau17[[#This Row],[2008-T2-MACROAUTRE]]/Tableau17[[#This Row],[2008-T2-MACROTOTALE]],"")</f>
        <v>0</v>
      </c>
      <c r="NE397" s="26">
        <f>IFERROR(Tableau17[[#This Row],[2014-T1-MACROEXTRDROITE]]/Tableau17[[#This Row],[2014-T1-MACROTOTALE]],"")</f>
        <v>0.36342592592592593</v>
      </c>
      <c r="NF397" s="26">
        <f>IFERROR(Tableau17[[#This Row],[2014-T1-MACRODROITE]]/Tableau17[[#This Row],[2014-T1-MACROTOTALE]],"")</f>
        <v>0.24305555555555555</v>
      </c>
      <c r="NG397" s="26">
        <f>IFERROR(Tableau17[[#This Row],[2014-T1-MACROCENTRE]]/Tableau17[[#This Row],[2014-T1-MACROTOTALE]],"")</f>
        <v>0</v>
      </c>
      <c r="NH397" s="26">
        <f>IFERROR(Tableau17[[#This Row],[2014-T1-MACROGAUCHE]]/Tableau17[[#This Row],[2014-T1-MACROTOTALE]],"")</f>
        <v>0.39351851851851855</v>
      </c>
      <c r="NI397" s="26">
        <f>IFERROR(Tableau17[[#This Row],[2014-T1-MACROAUTRE]]/Tableau17[[#This Row],[2014-T1-MACROTOTALE]],"")</f>
        <v>0</v>
      </c>
      <c r="NJ397" s="26">
        <f>IFERROR(Tableau17[[#This Row],[2014-T2-MACROEXTRDROITE]]/Tableau17[[#This Row],[2014-T2-MACROTOTALE]],"")</f>
        <v>0.36542239685658151</v>
      </c>
      <c r="NK397" s="26">
        <f>IFERROR(Tableau17[[#This Row],[2014-T2-MACRODROITE]]/Tableau17[[#This Row],[2014-T2-MACROTOTALE]],"")</f>
        <v>0.30451866404715128</v>
      </c>
      <c r="NL397" s="26">
        <f>IFERROR(Tableau17[[#This Row],[2014-T2-MACROCENTRE]]/Tableau17[[#This Row],[2014-T2-MACROTOTALE]],"")</f>
        <v>0</v>
      </c>
      <c r="NM397" s="26">
        <f>IFERROR(Tableau17[[#This Row],[2014-T2-MACROGAUCHE]]/Tableau17[[#This Row],[2014-T2-MACROTOTALE]],"")</f>
        <v>0.33005893909626721</v>
      </c>
      <c r="NN397" s="26">
        <f>IFERROR(Tableau17[[#This Row],[2014-T2-MACROAUTRE]]/Tableau17[[#This Row],[2014-T2-MACROTOTALE]],"")</f>
        <v>0</v>
      </c>
      <c r="NO397" s="26">
        <f>IFERROR( Tableau17[[#This Row],[2015-T1-MACROEXTRDROITE]]/Tableau17[[#This Row],[2015-T1-MACROTOTALE]],"")</f>
        <v>0.40049751243781095</v>
      </c>
      <c r="NP397" s="26">
        <f>IFERROR(Tableau17[[#This Row],[2015-T1-MACRODROITE]]/Tableau17[[#This Row],[2015-T1-MACROTOTALE]],"")</f>
        <v>0.12189054726368159</v>
      </c>
      <c r="NQ397" s="26">
        <f>IFERROR(Tableau17[[#This Row],[2015-T1-MACROCENTRE]]/Tableau17[[#This Row],[2015-T1-MACROTOTALE]],"")</f>
        <v>0</v>
      </c>
      <c r="NR397" s="26">
        <f>IFERROR(Tableau17[[#This Row],[2015-T1-MACROGAUCHE]]/Tableau17[[#This Row],[2015-T1-MACROTOTALE]],"")</f>
        <v>0.47761194029850745</v>
      </c>
      <c r="NS397" s="26">
        <f>IFERROR(Tableau17[[#This Row],[2015-T1-MACROAUTRE]]/Tableau17[[#This Row],[2015-T1-MACROTOTALE]],"")</f>
        <v>0</v>
      </c>
      <c r="NT397" s="26">
        <f>IFERROR(Tableau17[[#This Row],[2015-T2-MACROEXTRDROITE]]/Tableau17[[#This Row],[2015-T2-MACROTOTALE]],"")</f>
        <v>0.43052391799544421</v>
      </c>
      <c r="NU397" s="26">
        <f>IFERROR(Tableau17[[#This Row],[2015-T2-MACRODROITE]]/Tableau17[[#This Row],[2015-T2-MACROTOTALE]],"")</f>
        <v>0</v>
      </c>
      <c r="NV397" s="26">
        <f>IFERROR(Tableau17[[#This Row],[2015-T2-MACROCENTRE]]/Tableau17[[#This Row],[2015-T2-MACROTOTALE]],"")</f>
        <v>0</v>
      </c>
      <c r="NW397" s="26">
        <f>IFERROR(Tableau17[[#This Row],[2015-T2-MACROGAUCHE]]/Tableau17[[#This Row],[2015-T2-MACROTOTALE]],"")</f>
        <v>0.56947608200455579</v>
      </c>
      <c r="NX397" s="26">
        <f>IFERROR(Tableau17[[#This Row],[2015-T2-MACROAUTRE]]/Tableau17[[#This Row],[2015-T2-MACROTOTALE]],"")</f>
        <v>0</v>
      </c>
      <c r="NY397" s="26">
        <f>IFERROR(Tableau17[[#This Row],[2017-T1-MACROEXTRDROITE]]/Tableau17[[#This Row],[2017-T1-MACROTOTALE]],"")</f>
        <v>0.3473053892215569</v>
      </c>
      <c r="NZ397" s="26">
        <f>IFERROR(Tableau17[[#This Row],[2017-T1-MACRODROITE]]/Tableau17[[#This Row],[2017-T1-MACROTOTALE]],"")</f>
        <v>8.0838323353293412E-2</v>
      </c>
      <c r="OA397" s="26">
        <f>IFERROR(Tableau17[[#This Row],[2017-T1-MACROCENTRE]]/Tableau17[[#This Row],[2017-T1-MACROTOTALE]],"")</f>
        <v>0.19910179640718562</v>
      </c>
      <c r="OB397" s="26">
        <f>IFERROR(Tableau17[[#This Row],[2017-T1-MACROGAUCHE]]/Tableau17[[#This Row],[2017-T1-MACROTOTALE]],"")</f>
        <v>0.3652694610778443</v>
      </c>
      <c r="OC397" s="26">
        <f>IFERROR(Tableau17[[#This Row],[2017-T1-MACROAUTRE]]/Tableau17[[#This Row],[2017-T1-MACROTOTALE]],"")</f>
        <v>7.4850299401197605E-3</v>
      </c>
      <c r="OD397" s="26">
        <f>IFERROR(Tableau17[[#This Row],[2017-T2-MACROEXTRDROITE]]/Tableau17[[#This Row],[2017-T2-MACROTOTALE]],"")</f>
        <v>0.41272430668841764</v>
      </c>
      <c r="OE397" s="26">
        <f>IFERROR(Tableau17[[#This Row],[2017-T2-MACRODROITE]]/Tableau17[[#This Row],[2017-T2-MACROTOTALE]],"")</f>
        <v>0</v>
      </c>
      <c r="OF397" s="26">
        <f>IFERROR(Tableau17[[#This Row],[2017-T2-MACROCENTRE]]/Tableau17[[#This Row],[2017-T2-MACROTOTALE]],"")</f>
        <v>0.58727569331158236</v>
      </c>
      <c r="OG397" s="26">
        <f>IFERROR(Tableau17[[#This Row],[2017-T2-MACROGAUCHE]]/Tableau17[[#This Row],[2017-T2-MACROTOTALE]],"")</f>
        <v>0</v>
      </c>
      <c r="OH397" s="26">
        <f>IFERROR(Tableau17[[#This Row],[2017-T2-MACROAUTRE]]/Tableau17[[#This Row],[2017-T2-MACROTOTALE]],"")</f>
        <v>0</v>
      </c>
      <c r="OI397" s="26">
        <f>IFERROR(Tableau17[[#This Row],[2019-T1-MACROEXTRDROITE]]/Tableau17[[#This Row],[2019-T1-MACROTOTALE]],"")</f>
        <v>0.4236111111111111</v>
      </c>
      <c r="OJ397" s="26">
        <f>IFERROR(Tableau17[[#This Row],[2019-T1-MACRODROITE]]/Tableau17[[#This Row],[2019-T1-MACROTOTALE]],"")</f>
        <v>2.7777777777777776E-2</v>
      </c>
      <c r="OK397" s="26">
        <f>IFERROR(Tableau17[[#This Row],[2019-T1-MACROCENTRE]]/Tableau17[[#This Row],[2019-T1-MACROTOTALE]],"")</f>
        <v>0.17708333333333334</v>
      </c>
      <c r="OL397" s="26">
        <f>IFERROR(Tableau17[[#This Row],[2019-T1-MACROGAUCHE]]/Tableau17[[#This Row],[2019-T1-MACROTOTALE]],"")</f>
        <v>0.30555555555555558</v>
      </c>
      <c r="OM397" s="26">
        <f>IFERROR(Tableau17[[#This Row],[2019-T1-MACROAUTRE]]/Tableau17[[#This Row],[2019-T1-MACROTOTALE]],"")</f>
        <v>6.5972222222222224E-2</v>
      </c>
      <c r="ON397" s="26">
        <f>IFERROR(Tableau17[[#This Row],[2020-T1-MACROEXTRDROITE]]/Tableau17[[#This Row],[2020-T1-MACROTOTALE]],"")</f>
        <v>0.27572016460905352</v>
      </c>
      <c r="OO397" s="26">
        <f>IFERROR(Tableau17[[#This Row],[2020-T1-MACRODROITE]]/Tableau17[[#This Row],[2020-T1-MACROTOTALE]],"")</f>
        <v>0.26748971193415638</v>
      </c>
      <c r="OP397" s="26">
        <f>IFERROR(Tableau17[[#This Row],[2020-T1-MACROCENTRE]]/Tableau17[[#This Row],[2020-T1-MACROTOTALE]],"")</f>
        <v>3.292181069958848E-2</v>
      </c>
      <c r="OQ397" s="26">
        <f>IFERROR(Tableau17[[#This Row],[2020-T1-MACROGAUCHE]]/Tableau17[[#This Row],[2020-T1-MACROTOTALE]],"")</f>
        <v>0.42386831275720166</v>
      </c>
      <c r="OR397" s="26">
        <f>IFERROR(Tableau17[[#This Row],[2020-T1-MACROAUTRE]]/Tableau17[[#This Row],[2020-T1-MACROTOTALE]],"")</f>
        <v>0</v>
      </c>
      <c r="OS397" s="26">
        <f>IFERROR(Tableau17[[#This Row],[2017 (L)-T1-MACROEXTRDROITE]]/Tableau17[[#This Row],[2017 (L)-T1-MACROTOTALE]],"")</f>
        <v>0.4</v>
      </c>
      <c r="OT397" s="26">
        <f>IFERROR(Tableau17[[#This Row],[2017 (L)-T1-MACRODROITE]]/Tableau17[[#This Row],[2017 (L)-T1-MACROTOTALE]],"")</f>
        <v>9.0624999999999997E-2</v>
      </c>
      <c r="OU397" s="26">
        <f>IFERROR(Tableau17[[#This Row],[2017 (L)-T1-MACROCENTRE]]/Tableau17[[#This Row],[2017 (L)-T1-MACROTOTALE]],"")</f>
        <v>0.1875</v>
      </c>
      <c r="OV397" s="26">
        <f>IFERROR(Tableau17[[#This Row],[2017 (L)-T1-MACROGAUCHE]]/Tableau17[[#This Row],[2017 (L)-T1-MACROTOTALE]],"")</f>
        <v>0.32187500000000002</v>
      </c>
      <c r="OW397" s="26">
        <f>IFERROR(Tableau17[[#This Row],[2017 (L)-T1-MACROAUTRE]]/Tableau17[[#This Row],[2017 (L)-T1-MACROTOTALE]],"")</f>
        <v>0</v>
      </c>
      <c r="OX397" s="26">
        <f>IFERROR(Tableau17[[#This Row],[2017 (L)-T2-MACROEXTRDROITE]]/Tableau17[[#This Row],[2017 (L)-T2-MACROTOTALE]],"")</f>
        <v>0.43018867924528303</v>
      </c>
      <c r="OY397" s="26">
        <f>IFERROR(Tableau17[[#This Row],[2017 (L)-T2-MACRODROITE]]/Tableau17[[#This Row],[2017 (L)-T2-MACROTOTALE]],"")</f>
        <v>0</v>
      </c>
      <c r="OZ397" s="26">
        <f>IFERROR(Tableau17[[#This Row],[2017 (L)-T2-MACROCENTRE]]/Tableau17[[#This Row],[2017 (L)-T2-MACROTOTALE]],"")</f>
        <v>0.56981132075471697</v>
      </c>
      <c r="PA397" s="26">
        <f>IFERROR(Tableau17[[#This Row],[2017 (L)-T2-MACROGAUCHE]]/Tableau17[[#This Row],[2017 (L)-T2-MACROTOTALE]],"")</f>
        <v>0</v>
      </c>
      <c r="PB397" s="26">
        <f>IFERROR(Tableau17[[#This Row],[2017 (L)-T2-MACROAUTRE]]/Tableau17[[#This Row],[2017 (L)-T2-MACROTOTALE]],"")</f>
        <v>0</v>
      </c>
      <c r="PC397" s="26">
        <f>IFERROR(Tableau17[[#This Row],[2008_T1_PROCUS]]/Tableau17[[#This Row],[2008_T1_INSCRITS]],0)</f>
        <v>6.91699604743083E-3</v>
      </c>
      <c r="PD397" s="26">
        <f>IFERROR(Tableau17[[#This Row],[2008_T2_PROCUS]]/Tableau17[[#This Row],[2008_T2_INSCRITS]],0)</f>
        <v>1.1857707509881422E-2</v>
      </c>
      <c r="PE397" s="26">
        <f>Tableau17[[#This Row],[2014_T1_PROCUS]]/Tableau17[[#This Row],[2014_T1_INSCRITS]]</f>
        <v>3.8572806171648989E-3</v>
      </c>
      <c r="PF397" s="26">
        <f>IFERROR(Tableau17[[#This Row],[2014_T2_PROCUS]]/Tableau17[[#This Row],[2014_T2_INSCRITS]],0)</f>
        <v>3.8572806171648989E-3</v>
      </c>
    </row>
    <row r="398" spans="1:422" hidden="1" x14ac:dyDescent="0.2">
      <c r="A398" s="1">
        <v>8</v>
      </c>
      <c r="B398" s="1" t="s">
        <v>528</v>
      </c>
      <c r="C398" s="1" t="s">
        <v>545</v>
      </c>
      <c r="D398" s="1" t="s">
        <v>545</v>
      </c>
      <c r="E398" s="1">
        <v>1584</v>
      </c>
      <c r="F398" s="1">
        <v>5.344271</v>
      </c>
      <c r="G398" s="1">
        <v>43.375078000000002</v>
      </c>
      <c r="H398" s="3">
        <v>826</v>
      </c>
      <c r="I398" s="3">
        <v>169</v>
      </c>
      <c r="L398" s="1">
        <v>8</v>
      </c>
      <c r="M398" s="1">
        <v>27</v>
      </c>
      <c r="O398" s="1">
        <v>12</v>
      </c>
      <c r="P398" s="1">
        <v>37</v>
      </c>
      <c r="Q398" s="1">
        <v>24</v>
      </c>
      <c r="R398" s="1">
        <v>84</v>
      </c>
      <c r="S398" s="1">
        <v>95</v>
      </c>
      <c r="T398" s="1">
        <v>40</v>
      </c>
      <c r="U398" s="1">
        <v>327</v>
      </c>
      <c r="V398" s="1">
        <v>779</v>
      </c>
      <c r="W398" s="1">
        <v>472</v>
      </c>
      <c r="X398" s="1">
        <v>3</v>
      </c>
      <c r="Y398" s="2">
        <v>0.60590500999999997</v>
      </c>
      <c r="Z398" s="1">
        <v>779</v>
      </c>
      <c r="AA398" s="1">
        <v>476</v>
      </c>
      <c r="AB398" s="1">
        <v>8</v>
      </c>
      <c r="AC398" s="2">
        <v>0.61103978999999997</v>
      </c>
      <c r="AD398" s="1">
        <v>826</v>
      </c>
      <c r="AE398" s="1">
        <v>331</v>
      </c>
      <c r="AF398" s="2">
        <v>0.40072638999999999</v>
      </c>
      <c r="AG398" s="1">
        <f t="shared" si="6"/>
        <v>169</v>
      </c>
      <c r="AH398" s="1">
        <v>740</v>
      </c>
      <c r="AI398" s="1">
        <v>457</v>
      </c>
      <c r="AJ398" s="1">
        <v>13</v>
      </c>
      <c r="AK398" s="2">
        <v>0.61756756999999995</v>
      </c>
      <c r="AN398" s="1">
        <v>0</v>
      </c>
      <c r="AP398" s="1">
        <v>785</v>
      </c>
      <c r="AQ398" s="1">
        <v>390</v>
      </c>
      <c r="AR398" s="2">
        <v>0.49681529000000002</v>
      </c>
      <c r="AS398" s="1">
        <v>785</v>
      </c>
      <c r="AT398" s="1">
        <v>406</v>
      </c>
      <c r="AU398" s="2">
        <v>0.51719744999999995</v>
      </c>
      <c r="AV398" s="1">
        <v>823</v>
      </c>
      <c r="AW398" s="1">
        <v>420</v>
      </c>
      <c r="AX398" s="2">
        <v>0.51032807000000002</v>
      </c>
      <c r="AY398" s="1">
        <v>823</v>
      </c>
      <c r="AZ398" s="1">
        <v>335</v>
      </c>
      <c r="BA398" s="2">
        <v>0.40704739000000001</v>
      </c>
      <c r="BB398" s="1">
        <v>822</v>
      </c>
      <c r="BC398" s="1">
        <v>665</v>
      </c>
      <c r="BD398" s="2">
        <v>0.80900243000000005</v>
      </c>
      <c r="BE398" s="1">
        <v>822</v>
      </c>
      <c r="BF398" s="1">
        <v>618</v>
      </c>
      <c r="BG398" s="2">
        <v>0.75182481999999995</v>
      </c>
      <c r="BH398" s="1">
        <v>828</v>
      </c>
      <c r="BI398" s="1">
        <v>389</v>
      </c>
      <c r="BJ398" s="2">
        <v>0.46980675999999999</v>
      </c>
      <c r="BK398" s="1">
        <v>19</v>
      </c>
      <c r="BN398" s="1">
        <v>52</v>
      </c>
      <c r="BO398" s="1">
        <v>64</v>
      </c>
      <c r="BP398" s="1">
        <v>140</v>
      </c>
      <c r="BQ398" s="1">
        <v>172</v>
      </c>
      <c r="BR398" s="1">
        <v>447</v>
      </c>
      <c r="BZ398" s="1">
        <v>32</v>
      </c>
      <c r="CA398" s="1">
        <v>7</v>
      </c>
      <c r="CB398" s="1">
        <v>64</v>
      </c>
      <c r="CC398" s="1">
        <v>157</v>
      </c>
      <c r="CD398" s="1">
        <v>105</v>
      </c>
      <c r="CE398" s="1">
        <v>86</v>
      </c>
      <c r="CF398" s="1">
        <v>451</v>
      </c>
      <c r="CG398" s="1">
        <v>192</v>
      </c>
      <c r="CH398" s="1">
        <v>109</v>
      </c>
      <c r="CI398" s="1">
        <v>149</v>
      </c>
      <c r="CJ398" s="1">
        <v>450</v>
      </c>
      <c r="CL398" s="1">
        <v>4</v>
      </c>
      <c r="CN398" s="1">
        <v>88</v>
      </c>
      <c r="CP398" s="1">
        <v>150</v>
      </c>
      <c r="CS398" s="1">
        <v>63</v>
      </c>
      <c r="CT398" s="1">
        <v>63</v>
      </c>
      <c r="CW398" s="1">
        <v>368</v>
      </c>
      <c r="CY398" s="1">
        <v>198</v>
      </c>
      <c r="CZ398" s="1">
        <v>168</v>
      </c>
      <c r="DC398" s="1">
        <v>366</v>
      </c>
      <c r="DD398" s="1">
        <v>27</v>
      </c>
      <c r="DE398" s="1">
        <v>1</v>
      </c>
      <c r="DF398" s="1">
        <v>10</v>
      </c>
      <c r="DH398" s="1">
        <v>6</v>
      </c>
      <c r="DI398" s="1">
        <v>19</v>
      </c>
      <c r="DK398" s="1">
        <v>5</v>
      </c>
      <c r="DL398" s="1">
        <v>79</v>
      </c>
      <c r="DM398" s="1">
        <v>99</v>
      </c>
      <c r="DR398" s="1">
        <v>97</v>
      </c>
      <c r="DS398" s="1">
        <v>45</v>
      </c>
      <c r="DT398" s="1">
        <v>24</v>
      </c>
      <c r="DU398" s="1">
        <v>412</v>
      </c>
      <c r="DW398" s="1">
        <v>141</v>
      </c>
      <c r="DZ398" s="1">
        <v>168</v>
      </c>
      <c r="EA398" s="1">
        <v>309</v>
      </c>
      <c r="EB398" s="1">
        <v>3</v>
      </c>
      <c r="EC398" s="1">
        <v>3</v>
      </c>
      <c r="ED398" s="1">
        <v>0</v>
      </c>
      <c r="EE398" s="1">
        <v>20</v>
      </c>
      <c r="EF398" s="1">
        <v>83</v>
      </c>
      <c r="EG398" s="1">
        <v>39</v>
      </c>
      <c r="EH398" s="1">
        <v>4</v>
      </c>
      <c r="EI398" s="1">
        <v>203</v>
      </c>
      <c r="EJ398" s="1">
        <v>190</v>
      </c>
      <c r="EK398" s="1">
        <v>106</v>
      </c>
      <c r="EL398" s="1">
        <v>5</v>
      </c>
      <c r="EM398" s="1">
        <v>656</v>
      </c>
      <c r="EN398" s="1">
        <v>247</v>
      </c>
      <c r="EO398" s="1">
        <v>318</v>
      </c>
      <c r="EP398" s="1">
        <v>565</v>
      </c>
      <c r="EQ398" s="1">
        <v>0</v>
      </c>
      <c r="ER398" s="1">
        <v>4</v>
      </c>
      <c r="ES398" s="1">
        <v>4</v>
      </c>
      <c r="ET398" s="1">
        <v>38</v>
      </c>
      <c r="EU398" s="1">
        <v>2</v>
      </c>
      <c r="EV398" s="1">
        <v>102</v>
      </c>
      <c r="EW398" s="1">
        <v>21</v>
      </c>
      <c r="EX398" s="1">
        <v>0</v>
      </c>
      <c r="EY398" s="1">
        <v>13</v>
      </c>
      <c r="EZ398" s="1">
        <v>30</v>
      </c>
      <c r="FA398" s="1">
        <v>0</v>
      </c>
      <c r="FB398" s="1">
        <v>0</v>
      </c>
      <c r="FC398" s="1">
        <v>0</v>
      </c>
      <c r="FD398" s="1">
        <v>0</v>
      </c>
      <c r="FE398" s="1">
        <v>0</v>
      </c>
      <c r="FF398" s="1">
        <v>0</v>
      </c>
      <c r="FG398" s="1">
        <v>0</v>
      </c>
      <c r="FH398" s="1">
        <v>9</v>
      </c>
      <c r="FI398" s="1">
        <v>0</v>
      </c>
      <c r="FJ398" s="1">
        <v>13</v>
      </c>
      <c r="FK398" s="1">
        <v>12</v>
      </c>
      <c r="FL398" s="1">
        <v>0</v>
      </c>
      <c r="FM398" s="1">
        <v>48</v>
      </c>
      <c r="FN398" s="1">
        <v>4</v>
      </c>
      <c r="FO398" s="1">
        <v>4</v>
      </c>
      <c r="FP398" s="1">
        <v>63</v>
      </c>
      <c r="FQ398" s="1">
        <v>1</v>
      </c>
      <c r="FR398" s="1">
        <f>SUM(Tableau17[[#This Row],[2019-T1-ALEXANDRE Audric]:[2019-T1-MARIE Florie]])</f>
        <v>368</v>
      </c>
      <c r="FS398" s="1">
        <v>64</v>
      </c>
      <c r="FT398" s="1">
        <v>159</v>
      </c>
      <c r="FU398" s="1">
        <v>0</v>
      </c>
      <c r="FV398" s="1">
        <v>224</v>
      </c>
      <c r="FW398" s="1">
        <v>0</v>
      </c>
      <c r="FX398" s="1">
        <v>447</v>
      </c>
      <c r="GD398" s="1">
        <v>0</v>
      </c>
      <c r="GE398" s="1">
        <v>157</v>
      </c>
      <c r="GF398" s="1">
        <v>105</v>
      </c>
      <c r="GG398" s="1">
        <v>0</v>
      </c>
      <c r="GH398" s="1">
        <v>189</v>
      </c>
      <c r="GI398" s="1">
        <v>0</v>
      </c>
      <c r="GJ398" s="1">
        <v>451</v>
      </c>
      <c r="GK398" s="1">
        <v>192</v>
      </c>
      <c r="GL398" s="1">
        <v>109</v>
      </c>
      <c r="GM398" s="1">
        <v>0</v>
      </c>
      <c r="GN398" s="1">
        <v>149</v>
      </c>
      <c r="GO398" s="1">
        <v>0</v>
      </c>
      <c r="GP398" s="1">
        <v>450</v>
      </c>
      <c r="GQ398" s="1">
        <v>154</v>
      </c>
      <c r="GR398" s="1">
        <v>63</v>
      </c>
      <c r="GS398" s="1">
        <v>0</v>
      </c>
      <c r="GT398" s="1">
        <v>151</v>
      </c>
      <c r="GU398" s="1">
        <v>0</v>
      </c>
      <c r="GV398" s="1">
        <v>368</v>
      </c>
      <c r="GW398" s="1">
        <v>198</v>
      </c>
      <c r="GX398" s="1">
        <v>0</v>
      </c>
      <c r="GY398" s="1">
        <v>0</v>
      </c>
      <c r="GZ398" s="1">
        <v>168</v>
      </c>
      <c r="HA398" s="1">
        <v>0</v>
      </c>
      <c r="HB398" s="1">
        <v>366</v>
      </c>
      <c r="HC398" s="1">
        <v>226</v>
      </c>
      <c r="HD398" s="1">
        <v>83</v>
      </c>
      <c r="HE398" s="1">
        <v>106</v>
      </c>
      <c r="HF398" s="1">
        <v>237</v>
      </c>
      <c r="HG398" s="1">
        <v>4</v>
      </c>
      <c r="HH398" s="1">
        <v>656</v>
      </c>
      <c r="HI398" s="1">
        <v>247</v>
      </c>
      <c r="HJ398" s="1">
        <v>0</v>
      </c>
      <c r="HK398" s="1">
        <v>318</v>
      </c>
      <c r="HL398" s="1">
        <v>0</v>
      </c>
      <c r="HM398" s="1">
        <v>0</v>
      </c>
      <c r="HN398" s="1">
        <v>565</v>
      </c>
      <c r="HO398" s="1">
        <v>120</v>
      </c>
      <c r="HP398" s="1">
        <v>25</v>
      </c>
      <c r="HQ398" s="1">
        <v>63</v>
      </c>
      <c r="HR398" s="1">
        <v>145</v>
      </c>
      <c r="HS398" s="1">
        <v>25</v>
      </c>
      <c r="HT398" s="1">
        <v>378</v>
      </c>
      <c r="HU398" s="1">
        <v>84</v>
      </c>
      <c r="HV398" s="1">
        <v>45</v>
      </c>
      <c r="HW398" s="1">
        <v>24</v>
      </c>
      <c r="HX398" s="1">
        <v>174</v>
      </c>
      <c r="HY398" s="1">
        <v>0</v>
      </c>
      <c r="HZ398" s="1">
        <v>327</v>
      </c>
      <c r="IA398" s="1">
        <v>109</v>
      </c>
      <c r="IB398" s="1">
        <v>24</v>
      </c>
      <c r="IC398" s="1">
        <v>97</v>
      </c>
      <c r="ID398" s="1">
        <v>181</v>
      </c>
      <c r="IE398" s="1">
        <v>1</v>
      </c>
      <c r="IF398" s="1">
        <v>412</v>
      </c>
      <c r="IG398" s="1">
        <v>141</v>
      </c>
      <c r="IH398" s="1">
        <v>0</v>
      </c>
      <c r="II398" s="1">
        <v>168</v>
      </c>
      <c r="IJ398" s="1">
        <v>0</v>
      </c>
      <c r="IK398" s="1">
        <v>0</v>
      </c>
      <c r="IL398" s="1">
        <v>309</v>
      </c>
      <c r="IM398" s="26">
        <f>IFERROR(Tableau17[[#This Row],[LDIV]]/Tableau17[[#This Row],[Total général]],"")</f>
        <v>0</v>
      </c>
      <c r="IN398" s="26">
        <f>IFERROR(Tableau17[[#This Row],[LDVC]]/Tableau17[[#This Row],[Total général]],"")</f>
        <v>0</v>
      </c>
      <c r="IO398" s="26">
        <f>IFERROR(Tableau17[[#This Row],[LDVD]]/Tableau17[[#This Row],[Total général]],"")</f>
        <v>2.4464831804281346E-2</v>
      </c>
      <c r="IP398" s="26">
        <f>IFERROR(Tableau17[[#This Row],[LDVG]]/Tableau17[[#This Row],[Total général]],"")</f>
        <v>8.2568807339449546E-2</v>
      </c>
      <c r="IQ398" s="26">
        <f>IFERROR(Tableau17[[#This Row],[LEXD]]/Tableau17[[#This Row],[Total général]],"")</f>
        <v>0</v>
      </c>
      <c r="IR398" s="26">
        <f>IFERROR(Tableau17[[#This Row],[LEXG]]/Tableau17[[#This Row],[Total général]],"")</f>
        <v>3.669724770642202E-2</v>
      </c>
      <c r="IS398" s="26">
        <f>IFERROR(Tableau17[[#This Row],[LLR]]/Tableau17[[#This Row],[Total général]],"")</f>
        <v>0.11314984709480122</v>
      </c>
      <c r="IT398" s="26">
        <f>IFERROR(Tableau17[[#This Row],[LREM]]/Tableau17[[#This Row],[Total général]],"")</f>
        <v>7.3394495412844041E-2</v>
      </c>
      <c r="IU398" s="26">
        <f>IFERROR(Tableau17[[#This Row],[LRN]]/Tableau17[[#This Row],[Total général]],"")</f>
        <v>0.25688073394495414</v>
      </c>
      <c r="IV398" s="26">
        <f>IFERROR(Tableau17[[#This Row],[LUG]]/Tableau17[[#This Row],[Total général]],"")</f>
        <v>0.29051987767584098</v>
      </c>
      <c r="IW398" s="26">
        <f>IFERROR(Tableau17[[#This Row],[LVEC]]/Tableau17[[#This Row],[Total général]],"")</f>
        <v>0.12232415902140673</v>
      </c>
      <c r="IX398" s="26">
        <f>IFERROR(Tableau17[[#This Row],[2008-T1-LCMD]]/Tableau17[[#This Row],[2008-T1-TOTAL]],"")</f>
        <v>4.2505592841163314E-2</v>
      </c>
      <c r="IY398" s="26">
        <f>IFERROR(Tableau17[[#This Row],[2008-T1-LDVD]]/Tableau17[[#This Row],[2008-T1-TOTAL]],"")</f>
        <v>0</v>
      </c>
      <c r="IZ398" s="26">
        <f>IFERROR(Tableau17[[#This Row],[2008-T1-LEXD]]/Tableau17[[#This Row],[2008-T1-TOTAL]],"")</f>
        <v>0</v>
      </c>
      <c r="JA398" s="26">
        <f>IFERROR(Tableau17[[#This Row],[2008-T1-LEXG]]/Tableau17[[#This Row],[2008-T1-TOTAL]],"")</f>
        <v>0.116331096196868</v>
      </c>
      <c r="JB398" s="26">
        <f>IFERROR(Tableau17[[#This Row],[2008-T1-LFN]]/Tableau17[[#This Row],[2008-T1-TOTAL]],"")</f>
        <v>0.14317673378076062</v>
      </c>
      <c r="JC398" s="26">
        <f>IFERROR(Tableau17[[#This Row],[2008-T1-LMAJ]]/Tableau17[[#This Row],[2008-T1-TOTAL]],"")</f>
        <v>0.31319910514541388</v>
      </c>
      <c r="JD398" s="26">
        <f>IFERROR(Tableau17[[#This Row],[2008-T1-LUG]]/Tableau17[[#This Row],[2008-T1-TOTAL]],"")</f>
        <v>0.38478747203579416</v>
      </c>
      <c r="JE398" s="26" t="str">
        <f>IFERROR(Tableau17[[#This Row],[2008-T2-LFN]]/Tableau17[[#This Row],[2008-T2-TOTAL]],"")</f>
        <v/>
      </c>
      <c r="JF398" s="26" t="str">
        <f>IFERROR(Tableau17[[#This Row],[2008-T2-LGC]]/Tableau17[[#This Row],[2008-T2-TOTAL]],"")</f>
        <v/>
      </c>
      <c r="JG398" s="26" t="str">
        <f>IFERROR(Tableau17[[#This Row],[2008-T2-LMAJ]]/Tableau17[[#This Row],[2008-T2-TOTAL]],"")</f>
        <v/>
      </c>
      <c r="JH398" s="26" t="str">
        <f>IFERROR(Tableau17[[#This Row],[2008-T2-LUG]]/Tableau17[[#This Row],[2008-T2-TOTAL]],"")</f>
        <v/>
      </c>
      <c r="JI398" s="26">
        <f>IFERROR(Tableau17[[#This Row],[2014-T1-LDIV]]/Tableau17[[#This Row],[2014-T1-TOTAL]],"")</f>
        <v>0</v>
      </c>
      <c r="JJ398" s="26">
        <f>IFERROR(Tableau17[[#This Row],[2014-T1-LDVD]]/Tableau17[[#This Row],[2014-T1-TOTAL]],"")</f>
        <v>0</v>
      </c>
      <c r="JK398" s="26">
        <f>IFERROR(Tableau17[[#This Row],[2014-T1-LDVG]]/Tableau17[[#This Row],[2014-T1-TOTAL]],"")</f>
        <v>7.0953436807095344E-2</v>
      </c>
      <c r="JL398" s="26">
        <f>IFERROR(Tableau17[[#This Row],[2014-T1-LEXG]]/Tableau17[[#This Row],[2014-T1-TOTAL]],"")</f>
        <v>1.5521064301552107E-2</v>
      </c>
      <c r="JM398" s="26">
        <f>IFERROR(Tableau17[[#This Row],[2014-T1-LFG]]/Tableau17[[#This Row],[2014-T1-TOTAL]],"")</f>
        <v>0.14190687361419069</v>
      </c>
      <c r="JN398" s="26">
        <f>IFERROR(Tableau17[[#This Row],[2014-T1-LFN]]/Tableau17[[#This Row],[2014-T1-TOTAL]],"")</f>
        <v>0.34811529933481156</v>
      </c>
      <c r="JO398" s="26">
        <f>IFERROR(Tableau17[[#This Row],[2014-T1-LUD]]/Tableau17[[#This Row],[2014-T1-TOTAL]],"")</f>
        <v>0.2328159645232816</v>
      </c>
      <c r="JP398" s="26">
        <f>IFERROR(Tableau17[[#This Row],[2014-T1-LUG]]/Tableau17[[#This Row],[2014-T1-TOTAL]],"")</f>
        <v>0.19068736141906872</v>
      </c>
      <c r="JQ398" s="26">
        <f>IFERROR(Tableau17[[#This Row],[2014-T2-LFN]]/Tableau17[[#This Row],[2014-T2-TOTAL]],"")</f>
        <v>0.42666666666666669</v>
      </c>
      <c r="JR398" s="26">
        <f>IFERROR(Tableau17[[#This Row],[2014-T2-LUD]]/Tableau17[[#This Row],[2014-T2-TOTAL]],"")</f>
        <v>0.24222222222222223</v>
      </c>
      <c r="JS398" s="26">
        <f>IFERROR(Tableau17[[#This Row],[2014-T2-LUG]]/Tableau17[[#This Row],[2014-T2-TOTAL]],"")</f>
        <v>0.33111111111111113</v>
      </c>
      <c r="JT398" s="26">
        <f>IFERROR(Tableau17[[#This Row],[2015-T1-BC-DIV]]/Tableau17[[#This Row],[2015-T1-TOTAL]],"")</f>
        <v>0</v>
      </c>
      <c r="JU398" s="26">
        <f>IFERROR(Tableau17[[#This Row],[2015-T1-BC-DLF]]/Tableau17[[#This Row],[2015-T1-TOTAL]],"")</f>
        <v>1.0869565217391304E-2</v>
      </c>
      <c r="JV398" s="26">
        <f>IFERROR(Tableau17[[#This Row],[2015-T1-BC-DVD]]/Tableau17[[#This Row],[2015-T1-TOTAL]],"")</f>
        <v>0</v>
      </c>
      <c r="JW398" s="26">
        <f>IFERROR(Tableau17[[#This Row],[2015-T1-BC-DVG]]/Tableau17[[#This Row],[2015-T1-TOTAL]],"")</f>
        <v>0.2391304347826087</v>
      </c>
      <c r="JX398" s="26">
        <f>IFERROR(Tableau17[[#This Row],[2015-T1-BC-FG]]/Tableau17[[#This Row],[2015-T1-TOTAL]],"")</f>
        <v>0</v>
      </c>
      <c r="JY398" s="26">
        <f>IFERROR(Tableau17[[#This Row],[2015-T1-BC-FN]]/Tableau17[[#This Row],[2015-T1-TOTAL]],"")</f>
        <v>0.40760869565217389</v>
      </c>
      <c r="JZ398" s="26">
        <f>IFERROR(Tableau17[[#This Row],[2015-T1-BC-MDM]]/Tableau17[[#This Row],[2015-T1-TOTAL]],"")</f>
        <v>0</v>
      </c>
      <c r="KA398" s="26">
        <f>IFERROR(Tableau17[[#This Row],[2015-T1-BC-RDG]]/Tableau17[[#This Row],[2015-T1-TOTAL]],"")</f>
        <v>0</v>
      </c>
      <c r="KB398" s="26">
        <f>IFERROR(Tableau17[[#This Row],[2015-T1-BC-SOC]]/Tableau17[[#This Row],[2015-T1-TOTAL]],"")</f>
        <v>0.17119565217391305</v>
      </c>
      <c r="KC398" s="26">
        <f>IFERROR(Tableau17[[#This Row],[2015-T1-BC-UD]]/Tableau17[[#This Row],[2015-T1-TOTAL]],"")</f>
        <v>0.17119565217391305</v>
      </c>
      <c r="KD398" s="26">
        <f>IFERROR(Tableau17[[#This Row],[2015-T1-BC-UG]]/Tableau17[[#This Row],[2015-T1-TOTAL]],"")</f>
        <v>0</v>
      </c>
      <c r="KE398" s="26">
        <f>IFERROR(Tableau17[[#This Row],[2015-T1-BC-VEC]]/Tableau17[[#This Row],[2015-T1-TOTAL]],"")</f>
        <v>0</v>
      </c>
      <c r="KF398" s="26">
        <f>IFERROR(Tableau17[[#This Row],[2015-T2-BC-DVG]]/Tableau17[[#This Row],[2015-T2-TOTAL]],"")</f>
        <v>0</v>
      </c>
      <c r="KG398" s="26">
        <f>IFERROR(Tableau17[[#This Row],[2015-T2-BC-FN]]/Tableau17[[#This Row],[2015-T2-TOTAL]],"")</f>
        <v>0.54098360655737709</v>
      </c>
      <c r="KH398" s="26">
        <f>IFERROR(Tableau17[[#This Row],[2015-T2-BC-SOC]]/Tableau17[[#This Row],[2015-T2-TOTAL]],"")</f>
        <v>0.45901639344262296</v>
      </c>
      <c r="KI398" s="26">
        <f>IFERROR(Tableau17[[#This Row],[2015-T2-BC-UD]]/Tableau17[[#This Row],[2015-T2-TOTAL]],"")</f>
        <v>0</v>
      </c>
      <c r="KJ398" s="26">
        <f>IFERROR(Tableau17[[#This Row],[2015-T2-BC-UG]]/Tableau17[[#This Row],[2015-T2-TOTAL]],"")</f>
        <v>0</v>
      </c>
      <c r="KK398" s="26">
        <f>IFERROR(Tableau17[[#This Row],[2017 (L)-T1-COM]]/Tableau17[[#This Row],[2017 (L)-T1-TOTAL]],"")</f>
        <v>6.553398058252427E-2</v>
      </c>
      <c r="KL398" s="26">
        <f>IFERROR(Tableau17[[#This Row],[2017 (L)-T1-DIV]]/Tableau17[[#This Row],[2017 (L)-T1-TOTAL]],"")</f>
        <v>2.4271844660194173E-3</v>
      </c>
      <c r="KM398" s="26">
        <f>IFERROR(Tableau17[[#This Row],[2017 (L)-T1-DLF]]/Tableau17[[#This Row],[2017 (L)-T1-TOTAL]],"")</f>
        <v>2.4271844660194174E-2</v>
      </c>
      <c r="KN398" s="26">
        <f>IFERROR(Tableau17[[#This Row],[2017 (L)-T1-DVD]]/Tableau17[[#This Row],[2017 (L)-T1-TOTAL]],"")</f>
        <v>0</v>
      </c>
      <c r="KO398" s="26">
        <f>IFERROR(Tableau17[[#This Row],[2017 (L)-T1-DVG]]/Tableau17[[#This Row],[2017 (L)-T1-TOTAL]],"")</f>
        <v>1.4563106796116505E-2</v>
      </c>
      <c r="KP398" s="26">
        <f>IFERROR(Tableau17[[#This Row],[2017 (L)-T1-ECO]]/Tableau17[[#This Row],[2017 (L)-T1-TOTAL]],"")</f>
        <v>4.6116504854368932E-2</v>
      </c>
      <c r="KQ398" s="26">
        <f>IFERROR(Tableau17[[#This Row],[2017 (L)-T1-EXD]]/Tableau17[[#This Row],[2017 (L)-T1-TOTAL]],"")</f>
        <v>0</v>
      </c>
      <c r="KR398" s="26">
        <f>IFERROR(Tableau17[[#This Row],[2017 (L)-T1-EXG]]/Tableau17[[#This Row],[2017 (L)-T1-TOTAL]],"")</f>
        <v>1.2135922330097087E-2</v>
      </c>
      <c r="KS398" s="26">
        <f>IFERROR(Tableau17[[#This Row],[2017 (L)-T1-FI]]/Tableau17[[#This Row],[2017 (L)-T1-TOTAL]],"")</f>
        <v>0.19174757281553398</v>
      </c>
      <c r="KT398" s="26">
        <f>IFERROR(Tableau17[[#This Row],[2017 (L)-T1-FN]]/Tableau17[[#This Row],[2017 (L)-T1-TOTAL]],"")</f>
        <v>0.24029126213592233</v>
      </c>
      <c r="KU398" s="26">
        <f>IFERROR(Tableau17[[#This Row],[2017 (L)-T1-LR]]/Tableau17[[#This Row],[2017 (L)-T1-TOTAL]],"")</f>
        <v>0</v>
      </c>
      <c r="KV398" s="26">
        <f>IFERROR(Tableau17[[#This Row],[2017 (L)-T1-MDM]]/Tableau17[[#This Row],[2017 (L)-T1-TOTAL]],"")</f>
        <v>0</v>
      </c>
      <c r="KW398" s="26">
        <f>IFERROR(Tableau17[[#This Row],[2017 (L)-T1-RDG]]/Tableau17[[#This Row],[2017 (L)-T1-TOTAL]],"")</f>
        <v>0</v>
      </c>
      <c r="KX398" s="26">
        <f>IFERROR(Tableau17[[#This Row],[2017 (L)-T1-REG]]/Tableau17[[#This Row],[2017 (L)-T1-TOTAL]],"")</f>
        <v>0</v>
      </c>
      <c r="KY398" s="26">
        <f>IFERROR(Tableau17[[#This Row],[2017 (L)-T1-REM]]/Tableau17[[#This Row],[2017 (L)-T1-TOTAL]],"")</f>
        <v>0.2354368932038835</v>
      </c>
      <c r="KZ398" s="26">
        <f>IFERROR(Tableau17[[#This Row],[2017 (L)-T1-SOC]]/Tableau17[[#This Row],[2017 (L)-T1-TOTAL]],"")</f>
        <v>0.10922330097087378</v>
      </c>
      <c r="LA398" s="26">
        <f>IFERROR(Tableau17[[#This Row],[2017 (L)-T1-UDI]]/Tableau17[[#This Row],[2017 (L)-T1-TOTAL]],"")</f>
        <v>5.8252427184466021E-2</v>
      </c>
      <c r="LB398" s="26">
        <f>IFERROR(Tableau17[[#This Row],[2017 (L)-T2-FI]]/Tableau17[[#This Row],[2017 (L)-T2-TOTAL]],"")</f>
        <v>0</v>
      </c>
      <c r="LC398" s="26">
        <f>IFERROR(Tableau17[[#This Row],[2017 (L)-T2-FN]]/Tableau17[[#This Row],[2017 (L)-T2-TOTAL]],"")</f>
        <v>0.4563106796116505</v>
      </c>
      <c r="LD398" s="26">
        <f>IFERROR(Tableau17[[#This Row],[2017 (L)-T2-LR]]/Tableau17[[#This Row],[2017 (L)-T2-TOTAL]],"")</f>
        <v>0</v>
      </c>
      <c r="LE398" s="26">
        <f>IFERROR(Tableau17[[#This Row],[2017 (L)-T2-MDM]]/Tableau17[[#This Row],[2017 (L)-T2-TOTAL]],"")</f>
        <v>0</v>
      </c>
      <c r="LF398" s="26">
        <f>IFERROR(Tableau17[[#This Row],[2017 (L)-T2-REM]]/Tableau17[[#This Row],[2017 (L)-T2-TOTAL]],"")</f>
        <v>0.5436893203883495</v>
      </c>
      <c r="LG398" s="26">
        <f>IFERROR(Tableau17[[#This Row],[2017-T1-ARTHAUD Nathalie]]/Tableau17[[#This Row],[2017-T1-TOTAL]],"")</f>
        <v>4.5731707317073168E-3</v>
      </c>
      <c r="LH398" s="26">
        <f>IFERROR(Tableau17[[#This Row],[2017-T1-ASSELINEAU Fran]]/Tableau17[[#This Row],[2017-T1-TOTAL]],"")</f>
        <v>4.5731707317073168E-3</v>
      </c>
      <c r="LI398" s="26">
        <f>IFERROR(Tableau17[[#This Row],[2017-T1-CHEMINADE Jacques]]/Tableau17[[#This Row],[2017-T1-TOTAL]],"")</f>
        <v>0</v>
      </c>
      <c r="LJ398" s="26">
        <f>IFERROR(Tableau17[[#This Row],[2017-T1-DUPONT-AIGNAN Nicolas]]/Tableau17[[#This Row],[2017-T1-TOTAL]],"")</f>
        <v>3.048780487804878E-2</v>
      </c>
      <c r="LK398" s="26">
        <f>IFERROR(Tableau17[[#This Row],[2017-T1-FILLON Fran]]/Tableau17[[#This Row],[2017-T1-TOTAL]],"")</f>
        <v>0.12652439024390244</v>
      </c>
      <c r="LL398" s="26">
        <f>IFERROR(Tableau17[[#This Row],[2017-T1-HAMON Beno]]/Tableau17[[#This Row],[2017-T1-TOTAL]],"")</f>
        <v>5.9451219512195119E-2</v>
      </c>
      <c r="LM398" s="26">
        <f>IFERROR(Tableau17[[#This Row],[2017-T1-LASSALLE Jean]]/Tableau17[[#This Row],[2017-T1-TOTAL]],"")</f>
        <v>6.0975609756097563E-3</v>
      </c>
      <c r="LN398" s="26">
        <f>IFERROR(Tableau17[[#This Row],[2017-T1-LE PEN Marine]]/Tableau17[[#This Row],[2017-T1-TOTAL]],"")</f>
        <v>0.30945121951219512</v>
      </c>
      <c r="LO398" s="26">
        <f>IFERROR(Tableau17[[#This Row],[2017-T1-M Jean-Luc]]/Tableau17[[#This Row],[2017-T1-TOTAL]],"")</f>
        <v>0.28963414634146339</v>
      </c>
      <c r="LP398" s="26">
        <f>IFERROR(Tableau17[[#This Row],[2017-T1-MACRON Emmanuel]]/Tableau17[[#This Row],[2017-T1-TOTAL]],"")</f>
        <v>0.16158536585365854</v>
      </c>
      <c r="LQ398" s="26">
        <f>IFERROR(Tableau17[[#This Row],[2017-T1-POUTOU Philippe]]/Tableau17[[#This Row],[2017-T1-TOTAL]],"")</f>
        <v>7.621951219512195E-3</v>
      </c>
      <c r="LR398" s="26">
        <f>IFERROR(Tableau17[[#This Row],[2017-T2-LE PEN Marine]]/Tableau17[[#This Row],[2017-T2-TOTAL]],"")</f>
        <v>0.43716814159292033</v>
      </c>
      <c r="LS398" s="26">
        <f>IFERROR(Tableau17[[#This Row],[2017-T2-MACRON Emmanuel]]/Tableau17[[#This Row],[2017-T2-TOTAL]],"")</f>
        <v>0.56283185840707961</v>
      </c>
      <c r="LT398" s="26">
        <f>IFERROR(Tableau17[[#This Row],[2019-T1-ALEXANDRE Audric]]/Tableau17[[#This Row],[2019-T1-TOTAL]],"")</f>
        <v>0</v>
      </c>
      <c r="LU398" s="26">
        <f>IFERROR(Tableau17[[#This Row],[2019-T1-ARTHAUD Nathalie]]/Tableau17[[#This Row],[2019-T1-TOTAL]],"")</f>
        <v>1.0869565217391304E-2</v>
      </c>
      <c r="LV398" s="26">
        <f>IFERROR(Tableau17[[#This Row],[2019-T1-ASSELINEAU François]]/Tableau17[[#This Row],[2019-T1-TOTAL]],"")</f>
        <v>1.0869565217391304E-2</v>
      </c>
      <c r="LW398" s="26">
        <f>IFERROR(Tableau17[[#This Row],[2019-T1-AUBRY Manon]]/Tableau17[[#This Row],[2019-T1-TOTAL]],"")</f>
        <v>0.10326086956521739</v>
      </c>
      <c r="LX398" s="26">
        <f>IFERROR(Tableau17[[#This Row],[2019-T1-AZERGUI Nagib]]/Tableau17[[#This Row],[2019-T1-TOTAL]],"")</f>
        <v>5.434782608695652E-3</v>
      </c>
      <c r="LY398" s="26">
        <f>IFERROR(Tableau17[[#This Row],[2019-T1-BARDELLA Jordan]]/Tableau17[[#This Row],[2019-T1-TOTAL]],"")</f>
        <v>0.27717391304347827</v>
      </c>
      <c r="LZ398" s="26">
        <f>IFERROR(Tableau17[[#This Row],[2019-T1-BELLAMY François-Xavier]]/Tableau17[[#This Row],[2019-T1-TOTAL]],"")</f>
        <v>5.7065217391304345E-2</v>
      </c>
      <c r="MA398" s="26">
        <f>IFERROR(Tableau17[[#This Row],[2019-T1-BIDOU Olivier]]/Tableau17[[#This Row],[2019-T1-TOTAL]],"")</f>
        <v>0</v>
      </c>
      <c r="MB398" s="26">
        <f>IFERROR(Tableau17[[#This Row],[2019-T1-BOURG Dominique]]/Tableau17[[#This Row],[2019-T1-TOTAL]],"")</f>
        <v>3.5326086956521736E-2</v>
      </c>
      <c r="MC398" s="26">
        <f>IFERROR(Tableau17[[#This Row],[2019-T1-BROSSAT Ian]]/Tableau17[[#This Row],[2019-T1-TOTAL]],"")</f>
        <v>8.1521739130434784E-2</v>
      </c>
      <c r="MD398" s="26">
        <f>IFERROR(Tableau17[[#This Row],[2019-T1-CAILLAUD Sophie]]/Tableau17[[#This Row],[2019-T1-TOTAL]],"")</f>
        <v>0</v>
      </c>
      <c r="ME398" s="26">
        <f>IFERROR(Tableau17[[#This Row],[2019-T1-CAMUS Renaud]]/Tableau17[[#This Row],[2019-T1-TOTAL]],"")</f>
        <v>0</v>
      </c>
      <c r="MF398" s="26">
        <f>IFERROR(Tableau17[[#This Row],[2019-T1-CHALENÇON Christophe]]/Tableau17[[#This Row],[2019-T1-TOTAL]],"")</f>
        <v>0</v>
      </c>
      <c r="MG398" s="26">
        <f>IFERROR(Tableau17[[#This Row],[2019-T1-CORBET Cathy Denise Ginette]]/Tableau17[[#This Row],[2019-T1-TOTAL]],"")</f>
        <v>0</v>
      </c>
      <c r="MH398" s="26">
        <f>IFERROR(Tableau17[[#This Row],[2019-T1-DE PREVOISIN Robert]]/Tableau17[[#This Row],[2019-T1-TOTAL]],"")</f>
        <v>0</v>
      </c>
      <c r="MI398" s="26">
        <f>IFERROR(Tableau17[[#This Row],[2019-T1-DELFEL Thérèse]]/Tableau17[[#This Row],[2019-T1-TOTAL]],"")</f>
        <v>0</v>
      </c>
      <c r="MJ398" s="26">
        <f>IFERROR(Tableau17[[#This Row],[2019-T1-DIEUMEGARD Pierre]]/Tableau17[[#This Row],[2019-T1-TOTAL]],"")</f>
        <v>0</v>
      </c>
      <c r="MK398" s="26">
        <f>IFERROR(Tableau17[[#This Row],[2019-T1-DUPONT-AIGNAN Nicolas]]/Tableau17[[#This Row],[2019-T1-TOTAL]],"")</f>
        <v>2.4456521739130436E-2</v>
      </c>
      <c r="ML398" s="26">
        <f>IFERROR(Tableau17[[#This Row],[2019-T1-GERNIGON Yves]]/Tableau17[[#This Row],[2019-T1-TOTAL]],"")</f>
        <v>0</v>
      </c>
      <c r="MM398" s="26">
        <f>IFERROR(Tableau17[[#This Row],[2019-T1-GLUCKSMANN Raphaël]]/Tableau17[[#This Row],[2019-T1-TOTAL]],"")</f>
        <v>3.5326086956521736E-2</v>
      </c>
      <c r="MN398" s="26">
        <f>IFERROR(Tableau17[[#This Row],[2019-T1-HAMON Benoît]]/Tableau17[[#This Row],[2019-T1-TOTAL]],"")</f>
        <v>3.2608695652173912E-2</v>
      </c>
      <c r="MO398" s="26">
        <f>IFERROR(Tableau17[[#This Row],[2019-T1-HELGEN Gilles]]/Tableau17[[#This Row],[2019-T1-TOTAL]],"")</f>
        <v>0</v>
      </c>
      <c r="MP398" s="26">
        <f>IFERROR(Tableau17[[#This Row],[2019-T1-JADOT Yannick]]/Tableau17[[#This Row],[2019-T1-TOTAL]],"")</f>
        <v>0.13043478260869565</v>
      </c>
      <c r="MQ398" s="26">
        <f>IFERROR(Tableau17[[#This Row],[2019-T1-LAGARDE Jean-Christophe]]/Tableau17[[#This Row],[2019-T1-TOTAL]],"")</f>
        <v>1.0869565217391304E-2</v>
      </c>
      <c r="MR398" s="26">
        <f>IFERROR(Tableau17[[#This Row],[2019-T1-LALANNE Francis]]/Tableau17[[#This Row],[2019-T1-TOTAL]],"")</f>
        <v>1.0869565217391304E-2</v>
      </c>
      <c r="MS398" s="26">
        <f>IFERROR(Tableau17[[#This Row],[2019-T1-LOISEAU Nathalie]]/Tableau17[[#This Row],[2019-T1-TOTAL]],"")</f>
        <v>0.17119565217391305</v>
      </c>
      <c r="MT398" s="26">
        <f>IFERROR(Tableau17[[#This Row],[2019-T1-MARIE Florie]]/Tableau17[[#This Row],[2019-T1-TOTAL]],"")</f>
        <v>2.717391304347826E-3</v>
      </c>
      <c r="MU398" s="26">
        <f>IFERROR(Tableau17[[#This Row],[2008-T1-MACROEXTRDROITE]]/Tableau17[[#This Row],[2008-T1-MACROTOTALE]],"")</f>
        <v>0.14317673378076062</v>
      </c>
      <c r="MV398" s="26">
        <f>IFERROR(Tableau17[[#This Row],[2008-T1-MACRODROITE]]/Tableau17[[#This Row],[2008-T1-MACROTOTALE]],"")</f>
        <v>0.35570469798657717</v>
      </c>
      <c r="MW398" s="26">
        <f>IFERROR(Tableau17[[#This Row],[2008-T1-MACROCENTRE]]/Tableau17[[#This Row],[2008-T1-MACROTOTALE]],"")</f>
        <v>0</v>
      </c>
      <c r="MX398" s="26">
        <f>IFERROR(Tableau17[[#This Row],[2008-T1-MACROGAUCHE]]/Tableau17[[#This Row],[2008-T1-MACROTOTALE]],"")</f>
        <v>0.50111856823266221</v>
      </c>
      <c r="MY398" s="26">
        <f>IFERROR(Tableau17[[#This Row],[2008-T1-MACROAUTRE]]/Tableau17[[#This Row],[2008-T1-MACROTOTALE]],"")</f>
        <v>0</v>
      </c>
      <c r="MZ398" s="26" t="str">
        <f>IFERROR(Tableau17[[#This Row],[2008-T2-MACROEXTRDROITE]]/Tableau17[[#This Row],[2008-T2-MACROTOTALE]],"")</f>
        <v/>
      </c>
      <c r="NA398" s="26" t="str">
        <f>IFERROR(Tableau17[[#This Row],[2008-T2-MACRODROITE]]/Tableau17[[#This Row],[2008-T2-MACROTOTALE]],"")</f>
        <v/>
      </c>
      <c r="NB398" s="26" t="str">
        <f>IFERROR(Tableau17[[#This Row],[2008-T2-MACROCENTRE]]/Tableau17[[#This Row],[2008-T2-MACROTOTALE]],"")</f>
        <v/>
      </c>
      <c r="NC398" s="26" t="str">
        <f>IFERROR(Tableau17[[#This Row],[2008-T2-MACROGAUCHE]]/Tableau17[[#This Row],[2008-T2-MACROTOTALE]],"")</f>
        <v/>
      </c>
      <c r="ND398" s="26" t="str">
        <f>IFERROR(Tableau17[[#This Row],[2008-T2-MACROAUTRE]]/Tableau17[[#This Row],[2008-T2-MACROTOTALE]],"")</f>
        <v/>
      </c>
      <c r="NE398" s="26">
        <f>IFERROR(Tableau17[[#This Row],[2014-T1-MACROEXTRDROITE]]/Tableau17[[#This Row],[2014-T1-MACROTOTALE]],"")</f>
        <v>0.34811529933481156</v>
      </c>
      <c r="NF398" s="26">
        <f>IFERROR(Tableau17[[#This Row],[2014-T1-MACRODROITE]]/Tableau17[[#This Row],[2014-T1-MACROTOTALE]],"")</f>
        <v>0.2328159645232816</v>
      </c>
      <c r="NG398" s="26">
        <f>IFERROR(Tableau17[[#This Row],[2014-T1-MACROCENTRE]]/Tableau17[[#This Row],[2014-T1-MACROTOTALE]],"")</f>
        <v>0</v>
      </c>
      <c r="NH398" s="26">
        <f>IFERROR(Tableau17[[#This Row],[2014-T1-MACROGAUCHE]]/Tableau17[[#This Row],[2014-T1-MACROTOTALE]],"")</f>
        <v>0.41906873614190687</v>
      </c>
      <c r="NI398" s="26">
        <f>IFERROR(Tableau17[[#This Row],[2014-T1-MACROAUTRE]]/Tableau17[[#This Row],[2014-T1-MACROTOTALE]],"")</f>
        <v>0</v>
      </c>
      <c r="NJ398" s="26">
        <f>IFERROR(Tableau17[[#This Row],[2014-T2-MACROEXTRDROITE]]/Tableau17[[#This Row],[2014-T2-MACROTOTALE]],"")</f>
        <v>0.42666666666666669</v>
      </c>
      <c r="NK398" s="26">
        <f>IFERROR(Tableau17[[#This Row],[2014-T2-MACRODROITE]]/Tableau17[[#This Row],[2014-T2-MACROTOTALE]],"")</f>
        <v>0.24222222222222223</v>
      </c>
      <c r="NL398" s="26">
        <f>IFERROR(Tableau17[[#This Row],[2014-T2-MACROCENTRE]]/Tableau17[[#This Row],[2014-T2-MACROTOTALE]],"")</f>
        <v>0</v>
      </c>
      <c r="NM398" s="26">
        <f>IFERROR(Tableau17[[#This Row],[2014-T2-MACROGAUCHE]]/Tableau17[[#This Row],[2014-T2-MACROTOTALE]],"")</f>
        <v>0.33111111111111113</v>
      </c>
      <c r="NN398" s="26">
        <f>IFERROR(Tableau17[[#This Row],[2014-T2-MACROAUTRE]]/Tableau17[[#This Row],[2014-T2-MACROTOTALE]],"")</f>
        <v>0</v>
      </c>
      <c r="NO398" s="26">
        <f>IFERROR( Tableau17[[#This Row],[2015-T1-MACROEXTRDROITE]]/Tableau17[[#This Row],[2015-T1-MACROTOTALE]],"")</f>
        <v>0.41847826086956524</v>
      </c>
      <c r="NP398" s="26">
        <f>IFERROR(Tableau17[[#This Row],[2015-T1-MACRODROITE]]/Tableau17[[#This Row],[2015-T1-MACROTOTALE]],"")</f>
        <v>0.17119565217391305</v>
      </c>
      <c r="NQ398" s="26">
        <f>IFERROR(Tableau17[[#This Row],[2015-T1-MACROCENTRE]]/Tableau17[[#This Row],[2015-T1-MACROTOTALE]],"")</f>
        <v>0</v>
      </c>
      <c r="NR398" s="26">
        <f>IFERROR(Tableau17[[#This Row],[2015-T1-MACROGAUCHE]]/Tableau17[[#This Row],[2015-T1-MACROTOTALE]],"")</f>
        <v>0.41032608695652173</v>
      </c>
      <c r="NS398" s="26">
        <f>IFERROR(Tableau17[[#This Row],[2015-T1-MACROAUTRE]]/Tableau17[[#This Row],[2015-T1-MACROTOTALE]],"")</f>
        <v>0</v>
      </c>
      <c r="NT398" s="26">
        <f>IFERROR(Tableau17[[#This Row],[2015-T2-MACROEXTRDROITE]]/Tableau17[[#This Row],[2015-T2-MACROTOTALE]],"")</f>
        <v>0.54098360655737709</v>
      </c>
      <c r="NU398" s="26">
        <f>IFERROR(Tableau17[[#This Row],[2015-T2-MACRODROITE]]/Tableau17[[#This Row],[2015-T2-MACROTOTALE]],"")</f>
        <v>0</v>
      </c>
      <c r="NV398" s="26">
        <f>IFERROR(Tableau17[[#This Row],[2015-T2-MACROCENTRE]]/Tableau17[[#This Row],[2015-T2-MACROTOTALE]],"")</f>
        <v>0</v>
      </c>
      <c r="NW398" s="26">
        <f>IFERROR(Tableau17[[#This Row],[2015-T2-MACROGAUCHE]]/Tableau17[[#This Row],[2015-T2-MACROTOTALE]],"")</f>
        <v>0.45901639344262296</v>
      </c>
      <c r="NX398" s="26">
        <f>IFERROR(Tableau17[[#This Row],[2015-T2-MACROAUTRE]]/Tableau17[[#This Row],[2015-T2-MACROTOTALE]],"")</f>
        <v>0</v>
      </c>
      <c r="NY398" s="26">
        <f>IFERROR(Tableau17[[#This Row],[2017-T1-MACROEXTRDROITE]]/Tableau17[[#This Row],[2017-T1-MACROTOTALE]],"")</f>
        <v>0.34451219512195119</v>
      </c>
      <c r="NZ398" s="26">
        <f>IFERROR(Tableau17[[#This Row],[2017-T1-MACRODROITE]]/Tableau17[[#This Row],[2017-T1-MACROTOTALE]],"")</f>
        <v>0.12652439024390244</v>
      </c>
      <c r="OA398" s="26">
        <f>IFERROR(Tableau17[[#This Row],[2017-T1-MACROCENTRE]]/Tableau17[[#This Row],[2017-T1-MACROTOTALE]],"")</f>
        <v>0.16158536585365854</v>
      </c>
      <c r="OB398" s="26">
        <f>IFERROR(Tableau17[[#This Row],[2017-T1-MACROGAUCHE]]/Tableau17[[#This Row],[2017-T1-MACROTOTALE]],"")</f>
        <v>0.36128048780487804</v>
      </c>
      <c r="OC398" s="26">
        <f>IFERROR(Tableau17[[#This Row],[2017-T1-MACROAUTRE]]/Tableau17[[#This Row],[2017-T1-MACROTOTALE]],"")</f>
        <v>6.0975609756097563E-3</v>
      </c>
      <c r="OD398" s="26">
        <f>IFERROR(Tableau17[[#This Row],[2017-T2-MACROEXTRDROITE]]/Tableau17[[#This Row],[2017-T2-MACROTOTALE]],"")</f>
        <v>0.43716814159292033</v>
      </c>
      <c r="OE398" s="26">
        <f>IFERROR(Tableau17[[#This Row],[2017-T2-MACRODROITE]]/Tableau17[[#This Row],[2017-T2-MACROTOTALE]],"")</f>
        <v>0</v>
      </c>
      <c r="OF398" s="26">
        <f>IFERROR(Tableau17[[#This Row],[2017-T2-MACROCENTRE]]/Tableau17[[#This Row],[2017-T2-MACROTOTALE]],"")</f>
        <v>0.56283185840707961</v>
      </c>
      <c r="OG398" s="26">
        <f>IFERROR(Tableau17[[#This Row],[2017-T2-MACROGAUCHE]]/Tableau17[[#This Row],[2017-T2-MACROTOTALE]],"")</f>
        <v>0</v>
      </c>
      <c r="OH398" s="26">
        <f>IFERROR(Tableau17[[#This Row],[2017-T2-MACROAUTRE]]/Tableau17[[#This Row],[2017-T2-MACROTOTALE]],"")</f>
        <v>0</v>
      </c>
      <c r="OI398" s="26">
        <f>IFERROR(Tableau17[[#This Row],[2019-T1-MACROEXTRDROITE]]/Tableau17[[#This Row],[2019-T1-MACROTOTALE]],"")</f>
        <v>0.31746031746031744</v>
      </c>
      <c r="OJ398" s="26">
        <f>IFERROR(Tableau17[[#This Row],[2019-T1-MACRODROITE]]/Tableau17[[#This Row],[2019-T1-MACROTOTALE]],"")</f>
        <v>6.6137566137566134E-2</v>
      </c>
      <c r="OK398" s="26">
        <f>IFERROR(Tableau17[[#This Row],[2019-T1-MACROCENTRE]]/Tableau17[[#This Row],[2019-T1-MACROTOTALE]],"")</f>
        <v>0.16666666666666666</v>
      </c>
      <c r="OL398" s="26">
        <f>IFERROR(Tableau17[[#This Row],[2019-T1-MACROGAUCHE]]/Tableau17[[#This Row],[2019-T1-MACROTOTALE]],"")</f>
        <v>0.3835978835978836</v>
      </c>
      <c r="OM398" s="26">
        <f>IFERROR(Tableau17[[#This Row],[2019-T1-MACROAUTRE]]/Tableau17[[#This Row],[2019-T1-MACROTOTALE]],"")</f>
        <v>6.6137566137566134E-2</v>
      </c>
      <c r="ON398" s="26">
        <f>IFERROR(Tableau17[[#This Row],[2020-T1-MACROEXTRDROITE]]/Tableau17[[#This Row],[2020-T1-MACROTOTALE]],"")</f>
        <v>0.25688073394495414</v>
      </c>
      <c r="OO398" s="26">
        <f>IFERROR(Tableau17[[#This Row],[2020-T1-MACRODROITE]]/Tableau17[[#This Row],[2020-T1-MACROTOTALE]],"")</f>
        <v>0.13761467889908258</v>
      </c>
      <c r="OP398" s="26">
        <f>IFERROR(Tableau17[[#This Row],[2020-T1-MACROCENTRE]]/Tableau17[[#This Row],[2020-T1-MACROTOTALE]],"")</f>
        <v>7.3394495412844041E-2</v>
      </c>
      <c r="OQ398" s="26">
        <f>IFERROR(Tableau17[[#This Row],[2020-T1-MACROGAUCHE]]/Tableau17[[#This Row],[2020-T1-MACROTOTALE]],"")</f>
        <v>0.5321100917431193</v>
      </c>
      <c r="OR398" s="26">
        <f>IFERROR(Tableau17[[#This Row],[2020-T1-MACROAUTRE]]/Tableau17[[#This Row],[2020-T1-MACROTOTALE]],"")</f>
        <v>0</v>
      </c>
      <c r="OS398" s="26">
        <f>IFERROR(Tableau17[[#This Row],[2017 (L)-T1-MACROEXTRDROITE]]/Tableau17[[#This Row],[2017 (L)-T1-MACROTOTALE]],"")</f>
        <v>0.2645631067961165</v>
      </c>
      <c r="OT398" s="26">
        <f>IFERROR(Tableau17[[#This Row],[2017 (L)-T1-MACRODROITE]]/Tableau17[[#This Row],[2017 (L)-T1-MACROTOTALE]],"")</f>
        <v>5.8252427184466021E-2</v>
      </c>
      <c r="OU398" s="26">
        <f>IFERROR(Tableau17[[#This Row],[2017 (L)-T1-MACROCENTRE]]/Tableau17[[#This Row],[2017 (L)-T1-MACROTOTALE]],"")</f>
        <v>0.2354368932038835</v>
      </c>
      <c r="OV398" s="26">
        <f>IFERROR(Tableau17[[#This Row],[2017 (L)-T1-MACROGAUCHE]]/Tableau17[[#This Row],[2017 (L)-T1-MACROTOTALE]],"")</f>
        <v>0.43932038834951459</v>
      </c>
      <c r="OW398" s="26">
        <f>IFERROR(Tableau17[[#This Row],[2017 (L)-T1-MACROAUTRE]]/Tableau17[[#This Row],[2017 (L)-T1-MACROTOTALE]],"")</f>
        <v>2.4271844660194173E-3</v>
      </c>
      <c r="OX398" s="26">
        <f>IFERROR(Tableau17[[#This Row],[2017 (L)-T2-MACROEXTRDROITE]]/Tableau17[[#This Row],[2017 (L)-T2-MACROTOTALE]],"")</f>
        <v>0.4563106796116505</v>
      </c>
      <c r="OY398" s="26">
        <f>IFERROR(Tableau17[[#This Row],[2017 (L)-T2-MACRODROITE]]/Tableau17[[#This Row],[2017 (L)-T2-MACROTOTALE]],"")</f>
        <v>0</v>
      </c>
      <c r="OZ398" s="26">
        <f>IFERROR(Tableau17[[#This Row],[2017 (L)-T2-MACROCENTRE]]/Tableau17[[#This Row],[2017 (L)-T2-MACROTOTALE]],"")</f>
        <v>0.5436893203883495</v>
      </c>
      <c r="PA398" s="26">
        <f>IFERROR(Tableau17[[#This Row],[2017 (L)-T2-MACROGAUCHE]]/Tableau17[[#This Row],[2017 (L)-T2-MACROTOTALE]],"")</f>
        <v>0</v>
      </c>
      <c r="PB398" s="26">
        <f>IFERROR(Tableau17[[#This Row],[2017 (L)-T2-MACROAUTRE]]/Tableau17[[#This Row],[2017 (L)-T2-MACROTOTALE]],"")</f>
        <v>0</v>
      </c>
      <c r="PC398" s="26">
        <f>IFERROR(Tableau17[[#This Row],[2008_T1_PROCUS]]/Tableau17[[#This Row],[2008_T1_INSCRITS]],0)</f>
        <v>1.7567567567567569E-2</v>
      </c>
      <c r="PD398" s="26">
        <f>IFERROR(Tableau17[[#This Row],[2008_T2_PROCUS]]/Tableau17[[#This Row],[2008_T2_INSCRITS]],0)</f>
        <v>0</v>
      </c>
      <c r="PE398" s="26">
        <f>Tableau17[[#This Row],[2014_T1_PROCUS]]/Tableau17[[#This Row],[2014_T1_INSCRITS]]</f>
        <v>3.8510911424903724E-3</v>
      </c>
      <c r="PF398" s="26">
        <f>IFERROR(Tableau17[[#This Row],[2014_T2_PROCUS]]/Tableau17[[#This Row],[2014_T2_INSCRITS]],0)</f>
        <v>1.0269576379974325E-2</v>
      </c>
    </row>
    <row r="399" spans="1:422" hidden="1" x14ac:dyDescent="0.2">
      <c r="A399" s="1">
        <v>8</v>
      </c>
      <c r="B399" s="1" t="s">
        <v>276</v>
      </c>
      <c r="C399" s="1" t="s">
        <v>530</v>
      </c>
      <c r="D399" s="1" t="s">
        <v>530</v>
      </c>
      <c r="E399" s="1">
        <v>1535</v>
      </c>
      <c r="F399" s="1">
        <v>5.3602679999999996</v>
      </c>
      <c r="G399" s="1">
        <v>43.347341</v>
      </c>
      <c r="H399" s="3">
        <v>791</v>
      </c>
      <c r="I399" s="3">
        <v>177</v>
      </c>
      <c r="L399" s="1">
        <v>9</v>
      </c>
      <c r="M399" s="1">
        <v>33</v>
      </c>
      <c r="O399" s="1">
        <v>1</v>
      </c>
      <c r="P399" s="1">
        <v>34</v>
      </c>
      <c r="Q399" s="1">
        <v>12</v>
      </c>
      <c r="R399" s="1">
        <v>60</v>
      </c>
      <c r="S399" s="1">
        <v>36</v>
      </c>
      <c r="T399" s="1">
        <v>2</v>
      </c>
      <c r="U399" s="1">
        <v>187</v>
      </c>
      <c r="V399" s="1">
        <v>789</v>
      </c>
      <c r="W399" s="1">
        <v>374</v>
      </c>
      <c r="X399" s="1">
        <v>3</v>
      </c>
      <c r="Y399" s="2">
        <v>0.47401774000000002</v>
      </c>
      <c r="Z399" s="1">
        <v>788</v>
      </c>
      <c r="AA399" s="1">
        <v>418</v>
      </c>
      <c r="AB399" s="1">
        <v>8</v>
      </c>
      <c r="AC399" s="2">
        <v>0.53045684999999998</v>
      </c>
      <c r="AD399" s="1">
        <v>791</v>
      </c>
      <c r="AE399" s="1">
        <v>197</v>
      </c>
      <c r="AF399" s="2">
        <v>0.24905183</v>
      </c>
      <c r="AG399" s="1">
        <f t="shared" si="6"/>
        <v>177</v>
      </c>
      <c r="AH399" s="1">
        <v>823</v>
      </c>
      <c r="AI399" s="1">
        <v>429</v>
      </c>
      <c r="AJ399" s="1">
        <v>6</v>
      </c>
      <c r="AK399" s="2">
        <v>0.52126366999999996</v>
      </c>
      <c r="AN399" s="1">
        <v>0</v>
      </c>
      <c r="AP399" s="1">
        <v>768</v>
      </c>
      <c r="AQ399" s="1">
        <v>305</v>
      </c>
      <c r="AR399" s="2">
        <v>0.39713542000000002</v>
      </c>
      <c r="AS399" s="1">
        <v>768</v>
      </c>
      <c r="AT399" s="1">
        <v>333</v>
      </c>
      <c r="AU399" s="2">
        <v>0.43359375</v>
      </c>
      <c r="AV399" s="1">
        <v>801</v>
      </c>
      <c r="AW399" s="1">
        <v>280</v>
      </c>
      <c r="AX399" s="2">
        <v>0.34956304999999999</v>
      </c>
      <c r="AY399" s="1">
        <v>801</v>
      </c>
      <c r="AZ399" s="1">
        <v>257</v>
      </c>
      <c r="BA399" s="2">
        <v>0.32084894000000003</v>
      </c>
      <c r="BB399" s="1">
        <v>798</v>
      </c>
      <c r="BC399" s="1">
        <v>525</v>
      </c>
      <c r="BD399" s="2">
        <v>0.65789474000000003</v>
      </c>
      <c r="BE399" s="1">
        <v>802</v>
      </c>
      <c r="BF399" s="1">
        <v>505</v>
      </c>
      <c r="BG399" s="2">
        <v>0.62967580999999995</v>
      </c>
      <c r="BH399" s="1">
        <v>801</v>
      </c>
      <c r="BI399" s="1">
        <v>280</v>
      </c>
      <c r="BJ399" s="2">
        <v>0.34956304999999999</v>
      </c>
      <c r="BK399" s="1">
        <v>6</v>
      </c>
      <c r="BN399" s="1">
        <v>30</v>
      </c>
      <c r="BO399" s="1">
        <v>89</v>
      </c>
      <c r="BP399" s="1">
        <v>105</v>
      </c>
      <c r="BQ399" s="1">
        <v>179</v>
      </c>
      <c r="BR399" s="1">
        <v>409</v>
      </c>
      <c r="BZ399" s="1">
        <v>18</v>
      </c>
      <c r="CA399" s="1">
        <v>2</v>
      </c>
      <c r="CB399" s="1">
        <v>31</v>
      </c>
      <c r="CC399" s="1">
        <v>141</v>
      </c>
      <c r="CD399" s="1">
        <v>70</v>
      </c>
      <c r="CE399" s="1">
        <v>89</v>
      </c>
      <c r="CF399" s="1">
        <v>351</v>
      </c>
      <c r="CG399" s="1">
        <v>174</v>
      </c>
      <c r="CH399" s="1">
        <v>86</v>
      </c>
      <c r="CI399" s="1">
        <v>140</v>
      </c>
      <c r="CJ399" s="1">
        <v>400</v>
      </c>
      <c r="CL399" s="1">
        <v>12</v>
      </c>
      <c r="CN399" s="1">
        <v>57</v>
      </c>
      <c r="CP399" s="1">
        <v>158</v>
      </c>
      <c r="CS399" s="1">
        <v>40</v>
      </c>
      <c r="CT399" s="1">
        <v>26</v>
      </c>
      <c r="CW399" s="1">
        <v>293</v>
      </c>
      <c r="CY399" s="1">
        <v>184</v>
      </c>
      <c r="CZ399" s="1">
        <v>122</v>
      </c>
      <c r="DC399" s="1">
        <v>306</v>
      </c>
      <c r="DD399" s="1">
        <v>26</v>
      </c>
      <c r="DE399" s="1">
        <v>4</v>
      </c>
      <c r="DF399" s="1">
        <v>9</v>
      </c>
      <c r="DH399" s="1">
        <v>0</v>
      </c>
      <c r="DI399" s="1">
        <v>9</v>
      </c>
      <c r="DK399" s="1">
        <v>3</v>
      </c>
      <c r="DL399" s="1">
        <v>30</v>
      </c>
      <c r="DM399" s="1">
        <v>90</v>
      </c>
      <c r="DR399" s="1">
        <v>41</v>
      </c>
      <c r="DS399" s="1">
        <v>46</v>
      </c>
      <c r="DT399" s="1">
        <v>12</v>
      </c>
      <c r="DU399" s="1">
        <v>270</v>
      </c>
      <c r="DW399" s="1">
        <v>147</v>
      </c>
      <c r="DZ399" s="1">
        <v>97</v>
      </c>
      <c r="EA399" s="1">
        <v>244</v>
      </c>
      <c r="EB399" s="1">
        <v>1</v>
      </c>
      <c r="EC399" s="1">
        <v>5</v>
      </c>
      <c r="ED399" s="1">
        <v>2</v>
      </c>
      <c r="EE399" s="1">
        <v>27</v>
      </c>
      <c r="EF399" s="1">
        <v>47</v>
      </c>
      <c r="EG399" s="1">
        <v>20</v>
      </c>
      <c r="EH399" s="1">
        <v>2</v>
      </c>
      <c r="EI399" s="1">
        <v>181</v>
      </c>
      <c r="EJ399" s="1">
        <v>149</v>
      </c>
      <c r="EK399" s="1">
        <v>79</v>
      </c>
      <c r="EL399" s="1">
        <v>2</v>
      </c>
      <c r="EM399" s="1">
        <v>515</v>
      </c>
      <c r="EN399" s="1">
        <v>218</v>
      </c>
      <c r="EO399" s="1">
        <v>246</v>
      </c>
      <c r="EP399" s="1">
        <v>464</v>
      </c>
      <c r="EQ399" s="1">
        <v>0</v>
      </c>
      <c r="ER399" s="1">
        <v>0</v>
      </c>
      <c r="ES399" s="1">
        <v>5</v>
      </c>
      <c r="ET399" s="1">
        <v>34</v>
      </c>
      <c r="EU399" s="1">
        <v>9</v>
      </c>
      <c r="EV399" s="1">
        <v>111</v>
      </c>
      <c r="EW399" s="1">
        <v>8</v>
      </c>
      <c r="EX399" s="1">
        <v>0</v>
      </c>
      <c r="EY399" s="1">
        <v>3</v>
      </c>
      <c r="EZ399" s="1">
        <v>13</v>
      </c>
      <c r="FA399" s="1">
        <v>0</v>
      </c>
      <c r="FB399" s="1">
        <v>0</v>
      </c>
      <c r="FC399" s="1">
        <v>0</v>
      </c>
      <c r="FD399" s="1">
        <v>0</v>
      </c>
      <c r="FE399" s="1">
        <v>0</v>
      </c>
      <c r="FF399" s="1">
        <v>0</v>
      </c>
      <c r="FG399" s="1">
        <v>0</v>
      </c>
      <c r="FH399" s="1">
        <v>8</v>
      </c>
      <c r="FI399" s="1">
        <v>0</v>
      </c>
      <c r="FJ399" s="1">
        <v>8</v>
      </c>
      <c r="FK399" s="1">
        <v>5</v>
      </c>
      <c r="FL399" s="1">
        <v>0</v>
      </c>
      <c r="FM399" s="1">
        <v>15</v>
      </c>
      <c r="FN399" s="1">
        <v>2</v>
      </c>
      <c r="FO399" s="1">
        <v>1</v>
      </c>
      <c r="FP399" s="1">
        <v>36</v>
      </c>
      <c r="FQ399" s="1">
        <v>1</v>
      </c>
      <c r="FR399" s="1">
        <f>SUM(Tableau17[[#This Row],[2019-T1-ALEXANDRE Audric]:[2019-T1-MARIE Florie]])</f>
        <v>259</v>
      </c>
      <c r="FS399" s="1">
        <v>89</v>
      </c>
      <c r="FT399" s="1">
        <v>111</v>
      </c>
      <c r="FU399" s="1">
        <v>0</v>
      </c>
      <c r="FV399" s="1">
        <v>209</v>
      </c>
      <c r="FW399" s="1">
        <v>0</v>
      </c>
      <c r="FX399" s="1">
        <v>409</v>
      </c>
      <c r="GD399" s="1">
        <v>0</v>
      </c>
      <c r="GE399" s="1">
        <v>141</v>
      </c>
      <c r="GF399" s="1">
        <v>70</v>
      </c>
      <c r="GG399" s="1">
        <v>0</v>
      </c>
      <c r="GH399" s="1">
        <v>140</v>
      </c>
      <c r="GI399" s="1">
        <v>0</v>
      </c>
      <c r="GJ399" s="1">
        <v>351</v>
      </c>
      <c r="GK399" s="1">
        <v>174</v>
      </c>
      <c r="GL399" s="1">
        <v>86</v>
      </c>
      <c r="GM399" s="1">
        <v>0</v>
      </c>
      <c r="GN399" s="1">
        <v>140</v>
      </c>
      <c r="GO399" s="1">
        <v>0</v>
      </c>
      <c r="GP399" s="1">
        <v>400</v>
      </c>
      <c r="GQ399" s="1">
        <v>170</v>
      </c>
      <c r="GR399" s="1">
        <v>26</v>
      </c>
      <c r="GS399" s="1">
        <v>0</v>
      </c>
      <c r="GT399" s="1">
        <v>97</v>
      </c>
      <c r="GU399" s="1">
        <v>0</v>
      </c>
      <c r="GV399" s="1">
        <v>293</v>
      </c>
      <c r="GW399" s="1">
        <v>184</v>
      </c>
      <c r="GX399" s="1">
        <v>0</v>
      </c>
      <c r="GY399" s="1">
        <v>0</v>
      </c>
      <c r="GZ399" s="1">
        <v>122</v>
      </c>
      <c r="HA399" s="1">
        <v>0</v>
      </c>
      <c r="HB399" s="1">
        <v>306</v>
      </c>
      <c r="HC399" s="1">
        <v>215</v>
      </c>
      <c r="HD399" s="1">
        <v>47</v>
      </c>
      <c r="HE399" s="1">
        <v>79</v>
      </c>
      <c r="HF399" s="1">
        <v>172</v>
      </c>
      <c r="HG399" s="1">
        <v>2</v>
      </c>
      <c r="HH399" s="1">
        <v>515</v>
      </c>
      <c r="HI399" s="1">
        <v>218</v>
      </c>
      <c r="HJ399" s="1">
        <v>0</v>
      </c>
      <c r="HK399" s="1">
        <v>246</v>
      </c>
      <c r="HL399" s="1">
        <v>0</v>
      </c>
      <c r="HM399" s="1">
        <v>0</v>
      </c>
      <c r="HN399" s="1">
        <v>464</v>
      </c>
      <c r="HO399" s="1">
        <v>127</v>
      </c>
      <c r="HP399" s="1">
        <v>10</v>
      </c>
      <c r="HQ399" s="1">
        <v>36</v>
      </c>
      <c r="HR399" s="1">
        <v>75</v>
      </c>
      <c r="HS399" s="1">
        <v>16</v>
      </c>
      <c r="HT399" s="1">
        <v>264</v>
      </c>
      <c r="HU399" s="1">
        <v>60</v>
      </c>
      <c r="HV399" s="1">
        <v>43</v>
      </c>
      <c r="HW399" s="1">
        <v>12</v>
      </c>
      <c r="HX399" s="1">
        <v>72</v>
      </c>
      <c r="HY399" s="1">
        <v>0</v>
      </c>
      <c r="HZ399" s="1">
        <v>187</v>
      </c>
      <c r="IA399" s="1">
        <v>99</v>
      </c>
      <c r="IB399" s="1">
        <v>12</v>
      </c>
      <c r="IC399" s="1">
        <v>41</v>
      </c>
      <c r="ID399" s="1">
        <v>114</v>
      </c>
      <c r="IE399" s="1">
        <v>4</v>
      </c>
      <c r="IF399" s="1">
        <v>270</v>
      </c>
      <c r="IG399" s="1">
        <v>147</v>
      </c>
      <c r="IH399" s="1">
        <v>0</v>
      </c>
      <c r="II399" s="1">
        <v>97</v>
      </c>
      <c r="IJ399" s="1">
        <v>0</v>
      </c>
      <c r="IK399" s="1">
        <v>0</v>
      </c>
      <c r="IL399" s="1">
        <v>244</v>
      </c>
      <c r="IM399" s="26">
        <f>IFERROR(Tableau17[[#This Row],[LDIV]]/Tableau17[[#This Row],[Total général]],"")</f>
        <v>0</v>
      </c>
      <c r="IN399" s="26">
        <f>IFERROR(Tableau17[[#This Row],[LDVC]]/Tableau17[[#This Row],[Total général]],"")</f>
        <v>0</v>
      </c>
      <c r="IO399" s="26">
        <f>IFERROR(Tableau17[[#This Row],[LDVD]]/Tableau17[[#This Row],[Total général]],"")</f>
        <v>4.8128342245989303E-2</v>
      </c>
      <c r="IP399" s="26">
        <f>IFERROR(Tableau17[[#This Row],[LDVG]]/Tableau17[[#This Row],[Total général]],"")</f>
        <v>0.17647058823529413</v>
      </c>
      <c r="IQ399" s="26">
        <f>IFERROR(Tableau17[[#This Row],[LEXD]]/Tableau17[[#This Row],[Total général]],"")</f>
        <v>0</v>
      </c>
      <c r="IR399" s="26">
        <f>IFERROR(Tableau17[[#This Row],[LEXG]]/Tableau17[[#This Row],[Total général]],"")</f>
        <v>5.3475935828877002E-3</v>
      </c>
      <c r="IS399" s="26">
        <f>IFERROR(Tableau17[[#This Row],[LLR]]/Tableau17[[#This Row],[Total général]],"")</f>
        <v>0.18181818181818182</v>
      </c>
      <c r="IT399" s="26">
        <f>IFERROR(Tableau17[[#This Row],[LREM]]/Tableau17[[#This Row],[Total général]],"")</f>
        <v>6.4171122994652413E-2</v>
      </c>
      <c r="IU399" s="26">
        <f>IFERROR(Tableau17[[#This Row],[LRN]]/Tableau17[[#This Row],[Total général]],"")</f>
        <v>0.32085561497326204</v>
      </c>
      <c r="IV399" s="26">
        <f>IFERROR(Tableau17[[#This Row],[LUG]]/Tableau17[[#This Row],[Total général]],"")</f>
        <v>0.19251336898395721</v>
      </c>
      <c r="IW399" s="26">
        <f>IFERROR(Tableau17[[#This Row],[LVEC]]/Tableau17[[#This Row],[Total général]],"")</f>
        <v>1.06951871657754E-2</v>
      </c>
      <c r="IX399" s="26">
        <f>IFERROR(Tableau17[[#This Row],[2008-T1-LCMD]]/Tableau17[[#This Row],[2008-T1-TOTAL]],"")</f>
        <v>1.4669926650366748E-2</v>
      </c>
      <c r="IY399" s="26">
        <f>IFERROR(Tableau17[[#This Row],[2008-T1-LDVD]]/Tableau17[[#This Row],[2008-T1-TOTAL]],"")</f>
        <v>0</v>
      </c>
      <c r="IZ399" s="26">
        <f>IFERROR(Tableau17[[#This Row],[2008-T1-LEXD]]/Tableau17[[#This Row],[2008-T1-TOTAL]],"")</f>
        <v>0</v>
      </c>
      <c r="JA399" s="26">
        <f>IFERROR(Tableau17[[#This Row],[2008-T1-LEXG]]/Tableau17[[#This Row],[2008-T1-TOTAL]],"")</f>
        <v>7.3349633251833746E-2</v>
      </c>
      <c r="JB399" s="26">
        <f>IFERROR(Tableau17[[#This Row],[2008-T1-LFN]]/Tableau17[[#This Row],[2008-T1-TOTAL]],"")</f>
        <v>0.2176039119804401</v>
      </c>
      <c r="JC399" s="26">
        <f>IFERROR(Tableau17[[#This Row],[2008-T1-LMAJ]]/Tableau17[[#This Row],[2008-T1-TOTAL]],"")</f>
        <v>0.25672371638141811</v>
      </c>
      <c r="JD399" s="26">
        <f>IFERROR(Tableau17[[#This Row],[2008-T1-LUG]]/Tableau17[[#This Row],[2008-T1-TOTAL]],"")</f>
        <v>0.43765281173594134</v>
      </c>
      <c r="JE399" s="26" t="str">
        <f>IFERROR(Tableau17[[#This Row],[2008-T2-LFN]]/Tableau17[[#This Row],[2008-T2-TOTAL]],"")</f>
        <v/>
      </c>
      <c r="JF399" s="26" t="str">
        <f>IFERROR(Tableau17[[#This Row],[2008-T2-LGC]]/Tableau17[[#This Row],[2008-T2-TOTAL]],"")</f>
        <v/>
      </c>
      <c r="JG399" s="26" t="str">
        <f>IFERROR(Tableau17[[#This Row],[2008-T2-LMAJ]]/Tableau17[[#This Row],[2008-T2-TOTAL]],"")</f>
        <v/>
      </c>
      <c r="JH399" s="26" t="str">
        <f>IFERROR(Tableau17[[#This Row],[2008-T2-LUG]]/Tableau17[[#This Row],[2008-T2-TOTAL]],"")</f>
        <v/>
      </c>
      <c r="JI399" s="26">
        <f>IFERROR(Tableau17[[#This Row],[2014-T1-LDIV]]/Tableau17[[#This Row],[2014-T1-TOTAL]],"")</f>
        <v>0</v>
      </c>
      <c r="JJ399" s="26">
        <f>IFERROR(Tableau17[[#This Row],[2014-T1-LDVD]]/Tableau17[[#This Row],[2014-T1-TOTAL]],"")</f>
        <v>0</v>
      </c>
      <c r="JK399" s="26">
        <f>IFERROR(Tableau17[[#This Row],[2014-T1-LDVG]]/Tableau17[[#This Row],[2014-T1-TOTAL]],"")</f>
        <v>5.128205128205128E-2</v>
      </c>
      <c r="JL399" s="26">
        <f>IFERROR(Tableau17[[#This Row],[2014-T1-LEXG]]/Tableau17[[#This Row],[2014-T1-TOTAL]],"")</f>
        <v>5.6980056980056983E-3</v>
      </c>
      <c r="JM399" s="26">
        <f>IFERROR(Tableau17[[#This Row],[2014-T1-LFG]]/Tableau17[[#This Row],[2014-T1-TOTAL]],"")</f>
        <v>8.8319088319088315E-2</v>
      </c>
      <c r="JN399" s="26">
        <f>IFERROR(Tableau17[[#This Row],[2014-T1-LFN]]/Tableau17[[#This Row],[2014-T1-TOTAL]],"")</f>
        <v>0.40170940170940173</v>
      </c>
      <c r="JO399" s="26">
        <f>IFERROR(Tableau17[[#This Row],[2014-T1-LUD]]/Tableau17[[#This Row],[2014-T1-TOTAL]],"")</f>
        <v>0.19943019943019943</v>
      </c>
      <c r="JP399" s="26">
        <f>IFERROR(Tableau17[[#This Row],[2014-T1-LUG]]/Tableau17[[#This Row],[2014-T1-TOTAL]],"")</f>
        <v>0.25356125356125359</v>
      </c>
      <c r="JQ399" s="26">
        <f>IFERROR(Tableau17[[#This Row],[2014-T2-LFN]]/Tableau17[[#This Row],[2014-T2-TOTAL]],"")</f>
        <v>0.435</v>
      </c>
      <c r="JR399" s="26">
        <f>IFERROR(Tableau17[[#This Row],[2014-T2-LUD]]/Tableau17[[#This Row],[2014-T2-TOTAL]],"")</f>
        <v>0.215</v>
      </c>
      <c r="JS399" s="26">
        <f>IFERROR(Tableau17[[#This Row],[2014-T2-LUG]]/Tableau17[[#This Row],[2014-T2-TOTAL]],"")</f>
        <v>0.35</v>
      </c>
      <c r="JT399" s="26">
        <f>IFERROR(Tableau17[[#This Row],[2015-T1-BC-DIV]]/Tableau17[[#This Row],[2015-T1-TOTAL]],"")</f>
        <v>0</v>
      </c>
      <c r="JU399" s="26">
        <f>IFERROR(Tableau17[[#This Row],[2015-T1-BC-DLF]]/Tableau17[[#This Row],[2015-T1-TOTAL]],"")</f>
        <v>4.0955631399317405E-2</v>
      </c>
      <c r="JV399" s="26">
        <f>IFERROR(Tableau17[[#This Row],[2015-T1-BC-DVD]]/Tableau17[[#This Row],[2015-T1-TOTAL]],"")</f>
        <v>0</v>
      </c>
      <c r="JW399" s="26">
        <f>IFERROR(Tableau17[[#This Row],[2015-T1-BC-DVG]]/Tableau17[[#This Row],[2015-T1-TOTAL]],"")</f>
        <v>0.19453924914675769</v>
      </c>
      <c r="JX399" s="26">
        <f>IFERROR(Tableau17[[#This Row],[2015-T1-BC-FG]]/Tableau17[[#This Row],[2015-T1-TOTAL]],"")</f>
        <v>0</v>
      </c>
      <c r="JY399" s="26">
        <f>IFERROR(Tableau17[[#This Row],[2015-T1-BC-FN]]/Tableau17[[#This Row],[2015-T1-TOTAL]],"")</f>
        <v>0.53924914675767921</v>
      </c>
      <c r="JZ399" s="26">
        <f>IFERROR(Tableau17[[#This Row],[2015-T1-BC-MDM]]/Tableau17[[#This Row],[2015-T1-TOTAL]],"")</f>
        <v>0</v>
      </c>
      <c r="KA399" s="26">
        <f>IFERROR(Tableau17[[#This Row],[2015-T1-BC-RDG]]/Tableau17[[#This Row],[2015-T1-TOTAL]],"")</f>
        <v>0</v>
      </c>
      <c r="KB399" s="26">
        <f>IFERROR(Tableau17[[#This Row],[2015-T1-BC-SOC]]/Tableau17[[#This Row],[2015-T1-TOTAL]],"")</f>
        <v>0.13651877133105803</v>
      </c>
      <c r="KC399" s="26">
        <f>IFERROR(Tableau17[[#This Row],[2015-T1-BC-UD]]/Tableau17[[#This Row],[2015-T1-TOTAL]],"")</f>
        <v>8.8737201365187715E-2</v>
      </c>
      <c r="KD399" s="26">
        <f>IFERROR(Tableau17[[#This Row],[2015-T1-BC-UG]]/Tableau17[[#This Row],[2015-T1-TOTAL]],"")</f>
        <v>0</v>
      </c>
      <c r="KE399" s="26">
        <f>IFERROR(Tableau17[[#This Row],[2015-T1-BC-VEC]]/Tableau17[[#This Row],[2015-T1-TOTAL]],"")</f>
        <v>0</v>
      </c>
      <c r="KF399" s="26">
        <f>IFERROR(Tableau17[[#This Row],[2015-T2-BC-DVG]]/Tableau17[[#This Row],[2015-T2-TOTAL]],"")</f>
        <v>0</v>
      </c>
      <c r="KG399" s="26">
        <f>IFERROR(Tableau17[[#This Row],[2015-T2-BC-FN]]/Tableau17[[#This Row],[2015-T2-TOTAL]],"")</f>
        <v>0.60130718954248363</v>
      </c>
      <c r="KH399" s="26">
        <f>IFERROR(Tableau17[[#This Row],[2015-T2-BC-SOC]]/Tableau17[[#This Row],[2015-T2-TOTAL]],"")</f>
        <v>0.39869281045751637</v>
      </c>
      <c r="KI399" s="26">
        <f>IFERROR(Tableau17[[#This Row],[2015-T2-BC-UD]]/Tableau17[[#This Row],[2015-T2-TOTAL]],"")</f>
        <v>0</v>
      </c>
      <c r="KJ399" s="26">
        <f>IFERROR(Tableau17[[#This Row],[2015-T2-BC-UG]]/Tableau17[[#This Row],[2015-T2-TOTAL]],"")</f>
        <v>0</v>
      </c>
      <c r="KK399" s="26">
        <f>IFERROR(Tableau17[[#This Row],[2017 (L)-T1-COM]]/Tableau17[[#This Row],[2017 (L)-T1-TOTAL]],"")</f>
        <v>9.6296296296296297E-2</v>
      </c>
      <c r="KL399" s="26">
        <f>IFERROR(Tableau17[[#This Row],[2017 (L)-T1-DIV]]/Tableau17[[#This Row],[2017 (L)-T1-TOTAL]],"")</f>
        <v>1.4814814814814815E-2</v>
      </c>
      <c r="KM399" s="26">
        <f>IFERROR(Tableau17[[#This Row],[2017 (L)-T1-DLF]]/Tableau17[[#This Row],[2017 (L)-T1-TOTAL]],"")</f>
        <v>3.3333333333333333E-2</v>
      </c>
      <c r="KN399" s="26">
        <f>IFERROR(Tableau17[[#This Row],[2017 (L)-T1-DVD]]/Tableau17[[#This Row],[2017 (L)-T1-TOTAL]],"")</f>
        <v>0</v>
      </c>
      <c r="KO399" s="26">
        <f>IFERROR(Tableau17[[#This Row],[2017 (L)-T1-DVG]]/Tableau17[[#This Row],[2017 (L)-T1-TOTAL]],"")</f>
        <v>0</v>
      </c>
      <c r="KP399" s="26">
        <f>IFERROR(Tableau17[[#This Row],[2017 (L)-T1-ECO]]/Tableau17[[#This Row],[2017 (L)-T1-TOTAL]],"")</f>
        <v>3.3333333333333333E-2</v>
      </c>
      <c r="KQ399" s="26">
        <f>IFERROR(Tableau17[[#This Row],[2017 (L)-T1-EXD]]/Tableau17[[#This Row],[2017 (L)-T1-TOTAL]],"")</f>
        <v>0</v>
      </c>
      <c r="KR399" s="26">
        <f>IFERROR(Tableau17[[#This Row],[2017 (L)-T1-EXG]]/Tableau17[[#This Row],[2017 (L)-T1-TOTAL]],"")</f>
        <v>1.1111111111111112E-2</v>
      </c>
      <c r="KS399" s="26">
        <f>IFERROR(Tableau17[[#This Row],[2017 (L)-T1-FI]]/Tableau17[[#This Row],[2017 (L)-T1-TOTAL]],"")</f>
        <v>0.1111111111111111</v>
      </c>
      <c r="KT399" s="26">
        <f>IFERROR(Tableau17[[#This Row],[2017 (L)-T1-FN]]/Tableau17[[#This Row],[2017 (L)-T1-TOTAL]],"")</f>
        <v>0.33333333333333331</v>
      </c>
      <c r="KU399" s="26">
        <f>IFERROR(Tableau17[[#This Row],[2017 (L)-T1-LR]]/Tableau17[[#This Row],[2017 (L)-T1-TOTAL]],"")</f>
        <v>0</v>
      </c>
      <c r="KV399" s="26">
        <f>IFERROR(Tableau17[[#This Row],[2017 (L)-T1-MDM]]/Tableau17[[#This Row],[2017 (L)-T1-TOTAL]],"")</f>
        <v>0</v>
      </c>
      <c r="KW399" s="26">
        <f>IFERROR(Tableau17[[#This Row],[2017 (L)-T1-RDG]]/Tableau17[[#This Row],[2017 (L)-T1-TOTAL]],"")</f>
        <v>0</v>
      </c>
      <c r="KX399" s="26">
        <f>IFERROR(Tableau17[[#This Row],[2017 (L)-T1-REG]]/Tableau17[[#This Row],[2017 (L)-T1-TOTAL]],"")</f>
        <v>0</v>
      </c>
      <c r="KY399" s="26">
        <f>IFERROR(Tableau17[[#This Row],[2017 (L)-T1-REM]]/Tableau17[[#This Row],[2017 (L)-T1-TOTAL]],"")</f>
        <v>0.15185185185185185</v>
      </c>
      <c r="KZ399" s="26">
        <f>IFERROR(Tableau17[[#This Row],[2017 (L)-T1-SOC]]/Tableau17[[#This Row],[2017 (L)-T1-TOTAL]],"")</f>
        <v>0.17037037037037037</v>
      </c>
      <c r="LA399" s="26">
        <f>IFERROR(Tableau17[[#This Row],[2017 (L)-T1-UDI]]/Tableau17[[#This Row],[2017 (L)-T1-TOTAL]],"")</f>
        <v>4.4444444444444446E-2</v>
      </c>
      <c r="LB399" s="26">
        <f>IFERROR(Tableau17[[#This Row],[2017 (L)-T2-FI]]/Tableau17[[#This Row],[2017 (L)-T2-TOTAL]],"")</f>
        <v>0</v>
      </c>
      <c r="LC399" s="26">
        <f>IFERROR(Tableau17[[#This Row],[2017 (L)-T2-FN]]/Tableau17[[#This Row],[2017 (L)-T2-TOTAL]],"")</f>
        <v>0.60245901639344257</v>
      </c>
      <c r="LD399" s="26">
        <f>IFERROR(Tableau17[[#This Row],[2017 (L)-T2-LR]]/Tableau17[[#This Row],[2017 (L)-T2-TOTAL]],"")</f>
        <v>0</v>
      </c>
      <c r="LE399" s="26">
        <f>IFERROR(Tableau17[[#This Row],[2017 (L)-T2-MDM]]/Tableau17[[#This Row],[2017 (L)-T2-TOTAL]],"")</f>
        <v>0</v>
      </c>
      <c r="LF399" s="26">
        <f>IFERROR(Tableau17[[#This Row],[2017 (L)-T2-REM]]/Tableau17[[#This Row],[2017 (L)-T2-TOTAL]],"")</f>
        <v>0.39754098360655737</v>
      </c>
      <c r="LG399" s="26">
        <f>IFERROR(Tableau17[[#This Row],[2017-T1-ARTHAUD Nathalie]]/Tableau17[[#This Row],[2017-T1-TOTAL]],"")</f>
        <v>1.9417475728155339E-3</v>
      </c>
      <c r="LH399" s="26">
        <f>IFERROR(Tableau17[[#This Row],[2017-T1-ASSELINEAU Fran]]/Tableau17[[#This Row],[2017-T1-TOTAL]],"")</f>
        <v>9.7087378640776691E-3</v>
      </c>
      <c r="LI399" s="26">
        <f>IFERROR(Tableau17[[#This Row],[2017-T1-CHEMINADE Jacques]]/Tableau17[[#This Row],[2017-T1-TOTAL]],"")</f>
        <v>3.8834951456310678E-3</v>
      </c>
      <c r="LJ399" s="26">
        <f>IFERROR(Tableau17[[#This Row],[2017-T1-DUPONT-AIGNAN Nicolas]]/Tableau17[[#This Row],[2017-T1-TOTAL]],"")</f>
        <v>5.2427184466019419E-2</v>
      </c>
      <c r="LK399" s="26">
        <f>IFERROR(Tableau17[[#This Row],[2017-T1-FILLON Fran]]/Tableau17[[#This Row],[2017-T1-TOTAL]],"")</f>
        <v>9.1262135922330095E-2</v>
      </c>
      <c r="LL399" s="26">
        <f>IFERROR(Tableau17[[#This Row],[2017-T1-HAMON Beno]]/Tableau17[[#This Row],[2017-T1-TOTAL]],"")</f>
        <v>3.8834951456310676E-2</v>
      </c>
      <c r="LM399" s="26">
        <f>IFERROR(Tableau17[[#This Row],[2017-T1-LASSALLE Jean]]/Tableau17[[#This Row],[2017-T1-TOTAL]],"")</f>
        <v>3.8834951456310678E-3</v>
      </c>
      <c r="LN399" s="26">
        <f>IFERROR(Tableau17[[#This Row],[2017-T1-LE PEN Marine]]/Tableau17[[#This Row],[2017-T1-TOTAL]],"")</f>
        <v>0.35145631067961164</v>
      </c>
      <c r="LO399" s="26">
        <f>IFERROR(Tableau17[[#This Row],[2017-T1-M Jean-Luc]]/Tableau17[[#This Row],[2017-T1-TOTAL]],"")</f>
        <v>0.28932038834951457</v>
      </c>
      <c r="LP399" s="26">
        <f>IFERROR(Tableau17[[#This Row],[2017-T1-MACRON Emmanuel]]/Tableau17[[#This Row],[2017-T1-TOTAL]],"")</f>
        <v>0.15339805825242719</v>
      </c>
      <c r="LQ399" s="26">
        <f>IFERROR(Tableau17[[#This Row],[2017-T1-POUTOU Philippe]]/Tableau17[[#This Row],[2017-T1-TOTAL]],"")</f>
        <v>3.8834951456310678E-3</v>
      </c>
      <c r="LR399" s="26">
        <f>IFERROR(Tableau17[[#This Row],[2017-T2-LE PEN Marine]]/Tableau17[[#This Row],[2017-T2-TOTAL]],"")</f>
        <v>0.46982758620689657</v>
      </c>
      <c r="LS399" s="26">
        <f>IFERROR(Tableau17[[#This Row],[2017-T2-MACRON Emmanuel]]/Tableau17[[#This Row],[2017-T2-TOTAL]],"")</f>
        <v>0.53017241379310343</v>
      </c>
      <c r="LT399" s="26">
        <f>IFERROR(Tableau17[[#This Row],[2019-T1-ALEXANDRE Audric]]/Tableau17[[#This Row],[2019-T1-TOTAL]],"")</f>
        <v>0</v>
      </c>
      <c r="LU399" s="26">
        <f>IFERROR(Tableau17[[#This Row],[2019-T1-ARTHAUD Nathalie]]/Tableau17[[#This Row],[2019-T1-TOTAL]],"")</f>
        <v>0</v>
      </c>
      <c r="LV399" s="26">
        <f>IFERROR(Tableau17[[#This Row],[2019-T1-ASSELINEAU François]]/Tableau17[[#This Row],[2019-T1-TOTAL]],"")</f>
        <v>1.9305019305019305E-2</v>
      </c>
      <c r="LW399" s="26">
        <f>IFERROR(Tableau17[[#This Row],[2019-T1-AUBRY Manon]]/Tableau17[[#This Row],[2019-T1-TOTAL]],"")</f>
        <v>0.13127413127413126</v>
      </c>
      <c r="LX399" s="26">
        <f>IFERROR(Tableau17[[#This Row],[2019-T1-AZERGUI Nagib]]/Tableau17[[#This Row],[2019-T1-TOTAL]],"")</f>
        <v>3.4749034749034749E-2</v>
      </c>
      <c r="LY399" s="26">
        <f>IFERROR(Tableau17[[#This Row],[2019-T1-BARDELLA Jordan]]/Tableau17[[#This Row],[2019-T1-TOTAL]],"")</f>
        <v>0.42857142857142855</v>
      </c>
      <c r="LZ399" s="26">
        <f>IFERROR(Tableau17[[#This Row],[2019-T1-BELLAMY François-Xavier]]/Tableau17[[#This Row],[2019-T1-TOTAL]],"")</f>
        <v>3.0888030888030889E-2</v>
      </c>
      <c r="MA399" s="26">
        <f>IFERROR(Tableau17[[#This Row],[2019-T1-BIDOU Olivier]]/Tableau17[[#This Row],[2019-T1-TOTAL]],"")</f>
        <v>0</v>
      </c>
      <c r="MB399" s="26">
        <f>IFERROR(Tableau17[[#This Row],[2019-T1-BOURG Dominique]]/Tableau17[[#This Row],[2019-T1-TOTAL]],"")</f>
        <v>1.1583011583011582E-2</v>
      </c>
      <c r="MC399" s="26">
        <f>IFERROR(Tableau17[[#This Row],[2019-T1-BROSSAT Ian]]/Tableau17[[#This Row],[2019-T1-TOTAL]],"")</f>
        <v>5.019305019305019E-2</v>
      </c>
      <c r="MD399" s="26">
        <f>IFERROR(Tableau17[[#This Row],[2019-T1-CAILLAUD Sophie]]/Tableau17[[#This Row],[2019-T1-TOTAL]],"")</f>
        <v>0</v>
      </c>
      <c r="ME399" s="26">
        <f>IFERROR(Tableau17[[#This Row],[2019-T1-CAMUS Renaud]]/Tableau17[[#This Row],[2019-T1-TOTAL]],"")</f>
        <v>0</v>
      </c>
      <c r="MF399" s="26">
        <f>IFERROR(Tableau17[[#This Row],[2019-T1-CHALENÇON Christophe]]/Tableau17[[#This Row],[2019-T1-TOTAL]],"")</f>
        <v>0</v>
      </c>
      <c r="MG399" s="26">
        <f>IFERROR(Tableau17[[#This Row],[2019-T1-CORBET Cathy Denise Ginette]]/Tableau17[[#This Row],[2019-T1-TOTAL]],"")</f>
        <v>0</v>
      </c>
      <c r="MH399" s="26">
        <f>IFERROR(Tableau17[[#This Row],[2019-T1-DE PREVOISIN Robert]]/Tableau17[[#This Row],[2019-T1-TOTAL]],"")</f>
        <v>0</v>
      </c>
      <c r="MI399" s="26">
        <f>IFERROR(Tableau17[[#This Row],[2019-T1-DELFEL Thérèse]]/Tableau17[[#This Row],[2019-T1-TOTAL]],"")</f>
        <v>0</v>
      </c>
      <c r="MJ399" s="26">
        <f>IFERROR(Tableau17[[#This Row],[2019-T1-DIEUMEGARD Pierre]]/Tableau17[[#This Row],[2019-T1-TOTAL]],"")</f>
        <v>0</v>
      </c>
      <c r="MK399" s="26">
        <f>IFERROR(Tableau17[[#This Row],[2019-T1-DUPONT-AIGNAN Nicolas]]/Tableau17[[#This Row],[2019-T1-TOTAL]],"")</f>
        <v>3.0888030888030889E-2</v>
      </c>
      <c r="ML399" s="26">
        <f>IFERROR(Tableau17[[#This Row],[2019-T1-GERNIGON Yves]]/Tableau17[[#This Row],[2019-T1-TOTAL]],"")</f>
        <v>0</v>
      </c>
      <c r="MM399" s="26">
        <f>IFERROR(Tableau17[[#This Row],[2019-T1-GLUCKSMANN Raphaël]]/Tableau17[[#This Row],[2019-T1-TOTAL]],"")</f>
        <v>3.0888030888030889E-2</v>
      </c>
      <c r="MN399" s="26">
        <f>IFERROR(Tableau17[[#This Row],[2019-T1-HAMON Benoît]]/Tableau17[[#This Row],[2019-T1-TOTAL]],"")</f>
        <v>1.9305019305019305E-2</v>
      </c>
      <c r="MO399" s="26">
        <f>IFERROR(Tableau17[[#This Row],[2019-T1-HELGEN Gilles]]/Tableau17[[#This Row],[2019-T1-TOTAL]],"")</f>
        <v>0</v>
      </c>
      <c r="MP399" s="26">
        <f>IFERROR(Tableau17[[#This Row],[2019-T1-JADOT Yannick]]/Tableau17[[#This Row],[2019-T1-TOTAL]],"")</f>
        <v>5.7915057915057917E-2</v>
      </c>
      <c r="MQ399" s="26">
        <f>IFERROR(Tableau17[[#This Row],[2019-T1-LAGARDE Jean-Christophe]]/Tableau17[[#This Row],[2019-T1-TOTAL]],"")</f>
        <v>7.7220077220077222E-3</v>
      </c>
      <c r="MR399" s="26">
        <f>IFERROR(Tableau17[[#This Row],[2019-T1-LALANNE Francis]]/Tableau17[[#This Row],[2019-T1-TOTAL]],"")</f>
        <v>3.8610038610038611E-3</v>
      </c>
      <c r="MS399" s="26">
        <f>IFERROR(Tableau17[[#This Row],[2019-T1-LOISEAU Nathalie]]/Tableau17[[#This Row],[2019-T1-TOTAL]],"")</f>
        <v>0.138996138996139</v>
      </c>
      <c r="MT399" s="26">
        <f>IFERROR(Tableau17[[#This Row],[2019-T1-MARIE Florie]]/Tableau17[[#This Row],[2019-T1-TOTAL]],"")</f>
        <v>3.8610038610038611E-3</v>
      </c>
      <c r="MU399" s="26">
        <f>IFERROR(Tableau17[[#This Row],[2008-T1-MACROEXTRDROITE]]/Tableau17[[#This Row],[2008-T1-MACROTOTALE]],"")</f>
        <v>0.2176039119804401</v>
      </c>
      <c r="MV399" s="26">
        <f>IFERROR(Tableau17[[#This Row],[2008-T1-MACRODROITE]]/Tableau17[[#This Row],[2008-T1-MACROTOTALE]],"")</f>
        <v>0.27139364303178481</v>
      </c>
      <c r="MW399" s="26">
        <f>IFERROR(Tableau17[[#This Row],[2008-T1-MACROCENTRE]]/Tableau17[[#This Row],[2008-T1-MACROTOTALE]],"")</f>
        <v>0</v>
      </c>
      <c r="MX399" s="26">
        <f>IFERROR(Tableau17[[#This Row],[2008-T1-MACROGAUCHE]]/Tableau17[[#This Row],[2008-T1-MACROTOTALE]],"")</f>
        <v>0.51100244498777503</v>
      </c>
      <c r="MY399" s="26">
        <f>IFERROR(Tableau17[[#This Row],[2008-T1-MACROAUTRE]]/Tableau17[[#This Row],[2008-T1-MACROTOTALE]],"")</f>
        <v>0</v>
      </c>
      <c r="MZ399" s="26" t="str">
        <f>IFERROR(Tableau17[[#This Row],[2008-T2-MACROEXTRDROITE]]/Tableau17[[#This Row],[2008-T2-MACROTOTALE]],"")</f>
        <v/>
      </c>
      <c r="NA399" s="26" t="str">
        <f>IFERROR(Tableau17[[#This Row],[2008-T2-MACRODROITE]]/Tableau17[[#This Row],[2008-T2-MACROTOTALE]],"")</f>
        <v/>
      </c>
      <c r="NB399" s="26" t="str">
        <f>IFERROR(Tableau17[[#This Row],[2008-T2-MACROCENTRE]]/Tableau17[[#This Row],[2008-T2-MACROTOTALE]],"")</f>
        <v/>
      </c>
      <c r="NC399" s="26" t="str">
        <f>IFERROR(Tableau17[[#This Row],[2008-T2-MACROGAUCHE]]/Tableau17[[#This Row],[2008-T2-MACROTOTALE]],"")</f>
        <v/>
      </c>
      <c r="ND399" s="26" t="str">
        <f>IFERROR(Tableau17[[#This Row],[2008-T2-MACROAUTRE]]/Tableau17[[#This Row],[2008-T2-MACROTOTALE]],"")</f>
        <v/>
      </c>
      <c r="NE399" s="26">
        <f>IFERROR(Tableau17[[#This Row],[2014-T1-MACROEXTRDROITE]]/Tableau17[[#This Row],[2014-T1-MACROTOTALE]],"")</f>
        <v>0.40170940170940173</v>
      </c>
      <c r="NF399" s="26">
        <f>IFERROR(Tableau17[[#This Row],[2014-T1-MACRODROITE]]/Tableau17[[#This Row],[2014-T1-MACROTOTALE]],"")</f>
        <v>0.19943019943019943</v>
      </c>
      <c r="NG399" s="26">
        <f>IFERROR(Tableau17[[#This Row],[2014-T1-MACROCENTRE]]/Tableau17[[#This Row],[2014-T1-MACROTOTALE]],"")</f>
        <v>0</v>
      </c>
      <c r="NH399" s="26">
        <f>IFERROR(Tableau17[[#This Row],[2014-T1-MACROGAUCHE]]/Tableau17[[#This Row],[2014-T1-MACROTOTALE]],"")</f>
        <v>0.39886039886039887</v>
      </c>
      <c r="NI399" s="26">
        <f>IFERROR(Tableau17[[#This Row],[2014-T1-MACROAUTRE]]/Tableau17[[#This Row],[2014-T1-MACROTOTALE]],"")</f>
        <v>0</v>
      </c>
      <c r="NJ399" s="26">
        <f>IFERROR(Tableau17[[#This Row],[2014-T2-MACROEXTRDROITE]]/Tableau17[[#This Row],[2014-T2-MACROTOTALE]],"")</f>
        <v>0.435</v>
      </c>
      <c r="NK399" s="26">
        <f>IFERROR(Tableau17[[#This Row],[2014-T2-MACRODROITE]]/Tableau17[[#This Row],[2014-T2-MACROTOTALE]],"")</f>
        <v>0.215</v>
      </c>
      <c r="NL399" s="26">
        <f>IFERROR(Tableau17[[#This Row],[2014-T2-MACROCENTRE]]/Tableau17[[#This Row],[2014-T2-MACROTOTALE]],"")</f>
        <v>0</v>
      </c>
      <c r="NM399" s="26">
        <f>IFERROR(Tableau17[[#This Row],[2014-T2-MACROGAUCHE]]/Tableau17[[#This Row],[2014-T2-MACROTOTALE]],"")</f>
        <v>0.35</v>
      </c>
      <c r="NN399" s="26">
        <f>IFERROR(Tableau17[[#This Row],[2014-T2-MACROAUTRE]]/Tableau17[[#This Row],[2014-T2-MACROTOTALE]],"")</f>
        <v>0</v>
      </c>
      <c r="NO399" s="26">
        <f>IFERROR( Tableau17[[#This Row],[2015-T1-MACROEXTRDROITE]]/Tableau17[[#This Row],[2015-T1-MACROTOTALE]],"")</f>
        <v>0.58020477815699656</v>
      </c>
      <c r="NP399" s="26">
        <f>IFERROR(Tableau17[[#This Row],[2015-T1-MACRODROITE]]/Tableau17[[#This Row],[2015-T1-MACROTOTALE]],"")</f>
        <v>8.8737201365187715E-2</v>
      </c>
      <c r="NQ399" s="26">
        <f>IFERROR(Tableau17[[#This Row],[2015-T1-MACROCENTRE]]/Tableau17[[#This Row],[2015-T1-MACROTOTALE]],"")</f>
        <v>0</v>
      </c>
      <c r="NR399" s="26">
        <f>IFERROR(Tableau17[[#This Row],[2015-T1-MACROGAUCHE]]/Tableau17[[#This Row],[2015-T1-MACROTOTALE]],"")</f>
        <v>0.33105802047781568</v>
      </c>
      <c r="NS399" s="26">
        <f>IFERROR(Tableau17[[#This Row],[2015-T1-MACROAUTRE]]/Tableau17[[#This Row],[2015-T1-MACROTOTALE]],"")</f>
        <v>0</v>
      </c>
      <c r="NT399" s="26">
        <f>IFERROR(Tableau17[[#This Row],[2015-T2-MACROEXTRDROITE]]/Tableau17[[#This Row],[2015-T2-MACROTOTALE]],"")</f>
        <v>0.60130718954248363</v>
      </c>
      <c r="NU399" s="26">
        <f>IFERROR(Tableau17[[#This Row],[2015-T2-MACRODROITE]]/Tableau17[[#This Row],[2015-T2-MACROTOTALE]],"")</f>
        <v>0</v>
      </c>
      <c r="NV399" s="26">
        <f>IFERROR(Tableau17[[#This Row],[2015-T2-MACROCENTRE]]/Tableau17[[#This Row],[2015-T2-MACROTOTALE]],"")</f>
        <v>0</v>
      </c>
      <c r="NW399" s="26">
        <f>IFERROR(Tableau17[[#This Row],[2015-T2-MACROGAUCHE]]/Tableau17[[#This Row],[2015-T2-MACROTOTALE]],"")</f>
        <v>0.39869281045751637</v>
      </c>
      <c r="NX399" s="26">
        <f>IFERROR(Tableau17[[#This Row],[2015-T2-MACROAUTRE]]/Tableau17[[#This Row],[2015-T2-MACROTOTALE]],"")</f>
        <v>0</v>
      </c>
      <c r="NY399" s="26">
        <f>IFERROR(Tableau17[[#This Row],[2017-T1-MACROEXTRDROITE]]/Tableau17[[#This Row],[2017-T1-MACROTOTALE]],"")</f>
        <v>0.41747572815533979</v>
      </c>
      <c r="NZ399" s="26">
        <f>IFERROR(Tableau17[[#This Row],[2017-T1-MACRODROITE]]/Tableau17[[#This Row],[2017-T1-MACROTOTALE]],"")</f>
        <v>9.1262135922330095E-2</v>
      </c>
      <c r="OA399" s="26">
        <f>IFERROR(Tableau17[[#This Row],[2017-T1-MACROCENTRE]]/Tableau17[[#This Row],[2017-T1-MACROTOTALE]],"")</f>
        <v>0.15339805825242719</v>
      </c>
      <c r="OB399" s="26">
        <f>IFERROR(Tableau17[[#This Row],[2017-T1-MACROGAUCHE]]/Tableau17[[#This Row],[2017-T1-MACROTOTALE]],"")</f>
        <v>0.33398058252427182</v>
      </c>
      <c r="OC399" s="26">
        <f>IFERROR(Tableau17[[#This Row],[2017-T1-MACROAUTRE]]/Tableau17[[#This Row],[2017-T1-MACROTOTALE]],"")</f>
        <v>3.8834951456310678E-3</v>
      </c>
      <c r="OD399" s="26">
        <f>IFERROR(Tableau17[[#This Row],[2017-T2-MACROEXTRDROITE]]/Tableau17[[#This Row],[2017-T2-MACROTOTALE]],"")</f>
        <v>0.46982758620689657</v>
      </c>
      <c r="OE399" s="26">
        <f>IFERROR(Tableau17[[#This Row],[2017-T2-MACRODROITE]]/Tableau17[[#This Row],[2017-T2-MACROTOTALE]],"")</f>
        <v>0</v>
      </c>
      <c r="OF399" s="26">
        <f>IFERROR(Tableau17[[#This Row],[2017-T2-MACROCENTRE]]/Tableau17[[#This Row],[2017-T2-MACROTOTALE]],"")</f>
        <v>0.53017241379310343</v>
      </c>
      <c r="OG399" s="26">
        <f>IFERROR(Tableau17[[#This Row],[2017-T2-MACROGAUCHE]]/Tableau17[[#This Row],[2017-T2-MACROTOTALE]],"")</f>
        <v>0</v>
      </c>
      <c r="OH399" s="26">
        <f>IFERROR(Tableau17[[#This Row],[2017-T2-MACROAUTRE]]/Tableau17[[#This Row],[2017-T2-MACROTOTALE]],"")</f>
        <v>0</v>
      </c>
      <c r="OI399" s="26">
        <f>IFERROR(Tableau17[[#This Row],[2019-T1-MACROEXTRDROITE]]/Tableau17[[#This Row],[2019-T1-MACROTOTALE]],"")</f>
        <v>0.48106060606060608</v>
      </c>
      <c r="OJ399" s="26">
        <f>IFERROR(Tableau17[[#This Row],[2019-T1-MACRODROITE]]/Tableau17[[#This Row],[2019-T1-MACROTOTALE]],"")</f>
        <v>3.787878787878788E-2</v>
      </c>
      <c r="OK399" s="26">
        <f>IFERROR(Tableau17[[#This Row],[2019-T1-MACROCENTRE]]/Tableau17[[#This Row],[2019-T1-MACROTOTALE]],"")</f>
        <v>0.13636363636363635</v>
      </c>
      <c r="OL399" s="26">
        <f>IFERROR(Tableau17[[#This Row],[2019-T1-MACROGAUCHE]]/Tableau17[[#This Row],[2019-T1-MACROTOTALE]],"")</f>
        <v>0.28409090909090912</v>
      </c>
      <c r="OM399" s="26">
        <f>IFERROR(Tableau17[[#This Row],[2019-T1-MACROAUTRE]]/Tableau17[[#This Row],[2019-T1-MACROTOTALE]],"")</f>
        <v>6.0606060606060608E-2</v>
      </c>
      <c r="ON399" s="26">
        <f>IFERROR(Tableau17[[#This Row],[2020-T1-MACROEXTRDROITE]]/Tableau17[[#This Row],[2020-T1-MACROTOTALE]],"")</f>
        <v>0.32085561497326204</v>
      </c>
      <c r="OO399" s="26">
        <f>IFERROR(Tableau17[[#This Row],[2020-T1-MACRODROITE]]/Tableau17[[#This Row],[2020-T1-MACROTOTALE]],"")</f>
        <v>0.22994652406417113</v>
      </c>
      <c r="OP399" s="26">
        <f>IFERROR(Tableau17[[#This Row],[2020-T1-MACROCENTRE]]/Tableau17[[#This Row],[2020-T1-MACROTOTALE]],"")</f>
        <v>6.4171122994652413E-2</v>
      </c>
      <c r="OQ399" s="26">
        <f>IFERROR(Tableau17[[#This Row],[2020-T1-MACROGAUCHE]]/Tableau17[[#This Row],[2020-T1-MACROTOTALE]],"")</f>
        <v>0.38502673796791442</v>
      </c>
      <c r="OR399" s="26">
        <f>IFERROR(Tableau17[[#This Row],[2020-T1-MACROAUTRE]]/Tableau17[[#This Row],[2020-T1-MACROTOTALE]],"")</f>
        <v>0</v>
      </c>
      <c r="OS399" s="26">
        <f>IFERROR(Tableau17[[#This Row],[2017 (L)-T1-MACROEXTRDROITE]]/Tableau17[[#This Row],[2017 (L)-T1-MACROTOTALE]],"")</f>
        <v>0.36666666666666664</v>
      </c>
      <c r="OT399" s="26">
        <f>IFERROR(Tableau17[[#This Row],[2017 (L)-T1-MACRODROITE]]/Tableau17[[#This Row],[2017 (L)-T1-MACROTOTALE]],"")</f>
        <v>4.4444444444444446E-2</v>
      </c>
      <c r="OU399" s="26">
        <f>IFERROR(Tableau17[[#This Row],[2017 (L)-T1-MACROCENTRE]]/Tableau17[[#This Row],[2017 (L)-T1-MACROTOTALE]],"")</f>
        <v>0.15185185185185185</v>
      </c>
      <c r="OV399" s="26">
        <f>IFERROR(Tableau17[[#This Row],[2017 (L)-T1-MACROGAUCHE]]/Tableau17[[#This Row],[2017 (L)-T1-MACROTOTALE]],"")</f>
        <v>0.42222222222222222</v>
      </c>
      <c r="OW399" s="26">
        <f>IFERROR(Tableau17[[#This Row],[2017 (L)-T1-MACROAUTRE]]/Tableau17[[#This Row],[2017 (L)-T1-MACROTOTALE]],"")</f>
        <v>1.4814814814814815E-2</v>
      </c>
      <c r="OX399" s="26">
        <f>IFERROR(Tableau17[[#This Row],[2017 (L)-T2-MACROEXTRDROITE]]/Tableau17[[#This Row],[2017 (L)-T2-MACROTOTALE]],"")</f>
        <v>0.60245901639344257</v>
      </c>
      <c r="OY399" s="26">
        <f>IFERROR(Tableau17[[#This Row],[2017 (L)-T2-MACRODROITE]]/Tableau17[[#This Row],[2017 (L)-T2-MACROTOTALE]],"")</f>
        <v>0</v>
      </c>
      <c r="OZ399" s="26">
        <f>IFERROR(Tableau17[[#This Row],[2017 (L)-T2-MACROCENTRE]]/Tableau17[[#This Row],[2017 (L)-T2-MACROTOTALE]],"")</f>
        <v>0.39754098360655737</v>
      </c>
      <c r="PA399" s="26">
        <f>IFERROR(Tableau17[[#This Row],[2017 (L)-T2-MACROGAUCHE]]/Tableau17[[#This Row],[2017 (L)-T2-MACROTOTALE]],"")</f>
        <v>0</v>
      </c>
      <c r="PB399" s="26">
        <f>IFERROR(Tableau17[[#This Row],[2017 (L)-T2-MACROAUTRE]]/Tableau17[[#This Row],[2017 (L)-T2-MACROTOTALE]],"")</f>
        <v>0</v>
      </c>
      <c r="PC399" s="26">
        <f>IFERROR(Tableau17[[#This Row],[2008_T1_PROCUS]]/Tableau17[[#This Row],[2008_T1_INSCRITS]],0)</f>
        <v>7.2904009720534627E-3</v>
      </c>
      <c r="PD399" s="26">
        <f>IFERROR(Tableau17[[#This Row],[2008_T2_PROCUS]]/Tableau17[[#This Row],[2008_T2_INSCRITS]],0)</f>
        <v>0</v>
      </c>
      <c r="PE399" s="26">
        <f>Tableau17[[#This Row],[2014_T1_PROCUS]]/Tableau17[[#This Row],[2014_T1_INSCRITS]]</f>
        <v>3.8022813688212928E-3</v>
      </c>
      <c r="PF399" s="26">
        <f>IFERROR(Tableau17[[#This Row],[2014_T2_PROCUS]]/Tableau17[[#This Row],[2014_T2_INSCRITS]],0)</f>
        <v>1.015228426395939E-2</v>
      </c>
    </row>
    <row r="400" spans="1:422" hidden="1" x14ac:dyDescent="0.2">
      <c r="A400" s="1">
        <v>6</v>
      </c>
      <c r="B400" s="1" t="s">
        <v>441</v>
      </c>
      <c r="C400" s="1" t="s">
        <v>446</v>
      </c>
      <c r="D400" s="1" t="s">
        <v>446</v>
      </c>
      <c r="E400" s="1">
        <v>1172</v>
      </c>
      <c r="F400" s="1">
        <v>5.5196769999999997</v>
      </c>
      <c r="G400" s="1">
        <v>43.300913000000001</v>
      </c>
      <c r="H400" s="3">
        <v>1493</v>
      </c>
      <c r="I400" s="3">
        <v>423</v>
      </c>
      <c r="K400" s="1">
        <v>7</v>
      </c>
      <c r="L400" s="1">
        <v>80</v>
      </c>
      <c r="M400" s="1">
        <v>10</v>
      </c>
      <c r="P400" s="1">
        <v>120</v>
      </c>
      <c r="Q400" s="1">
        <v>46</v>
      </c>
      <c r="R400" s="1">
        <v>100</v>
      </c>
      <c r="S400" s="1">
        <v>93</v>
      </c>
      <c r="T400" s="1">
        <v>55</v>
      </c>
      <c r="U400" s="1">
        <v>511</v>
      </c>
      <c r="V400" s="1">
        <v>1324</v>
      </c>
      <c r="W400" s="1">
        <v>840</v>
      </c>
      <c r="X400" s="1">
        <v>5</v>
      </c>
      <c r="Y400" s="2">
        <v>0.63444109000000004</v>
      </c>
      <c r="Z400" s="1">
        <v>1323</v>
      </c>
      <c r="AA400" s="1">
        <v>854</v>
      </c>
      <c r="AB400" s="1">
        <v>9</v>
      </c>
      <c r="AC400" s="2">
        <v>0.64550264999999996</v>
      </c>
      <c r="AD400" s="1">
        <v>1493</v>
      </c>
      <c r="AE400" s="1">
        <v>524</v>
      </c>
      <c r="AF400" s="2">
        <v>0.35097119999999998</v>
      </c>
      <c r="AG400" s="1">
        <f t="shared" si="6"/>
        <v>423</v>
      </c>
      <c r="AH400" s="1">
        <v>1184</v>
      </c>
      <c r="AI400" s="1">
        <v>778</v>
      </c>
      <c r="AJ400" s="1">
        <v>7</v>
      </c>
      <c r="AK400" s="2">
        <v>0.65709459000000003</v>
      </c>
      <c r="AL400" s="1">
        <v>1184</v>
      </c>
      <c r="AM400" s="1">
        <v>851</v>
      </c>
      <c r="AN400" s="1">
        <v>13</v>
      </c>
      <c r="AO400" s="2">
        <v>0.71875</v>
      </c>
      <c r="AP400" s="1">
        <v>1337</v>
      </c>
      <c r="AQ400" s="1">
        <v>684</v>
      </c>
      <c r="AR400" s="2">
        <v>0.51159312000000001</v>
      </c>
      <c r="AS400" s="1">
        <v>1337</v>
      </c>
      <c r="AT400" s="1">
        <v>703</v>
      </c>
      <c r="AU400" s="2">
        <v>0.52580404000000003</v>
      </c>
      <c r="AV400" s="1">
        <v>1403</v>
      </c>
      <c r="AW400" s="1">
        <v>687</v>
      </c>
      <c r="AX400" s="2">
        <v>0.48966500000000002</v>
      </c>
      <c r="AY400" s="1">
        <v>1403</v>
      </c>
      <c r="AZ400" s="1">
        <v>610</v>
      </c>
      <c r="BA400" s="2">
        <v>0.43478261000000001</v>
      </c>
      <c r="BB400" s="1">
        <v>1408</v>
      </c>
      <c r="BC400" s="1">
        <v>1182</v>
      </c>
      <c r="BD400" s="2">
        <v>0.83948864000000001</v>
      </c>
      <c r="BE400" s="1">
        <v>1407</v>
      </c>
      <c r="BF400" s="1">
        <v>1053</v>
      </c>
      <c r="BG400" s="2">
        <v>0.74840085000000001</v>
      </c>
      <c r="BH400" s="1">
        <v>1450</v>
      </c>
      <c r="BI400" s="1">
        <v>729</v>
      </c>
      <c r="BJ400" s="2">
        <v>0.50275862000000004</v>
      </c>
      <c r="BK400" s="1">
        <v>40</v>
      </c>
      <c r="BM400" s="1">
        <v>2</v>
      </c>
      <c r="BN400" s="1">
        <v>31</v>
      </c>
      <c r="BO400" s="1">
        <v>62</v>
      </c>
      <c r="BP400" s="1">
        <v>345</v>
      </c>
      <c r="BQ400" s="1">
        <v>283</v>
      </c>
      <c r="BR400" s="1">
        <v>763</v>
      </c>
      <c r="BU400" s="1">
        <v>471</v>
      </c>
      <c r="BV400" s="1">
        <v>360</v>
      </c>
      <c r="BW400" s="1">
        <v>831</v>
      </c>
      <c r="BY400" s="1">
        <v>179</v>
      </c>
      <c r="BZ400" s="1">
        <v>20</v>
      </c>
      <c r="CB400" s="1">
        <v>52</v>
      </c>
      <c r="CC400" s="1">
        <v>199</v>
      </c>
      <c r="CD400" s="1">
        <v>242</v>
      </c>
      <c r="CE400" s="1">
        <v>123</v>
      </c>
      <c r="CF400" s="1">
        <v>815</v>
      </c>
      <c r="CG400" s="1">
        <v>255</v>
      </c>
      <c r="CH400" s="1">
        <v>377</v>
      </c>
      <c r="CI400" s="1">
        <v>187</v>
      </c>
      <c r="CJ400" s="1">
        <v>819</v>
      </c>
      <c r="CK400" s="1">
        <v>30</v>
      </c>
      <c r="CL400" s="1">
        <v>22</v>
      </c>
      <c r="CO400" s="1">
        <v>52</v>
      </c>
      <c r="CP400" s="1">
        <v>246</v>
      </c>
      <c r="CT400" s="1">
        <v>189</v>
      </c>
      <c r="CU400" s="1">
        <v>117</v>
      </c>
      <c r="CW400" s="1">
        <v>656</v>
      </c>
      <c r="CY400" s="1">
        <v>280</v>
      </c>
      <c r="DA400" s="1">
        <v>361</v>
      </c>
      <c r="DC400" s="1">
        <v>641</v>
      </c>
      <c r="DD400" s="1">
        <v>17</v>
      </c>
      <c r="DE400" s="1">
        <v>15</v>
      </c>
      <c r="DF400" s="1">
        <v>6</v>
      </c>
      <c r="DG400" s="1">
        <v>2</v>
      </c>
      <c r="DH400" s="1">
        <v>0</v>
      </c>
      <c r="DI400" s="1">
        <v>26</v>
      </c>
      <c r="DJ400" s="1">
        <v>1</v>
      </c>
      <c r="DK400" s="1">
        <v>0</v>
      </c>
      <c r="DL400" s="1">
        <v>67</v>
      </c>
      <c r="DM400" s="1">
        <v>102</v>
      </c>
      <c r="DN400" s="1">
        <v>178</v>
      </c>
      <c r="DP400" s="1">
        <v>2</v>
      </c>
      <c r="DR400" s="1">
        <v>241</v>
      </c>
      <c r="DS400" s="1">
        <v>21</v>
      </c>
      <c r="DU400" s="1">
        <v>678</v>
      </c>
      <c r="DX400" s="1">
        <v>288</v>
      </c>
      <c r="DZ400" s="1">
        <v>269</v>
      </c>
      <c r="EA400" s="1">
        <v>557</v>
      </c>
      <c r="EB400" s="1">
        <v>1</v>
      </c>
      <c r="EC400" s="1">
        <v>5</v>
      </c>
      <c r="ED400" s="1">
        <v>0</v>
      </c>
      <c r="EE400" s="1">
        <v>42</v>
      </c>
      <c r="EF400" s="1">
        <v>337</v>
      </c>
      <c r="EG400" s="1">
        <v>49</v>
      </c>
      <c r="EH400" s="1">
        <v>16</v>
      </c>
      <c r="EI400" s="1">
        <v>298</v>
      </c>
      <c r="EJ400" s="1">
        <v>185</v>
      </c>
      <c r="EK400" s="1">
        <v>227</v>
      </c>
      <c r="EL400" s="1">
        <v>3</v>
      </c>
      <c r="EM400" s="1">
        <v>1163</v>
      </c>
      <c r="EN400" s="1">
        <v>392</v>
      </c>
      <c r="EO400" s="1">
        <v>525</v>
      </c>
      <c r="EP400" s="1">
        <v>917</v>
      </c>
      <c r="EQ400" s="1">
        <v>0</v>
      </c>
      <c r="ER400" s="1">
        <v>1</v>
      </c>
      <c r="ES400" s="1">
        <v>7</v>
      </c>
      <c r="ET400" s="1">
        <v>29</v>
      </c>
      <c r="EU400" s="1">
        <v>0</v>
      </c>
      <c r="EV400" s="1">
        <v>172</v>
      </c>
      <c r="EW400" s="1">
        <v>78</v>
      </c>
      <c r="EX400" s="1">
        <v>0</v>
      </c>
      <c r="EY400" s="1">
        <v>17</v>
      </c>
      <c r="EZ400" s="1">
        <v>22</v>
      </c>
      <c r="FA400" s="1">
        <v>0</v>
      </c>
      <c r="FB400" s="1">
        <v>0</v>
      </c>
      <c r="FC400" s="1">
        <v>0</v>
      </c>
      <c r="FD400" s="1">
        <v>0</v>
      </c>
      <c r="FE400" s="1">
        <v>0</v>
      </c>
      <c r="FF400" s="1">
        <v>0</v>
      </c>
      <c r="FG400" s="1">
        <v>1</v>
      </c>
      <c r="FH400" s="1">
        <v>30</v>
      </c>
      <c r="FI400" s="1">
        <v>0</v>
      </c>
      <c r="FJ400" s="1">
        <v>38</v>
      </c>
      <c r="FK400" s="1">
        <v>16</v>
      </c>
      <c r="FL400" s="1">
        <v>0</v>
      </c>
      <c r="FM400" s="1">
        <v>115</v>
      </c>
      <c r="FN400" s="1">
        <v>9</v>
      </c>
      <c r="FO400" s="1">
        <v>0</v>
      </c>
      <c r="FP400" s="1">
        <v>169</v>
      </c>
      <c r="FQ400" s="1">
        <v>1</v>
      </c>
      <c r="FR400" s="1">
        <f>SUM(Tableau17[[#This Row],[2019-T1-ALEXANDRE Audric]:[2019-T1-MARIE Florie]])</f>
        <v>705</v>
      </c>
      <c r="FS400" s="1">
        <v>64</v>
      </c>
      <c r="FT400" s="1">
        <v>385</v>
      </c>
      <c r="FU400" s="1">
        <v>0</v>
      </c>
      <c r="FV400" s="1">
        <v>314</v>
      </c>
      <c r="FW400" s="1">
        <v>0</v>
      </c>
      <c r="FX400" s="1">
        <v>763</v>
      </c>
      <c r="FY400" s="1">
        <v>0</v>
      </c>
      <c r="FZ400" s="1">
        <v>471</v>
      </c>
      <c r="GA400" s="1">
        <v>0</v>
      </c>
      <c r="GB400" s="1">
        <v>360</v>
      </c>
      <c r="GC400" s="1">
        <v>0</v>
      </c>
      <c r="GD400" s="1">
        <v>831</v>
      </c>
      <c r="GE400" s="1">
        <v>199</v>
      </c>
      <c r="GF400" s="1">
        <v>421</v>
      </c>
      <c r="GG400" s="1">
        <v>0</v>
      </c>
      <c r="GH400" s="1">
        <v>195</v>
      </c>
      <c r="GI400" s="1">
        <v>0</v>
      </c>
      <c r="GJ400" s="1">
        <v>815</v>
      </c>
      <c r="GK400" s="1">
        <v>255</v>
      </c>
      <c r="GL400" s="1">
        <v>377</v>
      </c>
      <c r="GM400" s="1">
        <v>0</v>
      </c>
      <c r="GN400" s="1">
        <v>187</v>
      </c>
      <c r="GO400" s="1">
        <v>0</v>
      </c>
      <c r="GP400" s="1">
        <v>819</v>
      </c>
      <c r="GQ400" s="1">
        <v>268</v>
      </c>
      <c r="GR400" s="1">
        <v>189</v>
      </c>
      <c r="GS400" s="1">
        <v>0</v>
      </c>
      <c r="GT400" s="1">
        <v>169</v>
      </c>
      <c r="GU400" s="1">
        <v>30</v>
      </c>
      <c r="GV400" s="1">
        <v>656</v>
      </c>
      <c r="GW400" s="1">
        <v>280</v>
      </c>
      <c r="GX400" s="1">
        <v>361</v>
      </c>
      <c r="GY400" s="1">
        <v>0</v>
      </c>
      <c r="GZ400" s="1">
        <v>0</v>
      </c>
      <c r="HA400" s="1">
        <v>0</v>
      </c>
      <c r="HB400" s="1">
        <v>641</v>
      </c>
      <c r="HC400" s="1">
        <v>345</v>
      </c>
      <c r="HD400" s="1">
        <v>337</v>
      </c>
      <c r="HE400" s="1">
        <v>227</v>
      </c>
      <c r="HF400" s="1">
        <v>238</v>
      </c>
      <c r="HG400" s="1">
        <v>16</v>
      </c>
      <c r="HH400" s="1">
        <v>1163</v>
      </c>
      <c r="HI400" s="1">
        <v>392</v>
      </c>
      <c r="HJ400" s="1">
        <v>0</v>
      </c>
      <c r="HK400" s="1">
        <v>525</v>
      </c>
      <c r="HL400" s="1">
        <v>0</v>
      </c>
      <c r="HM400" s="1">
        <v>0</v>
      </c>
      <c r="HN400" s="1">
        <v>917</v>
      </c>
      <c r="HO400" s="1">
        <v>212</v>
      </c>
      <c r="HP400" s="1">
        <v>87</v>
      </c>
      <c r="HQ400" s="1">
        <v>169</v>
      </c>
      <c r="HR400" s="1">
        <v>221</v>
      </c>
      <c r="HS400" s="1">
        <v>26</v>
      </c>
      <c r="HT400" s="1">
        <v>715</v>
      </c>
      <c r="HU400" s="1">
        <v>100</v>
      </c>
      <c r="HV400" s="1">
        <v>200</v>
      </c>
      <c r="HW400" s="1">
        <v>53</v>
      </c>
      <c r="HX400" s="1">
        <v>158</v>
      </c>
      <c r="HY400" s="1">
        <v>0</v>
      </c>
      <c r="HZ400" s="1">
        <v>511</v>
      </c>
      <c r="IA400" s="1">
        <v>109</v>
      </c>
      <c r="IB400" s="1">
        <v>180</v>
      </c>
      <c r="IC400" s="1">
        <v>241</v>
      </c>
      <c r="ID400" s="1">
        <v>133</v>
      </c>
      <c r="IE400" s="1">
        <v>15</v>
      </c>
      <c r="IF400" s="1">
        <v>678</v>
      </c>
      <c r="IG400" s="1">
        <v>0</v>
      </c>
      <c r="IH400" s="1">
        <v>288</v>
      </c>
      <c r="II400" s="1">
        <v>269</v>
      </c>
      <c r="IJ400" s="1">
        <v>0</v>
      </c>
      <c r="IK400" s="1">
        <v>0</v>
      </c>
      <c r="IL400" s="1">
        <v>557</v>
      </c>
      <c r="IM400" s="26">
        <f>IFERROR(Tableau17[[#This Row],[LDIV]]/Tableau17[[#This Row],[Total général]],"")</f>
        <v>0</v>
      </c>
      <c r="IN400" s="26">
        <f>IFERROR(Tableau17[[#This Row],[LDVC]]/Tableau17[[#This Row],[Total général]],"")</f>
        <v>1.3698630136986301E-2</v>
      </c>
      <c r="IO400" s="26">
        <f>IFERROR(Tableau17[[#This Row],[LDVD]]/Tableau17[[#This Row],[Total général]],"")</f>
        <v>0.15655577299412915</v>
      </c>
      <c r="IP400" s="26">
        <f>IFERROR(Tableau17[[#This Row],[LDVG]]/Tableau17[[#This Row],[Total général]],"")</f>
        <v>1.9569471624266144E-2</v>
      </c>
      <c r="IQ400" s="26">
        <f>IFERROR(Tableau17[[#This Row],[LEXD]]/Tableau17[[#This Row],[Total général]],"")</f>
        <v>0</v>
      </c>
      <c r="IR400" s="26">
        <f>IFERROR(Tableau17[[#This Row],[LEXG]]/Tableau17[[#This Row],[Total général]],"")</f>
        <v>0</v>
      </c>
      <c r="IS400" s="26">
        <f>IFERROR(Tableau17[[#This Row],[LLR]]/Tableau17[[#This Row],[Total général]],"")</f>
        <v>0.23483365949119372</v>
      </c>
      <c r="IT400" s="26">
        <f>IFERROR(Tableau17[[#This Row],[LREM]]/Tableau17[[#This Row],[Total général]],"")</f>
        <v>9.0019569471624261E-2</v>
      </c>
      <c r="IU400" s="26">
        <f>IFERROR(Tableau17[[#This Row],[LRN]]/Tableau17[[#This Row],[Total général]],"")</f>
        <v>0.19569471624266144</v>
      </c>
      <c r="IV400" s="26">
        <f>IFERROR(Tableau17[[#This Row],[LUG]]/Tableau17[[#This Row],[Total général]],"")</f>
        <v>0.18199608610567514</v>
      </c>
      <c r="IW400" s="26">
        <f>IFERROR(Tableau17[[#This Row],[LVEC]]/Tableau17[[#This Row],[Total général]],"")</f>
        <v>0.10763209393346379</v>
      </c>
      <c r="IX400" s="26">
        <f>IFERROR(Tableau17[[#This Row],[2008-T1-LCMD]]/Tableau17[[#This Row],[2008-T1-TOTAL]],"")</f>
        <v>5.242463958060288E-2</v>
      </c>
      <c r="IY400" s="26">
        <f>IFERROR(Tableau17[[#This Row],[2008-T1-LDVD]]/Tableau17[[#This Row],[2008-T1-TOTAL]],"")</f>
        <v>0</v>
      </c>
      <c r="IZ400" s="26">
        <f>IFERROR(Tableau17[[#This Row],[2008-T1-LEXD]]/Tableau17[[#This Row],[2008-T1-TOTAL]],"")</f>
        <v>2.6212319790301442E-3</v>
      </c>
      <c r="JA400" s="26">
        <f>IFERROR(Tableau17[[#This Row],[2008-T1-LEXG]]/Tableau17[[#This Row],[2008-T1-TOTAL]],"")</f>
        <v>4.0629095674967232E-2</v>
      </c>
      <c r="JB400" s="26">
        <f>IFERROR(Tableau17[[#This Row],[2008-T1-LFN]]/Tableau17[[#This Row],[2008-T1-TOTAL]],"")</f>
        <v>8.1258191349934464E-2</v>
      </c>
      <c r="JC400" s="26">
        <f>IFERROR(Tableau17[[#This Row],[2008-T1-LMAJ]]/Tableau17[[#This Row],[2008-T1-TOTAL]],"")</f>
        <v>0.45216251638269989</v>
      </c>
      <c r="JD400" s="26">
        <f>IFERROR(Tableau17[[#This Row],[2008-T1-LUG]]/Tableau17[[#This Row],[2008-T1-TOTAL]],"")</f>
        <v>0.37090432503276538</v>
      </c>
      <c r="JE400" s="26">
        <f>IFERROR(Tableau17[[#This Row],[2008-T2-LFN]]/Tableau17[[#This Row],[2008-T2-TOTAL]],"")</f>
        <v>0</v>
      </c>
      <c r="JF400" s="26">
        <f>IFERROR(Tableau17[[#This Row],[2008-T2-LGC]]/Tableau17[[#This Row],[2008-T2-TOTAL]],"")</f>
        <v>0</v>
      </c>
      <c r="JG400" s="26">
        <f>IFERROR(Tableau17[[#This Row],[2008-T2-LMAJ]]/Tableau17[[#This Row],[2008-T2-TOTAL]],"")</f>
        <v>0.56678700361010825</v>
      </c>
      <c r="JH400" s="26">
        <f>IFERROR(Tableau17[[#This Row],[2008-T2-LUG]]/Tableau17[[#This Row],[2008-T2-TOTAL]],"")</f>
        <v>0.43321299638989169</v>
      </c>
      <c r="JI400" s="26">
        <f>IFERROR(Tableau17[[#This Row],[2014-T1-LDIV]]/Tableau17[[#This Row],[2014-T1-TOTAL]],"")</f>
        <v>0</v>
      </c>
      <c r="JJ400" s="26">
        <f>IFERROR(Tableau17[[#This Row],[2014-T1-LDVD]]/Tableau17[[#This Row],[2014-T1-TOTAL]],"")</f>
        <v>0.21963190184049081</v>
      </c>
      <c r="JK400" s="26">
        <f>IFERROR(Tableau17[[#This Row],[2014-T1-LDVG]]/Tableau17[[#This Row],[2014-T1-TOTAL]],"")</f>
        <v>2.4539877300613498E-2</v>
      </c>
      <c r="JL400" s="26">
        <f>IFERROR(Tableau17[[#This Row],[2014-T1-LEXG]]/Tableau17[[#This Row],[2014-T1-TOTAL]],"")</f>
        <v>0</v>
      </c>
      <c r="JM400" s="26">
        <f>IFERROR(Tableau17[[#This Row],[2014-T1-LFG]]/Tableau17[[#This Row],[2014-T1-TOTAL]],"")</f>
        <v>6.3803680981595098E-2</v>
      </c>
      <c r="JN400" s="26">
        <f>IFERROR(Tableau17[[#This Row],[2014-T1-LFN]]/Tableau17[[#This Row],[2014-T1-TOTAL]],"")</f>
        <v>0.2441717791411043</v>
      </c>
      <c r="JO400" s="26">
        <f>IFERROR(Tableau17[[#This Row],[2014-T1-LUD]]/Tableau17[[#This Row],[2014-T1-TOTAL]],"")</f>
        <v>0.29693251533742332</v>
      </c>
      <c r="JP400" s="26">
        <f>IFERROR(Tableau17[[#This Row],[2014-T1-LUG]]/Tableau17[[#This Row],[2014-T1-TOTAL]],"")</f>
        <v>0.150920245398773</v>
      </c>
      <c r="JQ400" s="26">
        <f>IFERROR(Tableau17[[#This Row],[2014-T2-LFN]]/Tableau17[[#This Row],[2014-T2-TOTAL]],"")</f>
        <v>0.31135531135531136</v>
      </c>
      <c r="JR400" s="26">
        <f>IFERROR(Tableau17[[#This Row],[2014-T2-LUD]]/Tableau17[[#This Row],[2014-T2-TOTAL]],"")</f>
        <v>0.46031746031746029</v>
      </c>
      <c r="JS400" s="26">
        <f>IFERROR(Tableau17[[#This Row],[2014-T2-LUG]]/Tableau17[[#This Row],[2014-T2-TOTAL]],"")</f>
        <v>0.22832722832722832</v>
      </c>
      <c r="JT400" s="26">
        <f>IFERROR(Tableau17[[#This Row],[2015-T1-BC-DIV]]/Tableau17[[#This Row],[2015-T1-TOTAL]],"")</f>
        <v>4.573170731707317E-2</v>
      </c>
      <c r="JU400" s="26">
        <f>IFERROR(Tableau17[[#This Row],[2015-T1-BC-DLF]]/Tableau17[[#This Row],[2015-T1-TOTAL]],"")</f>
        <v>3.3536585365853661E-2</v>
      </c>
      <c r="JV400" s="26">
        <f>IFERROR(Tableau17[[#This Row],[2015-T1-BC-DVD]]/Tableau17[[#This Row],[2015-T1-TOTAL]],"")</f>
        <v>0</v>
      </c>
      <c r="JW400" s="26">
        <f>IFERROR(Tableau17[[#This Row],[2015-T1-BC-DVG]]/Tableau17[[#This Row],[2015-T1-TOTAL]],"")</f>
        <v>0</v>
      </c>
      <c r="JX400" s="26">
        <f>IFERROR(Tableau17[[#This Row],[2015-T1-BC-FG]]/Tableau17[[#This Row],[2015-T1-TOTAL]],"")</f>
        <v>7.926829268292683E-2</v>
      </c>
      <c r="JY400" s="26">
        <f>IFERROR(Tableau17[[#This Row],[2015-T1-BC-FN]]/Tableau17[[#This Row],[2015-T1-TOTAL]],"")</f>
        <v>0.375</v>
      </c>
      <c r="JZ400" s="26">
        <f>IFERROR(Tableau17[[#This Row],[2015-T1-BC-MDM]]/Tableau17[[#This Row],[2015-T1-TOTAL]],"")</f>
        <v>0</v>
      </c>
      <c r="KA400" s="26">
        <f>IFERROR(Tableau17[[#This Row],[2015-T1-BC-RDG]]/Tableau17[[#This Row],[2015-T1-TOTAL]],"")</f>
        <v>0</v>
      </c>
      <c r="KB400" s="26">
        <f>IFERROR(Tableau17[[#This Row],[2015-T1-BC-SOC]]/Tableau17[[#This Row],[2015-T1-TOTAL]],"")</f>
        <v>0</v>
      </c>
      <c r="KC400" s="26">
        <f>IFERROR(Tableau17[[#This Row],[2015-T1-BC-UD]]/Tableau17[[#This Row],[2015-T1-TOTAL]],"")</f>
        <v>0.28810975609756095</v>
      </c>
      <c r="KD400" s="26">
        <f>IFERROR(Tableau17[[#This Row],[2015-T1-BC-UG]]/Tableau17[[#This Row],[2015-T1-TOTAL]],"")</f>
        <v>0.17835365853658536</v>
      </c>
      <c r="KE400" s="26">
        <f>IFERROR(Tableau17[[#This Row],[2015-T1-BC-VEC]]/Tableau17[[#This Row],[2015-T1-TOTAL]],"")</f>
        <v>0</v>
      </c>
      <c r="KF400" s="26">
        <f>IFERROR(Tableau17[[#This Row],[2015-T2-BC-DVG]]/Tableau17[[#This Row],[2015-T2-TOTAL]],"")</f>
        <v>0</v>
      </c>
      <c r="KG400" s="26">
        <f>IFERROR(Tableau17[[#This Row],[2015-T2-BC-FN]]/Tableau17[[#This Row],[2015-T2-TOTAL]],"")</f>
        <v>0.43681747269890797</v>
      </c>
      <c r="KH400" s="26">
        <f>IFERROR(Tableau17[[#This Row],[2015-T2-BC-SOC]]/Tableau17[[#This Row],[2015-T2-TOTAL]],"")</f>
        <v>0</v>
      </c>
      <c r="KI400" s="26">
        <f>IFERROR(Tableau17[[#This Row],[2015-T2-BC-UD]]/Tableau17[[#This Row],[2015-T2-TOTAL]],"")</f>
        <v>0.56318252730109208</v>
      </c>
      <c r="KJ400" s="26">
        <f>IFERROR(Tableau17[[#This Row],[2015-T2-BC-UG]]/Tableau17[[#This Row],[2015-T2-TOTAL]],"")</f>
        <v>0</v>
      </c>
      <c r="KK400" s="26">
        <f>IFERROR(Tableau17[[#This Row],[2017 (L)-T1-COM]]/Tableau17[[#This Row],[2017 (L)-T1-TOTAL]],"")</f>
        <v>2.5073746312684365E-2</v>
      </c>
      <c r="KL400" s="26">
        <f>IFERROR(Tableau17[[#This Row],[2017 (L)-T1-DIV]]/Tableau17[[#This Row],[2017 (L)-T1-TOTAL]],"")</f>
        <v>2.2123893805309734E-2</v>
      </c>
      <c r="KM400" s="26">
        <f>IFERROR(Tableau17[[#This Row],[2017 (L)-T1-DLF]]/Tableau17[[#This Row],[2017 (L)-T1-TOTAL]],"")</f>
        <v>8.8495575221238937E-3</v>
      </c>
      <c r="KN400" s="26">
        <f>IFERROR(Tableau17[[#This Row],[2017 (L)-T1-DVD]]/Tableau17[[#This Row],[2017 (L)-T1-TOTAL]],"")</f>
        <v>2.9498525073746312E-3</v>
      </c>
      <c r="KO400" s="26">
        <f>IFERROR(Tableau17[[#This Row],[2017 (L)-T1-DVG]]/Tableau17[[#This Row],[2017 (L)-T1-TOTAL]],"")</f>
        <v>0</v>
      </c>
      <c r="KP400" s="26">
        <f>IFERROR(Tableau17[[#This Row],[2017 (L)-T1-ECO]]/Tableau17[[#This Row],[2017 (L)-T1-TOTAL]],"")</f>
        <v>3.8348082595870206E-2</v>
      </c>
      <c r="KQ400" s="26">
        <f>IFERROR(Tableau17[[#This Row],[2017 (L)-T1-EXD]]/Tableau17[[#This Row],[2017 (L)-T1-TOTAL]],"")</f>
        <v>1.4749262536873156E-3</v>
      </c>
      <c r="KR400" s="26">
        <f>IFERROR(Tableau17[[#This Row],[2017 (L)-T1-EXG]]/Tableau17[[#This Row],[2017 (L)-T1-TOTAL]],"")</f>
        <v>0</v>
      </c>
      <c r="KS400" s="26">
        <f>IFERROR(Tableau17[[#This Row],[2017 (L)-T1-FI]]/Tableau17[[#This Row],[2017 (L)-T1-TOTAL]],"")</f>
        <v>9.8820058997050153E-2</v>
      </c>
      <c r="KT400" s="26">
        <f>IFERROR(Tableau17[[#This Row],[2017 (L)-T1-FN]]/Tableau17[[#This Row],[2017 (L)-T1-TOTAL]],"")</f>
        <v>0.15044247787610621</v>
      </c>
      <c r="KU400" s="26">
        <f>IFERROR(Tableau17[[#This Row],[2017 (L)-T1-LR]]/Tableau17[[#This Row],[2017 (L)-T1-TOTAL]],"")</f>
        <v>0.26253687315634217</v>
      </c>
      <c r="KV400" s="26">
        <f>IFERROR(Tableau17[[#This Row],[2017 (L)-T1-MDM]]/Tableau17[[#This Row],[2017 (L)-T1-TOTAL]],"")</f>
        <v>0</v>
      </c>
      <c r="KW400" s="26">
        <f>IFERROR(Tableau17[[#This Row],[2017 (L)-T1-RDG]]/Tableau17[[#This Row],[2017 (L)-T1-TOTAL]],"")</f>
        <v>2.9498525073746312E-3</v>
      </c>
      <c r="KX400" s="26">
        <f>IFERROR(Tableau17[[#This Row],[2017 (L)-T1-REG]]/Tableau17[[#This Row],[2017 (L)-T1-TOTAL]],"")</f>
        <v>0</v>
      </c>
      <c r="KY400" s="26">
        <f>IFERROR(Tableau17[[#This Row],[2017 (L)-T1-REM]]/Tableau17[[#This Row],[2017 (L)-T1-TOTAL]],"")</f>
        <v>0.35545722713864308</v>
      </c>
      <c r="KZ400" s="26">
        <f>IFERROR(Tableau17[[#This Row],[2017 (L)-T1-SOC]]/Tableau17[[#This Row],[2017 (L)-T1-TOTAL]],"")</f>
        <v>3.0973451327433628E-2</v>
      </c>
      <c r="LA400" s="26">
        <f>IFERROR(Tableau17[[#This Row],[2017 (L)-T1-UDI]]/Tableau17[[#This Row],[2017 (L)-T1-TOTAL]],"")</f>
        <v>0</v>
      </c>
      <c r="LB400" s="26">
        <f>IFERROR(Tableau17[[#This Row],[2017 (L)-T2-FI]]/Tableau17[[#This Row],[2017 (L)-T2-TOTAL]],"")</f>
        <v>0</v>
      </c>
      <c r="LC400" s="26">
        <f>IFERROR(Tableau17[[#This Row],[2017 (L)-T2-FN]]/Tableau17[[#This Row],[2017 (L)-T2-TOTAL]],"")</f>
        <v>0</v>
      </c>
      <c r="LD400" s="26">
        <f>IFERROR(Tableau17[[#This Row],[2017 (L)-T2-LR]]/Tableau17[[#This Row],[2017 (L)-T2-TOTAL]],"")</f>
        <v>0.51705565529622977</v>
      </c>
      <c r="LE400" s="26">
        <f>IFERROR(Tableau17[[#This Row],[2017 (L)-T2-MDM]]/Tableau17[[#This Row],[2017 (L)-T2-TOTAL]],"")</f>
        <v>0</v>
      </c>
      <c r="LF400" s="26">
        <f>IFERROR(Tableau17[[#This Row],[2017 (L)-T2-REM]]/Tableau17[[#This Row],[2017 (L)-T2-TOTAL]],"")</f>
        <v>0.48294434470377018</v>
      </c>
      <c r="LG400" s="26">
        <f>IFERROR(Tableau17[[#This Row],[2017-T1-ARTHAUD Nathalie]]/Tableau17[[#This Row],[2017-T1-TOTAL]],"")</f>
        <v>8.598452278589854E-4</v>
      </c>
      <c r="LH400" s="26">
        <f>IFERROR(Tableau17[[#This Row],[2017-T1-ASSELINEAU Fran]]/Tableau17[[#This Row],[2017-T1-TOTAL]],"")</f>
        <v>4.2992261392949269E-3</v>
      </c>
      <c r="LI400" s="26">
        <f>IFERROR(Tableau17[[#This Row],[2017-T1-CHEMINADE Jacques]]/Tableau17[[#This Row],[2017-T1-TOTAL]],"")</f>
        <v>0</v>
      </c>
      <c r="LJ400" s="26">
        <f>IFERROR(Tableau17[[#This Row],[2017-T1-DUPONT-AIGNAN Nicolas]]/Tableau17[[#This Row],[2017-T1-TOTAL]],"")</f>
        <v>3.6113499570077388E-2</v>
      </c>
      <c r="LK400" s="26">
        <f>IFERROR(Tableau17[[#This Row],[2017-T1-FILLON Fran]]/Tableau17[[#This Row],[2017-T1-TOTAL]],"")</f>
        <v>0.28976784178847809</v>
      </c>
      <c r="LL400" s="26">
        <f>IFERROR(Tableau17[[#This Row],[2017-T1-HAMON Beno]]/Tableau17[[#This Row],[2017-T1-TOTAL]],"")</f>
        <v>4.2132416165090281E-2</v>
      </c>
      <c r="LM400" s="26">
        <f>IFERROR(Tableau17[[#This Row],[2017-T1-LASSALLE Jean]]/Tableau17[[#This Row],[2017-T1-TOTAL]],"")</f>
        <v>1.3757523645743766E-2</v>
      </c>
      <c r="LN400" s="26">
        <f>IFERROR(Tableau17[[#This Row],[2017-T1-LE PEN Marine]]/Tableau17[[#This Row],[2017-T1-TOTAL]],"")</f>
        <v>0.25623387790197766</v>
      </c>
      <c r="LO400" s="26">
        <f>IFERROR(Tableau17[[#This Row],[2017-T1-M Jean-Luc]]/Tableau17[[#This Row],[2017-T1-TOTAL]],"")</f>
        <v>0.15907136715391229</v>
      </c>
      <c r="LP400" s="26">
        <f>IFERROR(Tableau17[[#This Row],[2017-T1-MACRON Emmanuel]]/Tableau17[[#This Row],[2017-T1-TOTAL]],"")</f>
        <v>0.19518486672398969</v>
      </c>
      <c r="LQ400" s="26">
        <f>IFERROR(Tableau17[[#This Row],[2017-T1-POUTOU Philippe]]/Tableau17[[#This Row],[2017-T1-TOTAL]],"")</f>
        <v>2.5795356835769563E-3</v>
      </c>
      <c r="LR400" s="26">
        <f>IFERROR(Tableau17[[#This Row],[2017-T2-LE PEN Marine]]/Tableau17[[#This Row],[2017-T2-TOTAL]],"")</f>
        <v>0.42748091603053434</v>
      </c>
      <c r="LS400" s="26">
        <f>IFERROR(Tableau17[[#This Row],[2017-T2-MACRON Emmanuel]]/Tableau17[[#This Row],[2017-T2-TOTAL]],"")</f>
        <v>0.5725190839694656</v>
      </c>
      <c r="LT400" s="26">
        <f>IFERROR(Tableau17[[#This Row],[2019-T1-ALEXANDRE Audric]]/Tableau17[[#This Row],[2019-T1-TOTAL]],"")</f>
        <v>0</v>
      </c>
      <c r="LU400" s="26">
        <f>IFERROR(Tableau17[[#This Row],[2019-T1-ARTHAUD Nathalie]]/Tableau17[[#This Row],[2019-T1-TOTAL]],"")</f>
        <v>1.4184397163120568E-3</v>
      </c>
      <c r="LV400" s="26">
        <f>IFERROR(Tableau17[[#This Row],[2019-T1-ASSELINEAU François]]/Tableau17[[#This Row],[2019-T1-TOTAL]],"")</f>
        <v>9.9290780141843976E-3</v>
      </c>
      <c r="LW400" s="26">
        <f>IFERROR(Tableau17[[#This Row],[2019-T1-AUBRY Manon]]/Tableau17[[#This Row],[2019-T1-TOTAL]],"")</f>
        <v>4.1134751773049642E-2</v>
      </c>
      <c r="LX400" s="26">
        <f>IFERROR(Tableau17[[#This Row],[2019-T1-AZERGUI Nagib]]/Tableau17[[#This Row],[2019-T1-TOTAL]],"")</f>
        <v>0</v>
      </c>
      <c r="LY400" s="26">
        <f>IFERROR(Tableau17[[#This Row],[2019-T1-BARDELLA Jordan]]/Tableau17[[#This Row],[2019-T1-TOTAL]],"")</f>
        <v>0.24397163120567375</v>
      </c>
      <c r="LZ400" s="26">
        <f>IFERROR(Tableau17[[#This Row],[2019-T1-BELLAMY François-Xavier]]/Tableau17[[#This Row],[2019-T1-TOTAL]],"")</f>
        <v>0.11063829787234042</v>
      </c>
      <c r="MA400" s="26">
        <f>IFERROR(Tableau17[[#This Row],[2019-T1-BIDOU Olivier]]/Tableau17[[#This Row],[2019-T1-TOTAL]],"")</f>
        <v>0</v>
      </c>
      <c r="MB400" s="26">
        <f>IFERROR(Tableau17[[#This Row],[2019-T1-BOURG Dominique]]/Tableau17[[#This Row],[2019-T1-TOTAL]],"")</f>
        <v>2.4113475177304965E-2</v>
      </c>
      <c r="MC400" s="26">
        <f>IFERROR(Tableau17[[#This Row],[2019-T1-BROSSAT Ian]]/Tableau17[[#This Row],[2019-T1-TOTAL]],"")</f>
        <v>3.1205673758865248E-2</v>
      </c>
      <c r="MD400" s="26">
        <f>IFERROR(Tableau17[[#This Row],[2019-T1-CAILLAUD Sophie]]/Tableau17[[#This Row],[2019-T1-TOTAL]],"")</f>
        <v>0</v>
      </c>
      <c r="ME400" s="26">
        <f>IFERROR(Tableau17[[#This Row],[2019-T1-CAMUS Renaud]]/Tableau17[[#This Row],[2019-T1-TOTAL]],"")</f>
        <v>0</v>
      </c>
      <c r="MF400" s="26">
        <f>IFERROR(Tableau17[[#This Row],[2019-T1-CHALENÇON Christophe]]/Tableau17[[#This Row],[2019-T1-TOTAL]],"")</f>
        <v>0</v>
      </c>
      <c r="MG400" s="26">
        <f>IFERROR(Tableau17[[#This Row],[2019-T1-CORBET Cathy Denise Ginette]]/Tableau17[[#This Row],[2019-T1-TOTAL]],"")</f>
        <v>0</v>
      </c>
      <c r="MH400" s="26">
        <f>IFERROR(Tableau17[[#This Row],[2019-T1-DE PREVOISIN Robert]]/Tableau17[[#This Row],[2019-T1-TOTAL]],"")</f>
        <v>0</v>
      </c>
      <c r="MI400" s="26">
        <f>IFERROR(Tableau17[[#This Row],[2019-T1-DELFEL Thérèse]]/Tableau17[[#This Row],[2019-T1-TOTAL]],"")</f>
        <v>0</v>
      </c>
      <c r="MJ400" s="26">
        <f>IFERROR(Tableau17[[#This Row],[2019-T1-DIEUMEGARD Pierre]]/Tableau17[[#This Row],[2019-T1-TOTAL]],"")</f>
        <v>1.4184397163120568E-3</v>
      </c>
      <c r="MK400" s="26">
        <f>IFERROR(Tableau17[[#This Row],[2019-T1-DUPONT-AIGNAN Nicolas]]/Tableau17[[#This Row],[2019-T1-TOTAL]],"")</f>
        <v>4.2553191489361701E-2</v>
      </c>
      <c r="ML400" s="26">
        <f>IFERROR(Tableau17[[#This Row],[2019-T1-GERNIGON Yves]]/Tableau17[[#This Row],[2019-T1-TOTAL]],"")</f>
        <v>0</v>
      </c>
      <c r="MM400" s="26">
        <f>IFERROR(Tableau17[[#This Row],[2019-T1-GLUCKSMANN Raphaël]]/Tableau17[[#This Row],[2019-T1-TOTAL]],"")</f>
        <v>5.3900709219858157E-2</v>
      </c>
      <c r="MN400" s="26">
        <f>IFERROR(Tableau17[[#This Row],[2019-T1-HAMON Benoît]]/Tableau17[[#This Row],[2019-T1-TOTAL]],"")</f>
        <v>2.2695035460992909E-2</v>
      </c>
      <c r="MO400" s="26">
        <f>IFERROR(Tableau17[[#This Row],[2019-T1-HELGEN Gilles]]/Tableau17[[#This Row],[2019-T1-TOTAL]],"")</f>
        <v>0</v>
      </c>
      <c r="MP400" s="26">
        <f>IFERROR(Tableau17[[#This Row],[2019-T1-JADOT Yannick]]/Tableau17[[#This Row],[2019-T1-TOTAL]],"")</f>
        <v>0.16312056737588654</v>
      </c>
      <c r="MQ400" s="26">
        <f>IFERROR(Tableau17[[#This Row],[2019-T1-LAGARDE Jean-Christophe]]/Tableau17[[#This Row],[2019-T1-TOTAL]],"")</f>
        <v>1.276595744680851E-2</v>
      </c>
      <c r="MR400" s="26">
        <f>IFERROR(Tableau17[[#This Row],[2019-T1-LALANNE Francis]]/Tableau17[[#This Row],[2019-T1-TOTAL]],"")</f>
        <v>0</v>
      </c>
      <c r="MS400" s="26">
        <f>IFERROR(Tableau17[[#This Row],[2019-T1-LOISEAU Nathalie]]/Tableau17[[#This Row],[2019-T1-TOTAL]],"")</f>
        <v>0.2397163120567376</v>
      </c>
      <c r="MT400" s="26">
        <f>IFERROR(Tableau17[[#This Row],[2019-T1-MARIE Florie]]/Tableau17[[#This Row],[2019-T1-TOTAL]],"")</f>
        <v>1.4184397163120568E-3</v>
      </c>
      <c r="MU400" s="26">
        <f>IFERROR(Tableau17[[#This Row],[2008-T1-MACROEXTRDROITE]]/Tableau17[[#This Row],[2008-T1-MACROTOTALE]],"")</f>
        <v>8.3879423328964614E-2</v>
      </c>
      <c r="MV400" s="26">
        <f>IFERROR(Tableau17[[#This Row],[2008-T1-MACRODROITE]]/Tableau17[[#This Row],[2008-T1-MACROTOTALE]],"")</f>
        <v>0.50458715596330272</v>
      </c>
      <c r="MW400" s="26">
        <f>IFERROR(Tableau17[[#This Row],[2008-T1-MACROCENTRE]]/Tableau17[[#This Row],[2008-T1-MACROTOTALE]],"")</f>
        <v>0</v>
      </c>
      <c r="MX400" s="26">
        <f>IFERROR(Tableau17[[#This Row],[2008-T1-MACROGAUCHE]]/Tableau17[[#This Row],[2008-T1-MACROTOTALE]],"")</f>
        <v>0.41153342070773263</v>
      </c>
      <c r="MY400" s="26">
        <f>IFERROR(Tableau17[[#This Row],[2008-T1-MACROAUTRE]]/Tableau17[[#This Row],[2008-T1-MACROTOTALE]],"")</f>
        <v>0</v>
      </c>
      <c r="MZ400" s="26">
        <f>IFERROR(Tableau17[[#This Row],[2008-T2-MACROEXTRDROITE]]/Tableau17[[#This Row],[2008-T2-MACROTOTALE]],"")</f>
        <v>0</v>
      </c>
      <c r="NA400" s="26">
        <f>IFERROR(Tableau17[[#This Row],[2008-T2-MACRODROITE]]/Tableau17[[#This Row],[2008-T2-MACROTOTALE]],"")</f>
        <v>0.56678700361010825</v>
      </c>
      <c r="NB400" s="26">
        <f>IFERROR(Tableau17[[#This Row],[2008-T2-MACROCENTRE]]/Tableau17[[#This Row],[2008-T2-MACROTOTALE]],"")</f>
        <v>0</v>
      </c>
      <c r="NC400" s="26">
        <f>IFERROR(Tableau17[[#This Row],[2008-T2-MACROGAUCHE]]/Tableau17[[#This Row],[2008-T2-MACROTOTALE]],"")</f>
        <v>0.43321299638989169</v>
      </c>
      <c r="ND400" s="26">
        <f>IFERROR(Tableau17[[#This Row],[2008-T2-MACROAUTRE]]/Tableau17[[#This Row],[2008-T2-MACROTOTALE]],"")</f>
        <v>0</v>
      </c>
      <c r="NE400" s="26">
        <f>IFERROR(Tableau17[[#This Row],[2014-T1-MACROEXTRDROITE]]/Tableau17[[#This Row],[2014-T1-MACROTOTALE]],"")</f>
        <v>0.2441717791411043</v>
      </c>
      <c r="NF400" s="26">
        <f>IFERROR(Tableau17[[#This Row],[2014-T1-MACRODROITE]]/Tableau17[[#This Row],[2014-T1-MACROTOTALE]],"")</f>
        <v>0.51656441717791413</v>
      </c>
      <c r="NG400" s="26">
        <f>IFERROR(Tableau17[[#This Row],[2014-T1-MACROCENTRE]]/Tableau17[[#This Row],[2014-T1-MACROTOTALE]],"")</f>
        <v>0</v>
      </c>
      <c r="NH400" s="26">
        <f>IFERROR(Tableau17[[#This Row],[2014-T1-MACROGAUCHE]]/Tableau17[[#This Row],[2014-T1-MACROTOTALE]],"")</f>
        <v>0.2392638036809816</v>
      </c>
      <c r="NI400" s="26">
        <f>IFERROR(Tableau17[[#This Row],[2014-T1-MACROAUTRE]]/Tableau17[[#This Row],[2014-T1-MACROTOTALE]],"")</f>
        <v>0</v>
      </c>
      <c r="NJ400" s="26">
        <f>IFERROR(Tableau17[[#This Row],[2014-T2-MACROEXTRDROITE]]/Tableau17[[#This Row],[2014-T2-MACROTOTALE]],"")</f>
        <v>0.31135531135531136</v>
      </c>
      <c r="NK400" s="26">
        <f>IFERROR(Tableau17[[#This Row],[2014-T2-MACRODROITE]]/Tableau17[[#This Row],[2014-T2-MACROTOTALE]],"")</f>
        <v>0.46031746031746029</v>
      </c>
      <c r="NL400" s="26">
        <f>IFERROR(Tableau17[[#This Row],[2014-T2-MACROCENTRE]]/Tableau17[[#This Row],[2014-T2-MACROTOTALE]],"")</f>
        <v>0</v>
      </c>
      <c r="NM400" s="26">
        <f>IFERROR(Tableau17[[#This Row],[2014-T2-MACROGAUCHE]]/Tableau17[[#This Row],[2014-T2-MACROTOTALE]],"")</f>
        <v>0.22832722832722832</v>
      </c>
      <c r="NN400" s="26">
        <f>IFERROR(Tableau17[[#This Row],[2014-T2-MACROAUTRE]]/Tableau17[[#This Row],[2014-T2-MACROTOTALE]],"")</f>
        <v>0</v>
      </c>
      <c r="NO400" s="26">
        <f>IFERROR( Tableau17[[#This Row],[2015-T1-MACROEXTRDROITE]]/Tableau17[[#This Row],[2015-T1-MACROTOTALE]],"")</f>
        <v>0.40853658536585363</v>
      </c>
      <c r="NP400" s="26">
        <f>IFERROR(Tableau17[[#This Row],[2015-T1-MACRODROITE]]/Tableau17[[#This Row],[2015-T1-MACROTOTALE]],"")</f>
        <v>0.28810975609756095</v>
      </c>
      <c r="NQ400" s="26">
        <f>IFERROR(Tableau17[[#This Row],[2015-T1-MACROCENTRE]]/Tableau17[[#This Row],[2015-T1-MACROTOTALE]],"")</f>
        <v>0</v>
      </c>
      <c r="NR400" s="26">
        <f>IFERROR(Tableau17[[#This Row],[2015-T1-MACROGAUCHE]]/Tableau17[[#This Row],[2015-T1-MACROTOTALE]],"")</f>
        <v>0.2576219512195122</v>
      </c>
      <c r="NS400" s="26">
        <f>IFERROR(Tableau17[[#This Row],[2015-T1-MACROAUTRE]]/Tableau17[[#This Row],[2015-T1-MACROTOTALE]],"")</f>
        <v>4.573170731707317E-2</v>
      </c>
      <c r="NT400" s="26">
        <f>IFERROR(Tableau17[[#This Row],[2015-T2-MACROEXTRDROITE]]/Tableau17[[#This Row],[2015-T2-MACROTOTALE]],"")</f>
        <v>0.43681747269890797</v>
      </c>
      <c r="NU400" s="26">
        <f>IFERROR(Tableau17[[#This Row],[2015-T2-MACRODROITE]]/Tableau17[[#This Row],[2015-T2-MACROTOTALE]],"")</f>
        <v>0.56318252730109208</v>
      </c>
      <c r="NV400" s="26">
        <f>IFERROR(Tableau17[[#This Row],[2015-T2-MACROCENTRE]]/Tableau17[[#This Row],[2015-T2-MACROTOTALE]],"")</f>
        <v>0</v>
      </c>
      <c r="NW400" s="26">
        <f>IFERROR(Tableau17[[#This Row],[2015-T2-MACROGAUCHE]]/Tableau17[[#This Row],[2015-T2-MACROTOTALE]],"")</f>
        <v>0</v>
      </c>
      <c r="NX400" s="26">
        <f>IFERROR(Tableau17[[#This Row],[2015-T2-MACROAUTRE]]/Tableau17[[#This Row],[2015-T2-MACROTOTALE]],"")</f>
        <v>0</v>
      </c>
      <c r="NY400" s="26">
        <f>IFERROR(Tableau17[[#This Row],[2017-T1-MACROEXTRDROITE]]/Tableau17[[#This Row],[2017-T1-MACROTOTALE]],"")</f>
        <v>0.29664660361134998</v>
      </c>
      <c r="NZ400" s="26">
        <f>IFERROR(Tableau17[[#This Row],[2017-T1-MACRODROITE]]/Tableau17[[#This Row],[2017-T1-MACROTOTALE]],"")</f>
        <v>0.28976784178847809</v>
      </c>
      <c r="OA400" s="26">
        <f>IFERROR(Tableau17[[#This Row],[2017-T1-MACROCENTRE]]/Tableau17[[#This Row],[2017-T1-MACROTOTALE]],"")</f>
        <v>0.19518486672398969</v>
      </c>
      <c r="OB400" s="26">
        <f>IFERROR(Tableau17[[#This Row],[2017-T1-MACROGAUCHE]]/Tableau17[[#This Row],[2017-T1-MACROTOTALE]],"")</f>
        <v>0.20464316423043852</v>
      </c>
      <c r="OC400" s="26">
        <f>IFERROR(Tableau17[[#This Row],[2017-T1-MACROAUTRE]]/Tableau17[[#This Row],[2017-T1-MACROTOTALE]],"")</f>
        <v>1.3757523645743766E-2</v>
      </c>
      <c r="OD400" s="26">
        <f>IFERROR(Tableau17[[#This Row],[2017-T2-MACROEXTRDROITE]]/Tableau17[[#This Row],[2017-T2-MACROTOTALE]],"")</f>
        <v>0.42748091603053434</v>
      </c>
      <c r="OE400" s="26">
        <f>IFERROR(Tableau17[[#This Row],[2017-T2-MACRODROITE]]/Tableau17[[#This Row],[2017-T2-MACROTOTALE]],"")</f>
        <v>0</v>
      </c>
      <c r="OF400" s="26">
        <f>IFERROR(Tableau17[[#This Row],[2017-T2-MACROCENTRE]]/Tableau17[[#This Row],[2017-T2-MACROTOTALE]],"")</f>
        <v>0.5725190839694656</v>
      </c>
      <c r="OG400" s="26">
        <f>IFERROR(Tableau17[[#This Row],[2017-T2-MACROGAUCHE]]/Tableau17[[#This Row],[2017-T2-MACROTOTALE]],"")</f>
        <v>0</v>
      </c>
      <c r="OH400" s="26">
        <f>IFERROR(Tableau17[[#This Row],[2017-T2-MACROAUTRE]]/Tableau17[[#This Row],[2017-T2-MACROTOTALE]],"")</f>
        <v>0</v>
      </c>
      <c r="OI400" s="26">
        <f>IFERROR(Tableau17[[#This Row],[2019-T1-MACROEXTRDROITE]]/Tableau17[[#This Row],[2019-T1-MACROTOTALE]],"")</f>
        <v>0.2965034965034965</v>
      </c>
      <c r="OJ400" s="26">
        <f>IFERROR(Tableau17[[#This Row],[2019-T1-MACRODROITE]]/Tableau17[[#This Row],[2019-T1-MACROTOTALE]],"")</f>
        <v>0.12167832167832168</v>
      </c>
      <c r="OK400" s="26">
        <f>IFERROR(Tableau17[[#This Row],[2019-T1-MACROCENTRE]]/Tableau17[[#This Row],[2019-T1-MACROTOTALE]],"")</f>
        <v>0.23636363636363636</v>
      </c>
      <c r="OL400" s="26">
        <f>IFERROR(Tableau17[[#This Row],[2019-T1-MACROGAUCHE]]/Tableau17[[#This Row],[2019-T1-MACROTOTALE]],"")</f>
        <v>0.30909090909090908</v>
      </c>
      <c r="OM400" s="26">
        <f>IFERROR(Tableau17[[#This Row],[2019-T1-MACROAUTRE]]/Tableau17[[#This Row],[2019-T1-MACROTOTALE]],"")</f>
        <v>3.6363636363636362E-2</v>
      </c>
      <c r="ON400" s="26">
        <f>IFERROR(Tableau17[[#This Row],[2020-T1-MACROEXTRDROITE]]/Tableau17[[#This Row],[2020-T1-MACROTOTALE]],"")</f>
        <v>0.19569471624266144</v>
      </c>
      <c r="OO400" s="26">
        <f>IFERROR(Tableau17[[#This Row],[2020-T1-MACRODROITE]]/Tableau17[[#This Row],[2020-T1-MACROTOTALE]],"")</f>
        <v>0.39138943248532287</v>
      </c>
      <c r="OP400" s="26">
        <f>IFERROR(Tableau17[[#This Row],[2020-T1-MACROCENTRE]]/Tableau17[[#This Row],[2020-T1-MACROTOTALE]],"")</f>
        <v>0.10371819960861056</v>
      </c>
      <c r="OQ400" s="26">
        <f>IFERROR(Tableau17[[#This Row],[2020-T1-MACROGAUCHE]]/Tableau17[[#This Row],[2020-T1-MACROTOTALE]],"")</f>
        <v>0.30919765166340507</v>
      </c>
      <c r="OR400" s="26">
        <f>IFERROR(Tableau17[[#This Row],[2020-T1-MACROAUTRE]]/Tableau17[[#This Row],[2020-T1-MACROTOTALE]],"")</f>
        <v>0</v>
      </c>
      <c r="OS400" s="26">
        <f>IFERROR(Tableau17[[#This Row],[2017 (L)-T1-MACROEXTRDROITE]]/Tableau17[[#This Row],[2017 (L)-T1-MACROTOTALE]],"")</f>
        <v>0.16076696165191739</v>
      </c>
      <c r="OT400" s="26">
        <f>IFERROR(Tableau17[[#This Row],[2017 (L)-T1-MACRODROITE]]/Tableau17[[#This Row],[2017 (L)-T1-MACROTOTALE]],"")</f>
        <v>0.26548672566371684</v>
      </c>
      <c r="OU400" s="26">
        <f>IFERROR(Tableau17[[#This Row],[2017 (L)-T1-MACROCENTRE]]/Tableau17[[#This Row],[2017 (L)-T1-MACROTOTALE]],"")</f>
        <v>0.35545722713864308</v>
      </c>
      <c r="OV400" s="26">
        <f>IFERROR(Tableau17[[#This Row],[2017 (L)-T1-MACROGAUCHE]]/Tableau17[[#This Row],[2017 (L)-T1-MACROTOTALE]],"")</f>
        <v>0.19616519174041297</v>
      </c>
      <c r="OW400" s="26">
        <f>IFERROR(Tableau17[[#This Row],[2017 (L)-T1-MACROAUTRE]]/Tableau17[[#This Row],[2017 (L)-T1-MACROTOTALE]],"")</f>
        <v>2.2123893805309734E-2</v>
      </c>
      <c r="OX400" s="26">
        <f>IFERROR(Tableau17[[#This Row],[2017 (L)-T2-MACROEXTRDROITE]]/Tableau17[[#This Row],[2017 (L)-T2-MACROTOTALE]],"")</f>
        <v>0</v>
      </c>
      <c r="OY400" s="26">
        <f>IFERROR(Tableau17[[#This Row],[2017 (L)-T2-MACRODROITE]]/Tableau17[[#This Row],[2017 (L)-T2-MACROTOTALE]],"")</f>
        <v>0.51705565529622977</v>
      </c>
      <c r="OZ400" s="26">
        <f>IFERROR(Tableau17[[#This Row],[2017 (L)-T2-MACROCENTRE]]/Tableau17[[#This Row],[2017 (L)-T2-MACROTOTALE]],"")</f>
        <v>0.48294434470377018</v>
      </c>
      <c r="PA400" s="26">
        <f>IFERROR(Tableau17[[#This Row],[2017 (L)-T2-MACROGAUCHE]]/Tableau17[[#This Row],[2017 (L)-T2-MACROTOTALE]],"")</f>
        <v>0</v>
      </c>
      <c r="PB400" s="26">
        <f>IFERROR(Tableau17[[#This Row],[2017 (L)-T2-MACROAUTRE]]/Tableau17[[#This Row],[2017 (L)-T2-MACROTOTALE]],"")</f>
        <v>0</v>
      </c>
      <c r="PC400" s="26">
        <f>IFERROR(Tableau17[[#This Row],[2008_T1_PROCUS]]/Tableau17[[#This Row],[2008_T1_INSCRITS]],0)</f>
        <v>5.9121621621621625E-3</v>
      </c>
      <c r="PD400" s="26">
        <f>IFERROR(Tableau17[[#This Row],[2008_T2_PROCUS]]/Tableau17[[#This Row],[2008_T2_INSCRITS]],0)</f>
        <v>1.097972972972973E-2</v>
      </c>
      <c r="PE400" s="26">
        <f>Tableau17[[#This Row],[2014_T1_PROCUS]]/Tableau17[[#This Row],[2014_T1_INSCRITS]]</f>
        <v>3.7764350453172208E-3</v>
      </c>
      <c r="PF400" s="26">
        <f>IFERROR(Tableau17[[#This Row],[2014_T2_PROCUS]]/Tableau17[[#This Row],[2014_T2_INSCRITS]],0)</f>
        <v>6.8027210884353739E-3</v>
      </c>
    </row>
    <row r="401" spans="1:422" hidden="1" x14ac:dyDescent="0.2">
      <c r="A401" s="1">
        <v>8</v>
      </c>
      <c r="B401" s="1" t="s">
        <v>517</v>
      </c>
      <c r="C401" s="1" t="s">
        <v>532</v>
      </c>
      <c r="D401" s="1" t="s">
        <v>532</v>
      </c>
      <c r="E401" s="1">
        <v>1539</v>
      </c>
      <c r="F401" s="1">
        <v>5.3781780000000001</v>
      </c>
      <c r="G401" s="1">
        <v>43.344546000000001</v>
      </c>
      <c r="H401" s="3">
        <v>1003</v>
      </c>
      <c r="I401" s="3">
        <v>193</v>
      </c>
      <c r="L401" s="1">
        <v>12</v>
      </c>
      <c r="M401" s="1">
        <v>49</v>
      </c>
      <c r="O401" s="1">
        <v>3</v>
      </c>
      <c r="P401" s="1">
        <v>41</v>
      </c>
      <c r="Q401" s="1">
        <v>21</v>
      </c>
      <c r="R401" s="1">
        <v>38</v>
      </c>
      <c r="S401" s="1">
        <v>18</v>
      </c>
      <c r="T401" s="1">
        <v>15</v>
      </c>
      <c r="U401" s="1">
        <v>197</v>
      </c>
      <c r="V401" s="1">
        <v>1065</v>
      </c>
      <c r="W401" s="1">
        <v>424</v>
      </c>
      <c r="X401" s="1">
        <v>4</v>
      </c>
      <c r="Y401" s="2">
        <v>0.39812206999999999</v>
      </c>
      <c r="Z401" s="1">
        <v>1065</v>
      </c>
      <c r="AA401" s="1">
        <v>490</v>
      </c>
      <c r="AB401" s="1">
        <v>12</v>
      </c>
      <c r="AC401" s="2">
        <v>0.4600939</v>
      </c>
      <c r="AD401" s="1">
        <v>1003</v>
      </c>
      <c r="AE401" s="1">
        <v>206</v>
      </c>
      <c r="AF401" s="2">
        <v>0.20538385000000001</v>
      </c>
      <c r="AG401" s="1">
        <f t="shared" si="6"/>
        <v>193</v>
      </c>
      <c r="AH401" s="1">
        <v>1061</v>
      </c>
      <c r="AI401" s="1">
        <v>518</v>
      </c>
      <c r="AJ401" s="1">
        <v>3</v>
      </c>
      <c r="AK401" s="2">
        <v>0.48821866000000003</v>
      </c>
      <c r="AN401" s="1">
        <v>0</v>
      </c>
      <c r="AP401" s="1">
        <v>1084</v>
      </c>
      <c r="AQ401" s="1">
        <v>352</v>
      </c>
      <c r="AR401" s="2">
        <v>0.32472325000000002</v>
      </c>
      <c r="AS401" s="1">
        <v>1083</v>
      </c>
      <c r="AT401" s="1">
        <v>427</v>
      </c>
      <c r="AU401" s="2">
        <v>0.39427516000000001</v>
      </c>
      <c r="AV401" s="1">
        <v>1046</v>
      </c>
      <c r="AW401" s="1">
        <v>278</v>
      </c>
      <c r="AX401" s="2">
        <v>0.26577437999999998</v>
      </c>
      <c r="AY401" s="1">
        <v>1046</v>
      </c>
      <c r="AZ401" s="1">
        <v>239</v>
      </c>
      <c r="BA401" s="2">
        <v>0.22848947999999999</v>
      </c>
      <c r="BB401" s="1">
        <v>1047</v>
      </c>
      <c r="BC401" s="1">
        <v>639</v>
      </c>
      <c r="BD401" s="2">
        <v>0.61031519000000001</v>
      </c>
      <c r="BE401" s="1">
        <v>1047</v>
      </c>
      <c r="BF401" s="1">
        <v>603</v>
      </c>
      <c r="BG401" s="2">
        <v>0.57593123000000002</v>
      </c>
      <c r="BH401" s="1">
        <v>997</v>
      </c>
      <c r="BI401" s="1">
        <v>239</v>
      </c>
      <c r="BJ401" s="2">
        <v>0.23971915999999999</v>
      </c>
      <c r="BK401" s="1">
        <v>36</v>
      </c>
      <c r="BN401" s="1">
        <v>17</v>
      </c>
      <c r="BO401" s="1">
        <v>50</v>
      </c>
      <c r="BP401" s="1">
        <v>126</v>
      </c>
      <c r="BQ401" s="1">
        <v>272</v>
      </c>
      <c r="BR401" s="1">
        <v>501</v>
      </c>
      <c r="BZ401" s="1">
        <v>64</v>
      </c>
      <c r="CA401" s="1">
        <v>5</v>
      </c>
      <c r="CB401" s="1">
        <v>37</v>
      </c>
      <c r="CC401" s="1">
        <v>100</v>
      </c>
      <c r="CD401" s="1">
        <v>84</v>
      </c>
      <c r="CE401" s="1">
        <v>124</v>
      </c>
      <c r="CF401" s="1">
        <v>414</v>
      </c>
      <c r="CG401" s="1">
        <v>118</v>
      </c>
      <c r="CH401" s="1">
        <v>143</v>
      </c>
      <c r="CI401" s="1">
        <v>211</v>
      </c>
      <c r="CJ401" s="1">
        <v>472</v>
      </c>
      <c r="CL401" s="1">
        <v>10</v>
      </c>
      <c r="CN401" s="1">
        <v>33</v>
      </c>
      <c r="CP401" s="1">
        <v>104</v>
      </c>
      <c r="CS401" s="1">
        <v>109</v>
      </c>
      <c r="CT401" s="1">
        <v>77</v>
      </c>
      <c r="CW401" s="1">
        <v>333</v>
      </c>
      <c r="CY401" s="1">
        <v>157</v>
      </c>
      <c r="CZ401" s="1">
        <v>246</v>
      </c>
      <c r="DC401" s="1">
        <v>403</v>
      </c>
      <c r="DD401" s="1">
        <v>18</v>
      </c>
      <c r="DE401" s="1">
        <v>6</v>
      </c>
      <c r="DF401" s="1">
        <v>9</v>
      </c>
      <c r="DH401" s="1">
        <v>7</v>
      </c>
      <c r="DI401" s="1">
        <v>13</v>
      </c>
      <c r="DK401" s="1">
        <v>3</v>
      </c>
      <c r="DL401" s="1">
        <v>46</v>
      </c>
      <c r="DM401" s="1">
        <v>40</v>
      </c>
      <c r="DR401" s="1">
        <v>68</v>
      </c>
      <c r="DS401" s="1">
        <v>26</v>
      </c>
      <c r="DT401" s="1">
        <v>30</v>
      </c>
      <c r="DU401" s="1">
        <v>266</v>
      </c>
      <c r="DW401" s="1">
        <v>72</v>
      </c>
      <c r="DZ401" s="1">
        <v>145</v>
      </c>
      <c r="EA401" s="1">
        <v>217</v>
      </c>
      <c r="EB401" s="1">
        <v>6</v>
      </c>
      <c r="EC401" s="1">
        <v>2</v>
      </c>
      <c r="ED401" s="1">
        <v>1</v>
      </c>
      <c r="EE401" s="1">
        <v>20</v>
      </c>
      <c r="EF401" s="1">
        <v>49</v>
      </c>
      <c r="EG401" s="1">
        <v>25</v>
      </c>
      <c r="EH401" s="1">
        <v>1</v>
      </c>
      <c r="EI401" s="1">
        <v>111</v>
      </c>
      <c r="EJ401" s="1">
        <v>276</v>
      </c>
      <c r="EK401" s="1">
        <v>121</v>
      </c>
      <c r="EL401" s="1">
        <v>7</v>
      </c>
      <c r="EM401" s="1">
        <v>619</v>
      </c>
      <c r="EN401" s="1">
        <v>143</v>
      </c>
      <c r="EO401" s="1">
        <v>421</v>
      </c>
      <c r="EP401" s="1">
        <v>564</v>
      </c>
      <c r="EQ401" s="1">
        <v>2</v>
      </c>
      <c r="ER401" s="1">
        <v>1</v>
      </c>
      <c r="ES401" s="1">
        <v>9</v>
      </c>
      <c r="ET401" s="1">
        <v>31</v>
      </c>
      <c r="EU401" s="1">
        <v>6</v>
      </c>
      <c r="EV401" s="1">
        <v>72</v>
      </c>
      <c r="EW401" s="1">
        <v>10</v>
      </c>
      <c r="EX401" s="1">
        <v>1</v>
      </c>
      <c r="EY401" s="1">
        <v>2</v>
      </c>
      <c r="EZ401" s="1">
        <v>8</v>
      </c>
      <c r="FA401" s="1">
        <v>0</v>
      </c>
      <c r="FB401" s="1">
        <v>0</v>
      </c>
      <c r="FC401" s="1">
        <v>0</v>
      </c>
      <c r="FD401" s="1">
        <v>0</v>
      </c>
      <c r="FE401" s="1">
        <v>0</v>
      </c>
      <c r="FF401" s="1">
        <v>0</v>
      </c>
      <c r="FG401" s="1">
        <v>0</v>
      </c>
      <c r="FH401" s="1">
        <v>4</v>
      </c>
      <c r="FI401" s="1">
        <v>0</v>
      </c>
      <c r="FJ401" s="1">
        <v>6</v>
      </c>
      <c r="FK401" s="1">
        <v>12</v>
      </c>
      <c r="FL401" s="1">
        <v>0</v>
      </c>
      <c r="FM401" s="1">
        <v>25</v>
      </c>
      <c r="FN401" s="1">
        <v>6</v>
      </c>
      <c r="FO401" s="1">
        <v>1</v>
      </c>
      <c r="FP401" s="1">
        <v>28</v>
      </c>
      <c r="FQ401" s="1">
        <v>2</v>
      </c>
      <c r="FR401" s="1">
        <f>SUM(Tableau17[[#This Row],[2019-T1-ALEXANDRE Audric]:[2019-T1-MARIE Florie]])</f>
        <v>226</v>
      </c>
      <c r="FS401" s="1">
        <v>50</v>
      </c>
      <c r="FT401" s="1">
        <v>162</v>
      </c>
      <c r="FU401" s="1">
        <v>0</v>
      </c>
      <c r="FV401" s="1">
        <v>289</v>
      </c>
      <c r="FW401" s="1">
        <v>0</v>
      </c>
      <c r="FX401" s="1">
        <v>501</v>
      </c>
      <c r="GD401" s="1">
        <v>0</v>
      </c>
      <c r="GE401" s="1">
        <v>100</v>
      </c>
      <c r="GF401" s="1">
        <v>84</v>
      </c>
      <c r="GG401" s="1">
        <v>0</v>
      </c>
      <c r="GH401" s="1">
        <v>230</v>
      </c>
      <c r="GI401" s="1">
        <v>0</v>
      </c>
      <c r="GJ401" s="1">
        <v>414</v>
      </c>
      <c r="GK401" s="1">
        <v>118</v>
      </c>
      <c r="GL401" s="1">
        <v>143</v>
      </c>
      <c r="GM401" s="1">
        <v>0</v>
      </c>
      <c r="GN401" s="1">
        <v>211</v>
      </c>
      <c r="GO401" s="1">
        <v>0</v>
      </c>
      <c r="GP401" s="1">
        <v>472</v>
      </c>
      <c r="GQ401" s="1">
        <v>114</v>
      </c>
      <c r="GR401" s="1">
        <v>77</v>
      </c>
      <c r="GS401" s="1">
        <v>0</v>
      </c>
      <c r="GT401" s="1">
        <v>142</v>
      </c>
      <c r="GU401" s="1">
        <v>0</v>
      </c>
      <c r="GV401" s="1">
        <v>333</v>
      </c>
      <c r="GW401" s="1">
        <v>157</v>
      </c>
      <c r="GX401" s="1">
        <v>0</v>
      </c>
      <c r="GY401" s="1">
        <v>0</v>
      </c>
      <c r="GZ401" s="1">
        <v>246</v>
      </c>
      <c r="HA401" s="1">
        <v>0</v>
      </c>
      <c r="HB401" s="1">
        <v>403</v>
      </c>
      <c r="HC401" s="1">
        <v>134</v>
      </c>
      <c r="HD401" s="1">
        <v>49</v>
      </c>
      <c r="HE401" s="1">
        <v>121</v>
      </c>
      <c r="HF401" s="1">
        <v>314</v>
      </c>
      <c r="HG401" s="1">
        <v>1</v>
      </c>
      <c r="HH401" s="1">
        <v>619</v>
      </c>
      <c r="HI401" s="1">
        <v>143</v>
      </c>
      <c r="HJ401" s="1">
        <v>0</v>
      </c>
      <c r="HK401" s="1">
        <v>421</v>
      </c>
      <c r="HL401" s="1">
        <v>0</v>
      </c>
      <c r="HM401" s="1">
        <v>0</v>
      </c>
      <c r="HN401" s="1">
        <v>564</v>
      </c>
      <c r="HO401" s="1">
        <v>88</v>
      </c>
      <c r="HP401" s="1">
        <v>16</v>
      </c>
      <c r="HQ401" s="1">
        <v>28</v>
      </c>
      <c r="HR401" s="1">
        <v>83</v>
      </c>
      <c r="HS401" s="1">
        <v>18</v>
      </c>
      <c r="HT401" s="1">
        <v>233</v>
      </c>
      <c r="HU401" s="1">
        <v>38</v>
      </c>
      <c r="HV401" s="1">
        <v>53</v>
      </c>
      <c r="HW401" s="1">
        <v>21</v>
      </c>
      <c r="HX401" s="1">
        <v>85</v>
      </c>
      <c r="HY401" s="1">
        <v>0</v>
      </c>
      <c r="HZ401" s="1">
        <v>197</v>
      </c>
      <c r="IA401" s="1">
        <v>49</v>
      </c>
      <c r="IB401" s="1">
        <v>30</v>
      </c>
      <c r="IC401" s="1">
        <v>68</v>
      </c>
      <c r="ID401" s="1">
        <v>113</v>
      </c>
      <c r="IE401" s="1">
        <v>6</v>
      </c>
      <c r="IF401" s="1">
        <v>266</v>
      </c>
      <c r="IG401" s="1">
        <v>72</v>
      </c>
      <c r="IH401" s="1">
        <v>0</v>
      </c>
      <c r="II401" s="1">
        <v>145</v>
      </c>
      <c r="IJ401" s="1">
        <v>0</v>
      </c>
      <c r="IK401" s="1">
        <v>0</v>
      </c>
      <c r="IL401" s="1">
        <v>217</v>
      </c>
      <c r="IM401" s="26">
        <f>IFERROR(Tableau17[[#This Row],[LDIV]]/Tableau17[[#This Row],[Total général]],"")</f>
        <v>0</v>
      </c>
      <c r="IN401" s="26">
        <f>IFERROR(Tableau17[[#This Row],[LDVC]]/Tableau17[[#This Row],[Total général]],"")</f>
        <v>0</v>
      </c>
      <c r="IO401" s="26">
        <f>IFERROR(Tableau17[[#This Row],[LDVD]]/Tableau17[[#This Row],[Total général]],"")</f>
        <v>6.0913705583756347E-2</v>
      </c>
      <c r="IP401" s="26">
        <f>IFERROR(Tableau17[[#This Row],[LDVG]]/Tableau17[[#This Row],[Total général]],"")</f>
        <v>0.24873096446700507</v>
      </c>
      <c r="IQ401" s="26">
        <f>IFERROR(Tableau17[[#This Row],[LEXD]]/Tableau17[[#This Row],[Total général]],"")</f>
        <v>0</v>
      </c>
      <c r="IR401" s="26">
        <f>IFERROR(Tableau17[[#This Row],[LEXG]]/Tableau17[[#This Row],[Total général]],"")</f>
        <v>1.5228426395939087E-2</v>
      </c>
      <c r="IS401" s="26">
        <f>IFERROR(Tableau17[[#This Row],[LLR]]/Tableau17[[#This Row],[Total général]],"")</f>
        <v>0.20812182741116753</v>
      </c>
      <c r="IT401" s="26">
        <f>IFERROR(Tableau17[[#This Row],[LREM]]/Tableau17[[#This Row],[Total général]],"")</f>
        <v>0.1065989847715736</v>
      </c>
      <c r="IU401" s="26">
        <f>IFERROR(Tableau17[[#This Row],[LRN]]/Tableau17[[#This Row],[Total général]],"")</f>
        <v>0.19289340101522842</v>
      </c>
      <c r="IV401" s="26">
        <f>IFERROR(Tableau17[[#This Row],[LUG]]/Tableau17[[#This Row],[Total général]],"")</f>
        <v>9.1370558375634514E-2</v>
      </c>
      <c r="IW401" s="26">
        <f>IFERROR(Tableau17[[#This Row],[LVEC]]/Tableau17[[#This Row],[Total général]],"")</f>
        <v>7.6142131979695438E-2</v>
      </c>
      <c r="IX401" s="26">
        <f>IFERROR(Tableau17[[#This Row],[2008-T1-LCMD]]/Tableau17[[#This Row],[2008-T1-TOTAL]],"")</f>
        <v>7.1856287425149698E-2</v>
      </c>
      <c r="IY401" s="26">
        <f>IFERROR(Tableau17[[#This Row],[2008-T1-LDVD]]/Tableau17[[#This Row],[2008-T1-TOTAL]],"")</f>
        <v>0</v>
      </c>
      <c r="IZ401" s="26">
        <f>IFERROR(Tableau17[[#This Row],[2008-T1-LEXD]]/Tableau17[[#This Row],[2008-T1-TOTAL]],"")</f>
        <v>0</v>
      </c>
      <c r="JA401" s="26">
        <f>IFERROR(Tableau17[[#This Row],[2008-T1-LEXG]]/Tableau17[[#This Row],[2008-T1-TOTAL]],"")</f>
        <v>3.3932135728542916E-2</v>
      </c>
      <c r="JB401" s="26">
        <f>IFERROR(Tableau17[[#This Row],[2008-T1-LFN]]/Tableau17[[#This Row],[2008-T1-TOTAL]],"")</f>
        <v>9.9800399201596807E-2</v>
      </c>
      <c r="JC401" s="26">
        <f>IFERROR(Tableau17[[#This Row],[2008-T1-LMAJ]]/Tableau17[[#This Row],[2008-T1-TOTAL]],"")</f>
        <v>0.25149700598802394</v>
      </c>
      <c r="JD401" s="26">
        <f>IFERROR(Tableau17[[#This Row],[2008-T1-LUG]]/Tableau17[[#This Row],[2008-T1-TOTAL]],"")</f>
        <v>0.54291417165668665</v>
      </c>
      <c r="JE401" s="26" t="str">
        <f>IFERROR(Tableau17[[#This Row],[2008-T2-LFN]]/Tableau17[[#This Row],[2008-T2-TOTAL]],"")</f>
        <v/>
      </c>
      <c r="JF401" s="26" t="str">
        <f>IFERROR(Tableau17[[#This Row],[2008-T2-LGC]]/Tableau17[[#This Row],[2008-T2-TOTAL]],"")</f>
        <v/>
      </c>
      <c r="JG401" s="26" t="str">
        <f>IFERROR(Tableau17[[#This Row],[2008-T2-LMAJ]]/Tableau17[[#This Row],[2008-T2-TOTAL]],"")</f>
        <v/>
      </c>
      <c r="JH401" s="26" t="str">
        <f>IFERROR(Tableau17[[#This Row],[2008-T2-LUG]]/Tableau17[[#This Row],[2008-T2-TOTAL]],"")</f>
        <v/>
      </c>
      <c r="JI401" s="26">
        <f>IFERROR(Tableau17[[#This Row],[2014-T1-LDIV]]/Tableau17[[#This Row],[2014-T1-TOTAL]],"")</f>
        <v>0</v>
      </c>
      <c r="JJ401" s="26">
        <f>IFERROR(Tableau17[[#This Row],[2014-T1-LDVD]]/Tableau17[[#This Row],[2014-T1-TOTAL]],"")</f>
        <v>0</v>
      </c>
      <c r="JK401" s="26">
        <f>IFERROR(Tableau17[[#This Row],[2014-T1-LDVG]]/Tableau17[[#This Row],[2014-T1-TOTAL]],"")</f>
        <v>0.15458937198067632</v>
      </c>
      <c r="JL401" s="26">
        <f>IFERROR(Tableau17[[#This Row],[2014-T1-LEXG]]/Tableau17[[#This Row],[2014-T1-TOTAL]],"")</f>
        <v>1.2077294685990338E-2</v>
      </c>
      <c r="JM401" s="26">
        <f>IFERROR(Tableau17[[#This Row],[2014-T1-LFG]]/Tableau17[[#This Row],[2014-T1-TOTAL]],"")</f>
        <v>8.9371980676328497E-2</v>
      </c>
      <c r="JN401" s="26">
        <f>IFERROR(Tableau17[[#This Row],[2014-T1-LFN]]/Tableau17[[#This Row],[2014-T1-TOTAL]],"")</f>
        <v>0.24154589371980675</v>
      </c>
      <c r="JO401" s="26">
        <f>IFERROR(Tableau17[[#This Row],[2014-T1-LUD]]/Tableau17[[#This Row],[2014-T1-TOTAL]],"")</f>
        <v>0.20289855072463769</v>
      </c>
      <c r="JP401" s="26">
        <f>IFERROR(Tableau17[[#This Row],[2014-T1-LUG]]/Tableau17[[#This Row],[2014-T1-TOTAL]],"")</f>
        <v>0.29951690821256038</v>
      </c>
      <c r="JQ401" s="26">
        <f>IFERROR(Tableau17[[#This Row],[2014-T2-LFN]]/Tableau17[[#This Row],[2014-T2-TOTAL]],"")</f>
        <v>0.25</v>
      </c>
      <c r="JR401" s="26">
        <f>IFERROR(Tableau17[[#This Row],[2014-T2-LUD]]/Tableau17[[#This Row],[2014-T2-TOTAL]],"")</f>
        <v>0.30296610169491528</v>
      </c>
      <c r="JS401" s="26">
        <f>IFERROR(Tableau17[[#This Row],[2014-T2-LUG]]/Tableau17[[#This Row],[2014-T2-TOTAL]],"")</f>
        <v>0.44703389830508472</v>
      </c>
      <c r="JT401" s="26">
        <f>IFERROR(Tableau17[[#This Row],[2015-T1-BC-DIV]]/Tableau17[[#This Row],[2015-T1-TOTAL]],"")</f>
        <v>0</v>
      </c>
      <c r="JU401" s="26">
        <f>IFERROR(Tableau17[[#This Row],[2015-T1-BC-DLF]]/Tableau17[[#This Row],[2015-T1-TOTAL]],"")</f>
        <v>3.003003003003003E-2</v>
      </c>
      <c r="JV401" s="26">
        <f>IFERROR(Tableau17[[#This Row],[2015-T1-BC-DVD]]/Tableau17[[#This Row],[2015-T1-TOTAL]],"")</f>
        <v>0</v>
      </c>
      <c r="JW401" s="26">
        <f>IFERROR(Tableau17[[#This Row],[2015-T1-BC-DVG]]/Tableau17[[#This Row],[2015-T1-TOTAL]],"")</f>
        <v>9.90990990990991E-2</v>
      </c>
      <c r="JX401" s="26">
        <f>IFERROR(Tableau17[[#This Row],[2015-T1-BC-FG]]/Tableau17[[#This Row],[2015-T1-TOTAL]],"")</f>
        <v>0</v>
      </c>
      <c r="JY401" s="26">
        <f>IFERROR(Tableau17[[#This Row],[2015-T1-BC-FN]]/Tableau17[[#This Row],[2015-T1-TOTAL]],"")</f>
        <v>0.31231231231231232</v>
      </c>
      <c r="JZ401" s="26">
        <f>IFERROR(Tableau17[[#This Row],[2015-T1-BC-MDM]]/Tableau17[[#This Row],[2015-T1-TOTAL]],"")</f>
        <v>0</v>
      </c>
      <c r="KA401" s="26">
        <f>IFERROR(Tableau17[[#This Row],[2015-T1-BC-RDG]]/Tableau17[[#This Row],[2015-T1-TOTAL]],"")</f>
        <v>0</v>
      </c>
      <c r="KB401" s="26">
        <f>IFERROR(Tableau17[[#This Row],[2015-T1-BC-SOC]]/Tableau17[[#This Row],[2015-T1-TOTAL]],"")</f>
        <v>0.32732732732732733</v>
      </c>
      <c r="KC401" s="26">
        <f>IFERROR(Tableau17[[#This Row],[2015-T1-BC-UD]]/Tableau17[[#This Row],[2015-T1-TOTAL]],"")</f>
        <v>0.23123123123123124</v>
      </c>
      <c r="KD401" s="26">
        <f>IFERROR(Tableau17[[#This Row],[2015-T1-BC-UG]]/Tableau17[[#This Row],[2015-T1-TOTAL]],"")</f>
        <v>0</v>
      </c>
      <c r="KE401" s="26">
        <f>IFERROR(Tableau17[[#This Row],[2015-T1-BC-VEC]]/Tableau17[[#This Row],[2015-T1-TOTAL]],"")</f>
        <v>0</v>
      </c>
      <c r="KF401" s="26">
        <f>IFERROR(Tableau17[[#This Row],[2015-T2-BC-DVG]]/Tableau17[[#This Row],[2015-T2-TOTAL]],"")</f>
        <v>0</v>
      </c>
      <c r="KG401" s="26">
        <f>IFERROR(Tableau17[[#This Row],[2015-T2-BC-FN]]/Tableau17[[#This Row],[2015-T2-TOTAL]],"")</f>
        <v>0.38957816377171217</v>
      </c>
      <c r="KH401" s="26">
        <f>IFERROR(Tableau17[[#This Row],[2015-T2-BC-SOC]]/Tableau17[[#This Row],[2015-T2-TOTAL]],"")</f>
        <v>0.61042183622828783</v>
      </c>
      <c r="KI401" s="26">
        <f>IFERROR(Tableau17[[#This Row],[2015-T2-BC-UD]]/Tableau17[[#This Row],[2015-T2-TOTAL]],"")</f>
        <v>0</v>
      </c>
      <c r="KJ401" s="26">
        <f>IFERROR(Tableau17[[#This Row],[2015-T2-BC-UG]]/Tableau17[[#This Row],[2015-T2-TOTAL]],"")</f>
        <v>0</v>
      </c>
      <c r="KK401" s="26">
        <f>IFERROR(Tableau17[[#This Row],[2017 (L)-T1-COM]]/Tableau17[[#This Row],[2017 (L)-T1-TOTAL]],"")</f>
        <v>6.7669172932330823E-2</v>
      </c>
      <c r="KL401" s="26">
        <f>IFERROR(Tableau17[[#This Row],[2017 (L)-T1-DIV]]/Tableau17[[#This Row],[2017 (L)-T1-TOTAL]],"")</f>
        <v>2.2556390977443608E-2</v>
      </c>
      <c r="KM401" s="26">
        <f>IFERROR(Tableau17[[#This Row],[2017 (L)-T1-DLF]]/Tableau17[[#This Row],[2017 (L)-T1-TOTAL]],"")</f>
        <v>3.3834586466165412E-2</v>
      </c>
      <c r="KN401" s="26">
        <f>IFERROR(Tableau17[[#This Row],[2017 (L)-T1-DVD]]/Tableau17[[#This Row],[2017 (L)-T1-TOTAL]],"")</f>
        <v>0</v>
      </c>
      <c r="KO401" s="26">
        <f>IFERROR(Tableau17[[#This Row],[2017 (L)-T1-DVG]]/Tableau17[[#This Row],[2017 (L)-T1-TOTAL]],"")</f>
        <v>2.6315789473684209E-2</v>
      </c>
      <c r="KP401" s="26">
        <f>IFERROR(Tableau17[[#This Row],[2017 (L)-T1-ECO]]/Tableau17[[#This Row],[2017 (L)-T1-TOTAL]],"")</f>
        <v>4.8872180451127817E-2</v>
      </c>
      <c r="KQ401" s="26">
        <f>IFERROR(Tableau17[[#This Row],[2017 (L)-T1-EXD]]/Tableau17[[#This Row],[2017 (L)-T1-TOTAL]],"")</f>
        <v>0</v>
      </c>
      <c r="KR401" s="26">
        <f>IFERROR(Tableau17[[#This Row],[2017 (L)-T1-EXG]]/Tableau17[[#This Row],[2017 (L)-T1-TOTAL]],"")</f>
        <v>1.1278195488721804E-2</v>
      </c>
      <c r="KS401" s="26">
        <f>IFERROR(Tableau17[[#This Row],[2017 (L)-T1-FI]]/Tableau17[[#This Row],[2017 (L)-T1-TOTAL]],"")</f>
        <v>0.17293233082706766</v>
      </c>
      <c r="KT401" s="26">
        <f>IFERROR(Tableau17[[#This Row],[2017 (L)-T1-FN]]/Tableau17[[#This Row],[2017 (L)-T1-TOTAL]],"")</f>
        <v>0.15037593984962405</v>
      </c>
      <c r="KU401" s="26">
        <f>IFERROR(Tableau17[[#This Row],[2017 (L)-T1-LR]]/Tableau17[[#This Row],[2017 (L)-T1-TOTAL]],"")</f>
        <v>0</v>
      </c>
      <c r="KV401" s="26">
        <f>IFERROR(Tableau17[[#This Row],[2017 (L)-T1-MDM]]/Tableau17[[#This Row],[2017 (L)-T1-TOTAL]],"")</f>
        <v>0</v>
      </c>
      <c r="KW401" s="26">
        <f>IFERROR(Tableau17[[#This Row],[2017 (L)-T1-RDG]]/Tableau17[[#This Row],[2017 (L)-T1-TOTAL]],"")</f>
        <v>0</v>
      </c>
      <c r="KX401" s="26">
        <f>IFERROR(Tableau17[[#This Row],[2017 (L)-T1-REG]]/Tableau17[[#This Row],[2017 (L)-T1-TOTAL]],"")</f>
        <v>0</v>
      </c>
      <c r="KY401" s="26">
        <f>IFERROR(Tableau17[[#This Row],[2017 (L)-T1-REM]]/Tableau17[[#This Row],[2017 (L)-T1-TOTAL]],"")</f>
        <v>0.25563909774436089</v>
      </c>
      <c r="KZ401" s="26">
        <f>IFERROR(Tableau17[[#This Row],[2017 (L)-T1-SOC]]/Tableau17[[#This Row],[2017 (L)-T1-TOTAL]],"")</f>
        <v>9.7744360902255634E-2</v>
      </c>
      <c r="LA401" s="26">
        <f>IFERROR(Tableau17[[#This Row],[2017 (L)-T1-UDI]]/Tableau17[[#This Row],[2017 (L)-T1-TOTAL]],"")</f>
        <v>0.11278195488721804</v>
      </c>
      <c r="LB401" s="26">
        <f>IFERROR(Tableau17[[#This Row],[2017 (L)-T2-FI]]/Tableau17[[#This Row],[2017 (L)-T2-TOTAL]],"")</f>
        <v>0</v>
      </c>
      <c r="LC401" s="26">
        <f>IFERROR(Tableau17[[#This Row],[2017 (L)-T2-FN]]/Tableau17[[#This Row],[2017 (L)-T2-TOTAL]],"")</f>
        <v>0.33179723502304148</v>
      </c>
      <c r="LD401" s="26">
        <f>IFERROR(Tableau17[[#This Row],[2017 (L)-T2-LR]]/Tableau17[[#This Row],[2017 (L)-T2-TOTAL]],"")</f>
        <v>0</v>
      </c>
      <c r="LE401" s="26">
        <f>IFERROR(Tableau17[[#This Row],[2017 (L)-T2-MDM]]/Tableau17[[#This Row],[2017 (L)-T2-TOTAL]],"")</f>
        <v>0</v>
      </c>
      <c r="LF401" s="26">
        <f>IFERROR(Tableau17[[#This Row],[2017 (L)-T2-REM]]/Tableau17[[#This Row],[2017 (L)-T2-TOTAL]],"")</f>
        <v>0.66820276497695852</v>
      </c>
      <c r="LG401" s="26">
        <f>IFERROR(Tableau17[[#This Row],[2017-T1-ARTHAUD Nathalie]]/Tableau17[[#This Row],[2017-T1-TOTAL]],"")</f>
        <v>9.6930533117932146E-3</v>
      </c>
      <c r="LH401" s="26">
        <f>IFERROR(Tableau17[[#This Row],[2017-T1-ASSELINEAU Fran]]/Tableau17[[#This Row],[2017-T1-TOTAL]],"")</f>
        <v>3.2310177705977385E-3</v>
      </c>
      <c r="LI401" s="26">
        <f>IFERROR(Tableau17[[#This Row],[2017-T1-CHEMINADE Jacques]]/Tableau17[[#This Row],[2017-T1-TOTAL]],"")</f>
        <v>1.6155088852988692E-3</v>
      </c>
      <c r="LJ401" s="26">
        <f>IFERROR(Tableau17[[#This Row],[2017-T1-DUPONT-AIGNAN Nicolas]]/Tableau17[[#This Row],[2017-T1-TOTAL]],"")</f>
        <v>3.2310177705977383E-2</v>
      </c>
      <c r="LK401" s="26">
        <f>IFERROR(Tableau17[[#This Row],[2017-T1-FILLON Fran]]/Tableau17[[#This Row],[2017-T1-TOTAL]],"")</f>
        <v>7.9159935379644594E-2</v>
      </c>
      <c r="LL401" s="26">
        <f>IFERROR(Tableau17[[#This Row],[2017-T1-HAMON Beno]]/Tableau17[[#This Row],[2017-T1-TOTAL]],"")</f>
        <v>4.0387722132471729E-2</v>
      </c>
      <c r="LM401" s="26">
        <f>IFERROR(Tableau17[[#This Row],[2017-T1-LASSALLE Jean]]/Tableau17[[#This Row],[2017-T1-TOTAL]],"")</f>
        <v>1.6155088852988692E-3</v>
      </c>
      <c r="LN401" s="26">
        <f>IFERROR(Tableau17[[#This Row],[2017-T1-LE PEN Marine]]/Tableau17[[#This Row],[2017-T1-TOTAL]],"")</f>
        <v>0.17932148626817448</v>
      </c>
      <c r="LO401" s="26">
        <f>IFERROR(Tableau17[[#This Row],[2017-T1-M Jean-Luc]]/Tableau17[[#This Row],[2017-T1-TOTAL]],"")</f>
        <v>0.44588045234248791</v>
      </c>
      <c r="LP401" s="26">
        <f>IFERROR(Tableau17[[#This Row],[2017-T1-MACRON Emmanuel]]/Tableau17[[#This Row],[2017-T1-TOTAL]],"")</f>
        <v>0.19547657512116318</v>
      </c>
      <c r="LQ401" s="26">
        <f>IFERROR(Tableau17[[#This Row],[2017-T1-POUTOU Philippe]]/Tableau17[[#This Row],[2017-T1-TOTAL]],"")</f>
        <v>1.1308562197092083E-2</v>
      </c>
      <c r="LR401" s="26">
        <f>IFERROR(Tableau17[[#This Row],[2017-T2-LE PEN Marine]]/Tableau17[[#This Row],[2017-T2-TOTAL]],"")</f>
        <v>0.25354609929078015</v>
      </c>
      <c r="LS401" s="26">
        <f>IFERROR(Tableau17[[#This Row],[2017-T2-MACRON Emmanuel]]/Tableau17[[#This Row],[2017-T2-TOTAL]],"")</f>
        <v>0.74645390070921991</v>
      </c>
      <c r="LT401" s="26">
        <f>IFERROR(Tableau17[[#This Row],[2019-T1-ALEXANDRE Audric]]/Tableau17[[#This Row],[2019-T1-TOTAL]],"")</f>
        <v>8.8495575221238937E-3</v>
      </c>
      <c r="LU401" s="26">
        <f>IFERROR(Tableau17[[#This Row],[2019-T1-ARTHAUD Nathalie]]/Tableau17[[#This Row],[2019-T1-TOTAL]],"")</f>
        <v>4.4247787610619468E-3</v>
      </c>
      <c r="LV401" s="26">
        <f>IFERROR(Tableau17[[#This Row],[2019-T1-ASSELINEAU François]]/Tableau17[[#This Row],[2019-T1-TOTAL]],"")</f>
        <v>3.9823008849557522E-2</v>
      </c>
      <c r="LW401" s="26">
        <f>IFERROR(Tableau17[[#This Row],[2019-T1-AUBRY Manon]]/Tableau17[[#This Row],[2019-T1-TOTAL]],"")</f>
        <v>0.13716814159292035</v>
      </c>
      <c r="LX401" s="26">
        <f>IFERROR(Tableau17[[#This Row],[2019-T1-AZERGUI Nagib]]/Tableau17[[#This Row],[2019-T1-TOTAL]],"")</f>
        <v>2.6548672566371681E-2</v>
      </c>
      <c r="LY401" s="26">
        <f>IFERROR(Tableau17[[#This Row],[2019-T1-BARDELLA Jordan]]/Tableau17[[#This Row],[2019-T1-TOTAL]],"")</f>
        <v>0.31858407079646017</v>
      </c>
      <c r="LZ401" s="26">
        <f>IFERROR(Tableau17[[#This Row],[2019-T1-BELLAMY François-Xavier]]/Tableau17[[#This Row],[2019-T1-TOTAL]],"")</f>
        <v>4.4247787610619468E-2</v>
      </c>
      <c r="MA401" s="26">
        <f>IFERROR(Tableau17[[#This Row],[2019-T1-BIDOU Olivier]]/Tableau17[[#This Row],[2019-T1-TOTAL]],"")</f>
        <v>4.4247787610619468E-3</v>
      </c>
      <c r="MB401" s="26">
        <f>IFERROR(Tableau17[[#This Row],[2019-T1-BOURG Dominique]]/Tableau17[[#This Row],[2019-T1-TOTAL]],"")</f>
        <v>8.8495575221238937E-3</v>
      </c>
      <c r="MC401" s="26">
        <f>IFERROR(Tableau17[[#This Row],[2019-T1-BROSSAT Ian]]/Tableau17[[#This Row],[2019-T1-TOTAL]],"")</f>
        <v>3.5398230088495575E-2</v>
      </c>
      <c r="MD401" s="26">
        <f>IFERROR(Tableau17[[#This Row],[2019-T1-CAILLAUD Sophie]]/Tableau17[[#This Row],[2019-T1-TOTAL]],"")</f>
        <v>0</v>
      </c>
      <c r="ME401" s="26">
        <f>IFERROR(Tableau17[[#This Row],[2019-T1-CAMUS Renaud]]/Tableau17[[#This Row],[2019-T1-TOTAL]],"")</f>
        <v>0</v>
      </c>
      <c r="MF401" s="26">
        <f>IFERROR(Tableau17[[#This Row],[2019-T1-CHALENÇON Christophe]]/Tableau17[[#This Row],[2019-T1-TOTAL]],"")</f>
        <v>0</v>
      </c>
      <c r="MG401" s="26">
        <f>IFERROR(Tableau17[[#This Row],[2019-T1-CORBET Cathy Denise Ginette]]/Tableau17[[#This Row],[2019-T1-TOTAL]],"")</f>
        <v>0</v>
      </c>
      <c r="MH401" s="26">
        <f>IFERROR(Tableau17[[#This Row],[2019-T1-DE PREVOISIN Robert]]/Tableau17[[#This Row],[2019-T1-TOTAL]],"")</f>
        <v>0</v>
      </c>
      <c r="MI401" s="26">
        <f>IFERROR(Tableau17[[#This Row],[2019-T1-DELFEL Thérèse]]/Tableau17[[#This Row],[2019-T1-TOTAL]],"")</f>
        <v>0</v>
      </c>
      <c r="MJ401" s="26">
        <f>IFERROR(Tableau17[[#This Row],[2019-T1-DIEUMEGARD Pierre]]/Tableau17[[#This Row],[2019-T1-TOTAL]],"")</f>
        <v>0</v>
      </c>
      <c r="MK401" s="26">
        <f>IFERROR(Tableau17[[#This Row],[2019-T1-DUPONT-AIGNAN Nicolas]]/Tableau17[[#This Row],[2019-T1-TOTAL]],"")</f>
        <v>1.7699115044247787E-2</v>
      </c>
      <c r="ML401" s="26">
        <f>IFERROR(Tableau17[[#This Row],[2019-T1-GERNIGON Yves]]/Tableau17[[#This Row],[2019-T1-TOTAL]],"")</f>
        <v>0</v>
      </c>
      <c r="MM401" s="26">
        <f>IFERROR(Tableau17[[#This Row],[2019-T1-GLUCKSMANN Raphaël]]/Tableau17[[#This Row],[2019-T1-TOTAL]],"")</f>
        <v>2.6548672566371681E-2</v>
      </c>
      <c r="MN401" s="26">
        <f>IFERROR(Tableau17[[#This Row],[2019-T1-HAMON Benoît]]/Tableau17[[#This Row],[2019-T1-TOTAL]],"")</f>
        <v>5.3097345132743362E-2</v>
      </c>
      <c r="MO401" s="26">
        <f>IFERROR(Tableau17[[#This Row],[2019-T1-HELGEN Gilles]]/Tableau17[[#This Row],[2019-T1-TOTAL]],"")</f>
        <v>0</v>
      </c>
      <c r="MP401" s="26">
        <f>IFERROR(Tableau17[[#This Row],[2019-T1-JADOT Yannick]]/Tableau17[[#This Row],[2019-T1-TOTAL]],"")</f>
        <v>0.11061946902654868</v>
      </c>
      <c r="MQ401" s="26">
        <f>IFERROR(Tableau17[[#This Row],[2019-T1-LAGARDE Jean-Christophe]]/Tableau17[[#This Row],[2019-T1-TOTAL]],"")</f>
        <v>2.6548672566371681E-2</v>
      </c>
      <c r="MR401" s="26">
        <f>IFERROR(Tableau17[[#This Row],[2019-T1-LALANNE Francis]]/Tableau17[[#This Row],[2019-T1-TOTAL]],"")</f>
        <v>4.4247787610619468E-3</v>
      </c>
      <c r="MS401" s="26">
        <f>IFERROR(Tableau17[[#This Row],[2019-T1-LOISEAU Nathalie]]/Tableau17[[#This Row],[2019-T1-TOTAL]],"")</f>
        <v>0.12389380530973451</v>
      </c>
      <c r="MT401" s="26">
        <f>IFERROR(Tableau17[[#This Row],[2019-T1-MARIE Florie]]/Tableau17[[#This Row],[2019-T1-TOTAL]],"")</f>
        <v>8.8495575221238937E-3</v>
      </c>
      <c r="MU401" s="26">
        <f>IFERROR(Tableau17[[#This Row],[2008-T1-MACROEXTRDROITE]]/Tableau17[[#This Row],[2008-T1-MACROTOTALE]],"")</f>
        <v>9.9800399201596807E-2</v>
      </c>
      <c r="MV401" s="26">
        <f>IFERROR(Tableau17[[#This Row],[2008-T1-MACRODROITE]]/Tableau17[[#This Row],[2008-T1-MACROTOTALE]],"")</f>
        <v>0.32335329341317365</v>
      </c>
      <c r="MW401" s="26">
        <f>IFERROR(Tableau17[[#This Row],[2008-T1-MACROCENTRE]]/Tableau17[[#This Row],[2008-T1-MACROTOTALE]],"")</f>
        <v>0</v>
      </c>
      <c r="MX401" s="26">
        <f>IFERROR(Tableau17[[#This Row],[2008-T1-MACROGAUCHE]]/Tableau17[[#This Row],[2008-T1-MACROTOTALE]],"")</f>
        <v>0.57684630738522957</v>
      </c>
      <c r="MY401" s="26">
        <f>IFERROR(Tableau17[[#This Row],[2008-T1-MACROAUTRE]]/Tableau17[[#This Row],[2008-T1-MACROTOTALE]],"")</f>
        <v>0</v>
      </c>
      <c r="MZ401" s="26" t="str">
        <f>IFERROR(Tableau17[[#This Row],[2008-T2-MACROEXTRDROITE]]/Tableau17[[#This Row],[2008-T2-MACROTOTALE]],"")</f>
        <v/>
      </c>
      <c r="NA401" s="26" t="str">
        <f>IFERROR(Tableau17[[#This Row],[2008-T2-MACRODROITE]]/Tableau17[[#This Row],[2008-T2-MACROTOTALE]],"")</f>
        <v/>
      </c>
      <c r="NB401" s="26" t="str">
        <f>IFERROR(Tableau17[[#This Row],[2008-T2-MACROCENTRE]]/Tableau17[[#This Row],[2008-T2-MACROTOTALE]],"")</f>
        <v/>
      </c>
      <c r="NC401" s="26" t="str">
        <f>IFERROR(Tableau17[[#This Row],[2008-T2-MACROGAUCHE]]/Tableau17[[#This Row],[2008-T2-MACROTOTALE]],"")</f>
        <v/>
      </c>
      <c r="ND401" s="26" t="str">
        <f>IFERROR(Tableau17[[#This Row],[2008-T2-MACROAUTRE]]/Tableau17[[#This Row],[2008-T2-MACROTOTALE]],"")</f>
        <v/>
      </c>
      <c r="NE401" s="26">
        <f>IFERROR(Tableau17[[#This Row],[2014-T1-MACROEXTRDROITE]]/Tableau17[[#This Row],[2014-T1-MACROTOTALE]],"")</f>
        <v>0.24154589371980675</v>
      </c>
      <c r="NF401" s="26">
        <f>IFERROR(Tableau17[[#This Row],[2014-T1-MACRODROITE]]/Tableau17[[#This Row],[2014-T1-MACROTOTALE]],"")</f>
        <v>0.20289855072463769</v>
      </c>
      <c r="NG401" s="26">
        <f>IFERROR(Tableau17[[#This Row],[2014-T1-MACROCENTRE]]/Tableau17[[#This Row],[2014-T1-MACROTOTALE]],"")</f>
        <v>0</v>
      </c>
      <c r="NH401" s="26">
        <f>IFERROR(Tableau17[[#This Row],[2014-T1-MACROGAUCHE]]/Tableau17[[#This Row],[2014-T1-MACROTOTALE]],"")</f>
        <v>0.55555555555555558</v>
      </c>
      <c r="NI401" s="26">
        <f>IFERROR(Tableau17[[#This Row],[2014-T1-MACROAUTRE]]/Tableau17[[#This Row],[2014-T1-MACROTOTALE]],"")</f>
        <v>0</v>
      </c>
      <c r="NJ401" s="26">
        <f>IFERROR(Tableau17[[#This Row],[2014-T2-MACROEXTRDROITE]]/Tableau17[[#This Row],[2014-T2-MACROTOTALE]],"")</f>
        <v>0.25</v>
      </c>
      <c r="NK401" s="26">
        <f>IFERROR(Tableau17[[#This Row],[2014-T2-MACRODROITE]]/Tableau17[[#This Row],[2014-T2-MACROTOTALE]],"")</f>
        <v>0.30296610169491528</v>
      </c>
      <c r="NL401" s="26">
        <f>IFERROR(Tableau17[[#This Row],[2014-T2-MACROCENTRE]]/Tableau17[[#This Row],[2014-T2-MACROTOTALE]],"")</f>
        <v>0</v>
      </c>
      <c r="NM401" s="26">
        <f>IFERROR(Tableau17[[#This Row],[2014-T2-MACROGAUCHE]]/Tableau17[[#This Row],[2014-T2-MACROTOTALE]],"")</f>
        <v>0.44703389830508472</v>
      </c>
      <c r="NN401" s="26">
        <f>IFERROR(Tableau17[[#This Row],[2014-T2-MACROAUTRE]]/Tableau17[[#This Row],[2014-T2-MACROTOTALE]],"")</f>
        <v>0</v>
      </c>
      <c r="NO401" s="26">
        <f>IFERROR( Tableau17[[#This Row],[2015-T1-MACROEXTRDROITE]]/Tableau17[[#This Row],[2015-T1-MACROTOTALE]],"")</f>
        <v>0.34234234234234234</v>
      </c>
      <c r="NP401" s="26">
        <f>IFERROR(Tableau17[[#This Row],[2015-T1-MACRODROITE]]/Tableau17[[#This Row],[2015-T1-MACROTOTALE]],"")</f>
        <v>0.23123123123123124</v>
      </c>
      <c r="NQ401" s="26">
        <f>IFERROR(Tableau17[[#This Row],[2015-T1-MACROCENTRE]]/Tableau17[[#This Row],[2015-T1-MACROTOTALE]],"")</f>
        <v>0</v>
      </c>
      <c r="NR401" s="26">
        <f>IFERROR(Tableau17[[#This Row],[2015-T1-MACROGAUCHE]]/Tableau17[[#This Row],[2015-T1-MACROTOTALE]],"")</f>
        <v>0.42642642642642642</v>
      </c>
      <c r="NS401" s="26">
        <f>IFERROR(Tableau17[[#This Row],[2015-T1-MACROAUTRE]]/Tableau17[[#This Row],[2015-T1-MACROTOTALE]],"")</f>
        <v>0</v>
      </c>
      <c r="NT401" s="26">
        <f>IFERROR(Tableau17[[#This Row],[2015-T2-MACROEXTRDROITE]]/Tableau17[[#This Row],[2015-T2-MACROTOTALE]],"")</f>
        <v>0.38957816377171217</v>
      </c>
      <c r="NU401" s="26">
        <f>IFERROR(Tableau17[[#This Row],[2015-T2-MACRODROITE]]/Tableau17[[#This Row],[2015-T2-MACROTOTALE]],"")</f>
        <v>0</v>
      </c>
      <c r="NV401" s="26">
        <f>IFERROR(Tableau17[[#This Row],[2015-T2-MACROCENTRE]]/Tableau17[[#This Row],[2015-T2-MACROTOTALE]],"")</f>
        <v>0</v>
      </c>
      <c r="NW401" s="26">
        <f>IFERROR(Tableau17[[#This Row],[2015-T2-MACROGAUCHE]]/Tableau17[[#This Row],[2015-T2-MACROTOTALE]],"")</f>
        <v>0.61042183622828783</v>
      </c>
      <c r="NX401" s="26">
        <f>IFERROR(Tableau17[[#This Row],[2015-T2-MACROAUTRE]]/Tableau17[[#This Row],[2015-T2-MACROTOTALE]],"")</f>
        <v>0</v>
      </c>
      <c r="NY401" s="26">
        <f>IFERROR(Tableau17[[#This Row],[2017-T1-MACROEXTRDROITE]]/Tableau17[[#This Row],[2017-T1-MACROTOTALE]],"")</f>
        <v>0.21647819063004847</v>
      </c>
      <c r="NZ401" s="26">
        <f>IFERROR(Tableau17[[#This Row],[2017-T1-MACRODROITE]]/Tableau17[[#This Row],[2017-T1-MACROTOTALE]],"")</f>
        <v>7.9159935379644594E-2</v>
      </c>
      <c r="OA401" s="26">
        <f>IFERROR(Tableau17[[#This Row],[2017-T1-MACROCENTRE]]/Tableau17[[#This Row],[2017-T1-MACROTOTALE]],"")</f>
        <v>0.19547657512116318</v>
      </c>
      <c r="OB401" s="26">
        <f>IFERROR(Tableau17[[#This Row],[2017-T1-MACROGAUCHE]]/Tableau17[[#This Row],[2017-T1-MACROTOTALE]],"")</f>
        <v>0.50726978998384487</v>
      </c>
      <c r="OC401" s="26">
        <f>IFERROR(Tableau17[[#This Row],[2017-T1-MACROAUTRE]]/Tableau17[[#This Row],[2017-T1-MACROTOTALE]],"")</f>
        <v>1.6155088852988692E-3</v>
      </c>
      <c r="OD401" s="26">
        <f>IFERROR(Tableau17[[#This Row],[2017-T2-MACROEXTRDROITE]]/Tableau17[[#This Row],[2017-T2-MACROTOTALE]],"")</f>
        <v>0.25354609929078015</v>
      </c>
      <c r="OE401" s="26">
        <f>IFERROR(Tableau17[[#This Row],[2017-T2-MACRODROITE]]/Tableau17[[#This Row],[2017-T2-MACROTOTALE]],"")</f>
        <v>0</v>
      </c>
      <c r="OF401" s="26">
        <f>IFERROR(Tableau17[[#This Row],[2017-T2-MACROCENTRE]]/Tableau17[[#This Row],[2017-T2-MACROTOTALE]],"")</f>
        <v>0.74645390070921991</v>
      </c>
      <c r="OG401" s="26">
        <f>IFERROR(Tableau17[[#This Row],[2017-T2-MACROGAUCHE]]/Tableau17[[#This Row],[2017-T2-MACROTOTALE]],"")</f>
        <v>0</v>
      </c>
      <c r="OH401" s="26">
        <f>IFERROR(Tableau17[[#This Row],[2017-T2-MACROAUTRE]]/Tableau17[[#This Row],[2017-T2-MACROTOTALE]],"")</f>
        <v>0</v>
      </c>
      <c r="OI401" s="26">
        <f>IFERROR(Tableau17[[#This Row],[2019-T1-MACROEXTRDROITE]]/Tableau17[[#This Row],[2019-T1-MACROTOTALE]],"")</f>
        <v>0.37768240343347642</v>
      </c>
      <c r="OJ401" s="26">
        <f>IFERROR(Tableau17[[#This Row],[2019-T1-MACRODROITE]]/Tableau17[[#This Row],[2019-T1-MACROTOTALE]],"")</f>
        <v>6.8669527896995708E-2</v>
      </c>
      <c r="OK401" s="26">
        <f>IFERROR(Tableau17[[#This Row],[2019-T1-MACROCENTRE]]/Tableau17[[#This Row],[2019-T1-MACROTOTALE]],"")</f>
        <v>0.12017167381974249</v>
      </c>
      <c r="OL401" s="26">
        <f>IFERROR(Tableau17[[#This Row],[2019-T1-MACROGAUCHE]]/Tableau17[[#This Row],[2019-T1-MACROTOTALE]],"")</f>
        <v>0.35622317596566522</v>
      </c>
      <c r="OM401" s="26">
        <f>IFERROR(Tableau17[[#This Row],[2019-T1-MACROAUTRE]]/Tableau17[[#This Row],[2019-T1-MACROTOTALE]],"")</f>
        <v>7.7253218884120178E-2</v>
      </c>
      <c r="ON401" s="26">
        <f>IFERROR(Tableau17[[#This Row],[2020-T1-MACROEXTRDROITE]]/Tableau17[[#This Row],[2020-T1-MACROTOTALE]],"")</f>
        <v>0.19289340101522842</v>
      </c>
      <c r="OO401" s="26">
        <f>IFERROR(Tableau17[[#This Row],[2020-T1-MACRODROITE]]/Tableau17[[#This Row],[2020-T1-MACROTOTALE]],"")</f>
        <v>0.26903553299492383</v>
      </c>
      <c r="OP401" s="26">
        <f>IFERROR(Tableau17[[#This Row],[2020-T1-MACROCENTRE]]/Tableau17[[#This Row],[2020-T1-MACROTOTALE]],"")</f>
        <v>0.1065989847715736</v>
      </c>
      <c r="OQ401" s="26">
        <f>IFERROR(Tableau17[[#This Row],[2020-T1-MACROGAUCHE]]/Tableau17[[#This Row],[2020-T1-MACROTOTALE]],"")</f>
        <v>0.43147208121827413</v>
      </c>
      <c r="OR401" s="26">
        <f>IFERROR(Tableau17[[#This Row],[2020-T1-MACROAUTRE]]/Tableau17[[#This Row],[2020-T1-MACROTOTALE]],"")</f>
        <v>0</v>
      </c>
      <c r="OS401" s="26">
        <f>IFERROR(Tableau17[[#This Row],[2017 (L)-T1-MACROEXTRDROITE]]/Tableau17[[#This Row],[2017 (L)-T1-MACROTOTALE]],"")</f>
        <v>0.18421052631578946</v>
      </c>
      <c r="OT401" s="26">
        <f>IFERROR(Tableau17[[#This Row],[2017 (L)-T1-MACRODROITE]]/Tableau17[[#This Row],[2017 (L)-T1-MACROTOTALE]],"")</f>
        <v>0.11278195488721804</v>
      </c>
      <c r="OU401" s="26">
        <f>IFERROR(Tableau17[[#This Row],[2017 (L)-T1-MACROCENTRE]]/Tableau17[[#This Row],[2017 (L)-T1-MACROTOTALE]],"")</f>
        <v>0.25563909774436089</v>
      </c>
      <c r="OV401" s="26">
        <f>IFERROR(Tableau17[[#This Row],[2017 (L)-T1-MACROGAUCHE]]/Tableau17[[#This Row],[2017 (L)-T1-MACROTOTALE]],"")</f>
        <v>0.42481203007518797</v>
      </c>
      <c r="OW401" s="26">
        <f>IFERROR(Tableau17[[#This Row],[2017 (L)-T1-MACROAUTRE]]/Tableau17[[#This Row],[2017 (L)-T1-MACROTOTALE]],"")</f>
        <v>2.2556390977443608E-2</v>
      </c>
      <c r="OX401" s="26">
        <f>IFERROR(Tableau17[[#This Row],[2017 (L)-T2-MACROEXTRDROITE]]/Tableau17[[#This Row],[2017 (L)-T2-MACROTOTALE]],"")</f>
        <v>0.33179723502304148</v>
      </c>
      <c r="OY401" s="26">
        <f>IFERROR(Tableau17[[#This Row],[2017 (L)-T2-MACRODROITE]]/Tableau17[[#This Row],[2017 (L)-T2-MACROTOTALE]],"")</f>
        <v>0</v>
      </c>
      <c r="OZ401" s="26">
        <f>IFERROR(Tableau17[[#This Row],[2017 (L)-T2-MACROCENTRE]]/Tableau17[[#This Row],[2017 (L)-T2-MACROTOTALE]],"")</f>
        <v>0.66820276497695852</v>
      </c>
      <c r="PA401" s="26">
        <f>IFERROR(Tableau17[[#This Row],[2017 (L)-T2-MACROGAUCHE]]/Tableau17[[#This Row],[2017 (L)-T2-MACROTOTALE]],"")</f>
        <v>0</v>
      </c>
      <c r="PB401" s="26">
        <f>IFERROR(Tableau17[[#This Row],[2017 (L)-T2-MACROAUTRE]]/Tableau17[[#This Row],[2017 (L)-T2-MACROTOTALE]],"")</f>
        <v>0</v>
      </c>
      <c r="PC401" s="26">
        <f>IFERROR(Tableau17[[#This Row],[2008_T1_PROCUS]]/Tableau17[[#This Row],[2008_T1_INSCRITS]],0)</f>
        <v>2.8275212064090482E-3</v>
      </c>
      <c r="PD401" s="26">
        <f>IFERROR(Tableau17[[#This Row],[2008_T2_PROCUS]]/Tableau17[[#This Row],[2008_T2_INSCRITS]],0)</f>
        <v>0</v>
      </c>
      <c r="PE401" s="26">
        <f>Tableau17[[#This Row],[2014_T1_PROCUS]]/Tableau17[[#This Row],[2014_T1_INSCRITS]]</f>
        <v>3.7558685446009389E-3</v>
      </c>
      <c r="PF401" s="26">
        <f>IFERROR(Tableau17[[#This Row],[2014_T2_PROCUS]]/Tableau17[[#This Row],[2014_T2_INSCRITS]],0)</f>
        <v>1.1267605633802818E-2</v>
      </c>
    </row>
    <row r="402" spans="1:422" hidden="1" x14ac:dyDescent="0.2">
      <c r="A402" s="1">
        <v>7</v>
      </c>
      <c r="B402" s="1" t="s">
        <v>487</v>
      </c>
      <c r="C402" s="1" t="s">
        <v>488</v>
      </c>
      <c r="D402" s="1" t="s">
        <v>488</v>
      </c>
      <c r="E402" s="1">
        <v>1360</v>
      </c>
      <c r="F402" s="1">
        <v>5.4493179999999999</v>
      </c>
      <c r="G402" s="1">
        <v>43.320385000000002</v>
      </c>
      <c r="H402" s="3">
        <v>816</v>
      </c>
      <c r="I402" s="3">
        <v>177</v>
      </c>
      <c r="J402" s="1">
        <v>7</v>
      </c>
      <c r="L402" s="1">
        <v>23</v>
      </c>
      <c r="M402" s="1">
        <v>23</v>
      </c>
      <c r="O402" s="1">
        <v>2</v>
      </c>
      <c r="P402" s="1">
        <v>42</v>
      </c>
      <c r="Q402" s="1">
        <v>9</v>
      </c>
      <c r="R402" s="1">
        <v>61</v>
      </c>
      <c r="S402" s="1">
        <v>34</v>
      </c>
      <c r="T402" s="1">
        <v>15</v>
      </c>
      <c r="U402" s="1">
        <v>216</v>
      </c>
      <c r="V402" s="1">
        <v>805</v>
      </c>
      <c r="W402" s="1">
        <v>406</v>
      </c>
      <c r="X402" s="1">
        <v>3</v>
      </c>
      <c r="Y402" s="2">
        <v>0.50434783000000005</v>
      </c>
      <c r="Z402" s="1">
        <v>804</v>
      </c>
      <c r="AA402" s="1">
        <v>463</v>
      </c>
      <c r="AB402" s="1">
        <v>4</v>
      </c>
      <c r="AC402" s="2">
        <v>0.57587065000000004</v>
      </c>
      <c r="AD402" s="1">
        <v>816</v>
      </c>
      <c r="AE402" s="1">
        <v>234</v>
      </c>
      <c r="AF402" s="2">
        <v>0.28676470999999998</v>
      </c>
      <c r="AG402" s="1">
        <f t="shared" si="6"/>
        <v>177</v>
      </c>
      <c r="AH402" s="1">
        <v>828</v>
      </c>
      <c r="AI402" s="1">
        <v>467</v>
      </c>
      <c r="AJ402" s="1">
        <v>4</v>
      </c>
      <c r="AK402" s="2">
        <v>0.56400965999999997</v>
      </c>
      <c r="AL402" s="1">
        <v>828</v>
      </c>
      <c r="AM402" s="1">
        <v>530</v>
      </c>
      <c r="AN402" s="1">
        <v>10</v>
      </c>
      <c r="AO402" s="2">
        <v>0.64009662000000001</v>
      </c>
      <c r="AP402" s="1">
        <v>791</v>
      </c>
      <c r="AQ402" s="1">
        <v>358</v>
      </c>
      <c r="AR402" s="2">
        <v>0.45259166000000001</v>
      </c>
      <c r="AS402" s="1">
        <v>791</v>
      </c>
      <c r="AT402" s="1">
        <v>396</v>
      </c>
      <c r="AU402" s="2">
        <v>0.50063210999999996</v>
      </c>
      <c r="AV402" s="1">
        <v>826</v>
      </c>
      <c r="AW402" s="1">
        <v>356</v>
      </c>
      <c r="AX402" s="2">
        <v>0.43099273999999999</v>
      </c>
      <c r="AY402" s="1">
        <v>826</v>
      </c>
      <c r="AZ402" s="1">
        <v>286</v>
      </c>
      <c r="BA402" s="2">
        <v>0.34624696999999999</v>
      </c>
      <c r="BB402" s="1">
        <v>825</v>
      </c>
      <c r="BC402" s="1">
        <v>611</v>
      </c>
      <c r="BD402" s="2">
        <v>0.74060605999999995</v>
      </c>
      <c r="BE402" s="1">
        <v>824</v>
      </c>
      <c r="BF402" s="1">
        <v>595</v>
      </c>
      <c r="BG402" s="2">
        <v>0.72208737999999995</v>
      </c>
      <c r="BH402" s="1">
        <v>820</v>
      </c>
      <c r="BI402" s="1">
        <v>342</v>
      </c>
      <c r="BJ402" s="2">
        <v>0.41707316999999999</v>
      </c>
      <c r="BK402" s="1">
        <v>22</v>
      </c>
      <c r="BL402" s="1">
        <v>9</v>
      </c>
      <c r="BN402" s="1">
        <v>15</v>
      </c>
      <c r="BO402" s="1">
        <v>52</v>
      </c>
      <c r="BP402" s="1">
        <v>139</v>
      </c>
      <c r="BQ402" s="1">
        <v>218</v>
      </c>
      <c r="BR402" s="1">
        <v>455</v>
      </c>
      <c r="BS402" s="1">
        <v>49</v>
      </c>
      <c r="BU402" s="1">
        <v>184</v>
      </c>
      <c r="BV402" s="1">
        <v>286</v>
      </c>
      <c r="BW402" s="1">
        <v>519</v>
      </c>
      <c r="BZ402" s="1">
        <v>40</v>
      </c>
      <c r="CA402" s="1">
        <v>7</v>
      </c>
      <c r="CB402" s="1">
        <v>29</v>
      </c>
      <c r="CC402" s="1">
        <v>126</v>
      </c>
      <c r="CD402" s="1">
        <v>118</v>
      </c>
      <c r="CE402" s="1">
        <v>74</v>
      </c>
      <c r="CF402" s="1">
        <v>394</v>
      </c>
      <c r="CG402" s="1">
        <v>158</v>
      </c>
      <c r="CH402" s="1">
        <v>159</v>
      </c>
      <c r="CI402" s="1">
        <v>125</v>
      </c>
      <c r="CJ402" s="1">
        <v>442</v>
      </c>
      <c r="CL402" s="1">
        <v>6</v>
      </c>
      <c r="CN402" s="1">
        <v>7</v>
      </c>
      <c r="CO402" s="1">
        <v>21</v>
      </c>
      <c r="CP402" s="1">
        <v>132</v>
      </c>
      <c r="CS402" s="1">
        <v>114</v>
      </c>
      <c r="CT402" s="1">
        <v>57</v>
      </c>
      <c r="CV402" s="1">
        <v>7</v>
      </c>
      <c r="CW402" s="1">
        <v>344</v>
      </c>
      <c r="CY402" s="1">
        <v>127</v>
      </c>
      <c r="CZ402" s="1">
        <v>244</v>
      </c>
      <c r="DC402" s="1">
        <v>371</v>
      </c>
      <c r="DE402" s="1">
        <v>8</v>
      </c>
      <c r="DF402" s="1">
        <v>8</v>
      </c>
      <c r="DH402" s="1">
        <v>3</v>
      </c>
      <c r="DI402" s="1">
        <v>16</v>
      </c>
      <c r="DJ402" s="1">
        <v>3</v>
      </c>
      <c r="DK402" s="1">
        <v>4</v>
      </c>
      <c r="DL402" s="1">
        <v>70</v>
      </c>
      <c r="DM402" s="1">
        <v>106</v>
      </c>
      <c r="DN402" s="1">
        <v>38</v>
      </c>
      <c r="DQ402" s="1">
        <v>2</v>
      </c>
      <c r="DR402" s="1">
        <v>81</v>
      </c>
      <c r="DS402" s="1">
        <v>12</v>
      </c>
      <c r="DU402" s="1">
        <v>351</v>
      </c>
      <c r="DW402" s="1">
        <v>121</v>
      </c>
      <c r="DZ402" s="1">
        <v>141</v>
      </c>
      <c r="EA402" s="1">
        <v>262</v>
      </c>
      <c r="EB402" s="1">
        <v>2</v>
      </c>
      <c r="EC402" s="1">
        <v>4</v>
      </c>
      <c r="ED402" s="1">
        <v>1</v>
      </c>
      <c r="EE402" s="1">
        <v>31</v>
      </c>
      <c r="EF402" s="1">
        <v>64</v>
      </c>
      <c r="EG402" s="1">
        <v>25</v>
      </c>
      <c r="EH402" s="1">
        <v>5</v>
      </c>
      <c r="EI402" s="1">
        <v>211</v>
      </c>
      <c r="EJ402" s="1">
        <v>150</v>
      </c>
      <c r="EK402" s="1">
        <v>104</v>
      </c>
      <c r="EL402" s="1">
        <v>2</v>
      </c>
      <c r="EM402" s="1">
        <v>599</v>
      </c>
      <c r="EN402" s="1">
        <v>255</v>
      </c>
      <c r="EO402" s="1">
        <v>273</v>
      </c>
      <c r="EP402" s="1">
        <v>528</v>
      </c>
      <c r="EQ402" s="1">
        <v>0</v>
      </c>
      <c r="ER402" s="1">
        <v>1</v>
      </c>
      <c r="ES402" s="1">
        <v>10</v>
      </c>
      <c r="ET402" s="1">
        <v>26</v>
      </c>
      <c r="EU402" s="1">
        <v>9</v>
      </c>
      <c r="EV402" s="1">
        <v>122</v>
      </c>
      <c r="EW402" s="1">
        <v>18</v>
      </c>
      <c r="EX402" s="1">
        <v>1</v>
      </c>
      <c r="EY402" s="1">
        <v>4</v>
      </c>
      <c r="EZ402" s="1">
        <v>5</v>
      </c>
      <c r="FA402" s="1">
        <v>0</v>
      </c>
      <c r="FB402" s="1">
        <v>0</v>
      </c>
      <c r="FC402" s="1">
        <v>0</v>
      </c>
      <c r="FD402" s="1">
        <v>0</v>
      </c>
      <c r="FE402" s="1">
        <v>0</v>
      </c>
      <c r="FF402" s="1">
        <v>0</v>
      </c>
      <c r="FG402" s="1">
        <v>2</v>
      </c>
      <c r="FH402" s="1">
        <v>16</v>
      </c>
      <c r="FI402" s="1">
        <v>0</v>
      </c>
      <c r="FJ402" s="1">
        <v>17</v>
      </c>
      <c r="FK402" s="1">
        <v>8</v>
      </c>
      <c r="FL402" s="1">
        <v>0</v>
      </c>
      <c r="FM402" s="1">
        <v>28</v>
      </c>
      <c r="FN402" s="1">
        <v>5</v>
      </c>
      <c r="FO402" s="1">
        <v>4</v>
      </c>
      <c r="FP402" s="1">
        <v>52</v>
      </c>
      <c r="FQ402" s="1">
        <v>0</v>
      </c>
      <c r="FR402" s="1">
        <f>SUM(Tableau17[[#This Row],[2019-T1-ALEXANDRE Audric]:[2019-T1-MARIE Florie]])</f>
        <v>328</v>
      </c>
      <c r="FS402" s="1">
        <v>52</v>
      </c>
      <c r="FT402" s="1">
        <v>170</v>
      </c>
      <c r="FU402" s="1">
        <v>0</v>
      </c>
      <c r="FV402" s="1">
        <v>233</v>
      </c>
      <c r="FW402" s="1">
        <v>0</v>
      </c>
      <c r="FX402" s="1">
        <v>455</v>
      </c>
      <c r="FY402" s="1">
        <v>49</v>
      </c>
      <c r="FZ402" s="1">
        <v>184</v>
      </c>
      <c r="GA402" s="1">
        <v>0</v>
      </c>
      <c r="GB402" s="1">
        <v>286</v>
      </c>
      <c r="GC402" s="1">
        <v>0</v>
      </c>
      <c r="GD402" s="1">
        <v>519</v>
      </c>
      <c r="GE402" s="1">
        <v>126</v>
      </c>
      <c r="GF402" s="1">
        <v>118</v>
      </c>
      <c r="GG402" s="1">
        <v>0</v>
      </c>
      <c r="GH402" s="1">
        <v>150</v>
      </c>
      <c r="GI402" s="1">
        <v>0</v>
      </c>
      <c r="GJ402" s="1">
        <v>394</v>
      </c>
      <c r="GK402" s="1">
        <v>158</v>
      </c>
      <c r="GL402" s="1">
        <v>159</v>
      </c>
      <c r="GM402" s="1">
        <v>0</v>
      </c>
      <c r="GN402" s="1">
        <v>125</v>
      </c>
      <c r="GO402" s="1">
        <v>0</v>
      </c>
      <c r="GP402" s="1">
        <v>442</v>
      </c>
      <c r="GQ402" s="1">
        <v>138</v>
      </c>
      <c r="GR402" s="1">
        <v>57</v>
      </c>
      <c r="GS402" s="1">
        <v>0</v>
      </c>
      <c r="GT402" s="1">
        <v>149</v>
      </c>
      <c r="GU402" s="1">
        <v>0</v>
      </c>
      <c r="GV402" s="1">
        <v>344</v>
      </c>
      <c r="GW402" s="1">
        <v>127</v>
      </c>
      <c r="GX402" s="1">
        <v>0</v>
      </c>
      <c r="GY402" s="1">
        <v>0</v>
      </c>
      <c r="GZ402" s="1">
        <v>244</v>
      </c>
      <c r="HA402" s="1">
        <v>0</v>
      </c>
      <c r="HB402" s="1">
        <v>371</v>
      </c>
      <c r="HC402" s="1">
        <v>247</v>
      </c>
      <c r="HD402" s="1">
        <v>64</v>
      </c>
      <c r="HE402" s="1">
        <v>104</v>
      </c>
      <c r="HF402" s="1">
        <v>179</v>
      </c>
      <c r="HG402" s="1">
        <v>5</v>
      </c>
      <c r="HH402" s="1">
        <v>599</v>
      </c>
      <c r="HI402" s="1">
        <v>255</v>
      </c>
      <c r="HJ402" s="1">
        <v>0</v>
      </c>
      <c r="HK402" s="1">
        <v>273</v>
      </c>
      <c r="HL402" s="1">
        <v>0</v>
      </c>
      <c r="HM402" s="1">
        <v>0</v>
      </c>
      <c r="HN402" s="1">
        <v>528</v>
      </c>
      <c r="HO402" s="1">
        <v>149</v>
      </c>
      <c r="HP402" s="1">
        <v>23</v>
      </c>
      <c r="HQ402" s="1">
        <v>52</v>
      </c>
      <c r="HR402" s="1">
        <v>85</v>
      </c>
      <c r="HS402" s="1">
        <v>26</v>
      </c>
      <c r="HT402" s="1">
        <v>335</v>
      </c>
      <c r="HU402" s="1">
        <v>61</v>
      </c>
      <c r="HV402" s="1">
        <v>65</v>
      </c>
      <c r="HW402" s="1">
        <v>16</v>
      </c>
      <c r="HX402" s="1">
        <v>74</v>
      </c>
      <c r="HY402" s="1">
        <v>0</v>
      </c>
      <c r="HZ402" s="1">
        <v>216</v>
      </c>
      <c r="IA402" s="1">
        <v>117</v>
      </c>
      <c r="IB402" s="1">
        <v>38</v>
      </c>
      <c r="IC402" s="1">
        <v>81</v>
      </c>
      <c r="ID402" s="1">
        <v>105</v>
      </c>
      <c r="IE402" s="1">
        <v>10</v>
      </c>
      <c r="IF402" s="1">
        <v>351</v>
      </c>
      <c r="IG402" s="1">
        <v>121</v>
      </c>
      <c r="IH402" s="1">
        <v>0</v>
      </c>
      <c r="II402" s="1">
        <v>141</v>
      </c>
      <c r="IJ402" s="1">
        <v>0</v>
      </c>
      <c r="IK402" s="1">
        <v>0</v>
      </c>
      <c r="IL402" s="1">
        <v>262</v>
      </c>
      <c r="IM402" s="26">
        <f>IFERROR(Tableau17[[#This Row],[LDIV]]/Tableau17[[#This Row],[Total général]],"")</f>
        <v>3.2407407407407406E-2</v>
      </c>
      <c r="IN402" s="26">
        <f>IFERROR(Tableau17[[#This Row],[LDVC]]/Tableau17[[#This Row],[Total général]],"")</f>
        <v>0</v>
      </c>
      <c r="IO402" s="26">
        <f>IFERROR(Tableau17[[#This Row],[LDVD]]/Tableau17[[#This Row],[Total général]],"")</f>
        <v>0.10648148148148148</v>
      </c>
      <c r="IP402" s="26">
        <f>IFERROR(Tableau17[[#This Row],[LDVG]]/Tableau17[[#This Row],[Total général]],"")</f>
        <v>0.10648148148148148</v>
      </c>
      <c r="IQ402" s="26">
        <f>IFERROR(Tableau17[[#This Row],[LEXD]]/Tableau17[[#This Row],[Total général]],"")</f>
        <v>0</v>
      </c>
      <c r="IR402" s="26">
        <f>IFERROR(Tableau17[[#This Row],[LEXG]]/Tableau17[[#This Row],[Total général]],"")</f>
        <v>9.2592592592592587E-3</v>
      </c>
      <c r="IS402" s="26">
        <f>IFERROR(Tableau17[[#This Row],[LLR]]/Tableau17[[#This Row],[Total général]],"")</f>
        <v>0.19444444444444445</v>
      </c>
      <c r="IT402" s="26">
        <f>IFERROR(Tableau17[[#This Row],[LREM]]/Tableau17[[#This Row],[Total général]],"")</f>
        <v>4.1666666666666664E-2</v>
      </c>
      <c r="IU402" s="26">
        <f>IFERROR(Tableau17[[#This Row],[LRN]]/Tableau17[[#This Row],[Total général]],"")</f>
        <v>0.28240740740740738</v>
      </c>
      <c r="IV402" s="26">
        <f>IFERROR(Tableau17[[#This Row],[LUG]]/Tableau17[[#This Row],[Total général]],"")</f>
        <v>0.15740740740740741</v>
      </c>
      <c r="IW402" s="26">
        <f>IFERROR(Tableau17[[#This Row],[LVEC]]/Tableau17[[#This Row],[Total général]],"")</f>
        <v>6.9444444444444448E-2</v>
      </c>
      <c r="IX402" s="26">
        <f>IFERROR(Tableau17[[#This Row],[2008-T1-LCMD]]/Tableau17[[#This Row],[2008-T1-TOTAL]],"")</f>
        <v>4.8351648351648353E-2</v>
      </c>
      <c r="IY402" s="26">
        <f>IFERROR(Tableau17[[#This Row],[2008-T1-LDVD]]/Tableau17[[#This Row],[2008-T1-TOTAL]],"")</f>
        <v>1.9780219780219779E-2</v>
      </c>
      <c r="IZ402" s="26">
        <f>IFERROR(Tableau17[[#This Row],[2008-T1-LEXD]]/Tableau17[[#This Row],[2008-T1-TOTAL]],"")</f>
        <v>0</v>
      </c>
      <c r="JA402" s="26">
        <f>IFERROR(Tableau17[[#This Row],[2008-T1-LEXG]]/Tableau17[[#This Row],[2008-T1-TOTAL]],"")</f>
        <v>3.2967032967032968E-2</v>
      </c>
      <c r="JB402" s="26">
        <f>IFERROR(Tableau17[[#This Row],[2008-T1-LFN]]/Tableau17[[#This Row],[2008-T1-TOTAL]],"")</f>
        <v>0.11428571428571428</v>
      </c>
      <c r="JC402" s="26">
        <f>IFERROR(Tableau17[[#This Row],[2008-T1-LMAJ]]/Tableau17[[#This Row],[2008-T1-TOTAL]],"")</f>
        <v>0.30549450549450552</v>
      </c>
      <c r="JD402" s="26">
        <f>IFERROR(Tableau17[[#This Row],[2008-T1-LUG]]/Tableau17[[#This Row],[2008-T1-TOTAL]],"")</f>
        <v>0.47912087912087914</v>
      </c>
      <c r="JE402" s="26">
        <f>IFERROR(Tableau17[[#This Row],[2008-T2-LFN]]/Tableau17[[#This Row],[2008-T2-TOTAL]],"")</f>
        <v>9.4412331406551059E-2</v>
      </c>
      <c r="JF402" s="26">
        <f>IFERROR(Tableau17[[#This Row],[2008-T2-LGC]]/Tableau17[[#This Row],[2008-T2-TOTAL]],"")</f>
        <v>0</v>
      </c>
      <c r="JG402" s="26">
        <f>IFERROR(Tableau17[[#This Row],[2008-T2-LMAJ]]/Tableau17[[#This Row],[2008-T2-TOTAL]],"")</f>
        <v>0.35452793834296725</v>
      </c>
      <c r="JH402" s="26">
        <f>IFERROR(Tableau17[[#This Row],[2008-T2-LUG]]/Tableau17[[#This Row],[2008-T2-TOTAL]],"")</f>
        <v>0.55105973025048172</v>
      </c>
      <c r="JI402" s="26">
        <f>IFERROR(Tableau17[[#This Row],[2014-T1-LDIV]]/Tableau17[[#This Row],[2014-T1-TOTAL]],"")</f>
        <v>0</v>
      </c>
      <c r="JJ402" s="26">
        <f>IFERROR(Tableau17[[#This Row],[2014-T1-LDVD]]/Tableau17[[#This Row],[2014-T1-TOTAL]],"")</f>
        <v>0</v>
      </c>
      <c r="JK402" s="26">
        <f>IFERROR(Tableau17[[#This Row],[2014-T1-LDVG]]/Tableau17[[#This Row],[2014-T1-TOTAL]],"")</f>
        <v>0.10152284263959391</v>
      </c>
      <c r="JL402" s="26">
        <f>IFERROR(Tableau17[[#This Row],[2014-T1-LEXG]]/Tableau17[[#This Row],[2014-T1-TOTAL]],"")</f>
        <v>1.7766497461928935E-2</v>
      </c>
      <c r="JM402" s="26">
        <f>IFERROR(Tableau17[[#This Row],[2014-T1-LFG]]/Tableau17[[#This Row],[2014-T1-TOTAL]],"")</f>
        <v>7.3604060913705582E-2</v>
      </c>
      <c r="JN402" s="26">
        <f>IFERROR(Tableau17[[#This Row],[2014-T1-LFN]]/Tableau17[[#This Row],[2014-T1-TOTAL]],"")</f>
        <v>0.31979695431472083</v>
      </c>
      <c r="JO402" s="26">
        <f>IFERROR(Tableau17[[#This Row],[2014-T1-LUD]]/Tableau17[[#This Row],[2014-T1-TOTAL]],"")</f>
        <v>0.29949238578680204</v>
      </c>
      <c r="JP402" s="26">
        <f>IFERROR(Tableau17[[#This Row],[2014-T1-LUG]]/Tableau17[[#This Row],[2014-T1-TOTAL]],"")</f>
        <v>0.18781725888324874</v>
      </c>
      <c r="JQ402" s="26">
        <f>IFERROR(Tableau17[[#This Row],[2014-T2-LFN]]/Tableau17[[#This Row],[2014-T2-TOTAL]],"")</f>
        <v>0.3574660633484163</v>
      </c>
      <c r="JR402" s="26">
        <f>IFERROR(Tableau17[[#This Row],[2014-T2-LUD]]/Tableau17[[#This Row],[2014-T2-TOTAL]],"")</f>
        <v>0.35972850678733032</v>
      </c>
      <c r="JS402" s="26">
        <f>IFERROR(Tableau17[[#This Row],[2014-T2-LUG]]/Tableau17[[#This Row],[2014-T2-TOTAL]],"")</f>
        <v>0.28280542986425339</v>
      </c>
      <c r="JT402" s="26">
        <f>IFERROR(Tableau17[[#This Row],[2015-T1-BC-DIV]]/Tableau17[[#This Row],[2015-T1-TOTAL]],"")</f>
        <v>0</v>
      </c>
      <c r="JU402" s="26">
        <f>IFERROR(Tableau17[[#This Row],[2015-T1-BC-DLF]]/Tableau17[[#This Row],[2015-T1-TOTAL]],"")</f>
        <v>1.7441860465116279E-2</v>
      </c>
      <c r="JV402" s="26">
        <f>IFERROR(Tableau17[[#This Row],[2015-T1-BC-DVD]]/Tableau17[[#This Row],[2015-T1-TOTAL]],"")</f>
        <v>0</v>
      </c>
      <c r="JW402" s="26">
        <f>IFERROR(Tableau17[[#This Row],[2015-T1-BC-DVG]]/Tableau17[[#This Row],[2015-T1-TOTAL]],"")</f>
        <v>2.0348837209302327E-2</v>
      </c>
      <c r="JX402" s="26">
        <f>IFERROR(Tableau17[[#This Row],[2015-T1-BC-FG]]/Tableau17[[#This Row],[2015-T1-TOTAL]],"")</f>
        <v>6.1046511627906974E-2</v>
      </c>
      <c r="JY402" s="26">
        <f>IFERROR(Tableau17[[#This Row],[2015-T1-BC-FN]]/Tableau17[[#This Row],[2015-T1-TOTAL]],"")</f>
        <v>0.38372093023255816</v>
      </c>
      <c r="JZ402" s="26">
        <f>IFERROR(Tableau17[[#This Row],[2015-T1-BC-MDM]]/Tableau17[[#This Row],[2015-T1-TOTAL]],"")</f>
        <v>0</v>
      </c>
      <c r="KA402" s="26">
        <f>IFERROR(Tableau17[[#This Row],[2015-T1-BC-RDG]]/Tableau17[[#This Row],[2015-T1-TOTAL]],"")</f>
        <v>0</v>
      </c>
      <c r="KB402" s="26">
        <f>IFERROR(Tableau17[[#This Row],[2015-T1-BC-SOC]]/Tableau17[[#This Row],[2015-T1-TOTAL]],"")</f>
        <v>0.33139534883720928</v>
      </c>
      <c r="KC402" s="26">
        <f>IFERROR(Tableau17[[#This Row],[2015-T1-BC-UD]]/Tableau17[[#This Row],[2015-T1-TOTAL]],"")</f>
        <v>0.16569767441860464</v>
      </c>
      <c r="KD402" s="26">
        <f>IFERROR(Tableau17[[#This Row],[2015-T1-BC-UG]]/Tableau17[[#This Row],[2015-T1-TOTAL]],"")</f>
        <v>0</v>
      </c>
      <c r="KE402" s="26">
        <f>IFERROR(Tableau17[[#This Row],[2015-T1-BC-VEC]]/Tableau17[[#This Row],[2015-T1-TOTAL]],"")</f>
        <v>2.0348837209302327E-2</v>
      </c>
      <c r="KF402" s="26">
        <f>IFERROR(Tableau17[[#This Row],[2015-T2-BC-DVG]]/Tableau17[[#This Row],[2015-T2-TOTAL]],"")</f>
        <v>0</v>
      </c>
      <c r="KG402" s="26">
        <f>IFERROR(Tableau17[[#This Row],[2015-T2-BC-FN]]/Tableau17[[#This Row],[2015-T2-TOTAL]],"")</f>
        <v>0.3423180592991914</v>
      </c>
      <c r="KH402" s="26">
        <f>IFERROR(Tableau17[[#This Row],[2015-T2-BC-SOC]]/Tableau17[[#This Row],[2015-T2-TOTAL]],"")</f>
        <v>0.65768194070080865</v>
      </c>
      <c r="KI402" s="26">
        <f>IFERROR(Tableau17[[#This Row],[2015-T2-BC-UD]]/Tableau17[[#This Row],[2015-T2-TOTAL]],"")</f>
        <v>0</v>
      </c>
      <c r="KJ402" s="26">
        <f>IFERROR(Tableau17[[#This Row],[2015-T2-BC-UG]]/Tableau17[[#This Row],[2015-T2-TOTAL]],"")</f>
        <v>0</v>
      </c>
      <c r="KK402" s="26">
        <f>IFERROR(Tableau17[[#This Row],[2017 (L)-T1-COM]]/Tableau17[[#This Row],[2017 (L)-T1-TOTAL]],"")</f>
        <v>0</v>
      </c>
      <c r="KL402" s="26">
        <f>IFERROR(Tableau17[[#This Row],[2017 (L)-T1-DIV]]/Tableau17[[#This Row],[2017 (L)-T1-TOTAL]],"")</f>
        <v>2.2792022792022793E-2</v>
      </c>
      <c r="KM402" s="26">
        <f>IFERROR(Tableau17[[#This Row],[2017 (L)-T1-DLF]]/Tableau17[[#This Row],[2017 (L)-T1-TOTAL]],"")</f>
        <v>2.2792022792022793E-2</v>
      </c>
      <c r="KN402" s="26">
        <f>IFERROR(Tableau17[[#This Row],[2017 (L)-T1-DVD]]/Tableau17[[#This Row],[2017 (L)-T1-TOTAL]],"")</f>
        <v>0</v>
      </c>
      <c r="KO402" s="26">
        <f>IFERROR(Tableau17[[#This Row],[2017 (L)-T1-DVG]]/Tableau17[[#This Row],[2017 (L)-T1-TOTAL]],"")</f>
        <v>8.5470085470085479E-3</v>
      </c>
      <c r="KP402" s="26">
        <f>IFERROR(Tableau17[[#This Row],[2017 (L)-T1-ECO]]/Tableau17[[#This Row],[2017 (L)-T1-TOTAL]],"")</f>
        <v>4.5584045584045586E-2</v>
      </c>
      <c r="KQ402" s="26">
        <f>IFERROR(Tableau17[[#This Row],[2017 (L)-T1-EXD]]/Tableau17[[#This Row],[2017 (L)-T1-TOTAL]],"")</f>
        <v>8.5470085470085479E-3</v>
      </c>
      <c r="KR402" s="26">
        <f>IFERROR(Tableau17[[#This Row],[2017 (L)-T1-EXG]]/Tableau17[[#This Row],[2017 (L)-T1-TOTAL]],"")</f>
        <v>1.1396011396011397E-2</v>
      </c>
      <c r="KS402" s="26">
        <f>IFERROR(Tableau17[[#This Row],[2017 (L)-T1-FI]]/Tableau17[[#This Row],[2017 (L)-T1-TOTAL]],"")</f>
        <v>0.19943019943019943</v>
      </c>
      <c r="KT402" s="26">
        <f>IFERROR(Tableau17[[#This Row],[2017 (L)-T1-FN]]/Tableau17[[#This Row],[2017 (L)-T1-TOTAL]],"")</f>
        <v>0.30199430199430199</v>
      </c>
      <c r="KU402" s="26">
        <f>IFERROR(Tableau17[[#This Row],[2017 (L)-T1-LR]]/Tableau17[[#This Row],[2017 (L)-T1-TOTAL]],"")</f>
        <v>0.10826210826210826</v>
      </c>
      <c r="KV402" s="26">
        <f>IFERROR(Tableau17[[#This Row],[2017 (L)-T1-MDM]]/Tableau17[[#This Row],[2017 (L)-T1-TOTAL]],"")</f>
        <v>0</v>
      </c>
      <c r="KW402" s="26">
        <f>IFERROR(Tableau17[[#This Row],[2017 (L)-T1-RDG]]/Tableau17[[#This Row],[2017 (L)-T1-TOTAL]],"")</f>
        <v>0</v>
      </c>
      <c r="KX402" s="26">
        <f>IFERROR(Tableau17[[#This Row],[2017 (L)-T1-REG]]/Tableau17[[#This Row],[2017 (L)-T1-TOTAL]],"")</f>
        <v>5.6980056980056983E-3</v>
      </c>
      <c r="KY402" s="26">
        <f>IFERROR(Tableau17[[#This Row],[2017 (L)-T1-REM]]/Tableau17[[#This Row],[2017 (L)-T1-TOTAL]],"")</f>
        <v>0.23076923076923078</v>
      </c>
      <c r="KZ402" s="26">
        <f>IFERROR(Tableau17[[#This Row],[2017 (L)-T1-SOC]]/Tableau17[[#This Row],[2017 (L)-T1-TOTAL]],"")</f>
        <v>3.4188034188034191E-2</v>
      </c>
      <c r="LA402" s="26">
        <f>IFERROR(Tableau17[[#This Row],[2017 (L)-T1-UDI]]/Tableau17[[#This Row],[2017 (L)-T1-TOTAL]],"")</f>
        <v>0</v>
      </c>
      <c r="LB402" s="26">
        <f>IFERROR(Tableau17[[#This Row],[2017 (L)-T2-FI]]/Tableau17[[#This Row],[2017 (L)-T2-TOTAL]],"")</f>
        <v>0</v>
      </c>
      <c r="LC402" s="26">
        <f>IFERROR(Tableau17[[#This Row],[2017 (L)-T2-FN]]/Tableau17[[#This Row],[2017 (L)-T2-TOTAL]],"")</f>
        <v>0.46183206106870228</v>
      </c>
      <c r="LD402" s="26">
        <f>IFERROR(Tableau17[[#This Row],[2017 (L)-T2-LR]]/Tableau17[[#This Row],[2017 (L)-T2-TOTAL]],"")</f>
        <v>0</v>
      </c>
      <c r="LE402" s="26">
        <f>IFERROR(Tableau17[[#This Row],[2017 (L)-T2-MDM]]/Tableau17[[#This Row],[2017 (L)-T2-TOTAL]],"")</f>
        <v>0</v>
      </c>
      <c r="LF402" s="26">
        <f>IFERROR(Tableau17[[#This Row],[2017 (L)-T2-REM]]/Tableau17[[#This Row],[2017 (L)-T2-TOTAL]],"")</f>
        <v>0.53816793893129766</v>
      </c>
      <c r="LG402" s="26">
        <f>IFERROR(Tableau17[[#This Row],[2017-T1-ARTHAUD Nathalie]]/Tableau17[[#This Row],[2017-T1-TOTAL]],"")</f>
        <v>3.3388981636060101E-3</v>
      </c>
      <c r="LH402" s="26">
        <f>IFERROR(Tableau17[[#This Row],[2017-T1-ASSELINEAU Fran]]/Tableau17[[#This Row],[2017-T1-TOTAL]],"")</f>
        <v>6.6777963272120202E-3</v>
      </c>
      <c r="LI402" s="26">
        <f>IFERROR(Tableau17[[#This Row],[2017-T1-CHEMINADE Jacques]]/Tableau17[[#This Row],[2017-T1-TOTAL]],"")</f>
        <v>1.6694490818030051E-3</v>
      </c>
      <c r="LJ402" s="26">
        <f>IFERROR(Tableau17[[#This Row],[2017-T1-DUPONT-AIGNAN Nicolas]]/Tableau17[[#This Row],[2017-T1-TOTAL]],"")</f>
        <v>5.1752921535893157E-2</v>
      </c>
      <c r="LK402" s="26">
        <f>IFERROR(Tableau17[[#This Row],[2017-T1-FILLON Fran]]/Tableau17[[#This Row],[2017-T1-TOTAL]],"")</f>
        <v>0.10684474123539232</v>
      </c>
      <c r="LL402" s="26">
        <f>IFERROR(Tableau17[[#This Row],[2017-T1-HAMON Beno]]/Tableau17[[#This Row],[2017-T1-TOTAL]],"")</f>
        <v>4.1736227045075125E-2</v>
      </c>
      <c r="LM402" s="26">
        <f>IFERROR(Tableau17[[#This Row],[2017-T1-LASSALLE Jean]]/Tableau17[[#This Row],[2017-T1-TOTAL]],"")</f>
        <v>8.3472454090150246E-3</v>
      </c>
      <c r="LN402" s="26">
        <f>IFERROR(Tableau17[[#This Row],[2017-T1-LE PEN Marine]]/Tableau17[[#This Row],[2017-T1-TOTAL]],"")</f>
        <v>0.35225375626043404</v>
      </c>
      <c r="LO402" s="26">
        <f>IFERROR(Tableau17[[#This Row],[2017-T1-M Jean-Luc]]/Tableau17[[#This Row],[2017-T1-TOTAL]],"")</f>
        <v>0.25041736227045075</v>
      </c>
      <c r="LP402" s="26">
        <f>IFERROR(Tableau17[[#This Row],[2017-T1-MACRON Emmanuel]]/Tableau17[[#This Row],[2017-T1-TOTAL]],"")</f>
        <v>0.17362270450751252</v>
      </c>
      <c r="LQ402" s="26">
        <f>IFERROR(Tableau17[[#This Row],[2017-T1-POUTOU Philippe]]/Tableau17[[#This Row],[2017-T1-TOTAL]],"")</f>
        <v>3.3388981636060101E-3</v>
      </c>
      <c r="LR402" s="26">
        <f>IFERROR(Tableau17[[#This Row],[2017-T2-LE PEN Marine]]/Tableau17[[#This Row],[2017-T2-TOTAL]],"")</f>
        <v>0.48295454545454547</v>
      </c>
      <c r="LS402" s="26">
        <f>IFERROR(Tableau17[[#This Row],[2017-T2-MACRON Emmanuel]]/Tableau17[[#This Row],[2017-T2-TOTAL]],"")</f>
        <v>0.51704545454545459</v>
      </c>
      <c r="LT402" s="26">
        <f>IFERROR(Tableau17[[#This Row],[2019-T1-ALEXANDRE Audric]]/Tableau17[[#This Row],[2019-T1-TOTAL]],"")</f>
        <v>0</v>
      </c>
      <c r="LU402" s="26">
        <f>IFERROR(Tableau17[[#This Row],[2019-T1-ARTHAUD Nathalie]]/Tableau17[[#This Row],[2019-T1-TOTAL]],"")</f>
        <v>3.0487804878048782E-3</v>
      </c>
      <c r="LV402" s="26">
        <f>IFERROR(Tableau17[[#This Row],[2019-T1-ASSELINEAU François]]/Tableau17[[#This Row],[2019-T1-TOTAL]],"")</f>
        <v>3.048780487804878E-2</v>
      </c>
      <c r="LW402" s="26">
        <f>IFERROR(Tableau17[[#This Row],[2019-T1-AUBRY Manon]]/Tableau17[[#This Row],[2019-T1-TOTAL]],"")</f>
        <v>7.926829268292683E-2</v>
      </c>
      <c r="LX402" s="26">
        <f>IFERROR(Tableau17[[#This Row],[2019-T1-AZERGUI Nagib]]/Tableau17[[#This Row],[2019-T1-TOTAL]],"")</f>
        <v>2.7439024390243903E-2</v>
      </c>
      <c r="LY402" s="26">
        <f>IFERROR(Tableau17[[#This Row],[2019-T1-BARDELLA Jordan]]/Tableau17[[#This Row],[2019-T1-TOTAL]],"")</f>
        <v>0.37195121951219512</v>
      </c>
      <c r="LZ402" s="26">
        <f>IFERROR(Tableau17[[#This Row],[2019-T1-BELLAMY François-Xavier]]/Tableau17[[#This Row],[2019-T1-TOTAL]],"")</f>
        <v>5.4878048780487805E-2</v>
      </c>
      <c r="MA402" s="26">
        <f>IFERROR(Tableau17[[#This Row],[2019-T1-BIDOU Olivier]]/Tableau17[[#This Row],[2019-T1-TOTAL]],"")</f>
        <v>3.0487804878048782E-3</v>
      </c>
      <c r="MB402" s="26">
        <f>IFERROR(Tableau17[[#This Row],[2019-T1-BOURG Dominique]]/Tableau17[[#This Row],[2019-T1-TOTAL]],"")</f>
        <v>1.2195121951219513E-2</v>
      </c>
      <c r="MC402" s="26">
        <f>IFERROR(Tableau17[[#This Row],[2019-T1-BROSSAT Ian]]/Tableau17[[#This Row],[2019-T1-TOTAL]],"")</f>
        <v>1.524390243902439E-2</v>
      </c>
      <c r="MD402" s="26">
        <f>IFERROR(Tableau17[[#This Row],[2019-T1-CAILLAUD Sophie]]/Tableau17[[#This Row],[2019-T1-TOTAL]],"")</f>
        <v>0</v>
      </c>
      <c r="ME402" s="26">
        <f>IFERROR(Tableau17[[#This Row],[2019-T1-CAMUS Renaud]]/Tableau17[[#This Row],[2019-T1-TOTAL]],"")</f>
        <v>0</v>
      </c>
      <c r="MF402" s="26">
        <f>IFERROR(Tableau17[[#This Row],[2019-T1-CHALENÇON Christophe]]/Tableau17[[#This Row],[2019-T1-TOTAL]],"")</f>
        <v>0</v>
      </c>
      <c r="MG402" s="26">
        <f>IFERROR(Tableau17[[#This Row],[2019-T1-CORBET Cathy Denise Ginette]]/Tableau17[[#This Row],[2019-T1-TOTAL]],"")</f>
        <v>0</v>
      </c>
      <c r="MH402" s="26">
        <f>IFERROR(Tableau17[[#This Row],[2019-T1-DE PREVOISIN Robert]]/Tableau17[[#This Row],[2019-T1-TOTAL]],"")</f>
        <v>0</v>
      </c>
      <c r="MI402" s="26">
        <f>IFERROR(Tableau17[[#This Row],[2019-T1-DELFEL Thérèse]]/Tableau17[[#This Row],[2019-T1-TOTAL]],"")</f>
        <v>0</v>
      </c>
      <c r="MJ402" s="26">
        <f>IFERROR(Tableau17[[#This Row],[2019-T1-DIEUMEGARD Pierre]]/Tableau17[[#This Row],[2019-T1-TOTAL]],"")</f>
        <v>6.0975609756097563E-3</v>
      </c>
      <c r="MK402" s="26">
        <f>IFERROR(Tableau17[[#This Row],[2019-T1-DUPONT-AIGNAN Nicolas]]/Tableau17[[#This Row],[2019-T1-TOTAL]],"")</f>
        <v>4.878048780487805E-2</v>
      </c>
      <c r="ML402" s="26">
        <f>IFERROR(Tableau17[[#This Row],[2019-T1-GERNIGON Yves]]/Tableau17[[#This Row],[2019-T1-TOTAL]],"")</f>
        <v>0</v>
      </c>
      <c r="MM402" s="26">
        <f>IFERROR(Tableau17[[#This Row],[2019-T1-GLUCKSMANN Raphaël]]/Tableau17[[#This Row],[2019-T1-TOTAL]],"")</f>
        <v>5.1829268292682924E-2</v>
      </c>
      <c r="MN402" s="26">
        <f>IFERROR(Tableau17[[#This Row],[2019-T1-HAMON Benoît]]/Tableau17[[#This Row],[2019-T1-TOTAL]],"")</f>
        <v>2.4390243902439025E-2</v>
      </c>
      <c r="MO402" s="26">
        <f>IFERROR(Tableau17[[#This Row],[2019-T1-HELGEN Gilles]]/Tableau17[[#This Row],[2019-T1-TOTAL]],"")</f>
        <v>0</v>
      </c>
      <c r="MP402" s="26">
        <f>IFERROR(Tableau17[[#This Row],[2019-T1-JADOT Yannick]]/Tableau17[[#This Row],[2019-T1-TOTAL]],"")</f>
        <v>8.5365853658536592E-2</v>
      </c>
      <c r="MQ402" s="26">
        <f>IFERROR(Tableau17[[#This Row],[2019-T1-LAGARDE Jean-Christophe]]/Tableau17[[#This Row],[2019-T1-TOTAL]],"")</f>
        <v>1.524390243902439E-2</v>
      </c>
      <c r="MR402" s="26">
        <f>IFERROR(Tableau17[[#This Row],[2019-T1-LALANNE Francis]]/Tableau17[[#This Row],[2019-T1-TOTAL]],"")</f>
        <v>1.2195121951219513E-2</v>
      </c>
      <c r="MS402" s="26">
        <f>IFERROR(Tableau17[[#This Row],[2019-T1-LOISEAU Nathalie]]/Tableau17[[#This Row],[2019-T1-TOTAL]],"")</f>
        <v>0.15853658536585366</v>
      </c>
      <c r="MT402" s="26">
        <f>IFERROR(Tableau17[[#This Row],[2019-T1-MARIE Florie]]/Tableau17[[#This Row],[2019-T1-TOTAL]],"")</f>
        <v>0</v>
      </c>
      <c r="MU402" s="26">
        <f>IFERROR(Tableau17[[#This Row],[2008-T1-MACROEXTRDROITE]]/Tableau17[[#This Row],[2008-T1-MACROTOTALE]],"")</f>
        <v>0.11428571428571428</v>
      </c>
      <c r="MV402" s="26">
        <f>IFERROR(Tableau17[[#This Row],[2008-T1-MACRODROITE]]/Tableau17[[#This Row],[2008-T1-MACROTOTALE]],"")</f>
        <v>0.37362637362637363</v>
      </c>
      <c r="MW402" s="26">
        <f>IFERROR(Tableau17[[#This Row],[2008-T1-MACROCENTRE]]/Tableau17[[#This Row],[2008-T1-MACROTOTALE]],"")</f>
        <v>0</v>
      </c>
      <c r="MX402" s="26">
        <f>IFERROR(Tableau17[[#This Row],[2008-T1-MACROGAUCHE]]/Tableau17[[#This Row],[2008-T1-MACROTOTALE]],"")</f>
        <v>0.51208791208791204</v>
      </c>
      <c r="MY402" s="26">
        <f>IFERROR(Tableau17[[#This Row],[2008-T1-MACROAUTRE]]/Tableau17[[#This Row],[2008-T1-MACROTOTALE]],"")</f>
        <v>0</v>
      </c>
      <c r="MZ402" s="26">
        <f>IFERROR(Tableau17[[#This Row],[2008-T2-MACROEXTRDROITE]]/Tableau17[[#This Row],[2008-T2-MACROTOTALE]],"")</f>
        <v>9.4412331406551059E-2</v>
      </c>
      <c r="NA402" s="26">
        <f>IFERROR(Tableau17[[#This Row],[2008-T2-MACRODROITE]]/Tableau17[[#This Row],[2008-T2-MACROTOTALE]],"")</f>
        <v>0.35452793834296725</v>
      </c>
      <c r="NB402" s="26">
        <f>IFERROR(Tableau17[[#This Row],[2008-T2-MACROCENTRE]]/Tableau17[[#This Row],[2008-T2-MACROTOTALE]],"")</f>
        <v>0</v>
      </c>
      <c r="NC402" s="26">
        <f>IFERROR(Tableau17[[#This Row],[2008-T2-MACROGAUCHE]]/Tableau17[[#This Row],[2008-T2-MACROTOTALE]],"")</f>
        <v>0.55105973025048172</v>
      </c>
      <c r="ND402" s="26">
        <f>IFERROR(Tableau17[[#This Row],[2008-T2-MACROAUTRE]]/Tableau17[[#This Row],[2008-T2-MACROTOTALE]],"")</f>
        <v>0</v>
      </c>
      <c r="NE402" s="26">
        <f>IFERROR(Tableau17[[#This Row],[2014-T1-MACROEXTRDROITE]]/Tableau17[[#This Row],[2014-T1-MACROTOTALE]],"")</f>
        <v>0.31979695431472083</v>
      </c>
      <c r="NF402" s="26">
        <f>IFERROR(Tableau17[[#This Row],[2014-T1-MACRODROITE]]/Tableau17[[#This Row],[2014-T1-MACROTOTALE]],"")</f>
        <v>0.29949238578680204</v>
      </c>
      <c r="NG402" s="26">
        <f>IFERROR(Tableau17[[#This Row],[2014-T1-MACROCENTRE]]/Tableau17[[#This Row],[2014-T1-MACROTOTALE]],"")</f>
        <v>0</v>
      </c>
      <c r="NH402" s="26">
        <f>IFERROR(Tableau17[[#This Row],[2014-T1-MACROGAUCHE]]/Tableau17[[#This Row],[2014-T1-MACROTOTALE]],"")</f>
        <v>0.38071065989847713</v>
      </c>
      <c r="NI402" s="26">
        <f>IFERROR(Tableau17[[#This Row],[2014-T1-MACROAUTRE]]/Tableau17[[#This Row],[2014-T1-MACROTOTALE]],"")</f>
        <v>0</v>
      </c>
      <c r="NJ402" s="26">
        <f>IFERROR(Tableau17[[#This Row],[2014-T2-MACROEXTRDROITE]]/Tableau17[[#This Row],[2014-T2-MACROTOTALE]],"")</f>
        <v>0.3574660633484163</v>
      </c>
      <c r="NK402" s="26">
        <f>IFERROR(Tableau17[[#This Row],[2014-T2-MACRODROITE]]/Tableau17[[#This Row],[2014-T2-MACROTOTALE]],"")</f>
        <v>0.35972850678733032</v>
      </c>
      <c r="NL402" s="26">
        <f>IFERROR(Tableau17[[#This Row],[2014-T2-MACROCENTRE]]/Tableau17[[#This Row],[2014-T2-MACROTOTALE]],"")</f>
        <v>0</v>
      </c>
      <c r="NM402" s="26">
        <f>IFERROR(Tableau17[[#This Row],[2014-T2-MACROGAUCHE]]/Tableau17[[#This Row],[2014-T2-MACROTOTALE]],"")</f>
        <v>0.28280542986425339</v>
      </c>
      <c r="NN402" s="26">
        <f>IFERROR(Tableau17[[#This Row],[2014-T2-MACROAUTRE]]/Tableau17[[#This Row],[2014-T2-MACROTOTALE]],"")</f>
        <v>0</v>
      </c>
      <c r="NO402" s="26">
        <f>IFERROR( Tableau17[[#This Row],[2015-T1-MACROEXTRDROITE]]/Tableau17[[#This Row],[2015-T1-MACROTOTALE]],"")</f>
        <v>0.40116279069767441</v>
      </c>
      <c r="NP402" s="26">
        <f>IFERROR(Tableau17[[#This Row],[2015-T1-MACRODROITE]]/Tableau17[[#This Row],[2015-T1-MACROTOTALE]],"")</f>
        <v>0.16569767441860464</v>
      </c>
      <c r="NQ402" s="26">
        <f>IFERROR(Tableau17[[#This Row],[2015-T1-MACROCENTRE]]/Tableau17[[#This Row],[2015-T1-MACROTOTALE]],"")</f>
        <v>0</v>
      </c>
      <c r="NR402" s="26">
        <f>IFERROR(Tableau17[[#This Row],[2015-T1-MACROGAUCHE]]/Tableau17[[#This Row],[2015-T1-MACROTOTALE]],"")</f>
        <v>0.43313953488372092</v>
      </c>
      <c r="NS402" s="26">
        <f>IFERROR(Tableau17[[#This Row],[2015-T1-MACROAUTRE]]/Tableau17[[#This Row],[2015-T1-MACROTOTALE]],"")</f>
        <v>0</v>
      </c>
      <c r="NT402" s="26">
        <f>IFERROR(Tableau17[[#This Row],[2015-T2-MACROEXTRDROITE]]/Tableau17[[#This Row],[2015-T2-MACROTOTALE]],"")</f>
        <v>0.3423180592991914</v>
      </c>
      <c r="NU402" s="26">
        <f>IFERROR(Tableau17[[#This Row],[2015-T2-MACRODROITE]]/Tableau17[[#This Row],[2015-T2-MACROTOTALE]],"")</f>
        <v>0</v>
      </c>
      <c r="NV402" s="26">
        <f>IFERROR(Tableau17[[#This Row],[2015-T2-MACROCENTRE]]/Tableau17[[#This Row],[2015-T2-MACROTOTALE]],"")</f>
        <v>0</v>
      </c>
      <c r="NW402" s="26">
        <f>IFERROR(Tableau17[[#This Row],[2015-T2-MACROGAUCHE]]/Tableau17[[#This Row],[2015-T2-MACROTOTALE]],"")</f>
        <v>0.65768194070080865</v>
      </c>
      <c r="NX402" s="26">
        <f>IFERROR(Tableau17[[#This Row],[2015-T2-MACROAUTRE]]/Tableau17[[#This Row],[2015-T2-MACROTOTALE]],"")</f>
        <v>0</v>
      </c>
      <c r="NY402" s="26">
        <f>IFERROR(Tableau17[[#This Row],[2017-T1-MACROEXTRDROITE]]/Tableau17[[#This Row],[2017-T1-MACROTOTALE]],"")</f>
        <v>0.41235392320534225</v>
      </c>
      <c r="NZ402" s="26">
        <f>IFERROR(Tableau17[[#This Row],[2017-T1-MACRODROITE]]/Tableau17[[#This Row],[2017-T1-MACROTOTALE]],"")</f>
        <v>0.10684474123539232</v>
      </c>
      <c r="OA402" s="26">
        <f>IFERROR(Tableau17[[#This Row],[2017-T1-MACROCENTRE]]/Tableau17[[#This Row],[2017-T1-MACROTOTALE]],"")</f>
        <v>0.17362270450751252</v>
      </c>
      <c r="OB402" s="26">
        <f>IFERROR(Tableau17[[#This Row],[2017-T1-MACROGAUCHE]]/Tableau17[[#This Row],[2017-T1-MACROTOTALE]],"")</f>
        <v>0.29883138564273792</v>
      </c>
      <c r="OC402" s="26">
        <f>IFERROR(Tableau17[[#This Row],[2017-T1-MACROAUTRE]]/Tableau17[[#This Row],[2017-T1-MACROTOTALE]],"")</f>
        <v>8.3472454090150246E-3</v>
      </c>
      <c r="OD402" s="26">
        <f>IFERROR(Tableau17[[#This Row],[2017-T2-MACROEXTRDROITE]]/Tableau17[[#This Row],[2017-T2-MACROTOTALE]],"")</f>
        <v>0.48295454545454547</v>
      </c>
      <c r="OE402" s="26">
        <f>IFERROR(Tableau17[[#This Row],[2017-T2-MACRODROITE]]/Tableau17[[#This Row],[2017-T2-MACROTOTALE]],"")</f>
        <v>0</v>
      </c>
      <c r="OF402" s="26">
        <f>IFERROR(Tableau17[[#This Row],[2017-T2-MACROCENTRE]]/Tableau17[[#This Row],[2017-T2-MACROTOTALE]],"")</f>
        <v>0.51704545454545459</v>
      </c>
      <c r="OG402" s="26">
        <f>IFERROR(Tableau17[[#This Row],[2017-T2-MACROGAUCHE]]/Tableau17[[#This Row],[2017-T2-MACROTOTALE]],"")</f>
        <v>0</v>
      </c>
      <c r="OH402" s="26">
        <f>IFERROR(Tableau17[[#This Row],[2017-T2-MACROAUTRE]]/Tableau17[[#This Row],[2017-T2-MACROTOTALE]],"")</f>
        <v>0</v>
      </c>
      <c r="OI402" s="26">
        <f>IFERROR(Tableau17[[#This Row],[2019-T1-MACROEXTRDROITE]]/Tableau17[[#This Row],[2019-T1-MACROTOTALE]],"")</f>
        <v>0.44477611940298506</v>
      </c>
      <c r="OJ402" s="26">
        <f>IFERROR(Tableau17[[#This Row],[2019-T1-MACRODROITE]]/Tableau17[[#This Row],[2019-T1-MACROTOTALE]],"")</f>
        <v>6.8656716417910449E-2</v>
      </c>
      <c r="OK402" s="26">
        <f>IFERROR(Tableau17[[#This Row],[2019-T1-MACROCENTRE]]/Tableau17[[#This Row],[2019-T1-MACROTOTALE]],"")</f>
        <v>0.15522388059701492</v>
      </c>
      <c r="OL402" s="26">
        <f>IFERROR(Tableau17[[#This Row],[2019-T1-MACROGAUCHE]]/Tableau17[[#This Row],[2019-T1-MACROTOTALE]],"")</f>
        <v>0.2537313432835821</v>
      </c>
      <c r="OM402" s="26">
        <f>IFERROR(Tableau17[[#This Row],[2019-T1-MACROAUTRE]]/Tableau17[[#This Row],[2019-T1-MACROTOTALE]],"")</f>
        <v>7.7611940298507459E-2</v>
      </c>
      <c r="ON402" s="26">
        <f>IFERROR(Tableau17[[#This Row],[2020-T1-MACROEXTRDROITE]]/Tableau17[[#This Row],[2020-T1-MACROTOTALE]],"")</f>
        <v>0.28240740740740738</v>
      </c>
      <c r="OO402" s="26">
        <f>IFERROR(Tableau17[[#This Row],[2020-T1-MACRODROITE]]/Tableau17[[#This Row],[2020-T1-MACROTOTALE]],"")</f>
        <v>0.30092592592592593</v>
      </c>
      <c r="OP402" s="26">
        <f>IFERROR(Tableau17[[#This Row],[2020-T1-MACROCENTRE]]/Tableau17[[#This Row],[2020-T1-MACROTOTALE]],"")</f>
        <v>7.407407407407407E-2</v>
      </c>
      <c r="OQ402" s="26">
        <f>IFERROR(Tableau17[[#This Row],[2020-T1-MACROGAUCHE]]/Tableau17[[#This Row],[2020-T1-MACROTOTALE]],"")</f>
        <v>0.34259259259259262</v>
      </c>
      <c r="OR402" s="26">
        <f>IFERROR(Tableau17[[#This Row],[2020-T1-MACROAUTRE]]/Tableau17[[#This Row],[2020-T1-MACROTOTALE]],"")</f>
        <v>0</v>
      </c>
      <c r="OS402" s="26">
        <f>IFERROR(Tableau17[[#This Row],[2017 (L)-T1-MACROEXTRDROITE]]/Tableau17[[#This Row],[2017 (L)-T1-MACROTOTALE]],"")</f>
        <v>0.33333333333333331</v>
      </c>
      <c r="OT402" s="26">
        <f>IFERROR(Tableau17[[#This Row],[2017 (L)-T1-MACRODROITE]]/Tableau17[[#This Row],[2017 (L)-T1-MACROTOTALE]],"")</f>
        <v>0.10826210826210826</v>
      </c>
      <c r="OU402" s="26">
        <f>IFERROR(Tableau17[[#This Row],[2017 (L)-T1-MACROCENTRE]]/Tableau17[[#This Row],[2017 (L)-T1-MACROTOTALE]],"")</f>
        <v>0.23076923076923078</v>
      </c>
      <c r="OV402" s="26">
        <f>IFERROR(Tableau17[[#This Row],[2017 (L)-T1-MACROGAUCHE]]/Tableau17[[#This Row],[2017 (L)-T1-MACROTOTALE]],"")</f>
        <v>0.29914529914529914</v>
      </c>
      <c r="OW402" s="26">
        <f>IFERROR(Tableau17[[#This Row],[2017 (L)-T1-MACROAUTRE]]/Tableau17[[#This Row],[2017 (L)-T1-MACROTOTALE]],"")</f>
        <v>2.8490028490028491E-2</v>
      </c>
      <c r="OX402" s="26">
        <f>IFERROR(Tableau17[[#This Row],[2017 (L)-T2-MACROEXTRDROITE]]/Tableau17[[#This Row],[2017 (L)-T2-MACROTOTALE]],"")</f>
        <v>0.46183206106870228</v>
      </c>
      <c r="OY402" s="26">
        <f>IFERROR(Tableau17[[#This Row],[2017 (L)-T2-MACRODROITE]]/Tableau17[[#This Row],[2017 (L)-T2-MACROTOTALE]],"")</f>
        <v>0</v>
      </c>
      <c r="OZ402" s="26">
        <f>IFERROR(Tableau17[[#This Row],[2017 (L)-T2-MACROCENTRE]]/Tableau17[[#This Row],[2017 (L)-T2-MACROTOTALE]],"")</f>
        <v>0.53816793893129766</v>
      </c>
      <c r="PA402" s="26">
        <f>IFERROR(Tableau17[[#This Row],[2017 (L)-T2-MACROGAUCHE]]/Tableau17[[#This Row],[2017 (L)-T2-MACROTOTALE]],"")</f>
        <v>0</v>
      </c>
      <c r="PB402" s="26">
        <f>IFERROR(Tableau17[[#This Row],[2017 (L)-T2-MACROAUTRE]]/Tableau17[[#This Row],[2017 (L)-T2-MACROTOTALE]],"")</f>
        <v>0</v>
      </c>
      <c r="PC402" s="26">
        <f>IFERROR(Tableau17[[#This Row],[2008_T1_PROCUS]]/Tableau17[[#This Row],[2008_T1_INSCRITS]],0)</f>
        <v>4.830917874396135E-3</v>
      </c>
      <c r="PD402" s="26">
        <f>IFERROR(Tableau17[[#This Row],[2008_T2_PROCUS]]/Tableau17[[#This Row],[2008_T2_INSCRITS]],0)</f>
        <v>1.2077294685990338E-2</v>
      </c>
      <c r="PE402" s="26">
        <f>Tableau17[[#This Row],[2014_T1_PROCUS]]/Tableau17[[#This Row],[2014_T1_INSCRITS]]</f>
        <v>3.7267080745341614E-3</v>
      </c>
      <c r="PF402" s="26">
        <f>IFERROR(Tableau17[[#This Row],[2014_T2_PROCUS]]/Tableau17[[#This Row],[2014_T2_INSCRITS]],0)</f>
        <v>4.9751243781094526E-3</v>
      </c>
    </row>
    <row r="403" spans="1:422" hidden="1" x14ac:dyDescent="0.2">
      <c r="A403" s="1">
        <v>7</v>
      </c>
      <c r="B403" s="1" t="s">
        <v>499</v>
      </c>
      <c r="C403" s="1" t="s">
        <v>504</v>
      </c>
      <c r="D403" s="1" t="s">
        <v>504</v>
      </c>
      <c r="E403" s="1">
        <v>1405</v>
      </c>
      <c r="F403" s="1">
        <v>5.3771649999999998</v>
      </c>
      <c r="G403" s="1">
        <v>43.330762999999997</v>
      </c>
      <c r="H403" s="3">
        <v>1421</v>
      </c>
      <c r="I403" s="3">
        <v>270</v>
      </c>
      <c r="J403" s="1">
        <v>21</v>
      </c>
      <c r="L403" s="1">
        <v>23</v>
      </c>
      <c r="M403" s="1">
        <v>75</v>
      </c>
      <c r="O403" s="1">
        <v>0</v>
      </c>
      <c r="P403" s="1">
        <v>54</v>
      </c>
      <c r="Q403" s="1">
        <v>18</v>
      </c>
      <c r="R403" s="1">
        <v>48</v>
      </c>
      <c r="S403" s="1">
        <v>27</v>
      </c>
      <c r="T403" s="1">
        <v>20</v>
      </c>
      <c r="U403" s="1">
        <v>286</v>
      </c>
      <c r="V403" s="1">
        <v>1362</v>
      </c>
      <c r="W403" s="1">
        <v>543</v>
      </c>
      <c r="X403" s="1">
        <v>5</v>
      </c>
      <c r="Y403" s="2">
        <v>0.39867840999999998</v>
      </c>
      <c r="Z403" s="1">
        <v>1362</v>
      </c>
      <c r="AA403" s="1">
        <v>720</v>
      </c>
      <c r="AB403" s="1">
        <v>9</v>
      </c>
      <c r="AC403" s="2">
        <v>0.52863435999999997</v>
      </c>
      <c r="AD403" s="1">
        <v>1421</v>
      </c>
      <c r="AE403" s="1">
        <v>296</v>
      </c>
      <c r="AF403" s="2">
        <v>0.20830401000000001</v>
      </c>
      <c r="AG403" s="1">
        <f t="shared" si="6"/>
        <v>270</v>
      </c>
      <c r="AH403" s="1">
        <v>1123</v>
      </c>
      <c r="AI403" s="1">
        <v>541</v>
      </c>
      <c r="AJ403" s="1">
        <v>3</v>
      </c>
      <c r="AK403" s="2">
        <v>0.48174533000000003</v>
      </c>
      <c r="AL403" s="1">
        <v>1123</v>
      </c>
      <c r="AM403" s="1">
        <v>601</v>
      </c>
      <c r="AN403" s="1">
        <v>4</v>
      </c>
      <c r="AO403" s="2">
        <v>0.53517364000000001</v>
      </c>
      <c r="AP403" s="1">
        <v>1381</v>
      </c>
      <c r="AQ403" s="1">
        <v>514</v>
      </c>
      <c r="AR403" s="2">
        <v>0.37219405999999999</v>
      </c>
      <c r="AS403" s="1">
        <v>1381</v>
      </c>
      <c r="AT403" s="1">
        <v>594</v>
      </c>
      <c r="AU403" s="2">
        <v>0.43012309999999998</v>
      </c>
      <c r="AV403" s="1">
        <v>1415</v>
      </c>
      <c r="AW403" s="1">
        <v>388</v>
      </c>
      <c r="AX403" s="2">
        <v>0.27420495</v>
      </c>
      <c r="AY403" s="1">
        <v>1415</v>
      </c>
      <c r="AZ403" s="1">
        <v>344</v>
      </c>
      <c r="BA403" s="2">
        <v>0.24310954000000001</v>
      </c>
      <c r="BB403" s="1">
        <v>1410</v>
      </c>
      <c r="BC403" s="1">
        <v>863</v>
      </c>
      <c r="BD403" s="2">
        <v>0.61205673999999999</v>
      </c>
      <c r="BE403" s="1">
        <v>1409</v>
      </c>
      <c r="BF403" s="1">
        <v>856</v>
      </c>
      <c r="BG403" s="2">
        <v>0.60752307000000005</v>
      </c>
      <c r="BH403" s="1">
        <v>1404</v>
      </c>
      <c r="BI403" s="1">
        <v>331</v>
      </c>
      <c r="BJ403" s="2">
        <v>0.23575499</v>
      </c>
      <c r="BK403" s="1">
        <v>17</v>
      </c>
      <c r="BL403" s="1">
        <v>10</v>
      </c>
      <c r="BN403" s="1">
        <v>16</v>
      </c>
      <c r="BO403" s="1">
        <v>63</v>
      </c>
      <c r="BP403" s="1">
        <v>106</v>
      </c>
      <c r="BQ403" s="1">
        <v>324</v>
      </c>
      <c r="BR403" s="1">
        <v>536</v>
      </c>
      <c r="BS403" s="1">
        <v>52</v>
      </c>
      <c r="BU403" s="1">
        <v>133</v>
      </c>
      <c r="BV403" s="1">
        <v>406</v>
      </c>
      <c r="BW403" s="1">
        <v>591</v>
      </c>
      <c r="BZ403" s="1">
        <v>88</v>
      </c>
      <c r="CA403" s="1">
        <v>5</v>
      </c>
      <c r="CB403" s="1">
        <v>44</v>
      </c>
      <c r="CC403" s="1">
        <v>133</v>
      </c>
      <c r="CD403" s="1">
        <v>91</v>
      </c>
      <c r="CE403" s="1">
        <v>163</v>
      </c>
      <c r="CF403" s="1">
        <v>524</v>
      </c>
      <c r="CG403" s="1">
        <v>174</v>
      </c>
      <c r="CH403" s="1">
        <v>178</v>
      </c>
      <c r="CI403" s="1">
        <v>350</v>
      </c>
      <c r="CJ403" s="1">
        <v>702</v>
      </c>
      <c r="CL403" s="1">
        <v>18</v>
      </c>
      <c r="CN403" s="1">
        <v>101</v>
      </c>
      <c r="CP403" s="1">
        <v>139</v>
      </c>
      <c r="CS403" s="1">
        <v>156</v>
      </c>
      <c r="CT403" s="1">
        <v>80</v>
      </c>
      <c r="CW403" s="1">
        <v>494</v>
      </c>
      <c r="CY403" s="1">
        <v>170</v>
      </c>
      <c r="CZ403" s="1">
        <v>405</v>
      </c>
      <c r="DC403" s="1">
        <v>575</v>
      </c>
      <c r="DD403" s="1">
        <v>40</v>
      </c>
      <c r="DE403" s="1">
        <v>31</v>
      </c>
      <c r="DF403" s="1">
        <v>7</v>
      </c>
      <c r="DH403" s="1">
        <v>10</v>
      </c>
      <c r="DI403" s="1">
        <v>10</v>
      </c>
      <c r="DK403" s="1">
        <v>7</v>
      </c>
      <c r="DL403" s="1">
        <v>49</v>
      </c>
      <c r="DM403" s="1">
        <v>72</v>
      </c>
      <c r="DR403" s="1">
        <v>103</v>
      </c>
      <c r="DS403" s="1">
        <v>28</v>
      </c>
      <c r="DT403" s="1">
        <v>18</v>
      </c>
      <c r="DU403" s="1">
        <v>375</v>
      </c>
      <c r="DW403" s="1">
        <v>108</v>
      </c>
      <c r="DZ403" s="1">
        <v>221</v>
      </c>
      <c r="EA403" s="1">
        <v>329</v>
      </c>
      <c r="EB403" s="1">
        <v>2</v>
      </c>
      <c r="EC403" s="1">
        <v>29</v>
      </c>
      <c r="ED403" s="1">
        <v>0</v>
      </c>
      <c r="EE403" s="1">
        <v>8</v>
      </c>
      <c r="EF403" s="1">
        <v>34</v>
      </c>
      <c r="EG403" s="1">
        <v>36</v>
      </c>
      <c r="EH403" s="1">
        <v>4</v>
      </c>
      <c r="EI403" s="1">
        <v>171</v>
      </c>
      <c r="EJ403" s="1">
        <v>368</v>
      </c>
      <c r="EK403" s="1">
        <v>177</v>
      </c>
      <c r="EL403" s="1">
        <v>14</v>
      </c>
      <c r="EM403" s="1">
        <v>843</v>
      </c>
      <c r="EN403" s="1">
        <v>195</v>
      </c>
      <c r="EO403" s="1">
        <v>618</v>
      </c>
      <c r="EP403" s="1">
        <v>813</v>
      </c>
      <c r="EQ403" s="1">
        <v>0</v>
      </c>
      <c r="ER403" s="1">
        <v>2</v>
      </c>
      <c r="ES403" s="1">
        <v>17</v>
      </c>
      <c r="ET403" s="1">
        <v>60</v>
      </c>
      <c r="EU403" s="1">
        <v>7</v>
      </c>
      <c r="EV403" s="1">
        <v>107</v>
      </c>
      <c r="EW403" s="1">
        <v>3</v>
      </c>
      <c r="EX403" s="1">
        <v>0</v>
      </c>
      <c r="EY403" s="1">
        <v>2</v>
      </c>
      <c r="EZ403" s="1">
        <v>7</v>
      </c>
      <c r="FA403" s="1">
        <v>0</v>
      </c>
      <c r="FB403" s="1">
        <v>0</v>
      </c>
      <c r="FC403" s="1">
        <v>0</v>
      </c>
      <c r="FD403" s="1">
        <v>0</v>
      </c>
      <c r="FE403" s="1">
        <v>0</v>
      </c>
      <c r="FF403" s="1">
        <v>0</v>
      </c>
      <c r="FG403" s="1">
        <v>1</v>
      </c>
      <c r="FH403" s="1">
        <v>6</v>
      </c>
      <c r="FI403" s="1">
        <v>0</v>
      </c>
      <c r="FJ403" s="1">
        <v>25</v>
      </c>
      <c r="FK403" s="1">
        <v>25</v>
      </c>
      <c r="FL403" s="1">
        <v>0</v>
      </c>
      <c r="FM403" s="1">
        <v>18</v>
      </c>
      <c r="FN403" s="1">
        <v>0</v>
      </c>
      <c r="FO403" s="1">
        <v>1</v>
      </c>
      <c r="FP403" s="1">
        <v>25</v>
      </c>
      <c r="FQ403" s="1">
        <v>0</v>
      </c>
      <c r="FR403" s="1">
        <f>SUM(Tableau17[[#This Row],[2019-T1-ALEXANDRE Audric]:[2019-T1-MARIE Florie]])</f>
        <v>306</v>
      </c>
      <c r="FS403" s="1">
        <v>63</v>
      </c>
      <c r="FT403" s="1">
        <v>133</v>
      </c>
      <c r="FU403" s="1">
        <v>0</v>
      </c>
      <c r="FV403" s="1">
        <v>340</v>
      </c>
      <c r="FW403" s="1">
        <v>0</v>
      </c>
      <c r="FX403" s="1">
        <v>536</v>
      </c>
      <c r="FY403" s="1">
        <v>52</v>
      </c>
      <c r="FZ403" s="1">
        <v>133</v>
      </c>
      <c r="GA403" s="1">
        <v>0</v>
      </c>
      <c r="GB403" s="1">
        <v>406</v>
      </c>
      <c r="GC403" s="1">
        <v>0</v>
      </c>
      <c r="GD403" s="1">
        <v>591</v>
      </c>
      <c r="GE403" s="1">
        <v>133</v>
      </c>
      <c r="GF403" s="1">
        <v>91</v>
      </c>
      <c r="GG403" s="1">
        <v>0</v>
      </c>
      <c r="GH403" s="1">
        <v>300</v>
      </c>
      <c r="GI403" s="1">
        <v>0</v>
      </c>
      <c r="GJ403" s="1">
        <v>524</v>
      </c>
      <c r="GK403" s="1">
        <v>174</v>
      </c>
      <c r="GL403" s="1">
        <v>178</v>
      </c>
      <c r="GM403" s="1">
        <v>0</v>
      </c>
      <c r="GN403" s="1">
        <v>350</v>
      </c>
      <c r="GO403" s="1">
        <v>0</v>
      </c>
      <c r="GP403" s="1">
        <v>702</v>
      </c>
      <c r="GQ403" s="1">
        <v>157</v>
      </c>
      <c r="GR403" s="1">
        <v>80</v>
      </c>
      <c r="GS403" s="1">
        <v>0</v>
      </c>
      <c r="GT403" s="1">
        <v>257</v>
      </c>
      <c r="GU403" s="1">
        <v>0</v>
      </c>
      <c r="GV403" s="1">
        <v>494</v>
      </c>
      <c r="GW403" s="1">
        <v>170</v>
      </c>
      <c r="GX403" s="1">
        <v>0</v>
      </c>
      <c r="GY403" s="1">
        <v>0</v>
      </c>
      <c r="GZ403" s="1">
        <v>405</v>
      </c>
      <c r="HA403" s="1">
        <v>0</v>
      </c>
      <c r="HB403" s="1">
        <v>575</v>
      </c>
      <c r="HC403" s="1">
        <v>208</v>
      </c>
      <c r="HD403" s="1">
        <v>34</v>
      </c>
      <c r="HE403" s="1">
        <v>177</v>
      </c>
      <c r="HF403" s="1">
        <v>420</v>
      </c>
      <c r="HG403" s="1">
        <v>4</v>
      </c>
      <c r="HH403" s="1">
        <v>843</v>
      </c>
      <c r="HI403" s="1">
        <v>195</v>
      </c>
      <c r="HJ403" s="1">
        <v>0</v>
      </c>
      <c r="HK403" s="1">
        <v>618</v>
      </c>
      <c r="HL403" s="1">
        <v>0</v>
      </c>
      <c r="HM403" s="1">
        <v>0</v>
      </c>
      <c r="HN403" s="1">
        <v>813</v>
      </c>
      <c r="HO403" s="1">
        <v>134</v>
      </c>
      <c r="HP403" s="1">
        <v>3</v>
      </c>
      <c r="HQ403" s="1">
        <v>25</v>
      </c>
      <c r="HR403" s="1">
        <v>137</v>
      </c>
      <c r="HS403" s="1">
        <v>12</v>
      </c>
      <c r="HT403" s="1">
        <v>311</v>
      </c>
      <c r="HU403" s="1">
        <v>48</v>
      </c>
      <c r="HV403" s="1">
        <v>77</v>
      </c>
      <c r="HW403" s="1">
        <v>39</v>
      </c>
      <c r="HX403" s="1">
        <v>122</v>
      </c>
      <c r="HY403" s="1">
        <v>0</v>
      </c>
      <c r="HZ403" s="1">
        <v>286</v>
      </c>
      <c r="IA403" s="1">
        <v>79</v>
      </c>
      <c r="IB403" s="1">
        <v>18</v>
      </c>
      <c r="IC403" s="1">
        <v>103</v>
      </c>
      <c r="ID403" s="1">
        <v>144</v>
      </c>
      <c r="IE403" s="1">
        <v>31</v>
      </c>
      <c r="IF403" s="1">
        <v>375</v>
      </c>
      <c r="IG403" s="1">
        <v>108</v>
      </c>
      <c r="IH403" s="1">
        <v>0</v>
      </c>
      <c r="II403" s="1">
        <v>221</v>
      </c>
      <c r="IJ403" s="1">
        <v>0</v>
      </c>
      <c r="IK403" s="1">
        <v>0</v>
      </c>
      <c r="IL403" s="1">
        <v>329</v>
      </c>
      <c r="IM403" s="26">
        <f>IFERROR(Tableau17[[#This Row],[LDIV]]/Tableau17[[#This Row],[Total général]],"")</f>
        <v>7.3426573426573424E-2</v>
      </c>
      <c r="IN403" s="26">
        <f>IFERROR(Tableau17[[#This Row],[LDVC]]/Tableau17[[#This Row],[Total général]],"")</f>
        <v>0</v>
      </c>
      <c r="IO403" s="26">
        <f>IFERROR(Tableau17[[#This Row],[LDVD]]/Tableau17[[#This Row],[Total général]],"")</f>
        <v>8.0419580419580416E-2</v>
      </c>
      <c r="IP403" s="26">
        <f>IFERROR(Tableau17[[#This Row],[LDVG]]/Tableau17[[#This Row],[Total général]],"")</f>
        <v>0.26223776223776224</v>
      </c>
      <c r="IQ403" s="26">
        <f>IFERROR(Tableau17[[#This Row],[LEXD]]/Tableau17[[#This Row],[Total général]],"")</f>
        <v>0</v>
      </c>
      <c r="IR403" s="26">
        <f>IFERROR(Tableau17[[#This Row],[LEXG]]/Tableau17[[#This Row],[Total général]],"")</f>
        <v>0</v>
      </c>
      <c r="IS403" s="26">
        <f>IFERROR(Tableau17[[#This Row],[LLR]]/Tableau17[[#This Row],[Total général]],"")</f>
        <v>0.1888111888111888</v>
      </c>
      <c r="IT403" s="26">
        <f>IFERROR(Tableau17[[#This Row],[LREM]]/Tableau17[[#This Row],[Total général]],"")</f>
        <v>6.2937062937062943E-2</v>
      </c>
      <c r="IU403" s="26">
        <f>IFERROR(Tableau17[[#This Row],[LRN]]/Tableau17[[#This Row],[Total général]],"")</f>
        <v>0.16783216783216784</v>
      </c>
      <c r="IV403" s="26">
        <f>IFERROR(Tableau17[[#This Row],[LUG]]/Tableau17[[#This Row],[Total général]],"")</f>
        <v>9.4405594405594401E-2</v>
      </c>
      <c r="IW403" s="26">
        <f>IFERROR(Tableau17[[#This Row],[LVEC]]/Tableau17[[#This Row],[Total général]],"")</f>
        <v>6.9930069930069935E-2</v>
      </c>
      <c r="IX403" s="26">
        <f>IFERROR(Tableau17[[#This Row],[2008-T1-LCMD]]/Tableau17[[#This Row],[2008-T1-TOTAL]],"")</f>
        <v>3.1716417910447763E-2</v>
      </c>
      <c r="IY403" s="26">
        <f>IFERROR(Tableau17[[#This Row],[2008-T1-LDVD]]/Tableau17[[#This Row],[2008-T1-TOTAL]],"")</f>
        <v>1.8656716417910446E-2</v>
      </c>
      <c r="IZ403" s="26">
        <f>IFERROR(Tableau17[[#This Row],[2008-T1-LEXD]]/Tableau17[[#This Row],[2008-T1-TOTAL]],"")</f>
        <v>0</v>
      </c>
      <c r="JA403" s="26">
        <f>IFERROR(Tableau17[[#This Row],[2008-T1-LEXG]]/Tableau17[[#This Row],[2008-T1-TOTAL]],"")</f>
        <v>2.9850746268656716E-2</v>
      </c>
      <c r="JB403" s="26">
        <f>IFERROR(Tableau17[[#This Row],[2008-T1-LFN]]/Tableau17[[#This Row],[2008-T1-TOTAL]],"")</f>
        <v>0.11753731343283583</v>
      </c>
      <c r="JC403" s="26">
        <f>IFERROR(Tableau17[[#This Row],[2008-T1-LMAJ]]/Tableau17[[#This Row],[2008-T1-TOTAL]],"")</f>
        <v>0.19776119402985073</v>
      </c>
      <c r="JD403" s="26">
        <f>IFERROR(Tableau17[[#This Row],[2008-T1-LUG]]/Tableau17[[#This Row],[2008-T1-TOTAL]],"")</f>
        <v>0.60447761194029848</v>
      </c>
      <c r="JE403" s="26">
        <f>IFERROR(Tableau17[[#This Row],[2008-T2-LFN]]/Tableau17[[#This Row],[2008-T2-TOTAL]],"")</f>
        <v>8.7986463620981392E-2</v>
      </c>
      <c r="JF403" s="26">
        <f>IFERROR(Tableau17[[#This Row],[2008-T2-LGC]]/Tableau17[[#This Row],[2008-T2-TOTAL]],"")</f>
        <v>0</v>
      </c>
      <c r="JG403" s="26">
        <f>IFERROR(Tableau17[[#This Row],[2008-T2-LMAJ]]/Tableau17[[#This Row],[2008-T2-TOTAL]],"")</f>
        <v>0.22504230118443316</v>
      </c>
      <c r="JH403" s="26">
        <f>IFERROR(Tableau17[[#This Row],[2008-T2-LUG]]/Tableau17[[#This Row],[2008-T2-TOTAL]],"")</f>
        <v>0.68697123519458547</v>
      </c>
      <c r="JI403" s="26">
        <f>IFERROR(Tableau17[[#This Row],[2014-T1-LDIV]]/Tableau17[[#This Row],[2014-T1-TOTAL]],"")</f>
        <v>0</v>
      </c>
      <c r="JJ403" s="26">
        <f>IFERROR(Tableau17[[#This Row],[2014-T1-LDVD]]/Tableau17[[#This Row],[2014-T1-TOTAL]],"")</f>
        <v>0</v>
      </c>
      <c r="JK403" s="26">
        <f>IFERROR(Tableau17[[#This Row],[2014-T1-LDVG]]/Tableau17[[#This Row],[2014-T1-TOTAL]],"")</f>
        <v>0.16793893129770993</v>
      </c>
      <c r="JL403" s="26">
        <f>IFERROR(Tableau17[[#This Row],[2014-T1-LEXG]]/Tableau17[[#This Row],[2014-T1-TOTAL]],"")</f>
        <v>9.5419847328244278E-3</v>
      </c>
      <c r="JM403" s="26">
        <f>IFERROR(Tableau17[[#This Row],[2014-T1-LFG]]/Tableau17[[#This Row],[2014-T1-TOTAL]],"")</f>
        <v>8.3969465648854963E-2</v>
      </c>
      <c r="JN403" s="26">
        <f>IFERROR(Tableau17[[#This Row],[2014-T1-LFN]]/Tableau17[[#This Row],[2014-T1-TOTAL]],"")</f>
        <v>0.25381679389312978</v>
      </c>
      <c r="JO403" s="26">
        <f>IFERROR(Tableau17[[#This Row],[2014-T1-LUD]]/Tableau17[[#This Row],[2014-T1-TOTAL]],"")</f>
        <v>0.17366412213740459</v>
      </c>
      <c r="JP403" s="26">
        <f>IFERROR(Tableau17[[#This Row],[2014-T1-LUG]]/Tableau17[[#This Row],[2014-T1-TOTAL]],"")</f>
        <v>0.31106870229007633</v>
      </c>
      <c r="JQ403" s="26">
        <f>IFERROR(Tableau17[[#This Row],[2014-T2-LFN]]/Tableau17[[#This Row],[2014-T2-TOTAL]],"")</f>
        <v>0.24786324786324787</v>
      </c>
      <c r="JR403" s="26">
        <f>IFERROR(Tableau17[[#This Row],[2014-T2-LUD]]/Tableau17[[#This Row],[2014-T2-TOTAL]],"")</f>
        <v>0.25356125356125359</v>
      </c>
      <c r="JS403" s="26">
        <f>IFERROR(Tableau17[[#This Row],[2014-T2-LUG]]/Tableau17[[#This Row],[2014-T2-TOTAL]],"")</f>
        <v>0.4985754985754986</v>
      </c>
      <c r="JT403" s="26">
        <f>IFERROR(Tableau17[[#This Row],[2015-T1-BC-DIV]]/Tableau17[[#This Row],[2015-T1-TOTAL]],"")</f>
        <v>0</v>
      </c>
      <c r="JU403" s="26">
        <f>IFERROR(Tableau17[[#This Row],[2015-T1-BC-DLF]]/Tableau17[[#This Row],[2015-T1-TOTAL]],"")</f>
        <v>3.643724696356275E-2</v>
      </c>
      <c r="JV403" s="26">
        <f>IFERROR(Tableau17[[#This Row],[2015-T1-BC-DVD]]/Tableau17[[#This Row],[2015-T1-TOTAL]],"")</f>
        <v>0</v>
      </c>
      <c r="JW403" s="26">
        <f>IFERROR(Tableau17[[#This Row],[2015-T1-BC-DVG]]/Tableau17[[#This Row],[2015-T1-TOTAL]],"")</f>
        <v>0.20445344129554655</v>
      </c>
      <c r="JX403" s="26">
        <f>IFERROR(Tableau17[[#This Row],[2015-T1-BC-FG]]/Tableau17[[#This Row],[2015-T1-TOTAL]],"")</f>
        <v>0</v>
      </c>
      <c r="JY403" s="26">
        <f>IFERROR(Tableau17[[#This Row],[2015-T1-BC-FN]]/Tableau17[[#This Row],[2015-T1-TOTAL]],"")</f>
        <v>0.28137651821862347</v>
      </c>
      <c r="JZ403" s="26">
        <f>IFERROR(Tableau17[[#This Row],[2015-T1-BC-MDM]]/Tableau17[[#This Row],[2015-T1-TOTAL]],"")</f>
        <v>0</v>
      </c>
      <c r="KA403" s="26">
        <f>IFERROR(Tableau17[[#This Row],[2015-T1-BC-RDG]]/Tableau17[[#This Row],[2015-T1-TOTAL]],"")</f>
        <v>0</v>
      </c>
      <c r="KB403" s="26">
        <f>IFERROR(Tableau17[[#This Row],[2015-T1-BC-SOC]]/Tableau17[[#This Row],[2015-T1-TOTAL]],"")</f>
        <v>0.31578947368421051</v>
      </c>
      <c r="KC403" s="26">
        <f>IFERROR(Tableau17[[#This Row],[2015-T1-BC-UD]]/Tableau17[[#This Row],[2015-T1-TOTAL]],"")</f>
        <v>0.16194331983805668</v>
      </c>
      <c r="KD403" s="26">
        <f>IFERROR(Tableau17[[#This Row],[2015-T1-BC-UG]]/Tableau17[[#This Row],[2015-T1-TOTAL]],"")</f>
        <v>0</v>
      </c>
      <c r="KE403" s="26">
        <f>IFERROR(Tableau17[[#This Row],[2015-T1-BC-VEC]]/Tableau17[[#This Row],[2015-T1-TOTAL]],"")</f>
        <v>0</v>
      </c>
      <c r="KF403" s="26">
        <f>IFERROR(Tableau17[[#This Row],[2015-T2-BC-DVG]]/Tableau17[[#This Row],[2015-T2-TOTAL]],"")</f>
        <v>0</v>
      </c>
      <c r="KG403" s="26">
        <f>IFERROR(Tableau17[[#This Row],[2015-T2-BC-FN]]/Tableau17[[#This Row],[2015-T2-TOTAL]],"")</f>
        <v>0.29565217391304349</v>
      </c>
      <c r="KH403" s="26">
        <f>IFERROR(Tableau17[[#This Row],[2015-T2-BC-SOC]]/Tableau17[[#This Row],[2015-T2-TOTAL]],"")</f>
        <v>0.70434782608695656</v>
      </c>
      <c r="KI403" s="26">
        <f>IFERROR(Tableau17[[#This Row],[2015-T2-BC-UD]]/Tableau17[[#This Row],[2015-T2-TOTAL]],"")</f>
        <v>0</v>
      </c>
      <c r="KJ403" s="26">
        <f>IFERROR(Tableau17[[#This Row],[2015-T2-BC-UG]]/Tableau17[[#This Row],[2015-T2-TOTAL]],"")</f>
        <v>0</v>
      </c>
      <c r="KK403" s="26">
        <f>IFERROR(Tableau17[[#This Row],[2017 (L)-T1-COM]]/Tableau17[[#This Row],[2017 (L)-T1-TOTAL]],"")</f>
        <v>0.10666666666666667</v>
      </c>
      <c r="KL403" s="26">
        <f>IFERROR(Tableau17[[#This Row],[2017 (L)-T1-DIV]]/Tableau17[[#This Row],[2017 (L)-T1-TOTAL]],"")</f>
        <v>8.2666666666666666E-2</v>
      </c>
      <c r="KM403" s="26">
        <f>IFERROR(Tableau17[[#This Row],[2017 (L)-T1-DLF]]/Tableau17[[#This Row],[2017 (L)-T1-TOTAL]],"")</f>
        <v>1.8666666666666668E-2</v>
      </c>
      <c r="KN403" s="26">
        <f>IFERROR(Tableau17[[#This Row],[2017 (L)-T1-DVD]]/Tableau17[[#This Row],[2017 (L)-T1-TOTAL]],"")</f>
        <v>0</v>
      </c>
      <c r="KO403" s="26">
        <f>IFERROR(Tableau17[[#This Row],[2017 (L)-T1-DVG]]/Tableau17[[#This Row],[2017 (L)-T1-TOTAL]],"")</f>
        <v>2.6666666666666668E-2</v>
      </c>
      <c r="KP403" s="26">
        <f>IFERROR(Tableau17[[#This Row],[2017 (L)-T1-ECO]]/Tableau17[[#This Row],[2017 (L)-T1-TOTAL]],"")</f>
        <v>2.6666666666666668E-2</v>
      </c>
      <c r="KQ403" s="26">
        <f>IFERROR(Tableau17[[#This Row],[2017 (L)-T1-EXD]]/Tableau17[[#This Row],[2017 (L)-T1-TOTAL]],"")</f>
        <v>0</v>
      </c>
      <c r="KR403" s="26">
        <f>IFERROR(Tableau17[[#This Row],[2017 (L)-T1-EXG]]/Tableau17[[#This Row],[2017 (L)-T1-TOTAL]],"")</f>
        <v>1.8666666666666668E-2</v>
      </c>
      <c r="KS403" s="26">
        <f>IFERROR(Tableau17[[#This Row],[2017 (L)-T1-FI]]/Tableau17[[#This Row],[2017 (L)-T1-TOTAL]],"")</f>
        <v>0.13066666666666665</v>
      </c>
      <c r="KT403" s="26">
        <f>IFERROR(Tableau17[[#This Row],[2017 (L)-T1-FN]]/Tableau17[[#This Row],[2017 (L)-T1-TOTAL]],"")</f>
        <v>0.192</v>
      </c>
      <c r="KU403" s="26">
        <f>IFERROR(Tableau17[[#This Row],[2017 (L)-T1-LR]]/Tableau17[[#This Row],[2017 (L)-T1-TOTAL]],"")</f>
        <v>0</v>
      </c>
      <c r="KV403" s="26">
        <f>IFERROR(Tableau17[[#This Row],[2017 (L)-T1-MDM]]/Tableau17[[#This Row],[2017 (L)-T1-TOTAL]],"")</f>
        <v>0</v>
      </c>
      <c r="KW403" s="26">
        <f>IFERROR(Tableau17[[#This Row],[2017 (L)-T1-RDG]]/Tableau17[[#This Row],[2017 (L)-T1-TOTAL]],"")</f>
        <v>0</v>
      </c>
      <c r="KX403" s="26">
        <f>IFERROR(Tableau17[[#This Row],[2017 (L)-T1-REG]]/Tableau17[[#This Row],[2017 (L)-T1-TOTAL]],"")</f>
        <v>0</v>
      </c>
      <c r="KY403" s="26">
        <f>IFERROR(Tableau17[[#This Row],[2017 (L)-T1-REM]]/Tableau17[[#This Row],[2017 (L)-T1-TOTAL]],"")</f>
        <v>0.27466666666666667</v>
      </c>
      <c r="KZ403" s="26">
        <f>IFERROR(Tableau17[[#This Row],[2017 (L)-T1-SOC]]/Tableau17[[#This Row],[2017 (L)-T1-TOTAL]],"")</f>
        <v>7.4666666666666673E-2</v>
      </c>
      <c r="LA403" s="26">
        <f>IFERROR(Tableau17[[#This Row],[2017 (L)-T1-UDI]]/Tableau17[[#This Row],[2017 (L)-T1-TOTAL]],"")</f>
        <v>4.8000000000000001E-2</v>
      </c>
      <c r="LB403" s="26">
        <f>IFERROR(Tableau17[[#This Row],[2017 (L)-T2-FI]]/Tableau17[[#This Row],[2017 (L)-T2-TOTAL]],"")</f>
        <v>0</v>
      </c>
      <c r="LC403" s="26">
        <f>IFERROR(Tableau17[[#This Row],[2017 (L)-T2-FN]]/Tableau17[[#This Row],[2017 (L)-T2-TOTAL]],"")</f>
        <v>0.32826747720364741</v>
      </c>
      <c r="LD403" s="26">
        <f>IFERROR(Tableau17[[#This Row],[2017 (L)-T2-LR]]/Tableau17[[#This Row],[2017 (L)-T2-TOTAL]],"")</f>
        <v>0</v>
      </c>
      <c r="LE403" s="26">
        <f>IFERROR(Tableau17[[#This Row],[2017 (L)-T2-MDM]]/Tableau17[[#This Row],[2017 (L)-T2-TOTAL]],"")</f>
        <v>0</v>
      </c>
      <c r="LF403" s="26">
        <f>IFERROR(Tableau17[[#This Row],[2017 (L)-T2-REM]]/Tableau17[[#This Row],[2017 (L)-T2-TOTAL]],"")</f>
        <v>0.67173252279635254</v>
      </c>
      <c r="LG403" s="26">
        <f>IFERROR(Tableau17[[#This Row],[2017-T1-ARTHAUD Nathalie]]/Tableau17[[#This Row],[2017-T1-TOTAL]],"")</f>
        <v>2.3724792408066431E-3</v>
      </c>
      <c r="LH403" s="26">
        <f>IFERROR(Tableau17[[#This Row],[2017-T1-ASSELINEAU Fran]]/Tableau17[[#This Row],[2017-T1-TOTAL]],"")</f>
        <v>3.4400948991696323E-2</v>
      </c>
      <c r="LI403" s="26">
        <f>IFERROR(Tableau17[[#This Row],[2017-T1-CHEMINADE Jacques]]/Tableau17[[#This Row],[2017-T1-TOTAL]],"")</f>
        <v>0</v>
      </c>
      <c r="LJ403" s="26">
        <f>IFERROR(Tableau17[[#This Row],[2017-T1-DUPONT-AIGNAN Nicolas]]/Tableau17[[#This Row],[2017-T1-TOTAL]],"")</f>
        <v>9.4899169632265724E-3</v>
      </c>
      <c r="LK403" s="26">
        <f>IFERROR(Tableau17[[#This Row],[2017-T1-FILLON Fran]]/Tableau17[[#This Row],[2017-T1-TOTAL]],"")</f>
        <v>4.0332147093712932E-2</v>
      </c>
      <c r="LL403" s="26">
        <f>IFERROR(Tableau17[[#This Row],[2017-T1-HAMON Beno]]/Tableau17[[#This Row],[2017-T1-TOTAL]],"")</f>
        <v>4.2704626334519574E-2</v>
      </c>
      <c r="LM403" s="26">
        <f>IFERROR(Tableau17[[#This Row],[2017-T1-LASSALLE Jean]]/Tableau17[[#This Row],[2017-T1-TOTAL]],"")</f>
        <v>4.7449584816132862E-3</v>
      </c>
      <c r="LN403" s="26">
        <f>IFERROR(Tableau17[[#This Row],[2017-T1-LE PEN Marine]]/Tableau17[[#This Row],[2017-T1-TOTAL]],"")</f>
        <v>0.20284697508896798</v>
      </c>
      <c r="LO403" s="26">
        <f>IFERROR(Tableau17[[#This Row],[2017-T1-M Jean-Luc]]/Tableau17[[#This Row],[2017-T1-TOTAL]],"")</f>
        <v>0.43653618030842228</v>
      </c>
      <c r="LP403" s="26">
        <f>IFERROR(Tableau17[[#This Row],[2017-T1-MACRON Emmanuel]]/Tableau17[[#This Row],[2017-T1-TOTAL]],"")</f>
        <v>0.20996441281138789</v>
      </c>
      <c r="LQ403" s="26">
        <f>IFERROR(Tableau17[[#This Row],[2017-T1-POUTOU Philippe]]/Tableau17[[#This Row],[2017-T1-TOTAL]],"")</f>
        <v>1.6607354685646499E-2</v>
      </c>
      <c r="LR403" s="26">
        <f>IFERROR(Tableau17[[#This Row],[2017-T2-LE PEN Marine]]/Tableau17[[#This Row],[2017-T2-TOTAL]],"")</f>
        <v>0.23985239852398524</v>
      </c>
      <c r="LS403" s="26">
        <f>IFERROR(Tableau17[[#This Row],[2017-T2-MACRON Emmanuel]]/Tableau17[[#This Row],[2017-T2-TOTAL]],"")</f>
        <v>0.76014760147601479</v>
      </c>
      <c r="LT403" s="26">
        <f>IFERROR(Tableau17[[#This Row],[2019-T1-ALEXANDRE Audric]]/Tableau17[[#This Row],[2019-T1-TOTAL]],"")</f>
        <v>0</v>
      </c>
      <c r="LU403" s="26">
        <f>IFERROR(Tableau17[[#This Row],[2019-T1-ARTHAUD Nathalie]]/Tableau17[[#This Row],[2019-T1-TOTAL]],"")</f>
        <v>6.5359477124183009E-3</v>
      </c>
      <c r="LV403" s="26">
        <f>IFERROR(Tableau17[[#This Row],[2019-T1-ASSELINEAU François]]/Tableau17[[#This Row],[2019-T1-TOTAL]],"")</f>
        <v>5.5555555555555552E-2</v>
      </c>
      <c r="LW403" s="26">
        <f>IFERROR(Tableau17[[#This Row],[2019-T1-AUBRY Manon]]/Tableau17[[#This Row],[2019-T1-TOTAL]],"")</f>
        <v>0.19607843137254902</v>
      </c>
      <c r="LX403" s="26">
        <f>IFERROR(Tableau17[[#This Row],[2019-T1-AZERGUI Nagib]]/Tableau17[[#This Row],[2019-T1-TOTAL]],"")</f>
        <v>2.2875816993464051E-2</v>
      </c>
      <c r="LY403" s="26">
        <f>IFERROR(Tableau17[[#This Row],[2019-T1-BARDELLA Jordan]]/Tableau17[[#This Row],[2019-T1-TOTAL]],"")</f>
        <v>0.34967320261437906</v>
      </c>
      <c r="LZ403" s="26">
        <f>IFERROR(Tableau17[[#This Row],[2019-T1-BELLAMY François-Xavier]]/Tableau17[[#This Row],[2019-T1-TOTAL]],"")</f>
        <v>9.8039215686274508E-3</v>
      </c>
      <c r="MA403" s="26">
        <f>IFERROR(Tableau17[[#This Row],[2019-T1-BIDOU Olivier]]/Tableau17[[#This Row],[2019-T1-TOTAL]],"")</f>
        <v>0</v>
      </c>
      <c r="MB403" s="26">
        <f>IFERROR(Tableau17[[#This Row],[2019-T1-BOURG Dominique]]/Tableau17[[#This Row],[2019-T1-TOTAL]],"")</f>
        <v>6.5359477124183009E-3</v>
      </c>
      <c r="MC403" s="26">
        <f>IFERROR(Tableau17[[#This Row],[2019-T1-BROSSAT Ian]]/Tableau17[[#This Row],[2019-T1-TOTAL]],"")</f>
        <v>2.2875816993464051E-2</v>
      </c>
      <c r="MD403" s="26">
        <f>IFERROR(Tableau17[[#This Row],[2019-T1-CAILLAUD Sophie]]/Tableau17[[#This Row],[2019-T1-TOTAL]],"")</f>
        <v>0</v>
      </c>
      <c r="ME403" s="26">
        <f>IFERROR(Tableau17[[#This Row],[2019-T1-CAMUS Renaud]]/Tableau17[[#This Row],[2019-T1-TOTAL]],"")</f>
        <v>0</v>
      </c>
      <c r="MF403" s="26">
        <f>IFERROR(Tableau17[[#This Row],[2019-T1-CHALENÇON Christophe]]/Tableau17[[#This Row],[2019-T1-TOTAL]],"")</f>
        <v>0</v>
      </c>
      <c r="MG403" s="26">
        <f>IFERROR(Tableau17[[#This Row],[2019-T1-CORBET Cathy Denise Ginette]]/Tableau17[[#This Row],[2019-T1-TOTAL]],"")</f>
        <v>0</v>
      </c>
      <c r="MH403" s="26">
        <f>IFERROR(Tableau17[[#This Row],[2019-T1-DE PREVOISIN Robert]]/Tableau17[[#This Row],[2019-T1-TOTAL]],"")</f>
        <v>0</v>
      </c>
      <c r="MI403" s="26">
        <f>IFERROR(Tableau17[[#This Row],[2019-T1-DELFEL Thérèse]]/Tableau17[[#This Row],[2019-T1-TOTAL]],"")</f>
        <v>0</v>
      </c>
      <c r="MJ403" s="26">
        <f>IFERROR(Tableau17[[#This Row],[2019-T1-DIEUMEGARD Pierre]]/Tableau17[[#This Row],[2019-T1-TOTAL]],"")</f>
        <v>3.2679738562091504E-3</v>
      </c>
      <c r="MK403" s="26">
        <f>IFERROR(Tableau17[[#This Row],[2019-T1-DUPONT-AIGNAN Nicolas]]/Tableau17[[#This Row],[2019-T1-TOTAL]],"")</f>
        <v>1.9607843137254902E-2</v>
      </c>
      <c r="ML403" s="26">
        <f>IFERROR(Tableau17[[#This Row],[2019-T1-GERNIGON Yves]]/Tableau17[[#This Row],[2019-T1-TOTAL]],"")</f>
        <v>0</v>
      </c>
      <c r="MM403" s="26">
        <f>IFERROR(Tableau17[[#This Row],[2019-T1-GLUCKSMANN Raphaël]]/Tableau17[[#This Row],[2019-T1-TOTAL]],"")</f>
        <v>8.1699346405228759E-2</v>
      </c>
      <c r="MN403" s="26">
        <f>IFERROR(Tableau17[[#This Row],[2019-T1-HAMON Benoît]]/Tableau17[[#This Row],[2019-T1-TOTAL]],"")</f>
        <v>8.1699346405228759E-2</v>
      </c>
      <c r="MO403" s="26">
        <f>IFERROR(Tableau17[[#This Row],[2019-T1-HELGEN Gilles]]/Tableau17[[#This Row],[2019-T1-TOTAL]],"")</f>
        <v>0</v>
      </c>
      <c r="MP403" s="26">
        <f>IFERROR(Tableau17[[#This Row],[2019-T1-JADOT Yannick]]/Tableau17[[#This Row],[2019-T1-TOTAL]],"")</f>
        <v>5.8823529411764705E-2</v>
      </c>
      <c r="MQ403" s="26">
        <f>IFERROR(Tableau17[[#This Row],[2019-T1-LAGARDE Jean-Christophe]]/Tableau17[[#This Row],[2019-T1-TOTAL]],"")</f>
        <v>0</v>
      </c>
      <c r="MR403" s="26">
        <f>IFERROR(Tableau17[[#This Row],[2019-T1-LALANNE Francis]]/Tableau17[[#This Row],[2019-T1-TOTAL]],"")</f>
        <v>3.2679738562091504E-3</v>
      </c>
      <c r="MS403" s="26">
        <f>IFERROR(Tableau17[[#This Row],[2019-T1-LOISEAU Nathalie]]/Tableau17[[#This Row],[2019-T1-TOTAL]],"")</f>
        <v>8.1699346405228759E-2</v>
      </c>
      <c r="MT403" s="26">
        <f>IFERROR(Tableau17[[#This Row],[2019-T1-MARIE Florie]]/Tableau17[[#This Row],[2019-T1-TOTAL]],"")</f>
        <v>0</v>
      </c>
      <c r="MU403" s="26">
        <f>IFERROR(Tableau17[[#This Row],[2008-T1-MACROEXTRDROITE]]/Tableau17[[#This Row],[2008-T1-MACROTOTALE]],"")</f>
        <v>0.11753731343283583</v>
      </c>
      <c r="MV403" s="26">
        <f>IFERROR(Tableau17[[#This Row],[2008-T1-MACRODROITE]]/Tableau17[[#This Row],[2008-T1-MACROTOTALE]],"")</f>
        <v>0.24813432835820895</v>
      </c>
      <c r="MW403" s="26">
        <f>IFERROR(Tableau17[[#This Row],[2008-T1-MACROCENTRE]]/Tableau17[[#This Row],[2008-T1-MACROTOTALE]],"")</f>
        <v>0</v>
      </c>
      <c r="MX403" s="26">
        <f>IFERROR(Tableau17[[#This Row],[2008-T1-MACROGAUCHE]]/Tableau17[[#This Row],[2008-T1-MACROTOTALE]],"")</f>
        <v>0.63432835820895528</v>
      </c>
      <c r="MY403" s="26">
        <f>IFERROR(Tableau17[[#This Row],[2008-T1-MACROAUTRE]]/Tableau17[[#This Row],[2008-T1-MACROTOTALE]],"")</f>
        <v>0</v>
      </c>
      <c r="MZ403" s="26">
        <f>IFERROR(Tableau17[[#This Row],[2008-T2-MACROEXTRDROITE]]/Tableau17[[#This Row],[2008-T2-MACROTOTALE]],"")</f>
        <v>8.7986463620981392E-2</v>
      </c>
      <c r="NA403" s="26">
        <f>IFERROR(Tableau17[[#This Row],[2008-T2-MACRODROITE]]/Tableau17[[#This Row],[2008-T2-MACROTOTALE]],"")</f>
        <v>0.22504230118443316</v>
      </c>
      <c r="NB403" s="26">
        <f>IFERROR(Tableau17[[#This Row],[2008-T2-MACROCENTRE]]/Tableau17[[#This Row],[2008-T2-MACROTOTALE]],"")</f>
        <v>0</v>
      </c>
      <c r="NC403" s="26">
        <f>IFERROR(Tableau17[[#This Row],[2008-T2-MACROGAUCHE]]/Tableau17[[#This Row],[2008-T2-MACROTOTALE]],"")</f>
        <v>0.68697123519458547</v>
      </c>
      <c r="ND403" s="26">
        <f>IFERROR(Tableau17[[#This Row],[2008-T2-MACROAUTRE]]/Tableau17[[#This Row],[2008-T2-MACROTOTALE]],"")</f>
        <v>0</v>
      </c>
      <c r="NE403" s="26">
        <f>IFERROR(Tableau17[[#This Row],[2014-T1-MACROEXTRDROITE]]/Tableau17[[#This Row],[2014-T1-MACROTOTALE]],"")</f>
        <v>0.25381679389312978</v>
      </c>
      <c r="NF403" s="26">
        <f>IFERROR(Tableau17[[#This Row],[2014-T1-MACRODROITE]]/Tableau17[[#This Row],[2014-T1-MACROTOTALE]],"")</f>
        <v>0.17366412213740459</v>
      </c>
      <c r="NG403" s="26">
        <f>IFERROR(Tableau17[[#This Row],[2014-T1-MACROCENTRE]]/Tableau17[[#This Row],[2014-T1-MACROTOTALE]],"")</f>
        <v>0</v>
      </c>
      <c r="NH403" s="26">
        <f>IFERROR(Tableau17[[#This Row],[2014-T1-MACROGAUCHE]]/Tableau17[[#This Row],[2014-T1-MACROTOTALE]],"")</f>
        <v>0.5725190839694656</v>
      </c>
      <c r="NI403" s="26">
        <f>IFERROR(Tableau17[[#This Row],[2014-T1-MACROAUTRE]]/Tableau17[[#This Row],[2014-T1-MACROTOTALE]],"")</f>
        <v>0</v>
      </c>
      <c r="NJ403" s="26">
        <f>IFERROR(Tableau17[[#This Row],[2014-T2-MACROEXTRDROITE]]/Tableau17[[#This Row],[2014-T2-MACROTOTALE]],"")</f>
        <v>0.24786324786324787</v>
      </c>
      <c r="NK403" s="26">
        <f>IFERROR(Tableau17[[#This Row],[2014-T2-MACRODROITE]]/Tableau17[[#This Row],[2014-T2-MACROTOTALE]],"")</f>
        <v>0.25356125356125359</v>
      </c>
      <c r="NL403" s="26">
        <f>IFERROR(Tableau17[[#This Row],[2014-T2-MACROCENTRE]]/Tableau17[[#This Row],[2014-T2-MACROTOTALE]],"")</f>
        <v>0</v>
      </c>
      <c r="NM403" s="26">
        <f>IFERROR(Tableau17[[#This Row],[2014-T2-MACROGAUCHE]]/Tableau17[[#This Row],[2014-T2-MACROTOTALE]],"")</f>
        <v>0.4985754985754986</v>
      </c>
      <c r="NN403" s="26">
        <f>IFERROR(Tableau17[[#This Row],[2014-T2-MACROAUTRE]]/Tableau17[[#This Row],[2014-T2-MACROTOTALE]],"")</f>
        <v>0</v>
      </c>
      <c r="NO403" s="26">
        <f>IFERROR( Tableau17[[#This Row],[2015-T1-MACROEXTRDROITE]]/Tableau17[[#This Row],[2015-T1-MACROTOTALE]],"")</f>
        <v>0.31781376518218624</v>
      </c>
      <c r="NP403" s="26">
        <f>IFERROR(Tableau17[[#This Row],[2015-T1-MACRODROITE]]/Tableau17[[#This Row],[2015-T1-MACROTOTALE]],"")</f>
        <v>0.16194331983805668</v>
      </c>
      <c r="NQ403" s="26">
        <f>IFERROR(Tableau17[[#This Row],[2015-T1-MACROCENTRE]]/Tableau17[[#This Row],[2015-T1-MACROTOTALE]],"")</f>
        <v>0</v>
      </c>
      <c r="NR403" s="26">
        <f>IFERROR(Tableau17[[#This Row],[2015-T1-MACROGAUCHE]]/Tableau17[[#This Row],[2015-T1-MACROTOTALE]],"")</f>
        <v>0.52024291497975705</v>
      </c>
      <c r="NS403" s="26">
        <f>IFERROR(Tableau17[[#This Row],[2015-T1-MACROAUTRE]]/Tableau17[[#This Row],[2015-T1-MACROTOTALE]],"")</f>
        <v>0</v>
      </c>
      <c r="NT403" s="26">
        <f>IFERROR(Tableau17[[#This Row],[2015-T2-MACROEXTRDROITE]]/Tableau17[[#This Row],[2015-T2-MACROTOTALE]],"")</f>
        <v>0.29565217391304349</v>
      </c>
      <c r="NU403" s="26">
        <f>IFERROR(Tableau17[[#This Row],[2015-T2-MACRODROITE]]/Tableau17[[#This Row],[2015-T2-MACROTOTALE]],"")</f>
        <v>0</v>
      </c>
      <c r="NV403" s="26">
        <f>IFERROR(Tableau17[[#This Row],[2015-T2-MACROCENTRE]]/Tableau17[[#This Row],[2015-T2-MACROTOTALE]],"")</f>
        <v>0</v>
      </c>
      <c r="NW403" s="26">
        <f>IFERROR(Tableau17[[#This Row],[2015-T2-MACROGAUCHE]]/Tableau17[[#This Row],[2015-T2-MACROTOTALE]],"")</f>
        <v>0.70434782608695656</v>
      </c>
      <c r="NX403" s="26">
        <f>IFERROR(Tableau17[[#This Row],[2015-T2-MACROAUTRE]]/Tableau17[[#This Row],[2015-T2-MACROTOTALE]],"")</f>
        <v>0</v>
      </c>
      <c r="NY403" s="26">
        <f>IFERROR(Tableau17[[#This Row],[2017-T1-MACROEXTRDROITE]]/Tableau17[[#This Row],[2017-T1-MACROTOTALE]],"")</f>
        <v>0.24673784104389088</v>
      </c>
      <c r="NZ403" s="26">
        <f>IFERROR(Tableau17[[#This Row],[2017-T1-MACRODROITE]]/Tableau17[[#This Row],[2017-T1-MACROTOTALE]],"")</f>
        <v>4.0332147093712932E-2</v>
      </c>
      <c r="OA403" s="26">
        <f>IFERROR(Tableau17[[#This Row],[2017-T1-MACROCENTRE]]/Tableau17[[#This Row],[2017-T1-MACROTOTALE]],"")</f>
        <v>0.20996441281138789</v>
      </c>
      <c r="OB403" s="26">
        <f>IFERROR(Tableau17[[#This Row],[2017-T1-MACROGAUCHE]]/Tableau17[[#This Row],[2017-T1-MACROTOTALE]],"")</f>
        <v>0.49822064056939502</v>
      </c>
      <c r="OC403" s="26">
        <f>IFERROR(Tableau17[[#This Row],[2017-T1-MACROAUTRE]]/Tableau17[[#This Row],[2017-T1-MACROTOTALE]],"")</f>
        <v>4.7449584816132862E-3</v>
      </c>
      <c r="OD403" s="26">
        <f>IFERROR(Tableau17[[#This Row],[2017-T2-MACROEXTRDROITE]]/Tableau17[[#This Row],[2017-T2-MACROTOTALE]],"")</f>
        <v>0.23985239852398524</v>
      </c>
      <c r="OE403" s="26">
        <f>IFERROR(Tableau17[[#This Row],[2017-T2-MACRODROITE]]/Tableau17[[#This Row],[2017-T2-MACROTOTALE]],"")</f>
        <v>0</v>
      </c>
      <c r="OF403" s="26">
        <f>IFERROR(Tableau17[[#This Row],[2017-T2-MACROCENTRE]]/Tableau17[[#This Row],[2017-T2-MACROTOTALE]],"")</f>
        <v>0.76014760147601479</v>
      </c>
      <c r="OG403" s="26">
        <f>IFERROR(Tableau17[[#This Row],[2017-T2-MACROGAUCHE]]/Tableau17[[#This Row],[2017-T2-MACROTOTALE]],"")</f>
        <v>0</v>
      </c>
      <c r="OH403" s="26">
        <f>IFERROR(Tableau17[[#This Row],[2017-T2-MACROAUTRE]]/Tableau17[[#This Row],[2017-T2-MACROTOTALE]],"")</f>
        <v>0</v>
      </c>
      <c r="OI403" s="26">
        <f>IFERROR(Tableau17[[#This Row],[2019-T1-MACROEXTRDROITE]]/Tableau17[[#This Row],[2019-T1-MACROTOTALE]],"")</f>
        <v>0.43086816720257237</v>
      </c>
      <c r="OJ403" s="26">
        <f>IFERROR(Tableau17[[#This Row],[2019-T1-MACRODROITE]]/Tableau17[[#This Row],[2019-T1-MACROTOTALE]],"")</f>
        <v>9.6463022508038593E-3</v>
      </c>
      <c r="OK403" s="26">
        <f>IFERROR(Tableau17[[#This Row],[2019-T1-MACROCENTRE]]/Tableau17[[#This Row],[2019-T1-MACROTOTALE]],"")</f>
        <v>8.0385852090032156E-2</v>
      </c>
      <c r="OL403" s="26">
        <f>IFERROR(Tableau17[[#This Row],[2019-T1-MACROGAUCHE]]/Tableau17[[#This Row],[2019-T1-MACROTOTALE]],"")</f>
        <v>0.44051446945337619</v>
      </c>
      <c r="OM403" s="26">
        <f>IFERROR(Tableau17[[#This Row],[2019-T1-MACROAUTRE]]/Tableau17[[#This Row],[2019-T1-MACROTOTALE]],"")</f>
        <v>3.8585209003215437E-2</v>
      </c>
      <c r="ON403" s="26">
        <f>IFERROR(Tableau17[[#This Row],[2020-T1-MACROEXTRDROITE]]/Tableau17[[#This Row],[2020-T1-MACROTOTALE]],"")</f>
        <v>0.16783216783216784</v>
      </c>
      <c r="OO403" s="26">
        <f>IFERROR(Tableau17[[#This Row],[2020-T1-MACRODROITE]]/Tableau17[[#This Row],[2020-T1-MACROTOTALE]],"")</f>
        <v>0.26923076923076922</v>
      </c>
      <c r="OP403" s="26">
        <f>IFERROR(Tableau17[[#This Row],[2020-T1-MACROCENTRE]]/Tableau17[[#This Row],[2020-T1-MACROTOTALE]],"")</f>
        <v>0.13636363636363635</v>
      </c>
      <c r="OQ403" s="26">
        <f>IFERROR(Tableau17[[#This Row],[2020-T1-MACROGAUCHE]]/Tableau17[[#This Row],[2020-T1-MACROTOTALE]],"")</f>
        <v>0.42657342657342656</v>
      </c>
      <c r="OR403" s="26">
        <f>IFERROR(Tableau17[[#This Row],[2020-T1-MACROAUTRE]]/Tableau17[[#This Row],[2020-T1-MACROTOTALE]],"")</f>
        <v>0</v>
      </c>
      <c r="OS403" s="26">
        <f>IFERROR(Tableau17[[#This Row],[2017 (L)-T1-MACROEXTRDROITE]]/Tableau17[[#This Row],[2017 (L)-T1-MACROTOTALE]],"")</f>
        <v>0.21066666666666667</v>
      </c>
      <c r="OT403" s="26">
        <f>IFERROR(Tableau17[[#This Row],[2017 (L)-T1-MACRODROITE]]/Tableau17[[#This Row],[2017 (L)-T1-MACROTOTALE]],"")</f>
        <v>4.8000000000000001E-2</v>
      </c>
      <c r="OU403" s="26">
        <f>IFERROR(Tableau17[[#This Row],[2017 (L)-T1-MACROCENTRE]]/Tableau17[[#This Row],[2017 (L)-T1-MACROTOTALE]],"")</f>
        <v>0.27466666666666667</v>
      </c>
      <c r="OV403" s="26">
        <f>IFERROR(Tableau17[[#This Row],[2017 (L)-T1-MACROGAUCHE]]/Tableau17[[#This Row],[2017 (L)-T1-MACROTOTALE]],"")</f>
        <v>0.38400000000000001</v>
      </c>
      <c r="OW403" s="26">
        <f>IFERROR(Tableau17[[#This Row],[2017 (L)-T1-MACROAUTRE]]/Tableau17[[#This Row],[2017 (L)-T1-MACROTOTALE]],"")</f>
        <v>8.2666666666666666E-2</v>
      </c>
      <c r="OX403" s="26">
        <f>IFERROR(Tableau17[[#This Row],[2017 (L)-T2-MACROEXTRDROITE]]/Tableau17[[#This Row],[2017 (L)-T2-MACROTOTALE]],"")</f>
        <v>0.32826747720364741</v>
      </c>
      <c r="OY403" s="26">
        <f>IFERROR(Tableau17[[#This Row],[2017 (L)-T2-MACRODROITE]]/Tableau17[[#This Row],[2017 (L)-T2-MACROTOTALE]],"")</f>
        <v>0</v>
      </c>
      <c r="OZ403" s="26">
        <f>IFERROR(Tableau17[[#This Row],[2017 (L)-T2-MACROCENTRE]]/Tableau17[[#This Row],[2017 (L)-T2-MACROTOTALE]],"")</f>
        <v>0.67173252279635254</v>
      </c>
      <c r="PA403" s="26">
        <f>IFERROR(Tableau17[[#This Row],[2017 (L)-T2-MACROGAUCHE]]/Tableau17[[#This Row],[2017 (L)-T2-MACROTOTALE]],"")</f>
        <v>0</v>
      </c>
      <c r="PB403" s="26">
        <f>IFERROR(Tableau17[[#This Row],[2017 (L)-T2-MACROAUTRE]]/Tableau17[[#This Row],[2017 (L)-T2-MACROTOTALE]],"")</f>
        <v>0</v>
      </c>
      <c r="PC403" s="26">
        <f>IFERROR(Tableau17[[#This Row],[2008_T1_PROCUS]]/Tableau17[[#This Row],[2008_T1_INSCRITS]],0)</f>
        <v>2.6714158504007124E-3</v>
      </c>
      <c r="PD403" s="26">
        <f>IFERROR(Tableau17[[#This Row],[2008_T2_PROCUS]]/Tableau17[[#This Row],[2008_T2_INSCRITS]],0)</f>
        <v>3.5618878005342831E-3</v>
      </c>
      <c r="PE403" s="26">
        <f>Tableau17[[#This Row],[2014_T1_PROCUS]]/Tableau17[[#This Row],[2014_T1_INSCRITS]]</f>
        <v>3.6710719530102789E-3</v>
      </c>
      <c r="PF403" s="26">
        <f>IFERROR(Tableau17[[#This Row],[2014_T2_PROCUS]]/Tableau17[[#This Row],[2014_T2_INSCRITS]],0)</f>
        <v>6.6079295154185024E-3</v>
      </c>
    </row>
    <row r="404" spans="1:422" hidden="1" x14ac:dyDescent="0.2">
      <c r="A404" s="1">
        <v>2</v>
      </c>
      <c r="B404" s="1" t="s">
        <v>268</v>
      </c>
      <c r="C404" s="1" t="s">
        <v>275</v>
      </c>
      <c r="D404" s="1" t="s">
        <v>275</v>
      </c>
      <c r="E404" s="1">
        <v>356</v>
      </c>
      <c r="F404" s="1">
        <v>5.3732139999999999</v>
      </c>
      <c r="G404" s="1">
        <v>43.311683000000002</v>
      </c>
      <c r="H404" s="3">
        <v>1436</v>
      </c>
      <c r="I404" s="3">
        <v>268</v>
      </c>
      <c r="J404" s="1">
        <v>1</v>
      </c>
      <c r="L404" s="1">
        <v>43</v>
      </c>
      <c r="M404" s="1">
        <v>53</v>
      </c>
      <c r="O404" s="1">
        <v>2</v>
      </c>
      <c r="P404" s="1">
        <v>67</v>
      </c>
      <c r="Q404" s="1">
        <v>41</v>
      </c>
      <c r="R404" s="1">
        <v>42</v>
      </c>
      <c r="S404" s="1">
        <v>36</v>
      </c>
      <c r="T404" s="1">
        <v>17</v>
      </c>
      <c r="U404" s="1">
        <v>302</v>
      </c>
      <c r="V404" s="1">
        <v>1370</v>
      </c>
      <c r="W404" s="1">
        <v>550</v>
      </c>
      <c r="X404" s="1">
        <v>5</v>
      </c>
      <c r="Y404" s="2">
        <v>0.40145985000000001</v>
      </c>
      <c r="Z404" s="1">
        <v>1370</v>
      </c>
      <c r="AA404" s="1">
        <v>637</v>
      </c>
      <c r="AB404" s="1">
        <v>8</v>
      </c>
      <c r="AC404" s="2">
        <v>0.46496349999999997</v>
      </c>
      <c r="AD404" s="1">
        <v>1436</v>
      </c>
      <c r="AE404" s="1">
        <v>308</v>
      </c>
      <c r="AF404" s="2">
        <v>0.21448468000000001</v>
      </c>
      <c r="AG404" s="1">
        <f t="shared" si="6"/>
        <v>268</v>
      </c>
      <c r="AH404" s="1">
        <v>1238</v>
      </c>
      <c r="AI404" s="1">
        <v>626</v>
      </c>
      <c r="AJ404" s="1">
        <v>1</v>
      </c>
      <c r="AK404" s="2">
        <v>0.50565428000000001</v>
      </c>
      <c r="AN404" s="1">
        <v>0</v>
      </c>
      <c r="AP404" s="1">
        <v>1399</v>
      </c>
      <c r="AQ404" s="1">
        <v>491</v>
      </c>
      <c r="AR404" s="2">
        <v>0.35096496999999999</v>
      </c>
      <c r="AS404" s="1">
        <v>1398</v>
      </c>
      <c r="AT404" s="1">
        <v>521</v>
      </c>
      <c r="AU404" s="2">
        <v>0.37267525000000001</v>
      </c>
      <c r="AV404" s="1">
        <v>1388</v>
      </c>
      <c r="AW404" s="1">
        <v>420</v>
      </c>
      <c r="AX404" s="2">
        <v>0.30259365999999999</v>
      </c>
      <c r="AY404" s="1">
        <v>1388</v>
      </c>
      <c r="AZ404" s="1">
        <v>364</v>
      </c>
      <c r="BA404" s="2">
        <v>0.26224784000000001</v>
      </c>
      <c r="BB404" s="1">
        <v>1385</v>
      </c>
      <c r="BC404" s="1">
        <v>875</v>
      </c>
      <c r="BD404" s="2">
        <v>0.63176895</v>
      </c>
      <c r="BE404" s="1">
        <v>1384</v>
      </c>
      <c r="BF404" s="1">
        <v>868</v>
      </c>
      <c r="BG404" s="2">
        <v>0.62716762999999998</v>
      </c>
      <c r="BH404" s="1">
        <v>1418</v>
      </c>
      <c r="BI404" s="1">
        <v>333</v>
      </c>
      <c r="BJ404" s="2">
        <v>0.23483780000000001</v>
      </c>
      <c r="BK404" s="1">
        <v>33</v>
      </c>
      <c r="BN404" s="1">
        <v>27</v>
      </c>
      <c r="BO404" s="1">
        <v>41</v>
      </c>
      <c r="BP404" s="1">
        <v>148</v>
      </c>
      <c r="BQ404" s="1">
        <v>367</v>
      </c>
      <c r="BR404" s="1">
        <v>616</v>
      </c>
      <c r="BX404" s="1">
        <v>27</v>
      </c>
      <c r="BZ404" s="1">
        <v>185</v>
      </c>
      <c r="CA404" s="1">
        <v>8</v>
      </c>
      <c r="CB404" s="1">
        <v>31</v>
      </c>
      <c r="CC404" s="1">
        <v>57</v>
      </c>
      <c r="CD404" s="1">
        <v>127</v>
      </c>
      <c r="CE404" s="1">
        <v>90</v>
      </c>
      <c r="CF404" s="1">
        <v>525</v>
      </c>
      <c r="CG404" s="1">
        <v>97</v>
      </c>
      <c r="CH404" s="1">
        <v>339</v>
      </c>
      <c r="CI404" s="1">
        <v>173</v>
      </c>
      <c r="CJ404" s="1">
        <v>609</v>
      </c>
      <c r="CL404" s="1">
        <v>2</v>
      </c>
      <c r="CN404" s="1">
        <v>197</v>
      </c>
      <c r="CO404" s="1">
        <v>41</v>
      </c>
      <c r="CP404" s="1">
        <v>90</v>
      </c>
      <c r="CS404" s="1">
        <v>75</v>
      </c>
      <c r="CT404" s="1">
        <v>48</v>
      </c>
      <c r="CV404" s="1">
        <v>18</v>
      </c>
      <c r="CW404" s="1">
        <v>471</v>
      </c>
      <c r="CX404" s="1">
        <v>406</v>
      </c>
      <c r="CY404" s="1">
        <v>88</v>
      </c>
      <c r="DC404" s="1">
        <v>494</v>
      </c>
      <c r="DE404" s="1">
        <v>18</v>
      </c>
      <c r="DF404" s="1">
        <v>0</v>
      </c>
      <c r="DG404" s="1">
        <v>0</v>
      </c>
      <c r="DH404" s="1">
        <v>19</v>
      </c>
      <c r="DI404" s="1">
        <v>1</v>
      </c>
      <c r="DJ404" s="1">
        <v>2</v>
      </c>
      <c r="DK404" s="1">
        <v>5</v>
      </c>
      <c r="DL404" s="1">
        <v>141</v>
      </c>
      <c r="DM404" s="1">
        <v>50</v>
      </c>
      <c r="DN404" s="1">
        <v>35</v>
      </c>
      <c r="DQ404" s="1">
        <v>2</v>
      </c>
      <c r="DR404" s="1">
        <v>91</v>
      </c>
      <c r="DS404" s="1">
        <v>40</v>
      </c>
      <c r="DU404" s="1">
        <v>404</v>
      </c>
      <c r="DV404" s="1">
        <v>215</v>
      </c>
      <c r="DZ404" s="1">
        <v>123</v>
      </c>
      <c r="EA404" s="1">
        <v>338</v>
      </c>
      <c r="EB404" s="1">
        <v>3</v>
      </c>
      <c r="EC404" s="1">
        <v>15</v>
      </c>
      <c r="ED404" s="1">
        <v>4</v>
      </c>
      <c r="EE404" s="1">
        <v>14</v>
      </c>
      <c r="EF404" s="1">
        <v>54</v>
      </c>
      <c r="EG404" s="1">
        <v>56</v>
      </c>
      <c r="EH404" s="1">
        <v>6</v>
      </c>
      <c r="EI404" s="1">
        <v>124</v>
      </c>
      <c r="EJ404" s="1">
        <v>380</v>
      </c>
      <c r="EK404" s="1">
        <v>187</v>
      </c>
      <c r="EL404" s="1">
        <v>8</v>
      </c>
      <c r="EM404" s="1">
        <v>851</v>
      </c>
      <c r="EN404" s="1">
        <v>145</v>
      </c>
      <c r="EO404" s="1">
        <v>676</v>
      </c>
      <c r="EP404" s="1">
        <v>821</v>
      </c>
      <c r="EQ404" s="1">
        <v>0</v>
      </c>
      <c r="ER404" s="1">
        <v>2</v>
      </c>
      <c r="ES404" s="1">
        <v>10</v>
      </c>
      <c r="ET404" s="1">
        <v>80</v>
      </c>
      <c r="EU404" s="1">
        <v>22</v>
      </c>
      <c r="EV404" s="1">
        <v>65</v>
      </c>
      <c r="EW404" s="1">
        <v>10</v>
      </c>
      <c r="EX404" s="1">
        <v>3</v>
      </c>
      <c r="EY404" s="1">
        <v>10</v>
      </c>
      <c r="EZ404" s="1">
        <v>13</v>
      </c>
      <c r="FA404" s="1">
        <v>0</v>
      </c>
      <c r="FB404" s="1">
        <v>0</v>
      </c>
      <c r="FC404" s="1">
        <v>0</v>
      </c>
      <c r="FD404" s="1">
        <v>0</v>
      </c>
      <c r="FE404" s="1">
        <v>0</v>
      </c>
      <c r="FF404" s="1">
        <v>0</v>
      </c>
      <c r="FG404" s="1">
        <v>0</v>
      </c>
      <c r="FH404" s="1">
        <v>6</v>
      </c>
      <c r="FI404" s="1">
        <v>2</v>
      </c>
      <c r="FJ404" s="1">
        <v>6</v>
      </c>
      <c r="FK404" s="1">
        <v>22</v>
      </c>
      <c r="FL404" s="1">
        <v>0</v>
      </c>
      <c r="FM404" s="1">
        <v>15</v>
      </c>
      <c r="FN404" s="1">
        <v>2</v>
      </c>
      <c r="FO404" s="1">
        <v>2</v>
      </c>
      <c r="FP404" s="1">
        <v>36</v>
      </c>
      <c r="FQ404" s="1">
        <v>2</v>
      </c>
      <c r="FR404" s="1">
        <f>SUM(Tableau17[[#This Row],[2019-T1-ALEXANDRE Audric]:[2019-T1-MARIE Florie]])</f>
        <v>308</v>
      </c>
      <c r="FS404" s="1">
        <v>41</v>
      </c>
      <c r="FT404" s="1">
        <v>181</v>
      </c>
      <c r="FU404" s="1">
        <v>0</v>
      </c>
      <c r="FV404" s="1">
        <v>394</v>
      </c>
      <c r="FW404" s="1">
        <v>0</v>
      </c>
      <c r="FX404" s="1">
        <v>616</v>
      </c>
      <c r="GD404" s="1">
        <v>0</v>
      </c>
      <c r="GE404" s="1">
        <v>57</v>
      </c>
      <c r="GF404" s="1">
        <v>279</v>
      </c>
      <c r="GG404" s="1">
        <v>27</v>
      </c>
      <c r="GH404" s="1">
        <v>162</v>
      </c>
      <c r="GI404" s="1">
        <v>0</v>
      </c>
      <c r="GJ404" s="1">
        <v>525</v>
      </c>
      <c r="GK404" s="1">
        <v>97</v>
      </c>
      <c r="GL404" s="1">
        <v>339</v>
      </c>
      <c r="GM404" s="1">
        <v>0</v>
      </c>
      <c r="GN404" s="1">
        <v>173</v>
      </c>
      <c r="GO404" s="1">
        <v>0</v>
      </c>
      <c r="GP404" s="1">
        <v>609</v>
      </c>
      <c r="GQ404" s="1">
        <v>92</v>
      </c>
      <c r="GR404" s="1">
        <v>48</v>
      </c>
      <c r="GS404" s="1">
        <v>0</v>
      </c>
      <c r="GT404" s="1">
        <v>331</v>
      </c>
      <c r="GU404" s="1">
        <v>0</v>
      </c>
      <c r="GV404" s="1">
        <v>471</v>
      </c>
      <c r="GW404" s="1">
        <v>88</v>
      </c>
      <c r="GX404" s="1">
        <v>0</v>
      </c>
      <c r="GY404" s="1">
        <v>0</v>
      </c>
      <c r="GZ404" s="1">
        <v>406</v>
      </c>
      <c r="HA404" s="1">
        <v>0</v>
      </c>
      <c r="HB404" s="1">
        <v>494</v>
      </c>
      <c r="HC404" s="1">
        <v>157</v>
      </c>
      <c r="HD404" s="1">
        <v>54</v>
      </c>
      <c r="HE404" s="1">
        <v>187</v>
      </c>
      <c r="HF404" s="1">
        <v>447</v>
      </c>
      <c r="HG404" s="1">
        <v>6</v>
      </c>
      <c r="HH404" s="1">
        <v>851</v>
      </c>
      <c r="HI404" s="1">
        <v>145</v>
      </c>
      <c r="HJ404" s="1">
        <v>0</v>
      </c>
      <c r="HK404" s="1">
        <v>676</v>
      </c>
      <c r="HL404" s="1">
        <v>0</v>
      </c>
      <c r="HM404" s="1">
        <v>0</v>
      </c>
      <c r="HN404" s="1">
        <v>821</v>
      </c>
      <c r="HO404" s="1">
        <v>84</v>
      </c>
      <c r="HP404" s="1">
        <v>12</v>
      </c>
      <c r="HQ404" s="1">
        <v>36</v>
      </c>
      <c r="HR404" s="1">
        <v>138</v>
      </c>
      <c r="HS404" s="1">
        <v>45</v>
      </c>
      <c r="HT404" s="1">
        <v>315</v>
      </c>
      <c r="HU404" s="1">
        <v>42</v>
      </c>
      <c r="HV404" s="1">
        <v>110</v>
      </c>
      <c r="HW404" s="1">
        <v>42</v>
      </c>
      <c r="HX404" s="1">
        <v>108</v>
      </c>
      <c r="HY404" s="1">
        <v>0</v>
      </c>
      <c r="HZ404" s="1">
        <v>302</v>
      </c>
      <c r="IA404" s="1">
        <v>52</v>
      </c>
      <c r="IB404" s="1">
        <v>35</v>
      </c>
      <c r="IC404" s="1">
        <v>91</v>
      </c>
      <c r="ID404" s="1">
        <v>206</v>
      </c>
      <c r="IE404" s="1">
        <v>20</v>
      </c>
      <c r="IF404" s="1">
        <v>404</v>
      </c>
      <c r="IG404" s="1">
        <v>0</v>
      </c>
      <c r="IH404" s="1">
        <v>0</v>
      </c>
      <c r="II404" s="1">
        <v>123</v>
      </c>
      <c r="IJ404" s="1">
        <v>215</v>
      </c>
      <c r="IK404" s="1">
        <v>0</v>
      </c>
      <c r="IL404" s="1">
        <v>338</v>
      </c>
      <c r="IM404" s="26">
        <f>IFERROR(Tableau17[[#This Row],[LDIV]]/Tableau17[[#This Row],[Total général]],"")</f>
        <v>3.3112582781456954E-3</v>
      </c>
      <c r="IN404" s="26">
        <f>IFERROR(Tableau17[[#This Row],[LDVC]]/Tableau17[[#This Row],[Total général]],"")</f>
        <v>0</v>
      </c>
      <c r="IO404" s="26">
        <f>IFERROR(Tableau17[[#This Row],[LDVD]]/Tableau17[[#This Row],[Total général]],"")</f>
        <v>0.14238410596026491</v>
      </c>
      <c r="IP404" s="26">
        <f>IFERROR(Tableau17[[#This Row],[LDVG]]/Tableau17[[#This Row],[Total général]],"")</f>
        <v>0.17549668874172186</v>
      </c>
      <c r="IQ404" s="26">
        <f>IFERROR(Tableau17[[#This Row],[LEXD]]/Tableau17[[#This Row],[Total général]],"")</f>
        <v>0</v>
      </c>
      <c r="IR404" s="26">
        <f>IFERROR(Tableau17[[#This Row],[LEXG]]/Tableau17[[#This Row],[Total général]],"")</f>
        <v>6.6225165562913907E-3</v>
      </c>
      <c r="IS404" s="26">
        <f>IFERROR(Tableau17[[#This Row],[LLR]]/Tableau17[[#This Row],[Total général]],"")</f>
        <v>0.22185430463576158</v>
      </c>
      <c r="IT404" s="26">
        <f>IFERROR(Tableau17[[#This Row],[LREM]]/Tableau17[[#This Row],[Total général]],"")</f>
        <v>0.13576158940397351</v>
      </c>
      <c r="IU404" s="26">
        <f>IFERROR(Tableau17[[#This Row],[LRN]]/Tableau17[[#This Row],[Total général]],"")</f>
        <v>0.13907284768211919</v>
      </c>
      <c r="IV404" s="26">
        <f>IFERROR(Tableau17[[#This Row],[LUG]]/Tableau17[[#This Row],[Total général]],"")</f>
        <v>0.11920529801324503</v>
      </c>
      <c r="IW404" s="26">
        <f>IFERROR(Tableau17[[#This Row],[LVEC]]/Tableau17[[#This Row],[Total général]],"")</f>
        <v>5.6291390728476824E-2</v>
      </c>
      <c r="IX404" s="26">
        <f>IFERROR(Tableau17[[#This Row],[2008-T1-LCMD]]/Tableau17[[#This Row],[2008-T1-TOTAL]],"")</f>
        <v>5.3571428571428568E-2</v>
      </c>
      <c r="IY404" s="26">
        <f>IFERROR(Tableau17[[#This Row],[2008-T1-LDVD]]/Tableau17[[#This Row],[2008-T1-TOTAL]],"")</f>
        <v>0</v>
      </c>
      <c r="IZ404" s="26">
        <f>IFERROR(Tableau17[[#This Row],[2008-T1-LEXD]]/Tableau17[[#This Row],[2008-T1-TOTAL]],"")</f>
        <v>0</v>
      </c>
      <c r="JA404" s="26">
        <f>IFERROR(Tableau17[[#This Row],[2008-T1-LEXG]]/Tableau17[[#This Row],[2008-T1-TOTAL]],"")</f>
        <v>4.3831168831168832E-2</v>
      </c>
      <c r="JB404" s="26">
        <f>IFERROR(Tableau17[[#This Row],[2008-T1-LFN]]/Tableau17[[#This Row],[2008-T1-TOTAL]],"")</f>
        <v>6.6558441558441553E-2</v>
      </c>
      <c r="JC404" s="26">
        <f>IFERROR(Tableau17[[#This Row],[2008-T1-LMAJ]]/Tableau17[[#This Row],[2008-T1-TOTAL]],"")</f>
        <v>0.24025974025974026</v>
      </c>
      <c r="JD404" s="26">
        <f>IFERROR(Tableau17[[#This Row],[2008-T1-LUG]]/Tableau17[[#This Row],[2008-T1-TOTAL]],"")</f>
        <v>0.59577922077922074</v>
      </c>
      <c r="JE404" s="26" t="str">
        <f>IFERROR(Tableau17[[#This Row],[2008-T2-LFN]]/Tableau17[[#This Row],[2008-T2-TOTAL]],"")</f>
        <v/>
      </c>
      <c r="JF404" s="26" t="str">
        <f>IFERROR(Tableau17[[#This Row],[2008-T2-LGC]]/Tableau17[[#This Row],[2008-T2-TOTAL]],"")</f>
        <v/>
      </c>
      <c r="JG404" s="26" t="str">
        <f>IFERROR(Tableau17[[#This Row],[2008-T2-LMAJ]]/Tableau17[[#This Row],[2008-T2-TOTAL]],"")</f>
        <v/>
      </c>
      <c r="JH404" s="26" t="str">
        <f>IFERROR(Tableau17[[#This Row],[2008-T2-LUG]]/Tableau17[[#This Row],[2008-T2-TOTAL]],"")</f>
        <v/>
      </c>
      <c r="JI404" s="26">
        <f>IFERROR(Tableau17[[#This Row],[2014-T1-LDIV]]/Tableau17[[#This Row],[2014-T1-TOTAL]],"")</f>
        <v>5.1428571428571428E-2</v>
      </c>
      <c r="JJ404" s="26">
        <f>IFERROR(Tableau17[[#This Row],[2014-T1-LDVD]]/Tableau17[[#This Row],[2014-T1-TOTAL]],"")</f>
        <v>0</v>
      </c>
      <c r="JK404" s="26">
        <f>IFERROR(Tableau17[[#This Row],[2014-T1-LDVG]]/Tableau17[[#This Row],[2014-T1-TOTAL]],"")</f>
        <v>0.35238095238095241</v>
      </c>
      <c r="JL404" s="26">
        <f>IFERROR(Tableau17[[#This Row],[2014-T1-LEXG]]/Tableau17[[#This Row],[2014-T1-TOTAL]],"")</f>
        <v>1.5238095238095238E-2</v>
      </c>
      <c r="JM404" s="26">
        <f>IFERROR(Tableau17[[#This Row],[2014-T1-LFG]]/Tableau17[[#This Row],[2014-T1-TOTAL]],"")</f>
        <v>5.904761904761905E-2</v>
      </c>
      <c r="JN404" s="26">
        <f>IFERROR(Tableau17[[#This Row],[2014-T1-LFN]]/Tableau17[[#This Row],[2014-T1-TOTAL]],"")</f>
        <v>0.10857142857142857</v>
      </c>
      <c r="JO404" s="26">
        <f>IFERROR(Tableau17[[#This Row],[2014-T1-LUD]]/Tableau17[[#This Row],[2014-T1-TOTAL]],"")</f>
        <v>0.2419047619047619</v>
      </c>
      <c r="JP404" s="26">
        <f>IFERROR(Tableau17[[#This Row],[2014-T1-LUG]]/Tableau17[[#This Row],[2014-T1-TOTAL]],"")</f>
        <v>0.17142857142857143</v>
      </c>
      <c r="JQ404" s="26">
        <f>IFERROR(Tableau17[[#This Row],[2014-T2-LFN]]/Tableau17[[#This Row],[2014-T2-TOTAL]],"")</f>
        <v>0.15927750410509031</v>
      </c>
      <c r="JR404" s="26">
        <f>IFERROR(Tableau17[[#This Row],[2014-T2-LUD]]/Tableau17[[#This Row],[2014-T2-TOTAL]],"")</f>
        <v>0.55665024630541871</v>
      </c>
      <c r="JS404" s="26">
        <f>IFERROR(Tableau17[[#This Row],[2014-T2-LUG]]/Tableau17[[#This Row],[2014-T2-TOTAL]],"")</f>
        <v>0.28407224958949095</v>
      </c>
      <c r="JT404" s="26">
        <f>IFERROR(Tableau17[[#This Row],[2015-T1-BC-DIV]]/Tableau17[[#This Row],[2015-T1-TOTAL]],"")</f>
        <v>0</v>
      </c>
      <c r="JU404" s="26">
        <f>IFERROR(Tableau17[[#This Row],[2015-T1-BC-DLF]]/Tableau17[[#This Row],[2015-T1-TOTAL]],"")</f>
        <v>4.246284501061571E-3</v>
      </c>
      <c r="JV404" s="26">
        <f>IFERROR(Tableau17[[#This Row],[2015-T1-BC-DVD]]/Tableau17[[#This Row],[2015-T1-TOTAL]],"")</f>
        <v>0</v>
      </c>
      <c r="JW404" s="26">
        <f>IFERROR(Tableau17[[#This Row],[2015-T1-BC-DVG]]/Tableau17[[#This Row],[2015-T1-TOTAL]],"")</f>
        <v>0.41825902335456477</v>
      </c>
      <c r="JX404" s="26">
        <f>IFERROR(Tableau17[[#This Row],[2015-T1-BC-FG]]/Tableau17[[#This Row],[2015-T1-TOTAL]],"")</f>
        <v>8.7048832271762203E-2</v>
      </c>
      <c r="JY404" s="26">
        <f>IFERROR(Tableau17[[#This Row],[2015-T1-BC-FN]]/Tableau17[[#This Row],[2015-T1-TOTAL]],"")</f>
        <v>0.19108280254777071</v>
      </c>
      <c r="JZ404" s="26">
        <f>IFERROR(Tableau17[[#This Row],[2015-T1-BC-MDM]]/Tableau17[[#This Row],[2015-T1-TOTAL]],"")</f>
        <v>0</v>
      </c>
      <c r="KA404" s="26">
        <f>IFERROR(Tableau17[[#This Row],[2015-T1-BC-RDG]]/Tableau17[[#This Row],[2015-T1-TOTAL]],"")</f>
        <v>0</v>
      </c>
      <c r="KB404" s="26">
        <f>IFERROR(Tableau17[[#This Row],[2015-T1-BC-SOC]]/Tableau17[[#This Row],[2015-T1-TOTAL]],"")</f>
        <v>0.15923566878980891</v>
      </c>
      <c r="KC404" s="26">
        <f>IFERROR(Tableau17[[#This Row],[2015-T1-BC-UD]]/Tableau17[[#This Row],[2015-T1-TOTAL]],"")</f>
        <v>0.10191082802547771</v>
      </c>
      <c r="KD404" s="26">
        <f>IFERROR(Tableau17[[#This Row],[2015-T1-BC-UG]]/Tableau17[[#This Row],[2015-T1-TOTAL]],"")</f>
        <v>0</v>
      </c>
      <c r="KE404" s="26">
        <f>IFERROR(Tableau17[[#This Row],[2015-T1-BC-VEC]]/Tableau17[[#This Row],[2015-T1-TOTAL]],"")</f>
        <v>3.8216560509554139E-2</v>
      </c>
      <c r="KF404" s="26">
        <f>IFERROR(Tableau17[[#This Row],[2015-T2-BC-DVG]]/Tableau17[[#This Row],[2015-T2-TOTAL]],"")</f>
        <v>0.82186234817813764</v>
      </c>
      <c r="KG404" s="26">
        <f>IFERROR(Tableau17[[#This Row],[2015-T2-BC-FN]]/Tableau17[[#This Row],[2015-T2-TOTAL]],"")</f>
        <v>0.17813765182186234</v>
      </c>
      <c r="KH404" s="26">
        <f>IFERROR(Tableau17[[#This Row],[2015-T2-BC-SOC]]/Tableau17[[#This Row],[2015-T2-TOTAL]],"")</f>
        <v>0</v>
      </c>
      <c r="KI404" s="26">
        <f>IFERROR(Tableau17[[#This Row],[2015-T2-BC-UD]]/Tableau17[[#This Row],[2015-T2-TOTAL]],"")</f>
        <v>0</v>
      </c>
      <c r="KJ404" s="26">
        <f>IFERROR(Tableau17[[#This Row],[2015-T2-BC-UG]]/Tableau17[[#This Row],[2015-T2-TOTAL]],"")</f>
        <v>0</v>
      </c>
      <c r="KK404" s="26">
        <f>IFERROR(Tableau17[[#This Row],[2017 (L)-T1-COM]]/Tableau17[[#This Row],[2017 (L)-T1-TOTAL]],"")</f>
        <v>0</v>
      </c>
      <c r="KL404" s="26">
        <f>IFERROR(Tableau17[[#This Row],[2017 (L)-T1-DIV]]/Tableau17[[#This Row],[2017 (L)-T1-TOTAL]],"")</f>
        <v>4.4554455445544552E-2</v>
      </c>
      <c r="KM404" s="26">
        <f>IFERROR(Tableau17[[#This Row],[2017 (L)-T1-DLF]]/Tableau17[[#This Row],[2017 (L)-T1-TOTAL]],"")</f>
        <v>0</v>
      </c>
      <c r="KN404" s="26">
        <f>IFERROR(Tableau17[[#This Row],[2017 (L)-T1-DVD]]/Tableau17[[#This Row],[2017 (L)-T1-TOTAL]],"")</f>
        <v>0</v>
      </c>
      <c r="KO404" s="26">
        <f>IFERROR(Tableau17[[#This Row],[2017 (L)-T1-DVG]]/Tableau17[[#This Row],[2017 (L)-T1-TOTAL]],"")</f>
        <v>4.702970297029703E-2</v>
      </c>
      <c r="KP404" s="26">
        <f>IFERROR(Tableau17[[#This Row],[2017 (L)-T1-ECO]]/Tableau17[[#This Row],[2017 (L)-T1-TOTAL]],"")</f>
        <v>2.4752475247524753E-3</v>
      </c>
      <c r="KQ404" s="26">
        <f>IFERROR(Tableau17[[#This Row],[2017 (L)-T1-EXD]]/Tableau17[[#This Row],[2017 (L)-T1-TOTAL]],"")</f>
        <v>4.9504950495049506E-3</v>
      </c>
      <c r="KR404" s="26">
        <f>IFERROR(Tableau17[[#This Row],[2017 (L)-T1-EXG]]/Tableau17[[#This Row],[2017 (L)-T1-TOTAL]],"")</f>
        <v>1.2376237623762377E-2</v>
      </c>
      <c r="KS404" s="26">
        <f>IFERROR(Tableau17[[#This Row],[2017 (L)-T1-FI]]/Tableau17[[#This Row],[2017 (L)-T1-TOTAL]],"")</f>
        <v>0.34900990099009899</v>
      </c>
      <c r="KT404" s="26">
        <f>IFERROR(Tableau17[[#This Row],[2017 (L)-T1-FN]]/Tableau17[[#This Row],[2017 (L)-T1-TOTAL]],"")</f>
        <v>0.12376237623762376</v>
      </c>
      <c r="KU404" s="26">
        <f>IFERROR(Tableau17[[#This Row],[2017 (L)-T1-LR]]/Tableau17[[#This Row],[2017 (L)-T1-TOTAL]],"")</f>
        <v>8.6633663366336627E-2</v>
      </c>
      <c r="KV404" s="26">
        <f>IFERROR(Tableau17[[#This Row],[2017 (L)-T1-MDM]]/Tableau17[[#This Row],[2017 (L)-T1-TOTAL]],"")</f>
        <v>0</v>
      </c>
      <c r="KW404" s="26">
        <f>IFERROR(Tableau17[[#This Row],[2017 (L)-T1-RDG]]/Tableau17[[#This Row],[2017 (L)-T1-TOTAL]],"")</f>
        <v>0</v>
      </c>
      <c r="KX404" s="26">
        <f>IFERROR(Tableau17[[#This Row],[2017 (L)-T1-REG]]/Tableau17[[#This Row],[2017 (L)-T1-TOTAL]],"")</f>
        <v>4.9504950495049506E-3</v>
      </c>
      <c r="KY404" s="26">
        <f>IFERROR(Tableau17[[#This Row],[2017 (L)-T1-REM]]/Tableau17[[#This Row],[2017 (L)-T1-TOTAL]],"")</f>
        <v>0.22524752475247525</v>
      </c>
      <c r="KZ404" s="26">
        <f>IFERROR(Tableau17[[#This Row],[2017 (L)-T1-SOC]]/Tableau17[[#This Row],[2017 (L)-T1-TOTAL]],"")</f>
        <v>9.9009900990099015E-2</v>
      </c>
      <c r="LA404" s="26">
        <f>IFERROR(Tableau17[[#This Row],[2017 (L)-T1-UDI]]/Tableau17[[#This Row],[2017 (L)-T1-TOTAL]],"")</f>
        <v>0</v>
      </c>
      <c r="LB404" s="26">
        <f>IFERROR(Tableau17[[#This Row],[2017 (L)-T2-FI]]/Tableau17[[#This Row],[2017 (L)-T2-TOTAL]],"")</f>
        <v>0.63609467455621305</v>
      </c>
      <c r="LC404" s="26">
        <f>IFERROR(Tableau17[[#This Row],[2017 (L)-T2-FN]]/Tableau17[[#This Row],[2017 (L)-T2-TOTAL]],"")</f>
        <v>0</v>
      </c>
      <c r="LD404" s="26">
        <f>IFERROR(Tableau17[[#This Row],[2017 (L)-T2-LR]]/Tableau17[[#This Row],[2017 (L)-T2-TOTAL]],"")</f>
        <v>0</v>
      </c>
      <c r="LE404" s="26">
        <f>IFERROR(Tableau17[[#This Row],[2017 (L)-T2-MDM]]/Tableau17[[#This Row],[2017 (L)-T2-TOTAL]],"")</f>
        <v>0</v>
      </c>
      <c r="LF404" s="26">
        <f>IFERROR(Tableau17[[#This Row],[2017 (L)-T2-REM]]/Tableau17[[#This Row],[2017 (L)-T2-TOTAL]],"")</f>
        <v>0.36390532544378701</v>
      </c>
      <c r="LG404" s="26">
        <f>IFERROR(Tableau17[[#This Row],[2017-T1-ARTHAUD Nathalie]]/Tableau17[[#This Row],[2017-T1-TOTAL]],"")</f>
        <v>3.5252643948296123E-3</v>
      </c>
      <c r="LH404" s="26">
        <f>IFERROR(Tableau17[[#This Row],[2017-T1-ASSELINEAU Fran]]/Tableau17[[#This Row],[2017-T1-TOTAL]],"")</f>
        <v>1.7626321974148061E-2</v>
      </c>
      <c r="LI404" s="26">
        <f>IFERROR(Tableau17[[#This Row],[2017-T1-CHEMINADE Jacques]]/Tableau17[[#This Row],[2017-T1-TOTAL]],"")</f>
        <v>4.7003525264394828E-3</v>
      </c>
      <c r="LJ404" s="26">
        <f>IFERROR(Tableau17[[#This Row],[2017-T1-DUPONT-AIGNAN Nicolas]]/Tableau17[[#This Row],[2017-T1-TOTAL]],"")</f>
        <v>1.6451233842538191E-2</v>
      </c>
      <c r="LK404" s="26">
        <f>IFERROR(Tableau17[[#This Row],[2017-T1-FILLON Fran]]/Tableau17[[#This Row],[2017-T1-TOTAL]],"")</f>
        <v>6.3454759106933017E-2</v>
      </c>
      <c r="LL404" s="26">
        <f>IFERROR(Tableau17[[#This Row],[2017-T1-HAMON Beno]]/Tableau17[[#This Row],[2017-T1-TOTAL]],"")</f>
        <v>6.5804935370152765E-2</v>
      </c>
      <c r="LM404" s="26">
        <f>IFERROR(Tableau17[[#This Row],[2017-T1-LASSALLE Jean]]/Tableau17[[#This Row],[2017-T1-TOTAL]],"")</f>
        <v>7.0505287896592246E-3</v>
      </c>
      <c r="LN404" s="26">
        <f>IFERROR(Tableau17[[#This Row],[2017-T1-LE PEN Marine]]/Tableau17[[#This Row],[2017-T1-TOTAL]],"")</f>
        <v>0.14571092831962398</v>
      </c>
      <c r="LO404" s="26">
        <f>IFERROR(Tableau17[[#This Row],[2017-T1-M Jean-Luc]]/Tableau17[[#This Row],[2017-T1-TOTAL]],"")</f>
        <v>0.44653349001175086</v>
      </c>
      <c r="LP404" s="26">
        <f>IFERROR(Tableau17[[#This Row],[2017-T1-MACRON Emmanuel]]/Tableau17[[#This Row],[2017-T1-TOTAL]],"")</f>
        <v>0.21974148061104584</v>
      </c>
      <c r="LQ404" s="26">
        <f>IFERROR(Tableau17[[#This Row],[2017-T1-POUTOU Philippe]]/Tableau17[[#This Row],[2017-T1-TOTAL]],"")</f>
        <v>9.4007050528789656E-3</v>
      </c>
      <c r="LR404" s="26">
        <f>IFERROR(Tableau17[[#This Row],[2017-T2-LE PEN Marine]]/Tableau17[[#This Row],[2017-T2-TOTAL]],"")</f>
        <v>0.17661388550548113</v>
      </c>
      <c r="LS404" s="26">
        <f>IFERROR(Tableau17[[#This Row],[2017-T2-MACRON Emmanuel]]/Tableau17[[#This Row],[2017-T2-TOTAL]],"")</f>
        <v>0.82338611449451893</v>
      </c>
      <c r="LT404" s="26">
        <f>IFERROR(Tableau17[[#This Row],[2019-T1-ALEXANDRE Audric]]/Tableau17[[#This Row],[2019-T1-TOTAL]],"")</f>
        <v>0</v>
      </c>
      <c r="LU404" s="26">
        <f>IFERROR(Tableau17[[#This Row],[2019-T1-ARTHAUD Nathalie]]/Tableau17[[#This Row],[2019-T1-TOTAL]],"")</f>
        <v>6.4935064935064939E-3</v>
      </c>
      <c r="LV404" s="26">
        <f>IFERROR(Tableau17[[#This Row],[2019-T1-ASSELINEAU François]]/Tableau17[[#This Row],[2019-T1-TOTAL]],"")</f>
        <v>3.2467532467532464E-2</v>
      </c>
      <c r="LW404" s="26">
        <f>IFERROR(Tableau17[[#This Row],[2019-T1-AUBRY Manon]]/Tableau17[[#This Row],[2019-T1-TOTAL]],"")</f>
        <v>0.25974025974025972</v>
      </c>
      <c r="LX404" s="26">
        <f>IFERROR(Tableau17[[#This Row],[2019-T1-AZERGUI Nagib]]/Tableau17[[#This Row],[2019-T1-TOTAL]],"")</f>
        <v>7.1428571428571425E-2</v>
      </c>
      <c r="LY404" s="26">
        <f>IFERROR(Tableau17[[#This Row],[2019-T1-BARDELLA Jordan]]/Tableau17[[#This Row],[2019-T1-TOTAL]],"")</f>
        <v>0.21103896103896103</v>
      </c>
      <c r="LZ404" s="26">
        <f>IFERROR(Tableau17[[#This Row],[2019-T1-BELLAMY François-Xavier]]/Tableau17[[#This Row],[2019-T1-TOTAL]],"")</f>
        <v>3.2467532467532464E-2</v>
      </c>
      <c r="MA404" s="26">
        <f>IFERROR(Tableau17[[#This Row],[2019-T1-BIDOU Olivier]]/Tableau17[[#This Row],[2019-T1-TOTAL]],"")</f>
        <v>9.74025974025974E-3</v>
      </c>
      <c r="MB404" s="26">
        <f>IFERROR(Tableau17[[#This Row],[2019-T1-BOURG Dominique]]/Tableau17[[#This Row],[2019-T1-TOTAL]],"")</f>
        <v>3.2467532467532464E-2</v>
      </c>
      <c r="MC404" s="26">
        <f>IFERROR(Tableau17[[#This Row],[2019-T1-BROSSAT Ian]]/Tableau17[[#This Row],[2019-T1-TOTAL]],"")</f>
        <v>4.2207792207792208E-2</v>
      </c>
      <c r="MD404" s="26">
        <f>IFERROR(Tableau17[[#This Row],[2019-T1-CAILLAUD Sophie]]/Tableau17[[#This Row],[2019-T1-TOTAL]],"")</f>
        <v>0</v>
      </c>
      <c r="ME404" s="26">
        <f>IFERROR(Tableau17[[#This Row],[2019-T1-CAMUS Renaud]]/Tableau17[[#This Row],[2019-T1-TOTAL]],"")</f>
        <v>0</v>
      </c>
      <c r="MF404" s="26">
        <f>IFERROR(Tableau17[[#This Row],[2019-T1-CHALENÇON Christophe]]/Tableau17[[#This Row],[2019-T1-TOTAL]],"")</f>
        <v>0</v>
      </c>
      <c r="MG404" s="26">
        <f>IFERROR(Tableau17[[#This Row],[2019-T1-CORBET Cathy Denise Ginette]]/Tableau17[[#This Row],[2019-T1-TOTAL]],"")</f>
        <v>0</v>
      </c>
      <c r="MH404" s="26">
        <f>IFERROR(Tableau17[[#This Row],[2019-T1-DE PREVOISIN Robert]]/Tableau17[[#This Row],[2019-T1-TOTAL]],"")</f>
        <v>0</v>
      </c>
      <c r="MI404" s="26">
        <f>IFERROR(Tableau17[[#This Row],[2019-T1-DELFEL Thérèse]]/Tableau17[[#This Row],[2019-T1-TOTAL]],"")</f>
        <v>0</v>
      </c>
      <c r="MJ404" s="26">
        <f>IFERROR(Tableau17[[#This Row],[2019-T1-DIEUMEGARD Pierre]]/Tableau17[[#This Row],[2019-T1-TOTAL]],"")</f>
        <v>0</v>
      </c>
      <c r="MK404" s="26">
        <f>IFERROR(Tableau17[[#This Row],[2019-T1-DUPONT-AIGNAN Nicolas]]/Tableau17[[#This Row],[2019-T1-TOTAL]],"")</f>
        <v>1.948051948051948E-2</v>
      </c>
      <c r="ML404" s="26">
        <f>IFERROR(Tableau17[[#This Row],[2019-T1-GERNIGON Yves]]/Tableau17[[#This Row],[2019-T1-TOTAL]],"")</f>
        <v>6.4935064935064939E-3</v>
      </c>
      <c r="MM404" s="26">
        <f>IFERROR(Tableau17[[#This Row],[2019-T1-GLUCKSMANN Raphaël]]/Tableau17[[#This Row],[2019-T1-TOTAL]],"")</f>
        <v>1.948051948051948E-2</v>
      </c>
      <c r="MN404" s="26">
        <f>IFERROR(Tableau17[[#This Row],[2019-T1-HAMON Benoît]]/Tableau17[[#This Row],[2019-T1-TOTAL]],"")</f>
        <v>7.1428571428571425E-2</v>
      </c>
      <c r="MO404" s="26">
        <f>IFERROR(Tableau17[[#This Row],[2019-T1-HELGEN Gilles]]/Tableau17[[#This Row],[2019-T1-TOTAL]],"")</f>
        <v>0</v>
      </c>
      <c r="MP404" s="26">
        <f>IFERROR(Tableau17[[#This Row],[2019-T1-JADOT Yannick]]/Tableau17[[#This Row],[2019-T1-TOTAL]],"")</f>
        <v>4.8701298701298704E-2</v>
      </c>
      <c r="MQ404" s="26">
        <f>IFERROR(Tableau17[[#This Row],[2019-T1-LAGARDE Jean-Christophe]]/Tableau17[[#This Row],[2019-T1-TOTAL]],"")</f>
        <v>6.4935064935064939E-3</v>
      </c>
      <c r="MR404" s="26">
        <f>IFERROR(Tableau17[[#This Row],[2019-T1-LALANNE Francis]]/Tableau17[[#This Row],[2019-T1-TOTAL]],"")</f>
        <v>6.4935064935064939E-3</v>
      </c>
      <c r="MS404" s="26">
        <f>IFERROR(Tableau17[[#This Row],[2019-T1-LOISEAU Nathalie]]/Tableau17[[#This Row],[2019-T1-TOTAL]],"")</f>
        <v>0.11688311688311688</v>
      </c>
      <c r="MT404" s="26">
        <f>IFERROR(Tableau17[[#This Row],[2019-T1-MARIE Florie]]/Tableau17[[#This Row],[2019-T1-TOTAL]],"")</f>
        <v>6.4935064935064939E-3</v>
      </c>
      <c r="MU404" s="26">
        <f>IFERROR(Tableau17[[#This Row],[2008-T1-MACROEXTRDROITE]]/Tableau17[[#This Row],[2008-T1-MACROTOTALE]],"")</f>
        <v>6.6558441558441553E-2</v>
      </c>
      <c r="MV404" s="26">
        <f>IFERROR(Tableau17[[#This Row],[2008-T1-MACRODROITE]]/Tableau17[[#This Row],[2008-T1-MACROTOTALE]],"")</f>
        <v>0.29383116883116883</v>
      </c>
      <c r="MW404" s="26">
        <f>IFERROR(Tableau17[[#This Row],[2008-T1-MACROCENTRE]]/Tableau17[[#This Row],[2008-T1-MACROTOTALE]],"")</f>
        <v>0</v>
      </c>
      <c r="MX404" s="26">
        <f>IFERROR(Tableau17[[#This Row],[2008-T1-MACROGAUCHE]]/Tableau17[[#This Row],[2008-T1-MACROTOTALE]],"")</f>
        <v>0.63961038961038963</v>
      </c>
      <c r="MY404" s="26">
        <f>IFERROR(Tableau17[[#This Row],[2008-T1-MACROAUTRE]]/Tableau17[[#This Row],[2008-T1-MACROTOTALE]],"")</f>
        <v>0</v>
      </c>
      <c r="MZ404" s="26" t="str">
        <f>IFERROR(Tableau17[[#This Row],[2008-T2-MACROEXTRDROITE]]/Tableau17[[#This Row],[2008-T2-MACROTOTALE]],"")</f>
        <v/>
      </c>
      <c r="NA404" s="26" t="str">
        <f>IFERROR(Tableau17[[#This Row],[2008-T2-MACRODROITE]]/Tableau17[[#This Row],[2008-T2-MACROTOTALE]],"")</f>
        <v/>
      </c>
      <c r="NB404" s="26" t="str">
        <f>IFERROR(Tableau17[[#This Row],[2008-T2-MACROCENTRE]]/Tableau17[[#This Row],[2008-T2-MACROTOTALE]],"")</f>
        <v/>
      </c>
      <c r="NC404" s="26" t="str">
        <f>IFERROR(Tableau17[[#This Row],[2008-T2-MACROGAUCHE]]/Tableau17[[#This Row],[2008-T2-MACROTOTALE]],"")</f>
        <v/>
      </c>
      <c r="ND404" s="26" t="str">
        <f>IFERROR(Tableau17[[#This Row],[2008-T2-MACROAUTRE]]/Tableau17[[#This Row],[2008-T2-MACROTOTALE]],"")</f>
        <v/>
      </c>
      <c r="NE404" s="26">
        <f>IFERROR(Tableau17[[#This Row],[2014-T1-MACROEXTRDROITE]]/Tableau17[[#This Row],[2014-T1-MACROTOTALE]],"")</f>
        <v>0.10857142857142857</v>
      </c>
      <c r="NF404" s="26">
        <f>IFERROR(Tableau17[[#This Row],[2014-T1-MACRODROITE]]/Tableau17[[#This Row],[2014-T1-MACROTOTALE]],"")</f>
        <v>0.53142857142857147</v>
      </c>
      <c r="NG404" s="26">
        <f>IFERROR(Tableau17[[#This Row],[2014-T1-MACROCENTRE]]/Tableau17[[#This Row],[2014-T1-MACROTOTALE]],"")</f>
        <v>5.1428571428571428E-2</v>
      </c>
      <c r="NH404" s="26">
        <f>IFERROR(Tableau17[[#This Row],[2014-T1-MACROGAUCHE]]/Tableau17[[#This Row],[2014-T1-MACROTOTALE]],"")</f>
        <v>0.30857142857142855</v>
      </c>
      <c r="NI404" s="26">
        <f>IFERROR(Tableau17[[#This Row],[2014-T1-MACROAUTRE]]/Tableau17[[#This Row],[2014-T1-MACROTOTALE]],"")</f>
        <v>0</v>
      </c>
      <c r="NJ404" s="26">
        <f>IFERROR(Tableau17[[#This Row],[2014-T2-MACROEXTRDROITE]]/Tableau17[[#This Row],[2014-T2-MACROTOTALE]],"")</f>
        <v>0.15927750410509031</v>
      </c>
      <c r="NK404" s="26">
        <f>IFERROR(Tableau17[[#This Row],[2014-T2-MACRODROITE]]/Tableau17[[#This Row],[2014-T2-MACROTOTALE]],"")</f>
        <v>0.55665024630541871</v>
      </c>
      <c r="NL404" s="26">
        <f>IFERROR(Tableau17[[#This Row],[2014-T2-MACROCENTRE]]/Tableau17[[#This Row],[2014-T2-MACROTOTALE]],"")</f>
        <v>0</v>
      </c>
      <c r="NM404" s="26">
        <f>IFERROR(Tableau17[[#This Row],[2014-T2-MACROGAUCHE]]/Tableau17[[#This Row],[2014-T2-MACROTOTALE]],"")</f>
        <v>0.28407224958949095</v>
      </c>
      <c r="NN404" s="26">
        <f>IFERROR(Tableau17[[#This Row],[2014-T2-MACROAUTRE]]/Tableau17[[#This Row],[2014-T2-MACROTOTALE]],"")</f>
        <v>0</v>
      </c>
      <c r="NO404" s="26">
        <f>IFERROR( Tableau17[[#This Row],[2015-T1-MACROEXTRDROITE]]/Tableau17[[#This Row],[2015-T1-MACROTOTALE]],"")</f>
        <v>0.19532908704883228</v>
      </c>
      <c r="NP404" s="26">
        <f>IFERROR(Tableau17[[#This Row],[2015-T1-MACRODROITE]]/Tableau17[[#This Row],[2015-T1-MACROTOTALE]],"")</f>
        <v>0.10191082802547771</v>
      </c>
      <c r="NQ404" s="26">
        <f>IFERROR(Tableau17[[#This Row],[2015-T1-MACROCENTRE]]/Tableau17[[#This Row],[2015-T1-MACROTOTALE]],"")</f>
        <v>0</v>
      </c>
      <c r="NR404" s="26">
        <f>IFERROR(Tableau17[[#This Row],[2015-T1-MACROGAUCHE]]/Tableau17[[#This Row],[2015-T1-MACROTOTALE]],"")</f>
        <v>0.70276008492568998</v>
      </c>
      <c r="NS404" s="26">
        <f>IFERROR(Tableau17[[#This Row],[2015-T1-MACROAUTRE]]/Tableau17[[#This Row],[2015-T1-MACROTOTALE]],"")</f>
        <v>0</v>
      </c>
      <c r="NT404" s="26">
        <f>IFERROR(Tableau17[[#This Row],[2015-T2-MACROEXTRDROITE]]/Tableau17[[#This Row],[2015-T2-MACROTOTALE]],"")</f>
        <v>0.17813765182186234</v>
      </c>
      <c r="NU404" s="26">
        <f>IFERROR(Tableau17[[#This Row],[2015-T2-MACRODROITE]]/Tableau17[[#This Row],[2015-T2-MACROTOTALE]],"")</f>
        <v>0</v>
      </c>
      <c r="NV404" s="26">
        <f>IFERROR(Tableau17[[#This Row],[2015-T2-MACROCENTRE]]/Tableau17[[#This Row],[2015-T2-MACROTOTALE]],"")</f>
        <v>0</v>
      </c>
      <c r="NW404" s="26">
        <f>IFERROR(Tableau17[[#This Row],[2015-T2-MACROGAUCHE]]/Tableau17[[#This Row],[2015-T2-MACROTOTALE]],"")</f>
        <v>0.82186234817813764</v>
      </c>
      <c r="NX404" s="26">
        <f>IFERROR(Tableau17[[#This Row],[2015-T2-MACROAUTRE]]/Tableau17[[#This Row],[2015-T2-MACROTOTALE]],"")</f>
        <v>0</v>
      </c>
      <c r="NY404" s="26">
        <f>IFERROR(Tableau17[[#This Row],[2017-T1-MACROEXTRDROITE]]/Tableau17[[#This Row],[2017-T1-MACROTOTALE]],"")</f>
        <v>0.18448883666274971</v>
      </c>
      <c r="NZ404" s="26">
        <f>IFERROR(Tableau17[[#This Row],[2017-T1-MACRODROITE]]/Tableau17[[#This Row],[2017-T1-MACROTOTALE]],"")</f>
        <v>6.3454759106933017E-2</v>
      </c>
      <c r="OA404" s="26">
        <f>IFERROR(Tableau17[[#This Row],[2017-T1-MACROCENTRE]]/Tableau17[[#This Row],[2017-T1-MACROTOTALE]],"")</f>
        <v>0.21974148061104584</v>
      </c>
      <c r="OB404" s="26">
        <f>IFERROR(Tableau17[[#This Row],[2017-T1-MACROGAUCHE]]/Tableau17[[#This Row],[2017-T1-MACROTOTALE]],"")</f>
        <v>0.52526439482961218</v>
      </c>
      <c r="OC404" s="26">
        <f>IFERROR(Tableau17[[#This Row],[2017-T1-MACROAUTRE]]/Tableau17[[#This Row],[2017-T1-MACROTOTALE]],"")</f>
        <v>7.0505287896592246E-3</v>
      </c>
      <c r="OD404" s="26">
        <f>IFERROR(Tableau17[[#This Row],[2017-T2-MACROEXTRDROITE]]/Tableau17[[#This Row],[2017-T2-MACROTOTALE]],"")</f>
        <v>0.17661388550548113</v>
      </c>
      <c r="OE404" s="26">
        <f>IFERROR(Tableau17[[#This Row],[2017-T2-MACRODROITE]]/Tableau17[[#This Row],[2017-T2-MACROTOTALE]],"")</f>
        <v>0</v>
      </c>
      <c r="OF404" s="26">
        <f>IFERROR(Tableau17[[#This Row],[2017-T2-MACROCENTRE]]/Tableau17[[#This Row],[2017-T2-MACROTOTALE]],"")</f>
        <v>0.82338611449451893</v>
      </c>
      <c r="OG404" s="26">
        <f>IFERROR(Tableau17[[#This Row],[2017-T2-MACROGAUCHE]]/Tableau17[[#This Row],[2017-T2-MACROTOTALE]],"")</f>
        <v>0</v>
      </c>
      <c r="OH404" s="26">
        <f>IFERROR(Tableau17[[#This Row],[2017-T2-MACROAUTRE]]/Tableau17[[#This Row],[2017-T2-MACROTOTALE]],"")</f>
        <v>0</v>
      </c>
      <c r="OI404" s="26">
        <f>IFERROR(Tableau17[[#This Row],[2019-T1-MACROEXTRDROITE]]/Tableau17[[#This Row],[2019-T1-MACROTOTALE]],"")</f>
        <v>0.26666666666666666</v>
      </c>
      <c r="OJ404" s="26">
        <f>IFERROR(Tableau17[[#This Row],[2019-T1-MACRODROITE]]/Tableau17[[#This Row],[2019-T1-MACROTOTALE]],"")</f>
        <v>3.8095238095238099E-2</v>
      </c>
      <c r="OK404" s="26">
        <f>IFERROR(Tableau17[[#This Row],[2019-T1-MACROCENTRE]]/Tableau17[[#This Row],[2019-T1-MACROTOTALE]],"")</f>
        <v>0.11428571428571428</v>
      </c>
      <c r="OL404" s="26">
        <f>IFERROR(Tableau17[[#This Row],[2019-T1-MACROGAUCHE]]/Tableau17[[#This Row],[2019-T1-MACROTOTALE]],"")</f>
        <v>0.43809523809523809</v>
      </c>
      <c r="OM404" s="26">
        <f>IFERROR(Tableau17[[#This Row],[2019-T1-MACROAUTRE]]/Tableau17[[#This Row],[2019-T1-MACROTOTALE]],"")</f>
        <v>0.14285714285714285</v>
      </c>
      <c r="ON404" s="26">
        <f>IFERROR(Tableau17[[#This Row],[2020-T1-MACROEXTRDROITE]]/Tableau17[[#This Row],[2020-T1-MACROTOTALE]],"")</f>
        <v>0.13907284768211919</v>
      </c>
      <c r="OO404" s="26">
        <f>IFERROR(Tableau17[[#This Row],[2020-T1-MACRODROITE]]/Tableau17[[#This Row],[2020-T1-MACROTOTALE]],"")</f>
        <v>0.36423841059602646</v>
      </c>
      <c r="OP404" s="26">
        <f>IFERROR(Tableau17[[#This Row],[2020-T1-MACROCENTRE]]/Tableau17[[#This Row],[2020-T1-MACROTOTALE]],"")</f>
        <v>0.13907284768211919</v>
      </c>
      <c r="OQ404" s="26">
        <f>IFERROR(Tableau17[[#This Row],[2020-T1-MACROGAUCHE]]/Tableau17[[#This Row],[2020-T1-MACROTOTALE]],"")</f>
        <v>0.35761589403973509</v>
      </c>
      <c r="OR404" s="26">
        <f>IFERROR(Tableau17[[#This Row],[2020-T1-MACROAUTRE]]/Tableau17[[#This Row],[2020-T1-MACROTOTALE]],"")</f>
        <v>0</v>
      </c>
      <c r="OS404" s="26">
        <f>IFERROR(Tableau17[[#This Row],[2017 (L)-T1-MACROEXTRDROITE]]/Tableau17[[#This Row],[2017 (L)-T1-MACROTOTALE]],"")</f>
        <v>0.12871287128712872</v>
      </c>
      <c r="OT404" s="26">
        <f>IFERROR(Tableau17[[#This Row],[2017 (L)-T1-MACRODROITE]]/Tableau17[[#This Row],[2017 (L)-T1-MACROTOTALE]],"")</f>
        <v>8.6633663366336627E-2</v>
      </c>
      <c r="OU404" s="26">
        <f>IFERROR(Tableau17[[#This Row],[2017 (L)-T1-MACROCENTRE]]/Tableau17[[#This Row],[2017 (L)-T1-MACROTOTALE]],"")</f>
        <v>0.22524752475247525</v>
      </c>
      <c r="OV404" s="26">
        <f>IFERROR(Tableau17[[#This Row],[2017 (L)-T1-MACROGAUCHE]]/Tableau17[[#This Row],[2017 (L)-T1-MACROTOTALE]],"")</f>
        <v>0.50990099009900991</v>
      </c>
      <c r="OW404" s="26">
        <f>IFERROR(Tableau17[[#This Row],[2017 (L)-T1-MACROAUTRE]]/Tableau17[[#This Row],[2017 (L)-T1-MACROTOTALE]],"")</f>
        <v>4.9504950495049507E-2</v>
      </c>
      <c r="OX404" s="26">
        <f>IFERROR(Tableau17[[#This Row],[2017 (L)-T2-MACROEXTRDROITE]]/Tableau17[[#This Row],[2017 (L)-T2-MACROTOTALE]],"")</f>
        <v>0</v>
      </c>
      <c r="OY404" s="26">
        <f>IFERROR(Tableau17[[#This Row],[2017 (L)-T2-MACRODROITE]]/Tableau17[[#This Row],[2017 (L)-T2-MACROTOTALE]],"")</f>
        <v>0</v>
      </c>
      <c r="OZ404" s="26">
        <f>IFERROR(Tableau17[[#This Row],[2017 (L)-T2-MACROCENTRE]]/Tableau17[[#This Row],[2017 (L)-T2-MACROTOTALE]],"")</f>
        <v>0.36390532544378701</v>
      </c>
      <c r="PA404" s="26">
        <f>IFERROR(Tableau17[[#This Row],[2017 (L)-T2-MACROGAUCHE]]/Tableau17[[#This Row],[2017 (L)-T2-MACROTOTALE]],"")</f>
        <v>0.63609467455621305</v>
      </c>
      <c r="PB404" s="26">
        <f>IFERROR(Tableau17[[#This Row],[2017 (L)-T2-MACROAUTRE]]/Tableau17[[#This Row],[2017 (L)-T2-MACROTOTALE]],"")</f>
        <v>0</v>
      </c>
      <c r="PC404" s="26">
        <f>IFERROR(Tableau17[[#This Row],[2008_T1_PROCUS]]/Tableau17[[#This Row],[2008_T1_INSCRITS]],0)</f>
        <v>8.0775444264943462E-4</v>
      </c>
      <c r="PD404" s="26">
        <f>IFERROR(Tableau17[[#This Row],[2008_T2_PROCUS]]/Tableau17[[#This Row],[2008_T2_INSCRITS]],0)</f>
        <v>0</v>
      </c>
      <c r="PE404" s="26">
        <f>Tableau17[[#This Row],[2014_T1_PROCUS]]/Tableau17[[#This Row],[2014_T1_INSCRITS]]</f>
        <v>3.6496350364963502E-3</v>
      </c>
      <c r="PF404" s="26">
        <f>IFERROR(Tableau17[[#This Row],[2014_T2_PROCUS]]/Tableau17[[#This Row],[2014_T2_INSCRITS]],0)</f>
        <v>5.8394160583941602E-3</v>
      </c>
    </row>
    <row r="405" spans="1:422" hidden="1" x14ac:dyDescent="0.2">
      <c r="A405" s="1">
        <v>5</v>
      </c>
      <c r="B405" s="1" t="s">
        <v>414</v>
      </c>
      <c r="C405" s="1" t="s">
        <v>424</v>
      </c>
      <c r="D405" s="1" t="s">
        <v>424</v>
      </c>
      <c r="E405" s="1">
        <v>1077</v>
      </c>
      <c r="F405" s="1">
        <v>5.4403050000000004</v>
      </c>
      <c r="G405" s="1">
        <v>43.280093999999998</v>
      </c>
      <c r="H405" s="3">
        <v>1108</v>
      </c>
      <c r="I405" s="3">
        <v>260</v>
      </c>
      <c r="L405" s="1">
        <v>27</v>
      </c>
      <c r="M405" s="1">
        <v>39</v>
      </c>
      <c r="P405" s="1">
        <v>63</v>
      </c>
      <c r="Q405" s="1">
        <v>6</v>
      </c>
      <c r="R405" s="1">
        <v>43</v>
      </c>
      <c r="S405" s="1">
        <v>25</v>
      </c>
      <c r="T405" s="1">
        <v>17</v>
      </c>
      <c r="U405" s="1">
        <v>220</v>
      </c>
      <c r="V405" s="1">
        <v>1099</v>
      </c>
      <c r="W405" s="1">
        <v>488</v>
      </c>
      <c r="X405" s="1">
        <v>4</v>
      </c>
      <c r="Y405" s="2">
        <v>0.44404004000000002</v>
      </c>
      <c r="Z405" s="1">
        <v>1099</v>
      </c>
      <c r="AA405" s="1">
        <v>588</v>
      </c>
      <c r="AB405" s="1">
        <v>7</v>
      </c>
      <c r="AC405" s="2">
        <v>0.53503184999999998</v>
      </c>
      <c r="AD405" s="1">
        <v>1108</v>
      </c>
      <c r="AE405" s="1">
        <v>231</v>
      </c>
      <c r="AF405" s="2">
        <v>0.20848375</v>
      </c>
      <c r="AG405" s="1">
        <f t="shared" si="6"/>
        <v>260</v>
      </c>
      <c r="AH405" s="1">
        <v>1052</v>
      </c>
      <c r="AI405" s="1">
        <v>554</v>
      </c>
      <c r="AJ405" s="1">
        <v>3</v>
      </c>
      <c r="AK405" s="2">
        <v>0.52661597000000004</v>
      </c>
      <c r="AL405" s="1">
        <v>1052</v>
      </c>
      <c r="AM405" s="1">
        <v>592</v>
      </c>
      <c r="AN405" s="1">
        <v>7</v>
      </c>
      <c r="AO405" s="2">
        <v>0.56273764000000004</v>
      </c>
      <c r="AP405" s="1">
        <v>1105</v>
      </c>
      <c r="AQ405" s="1">
        <v>425</v>
      </c>
      <c r="AR405" s="2">
        <v>0.38461538000000001</v>
      </c>
      <c r="AS405" s="1">
        <v>1104</v>
      </c>
      <c r="AT405" s="1">
        <v>449</v>
      </c>
      <c r="AU405" s="2">
        <v>0.40670289999999998</v>
      </c>
      <c r="AV405" s="1">
        <v>1143</v>
      </c>
      <c r="AW405" s="1">
        <v>356</v>
      </c>
      <c r="AX405" s="2">
        <v>0.31146107000000001</v>
      </c>
      <c r="AY405" s="1">
        <v>1143</v>
      </c>
      <c r="AZ405" s="1">
        <v>309</v>
      </c>
      <c r="BA405" s="2">
        <v>0.27034121</v>
      </c>
      <c r="BB405" s="1">
        <v>1146</v>
      </c>
      <c r="BC405" s="1">
        <v>775</v>
      </c>
      <c r="BD405" s="2">
        <v>0.67626527000000003</v>
      </c>
      <c r="BE405" s="1">
        <v>1145</v>
      </c>
      <c r="BF405" s="1">
        <v>757</v>
      </c>
      <c r="BG405" s="2">
        <v>0.66113537</v>
      </c>
      <c r="BH405" s="1">
        <v>1117</v>
      </c>
      <c r="BI405" s="1">
        <v>356</v>
      </c>
      <c r="BJ405" s="2">
        <v>0.31871083</v>
      </c>
      <c r="BK405" s="1">
        <v>21</v>
      </c>
      <c r="BN405" s="1">
        <v>44</v>
      </c>
      <c r="BO405" s="1">
        <v>58</v>
      </c>
      <c r="BP405" s="1">
        <v>188</v>
      </c>
      <c r="BQ405" s="1">
        <v>218</v>
      </c>
      <c r="BR405" s="1">
        <v>529</v>
      </c>
      <c r="BT405" s="1">
        <v>336</v>
      </c>
      <c r="BU405" s="1">
        <v>233</v>
      </c>
      <c r="BW405" s="1">
        <v>569</v>
      </c>
      <c r="BX405" s="1">
        <v>6</v>
      </c>
      <c r="BZ405" s="1">
        <v>47</v>
      </c>
      <c r="CB405" s="1">
        <v>24</v>
      </c>
      <c r="CC405" s="1">
        <v>128</v>
      </c>
      <c r="CD405" s="1">
        <v>168</v>
      </c>
      <c r="CE405" s="1">
        <v>89</v>
      </c>
      <c r="CF405" s="1">
        <v>462</v>
      </c>
      <c r="CG405" s="1">
        <v>171</v>
      </c>
      <c r="CH405" s="1">
        <v>217</v>
      </c>
      <c r="CI405" s="1">
        <v>177</v>
      </c>
      <c r="CJ405" s="1">
        <v>565</v>
      </c>
      <c r="CK405" s="1">
        <v>20</v>
      </c>
      <c r="CL405" s="1">
        <v>2</v>
      </c>
      <c r="CN405" s="1">
        <v>24</v>
      </c>
      <c r="CO405" s="1">
        <v>25</v>
      </c>
      <c r="CP405" s="1">
        <v>170</v>
      </c>
      <c r="CS405" s="1">
        <v>79</v>
      </c>
      <c r="CT405" s="1">
        <v>89</v>
      </c>
      <c r="CW405" s="1">
        <v>409</v>
      </c>
      <c r="CY405" s="1">
        <v>175</v>
      </c>
      <c r="DA405" s="1">
        <v>247</v>
      </c>
      <c r="DC405" s="1">
        <v>422</v>
      </c>
      <c r="DD405" s="1">
        <v>10</v>
      </c>
      <c r="DE405" s="1">
        <v>5</v>
      </c>
      <c r="DF405" s="1">
        <v>2</v>
      </c>
      <c r="DG405" s="1">
        <v>0</v>
      </c>
      <c r="DI405" s="1">
        <v>23</v>
      </c>
      <c r="DJ405" s="1">
        <v>4</v>
      </c>
      <c r="DK405" s="1">
        <v>1</v>
      </c>
      <c r="DL405" s="1">
        <v>74</v>
      </c>
      <c r="DM405" s="1">
        <v>81</v>
      </c>
      <c r="DN405" s="1">
        <v>64</v>
      </c>
      <c r="DO405" s="1">
        <v>87</v>
      </c>
      <c r="DP405" s="1">
        <v>0</v>
      </c>
      <c r="DU405" s="1">
        <v>351</v>
      </c>
      <c r="DX405" s="1">
        <v>138</v>
      </c>
      <c r="DY405" s="1">
        <v>142</v>
      </c>
      <c r="EA405" s="1">
        <v>280</v>
      </c>
      <c r="EB405" s="1">
        <v>2</v>
      </c>
      <c r="EC405" s="1">
        <v>8</v>
      </c>
      <c r="ED405" s="1">
        <v>0</v>
      </c>
      <c r="EE405" s="1">
        <v>22</v>
      </c>
      <c r="EF405" s="1">
        <v>54</v>
      </c>
      <c r="EG405" s="1">
        <v>31</v>
      </c>
      <c r="EH405" s="1">
        <v>3</v>
      </c>
      <c r="EI405" s="1">
        <v>247</v>
      </c>
      <c r="EJ405" s="1">
        <v>247</v>
      </c>
      <c r="EK405" s="1">
        <v>138</v>
      </c>
      <c r="EL405" s="1">
        <v>9</v>
      </c>
      <c r="EM405" s="1">
        <v>761</v>
      </c>
      <c r="EN405" s="1">
        <v>290</v>
      </c>
      <c r="EO405" s="1">
        <v>428</v>
      </c>
      <c r="EP405" s="1">
        <v>718</v>
      </c>
      <c r="EQ405" s="1">
        <v>0</v>
      </c>
      <c r="ER405" s="1">
        <v>1</v>
      </c>
      <c r="ES405" s="1">
        <v>8</v>
      </c>
      <c r="ET405" s="1">
        <v>48</v>
      </c>
      <c r="EU405" s="1">
        <v>17</v>
      </c>
      <c r="EV405" s="1">
        <v>127</v>
      </c>
      <c r="EW405" s="1">
        <v>12</v>
      </c>
      <c r="EX405" s="1">
        <v>0</v>
      </c>
      <c r="EY405" s="1">
        <v>4</v>
      </c>
      <c r="EZ405" s="1">
        <v>4</v>
      </c>
      <c r="FA405" s="1">
        <v>0</v>
      </c>
      <c r="FB405" s="1">
        <v>0</v>
      </c>
      <c r="FC405" s="1">
        <v>0</v>
      </c>
      <c r="FD405" s="1">
        <v>0</v>
      </c>
      <c r="FE405" s="1">
        <v>0</v>
      </c>
      <c r="FF405" s="1">
        <v>0</v>
      </c>
      <c r="FG405" s="1">
        <v>0</v>
      </c>
      <c r="FH405" s="1">
        <v>11</v>
      </c>
      <c r="FI405" s="1">
        <v>1</v>
      </c>
      <c r="FJ405" s="1">
        <v>11</v>
      </c>
      <c r="FK405" s="1">
        <v>26</v>
      </c>
      <c r="FL405" s="1">
        <v>0</v>
      </c>
      <c r="FM405" s="1">
        <v>18</v>
      </c>
      <c r="FN405" s="1">
        <v>3</v>
      </c>
      <c r="FO405" s="1">
        <v>0</v>
      </c>
      <c r="FP405" s="1">
        <v>36</v>
      </c>
      <c r="FQ405" s="1">
        <v>2</v>
      </c>
      <c r="FR405" s="1">
        <f>SUM(Tableau17[[#This Row],[2019-T1-ALEXANDRE Audric]:[2019-T1-MARIE Florie]])</f>
        <v>329</v>
      </c>
      <c r="FS405" s="1">
        <v>58</v>
      </c>
      <c r="FT405" s="1">
        <v>209</v>
      </c>
      <c r="FU405" s="1">
        <v>0</v>
      </c>
      <c r="FV405" s="1">
        <v>262</v>
      </c>
      <c r="FW405" s="1">
        <v>0</v>
      </c>
      <c r="FX405" s="1">
        <v>529</v>
      </c>
      <c r="FY405" s="1">
        <v>0</v>
      </c>
      <c r="FZ405" s="1">
        <v>233</v>
      </c>
      <c r="GA405" s="1">
        <v>0</v>
      </c>
      <c r="GB405" s="1">
        <v>336</v>
      </c>
      <c r="GC405" s="1">
        <v>0</v>
      </c>
      <c r="GD405" s="1">
        <v>569</v>
      </c>
      <c r="GE405" s="1">
        <v>128</v>
      </c>
      <c r="GF405" s="1">
        <v>168</v>
      </c>
      <c r="GG405" s="1">
        <v>6</v>
      </c>
      <c r="GH405" s="1">
        <v>160</v>
      </c>
      <c r="GI405" s="1">
        <v>0</v>
      </c>
      <c r="GJ405" s="1">
        <v>462</v>
      </c>
      <c r="GK405" s="1">
        <v>171</v>
      </c>
      <c r="GL405" s="1">
        <v>217</v>
      </c>
      <c r="GM405" s="1">
        <v>0</v>
      </c>
      <c r="GN405" s="1">
        <v>177</v>
      </c>
      <c r="GO405" s="1">
        <v>0</v>
      </c>
      <c r="GP405" s="1">
        <v>565</v>
      </c>
      <c r="GQ405" s="1">
        <v>172</v>
      </c>
      <c r="GR405" s="1">
        <v>89</v>
      </c>
      <c r="GS405" s="1">
        <v>0</v>
      </c>
      <c r="GT405" s="1">
        <v>128</v>
      </c>
      <c r="GU405" s="1">
        <v>20</v>
      </c>
      <c r="GV405" s="1">
        <v>409</v>
      </c>
      <c r="GW405" s="1">
        <v>175</v>
      </c>
      <c r="GX405" s="1">
        <v>247</v>
      </c>
      <c r="GY405" s="1">
        <v>0</v>
      </c>
      <c r="GZ405" s="1">
        <v>0</v>
      </c>
      <c r="HA405" s="1">
        <v>0</v>
      </c>
      <c r="HB405" s="1">
        <v>422</v>
      </c>
      <c r="HC405" s="1">
        <v>277</v>
      </c>
      <c r="HD405" s="1">
        <v>54</v>
      </c>
      <c r="HE405" s="1">
        <v>138</v>
      </c>
      <c r="HF405" s="1">
        <v>289</v>
      </c>
      <c r="HG405" s="1">
        <v>3</v>
      </c>
      <c r="HH405" s="1">
        <v>761</v>
      </c>
      <c r="HI405" s="1">
        <v>290</v>
      </c>
      <c r="HJ405" s="1">
        <v>0</v>
      </c>
      <c r="HK405" s="1">
        <v>428</v>
      </c>
      <c r="HL405" s="1">
        <v>0</v>
      </c>
      <c r="HM405" s="1">
        <v>0</v>
      </c>
      <c r="HN405" s="1">
        <v>718</v>
      </c>
      <c r="HO405" s="1">
        <v>149</v>
      </c>
      <c r="HP405" s="1">
        <v>15</v>
      </c>
      <c r="HQ405" s="1">
        <v>36</v>
      </c>
      <c r="HR405" s="1">
        <v>108</v>
      </c>
      <c r="HS405" s="1">
        <v>29</v>
      </c>
      <c r="HT405" s="1">
        <v>337</v>
      </c>
      <c r="HU405" s="1">
        <v>43</v>
      </c>
      <c r="HV405" s="1">
        <v>90</v>
      </c>
      <c r="HW405" s="1">
        <v>6</v>
      </c>
      <c r="HX405" s="1">
        <v>81</v>
      </c>
      <c r="HY405" s="1">
        <v>0</v>
      </c>
      <c r="HZ405" s="1">
        <v>220</v>
      </c>
      <c r="IA405" s="1">
        <v>87</v>
      </c>
      <c r="IB405" s="1">
        <v>64</v>
      </c>
      <c r="IC405" s="1">
        <v>87</v>
      </c>
      <c r="ID405" s="1">
        <v>108</v>
      </c>
      <c r="IE405" s="1">
        <v>5</v>
      </c>
      <c r="IF405" s="1">
        <v>351</v>
      </c>
      <c r="IG405" s="1">
        <v>0</v>
      </c>
      <c r="IH405" s="1">
        <v>138</v>
      </c>
      <c r="II405" s="1">
        <v>142</v>
      </c>
      <c r="IJ405" s="1">
        <v>0</v>
      </c>
      <c r="IK405" s="1">
        <v>0</v>
      </c>
      <c r="IL405" s="1">
        <v>280</v>
      </c>
      <c r="IM405" s="26">
        <f>IFERROR(Tableau17[[#This Row],[LDIV]]/Tableau17[[#This Row],[Total général]],"")</f>
        <v>0</v>
      </c>
      <c r="IN405" s="26">
        <f>IFERROR(Tableau17[[#This Row],[LDVC]]/Tableau17[[#This Row],[Total général]],"")</f>
        <v>0</v>
      </c>
      <c r="IO405" s="26">
        <f>IFERROR(Tableau17[[#This Row],[LDVD]]/Tableau17[[#This Row],[Total général]],"")</f>
        <v>0.12272727272727273</v>
      </c>
      <c r="IP405" s="26">
        <f>IFERROR(Tableau17[[#This Row],[LDVG]]/Tableau17[[#This Row],[Total général]],"")</f>
        <v>0.17727272727272728</v>
      </c>
      <c r="IQ405" s="26">
        <f>IFERROR(Tableau17[[#This Row],[LEXD]]/Tableau17[[#This Row],[Total général]],"")</f>
        <v>0</v>
      </c>
      <c r="IR405" s="26">
        <f>IFERROR(Tableau17[[#This Row],[LEXG]]/Tableau17[[#This Row],[Total général]],"")</f>
        <v>0</v>
      </c>
      <c r="IS405" s="26">
        <f>IFERROR(Tableau17[[#This Row],[LLR]]/Tableau17[[#This Row],[Total général]],"")</f>
        <v>0.28636363636363638</v>
      </c>
      <c r="IT405" s="26">
        <f>IFERROR(Tableau17[[#This Row],[LREM]]/Tableau17[[#This Row],[Total général]],"")</f>
        <v>2.7272727272727271E-2</v>
      </c>
      <c r="IU405" s="26">
        <f>IFERROR(Tableau17[[#This Row],[LRN]]/Tableau17[[#This Row],[Total général]],"")</f>
        <v>0.19545454545454546</v>
      </c>
      <c r="IV405" s="26">
        <f>IFERROR(Tableau17[[#This Row],[LUG]]/Tableau17[[#This Row],[Total général]],"")</f>
        <v>0.11363636363636363</v>
      </c>
      <c r="IW405" s="26">
        <f>IFERROR(Tableau17[[#This Row],[LVEC]]/Tableau17[[#This Row],[Total général]],"")</f>
        <v>7.7272727272727271E-2</v>
      </c>
      <c r="IX405" s="26">
        <f>IFERROR(Tableau17[[#This Row],[2008-T1-LCMD]]/Tableau17[[#This Row],[2008-T1-TOTAL]],"")</f>
        <v>3.9697542533081283E-2</v>
      </c>
      <c r="IY405" s="26">
        <f>IFERROR(Tableau17[[#This Row],[2008-T1-LDVD]]/Tableau17[[#This Row],[2008-T1-TOTAL]],"")</f>
        <v>0</v>
      </c>
      <c r="IZ405" s="26">
        <f>IFERROR(Tableau17[[#This Row],[2008-T1-LEXD]]/Tableau17[[#This Row],[2008-T1-TOTAL]],"")</f>
        <v>0</v>
      </c>
      <c r="JA405" s="26">
        <f>IFERROR(Tableau17[[#This Row],[2008-T1-LEXG]]/Tableau17[[#This Row],[2008-T1-TOTAL]],"")</f>
        <v>8.3175803402646506E-2</v>
      </c>
      <c r="JB405" s="26">
        <f>IFERROR(Tableau17[[#This Row],[2008-T1-LFN]]/Tableau17[[#This Row],[2008-T1-TOTAL]],"")</f>
        <v>0.10964083175803403</v>
      </c>
      <c r="JC405" s="26">
        <f>IFERROR(Tableau17[[#This Row],[2008-T1-LMAJ]]/Tableau17[[#This Row],[2008-T1-TOTAL]],"")</f>
        <v>0.35538752362948961</v>
      </c>
      <c r="JD405" s="26">
        <f>IFERROR(Tableau17[[#This Row],[2008-T1-LUG]]/Tableau17[[#This Row],[2008-T1-TOTAL]],"")</f>
        <v>0.41209829867674858</v>
      </c>
      <c r="JE405" s="26">
        <f>IFERROR(Tableau17[[#This Row],[2008-T2-LFN]]/Tableau17[[#This Row],[2008-T2-TOTAL]],"")</f>
        <v>0</v>
      </c>
      <c r="JF405" s="26">
        <f>IFERROR(Tableau17[[#This Row],[2008-T2-LGC]]/Tableau17[[#This Row],[2008-T2-TOTAL]],"")</f>
        <v>0.59050966608084354</v>
      </c>
      <c r="JG405" s="26">
        <f>IFERROR(Tableau17[[#This Row],[2008-T2-LMAJ]]/Tableau17[[#This Row],[2008-T2-TOTAL]],"")</f>
        <v>0.4094903339191564</v>
      </c>
      <c r="JH405" s="26">
        <f>IFERROR(Tableau17[[#This Row],[2008-T2-LUG]]/Tableau17[[#This Row],[2008-T2-TOTAL]],"")</f>
        <v>0</v>
      </c>
      <c r="JI405" s="26">
        <f>IFERROR(Tableau17[[#This Row],[2014-T1-LDIV]]/Tableau17[[#This Row],[2014-T1-TOTAL]],"")</f>
        <v>1.2987012987012988E-2</v>
      </c>
      <c r="JJ405" s="26">
        <f>IFERROR(Tableau17[[#This Row],[2014-T1-LDVD]]/Tableau17[[#This Row],[2014-T1-TOTAL]],"")</f>
        <v>0</v>
      </c>
      <c r="JK405" s="26">
        <f>IFERROR(Tableau17[[#This Row],[2014-T1-LDVG]]/Tableau17[[#This Row],[2014-T1-TOTAL]],"")</f>
        <v>0.10173160173160173</v>
      </c>
      <c r="JL405" s="26">
        <f>IFERROR(Tableau17[[#This Row],[2014-T1-LEXG]]/Tableau17[[#This Row],[2014-T1-TOTAL]],"")</f>
        <v>0</v>
      </c>
      <c r="JM405" s="26">
        <f>IFERROR(Tableau17[[#This Row],[2014-T1-LFG]]/Tableau17[[#This Row],[2014-T1-TOTAL]],"")</f>
        <v>5.1948051948051951E-2</v>
      </c>
      <c r="JN405" s="26">
        <f>IFERROR(Tableau17[[#This Row],[2014-T1-LFN]]/Tableau17[[#This Row],[2014-T1-TOTAL]],"")</f>
        <v>0.27705627705627706</v>
      </c>
      <c r="JO405" s="26">
        <f>IFERROR(Tableau17[[#This Row],[2014-T1-LUD]]/Tableau17[[#This Row],[2014-T1-TOTAL]],"")</f>
        <v>0.36363636363636365</v>
      </c>
      <c r="JP405" s="26">
        <f>IFERROR(Tableau17[[#This Row],[2014-T1-LUG]]/Tableau17[[#This Row],[2014-T1-TOTAL]],"")</f>
        <v>0.19264069264069264</v>
      </c>
      <c r="JQ405" s="26">
        <f>IFERROR(Tableau17[[#This Row],[2014-T2-LFN]]/Tableau17[[#This Row],[2014-T2-TOTAL]],"")</f>
        <v>0.30265486725663715</v>
      </c>
      <c r="JR405" s="26">
        <f>IFERROR(Tableau17[[#This Row],[2014-T2-LUD]]/Tableau17[[#This Row],[2014-T2-TOTAL]],"")</f>
        <v>0.384070796460177</v>
      </c>
      <c r="JS405" s="26">
        <f>IFERROR(Tableau17[[#This Row],[2014-T2-LUG]]/Tableau17[[#This Row],[2014-T2-TOTAL]],"")</f>
        <v>0.31327433628318585</v>
      </c>
      <c r="JT405" s="26">
        <f>IFERROR(Tableau17[[#This Row],[2015-T1-BC-DIV]]/Tableau17[[#This Row],[2015-T1-TOTAL]],"")</f>
        <v>4.8899755501222497E-2</v>
      </c>
      <c r="JU405" s="26">
        <f>IFERROR(Tableau17[[#This Row],[2015-T1-BC-DLF]]/Tableau17[[#This Row],[2015-T1-TOTAL]],"")</f>
        <v>4.8899755501222494E-3</v>
      </c>
      <c r="JV405" s="26">
        <f>IFERROR(Tableau17[[#This Row],[2015-T1-BC-DVD]]/Tableau17[[#This Row],[2015-T1-TOTAL]],"")</f>
        <v>0</v>
      </c>
      <c r="JW405" s="26">
        <f>IFERROR(Tableau17[[#This Row],[2015-T1-BC-DVG]]/Tableau17[[#This Row],[2015-T1-TOTAL]],"")</f>
        <v>5.8679706601466992E-2</v>
      </c>
      <c r="JX405" s="26">
        <f>IFERROR(Tableau17[[#This Row],[2015-T1-BC-FG]]/Tableau17[[#This Row],[2015-T1-TOTAL]],"")</f>
        <v>6.1124694376528114E-2</v>
      </c>
      <c r="JY405" s="26">
        <f>IFERROR(Tableau17[[#This Row],[2015-T1-BC-FN]]/Tableau17[[#This Row],[2015-T1-TOTAL]],"")</f>
        <v>0.41564792176039123</v>
      </c>
      <c r="JZ405" s="26">
        <f>IFERROR(Tableau17[[#This Row],[2015-T1-BC-MDM]]/Tableau17[[#This Row],[2015-T1-TOTAL]],"")</f>
        <v>0</v>
      </c>
      <c r="KA405" s="26">
        <f>IFERROR(Tableau17[[#This Row],[2015-T1-BC-RDG]]/Tableau17[[#This Row],[2015-T1-TOTAL]],"")</f>
        <v>0</v>
      </c>
      <c r="KB405" s="26">
        <f>IFERROR(Tableau17[[#This Row],[2015-T1-BC-SOC]]/Tableau17[[#This Row],[2015-T1-TOTAL]],"")</f>
        <v>0.19315403422982885</v>
      </c>
      <c r="KC405" s="26">
        <f>IFERROR(Tableau17[[#This Row],[2015-T1-BC-UD]]/Tableau17[[#This Row],[2015-T1-TOTAL]],"")</f>
        <v>0.2176039119804401</v>
      </c>
      <c r="KD405" s="26">
        <f>IFERROR(Tableau17[[#This Row],[2015-T1-BC-UG]]/Tableau17[[#This Row],[2015-T1-TOTAL]],"")</f>
        <v>0</v>
      </c>
      <c r="KE405" s="26">
        <f>IFERROR(Tableau17[[#This Row],[2015-T1-BC-VEC]]/Tableau17[[#This Row],[2015-T1-TOTAL]],"")</f>
        <v>0</v>
      </c>
      <c r="KF405" s="26">
        <f>IFERROR(Tableau17[[#This Row],[2015-T2-BC-DVG]]/Tableau17[[#This Row],[2015-T2-TOTAL]],"")</f>
        <v>0</v>
      </c>
      <c r="KG405" s="26">
        <f>IFERROR(Tableau17[[#This Row],[2015-T2-BC-FN]]/Tableau17[[#This Row],[2015-T2-TOTAL]],"")</f>
        <v>0.41469194312796209</v>
      </c>
      <c r="KH405" s="26">
        <f>IFERROR(Tableau17[[#This Row],[2015-T2-BC-SOC]]/Tableau17[[#This Row],[2015-T2-TOTAL]],"")</f>
        <v>0</v>
      </c>
      <c r="KI405" s="26">
        <f>IFERROR(Tableau17[[#This Row],[2015-T2-BC-UD]]/Tableau17[[#This Row],[2015-T2-TOTAL]],"")</f>
        <v>0.58530805687203791</v>
      </c>
      <c r="KJ405" s="26">
        <f>IFERROR(Tableau17[[#This Row],[2015-T2-BC-UG]]/Tableau17[[#This Row],[2015-T2-TOTAL]],"")</f>
        <v>0</v>
      </c>
      <c r="KK405" s="26">
        <f>IFERROR(Tableau17[[#This Row],[2017 (L)-T1-COM]]/Tableau17[[#This Row],[2017 (L)-T1-TOTAL]],"")</f>
        <v>2.8490028490028491E-2</v>
      </c>
      <c r="KL405" s="26">
        <f>IFERROR(Tableau17[[#This Row],[2017 (L)-T1-DIV]]/Tableau17[[#This Row],[2017 (L)-T1-TOTAL]],"")</f>
        <v>1.4245014245014245E-2</v>
      </c>
      <c r="KM405" s="26">
        <f>IFERROR(Tableau17[[#This Row],[2017 (L)-T1-DLF]]/Tableau17[[#This Row],[2017 (L)-T1-TOTAL]],"")</f>
        <v>5.6980056980056983E-3</v>
      </c>
      <c r="KN405" s="26">
        <f>IFERROR(Tableau17[[#This Row],[2017 (L)-T1-DVD]]/Tableau17[[#This Row],[2017 (L)-T1-TOTAL]],"")</f>
        <v>0</v>
      </c>
      <c r="KO405" s="26">
        <f>IFERROR(Tableau17[[#This Row],[2017 (L)-T1-DVG]]/Tableau17[[#This Row],[2017 (L)-T1-TOTAL]],"")</f>
        <v>0</v>
      </c>
      <c r="KP405" s="26">
        <f>IFERROR(Tableau17[[#This Row],[2017 (L)-T1-ECO]]/Tableau17[[#This Row],[2017 (L)-T1-TOTAL]],"")</f>
        <v>6.5527065527065526E-2</v>
      </c>
      <c r="KQ405" s="26">
        <f>IFERROR(Tableau17[[#This Row],[2017 (L)-T1-EXD]]/Tableau17[[#This Row],[2017 (L)-T1-TOTAL]],"")</f>
        <v>1.1396011396011397E-2</v>
      </c>
      <c r="KR405" s="26">
        <f>IFERROR(Tableau17[[#This Row],[2017 (L)-T1-EXG]]/Tableau17[[#This Row],[2017 (L)-T1-TOTAL]],"")</f>
        <v>2.8490028490028491E-3</v>
      </c>
      <c r="KS405" s="26">
        <f>IFERROR(Tableau17[[#This Row],[2017 (L)-T1-FI]]/Tableau17[[#This Row],[2017 (L)-T1-TOTAL]],"")</f>
        <v>0.21082621082621084</v>
      </c>
      <c r="KT405" s="26">
        <f>IFERROR(Tableau17[[#This Row],[2017 (L)-T1-FN]]/Tableau17[[#This Row],[2017 (L)-T1-TOTAL]],"")</f>
        <v>0.23076923076923078</v>
      </c>
      <c r="KU405" s="26">
        <f>IFERROR(Tableau17[[#This Row],[2017 (L)-T1-LR]]/Tableau17[[#This Row],[2017 (L)-T1-TOTAL]],"")</f>
        <v>0.18233618233618235</v>
      </c>
      <c r="KV405" s="26">
        <f>IFERROR(Tableau17[[#This Row],[2017 (L)-T1-MDM]]/Tableau17[[#This Row],[2017 (L)-T1-TOTAL]],"")</f>
        <v>0.24786324786324787</v>
      </c>
      <c r="KW405" s="26">
        <f>IFERROR(Tableau17[[#This Row],[2017 (L)-T1-RDG]]/Tableau17[[#This Row],[2017 (L)-T1-TOTAL]],"")</f>
        <v>0</v>
      </c>
      <c r="KX405" s="26">
        <f>IFERROR(Tableau17[[#This Row],[2017 (L)-T1-REG]]/Tableau17[[#This Row],[2017 (L)-T1-TOTAL]],"")</f>
        <v>0</v>
      </c>
      <c r="KY405" s="26">
        <f>IFERROR(Tableau17[[#This Row],[2017 (L)-T1-REM]]/Tableau17[[#This Row],[2017 (L)-T1-TOTAL]],"")</f>
        <v>0</v>
      </c>
      <c r="KZ405" s="26">
        <f>IFERROR(Tableau17[[#This Row],[2017 (L)-T1-SOC]]/Tableau17[[#This Row],[2017 (L)-T1-TOTAL]],"")</f>
        <v>0</v>
      </c>
      <c r="LA405" s="26">
        <f>IFERROR(Tableau17[[#This Row],[2017 (L)-T1-UDI]]/Tableau17[[#This Row],[2017 (L)-T1-TOTAL]],"")</f>
        <v>0</v>
      </c>
      <c r="LB405" s="26">
        <f>IFERROR(Tableau17[[#This Row],[2017 (L)-T2-FI]]/Tableau17[[#This Row],[2017 (L)-T2-TOTAL]],"")</f>
        <v>0</v>
      </c>
      <c r="LC405" s="26">
        <f>IFERROR(Tableau17[[#This Row],[2017 (L)-T2-FN]]/Tableau17[[#This Row],[2017 (L)-T2-TOTAL]],"")</f>
        <v>0</v>
      </c>
      <c r="LD405" s="26">
        <f>IFERROR(Tableau17[[#This Row],[2017 (L)-T2-LR]]/Tableau17[[#This Row],[2017 (L)-T2-TOTAL]],"")</f>
        <v>0.49285714285714288</v>
      </c>
      <c r="LE405" s="26">
        <f>IFERROR(Tableau17[[#This Row],[2017 (L)-T2-MDM]]/Tableau17[[#This Row],[2017 (L)-T2-TOTAL]],"")</f>
        <v>0.50714285714285712</v>
      </c>
      <c r="LF405" s="26">
        <f>IFERROR(Tableau17[[#This Row],[2017 (L)-T2-REM]]/Tableau17[[#This Row],[2017 (L)-T2-TOTAL]],"")</f>
        <v>0</v>
      </c>
      <c r="LG405" s="26">
        <f>IFERROR(Tableau17[[#This Row],[2017-T1-ARTHAUD Nathalie]]/Tableau17[[#This Row],[2017-T1-TOTAL]],"")</f>
        <v>2.6281208935611039E-3</v>
      </c>
      <c r="LH405" s="26">
        <f>IFERROR(Tableau17[[#This Row],[2017-T1-ASSELINEAU Fran]]/Tableau17[[#This Row],[2017-T1-TOTAL]],"")</f>
        <v>1.0512483574244415E-2</v>
      </c>
      <c r="LI405" s="26">
        <f>IFERROR(Tableau17[[#This Row],[2017-T1-CHEMINADE Jacques]]/Tableau17[[#This Row],[2017-T1-TOTAL]],"")</f>
        <v>0</v>
      </c>
      <c r="LJ405" s="26">
        <f>IFERROR(Tableau17[[#This Row],[2017-T1-DUPONT-AIGNAN Nicolas]]/Tableau17[[#This Row],[2017-T1-TOTAL]],"")</f>
        <v>2.8909329829172142E-2</v>
      </c>
      <c r="LK405" s="26">
        <f>IFERROR(Tableau17[[#This Row],[2017-T1-FILLON Fran]]/Tableau17[[#This Row],[2017-T1-TOTAL]],"")</f>
        <v>7.0959264126149807E-2</v>
      </c>
      <c r="LL405" s="26">
        <f>IFERROR(Tableau17[[#This Row],[2017-T1-HAMON Beno]]/Tableau17[[#This Row],[2017-T1-TOTAL]],"")</f>
        <v>4.0735873850197106E-2</v>
      </c>
      <c r="LM405" s="26">
        <f>IFERROR(Tableau17[[#This Row],[2017-T1-LASSALLE Jean]]/Tableau17[[#This Row],[2017-T1-TOTAL]],"")</f>
        <v>3.9421813403416554E-3</v>
      </c>
      <c r="LN405" s="26">
        <f>IFERROR(Tableau17[[#This Row],[2017-T1-LE PEN Marine]]/Tableau17[[#This Row],[2017-T1-TOTAL]],"")</f>
        <v>0.32457293035479634</v>
      </c>
      <c r="LO405" s="26">
        <f>IFERROR(Tableau17[[#This Row],[2017-T1-M Jean-Luc]]/Tableau17[[#This Row],[2017-T1-TOTAL]],"")</f>
        <v>0.32457293035479634</v>
      </c>
      <c r="LP405" s="26">
        <f>IFERROR(Tableau17[[#This Row],[2017-T1-MACRON Emmanuel]]/Tableau17[[#This Row],[2017-T1-TOTAL]],"")</f>
        <v>0.18134034165571616</v>
      </c>
      <c r="LQ405" s="26">
        <f>IFERROR(Tableau17[[#This Row],[2017-T1-POUTOU Philippe]]/Tableau17[[#This Row],[2017-T1-TOTAL]],"")</f>
        <v>1.1826544021024968E-2</v>
      </c>
      <c r="LR405" s="26">
        <f>IFERROR(Tableau17[[#This Row],[2017-T2-LE PEN Marine]]/Tableau17[[#This Row],[2017-T2-TOTAL]],"")</f>
        <v>0.40389972144846797</v>
      </c>
      <c r="LS405" s="26">
        <f>IFERROR(Tableau17[[#This Row],[2017-T2-MACRON Emmanuel]]/Tableau17[[#This Row],[2017-T2-TOTAL]],"")</f>
        <v>0.59610027855153203</v>
      </c>
      <c r="LT405" s="26">
        <f>IFERROR(Tableau17[[#This Row],[2019-T1-ALEXANDRE Audric]]/Tableau17[[#This Row],[2019-T1-TOTAL]],"")</f>
        <v>0</v>
      </c>
      <c r="LU405" s="26">
        <f>IFERROR(Tableau17[[#This Row],[2019-T1-ARTHAUD Nathalie]]/Tableau17[[#This Row],[2019-T1-TOTAL]],"")</f>
        <v>3.0395136778115501E-3</v>
      </c>
      <c r="LV405" s="26">
        <f>IFERROR(Tableau17[[#This Row],[2019-T1-ASSELINEAU François]]/Tableau17[[#This Row],[2019-T1-TOTAL]],"")</f>
        <v>2.4316109422492401E-2</v>
      </c>
      <c r="LW405" s="26">
        <f>IFERROR(Tableau17[[#This Row],[2019-T1-AUBRY Manon]]/Tableau17[[#This Row],[2019-T1-TOTAL]],"")</f>
        <v>0.1458966565349544</v>
      </c>
      <c r="LX405" s="26">
        <f>IFERROR(Tableau17[[#This Row],[2019-T1-AZERGUI Nagib]]/Tableau17[[#This Row],[2019-T1-TOTAL]],"")</f>
        <v>5.1671732522796353E-2</v>
      </c>
      <c r="LY405" s="26">
        <f>IFERROR(Tableau17[[#This Row],[2019-T1-BARDELLA Jordan]]/Tableau17[[#This Row],[2019-T1-TOTAL]],"")</f>
        <v>0.3860182370820669</v>
      </c>
      <c r="LZ405" s="26">
        <f>IFERROR(Tableau17[[#This Row],[2019-T1-BELLAMY François-Xavier]]/Tableau17[[#This Row],[2019-T1-TOTAL]],"")</f>
        <v>3.64741641337386E-2</v>
      </c>
      <c r="MA405" s="26">
        <f>IFERROR(Tableau17[[#This Row],[2019-T1-BIDOU Olivier]]/Tableau17[[#This Row],[2019-T1-TOTAL]],"")</f>
        <v>0</v>
      </c>
      <c r="MB405" s="26">
        <f>IFERROR(Tableau17[[#This Row],[2019-T1-BOURG Dominique]]/Tableau17[[#This Row],[2019-T1-TOTAL]],"")</f>
        <v>1.2158054711246201E-2</v>
      </c>
      <c r="MC405" s="26">
        <f>IFERROR(Tableau17[[#This Row],[2019-T1-BROSSAT Ian]]/Tableau17[[#This Row],[2019-T1-TOTAL]],"")</f>
        <v>1.2158054711246201E-2</v>
      </c>
      <c r="MD405" s="26">
        <f>IFERROR(Tableau17[[#This Row],[2019-T1-CAILLAUD Sophie]]/Tableau17[[#This Row],[2019-T1-TOTAL]],"")</f>
        <v>0</v>
      </c>
      <c r="ME405" s="26">
        <f>IFERROR(Tableau17[[#This Row],[2019-T1-CAMUS Renaud]]/Tableau17[[#This Row],[2019-T1-TOTAL]],"")</f>
        <v>0</v>
      </c>
      <c r="MF405" s="26">
        <f>IFERROR(Tableau17[[#This Row],[2019-T1-CHALENÇON Christophe]]/Tableau17[[#This Row],[2019-T1-TOTAL]],"")</f>
        <v>0</v>
      </c>
      <c r="MG405" s="26">
        <f>IFERROR(Tableau17[[#This Row],[2019-T1-CORBET Cathy Denise Ginette]]/Tableau17[[#This Row],[2019-T1-TOTAL]],"")</f>
        <v>0</v>
      </c>
      <c r="MH405" s="26">
        <f>IFERROR(Tableau17[[#This Row],[2019-T1-DE PREVOISIN Robert]]/Tableau17[[#This Row],[2019-T1-TOTAL]],"")</f>
        <v>0</v>
      </c>
      <c r="MI405" s="26">
        <f>IFERROR(Tableau17[[#This Row],[2019-T1-DELFEL Thérèse]]/Tableau17[[#This Row],[2019-T1-TOTAL]],"")</f>
        <v>0</v>
      </c>
      <c r="MJ405" s="26">
        <f>IFERROR(Tableau17[[#This Row],[2019-T1-DIEUMEGARD Pierre]]/Tableau17[[#This Row],[2019-T1-TOTAL]],"")</f>
        <v>0</v>
      </c>
      <c r="MK405" s="26">
        <f>IFERROR(Tableau17[[#This Row],[2019-T1-DUPONT-AIGNAN Nicolas]]/Tableau17[[#This Row],[2019-T1-TOTAL]],"")</f>
        <v>3.3434650455927049E-2</v>
      </c>
      <c r="ML405" s="26">
        <f>IFERROR(Tableau17[[#This Row],[2019-T1-GERNIGON Yves]]/Tableau17[[#This Row],[2019-T1-TOTAL]],"")</f>
        <v>3.0395136778115501E-3</v>
      </c>
      <c r="MM405" s="26">
        <f>IFERROR(Tableau17[[#This Row],[2019-T1-GLUCKSMANN Raphaël]]/Tableau17[[#This Row],[2019-T1-TOTAL]],"")</f>
        <v>3.3434650455927049E-2</v>
      </c>
      <c r="MN405" s="26">
        <f>IFERROR(Tableau17[[#This Row],[2019-T1-HAMON Benoît]]/Tableau17[[#This Row],[2019-T1-TOTAL]],"")</f>
        <v>7.9027355623100301E-2</v>
      </c>
      <c r="MO405" s="26">
        <f>IFERROR(Tableau17[[#This Row],[2019-T1-HELGEN Gilles]]/Tableau17[[#This Row],[2019-T1-TOTAL]],"")</f>
        <v>0</v>
      </c>
      <c r="MP405" s="26">
        <f>IFERROR(Tableau17[[#This Row],[2019-T1-JADOT Yannick]]/Tableau17[[#This Row],[2019-T1-TOTAL]],"")</f>
        <v>5.4711246200607903E-2</v>
      </c>
      <c r="MQ405" s="26">
        <f>IFERROR(Tableau17[[#This Row],[2019-T1-LAGARDE Jean-Christophe]]/Tableau17[[#This Row],[2019-T1-TOTAL]],"")</f>
        <v>9.11854103343465E-3</v>
      </c>
      <c r="MR405" s="26">
        <f>IFERROR(Tableau17[[#This Row],[2019-T1-LALANNE Francis]]/Tableau17[[#This Row],[2019-T1-TOTAL]],"")</f>
        <v>0</v>
      </c>
      <c r="MS405" s="26">
        <f>IFERROR(Tableau17[[#This Row],[2019-T1-LOISEAU Nathalie]]/Tableau17[[#This Row],[2019-T1-TOTAL]],"")</f>
        <v>0.10942249240121581</v>
      </c>
      <c r="MT405" s="26">
        <f>IFERROR(Tableau17[[#This Row],[2019-T1-MARIE Florie]]/Tableau17[[#This Row],[2019-T1-TOTAL]],"")</f>
        <v>6.0790273556231003E-3</v>
      </c>
      <c r="MU405" s="26">
        <f>IFERROR(Tableau17[[#This Row],[2008-T1-MACROEXTRDROITE]]/Tableau17[[#This Row],[2008-T1-MACROTOTALE]],"")</f>
        <v>0.10964083175803403</v>
      </c>
      <c r="MV405" s="26">
        <f>IFERROR(Tableau17[[#This Row],[2008-T1-MACRODROITE]]/Tableau17[[#This Row],[2008-T1-MACROTOTALE]],"")</f>
        <v>0.39508506616257089</v>
      </c>
      <c r="MW405" s="26">
        <f>IFERROR(Tableau17[[#This Row],[2008-T1-MACROCENTRE]]/Tableau17[[#This Row],[2008-T1-MACROTOTALE]],"")</f>
        <v>0</v>
      </c>
      <c r="MX405" s="26">
        <f>IFERROR(Tableau17[[#This Row],[2008-T1-MACROGAUCHE]]/Tableau17[[#This Row],[2008-T1-MACROTOTALE]],"")</f>
        <v>0.4952741020793951</v>
      </c>
      <c r="MY405" s="26">
        <f>IFERROR(Tableau17[[#This Row],[2008-T1-MACROAUTRE]]/Tableau17[[#This Row],[2008-T1-MACROTOTALE]],"")</f>
        <v>0</v>
      </c>
      <c r="MZ405" s="26">
        <f>IFERROR(Tableau17[[#This Row],[2008-T2-MACROEXTRDROITE]]/Tableau17[[#This Row],[2008-T2-MACROTOTALE]],"")</f>
        <v>0</v>
      </c>
      <c r="NA405" s="26">
        <f>IFERROR(Tableau17[[#This Row],[2008-T2-MACRODROITE]]/Tableau17[[#This Row],[2008-T2-MACROTOTALE]],"")</f>
        <v>0.4094903339191564</v>
      </c>
      <c r="NB405" s="26">
        <f>IFERROR(Tableau17[[#This Row],[2008-T2-MACROCENTRE]]/Tableau17[[#This Row],[2008-T2-MACROTOTALE]],"")</f>
        <v>0</v>
      </c>
      <c r="NC405" s="26">
        <f>IFERROR(Tableau17[[#This Row],[2008-T2-MACROGAUCHE]]/Tableau17[[#This Row],[2008-T2-MACROTOTALE]],"")</f>
        <v>0.59050966608084354</v>
      </c>
      <c r="ND405" s="26">
        <f>IFERROR(Tableau17[[#This Row],[2008-T2-MACROAUTRE]]/Tableau17[[#This Row],[2008-T2-MACROTOTALE]],"")</f>
        <v>0</v>
      </c>
      <c r="NE405" s="26">
        <f>IFERROR(Tableau17[[#This Row],[2014-T1-MACROEXTRDROITE]]/Tableau17[[#This Row],[2014-T1-MACROTOTALE]],"")</f>
        <v>0.27705627705627706</v>
      </c>
      <c r="NF405" s="26">
        <f>IFERROR(Tableau17[[#This Row],[2014-T1-MACRODROITE]]/Tableau17[[#This Row],[2014-T1-MACROTOTALE]],"")</f>
        <v>0.36363636363636365</v>
      </c>
      <c r="NG405" s="26">
        <f>IFERROR(Tableau17[[#This Row],[2014-T1-MACROCENTRE]]/Tableau17[[#This Row],[2014-T1-MACROTOTALE]],"")</f>
        <v>1.2987012987012988E-2</v>
      </c>
      <c r="NH405" s="26">
        <f>IFERROR(Tableau17[[#This Row],[2014-T1-MACROGAUCHE]]/Tableau17[[#This Row],[2014-T1-MACROTOTALE]],"")</f>
        <v>0.34632034632034631</v>
      </c>
      <c r="NI405" s="26">
        <f>IFERROR(Tableau17[[#This Row],[2014-T1-MACROAUTRE]]/Tableau17[[#This Row],[2014-T1-MACROTOTALE]],"")</f>
        <v>0</v>
      </c>
      <c r="NJ405" s="26">
        <f>IFERROR(Tableau17[[#This Row],[2014-T2-MACROEXTRDROITE]]/Tableau17[[#This Row],[2014-T2-MACROTOTALE]],"")</f>
        <v>0.30265486725663715</v>
      </c>
      <c r="NK405" s="26">
        <f>IFERROR(Tableau17[[#This Row],[2014-T2-MACRODROITE]]/Tableau17[[#This Row],[2014-T2-MACROTOTALE]],"")</f>
        <v>0.384070796460177</v>
      </c>
      <c r="NL405" s="26">
        <f>IFERROR(Tableau17[[#This Row],[2014-T2-MACROCENTRE]]/Tableau17[[#This Row],[2014-T2-MACROTOTALE]],"")</f>
        <v>0</v>
      </c>
      <c r="NM405" s="26">
        <f>IFERROR(Tableau17[[#This Row],[2014-T2-MACROGAUCHE]]/Tableau17[[#This Row],[2014-T2-MACROTOTALE]],"")</f>
        <v>0.31327433628318585</v>
      </c>
      <c r="NN405" s="26">
        <f>IFERROR(Tableau17[[#This Row],[2014-T2-MACROAUTRE]]/Tableau17[[#This Row],[2014-T2-MACROTOTALE]],"")</f>
        <v>0</v>
      </c>
      <c r="NO405" s="26">
        <f>IFERROR( Tableau17[[#This Row],[2015-T1-MACROEXTRDROITE]]/Tableau17[[#This Row],[2015-T1-MACROTOTALE]],"")</f>
        <v>0.42053789731051344</v>
      </c>
      <c r="NP405" s="26">
        <f>IFERROR(Tableau17[[#This Row],[2015-T1-MACRODROITE]]/Tableau17[[#This Row],[2015-T1-MACROTOTALE]],"")</f>
        <v>0.2176039119804401</v>
      </c>
      <c r="NQ405" s="26">
        <f>IFERROR(Tableau17[[#This Row],[2015-T1-MACROCENTRE]]/Tableau17[[#This Row],[2015-T1-MACROTOTALE]],"")</f>
        <v>0</v>
      </c>
      <c r="NR405" s="26">
        <f>IFERROR(Tableau17[[#This Row],[2015-T1-MACROGAUCHE]]/Tableau17[[#This Row],[2015-T1-MACROTOTALE]],"")</f>
        <v>0.31295843520782396</v>
      </c>
      <c r="NS405" s="26">
        <f>IFERROR(Tableau17[[#This Row],[2015-T1-MACROAUTRE]]/Tableau17[[#This Row],[2015-T1-MACROTOTALE]],"")</f>
        <v>4.8899755501222497E-2</v>
      </c>
      <c r="NT405" s="26">
        <f>IFERROR(Tableau17[[#This Row],[2015-T2-MACROEXTRDROITE]]/Tableau17[[#This Row],[2015-T2-MACROTOTALE]],"")</f>
        <v>0.41469194312796209</v>
      </c>
      <c r="NU405" s="26">
        <f>IFERROR(Tableau17[[#This Row],[2015-T2-MACRODROITE]]/Tableau17[[#This Row],[2015-T2-MACROTOTALE]],"")</f>
        <v>0.58530805687203791</v>
      </c>
      <c r="NV405" s="26">
        <f>IFERROR(Tableau17[[#This Row],[2015-T2-MACROCENTRE]]/Tableau17[[#This Row],[2015-T2-MACROTOTALE]],"")</f>
        <v>0</v>
      </c>
      <c r="NW405" s="26">
        <f>IFERROR(Tableau17[[#This Row],[2015-T2-MACROGAUCHE]]/Tableau17[[#This Row],[2015-T2-MACROTOTALE]],"")</f>
        <v>0</v>
      </c>
      <c r="NX405" s="26">
        <f>IFERROR(Tableau17[[#This Row],[2015-T2-MACROAUTRE]]/Tableau17[[#This Row],[2015-T2-MACROTOTALE]],"")</f>
        <v>0</v>
      </c>
      <c r="NY405" s="26">
        <f>IFERROR(Tableau17[[#This Row],[2017-T1-MACROEXTRDROITE]]/Tableau17[[#This Row],[2017-T1-MACROTOTALE]],"")</f>
        <v>0.36399474375821289</v>
      </c>
      <c r="NZ405" s="26">
        <f>IFERROR(Tableau17[[#This Row],[2017-T1-MACRODROITE]]/Tableau17[[#This Row],[2017-T1-MACROTOTALE]],"")</f>
        <v>7.0959264126149807E-2</v>
      </c>
      <c r="OA405" s="26">
        <f>IFERROR(Tableau17[[#This Row],[2017-T1-MACROCENTRE]]/Tableau17[[#This Row],[2017-T1-MACROTOTALE]],"")</f>
        <v>0.18134034165571616</v>
      </c>
      <c r="OB405" s="26">
        <f>IFERROR(Tableau17[[#This Row],[2017-T1-MACROGAUCHE]]/Tableau17[[#This Row],[2017-T1-MACROTOTALE]],"")</f>
        <v>0.37976346911957948</v>
      </c>
      <c r="OC405" s="26">
        <f>IFERROR(Tableau17[[#This Row],[2017-T1-MACROAUTRE]]/Tableau17[[#This Row],[2017-T1-MACROTOTALE]],"")</f>
        <v>3.9421813403416554E-3</v>
      </c>
      <c r="OD405" s="26">
        <f>IFERROR(Tableau17[[#This Row],[2017-T2-MACROEXTRDROITE]]/Tableau17[[#This Row],[2017-T2-MACROTOTALE]],"")</f>
        <v>0.40389972144846797</v>
      </c>
      <c r="OE405" s="26">
        <f>IFERROR(Tableau17[[#This Row],[2017-T2-MACRODROITE]]/Tableau17[[#This Row],[2017-T2-MACROTOTALE]],"")</f>
        <v>0</v>
      </c>
      <c r="OF405" s="26">
        <f>IFERROR(Tableau17[[#This Row],[2017-T2-MACROCENTRE]]/Tableau17[[#This Row],[2017-T2-MACROTOTALE]],"")</f>
        <v>0.59610027855153203</v>
      </c>
      <c r="OG405" s="26">
        <f>IFERROR(Tableau17[[#This Row],[2017-T2-MACROGAUCHE]]/Tableau17[[#This Row],[2017-T2-MACROTOTALE]],"")</f>
        <v>0</v>
      </c>
      <c r="OH405" s="26">
        <f>IFERROR(Tableau17[[#This Row],[2017-T2-MACROAUTRE]]/Tableau17[[#This Row],[2017-T2-MACROTOTALE]],"")</f>
        <v>0</v>
      </c>
      <c r="OI405" s="26">
        <f>IFERROR(Tableau17[[#This Row],[2019-T1-MACROEXTRDROITE]]/Tableau17[[#This Row],[2019-T1-MACROTOTALE]],"")</f>
        <v>0.44213649851632048</v>
      </c>
      <c r="OJ405" s="26">
        <f>IFERROR(Tableau17[[#This Row],[2019-T1-MACRODROITE]]/Tableau17[[#This Row],[2019-T1-MACROTOTALE]],"")</f>
        <v>4.4510385756676561E-2</v>
      </c>
      <c r="OK405" s="26">
        <f>IFERROR(Tableau17[[#This Row],[2019-T1-MACROCENTRE]]/Tableau17[[#This Row],[2019-T1-MACROTOTALE]],"")</f>
        <v>0.10682492581602374</v>
      </c>
      <c r="OL405" s="26">
        <f>IFERROR(Tableau17[[#This Row],[2019-T1-MACROGAUCHE]]/Tableau17[[#This Row],[2019-T1-MACROTOTALE]],"")</f>
        <v>0.32047477744807124</v>
      </c>
      <c r="OM405" s="26">
        <f>IFERROR(Tableau17[[#This Row],[2019-T1-MACROAUTRE]]/Tableau17[[#This Row],[2019-T1-MACROTOTALE]],"")</f>
        <v>8.6053412462908013E-2</v>
      </c>
      <c r="ON405" s="26">
        <f>IFERROR(Tableau17[[#This Row],[2020-T1-MACROEXTRDROITE]]/Tableau17[[#This Row],[2020-T1-MACROTOTALE]],"")</f>
        <v>0.19545454545454546</v>
      </c>
      <c r="OO405" s="26">
        <f>IFERROR(Tableau17[[#This Row],[2020-T1-MACRODROITE]]/Tableau17[[#This Row],[2020-T1-MACROTOTALE]],"")</f>
        <v>0.40909090909090912</v>
      </c>
      <c r="OP405" s="26">
        <f>IFERROR(Tableau17[[#This Row],[2020-T1-MACROCENTRE]]/Tableau17[[#This Row],[2020-T1-MACROTOTALE]],"")</f>
        <v>2.7272727272727271E-2</v>
      </c>
      <c r="OQ405" s="26">
        <f>IFERROR(Tableau17[[#This Row],[2020-T1-MACROGAUCHE]]/Tableau17[[#This Row],[2020-T1-MACROTOTALE]],"")</f>
        <v>0.36818181818181817</v>
      </c>
      <c r="OR405" s="26">
        <f>IFERROR(Tableau17[[#This Row],[2020-T1-MACROAUTRE]]/Tableau17[[#This Row],[2020-T1-MACROTOTALE]],"")</f>
        <v>0</v>
      </c>
      <c r="OS405" s="26">
        <f>IFERROR(Tableau17[[#This Row],[2017 (L)-T1-MACROEXTRDROITE]]/Tableau17[[#This Row],[2017 (L)-T1-MACROTOTALE]],"")</f>
        <v>0.24786324786324787</v>
      </c>
      <c r="OT405" s="26">
        <f>IFERROR(Tableau17[[#This Row],[2017 (L)-T1-MACRODROITE]]/Tableau17[[#This Row],[2017 (L)-T1-MACROTOTALE]],"")</f>
        <v>0.18233618233618235</v>
      </c>
      <c r="OU405" s="26">
        <f>IFERROR(Tableau17[[#This Row],[2017 (L)-T1-MACROCENTRE]]/Tableau17[[#This Row],[2017 (L)-T1-MACROTOTALE]],"")</f>
        <v>0.24786324786324787</v>
      </c>
      <c r="OV405" s="26">
        <f>IFERROR(Tableau17[[#This Row],[2017 (L)-T1-MACROGAUCHE]]/Tableau17[[#This Row],[2017 (L)-T1-MACROTOTALE]],"")</f>
        <v>0.30769230769230771</v>
      </c>
      <c r="OW405" s="26">
        <f>IFERROR(Tableau17[[#This Row],[2017 (L)-T1-MACROAUTRE]]/Tableau17[[#This Row],[2017 (L)-T1-MACROTOTALE]],"")</f>
        <v>1.4245014245014245E-2</v>
      </c>
      <c r="OX405" s="26">
        <f>IFERROR(Tableau17[[#This Row],[2017 (L)-T2-MACROEXTRDROITE]]/Tableau17[[#This Row],[2017 (L)-T2-MACROTOTALE]],"")</f>
        <v>0</v>
      </c>
      <c r="OY405" s="26">
        <f>IFERROR(Tableau17[[#This Row],[2017 (L)-T2-MACRODROITE]]/Tableau17[[#This Row],[2017 (L)-T2-MACROTOTALE]],"")</f>
        <v>0.49285714285714288</v>
      </c>
      <c r="OZ405" s="26">
        <f>IFERROR(Tableau17[[#This Row],[2017 (L)-T2-MACROCENTRE]]/Tableau17[[#This Row],[2017 (L)-T2-MACROTOTALE]],"")</f>
        <v>0.50714285714285712</v>
      </c>
      <c r="PA405" s="26">
        <f>IFERROR(Tableau17[[#This Row],[2017 (L)-T2-MACROGAUCHE]]/Tableau17[[#This Row],[2017 (L)-T2-MACROTOTALE]],"")</f>
        <v>0</v>
      </c>
      <c r="PB405" s="26">
        <f>IFERROR(Tableau17[[#This Row],[2017 (L)-T2-MACROAUTRE]]/Tableau17[[#This Row],[2017 (L)-T2-MACROTOTALE]],"")</f>
        <v>0</v>
      </c>
      <c r="PC405" s="26">
        <f>IFERROR(Tableau17[[#This Row],[2008_T1_PROCUS]]/Tableau17[[#This Row],[2008_T1_INSCRITS]],0)</f>
        <v>2.8517110266159697E-3</v>
      </c>
      <c r="PD405" s="26">
        <f>IFERROR(Tableau17[[#This Row],[2008_T2_PROCUS]]/Tableau17[[#This Row],[2008_T2_INSCRITS]],0)</f>
        <v>6.653992395437262E-3</v>
      </c>
      <c r="PE405" s="26">
        <f>Tableau17[[#This Row],[2014_T1_PROCUS]]/Tableau17[[#This Row],[2014_T1_INSCRITS]]</f>
        <v>3.6396724294813468E-3</v>
      </c>
      <c r="PF405" s="26">
        <f>IFERROR(Tableau17[[#This Row],[2014_T2_PROCUS]]/Tableau17[[#This Row],[2014_T2_INSCRITS]],0)</f>
        <v>6.369426751592357E-3</v>
      </c>
    </row>
    <row r="406" spans="1:422" hidden="1" x14ac:dyDescent="0.2">
      <c r="A406" s="1">
        <v>6</v>
      </c>
      <c r="B406" s="1" t="s">
        <v>414</v>
      </c>
      <c r="C406" s="1" t="s">
        <v>430</v>
      </c>
      <c r="D406" s="1" t="s">
        <v>430</v>
      </c>
      <c r="E406" s="1">
        <v>1152</v>
      </c>
      <c r="F406" s="1">
        <v>5.4301009999999996</v>
      </c>
      <c r="G406" s="1">
        <v>43.286445999999998</v>
      </c>
      <c r="H406" s="3">
        <v>803</v>
      </c>
      <c r="I406" s="3">
        <v>185</v>
      </c>
      <c r="K406" s="1">
        <v>2</v>
      </c>
      <c r="L406" s="1">
        <v>10</v>
      </c>
      <c r="M406" s="1">
        <v>19</v>
      </c>
      <c r="P406" s="1">
        <v>51</v>
      </c>
      <c r="Q406" s="1">
        <v>7</v>
      </c>
      <c r="R406" s="1">
        <v>55</v>
      </c>
      <c r="S406" s="1">
        <v>20</v>
      </c>
      <c r="T406" s="1">
        <v>23</v>
      </c>
      <c r="U406" s="1">
        <v>187</v>
      </c>
      <c r="V406" s="1">
        <v>827</v>
      </c>
      <c r="W406" s="1">
        <v>394</v>
      </c>
      <c r="X406" s="1">
        <v>3</v>
      </c>
      <c r="Y406" s="2">
        <v>0.47642079999999998</v>
      </c>
      <c r="Z406" s="1">
        <v>827</v>
      </c>
      <c r="AA406" s="1">
        <v>413</v>
      </c>
      <c r="AB406" s="1">
        <v>4</v>
      </c>
      <c r="AC406" s="2">
        <v>0.49939540999999998</v>
      </c>
      <c r="AD406" s="1">
        <v>803</v>
      </c>
      <c r="AE406" s="1">
        <v>197</v>
      </c>
      <c r="AF406" s="2">
        <v>0.24533000999999999</v>
      </c>
      <c r="AG406" s="1">
        <f t="shared" si="6"/>
        <v>185</v>
      </c>
      <c r="AH406" s="1">
        <v>837</v>
      </c>
      <c r="AI406" s="1">
        <v>417</v>
      </c>
      <c r="AJ406" s="1">
        <v>2</v>
      </c>
      <c r="AK406" s="2">
        <v>0.49820788999999999</v>
      </c>
      <c r="AL406" s="1">
        <v>836</v>
      </c>
      <c r="AM406" s="1">
        <v>472</v>
      </c>
      <c r="AN406" s="1">
        <v>4</v>
      </c>
      <c r="AO406" s="2">
        <v>0.56459329999999996</v>
      </c>
      <c r="AP406" s="1">
        <v>832</v>
      </c>
      <c r="AQ406" s="1">
        <v>334</v>
      </c>
      <c r="AR406" s="2">
        <v>0.40144231000000002</v>
      </c>
      <c r="AS406" s="1">
        <v>832</v>
      </c>
      <c r="AT406" s="1">
        <v>340</v>
      </c>
      <c r="AU406" s="2">
        <v>0.40865384999999999</v>
      </c>
      <c r="AV406" s="1">
        <v>813</v>
      </c>
      <c r="AW406" s="1">
        <v>260</v>
      </c>
      <c r="AX406" s="2">
        <v>0.31980320000000001</v>
      </c>
      <c r="AY406" s="1">
        <v>813</v>
      </c>
      <c r="AZ406" s="1">
        <v>212</v>
      </c>
      <c r="BA406" s="2">
        <v>0.26076261000000001</v>
      </c>
      <c r="BB406" s="1">
        <v>814</v>
      </c>
      <c r="BC406" s="1">
        <v>583</v>
      </c>
      <c r="BD406" s="2">
        <v>0.71621621999999996</v>
      </c>
      <c r="BE406" s="1">
        <v>814</v>
      </c>
      <c r="BF406" s="1">
        <v>556</v>
      </c>
      <c r="BG406" s="2">
        <v>0.68304668000000002</v>
      </c>
      <c r="BH406" s="1">
        <v>791</v>
      </c>
      <c r="BI406" s="1">
        <v>269</v>
      </c>
      <c r="BJ406" s="2">
        <v>0.34007585000000001</v>
      </c>
      <c r="BK406" s="1">
        <v>21</v>
      </c>
      <c r="BM406" s="1">
        <v>4</v>
      </c>
      <c r="BN406" s="1">
        <v>12</v>
      </c>
      <c r="BO406" s="1">
        <v>43</v>
      </c>
      <c r="BP406" s="1">
        <v>184</v>
      </c>
      <c r="BQ406" s="1">
        <v>150</v>
      </c>
      <c r="BR406" s="1">
        <v>414</v>
      </c>
      <c r="BU406" s="1">
        <v>243</v>
      </c>
      <c r="BV406" s="1">
        <v>216</v>
      </c>
      <c r="BW406" s="1">
        <v>459</v>
      </c>
      <c r="BY406" s="1">
        <v>46</v>
      </c>
      <c r="BZ406" s="1">
        <v>18</v>
      </c>
      <c r="CB406" s="1">
        <v>27</v>
      </c>
      <c r="CC406" s="1">
        <v>126</v>
      </c>
      <c r="CD406" s="1">
        <v>120</v>
      </c>
      <c r="CE406" s="1">
        <v>51</v>
      </c>
      <c r="CF406" s="1">
        <v>388</v>
      </c>
      <c r="CG406" s="1">
        <v>154</v>
      </c>
      <c r="CH406" s="1">
        <v>157</v>
      </c>
      <c r="CI406" s="1">
        <v>92</v>
      </c>
      <c r="CJ406" s="1">
        <v>403</v>
      </c>
      <c r="CK406" s="1">
        <v>7</v>
      </c>
      <c r="CL406" s="1">
        <v>3</v>
      </c>
      <c r="CN406" s="1">
        <v>8</v>
      </c>
      <c r="CO406" s="1">
        <v>22</v>
      </c>
      <c r="CP406" s="1">
        <v>166</v>
      </c>
      <c r="CS406" s="1">
        <v>54</v>
      </c>
      <c r="CT406" s="1">
        <v>68</v>
      </c>
      <c r="CW406" s="1">
        <v>328</v>
      </c>
      <c r="CY406" s="1">
        <v>181</v>
      </c>
      <c r="DA406" s="1">
        <v>137</v>
      </c>
      <c r="DC406" s="1">
        <v>318</v>
      </c>
      <c r="DD406" s="1">
        <v>7</v>
      </c>
      <c r="DE406" s="1">
        <v>7</v>
      </c>
      <c r="DF406" s="1">
        <v>6</v>
      </c>
      <c r="DG406" s="1">
        <v>2</v>
      </c>
      <c r="DH406" s="1">
        <v>2</v>
      </c>
      <c r="DI406" s="1">
        <v>5</v>
      </c>
      <c r="DJ406" s="1">
        <v>0</v>
      </c>
      <c r="DK406" s="1">
        <v>1</v>
      </c>
      <c r="DL406" s="1">
        <v>45</v>
      </c>
      <c r="DM406" s="1">
        <v>83</v>
      </c>
      <c r="DN406" s="1">
        <v>47</v>
      </c>
      <c r="DP406" s="1">
        <v>2</v>
      </c>
      <c r="DR406" s="1">
        <v>46</v>
      </c>
      <c r="DS406" s="1">
        <v>5</v>
      </c>
      <c r="DU406" s="1">
        <v>258</v>
      </c>
      <c r="DX406" s="1">
        <v>124</v>
      </c>
      <c r="DZ406" s="1">
        <v>66</v>
      </c>
      <c r="EA406" s="1">
        <v>190</v>
      </c>
      <c r="EB406" s="1">
        <v>4</v>
      </c>
      <c r="EC406" s="1">
        <v>6</v>
      </c>
      <c r="ED406" s="1">
        <v>0</v>
      </c>
      <c r="EE406" s="1">
        <v>22</v>
      </c>
      <c r="EF406" s="1">
        <v>81</v>
      </c>
      <c r="EG406" s="1">
        <v>15</v>
      </c>
      <c r="EH406" s="1">
        <v>2</v>
      </c>
      <c r="EI406" s="1">
        <v>237</v>
      </c>
      <c r="EJ406" s="1">
        <v>126</v>
      </c>
      <c r="EK406" s="1">
        <v>73</v>
      </c>
      <c r="EL406" s="1">
        <v>7</v>
      </c>
      <c r="EM406" s="1">
        <v>573</v>
      </c>
      <c r="EN406" s="1">
        <v>276</v>
      </c>
      <c r="EO406" s="1">
        <v>229</v>
      </c>
      <c r="EP406" s="1">
        <v>505</v>
      </c>
      <c r="EQ406" s="1">
        <v>0</v>
      </c>
      <c r="ER406" s="1">
        <v>4</v>
      </c>
      <c r="ES406" s="1">
        <v>2</v>
      </c>
      <c r="ET406" s="1">
        <v>30</v>
      </c>
      <c r="EU406" s="1">
        <v>1</v>
      </c>
      <c r="EV406" s="1">
        <v>94</v>
      </c>
      <c r="EW406" s="1">
        <v>24</v>
      </c>
      <c r="EX406" s="1">
        <v>0</v>
      </c>
      <c r="EY406" s="1">
        <v>3</v>
      </c>
      <c r="EZ406" s="1">
        <v>4</v>
      </c>
      <c r="FA406" s="1">
        <v>0</v>
      </c>
      <c r="FB406" s="1">
        <v>0</v>
      </c>
      <c r="FC406" s="1">
        <v>0</v>
      </c>
      <c r="FD406" s="1">
        <v>0</v>
      </c>
      <c r="FE406" s="1">
        <v>0</v>
      </c>
      <c r="FF406" s="1">
        <v>0</v>
      </c>
      <c r="FG406" s="1">
        <v>0</v>
      </c>
      <c r="FH406" s="1">
        <v>8</v>
      </c>
      <c r="FI406" s="1">
        <v>0</v>
      </c>
      <c r="FJ406" s="1">
        <v>11</v>
      </c>
      <c r="FK406" s="1">
        <v>2</v>
      </c>
      <c r="FL406" s="1">
        <v>0</v>
      </c>
      <c r="FM406" s="1">
        <v>27</v>
      </c>
      <c r="FN406" s="1">
        <v>2</v>
      </c>
      <c r="FO406" s="1">
        <v>0</v>
      </c>
      <c r="FP406" s="1">
        <v>40</v>
      </c>
      <c r="FQ406" s="1">
        <v>1</v>
      </c>
      <c r="FR406" s="1">
        <f>SUM(Tableau17[[#This Row],[2019-T1-ALEXANDRE Audric]:[2019-T1-MARIE Florie]])</f>
        <v>253</v>
      </c>
      <c r="FS406" s="1">
        <v>47</v>
      </c>
      <c r="FT406" s="1">
        <v>205</v>
      </c>
      <c r="FU406" s="1">
        <v>0</v>
      </c>
      <c r="FV406" s="1">
        <v>162</v>
      </c>
      <c r="FW406" s="1">
        <v>0</v>
      </c>
      <c r="FX406" s="1">
        <v>414</v>
      </c>
      <c r="FY406" s="1">
        <v>0</v>
      </c>
      <c r="FZ406" s="1">
        <v>243</v>
      </c>
      <c r="GA406" s="1">
        <v>0</v>
      </c>
      <c r="GB406" s="1">
        <v>216</v>
      </c>
      <c r="GC406" s="1">
        <v>0</v>
      </c>
      <c r="GD406" s="1">
        <v>459</v>
      </c>
      <c r="GE406" s="1">
        <v>126</v>
      </c>
      <c r="GF406" s="1">
        <v>166</v>
      </c>
      <c r="GG406" s="1">
        <v>0</v>
      </c>
      <c r="GH406" s="1">
        <v>96</v>
      </c>
      <c r="GI406" s="1">
        <v>0</v>
      </c>
      <c r="GJ406" s="1">
        <v>388</v>
      </c>
      <c r="GK406" s="1">
        <v>154</v>
      </c>
      <c r="GL406" s="1">
        <v>157</v>
      </c>
      <c r="GM406" s="1">
        <v>0</v>
      </c>
      <c r="GN406" s="1">
        <v>92</v>
      </c>
      <c r="GO406" s="1">
        <v>0</v>
      </c>
      <c r="GP406" s="1">
        <v>403</v>
      </c>
      <c r="GQ406" s="1">
        <v>169</v>
      </c>
      <c r="GR406" s="1">
        <v>68</v>
      </c>
      <c r="GS406" s="1">
        <v>0</v>
      </c>
      <c r="GT406" s="1">
        <v>84</v>
      </c>
      <c r="GU406" s="1">
        <v>7</v>
      </c>
      <c r="GV406" s="1">
        <v>328</v>
      </c>
      <c r="GW406" s="1">
        <v>181</v>
      </c>
      <c r="GX406" s="1">
        <v>137</v>
      </c>
      <c r="GY406" s="1">
        <v>0</v>
      </c>
      <c r="GZ406" s="1">
        <v>0</v>
      </c>
      <c r="HA406" s="1">
        <v>0</v>
      </c>
      <c r="HB406" s="1">
        <v>318</v>
      </c>
      <c r="HC406" s="1">
        <v>265</v>
      </c>
      <c r="HD406" s="1">
        <v>81</v>
      </c>
      <c r="HE406" s="1">
        <v>73</v>
      </c>
      <c r="HF406" s="1">
        <v>152</v>
      </c>
      <c r="HG406" s="1">
        <v>2</v>
      </c>
      <c r="HH406" s="1">
        <v>573</v>
      </c>
      <c r="HI406" s="1">
        <v>276</v>
      </c>
      <c r="HJ406" s="1">
        <v>0</v>
      </c>
      <c r="HK406" s="1">
        <v>229</v>
      </c>
      <c r="HL406" s="1">
        <v>0</v>
      </c>
      <c r="HM406" s="1">
        <v>0</v>
      </c>
      <c r="HN406" s="1">
        <v>505</v>
      </c>
      <c r="HO406" s="1">
        <v>107</v>
      </c>
      <c r="HP406" s="1">
        <v>26</v>
      </c>
      <c r="HQ406" s="1">
        <v>40</v>
      </c>
      <c r="HR406" s="1">
        <v>78</v>
      </c>
      <c r="HS406" s="1">
        <v>9</v>
      </c>
      <c r="HT406" s="1">
        <v>260</v>
      </c>
      <c r="HU406" s="1">
        <v>55</v>
      </c>
      <c r="HV406" s="1">
        <v>61</v>
      </c>
      <c r="HW406" s="1">
        <v>9</v>
      </c>
      <c r="HX406" s="1">
        <v>62</v>
      </c>
      <c r="HY406" s="1">
        <v>0</v>
      </c>
      <c r="HZ406" s="1">
        <v>187</v>
      </c>
      <c r="IA406" s="1">
        <v>89</v>
      </c>
      <c r="IB406" s="1">
        <v>49</v>
      </c>
      <c r="IC406" s="1">
        <v>46</v>
      </c>
      <c r="ID406" s="1">
        <v>67</v>
      </c>
      <c r="IE406" s="1">
        <v>7</v>
      </c>
      <c r="IF406" s="1">
        <v>258</v>
      </c>
      <c r="IG406" s="1">
        <v>0</v>
      </c>
      <c r="IH406" s="1">
        <v>124</v>
      </c>
      <c r="II406" s="1">
        <v>66</v>
      </c>
      <c r="IJ406" s="1">
        <v>0</v>
      </c>
      <c r="IK406" s="1">
        <v>0</v>
      </c>
      <c r="IL406" s="1">
        <v>190</v>
      </c>
      <c r="IM406" s="26">
        <f>IFERROR(Tableau17[[#This Row],[LDIV]]/Tableau17[[#This Row],[Total général]],"")</f>
        <v>0</v>
      </c>
      <c r="IN406" s="26">
        <f>IFERROR(Tableau17[[#This Row],[LDVC]]/Tableau17[[#This Row],[Total général]],"")</f>
        <v>1.06951871657754E-2</v>
      </c>
      <c r="IO406" s="26">
        <f>IFERROR(Tableau17[[#This Row],[LDVD]]/Tableau17[[#This Row],[Total général]],"")</f>
        <v>5.3475935828877004E-2</v>
      </c>
      <c r="IP406" s="26">
        <f>IFERROR(Tableau17[[#This Row],[LDVG]]/Tableau17[[#This Row],[Total général]],"")</f>
        <v>0.10160427807486631</v>
      </c>
      <c r="IQ406" s="26">
        <f>IFERROR(Tableau17[[#This Row],[LEXD]]/Tableau17[[#This Row],[Total général]],"")</f>
        <v>0</v>
      </c>
      <c r="IR406" s="26">
        <f>IFERROR(Tableau17[[#This Row],[LEXG]]/Tableau17[[#This Row],[Total général]],"")</f>
        <v>0</v>
      </c>
      <c r="IS406" s="26">
        <f>IFERROR(Tableau17[[#This Row],[LLR]]/Tableau17[[#This Row],[Total général]],"")</f>
        <v>0.27272727272727271</v>
      </c>
      <c r="IT406" s="26">
        <f>IFERROR(Tableau17[[#This Row],[LREM]]/Tableau17[[#This Row],[Total général]],"")</f>
        <v>3.7433155080213901E-2</v>
      </c>
      <c r="IU406" s="26">
        <f>IFERROR(Tableau17[[#This Row],[LRN]]/Tableau17[[#This Row],[Total général]],"")</f>
        <v>0.29411764705882354</v>
      </c>
      <c r="IV406" s="26">
        <f>IFERROR(Tableau17[[#This Row],[LUG]]/Tableau17[[#This Row],[Total général]],"")</f>
        <v>0.10695187165775401</v>
      </c>
      <c r="IW406" s="26">
        <f>IFERROR(Tableau17[[#This Row],[LVEC]]/Tableau17[[#This Row],[Total général]],"")</f>
        <v>0.12299465240641712</v>
      </c>
      <c r="IX406" s="26">
        <f>IFERROR(Tableau17[[#This Row],[2008-T1-LCMD]]/Tableau17[[#This Row],[2008-T1-TOTAL]],"")</f>
        <v>5.0724637681159424E-2</v>
      </c>
      <c r="IY406" s="26">
        <f>IFERROR(Tableau17[[#This Row],[2008-T1-LDVD]]/Tableau17[[#This Row],[2008-T1-TOTAL]],"")</f>
        <v>0</v>
      </c>
      <c r="IZ406" s="26">
        <f>IFERROR(Tableau17[[#This Row],[2008-T1-LEXD]]/Tableau17[[#This Row],[2008-T1-TOTAL]],"")</f>
        <v>9.6618357487922701E-3</v>
      </c>
      <c r="JA406" s="26">
        <f>IFERROR(Tableau17[[#This Row],[2008-T1-LEXG]]/Tableau17[[#This Row],[2008-T1-TOTAL]],"")</f>
        <v>2.8985507246376812E-2</v>
      </c>
      <c r="JB406" s="26">
        <f>IFERROR(Tableau17[[#This Row],[2008-T1-LFN]]/Tableau17[[#This Row],[2008-T1-TOTAL]],"")</f>
        <v>0.10386473429951691</v>
      </c>
      <c r="JC406" s="26">
        <f>IFERROR(Tableau17[[#This Row],[2008-T1-LMAJ]]/Tableau17[[#This Row],[2008-T1-TOTAL]],"")</f>
        <v>0.44444444444444442</v>
      </c>
      <c r="JD406" s="26">
        <f>IFERROR(Tableau17[[#This Row],[2008-T1-LUG]]/Tableau17[[#This Row],[2008-T1-TOTAL]],"")</f>
        <v>0.36231884057971014</v>
      </c>
      <c r="JE406" s="26">
        <f>IFERROR(Tableau17[[#This Row],[2008-T2-LFN]]/Tableau17[[#This Row],[2008-T2-TOTAL]],"")</f>
        <v>0</v>
      </c>
      <c r="JF406" s="26">
        <f>IFERROR(Tableau17[[#This Row],[2008-T2-LGC]]/Tableau17[[#This Row],[2008-T2-TOTAL]],"")</f>
        <v>0</v>
      </c>
      <c r="JG406" s="26">
        <f>IFERROR(Tableau17[[#This Row],[2008-T2-LMAJ]]/Tableau17[[#This Row],[2008-T2-TOTAL]],"")</f>
        <v>0.52941176470588236</v>
      </c>
      <c r="JH406" s="26">
        <f>IFERROR(Tableau17[[#This Row],[2008-T2-LUG]]/Tableau17[[#This Row],[2008-T2-TOTAL]],"")</f>
        <v>0.47058823529411764</v>
      </c>
      <c r="JI406" s="26">
        <f>IFERROR(Tableau17[[#This Row],[2014-T1-LDIV]]/Tableau17[[#This Row],[2014-T1-TOTAL]],"")</f>
        <v>0</v>
      </c>
      <c r="JJ406" s="26">
        <f>IFERROR(Tableau17[[#This Row],[2014-T1-LDVD]]/Tableau17[[#This Row],[2014-T1-TOTAL]],"")</f>
        <v>0.11855670103092783</v>
      </c>
      <c r="JK406" s="26">
        <f>IFERROR(Tableau17[[#This Row],[2014-T1-LDVG]]/Tableau17[[#This Row],[2014-T1-TOTAL]],"")</f>
        <v>4.6391752577319589E-2</v>
      </c>
      <c r="JL406" s="26">
        <f>IFERROR(Tableau17[[#This Row],[2014-T1-LEXG]]/Tableau17[[#This Row],[2014-T1-TOTAL]],"")</f>
        <v>0</v>
      </c>
      <c r="JM406" s="26">
        <f>IFERROR(Tableau17[[#This Row],[2014-T1-LFG]]/Tableau17[[#This Row],[2014-T1-TOTAL]],"")</f>
        <v>6.9587628865979384E-2</v>
      </c>
      <c r="JN406" s="26">
        <f>IFERROR(Tableau17[[#This Row],[2014-T1-LFN]]/Tableau17[[#This Row],[2014-T1-TOTAL]],"")</f>
        <v>0.32474226804123713</v>
      </c>
      <c r="JO406" s="26">
        <f>IFERROR(Tableau17[[#This Row],[2014-T1-LUD]]/Tableau17[[#This Row],[2014-T1-TOTAL]],"")</f>
        <v>0.30927835051546393</v>
      </c>
      <c r="JP406" s="26">
        <f>IFERROR(Tableau17[[#This Row],[2014-T1-LUG]]/Tableau17[[#This Row],[2014-T1-TOTAL]],"")</f>
        <v>0.13144329896907217</v>
      </c>
      <c r="JQ406" s="26">
        <f>IFERROR(Tableau17[[#This Row],[2014-T2-LFN]]/Tableau17[[#This Row],[2014-T2-TOTAL]],"")</f>
        <v>0.38213399503722084</v>
      </c>
      <c r="JR406" s="26">
        <f>IFERROR(Tableau17[[#This Row],[2014-T2-LUD]]/Tableau17[[#This Row],[2014-T2-TOTAL]],"")</f>
        <v>0.38957816377171217</v>
      </c>
      <c r="JS406" s="26">
        <f>IFERROR(Tableau17[[#This Row],[2014-T2-LUG]]/Tableau17[[#This Row],[2014-T2-TOTAL]],"")</f>
        <v>0.22828784119106699</v>
      </c>
      <c r="JT406" s="26">
        <f>IFERROR(Tableau17[[#This Row],[2015-T1-BC-DIV]]/Tableau17[[#This Row],[2015-T1-TOTAL]],"")</f>
        <v>2.1341463414634148E-2</v>
      </c>
      <c r="JU406" s="26">
        <f>IFERROR(Tableau17[[#This Row],[2015-T1-BC-DLF]]/Tableau17[[#This Row],[2015-T1-TOTAL]],"")</f>
        <v>9.1463414634146336E-3</v>
      </c>
      <c r="JV406" s="26">
        <f>IFERROR(Tableau17[[#This Row],[2015-T1-BC-DVD]]/Tableau17[[#This Row],[2015-T1-TOTAL]],"")</f>
        <v>0</v>
      </c>
      <c r="JW406" s="26">
        <f>IFERROR(Tableau17[[#This Row],[2015-T1-BC-DVG]]/Tableau17[[#This Row],[2015-T1-TOTAL]],"")</f>
        <v>2.4390243902439025E-2</v>
      </c>
      <c r="JX406" s="26">
        <f>IFERROR(Tableau17[[#This Row],[2015-T1-BC-FG]]/Tableau17[[#This Row],[2015-T1-TOTAL]],"")</f>
        <v>6.7073170731707321E-2</v>
      </c>
      <c r="JY406" s="26">
        <f>IFERROR(Tableau17[[#This Row],[2015-T1-BC-FN]]/Tableau17[[#This Row],[2015-T1-TOTAL]],"")</f>
        <v>0.50609756097560976</v>
      </c>
      <c r="JZ406" s="26">
        <f>IFERROR(Tableau17[[#This Row],[2015-T1-BC-MDM]]/Tableau17[[#This Row],[2015-T1-TOTAL]],"")</f>
        <v>0</v>
      </c>
      <c r="KA406" s="26">
        <f>IFERROR(Tableau17[[#This Row],[2015-T1-BC-RDG]]/Tableau17[[#This Row],[2015-T1-TOTAL]],"")</f>
        <v>0</v>
      </c>
      <c r="KB406" s="26">
        <f>IFERROR(Tableau17[[#This Row],[2015-T1-BC-SOC]]/Tableau17[[#This Row],[2015-T1-TOTAL]],"")</f>
        <v>0.16463414634146342</v>
      </c>
      <c r="KC406" s="26">
        <f>IFERROR(Tableau17[[#This Row],[2015-T1-BC-UD]]/Tableau17[[#This Row],[2015-T1-TOTAL]],"")</f>
        <v>0.2073170731707317</v>
      </c>
      <c r="KD406" s="26">
        <f>IFERROR(Tableau17[[#This Row],[2015-T1-BC-UG]]/Tableau17[[#This Row],[2015-T1-TOTAL]],"")</f>
        <v>0</v>
      </c>
      <c r="KE406" s="26">
        <f>IFERROR(Tableau17[[#This Row],[2015-T1-BC-VEC]]/Tableau17[[#This Row],[2015-T1-TOTAL]],"")</f>
        <v>0</v>
      </c>
      <c r="KF406" s="26">
        <f>IFERROR(Tableau17[[#This Row],[2015-T2-BC-DVG]]/Tableau17[[#This Row],[2015-T2-TOTAL]],"")</f>
        <v>0</v>
      </c>
      <c r="KG406" s="26">
        <f>IFERROR(Tableau17[[#This Row],[2015-T2-BC-FN]]/Tableau17[[#This Row],[2015-T2-TOTAL]],"")</f>
        <v>0.5691823899371069</v>
      </c>
      <c r="KH406" s="26">
        <f>IFERROR(Tableau17[[#This Row],[2015-T2-BC-SOC]]/Tableau17[[#This Row],[2015-T2-TOTAL]],"")</f>
        <v>0</v>
      </c>
      <c r="KI406" s="26">
        <f>IFERROR(Tableau17[[#This Row],[2015-T2-BC-UD]]/Tableau17[[#This Row],[2015-T2-TOTAL]],"")</f>
        <v>0.4308176100628931</v>
      </c>
      <c r="KJ406" s="26">
        <f>IFERROR(Tableau17[[#This Row],[2015-T2-BC-UG]]/Tableau17[[#This Row],[2015-T2-TOTAL]],"")</f>
        <v>0</v>
      </c>
      <c r="KK406" s="26">
        <f>IFERROR(Tableau17[[#This Row],[2017 (L)-T1-COM]]/Tableau17[[#This Row],[2017 (L)-T1-TOTAL]],"")</f>
        <v>2.7131782945736434E-2</v>
      </c>
      <c r="KL406" s="26">
        <f>IFERROR(Tableau17[[#This Row],[2017 (L)-T1-DIV]]/Tableau17[[#This Row],[2017 (L)-T1-TOTAL]],"")</f>
        <v>2.7131782945736434E-2</v>
      </c>
      <c r="KM406" s="26">
        <f>IFERROR(Tableau17[[#This Row],[2017 (L)-T1-DLF]]/Tableau17[[#This Row],[2017 (L)-T1-TOTAL]],"")</f>
        <v>2.3255813953488372E-2</v>
      </c>
      <c r="KN406" s="26">
        <f>IFERROR(Tableau17[[#This Row],[2017 (L)-T1-DVD]]/Tableau17[[#This Row],[2017 (L)-T1-TOTAL]],"")</f>
        <v>7.7519379844961239E-3</v>
      </c>
      <c r="KO406" s="26">
        <f>IFERROR(Tableau17[[#This Row],[2017 (L)-T1-DVG]]/Tableau17[[#This Row],[2017 (L)-T1-TOTAL]],"")</f>
        <v>7.7519379844961239E-3</v>
      </c>
      <c r="KP406" s="26">
        <f>IFERROR(Tableau17[[#This Row],[2017 (L)-T1-ECO]]/Tableau17[[#This Row],[2017 (L)-T1-TOTAL]],"")</f>
        <v>1.937984496124031E-2</v>
      </c>
      <c r="KQ406" s="26">
        <f>IFERROR(Tableau17[[#This Row],[2017 (L)-T1-EXD]]/Tableau17[[#This Row],[2017 (L)-T1-TOTAL]],"")</f>
        <v>0</v>
      </c>
      <c r="KR406" s="26">
        <f>IFERROR(Tableau17[[#This Row],[2017 (L)-T1-EXG]]/Tableau17[[#This Row],[2017 (L)-T1-TOTAL]],"")</f>
        <v>3.875968992248062E-3</v>
      </c>
      <c r="KS406" s="26">
        <f>IFERROR(Tableau17[[#This Row],[2017 (L)-T1-FI]]/Tableau17[[#This Row],[2017 (L)-T1-TOTAL]],"")</f>
        <v>0.1744186046511628</v>
      </c>
      <c r="KT406" s="26">
        <f>IFERROR(Tableau17[[#This Row],[2017 (L)-T1-FN]]/Tableau17[[#This Row],[2017 (L)-T1-TOTAL]],"")</f>
        <v>0.32170542635658916</v>
      </c>
      <c r="KU406" s="26">
        <f>IFERROR(Tableau17[[#This Row],[2017 (L)-T1-LR]]/Tableau17[[#This Row],[2017 (L)-T1-TOTAL]],"")</f>
        <v>0.18217054263565891</v>
      </c>
      <c r="KV406" s="26">
        <f>IFERROR(Tableau17[[#This Row],[2017 (L)-T1-MDM]]/Tableau17[[#This Row],[2017 (L)-T1-TOTAL]],"")</f>
        <v>0</v>
      </c>
      <c r="KW406" s="26">
        <f>IFERROR(Tableau17[[#This Row],[2017 (L)-T1-RDG]]/Tableau17[[#This Row],[2017 (L)-T1-TOTAL]],"")</f>
        <v>7.7519379844961239E-3</v>
      </c>
      <c r="KX406" s="26">
        <f>IFERROR(Tableau17[[#This Row],[2017 (L)-T1-REG]]/Tableau17[[#This Row],[2017 (L)-T1-TOTAL]],"")</f>
        <v>0</v>
      </c>
      <c r="KY406" s="26">
        <f>IFERROR(Tableau17[[#This Row],[2017 (L)-T1-REM]]/Tableau17[[#This Row],[2017 (L)-T1-TOTAL]],"")</f>
        <v>0.17829457364341086</v>
      </c>
      <c r="KZ406" s="26">
        <f>IFERROR(Tableau17[[#This Row],[2017 (L)-T1-SOC]]/Tableau17[[#This Row],[2017 (L)-T1-TOTAL]],"")</f>
        <v>1.937984496124031E-2</v>
      </c>
      <c r="LA406" s="26">
        <f>IFERROR(Tableau17[[#This Row],[2017 (L)-T1-UDI]]/Tableau17[[#This Row],[2017 (L)-T1-TOTAL]],"")</f>
        <v>0</v>
      </c>
      <c r="LB406" s="26">
        <f>IFERROR(Tableau17[[#This Row],[2017 (L)-T2-FI]]/Tableau17[[#This Row],[2017 (L)-T2-TOTAL]],"")</f>
        <v>0</v>
      </c>
      <c r="LC406" s="26">
        <f>IFERROR(Tableau17[[#This Row],[2017 (L)-T2-FN]]/Tableau17[[#This Row],[2017 (L)-T2-TOTAL]],"")</f>
        <v>0</v>
      </c>
      <c r="LD406" s="26">
        <f>IFERROR(Tableau17[[#This Row],[2017 (L)-T2-LR]]/Tableau17[[#This Row],[2017 (L)-T2-TOTAL]],"")</f>
        <v>0.65263157894736845</v>
      </c>
      <c r="LE406" s="26">
        <f>IFERROR(Tableau17[[#This Row],[2017 (L)-T2-MDM]]/Tableau17[[#This Row],[2017 (L)-T2-TOTAL]],"")</f>
        <v>0</v>
      </c>
      <c r="LF406" s="26">
        <f>IFERROR(Tableau17[[#This Row],[2017 (L)-T2-REM]]/Tableau17[[#This Row],[2017 (L)-T2-TOTAL]],"")</f>
        <v>0.3473684210526316</v>
      </c>
      <c r="LG406" s="26">
        <f>IFERROR(Tableau17[[#This Row],[2017-T1-ARTHAUD Nathalie]]/Tableau17[[#This Row],[2017-T1-TOTAL]],"")</f>
        <v>6.9808027923211171E-3</v>
      </c>
      <c r="LH406" s="26">
        <f>IFERROR(Tableau17[[#This Row],[2017-T1-ASSELINEAU Fran]]/Tableau17[[#This Row],[2017-T1-TOTAL]],"")</f>
        <v>1.0471204188481676E-2</v>
      </c>
      <c r="LI406" s="26">
        <f>IFERROR(Tableau17[[#This Row],[2017-T1-CHEMINADE Jacques]]/Tableau17[[#This Row],[2017-T1-TOTAL]],"")</f>
        <v>0</v>
      </c>
      <c r="LJ406" s="26">
        <f>IFERROR(Tableau17[[#This Row],[2017-T1-DUPONT-AIGNAN Nicolas]]/Tableau17[[#This Row],[2017-T1-TOTAL]],"")</f>
        <v>3.8394415357766144E-2</v>
      </c>
      <c r="LK406" s="26">
        <f>IFERROR(Tableau17[[#This Row],[2017-T1-FILLON Fran]]/Tableau17[[#This Row],[2017-T1-TOTAL]],"")</f>
        <v>0.14136125654450263</v>
      </c>
      <c r="LL406" s="26">
        <f>IFERROR(Tableau17[[#This Row],[2017-T1-HAMON Beno]]/Tableau17[[#This Row],[2017-T1-TOTAL]],"")</f>
        <v>2.6178010471204188E-2</v>
      </c>
      <c r="LM406" s="26">
        <f>IFERROR(Tableau17[[#This Row],[2017-T1-LASSALLE Jean]]/Tableau17[[#This Row],[2017-T1-TOTAL]],"")</f>
        <v>3.4904013961605585E-3</v>
      </c>
      <c r="LN406" s="26">
        <f>IFERROR(Tableau17[[#This Row],[2017-T1-LE PEN Marine]]/Tableau17[[#This Row],[2017-T1-TOTAL]],"")</f>
        <v>0.41361256544502617</v>
      </c>
      <c r="LO406" s="26">
        <f>IFERROR(Tableau17[[#This Row],[2017-T1-M Jean-Luc]]/Tableau17[[#This Row],[2017-T1-TOTAL]],"")</f>
        <v>0.21989528795811519</v>
      </c>
      <c r="LP406" s="26">
        <f>IFERROR(Tableau17[[#This Row],[2017-T1-MACRON Emmanuel]]/Tableau17[[#This Row],[2017-T1-TOTAL]],"")</f>
        <v>0.12739965095986039</v>
      </c>
      <c r="LQ406" s="26">
        <f>IFERROR(Tableau17[[#This Row],[2017-T1-POUTOU Philippe]]/Tableau17[[#This Row],[2017-T1-TOTAL]],"")</f>
        <v>1.2216404886561954E-2</v>
      </c>
      <c r="LR406" s="26">
        <f>IFERROR(Tableau17[[#This Row],[2017-T2-LE PEN Marine]]/Tableau17[[#This Row],[2017-T2-TOTAL]],"")</f>
        <v>0.54653465346534658</v>
      </c>
      <c r="LS406" s="26">
        <f>IFERROR(Tableau17[[#This Row],[2017-T2-MACRON Emmanuel]]/Tableau17[[#This Row],[2017-T2-TOTAL]],"")</f>
        <v>0.45346534653465348</v>
      </c>
      <c r="LT406" s="26">
        <f>IFERROR(Tableau17[[#This Row],[2019-T1-ALEXANDRE Audric]]/Tableau17[[#This Row],[2019-T1-TOTAL]],"")</f>
        <v>0</v>
      </c>
      <c r="LU406" s="26">
        <f>IFERROR(Tableau17[[#This Row],[2019-T1-ARTHAUD Nathalie]]/Tableau17[[#This Row],[2019-T1-TOTAL]],"")</f>
        <v>1.5810276679841896E-2</v>
      </c>
      <c r="LV406" s="26">
        <f>IFERROR(Tableau17[[#This Row],[2019-T1-ASSELINEAU François]]/Tableau17[[#This Row],[2019-T1-TOTAL]],"")</f>
        <v>7.9051383399209481E-3</v>
      </c>
      <c r="LW406" s="26">
        <f>IFERROR(Tableau17[[#This Row],[2019-T1-AUBRY Manon]]/Tableau17[[#This Row],[2019-T1-TOTAL]],"")</f>
        <v>0.11857707509881422</v>
      </c>
      <c r="LX406" s="26">
        <f>IFERROR(Tableau17[[#This Row],[2019-T1-AZERGUI Nagib]]/Tableau17[[#This Row],[2019-T1-TOTAL]],"")</f>
        <v>3.952569169960474E-3</v>
      </c>
      <c r="LY406" s="26">
        <f>IFERROR(Tableau17[[#This Row],[2019-T1-BARDELLA Jordan]]/Tableau17[[#This Row],[2019-T1-TOTAL]],"")</f>
        <v>0.3715415019762846</v>
      </c>
      <c r="LZ406" s="26">
        <f>IFERROR(Tableau17[[#This Row],[2019-T1-BELLAMY François-Xavier]]/Tableau17[[#This Row],[2019-T1-TOTAL]],"")</f>
        <v>9.4861660079051377E-2</v>
      </c>
      <c r="MA406" s="26">
        <f>IFERROR(Tableau17[[#This Row],[2019-T1-BIDOU Olivier]]/Tableau17[[#This Row],[2019-T1-TOTAL]],"")</f>
        <v>0</v>
      </c>
      <c r="MB406" s="26">
        <f>IFERROR(Tableau17[[#This Row],[2019-T1-BOURG Dominique]]/Tableau17[[#This Row],[2019-T1-TOTAL]],"")</f>
        <v>1.1857707509881422E-2</v>
      </c>
      <c r="MC406" s="26">
        <f>IFERROR(Tableau17[[#This Row],[2019-T1-BROSSAT Ian]]/Tableau17[[#This Row],[2019-T1-TOTAL]],"")</f>
        <v>1.5810276679841896E-2</v>
      </c>
      <c r="MD406" s="26">
        <f>IFERROR(Tableau17[[#This Row],[2019-T1-CAILLAUD Sophie]]/Tableau17[[#This Row],[2019-T1-TOTAL]],"")</f>
        <v>0</v>
      </c>
      <c r="ME406" s="26">
        <f>IFERROR(Tableau17[[#This Row],[2019-T1-CAMUS Renaud]]/Tableau17[[#This Row],[2019-T1-TOTAL]],"")</f>
        <v>0</v>
      </c>
      <c r="MF406" s="26">
        <f>IFERROR(Tableau17[[#This Row],[2019-T1-CHALENÇON Christophe]]/Tableau17[[#This Row],[2019-T1-TOTAL]],"")</f>
        <v>0</v>
      </c>
      <c r="MG406" s="26">
        <f>IFERROR(Tableau17[[#This Row],[2019-T1-CORBET Cathy Denise Ginette]]/Tableau17[[#This Row],[2019-T1-TOTAL]],"")</f>
        <v>0</v>
      </c>
      <c r="MH406" s="26">
        <f>IFERROR(Tableau17[[#This Row],[2019-T1-DE PREVOISIN Robert]]/Tableau17[[#This Row],[2019-T1-TOTAL]],"")</f>
        <v>0</v>
      </c>
      <c r="MI406" s="26">
        <f>IFERROR(Tableau17[[#This Row],[2019-T1-DELFEL Thérèse]]/Tableau17[[#This Row],[2019-T1-TOTAL]],"")</f>
        <v>0</v>
      </c>
      <c r="MJ406" s="26">
        <f>IFERROR(Tableau17[[#This Row],[2019-T1-DIEUMEGARD Pierre]]/Tableau17[[#This Row],[2019-T1-TOTAL]],"")</f>
        <v>0</v>
      </c>
      <c r="MK406" s="26">
        <f>IFERROR(Tableau17[[#This Row],[2019-T1-DUPONT-AIGNAN Nicolas]]/Tableau17[[#This Row],[2019-T1-TOTAL]],"")</f>
        <v>3.1620553359683792E-2</v>
      </c>
      <c r="ML406" s="26">
        <f>IFERROR(Tableau17[[#This Row],[2019-T1-GERNIGON Yves]]/Tableau17[[#This Row],[2019-T1-TOTAL]],"")</f>
        <v>0</v>
      </c>
      <c r="MM406" s="26">
        <f>IFERROR(Tableau17[[#This Row],[2019-T1-GLUCKSMANN Raphaël]]/Tableau17[[#This Row],[2019-T1-TOTAL]],"")</f>
        <v>4.3478260869565216E-2</v>
      </c>
      <c r="MN406" s="26">
        <f>IFERROR(Tableau17[[#This Row],[2019-T1-HAMON Benoît]]/Tableau17[[#This Row],[2019-T1-TOTAL]],"")</f>
        <v>7.9051383399209481E-3</v>
      </c>
      <c r="MO406" s="26">
        <f>IFERROR(Tableau17[[#This Row],[2019-T1-HELGEN Gilles]]/Tableau17[[#This Row],[2019-T1-TOTAL]],"")</f>
        <v>0</v>
      </c>
      <c r="MP406" s="26">
        <f>IFERROR(Tableau17[[#This Row],[2019-T1-JADOT Yannick]]/Tableau17[[#This Row],[2019-T1-TOTAL]],"")</f>
        <v>0.1067193675889328</v>
      </c>
      <c r="MQ406" s="26">
        <f>IFERROR(Tableau17[[#This Row],[2019-T1-LAGARDE Jean-Christophe]]/Tableau17[[#This Row],[2019-T1-TOTAL]],"")</f>
        <v>7.9051383399209481E-3</v>
      </c>
      <c r="MR406" s="26">
        <f>IFERROR(Tableau17[[#This Row],[2019-T1-LALANNE Francis]]/Tableau17[[#This Row],[2019-T1-TOTAL]],"")</f>
        <v>0</v>
      </c>
      <c r="MS406" s="26">
        <f>IFERROR(Tableau17[[#This Row],[2019-T1-LOISEAU Nathalie]]/Tableau17[[#This Row],[2019-T1-TOTAL]],"")</f>
        <v>0.15810276679841898</v>
      </c>
      <c r="MT406" s="26">
        <f>IFERROR(Tableau17[[#This Row],[2019-T1-MARIE Florie]]/Tableau17[[#This Row],[2019-T1-TOTAL]],"")</f>
        <v>3.952569169960474E-3</v>
      </c>
      <c r="MU406" s="26">
        <f>IFERROR(Tableau17[[#This Row],[2008-T1-MACROEXTRDROITE]]/Tableau17[[#This Row],[2008-T1-MACROTOTALE]],"")</f>
        <v>0.11352657004830918</v>
      </c>
      <c r="MV406" s="26">
        <f>IFERROR(Tableau17[[#This Row],[2008-T1-MACRODROITE]]/Tableau17[[#This Row],[2008-T1-MACROTOTALE]],"")</f>
        <v>0.49516908212560384</v>
      </c>
      <c r="MW406" s="26">
        <f>IFERROR(Tableau17[[#This Row],[2008-T1-MACROCENTRE]]/Tableau17[[#This Row],[2008-T1-MACROTOTALE]],"")</f>
        <v>0</v>
      </c>
      <c r="MX406" s="26">
        <f>IFERROR(Tableau17[[#This Row],[2008-T1-MACROGAUCHE]]/Tableau17[[#This Row],[2008-T1-MACROTOTALE]],"")</f>
        <v>0.39130434782608697</v>
      </c>
      <c r="MY406" s="26">
        <f>IFERROR(Tableau17[[#This Row],[2008-T1-MACROAUTRE]]/Tableau17[[#This Row],[2008-T1-MACROTOTALE]],"")</f>
        <v>0</v>
      </c>
      <c r="MZ406" s="26">
        <f>IFERROR(Tableau17[[#This Row],[2008-T2-MACROEXTRDROITE]]/Tableau17[[#This Row],[2008-T2-MACROTOTALE]],"")</f>
        <v>0</v>
      </c>
      <c r="NA406" s="26">
        <f>IFERROR(Tableau17[[#This Row],[2008-T2-MACRODROITE]]/Tableau17[[#This Row],[2008-T2-MACROTOTALE]],"")</f>
        <v>0.52941176470588236</v>
      </c>
      <c r="NB406" s="26">
        <f>IFERROR(Tableau17[[#This Row],[2008-T2-MACROCENTRE]]/Tableau17[[#This Row],[2008-T2-MACROTOTALE]],"")</f>
        <v>0</v>
      </c>
      <c r="NC406" s="26">
        <f>IFERROR(Tableau17[[#This Row],[2008-T2-MACROGAUCHE]]/Tableau17[[#This Row],[2008-T2-MACROTOTALE]],"")</f>
        <v>0.47058823529411764</v>
      </c>
      <c r="ND406" s="26">
        <f>IFERROR(Tableau17[[#This Row],[2008-T2-MACROAUTRE]]/Tableau17[[#This Row],[2008-T2-MACROTOTALE]],"")</f>
        <v>0</v>
      </c>
      <c r="NE406" s="26">
        <f>IFERROR(Tableau17[[#This Row],[2014-T1-MACROEXTRDROITE]]/Tableau17[[#This Row],[2014-T1-MACROTOTALE]],"")</f>
        <v>0.32474226804123713</v>
      </c>
      <c r="NF406" s="26">
        <f>IFERROR(Tableau17[[#This Row],[2014-T1-MACRODROITE]]/Tableau17[[#This Row],[2014-T1-MACROTOTALE]],"")</f>
        <v>0.42783505154639173</v>
      </c>
      <c r="NG406" s="26">
        <f>IFERROR(Tableau17[[#This Row],[2014-T1-MACROCENTRE]]/Tableau17[[#This Row],[2014-T1-MACROTOTALE]],"")</f>
        <v>0</v>
      </c>
      <c r="NH406" s="26">
        <f>IFERROR(Tableau17[[#This Row],[2014-T1-MACROGAUCHE]]/Tableau17[[#This Row],[2014-T1-MACROTOTALE]],"")</f>
        <v>0.24742268041237114</v>
      </c>
      <c r="NI406" s="26">
        <f>IFERROR(Tableau17[[#This Row],[2014-T1-MACROAUTRE]]/Tableau17[[#This Row],[2014-T1-MACROTOTALE]],"")</f>
        <v>0</v>
      </c>
      <c r="NJ406" s="26">
        <f>IFERROR(Tableau17[[#This Row],[2014-T2-MACROEXTRDROITE]]/Tableau17[[#This Row],[2014-T2-MACROTOTALE]],"")</f>
        <v>0.38213399503722084</v>
      </c>
      <c r="NK406" s="26">
        <f>IFERROR(Tableau17[[#This Row],[2014-T2-MACRODROITE]]/Tableau17[[#This Row],[2014-T2-MACROTOTALE]],"")</f>
        <v>0.38957816377171217</v>
      </c>
      <c r="NL406" s="26">
        <f>IFERROR(Tableau17[[#This Row],[2014-T2-MACROCENTRE]]/Tableau17[[#This Row],[2014-T2-MACROTOTALE]],"")</f>
        <v>0</v>
      </c>
      <c r="NM406" s="26">
        <f>IFERROR(Tableau17[[#This Row],[2014-T2-MACROGAUCHE]]/Tableau17[[#This Row],[2014-T2-MACROTOTALE]],"")</f>
        <v>0.22828784119106699</v>
      </c>
      <c r="NN406" s="26">
        <f>IFERROR(Tableau17[[#This Row],[2014-T2-MACROAUTRE]]/Tableau17[[#This Row],[2014-T2-MACROTOTALE]],"")</f>
        <v>0</v>
      </c>
      <c r="NO406" s="26">
        <f>IFERROR( Tableau17[[#This Row],[2015-T1-MACROEXTRDROITE]]/Tableau17[[#This Row],[2015-T1-MACROTOTALE]],"")</f>
        <v>0.5152439024390244</v>
      </c>
      <c r="NP406" s="26">
        <f>IFERROR(Tableau17[[#This Row],[2015-T1-MACRODROITE]]/Tableau17[[#This Row],[2015-T1-MACROTOTALE]],"")</f>
        <v>0.2073170731707317</v>
      </c>
      <c r="NQ406" s="26">
        <f>IFERROR(Tableau17[[#This Row],[2015-T1-MACROCENTRE]]/Tableau17[[#This Row],[2015-T1-MACROTOTALE]],"")</f>
        <v>0</v>
      </c>
      <c r="NR406" s="26">
        <f>IFERROR(Tableau17[[#This Row],[2015-T1-MACROGAUCHE]]/Tableau17[[#This Row],[2015-T1-MACROTOTALE]],"")</f>
        <v>0.25609756097560976</v>
      </c>
      <c r="NS406" s="26">
        <f>IFERROR(Tableau17[[#This Row],[2015-T1-MACROAUTRE]]/Tableau17[[#This Row],[2015-T1-MACROTOTALE]],"")</f>
        <v>2.1341463414634148E-2</v>
      </c>
      <c r="NT406" s="26">
        <f>IFERROR(Tableau17[[#This Row],[2015-T2-MACROEXTRDROITE]]/Tableau17[[#This Row],[2015-T2-MACROTOTALE]],"")</f>
        <v>0.5691823899371069</v>
      </c>
      <c r="NU406" s="26">
        <f>IFERROR(Tableau17[[#This Row],[2015-T2-MACRODROITE]]/Tableau17[[#This Row],[2015-T2-MACROTOTALE]],"")</f>
        <v>0.4308176100628931</v>
      </c>
      <c r="NV406" s="26">
        <f>IFERROR(Tableau17[[#This Row],[2015-T2-MACROCENTRE]]/Tableau17[[#This Row],[2015-T2-MACROTOTALE]],"")</f>
        <v>0</v>
      </c>
      <c r="NW406" s="26">
        <f>IFERROR(Tableau17[[#This Row],[2015-T2-MACROGAUCHE]]/Tableau17[[#This Row],[2015-T2-MACROTOTALE]],"")</f>
        <v>0</v>
      </c>
      <c r="NX406" s="26">
        <f>IFERROR(Tableau17[[#This Row],[2015-T2-MACROAUTRE]]/Tableau17[[#This Row],[2015-T2-MACROTOTALE]],"")</f>
        <v>0</v>
      </c>
      <c r="NY406" s="26">
        <f>IFERROR(Tableau17[[#This Row],[2017-T1-MACROEXTRDROITE]]/Tableau17[[#This Row],[2017-T1-MACROTOTALE]],"")</f>
        <v>0.46247818499127402</v>
      </c>
      <c r="NZ406" s="26">
        <f>IFERROR(Tableau17[[#This Row],[2017-T1-MACRODROITE]]/Tableau17[[#This Row],[2017-T1-MACROTOTALE]],"")</f>
        <v>0.14136125654450263</v>
      </c>
      <c r="OA406" s="26">
        <f>IFERROR(Tableau17[[#This Row],[2017-T1-MACROCENTRE]]/Tableau17[[#This Row],[2017-T1-MACROTOTALE]],"")</f>
        <v>0.12739965095986039</v>
      </c>
      <c r="OB406" s="26">
        <f>IFERROR(Tableau17[[#This Row],[2017-T1-MACROGAUCHE]]/Tableau17[[#This Row],[2017-T1-MACROTOTALE]],"")</f>
        <v>0.26527050610820246</v>
      </c>
      <c r="OC406" s="26">
        <f>IFERROR(Tableau17[[#This Row],[2017-T1-MACROAUTRE]]/Tableau17[[#This Row],[2017-T1-MACROTOTALE]],"")</f>
        <v>3.4904013961605585E-3</v>
      </c>
      <c r="OD406" s="26">
        <f>IFERROR(Tableau17[[#This Row],[2017-T2-MACROEXTRDROITE]]/Tableau17[[#This Row],[2017-T2-MACROTOTALE]],"")</f>
        <v>0.54653465346534658</v>
      </c>
      <c r="OE406" s="26">
        <f>IFERROR(Tableau17[[#This Row],[2017-T2-MACRODROITE]]/Tableau17[[#This Row],[2017-T2-MACROTOTALE]],"")</f>
        <v>0</v>
      </c>
      <c r="OF406" s="26">
        <f>IFERROR(Tableau17[[#This Row],[2017-T2-MACROCENTRE]]/Tableau17[[#This Row],[2017-T2-MACROTOTALE]],"")</f>
        <v>0.45346534653465348</v>
      </c>
      <c r="OG406" s="26">
        <f>IFERROR(Tableau17[[#This Row],[2017-T2-MACROGAUCHE]]/Tableau17[[#This Row],[2017-T2-MACROTOTALE]],"")</f>
        <v>0</v>
      </c>
      <c r="OH406" s="26">
        <f>IFERROR(Tableau17[[#This Row],[2017-T2-MACROAUTRE]]/Tableau17[[#This Row],[2017-T2-MACROTOTALE]],"")</f>
        <v>0</v>
      </c>
      <c r="OI406" s="26">
        <f>IFERROR(Tableau17[[#This Row],[2019-T1-MACROEXTRDROITE]]/Tableau17[[#This Row],[2019-T1-MACROTOTALE]],"")</f>
        <v>0.41153846153846152</v>
      </c>
      <c r="OJ406" s="26">
        <f>IFERROR(Tableau17[[#This Row],[2019-T1-MACRODROITE]]/Tableau17[[#This Row],[2019-T1-MACROTOTALE]],"")</f>
        <v>0.1</v>
      </c>
      <c r="OK406" s="26">
        <f>IFERROR(Tableau17[[#This Row],[2019-T1-MACROCENTRE]]/Tableau17[[#This Row],[2019-T1-MACROTOTALE]],"")</f>
        <v>0.15384615384615385</v>
      </c>
      <c r="OL406" s="26">
        <f>IFERROR(Tableau17[[#This Row],[2019-T1-MACROGAUCHE]]/Tableau17[[#This Row],[2019-T1-MACROTOTALE]],"")</f>
        <v>0.3</v>
      </c>
      <c r="OM406" s="26">
        <f>IFERROR(Tableau17[[#This Row],[2019-T1-MACROAUTRE]]/Tableau17[[#This Row],[2019-T1-MACROTOTALE]],"")</f>
        <v>3.4615384615384617E-2</v>
      </c>
      <c r="ON406" s="26">
        <f>IFERROR(Tableau17[[#This Row],[2020-T1-MACROEXTRDROITE]]/Tableau17[[#This Row],[2020-T1-MACROTOTALE]],"")</f>
        <v>0.29411764705882354</v>
      </c>
      <c r="OO406" s="26">
        <f>IFERROR(Tableau17[[#This Row],[2020-T1-MACRODROITE]]/Tableau17[[#This Row],[2020-T1-MACROTOTALE]],"")</f>
        <v>0.32620320855614976</v>
      </c>
      <c r="OP406" s="26">
        <f>IFERROR(Tableau17[[#This Row],[2020-T1-MACROCENTRE]]/Tableau17[[#This Row],[2020-T1-MACROTOTALE]],"")</f>
        <v>4.8128342245989303E-2</v>
      </c>
      <c r="OQ406" s="26">
        <f>IFERROR(Tableau17[[#This Row],[2020-T1-MACROGAUCHE]]/Tableau17[[#This Row],[2020-T1-MACROTOTALE]],"")</f>
        <v>0.33155080213903743</v>
      </c>
      <c r="OR406" s="26">
        <f>IFERROR(Tableau17[[#This Row],[2020-T1-MACROAUTRE]]/Tableau17[[#This Row],[2020-T1-MACROTOTALE]],"")</f>
        <v>0</v>
      </c>
      <c r="OS406" s="26">
        <f>IFERROR(Tableau17[[#This Row],[2017 (L)-T1-MACROEXTRDROITE]]/Tableau17[[#This Row],[2017 (L)-T1-MACROTOTALE]],"")</f>
        <v>0.34496124031007752</v>
      </c>
      <c r="OT406" s="26">
        <f>IFERROR(Tableau17[[#This Row],[2017 (L)-T1-MACRODROITE]]/Tableau17[[#This Row],[2017 (L)-T1-MACROTOTALE]],"")</f>
        <v>0.18992248062015504</v>
      </c>
      <c r="OU406" s="26">
        <f>IFERROR(Tableau17[[#This Row],[2017 (L)-T1-MACROCENTRE]]/Tableau17[[#This Row],[2017 (L)-T1-MACROTOTALE]],"")</f>
        <v>0.17829457364341086</v>
      </c>
      <c r="OV406" s="26">
        <f>IFERROR(Tableau17[[#This Row],[2017 (L)-T1-MACROGAUCHE]]/Tableau17[[#This Row],[2017 (L)-T1-MACROTOTALE]],"")</f>
        <v>0.25968992248062017</v>
      </c>
      <c r="OW406" s="26">
        <f>IFERROR(Tableau17[[#This Row],[2017 (L)-T1-MACROAUTRE]]/Tableau17[[#This Row],[2017 (L)-T1-MACROTOTALE]],"")</f>
        <v>2.7131782945736434E-2</v>
      </c>
      <c r="OX406" s="26">
        <f>IFERROR(Tableau17[[#This Row],[2017 (L)-T2-MACROEXTRDROITE]]/Tableau17[[#This Row],[2017 (L)-T2-MACROTOTALE]],"")</f>
        <v>0</v>
      </c>
      <c r="OY406" s="26">
        <f>IFERROR(Tableau17[[#This Row],[2017 (L)-T2-MACRODROITE]]/Tableau17[[#This Row],[2017 (L)-T2-MACROTOTALE]],"")</f>
        <v>0.65263157894736845</v>
      </c>
      <c r="OZ406" s="26">
        <f>IFERROR(Tableau17[[#This Row],[2017 (L)-T2-MACROCENTRE]]/Tableau17[[#This Row],[2017 (L)-T2-MACROTOTALE]],"")</f>
        <v>0.3473684210526316</v>
      </c>
      <c r="PA406" s="26">
        <f>IFERROR(Tableau17[[#This Row],[2017 (L)-T2-MACROGAUCHE]]/Tableau17[[#This Row],[2017 (L)-T2-MACROTOTALE]],"")</f>
        <v>0</v>
      </c>
      <c r="PB406" s="26">
        <f>IFERROR(Tableau17[[#This Row],[2017 (L)-T2-MACROAUTRE]]/Tableau17[[#This Row],[2017 (L)-T2-MACROTOTALE]],"")</f>
        <v>0</v>
      </c>
      <c r="PC406" s="26">
        <f>IFERROR(Tableau17[[#This Row],[2008_T1_PROCUS]]/Tableau17[[#This Row],[2008_T1_INSCRITS]],0)</f>
        <v>2.3894862604540022E-3</v>
      </c>
      <c r="PD406" s="26">
        <f>IFERROR(Tableau17[[#This Row],[2008_T2_PROCUS]]/Tableau17[[#This Row],[2008_T2_INSCRITS]],0)</f>
        <v>4.7846889952153108E-3</v>
      </c>
      <c r="PE406" s="26">
        <f>Tableau17[[#This Row],[2014_T1_PROCUS]]/Tableau17[[#This Row],[2014_T1_INSCRITS]]</f>
        <v>3.6275695284159614E-3</v>
      </c>
      <c r="PF406" s="26">
        <f>IFERROR(Tableau17[[#This Row],[2014_T2_PROCUS]]/Tableau17[[#This Row],[2014_T2_INSCRITS]],0)</f>
        <v>4.8367593712212815E-3</v>
      </c>
    </row>
    <row r="407" spans="1:422" hidden="1" x14ac:dyDescent="0.2">
      <c r="A407" s="1">
        <v>7</v>
      </c>
      <c r="B407" s="1" t="s">
        <v>469</v>
      </c>
      <c r="C407" s="1" t="s">
        <v>509</v>
      </c>
      <c r="D407" s="1" t="s">
        <v>509</v>
      </c>
      <c r="E407" s="1">
        <v>1415</v>
      </c>
      <c r="F407" s="1">
        <v>5.3896410000000001</v>
      </c>
      <c r="G407" s="1">
        <v>43.318514999999998</v>
      </c>
      <c r="H407" s="3">
        <v>991</v>
      </c>
      <c r="I407" s="3">
        <v>172</v>
      </c>
      <c r="J407" s="1">
        <v>2</v>
      </c>
      <c r="L407" s="1">
        <v>23</v>
      </c>
      <c r="M407" s="1">
        <v>24</v>
      </c>
      <c r="O407" s="1">
        <v>0</v>
      </c>
      <c r="P407" s="1">
        <v>30</v>
      </c>
      <c r="Q407" s="1">
        <v>5</v>
      </c>
      <c r="R407" s="1">
        <v>129</v>
      </c>
      <c r="S407" s="1">
        <v>47</v>
      </c>
      <c r="T407" s="1">
        <v>15</v>
      </c>
      <c r="U407" s="1">
        <v>275</v>
      </c>
      <c r="V407" s="1">
        <v>1103</v>
      </c>
      <c r="W407" s="1">
        <v>501</v>
      </c>
      <c r="X407" s="1">
        <v>4</v>
      </c>
      <c r="Y407" s="2">
        <v>0.45421578000000001</v>
      </c>
      <c r="Z407" s="1">
        <v>1103</v>
      </c>
      <c r="AA407" s="1">
        <v>594</v>
      </c>
      <c r="AB407" s="1">
        <v>9</v>
      </c>
      <c r="AC407" s="2">
        <v>0.53853127999999995</v>
      </c>
      <c r="AD407" s="1">
        <v>991</v>
      </c>
      <c r="AE407" s="1">
        <v>278</v>
      </c>
      <c r="AF407" s="2">
        <v>0.28052472000000001</v>
      </c>
      <c r="AG407" s="1">
        <f t="shared" si="6"/>
        <v>172</v>
      </c>
      <c r="AH407" s="1">
        <v>923</v>
      </c>
      <c r="AI407" s="1">
        <v>452</v>
      </c>
      <c r="AJ407" s="1">
        <v>6</v>
      </c>
      <c r="AK407" s="2">
        <v>0.48970747999999997</v>
      </c>
      <c r="AL407" s="1">
        <v>923</v>
      </c>
      <c r="AM407" s="1">
        <v>508</v>
      </c>
      <c r="AN407" s="1">
        <v>14</v>
      </c>
      <c r="AO407" s="2">
        <v>0.55037919999999996</v>
      </c>
      <c r="AP407" s="1">
        <v>1117</v>
      </c>
      <c r="AQ407" s="1">
        <v>440</v>
      </c>
      <c r="AR407" s="2">
        <v>0.39391226000000001</v>
      </c>
      <c r="AS407" s="1">
        <v>1116</v>
      </c>
      <c r="AT407" s="1">
        <v>502</v>
      </c>
      <c r="AU407" s="2">
        <v>0.44982079000000003</v>
      </c>
      <c r="AV407" s="1">
        <v>1060</v>
      </c>
      <c r="AW407" s="1">
        <v>366</v>
      </c>
      <c r="AX407" s="2">
        <v>0.34528302</v>
      </c>
      <c r="AY407" s="1">
        <v>1060</v>
      </c>
      <c r="AZ407" s="1">
        <v>340</v>
      </c>
      <c r="BA407" s="2">
        <v>0.32075471999999999</v>
      </c>
      <c r="BB407" s="1">
        <v>1062</v>
      </c>
      <c r="BC407" s="1">
        <v>767</v>
      </c>
      <c r="BD407" s="2">
        <v>0.72222222000000003</v>
      </c>
      <c r="BE407" s="1">
        <v>1062</v>
      </c>
      <c r="BF407" s="1">
        <v>714</v>
      </c>
      <c r="BG407" s="2">
        <v>0.67231638000000005</v>
      </c>
      <c r="BH407" s="1">
        <v>997</v>
      </c>
      <c r="BI407" s="1">
        <v>407</v>
      </c>
      <c r="BJ407" s="2">
        <v>0.40822467000000001</v>
      </c>
      <c r="BK407" s="1">
        <v>6</v>
      </c>
      <c r="BL407" s="1">
        <v>3</v>
      </c>
      <c r="BN407" s="1">
        <v>27</v>
      </c>
      <c r="BO407" s="1">
        <v>59</v>
      </c>
      <c r="BP407" s="1">
        <v>141</v>
      </c>
      <c r="BQ407" s="1">
        <v>205</v>
      </c>
      <c r="BR407" s="1">
        <v>441</v>
      </c>
      <c r="BS407" s="1">
        <v>48</v>
      </c>
      <c r="BU407" s="1">
        <v>187</v>
      </c>
      <c r="BV407" s="1">
        <v>263</v>
      </c>
      <c r="BW407" s="1">
        <v>498</v>
      </c>
      <c r="BZ407" s="1">
        <v>39</v>
      </c>
      <c r="CA407" s="1">
        <v>2</v>
      </c>
      <c r="CB407" s="1">
        <v>50</v>
      </c>
      <c r="CC407" s="1">
        <v>215</v>
      </c>
      <c r="CD407" s="1">
        <v>118</v>
      </c>
      <c r="CE407" s="1">
        <v>67</v>
      </c>
      <c r="CF407" s="1">
        <v>491</v>
      </c>
      <c r="CG407" s="1">
        <v>272</v>
      </c>
      <c r="CH407" s="1">
        <v>159</v>
      </c>
      <c r="CI407" s="1">
        <v>150</v>
      </c>
      <c r="CJ407" s="1">
        <v>581</v>
      </c>
      <c r="CL407" s="1">
        <v>2</v>
      </c>
      <c r="CN407" s="1">
        <v>28</v>
      </c>
      <c r="CP407" s="1">
        <v>229</v>
      </c>
      <c r="CS407" s="1">
        <v>98</v>
      </c>
      <c r="CT407" s="1">
        <v>62</v>
      </c>
      <c r="CW407" s="1">
        <v>419</v>
      </c>
      <c r="CY407" s="1">
        <v>287</v>
      </c>
      <c r="CZ407" s="1">
        <v>189</v>
      </c>
      <c r="DC407" s="1">
        <v>476</v>
      </c>
      <c r="DE407" s="1">
        <v>3</v>
      </c>
      <c r="DF407" s="1">
        <v>4</v>
      </c>
      <c r="DH407" s="1">
        <v>1</v>
      </c>
      <c r="DI407" s="1">
        <v>13</v>
      </c>
      <c r="DJ407" s="1">
        <v>3</v>
      </c>
      <c r="DK407" s="1">
        <v>4</v>
      </c>
      <c r="DL407" s="1">
        <v>81</v>
      </c>
      <c r="DM407" s="1">
        <v>144</v>
      </c>
      <c r="DN407" s="1">
        <v>16</v>
      </c>
      <c r="DQ407" s="1">
        <v>2</v>
      </c>
      <c r="DR407" s="1">
        <v>77</v>
      </c>
      <c r="DS407" s="1">
        <v>13</v>
      </c>
      <c r="DU407" s="1">
        <v>361</v>
      </c>
      <c r="DW407" s="1">
        <v>182</v>
      </c>
      <c r="DZ407" s="1">
        <v>133</v>
      </c>
      <c r="EA407" s="1">
        <v>315</v>
      </c>
      <c r="EB407" s="1">
        <v>5</v>
      </c>
      <c r="EC407" s="1">
        <v>13</v>
      </c>
      <c r="ED407" s="1">
        <v>0</v>
      </c>
      <c r="EE407" s="1">
        <v>17</v>
      </c>
      <c r="EF407" s="1">
        <v>75</v>
      </c>
      <c r="EG407" s="1">
        <v>28</v>
      </c>
      <c r="EH407" s="1">
        <v>10</v>
      </c>
      <c r="EI407" s="1">
        <v>274</v>
      </c>
      <c r="EJ407" s="1">
        <v>201</v>
      </c>
      <c r="EK407" s="1">
        <v>129</v>
      </c>
      <c r="EL407" s="1">
        <v>3</v>
      </c>
      <c r="EM407" s="1">
        <v>755</v>
      </c>
      <c r="EN407" s="1">
        <v>313</v>
      </c>
      <c r="EO407" s="1">
        <v>342</v>
      </c>
      <c r="EP407" s="1">
        <v>655</v>
      </c>
      <c r="EQ407" s="1">
        <v>0</v>
      </c>
      <c r="ER407" s="1">
        <v>1</v>
      </c>
      <c r="ES407" s="1">
        <v>8</v>
      </c>
      <c r="ET407" s="1">
        <v>39</v>
      </c>
      <c r="EU407" s="1">
        <v>5</v>
      </c>
      <c r="EV407" s="1">
        <v>167</v>
      </c>
      <c r="EW407" s="1">
        <v>12</v>
      </c>
      <c r="EX407" s="1">
        <v>1</v>
      </c>
      <c r="EY407" s="1">
        <v>4</v>
      </c>
      <c r="EZ407" s="1">
        <v>26</v>
      </c>
      <c r="FA407" s="1">
        <v>0</v>
      </c>
      <c r="FB407" s="1">
        <v>0</v>
      </c>
      <c r="FC407" s="1">
        <v>0</v>
      </c>
      <c r="FD407" s="1">
        <v>0</v>
      </c>
      <c r="FE407" s="1">
        <v>0</v>
      </c>
      <c r="FF407" s="1">
        <v>0</v>
      </c>
      <c r="FG407" s="1">
        <v>0</v>
      </c>
      <c r="FH407" s="1">
        <v>16</v>
      </c>
      <c r="FI407" s="1">
        <v>0</v>
      </c>
      <c r="FJ407" s="1">
        <v>18</v>
      </c>
      <c r="FK407" s="1">
        <v>5</v>
      </c>
      <c r="FL407" s="1">
        <v>0</v>
      </c>
      <c r="FM407" s="1">
        <v>38</v>
      </c>
      <c r="FN407" s="1">
        <v>4</v>
      </c>
      <c r="FO407" s="1">
        <v>1</v>
      </c>
      <c r="FP407" s="1">
        <v>44</v>
      </c>
      <c r="FQ407" s="1">
        <v>3</v>
      </c>
      <c r="FR407" s="1">
        <f>SUM(Tableau17[[#This Row],[2019-T1-ALEXANDRE Audric]:[2019-T1-MARIE Florie]])</f>
        <v>392</v>
      </c>
      <c r="FS407" s="1">
        <v>59</v>
      </c>
      <c r="FT407" s="1">
        <v>150</v>
      </c>
      <c r="FU407" s="1">
        <v>0</v>
      </c>
      <c r="FV407" s="1">
        <v>232</v>
      </c>
      <c r="FW407" s="1">
        <v>0</v>
      </c>
      <c r="FX407" s="1">
        <v>441</v>
      </c>
      <c r="FY407" s="1">
        <v>48</v>
      </c>
      <c r="FZ407" s="1">
        <v>187</v>
      </c>
      <c r="GA407" s="1">
        <v>0</v>
      </c>
      <c r="GB407" s="1">
        <v>263</v>
      </c>
      <c r="GC407" s="1">
        <v>0</v>
      </c>
      <c r="GD407" s="1">
        <v>498</v>
      </c>
      <c r="GE407" s="1">
        <v>215</v>
      </c>
      <c r="GF407" s="1">
        <v>118</v>
      </c>
      <c r="GG407" s="1">
        <v>0</v>
      </c>
      <c r="GH407" s="1">
        <v>158</v>
      </c>
      <c r="GI407" s="1">
        <v>0</v>
      </c>
      <c r="GJ407" s="1">
        <v>491</v>
      </c>
      <c r="GK407" s="1">
        <v>272</v>
      </c>
      <c r="GL407" s="1">
        <v>159</v>
      </c>
      <c r="GM407" s="1">
        <v>0</v>
      </c>
      <c r="GN407" s="1">
        <v>150</v>
      </c>
      <c r="GO407" s="1">
        <v>0</v>
      </c>
      <c r="GP407" s="1">
        <v>581</v>
      </c>
      <c r="GQ407" s="1">
        <v>231</v>
      </c>
      <c r="GR407" s="1">
        <v>62</v>
      </c>
      <c r="GS407" s="1">
        <v>0</v>
      </c>
      <c r="GT407" s="1">
        <v>126</v>
      </c>
      <c r="GU407" s="1">
        <v>0</v>
      </c>
      <c r="GV407" s="1">
        <v>419</v>
      </c>
      <c r="GW407" s="1">
        <v>287</v>
      </c>
      <c r="GX407" s="1">
        <v>0</v>
      </c>
      <c r="GY407" s="1">
        <v>0</v>
      </c>
      <c r="GZ407" s="1">
        <v>189</v>
      </c>
      <c r="HA407" s="1">
        <v>0</v>
      </c>
      <c r="HB407" s="1">
        <v>476</v>
      </c>
      <c r="HC407" s="1">
        <v>304</v>
      </c>
      <c r="HD407" s="1">
        <v>75</v>
      </c>
      <c r="HE407" s="1">
        <v>129</v>
      </c>
      <c r="HF407" s="1">
        <v>237</v>
      </c>
      <c r="HG407" s="1">
        <v>10</v>
      </c>
      <c r="HH407" s="1">
        <v>755</v>
      </c>
      <c r="HI407" s="1">
        <v>313</v>
      </c>
      <c r="HJ407" s="1">
        <v>0</v>
      </c>
      <c r="HK407" s="1">
        <v>342</v>
      </c>
      <c r="HL407" s="1">
        <v>0</v>
      </c>
      <c r="HM407" s="1">
        <v>0</v>
      </c>
      <c r="HN407" s="1">
        <v>655</v>
      </c>
      <c r="HO407" s="1">
        <v>194</v>
      </c>
      <c r="HP407" s="1">
        <v>16</v>
      </c>
      <c r="HQ407" s="1">
        <v>44</v>
      </c>
      <c r="HR407" s="1">
        <v>127</v>
      </c>
      <c r="HS407" s="1">
        <v>14</v>
      </c>
      <c r="HT407" s="1">
        <v>395</v>
      </c>
      <c r="HU407" s="1">
        <v>129</v>
      </c>
      <c r="HV407" s="1">
        <v>53</v>
      </c>
      <c r="HW407" s="1">
        <v>7</v>
      </c>
      <c r="HX407" s="1">
        <v>86</v>
      </c>
      <c r="HY407" s="1">
        <v>0</v>
      </c>
      <c r="HZ407" s="1">
        <v>275</v>
      </c>
      <c r="IA407" s="1">
        <v>151</v>
      </c>
      <c r="IB407" s="1">
        <v>16</v>
      </c>
      <c r="IC407" s="1">
        <v>77</v>
      </c>
      <c r="ID407" s="1">
        <v>112</v>
      </c>
      <c r="IE407" s="1">
        <v>5</v>
      </c>
      <c r="IF407" s="1">
        <v>361</v>
      </c>
      <c r="IG407" s="1">
        <v>182</v>
      </c>
      <c r="IH407" s="1">
        <v>0</v>
      </c>
      <c r="II407" s="1">
        <v>133</v>
      </c>
      <c r="IJ407" s="1">
        <v>0</v>
      </c>
      <c r="IK407" s="1">
        <v>0</v>
      </c>
      <c r="IL407" s="1">
        <v>315</v>
      </c>
      <c r="IM407" s="26">
        <f>IFERROR(Tableau17[[#This Row],[LDIV]]/Tableau17[[#This Row],[Total général]],"")</f>
        <v>7.2727272727272727E-3</v>
      </c>
      <c r="IN407" s="26">
        <f>IFERROR(Tableau17[[#This Row],[LDVC]]/Tableau17[[#This Row],[Total général]],"")</f>
        <v>0</v>
      </c>
      <c r="IO407" s="26">
        <f>IFERROR(Tableau17[[#This Row],[LDVD]]/Tableau17[[#This Row],[Total général]],"")</f>
        <v>8.3636363636363634E-2</v>
      </c>
      <c r="IP407" s="26">
        <f>IFERROR(Tableau17[[#This Row],[LDVG]]/Tableau17[[#This Row],[Total général]],"")</f>
        <v>8.727272727272728E-2</v>
      </c>
      <c r="IQ407" s="26">
        <f>IFERROR(Tableau17[[#This Row],[LEXD]]/Tableau17[[#This Row],[Total général]],"")</f>
        <v>0</v>
      </c>
      <c r="IR407" s="26">
        <f>IFERROR(Tableau17[[#This Row],[LEXG]]/Tableau17[[#This Row],[Total général]],"")</f>
        <v>0</v>
      </c>
      <c r="IS407" s="26">
        <f>IFERROR(Tableau17[[#This Row],[LLR]]/Tableau17[[#This Row],[Total général]],"")</f>
        <v>0.10909090909090909</v>
      </c>
      <c r="IT407" s="26">
        <f>IFERROR(Tableau17[[#This Row],[LREM]]/Tableau17[[#This Row],[Total général]],"")</f>
        <v>1.8181818181818181E-2</v>
      </c>
      <c r="IU407" s="26">
        <f>IFERROR(Tableau17[[#This Row],[LRN]]/Tableau17[[#This Row],[Total général]],"")</f>
        <v>0.46909090909090911</v>
      </c>
      <c r="IV407" s="26">
        <f>IFERROR(Tableau17[[#This Row],[LUG]]/Tableau17[[#This Row],[Total général]],"")</f>
        <v>0.1709090909090909</v>
      </c>
      <c r="IW407" s="26">
        <f>IFERROR(Tableau17[[#This Row],[LVEC]]/Tableau17[[#This Row],[Total général]],"")</f>
        <v>5.4545454545454543E-2</v>
      </c>
      <c r="IX407" s="26">
        <f>IFERROR(Tableau17[[#This Row],[2008-T1-LCMD]]/Tableau17[[#This Row],[2008-T1-TOTAL]],"")</f>
        <v>1.3605442176870748E-2</v>
      </c>
      <c r="IY407" s="26">
        <f>IFERROR(Tableau17[[#This Row],[2008-T1-LDVD]]/Tableau17[[#This Row],[2008-T1-TOTAL]],"")</f>
        <v>6.8027210884353739E-3</v>
      </c>
      <c r="IZ407" s="26">
        <f>IFERROR(Tableau17[[#This Row],[2008-T1-LEXD]]/Tableau17[[#This Row],[2008-T1-TOTAL]],"")</f>
        <v>0</v>
      </c>
      <c r="JA407" s="26">
        <f>IFERROR(Tableau17[[#This Row],[2008-T1-LEXG]]/Tableau17[[#This Row],[2008-T1-TOTAL]],"")</f>
        <v>6.1224489795918366E-2</v>
      </c>
      <c r="JB407" s="26">
        <f>IFERROR(Tableau17[[#This Row],[2008-T1-LFN]]/Tableau17[[#This Row],[2008-T1-TOTAL]],"")</f>
        <v>0.13378684807256236</v>
      </c>
      <c r="JC407" s="26">
        <f>IFERROR(Tableau17[[#This Row],[2008-T1-LMAJ]]/Tableau17[[#This Row],[2008-T1-TOTAL]],"")</f>
        <v>0.31972789115646261</v>
      </c>
      <c r="JD407" s="26">
        <f>IFERROR(Tableau17[[#This Row],[2008-T1-LUG]]/Tableau17[[#This Row],[2008-T1-TOTAL]],"")</f>
        <v>0.46485260770975056</v>
      </c>
      <c r="JE407" s="26">
        <f>IFERROR(Tableau17[[#This Row],[2008-T2-LFN]]/Tableau17[[#This Row],[2008-T2-TOTAL]],"")</f>
        <v>9.6385542168674704E-2</v>
      </c>
      <c r="JF407" s="26">
        <f>IFERROR(Tableau17[[#This Row],[2008-T2-LGC]]/Tableau17[[#This Row],[2008-T2-TOTAL]],"")</f>
        <v>0</v>
      </c>
      <c r="JG407" s="26">
        <f>IFERROR(Tableau17[[#This Row],[2008-T2-LMAJ]]/Tableau17[[#This Row],[2008-T2-TOTAL]],"")</f>
        <v>0.37550200803212852</v>
      </c>
      <c r="JH407" s="26">
        <f>IFERROR(Tableau17[[#This Row],[2008-T2-LUG]]/Tableau17[[#This Row],[2008-T2-TOTAL]],"")</f>
        <v>0.5281124497991968</v>
      </c>
      <c r="JI407" s="26">
        <f>IFERROR(Tableau17[[#This Row],[2014-T1-LDIV]]/Tableau17[[#This Row],[2014-T1-TOTAL]],"")</f>
        <v>0</v>
      </c>
      <c r="JJ407" s="26">
        <f>IFERROR(Tableau17[[#This Row],[2014-T1-LDVD]]/Tableau17[[#This Row],[2014-T1-TOTAL]],"")</f>
        <v>0</v>
      </c>
      <c r="JK407" s="26">
        <f>IFERROR(Tableau17[[#This Row],[2014-T1-LDVG]]/Tableau17[[#This Row],[2014-T1-TOTAL]],"")</f>
        <v>7.9429735234215884E-2</v>
      </c>
      <c r="JL407" s="26">
        <f>IFERROR(Tableau17[[#This Row],[2014-T1-LEXG]]/Tableau17[[#This Row],[2014-T1-TOTAL]],"")</f>
        <v>4.0733197556008143E-3</v>
      </c>
      <c r="JM407" s="26">
        <f>IFERROR(Tableau17[[#This Row],[2014-T1-LFG]]/Tableau17[[#This Row],[2014-T1-TOTAL]],"")</f>
        <v>0.10183299389002037</v>
      </c>
      <c r="JN407" s="26">
        <f>IFERROR(Tableau17[[#This Row],[2014-T1-LFN]]/Tableau17[[#This Row],[2014-T1-TOTAL]],"")</f>
        <v>0.43788187372708759</v>
      </c>
      <c r="JO407" s="26">
        <f>IFERROR(Tableau17[[#This Row],[2014-T1-LUD]]/Tableau17[[#This Row],[2014-T1-TOTAL]],"")</f>
        <v>0.24032586558044808</v>
      </c>
      <c r="JP407" s="26">
        <f>IFERROR(Tableau17[[#This Row],[2014-T1-LUG]]/Tableau17[[#This Row],[2014-T1-TOTAL]],"")</f>
        <v>0.13645621181262729</v>
      </c>
      <c r="JQ407" s="26">
        <f>IFERROR(Tableau17[[#This Row],[2014-T2-LFN]]/Tableau17[[#This Row],[2014-T2-TOTAL]],"")</f>
        <v>0.46815834767641995</v>
      </c>
      <c r="JR407" s="26">
        <f>IFERROR(Tableau17[[#This Row],[2014-T2-LUD]]/Tableau17[[#This Row],[2014-T2-TOTAL]],"")</f>
        <v>0.27366609294320138</v>
      </c>
      <c r="JS407" s="26">
        <f>IFERROR(Tableau17[[#This Row],[2014-T2-LUG]]/Tableau17[[#This Row],[2014-T2-TOTAL]],"")</f>
        <v>0.25817555938037867</v>
      </c>
      <c r="JT407" s="26">
        <f>IFERROR(Tableau17[[#This Row],[2015-T1-BC-DIV]]/Tableau17[[#This Row],[2015-T1-TOTAL]],"")</f>
        <v>0</v>
      </c>
      <c r="JU407" s="26">
        <f>IFERROR(Tableau17[[#This Row],[2015-T1-BC-DLF]]/Tableau17[[#This Row],[2015-T1-TOTAL]],"")</f>
        <v>4.7732696897374704E-3</v>
      </c>
      <c r="JV407" s="26">
        <f>IFERROR(Tableau17[[#This Row],[2015-T1-BC-DVD]]/Tableau17[[#This Row],[2015-T1-TOTAL]],"")</f>
        <v>0</v>
      </c>
      <c r="JW407" s="26">
        <f>IFERROR(Tableau17[[#This Row],[2015-T1-BC-DVG]]/Tableau17[[#This Row],[2015-T1-TOTAL]],"")</f>
        <v>6.6825775656324582E-2</v>
      </c>
      <c r="JX407" s="26">
        <f>IFERROR(Tableau17[[#This Row],[2015-T1-BC-FG]]/Tableau17[[#This Row],[2015-T1-TOTAL]],"")</f>
        <v>0</v>
      </c>
      <c r="JY407" s="26">
        <f>IFERROR(Tableau17[[#This Row],[2015-T1-BC-FN]]/Tableau17[[#This Row],[2015-T1-TOTAL]],"")</f>
        <v>0.54653937947494036</v>
      </c>
      <c r="JZ407" s="26">
        <f>IFERROR(Tableau17[[#This Row],[2015-T1-BC-MDM]]/Tableau17[[#This Row],[2015-T1-TOTAL]],"")</f>
        <v>0</v>
      </c>
      <c r="KA407" s="26">
        <f>IFERROR(Tableau17[[#This Row],[2015-T1-BC-RDG]]/Tableau17[[#This Row],[2015-T1-TOTAL]],"")</f>
        <v>0</v>
      </c>
      <c r="KB407" s="26">
        <f>IFERROR(Tableau17[[#This Row],[2015-T1-BC-SOC]]/Tableau17[[#This Row],[2015-T1-TOTAL]],"")</f>
        <v>0.23389021479713604</v>
      </c>
      <c r="KC407" s="26">
        <f>IFERROR(Tableau17[[#This Row],[2015-T1-BC-UD]]/Tableau17[[#This Row],[2015-T1-TOTAL]],"")</f>
        <v>0.14797136038186157</v>
      </c>
      <c r="KD407" s="26">
        <f>IFERROR(Tableau17[[#This Row],[2015-T1-BC-UG]]/Tableau17[[#This Row],[2015-T1-TOTAL]],"")</f>
        <v>0</v>
      </c>
      <c r="KE407" s="26">
        <f>IFERROR(Tableau17[[#This Row],[2015-T1-BC-VEC]]/Tableau17[[#This Row],[2015-T1-TOTAL]],"")</f>
        <v>0</v>
      </c>
      <c r="KF407" s="26">
        <f>IFERROR(Tableau17[[#This Row],[2015-T2-BC-DVG]]/Tableau17[[#This Row],[2015-T2-TOTAL]],"")</f>
        <v>0</v>
      </c>
      <c r="KG407" s="26">
        <f>IFERROR(Tableau17[[#This Row],[2015-T2-BC-FN]]/Tableau17[[#This Row],[2015-T2-TOTAL]],"")</f>
        <v>0.6029411764705882</v>
      </c>
      <c r="KH407" s="26">
        <f>IFERROR(Tableau17[[#This Row],[2015-T2-BC-SOC]]/Tableau17[[#This Row],[2015-T2-TOTAL]],"")</f>
        <v>0.39705882352941174</v>
      </c>
      <c r="KI407" s="26">
        <f>IFERROR(Tableau17[[#This Row],[2015-T2-BC-UD]]/Tableau17[[#This Row],[2015-T2-TOTAL]],"")</f>
        <v>0</v>
      </c>
      <c r="KJ407" s="26">
        <f>IFERROR(Tableau17[[#This Row],[2015-T2-BC-UG]]/Tableau17[[#This Row],[2015-T2-TOTAL]],"")</f>
        <v>0</v>
      </c>
      <c r="KK407" s="26">
        <f>IFERROR(Tableau17[[#This Row],[2017 (L)-T1-COM]]/Tableau17[[#This Row],[2017 (L)-T1-TOTAL]],"")</f>
        <v>0</v>
      </c>
      <c r="KL407" s="26">
        <f>IFERROR(Tableau17[[#This Row],[2017 (L)-T1-DIV]]/Tableau17[[#This Row],[2017 (L)-T1-TOTAL]],"")</f>
        <v>8.3102493074792248E-3</v>
      </c>
      <c r="KM407" s="26">
        <f>IFERROR(Tableau17[[#This Row],[2017 (L)-T1-DLF]]/Tableau17[[#This Row],[2017 (L)-T1-TOTAL]],"")</f>
        <v>1.1080332409972299E-2</v>
      </c>
      <c r="KN407" s="26">
        <f>IFERROR(Tableau17[[#This Row],[2017 (L)-T1-DVD]]/Tableau17[[#This Row],[2017 (L)-T1-TOTAL]],"")</f>
        <v>0</v>
      </c>
      <c r="KO407" s="26">
        <f>IFERROR(Tableau17[[#This Row],[2017 (L)-T1-DVG]]/Tableau17[[#This Row],[2017 (L)-T1-TOTAL]],"")</f>
        <v>2.7700831024930748E-3</v>
      </c>
      <c r="KP407" s="26">
        <f>IFERROR(Tableau17[[#This Row],[2017 (L)-T1-ECO]]/Tableau17[[#This Row],[2017 (L)-T1-TOTAL]],"")</f>
        <v>3.6011080332409975E-2</v>
      </c>
      <c r="KQ407" s="26">
        <f>IFERROR(Tableau17[[#This Row],[2017 (L)-T1-EXD]]/Tableau17[[#This Row],[2017 (L)-T1-TOTAL]],"")</f>
        <v>8.3102493074792248E-3</v>
      </c>
      <c r="KR407" s="26">
        <f>IFERROR(Tableau17[[#This Row],[2017 (L)-T1-EXG]]/Tableau17[[#This Row],[2017 (L)-T1-TOTAL]],"")</f>
        <v>1.1080332409972299E-2</v>
      </c>
      <c r="KS407" s="26">
        <f>IFERROR(Tableau17[[#This Row],[2017 (L)-T1-FI]]/Tableau17[[#This Row],[2017 (L)-T1-TOTAL]],"")</f>
        <v>0.22437673130193905</v>
      </c>
      <c r="KT407" s="26">
        <f>IFERROR(Tableau17[[#This Row],[2017 (L)-T1-FN]]/Tableau17[[#This Row],[2017 (L)-T1-TOTAL]],"")</f>
        <v>0.39889196675900279</v>
      </c>
      <c r="KU407" s="26">
        <f>IFERROR(Tableau17[[#This Row],[2017 (L)-T1-LR]]/Tableau17[[#This Row],[2017 (L)-T1-TOTAL]],"")</f>
        <v>4.4321329639889197E-2</v>
      </c>
      <c r="KV407" s="26">
        <f>IFERROR(Tableau17[[#This Row],[2017 (L)-T1-MDM]]/Tableau17[[#This Row],[2017 (L)-T1-TOTAL]],"")</f>
        <v>0</v>
      </c>
      <c r="KW407" s="26">
        <f>IFERROR(Tableau17[[#This Row],[2017 (L)-T1-RDG]]/Tableau17[[#This Row],[2017 (L)-T1-TOTAL]],"")</f>
        <v>0</v>
      </c>
      <c r="KX407" s="26">
        <f>IFERROR(Tableau17[[#This Row],[2017 (L)-T1-REG]]/Tableau17[[#This Row],[2017 (L)-T1-TOTAL]],"")</f>
        <v>5.5401662049861496E-3</v>
      </c>
      <c r="KY407" s="26">
        <f>IFERROR(Tableau17[[#This Row],[2017 (L)-T1-REM]]/Tableau17[[#This Row],[2017 (L)-T1-TOTAL]],"")</f>
        <v>0.21329639889196675</v>
      </c>
      <c r="KZ407" s="26">
        <f>IFERROR(Tableau17[[#This Row],[2017 (L)-T1-SOC]]/Tableau17[[#This Row],[2017 (L)-T1-TOTAL]],"")</f>
        <v>3.6011080332409975E-2</v>
      </c>
      <c r="LA407" s="26">
        <f>IFERROR(Tableau17[[#This Row],[2017 (L)-T1-UDI]]/Tableau17[[#This Row],[2017 (L)-T1-TOTAL]],"")</f>
        <v>0</v>
      </c>
      <c r="LB407" s="26">
        <f>IFERROR(Tableau17[[#This Row],[2017 (L)-T2-FI]]/Tableau17[[#This Row],[2017 (L)-T2-TOTAL]],"")</f>
        <v>0</v>
      </c>
      <c r="LC407" s="26">
        <f>IFERROR(Tableau17[[#This Row],[2017 (L)-T2-FN]]/Tableau17[[#This Row],[2017 (L)-T2-TOTAL]],"")</f>
        <v>0.57777777777777772</v>
      </c>
      <c r="LD407" s="26">
        <f>IFERROR(Tableau17[[#This Row],[2017 (L)-T2-LR]]/Tableau17[[#This Row],[2017 (L)-T2-TOTAL]],"")</f>
        <v>0</v>
      </c>
      <c r="LE407" s="26">
        <f>IFERROR(Tableau17[[#This Row],[2017 (L)-T2-MDM]]/Tableau17[[#This Row],[2017 (L)-T2-TOTAL]],"")</f>
        <v>0</v>
      </c>
      <c r="LF407" s="26">
        <f>IFERROR(Tableau17[[#This Row],[2017 (L)-T2-REM]]/Tableau17[[#This Row],[2017 (L)-T2-TOTAL]],"")</f>
        <v>0.42222222222222222</v>
      </c>
      <c r="LG407" s="26">
        <f>IFERROR(Tableau17[[#This Row],[2017-T1-ARTHAUD Nathalie]]/Tableau17[[#This Row],[2017-T1-TOTAL]],"")</f>
        <v>6.6225165562913907E-3</v>
      </c>
      <c r="LH407" s="26">
        <f>IFERROR(Tableau17[[#This Row],[2017-T1-ASSELINEAU Fran]]/Tableau17[[#This Row],[2017-T1-TOTAL]],"")</f>
        <v>1.7218543046357615E-2</v>
      </c>
      <c r="LI407" s="26">
        <f>IFERROR(Tableau17[[#This Row],[2017-T1-CHEMINADE Jacques]]/Tableau17[[#This Row],[2017-T1-TOTAL]],"")</f>
        <v>0</v>
      </c>
      <c r="LJ407" s="26">
        <f>IFERROR(Tableau17[[#This Row],[2017-T1-DUPONT-AIGNAN Nicolas]]/Tableau17[[#This Row],[2017-T1-TOTAL]],"")</f>
        <v>2.2516556291390728E-2</v>
      </c>
      <c r="LK407" s="26">
        <f>IFERROR(Tableau17[[#This Row],[2017-T1-FILLON Fran]]/Tableau17[[#This Row],[2017-T1-TOTAL]],"")</f>
        <v>9.9337748344370855E-2</v>
      </c>
      <c r="LL407" s="26">
        <f>IFERROR(Tableau17[[#This Row],[2017-T1-HAMON Beno]]/Tableau17[[#This Row],[2017-T1-TOTAL]],"")</f>
        <v>3.7086092715231792E-2</v>
      </c>
      <c r="LM407" s="26">
        <f>IFERROR(Tableau17[[#This Row],[2017-T1-LASSALLE Jean]]/Tableau17[[#This Row],[2017-T1-TOTAL]],"")</f>
        <v>1.3245033112582781E-2</v>
      </c>
      <c r="LN407" s="26">
        <f>IFERROR(Tableau17[[#This Row],[2017-T1-LE PEN Marine]]/Tableau17[[#This Row],[2017-T1-TOTAL]],"")</f>
        <v>0.36291390728476819</v>
      </c>
      <c r="LO407" s="26">
        <f>IFERROR(Tableau17[[#This Row],[2017-T1-M Jean-Luc]]/Tableau17[[#This Row],[2017-T1-TOTAL]],"")</f>
        <v>0.26622516556291392</v>
      </c>
      <c r="LP407" s="26">
        <f>IFERROR(Tableau17[[#This Row],[2017-T1-MACRON Emmanuel]]/Tableau17[[#This Row],[2017-T1-TOTAL]],"")</f>
        <v>0.17086092715231788</v>
      </c>
      <c r="LQ407" s="26">
        <f>IFERROR(Tableau17[[#This Row],[2017-T1-POUTOU Philippe]]/Tableau17[[#This Row],[2017-T1-TOTAL]],"")</f>
        <v>3.9735099337748344E-3</v>
      </c>
      <c r="LR407" s="26">
        <f>IFERROR(Tableau17[[#This Row],[2017-T2-LE PEN Marine]]/Tableau17[[#This Row],[2017-T2-TOTAL]],"")</f>
        <v>0.47786259541984732</v>
      </c>
      <c r="LS407" s="26">
        <f>IFERROR(Tableau17[[#This Row],[2017-T2-MACRON Emmanuel]]/Tableau17[[#This Row],[2017-T2-TOTAL]],"")</f>
        <v>0.52213740458015268</v>
      </c>
      <c r="LT407" s="26">
        <f>IFERROR(Tableau17[[#This Row],[2019-T1-ALEXANDRE Audric]]/Tableau17[[#This Row],[2019-T1-TOTAL]],"")</f>
        <v>0</v>
      </c>
      <c r="LU407" s="26">
        <f>IFERROR(Tableau17[[#This Row],[2019-T1-ARTHAUD Nathalie]]/Tableau17[[#This Row],[2019-T1-TOTAL]],"")</f>
        <v>2.5510204081632651E-3</v>
      </c>
      <c r="LV407" s="26">
        <f>IFERROR(Tableau17[[#This Row],[2019-T1-ASSELINEAU François]]/Tableau17[[#This Row],[2019-T1-TOTAL]],"")</f>
        <v>2.0408163265306121E-2</v>
      </c>
      <c r="LW407" s="26">
        <f>IFERROR(Tableau17[[#This Row],[2019-T1-AUBRY Manon]]/Tableau17[[#This Row],[2019-T1-TOTAL]],"")</f>
        <v>9.9489795918367346E-2</v>
      </c>
      <c r="LX407" s="26">
        <f>IFERROR(Tableau17[[#This Row],[2019-T1-AZERGUI Nagib]]/Tableau17[[#This Row],[2019-T1-TOTAL]],"")</f>
        <v>1.2755102040816327E-2</v>
      </c>
      <c r="LY407" s="26">
        <f>IFERROR(Tableau17[[#This Row],[2019-T1-BARDELLA Jordan]]/Tableau17[[#This Row],[2019-T1-TOTAL]],"")</f>
        <v>0.42602040816326531</v>
      </c>
      <c r="LZ407" s="26">
        <f>IFERROR(Tableau17[[#This Row],[2019-T1-BELLAMY François-Xavier]]/Tableau17[[#This Row],[2019-T1-TOTAL]],"")</f>
        <v>3.0612244897959183E-2</v>
      </c>
      <c r="MA407" s="26">
        <f>IFERROR(Tableau17[[#This Row],[2019-T1-BIDOU Olivier]]/Tableau17[[#This Row],[2019-T1-TOTAL]],"")</f>
        <v>2.5510204081632651E-3</v>
      </c>
      <c r="MB407" s="26">
        <f>IFERROR(Tableau17[[#This Row],[2019-T1-BOURG Dominique]]/Tableau17[[#This Row],[2019-T1-TOTAL]],"")</f>
        <v>1.020408163265306E-2</v>
      </c>
      <c r="MC407" s="26">
        <f>IFERROR(Tableau17[[#This Row],[2019-T1-BROSSAT Ian]]/Tableau17[[#This Row],[2019-T1-TOTAL]],"")</f>
        <v>6.6326530612244902E-2</v>
      </c>
      <c r="MD407" s="26">
        <f>IFERROR(Tableau17[[#This Row],[2019-T1-CAILLAUD Sophie]]/Tableau17[[#This Row],[2019-T1-TOTAL]],"")</f>
        <v>0</v>
      </c>
      <c r="ME407" s="26">
        <f>IFERROR(Tableau17[[#This Row],[2019-T1-CAMUS Renaud]]/Tableau17[[#This Row],[2019-T1-TOTAL]],"")</f>
        <v>0</v>
      </c>
      <c r="MF407" s="26">
        <f>IFERROR(Tableau17[[#This Row],[2019-T1-CHALENÇON Christophe]]/Tableau17[[#This Row],[2019-T1-TOTAL]],"")</f>
        <v>0</v>
      </c>
      <c r="MG407" s="26">
        <f>IFERROR(Tableau17[[#This Row],[2019-T1-CORBET Cathy Denise Ginette]]/Tableau17[[#This Row],[2019-T1-TOTAL]],"")</f>
        <v>0</v>
      </c>
      <c r="MH407" s="26">
        <f>IFERROR(Tableau17[[#This Row],[2019-T1-DE PREVOISIN Robert]]/Tableau17[[#This Row],[2019-T1-TOTAL]],"")</f>
        <v>0</v>
      </c>
      <c r="MI407" s="26">
        <f>IFERROR(Tableau17[[#This Row],[2019-T1-DELFEL Thérèse]]/Tableau17[[#This Row],[2019-T1-TOTAL]],"")</f>
        <v>0</v>
      </c>
      <c r="MJ407" s="26">
        <f>IFERROR(Tableau17[[#This Row],[2019-T1-DIEUMEGARD Pierre]]/Tableau17[[#This Row],[2019-T1-TOTAL]],"")</f>
        <v>0</v>
      </c>
      <c r="MK407" s="26">
        <f>IFERROR(Tableau17[[#This Row],[2019-T1-DUPONT-AIGNAN Nicolas]]/Tableau17[[#This Row],[2019-T1-TOTAL]],"")</f>
        <v>4.0816326530612242E-2</v>
      </c>
      <c r="ML407" s="26">
        <f>IFERROR(Tableau17[[#This Row],[2019-T1-GERNIGON Yves]]/Tableau17[[#This Row],[2019-T1-TOTAL]],"")</f>
        <v>0</v>
      </c>
      <c r="MM407" s="26">
        <f>IFERROR(Tableau17[[#This Row],[2019-T1-GLUCKSMANN Raphaël]]/Tableau17[[#This Row],[2019-T1-TOTAL]],"")</f>
        <v>4.5918367346938778E-2</v>
      </c>
      <c r="MN407" s="26">
        <f>IFERROR(Tableau17[[#This Row],[2019-T1-HAMON Benoît]]/Tableau17[[#This Row],[2019-T1-TOTAL]],"")</f>
        <v>1.2755102040816327E-2</v>
      </c>
      <c r="MO407" s="26">
        <f>IFERROR(Tableau17[[#This Row],[2019-T1-HELGEN Gilles]]/Tableau17[[#This Row],[2019-T1-TOTAL]],"")</f>
        <v>0</v>
      </c>
      <c r="MP407" s="26">
        <f>IFERROR(Tableau17[[#This Row],[2019-T1-JADOT Yannick]]/Tableau17[[#This Row],[2019-T1-TOTAL]],"")</f>
        <v>9.6938775510204078E-2</v>
      </c>
      <c r="MQ407" s="26">
        <f>IFERROR(Tableau17[[#This Row],[2019-T1-LAGARDE Jean-Christophe]]/Tableau17[[#This Row],[2019-T1-TOTAL]],"")</f>
        <v>1.020408163265306E-2</v>
      </c>
      <c r="MR407" s="26">
        <f>IFERROR(Tableau17[[#This Row],[2019-T1-LALANNE Francis]]/Tableau17[[#This Row],[2019-T1-TOTAL]],"")</f>
        <v>2.5510204081632651E-3</v>
      </c>
      <c r="MS407" s="26">
        <f>IFERROR(Tableau17[[#This Row],[2019-T1-LOISEAU Nathalie]]/Tableau17[[#This Row],[2019-T1-TOTAL]],"")</f>
        <v>0.11224489795918367</v>
      </c>
      <c r="MT407" s="26">
        <f>IFERROR(Tableau17[[#This Row],[2019-T1-MARIE Florie]]/Tableau17[[#This Row],[2019-T1-TOTAL]],"")</f>
        <v>7.6530612244897957E-3</v>
      </c>
      <c r="MU407" s="26">
        <f>IFERROR(Tableau17[[#This Row],[2008-T1-MACROEXTRDROITE]]/Tableau17[[#This Row],[2008-T1-MACROTOTALE]],"")</f>
        <v>0.13378684807256236</v>
      </c>
      <c r="MV407" s="26">
        <f>IFERROR(Tableau17[[#This Row],[2008-T1-MACRODROITE]]/Tableau17[[#This Row],[2008-T1-MACROTOTALE]],"")</f>
        <v>0.3401360544217687</v>
      </c>
      <c r="MW407" s="26">
        <f>IFERROR(Tableau17[[#This Row],[2008-T1-MACROCENTRE]]/Tableau17[[#This Row],[2008-T1-MACROTOTALE]],"")</f>
        <v>0</v>
      </c>
      <c r="MX407" s="26">
        <f>IFERROR(Tableau17[[#This Row],[2008-T1-MACROGAUCHE]]/Tableau17[[#This Row],[2008-T1-MACROTOTALE]],"")</f>
        <v>0.52607709750566889</v>
      </c>
      <c r="MY407" s="26">
        <f>IFERROR(Tableau17[[#This Row],[2008-T1-MACROAUTRE]]/Tableau17[[#This Row],[2008-T1-MACROTOTALE]],"")</f>
        <v>0</v>
      </c>
      <c r="MZ407" s="26">
        <f>IFERROR(Tableau17[[#This Row],[2008-T2-MACROEXTRDROITE]]/Tableau17[[#This Row],[2008-T2-MACROTOTALE]],"")</f>
        <v>9.6385542168674704E-2</v>
      </c>
      <c r="NA407" s="26">
        <f>IFERROR(Tableau17[[#This Row],[2008-T2-MACRODROITE]]/Tableau17[[#This Row],[2008-T2-MACROTOTALE]],"")</f>
        <v>0.37550200803212852</v>
      </c>
      <c r="NB407" s="26">
        <f>IFERROR(Tableau17[[#This Row],[2008-T2-MACROCENTRE]]/Tableau17[[#This Row],[2008-T2-MACROTOTALE]],"")</f>
        <v>0</v>
      </c>
      <c r="NC407" s="26">
        <f>IFERROR(Tableau17[[#This Row],[2008-T2-MACROGAUCHE]]/Tableau17[[#This Row],[2008-T2-MACROTOTALE]],"")</f>
        <v>0.5281124497991968</v>
      </c>
      <c r="ND407" s="26">
        <f>IFERROR(Tableau17[[#This Row],[2008-T2-MACROAUTRE]]/Tableau17[[#This Row],[2008-T2-MACROTOTALE]],"")</f>
        <v>0</v>
      </c>
      <c r="NE407" s="26">
        <f>IFERROR(Tableau17[[#This Row],[2014-T1-MACROEXTRDROITE]]/Tableau17[[#This Row],[2014-T1-MACROTOTALE]],"")</f>
        <v>0.43788187372708759</v>
      </c>
      <c r="NF407" s="26">
        <f>IFERROR(Tableau17[[#This Row],[2014-T1-MACRODROITE]]/Tableau17[[#This Row],[2014-T1-MACROTOTALE]],"")</f>
        <v>0.24032586558044808</v>
      </c>
      <c r="NG407" s="26">
        <f>IFERROR(Tableau17[[#This Row],[2014-T1-MACROCENTRE]]/Tableau17[[#This Row],[2014-T1-MACROTOTALE]],"")</f>
        <v>0</v>
      </c>
      <c r="NH407" s="26">
        <f>IFERROR(Tableau17[[#This Row],[2014-T1-MACROGAUCHE]]/Tableau17[[#This Row],[2014-T1-MACROTOTALE]],"")</f>
        <v>0.32179226069246436</v>
      </c>
      <c r="NI407" s="26">
        <f>IFERROR(Tableau17[[#This Row],[2014-T1-MACROAUTRE]]/Tableau17[[#This Row],[2014-T1-MACROTOTALE]],"")</f>
        <v>0</v>
      </c>
      <c r="NJ407" s="26">
        <f>IFERROR(Tableau17[[#This Row],[2014-T2-MACROEXTRDROITE]]/Tableau17[[#This Row],[2014-T2-MACROTOTALE]],"")</f>
        <v>0.46815834767641995</v>
      </c>
      <c r="NK407" s="26">
        <f>IFERROR(Tableau17[[#This Row],[2014-T2-MACRODROITE]]/Tableau17[[#This Row],[2014-T2-MACROTOTALE]],"")</f>
        <v>0.27366609294320138</v>
      </c>
      <c r="NL407" s="26">
        <f>IFERROR(Tableau17[[#This Row],[2014-T2-MACROCENTRE]]/Tableau17[[#This Row],[2014-T2-MACROTOTALE]],"")</f>
        <v>0</v>
      </c>
      <c r="NM407" s="26">
        <f>IFERROR(Tableau17[[#This Row],[2014-T2-MACROGAUCHE]]/Tableau17[[#This Row],[2014-T2-MACROTOTALE]],"")</f>
        <v>0.25817555938037867</v>
      </c>
      <c r="NN407" s="26">
        <f>IFERROR(Tableau17[[#This Row],[2014-T2-MACROAUTRE]]/Tableau17[[#This Row],[2014-T2-MACROTOTALE]],"")</f>
        <v>0</v>
      </c>
      <c r="NO407" s="26">
        <f>IFERROR( Tableau17[[#This Row],[2015-T1-MACROEXTRDROITE]]/Tableau17[[#This Row],[2015-T1-MACROTOTALE]],"")</f>
        <v>0.55131264916467781</v>
      </c>
      <c r="NP407" s="26">
        <f>IFERROR(Tableau17[[#This Row],[2015-T1-MACRODROITE]]/Tableau17[[#This Row],[2015-T1-MACROTOTALE]],"")</f>
        <v>0.14797136038186157</v>
      </c>
      <c r="NQ407" s="26">
        <f>IFERROR(Tableau17[[#This Row],[2015-T1-MACROCENTRE]]/Tableau17[[#This Row],[2015-T1-MACROTOTALE]],"")</f>
        <v>0</v>
      </c>
      <c r="NR407" s="26">
        <f>IFERROR(Tableau17[[#This Row],[2015-T1-MACROGAUCHE]]/Tableau17[[#This Row],[2015-T1-MACROTOTALE]],"")</f>
        <v>0.30071599045346065</v>
      </c>
      <c r="NS407" s="26">
        <f>IFERROR(Tableau17[[#This Row],[2015-T1-MACROAUTRE]]/Tableau17[[#This Row],[2015-T1-MACROTOTALE]],"")</f>
        <v>0</v>
      </c>
      <c r="NT407" s="26">
        <f>IFERROR(Tableau17[[#This Row],[2015-T2-MACROEXTRDROITE]]/Tableau17[[#This Row],[2015-T2-MACROTOTALE]],"")</f>
        <v>0.6029411764705882</v>
      </c>
      <c r="NU407" s="26">
        <f>IFERROR(Tableau17[[#This Row],[2015-T2-MACRODROITE]]/Tableau17[[#This Row],[2015-T2-MACROTOTALE]],"")</f>
        <v>0</v>
      </c>
      <c r="NV407" s="26">
        <f>IFERROR(Tableau17[[#This Row],[2015-T2-MACROCENTRE]]/Tableau17[[#This Row],[2015-T2-MACROTOTALE]],"")</f>
        <v>0</v>
      </c>
      <c r="NW407" s="26">
        <f>IFERROR(Tableau17[[#This Row],[2015-T2-MACROGAUCHE]]/Tableau17[[#This Row],[2015-T2-MACROTOTALE]],"")</f>
        <v>0.39705882352941174</v>
      </c>
      <c r="NX407" s="26">
        <f>IFERROR(Tableau17[[#This Row],[2015-T2-MACROAUTRE]]/Tableau17[[#This Row],[2015-T2-MACROTOTALE]],"")</f>
        <v>0</v>
      </c>
      <c r="NY407" s="26">
        <f>IFERROR(Tableau17[[#This Row],[2017-T1-MACROEXTRDROITE]]/Tableau17[[#This Row],[2017-T1-MACROTOTALE]],"")</f>
        <v>0.40264900662251657</v>
      </c>
      <c r="NZ407" s="26">
        <f>IFERROR(Tableau17[[#This Row],[2017-T1-MACRODROITE]]/Tableau17[[#This Row],[2017-T1-MACROTOTALE]],"")</f>
        <v>9.9337748344370855E-2</v>
      </c>
      <c r="OA407" s="26">
        <f>IFERROR(Tableau17[[#This Row],[2017-T1-MACROCENTRE]]/Tableau17[[#This Row],[2017-T1-MACROTOTALE]],"")</f>
        <v>0.17086092715231788</v>
      </c>
      <c r="OB407" s="26">
        <f>IFERROR(Tableau17[[#This Row],[2017-T1-MACROGAUCHE]]/Tableau17[[#This Row],[2017-T1-MACROTOTALE]],"")</f>
        <v>0.31390728476821195</v>
      </c>
      <c r="OC407" s="26">
        <f>IFERROR(Tableau17[[#This Row],[2017-T1-MACROAUTRE]]/Tableau17[[#This Row],[2017-T1-MACROTOTALE]],"")</f>
        <v>1.3245033112582781E-2</v>
      </c>
      <c r="OD407" s="26">
        <f>IFERROR(Tableau17[[#This Row],[2017-T2-MACROEXTRDROITE]]/Tableau17[[#This Row],[2017-T2-MACROTOTALE]],"")</f>
        <v>0.47786259541984732</v>
      </c>
      <c r="OE407" s="26">
        <f>IFERROR(Tableau17[[#This Row],[2017-T2-MACRODROITE]]/Tableau17[[#This Row],[2017-T2-MACROTOTALE]],"")</f>
        <v>0</v>
      </c>
      <c r="OF407" s="26">
        <f>IFERROR(Tableau17[[#This Row],[2017-T2-MACROCENTRE]]/Tableau17[[#This Row],[2017-T2-MACROTOTALE]],"")</f>
        <v>0.52213740458015268</v>
      </c>
      <c r="OG407" s="26">
        <f>IFERROR(Tableau17[[#This Row],[2017-T2-MACROGAUCHE]]/Tableau17[[#This Row],[2017-T2-MACROTOTALE]],"")</f>
        <v>0</v>
      </c>
      <c r="OH407" s="26">
        <f>IFERROR(Tableau17[[#This Row],[2017-T2-MACROAUTRE]]/Tableau17[[#This Row],[2017-T2-MACROTOTALE]],"")</f>
        <v>0</v>
      </c>
      <c r="OI407" s="26">
        <f>IFERROR(Tableau17[[#This Row],[2019-T1-MACROEXTRDROITE]]/Tableau17[[#This Row],[2019-T1-MACROTOTALE]],"")</f>
        <v>0.49113924050632912</v>
      </c>
      <c r="OJ407" s="26">
        <f>IFERROR(Tableau17[[#This Row],[2019-T1-MACRODROITE]]/Tableau17[[#This Row],[2019-T1-MACROTOTALE]],"")</f>
        <v>4.0506329113924051E-2</v>
      </c>
      <c r="OK407" s="26">
        <f>IFERROR(Tableau17[[#This Row],[2019-T1-MACROCENTRE]]/Tableau17[[#This Row],[2019-T1-MACROTOTALE]],"")</f>
        <v>0.11139240506329114</v>
      </c>
      <c r="OL407" s="26">
        <f>IFERROR(Tableau17[[#This Row],[2019-T1-MACROGAUCHE]]/Tableau17[[#This Row],[2019-T1-MACROTOTALE]],"")</f>
        <v>0.32151898734177214</v>
      </c>
      <c r="OM407" s="26">
        <f>IFERROR(Tableau17[[#This Row],[2019-T1-MACROAUTRE]]/Tableau17[[#This Row],[2019-T1-MACROTOTALE]],"")</f>
        <v>3.5443037974683546E-2</v>
      </c>
      <c r="ON407" s="26">
        <f>IFERROR(Tableau17[[#This Row],[2020-T1-MACROEXTRDROITE]]/Tableau17[[#This Row],[2020-T1-MACROTOTALE]],"")</f>
        <v>0.46909090909090911</v>
      </c>
      <c r="OO407" s="26">
        <f>IFERROR(Tableau17[[#This Row],[2020-T1-MACRODROITE]]/Tableau17[[#This Row],[2020-T1-MACROTOTALE]],"")</f>
        <v>0.19272727272727272</v>
      </c>
      <c r="OP407" s="26">
        <f>IFERROR(Tableau17[[#This Row],[2020-T1-MACROCENTRE]]/Tableau17[[#This Row],[2020-T1-MACROTOTALE]],"")</f>
        <v>2.5454545454545455E-2</v>
      </c>
      <c r="OQ407" s="26">
        <f>IFERROR(Tableau17[[#This Row],[2020-T1-MACROGAUCHE]]/Tableau17[[#This Row],[2020-T1-MACROTOTALE]],"")</f>
        <v>0.31272727272727274</v>
      </c>
      <c r="OR407" s="26">
        <f>IFERROR(Tableau17[[#This Row],[2020-T1-MACROAUTRE]]/Tableau17[[#This Row],[2020-T1-MACROTOTALE]],"")</f>
        <v>0</v>
      </c>
      <c r="OS407" s="26">
        <f>IFERROR(Tableau17[[#This Row],[2017 (L)-T1-MACROEXTRDROITE]]/Tableau17[[#This Row],[2017 (L)-T1-MACROTOTALE]],"")</f>
        <v>0.4182825484764543</v>
      </c>
      <c r="OT407" s="26">
        <f>IFERROR(Tableau17[[#This Row],[2017 (L)-T1-MACRODROITE]]/Tableau17[[#This Row],[2017 (L)-T1-MACROTOTALE]],"")</f>
        <v>4.4321329639889197E-2</v>
      </c>
      <c r="OU407" s="26">
        <f>IFERROR(Tableau17[[#This Row],[2017 (L)-T1-MACROCENTRE]]/Tableau17[[#This Row],[2017 (L)-T1-MACROTOTALE]],"")</f>
        <v>0.21329639889196675</v>
      </c>
      <c r="OV407" s="26">
        <f>IFERROR(Tableau17[[#This Row],[2017 (L)-T1-MACROGAUCHE]]/Tableau17[[#This Row],[2017 (L)-T1-MACROTOTALE]],"")</f>
        <v>0.31024930747922436</v>
      </c>
      <c r="OW407" s="26">
        <f>IFERROR(Tableau17[[#This Row],[2017 (L)-T1-MACROAUTRE]]/Tableau17[[#This Row],[2017 (L)-T1-MACROTOTALE]],"")</f>
        <v>1.3850415512465374E-2</v>
      </c>
      <c r="OX407" s="26">
        <f>IFERROR(Tableau17[[#This Row],[2017 (L)-T2-MACROEXTRDROITE]]/Tableau17[[#This Row],[2017 (L)-T2-MACROTOTALE]],"")</f>
        <v>0.57777777777777772</v>
      </c>
      <c r="OY407" s="26">
        <f>IFERROR(Tableau17[[#This Row],[2017 (L)-T2-MACRODROITE]]/Tableau17[[#This Row],[2017 (L)-T2-MACROTOTALE]],"")</f>
        <v>0</v>
      </c>
      <c r="OZ407" s="26">
        <f>IFERROR(Tableau17[[#This Row],[2017 (L)-T2-MACROCENTRE]]/Tableau17[[#This Row],[2017 (L)-T2-MACROTOTALE]],"")</f>
        <v>0.42222222222222222</v>
      </c>
      <c r="PA407" s="26">
        <f>IFERROR(Tableau17[[#This Row],[2017 (L)-T2-MACROGAUCHE]]/Tableau17[[#This Row],[2017 (L)-T2-MACROTOTALE]],"")</f>
        <v>0</v>
      </c>
      <c r="PB407" s="26">
        <f>IFERROR(Tableau17[[#This Row],[2017 (L)-T2-MACROAUTRE]]/Tableau17[[#This Row],[2017 (L)-T2-MACROTOTALE]],"")</f>
        <v>0</v>
      </c>
      <c r="PC407" s="26">
        <f>IFERROR(Tableau17[[#This Row],[2008_T1_PROCUS]]/Tableau17[[#This Row],[2008_T1_INSCRITS]],0)</f>
        <v>6.5005417118093175E-3</v>
      </c>
      <c r="PD407" s="26">
        <f>IFERROR(Tableau17[[#This Row],[2008_T2_PROCUS]]/Tableau17[[#This Row],[2008_T2_INSCRITS]],0)</f>
        <v>1.5167930660888408E-2</v>
      </c>
      <c r="PE407" s="26">
        <f>Tableau17[[#This Row],[2014_T1_PROCUS]]/Tableau17[[#This Row],[2014_T1_INSCRITS]]</f>
        <v>3.6264732547597461E-3</v>
      </c>
      <c r="PF407" s="26">
        <f>IFERROR(Tableau17[[#This Row],[2014_T2_PROCUS]]/Tableau17[[#This Row],[2014_T2_INSCRITS]],0)</f>
        <v>8.1595648232094288E-3</v>
      </c>
    </row>
    <row r="408" spans="1:422" hidden="1" x14ac:dyDescent="0.2">
      <c r="A408" s="1">
        <v>7</v>
      </c>
      <c r="B408" s="1" t="s">
        <v>474</v>
      </c>
      <c r="C408" s="1" t="s">
        <v>481</v>
      </c>
      <c r="D408" s="1" t="s">
        <v>481</v>
      </c>
      <c r="E408" s="1">
        <v>1343</v>
      </c>
      <c r="F408" s="1">
        <v>5.4262160000000002</v>
      </c>
      <c r="G408" s="1">
        <v>43.324969000000003</v>
      </c>
      <c r="H408" s="3">
        <v>1435</v>
      </c>
      <c r="I408" s="3">
        <v>225</v>
      </c>
      <c r="J408" s="1">
        <v>1</v>
      </c>
      <c r="L408" s="1">
        <v>27</v>
      </c>
      <c r="M408" s="1">
        <v>130</v>
      </c>
      <c r="O408" s="1">
        <v>3</v>
      </c>
      <c r="P408" s="1">
        <v>50</v>
      </c>
      <c r="Q408" s="1">
        <v>12</v>
      </c>
      <c r="R408" s="1">
        <v>27</v>
      </c>
      <c r="S408" s="1">
        <v>34</v>
      </c>
      <c r="T408" s="1">
        <v>26</v>
      </c>
      <c r="U408" s="1">
        <v>310</v>
      </c>
      <c r="V408" s="1">
        <v>1388</v>
      </c>
      <c r="W408" s="1">
        <v>534</v>
      </c>
      <c r="X408" s="1">
        <v>5</v>
      </c>
      <c r="Y408" s="2">
        <v>0.38472622000000001</v>
      </c>
      <c r="Z408" s="1">
        <v>1388</v>
      </c>
      <c r="AA408" s="1">
        <v>685</v>
      </c>
      <c r="AB408" s="1">
        <v>2</v>
      </c>
      <c r="AC408" s="2">
        <v>0.49351584999999998</v>
      </c>
      <c r="AD408" s="1">
        <v>1435</v>
      </c>
      <c r="AE408" s="1">
        <v>327</v>
      </c>
      <c r="AF408" s="2">
        <v>0.22787456</v>
      </c>
      <c r="AG408" s="1">
        <f t="shared" si="6"/>
        <v>225</v>
      </c>
      <c r="AH408" s="1">
        <v>1265</v>
      </c>
      <c r="AI408" s="1">
        <v>638</v>
      </c>
      <c r="AJ408" s="1">
        <v>4</v>
      </c>
      <c r="AK408" s="2">
        <v>0.50434783000000005</v>
      </c>
      <c r="AL408" s="1">
        <v>1265</v>
      </c>
      <c r="AM408" s="1">
        <v>732</v>
      </c>
      <c r="AN408" s="1">
        <v>9</v>
      </c>
      <c r="AO408" s="2">
        <v>0.57865613000000005</v>
      </c>
      <c r="AP408" s="1">
        <v>1416</v>
      </c>
      <c r="AQ408" s="1">
        <v>533</v>
      </c>
      <c r="AR408" s="2">
        <v>0.37641243000000002</v>
      </c>
      <c r="AS408" s="1">
        <v>1417</v>
      </c>
      <c r="AT408" s="1">
        <v>597</v>
      </c>
      <c r="AU408" s="2">
        <v>0.42131263000000002</v>
      </c>
      <c r="AV408" s="1">
        <v>1447</v>
      </c>
      <c r="AW408" s="1">
        <v>429</v>
      </c>
      <c r="AX408" s="2">
        <v>0.29647547000000002</v>
      </c>
      <c r="AY408" s="1">
        <v>1447</v>
      </c>
      <c r="AZ408" s="1">
        <v>343</v>
      </c>
      <c r="BA408" s="2">
        <v>0.23704216</v>
      </c>
      <c r="BB408" s="1">
        <v>1441</v>
      </c>
      <c r="BC408" s="1">
        <v>874</v>
      </c>
      <c r="BD408" s="2">
        <v>0.60652324999999996</v>
      </c>
      <c r="BE408" s="1">
        <v>1441</v>
      </c>
      <c r="BF408" s="1">
        <v>861</v>
      </c>
      <c r="BG408" s="2">
        <v>0.59750172999999995</v>
      </c>
      <c r="BH408" s="1">
        <v>1415</v>
      </c>
      <c r="BI408" s="1">
        <v>334</v>
      </c>
      <c r="BJ408" s="2">
        <v>0.23604240000000001</v>
      </c>
      <c r="BK408" s="1">
        <v>22</v>
      </c>
      <c r="BL408" s="1">
        <v>4</v>
      </c>
      <c r="BN408" s="1">
        <v>5</v>
      </c>
      <c r="BO408" s="1">
        <v>37</v>
      </c>
      <c r="BP408" s="1">
        <v>96</v>
      </c>
      <c r="BQ408" s="1">
        <v>463</v>
      </c>
      <c r="BR408" s="1">
        <v>627</v>
      </c>
      <c r="BS408" s="1">
        <v>36</v>
      </c>
      <c r="BU408" s="1">
        <v>133</v>
      </c>
      <c r="BV408" s="1">
        <v>560</v>
      </c>
      <c r="BW408" s="1">
        <v>729</v>
      </c>
      <c r="BZ408" s="1">
        <v>131</v>
      </c>
      <c r="CA408" s="1">
        <v>6</v>
      </c>
      <c r="CB408" s="1">
        <v>17</v>
      </c>
      <c r="CC408" s="1">
        <v>63</v>
      </c>
      <c r="CD408" s="1">
        <v>83</v>
      </c>
      <c r="CE408" s="1">
        <v>208</v>
      </c>
      <c r="CF408" s="1">
        <v>508</v>
      </c>
      <c r="CG408" s="1">
        <v>102</v>
      </c>
      <c r="CH408" s="1">
        <v>169</v>
      </c>
      <c r="CI408" s="1">
        <v>395</v>
      </c>
      <c r="CJ408" s="1">
        <v>666</v>
      </c>
      <c r="CL408" s="1">
        <v>2</v>
      </c>
      <c r="CN408" s="1">
        <v>156</v>
      </c>
      <c r="CO408" s="1">
        <v>12</v>
      </c>
      <c r="CP408" s="1">
        <v>82</v>
      </c>
      <c r="CS408" s="1">
        <v>163</v>
      </c>
      <c r="CT408" s="1">
        <v>68</v>
      </c>
      <c r="CV408" s="1">
        <v>28</v>
      </c>
      <c r="CW408" s="1">
        <v>511</v>
      </c>
      <c r="CY408" s="1">
        <v>100</v>
      </c>
      <c r="CZ408" s="1">
        <v>478</v>
      </c>
      <c r="DC408" s="1">
        <v>578</v>
      </c>
      <c r="DE408" s="1">
        <v>3</v>
      </c>
      <c r="DF408" s="1">
        <v>4</v>
      </c>
      <c r="DH408" s="1">
        <v>5</v>
      </c>
      <c r="DI408" s="1">
        <v>11</v>
      </c>
      <c r="DJ408" s="1">
        <v>14</v>
      </c>
      <c r="DK408" s="1">
        <v>5</v>
      </c>
      <c r="DL408" s="1">
        <v>132</v>
      </c>
      <c r="DM408" s="1">
        <v>41</v>
      </c>
      <c r="DN408" s="1">
        <v>100</v>
      </c>
      <c r="DQ408" s="1">
        <v>1</v>
      </c>
      <c r="DR408" s="1">
        <v>63</v>
      </c>
      <c r="DS408" s="1">
        <v>38</v>
      </c>
      <c r="DU408" s="1">
        <v>417</v>
      </c>
      <c r="DW408" s="1">
        <v>73</v>
      </c>
      <c r="DZ408" s="1">
        <v>246</v>
      </c>
      <c r="EA408" s="1">
        <v>319</v>
      </c>
      <c r="EB408" s="1">
        <v>3</v>
      </c>
      <c r="EC408" s="1">
        <v>17</v>
      </c>
      <c r="ED408" s="1">
        <v>1</v>
      </c>
      <c r="EE408" s="1">
        <v>6</v>
      </c>
      <c r="EF408" s="1">
        <v>42</v>
      </c>
      <c r="EG408" s="1">
        <v>49</v>
      </c>
      <c r="EH408" s="1">
        <v>2</v>
      </c>
      <c r="EI408" s="1">
        <v>114</v>
      </c>
      <c r="EJ408" s="1">
        <v>413</v>
      </c>
      <c r="EK408" s="1">
        <v>192</v>
      </c>
      <c r="EL408" s="1">
        <v>12</v>
      </c>
      <c r="EM408" s="1">
        <v>851</v>
      </c>
      <c r="EN408" s="1">
        <v>160</v>
      </c>
      <c r="EO408" s="1">
        <v>657</v>
      </c>
      <c r="EP408" s="1">
        <v>817</v>
      </c>
      <c r="EQ408" s="1">
        <v>0</v>
      </c>
      <c r="ER408" s="1">
        <v>3</v>
      </c>
      <c r="ES408" s="1">
        <v>4</v>
      </c>
      <c r="ET408" s="1">
        <v>97</v>
      </c>
      <c r="EU408" s="1">
        <v>15</v>
      </c>
      <c r="EV408" s="1">
        <v>58</v>
      </c>
      <c r="EW408" s="1">
        <v>6</v>
      </c>
      <c r="EX408" s="1">
        <v>2</v>
      </c>
      <c r="EY408" s="1">
        <v>1</v>
      </c>
      <c r="EZ408" s="1">
        <v>4</v>
      </c>
      <c r="FA408" s="1">
        <v>0</v>
      </c>
      <c r="FB408" s="1">
        <v>0</v>
      </c>
      <c r="FC408" s="1">
        <v>0</v>
      </c>
      <c r="FD408" s="1">
        <v>0</v>
      </c>
      <c r="FE408" s="1">
        <v>0</v>
      </c>
      <c r="FF408" s="1">
        <v>0</v>
      </c>
      <c r="FG408" s="1">
        <v>0</v>
      </c>
      <c r="FH408" s="1">
        <v>8</v>
      </c>
      <c r="FI408" s="1">
        <v>2</v>
      </c>
      <c r="FJ408" s="1">
        <v>6</v>
      </c>
      <c r="FK408" s="1">
        <v>34</v>
      </c>
      <c r="FL408" s="1">
        <v>0</v>
      </c>
      <c r="FM408" s="1">
        <v>13</v>
      </c>
      <c r="FN408" s="1">
        <v>6</v>
      </c>
      <c r="FO408" s="1">
        <v>4</v>
      </c>
      <c r="FP408" s="1">
        <v>45</v>
      </c>
      <c r="FQ408" s="1">
        <v>1</v>
      </c>
      <c r="FR408" s="1">
        <f>SUM(Tableau17[[#This Row],[2019-T1-ALEXANDRE Audric]:[2019-T1-MARIE Florie]])</f>
        <v>309</v>
      </c>
      <c r="FS408" s="1">
        <v>37</v>
      </c>
      <c r="FT408" s="1">
        <v>122</v>
      </c>
      <c r="FU408" s="1">
        <v>0</v>
      </c>
      <c r="FV408" s="1">
        <v>468</v>
      </c>
      <c r="FW408" s="1">
        <v>0</v>
      </c>
      <c r="FX408" s="1">
        <v>627</v>
      </c>
      <c r="FY408" s="1">
        <v>36</v>
      </c>
      <c r="FZ408" s="1">
        <v>133</v>
      </c>
      <c r="GA408" s="1">
        <v>0</v>
      </c>
      <c r="GB408" s="1">
        <v>560</v>
      </c>
      <c r="GC408" s="1">
        <v>0</v>
      </c>
      <c r="GD408" s="1">
        <v>729</v>
      </c>
      <c r="GE408" s="1">
        <v>63</v>
      </c>
      <c r="GF408" s="1">
        <v>83</v>
      </c>
      <c r="GG408" s="1">
        <v>0</v>
      </c>
      <c r="GH408" s="1">
        <v>362</v>
      </c>
      <c r="GI408" s="1">
        <v>0</v>
      </c>
      <c r="GJ408" s="1">
        <v>508</v>
      </c>
      <c r="GK408" s="1">
        <v>102</v>
      </c>
      <c r="GL408" s="1">
        <v>169</v>
      </c>
      <c r="GM408" s="1">
        <v>0</v>
      </c>
      <c r="GN408" s="1">
        <v>395</v>
      </c>
      <c r="GO408" s="1">
        <v>0</v>
      </c>
      <c r="GP408" s="1">
        <v>666</v>
      </c>
      <c r="GQ408" s="1">
        <v>84</v>
      </c>
      <c r="GR408" s="1">
        <v>68</v>
      </c>
      <c r="GS408" s="1">
        <v>0</v>
      </c>
      <c r="GT408" s="1">
        <v>359</v>
      </c>
      <c r="GU408" s="1">
        <v>0</v>
      </c>
      <c r="GV408" s="1">
        <v>511</v>
      </c>
      <c r="GW408" s="1">
        <v>100</v>
      </c>
      <c r="GX408" s="1">
        <v>0</v>
      </c>
      <c r="GY408" s="1">
        <v>0</v>
      </c>
      <c r="GZ408" s="1">
        <v>478</v>
      </c>
      <c r="HA408" s="1">
        <v>0</v>
      </c>
      <c r="HB408" s="1">
        <v>578</v>
      </c>
      <c r="HC408" s="1">
        <v>138</v>
      </c>
      <c r="HD408" s="1">
        <v>42</v>
      </c>
      <c r="HE408" s="1">
        <v>192</v>
      </c>
      <c r="HF408" s="1">
        <v>477</v>
      </c>
      <c r="HG408" s="1">
        <v>2</v>
      </c>
      <c r="HH408" s="1">
        <v>851</v>
      </c>
      <c r="HI408" s="1">
        <v>160</v>
      </c>
      <c r="HJ408" s="1">
        <v>0</v>
      </c>
      <c r="HK408" s="1">
        <v>657</v>
      </c>
      <c r="HL408" s="1">
        <v>0</v>
      </c>
      <c r="HM408" s="1">
        <v>0</v>
      </c>
      <c r="HN408" s="1">
        <v>817</v>
      </c>
      <c r="HO408" s="1">
        <v>77</v>
      </c>
      <c r="HP408" s="1">
        <v>12</v>
      </c>
      <c r="HQ408" s="1">
        <v>45</v>
      </c>
      <c r="HR408" s="1">
        <v>157</v>
      </c>
      <c r="HS408" s="1">
        <v>25</v>
      </c>
      <c r="HT408" s="1">
        <v>316</v>
      </c>
      <c r="HU408" s="1">
        <v>27</v>
      </c>
      <c r="HV408" s="1">
        <v>77</v>
      </c>
      <c r="HW408" s="1">
        <v>13</v>
      </c>
      <c r="HX408" s="1">
        <v>193</v>
      </c>
      <c r="HY408" s="1">
        <v>0</v>
      </c>
      <c r="HZ408" s="1">
        <v>310</v>
      </c>
      <c r="IA408" s="1">
        <v>59</v>
      </c>
      <c r="IB408" s="1">
        <v>100</v>
      </c>
      <c r="IC408" s="1">
        <v>63</v>
      </c>
      <c r="ID408" s="1">
        <v>191</v>
      </c>
      <c r="IE408" s="1">
        <v>4</v>
      </c>
      <c r="IF408" s="1">
        <v>417</v>
      </c>
      <c r="IG408" s="1">
        <v>73</v>
      </c>
      <c r="IH408" s="1">
        <v>0</v>
      </c>
      <c r="II408" s="1">
        <v>246</v>
      </c>
      <c r="IJ408" s="1">
        <v>0</v>
      </c>
      <c r="IK408" s="1">
        <v>0</v>
      </c>
      <c r="IL408" s="1">
        <v>319</v>
      </c>
      <c r="IM408" s="26">
        <f>IFERROR(Tableau17[[#This Row],[LDIV]]/Tableau17[[#This Row],[Total général]],"")</f>
        <v>3.2258064516129032E-3</v>
      </c>
      <c r="IN408" s="26">
        <f>IFERROR(Tableau17[[#This Row],[LDVC]]/Tableau17[[#This Row],[Total général]],"")</f>
        <v>0</v>
      </c>
      <c r="IO408" s="26">
        <f>IFERROR(Tableau17[[#This Row],[LDVD]]/Tableau17[[#This Row],[Total général]],"")</f>
        <v>8.7096774193548387E-2</v>
      </c>
      <c r="IP408" s="26">
        <f>IFERROR(Tableau17[[#This Row],[LDVG]]/Tableau17[[#This Row],[Total général]],"")</f>
        <v>0.41935483870967744</v>
      </c>
      <c r="IQ408" s="26">
        <f>IFERROR(Tableau17[[#This Row],[LEXD]]/Tableau17[[#This Row],[Total général]],"")</f>
        <v>0</v>
      </c>
      <c r="IR408" s="26">
        <f>IFERROR(Tableau17[[#This Row],[LEXG]]/Tableau17[[#This Row],[Total général]],"")</f>
        <v>9.6774193548387101E-3</v>
      </c>
      <c r="IS408" s="26">
        <f>IFERROR(Tableau17[[#This Row],[LLR]]/Tableau17[[#This Row],[Total général]],"")</f>
        <v>0.16129032258064516</v>
      </c>
      <c r="IT408" s="26">
        <f>IFERROR(Tableau17[[#This Row],[LREM]]/Tableau17[[#This Row],[Total général]],"")</f>
        <v>3.870967741935484E-2</v>
      </c>
      <c r="IU408" s="26">
        <f>IFERROR(Tableau17[[#This Row],[LRN]]/Tableau17[[#This Row],[Total général]],"")</f>
        <v>8.7096774193548387E-2</v>
      </c>
      <c r="IV408" s="26">
        <f>IFERROR(Tableau17[[#This Row],[LUG]]/Tableau17[[#This Row],[Total général]],"")</f>
        <v>0.10967741935483871</v>
      </c>
      <c r="IW408" s="26">
        <f>IFERROR(Tableau17[[#This Row],[LVEC]]/Tableau17[[#This Row],[Total général]],"")</f>
        <v>8.387096774193549E-2</v>
      </c>
      <c r="IX408" s="26">
        <f>IFERROR(Tableau17[[#This Row],[2008-T1-LCMD]]/Tableau17[[#This Row],[2008-T1-TOTAL]],"")</f>
        <v>3.5087719298245612E-2</v>
      </c>
      <c r="IY408" s="26">
        <f>IFERROR(Tableau17[[#This Row],[2008-T1-LDVD]]/Tableau17[[#This Row],[2008-T1-TOTAL]],"")</f>
        <v>6.379585326953748E-3</v>
      </c>
      <c r="IZ408" s="26">
        <f>IFERROR(Tableau17[[#This Row],[2008-T1-LEXD]]/Tableau17[[#This Row],[2008-T1-TOTAL]],"")</f>
        <v>0</v>
      </c>
      <c r="JA408" s="26">
        <f>IFERROR(Tableau17[[#This Row],[2008-T1-LEXG]]/Tableau17[[#This Row],[2008-T1-TOTAL]],"")</f>
        <v>7.9744816586921844E-3</v>
      </c>
      <c r="JB408" s="26">
        <f>IFERROR(Tableau17[[#This Row],[2008-T1-LFN]]/Tableau17[[#This Row],[2008-T1-TOTAL]],"")</f>
        <v>5.9011164274322167E-2</v>
      </c>
      <c r="JC408" s="26">
        <f>IFERROR(Tableau17[[#This Row],[2008-T1-LMAJ]]/Tableau17[[#This Row],[2008-T1-TOTAL]],"")</f>
        <v>0.15311004784688995</v>
      </c>
      <c r="JD408" s="26">
        <f>IFERROR(Tableau17[[#This Row],[2008-T1-LUG]]/Tableau17[[#This Row],[2008-T1-TOTAL]],"")</f>
        <v>0.73843700159489634</v>
      </c>
      <c r="JE408" s="26">
        <f>IFERROR(Tableau17[[#This Row],[2008-T2-LFN]]/Tableau17[[#This Row],[2008-T2-TOTAL]],"")</f>
        <v>4.9382716049382713E-2</v>
      </c>
      <c r="JF408" s="26">
        <f>IFERROR(Tableau17[[#This Row],[2008-T2-LGC]]/Tableau17[[#This Row],[2008-T2-TOTAL]],"")</f>
        <v>0</v>
      </c>
      <c r="JG408" s="26">
        <f>IFERROR(Tableau17[[#This Row],[2008-T2-LMAJ]]/Tableau17[[#This Row],[2008-T2-TOTAL]],"")</f>
        <v>0.18244170096021947</v>
      </c>
      <c r="JH408" s="26">
        <f>IFERROR(Tableau17[[#This Row],[2008-T2-LUG]]/Tableau17[[#This Row],[2008-T2-TOTAL]],"")</f>
        <v>0.76817558299039779</v>
      </c>
      <c r="JI408" s="26">
        <f>IFERROR(Tableau17[[#This Row],[2014-T1-LDIV]]/Tableau17[[#This Row],[2014-T1-TOTAL]],"")</f>
        <v>0</v>
      </c>
      <c r="JJ408" s="26">
        <f>IFERROR(Tableau17[[#This Row],[2014-T1-LDVD]]/Tableau17[[#This Row],[2014-T1-TOTAL]],"")</f>
        <v>0</v>
      </c>
      <c r="JK408" s="26">
        <f>IFERROR(Tableau17[[#This Row],[2014-T1-LDVG]]/Tableau17[[#This Row],[2014-T1-TOTAL]],"")</f>
        <v>0.25787401574803148</v>
      </c>
      <c r="JL408" s="26">
        <f>IFERROR(Tableau17[[#This Row],[2014-T1-LEXG]]/Tableau17[[#This Row],[2014-T1-TOTAL]],"")</f>
        <v>1.1811023622047244E-2</v>
      </c>
      <c r="JM408" s="26">
        <f>IFERROR(Tableau17[[#This Row],[2014-T1-LFG]]/Tableau17[[#This Row],[2014-T1-TOTAL]],"")</f>
        <v>3.3464566929133861E-2</v>
      </c>
      <c r="JN408" s="26">
        <f>IFERROR(Tableau17[[#This Row],[2014-T1-LFN]]/Tableau17[[#This Row],[2014-T1-TOTAL]],"")</f>
        <v>0.12401574803149606</v>
      </c>
      <c r="JO408" s="26">
        <f>IFERROR(Tableau17[[#This Row],[2014-T1-LUD]]/Tableau17[[#This Row],[2014-T1-TOTAL]],"")</f>
        <v>0.16338582677165353</v>
      </c>
      <c r="JP408" s="26">
        <f>IFERROR(Tableau17[[#This Row],[2014-T1-LUG]]/Tableau17[[#This Row],[2014-T1-TOTAL]],"")</f>
        <v>0.40944881889763779</v>
      </c>
      <c r="JQ408" s="26">
        <f>IFERROR(Tableau17[[#This Row],[2014-T2-LFN]]/Tableau17[[#This Row],[2014-T2-TOTAL]],"")</f>
        <v>0.15315315315315314</v>
      </c>
      <c r="JR408" s="26">
        <f>IFERROR(Tableau17[[#This Row],[2014-T2-LUD]]/Tableau17[[#This Row],[2014-T2-TOTAL]],"")</f>
        <v>0.25375375375375375</v>
      </c>
      <c r="JS408" s="26">
        <f>IFERROR(Tableau17[[#This Row],[2014-T2-LUG]]/Tableau17[[#This Row],[2014-T2-TOTAL]],"")</f>
        <v>0.5930930930930931</v>
      </c>
      <c r="JT408" s="26">
        <f>IFERROR(Tableau17[[#This Row],[2015-T1-BC-DIV]]/Tableau17[[#This Row],[2015-T1-TOTAL]],"")</f>
        <v>0</v>
      </c>
      <c r="JU408" s="26">
        <f>IFERROR(Tableau17[[#This Row],[2015-T1-BC-DLF]]/Tableau17[[#This Row],[2015-T1-TOTAL]],"")</f>
        <v>3.9138943248532287E-3</v>
      </c>
      <c r="JV408" s="26">
        <f>IFERROR(Tableau17[[#This Row],[2015-T1-BC-DVD]]/Tableau17[[#This Row],[2015-T1-TOTAL]],"")</f>
        <v>0</v>
      </c>
      <c r="JW408" s="26">
        <f>IFERROR(Tableau17[[#This Row],[2015-T1-BC-DVG]]/Tableau17[[#This Row],[2015-T1-TOTAL]],"")</f>
        <v>0.30528375733855184</v>
      </c>
      <c r="JX408" s="26">
        <f>IFERROR(Tableau17[[#This Row],[2015-T1-BC-FG]]/Tableau17[[#This Row],[2015-T1-TOTAL]],"")</f>
        <v>2.3483365949119372E-2</v>
      </c>
      <c r="JY408" s="26">
        <f>IFERROR(Tableau17[[#This Row],[2015-T1-BC-FN]]/Tableau17[[#This Row],[2015-T1-TOTAL]],"")</f>
        <v>0.16046966731898238</v>
      </c>
      <c r="JZ408" s="26">
        <f>IFERROR(Tableau17[[#This Row],[2015-T1-BC-MDM]]/Tableau17[[#This Row],[2015-T1-TOTAL]],"")</f>
        <v>0</v>
      </c>
      <c r="KA408" s="26">
        <f>IFERROR(Tableau17[[#This Row],[2015-T1-BC-RDG]]/Tableau17[[#This Row],[2015-T1-TOTAL]],"")</f>
        <v>0</v>
      </c>
      <c r="KB408" s="26">
        <f>IFERROR(Tableau17[[#This Row],[2015-T1-BC-SOC]]/Tableau17[[#This Row],[2015-T1-TOTAL]],"")</f>
        <v>0.31898238747553814</v>
      </c>
      <c r="KC408" s="26">
        <f>IFERROR(Tableau17[[#This Row],[2015-T1-BC-UD]]/Tableau17[[#This Row],[2015-T1-TOTAL]],"")</f>
        <v>0.13307240704500978</v>
      </c>
      <c r="KD408" s="26">
        <f>IFERROR(Tableau17[[#This Row],[2015-T1-BC-UG]]/Tableau17[[#This Row],[2015-T1-TOTAL]],"")</f>
        <v>0</v>
      </c>
      <c r="KE408" s="26">
        <f>IFERROR(Tableau17[[#This Row],[2015-T1-BC-VEC]]/Tableau17[[#This Row],[2015-T1-TOTAL]],"")</f>
        <v>5.4794520547945202E-2</v>
      </c>
      <c r="KF408" s="26">
        <f>IFERROR(Tableau17[[#This Row],[2015-T2-BC-DVG]]/Tableau17[[#This Row],[2015-T2-TOTAL]],"")</f>
        <v>0</v>
      </c>
      <c r="KG408" s="26">
        <f>IFERROR(Tableau17[[#This Row],[2015-T2-BC-FN]]/Tableau17[[#This Row],[2015-T2-TOTAL]],"")</f>
        <v>0.17301038062283736</v>
      </c>
      <c r="KH408" s="26">
        <f>IFERROR(Tableau17[[#This Row],[2015-T2-BC-SOC]]/Tableau17[[#This Row],[2015-T2-TOTAL]],"")</f>
        <v>0.82698961937716264</v>
      </c>
      <c r="KI408" s="26">
        <f>IFERROR(Tableau17[[#This Row],[2015-T2-BC-UD]]/Tableau17[[#This Row],[2015-T2-TOTAL]],"")</f>
        <v>0</v>
      </c>
      <c r="KJ408" s="26">
        <f>IFERROR(Tableau17[[#This Row],[2015-T2-BC-UG]]/Tableau17[[#This Row],[2015-T2-TOTAL]],"")</f>
        <v>0</v>
      </c>
      <c r="KK408" s="26">
        <f>IFERROR(Tableau17[[#This Row],[2017 (L)-T1-COM]]/Tableau17[[#This Row],[2017 (L)-T1-TOTAL]],"")</f>
        <v>0</v>
      </c>
      <c r="KL408" s="26">
        <f>IFERROR(Tableau17[[#This Row],[2017 (L)-T1-DIV]]/Tableau17[[#This Row],[2017 (L)-T1-TOTAL]],"")</f>
        <v>7.1942446043165471E-3</v>
      </c>
      <c r="KM408" s="26">
        <f>IFERROR(Tableau17[[#This Row],[2017 (L)-T1-DLF]]/Tableau17[[#This Row],[2017 (L)-T1-TOTAL]],"")</f>
        <v>9.5923261390887284E-3</v>
      </c>
      <c r="KN408" s="26">
        <f>IFERROR(Tableau17[[#This Row],[2017 (L)-T1-DVD]]/Tableau17[[#This Row],[2017 (L)-T1-TOTAL]],"")</f>
        <v>0</v>
      </c>
      <c r="KO408" s="26">
        <f>IFERROR(Tableau17[[#This Row],[2017 (L)-T1-DVG]]/Tableau17[[#This Row],[2017 (L)-T1-TOTAL]],"")</f>
        <v>1.1990407673860911E-2</v>
      </c>
      <c r="KP408" s="26">
        <f>IFERROR(Tableau17[[#This Row],[2017 (L)-T1-ECO]]/Tableau17[[#This Row],[2017 (L)-T1-TOTAL]],"")</f>
        <v>2.6378896882494004E-2</v>
      </c>
      <c r="KQ408" s="26">
        <f>IFERROR(Tableau17[[#This Row],[2017 (L)-T1-EXD]]/Tableau17[[#This Row],[2017 (L)-T1-TOTAL]],"")</f>
        <v>3.3573141486810551E-2</v>
      </c>
      <c r="KR408" s="26">
        <f>IFERROR(Tableau17[[#This Row],[2017 (L)-T1-EXG]]/Tableau17[[#This Row],[2017 (L)-T1-TOTAL]],"")</f>
        <v>1.1990407673860911E-2</v>
      </c>
      <c r="KS408" s="26">
        <f>IFERROR(Tableau17[[#This Row],[2017 (L)-T1-FI]]/Tableau17[[#This Row],[2017 (L)-T1-TOTAL]],"")</f>
        <v>0.31654676258992803</v>
      </c>
      <c r="KT408" s="26">
        <f>IFERROR(Tableau17[[#This Row],[2017 (L)-T1-FN]]/Tableau17[[#This Row],[2017 (L)-T1-TOTAL]],"")</f>
        <v>9.8321342925659472E-2</v>
      </c>
      <c r="KU408" s="26">
        <f>IFERROR(Tableau17[[#This Row],[2017 (L)-T1-LR]]/Tableau17[[#This Row],[2017 (L)-T1-TOTAL]],"")</f>
        <v>0.23980815347721823</v>
      </c>
      <c r="KV408" s="26">
        <f>IFERROR(Tableau17[[#This Row],[2017 (L)-T1-MDM]]/Tableau17[[#This Row],[2017 (L)-T1-TOTAL]],"")</f>
        <v>0</v>
      </c>
      <c r="KW408" s="26">
        <f>IFERROR(Tableau17[[#This Row],[2017 (L)-T1-RDG]]/Tableau17[[#This Row],[2017 (L)-T1-TOTAL]],"")</f>
        <v>0</v>
      </c>
      <c r="KX408" s="26">
        <f>IFERROR(Tableau17[[#This Row],[2017 (L)-T1-REG]]/Tableau17[[#This Row],[2017 (L)-T1-TOTAL]],"")</f>
        <v>2.3980815347721821E-3</v>
      </c>
      <c r="KY408" s="26">
        <f>IFERROR(Tableau17[[#This Row],[2017 (L)-T1-REM]]/Tableau17[[#This Row],[2017 (L)-T1-TOTAL]],"")</f>
        <v>0.15107913669064749</v>
      </c>
      <c r="KZ408" s="26">
        <f>IFERROR(Tableau17[[#This Row],[2017 (L)-T1-SOC]]/Tableau17[[#This Row],[2017 (L)-T1-TOTAL]],"")</f>
        <v>9.1127098321342928E-2</v>
      </c>
      <c r="LA408" s="26">
        <f>IFERROR(Tableau17[[#This Row],[2017 (L)-T1-UDI]]/Tableau17[[#This Row],[2017 (L)-T1-TOTAL]],"")</f>
        <v>0</v>
      </c>
      <c r="LB408" s="26">
        <f>IFERROR(Tableau17[[#This Row],[2017 (L)-T2-FI]]/Tableau17[[#This Row],[2017 (L)-T2-TOTAL]],"")</f>
        <v>0</v>
      </c>
      <c r="LC408" s="26">
        <f>IFERROR(Tableau17[[#This Row],[2017 (L)-T2-FN]]/Tableau17[[#This Row],[2017 (L)-T2-TOTAL]],"")</f>
        <v>0.22884012539184953</v>
      </c>
      <c r="LD408" s="26">
        <f>IFERROR(Tableau17[[#This Row],[2017 (L)-T2-LR]]/Tableau17[[#This Row],[2017 (L)-T2-TOTAL]],"")</f>
        <v>0</v>
      </c>
      <c r="LE408" s="26">
        <f>IFERROR(Tableau17[[#This Row],[2017 (L)-T2-MDM]]/Tableau17[[#This Row],[2017 (L)-T2-TOTAL]],"")</f>
        <v>0</v>
      </c>
      <c r="LF408" s="26">
        <f>IFERROR(Tableau17[[#This Row],[2017 (L)-T2-REM]]/Tableau17[[#This Row],[2017 (L)-T2-TOTAL]],"")</f>
        <v>0.7711598746081505</v>
      </c>
      <c r="LG408" s="26">
        <f>IFERROR(Tableau17[[#This Row],[2017-T1-ARTHAUD Nathalie]]/Tableau17[[#This Row],[2017-T1-TOTAL]],"")</f>
        <v>3.5252643948296123E-3</v>
      </c>
      <c r="LH408" s="26">
        <f>IFERROR(Tableau17[[#This Row],[2017-T1-ASSELINEAU Fran]]/Tableau17[[#This Row],[2017-T1-TOTAL]],"")</f>
        <v>1.9976498237367801E-2</v>
      </c>
      <c r="LI408" s="26">
        <f>IFERROR(Tableau17[[#This Row],[2017-T1-CHEMINADE Jacques]]/Tableau17[[#This Row],[2017-T1-TOTAL]],"")</f>
        <v>1.1750881316098707E-3</v>
      </c>
      <c r="LJ408" s="26">
        <f>IFERROR(Tableau17[[#This Row],[2017-T1-DUPONT-AIGNAN Nicolas]]/Tableau17[[#This Row],[2017-T1-TOTAL]],"")</f>
        <v>7.0505287896592246E-3</v>
      </c>
      <c r="LK408" s="26">
        <f>IFERROR(Tableau17[[#This Row],[2017-T1-FILLON Fran]]/Tableau17[[#This Row],[2017-T1-TOTAL]],"")</f>
        <v>4.935370152761457E-2</v>
      </c>
      <c r="LL408" s="26">
        <f>IFERROR(Tableau17[[#This Row],[2017-T1-HAMON Beno]]/Tableau17[[#This Row],[2017-T1-TOTAL]],"")</f>
        <v>5.7579318448883664E-2</v>
      </c>
      <c r="LM408" s="26">
        <f>IFERROR(Tableau17[[#This Row],[2017-T1-LASSALLE Jean]]/Tableau17[[#This Row],[2017-T1-TOTAL]],"")</f>
        <v>2.3501762632197414E-3</v>
      </c>
      <c r="LN408" s="26">
        <f>IFERROR(Tableau17[[#This Row],[2017-T1-LE PEN Marine]]/Tableau17[[#This Row],[2017-T1-TOTAL]],"")</f>
        <v>0.13396004700352526</v>
      </c>
      <c r="LO408" s="26">
        <f>IFERROR(Tableau17[[#This Row],[2017-T1-M Jean-Luc]]/Tableau17[[#This Row],[2017-T1-TOTAL]],"")</f>
        <v>0.48531139835487663</v>
      </c>
      <c r="LP408" s="26">
        <f>IFERROR(Tableau17[[#This Row],[2017-T1-MACRON Emmanuel]]/Tableau17[[#This Row],[2017-T1-TOTAL]],"")</f>
        <v>0.22561692126909519</v>
      </c>
      <c r="LQ408" s="26">
        <f>IFERROR(Tableau17[[#This Row],[2017-T1-POUTOU Philippe]]/Tableau17[[#This Row],[2017-T1-TOTAL]],"")</f>
        <v>1.4101057579318449E-2</v>
      </c>
      <c r="LR408" s="26">
        <f>IFERROR(Tableau17[[#This Row],[2017-T2-LE PEN Marine]]/Tableau17[[#This Row],[2017-T2-TOTAL]],"")</f>
        <v>0.19583843329253367</v>
      </c>
      <c r="LS408" s="26">
        <f>IFERROR(Tableau17[[#This Row],[2017-T2-MACRON Emmanuel]]/Tableau17[[#This Row],[2017-T2-TOTAL]],"")</f>
        <v>0.8041615667074663</v>
      </c>
      <c r="LT408" s="26">
        <f>IFERROR(Tableau17[[#This Row],[2019-T1-ALEXANDRE Audric]]/Tableau17[[#This Row],[2019-T1-TOTAL]],"")</f>
        <v>0</v>
      </c>
      <c r="LU408" s="26">
        <f>IFERROR(Tableau17[[#This Row],[2019-T1-ARTHAUD Nathalie]]/Tableau17[[#This Row],[2019-T1-TOTAL]],"")</f>
        <v>9.7087378640776691E-3</v>
      </c>
      <c r="LV408" s="26">
        <f>IFERROR(Tableau17[[#This Row],[2019-T1-ASSELINEAU François]]/Tableau17[[#This Row],[2019-T1-TOTAL]],"")</f>
        <v>1.2944983818770227E-2</v>
      </c>
      <c r="LW408" s="26">
        <f>IFERROR(Tableau17[[#This Row],[2019-T1-AUBRY Manon]]/Tableau17[[#This Row],[2019-T1-TOTAL]],"")</f>
        <v>0.31391585760517798</v>
      </c>
      <c r="LX408" s="26">
        <f>IFERROR(Tableau17[[#This Row],[2019-T1-AZERGUI Nagib]]/Tableau17[[#This Row],[2019-T1-TOTAL]],"")</f>
        <v>4.8543689320388349E-2</v>
      </c>
      <c r="LY408" s="26">
        <f>IFERROR(Tableau17[[#This Row],[2019-T1-BARDELLA Jordan]]/Tableau17[[#This Row],[2019-T1-TOTAL]],"")</f>
        <v>0.18770226537216828</v>
      </c>
      <c r="LZ408" s="26">
        <f>IFERROR(Tableau17[[#This Row],[2019-T1-BELLAMY François-Xavier]]/Tableau17[[#This Row],[2019-T1-TOTAL]],"")</f>
        <v>1.9417475728155338E-2</v>
      </c>
      <c r="MA408" s="26">
        <f>IFERROR(Tableau17[[#This Row],[2019-T1-BIDOU Olivier]]/Tableau17[[#This Row],[2019-T1-TOTAL]],"")</f>
        <v>6.4724919093851136E-3</v>
      </c>
      <c r="MB408" s="26">
        <f>IFERROR(Tableau17[[#This Row],[2019-T1-BOURG Dominique]]/Tableau17[[#This Row],[2019-T1-TOTAL]],"")</f>
        <v>3.2362459546925568E-3</v>
      </c>
      <c r="MC408" s="26">
        <f>IFERROR(Tableau17[[#This Row],[2019-T1-BROSSAT Ian]]/Tableau17[[#This Row],[2019-T1-TOTAL]],"")</f>
        <v>1.2944983818770227E-2</v>
      </c>
      <c r="MD408" s="26">
        <f>IFERROR(Tableau17[[#This Row],[2019-T1-CAILLAUD Sophie]]/Tableau17[[#This Row],[2019-T1-TOTAL]],"")</f>
        <v>0</v>
      </c>
      <c r="ME408" s="26">
        <f>IFERROR(Tableau17[[#This Row],[2019-T1-CAMUS Renaud]]/Tableau17[[#This Row],[2019-T1-TOTAL]],"")</f>
        <v>0</v>
      </c>
      <c r="MF408" s="26">
        <f>IFERROR(Tableau17[[#This Row],[2019-T1-CHALENÇON Christophe]]/Tableau17[[#This Row],[2019-T1-TOTAL]],"")</f>
        <v>0</v>
      </c>
      <c r="MG408" s="26">
        <f>IFERROR(Tableau17[[#This Row],[2019-T1-CORBET Cathy Denise Ginette]]/Tableau17[[#This Row],[2019-T1-TOTAL]],"")</f>
        <v>0</v>
      </c>
      <c r="MH408" s="26">
        <f>IFERROR(Tableau17[[#This Row],[2019-T1-DE PREVOISIN Robert]]/Tableau17[[#This Row],[2019-T1-TOTAL]],"")</f>
        <v>0</v>
      </c>
      <c r="MI408" s="26">
        <f>IFERROR(Tableau17[[#This Row],[2019-T1-DELFEL Thérèse]]/Tableau17[[#This Row],[2019-T1-TOTAL]],"")</f>
        <v>0</v>
      </c>
      <c r="MJ408" s="26">
        <f>IFERROR(Tableau17[[#This Row],[2019-T1-DIEUMEGARD Pierre]]/Tableau17[[#This Row],[2019-T1-TOTAL]],"")</f>
        <v>0</v>
      </c>
      <c r="MK408" s="26">
        <f>IFERROR(Tableau17[[#This Row],[2019-T1-DUPONT-AIGNAN Nicolas]]/Tableau17[[#This Row],[2019-T1-TOTAL]],"")</f>
        <v>2.5889967637540454E-2</v>
      </c>
      <c r="ML408" s="26">
        <f>IFERROR(Tableau17[[#This Row],[2019-T1-GERNIGON Yves]]/Tableau17[[#This Row],[2019-T1-TOTAL]],"")</f>
        <v>6.4724919093851136E-3</v>
      </c>
      <c r="MM408" s="26">
        <f>IFERROR(Tableau17[[#This Row],[2019-T1-GLUCKSMANN Raphaël]]/Tableau17[[#This Row],[2019-T1-TOTAL]],"")</f>
        <v>1.9417475728155338E-2</v>
      </c>
      <c r="MN408" s="26">
        <f>IFERROR(Tableau17[[#This Row],[2019-T1-HAMON Benoît]]/Tableau17[[#This Row],[2019-T1-TOTAL]],"")</f>
        <v>0.11003236245954692</v>
      </c>
      <c r="MO408" s="26">
        <f>IFERROR(Tableau17[[#This Row],[2019-T1-HELGEN Gilles]]/Tableau17[[#This Row],[2019-T1-TOTAL]],"")</f>
        <v>0</v>
      </c>
      <c r="MP408" s="26">
        <f>IFERROR(Tableau17[[#This Row],[2019-T1-JADOT Yannick]]/Tableau17[[#This Row],[2019-T1-TOTAL]],"")</f>
        <v>4.2071197411003236E-2</v>
      </c>
      <c r="MQ408" s="26">
        <f>IFERROR(Tableau17[[#This Row],[2019-T1-LAGARDE Jean-Christophe]]/Tableau17[[#This Row],[2019-T1-TOTAL]],"")</f>
        <v>1.9417475728155338E-2</v>
      </c>
      <c r="MR408" s="26">
        <f>IFERROR(Tableau17[[#This Row],[2019-T1-LALANNE Francis]]/Tableau17[[#This Row],[2019-T1-TOTAL]],"")</f>
        <v>1.2944983818770227E-2</v>
      </c>
      <c r="MS408" s="26">
        <f>IFERROR(Tableau17[[#This Row],[2019-T1-LOISEAU Nathalie]]/Tableau17[[#This Row],[2019-T1-TOTAL]],"")</f>
        <v>0.14563106796116504</v>
      </c>
      <c r="MT408" s="26">
        <f>IFERROR(Tableau17[[#This Row],[2019-T1-MARIE Florie]]/Tableau17[[#This Row],[2019-T1-TOTAL]],"")</f>
        <v>3.2362459546925568E-3</v>
      </c>
      <c r="MU408" s="26">
        <f>IFERROR(Tableau17[[#This Row],[2008-T1-MACROEXTRDROITE]]/Tableau17[[#This Row],[2008-T1-MACROTOTALE]],"")</f>
        <v>5.9011164274322167E-2</v>
      </c>
      <c r="MV408" s="26">
        <f>IFERROR(Tableau17[[#This Row],[2008-T1-MACRODROITE]]/Tableau17[[#This Row],[2008-T1-MACROTOTALE]],"")</f>
        <v>0.19457735247208932</v>
      </c>
      <c r="MW408" s="26">
        <f>IFERROR(Tableau17[[#This Row],[2008-T1-MACROCENTRE]]/Tableau17[[#This Row],[2008-T1-MACROTOTALE]],"")</f>
        <v>0</v>
      </c>
      <c r="MX408" s="26">
        <f>IFERROR(Tableau17[[#This Row],[2008-T1-MACROGAUCHE]]/Tableau17[[#This Row],[2008-T1-MACROTOTALE]],"")</f>
        <v>0.74641148325358853</v>
      </c>
      <c r="MY408" s="26">
        <f>IFERROR(Tableau17[[#This Row],[2008-T1-MACROAUTRE]]/Tableau17[[#This Row],[2008-T1-MACROTOTALE]],"")</f>
        <v>0</v>
      </c>
      <c r="MZ408" s="26">
        <f>IFERROR(Tableau17[[#This Row],[2008-T2-MACROEXTRDROITE]]/Tableau17[[#This Row],[2008-T2-MACROTOTALE]],"")</f>
        <v>4.9382716049382713E-2</v>
      </c>
      <c r="NA408" s="26">
        <f>IFERROR(Tableau17[[#This Row],[2008-T2-MACRODROITE]]/Tableau17[[#This Row],[2008-T2-MACROTOTALE]],"")</f>
        <v>0.18244170096021947</v>
      </c>
      <c r="NB408" s="26">
        <f>IFERROR(Tableau17[[#This Row],[2008-T2-MACROCENTRE]]/Tableau17[[#This Row],[2008-T2-MACROTOTALE]],"")</f>
        <v>0</v>
      </c>
      <c r="NC408" s="26">
        <f>IFERROR(Tableau17[[#This Row],[2008-T2-MACROGAUCHE]]/Tableau17[[#This Row],[2008-T2-MACROTOTALE]],"")</f>
        <v>0.76817558299039779</v>
      </c>
      <c r="ND408" s="26">
        <f>IFERROR(Tableau17[[#This Row],[2008-T2-MACROAUTRE]]/Tableau17[[#This Row],[2008-T2-MACROTOTALE]],"")</f>
        <v>0</v>
      </c>
      <c r="NE408" s="26">
        <f>IFERROR(Tableau17[[#This Row],[2014-T1-MACROEXTRDROITE]]/Tableau17[[#This Row],[2014-T1-MACROTOTALE]],"")</f>
        <v>0.12401574803149606</v>
      </c>
      <c r="NF408" s="26">
        <f>IFERROR(Tableau17[[#This Row],[2014-T1-MACRODROITE]]/Tableau17[[#This Row],[2014-T1-MACROTOTALE]],"")</f>
        <v>0.16338582677165353</v>
      </c>
      <c r="NG408" s="26">
        <f>IFERROR(Tableau17[[#This Row],[2014-T1-MACROCENTRE]]/Tableau17[[#This Row],[2014-T1-MACROTOTALE]],"")</f>
        <v>0</v>
      </c>
      <c r="NH408" s="26">
        <f>IFERROR(Tableau17[[#This Row],[2014-T1-MACROGAUCHE]]/Tableau17[[#This Row],[2014-T1-MACROTOTALE]],"")</f>
        <v>0.71259842519685035</v>
      </c>
      <c r="NI408" s="26">
        <f>IFERROR(Tableau17[[#This Row],[2014-T1-MACROAUTRE]]/Tableau17[[#This Row],[2014-T1-MACROTOTALE]],"")</f>
        <v>0</v>
      </c>
      <c r="NJ408" s="26">
        <f>IFERROR(Tableau17[[#This Row],[2014-T2-MACROEXTRDROITE]]/Tableau17[[#This Row],[2014-T2-MACROTOTALE]],"")</f>
        <v>0.15315315315315314</v>
      </c>
      <c r="NK408" s="26">
        <f>IFERROR(Tableau17[[#This Row],[2014-T2-MACRODROITE]]/Tableau17[[#This Row],[2014-T2-MACROTOTALE]],"")</f>
        <v>0.25375375375375375</v>
      </c>
      <c r="NL408" s="26">
        <f>IFERROR(Tableau17[[#This Row],[2014-T2-MACROCENTRE]]/Tableau17[[#This Row],[2014-T2-MACROTOTALE]],"")</f>
        <v>0</v>
      </c>
      <c r="NM408" s="26">
        <f>IFERROR(Tableau17[[#This Row],[2014-T2-MACROGAUCHE]]/Tableau17[[#This Row],[2014-T2-MACROTOTALE]],"")</f>
        <v>0.5930930930930931</v>
      </c>
      <c r="NN408" s="26">
        <f>IFERROR(Tableau17[[#This Row],[2014-T2-MACROAUTRE]]/Tableau17[[#This Row],[2014-T2-MACROTOTALE]],"")</f>
        <v>0</v>
      </c>
      <c r="NO408" s="26">
        <f>IFERROR( Tableau17[[#This Row],[2015-T1-MACROEXTRDROITE]]/Tableau17[[#This Row],[2015-T1-MACROTOTALE]],"")</f>
        <v>0.16438356164383561</v>
      </c>
      <c r="NP408" s="26">
        <f>IFERROR(Tableau17[[#This Row],[2015-T1-MACRODROITE]]/Tableau17[[#This Row],[2015-T1-MACROTOTALE]],"")</f>
        <v>0.13307240704500978</v>
      </c>
      <c r="NQ408" s="26">
        <f>IFERROR(Tableau17[[#This Row],[2015-T1-MACROCENTRE]]/Tableau17[[#This Row],[2015-T1-MACROTOTALE]],"")</f>
        <v>0</v>
      </c>
      <c r="NR408" s="26">
        <f>IFERROR(Tableau17[[#This Row],[2015-T1-MACROGAUCHE]]/Tableau17[[#This Row],[2015-T1-MACROTOTALE]],"")</f>
        <v>0.70254403131115462</v>
      </c>
      <c r="NS408" s="26">
        <f>IFERROR(Tableau17[[#This Row],[2015-T1-MACROAUTRE]]/Tableau17[[#This Row],[2015-T1-MACROTOTALE]],"")</f>
        <v>0</v>
      </c>
      <c r="NT408" s="26">
        <f>IFERROR(Tableau17[[#This Row],[2015-T2-MACROEXTRDROITE]]/Tableau17[[#This Row],[2015-T2-MACROTOTALE]],"")</f>
        <v>0.17301038062283736</v>
      </c>
      <c r="NU408" s="26">
        <f>IFERROR(Tableau17[[#This Row],[2015-T2-MACRODROITE]]/Tableau17[[#This Row],[2015-T2-MACROTOTALE]],"")</f>
        <v>0</v>
      </c>
      <c r="NV408" s="26">
        <f>IFERROR(Tableau17[[#This Row],[2015-T2-MACROCENTRE]]/Tableau17[[#This Row],[2015-T2-MACROTOTALE]],"")</f>
        <v>0</v>
      </c>
      <c r="NW408" s="26">
        <f>IFERROR(Tableau17[[#This Row],[2015-T2-MACROGAUCHE]]/Tableau17[[#This Row],[2015-T2-MACROTOTALE]],"")</f>
        <v>0.82698961937716264</v>
      </c>
      <c r="NX408" s="26">
        <f>IFERROR(Tableau17[[#This Row],[2015-T2-MACROAUTRE]]/Tableau17[[#This Row],[2015-T2-MACROTOTALE]],"")</f>
        <v>0</v>
      </c>
      <c r="NY408" s="26">
        <f>IFERROR(Tableau17[[#This Row],[2017-T1-MACROEXTRDROITE]]/Tableau17[[#This Row],[2017-T1-MACROTOTALE]],"")</f>
        <v>0.16216216216216217</v>
      </c>
      <c r="NZ408" s="26">
        <f>IFERROR(Tableau17[[#This Row],[2017-T1-MACRODROITE]]/Tableau17[[#This Row],[2017-T1-MACROTOTALE]],"")</f>
        <v>4.935370152761457E-2</v>
      </c>
      <c r="OA408" s="26">
        <f>IFERROR(Tableau17[[#This Row],[2017-T1-MACROCENTRE]]/Tableau17[[#This Row],[2017-T1-MACROTOTALE]],"")</f>
        <v>0.22561692126909519</v>
      </c>
      <c r="OB408" s="26">
        <f>IFERROR(Tableau17[[#This Row],[2017-T1-MACROGAUCHE]]/Tableau17[[#This Row],[2017-T1-MACROTOTALE]],"")</f>
        <v>0.56051703877790837</v>
      </c>
      <c r="OC408" s="26">
        <f>IFERROR(Tableau17[[#This Row],[2017-T1-MACROAUTRE]]/Tableau17[[#This Row],[2017-T1-MACROTOTALE]],"")</f>
        <v>2.3501762632197414E-3</v>
      </c>
      <c r="OD408" s="26">
        <f>IFERROR(Tableau17[[#This Row],[2017-T2-MACROEXTRDROITE]]/Tableau17[[#This Row],[2017-T2-MACROTOTALE]],"")</f>
        <v>0.19583843329253367</v>
      </c>
      <c r="OE408" s="26">
        <f>IFERROR(Tableau17[[#This Row],[2017-T2-MACRODROITE]]/Tableau17[[#This Row],[2017-T2-MACROTOTALE]],"")</f>
        <v>0</v>
      </c>
      <c r="OF408" s="26">
        <f>IFERROR(Tableau17[[#This Row],[2017-T2-MACROCENTRE]]/Tableau17[[#This Row],[2017-T2-MACROTOTALE]],"")</f>
        <v>0.8041615667074663</v>
      </c>
      <c r="OG408" s="26">
        <f>IFERROR(Tableau17[[#This Row],[2017-T2-MACROGAUCHE]]/Tableau17[[#This Row],[2017-T2-MACROTOTALE]],"")</f>
        <v>0</v>
      </c>
      <c r="OH408" s="26">
        <f>IFERROR(Tableau17[[#This Row],[2017-T2-MACROAUTRE]]/Tableau17[[#This Row],[2017-T2-MACROTOTALE]],"")</f>
        <v>0</v>
      </c>
      <c r="OI408" s="26">
        <f>IFERROR(Tableau17[[#This Row],[2019-T1-MACROEXTRDROITE]]/Tableau17[[#This Row],[2019-T1-MACROTOTALE]],"")</f>
        <v>0.24367088607594936</v>
      </c>
      <c r="OJ408" s="26">
        <f>IFERROR(Tableau17[[#This Row],[2019-T1-MACRODROITE]]/Tableau17[[#This Row],[2019-T1-MACROTOTALE]],"")</f>
        <v>3.7974683544303799E-2</v>
      </c>
      <c r="OK408" s="26">
        <f>IFERROR(Tableau17[[#This Row],[2019-T1-MACROCENTRE]]/Tableau17[[#This Row],[2019-T1-MACROTOTALE]],"")</f>
        <v>0.14240506329113925</v>
      </c>
      <c r="OL408" s="26">
        <f>IFERROR(Tableau17[[#This Row],[2019-T1-MACROGAUCHE]]/Tableau17[[#This Row],[2019-T1-MACROTOTALE]],"")</f>
        <v>0.49683544303797467</v>
      </c>
      <c r="OM408" s="26">
        <f>IFERROR(Tableau17[[#This Row],[2019-T1-MACROAUTRE]]/Tableau17[[#This Row],[2019-T1-MACROTOTALE]],"")</f>
        <v>7.9113924050632917E-2</v>
      </c>
      <c r="ON408" s="26">
        <f>IFERROR(Tableau17[[#This Row],[2020-T1-MACROEXTRDROITE]]/Tableau17[[#This Row],[2020-T1-MACROTOTALE]],"")</f>
        <v>8.7096774193548387E-2</v>
      </c>
      <c r="OO408" s="26">
        <f>IFERROR(Tableau17[[#This Row],[2020-T1-MACRODROITE]]/Tableau17[[#This Row],[2020-T1-MACROTOTALE]],"")</f>
        <v>0.24838709677419354</v>
      </c>
      <c r="OP408" s="26">
        <f>IFERROR(Tableau17[[#This Row],[2020-T1-MACROCENTRE]]/Tableau17[[#This Row],[2020-T1-MACROTOTALE]],"")</f>
        <v>4.1935483870967745E-2</v>
      </c>
      <c r="OQ408" s="26">
        <f>IFERROR(Tableau17[[#This Row],[2020-T1-MACROGAUCHE]]/Tableau17[[#This Row],[2020-T1-MACROTOTALE]],"")</f>
        <v>0.6225806451612903</v>
      </c>
      <c r="OR408" s="26">
        <f>IFERROR(Tableau17[[#This Row],[2020-T1-MACROAUTRE]]/Tableau17[[#This Row],[2020-T1-MACROTOTALE]],"")</f>
        <v>0</v>
      </c>
      <c r="OS408" s="26">
        <f>IFERROR(Tableau17[[#This Row],[2017 (L)-T1-MACROEXTRDROITE]]/Tableau17[[#This Row],[2017 (L)-T1-MACROTOTALE]],"")</f>
        <v>0.14148681055155876</v>
      </c>
      <c r="OT408" s="26">
        <f>IFERROR(Tableau17[[#This Row],[2017 (L)-T1-MACRODROITE]]/Tableau17[[#This Row],[2017 (L)-T1-MACROTOTALE]],"")</f>
        <v>0.23980815347721823</v>
      </c>
      <c r="OU408" s="26">
        <f>IFERROR(Tableau17[[#This Row],[2017 (L)-T1-MACROCENTRE]]/Tableau17[[#This Row],[2017 (L)-T1-MACROTOTALE]],"")</f>
        <v>0.15107913669064749</v>
      </c>
      <c r="OV408" s="26">
        <f>IFERROR(Tableau17[[#This Row],[2017 (L)-T1-MACROGAUCHE]]/Tableau17[[#This Row],[2017 (L)-T1-MACROTOTALE]],"")</f>
        <v>0.45803357314148679</v>
      </c>
      <c r="OW408" s="26">
        <f>IFERROR(Tableau17[[#This Row],[2017 (L)-T1-MACROAUTRE]]/Tableau17[[#This Row],[2017 (L)-T1-MACROTOTALE]],"")</f>
        <v>9.5923261390887284E-3</v>
      </c>
      <c r="OX408" s="26">
        <f>IFERROR(Tableau17[[#This Row],[2017 (L)-T2-MACROEXTRDROITE]]/Tableau17[[#This Row],[2017 (L)-T2-MACROTOTALE]],"")</f>
        <v>0.22884012539184953</v>
      </c>
      <c r="OY408" s="26">
        <f>IFERROR(Tableau17[[#This Row],[2017 (L)-T2-MACRODROITE]]/Tableau17[[#This Row],[2017 (L)-T2-MACROTOTALE]],"")</f>
        <v>0</v>
      </c>
      <c r="OZ408" s="26">
        <f>IFERROR(Tableau17[[#This Row],[2017 (L)-T2-MACROCENTRE]]/Tableau17[[#This Row],[2017 (L)-T2-MACROTOTALE]],"")</f>
        <v>0.7711598746081505</v>
      </c>
      <c r="PA408" s="26">
        <f>IFERROR(Tableau17[[#This Row],[2017 (L)-T2-MACROGAUCHE]]/Tableau17[[#This Row],[2017 (L)-T2-MACROTOTALE]],"")</f>
        <v>0</v>
      </c>
      <c r="PB408" s="26">
        <f>IFERROR(Tableau17[[#This Row],[2017 (L)-T2-MACROAUTRE]]/Tableau17[[#This Row],[2017 (L)-T2-MACROTOTALE]],"")</f>
        <v>0</v>
      </c>
      <c r="PC408" s="26">
        <f>IFERROR(Tableau17[[#This Row],[2008_T1_PROCUS]]/Tableau17[[#This Row],[2008_T1_INSCRITS]],0)</f>
        <v>3.1620553359683794E-3</v>
      </c>
      <c r="PD408" s="26">
        <f>IFERROR(Tableau17[[#This Row],[2008_T2_PROCUS]]/Tableau17[[#This Row],[2008_T2_INSCRITS]],0)</f>
        <v>7.1146245059288534E-3</v>
      </c>
      <c r="PE408" s="26">
        <f>Tableau17[[#This Row],[2014_T1_PROCUS]]/Tableau17[[#This Row],[2014_T1_INSCRITS]]</f>
        <v>3.6023054755043226E-3</v>
      </c>
      <c r="PF408" s="26">
        <f>IFERROR(Tableau17[[#This Row],[2014_T2_PROCUS]]/Tableau17[[#This Row],[2014_T2_INSCRITS]],0)</f>
        <v>1.440922190201729E-3</v>
      </c>
    </row>
    <row r="409" spans="1:422" hidden="1" x14ac:dyDescent="0.2">
      <c r="A409" s="1">
        <v>8</v>
      </c>
      <c r="B409" s="1" t="s">
        <v>276</v>
      </c>
      <c r="C409" s="1" t="s">
        <v>521</v>
      </c>
      <c r="D409" s="1" t="s">
        <v>521</v>
      </c>
      <c r="E409" s="1">
        <v>1501</v>
      </c>
      <c r="F409" s="1">
        <v>5.3709569999999998</v>
      </c>
      <c r="G409" s="1">
        <v>43.320132000000001</v>
      </c>
      <c r="H409" s="3">
        <v>822</v>
      </c>
      <c r="I409" s="3">
        <v>118</v>
      </c>
      <c r="L409" s="1">
        <v>6</v>
      </c>
      <c r="M409" s="1">
        <v>77</v>
      </c>
      <c r="O409" s="1">
        <v>3</v>
      </c>
      <c r="P409" s="1">
        <v>24</v>
      </c>
      <c r="Q409" s="1">
        <v>16</v>
      </c>
      <c r="R409" s="1">
        <v>33</v>
      </c>
      <c r="S409" s="1">
        <v>22</v>
      </c>
      <c r="T409" s="1">
        <v>6</v>
      </c>
      <c r="U409" s="1">
        <v>187</v>
      </c>
      <c r="V409" s="1">
        <v>836</v>
      </c>
      <c r="W409" s="1">
        <v>312</v>
      </c>
      <c r="X409" s="1">
        <v>3</v>
      </c>
      <c r="Y409" s="2">
        <v>0.37320574000000001</v>
      </c>
      <c r="Z409" s="1">
        <v>836</v>
      </c>
      <c r="AA409" s="1">
        <v>346</v>
      </c>
      <c r="AB409" s="1">
        <v>5</v>
      </c>
      <c r="AC409" s="2">
        <v>0.41387560000000001</v>
      </c>
      <c r="AD409" s="1">
        <v>822</v>
      </c>
      <c r="AE409" s="1">
        <v>188</v>
      </c>
      <c r="AF409" s="2">
        <v>0.22871046</v>
      </c>
      <c r="AG409" s="1">
        <f t="shared" si="6"/>
        <v>118</v>
      </c>
      <c r="AH409" s="1">
        <v>816</v>
      </c>
      <c r="AI409" s="1">
        <v>366</v>
      </c>
      <c r="AJ409" s="1">
        <v>1</v>
      </c>
      <c r="AK409" s="2">
        <v>0.44852941000000002</v>
      </c>
      <c r="AN409" s="1">
        <v>0</v>
      </c>
      <c r="AP409" s="1">
        <v>819</v>
      </c>
      <c r="AQ409" s="1">
        <v>242</v>
      </c>
      <c r="AR409" s="2">
        <v>0.29548229999999998</v>
      </c>
      <c r="AS409" s="1">
        <v>819</v>
      </c>
      <c r="AT409" s="1">
        <v>272</v>
      </c>
      <c r="AU409" s="2">
        <v>0.33211233000000001</v>
      </c>
      <c r="AV409" s="1">
        <v>830</v>
      </c>
      <c r="AW409" s="1">
        <v>227</v>
      </c>
      <c r="AX409" s="2">
        <v>0.27349398000000003</v>
      </c>
      <c r="AY409" s="1">
        <v>830</v>
      </c>
      <c r="AZ409" s="1">
        <v>189</v>
      </c>
      <c r="BA409" s="2">
        <v>0.22771084</v>
      </c>
      <c r="BB409" s="1">
        <v>831</v>
      </c>
      <c r="BC409" s="1">
        <v>467</v>
      </c>
      <c r="BD409" s="2">
        <v>0.56197353000000005</v>
      </c>
      <c r="BE409" s="1">
        <v>830</v>
      </c>
      <c r="BF409" s="1">
        <v>478</v>
      </c>
      <c r="BG409" s="2">
        <v>0.57590361000000001</v>
      </c>
      <c r="BH409" s="1">
        <v>778</v>
      </c>
      <c r="BI409" s="1">
        <v>172</v>
      </c>
      <c r="BJ409" s="2">
        <v>0.22107969</v>
      </c>
      <c r="BK409" s="1">
        <v>14</v>
      </c>
      <c r="BN409" s="1">
        <v>13</v>
      </c>
      <c r="BO409" s="1">
        <v>28</v>
      </c>
      <c r="BP409" s="1">
        <v>72</v>
      </c>
      <c r="BQ409" s="1">
        <v>231</v>
      </c>
      <c r="BR409" s="1">
        <v>358</v>
      </c>
      <c r="BZ409" s="1">
        <v>21</v>
      </c>
      <c r="CA409" s="1">
        <v>3</v>
      </c>
      <c r="CB409" s="1">
        <v>27</v>
      </c>
      <c r="CC409" s="1">
        <v>51</v>
      </c>
      <c r="CD409" s="1">
        <v>57</v>
      </c>
      <c r="CE409" s="1">
        <v>141</v>
      </c>
      <c r="CF409" s="1">
        <v>300</v>
      </c>
      <c r="CG409" s="1">
        <v>67</v>
      </c>
      <c r="CH409" s="1">
        <v>78</v>
      </c>
      <c r="CI409" s="1">
        <v>195</v>
      </c>
      <c r="CJ409" s="1">
        <v>340</v>
      </c>
      <c r="CL409" s="1">
        <v>18</v>
      </c>
      <c r="CN409" s="1">
        <v>57</v>
      </c>
      <c r="CP409" s="1">
        <v>56</v>
      </c>
      <c r="CS409" s="1">
        <v>71</v>
      </c>
      <c r="CT409" s="1">
        <v>28</v>
      </c>
      <c r="CW409" s="1">
        <v>230</v>
      </c>
      <c r="CY409" s="1">
        <v>82</v>
      </c>
      <c r="CZ409" s="1">
        <v>179</v>
      </c>
      <c r="DC409" s="1">
        <v>261</v>
      </c>
      <c r="DD409" s="1">
        <v>13</v>
      </c>
      <c r="DE409" s="1">
        <v>6</v>
      </c>
      <c r="DF409" s="1">
        <v>1</v>
      </c>
      <c r="DH409" s="1">
        <v>7</v>
      </c>
      <c r="DI409" s="1">
        <v>15</v>
      </c>
      <c r="DK409" s="1">
        <v>3</v>
      </c>
      <c r="DL409" s="1">
        <v>29</v>
      </c>
      <c r="DM409" s="1">
        <v>43</v>
      </c>
      <c r="DR409" s="1">
        <v>35</v>
      </c>
      <c r="DS409" s="1">
        <v>54</v>
      </c>
      <c r="DT409" s="1">
        <v>14</v>
      </c>
      <c r="DU409" s="1">
        <v>220</v>
      </c>
      <c r="DW409" s="1">
        <v>57</v>
      </c>
      <c r="DZ409" s="1">
        <v>110</v>
      </c>
      <c r="EA409" s="1">
        <v>167</v>
      </c>
      <c r="EB409" s="1">
        <v>6</v>
      </c>
      <c r="EC409" s="1">
        <v>8</v>
      </c>
      <c r="ED409" s="1">
        <v>1</v>
      </c>
      <c r="EE409" s="1">
        <v>4</v>
      </c>
      <c r="EF409" s="1">
        <v>27</v>
      </c>
      <c r="EG409" s="1">
        <v>40</v>
      </c>
      <c r="EH409" s="1">
        <v>4</v>
      </c>
      <c r="EI409" s="1">
        <v>86</v>
      </c>
      <c r="EJ409" s="1">
        <v>204</v>
      </c>
      <c r="EK409" s="1">
        <v>76</v>
      </c>
      <c r="EL409" s="1">
        <v>0</v>
      </c>
      <c r="EM409" s="1">
        <v>456</v>
      </c>
      <c r="EN409" s="1">
        <v>112</v>
      </c>
      <c r="EO409" s="1">
        <v>342</v>
      </c>
      <c r="EP409" s="1">
        <v>454</v>
      </c>
      <c r="EQ409" s="1">
        <v>0</v>
      </c>
      <c r="ER409" s="1">
        <v>2</v>
      </c>
      <c r="ES409" s="1">
        <v>2</v>
      </c>
      <c r="ET409" s="1">
        <v>42</v>
      </c>
      <c r="EU409" s="1">
        <v>2</v>
      </c>
      <c r="EV409" s="1">
        <v>52</v>
      </c>
      <c r="EW409" s="1">
        <v>1</v>
      </c>
      <c r="EX409" s="1">
        <v>1</v>
      </c>
      <c r="EY409" s="1">
        <v>0</v>
      </c>
      <c r="EZ409" s="1">
        <v>9</v>
      </c>
      <c r="FA409" s="1">
        <v>0</v>
      </c>
      <c r="FB409" s="1">
        <v>0</v>
      </c>
      <c r="FC409" s="1">
        <v>0</v>
      </c>
      <c r="FD409" s="1">
        <v>0</v>
      </c>
      <c r="FE409" s="1">
        <v>0</v>
      </c>
      <c r="FF409" s="1">
        <v>0</v>
      </c>
      <c r="FG409" s="1">
        <v>1</v>
      </c>
      <c r="FH409" s="1">
        <v>6</v>
      </c>
      <c r="FI409" s="1">
        <v>2</v>
      </c>
      <c r="FJ409" s="1">
        <v>7</v>
      </c>
      <c r="FK409" s="1">
        <v>13</v>
      </c>
      <c r="FL409" s="1">
        <v>0</v>
      </c>
      <c r="FM409" s="1">
        <v>5</v>
      </c>
      <c r="FN409" s="1">
        <v>2</v>
      </c>
      <c r="FO409" s="1">
        <v>0</v>
      </c>
      <c r="FP409" s="1">
        <v>15</v>
      </c>
      <c r="FQ409" s="1">
        <v>0</v>
      </c>
      <c r="FR409" s="1">
        <f>SUM(Tableau17[[#This Row],[2019-T1-ALEXANDRE Audric]:[2019-T1-MARIE Florie]])</f>
        <v>162</v>
      </c>
      <c r="FS409" s="1">
        <v>28</v>
      </c>
      <c r="FT409" s="1">
        <v>86</v>
      </c>
      <c r="FU409" s="1">
        <v>0</v>
      </c>
      <c r="FV409" s="1">
        <v>244</v>
      </c>
      <c r="FW409" s="1">
        <v>0</v>
      </c>
      <c r="FX409" s="1">
        <v>358</v>
      </c>
      <c r="GD409" s="1">
        <v>0</v>
      </c>
      <c r="GE409" s="1">
        <v>51</v>
      </c>
      <c r="GF409" s="1">
        <v>57</v>
      </c>
      <c r="GG409" s="1">
        <v>0</v>
      </c>
      <c r="GH409" s="1">
        <v>192</v>
      </c>
      <c r="GI409" s="1">
        <v>0</v>
      </c>
      <c r="GJ409" s="1">
        <v>300</v>
      </c>
      <c r="GK409" s="1">
        <v>67</v>
      </c>
      <c r="GL409" s="1">
        <v>78</v>
      </c>
      <c r="GM409" s="1">
        <v>0</v>
      </c>
      <c r="GN409" s="1">
        <v>195</v>
      </c>
      <c r="GO409" s="1">
        <v>0</v>
      </c>
      <c r="GP409" s="1">
        <v>340</v>
      </c>
      <c r="GQ409" s="1">
        <v>74</v>
      </c>
      <c r="GR409" s="1">
        <v>28</v>
      </c>
      <c r="GS409" s="1">
        <v>0</v>
      </c>
      <c r="GT409" s="1">
        <v>128</v>
      </c>
      <c r="GU409" s="1">
        <v>0</v>
      </c>
      <c r="GV409" s="1">
        <v>230</v>
      </c>
      <c r="GW409" s="1">
        <v>82</v>
      </c>
      <c r="GX409" s="1">
        <v>0</v>
      </c>
      <c r="GY409" s="1">
        <v>0</v>
      </c>
      <c r="GZ409" s="1">
        <v>179</v>
      </c>
      <c r="HA409" s="1">
        <v>0</v>
      </c>
      <c r="HB409" s="1">
        <v>261</v>
      </c>
      <c r="HC409" s="1">
        <v>99</v>
      </c>
      <c r="HD409" s="1">
        <v>27</v>
      </c>
      <c r="HE409" s="1">
        <v>76</v>
      </c>
      <c r="HF409" s="1">
        <v>250</v>
      </c>
      <c r="HG409" s="1">
        <v>4</v>
      </c>
      <c r="HH409" s="1">
        <v>456</v>
      </c>
      <c r="HI409" s="1">
        <v>112</v>
      </c>
      <c r="HJ409" s="1">
        <v>0</v>
      </c>
      <c r="HK409" s="1">
        <v>342</v>
      </c>
      <c r="HL409" s="1">
        <v>0</v>
      </c>
      <c r="HM409" s="1">
        <v>0</v>
      </c>
      <c r="HN409" s="1">
        <v>454</v>
      </c>
      <c r="HO409" s="1">
        <v>60</v>
      </c>
      <c r="HP409" s="1">
        <v>3</v>
      </c>
      <c r="HQ409" s="1">
        <v>15</v>
      </c>
      <c r="HR409" s="1">
        <v>78</v>
      </c>
      <c r="HS409" s="1">
        <v>9</v>
      </c>
      <c r="HT409" s="1">
        <v>165</v>
      </c>
      <c r="HU409" s="1">
        <v>33</v>
      </c>
      <c r="HV409" s="1">
        <v>30</v>
      </c>
      <c r="HW409" s="1">
        <v>16</v>
      </c>
      <c r="HX409" s="1">
        <v>108</v>
      </c>
      <c r="HY409" s="1">
        <v>0</v>
      </c>
      <c r="HZ409" s="1">
        <v>187</v>
      </c>
      <c r="IA409" s="1">
        <v>44</v>
      </c>
      <c r="IB409" s="1">
        <v>14</v>
      </c>
      <c r="IC409" s="1">
        <v>35</v>
      </c>
      <c r="ID409" s="1">
        <v>121</v>
      </c>
      <c r="IE409" s="1">
        <v>6</v>
      </c>
      <c r="IF409" s="1">
        <v>220</v>
      </c>
      <c r="IG409" s="1">
        <v>57</v>
      </c>
      <c r="IH409" s="1">
        <v>0</v>
      </c>
      <c r="II409" s="1">
        <v>110</v>
      </c>
      <c r="IJ409" s="1">
        <v>0</v>
      </c>
      <c r="IK409" s="1">
        <v>0</v>
      </c>
      <c r="IL409" s="1">
        <v>167</v>
      </c>
      <c r="IM409" s="26">
        <f>IFERROR(Tableau17[[#This Row],[LDIV]]/Tableau17[[#This Row],[Total général]],"")</f>
        <v>0</v>
      </c>
      <c r="IN409" s="26">
        <f>IFERROR(Tableau17[[#This Row],[LDVC]]/Tableau17[[#This Row],[Total général]],"")</f>
        <v>0</v>
      </c>
      <c r="IO409" s="26">
        <f>IFERROR(Tableau17[[#This Row],[LDVD]]/Tableau17[[#This Row],[Total général]],"")</f>
        <v>3.2085561497326207E-2</v>
      </c>
      <c r="IP409" s="26">
        <f>IFERROR(Tableau17[[#This Row],[LDVG]]/Tableau17[[#This Row],[Total général]],"")</f>
        <v>0.41176470588235292</v>
      </c>
      <c r="IQ409" s="26">
        <f>IFERROR(Tableau17[[#This Row],[LEXD]]/Tableau17[[#This Row],[Total général]],"")</f>
        <v>0</v>
      </c>
      <c r="IR409" s="26">
        <f>IFERROR(Tableau17[[#This Row],[LEXG]]/Tableau17[[#This Row],[Total général]],"")</f>
        <v>1.6042780748663103E-2</v>
      </c>
      <c r="IS409" s="26">
        <f>IFERROR(Tableau17[[#This Row],[LLR]]/Tableau17[[#This Row],[Total général]],"")</f>
        <v>0.12834224598930483</v>
      </c>
      <c r="IT409" s="26">
        <f>IFERROR(Tableau17[[#This Row],[LREM]]/Tableau17[[#This Row],[Total général]],"")</f>
        <v>8.5561497326203204E-2</v>
      </c>
      <c r="IU409" s="26">
        <f>IFERROR(Tableau17[[#This Row],[LRN]]/Tableau17[[#This Row],[Total général]],"")</f>
        <v>0.17647058823529413</v>
      </c>
      <c r="IV409" s="26">
        <f>IFERROR(Tableau17[[#This Row],[LUG]]/Tableau17[[#This Row],[Total général]],"")</f>
        <v>0.11764705882352941</v>
      </c>
      <c r="IW409" s="26">
        <f>IFERROR(Tableau17[[#This Row],[LVEC]]/Tableau17[[#This Row],[Total général]],"")</f>
        <v>3.2085561497326207E-2</v>
      </c>
      <c r="IX409" s="26">
        <f>IFERROR(Tableau17[[#This Row],[2008-T1-LCMD]]/Tableau17[[#This Row],[2008-T1-TOTAL]],"")</f>
        <v>3.9106145251396648E-2</v>
      </c>
      <c r="IY409" s="26">
        <f>IFERROR(Tableau17[[#This Row],[2008-T1-LDVD]]/Tableau17[[#This Row],[2008-T1-TOTAL]],"")</f>
        <v>0</v>
      </c>
      <c r="IZ409" s="26">
        <f>IFERROR(Tableau17[[#This Row],[2008-T1-LEXD]]/Tableau17[[#This Row],[2008-T1-TOTAL]],"")</f>
        <v>0</v>
      </c>
      <c r="JA409" s="26">
        <f>IFERROR(Tableau17[[#This Row],[2008-T1-LEXG]]/Tableau17[[#This Row],[2008-T1-TOTAL]],"")</f>
        <v>3.6312849162011177E-2</v>
      </c>
      <c r="JB409" s="26">
        <f>IFERROR(Tableau17[[#This Row],[2008-T1-LFN]]/Tableau17[[#This Row],[2008-T1-TOTAL]],"")</f>
        <v>7.8212290502793297E-2</v>
      </c>
      <c r="JC409" s="26">
        <f>IFERROR(Tableau17[[#This Row],[2008-T1-LMAJ]]/Tableau17[[#This Row],[2008-T1-TOTAL]],"")</f>
        <v>0.2011173184357542</v>
      </c>
      <c r="JD409" s="26">
        <f>IFERROR(Tableau17[[#This Row],[2008-T1-LUG]]/Tableau17[[#This Row],[2008-T1-TOTAL]],"")</f>
        <v>0.64525139664804465</v>
      </c>
      <c r="JE409" s="26" t="str">
        <f>IFERROR(Tableau17[[#This Row],[2008-T2-LFN]]/Tableau17[[#This Row],[2008-T2-TOTAL]],"")</f>
        <v/>
      </c>
      <c r="JF409" s="26" t="str">
        <f>IFERROR(Tableau17[[#This Row],[2008-T2-LGC]]/Tableau17[[#This Row],[2008-T2-TOTAL]],"")</f>
        <v/>
      </c>
      <c r="JG409" s="26" t="str">
        <f>IFERROR(Tableau17[[#This Row],[2008-T2-LMAJ]]/Tableau17[[#This Row],[2008-T2-TOTAL]],"")</f>
        <v/>
      </c>
      <c r="JH409" s="26" t="str">
        <f>IFERROR(Tableau17[[#This Row],[2008-T2-LUG]]/Tableau17[[#This Row],[2008-T2-TOTAL]],"")</f>
        <v/>
      </c>
      <c r="JI409" s="26">
        <f>IFERROR(Tableau17[[#This Row],[2014-T1-LDIV]]/Tableau17[[#This Row],[2014-T1-TOTAL]],"")</f>
        <v>0</v>
      </c>
      <c r="JJ409" s="26">
        <f>IFERROR(Tableau17[[#This Row],[2014-T1-LDVD]]/Tableau17[[#This Row],[2014-T1-TOTAL]],"")</f>
        <v>0</v>
      </c>
      <c r="JK409" s="26">
        <f>IFERROR(Tableau17[[#This Row],[2014-T1-LDVG]]/Tableau17[[#This Row],[2014-T1-TOTAL]],"")</f>
        <v>7.0000000000000007E-2</v>
      </c>
      <c r="JL409" s="26">
        <f>IFERROR(Tableau17[[#This Row],[2014-T1-LEXG]]/Tableau17[[#This Row],[2014-T1-TOTAL]],"")</f>
        <v>0.01</v>
      </c>
      <c r="JM409" s="26">
        <f>IFERROR(Tableau17[[#This Row],[2014-T1-LFG]]/Tableau17[[#This Row],[2014-T1-TOTAL]],"")</f>
        <v>0.09</v>
      </c>
      <c r="JN409" s="26">
        <f>IFERROR(Tableau17[[#This Row],[2014-T1-LFN]]/Tableau17[[#This Row],[2014-T1-TOTAL]],"")</f>
        <v>0.17</v>
      </c>
      <c r="JO409" s="26">
        <f>IFERROR(Tableau17[[#This Row],[2014-T1-LUD]]/Tableau17[[#This Row],[2014-T1-TOTAL]],"")</f>
        <v>0.19</v>
      </c>
      <c r="JP409" s="26">
        <f>IFERROR(Tableau17[[#This Row],[2014-T1-LUG]]/Tableau17[[#This Row],[2014-T1-TOTAL]],"")</f>
        <v>0.47</v>
      </c>
      <c r="JQ409" s="26">
        <f>IFERROR(Tableau17[[#This Row],[2014-T2-LFN]]/Tableau17[[#This Row],[2014-T2-TOTAL]],"")</f>
        <v>0.19705882352941176</v>
      </c>
      <c r="JR409" s="26">
        <f>IFERROR(Tableau17[[#This Row],[2014-T2-LUD]]/Tableau17[[#This Row],[2014-T2-TOTAL]],"")</f>
        <v>0.22941176470588234</v>
      </c>
      <c r="JS409" s="26">
        <f>IFERROR(Tableau17[[#This Row],[2014-T2-LUG]]/Tableau17[[#This Row],[2014-T2-TOTAL]],"")</f>
        <v>0.57352941176470584</v>
      </c>
      <c r="JT409" s="26">
        <f>IFERROR(Tableau17[[#This Row],[2015-T1-BC-DIV]]/Tableau17[[#This Row],[2015-T1-TOTAL]],"")</f>
        <v>0</v>
      </c>
      <c r="JU409" s="26">
        <f>IFERROR(Tableau17[[#This Row],[2015-T1-BC-DLF]]/Tableau17[[#This Row],[2015-T1-TOTAL]],"")</f>
        <v>7.8260869565217397E-2</v>
      </c>
      <c r="JV409" s="26">
        <f>IFERROR(Tableau17[[#This Row],[2015-T1-BC-DVD]]/Tableau17[[#This Row],[2015-T1-TOTAL]],"")</f>
        <v>0</v>
      </c>
      <c r="JW409" s="26">
        <f>IFERROR(Tableau17[[#This Row],[2015-T1-BC-DVG]]/Tableau17[[#This Row],[2015-T1-TOTAL]],"")</f>
        <v>0.24782608695652175</v>
      </c>
      <c r="JX409" s="26">
        <f>IFERROR(Tableau17[[#This Row],[2015-T1-BC-FG]]/Tableau17[[#This Row],[2015-T1-TOTAL]],"")</f>
        <v>0</v>
      </c>
      <c r="JY409" s="26">
        <f>IFERROR(Tableau17[[#This Row],[2015-T1-BC-FN]]/Tableau17[[#This Row],[2015-T1-TOTAL]],"")</f>
        <v>0.24347826086956523</v>
      </c>
      <c r="JZ409" s="26">
        <f>IFERROR(Tableau17[[#This Row],[2015-T1-BC-MDM]]/Tableau17[[#This Row],[2015-T1-TOTAL]],"")</f>
        <v>0</v>
      </c>
      <c r="KA409" s="26">
        <f>IFERROR(Tableau17[[#This Row],[2015-T1-BC-RDG]]/Tableau17[[#This Row],[2015-T1-TOTAL]],"")</f>
        <v>0</v>
      </c>
      <c r="KB409" s="26">
        <f>IFERROR(Tableau17[[#This Row],[2015-T1-BC-SOC]]/Tableau17[[#This Row],[2015-T1-TOTAL]],"")</f>
        <v>0.30869565217391304</v>
      </c>
      <c r="KC409" s="26">
        <f>IFERROR(Tableau17[[#This Row],[2015-T1-BC-UD]]/Tableau17[[#This Row],[2015-T1-TOTAL]],"")</f>
        <v>0.12173913043478261</v>
      </c>
      <c r="KD409" s="26">
        <f>IFERROR(Tableau17[[#This Row],[2015-T1-BC-UG]]/Tableau17[[#This Row],[2015-T1-TOTAL]],"")</f>
        <v>0</v>
      </c>
      <c r="KE409" s="26">
        <f>IFERROR(Tableau17[[#This Row],[2015-T1-BC-VEC]]/Tableau17[[#This Row],[2015-T1-TOTAL]],"")</f>
        <v>0</v>
      </c>
      <c r="KF409" s="26">
        <f>IFERROR(Tableau17[[#This Row],[2015-T2-BC-DVG]]/Tableau17[[#This Row],[2015-T2-TOTAL]],"")</f>
        <v>0</v>
      </c>
      <c r="KG409" s="26">
        <f>IFERROR(Tableau17[[#This Row],[2015-T2-BC-FN]]/Tableau17[[#This Row],[2015-T2-TOTAL]],"")</f>
        <v>0.31417624521072796</v>
      </c>
      <c r="KH409" s="26">
        <f>IFERROR(Tableau17[[#This Row],[2015-T2-BC-SOC]]/Tableau17[[#This Row],[2015-T2-TOTAL]],"")</f>
        <v>0.68582375478927204</v>
      </c>
      <c r="KI409" s="26">
        <f>IFERROR(Tableau17[[#This Row],[2015-T2-BC-UD]]/Tableau17[[#This Row],[2015-T2-TOTAL]],"")</f>
        <v>0</v>
      </c>
      <c r="KJ409" s="26">
        <f>IFERROR(Tableau17[[#This Row],[2015-T2-BC-UG]]/Tableau17[[#This Row],[2015-T2-TOTAL]],"")</f>
        <v>0</v>
      </c>
      <c r="KK409" s="26">
        <f>IFERROR(Tableau17[[#This Row],[2017 (L)-T1-COM]]/Tableau17[[#This Row],[2017 (L)-T1-TOTAL]],"")</f>
        <v>5.909090909090909E-2</v>
      </c>
      <c r="KL409" s="26">
        <f>IFERROR(Tableau17[[#This Row],[2017 (L)-T1-DIV]]/Tableau17[[#This Row],[2017 (L)-T1-TOTAL]],"")</f>
        <v>2.7272727272727271E-2</v>
      </c>
      <c r="KM409" s="26">
        <f>IFERROR(Tableau17[[#This Row],[2017 (L)-T1-DLF]]/Tableau17[[#This Row],[2017 (L)-T1-TOTAL]],"")</f>
        <v>4.5454545454545452E-3</v>
      </c>
      <c r="KN409" s="26">
        <f>IFERROR(Tableau17[[#This Row],[2017 (L)-T1-DVD]]/Tableau17[[#This Row],[2017 (L)-T1-TOTAL]],"")</f>
        <v>0</v>
      </c>
      <c r="KO409" s="26">
        <f>IFERROR(Tableau17[[#This Row],[2017 (L)-T1-DVG]]/Tableau17[[#This Row],[2017 (L)-T1-TOTAL]],"")</f>
        <v>3.1818181818181815E-2</v>
      </c>
      <c r="KP409" s="26">
        <f>IFERROR(Tableau17[[#This Row],[2017 (L)-T1-ECO]]/Tableau17[[#This Row],[2017 (L)-T1-TOTAL]],"")</f>
        <v>6.8181818181818177E-2</v>
      </c>
      <c r="KQ409" s="26">
        <f>IFERROR(Tableau17[[#This Row],[2017 (L)-T1-EXD]]/Tableau17[[#This Row],[2017 (L)-T1-TOTAL]],"")</f>
        <v>0</v>
      </c>
      <c r="KR409" s="26">
        <f>IFERROR(Tableau17[[#This Row],[2017 (L)-T1-EXG]]/Tableau17[[#This Row],[2017 (L)-T1-TOTAL]],"")</f>
        <v>1.3636363636363636E-2</v>
      </c>
      <c r="KS409" s="26">
        <f>IFERROR(Tableau17[[#This Row],[2017 (L)-T1-FI]]/Tableau17[[#This Row],[2017 (L)-T1-TOTAL]],"")</f>
        <v>0.13181818181818181</v>
      </c>
      <c r="KT409" s="26">
        <f>IFERROR(Tableau17[[#This Row],[2017 (L)-T1-FN]]/Tableau17[[#This Row],[2017 (L)-T1-TOTAL]],"")</f>
        <v>0.19545454545454546</v>
      </c>
      <c r="KU409" s="26">
        <f>IFERROR(Tableau17[[#This Row],[2017 (L)-T1-LR]]/Tableau17[[#This Row],[2017 (L)-T1-TOTAL]],"")</f>
        <v>0</v>
      </c>
      <c r="KV409" s="26">
        <f>IFERROR(Tableau17[[#This Row],[2017 (L)-T1-MDM]]/Tableau17[[#This Row],[2017 (L)-T1-TOTAL]],"")</f>
        <v>0</v>
      </c>
      <c r="KW409" s="26">
        <f>IFERROR(Tableau17[[#This Row],[2017 (L)-T1-RDG]]/Tableau17[[#This Row],[2017 (L)-T1-TOTAL]],"")</f>
        <v>0</v>
      </c>
      <c r="KX409" s="26">
        <f>IFERROR(Tableau17[[#This Row],[2017 (L)-T1-REG]]/Tableau17[[#This Row],[2017 (L)-T1-TOTAL]],"")</f>
        <v>0</v>
      </c>
      <c r="KY409" s="26">
        <f>IFERROR(Tableau17[[#This Row],[2017 (L)-T1-REM]]/Tableau17[[#This Row],[2017 (L)-T1-TOTAL]],"")</f>
        <v>0.15909090909090909</v>
      </c>
      <c r="KZ409" s="26">
        <f>IFERROR(Tableau17[[#This Row],[2017 (L)-T1-SOC]]/Tableau17[[#This Row],[2017 (L)-T1-TOTAL]],"")</f>
        <v>0.24545454545454545</v>
      </c>
      <c r="LA409" s="26">
        <f>IFERROR(Tableau17[[#This Row],[2017 (L)-T1-UDI]]/Tableau17[[#This Row],[2017 (L)-T1-TOTAL]],"")</f>
        <v>6.363636363636363E-2</v>
      </c>
      <c r="LB409" s="26">
        <f>IFERROR(Tableau17[[#This Row],[2017 (L)-T2-FI]]/Tableau17[[#This Row],[2017 (L)-T2-TOTAL]],"")</f>
        <v>0</v>
      </c>
      <c r="LC409" s="26">
        <f>IFERROR(Tableau17[[#This Row],[2017 (L)-T2-FN]]/Tableau17[[#This Row],[2017 (L)-T2-TOTAL]],"")</f>
        <v>0.3413173652694611</v>
      </c>
      <c r="LD409" s="26">
        <f>IFERROR(Tableau17[[#This Row],[2017 (L)-T2-LR]]/Tableau17[[#This Row],[2017 (L)-T2-TOTAL]],"")</f>
        <v>0</v>
      </c>
      <c r="LE409" s="26">
        <f>IFERROR(Tableau17[[#This Row],[2017 (L)-T2-MDM]]/Tableau17[[#This Row],[2017 (L)-T2-TOTAL]],"")</f>
        <v>0</v>
      </c>
      <c r="LF409" s="26">
        <f>IFERROR(Tableau17[[#This Row],[2017 (L)-T2-REM]]/Tableau17[[#This Row],[2017 (L)-T2-TOTAL]],"")</f>
        <v>0.6586826347305389</v>
      </c>
      <c r="LG409" s="26">
        <f>IFERROR(Tableau17[[#This Row],[2017-T1-ARTHAUD Nathalie]]/Tableau17[[#This Row],[2017-T1-TOTAL]],"")</f>
        <v>1.3157894736842105E-2</v>
      </c>
      <c r="LH409" s="26">
        <f>IFERROR(Tableau17[[#This Row],[2017-T1-ASSELINEAU Fran]]/Tableau17[[#This Row],[2017-T1-TOTAL]],"")</f>
        <v>1.7543859649122806E-2</v>
      </c>
      <c r="LI409" s="26">
        <f>IFERROR(Tableau17[[#This Row],[2017-T1-CHEMINADE Jacques]]/Tableau17[[#This Row],[2017-T1-TOTAL]],"")</f>
        <v>2.1929824561403508E-3</v>
      </c>
      <c r="LJ409" s="26">
        <f>IFERROR(Tableau17[[#This Row],[2017-T1-DUPONT-AIGNAN Nicolas]]/Tableau17[[#This Row],[2017-T1-TOTAL]],"")</f>
        <v>8.771929824561403E-3</v>
      </c>
      <c r="LK409" s="26">
        <f>IFERROR(Tableau17[[#This Row],[2017-T1-FILLON Fran]]/Tableau17[[#This Row],[2017-T1-TOTAL]],"")</f>
        <v>5.921052631578947E-2</v>
      </c>
      <c r="LL409" s="26">
        <f>IFERROR(Tableau17[[#This Row],[2017-T1-HAMON Beno]]/Tableau17[[#This Row],[2017-T1-TOTAL]],"")</f>
        <v>8.771929824561403E-2</v>
      </c>
      <c r="LM409" s="26">
        <f>IFERROR(Tableau17[[#This Row],[2017-T1-LASSALLE Jean]]/Tableau17[[#This Row],[2017-T1-TOTAL]],"")</f>
        <v>8.771929824561403E-3</v>
      </c>
      <c r="LN409" s="26">
        <f>IFERROR(Tableau17[[#This Row],[2017-T1-LE PEN Marine]]/Tableau17[[#This Row],[2017-T1-TOTAL]],"")</f>
        <v>0.18859649122807018</v>
      </c>
      <c r="LO409" s="26">
        <f>IFERROR(Tableau17[[#This Row],[2017-T1-M Jean-Luc]]/Tableau17[[#This Row],[2017-T1-TOTAL]],"")</f>
        <v>0.44736842105263158</v>
      </c>
      <c r="LP409" s="26">
        <f>IFERROR(Tableau17[[#This Row],[2017-T1-MACRON Emmanuel]]/Tableau17[[#This Row],[2017-T1-TOTAL]],"")</f>
        <v>0.16666666666666666</v>
      </c>
      <c r="LQ409" s="26">
        <f>IFERROR(Tableau17[[#This Row],[2017-T1-POUTOU Philippe]]/Tableau17[[#This Row],[2017-T1-TOTAL]],"")</f>
        <v>0</v>
      </c>
      <c r="LR409" s="26">
        <f>IFERROR(Tableau17[[#This Row],[2017-T2-LE PEN Marine]]/Tableau17[[#This Row],[2017-T2-TOTAL]],"")</f>
        <v>0.24669603524229075</v>
      </c>
      <c r="LS409" s="26">
        <f>IFERROR(Tableau17[[#This Row],[2017-T2-MACRON Emmanuel]]/Tableau17[[#This Row],[2017-T2-TOTAL]],"")</f>
        <v>0.75330396475770922</v>
      </c>
      <c r="LT409" s="26">
        <f>IFERROR(Tableau17[[#This Row],[2019-T1-ALEXANDRE Audric]]/Tableau17[[#This Row],[2019-T1-TOTAL]],"")</f>
        <v>0</v>
      </c>
      <c r="LU409" s="26">
        <f>IFERROR(Tableau17[[#This Row],[2019-T1-ARTHAUD Nathalie]]/Tableau17[[#This Row],[2019-T1-TOTAL]],"")</f>
        <v>1.2345679012345678E-2</v>
      </c>
      <c r="LV409" s="26">
        <f>IFERROR(Tableau17[[#This Row],[2019-T1-ASSELINEAU François]]/Tableau17[[#This Row],[2019-T1-TOTAL]],"")</f>
        <v>1.2345679012345678E-2</v>
      </c>
      <c r="LW409" s="26">
        <f>IFERROR(Tableau17[[#This Row],[2019-T1-AUBRY Manon]]/Tableau17[[#This Row],[2019-T1-TOTAL]],"")</f>
        <v>0.25925925925925924</v>
      </c>
      <c r="LX409" s="26">
        <f>IFERROR(Tableau17[[#This Row],[2019-T1-AZERGUI Nagib]]/Tableau17[[#This Row],[2019-T1-TOTAL]],"")</f>
        <v>1.2345679012345678E-2</v>
      </c>
      <c r="LY409" s="26">
        <f>IFERROR(Tableau17[[#This Row],[2019-T1-BARDELLA Jordan]]/Tableau17[[#This Row],[2019-T1-TOTAL]],"")</f>
        <v>0.32098765432098764</v>
      </c>
      <c r="LZ409" s="26">
        <f>IFERROR(Tableau17[[#This Row],[2019-T1-BELLAMY François-Xavier]]/Tableau17[[#This Row],[2019-T1-TOTAL]],"")</f>
        <v>6.1728395061728392E-3</v>
      </c>
      <c r="MA409" s="26">
        <f>IFERROR(Tableau17[[#This Row],[2019-T1-BIDOU Olivier]]/Tableau17[[#This Row],[2019-T1-TOTAL]],"")</f>
        <v>6.1728395061728392E-3</v>
      </c>
      <c r="MB409" s="26">
        <f>IFERROR(Tableau17[[#This Row],[2019-T1-BOURG Dominique]]/Tableau17[[#This Row],[2019-T1-TOTAL]],"")</f>
        <v>0</v>
      </c>
      <c r="MC409" s="26">
        <f>IFERROR(Tableau17[[#This Row],[2019-T1-BROSSAT Ian]]/Tableau17[[#This Row],[2019-T1-TOTAL]],"")</f>
        <v>5.5555555555555552E-2</v>
      </c>
      <c r="MD409" s="26">
        <f>IFERROR(Tableau17[[#This Row],[2019-T1-CAILLAUD Sophie]]/Tableau17[[#This Row],[2019-T1-TOTAL]],"")</f>
        <v>0</v>
      </c>
      <c r="ME409" s="26">
        <f>IFERROR(Tableau17[[#This Row],[2019-T1-CAMUS Renaud]]/Tableau17[[#This Row],[2019-T1-TOTAL]],"")</f>
        <v>0</v>
      </c>
      <c r="MF409" s="26">
        <f>IFERROR(Tableau17[[#This Row],[2019-T1-CHALENÇON Christophe]]/Tableau17[[#This Row],[2019-T1-TOTAL]],"")</f>
        <v>0</v>
      </c>
      <c r="MG409" s="26">
        <f>IFERROR(Tableau17[[#This Row],[2019-T1-CORBET Cathy Denise Ginette]]/Tableau17[[#This Row],[2019-T1-TOTAL]],"")</f>
        <v>0</v>
      </c>
      <c r="MH409" s="26">
        <f>IFERROR(Tableau17[[#This Row],[2019-T1-DE PREVOISIN Robert]]/Tableau17[[#This Row],[2019-T1-TOTAL]],"")</f>
        <v>0</v>
      </c>
      <c r="MI409" s="26">
        <f>IFERROR(Tableau17[[#This Row],[2019-T1-DELFEL Thérèse]]/Tableau17[[#This Row],[2019-T1-TOTAL]],"")</f>
        <v>0</v>
      </c>
      <c r="MJ409" s="26">
        <f>IFERROR(Tableau17[[#This Row],[2019-T1-DIEUMEGARD Pierre]]/Tableau17[[#This Row],[2019-T1-TOTAL]],"")</f>
        <v>6.1728395061728392E-3</v>
      </c>
      <c r="MK409" s="26">
        <f>IFERROR(Tableau17[[#This Row],[2019-T1-DUPONT-AIGNAN Nicolas]]/Tableau17[[#This Row],[2019-T1-TOTAL]],"")</f>
        <v>3.7037037037037035E-2</v>
      </c>
      <c r="ML409" s="26">
        <f>IFERROR(Tableau17[[#This Row],[2019-T1-GERNIGON Yves]]/Tableau17[[#This Row],[2019-T1-TOTAL]],"")</f>
        <v>1.2345679012345678E-2</v>
      </c>
      <c r="MM409" s="26">
        <f>IFERROR(Tableau17[[#This Row],[2019-T1-GLUCKSMANN Raphaël]]/Tableau17[[#This Row],[2019-T1-TOTAL]],"")</f>
        <v>4.3209876543209874E-2</v>
      </c>
      <c r="MN409" s="26">
        <f>IFERROR(Tableau17[[#This Row],[2019-T1-HAMON Benoît]]/Tableau17[[#This Row],[2019-T1-TOTAL]],"")</f>
        <v>8.0246913580246909E-2</v>
      </c>
      <c r="MO409" s="26">
        <f>IFERROR(Tableau17[[#This Row],[2019-T1-HELGEN Gilles]]/Tableau17[[#This Row],[2019-T1-TOTAL]],"")</f>
        <v>0</v>
      </c>
      <c r="MP409" s="26">
        <f>IFERROR(Tableau17[[#This Row],[2019-T1-JADOT Yannick]]/Tableau17[[#This Row],[2019-T1-TOTAL]],"")</f>
        <v>3.0864197530864196E-2</v>
      </c>
      <c r="MQ409" s="26">
        <f>IFERROR(Tableau17[[#This Row],[2019-T1-LAGARDE Jean-Christophe]]/Tableau17[[#This Row],[2019-T1-TOTAL]],"")</f>
        <v>1.2345679012345678E-2</v>
      </c>
      <c r="MR409" s="26">
        <f>IFERROR(Tableau17[[#This Row],[2019-T1-LALANNE Francis]]/Tableau17[[#This Row],[2019-T1-TOTAL]],"")</f>
        <v>0</v>
      </c>
      <c r="MS409" s="26">
        <f>IFERROR(Tableau17[[#This Row],[2019-T1-LOISEAU Nathalie]]/Tableau17[[#This Row],[2019-T1-TOTAL]],"")</f>
        <v>9.2592592592592587E-2</v>
      </c>
      <c r="MT409" s="26">
        <f>IFERROR(Tableau17[[#This Row],[2019-T1-MARIE Florie]]/Tableau17[[#This Row],[2019-T1-TOTAL]],"")</f>
        <v>0</v>
      </c>
      <c r="MU409" s="26">
        <f>IFERROR(Tableau17[[#This Row],[2008-T1-MACROEXTRDROITE]]/Tableau17[[#This Row],[2008-T1-MACROTOTALE]],"")</f>
        <v>7.8212290502793297E-2</v>
      </c>
      <c r="MV409" s="26">
        <f>IFERROR(Tableau17[[#This Row],[2008-T1-MACRODROITE]]/Tableau17[[#This Row],[2008-T1-MACROTOTALE]],"")</f>
        <v>0.24022346368715083</v>
      </c>
      <c r="MW409" s="26">
        <f>IFERROR(Tableau17[[#This Row],[2008-T1-MACROCENTRE]]/Tableau17[[#This Row],[2008-T1-MACROTOTALE]],"")</f>
        <v>0</v>
      </c>
      <c r="MX409" s="26">
        <f>IFERROR(Tableau17[[#This Row],[2008-T1-MACROGAUCHE]]/Tableau17[[#This Row],[2008-T1-MACROTOTALE]],"")</f>
        <v>0.68156424581005581</v>
      </c>
      <c r="MY409" s="26">
        <f>IFERROR(Tableau17[[#This Row],[2008-T1-MACROAUTRE]]/Tableau17[[#This Row],[2008-T1-MACROTOTALE]],"")</f>
        <v>0</v>
      </c>
      <c r="MZ409" s="26" t="str">
        <f>IFERROR(Tableau17[[#This Row],[2008-T2-MACROEXTRDROITE]]/Tableau17[[#This Row],[2008-T2-MACROTOTALE]],"")</f>
        <v/>
      </c>
      <c r="NA409" s="26" t="str">
        <f>IFERROR(Tableau17[[#This Row],[2008-T2-MACRODROITE]]/Tableau17[[#This Row],[2008-T2-MACROTOTALE]],"")</f>
        <v/>
      </c>
      <c r="NB409" s="26" t="str">
        <f>IFERROR(Tableau17[[#This Row],[2008-T2-MACROCENTRE]]/Tableau17[[#This Row],[2008-T2-MACROTOTALE]],"")</f>
        <v/>
      </c>
      <c r="NC409" s="26" t="str">
        <f>IFERROR(Tableau17[[#This Row],[2008-T2-MACROGAUCHE]]/Tableau17[[#This Row],[2008-T2-MACROTOTALE]],"")</f>
        <v/>
      </c>
      <c r="ND409" s="26" t="str">
        <f>IFERROR(Tableau17[[#This Row],[2008-T2-MACROAUTRE]]/Tableau17[[#This Row],[2008-T2-MACROTOTALE]],"")</f>
        <v/>
      </c>
      <c r="NE409" s="26">
        <f>IFERROR(Tableau17[[#This Row],[2014-T1-MACROEXTRDROITE]]/Tableau17[[#This Row],[2014-T1-MACROTOTALE]],"")</f>
        <v>0.17</v>
      </c>
      <c r="NF409" s="26">
        <f>IFERROR(Tableau17[[#This Row],[2014-T1-MACRODROITE]]/Tableau17[[#This Row],[2014-T1-MACROTOTALE]],"")</f>
        <v>0.19</v>
      </c>
      <c r="NG409" s="26">
        <f>IFERROR(Tableau17[[#This Row],[2014-T1-MACROCENTRE]]/Tableau17[[#This Row],[2014-T1-MACROTOTALE]],"")</f>
        <v>0</v>
      </c>
      <c r="NH409" s="26">
        <f>IFERROR(Tableau17[[#This Row],[2014-T1-MACROGAUCHE]]/Tableau17[[#This Row],[2014-T1-MACROTOTALE]],"")</f>
        <v>0.64</v>
      </c>
      <c r="NI409" s="26">
        <f>IFERROR(Tableau17[[#This Row],[2014-T1-MACROAUTRE]]/Tableau17[[#This Row],[2014-T1-MACROTOTALE]],"")</f>
        <v>0</v>
      </c>
      <c r="NJ409" s="26">
        <f>IFERROR(Tableau17[[#This Row],[2014-T2-MACROEXTRDROITE]]/Tableau17[[#This Row],[2014-T2-MACROTOTALE]],"")</f>
        <v>0.19705882352941176</v>
      </c>
      <c r="NK409" s="26">
        <f>IFERROR(Tableau17[[#This Row],[2014-T2-MACRODROITE]]/Tableau17[[#This Row],[2014-T2-MACROTOTALE]],"")</f>
        <v>0.22941176470588234</v>
      </c>
      <c r="NL409" s="26">
        <f>IFERROR(Tableau17[[#This Row],[2014-T2-MACROCENTRE]]/Tableau17[[#This Row],[2014-T2-MACROTOTALE]],"")</f>
        <v>0</v>
      </c>
      <c r="NM409" s="26">
        <f>IFERROR(Tableau17[[#This Row],[2014-T2-MACROGAUCHE]]/Tableau17[[#This Row],[2014-T2-MACROTOTALE]],"")</f>
        <v>0.57352941176470584</v>
      </c>
      <c r="NN409" s="26">
        <f>IFERROR(Tableau17[[#This Row],[2014-T2-MACROAUTRE]]/Tableau17[[#This Row],[2014-T2-MACROTOTALE]],"")</f>
        <v>0</v>
      </c>
      <c r="NO409" s="26">
        <f>IFERROR( Tableau17[[#This Row],[2015-T1-MACROEXTRDROITE]]/Tableau17[[#This Row],[2015-T1-MACROTOTALE]],"")</f>
        <v>0.32173913043478258</v>
      </c>
      <c r="NP409" s="26">
        <f>IFERROR(Tableau17[[#This Row],[2015-T1-MACRODROITE]]/Tableau17[[#This Row],[2015-T1-MACROTOTALE]],"")</f>
        <v>0.12173913043478261</v>
      </c>
      <c r="NQ409" s="26">
        <f>IFERROR(Tableau17[[#This Row],[2015-T1-MACROCENTRE]]/Tableau17[[#This Row],[2015-T1-MACROTOTALE]],"")</f>
        <v>0</v>
      </c>
      <c r="NR409" s="26">
        <f>IFERROR(Tableau17[[#This Row],[2015-T1-MACROGAUCHE]]/Tableau17[[#This Row],[2015-T1-MACROTOTALE]],"")</f>
        <v>0.55652173913043479</v>
      </c>
      <c r="NS409" s="26">
        <f>IFERROR(Tableau17[[#This Row],[2015-T1-MACROAUTRE]]/Tableau17[[#This Row],[2015-T1-MACROTOTALE]],"")</f>
        <v>0</v>
      </c>
      <c r="NT409" s="26">
        <f>IFERROR(Tableau17[[#This Row],[2015-T2-MACROEXTRDROITE]]/Tableau17[[#This Row],[2015-T2-MACROTOTALE]],"")</f>
        <v>0.31417624521072796</v>
      </c>
      <c r="NU409" s="26">
        <f>IFERROR(Tableau17[[#This Row],[2015-T2-MACRODROITE]]/Tableau17[[#This Row],[2015-T2-MACROTOTALE]],"")</f>
        <v>0</v>
      </c>
      <c r="NV409" s="26">
        <f>IFERROR(Tableau17[[#This Row],[2015-T2-MACROCENTRE]]/Tableau17[[#This Row],[2015-T2-MACROTOTALE]],"")</f>
        <v>0</v>
      </c>
      <c r="NW409" s="26">
        <f>IFERROR(Tableau17[[#This Row],[2015-T2-MACROGAUCHE]]/Tableau17[[#This Row],[2015-T2-MACROTOTALE]],"")</f>
        <v>0.68582375478927204</v>
      </c>
      <c r="NX409" s="26">
        <f>IFERROR(Tableau17[[#This Row],[2015-T2-MACROAUTRE]]/Tableau17[[#This Row],[2015-T2-MACROTOTALE]],"")</f>
        <v>0</v>
      </c>
      <c r="NY409" s="26">
        <f>IFERROR(Tableau17[[#This Row],[2017-T1-MACROEXTRDROITE]]/Tableau17[[#This Row],[2017-T1-MACROTOTALE]],"")</f>
        <v>0.21710526315789475</v>
      </c>
      <c r="NZ409" s="26">
        <f>IFERROR(Tableau17[[#This Row],[2017-T1-MACRODROITE]]/Tableau17[[#This Row],[2017-T1-MACROTOTALE]],"")</f>
        <v>5.921052631578947E-2</v>
      </c>
      <c r="OA409" s="26">
        <f>IFERROR(Tableau17[[#This Row],[2017-T1-MACROCENTRE]]/Tableau17[[#This Row],[2017-T1-MACROTOTALE]],"")</f>
        <v>0.16666666666666666</v>
      </c>
      <c r="OB409" s="26">
        <f>IFERROR(Tableau17[[#This Row],[2017-T1-MACROGAUCHE]]/Tableau17[[#This Row],[2017-T1-MACROTOTALE]],"")</f>
        <v>0.54824561403508776</v>
      </c>
      <c r="OC409" s="26">
        <f>IFERROR(Tableau17[[#This Row],[2017-T1-MACROAUTRE]]/Tableau17[[#This Row],[2017-T1-MACROTOTALE]],"")</f>
        <v>8.771929824561403E-3</v>
      </c>
      <c r="OD409" s="26">
        <f>IFERROR(Tableau17[[#This Row],[2017-T2-MACROEXTRDROITE]]/Tableau17[[#This Row],[2017-T2-MACROTOTALE]],"")</f>
        <v>0.24669603524229075</v>
      </c>
      <c r="OE409" s="26">
        <f>IFERROR(Tableau17[[#This Row],[2017-T2-MACRODROITE]]/Tableau17[[#This Row],[2017-T2-MACROTOTALE]],"")</f>
        <v>0</v>
      </c>
      <c r="OF409" s="26">
        <f>IFERROR(Tableau17[[#This Row],[2017-T2-MACROCENTRE]]/Tableau17[[#This Row],[2017-T2-MACROTOTALE]],"")</f>
        <v>0.75330396475770922</v>
      </c>
      <c r="OG409" s="26">
        <f>IFERROR(Tableau17[[#This Row],[2017-T2-MACROGAUCHE]]/Tableau17[[#This Row],[2017-T2-MACROTOTALE]],"")</f>
        <v>0</v>
      </c>
      <c r="OH409" s="26">
        <f>IFERROR(Tableau17[[#This Row],[2017-T2-MACROAUTRE]]/Tableau17[[#This Row],[2017-T2-MACROTOTALE]],"")</f>
        <v>0</v>
      </c>
      <c r="OI409" s="26">
        <f>IFERROR(Tableau17[[#This Row],[2019-T1-MACROEXTRDROITE]]/Tableau17[[#This Row],[2019-T1-MACROTOTALE]],"")</f>
        <v>0.36363636363636365</v>
      </c>
      <c r="OJ409" s="26">
        <f>IFERROR(Tableau17[[#This Row],[2019-T1-MACRODROITE]]/Tableau17[[#This Row],[2019-T1-MACROTOTALE]],"")</f>
        <v>1.8181818181818181E-2</v>
      </c>
      <c r="OK409" s="26">
        <f>IFERROR(Tableau17[[#This Row],[2019-T1-MACROCENTRE]]/Tableau17[[#This Row],[2019-T1-MACROTOTALE]],"")</f>
        <v>9.0909090909090912E-2</v>
      </c>
      <c r="OL409" s="26">
        <f>IFERROR(Tableau17[[#This Row],[2019-T1-MACROGAUCHE]]/Tableau17[[#This Row],[2019-T1-MACROTOTALE]],"")</f>
        <v>0.47272727272727272</v>
      </c>
      <c r="OM409" s="26">
        <f>IFERROR(Tableau17[[#This Row],[2019-T1-MACROAUTRE]]/Tableau17[[#This Row],[2019-T1-MACROTOTALE]],"")</f>
        <v>5.4545454545454543E-2</v>
      </c>
      <c r="ON409" s="26">
        <f>IFERROR(Tableau17[[#This Row],[2020-T1-MACROEXTRDROITE]]/Tableau17[[#This Row],[2020-T1-MACROTOTALE]],"")</f>
        <v>0.17647058823529413</v>
      </c>
      <c r="OO409" s="26">
        <f>IFERROR(Tableau17[[#This Row],[2020-T1-MACRODROITE]]/Tableau17[[#This Row],[2020-T1-MACROTOTALE]],"")</f>
        <v>0.16042780748663102</v>
      </c>
      <c r="OP409" s="26">
        <f>IFERROR(Tableau17[[#This Row],[2020-T1-MACROCENTRE]]/Tableau17[[#This Row],[2020-T1-MACROTOTALE]],"")</f>
        <v>8.5561497326203204E-2</v>
      </c>
      <c r="OQ409" s="26">
        <f>IFERROR(Tableau17[[#This Row],[2020-T1-MACROGAUCHE]]/Tableau17[[#This Row],[2020-T1-MACROTOTALE]],"")</f>
        <v>0.57754010695187163</v>
      </c>
      <c r="OR409" s="26">
        <f>IFERROR(Tableau17[[#This Row],[2020-T1-MACROAUTRE]]/Tableau17[[#This Row],[2020-T1-MACROTOTALE]],"")</f>
        <v>0</v>
      </c>
      <c r="OS409" s="26">
        <f>IFERROR(Tableau17[[#This Row],[2017 (L)-T1-MACROEXTRDROITE]]/Tableau17[[#This Row],[2017 (L)-T1-MACROTOTALE]],"")</f>
        <v>0.2</v>
      </c>
      <c r="OT409" s="26">
        <f>IFERROR(Tableau17[[#This Row],[2017 (L)-T1-MACRODROITE]]/Tableau17[[#This Row],[2017 (L)-T1-MACROTOTALE]],"")</f>
        <v>6.363636363636363E-2</v>
      </c>
      <c r="OU409" s="26">
        <f>IFERROR(Tableau17[[#This Row],[2017 (L)-T1-MACROCENTRE]]/Tableau17[[#This Row],[2017 (L)-T1-MACROTOTALE]],"")</f>
        <v>0.15909090909090909</v>
      </c>
      <c r="OV409" s="26">
        <f>IFERROR(Tableau17[[#This Row],[2017 (L)-T1-MACROGAUCHE]]/Tableau17[[#This Row],[2017 (L)-T1-MACROTOTALE]],"")</f>
        <v>0.55000000000000004</v>
      </c>
      <c r="OW409" s="26">
        <f>IFERROR(Tableau17[[#This Row],[2017 (L)-T1-MACROAUTRE]]/Tableau17[[#This Row],[2017 (L)-T1-MACROTOTALE]],"")</f>
        <v>2.7272727272727271E-2</v>
      </c>
      <c r="OX409" s="26">
        <f>IFERROR(Tableau17[[#This Row],[2017 (L)-T2-MACROEXTRDROITE]]/Tableau17[[#This Row],[2017 (L)-T2-MACROTOTALE]],"")</f>
        <v>0.3413173652694611</v>
      </c>
      <c r="OY409" s="26">
        <f>IFERROR(Tableau17[[#This Row],[2017 (L)-T2-MACRODROITE]]/Tableau17[[#This Row],[2017 (L)-T2-MACROTOTALE]],"")</f>
        <v>0</v>
      </c>
      <c r="OZ409" s="26">
        <f>IFERROR(Tableau17[[#This Row],[2017 (L)-T2-MACROCENTRE]]/Tableau17[[#This Row],[2017 (L)-T2-MACROTOTALE]],"")</f>
        <v>0.6586826347305389</v>
      </c>
      <c r="PA409" s="26">
        <f>IFERROR(Tableau17[[#This Row],[2017 (L)-T2-MACROGAUCHE]]/Tableau17[[#This Row],[2017 (L)-T2-MACROTOTALE]],"")</f>
        <v>0</v>
      </c>
      <c r="PB409" s="26">
        <f>IFERROR(Tableau17[[#This Row],[2017 (L)-T2-MACROAUTRE]]/Tableau17[[#This Row],[2017 (L)-T2-MACROTOTALE]],"")</f>
        <v>0</v>
      </c>
      <c r="PC409" s="26">
        <f>IFERROR(Tableau17[[#This Row],[2008_T1_PROCUS]]/Tableau17[[#This Row],[2008_T1_INSCRITS]],0)</f>
        <v>1.2254901960784314E-3</v>
      </c>
      <c r="PD409" s="26">
        <f>IFERROR(Tableau17[[#This Row],[2008_T2_PROCUS]]/Tableau17[[#This Row],[2008_T2_INSCRITS]],0)</f>
        <v>0</v>
      </c>
      <c r="PE409" s="26">
        <f>Tableau17[[#This Row],[2014_T1_PROCUS]]/Tableau17[[#This Row],[2014_T1_INSCRITS]]</f>
        <v>3.5885167464114833E-3</v>
      </c>
      <c r="PF409" s="26">
        <f>IFERROR(Tableau17[[#This Row],[2014_T2_PROCUS]]/Tableau17[[#This Row],[2014_T2_INSCRITS]],0)</f>
        <v>5.9808612440191387E-3</v>
      </c>
    </row>
    <row r="410" spans="1:422" hidden="1" x14ac:dyDescent="0.2">
      <c r="A410" s="1">
        <v>5</v>
      </c>
      <c r="B410" s="1" t="s">
        <v>316</v>
      </c>
      <c r="C410" s="1" t="s">
        <v>418</v>
      </c>
      <c r="D410" s="1" t="s">
        <v>418</v>
      </c>
      <c r="E410" s="1">
        <v>1065</v>
      </c>
      <c r="F410" s="1">
        <v>5.4140090000000001</v>
      </c>
      <c r="G410" s="1">
        <v>43.273755999999999</v>
      </c>
      <c r="H410" s="3">
        <v>1233</v>
      </c>
      <c r="I410" s="3">
        <v>193</v>
      </c>
      <c r="L410" s="1">
        <v>18</v>
      </c>
      <c r="M410" s="1">
        <v>38</v>
      </c>
      <c r="P410" s="1">
        <v>94</v>
      </c>
      <c r="Q410" s="1">
        <v>22</v>
      </c>
      <c r="R410" s="1">
        <v>22</v>
      </c>
      <c r="S410" s="1">
        <v>28</v>
      </c>
      <c r="T410" s="1">
        <v>20</v>
      </c>
      <c r="U410" s="1">
        <v>242</v>
      </c>
      <c r="V410" s="1">
        <v>866</v>
      </c>
      <c r="W410" s="1">
        <v>311</v>
      </c>
      <c r="X410" s="1">
        <v>3</v>
      </c>
      <c r="Y410" s="2">
        <v>0.35912240000000001</v>
      </c>
      <c r="Z410" s="1">
        <v>866</v>
      </c>
      <c r="AA410" s="1">
        <v>401</v>
      </c>
      <c r="AB410" s="1">
        <v>4</v>
      </c>
      <c r="AC410" s="2">
        <v>0.46304849999999997</v>
      </c>
      <c r="AD410" s="1">
        <v>1233</v>
      </c>
      <c r="AE410" s="1">
        <v>249</v>
      </c>
      <c r="AF410" s="2">
        <v>0.20194646999999999</v>
      </c>
      <c r="AG410" s="1">
        <f t="shared" si="6"/>
        <v>193</v>
      </c>
      <c r="AH410" s="1">
        <v>856</v>
      </c>
      <c r="AI410" s="1">
        <v>407</v>
      </c>
      <c r="AJ410" s="1">
        <v>6</v>
      </c>
      <c r="AK410" s="2">
        <v>0.47546728999999999</v>
      </c>
      <c r="AL410" s="1">
        <v>856</v>
      </c>
      <c r="AM410" s="1">
        <v>490</v>
      </c>
      <c r="AN410" s="1">
        <v>3</v>
      </c>
      <c r="AO410" s="2">
        <v>0.57242990999999999</v>
      </c>
      <c r="AP410" s="1">
        <v>1219</v>
      </c>
      <c r="AQ410" s="1">
        <v>398</v>
      </c>
      <c r="AR410" s="2">
        <v>0.32649713000000002</v>
      </c>
      <c r="AS410" s="1">
        <v>1219</v>
      </c>
      <c r="AT410" s="1">
        <v>441</v>
      </c>
      <c r="AU410" s="2">
        <v>0.36177194000000001</v>
      </c>
      <c r="AV410" s="1">
        <v>1223</v>
      </c>
      <c r="AW410" s="1">
        <v>336</v>
      </c>
      <c r="AX410" s="2">
        <v>0.27473426000000001</v>
      </c>
      <c r="AY410" s="1">
        <v>1223</v>
      </c>
      <c r="AZ410" s="1">
        <v>292</v>
      </c>
      <c r="BA410" s="2">
        <v>0.23875715</v>
      </c>
      <c r="BB410" s="1">
        <v>1223</v>
      </c>
      <c r="BC410" s="1">
        <v>799</v>
      </c>
      <c r="BD410" s="2">
        <v>0.65331152999999997</v>
      </c>
      <c r="BE410" s="1">
        <v>1222</v>
      </c>
      <c r="BF410" s="1">
        <v>757</v>
      </c>
      <c r="BG410" s="2">
        <v>0.61947627000000005</v>
      </c>
      <c r="BH410" s="1">
        <v>1228</v>
      </c>
      <c r="BI410" s="1">
        <v>343</v>
      </c>
      <c r="BJ410" s="2">
        <v>0.27931595999999997</v>
      </c>
      <c r="BK410" s="1">
        <v>42</v>
      </c>
      <c r="BN410" s="1">
        <v>23</v>
      </c>
      <c r="BO410" s="1">
        <v>24</v>
      </c>
      <c r="BP410" s="1">
        <v>121</v>
      </c>
      <c r="BQ410" s="1">
        <v>185</v>
      </c>
      <c r="BR410" s="1">
        <v>395</v>
      </c>
      <c r="BT410" s="1">
        <v>308</v>
      </c>
      <c r="BU410" s="1">
        <v>170</v>
      </c>
      <c r="BW410" s="1">
        <v>478</v>
      </c>
      <c r="BX410" s="1">
        <v>2</v>
      </c>
      <c r="BZ410" s="1">
        <v>52</v>
      </c>
      <c r="CB410" s="1">
        <v>30</v>
      </c>
      <c r="CC410" s="1">
        <v>43</v>
      </c>
      <c r="CD410" s="1">
        <v>100</v>
      </c>
      <c r="CE410" s="1">
        <v>71</v>
      </c>
      <c r="CF410" s="1">
        <v>298</v>
      </c>
      <c r="CG410" s="1">
        <v>46</v>
      </c>
      <c r="CH410" s="1">
        <v>148</v>
      </c>
      <c r="CI410" s="1">
        <v>187</v>
      </c>
      <c r="CJ410" s="1">
        <v>381</v>
      </c>
      <c r="CM410" s="1">
        <v>13</v>
      </c>
      <c r="CN410" s="1">
        <v>17</v>
      </c>
      <c r="CO410" s="1">
        <v>116</v>
      </c>
      <c r="CP410" s="1">
        <v>123</v>
      </c>
      <c r="CQ410" s="1">
        <v>8</v>
      </c>
      <c r="CT410" s="1">
        <v>110</v>
      </c>
      <c r="CW410" s="1">
        <v>387</v>
      </c>
      <c r="CY410" s="1">
        <v>140</v>
      </c>
      <c r="DA410" s="1">
        <v>273</v>
      </c>
      <c r="DC410" s="1">
        <v>413</v>
      </c>
      <c r="DD410" s="1">
        <v>13</v>
      </c>
      <c r="DE410" s="1">
        <v>1</v>
      </c>
      <c r="DF410" s="1">
        <v>1</v>
      </c>
      <c r="DG410" s="1">
        <v>1</v>
      </c>
      <c r="DI410" s="1">
        <v>21</v>
      </c>
      <c r="DJ410" s="1">
        <v>1</v>
      </c>
      <c r="DK410" s="1">
        <v>2</v>
      </c>
      <c r="DL410" s="1">
        <v>75</v>
      </c>
      <c r="DM410" s="1">
        <v>69</v>
      </c>
      <c r="DN410" s="1">
        <v>61</v>
      </c>
      <c r="DO410" s="1">
        <v>86</v>
      </c>
      <c r="DP410" s="1">
        <v>0</v>
      </c>
      <c r="DU410" s="1">
        <v>331</v>
      </c>
      <c r="DX410" s="1">
        <v>142</v>
      </c>
      <c r="DY410" s="1">
        <v>124</v>
      </c>
      <c r="EA410" s="1">
        <v>266</v>
      </c>
      <c r="EB410" s="1">
        <v>4</v>
      </c>
      <c r="EC410" s="1">
        <v>10</v>
      </c>
      <c r="ED410" s="1">
        <v>1</v>
      </c>
      <c r="EE410" s="1">
        <v>12</v>
      </c>
      <c r="EF410" s="1">
        <v>74</v>
      </c>
      <c r="EG410" s="1">
        <v>51</v>
      </c>
      <c r="EH410" s="1">
        <v>4</v>
      </c>
      <c r="EI410" s="1">
        <v>180</v>
      </c>
      <c r="EJ410" s="1">
        <v>346</v>
      </c>
      <c r="EK410" s="1">
        <v>91</v>
      </c>
      <c r="EL410" s="1">
        <v>4</v>
      </c>
      <c r="EM410" s="1">
        <v>777</v>
      </c>
      <c r="EN410" s="1">
        <v>209</v>
      </c>
      <c r="EO410" s="1">
        <v>505</v>
      </c>
      <c r="EP410" s="1">
        <v>714</v>
      </c>
      <c r="EQ410" s="1">
        <v>0</v>
      </c>
      <c r="ER410" s="1">
        <v>4</v>
      </c>
      <c r="ES410" s="1">
        <v>10</v>
      </c>
      <c r="ET410" s="1">
        <v>56</v>
      </c>
      <c r="EU410" s="1">
        <v>7</v>
      </c>
      <c r="EV410" s="1">
        <v>68</v>
      </c>
      <c r="EW410" s="1">
        <v>18</v>
      </c>
      <c r="EX410" s="1">
        <v>0</v>
      </c>
      <c r="EY410" s="1">
        <v>21</v>
      </c>
      <c r="EZ410" s="1">
        <v>18</v>
      </c>
      <c r="FA410" s="1">
        <v>0</v>
      </c>
      <c r="FB410" s="1">
        <v>0</v>
      </c>
      <c r="FC410" s="1">
        <v>0</v>
      </c>
      <c r="FD410" s="1">
        <v>0</v>
      </c>
      <c r="FE410" s="1">
        <v>0</v>
      </c>
      <c r="FF410" s="1">
        <v>0</v>
      </c>
      <c r="FG410" s="1">
        <v>3</v>
      </c>
      <c r="FH410" s="1">
        <v>7</v>
      </c>
      <c r="FI410" s="1">
        <v>2</v>
      </c>
      <c r="FJ410" s="1">
        <v>9</v>
      </c>
      <c r="FK410" s="1">
        <v>15</v>
      </c>
      <c r="FL410" s="1">
        <v>0</v>
      </c>
      <c r="FM410" s="1">
        <v>26</v>
      </c>
      <c r="FN410" s="1">
        <v>7</v>
      </c>
      <c r="FO410" s="1">
        <v>0</v>
      </c>
      <c r="FP410" s="1">
        <v>41</v>
      </c>
      <c r="FQ410" s="1">
        <v>0</v>
      </c>
      <c r="FR410" s="1">
        <f>SUM(Tableau17[[#This Row],[2019-T1-ALEXANDRE Audric]:[2019-T1-MARIE Florie]])</f>
        <v>312</v>
      </c>
      <c r="FS410" s="1">
        <v>24</v>
      </c>
      <c r="FT410" s="1">
        <v>163</v>
      </c>
      <c r="FU410" s="1">
        <v>0</v>
      </c>
      <c r="FV410" s="1">
        <v>208</v>
      </c>
      <c r="FW410" s="1">
        <v>0</v>
      </c>
      <c r="FX410" s="1">
        <v>395</v>
      </c>
      <c r="FY410" s="1">
        <v>0</v>
      </c>
      <c r="FZ410" s="1">
        <v>170</v>
      </c>
      <c r="GA410" s="1">
        <v>0</v>
      </c>
      <c r="GB410" s="1">
        <v>308</v>
      </c>
      <c r="GC410" s="1">
        <v>0</v>
      </c>
      <c r="GD410" s="1">
        <v>478</v>
      </c>
      <c r="GE410" s="1">
        <v>43</v>
      </c>
      <c r="GF410" s="1">
        <v>100</v>
      </c>
      <c r="GG410" s="1">
        <v>2</v>
      </c>
      <c r="GH410" s="1">
        <v>153</v>
      </c>
      <c r="GI410" s="1">
        <v>0</v>
      </c>
      <c r="GJ410" s="1">
        <v>298</v>
      </c>
      <c r="GK410" s="1">
        <v>46</v>
      </c>
      <c r="GL410" s="1">
        <v>148</v>
      </c>
      <c r="GM410" s="1">
        <v>0</v>
      </c>
      <c r="GN410" s="1">
        <v>187</v>
      </c>
      <c r="GO410" s="1">
        <v>0</v>
      </c>
      <c r="GP410" s="1">
        <v>381</v>
      </c>
      <c r="GQ410" s="1">
        <v>123</v>
      </c>
      <c r="GR410" s="1">
        <v>123</v>
      </c>
      <c r="GS410" s="1">
        <v>8</v>
      </c>
      <c r="GT410" s="1">
        <v>133</v>
      </c>
      <c r="GU410" s="1">
        <v>0</v>
      </c>
      <c r="GV410" s="1">
        <v>387</v>
      </c>
      <c r="GW410" s="1">
        <v>140</v>
      </c>
      <c r="GX410" s="1">
        <v>273</v>
      </c>
      <c r="GY410" s="1">
        <v>0</v>
      </c>
      <c r="GZ410" s="1">
        <v>0</v>
      </c>
      <c r="HA410" s="1">
        <v>0</v>
      </c>
      <c r="HB410" s="1">
        <v>413</v>
      </c>
      <c r="HC410" s="1">
        <v>203</v>
      </c>
      <c r="HD410" s="1">
        <v>74</v>
      </c>
      <c r="HE410" s="1">
        <v>91</v>
      </c>
      <c r="HF410" s="1">
        <v>405</v>
      </c>
      <c r="HG410" s="1">
        <v>4</v>
      </c>
      <c r="HH410" s="1">
        <v>777</v>
      </c>
      <c r="HI410" s="1">
        <v>209</v>
      </c>
      <c r="HJ410" s="1">
        <v>0</v>
      </c>
      <c r="HK410" s="1">
        <v>505</v>
      </c>
      <c r="HL410" s="1">
        <v>0</v>
      </c>
      <c r="HM410" s="1">
        <v>0</v>
      </c>
      <c r="HN410" s="1">
        <v>714</v>
      </c>
      <c r="HO410" s="1">
        <v>97</v>
      </c>
      <c r="HP410" s="1">
        <v>25</v>
      </c>
      <c r="HQ410" s="1">
        <v>41</v>
      </c>
      <c r="HR410" s="1">
        <v>128</v>
      </c>
      <c r="HS410" s="1">
        <v>39</v>
      </c>
      <c r="HT410" s="1">
        <v>330</v>
      </c>
      <c r="HU410" s="1">
        <v>22</v>
      </c>
      <c r="HV410" s="1">
        <v>112</v>
      </c>
      <c r="HW410" s="1">
        <v>22</v>
      </c>
      <c r="HX410" s="1">
        <v>86</v>
      </c>
      <c r="HY410" s="1">
        <v>0</v>
      </c>
      <c r="HZ410" s="1">
        <v>242</v>
      </c>
      <c r="IA410" s="1">
        <v>71</v>
      </c>
      <c r="IB410" s="1">
        <v>62</v>
      </c>
      <c r="IC410" s="1">
        <v>86</v>
      </c>
      <c r="ID410" s="1">
        <v>111</v>
      </c>
      <c r="IE410" s="1">
        <v>1</v>
      </c>
      <c r="IF410" s="1">
        <v>331</v>
      </c>
      <c r="IG410" s="1">
        <v>0</v>
      </c>
      <c r="IH410" s="1">
        <v>142</v>
      </c>
      <c r="II410" s="1">
        <v>124</v>
      </c>
      <c r="IJ410" s="1">
        <v>0</v>
      </c>
      <c r="IK410" s="1">
        <v>0</v>
      </c>
      <c r="IL410" s="1">
        <v>266</v>
      </c>
      <c r="IM410" s="26">
        <f>IFERROR(Tableau17[[#This Row],[LDIV]]/Tableau17[[#This Row],[Total général]],"")</f>
        <v>0</v>
      </c>
      <c r="IN410" s="26">
        <f>IFERROR(Tableau17[[#This Row],[LDVC]]/Tableau17[[#This Row],[Total général]],"")</f>
        <v>0</v>
      </c>
      <c r="IO410" s="26">
        <f>IFERROR(Tableau17[[#This Row],[LDVD]]/Tableau17[[#This Row],[Total général]],"")</f>
        <v>7.43801652892562E-2</v>
      </c>
      <c r="IP410" s="26">
        <f>IFERROR(Tableau17[[#This Row],[LDVG]]/Tableau17[[#This Row],[Total général]],"")</f>
        <v>0.15702479338842976</v>
      </c>
      <c r="IQ410" s="26">
        <f>IFERROR(Tableau17[[#This Row],[LEXD]]/Tableau17[[#This Row],[Total général]],"")</f>
        <v>0</v>
      </c>
      <c r="IR410" s="26">
        <f>IFERROR(Tableau17[[#This Row],[LEXG]]/Tableau17[[#This Row],[Total général]],"")</f>
        <v>0</v>
      </c>
      <c r="IS410" s="26">
        <f>IFERROR(Tableau17[[#This Row],[LLR]]/Tableau17[[#This Row],[Total général]],"")</f>
        <v>0.38842975206611569</v>
      </c>
      <c r="IT410" s="26">
        <f>IFERROR(Tableau17[[#This Row],[LREM]]/Tableau17[[#This Row],[Total général]],"")</f>
        <v>9.0909090909090912E-2</v>
      </c>
      <c r="IU410" s="26">
        <f>IFERROR(Tableau17[[#This Row],[LRN]]/Tableau17[[#This Row],[Total général]],"")</f>
        <v>9.0909090909090912E-2</v>
      </c>
      <c r="IV410" s="26">
        <f>IFERROR(Tableau17[[#This Row],[LUG]]/Tableau17[[#This Row],[Total général]],"")</f>
        <v>0.11570247933884298</v>
      </c>
      <c r="IW410" s="26">
        <f>IFERROR(Tableau17[[#This Row],[LVEC]]/Tableau17[[#This Row],[Total général]],"")</f>
        <v>8.2644628099173556E-2</v>
      </c>
      <c r="IX410" s="26">
        <f>IFERROR(Tableau17[[#This Row],[2008-T1-LCMD]]/Tableau17[[#This Row],[2008-T1-TOTAL]],"")</f>
        <v>0.10632911392405063</v>
      </c>
      <c r="IY410" s="26">
        <f>IFERROR(Tableau17[[#This Row],[2008-T1-LDVD]]/Tableau17[[#This Row],[2008-T1-TOTAL]],"")</f>
        <v>0</v>
      </c>
      <c r="IZ410" s="26">
        <f>IFERROR(Tableau17[[#This Row],[2008-T1-LEXD]]/Tableau17[[#This Row],[2008-T1-TOTAL]],"")</f>
        <v>0</v>
      </c>
      <c r="JA410" s="26">
        <f>IFERROR(Tableau17[[#This Row],[2008-T1-LEXG]]/Tableau17[[#This Row],[2008-T1-TOTAL]],"")</f>
        <v>5.8227848101265821E-2</v>
      </c>
      <c r="JB410" s="26">
        <f>IFERROR(Tableau17[[#This Row],[2008-T1-LFN]]/Tableau17[[#This Row],[2008-T1-TOTAL]],"")</f>
        <v>6.0759493670886074E-2</v>
      </c>
      <c r="JC410" s="26">
        <f>IFERROR(Tableau17[[#This Row],[2008-T1-LMAJ]]/Tableau17[[#This Row],[2008-T1-TOTAL]],"")</f>
        <v>0.30632911392405066</v>
      </c>
      <c r="JD410" s="26">
        <f>IFERROR(Tableau17[[#This Row],[2008-T1-LUG]]/Tableau17[[#This Row],[2008-T1-TOTAL]],"")</f>
        <v>0.46835443037974683</v>
      </c>
      <c r="JE410" s="26">
        <f>IFERROR(Tableau17[[#This Row],[2008-T2-LFN]]/Tableau17[[#This Row],[2008-T2-TOTAL]],"")</f>
        <v>0</v>
      </c>
      <c r="JF410" s="26">
        <f>IFERROR(Tableau17[[#This Row],[2008-T2-LGC]]/Tableau17[[#This Row],[2008-T2-TOTAL]],"")</f>
        <v>0.64435146443514646</v>
      </c>
      <c r="JG410" s="26">
        <f>IFERROR(Tableau17[[#This Row],[2008-T2-LMAJ]]/Tableau17[[#This Row],[2008-T2-TOTAL]],"")</f>
        <v>0.35564853556485354</v>
      </c>
      <c r="JH410" s="26">
        <f>IFERROR(Tableau17[[#This Row],[2008-T2-LUG]]/Tableau17[[#This Row],[2008-T2-TOTAL]],"")</f>
        <v>0</v>
      </c>
      <c r="JI410" s="26">
        <f>IFERROR(Tableau17[[#This Row],[2014-T1-LDIV]]/Tableau17[[#This Row],[2014-T1-TOTAL]],"")</f>
        <v>6.7114093959731542E-3</v>
      </c>
      <c r="JJ410" s="26">
        <f>IFERROR(Tableau17[[#This Row],[2014-T1-LDVD]]/Tableau17[[#This Row],[2014-T1-TOTAL]],"")</f>
        <v>0</v>
      </c>
      <c r="JK410" s="26">
        <f>IFERROR(Tableau17[[#This Row],[2014-T1-LDVG]]/Tableau17[[#This Row],[2014-T1-TOTAL]],"")</f>
        <v>0.17449664429530201</v>
      </c>
      <c r="JL410" s="26">
        <f>IFERROR(Tableau17[[#This Row],[2014-T1-LEXG]]/Tableau17[[#This Row],[2014-T1-TOTAL]],"")</f>
        <v>0</v>
      </c>
      <c r="JM410" s="26">
        <f>IFERROR(Tableau17[[#This Row],[2014-T1-LFG]]/Tableau17[[#This Row],[2014-T1-TOTAL]],"")</f>
        <v>0.10067114093959731</v>
      </c>
      <c r="JN410" s="26">
        <f>IFERROR(Tableau17[[#This Row],[2014-T1-LFN]]/Tableau17[[#This Row],[2014-T1-TOTAL]],"")</f>
        <v>0.14429530201342283</v>
      </c>
      <c r="JO410" s="26">
        <f>IFERROR(Tableau17[[#This Row],[2014-T1-LUD]]/Tableau17[[#This Row],[2014-T1-TOTAL]],"")</f>
        <v>0.33557046979865773</v>
      </c>
      <c r="JP410" s="26">
        <f>IFERROR(Tableau17[[#This Row],[2014-T1-LUG]]/Tableau17[[#This Row],[2014-T1-TOTAL]],"")</f>
        <v>0.23825503355704697</v>
      </c>
      <c r="JQ410" s="26">
        <f>IFERROR(Tableau17[[#This Row],[2014-T2-LFN]]/Tableau17[[#This Row],[2014-T2-TOTAL]],"")</f>
        <v>0.12073490813648294</v>
      </c>
      <c r="JR410" s="26">
        <f>IFERROR(Tableau17[[#This Row],[2014-T2-LUD]]/Tableau17[[#This Row],[2014-T2-TOTAL]],"")</f>
        <v>0.3884514435695538</v>
      </c>
      <c r="JS410" s="26">
        <f>IFERROR(Tableau17[[#This Row],[2014-T2-LUG]]/Tableau17[[#This Row],[2014-T2-TOTAL]],"")</f>
        <v>0.49081364829396323</v>
      </c>
      <c r="JT410" s="26">
        <f>IFERROR(Tableau17[[#This Row],[2015-T1-BC-DIV]]/Tableau17[[#This Row],[2015-T1-TOTAL]],"")</f>
        <v>0</v>
      </c>
      <c r="JU410" s="26">
        <f>IFERROR(Tableau17[[#This Row],[2015-T1-BC-DLF]]/Tableau17[[#This Row],[2015-T1-TOTAL]],"")</f>
        <v>0</v>
      </c>
      <c r="JV410" s="26">
        <f>IFERROR(Tableau17[[#This Row],[2015-T1-BC-DVD]]/Tableau17[[#This Row],[2015-T1-TOTAL]],"")</f>
        <v>3.3591731266149873E-2</v>
      </c>
      <c r="JW410" s="26">
        <f>IFERROR(Tableau17[[#This Row],[2015-T1-BC-DVG]]/Tableau17[[#This Row],[2015-T1-TOTAL]],"")</f>
        <v>4.3927648578811367E-2</v>
      </c>
      <c r="JX410" s="26">
        <f>IFERROR(Tableau17[[#This Row],[2015-T1-BC-FG]]/Tableau17[[#This Row],[2015-T1-TOTAL]],"")</f>
        <v>0.29974160206718348</v>
      </c>
      <c r="JY410" s="26">
        <f>IFERROR(Tableau17[[#This Row],[2015-T1-BC-FN]]/Tableau17[[#This Row],[2015-T1-TOTAL]],"")</f>
        <v>0.31782945736434109</v>
      </c>
      <c r="JZ410" s="26">
        <f>IFERROR(Tableau17[[#This Row],[2015-T1-BC-MDM]]/Tableau17[[#This Row],[2015-T1-TOTAL]],"")</f>
        <v>2.0671834625322998E-2</v>
      </c>
      <c r="KA410" s="26">
        <f>IFERROR(Tableau17[[#This Row],[2015-T1-BC-RDG]]/Tableau17[[#This Row],[2015-T1-TOTAL]],"")</f>
        <v>0</v>
      </c>
      <c r="KB410" s="26">
        <f>IFERROR(Tableau17[[#This Row],[2015-T1-BC-SOC]]/Tableau17[[#This Row],[2015-T1-TOTAL]],"")</f>
        <v>0</v>
      </c>
      <c r="KC410" s="26">
        <f>IFERROR(Tableau17[[#This Row],[2015-T1-BC-UD]]/Tableau17[[#This Row],[2015-T1-TOTAL]],"")</f>
        <v>0.2842377260981912</v>
      </c>
      <c r="KD410" s="26">
        <f>IFERROR(Tableau17[[#This Row],[2015-T1-BC-UG]]/Tableau17[[#This Row],[2015-T1-TOTAL]],"")</f>
        <v>0</v>
      </c>
      <c r="KE410" s="26">
        <f>IFERROR(Tableau17[[#This Row],[2015-T1-BC-VEC]]/Tableau17[[#This Row],[2015-T1-TOTAL]],"")</f>
        <v>0</v>
      </c>
      <c r="KF410" s="26">
        <f>IFERROR(Tableau17[[#This Row],[2015-T2-BC-DVG]]/Tableau17[[#This Row],[2015-T2-TOTAL]],"")</f>
        <v>0</v>
      </c>
      <c r="KG410" s="26">
        <f>IFERROR(Tableau17[[#This Row],[2015-T2-BC-FN]]/Tableau17[[#This Row],[2015-T2-TOTAL]],"")</f>
        <v>0.33898305084745761</v>
      </c>
      <c r="KH410" s="26">
        <f>IFERROR(Tableau17[[#This Row],[2015-T2-BC-SOC]]/Tableau17[[#This Row],[2015-T2-TOTAL]],"")</f>
        <v>0</v>
      </c>
      <c r="KI410" s="26">
        <f>IFERROR(Tableau17[[#This Row],[2015-T2-BC-UD]]/Tableau17[[#This Row],[2015-T2-TOTAL]],"")</f>
        <v>0.66101694915254239</v>
      </c>
      <c r="KJ410" s="26">
        <f>IFERROR(Tableau17[[#This Row],[2015-T2-BC-UG]]/Tableau17[[#This Row],[2015-T2-TOTAL]],"")</f>
        <v>0</v>
      </c>
      <c r="KK410" s="26">
        <f>IFERROR(Tableau17[[#This Row],[2017 (L)-T1-COM]]/Tableau17[[#This Row],[2017 (L)-T1-TOTAL]],"")</f>
        <v>3.9274924471299093E-2</v>
      </c>
      <c r="KL410" s="26">
        <f>IFERROR(Tableau17[[#This Row],[2017 (L)-T1-DIV]]/Tableau17[[#This Row],[2017 (L)-T1-TOTAL]],"")</f>
        <v>3.0211480362537764E-3</v>
      </c>
      <c r="KM410" s="26">
        <f>IFERROR(Tableau17[[#This Row],[2017 (L)-T1-DLF]]/Tableau17[[#This Row],[2017 (L)-T1-TOTAL]],"")</f>
        <v>3.0211480362537764E-3</v>
      </c>
      <c r="KN410" s="26">
        <f>IFERROR(Tableau17[[#This Row],[2017 (L)-T1-DVD]]/Tableau17[[#This Row],[2017 (L)-T1-TOTAL]],"")</f>
        <v>3.0211480362537764E-3</v>
      </c>
      <c r="KO410" s="26">
        <f>IFERROR(Tableau17[[#This Row],[2017 (L)-T1-DVG]]/Tableau17[[#This Row],[2017 (L)-T1-TOTAL]],"")</f>
        <v>0</v>
      </c>
      <c r="KP410" s="26">
        <f>IFERROR(Tableau17[[#This Row],[2017 (L)-T1-ECO]]/Tableau17[[#This Row],[2017 (L)-T1-TOTAL]],"")</f>
        <v>6.3444108761329304E-2</v>
      </c>
      <c r="KQ410" s="26">
        <f>IFERROR(Tableau17[[#This Row],[2017 (L)-T1-EXD]]/Tableau17[[#This Row],[2017 (L)-T1-TOTAL]],"")</f>
        <v>3.0211480362537764E-3</v>
      </c>
      <c r="KR410" s="26">
        <f>IFERROR(Tableau17[[#This Row],[2017 (L)-T1-EXG]]/Tableau17[[#This Row],[2017 (L)-T1-TOTAL]],"")</f>
        <v>6.0422960725075529E-3</v>
      </c>
      <c r="KS410" s="26">
        <f>IFERROR(Tableau17[[#This Row],[2017 (L)-T1-FI]]/Tableau17[[#This Row],[2017 (L)-T1-TOTAL]],"")</f>
        <v>0.22658610271903323</v>
      </c>
      <c r="KT410" s="26">
        <f>IFERROR(Tableau17[[#This Row],[2017 (L)-T1-FN]]/Tableau17[[#This Row],[2017 (L)-T1-TOTAL]],"")</f>
        <v>0.20845921450151059</v>
      </c>
      <c r="KU410" s="26">
        <f>IFERROR(Tableau17[[#This Row],[2017 (L)-T1-LR]]/Tableau17[[#This Row],[2017 (L)-T1-TOTAL]],"")</f>
        <v>0.18429003021148035</v>
      </c>
      <c r="KV410" s="26">
        <f>IFERROR(Tableau17[[#This Row],[2017 (L)-T1-MDM]]/Tableau17[[#This Row],[2017 (L)-T1-TOTAL]],"")</f>
        <v>0.25981873111782477</v>
      </c>
      <c r="KW410" s="26">
        <f>IFERROR(Tableau17[[#This Row],[2017 (L)-T1-RDG]]/Tableau17[[#This Row],[2017 (L)-T1-TOTAL]],"")</f>
        <v>0</v>
      </c>
      <c r="KX410" s="26">
        <f>IFERROR(Tableau17[[#This Row],[2017 (L)-T1-REG]]/Tableau17[[#This Row],[2017 (L)-T1-TOTAL]],"")</f>
        <v>0</v>
      </c>
      <c r="KY410" s="26">
        <f>IFERROR(Tableau17[[#This Row],[2017 (L)-T1-REM]]/Tableau17[[#This Row],[2017 (L)-T1-TOTAL]],"")</f>
        <v>0</v>
      </c>
      <c r="KZ410" s="26">
        <f>IFERROR(Tableau17[[#This Row],[2017 (L)-T1-SOC]]/Tableau17[[#This Row],[2017 (L)-T1-TOTAL]],"")</f>
        <v>0</v>
      </c>
      <c r="LA410" s="26">
        <f>IFERROR(Tableau17[[#This Row],[2017 (L)-T1-UDI]]/Tableau17[[#This Row],[2017 (L)-T1-TOTAL]],"")</f>
        <v>0</v>
      </c>
      <c r="LB410" s="26">
        <f>IFERROR(Tableau17[[#This Row],[2017 (L)-T2-FI]]/Tableau17[[#This Row],[2017 (L)-T2-TOTAL]],"")</f>
        <v>0</v>
      </c>
      <c r="LC410" s="26">
        <f>IFERROR(Tableau17[[#This Row],[2017 (L)-T2-FN]]/Tableau17[[#This Row],[2017 (L)-T2-TOTAL]],"")</f>
        <v>0</v>
      </c>
      <c r="LD410" s="26">
        <f>IFERROR(Tableau17[[#This Row],[2017 (L)-T2-LR]]/Tableau17[[#This Row],[2017 (L)-T2-TOTAL]],"")</f>
        <v>0.53383458646616544</v>
      </c>
      <c r="LE410" s="26">
        <f>IFERROR(Tableau17[[#This Row],[2017 (L)-T2-MDM]]/Tableau17[[#This Row],[2017 (L)-T2-TOTAL]],"")</f>
        <v>0.46616541353383456</v>
      </c>
      <c r="LF410" s="26">
        <f>IFERROR(Tableau17[[#This Row],[2017 (L)-T2-REM]]/Tableau17[[#This Row],[2017 (L)-T2-TOTAL]],"")</f>
        <v>0</v>
      </c>
      <c r="LG410" s="26">
        <f>IFERROR(Tableau17[[#This Row],[2017-T1-ARTHAUD Nathalie]]/Tableau17[[#This Row],[2017-T1-TOTAL]],"")</f>
        <v>5.1480051480051478E-3</v>
      </c>
      <c r="LH410" s="26">
        <f>IFERROR(Tableau17[[#This Row],[2017-T1-ASSELINEAU Fran]]/Tableau17[[#This Row],[2017-T1-TOTAL]],"")</f>
        <v>1.2870012870012869E-2</v>
      </c>
      <c r="LI410" s="26">
        <f>IFERROR(Tableau17[[#This Row],[2017-T1-CHEMINADE Jacques]]/Tableau17[[#This Row],[2017-T1-TOTAL]],"")</f>
        <v>1.287001287001287E-3</v>
      </c>
      <c r="LJ410" s="26">
        <f>IFERROR(Tableau17[[#This Row],[2017-T1-DUPONT-AIGNAN Nicolas]]/Tableau17[[#This Row],[2017-T1-TOTAL]],"")</f>
        <v>1.5444015444015444E-2</v>
      </c>
      <c r="LK410" s="26">
        <f>IFERROR(Tableau17[[#This Row],[2017-T1-FILLON Fran]]/Tableau17[[#This Row],[2017-T1-TOTAL]],"")</f>
        <v>9.5238095238095233E-2</v>
      </c>
      <c r="LL410" s="26">
        <f>IFERROR(Tableau17[[#This Row],[2017-T1-HAMON Beno]]/Tableau17[[#This Row],[2017-T1-TOTAL]],"")</f>
        <v>6.5637065637065631E-2</v>
      </c>
      <c r="LM410" s="26">
        <f>IFERROR(Tableau17[[#This Row],[2017-T1-LASSALLE Jean]]/Tableau17[[#This Row],[2017-T1-TOTAL]],"")</f>
        <v>5.1480051480051478E-3</v>
      </c>
      <c r="LN410" s="26">
        <f>IFERROR(Tableau17[[#This Row],[2017-T1-LE PEN Marine]]/Tableau17[[#This Row],[2017-T1-TOTAL]],"")</f>
        <v>0.23166023166023167</v>
      </c>
      <c r="LO410" s="26">
        <f>IFERROR(Tableau17[[#This Row],[2017-T1-M Jean-Luc]]/Tableau17[[#This Row],[2017-T1-TOTAL]],"")</f>
        <v>0.44530244530244528</v>
      </c>
      <c r="LP410" s="26">
        <f>IFERROR(Tableau17[[#This Row],[2017-T1-MACRON Emmanuel]]/Tableau17[[#This Row],[2017-T1-TOTAL]],"")</f>
        <v>0.11711711711711711</v>
      </c>
      <c r="LQ410" s="26">
        <f>IFERROR(Tableau17[[#This Row],[2017-T1-POUTOU Philippe]]/Tableau17[[#This Row],[2017-T1-TOTAL]],"")</f>
        <v>5.1480051480051478E-3</v>
      </c>
      <c r="LR410" s="26">
        <f>IFERROR(Tableau17[[#This Row],[2017-T2-LE PEN Marine]]/Tableau17[[#This Row],[2017-T2-TOTAL]],"")</f>
        <v>0.29271708683473391</v>
      </c>
      <c r="LS410" s="26">
        <f>IFERROR(Tableau17[[#This Row],[2017-T2-MACRON Emmanuel]]/Tableau17[[#This Row],[2017-T2-TOTAL]],"")</f>
        <v>0.70728291316526615</v>
      </c>
      <c r="LT410" s="26">
        <f>IFERROR(Tableau17[[#This Row],[2019-T1-ALEXANDRE Audric]]/Tableau17[[#This Row],[2019-T1-TOTAL]],"")</f>
        <v>0</v>
      </c>
      <c r="LU410" s="26">
        <f>IFERROR(Tableau17[[#This Row],[2019-T1-ARTHAUD Nathalie]]/Tableau17[[#This Row],[2019-T1-TOTAL]],"")</f>
        <v>1.282051282051282E-2</v>
      </c>
      <c r="LV410" s="26">
        <f>IFERROR(Tableau17[[#This Row],[2019-T1-ASSELINEAU François]]/Tableau17[[#This Row],[2019-T1-TOTAL]],"")</f>
        <v>3.2051282051282048E-2</v>
      </c>
      <c r="LW410" s="26">
        <f>IFERROR(Tableau17[[#This Row],[2019-T1-AUBRY Manon]]/Tableau17[[#This Row],[2019-T1-TOTAL]],"")</f>
        <v>0.17948717948717949</v>
      </c>
      <c r="LX410" s="26">
        <f>IFERROR(Tableau17[[#This Row],[2019-T1-AZERGUI Nagib]]/Tableau17[[#This Row],[2019-T1-TOTAL]],"")</f>
        <v>2.2435897435897436E-2</v>
      </c>
      <c r="LY410" s="26">
        <f>IFERROR(Tableau17[[#This Row],[2019-T1-BARDELLA Jordan]]/Tableau17[[#This Row],[2019-T1-TOTAL]],"")</f>
        <v>0.21794871794871795</v>
      </c>
      <c r="LZ410" s="26">
        <f>IFERROR(Tableau17[[#This Row],[2019-T1-BELLAMY François-Xavier]]/Tableau17[[#This Row],[2019-T1-TOTAL]],"")</f>
        <v>5.7692307692307696E-2</v>
      </c>
      <c r="MA410" s="26">
        <f>IFERROR(Tableau17[[#This Row],[2019-T1-BIDOU Olivier]]/Tableau17[[#This Row],[2019-T1-TOTAL]],"")</f>
        <v>0</v>
      </c>
      <c r="MB410" s="26">
        <f>IFERROR(Tableau17[[#This Row],[2019-T1-BOURG Dominique]]/Tableau17[[#This Row],[2019-T1-TOTAL]],"")</f>
        <v>6.7307692307692304E-2</v>
      </c>
      <c r="MC410" s="26">
        <f>IFERROR(Tableau17[[#This Row],[2019-T1-BROSSAT Ian]]/Tableau17[[#This Row],[2019-T1-TOTAL]],"")</f>
        <v>5.7692307692307696E-2</v>
      </c>
      <c r="MD410" s="26">
        <f>IFERROR(Tableau17[[#This Row],[2019-T1-CAILLAUD Sophie]]/Tableau17[[#This Row],[2019-T1-TOTAL]],"")</f>
        <v>0</v>
      </c>
      <c r="ME410" s="26">
        <f>IFERROR(Tableau17[[#This Row],[2019-T1-CAMUS Renaud]]/Tableau17[[#This Row],[2019-T1-TOTAL]],"")</f>
        <v>0</v>
      </c>
      <c r="MF410" s="26">
        <f>IFERROR(Tableau17[[#This Row],[2019-T1-CHALENÇON Christophe]]/Tableau17[[#This Row],[2019-T1-TOTAL]],"")</f>
        <v>0</v>
      </c>
      <c r="MG410" s="26">
        <f>IFERROR(Tableau17[[#This Row],[2019-T1-CORBET Cathy Denise Ginette]]/Tableau17[[#This Row],[2019-T1-TOTAL]],"")</f>
        <v>0</v>
      </c>
      <c r="MH410" s="26">
        <f>IFERROR(Tableau17[[#This Row],[2019-T1-DE PREVOISIN Robert]]/Tableau17[[#This Row],[2019-T1-TOTAL]],"")</f>
        <v>0</v>
      </c>
      <c r="MI410" s="26">
        <f>IFERROR(Tableau17[[#This Row],[2019-T1-DELFEL Thérèse]]/Tableau17[[#This Row],[2019-T1-TOTAL]],"")</f>
        <v>0</v>
      </c>
      <c r="MJ410" s="26">
        <f>IFERROR(Tableau17[[#This Row],[2019-T1-DIEUMEGARD Pierre]]/Tableau17[[#This Row],[2019-T1-TOTAL]],"")</f>
        <v>9.6153846153846159E-3</v>
      </c>
      <c r="MK410" s="26">
        <f>IFERROR(Tableau17[[#This Row],[2019-T1-DUPONT-AIGNAN Nicolas]]/Tableau17[[#This Row],[2019-T1-TOTAL]],"")</f>
        <v>2.2435897435897436E-2</v>
      </c>
      <c r="ML410" s="26">
        <f>IFERROR(Tableau17[[#This Row],[2019-T1-GERNIGON Yves]]/Tableau17[[#This Row],[2019-T1-TOTAL]],"")</f>
        <v>6.41025641025641E-3</v>
      </c>
      <c r="MM410" s="26">
        <f>IFERROR(Tableau17[[#This Row],[2019-T1-GLUCKSMANN Raphaël]]/Tableau17[[#This Row],[2019-T1-TOTAL]],"")</f>
        <v>2.8846153846153848E-2</v>
      </c>
      <c r="MN410" s="26">
        <f>IFERROR(Tableau17[[#This Row],[2019-T1-HAMON Benoît]]/Tableau17[[#This Row],[2019-T1-TOTAL]],"")</f>
        <v>4.807692307692308E-2</v>
      </c>
      <c r="MO410" s="26">
        <f>IFERROR(Tableau17[[#This Row],[2019-T1-HELGEN Gilles]]/Tableau17[[#This Row],[2019-T1-TOTAL]],"")</f>
        <v>0</v>
      </c>
      <c r="MP410" s="26">
        <f>IFERROR(Tableau17[[#This Row],[2019-T1-JADOT Yannick]]/Tableau17[[#This Row],[2019-T1-TOTAL]],"")</f>
        <v>8.3333333333333329E-2</v>
      </c>
      <c r="MQ410" s="26">
        <f>IFERROR(Tableau17[[#This Row],[2019-T1-LAGARDE Jean-Christophe]]/Tableau17[[#This Row],[2019-T1-TOTAL]],"")</f>
        <v>2.2435897435897436E-2</v>
      </c>
      <c r="MR410" s="26">
        <f>IFERROR(Tableau17[[#This Row],[2019-T1-LALANNE Francis]]/Tableau17[[#This Row],[2019-T1-TOTAL]],"")</f>
        <v>0</v>
      </c>
      <c r="MS410" s="26">
        <f>IFERROR(Tableau17[[#This Row],[2019-T1-LOISEAU Nathalie]]/Tableau17[[#This Row],[2019-T1-TOTAL]],"")</f>
        <v>0.13141025641025642</v>
      </c>
      <c r="MT410" s="26">
        <f>IFERROR(Tableau17[[#This Row],[2019-T1-MARIE Florie]]/Tableau17[[#This Row],[2019-T1-TOTAL]],"")</f>
        <v>0</v>
      </c>
      <c r="MU410" s="26">
        <f>IFERROR(Tableau17[[#This Row],[2008-T1-MACROEXTRDROITE]]/Tableau17[[#This Row],[2008-T1-MACROTOTALE]],"")</f>
        <v>6.0759493670886074E-2</v>
      </c>
      <c r="MV410" s="26">
        <f>IFERROR(Tableau17[[#This Row],[2008-T1-MACRODROITE]]/Tableau17[[#This Row],[2008-T1-MACROTOTALE]],"")</f>
        <v>0.41265822784810124</v>
      </c>
      <c r="MW410" s="26">
        <f>IFERROR(Tableau17[[#This Row],[2008-T1-MACROCENTRE]]/Tableau17[[#This Row],[2008-T1-MACROTOTALE]],"")</f>
        <v>0</v>
      </c>
      <c r="MX410" s="26">
        <f>IFERROR(Tableau17[[#This Row],[2008-T1-MACROGAUCHE]]/Tableau17[[#This Row],[2008-T1-MACROTOTALE]],"")</f>
        <v>0.52658227848101269</v>
      </c>
      <c r="MY410" s="26">
        <f>IFERROR(Tableau17[[#This Row],[2008-T1-MACROAUTRE]]/Tableau17[[#This Row],[2008-T1-MACROTOTALE]],"")</f>
        <v>0</v>
      </c>
      <c r="MZ410" s="26">
        <f>IFERROR(Tableau17[[#This Row],[2008-T2-MACROEXTRDROITE]]/Tableau17[[#This Row],[2008-T2-MACROTOTALE]],"")</f>
        <v>0</v>
      </c>
      <c r="NA410" s="26">
        <f>IFERROR(Tableau17[[#This Row],[2008-T2-MACRODROITE]]/Tableau17[[#This Row],[2008-T2-MACROTOTALE]],"")</f>
        <v>0.35564853556485354</v>
      </c>
      <c r="NB410" s="26">
        <f>IFERROR(Tableau17[[#This Row],[2008-T2-MACROCENTRE]]/Tableau17[[#This Row],[2008-T2-MACROTOTALE]],"")</f>
        <v>0</v>
      </c>
      <c r="NC410" s="26">
        <f>IFERROR(Tableau17[[#This Row],[2008-T2-MACROGAUCHE]]/Tableau17[[#This Row],[2008-T2-MACROTOTALE]],"")</f>
        <v>0.64435146443514646</v>
      </c>
      <c r="ND410" s="26">
        <f>IFERROR(Tableau17[[#This Row],[2008-T2-MACROAUTRE]]/Tableau17[[#This Row],[2008-T2-MACROTOTALE]],"")</f>
        <v>0</v>
      </c>
      <c r="NE410" s="26">
        <f>IFERROR(Tableau17[[#This Row],[2014-T1-MACROEXTRDROITE]]/Tableau17[[#This Row],[2014-T1-MACROTOTALE]],"")</f>
        <v>0.14429530201342283</v>
      </c>
      <c r="NF410" s="26">
        <f>IFERROR(Tableau17[[#This Row],[2014-T1-MACRODROITE]]/Tableau17[[#This Row],[2014-T1-MACROTOTALE]],"")</f>
        <v>0.33557046979865773</v>
      </c>
      <c r="NG410" s="26">
        <f>IFERROR(Tableau17[[#This Row],[2014-T1-MACROCENTRE]]/Tableau17[[#This Row],[2014-T1-MACROTOTALE]],"")</f>
        <v>6.7114093959731542E-3</v>
      </c>
      <c r="NH410" s="26">
        <f>IFERROR(Tableau17[[#This Row],[2014-T1-MACROGAUCHE]]/Tableau17[[#This Row],[2014-T1-MACROTOTALE]],"")</f>
        <v>0.51342281879194629</v>
      </c>
      <c r="NI410" s="26">
        <f>IFERROR(Tableau17[[#This Row],[2014-T1-MACROAUTRE]]/Tableau17[[#This Row],[2014-T1-MACROTOTALE]],"")</f>
        <v>0</v>
      </c>
      <c r="NJ410" s="26">
        <f>IFERROR(Tableau17[[#This Row],[2014-T2-MACROEXTRDROITE]]/Tableau17[[#This Row],[2014-T2-MACROTOTALE]],"")</f>
        <v>0.12073490813648294</v>
      </c>
      <c r="NK410" s="26">
        <f>IFERROR(Tableau17[[#This Row],[2014-T2-MACRODROITE]]/Tableau17[[#This Row],[2014-T2-MACROTOTALE]],"")</f>
        <v>0.3884514435695538</v>
      </c>
      <c r="NL410" s="26">
        <f>IFERROR(Tableau17[[#This Row],[2014-T2-MACROCENTRE]]/Tableau17[[#This Row],[2014-T2-MACROTOTALE]],"")</f>
        <v>0</v>
      </c>
      <c r="NM410" s="26">
        <f>IFERROR(Tableau17[[#This Row],[2014-T2-MACROGAUCHE]]/Tableau17[[#This Row],[2014-T2-MACROTOTALE]],"")</f>
        <v>0.49081364829396323</v>
      </c>
      <c r="NN410" s="26">
        <f>IFERROR(Tableau17[[#This Row],[2014-T2-MACROAUTRE]]/Tableau17[[#This Row],[2014-T2-MACROTOTALE]],"")</f>
        <v>0</v>
      </c>
      <c r="NO410" s="26">
        <f>IFERROR( Tableau17[[#This Row],[2015-T1-MACROEXTRDROITE]]/Tableau17[[#This Row],[2015-T1-MACROTOTALE]],"")</f>
        <v>0.31782945736434109</v>
      </c>
      <c r="NP410" s="26">
        <f>IFERROR(Tableau17[[#This Row],[2015-T1-MACRODROITE]]/Tableau17[[#This Row],[2015-T1-MACROTOTALE]],"")</f>
        <v>0.31782945736434109</v>
      </c>
      <c r="NQ410" s="26">
        <f>IFERROR(Tableau17[[#This Row],[2015-T1-MACROCENTRE]]/Tableau17[[#This Row],[2015-T1-MACROTOTALE]],"")</f>
        <v>2.0671834625322998E-2</v>
      </c>
      <c r="NR410" s="26">
        <f>IFERROR(Tableau17[[#This Row],[2015-T1-MACROGAUCHE]]/Tableau17[[#This Row],[2015-T1-MACROTOTALE]],"")</f>
        <v>0.34366925064599485</v>
      </c>
      <c r="NS410" s="26">
        <f>IFERROR(Tableau17[[#This Row],[2015-T1-MACROAUTRE]]/Tableau17[[#This Row],[2015-T1-MACROTOTALE]],"")</f>
        <v>0</v>
      </c>
      <c r="NT410" s="26">
        <f>IFERROR(Tableau17[[#This Row],[2015-T2-MACROEXTRDROITE]]/Tableau17[[#This Row],[2015-T2-MACROTOTALE]],"")</f>
        <v>0.33898305084745761</v>
      </c>
      <c r="NU410" s="26">
        <f>IFERROR(Tableau17[[#This Row],[2015-T2-MACRODROITE]]/Tableau17[[#This Row],[2015-T2-MACROTOTALE]],"")</f>
        <v>0.66101694915254239</v>
      </c>
      <c r="NV410" s="26">
        <f>IFERROR(Tableau17[[#This Row],[2015-T2-MACROCENTRE]]/Tableau17[[#This Row],[2015-T2-MACROTOTALE]],"")</f>
        <v>0</v>
      </c>
      <c r="NW410" s="26">
        <f>IFERROR(Tableau17[[#This Row],[2015-T2-MACROGAUCHE]]/Tableau17[[#This Row],[2015-T2-MACROTOTALE]],"")</f>
        <v>0</v>
      </c>
      <c r="NX410" s="26">
        <f>IFERROR(Tableau17[[#This Row],[2015-T2-MACROAUTRE]]/Tableau17[[#This Row],[2015-T2-MACROTOTALE]],"")</f>
        <v>0</v>
      </c>
      <c r="NY410" s="26">
        <f>IFERROR(Tableau17[[#This Row],[2017-T1-MACROEXTRDROITE]]/Tableau17[[#This Row],[2017-T1-MACROTOTALE]],"")</f>
        <v>0.26126126126126126</v>
      </c>
      <c r="NZ410" s="26">
        <f>IFERROR(Tableau17[[#This Row],[2017-T1-MACRODROITE]]/Tableau17[[#This Row],[2017-T1-MACROTOTALE]],"")</f>
        <v>9.5238095238095233E-2</v>
      </c>
      <c r="OA410" s="26">
        <f>IFERROR(Tableau17[[#This Row],[2017-T1-MACROCENTRE]]/Tableau17[[#This Row],[2017-T1-MACROTOTALE]],"")</f>
        <v>0.11711711711711711</v>
      </c>
      <c r="OB410" s="26">
        <f>IFERROR(Tableau17[[#This Row],[2017-T1-MACROGAUCHE]]/Tableau17[[#This Row],[2017-T1-MACROTOTALE]],"")</f>
        <v>0.52123552123552119</v>
      </c>
      <c r="OC410" s="26">
        <f>IFERROR(Tableau17[[#This Row],[2017-T1-MACROAUTRE]]/Tableau17[[#This Row],[2017-T1-MACROTOTALE]],"")</f>
        <v>5.1480051480051478E-3</v>
      </c>
      <c r="OD410" s="26">
        <f>IFERROR(Tableau17[[#This Row],[2017-T2-MACROEXTRDROITE]]/Tableau17[[#This Row],[2017-T2-MACROTOTALE]],"")</f>
        <v>0.29271708683473391</v>
      </c>
      <c r="OE410" s="26">
        <f>IFERROR(Tableau17[[#This Row],[2017-T2-MACRODROITE]]/Tableau17[[#This Row],[2017-T2-MACROTOTALE]],"")</f>
        <v>0</v>
      </c>
      <c r="OF410" s="26">
        <f>IFERROR(Tableau17[[#This Row],[2017-T2-MACROCENTRE]]/Tableau17[[#This Row],[2017-T2-MACROTOTALE]],"")</f>
        <v>0.70728291316526615</v>
      </c>
      <c r="OG410" s="26">
        <f>IFERROR(Tableau17[[#This Row],[2017-T2-MACROGAUCHE]]/Tableau17[[#This Row],[2017-T2-MACROTOTALE]],"")</f>
        <v>0</v>
      </c>
      <c r="OH410" s="26">
        <f>IFERROR(Tableau17[[#This Row],[2017-T2-MACROAUTRE]]/Tableau17[[#This Row],[2017-T2-MACROTOTALE]],"")</f>
        <v>0</v>
      </c>
      <c r="OI410" s="26">
        <f>IFERROR(Tableau17[[#This Row],[2019-T1-MACROEXTRDROITE]]/Tableau17[[#This Row],[2019-T1-MACROTOTALE]],"")</f>
        <v>0.29393939393939394</v>
      </c>
      <c r="OJ410" s="26">
        <f>IFERROR(Tableau17[[#This Row],[2019-T1-MACRODROITE]]/Tableau17[[#This Row],[2019-T1-MACROTOTALE]],"")</f>
        <v>7.575757575757576E-2</v>
      </c>
      <c r="OK410" s="26">
        <f>IFERROR(Tableau17[[#This Row],[2019-T1-MACROCENTRE]]/Tableau17[[#This Row],[2019-T1-MACROTOTALE]],"")</f>
        <v>0.12424242424242424</v>
      </c>
      <c r="OL410" s="26">
        <f>IFERROR(Tableau17[[#This Row],[2019-T1-MACROGAUCHE]]/Tableau17[[#This Row],[2019-T1-MACROTOTALE]],"")</f>
        <v>0.38787878787878788</v>
      </c>
      <c r="OM410" s="26">
        <f>IFERROR(Tableau17[[#This Row],[2019-T1-MACROAUTRE]]/Tableau17[[#This Row],[2019-T1-MACROTOTALE]],"")</f>
        <v>0.11818181818181818</v>
      </c>
      <c r="ON410" s="26">
        <f>IFERROR(Tableau17[[#This Row],[2020-T1-MACROEXTRDROITE]]/Tableau17[[#This Row],[2020-T1-MACROTOTALE]],"")</f>
        <v>9.0909090909090912E-2</v>
      </c>
      <c r="OO410" s="26">
        <f>IFERROR(Tableau17[[#This Row],[2020-T1-MACRODROITE]]/Tableau17[[#This Row],[2020-T1-MACROTOTALE]],"")</f>
        <v>0.46280991735537191</v>
      </c>
      <c r="OP410" s="26">
        <f>IFERROR(Tableau17[[#This Row],[2020-T1-MACROCENTRE]]/Tableau17[[#This Row],[2020-T1-MACROTOTALE]],"")</f>
        <v>9.0909090909090912E-2</v>
      </c>
      <c r="OQ410" s="26">
        <f>IFERROR(Tableau17[[#This Row],[2020-T1-MACROGAUCHE]]/Tableau17[[#This Row],[2020-T1-MACROTOTALE]],"")</f>
        <v>0.35537190082644626</v>
      </c>
      <c r="OR410" s="26">
        <f>IFERROR(Tableau17[[#This Row],[2020-T1-MACROAUTRE]]/Tableau17[[#This Row],[2020-T1-MACROTOTALE]],"")</f>
        <v>0</v>
      </c>
      <c r="OS410" s="26">
        <f>IFERROR(Tableau17[[#This Row],[2017 (L)-T1-MACROEXTRDROITE]]/Tableau17[[#This Row],[2017 (L)-T1-MACROTOTALE]],"")</f>
        <v>0.21450151057401812</v>
      </c>
      <c r="OT410" s="26">
        <f>IFERROR(Tableau17[[#This Row],[2017 (L)-T1-MACRODROITE]]/Tableau17[[#This Row],[2017 (L)-T1-MACROTOTALE]],"")</f>
        <v>0.18731117824773413</v>
      </c>
      <c r="OU410" s="26">
        <f>IFERROR(Tableau17[[#This Row],[2017 (L)-T1-MACROCENTRE]]/Tableau17[[#This Row],[2017 (L)-T1-MACROTOTALE]],"")</f>
        <v>0.25981873111782477</v>
      </c>
      <c r="OV410" s="26">
        <f>IFERROR(Tableau17[[#This Row],[2017 (L)-T1-MACROGAUCHE]]/Tableau17[[#This Row],[2017 (L)-T1-MACROTOTALE]],"")</f>
        <v>0.33534743202416917</v>
      </c>
      <c r="OW410" s="26">
        <f>IFERROR(Tableau17[[#This Row],[2017 (L)-T1-MACROAUTRE]]/Tableau17[[#This Row],[2017 (L)-T1-MACROTOTALE]],"")</f>
        <v>3.0211480362537764E-3</v>
      </c>
      <c r="OX410" s="26">
        <f>IFERROR(Tableau17[[#This Row],[2017 (L)-T2-MACROEXTRDROITE]]/Tableau17[[#This Row],[2017 (L)-T2-MACROTOTALE]],"")</f>
        <v>0</v>
      </c>
      <c r="OY410" s="26">
        <f>IFERROR(Tableau17[[#This Row],[2017 (L)-T2-MACRODROITE]]/Tableau17[[#This Row],[2017 (L)-T2-MACROTOTALE]],"")</f>
        <v>0.53383458646616544</v>
      </c>
      <c r="OZ410" s="26">
        <f>IFERROR(Tableau17[[#This Row],[2017 (L)-T2-MACROCENTRE]]/Tableau17[[#This Row],[2017 (L)-T2-MACROTOTALE]],"")</f>
        <v>0.46616541353383456</v>
      </c>
      <c r="PA410" s="26">
        <f>IFERROR(Tableau17[[#This Row],[2017 (L)-T2-MACROGAUCHE]]/Tableau17[[#This Row],[2017 (L)-T2-MACROTOTALE]],"")</f>
        <v>0</v>
      </c>
      <c r="PB410" s="26">
        <f>IFERROR(Tableau17[[#This Row],[2017 (L)-T2-MACROAUTRE]]/Tableau17[[#This Row],[2017 (L)-T2-MACROTOTALE]],"")</f>
        <v>0</v>
      </c>
      <c r="PC410" s="26">
        <f>IFERROR(Tableau17[[#This Row],[2008_T1_PROCUS]]/Tableau17[[#This Row],[2008_T1_INSCRITS]],0)</f>
        <v>7.0093457943925233E-3</v>
      </c>
      <c r="PD410" s="26">
        <f>IFERROR(Tableau17[[#This Row],[2008_T2_PROCUS]]/Tableau17[[#This Row],[2008_T2_INSCRITS]],0)</f>
        <v>3.5046728971962616E-3</v>
      </c>
      <c r="PE410" s="26">
        <f>Tableau17[[#This Row],[2014_T1_PROCUS]]/Tableau17[[#This Row],[2014_T1_INSCRITS]]</f>
        <v>3.4642032332563512E-3</v>
      </c>
      <c r="PF410" s="26">
        <f>IFERROR(Tableau17[[#This Row],[2014_T2_PROCUS]]/Tableau17[[#This Row],[2014_T2_INSCRITS]],0)</f>
        <v>4.6189376443418013E-3</v>
      </c>
    </row>
    <row r="411" spans="1:422" hidden="1" x14ac:dyDescent="0.2">
      <c r="A411" s="1">
        <v>2</v>
      </c>
      <c r="B411" s="1" t="s">
        <v>276</v>
      </c>
      <c r="C411" s="1" t="s">
        <v>278</v>
      </c>
      <c r="D411" s="1" t="s">
        <v>278</v>
      </c>
      <c r="E411" s="1">
        <v>360</v>
      </c>
      <c r="F411" s="1">
        <v>5.3800520000000001</v>
      </c>
      <c r="G411" s="1">
        <v>43.315676000000003</v>
      </c>
      <c r="H411" s="3">
        <v>854</v>
      </c>
      <c r="I411" s="3">
        <v>167</v>
      </c>
      <c r="J411" s="1">
        <v>2</v>
      </c>
      <c r="L411" s="1">
        <v>52</v>
      </c>
      <c r="M411" s="1">
        <v>18</v>
      </c>
      <c r="O411" s="1">
        <v>3</v>
      </c>
      <c r="P411" s="1">
        <v>30</v>
      </c>
      <c r="Q411" s="1">
        <v>30</v>
      </c>
      <c r="R411" s="1">
        <v>50</v>
      </c>
      <c r="S411" s="1">
        <v>35</v>
      </c>
      <c r="T411" s="1">
        <v>13</v>
      </c>
      <c r="U411" s="1">
        <v>233</v>
      </c>
      <c r="V411" s="1">
        <v>868</v>
      </c>
      <c r="W411" s="1">
        <v>414</v>
      </c>
      <c r="X411" s="1">
        <v>3</v>
      </c>
      <c r="Y411" s="2">
        <v>0.47695852999999999</v>
      </c>
      <c r="Z411" s="1">
        <v>868</v>
      </c>
      <c r="AA411" s="1">
        <v>457</v>
      </c>
      <c r="AB411" s="1">
        <v>10</v>
      </c>
      <c r="AC411" s="2">
        <v>0.52649769999999996</v>
      </c>
      <c r="AD411" s="1">
        <v>854</v>
      </c>
      <c r="AE411" s="1">
        <v>240</v>
      </c>
      <c r="AF411" s="2">
        <v>0.28103043999999999</v>
      </c>
      <c r="AG411" s="1">
        <f t="shared" si="6"/>
        <v>167</v>
      </c>
      <c r="AH411" s="1">
        <v>806</v>
      </c>
      <c r="AI411" s="1">
        <v>452</v>
      </c>
      <c r="AJ411" s="1">
        <v>6</v>
      </c>
      <c r="AK411" s="2">
        <v>0.56079403999999999</v>
      </c>
      <c r="AN411" s="1">
        <v>0</v>
      </c>
      <c r="AP411" s="1">
        <v>901</v>
      </c>
      <c r="AQ411" s="1">
        <v>409</v>
      </c>
      <c r="AR411" s="2">
        <v>0.45394006999999997</v>
      </c>
      <c r="AS411" s="1">
        <v>901</v>
      </c>
      <c r="AT411" s="1">
        <v>424</v>
      </c>
      <c r="AU411" s="2">
        <v>0.47058823999999999</v>
      </c>
      <c r="AV411" s="1">
        <v>898</v>
      </c>
      <c r="AW411" s="1">
        <v>312</v>
      </c>
      <c r="AX411" s="2">
        <v>0.34743875000000002</v>
      </c>
      <c r="AY411" s="1">
        <v>898</v>
      </c>
      <c r="AZ411" s="1">
        <v>290</v>
      </c>
      <c r="BA411" s="2">
        <v>0.32293987000000002</v>
      </c>
      <c r="BB411" s="1">
        <v>898</v>
      </c>
      <c r="BC411" s="1">
        <v>600</v>
      </c>
      <c r="BD411" s="2">
        <v>0.66815144999999998</v>
      </c>
      <c r="BE411" s="1">
        <v>897</v>
      </c>
      <c r="BF411" s="1">
        <v>589</v>
      </c>
      <c r="BG411" s="2">
        <v>0.65663322000000002</v>
      </c>
      <c r="BH411" s="1">
        <v>871</v>
      </c>
      <c r="BI411" s="1">
        <v>296</v>
      </c>
      <c r="BJ411" s="2">
        <v>0.33983927000000003</v>
      </c>
      <c r="BK411" s="1">
        <v>21</v>
      </c>
      <c r="BN411" s="1">
        <v>19</v>
      </c>
      <c r="BO411" s="1">
        <v>67</v>
      </c>
      <c r="BP411" s="1">
        <v>99</v>
      </c>
      <c r="BQ411" s="1">
        <v>230</v>
      </c>
      <c r="BR411" s="1">
        <v>436</v>
      </c>
      <c r="BX411" s="1">
        <v>30</v>
      </c>
      <c r="BZ411" s="1">
        <v>100</v>
      </c>
      <c r="CA411" s="1">
        <v>4</v>
      </c>
      <c r="CB411" s="1">
        <v>35</v>
      </c>
      <c r="CC411" s="1">
        <v>93</v>
      </c>
      <c r="CD411" s="1">
        <v>85</v>
      </c>
      <c r="CE411" s="1">
        <v>56</v>
      </c>
      <c r="CF411" s="1">
        <v>403</v>
      </c>
      <c r="CG411" s="1">
        <v>131</v>
      </c>
      <c r="CH411" s="1">
        <v>181</v>
      </c>
      <c r="CI411" s="1">
        <v>129</v>
      </c>
      <c r="CJ411" s="1">
        <v>441</v>
      </c>
      <c r="CL411" s="1">
        <v>4</v>
      </c>
      <c r="CN411" s="1">
        <v>118</v>
      </c>
      <c r="CO411" s="1">
        <v>35</v>
      </c>
      <c r="CP411" s="1">
        <v>137</v>
      </c>
      <c r="CS411" s="1">
        <v>42</v>
      </c>
      <c r="CT411" s="1">
        <v>38</v>
      </c>
      <c r="CV411" s="1">
        <v>21</v>
      </c>
      <c r="CW411" s="1">
        <v>395</v>
      </c>
      <c r="CX411" s="1">
        <v>227</v>
      </c>
      <c r="CY411" s="1">
        <v>171</v>
      </c>
      <c r="DC411" s="1">
        <v>398</v>
      </c>
      <c r="DE411" s="1">
        <v>15</v>
      </c>
      <c r="DF411" s="1">
        <v>1</v>
      </c>
      <c r="DG411" s="1">
        <v>0</v>
      </c>
      <c r="DH411" s="1">
        <v>11</v>
      </c>
      <c r="DI411" s="1">
        <v>9</v>
      </c>
      <c r="DJ411" s="1">
        <v>1</v>
      </c>
      <c r="DK411" s="1">
        <v>0</v>
      </c>
      <c r="DL411" s="1">
        <v>100</v>
      </c>
      <c r="DM411" s="1">
        <v>73</v>
      </c>
      <c r="DN411" s="1">
        <v>20</v>
      </c>
      <c r="DQ411" s="1">
        <v>0</v>
      </c>
      <c r="DR411" s="1">
        <v>40</v>
      </c>
      <c r="DS411" s="1">
        <v>32</v>
      </c>
      <c r="DU411" s="1">
        <v>302</v>
      </c>
      <c r="DV411" s="1">
        <v>189</v>
      </c>
      <c r="DZ411" s="1">
        <v>76</v>
      </c>
      <c r="EA411" s="1">
        <v>265</v>
      </c>
      <c r="EB411" s="1">
        <v>0</v>
      </c>
      <c r="EC411" s="1">
        <v>2</v>
      </c>
      <c r="ED411" s="1">
        <v>1</v>
      </c>
      <c r="EE411" s="1">
        <v>14</v>
      </c>
      <c r="EF411" s="1">
        <v>23</v>
      </c>
      <c r="EG411" s="1">
        <v>42</v>
      </c>
      <c r="EH411" s="1">
        <v>3</v>
      </c>
      <c r="EI411" s="1">
        <v>182</v>
      </c>
      <c r="EJ411" s="1">
        <v>214</v>
      </c>
      <c r="EK411" s="1">
        <v>97</v>
      </c>
      <c r="EL411" s="1">
        <v>4</v>
      </c>
      <c r="EM411" s="1">
        <v>582</v>
      </c>
      <c r="EN411" s="1">
        <v>210</v>
      </c>
      <c r="EO411" s="1">
        <v>339</v>
      </c>
      <c r="EP411" s="1">
        <v>549</v>
      </c>
      <c r="EQ411" s="1">
        <v>1</v>
      </c>
      <c r="ER411" s="1">
        <v>1</v>
      </c>
      <c r="ES411" s="1">
        <v>3</v>
      </c>
      <c r="ET411" s="1">
        <v>39</v>
      </c>
      <c r="EU411" s="1">
        <v>7</v>
      </c>
      <c r="EV411" s="1">
        <v>84</v>
      </c>
      <c r="EW411" s="1">
        <v>11</v>
      </c>
      <c r="EX411" s="1">
        <v>2</v>
      </c>
      <c r="EY411" s="1">
        <v>2</v>
      </c>
      <c r="EZ411" s="1">
        <v>23</v>
      </c>
      <c r="FA411" s="1">
        <v>0</v>
      </c>
      <c r="FB411" s="1">
        <v>0</v>
      </c>
      <c r="FC411" s="1">
        <v>0</v>
      </c>
      <c r="FD411" s="1">
        <v>0</v>
      </c>
      <c r="FE411" s="1">
        <v>0</v>
      </c>
      <c r="FF411" s="1">
        <v>0</v>
      </c>
      <c r="FG411" s="1">
        <v>1</v>
      </c>
      <c r="FH411" s="1">
        <v>12</v>
      </c>
      <c r="FI411" s="1">
        <v>0</v>
      </c>
      <c r="FJ411" s="1">
        <v>9</v>
      </c>
      <c r="FK411" s="1">
        <v>15</v>
      </c>
      <c r="FL411" s="1">
        <v>0</v>
      </c>
      <c r="FM411" s="1">
        <v>32</v>
      </c>
      <c r="FN411" s="1">
        <v>3</v>
      </c>
      <c r="FO411" s="1">
        <v>3</v>
      </c>
      <c r="FP411" s="1">
        <v>25</v>
      </c>
      <c r="FQ411" s="1">
        <v>1</v>
      </c>
      <c r="FR411" s="1">
        <f>SUM(Tableau17[[#This Row],[2019-T1-ALEXANDRE Audric]:[2019-T1-MARIE Florie]])</f>
        <v>274</v>
      </c>
      <c r="FS411" s="1">
        <v>67</v>
      </c>
      <c r="FT411" s="1">
        <v>120</v>
      </c>
      <c r="FU411" s="1">
        <v>0</v>
      </c>
      <c r="FV411" s="1">
        <v>249</v>
      </c>
      <c r="FW411" s="1">
        <v>0</v>
      </c>
      <c r="FX411" s="1">
        <v>436</v>
      </c>
      <c r="GD411" s="1">
        <v>0</v>
      </c>
      <c r="GE411" s="1">
        <v>93</v>
      </c>
      <c r="GF411" s="1">
        <v>171</v>
      </c>
      <c r="GG411" s="1">
        <v>30</v>
      </c>
      <c r="GH411" s="1">
        <v>109</v>
      </c>
      <c r="GI411" s="1">
        <v>0</v>
      </c>
      <c r="GJ411" s="1">
        <v>403</v>
      </c>
      <c r="GK411" s="1">
        <v>131</v>
      </c>
      <c r="GL411" s="1">
        <v>181</v>
      </c>
      <c r="GM411" s="1">
        <v>0</v>
      </c>
      <c r="GN411" s="1">
        <v>129</v>
      </c>
      <c r="GO411" s="1">
        <v>0</v>
      </c>
      <c r="GP411" s="1">
        <v>441</v>
      </c>
      <c r="GQ411" s="1">
        <v>141</v>
      </c>
      <c r="GR411" s="1">
        <v>38</v>
      </c>
      <c r="GS411" s="1">
        <v>0</v>
      </c>
      <c r="GT411" s="1">
        <v>216</v>
      </c>
      <c r="GU411" s="1">
        <v>0</v>
      </c>
      <c r="GV411" s="1">
        <v>395</v>
      </c>
      <c r="GW411" s="1">
        <v>171</v>
      </c>
      <c r="GX411" s="1">
        <v>0</v>
      </c>
      <c r="GY411" s="1">
        <v>0</v>
      </c>
      <c r="GZ411" s="1">
        <v>227</v>
      </c>
      <c r="HA411" s="1">
        <v>0</v>
      </c>
      <c r="HB411" s="1">
        <v>398</v>
      </c>
      <c r="HC411" s="1">
        <v>199</v>
      </c>
      <c r="HD411" s="1">
        <v>23</v>
      </c>
      <c r="HE411" s="1">
        <v>97</v>
      </c>
      <c r="HF411" s="1">
        <v>260</v>
      </c>
      <c r="HG411" s="1">
        <v>3</v>
      </c>
      <c r="HH411" s="1">
        <v>582</v>
      </c>
      <c r="HI411" s="1">
        <v>210</v>
      </c>
      <c r="HJ411" s="1">
        <v>0</v>
      </c>
      <c r="HK411" s="1">
        <v>339</v>
      </c>
      <c r="HL411" s="1">
        <v>0</v>
      </c>
      <c r="HM411" s="1">
        <v>0</v>
      </c>
      <c r="HN411" s="1">
        <v>549</v>
      </c>
      <c r="HO411" s="1">
        <v>103</v>
      </c>
      <c r="HP411" s="1">
        <v>14</v>
      </c>
      <c r="HQ411" s="1">
        <v>25</v>
      </c>
      <c r="HR411" s="1">
        <v>119</v>
      </c>
      <c r="HS411" s="1">
        <v>22</v>
      </c>
      <c r="HT411" s="1">
        <v>283</v>
      </c>
      <c r="HU411" s="1">
        <v>50</v>
      </c>
      <c r="HV411" s="1">
        <v>82</v>
      </c>
      <c r="HW411" s="1">
        <v>32</v>
      </c>
      <c r="HX411" s="1">
        <v>69</v>
      </c>
      <c r="HY411" s="1">
        <v>0</v>
      </c>
      <c r="HZ411" s="1">
        <v>233</v>
      </c>
      <c r="IA411" s="1">
        <v>75</v>
      </c>
      <c r="IB411" s="1">
        <v>20</v>
      </c>
      <c r="IC411" s="1">
        <v>40</v>
      </c>
      <c r="ID411" s="1">
        <v>152</v>
      </c>
      <c r="IE411" s="1">
        <v>15</v>
      </c>
      <c r="IF411" s="1">
        <v>302</v>
      </c>
      <c r="IG411" s="1">
        <v>0</v>
      </c>
      <c r="IH411" s="1">
        <v>0</v>
      </c>
      <c r="II411" s="1">
        <v>76</v>
      </c>
      <c r="IJ411" s="1">
        <v>189</v>
      </c>
      <c r="IK411" s="1">
        <v>0</v>
      </c>
      <c r="IL411" s="1">
        <v>265</v>
      </c>
      <c r="IM411" s="26">
        <f>IFERROR(Tableau17[[#This Row],[LDIV]]/Tableau17[[#This Row],[Total général]],"")</f>
        <v>8.5836909871244635E-3</v>
      </c>
      <c r="IN411" s="26">
        <f>IFERROR(Tableau17[[#This Row],[LDVC]]/Tableau17[[#This Row],[Total général]],"")</f>
        <v>0</v>
      </c>
      <c r="IO411" s="26">
        <f>IFERROR(Tableau17[[#This Row],[LDVD]]/Tableau17[[#This Row],[Total général]],"")</f>
        <v>0.22317596566523606</v>
      </c>
      <c r="IP411" s="26">
        <f>IFERROR(Tableau17[[#This Row],[LDVG]]/Tableau17[[#This Row],[Total général]],"")</f>
        <v>7.7253218884120178E-2</v>
      </c>
      <c r="IQ411" s="26">
        <f>IFERROR(Tableau17[[#This Row],[LEXD]]/Tableau17[[#This Row],[Total général]],"")</f>
        <v>0</v>
      </c>
      <c r="IR411" s="26">
        <f>IFERROR(Tableau17[[#This Row],[LEXG]]/Tableau17[[#This Row],[Total général]],"")</f>
        <v>1.2875536480686695E-2</v>
      </c>
      <c r="IS411" s="26">
        <f>IFERROR(Tableau17[[#This Row],[LLR]]/Tableau17[[#This Row],[Total général]],"")</f>
        <v>0.12875536480686695</v>
      </c>
      <c r="IT411" s="26">
        <f>IFERROR(Tableau17[[#This Row],[LREM]]/Tableau17[[#This Row],[Total général]],"")</f>
        <v>0.12875536480686695</v>
      </c>
      <c r="IU411" s="26">
        <f>IFERROR(Tableau17[[#This Row],[LRN]]/Tableau17[[#This Row],[Total général]],"")</f>
        <v>0.21459227467811159</v>
      </c>
      <c r="IV411" s="26">
        <f>IFERROR(Tableau17[[#This Row],[LUG]]/Tableau17[[#This Row],[Total général]],"")</f>
        <v>0.15021459227467812</v>
      </c>
      <c r="IW411" s="26">
        <f>IFERROR(Tableau17[[#This Row],[LVEC]]/Tableau17[[#This Row],[Total général]],"")</f>
        <v>5.5793991416309016E-2</v>
      </c>
      <c r="IX411" s="26">
        <f>IFERROR(Tableau17[[#This Row],[2008-T1-LCMD]]/Tableau17[[#This Row],[2008-T1-TOTAL]],"")</f>
        <v>4.8165137614678902E-2</v>
      </c>
      <c r="IY411" s="26">
        <f>IFERROR(Tableau17[[#This Row],[2008-T1-LDVD]]/Tableau17[[#This Row],[2008-T1-TOTAL]],"")</f>
        <v>0</v>
      </c>
      <c r="IZ411" s="26">
        <f>IFERROR(Tableau17[[#This Row],[2008-T1-LEXD]]/Tableau17[[#This Row],[2008-T1-TOTAL]],"")</f>
        <v>0</v>
      </c>
      <c r="JA411" s="26">
        <f>IFERROR(Tableau17[[#This Row],[2008-T1-LEXG]]/Tableau17[[#This Row],[2008-T1-TOTAL]],"")</f>
        <v>4.3577981651376149E-2</v>
      </c>
      <c r="JB411" s="26">
        <f>IFERROR(Tableau17[[#This Row],[2008-T1-LFN]]/Tableau17[[#This Row],[2008-T1-TOTAL]],"")</f>
        <v>0.1536697247706422</v>
      </c>
      <c r="JC411" s="26">
        <f>IFERROR(Tableau17[[#This Row],[2008-T1-LMAJ]]/Tableau17[[#This Row],[2008-T1-TOTAL]],"")</f>
        <v>0.22706422018348624</v>
      </c>
      <c r="JD411" s="26">
        <f>IFERROR(Tableau17[[#This Row],[2008-T1-LUG]]/Tableau17[[#This Row],[2008-T1-TOTAL]],"")</f>
        <v>0.52752293577981646</v>
      </c>
      <c r="JE411" s="26" t="str">
        <f>IFERROR(Tableau17[[#This Row],[2008-T2-LFN]]/Tableau17[[#This Row],[2008-T2-TOTAL]],"")</f>
        <v/>
      </c>
      <c r="JF411" s="26" t="str">
        <f>IFERROR(Tableau17[[#This Row],[2008-T2-LGC]]/Tableau17[[#This Row],[2008-T2-TOTAL]],"")</f>
        <v/>
      </c>
      <c r="JG411" s="26" t="str">
        <f>IFERROR(Tableau17[[#This Row],[2008-T2-LMAJ]]/Tableau17[[#This Row],[2008-T2-TOTAL]],"")</f>
        <v/>
      </c>
      <c r="JH411" s="26" t="str">
        <f>IFERROR(Tableau17[[#This Row],[2008-T2-LUG]]/Tableau17[[#This Row],[2008-T2-TOTAL]],"")</f>
        <v/>
      </c>
      <c r="JI411" s="26">
        <f>IFERROR(Tableau17[[#This Row],[2014-T1-LDIV]]/Tableau17[[#This Row],[2014-T1-TOTAL]],"")</f>
        <v>7.4441687344913146E-2</v>
      </c>
      <c r="JJ411" s="26">
        <f>IFERROR(Tableau17[[#This Row],[2014-T1-LDVD]]/Tableau17[[#This Row],[2014-T1-TOTAL]],"")</f>
        <v>0</v>
      </c>
      <c r="JK411" s="26">
        <f>IFERROR(Tableau17[[#This Row],[2014-T1-LDVG]]/Tableau17[[#This Row],[2014-T1-TOTAL]],"")</f>
        <v>0.24813895781637718</v>
      </c>
      <c r="JL411" s="26">
        <f>IFERROR(Tableau17[[#This Row],[2014-T1-LEXG]]/Tableau17[[#This Row],[2014-T1-TOTAL]],"")</f>
        <v>9.9255583126550868E-3</v>
      </c>
      <c r="JM411" s="26">
        <f>IFERROR(Tableau17[[#This Row],[2014-T1-LFG]]/Tableau17[[#This Row],[2014-T1-TOTAL]],"")</f>
        <v>8.6848635235732011E-2</v>
      </c>
      <c r="JN411" s="26">
        <f>IFERROR(Tableau17[[#This Row],[2014-T1-LFN]]/Tableau17[[#This Row],[2014-T1-TOTAL]],"")</f>
        <v>0.23076923076923078</v>
      </c>
      <c r="JO411" s="26">
        <f>IFERROR(Tableau17[[#This Row],[2014-T1-LUD]]/Tableau17[[#This Row],[2014-T1-TOTAL]],"")</f>
        <v>0.21091811414392059</v>
      </c>
      <c r="JP411" s="26">
        <f>IFERROR(Tableau17[[#This Row],[2014-T1-LUG]]/Tableau17[[#This Row],[2014-T1-TOTAL]],"")</f>
        <v>0.13895781637717122</v>
      </c>
      <c r="JQ411" s="26">
        <f>IFERROR(Tableau17[[#This Row],[2014-T2-LFN]]/Tableau17[[#This Row],[2014-T2-TOTAL]],"")</f>
        <v>0.29705215419501135</v>
      </c>
      <c r="JR411" s="26">
        <f>IFERROR(Tableau17[[#This Row],[2014-T2-LUD]]/Tableau17[[#This Row],[2014-T2-TOTAL]],"")</f>
        <v>0.41043083900226757</v>
      </c>
      <c r="JS411" s="26">
        <f>IFERROR(Tableau17[[#This Row],[2014-T2-LUG]]/Tableau17[[#This Row],[2014-T2-TOTAL]],"")</f>
        <v>0.29251700680272108</v>
      </c>
      <c r="JT411" s="26">
        <f>IFERROR(Tableau17[[#This Row],[2015-T1-BC-DIV]]/Tableau17[[#This Row],[2015-T1-TOTAL]],"")</f>
        <v>0</v>
      </c>
      <c r="JU411" s="26">
        <f>IFERROR(Tableau17[[#This Row],[2015-T1-BC-DLF]]/Tableau17[[#This Row],[2015-T1-TOTAL]],"")</f>
        <v>1.0126582278481013E-2</v>
      </c>
      <c r="JV411" s="26">
        <f>IFERROR(Tableau17[[#This Row],[2015-T1-BC-DVD]]/Tableau17[[#This Row],[2015-T1-TOTAL]],"")</f>
        <v>0</v>
      </c>
      <c r="JW411" s="26">
        <f>IFERROR(Tableau17[[#This Row],[2015-T1-BC-DVG]]/Tableau17[[#This Row],[2015-T1-TOTAL]],"")</f>
        <v>0.29873417721518986</v>
      </c>
      <c r="JX411" s="26">
        <f>IFERROR(Tableau17[[#This Row],[2015-T1-BC-FG]]/Tableau17[[#This Row],[2015-T1-TOTAL]],"")</f>
        <v>8.8607594936708861E-2</v>
      </c>
      <c r="JY411" s="26">
        <f>IFERROR(Tableau17[[#This Row],[2015-T1-BC-FN]]/Tableau17[[#This Row],[2015-T1-TOTAL]],"")</f>
        <v>0.3468354430379747</v>
      </c>
      <c r="JZ411" s="26">
        <f>IFERROR(Tableau17[[#This Row],[2015-T1-BC-MDM]]/Tableau17[[#This Row],[2015-T1-TOTAL]],"")</f>
        <v>0</v>
      </c>
      <c r="KA411" s="26">
        <f>IFERROR(Tableau17[[#This Row],[2015-T1-BC-RDG]]/Tableau17[[#This Row],[2015-T1-TOTAL]],"")</f>
        <v>0</v>
      </c>
      <c r="KB411" s="26">
        <f>IFERROR(Tableau17[[#This Row],[2015-T1-BC-SOC]]/Tableau17[[#This Row],[2015-T1-TOTAL]],"")</f>
        <v>0.10632911392405063</v>
      </c>
      <c r="KC411" s="26">
        <f>IFERROR(Tableau17[[#This Row],[2015-T1-BC-UD]]/Tableau17[[#This Row],[2015-T1-TOTAL]],"")</f>
        <v>9.6202531645569619E-2</v>
      </c>
      <c r="KD411" s="26">
        <f>IFERROR(Tableau17[[#This Row],[2015-T1-BC-UG]]/Tableau17[[#This Row],[2015-T1-TOTAL]],"")</f>
        <v>0</v>
      </c>
      <c r="KE411" s="26">
        <f>IFERROR(Tableau17[[#This Row],[2015-T1-BC-VEC]]/Tableau17[[#This Row],[2015-T1-TOTAL]],"")</f>
        <v>5.3164556962025315E-2</v>
      </c>
      <c r="KF411" s="26">
        <f>IFERROR(Tableau17[[#This Row],[2015-T2-BC-DVG]]/Tableau17[[#This Row],[2015-T2-TOTAL]],"")</f>
        <v>0.57035175879396982</v>
      </c>
      <c r="KG411" s="26">
        <f>IFERROR(Tableau17[[#This Row],[2015-T2-BC-FN]]/Tableau17[[#This Row],[2015-T2-TOTAL]],"")</f>
        <v>0.42964824120603012</v>
      </c>
      <c r="KH411" s="26">
        <f>IFERROR(Tableau17[[#This Row],[2015-T2-BC-SOC]]/Tableau17[[#This Row],[2015-T2-TOTAL]],"")</f>
        <v>0</v>
      </c>
      <c r="KI411" s="26">
        <f>IFERROR(Tableau17[[#This Row],[2015-T2-BC-UD]]/Tableau17[[#This Row],[2015-T2-TOTAL]],"")</f>
        <v>0</v>
      </c>
      <c r="KJ411" s="26">
        <f>IFERROR(Tableau17[[#This Row],[2015-T2-BC-UG]]/Tableau17[[#This Row],[2015-T2-TOTAL]],"")</f>
        <v>0</v>
      </c>
      <c r="KK411" s="26">
        <f>IFERROR(Tableau17[[#This Row],[2017 (L)-T1-COM]]/Tableau17[[#This Row],[2017 (L)-T1-TOTAL]],"")</f>
        <v>0</v>
      </c>
      <c r="KL411" s="26">
        <f>IFERROR(Tableau17[[#This Row],[2017 (L)-T1-DIV]]/Tableau17[[#This Row],[2017 (L)-T1-TOTAL]],"")</f>
        <v>4.9668874172185427E-2</v>
      </c>
      <c r="KM411" s="26">
        <f>IFERROR(Tableau17[[#This Row],[2017 (L)-T1-DLF]]/Tableau17[[#This Row],[2017 (L)-T1-TOTAL]],"")</f>
        <v>3.3112582781456954E-3</v>
      </c>
      <c r="KN411" s="26">
        <f>IFERROR(Tableau17[[#This Row],[2017 (L)-T1-DVD]]/Tableau17[[#This Row],[2017 (L)-T1-TOTAL]],"")</f>
        <v>0</v>
      </c>
      <c r="KO411" s="26">
        <f>IFERROR(Tableau17[[#This Row],[2017 (L)-T1-DVG]]/Tableau17[[#This Row],[2017 (L)-T1-TOTAL]],"")</f>
        <v>3.6423841059602648E-2</v>
      </c>
      <c r="KP411" s="26">
        <f>IFERROR(Tableau17[[#This Row],[2017 (L)-T1-ECO]]/Tableau17[[#This Row],[2017 (L)-T1-TOTAL]],"")</f>
        <v>2.9801324503311258E-2</v>
      </c>
      <c r="KQ411" s="26">
        <f>IFERROR(Tableau17[[#This Row],[2017 (L)-T1-EXD]]/Tableau17[[#This Row],[2017 (L)-T1-TOTAL]],"")</f>
        <v>3.3112582781456954E-3</v>
      </c>
      <c r="KR411" s="26">
        <f>IFERROR(Tableau17[[#This Row],[2017 (L)-T1-EXG]]/Tableau17[[#This Row],[2017 (L)-T1-TOTAL]],"")</f>
        <v>0</v>
      </c>
      <c r="KS411" s="26">
        <f>IFERROR(Tableau17[[#This Row],[2017 (L)-T1-FI]]/Tableau17[[#This Row],[2017 (L)-T1-TOTAL]],"")</f>
        <v>0.33112582781456956</v>
      </c>
      <c r="KT411" s="26">
        <f>IFERROR(Tableau17[[#This Row],[2017 (L)-T1-FN]]/Tableau17[[#This Row],[2017 (L)-T1-TOTAL]],"")</f>
        <v>0.24172185430463577</v>
      </c>
      <c r="KU411" s="26">
        <f>IFERROR(Tableau17[[#This Row],[2017 (L)-T1-LR]]/Tableau17[[#This Row],[2017 (L)-T1-TOTAL]],"")</f>
        <v>6.6225165562913912E-2</v>
      </c>
      <c r="KV411" s="26">
        <f>IFERROR(Tableau17[[#This Row],[2017 (L)-T1-MDM]]/Tableau17[[#This Row],[2017 (L)-T1-TOTAL]],"")</f>
        <v>0</v>
      </c>
      <c r="KW411" s="26">
        <f>IFERROR(Tableau17[[#This Row],[2017 (L)-T1-RDG]]/Tableau17[[#This Row],[2017 (L)-T1-TOTAL]],"")</f>
        <v>0</v>
      </c>
      <c r="KX411" s="26">
        <f>IFERROR(Tableau17[[#This Row],[2017 (L)-T1-REG]]/Tableau17[[#This Row],[2017 (L)-T1-TOTAL]],"")</f>
        <v>0</v>
      </c>
      <c r="KY411" s="26">
        <f>IFERROR(Tableau17[[#This Row],[2017 (L)-T1-REM]]/Tableau17[[#This Row],[2017 (L)-T1-TOTAL]],"")</f>
        <v>0.13245033112582782</v>
      </c>
      <c r="KZ411" s="26">
        <f>IFERROR(Tableau17[[#This Row],[2017 (L)-T1-SOC]]/Tableau17[[#This Row],[2017 (L)-T1-TOTAL]],"")</f>
        <v>0.10596026490066225</v>
      </c>
      <c r="LA411" s="26">
        <f>IFERROR(Tableau17[[#This Row],[2017 (L)-T1-UDI]]/Tableau17[[#This Row],[2017 (L)-T1-TOTAL]],"")</f>
        <v>0</v>
      </c>
      <c r="LB411" s="26">
        <f>IFERROR(Tableau17[[#This Row],[2017 (L)-T2-FI]]/Tableau17[[#This Row],[2017 (L)-T2-TOTAL]],"")</f>
        <v>0.71320754716981127</v>
      </c>
      <c r="LC411" s="26">
        <f>IFERROR(Tableau17[[#This Row],[2017 (L)-T2-FN]]/Tableau17[[#This Row],[2017 (L)-T2-TOTAL]],"")</f>
        <v>0</v>
      </c>
      <c r="LD411" s="26">
        <f>IFERROR(Tableau17[[#This Row],[2017 (L)-T2-LR]]/Tableau17[[#This Row],[2017 (L)-T2-TOTAL]],"")</f>
        <v>0</v>
      </c>
      <c r="LE411" s="26">
        <f>IFERROR(Tableau17[[#This Row],[2017 (L)-T2-MDM]]/Tableau17[[#This Row],[2017 (L)-T2-TOTAL]],"")</f>
        <v>0</v>
      </c>
      <c r="LF411" s="26">
        <f>IFERROR(Tableau17[[#This Row],[2017 (L)-T2-REM]]/Tableau17[[#This Row],[2017 (L)-T2-TOTAL]],"")</f>
        <v>0.28679245283018867</v>
      </c>
      <c r="LG411" s="26">
        <f>IFERROR(Tableau17[[#This Row],[2017-T1-ARTHAUD Nathalie]]/Tableau17[[#This Row],[2017-T1-TOTAL]],"")</f>
        <v>0</v>
      </c>
      <c r="LH411" s="26">
        <f>IFERROR(Tableau17[[#This Row],[2017-T1-ASSELINEAU Fran]]/Tableau17[[#This Row],[2017-T1-TOTAL]],"")</f>
        <v>3.4364261168384879E-3</v>
      </c>
      <c r="LI411" s="26">
        <f>IFERROR(Tableau17[[#This Row],[2017-T1-CHEMINADE Jacques]]/Tableau17[[#This Row],[2017-T1-TOTAL]],"")</f>
        <v>1.718213058419244E-3</v>
      </c>
      <c r="LJ411" s="26">
        <f>IFERROR(Tableau17[[#This Row],[2017-T1-DUPONT-AIGNAN Nicolas]]/Tableau17[[#This Row],[2017-T1-TOTAL]],"")</f>
        <v>2.4054982817869417E-2</v>
      </c>
      <c r="LK411" s="26">
        <f>IFERROR(Tableau17[[#This Row],[2017-T1-FILLON Fran]]/Tableau17[[#This Row],[2017-T1-TOTAL]],"")</f>
        <v>3.951890034364261E-2</v>
      </c>
      <c r="LL411" s="26">
        <f>IFERROR(Tableau17[[#This Row],[2017-T1-HAMON Beno]]/Tableau17[[#This Row],[2017-T1-TOTAL]],"")</f>
        <v>7.2164948453608241E-2</v>
      </c>
      <c r="LM411" s="26">
        <f>IFERROR(Tableau17[[#This Row],[2017-T1-LASSALLE Jean]]/Tableau17[[#This Row],[2017-T1-TOTAL]],"")</f>
        <v>5.1546391752577319E-3</v>
      </c>
      <c r="LN411" s="26">
        <f>IFERROR(Tableau17[[#This Row],[2017-T1-LE PEN Marine]]/Tableau17[[#This Row],[2017-T1-TOTAL]],"")</f>
        <v>0.3127147766323024</v>
      </c>
      <c r="LO411" s="26">
        <f>IFERROR(Tableau17[[#This Row],[2017-T1-M Jean-Luc]]/Tableau17[[#This Row],[2017-T1-TOTAL]],"")</f>
        <v>0.36769759450171824</v>
      </c>
      <c r="LP411" s="26">
        <f>IFERROR(Tableau17[[#This Row],[2017-T1-MACRON Emmanuel]]/Tableau17[[#This Row],[2017-T1-TOTAL]],"")</f>
        <v>0.16666666666666666</v>
      </c>
      <c r="LQ411" s="26">
        <f>IFERROR(Tableau17[[#This Row],[2017-T1-POUTOU Philippe]]/Tableau17[[#This Row],[2017-T1-TOTAL]],"")</f>
        <v>6.8728522336769758E-3</v>
      </c>
      <c r="LR411" s="26">
        <f>IFERROR(Tableau17[[#This Row],[2017-T2-LE PEN Marine]]/Tableau17[[#This Row],[2017-T2-TOTAL]],"")</f>
        <v>0.38251366120218577</v>
      </c>
      <c r="LS411" s="26">
        <f>IFERROR(Tableau17[[#This Row],[2017-T2-MACRON Emmanuel]]/Tableau17[[#This Row],[2017-T2-TOTAL]],"")</f>
        <v>0.61748633879781423</v>
      </c>
      <c r="LT411" s="26">
        <f>IFERROR(Tableau17[[#This Row],[2019-T1-ALEXANDRE Audric]]/Tableau17[[#This Row],[2019-T1-TOTAL]],"")</f>
        <v>3.6496350364963502E-3</v>
      </c>
      <c r="LU411" s="26">
        <f>IFERROR(Tableau17[[#This Row],[2019-T1-ARTHAUD Nathalie]]/Tableau17[[#This Row],[2019-T1-TOTAL]],"")</f>
        <v>3.6496350364963502E-3</v>
      </c>
      <c r="LV411" s="26">
        <f>IFERROR(Tableau17[[#This Row],[2019-T1-ASSELINEAU François]]/Tableau17[[#This Row],[2019-T1-TOTAL]],"")</f>
        <v>1.0948905109489052E-2</v>
      </c>
      <c r="LW411" s="26">
        <f>IFERROR(Tableau17[[#This Row],[2019-T1-AUBRY Manon]]/Tableau17[[#This Row],[2019-T1-TOTAL]],"")</f>
        <v>0.14233576642335766</v>
      </c>
      <c r="LX411" s="26">
        <f>IFERROR(Tableau17[[#This Row],[2019-T1-AZERGUI Nagib]]/Tableau17[[#This Row],[2019-T1-TOTAL]],"")</f>
        <v>2.5547445255474453E-2</v>
      </c>
      <c r="LY411" s="26">
        <f>IFERROR(Tableau17[[#This Row],[2019-T1-BARDELLA Jordan]]/Tableau17[[#This Row],[2019-T1-TOTAL]],"")</f>
        <v>0.30656934306569344</v>
      </c>
      <c r="LZ411" s="26">
        <f>IFERROR(Tableau17[[#This Row],[2019-T1-BELLAMY François-Xavier]]/Tableau17[[#This Row],[2019-T1-TOTAL]],"")</f>
        <v>4.0145985401459854E-2</v>
      </c>
      <c r="MA411" s="26">
        <f>IFERROR(Tableau17[[#This Row],[2019-T1-BIDOU Olivier]]/Tableau17[[#This Row],[2019-T1-TOTAL]],"")</f>
        <v>7.2992700729927005E-3</v>
      </c>
      <c r="MB411" s="26">
        <f>IFERROR(Tableau17[[#This Row],[2019-T1-BOURG Dominique]]/Tableau17[[#This Row],[2019-T1-TOTAL]],"")</f>
        <v>7.2992700729927005E-3</v>
      </c>
      <c r="MC411" s="26">
        <f>IFERROR(Tableau17[[#This Row],[2019-T1-BROSSAT Ian]]/Tableau17[[#This Row],[2019-T1-TOTAL]],"")</f>
        <v>8.3941605839416053E-2</v>
      </c>
      <c r="MD411" s="26">
        <f>IFERROR(Tableau17[[#This Row],[2019-T1-CAILLAUD Sophie]]/Tableau17[[#This Row],[2019-T1-TOTAL]],"")</f>
        <v>0</v>
      </c>
      <c r="ME411" s="26">
        <f>IFERROR(Tableau17[[#This Row],[2019-T1-CAMUS Renaud]]/Tableau17[[#This Row],[2019-T1-TOTAL]],"")</f>
        <v>0</v>
      </c>
      <c r="MF411" s="26">
        <f>IFERROR(Tableau17[[#This Row],[2019-T1-CHALENÇON Christophe]]/Tableau17[[#This Row],[2019-T1-TOTAL]],"")</f>
        <v>0</v>
      </c>
      <c r="MG411" s="26">
        <f>IFERROR(Tableau17[[#This Row],[2019-T1-CORBET Cathy Denise Ginette]]/Tableau17[[#This Row],[2019-T1-TOTAL]],"")</f>
        <v>0</v>
      </c>
      <c r="MH411" s="26">
        <f>IFERROR(Tableau17[[#This Row],[2019-T1-DE PREVOISIN Robert]]/Tableau17[[#This Row],[2019-T1-TOTAL]],"")</f>
        <v>0</v>
      </c>
      <c r="MI411" s="26">
        <f>IFERROR(Tableau17[[#This Row],[2019-T1-DELFEL Thérèse]]/Tableau17[[#This Row],[2019-T1-TOTAL]],"")</f>
        <v>0</v>
      </c>
      <c r="MJ411" s="26">
        <f>IFERROR(Tableau17[[#This Row],[2019-T1-DIEUMEGARD Pierre]]/Tableau17[[#This Row],[2019-T1-TOTAL]],"")</f>
        <v>3.6496350364963502E-3</v>
      </c>
      <c r="MK411" s="26">
        <f>IFERROR(Tableau17[[#This Row],[2019-T1-DUPONT-AIGNAN Nicolas]]/Tableau17[[#This Row],[2019-T1-TOTAL]],"")</f>
        <v>4.3795620437956206E-2</v>
      </c>
      <c r="ML411" s="26">
        <f>IFERROR(Tableau17[[#This Row],[2019-T1-GERNIGON Yves]]/Tableau17[[#This Row],[2019-T1-TOTAL]],"")</f>
        <v>0</v>
      </c>
      <c r="MM411" s="26">
        <f>IFERROR(Tableau17[[#This Row],[2019-T1-GLUCKSMANN Raphaël]]/Tableau17[[#This Row],[2019-T1-TOTAL]],"")</f>
        <v>3.2846715328467155E-2</v>
      </c>
      <c r="MN411" s="26">
        <f>IFERROR(Tableau17[[#This Row],[2019-T1-HAMON Benoît]]/Tableau17[[#This Row],[2019-T1-TOTAL]],"")</f>
        <v>5.4744525547445258E-2</v>
      </c>
      <c r="MO411" s="26">
        <f>IFERROR(Tableau17[[#This Row],[2019-T1-HELGEN Gilles]]/Tableau17[[#This Row],[2019-T1-TOTAL]],"")</f>
        <v>0</v>
      </c>
      <c r="MP411" s="26">
        <f>IFERROR(Tableau17[[#This Row],[2019-T1-JADOT Yannick]]/Tableau17[[#This Row],[2019-T1-TOTAL]],"")</f>
        <v>0.11678832116788321</v>
      </c>
      <c r="MQ411" s="26">
        <f>IFERROR(Tableau17[[#This Row],[2019-T1-LAGARDE Jean-Christophe]]/Tableau17[[#This Row],[2019-T1-TOTAL]],"")</f>
        <v>1.0948905109489052E-2</v>
      </c>
      <c r="MR411" s="26">
        <f>IFERROR(Tableau17[[#This Row],[2019-T1-LALANNE Francis]]/Tableau17[[#This Row],[2019-T1-TOTAL]],"")</f>
        <v>1.0948905109489052E-2</v>
      </c>
      <c r="MS411" s="26">
        <f>IFERROR(Tableau17[[#This Row],[2019-T1-LOISEAU Nathalie]]/Tableau17[[#This Row],[2019-T1-TOTAL]],"")</f>
        <v>9.1240875912408759E-2</v>
      </c>
      <c r="MT411" s="26">
        <f>IFERROR(Tableau17[[#This Row],[2019-T1-MARIE Florie]]/Tableau17[[#This Row],[2019-T1-TOTAL]],"")</f>
        <v>3.6496350364963502E-3</v>
      </c>
      <c r="MU411" s="26">
        <f>IFERROR(Tableau17[[#This Row],[2008-T1-MACROEXTRDROITE]]/Tableau17[[#This Row],[2008-T1-MACROTOTALE]],"")</f>
        <v>0.1536697247706422</v>
      </c>
      <c r="MV411" s="26">
        <f>IFERROR(Tableau17[[#This Row],[2008-T1-MACRODROITE]]/Tableau17[[#This Row],[2008-T1-MACROTOTALE]],"")</f>
        <v>0.27522935779816515</v>
      </c>
      <c r="MW411" s="26">
        <f>IFERROR(Tableau17[[#This Row],[2008-T1-MACROCENTRE]]/Tableau17[[#This Row],[2008-T1-MACROTOTALE]],"")</f>
        <v>0</v>
      </c>
      <c r="MX411" s="26">
        <f>IFERROR(Tableau17[[#This Row],[2008-T1-MACROGAUCHE]]/Tableau17[[#This Row],[2008-T1-MACROTOTALE]],"")</f>
        <v>0.57110091743119262</v>
      </c>
      <c r="MY411" s="26">
        <f>IFERROR(Tableau17[[#This Row],[2008-T1-MACROAUTRE]]/Tableau17[[#This Row],[2008-T1-MACROTOTALE]],"")</f>
        <v>0</v>
      </c>
      <c r="MZ411" s="26" t="str">
        <f>IFERROR(Tableau17[[#This Row],[2008-T2-MACROEXTRDROITE]]/Tableau17[[#This Row],[2008-T2-MACROTOTALE]],"")</f>
        <v/>
      </c>
      <c r="NA411" s="26" t="str">
        <f>IFERROR(Tableau17[[#This Row],[2008-T2-MACRODROITE]]/Tableau17[[#This Row],[2008-T2-MACROTOTALE]],"")</f>
        <v/>
      </c>
      <c r="NB411" s="26" t="str">
        <f>IFERROR(Tableau17[[#This Row],[2008-T2-MACROCENTRE]]/Tableau17[[#This Row],[2008-T2-MACROTOTALE]],"")</f>
        <v/>
      </c>
      <c r="NC411" s="26" t="str">
        <f>IFERROR(Tableau17[[#This Row],[2008-T2-MACROGAUCHE]]/Tableau17[[#This Row],[2008-T2-MACROTOTALE]],"")</f>
        <v/>
      </c>
      <c r="ND411" s="26" t="str">
        <f>IFERROR(Tableau17[[#This Row],[2008-T2-MACROAUTRE]]/Tableau17[[#This Row],[2008-T2-MACROTOTALE]],"")</f>
        <v/>
      </c>
      <c r="NE411" s="26">
        <f>IFERROR(Tableau17[[#This Row],[2014-T1-MACROEXTRDROITE]]/Tableau17[[#This Row],[2014-T1-MACROTOTALE]],"")</f>
        <v>0.23076923076923078</v>
      </c>
      <c r="NF411" s="26">
        <f>IFERROR(Tableau17[[#This Row],[2014-T1-MACRODROITE]]/Tableau17[[#This Row],[2014-T1-MACROTOTALE]],"")</f>
        <v>0.42431761786600497</v>
      </c>
      <c r="NG411" s="26">
        <f>IFERROR(Tableau17[[#This Row],[2014-T1-MACROCENTRE]]/Tableau17[[#This Row],[2014-T1-MACROTOTALE]],"")</f>
        <v>7.4441687344913146E-2</v>
      </c>
      <c r="NH411" s="26">
        <f>IFERROR(Tableau17[[#This Row],[2014-T1-MACROGAUCHE]]/Tableau17[[#This Row],[2014-T1-MACROTOTALE]],"")</f>
        <v>0.27047146401985112</v>
      </c>
      <c r="NI411" s="26">
        <f>IFERROR(Tableau17[[#This Row],[2014-T1-MACROAUTRE]]/Tableau17[[#This Row],[2014-T1-MACROTOTALE]],"")</f>
        <v>0</v>
      </c>
      <c r="NJ411" s="26">
        <f>IFERROR(Tableau17[[#This Row],[2014-T2-MACROEXTRDROITE]]/Tableau17[[#This Row],[2014-T2-MACROTOTALE]],"")</f>
        <v>0.29705215419501135</v>
      </c>
      <c r="NK411" s="26">
        <f>IFERROR(Tableau17[[#This Row],[2014-T2-MACRODROITE]]/Tableau17[[#This Row],[2014-T2-MACROTOTALE]],"")</f>
        <v>0.41043083900226757</v>
      </c>
      <c r="NL411" s="26">
        <f>IFERROR(Tableau17[[#This Row],[2014-T2-MACROCENTRE]]/Tableau17[[#This Row],[2014-T2-MACROTOTALE]],"")</f>
        <v>0</v>
      </c>
      <c r="NM411" s="26">
        <f>IFERROR(Tableau17[[#This Row],[2014-T2-MACROGAUCHE]]/Tableau17[[#This Row],[2014-T2-MACROTOTALE]],"")</f>
        <v>0.29251700680272108</v>
      </c>
      <c r="NN411" s="26">
        <f>IFERROR(Tableau17[[#This Row],[2014-T2-MACROAUTRE]]/Tableau17[[#This Row],[2014-T2-MACROTOTALE]],"")</f>
        <v>0</v>
      </c>
      <c r="NO411" s="26">
        <f>IFERROR( Tableau17[[#This Row],[2015-T1-MACROEXTRDROITE]]/Tableau17[[#This Row],[2015-T1-MACROTOTALE]],"")</f>
        <v>0.35696202531645571</v>
      </c>
      <c r="NP411" s="26">
        <f>IFERROR(Tableau17[[#This Row],[2015-T1-MACRODROITE]]/Tableau17[[#This Row],[2015-T1-MACROTOTALE]],"")</f>
        <v>9.6202531645569619E-2</v>
      </c>
      <c r="NQ411" s="26">
        <f>IFERROR(Tableau17[[#This Row],[2015-T1-MACROCENTRE]]/Tableau17[[#This Row],[2015-T1-MACROTOTALE]],"")</f>
        <v>0</v>
      </c>
      <c r="NR411" s="26">
        <f>IFERROR(Tableau17[[#This Row],[2015-T1-MACROGAUCHE]]/Tableau17[[#This Row],[2015-T1-MACROTOTALE]],"")</f>
        <v>0.54683544303797471</v>
      </c>
      <c r="NS411" s="26">
        <f>IFERROR(Tableau17[[#This Row],[2015-T1-MACROAUTRE]]/Tableau17[[#This Row],[2015-T1-MACROTOTALE]],"")</f>
        <v>0</v>
      </c>
      <c r="NT411" s="26">
        <f>IFERROR(Tableau17[[#This Row],[2015-T2-MACROEXTRDROITE]]/Tableau17[[#This Row],[2015-T2-MACROTOTALE]],"")</f>
        <v>0.42964824120603012</v>
      </c>
      <c r="NU411" s="26">
        <f>IFERROR(Tableau17[[#This Row],[2015-T2-MACRODROITE]]/Tableau17[[#This Row],[2015-T2-MACROTOTALE]],"")</f>
        <v>0</v>
      </c>
      <c r="NV411" s="26">
        <f>IFERROR(Tableau17[[#This Row],[2015-T2-MACROCENTRE]]/Tableau17[[#This Row],[2015-T2-MACROTOTALE]],"")</f>
        <v>0</v>
      </c>
      <c r="NW411" s="26">
        <f>IFERROR(Tableau17[[#This Row],[2015-T2-MACROGAUCHE]]/Tableau17[[#This Row],[2015-T2-MACROTOTALE]],"")</f>
        <v>0.57035175879396982</v>
      </c>
      <c r="NX411" s="26">
        <f>IFERROR(Tableau17[[#This Row],[2015-T2-MACROAUTRE]]/Tableau17[[#This Row],[2015-T2-MACROTOTALE]],"")</f>
        <v>0</v>
      </c>
      <c r="NY411" s="26">
        <f>IFERROR(Tableau17[[#This Row],[2017-T1-MACROEXTRDROITE]]/Tableau17[[#This Row],[2017-T1-MACROTOTALE]],"")</f>
        <v>0.34192439862542956</v>
      </c>
      <c r="NZ411" s="26">
        <f>IFERROR(Tableau17[[#This Row],[2017-T1-MACRODROITE]]/Tableau17[[#This Row],[2017-T1-MACROTOTALE]],"")</f>
        <v>3.951890034364261E-2</v>
      </c>
      <c r="OA411" s="26">
        <f>IFERROR(Tableau17[[#This Row],[2017-T1-MACROCENTRE]]/Tableau17[[#This Row],[2017-T1-MACROTOTALE]],"")</f>
        <v>0.16666666666666666</v>
      </c>
      <c r="OB411" s="26">
        <f>IFERROR(Tableau17[[#This Row],[2017-T1-MACROGAUCHE]]/Tableau17[[#This Row],[2017-T1-MACROTOTALE]],"")</f>
        <v>0.44673539518900346</v>
      </c>
      <c r="OC411" s="26">
        <f>IFERROR(Tableau17[[#This Row],[2017-T1-MACROAUTRE]]/Tableau17[[#This Row],[2017-T1-MACROTOTALE]],"")</f>
        <v>5.1546391752577319E-3</v>
      </c>
      <c r="OD411" s="26">
        <f>IFERROR(Tableau17[[#This Row],[2017-T2-MACROEXTRDROITE]]/Tableau17[[#This Row],[2017-T2-MACROTOTALE]],"")</f>
        <v>0.38251366120218577</v>
      </c>
      <c r="OE411" s="26">
        <f>IFERROR(Tableau17[[#This Row],[2017-T2-MACRODROITE]]/Tableau17[[#This Row],[2017-T2-MACROTOTALE]],"")</f>
        <v>0</v>
      </c>
      <c r="OF411" s="26">
        <f>IFERROR(Tableau17[[#This Row],[2017-T2-MACROCENTRE]]/Tableau17[[#This Row],[2017-T2-MACROTOTALE]],"")</f>
        <v>0.61748633879781423</v>
      </c>
      <c r="OG411" s="26">
        <f>IFERROR(Tableau17[[#This Row],[2017-T2-MACROGAUCHE]]/Tableau17[[#This Row],[2017-T2-MACROTOTALE]],"")</f>
        <v>0</v>
      </c>
      <c r="OH411" s="26">
        <f>IFERROR(Tableau17[[#This Row],[2017-T2-MACROAUTRE]]/Tableau17[[#This Row],[2017-T2-MACROTOTALE]],"")</f>
        <v>0</v>
      </c>
      <c r="OI411" s="26">
        <f>IFERROR(Tableau17[[#This Row],[2019-T1-MACROEXTRDROITE]]/Tableau17[[#This Row],[2019-T1-MACROTOTALE]],"")</f>
        <v>0.36395759717314485</v>
      </c>
      <c r="OJ411" s="26">
        <f>IFERROR(Tableau17[[#This Row],[2019-T1-MACRODROITE]]/Tableau17[[#This Row],[2019-T1-MACROTOTALE]],"")</f>
        <v>4.9469964664310952E-2</v>
      </c>
      <c r="OK411" s="26">
        <f>IFERROR(Tableau17[[#This Row],[2019-T1-MACROCENTRE]]/Tableau17[[#This Row],[2019-T1-MACROTOTALE]],"")</f>
        <v>8.8339222614840993E-2</v>
      </c>
      <c r="OL411" s="26">
        <f>IFERROR(Tableau17[[#This Row],[2019-T1-MACROGAUCHE]]/Tableau17[[#This Row],[2019-T1-MACROTOTALE]],"")</f>
        <v>0.4204946996466431</v>
      </c>
      <c r="OM411" s="26">
        <f>IFERROR(Tableau17[[#This Row],[2019-T1-MACROAUTRE]]/Tableau17[[#This Row],[2019-T1-MACROTOTALE]],"")</f>
        <v>7.7738515901060068E-2</v>
      </c>
      <c r="ON411" s="26">
        <f>IFERROR(Tableau17[[#This Row],[2020-T1-MACROEXTRDROITE]]/Tableau17[[#This Row],[2020-T1-MACROTOTALE]],"")</f>
        <v>0.21459227467811159</v>
      </c>
      <c r="OO411" s="26">
        <f>IFERROR(Tableau17[[#This Row],[2020-T1-MACRODROITE]]/Tableau17[[#This Row],[2020-T1-MACROTOTALE]],"")</f>
        <v>0.35193133047210301</v>
      </c>
      <c r="OP411" s="26">
        <f>IFERROR(Tableau17[[#This Row],[2020-T1-MACROCENTRE]]/Tableau17[[#This Row],[2020-T1-MACROTOTALE]],"")</f>
        <v>0.13733905579399142</v>
      </c>
      <c r="OQ411" s="26">
        <f>IFERROR(Tableau17[[#This Row],[2020-T1-MACROGAUCHE]]/Tableau17[[#This Row],[2020-T1-MACROTOTALE]],"")</f>
        <v>0.29613733905579398</v>
      </c>
      <c r="OR411" s="26">
        <f>IFERROR(Tableau17[[#This Row],[2020-T1-MACROAUTRE]]/Tableau17[[#This Row],[2020-T1-MACROTOTALE]],"")</f>
        <v>0</v>
      </c>
      <c r="OS411" s="26">
        <f>IFERROR(Tableau17[[#This Row],[2017 (L)-T1-MACROEXTRDROITE]]/Tableau17[[#This Row],[2017 (L)-T1-MACROTOTALE]],"")</f>
        <v>0.24834437086092714</v>
      </c>
      <c r="OT411" s="26">
        <f>IFERROR(Tableau17[[#This Row],[2017 (L)-T1-MACRODROITE]]/Tableau17[[#This Row],[2017 (L)-T1-MACROTOTALE]],"")</f>
        <v>6.6225165562913912E-2</v>
      </c>
      <c r="OU411" s="26">
        <f>IFERROR(Tableau17[[#This Row],[2017 (L)-T1-MACROCENTRE]]/Tableau17[[#This Row],[2017 (L)-T1-MACROTOTALE]],"")</f>
        <v>0.13245033112582782</v>
      </c>
      <c r="OV411" s="26">
        <f>IFERROR(Tableau17[[#This Row],[2017 (L)-T1-MACROGAUCHE]]/Tableau17[[#This Row],[2017 (L)-T1-MACROTOTALE]],"")</f>
        <v>0.50331125827814571</v>
      </c>
      <c r="OW411" s="26">
        <f>IFERROR(Tableau17[[#This Row],[2017 (L)-T1-MACROAUTRE]]/Tableau17[[#This Row],[2017 (L)-T1-MACROTOTALE]],"")</f>
        <v>4.9668874172185427E-2</v>
      </c>
      <c r="OX411" s="26">
        <f>IFERROR(Tableau17[[#This Row],[2017 (L)-T2-MACROEXTRDROITE]]/Tableau17[[#This Row],[2017 (L)-T2-MACROTOTALE]],"")</f>
        <v>0</v>
      </c>
      <c r="OY411" s="26">
        <f>IFERROR(Tableau17[[#This Row],[2017 (L)-T2-MACRODROITE]]/Tableau17[[#This Row],[2017 (L)-T2-MACROTOTALE]],"")</f>
        <v>0</v>
      </c>
      <c r="OZ411" s="26">
        <f>IFERROR(Tableau17[[#This Row],[2017 (L)-T2-MACROCENTRE]]/Tableau17[[#This Row],[2017 (L)-T2-MACROTOTALE]],"")</f>
        <v>0.28679245283018867</v>
      </c>
      <c r="PA411" s="26">
        <f>IFERROR(Tableau17[[#This Row],[2017 (L)-T2-MACROGAUCHE]]/Tableau17[[#This Row],[2017 (L)-T2-MACROTOTALE]],"")</f>
        <v>0.71320754716981127</v>
      </c>
      <c r="PB411" s="26">
        <f>IFERROR(Tableau17[[#This Row],[2017 (L)-T2-MACROAUTRE]]/Tableau17[[#This Row],[2017 (L)-T2-MACROTOTALE]],"")</f>
        <v>0</v>
      </c>
      <c r="PC411" s="26">
        <f>IFERROR(Tableau17[[#This Row],[2008_T1_PROCUS]]/Tableau17[[#This Row],[2008_T1_INSCRITS]],0)</f>
        <v>7.4441687344913151E-3</v>
      </c>
      <c r="PD411" s="26">
        <f>IFERROR(Tableau17[[#This Row],[2008_T2_PROCUS]]/Tableau17[[#This Row],[2008_T2_INSCRITS]],0)</f>
        <v>0</v>
      </c>
      <c r="PE411" s="26">
        <f>Tableau17[[#This Row],[2014_T1_PROCUS]]/Tableau17[[#This Row],[2014_T1_INSCRITS]]</f>
        <v>3.4562211981566822E-3</v>
      </c>
      <c r="PF411" s="26">
        <f>IFERROR(Tableau17[[#This Row],[2014_T2_PROCUS]]/Tableau17[[#This Row],[2014_T2_INSCRITS]],0)</f>
        <v>1.1520737327188941E-2</v>
      </c>
    </row>
    <row r="412" spans="1:422" hidden="1" x14ac:dyDescent="0.2">
      <c r="A412" s="1">
        <v>7</v>
      </c>
      <c r="B412" s="1" t="s">
        <v>469</v>
      </c>
      <c r="C412" s="1" t="s">
        <v>509</v>
      </c>
      <c r="D412" s="1" t="s">
        <v>509</v>
      </c>
      <c r="E412" s="1">
        <v>1416</v>
      </c>
      <c r="F412" s="1">
        <v>5.3896410000000001</v>
      </c>
      <c r="G412" s="1">
        <v>43.318514999999998</v>
      </c>
      <c r="H412" s="3">
        <v>952</v>
      </c>
      <c r="I412" s="3">
        <v>185</v>
      </c>
      <c r="J412" s="1">
        <v>3</v>
      </c>
      <c r="L412" s="1">
        <v>29</v>
      </c>
      <c r="M412" s="1">
        <v>36</v>
      </c>
      <c r="O412" s="1">
        <v>3</v>
      </c>
      <c r="P412" s="1">
        <v>35</v>
      </c>
      <c r="Q412" s="1">
        <v>5</v>
      </c>
      <c r="R412" s="1">
        <v>54</v>
      </c>
      <c r="S412" s="1">
        <v>29</v>
      </c>
      <c r="T412" s="1">
        <v>12</v>
      </c>
      <c r="U412" s="1">
        <v>206</v>
      </c>
      <c r="V412" s="1">
        <v>912</v>
      </c>
      <c r="W412" s="1">
        <v>377</v>
      </c>
      <c r="X412" s="1">
        <v>3</v>
      </c>
      <c r="Y412" s="2">
        <v>0.41337719000000001</v>
      </c>
      <c r="Z412" s="1">
        <v>912</v>
      </c>
      <c r="AA412" s="1">
        <v>442</v>
      </c>
      <c r="AB412" s="1">
        <v>6</v>
      </c>
      <c r="AC412" s="2">
        <v>0.48464911999999999</v>
      </c>
      <c r="AD412" s="1">
        <v>952</v>
      </c>
      <c r="AE412" s="1">
        <v>208</v>
      </c>
      <c r="AF412" s="2">
        <v>0.21848739</v>
      </c>
      <c r="AG412" s="1">
        <f t="shared" si="6"/>
        <v>185</v>
      </c>
      <c r="AH412" s="1">
        <v>850</v>
      </c>
      <c r="AI412" s="1">
        <v>404</v>
      </c>
      <c r="AJ412" s="1">
        <v>9</v>
      </c>
      <c r="AK412" s="2">
        <v>0.47529411999999999</v>
      </c>
      <c r="AL412" s="1">
        <v>849</v>
      </c>
      <c r="AM412" s="1">
        <v>453</v>
      </c>
      <c r="AN412" s="1">
        <v>14</v>
      </c>
      <c r="AO412" s="2">
        <v>0.53356890000000001</v>
      </c>
      <c r="AP412" s="1">
        <v>894</v>
      </c>
      <c r="AQ412" s="1">
        <v>268</v>
      </c>
      <c r="AR412" s="2">
        <v>0.29977629</v>
      </c>
      <c r="AS412" s="1">
        <v>894</v>
      </c>
      <c r="AT412" s="1">
        <v>317</v>
      </c>
      <c r="AU412" s="2">
        <v>0.35458613</v>
      </c>
      <c r="AV412" s="1">
        <v>938</v>
      </c>
      <c r="AW412" s="1">
        <v>257</v>
      </c>
      <c r="AX412" s="2">
        <v>0.27398720999999998</v>
      </c>
      <c r="AY412" s="1">
        <v>938</v>
      </c>
      <c r="AZ412" s="1">
        <v>205</v>
      </c>
      <c r="BA412" s="2">
        <v>0.21855010999999999</v>
      </c>
      <c r="BB412" s="1">
        <v>936</v>
      </c>
      <c r="BC412" s="1">
        <v>553</v>
      </c>
      <c r="BD412" s="2">
        <v>0.59081196999999996</v>
      </c>
      <c r="BE412" s="1">
        <v>936</v>
      </c>
      <c r="BF412" s="1">
        <v>567</v>
      </c>
      <c r="BG412" s="2">
        <v>0.60576923000000005</v>
      </c>
      <c r="BH412" s="1">
        <v>944</v>
      </c>
      <c r="BI412" s="1">
        <v>240</v>
      </c>
      <c r="BJ412" s="2">
        <v>0.25423729</v>
      </c>
      <c r="BK412" s="1">
        <v>14</v>
      </c>
      <c r="BL412" s="1">
        <v>0</v>
      </c>
      <c r="BN412" s="1">
        <v>20</v>
      </c>
      <c r="BO412" s="1">
        <v>40</v>
      </c>
      <c r="BP412" s="1">
        <v>140</v>
      </c>
      <c r="BQ412" s="1">
        <v>180</v>
      </c>
      <c r="BR412" s="1">
        <v>394</v>
      </c>
      <c r="BS412" s="1">
        <v>34</v>
      </c>
      <c r="BU412" s="1">
        <v>174</v>
      </c>
      <c r="BV412" s="1">
        <v>233</v>
      </c>
      <c r="BW412" s="1">
        <v>441</v>
      </c>
      <c r="BZ412" s="1">
        <v>37</v>
      </c>
      <c r="CA412" s="1">
        <v>6</v>
      </c>
      <c r="CB412" s="1">
        <v>24</v>
      </c>
      <c r="CC412" s="1">
        <v>113</v>
      </c>
      <c r="CD412" s="1">
        <v>110</v>
      </c>
      <c r="CE412" s="1">
        <v>68</v>
      </c>
      <c r="CF412" s="1">
        <v>358</v>
      </c>
      <c r="CG412" s="1">
        <v>154</v>
      </c>
      <c r="CH412" s="1">
        <v>161</v>
      </c>
      <c r="CI412" s="1">
        <v>120</v>
      </c>
      <c r="CJ412" s="1">
        <v>435</v>
      </c>
      <c r="CN412" s="1">
        <v>12</v>
      </c>
      <c r="CO412" s="1">
        <v>36</v>
      </c>
      <c r="CP412" s="1">
        <v>96</v>
      </c>
      <c r="CT412" s="1">
        <v>50</v>
      </c>
      <c r="CU412" s="1">
        <v>63</v>
      </c>
      <c r="CW412" s="1">
        <v>257</v>
      </c>
      <c r="CY412" s="1">
        <v>123</v>
      </c>
      <c r="DB412" s="1">
        <v>176</v>
      </c>
      <c r="DC412" s="1">
        <v>299</v>
      </c>
      <c r="DE412" s="1">
        <v>4</v>
      </c>
      <c r="DF412" s="1">
        <v>2</v>
      </c>
      <c r="DH412" s="1">
        <v>2</v>
      </c>
      <c r="DI412" s="1">
        <v>11</v>
      </c>
      <c r="DJ412" s="1">
        <v>14</v>
      </c>
      <c r="DK412" s="1">
        <v>2</v>
      </c>
      <c r="DL412" s="1">
        <v>73</v>
      </c>
      <c r="DM412" s="1">
        <v>60</v>
      </c>
      <c r="DN412" s="1">
        <v>21</v>
      </c>
      <c r="DQ412" s="1">
        <v>3</v>
      </c>
      <c r="DR412" s="1">
        <v>48</v>
      </c>
      <c r="DS412" s="1">
        <v>11</v>
      </c>
      <c r="DU412" s="1">
        <v>251</v>
      </c>
      <c r="DW412" s="1">
        <v>64</v>
      </c>
      <c r="DZ412" s="1">
        <v>122</v>
      </c>
      <c r="EA412" s="1">
        <v>186</v>
      </c>
      <c r="EB412" s="1">
        <v>1</v>
      </c>
      <c r="EC412" s="1">
        <v>11</v>
      </c>
      <c r="ED412" s="1">
        <v>1</v>
      </c>
      <c r="EE412" s="1">
        <v>9</v>
      </c>
      <c r="EF412" s="1">
        <v>44</v>
      </c>
      <c r="EG412" s="1">
        <v>29</v>
      </c>
      <c r="EH412" s="1">
        <v>5</v>
      </c>
      <c r="EI412" s="1">
        <v>134</v>
      </c>
      <c r="EJ412" s="1">
        <v>227</v>
      </c>
      <c r="EK412" s="1">
        <v>81</v>
      </c>
      <c r="EL412" s="1">
        <v>5</v>
      </c>
      <c r="EM412" s="1">
        <v>547</v>
      </c>
      <c r="EN412" s="1">
        <v>165</v>
      </c>
      <c r="EO412" s="1">
        <v>361</v>
      </c>
      <c r="EP412" s="1">
        <v>526</v>
      </c>
      <c r="EQ412" s="1">
        <v>0</v>
      </c>
      <c r="ER412" s="1">
        <v>1</v>
      </c>
      <c r="ES412" s="1">
        <v>5</v>
      </c>
      <c r="ET412" s="1">
        <v>51</v>
      </c>
      <c r="EU412" s="1">
        <v>9</v>
      </c>
      <c r="EV412" s="1">
        <v>69</v>
      </c>
      <c r="EW412" s="1">
        <v>4</v>
      </c>
      <c r="EX412" s="1">
        <v>1</v>
      </c>
      <c r="EY412" s="1">
        <v>4</v>
      </c>
      <c r="EZ412" s="1">
        <v>6</v>
      </c>
      <c r="FA412" s="1">
        <v>0</v>
      </c>
      <c r="FB412" s="1">
        <v>0</v>
      </c>
      <c r="FC412" s="1">
        <v>0</v>
      </c>
      <c r="FD412" s="1">
        <v>0</v>
      </c>
      <c r="FE412" s="1">
        <v>0</v>
      </c>
      <c r="FF412" s="1">
        <v>0</v>
      </c>
      <c r="FG412" s="1">
        <v>1</v>
      </c>
      <c r="FH412" s="1">
        <v>4</v>
      </c>
      <c r="FI412" s="1">
        <v>0</v>
      </c>
      <c r="FJ412" s="1">
        <v>15</v>
      </c>
      <c r="FK412" s="1">
        <v>9</v>
      </c>
      <c r="FL412" s="1">
        <v>0</v>
      </c>
      <c r="FM412" s="1">
        <v>20</v>
      </c>
      <c r="FN412" s="1">
        <v>3</v>
      </c>
      <c r="FO412" s="1">
        <v>3</v>
      </c>
      <c r="FP412" s="1">
        <v>23</v>
      </c>
      <c r="FQ412" s="1">
        <v>1</v>
      </c>
      <c r="FR412" s="1">
        <f>SUM(Tableau17[[#This Row],[2019-T1-ALEXANDRE Audric]:[2019-T1-MARIE Florie]])</f>
        <v>229</v>
      </c>
      <c r="FS412" s="1">
        <v>40</v>
      </c>
      <c r="FT412" s="1">
        <v>154</v>
      </c>
      <c r="FU412" s="1">
        <v>0</v>
      </c>
      <c r="FV412" s="1">
        <v>200</v>
      </c>
      <c r="FW412" s="1">
        <v>0</v>
      </c>
      <c r="FX412" s="1">
        <v>394</v>
      </c>
      <c r="FY412" s="1">
        <v>34</v>
      </c>
      <c r="FZ412" s="1">
        <v>174</v>
      </c>
      <c r="GA412" s="1">
        <v>0</v>
      </c>
      <c r="GB412" s="1">
        <v>233</v>
      </c>
      <c r="GC412" s="1">
        <v>0</v>
      </c>
      <c r="GD412" s="1">
        <v>441</v>
      </c>
      <c r="GE412" s="1">
        <v>113</v>
      </c>
      <c r="GF412" s="1">
        <v>110</v>
      </c>
      <c r="GG412" s="1">
        <v>0</v>
      </c>
      <c r="GH412" s="1">
        <v>135</v>
      </c>
      <c r="GI412" s="1">
        <v>0</v>
      </c>
      <c r="GJ412" s="1">
        <v>358</v>
      </c>
      <c r="GK412" s="1">
        <v>154</v>
      </c>
      <c r="GL412" s="1">
        <v>161</v>
      </c>
      <c r="GM412" s="1">
        <v>0</v>
      </c>
      <c r="GN412" s="1">
        <v>120</v>
      </c>
      <c r="GO412" s="1">
        <v>0</v>
      </c>
      <c r="GP412" s="1">
        <v>435</v>
      </c>
      <c r="GQ412" s="1">
        <v>96</v>
      </c>
      <c r="GR412" s="1">
        <v>50</v>
      </c>
      <c r="GS412" s="1">
        <v>0</v>
      </c>
      <c r="GT412" s="1">
        <v>111</v>
      </c>
      <c r="GU412" s="1">
        <v>0</v>
      </c>
      <c r="GV412" s="1">
        <v>257</v>
      </c>
      <c r="GW412" s="1">
        <v>123</v>
      </c>
      <c r="GX412" s="1">
        <v>0</v>
      </c>
      <c r="GY412" s="1">
        <v>0</v>
      </c>
      <c r="GZ412" s="1">
        <v>176</v>
      </c>
      <c r="HA412" s="1">
        <v>0</v>
      </c>
      <c r="HB412" s="1">
        <v>299</v>
      </c>
      <c r="HC412" s="1">
        <v>155</v>
      </c>
      <c r="HD412" s="1">
        <v>44</v>
      </c>
      <c r="HE412" s="1">
        <v>81</v>
      </c>
      <c r="HF412" s="1">
        <v>262</v>
      </c>
      <c r="HG412" s="1">
        <v>5</v>
      </c>
      <c r="HH412" s="1">
        <v>547</v>
      </c>
      <c r="HI412" s="1">
        <v>165</v>
      </c>
      <c r="HJ412" s="1">
        <v>0</v>
      </c>
      <c r="HK412" s="1">
        <v>361</v>
      </c>
      <c r="HL412" s="1">
        <v>0</v>
      </c>
      <c r="HM412" s="1">
        <v>0</v>
      </c>
      <c r="HN412" s="1">
        <v>526</v>
      </c>
      <c r="HO412" s="1">
        <v>79</v>
      </c>
      <c r="HP412" s="1">
        <v>7</v>
      </c>
      <c r="HQ412" s="1">
        <v>23</v>
      </c>
      <c r="HR412" s="1">
        <v>102</v>
      </c>
      <c r="HS412" s="1">
        <v>23</v>
      </c>
      <c r="HT412" s="1">
        <v>234</v>
      </c>
      <c r="HU412" s="1">
        <v>54</v>
      </c>
      <c r="HV412" s="1">
        <v>64</v>
      </c>
      <c r="HW412" s="1">
        <v>8</v>
      </c>
      <c r="HX412" s="1">
        <v>80</v>
      </c>
      <c r="HY412" s="1">
        <v>0</v>
      </c>
      <c r="HZ412" s="1">
        <v>206</v>
      </c>
      <c r="IA412" s="1">
        <v>76</v>
      </c>
      <c r="IB412" s="1">
        <v>21</v>
      </c>
      <c r="IC412" s="1">
        <v>48</v>
      </c>
      <c r="ID412" s="1">
        <v>99</v>
      </c>
      <c r="IE412" s="1">
        <v>7</v>
      </c>
      <c r="IF412" s="1">
        <v>251</v>
      </c>
      <c r="IG412" s="1">
        <v>64</v>
      </c>
      <c r="IH412" s="1">
        <v>0</v>
      </c>
      <c r="II412" s="1">
        <v>122</v>
      </c>
      <c r="IJ412" s="1">
        <v>0</v>
      </c>
      <c r="IK412" s="1">
        <v>0</v>
      </c>
      <c r="IL412" s="1">
        <v>186</v>
      </c>
      <c r="IM412" s="26">
        <f>IFERROR(Tableau17[[#This Row],[LDIV]]/Tableau17[[#This Row],[Total général]],"")</f>
        <v>1.4563106796116505E-2</v>
      </c>
      <c r="IN412" s="26">
        <f>IFERROR(Tableau17[[#This Row],[LDVC]]/Tableau17[[#This Row],[Total général]],"")</f>
        <v>0</v>
      </c>
      <c r="IO412" s="26">
        <f>IFERROR(Tableau17[[#This Row],[LDVD]]/Tableau17[[#This Row],[Total général]],"")</f>
        <v>0.14077669902912621</v>
      </c>
      <c r="IP412" s="26">
        <f>IFERROR(Tableau17[[#This Row],[LDVG]]/Tableau17[[#This Row],[Total général]],"")</f>
        <v>0.17475728155339806</v>
      </c>
      <c r="IQ412" s="26">
        <f>IFERROR(Tableau17[[#This Row],[LEXD]]/Tableau17[[#This Row],[Total général]],"")</f>
        <v>0</v>
      </c>
      <c r="IR412" s="26">
        <f>IFERROR(Tableau17[[#This Row],[LEXG]]/Tableau17[[#This Row],[Total général]],"")</f>
        <v>1.4563106796116505E-2</v>
      </c>
      <c r="IS412" s="26">
        <f>IFERROR(Tableau17[[#This Row],[LLR]]/Tableau17[[#This Row],[Total général]],"")</f>
        <v>0.16990291262135923</v>
      </c>
      <c r="IT412" s="26">
        <f>IFERROR(Tableau17[[#This Row],[LREM]]/Tableau17[[#This Row],[Total général]],"")</f>
        <v>2.4271844660194174E-2</v>
      </c>
      <c r="IU412" s="26">
        <f>IFERROR(Tableau17[[#This Row],[LRN]]/Tableau17[[#This Row],[Total général]],"")</f>
        <v>0.26213592233009708</v>
      </c>
      <c r="IV412" s="26">
        <f>IFERROR(Tableau17[[#This Row],[LUG]]/Tableau17[[#This Row],[Total général]],"")</f>
        <v>0.14077669902912621</v>
      </c>
      <c r="IW412" s="26">
        <f>IFERROR(Tableau17[[#This Row],[LVEC]]/Tableau17[[#This Row],[Total général]],"")</f>
        <v>5.8252427184466021E-2</v>
      </c>
      <c r="IX412" s="26">
        <f>IFERROR(Tableau17[[#This Row],[2008-T1-LCMD]]/Tableau17[[#This Row],[2008-T1-TOTAL]],"")</f>
        <v>3.553299492385787E-2</v>
      </c>
      <c r="IY412" s="26">
        <f>IFERROR(Tableau17[[#This Row],[2008-T1-LDVD]]/Tableau17[[#This Row],[2008-T1-TOTAL]],"")</f>
        <v>0</v>
      </c>
      <c r="IZ412" s="26">
        <f>IFERROR(Tableau17[[#This Row],[2008-T1-LEXD]]/Tableau17[[#This Row],[2008-T1-TOTAL]],"")</f>
        <v>0</v>
      </c>
      <c r="JA412" s="26">
        <f>IFERROR(Tableau17[[#This Row],[2008-T1-LEXG]]/Tableau17[[#This Row],[2008-T1-TOTAL]],"")</f>
        <v>5.0761421319796954E-2</v>
      </c>
      <c r="JB412" s="26">
        <f>IFERROR(Tableau17[[#This Row],[2008-T1-LFN]]/Tableau17[[#This Row],[2008-T1-TOTAL]],"")</f>
        <v>0.10152284263959391</v>
      </c>
      <c r="JC412" s="26">
        <f>IFERROR(Tableau17[[#This Row],[2008-T1-LMAJ]]/Tableau17[[#This Row],[2008-T1-TOTAL]],"")</f>
        <v>0.35532994923857869</v>
      </c>
      <c r="JD412" s="26">
        <f>IFERROR(Tableau17[[#This Row],[2008-T1-LUG]]/Tableau17[[#This Row],[2008-T1-TOTAL]],"")</f>
        <v>0.45685279187817257</v>
      </c>
      <c r="JE412" s="26">
        <f>IFERROR(Tableau17[[#This Row],[2008-T2-LFN]]/Tableau17[[#This Row],[2008-T2-TOTAL]],"")</f>
        <v>7.7097505668934238E-2</v>
      </c>
      <c r="JF412" s="26">
        <f>IFERROR(Tableau17[[#This Row],[2008-T2-LGC]]/Tableau17[[#This Row],[2008-T2-TOTAL]],"")</f>
        <v>0</v>
      </c>
      <c r="JG412" s="26">
        <f>IFERROR(Tableau17[[#This Row],[2008-T2-LMAJ]]/Tableau17[[#This Row],[2008-T2-TOTAL]],"")</f>
        <v>0.39455782312925169</v>
      </c>
      <c r="JH412" s="26">
        <f>IFERROR(Tableau17[[#This Row],[2008-T2-LUG]]/Tableau17[[#This Row],[2008-T2-TOTAL]],"")</f>
        <v>0.52834467120181405</v>
      </c>
      <c r="JI412" s="26">
        <f>IFERROR(Tableau17[[#This Row],[2014-T1-LDIV]]/Tableau17[[#This Row],[2014-T1-TOTAL]],"")</f>
        <v>0</v>
      </c>
      <c r="JJ412" s="26">
        <f>IFERROR(Tableau17[[#This Row],[2014-T1-LDVD]]/Tableau17[[#This Row],[2014-T1-TOTAL]],"")</f>
        <v>0</v>
      </c>
      <c r="JK412" s="26">
        <f>IFERROR(Tableau17[[#This Row],[2014-T1-LDVG]]/Tableau17[[#This Row],[2014-T1-TOTAL]],"")</f>
        <v>0.10335195530726257</v>
      </c>
      <c r="JL412" s="26">
        <f>IFERROR(Tableau17[[#This Row],[2014-T1-LEXG]]/Tableau17[[#This Row],[2014-T1-TOTAL]],"")</f>
        <v>1.6759776536312849E-2</v>
      </c>
      <c r="JM412" s="26">
        <f>IFERROR(Tableau17[[#This Row],[2014-T1-LFG]]/Tableau17[[#This Row],[2014-T1-TOTAL]],"")</f>
        <v>6.7039106145251395E-2</v>
      </c>
      <c r="JN412" s="26">
        <f>IFERROR(Tableau17[[#This Row],[2014-T1-LFN]]/Tableau17[[#This Row],[2014-T1-TOTAL]],"")</f>
        <v>0.31564245810055863</v>
      </c>
      <c r="JO412" s="26">
        <f>IFERROR(Tableau17[[#This Row],[2014-T1-LUD]]/Tableau17[[#This Row],[2014-T1-TOTAL]],"")</f>
        <v>0.30726256983240224</v>
      </c>
      <c r="JP412" s="26">
        <f>IFERROR(Tableau17[[#This Row],[2014-T1-LUG]]/Tableau17[[#This Row],[2014-T1-TOTAL]],"")</f>
        <v>0.18994413407821228</v>
      </c>
      <c r="JQ412" s="26">
        <f>IFERROR(Tableau17[[#This Row],[2014-T2-LFN]]/Tableau17[[#This Row],[2014-T2-TOTAL]],"")</f>
        <v>0.35402298850574715</v>
      </c>
      <c r="JR412" s="26">
        <f>IFERROR(Tableau17[[#This Row],[2014-T2-LUD]]/Tableau17[[#This Row],[2014-T2-TOTAL]],"")</f>
        <v>0.37011494252873561</v>
      </c>
      <c r="JS412" s="26">
        <f>IFERROR(Tableau17[[#This Row],[2014-T2-LUG]]/Tableau17[[#This Row],[2014-T2-TOTAL]],"")</f>
        <v>0.27586206896551724</v>
      </c>
      <c r="JT412" s="26">
        <f>IFERROR(Tableau17[[#This Row],[2015-T1-BC-DIV]]/Tableau17[[#This Row],[2015-T1-TOTAL]],"")</f>
        <v>0</v>
      </c>
      <c r="JU412" s="26">
        <f>IFERROR(Tableau17[[#This Row],[2015-T1-BC-DLF]]/Tableau17[[#This Row],[2015-T1-TOTAL]],"")</f>
        <v>0</v>
      </c>
      <c r="JV412" s="26">
        <f>IFERROR(Tableau17[[#This Row],[2015-T1-BC-DVD]]/Tableau17[[#This Row],[2015-T1-TOTAL]],"")</f>
        <v>0</v>
      </c>
      <c r="JW412" s="26">
        <f>IFERROR(Tableau17[[#This Row],[2015-T1-BC-DVG]]/Tableau17[[#This Row],[2015-T1-TOTAL]],"")</f>
        <v>4.6692607003891051E-2</v>
      </c>
      <c r="JX412" s="26">
        <f>IFERROR(Tableau17[[#This Row],[2015-T1-BC-FG]]/Tableau17[[#This Row],[2015-T1-TOTAL]],"")</f>
        <v>0.14007782101167315</v>
      </c>
      <c r="JY412" s="26">
        <f>IFERROR(Tableau17[[#This Row],[2015-T1-BC-FN]]/Tableau17[[#This Row],[2015-T1-TOTAL]],"")</f>
        <v>0.37354085603112841</v>
      </c>
      <c r="JZ412" s="26">
        <f>IFERROR(Tableau17[[#This Row],[2015-T1-BC-MDM]]/Tableau17[[#This Row],[2015-T1-TOTAL]],"")</f>
        <v>0</v>
      </c>
      <c r="KA412" s="26">
        <f>IFERROR(Tableau17[[#This Row],[2015-T1-BC-RDG]]/Tableau17[[#This Row],[2015-T1-TOTAL]],"")</f>
        <v>0</v>
      </c>
      <c r="KB412" s="26">
        <f>IFERROR(Tableau17[[#This Row],[2015-T1-BC-SOC]]/Tableau17[[#This Row],[2015-T1-TOTAL]],"")</f>
        <v>0</v>
      </c>
      <c r="KC412" s="26">
        <f>IFERROR(Tableau17[[#This Row],[2015-T1-BC-UD]]/Tableau17[[#This Row],[2015-T1-TOTAL]],"")</f>
        <v>0.19455252918287938</v>
      </c>
      <c r="KD412" s="26">
        <f>IFERROR(Tableau17[[#This Row],[2015-T1-BC-UG]]/Tableau17[[#This Row],[2015-T1-TOTAL]],"")</f>
        <v>0.24513618677042801</v>
      </c>
      <c r="KE412" s="26">
        <f>IFERROR(Tableau17[[#This Row],[2015-T1-BC-VEC]]/Tableau17[[#This Row],[2015-T1-TOTAL]],"")</f>
        <v>0</v>
      </c>
      <c r="KF412" s="26">
        <f>IFERROR(Tableau17[[#This Row],[2015-T2-BC-DVG]]/Tableau17[[#This Row],[2015-T2-TOTAL]],"")</f>
        <v>0</v>
      </c>
      <c r="KG412" s="26">
        <f>IFERROR(Tableau17[[#This Row],[2015-T2-BC-FN]]/Tableau17[[#This Row],[2015-T2-TOTAL]],"")</f>
        <v>0.41137123745819398</v>
      </c>
      <c r="KH412" s="26">
        <f>IFERROR(Tableau17[[#This Row],[2015-T2-BC-SOC]]/Tableau17[[#This Row],[2015-T2-TOTAL]],"")</f>
        <v>0</v>
      </c>
      <c r="KI412" s="26">
        <f>IFERROR(Tableau17[[#This Row],[2015-T2-BC-UD]]/Tableau17[[#This Row],[2015-T2-TOTAL]],"")</f>
        <v>0</v>
      </c>
      <c r="KJ412" s="26">
        <f>IFERROR(Tableau17[[#This Row],[2015-T2-BC-UG]]/Tableau17[[#This Row],[2015-T2-TOTAL]],"")</f>
        <v>0.58862876254180607</v>
      </c>
      <c r="KK412" s="26">
        <f>IFERROR(Tableau17[[#This Row],[2017 (L)-T1-COM]]/Tableau17[[#This Row],[2017 (L)-T1-TOTAL]],"")</f>
        <v>0</v>
      </c>
      <c r="KL412" s="26">
        <f>IFERROR(Tableau17[[#This Row],[2017 (L)-T1-DIV]]/Tableau17[[#This Row],[2017 (L)-T1-TOTAL]],"")</f>
        <v>1.5936254980079681E-2</v>
      </c>
      <c r="KM412" s="26">
        <f>IFERROR(Tableau17[[#This Row],[2017 (L)-T1-DLF]]/Tableau17[[#This Row],[2017 (L)-T1-TOTAL]],"")</f>
        <v>7.9681274900398405E-3</v>
      </c>
      <c r="KN412" s="26">
        <f>IFERROR(Tableau17[[#This Row],[2017 (L)-T1-DVD]]/Tableau17[[#This Row],[2017 (L)-T1-TOTAL]],"")</f>
        <v>0</v>
      </c>
      <c r="KO412" s="26">
        <f>IFERROR(Tableau17[[#This Row],[2017 (L)-T1-DVG]]/Tableau17[[#This Row],[2017 (L)-T1-TOTAL]],"")</f>
        <v>7.9681274900398405E-3</v>
      </c>
      <c r="KP412" s="26">
        <f>IFERROR(Tableau17[[#This Row],[2017 (L)-T1-ECO]]/Tableau17[[#This Row],[2017 (L)-T1-TOTAL]],"")</f>
        <v>4.3824701195219126E-2</v>
      </c>
      <c r="KQ412" s="26">
        <f>IFERROR(Tableau17[[#This Row],[2017 (L)-T1-EXD]]/Tableau17[[#This Row],[2017 (L)-T1-TOTAL]],"")</f>
        <v>5.5776892430278883E-2</v>
      </c>
      <c r="KR412" s="26">
        <f>IFERROR(Tableau17[[#This Row],[2017 (L)-T1-EXG]]/Tableau17[[#This Row],[2017 (L)-T1-TOTAL]],"")</f>
        <v>7.9681274900398405E-3</v>
      </c>
      <c r="KS412" s="26">
        <f>IFERROR(Tableau17[[#This Row],[2017 (L)-T1-FI]]/Tableau17[[#This Row],[2017 (L)-T1-TOTAL]],"")</f>
        <v>0.2908366533864542</v>
      </c>
      <c r="KT412" s="26">
        <f>IFERROR(Tableau17[[#This Row],[2017 (L)-T1-FN]]/Tableau17[[#This Row],[2017 (L)-T1-TOTAL]],"")</f>
        <v>0.23904382470119523</v>
      </c>
      <c r="KU412" s="26">
        <f>IFERROR(Tableau17[[#This Row],[2017 (L)-T1-LR]]/Tableau17[[#This Row],[2017 (L)-T1-TOTAL]],"")</f>
        <v>8.3665338645418322E-2</v>
      </c>
      <c r="KV412" s="26">
        <f>IFERROR(Tableau17[[#This Row],[2017 (L)-T1-MDM]]/Tableau17[[#This Row],[2017 (L)-T1-TOTAL]],"")</f>
        <v>0</v>
      </c>
      <c r="KW412" s="26">
        <f>IFERROR(Tableau17[[#This Row],[2017 (L)-T1-RDG]]/Tableau17[[#This Row],[2017 (L)-T1-TOTAL]],"")</f>
        <v>0</v>
      </c>
      <c r="KX412" s="26">
        <f>IFERROR(Tableau17[[#This Row],[2017 (L)-T1-REG]]/Tableau17[[#This Row],[2017 (L)-T1-TOTAL]],"")</f>
        <v>1.1952191235059761E-2</v>
      </c>
      <c r="KY412" s="26">
        <f>IFERROR(Tableau17[[#This Row],[2017 (L)-T1-REM]]/Tableau17[[#This Row],[2017 (L)-T1-TOTAL]],"")</f>
        <v>0.19123505976095617</v>
      </c>
      <c r="KZ412" s="26">
        <f>IFERROR(Tableau17[[#This Row],[2017 (L)-T1-SOC]]/Tableau17[[#This Row],[2017 (L)-T1-TOTAL]],"")</f>
        <v>4.3824701195219126E-2</v>
      </c>
      <c r="LA412" s="26">
        <f>IFERROR(Tableau17[[#This Row],[2017 (L)-T1-UDI]]/Tableau17[[#This Row],[2017 (L)-T1-TOTAL]],"")</f>
        <v>0</v>
      </c>
      <c r="LB412" s="26">
        <f>IFERROR(Tableau17[[#This Row],[2017 (L)-T2-FI]]/Tableau17[[#This Row],[2017 (L)-T2-TOTAL]],"")</f>
        <v>0</v>
      </c>
      <c r="LC412" s="26">
        <f>IFERROR(Tableau17[[#This Row],[2017 (L)-T2-FN]]/Tableau17[[#This Row],[2017 (L)-T2-TOTAL]],"")</f>
        <v>0.34408602150537637</v>
      </c>
      <c r="LD412" s="26">
        <f>IFERROR(Tableau17[[#This Row],[2017 (L)-T2-LR]]/Tableau17[[#This Row],[2017 (L)-T2-TOTAL]],"")</f>
        <v>0</v>
      </c>
      <c r="LE412" s="26">
        <f>IFERROR(Tableau17[[#This Row],[2017 (L)-T2-MDM]]/Tableau17[[#This Row],[2017 (L)-T2-TOTAL]],"")</f>
        <v>0</v>
      </c>
      <c r="LF412" s="26">
        <f>IFERROR(Tableau17[[#This Row],[2017 (L)-T2-REM]]/Tableau17[[#This Row],[2017 (L)-T2-TOTAL]],"")</f>
        <v>0.65591397849462363</v>
      </c>
      <c r="LG412" s="26">
        <f>IFERROR(Tableau17[[#This Row],[2017-T1-ARTHAUD Nathalie]]/Tableau17[[#This Row],[2017-T1-TOTAL]],"")</f>
        <v>1.8281535648994515E-3</v>
      </c>
      <c r="LH412" s="26">
        <f>IFERROR(Tableau17[[#This Row],[2017-T1-ASSELINEAU Fran]]/Tableau17[[#This Row],[2017-T1-TOTAL]],"")</f>
        <v>2.0109689213893969E-2</v>
      </c>
      <c r="LI412" s="26">
        <f>IFERROR(Tableau17[[#This Row],[2017-T1-CHEMINADE Jacques]]/Tableau17[[#This Row],[2017-T1-TOTAL]],"")</f>
        <v>1.8281535648994515E-3</v>
      </c>
      <c r="LJ412" s="26">
        <f>IFERROR(Tableau17[[#This Row],[2017-T1-DUPONT-AIGNAN Nicolas]]/Tableau17[[#This Row],[2017-T1-TOTAL]],"")</f>
        <v>1.6453382084095063E-2</v>
      </c>
      <c r="LK412" s="26">
        <f>IFERROR(Tableau17[[#This Row],[2017-T1-FILLON Fran]]/Tableau17[[#This Row],[2017-T1-TOTAL]],"")</f>
        <v>8.0438756855575874E-2</v>
      </c>
      <c r="LL412" s="26">
        <f>IFERROR(Tableau17[[#This Row],[2017-T1-HAMON Beno]]/Tableau17[[#This Row],[2017-T1-TOTAL]],"")</f>
        <v>5.3016453382084092E-2</v>
      </c>
      <c r="LM412" s="26">
        <f>IFERROR(Tableau17[[#This Row],[2017-T1-LASSALLE Jean]]/Tableau17[[#This Row],[2017-T1-TOTAL]],"")</f>
        <v>9.140767824497258E-3</v>
      </c>
      <c r="LN412" s="26">
        <f>IFERROR(Tableau17[[#This Row],[2017-T1-LE PEN Marine]]/Tableau17[[#This Row],[2017-T1-TOTAL]],"")</f>
        <v>0.2449725776965265</v>
      </c>
      <c r="LO412" s="26">
        <f>IFERROR(Tableau17[[#This Row],[2017-T1-M Jean-Luc]]/Tableau17[[#This Row],[2017-T1-TOTAL]],"")</f>
        <v>0.41499085923217549</v>
      </c>
      <c r="LP412" s="26">
        <f>IFERROR(Tableau17[[#This Row],[2017-T1-MACRON Emmanuel]]/Tableau17[[#This Row],[2017-T1-TOTAL]],"")</f>
        <v>0.14808043875685559</v>
      </c>
      <c r="LQ412" s="26">
        <f>IFERROR(Tableau17[[#This Row],[2017-T1-POUTOU Philippe]]/Tableau17[[#This Row],[2017-T1-TOTAL]],"")</f>
        <v>9.140767824497258E-3</v>
      </c>
      <c r="LR412" s="26">
        <f>IFERROR(Tableau17[[#This Row],[2017-T2-LE PEN Marine]]/Tableau17[[#This Row],[2017-T2-TOTAL]],"")</f>
        <v>0.31368821292775667</v>
      </c>
      <c r="LS412" s="26">
        <f>IFERROR(Tableau17[[#This Row],[2017-T2-MACRON Emmanuel]]/Tableau17[[#This Row],[2017-T2-TOTAL]],"")</f>
        <v>0.68631178707224338</v>
      </c>
      <c r="LT412" s="26">
        <f>IFERROR(Tableau17[[#This Row],[2019-T1-ALEXANDRE Audric]]/Tableau17[[#This Row],[2019-T1-TOTAL]],"")</f>
        <v>0</v>
      </c>
      <c r="LU412" s="26">
        <f>IFERROR(Tableau17[[#This Row],[2019-T1-ARTHAUD Nathalie]]/Tableau17[[#This Row],[2019-T1-TOTAL]],"")</f>
        <v>4.3668122270742356E-3</v>
      </c>
      <c r="LV412" s="26">
        <f>IFERROR(Tableau17[[#This Row],[2019-T1-ASSELINEAU François]]/Tableau17[[#This Row],[2019-T1-TOTAL]],"")</f>
        <v>2.1834061135371178E-2</v>
      </c>
      <c r="LW412" s="26">
        <f>IFERROR(Tableau17[[#This Row],[2019-T1-AUBRY Manon]]/Tableau17[[#This Row],[2019-T1-TOTAL]],"")</f>
        <v>0.22270742358078602</v>
      </c>
      <c r="LX412" s="26">
        <f>IFERROR(Tableau17[[#This Row],[2019-T1-AZERGUI Nagib]]/Tableau17[[#This Row],[2019-T1-TOTAL]],"")</f>
        <v>3.9301310043668124E-2</v>
      </c>
      <c r="LY412" s="26">
        <f>IFERROR(Tableau17[[#This Row],[2019-T1-BARDELLA Jordan]]/Tableau17[[#This Row],[2019-T1-TOTAL]],"")</f>
        <v>0.30131004366812225</v>
      </c>
      <c r="LZ412" s="26">
        <f>IFERROR(Tableau17[[#This Row],[2019-T1-BELLAMY François-Xavier]]/Tableau17[[#This Row],[2019-T1-TOTAL]],"")</f>
        <v>1.7467248908296942E-2</v>
      </c>
      <c r="MA412" s="26">
        <f>IFERROR(Tableau17[[#This Row],[2019-T1-BIDOU Olivier]]/Tableau17[[#This Row],[2019-T1-TOTAL]],"")</f>
        <v>4.3668122270742356E-3</v>
      </c>
      <c r="MB412" s="26">
        <f>IFERROR(Tableau17[[#This Row],[2019-T1-BOURG Dominique]]/Tableau17[[#This Row],[2019-T1-TOTAL]],"")</f>
        <v>1.7467248908296942E-2</v>
      </c>
      <c r="MC412" s="26">
        <f>IFERROR(Tableau17[[#This Row],[2019-T1-BROSSAT Ian]]/Tableau17[[#This Row],[2019-T1-TOTAL]],"")</f>
        <v>2.6200873362445413E-2</v>
      </c>
      <c r="MD412" s="26">
        <f>IFERROR(Tableau17[[#This Row],[2019-T1-CAILLAUD Sophie]]/Tableau17[[#This Row],[2019-T1-TOTAL]],"")</f>
        <v>0</v>
      </c>
      <c r="ME412" s="26">
        <f>IFERROR(Tableau17[[#This Row],[2019-T1-CAMUS Renaud]]/Tableau17[[#This Row],[2019-T1-TOTAL]],"")</f>
        <v>0</v>
      </c>
      <c r="MF412" s="26">
        <f>IFERROR(Tableau17[[#This Row],[2019-T1-CHALENÇON Christophe]]/Tableau17[[#This Row],[2019-T1-TOTAL]],"")</f>
        <v>0</v>
      </c>
      <c r="MG412" s="26">
        <f>IFERROR(Tableau17[[#This Row],[2019-T1-CORBET Cathy Denise Ginette]]/Tableau17[[#This Row],[2019-T1-TOTAL]],"")</f>
        <v>0</v>
      </c>
      <c r="MH412" s="26">
        <f>IFERROR(Tableau17[[#This Row],[2019-T1-DE PREVOISIN Robert]]/Tableau17[[#This Row],[2019-T1-TOTAL]],"")</f>
        <v>0</v>
      </c>
      <c r="MI412" s="26">
        <f>IFERROR(Tableau17[[#This Row],[2019-T1-DELFEL Thérèse]]/Tableau17[[#This Row],[2019-T1-TOTAL]],"")</f>
        <v>0</v>
      </c>
      <c r="MJ412" s="26">
        <f>IFERROR(Tableau17[[#This Row],[2019-T1-DIEUMEGARD Pierre]]/Tableau17[[#This Row],[2019-T1-TOTAL]],"")</f>
        <v>4.3668122270742356E-3</v>
      </c>
      <c r="MK412" s="26">
        <f>IFERROR(Tableau17[[#This Row],[2019-T1-DUPONT-AIGNAN Nicolas]]/Tableau17[[#This Row],[2019-T1-TOTAL]],"")</f>
        <v>1.7467248908296942E-2</v>
      </c>
      <c r="ML412" s="26">
        <f>IFERROR(Tableau17[[#This Row],[2019-T1-GERNIGON Yves]]/Tableau17[[#This Row],[2019-T1-TOTAL]],"")</f>
        <v>0</v>
      </c>
      <c r="MM412" s="26">
        <f>IFERROR(Tableau17[[#This Row],[2019-T1-GLUCKSMANN Raphaël]]/Tableau17[[#This Row],[2019-T1-TOTAL]],"")</f>
        <v>6.5502183406113537E-2</v>
      </c>
      <c r="MN412" s="26">
        <f>IFERROR(Tableau17[[#This Row],[2019-T1-HAMON Benoît]]/Tableau17[[#This Row],[2019-T1-TOTAL]],"")</f>
        <v>3.9301310043668124E-2</v>
      </c>
      <c r="MO412" s="26">
        <f>IFERROR(Tableau17[[#This Row],[2019-T1-HELGEN Gilles]]/Tableau17[[#This Row],[2019-T1-TOTAL]],"")</f>
        <v>0</v>
      </c>
      <c r="MP412" s="26">
        <f>IFERROR(Tableau17[[#This Row],[2019-T1-JADOT Yannick]]/Tableau17[[#This Row],[2019-T1-TOTAL]],"")</f>
        <v>8.7336244541484712E-2</v>
      </c>
      <c r="MQ412" s="26">
        <f>IFERROR(Tableau17[[#This Row],[2019-T1-LAGARDE Jean-Christophe]]/Tableau17[[#This Row],[2019-T1-TOTAL]],"")</f>
        <v>1.3100436681222707E-2</v>
      </c>
      <c r="MR412" s="26">
        <f>IFERROR(Tableau17[[#This Row],[2019-T1-LALANNE Francis]]/Tableau17[[#This Row],[2019-T1-TOTAL]],"")</f>
        <v>1.3100436681222707E-2</v>
      </c>
      <c r="MS412" s="26">
        <f>IFERROR(Tableau17[[#This Row],[2019-T1-LOISEAU Nathalie]]/Tableau17[[#This Row],[2019-T1-TOTAL]],"")</f>
        <v>0.10043668122270742</v>
      </c>
      <c r="MT412" s="26">
        <f>IFERROR(Tableau17[[#This Row],[2019-T1-MARIE Florie]]/Tableau17[[#This Row],[2019-T1-TOTAL]],"")</f>
        <v>4.3668122270742356E-3</v>
      </c>
      <c r="MU412" s="26">
        <f>IFERROR(Tableau17[[#This Row],[2008-T1-MACROEXTRDROITE]]/Tableau17[[#This Row],[2008-T1-MACROTOTALE]],"")</f>
        <v>0.10152284263959391</v>
      </c>
      <c r="MV412" s="26">
        <f>IFERROR(Tableau17[[#This Row],[2008-T1-MACRODROITE]]/Tableau17[[#This Row],[2008-T1-MACROTOTALE]],"")</f>
        <v>0.39086294416243655</v>
      </c>
      <c r="MW412" s="26">
        <f>IFERROR(Tableau17[[#This Row],[2008-T1-MACROCENTRE]]/Tableau17[[#This Row],[2008-T1-MACROTOTALE]],"")</f>
        <v>0</v>
      </c>
      <c r="MX412" s="26">
        <f>IFERROR(Tableau17[[#This Row],[2008-T1-MACROGAUCHE]]/Tableau17[[#This Row],[2008-T1-MACROTOTALE]],"")</f>
        <v>0.50761421319796951</v>
      </c>
      <c r="MY412" s="26">
        <f>IFERROR(Tableau17[[#This Row],[2008-T1-MACROAUTRE]]/Tableau17[[#This Row],[2008-T1-MACROTOTALE]],"")</f>
        <v>0</v>
      </c>
      <c r="MZ412" s="26">
        <f>IFERROR(Tableau17[[#This Row],[2008-T2-MACROEXTRDROITE]]/Tableau17[[#This Row],[2008-T2-MACROTOTALE]],"")</f>
        <v>7.7097505668934238E-2</v>
      </c>
      <c r="NA412" s="26">
        <f>IFERROR(Tableau17[[#This Row],[2008-T2-MACRODROITE]]/Tableau17[[#This Row],[2008-T2-MACROTOTALE]],"")</f>
        <v>0.39455782312925169</v>
      </c>
      <c r="NB412" s="26">
        <f>IFERROR(Tableau17[[#This Row],[2008-T2-MACROCENTRE]]/Tableau17[[#This Row],[2008-T2-MACROTOTALE]],"")</f>
        <v>0</v>
      </c>
      <c r="NC412" s="26">
        <f>IFERROR(Tableau17[[#This Row],[2008-T2-MACROGAUCHE]]/Tableau17[[#This Row],[2008-T2-MACROTOTALE]],"")</f>
        <v>0.52834467120181405</v>
      </c>
      <c r="ND412" s="26">
        <f>IFERROR(Tableau17[[#This Row],[2008-T2-MACROAUTRE]]/Tableau17[[#This Row],[2008-T2-MACROTOTALE]],"")</f>
        <v>0</v>
      </c>
      <c r="NE412" s="26">
        <f>IFERROR(Tableau17[[#This Row],[2014-T1-MACROEXTRDROITE]]/Tableau17[[#This Row],[2014-T1-MACROTOTALE]],"")</f>
        <v>0.31564245810055863</v>
      </c>
      <c r="NF412" s="26">
        <f>IFERROR(Tableau17[[#This Row],[2014-T1-MACRODROITE]]/Tableau17[[#This Row],[2014-T1-MACROTOTALE]],"")</f>
        <v>0.30726256983240224</v>
      </c>
      <c r="NG412" s="26">
        <f>IFERROR(Tableau17[[#This Row],[2014-T1-MACROCENTRE]]/Tableau17[[#This Row],[2014-T1-MACROTOTALE]],"")</f>
        <v>0</v>
      </c>
      <c r="NH412" s="26">
        <f>IFERROR(Tableau17[[#This Row],[2014-T1-MACROGAUCHE]]/Tableau17[[#This Row],[2014-T1-MACROTOTALE]],"")</f>
        <v>0.37709497206703912</v>
      </c>
      <c r="NI412" s="26">
        <f>IFERROR(Tableau17[[#This Row],[2014-T1-MACROAUTRE]]/Tableau17[[#This Row],[2014-T1-MACROTOTALE]],"")</f>
        <v>0</v>
      </c>
      <c r="NJ412" s="26">
        <f>IFERROR(Tableau17[[#This Row],[2014-T2-MACROEXTRDROITE]]/Tableau17[[#This Row],[2014-T2-MACROTOTALE]],"")</f>
        <v>0.35402298850574715</v>
      </c>
      <c r="NK412" s="26">
        <f>IFERROR(Tableau17[[#This Row],[2014-T2-MACRODROITE]]/Tableau17[[#This Row],[2014-T2-MACROTOTALE]],"")</f>
        <v>0.37011494252873561</v>
      </c>
      <c r="NL412" s="26">
        <f>IFERROR(Tableau17[[#This Row],[2014-T2-MACROCENTRE]]/Tableau17[[#This Row],[2014-T2-MACROTOTALE]],"")</f>
        <v>0</v>
      </c>
      <c r="NM412" s="26">
        <f>IFERROR(Tableau17[[#This Row],[2014-T2-MACROGAUCHE]]/Tableau17[[#This Row],[2014-T2-MACROTOTALE]],"")</f>
        <v>0.27586206896551724</v>
      </c>
      <c r="NN412" s="26">
        <f>IFERROR(Tableau17[[#This Row],[2014-T2-MACROAUTRE]]/Tableau17[[#This Row],[2014-T2-MACROTOTALE]],"")</f>
        <v>0</v>
      </c>
      <c r="NO412" s="26">
        <f>IFERROR( Tableau17[[#This Row],[2015-T1-MACROEXTRDROITE]]/Tableau17[[#This Row],[2015-T1-MACROTOTALE]],"")</f>
        <v>0.37354085603112841</v>
      </c>
      <c r="NP412" s="26">
        <f>IFERROR(Tableau17[[#This Row],[2015-T1-MACRODROITE]]/Tableau17[[#This Row],[2015-T1-MACROTOTALE]],"")</f>
        <v>0.19455252918287938</v>
      </c>
      <c r="NQ412" s="26">
        <f>IFERROR(Tableau17[[#This Row],[2015-T1-MACROCENTRE]]/Tableau17[[#This Row],[2015-T1-MACROTOTALE]],"")</f>
        <v>0</v>
      </c>
      <c r="NR412" s="26">
        <f>IFERROR(Tableau17[[#This Row],[2015-T1-MACROGAUCHE]]/Tableau17[[#This Row],[2015-T1-MACROTOTALE]],"")</f>
        <v>0.43190661478599224</v>
      </c>
      <c r="NS412" s="26">
        <f>IFERROR(Tableau17[[#This Row],[2015-T1-MACROAUTRE]]/Tableau17[[#This Row],[2015-T1-MACROTOTALE]],"")</f>
        <v>0</v>
      </c>
      <c r="NT412" s="26">
        <f>IFERROR(Tableau17[[#This Row],[2015-T2-MACROEXTRDROITE]]/Tableau17[[#This Row],[2015-T2-MACROTOTALE]],"")</f>
        <v>0.41137123745819398</v>
      </c>
      <c r="NU412" s="26">
        <f>IFERROR(Tableau17[[#This Row],[2015-T2-MACRODROITE]]/Tableau17[[#This Row],[2015-T2-MACROTOTALE]],"")</f>
        <v>0</v>
      </c>
      <c r="NV412" s="26">
        <f>IFERROR(Tableau17[[#This Row],[2015-T2-MACROCENTRE]]/Tableau17[[#This Row],[2015-T2-MACROTOTALE]],"")</f>
        <v>0</v>
      </c>
      <c r="NW412" s="26">
        <f>IFERROR(Tableau17[[#This Row],[2015-T2-MACROGAUCHE]]/Tableau17[[#This Row],[2015-T2-MACROTOTALE]],"")</f>
        <v>0.58862876254180607</v>
      </c>
      <c r="NX412" s="26">
        <f>IFERROR(Tableau17[[#This Row],[2015-T2-MACROAUTRE]]/Tableau17[[#This Row],[2015-T2-MACROTOTALE]],"")</f>
        <v>0</v>
      </c>
      <c r="NY412" s="26">
        <f>IFERROR(Tableau17[[#This Row],[2017-T1-MACROEXTRDROITE]]/Tableau17[[#This Row],[2017-T1-MACROTOTALE]],"")</f>
        <v>0.28336380255941501</v>
      </c>
      <c r="NZ412" s="26">
        <f>IFERROR(Tableau17[[#This Row],[2017-T1-MACRODROITE]]/Tableau17[[#This Row],[2017-T1-MACROTOTALE]],"")</f>
        <v>8.0438756855575874E-2</v>
      </c>
      <c r="OA412" s="26">
        <f>IFERROR(Tableau17[[#This Row],[2017-T1-MACROCENTRE]]/Tableau17[[#This Row],[2017-T1-MACROTOTALE]],"")</f>
        <v>0.14808043875685559</v>
      </c>
      <c r="OB412" s="26">
        <f>IFERROR(Tableau17[[#This Row],[2017-T1-MACROGAUCHE]]/Tableau17[[#This Row],[2017-T1-MACROTOTALE]],"")</f>
        <v>0.4789762340036563</v>
      </c>
      <c r="OC412" s="26">
        <f>IFERROR(Tableau17[[#This Row],[2017-T1-MACROAUTRE]]/Tableau17[[#This Row],[2017-T1-MACROTOTALE]],"")</f>
        <v>9.140767824497258E-3</v>
      </c>
      <c r="OD412" s="26">
        <f>IFERROR(Tableau17[[#This Row],[2017-T2-MACROEXTRDROITE]]/Tableau17[[#This Row],[2017-T2-MACROTOTALE]],"")</f>
        <v>0.31368821292775667</v>
      </c>
      <c r="OE412" s="26">
        <f>IFERROR(Tableau17[[#This Row],[2017-T2-MACRODROITE]]/Tableau17[[#This Row],[2017-T2-MACROTOTALE]],"")</f>
        <v>0</v>
      </c>
      <c r="OF412" s="26">
        <f>IFERROR(Tableau17[[#This Row],[2017-T2-MACROCENTRE]]/Tableau17[[#This Row],[2017-T2-MACROTOTALE]],"")</f>
        <v>0.68631178707224338</v>
      </c>
      <c r="OG412" s="26">
        <f>IFERROR(Tableau17[[#This Row],[2017-T2-MACROGAUCHE]]/Tableau17[[#This Row],[2017-T2-MACROTOTALE]],"")</f>
        <v>0</v>
      </c>
      <c r="OH412" s="26">
        <f>IFERROR(Tableau17[[#This Row],[2017-T2-MACROAUTRE]]/Tableau17[[#This Row],[2017-T2-MACROTOTALE]],"")</f>
        <v>0</v>
      </c>
      <c r="OI412" s="26">
        <f>IFERROR(Tableau17[[#This Row],[2019-T1-MACROEXTRDROITE]]/Tableau17[[#This Row],[2019-T1-MACROTOTALE]],"")</f>
        <v>0.33760683760683763</v>
      </c>
      <c r="OJ412" s="26">
        <f>IFERROR(Tableau17[[#This Row],[2019-T1-MACRODROITE]]/Tableau17[[#This Row],[2019-T1-MACROTOTALE]],"")</f>
        <v>2.9914529914529916E-2</v>
      </c>
      <c r="OK412" s="26">
        <f>IFERROR(Tableau17[[#This Row],[2019-T1-MACROCENTRE]]/Tableau17[[#This Row],[2019-T1-MACROTOTALE]],"")</f>
        <v>9.8290598290598288E-2</v>
      </c>
      <c r="OL412" s="26">
        <f>IFERROR(Tableau17[[#This Row],[2019-T1-MACROGAUCHE]]/Tableau17[[#This Row],[2019-T1-MACROTOTALE]],"")</f>
        <v>0.4358974358974359</v>
      </c>
      <c r="OM412" s="26">
        <f>IFERROR(Tableau17[[#This Row],[2019-T1-MACROAUTRE]]/Tableau17[[#This Row],[2019-T1-MACROTOTALE]],"")</f>
        <v>9.8290598290598288E-2</v>
      </c>
      <c r="ON412" s="26">
        <f>IFERROR(Tableau17[[#This Row],[2020-T1-MACROEXTRDROITE]]/Tableau17[[#This Row],[2020-T1-MACROTOTALE]],"")</f>
        <v>0.26213592233009708</v>
      </c>
      <c r="OO412" s="26">
        <f>IFERROR(Tableau17[[#This Row],[2020-T1-MACRODROITE]]/Tableau17[[#This Row],[2020-T1-MACROTOTALE]],"")</f>
        <v>0.31067961165048541</v>
      </c>
      <c r="OP412" s="26">
        <f>IFERROR(Tableau17[[#This Row],[2020-T1-MACROCENTRE]]/Tableau17[[#This Row],[2020-T1-MACROTOTALE]],"")</f>
        <v>3.8834951456310676E-2</v>
      </c>
      <c r="OQ412" s="26">
        <f>IFERROR(Tableau17[[#This Row],[2020-T1-MACROGAUCHE]]/Tableau17[[#This Row],[2020-T1-MACROTOTALE]],"")</f>
        <v>0.38834951456310679</v>
      </c>
      <c r="OR412" s="26">
        <f>IFERROR(Tableau17[[#This Row],[2020-T1-MACROAUTRE]]/Tableau17[[#This Row],[2020-T1-MACROTOTALE]],"")</f>
        <v>0</v>
      </c>
      <c r="OS412" s="26">
        <f>IFERROR(Tableau17[[#This Row],[2017 (L)-T1-MACROEXTRDROITE]]/Tableau17[[#This Row],[2017 (L)-T1-MACROTOTALE]],"")</f>
        <v>0.30278884462151395</v>
      </c>
      <c r="OT412" s="26">
        <f>IFERROR(Tableau17[[#This Row],[2017 (L)-T1-MACRODROITE]]/Tableau17[[#This Row],[2017 (L)-T1-MACROTOTALE]],"")</f>
        <v>8.3665338645418322E-2</v>
      </c>
      <c r="OU412" s="26">
        <f>IFERROR(Tableau17[[#This Row],[2017 (L)-T1-MACROCENTRE]]/Tableau17[[#This Row],[2017 (L)-T1-MACROTOTALE]],"")</f>
        <v>0.19123505976095617</v>
      </c>
      <c r="OV412" s="26">
        <f>IFERROR(Tableau17[[#This Row],[2017 (L)-T1-MACROGAUCHE]]/Tableau17[[#This Row],[2017 (L)-T1-MACROTOTALE]],"")</f>
        <v>0.39442231075697209</v>
      </c>
      <c r="OW412" s="26">
        <f>IFERROR(Tableau17[[#This Row],[2017 (L)-T1-MACROAUTRE]]/Tableau17[[#This Row],[2017 (L)-T1-MACROTOTALE]],"")</f>
        <v>2.7888446215139442E-2</v>
      </c>
      <c r="OX412" s="26">
        <f>IFERROR(Tableau17[[#This Row],[2017 (L)-T2-MACROEXTRDROITE]]/Tableau17[[#This Row],[2017 (L)-T2-MACROTOTALE]],"")</f>
        <v>0.34408602150537637</v>
      </c>
      <c r="OY412" s="26">
        <f>IFERROR(Tableau17[[#This Row],[2017 (L)-T2-MACRODROITE]]/Tableau17[[#This Row],[2017 (L)-T2-MACROTOTALE]],"")</f>
        <v>0</v>
      </c>
      <c r="OZ412" s="26">
        <f>IFERROR(Tableau17[[#This Row],[2017 (L)-T2-MACROCENTRE]]/Tableau17[[#This Row],[2017 (L)-T2-MACROTOTALE]],"")</f>
        <v>0.65591397849462363</v>
      </c>
      <c r="PA412" s="26">
        <f>IFERROR(Tableau17[[#This Row],[2017 (L)-T2-MACROGAUCHE]]/Tableau17[[#This Row],[2017 (L)-T2-MACROTOTALE]],"")</f>
        <v>0</v>
      </c>
      <c r="PB412" s="26">
        <f>IFERROR(Tableau17[[#This Row],[2017 (L)-T2-MACROAUTRE]]/Tableau17[[#This Row],[2017 (L)-T2-MACROTOTALE]],"")</f>
        <v>0</v>
      </c>
      <c r="PC412" s="26">
        <f>IFERROR(Tableau17[[#This Row],[2008_T1_PROCUS]]/Tableau17[[#This Row],[2008_T1_INSCRITS]],0)</f>
        <v>1.0588235294117647E-2</v>
      </c>
      <c r="PD412" s="26">
        <f>IFERROR(Tableau17[[#This Row],[2008_T2_PROCUS]]/Tableau17[[#This Row],[2008_T2_INSCRITS]],0)</f>
        <v>1.6489988221436984E-2</v>
      </c>
      <c r="PE412" s="26">
        <f>Tableau17[[#This Row],[2014_T1_PROCUS]]/Tableau17[[#This Row],[2014_T1_INSCRITS]]</f>
        <v>3.2894736842105261E-3</v>
      </c>
      <c r="PF412" s="26">
        <f>IFERROR(Tableau17[[#This Row],[2014_T2_PROCUS]]/Tableau17[[#This Row],[2014_T2_INSCRITS]],0)</f>
        <v>6.5789473684210523E-3</v>
      </c>
    </row>
    <row r="413" spans="1:422" hidden="1" x14ac:dyDescent="0.2">
      <c r="A413" s="1">
        <v>2</v>
      </c>
      <c r="B413" s="1" t="s">
        <v>268</v>
      </c>
      <c r="C413" s="1" t="s">
        <v>274</v>
      </c>
      <c r="D413" s="1" t="s">
        <v>274</v>
      </c>
      <c r="E413" s="1">
        <v>354</v>
      </c>
      <c r="F413" s="1">
        <v>5.3739889999999999</v>
      </c>
      <c r="G413" s="1">
        <v>43.306640999999999</v>
      </c>
      <c r="H413" s="3">
        <v>964</v>
      </c>
      <c r="I413" s="3">
        <v>171</v>
      </c>
      <c r="J413" s="1">
        <v>3</v>
      </c>
      <c r="L413" s="1">
        <v>35</v>
      </c>
      <c r="M413" s="1">
        <v>30</v>
      </c>
      <c r="O413" s="1">
        <v>4</v>
      </c>
      <c r="P413" s="1">
        <v>34</v>
      </c>
      <c r="Q413" s="1">
        <v>34</v>
      </c>
      <c r="R413" s="1">
        <v>29</v>
      </c>
      <c r="S413" s="1">
        <v>35</v>
      </c>
      <c r="T413" s="1">
        <v>11</v>
      </c>
      <c r="U413" s="1">
        <v>215</v>
      </c>
      <c r="V413" s="1">
        <v>920</v>
      </c>
      <c r="W413" s="1">
        <v>373</v>
      </c>
      <c r="X413" s="1">
        <v>3</v>
      </c>
      <c r="Y413" s="2">
        <v>0.40543477999999999</v>
      </c>
      <c r="Z413" s="1">
        <v>920</v>
      </c>
      <c r="AA413" s="1">
        <v>417</v>
      </c>
      <c r="AB413" s="1">
        <v>5</v>
      </c>
      <c r="AC413" s="2">
        <v>0.45326086999999998</v>
      </c>
      <c r="AD413" s="1">
        <v>964</v>
      </c>
      <c r="AE413" s="1">
        <v>219</v>
      </c>
      <c r="AF413" s="2">
        <v>0.22717841999999999</v>
      </c>
      <c r="AG413" s="1">
        <f t="shared" si="6"/>
        <v>171</v>
      </c>
      <c r="AH413" s="1">
        <v>925</v>
      </c>
      <c r="AI413" s="1">
        <v>466</v>
      </c>
      <c r="AJ413" s="1">
        <v>6</v>
      </c>
      <c r="AK413" s="2">
        <v>0.50378378000000001</v>
      </c>
      <c r="AN413" s="1">
        <v>0</v>
      </c>
      <c r="AP413" s="1">
        <v>939</v>
      </c>
      <c r="AQ413" s="1">
        <v>326</v>
      </c>
      <c r="AR413" s="2">
        <v>0.34717785000000001</v>
      </c>
      <c r="AS413" s="1">
        <v>939</v>
      </c>
      <c r="AT413" s="1">
        <v>392</v>
      </c>
      <c r="AU413" s="2">
        <v>0.41746538999999999</v>
      </c>
      <c r="AV413" s="1">
        <v>966</v>
      </c>
      <c r="AW413" s="1">
        <v>302</v>
      </c>
      <c r="AX413" s="2">
        <v>0.3126294</v>
      </c>
      <c r="AY413" s="1">
        <v>966</v>
      </c>
      <c r="AZ413" s="1">
        <v>260</v>
      </c>
      <c r="BA413" s="2">
        <v>0.26915114000000001</v>
      </c>
      <c r="BB413" s="1">
        <v>965</v>
      </c>
      <c r="BC413" s="1">
        <v>595</v>
      </c>
      <c r="BD413" s="2">
        <v>0.61658031000000002</v>
      </c>
      <c r="BE413" s="1">
        <v>964</v>
      </c>
      <c r="BF413" s="1">
        <v>570</v>
      </c>
      <c r="BG413" s="2">
        <v>0.59128630999999998</v>
      </c>
      <c r="BH413" s="1">
        <v>925</v>
      </c>
      <c r="BI413" s="1">
        <v>247</v>
      </c>
      <c r="BJ413" s="2">
        <v>0.26702703</v>
      </c>
      <c r="BK413" s="1">
        <v>22</v>
      </c>
      <c r="BN413" s="1">
        <v>28</v>
      </c>
      <c r="BO413" s="1">
        <v>33</v>
      </c>
      <c r="BP413" s="1">
        <v>128</v>
      </c>
      <c r="BQ413" s="1">
        <v>244</v>
      </c>
      <c r="BR413" s="1">
        <v>455</v>
      </c>
      <c r="BX413" s="1">
        <v>15</v>
      </c>
      <c r="BZ413" s="1">
        <v>107</v>
      </c>
      <c r="CA413" s="1">
        <v>3</v>
      </c>
      <c r="CB413" s="1">
        <v>14</v>
      </c>
      <c r="CC413" s="1">
        <v>71</v>
      </c>
      <c r="CD413" s="1">
        <v>93</v>
      </c>
      <c r="CE413" s="1">
        <v>61</v>
      </c>
      <c r="CF413" s="1">
        <v>364</v>
      </c>
      <c r="CG413" s="1">
        <v>82</v>
      </c>
      <c r="CH413" s="1">
        <v>200</v>
      </c>
      <c r="CI413" s="1">
        <v>124</v>
      </c>
      <c r="CJ413" s="1">
        <v>406</v>
      </c>
      <c r="CL413" s="1">
        <v>2</v>
      </c>
      <c r="CN413" s="1">
        <v>107</v>
      </c>
      <c r="CO413" s="1">
        <v>21</v>
      </c>
      <c r="CP413" s="1">
        <v>73</v>
      </c>
      <c r="CS413" s="1">
        <v>44</v>
      </c>
      <c r="CT413" s="1">
        <v>46</v>
      </c>
      <c r="CV413" s="1">
        <v>12</v>
      </c>
      <c r="CW413" s="1">
        <v>305</v>
      </c>
      <c r="CX413" s="1">
        <v>261</v>
      </c>
      <c r="CY413" s="1">
        <v>96</v>
      </c>
      <c r="DC413" s="1">
        <v>357</v>
      </c>
      <c r="DE413" s="1">
        <v>8</v>
      </c>
      <c r="DF413" s="1">
        <v>2</v>
      </c>
      <c r="DG413" s="1">
        <v>0</v>
      </c>
      <c r="DH413" s="1">
        <v>9</v>
      </c>
      <c r="DI413" s="1">
        <v>5</v>
      </c>
      <c r="DJ413" s="1">
        <v>1</v>
      </c>
      <c r="DK413" s="1">
        <v>2</v>
      </c>
      <c r="DL413" s="1">
        <v>105</v>
      </c>
      <c r="DM413" s="1">
        <v>48</v>
      </c>
      <c r="DN413" s="1">
        <v>23</v>
      </c>
      <c r="DQ413" s="1">
        <v>0</v>
      </c>
      <c r="DR413" s="1">
        <v>60</v>
      </c>
      <c r="DS413" s="1">
        <v>28</v>
      </c>
      <c r="DU413" s="1">
        <v>291</v>
      </c>
      <c r="DV413" s="1">
        <v>135</v>
      </c>
      <c r="DZ413" s="1">
        <v>91</v>
      </c>
      <c r="EA413" s="1">
        <v>226</v>
      </c>
      <c r="EB413" s="1">
        <v>6</v>
      </c>
      <c r="EC413" s="1">
        <v>12</v>
      </c>
      <c r="ED413" s="1">
        <v>2</v>
      </c>
      <c r="EE413" s="1">
        <v>9</v>
      </c>
      <c r="EF413" s="1">
        <v>51</v>
      </c>
      <c r="EG413" s="1">
        <v>36</v>
      </c>
      <c r="EH413" s="1">
        <v>3</v>
      </c>
      <c r="EI413" s="1">
        <v>99</v>
      </c>
      <c r="EJ413" s="1">
        <v>241</v>
      </c>
      <c r="EK413" s="1">
        <v>115</v>
      </c>
      <c r="EL413" s="1">
        <v>4</v>
      </c>
      <c r="EM413" s="1">
        <v>578</v>
      </c>
      <c r="EN413" s="1">
        <v>110</v>
      </c>
      <c r="EO413" s="1">
        <v>417</v>
      </c>
      <c r="EP413" s="1">
        <v>527</v>
      </c>
      <c r="EQ413" s="1">
        <v>0</v>
      </c>
      <c r="ER413" s="1">
        <v>0</v>
      </c>
      <c r="ES413" s="1">
        <v>14</v>
      </c>
      <c r="ET413" s="1">
        <v>40</v>
      </c>
      <c r="EU413" s="1">
        <v>10</v>
      </c>
      <c r="EV413" s="1">
        <v>57</v>
      </c>
      <c r="EW413" s="1">
        <v>13</v>
      </c>
      <c r="EX413" s="1">
        <v>0</v>
      </c>
      <c r="EY413" s="1">
        <v>2</v>
      </c>
      <c r="EZ413" s="1">
        <v>6</v>
      </c>
      <c r="FA413" s="1">
        <v>0</v>
      </c>
      <c r="FB413" s="1">
        <v>0</v>
      </c>
      <c r="FC413" s="1">
        <v>0</v>
      </c>
      <c r="FD413" s="1">
        <v>0</v>
      </c>
      <c r="FE413" s="1">
        <v>0</v>
      </c>
      <c r="FF413" s="1">
        <v>0</v>
      </c>
      <c r="FG413" s="1">
        <v>0</v>
      </c>
      <c r="FH413" s="1">
        <v>9</v>
      </c>
      <c r="FI413" s="1">
        <v>0</v>
      </c>
      <c r="FJ413" s="1">
        <v>18</v>
      </c>
      <c r="FK413" s="1">
        <v>11</v>
      </c>
      <c r="FL413" s="1">
        <v>0</v>
      </c>
      <c r="FM413" s="1">
        <v>20</v>
      </c>
      <c r="FN413" s="1">
        <v>6</v>
      </c>
      <c r="FO413" s="1">
        <v>3</v>
      </c>
      <c r="FP413" s="1">
        <v>26</v>
      </c>
      <c r="FQ413" s="1">
        <v>0</v>
      </c>
      <c r="FR413" s="1">
        <f>SUM(Tableau17[[#This Row],[2019-T1-ALEXANDRE Audric]:[2019-T1-MARIE Florie]])</f>
        <v>235</v>
      </c>
      <c r="FS413" s="1">
        <v>33</v>
      </c>
      <c r="FT413" s="1">
        <v>150</v>
      </c>
      <c r="FU413" s="1">
        <v>0</v>
      </c>
      <c r="FV413" s="1">
        <v>272</v>
      </c>
      <c r="FW413" s="1">
        <v>0</v>
      </c>
      <c r="FX413" s="1">
        <v>455</v>
      </c>
      <c r="GD413" s="1">
        <v>0</v>
      </c>
      <c r="GE413" s="1">
        <v>71</v>
      </c>
      <c r="GF413" s="1">
        <v>184</v>
      </c>
      <c r="GG413" s="1">
        <v>15</v>
      </c>
      <c r="GH413" s="1">
        <v>94</v>
      </c>
      <c r="GI413" s="1">
        <v>0</v>
      </c>
      <c r="GJ413" s="1">
        <v>364</v>
      </c>
      <c r="GK413" s="1">
        <v>82</v>
      </c>
      <c r="GL413" s="1">
        <v>200</v>
      </c>
      <c r="GM413" s="1">
        <v>0</v>
      </c>
      <c r="GN413" s="1">
        <v>124</v>
      </c>
      <c r="GO413" s="1">
        <v>0</v>
      </c>
      <c r="GP413" s="1">
        <v>406</v>
      </c>
      <c r="GQ413" s="1">
        <v>75</v>
      </c>
      <c r="GR413" s="1">
        <v>46</v>
      </c>
      <c r="GS413" s="1">
        <v>0</v>
      </c>
      <c r="GT413" s="1">
        <v>184</v>
      </c>
      <c r="GU413" s="1">
        <v>0</v>
      </c>
      <c r="GV413" s="1">
        <v>305</v>
      </c>
      <c r="GW413" s="1">
        <v>96</v>
      </c>
      <c r="GX413" s="1">
        <v>0</v>
      </c>
      <c r="GY413" s="1">
        <v>0</v>
      </c>
      <c r="GZ413" s="1">
        <v>261</v>
      </c>
      <c r="HA413" s="1">
        <v>0</v>
      </c>
      <c r="HB413" s="1">
        <v>357</v>
      </c>
      <c r="HC413" s="1">
        <v>122</v>
      </c>
      <c r="HD413" s="1">
        <v>51</v>
      </c>
      <c r="HE413" s="1">
        <v>115</v>
      </c>
      <c r="HF413" s="1">
        <v>287</v>
      </c>
      <c r="HG413" s="1">
        <v>3</v>
      </c>
      <c r="HH413" s="1">
        <v>578</v>
      </c>
      <c r="HI413" s="1">
        <v>110</v>
      </c>
      <c r="HJ413" s="1">
        <v>0</v>
      </c>
      <c r="HK413" s="1">
        <v>417</v>
      </c>
      <c r="HL413" s="1">
        <v>0</v>
      </c>
      <c r="HM413" s="1">
        <v>0</v>
      </c>
      <c r="HN413" s="1">
        <v>527</v>
      </c>
      <c r="HO413" s="1">
        <v>84</v>
      </c>
      <c r="HP413" s="1">
        <v>19</v>
      </c>
      <c r="HQ413" s="1">
        <v>26</v>
      </c>
      <c r="HR413" s="1">
        <v>95</v>
      </c>
      <c r="HS413" s="1">
        <v>17</v>
      </c>
      <c r="HT413" s="1">
        <v>241</v>
      </c>
      <c r="HU413" s="1">
        <v>29</v>
      </c>
      <c r="HV413" s="1">
        <v>69</v>
      </c>
      <c r="HW413" s="1">
        <v>37</v>
      </c>
      <c r="HX413" s="1">
        <v>80</v>
      </c>
      <c r="HY413" s="1">
        <v>0</v>
      </c>
      <c r="HZ413" s="1">
        <v>215</v>
      </c>
      <c r="IA413" s="1">
        <v>51</v>
      </c>
      <c r="IB413" s="1">
        <v>23</v>
      </c>
      <c r="IC413" s="1">
        <v>60</v>
      </c>
      <c r="ID413" s="1">
        <v>149</v>
      </c>
      <c r="IE413" s="1">
        <v>8</v>
      </c>
      <c r="IF413" s="1">
        <v>291</v>
      </c>
      <c r="IG413" s="1">
        <v>0</v>
      </c>
      <c r="IH413" s="1">
        <v>0</v>
      </c>
      <c r="II413" s="1">
        <v>91</v>
      </c>
      <c r="IJ413" s="1">
        <v>135</v>
      </c>
      <c r="IK413" s="1">
        <v>0</v>
      </c>
      <c r="IL413" s="1">
        <v>226</v>
      </c>
      <c r="IM413" s="26">
        <f>IFERROR(Tableau17[[#This Row],[LDIV]]/Tableau17[[#This Row],[Total général]],"")</f>
        <v>1.3953488372093023E-2</v>
      </c>
      <c r="IN413" s="26">
        <f>IFERROR(Tableau17[[#This Row],[LDVC]]/Tableau17[[#This Row],[Total général]],"")</f>
        <v>0</v>
      </c>
      <c r="IO413" s="26">
        <f>IFERROR(Tableau17[[#This Row],[LDVD]]/Tableau17[[#This Row],[Total général]],"")</f>
        <v>0.16279069767441862</v>
      </c>
      <c r="IP413" s="26">
        <f>IFERROR(Tableau17[[#This Row],[LDVG]]/Tableau17[[#This Row],[Total général]],"")</f>
        <v>0.13953488372093023</v>
      </c>
      <c r="IQ413" s="26">
        <f>IFERROR(Tableau17[[#This Row],[LEXD]]/Tableau17[[#This Row],[Total général]],"")</f>
        <v>0</v>
      </c>
      <c r="IR413" s="26">
        <f>IFERROR(Tableau17[[#This Row],[LEXG]]/Tableau17[[#This Row],[Total général]],"")</f>
        <v>1.8604651162790697E-2</v>
      </c>
      <c r="IS413" s="26">
        <f>IFERROR(Tableau17[[#This Row],[LLR]]/Tableau17[[#This Row],[Total général]],"")</f>
        <v>0.15813953488372093</v>
      </c>
      <c r="IT413" s="26">
        <f>IFERROR(Tableau17[[#This Row],[LREM]]/Tableau17[[#This Row],[Total général]],"")</f>
        <v>0.15813953488372093</v>
      </c>
      <c r="IU413" s="26">
        <f>IFERROR(Tableau17[[#This Row],[LRN]]/Tableau17[[#This Row],[Total général]],"")</f>
        <v>0.13488372093023257</v>
      </c>
      <c r="IV413" s="26">
        <f>IFERROR(Tableau17[[#This Row],[LUG]]/Tableau17[[#This Row],[Total général]],"")</f>
        <v>0.16279069767441862</v>
      </c>
      <c r="IW413" s="26">
        <f>IFERROR(Tableau17[[#This Row],[LVEC]]/Tableau17[[#This Row],[Total général]],"")</f>
        <v>5.1162790697674418E-2</v>
      </c>
      <c r="IX413" s="26">
        <f>IFERROR(Tableau17[[#This Row],[2008-T1-LCMD]]/Tableau17[[#This Row],[2008-T1-TOTAL]],"")</f>
        <v>4.8351648351648353E-2</v>
      </c>
      <c r="IY413" s="26">
        <f>IFERROR(Tableau17[[#This Row],[2008-T1-LDVD]]/Tableau17[[#This Row],[2008-T1-TOTAL]],"")</f>
        <v>0</v>
      </c>
      <c r="IZ413" s="26">
        <f>IFERROR(Tableau17[[#This Row],[2008-T1-LEXD]]/Tableau17[[#This Row],[2008-T1-TOTAL]],"")</f>
        <v>0</v>
      </c>
      <c r="JA413" s="26">
        <f>IFERROR(Tableau17[[#This Row],[2008-T1-LEXG]]/Tableau17[[#This Row],[2008-T1-TOTAL]],"")</f>
        <v>6.1538461538461542E-2</v>
      </c>
      <c r="JB413" s="26">
        <f>IFERROR(Tableau17[[#This Row],[2008-T1-LFN]]/Tableau17[[#This Row],[2008-T1-TOTAL]],"")</f>
        <v>7.2527472527472533E-2</v>
      </c>
      <c r="JC413" s="26">
        <f>IFERROR(Tableau17[[#This Row],[2008-T1-LMAJ]]/Tableau17[[#This Row],[2008-T1-TOTAL]],"")</f>
        <v>0.28131868131868132</v>
      </c>
      <c r="JD413" s="26">
        <f>IFERROR(Tableau17[[#This Row],[2008-T1-LUG]]/Tableau17[[#This Row],[2008-T1-TOTAL]],"")</f>
        <v>0.53626373626373625</v>
      </c>
      <c r="JE413" s="26" t="str">
        <f>IFERROR(Tableau17[[#This Row],[2008-T2-LFN]]/Tableau17[[#This Row],[2008-T2-TOTAL]],"")</f>
        <v/>
      </c>
      <c r="JF413" s="26" t="str">
        <f>IFERROR(Tableau17[[#This Row],[2008-T2-LGC]]/Tableau17[[#This Row],[2008-T2-TOTAL]],"")</f>
        <v/>
      </c>
      <c r="JG413" s="26" t="str">
        <f>IFERROR(Tableau17[[#This Row],[2008-T2-LMAJ]]/Tableau17[[#This Row],[2008-T2-TOTAL]],"")</f>
        <v/>
      </c>
      <c r="JH413" s="26" t="str">
        <f>IFERROR(Tableau17[[#This Row],[2008-T2-LUG]]/Tableau17[[#This Row],[2008-T2-TOTAL]],"")</f>
        <v/>
      </c>
      <c r="JI413" s="26">
        <f>IFERROR(Tableau17[[#This Row],[2014-T1-LDIV]]/Tableau17[[#This Row],[2014-T1-TOTAL]],"")</f>
        <v>4.1208791208791208E-2</v>
      </c>
      <c r="JJ413" s="26">
        <f>IFERROR(Tableau17[[#This Row],[2014-T1-LDVD]]/Tableau17[[#This Row],[2014-T1-TOTAL]],"")</f>
        <v>0</v>
      </c>
      <c r="JK413" s="26">
        <f>IFERROR(Tableau17[[#This Row],[2014-T1-LDVG]]/Tableau17[[#This Row],[2014-T1-TOTAL]],"")</f>
        <v>0.29395604395604397</v>
      </c>
      <c r="JL413" s="26">
        <f>IFERROR(Tableau17[[#This Row],[2014-T1-LEXG]]/Tableau17[[#This Row],[2014-T1-TOTAL]],"")</f>
        <v>8.241758241758242E-3</v>
      </c>
      <c r="JM413" s="26">
        <f>IFERROR(Tableau17[[#This Row],[2014-T1-LFG]]/Tableau17[[#This Row],[2014-T1-TOTAL]],"")</f>
        <v>3.8461538461538464E-2</v>
      </c>
      <c r="JN413" s="26">
        <f>IFERROR(Tableau17[[#This Row],[2014-T1-LFN]]/Tableau17[[#This Row],[2014-T1-TOTAL]],"")</f>
        <v>0.19505494505494506</v>
      </c>
      <c r="JO413" s="26">
        <f>IFERROR(Tableau17[[#This Row],[2014-T1-LUD]]/Tableau17[[#This Row],[2014-T1-TOTAL]],"")</f>
        <v>0.25549450549450547</v>
      </c>
      <c r="JP413" s="26">
        <f>IFERROR(Tableau17[[#This Row],[2014-T1-LUG]]/Tableau17[[#This Row],[2014-T1-TOTAL]],"")</f>
        <v>0.16758241758241757</v>
      </c>
      <c r="JQ413" s="26">
        <f>IFERROR(Tableau17[[#This Row],[2014-T2-LFN]]/Tableau17[[#This Row],[2014-T2-TOTAL]],"")</f>
        <v>0.2019704433497537</v>
      </c>
      <c r="JR413" s="26">
        <f>IFERROR(Tableau17[[#This Row],[2014-T2-LUD]]/Tableau17[[#This Row],[2014-T2-TOTAL]],"")</f>
        <v>0.49261083743842365</v>
      </c>
      <c r="JS413" s="26">
        <f>IFERROR(Tableau17[[#This Row],[2014-T2-LUG]]/Tableau17[[#This Row],[2014-T2-TOTAL]],"")</f>
        <v>0.30541871921182268</v>
      </c>
      <c r="JT413" s="26">
        <f>IFERROR(Tableau17[[#This Row],[2015-T1-BC-DIV]]/Tableau17[[#This Row],[2015-T1-TOTAL]],"")</f>
        <v>0</v>
      </c>
      <c r="JU413" s="26">
        <f>IFERROR(Tableau17[[#This Row],[2015-T1-BC-DLF]]/Tableau17[[#This Row],[2015-T1-TOTAL]],"")</f>
        <v>6.5573770491803279E-3</v>
      </c>
      <c r="JV413" s="26">
        <f>IFERROR(Tableau17[[#This Row],[2015-T1-BC-DVD]]/Tableau17[[#This Row],[2015-T1-TOTAL]],"")</f>
        <v>0</v>
      </c>
      <c r="JW413" s="26">
        <f>IFERROR(Tableau17[[#This Row],[2015-T1-BC-DVG]]/Tableau17[[#This Row],[2015-T1-TOTAL]],"")</f>
        <v>0.35081967213114756</v>
      </c>
      <c r="JX413" s="26">
        <f>IFERROR(Tableau17[[#This Row],[2015-T1-BC-FG]]/Tableau17[[#This Row],[2015-T1-TOTAL]],"")</f>
        <v>6.8852459016393447E-2</v>
      </c>
      <c r="JY413" s="26">
        <f>IFERROR(Tableau17[[#This Row],[2015-T1-BC-FN]]/Tableau17[[#This Row],[2015-T1-TOTAL]],"")</f>
        <v>0.23934426229508196</v>
      </c>
      <c r="JZ413" s="26">
        <f>IFERROR(Tableau17[[#This Row],[2015-T1-BC-MDM]]/Tableau17[[#This Row],[2015-T1-TOTAL]],"")</f>
        <v>0</v>
      </c>
      <c r="KA413" s="26">
        <f>IFERROR(Tableau17[[#This Row],[2015-T1-BC-RDG]]/Tableau17[[#This Row],[2015-T1-TOTAL]],"")</f>
        <v>0</v>
      </c>
      <c r="KB413" s="26">
        <f>IFERROR(Tableau17[[#This Row],[2015-T1-BC-SOC]]/Tableau17[[#This Row],[2015-T1-TOTAL]],"")</f>
        <v>0.14426229508196722</v>
      </c>
      <c r="KC413" s="26">
        <f>IFERROR(Tableau17[[#This Row],[2015-T1-BC-UD]]/Tableau17[[#This Row],[2015-T1-TOTAL]],"")</f>
        <v>0.15081967213114755</v>
      </c>
      <c r="KD413" s="26">
        <f>IFERROR(Tableau17[[#This Row],[2015-T1-BC-UG]]/Tableau17[[#This Row],[2015-T1-TOTAL]],"")</f>
        <v>0</v>
      </c>
      <c r="KE413" s="26">
        <f>IFERROR(Tableau17[[#This Row],[2015-T1-BC-VEC]]/Tableau17[[#This Row],[2015-T1-TOTAL]],"")</f>
        <v>3.9344262295081971E-2</v>
      </c>
      <c r="KF413" s="26">
        <f>IFERROR(Tableau17[[#This Row],[2015-T2-BC-DVG]]/Tableau17[[#This Row],[2015-T2-TOTAL]],"")</f>
        <v>0.73109243697478987</v>
      </c>
      <c r="KG413" s="26">
        <f>IFERROR(Tableau17[[#This Row],[2015-T2-BC-FN]]/Tableau17[[#This Row],[2015-T2-TOTAL]],"")</f>
        <v>0.26890756302521007</v>
      </c>
      <c r="KH413" s="26">
        <f>IFERROR(Tableau17[[#This Row],[2015-T2-BC-SOC]]/Tableau17[[#This Row],[2015-T2-TOTAL]],"")</f>
        <v>0</v>
      </c>
      <c r="KI413" s="26">
        <f>IFERROR(Tableau17[[#This Row],[2015-T2-BC-UD]]/Tableau17[[#This Row],[2015-T2-TOTAL]],"")</f>
        <v>0</v>
      </c>
      <c r="KJ413" s="26">
        <f>IFERROR(Tableau17[[#This Row],[2015-T2-BC-UG]]/Tableau17[[#This Row],[2015-T2-TOTAL]],"")</f>
        <v>0</v>
      </c>
      <c r="KK413" s="26">
        <f>IFERROR(Tableau17[[#This Row],[2017 (L)-T1-COM]]/Tableau17[[#This Row],[2017 (L)-T1-TOTAL]],"")</f>
        <v>0</v>
      </c>
      <c r="KL413" s="26">
        <f>IFERROR(Tableau17[[#This Row],[2017 (L)-T1-DIV]]/Tableau17[[#This Row],[2017 (L)-T1-TOTAL]],"")</f>
        <v>2.7491408934707903E-2</v>
      </c>
      <c r="KM413" s="26">
        <f>IFERROR(Tableau17[[#This Row],[2017 (L)-T1-DLF]]/Tableau17[[#This Row],[2017 (L)-T1-TOTAL]],"")</f>
        <v>6.8728522336769758E-3</v>
      </c>
      <c r="KN413" s="26">
        <f>IFERROR(Tableau17[[#This Row],[2017 (L)-T1-DVD]]/Tableau17[[#This Row],[2017 (L)-T1-TOTAL]],"")</f>
        <v>0</v>
      </c>
      <c r="KO413" s="26">
        <f>IFERROR(Tableau17[[#This Row],[2017 (L)-T1-DVG]]/Tableau17[[#This Row],[2017 (L)-T1-TOTAL]],"")</f>
        <v>3.0927835051546393E-2</v>
      </c>
      <c r="KP413" s="26">
        <f>IFERROR(Tableau17[[#This Row],[2017 (L)-T1-ECO]]/Tableau17[[#This Row],[2017 (L)-T1-TOTAL]],"")</f>
        <v>1.7182130584192441E-2</v>
      </c>
      <c r="KQ413" s="26">
        <f>IFERROR(Tableau17[[#This Row],[2017 (L)-T1-EXD]]/Tableau17[[#This Row],[2017 (L)-T1-TOTAL]],"")</f>
        <v>3.4364261168384879E-3</v>
      </c>
      <c r="KR413" s="26">
        <f>IFERROR(Tableau17[[#This Row],[2017 (L)-T1-EXG]]/Tableau17[[#This Row],[2017 (L)-T1-TOTAL]],"")</f>
        <v>6.8728522336769758E-3</v>
      </c>
      <c r="KS413" s="26">
        <f>IFERROR(Tableau17[[#This Row],[2017 (L)-T1-FI]]/Tableau17[[#This Row],[2017 (L)-T1-TOTAL]],"")</f>
        <v>0.36082474226804123</v>
      </c>
      <c r="KT413" s="26">
        <f>IFERROR(Tableau17[[#This Row],[2017 (L)-T1-FN]]/Tableau17[[#This Row],[2017 (L)-T1-TOTAL]],"")</f>
        <v>0.16494845360824742</v>
      </c>
      <c r="KU413" s="26">
        <f>IFERROR(Tableau17[[#This Row],[2017 (L)-T1-LR]]/Tableau17[[#This Row],[2017 (L)-T1-TOTAL]],"")</f>
        <v>7.903780068728522E-2</v>
      </c>
      <c r="KV413" s="26">
        <f>IFERROR(Tableau17[[#This Row],[2017 (L)-T1-MDM]]/Tableau17[[#This Row],[2017 (L)-T1-TOTAL]],"")</f>
        <v>0</v>
      </c>
      <c r="KW413" s="26">
        <f>IFERROR(Tableau17[[#This Row],[2017 (L)-T1-RDG]]/Tableau17[[#This Row],[2017 (L)-T1-TOTAL]],"")</f>
        <v>0</v>
      </c>
      <c r="KX413" s="26">
        <f>IFERROR(Tableau17[[#This Row],[2017 (L)-T1-REG]]/Tableau17[[#This Row],[2017 (L)-T1-TOTAL]],"")</f>
        <v>0</v>
      </c>
      <c r="KY413" s="26">
        <f>IFERROR(Tableau17[[#This Row],[2017 (L)-T1-REM]]/Tableau17[[#This Row],[2017 (L)-T1-TOTAL]],"")</f>
        <v>0.20618556701030927</v>
      </c>
      <c r="KZ413" s="26">
        <f>IFERROR(Tableau17[[#This Row],[2017 (L)-T1-SOC]]/Tableau17[[#This Row],[2017 (L)-T1-TOTAL]],"")</f>
        <v>9.6219931271477668E-2</v>
      </c>
      <c r="LA413" s="26">
        <f>IFERROR(Tableau17[[#This Row],[2017 (L)-T1-UDI]]/Tableau17[[#This Row],[2017 (L)-T1-TOTAL]],"")</f>
        <v>0</v>
      </c>
      <c r="LB413" s="26">
        <f>IFERROR(Tableau17[[#This Row],[2017 (L)-T2-FI]]/Tableau17[[#This Row],[2017 (L)-T2-TOTAL]],"")</f>
        <v>0.59734513274336287</v>
      </c>
      <c r="LC413" s="26">
        <f>IFERROR(Tableau17[[#This Row],[2017 (L)-T2-FN]]/Tableau17[[#This Row],[2017 (L)-T2-TOTAL]],"")</f>
        <v>0</v>
      </c>
      <c r="LD413" s="26">
        <f>IFERROR(Tableau17[[#This Row],[2017 (L)-T2-LR]]/Tableau17[[#This Row],[2017 (L)-T2-TOTAL]],"")</f>
        <v>0</v>
      </c>
      <c r="LE413" s="26">
        <f>IFERROR(Tableau17[[#This Row],[2017 (L)-T2-MDM]]/Tableau17[[#This Row],[2017 (L)-T2-TOTAL]],"")</f>
        <v>0</v>
      </c>
      <c r="LF413" s="26">
        <f>IFERROR(Tableau17[[#This Row],[2017 (L)-T2-REM]]/Tableau17[[#This Row],[2017 (L)-T2-TOTAL]],"")</f>
        <v>0.40265486725663718</v>
      </c>
      <c r="LG413" s="26">
        <f>IFERROR(Tableau17[[#This Row],[2017-T1-ARTHAUD Nathalie]]/Tableau17[[#This Row],[2017-T1-TOTAL]],"")</f>
        <v>1.0380622837370242E-2</v>
      </c>
      <c r="LH413" s="26">
        <f>IFERROR(Tableau17[[#This Row],[2017-T1-ASSELINEAU Fran]]/Tableau17[[#This Row],[2017-T1-TOTAL]],"")</f>
        <v>2.0761245674740483E-2</v>
      </c>
      <c r="LI413" s="26">
        <f>IFERROR(Tableau17[[#This Row],[2017-T1-CHEMINADE Jacques]]/Tableau17[[#This Row],[2017-T1-TOTAL]],"")</f>
        <v>3.4602076124567475E-3</v>
      </c>
      <c r="LJ413" s="26">
        <f>IFERROR(Tableau17[[#This Row],[2017-T1-DUPONT-AIGNAN Nicolas]]/Tableau17[[#This Row],[2017-T1-TOTAL]],"")</f>
        <v>1.5570934256055362E-2</v>
      </c>
      <c r="LK413" s="26">
        <f>IFERROR(Tableau17[[#This Row],[2017-T1-FILLON Fran]]/Tableau17[[#This Row],[2017-T1-TOTAL]],"")</f>
        <v>8.8235294117647065E-2</v>
      </c>
      <c r="LL413" s="26">
        <f>IFERROR(Tableau17[[#This Row],[2017-T1-HAMON Beno]]/Tableau17[[#This Row],[2017-T1-TOTAL]],"")</f>
        <v>6.228373702422145E-2</v>
      </c>
      <c r="LM413" s="26">
        <f>IFERROR(Tableau17[[#This Row],[2017-T1-LASSALLE Jean]]/Tableau17[[#This Row],[2017-T1-TOTAL]],"")</f>
        <v>5.1903114186851208E-3</v>
      </c>
      <c r="LN413" s="26">
        <f>IFERROR(Tableau17[[#This Row],[2017-T1-LE PEN Marine]]/Tableau17[[#This Row],[2017-T1-TOTAL]],"")</f>
        <v>0.17128027681660898</v>
      </c>
      <c r="LO413" s="26">
        <f>IFERROR(Tableau17[[#This Row],[2017-T1-M Jean-Luc]]/Tableau17[[#This Row],[2017-T1-TOTAL]],"")</f>
        <v>0.41695501730103807</v>
      </c>
      <c r="LP413" s="26">
        <f>IFERROR(Tableau17[[#This Row],[2017-T1-MACRON Emmanuel]]/Tableau17[[#This Row],[2017-T1-TOTAL]],"")</f>
        <v>0.19896193771626297</v>
      </c>
      <c r="LQ413" s="26">
        <f>IFERROR(Tableau17[[#This Row],[2017-T1-POUTOU Philippe]]/Tableau17[[#This Row],[2017-T1-TOTAL]],"")</f>
        <v>6.920415224913495E-3</v>
      </c>
      <c r="LR413" s="26">
        <f>IFERROR(Tableau17[[#This Row],[2017-T2-LE PEN Marine]]/Tableau17[[#This Row],[2017-T2-TOTAL]],"")</f>
        <v>0.20872865275142316</v>
      </c>
      <c r="LS413" s="26">
        <f>IFERROR(Tableau17[[#This Row],[2017-T2-MACRON Emmanuel]]/Tableau17[[#This Row],[2017-T2-TOTAL]],"")</f>
        <v>0.79127134724857684</v>
      </c>
      <c r="LT413" s="26">
        <f>IFERROR(Tableau17[[#This Row],[2019-T1-ALEXANDRE Audric]]/Tableau17[[#This Row],[2019-T1-TOTAL]],"")</f>
        <v>0</v>
      </c>
      <c r="LU413" s="26">
        <f>IFERROR(Tableau17[[#This Row],[2019-T1-ARTHAUD Nathalie]]/Tableau17[[#This Row],[2019-T1-TOTAL]],"")</f>
        <v>0</v>
      </c>
      <c r="LV413" s="26">
        <f>IFERROR(Tableau17[[#This Row],[2019-T1-ASSELINEAU François]]/Tableau17[[#This Row],[2019-T1-TOTAL]],"")</f>
        <v>5.9574468085106386E-2</v>
      </c>
      <c r="LW413" s="26">
        <f>IFERROR(Tableau17[[#This Row],[2019-T1-AUBRY Manon]]/Tableau17[[#This Row],[2019-T1-TOTAL]],"")</f>
        <v>0.1702127659574468</v>
      </c>
      <c r="LX413" s="26">
        <f>IFERROR(Tableau17[[#This Row],[2019-T1-AZERGUI Nagib]]/Tableau17[[#This Row],[2019-T1-TOTAL]],"")</f>
        <v>4.2553191489361701E-2</v>
      </c>
      <c r="LY413" s="26">
        <f>IFERROR(Tableau17[[#This Row],[2019-T1-BARDELLA Jordan]]/Tableau17[[#This Row],[2019-T1-TOTAL]],"")</f>
        <v>0.24255319148936169</v>
      </c>
      <c r="LZ413" s="26">
        <f>IFERROR(Tableau17[[#This Row],[2019-T1-BELLAMY François-Xavier]]/Tableau17[[#This Row],[2019-T1-TOTAL]],"")</f>
        <v>5.5319148936170209E-2</v>
      </c>
      <c r="MA413" s="26">
        <f>IFERROR(Tableau17[[#This Row],[2019-T1-BIDOU Olivier]]/Tableau17[[#This Row],[2019-T1-TOTAL]],"")</f>
        <v>0</v>
      </c>
      <c r="MB413" s="26">
        <f>IFERROR(Tableau17[[#This Row],[2019-T1-BOURG Dominique]]/Tableau17[[#This Row],[2019-T1-TOTAL]],"")</f>
        <v>8.5106382978723406E-3</v>
      </c>
      <c r="MC413" s="26">
        <f>IFERROR(Tableau17[[#This Row],[2019-T1-BROSSAT Ian]]/Tableau17[[#This Row],[2019-T1-TOTAL]],"")</f>
        <v>2.553191489361702E-2</v>
      </c>
      <c r="MD413" s="26">
        <f>IFERROR(Tableau17[[#This Row],[2019-T1-CAILLAUD Sophie]]/Tableau17[[#This Row],[2019-T1-TOTAL]],"")</f>
        <v>0</v>
      </c>
      <c r="ME413" s="26">
        <f>IFERROR(Tableau17[[#This Row],[2019-T1-CAMUS Renaud]]/Tableau17[[#This Row],[2019-T1-TOTAL]],"")</f>
        <v>0</v>
      </c>
      <c r="MF413" s="26">
        <f>IFERROR(Tableau17[[#This Row],[2019-T1-CHALENÇON Christophe]]/Tableau17[[#This Row],[2019-T1-TOTAL]],"")</f>
        <v>0</v>
      </c>
      <c r="MG413" s="26">
        <f>IFERROR(Tableau17[[#This Row],[2019-T1-CORBET Cathy Denise Ginette]]/Tableau17[[#This Row],[2019-T1-TOTAL]],"")</f>
        <v>0</v>
      </c>
      <c r="MH413" s="26">
        <f>IFERROR(Tableau17[[#This Row],[2019-T1-DE PREVOISIN Robert]]/Tableau17[[#This Row],[2019-T1-TOTAL]],"")</f>
        <v>0</v>
      </c>
      <c r="MI413" s="26">
        <f>IFERROR(Tableau17[[#This Row],[2019-T1-DELFEL Thérèse]]/Tableau17[[#This Row],[2019-T1-TOTAL]],"")</f>
        <v>0</v>
      </c>
      <c r="MJ413" s="26">
        <f>IFERROR(Tableau17[[#This Row],[2019-T1-DIEUMEGARD Pierre]]/Tableau17[[#This Row],[2019-T1-TOTAL]],"")</f>
        <v>0</v>
      </c>
      <c r="MK413" s="26">
        <f>IFERROR(Tableau17[[#This Row],[2019-T1-DUPONT-AIGNAN Nicolas]]/Tableau17[[#This Row],[2019-T1-TOTAL]],"")</f>
        <v>3.8297872340425532E-2</v>
      </c>
      <c r="ML413" s="26">
        <f>IFERROR(Tableau17[[#This Row],[2019-T1-GERNIGON Yves]]/Tableau17[[#This Row],[2019-T1-TOTAL]],"")</f>
        <v>0</v>
      </c>
      <c r="MM413" s="26">
        <f>IFERROR(Tableau17[[#This Row],[2019-T1-GLUCKSMANN Raphaël]]/Tableau17[[#This Row],[2019-T1-TOTAL]],"")</f>
        <v>7.6595744680851063E-2</v>
      </c>
      <c r="MN413" s="26">
        <f>IFERROR(Tableau17[[#This Row],[2019-T1-HAMON Benoît]]/Tableau17[[#This Row],[2019-T1-TOTAL]],"")</f>
        <v>4.6808510638297871E-2</v>
      </c>
      <c r="MO413" s="26">
        <f>IFERROR(Tableau17[[#This Row],[2019-T1-HELGEN Gilles]]/Tableau17[[#This Row],[2019-T1-TOTAL]],"")</f>
        <v>0</v>
      </c>
      <c r="MP413" s="26">
        <f>IFERROR(Tableau17[[#This Row],[2019-T1-JADOT Yannick]]/Tableau17[[#This Row],[2019-T1-TOTAL]],"")</f>
        <v>8.5106382978723402E-2</v>
      </c>
      <c r="MQ413" s="26">
        <f>IFERROR(Tableau17[[#This Row],[2019-T1-LAGARDE Jean-Christophe]]/Tableau17[[#This Row],[2019-T1-TOTAL]],"")</f>
        <v>2.553191489361702E-2</v>
      </c>
      <c r="MR413" s="26">
        <f>IFERROR(Tableau17[[#This Row],[2019-T1-LALANNE Francis]]/Tableau17[[#This Row],[2019-T1-TOTAL]],"")</f>
        <v>1.276595744680851E-2</v>
      </c>
      <c r="MS413" s="26">
        <f>IFERROR(Tableau17[[#This Row],[2019-T1-LOISEAU Nathalie]]/Tableau17[[#This Row],[2019-T1-TOTAL]],"")</f>
        <v>0.11063829787234042</v>
      </c>
      <c r="MT413" s="26">
        <f>IFERROR(Tableau17[[#This Row],[2019-T1-MARIE Florie]]/Tableau17[[#This Row],[2019-T1-TOTAL]],"")</f>
        <v>0</v>
      </c>
      <c r="MU413" s="26">
        <f>IFERROR(Tableau17[[#This Row],[2008-T1-MACROEXTRDROITE]]/Tableau17[[#This Row],[2008-T1-MACROTOTALE]],"")</f>
        <v>7.2527472527472533E-2</v>
      </c>
      <c r="MV413" s="26">
        <f>IFERROR(Tableau17[[#This Row],[2008-T1-MACRODROITE]]/Tableau17[[#This Row],[2008-T1-MACROTOTALE]],"")</f>
        <v>0.32967032967032966</v>
      </c>
      <c r="MW413" s="26">
        <f>IFERROR(Tableau17[[#This Row],[2008-T1-MACROCENTRE]]/Tableau17[[#This Row],[2008-T1-MACROTOTALE]],"")</f>
        <v>0</v>
      </c>
      <c r="MX413" s="26">
        <f>IFERROR(Tableau17[[#This Row],[2008-T1-MACROGAUCHE]]/Tableau17[[#This Row],[2008-T1-MACROTOTALE]],"")</f>
        <v>0.59780219780219779</v>
      </c>
      <c r="MY413" s="26">
        <f>IFERROR(Tableau17[[#This Row],[2008-T1-MACROAUTRE]]/Tableau17[[#This Row],[2008-T1-MACROTOTALE]],"")</f>
        <v>0</v>
      </c>
      <c r="MZ413" s="26" t="str">
        <f>IFERROR(Tableau17[[#This Row],[2008-T2-MACROEXTRDROITE]]/Tableau17[[#This Row],[2008-T2-MACROTOTALE]],"")</f>
        <v/>
      </c>
      <c r="NA413" s="26" t="str">
        <f>IFERROR(Tableau17[[#This Row],[2008-T2-MACRODROITE]]/Tableau17[[#This Row],[2008-T2-MACROTOTALE]],"")</f>
        <v/>
      </c>
      <c r="NB413" s="26" t="str">
        <f>IFERROR(Tableau17[[#This Row],[2008-T2-MACROCENTRE]]/Tableau17[[#This Row],[2008-T2-MACROTOTALE]],"")</f>
        <v/>
      </c>
      <c r="NC413" s="26" t="str">
        <f>IFERROR(Tableau17[[#This Row],[2008-T2-MACROGAUCHE]]/Tableau17[[#This Row],[2008-T2-MACROTOTALE]],"")</f>
        <v/>
      </c>
      <c r="ND413" s="26" t="str">
        <f>IFERROR(Tableau17[[#This Row],[2008-T2-MACROAUTRE]]/Tableau17[[#This Row],[2008-T2-MACROTOTALE]],"")</f>
        <v/>
      </c>
      <c r="NE413" s="26">
        <f>IFERROR(Tableau17[[#This Row],[2014-T1-MACROEXTRDROITE]]/Tableau17[[#This Row],[2014-T1-MACROTOTALE]],"")</f>
        <v>0.19505494505494506</v>
      </c>
      <c r="NF413" s="26">
        <f>IFERROR(Tableau17[[#This Row],[2014-T1-MACRODROITE]]/Tableau17[[#This Row],[2014-T1-MACROTOTALE]],"")</f>
        <v>0.50549450549450547</v>
      </c>
      <c r="NG413" s="26">
        <f>IFERROR(Tableau17[[#This Row],[2014-T1-MACROCENTRE]]/Tableau17[[#This Row],[2014-T1-MACROTOTALE]],"")</f>
        <v>4.1208791208791208E-2</v>
      </c>
      <c r="NH413" s="26">
        <f>IFERROR(Tableau17[[#This Row],[2014-T1-MACROGAUCHE]]/Tableau17[[#This Row],[2014-T1-MACROTOTALE]],"")</f>
        <v>0.25824175824175827</v>
      </c>
      <c r="NI413" s="26">
        <f>IFERROR(Tableau17[[#This Row],[2014-T1-MACROAUTRE]]/Tableau17[[#This Row],[2014-T1-MACROTOTALE]],"")</f>
        <v>0</v>
      </c>
      <c r="NJ413" s="26">
        <f>IFERROR(Tableau17[[#This Row],[2014-T2-MACROEXTRDROITE]]/Tableau17[[#This Row],[2014-T2-MACROTOTALE]],"")</f>
        <v>0.2019704433497537</v>
      </c>
      <c r="NK413" s="26">
        <f>IFERROR(Tableau17[[#This Row],[2014-T2-MACRODROITE]]/Tableau17[[#This Row],[2014-T2-MACROTOTALE]],"")</f>
        <v>0.49261083743842365</v>
      </c>
      <c r="NL413" s="26">
        <f>IFERROR(Tableau17[[#This Row],[2014-T2-MACROCENTRE]]/Tableau17[[#This Row],[2014-T2-MACROTOTALE]],"")</f>
        <v>0</v>
      </c>
      <c r="NM413" s="26">
        <f>IFERROR(Tableau17[[#This Row],[2014-T2-MACROGAUCHE]]/Tableau17[[#This Row],[2014-T2-MACROTOTALE]],"")</f>
        <v>0.30541871921182268</v>
      </c>
      <c r="NN413" s="26">
        <f>IFERROR(Tableau17[[#This Row],[2014-T2-MACROAUTRE]]/Tableau17[[#This Row],[2014-T2-MACROTOTALE]],"")</f>
        <v>0</v>
      </c>
      <c r="NO413" s="26">
        <f>IFERROR( Tableau17[[#This Row],[2015-T1-MACROEXTRDROITE]]/Tableau17[[#This Row],[2015-T1-MACROTOTALE]],"")</f>
        <v>0.24590163934426229</v>
      </c>
      <c r="NP413" s="26">
        <f>IFERROR(Tableau17[[#This Row],[2015-T1-MACRODROITE]]/Tableau17[[#This Row],[2015-T1-MACROTOTALE]],"")</f>
        <v>0.15081967213114755</v>
      </c>
      <c r="NQ413" s="26">
        <f>IFERROR(Tableau17[[#This Row],[2015-T1-MACROCENTRE]]/Tableau17[[#This Row],[2015-T1-MACROTOTALE]],"")</f>
        <v>0</v>
      </c>
      <c r="NR413" s="26">
        <f>IFERROR(Tableau17[[#This Row],[2015-T1-MACROGAUCHE]]/Tableau17[[#This Row],[2015-T1-MACROTOTALE]],"")</f>
        <v>0.60327868852459021</v>
      </c>
      <c r="NS413" s="26">
        <f>IFERROR(Tableau17[[#This Row],[2015-T1-MACROAUTRE]]/Tableau17[[#This Row],[2015-T1-MACROTOTALE]],"")</f>
        <v>0</v>
      </c>
      <c r="NT413" s="26">
        <f>IFERROR(Tableau17[[#This Row],[2015-T2-MACROEXTRDROITE]]/Tableau17[[#This Row],[2015-T2-MACROTOTALE]],"")</f>
        <v>0.26890756302521007</v>
      </c>
      <c r="NU413" s="26">
        <f>IFERROR(Tableau17[[#This Row],[2015-T2-MACRODROITE]]/Tableau17[[#This Row],[2015-T2-MACROTOTALE]],"")</f>
        <v>0</v>
      </c>
      <c r="NV413" s="26">
        <f>IFERROR(Tableau17[[#This Row],[2015-T2-MACROCENTRE]]/Tableau17[[#This Row],[2015-T2-MACROTOTALE]],"")</f>
        <v>0</v>
      </c>
      <c r="NW413" s="26">
        <f>IFERROR(Tableau17[[#This Row],[2015-T2-MACROGAUCHE]]/Tableau17[[#This Row],[2015-T2-MACROTOTALE]],"")</f>
        <v>0.73109243697478987</v>
      </c>
      <c r="NX413" s="26">
        <f>IFERROR(Tableau17[[#This Row],[2015-T2-MACROAUTRE]]/Tableau17[[#This Row],[2015-T2-MACROTOTALE]],"")</f>
        <v>0</v>
      </c>
      <c r="NY413" s="26">
        <f>IFERROR(Tableau17[[#This Row],[2017-T1-MACROEXTRDROITE]]/Tableau17[[#This Row],[2017-T1-MACROTOTALE]],"")</f>
        <v>0.21107266435986158</v>
      </c>
      <c r="NZ413" s="26">
        <f>IFERROR(Tableau17[[#This Row],[2017-T1-MACRODROITE]]/Tableau17[[#This Row],[2017-T1-MACROTOTALE]],"")</f>
        <v>8.8235294117647065E-2</v>
      </c>
      <c r="OA413" s="26">
        <f>IFERROR(Tableau17[[#This Row],[2017-T1-MACROCENTRE]]/Tableau17[[#This Row],[2017-T1-MACROTOTALE]],"")</f>
        <v>0.19896193771626297</v>
      </c>
      <c r="OB413" s="26">
        <f>IFERROR(Tableau17[[#This Row],[2017-T1-MACROGAUCHE]]/Tableau17[[#This Row],[2017-T1-MACROTOTALE]],"")</f>
        <v>0.49653979238754326</v>
      </c>
      <c r="OC413" s="26">
        <f>IFERROR(Tableau17[[#This Row],[2017-T1-MACROAUTRE]]/Tableau17[[#This Row],[2017-T1-MACROTOTALE]],"")</f>
        <v>5.1903114186851208E-3</v>
      </c>
      <c r="OD413" s="26">
        <f>IFERROR(Tableau17[[#This Row],[2017-T2-MACROEXTRDROITE]]/Tableau17[[#This Row],[2017-T2-MACROTOTALE]],"")</f>
        <v>0.20872865275142316</v>
      </c>
      <c r="OE413" s="26">
        <f>IFERROR(Tableau17[[#This Row],[2017-T2-MACRODROITE]]/Tableau17[[#This Row],[2017-T2-MACROTOTALE]],"")</f>
        <v>0</v>
      </c>
      <c r="OF413" s="26">
        <f>IFERROR(Tableau17[[#This Row],[2017-T2-MACROCENTRE]]/Tableau17[[#This Row],[2017-T2-MACROTOTALE]],"")</f>
        <v>0.79127134724857684</v>
      </c>
      <c r="OG413" s="26">
        <f>IFERROR(Tableau17[[#This Row],[2017-T2-MACROGAUCHE]]/Tableau17[[#This Row],[2017-T2-MACROTOTALE]],"")</f>
        <v>0</v>
      </c>
      <c r="OH413" s="26">
        <f>IFERROR(Tableau17[[#This Row],[2017-T2-MACROAUTRE]]/Tableau17[[#This Row],[2017-T2-MACROTOTALE]],"")</f>
        <v>0</v>
      </c>
      <c r="OI413" s="26">
        <f>IFERROR(Tableau17[[#This Row],[2019-T1-MACROEXTRDROITE]]/Tableau17[[#This Row],[2019-T1-MACROTOTALE]],"")</f>
        <v>0.34854771784232363</v>
      </c>
      <c r="OJ413" s="26">
        <f>IFERROR(Tableau17[[#This Row],[2019-T1-MACRODROITE]]/Tableau17[[#This Row],[2019-T1-MACROTOTALE]],"")</f>
        <v>7.8838174273858919E-2</v>
      </c>
      <c r="OK413" s="26">
        <f>IFERROR(Tableau17[[#This Row],[2019-T1-MACROCENTRE]]/Tableau17[[#This Row],[2019-T1-MACROTOTALE]],"")</f>
        <v>0.1078838174273859</v>
      </c>
      <c r="OL413" s="26">
        <f>IFERROR(Tableau17[[#This Row],[2019-T1-MACROGAUCHE]]/Tableau17[[#This Row],[2019-T1-MACROTOTALE]],"")</f>
        <v>0.39419087136929459</v>
      </c>
      <c r="OM413" s="26">
        <f>IFERROR(Tableau17[[#This Row],[2019-T1-MACROAUTRE]]/Tableau17[[#This Row],[2019-T1-MACROTOTALE]],"")</f>
        <v>7.0539419087136929E-2</v>
      </c>
      <c r="ON413" s="26">
        <f>IFERROR(Tableau17[[#This Row],[2020-T1-MACROEXTRDROITE]]/Tableau17[[#This Row],[2020-T1-MACROTOTALE]],"")</f>
        <v>0.13488372093023257</v>
      </c>
      <c r="OO413" s="26">
        <f>IFERROR(Tableau17[[#This Row],[2020-T1-MACRODROITE]]/Tableau17[[#This Row],[2020-T1-MACROTOTALE]],"")</f>
        <v>0.32093023255813952</v>
      </c>
      <c r="OP413" s="26">
        <f>IFERROR(Tableau17[[#This Row],[2020-T1-MACROCENTRE]]/Tableau17[[#This Row],[2020-T1-MACROTOTALE]],"")</f>
        <v>0.17209302325581396</v>
      </c>
      <c r="OQ413" s="26">
        <f>IFERROR(Tableau17[[#This Row],[2020-T1-MACROGAUCHE]]/Tableau17[[#This Row],[2020-T1-MACROTOTALE]],"")</f>
        <v>0.37209302325581395</v>
      </c>
      <c r="OR413" s="26">
        <f>IFERROR(Tableau17[[#This Row],[2020-T1-MACROAUTRE]]/Tableau17[[#This Row],[2020-T1-MACROTOTALE]],"")</f>
        <v>0</v>
      </c>
      <c r="OS413" s="26">
        <f>IFERROR(Tableau17[[#This Row],[2017 (L)-T1-MACROEXTRDROITE]]/Tableau17[[#This Row],[2017 (L)-T1-MACROTOTALE]],"")</f>
        <v>0.17525773195876287</v>
      </c>
      <c r="OT413" s="26">
        <f>IFERROR(Tableau17[[#This Row],[2017 (L)-T1-MACRODROITE]]/Tableau17[[#This Row],[2017 (L)-T1-MACROTOTALE]],"")</f>
        <v>7.903780068728522E-2</v>
      </c>
      <c r="OU413" s="26">
        <f>IFERROR(Tableau17[[#This Row],[2017 (L)-T1-MACROCENTRE]]/Tableau17[[#This Row],[2017 (L)-T1-MACROTOTALE]],"")</f>
        <v>0.20618556701030927</v>
      </c>
      <c r="OV413" s="26">
        <f>IFERROR(Tableau17[[#This Row],[2017 (L)-T1-MACROGAUCHE]]/Tableau17[[#This Row],[2017 (L)-T1-MACROTOTALE]],"")</f>
        <v>0.51202749140893467</v>
      </c>
      <c r="OW413" s="26">
        <f>IFERROR(Tableau17[[#This Row],[2017 (L)-T1-MACROAUTRE]]/Tableau17[[#This Row],[2017 (L)-T1-MACROTOTALE]],"")</f>
        <v>2.7491408934707903E-2</v>
      </c>
      <c r="OX413" s="26">
        <f>IFERROR(Tableau17[[#This Row],[2017 (L)-T2-MACROEXTRDROITE]]/Tableau17[[#This Row],[2017 (L)-T2-MACROTOTALE]],"")</f>
        <v>0</v>
      </c>
      <c r="OY413" s="26">
        <f>IFERROR(Tableau17[[#This Row],[2017 (L)-T2-MACRODROITE]]/Tableau17[[#This Row],[2017 (L)-T2-MACROTOTALE]],"")</f>
        <v>0</v>
      </c>
      <c r="OZ413" s="26">
        <f>IFERROR(Tableau17[[#This Row],[2017 (L)-T2-MACROCENTRE]]/Tableau17[[#This Row],[2017 (L)-T2-MACROTOTALE]],"")</f>
        <v>0.40265486725663718</v>
      </c>
      <c r="PA413" s="26">
        <f>IFERROR(Tableau17[[#This Row],[2017 (L)-T2-MACROGAUCHE]]/Tableau17[[#This Row],[2017 (L)-T2-MACROTOTALE]],"")</f>
        <v>0.59734513274336287</v>
      </c>
      <c r="PB413" s="26">
        <f>IFERROR(Tableau17[[#This Row],[2017 (L)-T2-MACROAUTRE]]/Tableau17[[#This Row],[2017 (L)-T2-MACROTOTALE]],"")</f>
        <v>0</v>
      </c>
      <c r="PC413" s="26">
        <f>IFERROR(Tableau17[[#This Row],[2008_T1_PROCUS]]/Tableau17[[#This Row],[2008_T1_INSCRITS]],0)</f>
        <v>6.4864864864864862E-3</v>
      </c>
      <c r="PD413" s="26">
        <f>IFERROR(Tableau17[[#This Row],[2008_T2_PROCUS]]/Tableau17[[#This Row],[2008_T2_INSCRITS]],0)</f>
        <v>0</v>
      </c>
      <c r="PE413" s="26">
        <f>Tableau17[[#This Row],[2014_T1_PROCUS]]/Tableau17[[#This Row],[2014_T1_INSCRITS]]</f>
        <v>3.2608695652173911E-3</v>
      </c>
      <c r="PF413" s="26">
        <f>IFERROR(Tableau17[[#This Row],[2014_T2_PROCUS]]/Tableau17[[#This Row],[2014_T2_INSCRITS]],0)</f>
        <v>5.434782608695652E-3</v>
      </c>
    </row>
    <row r="414" spans="1:422" hidden="1" x14ac:dyDescent="0.2">
      <c r="A414" s="1">
        <v>7</v>
      </c>
      <c r="B414" s="1" t="s">
        <v>499</v>
      </c>
      <c r="C414" s="1" t="s">
        <v>512</v>
      </c>
      <c r="D414" s="1" t="s">
        <v>512</v>
      </c>
      <c r="E414" s="1">
        <v>1454</v>
      </c>
      <c r="F414" s="1">
        <v>5.3932580000000003</v>
      </c>
      <c r="G414" s="1">
        <v>43.330309</v>
      </c>
      <c r="H414" s="3">
        <v>830</v>
      </c>
      <c r="I414" s="3">
        <v>60</v>
      </c>
      <c r="J414" s="1">
        <v>6</v>
      </c>
      <c r="L414" s="1">
        <v>6</v>
      </c>
      <c r="M414" s="1">
        <v>92</v>
      </c>
      <c r="O414" s="1">
        <v>0</v>
      </c>
      <c r="P414" s="1">
        <v>60</v>
      </c>
      <c r="Q414" s="1">
        <v>8</v>
      </c>
      <c r="R414" s="1">
        <v>18</v>
      </c>
      <c r="S414" s="1">
        <v>12</v>
      </c>
      <c r="T414" s="1">
        <v>33</v>
      </c>
      <c r="U414" s="1">
        <v>235</v>
      </c>
      <c r="V414" s="1">
        <v>927</v>
      </c>
      <c r="W414" s="1">
        <v>339</v>
      </c>
      <c r="X414" s="1">
        <v>3</v>
      </c>
      <c r="Y414" s="2">
        <v>0.36569579000000002</v>
      </c>
      <c r="Z414" s="1">
        <v>927</v>
      </c>
      <c r="AA414" s="1">
        <v>411</v>
      </c>
      <c r="AB414" s="1">
        <v>2</v>
      </c>
      <c r="AC414" s="2">
        <v>0.44336569999999997</v>
      </c>
      <c r="AD414" s="1">
        <v>830</v>
      </c>
      <c r="AE414" s="1">
        <v>243</v>
      </c>
      <c r="AF414" s="2">
        <v>0.29277108000000002</v>
      </c>
      <c r="AG414" s="1">
        <f t="shared" si="6"/>
        <v>60</v>
      </c>
      <c r="AH414" s="1">
        <v>900</v>
      </c>
      <c r="AI414" s="1">
        <v>475</v>
      </c>
      <c r="AJ414" s="1">
        <v>7</v>
      </c>
      <c r="AK414" s="2">
        <v>0.52777777999999997</v>
      </c>
      <c r="AL414" s="1">
        <v>900</v>
      </c>
      <c r="AM414" s="1">
        <v>519</v>
      </c>
      <c r="AN414" s="1">
        <v>11</v>
      </c>
      <c r="AO414" s="2">
        <v>0.57666667000000005</v>
      </c>
      <c r="AP414" s="1">
        <v>939</v>
      </c>
      <c r="AQ414" s="1">
        <v>357</v>
      </c>
      <c r="AR414" s="2">
        <v>0.38019169000000003</v>
      </c>
      <c r="AS414" s="1">
        <v>938</v>
      </c>
      <c r="AT414" s="1">
        <v>414</v>
      </c>
      <c r="AU414" s="2">
        <v>0.44136460999999999</v>
      </c>
      <c r="AV414" s="1">
        <v>938</v>
      </c>
      <c r="AW414" s="1">
        <v>261</v>
      </c>
      <c r="AX414" s="2">
        <v>0.27825159999999999</v>
      </c>
      <c r="AY414" s="1">
        <v>938</v>
      </c>
      <c r="AZ414" s="1">
        <v>224</v>
      </c>
      <c r="BA414" s="2">
        <v>0.23880597000000001</v>
      </c>
      <c r="BB414" s="1">
        <v>936</v>
      </c>
      <c r="BC414" s="1">
        <v>554</v>
      </c>
      <c r="BD414" s="2">
        <v>0.59188034</v>
      </c>
      <c r="BE414" s="1">
        <v>936</v>
      </c>
      <c r="BF414" s="1">
        <v>556</v>
      </c>
      <c r="BG414" s="2">
        <v>0.59401709000000003</v>
      </c>
      <c r="BH414" s="1">
        <v>821</v>
      </c>
      <c r="BI414" s="1">
        <v>182</v>
      </c>
      <c r="BJ414" s="2">
        <v>0.22168088</v>
      </c>
      <c r="BK414" s="1">
        <v>24</v>
      </c>
      <c r="BL414" s="1">
        <v>6</v>
      </c>
      <c r="BN414" s="1">
        <v>19</v>
      </c>
      <c r="BO414" s="1">
        <v>27</v>
      </c>
      <c r="BP414" s="1">
        <v>102</v>
      </c>
      <c r="BQ414" s="1">
        <v>281</v>
      </c>
      <c r="BR414" s="1">
        <v>459</v>
      </c>
      <c r="BS414" s="1">
        <v>23</v>
      </c>
      <c r="BU414" s="1">
        <v>98</v>
      </c>
      <c r="BV414" s="1">
        <v>386</v>
      </c>
      <c r="BW414" s="1">
        <v>507</v>
      </c>
      <c r="BZ414" s="1">
        <v>89</v>
      </c>
      <c r="CA414" s="1">
        <v>5</v>
      </c>
      <c r="CB414" s="1">
        <v>45</v>
      </c>
      <c r="CC414" s="1">
        <v>58</v>
      </c>
      <c r="CD414" s="1">
        <v>53</v>
      </c>
      <c r="CE414" s="1">
        <v>68</v>
      </c>
      <c r="CF414" s="1">
        <v>318</v>
      </c>
      <c r="CG414" s="1">
        <v>60</v>
      </c>
      <c r="CH414" s="1">
        <v>136</v>
      </c>
      <c r="CI414" s="1">
        <v>192</v>
      </c>
      <c r="CJ414" s="1">
        <v>388</v>
      </c>
      <c r="CN414" s="1">
        <v>34</v>
      </c>
      <c r="CO414" s="1">
        <v>91</v>
      </c>
      <c r="CP414" s="1">
        <v>51</v>
      </c>
      <c r="CT414" s="1">
        <v>28</v>
      </c>
      <c r="CU414" s="1">
        <v>124</v>
      </c>
      <c r="CW414" s="1">
        <v>328</v>
      </c>
      <c r="CY414" s="1">
        <v>73</v>
      </c>
      <c r="DB414" s="1">
        <v>317</v>
      </c>
      <c r="DC414" s="1">
        <v>390</v>
      </c>
      <c r="DD414" s="1">
        <v>20</v>
      </c>
      <c r="DE414" s="1">
        <v>7</v>
      </c>
      <c r="DF414" s="1">
        <v>0</v>
      </c>
      <c r="DH414" s="1">
        <v>9</v>
      </c>
      <c r="DI414" s="1">
        <v>11</v>
      </c>
      <c r="DK414" s="1">
        <v>5</v>
      </c>
      <c r="DL414" s="1">
        <v>39</v>
      </c>
      <c r="DM414" s="1">
        <v>37</v>
      </c>
      <c r="DR414" s="1">
        <v>56</v>
      </c>
      <c r="DS414" s="1">
        <v>49</v>
      </c>
      <c r="DT414" s="1">
        <v>19</v>
      </c>
      <c r="DU414" s="1">
        <v>252</v>
      </c>
      <c r="DW414" s="1">
        <v>44</v>
      </c>
      <c r="DZ414" s="1">
        <v>169</v>
      </c>
      <c r="EA414" s="1">
        <v>213</v>
      </c>
      <c r="EB414" s="1">
        <v>1</v>
      </c>
      <c r="EC414" s="1">
        <v>7</v>
      </c>
      <c r="ED414" s="1">
        <v>0</v>
      </c>
      <c r="EE414" s="1">
        <v>2</v>
      </c>
      <c r="EF414" s="1">
        <v>26</v>
      </c>
      <c r="EG414" s="1">
        <v>33</v>
      </c>
      <c r="EH414" s="1">
        <v>0</v>
      </c>
      <c r="EI414" s="1">
        <v>78</v>
      </c>
      <c r="EJ414" s="1">
        <v>288</v>
      </c>
      <c r="EK414" s="1">
        <v>99</v>
      </c>
      <c r="EL414" s="1">
        <v>4</v>
      </c>
      <c r="EM414" s="1">
        <v>538</v>
      </c>
      <c r="EN414" s="1">
        <v>94</v>
      </c>
      <c r="EO414" s="1">
        <v>436</v>
      </c>
      <c r="EP414" s="1">
        <v>530</v>
      </c>
      <c r="EQ414" s="1">
        <v>0</v>
      </c>
      <c r="ER414" s="1">
        <v>2</v>
      </c>
      <c r="ES414" s="1">
        <v>8</v>
      </c>
      <c r="ET414" s="1">
        <v>53</v>
      </c>
      <c r="EU414" s="1">
        <v>14</v>
      </c>
      <c r="EV414" s="1">
        <v>36</v>
      </c>
      <c r="EW414" s="1">
        <v>5</v>
      </c>
      <c r="EX414" s="1">
        <v>0</v>
      </c>
      <c r="EY414" s="1">
        <v>0</v>
      </c>
      <c r="EZ414" s="1">
        <v>3</v>
      </c>
      <c r="FA414" s="1">
        <v>0</v>
      </c>
      <c r="FB414" s="1">
        <v>0</v>
      </c>
      <c r="FC414" s="1">
        <v>0</v>
      </c>
      <c r="FD414" s="1">
        <v>0</v>
      </c>
      <c r="FE414" s="1">
        <v>0</v>
      </c>
      <c r="FF414" s="1">
        <v>0</v>
      </c>
      <c r="FG414" s="1">
        <v>0</v>
      </c>
      <c r="FH414" s="1">
        <v>0</v>
      </c>
      <c r="FI414" s="1">
        <v>0</v>
      </c>
      <c r="FJ414" s="1">
        <v>7</v>
      </c>
      <c r="FK414" s="1">
        <v>19</v>
      </c>
      <c r="FL414" s="1">
        <v>0</v>
      </c>
      <c r="FM414" s="1">
        <v>1</v>
      </c>
      <c r="FN414" s="1">
        <v>1</v>
      </c>
      <c r="FO414" s="1">
        <v>1</v>
      </c>
      <c r="FP414" s="1">
        <v>21</v>
      </c>
      <c r="FQ414" s="1">
        <v>0</v>
      </c>
      <c r="FR414" s="1">
        <f>SUM(Tableau17[[#This Row],[2019-T1-ALEXANDRE Audric]:[2019-T1-MARIE Florie]])</f>
        <v>171</v>
      </c>
      <c r="FS414" s="1">
        <v>27</v>
      </c>
      <c r="FT414" s="1">
        <v>132</v>
      </c>
      <c r="FU414" s="1">
        <v>0</v>
      </c>
      <c r="FV414" s="1">
        <v>300</v>
      </c>
      <c r="FW414" s="1">
        <v>0</v>
      </c>
      <c r="FX414" s="1">
        <v>459</v>
      </c>
      <c r="FY414" s="1">
        <v>23</v>
      </c>
      <c r="FZ414" s="1">
        <v>98</v>
      </c>
      <c r="GA414" s="1">
        <v>0</v>
      </c>
      <c r="GB414" s="1">
        <v>386</v>
      </c>
      <c r="GC414" s="1">
        <v>0</v>
      </c>
      <c r="GD414" s="1">
        <v>507</v>
      </c>
      <c r="GE414" s="1">
        <v>58</v>
      </c>
      <c r="GF414" s="1">
        <v>53</v>
      </c>
      <c r="GG414" s="1">
        <v>0</v>
      </c>
      <c r="GH414" s="1">
        <v>207</v>
      </c>
      <c r="GI414" s="1">
        <v>0</v>
      </c>
      <c r="GJ414" s="1">
        <v>318</v>
      </c>
      <c r="GK414" s="1">
        <v>60</v>
      </c>
      <c r="GL414" s="1">
        <v>136</v>
      </c>
      <c r="GM414" s="1">
        <v>0</v>
      </c>
      <c r="GN414" s="1">
        <v>192</v>
      </c>
      <c r="GO414" s="1">
        <v>0</v>
      </c>
      <c r="GP414" s="1">
        <v>388</v>
      </c>
      <c r="GQ414" s="1">
        <v>51</v>
      </c>
      <c r="GR414" s="1">
        <v>28</v>
      </c>
      <c r="GS414" s="1">
        <v>0</v>
      </c>
      <c r="GT414" s="1">
        <v>249</v>
      </c>
      <c r="GU414" s="1">
        <v>0</v>
      </c>
      <c r="GV414" s="1">
        <v>328</v>
      </c>
      <c r="GW414" s="1">
        <v>73</v>
      </c>
      <c r="GX414" s="1">
        <v>0</v>
      </c>
      <c r="GY414" s="1">
        <v>0</v>
      </c>
      <c r="GZ414" s="1">
        <v>317</v>
      </c>
      <c r="HA414" s="1">
        <v>0</v>
      </c>
      <c r="HB414" s="1">
        <v>390</v>
      </c>
      <c r="HC414" s="1">
        <v>87</v>
      </c>
      <c r="HD414" s="1">
        <v>26</v>
      </c>
      <c r="HE414" s="1">
        <v>99</v>
      </c>
      <c r="HF414" s="1">
        <v>326</v>
      </c>
      <c r="HG414" s="1">
        <v>0</v>
      </c>
      <c r="HH414" s="1">
        <v>538</v>
      </c>
      <c r="HI414" s="1">
        <v>94</v>
      </c>
      <c r="HJ414" s="1">
        <v>0</v>
      </c>
      <c r="HK414" s="1">
        <v>436</v>
      </c>
      <c r="HL414" s="1">
        <v>0</v>
      </c>
      <c r="HM414" s="1">
        <v>0</v>
      </c>
      <c r="HN414" s="1">
        <v>530</v>
      </c>
      <c r="HO414" s="1">
        <v>44</v>
      </c>
      <c r="HP414" s="1">
        <v>6</v>
      </c>
      <c r="HQ414" s="1">
        <v>21</v>
      </c>
      <c r="HR414" s="1">
        <v>85</v>
      </c>
      <c r="HS414" s="1">
        <v>17</v>
      </c>
      <c r="HT414" s="1">
        <v>173</v>
      </c>
      <c r="HU414" s="1">
        <v>18</v>
      </c>
      <c r="HV414" s="1">
        <v>66</v>
      </c>
      <c r="HW414" s="1">
        <v>14</v>
      </c>
      <c r="HX414" s="1">
        <v>137</v>
      </c>
      <c r="HY414" s="1">
        <v>0</v>
      </c>
      <c r="HZ414" s="1">
        <v>235</v>
      </c>
      <c r="IA414" s="1">
        <v>37</v>
      </c>
      <c r="IB414" s="1">
        <v>19</v>
      </c>
      <c r="IC414" s="1">
        <v>56</v>
      </c>
      <c r="ID414" s="1">
        <v>133</v>
      </c>
      <c r="IE414" s="1">
        <v>7</v>
      </c>
      <c r="IF414" s="1">
        <v>252</v>
      </c>
      <c r="IG414" s="1">
        <v>44</v>
      </c>
      <c r="IH414" s="1">
        <v>0</v>
      </c>
      <c r="II414" s="1">
        <v>169</v>
      </c>
      <c r="IJ414" s="1">
        <v>0</v>
      </c>
      <c r="IK414" s="1">
        <v>0</v>
      </c>
      <c r="IL414" s="1">
        <v>213</v>
      </c>
      <c r="IM414" s="26">
        <f>IFERROR(Tableau17[[#This Row],[LDIV]]/Tableau17[[#This Row],[Total général]],"")</f>
        <v>2.553191489361702E-2</v>
      </c>
      <c r="IN414" s="26">
        <f>IFERROR(Tableau17[[#This Row],[LDVC]]/Tableau17[[#This Row],[Total général]],"")</f>
        <v>0</v>
      </c>
      <c r="IO414" s="26">
        <f>IFERROR(Tableau17[[#This Row],[LDVD]]/Tableau17[[#This Row],[Total général]],"")</f>
        <v>2.553191489361702E-2</v>
      </c>
      <c r="IP414" s="26">
        <f>IFERROR(Tableau17[[#This Row],[LDVG]]/Tableau17[[#This Row],[Total général]],"")</f>
        <v>0.39148936170212767</v>
      </c>
      <c r="IQ414" s="26">
        <f>IFERROR(Tableau17[[#This Row],[LEXD]]/Tableau17[[#This Row],[Total général]],"")</f>
        <v>0</v>
      </c>
      <c r="IR414" s="26">
        <f>IFERROR(Tableau17[[#This Row],[LEXG]]/Tableau17[[#This Row],[Total général]],"")</f>
        <v>0</v>
      </c>
      <c r="IS414" s="26">
        <f>IFERROR(Tableau17[[#This Row],[LLR]]/Tableau17[[#This Row],[Total général]],"")</f>
        <v>0.25531914893617019</v>
      </c>
      <c r="IT414" s="26">
        <f>IFERROR(Tableau17[[#This Row],[LREM]]/Tableau17[[#This Row],[Total général]],"")</f>
        <v>3.4042553191489362E-2</v>
      </c>
      <c r="IU414" s="26">
        <f>IFERROR(Tableau17[[#This Row],[LRN]]/Tableau17[[#This Row],[Total général]],"")</f>
        <v>7.6595744680851063E-2</v>
      </c>
      <c r="IV414" s="26">
        <f>IFERROR(Tableau17[[#This Row],[LUG]]/Tableau17[[#This Row],[Total général]],"")</f>
        <v>5.106382978723404E-2</v>
      </c>
      <c r="IW414" s="26">
        <f>IFERROR(Tableau17[[#This Row],[LVEC]]/Tableau17[[#This Row],[Total général]],"")</f>
        <v>0.14042553191489363</v>
      </c>
      <c r="IX414" s="26">
        <f>IFERROR(Tableau17[[#This Row],[2008-T1-LCMD]]/Tableau17[[#This Row],[2008-T1-TOTAL]],"")</f>
        <v>5.2287581699346407E-2</v>
      </c>
      <c r="IY414" s="26">
        <f>IFERROR(Tableau17[[#This Row],[2008-T1-LDVD]]/Tableau17[[#This Row],[2008-T1-TOTAL]],"")</f>
        <v>1.3071895424836602E-2</v>
      </c>
      <c r="IZ414" s="26">
        <f>IFERROR(Tableau17[[#This Row],[2008-T1-LEXD]]/Tableau17[[#This Row],[2008-T1-TOTAL]],"")</f>
        <v>0</v>
      </c>
      <c r="JA414" s="26">
        <f>IFERROR(Tableau17[[#This Row],[2008-T1-LEXG]]/Tableau17[[#This Row],[2008-T1-TOTAL]],"")</f>
        <v>4.1394335511982572E-2</v>
      </c>
      <c r="JB414" s="26">
        <f>IFERROR(Tableau17[[#This Row],[2008-T1-LFN]]/Tableau17[[#This Row],[2008-T1-TOTAL]],"")</f>
        <v>5.8823529411764705E-2</v>
      </c>
      <c r="JC414" s="26">
        <f>IFERROR(Tableau17[[#This Row],[2008-T1-LMAJ]]/Tableau17[[#This Row],[2008-T1-TOTAL]],"")</f>
        <v>0.22222222222222221</v>
      </c>
      <c r="JD414" s="26">
        <f>IFERROR(Tableau17[[#This Row],[2008-T1-LUG]]/Tableau17[[#This Row],[2008-T1-TOTAL]],"")</f>
        <v>0.6122004357298475</v>
      </c>
      <c r="JE414" s="26">
        <f>IFERROR(Tableau17[[#This Row],[2008-T2-LFN]]/Tableau17[[#This Row],[2008-T2-TOTAL]],"")</f>
        <v>4.5364891518737675E-2</v>
      </c>
      <c r="JF414" s="26">
        <f>IFERROR(Tableau17[[#This Row],[2008-T2-LGC]]/Tableau17[[#This Row],[2008-T2-TOTAL]],"")</f>
        <v>0</v>
      </c>
      <c r="JG414" s="26">
        <f>IFERROR(Tableau17[[#This Row],[2008-T2-LMAJ]]/Tableau17[[#This Row],[2008-T2-TOTAL]],"")</f>
        <v>0.1932938856015779</v>
      </c>
      <c r="JH414" s="26">
        <f>IFERROR(Tableau17[[#This Row],[2008-T2-LUG]]/Tableau17[[#This Row],[2008-T2-TOTAL]],"")</f>
        <v>0.76134122287968442</v>
      </c>
      <c r="JI414" s="26">
        <f>IFERROR(Tableau17[[#This Row],[2014-T1-LDIV]]/Tableau17[[#This Row],[2014-T1-TOTAL]],"")</f>
        <v>0</v>
      </c>
      <c r="JJ414" s="26">
        <f>IFERROR(Tableau17[[#This Row],[2014-T1-LDVD]]/Tableau17[[#This Row],[2014-T1-TOTAL]],"")</f>
        <v>0</v>
      </c>
      <c r="JK414" s="26">
        <f>IFERROR(Tableau17[[#This Row],[2014-T1-LDVG]]/Tableau17[[#This Row],[2014-T1-TOTAL]],"")</f>
        <v>0.27987421383647798</v>
      </c>
      <c r="JL414" s="26">
        <f>IFERROR(Tableau17[[#This Row],[2014-T1-LEXG]]/Tableau17[[#This Row],[2014-T1-TOTAL]],"")</f>
        <v>1.5723270440251572E-2</v>
      </c>
      <c r="JM414" s="26">
        <f>IFERROR(Tableau17[[#This Row],[2014-T1-LFG]]/Tableau17[[#This Row],[2014-T1-TOTAL]],"")</f>
        <v>0.14150943396226415</v>
      </c>
      <c r="JN414" s="26">
        <f>IFERROR(Tableau17[[#This Row],[2014-T1-LFN]]/Tableau17[[#This Row],[2014-T1-TOTAL]],"")</f>
        <v>0.18238993710691823</v>
      </c>
      <c r="JO414" s="26">
        <f>IFERROR(Tableau17[[#This Row],[2014-T1-LUD]]/Tableau17[[#This Row],[2014-T1-TOTAL]],"")</f>
        <v>0.16666666666666666</v>
      </c>
      <c r="JP414" s="26">
        <f>IFERROR(Tableau17[[#This Row],[2014-T1-LUG]]/Tableau17[[#This Row],[2014-T1-TOTAL]],"")</f>
        <v>0.21383647798742139</v>
      </c>
      <c r="JQ414" s="26">
        <f>IFERROR(Tableau17[[#This Row],[2014-T2-LFN]]/Tableau17[[#This Row],[2014-T2-TOTAL]],"")</f>
        <v>0.15463917525773196</v>
      </c>
      <c r="JR414" s="26">
        <f>IFERROR(Tableau17[[#This Row],[2014-T2-LUD]]/Tableau17[[#This Row],[2014-T2-TOTAL]],"")</f>
        <v>0.35051546391752575</v>
      </c>
      <c r="JS414" s="26">
        <f>IFERROR(Tableau17[[#This Row],[2014-T2-LUG]]/Tableau17[[#This Row],[2014-T2-TOTAL]],"")</f>
        <v>0.49484536082474229</v>
      </c>
      <c r="JT414" s="26">
        <f>IFERROR(Tableau17[[#This Row],[2015-T1-BC-DIV]]/Tableau17[[#This Row],[2015-T1-TOTAL]],"")</f>
        <v>0</v>
      </c>
      <c r="JU414" s="26">
        <f>IFERROR(Tableau17[[#This Row],[2015-T1-BC-DLF]]/Tableau17[[#This Row],[2015-T1-TOTAL]],"")</f>
        <v>0</v>
      </c>
      <c r="JV414" s="26">
        <f>IFERROR(Tableau17[[#This Row],[2015-T1-BC-DVD]]/Tableau17[[#This Row],[2015-T1-TOTAL]],"")</f>
        <v>0</v>
      </c>
      <c r="JW414" s="26">
        <f>IFERROR(Tableau17[[#This Row],[2015-T1-BC-DVG]]/Tableau17[[#This Row],[2015-T1-TOTAL]],"")</f>
        <v>0.10365853658536585</v>
      </c>
      <c r="JX414" s="26">
        <f>IFERROR(Tableau17[[#This Row],[2015-T1-BC-FG]]/Tableau17[[#This Row],[2015-T1-TOTAL]],"")</f>
        <v>0.27743902439024393</v>
      </c>
      <c r="JY414" s="26">
        <f>IFERROR(Tableau17[[#This Row],[2015-T1-BC-FN]]/Tableau17[[#This Row],[2015-T1-TOTAL]],"")</f>
        <v>0.15548780487804878</v>
      </c>
      <c r="JZ414" s="26">
        <f>IFERROR(Tableau17[[#This Row],[2015-T1-BC-MDM]]/Tableau17[[#This Row],[2015-T1-TOTAL]],"")</f>
        <v>0</v>
      </c>
      <c r="KA414" s="26">
        <f>IFERROR(Tableau17[[#This Row],[2015-T1-BC-RDG]]/Tableau17[[#This Row],[2015-T1-TOTAL]],"")</f>
        <v>0</v>
      </c>
      <c r="KB414" s="26">
        <f>IFERROR(Tableau17[[#This Row],[2015-T1-BC-SOC]]/Tableau17[[#This Row],[2015-T1-TOTAL]],"")</f>
        <v>0</v>
      </c>
      <c r="KC414" s="26">
        <f>IFERROR(Tableau17[[#This Row],[2015-T1-BC-UD]]/Tableau17[[#This Row],[2015-T1-TOTAL]],"")</f>
        <v>8.5365853658536592E-2</v>
      </c>
      <c r="KD414" s="26">
        <f>IFERROR(Tableau17[[#This Row],[2015-T1-BC-UG]]/Tableau17[[#This Row],[2015-T1-TOTAL]],"")</f>
        <v>0.37804878048780488</v>
      </c>
      <c r="KE414" s="26">
        <f>IFERROR(Tableau17[[#This Row],[2015-T1-BC-VEC]]/Tableau17[[#This Row],[2015-T1-TOTAL]],"")</f>
        <v>0</v>
      </c>
      <c r="KF414" s="26">
        <f>IFERROR(Tableau17[[#This Row],[2015-T2-BC-DVG]]/Tableau17[[#This Row],[2015-T2-TOTAL]],"")</f>
        <v>0</v>
      </c>
      <c r="KG414" s="26">
        <f>IFERROR(Tableau17[[#This Row],[2015-T2-BC-FN]]/Tableau17[[#This Row],[2015-T2-TOTAL]],"")</f>
        <v>0.18717948717948718</v>
      </c>
      <c r="KH414" s="26">
        <f>IFERROR(Tableau17[[#This Row],[2015-T2-BC-SOC]]/Tableau17[[#This Row],[2015-T2-TOTAL]],"")</f>
        <v>0</v>
      </c>
      <c r="KI414" s="26">
        <f>IFERROR(Tableau17[[#This Row],[2015-T2-BC-UD]]/Tableau17[[#This Row],[2015-T2-TOTAL]],"")</f>
        <v>0</v>
      </c>
      <c r="KJ414" s="26">
        <f>IFERROR(Tableau17[[#This Row],[2015-T2-BC-UG]]/Tableau17[[#This Row],[2015-T2-TOTAL]],"")</f>
        <v>0.81282051282051282</v>
      </c>
      <c r="KK414" s="26">
        <f>IFERROR(Tableau17[[#This Row],[2017 (L)-T1-COM]]/Tableau17[[#This Row],[2017 (L)-T1-TOTAL]],"")</f>
        <v>7.9365079365079361E-2</v>
      </c>
      <c r="KL414" s="26">
        <f>IFERROR(Tableau17[[#This Row],[2017 (L)-T1-DIV]]/Tableau17[[#This Row],[2017 (L)-T1-TOTAL]],"")</f>
        <v>2.7777777777777776E-2</v>
      </c>
      <c r="KM414" s="26">
        <f>IFERROR(Tableau17[[#This Row],[2017 (L)-T1-DLF]]/Tableau17[[#This Row],[2017 (L)-T1-TOTAL]],"")</f>
        <v>0</v>
      </c>
      <c r="KN414" s="26">
        <f>IFERROR(Tableau17[[#This Row],[2017 (L)-T1-DVD]]/Tableau17[[#This Row],[2017 (L)-T1-TOTAL]],"")</f>
        <v>0</v>
      </c>
      <c r="KO414" s="26">
        <f>IFERROR(Tableau17[[#This Row],[2017 (L)-T1-DVG]]/Tableau17[[#This Row],[2017 (L)-T1-TOTAL]],"")</f>
        <v>3.5714285714285712E-2</v>
      </c>
      <c r="KP414" s="26">
        <f>IFERROR(Tableau17[[#This Row],[2017 (L)-T1-ECO]]/Tableau17[[#This Row],[2017 (L)-T1-TOTAL]],"")</f>
        <v>4.3650793650793648E-2</v>
      </c>
      <c r="KQ414" s="26">
        <f>IFERROR(Tableau17[[#This Row],[2017 (L)-T1-EXD]]/Tableau17[[#This Row],[2017 (L)-T1-TOTAL]],"")</f>
        <v>0</v>
      </c>
      <c r="KR414" s="26">
        <f>IFERROR(Tableau17[[#This Row],[2017 (L)-T1-EXG]]/Tableau17[[#This Row],[2017 (L)-T1-TOTAL]],"")</f>
        <v>1.984126984126984E-2</v>
      </c>
      <c r="KS414" s="26">
        <f>IFERROR(Tableau17[[#This Row],[2017 (L)-T1-FI]]/Tableau17[[#This Row],[2017 (L)-T1-TOTAL]],"")</f>
        <v>0.15476190476190477</v>
      </c>
      <c r="KT414" s="26">
        <f>IFERROR(Tableau17[[#This Row],[2017 (L)-T1-FN]]/Tableau17[[#This Row],[2017 (L)-T1-TOTAL]],"")</f>
        <v>0.14682539682539683</v>
      </c>
      <c r="KU414" s="26">
        <f>IFERROR(Tableau17[[#This Row],[2017 (L)-T1-LR]]/Tableau17[[#This Row],[2017 (L)-T1-TOTAL]],"")</f>
        <v>0</v>
      </c>
      <c r="KV414" s="26">
        <f>IFERROR(Tableau17[[#This Row],[2017 (L)-T1-MDM]]/Tableau17[[#This Row],[2017 (L)-T1-TOTAL]],"")</f>
        <v>0</v>
      </c>
      <c r="KW414" s="26">
        <f>IFERROR(Tableau17[[#This Row],[2017 (L)-T1-RDG]]/Tableau17[[#This Row],[2017 (L)-T1-TOTAL]],"")</f>
        <v>0</v>
      </c>
      <c r="KX414" s="26">
        <f>IFERROR(Tableau17[[#This Row],[2017 (L)-T1-REG]]/Tableau17[[#This Row],[2017 (L)-T1-TOTAL]],"")</f>
        <v>0</v>
      </c>
      <c r="KY414" s="26">
        <f>IFERROR(Tableau17[[#This Row],[2017 (L)-T1-REM]]/Tableau17[[#This Row],[2017 (L)-T1-TOTAL]],"")</f>
        <v>0.22222222222222221</v>
      </c>
      <c r="KZ414" s="26">
        <f>IFERROR(Tableau17[[#This Row],[2017 (L)-T1-SOC]]/Tableau17[[#This Row],[2017 (L)-T1-TOTAL]],"")</f>
        <v>0.19444444444444445</v>
      </c>
      <c r="LA414" s="26">
        <f>IFERROR(Tableau17[[#This Row],[2017 (L)-T1-UDI]]/Tableau17[[#This Row],[2017 (L)-T1-TOTAL]],"")</f>
        <v>7.5396825396825393E-2</v>
      </c>
      <c r="LB414" s="26">
        <f>IFERROR(Tableau17[[#This Row],[2017 (L)-T2-FI]]/Tableau17[[#This Row],[2017 (L)-T2-TOTAL]],"")</f>
        <v>0</v>
      </c>
      <c r="LC414" s="26">
        <f>IFERROR(Tableau17[[#This Row],[2017 (L)-T2-FN]]/Tableau17[[#This Row],[2017 (L)-T2-TOTAL]],"")</f>
        <v>0.20657276995305165</v>
      </c>
      <c r="LD414" s="26">
        <f>IFERROR(Tableau17[[#This Row],[2017 (L)-T2-LR]]/Tableau17[[#This Row],[2017 (L)-T2-TOTAL]],"")</f>
        <v>0</v>
      </c>
      <c r="LE414" s="26">
        <f>IFERROR(Tableau17[[#This Row],[2017 (L)-T2-MDM]]/Tableau17[[#This Row],[2017 (L)-T2-TOTAL]],"")</f>
        <v>0</v>
      </c>
      <c r="LF414" s="26">
        <f>IFERROR(Tableau17[[#This Row],[2017 (L)-T2-REM]]/Tableau17[[#This Row],[2017 (L)-T2-TOTAL]],"")</f>
        <v>0.79342723004694837</v>
      </c>
      <c r="LG414" s="26">
        <f>IFERROR(Tableau17[[#This Row],[2017-T1-ARTHAUD Nathalie]]/Tableau17[[#This Row],[2017-T1-TOTAL]],"")</f>
        <v>1.8587360594795538E-3</v>
      </c>
      <c r="LH414" s="26">
        <f>IFERROR(Tableau17[[#This Row],[2017-T1-ASSELINEAU Fran]]/Tableau17[[#This Row],[2017-T1-TOTAL]],"")</f>
        <v>1.3011152416356878E-2</v>
      </c>
      <c r="LI414" s="26">
        <f>IFERROR(Tableau17[[#This Row],[2017-T1-CHEMINADE Jacques]]/Tableau17[[#This Row],[2017-T1-TOTAL]],"")</f>
        <v>0</v>
      </c>
      <c r="LJ414" s="26">
        <f>IFERROR(Tableau17[[#This Row],[2017-T1-DUPONT-AIGNAN Nicolas]]/Tableau17[[#This Row],[2017-T1-TOTAL]],"")</f>
        <v>3.7174721189591076E-3</v>
      </c>
      <c r="LK414" s="26">
        <f>IFERROR(Tableau17[[#This Row],[2017-T1-FILLON Fran]]/Tableau17[[#This Row],[2017-T1-TOTAL]],"")</f>
        <v>4.8327137546468404E-2</v>
      </c>
      <c r="LL414" s="26">
        <f>IFERROR(Tableau17[[#This Row],[2017-T1-HAMON Beno]]/Tableau17[[#This Row],[2017-T1-TOTAL]],"")</f>
        <v>6.1338289962825282E-2</v>
      </c>
      <c r="LM414" s="26">
        <f>IFERROR(Tableau17[[#This Row],[2017-T1-LASSALLE Jean]]/Tableau17[[#This Row],[2017-T1-TOTAL]],"")</f>
        <v>0</v>
      </c>
      <c r="LN414" s="26">
        <f>IFERROR(Tableau17[[#This Row],[2017-T1-LE PEN Marine]]/Tableau17[[#This Row],[2017-T1-TOTAL]],"")</f>
        <v>0.1449814126394052</v>
      </c>
      <c r="LO414" s="26">
        <f>IFERROR(Tableau17[[#This Row],[2017-T1-M Jean-Luc]]/Tableau17[[#This Row],[2017-T1-TOTAL]],"")</f>
        <v>0.53531598513011147</v>
      </c>
      <c r="LP414" s="26">
        <f>IFERROR(Tableau17[[#This Row],[2017-T1-MACRON Emmanuel]]/Tableau17[[#This Row],[2017-T1-TOTAL]],"")</f>
        <v>0.18401486988847585</v>
      </c>
      <c r="LQ414" s="26">
        <f>IFERROR(Tableau17[[#This Row],[2017-T1-POUTOU Philippe]]/Tableau17[[#This Row],[2017-T1-TOTAL]],"")</f>
        <v>7.4349442379182153E-3</v>
      </c>
      <c r="LR414" s="26">
        <f>IFERROR(Tableau17[[#This Row],[2017-T2-LE PEN Marine]]/Tableau17[[#This Row],[2017-T2-TOTAL]],"")</f>
        <v>0.17735849056603772</v>
      </c>
      <c r="LS414" s="26">
        <f>IFERROR(Tableau17[[#This Row],[2017-T2-MACRON Emmanuel]]/Tableau17[[#This Row],[2017-T2-TOTAL]],"")</f>
        <v>0.8226415094339623</v>
      </c>
      <c r="LT414" s="26">
        <f>IFERROR(Tableau17[[#This Row],[2019-T1-ALEXANDRE Audric]]/Tableau17[[#This Row],[2019-T1-TOTAL]],"")</f>
        <v>0</v>
      </c>
      <c r="LU414" s="26">
        <f>IFERROR(Tableau17[[#This Row],[2019-T1-ARTHAUD Nathalie]]/Tableau17[[#This Row],[2019-T1-TOTAL]],"")</f>
        <v>1.1695906432748537E-2</v>
      </c>
      <c r="LV414" s="26">
        <f>IFERROR(Tableau17[[#This Row],[2019-T1-ASSELINEAU François]]/Tableau17[[#This Row],[2019-T1-TOTAL]],"")</f>
        <v>4.6783625730994149E-2</v>
      </c>
      <c r="LW414" s="26">
        <f>IFERROR(Tableau17[[#This Row],[2019-T1-AUBRY Manon]]/Tableau17[[#This Row],[2019-T1-TOTAL]],"")</f>
        <v>0.30994152046783624</v>
      </c>
      <c r="LX414" s="26">
        <f>IFERROR(Tableau17[[#This Row],[2019-T1-AZERGUI Nagib]]/Tableau17[[#This Row],[2019-T1-TOTAL]],"")</f>
        <v>8.1871345029239762E-2</v>
      </c>
      <c r="LY414" s="26">
        <f>IFERROR(Tableau17[[#This Row],[2019-T1-BARDELLA Jordan]]/Tableau17[[#This Row],[2019-T1-TOTAL]],"")</f>
        <v>0.21052631578947367</v>
      </c>
      <c r="LZ414" s="26">
        <f>IFERROR(Tableau17[[#This Row],[2019-T1-BELLAMY François-Xavier]]/Tableau17[[#This Row],[2019-T1-TOTAL]],"")</f>
        <v>2.9239766081871343E-2</v>
      </c>
      <c r="MA414" s="26">
        <f>IFERROR(Tableau17[[#This Row],[2019-T1-BIDOU Olivier]]/Tableau17[[#This Row],[2019-T1-TOTAL]],"")</f>
        <v>0</v>
      </c>
      <c r="MB414" s="26">
        <f>IFERROR(Tableau17[[#This Row],[2019-T1-BOURG Dominique]]/Tableau17[[#This Row],[2019-T1-TOTAL]],"")</f>
        <v>0</v>
      </c>
      <c r="MC414" s="26">
        <f>IFERROR(Tableau17[[#This Row],[2019-T1-BROSSAT Ian]]/Tableau17[[#This Row],[2019-T1-TOTAL]],"")</f>
        <v>1.7543859649122806E-2</v>
      </c>
      <c r="MD414" s="26">
        <f>IFERROR(Tableau17[[#This Row],[2019-T1-CAILLAUD Sophie]]/Tableau17[[#This Row],[2019-T1-TOTAL]],"")</f>
        <v>0</v>
      </c>
      <c r="ME414" s="26">
        <f>IFERROR(Tableau17[[#This Row],[2019-T1-CAMUS Renaud]]/Tableau17[[#This Row],[2019-T1-TOTAL]],"")</f>
        <v>0</v>
      </c>
      <c r="MF414" s="26">
        <f>IFERROR(Tableau17[[#This Row],[2019-T1-CHALENÇON Christophe]]/Tableau17[[#This Row],[2019-T1-TOTAL]],"")</f>
        <v>0</v>
      </c>
      <c r="MG414" s="26">
        <f>IFERROR(Tableau17[[#This Row],[2019-T1-CORBET Cathy Denise Ginette]]/Tableau17[[#This Row],[2019-T1-TOTAL]],"")</f>
        <v>0</v>
      </c>
      <c r="MH414" s="26">
        <f>IFERROR(Tableau17[[#This Row],[2019-T1-DE PREVOISIN Robert]]/Tableau17[[#This Row],[2019-T1-TOTAL]],"")</f>
        <v>0</v>
      </c>
      <c r="MI414" s="26">
        <f>IFERROR(Tableau17[[#This Row],[2019-T1-DELFEL Thérèse]]/Tableau17[[#This Row],[2019-T1-TOTAL]],"")</f>
        <v>0</v>
      </c>
      <c r="MJ414" s="26">
        <f>IFERROR(Tableau17[[#This Row],[2019-T1-DIEUMEGARD Pierre]]/Tableau17[[#This Row],[2019-T1-TOTAL]],"")</f>
        <v>0</v>
      </c>
      <c r="MK414" s="26">
        <f>IFERROR(Tableau17[[#This Row],[2019-T1-DUPONT-AIGNAN Nicolas]]/Tableau17[[#This Row],[2019-T1-TOTAL]],"")</f>
        <v>0</v>
      </c>
      <c r="ML414" s="26">
        <f>IFERROR(Tableau17[[#This Row],[2019-T1-GERNIGON Yves]]/Tableau17[[#This Row],[2019-T1-TOTAL]],"")</f>
        <v>0</v>
      </c>
      <c r="MM414" s="26">
        <f>IFERROR(Tableau17[[#This Row],[2019-T1-GLUCKSMANN Raphaël]]/Tableau17[[#This Row],[2019-T1-TOTAL]],"")</f>
        <v>4.0935672514619881E-2</v>
      </c>
      <c r="MN414" s="26">
        <f>IFERROR(Tableau17[[#This Row],[2019-T1-HAMON Benoît]]/Tableau17[[#This Row],[2019-T1-TOTAL]],"")</f>
        <v>0.1111111111111111</v>
      </c>
      <c r="MO414" s="26">
        <f>IFERROR(Tableau17[[#This Row],[2019-T1-HELGEN Gilles]]/Tableau17[[#This Row],[2019-T1-TOTAL]],"")</f>
        <v>0</v>
      </c>
      <c r="MP414" s="26">
        <f>IFERROR(Tableau17[[#This Row],[2019-T1-JADOT Yannick]]/Tableau17[[#This Row],[2019-T1-TOTAL]],"")</f>
        <v>5.8479532163742687E-3</v>
      </c>
      <c r="MQ414" s="26">
        <f>IFERROR(Tableau17[[#This Row],[2019-T1-LAGARDE Jean-Christophe]]/Tableau17[[#This Row],[2019-T1-TOTAL]],"")</f>
        <v>5.8479532163742687E-3</v>
      </c>
      <c r="MR414" s="26">
        <f>IFERROR(Tableau17[[#This Row],[2019-T1-LALANNE Francis]]/Tableau17[[#This Row],[2019-T1-TOTAL]],"")</f>
        <v>5.8479532163742687E-3</v>
      </c>
      <c r="MS414" s="26">
        <f>IFERROR(Tableau17[[#This Row],[2019-T1-LOISEAU Nathalie]]/Tableau17[[#This Row],[2019-T1-TOTAL]],"")</f>
        <v>0.12280701754385964</v>
      </c>
      <c r="MT414" s="26">
        <f>IFERROR(Tableau17[[#This Row],[2019-T1-MARIE Florie]]/Tableau17[[#This Row],[2019-T1-TOTAL]],"")</f>
        <v>0</v>
      </c>
      <c r="MU414" s="26">
        <f>IFERROR(Tableau17[[#This Row],[2008-T1-MACROEXTRDROITE]]/Tableau17[[#This Row],[2008-T1-MACROTOTALE]],"")</f>
        <v>5.8823529411764705E-2</v>
      </c>
      <c r="MV414" s="26">
        <f>IFERROR(Tableau17[[#This Row],[2008-T1-MACRODROITE]]/Tableau17[[#This Row],[2008-T1-MACROTOTALE]],"")</f>
        <v>0.28758169934640521</v>
      </c>
      <c r="MW414" s="26">
        <f>IFERROR(Tableau17[[#This Row],[2008-T1-MACROCENTRE]]/Tableau17[[#This Row],[2008-T1-MACROTOTALE]],"")</f>
        <v>0</v>
      </c>
      <c r="MX414" s="26">
        <f>IFERROR(Tableau17[[#This Row],[2008-T1-MACROGAUCHE]]/Tableau17[[#This Row],[2008-T1-MACROTOTALE]],"")</f>
        <v>0.65359477124183007</v>
      </c>
      <c r="MY414" s="26">
        <f>IFERROR(Tableau17[[#This Row],[2008-T1-MACROAUTRE]]/Tableau17[[#This Row],[2008-T1-MACROTOTALE]],"")</f>
        <v>0</v>
      </c>
      <c r="MZ414" s="26">
        <f>IFERROR(Tableau17[[#This Row],[2008-T2-MACROEXTRDROITE]]/Tableau17[[#This Row],[2008-T2-MACROTOTALE]],"")</f>
        <v>4.5364891518737675E-2</v>
      </c>
      <c r="NA414" s="26">
        <f>IFERROR(Tableau17[[#This Row],[2008-T2-MACRODROITE]]/Tableau17[[#This Row],[2008-T2-MACROTOTALE]],"")</f>
        <v>0.1932938856015779</v>
      </c>
      <c r="NB414" s="26">
        <f>IFERROR(Tableau17[[#This Row],[2008-T2-MACROCENTRE]]/Tableau17[[#This Row],[2008-T2-MACROTOTALE]],"")</f>
        <v>0</v>
      </c>
      <c r="NC414" s="26">
        <f>IFERROR(Tableau17[[#This Row],[2008-T2-MACROGAUCHE]]/Tableau17[[#This Row],[2008-T2-MACROTOTALE]],"")</f>
        <v>0.76134122287968442</v>
      </c>
      <c r="ND414" s="26">
        <f>IFERROR(Tableau17[[#This Row],[2008-T2-MACROAUTRE]]/Tableau17[[#This Row],[2008-T2-MACROTOTALE]],"")</f>
        <v>0</v>
      </c>
      <c r="NE414" s="26">
        <f>IFERROR(Tableau17[[#This Row],[2014-T1-MACROEXTRDROITE]]/Tableau17[[#This Row],[2014-T1-MACROTOTALE]],"")</f>
        <v>0.18238993710691823</v>
      </c>
      <c r="NF414" s="26">
        <f>IFERROR(Tableau17[[#This Row],[2014-T1-MACRODROITE]]/Tableau17[[#This Row],[2014-T1-MACROTOTALE]],"")</f>
        <v>0.16666666666666666</v>
      </c>
      <c r="NG414" s="26">
        <f>IFERROR(Tableau17[[#This Row],[2014-T1-MACROCENTRE]]/Tableau17[[#This Row],[2014-T1-MACROTOTALE]],"")</f>
        <v>0</v>
      </c>
      <c r="NH414" s="26">
        <f>IFERROR(Tableau17[[#This Row],[2014-T1-MACROGAUCHE]]/Tableau17[[#This Row],[2014-T1-MACROTOTALE]],"")</f>
        <v>0.65094339622641506</v>
      </c>
      <c r="NI414" s="26">
        <f>IFERROR(Tableau17[[#This Row],[2014-T1-MACROAUTRE]]/Tableau17[[#This Row],[2014-T1-MACROTOTALE]],"")</f>
        <v>0</v>
      </c>
      <c r="NJ414" s="26">
        <f>IFERROR(Tableau17[[#This Row],[2014-T2-MACROEXTRDROITE]]/Tableau17[[#This Row],[2014-T2-MACROTOTALE]],"")</f>
        <v>0.15463917525773196</v>
      </c>
      <c r="NK414" s="26">
        <f>IFERROR(Tableau17[[#This Row],[2014-T2-MACRODROITE]]/Tableau17[[#This Row],[2014-T2-MACROTOTALE]],"")</f>
        <v>0.35051546391752575</v>
      </c>
      <c r="NL414" s="26">
        <f>IFERROR(Tableau17[[#This Row],[2014-T2-MACROCENTRE]]/Tableau17[[#This Row],[2014-T2-MACROTOTALE]],"")</f>
        <v>0</v>
      </c>
      <c r="NM414" s="26">
        <f>IFERROR(Tableau17[[#This Row],[2014-T2-MACROGAUCHE]]/Tableau17[[#This Row],[2014-T2-MACROTOTALE]],"")</f>
        <v>0.49484536082474229</v>
      </c>
      <c r="NN414" s="26">
        <f>IFERROR(Tableau17[[#This Row],[2014-T2-MACROAUTRE]]/Tableau17[[#This Row],[2014-T2-MACROTOTALE]],"")</f>
        <v>0</v>
      </c>
      <c r="NO414" s="26">
        <f>IFERROR( Tableau17[[#This Row],[2015-T1-MACROEXTRDROITE]]/Tableau17[[#This Row],[2015-T1-MACROTOTALE]],"")</f>
        <v>0.15548780487804878</v>
      </c>
      <c r="NP414" s="26">
        <f>IFERROR(Tableau17[[#This Row],[2015-T1-MACRODROITE]]/Tableau17[[#This Row],[2015-T1-MACROTOTALE]],"")</f>
        <v>8.5365853658536592E-2</v>
      </c>
      <c r="NQ414" s="26">
        <f>IFERROR(Tableau17[[#This Row],[2015-T1-MACROCENTRE]]/Tableau17[[#This Row],[2015-T1-MACROTOTALE]],"")</f>
        <v>0</v>
      </c>
      <c r="NR414" s="26">
        <f>IFERROR(Tableau17[[#This Row],[2015-T1-MACROGAUCHE]]/Tableau17[[#This Row],[2015-T1-MACROTOTALE]],"")</f>
        <v>0.75914634146341464</v>
      </c>
      <c r="NS414" s="26">
        <f>IFERROR(Tableau17[[#This Row],[2015-T1-MACROAUTRE]]/Tableau17[[#This Row],[2015-T1-MACROTOTALE]],"")</f>
        <v>0</v>
      </c>
      <c r="NT414" s="26">
        <f>IFERROR(Tableau17[[#This Row],[2015-T2-MACROEXTRDROITE]]/Tableau17[[#This Row],[2015-T2-MACROTOTALE]],"")</f>
        <v>0.18717948717948718</v>
      </c>
      <c r="NU414" s="26">
        <f>IFERROR(Tableau17[[#This Row],[2015-T2-MACRODROITE]]/Tableau17[[#This Row],[2015-T2-MACROTOTALE]],"")</f>
        <v>0</v>
      </c>
      <c r="NV414" s="26">
        <f>IFERROR(Tableau17[[#This Row],[2015-T2-MACROCENTRE]]/Tableau17[[#This Row],[2015-T2-MACROTOTALE]],"")</f>
        <v>0</v>
      </c>
      <c r="NW414" s="26">
        <f>IFERROR(Tableau17[[#This Row],[2015-T2-MACROGAUCHE]]/Tableau17[[#This Row],[2015-T2-MACROTOTALE]],"")</f>
        <v>0.81282051282051282</v>
      </c>
      <c r="NX414" s="26">
        <f>IFERROR(Tableau17[[#This Row],[2015-T2-MACROAUTRE]]/Tableau17[[#This Row],[2015-T2-MACROTOTALE]],"")</f>
        <v>0</v>
      </c>
      <c r="NY414" s="26">
        <f>IFERROR(Tableau17[[#This Row],[2017-T1-MACROEXTRDROITE]]/Tableau17[[#This Row],[2017-T1-MACROTOTALE]],"")</f>
        <v>0.16171003717472118</v>
      </c>
      <c r="NZ414" s="26">
        <f>IFERROR(Tableau17[[#This Row],[2017-T1-MACRODROITE]]/Tableau17[[#This Row],[2017-T1-MACROTOTALE]],"")</f>
        <v>4.8327137546468404E-2</v>
      </c>
      <c r="OA414" s="26">
        <f>IFERROR(Tableau17[[#This Row],[2017-T1-MACROCENTRE]]/Tableau17[[#This Row],[2017-T1-MACROTOTALE]],"")</f>
        <v>0.18401486988847585</v>
      </c>
      <c r="OB414" s="26">
        <f>IFERROR(Tableau17[[#This Row],[2017-T1-MACROGAUCHE]]/Tableau17[[#This Row],[2017-T1-MACROTOTALE]],"")</f>
        <v>0.60594795539033453</v>
      </c>
      <c r="OC414" s="26">
        <f>IFERROR(Tableau17[[#This Row],[2017-T1-MACROAUTRE]]/Tableau17[[#This Row],[2017-T1-MACROTOTALE]],"")</f>
        <v>0</v>
      </c>
      <c r="OD414" s="26">
        <f>IFERROR(Tableau17[[#This Row],[2017-T2-MACROEXTRDROITE]]/Tableau17[[#This Row],[2017-T2-MACROTOTALE]],"")</f>
        <v>0.17735849056603772</v>
      </c>
      <c r="OE414" s="26">
        <f>IFERROR(Tableau17[[#This Row],[2017-T2-MACRODROITE]]/Tableau17[[#This Row],[2017-T2-MACROTOTALE]],"")</f>
        <v>0</v>
      </c>
      <c r="OF414" s="26">
        <f>IFERROR(Tableau17[[#This Row],[2017-T2-MACROCENTRE]]/Tableau17[[#This Row],[2017-T2-MACROTOTALE]],"")</f>
        <v>0.8226415094339623</v>
      </c>
      <c r="OG414" s="26">
        <f>IFERROR(Tableau17[[#This Row],[2017-T2-MACROGAUCHE]]/Tableau17[[#This Row],[2017-T2-MACROTOTALE]],"")</f>
        <v>0</v>
      </c>
      <c r="OH414" s="26">
        <f>IFERROR(Tableau17[[#This Row],[2017-T2-MACROAUTRE]]/Tableau17[[#This Row],[2017-T2-MACROTOTALE]],"")</f>
        <v>0</v>
      </c>
      <c r="OI414" s="26">
        <f>IFERROR(Tableau17[[#This Row],[2019-T1-MACROEXTRDROITE]]/Tableau17[[#This Row],[2019-T1-MACROTOTALE]],"")</f>
        <v>0.25433526011560692</v>
      </c>
      <c r="OJ414" s="26">
        <f>IFERROR(Tableau17[[#This Row],[2019-T1-MACRODROITE]]/Tableau17[[#This Row],[2019-T1-MACROTOTALE]],"")</f>
        <v>3.4682080924855488E-2</v>
      </c>
      <c r="OK414" s="26">
        <f>IFERROR(Tableau17[[#This Row],[2019-T1-MACROCENTRE]]/Tableau17[[#This Row],[2019-T1-MACROTOTALE]],"")</f>
        <v>0.12138728323699421</v>
      </c>
      <c r="OL414" s="26">
        <f>IFERROR(Tableau17[[#This Row],[2019-T1-MACROGAUCHE]]/Tableau17[[#This Row],[2019-T1-MACROTOTALE]],"")</f>
        <v>0.4913294797687861</v>
      </c>
      <c r="OM414" s="26">
        <f>IFERROR(Tableau17[[#This Row],[2019-T1-MACROAUTRE]]/Tableau17[[#This Row],[2019-T1-MACROTOTALE]],"")</f>
        <v>9.8265895953757232E-2</v>
      </c>
      <c r="ON414" s="26">
        <f>IFERROR(Tableau17[[#This Row],[2020-T1-MACROEXTRDROITE]]/Tableau17[[#This Row],[2020-T1-MACROTOTALE]],"")</f>
        <v>7.6595744680851063E-2</v>
      </c>
      <c r="OO414" s="26">
        <f>IFERROR(Tableau17[[#This Row],[2020-T1-MACRODROITE]]/Tableau17[[#This Row],[2020-T1-MACROTOTALE]],"")</f>
        <v>0.28085106382978725</v>
      </c>
      <c r="OP414" s="26">
        <f>IFERROR(Tableau17[[#This Row],[2020-T1-MACROCENTRE]]/Tableau17[[#This Row],[2020-T1-MACROTOTALE]],"")</f>
        <v>5.9574468085106386E-2</v>
      </c>
      <c r="OQ414" s="26">
        <f>IFERROR(Tableau17[[#This Row],[2020-T1-MACROGAUCHE]]/Tableau17[[#This Row],[2020-T1-MACROTOTALE]],"")</f>
        <v>0.58297872340425527</v>
      </c>
      <c r="OR414" s="26">
        <f>IFERROR(Tableau17[[#This Row],[2020-T1-MACROAUTRE]]/Tableau17[[#This Row],[2020-T1-MACROTOTALE]],"")</f>
        <v>0</v>
      </c>
      <c r="OS414" s="26">
        <f>IFERROR(Tableau17[[#This Row],[2017 (L)-T1-MACROEXTRDROITE]]/Tableau17[[#This Row],[2017 (L)-T1-MACROTOTALE]],"")</f>
        <v>0.14682539682539683</v>
      </c>
      <c r="OT414" s="26">
        <f>IFERROR(Tableau17[[#This Row],[2017 (L)-T1-MACRODROITE]]/Tableau17[[#This Row],[2017 (L)-T1-MACROTOTALE]],"")</f>
        <v>7.5396825396825393E-2</v>
      </c>
      <c r="OU414" s="26">
        <f>IFERROR(Tableau17[[#This Row],[2017 (L)-T1-MACROCENTRE]]/Tableau17[[#This Row],[2017 (L)-T1-MACROTOTALE]],"")</f>
        <v>0.22222222222222221</v>
      </c>
      <c r="OV414" s="26">
        <f>IFERROR(Tableau17[[#This Row],[2017 (L)-T1-MACROGAUCHE]]/Tableau17[[#This Row],[2017 (L)-T1-MACROTOTALE]],"")</f>
        <v>0.52777777777777779</v>
      </c>
      <c r="OW414" s="26">
        <f>IFERROR(Tableau17[[#This Row],[2017 (L)-T1-MACROAUTRE]]/Tableau17[[#This Row],[2017 (L)-T1-MACROTOTALE]],"")</f>
        <v>2.7777777777777776E-2</v>
      </c>
      <c r="OX414" s="26">
        <f>IFERROR(Tableau17[[#This Row],[2017 (L)-T2-MACROEXTRDROITE]]/Tableau17[[#This Row],[2017 (L)-T2-MACROTOTALE]],"")</f>
        <v>0.20657276995305165</v>
      </c>
      <c r="OY414" s="26">
        <f>IFERROR(Tableau17[[#This Row],[2017 (L)-T2-MACRODROITE]]/Tableau17[[#This Row],[2017 (L)-T2-MACROTOTALE]],"")</f>
        <v>0</v>
      </c>
      <c r="OZ414" s="26">
        <f>IFERROR(Tableau17[[#This Row],[2017 (L)-T2-MACROCENTRE]]/Tableau17[[#This Row],[2017 (L)-T2-MACROTOTALE]],"")</f>
        <v>0.79342723004694837</v>
      </c>
      <c r="PA414" s="26">
        <f>IFERROR(Tableau17[[#This Row],[2017 (L)-T2-MACROGAUCHE]]/Tableau17[[#This Row],[2017 (L)-T2-MACROTOTALE]],"")</f>
        <v>0</v>
      </c>
      <c r="PB414" s="26">
        <f>IFERROR(Tableau17[[#This Row],[2017 (L)-T2-MACROAUTRE]]/Tableau17[[#This Row],[2017 (L)-T2-MACROTOTALE]],"")</f>
        <v>0</v>
      </c>
      <c r="PC414" s="26">
        <f>IFERROR(Tableau17[[#This Row],[2008_T1_PROCUS]]/Tableau17[[#This Row],[2008_T1_INSCRITS]],0)</f>
        <v>7.7777777777777776E-3</v>
      </c>
      <c r="PD414" s="26">
        <f>IFERROR(Tableau17[[#This Row],[2008_T2_PROCUS]]/Tableau17[[#This Row],[2008_T2_INSCRITS]],0)</f>
        <v>1.2222222222222223E-2</v>
      </c>
      <c r="PE414" s="26">
        <f>Tableau17[[#This Row],[2014_T1_PROCUS]]/Tableau17[[#This Row],[2014_T1_INSCRITS]]</f>
        <v>3.2362459546925568E-3</v>
      </c>
      <c r="PF414" s="26">
        <f>IFERROR(Tableau17[[#This Row],[2014_T2_PROCUS]]/Tableau17[[#This Row],[2014_T2_INSCRITS]],0)</f>
        <v>2.1574973031283709E-3</v>
      </c>
    </row>
    <row r="415" spans="1:422" hidden="1" x14ac:dyDescent="0.2">
      <c r="A415" s="1">
        <v>7</v>
      </c>
      <c r="B415" s="1" t="s">
        <v>499</v>
      </c>
      <c r="C415" s="1" t="s">
        <v>514</v>
      </c>
      <c r="D415" s="1" t="s">
        <v>514</v>
      </c>
      <c r="E415" s="1">
        <v>1456</v>
      </c>
      <c r="F415" s="1">
        <v>5.3915179999999996</v>
      </c>
      <c r="G415" s="1">
        <v>43.337724000000001</v>
      </c>
      <c r="H415" s="3">
        <v>1097</v>
      </c>
      <c r="I415" s="3">
        <v>221</v>
      </c>
      <c r="J415" s="1">
        <v>5</v>
      </c>
      <c r="L415" s="1">
        <v>49</v>
      </c>
      <c r="M415" s="1">
        <v>43</v>
      </c>
      <c r="O415" s="1">
        <v>1</v>
      </c>
      <c r="P415" s="1">
        <v>51</v>
      </c>
      <c r="Q415" s="1">
        <v>13</v>
      </c>
      <c r="R415" s="1">
        <v>80</v>
      </c>
      <c r="S415" s="1">
        <v>58</v>
      </c>
      <c r="T415" s="1">
        <v>21</v>
      </c>
      <c r="U415" s="1">
        <v>321</v>
      </c>
      <c r="V415" s="1">
        <v>941</v>
      </c>
      <c r="W415" s="1">
        <v>468</v>
      </c>
      <c r="X415" s="1">
        <v>3</v>
      </c>
      <c r="Y415" s="2">
        <v>0.49734325000000001</v>
      </c>
      <c r="Z415" s="1">
        <v>941</v>
      </c>
      <c r="AA415" s="1">
        <v>561</v>
      </c>
      <c r="AB415" s="1">
        <v>2</v>
      </c>
      <c r="AC415" s="2">
        <v>0.59617427999999995</v>
      </c>
      <c r="AD415" s="1">
        <v>1097</v>
      </c>
      <c r="AE415" s="1">
        <v>324</v>
      </c>
      <c r="AF415" s="2">
        <v>0.29535096</v>
      </c>
      <c r="AG415" s="1">
        <f t="shared" si="6"/>
        <v>221</v>
      </c>
      <c r="AH415" s="1">
        <v>868</v>
      </c>
      <c r="AI415" s="1">
        <v>512</v>
      </c>
      <c r="AJ415" s="1">
        <v>9</v>
      </c>
      <c r="AK415" s="2">
        <v>0.58986174999999996</v>
      </c>
      <c r="AL415" s="1">
        <v>867</v>
      </c>
      <c r="AM415" s="1">
        <v>539</v>
      </c>
      <c r="AN415" s="1">
        <v>8</v>
      </c>
      <c r="AO415" s="2">
        <v>0.62168396999999997</v>
      </c>
      <c r="AP415" s="1">
        <v>963</v>
      </c>
      <c r="AQ415" s="1">
        <v>415</v>
      </c>
      <c r="AR415" s="2">
        <v>0.43094495999999999</v>
      </c>
      <c r="AS415" s="1">
        <v>963</v>
      </c>
      <c r="AT415" s="1">
        <v>451</v>
      </c>
      <c r="AU415" s="2">
        <v>0.46832814</v>
      </c>
      <c r="AV415" s="1">
        <v>1003</v>
      </c>
      <c r="AW415" s="1">
        <v>352</v>
      </c>
      <c r="AX415" s="2">
        <v>0.35094715999999998</v>
      </c>
      <c r="AY415" s="1">
        <v>1003</v>
      </c>
      <c r="AZ415" s="1">
        <v>316</v>
      </c>
      <c r="BA415" s="2">
        <v>0.31505484</v>
      </c>
      <c r="BB415" s="1">
        <v>1002</v>
      </c>
      <c r="BC415" s="1">
        <v>688</v>
      </c>
      <c r="BD415" s="2">
        <v>0.68662674999999995</v>
      </c>
      <c r="BE415" s="1">
        <v>1001</v>
      </c>
      <c r="BF415" s="1">
        <v>640</v>
      </c>
      <c r="BG415" s="2">
        <v>0.63936064000000004</v>
      </c>
      <c r="BH415" s="1">
        <v>1087</v>
      </c>
      <c r="BI415" s="1">
        <v>337</v>
      </c>
      <c r="BJ415" s="2">
        <v>0.31002760000000001</v>
      </c>
      <c r="BK415" s="1">
        <v>16</v>
      </c>
      <c r="BL415" s="1">
        <v>6</v>
      </c>
      <c r="BN415" s="1">
        <v>29</v>
      </c>
      <c r="BO415" s="1">
        <v>63</v>
      </c>
      <c r="BP415" s="1">
        <v>172</v>
      </c>
      <c r="BQ415" s="1">
        <v>215</v>
      </c>
      <c r="BR415" s="1">
        <v>501</v>
      </c>
      <c r="BS415" s="1">
        <v>46</v>
      </c>
      <c r="BU415" s="1">
        <v>218</v>
      </c>
      <c r="BV415" s="1">
        <v>263</v>
      </c>
      <c r="BW415" s="1">
        <v>527</v>
      </c>
      <c r="BZ415" s="1">
        <v>59</v>
      </c>
      <c r="CA415" s="1">
        <v>5</v>
      </c>
      <c r="CB415" s="1">
        <v>19</v>
      </c>
      <c r="CC415" s="1">
        <v>138</v>
      </c>
      <c r="CD415" s="1">
        <v>156</v>
      </c>
      <c r="CE415" s="1">
        <v>79</v>
      </c>
      <c r="CF415" s="1">
        <v>456</v>
      </c>
      <c r="CG415" s="1">
        <v>177</v>
      </c>
      <c r="CH415" s="1">
        <v>209</v>
      </c>
      <c r="CI415" s="1">
        <v>162</v>
      </c>
      <c r="CJ415" s="1">
        <v>548</v>
      </c>
      <c r="CN415" s="1">
        <v>6</v>
      </c>
      <c r="CO415" s="1">
        <v>36</v>
      </c>
      <c r="CP415" s="1">
        <v>142</v>
      </c>
      <c r="CT415" s="1">
        <v>83</v>
      </c>
      <c r="CU415" s="1">
        <v>129</v>
      </c>
      <c r="CW415" s="1">
        <v>396</v>
      </c>
      <c r="CY415" s="1">
        <v>180</v>
      </c>
      <c r="DB415" s="1">
        <v>250</v>
      </c>
      <c r="DC415" s="1">
        <v>430</v>
      </c>
      <c r="DD415" s="1">
        <v>16</v>
      </c>
      <c r="DE415" s="1">
        <v>6</v>
      </c>
      <c r="DF415" s="1">
        <v>7</v>
      </c>
      <c r="DH415" s="1">
        <v>14</v>
      </c>
      <c r="DI415" s="1">
        <v>19</v>
      </c>
      <c r="DK415" s="1">
        <v>5</v>
      </c>
      <c r="DL415" s="1">
        <v>69</v>
      </c>
      <c r="DM415" s="1">
        <v>78</v>
      </c>
      <c r="DR415" s="1">
        <v>82</v>
      </c>
      <c r="DS415" s="1">
        <v>22</v>
      </c>
      <c r="DT415" s="1">
        <v>25</v>
      </c>
      <c r="DU415" s="1">
        <v>343</v>
      </c>
      <c r="DW415" s="1">
        <v>107</v>
      </c>
      <c r="DZ415" s="1">
        <v>183</v>
      </c>
      <c r="EA415" s="1">
        <v>290</v>
      </c>
      <c r="EB415" s="1">
        <v>2</v>
      </c>
      <c r="EC415" s="1">
        <v>11</v>
      </c>
      <c r="ED415" s="1">
        <v>2</v>
      </c>
      <c r="EE415" s="1">
        <v>12</v>
      </c>
      <c r="EF415" s="1">
        <v>56</v>
      </c>
      <c r="EG415" s="1">
        <v>44</v>
      </c>
      <c r="EH415" s="1">
        <v>1</v>
      </c>
      <c r="EI415" s="1">
        <v>167</v>
      </c>
      <c r="EJ415" s="1">
        <v>253</v>
      </c>
      <c r="EK415" s="1">
        <v>114</v>
      </c>
      <c r="EL415" s="1">
        <v>7</v>
      </c>
      <c r="EM415" s="1">
        <v>669</v>
      </c>
      <c r="EN415" s="1">
        <v>200</v>
      </c>
      <c r="EO415" s="1">
        <v>392</v>
      </c>
      <c r="EP415" s="1">
        <v>592</v>
      </c>
      <c r="EQ415" s="1">
        <v>0</v>
      </c>
      <c r="ER415" s="1">
        <v>1</v>
      </c>
      <c r="ES415" s="1">
        <v>7</v>
      </c>
      <c r="ET415" s="1">
        <v>49</v>
      </c>
      <c r="EU415" s="1">
        <v>7</v>
      </c>
      <c r="EV415" s="1">
        <v>111</v>
      </c>
      <c r="EW415" s="1">
        <v>16</v>
      </c>
      <c r="EX415" s="1">
        <v>0</v>
      </c>
      <c r="EY415" s="1">
        <v>4</v>
      </c>
      <c r="EZ415" s="1">
        <v>10</v>
      </c>
      <c r="FA415" s="1">
        <v>0</v>
      </c>
      <c r="FB415" s="1">
        <v>0</v>
      </c>
      <c r="FC415" s="1">
        <v>0</v>
      </c>
      <c r="FD415" s="1">
        <v>0</v>
      </c>
      <c r="FE415" s="1">
        <v>0</v>
      </c>
      <c r="FF415" s="1">
        <v>1</v>
      </c>
      <c r="FG415" s="1">
        <v>0</v>
      </c>
      <c r="FH415" s="1">
        <v>3</v>
      </c>
      <c r="FI415" s="1">
        <v>0</v>
      </c>
      <c r="FJ415" s="1">
        <v>23</v>
      </c>
      <c r="FK415" s="1">
        <v>13</v>
      </c>
      <c r="FL415" s="1">
        <v>0</v>
      </c>
      <c r="FM415" s="1">
        <v>25</v>
      </c>
      <c r="FN415" s="1">
        <v>5</v>
      </c>
      <c r="FO415" s="1">
        <v>1</v>
      </c>
      <c r="FP415" s="1">
        <v>46</v>
      </c>
      <c r="FQ415" s="1">
        <v>0</v>
      </c>
      <c r="FR415" s="1">
        <f>SUM(Tableau17[[#This Row],[2019-T1-ALEXANDRE Audric]:[2019-T1-MARIE Florie]])</f>
        <v>322</v>
      </c>
      <c r="FS415" s="1">
        <v>63</v>
      </c>
      <c r="FT415" s="1">
        <v>194</v>
      </c>
      <c r="FU415" s="1">
        <v>0</v>
      </c>
      <c r="FV415" s="1">
        <v>244</v>
      </c>
      <c r="FW415" s="1">
        <v>0</v>
      </c>
      <c r="FX415" s="1">
        <v>501</v>
      </c>
      <c r="FY415" s="1">
        <v>46</v>
      </c>
      <c r="FZ415" s="1">
        <v>218</v>
      </c>
      <c r="GA415" s="1">
        <v>0</v>
      </c>
      <c r="GB415" s="1">
        <v>263</v>
      </c>
      <c r="GC415" s="1">
        <v>0</v>
      </c>
      <c r="GD415" s="1">
        <v>527</v>
      </c>
      <c r="GE415" s="1">
        <v>138</v>
      </c>
      <c r="GF415" s="1">
        <v>156</v>
      </c>
      <c r="GG415" s="1">
        <v>0</v>
      </c>
      <c r="GH415" s="1">
        <v>162</v>
      </c>
      <c r="GI415" s="1">
        <v>0</v>
      </c>
      <c r="GJ415" s="1">
        <v>456</v>
      </c>
      <c r="GK415" s="1">
        <v>177</v>
      </c>
      <c r="GL415" s="1">
        <v>209</v>
      </c>
      <c r="GM415" s="1">
        <v>0</v>
      </c>
      <c r="GN415" s="1">
        <v>162</v>
      </c>
      <c r="GO415" s="1">
        <v>0</v>
      </c>
      <c r="GP415" s="1">
        <v>548</v>
      </c>
      <c r="GQ415" s="1">
        <v>142</v>
      </c>
      <c r="GR415" s="1">
        <v>83</v>
      </c>
      <c r="GS415" s="1">
        <v>0</v>
      </c>
      <c r="GT415" s="1">
        <v>171</v>
      </c>
      <c r="GU415" s="1">
        <v>0</v>
      </c>
      <c r="GV415" s="1">
        <v>396</v>
      </c>
      <c r="GW415" s="1">
        <v>180</v>
      </c>
      <c r="GX415" s="1">
        <v>0</v>
      </c>
      <c r="GY415" s="1">
        <v>0</v>
      </c>
      <c r="GZ415" s="1">
        <v>250</v>
      </c>
      <c r="HA415" s="1">
        <v>0</v>
      </c>
      <c r="HB415" s="1">
        <v>430</v>
      </c>
      <c r="HC415" s="1">
        <v>192</v>
      </c>
      <c r="HD415" s="1">
        <v>56</v>
      </c>
      <c r="HE415" s="1">
        <v>114</v>
      </c>
      <c r="HF415" s="1">
        <v>306</v>
      </c>
      <c r="HG415" s="1">
        <v>1</v>
      </c>
      <c r="HH415" s="1">
        <v>669</v>
      </c>
      <c r="HI415" s="1">
        <v>200</v>
      </c>
      <c r="HJ415" s="1">
        <v>0</v>
      </c>
      <c r="HK415" s="1">
        <v>392</v>
      </c>
      <c r="HL415" s="1">
        <v>0</v>
      </c>
      <c r="HM415" s="1">
        <v>0</v>
      </c>
      <c r="HN415" s="1">
        <v>592</v>
      </c>
      <c r="HO415" s="1">
        <v>125</v>
      </c>
      <c r="HP415" s="1">
        <v>21</v>
      </c>
      <c r="HQ415" s="1">
        <v>46</v>
      </c>
      <c r="HR415" s="1">
        <v>121</v>
      </c>
      <c r="HS415" s="1">
        <v>15</v>
      </c>
      <c r="HT415" s="1">
        <v>328</v>
      </c>
      <c r="HU415" s="1">
        <v>80</v>
      </c>
      <c r="HV415" s="1">
        <v>100</v>
      </c>
      <c r="HW415" s="1">
        <v>18</v>
      </c>
      <c r="HX415" s="1">
        <v>123</v>
      </c>
      <c r="HY415" s="1">
        <v>0</v>
      </c>
      <c r="HZ415" s="1">
        <v>321</v>
      </c>
      <c r="IA415" s="1">
        <v>85</v>
      </c>
      <c r="IB415" s="1">
        <v>25</v>
      </c>
      <c r="IC415" s="1">
        <v>82</v>
      </c>
      <c r="ID415" s="1">
        <v>145</v>
      </c>
      <c r="IE415" s="1">
        <v>6</v>
      </c>
      <c r="IF415" s="1">
        <v>343</v>
      </c>
      <c r="IG415" s="1">
        <v>107</v>
      </c>
      <c r="IH415" s="1">
        <v>0</v>
      </c>
      <c r="II415" s="1">
        <v>183</v>
      </c>
      <c r="IJ415" s="1">
        <v>0</v>
      </c>
      <c r="IK415" s="1">
        <v>0</v>
      </c>
      <c r="IL415" s="1">
        <v>290</v>
      </c>
      <c r="IM415" s="26">
        <f>IFERROR(Tableau17[[#This Row],[LDIV]]/Tableau17[[#This Row],[Total général]],"")</f>
        <v>1.5576323987538941E-2</v>
      </c>
      <c r="IN415" s="26">
        <f>IFERROR(Tableau17[[#This Row],[LDVC]]/Tableau17[[#This Row],[Total général]],"")</f>
        <v>0</v>
      </c>
      <c r="IO415" s="26">
        <f>IFERROR(Tableau17[[#This Row],[LDVD]]/Tableau17[[#This Row],[Total général]],"")</f>
        <v>0.15264797507788161</v>
      </c>
      <c r="IP415" s="26">
        <f>IFERROR(Tableau17[[#This Row],[LDVG]]/Tableau17[[#This Row],[Total général]],"")</f>
        <v>0.13395638629283488</v>
      </c>
      <c r="IQ415" s="26">
        <f>IFERROR(Tableau17[[#This Row],[LEXD]]/Tableau17[[#This Row],[Total général]],"")</f>
        <v>0</v>
      </c>
      <c r="IR415" s="26">
        <f>IFERROR(Tableau17[[#This Row],[LEXG]]/Tableau17[[#This Row],[Total général]],"")</f>
        <v>3.1152647975077881E-3</v>
      </c>
      <c r="IS415" s="26">
        <f>IFERROR(Tableau17[[#This Row],[LLR]]/Tableau17[[#This Row],[Total général]],"")</f>
        <v>0.15887850467289719</v>
      </c>
      <c r="IT415" s="26">
        <f>IFERROR(Tableau17[[#This Row],[LREM]]/Tableau17[[#This Row],[Total général]],"")</f>
        <v>4.0498442367601244E-2</v>
      </c>
      <c r="IU415" s="26">
        <f>IFERROR(Tableau17[[#This Row],[LRN]]/Tableau17[[#This Row],[Total général]],"")</f>
        <v>0.24922118380062305</v>
      </c>
      <c r="IV415" s="26">
        <f>IFERROR(Tableau17[[#This Row],[LUG]]/Tableau17[[#This Row],[Total général]],"")</f>
        <v>0.18068535825545171</v>
      </c>
      <c r="IW415" s="26">
        <f>IFERROR(Tableau17[[#This Row],[LVEC]]/Tableau17[[#This Row],[Total général]],"")</f>
        <v>6.5420560747663545E-2</v>
      </c>
      <c r="IX415" s="26">
        <f>IFERROR(Tableau17[[#This Row],[2008-T1-LCMD]]/Tableau17[[#This Row],[2008-T1-TOTAL]],"")</f>
        <v>3.1936127744510975E-2</v>
      </c>
      <c r="IY415" s="26">
        <f>IFERROR(Tableau17[[#This Row],[2008-T1-LDVD]]/Tableau17[[#This Row],[2008-T1-TOTAL]],"")</f>
        <v>1.1976047904191617E-2</v>
      </c>
      <c r="IZ415" s="26">
        <f>IFERROR(Tableau17[[#This Row],[2008-T1-LEXD]]/Tableau17[[#This Row],[2008-T1-TOTAL]],"")</f>
        <v>0</v>
      </c>
      <c r="JA415" s="26">
        <f>IFERROR(Tableau17[[#This Row],[2008-T1-LEXG]]/Tableau17[[#This Row],[2008-T1-TOTAL]],"")</f>
        <v>5.7884231536926151E-2</v>
      </c>
      <c r="JB415" s="26">
        <f>IFERROR(Tableau17[[#This Row],[2008-T1-LFN]]/Tableau17[[#This Row],[2008-T1-TOTAL]],"")</f>
        <v>0.12574850299401197</v>
      </c>
      <c r="JC415" s="26">
        <f>IFERROR(Tableau17[[#This Row],[2008-T1-LMAJ]]/Tableau17[[#This Row],[2008-T1-TOTAL]],"")</f>
        <v>0.34331337325349304</v>
      </c>
      <c r="JD415" s="26">
        <f>IFERROR(Tableau17[[#This Row],[2008-T1-LUG]]/Tableau17[[#This Row],[2008-T1-TOTAL]],"")</f>
        <v>0.42914171656686628</v>
      </c>
      <c r="JE415" s="26">
        <f>IFERROR(Tableau17[[#This Row],[2008-T2-LFN]]/Tableau17[[#This Row],[2008-T2-TOTAL]],"")</f>
        <v>8.7286527514231493E-2</v>
      </c>
      <c r="JF415" s="26">
        <f>IFERROR(Tableau17[[#This Row],[2008-T2-LGC]]/Tableau17[[#This Row],[2008-T2-TOTAL]],"")</f>
        <v>0</v>
      </c>
      <c r="JG415" s="26">
        <f>IFERROR(Tableau17[[#This Row],[2008-T2-LMAJ]]/Tableau17[[#This Row],[2008-T2-TOTAL]],"")</f>
        <v>0.41366223908918404</v>
      </c>
      <c r="JH415" s="26">
        <f>IFERROR(Tableau17[[#This Row],[2008-T2-LUG]]/Tableau17[[#This Row],[2008-T2-TOTAL]],"")</f>
        <v>0.49905123339658441</v>
      </c>
      <c r="JI415" s="26">
        <f>IFERROR(Tableau17[[#This Row],[2014-T1-LDIV]]/Tableau17[[#This Row],[2014-T1-TOTAL]],"")</f>
        <v>0</v>
      </c>
      <c r="JJ415" s="26">
        <f>IFERROR(Tableau17[[#This Row],[2014-T1-LDVD]]/Tableau17[[#This Row],[2014-T1-TOTAL]],"")</f>
        <v>0</v>
      </c>
      <c r="JK415" s="26">
        <f>IFERROR(Tableau17[[#This Row],[2014-T1-LDVG]]/Tableau17[[#This Row],[2014-T1-TOTAL]],"")</f>
        <v>0.12938596491228072</v>
      </c>
      <c r="JL415" s="26">
        <f>IFERROR(Tableau17[[#This Row],[2014-T1-LEXG]]/Tableau17[[#This Row],[2014-T1-TOTAL]],"")</f>
        <v>1.0964912280701754E-2</v>
      </c>
      <c r="JM415" s="26">
        <f>IFERROR(Tableau17[[#This Row],[2014-T1-LFG]]/Tableau17[[#This Row],[2014-T1-TOTAL]],"")</f>
        <v>4.1666666666666664E-2</v>
      </c>
      <c r="JN415" s="26">
        <f>IFERROR(Tableau17[[#This Row],[2014-T1-LFN]]/Tableau17[[#This Row],[2014-T1-TOTAL]],"")</f>
        <v>0.30263157894736842</v>
      </c>
      <c r="JO415" s="26">
        <f>IFERROR(Tableau17[[#This Row],[2014-T1-LUD]]/Tableau17[[#This Row],[2014-T1-TOTAL]],"")</f>
        <v>0.34210526315789475</v>
      </c>
      <c r="JP415" s="26">
        <f>IFERROR(Tableau17[[#This Row],[2014-T1-LUG]]/Tableau17[[#This Row],[2014-T1-TOTAL]],"")</f>
        <v>0.17324561403508773</v>
      </c>
      <c r="JQ415" s="26">
        <f>IFERROR(Tableau17[[#This Row],[2014-T2-LFN]]/Tableau17[[#This Row],[2014-T2-TOTAL]],"")</f>
        <v>0.32299270072992703</v>
      </c>
      <c r="JR415" s="26">
        <f>IFERROR(Tableau17[[#This Row],[2014-T2-LUD]]/Tableau17[[#This Row],[2014-T2-TOTAL]],"")</f>
        <v>0.38138686131386862</v>
      </c>
      <c r="JS415" s="26">
        <f>IFERROR(Tableau17[[#This Row],[2014-T2-LUG]]/Tableau17[[#This Row],[2014-T2-TOTAL]],"")</f>
        <v>0.29562043795620441</v>
      </c>
      <c r="JT415" s="26">
        <f>IFERROR(Tableau17[[#This Row],[2015-T1-BC-DIV]]/Tableau17[[#This Row],[2015-T1-TOTAL]],"")</f>
        <v>0</v>
      </c>
      <c r="JU415" s="26">
        <f>IFERROR(Tableau17[[#This Row],[2015-T1-BC-DLF]]/Tableau17[[#This Row],[2015-T1-TOTAL]],"")</f>
        <v>0</v>
      </c>
      <c r="JV415" s="26">
        <f>IFERROR(Tableau17[[#This Row],[2015-T1-BC-DVD]]/Tableau17[[#This Row],[2015-T1-TOTAL]],"")</f>
        <v>0</v>
      </c>
      <c r="JW415" s="26">
        <f>IFERROR(Tableau17[[#This Row],[2015-T1-BC-DVG]]/Tableau17[[#This Row],[2015-T1-TOTAL]],"")</f>
        <v>1.5151515151515152E-2</v>
      </c>
      <c r="JX415" s="26">
        <f>IFERROR(Tableau17[[#This Row],[2015-T1-BC-FG]]/Tableau17[[#This Row],[2015-T1-TOTAL]],"")</f>
        <v>9.0909090909090912E-2</v>
      </c>
      <c r="JY415" s="26">
        <f>IFERROR(Tableau17[[#This Row],[2015-T1-BC-FN]]/Tableau17[[#This Row],[2015-T1-TOTAL]],"")</f>
        <v>0.35858585858585856</v>
      </c>
      <c r="JZ415" s="26">
        <f>IFERROR(Tableau17[[#This Row],[2015-T1-BC-MDM]]/Tableau17[[#This Row],[2015-T1-TOTAL]],"")</f>
        <v>0</v>
      </c>
      <c r="KA415" s="26">
        <f>IFERROR(Tableau17[[#This Row],[2015-T1-BC-RDG]]/Tableau17[[#This Row],[2015-T1-TOTAL]],"")</f>
        <v>0</v>
      </c>
      <c r="KB415" s="26">
        <f>IFERROR(Tableau17[[#This Row],[2015-T1-BC-SOC]]/Tableau17[[#This Row],[2015-T1-TOTAL]],"")</f>
        <v>0</v>
      </c>
      <c r="KC415" s="26">
        <f>IFERROR(Tableau17[[#This Row],[2015-T1-BC-UD]]/Tableau17[[#This Row],[2015-T1-TOTAL]],"")</f>
        <v>0.20959595959595959</v>
      </c>
      <c r="KD415" s="26">
        <f>IFERROR(Tableau17[[#This Row],[2015-T1-BC-UG]]/Tableau17[[#This Row],[2015-T1-TOTAL]],"")</f>
        <v>0.32575757575757575</v>
      </c>
      <c r="KE415" s="26">
        <f>IFERROR(Tableau17[[#This Row],[2015-T1-BC-VEC]]/Tableau17[[#This Row],[2015-T1-TOTAL]],"")</f>
        <v>0</v>
      </c>
      <c r="KF415" s="26">
        <f>IFERROR(Tableau17[[#This Row],[2015-T2-BC-DVG]]/Tableau17[[#This Row],[2015-T2-TOTAL]],"")</f>
        <v>0</v>
      </c>
      <c r="KG415" s="26">
        <f>IFERROR(Tableau17[[#This Row],[2015-T2-BC-FN]]/Tableau17[[#This Row],[2015-T2-TOTAL]],"")</f>
        <v>0.41860465116279072</v>
      </c>
      <c r="KH415" s="26">
        <f>IFERROR(Tableau17[[#This Row],[2015-T2-BC-SOC]]/Tableau17[[#This Row],[2015-T2-TOTAL]],"")</f>
        <v>0</v>
      </c>
      <c r="KI415" s="26">
        <f>IFERROR(Tableau17[[#This Row],[2015-T2-BC-UD]]/Tableau17[[#This Row],[2015-T2-TOTAL]],"")</f>
        <v>0</v>
      </c>
      <c r="KJ415" s="26">
        <f>IFERROR(Tableau17[[#This Row],[2015-T2-BC-UG]]/Tableau17[[#This Row],[2015-T2-TOTAL]],"")</f>
        <v>0.58139534883720934</v>
      </c>
      <c r="KK415" s="26">
        <f>IFERROR(Tableau17[[#This Row],[2017 (L)-T1-COM]]/Tableau17[[#This Row],[2017 (L)-T1-TOTAL]],"")</f>
        <v>4.6647230320699708E-2</v>
      </c>
      <c r="KL415" s="26">
        <f>IFERROR(Tableau17[[#This Row],[2017 (L)-T1-DIV]]/Tableau17[[#This Row],[2017 (L)-T1-TOTAL]],"")</f>
        <v>1.7492711370262391E-2</v>
      </c>
      <c r="KM415" s="26">
        <f>IFERROR(Tableau17[[#This Row],[2017 (L)-T1-DLF]]/Tableau17[[#This Row],[2017 (L)-T1-TOTAL]],"")</f>
        <v>2.0408163265306121E-2</v>
      </c>
      <c r="KN415" s="26">
        <f>IFERROR(Tableau17[[#This Row],[2017 (L)-T1-DVD]]/Tableau17[[#This Row],[2017 (L)-T1-TOTAL]],"")</f>
        <v>0</v>
      </c>
      <c r="KO415" s="26">
        <f>IFERROR(Tableau17[[#This Row],[2017 (L)-T1-DVG]]/Tableau17[[#This Row],[2017 (L)-T1-TOTAL]],"")</f>
        <v>4.0816326530612242E-2</v>
      </c>
      <c r="KP415" s="26">
        <f>IFERROR(Tableau17[[#This Row],[2017 (L)-T1-ECO]]/Tableau17[[#This Row],[2017 (L)-T1-TOTAL]],"")</f>
        <v>5.5393586005830907E-2</v>
      </c>
      <c r="KQ415" s="26">
        <f>IFERROR(Tableau17[[#This Row],[2017 (L)-T1-EXD]]/Tableau17[[#This Row],[2017 (L)-T1-TOTAL]],"")</f>
        <v>0</v>
      </c>
      <c r="KR415" s="26">
        <f>IFERROR(Tableau17[[#This Row],[2017 (L)-T1-EXG]]/Tableau17[[#This Row],[2017 (L)-T1-TOTAL]],"")</f>
        <v>1.4577259475218658E-2</v>
      </c>
      <c r="KS415" s="26">
        <f>IFERROR(Tableau17[[#This Row],[2017 (L)-T1-FI]]/Tableau17[[#This Row],[2017 (L)-T1-TOTAL]],"")</f>
        <v>0.20116618075801748</v>
      </c>
      <c r="KT415" s="26">
        <f>IFERROR(Tableau17[[#This Row],[2017 (L)-T1-FN]]/Tableau17[[#This Row],[2017 (L)-T1-TOTAL]],"")</f>
        <v>0.22740524781341107</v>
      </c>
      <c r="KU415" s="26">
        <f>IFERROR(Tableau17[[#This Row],[2017 (L)-T1-LR]]/Tableau17[[#This Row],[2017 (L)-T1-TOTAL]],"")</f>
        <v>0</v>
      </c>
      <c r="KV415" s="26">
        <f>IFERROR(Tableau17[[#This Row],[2017 (L)-T1-MDM]]/Tableau17[[#This Row],[2017 (L)-T1-TOTAL]],"")</f>
        <v>0</v>
      </c>
      <c r="KW415" s="26">
        <f>IFERROR(Tableau17[[#This Row],[2017 (L)-T1-RDG]]/Tableau17[[#This Row],[2017 (L)-T1-TOTAL]],"")</f>
        <v>0</v>
      </c>
      <c r="KX415" s="26">
        <f>IFERROR(Tableau17[[#This Row],[2017 (L)-T1-REG]]/Tableau17[[#This Row],[2017 (L)-T1-TOTAL]],"")</f>
        <v>0</v>
      </c>
      <c r="KY415" s="26">
        <f>IFERROR(Tableau17[[#This Row],[2017 (L)-T1-REM]]/Tableau17[[#This Row],[2017 (L)-T1-TOTAL]],"")</f>
        <v>0.239067055393586</v>
      </c>
      <c r="KZ415" s="26">
        <f>IFERROR(Tableau17[[#This Row],[2017 (L)-T1-SOC]]/Tableau17[[#This Row],[2017 (L)-T1-TOTAL]],"")</f>
        <v>6.4139941690962099E-2</v>
      </c>
      <c r="LA415" s="26">
        <f>IFERROR(Tableau17[[#This Row],[2017 (L)-T1-UDI]]/Tableau17[[#This Row],[2017 (L)-T1-TOTAL]],"")</f>
        <v>7.2886297376093298E-2</v>
      </c>
      <c r="LB415" s="26">
        <f>IFERROR(Tableau17[[#This Row],[2017 (L)-T2-FI]]/Tableau17[[#This Row],[2017 (L)-T2-TOTAL]],"")</f>
        <v>0</v>
      </c>
      <c r="LC415" s="26">
        <f>IFERROR(Tableau17[[#This Row],[2017 (L)-T2-FN]]/Tableau17[[#This Row],[2017 (L)-T2-TOTAL]],"")</f>
        <v>0.36896551724137933</v>
      </c>
      <c r="LD415" s="26">
        <f>IFERROR(Tableau17[[#This Row],[2017 (L)-T2-LR]]/Tableau17[[#This Row],[2017 (L)-T2-TOTAL]],"")</f>
        <v>0</v>
      </c>
      <c r="LE415" s="26">
        <f>IFERROR(Tableau17[[#This Row],[2017 (L)-T2-MDM]]/Tableau17[[#This Row],[2017 (L)-T2-TOTAL]],"")</f>
        <v>0</v>
      </c>
      <c r="LF415" s="26">
        <f>IFERROR(Tableau17[[#This Row],[2017 (L)-T2-REM]]/Tableau17[[#This Row],[2017 (L)-T2-TOTAL]],"")</f>
        <v>0.63103448275862073</v>
      </c>
      <c r="LG415" s="26">
        <f>IFERROR(Tableau17[[#This Row],[2017-T1-ARTHAUD Nathalie]]/Tableau17[[#This Row],[2017-T1-TOTAL]],"")</f>
        <v>2.9895366218236174E-3</v>
      </c>
      <c r="LH415" s="26">
        <f>IFERROR(Tableau17[[#This Row],[2017-T1-ASSELINEAU Fran]]/Tableau17[[#This Row],[2017-T1-TOTAL]],"")</f>
        <v>1.6442451420029897E-2</v>
      </c>
      <c r="LI415" s="26">
        <f>IFERROR(Tableau17[[#This Row],[2017-T1-CHEMINADE Jacques]]/Tableau17[[#This Row],[2017-T1-TOTAL]],"")</f>
        <v>2.9895366218236174E-3</v>
      </c>
      <c r="LJ415" s="26">
        <f>IFERROR(Tableau17[[#This Row],[2017-T1-DUPONT-AIGNAN Nicolas]]/Tableau17[[#This Row],[2017-T1-TOTAL]],"")</f>
        <v>1.7937219730941704E-2</v>
      </c>
      <c r="LK415" s="26">
        <f>IFERROR(Tableau17[[#This Row],[2017-T1-FILLON Fran]]/Tableau17[[#This Row],[2017-T1-TOTAL]],"")</f>
        <v>8.3707025411061287E-2</v>
      </c>
      <c r="LL415" s="26">
        <f>IFERROR(Tableau17[[#This Row],[2017-T1-HAMON Beno]]/Tableau17[[#This Row],[2017-T1-TOTAL]],"")</f>
        <v>6.5769805680119586E-2</v>
      </c>
      <c r="LM415" s="26">
        <f>IFERROR(Tableau17[[#This Row],[2017-T1-LASSALLE Jean]]/Tableau17[[#This Row],[2017-T1-TOTAL]],"")</f>
        <v>1.4947683109118087E-3</v>
      </c>
      <c r="LN415" s="26">
        <f>IFERROR(Tableau17[[#This Row],[2017-T1-LE PEN Marine]]/Tableau17[[#This Row],[2017-T1-TOTAL]],"")</f>
        <v>0.24962630792227206</v>
      </c>
      <c r="LO415" s="26">
        <f>IFERROR(Tableau17[[#This Row],[2017-T1-M Jean-Luc]]/Tableau17[[#This Row],[2017-T1-TOTAL]],"")</f>
        <v>0.37817638266068759</v>
      </c>
      <c r="LP415" s="26">
        <f>IFERROR(Tableau17[[#This Row],[2017-T1-MACRON Emmanuel]]/Tableau17[[#This Row],[2017-T1-TOTAL]],"")</f>
        <v>0.17040358744394618</v>
      </c>
      <c r="LQ415" s="26">
        <f>IFERROR(Tableau17[[#This Row],[2017-T1-POUTOU Philippe]]/Tableau17[[#This Row],[2017-T1-TOTAL]],"")</f>
        <v>1.0463378176382661E-2</v>
      </c>
      <c r="LR415" s="26">
        <f>IFERROR(Tableau17[[#This Row],[2017-T2-LE PEN Marine]]/Tableau17[[#This Row],[2017-T2-TOTAL]],"")</f>
        <v>0.33783783783783783</v>
      </c>
      <c r="LS415" s="26">
        <f>IFERROR(Tableau17[[#This Row],[2017-T2-MACRON Emmanuel]]/Tableau17[[#This Row],[2017-T2-TOTAL]],"")</f>
        <v>0.66216216216216217</v>
      </c>
      <c r="LT415" s="26">
        <f>IFERROR(Tableau17[[#This Row],[2019-T1-ALEXANDRE Audric]]/Tableau17[[#This Row],[2019-T1-TOTAL]],"")</f>
        <v>0</v>
      </c>
      <c r="LU415" s="26">
        <f>IFERROR(Tableau17[[#This Row],[2019-T1-ARTHAUD Nathalie]]/Tableau17[[#This Row],[2019-T1-TOTAL]],"")</f>
        <v>3.105590062111801E-3</v>
      </c>
      <c r="LV415" s="26">
        <f>IFERROR(Tableau17[[#This Row],[2019-T1-ASSELINEAU François]]/Tableau17[[#This Row],[2019-T1-TOTAL]],"")</f>
        <v>2.1739130434782608E-2</v>
      </c>
      <c r="LW415" s="26">
        <f>IFERROR(Tableau17[[#This Row],[2019-T1-AUBRY Manon]]/Tableau17[[#This Row],[2019-T1-TOTAL]],"")</f>
        <v>0.15217391304347827</v>
      </c>
      <c r="LX415" s="26">
        <f>IFERROR(Tableau17[[#This Row],[2019-T1-AZERGUI Nagib]]/Tableau17[[#This Row],[2019-T1-TOTAL]],"")</f>
        <v>2.1739130434782608E-2</v>
      </c>
      <c r="LY415" s="26">
        <f>IFERROR(Tableau17[[#This Row],[2019-T1-BARDELLA Jordan]]/Tableau17[[#This Row],[2019-T1-TOTAL]],"")</f>
        <v>0.34472049689440992</v>
      </c>
      <c r="LZ415" s="26">
        <f>IFERROR(Tableau17[[#This Row],[2019-T1-BELLAMY François-Xavier]]/Tableau17[[#This Row],[2019-T1-TOTAL]],"")</f>
        <v>4.9689440993788817E-2</v>
      </c>
      <c r="MA415" s="26">
        <f>IFERROR(Tableau17[[#This Row],[2019-T1-BIDOU Olivier]]/Tableau17[[#This Row],[2019-T1-TOTAL]],"")</f>
        <v>0</v>
      </c>
      <c r="MB415" s="26">
        <f>IFERROR(Tableau17[[#This Row],[2019-T1-BOURG Dominique]]/Tableau17[[#This Row],[2019-T1-TOTAL]],"")</f>
        <v>1.2422360248447204E-2</v>
      </c>
      <c r="MC415" s="26">
        <f>IFERROR(Tableau17[[#This Row],[2019-T1-BROSSAT Ian]]/Tableau17[[#This Row],[2019-T1-TOTAL]],"")</f>
        <v>3.1055900621118012E-2</v>
      </c>
      <c r="MD415" s="26">
        <f>IFERROR(Tableau17[[#This Row],[2019-T1-CAILLAUD Sophie]]/Tableau17[[#This Row],[2019-T1-TOTAL]],"")</f>
        <v>0</v>
      </c>
      <c r="ME415" s="26">
        <f>IFERROR(Tableau17[[#This Row],[2019-T1-CAMUS Renaud]]/Tableau17[[#This Row],[2019-T1-TOTAL]],"")</f>
        <v>0</v>
      </c>
      <c r="MF415" s="26">
        <f>IFERROR(Tableau17[[#This Row],[2019-T1-CHALENÇON Christophe]]/Tableau17[[#This Row],[2019-T1-TOTAL]],"")</f>
        <v>0</v>
      </c>
      <c r="MG415" s="26">
        <f>IFERROR(Tableau17[[#This Row],[2019-T1-CORBET Cathy Denise Ginette]]/Tableau17[[#This Row],[2019-T1-TOTAL]],"")</f>
        <v>0</v>
      </c>
      <c r="MH415" s="26">
        <f>IFERROR(Tableau17[[#This Row],[2019-T1-DE PREVOISIN Robert]]/Tableau17[[#This Row],[2019-T1-TOTAL]],"")</f>
        <v>0</v>
      </c>
      <c r="MI415" s="26">
        <f>IFERROR(Tableau17[[#This Row],[2019-T1-DELFEL Thérèse]]/Tableau17[[#This Row],[2019-T1-TOTAL]],"")</f>
        <v>3.105590062111801E-3</v>
      </c>
      <c r="MJ415" s="26">
        <f>IFERROR(Tableau17[[#This Row],[2019-T1-DIEUMEGARD Pierre]]/Tableau17[[#This Row],[2019-T1-TOTAL]],"")</f>
        <v>0</v>
      </c>
      <c r="MK415" s="26">
        <f>IFERROR(Tableau17[[#This Row],[2019-T1-DUPONT-AIGNAN Nicolas]]/Tableau17[[#This Row],[2019-T1-TOTAL]],"")</f>
        <v>9.316770186335404E-3</v>
      </c>
      <c r="ML415" s="26">
        <f>IFERROR(Tableau17[[#This Row],[2019-T1-GERNIGON Yves]]/Tableau17[[#This Row],[2019-T1-TOTAL]],"")</f>
        <v>0</v>
      </c>
      <c r="MM415" s="26">
        <f>IFERROR(Tableau17[[#This Row],[2019-T1-GLUCKSMANN Raphaël]]/Tableau17[[#This Row],[2019-T1-TOTAL]],"")</f>
        <v>7.1428571428571425E-2</v>
      </c>
      <c r="MN415" s="26">
        <f>IFERROR(Tableau17[[#This Row],[2019-T1-HAMON Benoît]]/Tableau17[[#This Row],[2019-T1-TOTAL]],"")</f>
        <v>4.0372670807453416E-2</v>
      </c>
      <c r="MO415" s="26">
        <f>IFERROR(Tableau17[[#This Row],[2019-T1-HELGEN Gilles]]/Tableau17[[#This Row],[2019-T1-TOTAL]],"")</f>
        <v>0</v>
      </c>
      <c r="MP415" s="26">
        <f>IFERROR(Tableau17[[#This Row],[2019-T1-JADOT Yannick]]/Tableau17[[#This Row],[2019-T1-TOTAL]],"")</f>
        <v>7.7639751552795025E-2</v>
      </c>
      <c r="MQ415" s="26">
        <f>IFERROR(Tableau17[[#This Row],[2019-T1-LAGARDE Jean-Christophe]]/Tableau17[[#This Row],[2019-T1-TOTAL]],"")</f>
        <v>1.5527950310559006E-2</v>
      </c>
      <c r="MR415" s="26">
        <f>IFERROR(Tableau17[[#This Row],[2019-T1-LALANNE Francis]]/Tableau17[[#This Row],[2019-T1-TOTAL]],"")</f>
        <v>3.105590062111801E-3</v>
      </c>
      <c r="MS415" s="26">
        <f>IFERROR(Tableau17[[#This Row],[2019-T1-LOISEAU Nathalie]]/Tableau17[[#This Row],[2019-T1-TOTAL]],"")</f>
        <v>0.14285714285714285</v>
      </c>
      <c r="MT415" s="26">
        <f>IFERROR(Tableau17[[#This Row],[2019-T1-MARIE Florie]]/Tableau17[[#This Row],[2019-T1-TOTAL]],"")</f>
        <v>0</v>
      </c>
      <c r="MU415" s="26">
        <f>IFERROR(Tableau17[[#This Row],[2008-T1-MACROEXTRDROITE]]/Tableau17[[#This Row],[2008-T1-MACROTOTALE]],"")</f>
        <v>0.12574850299401197</v>
      </c>
      <c r="MV415" s="26">
        <f>IFERROR(Tableau17[[#This Row],[2008-T1-MACRODROITE]]/Tableau17[[#This Row],[2008-T1-MACROTOTALE]],"")</f>
        <v>0.38722554890219563</v>
      </c>
      <c r="MW415" s="26">
        <f>IFERROR(Tableau17[[#This Row],[2008-T1-MACROCENTRE]]/Tableau17[[#This Row],[2008-T1-MACROTOTALE]],"")</f>
        <v>0</v>
      </c>
      <c r="MX415" s="26">
        <f>IFERROR(Tableau17[[#This Row],[2008-T1-MACROGAUCHE]]/Tableau17[[#This Row],[2008-T1-MACROTOTALE]],"")</f>
        <v>0.48702594810379241</v>
      </c>
      <c r="MY415" s="26">
        <f>IFERROR(Tableau17[[#This Row],[2008-T1-MACROAUTRE]]/Tableau17[[#This Row],[2008-T1-MACROTOTALE]],"")</f>
        <v>0</v>
      </c>
      <c r="MZ415" s="26">
        <f>IFERROR(Tableau17[[#This Row],[2008-T2-MACROEXTRDROITE]]/Tableau17[[#This Row],[2008-T2-MACROTOTALE]],"")</f>
        <v>8.7286527514231493E-2</v>
      </c>
      <c r="NA415" s="26">
        <f>IFERROR(Tableau17[[#This Row],[2008-T2-MACRODROITE]]/Tableau17[[#This Row],[2008-T2-MACROTOTALE]],"")</f>
        <v>0.41366223908918404</v>
      </c>
      <c r="NB415" s="26">
        <f>IFERROR(Tableau17[[#This Row],[2008-T2-MACROCENTRE]]/Tableau17[[#This Row],[2008-T2-MACROTOTALE]],"")</f>
        <v>0</v>
      </c>
      <c r="NC415" s="26">
        <f>IFERROR(Tableau17[[#This Row],[2008-T2-MACROGAUCHE]]/Tableau17[[#This Row],[2008-T2-MACROTOTALE]],"")</f>
        <v>0.49905123339658441</v>
      </c>
      <c r="ND415" s="26">
        <f>IFERROR(Tableau17[[#This Row],[2008-T2-MACROAUTRE]]/Tableau17[[#This Row],[2008-T2-MACROTOTALE]],"")</f>
        <v>0</v>
      </c>
      <c r="NE415" s="26">
        <f>IFERROR(Tableau17[[#This Row],[2014-T1-MACROEXTRDROITE]]/Tableau17[[#This Row],[2014-T1-MACROTOTALE]],"")</f>
        <v>0.30263157894736842</v>
      </c>
      <c r="NF415" s="26">
        <f>IFERROR(Tableau17[[#This Row],[2014-T1-MACRODROITE]]/Tableau17[[#This Row],[2014-T1-MACROTOTALE]],"")</f>
        <v>0.34210526315789475</v>
      </c>
      <c r="NG415" s="26">
        <f>IFERROR(Tableau17[[#This Row],[2014-T1-MACROCENTRE]]/Tableau17[[#This Row],[2014-T1-MACROTOTALE]],"")</f>
        <v>0</v>
      </c>
      <c r="NH415" s="26">
        <f>IFERROR(Tableau17[[#This Row],[2014-T1-MACROGAUCHE]]/Tableau17[[#This Row],[2014-T1-MACROTOTALE]],"")</f>
        <v>0.35526315789473684</v>
      </c>
      <c r="NI415" s="26">
        <f>IFERROR(Tableau17[[#This Row],[2014-T1-MACROAUTRE]]/Tableau17[[#This Row],[2014-T1-MACROTOTALE]],"")</f>
        <v>0</v>
      </c>
      <c r="NJ415" s="26">
        <f>IFERROR(Tableau17[[#This Row],[2014-T2-MACROEXTRDROITE]]/Tableau17[[#This Row],[2014-T2-MACROTOTALE]],"")</f>
        <v>0.32299270072992703</v>
      </c>
      <c r="NK415" s="26">
        <f>IFERROR(Tableau17[[#This Row],[2014-T2-MACRODROITE]]/Tableau17[[#This Row],[2014-T2-MACROTOTALE]],"")</f>
        <v>0.38138686131386862</v>
      </c>
      <c r="NL415" s="26">
        <f>IFERROR(Tableau17[[#This Row],[2014-T2-MACROCENTRE]]/Tableau17[[#This Row],[2014-T2-MACROTOTALE]],"")</f>
        <v>0</v>
      </c>
      <c r="NM415" s="26">
        <f>IFERROR(Tableau17[[#This Row],[2014-T2-MACROGAUCHE]]/Tableau17[[#This Row],[2014-T2-MACROTOTALE]],"")</f>
        <v>0.29562043795620441</v>
      </c>
      <c r="NN415" s="26">
        <f>IFERROR(Tableau17[[#This Row],[2014-T2-MACROAUTRE]]/Tableau17[[#This Row],[2014-T2-MACROTOTALE]],"")</f>
        <v>0</v>
      </c>
      <c r="NO415" s="26">
        <f>IFERROR( Tableau17[[#This Row],[2015-T1-MACROEXTRDROITE]]/Tableau17[[#This Row],[2015-T1-MACROTOTALE]],"")</f>
        <v>0.35858585858585856</v>
      </c>
      <c r="NP415" s="26">
        <f>IFERROR(Tableau17[[#This Row],[2015-T1-MACRODROITE]]/Tableau17[[#This Row],[2015-T1-MACROTOTALE]],"")</f>
        <v>0.20959595959595959</v>
      </c>
      <c r="NQ415" s="26">
        <f>IFERROR(Tableau17[[#This Row],[2015-T1-MACROCENTRE]]/Tableau17[[#This Row],[2015-T1-MACROTOTALE]],"")</f>
        <v>0</v>
      </c>
      <c r="NR415" s="26">
        <f>IFERROR(Tableau17[[#This Row],[2015-T1-MACROGAUCHE]]/Tableau17[[#This Row],[2015-T1-MACROTOTALE]],"")</f>
        <v>0.43181818181818182</v>
      </c>
      <c r="NS415" s="26">
        <f>IFERROR(Tableau17[[#This Row],[2015-T1-MACROAUTRE]]/Tableau17[[#This Row],[2015-T1-MACROTOTALE]],"")</f>
        <v>0</v>
      </c>
      <c r="NT415" s="26">
        <f>IFERROR(Tableau17[[#This Row],[2015-T2-MACROEXTRDROITE]]/Tableau17[[#This Row],[2015-T2-MACROTOTALE]],"")</f>
        <v>0.41860465116279072</v>
      </c>
      <c r="NU415" s="26">
        <f>IFERROR(Tableau17[[#This Row],[2015-T2-MACRODROITE]]/Tableau17[[#This Row],[2015-T2-MACROTOTALE]],"")</f>
        <v>0</v>
      </c>
      <c r="NV415" s="26">
        <f>IFERROR(Tableau17[[#This Row],[2015-T2-MACROCENTRE]]/Tableau17[[#This Row],[2015-T2-MACROTOTALE]],"")</f>
        <v>0</v>
      </c>
      <c r="NW415" s="26">
        <f>IFERROR(Tableau17[[#This Row],[2015-T2-MACROGAUCHE]]/Tableau17[[#This Row],[2015-T2-MACROTOTALE]],"")</f>
        <v>0.58139534883720934</v>
      </c>
      <c r="NX415" s="26">
        <f>IFERROR(Tableau17[[#This Row],[2015-T2-MACROAUTRE]]/Tableau17[[#This Row],[2015-T2-MACROTOTALE]],"")</f>
        <v>0</v>
      </c>
      <c r="NY415" s="26">
        <f>IFERROR(Tableau17[[#This Row],[2017-T1-MACROEXTRDROITE]]/Tableau17[[#This Row],[2017-T1-MACROTOTALE]],"")</f>
        <v>0.28699551569506726</v>
      </c>
      <c r="NZ415" s="26">
        <f>IFERROR(Tableau17[[#This Row],[2017-T1-MACRODROITE]]/Tableau17[[#This Row],[2017-T1-MACROTOTALE]],"")</f>
        <v>8.3707025411061287E-2</v>
      </c>
      <c r="OA415" s="26">
        <f>IFERROR(Tableau17[[#This Row],[2017-T1-MACROCENTRE]]/Tableau17[[#This Row],[2017-T1-MACROTOTALE]],"")</f>
        <v>0.17040358744394618</v>
      </c>
      <c r="OB415" s="26">
        <f>IFERROR(Tableau17[[#This Row],[2017-T1-MACROGAUCHE]]/Tableau17[[#This Row],[2017-T1-MACROTOTALE]],"")</f>
        <v>0.45739910313901344</v>
      </c>
      <c r="OC415" s="26">
        <f>IFERROR(Tableau17[[#This Row],[2017-T1-MACROAUTRE]]/Tableau17[[#This Row],[2017-T1-MACROTOTALE]],"")</f>
        <v>1.4947683109118087E-3</v>
      </c>
      <c r="OD415" s="26">
        <f>IFERROR(Tableau17[[#This Row],[2017-T2-MACROEXTRDROITE]]/Tableau17[[#This Row],[2017-T2-MACROTOTALE]],"")</f>
        <v>0.33783783783783783</v>
      </c>
      <c r="OE415" s="26">
        <f>IFERROR(Tableau17[[#This Row],[2017-T2-MACRODROITE]]/Tableau17[[#This Row],[2017-T2-MACROTOTALE]],"")</f>
        <v>0</v>
      </c>
      <c r="OF415" s="26">
        <f>IFERROR(Tableau17[[#This Row],[2017-T2-MACROCENTRE]]/Tableau17[[#This Row],[2017-T2-MACROTOTALE]],"")</f>
        <v>0.66216216216216217</v>
      </c>
      <c r="OG415" s="26">
        <f>IFERROR(Tableau17[[#This Row],[2017-T2-MACROGAUCHE]]/Tableau17[[#This Row],[2017-T2-MACROTOTALE]],"")</f>
        <v>0</v>
      </c>
      <c r="OH415" s="26">
        <f>IFERROR(Tableau17[[#This Row],[2017-T2-MACROAUTRE]]/Tableau17[[#This Row],[2017-T2-MACROTOTALE]],"")</f>
        <v>0</v>
      </c>
      <c r="OI415" s="26">
        <f>IFERROR(Tableau17[[#This Row],[2019-T1-MACROEXTRDROITE]]/Tableau17[[#This Row],[2019-T1-MACROTOTALE]],"")</f>
        <v>0.38109756097560976</v>
      </c>
      <c r="OJ415" s="26">
        <f>IFERROR(Tableau17[[#This Row],[2019-T1-MACRODROITE]]/Tableau17[[#This Row],[2019-T1-MACROTOTALE]],"")</f>
        <v>6.402439024390244E-2</v>
      </c>
      <c r="OK415" s="26">
        <f>IFERROR(Tableau17[[#This Row],[2019-T1-MACROCENTRE]]/Tableau17[[#This Row],[2019-T1-MACROTOTALE]],"")</f>
        <v>0.1402439024390244</v>
      </c>
      <c r="OL415" s="26">
        <f>IFERROR(Tableau17[[#This Row],[2019-T1-MACROGAUCHE]]/Tableau17[[#This Row],[2019-T1-MACROTOTALE]],"")</f>
        <v>0.36890243902439024</v>
      </c>
      <c r="OM415" s="26">
        <f>IFERROR(Tableau17[[#This Row],[2019-T1-MACROAUTRE]]/Tableau17[[#This Row],[2019-T1-MACROTOTALE]],"")</f>
        <v>4.573170731707317E-2</v>
      </c>
      <c r="ON415" s="26">
        <f>IFERROR(Tableau17[[#This Row],[2020-T1-MACROEXTRDROITE]]/Tableau17[[#This Row],[2020-T1-MACROTOTALE]],"")</f>
        <v>0.24922118380062305</v>
      </c>
      <c r="OO415" s="26">
        <f>IFERROR(Tableau17[[#This Row],[2020-T1-MACRODROITE]]/Tableau17[[#This Row],[2020-T1-MACROTOTALE]],"")</f>
        <v>0.3115264797507788</v>
      </c>
      <c r="OP415" s="26">
        <f>IFERROR(Tableau17[[#This Row],[2020-T1-MACROCENTRE]]/Tableau17[[#This Row],[2020-T1-MACROTOTALE]],"")</f>
        <v>5.6074766355140186E-2</v>
      </c>
      <c r="OQ415" s="26">
        <f>IFERROR(Tableau17[[#This Row],[2020-T1-MACROGAUCHE]]/Tableau17[[#This Row],[2020-T1-MACROTOTALE]],"")</f>
        <v>0.38317757009345793</v>
      </c>
      <c r="OR415" s="26">
        <f>IFERROR(Tableau17[[#This Row],[2020-T1-MACROAUTRE]]/Tableau17[[#This Row],[2020-T1-MACROTOTALE]],"")</f>
        <v>0</v>
      </c>
      <c r="OS415" s="26">
        <f>IFERROR(Tableau17[[#This Row],[2017 (L)-T1-MACROEXTRDROITE]]/Tableau17[[#This Row],[2017 (L)-T1-MACROTOTALE]],"")</f>
        <v>0.24781341107871721</v>
      </c>
      <c r="OT415" s="26">
        <f>IFERROR(Tableau17[[#This Row],[2017 (L)-T1-MACRODROITE]]/Tableau17[[#This Row],[2017 (L)-T1-MACROTOTALE]],"")</f>
        <v>7.2886297376093298E-2</v>
      </c>
      <c r="OU415" s="26">
        <f>IFERROR(Tableau17[[#This Row],[2017 (L)-T1-MACROCENTRE]]/Tableau17[[#This Row],[2017 (L)-T1-MACROTOTALE]],"")</f>
        <v>0.239067055393586</v>
      </c>
      <c r="OV415" s="26">
        <f>IFERROR(Tableau17[[#This Row],[2017 (L)-T1-MACROGAUCHE]]/Tableau17[[#This Row],[2017 (L)-T1-MACROTOTALE]],"")</f>
        <v>0.42274052478134111</v>
      </c>
      <c r="OW415" s="26">
        <f>IFERROR(Tableau17[[#This Row],[2017 (L)-T1-MACROAUTRE]]/Tableau17[[#This Row],[2017 (L)-T1-MACROTOTALE]],"")</f>
        <v>1.7492711370262391E-2</v>
      </c>
      <c r="OX415" s="26">
        <f>IFERROR(Tableau17[[#This Row],[2017 (L)-T2-MACROEXTRDROITE]]/Tableau17[[#This Row],[2017 (L)-T2-MACROTOTALE]],"")</f>
        <v>0.36896551724137933</v>
      </c>
      <c r="OY415" s="26">
        <f>IFERROR(Tableau17[[#This Row],[2017 (L)-T2-MACRODROITE]]/Tableau17[[#This Row],[2017 (L)-T2-MACROTOTALE]],"")</f>
        <v>0</v>
      </c>
      <c r="OZ415" s="26">
        <f>IFERROR(Tableau17[[#This Row],[2017 (L)-T2-MACROCENTRE]]/Tableau17[[#This Row],[2017 (L)-T2-MACROTOTALE]],"")</f>
        <v>0.63103448275862073</v>
      </c>
      <c r="PA415" s="26">
        <f>IFERROR(Tableau17[[#This Row],[2017 (L)-T2-MACROGAUCHE]]/Tableau17[[#This Row],[2017 (L)-T2-MACROTOTALE]],"")</f>
        <v>0</v>
      </c>
      <c r="PB415" s="26">
        <f>IFERROR(Tableau17[[#This Row],[2017 (L)-T2-MACROAUTRE]]/Tableau17[[#This Row],[2017 (L)-T2-MACROTOTALE]],"")</f>
        <v>0</v>
      </c>
      <c r="PC415" s="26">
        <f>IFERROR(Tableau17[[#This Row],[2008_T1_PROCUS]]/Tableau17[[#This Row],[2008_T1_INSCRITS]],0)</f>
        <v>1.0368663594470046E-2</v>
      </c>
      <c r="PD415" s="26">
        <f>IFERROR(Tableau17[[#This Row],[2008_T2_PROCUS]]/Tableau17[[#This Row],[2008_T2_INSCRITS]],0)</f>
        <v>9.22722029988466E-3</v>
      </c>
      <c r="PE415" s="26">
        <f>Tableau17[[#This Row],[2014_T1_PROCUS]]/Tableau17[[#This Row],[2014_T1_INSCRITS]]</f>
        <v>3.188097768331562E-3</v>
      </c>
      <c r="PF415" s="26">
        <f>IFERROR(Tableau17[[#This Row],[2014_T2_PROCUS]]/Tableau17[[#This Row],[2014_T2_INSCRITS]],0)</f>
        <v>2.1253985122210413E-3</v>
      </c>
    </row>
    <row r="416" spans="1:422" hidden="1" x14ac:dyDescent="0.2">
      <c r="A416" s="1">
        <v>8</v>
      </c>
      <c r="B416" s="1" t="s">
        <v>276</v>
      </c>
      <c r="C416" s="1" t="s">
        <v>524</v>
      </c>
      <c r="D416" s="1" t="s">
        <v>524</v>
      </c>
      <c r="E416" s="1">
        <v>1505</v>
      </c>
      <c r="F416" s="1">
        <v>5.3604339999999997</v>
      </c>
      <c r="G416" s="1">
        <v>43.334983999999999</v>
      </c>
      <c r="H416" s="3">
        <v>1322</v>
      </c>
      <c r="I416" s="3">
        <v>254</v>
      </c>
      <c r="L416" s="1">
        <v>15</v>
      </c>
      <c r="M416" s="1">
        <v>80</v>
      </c>
      <c r="O416" s="1">
        <v>5</v>
      </c>
      <c r="P416" s="1">
        <v>54</v>
      </c>
      <c r="Q416" s="1">
        <v>35</v>
      </c>
      <c r="R416" s="1">
        <v>53</v>
      </c>
      <c r="S416" s="1">
        <v>59</v>
      </c>
      <c r="T416" s="1">
        <v>13</v>
      </c>
      <c r="U416" s="1">
        <v>314</v>
      </c>
      <c r="V416" s="1">
        <v>1275</v>
      </c>
      <c r="W416" s="1">
        <v>562</v>
      </c>
      <c r="X416" s="1">
        <v>4</v>
      </c>
      <c r="Y416" s="2">
        <v>0.44078431000000001</v>
      </c>
      <c r="Z416" s="1">
        <v>1274</v>
      </c>
      <c r="AA416" s="1">
        <v>641</v>
      </c>
      <c r="AB416" s="1">
        <v>19</v>
      </c>
      <c r="AC416" s="2">
        <v>0.50313971999999996</v>
      </c>
      <c r="AD416" s="1">
        <v>1322</v>
      </c>
      <c r="AE416" s="1">
        <v>328</v>
      </c>
      <c r="AF416" s="2">
        <v>0.24810893000000001</v>
      </c>
      <c r="AG416" s="1">
        <f t="shared" si="6"/>
        <v>254</v>
      </c>
      <c r="AH416" s="1">
        <v>1289</v>
      </c>
      <c r="AI416" s="1">
        <v>641</v>
      </c>
      <c r="AJ416" s="1">
        <v>5</v>
      </c>
      <c r="AK416" s="2">
        <v>0.49728472000000001</v>
      </c>
      <c r="AN416" s="1">
        <v>0</v>
      </c>
      <c r="AP416" s="1">
        <v>1293</v>
      </c>
      <c r="AQ416" s="1">
        <v>423</v>
      </c>
      <c r="AR416" s="2">
        <v>0.32714617000000001</v>
      </c>
      <c r="AS416" s="1">
        <v>1293</v>
      </c>
      <c r="AT416" s="1">
        <v>493</v>
      </c>
      <c r="AU416" s="2">
        <v>0.38128383999999998</v>
      </c>
      <c r="AV416" s="1">
        <v>1302</v>
      </c>
      <c r="AW416" s="1">
        <v>374</v>
      </c>
      <c r="AX416" s="2">
        <v>0.28725038000000003</v>
      </c>
      <c r="AY416" s="1">
        <v>1302</v>
      </c>
      <c r="AZ416" s="1">
        <v>338</v>
      </c>
      <c r="BA416" s="2">
        <v>0.25960061000000001</v>
      </c>
      <c r="BB416" s="1">
        <v>1294</v>
      </c>
      <c r="BC416" s="1">
        <v>803</v>
      </c>
      <c r="BD416" s="2">
        <v>0.62055640999999995</v>
      </c>
      <c r="BE416" s="1">
        <v>1294</v>
      </c>
      <c r="BF416" s="1">
        <v>773</v>
      </c>
      <c r="BG416" s="2">
        <v>0.59737249000000003</v>
      </c>
      <c r="BH416" s="1">
        <v>1309</v>
      </c>
      <c r="BI416" s="1">
        <v>352</v>
      </c>
      <c r="BJ416" s="2">
        <v>0.26890755999999999</v>
      </c>
      <c r="BK416" s="1">
        <v>27</v>
      </c>
      <c r="BN416" s="1">
        <v>31</v>
      </c>
      <c r="BO416" s="1">
        <v>64</v>
      </c>
      <c r="BP416" s="1">
        <v>126</v>
      </c>
      <c r="BQ416" s="1">
        <v>378</v>
      </c>
      <c r="BR416" s="1">
        <v>626</v>
      </c>
      <c r="BZ416" s="1">
        <v>50</v>
      </c>
      <c r="CA416" s="1">
        <v>5</v>
      </c>
      <c r="CB416" s="1">
        <v>53</v>
      </c>
      <c r="CC416" s="1">
        <v>120</v>
      </c>
      <c r="CD416" s="1">
        <v>106</v>
      </c>
      <c r="CE416" s="1">
        <v>205</v>
      </c>
      <c r="CF416" s="1">
        <v>539</v>
      </c>
      <c r="CG416" s="1">
        <v>169</v>
      </c>
      <c r="CH416" s="1">
        <v>152</v>
      </c>
      <c r="CI416" s="1">
        <v>289</v>
      </c>
      <c r="CJ416" s="1">
        <v>610</v>
      </c>
      <c r="CL416" s="1">
        <v>15</v>
      </c>
      <c r="CN416" s="1">
        <v>108</v>
      </c>
      <c r="CP416" s="1">
        <v>120</v>
      </c>
      <c r="CS416" s="1">
        <v>107</v>
      </c>
      <c r="CT416" s="1">
        <v>45</v>
      </c>
      <c r="CW416" s="1">
        <v>395</v>
      </c>
      <c r="CY416" s="1">
        <v>172</v>
      </c>
      <c r="CZ416" s="1">
        <v>297</v>
      </c>
      <c r="DC416" s="1">
        <v>469</v>
      </c>
      <c r="DD416" s="1">
        <v>35</v>
      </c>
      <c r="DE416" s="1">
        <v>9</v>
      </c>
      <c r="DF416" s="1">
        <v>5</v>
      </c>
      <c r="DH416" s="1">
        <v>14</v>
      </c>
      <c r="DI416" s="1">
        <v>24</v>
      </c>
      <c r="DK416" s="1">
        <v>0</v>
      </c>
      <c r="DL416" s="1">
        <v>48</v>
      </c>
      <c r="DM416" s="1">
        <v>70</v>
      </c>
      <c r="DR416" s="1">
        <v>84</v>
      </c>
      <c r="DS416" s="1">
        <v>44</v>
      </c>
      <c r="DT416" s="1">
        <v>17</v>
      </c>
      <c r="DU416" s="1">
        <v>350</v>
      </c>
      <c r="DW416" s="1">
        <v>106</v>
      </c>
      <c r="DZ416" s="1">
        <v>212</v>
      </c>
      <c r="EA416" s="1">
        <v>318</v>
      </c>
      <c r="EB416" s="1">
        <v>43</v>
      </c>
      <c r="EC416" s="1">
        <v>43</v>
      </c>
      <c r="ED416" s="1">
        <v>26</v>
      </c>
      <c r="EE416" s="1">
        <v>20</v>
      </c>
      <c r="EF416" s="1">
        <v>45</v>
      </c>
      <c r="EG416" s="1">
        <v>120</v>
      </c>
      <c r="EH416" s="1">
        <v>23</v>
      </c>
      <c r="EI416" s="1">
        <v>105</v>
      </c>
      <c r="EJ416" s="1">
        <v>92</v>
      </c>
      <c r="EK416" s="1">
        <v>263</v>
      </c>
      <c r="EL416" s="1">
        <v>13</v>
      </c>
      <c r="EM416" s="1">
        <v>793</v>
      </c>
      <c r="EN416" s="1">
        <v>295</v>
      </c>
      <c r="EO416" s="1">
        <v>457</v>
      </c>
      <c r="EP416" s="1">
        <v>752</v>
      </c>
      <c r="EQ416" s="1">
        <v>0</v>
      </c>
      <c r="ER416" s="1">
        <v>4</v>
      </c>
      <c r="ES416" s="1">
        <v>7</v>
      </c>
      <c r="ET416" s="1">
        <v>111</v>
      </c>
      <c r="EU416" s="1">
        <v>8</v>
      </c>
      <c r="EV416" s="1">
        <v>54</v>
      </c>
      <c r="EW416" s="1">
        <v>7</v>
      </c>
      <c r="EX416" s="1">
        <v>0</v>
      </c>
      <c r="EY416" s="1">
        <v>3</v>
      </c>
      <c r="EZ416" s="1">
        <v>27</v>
      </c>
      <c r="FA416" s="1">
        <v>0</v>
      </c>
      <c r="FB416" s="1">
        <v>0</v>
      </c>
      <c r="FC416" s="1">
        <v>0</v>
      </c>
      <c r="FD416" s="1">
        <v>0</v>
      </c>
      <c r="FE416" s="1">
        <v>0</v>
      </c>
      <c r="FF416" s="1">
        <v>0</v>
      </c>
      <c r="FG416" s="1">
        <v>0</v>
      </c>
      <c r="FH416" s="1">
        <v>9</v>
      </c>
      <c r="FI416" s="1">
        <v>0</v>
      </c>
      <c r="FJ416" s="1">
        <v>13</v>
      </c>
      <c r="FK416" s="1">
        <v>12</v>
      </c>
      <c r="FL416" s="1">
        <v>0</v>
      </c>
      <c r="FM416" s="1">
        <v>30</v>
      </c>
      <c r="FN416" s="1">
        <v>1</v>
      </c>
      <c r="FO416" s="1">
        <v>3</v>
      </c>
      <c r="FP416" s="1">
        <v>50</v>
      </c>
      <c r="FQ416" s="1">
        <v>1</v>
      </c>
      <c r="FR416" s="1">
        <f>SUM(Tableau17[[#This Row],[2019-T1-ALEXANDRE Audric]:[2019-T1-MARIE Florie]])</f>
        <v>340</v>
      </c>
      <c r="FS416" s="1">
        <v>64</v>
      </c>
      <c r="FT416" s="1">
        <v>153</v>
      </c>
      <c r="FU416" s="1">
        <v>0</v>
      </c>
      <c r="FV416" s="1">
        <v>409</v>
      </c>
      <c r="FW416" s="1">
        <v>0</v>
      </c>
      <c r="FX416" s="1">
        <v>626</v>
      </c>
      <c r="GD416" s="1">
        <v>0</v>
      </c>
      <c r="GE416" s="1">
        <v>120</v>
      </c>
      <c r="GF416" s="1">
        <v>106</v>
      </c>
      <c r="GG416" s="1">
        <v>0</v>
      </c>
      <c r="GH416" s="1">
        <v>313</v>
      </c>
      <c r="GI416" s="1">
        <v>0</v>
      </c>
      <c r="GJ416" s="1">
        <v>539</v>
      </c>
      <c r="GK416" s="1">
        <v>169</v>
      </c>
      <c r="GL416" s="1">
        <v>152</v>
      </c>
      <c r="GM416" s="1">
        <v>0</v>
      </c>
      <c r="GN416" s="1">
        <v>289</v>
      </c>
      <c r="GO416" s="1">
        <v>0</v>
      </c>
      <c r="GP416" s="1">
        <v>610</v>
      </c>
      <c r="GQ416" s="1">
        <v>135</v>
      </c>
      <c r="GR416" s="1">
        <v>45</v>
      </c>
      <c r="GS416" s="1">
        <v>0</v>
      </c>
      <c r="GT416" s="1">
        <v>215</v>
      </c>
      <c r="GU416" s="1">
        <v>0</v>
      </c>
      <c r="GV416" s="1">
        <v>395</v>
      </c>
      <c r="GW416" s="1">
        <v>172</v>
      </c>
      <c r="GX416" s="1">
        <v>0</v>
      </c>
      <c r="GY416" s="1">
        <v>0</v>
      </c>
      <c r="GZ416" s="1">
        <v>297</v>
      </c>
      <c r="HA416" s="1">
        <v>0</v>
      </c>
      <c r="HB416" s="1">
        <v>469</v>
      </c>
      <c r="HC416" s="1">
        <v>194</v>
      </c>
      <c r="HD416" s="1">
        <v>45</v>
      </c>
      <c r="HE416" s="1">
        <v>263</v>
      </c>
      <c r="HF416" s="1">
        <v>268</v>
      </c>
      <c r="HG416" s="1">
        <v>23</v>
      </c>
      <c r="HH416" s="1">
        <v>793</v>
      </c>
      <c r="HI416" s="1">
        <v>295</v>
      </c>
      <c r="HJ416" s="1">
        <v>0</v>
      </c>
      <c r="HK416" s="1">
        <v>457</v>
      </c>
      <c r="HL416" s="1">
        <v>0</v>
      </c>
      <c r="HM416" s="1">
        <v>0</v>
      </c>
      <c r="HN416" s="1">
        <v>752</v>
      </c>
      <c r="HO416" s="1">
        <v>74</v>
      </c>
      <c r="HP416" s="1">
        <v>8</v>
      </c>
      <c r="HQ416" s="1">
        <v>50</v>
      </c>
      <c r="HR416" s="1">
        <v>197</v>
      </c>
      <c r="HS416" s="1">
        <v>19</v>
      </c>
      <c r="HT416" s="1">
        <v>348</v>
      </c>
      <c r="HU416" s="1">
        <v>53</v>
      </c>
      <c r="HV416" s="1">
        <v>69</v>
      </c>
      <c r="HW416" s="1">
        <v>35</v>
      </c>
      <c r="HX416" s="1">
        <v>157</v>
      </c>
      <c r="HY416" s="1">
        <v>0</v>
      </c>
      <c r="HZ416" s="1">
        <v>314</v>
      </c>
      <c r="IA416" s="1">
        <v>75</v>
      </c>
      <c r="IB416" s="1">
        <v>17</v>
      </c>
      <c r="IC416" s="1">
        <v>84</v>
      </c>
      <c r="ID416" s="1">
        <v>165</v>
      </c>
      <c r="IE416" s="1">
        <v>9</v>
      </c>
      <c r="IF416" s="1">
        <v>350</v>
      </c>
      <c r="IG416" s="1">
        <v>106</v>
      </c>
      <c r="IH416" s="1">
        <v>0</v>
      </c>
      <c r="II416" s="1">
        <v>212</v>
      </c>
      <c r="IJ416" s="1">
        <v>0</v>
      </c>
      <c r="IK416" s="1">
        <v>0</v>
      </c>
      <c r="IL416" s="1">
        <v>318</v>
      </c>
      <c r="IM416" s="26">
        <f>IFERROR(Tableau17[[#This Row],[LDIV]]/Tableau17[[#This Row],[Total général]],"")</f>
        <v>0</v>
      </c>
      <c r="IN416" s="26">
        <f>IFERROR(Tableau17[[#This Row],[LDVC]]/Tableau17[[#This Row],[Total général]],"")</f>
        <v>0</v>
      </c>
      <c r="IO416" s="26">
        <f>IFERROR(Tableau17[[#This Row],[LDVD]]/Tableau17[[#This Row],[Total général]],"")</f>
        <v>4.7770700636942678E-2</v>
      </c>
      <c r="IP416" s="26">
        <f>IFERROR(Tableau17[[#This Row],[LDVG]]/Tableau17[[#This Row],[Total général]],"")</f>
        <v>0.25477707006369427</v>
      </c>
      <c r="IQ416" s="26">
        <f>IFERROR(Tableau17[[#This Row],[LEXD]]/Tableau17[[#This Row],[Total général]],"")</f>
        <v>0</v>
      </c>
      <c r="IR416" s="26">
        <f>IFERROR(Tableau17[[#This Row],[LEXG]]/Tableau17[[#This Row],[Total général]],"")</f>
        <v>1.5923566878980892E-2</v>
      </c>
      <c r="IS416" s="26">
        <f>IFERROR(Tableau17[[#This Row],[LLR]]/Tableau17[[#This Row],[Total général]],"")</f>
        <v>0.17197452229299362</v>
      </c>
      <c r="IT416" s="26">
        <f>IFERROR(Tableau17[[#This Row],[LREM]]/Tableau17[[#This Row],[Total général]],"")</f>
        <v>0.11146496815286625</v>
      </c>
      <c r="IU416" s="26">
        <f>IFERROR(Tableau17[[#This Row],[LRN]]/Tableau17[[#This Row],[Total général]],"")</f>
        <v>0.16878980891719744</v>
      </c>
      <c r="IV416" s="26">
        <f>IFERROR(Tableau17[[#This Row],[LUG]]/Tableau17[[#This Row],[Total général]],"")</f>
        <v>0.18789808917197454</v>
      </c>
      <c r="IW416" s="26">
        <f>IFERROR(Tableau17[[#This Row],[LVEC]]/Tableau17[[#This Row],[Total général]],"")</f>
        <v>4.1401273885350316E-2</v>
      </c>
      <c r="IX416" s="26">
        <f>IFERROR(Tableau17[[#This Row],[2008-T1-LCMD]]/Tableau17[[#This Row],[2008-T1-TOTAL]],"")</f>
        <v>4.3130990415335461E-2</v>
      </c>
      <c r="IY416" s="26">
        <f>IFERROR(Tableau17[[#This Row],[2008-T1-LDVD]]/Tableau17[[#This Row],[2008-T1-TOTAL]],"")</f>
        <v>0</v>
      </c>
      <c r="IZ416" s="26">
        <f>IFERROR(Tableau17[[#This Row],[2008-T1-LEXD]]/Tableau17[[#This Row],[2008-T1-TOTAL]],"")</f>
        <v>0</v>
      </c>
      <c r="JA416" s="26">
        <f>IFERROR(Tableau17[[#This Row],[2008-T1-LEXG]]/Tableau17[[#This Row],[2008-T1-TOTAL]],"")</f>
        <v>4.9520766773162937E-2</v>
      </c>
      <c r="JB416" s="26">
        <f>IFERROR(Tableau17[[#This Row],[2008-T1-LFN]]/Tableau17[[#This Row],[2008-T1-TOTAL]],"")</f>
        <v>0.10223642172523961</v>
      </c>
      <c r="JC416" s="26">
        <f>IFERROR(Tableau17[[#This Row],[2008-T1-LMAJ]]/Tableau17[[#This Row],[2008-T1-TOTAL]],"")</f>
        <v>0.2012779552715655</v>
      </c>
      <c r="JD416" s="26">
        <f>IFERROR(Tableau17[[#This Row],[2008-T1-LUG]]/Tableau17[[#This Row],[2008-T1-TOTAL]],"")</f>
        <v>0.60383386581469645</v>
      </c>
      <c r="JE416" s="26" t="str">
        <f>IFERROR(Tableau17[[#This Row],[2008-T2-LFN]]/Tableau17[[#This Row],[2008-T2-TOTAL]],"")</f>
        <v/>
      </c>
      <c r="JF416" s="26" t="str">
        <f>IFERROR(Tableau17[[#This Row],[2008-T2-LGC]]/Tableau17[[#This Row],[2008-T2-TOTAL]],"")</f>
        <v/>
      </c>
      <c r="JG416" s="26" t="str">
        <f>IFERROR(Tableau17[[#This Row],[2008-T2-LMAJ]]/Tableau17[[#This Row],[2008-T2-TOTAL]],"")</f>
        <v/>
      </c>
      <c r="JH416" s="26" t="str">
        <f>IFERROR(Tableau17[[#This Row],[2008-T2-LUG]]/Tableau17[[#This Row],[2008-T2-TOTAL]],"")</f>
        <v/>
      </c>
      <c r="JI416" s="26">
        <f>IFERROR(Tableau17[[#This Row],[2014-T1-LDIV]]/Tableau17[[#This Row],[2014-T1-TOTAL]],"")</f>
        <v>0</v>
      </c>
      <c r="JJ416" s="26">
        <f>IFERROR(Tableau17[[#This Row],[2014-T1-LDVD]]/Tableau17[[#This Row],[2014-T1-TOTAL]],"")</f>
        <v>0</v>
      </c>
      <c r="JK416" s="26">
        <f>IFERROR(Tableau17[[#This Row],[2014-T1-LDVG]]/Tableau17[[#This Row],[2014-T1-TOTAL]],"")</f>
        <v>9.2764378478664186E-2</v>
      </c>
      <c r="JL416" s="26">
        <f>IFERROR(Tableau17[[#This Row],[2014-T1-LEXG]]/Tableau17[[#This Row],[2014-T1-TOTAL]],"")</f>
        <v>9.2764378478664197E-3</v>
      </c>
      <c r="JM416" s="26">
        <f>IFERROR(Tableau17[[#This Row],[2014-T1-LFG]]/Tableau17[[#This Row],[2014-T1-TOTAL]],"")</f>
        <v>9.8330241187384038E-2</v>
      </c>
      <c r="JN416" s="26">
        <f>IFERROR(Tableau17[[#This Row],[2014-T1-LFN]]/Tableau17[[#This Row],[2014-T1-TOTAL]],"")</f>
        <v>0.22263450834879406</v>
      </c>
      <c r="JO416" s="26">
        <f>IFERROR(Tableau17[[#This Row],[2014-T1-LUD]]/Tableau17[[#This Row],[2014-T1-TOTAL]],"")</f>
        <v>0.19666048237476808</v>
      </c>
      <c r="JP416" s="26">
        <f>IFERROR(Tableau17[[#This Row],[2014-T1-LUG]]/Tableau17[[#This Row],[2014-T1-TOTAL]],"")</f>
        <v>0.38033395176252321</v>
      </c>
      <c r="JQ416" s="26">
        <f>IFERROR(Tableau17[[#This Row],[2014-T2-LFN]]/Tableau17[[#This Row],[2014-T2-TOTAL]],"")</f>
        <v>0.27704918032786885</v>
      </c>
      <c r="JR416" s="26">
        <f>IFERROR(Tableau17[[#This Row],[2014-T2-LUD]]/Tableau17[[#This Row],[2014-T2-TOTAL]],"")</f>
        <v>0.24918032786885247</v>
      </c>
      <c r="JS416" s="26">
        <f>IFERROR(Tableau17[[#This Row],[2014-T2-LUG]]/Tableau17[[#This Row],[2014-T2-TOTAL]],"")</f>
        <v>0.47377049180327868</v>
      </c>
      <c r="JT416" s="26">
        <f>IFERROR(Tableau17[[#This Row],[2015-T1-BC-DIV]]/Tableau17[[#This Row],[2015-T1-TOTAL]],"")</f>
        <v>0</v>
      </c>
      <c r="JU416" s="26">
        <f>IFERROR(Tableau17[[#This Row],[2015-T1-BC-DLF]]/Tableau17[[#This Row],[2015-T1-TOTAL]],"")</f>
        <v>3.7974683544303799E-2</v>
      </c>
      <c r="JV416" s="26">
        <f>IFERROR(Tableau17[[#This Row],[2015-T1-BC-DVD]]/Tableau17[[#This Row],[2015-T1-TOTAL]],"")</f>
        <v>0</v>
      </c>
      <c r="JW416" s="26">
        <f>IFERROR(Tableau17[[#This Row],[2015-T1-BC-DVG]]/Tableau17[[#This Row],[2015-T1-TOTAL]],"")</f>
        <v>0.27341772151898736</v>
      </c>
      <c r="JX416" s="26">
        <f>IFERROR(Tableau17[[#This Row],[2015-T1-BC-FG]]/Tableau17[[#This Row],[2015-T1-TOTAL]],"")</f>
        <v>0</v>
      </c>
      <c r="JY416" s="26">
        <f>IFERROR(Tableau17[[#This Row],[2015-T1-BC-FN]]/Tableau17[[#This Row],[2015-T1-TOTAL]],"")</f>
        <v>0.30379746835443039</v>
      </c>
      <c r="JZ416" s="26">
        <f>IFERROR(Tableau17[[#This Row],[2015-T1-BC-MDM]]/Tableau17[[#This Row],[2015-T1-TOTAL]],"")</f>
        <v>0</v>
      </c>
      <c r="KA416" s="26">
        <f>IFERROR(Tableau17[[#This Row],[2015-T1-BC-RDG]]/Tableau17[[#This Row],[2015-T1-TOTAL]],"")</f>
        <v>0</v>
      </c>
      <c r="KB416" s="26">
        <f>IFERROR(Tableau17[[#This Row],[2015-T1-BC-SOC]]/Tableau17[[#This Row],[2015-T1-TOTAL]],"")</f>
        <v>0.27088607594936709</v>
      </c>
      <c r="KC416" s="26">
        <f>IFERROR(Tableau17[[#This Row],[2015-T1-BC-UD]]/Tableau17[[#This Row],[2015-T1-TOTAL]],"")</f>
        <v>0.11392405063291139</v>
      </c>
      <c r="KD416" s="26">
        <f>IFERROR(Tableau17[[#This Row],[2015-T1-BC-UG]]/Tableau17[[#This Row],[2015-T1-TOTAL]],"")</f>
        <v>0</v>
      </c>
      <c r="KE416" s="26">
        <f>IFERROR(Tableau17[[#This Row],[2015-T1-BC-VEC]]/Tableau17[[#This Row],[2015-T1-TOTAL]],"")</f>
        <v>0</v>
      </c>
      <c r="KF416" s="26">
        <f>IFERROR(Tableau17[[#This Row],[2015-T2-BC-DVG]]/Tableau17[[#This Row],[2015-T2-TOTAL]],"")</f>
        <v>0</v>
      </c>
      <c r="KG416" s="26">
        <f>IFERROR(Tableau17[[#This Row],[2015-T2-BC-FN]]/Tableau17[[#This Row],[2015-T2-TOTAL]],"")</f>
        <v>0.36673773987206826</v>
      </c>
      <c r="KH416" s="26">
        <f>IFERROR(Tableau17[[#This Row],[2015-T2-BC-SOC]]/Tableau17[[#This Row],[2015-T2-TOTAL]],"")</f>
        <v>0.63326226012793174</v>
      </c>
      <c r="KI416" s="26">
        <f>IFERROR(Tableau17[[#This Row],[2015-T2-BC-UD]]/Tableau17[[#This Row],[2015-T2-TOTAL]],"")</f>
        <v>0</v>
      </c>
      <c r="KJ416" s="26">
        <f>IFERROR(Tableau17[[#This Row],[2015-T2-BC-UG]]/Tableau17[[#This Row],[2015-T2-TOTAL]],"")</f>
        <v>0</v>
      </c>
      <c r="KK416" s="26">
        <f>IFERROR(Tableau17[[#This Row],[2017 (L)-T1-COM]]/Tableau17[[#This Row],[2017 (L)-T1-TOTAL]],"")</f>
        <v>0.1</v>
      </c>
      <c r="KL416" s="26">
        <f>IFERROR(Tableau17[[#This Row],[2017 (L)-T1-DIV]]/Tableau17[[#This Row],[2017 (L)-T1-TOTAL]],"")</f>
        <v>2.5714285714285714E-2</v>
      </c>
      <c r="KM416" s="26">
        <f>IFERROR(Tableau17[[#This Row],[2017 (L)-T1-DLF]]/Tableau17[[#This Row],[2017 (L)-T1-TOTAL]],"")</f>
        <v>1.4285714285714285E-2</v>
      </c>
      <c r="KN416" s="26">
        <f>IFERROR(Tableau17[[#This Row],[2017 (L)-T1-DVD]]/Tableau17[[#This Row],[2017 (L)-T1-TOTAL]],"")</f>
        <v>0</v>
      </c>
      <c r="KO416" s="26">
        <f>IFERROR(Tableau17[[#This Row],[2017 (L)-T1-DVG]]/Tableau17[[#This Row],[2017 (L)-T1-TOTAL]],"")</f>
        <v>0.04</v>
      </c>
      <c r="KP416" s="26">
        <f>IFERROR(Tableau17[[#This Row],[2017 (L)-T1-ECO]]/Tableau17[[#This Row],[2017 (L)-T1-TOTAL]],"")</f>
        <v>6.8571428571428575E-2</v>
      </c>
      <c r="KQ416" s="26">
        <f>IFERROR(Tableau17[[#This Row],[2017 (L)-T1-EXD]]/Tableau17[[#This Row],[2017 (L)-T1-TOTAL]],"")</f>
        <v>0</v>
      </c>
      <c r="KR416" s="26">
        <f>IFERROR(Tableau17[[#This Row],[2017 (L)-T1-EXG]]/Tableau17[[#This Row],[2017 (L)-T1-TOTAL]],"")</f>
        <v>0</v>
      </c>
      <c r="KS416" s="26">
        <f>IFERROR(Tableau17[[#This Row],[2017 (L)-T1-FI]]/Tableau17[[#This Row],[2017 (L)-T1-TOTAL]],"")</f>
        <v>0.13714285714285715</v>
      </c>
      <c r="KT416" s="26">
        <f>IFERROR(Tableau17[[#This Row],[2017 (L)-T1-FN]]/Tableau17[[#This Row],[2017 (L)-T1-TOTAL]],"")</f>
        <v>0.2</v>
      </c>
      <c r="KU416" s="26">
        <f>IFERROR(Tableau17[[#This Row],[2017 (L)-T1-LR]]/Tableau17[[#This Row],[2017 (L)-T1-TOTAL]],"")</f>
        <v>0</v>
      </c>
      <c r="KV416" s="26">
        <f>IFERROR(Tableau17[[#This Row],[2017 (L)-T1-MDM]]/Tableau17[[#This Row],[2017 (L)-T1-TOTAL]],"")</f>
        <v>0</v>
      </c>
      <c r="KW416" s="26">
        <f>IFERROR(Tableau17[[#This Row],[2017 (L)-T1-RDG]]/Tableau17[[#This Row],[2017 (L)-T1-TOTAL]],"")</f>
        <v>0</v>
      </c>
      <c r="KX416" s="26">
        <f>IFERROR(Tableau17[[#This Row],[2017 (L)-T1-REG]]/Tableau17[[#This Row],[2017 (L)-T1-TOTAL]],"")</f>
        <v>0</v>
      </c>
      <c r="KY416" s="26">
        <f>IFERROR(Tableau17[[#This Row],[2017 (L)-T1-REM]]/Tableau17[[#This Row],[2017 (L)-T1-TOTAL]],"")</f>
        <v>0.24</v>
      </c>
      <c r="KZ416" s="26">
        <f>IFERROR(Tableau17[[#This Row],[2017 (L)-T1-SOC]]/Tableau17[[#This Row],[2017 (L)-T1-TOTAL]],"")</f>
        <v>0.12571428571428572</v>
      </c>
      <c r="LA416" s="26">
        <f>IFERROR(Tableau17[[#This Row],[2017 (L)-T1-UDI]]/Tableau17[[#This Row],[2017 (L)-T1-TOTAL]],"")</f>
        <v>4.8571428571428571E-2</v>
      </c>
      <c r="LB416" s="26">
        <f>IFERROR(Tableau17[[#This Row],[2017 (L)-T2-FI]]/Tableau17[[#This Row],[2017 (L)-T2-TOTAL]],"")</f>
        <v>0</v>
      </c>
      <c r="LC416" s="26">
        <f>IFERROR(Tableau17[[#This Row],[2017 (L)-T2-FN]]/Tableau17[[#This Row],[2017 (L)-T2-TOTAL]],"")</f>
        <v>0.33333333333333331</v>
      </c>
      <c r="LD416" s="26">
        <f>IFERROR(Tableau17[[#This Row],[2017 (L)-T2-LR]]/Tableau17[[#This Row],[2017 (L)-T2-TOTAL]],"")</f>
        <v>0</v>
      </c>
      <c r="LE416" s="26">
        <f>IFERROR(Tableau17[[#This Row],[2017 (L)-T2-MDM]]/Tableau17[[#This Row],[2017 (L)-T2-TOTAL]],"")</f>
        <v>0</v>
      </c>
      <c r="LF416" s="26">
        <f>IFERROR(Tableau17[[#This Row],[2017 (L)-T2-REM]]/Tableau17[[#This Row],[2017 (L)-T2-TOTAL]],"")</f>
        <v>0.66666666666666663</v>
      </c>
      <c r="LG416" s="26">
        <f>IFERROR(Tableau17[[#This Row],[2017-T1-ARTHAUD Nathalie]]/Tableau17[[#This Row],[2017-T1-TOTAL]],"")</f>
        <v>5.4224464060529637E-2</v>
      </c>
      <c r="LH416" s="26">
        <f>IFERROR(Tableau17[[#This Row],[2017-T1-ASSELINEAU Fran]]/Tableau17[[#This Row],[2017-T1-TOTAL]],"")</f>
        <v>5.4224464060529637E-2</v>
      </c>
      <c r="LI416" s="26">
        <f>IFERROR(Tableau17[[#This Row],[2017-T1-CHEMINADE Jacques]]/Tableau17[[#This Row],[2017-T1-TOTAL]],"")</f>
        <v>3.2786885245901641E-2</v>
      </c>
      <c r="LJ416" s="26">
        <f>IFERROR(Tableau17[[#This Row],[2017-T1-DUPONT-AIGNAN Nicolas]]/Tableau17[[#This Row],[2017-T1-TOTAL]],"")</f>
        <v>2.5220680958385876E-2</v>
      </c>
      <c r="LK416" s="26">
        <f>IFERROR(Tableau17[[#This Row],[2017-T1-FILLON Fran]]/Tableau17[[#This Row],[2017-T1-TOTAL]],"")</f>
        <v>5.6746532156368219E-2</v>
      </c>
      <c r="LL416" s="26">
        <f>IFERROR(Tableau17[[#This Row],[2017-T1-HAMON Beno]]/Tableau17[[#This Row],[2017-T1-TOTAL]],"")</f>
        <v>0.15132408575031525</v>
      </c>
      <c r="LM416" s="26">
        <f>IFERROR(Tableau17[[#This Row],[2017-T1-LASSALLE Jean]]/Tableau17[[#This Row],[2017-T1-TOTAL]],"")</f>
        <v>2.9003783102143757E-2</v>
      </c>
      <c r="LN416" s="26">
        <f>IFERROR(Tableau17[[#This Row],[2017-T1-LE PEN Marine]]/Tableau17[[#This Row],[2017-T1-TOTAL]],"")</f>
        <v>0.13240857503152584</v>
      </c>
      <c r="LO416" s="26">
        <f>IFERROR(Tableau17[[#This Row],[2017-T1-M Jean-Luc]]/Tableau17[[#This Row],[2017-T1-TOTAL]],"")</f>
        <v>0.11601513240857503</v>
      </c>
      <c r="LP416" s="26">
        <f>IFERROR(Tableau17[[#This Row],[2017-T1-MACRON Emmanuel]]/Tableau17[[#This Row],[2017-T1-TOTAL]],"")</f>
        <v>0.3316519546027743</v>
      </c>
      <c r="LQ416" s="26">
        <f>IFERROR(Tableau17[[#This Row],[2017-T1-POUTOU Philippe]]/Tableau17[[#This Row],[2017-T1-TOTAL]],"")</f>
        <v>1.6393442622950821E-2</v>
      </c>
      <c r="LR416" s="26">
        <f>IFERROR(Tableau17[[#This Row],[2017-T2-LE PEN Marine]]/Tableau17[[#This Row],[2017-T2-TOTAL]],"")</f>
        <v>0.39228723404255317</v>
      </c>
      <c r="LS416" s="26">
        <f>IFERROR(Tableau17[[#This Row],[2017-T2-MACRON Emmanuel]]/Tableau17[[#This Row],[2017-T2-TOTAL]],"")</f>
        <v>0.60771276595744683</v>
      </c>
      <c r="LT416" s="26">
        <f>IFERROR(Tableau17[[#This Row],[2019-T1-ALEXANDRE Audric]]/Tableau17[[#This Row],[2019-T1-TOTAL]],"")</f>
        <v>0</v>
      </c>
      <c r="LU416" s="26">
        <f>IFERROR(Tableau17[[#This Row],[2019-T1-ARTHAUD Nathalie]]/Tableau17[[#This Row],[2019-T1-TOTAL]],"")</f>
        <v>1.1764705882352941E-2</v>
      </c>
      <c r="LV416" s="26">
        <f>IFERROR(Tableau17[[#This Row],[2019-T1-ASSELINEAU François]]/Tableau17[[#This Row],[2019-T1-TOTAL]],"")</f>
        <v>2.0588235294117647E-2</v>
      </c>
      <c r="LW416" s="26">
        <f>IFERROR(Tableau17[[#This Row],[2019-T1-AUBRY Manon]]/Tableau17[[#This Row],[2019-T1-TOTAL]],"")</f>
        <v>0.32647058823529412</v>
      </c>
      <c r="LX416" s="26">
        <f>IFERROR(Tableau17[[#This Row],[2019-T1-AZERGUI Nagib]]/Tableau17[[#This Row],[2019-T1-TOTAL]],"")</f>
        <v>2.3529411764705882E-2</v>
      </c>
      <c r="LY416" s="26">
        <f>IFERROR(Tableau17[[#This Row],[2019-T1-BARDELLA Jordan]]/Tableau17[[#This Row],[2019-T1-TOTAL]],"")</f>
        <v>0.1588235294117647</v>
      </c>
      <c r="LZ416" s="26">
        <f>IFERROR(Tableau17[[#This Row],[2019-T1-BELLAMY François-Xavier]]/Tableau17[[#This Row],[2019-T1-TOTAL]],"")</f>
        <v>2.0588235294117647E-2</v>
      </c>
      <c r="MA416" s="26">
        <f>IFERROR(Tableau17[[#This Row],[2019-T1-BIDOU Olivier]]/Tableau17[[#This Row],[2019-T1-TOTAL]],"")</f>
        <v>0</v>
      </c>
      <c r="MB416" s="26">
        <f>IFERROR(Tableau17[[#This Row],[2019-T1-BOURG Dominique]]/Tableau17[[#This Row],[2019-T1-TOTAL]],"")</f>
        <v>8.8235294117647058E-3</v>
      </c>
      <c r="MC416" s="26">
        <f>IFERROR(Tableau17[[#This Row],[2019-T1-BROSSAT Ian]]/Tableau17[[#This Row],[2019-T1-TOTAL]],"")</f>
        <v>7.9411764705882348E-2</v>
      </c>
      <c r="MD416" s="26">
        <f>IFERROR(Tableau17[[#This Row],[2019-T1-CAILLAUD Sophie]]/Tableau17[[#This Row],[2019-T1-TOTAL]],"")</f>
        <v>0</v>
      </c>
      <c r="ME416" s="26">
        <f>IFERROR(Tableau17[[#This Row],[2019-T1-CAMUS Renaud]]/Tableau17[[#This Row],[2019-T1-TOTAL]],"")</f>
        <v>0</v>
      </c>
      <c r="MF416" s="26">
        <f>IFERROR(Tableau17[[#This Row],[2019-T1-CHALENÇON Christophe]]/Tableau17[[#This Row],[2019-T1-TOTAL]],"")</f>
        <v>0</v>
      </c>
      <c r="MG416" s="26">
        <f>IFERROR(Tableau17[[#This Row],[2019-T1-CORBET Cathy Denise Ginette]]/Tableau17[[#This Row],[2019-T1-TOTAL]],"")</f>
        <v>0</v>
      </c>
      <c r="MH416" s="26">
        <f>IFERROR(Tableau17[[#This Row],[2019-T1-DE PREVOISIN Robert]]/Tableau17[[#This Row],[2019-T1-TOTAL]],"")</f>
        <v>0</v>
      </c>
      <c r="MI416" s="26">
        <f>IFERROR(Tableau17[[#This Row],[2019-T1-DELFEL Thérèse]]/Tableau17[[#This Row],[2019-T1-TOTAL]],"")</f>
        <v>0</v>
      </c>
      <c r="MJ416" s="26">
        <f>IFERROR(Tableau17[[#This Row],[2019-T1-DIEUMEGARD Pierre]]/Tableau17[[#This Row],[2019-T1-TOTAL]],"")</f>
        <v>0</v>
      </c>
      <c r="MK416" s="26">
        <f>IFERROR(Tableau17[[#This Row],[2019-T1-DUPONT-AIGNAN Nicolas]]/Tableau17[[#This Row],[2019-T1-TOTAL]],"")</f>
        <v>2.6470588235294117E-2</v>
      </c>
      <c r="ML416" s="26">
        <f>IFERROR(Tableau17[[#This Row],[2019-T1-GERNIGON Yves]]/Tableau17[[#This Row],[2019-T1-TOTAL]],"")</f>
        <v>0</v>
      </c>
      <c r="MM416" s="26">
        <f>IFERROR(Tableau17[[#This Row],[2019-T1-GLUCKSMANN Raphaël]]/Tableau17[[#This Row],[2019-T1-TOTAL]],"")</f>
        <v>3.8235294117647062E-2</v>
      </c>
      <c r="MN416" s="26">
        <f>IFERROR(Tableau17[[#This Row],[2019-T1-HAMON Benoît]]/Tableau17[[#This Row],[2019-T1-TOTAL]],"")</f>
        <v>3.5294117647058823E-2</v>
      </c>
      <c r="MO416" s="26">
        <f>IFERROR(Tableau17[[#This Row],[2019-T1-HELGEN Gilles]]/Tableau17[[#This Row],[2019-T1-TOTAL]],"")</f>
        <v>0</v>
      </c>
      <c r="MP416" s="26">
        <f>IFERROR(Tableau17[[#This Row],[2019-T1-JADOT Yannick]]/Tableau17[[#This Row],[2019-T1-TOTAL]],"")</f>
        <v>8.8235294117647065E-2</v>
      </c>
      <c r="MQ416" s="26">
        <f>IFERROR(Tableau17[[#This Row],[2019-T1-LAGARDE Jean-Christophe]]/Tableau17[[#This Row],[2019-T1-TOTAL]],"")</f>
        <v>2.9411764705882353E-3</v>
      </c>
      <c r="MR416" s="26">
        <f>IFERROR(Tableau17[[#This Row],[2019-T1-LALANNE Francis]]/Tableau17[[#This Row],[2019-T1-TOTAL]],"")</f>
        <v>8.8235294117647058E-3</v>
      </c>
      <c r="MS416" s="26">
        <f>IFERROR(Tableau17[[#This Row],[2019-T1-LOISEAU Nathalie]]/Tableau17[[#This Row],[2019-T1-TOTAL]],"")</f>
        <v>0.14705882352941177</v>
      </c>
      <c r="MT416" s="26">
        <f>IFERROR(Tableau17[[#This Row],[2019-T1-MARIE Florie]]/Tableau17[[#This Row],[2019-T1-TOTAL]],"")</f>
        <v>2.9411764705882353E-3</v>
      </c>
      <c r="MU416" s="26">
        <f>IFERROR(Tableau17[[#This Row],[2008-T1-MACROEXTRDROITE]]/Tableau17[[#This Row],[2008-T1-MACROTOTALE]],"")</f>
        <v>0.10223642172523961</v>
      </c>
      <c r="MV416" s="26">
        <f>IFERROR(Tableau17[[#This Row],[2008-T1-MACRODROITE]]/Tableau17[[#This Row],[2008-T1-MACROTOTALE]],"")</f>
        <v>0.24440894568690097</v>
      </c>
      <c r="MW416" s="26">
        <f>IFERROR(Tableau17[[#This Row],[2008-T1-MACROCENTRE]]/Tableau17[[#This Row],[2008-T1-MACROTOTALE]],"")</f>
        <v>0</v>
      </c>
      <c r="MX416" s="26">
        <f>IFERROR(Tableau17[[#This Row],[2008-T1-MACROGAUCHE]]/Tableau17[[#This Row],[2008-T1-MACROTOTALE]],"")</f>
        <v>0.65335463258785942</v>
      </c>
      <c r="MY416" s="26">
        <f>IFERROR(Tableau17[[#This Row],[2008-T1-MACROAUTRE]]/Tableau17[[#This Row],[2008-T1-MACROTOTALE]],"")</f>
        <v>0</v>
      </c>
      <c r="MZ416" s="26" t="str">
        <f>IFERROR(Tableau17[[#This Row],[2008-T2-MACROEXTRDROITE]]/Tableau17[[#This Row],[2008-T2-MACROTOTALE]],"")</f>
        <v/>
      </c>
      <c r="NA416" s="26" t="str">
        <f>IFERROR(Tableau17[[#This Row],[2008-T2-MACRODROITE]]/Tableau17[[#This Row],[2008-T2-MACROTOTALE]],"")</f>
        <v/>
      </c>
      <c r="NB416" s="26" t="str">
        <f>IFERROR(Tableau17[[#This Row],[2008-T2-MACROCENTRE]]/Tableau17[[#This Row],[2008-T2-MACROTOTALE]],"")</f>
        <v/>
      </c>
      <c r="NC416" s="26" t="str">
        <f>IFERROR(Tableau17[[#This Row],[2008-T2-MACROGAUCHE]]/Tableau17[[#This Row],[2008-T2-MACROTOTALE]],"")</f>
        <v/>
      </c>
      <c r="ND416" s="26" t="str">
        <f>IFERROR(Tableau17[[#This Row],[2008-T2-MACROAUTRE]]/Tableau17[[#This Row],[2008-T2-MACROTOTALE]],"")</f>
        <v/>
      </c>
      <c r="NE416" s="26">
        <f>IFERROR(Tableau17[[#This Row],[2014-T1-MACROEXTRDROITE]]/Tableau17[[#This Row],[2014-T1-MACROTOTALE]],"")</f>
        <v>0.22263450834879406</v>
      </c>
      <c r="NF416" s="26">
        <f>IFERROR(Tableau17[[#This Row],[2014-T1-MACRODROITE]]/Tableau17[[#This Row],[2014-T1-MACROTOTALE]],"")</f>
        <v>0.19666048237476808</v>
      </c>
      <c r="NG416" s="26">
        <f>IFERROR(Tableau17[[#This Row],[2014-T1-MACROCENTRE]]/Tableau17[[#This Row],[2014-T1-MACROTOTALE]],"")</f>
        <v>0</v>
      </c>
      <c r="NH416" s="26">
        <f>IFERROR(Tableau17[[#This Row],[2014-T1-MACROGAUCHE]]/Tableau17[[#This Row],[2014-T1-MACROTOTALE]],"")</f>
        <v>0.58070500927643787</v>
      </c>
      <c r="NI416" s="26">
        <f>IFERROR(Tableau17[[#This Row],[2014-T1-MACROAUTRE]]/Tableau17[[#This Row],[2014-T1-MACROTOTALE]],"")</f>
        <v>0</v>
      </c>
      <c r="NJ416" s="26">
        <f>IFERROR(Tableau17[[#This Row],[2014-T2-MACROEXTRDROITE]]/Tableau17[[#This Row],[2014-T2-MACROTOTALE]],"")</f>
        <v>0.27704918032786885</v>
      </c>
      <c r="NK416" s="26">
        <f>IFERROR(Tableau17[[#This Row],[2014-T2-MACRODROITE]]/Tableau17[[#This Row],[2014-T2-MACROTOTALE]],"")</f>
        <v>0.24918032786885247</v>
      </c>
      <c r="NL416" s="26">
        <f>IFERROR(Tableau17[[#This Row],[2014-T2-MACROCENTRE]]/Tableau17[[#This Row],[2014-T2-MACROTOTALE]],"")</f>
        <v>0</v>
      </c>
      <c r="NM416" s="26">
        <f>IFERROR(Tableau17[[#This Row],[2014-T2-MACROGAUCHE]]/Tableau17[[#This Row],[2014-T2-MACROTOTALE]],"")</f>
        <v>0.47377049180327868</v>
      </c>
      <c r="NN416" s="26">
        <f>IFERROR(Tableau17[[#This Row],[2014-T2-MACROAUTRE]]/Tableau17[[#This Row],[2014-T2-MACROTOTALE]],"")</f>
        <v>0</v>
      </c>
      <c r="NO416" s="26">
        <f>IFERROR( Tableau17[[#This Row],[2015-T1-MACROEXTRDROITE]]/Tableau17[[#This Row],[2015-T1-MACROTOTALE]],"")</f>
        <v>0.34177215189873417</v>
      </c>
      <c r="NP416" s="26">
        <f>IFERROR(Tableau17[[#This Row],[2015-T1-MACRODROITE]]/Tableau17[[#This Row],[2015-T1-MACROTOTALE]],"")</f>
        <v>0.11392405063291139</v>
      </c>
      <c r="NQ416" s="26">
        <f>IFERROR(Tableau17[[#This Row],[2015-T1-MACROCENTRE]]/Tableau17[[#This Row],[2015-T1-MACROTOTALE]],"")</f>
        <v>0</v>
      </c>
      <c r="NR416" s="26">
        <f>IFERROR(Tableau17[[#This Row],[2015-T1-MACROGAUCHE]]/Tableau17[[#This Row],[2015-T1-MACROTOTALE]],"")</f>
        <v>0.54430379746835444</v>
      </c>
      <c r="NS416" s="26">
        <f>IFERROR(Tableau17[[#This Row],[2015-T1-MACROAUTRE]]/Tableau17[[#This Row],[2015-T1-MACROTOTALE]],"")</f>
        <v>0</v>
      </c>
      <c r="NT416" s="26">
        <f>IFERROR(Tableau17[[#This Row],[2015-T2-MACROEXTRDROITE]]/Tableau17[[#This Row],[2015-T2-MACROTOTALE]],"")</f>
        <v>0.36673773987206826</v>
      </c>
      <c r="NU416" s="26">
        <f>IFERROR(Tableau17[[#This Row],[2015-T2-MACRODROITE]]/Tableau17[[#This Row],[2015-T2-MACROTOTALE]],"")</f>
        <v>0</v>
      </c>
      <c r="NV416" s="26">
        <f>IFERROR(Tableau17[[#This Row],[2015-T2-MACROCENTRE]]/Tableau17[[#This Row],[2015-T2-MACROTOTALE]],"")</f>
        <v>0</v>
      </c>
      <c r="NW416" s="26">
        <f>IFERROR(Tableau17[[#This Row],[2015-T2-MACROGAUCHE]]/Tableau17[[#This Row],[2015-T2-MACROTOTALE]],"")</f>
        <v>0.63326226012793174</v>
      </c>
      <c r="NX416" s="26">
        <f>IFERROR(Tableau17[[#This Row],[2015-T2-MACROAUTRE]]/Tableau17[[#This Row],[2015-T2-MACROTOTALE]],"")</f>
        <v>0</v>
      </c>
      <c r="NY416" s="26">
        <f>IFERROR(Tableau17[[#This Row],[2017-T1-MACROEXTRDROITE]]/Tableau17[[#This Row],[2017-T1-MACROTOTALE]],"")</f>
        <v>0.24464060529634299</v>
      </c>
      <c r="NZ416" s="26">
        <f>IFERROR(Tableau17[[#This Row],[2017-T1-MACRODROITE]]/Tableau17[[#This Row],[2017-T1-MACROTOTALE]],"")</f>
        <v>5.6746532156368219E-2</v>
      </c>
      <c r="OA416" s="26">
        <f>IFERROR(Tableau17[[#This Row],[2017-T1-MACROCENTRE]]/Tableau17[[#This Row],[2017-T1-MACROTOTALE]],"")</f>
        <v>0.3316519546027743</v>
      </c>
      <c r="OB416" s="26">
        <f>IFERROR(Tableau17[[#This Row],[2017-T1-MACROGAUCHE]]/Tableau17[[#This Row],[2017-T1-MACROTOTALE]],"")</f>
        <v>0.33795712484237073</v>
      </c>
      <c r="OC416" s="26">
        <f>IFERROR(Tableau17[[#This Row],[2017-T1-MACROAUTRE]]/Tableau17[[#This Row],[2017-T1-MACROTOTALE]],"")</f>
        <v>2.9003783102143757E-2</v>
      </c>
      <c r="OD416" s="26">
        <f>IFERROR(Tableau17[[#This Row],[2017-T2-MACROEXTRDROITE]]/Tableau17[[#This Row],[2017-T2-MACROTOTALE]],"")</f>
        <v>0.39228723404255317</v>
      </c>
      <c r="OE416" s="26">
        <f>IFERROR(Tableau17[[#This Row],[2017-T2-MACRODROITE]]/Tableau17[[#This Row],[2017-T2-MACROTOTALE]],"")</f>
        <v>0</v>
      </c>
      <c r="OF416" s="26">
        <f>IFERROR(Tableau17[[#This Row],[2017-T2-MACROCENTRE]]/Tableau17[[#This Row],[2017-T2-MACROTOTALE]],"")</f>
        <v>0.60771276595744683</v>
      </c>
      <c r="OG416" s="26">
        <f>IFERROR(Tableau17[[#This Row],[2017-T2-MACROGAUCHE]]/Tableau17[[#This Row],[2017-T2-MACROTOTALE]],"")</f>
        <v>0</v>
      </c>
      <c r="OH416" s="26">
        <f>IFERROR(Tableau17[[#This Row],[2017-T2-MACROAUTRE]]/Tableau17[[#This Row],[2017-T2-MACROTOTALE]],"")</f>
        <v>0</v>
      </c>
      <c r="OI416" s="26">
        <f>IFERROR(Tableau17[[#This Row],[2019-T1-MACROEXTRDROITE]]/Tableau17[[#This Row],[2019-T1-MACROTOTALE]],"")</f>
        <v>0.21264367816091953</v>
      </c>
      <c r="OJ416" s="26">
        <f>IFERROR(Tableau17[[#This Row],[2019-T1-MACRODROITE]]/Tableau17[[#This Row],[2019-T1-MACROTOTALE]],"")</f>
        <v>2.2988505747126436E-2</v>
      </c>
      <c r="OK416" s="26">
        <f>IFERROR(Tableau17[[#This Row],[2019-T1-MACROCENTRE]]/Tableau17[[#This Row],[2019-T1-MACROTOTALE]],"")</f>
        <v>0.14367816091954022</v>
      </c>
      <c r="OL416" s="26">
        <f>IFERROR(Tableau17[[#This Row],[2019-T1-MACROGAUCHE]]/Tableau17[[#This Row],[2019-T1-MACROTOTALE]],"")</f>
        <v>0.56609195402298851</v>
      </c>
      <c r="OM416" s="26">
        <f>IFERROR(Tableau17[[#This Row],[2019-T1-MACROAUTRE]]/Tableau17[[#This Row],[2019-T1-MACROTOTALE]],"")</f>
        <v>5.459770114942529E-2</v>
      </c>
      <c r="ON416" s="26">
        <f>IFERROR(Tableau17[[#This Row],[2020-T1-MACROEXTRDROITE]]/Tableau17[[#This Row],[2020-T1-MACROTOTALE]],"")</f>
        <v>0.16878980891719744</v>
      </c>
      <c r="OO416" s="26">
        <f>IFERROR(Tableau17[[#This Row],[2020-T1-MACRODROITE]]/Tableau17[[#This Row],[2020-T1-MACROTOTALE]],"")</f>
        <v>0.21974522292993631</v>
      </c>
      <c r="OP416" s="26">
        <f>IFERROR(Tableau17[[#This Row],[2020-T1-MACROCENTRE]]/Tableau17[[#This Row],[2020-T1-MACROTOTALE]],"")</f>
        <v>0.11146496815286625</v>
      </c>
      <c r="OQ416" s="26">
        <f>IFERROR(Tableau17[[#This Row],[2020-T1-MACROGAUCHE]]/Tableau17[[#This Row],[2020-T1-MACROTOTALE]],"")</f>
        <v>0.5</v>
      </c>
      <c r="OR416" s="26">
        <f>IFERROR(Tableau17[[#This Row],[2020-T1-MACROAUTRE]]/Tableau17[[#This Row],[2020-T1-MACROTOTALE]],"")</f>
        <v>0</v>
      </c>
      <c r="OS416" s="26">
        <f>IFERROR(Tableau17[[#This Row],[2017 (L)-T1-MACROEXTRDROITE]]/Tableau17[[#This Row],[2017 (L)-T1-MACROTOTALE]],"")</f>
        <v>0.21428571428571427</v>
      </c>
      <c r="OT416" s="26">
        <f>IFERROR(Tableau17[[#This Row],[2017 (L)-T1-MACRODROITE]]/Tableau17[[#This Row],[2017 (L)-T1-MACROTOTALE]],"")</f>
        <v>4.8571428571428571E-2</v>
      </c>
      <c r="OU416" s="26">
        <f>IFERROR(Tableau17[[#This Row],[2017 (L)-T1-MACROCENTRE]]/Tableau17[[#This Row],[2017 (L)-T1-MACROTOTALE]],"")</f>
        <v>0.24</v>
      </c>
      <c r="OV416" s="26">
        <f>IFERROR(Tableau17[[#This Row],[2017 (L)-T1-MACROGAUCHE]]/Tableau17[[#This Row],[2017 (L)-T1-MACROTOTALE]],"")</f>
        <v>0.47142857142857142</v>
      </c>
      <c r="OW416" s="26">
        <f>IFERROR(Tableau17[[#This Row],[2017 (L)-T1-MACROAUTRE]]/Tableau17[[#This Row],[2017 (L)-T1-MACROTOTALE]],"")</f>
        <v>2.5714285714285714E-2</v>
      </c>
      <c r="OX416" s="26">
        <f>IFERROR(Tableau17[[#This Row],[2017 (L)-T2-MACROEXTRDROITE]]/Tableau17[[#This Row],[2017 (L)-T2-MACROTOTALE]],"")</f>
        <v>0.33333333333333331</v>
      </c>
      <c r="OY416" s="26">
        <f>IFERROR(Tableau17[[#This Row],[2017 (L)-T2-MACRODROITE]]/Tableau17[[#This Row],[2017 (L)-T2-MACROTOTALE]],"")</f>
        <v>0</v>
      </c>
      <c r="OZ416" s="26">
        <f>IFERROR(Tableau17[[#This Row],[2017 (L)-T2-MACROCENTRE]]/Tableau17[[#This Row],[2017 (L)-T2-MACROTOTALE]],"")</f>
        <v>0.66666666666666663</v>
      </c>
      <c r="PA416" s="26">
        <f>IFERROR(Tableau17[[#This Row],[2017 (L)-T2-MACROGAUCHE]]/Tableau17[[#This Row],[2017 (L)-T2-MACROTOTALE]],"")</f>
        <v>0</v>
      </c>
      <c r="PB416" s="26">
        <f>IFERROR(Tableau17[[#This Row],[2017 (L)-T2-MACROAUTRE]]/Tableau17[[#This Row],[2017 (L)-T2-MACROTOTALE]],"")</f>
        <v>0</v>
      </c>
      <c r="PC416" s="26">
        <f>IFERROR(Tableau17[[#This Row],[2008_T1_PROCUS]]/Tableau17[[#This Row],[2008_T1_INSCRITS]],0)</f>
        <v>3.8789759503491078E-3</v>
      </c>
      <c r="PD416" s="26">
        <f>IFERROR(Tableau17[[#This Row],[2008_T2_PROCUS]]/Tableau17[[#This Row],[2008_T2_INSCRITS]],0)</f>
        <v>0</v>
      </c>
      <c r="PE416" s="26">
        <f>Tableau17[[#This Row],[2014_T1_PROCUS]]/Tableau17[[#This Row],[2014_T1_INSCRITS]]</f>
        <v>3.1372549019607842E-3</v>
      </c>
      <c r="PF416" s="26">
        <f>IFERROR(Tableau17[[#This Row],[2014_T2_PROCUS]]/Tableau17[[#This Row],[2014_T2_INSCRITS]],0)</f>
        <v>1.4913657770800628E-2</v>
      </c>
    </row>
    <row r="417" spans="1:422" hidden="1" x14ac:dyDescent="0.2">
      <c r="A417" s="1">
        <v>5</v>
      </c>
      <c r="B417" s="1" t="s">
        <v>316</v>
      </c>
      <c r="C417" s="1" t="s">
        <v>419</v>
      </c>
      <c r="D417" s="1" t="s">
        <v>419</v>
      </c>
      <c r="E417" s="1">
        <v>1071</v>
      </c>
      <c r="F417" s="1">
        <v>5.4203279999999996</v>
      </c>
      <c r="G417" s="1">
        <v>43.269097000000002</v>
      </c>
      <c r="H417" s="3">
        <v>847</v>
      </c>
      <c r="I417" s="3">
        <v>202</v>
      </c>
      <c r="L417" s="1">
        <v>20</v>
      </c>
      <c r="M417" s="1">
        <v>11</v>
      </c>
      <c r="P417" s="1">
        <v>78</v>
      </c>
      <c r="Q417" s="1">
        <v>7</v>
      </c>
      <c r="R417" s="1">
        <v>52</v>
      </c>
      <c r="S417" s="1">
        <v>32</v>
      </c>
      <c r="T417" s="1">
        <v>19</v>
      </c>
      <c r="U417" s="1">
        <v>219</v>
      </c>
      <c r="V417" s="1">
        <v>1318</v>
      </c>
      <c r="W417" s="1">
        <v>663</v>
      </c>
      <c r="X417" s="1">
        <v>4</v>
      </c>
      <c r="Y417" s="2">
        <v>0.50303489999999995</v>
      </c>
      <c r="Z417" s="1">
        <v>1318</v>
      </c>
      <c r="AA417" s="1">
        <v>722</v>
      </c>
      <c r="AB417" s="1">
        <v>8</v>
      </c>
      <c r="AC417" s="2">
        <v>0.5477997</v>
      </c>
      <c r="AD417" s="1">
        <v>847</v>
      </c>
      <c r="AE417" s="1">
        <v>224</v>
      </c>
      <c r="AF417" s="2">
        <v>0.26446280999999999</v>
      </c>
      <c r="AG417" s="1">
        <f t="shared" si="6"/>
        <v>202</v>
      </c>
      <c r="AH417" s="1">
        <v>1324</v>
      </c>
      <c r="AI417" s="1">
        <v>746</v>
      </c>
      <c r="AJ417" s="1">
        <v>7</v>
      </c>
      <c r="AK417" s="2">
        <v>0.56344411000000005</v>
      </c>
      <c r="AL417" s="1">
        <v>1324</v>
      </c>
      <c r="AM417" s="1">
        <v>788</v>
      </c>
      <c r="AN417" s="1">
        <v>9</v>
      </c>
      <c r="AO417" s="2">
        <v>0.59516616</v>
      </c>
      <c r="AP417" s="1">
        <v>871</v>
      </c>
      <c r="AQ417" s="1">
        <v>376</v>
      </c>
      <c r="AR417" s="2">
        <v>0.43168772</v>
      </c>
      <c r="AS417" s="1">
        <v>871</v>
      </c>
      <c r="AT417" s="1">
        <v>406</v>
      </c>
      <c r="AU417" s="2">
        <v>0.46613088000000003</v>
      </c>
      <c r="AV417" s="1">
        <v>836</v>
      </c>
      <c r="AW417" s="1">
        <v>359</v>
      </c>
      <c r="AX417" s="2">
        <v>0.42942584</v>
      </c>
      <c r="AY417" s="1">
        <v>836</v>
      </c>
      <c r="AZ417" s="1">
        <v>284</v>
      </c>
      <c r="BA417" s="2">
        <v>0.33971291999999997</v>
      </c>
      <c r="BB417" s="1">
        <v>835</v>
      </c>
      <c r="BC417" s="1">
        <v>628</v>
      </c>
      <c r="BD417" s="2">
        <v>0.75209581000000003</v>
      </c>
      <c r="BE417" s="1">
        <v>835</v>
      </c>
      <c r="BF417" s="1">
        <v>596</v>
      </c>
      <c r="BG417" s="2">
        <v>0.71377246000000005</v>
      </c>
      <c r="BH417" s="1">
        <v>865</v>
      </c>
      <c r="BI417" s="1">
        <v>380</v>
      </c>
      <c r="BJ417" s="2">
        <v>0.43930636000000001</v>
      </c>
      <c r="BK417" s="1">
        <v>36</v>
      </c>
      <c r="BN417" s="1">
        <v>38</v>
      </c>
      <c r="BO417" s="1">
        <v>74</v>
      </c>
      <c r="BP417" s="1">
        <v>367</v>
      </c>
      <c r="BQ417" s="1">
        <v>219</v>
      </c>
      <c r="BR417" s="1">
        <v>734</v>
      </c>
      <c r="BT417" s="1">
        <v>295</v>
      </c>
      <c r="BU417" s="1">
        <v>475</v>
      </c>
      <c r="BW417" s="1">
        <v>770</v>
      </c>
      <c r="BX417" s="1">
        <v>5</v>
      </c>
      <c r="BZ417" s="1">
        <v>24</v>
      </c>
      <c r="CB417" s="1">
        <v>43</v>
      </c>
      <c r="CC417" s="1">
        <v>202</v>
      </c>
      <c r="CD417" s="1">
        <v>292</v>
      </c>
      <c r="CE417" s="1">
        <v>82</v>
      </c>
      <c r="CF417" s="1">
        <v>648</v>
      </c>
      <c r="CG417" s="1">
        <v>210</v>
      </c>
      <c r="CH417" s="1">
        <v>368</v>
      </c>
      <c r="CI417" s="1">
        <v>126</v>
      </c>
      <c r="CJ417" s="1">
        <v>704</v>
      </c>
      <c r="CK417" s="1">
        <v>3</v>
      </c>
      <c r="CL417" s="1">
        <v>8</v>
      </c>
      <c r="CN417" s="1">
        <v>5</v>
      </c>
      <c r="CO417" s="1">
        <v>23</v>
      </c>
      <c r="CP417" s="1">
        <v>174</v>
      </c>
      <c r="CS417" s="1">
        <v>38</v>
      </c>
      <c r="CT417" s="1">
        <v>110</v>
      </c>
      <c r="CW417" s="1">
        <v>361</v>
      </c>
      <c r="CY417" s="1">
        <v>189</v>
      </c>
      <c r="DA417" s="1">
        <v>192</v>
      </c>
      <c r="DC417" s="1">
        <v>381</v>
      </c>
      <c r="DD417" s="1">
        <v>7</v>
      </c>
      <c r="DE417" s="1">
        <v>3</v>
      </c>
      <c r="DF417" s="1">
        <v>7</v>
      </c>
      <c r="DG417" s="1">
        <v>0</v>
      </c>
      <c r="DI417" s="1">
        <v>8</v>
      </c>
      <c r="DJ417" s="1">
        <v>2</v>
      </c>
      <c r="DK417" s="1">
        <v>0</v>
      </c>
      <c r="DL417" s="1">
        <v>37</v>
      </c>
      <c r="DM417" s="1">
        <v>86</v>
      </c>
      <c r="DN417" s="1">
        <v>84</v>
      </c>
      <c r="DO417" s="1">
        <v>115</v>
      </c>
      <c r="DP417" s="1">
        <v>2</v>
      </c>
      <c r="DU417" s="1">
        <v>351</v>
      </c>
      <c r="DX417" s="1">
        <v>163</v>
      </c>
      <c r="DY417" s="1">
        <v>101</v>
      </c>
      <c r="EA417" s="1">
        <v>264</v>
      </c>
      <c r="EB417" s="1">
        <v>0</v>
      </c>
      <c r="EC417" s="1">
        <v>3</v>
      </c>
      <c r="ED417" s="1">
        <v>0</v>
      </c>
      <c r="EE417" s="1">
        <v>25</v>
      </c>
      <c r="EF417" s="1">
        <v>134</v>
      </c>
      <c r="EG417" s="1">
        <v>23</v>
      </c>
      <c r="EH417" s="1">
        <v>3</v>
      </c>
      <c r="EI417" s="1">
        <v>219</v>
      </c>
      <c r="EJ417" s="1">
        <v>91</v>
      </c>
      <c r="EK417" s="1">
        <v>110</v>
      </c>
      <c r="EL417" s="1">
        <v>5</v>
      </c>
      <c r="EM417" s="1">
        <v>613</v>
      </c>
      <c r="EN417" s="1">
        <v>267</v>
      </c>
      <c r="EO417" s="1">
        <v>275</v>
      </c>
      <c r="EP417" s="1">
        <v>542</v>
      </c>
      <c r="EQ417" s="1">
        <v>0</v>
      </c>
      <c r="ER417" s="1">
        <v>0</v>
      </c>
      <c r="ES417" s="1">
        <v>5</v>
      </c>
      <c r="ET417" s="1">
        <v>22</v>
      </c>
      <c r="EU417" s="1">
        <v>0</v>
      </c>
      <c r="EV417" s="1">
        <v>147</v>
      </c>
      <c r="EW417" s="1">
        <v>39</v>
      </c>
      <c r="EX417" s="1">
        <v>0</v>
      </c>
      <c r="EY417" s="1">
        <v>3</v>
      </c>
      <c r="EZ417" s="1">
        <v>5</v>
      </c>
      <c r="FA417" s="1">
        <v>0</v>
      </c>
      <c r="FB417" s="1">
        <v>0</v>
      </c>
      <c r="FC417" s="1">
        <v>0</v>
      </c>
      <c r="FD417" s="1">
        <v>0</v>
      </c>
      <c r="FE417" s="1">
        <v>0</v>
      </c>
      <c r="FF417" s="1">
        <v>0</v>
      </c>
      <c r="FG417" s="1">
        <v>0</v>
      </c>
      <c r="FH417" s="1">
        <v>16</v>
      </c>
      <c r="FI417" s="1">
        <v>0</v>
      </c>
      <c r="FJ417" s="1">
        <v>14</v>
      </c>
      <c r="FK417" s="1">
        <v>13</v>
      </c>
      <c r="FL417" s="1">
        <v>0</v>
      </c>
      <c r="FM417" s="1">
        <v>40</v>
      </c>
      <c r="FN417" s="1">
        <v>1</v>
      </c>
      <c r="FO417" s="1">
        <v>1</v>
      </c>
      <c r="FP417" s="1">
        <v>58</v>
      </c>
      <c r="FQ417" s="1">
        <v>0</v>
      </c>
      <c r="FR417" s="1">
        <f>SUM(Tableau17[[#This Row],[2019-T1-ALEXANDRE Audric]:[2019-T1-MARIE Florie]])</f>
        <v>364</v>
      </c>
      <c r="FS417" s="1">
        <v>74</v>
      </c>
      <c r="FT417" s="1">
        <v>403</v>
      </c>
      <c r="FU417" s="1">
        <v>0</v>
      </c>
      <c r="FV417" s="1">
        <v>257</v>
      </c>
      <c r="FW417" s="1">
        <v>0</v>
      </c>
      <c r="FX417" s="1">
        <v>734</v>
      </c>
      <c r="FY417" s="1">
        <v>0</v>
      </c>
      <c r="FZ417" s="1">
        <v>475</v>
      </c>
      <c r="GA417" s="1">
        <v>0</v>
      </c>
      <c r="GB417" s="1">
        <v>295</v>
      </c>
      <c r="GC417" s="1">
        <v>0</v>
      </c>
      <c r="GD417" s="1">
        <v>770</v>
      </c>
      <c r="GE417" s="1">
        <v>202</v>
      </c>
      <c r="GF417" s="1">
        <v>292</v>
      </c>
      <c r="GG417" s="1">
        <v>5</v>
      </c>
      <c r="GH417" s="1">
        <v>149</v>
      </c>
      <c r="GI417" s="1">
        <v>0</v>
      </c>
      <c r="GJ417" s="1">
        <v>648</v>
      </c>
      <c r="GK417" s="1">
        <v>210</v>
      </c>
      <c r="GL417" s="1">
        <v>368</v>
      </c>
      <c r="GM417" s="1">
        <v>0</v>
      </c>
      <c r="GN417" s="1">
        <v>126</v>
      </c>
      <c r="GO417" s="1">
        <v>0</v>
      </c>
      <c r="GP417" s="1">
        <v>704</v>
      </c>
      <c r="GQ417" s="1">
        <v>182</v>
      </c>
      <c r="GR417" s="1">
        <v>110</v>
      </c>
      <c r="GS417" s="1">
        <v>0</v>
      </c>
      <c r="GT417" s="1">
        <v>66</v>
      </c>
      <c r="GU417" s="1">
        <v>3</v>
      </c>
      <c r="GV417" s="1">
        <v>361</v>
      </c>
      <c r="GW417" s="1">
        <v>189</v>
      </c>
      <c r="GX417" s="1">
        <v>192</v>
      </c>
      <c r="GY417" s="1">
        <v>0</v>
      </c>
      <c r="GZ417" s="1">
        <v>0</v>
      </c>
      <c r="HA417" s="1">
        <v>0</v>
      </c>
      <c r="HB417" s="1">
        <v>381</v>
      </c>
      <c r="HC417" s="1">
        <v>247</v>
      </c>
      <c r="HD417" s="1">
        <v>134</v>
      </c>
      <c r="HE417" s="1">
        <v>110</v>
      </c>
      <c r="HF417" s="1">
        <v>119</v>
      </c>
      <c r="HG417" s="1">
        <v>3</v>
      </c>
      <c r="HH417" s="1">
        <v>613</v>
      </c>
      <c r="HI417" s="1">
        <v>267</v>
      </c>
      <c r="HJ417" s="1">
        <v>0</v>
      </c>
      <c r="HK417" s="1">
        <v>275</v>
      </c>
      <c r="HL417" s="1">
        <v>0</v>
      </c>
      <c r="HM417" s="1">
        <v>0</v>
      </c>
      <c r="HN417" s="1">
        <v>542</v>
      </c>
      <c r="HO417" s="1">
        <v>171</v>
      </c>
      <c r="HP417" s="1">
        <v>40</v>
      </c>
      <c r="HQ417" s="1">
        <v>58</v>
      </c>
      <c r="HR417" s="1">
        <v>94</v>
      </c>
      <c r="HS417" s="1">
        <v>5</v>
      </c>
      <c r="HT417" s="1">
        <v>368</v>
      </c>
      <c r="HU417" s="1">
        <v>52</v>
      </c>
      <c r="HV417" s="1">
        <v>98</v>
      </c>
      <c r="HW417" s="1">
        <v>7</v>
      </c>
      <c r="HX417" s="1">
        <v>62</v>
      </c>
      <c r="HY417" s="1">
        <v>0</v>
      </c>
      <c r="HZ417" s="1">
        <v>219</v>
      </c>
      <c r="IA417" s="1">
        <v>95</v>
      </c>
      <c r="IB417" s="1">
        <v>84</v>
      </c>
      <c r="IC417" s="1">
        <v>115</v>
      </c>
      <c r="ID417" s="1">
        <v>54</v>
      </c>
      <c r="IE417" s="1">
        <v>3</v>
      </c>
      <c r="IF417" s="1">
        <v>351</v>
      </c>
      <c r="IG417" s="1">
        <v>0</v>
      </c>
      <c r="IH417" s="1">
        <v>163</v>
      </c>
      <c r="II417" s="1">
        <v>101</v>
      </c>
      <c r="IJ417" s="1">
        <v>0</v>
      </c>
      <c r="IK417" s="1">
        <v>0</v>
      </c>
      <c r="IL417" s="1">
        <v>264</v>
      </c>
      <c r="IM417" s="26">
        <f>IFERROR(Tableau17[[#This Row],[LDIV]]/Tableau17[[#This Row],[Total général]],"")</f>
        <v>0</v>
      </c>
      <c r="IN417" s="26">
        <f>IFERROR(Tableau17[[#This Row],[LDVC]]/Tableau17[[#This Row],[Total général]],"")</f>
        <v>0</v>
      </c>
      <c r="IO417" s="26">
        <f>IFERROR(Tableau17[[#This Row],[LDVD]]/Tableau17[[#This Row],[Total général]],"")</f>
        <v>9.1324200913242004E-2</v>
      </c>
      <c r="IP417" s="26">
        <f>IFERROR(Tableau17[[#This Row],[LDVG]]/Tableau17[[#This Row],[Total général]],"")</f>
        <v>5.0228310502283102E-2</v>
      </c>
      <c r="IQ417" s="26">
        <f>IFERROR(Tableau17[[#This Row],[LEXD]]/Tableau17[[#This Row],[Total général]],"")</f>
        <v>0</v>
      </c>
      <c r="IR417" s="26">
        <f>IFERROR(Tableau17[[#This Row],[LEXG]]/Tableau17[[#This Row],[Total général]],"")</f>
        <v>0</v>
      </c>
      <c r="IS417" s="26">
        <f>IFERROR(Tableau17[[#This Row],[LLR]]/Tableau17[[#This Row],[Total général]],"")</f>
        <v>0.35616438356164382</v>
      </c>
      <c r="IT417" s="26">
        <f>IFERROR(Tableau17[[#This Row],[LREM]]/Tableau17[[#This Row],[Total général]],"")</f>
        <v>3.1963470319634701E-2</v>
      </c>
      <c r="IU417" s="26">
        <f>IFERROR(Tableau17[[#This Row],[LRN]]/Tableau17[[#This Row],[Total général]],"")</f>
        <v>0.23744292237442921</v>
      </c>
      <c r="IV417" s="26">
        <f>IFERROR(Tableau17[[#This Row],[LUG]]/Tableau17[[#This Row],[Total général]],"")</f>
        <v>0.14611872146118721</v>
      </c>
      <c r="IW417" s="26">
        <f>IFERROR(Tableau17[[#This Row],[LVEC]]/Tableau17[[#This Row],[Total général]],"")</f>
        <v>8.6757990867579904E-2</v>
      </c>
      <c r="IX417" s="26">
        <f>IFERROR(Tableau17[[#This Row],[2008-T1-LCMD]]/Tableau17[[#This Row],[2008-T1-TOTAL]],"")</f>
        <v>4.9046321525885561E-2</v>
      </c>
      <c r="IY417" s="26">
        <f>IFERROR(Tableau17[[#This Row],[2008-T1-LDVD]]/Tableau17[[#This Row],[2008-T1-TOTAL]],"")</f>
        <v>0</v>
      </c>
      <c r="IZ417" s="26">
        <f>IFERROR(Tableau17[[#This Row],[2008-T1-LEXD]]/Tableau17[[#This Row],[2008-T1-TOTAL]],"")</f>
        <v>0</v>
      </c>
      <c r="JA417" s="26">
        <f>IFERROR(Tableau17[[#This Row],[2008-T1-LEXG]]/Tableau17[[#This Row],[2008-T1-TOTAL]],"")</f>
        <v>5.1771117166212535E-2</v>
      </c>
      <c r="JB417" s="26">
        <f>IFERROR(Tableau17[[#This Row],[2008-T1-LFN]]/Tableau17[[#This Row],[2008-T1-TOTAL]],"")</f>
        <v>0.1008174386920981</v>
      </c>
      <c r="JC417" s="26">
        <f>IFERROR(Tableau17[[#This Row],[2008-T1-LMAJ]]/Tableau17[[#This Row],[2008-T1-TOTAL]],"")</f>
        <v>0.5</v>
      </c>
      <c r="JD417" s="26">
        <f>IFERROR(Tableau17[[#This Row],[2008-T1-LUG]]/Tableau17[[#This Row],[2008-T1-TOTAL]],"")</f>
        <v>0.29836512261580383</v>
      </c>
      <c r="JE417" s="26">
        <f>IFERROR(Tableau17[[#This Row],[2008-T2-LFN]]/Tableau17[[#This Row],[2008-T2-TOTAL]],"")</f>
        <v>0</v>
      </c>
      <c r="JF417" s="26">
        <f>IFERROR(Tableau17[[#This Row],[2008-T2-LGC]]/Tableau17[[#This Row],[2008-T2-TOTAL]],"")</f>
        <v>0.38311688311688313</v>
      </c>
      <c r="JG417" s="26">
        <f>IFERROR(Tableau17[[#This Row],[2008-T2-LMAJ]]/Tableau17[[#This Row],[2008-T2-TOTAL]],"")</f>
        <v>0.61688311688311692</v>
      </c>
      <c r="JH417" s="26">
        <f>IFERROR(Tableau17[[#This Row],[2008-T2-LUG]]/Tableau17[[#This Row],[2008-T2-TOTAL]],"")</f>
        <v>0</v>
      </c>
      <c r="JI417" s="26">
        <f>IFERROR(Tableau17[[#This Row],[2014-T1-LDIV]]/Tableau17[[#This Row],[2014-T1-TOTAL]],"")</f>
        <v>7.716049382716049E-3</v>
      </c>
      <c r="JJ417" s="26">
        <f>IFERROR(Tableau17[[#This Row],[2014-T1-LDVD]]/Tableau17[[#This Row],[2014-T1-TOTAL]],"")</f>
        <v>0</v>
      </c>
      <c r="JK417" s="26">
        <f>IFERROR(Tableau17[[#This Row],[2014-T1-LDVG]]/Tableau17[[#This Row],[2014-T1-TOTAL]],"")</f>
        <v>3.7037037037037035E-2</v>
      </c>
      <c r="JL417" s="26">
        <f>IFERROR(Tableau17[[#This Row],[2014-T1-LEXG]]/Tableau17[[#This Row],[2014-T1-TOTAL]],"")</f>
        <v>0</v>
      </c>
      <c r="JM417" s="26">
        <f>IFERROR(Tableau17[[#This Row],[2014-T1-LFG]]/Tableau17[[#This Row],[2014-T1-TOTAL]],"")</f>
        <v>6.6358024691358028E-2</v>
      </c>
      <c r="JN417" s="26">
        <f>IFERROR(Tableau17[[#This Row],[2014-T1-LFN]]/Tableau17[[#This Row],[2014-T1-TOTAL]],"")</f>
        <v>0.31172839506172839</v>
      </c>
      <c r="JO417" s="26">
        <f>IFERROR(Tableau17[[#This Row],[2014-T1-LUD]]/Tableau17[[#This Row],[2014-T1-TOTAL]],"")</f>
        <v>0.45061728395061729</v>
      </c>
      <c r="JP417" s="26">
        <f>IFERROR(Tableau17[[#This Row],[2014-T1-LUG]]/Tableau17[[#This Row],[2014-T1-TOTAL]],"")</f>
        <v>0.12654320987654322</v>
      </c>
      <c r="JQ417" s="26">
        <f>IFERROR(Tableau17[[#This Row],[2014-T2-LFN]]/Tableau17[[#This Row],[2014-T2-TOTAL]],"")</f>
        <v>0.29829545454545453</v>
      </c>
      <c r="JR417" s="26">
        <f>IFERROR(Tableau17[[#This Row],[2014-T2-LUD]]/Tableau17[[#This Row],[2014-T2-TOTAL]],"")</f>
        <v>0.52272727272727271</v>
      </c>
      <c r="JS417" s="26">
        <f>IFERROR(Tableau17[[#This Row],[2014-T2-LUG]]/Tableau17[[#This Row],[2014-T2-TOTAL]],"")</f>
        <v>0.17897727272727273</v>
      </c>
      <c r="JT417" s="26">
        <f>IFERROR(Tableau17[[#This Row],[2015-T1-BC-DIV]]/Tableau17[[#This Row],[2015-T1-TOTAL]],"")</f>
        <v>8.3102493074792248E-3</v>
      </c>
      <c r="JU417" s="26">
        <f>IFERROR(Tableau17[[#This Row],[2015-T1-BC-DLF]]/Tableau17[[#This Row],[2015-T1-TOTAL]],"")</f>
        <v>2.2160664819944598E-2</v>
      </c>
      <c r="JV417" s="26">
        <f>IFERROR(Tableau17[[#This Row],[2015-T1-BC-DVD]]/Tableau17[[#This Row],[2015-T1-TOTAL]],"")</f>
        <v>0</v>
      </c>
      <c r="JW417" s="26">
        <f>IFERROR(Tableau17[[#This Row],[2015-T1-BC-DVG]]/Tableau17[[#This Row],[2015-T1-TOTAL]],"")</f>
        <v>1.3850415512465374E-2</v>
      </c>
      <c r="JX417" s="26">
        <f>IFERROR(Tableau17[[#This Row],[2015-T1-BC-FG]]/Tableau17[[#This Row],[2015-T1-TOTAL]],"")</f>
        <v>6.3711911357340723E-2</v>
      </c>
      <c r="JY417" s="26">
        <f>IFERROR(Tableau17[[#This Row],[2015-T1-BC-FN]]/Tableau17[[#This Row],[2015-T1-TOTAL]],"")</f>
        <v>0.48199445983379502</v>
      </c>
      <c r="JZ417" s="26">
        <f>IFERROR(Tableau17[[#This Row],[2015-T1-BC-MDM]]/Tableau17[[#This Row],[2015-T1-TOTAL]],"")</f>
        <v>0</v>
      </c>
      <c r="KA417" s="26">
        <f>IFERROR(Tableau17[[#This Row],[2015-T1-BC-RDG]]/Tableau17[[#This Row],[2015-T1-TOTAL]],"")</f>
        <v>0</v>
      </c>
      <c r="KB417" s="26">
        <f>IFERROR(Tableau17[[#This Row],[2015-T1-BC-SOC]]/Tableau17[[#This Row],[2015-T1-TOTAL]],"")</f>
        <v>0.10526315789473684</v>
      </c>
      <c r="KC417" s="26">
        <f>IFERROR(Tableau17[[#This Row],[2015-T1-BC-UD]]/Tableau17[[#This Row],[2015-T1-TOTAL]],"")</f>
        <v>0.3047091412742382</v>
      </c>
      <c r="KD417" s="26">
        <f>IFERROR(Tableau17[[#This Row],[2015-T1-BC-UG]]/Tableau17[[#This Row],[2015-T1-TOTAL]],"")</f>
        <v>0</v>
      </c>
      <c r="KE417" s="26">
        <f>IFERROR(Tableau17[[#This Row],[2015-T1-BC-VEC]]/Tableau17[[#This Row],[2015-T1-TOTAL]],"")</f>
        <v>0</v>
      </c>
      <c r="KF417" s="26">
        <f>IFERROR(Tableau17[[#This Row],[2015-T2-BC-DVG]]/Tableau17[[#This Row],[2015-T2-TOTAL]],"")</f>
        <v>0</v>
      </c>
      <c r="KG417" s="26">
        <f>IFERROR(Tableau17[[#This Row],[2015-T2-BC-FN]]/Tableau17[[#This Row],[2015-T2-TOTAL]],"")</f>
        <v>0.49606299212598426</v>
      </c>
      <c r="KH417" s="26">
        <f>IFERROR(Tableau17[[#This Row],[2015-T2-BC-SOC]]/Tableau17[[#This Row],[2015-T2-TOTAL]],"")</f>
        <v>0</v>
      </c>
      <c r="KI417" s="26">
        <f>IFERROR(Tableau17[[#This Row],[2015-T2-BC-UD]]/Tableau17[[#This Row],[2015-T2-TOTAL]],"")</f>
        <v>0.50393700787401574</v>
      </c>
      <c r="KJ417" s="26">
        <f>IFERROR(Tableau17[[#This Row],[2015-T2-BC-UG]]/Tableau17[[#This Row],[2015-T2-TOTAL]],"")</f>
        <v>0</v>
      </c>
      <c r="KK417" s="26">
        <f>IFERROR(Tableau17[[#This Row],[2017 (L)-T1-COM]]/Tableau17[[#This Row],[2017 (L)-T1-TOTAL]],"")</f>
        <v>1.9943019943019943E-2</v>
      </c>
      <c r="KL417" s="26">
        <f>IFERROR(Tableau17[[#This Row],[2017 (L)-T1-DIV]]/Tableau17[[#This Row],[2017 (L)-T1-TOTAL]],"")</f>
        <v>8.5470085470085479E-3</v>
      </c>
      <c r="KM417" s="26">
        <f>IFERROR(Tableau17[[#This Row],[2017 (L)-T1-DLF]]/Tableau17[[#This Row],[2017 (L)-T1-TOTAL]],"")</f>
        <v>1.9943019943019943E-2</v>
      </c>
      <c r="KN417" s="26">
        <f>IFERROR(Tableau17[[#This Row],[2017 (L)-T1-DVD]]/Tableau17[[#This Row],[2017 (L)-T1-TOTAL]],"")</f>
        <v>0</v>
      </c>
      <c r="KO417" s="26">
        <f>IFERROR(Tableau17[[#This Row],[2017 (L)-T1-DVG]]/Tableau17[[#This Row],[2017 (L)-T1-TOTAL]],"")</f>
        <v>0</v>
      </c>
      <c r="KP417" s="26">
        <f>IFERROR(Tableau17[[#This Row],[2017 (L)-T1-ECO]]/Tableau17[[#This Row],[2017 (L)-T1-TOTAL]],"")</f>
        <v>2.2792022792022793E-2</v>
      </c>
      <c r="KQ417" s="26">
        <f>IFERROR(Tableau17[[#This Row],[2017 (L)-T1-EXD]]/Tableau17[[#This Row],[2017 (L)-T1-TOTAL]],"")</f>
        <v>5.6980056980056983E-3</v>
      </c>
      <c r="KR417" s="26">
        <f>IFERROR(Tableau17[[#This Row],[2017 (L)-T1-EXG]]/Tableau17[[#This Row],[2017 (L)-T1-TOTAL]],"")</f>
        <v>0</v>
      </c>
      <c r="KS417" s="26">
        <f>IFERROR(Tableau17[[#This Row],[2017 (L)-T1-FI]]/Tableau17[[#This Row],[2017 (L)-T1-TOTAL]],"")</f>
        <v>0.10541310541310542</v>
      </c>
      <c r="KT417" s="26">
        <f>IFERROR(Tableau17[[#This Row],[2017 (L)-T1-FN]]/Tableau17[[#This Row],[2017 (L)-T1-TOTAL]],"")</f>
        <v>0.24501424501424501</v>
      </c>
      <c r="KU417" s="26">
        <f>IFERROR(Tableau17[[#This Row],[2017 (L)-T1-LR]]/Tableau17[[#This Row],[2017 (L)-T1-TOTAL]],"")</f>
        <v>0.23931623931623933</v>
      </c>
      <c r="KV417" s="26">
        <f>IFERROR(Tableau17[[#This Row],[2017 (L)-T1-MDM]]/Tableau17[[#This Row],[2017 (L)-T1-TOTAL]],"")</f>
        <v>0.32763532763532766</v>
      </c>
      <c r="KW417" s="26">
        <f>IFERROR(Tableau17[[#This Row],[2017 (L)-T1-RDG]]/Tableau17[[#This Row],[2017 (L)-T1-TOTAL]],"")</f>
        <v>5.6980056980056983E-3</v>
      </c>
      <c r="KX417" s="26">
        <f>IFERROR(Tableau17[[#This Row],[2017 (L)-T1-REG]]/Tableau17[[#This Row],[2017 (L)-T1-TOTAL]],"")</f>
        <v>0</v>
      </c>
      <c r="KY417" s="26">
        <f>IFERROR(Tableau17[[#This Row],[2017 (L)-T1-REM]]/Tableau17[[#This Row],[2017 (L)-T1-TOTAL]],"")</f>
        <v>0</v>
      </c>
      <c r="KZ417" s="26">
        <f>IFERROR(Tableau17[[#This Row],[2017 (L)-T1-SOC]]/Tableau17[[#This Row],[2017 (L)-T1-TOTAL]],"")</f>
        <v>0</v>
      </c>
      <c r="LA417" s="26">
        <f>IFERROR(Tableau17[[#This Row],[2017 (L)-T1-UDI]]/Tableau17[[#This Row],[2017 (L)-T1-TOTAL]],"")</f>
        <v>0</v>
      </c>
      <c r="LB417" s="26">
        <f>IFERROR(Tableau17[[#This Row],[2017 (L)-T2-FI]]/Tableau17[[#This Row],[2017 (L)-T2-TOTAL]],"")</f>
        <v>0</v>
      </c>
      <c r="LC417" s="26">
        <f>IFERROR(Tableau17[[#This Row],[2017 (L)-T2-FN]]/Tableau17[[#This Row],[2017 (L)-T2-TOTAL]],"")</f>
        <v>0</v>
      </c>
      <c r="LD417" s="26">
        <f>IFERROR(Tableau17[[#This Row],[2017 (L)-T2-LR]]/Tableau17[[#This Row],[2017 (L)-T2-TOTAL]],"")</f>
        <v>0.61742424242424243</v>
      </c>
      <c r="LE417" s="26">
        <f>IFERROR(Tableau17[[#This Row],[2017 (L)-T2-MDM]]/Tableau17[[#This Row],[2017 (L)-T2-TOTAL]],"")</f>
        <v>0.38257575757575757</v>
      </c>
      <c r="LF417" s="26">
        <f>IFERROR(Tableau17[[#This Row],[2017 (L)-T2-REM]]/Tableau17[[#This Row],[2017 (L)-T2-TOTAL]],"")</f>
        <v>0</v>
      </c>
      <c r="LG417" s="26">
        <f>IFERROR(Tableau17[[#This Row],[2017-T1-ARTHAUD Nathalie]]/Tableau17[[#This Row],[2017-T1-TOTAL]],"")</f>
        <v>0</v>
      </c>
      <c r="LH417" s="26">
        <f>IFERROR(Tableau17[[#This Row],[2017-T1-ASSELINEAU Fran]]/Tableau17[[#This Row],[2017-T1-TOTAL]],"")</f>
        <v>4.8939641109298528E-3</v>
      </c>
      <c r="LI417" s="26">
        <f>IFERROR(Tableau17[[#This Row],[2017-T1-CHEMINADE Jacques]]/Tableau17[[#This Row],[2017-T1-TOTAL]],"")</f>
        <v>0</v>
      </c>
      <c r="LJ417" s="26">
        <f>IFERROR(Tableau17[[#This Row],[2017-T1-DUPONT-AIGNAN Nicolas]]/Tableau17[[#This Row],[2017-T1-TOTAL]],"")</f>
        <v>4.0783034257748776E-2</v>
      </c>
      <c r="LK417" s="26">
        <f>IFERROR(Tableau17[[#This Row],[2017-T1-FILLON Fran]]/Tableau17[[#This Row],[2017-T1-TOTAL]],"")</f>
        <v>0.21859706362153344</v>
      </c>
      <c r="LL417" s="26">
        <f>IFERROR(Tableau17[[#This Row],[2017-T1-HAMON Beno]]/Tableau17[[#This Row],[2017-T1-TOTAL]],"")</f>
        <v>3.7520391517128875E-2</v>
      </c>
      <c r="LM417" s="26">
        <f>IFERROR(Tableau17[[#This Row],[2017-T1-LASSALLE Jean]]/Tableau17[[#This Row],[2017-T1-TOTAL]],"")</f>
        <v>4.8939641109298528E-3</v>
      </c>
      <c r="LN417" s="26">
        <f>IFERROR(Tableau17[[#This Row],[2017-T1-LE PEN Marine]]/Tableau17[[#This Row],[2017-T1-TOTAL]],"")</f>
        <v>0.35725938009787928</v>
      </c>
      <c r="LO417" s="26">
        <f>IFERROR(Tableau17[[#This Row],[2017-T1-M Jean-Luc]]/Tableau17[[#This Row],[2017-T1-TOTAL]],"")</f>
        <v>0.14845024469820556</v>
      </c>
      <c r="LP417" s="26">
        <f>IFERROR(Tableau17[[#This Row],[2017-T1-MACRON Emmanuel]]/Tableau17[[#This Row],[2017-T1-TOTAL]],"")</f>
        <v>0.17944535073409462</v>
      </c>
      <c r="LQ417" s="26">
        <f>IFERROR(Tableau17[[#This Row],[2017-T1-POUTOU Philippe]]/Tableau17[[#This Row],[2017-T1-TOTAL]],"")</f>
        <v>8.1566068515497546E-3</v>
      </c>
      <c r="LR417" s="26">
        <f>IFERROR(Tableau17[[#This Row],[2017-T2-LE PEN Marine]]/Tableau17[[#This Row],[2017-T2-TOTAL]],"")</f>
        <v>0.49261992619926198</v>
      </c>
      <c r="LS417" s="26">
        <f>IFERROR(Tableau17[[#This Row],[2017-T2-MACRON Emmanuel]]/Tableau17[[#This Row],[2017-T2-TOTAL]],"")</f>
        <v>0.50738007380073802</v>
      </c>
      <c r="LT417" s="26">
        <f>IFERROR(Tableau17[[#This Row],[2019-T1-ALEXANDRE Audric]]/Tableau17[[#This Row],[2019-T1-TOTAL]],"")</f>
        <v>0</v>
      </c>
      <c r="LU417" s="26">
        <f>IFERROR(Tableau17[[#This Row],[2019-T1-ARTHAUD Nathalie]]/Tableau17[[#This Row],[2019-T1-TOTAL]],"")</f>
        <v>0</v>
      </c>
      <c r="LV417" s="26">
        <f>IFERROR(Tableau17[[#This Row],[2019-T1-ASSELINEAU François]]/Tableau17[[#This Row],[2019-T1-TOTAL]],"")</f>
        <v>1.3736263736263736E-2</v>
      </c>
      <c r="LW417" s="26">
        <f>IFERROR(Tableau17[[#This Row],[2019-T1-AUBRY Manon]]/Tableau17[[#This Row],[2019-T1-TOTAL]],"")</f>
        <v>6.043956043956044E-2</v>
      </c>
      <c r="LX417" s="26">
        <f>IFERROR(Tableau17[[#This Row],[2019-T1-AZERGUI Nagib]]/Tableau17[[#This Row],[2019-T1-TOTAL]],"")</f>
        <v>0</v>
      </c>
      <c r="LY417" s="26">
        <f>IFERROR(Tableau17[[#This Row],[2019-T1-BARDELLA Jordan]]/Tableau17[[#This Row],[2019-T1-TOTAL]],"")</f>
        <v>0.40384615384615385</v>
      </c>
      <c r="LZ417" s="26">
        <f>IFERROR(Tableau17[[#This Row],[2019-T1-BELLAMY François-Xavier]]/Tableau17[[#This Row],[2019-T1-TOTAL]],"")</f>
        <v>0.10714285714285714</v>
      </c>
      <c r="MA417" s="26">
        <f>IFERROR(Tableau17[[#This Row],[2019-T1-BIDOU Olivier]]/Tableau17[[#This Row],[2019-T1-TOTAL]],"")</f>
        <v>0</v>
      </c>
      <c r="MB417" s="26">
        <f>IFERROR(Tableau17[[#This Row],[2019-T1-BOURG Dominique]]/Tableau17[[#This Row],[2019-T1-TOTAL]],"")</f>
        <v>8.241758241758242E-3</v>
      </c>
      <c r="MC417" s="26">
        <f>IFERROR(Tableau17[[#This Row],[2019-T1-BROSSAT Ian]]/Tableau17[[#This Row],[2019-T1-TOTAL]],"")</f>
        <v>1.3736263736263736E-2</v>
      </c>
      <c r="MD417" s="26">
        <f>IFERROR(Tableau17[[#This Row],[2019-T1-CAILLAUD Sophie]]/Tableau17[[#This Row],[2019-T1-TOTAL]],"")</f>
        <v>0</v>
      </c>
      <c r="ME417" s="26">
        <f>IFERROR(Tableau17[[#This Row],[2019-T1-CAMUS Renaud]]/Tableau17[[#This Row],[2019-T1-TOTAL]],"")</f>
        <v>0</v>
      </c>
      <c r="MF417" s="26">
        <f>IFERROR(Tableau17[[#This Row],[2019-T1-CHALENÇON Christophe]]/Tableau17[[#This Row],[2019-T1-TOTAL]],"")</f>
        <v>0</v>
      </c>
      <c r="MG417" s="26">
        <f>IFERROR(Tableau17[[#This Row],[2019-T1-CORBET Cathy Denise Ginette]]/Tableau17[[#This Row],[2019-T1-TOTAL]],"")</f>
        <v>0</v>
      </c>
      <c r="MH417" s="26">
        <f>IFERROR(Tableau17[[#This Row],[2019-T1-DE PREVOISIN Robert]]/Tableau17[[#This Row],[2019-T1-TOTAL]],"")</f>
        <v>0</v>
      </c>
      <c r="MI417" s="26">
        <f>IFERROR(Tableau17[[#This Row],[2019-T1-DELFEL Thérèse]]/Tableau17[[#This Row],[2019-T1-TOTAL]],"")</f>
        <v>0</v>
      </c>
      <c r="MJ417" s="26">
        <f>IFERROR(Tableau17[[#This Row],[2019-T1-DIEUMEGARD Pierre]]/Tableau17[[#This Row],[2019-T1-TOTAL]],"")</f>
        <v>0</v>
      </c>
      <c r="MK417" s="26">
        <f>IFERROR(Tableau17[[#This Row],[2019-T1-DUPONT-AIGNAN Nicolas]]/Tableau17[[#This Row],[2019-T1-TOTAL]],"")</f>
        <v>4.3956043956043959E-2</v>
      </c>
      <c r="ML417" s="26">
        <f>IFERROR(Tableau17[[#This Row],[2019-T1-GERNIGON Yves]]/Tableau17[[#This Row],[2019-T1-TOTAL]],"")</f>
        <v>0</v>
      </c>
      <c r="MM417" s="26">
        <f>IFERROR(Tableau17[[#This Row],[2019-T1-GLUCKSMANN Raphaël]]/Tableau17[[#This Row],[2019-T1-TOTAL]],"")</f>
        <v>3.8461538461538464E-2</v>
      </c>
      <c r="MN417" s="26">
        <f>IFERROR(Tableau17[[#This Row],[2019-T1-HAMON Benoît]]/Tableau17[[#This Row],[2019-T1-TOTAL]],"")</f>
        <v>3.5714285714285712E-2</v>
      </c>
      <c r="MO417" s="26">
        <f>IFERROR(Tableau17[[#This Row],[2019-T1-HELGEN Gilles]]/Tableau17[[#This Row],[2019-T1-TOTAL]],"")</f>
        <v>0</v>
      </c>
      <c r="MP417" s="26">
        <f>IFERROR(Tableau17[[#This Row],[2019-T1-JADOT Yannick]]/Tableau17[[#This Row],[2019-T1-TOTAL]],"")</f>
        <v>0.10989010989010989</v>
      </c>
      <c r="MQ417" s="26">
        <f>IFERROR(Tableau17[[#This Row],[2019-T1-LAGARDE Jean-Christophe]]/Tableau17[[#This Row],[2019-T1-TOTAL]],"")</f>
        <v>2.7472527472527475E-3</v>
      </c>
      <c r="MR417" s="26">
        <f>IFERROR(Tableau17[[#This Row],[2019-T1-LALANNE Francis]]/Tableau17[[#This Row],[2019-T1-TOTAL]],"")</f>
        <v>2.7472527472527475E-3</v>
      </c>
      <c r="MS417" s="26">
        <f>IFERROR(Tableau17[[#This Row],[2019-T1-LOISEAU Nathalie]]/Tableau17[[#This Row],[2019-T1-TOTAL]],"")</f>
        <v>0.15934065934065933</v>
      </c>
      <c r="MT417" s="26">
        <f>IFERROR(Tableau17[[#This Row],[2019-T1-MARIE Florie]]/Tableau17[[#This Row],[2019-T1-TOTAL]],"")</f>
        <v>0</v>
      </c>
      <c r="MU417" s="26">
        <f>IFERROR(Tableau17[[#This Row],[2008-T1-MACROEXTRDROITE]]/Tableau17[[#This Row],[2008-T1-MACROTOTALE]],"")</f>
        <v>0.1008174386920981</v>
      </c>
      <c r="MV417" s="26">
        <f>IFERROR(Tableau17[[#This Row],[2008-T1-MACRODROITE]]/Tableau17[[#This Row],[2008-T1-MACROTOTALE]],"")</f>
        <v>0.54904632152588551</v>
      </c>
      <c r="MW417" s="26">
        <f>IFERROR(Tableau17[[#This Row],[2008-T1-MACROCENTRE]]/Tableau17[[#This Row],[2008-T1-MACROTOTALE]],"")</f>
        <v>0</v>
      </c>
      <c r="MX417" s="26">
        <f>IFERROR(Tableau17[[#This Row],[2008-T1-MACROGAUCHE]]/Tableau17[[#This Row],[2008-T1-MACROTOTALE]],"")</f>
        <v>0.35013623978201636</v>
      </c>
      <c r="MY417" s="26">
        <f>IFERROR(Tableau17[[#This Row],[2008-T1-MACROAUTRE]]/Tableau17[[#This Row],[2008-T1-MACROTOTALE]],"")</f>
        <v>0</v>
      </c>
      <c r="MZ417" s="26">
        <f>IFERROR(Tableau17[[#This Row],[2008-T2-MACROEXTRDROITE]]/Tableau17[[#This Row],[2008-T2-MACROTOTALE]],"")</f>
        <v>0</v>
      </c>
      <c r="NA417" s="26">
        <f>IFERROR(Tableau17[[#This Row],[2008-T2-MACRODROITE]]/Tableau17[[#This Row],[2008-T2-MACROTOTALE]],"")</f>
        <v>0.61688311688311692</v>
      </c>
      <c r="NB417" s="26">
        <f>IFERROR(Tableau17[[#This Row],[2008-T2-MACROCENTRE]]/Tableau17[[#This Row],[2008-T2-MACROTOTALE]],"")</f>
        <v>0</v>
      </c>
      <c r="NC417" s="26">
        <f>IFERROR(Tableau17[[#This Row],[2008-T2-MACROGAUCHE]]/Tableau17[[#This Row],[2008-T2-MACROTOTALE]],"")</f>
        <v>0.38311688311688313</v>
      </c>
      <c r="ND417" s="26">
        <f>IFERROR(Tableau17[[#This Row],[2008-T2-MACROAUTRE]]/Tableau17[[#This Row],[2008-T2-MACROTOTALE]],"")</f>
        <v>0</v>
      </c>
      <c r="NE417" s="26">
        <f>IFERROR(Tableau17[[#This Row],[2014-T1-MACROEXTRDROITE]]/Tableau17[[#This Row],[2014-T1-MACROTOTALE]],"")</f>
        <v>0.31172839506172839</v>
      </c>
      <c r="NF417" s="26">
        <f>IFERROR(Tableau17[[#This Row],[2014-T1-MACRODROITE]]/Tableau17[[#This Row],[2014-T1-MACROTOTALE]],"")</f>
        <v>0.45061728395061729</v>
      </c>
      <c r="NG417" s="26">
        <f>IFERROR(Tableau17[[#This Row],[2014-T1-MACROCENTRE]]/Tableau17[[#This Row],[2014-T1-MACROTOTALE]],"")</f>
        <v>7.716049382716049E-3</v>
      </c>
      <c r="NH417" s="26">
        <f>IFERROR(Tableau17[[#This Row],[2014-T1-MACROGAUCHE]]/Tableau17[[#This Row],[2014-T1-MACROTOTALE]],"")</f>
        <v>0.22993827160493827</v>
      </c>
      <c r="NI417" s="26">
        <f>IFERROR(Tableau17[[#This Row],[2014-T1-MACROAUTRE]]/Tableau17[[#This Row],[2014-T1-MACROTOTALE]],"")</f>
        <v>0</v>
      </c>
      <c r="NJ417" s="26">
        <f>IFERROR(Tableau17[[#This Row],[2014-T2-MACROEXTRDROITE]]/Tableau17[[#This Row],[2014-T2-MACROTOTALE]],"")</f>
        <v>0.29829545454545453</v>
      </c>
      <c r="NK417" s="26">
        <f>IFERROR(Tableau17[[#This Row],[2014-T2-MACRODROITE]]/Tableau17[[#This Row],[2014-T2-MACROTOTALE]],"")</f>
        <v>0.52272727272727271</v>
      </c>
      <c r="NL417" s="26">
        <f>IFERROR(Tableau17[[#This Row],[2014-T2-MACROCENTRE]]/Tableau17[[#This Row],[2014-T2-MACROTOTALE]],"")</f>
        <v>0</v>
      </c>
      <c r="NM417" s="26">
        <f>IFERROR(Tableau17[[#This Row],[2014-T2-MACROGAUCHE]]/Tableau17[[#This Row],[2014-T2-MACROTOTALE]],"")</f>
        <v>0.17897727272727273</v>
      </c>
      <c r="NN417" s="26">
        <f>IFERROR(Tableau17[[#This Row],[2014-T2-MACROAUTRE]]/Tableau17[[#This Row],[2014-T2-MACROTOTALE]],"")</f>
        <v>0</v>
      </c>
      <c r="NO417" s="26">
        <f>IFERROR( Tableau17[[#This Row],[2015-T1-MACROEXTRDROITE]]/Tableau17[[#This Row],[2015-T1-MACROTOTALE]],"")</f>
        <v>0.50415512465373957</v>
      </c>
      <c r="NP417" s="26">
        <f>IFERROR(Tableau17[[#This Row],[2015-T1-MACRODROITE]]/Tableau17[[#This Row],[2015-T1-MACROTOTALE]],"")</f>
        <v>0.3047091412742382</v>
      </c>
      <c r="NQ417" s="26">
        <f>IFERROR(Tableau17[[#This Row],[2015-T1-MACROCENTRE]]/Tableau17[[#This Row],[2015-T1-MACROTOTALE]],"")</f>
        <v>0</v>
      </c>
      <c r="NR417" s="26">
        <f>IFERROR(Tableau17[[#This Row],[2015-T1-MACROGAUCHE]]/Tableau17[[#This Row],[2015-T1-MACROTOTALE]],"")</f>
        <v>0.18282548476454294</v>
      </c>
      <c r="NS417" s="26">
        <f>IFERROR(Tableau17[[#This Row],[2015-T1-MACROAUTRE]]/Tableau17[[#This Row],[2015-T1-MACROTOTALE]],"")</f>
        <v>8.3102493074792248E-3</v>
      </c>
      <c r="NT417" s="26">
        <f>IFERROR(Tableau17[[#This Row],[2015-T2-MACROEXTRDROITE]]/Tableau17[[#This Row],[2015-T2-MACROTOTALE]],"")</f>
        <v>0.49606299212598426</v>
      </c>
      <c r="NU417" s="26">
        <f>IFERROR(Tableau17[[#This Row],[2015-T2-MACRODROITE]]/Tableau17[[#This Row],[2015-T2-MACROTOTALE]],"")</f>
        <v>0.50393700787401574</v>
      </c>
      <c r="NV417" s="26">
        <f>IFERROR(Tableau17[[#This Row],[2015-T2-MACROCENTRE]]/Tableau17[[#This Row],[2015-T2-MACROTOTALE]],"")</f>
        <v>0</v>
      </c>
      <c r="NW417" s="26">
        <f>IFERROR(Tableau17[[#This Row],[2015-T2-MACROGAUCHE]]/Tableau17[[#This Row],[2015-T2-MACROTOTALE]],"")</f>
        <v>0</v>
      </c>
      <c r="NX417" s="26">
        <f>IFERROR(Tableau17[[#This Row],[2015-T2-MACROAUTRE]]/Tableau17[[#This Row],[2015-T2-MACROTOTALE]],"")</f>
        <v>0</v>
      </c>
      <c r="NY417" s="26">
        <f>IFERROR(Tableau17[[#This Row],[2017-T1-MACROEXTRDROITE]]/Tableau17[[#This Row],[2017-T1-MACROTOTALE]],"")</f>
        <v>0.40293637846655789</v>
      </c>
      <c r="NZ417" s="26">
        <f>IFERROR(Tableau17[[#This Row],[2017-T1-MACRODROITE]]/Tableau17[[#This Row],[2017-T1-MACROTOTALE]],"")</f>
        <v>0.21859706362153344</v>
      </c>
      <c r="OA417" s="26">
        <f>IFERROR(Tableau17[[#This Row],[2017-T1-MACROCENTRE]]/Tableau17[[#This Row],[2017-T1-MACROTOTALE]],"")</f>
        <v>0.17944535073409462</v>
      </c>
      <c r="OB417" s="26">
        <f>IFERROR(Tableau17[[#This Row],[2017-T1-MACROGAUCHE]]/Tableau17[[#This Row],[2017-T1-MACROTOTALE]],"")</f>
        <v>0.19412724306688417</v>
      </c>
      <c r="OC417" s="26">
        <f>IFERROR(Tableau17[[#This Row],[2017-T1-MACROAUTRE]]/Tableau17[[#This Row],[2017-T1-MACROTOTALE]],"")</f>
        <v>4.8939641109298528E-3</v>
      </c>
      <c r="OD417" s="26">
        <f>IFERROR(Tableau17[[#This Row],[2017-T2-MACROEXTRDROITE]]/Tableau17[[#This Row],[2017-T2-MACROTOTALE]],"")</f>
        <v>0.49261992619926198</v>
      </c>
      <c r="OE417" s="26">
        <f>IFERROR(Tableau17[[#This Row],[2017-T2-MACRODROITE]]/Tableau17[[#This Row],[2017-T2-MACROTOTALE]],"")</f>
        <v>0</v>
      </c>
      <c r="OF417" s="26">
        <f>IFERROR(Tableau17[[#This Row],[2017-T2-MACROCENTRE]]/Tableau17[[#This Row],[2017-T2-MACROTOTALE]],"")</f>
        <v>0.50738007380073802</v>
      </c>
      <c r="OG417" s="26">
        <f>IFERROR(Tableau17[[#This Row],[2017-T2-MACROGAUCHE]]/Tableau17[[#This Row],[2017-T2-MACROTOTALE]],"")</f>
        <v>0</v>
      </c>
      <c r="OH417" s="26">
        <f>IFERROR(Tableau17[[#This Row],[2017-T2-MACROAUTRE]]/Tableau17[[#This Row],[2017-T2-MACROTOTALE]],"")</f>
        <v>0</v>
      </c>
      <c r="OI417" s="26">
        <f>IFERROR(Tableau17[[#This Row],[2019-T1-MACROEXTRDROITE]]/Tableau17[[#This Row],[2019-T1-MACROTOTALE]],"")</f>
        <v>0.46467391304347827</v>
      </c>
      <c r="OJ417" s="26">
        <f>IFERROR(Tableau17[[#This Row],[2019-T1-MACRODROITE]]/Tableau17[[#This Row],[2019-T1-MACROTOTALE]],"")</f>
        <v>0.10869565217391304</v>
      </c>
      <c r="OK417" s="26">
        <f>IFERROR(Tableau17[[#This Row],[2019-T1-MACROCENTRE]]/Tableau17[[#This Row],[2019-T1-MACROTOTALE]],"")</f>
        <v>0.15760869565217392</v>
      </c>
      <c r="OL417" s="26">
        <f>IFERROR(Tableau17[[#This Row],[2019-T1-MACROGAUCHE]]/Tableau17[[#This Row],[2019-T1-MACROTOTALE]],"")</f>
        <v>0.25543478260869568</v>
      </c>
      <c r="OM417" s="26">
        <f>IFERROR(Tableau17[[#This Row],[2019-T1-MACROAUTRE]]/Tableau17[[#This Row],[2019-T1-MACROTOTALE]],"")</f>
        <v>1.358695652173913E-2</v>
      </c>
      <c r="ON417" s="26">
        <f>IFERROR(Tableau17[[#This Row],[2020-T1-MACROEXTRDROITE]]/Tableau17[[#This Row],[2020-T1-MACROTOTALE]],"")</f>
        <v>0.23744292237442921</v>
      </c>
      <c r="OO417" s="26">
        <f>IFERROR(Tableau17[[#This Row],[2020-T1-MACRODROITE]]/Tableau17[[#This Row],[2020-T1-MACROTOTALE]],"")</f>
        <v>0.44748858447488582</v>
      </c>
      <c r="OP417" s="26">
        <f>IFERROR(Tableau17[[#This Row],[2020-T1-MACROCENTRE]]/Tableau17[[#This Row],[2020-T1-MACROTOTALE]],"")</f>
        <v>3.1963470319634701E-2</v>
      </c>
      <c r="OQ417" s="26">
        <f>IFERROR(Tableau17[[#This Row],[2020-T1-MACROGAUCHE]]/Tableau17[[#This Row],[2020-T1-MACROTOTALE]],"")</f>
        <v>0.28310502283105021</v>
      </c>
      <c r="OR417" s="26">
        <f>IFERROR(Tableau17[[#This Row],[2020-T1-MACROAUTRE]]/Tableau17[[#This Row],[2020-T1-MACROTOTALE]],"")</f>
        <v>0</v>
      </c>
      <c r="OS417" s="26">
        <f>IFERROR(Tableau17[[#This Row],[2017 (L)-T1-MACROEXTRDROITE]]/Tableau17[[#This Row],[2017 (L)-T1-MACROTOTALE]],"")</f>
        <v>0.27065527065527067</v>
      </c>
      <c r="OT417" s="26">
        <f>IFERROR(Tableau17[[#This Row],[2017 (L)-T1-MACRODROITE]]/Tableau17[[#This Row],[2017 (L)-T1-MACROTOTALE]],"")</f>
        <v>0.23931623931623933</v>
      </c>
      <c r="OU417" s="26">
        <f>IFERROR(Tableau17[[#This Row],[2017 (L)-T1-MACROCENTRE]]/Tableau17[[#This Row],[2017 (L)-T1-MACROTOTALE]],"")</f>
        <v>0.32763532763532766</v>
      </c>
      <c r="OV417" s="26">
        <f>IFERROR(Tableau17[[#This Row],[2017 (L)-T1-MACROGAUCHE]]/Tableau17[[#This Row],[2017 (L)-T1-MACROTOTALE]],"")</f>
        <v>0.15384615384615385</v>
      </c>
      <c r="OW417" s="26">
        <f>IFERROR(Tableau17[[#This Row],[2017 (L)-T1-MACROAUTRE]]/Tableau17[[#This Row],[2017 (L)-T1-MACROTOTALE]],"")</f>
        <v>8.5470085470085479E-3</v>
      </c>
      <c r="OX417" s="26">
        <f>IFERROR(Tableau17[[#This Row],[2017 (L)-T2-MACROEXTRDROITE]]/Tableau17[[#This Row],[2017 (L)-T2-MACROTOTALE]],"")</f>
        <v>0</v>
      </c>
      <c r="OY417" s="26">
        <f>IFERROR(Tableau17[[#This Row],[2017 (L)-T2-MACRODROITE]]/Tableau17[[#This Row],[2017 (L)-T2-MACROTOTALE]],"")</f>
        <v>0.61742424242424243</v>
      </c>
      <c r="OZ417" s="26">
        <f>IFERROR(Tableau17[[#This Row],[2017 (L)-T2-MACROCENTRE]]/Tableau17[[#This Row],[2017 (L)-T2-MACROTOTALE]],"")</f>
        <v>0.38257575757575757</v>
      </c>
      <c r="PA417" s="26">
        <f>IFERROR(Tableau17[[#This Row],[2017 (L)-T2-MACROGAUCHE]]/Tableau17[[#This Row],[2017 (L)-T2-MACROTOTALE]],"")</f>
        <v>0</v>
      </c>
      <c r="PB417" s="26">
        <f>IFERROR(Tableau17[[#This Row],[2017 (L)-T2-MACROAUTRE]]/Tableau17[[#This Row],[2017 (L)-T2-MACROTOTALE]],"")</f>
        <v>0</v>
      </c>
      <c r="PC417" s="26">
        <f>IFERROR(Tableau17[[#This Row],[2008_T1_PROCUS]]/Tableau17[[#This Row],[2008_T1_INSCRITS]],0)</f>
        <v>5.287009063444109E-3</v>
      </c>
      <c r="PD417" s="26">
        <f>IFERROR(Tableau17[[#This Row],[2008_T2_PROCUS]]/Tableau17[[#This Row],[2008_T2_INSCRITS]],0)</f>
        <v>6.7975830815709968E-3</v>
      </c>
      <c r="PE417" s="26">
        <f>Tableau17[[#This Row],[2014_T1_PROCUS]]/Tableau17[[#This Row],[2014_T1_INSCRITS]]</f>
        <v>3.0349013657056147E-3</v>
      </c>
      <c r="PF417" s="26">
        <f>IFERROR(Tableau17[[#This Row],[2014_T2_PROCUS]]/Tableau17[[#This Row],[2014_T2_INSCRITS]],0)</f>
        <v>6.0698027314112293E-3</v>
      </c>
    </row>
    <row r="418" spans="1:422" hidden="1" x14ac:dyDescent="0.2">
      <c r="A418" s="1">
        <v>8</v>
      </c>
      <c r="B418" s="1" t="s">
        <v>517</v>
      </c>
      <c r="C418" s="1" t="s">
        <v>542</v>
      </c>
      <c r="D418" s="1" t="s">
        <v>542</v>
      </c>
      <c r="E418" s="1">
        <v>1581</v>
      </c>
      <c r="F418" s="1">
        <v>5.3566450000000003</v>
      </c>
      <c r="G418" s="1">
        <v>43.373961000000001</v>
      </c>
      <c r="H418" s="3">
        <v>847</v>
      </c>
      <c r="I418" s="3">
        <v>104</v>
      </c>
      <c r="L418" s="1">
        <v>6</v>
      </c>
      <c r="M418" s="1">
        <v>63</v>
      </c>
      <c r="O418" s="1">
        <v>1</v>
      </c>
      <c r="P418" s="1">
        <v>7</v>
      </c>
      <c r="Q418" s="1">
        <v>18</v>
      </c>
      <c r="R418" s="1">
        <v>25</v>
      </c>
      <c r="S418" s="1">
        <v>8</v>
      </c>
      <c r="T418" s="1">
        <v>3</v>
      </c>
      <c r="U418" s="1">
        <v>131</v>
      </c>
      <c r="V418" s="1">
        <v>993</v>
      </c>
      <c r="W418" s="1">
        <v>281</v>
      </c>
      <c r="X418" s="1">
        <v>3</v>
      </c>
      <c r="Y418" s="2">
        <v>0.28298087</v>
      </c>
      <c r="Z418" s="1">
        <v>993</v>
      </c>
      <c r="AA418" s="1">
        <v>362</v>
      </c>
      <c r="AB418" s="1">
        <v>8</v>
      </c>
      <c r="AC418" s="2">
        <v>0.36455186000000001</v>
      </c>
      <c r="AD418" s="1">
        <v>847</v>
      </c>
      <c r="AE418" s="1">
        <v>135</v>
      </c>
      <c r="AF418" s="2">
        <v>0.15938606999999999</v>
      </c>
      <c r="AG418" s="1">
        <f t="shared" si="6"/>
        <v>104</v>
      </c>
      <c r="AH418" s="1">
        <v>863</v>
      </c>
      <c r="AI418" s="1">
        <v>378</v>
      </c>
      <c r="AJ418" s="1">
        <v>2</v>
      </c>
      <c r="AK418" s="2">
        <v>0.43800695000000001</v>
      </c>
      <c r="AN418" s="1">
        <v>0</v>
      </c>
      <c r="AP418" s="1">
        <v>985</v>
      </c>
      <c r="AQ418" s="1">
        <v>246</v>
      </c>
      <c r="AR418" s="2">
        <v>0.24974619000000001</v>
      </c>
      <c r="AS418" s="1">
        <v>985</v>
      </c>
      <c r="AT418" s="1">
        <v>269</v>
      </c>
      <c r="AU418" s="2">
        <v>0.27309644999999999</v>
      </c>
      <c r="AV418" s="1">
        <v>962</v>
      </c>
      <c r="AW418" s="1">
        <v>217</v>
      </c>
      <c r="AX418" s="2">
        <v>0.22557173</v>
      </c>
      <c r="AY418" s="1">
        <v>962</v>
      </c>
      <c r="AZ418" s="1">
        <v>165</v>
      </c>
      <c r="BA418" s="2">
        <v>0.17151767000000001</v>
      </c>
      <c r="BB418" s="1">
        <v>962</v>
      </c>
      <c r="BC418" s="1">
        <v>444</v>
      </c>
      <c r="BD418" s="2">
        <v>0.46153845999999998</v>
      </c>
      <c r="BE418" s="1">
        <v>962</v>
      </c>
      <c r="BF418" s="1">
        <v>464</v>
      </c>
      <c r="BG418" s="2">
        <v>0.48232848</v>
      </c>
      <c r="BH418" s="1">
        <v>850</v>
      </c>
      <c r="BI418" s="1">
        <v>132</v>
      </c>
      <c r="BJ418" s="2">
        <v>0.15529412000000001</v>
      </c>
      <c r="BK418" s="1">
        <v>28</v>
      </c>
      <c r="BN418" s="1">
        <v>10</v>
      </c>
      <c r="BO418" s="1">
        <v>28</v>
      </c>
      <c r="BP418" s="1">
        <v>88</v>
      </c>
      <c r="BQ418" s="1">
        <v>209</v>
      </c>
      <c r="BR418" s="1">
        <v>363</v>
      </c>
      <c r="BZ418" s="1">
        <v>34</v>
      </c>
      <c r="CA418" s="1">
        <v>2</v>
      </c>
      <c r="CB418" s="1">
        <v>19</v>
      </c>
      <c r="CC418" s="1">
        <v>38</v>
      </c>
      <c r="CD418" s="1">
        <v>91</v>
      </c>
      <c r="CE418" s="1">
        <v>92</v>
      </c>
      <c r="CF418" s="1">
        <v>276</v>
      </c>
      <c r="CG418" s="1">
        <v>67</v>
      </c>
      <c r="CH418" s="1">
        <v>126</v>
      </c>
      <c r="CI418" s="1">
        <v>161</v>
      </c>
      <c r="CJ418" s="1">
        <v>354</v>
      </c>
      <c r="CL418" s="1">
        <v>8</v>
      </c>
      <c r="CN418" s="1">
        <v>33</v>
      </c>
      <c r="CP418" s="1">
        <v>61</v>
      </c>
      <c r="CS418" s="1">
        <v>68</v>
      </c>
      <c r="CT418" s="1">
        <v>63</v>
      </c>
      <c r="CW418" s="1">
        <v>233</v>
      </c>
      <c r="CY418" s="1">
        <v>76</v>
      </c>
      <c r="CZ418" s="1">
        <v>176</v>
      </c>
      <c r="DC418" s="1">
        <v>252</v>
      </c>
      <c r="DD418" s="1">
        <v>4</v>
      </c>
      <c r="DE418" s="1">
        <v>2</v>
      </c>
      <c r="DF418" s="1">
        <v>6</v>
      </c>
      <c r="DH418" s="1">
        <v>12</v>
      </c>
      <c r="DI418" s="1">
        <v>10</v>
      </c>
      <c r="DK418" s="1">
        <v>6</v>
      </c>
      <c r="DL418" s="1">
        <v>27</v>
      </c>
      <c r="DM418" s="1">
        <v>32</v>
      </c>
      <c r="DR418" s="1">
        <v>50</v>
      </c>
      <c r="DS418" s="1">
        <v>46</v>
      </c>
      <c r="DT418" s="1">
        <v>18</v>
      </c>
      <c r="DU418" s="1">
        <v>213</v>
      </c>
      <c r="DW418" s="1">
        <v>49</v>
      </c>
      <c r="DZ418" s="1">
        <v>107</v>
      </c>
      <c r="EA418" s="1">
        <v>156</v>
      </c>
      <c r="EB418" s="1">
        <v>2</v>
      </c>
      <c r="EC418" s="1">
        <v>4</v>
      </c>
      <c r="ED418" s="1">
        <v>2</v>
      </c>
      <c r="EE418" s="1">
        <v>4</v>
      </c>
      <c r="EF418" s="1">
        <v>29</v>
      </c>
      <c r="EG418" s="1">
        <v>22</v>
      </c>
      <c r="EH418" s="1">
        <v>5</v>
      </c>
      <c r="EI418" s="1">
        <v>78</v>
      </c>
      <c r="EJ418" s="1">
        <v>188</v>
      </c>
      <c r="EK418" s="1">
        <v>98</v>
      </c>
      <c r="EL418" s="1">
        <v>5</v>
      </c>
      <c r="EM418" s="1">
        <v>437</v>
      </c>
      <c r="EN418" s="1">
        <v>109</v>
      </c>
      <c r="EO418" s="1">
        <v>339</v>
      </c>
      <c r="EP418" s="1">
        <v>448</v>
      </c>
      <c r="EQ418" s="1">
        <v>0</v>
      </c>
      <c r="ER418" s="1">
        <v>1</v>
      </c>
      <c r="ES418" s="1">
        <v>6</v>
      </c>
      <c r="ET418" s="1">
        <v>21</v>
      </c>
      <c r="EU418" s="1">
        <v>15</v>
      </c>
      <c r="EV418" s="1">
        <v>30</v>
      </c>
      <c r="EW418" s="1">
        <v>5</v>
      </c>
      <c r="EX418" s="1">
        <v>0</v>
      </c>
      <c r="EY418" s="1">
        <v>3</v>
      </c>
      <c r="EZ418" s="1">
        <v>0</v>
      </c>
      <c r="FA418" s="1">
        <v>0</v>
      </c>
      <c r="FB418" s="1">
        <v>0</v>
      </c>
      <c r="FC418" s="1">
        <v>0</v>
      </c>
      <c r="FD418" s="1">
        <v>0</v>
      </c>
      <c r="FE418" s="1">
        <v>0</v>
      </c>
      <c r="FF418" s="1">
        <v>0</v>
      </c>
      <c r="FG418" s="1">
        <v>0</v>
      </c>
      <c r="FH418" s="1">
        <v>5</v>
      </c>
      <c r="FI418" s="1">
        <v>1</v>
      </c>
      <c r="FJ418" s="1">
        <v>8</v>
      </c>
      <c r="FK418" s="1">
        <v>0</v>
      </c>
      <c r="FL418" s="1">
        <v>0</v>
      </c>
      <c r="FM418" s="1">
        <v>5</v>
      </c>
      <c r="FN418" s="1">
        <v>2</v>
      </c>
      <c r="FO418" s="1">
        <v>2</v>
      </c>
      <c r="FP418" s="1">
        <v>15</v>
      </c>
      <c r="FQ418" s="1">
        <v>0</v>
      </c>
      <c r="FR418" s="1">
        <f>SUM(Tableau17[[#This Row],[2019-T1-ALEXANDRE Audric]:[2019-T1-MARIE Florie]])</f>
        <v>119</v>
      </c>
      <c r="FS418" s="1">
        <v>28</v>
      </c>
      <c r="FT418" s="1">
        <v>116</v>
      </c>
      <c r="FU418" s="1">
        <v>0</v>
      </c>
      <c r="FV418" s="1">
        <v>219</v>
      </c>
      <c r="FW418" s="1">
        <v>0</v>
      </c>
      <c r="FX418" s="1">
        <v>363</v>
      </c>
      <c r="GD418" s="1">
        <v>0</v>
      </c>
      <c r="GE418" s="1">
        <v>38</v>
      </c>
      <c r="GF418" s="1">
        <v>91</v>
      </c>
      <c r="GG418" s="1">
        <v>0</v>
      </c>
      <c r="GH418" s="1">
        <v>147</v>
      </c>
      <c r="GI418" s="1">
        <v>0</v>
      </c>
      <c r="GJ418" s="1">
        <v>276</v>
      </c>
      <c r="GK418" s="1">
        <v>67</v>
      </c>
      <c r="GL418" s="1">
        <v>126</v>
      </c>
      <c r="GM418" s="1">
        <v>0</v>
      </c>
      <c r="GN418" s="1">
        <v>161</v>
      </c>
      <c r="GO418" s="1">
        <v>0</v>
      </c>
      <c r="GP418" s="1">
        <v>354</v>
      </c>
      <c r="GQ418" s="1">
        <v>69</v>
      </c>
      <c r="GR418" s="1">
        <v>63</v>
      </c>
      <c r="GS418" s="1">
        <v>0</v>
      </c>
      <c r="GT418" s="1">
        <v>101</v>
      </c>
      <c r="GU418" s="1">
        <v>0</v>
      </c>
      <c r="GV418" s="1">
        <v>233</v>
      </c>
      <c r="GW418" s="1">
        <v>76</v>
      </c>
      <c r="GX418" s="1">
        <v>0</v>
      </c>
      <c r="GY418" s="1">
        <v>0</v>
      </c>
      <c r="GZ418" s="1">
        <v>176</v>
      </c>
      <c r="HA418" s="1">
        <v>0</v>
      </c>
      <c r="HB418" s="1">
        <v>252</v>
      </c>
      <c r="HC418" s="1">
        <v>88</v>
      </c>
      <c r="HD418" s="1">
        <v>29</v>
      </c>
      <c r="HE418" s="1">
        <v>98</v>
      </c>
      <c r="HF418" s="1">
        <v>217</v>
      </c>
      <c r="HG418" s="1">
        <v>5</v>
      </c>
      <c r="HH418" s="1">
        <v>437</v>
      </c>
      <c r="HI418" s="1">
        <v>109</v>
      </c>
      <c r="HJ418" s="1">
        <v>0</v>
      </c>
      <c r="HK418" s="1">
        <v>339</v>
      </c>
      <c r="HL418" s="1">
        <v>0</v>
      </c>
      <c r="HM418" s="1">
        <v>0</v>
      </c>
      <c r="HN418" s="1">
        <v>448</v>
      </c>
      <c r="HO418" s="1">
        <v>43</v>
      </c>
      <c r="HP418" s="1">
        <v>7</v>
      </c>
      <c r="HQ418" s="1">
        <v>15</v>
      </c>
      <c r="HR418" s="1">
        <v>35</v>
      </c>
      <c r="HS418" s="1">
        <v>24</v>
      </c>
      <c r="HT418" s="1">
        <v>124</v>
      </c>
      <c r="HU418" s="1">
        <v>25</v>
      </c>
      <c r="HV418" s="1">
        <v>13</v>
      </c>
      <c r="HW418" s="1">
        <v>18</v>
      </c>
      <c r="HX418" s="1">
        <v>75</v>
      </c>
      <c r="HY418" s="1">
        <v>0</v>
      </c>
      <c r="HZ418" s="1">
        <v>131</v>
      </c>
      <c r="IA418" s="1">
        <v>38</v>
      </c>
      <c r="IB418" s="1">
        <v>18</v>
      </c>
      <c r="IC418" s="1">
        <v>50</v>
      </c>
      <c r="ID418" s="1">
        <v>105</v>
      </c>
      <c r="IE418" s="1">
        <v>2</v>
      </c>
      <c r="IF418" s="1">
        <v>213</v>
      </c>
      <c r="IG418" s="1">
        <v>49</v>
      </c>
      <c r="IH418" s="1">
        <v>0</v>
      </c>
      <c r="II418" s="1">
        <v>107</v>
      </c>
      <c r="IJ418" s="1">
        <v>0</v>
      </c>
      <c r="IK418" s="1">
        <v>0</v>
      </c>
      <c r="IL418" s="1">
        <v>156</v>
      </c>
      <c r="IM418" s="26">
        <f>IFERROR(Tableau17[[#This Row],[LDIV]]/Tableau17[[#This Row],[Total général]],"")</f>
        <v>0</v>
      </c>
      <c r="IN418" s="26">
        <f>IFERROR(Tableau17[[#This Row],[LDVC]]/Tableau17[[#This Row],[Total général]],"")</f>
        <v>0</v>
      </c>
      <c r="IO418" s="26">
        <f>IFERROR(Tableau17[[#This Row],[LDVD]]/Tableau17[[#This Row],[Total général]],"")</f>
        <v>4.5801526717557252E-2</v>
      </c>
      <c r="IP418" s="26">
        <f>IFERROR(Tableau17[[#This Row],[LDVG]]/Tableau17[[#This Row],[Total général]],"")</f>
        <v>0.48091603053435117</v>
      </c>
      <c r="IQ418" s="26">
        <f>IFERROR(Tableau17[[#This Row],[LEXD]]/Tableau17[[#This Row],[Total général]],"")</f>
        <v>0</v>
      </c>
      <c r="IR418" s="26">
        <f>IFERROR(Tableau17[[#This Row],[LEXG]]/Tableau17[[#This Row],[Total général]],"")</f>
        <v>7.6335877862595417E-3</v>
      </c>
      <c r="IS418" s="26">
        <f>IFERROR(Tableau17[[#This Row],[LLR]]/Tableau17[[#This Row],[Total général]],"")</f>
        <v>5.3435114503816793E-2</v>
      </c>
      <c r="IT418" s="26">
        <f>IFERROR(Tableau17[[#This Row],[LREM]]/Tableau17[[#This Row],[Total général]],"")</f>
        <v>0.13740458015267176</v>
      </c>
      <c r="IU418" s="26">
        <f>IFERROR(Tableau17[[#This Row],[LRN]]/Tableau17[[#This Row],[Total général]],"")</f>
        <v>0.19083969465648856</v>
      </c>
      <c r="IV418" s="26">
        <f>IFERROR(Tableau17[[#This Row],[LUG]]/Tableau17[[#This Row],[Total général]],"")</f>
        <v>6.1068702290076333E-2</v>
      </c>
      <c r="IW418" s="26">
        <f>IFERROR(Tableau17[[#This Row],[LVEC]]/Tableau17[[#This Row],[Total général]],"")</f>
        <v>2.2900763358778626E-2</v>
      </c>
      <c r="IX418" s="26">
        <f>IFERROR(Tableau17[[#This Row],[2008-T1-LCMD]]/Tableau17[[#This Row],[2008-T1-TOTAL]],"")</f>
        <v>7.7134986225895319E-2</v>
      </c>
      <c r="IY418" s="26">
        <f>IFERROR(Tableau17[[#This Row],[2008-T1-LDVD]]/Tableau17[[#This Row],[2008-T1-TOTAL]],"")</f>
        <v>0</v>
      </c>
      <c r="IZ418" s="26">
        <f>IFERROR(Tableau17[[#This Row],[2008-T1-LEXD]]/Tableau17[[#This Row],[2008-T1-TOTAL]],"")</f>
        <v>0</v>
      </c>
      <c r="JA418" s="26">
        <f>IFERROR(Tableau17[[#This Row],[2008-T1-LEXG]]/Tableau17[[#This Row],[2008-T1-TOTAL]],"")</f>
        <v>2.7548209366391185E-2</v>
      </c>
      <c r="JB418" s="26">
        <f>IFERROR(Tableau17[[#This Row],[2008-T1-LFN]]/Tableau17[[#This Row],[2008-T1-TOTAL]],"")</f>
        <v>7.7134986225895319E-2</v>
      </c>
      <c r="JC418" s="26">
        <f>IFERROR(Tableau17[[#This Row],[2008-T1-LMAJ]]/Tableau17[[#This Row],[2008-T1-TOTAL]],"")</f>
        <v>0.24242424242424243</v>
      </c>
      <c r="JD418" s="26">
        <f>IFERROR(Tableau17[[#This Row],[2008-T1-LUG]]/Tableau17[[#This Row],[2008-T1-TOTAL]],"")</f>
        <v>0.5757575757575758</v>
      </c>
      <c r="JE418" s="26" t="str">
        <f>IFERROR(Tableau17[[#This Row],[2008-T2-LFN]]/Tableau17[[#This Row],[2008-T2-TOTAL]],"")</f>
        <v/>
      </c>
      <c r="JF418" s="26" t="str">
        <f>IFERROR(Tableau17[[#This Row],[2008-T2-LGC]]/Tableau17[[#This Row],[2008-T2-TOTAL]],"")</f>
        <v/>
      </c>
      <c r="JG418" s="26" t="str">
        <f>IFERROR(Tableau17[[#This Row],[2008-T2-LMAJ]]/Tableau17[[#This Row],[2008-T2-TOTAL]],"")</f>
        <v/>
      </c>
      <c r="JH418" s="26" t="str">
        <f>IFERROR(Tableau17[[#This Row],[2008-T2-LUG]]/Tableau17[[#This Row],[2008-T2-TOTAL]],"")</f>
        <v/>
      </c>
      <c r="JI418" s="26">
        <f>IFERROR(Tableau17[[#This Row],[2014-T1-LDIV]]/Tableau17[[#This Row],[2014-T1-TOTAL]],"")</f>
        <v>0</v>
      </c>
      <c r="JJ418" s="26">
        <f>IFERROR(Tableau17[[#This Row],[2014-T1-LDVD]]/Tableau17[[#This Row],[2014-T1-TOTAL]],"")</f>
        <v>0</v>
      </c>
      <c r="JK418" s="26">
        <f>IFERROR(Tableau17[[#This Row],[2014-T1-LDVG]]/Tableau17[[#This Row],[2014-T1-TOTAL]],"")</f>
        <v>0.12318840579710146</v>
      </c>
      <c r="JL418" s="26">
        <f>IFERROR(Tableau17[[#This Row],[2014-T1-LEXG]]/Tableau17[[#This Row],[2014-T1-TOTAL]],"")</f>
        <v>7.246376811594203E-3</v>
      </c>
      <c r="JM418" s="26">
        <f>IFERROR(Tableau17[[#This Row],[2014-T1-LFG]]/Tableau17[[#This Row],[2014-T1-TOTAL]],"")</f>
        <v>6.8840579710144928E-2</v>
      </c>
      <c r="JN418" s="26">
        <f>IFERROR(Tableau17[[#This Row],[2014-T1-LFN]]/Tableau17[[#This Row],[2014-T1-TOTAL]],"")</f>
        <v>0.13768115942028986</v>
      </c>
      <c r="JO418" s="26">
        <f>IFERROR(Tableau17[[#This Row],[2014-T1-LUD]]/Tableau17[[#This Row],[2014-T1-TOTAL]],"")</f>
        <v>0.32971014492753625</v>
      </c>
      <c r="JP418" s="26">
        <f>IFERROR(Tableau17[[#This Row],[2014-T1-LUG]]/Tableau17[[#This Row],[2014-T1-TOTAL]],"")</f>
        <v>0.33333333333333331</v>
      </c>
      <c r="JQ418" s="26">
        <f>IFERROR(Tableau17[[#This Row],[2014-T2-LFN]]/Tableau17[[#This Row],[2014-T2-TOTAL]],"")</f>
        <v>0.18926553672316385</v>
      </c>
      <c r="JR418" s="26">
        <f>IFERROR(Tableau17[[#This Row],[2014-T2-LUD]]/Tableau17[[#This Row],[2014-T2-TOTAL]],"")</f>
        <v>0.3559322033898305</v>
      </c>
      <c r="JS418" s="26">
        <f>IFERROR(Tableau17[[#This Row],[2014-T2-LUG]]/Tableau17[[#This Row],[2014-T2-TOTAL]],"")</f>
        <v>0.45480225988700562</v>
      </c>
      <c r="JT418" s="26">
        <f>IFERROR(Tableau17[[#This Row],[2015-T1-BC-DIV]]/Tableau17[[#This Row],[2015-T1-TOTAL]],"")</f>
        <v>0</v>
      </c>
      <c r="JU418" s="26">
        <f>IFERROR(Tableau17[[#This Row],[2015-T1-BC-DLF]]/Tableau17[[#This Row],[2015-T1-TOTAL]],"")</f>
        <v>3.4334763948497854E-2</v>
      </c>
      <c r="JV418" s="26">
        <f>IFERROR(Tableau17[[#This Row],[2015-T1-BC-DVD]]/Tableau17[[#This Row],[2015-T1-TOTAL]],"")</f>
        <v>0</v>
      </c>
      <c r="JW418" s="26">
        <f>IFERROR(Tableau17[[#This Row],[2015-T1-BC-DVG]]/Tableau17[[#This Row],[2015-T1-TOTAL]],"")</f>
        <v>0.14163090128755365</v>
      </c>
      <c r="JX418" s="26">
        <f>IFERROR(Tableau17[[#This Row],[2015-T1-BC-FG]]/Tableau17[[#This Row],[2015-T1-TOTAL]],"")</f>
        <v>0</v>
      </c>
      <c r="JY418" s="26">
        <f>IFERROR(Tableau17[[#This Row],[2015-T1-BC-FN]]/Tableau17[[#This Row],[2015-T1-TOTAL]],"")</f>
        <v>0.26180257510729615</v>
      </c>
      <c r="JZ418" s="26">
        <f>IFERROR(Tableau17[[#This Row],[2015-T1-BC-MDM]]/Tableau17[[#This Row],[2015-T1-TOTAL]],"")</f>
        <v>0</v>
      </c>
      <c r="KA418" s="26">
        <f>IFERROR(Tableau17[[#This Row],[2015-T1-BC-RDG]]/Tableau17[[#This Row],[2015-T1-TOTAL]],"")</f>
        <v>0</v>
      </c>
      <c r="KB418" s="26">
        <f>IFERROR(Tableau17[[#This Row],[2015-T1-BC-SOC]]/Tableau17[[#This Row],[2015-T1-TOTAL]],"")</f>
        <v>0.29184549356223177</v>
      </c>
      <c r="KC418" s="26">
        <f>IFERROR(Tableau17[[#This Row],[2015-T1-BC-UD]]/Tableau17[[#This Row],[2015-T1-TOTAL]],"")</f>
        <v>0.27038626609442062</v>
      </c>
      <c r="KD418" s="26">
        <f>IFERROR(Tableau17[[#This Row],[2015-T1-BC-UG]]/Tableau17[[#This Row],[2015-T1-TOTAL]],"")</f>
        <v>0</v>
      </c>
      <c r="KE418" s="26">
        <f>IFERROR(Tableau17[[#This Row],[2015-T1-BC-VEC]]/Tableau17[[#This Row],[2015-T1-TOTAL]],"")</f>
        <v>0</v>
      </c>
      <c r="KF418" s="26">
        <f>IFERROR(Tableau17[[#This Row],[2015-T2-BC-DVG]]/Tableau17[[#This Row],[2015-T2-TOTAL]],"")</f>
        <v>0</v>
      </c>
      <c r="KG418" s="26">
        <f>IFERROR(Tableau17[[#This Row],[2015-T2-BC-FN]]/Tableau17[[#This Row],[2015-T2-TOTAL]],"")</f>
        <v>0.30158730158730157</v>
      </c>
      <c r="KH418" s="26">
        <f>IFERROR(Tableau17[[#This Row],[2015-T2-BC-SOC]]/Tableau17[[#This Row],[2015-T2-TOTAL]],"")</f>
        <v>0.69841269841269837</v>
      </c>
      <c r="KI418" s="26">
        <f>IFERROR(Tableau17[[#This Row],[2015-T2-BC-UD]]/Tableau17[[#This Row],[2015-T2-TOTAL]],"")</f>
        <v>0</v>
      </c>
      <c r="KJ418" s="26">
        <f>IFERROR(Tableau17[[#This Row],[2015-T2-BC-UG]]/Tableau17[[#This Row],[2015-T2-TOTAL]],"")</f>
        <v>0</v>
      </c>
      <c r="KK418" s="26">
        <f>IFERROR(Tableau17[[#This Row],[2017 (L)-T1-COM]]/Tableau17[[#This Row],[2017 (L)-T1-TOTAL]],"")</f>
        <v>1.8779342723004695E-2</v>
      </c>
      <c r="KL418" s="26">
        <f>IFERROR(Tableau17[[#This Row],[2017 (L)-T1-DIV]]/Tableau17[[#This Row],[2017 (L)-T1-TOTAL]],"")</f>
        <v>9.3896713615023476E-3</v>
      </c>
      <c r="KM418" s="26">
        <f>IFERROR(Tableau17[[#This Row],[2017 (L)-T1-DLF]]/Tableau17[[#This Row],[2017 (L)-T1-TOTAL]],"")</f>
        <v>2.8169014084507043E-2</v>
      </c>
      <c r="KN418" s="26">
        <f>IFERROR(Tableau17[[#This Row],[2017 (L)-T1-DVD]]/Tableau17[[#This Row],[2017 (L)-T1-TOTAL]],"")</f>
        <v>0</v>
      </c>
      <c r="KO418" s="26">
        <f>IFERROR(Tableau17[[#This Row],[2017 (L)-T1-DVG]]/Tableau17[[#This Row],[2017 (L)-T1-TOTAL]],"")</f>
        <v>5.6338028169014086E-2</v>
      </c>
      <c r="KP418" s="26">
        <f>IFERROR(Tableau17[[#This Row],[2017 (L)-T1-ECO]]/Tableau17[[#This Row],[2017 (L)-T1-TOTAL]],"")</f>
        <v>4.6948356807511735E-2</v>
      </c>
      <c r="KQ418" s="26">
        <f>IFERROR(Tableau17[[#This Row],[2017 (L)-T1-EXD]]/Tableau17[[#This Row],[2017 (L)-T1-TOTAL]],"")</f>
        <v>0</v>
      </c>
      <c r="KR418" s="26">
        <f>IFERROR(Tableau17[[#This Row],[2017 (L)-T1-EXG]]/Tableau17[[#This Row],[2017 (L)-T1-TOTAL]],"")</f>
        <v>2.8169014084507043E-2</v>
      </c>
      <c r="KS418" s="26">
        <f>IFERROR(Tableau17[[#This Row],[2017 (L)-T1-FI]]/Tableau17[[#This Row],[2017 (L)-T1-TOTAL]],"")</f>
        <v>0.12676056338028169</v>
      </c>
      <c r="KT418" s="26">
        <f>IFERROR(Tableau17[[#This Row],[2017 (L)-T1-FN]]/Tableau17[[#This Row],[2017 (L)-T1-TOTAL]],"")</f>
        <v>0.15023474178403756</v>
      </c>
      <c r="KU418" s="26">
        <f>IFERROR(Tableau17[[#This Row],[2017 (L)-T1-LR]]/Tableau17[[#This Row],[2017 (L)-T1-TOTAL]],"")</f>
        <v>0</v>
      </c>
      <c r="KV418" s="26">
        <f>IFERROR(Tableau17[[#This Row],[2017 (L)-T1-MDM]]/Tableau17[[#This Row],[2017 (L)-T1-TOTAL]],"")</f>
        <v>0</v>
      </c>
      <c r="KW418" s="26">
        <f>IFERROR(Tableau17[[#This Row],[2017 (L)-T1-RDG]]/Tableau17[[#This Row],[2017 (L)-T1-TOTAL]],"")</f>
        <v>0</v>
      </c>
      <c r="KX418" s="26">
        <f>IFERROR(Tableau17[[#This Row],[2017 (L)-T1-REG]]/Tableau17[[#This Row],[2017 (L)-T1-TOTAL]],"")</f>
        <v>0</v>
      </c>
      <c r="KY418" s="26">
        <f>IFERROR(Tableau17[[#This Row],[2017 (L)-T1-REM]]/Tableau17[[#This Row],[2017 (L)-T1-TOTAL]],"")</f>
        <v>0.23474178403755869</v>
      </c>
      <c r="KZ418" s="26">
        <f>IFERROR(Tableau17[[#This Row],[2017 (L)-T1-SOC]]/Tableau17[[#This Row],[2017 (L)-T1-TOTAL]],"")</f>
        <v>0.215962441314554</v>
      </c>
      <c r="LA418" s="26">
        <f>IFERROR(Tableau17[[#This Row],[2017 (L)-T1-UDI]]/Tableau17[[#This Row],[2017 (L)-T1-TOTAL]],"")</f>
        <v>8.4507042253521125E-2</v>
      </c>
      <c r="LB418" s="26">
        <f>IFERROR(Tableau17[[#This Row],[2017 (L)-T2-FI]]/Tableau17[[#This Row],[2017 (L)-T2-TOTAL]],"")</f>
        <v>0</v>
      </c>
      <c r="LC418" s="26">
        <f>IFERROR(Tableau17[[#This Row],[2017 (L)-T2-FN]]/Tableau17[[#This Row],[2017 (L)-T2-TOTAL]],"")</f>
        <v>0.3141025641025641</v>
      </c>
      <c r="LD418" s="26">
        <f>IFERROR(Tableau17[[#This Row],[2017 (L)-T2-LR]]/Tableau17[[#This Row],[2017 (L)-T2-TOTAL]],"")</f>
        <v>0</v>
      </c>
      <c r="LE418" s="26">
        <f>IFERROR(Tableau17[[#This Row],[2017 (L)-T2-MDM]]/Tableau17[[#This Row],[2017 (L)-T2-TOTAL]],"")</f>
        <v>0</v>
      </c>
      <c r="LF418" s="26">
        <f>IFERROR(Tableau17[[#This Row],[2017 (L)-T2-REM]]/Tableau17[[#This Row],[2017 (L)-T2-TOTAL]],"")</f>
        <v>0.6858974358974359</v>
      </c>
      <c r="LG418" s="26">
        <f>IFERROR(Tableau17[[#This Row],[2017-T1-ARTHAUD Nathalie]]/Tableau17[[#This Row],[2017-T1-TOTAL]],"")</f>
        <v>4.5766590389016018E-3</v>
      </c>
      <c r="LH418" s="26">
        <f>IFERROR(Tableau17[[#This Row],[2017-T1-ASSELINEAU Fran]]/Tableau17[[#This Row],[2017-T1-TOTAL]],"")</f>
        <v>9.1533180778032037E-3</v>
      </c>
      <c r="LI418" s="26">
        <f>IFERROR(Tableau17[[#This Row],[2017-T1-CHEMINADE Jacques]]/Tableau17[[#This Row],[2017-T1-TOTAL]],"")</f>
        <v>4.5766590389016018E-3</v>
      </c>
      <c r="LJ418" s="26">
        <f>IFERROR(Tableau17[[#This Row],[2017-T1-DUPONT-AIGNAN Nicolas]]/Tableau17[[#This Row],[2017-T1-TOTAL]],"")</f>
        <v>9.1533180778032037E-3</v>
      </c>
      <c r="LK418" s="26">
        <f>IFERROR(Tableau17[[#This Row],[2017-T1-FILLON Fran]]/Tableau17[[#This Row],[2017-T1-TOTAL]],"")</f>
        <v>6.6361556064073221E-2</v>
      </c>
      <c r="LL418" s="26">
        <f>IFERROR(Tableau17[[#This Row],[2017-T1-HAMON Beno]]/Tableau17[[#This Row],[2017-T1-TOTAL]],"")</f>
        <v>5.0343249427917618E-2</v>
      </c>
      <c r="LM418" s="26">
        <f>IFERROR(Tableau17[[#This Row],[2017-T1-LASSALLE Jean]]/Tableau17[[#This Row],[2017-T1-TOTAL]],"")</f>
        <v>1.1441647597254004E-2</v>
      </c>
      <c r="LN418" s="26">
        <f>IFERROR(Tableau17[[#This Row],[2017-T1-LE PEN Marine]]/Tableau17[[#This Row],[2017-T1-TOTAL]],"")</f>
        <v>0.17848970251716248</v>
      </c>
      <c r="LO418" s="26">
        <f>IFERROR(Tableau17[[#This Row],[2017-T1-M Jean-Luc]]/Tableau17[[#This Row],[2017-T1-TOTAL]],"")</f>
        <v>0.43020594965675057</v>
      </c>
      <c r="LP418" s="26">
        <f>IFERROR(Tableau17[[#This Row],[2017-T1-MACRON Emmanuel]]/Tableau17[[#This Row],[2017-T1-TOTAL]],"")</f>
        <v>0.22425629290617849</v>
      </c>
      <c r="LQ418" s="26">
        <f>IFERROR(Tableau17[[#This Row],[2017-T1-POUTOU Philippe]]/Tableau17[[#This Row],[2017-T1-TOTAL]],"")</f>
        <v>1.1441647597254004E-2</v>
      </c>
      <c r="LR418" s="26">
        <f>IFERROR(Tableau17[[#This Row],[2017-T2-LE PEN Marine]]/Tableau17[[#This Row],[2017-T2-TOTAL]],"")</f>
        <v>0.24330357142857142</v>
      </c>
      <c r="LS418" s="26">
        <f>IFERROR(Tableau17[[#This Row],[2017-T2-MACRON Emmanuel]]/Tableau17[[#This Row],[2017-T2-TOTAL]],"")</f>
        <v>0.7566964285714286</v>
      </c>
      <c r="LT418" s="26">
        <f>IFERROR(Tableau17[[#This Row],[2019-T1-ALEXANDRE Audric]]/Tableau17[[#This Row],[2019-T1-TOTAL]],"")</f>
        <v>0</v>
      </c>
      <c r="LU418" s="26">
        <f>IFERROR(Tableau17[[#This Row],[2019-T1-ARTHAUD Nathalie]]/Tableau17[[#This Row],[2019-T1-TOTAL]],"")</f>
        <v>8.4033613445378148E-3</v>
      </c>
      <c r="LV418" s="26">
        <f>IFERROR(Tableau17[[#This Row],[2019-T1-ASSELINEAU François]]/Tableau17[[#This Row],[2019-T1-TOTAL]],"")</f>
        <v>5.0420168067226892E-2</v>
      </c>
      <c r="LW418" s="26">
        <f>IFERROR(Tableau17[[#This Row],[2019-T1-AUBRY Manon]]/Tableau17[[#This Row],[2019-T1-TOTAL]],"")</f>
        <v>0.17647058823529413</v>
      </c>
      <c r="LX418" s="26">
        <f>IFERROR(Tableau17[[#This Row],[2019-T1-AZERGUI Nagib]]/Tableau17[[#This Row],[2019-T1-TOTAL]],"")</f>
        <v>0.12605042016806722</v>
      </c>
      <c r="LY418" s="26">
        <f>IFERROR(Tableau17[[#This Row],[2019-T1-BARDELLA Jordan]]/Tableau17[[#This Row],[2019-T1-TOTAL]],"")</f>
        <v>0.25210084033613445</v>
      </c>
      <c r="LZ418" s="26">
        <f>IFERROR(Tableau17[[#This Row],[2019-T1-BELLAMY François-Xavier]]/Tableau17[[#This Row],[2019-T1-TOTAL]],"")</f>
        <v>4.2016806722689079E-2</v>
      </c>
      <c r="MA418" s="26">
        <f>IFERROR(Tableau17[[#This Row],[2019-T1-BIDOU Olivier]]/Tableau17[[#This Row],[2019-T1-TOTAL]],"")</f>
        <v>0</v>
      </c>
      <c r="MB418" s="26">
        <f>IFERROR(Tableau17[[#This Row],[2019-T1-BOURG Dominique]]/Tableau17[[#This Row],[2019-T1-TOTAL]],"")</f>
        <v>2.5210084033613446E-2</v>
      </c>
      <c r="MC418" s="26">
        <f>IFERROR(Tableau17[[#This Row],[2019-T1-BROSSAT Ian]]/Tableau17[[#This Row],[2019-T1-TOTAL]],"")</f>
        <v>0</v>
      </c>
      <c r="MD418" s="26">
        <f>IFERROR(Tableau17[[#This Row],[2019-T1-CAILLAUD Sophie]]/Tableau17[[#This Row],[2019-T1-TOTAL]],"")</f>
        <v>0</v>
      </c>
      <c r="ME418" s="26">
        <f>IFERROR(Tableau17[[#This Row],[2019-T1-CAMUS Renaud]]/Tableau17[[#This Row],[2019-T1-TOTAL]],"")</f>
        <v>0</v>
      </c>
      <c r="MF418" s="26">
        <f>IFERROR(Tableau17[[#This Row],[2019-T1-CHALENÇON Christophe]]/Tableau17[[#This Row],[2019-T1-TOTAL]],"")</f>
        <v>0</v>
      </c>
      <c r="MG418" s="26">
        <f>IFERROR(Tableau17[[#This Row],[2019-T1-CORBET Cathy Denise Ginette]]/Tableau17[[#This Row],[2019-T1-TOTAL]],"")</f>
        <v>0</v>
      </c>
      <c r="MH418" s="26">
        <f>IFERROR(Tableau17[[#This Row],[2019-T1-DE PREVOISIN Robert]]/Tableau17[[#This Row],[2019-T1-TOTAL]],"")</f>
        <v>0</v>
      </c>
      <c r="MI418" s="26">
        <f>IFERROR(Tableau17[[#This Row],[2019-T1-DELFEL Thérèse]]/Tableau17[[#This Row],[2019-T1-TOTAL]],"")</f>
        <v>0</v>
      </c>
      <c r="MJ418" s="26">
        <f>IFERROR(Tableau17[[#This Row],[2019-T1-DIEUMEGARD Pierre]]/Tableau17[[#This Row],[2019-T1-TOTAL]],"")</f>
        <v>0</v>
      </c>
      <c r="MK418" s="26">
        <f>IFERROR(Tableau17[[#This Row],[2019-T1-DUPONT-AIGNAN Nicolas]]/Tableau17[[#This Row],[2019-T1-TOTAL]],"")</f>
        <v>4.2016806722689079E-2</v>
      </c>
      <c r="ML418" s="26">
        <f>IFERROR(Tableau17[[#This Row],[2019-T1-GERNIGON Yves]]/Tableau17[[#This Row],[2019-T1-TOTAL]],"")</f>
        <v>8.4033613445378148E-3</v>
      </c>
      <c r="MM418" s="26">
        <f>IFERROR(Tableau17[[#This Row],[2019-T1-GLUCKSMANN Raphaël]]/Tableau17[[#This Row],[2019-T1-TOTAL]],"")</f>
        <v>6.7226890756302518E-2</v>
      </c>
      <c r="MN418" s="26">
        <f>IFERROR(Tableau17[[#This Row],[2019-T1-HAMON Benoît]]/Tableau17[[#This Row],[2019-T1-TOTAL]],"")</f>
        <v>0</v>
      </c>
      <c r="MO418" s="26">
        <f>IFERROR(Tableau17[[#This Row],[2019-T1-HELGEN Gilles]]/Tableau17[[#This Row],[2019-T1-TOTAL]],"")</f>
        <v>0</v>
      </c>
      <c r="MP418" s="26">
        <f>IFERROR(Tableau17[[#This Row],[2019-T1-JADOT Yannick]]/Tableau17[[#This Row],[2019-T1-TOTAL]],"")</f>
        <v>4.2016806722689079E-2</v>
      </c>
      <c r="MQ418" s="26">
        <f>IFERROR(Tableau17[[#This Row],[2019-T1-LAGARDE Jean-Christophe]]/Tableau17[[#This Row],[2019-T1-TOTAL]],"")</f>
        <v>1.680672268907563E-2</v>
      </c>
      <c r="MR418" s="26">
        <f>IFERROR(Tableau17[[#This Row],[2019-T1-LALANNE Francis]]/Tableau17[[#This Row],[2019-T1-TOTAL]],"")</f>
        <v>1.680672268907563E-2</v>
      </c>
      <c r="MS418" s="26">
        <f>IFERROR(Tableau17[[#This Row],[2019-T1-LOISEAU Nathalie]]/Tableau17[[#This Row],[2019-T1-TOTAL]],"")</f>
        <v>0.12605042016806722</v>
      </c>
      <c r="MT418" s="26">
        <f>IFERROR(Tableau17[[#This Row],[2019-T1-MARIE Florie]]/Tableau17[[#This Row],[2019-T1-TOTAL]],"")</f>
        <v>0</v>
      </c>
      <c r="MU418" s="26">
        <f>IFERROR(Tableau17[[#This Row],[2008-T1-MACROEXTRDROITE]]/Tableau17[[#This Row],[2008-T1-MACROTOTALE]],"")</f>
        <v>7.7134986225895319E-2</v>
      </c>
      <c r="MV418" s="26">
        <f>IFERROR(Tableau17[[#This Row],[2008-T1-MACRODROITE]]/Tableau17[[#This Row],[2008-T1-MACROTOTALE]],"")</f>
        <v>0.31955922865013775</v>
      </c>
      <c r="MW418" s="26">
        <f>IFERROR(Tableau17[[#This Row],[2008-T1-MACROCENTRE]]/Tableau17[[#This Row],[2008-T1-MACROTOTALE]],"")</f>
        <v>0</v>
      </c>
      <c r="MX418" s="26">
        <f>IFERROR(Tableau17[[#This Row],[2008-T1-MACROGAUCHE]]/Tableau17[[#This Row],[2008-T1-MACROTOTALE]],"")</f>
        <v>0.60330578512396693</v>
      </c>
      <c r="MY418" s="26">
        <f>IFERROR(Tableau17[[#This Row],[2008-T1-MACROAUTRE]]/Tableau17[[#This Row],[2008-T1-MACROTOTALE]],"")</f>
        <v>0</v>
      </c>
      <c r="MZ418" s="26" t="str">
        <f>IFERROR(Tableau17[[#This Row],[2008-T2-MACROEXTRDROITE]]/Tableau17[[#This Row],[2008-T2-MACROTOTALE]],"")</f>
        <v/>
      </c>
      <c r="NA418" s="26" t="str">
        <f>IFERROR(Tableau17[[#This Row],[2008-T2-MACRODROITE]]/Tableau17[[#This Row],[2008-T2-MACROTOTALE]],"")</f>
        <v/>
      </c>
      <c r="NB418" s="26" t="str">
        <f>IFERROR(Tableau17[[#This Row],[2008-T2-MACROCENTRE]]/Tableau17[[#This Row],[2008-T2-MACROTOTALE]],"")</f>
        <v/>
      </c>
      <c r="NC418" s="26" t="str">
        <f>IFERROR(Tableau17[[#This Row],[2008-T2-MACROGAUCHE]]/Tableau17[[#This Row],[2008-T2-MACROTOTALE]],"")</f>
        <v/>
      </c>
      <c r="ND418" s="26" t="str">
        <f>IFERROR(Tableau17[[#This Row],[2008-T2-MACROAUTRE]]/Tableau17[[#This Row],[2008-T2-MACROTOTALE]],"")</f>
        <v/>
      </c>
      <c r="NE418" s="26">
        <f>IFERROR(Tableau17[[#This Row],[2014-T1-MACROEXTRDROITE]]/Tableau17[[#This Row],[2014-T1-MACROTOTALE]],"")</f>
        <v>0.13768115942028986</v>
      </c>
      <c r="NF418" s="26">
        <f>IFERROR(Tableau17[[#This Row],[2014-T1-MACRODROITE]]/Tableau17[[#This Row],[2014-T1-MACROTOTALE]],"")</f>
        <v>0.32971014492753625</v>
      </c>
      <c r="NG418" s="26">
        <f>IFERROR(Tableau17[[#This Row],[2014-T1-MACROCENTRE]]/Tableau17[[#This Row],[2014-T1-MACROTOTALE]],"")</f>
        <v>0</v>
      </c>
      <c r="NH418" s="26">
        <f>IFERROR(Tableau17[[#This Row],[2014-T1-MACROGAUCHE]]/Tableau17[[#This Row],[2014-T1-MACROTOTALE]],"")</f>
        <v>0.53260869565217395</v>
      </c>
      <c r="NI418" s="26">
        <f>IFERROR(Tableau17[[#This Row],[2014-T1-MACROAUTRE]]/Tableau17[[#This Row],[2014-T1-MACROTOTALE]],"")</f>
        <v>0</v>
      </c>
      <c r="NJ418" s="26">
        <f>IFERROR(Tableau17[[#This Row],[2014-T2-MACROEXTRDROITE]]/Tableau17[[#This Row],[2014-T2-MACROTOTALE]],"")</f>
        <v>0.18926553672316385</v>
      </c>
      <c r="NK418" s="26">
        <f>IFERROR(Tableau17[[#This Row],[2014-T2-MACRODROITE]]/Tableau17[[#This Row],[2014-T2-MACROTOTALE]],"")</f>
        <v>0.3559322033898305</v>
      </c>
      <c r="NL418" s="26">
        <f>IFERROR(Tableau17[[#This Row],[2014-T2-MACROCENTRE]]/Tableau17[[#This Row],[2014-T2-MACROTOTALE]],"")</f>
        <v>0</v>
      </c>
      <c r="NM418" s="26">
        <f>IFERROR(Tableau17[[#This Row],[2014-T2-MACROGAUCHE]]/Tableau17[[#This Row],[2014-T2-MACROTOTALE]],"")</f>
        <v>0.45480225988700562</v>
      </c>
      <c r="NN418" s="26">
        <f>IFERROR(Tableau17[[#This Row],[2014-T2-MACROAUTRE]]/Tableau17[[#This Row],[2014-T2-MACROTOTALE]],"")</f>
        <v>0</v>
      </c>
      <c r="NO418" s="26">
        <f>IFERROR( Tableau17[[#This Row],[2015-T1-MACROEXTRDROITE]]/Tableau17[[#This Row],[2015-T1-MACROTOTALE]],"")</f>
        <v>0.29613733905579398</v>
      </c>
      <c r="NP418" s="26">
        <f>IFERROR(Tableau17[[#This Row],[2015-T1-MACRODROITE]]/Tableau17[[#This Row],[2015-T1-MACROTOTALE]],"")</f>
        <v>0.27038626609442062</v>
      </c>
      <c r="NQ418" s="26">
        <f>IFERROR(Tableau17[[#This Row],[2015-T1-MACROCENTRE]]/Tableau17[[#This Row],[2015-T1-MACROTOTALE]],"")</f>
        <v>0</v>
      </c>
      <c r="NR418" s="26">
        <f>IFERROR(Tableau17[[#This Row],[2015-T1-MACROGAUCHE]]/Tableau17[[#This Row],[2015-T1-MACROTOTALE]],"")</f>
        <v>0.4334763948497854</v>
      </c>
      <c r="NS418" s="26">
        <f>IFERROR(Tableau17[[#This Row],[2015-T1-MACROAUTRE]]/Tableau17[[#This Row],[2015-T1-MACROTOTALE]],"")</f>
        <v>0</v>
      </c>
      <c r="NT418" s="26">
        <f>IFERROR(Tableau17[[#This Row],[2015-T2-MACROEXTRDROITE]]/Tableau17[[#This Row],[2015-T2-MACROTOTALE]],"")</f>
        <v>0.30158730158730157</v>
      </c>
      <c r="NU418" s="26">
        <f>IFERROR(Tableau17[[#This Row],[2015-T2-MACRODROITE]]/Tableau17[[#This Row],[2015-T2-MACROTOTALE]],"")</f>
        <v>0</v>
      </c>
      <c r="NV418" s="26">
        <f>IFERROR(Tableau17[[#This Row],[2015-T2-MACROCENTRE]]/Tableau17[[#This Row],[2015-T2-MACROTOTALE]],"")</f>
        <v>0</v>
      </c>
      <c r="NW418" s="26">
        <f>IFERROR(Tableau17[[#This Row],[2015-T2-MACROGAUCHE]]/Tableau17[[#This Row],[2015-T2-MACROTOTALE]],"")</f>
        <v>0.69841269841269837</v>
      </c>
      <c r="NX418" s="26">
        <f>IFERROR(Tableau17[[#This Row],[2015-T2-MACROAUTRE]]/Tableau17[[#This Row],[2015-T2-MACROTOTALE]],"")</f>
        <v>0</v>
      </c>
      <c r="NY418" s="26">
        <f>IFERROR(Tableau17[[#This Row],[2017-T1-MACROEXTRDROITE]]/Tableau17[[#This Row],[2017-T1-MACROTOTALE]],"")</f>
        <v>0.20137299771167047</v>
      </c>
      <c r="NZ418" s="26">
        <f>IFERROR(Tableau17[[#This Row],[2017-T1-MACRODROITE]]/Tableau17[[#This Row],[2017-T1-MACROTOTALE]],"")</f>
        <v>6.6361556064073221E-2</v>
      </c>
      <c r="OA418" s="26">
        <f>IFERROR(Tableau17[[#This Row],[2017-T1-MACROCENTRE]]/Tableau17[[#This Row],[2017-T1-MACROTOTALE]],"")</f>
        <v>0.22425629290617849</v>
      </c>
      <c r="OB418" s="26">
        <f>IFERROR(Tableau17[[#This Row],[2017-T1-MACROGAUCHE]]/Tableau17[[#This Row],[2017-T1-MACROTOTALE]],"")</f>
        <v>0.49656750572082381</v>
      </c>
      <c r="OC418" s="26">
        <f>IFERROR(Tableau17[[#This Row],[2017-T1-MACROAUTRE]]/Tableau17[[#This Row],[2017-T1-MACROTOTALE]],"")</f>
        <v>1.1441647597254004E-2</v>
      </c>
      <c r="OD418" s="26">
        <f>IFERROR(Tableau17[[#This Row],[2017-T2-MACROEXTRDROITE]]/Tableau17[[#This Row],[2017-T2-MACROTOTALE]],"")</f>
        <v>0.24330357142857142</v>
      </c>
      <c r="OE418" s="26">
        <f>IFERROR(Tableau17[[#This Row],[2017-T2-MACRODROITE]]/Tableau17[[#This Row],[2017-T2-MACROTOTALE]],"")</f>
        <v>0</v>
      </c>
      <c r="OF418" s="26">
        <f>IFERROR(Tableau17[[#This Row],[2017-T2-MACROCENTRE]]/Tableau17[[#This Row],[2017-T2-MACROTOTALE]],"")</f>
        <v>0.7566964285714286</v>
      </c>
      <c r="OG418" s="26">
        <f>IFERROR(Tableau17[[#This Row],[2017-T2-MACROGAUCHE]]/Tableau17[[#This Row],[2017-T2-MACROTOTALE]],"")</f>
        <v>0</v>
      </c>
      <c r="OH418" s="26">
        <f>IFERROR(Tableau17[[#This Row],[2017-T2-MACROAUTRE]]/Tableau17[[#This Row],[2017-T2-MACROTOTALE]],"")</f>
        <v>0</v>
      </c>
      <c r="OI418" s="26">
        <f>IFERROR(Tableau17[[#This Row],[2019-T1-MACROEXTRDROITE]]/Tableau17[[#This Row],[2019-T1-MACROTOTALE]],"")</f>
        <v>0.34677419354838712</v>
      </c>
      <c r="OJ418" s="26">
        <f>IFERROR(Tableau17[[#This Row],[2019-T1-MACRODROITE]]/Tableau17[[#This Row],[2019-T1-MACROTOTALE]],"")</f>
        <v>5.6451612903225805E-2</v>
      </c>
      <c r="OK418" s="26">
        <f>IFERROR(Tableau17[[#This Row],[2019-T1-MACROCENTRE]]/Tableau17[[#This Row],[2019-T1-MACROTOTALE]],"")</f>
        <v>0.12096774193548387</v>
      </c>
      <c r="OL418" s="26">
        <f>IFERROR(Tableau17[[#This Row],[2019-T1-MACROGAUCHE]]/Tableau17[[#This Row],[2019-T1-MACROTOTALE]],"")</f>
        <v>0.28225806451612906</v>
      </c>
      <c r="OM418" s="26">
        <f>IFERROR(Tableau17[[#This Row],[2019-T1-MACROAUTRE]]/Tableau17[[#This Row],[2019-T1-MACROTOTALE]],"")</f>
        <v>0.19354838709677419</v>
      </c>
      <c r="ON418" s="26">
        <f>IFERROR(Tableau17[[#This Row],[2020-T1-MACROEXTRDROITE]]/Tableau17[[#This Row],[2020-T1-MACROTOTALE]],"")</f>
        <v>0.19083969465648856</v>
      </c>
      <c r="OO418" s="26">
        <f>IFERROR(Tableau17[[#This Row],[2020-T1-MACRODROITE]]/Tableau17[[#This Row],[2020-T1-MACROTOTALE]],"")</f>
        <v>9.9236641221374045E-2</v>
      </c>
      <c r="OP418" s="26">
        <f>IFERROR(Tableau17[[#This Row],[2020-T1-MACROCENTRE]]/Tableau17[[#This Row],[2020-T1-MACROTOTALE]],"")</f>
        <v>0.13740458015267176</v>
      </c>
      <c r="OQ418" s="26">
        <f>IFERROR(Tableau17[[#This Row],[2020-T1-MACROGAUCHE]]/Tableau17[[#This Row],[2020-T1-MACROTOTALE]],"")</f>
        <v>0.5725190839694656</v>
      </c>
      <c r="OR418" s="26">
        <f>IFERROR(Tableau17[[#This Row],[2020-T1-MACROAUTRE]]/Tableau17[[#This Row],[2020-T1-MACROTOTALE]],"")</f>
        <v>0</v>
      </c>
      <c r="OS418" s="26">
        <f>IFERROR(Tableau17[[#This Row],[2017 (L)-T1-MACROEXTRDROITE]]/Tableau17[[#This Row],[2017 (L)-T1-MACROTOTALE]],"")</f>
        <v>0.17840375586854459</v>
      </c>
      <c r="OT418" s="26">
        <f>IFERROR(Tableau17[[#This Row],[2017 (L)-T1-MACRODROITE]]/Tableau17[[#This Row],[2017 (L)-T1-MACROTOTALE]],"")</f>
        <v>8.4507042253521125E-2</v>
      </c>
      <c r="OU418" s="26">
        <f>IFERROR(Tableau17[[#This Row],[2017 (L)-T1-MACROCENTRE]]/Tableau17[[#This Row],[2017 (L)-T1-MACROTOTALE]],"")</f>
        <v>0.23474178403755869</v>
      </c>
      <c r="OV418" s="26">
        <f>IFERROR(Tableau17[[#This Row],[2017 (L)-T1-MACROGAUCHE]]/Tableau17[[#This Row],[2017 (L)-T1-MACROTOTALE]],"")</f>
        <v>0.49295774647887325</v>
      </c>
      <c r="OW418" s="26">
        <f>IFERROR(Tableau17[[#This Row],[2017 (L)-T1-MACROAUTRE]]/Tableau17[[#This Row],[2017 (L)-T1-MACROTOTALE]],"")</f>
        <v>9.3896713615023476E-3</v>
      </c>
      <c r="OX418" s="26">
        <f>IFERROR(Tableau17[[#This Row],[2017 (L)-T2-MACROEXTRDROITE]]/Tableau17[[#This Row],[2017 (L)-T2-MACROTOTALE]],"")</f>
        <v>0.3141025641025641</v>
      </c>
      <c r="OY418" s="26">
        <f>IFERROR(Tableau17[[#This Row],[2017 (L)-T2-MACRODROITE]]/Tableau17[[#This Row],[2017 (L)-T2-MACROTOTALE]],"")</f>
        <v>0</v>
      </c>
      <c r="OZ418" s="26">
        <f>IFERROR(Tableau17[[#This Row],[2017 (L)-T2-MACROCENTRE]]/Tableau17[[#This Row],[2017 (L)-T2-MACROTOTALE]],"")</f>
        <v>0.6858974358974359</v>
      </c>
      <c r="PA418" s="26">
        <f>IFERROR(Tableau17[[#This Row],[2017 (L)-T2-MACROGAUCHE]]/Tableau17[[#This Row],[2017 (L)-T2-MACROTOTALE]],"")</f>
        <v>0</v>
      </c>
      <c r="PB418" s="26">
        <f>IFERROR(Tableau17[[#This Row],[2017 (L)-T2-MACROAUTRE]]/Tableau17[[#This Row],[2017 (L)-T2-MACROTOTALE]],"")</f>
        <v>0</v>
      </c>
      <c r="PC418" s="26">
        <f>IFERROR(Tableau17[[#This Row],[2008_T1_PROCUS]]/Tableau17[[#This Row],[2008_T1_INSCRITS]],0)</f>
        <v>2.3174971031286211E-3</v>
      </c>
      <c r="PD418" s="26">
        <f>IFERROR(Tableau17[[#This Row],[2008_T2_PROCUS]]/Tableau17[[#This Row],[2008_T2_INSCRITS]],0)</f>
        <v>0</v>
      </c>
      <c r="PE418" s="26">
        <f>Tableau17[[#This Row],[2014_T1_PROCUS]]/Tableau17[[#This Row],[2014_T1_INSCRITS]]</f>
        <v>3.0211480362537764E-3</v>
      </c>
      <c r="PF418" s="26">
        <f>IFERROR(Tableau17[[#This Row],[2014_T2_PROCUS]]/Tableau17[[#This Row],[2014_T2_INSCRITS]],0)</f>
        <v>8.0563947633434038E-3</v>
      </c>
    </row>
    <row r="419" spans="1:422" hidden="1" x14ac:dyDescent="0.2">
      <c r="A419" s="1">
        <v>8</v>
      </c>
      <c r="B419" s="1" t="s">
        <v>276</v>
      </c>
      <c r="C419" s="1" t="s">
        <v>526</v>
      </c>
      <c r="D419" s="1" t="s">
        <v>526</v>
      </c>
      <c r="E419" s="1">
        <v>1508</v>
      </c>
      <c r="F419" s="1">
        <v>5.3514119999999998</v>
      </c>
      <c r="G419" s="1">
        <v>43.340915000000003</v>
      </c>
      <c r="H419" s="3">
        <v>929</v>
      </c>
      <c r="I419" s="3">
        <v>197</v>
      </c>
      <c r="L419" s="1">
        <v>9</v>
      </c>
      <c r="M419" s="1">
        <v>71</v>
      </c>
      <c r="O419" s="1">
        <v>8</v>
      </c>
      <c r="P419" s="1">
        <v>31</v>
      </c>
      <c r="Q419" s="1">
        <v>16</v>
      </c>
      <c r="R419" s="1">
        <v>56</v>
      </c>
      <c r="S419" s="1">
        <v>35</v>
      </c>
      <c r="T419" s="1">
        <v>12</v>
      </c>
      <c r="U419" s="1">
        <v>238</v>
      </c>
      <c r="V419" s="1">
        <v>995</v>
      </c>
      <c r="W419" s="1">
        <v>477</v>
      </c>
      <c r="X419" s="1">
        <v>3</v>
      </c>
      <c r="Y419" s="2">
        <v>0.47939697999999997</v>
      </c>
      <c r="Z419" s="1">
        <v>995</v>
      </c>
      <c r="AA419" s="1">
        <v>553</v>
      </c>
      <c r="AB419" s="1">
        <v>4</v>
      </c>
      <c r="AC419" s="2">
        <v>0.55577889000000003</v>
      </c>
      <c r="AD419" s="1">
        <v>929</v>
      </c>
      <c r="AE419" s="1">
        <v>248</v>
      </c>
      <c r="AF419" s="2">
        <v>0.26695371000000001</v>
      </c>
      <c r="AG419" s="1">
        <f t="shared" si="6"/>
        <v>197</v>
      </c>
      <c r="AH419" s="1">
        <v>980</v>
      </c>
      <c r="AI419" s="1">
        <v>511</v>
      </c>
      <c r="AJ419" s="1">
        <v>4</v>
      </c>
      <c r="AK419" s="2">
        <v>0.52142856999999998</v>
      </c>
      <c r="AN419" s="1">
        <v>0</v>
      </c>
      <c r="AP419" s="1">
        <v>989</v>
      </c>
      <c r="AQ419" s="1">
        <v>440</v>
      </c>
      <c r="AR419" s="2">
        <v>0.44489382999999999</v>
      </c>
      <c r="AS419" s="1">
        <v>989</v>
      </c>
      <c r="AT419" s="1">
        <v>477</v>
      </c>
      <c r="AU419" s="2">
        <v>0.48230536000000002</v>
      </c>
      <c r="AV419" s="1">
        <v>962</v>
      </c>
      <c r="AW419" s="1">
        <v>343</v>
      </c>
      <c r="AX419" s="2">
        <v>0.35654886000000002</v>
      </c>
      <c r="AY419" s="1">
        <v>962</v>
      </c>
      <c r="AZ419" s="1">
        <v>303</v>
      </c>
      <c r="BA419" s="2">
        <v>0.31496880999999999</v>
      </c>
      <c r="BB419" s="1">
        <v>963</v>
      </c>
      <c r="BC419" s="1">
        <v>636</v>
      </c>
      <c r="BD419" s="2">
        <v>0.66043613999999995</v>
      </c>
      <c r="BE419" s="1">
        <v>963</v>
      </c>
      <c r="BF419" s="1">
        <v>608</v>
      </c>
      <c r="BG419" s="2">
        <v>0.63136033000000003</v>
      </c>
      <c r="BH419" s="1">
        <v>946</v>
      </c>
      <c r="BI419" s="1">
        <v>293</v>
      </c>
      <c r="BJ419" s="2">
        <v>0.30972516</v>
      </c>
      <c r="BK419" s="1">
        <v>21</v>
      </c>
      <c r="BN419" s="1">
        <v>22</v>
      </c>
      <c r="BO419" s="1">
        <v>93</v>
      </c>
      <c r="BP419" s="1">
        <v>109</v>
      </c>
      <c r="BQ419" s="1">
        <v>252</v>
      </c>
      <c r="BR419" s="1">
        <v>497</v>
      </c>
      <c r="BZ419" s="1">
        <v>25</v>
      </c>
      <c r="CA419" s="1">
        <v>3</v>
      </c>
      <c r="CB419" s="1">
        <v>36</v>
      </c>
      <c r="CC419" s="1">
        <v>153</v>
      </c>
      <c r="CD419" s="1">
        <v>112</v>
      </c>
      <c r="CE419" s="1">
        <v>136</v>
      </c>
      <c r="CF419" s="1">
        <v>465</v>
      </c>
      <c r="CG419" s="1">
        <v>192</v>
      </c>
      <c r="CH419" s="1">
        <v>131</v>
      </c>
      <c r="CI419" s="1">
        <v>210</v>
      </c>
      <c r="CJ419" s="1">
        <v>533</v>
      </c>
      <c r="CL419" s="1">
        <v>11</v>
      </c>
      <c r="CN419" s="1">
        <v>86</v>
      </c>
      <c r="CP419" s="1">
        <v>179</v>
      </c>
      <c r="CS419" s="1">
        <v>118</v>
      </c>
      <c r="CT419" s="1">
        <v>37</v>
      </c>
      <c r="CW419" s="1">
        <v>431</v>
      </c>
      <c r="CY419" s="1">
        <v>211</v>
      </c>
      <c r="CZ419" s="1">
        <v>252</v>
      </c>
      <c r="DC419" s="1">
        <v>463</v>
      </c>
      <c r="DD419" s="1">
        <v>23</v>
      </c>
      <c r="DE419" s="1">
        <v>5</v>
      </c>
      <c r="DF419" s="1">
        <v>13</v>
      </c>
      <c r="DH419" s="1">
        <v>7</v>
      </c>
      <c r="DI419" s="1">
        <v>16</v>
      </c>
      <c r="DK419" s="1">
        <v>3</v>
      </c>
      <c r="DL419" s="1">
        <v>46</v>
      </c>
      <c r="DM419" s="1">
        <v>88</v>
      </c>
      <c r="DR419" s="1">
        <v>53</v>
      </c>
      <c r="DS419" s="1">
        <v>66</v>
      </c>
      <c r="DT419" s="1">
        <v>13</v>
      </c>
      <c r="DU419" s="1">
        <v>333</v>
      </c>
      <c r="DW419" s="1">
        <v>124</v>
      </c>
      <c r="DZ419" s="1">
        <v>158</v>
      </c>
      <c r="EA419" s="1">
        <v>282</v>
      </c>
      <c r="EB419" s="1">
        <v>1</v>
      </c>
      <c r="EC419" s="1">
        <v>3</v>
      </c>
      <c r="ED419" s="1">
        <v>2</v>
      </c>
      <c r="EE419" s="1">
        <v>16</v>
      </c>
      <c r="EF419" s="1">
        <v>42</v>
      </c>
      <c r="EG419" s="1">
        <v>28</v>
      </c>
      <c r="EH419" s="1">
        <v>2</v>
      </c>
      <c r="EI419" s="1">
        <v>180</v>
      </c>
      <c r="EJ419" s="1">
        <v>231</v>
      </c>
      <c r="EK419" s="1">
        <v>121</v>
      </c>
      <c r="EL419" s="1">
        <v>1</v>
      </c>
      <c r="EM419" s="1">
        <v>627</v>
      </c>
      <c r="EN419" s="1">
        <v>200</v>
      </c>
      <c r="EO419" s="1">
        <v>369</v>
      </c>
      <c r="EP419" s="1">
        <v>569</v>
      </c>
      <c r="EQ419" s="1">
        <v>0</v>
      </c>
      <c r="ER419" s="1">
        <v>1</v>
      </c>
      <c r="ES419" s="1">
        <v>4</v>
      </c>
      <c r="ET419" s="1">
        <v>44</v>
      </c>
      <c r="EU419" s="1">
        <v>4</v>
      </c>
      <c r="EV419" s="1">
        <v>94</v>
      </c>
      <c r="EW419" s="1">
        <v>11</v>
      </c>
      <c r="EX419" s="1">
        <v>0</v>
      </c>
      <c r="EY419" s="1">
        <v>2</v>
      </c>
      <c r="EZ419" s="1">
        <v>10</v>
      </c>
      <c r="FA419" s="1">
        <v>1</v>
      </c>
      <c r="FB419" s="1">
        <v>0</v>
      </c>
      <c r="FC419" s="1">
        <v>0</v>
      </c>
      <c r="FD419" s="1">
        <v>0</v>
      </c>
      <c r="FE419" s="1">
        <v>0</v>
      </c>
      <c r="FF419" s="1">
        <v>0</v>
      </c>
      <c r="FG419" s="1">
        <v>0</v>
      </c>
      <c r="FH419" s="1">
        <v>10</v>
      </c>
      <c r="FI419" s="1">
        <v>0</v>
      </c>
      <c r="FJ419" s="1">
        <v>20</v>
      </c>
      <c r="FK419" s="1">
        <v>8</v>
      </c>
      <c r="FL419" s="1">
        <v>0</v>
      </c>
      <c r="FM419" s="1">
        <v>24</v>
      </c>
      <c r="FN419" s="1">
        <v>3</v>
      </c>
      <c r="FO419" s="1">
        <v>3</v>
      </c>
      <c r="FP419" s="1">
        <v>45</v>
      </c>
      <c r="FQ419" s="1">
        <v>0</v>
      </c>
      <c r="FR419" s="1">
        <f>SUM(Tableau17[[#This Row],[2019-T1-ALEXANDRE Audric]:[2019-T1-MARIE Florie]])</f>
        <v>284</v>
      </c>
      <c r="FS419" s="1">
        <v>93</v>
      </c>
      <c r="FT419" s="1">
        <v>130</v>
      </c>
      <c r="FU419" s="1">
        <v>0</v>
      </c>
      <c r="FV419" s="1">
        <v>274</v>
      </c>
      <c r="FW419" s="1">
        <v>0</v>
      </c>
      <c r="FX419" s="1">
        <v>497</v>
      </c>
      <c r="GD419" s="1">
        <v>0</v>
      </c>
      <c r="GE419" s="1">
        <v>153</v>
      </c>
      <c r="GF419" s="1">
        <v>112</v>
      </c>
      <c r="GG419" s="1">
        <v>0</v>
      </c>
      <c r="GH419" s="1">
        <v>200</v>
      </c>
      <c r="GI419" s="1">
        <v>0</v>
      </c>
      <c r="GJ419" s="1">
        <v>465</v>
      </c>
      <c r="GK419" s="1">
        <v>192</v>
      </c>
      <c r="GL419" s="1">
        <v>131</v>
      </c>
      <c r="GM419" s="1">
        <v>0</v>
      </c>
      <c r="GN419" s="1">
        <v>210</v>
      </c>
      <c r="GO419" s="1">
        <v>0</v>
      </c>
      <c r="GP419" s="1">
        <v>533</v>
      </c>
      <c r="GQ419" s="1">
        <v>190</v>
      </c>
      <c r="GR419" s="1">
        <v>37</v>
      </c>
      <c r="GS419" s="1">
        <v>0</v>
      </c>
      <c r="GT419" s="1">
        <v>204</v>
      </c>
      <c r="GU419" s="1">
        <v>0</v>
      </c>
      <c r="GV419" s="1">
        <v>431</v>
      </c>
      <c r="GW419" s="1">
        <v>211</v>
      </c>
      <c r="GX419" s="1">
        <v>0</v>
      </c>
      <c r="GY419" s="1">
        <v>0</v>
      </c>
      <c r="GZ419" s="1">
        <v>252</v>
      </c>
      <c r="HA419" s="1">
        <v>0</v>
      </c>
      <c r="HB419" s="1">
        <v>463</v>
      </c>
      <c r="HC419" s="1">
        <v>201</v>
      </c>
      <c r="HD419" s="1">
        <v>42</v>
      </c>
      <c r="HE419" s="1">
        <v>121</v>
      </c>
      <c r="HF419" s="1">
        <v>261</v>
      </c>
      <c r="HG419" s="1">
        <v>2</v>
      </c>
      <c r="HH419" s="1">
        <v>627</v>
      </c>
      <c r="HI419" s="1">
        <v>200</v>
      </c>
      <c r="HJ419" s="1">
        <v>0</v>
      </c>
      <c r="HK419" s="1">
        <v>369</v>
      </c>
      <c r="HL419" s="1">
        <v>0</v>
      </c>
      <c r="HM419" s="1">
        <v>0</v>
      </c>
      <c r="HN419" s="1">
        <v>569</v>
      </c>
      <c r="HO419" s="1">
        <v>108</v>
      </c>
      <c r="HP419" s="1">
        <v>14</v>
      </c>
      <c r="HQ419" s="1">
        <v>45</v>
      </c>
      <c r="HR419" s="1">
        <v>107</v>
      </c>
      <c r="HS419" s="1">
        <v>14</v>
      </c>
      <c r="HT419" s="1">
        <v>288</v>
      </c>
      <c r="HU419" s="1">
        <v>56</v>
      </c>
      <c r="HV419" s="1">
        <v>40</v>
      </c>
      <c r="HW419" s="1">
        <v>16</v>
      </c>
      <c r="HX419" s="1">
        <v>126</v>
      </c>
      <c r="HY419" s="1">
        <v>0</v>
      </c>
      <c r="HZ419" s="1">
        <v>238</v>
      </c>
      <c r="IA419" s="1">
        <v>101</v>
      </c>
      <c r="IB419" s="1">
        <v>13</v>
      </c>
      <c r="IC419" s="1">
        <v>53</v>
      </c>
      <c r="ID419" s="1">
        <v>161</v>
      </c>
      <c r="IE419" s="1">
        <v>5</v>
      </c>
      <c r="IF419" s="1">
        <v>333</v>
      </c>
      <c r="IG419" s="1">
        <v>124</v>
      </c>
      <c r="IH419" s="1">
        <v>0</v>
      </c>
      <c r="II419" s="1">
        <v>158</v>
      </c>
      <c r="IJ419" s="1">
        <v>0</v>
      </c>
      <c r="IK419" s="1">
        <v>0</v>
      </c>
      <c r="IL419" s="1">
        <v>282</v>
      </c>
      <c r="IM419" s="26">
        <f>IFERROR(Tableau17[[#This Row],[LDIV]]/Tableau17[[#This Row],[Total général]],"")</f>
        <v>0</v>
      </c>
      <c r="IN419" s="26">
        <f>IFERROR(Tableau17[[#This Row],[LDVC]]/Tableau17[[#This Row],[Total général]],"")</f>
        <v>0</v>
      </c>
      <c r="IO419" s="26">
        <f>IFERROR(Tableau17[[#This Row],[LDVD]]/Tableau17[[#This Row],[Total général]],"")</f>
        <v>3.7815126050420166E-2</v>
      </c>
      <c r="IP419" s="26">
        <f>IFERROR(Tableau17[[#This Row],[LDVG]]/Tableau17[[#This Row],[Total général]],"")</f>
        <v>0.29831932773109243</v>
      </c>
      <c r="IQ419" s="26">
        <f>IFERROR(Tableau17[[#This Row],[LEXD]]/Tableau17[[#This Row],[Total général]],"")</f>
        <v>0</v>
      </c>
      <c r="IR419" s="26">
        <f>IFERROR(Tableau17[[#This Row],[LEXG]]/Tableau17[[#This Row],[Total général]],"")</f>
        <v>3.3613445378151259E-2</v>
      </c>
      <c r="IS419" s="26">
        <f>IFERROR(Tableau17[[#This Row],[LLR]]/Tableau17[[#This Row],[Total général]],"")</f>
        <v>0.13025210084033614</v>
      </c>
      <c r="IT419" s="26">
        <f>IFERROR(Tableau17[[#This Row],[LREM]]/Tableau17[[#This Row],[Total général]],"")</f>
        <v>6.7226890756302518E-2</v>
      </c>
      <c r="IU419" s="26">
        <f>IFERROR(Tableau17[[#This Row],[LRN]]/Tableau17[[#This Row],[Total général]],"")</f>
        <v>0.23529411764705882</v>
      </c>
      <c r="IV419" s="26">
        <f>IFERROR(Tableau17[[#This Row],[LUG]]/Tableau17[[#This Row],[Total général]],"")</f>
        <v>0.14705882352941177</v>
      </c>
      <c r="IW419" s="26">
        <f>IFERROR(Tableau17[[#This Row],[LVEC]]/Tableau17[[#This Row],[Total général]],"")</f>
        <v>5.0420168067226892E-2</v>
      </c>
      <c r="IX419" s="26">
        <f>IFERROR(Tableau17[[#This Row],[2008-T1-LCMD]]/Tableau17[[#This Row],[2008-T1-TOTAL]],"")</f>
        <v>4.2253521126760563E-2</v>
      </c>
      <c r="IY419" s="26">
        <f>IFERROR(Tableau17[[#This Row],[2008-T1-LDVD]]/Tableau17[[#This Row],[2008-T1-TOTAL]],"")</f>
        <v>0</v>
      </c>
      <c r="IZ419" s="26">
        <f>IFERROR(Tableau17[[#This Row],[2008-T1-LEXD]]/Tableau17[[#This Row],[2008-T1-TOTAL]],"")</f>
        <v>0</v>
      </c>
      <c r="JA419" s="26">
        <f>IFERROR(Tableau17[[#This Row],[2008-T1-LEXG]]/Tableau17[[#This Row],[2008-T1-TOTAL]],"")</f>
        <v>4.4265593561368208E-2</v>
      </c>
      <c r="JB419" s="26">
        <f>IFERROR(Tableau17[[#This Row],[2008-T1-LFN]]/Tableau17[[#This Row],[2008-T1-TOTAL]],"")</f>
        <v>0.18712273641851107</v>
      </c>
      <c r="JC419" s="26">
        <f>IFERROR(Tableau17[[#This Row],[2008-T1-LMAJ]]/Tableau17[[#This Row],[2008-T1-TOTAL]],"")</f>
        <v>0.21931589537223339</v>
      </c>
      <c r="JD419" s="26">
        <f>IFERROR(Tableau17[[#This Row],[2008-T1-LUG]]/Tableau17[[#This Row],[2008-T1-TOTAL]],"")</f>
        <v>0.50704225352112675</v>
      </c>
      <c r="JE419" s="26" t="str">
        <f>IFERROR(Tableau17[[#This Row],[2008-T2-LFN]]/Tableau17[[#This Row],[2008-T2-TOTAL]],"")</f>
        <v/>
      </c>
      <c r="JF419" s="26" t="str">
        <f>IFERROR(Tableau17[[#This Row],[2008-T2-LGC]]/Tableau17[[#This Row],[2008-T2-TOTAL]],"")</f>
        <v/>
      </c>
      <c r="JG419" s="26" t="str">
        <f>IFERROR(Tableau17[[#This Row],[2008-T2-LMAJ]]/Tableau17[[#This Row],[2008-T2-TOTAL]],"")</f>
        <v/>
      </c>
      <c r="JH419" s="26" t="str">
        <f>IFERROR(Tableau17[[#This Row],[2008-T2-LUG]]/Tableau17[[#This Row],[2008-T2-TOTAL]],"")</f>
        <v/>
      </c>
      <c r="JI419" s="26">
        <f>IFERROR(Tableau17[[#This Row],[2014-T1-LDIV]]/Tableau17[[#This Row],[2014-T1-TOTAL]],"")</f>
        <v>0</v>
      </c>
      <c r="JJ419" s="26">
        <f>IFERROR(Tableau17[[#This Row],[2014-T1-LDVD]]/Tableau17[[#This Row],[2014-T1-TOTAL]],"")</f>
        <v>0</v>
      </c>
      <c r="JK419" s="26">
        <f>IFERROR(Tableau17[[#This Row],[2014-T1-LDVG]]/Tableau17[[#This Row],[2014-T1-TOTAL]],"")</f>
        <v>5.3763440860215055E-2</v>
      </c>
      <c r="JL419" s="26">
        <f>IFERROR(Tableau17[[#This Row],[2014-T1-LEXG]]/Tableau17[[#This Row],[2014-T1-TOTAL]],"")</f>
        <v>6.4516129032258064E-3</v>
      </c>
      <c r="JM419" s="26">
        <f>IFERROR(Tableau17[[#This Row],[2014-T1-LFG]]/Tableau17[[#This Row],[2014-T1-TOTAL]],"")</f>
        <v>7.7419354838709681E-2</v>
      </c>
      <c r="JN419" s="26">
        <f>IFERROR(Tableau17[[#This Row],[2014-T1-LFN]]/Tableau17[[#This Row],[2014-T1-TOTAL]],"")</f>
        <v>0.32903225806451614</v>
      </c>
      <c r="JO419" s="26">
        <f>IFERROR(Tableau17[[#This Row],[2014-T1-LUD]]/Tableau17[[#This Row],[2014-T1-TOTAL]],"")</f>
        <v>0.24086021505376345</v>
      </c>
      <c r="JP419" s="26">
        <f>IFERROR(Tableau17[[#This Row],[2014-T1-LUG]]/Tableau17[[#This Row],[2014-T1-TOTAL]],"")</f>
        <v>0.2924731182795699</v>
      </c>
      <c r="JQ419" s="26">
        <f>IFERROR(Tableau17[[#This Row],[2014-T2-LFN]]/Tableau17[[#This Row],[2014-T2-TOTAL]],"")</f>
        <v>0.36022514071294559</v>
      </c>
      <c r="JR419" s="26">
        <f>IFERROR(Tableau17[[#This Row],[2014-T2-LUD]]/Tableau17[[#This Row],[2014-T2-TOTAL]],"")</f>
        <v>0.24577861163227016</v>
      </c>
      <c r="JS419" s="26">
        <f>IFERROR(Tableau17[[#This Row],[2014-T2-LUG]]/Tableau17[[#This Row],[2014-T2-TOTAL]],"")</f>
        <v>0.39399624765478425</v>
      </c>
      <c r="JT419" s="26">
        <f>IFERROR(Tableau17[[#This Row],[2015-T1-BC-DIV]]/Tableau17[[#This Row],[2015-T1-TOTAL]],"")</f>
        <v>0</v>
      </c>
      <c r="JU419" s="26">
        <f>IFERROR(Tableau17[[#This Row],[2015-T1-BC-DLF]]/Tableau17[[#This Row],[2015-T1-TOTAL]],"")</f>
        <v>2.5522041763341066E-2</v>
      </c>
      <c r="JV419" s="26">
        <f>IFERROR(Tableau17[[#This Row],[2015-T1-BC-DVD]]/Tableau17[[#This Row],[2015-T1-TOTAL]],"")</f>
        <v>0</v>
      </c>
      <c r="JW419" s="26">
        <f>IFERROR(Tableau17[[#This Row],[2015-T1-BC-DVG]]/Tableau17[[#This Row],[2015-T1-TOTAL]],"")</f>
        <v>0.19953596287703015</v>
      </c>
      <c r="JX419" s="26">
        <f>IFERROR(Tableau17[[#This Row],[2015-T1-BC-FG]]/Tableau17[[#This Row],[2015-T1-TOTAL]],"")</f>
        <v>0</v>
      </c>
      <c r="JY419" s="26">
        <f>IFERROR(Tableau17[[#This Row],[2015-T1-BC-FN]]/Tableau17[[#This Row],[2015-T1-TOTAL]],"")</f>
        <v>0.41531322505800466</v>
      </c>
      <c r="JZ419" s="26">
        <f>IFERROR(Tableau17[[#This Row],[2015-T1-BC-MDM]]/Tableau17[[#This Row],[2015-T1-TOTAL]],"")</f>
        <v>0</v>
      </c>
      <c r="KA419" s="26">
        <f>IFERROR(Tableau17[[#This Row],[2015-T1-BC-RDG]]/Tableau17[[#This Row],[2015-T1-TOTAL]],"")</f>
        <v>0</v>
      </c>
      <c r="KB419" s="26">
        <f>IFERROR(Tableau17[[#This Row],[2015-T1-BC-SOC]]/Tableau17[[#This Row],[2015-T1-TOTAL]],"")</f>
        <v>0.27378190255220419</v>
      </c>
      <c r="KC419" s="26">
        <f>IFERROR(Tableau17[[#This Row],[2015-T1-BC-UD]]/Tableau17[[#This Row],[2015-T1-TOTAL]],"")</f>
        <v>8.584686774941995E-2</v>
      </c>
      <c r="KD419" s="26">
        <f>IFERROR(Tableau17[[#This Row],[2015-T1-BC-UG]]/Tableau17[[#This Row],[2015-T1-TOTAL]],"")</f>
        <v>0</v>
      </c>
      <c r="KE419" s="26">
        <f>IFERROR(Tableau17[[#This Row],[2015-T1-BC-VEC]]/Tableau17[[#This Row],[2015-T1-TOTAL]],"")</f>
        <v>0</v>
      </c>
      <c r="KF419" s="26">
        <f>IFERROR(Tableau17[[#This Row],[2015-T2-BC-DVG]]/Tableau17[[#This Row],[2015-T2-TOTAL]],"")</f>
        <v>0</v>
      </c>
      <c r="KG419" s="26">
        <f>IFERROR(Tableau17[[#This Row],[2015-T2-BC-FN]]/Tableau17[[#This Row],[2015-T2-TOTAL]],"")</f>
        <v>0.45572354211663069</v>
      </c>
      <c r="KH419" s="26">
        <f>IFERROR(Tableau17[[#This Row],[2015-T2-BC-SOC]]/Tableau17[[#This Row],[2015-T2-TOTAL]],"")</f>
        <v>0.54427645788336931</v>
      </c>
      <c r="KI419" s="26">
        <f>IFERROR(Tableau17[[#This Row],[2015-T2-BC-UD]]/Tableau17[[#This Row],[2015-T2-TOTAL]],"")</f>
        <v>0</v>
      </c>
      <c r="KJ419" s="26">
        <f>IFERROR(Tableau17[[#This Row],[2015-T2-BC-UG]]/Tableau17[[#This Row],[2015-T2-TOTAL]],"")</f>
        <v>0</v>
      </c>
      <c r="KK419" s="26">
        <f>IFERROR(Tableau17[[#This Row],[2017 (L)-T1-COM]]/Tableau17[[#This Row],[2017 (L)-T1-TOTAL]],"")</f>
        <v>6.9069069069069067E-2</v>
      </c>
      <c r="KL419" s="26">
        <f>IFERROR(Tableau17[[#This Row],[2017 (L)-T1-DIV]]/Tableau17[[#This Row],[2017 (L)-T1-TOTAL]],"")</f>
        <v>1.5015015015015015E-2</v>
      </c>
      <c r="KM419" s="26">
        <f>IFERROR(Tableau17[[#This Row],[2017 (L)-T1-DLF]]/Tableau17[[#This Row],[2017 (L)-T1-TOTAL]],"")</f>
        <v>3.903903903903904E-2</v>
      </c>
      <c r="KN419" s="26">
        <f>IFERROR(Tableau17[[#This Row],[2017 (L)-T1-DVD]]/Tableau17[[#This Row],[2017 (L)-T1-TOTAL]],"")</f>
        <v>0</v>
      </c>
      <c r="KO419" s="26">
        <f>IFERROR(Tableau17[[#This Row],[2017 (L)-T1-DVG]]/Tableau17[[#This Row],[2017 (L)-T1-TOTAL]],"")</f>
        <v>2.1021021021021023E-2</v>
      </c>
      <c r="KP419" s="26">
        <f>IFERROR(Tableau17[[#This Row],[2017 (L)-T1-ECO]]/Tableau17[[#This Row],[2017 (L)-T1-TOTAL]],"")</f>
        <v>4.8048048048048048E-2</v>
      </c>
      <c r="KQ419" s="26">
        <f>IFERROR(Tableau17[[#This Row],[2017 (L)-T1-EXD]]/Tableau17[[#This Row],[2017 (L)-T1-TOTAL]],"")</f>
        <v>0</v>
      </c>
      <c r="KR419" s="26">
        <f>IFERROR(Tableau17[[#This Row],[2017 (L)-T1-EXG]]/Tableau17[[#This Row],[2017 (L)-T1-TOTAL]],"")</f>
        <v>9.0090090090090089E-3</v>
      </c>
      <c r="KS419" s="26">
        <f>IFERROR(Tableau17[[#This Row],[2017 (L)-T1-FI]]/Tableau17[[#This Row],[2017 (L)-T1-TOTAL]],"")</f>
        <v>0.13813813813813813</v>
      </c>
      <c r="KT419" s="26">
        <f>IFERROR(Tableau17[[#This Row],[2017 (L)-T1-FN]]/Tableau17[[#This Row],[2017 (L)-T1-TOTAL]],"")</f>
        <v>0.26426426426426425</v>
      </c>
      <c r="KU419" s="26">
        <f>IFERROR(Tableau17[[#This Row],[2017 (L)-T1-LR]]/Tableau17[[#This Row],[2017 (L)-T1-TOTAL]],"")</f>
        <v>0</v>
      </c>
      <c r="KV419" s="26">
        <f>IFERROR(Tableau17[[#This Row],[2017 (L)-T1-MDM]]/Tableau17[[#This Row],[2017 (L)-T1-TOTAL]],"")</f>
        <v>0</v>
      </c>
      <c r="KW419" s="26">
        <f>IFERROR(Tableau17[[#This Row],[2017 (L)-T1-RDG]]/Tableau17[[#This Row],[2017 (L)-T1-TOTAL]],"")</f>
        <v>0</v>
      </c>
      <c r="KX419" s="26">
        <f>IFERROR(Tableau17[[#This Row],[2017 (L)-T1-REG]]/Tableau17[[#This Row],[2017 (L)-T1-TOTAL]],"")</f>
        <v>0</v>
      </c>
      <c r="KY419" s="26">
        <f>IFERROR(Tableau17[[#This Row],[2017 (L)-T1-REM]]/Tableau17[[#This Row],[2017 (L)-T1-TOTAL]],"")</f>
        <v>0.15915915915915915</v>
      </c>
      <c r="KZ419" s="26">
        <f>IFERROR(Tableau17[[#This Row],[2017 (L)-T1-SOC]]/Tableau17[[#This Row],[2017 (L)-T1-TOTAL]],"")</f>
        <v>0.1981981981981982</v>
      </c>
      <c r="LA419" s="26">
        <f>IFERROR(Tableau17[[#This Row],[2017 (L)-T1-UDI]]/Tableau17[[#This Row],[2017 (L)-T1-TOTAL]],"")</f>
        <v>3.903903903903904E-2</v>
      </c>
      <c r="LB419" s="26">
        <f>IFERROR(Tableau17[[#This Row],[2017 (L)-T2-FI]]/Tableau17[[#This Row],[2017 (L)-T2-TOTAL]],"")</f>
        <v>0</v>
      </c>
      <c r="LC419" s="26">
        <f>IFERROR(Tableau17[[#This Row],[2017 (L)-T2-FN]]/Tableau17[[#This Row],[2017 (L)-T2-TOTAL]],"")</f>
        <v>0.43971631205673761</v>
      </c>
      <c r="LD419" s="26">
        <f>IFERROR(Tableau17[[#This Row],[2017 (L)-T2-LR]]/Tableau17[[#This Row],[2017 (L)-T2-TOTAL]],"")</f>
        <v>0</v>
      </c>
      <c r="LE419" s="26">
        <f>IFERROR(Tableau17[[#This Row],[2017 (L)-T2-MDM]]/Tableau17[[#This Row],[2017 (L)-T2-TOTAL]],"")</f>
        <v>0</v>
      </c>
      <c r="LF419" s="26">
        <f>IFERROR(Tableau17[[#This Row],[2017 (L)-T2-REM]]/Tableau17[[#This Row],[2017 (L)-T2-TOTAL]],"")</f>
        <v>0.56028368794326244</v>
      </c>
      <c r="LG419" s="26">
        <f>IFERROR(Tableau17[[#This Row],[2017-T1-ARTHAUD Nathalie]]/Tableau17[[#This Row],[2017-T1-TOTAL]],"")</f>
        <v>1.594896331738437E-3</v>
      </c>
      <c r="LH419" s="26">
        <f>IFERROR(Tableau17[[#This Row],[2017-T1-ASSELINEAU Fran]]/Tableau17[[#This Row],[2017-T1-TOTAL]],"")</f>
        <v>4.7846889952153108E-3</v>
      </c>
      <c r="LI419" s="26">
        <f>IFERROR(Tableau17[[#This Row],[2017-T1-CHEMINADE Jacques]]/Tableau17[[#This Row],[2017-T1-TOTAL]],"")</f>
        <v>3.189792663476874E-3</v>
      </c>
      <c r="LJ419" s="26">
        <f>IFERROR(Tableau17[[#This Row],[2017-T1-DUPONT-AIGNAN Nicolas]]/Tableau17[[#This Row],[2017-T1-TOTAL]],"")</f>
        <v>2.5518341307814992E-2</v>
      </c>
      <c r="LK419" s="26">
        <f>IFERROR(Tableau17[[#This Row],[2017-T1-FILLON Fran]]/Tableau17[[#This Row],[2017-T1-TOTAL]],"")</f>
        <v>6.6985645933014357E-2</v>
      </c>
      <c r="LL419" s="26">
        <f>IFERROR(Tableau17[[#This Row],[2017-T1-HAMON Beno]]/Tableau17[[#This Row],[2017-T1-TOTAL]],"")</f>
        <v>4.4657097288676235E-2</v>
      </c>
      <c r="LM419" s="26">
        <f>IFERROR(Tableau17[[#This Row],[2017-T1-LASSALLE Jean]]/Tableau17[[#This Row],[2017-T1-TOTAL]],"")</f>
        <v>3.189792663476874E-3</v>
      </c>
      <c r="LN419" s="26">
        <f>IFERROR(Tableau17[[#This Row],[2017-T1-LE PEN Marine]]/Tableau17[[#This Row],[2017-T1-TOTAL]],"")</f>
        <v>0.28708133971291866</v>
      </c>
      <c r="LO419" s="26">
        <f>IFERROR(Tableau17[[#This Row],[2017-T1-M Jean-Luc]]/Tableau17[[#This Row],[2017-T1-TOTAL]],"")</f>
        <v>0.36842105263157893</v>
      </c>
      <c r="LP419" s="26">
        <f>IFERROR(Tableau17[[#This Row],[2017-T1-MACRON Emmanuel]]/Tableau17[[#This Row],[2017-T1-TOTAL]],"")</f>
        <v>0.19298245614035087</v>
      </c>
      <c r="LQ419" s="26">
        <f>IFERROR(Tableau17[[#This Row],[2017-T1-POUTOU Philippe]]/Tableau17[[#This Row],[2017-T1-TOTAL]],"")</f>
        <v>1.594896331738437E-3</v>
      </c>
      <c r="LR419" s="26">
        <f>IFERROR(Tableau17[[#This Row],[2017-T2-LE PEN Marine]]/Tableau17[[#This Row],[2017-T2-TOTAL]],"")</f>
        <v>0.35149384885764501</v>
      </c>
      <c r="LS419" s="26">
        <f>IFERROR(Tableau17[[#This Row],[2017-T2-MACRON Emmanuel]]/Tableau17[[#This Row],[2017-T2-TOTAL]],"")</f>
        <v>0.64850615114235499</v>
      </c>
      <c r="LT419" s="26">
        <f>IFERROR(Tableau17[[#This Row],[2019-T1-ALEXANDRE Audric]]/Tableau17[[#This Row],[2019-T1-TOTAL]],"")</f>
        <v>0</v>
      </c>
      <c r="LU419" s="26">
        <f>IFERROR(Tableau17[[#This Row],[2019-T1-ARTHAUD Nathalie]]/Tableau17[[#This Row],[2019-T1-TOTAL]],"")</f>
        <v>3.5211267605633804E-3</v>
      </c>
      <c r="LV419" s="26">
        <f>IFERROR(Tableau17[[#This Row],[2019-T1-ASSELINEAU François]]/Tableau17[[#This Row],[2019-T1-TOTAL]],"")</f>
        <v>1.4084507042253521E-2</v>
      </c>
      <c r="LW419" s="26">
        <f>IFERROR(Tableau17[[#This Row],[2019-T1-AUBRY Manon]]/Tableau17[[#This Row],[2019-T1-TOTAL]],"")</f>
        <v>0.15492957746478872</v>
      </c>
      <c r="LX419" s="26">
        <f>IFERROR(Tableau17[[#This Row],[2019-T1-AZERGUI Nagib]]/Tableau17[[#This Row],[2019-T1-TOTAL]],"")</f>
        <v>1.4084507042253521E-2</v>
      </c>
      <c r="LY419" s="26">
        <f>IFERROR(Tableau17[[#This Row],[2019-T1-BARDELLA Jordan]]/Tableau17[[#This Row],[2019-T1-TOTAL]],"")</f>
        <v>0.33098591549295775</v>
      </c>
      <c r="LZ419" s="26">
        <f>IFERROR(Tableau17[[#This Row],[2019-T1-BELLAMY François-Xavier]]/Tableau17[[#This Row],[2019-T1-TOTAL]],"")</f>
        <v>3.873239436619718E-2</v>
      </c>
      <c r="MA419" s="26">
        <f>IFERROR(Tableau17[[#This Row],[2019-T1-BIDOU Olivier]]/Tableau17[[#This Row],[2019-T1-TOTAL]],"")</f>
        <v>0</v>
      </c>
      <c r="MB419" s="26">
        <f>IFERROR(Tableau17[[#This Row],[2019-T1-BOURG Dominique]]/Tableau17[[#This Row],[2019-T1-TOTAL]],"")</f>
        <v>7.0422535211267607E-3</v>
      </c>
      <c r="MC419" s="26">
        <f>IFERROR(Tableau17[[#This Row],[2019-T1-BROSSAT Ian]]/Tableau17[[#This Row],[2019-T1-TOTAL]],"")</f>
        <v>3.5211267605633804E-2</v>
      </c>
      <c r="MD419" s="26">
        <f>IFERROR(Tableau17[[#This Row],[2019-T1-CAILLAUD Sophie]]/Tableau17[[#This Row],[2019-T1-TOTAL]],"")</f>
        <v>3.5211267605633804E-3</v>
      </c>
      <c r="ME419" s="26">
        <f>IFERROR(Tableau17[[#This Row],[2019-T1-CAMUS Renaud]]/Tableau17[[#This Row],[2019-T1-TOTAL]],"")</f>
        <v>0</v>
      </c>
      <c r="MF419" s="26">
        <f>IFERROR(Tableau17[[#This Row],[2019-T1-CHALENÇON Christophe]]/Tableau17[[#This Row],[2019-T1-TOTAL]],"")</f>
        <v>0</v>
      </c>
      <c r="MG419" s="26">
        <f>IFERROR(Tableau17[[#This Row],[2019-T1-CORBET Cathy Denise Ginette]]/Tableau17[[#This Row],[2019-T1-TOTAL]],"")</f>
        <v>0</v>
      </c>
      <c r="MH419" s="26">
        <f>IFERROR(Tableau17[[#This Row],[2019-T1-DE PREVOISIN Robert]]/Tableau17[[#This Row],[2019-T1-TOTAL]],"")</f>
        <v>0</v>
      </c>
      <c r="MI419" s="26">
        <f>IFERROR(Tableau17[[#This Row],[2019-T1-DELFEL Thérèse]]/Tableau17[[#This Row],[2019-T1-TOTAL]],"")</f>
        <v>0</v>
      </c>
      <c r="MJ419" s="26">
        <f>IFERROR(Tableau17[[#This Row],[2019-T1-DIEUMEGARD Pierre]]/Tableau17[[#This Row],[2019-T1-TOTAL]],"")</f>
        <v>0</v>
      </c>
      <c r="MK419" s="26">
        <f>IFERROR(Tableau17[[#This Row],[2019-T1-DUPONT-AIGNAN Nicolas]]/Tableau17[[#This Row],[2019-T1-TOTAL]],"")</f>
        <v>3.5211267605633804E-2</v>
      </c>
      <c r="ML419" s="26">
        <f>IFERROR(Tableau17[[#This Row],[2019-T1-GERNIGON Yves]]/Tableau17[[#This Row],[2019-T1-TOTAL]],"")</f>
        <v>0</v>
      </c>
      <c r="MM419" s="26">
        <f>IFERROR(Tableau17[[#This Row],[2019-T1-GLUCKSMANN Raphaël]]/Tableau17[[#This Row],[2019-T1-TOTAL]],"")</f>
        <v>7.0422535211267609E-2</v>
      </c>
      <c r="MN419" s="26">
        <f>IFERROR(Tableau17[[#This Row],[2019-T1-HAMON Benoît]]/Tableau17[[#This Row],[2019-T1-TOTAL]],"")</f>
        <v>2.8169014084507043E-2</v>
      </c>
      <c r="MO419" s="26">
        <f>IFERROR(Tableau17[[#This Row],[2019-T1-HELGEN Gilles]]/Tableau17[[#This Row],[2019-T1-TOTAL]],"")</f>
        <v>0</v>
      </c>
      <c r="MP419" s="26">
        <f>IFERROR(Tableau17[[#This Row],[2019-T1-JADOT Yannick]]/Tableau17[[#This Row],[2019-T1-TOTAL]],"")</f>
        <v>8.4507042253521125E-2</v>
      </c>
      <c r="MQ419" s="26">
        <f>IFERROR(Tableau17[[#This Row],[2019-T1-LAGARDE Jean-Christophe]]/Tableau17[[#This Row],[2019-T1-TOTAL]],"")</f>
        <v>1.0563380281690141E-2</v>
      </c>
      <c r="MR419" s="26">
        <f>IFERROR(Tableau17[[#This Row],[2019-T1-LALANNE Francis]]/Tableau17[[#This Row],[2019-T1-TOTAL]],"")</f>
        <v>1.0563380281690141E-2</v>
      </c>
      <c r="MS419" s="26">
        <f>IFERROR(Tableau17[[#This Row],[2019-T1-LOISEAU Nathalie]]/Tableau17[[#This Row],[2019-T1-TOTAL]],"")</f>
        <v>0.15845070422535212</v>
      </c>
      <c r="MT419" s="26">
        <f>IFERROR(Tableau17[[#This Row],[2019-T1-MARIE Florie]]/Tableau17[[#This Row],[2019-T1-TOTAL]],"")</f>
        <v>0</v>
      </c>
      <c r="MU419" s="26">
        <f>IFERROR(Tableau17[[#This Row],[2008-T1-MACROEXTRDROITE]]/Tableau17[[#This Row],[2008-T1-MACROTOTALE]],"")</f>
        <v>0.18712273641851107</v>
      </c>
      <c r="MV419" s="26">
        <f>IFERROR(Tableau17[[#This Row],[2008-T1-MACRODROITE]]/Tableau17[[#This Row],[2008-T1-MACROTOTALE]],"")</f>
        <v>0.26156941649899396</v>
      </c>
      <c r="MW419" s="26">
        <f>IFERROR(Tableau17[[#This Row],[2008-T1-MACROCENTRE]]/Tableau17[[#This Row],[2008-T1-MACROTOTALE]],"")</f>
        <v>0</v>
      </c>
      <c r="MX419" s="26">
        <f>IFERROR(Tableau17[[#This Row],[2008-T1-MACROGAUCHE]]/Tableau17[[#This Row],[2008-T1-MACROTOTALE]],"")</f>
        <v>0.55130784708249492</v>
      </c>
      <c r="MY419" s="26">
        <f>IFERROR(Tableau17[[#This Row],[2008-T1-MACROAUTRE]]/Tableau17[[#This Row],[2008-T1-MACROTOTALE]],"")</f>
        <v>0</v>
      </c>
      <c r="MZ419" s="26" t="str">
        <f>IFERROR(Tableau17[[#This Row],[2008-T2-MACROEXTRDROITE]]/Tableau17[[#This Row],[2008-T2-MACROTOTALE]],"")</f>
        <v/>
      </c>
      <c r="NA419" s="26" t="str">
        <f>IFERROR(Tableau17[[#This Row],[2008-T2-MACRODROITE]]/Tableau17[[#This Row],[2008-T2-MACROTOTALE]],"")</f>
        <v/>
      </c>
      <c r="NB419" s="26" t="str">
        <f>IFERROR(Tableau17[[#This Row],[2008-T2-MACROCENTRE]]/Tableau17[[#This Row],[2008-T2-MACROTOTALE]],"")</f>
        <v/>
      </c>
      <c r="NC419" s="26" t="str">
        <f>IFERROR(Tableau17[[#This Row],[2008-T2-MACROGAUCHE]]/Tableau17[[#This Row],[2008-T2-MACROTOTALE]],"")</f>
        <v/>
      </c>
      <c r="ND419" s="26" t="str">
        <f>IFERROR(Tableau17[[#This Row],[2008-T2-MACROAUTRE]]/Tableau17[[#This Row],[2008-T2-MACROTOTALE]],"")</f>
        <v/>
      </c>
      <c r="NE419" s="26">
        <f>IFERROR(Tableau17[[#This Row],[2014-T1-MACROEXTRDROITE]]/Tableau17[[#This Row],[2014-T1-MACROTOTALE]],"")</f>
        <v>0.32903225806451614</v>
      </c>
      <c r="NF419" s="26">
        <f>IFERROR(Tableau17[[#This Row],[2014-T1-MACRODROITE]]/Tableau17[[#This Row],[2014-T1-MACROTOTALE]],"")</f>
        <v>0.24086021505376345</v>
      </c>
      <c r="NG419" s="26">
        <f>IFERROR(Tableau17[[#This Row],[2014-T1-MACROCENTRE]]/Tableau17[[#This Row],[2014-T1-MACROTOTALE]],"")</f>
        <v>0</v>
      </c>
      <c r="NH419" s="26">
        <f>IFERROR(Tableau17[[#This Row],[2014-T1-MACROGAUCHE]]/Tableau17[[#This Row],[2014-T1-MACROTOTALE]],"")</f>
        <v>0.43010752688172044</v>
      </c>
      <c r="NI419" s="26">
        <f>IFERROR(Tableau17[[#This Row],[2014-T1-MACROAUTRE]]/Tableau17[[#This Row],[2014-T1-MACROTOTALE]],"")</f>
        <v>0</v>
      </c>
      <c r="NJ419" s="26">
        <f>IFERROR(Tableau17[[#This Row],[2014-T2-MACROEXTRDROITE]]/Tableau17[[#This Row],[2014-T2-MACROTOTALE]],"")</f>
        <v>0.36022514071294559</v>
      </c>
      <c r="NK419" s="26">
        <f>IFERROR(Tableau17[[#This Row],[2014-T2-MACRODROITE]]/Tableau17[[#This Row],[2014-T2-MACROTOTALE]],"")</f>
        <v>0.24577861163227016</v>
      </c>
      <c r="NL419" s="26">
        <f>IFERROR(Tableau17[[#This Row],[2014-T2-MACROCENTRE]]/Tableau17[[#This Row],[2014-T2-MACROTOTALE]],"")</f>
        <v>0</v>
      </c>
      <c r="NM419" s="26">
        <f>IFERROR(Tableau17[[#This Row],[2014-T2-MACROGAUCHE]]/Tableau17[[#This Row],[2014-T2-MACROTOTALE]],"")</f>
        <v>0.39399624765478425</v>
      </c>
      <c r="NN419" s="26">
        <f>IFERROR(Tableau17[[#This Row],[2014-T2-MACROAUTRE]]/Tableau17[[#This Row],[2014-T2-MACROTOTALE]],"")</f>
        <v>0</v>
      </c>
      <c r="NO419" s="26">
        <f>IFERROR( Tableau17[[#This Row],[2015-T1-MACROEXTRDROITE]]/Tableau17[[#This Row],[2015-T1-MACROTOTALE]],"")</f>
        <v>0.44083526682134572</v>
      </c>
      <c r="NP419" s="26">
        <f>IFERROR(Tableau17[[#This Row],[2015-T1-MACRODROITE]]/Tableau17[[#This Row],[2015-T1-MACROTOTALE]],"")</f>
        <v>8.584686774941995E-2</v>
      </c>
      <c r="NQ419" s="26">
        <f>IFERROR(Tableau17[[#This Row],[2015-T1-MACROCENTRE]]/Tableau17[[#This Row],[2015-T1-MACROTOTALE]],"")</f>
        <v>0</v>
      </c>
      <c r="NR419" s="26">
        <f>IFERROR(Tableau17[[#This Row],[2015-T1-MACROGAUCHE]]/Tableau17[[#This Row],[2015-T1-MACROTOTALE]],"")</f>
        <v>0.47331786542923432</v>
      </c>
      <c r="NS419" s="26">
        <f>IFERROR(Tableau17[[#This Row],[2015-T1-MACROAUTRE]]/Tableau17[[#This Row],[2015-T1-MACROTOTALE]],"")</f>
        <v>0</v>
      </c>
      <c r="NT419" s="26">
        <f>IFERROR(Tableau17[[#This Row],[2015-T2-MACROEXTRDROITE]]/Tableau17[[#This Row],[2015-T2-MACROTOTALE]],"")</f>
        <v>0.45572354211663069</v>
      </c>
      <c r="NU419" s="26">
        <f>IFERROR(Tableau17[[#This Row],[2015-T2-MACRODROITE]]/Tableau17[[#This Row],[2015-T2-MACROTOTALE]],"")</f>
        <v>0</v>
      </c>
      <c r="NV419" s="26">
        <f>IFERROR(Tableau17[[#This Row],[2015-T2-MACROCENTRE]]/Tableau17[[#This Row],[2015-T2-MACROTOTALE]],"")</f>
        <v>0</v>
      </c>
      <c r="NW419" s="26">
        <f>IFERROR(Tableau17[[#This Row],[2015-T2-MACROGAUCHE]]/Tableau17[[#This Row],[2015-T2-MACROTOTALE]],"")</f>
        <v>0.54427645788336931</v>
      </c>
      <c r="NX419" s="26">
        <f>IFERROR(Tableau17[[#This Row],[2015-T2-MACROAUTRE]]/Tableau17[[#This Row],[2015-T2-MACROTOTALE]],"")</f>
        <v>0</v>
      </c>
      <c r="NY419" s="26">
        <f>IFERROR(Tableau17[[#This Row],[2017-T1-MACROEXTRDROITE]]/Tableau17[[#This Row],[2017-T1-MACROTOTALE]],"")</f>
        <v>0.32057416267942584</v>
      </c>
      <c r="NZ419" s="26">
        <f>IFERROR(Tableau17[[#This Row],[2017-T1-MACRODROITE]]/Tableau17[[#This Row],[2017-T1-MACROTOTALE]],"")</f>
        <v>6.6985645933014357E-2</v>
      </c>
      <c r="OA419" s="26">
        <f>IFERROR(Tableau17[[#This Row],[2017-T1-MACROCENTRE]]/Tableau17[[#This Row],[2017-T1-MACROTOTALE]],"")</f>
        <v>0.19298245614035087</v>
      </c>
      <c r="OB419" s="26">
        <f>IFERROR(Tableau17[[#This Row],[2017-T1-MACROGAUCHE]]/Tableau17[[#This Row],[2017-T1-MACROTOTALE]],"")</f>
        <v>0.41626794258373206</v>
      </c>
      <c r="OC419" s="26">
        <f>IFERROR(Tableau17[[#This Row],[2017-T1-MACROAUTRE]]/Tableau17[[#This Row],[2017-T1-MACROTOTALE]],"")</f>
        <v>3.189792663476874E-3</v>
      </c>
      <c r="OD419" s="26">
        <f>IFERROR(Tableau17[[#This Row],[2017-T2-MACROEXTRDROITE]]/Tableau17[[#This Row],[2017-T2-MACROTOTALE]],"")</f>
        <v>0.35149384885764501</v>
      </c>
      <c r="OE419" s="26">
        <f>IFERROR(Tableau17[[#This Row],[2017-T2-MACRODROITE]]/Tableau17[[#This Row],[2017-T2-MACROTOTALE]],"")</f>
        <v>0</v>
      </c>
      <c r="OF419" s="26">
        <f>IFERROR(Tableau17[[#This Row],[2017-T2-MACROCENTRE]]/Tableau17[[#This Row],[2017-T2-MACROTOTALE]],"")</f>
        <v>0.64850615114235499</v>
      </c>
      <c r="OG419" s="26">
        <f>IFERROR(Tableau17[[#This Row],[2017-T2-MACROGAUCHE]]/Tableau17[[#This Row],[2017-T2-MACROTOTALE]],"")</f>
        <v>0</v>
      </c>
      <c r="OH419" s="26">
        <f>IFERROR(Tableau17[[#This Row],[2017-T2-MACROAUTRE]]/Tableau17[[#This Row],[2017-T2-MACROTOTALE]],"")</f>
        <v>0</v>
      </c>
      <c r="OI419" s="26">
        <f>IFERROR(Tableau17[[#This Row],[2019-T1-MACROEXTRDROITE]]/Tableau17[[#This Row],[2019-T1-MACROTOTALE]],"")</f>
        <v>0.375</v>
      </c>
      <c r="OJ419" s="26">
        <f>IFERROR(Tableau17[[#This Row],[2019-T1-MACRODROITE]]/Tableau17[[#This Row],[2019-T1-MACROTOTALE]],"")</f>
        <v>4.8611111111111112E-2</v>
      </c>
      <c r="OK419" s="26">
        <f>IFERROR(Tableau17[[#This Row],[2019-T1-MACROCENTRE]]/Tableau17[[#This Row],[2019-T1-MACROTOTALE]],"")</f>
        <v>0.15625</v>
      </c>
      <c r="OL419" s="26">
        <f>IFERROR(Tableau17[[#This Row],[2019-T1-MACROGAUCHE]]/Tableau17[[#This Row],[2019-T1-MACROTOTALE]],"")</f>
        <v>0.37152777777777779</v>
      </c>
      <c r="OM419" s="26">
        <f>IFERROR(Tableau17[[#This Row],[2019-T1-MACROAUTRE]]/Tableau17[[#This Row],[2019-T1-MACROTOTALE]],"")</f>
        <v>4.8611111111111112E-2</v>
      </c>
      <c r="ON419" s="26">
        <f>IFERROR(Tableau17[[#This Row],[2020-T1-MACROEXTRDROITE]]/Tableau17[[#This Row],[2020-T1-MACROTOTALE]],"")</f>
        <v>0.23529411764705882</v>
      </c>
      <c r="OO419" s="26">
        <f>IFERROR(Tableau17[[#This Row],[2020-T1-MACRODROITE]]/Tableau17[[#This Row],[2020-T1-MACROTOTALE]],"")</f>
        <v>0.16806722689075632</v>
      </c>
      <c r="OP419" s="26">
        <f>IFERROR(Tableau17[[#This Row],[2020-T1-MACROCENTRE]]/Tableau17[[#This Row],[2020-T1-MACROTOTALE]],"")</f>
        <v>6.7226890756302518E-2</v>
      </c>
      <c r="OQ419" s="26">
        <f>IFERROR(Tableau17[[#This Row],[2020-T1-MACROGAUCHE]]/Tableau17[[#This Row],[2020-T1-MACROTOTALE]],"")</f>
        <v>0.52941176470588236</v>
      </c>
      <c r="OR419" s="26">
        <f>IFERROR(Tableau17[[#This Row],[2020-T1-MACROAUTRE]]/Tableau17[[#This Row],[2020-T1-MACROTOTALE]],"")</f>
        <v>0</v>
      </c>
      <c r="OS419" s="26">
        <f>IFERROR(Tableau17[[#This Row],[2017 (L)-T1-MACROEXTRDROITE]]/Tableau17[[#This Row],[2017 (L)-T1-MACROTOTALE]],"")</f>
        <v>0.3033033033033033</v>
      </c>
      <c r="OT419" s="26">
        <f>IFERROR(Tableau17[[#This Row],[2017 (L)-T1-MACRODROITE]]/Tableau17[[#This Row],[2017 (L)-T1-MACROTOTALE]],"")</f>
        <v>3.903903903903904E-2</v>
      </c>
      <c r="OU419" s="26">
        <f>IFERROR(Tableau17[[#This Row],[2017 (L)-T1-MACROCENTRE]]/Tableau17[[#This Row],[2017 (L)-T1-MACROTOTALE]],"")</f>
        <v>0.15915915915915915</v>
      </c>
      <c r="OV419" s="26">
        <f>IFERROR(Tableau17[[#This Row],[2017 (L)-T1-MACROGAUCHE]]/Tableau17[[#This Row],[2017 (L)-T1-MACROTOTALE]],"")</f>
        <v>0.48348348348348347</v>
      </c>
      <c r="OW419" s="26">
        <f>IFERROR(Tableau17[[#This Row],[2017 (L)-T1-MACROAUTRE]]/Tableau17[[#This Row],[2017 (L)-T1-MACROTOTALE]],"")</f>
        <v>1.5015015015015015E-2</v>
      </c>
      <c r="OX419" s="26">
        <f>IFERROR(Tableau17[[#This Row],[2017 (L)-T2-MACROEXTRDROITE]]/Tableau17[[#This Row],[2017 (L)-T2-MACROTOTALE]],"")</f>
        <v>0.43971631205673761</v>
      </c>
      <c r="OY419" s="26">
        <f>IFERROR(Tableau17[[#This Row],[2017 (L)-T2-MACRODROITE]]/Tableau17[[#This Row],[2017 (L)-T2-MACROTOTALE]],"")</f>
        <v>0</v>
      </c>
      <c r="OZ419" s="26">
        <f>IFERROR(Tableau17[[#This Row],[2017 (L)-T2-MACROCENTRE]]/Tableau17[[#This Row],[2017 (L)-T2-MACROTOTALE]],"")</f>
        <v>0.56028368794326244</v>
      </c>
      <c r="PA419" s="26">
        <f>IFERROR(Tableau17[[#This Row],[2017 (L)-T2-MACROGAUCHE]]/Tableau17[[#This Row],[2017 (L)-T2-MACROTOTALE]],"")</f>
        <v>0</v>
      </c>
      <c r="PB419" s="26">
        <f>IFERROR(Tableau17[[#This Row],[2017 (L)-T2-MACROAUTRE]]/Tableau17[[#This Row],[2017 (L)-T2-MACROTOTALE]],"")</f>
        <v>0</v>
      </c>
      <c r="PC419" s="26">
        <f>IFERROR(Tableau17[[#This Row],[2008_T1_PROCUS]]/Tableau17[[#This Row],[2008_T1_INSCRITS]],0)</f>
        <v>4.0816326530612249E-3</v>
      </c>
      <c r="PD419" s="26">
        <f>IFERROR(Tableau17[[#This Row],[2008_T2_PROCUS]]/Tableau17[[#This Row],[2008_T2_INSCRITS]],0)</f>
        <v>0</v>
      </c>
      <c r="PE419" s="26">
        <f>Tableau17[[#This Row],[2014_T1_PROCUS]]/Tableau17[[#This Row],[2014_T1_INSCRITS]]</f>
        <v>3.015075376884422E-3</v>
      </c>
      <c r="PF419" s="26">
        <f>IFERROR(Tableau17[[#This Row],[2014_T2_PROCUS]]/Tableau17[[#This Row],[2014_T2_INSCRITS]],0)</f>
        <v>4.0201005025125632E-3</v>
      </c>
    </row>
    <row r="420" spans="1:422" x14ac:dyDescent="0.2">
      <c r="A420" s="1">
        <v>3</v>
      </c>
      <c r="B420" s="1" t="s">
        <v>288</v>
      </c>
      <c r="C420" s="1" t="s">
        <v>289</v>
      </c>
      <c r="D420" s="1" t="s">
        <v>296</v>
      </c>
      <c r="E420" s="1">
        <v>427</v>
      </c>
      <c r="F420" s="1">
        <v>5.3999189999999997</v>
      </c>
      <c r="G420" s="1">
        <v>43.312441</v>
      </c>
      <c r="H420" s="3">
        <v>632</v>
      </c>
      <c r="I420" s="3">
        <v>145</v>
      </c>
      <c r="L420" s="1">
        <v>54</v>
      </c>
      <c r="M420" s="1">
        <v>14</v>
      </c>
      <c r="O420" s="1">
        <v>2</v>
      </c>
      <c r="P420" s="1">
        <v>24</v>
      </c>
      <c r="Q420" s="1">
        <v>7</v>
      </c>
      <c r="R420" s="1">
        <v>36</v>
      </c>
      <c r="S420" s="1">
        <v>22</v>
      </c>
      <c r="T420" s="1">
        <v>17</v>
      </c>
      <c r="U420" s="1">
        <v>176</v>
      </c>
      <c r="V420" s="1">
        <v>669</v>
      </c>
      <c r="W420" s="1">
        <v>343</v>
      </c>
      <c r="X420" s="1">
        <v>2</v>
      </c>
      <c r="Y420" s="2">
        <v>0.51270552999999996</v>
      </c>
      <c r="Z420" s="1">
        <v>669</v>
      </c>
      <c r="AA420" s="1">
        <v>383</v>
      </c>
      <c r="AB420" s="1">
        <v>5</v>
      </c>
      <c r="AC420" s="2">
        <v>0.57249625999999998</v>
      </c>
      <c r="AD420" s="1">
        <v>632</v>
      </c>
      <c r="AE420" s="1">
        <v>179</v>
      </c>
      <c r="AF420" s="2">
        <v>0.28322785</v>
      </c>
      <c r="AG420" s="1">
        <f t="shared" si="6"/>
        <v>145</v>
      </c>
      <c r="AH420" s="1">
        <v>660</v>
      </c>
      <c r="AI420" s="1">
        <v>360</v>
      </c>
      <c r="AJ420" s="1">
        <v>5</v>
      </c>
      <c r="AK420" s="2">
        <v>0.54545454999999998</v>
      </c>
      <c r="AL420" s="1">
        <v>660</v>
      </c>
      <c r="AM420" s="1">
        <v>369</v>
      </c>
      <c r="AN420" s="1">
        <v>6</v>
      </c>
      <c r="AO420" s="2">
        <v>0.55909091</v>
      </c>
      <c r="AP420" s="1">
        <v>649</v>
      </c>
      <c r="AQ420" s="1">
        <v>262</v>
      </c>
      <c r="AR420" s="2">
        <v>0.403698</v>
      </c>
      <c r="AS420" s="1">
        <v>649</v>
      </c>
      <c r="AT420" s="1">
        <v>272</v>
      </c>
      <c r="AU420" s="2">
        <v>0.41910631999999998</v>
      </c>
      <c r="AV420" s="1">
        <v>641</v>
      </c>
      <c r="AW420" s="1">
        <v>265</v>
      </c>
      <c r="AX420" s="2">
        <v>0.41341654</v>
      </c>
      <c r="AY420" s="1">
        <v>641</v>
      </c>
      <c r="AZ420" s="1">
        <v>202</v>
      </c>
      <c r="BA420" s="2">
        <v>0.31513260999999998</v>
      </c>
      <c r="BB420" s="1">
        <v>640</v>
      </c>
      <c r="BC420" s="1">
        <v>466</v>
      </c>
      <c r="BD420" s="2">
        <v>0.72812500000000002</v>
      </c>
      <c r="BE420" s="1">
        <v>640</v>
      </c>
      <c r="BF420" s="1">
        <v>428</v>
      </c>
      <c r="BG420" s="2">
        <v>0.66874999999999996</v>
      </c>
      <c r="BH420" s="1">
        <v>628</v>
      </c>
      <c r="BI420" s="1">
        <v>261</v>
      </c>
      <c r="BJ420" s="2">
        <v>0.41560510000000001</v>
      </c>
      <c r="BK420" s="1">
        <v>18</v>
      </c>
      <c r="BL420" s="1">
        <v>3</v>
      </c>
      <c r="BM420" s="1">
        <v>3</v>
      </c>
      <c r="BN420" s="1">
        <v>15</v>
      </c>
      <c r="BO420" s="1">
        <v>21</v>
      </c>
      <c r="BP420" s="1">
        <v>141</v>
      </c>
      <c r="BQ420" s="1">
        <v>154</v>
      </c>
      <c r="BR420" s="1">
        <v>355</v>
      </c>
      <c r="BT420" s="1">
        <v>181</v>
      </c>
      <c r="BU420" s="1">
        <v>176</v>
      </c>
      <c r="BW420" s="1">
        <v>357</v>
      </c>
      <c r="BX420" s="1">
        <v>6</v>
      </c>
      <c r="BY420" s="1">
        <v>0</v>
      </c>
      <c r="BZ420" s="1">
        <v>15</v>
      </c>
      <c r="CB420" s="1">
        <v>16</v>
      </c>
      <c r="CC420" s="1">
        <v>70</v>
      </c>
      <c r="CD420" s="1">
        <v>173</v>
      </c>
      <c r="CE420" s="1">
        <v>58</v>
      </c>
      <c r="CF420" s="1">
        <v>338</v>
      </c>
      <c r="CG420" s="1">
        <v>95</v>
      </c>
      <c r="CH420" s="1">
        <v>204</v>
      </c>
      <c r="CI420" s="1">
        <v>73</v>
      </c>
      <c r="CJ420" s="1">
        <v>372</v>
      </c>
      <c r="CN420" s="1">
        <v>5</v>
      </c>
      <c r="CO420" s="1">
        <v>27</v>
      </c>
      <c r="CP420" s="1">
        <v>90</v>
      </c>
      <c r="CT420" s="1">
        <v>93</v>
      </c>
      <c r="CU420" s="1">
        <v>43</v>
      </c>
      <c r="CW420" s="1">
        <v>258</v>
      </c>
      <c r="CY420" s="1">
        <v>129</v>
      </c>
      <c r="DB420" s="1">
        <v>110</v>
      </c>
      <c r="DC420" s="1">
        <v>239</v>
      </c>
      <c r="DD420" s="1">
        <v>4</v>
      </c>
      <c r="DE420" s="1">
        <v>1</v>
      </c>
      <c r="DF420" s="1">
        <v>3</v>
      </c>
      <c r="DG420" s="1">
        <v>18</v>
      </c>
      <c r="DH420" s="1">
        <v>0</v>
      </c>
      <c r="DI420" s="1">
        <v>10</v>
      </c>
      <c r="DK420" s="1">
        <v>2</v>
      </c>
      <c r="DL420" s="1">
        <v>47</v>
      </c>
      <c r="DN420" s="1">
        <v>45</v>
      </c>
      <c r="DP420" s="1">
        <v>2</v>
      </c>
      <c r="DQ420" s="1">
        <v>0</v>
      </c>
      <c r="DR420" s="1">
        <v>72</v>
      </c>
      <c r="DU420" s="1">
        <v>204</v>
      </c>
      <c r="DV420" s="1">
        <v>82</v>
      </c>
      <c r="DZ420" s="1">
        <v>100</v>
      </c>
      <c r="EA420" s="1">
        <v>182</v>
      </c>
      <c r="EB420" s="1">
        <v>3</v>
      </c>
      <c r="EC420" s="1">
        <v>6</v>
      </c>
      <c r="ED420" s="1">
        <v>1</v>
      </c>
      <c r="EE420" s="1">
        <v>11</v>
      </c>
      <c r="EF420" s="1">
        <v>73</v>
      </c>
      <c r="EG420" s="1">
        <v>17</v>
      </c>
      <c r="EH420" s="1">
        <v>7</v>
      </c>
      <c r="EI420" s="1">
        <v>138</v>
      </c>
      <c r="EJ420" s="1">
        <v>115</v>
      </c>
      <c r="EK420" s="1">
        <v>88</v>
      </c>
      <c r="EL420" s="1">
        <v>3</v>
      </c>
      <c r="EM420" s="1">
        <v>462</v>
      </c>
      <c r="EN420" s="1">
        <v>157</v>
      </c>
      <c r="EO420" s="1">
        <v>224</v>
      </c>
      <c r="EP420" s="1">
        <v>381</v>
      </c>
      <c r="EQ420" s="1">
        <v>0</v>
      </c>
      <c r="ER420" s="1">
        <v>2</v>
      </c>
      <c r="ES420" s="1">
        <v>4</v>
      </c>
      <c r="ET420" s="1">
        <v>17</v>
      </c>
      <c r="EU420" s="1">
        <v>2</v>
      </c>
      <c r="EV420" s="1">
        <v>75</v>
      </c>
      <c r="EW420" s="1">
        <v>24</v>
      </c>
      <c r="EX420" s="1">
        <v>0</v>
      </c>
      <c r="EY420" s="1">
        <v>5</v>
      </c>
      <c r="EZ420" s="1">
        <v>9</v>
      </c>
      <c r="FA420" s="1">
        <v>0</v>
      </c>
      <c r="FB420" s="1">
        <v>0</v>
      </c>
      <c r="FC420" s="1">
        <v>0</v>
      </c>
      <c r="FD420" s="1">
        <v>0</v>
      </c>
      <c r="FE420" s="1">
        <v>0</v>
      </c>
      <c r="FF420" s="1">
        <v>0</v>
      </c>
      <c r="FG420" s="1">
        <v>0</v>
      </c>
      <c r="FH420" s="1">
        <v>9</v>
      </c>
      <c r="FI420" s="1">
        <v>0</v>
      </c>
      <c r="FJ420" s="1">
        <v>11</v>
      </c>
      <c r="FK420" s="1">
        <v>5</v>
      </c>
      <c r="FL420" s="1">
        <v>0</v>
      </c>
      <c r="FM420" s="1">
        <v>31</v>
      </c>
      <c r="FN420" s="1">
        <v>6</v>
      </c>
      <c r="FO420" s="1">
        <v>1</v>
      </c>
      <c r="FP420" s="1">
        <v>44</v>
      </c>
      <c r="FQ420" s="1">
        <v>1</v>
      </c>
      <c r="FR420" s="1">
        <f>SUM(Tableau17[[#This Row],[2019-T1-ALEXANDRE Audric]:[2019-T1-MARIE Florie]])</f>
        <v>246</v>
      </c>
      <c r="FS420" s="1">
        <v>24</v>
      </c>
      <c r="FT420" s="1">
        <v>162</v>
      </c>
      <c r="FU420" s="1">
        <v>0</v>
      </c>
      <c r="FV420" s="1">
        <v>169</v>
      </c>
      <c r="FW420" s="1">
        <v>0</v>
      </c>
      <c r="FX420" s="1">
        <v>355</v>
      </c>
      <c r="FY420" s="1">
        <v>0</v>
      </c>
      <c r="FZ420" s="1">
        <v>176</v>
      </c>
      <c r="GA420" s="1">
        <v>0</v>
      </c>
      <c r="GB420" s="1">
        <v>181</v>
      </c>
      <c r="GC420" s="1">
        <v>0</v>
      </c>
      <c r="GD420" s="1">
        <v>357</v>
      </c>
      <c r="GE420" s="1">
        <v>70</v>
      </c>
      <c r="GF420" s="1">
        <v>173</v>
      </c>
      <c r="GG420" s="1">
        <v>6</v>
      </c>
      <c r="GH420" s="1">
        <v>89</v>
      </c>
      <c r="GI420" s="1">
        <v>0</v>
      </c>
      <c r="GJ420" s="1">
        <v>338</v>
      </c>
      <c r="GK420" s="1">
        <v>95</v>
      </c>
      <c r="GL420" s="1">
        <v>204</v>
      </c>
      <c r="GM420" s="1">
        <v>0</v>
      </c>
      <c r="GN420" s="1">
        <v>73</v>
      </c>
      <c r="GO420" s="1">
        <v>0</v>
      </c>
      <c r="GP420" s="1">
        <v>372</v>
      </c>
      <c r="GQ420" s="1">
        <v>90</v>
      </c>
      <c r="GR420" s="1">
        <v>93</v>
      </c>
      <c r="GS420" s="1">
        <v>0</v>
      </c>
      <c r="GT420" s="1">
        <v>75</v>
      </c>
      <c r="GU420" s="1">
        <v>0</v>
      </c>
      <c r="GV420" s="1">
        <v>258</v>
      </c>
      <c r="GW420" s="1">
        <v>129</v>
      </c>
      <c r="GX420" s="1">
        <v>0</v>
      </c>
      <c r="GY420" s="1">
        <v>0</v>
      </c>
      <c r="GZ420" s="1">
        <v>110</v>
      </c>
      <c r="HA420" s="1">
        <v>0</v>
      </c>
      <c r="HB420" s="1">
        <v>239</v>
      </c>
      <c r="HC420" s="1">
        <v>156</v>
      </c>
      <c r="HD420" s="1">
        <v>73</v>
      </c>
      <c r="HE420" s="1">
        <v>88</v>
      </c>
      <c r="HF420" s="1">
        <v>138</v>
      </c>
      <c r="HG420" s="1">
        <v>7</v>
      </c>
      <c r="HH420" s="1">
        <v>462</v>
      </c>
      <c r="HI420" s="1">
        <v>157</v>
      </c>
      <c r="HJ420" s="1">
        <v>0</v>
      </c>
      <c r="HK420" s="1">
        <v>224</v>
      </c>
      <c r="HL420" s="1">
        <v>0</v>
      </c>
      <c r="HM420" s="1">
        <v>0</v>
      </c>
      <c r="HN420" s="1">
        <v>381</v>
      </c>
      <c r="HO420" s="1">
        <v>92</v>
      </c>
      <c r="HP420" s="1">
        <v>30</v>
      </c>
      <c r="HQ420" s="1">
        <v>44</v>
      </c>
      <c r="HR420" s="1">
        <v>75</v>
      </c>
      <c r="HS420" s="1">
        <v>10</v>
      </c>
      <c r="HT420" s="1">
        <v>251</v>
      </c>
      <c r="HU420" s="1">
        <v>36</v>
      </c>
      <c r="HV420" s="1">
        <v>78</v>
      </c>
      <c r="HW420" s="1">
        <v>7</v>
      </c>
      <c r="HX420" s="1">
        <v>55</v>
      </c>
      <c r="HY420" s="1">
        <v>0</v>
      </c>
      <c r="HZ420" s="1">
        <v>176</v>
      </c>
      <c r="IA420" s="1">
        <v>3</v>
      </c>
      <c r="IB420" s="1">
        <v>63</v>
      </c>
      <c r="IC420" s="1">
        <v>72</v>
      </c>
      <c r="ID420" s="1">
        <v>65</v>
      </c>
      <c r="IE420" s="1">
        <v>1</v>
      </c>
      <c r="IF420" s="1">
        <v>204</v>
      </c>
      <c r="IG420" s="1">
        <v>0</v>
      </c>
      <c r="IH420" s="1">
        <v>0</v>
      </c>
      <c r="II420" s="1">
        <v>100</v>
      </c>
      <c r="IJ420" s="1">
        <v>82</v>
      </c>
      <c r="IK420" s="1">
        <v>0</v>
      </c>
      <c r="IL420" s="1">
        <v>182</v>
      </c>
      <c r="IM420" s="26">
        <f>IFERROR(Tableau17[[#This Row],[LDIV]]/Tableau17[[#This Row],[Total général]],"")</f>
        <v>0</v>
      </c>
      <c r="IN420" s="26">
        <f>IFERROR(Tableau17[[#This Row],[LDVC]]/Tableau17[[#This Row],[Total général]],"")</f>
        <v>0</v>
      </c>
      <c r="IO420" s="26">
        <f>IFERROR(Tableau17[[#This Row],[LDVD]]/Tableau17[[#This Row],[Total général]],"")</f>
        <v>0.30681818181818182</v>
      </c>
      <c r="IP420" s="26">
        <f>IFERROR(Tableau17[[#This Row],[LDVG]]/Tableau17[[#This Row],[Total général]],"")</f>
        <v>7.9545454545454544E-2</v>
      </c>
      <c r="IQ420" s="26">
        <f>IFERROR(Tableau17[[#This Row],[LEXD]]/Tableau17[[#This Row],[Total général]],"")</f>
        <v>0</v>
      </c>
      <c r="IR420" s="26">
        <f>IFERROR(Tableau17[[#This Row],[LEXG]]/Tableau17[[#This Row],[Total général]],"")</f>
        <v>1.1363636363636364E-2</v>
      </c>
      <c r="IS420" s="26">
        <f>IFERROR(Tableau17[[#This Row],[LLR]]/Tableau17[[#This Row],[Total général]],"")</f>
        <v>0.13636363636363635</v>
      </c>
      <c r="IT420" s="26">
        <f>IFERROR(Tableau17[[#This Row],[LREM]]/Tableau17[[#This Row],[Total général]],"")</f>
        <v>3.9772727272727272E-2</v>
      </c>
      <c r="IU420" s="26">
        <f>IFERROR(Tableau17[[#This Row],[LRN]]/Tableau17[[#This Row],[Total général]],"")</f>
        <v>0.20454545454545456</v>
      </c>
      <c r="IV420" s="26">
        <f>IFERROR(Tableau17[[#This Row],[LUG]]/Tableau17[[#This Row],[Total général]],"")</f>
        <v>0.125</v>
      </c>
      <c r="IW420" s="26">
        <f>IFERROR(Tableau17[[#This Row],[LVEC]]/Tableau17[[#This Row],[Total général]],"")</f>
        <v>9.6590909090909088E-2</v>
      </c>
      <c r="IX420" s="26">
        <f>IFERROR(Tableau17[[#This Row],[2008-T1-LCMD]]/Tableau17[[#This Row],[2008-T1-TOTAL]],"")</f>
        <v>5.0704225352112678E-2</v>
      </c>
      <c r="IY420" s="26">
        <f>IFERROR(Tableau17[[#This Row],[2008-T1-LDVD]]/Tableau17[[#This Row],[2008-T1-TOTAL]],"")</f>
        <v>8.4507042253521118E-3</v>
      </c>
      <c r="IZ420" s="26">
        <f>IFERROR(Tableau17[[#This Row],[2008-T1-LEXD]]/Tableau17[[#This Row],[2008-T1-TOTAL]],"")</f>
        <v>8.4507042253521118E-3</v>
      </c>
      <c r="JA420" s="26">
        <f>IFERROR(Tableau17[[#This Row],[2008-T1-LEXG]]/Tableau17[[#This Row],[2008-T1-TOTAL]],"")</f>
        <v>4.2253521126760563E-2</v>
      </c>
      <c r="JB420" s="26">
        <f>IFERROR(Tableau17[[#This Row],[2008-T1-LFN]]/Tableau17[[#This Row],[2008-T1-TOTAL]],"")</f>
        <v>5.9154929577464786E-2</v>
      </c>
      <c r="JC420" s="26">
        <f>IFERROR(Tableau17[[#This Row],[2008-T1-LMAJ]]/Tableau17[[#This Row],[2008-T1-TOTAL]],"")</f>
        <v>0.39718309859154932</v>
      </c>
      <c r="JD420" s="26">
        <f>IFERROR(Tableau17[[#This Row],[2008-T1-LUG]]/Tableau17[[#This Row],[2008-T1-TOTAL]],"")</f>
        <v>0.43380281690140843</v>
      </c>
      <c r="JE420" s="26">
        <f>IFERROR(Tableau17[[#This Row],[2008-T2-LFN]]/Tableau17[[#This Row],[2008-T2-TOTAL]],"")</f>
        <v>0</v>
      </c>
      <c r="JF420" s="26">
        <f>IFERROR(Tableau17[[#This Row],[2008-T2-LGC]]/Tableau17[[#This Row],[2008-T2-TOTAL]],"")</f>
        <v>0.50700280112044815</v>
      </c>
      <c r="JG420" s="26">
        <f>IFERROR(Tableau17[[#This Row],[2008-T2-LMAJ]]/Tableau17[[#This Row],[2008-T2-TOTAL]],"")</f>
        <v>0.49299719887955185</v>
      </c>
      <c r="JH420" s="26">
        <f>IFERROR(Tableau17[[#This Row],[2008-T2-LUG]]/Tableau17[[#This Row],[2008-T2-TOTAL]],"")</f>
        <v>0</v>
      </c>
      <c r="JI420" s="26">
        <f>IFERROR(Tableau17[[#This Row],[2014-T1-LDIV]]/Tableau17[[#This Row],[2014-T1-TOTAL]],"")</f>
        <v>1.7751479289940829E-2</v>
      </c>
      <c r="JJ420" s="26">
        <f>IFERROR(Tableau17[[#This Row],[2014-T1-LDVD]]/Tableau17[[#This Row],[2014-T1-TOTAL]],"")</f>
        <v>0</v>
      </c>
      <c r="JK420" s="26">
        <f>IFERROR(Tableau17[[#This Row],[2014-T1-LDVG]]/Tableau17[[#This Row],[2014-T1-TOTAL]],"")</f>
        <v>4.4378698224852069E-2</v>
      </c>
      <c r="JL420" s="26">
        <f>IFERROR(Tableau17[[#This Row],[2014-T1-LEXG]]/Tableau17[[#This Row],[2014-T1-TOTAL]],"")</f>
        <v>0</v>
      </c>
      <c r="JM420" s="26">
        <f>IFERROR(Tableau17[[#This Row],[2014-T1-LFG]]/Tableau17[[#This Row],[2014-T1-TOTAL]],"")</f>
        <v>4.7337278106508875E-2</v>
      </c>
      <c r="JN420" s="26">
        <f>IFERROR(Tableau17[[#This Row],[2014-T1-LFN]]/Tableau17[[#This Row],[2014-T1-TOTAL]],"")</f>
        <v>0.20710059171597633</v>
      </c>
      <c r="JO420" s="26">
        <f>IFERROR(Tableau17[[#This Row],[2014-T1-LUD]]/Tableau17[[#This Row],[2014-T1-TOTAL]],"")</f>
        <v>0.51183431952662717</v>
      </c>
      <c r="JP420" s="26">
        <f>IFERROR(Tableau17[[#This Row],[2014-T1-LUG]]/Tableau17[[#This Row],[2014-T1-TOTAL]],"")</f>
        <v>0.17159763313609466</v>
      </c>
      <c r="JQ420" s="26">
        <f>IFERROR(Tableau17[[#This Row],[2014-T2-LFN]]/Tableau17[[#This Row],[2014-T2-TOTAL]],"")</f>
        <v>0.2553763440860215</v>
      </c>
      <c r="JR420" s="26">
        <f>IFERROR(Tableau17[[#This Row],[2014-T2-LUD]]/Tableau17[[#This Row],[2014-T2-TOTAL]],"")</f>
        <v>0.54838709677419351</v>
      </c>
      <c r="JS420" s="26">
        <f>IFERROR(Tableau17[[#This Row],[2014-T2-LUG]]/Tableau17[[#This Row],[2014-T2-TOTAL]],"")</f>
        <v>0.19623655913978494</v>
      </c>
      <c r="JT420" s="26">
        <f>IFERROR(Tableau17[[#This Row],[2015-T1-BC-DIV]]/Tableau17[[#This Row],[2015-T1-TOTAL]],"")</f>
        <v>0</v>
      </c>
      <c r="JU420" s="26">
        <f>IFERROR(Tableau17[[#This Row],[2015-T1-BC-DLF]]/Tableau17[[#This Row],[2015-T1-TOTAL]],"")</f>
        <v>0</v>
      </c>
      <c r="JV420" s="26">
        <f>IFERROR(Tableau17[[#This Row],[2015-T1-BC-DVD]]/Tableau17[[#This Row],[2015-T1-TOTAL]],"")</f>
        <v>0</v>
      </c>
      <c r="JW420" s="26">
        <f>IFERROR(Tableau17[[#This Row],[2015-T1-BC-DVG]]/Tableau17[[#This Row],[2015-T1-TOTAL]],"")</f>
        <v>1.937984496124031E-2</v>
      </c>
      <c r="JX420" s="26">
        <f>IFERROR(Tableau17[[#This Row],[2015-T1-BC-FG]]/Tableau17[[#This Row],[2015-T1-TOTAL]],"")</f>
        <v>0.10465116279069768</v>
      </c>
      <c r="JY420" s="26">
        <f>IFERROR(Tableau17[[#This Row],[2015-T1-BC-FN]]/Tableau17[[#This Row],[2015-T1-TOTAL]],"")</f>
        <v>0.34883720930232559</v>
      </c>
      <c r="JZ420" s="26">
        <f>IFERROR(Tableau17[[#This Row],[2015-T1-BC-MDM]]/Tableau17[[#This Row],[2015-T1-TOTAL]],"")</f>
        <v>0</v>
      </c>
      <c r="KA420" s="26">
        <f>IFERROR(Tableau17[[#This Row],[2015-T1-BC-RDG]]/Tableau17[[#This Row],[2015-T1-TOTAL]],"")</f>
        <v>0</v>
      </c>
      <c r="KB420" s="26">
        <f>IFERROR(Tableau17[[#This Row],[2015-T1-BC-SOC]]/Tableau17[[#This Row],[2015-T1-TOTAL]],"")</f>
        <v>0</v>
      </c>
      <c r="KC420" s="26">
        <f>IFERROR(Tableau17[[#This Row],[2015-T1-BC-UD]]/Tableau17[[#This Row],[2015-T1-TOTAL]],"")</f>
        <v>0.36046511627906974</v>
      </c>
      <c r="KD420" s="26">
        <f>IFERROR(Tableau17[[#This Row],[2015-T1-BC-UG]]/Tableau17[[#This Row],[2015-T1-TOTAL]],"")</f>
        <v>0.16666666666666666</v>
      </c>
      <c r="KE420" s="26">
        <f>IFERROR(Tableau17[[#This Row],[2015-T1-BC-VEC]]/Tableau17[[#This Row],[2015-T1-TOTAL]],"")</f>
        <v>0</v>
      </c>
      <c r="KF420" s="26">
        <f>IFERROR(Tableau17[[#This Row],[2015-T2-BC-DVG]]/Tableau17[[#This Row],[2015-T2-TOTAL]],"")</f>
        <v>0</v>
      </c>
      <c r="KG420" s="26">
        <f>IFERROR(Tableau17[[#This Row],[2015-T2-BC-FN]]/Tableau17[[#This Row],[2015-T2-TOTAL]],"")</f>
        <v>0.53974895397489542</v>
      </c>
      <c r="KH420" s="26">
        <f>IFERROR(Tableau17[[#This Row],[2015-T2-BC-SOC]]/Tableau17[[#This Row],[2015-T2-TOTAL]],"")</f>
        <v>0</v>
      </c>
      <c r="KI420" s="26">
        <f>IFERROR(Tableau17[[#This Row],[2015-T2-BC-UD]]/Tableau17[[#This Row],[2015-T2-TOTAL]],"")</f>
        <v>0</v>
      </c>
      <c r="KJ420" s="26">
        <f>IFERROR(Tableau17[[#This Row],[2015-T2-BC-UG]]/Tableau17[[#This Row],[2015-T2-TOTAL]],"")</f>
        <v>0.46025104602510458</v>
      </c>
      <c r="KK420" s="26">
        <f>IFERROR(Tableau17[[#This Row],[2017 (L)-T1-COM]]/Tableau17[[#This Row],[2017 (L)-T1-TOTAL]],"")</f>
        <v>1.9607843137254902E-2</v>
      </c>
      <c r="KL420" s="26">
        <f>IFERROR(Tableau17[[#This Row],[2017 (L)-T1-DIV]]/Tableau17[[#This Row],[2017 (L)-T1-TOTAL]],"")</f>
        <v>4.9019607843137254E-3</v>
      </c>
      <c r="KM420" s="26">
        <f>IFERROR(Tableau17[[#This Row],[2017 (L)-T1-DLF]]/Tableau17[[#This Row],[2017 (L)-T1-TOTAL]],"")</f>
        <v>1.4705882352941176E-2</v>
      </c>
      <c r="KN420" s="26">
        <f>IFERROR(Tableau17[[#This Row],[2017 (L)-T1-DVD]]/Tableau17[[#This Row],[2017 (L)-T1-TOTAL]],"")</f>
        <v>8.8235294117647065E-2</v>
      </c>
      <c r="KO420" s="26">
        <f>IFERROR(Tableau17[[#This Row],[2017 (L)-T1-DVG]]/Tableau17[[#This Row],[2017 (L)-T1-TOTAL]],"")</f>
        <v>0</v>
      </c>
      <c r="KP420" s="26">
        <f>IFERROR(Tableau17[[#This Row],[2017 (L)-T1-ECO]]/Tableau17[[#This Row],[2017 (L)-T1-TOTAL]],"")</f>
        <v>4.9019607843137254E-2</v>
      </c>
      <c r="KQ420" s="26">
        <f>IFERROR(Tableau17[[#This Row],[2017 (L)-T1-EXD]]/Tableau17[[#This Row],[2017 (L)-T1-TOTAL]],"")</f>
        <v>0</v>
      </c>
      <c r="KR420" s="26">
        <f>IFERROR(Tableau17[[#This Row],[2017 (L)-T1-EXG]]/Tableau17[[#This Row],[2017 (L)-T1-TOTAL]],"")</f>
        <v>9.8039215686274508E-3</v>
      </c>
      <c r="KS420" s="26">
        <f>IFERROR(Tableau17[[#This Row],[2017 (L)-T1-FI]]/Tableau17[[#This Row],[2017 (L)-T1-TOTAL]],"")</f>
        <v>0.23039215686274508</v>
      </c>
      <c r="KT420" s="26">
        <f>IFERROR(Tableau17[[#This Row],[2017 (L)-T1-FN]]/Tableau17[[#This Row],[2017 (L)-T1-TOTAL]],"")</f>
        <v>0</v>
      </c>
      <c r="KU420" s="26">
        <f>IFERROR(Tableau17[[#This Row],[2017 (L)-T1-LR]]/Tableau17[[#This Row],[2017 (L)-T1-TOTAL]],"")</f>
        <v>0.22058823529411764</v>
      </c>
      <c r="KV420" s="26">
        <f>IFERROR(Tableau17[[#This Row],[2017 (L)-T1-MDM]]/Tableau17[[#This Row],[2017 (L)-T1-TOTAL]],"")</f>
        <v>0</v>
      </c>
      <c r="KW420" s="26">
        <f>IFERROR(Tableau17[[#This Row],[2017 (L)-T1-RDG]]/Tableau17[[#This Row],[2017 (L)-T1-TOTAL]],"")</f>
        <v>9.8039215686274508E-3</v>
      </c>
      <c r="KX420" s="26">
        <f>IFERROR(Tableau17[[#This Row],[2017 (L)-T1-REG]]/Tableau17[[#This Row],[2017 (L)-T1-TOTAL]],"")</f>
        <v>0</v>
      </c>
      <c r="KY420" s="26">
        <f>IFERROR(Tableau17[[#This Row],[2017 (L)-T1-REM]]/Tableau17[[#This Row],[2017 (L)-T1-TOTAL]],"")</f>
        <v>0.35294117647058826</v>
      </c>
      <c r="KZ420" s="26">
        <f>IFERROR(Tableau17[[#This Row],[2017 (L)-T1-SOC]]/Tableau17[[#This Row],[2017 (L)-T1-TOTAL]],"")</f>
        <v>0</v>
      </c>
      <c r="LA420" s="26">
        <f>IFERROR(Tableau17[[#This Row],[2017 (L)-T1-UDI]]/Tableau17[[#This Row],[2017 (L)-T1-TOTAL]],"")</f>
        <v>0</v>
      </c>
      <c r="LB420" s="26">
        <f>IFERROR(Tableau17[[#This Row],[2017 (L)-T2-FI]]/Tableau17[[#This Row],[2017 (L)-T2-TOTAL]],"")</f>
        <v>0.45054945054945056</v>
      </c>
      <c r="LC420" s="26">
        <f>IFERROR(Tableau17[[#This Row],[2017 (L)-T2-FN]]/Tableau17[[#This Row],[2017 (L)-T2-TOTAL]],"")</f>
        <v>0</v>
      </c>
      <c r="LD420" s="26">
        <f>IFERROR(Tableau17[[#This Row],[2017 (L)-T2-LR]]/Tableau17[[#This Row],[2017 (L)-T2-TOTAL]],"")</f>
        <v>0</v>
      </c>
      <c r="LE420" s="26">
        <f>IFERROR(Tableau17[[#This Row],[2017 (L)-T2-MDM]]/Tableau17[[#This Row],[2017 (L)-T2-TOTAL]],"")</f>
        <v>0</v>
      </c>
      <c r="LF420" s="26">
        <f>IFERROR(Tableau17[[#This Row],[2017 (L)-T2-REM]]/Tableau17[[#This Row],[2017 (L)-T2-TOTAL]],"")</f>
        <v>0.5494505494505495</v>
      </c>
      <c r="LG420" s="26">
        <f>IFERROR(Tableau17[[#This Row],[2017-T1-ARTHAUD Nathalie]]/Tableau17[[#This Row],[2017-T1-TOTAL]],"")</f>
        <v>6.4935064935064939E-3</v>
      </c>
      <c r="LH420" s="26">
        <f>IFERROR(Tableau17[[#This Row],[2017-T1-ASSELINEAU Fran]]/Tableau17[[#This Row],[2017-T1-TOTAL]],"")</f>
        <v>1.2987012987012988E-2</v>
      </c>
      <c r="LI420" s="26">
        <f>IFERROR(Tableau17[[#This Row],[2017-T1-CHEMINADE Jacques]]/Tableau17[[#This Row],[2017-T1-TOTAL]],"")</f>
        <v>2.1645021645021645E-3</v>
      </c>
      <c r="LJ420" s="26">
        <f>IFERROR(Tableau17[[#This Row],[2017-T1-DUPONT-AIGNAN Nicolas]]/Tableau17[[#This Row],[2017-T1-TOTAL]],"")</f>
        <v>2.3809523809523808E-2</v>
      </c>
      <c r="LK420" s="26">
        <f>IFERROR(Tableau17[[#This Row],[2017-T1-FILLON Fran]]/Tableau17[[#This Row],[2017-T1-TOTAL]],"")</f>
        <v>0.15800865800865802</v>
      </c>
      <c r="LL420" s="26">
        <f>IFERROR(Tableau17[[#This Row],[2017-T1-HAMON Beno]]/Tableau17[[#This Row],[2017-T1-TOTAL]],"")</f>
        <v>3.67965367965368E-2</v>
      </c>
      <c r="LM420" s="26">
        <f>IFERROR(Tableau17[[#This Row],[2017-T1-LASSALLE Jean]]/Tableau17[[#This Row],[2017-T1-TOTAL]],"")</f>
        <v>1.5151515151515152E-2</v>
      </c>
      <c r="LN420" s="26">
        <f>IFERROR(Tableau17[[#This Row],[2017-T1-LE PEN Marine]]/Tableau17[[#This Row],[2017-T1-TOTAL]],"")</f>
        <v>0.29870129870129869</v>
      </c>
      <c r="LO420" s="26">
        <f>IFERROR(Tableau17[[#This Row],[2017-T1-M Jean-Luc]]/Tableau17[[#This Row],[2017-T1-TOTAL]],"")</f>
        <v>0.24891774891774893</v>
      </c>
      <c r="LP420" s="26">
        <f>IFERROR(Tableau17[[#This Row],[2017-T1-MACRON Emmanuel]]/Tableau17[[#This Row],[2017-T1-TOTAL]],"")</f>
        <v>0.19047619047619047</v>
      </c>
      <c r="LQ420" s="26">
        <f>IFERROR(Tableau17[[#This Row],[2017-T1-POUTOU Philippe]]/Tableau17[[#This Row],[2017-T1-TOTAL]],"")</f>
        <v>6.4935064935064939E-3</v>
      </c>
      <c r="LR420" s="26">
        <f>IFERROR(Tableau17[[#This Row],[2017-T2-LE PEN Marine]]/Tableau17[[#This Row],[2017-T2-TOTAL]],"")</f>
        <v>0.4120734908136483</v>
      </c>
      <c r="LS420" s="26">
        <f>IFERROR(Tableau17[[#This Row],[2017-T2-MACRON Emmanuel]]/Tableau17[[#This Row],[2017-T2-TOTAL]],"")</f>
        <v>0.5879265091863517</v>
      </c>
      <c r="LT420" s="26">
        <f>IFERROR(Tableau17[[#This Row],[2019-T1-ALEXANDRE Audric]]/Tableau17[[#This Row],[2019-T1-TOTAL]],"")</f>
        <v>0</v>
      </c>
      <c r="LU420" s="26">
        <f>IFERROR(Tableau17[[#This Row],[2019-T1-ARTHAUD Nathalie]]/Tableau17[[#This Row],[2019-T1-TOTAL]],"")</f>
        <v>8.130081300813009E-3</v>
      </c>
      <c r="LV420" s="26">
        <f>IFERROR(Tableau17[[#This Row],[2019-T1-ASSELINEAU François]]/Tableau17[[#This Row],[2019-T1-TOTAL]],"")</f>
        <v>1.6260162601626018E-2</v>
      </c>
      <c r="LW420" s="26">
        <f>IFERROR(Tableau17[[#This Row],[2019-T1-AUBRY Manon]]/Tableau17[[#This Row],[2019-T1-TOTAL]],"")</f>
        <v>6.910569105691057E-2</v>
      </c>
      <c r="LX420" s="26">
        <f>IFERROR(Tableau17[[#This Row],[2019-T1-AZERGUI Nagib]]/Tableau17[[#This Row],[2019-T1-TOTAL]],"")</f>
        <v>8.130081300813009E-3</v>
      </c>
      <c r="LY420" s="26">
        <f>IFERROR(Tableau17[[#This Row],[2019-T1-BARDELLA Jordan]]/Tableau17[[#This Row],[2019-T1-TOTAL]],"")</f>
        <v>0.3048780487804878</v>
      </c>
      <c r="LZ420" s="26">
        <f>IFERROR(Tableau17[[#This Row],[2019-T1-BELLAMY François-Xavier]]/Tableau17[[#This Row],[2019-T1-TOTAL]],"")</f>
        <v>9.7560975609756101E-2</v>
      </c>
      <c r="MA420" s="26">
        <f>IFERROR(Tableau17[[#This Row],[2019-T1-BIDOU Olivier]]/Tableau17[[#This Row],[2019-T1-TOTAL]],"")</f>
        <v>0</v>
      </c>
      <c r="MB420" s="26">
        <f>IFERROR(Tableau17[[#This Row],[2019-T1-BOURG Dominique]]/Tableau17[[#This Row],[2019-T1-TOTAL]],"")</f>
        <v>2.032520325203252E-2</v>
      </c>
      <c r="MC420" s="26">
        <f>IFERROR(Tableau17[[#This Row],[2019-T1-BROSSAT Ian]]/Tableau17[[#This Row],[2019-T1-TOTAL]],"")</f>
        <v>3.6585365853658534E-2</v>
      </c>
      <c r="MD420" s="26">
        <f>IFERROR(Tableau17[[#This Row],[2019-T1-CAILLAUD Sophie]]/Tableau17[[#This Row],[2019-T1-TOTAL]],"")</f>
        <v>0</v>
      </c>
      <c r="ME420" s="26">
        <f>IFERROR(Tableau17[[#This Row],[2019-T1-CAMUS Renaud]]/Tableau17[[#This Row],[2019-T1-TOTAL]],"")</f>
        <v>0</v>
      </c>
      <c r="MF420" s="26">
        <f>IFERROR(Tableau17[[#This Row],[2019-T1-CHALENÇON Christophe]]/Tableau17[[#This Row],[2019-T1-TOTAL]],"")</f>
        <v>0</v>
      </c>
      <c r="MG420" s="26">
        <f>IFERROR(Tableau17[[#This Row],[2019-T1-CORBET Cathy Denise Ginette]]/Tableau17[[#This Row],[2019-T1-TOTAL]],"")</f>
        <v>0</v>
      </c>
      <c r="MH420" s="26">
        <f>IFERROR(Tableau17[[#This Row],[2019-T1-DE PREVOISIN Robert]]/Tableau17[[#This Row],[2019-T1-TOTAL]],"")</f>
        <v>0</v>
      </c>
      <c r="MI420" s="26">
        <f>IFERROR(Tableau17[[#This Row],[2019-T1-DELFEL Thérèse]]/Tableau17[[#This Row],[2019-T1-TOTAL]],"")</f>
        <v>0</v>
      </c>
      <c r="MJ420" s="26">
        <f>IFERROR(Tableau17[[#This Row],[2019-T1-DIEUMEGARD Pierre]]/Tableau17[[#This Row],[2019-T1-TOTAL]],"")</f>
        <v>0</v>
      </c>
      <c r="MK420" s="26">
        <f>IFERROR(Tableau17[[#This Row],[2019-T1-DUPONT-AIGNAN Nicolas]]/Tableau17[[#This Row],[2019-T1-TOTAL]],"")</f>
        <v>3.6585365853658534E-2</v>
      </c>
      <c r="ML420" s="26">
        <f>IFERROR(Tableau17[[#This Row],[2019-T1-GERNIGON Yves]]/Tableau17[[#This Row],[2019-T1-TOTAL]],"")</f>
        <v>0</v>
      </c>
      <c r="MM420" s="26">
        <f>IFERROR(Tableau17[[#This Row],[2019-T1-GLUCKSMANN Raphaël]]/Tableau17[[#This Row],[2019-T1-TOTAL]],"")</f>
        <v>4.4715447154471545E-2</v>
      </c>
      <c r="MN420" s="26">
        <f>IFERROR(Tableau17[[#This Row],[2019-T1-HAMON Benoît]]/Tableau17[[#This Row],[2019-T1-TOTAL]],"")</f>
        <v>2.032520325203252E-2</v>
      </c>
      <c r="MO420" s="26">
        <f>IFERROR(Tableau17[[#This Row],[2019-T1-HELGEN Gilles]]/Tableau17[[#This Row],[2019-T1-TOTAL]],"")</f>
        <v>0</v>
      </c>
      <c r="MP420" s="26">
        <f>IFERROR(Tableau17[[#This Row],[2019-T1-JADOT Yannick]]/Tableau17[[#This Row],[2019-T1-TOTAL]],"")</f>
        <v>0.12601626016260162</v>
      </c>
      <c r="MQ420" s="26">
        <f>IFERROR(Tableau17[[#This Row],[2019-T1-LAGARDE Jean-Christophe]]/Tableau17[[#This Row],[2019-T1-TOTAL]],"")</f>
        <v>2.4390243902439025E-2</v>
      </c>
      <c r="MR420" s="26">
        <f>IFERROR(Tableau17[[#This Row],[2019-T1-LALANNE Francis]]/Tableau17[[#This Row],[2019-T1-TOTAL]],"")</f>
        <v>4.0650406504065045E-3</v>
      </c>
      <c r="MS420" s="26">
        <f>IFERROR(Tableau17[[#This Row],[2019-T1-LOISEAU Nathalie]]/Tableau17[[#This Row],[2019-T1-TOTAL]],"")</f>
        <v>0.17886178861788618</v>
      </c>
      <c r="MT420" s="26">
        <f>IFERROR(Tableau17[[#This Row],[2019-T1-MARIE Florie]]/Tableau17[[#This Row],[2019-T1-TOTAL]],"")</f>
        <v>4.0650406504065045E-3</v>
      </c>
      <c r="MU420" s="26">
        <f>IFERROR(Tableau17[[#This Row],[2008-T1-MACROEXTRDROITE]]/Tableau17[[#This Row],[2008-T1-MACROTOTALE]],"")</f>
        <v>6.7605633802816895E-2</v>
      </c>
      <c r="MV420" s="26">
        <f>IFERROR(Tableau17[[#This Row],[2008-T1-MACRODROITE]]/Tableau17[[#This Row],[2008-T1-MACROTOTALE]],"")</f>
        <v>0.45633802816901409</v>
      </c>
      <c r="MW420" s="26">
        <f>IFERROR(Tableau17[[#This Row],[2008-T1-MACROCENTRE]]/Tableau17[[#This Row],[2008-T1-MACROTOTALE]],"")</f>
        <v>0</v>
      </c>
      <c r="MX420" s="26">
        <f>IFERROR(Tableau17[[#This Row],[2008-T1-MACROGAUCHE]]/Tableau17[[#This Row],[2008-T1-MACROTOTALE]],"")</f>
        <v>0.47605633802816899</v>
      </c>
      <c r="MY420" s="26">
        <f>IFERROR(Tableau17[[#This Row],[2008-T1-MACROAUTRE]]/Tableau17[[#This Row],[2008-T1-MACROTOTALE]],"")</f>
        <v>0</v>
      </c>
      <c r="MZ420" s="26">
        <f>IFERROR(Tableau17[[#This Row],[2008-T2-MACROEXTRDROITE]]/Tableau17[[#This Row],[2008-T2-MACROTOTALE]],"")</f>
        <v>0</v>
      </c>
      <c r="NA420" s="26">
        <f>IFERROR(Tableau17[[#This Row],[2008-T2-MACRODROITE]]/Tableau17[[#This Row],[2008-T2-MACROTOTALE]],"")</f>
        <v>0.49299719887955185</v>
      </c>
      <c r="NB420" s="26">
        <f>IFERROR(Tableau17[[#This Row],[2008-T2-MACROCENTRE]]/Tableau17[[#This Row],[2008-T2-MACROTOTALE]],"")</f>
        <v>0</v>
      </c>
      <c r="NC420" s="26">
        <f>IFERROR(Tableau17[[#This Row],[2008-T2-MACROGAUCHE]]/Tableau17[[#This Row],[2008-T2-MACROTOTALE]],"")</f>
        <v>0.50700280112044815</v>
      </c>
      <c r="ND420" s="26">
        <f>IFERROR(Tableau17[[#This Row],[2008-T2-MACROAUTRE]]/Tableau17[[#This Row],[2008-T2-MACROTOTALE]],"")</f>
        <v>0</v>
      </c>
      <c r="NE420" s="26">
        <f>IFERROR(Tableau17[[#This Row],[2014-T1-MACROEXTRDROITE]]/Tableau17[[#This Row],[2014-T1-MACROTOTALE]],"")</f>
        <v>0.20710059171597633</v>
      </c>
      <c r="NF420" s="26">
        <f>IFERROR(Tableau17[[#This Row],[2014-T1-MACRODROITE]]/Tableau17[[#This Row],[2014-T1-MACROTOTALE]],"")</f>
        <v>0.51183431952662717</v>
      </c>
      <c r="NG420" s="26">
        <f>IFERROR(Tableau17[[#This Row],[2014-T1-MACROCENTRE]]/Tableau17[[#This Row],[2014-T1-MACROTOTALE]],"")</f>
        <v>1.7751479289940829E-2</v>
      </c>
      <c r="NH420" s="26">
        <f>IFERROR(Tableau17[[#This Row],[2014-T1-MACROGAUCHE]]/Tableau17[[#This Row],[2014-T1-MACROTOTALE]],"")</f>
        <v>0.26331360946745563</v>
      </c>
      <c r="NI420" s="26">
        <f>IFERROR(Tableau17[[#This Row],[2014-T1-MACROAUTRE]]/Tableau17[[#This Row],[2014-T1-MACROTOTALE]],"")</f>
        <v>0</v>
      </c>
      <c r="NJ420" s="26">
        <f>IFERROR(Tableau17[[#This Row],[2014-T2-MACROEXTRDROITE]]/Tableau17[[#This Row],[2014-T2-MACROTOTALE]],"")</f>
        <v>0.2553763440860215</v>
      </c>
      <c r="NK420" s="26">
        <f>IFERROR(Tableau17[[#This Row],[2014-T2-MACRODROITE]]/Tableau17[[#This Row],[2014-T2-MACROTOTALE]],"")</f>
        <v>0.54838709677419351</v>
      </c>
      <c r="NL420" s="26">
        <f>IFERROR(Tableau17[[#This Row],[2014-T2-MACROCENTRE]]/Tableau17[[#This Row],[2014-T2-MACROTOTALE]],"")</f>
        <v>0</v>
      </c>
      <c r="NM420" s="26">
        <f>IFERROR(Tableau17[[#This Row],[2014-T2-MACROGAUCHE]]/Tableau17[[#This Row],[2014-T2-MACROTOTALE]],"")</f>
        <v>0.19623655913978494</v>
      </c>
      <c r="NN420" s="26">
        <f>IFERROR(Tableau17[[#This Row],[2014-T2-MACROAUTRE]]/Tableau17[[#This Row],[2014-T2-MACROTOTALE]],"")</f>
        <v>0</v>
      </c>
      <c r="NO420" s="26">
        <f>IFERROR( Tableau17[[#This Row],[2015-T1-MACROEXTRDROITE]]/Tableau17[[#This Row],[2015-T1-MACROTOTALE]],"")</f>
        <v>0.34883720930232559</v>
      </c>
      <c r="NP420" s="26">
        <f>IFERROR(Tableau17[[#This Row],[2015-T1-MACRODROITE]]/Tableau17[[#This Row],[2015-T1-MACROTOTALE]],"")</f>
        <v>0.36046511627906974</v>
      </c>
      <c r="NQ420" s="26">
        <f>IFERROR(Tableau17[[#This Row],[2015-T1-MACROCENTRE]]/Tableau17[[#This Row],[2015-T1-MACROTOTALE]],"")</f>
        <v>0</v>
      </c>
      <c r="NR420" s="26">
        <f>IFERROR(Tableau17[[#This Row],[2015-T1-MACROGAUCHE]]/Tableau17[[#This Row],[2015-T1-MACROTOTALE]],"")</f>
        <v>0.29069767441860467</v>
      </c>
      <c r="NS420" s="26">
        <f>IFERROR(Tableau17[[#This Row],[2015-T1-MACROAUTRE]]/Tableau17[[#This Row],[2015-T1-MACROTOTALE]],"")</f>
        <v>0</v>
      </c>
      <c r="NT420" s="26">
        <f>IFERROR(Tableau17[[#This Row],[2015-T2-MACROEXTRDROITE]]/Tableau17[[#This Row],[2015-T2-MACROTOTALE]],"")</f>
        <v>0.53974895397489542</v>
      </c>
      <c r="NU420" s="26">
        <f>IFERROR(Tableau17[[#This Row],[2015-T2-MACRODROITE]]/Tableau17[[#This Row],[2015-T2-MACROTOTALE]],"")</f>
        <v>0</v>
      </c>
      <c r="NV420" s="26">
        <f>IFERROR(Tableau17[[#This Row],[2015-T2-MACROCENTRE]]/Tableau17[[#This Row],[2015-T2-MACROTOTALE]],"")</f>
        <v>0</v>
      </c>
      <c r="NW420" s="26">
        <f>IFERROR(Tableau17[[#This Row],[2015-T2-MACROGAUCHE]]/Tableau17[[#This Row],[2015-T2-MACROTOTALE]],"")</f>
        <v>0.46025104602510458</v>
      </c>
      <c r="NX420" s="26">
        <f>IFERROR(Tableau17[[#This Row],[2015-T2-MACROAUTRE]]/Tableau17[[#This Row],[2015-T2-MACROTOTALE]],"")</f>
        <v>0</v>
      </c>
      <c r="NY420" s="26">
        <f>IFERROR(Tableau17[[#This Row],[2017-T1-MACROEXTRDROITE]]/Tableau17[[#This Row],[2017-T1-MACROTOTALE]],"")</f>
        <v>0.33766233766233766</v>
      </c>
      <c r="NZ420" s="26">
        <f>IFERROR(Tableau17[[#This Row],[2017-T1-MACRODROITE]]/Tableau17[[#This Row],[2017-T1-MACROTOTALE]],"")</f>
        <v>0.15800865800865802</v>
      </c>
      <c r="OA420" s="26">
        <f>IFERROR(Tableau17[[#This Row],[2017-T1-MACROCENTRE]]/Tableau17[[#This Row],[2017-T1-MACROTOTALE]],"")</f>
        <v>0.19047619047619047</v>
      </c>
      <c r="OB420" s="26">
        <f>IFERROR(Tableau17[[#This Row],[2017-T1-MACROGAUCHE]]/Tableau17[[#This Row],[2017-T1-MACROTOTALE]],"")</f>
        <v>0.29870129870129869</v>
      </c>
      <c r="OC420" s="26">
        <f>IFERROR(Tableau17[[#This Row],[2017-T1-MACROAUTRE]]/Tableau17[[#This Row],[2017-T1-MACROTOTALE]],"")</f>
        <v>1.5151515151515152E-2</v>
      </c>
      <c r="OD420" s="26">
        <f>IFERROR(Tableau17[[#This Row],[2017-T2-MACROEXTRDROITE]]/Tableau17[[#This Row],[2017-T2-MACROTOTALE]],"")</f>
        <v>0.4120734908136483</v>
      </c>
      <c r="OE420" s="26">
        <f>IFERROR(Tableau17[[#This Row],[2017-T2-MACRODROITE]]/Tableau17[[#This Row],[2017-T2-MACROTOTALE]],"")</f>
        <v>0</v>
      </c>
      <c r="OF420" s="26">
        <f>IFERROR(Tableau17[[#This Row],[2017-T2-MACROCENTRE]]/Tableau17[[#This Row],[2017-T2-MACROTOTALE]],"")</f>
        <v>0.5879265091863517</v>
      </c>
      <c r="OG420" s="26">
        <f>IFERROR(Tableau17[[#This Row],[2017-T2-MACROGAUCHE]]/Tableau17[[#This Row],[2017-T2-MACROTOTALE]],"")</f>
        <v>0</v>
      </c>
      <c r="OH420" s="26">
        <f>IFERROR(Tableau17[[#This Row],[2017-T2-MACROAUTRE]]/Tableau17[[#This Row],[2017-T2-MACROTOTALE]],"")</f>
        <v>0</v>
      </c>
      <c r="OI420" s="26">
        <f>IFERROR(Tableau17[[#This Row],[2019-T1-MACROEXTRDROITE]]/Tableau17[[#This Row],[2019-T1-MACROTOTALE]],"")</f>
        <v>0.36653386454183268</v>
      </c>
      <c r="OJ420" s="26">
        <f>IFERROR(Tableau17[[#This Row],[2019-T1-MACRODROITE]]/Tableau17[[#This Row],[2019-T1-MACROTOTALE]],"")</f>
        <v>0.11952191235059761</v>
      </c>
      <c r="OK420" s="26">
        <f>IFERROR(Tableau17[[#This Row],[2019-T1-MACROCENTRE]]/Tableau17[[#This Row],[2019-T1-MACROTOTALE]],"")</f>
        <v>0.1752988047808765</v>
      </c>
      <c r="OL420" s="26">
        <f>IFERROR(Tableau17[[#This Row],[2019-T1-MACROGAUCHE]]/Tableau17[[#This Row],[2019-T1-MACROTOTALE]],"")</f>
        <v>0.29880478087649404</v>
      </c>
      <c r="OM420" s="26">
        <f>IFERROR(Tableau17[[#This Row],[2019-T1-MACROAUTRE]]/Tableau17[[#This Row],[2019-T1-MACROTOTALE]],"")</f>
        <v>3.9840637450199202E-2</v>
      </c>
      <c r="ON420" s="26">
        <f>IFERROR(Tableau17[[#This Row],[2020-T1-MACROEXTRDROITE]]/Tableau17[[#This Row],[2020-T1-MACROTOTALE]],"")</f>
        <v>0.20454545454545456</v>
      </c>
      <c r="OO420" s="26">
        <f>IFERROR(Tableau17[[#This Row],[2020-T1-MACRODROITE]]/Tableau17[[#This Row],[2020-T1-MACROTOTALE]],"")</f>
        <v>0.44318181818181818</v>
      </c>
      <c r="OP420" s="26">
        <f>IFERROR(Tableau17[[#This Row],[2020-T1-MACROCENTRE]]/Tableau17[[#This Row],[2020-T1-MACROTOTALE]],"")</f>
        <v>3.9772727272727272E-2</v>
      </c>
      <c r="OQ420" s="26">
        <f>IFERROR(Tableau17[[#This Row],[2020-T1-MACROGAUCHE]]/Tableau17[[#This Row],[2020-T1-MACROTOTALE]],"")</f>
        <v>0.3125</v>
      </c>
      <c r="OR420" s="26">
        <f>IFERROR(Tableau17[[#This Row],[2020-T1-MACROAUTRE]]/Tableau17[[#This Row],[2020-T1-MACROTOTALE]],"")</f>
        <v>0</v>
      </c>
      <c r="OS420" s="26">
        <f>IFERROR(Tableau17[[#This Row],[2017 (L)-T1-MACROEXTRDROITE]]/Tableau17[[#This Row],[2017 (L)-T1-MACROTOTALE]],"")</f>
        <v>1.4705882352941176E-2</v>
      </c>
      <c r="OT420" s="26">
        <f>IFERROR(Tableau17[[#This Row],[2017 (L)-T1-MACRODROITE]]/Tableau17[[#This Row],[2017 (L)-T1-MACROTOTALE]],"")</f>
        <v>0.30882352941176472</v>
      </c>
      <c r="OU420" s="26">
        <f>IFERROR(Tableau17[[#This Row],[2017 (L)-T1-MACROCENTRE]]/Tableau17[[#This Row],[2017 (L)-T1-MACROTOTALE]],"")</f>
        <v>0.35294117647058826</v>
      </c>
      <c r="OV420" s="26">
        <f>IFERROR(Tableau17[[#This Row],[2017 (L)-T1-MACROGAUCHE]]/Tableau17[[#This Row],[2017 (L)-T1-MACROTOTALE]],"")</f>
        <v>0.31862745098039214</v>
      </c>
      <c r="OW420" s="26">
        <f>IFERROR(Tableau17[[#This Row],[2017 (L)-T1-MACROAUTRE]]/Tableau17[[#This Row],[2017 (L)-T1-MACROTOTALE]],"")</f>
        <v>4.9019607843137254E-3</v>
      </c>
      <c r="OX420" s="26">
        <f>IFERROR(Tableau17[[#This Row],[2017 (L)-T2-MACROEXTRDROITE]]/Tableau17[[#This Row],[2017 (L)-T2-MACROTOTALE]],"")</f>
        <v>0</v>
      </c>
      <c r="OY420" s="26">
        <f>IFERROR(Tableau17[[#This Row],[2017 (L)-T2-MACRODROITE]]/Tableau17[[#This Row],[2017 (L)-T2-MACROTOTALE]],"")</f>
        <v>0</v>
      </c>
      <c r="OZ420" s="26">
        <f>IFERROR(Tableau17[[#This Row],[2017 (L)-T2-MACROCENTRE]]/Tableau17[[#This Row],[2017 (L)-T2-MACROTOTALE]],"")</f>
        <v>0.5494505494505495</v>
      </c>
      <c r="PA420" s="26">
        <f>IFERROR(Tableau17[[#This Row],[2017 (L)-T2-MACROGAUCHE]]/Tableau17[[#This Row],[2017 (L)-T2-MACROTOTALE]],"")</f>
        <v>0.45054945054945056</v>
      </c>
      <c r="PB420" s="26">
        <f>IFERROR(Tableau17[[#This Row],[2017 (L)-T2-MACROAUTRE]]/Tableau17[[#This Row],[2017 (L)-T2-MACROTOTALE]],"")</f>
        <v>0</v>
      </c>
      <c r="PC420" s="26">
        <f>IFERROR(Tableau17[[#This Row],[2008_T1_PROCUS]]/Tableau17[[#This Row],[2008_T1_INSCRITS]],0)</f>
        <v>7.575757575757576E-3</v>
      </c>
      <c r="PD420" s="26">
        <f>IFERROR(Tableau17[[#This Row],[2008_T2_PROCUS]]/Tableau17[[#This Row],[2008_T2_INSCRITS]],0)</f>
        <v>9.0909090909090905E-3</v>
      </c>
      <c r="PE420" s="26">
        <f>Tableau17[[#This Row],[2014_T1_PROCUS]]/Tableau17[[#This Row],[2014_T1_INSCRITS]]</f>
        <v>2.9895366218236174E-3</v>
      </c>
      <c r="PF420" s="26">
        <f>IFERROR(Tableau17[[#This Row],[2014_T2_PROCUS]]/Tableau17[[#This Row],[2014_T2_INSCRITS]],0)</f>
        <v>7.4738415545590429E-3</v>
      </c>
    </row>
    <row r="421" spans="1:422" hidden="1" x14ac:dyDescent="0.2">
      <c r="A421" s="1">
        <v>7</v>
      </c>
      <c r="B421" s="1" t="s">
        <v>474</v>
      </c>
      <c r="C421" s="1" t="s">
        <v>482</v>
      </c>
      <c r="D421" s="1" t="s">
        <v>482</v>
      </c>
      <c r="E421" s="1">
        <v>1344</v>
      </c>
      <c r="F421" s="1">
        <v>5.4392620000000003</v>
      </c>
      <c r="G421" s="1">
        <v>43.320585999999999</v>
      </c>
      <c r="H421" s="3">
        <v>1008</v>
      </c>
      <c r="I421" s="3">
        <v>278</v>
      </c>
      <c r="J421" s="1">
        <v>4</v>
      </c>
      <c r="L421" s="1">
        <v>19</v>
      </c>
      <c r="M421" s="1">
        <v>13</v>
      </c>
      <c r="O421" s="1">
        <v>2</v>
      </c>
      <c r="P421" s="1">
        <v>42</v>
      </c>
      <c r="Q421" s="1">
        <v>22</v>
      </c>
      <c r="R421" s="1">
        <v>118</v>
      </c>
      <c r="S421" s="1">
        <v>41</v>
      </c>
      <c r="T421" s="1">
        <v>13</v>
      </c>
      <c r="U421" s="1">
        <v>274</v>
      </c>
      <c r="V421" s="1">
        <v>1004</v>
      </c>
      <c r="W421" s="1">
        <v>555</v>
      </c>
      <c r="X421" s="1">
        <v>3</v>
      </c>
      <c r="Y421" s="2">
        <v>0.55278883999999995</v>
      </c>
      <c r="Z421" s="1">
        <v>1004</v>
      </c>
      <c r="AA421" s="1">
        <v>618</v>
      </c>
      <c r="AB421" s="1">
        <v>9</v>
      </c>
      <c r="AC421" s="2">
        <v>0.61553785000000005</v>
      </c>
      <c r="AD421" s="1">
        <v>1008</v>
      </c>
      <c r="AE421" s="1">
        <v>279</v>
      </c>
      <c r="AF421" s="2">
        <v>0.27678571000000002</v>
      </c>
      <c r="AG421" s="1">
        <f t="shared" si="6"/>
        <v>278</v>
      </c>
      <c r="AH421" s="1">
        <v>1032</v>
      </c>
      <c r="AI421" s="1">
        <v>538</v>
      </c>
      <c r="AJ421" s="1">
        <v>6</v>
      </c>
      <c r="AK421" s="2">
        <v>0.52131782999999998</v>
      </c>
      <c r="AL421" s="1">
        <v>1032</v>
      </c>
      <c r="AM421" s="1">
        <v>609</v>
      </c>
      <c r="AN421" s="1">
        <v>4</v>
      </c>
      <c r="AO421" s="2">
        <v>0.59011628000000005</v>
      </c>
      <c r="AP421" s="1">
        <v>996</v>
      </c>
      <c r="AQ421" s="1">
        <v>479</v>
      </c>
      <c r="AR421" s="2">
        <v>0.48092369000000001</v>
      </c>
      <c r="AS421" s="1">
        <v>996</v>
      </c>
      <c r="AT421" s="1">
        <v>513</v>
      </c>
      <c r="AU421" s="2">
        <v>0.51506023999999995</v>
      </c>
      <c r="AV421" s="1">
        <v>982</v>
      </c>
      <c r="AW421" s="1">
        <v>416</v>
      </c>
      <c r="AX421" s="2">
        <v>0.42362525000000001</v>
      </c>
      <c r="AY421" s="1">
        <v>982</v>
      </c>
      <c r="AZ421" s="1">
        <v>376</v>
      </c>
      <c r="BA421" s="2">
        <v>0.38289205999999998</v>
      </c>
      <c r="BB421" s="1">
        <v>984</v>
      </c>
      <c r="BC421" s="1">
        <v>770</v>
      </c>
      <c r="BD421" s="2">
        <v>0.78252032999999999</v>
      </c>
      <c r="BE421" s="1">
        <v>983</v>
      </c>
      <c r="BF421" s="1">
        <v>730</v>
      </c>
      <c r="BG421" s="2">
        <v>0.74262461999999996</v>
      </c>
      <c r="BH421" s="1">
        <v>1005</v>
      </c>
      <c r="BI421" s="1">
        <v>437</v>
      </c>
      <c r="BJ421" s="2">
        <v>0.43482587</v>
      </c>
      <c r="BK421" s="1">
        <v>11</v>
      </c>
      <c r="BL421" s="1">
        <v>1</v>
      </c>
      <c r="BN421" s="1">
        <v>33</v>
      </c>
      <c r="BO421" s="1">
        <v>71</v>
      </c>
      <c r="BP421" s="1">
        <v>191</v>
      </c>
      <c r="BQ421" s="1">
        <v>208</v>
      </c>
      <c r="BR421" s="1">
        <v>515</v>
      </c>
      <c r="BS421" s="1">
        <v>60</v>
      </c>
      <c r="BU421" s="1">
        <v>267</v>
      </c>
      <c r="BV421" s="1">
        <v>266</v>
      </c>
      <c r="BW421" s="1">
        <v>593</v>
      </c>
      <c r="BZ421" s="1">
        <v>24</v>
      </c>
      <c r="CA421" s="1">
        <v>4</v>
      </c>
      <c r="CB421" s="1">
        <v>49</v>
      </c>
      <c r="CC421" s="1">
        <v>221</v>
      </c>
      <c r="CD421" s="1">
        <v>171</v>
      </c>
      <c r="CE421" s="1">
        <v>75</v>
      </c>
      <c r="CF421" s="1">
        <v>544</v>
      </c>
      <c r="CG421" s="1">
        <v>245</v>
      </c>
      <c r="CH421" s="1">
        <v>205</v>
      </c>
      <c r="CI421" s="1">
        <v>152</v>
      </c>
      <c r="CJ421" s="1">
        <v>602</v>
      </c>
      <c r="CL421" s="1">
        <v>5</v>
      </c>
      <c r="CN421" s="1">
        <v>7</v>
      </c>
      <c r="CO421" s="1">
        <v>31</v>
      </c>
      <c r="CP421" s="1">
        <v>230</v>
      </c>
      <c r="CS421" s="1">
        <v>93</v>
      </c>
      <c r="CT421" s="1">
        <v>85</v>
      </c>
      <c r="CV421" s="1">
        <v>14</v>
      </c>
      <c r="CW421" s="1">
        <v>465</v>
      </c>
      <c r="CY421" s="1">
        <v>263</v>
      </c>
      <c r="CZ421" s="1">
        <v>212</v>
      </c>
      <c r="DC421" s="1">
        <v>475</v>
      </c>
      <c r="DE421" s="1">
        <v>1</v>
      </c>
      <c r="DF421" s="1">
        <v>8</v>
      </c>
      <c r="DH421" s="1">
        <v>1</v>
      </c>
      <c r="DI421" s="1">
        <v>12</v>
      </c>
      <c r="DJ421" s="1">
        <v>1</v>
      </c>
      <c r="DK421" s="1">
        <v>4</v>
      </c>
      <c r="DL421" s="1">
        <v>71</v>
      </c>
      <c r="DM421" s="1">
        <v>149</v>
      </c>
      <c r="DN421" s="1">
        <v>44</v>
      </c>
      <c r="DQ421" s="1">
        <v>2</v>
      </c>
      <c r="DR421" s="1">
        <v>96</v>
      </c>
      <c r="DS421" s="1">
        <v>13</v>
      </c>
      <c r="DU421" s="1">
        <v>402</v>
      </c>
      <c r="DW421" s="1">
        <v>196</v>
      </c>
      <c r="DZ421" s="1">
        <v>155</v>
      </c>
      <c r="EA421" s="1">
        <v>351</v>
      </c>
      <c r="EB421" s="1">
        <v>3</v>
      </c>
      <c r="EC421" s="1">
        <v>5</v>
      </c>
      <c r="ED421" s="1">
        <v>1</v>
      </c>
      <c r="EE421" s="1">
        <v>31</v>
      </c>
      <c r="EF421" s="1">
        <v>126</v>
      </c>
      <c r="EG421" s="1">
        <v>42</v>
      </c>
      <c r="EH421" s="1">
        <v>4</v>
      </c>
      <c r="EI421" s="1">
        <v>272</v>
      </c>
      <c r="EJ421" s="1">
        <v>156</v>
      </c>
      <c r="EK421" s="1">
        <v>107</v>
      </c>
      <c r="EL421" s="1">
        <v>6</v>
      </c>
      <c r="EM421" s="1">
        <v>753</v>
      </c>
      <c r="EN421" s="1">
        <v>343</v>
      </c>
      <c r="EO421" s="1">
        <v>309</v>
      </c>
      <c r="EP421" s="1">
        <v>652</v>
      </c>
      <c r="EQ421" s="1">
        <v>0</v>
      </c>
      <c r="ER421" s="1">
        <v>3</v>
      </c>
      <c r="ES421" s="1">
        <v>2</v>
      </c>
      <c r="ET421" s="1">
        <v>35</v>
      </c>
      <c r="EU421" s="1">
        <v>3</v>
      </c>
      <c r="EV421" s="1">
        <v>160</v>
      </c>
      <c r="EW421" s="1">
        <v>22</v>
      </c>
      <c r="EX421" s="1">
        <v>0</v>
      </c>
      <c r="EY421" s="1">
        <v>3</v>
      </c>
      <c r="EZ421" s="1">
        <v>20</v>
      </c>
      <c r="FA421" s="1">
        <v>0</v>
      </c>
      <c r="FB421" s="1">
        <v>0</v>
      </c>
      <c r="FC421" s="1">
        <v>0</v>
      </c>
      <c r="FD421" s="1">
        <v>0</v>
      </c>
      <c r="FE421" s="1">
        <v>0</v>
      </c>
      <c r="FF421" s="1">
        <v>0</v>
      </c>
      <c r="FG421" s="1">
        <v>0</v>
      </c>
      <c r="FH421" s="1">
        <v>16</v>
      </c>
      <c r="FI421" s="1">
        <v>0</v>
      </c>
      <c r="FJ421" s="1">
        <v>10</v>
      </c>
      <c r="FK421" s="1">
        <v>10</v>
      </c>
      <c r="FL421" s="1">
        <v>0</v>
      </c>
      <c r="FM421" s="1">
        <v>48</v>
      </c>
      <c r="FN421" s="1">
        <v>8</v>
      </c>
      <c r="FO421" s="1">
        <v>3</v>
      </c>
      <c r="FP421" s="1">
        <v>70</v>
      </c>
      <c r="FQ421" s="1">
        <v>0</v>
      </c>
      <c r="FR421" s="1">
        <f>SUM(Tableau17[[#This Row],[2019-T1-ALEXANDRE Audric]:[2019-T1-MARIE Florie]])</f>
        <v>413</v>
      </c>
      <c r="FS421" s="1">
        <v>71</v>
      </c>
      <c r="FT421" s="1">
        <v>203</v>
      </c>
      <c r="FU421" s="1">
        <v>0</v>
      </c>
      <c r="FV421" s="1">
        <v>241</v>
      </c>
      <c r="FW421" s="1">
        <v>0</v>
      </c>
      <c r="FX421" s="1">
        <v>515</v>
      </c>
      <c r="FY421" s="1">
        <v>60</v>
      </c>
      <c r="FZ421" s="1">
        <v>267</v>
      </c>
      <c r="GA421" s="1">
        <v>0</v>
      </c>
      <c r="GB421" s="1">
        <v>266</v>
      </c>
      <c r="GC421" s="1">
        <v>0</v>
      </c>
      <c r="GD421" s="1">
        <v>593</v>
      </c>
      <c r="GE421" s="1">
        <v>221</v>
      </c>
      <c r="GF421" s="1">
        <v>171</v>
      </c>
      <c r="GG421" s="1">
        <v>0</v>
      </c>
      <c r="GH421" s="1">
        <v>152</v>
      </c>
      <c r="GI421" s="1">
        <v>0</v>
      </c>
      <c r="GJ421" s="1">
        <v>544</v>
      </c>
      <c r="GK421" s="1">
        <v>245</v>
      </c>
      <c r="GL421" s="1">
        <v>205</v>
      </c>
      <c r="GM421" s="1">
        <v>0</v>
      </c>
      <c r="GN421" s="1">
        <v>152</v>
      </c>
      <c r="GO421" s="1">
        <v>0</v>
      </c>
      <c r="GP421" s="1">
        <v>602</v>
      </c>
      <c r="GQ421" s="1">
        <v>235</v>
      </c>
      <c r="GR421" s="1">
        <v>85</v>
      </c>
      <c r="GS421" s="1">
        <v>0</v>
      </c>
      <c r="GT421" s="1">
        <v>145</v>
      </c>
      <c r="GU421" s="1">
        <v>0</v>
      </c>
      <c r="GV421" s="1">
        <v>465</v>
      </c>
      <c r="GW421" s="1">
        <v>263</v>
      </c>
      <c r="GX421" s="1">
        <v>0</v>
      </c>
      <c r="GY421" s="1">
        <v>0</v>
      </c>
      <c r="GZ421" s="1">
        <v>212</v>
      </c>
      <c r="HA421" s="1">
        <v>0</v>
      </c>
      <c r="HB421" s="1">
        <v>475</v>
      </c>
      <c r="HC421" s="1">
        <v>309</v>
      </c>
      <c r="HD421" s="1">
        <v>126</v>
      </c>
      <c r="HE421" s="1">
        <v>107</v>
      </c>
      <c r="HF421" s="1">
        <v>207</v>
      </c>
      <c r="HG421" s="1">
        <v>4</v>
      </c>
      <c r="HH421" s="1">
        <v>753</v>
      </c>
      <c r="HI421" s="1">
        <v>343</v>
      </c>
      <c r="HJ421" s="1">
        <v>0</v>
      </c>
      <c r="HK421" s="1">
        <v>309</v>
      </c>
      <c r="HL421" s="1">
        <v>0</v>
      </c>
      <c r="HM421" s="1">
        <v>0</v>
      </c>
      <c r="HN421" s="1">
        <v>652</v>
      </c>
      <c r="HO421" s="1">
        <v>182</v>
      </c>
      <c r="HP421" s="1">
        <v>30</v>
      </c>
      <c r="HQ421" s="1">
        <v>70</v>
      </c>
      <c r="HR421" s="1">
        <v>126</v>
      </c>
      <c r="HS421" s="1">
        <v>18</v>
      </c>
      <c r="HT421" s="1">
        <v>426</v>
      </c>
      <c r="HU421" s="1">
        <v>118</v>
      </c>
      <c r="HV421" s="1">
        <v>61</v>
      </c>
      <c r="HW421" s="1">
        <v>26</v>
      </c>
      <c r="HX421" s="1">
        <v>69</v>
      </c>
      <c r="HY421" s="1">
        <v>0</v>
      </c>
      <c r="HZ421" s="1">
        <v>274</v>
      </c>
      <c r="IA421" s="1">
        <v>158</v>
      </c>
      <c r="IB421" s="1">
        <v>44</v>
      </c>
      <c r="IC421" s="1">
        <v>96</v>
      </c>
      <c r="ID421" s="1">
        <v>101</v>
      </c>
      <c r="IE421" s="1">
        <v>3</v>
      </c>
      <c r="IF421" s="1">
        <v>402</v>
      </c>
      <c r="IG421" s="1">
        <v>196</v>
      </c>
      <c r="IH421" s="1">
        <v>0</v>
      </c>
      <c r="II421" s="1">
        <v>155</v>
      </c>
      <c r="IJ421" s="1">
        <v>0</v>
      </c>
      <c r="IK421" s="1">
        <v>0</v>
      </c>
      <c r="IL421" s="1">
        <v>351</v>
      </c>
      <c r="IM421" s="26">
        <f>IFERROR(Tableau17[[#This Row],[LDIV]]/Tableau17[[#This Row],[Total général]],"")</f>
        <v>1.4598540145985401E-2</v>
      </c>
      <c r="IN421" s="26">
        <f>IFERROR(Tableau17[[#This Row],[LDVC]]/Tableau17[[#This Row],[Total général]],"")</f>
        <v>0</v>
      </c>
      <c r="IO421" s="26">
        <f>IFERROR(Tableau17[[#This Row],[LDVD]]/Tableau17[[#This Row],[Total général]],"")</f>
        <v>6.9343065693430656E-2</v>
      </c>
      <c r="IP421" s="26">
        <f>IFERROR(Tableau17[[#This Row],[LDVG]]/Tableau17[[#This Row],[Total général]],"")</f>
        <v>4.7445255474452552E-2</v>
      </c>
      <c r="IQ421" s="26">
        <f>IFERROR(Tableau17[[#This Row],[LEXD]]/Tableau17[[#This Row],[Total général]],"")</f>
        <v>0</v>
      </c>
      <c r="IR421" s="26">
        <f>IFERROR(Tableau17[[#This Row],[LEXG]]/Tableau17[[#This Row],[Total général]],"")</f>
        <v>7.2992700729927005E-3</v>
      </c>
      <c r="IS421" s="26">
        <f>IFERROR(Tableau17[[#This Row],[LLR]]/Tableau17[[#This Row],[Total général]],"")</f>
        <v>0.15328467153284672</v>
      </c>
      <c r="IT421" s="26">
        <f>IFERROR(Tableau17[[#This Row],[LREM]]/Tableau17[[#This Row],[Total général]],"")</f>
        <v>8.0291970802919707E-2</v>
      </c>
      <c r="IU421" s="26">
        <f>IFERROR(Tableau17[[#This Row],[LRN]]/Tableau17[[#This Row],[Total général]],"")</f>
        <v>0.43065693430656932</v>
      </c>
      <c r="IV421" s="26">
        <f>IFERROR(Tableau17[[#This Row],[LUG]]/Tableau17[[#This Row],[Total général]],"")</f>
        <v>0.14963503649635038</v>
      </c>
      <c r="IW421" s="26">
        <f>IFERROR(Tableau17[[#This Row],[LVEC]]/Tableau17[[#This Row],[Total général]],"")</f>
        <v>4.7445255474452552E-2</v>
      </c>
      <c r="IX421" s="26">
        <f>IFERROR(Tableau17[[#This Row],[2008-T1-LCMD]]/Tableau17[[#This Row],[2008-T1-TOTAL]],"")</f>
        <v>2.1359223300970873E-2</v>
      </c>
      <c r="IY421" s="26">
        <f>IFERROR(Tableau17[[#This Row],[2008-T1-LDVD]]/Tableau17[[#This Row],[2008-T1-TOTAL]],"")</f>
        <v>1.9417475728155339E-3</v>
      </c>
      <c r="IZ421" s="26">
        <f>IFERROR(Tableau17[[#This Row],[2008-T1-LEXD]]/Tableau17[[#This Row],[2008-T1-TOTAL]],"")</f>
        <v>0</v>
      </c>
      <c r="JA421" s="26">
        <f>IFERROR(Tableau17[[#This Row],[2008-T1-LEXG]]/Tableau17[[#This Row],[2008-T1-TOTAL]],"")</f>
        <v>6.4077669902912623E-2</v>
      </c>
      <c r="JB421" s="26">
        <f>IFERROR(Tableau17[[#This Row],[2008-T1-LFN]]/Tableau17[[#This Row],[2008-T1-TOTAL]],"")</f>
        <v>0.13786407766990291</v>
      </c>
      <c r="JC421" s="26">
        <f>IFERROR(Tableau17[[#This Row],[2008-T1-LMAJ]]/Tableau17[[#This Row],[2008-T1-TOTAL]],"")</f>
        <v>0.37087378640776697</v>
      </c>
      <c r="JD421" s="26">
        <f>IFERROR(Tableau17[[#This Row],[2008-T1-LUG]]/Tableau17[[#This Row],[2008-T1-TOTAL]],"")</f>
        <v>0.40388349514563104</v>
      </c>
      <c r="JE421" s="26">
        <f>IFERROR(Tableau17[[#This Row],[2008-T2-LFN]]/Tableau17[[#This Row],[2008-T2-TOTAL]],"")</f>
        <v>0.10118043844856661</v>
      </c>
      <c r="JF421" s="26">
        <f>IFERROR(Tableau17[[#This Row],[2008-T2-LGC]]/Tableau17[[#This Row],[2008-T2-TOTAL]],"")</f>
        <v>0</v>
      </c>
      <c r="JG421" s="26">
        <f>IFERROR(Tableau17[[#This Row],[2008-T2-LMAJ]]/Tableau17[[#This Row],[2008-T2-TOTAL]],"")</f>
        <v>0.4502529510961214</v>
      </c>
      <c r="JH421" s="26">
        <f>IFERROR(Tableau17[[#This Row],[2008-T2-LUG]]/Tableau17[[#This Row],[2008-T2-TOTAL]],"")</f>
        <v>0.44856661045531199</v>
      </c>
      <c r="JI421" s="26">
        <f>IFERROR(Tableau17[[#This Row],[2014-T1-LDIV]]/Tableau17[[#This Row],[2014-T1-TOTAL]],"")</f>
        <v>0</v>
      </c>
      <c r="JJ421" s="26">
        <f>IFERROR(Tableau17[[#This Row],[2014-T1-LDVD]]/Tableau17[[#This Row],[2014-T1-TOTAL]],"")</f>
        <v>0</v>
      </c>
      <c r="JK421" s="26">
        <f>IFERROR(Tableau17[[#This Row],[2014-T1-LDVG]]/Tableau17[[#This Row],[2014-T1-TOTAL]],"")</f>
        <v>4.4117647058823532E-2</v>
      </c>
      <c r="JL421" s="26">
        <f>IFERROR(Tableau17[[#This Row],[2014-T1-LEXG]]/Tableau17[[#This Row],[2014-T1-TOTAL]],"")</f>
        <v>7.3529411764705881E-3</v>
      </c>
      <c r="JM421" s="26">
        <f>IFERROR(Tableau17[[#This Row],[2014-T1-LFG]]/Tableau17[[#This Row],[2014-T1-TOTAL]],"")</f>
        <v>9.0073529411764705E-2</v>
      </c>
      <c r="JN421" s="26">
        <f>IFERROR(Tableau17[[#This Row],[2014-T1-LFN]]/Tableau17[[#This Row],[2014-T1-TOTAL]],"")</f>
        <v>0.40625</v>
      </c>
      <c r="JO421" s="26">
        <f>IFERROR(Tableau17[[#This Row],[2014-T1-LUD]]/Tableau17[[#This Row],[2014-T1-TOTAL]],"")</f>
        <v>0.31433823529411764</v>
      </c>
      <c r="JP421" s="26">
        <f>IFERROR(Tableau17[[#This Row],[2014-T1-LUG]]/Tableau17[[#This Row],[2014-T1-TOTAL]],"")</f>
        <v>0.13786764705882354</v>
      </c>
      <c r="JQ421" s="26">
        <f>IFERROR(Tableau17[[#This Row],[2014-T2-LFN]]/Tableau17[[#This Row],[2014-T2-TOTAL]],"")</f>
        <v>0.40697674418604651</v>
      </c>
      <c r="JR421" s="26">
        <f>IFERROR(Tableau17[[#This Row],[2014-T2-LUD]]/Tableau17[[#This Row],[2014-T2-TOTAL]],"")</f>
        <v>0.34053156146179403</v>
      </c>
      <c r="JS421" s="26">
        <f>IFERROR(Tableau17[[#This Row],[2014-T2-LUG]]/Tableau17[[#This Row],[2014-T2-TOTAL]],"")</f>
        <v>0.25249169435215946</v>
      </c>
      <c r="JT421" s="26">
        <f>IFERROR(Tableau17[[#This Row],[2015-T1-BC-DIV]]/Tableau17[[#This Row],[2015-T1-TOTAL]],"")</f>
        <v>0</v>
      </c>
      <c r="JU421" s="26">
        <f>IFERROR(Tableau17[[#This Row],[2015-T1-BC-DLF]]/Tableau17[[#This Row],[2015-T1-TOTAL]],"")</f>
        <v>1.0752688172043012E-2</v>
      </c>
      <c r="JV421" s="26">
        <f>IFERROR(Tableau17[[#This Row],[2015-T1-BC-DVD]]/Tableau17[[#This Row],[2015-T1-TOTAL]],"")</f>
        <v>0</v>
      </c>
      <c r="JW421" s="26">
        <f>IFERROR(Tableau17[[#This Row],[2015-T1-BC-DVG]]/Tableau17[[#This Row],[2015-T1-TOTAL]],"")</f>
        <v>1.5053763440860216E-2</v>
      </c>
      <c r="JX421" s="26">
        <f>IFERROR(Tableau17[[#This Row],[2015-T1-BC-FG]]/Tableau17[[#This Row],[2015-T1-TOTAL]],"")</f>
        <v>6.6666666666666666E-2</v>
      </c>
      <c r="JY421" s="26">
        <f>IFERROR(Tableau17[[#This Row],[2015-T1-BC-FN]]/Tableau17[[#This Row],[2015-T1-TOTAL]],"")</f>
        <v>0.4946236559139785</v>
      </c>
      <c r="JZ421" s="26">
        <f>IFERROR(Tableau17[[#This Row],[2015-T1-BC-MDM]]/Tableau17[[#This Row],[2015-T1-TOTAL]],"")</f>
        <v>0</v>
      </c>
      <c r="KA421" s="26">
        <f>IFERROR(Tableau17[[#This Row],[2015-T1-BC-RDG]]/Tableau17[[#This Row],[2015-T1-TOTAL]],"")</f>
        <v>0</v>
      </c>
      <c r="KB421" s="26">
        <f>IFERROR(Tableau17[[#This Row],[2015-T1-BC-SOC]]/Tableau17[[#This Row],[2015-T1-TOTAL]],"")</f>
        <v>0.2</v>
      </c>
      <c r="KC421" s="26">
        <f>IFERROR(Tableau17[[#This Row],[2015-T1-BC-UD]]/Tableau17[[#This Row],[2015-T1-TOTAL]],"")</f>
        <v>0.18279569892473119</v>
      </c>
      <c r="KD421" s="26">
        <f>IFERROR(Tableau17[[#This Row],[2015-T1-BC-UG]]/Tableau17[[#This Row],[2015-T1-TOTAL]],"")</f>
        <v>0</v>
      </c>
      <c r="KE421" s="26">
        <f>IFERROR(Tableau17[[#This Row],[2015-T1-BC-VEC]]/Tableau17[[#This Row],[2015-T1-TOTAL]],"")</f>
        <v>3.0107526881720432E-2</v>
      </c>
      <c r="KF421" s="26">
        <f>IFERROR(Tableau17[[#This Row],[2015-T2-BC-DVG]]/Tableau17[[#This Row],[2015-T2-TOTAL]],"")</f>
        <v>0</v>
      </c>
      <c r="KG421" s="26">
        <f>IFERROR(Tableau17[[#This Row],[2015-T2-BC-FN]]/Tableau17[[#This Row],[2015-T2-TOTAL]],"")</f>
        <v>0.55368421052631578</v>
      </c>
      <c r="KH421" s="26">
        <f>IFERROR(Tableau17[[#This Row],[2015-T2-BC-SOC]]/Tableau17[[#This Row],[2015-T2-TOTAL]],"")</f>
        <v>0.44631578947368422</v>
      </c>
      <c r="KI421" s="26">
        <f>IFERROR(Tableau17[[#This Row],[2015-T2-BC-UD]]/Tableau17[[#This Row],[2015-T2-TOTAL]],"")</f>
        <v>0</v>
      </c>
      <c r="KJ421" s="26">
        <f>IFERROR(Tableau17[[#This Row],[2015-T2-BC-UG]]/Tableau17[[#This Row],[2015-T2-TOTAL]],"")</f>
        <v>0</v>
      </c>
      <c r="KK421" s="26">
        <f>IFERROR(Tableau17[[#This Row],[2017 (L)-T1-COM]]/Tableau17[[#This Row],[2017 (L)-T1-TOTAL]],"")</f>
        <v>0</v>
      </c>
      <c r="KL421" s="26">
        <f>IFERROR(Tableau17[[#This Row],[2017 (L)-T1-DIV]]/Tableau17[[#This Row],[2017 (L)-T1-TOTAL]],"")</f>
        <v>2.4875621890547263E-3</v>
      </c>
      <c r="KM421" s="26">
        <f>IFERROR(Tableau17[[#This Row],[2017 (L)-T1-DLF]]/Tableau17[[#This Row],[2017 (L)-T1-TOTAL]],"")</f>
        <v>1.9900497512437811E-2</v>
      </c>
      <c r="KN421" s="26">
        <f>IFERROR(Tableau17[[#This Row],[2017 (L)-T1-DVD]]/Tableau17[[#This Row],[2017 (L)-T1-TOTAL]],"")</f>
        <v>0</v>
      </c>
      <c r="KO421" s="26">
        <f>IFERROR(Tableau17[[#This Row],[2017 (L)-T1-DVG]]/Tableau17[[#This Row],[2017 (L)-T1-TOTAL]],"")</f>
        <v>2.4875621890547263E-3</v>
      </c>
      <c r="KP421" s="26">
        <f>IFERROR(Tableau17[[#This Row],[2017 (L)-T1-ECO]]/Tableau17[[#This Row],[2017 (L)-T1-TOTAL]],"")</f>
        <v>2.9850746268656716E-2</v>
      </c>
      <c r="KQ421" s="26">
        <f>IFERROR(Tableau17[[#This Row],[2017 (L)-T1-EXD]]/Tableau17[[#This Row],[2017 (L)-T1-TOTAL]],"")</f>
        <v>2.4875621890547263E-3</v>
      </c>
      <c r="KR421" s="26">
        <f>IFERROR(Tableau17[[#This Row],[2017 (L)-T1-EXG]]/Tableau17[[#This Row],[2017 (L)-T1-TOTAL]],"")</f>
        <v>9.9502487562189053E-3</v>
      </c>
      <c r="KS421" s="26">
        <f>IFERROR(Tableau17[[#This Row],[2017 (L)-T1-FI]]/Tableau17[[#This Row],[2017 (L)-T1-TOTAL]],"")</f>
        <v>0.17661691542288557</v>
      </c>
      <c r="KT421" s="26">
        <f>IFERROR(Tableau17[[#This Row],[2017 (L)-T1-FN]]/Tableau17[[#This Row],[2017 (L)-T1-TOTAL]],"")</f>
        <v>0.37064676616915421</v>
      </c>
      <c r="KU421" s="26">
        <f>IFERROR(Tableau17[[#This Row],[2017 (L)-T1-LR]]/Tableau17[[#This Row],[2017 (L)-T1-TOTAL]],"")</f>
        <v>0.10945273631840796</v>
      </c>
      <c r="KV421" s="26">
        <f>IFERROR(Tableau17[[#This Row],[2017 (L)-T1-MDM]]/Tableau17[[#This Row],[2017 (L)-T1-TOTAL]],"")</f>
        <v>0</v>
      </c>
      <c r="KW421" s="26">
        <f>IFERROR(Tableau17[[#This Row],[2017 (L)-T1-RDG]]/Tableau17[[#This Row],[2017 (L)-T1-TOTAL]],"")</f>
        <v>0</v>
      </c>
      <c r="KX421" s="26">
        <f>IFERROR(Tableau17[[#This Row],[2017 (L)-T1-REG]]/Tableau17[[#This Row],[2017 (L)-T1-TOTAL]],"")</f>
        <v>4.9751243781094526E-3</v>
      </c>
      <c r="KY421" s="26">
        <f>IFERROR(Tableau17[[#This Row],[2017 (L)-T1-REM]]/Tableau17[[#This Row],[2017 (L)-T1-TOTAL]],"")</f>
        <v>0.23880597014925373</v>
      </c>
      <c r="KZ421" s="26">
        <f>IFERROR(Tableau17[[#This Row],[2017 (L)-T1-SOC]]/Tableau17[[#This Row],[2017 (L)-T1-TOTAL]],"")</f>
        <v>3.2338308457711441E-2</v>
      </c>
      <c r="LA421" s="26">
        <f>IFERROR(Tableau17[[#This Row],[2017 (L)-T1-UDI]]/Tableau17[[#This Row],[2017 (L)-T1-TOTAL]],"")</f>
        <v>0</v>
      </c>
      <c r="LB421" s="26">
        <f>IFERROR(Tableau17[[#This Row],[2017 (L)-T2-FI]]/Tableau17[[#This Row],[2017 (L)-T2-TOTAL]],"")</f>
        <v>0</v>
      </c>
      <c r="LC421" s="26">
        <f>IFERROR(Tableau17[[#This Row],[2017 (L)-T2-FN]]/Tableau17[[#This Row],[2017 (L)-T2-TOTAL]],"")</f>
        <v>0.55840455840455838</v>
      </c>
      <c r="LD421" s="26">
        <f>IFERROR(Tableau17[[#This Row],[2017 (L)-T2-LR]]/Tableau17[[#This Row],[2017 (L)-T2-TOTAL]],"")</f>
        <v>0</v>
      </c>
      <c r="LE421" s="26">
        <f>IFERROR(Tableau17[[#This Row],[2017 (L)-T2-MDM]]/Tableau17[[#This Row],[2017 (L)-T2-TOTAL]],"")</f>
        <v>0</v>
      </c>
      <c r="LF421" s="26">
        <f>IFERROR(Tableau17[[#This Row],[2017 (L)-T2-REM]]/Tableau17[[#This Row],[2017 (L)-T2-TOTAL]],"")</f>
        <v>0.44159544159544162</v>
      </c>
      <c r="LG421" s="26">
        <f>IFERROR(Tableau17[[#This Row],[2017-T1-ARTHAUD Nathalie]]/Tableau17[[#This Row],[2017-T1-TOTAL]],"")</f>
        <v>3.9840637450199202E-3</v>
      </c>
      <c r="LH421" s="26">
        <f>IFERROR(Tableau17[[#This Row],[2017-T1-ASSELINEAU Fran]]/Tableau17[[#This Row],[2017-T1-TOTAL]],"")</f>
        <v>6.6401062416998674E-3</v>
      </c>
      <c r="LI421" s="26">
        <f>IFERROR(Tableau17[[#This Row],[2017-T1-CHEMINADE Jacques]]/Tableau17[[#This Row],[2017-T1-TOTAL]],"")</f>
        <v>1.3280212483399733E-3</v>
      </c>
      <c r="LJ421" s="26">
        <f>IFERROR(Tableau17[[#This Row],[2017-T1-DUPONT-AIGNAN Nicolas]]/Tableau17[[#This Row],[2017-T1-TOTAL]],"")</f>
        <v>4.1168658698539175E-2</v>
      </c>
      <c r="LK421" s="26">
        <f>IFERROR(Tableau17[[#This Row],[2017-T1-FILLON Fran]]/Tableau17[[#This Row],[2017-T1-TOTAL]],"")</f>
        <v>0.16733067729083664</v>
      </c>
      <c r="LL421" s="26">
        <f>IFERROR(Tableau17[[#This Row],[2017-T1-HAMON Beno]]/Tableau17[[#This Row],[2017-T1-TOTAL]],"")</f>
        <v>5.5776892430278883E-2</v>
      </c>
      <c r="LM421" s="26">
        <f>IFERROR(Tableau17[[#This Row],[2017-T1-LASSALLE Jean]]/Tableau17[[#This Row],[2017-T1-TOTAL]],"")</f>
        <v>5.3120849933598934E-3</v>
      </c>
      <c r="LN421" s="26">
        <f>IFERROR(Tableau17[[#This Row],[2017-T1-LE PEN Marine]]/Tableau17[[#This Row],[2017-T1-TOTAL]],"")</f>
        <v>0.36122177954847279</v>
      </c>
      <c r="LO421" s="26">
        <f>IFERROR(Tableau17[[#This Row],[2017-T1-M Jean-Luc]]/Tableau17[[#This Row],[2017-T1-TOTAL]],"")</f>
        <v>0.20717131474103587</v>
      </c>
      <c r="LP421" s="26">
        <f>IFERROR(Tableau17[[#This Row],[2017-T1-MACRON Emmanuel]]/Tableau17[[#This Row],[2017-T1-TOTAL]],"")</f>
        <v>0.14209827357237717</v>
      </c>
      <c r="LQ421" s="26">
        <f>IFERROR(Tableau17[[#This Row],[2017-T1-POUTOU Philippe]]/Tableau17[[#This Row],[2017-T1-TOTAL]],"")</f>
        <v>7.9681274900398405E-3</v>
      </c>
      <c r="LR421" s="26">
        <f>IFERROR(Tableau17[[#This Row],[2017-T2-LE PEN Marine]]/Tableau17[[#This Row],[2017-T2-TOTAL]],"")</f>
        <v>0.5260736196319018</v>
      </c>
      <c r="LS421" s="26">
        <f>IFERROR(Tableau17[[#This Row],[2017-T2-MACRON Emmanuel]]/Tableau17[[#This Row],[2017-T2-TOTAL]],"")</f>
        <v>0.47392638036809814</v>
      </c>
      <c r="LT421" s="26">
        <f>IFERROR(Tableau17[[#This Row],[2019-T1-ALEXANDRE Audric]]/Tableau17[[#This Row],[2019-T1-TOTAL]],"")</f>
        <v>0</v>
      </c>
      <c r="LU421" s="26">
        <f>IFERROR(Tableau17[[#This Row],[2019-T1-ARTHAUD Nathalie]]/Tableau17[[#This Row],[2019-T1-TOTAL]],"")</f>
        <v>7.2639225181598066E-3</v>
      </c>
      <c r="LV421" s="26">
        <f>IFERROR(Tableau17[[#This Row],[2019-T1-ASSELINEAU François]]/Tableau17[[#This Row],[2019-T1-TOTAL]],"")</f>
        <v>4.8426150121065378E-3</v>
      </c>
      <c r="LW421" s="26">
        <f>IFERROR(Tableau17[[#This Row],[2019-T1-AUBRY Manon]]/Tableau17[[#This Row],[2019-T1-TOTAL]],"")</f>
        <v>8.4745762711864403E-2</v>
      </c>
      <c r="LX421" s="26">
        <f>IFERROR(Tableau17[[#This Row],[2019-T1-AZERGUI Nagib]]/Tableau17[[#This Row],[2019-T1-TOTAL]],"")</f>
        <v>7.2639225181598066E-3</v>
      </c>
      <c r="LY421" s="26">
        <f>IFERROR(Tableau17[[#This Row],[2019-T1-BARDELLA Jordan]]/Tableau17[[#This Row],[2019-T1-TOTAL]],"")</f>
        <v>0.38740920096852299</v>
      </c>
      <c r="LZ421" s="26">
        <f>IFERROR(Tableau17[[#This Row],[2019-T1-BELLAMY François-Xavier]]/Tableau17[[#This Row],[2019-T1-TOTAL]],"")</f>
        <v>5.3268765133171914E-2</v>
      </c>
      <c r="MA421" s="26">
        <f>IFERROR(Tableau17[[#This Row],[2019-T1-BIDOU Olivier]]/Tableau17[[#This Row],[2019-T1-TOTAL]],"")</f>
        <v>0</v>
      </c>
      <c r="MB421" s="26">
        <f>IFERROR(Tableau17[[#This Row],[2019-T1-BOURG Dominique]]/Tableau17[[#This Row],[2019-T1-TOTAL]],"")</f>
        <v>7.2639225181598066E-3</v>
      </c>
      <c r="MC421" s="26">
        <f>IFERROR(Tableau17[[#This Row],[2019-T1-BROSSAT Ian]]/Tableau17[[#This Row],[2019-T1-TOTAL]],"")</f>
        <v>4.8426150121065374E-2</v>
      </c>
      <c r="MD421" s="26">
        <f>IFERROR(Tableau17[[#This Row],[2019-T1-CAILLAUD Sophie]]/Tableau17[[#This Row],[2019-T1-TOTAL]],"")</f>
        <v>0</v>
      </c>
      <c r="ME421" s="26">
        <f>IFERROR(Tableau17[[#This Row],[2019-T1-CAMUS Renaud]]/Tableau17[[#This Row],[2019-T1-TOTAL]],"")</f>
        <v>0</v>
      </c>
      <c r="MF421" s="26">
        <f>IFERROR(Tableau17[[#This Row],[2019-T1-CHALENÇON Christophe]]/Tableau17[[#This Row],[2019-T1-TOTAL]],"")</f>
        <v>0</v>
      </c>
      <c r="MG421" s="26">
        <f>IFERROR(Tableau17[[#This Row],[2019-T1-CORBET Cathy Denise Ginette]]/Tableau17[[#This Row],[2019-T1-TOTAL]],"")</f>
        <v>0</v>
      </c>
      <c r="MH421" s="26">
        <f>IFERROR(Tableau17[[#This Row],[2019-T1-DE PREVOISIN Robert]]/Tableau17[[#This Row],[2019-T1-TOTAL]],"")</f>
        <v>0</v>
      </c>
      <c r="MI421" s="26">
        <f>IFERROR(Tableau17[[#This Row],[2019-T1-DELFEL Thérèse]]/Tableau17[[#This Row],[2019-T1-TOTAL]],"")</f>
        <v>0</v>
      </c>
      <c r="MJ421" s="26">
        <f>IFERROR(Tableau17[[#This Row],[2019-T1-DIEUMEGARD Pierre]]/Tableau17[[#This Row],[2019-T1-TOTAL]],"")</f>
        <v>0</v>
      </c>
      <c r="MK421" s="26">
        <f>IFERROR(Tableau17[[#This Row],[2019-T1-DUPONT-AIGNAN Nicolas]]/Tableau17[[#This Row],[2019-T1-TOTAL]],"")</f>
        <v>3.8740920096852302E-2</v>
      </c>
      <c r="ML421" s="26">
        <f>IFERROR(Tableau17[[#This Row],[2019-T1-GERNIGON Yves]]/Tableau17[[#This Row],[2019-T1-TOTAL]],"")</f>
        <v>0</v>
      </c>
      <c r="MM421" s="26">
        <f>IFERROR(Tableau17[[#This Row],[2019-T1-GLUCKSMANN Raphaël]]/Tableau17[[#This Row],[2019-T1-TOTAL]],"")</f>
        <v>2.4213075060532687E-2</v>
      </c>
      <c r="MN421" s="26">
        <f>IFERROR(Tableau17[[#This Row],[2019-T1-HAMON Benoît]]/Tableau17[[#This Row],[2019-T1-TOTAL]],"")</f>
        <v>2.4213075060532687E-2</v>
      </c>
      <c r="MO421" s="26">
        <f>IFERROR(Tableau17[[#This Row],[2019-T1-HELGEN Gilles]]/Tableau17[[#This Row],[2019-T1-TOTAL]],"")</f>
        <v>0</v>
      </c>
      <c r="MP421" s="26">
        <f>IFERROR(Tableau17[[#This Row],[2019-T1-JADOT Yannick]]/Tableau17[[#This Row],[2019-T1-TOTAL]],"")</f>
        <v>0.11622276029055691</v>
      </c>
      <c r="MQ421" s="26">
        <f>IFERROR(Tableau17[[#This Row],[2019-T1-LAGARDE Jean-Christophe]]/Tableau17[[#This Row],[2019-T1-TOTAL]],"")</f>
        <v>1.9370460048426151E-2</v>
      </c>
      <c r="MR421" s="26">
        <f>IFERROR(Tableau17[[#This Row],[2019-T1-LALANNE Francis]]/Tableau17[[#This Row],[2019-T1-TOTAL]],"")</f>
        <v>7.2639225181598066E-3</v>
      </c>
      <c r="MS421" s="26">
        <f>IFERROR(Tableau17[[#This Row],[2019-T1-LOISEAU Nathalie]]/Tableau17[[#This Row],[2019-T1-TOTAL]],"")</f>
        <v>0.16949152542372881</v>
      </c>
      <c r="MT421" s="26">
        <f>IFERROR(Tableau17[[#This Row],[2019-T1-MARIE Florie]]/Tableau17[[#This Row],[2019-T1-TOTAL]],"")</f>
        <v>0</v>
      </c>
      <c r="MU421" s="26">
        <f>IFERROR(Tableau17[[#This Row],[2008-T1-MACROEXTRDROITE]]/Tableau17[[#This Row],[2008-T1-MACROTOTALE]],"")</f>
        <v>0.13786407766990291</v>
      </c>
      <c r="MV421" s="26">
        <f>IFERROR(Tableau17[[#This Row],[2008-T1-MACRODROITE]]/Tableau17[[#This Row],[2008-T1-MACROTOTALE]],"")</f>
        <v>0.39417475728155338</v>
      </c>
      <c r="MW421" s="26">
        <f>IFERROR(Tableau17[[#This Row],[2008-T1-MACROCENTRE]]/Tableau17[[#This Row],[2008-T1-MACROTOTALE]],"")</f>
        <v>0</v>
      </c>
      <c r="MX421" s="26">
        <f>IFERROR(Tableau17[[#This Row],[2008-T1-MACROGAUCHE]]/Tableau17[[#This Row],[2008-T1-MACROTOTALE]],"")</f>
        <v>0.46796116504854368</v>
      </c>
      <c r="MY421" s="26">
        <f>IFERROR(Tableau17[[#This Row],[2008-T1-MACROAUTRE]]/Tableau17[[#This Row],[2008-T1-MACROTOTALE]],"")</f>
        <v>0</v>
      </c>
      <c r="MZ421" s="26">
        <f>IFERROR(Tableau17[[#This Row],[2008-T2-MACROEXTRDROITE]]/Tableau17[[#This Row],[2008-T2-MACROTOTALE]],"")</f>
        <v>0.10118043844856661</v>
      </c>
      <c r="NA421" s="26">
        <f>IFERROR(Tableau17[[#This Row],[2008-T2-MACRODROITE]]/Tableau17[[#This Row],[2008-T2-MACROTOTALE]],"")</f>
        <v>0.4502529510961214</v>
      </c>
      <c r="NB421" s="26">
        <f>IFERROR(Tableau17[[#This Row],[2008-T2-MACROCENTRE]]/Tableau17[[#This Row],[2008-T2-MACROTOTALE]],"")</f>
        <v>0</v>
      </c>
      <c r="NC421" s="26">
        <f>IFERROR(Tableau17[[#This Row],[2008-T2-MACROGAUCHE]]/Tableau17[[#This Row],[2008-T2-MACROTOTALE]],"")</f>
        <v>0.44856661045531199</v>
      </c>
      <c r="ND421" s="26">
        <f>IFERROR(Tableau17[[#This Row],[2008-T2-MACROAUTRE]]/Tableau17[[#This Row],[2008-T2-MACROTOTALE]],"")</f>
        <v>0</v>
      </c>
      <c r="NE421" s="26">
        <f>IFERROR(Tableau17[[#This Row],[2014-T1-MACROEXTRDROITE]]/Tableau17[[#This Row],[2014-T1-MACROTOTALE]],"")</f>
        <v>0.40625</v>
      </c>
      <c r="NF421" s="26">
        <f>IFERROR(Tableau17[[#This Row],[2014-T1-MACRODROITE]]/Tableau17[[#This Row],[2014-T1-MACROTOTALE]],"")</f>
        <v>0.31433823529411764</v>
      </c>
      <c r="NG421" s="26">
        <f>IFERROR(Tableau17[[#This Row],[2014-T1-MACROCENTRE]]/Tableau17[[#This Row],[2014-T1-MACROTOTALE]],"")</f>
        <v>0</v>
      </c>
      <c r="NH421" s="26">
        <f>IFERROR(Tableau17[[#This Row],[2014-T1-MACROGAUCHE]]/Tableau17[[#This Row],[2014-T1-MACROTOTALE]],"")</f>
        <v>0.27941176470588236</v>
      </c>
      <c r="NI421" s="26">
        <f>IFERROR(Tableau17[[#This Row],[2014-T1-MACROAUTRE]]/Tableau17[[#This Row],[2014-T1-MACROTOTALE]],"")</f>
        <v>0</v>
      </c>
      <c r="NJ421" s="26">
        <f>IFERROR(Tableau17[[#This Row],[2014-T2-MACROEXTRDROITE]]/Tableau17[[#This Row],[2014-T2-MACROTOTALE]],"")</f>
        <v>0.40697674418604651</v>
      </c>
      <c r="NK421" s="26">
        <f>IFERROR(Tableau17[[#This Row],[2014-T2-MACRODROITE]]/Tableau17[[#This Row],[2014-T2-MACROTOTALE]],"")</f>
        <v>0.34053156146179403</v>
      </c>
      <c r="NL421" s="26">
        <f>IFERROR(Tableau17[[#This Row],[2014-T2-MACROCENTRE]]/Tableau17[[#This Row],[2014-T2-MACROTOTALE]],"")</f>
        <v>0</v>
      </c>
      <c r="NM421" s="26">
        <f>IFERROR(Tableau17[[#This Row],[2014-T2-MACROGAUCHE]]/Tableau17[[#This Row],[2014-T2-MACROTOTALE]],"")</f>
        <v>0.25249169435215946</v>
      </c>
      <c r="NN421" s="26">
        <f>IFERROR(Tableau17[[#This Row],[2014-T2-MACROAUTRE]]/Tableau17[[#This Row],[2014-T2-MACROTOTALE]],"")</f>
        <v>0</v>
      </c>
      <c r="NO421" s="26">
        <f>IFERROR( Tableau17[[#This Row],[2015-T1-MACROEXTRDROITE]]/Tableau17[[#This Row],[2015-T1-MACROTOTALE]],"")</f>
        <v>0.5053763440860215</v>
      </c>
      <c r="NP421" s="26">
        <f>IFERROR(Tableau17[[#This Row],[2015-T1-MACRODROITE]]/Tableau17[[#This Row],[2015-T1-MACROTOTALE]],"")</f>
        <v>0.18279569892473119</v>
      </c>
      <c r="NQ421" s="26">
        <f>IFERROR(Tableau17[[#This Row],[2015-T1-MACROCENTRE]]/Tableau17[[#This Row],[2015-T1-MACROTOTALE]],"")</f>
        <v>0</v>
      </c>
      <c r="NR421" s="26">
        <f>IFERROR(Tableau17[[#This Row],[2015-T1-MACROGAUCHE]]/Tableau17[[#This Row],[2015-T1-MACROTOTALE]],"")</f>
        <v>0.31182795698924731</v>
      </c>
      <c r="NS421" s="26">
        <f>IFERROR(Tableau17[[#This Row],[2015-T1-MACROAUTRE]]/Tableau17[[#This Row],[2015-T1-MACROTOTALE]],"")</f>
        <v>0</v>
      </c>
      <c r="NT421" s="26">
        <f>IFERROR(Tableau17[[#This Row],[2015-T2-MACROEXTRDROITE]]/Tableau17[[#This Row],[2015-T2-MACROTOTALE]],"")</f>
        <v>0.55368421052631578</v>
      </c>
      <c r="NU421" s="26">
        <f>IFERROR(Tableau17[[#This Row],[2015-T2-MACRODROITE]]/Tableau17[[#This Row],[2015-T2-MACROTOTALE]],"")</f>
        <v>0</v>
      </c>
      <c r="NV421" s="26">
        <f>IFERROR(Tableau17[[#This Row],[2015-T2-MACROCENTRE]]/Tableau17[[#This Row],[2015-T2-MACROTOTALE]],"")</f>
        <v>0</v>
      </c>
      <c r="NW421" s="26">
        <f>IFERROR(Tableau17[[#This Row],[2015-T2-MACROGAUCHE]]/Tableau17[[#This Row],[2015-T2-MACROTOTALE]],"")</f>
        <v>0.44631578947368422</v>
      </c>
      <c r="NX421" s="26">
        <f>IFERROR(Tableau17[[#This Row],[2015-T2-MACROAUTRE]]/Tableau17[[#This Row],[2015-T2-MACROTOTALE]],"")</f>
        <v>0</v>
      </c>
      <c r="NY421" s="26">
        <f>IFERROR(Tableau17[[#This Row],[2017-T1-MACROEXTRDROITE]]/Tableau17[[#This Row],[2017-T1-MACROTOTALE]],"")</f>
        <v>0.41035856573705182</v>
      </c>
      <c r="NZ421" s="26">
        <f>IFERROR(Tableau17[[#This Row],[2017-T1-MACRODROITE]]/Tableau17[[#This Row],[2017-T1-MACROTOTALE]],"")</f>
        <v>0.16733067729083664</v>
      </c>
      <c r="OA421" s="26">
        <f>IFERROR(Tableau17[[#This Row],[2017-T1-MACROCENTRE]]/Tableau17[[#This Row],[2017-T1-MACROTOTALE]],"")</f>
        <v>0.14209827357237717</v>
      </c>
      <c r="OB421" s="26">
        <f>IFERROR(Tableau17[[#This Row],[2017-T1-MACROGAUCHE]]/Tableau17[[#This Row],[2017-T1-MACROTOTALE]],"")</f>
        <v>0.27490039840637448</v>
      </c>
      <c r="OC421" s="26">
        <f>IFERROR(Tableau17[[#This Row],[2017-T1-MACROAUTRE]]/Tableau17[[#This Row],[2017-T1-MACROTOTALE]],"")</f>
        <v>5.3120849933598934E-3</v>
      </c>
      <c r="OD421" s="26">
        <f>IFERROR(Tableau17[[#This Row],[2017-T2-MACROEXTRDROITE]]/Tableau17[[#This Row],[2017-T2-MACROTOTALE]],"")</f>
        <v>0.5260736196319018</v>
      </c>
      <c r="OE421" s="26">
        <f>IFERROR(Tableau17[[#This Row],[2017-T2-MACRODROITE]]/Tableau17[[#This Row],[2017-T2-MACROTOTALE]],"")</f>
        <v>0</v>
      </c>
      <c r="OF421" s="26">
        <f>IFERROR(Tableau17[[#This Row],[2017-T2-MACROCENTRE]]/Tableau17[[#This Row],[2017-T2-MACROTOTALE]],"")</f>
        <v>0.47392638036809814</v>
      </c>
      <c r="OG421" s="26">
        <f>IFERROR(Tableau17[[#This Row],[2017-T2-MACROGAUCHE]]/Tableau17[[#This Row],[2017-T2-MACROTOTALE]],"")</f>
        <v>0</v>
      </c>
      <c r="OH421" s="26">
        <f>IFERROR(Tableau17[[#This Row],[2017-T2-MACROAUTRE]]/Tableau17[[#This Row],[2017-T2-MACROTOTALE]],"")</f>
        <v>0</v>
      </c>
      <c r="OI421" s="26">
        <f>IFERROR(Tableau17[[#This Row],[2019-T1-MACROEXTRDROITE]]/Tableau17[[#This Row],[2019-T1-MACROTOTALE]],"")</f>
        <v>0.42723004694835681</v>
      </c>
      <c r="OJ421" s="26">
        <f>IFERROR(Tableau17[[#This Row],[2019-T1-MACRODROITE]]/Tableau17[[#This Row],[2019-T1-MACROTOTALE]],"")</f>
        <v>7.0422535211267609E-2</v>
      </c>
      <c r="OK421" s="26">
        <f>IFERROR(Tableau17[[#This Row],[2019-T1-MACROCENTRE]]/Tableau17[[#This Row],[2019-T1-MACROTOTALE]],"")</f>
        <v>0.16431924882629109</v>
      </c>
      <c r="OL421" s="26">
        <f>IFERROR(Tableau17[[#This Row],[2019-T1-MACROGAUCHE]]/Tableau17[[#This Row],[2019-T1-MACROTOTALE]],"")</f>
        <v>0.29577464788732394</v>
      </c>
      <c r="OM421" s="26">
        <f>IFERROR(Tableau17[[#This Row],[2019-T1-MACROAUTRE]]/Tableau17[[#This Row],[2019-T1-MACROTOTALE]],"")</f>
        <v>4.2253521126760563E-2</v>
      </c>
      <c r="ON421" s="26">
        <f>IFERROR(Tableau17[[#This Row],[2020-T1-MACROEXTRDROITE]]/Tableau17[[#This Row],[2020-T1-MACROTOTALE]],"")</f>
        <v>0.43065693430656932</v>
      </c>
      <c r="OO421" s="26">
        <f>IFERROR(Tableau17[[#This Row],[2020-T1-MACRODROITE]]/Tableau17[[#This Row],[2020-T1-MACROTOTALE]],"")</f>
        <v>0.22262773722627738</v>
      </c>
      <c r="OP421" s="26">
        <f>IFERROR(Tableau17[[#This Row],[2020-T1-MACROCENTRE]]/Tableau17[[#This Row],[2020-T1-MACROTOTALE]],"")</f>
        <v>9.4890510948905105E-2</v>
      </c>
      <c r="OQ421" s="26">
        <f>IFERROR(Tableau17[[#This Row],[2020-T1-MACROGAUCHE]]/Tableau17[[#This Row],[2020-T1-MACROTOTALE]],"")</f>
        <v>0.2518248175182482</v>
      </c>
      <c r="OR421" s="26">
        <f>IFERROR(Tableau17[[#This Row],[2020-T1-MACROAUTRE]]/Tableau17[[#This Row],[2020-T1-MACROTOTALE]],"")</f>
        <v>0</v>
      </c>
      <c r="OS421" s="26">
        <f>IFERROR(Tableau17[[#This Row],[2017 (L)-T1-MACROEXTRDROITE]]/Tableau17[[#This Row],[2017 (L)-T1-MACROTOTALE]],"")</f>
        <v>0.39303482587064675</v>
      </c>
      <c r="OT421" s="26">
        <f>IFERROR(Tableau17[[#This Row],[2017 (L)-T1-MACRODROITE]]/Tableau17[[#This Row],[2017 (L)-T1-MACROTOTALE]],"")</f>
        <v>0.10945273631840796</v>
      </c>
      <c r="OU421" s="26">
        <f>IFERROR(Tableau17[[#This Row],[2017 (L)-T1-MACROCENTRE]]/Tableau17[[#This Row],[2017 (L)-T1-MACROTOTALE]],"")</f>
        <v>0.23880597014925373</v>
      </c>
      <c r="OV421" s="26">
        <f>IFERROR(Tableau17[[#This Row],[2017 (L)-T1-MACROGAUCHE]]/Tableau17[[#This Row],[2017 (L)-T1-MACROTOTALE]],"")</f>
        <v>0.25124378109452739</v>
      </c>
      <c r="OW421" s="26">
        <f>IFERROR(Tableau17[[#This Row],[2017 (L)-T1-MACROAUTRE]]/Tableau17[[#This Row],[2017 (L)-T1-MACROTOTALE]],"")</f>
        <v>7.462686567164179E-3</v>
      </c>
      <c r="OX421" s="26">
        <f>IFERROR(Tableau17[[#This Row],[2017 (L)-T2-MACROEXTRDROITE]]/Tableau17[[#This Row],[2017 (L)-T2-MACROTOTALE]],"")</f>
        <v>0.55840455840455838</v>
      </c>
      <c r="OY421" s="26">
        <f>IFERROR(Tableau17[[#This Row],[2017 (L)-T2-MACRODROITE]]/Tableau17[[#This Row],[2017 (L)-T2-MACROTOTALE]],"")</f>
        <v>0</v>
      </c>
      <c r="OZ421" s="26">
        <f>IFERROR(Tableau17[[#This Row],[2017 (L)-T2-MACROCENTRE]]/Tableau17[[#This Row],[2017 (L)-T2-MACROTOTALE]],"")</f>
        <v>0.44159544159544162</v>
      </c>
      <c r="PA421" s="26">
        <f>IFERROR(Tableau17[[#This Row],[2017 (L)-T2-MACROGAUCHE]]/Tableau17[[#This Row],[2017 (L)-T2-MACROTOTALE]],"")</f>
        <v>0</v>
      </c>
      <c r="PB421" s="26">
        <f>IFERROR(Tableau17[[#This Row],[2017 (L)-T2-MACROAUTRE]]/Tableau17[[#This Row],[2017 (L)-T2-MACROTOTALE]],"")</f>
        <v>0</v>
      </c>
      <c r="PC421" s="26">
        <f>IFERROR(Tableau17[[#This Row],[2008_T1_PROCUS]]/Tableau17[[#This Row],[2008_T1_INSCRITS]],0)</f>
        <v>5.8139534883720929E-3</v>
      </c>
      <c r="PD421" s="26">
        <f>IFERROR(Tableau17[[#This Row],[2008_T2_PROCUS]]/Tableau17[[#This Row],[2008_T2_INSCRITS]],0)</f>
        <v>3.875968992248062E-3</v>
      </c>
      <c r="PE421" s="26">
        <f>Tableau17[[#This Row],[2014_T1_PROCUS]]/Tableau17[[#This Row],[2014_T1_INSCRITS]]</f>
        <v>2.9880478087649402E-3</v>
      </c>
      <c r="PF421" s="26">
        <f>IFERROR(Tableau17[[#This Row],[2014_T2_PROCUS]]/Tableau17[[#This Row],[2014_T2_INSCRITS]],0)</f>
        <v>8.9641434262948214E-3</v>
      </c>
    </row>
    <row r="422" spans="1:422" hidden="1" x14ac:dyDescent="0.2">
      <c r="A422" s="1">
        <v>7</v>
      </c>
      <c r="B422" s="1" t="s">
        <v>474</v>
      </c>
      <c r="C422" s="1" t="s">
        <v>483</v>
      </c>
      <c r="D422" s="1" t="s">
        <v>483</v>
      </c>
      <c r="E422" s="1">
        <v>1346</v>
      </c>
      <c r="F422" s="1">
        <v>5.4015649999999997</v>
      </c>
      <c r="G422" s="1">
        <v>43.32508</v>
      </c>
      <c r="H422" s="3">
        <v>966</v>
      </c>
      <c r="I422" s="3">
        <v>187</v>
      </c>
      <c r="J422" s="1">
        <v>3</v>
      </c>
      <c r="L422" s="1">
        <v>16</v>
      </c>
      <c r="M422" s="1">
        <v>19</v>
      </c>
      <c r="O422" s="1">
        <v>0</v>
      </c>
      <c r="P422" s="1">
        <v>52</v>
      </c>
      <c r="Q422" s="1">
        <v>9</v>
      </c>
      <c r="R422" s="1">
        <v>57</v>
      </c>
      <c r="S422" s="1">
        <v>34</v>
      </c>
      <c r="T422" s="1">
        <v>17</v>
      </c>
      <c r="U422" s="1">
        <v>207</v>
      </c>
      <c r="V422" s="1">
        <v>1004</v>
      </c>
      <c r="W422" s="1">
        <v>417</v>
      </c>
      <c r="X422" s="1">
        <v>3</v>
      </c>
      <c r="Y422" s="2">
        <v>0.41533864999999998</v>
      </c>
      <c r="Z422" s="1">
        <v>1004</v>
      </c>
      <c r="AA422" s="1">
        <v>540</v>
      </c>
      <c r="AB422" s="1">
        <v>2</v>
      </c>
      <c r="AC422" s="2">
        <v>0.53784860999999995</v>
      </c>
      <c r="AD422" s="1">
        <v>966</v>
      </c>
      <c r="AE422" s="1">
        <v>214</v>
      </c>
      <c r="AF422" s="2">
        <v>0.22153208999999999</v>
      </c>
      <c r="AG422" s="1">
        <f t="shared" si="6"/>
        <v>187</v>
      </c>
      <c r="AH422" s="1">
        <v>1015</v>
      </c>
      <c r="AI422" s="1">
        <v>482</v>
      </c>
      <c r="AJ422" s="1">
        <v>3</v>
      </c>
      <c r="AK422" s="2">
        <v>0.47487685000000002</v>
      </c>
      <c r="AL422" s="1">
        <v>1014</v>
      </c>
      <c r="AM422" s="1">
        <v>576</v>
      </c>
      <c r="AN422" s="1">
        <v>7</v>
      </c>
      <c r="AO422" s="2">
        <v>0.56804734000000001</v>
      </c>
      <c r="AP422" s="1">
        <v>1004</v>
      </c>
      <c r="AQ422" s="1">
        <v>387</v>
      </c>
      <c r="AR422" s="2">
        <v>0.38545816999999999</v>
      </c>
      <c r="AS422" s="1">
        <v>1004</v>
      </c>
      <c r="AT422" s="1">
        <v>446</v>
      </c>
      <c r="AU422" s="2">
        <v>0.44422310999999998</v>
      </c>
      <c r="AV422" s="1">
        <v>1003</v>
      </c>
      <c r="AW422" s="1">
        <v>296</v>
      </c>
      <c r="AX422" s="2">
        <v>0.29511465999999997</v>
      </c>
      <c r="AY422" s="1">
        <v>1003</v>
      </c>
      <c r="AZ422" s="1">
        <v>249</v>
      </c>
      <c r="BA422" s="2">
        <v>0.24825522999999999</v>
      </c>
      <c r="BB422" s="1">
        <v>1003</v>
      </c>
      <c r="BC422" s="1">
        <v>661</v>
      </c>
      <c r="BD422" s="2">
        <v>0.65902293000000001</v>
      </c>
      <c r="BE422" s="1">
        <v>1003</v>
      </c>
      <c r="BF422" s="1">
        <v>631</v>
      </c>
      <c r="BG422" s="2">
        <v>0.62911265999999999</v>
      </c>
      <c r="BH422" s="1">
        <v>964</v>
      </c>
      <c r="BI422" s="1">
        <v>273</v>
      </c>
      <c r="BJ422" s="2">
        <v>0.28319502000000002</v>
      </c>
      <c r="BK422" s="1">
        <v>10</v>
      </c>
      <c r="BL422" s="1">
        <v>8</v>
      </c>
      <c r="BN422" s="1">
        <v>12</v>
      </c>
      <c r="BO422" s="1">
        <v>37</v>
      </c>
      <c r="BP422" s="1">
        <v>121</v>
      </c>
      <c r="BQ422" s="1">
        <v>259</v>
      </c>
      <c r="BR422" s="1">
        <v>447</v>
      </c>
      <c r="BS422" s="1">
        <v>31</v>
      </c>
      <c r="BU422" s="1">
        <v>155</v>
      </c>
      <c r="BV422" s="1">
        <v>345</v>
      </c>
      <c r="BW422" s="1">
        <v>531</v>
      </c>
      <c r="BZ422" s="1">
        <v>47</v>
      </c>
      <c r="CA422" s="1">
        <v>3</v>
      </c>
      <c r="CB422" s="1">
        <v>23</v>
      </c>
      <c r="CC422" s="1">
        <v>103</v>
      </c>
      <c r="CD422" s="1">
        <v>108</v>
      </c>
      <c r="CE422" s="1">
        <v>123</v>
      </c>
      <c r="CF422" s="1">
        <v>407</v>
      </c>
      <c r="CG422" s="1">
        <v>150</v>
      </c>
      <c r="CH422" s="1">
        <v>139</v>
      </c>
      <c r="CI422" s="1">
        <v>236</v>
      </c>
      <c r="CJ422" s="1">
        <v>525</v>
      </c>
      <c r="CL422" s="1">
        <v>4</v>
      </c>
      <c r="CN422" s="1">
        <v>12</v>
      </c>
      <c r="CO422" s="1">
        <v>7</v>
      </c>
      <c r="CP422" s="1">
        <v>118</v>
      </c>
      <c r="CS422" s="1">
        <v>179</v>
      </c>
      <c r="CT422" s="1">
        <v>54</v>
      </c>
      <c r="CV422" s="1">
        <v>6</v>
      </c>
      <c r="CW422" s="1">
        <v>380</v>
      </c>
      <c r="CY422" s="1">
        <v>148</v>
      </c>
      <c r="CZ422" s="1">
        <v>281</v>
      </c>
      <c r="DC422" s="1">
        <v>429</v>
      </c>
      <c r="DE422" s="1">
        <v>4</v>
      </c>
      <c r="DF422" s="1">
        <v>0</v>
      </c>
      <c r="DH422" s="1">
        <v>4</v>
      </c>
      <c r="DI422" s="1">
        <v>5</v>
      </c>
      <c r="DJ422" s="1">
        <v>3</v>
      </c>
      <c r="DK422" s="1">
        <v>1</v>
      </c>
      <c r="DL422" s="1">
        <v>66</v>
      </c>
      <c r="DM422" s="1">
        <v>102</v>
      </c>
      <c r="DN422" s="1">
        <v>40</v>
      </c>
      <c r="DQ422" s="1">
        <v>1</v>
      </c>
      <c r="DR422" s="1">
        <v>38</v>
      </c>
      <c r="DS422" s="1">
        <v>20</v>
      </c>
      <c r="DU422" s="1">
        <v>284</v>
      </c>
      <c r="DW422" s="1">
        <v>115</v>
      </c>
      <c r="DZ422" s="1">
        <v>115</v>
      </c>
      <c r="EA422" s="1">
        <v>230</v>
      </c>
      <c r="EB422" s="1">
        <v>2</v>
      </c>
      <c r="EC422" s="1">
        <v>10</v>
      </c>
      <c r="ED422" s="1">
        <v>0</v>
      </c>
      <c r="EE422" s="1">
        <v>6</v>
      </c>
      <c r="EF422" s="1">
        <v>63</v>
      </c>
      <c r="EG422" s="1">
        <v>19</v>
      </c>
      <c r="EH422" s="1">
        <v>5</v>
      </c>
      <c r="EI422" s="1">
        <v>203</v>
      </c>
      <c r="EJ422" s="1">
        <v>235</v>
      </c>
      <c r="EK422" s="1">
        <v>98</v>
      </c>
      <c r="EL422" s="1">
        <v>3</v>
      </c>
      <c r="EM422" s="1">
        <v>644</v>
      </c>
      <c r="EN422" s="1">
        <v>242</v>
      </c>
      <c r="EO422" s="1">
        <v>347</v>
      </c>
      <c r="EP422" s="1">
        <v>589</v>
      </c>
      <c r="EQ422" s="1">
        <v>0</v>
      </c>
      <c r="ER422" s="1">
        <v>2</v>
      </c>
      <c r="ES422" s="1">
        <v>5</v>
      </c>
      <c r="ET422" s="1">
        <v>41</v>
      </c>
      <c r="EU422" s="1">
        <v>5</v>
      </c>
      <c r="EV422" s="1">
        <v>107</v>
      </c>
      <c r="EW422" s="1">
        <v>7</v>
      </c>
      <c r="EX422" s="1">
        <v>0</v>
      </c>
      <c r="EY422" s="1">
        <v>6</v>
      </c>
      <c r="EZ422" s="1">
        <v>11</v>
      </c>
      <c r="FA422" s="1">
        <v>1</v>
      </c>
      <c r="FB422" s="1">
        <v>0</v>
      </c>
      <c r="FC422" s="1">
        <v>0</v>
      </c>
      <c r="FD422" s="1">
        <v>0</v>
      </c>
      <c r="FE422" s="1">
        <v>0</v>
      </c>
      <c r="FF422" s="1">
        <v>0</v>
      </c>
      <c r="FG422" s="1">
        <v>0</v>
      </c>
      <c r="FH422" s="1">
        <v>4</v>
      </c>
      <c r="FI422" s="1">
        <v>1</v>
      </c>
      <c r="FJ422" s="1">
        <v>15</v>
      </c>
      <c r="FK422" s="1">
        <v>7</v>
      </c>
      <c r="FL422" s="1">
        <v>0</v>
      </c>
      <c r="FM422" s="1">
        <v>12</v>
      </c>
      <c r="FN422" s="1">
        <v>0</v>
      </c>
      <c r="FO422" s="1">
        <v>5</v>
      </c>
      <c r="FP422" s="1">
        <v>21</v>
      </c>
      <c r="FQ422" s="1">
        <v>0</v>
      </c>
      <c r="FR422" s="1">
        <f>SUM(Tableau17[[#This Row],[2019-T1-ALEXANDRE Audric]:[2019-T1-MARIE Florie]])</f>
        <v>250</v>
      </c>
      <c r="FS422" s="1">
        <v>37</v>
      </c>
      <c r="FT422" s="1">
        <v>139</v>
      </c>
      <c r="FU422" s="1">
        <v>0</v>
      </c>
      <c r="FV422" s="1">
        <v>271</v>
      </c>
      <c r="FW422" s="1">
        <v>0</v>
      </c>
      <c r="FX422" s="1">
        <v>447</v>
      </c>
      <c r="FY422" s="1">
        <v>31</v>
      </c>
      <c r="FZ422" s="1">
        <v>155</v>
      </c>
      <c r="GA422" s="1">
        <v>0</v>
      </c>
      <c r="GB422" s="1">
        <v>345</v>
      </c>
      <c r="GC422" s="1">
        <v>0</v>
      </c>
      <c r="GD422" s="1">
        <v>531</v>
      </c>
      <c r="GE422" s="1">
        <v>103</v>
      </c>
      <c r="GF422" s="1">
        <v>108</v>
      </c>
      <c r="GG422" s="1">
        <v>0</v>
      </c>
      <c r="GH422" s="1">
        <v>196</v>
      </c>
      <c r="GI422" s="1">
        <v>0</v>
      </c>
      <c r="GJ422" s="1">
        <v>407</v>
      </c>
      <c r="GK422" s="1">
        <v>150</v>
      </c>
      <c r="GL422" s="1">
        <v>139</v>
      </c>
      <c r="GM422" s="1">
        <v>0</v>
      </c>
      <c r="GN422" s="1">
        <v>236</v>
      </c>
      <c r="GO422" s="1">
        <v>0</v>
      </c>
      <c r="GP422" s="1">
        <v>525</v>
      </c>
      <c r="GQ422" s="1">
        <v>122</v>
      </c>
      <c r="GR422" s="1">
        <v>54</v>
      </c>
      <c r="GS422" s="1">
        <v>0</v>
      </c>
      <c r="GT422" s="1">
        <v>204</v>
      </c>
      <c r="GU422" s="1">
        <v>0</v>
      </c>
      <c r="GV422" s="1">
        <v>380</v>
      </c>
      <c r="GW422" s="1">
        <v>148</v>
      </c>
      <c r="GX422" s="1">
        <v>0</v>
      </c>
      <c r="GY422" s="1">
        <v>0</v>
      </c>
      <c r="GZ422" s="1">
        <v>281</v>
      </c>
      <c r="HA422" s="1">
        <v>0</v>
      </c>
      <c r="HB422" s="1">
        <v>429</v>
      </c>
      <c r="HC422" s="1">
        <v>219</v>
      </c>
      <c r="HD422" s="1">
        <v>63</v>
      </c>
      <c r="HE422" s="1">
        <v>98</v>
      </c>
      <c r="HF422" s="1">
        <v>259</v>
      </c>
      <c r="HG422" s="1">
        <v>5</v>
      </c>
      <c r="HH422" s="1">
        <v>644</v>
      </c>
      <c r="HI422" s="1">
        <v>242</v>
      </c>
      <c r="HJ422" s="1">
        <v>0</v>
      </c>
      <c r="HK422" s="1">
        <v>347</v>
      </c>
      <c r="HL422" s="1">
        <v>0</v>
      </c>
      <c r="HM422" s="1">
        <v>0</v>
      </c>
      <c r="HN422" s="1">
        <v>589</v>
      </c>
      <c r="HO422" s="1">
        <v>118</v>
      </c>
      <c r="HP422" s="1">
        <v>7</v>
      </c>
      <c r="HQ422" s="1">
        <v>21</v>
      </c>
      <c r="HR422" s="1">
        <v>88</v>
      </c>
      <c r="HS422" s="1">
        <v>20</v>
      </c>
      <c r="HT422" s="1">
        <v>254</v>
      </c>
      <c r="HU422" s="1">
        <v>57</v>
      </c>
      <c r="HV422" s="1">
        <v>68</v>
      </c>
      <c r="HW422" s="1">
        <v>12</v>
      </c>
      <c r="HX422" s="1">
        <v>70</v>
      </c>
      <c r="HY422" s="1">
        <v>0</v>
      </c>
      <c r="HZ422" s="1">
        <v>207</v>
      </c>
      <c r="IA422" s="1">
        <v>105</v>
      </c>
      <c r="IB422" s="1">
        <v>40</v>
      </c>
      <c r="IC422" s="1">
        <v>38</v>
      </c>
      <c r="ID422" s="1">
        <v>96</v>
      </c>
      <c r="IE422" s="1">
        <v>5</v>
      </c>
      <c r="IF422" s="1">
        <v>284</v>
      </c>
      <c r="IG422" s="1">
        <v>115</v>
      </c>
      <c r="IH422" s="1">
        <v>0</v>
      </c>
      <c r="II422" s="1">
        <v>115</v>
      </c>
      <c r="IJ422" s="1">
        <v>0</v>
      </c>
      <c r="IK422" s="1">
        <v>0</v>
      </c>
      <c r="IL422" s="1">
        <v>230</v>
      </c>
      <c r="IM422" s="26">
        <f>IFERROR(Tableau17[[#This Row],[LDIV]]/Tableau17[[#This Row],[Total général]],"")</f>
        <v>1.4492753623188406E-2</v>
      </c>
      <c r="IN422" s="26">
        <f>IFERROR(Tableau17[[#This Row],[LDVC]]/Tableau17[[#This Row],[Total général]],"")</f>
        <v>0</v>
      </c>
      <c r="IO422" s="26">
        <f>IFERROR(Tableau17[[#This Row],[LDVD]]/Tableau17[[#This Row],[Total général]],"")</f>
        <v>7.7294685990338161E-2</v>
      </c>
      <c r="IP422" s="26">
        <f>IFERROR(Tableau17[[#This Row],[LDVG]]/Tableau17[[#This Row],[Total général]],"")</f>
        <v>9.1787439613526575E-2</v>
      </c>
      <c r="IQ422" s="26">
        <f>IFERROR(Tableau17[[#This Row],[LEXD]]/Tableau17[[#This Row],[Total général]],"")</f>
        <v>0</v>
      </c>
      <c r="IR422" s="26">
        <f>IFERROR(Tableau17[[#This Row],[LEXG]]/Tableau17[[#This Row],[Total général]],"")</f>
        <v>0</v>
      </c>
      <c r="IS422" s="26">
        <f>IFERROR(Tableau17[[#This Row],[LLR]]/Tableau17[[#This Row],[Total général]],"")</f>
        <v>0.25120772946859904</v>
      </c>
      <c r="IT422" s="26">
        <f>IFERROR(Tableau17[[#This Row],[LREM]]/Tableau17[[#This Row],[Total général]],"")</f>
        <v>4.3478260869565216E-2</v>
      </c>
      <c r="IU422" s="26">
        <f>IFERROR(Tableau17[[#This Row],[LRN]]/Tableau17[[#This Row],[Total général]],"")</f>
        <v>0.27536231884057971</v>
      </c>
      <c r="IV422" s="26">
        <f>IFERROR(Tableau17[[#This Row],[LUG]]/Tableau17[[#This Row],[Total général]],"")</f>
        <v>0.16425120772946861</v>
      </c>
      <c r="IW422" s="26">
        <f>IFERROR(Tableau17[[#This Row],[LVEC]]/Tableau17[[#This Row],[Total général]],"")</f>
        <v>8.2125603864734303E-2</v>
      </c>
      <c r="IX422" s="26">
        <f>IFERROR(Tableau17[[#This Row],[2008-T1-LCMD]]/Tableau17[[#This Row],[2008-T1-TOTAL]],"")</f>
        <v>2.2371364653243849E-2</v>
      </c>
      <c r="IY422" s="26">
        <f>IFERROR(Tableau17[[#This Row],[2008-T1-LDVD]]/Tableau17[[#This Row],[2008-T1-TOTAL]],"")</f>
        <v>1.7897091722595078E-2</v>
      </c>
      <c r="IZ422" s="26">
        <f>IFERROR(Tableau17[[#This Row],[2008-T1-LEXD]]/Tableau17[[#This Row],[2008-T1-TOTAL]],"")</f>
        <v>0</v>
      </c>
      <c r="JA422" s="26">
        <f>IFERROR(Tableau17[[#This Row],[2008-T1-LEXG]]/Tableau17[[#This Row],[2008-T1-TOTAL]],"")</f>
        <v>2.6845637583892617E-2</v>
      </c>
      <c r="JB422" s="26">
        <f>IFERROR(Tableau17[[#This Row],[2008-T1-LFN]]/Tableau17[[#This Row],[2008-T1-TOTAL]],"")</f>
        <v>8.2774049217002238E-2</v>
      </c>
      <c r="JC422" s="26">
        <f>IFERROR(Tableau17[[#This Row],[2008-T1-LMAJ]]/Tableau17[[#This Row],[2008-T1-TOTAL]],"")</f>
        <v>0.27069351230425054</v>
      </c>
      <c r="JD422" s="26">
        <f>IFERROR(Tableau17[[#This Row],[2008-T1-LUG]]/Tableau17[[#This Row],[2008-T1-TOTAL]],"")</f>
        <v>0.57941834451901564</v>
      </c>
      <c r="JE422" s="26">
        <f>IFERROR(Tableau17[[#This Row],[2008-T2-LFN]]/Tableau17[[#This Row],[2008-T2-TOTAL]],"")</f>
        <v>5.8380414312617701E-2</v>
      </c>
      <c r="JF422" s="26">
        <f>IFERROR(Tableau17[[#This Row],[2008-T2-LGC]]/Tableau17[[#This Row],[2008-T2-TOTAL]],"")</f>
        <v>0</v>
      </c>
      <c r="JG422" s="26">
        <f>IFERROR(Tableau17[[#This Row],[2008-T2-LMAJ]]/Tableau17[[#This Row],[2008-T2-TOTAL]],"")</f>
        <v>0.29190207156308851</v>
      </c>
      <c r="JH422" s="26">
        <f>IFERROR(Tableau17[[#This Row],[2008-T2-LUG]]/Tableau17[[#This Row],[2008-T2-TOTAL]],"")</f>
        <v>0.64971751412429379</v>
      </c>
      <c r="JI422" s="26">
        <f>IFERROR(Tableau17[[#This Row],[2014-T1-LDIV]]/Tableau17[[#This Row],[2014-T1-TOTAL]],"")</f>
        <v>0</v>
      </c>
      <c r="JJ422" s="26">
        <f>IFERROR(Tableau17[[#This Row],[2014-T1-LDVD]]/Tableau17[[#This Row],[2014-T1-TOTAL]],"")</f>
        <v>0</v>
      </c>
      <c r="JK422" s="26">
        <f>IFERROR(Tableau17[[#This Row],[2014-T1-LDVG]]/Tableau17[[#This Row],[2014-T1-TOTAL]],"")</f>
        <v>0.11547911547911548</v>
      </c>
      <c r="JL422" s="26">
        <f>IFERROR(Tableau17[[#This Row],[2014-T1-LEXG]]/Tableau17[[#This Row],[2014-T1-TOTAL]],"")</f>
        <v>7.3710073710073713E-3</v>
      </c>
      <c r="JM422" s="26">
        <f>IFERROR(Tableau17[[#This Row],[2014-T1-LFG]]/Tableau17[[#This Row],[2014-T1-TOTAL]],"")</f>
        <v>5.6511056511056514E-2</v>
      </c>
      <c r="JN422" s="26">
        <f>IFERROR(Tableau17[[#This Row],[2014-T1-LFN]]/Tableau17[[#This Row],[2014-T1-TOTAL]],"")</f>
        <v>0.25307125307125306</v>
      </c>
      <c r="JO422" s="26">
        <f>IFERROR(Tableau17[[#This Row],[2014-T1-LUD]]/Tableau17[[#This Row],[2014-T1-TOTAL]],"")</f>
        <v>0.26535626535626533</v>
      </c>
      <c r="JP422" s="26">
        <f>IFERROR(Tableau17[[#This Row],[2014-T1-LUG]]/Tableau17[[#This Row],[2014-T1-TOTAL]],"")</f>
        <v>0.30221130221130221</v>
      </c>
      <c r="JQ422" s="26">
        <f>IFERROR(Tableau17[[#This Row],[2014-T2-LFN]]/Tableau17[[#This Row],[2014-T2-TOTAL]],"")</f>
        <v>0.2857142857142857</v>
      </c>
      <c r="JR422" s="26">
        <f>IFERROR(Tableau17[[#This Row],[2014-T2-LUD]]/Tableau17[[#This Row],[2014-T2-TOTAL]],"")</f>
        <v>0.26476190476190475</v>
      </c>
      <c r="JS422" s="26">
        <f>IFERROR(Tableau17[[#This Row],[2014-T2-LUG]]/Tableau17[[#This Row],[2014-T2-TOTAL]],"")</f>
        <v>0.44952380952380955</v>
      </c>
      <c r="JT422" s="26">
        <f>IFERROR(Tableau17[[#This Row],[2015-T1-BC-DIV]]/Tableau17[[#This Row],[2015-T1-TOTAL]],"")</f>
        <v>0</v>
      </c>
      <c r="JU422" s="26">
        <f>IFERROR(Tableau17[[#This Row],[2015-T1-BC-DLF]]/Tableau17[[#This Row],[2015-T1-TOTAL]],"")</f>
        <v>1.0526315789473684E-2</v>
      </c>
      <c r="JV422" s="26">
        <f>IFERROR(Tableau17[[#This Row],[2015-T1-BC-DVD]]/Tableau17[[#This Row],[2015-T1-TOTAL]],"")</f>
        <v>0</v>
      </c>
      <c r="JW422" s="26">
        <f>IFERROR(Tableau17[[#This Row],[2015-T1-BC-DVG]]/Tableau17[[#This Row],[2015-T1-TOTAL]],"")</f>
        <v>3.1578947368421054E-2</v>
      </c>
      <c r="JX422" s="26">
        <f>IFERROR(Tableau17[[#This Row],[2015-T1-BC-FG]]/Tableau17[[#This Row],[2015-T1-TOTAL]],"")</f>
        <v>1.8421052631578946E-2</v>
      </c>
      <c r="JY422" s="26">
        <f>IFERROR(Tableau17[[#This Row],[2015-T1-BC-FN]]/Tableau17[[#This Row],[2015-T1-TOTAL]],"")</f>
        <v>0.31052631578947371</v>
      </c>
      <c r="JZ422" s="26">
        <f>IFERROR(Tableau17[[#This Row],[2015-T1-BC-MDM]]/Tableau17[[#This Row],[2015-T1-TOTAL]],"")</f>
        <v>0</v>
      </c>
      <c r="KA422" s="26">
        <f>IFERROR(Tableau17[[#This Row],[2015-T1-BC-RDG]]/Tableau17[[#This Row],[2015-T1-TOTAL]],"")</f>
        <v>0</v>
      </c>
      <c r="KB422" s="26">
        <f>IFERROR(Tableau17[[#This Row],[2015-T1-BC-SOC]]/Tableau17[[#This Row],[2015-T1-TOTAL]],"")</f>
        <v>0.47105263157894739</v>
      </c>
      <c r="KC422" s="26">
        <f>IFERROR(Tableau17[[#This Row],[2015-T1-BC-UD]]/Tableau17[[#This Row],[2015-T1-TOTAL]],"")</f>
        <v>0.14210526315789473</v>
      </c>
      <c r="KD422" s="26">
        <f>IFERROR(Tableau17[[#This Row],[2015-T1-BC-UG]]/Tableau17[[#This Row],[2015-T1-TOTAL]],"")</f>
        <v>0</v>
      </c>
      <c r="KE422" s="26">
        <f>IFERROR(Tableau17[[#This Row],[2015-T1-BC-VEC]]/Tableau17[[#This Row],[2015-T1-TOTAL]],"")</f>
        <v>1.5789473684210527E-2</v>
      </c>
      <c r="KF422" s="26">
        <f>IFERROR(Tableau17[[#This Row],[2015-T2-BC-DVG]]/Tableau17[[#This Row],[2015-T2-TOTAL]],"")</f>
        <v>0</v>
      </c>
      <c r="KG422" s="26">
        <f>IFERROR(Tableau17[[#This Row],[2015-T2-BC-FN]]/Tableau17[[#This Row],[2015-T2-TOTAL]],"")</f>
        <v>0.34498834498834496</v>
      </c>
      <c r="KH422" s="26">
        <f>IFERROR(Tableau17[[#This Row],[2015-T2-BC-SOC]]/Tableau17[[#This Row],[2015-T2-TOTAL]],"")</f>
        <v>0.65501165501165504</v>
      </c>
      <c r="KI422" s="26">
        <f>IFERROR(Tableau17[[#This Row],[2015-T2-BC-UD]]/Tableau17[[#This Row],[2015-T2-TOTAL]],"")</f>
        <v>0</v>
      </c>
      <c r="KJ422" s="26">
        <f>IFERROR(Tableau17[[#This Row],[2015-T2-BC-UG]]/Tableau17[[#This Row],[2015-T2-TOTAL]],"")</f>
        <v>0</v>
      </c>
      <c r="KK422" s="26">
        <f>IFERROR(Tableau17[[#This Row],[2017 (L)-T1-COM]]/Tableau17[[#This Row],[2017 (L)-T1-TOTAL]],"")</f>
        <v>0</v>
      </c>
      <c r="KL422" s="26">
        <f>IFERROR(Tableau17[[#This Row],[2017 (L)-T1-DIV]]/Tableau17[[#This Row],[2017 (L)-T1-TOTAL]],"")</f>
        <v>1.4084507042253521E-2</v>
      </c>
      <c r="KM422" s="26">
        <f>IFERROR(Tableau17[[#This Row],[2017 (L)-T1-DLF]]/Tableau17[[#This Row],[2017 (L)-T1-TOTAL]],"")</f>
        <v>0</v>
      </c>
      <c r="KN422" s="26">
        <f>IFERROR(Tableau17[[#This Row],[2017 (L)-T1-DVD]]/Tableau17[[#This Row],[2017 (L)-T1-TOTAL]],"")</f>
        <v>0</v>
      </c>
      <c r="KO422" s="26">
        <f>IFERROR(Tableau17[[#This Row],[2017 (L)-T1-DVG]]/Tableau17[[#This Row],[2017 (L)-T1-TOTAL]],"")</f>
        <v>1.4084507042253521E-2</v>
      </c>
      <c r="KP422" s="26">
        <f>IFERROR(Tableau17[[#This Row],[2017 (L)-T1-ECO]]/Tableau17[[#This Row],[2017 (L)-T1-TOTAL]],"")</f>
        <v>1.7605633802816902E-2</v>
      </c>
      <c r="KQ422" s="26">
        <f>IFERROR(Tableau17[[#This Row],[2017 (L)-T1-EXD]]/Tableau17[[#This Row],[2017 (L)-T1-TOTAL]],"")</f>
        <v>1.0563380281690141E-2</v>
      </c>
      <c r="KR422" s="26">
        <f>IFERROR(Tableau17[[#This Row],[2017 (L)-T1-EXG]]/Tableau17[[#This Row],[2017 (L)-T1-TOTAL]],"")</f>
        <v>3.5211267605633804E-3</v>
      </c>
      <c r="KS422" s="26">
        <f>IFERROR(Tableau17[[#This Row],[2017 (L)-T1-FI]]/Tableau17[[#This Row],[2017 (L)-T1-TOTAL]],"")</f>
        <v>0.23239436619718309</v>
      </c>
      <c r="KT422" s="26">
        <f>IFERROR(Tableau17[[#This Row],[2017 (L)-T1-FN]]/Tableau17[[#This Row],[2017 (L)-T1-TOTAL]],"")</f>
        <v>0.35915492957746481</v>
      </c>
      <c r="KU422" s="26">
        <f>IFERROR(Tableau17[[#This Row],[2017 (L)-T1-LR]]/Tableau17[[#This Row],[2017 (L)-T1-TOTAL]],"")</f>
        <v>0.14084507042253522</v>
      </c>
      <c r="KV422" s="26">
        <f>IFERROR(Tableau17[[#This Row],[2017 (L)-T1-MDM]]/Tableau17[[#This Row],[2017 (L)-T1-TOTAL]],"")</f>
        <v>0</v>
      </c>
      <c r="KW422" s="26">
        <f>IFERROR(Tableau17[[#This Row],[2017 (L)-T1-RDG]]/Tableau17[[#This Row],[2017 (L)-T1-TOTAL]],"")</f>
        <v>0</v>
      </c>
      <c r="KX422" s="26">
        <f>IFERROR(Tableau17[[#This Row],[2017 (L)-T1-REG]]/Tableau17[[#This Row],[2017 (L)-T1-TOTAL]],"")</f>
        <v>3.5211267605633804E-3</v>
      </c>
      <c r="KY422" s="26">
        <f>IFERROR(Tableau17[[#This Row],[2017 (L)-T1-REM]]/Tableau17[[#This Row],[2017 (L)-T1-TOTAL]],"")</f>
        <v>0.13380281690140844</v>
      </c>
      <c r="KZ422" s="26">
        <f>IFERROR(Tableau17[[#This Row],[2017 (L)-T1-SOC]]/Tableau17[[#This Row],[2017 (L)-T1-TOTAL]],"")</f>
        <v>7.0422535211267609E-2</v>
      </c>
      <c r="LA422" s="26">
        <f>IFERROR(Tableau17[[#This Row],[2017 (L)-T1-UDI]]/Tableau17[[#This Row],[2017 (L)-T1-TOTAL]],"")</f>
        <v>0</v>
      </c>
      <c r="LB422" s="26">
        <f>IFERROR(Tableau17[[#This Row],[2017 (L)-T2-FI]]/Tableau17[[#This Row],[2017 (L)-T2-TOTAL]],"")</f>
        <v>0</v>
      </c>
      <c r="LC422" s="26">
        <f>IFERROR(Tableau17[[#This Row],[2017 (L)-T2-FN]]/Tableau17[[#This Row],[2017 (L)-T2-TOTAL]],"")</f>
        <v>0.5</v>
      </c>
      <c r="LD422" s="26">
        <f>IFERROR(Tableau17[[#This Row],[2017 (L)-T2-LR]]/Tableau17[[#This Row],[2017 (L)-T2-TOTAL]],"")</f>
        <v>0</v>
      </c>
      <c r="LE422" s="26">
        <f>IFERROR(Tableau17[[#This Row],[2017 (L)-T2-MDM]]/Tableau17[[#This Row],[2017 (L)-T2-TOTAL]],"")</f>
        <v>0</v>
      </c>
      <c r="LF422" s="26">
        <f>IFERROR(Tableau17[[#This Row],[2017 (L)-T2-REM]]/Tableau17[[#This Row],[2017 (L)-T2-TOTAL]],"")</f>
        <v>0.5</v>
      </c>
      <c r="LG422" s="26">
        <f>IFERROR(Tableau17[[#This Row],[2017-T1-ARTHAUD Nathalie]]/Tableau17[[#This Row],[2017-T1-TOTAL]],"")</f>
        <v>3.105590062111801E-3</v>
      </c>
      <c r="LH422" s="26">
        <f>IFERROR(Tableau17[[#This Row],[2017-T1-ASSELINEAU Fran]]/Tableau17[[#This Row],[2017-T1-TOTAL]],"")</f>
        <v>1.5527950310559006E-2</v>
      </c>
      <c r="LI422" s="26">
        <f>IFERROR(Tableau17[[#This Row],[2017-T1-CHEMINADE Jacques]]/Tableau17[[#This Row],[2017-T1-TOTAL]],"")</f>
        <v>0</v>
      </c>
      <c r="LJ422" s="26">
        <f>IFERROR(Tableau17[[#This Row],[2017-T1-DUPONT-AIGNAN Nicolas]]/Tableau17[[#This Row],[2017-T1-TOTAL]],"")</f>
        <v>9.316770186335404E-3</v>
      </c>
      <c r="LK422" s="26">
        <f>IFERROR(Tableau17[[#This Row],[2017-T1-FILLON Fran]]/Tableau17[[#This Row],[2017-T1-TOTAL]],"")</f>
        <v>9.7826086956521743E-2</v>
      </c>
      <c r="LL422" s="26">
        <f>IFERROR(Tableau17[[#This Row],[2017-T1-HAMON Beno]]/Tableau17[[#This Row],[2017-T1-TOTAL]],"")</f>
        <v>2.9503105590062112E-2</v>
      </c>
      <c r="LM422" s="26">
        <f>IFERROR(Tableau17[[#This Row],[2017-T1-LASSALLE Jean]]/Tableau17[[#This Row],[2017-T1-TOTAL]],"")</f>
        <v>7.763975155279503E-3</v>
      </c>
      <c r="LN422" s="26">
        <f>IFERROR(Tableau17[[#This Row],[2017-T1-LE PEN Marine]]/Tableau17[[#This Row],[2017-T1-TOTAL]],"")</f>
        <v>0.31521739130434784</v>
      </c>
      <c r="LO422" s="26">
        <f>IFERROR(Tableau17[[#This Row],[2017-T1-M Jean-Luc]]/Tableau17[[#This Row],[2017-T1-TOTAL]],"")</f>
        <v>0.36490683229813664</v>
      </c>
      <c r="LP422" s="26">
        <f>IFERROR(Tableau17[[#This Row],[2017-T1-MACRON Emmanuel]]/Tableau17[[#This Row],[2017-T1-TOTAL]],"")</f>
        <v>0.15217391304347827</v>
      </c>
      <c r="LQ422" s="26">
        <f>IFERROR(Tableau17[[#This Row],[2017-T1-POUTOU Philippe]]/Tableau17[[#This Row],[2017-T1-TOTAL]],"")</f>
        <v>4.658385093167702E-3</v>
      </c>
      <c r="LR422" s="26">
        <f>IFERROR(Tableau17[[#This Row],[2017-T2-LE PEN Marine]]/Tableau17[[#This Row],[2017-T2-TOTAL]],"")</f>
        <v>0.41086587436332767</v>
      </c>
      <c r="LS422" s="26">
        <f>IFERROR(Tableau17[[#This Row],[2017-T2-MACRON Emmanuel]]/Tableau17[[#This Row],[2017-T2-TOTAL]],"")</f>
        <v>0.58913412563667233</v>
      </c>
      <c r="LT422" s="26">
        <f>IFERROR(Tableau17[[#This Row],[2019-T1-ALEXANDRE Audric]]/Tableau17[[#This Row],[2019-T1-TOTAL]],"")</f>
        <v>0</v>
      </c>
      <c r="LU422" s="26">
        <f>IFERROR(Tableau17[[#This Row],[2019-T1-ARTHAUD Nathalie]]/Tableau17[[#This Row],[2019-T1-TOTAL]],"")</f>
        <v>8.0000000000000002E-3</v>
      </c>
      <c r="LV422" s="26">
        <f>IFERROR(Tableau17[[#This Row],[2019-T1-ASSELINEAU François]]/Tableau17[[#This Row],[2019-T1-TOTAL]],"")</f>
        <v>0.02</v>
      </c>
      <c r="LW422" s="26">
        <f>IFERROR(Tableau17[[#This Row],[2019-T1-AUBRY Manon]]/Tableau17[[#This Row],[2019-T1-TOTAL]],"")</f>
        <v>0.16400000000000001</v>
      </c>
      <c r="LX422" s="26">
        <f>IFERROR(Tableau17[[#This Row],[2019-T1-AZERGUI Nagib]]/Tableau17[[#This Row],[2019-T1-TOTAL]],"")</f>
        <v>0.02</v>
      </c>
      <c r="LY422" s="26">
        <f>IFERROR(Tableau17[[#This Row],[2019-T1-BARDELLA Jordan]]/Tableau17[[#This Row],[2019-T1-TOTAL]],"")</f>
        <v>0.42799999999999999</v>
      </c>
      <c r="LZ422" s="26">
        <f>IFERROR(Tableau17[[#This Row],[2019-T1-BELLAMY François-Xavier]]/Tableau17[[#This Row],[2019-T1-TOTAL]],"")</f>
        <v>2.8000000000000001E-2</v>
      </c>
      <c r="MA422" s="26">
        <f>IFERROR(Tableau17[[#This Row],[2019-T1-BIDOU Olivier]]/Tableau17[[#This Row],[2019-T1-TOTAL]],"")</f>
        <v>0</v>
      </c>
      <c r="MB422" s="26">
        <f>IFERROR(Tableau17[[#This Row],[2019-T1-BOURG Dominique]]/Tableau17[[#This Row],[2019-T1-TOTAL]],"")</f>
        <v>2.4E-2</v>
      </c>
      <c r="MC422" s="26">
        <f>IFERROR(Tableau17[[#This Row],[2019-T1-BROSSAT Ian]]/Tableau17[[#This Row],[2019-T1-TOTAL]],"")</f>
        <v>4.3999999999999997E-2</v>
      </c>
      <c r="MD422" s="26">
        <f>IFERROR(Tableau17[[#This Row],[2019-T1-CAILLAUD Sophie]]/Tableau17[[#This Row],[2019-T1-TOTAL]],"")</f>
        <v>4.0000000000000001E-3</v>
      </c>
      <c r="ME422" s="26">
        <f>IFERROR(Tableau17[[#This Row],[2019-T1-CAMUS Renaud]]/Tableau17[[#This Row],[2019-T1-TOTAL]],"")</f>
        <v>0</v>
      </c>
      <c r="MF422" s="26">
        <f>IFERROR(Tableau17[[#This Row],[2019-T1-CHALENÇON Christophe]]/Tableau17[[#This Row],[2019-T1-TOTAL]],"")</f>
        <v>0</v>
      </c>
      <c r="MG422" s="26">
        <f>IFERROR(Tableau17[[#This Row],[2019-T1-CORBET Cathy Denise Ginette]]/Tableau17[[#This Row],[2019-T1-TOTAL]],"")</f>
        <v>0</v>
      </c>
      <c r="MH422" s="26">
        <f>IFERROR(Tableau17[[#This Row],[2019-T1-DE PREVOISIN Robert]]/Tableau17[[#This Row],[2019-T1-TOTAL]],"")</f>
        <v>0</v>
      </c>
      <c r="MI422" s="26">
        <f>IFERROR(Tableau17[[#This Row],[2019-T1-DELFEL Thérèse]]/Tableau17[[#This Row],[2019-T1-TOTAL]],"")</f>
        <v>0</v>
      </c>
      <c r="MJ422" s="26">
        <f>IFERROR(Tableau17[[#This Row],[2019-T1-DIEUMEGARD Pierre]]/Tableau17[[#This Row],[2019-T1-TOTAL]],"")</f>
        <v>0</v>
      </c>
      <c r="MK422" s="26">
        <f>IFERROR(Tableau17[[#This Row],[2019-T1-DUPONT-AIGNAN Nicolas]]/Tableau17[[#This Row],[2019-T1-TOTAL]],"")</f>
        <v>1.6E-2</v>
      </c>
      <c r="ML422" s="26">
        <f>IFERROR(Tableau17[[#This Row],[2019-T1-GERNIGON Yves]]/Tableau17[[#This Row],[2019-T1-TOTAL]],"")</f>
        <v>4.0000000000000001E-3</v>
      </c>
      <c r="MM422" s="26">
        <f>IFERROR(Tableau17[[#This Row],[2019-T1-GLUCKSMANN Raphaël]]/Tableau17[[#This Row],[2019-T1-TOTAL]],"")</f>
        <v>0.06</v>
      </c>
      <c r="MN422" s="26">
        <f>IFERROR(Tableau17[[#This Row],[2019-T1-HAMON Benoît]]/Tableau17[[#This Row],[2019-T1-TOTAL]],"")</f>
        <v>2.8000000000000001E-2</v>
      </c>
      <c r="MO422" s="26">
        <f>IFERROR(Tableau17[[#This Row],[2019-T1-HELGEN Gilles]]/Tableau17[[#This Row],[2019-T1-TOTAL]],"")</f>
        <v>0</v>
      </c>
      <c r="MP422" s="26">
        <f>IFERROR(Tableau17[[#This Row],[2019-T1-JADOT Yannick]]/Tableau17[[#This Row],[2019-T1-TOTAL]],"")</f>
        <v>4.8000000000000001E-2</v>
      </c>
      <c r="MQ422" s="26">
        <f>IFERROR(Tableau17[[#This Row],[2019-T1-LAGARDE Jean-Christophe]]/Tableau17[[#This Row],[2019-T1-TOTAL]],"")</f>
        <v>0</v>
      </c>
      <c r="MR422" s="26">
        <f>IFERROR(Tableau17[[#This Row],[2019-T1-LALANNE Francis]]/Tableau17[[#This Row],[2019-T1-TOTAL]],"")</f>
        <v>0.02</v>
      </c>
      <c r="MS422" s="26">
        <f>IFERROR(Tableau17[[#This Row],[2019-T1-LOISEAU Nathalie]]/Tableau17[[#This Row],[2019-T1-TOTAL]],"")</f>
        <v>8.4000000000000005E-2</v>
      </c>
      <c r="MT422" s="26">
        <f>IFERROR(Tableau17[[#This Row],[2019-T1-MARIE Florie]]/Tableau17[[#This Row],[2019-T1-TOTAL]],"")</f>
        <v>0</v>
      </c>
      <c r="MU422" s="26">
        <f>IFERROR(Tableau17[[#This Row],[2008-T1-MACROEXTRDROITE]]/Tableau17[[#This Row],[2008-T1-MACROTOTALE]],"")</f>
        <v>8.2774049217002238E-2</v>
      </c>
      <c r="MV422" s="26">
        <f>IFERROR(Tableau17[[#This Row],[2008-T1-MACRODROITE]]/Tableau17[[#This Row],[2008-T1-MACROTOTALE]],"")</f>
        <v>0.31096196868008946</v>
      </c>
      <c r="MW422" s="26">
        <f>IFERROR(Tableau17[[#This Row],[2008-T1-MACROCENTRE]]/Tableau17[[#This Row],[2008-T1-MACROTOTALE]],"")</f>
        <v>0</v>
      </c>
      <c r="MX422" s="26">
        <f>IFERROR(Tableau17[[#This Row],[2008-T1-MACROGAUCHE]]/Tableau17[[#This Row],[2008-T1-MACROTOTALE]],"")</f>
        <v>0.60626398210290833</v>
      </c>
      <c r="MY422" s="26">
        <f>IFERROR(Tableau17[[#This Row],[2008-T1-MACROAUTRE]]/Tableau17[[#This Row],[2008-T1-MACROTOTALE]],"")</f>
        <v>0</v>
      </c>
      <c r="MZ422" s="26">
        <f>IFERROR(Tableau17[[#This Row],[2008-T2-MACROEXTRDROITE]]/Tableau17[[#This Row],[2008-T2-MACROTOTALE]],"")</f>
        <v>5.8380414312617701E-2</v>
      </c>
      <c r="NA422" s="26">
        <f>IFERROR(Tableau17[[#This Row],[2008-T2-MACRODROITE]]/Tableau17[[#This Row],[2008-T2-MACROTOTALE]],"")</f>
        <v>0.29190207156308851</v>
      </c>
      <c r="NB422" s="26">
        <f>IFERROR(Tableau17[[#This Row],[2008-T2-MACROCENTRE]]/Tableau17[[#This Row],[2008-T2-MACROTOTALE]],"")</f>
        <v>0</v>
      </c>
      <c r="NC422" s="26">
        <f>IFERROR(Tableau17[[#This Row],[2008-T2-MACROGAUCHE]]/Tableau17[[#This Row],[2008-T2-MACROTOTALE]],"")</f>
        <v>0.64971751412429379</v>
      </c>
      <c r="ND422" s="26">
        <f>IFERROR(Tableau17[[#This Row],[2008-T2-MACROAUTRE]]/Tableau17[[#This Row],[2008-T2-MACROTOTALE]],"")</f>
        <v>0</v>
      </c>
      <c r="NE422" s="26">
        <f>IFERROR(Tableau17[[#This Row],[2014-T1-MACROEXTRDROITE]]/Tableau17[[#This Row],[2014-T1-MACROTOTALE]],"")</f>
        <v>0.25307125307125306</v>
      </c>
      <c r="NF422" s="26">
        <f>IFERROR(Tableau17[[#This Row],[2014-T1-MACRODROITE]]/Tableau17[[#This Row],[2014-T1-MACROTOTALE]],"")</f>
        <v>0.26535626535626533</v>
      </c>
      <c r="NG422" s="26">
        <f>IFERROR(Tableau17[[#This Row],[2014-T1-MACROCENTRE]]/Tableau17[[#This Row],[2014-T1-MACROTOTALE]],"")</f>
        <v>0</v>
      </c>
      <c r="NH422" s="26">
        <f>IFERROR(Tableau17[[#This Row],[2014-T1-MACROGAUCHE]]/Tableau17[[#This Row],[2014-T1-MACROTOTALE]],"")</f>
        <v>0.48157248157248156</v>
      </c>
      <c r="NI422" s="26">
        <f>IFERROR(Tableau17[[#This Row],[2014-T1-MACROAUTRE]]/Tableau17[[#This Row],[2014-T1-MACROTOTALE]],"")</f>
        <v>0</v>
      </c>
      <c r="NJ422" s="26">
        <f>IFERROR(Tableau17[[#This Row],[2014-T2-MACROEXTRDROITE]]/Tableau17[[#This Row],[2014-T2-MACROTOTALE]],"")</f>
        <v>0.2857142857142857</v>
      </c>
      <c r="NK422" s="26">
        <f>IFERROR(Tableau17[[#This Row],[2014-T2-MACRODROITE]]/Tableau17[[#This Row],[2014-T2-MACROTOTALE]],"")</f>
        <v>0.26476190476190475</v>
      </c>
      <c r="NL422" s="26">
        <f>IFERROR(Tableau17[[#This Row],[2014-T2-MACROCENTRE]]/Tableau17[[#This Row],[2014-T2-MACROTOTALE]],"")</f>
        <v>0</v>
      </c>
      <c r="NM422" s="26">
        <f>IFERROR(Tableau17[[#This Row],[2014-T2-MACROGAUCHE]]/Tableau17[[#This Row],[2014-T2-MACROTOTALE]],"")</f>
        <v>0.44952380952380955</v>
      </c>
      <c r="NN422" s="26">
        <f>IFERROR(Tableau17[[#This Row],[2014-T2-MACROAUTRE]]/Tableau17[[#This Row],[2014-T2-MACROTOTALE]],"")</f>
        <v>0</v>
      </c>
      <c r="NO422" s="26">
        <f>IFERROR( Tableau17[[#This Row],[2015-T1-MACROEXTRDROITE]]/Tableau17[[#This Row],[2015-T1-MACROTOTALE]],"")</f>
        <v>0.32105263157894737</v>
      </c>
      <c r="NP422" s="26">
        <f>IFERROR(Tableau17[[#This Row],[2015-T1-MACRODROITE]]/Tableau17[[#This Row],[2015-T1-MACROTOTALE]],"")</f>
        <v>0.14210526315789473</v>
      </c>
      <c r="NQ422" s="26">
        <f>IFERROR(Tableau17[[#This Row],[2015-T1-MACROCENTRE]]/Tableau17[[#This Row],[2015-T1-MACROTOTALE]],"")</f>
        <v>0</v>
      </c>
      <c r="NR422" s="26">
        <f>IFERROR(Tableau17[[#This Row],[2015-T1-MACROGAUCHE]]/Tableau17[[#This Row],[2015-T1-MACROTOTALE]],"")</f>
        <v>0.5368421052631579</v>
      </c>
      <c r="NS422" s="26">
        <f>IFERROR(Tableau17[[#This Row],[2015-T1-MACROAUTRE]]/Tableau17[[#This Row],[2015-T1-MACROTOTALE]],"")</f>
        <v>0</v>
      </c>
      <c r="NT422" s="26">
        <f>IFERROR(Tableau17[[#This Row],[2015-T2-MACROEXTRDROITE]]/Tableau17[[#This Row],[2015-T2-MACROTOTALE]],"")</f>
        <v>0.34498834498834496</v>
      </c>
      <c r="NU422" s="26">
        <f>IFERROR(Tableau17[[#This Row],[2015-T2-MACRODROITE]]/Tableau17[[#This Row],[2015-T2-MACROTOTALE]],"")</f>
        <v>0</v>
      </c>
      <c r="NV422" s="26">
        <f>IFERROR(Tableau17[[#This Row],[2015-T2-MACROCENTRE]]/Tableau17[[#This Row],[2015-T2-MACROTOTALE]],"")</f>
        <v>0</v>
      </c>
      <c r="NW422" s="26">
        <f>IFERROR(Tableau17[[#This Row],[2015-T2-MACROGAUCHE]]/Tableau17[[#This Row],[2015-T2-MACROTOTALE]],"")</f>
        <v>0.65501165501165504</v>
      </c>
      <c r="NX422" s="26">
        <f>IFERROR(Tableau17[[#This Row],[2015-T2-MACROAUTRE]]/Tableau17[[#This Row],[2015-T2-MACROTOTALE]],"")</f>
        <v>0</v>
      </c>
      <c r="NY422" s="26">
        <f>IFERROR(Tableau17[[#This Row],[2017-T1-MACROEXTRDROITE]]/Tableau17[[#This Row],[2017-T1-MACROTOTALE]],"")</f>
        <v>0.34006211180124224</v>
      </c>
      <c r="NZ422" s="26">
        <f>IFERROR(Tableau17[[#This Row],[2017-T1-MACRODROITE]]/Tableau17[[#This Row],[2017-T1-MACROTOTALE]],"")</f>
        <v>9.7826086956521743E-2</v>
      </c>
      <c r="OA422" s="26">
        <f>IFERROR(Tableau17[[#This Row],[2017-T1-MACROCENTRE]]/Tableau17[[#This Row],[2017-T1-MACROTOTALE]],"")</f>
        <v>0.15217391304347827</v>
      </c>
      <c r="OB422" s="26">
        <f>IFERROR(Tableau17[[#This Row],[2017-T1-MACROGAUCHE]]/Tableau17[[#This Row],[2017-T1-MACROTOTALE]],"")</f>
        <v>0.40217391304347827</v>
      </c>
      <c r="OC422" s="26">
        <f>IFERROR(Tableau17[[#This Row],[2017-T1-MACROAUTRE]]/Tableau17[[#This Row],[2017-T1-MACROTOTALE]],"")</f>
        <v>7.763975155279503E-3</v>
      </c>
      <c r="OD422" s="26">
        <f>IFERROR(Tableau17[[#This Row],[2017-T2-MACROEXTRDROITE]]/Tableau17[[#This Row],[2017-T2-MACROTOTALE]],"")</f>
        <v>0.41086587436332767</v>
      </c>
      <c r="OE422" s="26">
        <f>IFERROR(Tableau17[[#This Row],[2017-T2-MACRODROITE]]/Tableau17[[#This Row],[2017-T2-MACROTOTALE]],"")</f>
        <v>0</v>
      </c>
      <c r="OF422" s="26">
        <f>IFERROR(Tableau17[[#This Row],[2017-T2-MACROCENTRE]]/Tableau17[[#This Row],[2017-T2-MACROTOTALE]],"")</f>
        <v>0.58913412563667233</v>
      </c>
      <c r="OG422" s="26">
        <f>IFERROR(Tableau17[[#This Row],[2017-T2-MACROGAUCHE]]/Tableau17[[#This Row],[2017-T2-MACROTOTALE]],"")</f>
        <v>0</v>
      </c>
      <c r="OH422" s="26">
        <f>IFERROR(Tableau17[[#This Row],[2017-T2-MACROAUTRE]]/Tableau17[[#This Row],[2017-T2-MACROTOTALE]],"")</f>
        <v>0</v>
      </c>
      <c r="OI422" s="26">
        <f>IFERROR(Tableau17[[#This Row],[2019-T1-MACROEXTRDROITE]]/Tableau17[[#This Row],[2019-T1-MACROTOTALE]],"")</f>
        <v>0.46456692913385828</v>
      </c>
      <c r="OJ422" s="26">
        <f>IFERROR(Tableau17[[#This Row],[2019-T1-MACRODROITE]]/Tableau17[[#This Row],[2019-T1-MACROTOTALE]],"")</f>
        <v>2.7559055118110236E-2</v>
      </c>
      <c r="OK422" s="26">
        <f>IFERROR(Tableau17[[#This Row],[2019-T1-MACROCENTRE]]/Tableau17[[#This Row],[2019-T1-MACROTOTALE]],"")</f>
        <v>8.2677165354330714E-2</v>
      </c>
      <c r="OL422" s="26">
        <f>IFERROR(Tableau17[[#This Row],[2019-T1-MACROGAUCHE]]/Tableau17[[#This Row],[2019-T1-MACROTOTALE]],"")</f>
        <v>0.34645669291338582</v>
      </c>
      <c r="OM422" s="26">
        <f>IFERROR(Tableau17[[#This Row],[2019-T1-MACROAUTRE]]/Tableau17[[#This Row],[2019-T1-MACROTOTALE]],"")</f>
        <v>7.874015748031496E-2</v>
      </c>
      <c r="ON422" s="26">
        <f>IFERROR(Tableau17[[#This Row],[2020-T1-MACROEXTRDROITE]]/Tableau17[[#This Row],[2020-T1-MACROTOTALE]],"")</f>
        <v>0.27536231884057971</v>
      </c>
      <c r="OO422" s="26">
        <f>IFERROR(Tableau17[[#This Row],[2020-T1-MACRODROITE]]/Tableau17[[#This Row],[2020-T1-MACROTOTALE]],"")</f>
        <v>0.32850241545893721</v>
      </c>
      <c r="OP422" s="26">
        <f>IFERROR(Tableau17[[#This Row],[2020-T1-MACROCENTRE]]/Tableau17[[#This Row],[2020-T1-MACROTOTALE]],"")</f>
        <v>5.7971014492753624E-2</v>
      </c>
      <c r="OQ422" s="26">
        <f>IFERROR(Tableau17[[#This Row],[2020-T1-MACROGAUCHE]]/Tableau17[[#This Row],[2020-T1-MACROTOTALE]],"")</f>
        <v>0.33816425120772947</v>
      </c>
      <c r="OR422" s="26">
        <f>IFERROR(Tableau17[[#This Row],[2020-T1-MACROAUTRE]]/Tableau17[[#This Row],[2020-T1-MACROTOTALE]],"")</f>
        <v>0</v>
      </c>
      <c r="OS422" s="26">
        <f>IFERROR(Tableau17[[#This Row],[2017 (L)-T1-MACROEXTRDROITE]]/Tableau17[[#This Row],[2017 (L)-T1-MACROTOTALE]],"")</f>
        <v>0.36971830985915494</v>
      </c>
      <c r="OT422" s="26">
        <f>IFERROR(Tableau17[[#This Row],[2017 (L)-T1-MACRODROITE]]/Tableau17[[#This Row],[2017 (L)-T1-MACROTOTALE]],"")</f>
        <v>0.14084507042253522</v>
      </c>
      <c r="OU422" s="26">
        <f>IFERROR(Tableau17[[#This Row],[2017 (L)-T1-MACROCENTRE]]/Tableau17[[#This Row],[2017 (L)-T1-MACROTOTALE]],"")</f>
        <v>0.13380281690140844</v>
      </c>
      <c r="OV422" s="26">
        <f>IFERROR(Tableau17[[#This Row],[2017 (L)-T1-MACROGAUCHE]]/Tableau17[[#This Row],[2017 (L)-T1-MACROTOTALE]],"")</f>
        <v>0.3380281690140845</v>
      </c>
      <c r="OW422" s="26">
        <f>IFERROR(Tableau17[[#This Row],[2017 (L)-T1-MACROAUTRE]]/Tableau17[[#This Row],[2017 (L)-T1-MACROTOTALE]],"")</f>
        <v>1.7605633802816902E-2</v>
      </c>
      <c r="OX422" s="26">
        <f>IFERROR(Tableau17[[#This Row],[2017 (L)-T2-MACROEXTRDROITE]]/Tableau17[[#This Row],[2017 (L)-T2-MACROTOTALE]],"")</f>
        <v>0.5</v>
      </c>
      <c r="OY422" s="26">
        <f>IFERROR(Tableau17[[#This Row],[2017 (L)-T2-MACRODROITE]]/Tableau17[[#This Row],[2017 (L)-T2-MACROTOTALE]],"")</f>
        <v>0</v>
      </c>
      <c r="OZ422" s="26">
        <f>IFERROR(Tableau17[[#This Row],[2017 (L)-T2-MACROCENTRE]]/Tableau17[[#This Row],[2017 (L)-T2-MACROTOTALE]],"")</f>
        <v>0.5</v>
      </c>
      <c r="PA422" s="26">
        <f>IFERROR(Tableau17[[#This Row],[2017 (L)-T2-MACROGAUCHE]]/Tableau17[[#This Row],[2017 (L)-T2-MACROTOTALE]],"")</f>
        <v>0</v>
      </c>
      <c r="PB422" s="26">
        <f>IFERROR(Tableau17[[#This Row],[2017 (L)-T2-MACROAUTRE]]/Tableau17[[#This Row],[2017 (L)-T2-MACROTOTALE]],"")</f>
        <v>0</v>
      </c>
      <c r="PC422" s="26">
        <f>IFERROR(Tableau17[[#This Row],[2008_T1_PROCUS]]/Tableau17[[#This Row],[2008_T1_INSCRITS]],0)</f>
        <v>2.9556650246305421E-3</v>
      </c>
      <c r="PD422" s="26">
        <f>IFERROR(Tableau17[[#This Row],[2008_T2_PROCUS]]/Tableau17[[#This Row],[2008_T2_INSCRITS]],0)</f>
        <v>6.9033530571992107E-3</v>
      </c>
      <c r="PE422" s="26">
        <f>Tableau17[[#This Row],[2014_T1_PROCUS]]/Tableau17[[#This Row],[2014_T1_INSCRITS]]</f>
        <v>2.9880478087649402E-3</v>
      </c>
      <c r="PF422" s="26">
        <f>IFERROR(Tableau17[[#This Row],[2014_T2_PROCUS]]/Tableau17[[#This Row],[2014_T2_INSCRITS]],0)</f>
        <v>1.9920318725099601E-3</v>
      </c>
    </row>
    <row r="423" spans="1:422" hidden="1" x14ac:dyDescent="0.2">
      <c r="A423" s="1">
        <v>7</v>
      </c>
      <c r="B423" s="1" t="s">
        <v>517</v>
      </c>
      <c r="C423" s="1" t="s">
        <v>519</v>
      </c>
      <c r="D423" s="1" t="s">
        <v>519</v>
      </c>
      <c r="E423" s="1">
        <v>1462</v>
      </c>
      <c r="F423" s="1">
        <v>5.3806000000000003</v>
      </c>
      <c r="G423" s="1">
        <v>43.346359999999997</v>
      </c>
      <c r="H423" s="3">
        <v>688</v>
      </c>
      <c r="I423" s="3">
        <v>119</v>
      </c>
      <c r="J423" s="1">
        <v>4</v>
      </c>
      <c r="L423" s="1">
        <v>7</v>
      </c>
      <c r="M423" s="1">
        <v>52</v>
      </c>
      <c r="O423" s="1">
        <v>1</v>
      </c>
      <c r="P423" s="1">
        <v>30</v>
      </c>
      <c r="Q423" s="1">
        <v>4</v>
      </c>
      <c r="R423" s="1">
        <v>25</v>
      </c>
      <c r="S423" s="1">
        <v>9</v>
      </c>
      <c r="T423" s="1">
        <v>11</v>
      </c>
      <c r="U423" s="1">
        <v>143</v>
      </c>
      <c r="V423" s="1">
        <v>679</v>
      </c>
      <c r="W423" s="1">
        <v>269</v>
      </c>
      <c r="X423" s="1">
        <v>2</v>
      </c>
      <c r="Y423" s="2">
        <v>0.39617084000000002</v>
      </c>
      <c r="Z423" s="1">
        <v>679</v>
      </c>
      <c r="AA423" s="1">
        <v>338</v>
      </c>
      <c r="AB423" s="1">
        <v>1</v>
      </c>
      <c r="AC423" s="2">
        <v>0.49779087</v>
      </c>
      <c r="AD423" s="1">
        <v>688</v>
      </c>
      <c r="AE423" s="1">
        <v>153</v>
      </c>
      <c r="AF423" s="2">
        <v>0.22238372000000001</v>
      </c>
      <c r="AG423" s="1">
        <f t="shared" si="6"/>
        <v>119</v>
      </c>
      <c r="AH423" s="1">
        <v>1183</v>
      </c>
      <c r="AI423" s="1">
        <v>671</v>
      </c>
      <c r="AJ423" s="1">
        <v>5</v>
      </c>
      <c r="AK423" s="2">
        <v>0.56720203000000002</v>
      </c>
      <c r="AL423" s="1">
        <v>1183</v>
      </c>
      <c r="AM423" s="1">
        <v>693</v>
      </c>
      <c r="AN423" s="1">
        <v>7</v>
      </c>
      <c r="AO423" s="2">
        <v>0.58579882000000005</v>
      </c>
      <c r="AP423" s="1">
        <v>689</v>
      </c>
      <c r="AQ423" s="1">
        <v>218</v>
      </c>
      <c r="AR423" s="2">
        <v>0.31640057999999999</v>
      </c>
      <c r="AS423" s="1">
        <v>689</v>
      </c>
      <c r="AT423" s="1">
        <v>279</v>
      </c>
      <c r="AU423" s="2">
        <v>0.40493468999999999</v>
      </c>
      <c r="AV423" s="1">
        <v>712</v>
      </c>
      <c r="AW423" s="1">
        <v>195</v>
      </c>
      <c r="AX423" s="2">
        <v>0.27387640000000002</v>
      </c>
      <c r="AY423" s="1">
        <v>712</v>
      </c>
      <c r="AZ423" s="1">
        <v>157</v>
      </c>
      <c r="BA423" s="2">
        <v>0.22050562000000001</v>
      </c>
      <c r="BB423" s="1">
        <v>707</v>
      </c>
      <c r="BC423" s="1">
        <v>435</v>
      </c>
      <c r="BD423" s="2">
        <v>0.61527580999999998</v>
      </c>
      <c r="BE423" s="1">
        <v>707</v>
      </c>
      <c r="BF423" s="1">
        <v>427</v>
      </c>
      <c r="BG423" s="2">
        <v>0.60396039999999995</v>
      </c>
      <c r="BH423" s="1">
        <v>688</v>
      </c>
      <c r="BI423" s="1">
        <v>130</v>
      </c>
      <c r="BJ423" s="2">
        <v>0.18895349</v>
      </c>
      <c r="BK423" s="1">
        <v>81</v>
      </c>
      <c r="BL423" s="1">
        <v>6</v>
      </c>
      <c r="BN423" s="1">
        <v>26</v>
      </c>
      <c r="BO423" s="1">
        <v>72</v>
      </c>
      <c r="BP423" s="1">
        <v>162</v>
      </c>
      <c r="BQ423" s="1">
        <v>308</v>
      </c>
      <c r="BR423" s="1">
        <v>655</v>
      </c>
      <c r="BS423" s="1">
        <v>54</v>
      </c>
      <c r="BU423" s="1">
        <v>215</v>
      </c>
      <c r="BV423" s="1">
        <v>407</v>
      </c>
      <c r="BW423" s="1">
        <v>676</v>
      </c>
      <c r="BZ423" s="1">
        <v>73</v>
      </c>
      <c r="CA423" s="1">
        <v>1</v>
      </c>
      <c r="CB423" s="1">
        <v>16</v>
      </c>
      <c r="CC423" s="1">
        <v>52</v>
      </c>
      <c r="CD423" s="1">
        <v>59</v>
      </c>
      <c r="CE423" s="1">
        <v>55</v>
      </c>
      <c r="CF423" s="1">
        <v>256</v>
      </c>
      <c r="CG423" s="1">
        <v>76</v>
      </c>
      <c r="CH423" s="1">
        <v>101</v>
      </c>
      <c r="CI423" s="1">
        <v>145</v>
      </c>
      <c r="CJ423" s="1">
        <v>322</v>
      </c>
      <c r="CL423" s="1">
        <v>5</v>
      </c>
      <c r="CN423" s="1">
        <v>32</v>
      </c>
      <c r="CP423" s="1">
        <v>52</v>
      </c>
      <c r="CS423" s="1">
        <v>80</v>
      </c>
      <c r="CT423" s="1">
        <v>32</v>
      </c>
      <c r="CW423" s="1">
        <v>201</v>
      </c>
      <c r="CY423" s="1">
        <v>75</v>
      </c>
      <c r="CZ423" s="1">
        <v>190</v>
      </c>
      <c r="DC423" s="1">
        <v>265</v>
      </c>
      <c r="DD423" s="1">
        <v>12</v>
      </c>
      <c r="DE423" s="1">
        <v>0</v>
      </c>
      <c r="DF423" s="1">
        <v>2</v>
      </c>
      <c r="DH423" s="1">
        <v>19</v>
      </c>
      <c r="DI423" s="1">
        <v>7</v>
      </c>
      <c r="DK423" s="1">
        <v>1</v>
      </c>
      <c r="DL423" s="1">
        <v>30</v>
      </c>
      <c r="DM423" s="1">
        <v>37</v>
      </c>
      <c r="DR423" s="1">
        <v>45</v>
      </c>
      <c r="DS423" s="1">
        <v>24</v>
      </c>
      <c r="DT423" s="1">
        <v>6</v>
      </c>
      <c r="DU423" s="1">
        <v>183</v>
      </c>
      <c r="DW423" s="1">
        <v>58</v>
      </c>
      <c r="DZ423" s="1">
        <v>97</v>
      </c>
      <c r="EA423" s="1">
        <v>155</v>
      </c>
      <c r="EB423" s="1">
        <v>3</v>
      </c>
      <c r="EC423" s="1">
        <v>9</v>
      </c>
      <c r="ED423" s="1">
        <v>2</v>
      </c>
      <c r="EE423" s="1">
        <v>3</v>
      </c>
      <c r="EF423" s="1">
        <v>26</v>
      </c>
      <c r="EG423" s="1">
        <v>16</v>
      </c>
      <c r="EH423" s="1">
        <v>2</v>
      </c>
      <c r="EI423" s="1">
        <v>73</v>
      </c>
      <c r="EJ423" s="1">
        <v>189</v>
      </c>
      <c r="EK423" s="1">
        <v>99</v>
      </c>
      <c r="EL423" s="1">
        <v>3</v>
      </c>
      <c r="EM423" s="1">
        <v>425</v>
      </c>
      <c r="EN423" s="1">
        <v>91</v>
      </c>
      <c r="EO423" s="1">
        <v>315</v>
      </c>
      <c r="EP423" s="1">
        <v>406</v>
      </c>
      <c r="EQ423" s="1">
        <v>0</v>
      </c>
      <c r="ER423" s="1">
        <v>0</v>
      </c>
      <c r="ES423" s="1">
        <v>4</v>
      </c>
      <c r="ET423" s="1">
        <v>31</v>
      </c>
      <c r="EU423" s="1">
        <v>5</v>
      </c>
      <c r="EV423" s="1">
        <v>50</v>
      </c>
      <c r="EW423" s="1">
        <v>2</v>
      </c>
      <c r="EX423" s="1">
        <v>0</v>
      </c>
      <c r="EY423" s="1">
        <v>1</v>
      </c>
      <c r="EZ423" s="1">
        <v>1</v>
      </c>
      <c r="FA423" s="1">
        <v>0</v>
      </c>
      <c r="FB423" s="1">
        <v>0</v>
      </c>
      <c r="FC423" s="1">
        <v>0</v>
      </c>
      <c r="FD423" s="1">
        <v>0</v>
      </c>
      <c r="FE423" s="1">
        <v>0</v>
      </c>
      <c r="FF423" s="1">
        <v>0</v>
      </c>
      <c r="FG423" s="1">
        <v>1</v>
      </c>
      <c r="FH423" s="1">
        <v>4</v>
      </c>
      <c r="FI423" s="1">
        <v>0</v>
      </c>
      <c r="FJ423" s="1">
        <v>2</v>
      </c>
      <c r="FK423" s="1">
        <v>4</v>
      </c>
      <c r="FL423" s="1">
        <v>0</v>
      </c>
      <c r="FM423" s="1">
        <v>5</v>
      </c>
      <c r="FN423" s="1">
        <v>1</v>
      </c>
      <c r="FO423" s="1">
        <v>0</v>
      </c>
      <c r="FP423" s="1">
        <v>14</v>
      </c>
      <c r="FQ423" s="1">
        <v>0</v>
      </c>
      <c r="FR423" s="1">
        <f>SUM(Tableau17[[#This Row],[2019-T1-ALEXANDRE Audric]:[2019-T1-MARIE Florie]])</f>
        <v>125</v>
      </c>
      <c r="FS423" s="1">
        <v>72</v>
      </c>
      <c r="FT423" s="1">
        <v>249</v>
      </c>
      <c r="FU423" s="1">
        <v>0</v>
      </c>
      <c r="FV423" s="1">
        <v>334</v>
      </c>
      <c r="FW423" s="1">
        <v>0</v>
      </c>
      <c r="FX423" s="1">
        <v>655</v>
      </c>
      <c r="FY423" s="1">
        <v>54</v>
      </c>
      <c r="FZ423" s="1">
        <v>215</v>
      </c>
      <c r="GA423" s="1">
        <v>0</v>
      </c>
      <c r="GB423" s="1">
        <v>407</v>
      </c>
      <c r="GC423" s="1">
        <v>0</v>
      </c>
      <c r="GD423" s="1">
        <v>676</v>
      </c>
      <c r="GE423" s="1">
        <v>52</v>
      </c>
      <c r="GF423" s="1">
        <v>59</v>
      </c>
      <c r="GG423" s="1">
        <v>0</v>
      </c>
      <c r="GH423" s="1">
        <v>145</v>
      </c>
      <c r="GI423" s="1">
        <v>0</v>
      </c>
      <c r="GJ423" s="1">
        <v>256</v>
      </c>
      <c r="GK423" s="1">
        <v>76</v>
      </c>
      <c r="GL423" s="1">
        <v>101</v>
      </c>
      <c r="GM423" s="1">
        <v>0</v>
      </c>
      <c r="GN423" s="1">
        <v>145</v>
      </c>
      <c r="GO423" s="1">
        <v>0</v>
      </c>
      <c r="GP423" s="1">
        <v>322</v>
      </c>
      <c r="GQ423" s="1">
        <v>57</v>
      </c>
      <c r="GR423" s="1">
        <v>32</v>
      </c>
      <c r="GS423" s="1">
        <v>0</v>
      </c>
      <c r="GT423" s="1">
        <v>112</v>
      </c>
      <c r="GU423" s="1">
        <v>0</v>
      </c>
      <c r="GV423" s="1">
        <v>201</v>
      </c>
      <c r="GW423" s="1">
        <v>75</v>
      </c>
      <c r="GX423" s="1">
        <v>0</v>
      </c>
      <c r="GY423" s="1">
        <v>0</v>
      </c>
      <c r="GZ423" s="1">
        <v>190</v>
      </c>
      <c r="HA423" s="1">
        <v>0</v>
      </c>
      <c r="HB423" s="1">
        <v>265</v>
      </c>
      <c r="HC423" s="1">
        <v>87</v>
      </c>
      <c r="HD423" s="1">
        <v>26</v>
      </c>
      <c r="HE423" s="1">
        <v>99</v>
      </c>
      <c r="HF423" s="1">
        <v>211</v>
      </c>
      <c r="HG423" s="1">
        <v>2</v>
      </c>
      <c r="HH423" s="1">
        <v>425</v>
      </c>
      <c r="HI423" s="1">
        <v>91</v>
      </c>
      <c r="HJ423" s="1">
        <v>0</v>
      </c>
      <c r="HK423" s="1">
        <v>315</v>
      </c>
      <c r="HL423" s="1">
        <v>0</v>
      </c>
      <c r="HM423" s="1">
        <v>0</v>
      </c>
      <c r="HN423" s="1">
        <v>406</v>
      </c>
      <c r="HO423" s="1">
        <v>59</v>
      </c>
      <c r="HP423" s="1">
        <v>3</v>
      </c>
      <c r="HQ423" s="1">
        <v>14</v>
      </c>
      <c r="HR423" s="1">
        <v>43</v>
      </c>
      <c r="HS423" s="1">
        <v>8</v>
      </c>
      <c r="HT423" s="1">
        <v>127</v>
      </c>
      <c r="HU423" s="1">
        <v>25</v>
      </c>
      <c r="HV423" s="1">
        <v>37</v>
      </c>
      <c r="HW423" s="1">
        <v>8</v>
      </c>
      <c r="HX423" s="1">
        <v>73</v>
      </c>
      <c r="HY423" s="1">
        <v>0</v>
      </c>
      <c r="HZ423" s="1">
        <v>143</v>
      </c>
      <c r="IA423" s="1">
        <v>39</v>
      </c>
      <c r="IB423" s="1">
        <v>6</v>
      </c>
      <c r="IC423" s="1">
        <v>45</v>
      </c>
      <c r="ID423" s="1">
        <v>93</v>
      </c>
      <c r="IE423" s="1">
        <v>0</v>
      </c>
      <c r="IF423" s="1">
        <v>183</v>
      </c>
      <c r="IG423" s="1">
        <v>58</v>
      </c>
      <c r="IH423" s="1">
        <v>0</v>
      </c>
      <c r="II423" s="1">
        <v>97</v>
      </c>
      <c r="IJ423" s="1">
        <v>0</v>
      </c>
      <c r="IK423" s="1">
        <v>0</v>
      </c>
      <c r="IL423" s="1">
        <v>155</v>
      </c>
      <c r="IM423" s="26">
        <f>IFERROR(Tableau17[[#This Row],[LDIV]]/Tableau17[[#This Row],[Total général]],"")</f>
        <v>2.7972027972027972E-2</v>
      </c>
      <c r="IN423" s="26">
        <f>IFERROR(Tableau17[[#This Row],[LDVC]]/Tableau17[[#This Row],[Total général]],"")</f>
        <v>0</v>
      </c>
      <c r="IO423" s="26">
        <f>IFERROR(Tableau17[[#This Row],[LDVD]]/Tableau17[[#This Row],[Total général]],"")</f>
        <v>4.8951048951048952E-2</v>
      </c>
      <c r="IP423" s="26">
        <f>IFERROR(Tableau17[[#This Row],[LDVG]]/Tableau17[[#This Row],[Total général]],"")</f>
        <v>0.36363636363636365</v>
      </c>
      <c r="IQ423" s="26">
        <f>IFERROR(Tableau17[[#This Row],[LEXD]]/Tableau17[[#This Row],[Total général]],"")</f>
        <v>0</v>
      </c>
      <c r="IR423" s="26">
        <f>IFERROR(Tableau17[[#This Row],[LEXG]]/Tableau17[[#This Row],[Total général]],"")</f>
        <v>6.993006993006993E-3</v>
      </c>
      <c r="IS423" s="26">
        <f>IFERROR(Tableau17[[#This Row],[LLR]]/Tableau17[[#This Row],[Total général]],"")</f>
        <v>0.20979020979020979</v>
      </c>
      <c r="IT423" s="26">
        <f>IFERROR(Tableau17[[#This Row],[LREM]]/Tableau17[[#This Row],[Total général]],"")</f>
        <v>2.7972027972027972E-2</v>
      </c>
      <c r="IU423" s="26">
        <f>IFERROR(Tableau17[[#This Row],[LRN]]/Tableau17[[#This Row],[Total général]],"")</f>
        <v>0.17482517482517482</v>
      </c>
      <c r="IV423" s="26">
        <f>IFERROR(Tableau17[[#This Row],[LUG]]/Tableau17[[#This Row],[Total général]],"")</f>
        <v>6.2937062937062943E-2</v>
      </c>
      <c r="IW423" s="26">
        <f>IFERROR(Tableau17[[#This Row],[LVEC]]/Tableau17[[#This Row],[Total général]],"")</f>
        <v>7.6923076923076927E-2</v>
      </c>
      <c r="IX423" s="26">
        <f>IFERROR(Tableau17[[#This Row],[2008-T1-LCMD]]/Tableau17[[#This Row],[2008-T1-TOTAL]],"")</f>
        <v>0.12366412213740458</v>
      </c>
      <c r="IY423" s="26">
        <f>IFERROR(Tableau17[[#This Row],[2008-T1-LDVD]]/Tableau17[[#This Row],[2008-T1-TOTAL]],"")</f>
        <v>9.1603053435114507E-3</v>
      </c>
      <c r="IZ423" s="26">
        <f>IFERROR(Tableau17[[#This Row],[2008-T1-LEXD]]/Tableau17[[#This Row],[2008-T1-TOTAL]],"")</f>
        <v>0</v>
      </c>
      <c r="JA423" s="26">
        <f>IFERROR(Tableau17[[#This Row],[2008-T1-LEXG]]/Tableau17[[#This Row],[2008-T1-TOTAL]],"")</f>
        <v>3.9694656488549619E-2</v>
      </c>
      <c r="JB423" s="26">
        <f>IFERROR(Tableau17[[#This Row],[2008-T1-LFN]]/Tableau17[[#This Row],[2008-T1-TOTAL]],"")</f>
        <v>0.1099236641221374</v>
      </c>
      <c r="JC423" s="26">
        <f>IFERROR(Tableau17[[#This Row],[2008-T1-LMAJ]]/Tableau17[[#This Row],[2008-T1-TOTAL]],"")</f>
        <v>0.24732824427480915</v>
      </c>
      <c r="JD423" s="26">
        <f>IFERROR(Tableau17[[#This Row],[2008-T1-LUG]]/Tableau17[[#This Row],[2008-T1-TOTAL]],"")</f>
        <v>0.47022900763358777</v>
      </c>
      <c r="JE423" s="26">
        <f>IFERROR(Tableau17[[#This Row],[2008-T2-LFN]]/Tableau17[[#This Row],[2008-T2-TOTAL]],"")</f>
        <v>7.9881656804733733E-2</v>
      </c>
      <c r="JF423" s="26">
        <f>IFERROR(Tableau17[[#This Row],[2008-T2-LGC]]/Tableau17[[#This Row],[2008-T2-TOTAL]],"")</f>
        <v>0</v>
      </c>
      <c r="JG423" s="26">
        <f>IFERROR(Tableau17[[#This Row],[2008-T2-LMAJ]]/Tableau17[[#This Row],[2008-T2-TOTAL]],"")</f>
        <v>0.31804733727810652</v>
      </c>
      <c r="JH423" s="26">
        <f>IFERROR(Tableau17[[#This Row],[2008-T2-LUG]]/Tableau17[[#This Row],[2008-T2-TOTAL]],"")</f>
        <v>0.60207100591715978</v>
      </c>
      <c r="JI423" s="26">
        <f>IFERROR(Tableau17[[#This Row],[2014-T1-LDIV]]/Tableau17[[#This Row],[2014-T1-TOTAL]],"")</f>
        <v>0</v>
      </c>
      <c r="JJ423" s="26">
        <f>IFERROR(Tableau17[[#This Row],[2014-T1-LDVD]]/Tableau17[[#This Row],[2014-T1-TOTAL]],"")</f>
        <v>0</v>
      </c>
      <c r="JK423" s="26">
        <f>IFERROR(Tableau17[[#This Row],[2014-T1-LDVG]]/Tableau17[[#This Row],[2014-T1-TOTAL]],"")</f>
        <v>0.28515625</v>
      </c>
      <c r="JL423" s="26">
        <f>IFERROR(Tableau17[[#This Row],[2014-T1-LEXG]]/Tableau17[[#This Row],[2014-T1-TOTAL]],"")</f>
        <v>3.90625E-3</v>
      </c>
      <c r="JM423" s="26">
        <f>IFERROR(Tableau17[[#This Row],[2014-T1-LFG]]/Tableau17[[#This Row],[2014-T1-TOTAL]],"")</f>
        <v>6.25E-2</v>
      </c>
      <c r="JN423" s="26">
        <f>IFERROR(Tableau17[[#This Row],[2014-T1-LFN]]/Tableau17[[#This Row],[2014-T1-TOTAL]],"")</f>
        <v>0.203125</v>
      </c>
      <c r="JO423" s="26">
        <f>IFERROR(Tableau17[[#This Row],[2014-T1-LUD]]/Tableau17[[#This Row],[2014-T1-TOTAL]],"")</f>
        <v>0.23046875</v>
      </c>
      <c r="JP423" s="26">
        <f>IFERROR(Tableau17[[#This Row],[2014-T1-LUG]]/Tableau17[[#This Row],[2014-T1-TOTAL]],"")</f>
        <v>0.21484375</v>
      </c>
      <c r="JQ423" s="26">
        <f>IFERROR(Tableau17[[#This Row],[2014-T2-LFN]]/Tableau17[[#This Row],[2014-T2-TOTAL]],"")</f>
        <v>0.2360248447204969</v>
      </c>
      <c r="JR423" s="26">
        <f>IFERROR(Tableau17[[#This Row],[2014-T2-LUD]]/Tableau17[[#This Row],[2014-T2-TOTAL]],"")</f>
        <v>0.31366459627329191</v>
      </c>
      <c r="JS423" s="26">
        <f>IFERROR(Tableau17[[#This Row],[2014-T2-LUG]]/Tableau17[[#This Row],[2014-T2-TOTAL]],"")</f>
        <v>0.4503105590062112</v>
      </c>
      <c r="JT423" s="26">
        <f>IFERROR(Tableau17[[#This Row],[2015-T1-BC-DIV]]/Tableau17[[#This Row],[2015-T1-TOTAL]],"")</f>
        <v>0</v>
      </c>
      <c r="JU423" s="26">
        <f>IFERROR(Tableau17[[#This Row],[2015-T1-BC-DLF]]/Tableau17[[#This Row],[2015-T1-TOTAL]],"")</f>
        <v>2.4875621890547265E-2</v>
      </c>
      <c r="JV423" s="26">
        <f>IFERROR(Tableau17[[#This Row],[2015-T1-BC-DVD]]/Tableau17[[#This Row],[2015-T1-TOTAL]],"")</f>
        <v>0</v>
      </c>
      <c r="JW423" s="26">
        <f>IFERROR(Tableau17[[#This Row],[2015-T1-BC-DVG]]/Tableau17[[#This Row],[2015-T1-TOTAL]],"")</f>
        <v>0.15920398009950248</v>
      </c>
      <c r="JX423" s="26">
        <f>IFERROR(Tableau17[[#This Row],[2015-T1-BC-FG]]/Tableau17[[#This Row],[2015-T1-TOTAL]],"")</f>
        <v>0</v>
      </c>
      <c r="JY423" s="26">
        <f>IFERROR(Tableau17[[#This Row],[2015-T1-BC-FN]]/Tableau17[[#This Row],[2015-T1-TOTAL]],"")</f>
        <v>0.25870646766169153</v>
      </c>
      <c r="JZ423" s="26">
        <f>IFERROR(Tableau17[[#This Row],[2015-T1-BC-MDM]]/Tableau17[[#This Row],[2015-T1-TOTAL]],"")</f>
        <v>0</v>
      </c>
      <c r="KA423" s="26">
        <f>IFERROR(Tableau17[[#This Row],[2015-T1-BC-RDG]]/Tableau17[[#This Row],[2015-T1-TOTAL]],"")</f>
        <v>0</v>
      </c>
      <c r="KB423" s="26">
        <f>IFERROR(Tableau17[[#This Row],[2015-T1-BC-SOC]]/Tableau17[[#This Row],[2015-T1-TOTAL]],"")</f>
        <v>0.39800995024875624</v>
      </c>
      <c r="KC423" s="26">
        <f>IFERROR(Tableau17[[#This Row],[2015-T1-BC-UD]]/Tableau17[[#This Row],[2015-T1-TOTAL]],"")</f>
        <v>0.15920398009950248</v>
      </c>
      <c r="KD423" s="26">
        <f>IFERROR(Tableau17[[#This Row],[2015-T1-BC-UG]]/Tableau17[[#This Row],[2015-T1-TOTAL]],"")</f>
        <v>0</v>
      </c>
      <c r="KE423" s="26">
        <f>IFERROR(Tableau17[[#This Row],[2015-T1-BC-VEC]]/Tableau17[[#This Row],[2015-T1-TOTAL]],"")</f>
        <v>0</v>
      </c>
      <c r="KF423" s="26">
        <f>IFERROR(Tableau17[[#This Row],[2015-T2-BC-DVG]]/Tableau17[[#This Row],[2015-T2-TOTAL]],"")</f>
        <v>0</v>
      </c>
      <c r="KG423" s="26">
        <f>IFERROR(Tableau17[[#This Row],[2015-T2-BC-FN]]/Tableau17[[#This Row],[2015-T2-TOTAL]],"")</f>
        <v>0.28301886792452829</v>
      </c>
      <c r="KH423" s="26">
        <f>IFERROR(Tableau17[[#This Row],[2015-T2-BC-SOC]]/Tableau17[[#This Row],[2015-T2-TOTAL]],"")</f>
        <v>0.71698113207547165</v>
      </c>
      <c r="KI423" s="26">
        <f>IFERROR(Tableau17[[#This Row],[2015-T2-BC-UD]]/Tableau17[[#This Row],[2015-T2-TOTAL]],"")</f>
        <v>0</v>
      </c>
      <c r="KJ423" s="26">
        <f>IFERROR(Tableau17[[#This Row],[2015-T2-BC-UG]]/Tableau17[[#This Row],[2015-T2-TOTAL]],"")</f>
        <v>0</v>
      </c>
      <c r="KK423" s="26">
        <f>IFERROR(Tableau17[[#This Row],[2017 (L)-T1-COM]]/Tableau17[[#This Row],[2017 (L)-T1-TOTAL]],"")</f>
        <v>6.5573770491803282E-2</v>
      </c>
      <c r="KL423" s="26">
        <f>IFERROR(Tableau17[[#This Row],[2017 (L)-T1-DIV]]/Tableau17[[#This Row],[2017 (L)-T1-TOTAL]],"")</f>
        <v>0</v>
      </c>
      <c r="KM423" s="26">
        <f>IFERROR(Tableau17[[#This Row],[2017 (L)-T1-DLF]]/Tableau17[[#This Row],[2017 (L)-T1-TOTAL]],"")</f>
        <v>1.092896174863388E-2</v>
      </c>
      <c r="KN423" s="26">
        <f>IFERROR(Tableau17[[#This Row],[2017 (L)-T1-DVD]]/Tableau17[[#This Row],[2017 (L)-T1-TOTAL]],"")</f>
        <v>0</v>
      </c>
      <c r="KO423" s="26">
        <f>IFERROR(Tableau17[[#This Row],[2017 (L)-T1-DVG]]/Tableau17[[#This Row],[2017 (L)-T1-TOTAL]],"")</f>
        <v>0.10382513661202186</v>
      </c>
      <c r="KP423" s="26">
        <f>IFERROR(Tableau17[[#This Row],[2017 (L)-T1-ECO]]/Tableau17[[#This Row],[2017 (L)-T1-TOTAL]],"")</f>
        <v>3.825136612021858E-2</v>
      </c>
      <c r="KQ423" s="26">
        <f>IFERROR(Tableau17[[#This Row],[2017 (L)-T1-EXD]]/Tableau17[[#This Row],[2017 (L)-T1-TOTAL]],"")</f>
        <v>0</v>
      </c>
      <c r="KR423" s="26">
        <f>IFERROR(Tableau17[[#This Row],[2017 (L)-T1-EXG]]/Tableau17[[#This Row],[2017 (L)-T1-TOTAL]],"")</f>
        <v>5.4644808743169399E-3</v>
      </c>
      <c r="KS423" s="26">
        <f>IFERROR(Tableau17[[#This Row],[2017 (L)-T1-FI]]/Tableau17[[#This Row],[2017 (L)-T1-TOTAL]],"")</f>
        <v>0.16393442622950818</v>
      </c>
      <c r="KT423" s="26">
        <f>IFERROR(Tableau17[[#This Row],[2017 (L)-T1-FN]]/Tableau17[[#This Row],[2017 (L)-T1-TOTAL]],"")</f>
        <v>0.20218579234972678</v>
      </c>
      <c r="KU423" s="26">
        <f>IFERROR(Tableau17[[#This Row],[2017 (L)-T1-LR]]/Tableau17[[#This Row],[2017 (L)-T1-TOTAL]],"")</f>
        <v>0</v>
      </c>
      <c r="KV423" s="26">
        <f>IFERROR(Tableau17[[#This Row],[2017 (L)-T1-MDM]]/Tableau17[[#This Row],[2017 (L)-T1-TOTAL]],"")</f>
        <v>0</v>
      </c>
      <c r="KW423" s="26">
        <f>IFERROR(Tableau17[[#This Row],[2017 (L)-T1-RDG]]/Tableau17[[#This Row],[2017 (L)-T1-TOTAL]],"")</f>
        <v>0</v>
      </c>
      <c r="KX423" s="26">
        <f>IFERROR(Tableau17[[#This Row],[2017 (L)-T1-REG]]/Tableau17[[#This Row],[2017 (L)-T1-TOTAL]],"")</f>
        <v>0</v>
      </c>
      <c r="KY423" s="26">
        <f>IFERROR(Tableau17[[#This Row],[2017 (L)-T1-REM]]/Tableau17[[#This Row],[2017 (L)-T1-TOTAL]],"")</f>
        <v>0.24590163934426229</v>
      </c>
      <c r="KZ423" s="26">
        <f>IFERROR(Tableau17[[#This Row],[2017 (L)-T1-SOC]]/Tableau17[[#This Row],[2017 (L)-T1-TOTAL]],"")</f>
        <v>0.13114754098360656</v>
      </c>
      <c r="LA423" s="26">
        <f>IFERROR(Tableau17[[#This Row],[2017 (L)-T1-UDI]]/Tableau17[[#This Row],[2017 (L)-T1-TOTAL]],"")</f>
        <v>3.2786885245901641E-2</v>
      </c>
      <c r="LB423" s="26">
        <f>IFERROR(Tableau17[[#This Row],[2017 (L)-T2-FI]]/Tableau17[[#This Row],[2017 (L)-T2-TOTAL]],"")</f>
        <v>0</v>
      </c>
      <c r="LC423" s="26">
        <f>IFERROR(Tableau17[[#This Row],[2017 (L)-T2-FN]]/Tableau17[[#This Row],[2017 (L)-T2-TOTAL]],"")</f>
        <v>0.37419354838709679</v>
      </c>
      <c r="LD423" s="26">
        <f>IFERROR(Tableau17[[#This Row],[2017 (L)-T2-LR]]/Tableau17[[#This Row],[2017 (L)-T2-TOTAL]],"")</f>
        <v>0</v>
      </c>
      <c r="LE423" s="26">
        <f>IFERROR(Tableau17[[#This Row],[2017 (L)-T2-MDM]]/Tableau17[[#This Row],[2017 (L)-T2-TOTAL]],"")</f>
        <v>0</v>
      </c>
      <c r="LF423" s="26">
        <f>IFERROR(Tableau17[[#This Row],[2017 (L)-T2-REM]]/Tableau17[[#This Row],[2017 (L)-T2-TOTAL]],"")</f>
        <v>0.62580645161290327</v>
      </c>
      <c r="LG423" s="26">
        <f>IFERROR(Tableau17[[#This Row],[2017-T1-ARTHAUD Nathalie]]/Tableau17[[#This Row],[2017-T1-TOTAL]],"")</f>
        <v>7.058823529411765E-3</v>
      </c>
      <c r="LH423" s="26">
        <f>IFERROR(Tableau17[[#This Row],[2017-T1-ASSELINEAU Fran]]/Tableau17[[#This Row],[2017-T1-TOTAL]],"")</f>
        <v>2.1176470588235293E-2</v>
      </c>
      <c r="LI423" s="26">
        <f>IFERROR(Tableau17[[#This Row],[2017-T1-CHEMINADE Jacques]]/Tableau17[[#This Row],[2017-T1-TOTAL]],"")</f>
        <v>4.7058823529411761E-3</v>
      </c>
      <c r="LJ423" s="26">
        <f>IFERROR(Tableau17[[#This Row],[2017-T1-DUPONT-AIGNAN Nicolas]]/Tableau17[[#This Row],[2017-T1-TOTAL]],"")</f>
        <v>7.058823529411765E-3</v>
      </c>
      <c r="LK423" s="26">
        <f>IFERROR(Tableau17[[#This Row],[2017-T1-FILLON Fran]]/Tableau17[[#This Row],[2017-T1-TOTAL]],"")</f>
        <v>6.1176470588235297E-2</v>
      </c>
      <c r="LL423" s="26">
        <f>IFERROR(Tableau17[[#This Row],[2017-T1-HAMON Beno]]/Tableau17[[#This Row],[2017-T1-TOTAL]],"")</f>
        <v>3.7647058823529408E-2</v>
      </c>
      <c r="LM423" s="26">
        <f>IFERROR(Tableau17[[#This Row],[2017-T1-LASSALLE Jean]]/Tableau17[[#This Row],[2017-T1-TOTAL]],"")</f>
        <v>4.7058823529411761E-3</v>
      </c>
      <c r="LN423" s="26">
        <f>IFERROR(Tableau17[[#This Row],[2017-T1-LE PEN Marine]]/Tableau17[[#This Row],[2017-T1-TOTAL]],"")</f>
        <v>0.17176470588235293</v>
      </c>
      <c r="LO423" s="26">
        <f>IFERROR(Tableau17[[#This Row],[2017-T1-M Jean-Luc]]/Tableau17[[#This Row],[2017-T1-TOTAL]],"")</f>
        <v>0.44470588235294117</v>
      </c>
      <c r="LP423" s="26">
        <f>IFERROR(Tableau17[[#This Row],[2017-T1-MACRON Emmanuel]]/Tableau17[[#This Row],[2017-T1-TOTAL]],"")</f>
        <v>0.23294117647058823</v>
      </c>
      <c r="LQ423" s="26">
        <f>IFERROR(Tableau17[[#This Row],[2017-T1-POUTOU Philippe]]/Tableau17[[#This Row],[2017-T1-TOTAL]],"")</f>
        <v>7.058823529411765E-3</v>
      </c>
      <c r="LR423" s="26">
        <f>IFERROR(Tableau17[[#This Row],[2017-T2-LE PEN Marine]]/Tableau17[[#This Row],[2017-T2-TOTAL]],"")</f>
        <v>0.22413793103448276</v>
      </c>
      <c r="LS423" s="26">
        <f>IFERROR(Tableau17[[#This Row],[2017-T2-MACRON Emmanuel]]/Tableau17[[#This Row],[2017-T2-TOTAL]],"")</f>
        <v>0.77586206896551724</v>
      </c>
      <c r="LT423" s="26">
        <f>IFERROR(Tableau17[[#This Row],[2019-T1-ALEXANDRE Audric]]/Tableau17[[#This Row],[2019-T1-TOTAL]],"")</f>
        <v>0</v>
      </c>
      <c r="LU423" s="26">
        <f>IFERROR(Tableau17[[#This Row],[2019-T1-ARTHAUD Nathalie]]/Tableau17[[#This Row],[2019-T1-TOTAL]],"")</f>
        <v>0</v>
      </c>
      <c r="LV423" s="26">
        <f>IFERROR(Tableau17[[#This Row],[2019-T1-ASSELINEAU François]]/Tableau17[[#This Row],[2019-T1-TOTAL]],"")</f>
        <v>3.2000000000000001E-2</v>
      </c>
      <c r="LW423" s="26">
        <f>IFERROR(Tableau17[[#This Row],[2019-T1-AUBRY Manon]]/Tableau17[[#This Row],[2019-T1-TOTAL]],"")</f>
        <v>0.248</v>
      </c>
      <c r="LX423" s="26">
        <f>IFERROR(Tableau17[[#This Row],[2019-T1-AZERGUI Nagib]]/Tableau17[[#This Row],[2019-T1-TOTAL]],"")</f>
        <v>0.04</v>
      </c>
      <c r="LY423" s="26">
        <f>IFERROR(Tableau17[[#This Row],[2019-T1-BARDELLA Jordan]]/Tableau17[[#This Row],[2019-T1-TOTAL]],"")</f>
        <v>0.4</v>
      </c>
      <c r="LZ423" s="26">
        <f>IFERROR(Tableau17[[#This Row],[2019-T1-BELLAMY François-Xavier]]/Tableau17[[#This Row],[2019-T1-TOTAL]],"")</f>
        <v>1.6E-2</v>
      </c>
      <c r="MA423" s="26">
        <f>IFERROR(Tableau17[[#This Row],[2019-T1-BIDOU Olivier]]/Tableau17[[#This Row],[2019-T1-TOTAL]],"")</f>
        <v>0</v>
      </c>
      <c r="MB423" s="26">
        <f>IFERROR(Tableau17[[#This Row],[2019-T1-BOURG Dominique]]/Tableau17[[#This Row],[2019-T1-TOTAL]],"")</f>
        <v>8.0000000000000002E-3</v>
      </c>
      <c r="MC423" s="26">
        <f>IFERROR(Tableau17[[#This Row],[2019-T1-BROSSAT Ian]]/Tableau17[[#This Row],[2019-T1-TOTAL]],"")</f>
        <v>8.0000000000000002E-3</v>
      </c>
      <c r="MD423" s="26">
        <f>IFERROR(Tableau17[[#This Row],[2019-T1-CAILLAUD Sophie]]/Tableau17[[#This Row],[2019-T1-TOTAL]],"")</f>
        <v>0</v>
      </c>
      <c r="ME423" s="26">
        <f>IFERROR(Tableau17[[#This Row],[2019-T1-CAMUS Renaud]]/Tableau17[[#This Row],[2019-T1-TOTAL]],"")</f>
        <v>0</v>
      </c>
      <c r="MF423" s="26">
        <f>IFERROR(Tableau17[[#This Row],[2019-T1-CHALENÇON Christophe]]/Tableau17[[#This Row],[2019-T1-TOTAL]],"")</f>
        <v>0</v>
      </c>
      <c r="MG423" s="26">
        <f>IFERROR(Tableau17[[#This Row],[2019-T1-CORBET Cathy Denise Ginette]]/Tableau17[[#This Row],[2019-T1-TOTAL]],"")</f>
        <v>0</v>
      </c>
      <c r="MH423" s="26">
        <f>IFERROR(Tableau17[[#This Row],[2019-T1-DE PREVOISIN Robert]]/Tableau17[[#This Row],[2019-T1-TOTAL]],"")</f>
        <v>0</v>
      </c>
      <c r="MI423" s="26">
        <f>IFERROR(Tableau17[[#This Row],[2019-T1-DELFEL Thérèse]]/Tableau17[[#This Row],[2019-T1-TOTAL]],"")</f>
        <v>0</v>
      </c>
      <c r="MJ423" s="26">
        <f>IFERROR(Tableau17[[#This Row],[2019-T1-DIEUMEGARD Pierre]]/Tableau17[[#This Row],[2019-T1-TOTAL]],"")</f>
        <v>8.0000000000000002E-3</v>
      </c>
      <c r="MK423" s="26">
        <f>IFERROR(Tableau17[[#This Row],[2019-T1-DUPONT-AIGNAN Nicolas]]/Tableau17[[#This Row],[2019-T1-TOTAL]],"")</f>
        <v>3.2000000000000001E-2</v>
      </c>
      <c r="ML423" s="26">
        <f>IFERROR(Tableau17[[#This Row],[2019-T1-GERNIGON Yves]]/Tableau17[[#This Row],[2019-T1-TOTAL]],"")</f>
        <v>0</v>
      </c>
      <c r="MM423" s="26">
        <f>IFERROR(Tableau17[[#This Row],[2019-T1-GLUCKSMANN Raphaël]]/Tableau17[[#This Row],[2019-T1-TOTAL]],"")</f>
        <v>1.6E-2</v>
      </c>
      <c r="MN423" s="26">
        <f>IFERROR(Tableau17[[#This Row],[2019-T1-HAMON Benoît]]/Tableau17[[#This Row],[2019-T1-TOTAL]],"")</f>
        <v>3.2000000000000001E-2</v>
      </c>
      <c r="MO423" s="26">
        <f>IFERROR(Tableau17[[#This Row],[2019-T1-HELGEN Gilles]]/Tableau17[[#This Row],[2019-T1-TOTAL]],"")</f>
        <v>0</v>
      </c>
      <c r="MP423" s="26">
        <f>IFERROR(Tableau17[[#This Row],[2019-T1-JADOT Yannick]]/Tableau17[[#This Row],[2019-T1-TOTAL]],"")</f>
        <v>0.04</v>
      </c>
      <c r="MQ423" s="26">
        <f>IFERROR(Tableau17[[#This Row],[2019-T1-LAGARDE Jean-Christophe]]/Tableau17[[#This Row],[2019-T1-TOTAL]],"")</f>
        <v>8.0000000000000002E-3</v>
      </c>
      <c r="MR423" s="26">
        <f>IFERROR(Tableau17[[#This Row],[2019-T1-LALANNE Francis]]/Tableau17[[#This Row],[2019-T1-TOTAL]],"")</f>
        <v>0</v>
      </c>
      <c r="MS423" s="26">
        <f>IFERROR(Tableau17[[#This Row],[2019-T1-LOISEAU Nathalie]]/Tableau17[[#This Row],[2019-T1-TOTAL]],"")</f>
        <v>0.112</v>
      </c>
      <c r="MT423" s="26">
        <f>IFERROR(Tableau17[[#This Row],[2019-T1-MARIE Florie]]/Tableau17[[#This Row],[2019-T1-TOTAL]],"")</f>
        <v>0</v>
      </c>
      <c r="MU423" s="26">
        <f>IFERROR(Tableau17[[#This Row],[2008-T1-MACROEXTRDROITE]]/Tableau17[[#This Row],[2008-T1-MACROTOTALE]],"")</f>
        <v>0.1099236641221374</v>
      </c>
      <c r="MV423" s="26">
        <f>IFERROR(Tableau17[[#This Row],[2008-T1-MACRODROITE]]/Tableau17[[#This Row],[2008-T1-MACROTOTALE]],"")</f>
        <v>0.3801526717557252</v>
      </c>
      <c r="MW423" s="26">
        <f>IFERROR(Tableau17[[#This Row],[2008-T1-MACROCENTRE]]/Tableau17[[#This Row],[2008-T1-MACROTOTALE]],"")</f>
        <v>0</v>
      </c>
      <c r="MX423" s="26">
        <f>IFERROR(Tableau17[[#This Row],[2008-T1-MACROGAUCHE]]/Tableau17[[#This Row],[2008-T1-MACROTOTALE]],"")</f>
        <v>0.50992366412213741</v>
      </c>
      <c r="MY423" s="26">
        <f>IFERROR(Tableau17[[#This Row],[2008-T1-MACROAUTRE]]/Tableau17[[#This Row],[2008-T1-MACROTOTALE]],"")</f>
        <v>0</v>
      </c>
      <c r="MZ423" s="26">
        <f>IFERROR(Tableau17[[#This Row],[2008-T2-MACROEXTRDROITE]]/Tableau17[[#This Row],[2008-T2-MACROTOTALE]],"")</f>
        <v>7.9881656804733733E-2</v>
      </c>
      <c r="NA423" s="26">
        <f>IFERROR(Tableau17[[#This Row],[2008-T2-MACRODROITE]]/Tableau17[[#This Row],[2008-T2-MACROTOTALE]],"")</f>
        <v>0.31804733727810652</v>
      </c>
      <c r="NB423" s="26">
        <f>IFERROR(Tableau17[[#This Row],[2008-T2-MACROCENTRE]]/Tableau17[[#This Row],[2008-T2-MACROTOTALE]],"")</f>
        <v>0</v>
      </c>
      <c r="NC423" s="26">
        <f>IFERROR(Tableau17[[#This Row],[2008-T2-MACROGAUCHE]]/Tableau17[[#This Row],[2008-T2-MACROTOTALE]],"")</f>
        <v>0.60207100591715978</v>
      </c>
      <c r="ND423" s="26">
        <f>IFERROR(Tableau17[[#This Row],[2008-T2-MACROAUTRE]]/Tableau17[[#This Row],[2008-T2-MACROTOTALE]],"")</f>
        <v>0</v>
      </c>
      <c r="NE423" s="26">
        <f>IFERROR(Tableau17[[#This Row],[2014-T1-MACROEXTRDROITE]]/Tableau17[[#This Row],[2014-T1-MACROTOTALE]],"")</f>
        <v>0.203125</v>
      </c>
      <c r="NF423" s="26">
        <f>IFERROR(Tableau17[[#This Row],[2014-T1-MACRODROITE]]/Tableau17[[#This Row],[2014-T1-MACROTOTALE]],"")</f>
        <v>0.23046875</v>
      </c>
      <c r="NG423" s="26">
        <f>IFERROR(Tableau17[[#This Row],[2014-T1-MACROCENTRE]]/Tableau17[[#This Row],[2014-T1-MACROTOTALE]],"")</f>
        <v>0</v>
      </c>
      <c r="NH423" s="26">
        <f>IFERROR(Tableau17[[#This Row],[2014-T1-MACROGAUCHE]]/Tableau17[[#This Row],[2014-T1-MACROTOTALE]],"")</f>
        <v>0.56640625</v>
      </c>
      <c r="NI423" s="26">
        <f>IFERROR(Tableau17[[#This Row],[2014-T1-MACROAUTRE]]/Tableau17[[#This Row],[2014-T1-MACROTOTALE]],"")</f>
        <v>0</v>
      </c>
      <c r="NJ423" s="26">
        <f>IFERROR(Tableau17[[#This Row],[2014-T2-MACROEXTRDROITE]]/Tableau17[[#This Row],[2014-T2-MACROTOTALE]],"")</f>
        <v>0.2360248447204969</v>
      </c>
      <c r="NK423" s="26">
        <f>IFERROR(Tableau17[[#This Row],[2014-T2-MACRODROITE]]/Tableau17[[#This Row],[2014-T2-MACROTOTALE]],"")</f>
        <v>0.31366459627329191</v>
      </c>
      <c r="NL423" s="26">
        <f>IFERROR(Tableau17[[#This Row],[2014-T2-MACROCENTRE]]/Tableau17[[#This Row],[2014-T2-MACROTOTALE]],"")</f>
        <v>0</v>
      </c>
      <c r="NM423" s="26">
        <f>IFERROR(Tableau17[[#This Row],[2014-T2-MACROGAUCHE]]/Tableau17[[#This Row],[2014-T2-MACROTOTALE]],"")</f>
        <v>0.4503105590062112</v>
      </c>
      <c r="NN423" s="26">
        <f>IFERROR(Tableau17[[#This Row],[2014-T2-MACROAUTRE]]/Tableau17[[#This Row],[2014-T2-MACROTOTALE]],"")</f>
        <v>0</v>
      </c>
      <c r="NO423" s="26">
        <f>IFERROR( Tableau17[[#This Row],[2015-T1-MACROEXTRDROITE]]/Tableau17[[#This Row],[2015-T1-MACROTOTALE]],"")</f>
        <v>0.28358208955223879</v>
      </c>
      <c r="NP423" s="26">
        <f>IFERROR(Tableau17[[#This Row],[2015-T1-MACRODROITE]]/Tableau17[[#This Row],[2015-T1-MACROTOTALE]],"")</f>
        <v>0.15920398009950248</v>
      </c>
      <c r="NQ423" s="26">
        <f>IFERROR(Tableau17[[#This Row],[2015-T1-MACROCENTRE]]/Tableau17[[#This Row],[2015-T1-MACROTOTALE]],"")</f>
        <v>0</v>
      </c>
      <c r="NR423" s="26">
        <f>IFERROR(Tableau17[[#This Row],[2015-T1-MACROGAUCHE]]/Tableau17[[#This Row],[2015-T1-MACROTOTALE]],"")</f>
        <v>0.55721393034825872</v>
      </c>
      <c r="NS423" s="26">
        <f>IFERROR(Tableau17[[#This Row],[2015-T1-MACROAUTRE]]/Tableau17[[#This Row],[2015-T1-MACROTOTALE]],"")</f>
        <v>0</v>
      </c>
      <c r="NT423" s="26">
        <f>IFERROR(Tableau17[[#This Row],[2015-T2-MACROEXTRDROITE]]/Tableau17[[#This Row],[2015-T2-MACROTOTALE]],"")</f>
        <v>0.28301886792452829</v>
      </c>
      <c r="NU423" s="26">
        <f>IFERROR(Tableau17[[#This Row],[2015-T2-MACRODROITE]]/Tableau17[[#This Row],[2015-T2-MACROTOTALE]],"")</f>
        <v>0</v>
      </c>
      <c r="NV423" s="26">
        <f>IFERROR(Tableau17[[#This Row],[2015-T2-MACROCENTRE]]/Tableau17[[#This Row],[2015-T2-MACROTOTALE]],"")</f>
        <v>0</v>
      </c>
      <c r="NW423" s="26">
        <f>IFERROR(Tableau17[[#This Row],[2015-T2-MACROGAUCHE]]/Tableau17[[#This Row],[2015-T2-MACROTOTALE]],"")</f>
        <v>0.71698113207547165</v>
      </c>
      <c r="NX423" s="26">
        <f>IFERROR(Tableau17[[#This Row],[2015-T2-MACROAUTRE]]/Tableau17[[#This Row],[2015-T2-MACROTOTALE]],"")</f>
        <v>0</v>
      </c>
      <c r="NY423" s="26">
        <f>IFERROR(Tableau17[[#This Row],[2017-T1-MACROEXTRDROITE]]/Tableau17[[#This Row],[2017-T1-MACROTOTALE]],"")</f>
        <v>0.20470588235294118</v>
      </c>
      <c r="NZ423" s="26">
        <f>IFERROR(Tableau17[[#This Row],[2017-T1-MACRODROITE]]/Tableau17[[#This Row],[2017-T1-MACROTOTALE]],"")</f>
        <v>6.1176470588235297E-2</v>
      </c>
      <c r="OA423" s="26">
        <f>IFERROR(Tableau17[[#This Row],[2017-T1-MACROCENTRE]]/Tableau17[[#This Row],[2017-T1-MACROTOTALE]],"")</f>
        <v>0.23294117647058823</v>
      </c>
      <c r="OB423" s="26">
        <f>IFERROR(Tableau17[[#This Row],[2017-T1-MACROGAUCHE]]/Tableau17[[#This Row],[2017-T1-MACROTOTALE]],"")</f>
        <v>0.49647058823529411</v>
      </c>
      <c r="OC423" s="26">
        <f>IFERROR(Tableau17[[#This Row],[2017-T1-MACROAUTRE]]/Tableau17[[#This Row],[2017-T1-MACROTOTALE]],"")</f>
        <v>4.7058823529411761E-3</v>
      </c>
      <c r="OD423" s="26">
        <f>IFERROR(Tableau17[[#This Row],[2017-T2-MACROEXTRDROITE]]/Tableau17[[#This Row],[2017-T2-MACROTOTALE]],"")</f>
        <v>0.22413793103448276</v>
      </c>
      <c r="OE423" s="26">
        <f>IFERROR(Tableau17[[#This Row],[2017-T2-MACRODROITE]]/Tableau17[[#This Row],[2017-T2-MACROTOTALE]],"")</f>
        <v>0</v>
      </c>
      <c r="OF423" s="26">
        <f>IFERROR(Tableau17[[#This Row],[2017-T2-MACROCENTRE]]/Tableau17[[#This Row],[2017-T2-MACROTOTALE]],"")</f>
        <v>0.77586206896551724</v>
      </c>
      <c r="OG423" s="26">
        <f>IFERROR(Tableau17[[#This Row],[2017-T2-MACROGAUCHE]]/Tableau17[[#This Row],[2017-T2-MACROTOTALE]],"")</f>
        <v>0</v>
      </c>
      <c r="OH423" s="26">
        <f>IFERROR(Tableau17[[#This Row],[2017-T2-MACROAUTRE]]/Tableau17[[#This Row],[2017-T2-MACROTOTALE]],"")</f>
        <v>0</v>
      </c>
      <c r="OI423" s="26">
        <f>IFERROR(Tableau17[[#This Row],[2019-T1-MACROEXTRDROITE]]/Tableau17[[#This Row],[2019-T1-MACROTOTALE]],"")</f>
        <v>0.46456692913385828</v>
      </c>
      <c r="OJ423" s="26">
        <f>IFERROR(Tableau17[[#This Row],[2019-T1-MACRODROITE]]/Tableau17[[#This Row],[2019-T1-MACROTOTALE]],"")</f>
        <v>2.3622047244094488E-2</v>
      </c>
      <c r="OK423" s="26">
        <f>IFERROR(Tableau17[[#This Row],[2019-T1-MACROCENTRE]]/Tableau17[[#This Row],[2019-T1-MACROTOTALE]],"")</f>
        <v>0.11023622047244094</v>
      </c>
      <c r="OL423" s="26">
        <f>IFERROR(Tableau17[[#This Row],[2019-T1-MACROGAUCHE]]/Tableau17[[#This Row],[2019-T1-MACROTOTALE]],"")</f>
        <v>0.33858267716535434</v>
      </c>
      <c r="OM423" s="26">
        <f>IFERROR(Tableau17[[#This Row],[2019-T1-MACROAUTRE]]/Tableau17[[#This Row],[2019-T1-MACROTOTALE]],"")</f>
        <v>6.2992125984251968E-2</v>
      </c>
      <c r="ON423" s="26">
        <f>IFERROR(Tableau17[[#This Row],[2020-T1-MACROEXTRDROITE]]/Tableau17[[#This Row],[2020-T1-MACROTOTALE]],"")</f>
        <v>0.17482517482517482</v>
      </c>
      <c r="OO423" s="26">
        <f>IFERROR(Tableau17[[#This Row],[2020-T1-MACRODROITE]]/Tableau17[[#This Row],[2020-T1-MACROTOTALE]],"")</f>
        <v>0.25874125874125875</v>
      </c>
      <c r="OP423" s="26">
        <f>IFERROR(Tableau17[[#This Row],[2020-T1-MACROCENTRE]]/Tableau17[[#This Row],[2020-T1-MACROTOTALE]],"")</f>
        <v>5.5944055944055944E-2</v>
      </c>
      <c r="OQ423" s="26">
        <f>IFERROR(Tableau17[[#This Row],[2020-T1-MACROGAUCHE]]/Tableau17[[#This Row],[2020-T1-MACROTOTALE]],"")</f>
        <v>0.51048951048951052</v>
      </c>
      <c r="OR423" s="26">
        <f>IFERROR(Tableau17[[#This Row],[2020-T1-MACROAUTRE]]/Tableau17[[#This Row],[2020-T1-MACROTOTALE]],"")</f>
        <v>0</v>
      </c>
      <c r="OS423" s="26">
        <f>IFERROR(Tableau17[[#This Row],[2017 (L)-T1-MACROEXTRDROITE]]/Tableau17[[#This Row],[2017 (L)-T1-MACROTOTALE]],"")</f>
        <v>0.21311475409836064</v>
      </c>
      <c r="OT423" s="26">
        <f>IFERROR(Tableau17[[#This Row],[2017 (L)-T1-MACRODROITE]]/Tableau17[[#This Row],[2017 (L)-T1-MACROTOTALE]],"")</f>
        <v>3.2786885245901641E-2</v>
      </c>
      <c r="OU423" s="26">
        <f>IFERROR(Tableau17[[#This Row],[2017 (L)-T1-MACROCENTRE]]/Tableau17[[#This Row],[2017 (L)-T1-MACROTOTALE]],"")</f>
        <v>0.24590163934426229</v>
      </c>
      <c r="OV423" s="26">
        <f>IFERROR(Tableau17[[#This Row],[2017 (L)-T1-MACROGAUCHE]]/Tableau17[[#This Row],[2017 (L)-T1-MACROTOTALE]],"")</f>
        <v>0.50819672131147542</v>
      </c>
      <c r="OW423" s="26">
        <f>IFERROR(Tableau17[[#This Row],[2017 (L)-T1-MACROAUTRE]]/Tableau17[[#This Row],[2017 (L)-T1-MACROTOTALE]],"")</f>
        <v>0</v>
      </c>
      <c r="OX423" s="26">
        <f>IFERROR(Tableau17[[#This Row],[2017 (L)-T2-MACROEXTRDROITE]]/Tableau17[[#This Row],[2017 (L)-T2-MACROTOTALE]],"")</f>
        <v>0.37419354838709679</v>
      </c>
      <c r="OY423" s="26">
        <f>IFERROR(Tableau17[[#This Row],[2017 (L)-T2-MACRODROITE]]/Tableau17[[#This Row],[2017 (L)-T2-MACROTOTALE]],"")</f>
        <v>0</v>
      </c>
      <c r="OZ423" s="26">
        <f>IFERROR(Tableau17[[#This Row],[2017 (L)-T2-MACROCENTRE]]/Tableau17[[#This Row],[2017 (L)-T2-MACROTOTALE]],"")</f>
        <v>0.62580645161290327</v>
      </c>
      <c r="PA423" s="26">
        <f>IFERROR(Tableau17[[#This Row],[2017 (L)-T2-MACROGAUCHE]]/Tableau17[[#This Row],[2017 (L)-T2-MACROTOTALE]],"")</f>
        <v>0</v>
      </c>
      <c r="PB423" s="26">
        <f>IFERROR(Tableau17[[#This Row],[2017 (L)-T2-MACROAUTRE]]/Tableau17[[#This Row],[2017 (L)-T2-MACROTOTALE]],"")</f>
        <v>0</v>
      </c>
      <c r="PC423" s="26">
        <f>IFERROR(Tableau17[[#This Row],[2008_T1_PROCUS]]/Tableau17[[#This Row],[2008_T1_INSCRITS]],0)</f>
        <v>4.22654268808115E-3</v>
      </c>
      <c r="PD423" s="26">
        <f>IFERROR(Tableau17[[#This Row],[2008_T2_PROCUS]]/Tableau17[[#This Row],[2008_T2_INSCRITS]],0)</f>
        <v>5.9171597633136093E-3</v>
      </c>
      <c r="PE423" s="26">
        <f>Tableau17[[#This Row],[2014_T1_PROCUS]]/Tableau17[[#This Row],[2014_T1_INSCRITS]]</f>
        <v>2.9455081001472753E-3</v>
      </c>
      <c r="PF423" s="26">
        <f>IFERROR(Tableau17[[#This Row],[2014_T2_PROCUS]]/Tableau17[[#This Row],[2014_T2_INSCRITS]],0)</f>
        <v>1.4727540500736377E-3</v>
      </c>
    </row>
    <row r="424" spans="1:422" hidden="1" x14ac:dyDescent="0.2">
      <c r="A424" s="1">
        <v>7</v>
      </c>
      <c r="B424" s="1" t="s">
        <v>487</v>
      </c>
      <c r="C424" s="1" t="s">
        <v>493</v>
      </c>
      <c r="D424" s="1" t="s">
        <v>493</v>
      </c>
      <c r="E424" s="1">
        <v>1366</v>
      </c>
      <c r="F424" s="1">
        <v>5.4333830000000001</v>
      </c>
      <c r="G424" s="1">
        <v>43.333396999999998</v>
      </c>
      <c r="H424" s="3">
        <v>994</v>
      </c>
      <c r="I424" s="3">
        <v>266</v>
      </c>
      <c r="J424" s="1">
        <v>1</v>
      </c>
      <c r="L424" s="1">
        <v>12</v>
      </c>
      <c r="M424" s="1">
        <v>29</v>
      </c>
      <c r="O424" s="1">
        <v>2</v>
      </c>
      <c r="P424" s="1">
        <v>41</v>
      </c>
      <c r="Q424" s="1">
        <v>7</v>
      </c>
      <c r="R424" s="1">
        <v>65</v>
      </c>
      <c r="S424" s="1">
        <v>25</v>
      </c>
      <c r="T424" s="1">
        <v>10</v>
      </c>
      <c r="U424" s="1">
        <v>192</v>
      </c>
      <c r="V424" s="1">
        <v>1034</v>
      </c>
      <c r="W424" s="1">
        <v>481</v>
      </c>
      <c r="X424" s="1">
        <v>3</v>
      </c>
      <c r="Y424" s="2">
        <v>0.46518375000000001</v>
      </c>
      <c r="Z424" s="1">
        <v>1034</v>
      </c>
      <c r="AA424" s="1">
        <v>556</v>
      </c>
      <c r="AB424" s="1">
        <v>7</v>
      </c>
      <c r="AC424" s="2">
        <v>0.53771760000000002</v>
      </c>
      <c r="AD424" s="1">
        <v>994</v>
      </c>
      <c r="AE424" s="1">
        <v>196</v>
      </c>
      <c r="AF424" s="2">
        <v>0.1971831</v>
      </c>
      <c r="AG424" s="1">
        <f t="shared" si="6"/>
        <v>266</v>
      </c>
      <c r="AH424" s="1">
        <v>1021</v>
      </c>
      <c r="AI424" s="1">
        <v>545</v>
      </c>
      <c r="AJ424" s="1">
        <v>6</v>
      </c>
      <c r="AK424" s="2">
        <v>0.5337904</v>
      </c>
      <c r="AL424" s="1">
        <v>1021</v>
      </c>
      <c r="AM424" s="1">
        <v>600</v>
      </c>
      <c r="AN424" s="1">
        <v>5</v>
      </c>
      <c r="AO424" s="2">
        <v>0.58765915999999996</v>
      </c>
      <c r="AP424" s="1">
        <v>1032</v>
      </c>
      <c r="AQ424" s="1">
        <v>441</v>
      </c>
      <c r="AR424" s="2">
        <v>0.42732557999999998</v>
      </c>
      <c r="AS424" s="1">
        <v>1032</v>
      </c>
      <c r="AT424" s="1">
        <v>518</v>
      </c>
      <c r="AU424" s="2">
        <v>0.50193798000000001</v>
      </c>
      <c r="AV424" s="1">
        <v>1050</v>
      </c>
      <c r="AW424" s="1">
        <v>339</v>
      </c>
      <c r="AX424" s="2">
        <v>0.32285713999999999</v>
      </c>
      <c r="AY424" s="1">
        <v>1050</v>
      </c>
      <c r="AZ424" s="1">
        <v>283</v>
      </c>
      <c r="BA424" s="2">
        <v>0.26952380999999997</v>
      </c>
      <c r="BB424" s="1">
        <v>1048</v>
      </c>
      <c r="BC424" s="1">
        <v>649</v>
      </c>
      <c r="BD424" s="2">
        <v>0.61927480999999995</v>
      </c>
      <c r="BE424" s="1">
        <v>1048</v>
      </c>
      <c r="BF424" s="1">
        <v>646</v>
      </c>
      <c r="BG424" s="2">
        <v>0.61641221000000002</v>
      </c>
      <c r="BH424" s="1">
        <v>998</v>
      </c>
      <c r="BI424" s="1">
        <v>312</v>
      </c>
      <c r="BJ424" s="2">
        <v>0.31262525000000002</v>
      </c>
      <c r="BK424" s="1">
        <v>9</v>
      </c>
      <c r="BL424" s="1">
        <v>9</v>
      </c>
      <c r="BN424" s="1">
        <v>15</v>
      </c>
      <c r="BO424" s="1">
        <v>73</v>
      </c>
      <c r="BP424" s="1">
        <v>139</v>
      </c>
      <c r="BQ424" s="1">
        <v>282</v>
      </c>
      <c r="BR424" s="1">
        <v>527</v>
      </c>
      <c r="BS424" s="1">
        <v>56</v>
      </c>
      <c r="BU424" s="1">
        <v>184</v>
      </c>
      <c r="BV424" s="1">
        <v>338</v>
      </c>
      <c r="BW424" s="1">
        <v>578</v>
      </c>
      <c r="BZ424" s="1">
        <v>30</v>
      </c>
      <c r="CA424" s="1">
        <v>9</v>
      </c>
      <c r="CB424" s="1">
        <v>13</v>
      </c>
      <c r="CC424" s="1">
        <v>163</v>
      </c>
      <c r="CD424" s="1">
        <v>129</v>
      </c>
      <c r="CE424" s="1">
        <v>120</v>
      </c>
      <c r="CF424" s="1">
        <v>464</v>
      </c>
      <c r="CG424" s="1">
        <v>193</v>
      </c>
      <c r="CH424" s="1">
        <v>152</v>
      </c>
      <c r="CI424" s="1">
        <v>185</v>
      </c>
      <c r="CJ424" s="1">
        <v>530</v>
      </c>
      <c r="CL424" s="1">
        <v>0</v>
      </c>
      <c r="CN424" s="1">
        <v>11</v>
      </c>
      <c r="CO424" s="1">
        <v>16</v>
      </c>
      <c r="CP424" s="1">
        <v>156</v>
      </c>
      <c r="CS424" s="1">
        <v>179</v>
      </c>
      <c r="CT424" s="1">
        <v>63</v>
      </c>
      <c r="CV424" s="1">
        <v>8</v>
      </c>
      <c r="CW424" s="1">
        <v>433</v>
      </c>
      <c r="CY424" s="1">
        <v>215</v>
      </c>
      <c r="CZ424" s="1">
        <v>282</v>
      </c>
      <c r="DC424" s="1">
        <v>497</v>
      </c>
      <c r="DE424" s="1">
        <v>3</v>
      </c>
      <c r="DF424" s="1">
        <v>7</v>
      </c>
      <c r="DH424" s="1">
        <v>0</v>
      </c>
      <c r="DI424" s="1">
        <v>8</v>
      </c>
      <c r="DJ424" s="1">
        <v>10</v>
      </c>
      <c r="DK424" s="1">
        <v>3</v>
      </c>
      <c r="DL424" s="1">
        <v>75</v>
      </c>
      <c r="DM424" s="1">
        <v>109</v>
      </c>
      <c r="DN424" s="1">
        <v>42</v>
      </c>
      <c r="DQ424" s="1">
        <v>2</v>
      </c>
      <c r="DR424" s="1">
        <v>47</v>
      </c>
      <c r="DS424" s="1">
        <v>21</v>
      </c>
      <c r="DU424" s="1">
        <v>327</v>
      </c>
      <c r="DW424" s="1">
        <v>143</v>
      </c>
      <c r="DZ424" s="1">
        <v>127</v>
      </c>
      <c r="EA424" s="1">
        <v>270</v>
      </c>
      <c r="EB424" s="1">
        <v>6</v>
      </c>
      <c r="EC424" s="1">
        <v>7</v>
      </c>
      <c r="ED424" s="1">
        <v>2</v>
      </c>
      <c r="EE424" s="1">
        <v>8</v>
      </c>
      <c r="EF424" s="1">
        <v>56</v>
      </c>
      <c r="EG424" s="1">
        <v>21</v>
      </c>
      <c r="EH424" s="1">
        <v>2</v>
      </c>
      <c r="EI424" s="1">
        <v>259</v>
      </c>
      <c r="EJ424" s="1">
        <v>179</v>
      </c>
      <c r="EK424" s="1">
        <v>92</v>
      </c>
      <c r="EL424" s="1">
        <v>4</v>
      </c>
      <c r="EM424" s="1">
        <v>636</v>
      </c>
      <c r="EN424" s="1">
        <v>310</v>
      </c>
      <c r="EO424" s="1">
        <v>296</v>
      </c>
      <c r="EP424" s="1">
        <v>606</v>
      </c>
      <c r="EQ424" s="1">
        <v>0</v>
      </c>
      <c r="ER424" s="1">
        <v>1</v>
      </c>
      <c r="ES424" s="1">
        <v>3</v>
      </c>
      <c r="ET424" s="1">
        <v>30</v>
      </c>
      <c r="EU424" s="1">
        <v>4</v>
      </c>
      <c r="EV424" s="1">
        <v>138</v>
      </c>
      <c r="EW424" s="1">
        <v>13</v>
      </c>
      <c r="EX424" s="1">
        <v>0</v>
      </c>
      <c r="EY424" s="1">
        <v>8</v>
      </c>
      <c r="EZ424" s="1">
        <v>7</v>
      </c>
      <c r="FA424" s="1">
        <v>0</v>
      </c>
      <c r="FB424" s="1">
        <v>0</v>
      </c>
      <c r="FC424" s="1">
        <v>0</v>
      </c>
      <c r="FD424" s="1">
        <v>0</v>
      </c>
      <c r="FE424" s="1">
        <v>0</v>
      </c>
      <c r="FF424" s="1">
        <v>0</v>
      </c>
      <c r="FG424" s="1">
        <v>0</v>
      </c>
      <c r="FH424" s="1">
        <v>10</v>
      </c>
      <c r="FI424" s="1">
        <v>0</v>
      </c>
      <c r="FJ424" s="1">
        <v>9</v>
      </c>
      <c r="FK424" s="1">
        <v>10</v>
      </c>
      <c r="FL424" s="1">
        <v>0</v>
      </c>
      <c r="FM424" s="1">
        <v>14</v>
      </c>
      <c r="FN424" s="1">
        <v>1</v>
      </c>
      <c r="FO424" s="1">
        <v>6</v>
      </c>
      <c r="FP424" s="1">
        <v>33</v>
      </c>
      <c r="FQ424" s="1">
        <v>0</v>
      </c>
      <c r="FR424" s="1">
        <f>SUM(Tableau17[[#This Row],[2019-T1-ALEXANDRE Audric]:[2019-T1-MARIE Florie]])</f>
        <v>287</v>
      </c>
      <c r="FS424" s="1">
        <v>73</v>
      </c>
      <c r="FT424" s="1">
        <v>157</v>
      </c>
      <c r="FU424" s="1">
        <v>0</v>
      </c>
      <c r="FV424" s="1">
        <v>297</v>
      </c>
      <c r="FW424" s="1">
        <v>0</v>
      </c>
      <c r="FX424" s="1">
        <v>527</v>
      </c>
      <c r="FY424" s="1">
        <v>56</v>
      </c>
      <c r="FZ424" s="1">
        <v>184</v>
      </c>
      <c r="GA424" s="1">
        <v>0</v>
      </c>
      <c r="GB424" s="1">
        <v>338</v>
      </c>
      <c r="GC424" s="1">
        <v>0</v>
      </c>
      <c r="GD424" s="1">
        <v>578</v>
      </c>
      <c r="GE424" s="1">
        <v>163</v>
      </c>
      <c r="GF424" s="1">
        <v>129</v>
      </c>
      <c r="GG424" s="1">
        <v>0</v>
      </c>
      <c r="GH424" s="1">
        <v>172</v>
      </c>
      <c r="GI424" s="1">
        <v>0</v>
      </c>
      <c r="GJ424" s="1">
        <v>464</v>
      </c>
      <c r="GK424" s="1">
        <v>193</v>
      </c>
      <c r="GL424" s="1">
        <v>152</v>
      </c>
      <c r="GM424" s="1">
        <v>0</v>
      </c>
      <c r="GN424" s="1">
        <v>185</v>
      </c>
      <c r="GO424" s="1">
        <v>0</v>
      </c>
      <c r="GP424" s="1">
        <v>530</v>
      </c>
      <c r="GQ424" s="1">
        <v>156</v>
      </c>
      <c r="GR424" s="1">
        <v>63</v>
      </c>
      <c r="GS424" s="1">
        <v>0</v>
      </c>
      <c r="GT424" s="1">
        <v>214</v>
      </c>
      <c r="GU424" s="1">
        <v>0</v>
      </c>
      <c r="GV424" s="1">
        <v>433</v>
      </c>
      <c r="GW424" s="1">
        <v>215</v>
      </c>
      <c r="GX424" s="1">
        <v>0</v>
      </c>
      <c r="GY424" s="1">
        <v>0</v>
      </c>
      <c r="GZ424" s="1">
        <v>282</v>
      </c>
      <c r="HA424" s="1">
        <v>0</v>
      </c>
      <c r="HB424" s="1">
        <v>497</v>
      </c>
      <c r="HC424" s="1">
        <v>276</v>
      </c>
      <c r="HD424" s="1">
        <v>56</v>
      </c>
      <c r="HE424" s="1">
        <v>92</v>
      </c>
      <c r="HF424" s="1">
        <v>210</v>
      </c>
      <c r="HG424" s="1">
        <v>2</v>
      </c>
      <c r="HH424" s="1">
        <v>636</v>
      </c>
      <c r="HI424" s="1">
        <v>310</v>
      </c>
      <c r="HJ424" s="1">
        <v>0</v>
      </c>
      <c r="HK424" s="1">
        <v>296</v>
      </c>
      <c r="HL424" s="1">
        <v>0</v>
      </c>
      <c r="HM424" s="1">
        <v>0</v>
      </c>
      <c r="HN424" s="1">
        <v>606</v>
      </c>
      <c r="HO424" s="1">
        <v>159</v>
      </c>
      <c r="HP424" s="1">
        <v>14</v>
      </c>
      <c r="HQ424" s="1">
        <v>33</v>
      </c>
      <c r="HR424" s="1">
        <v>71</v>
      </c>
      <c r="HS424" s="1">
        <v>23</v>
      </c>
      <c r="HT424" s="1">
        <v>300</v>
      </c>
      <c r="HU424" s="1">
        <v>65</v>
      </c>
      <c r="HV424" s="1">
        <v>53</v>
      </c>
      <c r="HW424" s="1">
        <v>8</v>
      </c>
      <c r="HX424" s="1">
        <v>66</v>
      </c>
      <c r="HY424" s="1">
        <v>0</v>
      </c>
      <c r="HZ424" s="1">
        <v>192</v>
      </c>
      <c r="IA424" s="1">
        <v>126</v>
      </c>
      <c r="IB424" s="1">
        <v>42</v>
      </c>
      <c r="IC424" s="1">
        <v>47</v>
      </c>
      <c r="ID424" s="1">
        <v>107</v>
      </c>
      <c r="IE424" s="1">
        <v>5</v>
      </c>
      <c r="IF424" s="1">
        <v>327</v>
      </c>
      <c r="IG424" s="1">
        <v>143</v>
      </c>
      <c r="IH424" s="1">
        <v>0</v>
      </c>
      <c r="II424" s="1">
        <v>127</v>
      </c>
      <c r="IJ424" s="1">
        <v>0</v>
      </c>
      <c r="IK424" s="1">
        <v>0</v>
      </c>
      <c r="IL424" s="1">
        <v>270</v>
      </c>
      <c r="IM424" s="26">
        <f>IFERROR(Tableau17[[#This Row],[LDIV]]/Tableau17[[#This Row],[Total général]],"")</f>
        <v>5.208333333333333E-3</v>
      </c>
      <c r="IN424" s="26">
        <f>IFERROR(Tableau17[[#This Row],[LDVC]]/Tableau17[[#This Row],[Total général]],"")</f>
        <v>0</v>
      </c>
      <c r="IO424" s="26">
        <f>IFERROR(Tableau17[[#This Row],[LDVD]]/Tableau17[[#This Row],[Total général]],"")</f>
        <v>6.25E-2</v>
      </c>
      <c r="IP424" s="26">
        <f>IFERROR(Tableau17[[#This Row],[LDVG]]/Tableau17[[#This Row],[Total général]],"")</f>
        <v>0.15104166666666666</v>
      </c>
      <c r="IQ424" s="26">
        <f>IFERROR(Tableau17[[#This Row],[LEXD]]/Tableau17[[#This Row],[Total général]],"")</f>
        <v>0</v>
      </c>
      <c r="IR424" s="26">
        <f>IFERROR(Tableau17[[#This Row],[LEXG]]/Tableau17[[#This Row],[Total général]],"")</f>
        <v>1.0416666666666666E-2</v>
      </c>
      <c r="IS424" s="26">
        <f>IFERROR(Tableau17[[#This Row],[LLR]]/Tableau17[[#This Row],[Total général]],"")</f>
        <v>0.21354166666666666</v>
      </c>
      <c r="IT424" s="26">
        <f>IFERROR(Tableau17[[#This Row],[LREM]]/Tableau17[[#This Row],[Total général]],"")</f>
        <v>3.6458333333333336E-2</v>
      </c>
      <c r="IU424" s="26">
        <f>IFERROR(Tableau17[[#This Row],[LRN]]/Tableau17[[#This Row],[Total général]],"")</f>
        <v>0.33854166666666669</v>
      </c>
      <c r="IV424" s="26">
        <f>IFERROR(Tableau17[[#This Row],[LUG]]/Tableau17[[#This Row],[Total général]],"")</f>
        <v>0.13020833333333334</v>
      </c>
      <c r="IW424" s="26">
        <f>IFERROR(Tableau17[[#This Row],[LVEC]]/Tableau17[[#This Row],[Total général]],"")</f>
        <v>5.2083333333333336E-2</v>
      </c>
      <c r="IX424" s="26">
        <f>IFERROR(Tableau17[[#This Row],[2008-T1-LCMD]]/Tableau17[[#This Row],[2008-T1-TOTAL]],"")</f>
        <v>1.7077798861480076E-2</v>
      </c>
      <c r="IY424" s="26">
        <f>IFERROR(Tableau17[[#This Row],[2008-T1-LDVD]]/Tableau17[[#This Row],[2008-T1-TOTAL]],"")</f>
        <v>1.7077798861480076E-2</v>
      </c>
      <c r="IZ424" s="26">
        <f>IFERROR(Tableau17[[#This Row],[2008-T1-LEXD]]/Tableau17[[#This Row],[2008-T1-TOTAL]],"")</f>
        <v>0</v>
      </c>
      <c r="JA424" s="26">
        <f>IFERROR(Tableau17[[#This Row],[2008-T1-LEXG]]/Tableau17[[#This Row],[2008-T1-TOTAL]],"")</f>
        <v>2.8462998102466792E-2</v>
      </c>
      <c r="JB424" s="26">
        <f>IFERROR(Tableau17[[#This Row],[2008-T1-LFN]]/Tableau17[[#This Row],[2008-T1-TOTAL]],"")</f>
        <v>0.13851992409867173</v>
      </c>
      <c r="JC424" s="26">
        <f>IFERROR(Tableau17[[#This Row],[2008-T1-LMAJ]]/Tableau17[[#This Row],[2008-T1-TOTAL]],"")</f>
        <v>0.26375711574952559</v>
      </c>
      <c r="JD424" s="26">
        <f>IFERROR(Tableau17[[#This Row],[2008-T1-LUG]]/Tableau17[[#This Row],[2008-T1-TOTAL]],"")</f>
        <v>0.53510436432637576</v>
      </c>
      <c r="JE424" s="26">
        <f>IFERROR(Tableau17[[#This Row],[2008-T2-LFN]]/Tableau17[[#This Row],[2008-T2-TOTAL]],"")</f>
        <v>9.6885813148788927E-2</v>
      </c>
      <c r="JF424" s="26">
        <f>IFERROR(Tableau17[[#This Row],[2008-T2-LGC]]/Tableau17[[#This Row],[2008-T2-TOTAL]],"")</f>
        <v>0</v>
      </c>
      <c r="JG424" s="26">
        <f>IFERROR(Tableau17[[#This Row],[2008-T2-LMAJ]]/Tableau17[[#This Row],[2008-T2-TOTAL]],"")</f>
        <v>0.31833910034602075</v>
      </c>
      <c r="JH424" s="26">
        <f>IFERROR(Tableau17[[#This Row],[2008-T2-LUG]]/Tableau17[[#This Row],[2008-T2-TOTAL]],"")</f>
        <v>0.58477508650519028</v>
      </c>
      <c r="JI424" s="26">
        <f>IFERROR(Tableau17[[#This Row],[2014-T1-LDIV]]/Tableau17[[#This Row],[2014-T1-TOTAL]],"")</f>
        <v>0</v>
      </c>
      <c r="JJ424" s="26">
        <f>IFERROR(Tableau17[[#This Row],[2014-T1-LDVD]]/Tableau17[[#This Row],[2014-T1-TOTAL]],"")</f>
        <v>0</v>
      </c>
      <c r="JK424" s="26">
        <f>IFERROR(Tableau17[[#This Row],[2014-T1-LDVG]]/Tableau17[[#This Row],[2014-T1-TOTAL]],"")</f>
        <v>6.4655172413793108E-2</v>
      </c>
      <c r="JL424" s="26">
        <f>IFERROR(Tableau17[[#This Row],[2014-T1-LEXG]]/Tableau17[[#This Row],[2014-T1-TOTAL]],"")</f>
        <v>1.9396551724137932E-2</v>
      </c>
      <c r="JM424" s="26">
        <f>IFERROR(Tableau17[[#This Row],[2014-T1-LFG]]/Tableau17[[#This Row],[2014-T1-TOTAL]],"")</f>
        <v>2.8017241379310345E-2</v>
      </c>
      <c r="JN424" s="26">
        <f>IFERROR(Tableau17[[#This Row],[2014-T1-LFN]]/Tableau17[[#This Row],[2014-T1-TOTAL]],"")</f>
        <v>0.35129310344827586</v>
      </c>
      <c r="JO424" s="26">
        <f>IFERROR(Tableau17[[#This Row],[2014-T1-LUD]]/Tableau17[[#This Row],[2014-T1-TOTAL]],"")</f>
        <v>0.27801724137931033</v>
      </c>
      <c r="JP424" s="26">
        <f>IFERROR(Tableau17[[#This Row],[2014-T1-LUG]]/Tableau17[[#This Row],[2014-T1-TOTAL]],"")</f>
        <v>0.25862068965517243</v>
      </c>
      <c r="JQ424" s="26">
        <f>IFERROR(Tableau17[[#This Row],[2014-T2-LFN]]/Tableau17[[#This Row],[2014-T2-TOTAL]],"")</f>
        <v>0.36415094339622639</v>
      </c>
      <c r="JR424" s="26">
        <f>IFERROR(Tableau17[[#This Row],[2014-T2-LUD]]/Tableau17[[#This Row],[2014-T2-TOTAL]],"")</f>
        <v>0.28679245283018867</v>
      </c>
      <c r="JS424" s="26">
        <f>IFERROR(Tableau17[[#This Row],[2014-T2-LUG]]/Tableau17[[#This Row],[2014-T2-TOTAL]],"")</f>
        <v>0.34905660377358488</v>
      </c>
      <c r="JT424" s="26">
        <f>IFERROR(Tableau17[[#This Row],[2015-T1-BC-DIV]]/Tableau17[[#This Row],[2015-T1-TOTAL]],"")</f>
        <v>0</v>
      </c>
      <c r="JU424" s="26">
        <f>IFERROR(Tableau17[[#This Row],[2015-T1-BC-DLF]]/Tableau17[[#This Row],[2015-T1-TOTAL]],"")</f>
        <v>0</v>
      </c>
      <c r="JV424" s="26">
        <f>IFERROR(Tableau17[[#This Row],[2015-T1-BC-DVD]]/Tableau17[[#This Row],[2015-T1-TOTAL]],"")</f>
        <v>0</v>
      </c>
      <c r="JW424" s="26">
        <f>IFERROR(Tableau17[[#This Row],[2015-T1-BC-DVG]]/Tableau17[[#This Row],[2015-T1-TOTAL]],"")</f>
        <v>2.5404157043879907E-2</v>
      </c>
      <c r="JX424" s="26">
        <f>IFERROR(Tableau17[[#This Row],[2015-T1-BC-FG]]/Tableau17[[#This Row],[2015-T1-TOTAL]],"")</f>
        <v>3.695150115473441E-2</v>
      </c>
      <c r="JY424" s="26">
        <f>IFERROR(Tableau17[[#This Row],[2015-T1-BC-FN]]/Tableau17[[#This Row],[2015-T1-TOTAL]],"")</f>
        <v>0.36027713625866054</v>
      </c>
      <c r="JZ424" s="26">
        <f>IFERROR(Tableau17[[#This Row],[2015-T1-BC-MDM]]/Tableau17[[#This Row],[2015-T1-TOTAL]],"")</f>
        <v>0</v>
      </c>
      <c r="KA424" s="26">
        <f>IFERROR(Tableau17[[#This Row],[2015-T1-BC-RDG]]/Tableau17[[#This Row],[2015-T1-TOTAL]],"")</f>
        <v>0</v>
      </c>
      <c r="KB424" s="26">
        <f>IFERROR(Tableau17[[#This Row],[2015-T1-BC-SOC]]/Tableau17[[#This Row],[2015-T1-TOTAL]],"")</f>
        <v>0.41339491916859122</v>
      </c>
      <c r="KC424" s="26">
        <f>IFERROR(Tableau17[[#This Row],[2015-T1-BC-UD]]/Tableau17[[#This Row],[2015-T1-TOTAL]],"")</f>
        <v>0.14549653579676675</v>
      </c>
      <c r="KD424" s="26">
        <f>IFERROR(Tableau17[[#This Row],[2015-T1-BC-UG]]/Tableau17[[#This Row],[2015-T1-TOTAL]],"")</f>
        <v>0</v>
      </c>
      <c r="KE424" s="26">
        <f>IFERROR(Tableau17[[#This Row],[2015-T1-BC-VEC]]/Tableau17[[#This Row],[2015-T1-TOTAL]],"")</f>
        <v>1.8475750577367205E-2</v>
      </c>
      <c r="KF424" s="26">
        <f>IFERROR(Tableau17[[#This Row],[2015-T2-BC-DVG]]/Tableau17[[#This Row],[2015-T2-TOTAL]],"")</f>
        <v>0</v>
      </c>
      <c r="KG424" s="26">
        <f>IFERROR(Tableau17[[#This Row],[2015-T2-BC-FN]]/Tableau17[[#This Row],[2015-T2-TOTAL]],"")</f>
        <v>0.43259557344064387</v>
      </c>
      <c r="KH424" s="26">
        <f>IFERROR(Tableau17[[#This Row],[2015-T2-BC-SOC]]/Tableau17[[#This Row],[2015-T2-TOTAL]],"")</f>
        <v>0.56740442655935619</v>
      </c>
      <c r="KI424" s="26">
        <f>IFERROR(Tableau17[[#This Row],[2015-T2-BC-UD]]/Tableau17[[#This Row],[2015-T2-TOTAL]],"")</f>
        <v>0</v>
      </c>
      <c r="KJ424" s="26">
        <f>IFERROR(Tableau17[[#This Row],[2015-T2-BC-UG]]/Tableau17[[#This Row],[2015-T2-TOTAL]],"")</f>
        <v>0</v>
      </c>
      <c r="KK424" s="26">
        <f>IFERROR(Tableau17[[#This Row],[2017 (L)-T1-COM]]/Tableau17[[#This Row],[2017 (L)-T1-TOTAL]],"")</f>
        <v>0</v>
      </c>
      <c r="KL424" s="26">
        <f>IFERROR(Tableau17[[#This Row],[2017 (L)-T1-DIV]]/Tableau17[[#This Row],[2017 (L)-T1-TOTAL]],"")</f>
        <v>9.1743119266055051E-3</v>
      </c>
      <c r="KM424" s="26">
        <f>IFERROR(Tableau17[[#This Row],[2017 (L)-T1-DLF]]/Tableau17[[#This Row],[2017 (L)-T1-TOTAL]],"")</f>
        <v>2.1406727828746176E-2</v>
      </c>
      <c r="KN424" s="26">
        <f>IFERROR(Tableau17[[#This Row],[2017 (L)-T1-DVD]]/Tableau17[[#This Row],[2017 (L)-T1-TOTAL]],"")</f>
        <v>0</v>
      </c>
      <c r="KO424" s="26">
        <f>IFERROR(Tableau17[[#This Row],[2017 (L)-T1-DVG]]/Tableau17[[#This Row],[2017 (L)-T1-TOTAL]],"")</f>
        <v>0</v>
      </c>
      <c r="KP424" s="26">
        <f>IFERROR(Tableau17[[#This Row],[2017 (L)-T1-ECO]]/Tableau17[[#This Row],[2017 (L)-T1-TOTAL]],"")</f>
        <v>2.4464831804281346E-2</v>
      </c>
      <c r="KQ424" s="26">
        <f>IFERROR(Tableau17[[#This Row],[2017 (L)-T1-EXD]]/Tableau17[[#This Row],[2017 (L)-T1-TOTAL]],"")</f>
        <v>3.0581039755351681E-2</v>
      </c>
      <c r="KR424" s="26">
        <f>IFERROR(Tableau17[[#This Row],[2017 (L)-T1-EXG]]/Tableau17[[#This Row],[2017 (L)-T1-TOTAL]],"")</f>
        <v>9.1743119266055051E-3</v>
      </c>
      <c r="KS424" s="26">
        <f>IFERROR(Tableau17[[#This Row],[2017 (L)-T1-FI]]/Tableau17[[#This Row],[2017 (L)-T1-TOTAL]],"")</f>
        <v>0.22935779816513763</v>
      </c>
      <c r="KT424" s="26">
        <f>IFERROR(Tableau17[[#This Row],[2017 (L)-T1-FN]]/Tableau17[[#This Row],[2017 (L)-T1-TOTAL]],"")</f>
        <v>0.33333333333333331</v>
      </c>
      <c r="KU424" s="26">
        <f>IFERROR(Tableau17[[#This Row],[2017 (L)-T1-LR]]/Tableau17[[#This Row],[2017 (L)-T1-TOTAL]],"")</f>
        <v>0.12844036697247707</v>
      </c>
      <c r="KV424" s="26">
        <f>IFERROR(Tableau17[[#This Row],[2017 (L)-T1-MDM]]/Tableau17[[#This Row],[2017 (L)-T1-TOTAL]],"")</f>
        <v>0</v>
      </c>
      <c r="KW424" s="26">
        <f>IFERROR(Tableau17[[#This Row],[2017 (L)-T1-RDG]]/Tableau17[[#This Row],[2017 (L)-T1-TOTAL]],"")</f>
        <v>0</v>
      </c>
      <c r="KX424" s="26">
        <f>IFERROR(Tableau17[[#This Row],[2017 (L)-T1-REG]]/Tableau17[[#This Row],[2017 (L)-T1-TOTAL]],"")</f>
        <v>6.1162079510703364E-3</v>
      </c>
      <c r="KY424" s="26">
        <f>IFERROR(Tableau17[[#This Row],[2017 (L)-T1-REM]]/Tableau17[[#This Row],[2017 (L)-T1-TOTAL]],"")</f>
        <v>0.14373088685015289</v>
      </c>
      <c r="KZ424" s="26">
        <f>IFERROR(Tableau17[[#This Row],[2017 (L)-T1-SOC]]/Tableau17[[#This Row],[2017 (L)-T1-TOTAL]],"")</f>
        <v>6.4220183486238536E-2</v>
      </c>
      <c r="LA424" s="26">
        <f>IFERROR(Tableau17[[#This Row],[2017 (L)-T1-UDI]]/Tableau17[[#This Row],[2017 (L)-T1-TOTAL]],"")</f>
        <v>0</v>
      </c>
      <c r="LB424" s="26">
        <f>IFERROR(Tableau17[[#This Row],[2017 (L)-T2-FI]]/Tableau17[[#This Row],[2017 (L)-T2-TOTAL]],"")</f>
        <v>0</v>
      </c>
      <c r="LC424" s="26">
        <f>IFERROR(Tableau17[[#This Row],[2017 (L)-T2-FN]]/Tableau17[[#This Row],[2017 (L)-T2-TOTAL]],"")</f>
        <v>0.52962962962962967</v>
      </c>
      <c r="LD424" s="26">
        <f>IFERROR(Tableau17[[#This Row],[2017 (L)-T2-LR]]/Tableau17[[#This Row],[2017 (L)-T2-TOTAL]],"")</f>
        <v>0</v>
      </c>
      <c r="LE424" s="26">
        <f>IFERROR(Tableau17[[#This Row],[2017 (L)-T2-MDM]]/Tableau17[[#This Row],[2017 (L)-T2-TOTAL]],"")</f>
        <v>0</v>
      </c>
      <c r="LF424" s="26">
        <f>IFERROR(Tableau17[[#This Row],[2017 (L)-T2-REM]]/Tableau17[[#This Row],[2017 (L)-T2-TOTAL]],"")</f>
        <v>0.47037037037037038</v>
      </c>
      <c r="LG424" s="26">
        <f>IFERROR(Tableau17[[#This Row],[2017-T1-ARTHAUD Nathalie]]/Tableau17[[#This Row],[2017-T1-TOTAL]],"")</f>
        <v>9.433962264150943E-3</v>
      </c>
      <c r="LH424" s="26">
        <f>IFERROR(Tableau17[[#This Row],[2017-T1-ASSELINEAU Fran]]/Tableau17[[#This Row],[2017-T1-TOTAL]],"")</f>
        <v>1.10062893081761E-2</v>
      </c>
      <c r="LI424" s="26">
        <f>IFERROR(Tableau17[[#This Row],[2017-T1-CHEMINADE Jacques]]/Tableau17[[#This Row],[2017-T1-TOTAL]],"")</f>
        <v>3.1446540880503146E-3</v>
      </c>
      <c r="LJ424" s="26">
        <f>IFERROR(Tableau17[[#This Row],[2017-T1-DUPONT-AIGNAN Nicolas]]/Tableau17[[#This Row],[2017-T1-TOTAL]],"")</f>
        <v>1.2578616352201259E-2</v>
      </c>
      <c r="LK424" s="26">
        <f>IFERROR(Tableau17[[#This Row],[2017-T1-FILLON Fran]]/Tableau17[[#This Row],[2017-T1-TOTAL]],"")</f>
        <v>8.8050314465408799E-2</v>
      </c>
      <c r="LL424" s="26">
        <f>IFERROR(Tableau17[[#This Row],[2017-T1-HAMON Beno]]/Tableau17[[#This Row],[2017-T1-TOTAL]],"")</f>
        <v>3.3018867924528301E-2</v>
      </c>
      <c r="LM424" s="26">
        <f>IFERROR(Tableau17[[#This Row],[2017-T1-LASSALLE Jean]]/Tableau17[[#This Row],[2017-T1-TOTAL]],"")</f>
        <v>3.1446540880503146E-3</v>
      </c>
      <c r="LN424" s="26">
        <f>IFERROR(Tableau17[[#This Row],[2017-T1-LE PEN Marine]]/Tableau17[[#This Row],[2017-T1-TOTAL]],"")</f>
        <v>0.40723270440251574</v>
      </c>
      <c r="LO424" s="26">
        <f>IFERROR(Tableau17[[#This Row],[2017-T1-M Jean-Luc]]/Tableau17[[#This Row],[2017-T1-TOTAL]],"")</f>
        <v>0.28144654088050314</v>
      </c>
      <c r="LP424" s="26">
        <f>IFERROR(Tableau17[[#This Row],[2017-T1-MACRON Emmanuel]]/Tableau17[[#This Row],[2017-T1-TOTAL]],"")</f>
        <v>0.14465408805031446</v>
      </c>
      <c r="LQ424" s="26">
        <f>IFERROR(Tableau17[[#This Row],[2017-T1-POUTOU Philippe]]/Tableau17[[#This Row],[2017-T1-TOTAL]],"")</f>
        <v>6.2893081761006293E-3</v>
      </c>
      <c r="LR424" s="26">
        <f>IFERROR(Tableau17[[#This Row],[2017-T2-LE PEN Marine]]/Tableau17[[#This Row],[2017-T2-TOTAL]],"")</f>
        <v>0.51155115511551152</v>
      </c>
      <c r="LS424" s="26">
        <f>IFERROR(Tableau17[[#This Row],[2017-T2-MACRON Emmanuel]]/Tableau17[[#This Row],[2017-T2-TOTAL]],"")</f>
        <v>0.48844884488448848</v>
      </c>
      <c r="LT424" s="26">
        <f>IFERROR(Tableau17[[#This Row],[2019-T1-ALEXANDRE Audric]]/Tableau17[[#This Row],[2019-T1-TOTAL]],"")</f>
        <v>0</v>
      </c>
      <c r="LU424" s="26">
        <f>IFERROR(Tableau17[[#This Row],[2019-T1-ARTHAUD Nathalie]]/Tableau17[[#This Row],[2019-T1-TOTAL]],"")</f>
        <v>3.4843205574912892E-3</v>
      </c>
      <c r="LV424" s="26">
        <f>IFERROR(Tableau17[[#This Row],[2019-T1-ASSELINEAU François]]/Tableau17[[#This Row],[2019-T1-TOTAL]],"")</f>
        <v>1.0452961672473868E-2</v>
      </c>
      <c r="LW424" s="26">
        <f>IFERROR(Tableau17[[#This Row],[2019-T1-AUBRY Manon]]/Tableau17[[#This Row],[2019-T1-TOTAL]],"")</f>
        <v>0.10452961672473868</v>
      </c>
      <c r="LX424" s="26">
        <f>IFERROR(Tableau17[[#This Row],[2019-T1-AZERGUI Nagib]]/Tableau17[[#This Row],[2019-T1-TOTAL]],"")</f>
        <v>1.3937282229965157E-2</v>
      </c>
      <c r="LY424" s="26">
        <f>IFERROR(Tableau17[[#This Row],[2019-T1-BARDELLA Jordan]]/Tableau17[[#This Row],[2019-T1-TOTAL]],"")</f>
        <v>0.4808362369337979</v>
      </c>
      <c r="LZ424" s="26">
        <f>IFERROR(Tableau17[[#This Row],[2019-T1-BELLAMY François-Xavier]]/Tableau17[[#This Row],[2019-T1-TOTAL]],"")</f>
        <v>4.5296167247386762E-2</v>
      </c>
      <c r="MA424" s="26">
        <f>IFERROR(Tableau17[[#This Row],[2019-T1-BIDOU Olivier]]/Tableau17[[#This Row],[2019-T1-TOTAL]],"")</f>
        <v>0</v>
      </c>
      <c r="MB424" s="26">
        <f>IFERROR(Tableau17[[#This Row],[2019-T1-BOURG Dominique]]/Tableau17[[#This Row],[2019-T1-TOTAL]],"")</f>
        <v>2.7874564459930314E-2</v>
      </c>
      <c r="MC424" s="26">
        <f>IFERROR(Tableau17[[#This Row],[2019-T1-BROSSAT Ian]]/Tableau17[[#This Row],[2019-T1-TOTAL]],"")</f>
        <v>2.4390243902439025E-2</v>
      </c>
      <c r="MD424" s="26">
        <f>IFERROR(Tableau17[[#This Row],[2019-T1-CAILLAUD Sophie]]/Tableau17[[#This Row],[2019-T1-TOTAL]],"")</f>
        <v>0</v>
      </c>
      <c r="ME424" s="26">
        <f>IFERROR(Tableau17[[#This Row],[2019-T1-CAMUS Renaud]]/Tableau17[[#This Row],[2019-T1-TOTAL]],"")</f>
        <v>0</v>
      </c>
      <c r="MF424" s="26">
        <f>IFERROR(Tableau17[[#This Row],[2019-T1-CHALENÇON Christophe]]/Tableau17[[#This Row],[2019-T1-TOTAL]],"")</f>
        <v>0</v>
      </c>
      <c r="MG424" s="26">
        <f>IFERROR(Tableau17[[#This Row],[2019-T1-CORBET Cathy Denise Ginette]]/Tableau17[[#This Row],[2019-T1-TOTAL]],"")</f>
        <v>0</v>
      </c>
      <c r="MH424" s="26">
        <f>IFERROR(Tableau17[[#This Row],[2019-T1-DE PREVOISIN Robert]]/Tableau17[[#This Row],[2019-T1-TOTAL]],"")</f>
        <v>0</v>
      </c>
      <c r="MI424" s="26">
        <f>IFERROR(Tableau17[[#This Row],[2019-T1-DELFEL Thérèse]]/Tableau17[[#This Row],[2019-T1-TOTAL]],"")</f>
        <v>0</v>
      </c>
      <c r="MJ424" s="26">
        <f>IFERROR(Tableau17[[#This Row],[2019-T1-DIEUMEGARD Pierre]]/Tableau17[[#This Row],[2019-T1-TOTAL]],"")</f>
        <v>0</v>
      </c>
      <c r="MK424" s="26">
        <f>IFERROR(Tableau17[[#This Row],[2019-T1-DUPONT-AIGNAN Nicolas]]/Tableau17[[#This Row],[2019-T1-TOTAL]],"")</f>
        <v>3.484320557491289E-2</v>
      </c>
      <c r="ML424" s="26">
        <f>IFERROR(Tableau17[[#This Row],[2019-T1-GERNIGON Yves]]/Tableau17[[#This Row],[2019-T1-TOTAL]],"")</f>
        <v>0</v>
      </c>
      <c r="MM424" s="26">
        <f>IFERROR(Tableau17[[#This Row],[2019-T1-GLUCKSMANN Raphaël]]/Tableau17[[#This Row],[2019-T1-TOTAL]],"")</f>
        <v>3.1358885017421602E-2</v>
      </c>
      <c r="MN424" s="26">
        <f>IFERROR(Tableau17[[#This Row],[2019-T1-HAMON Benoît]]/Tableau17[[#This Row],[2019-T1-TOTAL]],"")</f>
        <v>3.484320557491289E-2</v>
      </c>
      <c r="MO424" s="26">
        <f>IFERROR(Tableau17[[#This Row],[2019-T1-HELGEN Gilles]]/Tableau17[[#This Row],[2019-T1-TOTAL]],"")</f>
        <v>0</v>
      </c>
      <c r="MP424" s="26">
        <f>IFERROR(Tableau17[[#This Row],[2019-T1-JADOT Yannick]]/Tableau17[[#This Row],[2019-T1-TOTAL]],"")</f>
        <v>4.878048780487805E-2</v>
      </c>
      <c r="MQ424" s="26">
        <f>IFERROR(Tableau17[[#This Row],[2019-T1-LAGARDE Jean-Christophe]]/Tableau17[[#This Row],[2019-T1-TOTAL]],"")</f>
        <v>3.4843205574912892E-3</v>
      </c>
      <c r="MR424" s="26">
        <f>IFERROR(Tableau17[[#This Row],[2019-T1-LALANNE Francis]]/Tableau17[[#This Row],[2019-T1-TOTAL]],"")</f>
        <v>2.0905923344947737E-2</v>
      </c>
      <c r="MS424" s="26">
        <f>IFERROR(Tableau17[[#This Row],[2019-T1-LOISEAU Nathalie]]/Tableau17[[#This Row],[2019-T1-TOTAL]],"")</f>
        <v>0.11498257839721254</v>
      </c>
      <c r="MT424" s="26">
        <f>IFERROR(Tableau17[[#This Row],[2019-T1-MARIE Florie]]/Tableau17[[#This Row],[2019-T1-TOTAL]],"")</f>
        <v>0</v>
      </c>
      <c r="MU424" s="26">
        <f>IFERROR(Tableau17[[#This Row],[2008-T1-MACROEXTRDROITE]]/Tableau17[[#This Row],[2008-T1-MACROTOTALE]],"")</f>
        <v>0.13851992409867173</v>
      </c>
      <c r="MV424" s="26">
        <f>IFERROR(Tableau17[[#This Row],[2008-T1-MACRODROITE]]/Tableau17[[#This Row],[2008-T1-MACROTOTALE]],"")</f>
        <v>0.29791271347248577</v>
      </c>
      <c r="MW424" s="26">
        <f>IFERROR(Tableau17[[#This Row],[2008-T1-MACROCENTRE]]/Tableau17[[#This Row],[2008-T1-MACROTOTALE]],"")</f>
        <v>0</v>
      </c>
      <c r="MX424" s="26">
        <f>IFERROR(Tableau17[[#This Row],[2008-T1-MACROGAUCHE]]/Tableau17[[#This Row],[2008-T1-MACROTOTALE]],"")</f>
        <v>0.56356736242884253</v>
      </c>
      <c r="MY424" s="26">
        <f>IFERROR(Tableau17[[#This Row],[2008-T1-MACROAUTRE]]/Tableau17[[#This Row],[2008-T1-MACROTOTALE]],"")</f>
        <v>0</v>
      </c>
      <c r="MZ424" s="26">
        <f>IFERROR(Tableau17[[#This Row],[2008-T2-MACROEXTRDROITE]]/Tableau17[[#This Row],[2008-T2-MACROTOTALE]],"")</f>
        <v>9.6885813148788927E-2</v>
      </c>
      <c r="NA424" s="26">
        <f>IFERROR(Tableau17[[#This Row],[2008-T2-MACRODROITE]]/Tableau17[[#This Row],[2008-T2-MACROTOTALE]],"")</f>
        <v>0.31833910034602075</v>
      </c>
      <c r="NB424" s="26">
        <f>IFERROR(Tableau17[[#This Row],[2008-T2-MACROCENTRE]]/Tableau17[[#This Row],[2008-T2-MACROTOTALE]],"")</f>
        <v>0</v>
      </c>
      <c r="NC424" s="26">
        <f>IFERROR(Tableau17[[#This Row],[2008-T2-MACROGAUCHE]]/Tableau17[[#This Row],[2008-T2-MACROTOTALE]],"")</f>
        <v>0.58477508650519028</v>
      </c>
      <c r="ND424" s="26">
        <f>IFERROR(Tableau17[[#This Row],[2008-T2-MACROAUTRE]]/Tableau17[[#This Row],[2008-T2-MACROTOTALE]],"")</f>
        <v>0</v>
      </c>
      <c r="NE424" s="26">
        <f>IFERROR(Tableau17[[#This Row],[2014-T1-MACROEXTRDROITE]]/Tableau17[[#This Row],[2014-T1-MACROTOTALE]],"")</f>
        <v>0.35129310344827586</v>
      </c>
      <c r="NF424" s="26">
        <f>IFERROR(Tableau17[[#This Row],[2014-T1-MACRODROITE]]/Tableau17[[#This Row],[2014-T1-MACROTOTALE]],"")</f>
        <v>0.27801724137931033</v>
      </c>
      <c r="NG424" s="26">
        <f>IFERROR(Tableau17[[#This Row],[2014-T1-MACROCENTRE]]/Tableau17[[#This Row],[2014-T1-MACROTOTALE]],"")</f>
        <v>0</v>
      </c>
      <c r="NH424" s="26">
        <f>IFERROR(Tableau17[[#This Row],[2014-T1-MACROGAUCHE]]/Tableau17[[#This Row],[2014-T1-MACROTOTALE]],"")</f>
        <v>0.37068965517241381</v>
      </c>
      <c r="NI424" s="26">
        <f>IFERROR(Tableau17[[#This Row],[2014-T1-MACROAUTRE]]/Tableau17[[#This Row],[2014-T1-MACROTOTALE]],"")</f>
        <v>0</v>
      </c>
      <c r="NJ424" s="26">
        <f>IFERROR(Tableau17[[#This Row],[2014-T2-MACROEXTRDROITE]]/Tableau17[[#This Row],[2014-T2-MACROTOTALE]],"")</f>
        <v>0.36415094339622639</v>
      </c>
      <c r="NK424" s="26">
        <f>IFERROR(Tableau17[[#This Row],[2014-T2-MACRODROITE]]/Tableau17[[#This Row],[2014-T2-MACROTOTALE]],"")</f>
        <v>0.28679245283018867</v>
      </c>
      <c r="NL424" s="26">
        <f>IFERROR(Tableau17[[#This Row],[2014-T2-MACROCENTRE]]/Tableau17[[#This Row],[2014-T2-MACROTOTALE]],"")</f>
        <v>0</v>
      </c>
      <c r="NM424" s="26">
        <f>IFERROR(Tableau17[[#This Row],[2014-T2-MACROGAUCHE]]/Tableau17[[#This Row],[2014-T2-MACROTOTALE]],"")</f>
        <v>0.34905660377358488</v>
      </c>
      <c r="NN424" s="26">
        <f>IFERROR(Tableau17[[#This Row],[2014-T2-MACROAUTRE]]/Tableau17[[#This Row],[2014-T2-MACROTOTALE]],"")</f>
        <v>0</v>
      </c>
      <c r="NO424" s="26">
        <f>IFERROR( Tableau17[[#This Row],[2015-T1-MACROEXTRDROITE]]/Tableau17[[#This Row],[2015-T1-MACROTOTALE]],"")</f>
        <v>0.36027713625866054</v>
      </c>
      <c r="NP424" s="26">
        <f>IFERROR(Tableau17[[#This Row],[2015-T1-MACRODROITE]]/Tableau17[[#This Row],[2015-T1-MACROTOTALE]],"")</f>
        <v>0.14549653579676675</v>
      </c>
      <c r="NQ424" s="26">
        <f>IFERROR(Tableau17[[#This Row],[2015-T1-MACROCENTRE]]/Tableau17[[#This Row],[2015-T1-MACROTOTALE]],"")</f>
        <v>0</v>
      </c>
      <c r="NR424" s="26">
        <f>IFERROR(Tableau17[[#This Row],[2015-T1-MACROGAUCHE]]/Tableau17[[#This Row],[2015-T1-MACROTOTALE]],"")</f>
        <v>0.49422632794457277</v>
      </c>
      <c r="NS424" s="26">
        <f>IFERROR(Tableau17[[#This Row],[2015-T1-MACROAUTRE]]/Tableau17[[#This Row],[2015-T1-MACROTOTALE]],"")</f>
        <v>0</v>
      </c>
      <c r="NT424" s="26">
        <f>IFERROR(Tableau17[[#This Row],[2015-T2-MACROEXTRDROITE]]/Tableau17[[#This Row],[2015-T2-MACROTOTALE]],"")</f>
        <v>0.43259557344064387</v>
      </c>
      <c r="NU424" s="26">
        <f>IFERROR(Tableau17[[#This Row],[2015-T2-MACRODROITE]]/Tableau17[[#This Row],[2015-T2-MACROTOTALE]],"")</f>
        <v>0</v>
      </c>
      <c r="NV424" s="26">
        <f>IFERROR(Tableau17[[#This Row],[2015-T2-MACROCENTRE]]/Tableau17[[#This Row],[2015-T2-MACROTOTALE]],"")</f>
        <v>0</v>
      </c>
      <c r="NW424" s="26">
        <f>IFERROR(Tableau17[[#This Row],[2015-T2-MACROGAUCHE]]/Tableau17[[#This Row],[2015-T2-MACROTOTALE]],"")</f>
        <v>0.56740442655935619</v>
      </c>
      <c r="NX424" s="26">
        <f>IFERROR(Tableau17[[#This Row],[2015-T2-MACROAUTRE]]/Tableau17[[#This Row],[2015-T2-MACROTOTALE]],"")</f>
        <v>0</v>
      </c>
      <c r="NY424" s="26">
        <f>IFERROR(Tableau17[[#This Row],[2017-T1-MACROEXTRDROITE]]/Tableau17[[#This Row],[2017-T1-MACROTOTALE]],"")</f>
        <v>0.43396226415094341</v>
      </c>
      <c r="NZ424" s="26">
        <f>IFERROR(Tableau17[[#This Row],[2017-T1-MACRODROITE]]/Tableau17[[#This Row],[2017-T1-MACROTOTALE]],"")</f>
        <v>8.8050314465408799E-2</v>
      </c>
      <c r="OA424" s="26">
        <f>IFERROR(Tableau17[[#This Row],[2017-T1-MACROCENTRE]]/Tableau17[[#This Row],[2017-T1-MACROTOTALE]],"")</f>
        <v>0.14465408805031446</v>
      </c>
      <c r="OB424" s="26">
        <f>IFERROR(Tableau17[[#This Row],[2017-T1-MACROGAUCHE]]/Tableau17[[#This Row],[2017-T1-MACROTOTALE]],"")</f>
        <v>0.330188679245283</v>
      </c>
      <c r="OC424" s="26">
        <f>IFERROR(Tableau17[[#This Row],[2017-T1-MACROAUTRE]]/Tableau17[[#This Row],[2017-T1-MACROTOTALE]],"")</f>
        <v>3.1446540880503146E-3</v>
      </c>
      <c r="OD424" s="26">
        <f>IFERROR(Tableau17[[#This Row],[2017-T2-MACROEXTRDROITE]]/Tableau17[[#This Row],[2017-T2-MACROTOTALE]],"")</f>
        <v>0.51155115511551152</v>
      </c>
      <c r="OE424" s="26">
        <f>IFERROR(Tableau17[[#This Row],[2017-T2-MACRODROITE]]/Tableau17[[#This Row],[2017-T2-MACROTOTALE]],"")</f>
        <v>0</v>
      </c>
      <c r="OF424" s="26">
        <f>IFERROR(Tableau17[[#This Row],[2017-T2-MACROCENTRE]]/Tableau17[[#This Row],[2017-T2-MACROTOTALE]],"")</f>
        <v>0.48844884488448848</v>
      </c>
      <c r="OG424" s="26">
        <f>IFERROR(Tableau17[[#This Row],[2017-T2-MACROGAUCHE]]/Tableau17[[#This Row],[2017-T2-MACROTOTALE]],"")</f>
        <v>0</v>
      </c>
      <c r="OH424" s="26">
        <f>IFERROR(Tableau17[[#This Row],[2017-T2-MACROAUTRE]]/Tableau17[[#This Row],[2017-T2-MACROTOTALE]],"")</f>
        <v>0</v>
      </c>
      <c r="OI424" s="26">
        <f>IFERROR(Tableau17[[#This Row],[2019-T1-MACROEXTRDROITE]]/Tableau17[[#This Row],[2019-T1-MACROTOTALE]],"")</f>
        <v>0.53</v>
      </c>
      <c r="OJ424" s="26">
        <f>IFERROR(Tableau17[[#This Row],[2019-T1-MACRODROITE]]/Tableau17[[#This Row],[2019-T1-MACROTOTALE]],"")</f>
        <v>4.6666666666666669E-2</v>
      </c>
      <c r="OK424" s="26">
        <f>IFERROR(Tableau17[[#This Row],[2019-T1-MACROCENTRE]]/Tableau17[[#This Row],[2019-T1-MACROTOTALE]],"")</f>
        <v>0.11</v>
      </c>
      <c r="OL424" s="26">
        <f>IFERROR(Tableau17[[#This Row],[2019-T1-MACROGAUCHE]]/Tableau17[[#This Row],[2019-T1-MACROTOTALE]],"")</f>
        <v>0.23666666666666666</v>
      </c>
      <c r="OM424" s="26">
        <f>IFERROR(Tableau17[[#This Row],[2019-T1-MACROAUTRE]]/Tableau17[[#This Row],[2019-T1-MACROTOTALE]],"")</f>
        <v>7.6666666666666661E-2</v>
      </c>
      <c r="ON424" s="26">
        <f>IFERROR(Tableau17[[#This Row],[2020-T1-MACROEXTRDROITE]]/Tableau17[[#This Row],[2020-T1-MACROTOTALE]],"")</f>
        <v>0.33854166666666669</v>
      </c>
      <c r="OO424" s="26">
        <f>IFERROR(Tableau17[[#This Row],[2020-T1-MACRODROITE]]/Tableau17[[#This Row],[2020-T1-MACROTOTALE]],"")</f>
        <v>0.27604166666666669</v>
      </c>
      <c r="OP424" s="26">
        <f>IFERROR(Tableau17[[#This Row],[2020-T1-MACROCENTRE]]/Tableau17[[#This Row],[2020-T1-MACROTOTALE]],"")</f>
        <v>4.1666666666666664E-2</v>
      </c>
      <c r="OQ424" s="26">
        <f>IFERROR(Tableau17[[#This Row],[2020-T1-MACROGAUCHE]]/Tableau17[[#This Row],[2020-T1-MACROTOTALE]],"")</f>
        <v>0.34375</v>
      </c>
      <c r="OR424" s="26">
        <f>IFERROR(Tableau17[[#This Row],[2020-T1-MACROAUTRE]]/Tableau17[[#This Row],[2020-T1-MACROTOTALE]],"")</f>
        <v>0</v>
      </c>
      <c r="OS424" s="26">
        <f>IFERROR(Tableau17[[#This Row],[2017 (L)-T1-MACROEXTRDROITE]]/Tableau17[[#This Row],[2017 (L)-T1-MACROTOTALE]],"")</f>
        <v>0.38532110091743121</v>
      </c>
      <c r="OT424" s="26">
        <f>IFERROR(Tableau17[[#This Row],[2017 (L)-T1-MACRODROITE]]/Tableau17[[#This Row],[2017 (L)-T1-MACROTOTALE]],"")</f>
        <v>0.12844036697247707</v>
      </c>
      <c r="OU424" s="26">
        <f>IFERROR(Tableau17[[#This Row],[2017 (L)-T1-MACROCENTRE]]/Tableau17[[#This Row],[2017 (L)-T1-MACROTOTALE]],"")</f>
        <v>0.14373088685015289</v>
      </c>
      <c r="OV424" s="26">
        <f>IFERROR(Tableau17[[#This Row],[2017 (L)-T1-MACROGAUCHE]]/Tableau17[[#This Row],[2017 (L)-T1-MACROTOTALE]],"")</f>
        <v>0.327217125382263</v>
      </c>
      <c r="OW424" s="26">
        <f>IFERROR(Tableau17[[#This Row],[2017 (L)-T1-MACROAUTRE]]/Tableau17[[#This Row],[2017 (L)-T1-MACROTOTALE]],"")</f>
        <v>1.5290519877675841E-2</v>
      </c>
      <c r="OX424" s="26">
        <f>IFERROR(Tableau17[[#This Row],[2017 (L)-T2-MACROEXTRDROITE]]/Tableau17[[#This Row],[2017 (L)-T2-MACROTOTALE]],"")</f>
        <v>0.52962962962962967</v>
      </c>
      <c r="OY424" s="26">
        <f>IFERROR(Tableau17[[#This Row],[2017 (L)-T2-MACRODROITE]]/Tableau17[[#This Row],[2017 (L)-T2-MACROTOTALE]],"")</f>
        <v>0</v>
      </c>
      <c r="OZ424" s="26">
        <f>IFERROR(Tableau17[[#This Row],[2017 (L)-T2-MACROCENTRE]]/Tableau17[[#This Row],[2017 (L)-T2-MACROTOTALE]],"")</f>
        <v>0.47037037037037038</v>
      </c>
      <c r="PA424" s="26">
        <f>IFERROR(Tableau17[[#This Row],[2017 (L)-T2-MACROGAUCHE]]/Tableau17[[#This Row],[2017 (L)-T2-MACROTOTALE]],"")</f>
        <v>0</v>
      </c>
      <c r="PB424" s="26">
        <f>IFERROR(Tableau17[[#This Row],[2017 (L)-T2-MACROAUTRE]]/Tableau17[[#This Row],[2017 (L)-T2-MACROTOTALE]],"")</f>
        <v>0</v>
      </c>
      <c r="PC424" s="26">
        <f>IFERROR(Tableau17[[#This Row],[2008_T1_PROCUS]]/Tableau17[[#This Row],[2008_T1_INSCRITS]],0)</f>
        <v>5.8765915768854062E-3</v>
      </c>
      <c r="PD424" s="26">
        <f>IFERROR(Tableau17[[#This Row],[2008_T2_PROCUS]]/Tableau17[[#This Row],[2008_T2_INSCRITS]],0)</f>
        <v>4.8971596474045058E-3</v>
      </c>
      <c r="PE424" s="26">
        <f>Tableau17[[#This Row],[2014_T1_PROCUS]]/Tableau17[[#This Row],[2014_T1_INSCRITS]]</f>
        <v>2.9013539651837525E-3</v>
      </c>
      <c r="PF424" s="26">
        <f>IFERROR(Tableau17[[#This Row],[2014_T2_PROCUS]]/Tableau17[[#This Row],[2014_T2_INSCRITS]],0)</f>
        <v>6.7698259187620891E-3</v>
      </c>
    </row>
    <row r="425" spans="1:422" hidden="1" x14ac:dyDescent="0.2">
      <c r="A425" s="1">
        <v>7</v>
      </c>
      <c r="B425" s="1" t="s">
        <v>499</v>
      </c>
      <c r="C425" s="1" t="s">
        <v>511</v>
      </c>
      <c r="D425" s="1" t="s">
        <v>511</v>
      </c>
      <c r="E425" s="1">
        <v>1452</v>
      </c>
      <c r="F425" s="1">
        <v>5.4085729999999996</v>
      </c>
      <c r="G425" s="1">
        <v>43.336092000000001</v>
      </c>
      <c r="H425" s="3">
        <v>742</v>
      </c>
      <c r="I425" s="3">
        <v>117</v>
      </c>
      <c r="J425" s="1">
        <v>2</v>
      </c>
      <c r="L425" s="1">
        <v>9</v>
      </c>
      <c r="M425" s="1">
        <v>79</v>
      </c>
      <c r="O425" s="1">
        <v>1</v>
      </c>
      <c r="P425" s="1">
        <v>47</v>
      </c>
      <c r="Q425" s="1">
        <v>10</v>
      </c>
      <c r="R425" s="1">
        <v>8</v>
      </c>
      <c r="S425" s="1">
        <v>54</v>
      </c>
      <c r="T425" s="1">
        <v>19</v>
      </c>
      <c r="U425" s="1">
        <v>229</v>
      </c>
      <c r="V425" s="1">
        <v>690</v>
      </c>
      <c r="W425" s="1">
        <v>323</v>
      </c>
      <c r="X425" s="1">
        <v>2</v>
      </c>
      <c r="Y425" s="2">
        <v>0.46811594000000001</v>
      </c>
      <c r="Z425" s="1">
        <v>690</v>
      </c>
      <c r="AA425" s="1">
        <v>398</v>
      </c>
      <c r="AB425" s="1">
        <v>3</v>
      </c>
      <c r="AC425" s="2">
        <v>0.57681159000000004</v>
      </c>
      <c r="AD425" s="1">
        <v>742</v>
      </c>
      <c r="AE425" s="1">
        <v>230</v>
      </c>
      <c r="AF425" s="2">
        <v>0.30997305000000003</v>
      </c>
      <c r="AG425" s="1">
        <f t="shared" si="6"/>
        <v>117</v>
      </c>
      <c r="AH425" s="1">
        <v>585</v>
      </c>
      <c r="AI425" s="1">
        <v>316</v>
      </c>
      <c r="AJ425" s="1">
        <v>2</v>
      </c>
      <c r="AK425" s="2">
        <v>0.54017093999999999</v>
      </c>
      <c r="AL425" s="1">
        <v>585</v>
      </c>
      <c r="AM425" s="1">
        <v>372</v>
      </c>
      <c r="AN425" s="1">
        <v>2</v>
      </c>
      <c r="AO425" s="2">
        <v>0.63589744000000004</v>
      </c>
      <c r="AP425" s="1">
        <v>703</v>
      </c>
      <c r="AQ425" s="1">
        <v>250</v>
      </c>
      <c r="AR425" s="2">
        <v>0.35561878000000002</v>
      </c>
      <c r="AS425" s="1">
        <v>703</v>
      </c>
      <c r="AT425" s="1">
        <v>317</v>
      </c>
      <c r="AU425" s="2">
        <v>0.45092461</v>
      </c>
      <c r="AV425" s="1">
        <v>733</v>
      </c>
      <c r="AW425" s="1">
        <v>202</v>
      </c>
      <c r="AX425" s="2">
        <v>0.27557980999999998</v>
      </c>
      <c r="AY425" s="1">
        <v>733</v>
      </c>
      <c r="AZ425" s="1">
        <v>163</v>
      </c>
      <c r="BA425" s="2">
        <v>0.22237381000000001</v>
      </c>
      <c r="BB425" s="1">
        <v>732</v>
      </c>
      <c r="BC425" s="1">
        <v>431</v>
      </c>
      <c r="BD425" s="2">
        <v>0.58879780999999998</v>
      </c>
      <c r="BE425" s="1">
        <v>732</v>
      </c>
      <c r="BF425" s="1">
        <v>431</v>
      </c>
      <c r="BG425" s="2">
        <v>0.58879780999999998</v>
      </c>
      <c r="BH425" s="1">
        <v>716</v>
      </c>
      <c r="BI425" s="1">
        <v>130</v>
      </c>
      <c r="BJ425" s="2">
        <v>0.18156425000000001</v>
      </c>
      <c r="BK425" s="1">
        <v>24</v>
      </c>
      <c r="BL425" s="1">
        <v>5</v>
      </c>
      <c r="BN425" s="1">
        <v>7</v>
      </c>
      <c r="BO425" s="1">
        <v>5</v>
      </c>
      <c r="BP425" s="1">
        <v>93</v>
      </c>
      <c r="BQ425" s="1">
        <v>180</v>
      </c>
      <c r="BR425" s="1">
        <v>314</v>
      </c>
      <c r="BS425" s="1">
        <v>9</v>
      </c>
      <c r="BU425" s="1">
        <v>110</v>
      </c>
      <c r="BV425" s="1">
        <v>243</v>
      </c>
      <c r="BW425" s="1">
        <v>362</v>
      </c>
      <c r="BZ425" s="1">
        <v>41</v>
      </c>
      <c r="CA425" s="1">
        <v>4</v>
      </c>
      <c r="CB425" s="1">
        <v>7</v>
      </c>
      <c r="CC425" s="1">
        <v>12</v>
      </c>
      <c r="CD425" s="1">
        <v>85</v>
      </c>
      <c r="CE425" s="1">
        <v>161</v>
      </c>
      <c r="CF425" s="1">
        <v>310</v>
      </c>
      <c r="CG425" s="1">
        <v>16</v>
      </c>
      <c r="CH425" s="1">
        <v>156</v>
      </c>
      <c r="CI425" s="1">
        <v>214</v>
      </c>
      <c r="CJ425" s="1">
        <v>386</v>
      </c>
      <c r="CN425" s="1">
        <v>8</v>
      </c>
      <c r="CO425" s="1">
        <v>66</v>
      </c>
      <c r="CP425" s="1">
        <v>20</v>
      </c>
      <c r="CT425" s="1">
        <v>38</v>
      </c>
      <c r="CU425" s="1">
        <v>105</v>
      </c>
      <c r="CW425" s="1">
        <v>237</v>
      </c>
      <c r="CY425" s="1">
        <v>21</v>
      </c>
      <c r="DB425" s="1">
        <v>283</v>
      </c>
      <c r="DC425" s="1">
        <v>304</v>
      </c>
      <c r="DD425" s="1">
        <v>17</v>
      </c>
      <c r="DE425" s="1">
        <v>10</v>
      </c>
      <c r="DF425" s="1">
        <v>0</v>
      </c>
      <c r="DH425" s="1">
        <v>11</v>
      </c>
      <c r="DI425" s="1">
        <v>3</v>
      </c>
      <c r="DK425" s="1">
        <v>2</v>
      </c>
      <c r="DL425" s="1">
        <v>34</v>
      </c>
      <c r="DM425" s="1">
        <v>8</v>
      </c>
      <c r="DR425" s="1">
        <v>67</v>
      </c>
      <c r="DS425" s="1">
        <v>25</v>
      </c>
      <c r="DT425" s="1">
        <v>15</v>
      </c>
      <c r="DU425" s="1">
        <v>192</v>
      </c>
      <c r="DW425" s="1">
        <v>20</v>
      </c>
      <c r="DZ425" s="1">
        <v>132</v>
      </c>
      <c r="EA425" s="1">
        <v>152</v>
      </c>
      <c r="EB425" s="1">
        <v>1</v>
      </c>
      <c r="EC425" s="1">
        <v>5</v>
      </c>
      <c r="ED425" s="1">
        <v>2</v>
      </c>
      <c r="EE425" s="1">
        <v>4</v>
      </c>
      <c r="EF425" s="1">
        <v>16</v>
      </c>
      <c r="EG425" s="1">
        <v>34</v>
      </c>
      <c r="EH425" s="1">
        <v>2</v>
      </c>
      <c r="EI425" s="1">
        <v>24</v>
      </c>
      <c r="EJ425" s="1">
        <v>247</v>
      </c>
      <c r="EK425" s="1">
        <v>82</v>
      </c>
      <c r="EL425" s="1">
        <v>4</v>
      </c>
      <c r="EM425" s="1">
        <v>421</v>
      </c>
      <c r="EN425" s="1">
        <v>30</v>
      </c>
      <c r="EO425" s="1">
        <v>381</v>
      </c>
      <c r="EP425" s="1">
        <v>411</v>
      </c>
      <c r="EQ425" s="1">
        <v>0</v>
      </c>
      <c r="ER425" s="1">
        <v>0</v>
      </c>
      <c r="ES425" s="1">
        <v>12</v>
      </c>
      <c r="ET425" s="1">
        <v>32</v>
      </c>
      <c r="EU425" s="1">
        <v>6</v>
      </c>
      <c r="EV425" s="1">
        <v>10</v>
      </c>
      <c r="EW425" s="1">
        <v>5</v>
      </c>
      <c r="EX425" s="1">
        <v>0</v>
      </c>
      <c r="EY425" s="1">
        <v>3</v>
      </c>
      <c r="EZ425" s="1">
        <v>2</v>
      </c>
      <c r="FA425" s="1">
        <v>0</v>
      </c>
      <c r="FB425" s="1">
        <v>0</v>
      </c>
      <c r="FC425" s="1">
        <v>0</v>
      </c>
      <c r="FD425" s="1">
        <v>0</v>
      </c>
      <c r="FE425" s="1">
        <v>0</v>
      </c>
      <c r="FF425" s="1">
        <v>0</v>
      </c>
      <c r="FG425" s="1">
        <v>1</v>
      </c>
      <c r="FH425" s="1">
        <v>0</v>
      </c>
      <c r="FI425" s="1">
        <v>0</v>
      </c>
      <c r="FJ425" s="1">
        <v>5</v>
      </c>
      <c r="FK425" s="1">
        <v>2</v>
      </c>
      <c r="FL425" s="1">
        <v>0</v>
      </c>
      <c r="FM425" s="1">
        <v>4</v>
      </c>
      <c r="FN425" s="1">
        <v>0</v>
      </c>
      <c r="FO425" s="1">
        <v>1</v>
      </c>
      <c r="FP425" s="1">
        <v>43</v>
      </c>
      <c r="FQ425" s="1">
        <v>0</v>
      </c>
      <c r="FR425" s="1">
        <f>SUM(Tableau17[[#This Row],[2019-T1-ALEXANDRE Audric]:[2019-T1-MARIE Florie]])</f>
        <v>126</v>
      </c>
      <c r="FS425" s="1">
        <v>5</v>
      </c>
      <c r="FT425" s="1">
        <v>122</v>
      </c>
      <c r="FU425" s="1">
        <v>0</v>
      </c>
      <c r="FV425" s="1">
        <v>187</v>
      </c>
      <c r="FW425" s="1">
        <v>0</v>
      </c>
      <c r="FX425" s="1">
        <v>314</v>
      </c>
      <c r="FY425" s="1">
        <v>9</v>
      </c>
      <c r="FZ425" s="1">
        <v>110</v>
      </c>
      <c r="GA425" s="1">
        <v>0</v>
      </c>
      <c r="GB425" s="1">
        <v>243</v>
      </c>
      <c r="GC425" s="1">
        <v>0</v>
      </c>
      <c r="GD425" s="1">
        <v>362</v>
      </c>
      <c r="GE425" s="1">
        <v>12</v>
      </c>
      <c r="GF425" s="1">
        <v>85</v>
      </c>
      <c r="GG425" s="1">
        <v>0</v>
      </c>
      <c r="GH425" s="1">
        <v>213</v>
      </c>
      <c r="GI425" s="1">
        <v>0</v>
      </c>
      <c r="GJ425" s="1">
        <v>310</v>
      </c>
      <c r="GK425" s="1">
        <v>16</v>
      </c>
      <c r="GL425" s="1">
        <v>156</v>
      </c>
      <c r="GM425" s="1">
        <v>0</v>
      </c>
      <c r="GN425" s="1">
        <v>214</v>
      </c>
      <c r="GO425" s="1">
        <v>0</v>
      </c>
      <c r="GP425" s="1">
        <v>386</v>
      </c>
      <c r="GQ425" s="1">
        <v>20</v>
      </c>
      <c r="GR425" s="1">
        <v>38</v>
      </c>
      <c r="GS425" s="1">
        <v>0</v>
      </c>
      <c r="GT425" s="1">
        <v>179</v>
      </c>
      <c r="GU425" s="1">
        <v>0</v>
      </c>
      <c r="GV425" s="1">
        <v>237</v>
      </c>
      <c r="GW425" s="1">
        <v>21</v>
      </c>
      <c r="GX425" s="1">
        <v>0</v>
      </c>
      <c r="GY425" s="1">
        <v>0</v>
      </c>
      <c r="GZ425" s="1">
        <v>283</v>
      </c>
      <c r="HA425" s="1">
        <v>0</v>
      </c>
      <c r="HB425" s="1">
        <v>304</v>
      </c>
      <c r="HC425" s="1">
        <v>35</v>
      </c>
      <c r="HD425" s="1">
        <v>16</v>
      </c>
      <c r="HE425" s="1">
        <v>82</v>
      </c>
      <c r="HF425" s="1">
        <v>286</v>
      </c>
      <c r="HG425" s="1">
        <v>2</v>
      </c>
      <c r="HH425" s="1">
        <v>421</v>
      </c>
      <c r="HI425" s="1">
        <v>30</v>
      </c>
      <c r="HJ425" s="1">
        <v>0</v>
      </c>
      <c r="HK425" s="1">
        <v>381</v>
      </c>
      <c r="HL425" s="1">
        <v>0</v>
      </c>
      <c r="HM425" s="1">
        <v>0</v>
      </c>
      <c r="HN425" s="1">
        <v>411</v>
      </c>
      <c r="HO425" s="1">
        <v>23</v>
      </c>
      <c r="HP425" s="1">
        <v>5</v>
      </c>
      <c r="HQ425" s="1">
        <v>43</v>
      </c>
      <c r="HR425" s="1">
        <v>45</v>
      </c>
      <c r="HS425" s="1">
        <v>12</v>
      </c>
      <c r="HT425" s="1">
        <v>128</v>
      </c>
      <c r="HU425" s="1">
        <v>8</v>
      </c>
      <c r="HV425" s="1">
        <v>56</v>
      </c>
      <c r="HW425" s="1">
        <v>12</v>
      </c>
      <c r="HX425" s="1">
        <v>153</v>
      </c>
      <c r="HY425" s="1">
        <v>0</v>
      </c>
      <c r="HZ425" s="1">
        <v>229</v>
      </c>
      <c r="IA425" s="1">
        <v>8</v>
      </c>
      <c r="IB425" s="1">
        <v>15</v>
      </c>
      <c r="IC425" s="1">
        <v>67</v>
      </c>
      <c r="ID425" s="1">
        <v>92</v>
      </c>
      <c r="IE425" s="1">
        <v>10</v>
      </c>
      <c r="IF425" s="1">
        <v>192</v>
      </c>
      <c r="IG425" s="1">
        <v>20</v>
      </c>
      <c r="IH425" s="1">
        <v>0</v>
      </c>
      <c r="II425" s="1">
        <v>132</v>
      </c>
      <c r="IJ425" s="1">
        <v>0</v>
      </c>
      <c r="IK425" s="1">
        <v>0</v>
      </c>
      <c r="IL425" s="1">
        <v>152</v>
      </c>
      <c r="IM425" s="26">
        <f>IFERROR(Tableau17[[#This Row],[LDIV]]/Tableau17[[#This Row],[Total général]],"")</f>
        <v>8.7336244541484712E-3</v>
      </c>
      <c r="IN425" s="26">
        <f>IFERROR(Tableau17[[#This Row],[LDVC]]/Tableau17[[#This Row],[Total général]],"")</f>
        <v>0</v>
      </c>
      <c r="IO425" s="26">
        <f>IFERROR(Tableau17[[#This Row],[LDVD]]/Tableau17[[#This Row],[Total général]],"")</f>
        <v>3.9301310043668124E-2</v>
      </c>
      <c r="IP425" s="26">
        <f>IFERROR(Tableau17[[#This Row],[LDVG]]/Tableau17[[#This Row],[Total général]],"")</f>
        <v>0.34497816593886466</v>
      </c>
      <c r="IQ425" s="26">
        <f>IFERROR(Tableau17[[#This Row],[LEXD]]/Tableau17[[#This Row],[Total général]],"")</f>
        <v>0</v>
      </c>
      <c r="IR425" s="26">
        <f>IFERROR(Tableau17[[#This Row],[LEXG]]/Tableau17[[#This Row],[Total général]],"")</f>
        <v>4.3668122270742356E-3</v>
      </c>
      <c r="IS425" s="26">
        <f>IFERROR(Tableau17[[#This Row],[LLR]]/Tableau17[[#This Row],[Total général]],"")</f>
        <v>0.20524017467248909</v>
      </c>
      <c r="IT425" s="26">
        <f>IFERROR(Tableau17[[#This Row],[LREM]]/Tableau17[[#This Row],[Total général]],"")</f>
        <v>4.3668122270742356E-2</v>
      </c>
      <c r="IU425" s="26">
        <f>IFERROR(Tableau17[[#This Row],[LRN]]/Tableau17[[#This Row],[Total général]],"")</f>
        <v>3.4934497816593885E-2</v>
      </c>
      <c r="IV425" s="26">
        <f>IFERROR(Tableau17[[#This Row],[LUG]]/Tableau17[[#This Row],[Total général]],"")</f>
        <v>0.23580786026200873</v>
      </c>
      <c r="IW425" s="26">
        <f>IFERROR(Tableau17[[#This Row],[LVEC]]/Tableau17[[#This Row],[Total général]],"")</f>
        <v>8.296943231441048E-2</v>
      </c>
      <c r="IX425" s="26">
        <f>IFERROR(Tableau17[[#This Row],[2008-T1-LCMD]]/Tableau17[[#This Row],[2008-T1-TOTAL]],"")</f>
        <v>7.6433121019108277E-2</v>
      </c>
      <c r="IY425" s="26">
        <f>IFERROR(Tableau17[[#This Row],[2008-T1-LDVD]]/Tableau17[[#This Row],[2008-T1-TOTAL]],"")</f>
        <v>1.5923566878980892E-2</v>
      </c>
      <c r="IZ425" s="26">
        <f>IFERROR(Tableau17[[#This Row],[2008-T1-LEXD]]/Tableau17[[#This Row],[2008-T1-TOTAL]],"")</f>
        <v>0</v>
      </c>
      <c r="JA425" s="26">
        <f>IFERROR(Tableau17[[#This Row],[2008-T1-LEXG]]/Tableau17[[#This Row],[2008-T1-TOTAL]],"")</f>
        <v>2.2292993630573247E-2</v>
      </c>
      <c r="JB425" s="26">
        <f>IFERROR(Tableau17[[#This Row],[2008-T1-LFN]]/Tableau17[[#This Row],[2008-T1-TOTAL]],"")</f>
        <v>1.5923566878980892E-2</v>
      </c>
      <c r="JC425" s="26">
        <f>IFERROR(Tableau17[[#This Row],[2008-T1-LMAJ]]/Tableau17[[#This Row],[2008-T1-TOTAL]],"")</f>
        <v>0.29617834394904458</v>
      </c>
      <c r="JD425" s="26">
        <f>IFERROR(Tableau17[[#This Row],[2008-T1-LUG]]/Tableau17[[#This Row],[2008-T1-TOTAL]],"")</f>
        <v>0.57324840764331209</v>
      </c>
      <c r="JE425" s="26">
        <f>IFERROR(Tableau17[[#This Row],[2008-T2-LFN]]/Tableau17[[#This Row],[2008-T2-TOTAL]],"")</f>
        <v>2.4861878453038673E-2</v>
      </c>
      <c r="JF425" s="26">
        <f>IFERROR(Tableau17[[#This Row],[2008-T2-LGC]]/Tableau17[[#This Row],[2008-T2-TOTAL]],"")</f>
        <v>0</v>
      </c>
      <c r="JG425" s="26">
        <f>IFERROR(Tableau17[[#This Row],[2008-T2-LMAJ]]/Tableau17[[#This Row],[2008-T2-TOTAL]],"")</f>
        <v>0.30386740331491713</v>
      </c>
      <c r="JH425" s="26">
        <f>IFERROR(Tableau17[[#This Row],[2008-T2-LUG]]/Tableau17[[#This Row],[2008-T2-TOTAL]],"")</f>
        <v>0.67127071823204421</v>
      </c>
      <c r="JI425" s="26">
        <f>IFERROR(Tableau17[[#This Row],[2014-T1-LDIV]]/Tableau17[[#This Row],[2014-T1-TOTAL]],"")</f>
        <v>0</v>
      </c>
      <c r="JJ425" s="26">
        <f>IFERROR(Tableau17[[#This Row],[2014-T1-LDVD]]/Tableau17[[#This Row],[2014-T1-TOTAL]],"")</f>
        <v>0</v>
      </c>
      <c r="JK425" s="26">
        <f>IFERROR(Tableau17[[#This Row],[2014-T1-LDVG]]/Tableau17[[#This Row],[2014-T1-TOTAL]],"")</f>
        <v>0.13225806451612904</v>
      </c>
      <c r="JL425" s="26">
        <f>IFERROR(Tableau17[[#This Row],[2014-T1-LEXG]]/Tableau17[[#This Row],[2014-T1-TOTAL]],"")</f>
        <v>1.2903225806451613E-2</v>
      </c>
      <c r="JM425" s="26">
        <f>IFERROR(Tableau17[[#This Row],[2014-T1-LFG]]/Tableau17[[#This Row],[2014-T1-TOTAL]],"")</f>
        <v>2.2580645161290321E-2</v>
      </c>
      <c r="JN425" s="26">
        <f>IFERROR(Tableau17[[#This Row],[2014-T1-LFN]]/Tableau17[[#This Row],[2014-T1-TOTAL]],"")</f>
        <v>3.870967741935484E-2</v>
      </c>
      <c r="JO425" s="26">
        <f>IFERROR(Tableau17[[#This Row],[2014-T1-LUD]]/Tableau17[[#This Row],[2014-T1-TOTAL]],"")</f>
        <v>0.27419354838709675</v>
      </c>
      <c r="JP425" s="26">
        <f>IFERROR(Tableau17[[#This Row],[2014-T1-LUG]]/Tableau17[[#This Row],[2014-T1-TOTAL]],"")</f>
        <v>0.51935483870967747</v>
      </c>
      <c r="JQ425" s="26">
        <f>IFERROR(Tableau17[[#This Row],[2014-T2-LFN]]/Tableau17[[#This Row],[2014-T2-TOTAL]],"")</f>
        <v>4.145077720207254E-2</v>
      </c>
      <c r="JR425" s="26">
        <f>IFERROR(Tableau17[[#This Row],[2014-T2-LUD]]/Tableau17[[#This Row],[2014-T2-TOTAL]],"")</f>
        <v>0.40414507772020725</v>
      </c>
      <c r="JS425" s="26">
        <f>IFERROR(Tableau17[[#This Row],[2014-T2-LUG]]/Tableau17[[#This Row],[2014-T2-TOTAL]],"")</f>
        <v>0.55440414507772018</v>
      </c>
      <c r="JT425" s="26">
        <f>IFERROR(Tableau17[[#This Row],[2015-T1-BC-DIV]]/Tableau17[[#This Row],[2015-T1-TOTAL]],"")</f>
        <v>0</v>
      </c>
      <c r="JU425" s="26">
        <f>IFERROR(Tableau17[[#This Row],[2015-T1-BC-DLF]]/Tableau17[[#This Row],[2015-T1-TOTAL]],"")</f>
        <v>0</v>
      </c>
      <c r="JV425" s="26">
        <f>IFERROR(Tableau17[[#This Row],[2015-T1-BC-DVD]]/Tableau17[[#This Row],[2015-T1-TOTAL]],"")</f>
        <v>0</v>
      </c>
      <c r="JW425" s="26">
        <f>IFERROR(Tableau17[[#This Row],[2015-T1-BC-DVG]]/Tableau17[[#This Row],[2015-T1-TOTAL]],"")</f>
        <v>3.3755274261603373E-2</v>
      </c>
      <c r="JX425" s="26">
        <f>IFERROR(Tableau17[[#This Row],[2015-T1-BC-FG]]/Tableau17[[#This Row],[2015-T1-TOTAL]],"")</f>
        <v>0.27848101265822783</v>
      </c>
      <c r="JY425" s="26">
        <f>IFERROR(Tableau17[[#This Row],[2015-T1-BC-FN]]/Tableau17[[#This Row],[2015-T1-TOTAL]],"")</f>
        <v>8.4388185654008435E-2</v>
      </c>
      <c r="JZ425" s="26">
        <f>IFERROR(Tableau17[[#This Row],[2015-T1-BC-MDM]]/Tableau17[[#This Row],[2015-T1-TOTAL]],"")</f>
        <v>0</v>
      </c>
      <c r="KA425" s="26">
        <f>IFERROR(Tableau17[[#This Row],[2015-T1-BC-RDG]]/Tableau17[[#This Row],[2015-T1-TOTAL]],"")</f>
        <v>0</v>
      </c>
      <c r="KB425" s="26">
        <f>IFERROR(Tableau17[[#This Row],[2015-T1-BC-SOC]]/Tableau17[[#This Row],[2015-T1-TOTAL]],"")</f>
        <v>0</v>
      </c>
      <c r="KC425" s="26">
        <f>IFERROR(Tableau17[[#This Row],[2015-T1-BC-UD]]/Tableau17[[#This Row],[2015-T1-TOTAL]],"")</f>
        <v>0.16033755274261605</v>
      </c>
      <c r="KD425" s="26">
        <f>IFERROR(Tableau17[[#This Row],[2015-T1-BC-UG]]/Tableau17[[#This Row],[2015-T1-TOTAL]],"")</f>
        <v>0.44303797468354428</v>
      </c>
      <c r="KE425" s="26">
        <f>IFERROR(Tableau17[[#This Row],[2015-T1-BC-VEC]]/Tableau17[[#This Row],[2015-T1-TOTAL]],"")</f>
        <v>0</v>
      </c>
      <c r="KF425" s="26">
        <f>IFERROR(Tableau17[[#This Row],[2015-T2-BC-DVG]]/Tableau17[[#This Row],[2015-T2-TOTAL]],"")</f>
        <v>0</v>
      </c>
      <c r="KG425" s="26">
        <f>IFERROR(Tableau17[[#This Row],[2015-T2-BC-FN]]/Tableau17[[#This Row],[2015-T2-TOTAL]],"")</f>
        <v>6.9078947368421059E-2</v>
      </c>
      <c r="KH425" s="26">
        <f>IFERROR(Tableau17[[#This Row],[2015-T2-BC-SOC]]/Tableau17[[#This Row],[2015-T2-TOTAL]],"")</f>
        <v>0</v>
      </c>
      <c r="KI425" s="26">
        <f>IFERROR(Tableau17[[#This Row],[2015-T2-BC-UD]]/Tableau17[[#This Row],[2015-T2-TOTAL]],"")</f>
        <v>0</v>
      </c>
      <c r="KJ425" s="26">
        <f>IFERROR(Tableau17[[#This Row],[2015-T2-BC-UG]]/Tableau17[[#This Row],[2015-T2-TOTAL]],"")</f>
        <v>0.93092105263157898</v>
      </c>
      <c r="KK425" s="26">
        <f>IFERROR(Tableau17[[#This Row],[2017 (L)-T1-COM]]/Tableau17[[#This Row],[2017 (L)-T1-TOTAL]],"")</f>
        <v>8.8541666666666671E-2</v>
      </c>
      <c r="KL425" s="26">
        <f>IFERROR(Tableau17[[#This Row],[2017 (L)-T1-DIV]]/Tableau17[[#This Row],[2017 (L)-T1-TOTAL]],"")</f>
        <v>5.2083333333333336E-2</v>
      </c>
      <c r="KM425" s="26">
        <f>IFERROR(Tableau17[[#This Row],[2017 (L)-T1-DLF]]/Tableau17[[#This Row],[2017 (L)-T1-TOTAL]],"")</f>
        <v>0</v>
      </c>
      <c r="KN425" s="26">
        <f>IFERROR(Tableau17[[#This Row],[2017 (L)-T1-DVD]]/Tableau17[[#This Row],[2017 (L)-T1-TOTAL]],"")</f>
        <v>0</v>
      </c>
      <c r="KO425" s="26">
        <f>IFERROR(Tableau17[[#This Row],[2017 (L)-T1-DVG]]/Tableau17[[#This Row],[2017 (L)-T1-TOTAL]],"")</f>
        <v>5.7291666666666664E-2</v>
      </c>
      <c r="KP425" s="26">
        <f>IFERROR(Tableau17[[#This Row],[2017 (L)-T1-ECO]]/Tableau17[[#This Row],[2017 (L)-T1-TOTAL]],"")</f>
        <v>1.5625E-2</v>
      </c>
      <c r="KQ425" s="26">
        <f>IFERROR(Tableau17[[#This Row],[2017 (L)-T1-EXD]]/Tableau17[[#This Row],[2017 (L)-T1-TOTAL]],"")</f>
        <v>0</v>
      </c>
      <c r="KR425" s="26">
        <f>IFERROR(Tableau17[[#This Row],[2017 (L)-T1-EXG]]/Tableau17[[#This Row],[2017 (L)-T1-TOTAL]],"")</f>
        <v>1.0416666666666666E-2</v>
      </c>
      <c r="KS425" s="26">
        <f>IFERROR(Tableau17[[#This Row],[2017 (L)-T1-FI]]/Tableau17[[#This Row],[2017 (L)-T1-TOTAL]],"")</f>
        <v>0.17708333333333334</v>
      </c>
      <c r="KT425" s="26">
        <f>IFERROR(Tableau17[[#This Row],[2017 (L)-T1-FN]]/Tableau17[[#This Row],[2017 (L)-T1-TOTAL]],"")</f>
        <v>4.1666666666666664E-2</v>
      </c>
      <c r="KU425" s="26">
        <f>IFERROR(Tableau17[[#This Row],[2017 (L)-T1-LR]]/Tableau17[[#This Row],[2017 (L)-T1-TOTAL]],"")</f>
        <v>0</v>
      </c>
      <c r="KV425" s="26">
        <f>IFERROR(Tableau17[[#This Row],[2017 (L)-T1-MDM]]/Tableau17[[#This Row],[2017 (L)-T1-TOTAL]],"")</f>
        <v>0</v>
      </c>
      <c r="KW425" s="26">
        <f>IFERROR(Tableau17[[#This Row],[2017 (L)-T1-RDG]]/Tableau17[[#This Row],[2017 (L)-T1-TOTAL]],"")</f>
        <v>0</v>
      </c>
      <c r="KX425" s="26">
        <f>IFERROR(Tableau17[[#This Row],[2017 (L)-T1-REG]]/Tableau17[[#This Row],[2017 (L)-T1-TOTAL]],"")</f>
        <v>0</v>
      </c>
      <c r="KY425" s="26">
        <f>IFERROR(Tableau17[[#This Row],[2017 (L)-T1-REM]]/Tableau17[[#This Row],[2017 (L)-T1-TOTAL]],"")</f>
        <v>0.34895833333333331</v>
      </c>
      <c r="KZ425" s="26">
        <f>IFERROR(Tableau17[[#This Row],[2017 (L)-T1-SOC]]/Tableau17[[#This Row],[2017 (L)-T1-TOTAL]],"")</f>
        <v>0.13020833333333334</v>
      </c>
      <c r="LA425" s="26">
        <f>IFERROR(Tableau17[[#This Row],[2017 (L)-T1-UDI]]/Tableau17[[#This Row],[2017 (L)-T1-TOTAL]],"")</f>
        <v>7.8125E-2</v>
      </c>
      <c r="LB425" s="26">
        <f>IFERROR(Tableau17[[#This Row],[2017 (L)-T2-FI]]/Tableau17[[#This Row],[2017 (L)-T2-TOTAL]],"")</f>
        <v>0</v>
      </c>
      <c r="LC425" s="26">
        <f>IFERROR(Tableau17[[#This Row],[2017 (L)-T2-FN]]/Tableau17[[#This Row],[2017 (L)-T2-TOTAL]],"")</f>
        <v>0.13157894736842105</v>
      </c>
      <c r="LD425" s="26">
        <f>IFERROR(Tableau17[[#This Row],[2017 (L)-T2-LR]]/Tableau17[[#This Row],[2017 (L)-T2-TOTAL]],"")</f>
        <v>0</v>
      </c>
      <c r="LE425" s="26">
        <f>IFERROR(Tableau17[[#This Row],[2017 (L)-T2-MDM]]/Tableau17[[#This Row],[2017 (L)-T2-TOTAL]],"")</f>
        <v>0</v>
      </c>
      <c r="LF425" s="26">
        <f>IFERROR(Tableau17[[#This Row],[2017 (L)-T2-REM]]/Tableau17[[#This Row],[2017 (L)-T2-TOTAL]],"")</f>
        <v>0.86842105263157898</v>
      </c>
      <c r="LG425" s="26">
        <f>IFERROR(Tableau17[[#This Row],[2017-T1-ARTHAUD Nathalie]]/Tableau17[[#This Row],[2017-T1-TOTAL]],"")</f>
        <v>2.3752969121140144E-3</v>
      </c>
      <c r="LH425" s="26">
        <f>IFERROR(Tableau17[[#This Row],[2017-T1-ASSELINEAU Fran]]/Tableau17[[#This Row],[2017-T1-TOTAL]],"")</f>
        <v>1.1876484560570071E-2</v>
      </c>
      <c r="LI425" s="26">
        <f>IFERROR(Tableau17[[#This Row],[2017-T1-CHEMINADE Jacques]]/Tableau17[[#This Row],[2017-T1-TOTAL]],"")</f>
        <v>4.7505938242280287E-3</v>
      </c>
      <c r="LJ425" s="26">
        <f>IFERROR(Tableau17[[#This Row],[2017-T1-DUPONT-AIGNAN Nicolas]]/Tableau17[[#This Row],[2017-T1-TOTAL]],"")</f>
        <v>9.5011876484560574E-3</v>
      </c>
      <c r="LK425" s="26">
        <f>IFERROR(Tableau17[[#This Row],[2017-T1-FILLON Fran]]/Tableau17[[#This Row],[2017-T1-TOTAL]],"")</f>
        <v>3.800475059382423E-2</v>
      </c>
      <c r="LL425" s="26">
        <f>IFERROR(Tableau17[[#This Row],[2017-T1-HAMON Beno]]/Tableau17[[#This Row],[2017-T1-TOTAL]],"")</f>
        <v>8.076009501187649E-2</v>
      </c>
      <c r="LM425" s="26">
        <f>IFERROR(Tableau17[[#This Row],[2017-T1-LASSALLE Jean]]/Tableau17[[#This Row],[2017-T1-TOTAL]],"")</f>
        <v>4.7505938242280287E-3</v>
      </c>
      <c r="LN425" s="26">
        <f>IFERROR(Tableau17[[#This Row],[2017-T1-LE PEN Marine]]/Tableau17[[#This Row],[2017-T1-TOTAL]],"")</f>
        <v>5.7007125890736345E-2</v>
      </c>
      <c r="LO425" s="26">
        <f>IFERROR(Tableau17[[#This Row],[2017-T1-M Jean-Luc]]/Tableau17[[#This Row],[2017-T1-TOTAL]],"")</f>
        <v>0.58669833729216148</v>
      </c>
      <c r="LP425" s="26">
        <f>IFERROR(Tableau17[[#This Row],[2017-T1-MACRON Emmanuel]]/Tableau17[[#This Row],[2017-T1-TOTAL]],"")</f>
        <v>0.19477434679334918</v>
      </c>
      <c r="LQ425" s="26">
        <f>IFERROR(Tableau17[[#This Row],[2017-T1-POUTOU Philippe]]/Tableau17[[#This Row],[2017-T1-TOTAL]],"")</f>
        <v>9.5011876484560574E-3</v>
      </c>
      <c r="LR425" s="26">
        <f>IFERROR(Tableau17[[#This Row],[2017-T2-LE PEN Marine]]/Tableau17[[#This Row],[2017-T2-TOTAL]],"")</f>
        <v>7.2992700729927001E-2</v>
      </c>
      <c r="LS425" s="26">
        <f>IFERROR(Tableau17[[#This Row],[2017-T2-MACRON Emmanuel]]/Tableau17[[#This Row],[2017-T2-TOTAL]],"")</f>
        <v>0.92700729927007297</v>
      </c>
      <c r="LT425" s="26">
        <f>IFERROR(Tableau17[[#This Row],[2019-T1-ALEXANDRE Audric]]/Tableau17[[#This Row],[2019-T1-TOTAL]],"")</f>
        <v>0</v>
      </c>
      <c r="LU425" s="26">
        <f>IFERROR(Tableau17[[#This Row],[2019-T1-ARTHAUD Nathalie]]/Tableau17[[#This Row],[2019-T1-TOTAL]],"")</f>
        <v>0</v>
      </c>
      <c r="LV425" s="26">
        <f>IFERROR(Tableau17[[#This Row],[2019-T1-ASSELINEAU François]]/Tableau17[[#This Row],[2019-T1-TOTAL]],"")</f>
        <v>9.5238095238095233E-2</v>
      </c>
      <c r="LW425" s="26">
        <f>IFERROR(Tableau17[[#This Row],[2019-T1-AUBRY Manon]]/Tableau17[[#This Row],[2019-T1-TOTAL]],"")</f>
        <v>0.25396825396825395</v>
      </c>
      <c r="LX425" s="26">
        <f>IFERROR(Tableau17[[#This Row],[2019-T1-AZERGUI Nagib]]/Tableau17[[#This Row],[2019-T1-TOTAL]],"")</f>
        <v>4.7619047619047616E-2</v>
      </c>
      <c r="LY425" s="26">
        <f>IFERROR(Tableau17[[#This Row],[2019-T1-BARDELLA Jordan]]/Tableau17[[#This Row],[2019-T1-TOTAL]],"")</f>
        <v>7.9365079365079361E-2</v>
      </c>
      <c r="LZ425" s="26">
        <f>IFERROR(Tableau17[[#This Row],[2019-T1-BELLAMY François-Xavier]]/Tableau17[[#This Row],[2019-T1-TOTAL]],"")</f>
        <v>3.968253968253968E-2</v>
      </c>
      <c r="MA425" s="26">
        <f>IFERROR(Tableau17[[#This Row],[2019-T1-BIDOU Olivier]]/Tableau17[[#This Row],[2019-T1-TOTAL]],"")</f>
        <v>0</v>
      </c>
      <c r="MB425" s="26">
        <f>IFERROR(Tableau17[[#This Row],[2019-T1-BOURG Dominique]]/Tableau17[[#This Row],[2019-T1-TOTAL]],"")</f>
        <v>2.3809523809523808E-2</v>
      </c>
      <c r="MC425" s="26">
        <f>IFERROR(Tableau17[[#This Row],[2019-T1-BROSSAT Ian]]/Tableau17[[#This Row],[2019-T1-TOTAL]],"")</f>
        <v>1.5873015873015872E-2</v>
      </c>
      <c r="MD425" s="26">
        <f>IFERROR(Tableau17[[#This Row],[2019-T1-CAILLAUD Sophie]]/Tableau17[[#This Row],[2019-T1-TOTAL]],"")</f>
        <v>0</v>
      </c>
      <c r="ME425" s="26">
        <f>IFERROR(Tableau17[[#This Row],[2019-T1-CAMUS Renaud]]/Tableau17[[#This Row],[2019-T1-TOTAL]],"")</f>
        <v>0</v>
      </c>
      <c r="MF425" s="26">
        <f>IFERROR(Tableau17[[#This Row],[2019-T1-CHALENÇON Christophe]]/Tableau17[[#This Row],[2019-T1-TOTAL]],"")</f>
        <v>0</v>
      </c>
      <c r="MG425" s="26">
        <f>IFERROR(Tableau17[[#This Row],[2019-T1-CORBET Cathy Denise Ginette]]/Tableau17[[#This Row],[2019-T1-TOTAL]],"")</f>
        <v>0</v>
      </c>
      <c r="MH425" s="26">
        <f>IFERROR(Tableau17[[#This Row],[2019-T1-DE PREVOISIN Robert]]/Tableau17[[#This Row],[2019-T1-TOTAL]],"")</f>
        <v>0</v>
      </c>
      <c r="MI425" s="26">
        <f>IFERROR(Tableau17[[#This Row],[2019-T1-DELFEL Thérèse]]/Tableau17[[#This Row],[2019-T1-TOTAL]],"")</f>
        <v>0</v>
      </c>
      <c r="MJ425" s="26">
        <f>IFERROR(Tableau17[[#This Row],[2019-T1-DIEUMEGARD Pierre]]/Tableau17[[#This Row],[2019-T1-TOTAL]],"")</f>
        <v>7.9365079365079361E-3</v>
      </c>
      <c r="MK425" s="26">
        <f>IFERROR(Tableau17[[#This Row],[2019-T1-DUPONT-AIGNAN Nicolas]]/Tableau17[[#This Row],[2019-T1-TOTAL]],"")</f>
        <v>0</v>
      </c>
      <c r="ML425" s="26">
        <f>IFERROR(Tableau17[[#This Row],[2019-T1-GERNIGON Yves]]/Tableau17[[#This Row],[2019-T1-TOTAL]],"")</f>
        <v>0</v>
      </c>
      <c r="MM425" s="26">
        <f>IFERROR(Tableau17[[#This Row],[2019-T1-GLUCKSMANN Raphaël]]/Tableau17[[#This Row],[2019-T1-TOTAL]],"")</f>
        <v>3.968253968253968E-2</v>
      </c>
      <c r="MN425" s="26">
        <f>IFERROR(Tableau17[[#This Row],[2019-T1-HAMON Benoît]]/Tableau17[[#This Row],[2019-T1-TOTAL]],"")</f>
        <v>1.5873015873015872E-2</v>
      </c>
      <c r="MO425" s="26">
        <f>IFERROR(Tableau17[[#This Row],[2019-T1-HELGEN Gilles]]/Tableau17[[#This Row],[2019-T1-TOTAL]],"")</f>
        <v>0</v>
      </c>
      <c r="MP425" s="26">
        <f>IFERROR(Tableau17[[#This Row],[2019-T1-JADOT Yannick]]/Tableau17[[#This Row],[2019-T1-TOTAL]],"")</f>
        <v>3.1746031746031744E-2</v>
      </c>
      <c r="MQ425" s="26">
        <f>IFERROR(Tableau17[[#This Row],[2019-T1-LAGARDE Jean-Christophe]]/Tableau17[[#This Row],[2019-T1-TOTAL]],"")</f>
        <v>0</v>
      </c>
      <c r="MR425" s="26">
        <f>IFERROR(Tableau17[[#This Row],[2019-T1-LALANNE Francis]]/Tableau17[[#This Row],[2019-T1-TOTAL]],"")</f>
        <v>7.9365079365079361E-3</v>
      </c>
      <c r="MS425" s="26">
        <f>IFERROR(Tableau17[[#This Row],[2019-T1-LOISEAU Nathalie]]/Tableau17[[#This Row],[2019-T1-TOTAL]],"")</f>
        <v>0.34126984126984128</v>
      </c>
      <c r="MT425" s="26">
        <f>IFERROR(Tableau17[[#This Row],[2019-T1-MARIE Florie]]/Tableau17[[#This Row],[2019-T1-TOTAL]],"")</f>
        <v>0</v>
      </c>
      <c r="MU425" s="26">
        <f>IFERROR(Tableau17[[#This Row],[2008-T1-MACROEXTRDROITE]]/Tableau17[[#This Row],[2008-T1-MACROTOTALE]],"")</f>
        <v>1.5923566878980892E-2</v>
      </c>
      <c r="MV425" s="26">
        <f>IFERROR(Tableau17[[#This Row],[2008-T1-MACRODROITE]]/Tableau17[[#This Row],[2008-T1-MACROTOTALE]],"")</f>
        <v>0.38853503184713378</v>
      </c>
      <c r="MW425" s="26">
        <f>IFERROR(Tableau17[[#This Row],[2008-T1-MACROCENTRE]]/Tableau17[[#This Row],[2008-T1-MACROTOTALE]],"")</f>
        <v>0</v>
      </c>
      <c r="MX425" s="26">
        <f>IFERROR(Tableau17[[#This Row],[2008-T1-MACROGAUCHE]]/Tableau17[[#This Row],[2008-T1-MACROTOTALE]],"")</f>
        <v>0.59554140127388533</v>
      </c>
      <c r="MY425" s="26">
        <f>IFERROR(Tableau17[[#This Row],[2008-T1-MACROAUTRE]]/Tableau17[[#This Row],[2008-T1-MACROTOTALE]],"")</f>
        <v>0</v>
      </c>
      <c r="MZ425" s="26">
        <f>IFERROR(Tableau17[[#This Row],[2008-T2-MACROEXTRDROITE]]/Tableau17[[#This Row],[2008-T2-MACROTOTALE]],"")</f>
        <v>2.4861878453038673E-2</v>
      </c>
      <c r="NA425" s="26">
        <f>IFERROR(Tableau17[[#This Row],[2008-T2-MACRODROITE]]/Tableau17[[#This Row],[2008-T2-MACROTOTALE]],"")</f>
        <v>0.30386740331491713</v>
      </c>
      <c r="NB425" s="26">
        <f>IFERROR(Tableau17[[#This Row],[2008-T2-MACROCENTRE]]/Tableau17[[#This Row],[2008-T2-MACROTOTALE]],"")</f>
        <v>0</v>
      </c>
      <c r="NC425" s="26">
        <f>IFERROR(Tableau17[[#This Row],[2008-T2-MACROGAUCHE]]/Tableau17[[#This Row],[2008-T2-MACROTOTALE]],"")</f>
        <v>0.67127071823204421</v>
      </c>
      <c r="ND425" s="26">
        <f>IFERROR(Tableau17[[#This Row],[2008-T2-MACROAUTRE]]/Tableau17[[#This Row],[2008-T2-MACROTOTALE]],"")</f>
        <v>0</v>
      </c>
      <c r="NE425" s="26">
        <f>IFERROR(Tableau17[[#This Row],[2014-T1-MACROEXTRDROITE]]/Tableau17[[#This Row],[2014-T1-MACROTOTALE]],"")</f>
        <v>3.870967741935484E-2</v>
      </c>
      <c r="NF425" s="26">
        <f>IFERROR(Tableau17[[#This Row],[2014-T1-MACRODROITE]]/Tableau17[[#This Row],[2014-T1-MACROTOTALE]],"")</f>
        <v>0.27419354838709675</v>
      </c>
      <c r="NG425" s="26">
        <f>IFERROR(Tableau17[[#This Row],[2014-T1-MACROCENTRE]]/Tableau17[[#This Row],[2014-T1-MACROTOTALE]],"")</f>
        <v>0</v>
      </c>
      <c r="NH425" s="26">
        <f>IFERROR(Tableau17[[#This Row],[2014-T1-MACROGAUCHE]]/Tableau17[[#This Row],[2014-T1-MACROTOTALE]],"")</f>
        <v>0.68709677419354842</v>
      </c>
      <c r="NI425" s="26">
        <f>IFERROR(Tableau17[[#This Row],[2014-T1-MACROAUTRE]]/Tableau17[[#This Row],[2014-T1-MACROTOTALE]],"")</f>
        <v>0</v>
      </c>
      <c r="NJ425" s="26">
        <f>IFERROR(Tableau17[[#This Row],[2014-T2-MACROEXTRDROITE]]/Tableau17[[#This Row],[2014-T2-MACROTOTALE]],"")</f>
        <v>4.145077720207254E-2</v>
      </c>
      <c r="NK425" s="26">
        <f>IFERROR(Tableau17[[#This Row],[2014-T2-MACRODROITE]]/Tableau17[[#This Row],[2014-T2-MACROTOTALE]],"")</f>
        <v>0.40414507772020725</v>
      </c>
      <c r="NL425" s="26">
        <f>IFERROR(Tableau17[[#This Row],[2014-T2-MACROCENTRE]]/Tableau17[[#This Row],[2014-T2-MACROTOTALE]],"")</f>
        <v>0</v>
      </c>
      <c r="NM425" s="26">
        <f>IFERROR(Tableau17[[#This Row],[2014-T2-MACROGAUCHE]]/Tableau17[[#This Row],[2014-T2-MACROTOTALE]],"")</f>
        <v>0.55440414507772018</v>
      </c>
      <c r="NN425" s="26">
        <f>IFERROR(Tableau17[[#This Row],[2014-T2-MACROAUTRE]]/Tableau17[[#This Row],[2014-T2-MACROTOTALE]],"")</f>
        <v>0</v>
      </c>
      <c r="NO425" s="26">
        <f>IFERROR( Tableau17[[#This Row],[2015-T1-MACROEXTRDROITE]]/Tableau17[[#This Row],[2015-T1-MACROTOTALE]],"")</f>
        <v>8.4388185654008435E-2</v>
      </c>
      <c r="NP425" s="26">
        <f>IFERROR(Tableau17[[#This Row],[2015-T1-MACRODROITE]]/Tableau17[[#This Row],[2015-T1-MACROTOTALE]],"")</f>
        <v>0.16033755274261605</v>
      </c>
      <c r="NQ425" s="26">
        <f>IFERROR(Tableau17[[#This Row],[2015-T1-MACROCENTRE]]/Tableau17[[#This Row],[2015-T1-MACROTOTALE]],"")</f>
        <v>0</v>
      </c>
      <c r="NR425" s="26">
        <f>IFERROR(Tableau17[[#This Row],[2015-T1-MACROGAUCHE]]/Tableau17[[#This Row],[2015-T1-MACROTOTALE]],"")</f>
        <v>0.75527426160337552</v>
      </c>
      <c r="NS425" s="26">
        <f>IFERROR(Tableau17[[#This Row],[2015-T1-MACROAUTRE]]/Tableau17[[#This Row],[2015-T1-MACROTOTALE]],"")</f>
        <v>0</v>
      </c>
      <c r="NT425" s="26">
        <f>IFERROR(Tableau17[[#This Row],[2015-T2-MACROEXTRDROITE]]/Tableau17[[#This Row],[2015-T2-MACROTOTALE]],"")</f>
        <v>6.9078947368421059E-2</v>
      </c>
      <c r="NU425" s="26">
        <f>IFERROR(Tableau17[[#This Row],[2015-T2-MACRODROITE]]/Tableau17[[#This Row],[2015-T2-MACROTOTALE]],"")</f>
        <v>0</v>
      </c>
      <c r="NV425" s="26">
        <f>IFERROR(Tableau17[[#This Row],[2015-T2-MACROCENTRE]]/Tableau17[[#This Row],[2015-T2-MACROTOTALE]],"")</f>
        <v>0</v>
      </c>
      <c r="NW425" s="26">
        <f>IFERROR(Tableau17[[#This Row],[2015-T2-MACROGAUCHE]]/Tableau17[[#This Row],[2015-T2-MACROTOTALE]],"")</f>
        <v>0.93092105263157898</v>
      </c>
      <c r="NX425" s="26">
        <f>IFERROR(Tableau17[[#This Row],[2015-T2-MACROAUTRE]]/Tableau17[[#This Row],[2015-T2-MACROTOTALE]],"")</f>
        <v>0</v>
      </c>
      <c r="NY425" s="26">
        <f>IFERROR(Tableau17[[#This Row],[2017-T1-MACROEXTRDROITE]]/Tableau17[[#This Row],[2017-T1-MACROTOTALE]],"")</f>
        <v>8.3135391923990498E-2</v>
      </c>
      <c r="NZ425" s="26">
        <f>IFERROR(Tableau17[[#This Row],[2017-T1-MACRODROITE]]/Tableau17[[#This Row],[2017-T1-MACROTOTALE]],"")</f>
        <v>3.800475059382423E-2</v>
      </c>
      <c r="OA425" s="26">
        <f>IFERROR(Tableau17[[#This Row],[2017-T1-MACROCENTRE]]/Tableau17[[#This Row],[2017-T1-MACROTOTALE]],"")</f>
        <v>0.19477434679334918</v>
      </c>
      <c r="OB425" s="26">
        <f>IFERROR(Tableau17[[#This Row],[2017-T1-MACROGAUCHE]]/Tableau17[[#This Row],[2017-T1-MACROTOTALE]],"")</f>
        <v>0.67933491686460812</v>
      </c>
      <c r="OC425" s="26">
        <f>IFERROR(Tableau17[[#This Row],[2017-T1-MACROAUTRE]]/Tableau17[[#This Row],[2017-T1-MACROTOTALE]],"")</f>
        <v>4.7505938242280287E-3</v>
      </c>
      <c r="OD425" s="26">
        <f>IFERROR(Tableau17[[#This Row],[2017-T2-MACROEXTRDROITE]]/Tableau17[[#This Row],[2017-T2-MACROTOTALE]],"")</f>
        <v>7.2992700729927001E-2</v>
      </c>
      <c r="OE425" s="26">
        <f>IFERROR(Tableau17[[#This Row],[2017-T2-MACRODROITE]]/Tableau17[[#This Row],[2017-T2-MACROTOTALE]],"")</f>
        <v>0</v>
      </c>
      <c r="OF425" s="26">
        <f>IFERROR(Tableau17[[#This Row],[2017-T2-MACROCENTRE]]/Tableau17[[#This Row],[2017-T2-MACROTOTALE]],"")</f>
        <v>0.92700729927007297</v>
      </c>
      <c r="OG425" s="26">
        <f>IFERROR(Tableau17[[#This Row],[2017-T2-MACROGAUCHE]]/Tableau17[[#This Row],[2017-T2-MACROTOTALE]],"")</f>
        <v>0</v>
      </c>
      <c r="OH425" s="26">
        <f>IFERROR(Tableau17[[#This Row],[2017-T2-MACROAUTRE]]/Tableau17[[#This Row],[2017-T2-MACROTOTALE]],"")</f>
        <v>0</v>
      </c>
      <c r="OI425" s="26">
        <f>IFERROR(Tableau17[[#This Row],[2019-T1-MACROEXTRDROITE]]/Tableau17[[#This Row],[2019-T1-MACROTOTALE]],"")</f>
        <v>0.1796875</v>
      </c>
      <c r="OJ425" s="26">
        <f>IFERROR(Tableau17[[#This Row],[2019-T1-MACRODROITE]]/Tableau17[[#This Row],[2019-T1-MACROTOTALE]],"")</f>
        <v>3.90625E-2</v>
      </c>
      <c r="OK425" s="26">
        <f>IFERROR(Tableau17[[#This Row],[2019-T1-MACROCENTRE]]/Tableau17[[#This Row],[2019-T1-MACROTOTALE]],"")</f>
        <v>0.3359375</v>
      </c>
      <c r="OL425" s="26">
        <f>IFERROR(Tableau17[[#This Row],[2019-T1-MACROGAUCHE]]/Tableau17[[#This Row],[2019-T1-MACROTOTALE]],"")</f>
        <v>0.3515625</v>
      </c>
      <c r="OM425" s="26">
        <f>IFERROR(Tableau17[[#This Row],[2019-T1-MACROAUTRE]]/Tableau17[[#This Row],[2019-T1-MACROTOTALE]],"")</f>
        <v>9.375E-2</v>
      </c>
      <c r="ON425" s="26">
        <f>IFERROR(Tableau17[[#This Row],[2020-T1-MACROEXTRDROITE]]/Tableau17[[#This Row],[2020-T1-MACROTOTALE]],"")</f>
        <v>3.4934497816593885E-2</v>
      </c>
      <c r="OO425" s="26">
        <f>IFERROR(Tableau17[[#This Row],[2020-T1-MACRODROITE]]/Tableau17[[#This Row],[2020-T1-MACROTOTALE]],"")</f>
        <v>0.24454148471615719</v>
      </c>
      <c r="OP425" s="26">
        <f>IFERROR(Tableau17[[#This Row],[2020-T1-MACROCENTRE]]/Tableau17[[#This Row],[2020-T1-MACROTOTALE]],"")</f>
        <v>5.2401746724890827E-2</v>
      </c>
      <c r="OQ425" s="26">
        <f>IFERROR(Tableau17[[#This Row],[2020-T1-MACROGAUCHE]]/Tableau17[[#This Row],[2020-T1-MACROTOTALE]],"")</f>
        <v>0.66812227074235808</v>
      </c>
      <c r="OR425" s="26">
        <f>IFERROR(Tableau17[[#This Row],[2020-T1-MACROAUTRE]]/Tableau17[[#This Row],[2020-T1-MACROTOTALE]],"")</f>
        <v>0</v>
      </c>
      <c r="OS425" s="26">
        <f>IFERROR(Tableau17[[#This Row],[2017 (L)-T1-MACROEXTRDROITE]]/Tableau17[[#This Row],[2017 (L)-T1-MACROTOTALE]],"")</f>
        <v>4.1666666666666664E-2</v>
      </c>
      <c r="OT425" s="26">
        <f>IFERROR(Tableau17[[#This Row],[2017 (L)-T1-MACRODROITE]]/Tableau17[[#This Row],[2017 (L)-T1-MACROTOTALE]],"")</f>
        <v>7.8125E-2</v>
      </c>
      <c r="OU425" s="26">
        <f>IFERROR(Tableau17[[#This Row],[2017 (L)-T1-MACROCENTRE]]/Tableau17[[#This Row],[2017 (L)-T1-MACROTOTALE]],"")</f>
        <v>0.34895833333333331</v>
      </c>
      <c r="OV425" s="26">
        <f>IFERROR(Tableau17[[#This Row],[2017 (L)-T1-MACROGAUCHE]]/Tableau17[[#This Row],[2017 (L)-T1-MACROTOTALE]],"")</f>
        <v>0.47916666666666669</v>
      </c>
      <c r="OW425" s="26">
        <f>IFERROR(Tableau17[[#This Row],[2017 (L)-T1-MACROAUTRE]]/Tableau17[[#This Row],[2017 (L)-T1-MACROTOTALE]],"")</f>
        <v>5.2083333333333336E-2</v>
      </c>
      <c r="OX425" s="26">
        <f>IFERROR(Tableau17[[#This Row],[2017 (L)-T2-MACROEXTRDROITE]]/Tableau17[[#This Row],[2017 (L)-T2-MACROTOTALE]],"")</f>
        <v>0.13157894736842105</v>
      </c>
      <c r="OY425" s="26">
        <f>IFERROR(Tableau17[[#This Row],[2017 (L)-T2-MACRODROITE]]/Tableau17[[#This Row],[2017 (L)-T2-MACROTOTALE]],"")</f>
        <v>0</v>
      </c>
      <c r="OZ425" s="26">
        <f>IFERROR(Tableau17[[#This Row],[2017 (L)-T2-MACROCENTRE]]/Tableau17[[#This Row],[2017 (L)-T2-MACROTOTALE]],"")</f>
        <v>0.86842105263157898</v>
      </c>
      <c r="PA425" s="26">
        <f>IFERROR(Tableau17[[#This Row],[2017 (L)-T2-MACROGAUCHE]]/Tableau17[[#This Row],[2017 (L)-T2-MACROTOTALE]],"")</f>
        <v>0</v>
      </c>
      <c r="PB425" s="26">
        <f>IFERROR(Tableau17[[#This Row],[2017 (L)-T2-MACROAUTRE]]/Tableau17[[#This Row],[2017 (L)-T2-MACROTOTALE]],"")</f>
        <v>0</v>
      </c>
      <c r="PC425" s="26">
        <f>IFERROR(Tableau17[[#This Row],[2008_T1_PROCUS]]/Tableau17[[#This Row],[2008_T1_INSCRITS]],0)</f>
        <v>3.4188034188034188E-3</v>
      </c>
      <c r="PD425" s="26">
        <f>IFERROR(Tableau17[[#This Row],[2008_T2_PROCUS]]/Tableau17[[#This Row],[2008_T2_INSCRITS]],0)</f>
        <v>3.4188034188034188E-3</v>
      </c>
      <c r="PE425" s="26">
        <f>Tableau17[[#This Row],[2014_T1_PROCUS]]/Tableau17[[#This Row],[2014_T1_INSCRITS]]</f>
        <v>2.8985507246376812E-3</v>
      </c>
      <c r="PF425" s="26">
        <f>IFERROR(Tableau17[[#This Row],[2014_T2_PROCUS]]/Tableau17[[#This Row],[2014_T2_INSCRITS]],0)</f>
        <v>4.3478260869565218E-3</v>
      </c>
    </row>
    <row r="426" spans="1:422" hidden="1" x14ac:dyDescent="0.2">
      <c r="A426" s="1">
        <v>6</v>
      </c>
      <c r="B426" s="1" t="s">
        <v>414</v>
      </c>
      <c r="C426" s="1" t="s">
        <v>435</v>
      </c>
      <c r="D426" s="1" t="s">
        <v>435</v>
      </c>
      <c r="E426" s="1">
        <v>1178</v>
      </c>
      <c r="F426" s="1">
        <v>5.4482840000000001</v>
      </c>
      <c r="G426" s="1">
        <v>43.295583999999998</v>
      </c>
      <c r="H426" s="3">
        <v>990</v>
      </c>
      <c r="I426" s="3">
        <v>220</v>
      </c>
      <c r="K426" s="1">
        <v>8</v>
      </c>
      <c r="L426" s="1">
        <v>17</v>
      </c>
      <c r="M426" s="1">
        <v>15</v>
      </c>
      <c r="P426" s="1">
        <v>77</v>
      </c>
      <c r="Q426" s="1">
        <v>18</v>
      </c>
      <c r="R426" s="1">
        <v>85</v>
      </c>
      <c r="S426" s="1">
        <v>37</v>
      </c>
      <c r="T426" s="1">
        <v>17</v>
      </c>
      <c r="U426" s="1">
        <v>274</v>
      </c>
      <c r="V426" s="1">
        <v>1047</v>
      </c>
      <c r="W426" s="1">
        <v>530</v>
      </c>
      <c r="X426" s="1">
        <v>3</v>
      </c>
      <c r="Y426" s="2">
        <v>0.50620821000000005</v>
      </c>
      <c r="Z426" s="1">
        <v>1047</v>
      </c>
      <c r="AA426" s="1">
        <v>581</v>
      </c>
      <c r="AB426" s="1">
        <v>10</v>
      </c>
      <c r="AC426" s="2">
        <v>0.55491882000000003</v>
      </c>
      <c r="AD426" s="1">
        <v>990</v>
      </c>
      <c r="AE426" s="1">
        <v>281</v>
      </c>
      <c r="AF426" s="2">
        <v>0.28383838</v>
      </c>
      <c r="AG426" s="1">
        <f t="shared" si="6"/>
        <v>220</v>
      </c>
      <c r="AH426" s="1">
        <v>980</v>
      </c>
      <c r="AI426" s="1">
        <v>562</v>
      </c>
      <c r="AJ426" s="1">
        <v>2</v>
      </c>
      <c r="AK426" s="2">
        <v>0.57346938999999997</v>
      </c>
      <c r="AL426" s="1">
        <v>979</v>
      </c>
      <c r="AM426" s="1">
        <v>584</v>
      </c>
      <c r="AN426" s="1">
        <v>5</v>
      </c>
      <c r="AO426" s="2">
        <v>0.59652707000000005</v>
      </c>
      <c r="AP426" s="1">
        <v>1028</v>
      </c>
      <c r="AQ426" s="1">
        <v>440</v>
      </c>
      <c r="AR426" s="2">
        <v>0.42801556000000002</v>
      </c>
      <c r="AS426" s="1">
        <v>1028</v>
      </c>
      <c r="AT426" s="1">
        <v>463</v>
      </c>
      <c r="AU426" s="2">
        <v>0.45038910999999998</v>
      </c>
      <c r="AV426" s="1">
        <v>1024</v>
      </c>
      <c r="AW426" s="1">
        <v>422</v>
      </c>
      <c r="AX426" s="2">
        <v>0.41210938000000003</v>
      </c>
      <c r="AY426" s="1">
        <v>1024</v>
      </c>
      <c r="AZ426" s="1">
        <v>328</v>
      </c>
      <c r="BA426" s="2">
        <v>0.3203125</v>
      </c>
      <c r="BB426" s="1">
        <v>1025</v>
      </c>
      <c r="BC426" s="1">
        <v>769</v>
      </c>
      <c r="BD426" s="2">
        <v>0.75024389999999996</v>
      </c>
      <c r="BE426" s="1">
        <v>1024</v>
      </c>
      <c r="BF426" s="1">
        <v>707</v>
      </c>
      <c r="BG426" s="2">
        <v>0.69042968999999998</v>
      </c>
      <c r="BH426" s="1">
        <v>1003</v>
      </c>
      <c r="BI426" s="1">
        <v>424</v>
      </c>
      <c r="BJ426" s="2">
        <v>0.42273179999999999</v>
      </c>
      <c r="BK426" s="1">
        <v>32</v>
      </c>
      <c r="BM426" s="1">
        <v>9</v>
      </c>
      <c r="BN426" s="1">
        <v>23</v>
      </c>
      <c r="BO426" s="1">
        <v>56</v>
      </c>
      <c r="BP426" s="1">
        <v>196</v>
      </c>
      <c r="BQ426" s="1">
        <v>235</v>
      </c>
      <c r="BR426" s="1">
        <v>551</v>
      </c>
      <c r="BU426" s="1">
        <v>254</v>
      </c>
      <c r="BV426" s="1">
        <v>318</v>
      </c>
      <c r="BW426" s="1">
        <v>572</v>
      </c>
      <c r="BY426" s="1">
        <v>55</v>
      </c>
      <c r="BZ426" s="1">
        <v>27</v>
      </c>
      <c r="CB426" s="1">
        <v>19</v>
      </c>
      <c r="CC426" s="1">
        <v>157</v>
      </c>
      <c r="CD426" s="1">
        <v>146</v>
      </c>
      <c r="CE426" s="1">
        <v>109</v>
      </c>
      <c r="CF426" s="1">
        <v>513</v>
      </c>
      <c r="CG426" s="1">
        <v>196</v>
      </c>
      <c r="CH426" s="1">
        <v>224</v>
      </c>
      <c r="CI426" s="1">
        <v>147</v>
      </c>
      <c r="CJ426" s="1">
        <v>567</v>
      </c>
      <c r="CK426" s="1">
        <v>5</v>
      </c>
      <c r="CL426" s="1">
        <v>15</v>
      </c>
      <c r="CN426" s="1">
        <v>9</v>
      </c>
      <c r="CO426" s="1">
        <v>33</v>
      </c>
      <c r="CP426" s="1">
        <v>156</v>
      </c>
      <c r="CS426" s="1">
        <v>98</v>
      </c>
      <c r="CT426" s="1">
        <v>100</v>
      </c>
      <c r="CW426" s="1">
        <v>416</v>
      </c>
      <c r="CY426" s="1">
        <v>192</v>
      </c>
      <c r="DA426" s="1">
        <v>230</v>
      </c>
      <c r="DC426" s="1">
        <v>422</v>
      </c>
      <c r="DD426" s="1">
        <v>4</v>
      </c>
      <c r="DE426" s="1">
        <v>11</v>
      </c>
      <c r="DF426" s="1">
        <v>5</v>
      </c>
      <c r="DG426" s="1">
        <v>4</v>
      </c>
      <c r="DH426" s="1">
        <v>2</v>
      </c>
      <c r="DI426" s="1">
        <v>9</v>
      </c>
      <c r="DJ426" s="1">
        <v>1</v>
      </c>
      <c r="DK426" s="1">
        <v>1</v>
      </c>
      <c r="DL426" s="1">
        <v>67</v>
      </c>
      <c r="DM426" s="1">
        <v>97</v>
      </c>
      <c r="DN426" s="1">
        <v>87</v>
      </c>
      <c r="DP426" s="1">
        <v>0</v>
      </c>
      <c r="DR426" s="1">
        <v>113</v>
      </c>
      <c r="DS426" s="1">
        <v>12</v>
      </c>
      <c r="DU426" s="1">
        <v>413</v>
      </c>
      <c r="DX426" s="1">
        <v>177</v>
      </c>
      <c r="DZ426" s="1">
        <v>122</v>
      </c>
      <c r="EA426" s="1">
        <v>299</v>
      </c>
      <c r="EB426" s="1">
        <v>5</v>
      </c>
      <c r="EC426" s="1">
        <v>13</v>
      </c>
      <c r="ED426" s="1">
        <v>0</v>
      </c>
      <c r="EE426" s="1">
        <v>25</v>
      </c>
      <c r="EF426" s="1">
        <v>97</v>
      </c>
      <c r="EG426" s="1">
        <v>27</v>
      </c>
      <c r="EH426" s="1">
        <v>2</v>
      </c>
      <c r="EI426" s="1">
        <v>269</v>
      </c>
      <c r="EJ426" s="1">
        <v>182</v>
      </c>
      <c r="EK426" s="1">
        <v>127</v>
      </c>
      <c r="EL426" s="1">
        <v>5</v>
      </c>
      <c r="EM426" s="1">
        <v>752</v>
      </c>
      <c r="EN426" s="1">
        <v>322</v>
      </c>
      <c r="EO426" s="1">
        <v>327</v>
      </c>
      <c r="EP426" s="1">
        <v>649</v>
      </c>
      <c r="EQ426" s="1">
        <v>0</v>
      </c>
      <c r="ER426" s="1">
        <v>4</v>
      </c>
      <c r="ES426" s="1">
        <v>11</v>
      </c>
      <c r="ET426" s="1">
        <v>42</v>
      </c>
      <c r="EU426" s="1">
        <v>2</v>
      </c>
      <c r="EV426" s="1">
        <v>144</v>
      </c>
      <c r="EW426" s="1">
        <v>21</v>
      </c>
      <c r="EX426" s="1">
        <v>2</v>
      </c>
      <c r="EY426" s="1">
        <v>11</v>
      </c>
      <c r="EZ426" s="1">
        <v>7</v>
      </c>
      <c r="FA426" s="1">
        <v>0</v>
      </c>
      <c r="FB426" s="1">
        <v>0</v>
      </c>
      <c r="FC426" s="1">
        <v>1</v>
      </c>
      <c r="FD426" s="1">
        <v>0</v>
      </c>
      <c r="FE426" s="1">
        <v>0</v>
      </c>
      <c r="FF426" s="1">
        <v>0</v>
      </c>
      <c r="FG426" s="1">
        <v>0</v>
      </c>
      <c r="FH426" s="1">
        <v>13</v>
      </c>
      <c r="FI426" s="1">
        <v>1</v>
      </c>
      <c r="FJ426" s="1">
        <v>25</v>
      </c>
      <c r="FK426" s="1">
        <v>6</v>
      </c>
      <c r="FL426" s="1">
        <v>0</v>
      </c>
      <c r="FM426" s="1">
        <v>27</v>
      </c>
      <c r="FN426" s="1">
        <v>3</v>
      </c>
      <c r="FO426" s="1">
        <v>4</v>
      </c>
      <c r="FP426" s="1">
        <v>72</v>
      </c>
      <c r="FQ426" s="1">
        <v>0</v>
      </c>
      <c r="FR426" s="1">
        <f>SUM(Tableau17[[#This Row],[2019-T1-ALEXANDRE Audric]:[2019-T1-MARIE Florie]])</f>
        <v>396</v>
      </c>
      <c r="FS426" s="1">
        <v>65</v>
      </c>
      <c r="FT426" s="1">
        <v>228</v>
      </c>
      <c r="FU426" s="1">
        <v>0</v>
      </c>
      <c r="FV426" s="1">
        <v>258</v>
      </c>
      <c r="FW426" s="1">
        <v>0</v>
      </c>
      <c r="FX426" s="1">
        <v>551</v>
      </c>
      <c r="FY426" s="1">
        <v>0</v>
      </c>
      <c r="FZ426" s="1">
        <v>254</v>
      </c>
      <c r="GA426" s="1">
        <v>0</v>
      </c>
      <c r="GB426" s="1">
        <v>318</v>
      </c>
      <c r="GC426" s="1">
        <v>0</v>
      </c>
      <c r="GD426" s="1">
        <v>572</v>
      </c>
      <c r="GE426" s="1">
        <v>157</v>
      </c>
      <c r="GF426" s="1">
        <v>201</v>
      </c>
      <c r="GG426" s="1">
        <v>0</v>
      </c>
      <c r="GH426" s="1">
        <v>155</v>
      </c>
      <c r="GI426" s="1">
        <v>0</v>
      </c>
      <c r="GJ426" s="1">
        <v>513</v>
      </c>
      <c r="GK426" s="1">
        <v>196</v>
      </c>
      <c r="GL426" s="1">
        <v>224</v>
      </c>
      <c r="GM426" s="1">
        <v>0</v>
      </c>
      <c r="GN426" s="1">
        <v>147</v>
      </c>
      <c r="GO426" s="1">
        <v>0</v>
      </c>
      <c r="GP426" s="1">
        <v>567</v>
      </c>
      <c r="GQ426" s="1">
        <v>171</v>
      </c>
      <c r="GR426" s="1">
        <v>100</v>
      </c>
      <c r="GS426" s="1">
        <v>0</v>
      </c>
      <c r="GT426" s="1">
        <v>140</v>
      </c>
      <c r="GU426" s="1">
        <v>5</v>
      </c>
      <c r="GV426" s="1">
        <v>416</v>
      </c>
      <c r="GW426" s="1">
        <v>192</v>
      </c>
      <c r="GX426" s="1">
        <v>230</v>
      </c>
      <c r="GY426" s="1">
        <v>0</v>
      </c>
      <c r="GZ426" s="1">
        <v>0</v>
      </c>
      <c r="HA426" s="1">
        <v>0</v>
      </c>
      <c r="HB426" s="1">
        <v>422</v>
      </c>
      <c r="HC426" s="1">
        <v>307</v>
      </c>
      <c r="HD426" s="1">
        <v>97</v>
      </c>
      <c r="HE426" s="1">
        <v>127</v>
      </c>
      <c r="HF426" s="1">
        <v>219</v>
      </c>
      <c r="HG426" s="1">
        <v>2</v>
      </c>
      <c r="HH426" s="1">
        <v>752</v>
      </c>
      <c r="HI426" s="1">
        <v>322</v>
      </c>
      <c r="HJ426" s="1">
        <v>0</v>
      </c>
      <c r="HK426" s="1">
        <v>327</v>
      </c>
      <c r="HL426" s="1">
        <v>0</v>
      </c>
      <c r="HM426" s="1">
        <v>0</v>
      </c>
      <c r="HN426" s="1">
        <v>649</v>
      </c>
      <c r="HO426" s="1">
        <v>177</v>
      </c>
      <c r="HP426" s="1">
        <v>24</v>
      </c>
      <c r="HQ426" s="1">
        <v>72</v>
      </c>
      <c r="HR426" s="1">
        <v>111</v>
      </c>
      <c r="HS426" s="1">
        <v>29</v>
      </c>
      <c r="HT426" s="1">
        <v>413</v>
      </c>
      <c r="HU426" s="1">
        <v>85</v>
      </c>
      <c r="HV426" s="1">
        <v>94</v>
      </c>
      <c r="HW426" s="1">
        <v>26</v>
      </c>
      <c r="HX426" s="1">
        <v>69</v>
      </c>
      <c r="HY426" s="1">
        <v>0</v>
      </c>
      <c r="HZ426" s="1">
        <v>274</v>
      </c>
      <c r="IA426" s="1">
        <v>103</v>
      </c>
      <c r="IB426" s="1">
        <v>91</v>
      </c>
      <c r="IC426" s="1">
        <v>113</v>
      </c>
      <c r="ID426" s="1">
        <v>95</v>
      </c>
      <c r="IE426" s="1">
        <v>11</v>
      </c>
      <c r="IF426" s="1">
        <v>413</v>
      </c>
      <c r="IG426" s="1">
        <v>0</v>
      </c>
      <c r="IH426" s="1">
        <v>177</v>
      </c>
      <c r="II426" s="1">
        <v>122</v>
      </c>
      <c r="IJ426" s="1">
        <v>0</v>
      </c>
      <c r="IK426" s="1">
        <v>0</v>
      </c>
      <c r="IL426" s="1">
        <v>299</v>
      </c>
      <c r="IM426" s="26">
        <f>IFERROR(Tableau17[[#This Row],[LDIV]]/Tableau17[[#This Row],[Total général]],"")</f>
        <v>0</v>
      </c>
      <c r="IN426" s="26">
        <f>IFERROR(Tableau17[[#This Row],[LDVC]]/Tableau17[[#This Row],[Total général]],"")</f>
        <v>2.9197080291970802E-2</v>
      </c>
      <c r="IO426" s="26">
        <f>IFERROR(Tableau17[[#This Row],[LDVD]]/Tableau17[[#This Row],[Total général]],"")</f>
        <v>6.2043795620437957E-2</v>
      </c>
      <c r="IP426" s="26">
        <f>IFERROR(Tableau17[[#This Row],[LDVG]]/Tableau17[[#This Row],[Total général]],"")</f>
        <v>5.4744525547445258E-2</v>
      </c>
      <c r="IQ426" s="26">
        <f>IFERROR(Tableau17[[#This Row],[LEXD]]/Tableau17[[#This Row],[Total général]],"")</f>
        <v>0</v>
      </c>
      <c r="IR426" s="26">
        <f>IFERROR(Tableau17[[#This Row],[LEXG]]/Tableau17[[#This Row],[Total général]],"")</f>
        <v>0</v>
      </c>
      <c r="IS426" s="26">
        <f>IFERROR(Tableau17[[#This Row],[LLR]]/Tableau17[[#This Row],[Total général]],"")</f>
        <v>0.28102189781021897</v>
      </c>
      <c r="IT426" s="26">
        <f>IFERROR(Tableau17[[#This Row],[LREM]]/Tableau17[[#This Row],[Total général]],"")</f>
        <v>6.569343065693431E-2</v>
      </c>
      <c r="IU426" s="26">
        <f>IFERROR(Tableau17[[#This Row],[LRN]]/Tableau17[[#This Row],[Total général]],"")</f>
        <v>0.31021897810218979</v>
      </c>
      <c r="IV426" s="26">
        <f>IFERROR(Tableau17[[#This Row],[LUG]]/Tableau17[[#This Row],[Total général]],"")</f>
        <v>0.13503649635036497</v>
      </c>
      <c r="IW426" s="26">
        <f>IFERROR(Tableau17[[#This Row],[LVEC]]/Tableau17[[#This Row],[Total général]],"")</f>
        <v>6.2043795620437957E-2</v>
      </c>
      <c r="IX426" s="26">
        <f>IFERROR(Tableau17[[#This Row],[2008-T1-LCMD]]/Tableau17[[#This Row],[2008-T1-TOTAL]],"")</f>
        <v>5.8076225045372049E-2</v>
      </c>
      <c r="IY426" s="26">
        <f>IFERROR(Tableau17[[#This Row],[2008-T1-LDVD]]/Tableau17[[#This Row],[2008-T1-TOTAL]],"")</f>
        <v>0</v>
      </c>
      <c r="IZ426" s="26">
        <f>IFERROR(Tableau17[[#This Row],[2008-T1-LEXD]]/Tableau17[[#This Row],[2008-T1-TOTAL]],"")</f>
        <v>1.6333938294010888E-2</v>
      </c>
      <c r="JA426" s="26">
        <f>IFERROR(Tableau17[[#This Row],[2008-T1-LEXG]]/Tableau17[[#This Row],[2008-T1-TOTAL]],"")</f>
        <v>4.1742286751361164E-2</v>
      </c>
      <c r="JB426" s="26">
        <f>IFERROR(Tableau17[[#This Row],[2008-T1-LFN]]/Tableau17[[#This Row],[2008-T1-TOTAL]],"")</f>
        <v>0.10163339382940109</v>
      </c>
      <c r="JC426" s="26">
        <f>IFERROR(Tableau17[[#This Row],[2008-T1-LMAJ]]/Tableau17[[#This Row],[2008-T1-TOTAL]],"")</f>
        <v>0.35571687840290384</v>
      </c>
      <c r="JD426" s="26">
        <f>IFERROR(Tableau17[[#This Row],[2008-T1-LUG]]/Tableau17[[#This Row],[2008-T1-TOTAL]],"")</f>
        <v>0.426497277676951</v>
      </c>
      <c r="JE426" s="26">
        <f>IFERROR(Tableau17[[#This Row],[2008-T2-LFN]]/Tableau17[[#This Row],[2008-T2-TOTAL]],"")</f>
        <v>0</v>
      </c>
      <c r="JF426" s="26">
        <f>IFERROR(Tableau17[[#This Row],[2008-T2-LGC]]/Tableau17[[#This Row],[2008-T2-TOTAL]],"")</f>
        <v>0</v>
      </c>
      <c r="JG426" s="26">
        <f>IFERROR(Tableau17[[#This Row],[2008-T2-LMAJ]]/Tableau17[[#This Row],[2008-T2-TOTAL]],"")</f>
        <v>0.44405594405594406</v>
      </c>
      <c r="JH426" s="26">
        <f>IFERROR(Tableau17[[#This Row],[2008-T2-LUG]]/Tableau17[[#This Row],[2008-T2-TOTAL]],"")</f>
        <v>0.55594405594405594</v>
      </c>
      <c r="JI426" s="26">
        <f>IFERROR(Tableau17[[#This Row],[2014-T1-LDIV]]/Tableau17[[#This Row],[2014-T1-TOTAL]],"")</f>
        <v>0</v>
      </c>
      <c r="JJ426" s="26">
        <f>IFERROR(Tableau17[[#This Row],[2014-T1-LDVD]]/Tableau17[[#This Row],[2014-T1-TOTAL]],"")</f>
        <v>0.10721247563352826</v>
      </c>
      <c r="JK426" s="26">
        <f>IFERROR(Tableau17[[#This Row],[2014-T1-LDVG]]/Tableau17[[#This Row],[2014-T1-TOTAL]],"")</f>
        <v>5.2631578947368418E-2</v>
      </c>
      <c r="JL426" s="26">
        <f>IFERROR(Tableau17[[#This Row],[2014-T1-LEXG]]/Tableau17[[#This Row],[2014-T1-TOTAL]],"")</f>
        <v>0</v>
      </c>
      <c r="JM426" s="26">
        <f>IFERROR(Tableau17[[#This Row],[2014-T1-LFG]]/Tableau17[[#This Row],[2014-T1-TOTAL]],"")</f>
        <v>3.7037037037037035E-2</v>
      </c>
      <c r="JN426" s="26">
        <f>IFERROR(Tableau17[[#This Row],[2014-T1-LFN]]/Tableau17[[#This Row],[2014-T1-TOTAL]],"")</f>
        <v>0.30604288499025339</v>
      </c>
      <c r="JO426" s="26">
        <f>IFERROR(Tableau17[[#This Row],[2014-T1-LUD]]/Tableau17[[#This Row],[2014-T1-TOTAL]],"")</f>
        <v>0.28460038986354774</v>
      </c>
      <c r="JP426" s="26">
        <f>IFERROR(Tableau17[[#This Row],[2014-T1-LUG]]/Tableau17[[#This Row],[2014-T1-TOTAL]],"")</f>
        <v>0.2124756335282651</v>
      </c>
      <c r="JQ426" s="26">
        <f>IFERROR(Tableau17[[#This Row],[2014-T2-LFN]]/Tableau17[[#This Row],[2014-T2-TOTAL]],"")</f>
        <v>0.34567901234567899</v>
      </c>
      <c r="JR426" s="26">
        <f>IFERROR(Tableau17[[#This Row],[2014-T2-LUD]]/Tableau17[[#This Row],[2014-T2-TOTAL]],"")</f>
        <v>0.39506172839506171</v>
      </c>
      <c r="JS426" s="26">
        <f>IFERROR(Tableau17[[#This Row],[2014-T2-LUG]]/Tableau17[[#This Row],[2014-T2-TOTAL]],"")</f>
        <v>0.25925925925925924</v>
      </c>
      <c r="JT426" s="26">
        <f>IFERROR(Tableau17[[#This Row],[2015-T1-BC-DIV]]/Tableau17[[#This Row],[2015-T1-TOTAL]],"")</f>
        <v>1.201923076923077E-2</v>
      </c>
      <c r="JU426" s="26">
        <f>IFERROR(Tableau17[[#This Row],[2015-T1-BC-DLF]]/Tableau17[[#This Row],[2015-T1-TOTAL]],"")</f>
        <v>3.6057692307692304E-2</v>
      </c>
      <c r="JV426" s="26">
        <f>IFERROR(Tableau17[[#This Row],[2015-T1-BC-DVD]]/Tableau17[[#This Row],[2015-T1-TOTAL]],"")</f>
        <v>0</v>
      </c>
      <c r="JW426" s="26">
        <f>IFERROR(Tableau17[[#This Row],[2015-T1-BC-DVG]]/Tableau17[[#This Row],[2015-T1-TOTAL]],"")</f>
        <v>2.1634615384615384E-2</v>
      </c>
      <c r="JX426" s="26">
        <f>IFERROR(Tableau17[[#This Row],[2015-T1-BC-FG]]/Tableau17[[#This Row],[2015-T1-TOTAL]],"")</f>
        <v>7.9326923076923073E-2</v>
      </c>
      <c r="JY426" s="26">
        <f>IFERROR(Tableau17[[#This Row],[2015-T1-BC-FN]]/Tableau17[[#This Row],[2015-T1-TOTAL]],"")</f>
        <v>0.375</v>
      </c>
      <c r="JZ426" s="26">
        <f>IFERROR(Tableau17[[#This Row],[2015-T1-BC-MDM]]/Tableau17[[#This Row],[2015-T1-TOTAL]],"")</f>
        <v>0</v>
      </c>
      <c r="KA426" s="26">
        <f>IFERROR(Tableau17[[#This Row],[2015-T1-BC-RDG]]/Tableau17[[#This Row],[2015-T1-TOTAL]],"")</f>
        <v>0</v>
      </c>
      <c r="KB426" s="26">
        <f>IFERROR(Tableau17[[#This Row],[2015-T1-BC-SOC]]/Tableau17[[#This Row],[2015-T1-TOTAL]],"")</f>
        <v>0.23557692307692307</v>
      </c>
      <c r="KC426" s="26">
        <f>IFERROR(Tableau17[[#This Row],[2015-T1-BC-UD]]/Tableau17[[#This Row],[2015-T1-TOTAL]],"")</f>
        <v>0.24038461538461539</v>
      </c>
      <c r="KD426" s="26">
        <f>IFERROR(Tableau17[[#This Row],[2015-T1-BC-UG]]/Tableau17[[#This Row],[2015-T1-TOTAL]],"")</f>
        <v>0</v>
      </c>
      <c r="KE426" s="26">
        <f>IFERROR(Tableau17[[#This Row],[2015-T1-BC-VEC]]/Tableau17[[#This Row],[2015-T1-TOTAL]],"")</f>
        <v>0</v>
      </c>
      <c r="KF426" s="26">
        <f>IFERROR(Tableau17[[#This Row],[2015-T2-BC-DVG]]/Tableau17[[#This Row],[2015-T2-TOTAL]],"")</f>
        <v>0</v>
      </c>
      <c r="KG426" s="26">
        <f>IFERROR(Tableau17[[#This Row],[2015-T2-BC-FN]]/Tableau17[[#This Row],[2015-T2-TOTAL]],"")</f>
        <v>0.45497630331753552</v>
      </c>
      <c r="KH426" s="26">
        <f>IFERROR(Tableau17[[#This Row],[2015-T2-BC-SOC]]/Tableau17[[#This Row],[2015-T2-TOTAL]],"")</f>
        <v>0</v>
      </c>
      <c r="KI426" s="26">
        <f>IFERROR(Tableau17[[#This Row],[2015-T2-BC-UD]]/Tableau17[[#This Row],[2015-T2-TOTAL]],"")</f>
        <v>0.54502369668246442</v>
      </c>
      <c r="KJ426" s="26">
        <f>IFERROR(Tableau17[[#This Row],[2015-T2-BC-UG]]/Tableau17[[#This Row],[2015-T2-TOTAL]],"")</f>
        <v>0</v>
      </c>
      <c r="KK426" s="26">
        <f>IFERROR(Tableau17[[#This Row],[2017 (L)-T1-COM]]/Tableau17[[#This Row],[2017 (L)-T1-TOTAL]],"")</f>
        <v>9.6852300242130755E-3</v>
      </c>
      <c r="KL426" s="26">
        <f>IFERROR(Tableau17[[#This Row],[2017 (L)-T1-DIV]]/Tableau17[[#This Row],[2017 (L)-T1-TOTAL]],"")</f>
        <v>2.6634382566585957E-2</v>
      </c>
      <c r="KM426" s="26">
        <f>IFERROR(Tableau17[[#This Row],[2017 (L)-T1-DLF]]/Tableau17[[#This Row],[2017 (L)-T1-TOTAL]],"")</f>
        <v>1.2106537530266344E-2</v>
      </c>
      <c r="KN426" s="26">
        <f>IFERROR(Tableau17[[#This Row],[2017 (L)-T1-DVD]]/Tableau17[[#This Row],[2017 (L)-T1-TOTAL]],"")</f>
        <v>9.6852300242130755E-3</v>
      </c>
      <c r="KO426" s="26">
        <f>IFERROR(Tableau17[[#This Row],[2017 (L)-T1-DVG]]/Tableau17[[#This Row],[2017 (L)-T1-TOTAL]],"")</f>
        <v>4.8426150121065378E-3</v>
      </c>
      <c r="KP426" s="26">
        <f>IFERROR(Tableau17[[#This Row],[2017 (L)-T1-ECO]]/Tableau17[[#This Row],[2017 (L)-T1-TOTAL]],"")</f>
        <v>2.1791767554479417E-2</v>
      </c>
      <c r="KQ426" s="26">
        <f>IFERROR(Tableau17[[#This Row],[2017 (L)-T1-EXD]]/Tableau17[[#This Row],[2017 (L)-T1-TOTAL]],"")</f>
        <v>2.4213075060532689E-3</v>
      </c>
      <c r="KR426" s="26">
        <f>IFERROR(Tableau17[[#This Row],[2017 (L)-T1-EXG]]/Tableau17[[#This Row],[2017 (L)-T1-TOTAL]],"")</f>
        <v>2.4213075060532689E-3</v>
      </c>
      <c r="KS426" s="26">
        <f>IFERROR(Tableau17[[#This Row],[2017 (L)-T1-FI]]/Tableau17[[#This Row],[2017 (L)-T1-TOTAL]],"")</f>
        <v>0.16222760290556901</v>
      </c>
      <c r="KT426" s="26">
        <f>IFERROR(Tableau17[[#This Row],[2017 (L)-T1-FN]]/Tableau17[[#This Row],[2017 (L)-T1-TOTAL]],"")</f>
        <v>0.23486682808716708</v>
      </c>
      <c r="KU426" s="26">
        <f>IFERROR(Tableau17[[#This Row],[2017 (L)-T1-LR]]/Tableau17[[#This Row],[2017 (L)-T1-TOTAL]],"")</f>
        <v>0.21065375302663439</v>
      </c>
      <c r="KV426" s="26">
        <f>IFERROR(Tableau17[[#This Row],[2017 (L)-T1-MDM]]/Tableau17[[#This Row],[2017 (L)-T1-TOTAL]],"")</f>
        <v>0</v>
      </c>
      <c r="KW426" s="26">
        <f>IFERROR(Tableau17[[#This Row],[2017 (L)-T1-RDG]]/Tableau17[[#This Row],[2017 (L)-T1-TOTAL]],"")</f>
        <v>0</v>
      </c>
      <c r="KX426" s="26">
        <f>IFERROR(Tableau17[[#This Row],[2017 (L)-T1-REG]]/Tableau17[[#This Row],[2017 (L)-T1-TOTAL]],"")</f>
        <v>0</v>
      </c>
      <c r="KY426" s="26">
        <f>IFERROR(Tableau17[[#This Row],[2017 (L)-T1-REM]]/Tableau17[[#This Row],[2017 (L)-T1-TOTAL]],"")</f>
        <v>0.27360774818401939</v>
      </c>
      <c r="KZ426" s="26">
        <f>IFERROR(Tableau17[[#This Row],[2017 (L)-T1-SOC]]/Tableau17[[#This Row],[2017 (L)-T1-TOTAL]],"")</f>
        <v>2.9055690072639227E-2</v>
      </c>
      <c r="LA426" s="26">
        <f>IFERROR(Tableau17[[#This Row],[2017 (L)-T1-UDI]]/Tableau17[[#This Row],[2017 (L)-T1-TOTAL]],"")</f>
        <v>0</v>
      </c>
      <c r="LB426" s="26">
        <f>IFERROR(Tableau17[[#This Row],[2017 (L)-T2-FI]]/Tableau17[[#This Row],[2017 (L)-T2-TOTAL]],"")</f>
        <v>0</v>
      </c>
      <c r="LC426" s="26">
        <f>IFERROR(Tableau17[[#This Row],[2017 (L)-T2-FN]]/Tableau17[[#This Row],[2017 (L)-T2-TOTAL]],"")</f>
        <v>0</v>
      </c>
      <c r="LD426" s="26">
        <f>IFERROR(Tableau17[[#This Row],[2017 (L)-T2-LR]]/Tableau17[[#This Row],[2017 (L)-T2-TOTAL]],"")</f>
        <v>0.59197324414715724</v>
      </c>
      <c r="LE426" s="26">
        <f>IFERROR(Tableau17[[#This Row],[2017 (L)-T2-MDM]]/Tableau17[[#This Row],[2017 (L)-T2-TOTAL]],"")</f>
        <v>0</v>
      </c>
      <c r="LF426" s="26">
        <f>IFERROR(Tableau17[[#This Row],[2017 (L)-T2-REM]]/Tableau17[[#This Row],[2017 (L)-T2-TOTAL]],"")</f>
        <v>0.40802675585284282</v>
      </c>
      <c r="LG426" s="26">
        <f>IFERROR(Tableau17[[#This Row],[2017-T1-ARTHAUD Nathalie]]/Tableau17[[#This Row],[2017-T1-TOTAL]],"")</f>
        <v>6.648936170212766E-3</v>
      </c>
      <c r="LH426" s="26">
        <f>IFERROR(Tableau17[[#This Row],[2017-T1-ASSELINEAU Fran]]/Tableau17[[#This Row],[2017-T1-TOTAL]],"")</f>
        <v>1.7287234042553192E-2</v>
      </c>
      <c r="LI426" s="26">
        <f>IFERROR(Tableau17[[#This Row],[2017-T1-CHEMINADE Jacques]]/Tableau17[[#This Row],[2017-T1-TOTAL]],"")</f>
        <v>0</v>
      </c>
      <c r="LJ426" s="26">
        <f>IFERROR(Tableau17[[#This Row],[2017-T1-DUPONT-AIGNAN Nicolas]]/Tableau17[[#This Row],[2017-T1-TOTAL]],"")</f>
        <v>3.3244680851063829E-2</v>
      </c>
      <c r="LK426" s="26">
        <f>IFERROR(Tableau17[[#This Row],[2017-T1-FILLON Fran]]/Tableau17[[#This Row],[2017-T1-TOTAL]],"")</f>
        <v>0.12898936170212766</v>
      </c>
      <c r="LL426" s="26">
        <f>IFERROR(Tableau17[[#This Row],[2017-T1-HAMON Beno]]/Tableau17[[#This Row],[2017-T1-TOTAL]],"")</f>
        <v>3.5904255319148939E-2</v>
      </c>
      <c r="LM426" s="26">
        <f>IFERROR(Tableau17[[#This Row],[2017-T1-LASSALLE Jean]]/Tableau17[[#This Row],[2017-T1-TOTAL]],"")</f>
        <v>2.6595744680851063E-3</v>
      </c>
      <c r="LN426" s="26">
        <f>IFERROR(Tableau17[[#This Row],[2017-T1-LE PEN Marine]]/Tableau17[[#This Row],[2017-T1-TOTAL]],"")</f>
        <v>0.35771276595744683</v>
      </c>
      <c r="LO426" s="26">
        <f>IFERROR(Tableau17[[#This Row],[2017-T1-M Jean-Luc]]/Tableau17[[#This Row],[2017-T1-TOTAL]],"")</f>
        <v>0.24202127659574468</v>
      </c>
      <c r="LP426" s="26">
        <f>IFERROR(Tableau17[[#This Row],[2017-T1-MACRON Emmanuel]]/Tableau17[[#This Row],[2017-T1-TOTAL]],"")</f>
        <v>0.16888297872340424</v>
      </c>
      <c r="LQ426" s="26">
        <f>IFERROR(Tableau17[[#This Row],[2017-T1-POUTOU Philippe]]/Tableau17[[#This Row],[2017-T1-TOTAL]],"")</f>
        <v>6.648936170212766E-3</v>
      </c>
      <c r="LR426" s="26">
        <f>IFERROR(Tableau17[[#This Row],[2017-T2-LE PEN Marine]]/Tableau17[[#This Row],[2017-T2-TOTAL]],"")</f>
        <v>0.49614791987673346</v>
      </c>
      <c r="LS426" s="26">
        <f>IFERROR(Tableau17[[#This Row],[2017-T2-MACRON Emmanuel]]/Tableau17[[#This Row],[2017-T2-TOTAL]],"")</f>
        <v>0.50385208012326654</v>
      </c>
      <c r="LT426" s="26">
        <f>IFERROR(Tableau17[[#This Row],[2019-T1-ALEXANDRE Audric]]/Tableau17[[#This Row],[2019-T1-TOTAL]],"")</f>
        <v>0</v>
      </c>
      <c r="LU426" s="26">
        <f>IFERROR(Tableau17[[#This Row],[2019-T1-ARTHAUD Nathalie]]/Tableau17[[#This Row],[2019-T1-TOTAL]],"")</f>
        <v>1.0101010101010102E-2</v>
      </c>
      <c r="LV426" s="26">
        <f>IFERROR(Tableau17[[#This Row],[2019-T1-ASSELINEAU François]]/Tableau17[[#This Row],[2019-T1-TOTAL]],"")</f>
        <v>2.7777777777777776E-2</v>
      </c>
      <c r="LW426" s="26">
        <f>IFERROR(Tableau17[[#This Row],[2019-T1-AUBRY Manon]]/Tableau17[[#This Row],[2019-T1-TOTAL]],"")</f>
        <v>0.10606060606060606</v>
      </c>
      <c r="LX426" s="26">
        <f>IFERROR(Tableau17[[#This Row],[2019-T1-AZERGUI Nagib]]/Tableau17[[#This Row],[2019-T1-TOTAL]],"")</f>
        <v>5.0505050505050509E-3</v>
      </c>
      <c r="LY426" s="26">
        <f>IFERROR(Tableau17[[#This Row],[2019-T1-BARDELLA Jordan]]/Tableau17[[#This Row],[2019-T1-TOTAL]],"")</f>
        <v>0.36363636363636365</v>
      </c>
      <c r="LZ426" s="26">
        <f>IFERROR(Tableau17[[#This Row],[2019-T1-BELLAMY François-Xavier]]/Tableau17[[#This Row],[2019-T1-TOTAL]],"")</f>
        <v>5.3030303030303032E-2</v>
      </c>
      <c r="MA426" s="26">
        <f>IFERROR(Tableau17[[#This Row],[2019-T1-BIDOU Olivier]]/Tableau17[[#This Row],[2019-T1-TOTAL]],"")</f>
        <v>5.0505050505050509E-3</v>
      </c>
      <c r="MB426" s="26">
        <f>IFERROR(Tableau17[[#This Row],[2019-T1-BOURG Dominique]]/Tableau17[[#This Row],[2019-T1-TOTAL]],"")</f>
        <v>2.7777777777777776E-2</v>
      </c>
      <c r="MC426" s="26">
        <f>IFERROR(Tableau17[[#This Row],[2019-T1-BROSSAT Ian]]/Tableau17[[#This Row],[2019-T1-TOTAL]],"")</f>
        <v>1.7676767676767676E-2</v>
      </c>
      <c r="MD426" s="26">
        <f>IFERROR(Tableau17[[#This Row],[2019-T1-CAILLAUD Sophie]]/Tableau17[[#This Row],[2019-T1-TOTAL]],"")</f>
        <v>0</v>
      </c>
      <c r="ME426" s="26">
        <f>IFERROR(Tableau17[[#This Row],[2019-T1-CAMUS Renaud]]/Tableau17[[#This Row],[2019-T1-TOTAL]],"")</f>
        <v>0</v>
      </c>
      <c r="MF426" s="26">
        <f>IFERROR(Tableau17[[#This Row],[2019-T1-CHALENÇON Christophe]]/Tableau17[[#This Row],[2019-T1-TOTAL]],"")</f>
        <v>2.5252525252525255E-3</v>
      </c>
      <c r="MG426" s="26">
        <f>IFERROR(Tableau17[[#This Row],[2019-T1-CORBET Cathy Denise Ginette]]/Tableau17[[#This Row],[2019-T1-TOTAL]],"")</f>
        <v>0</v>
      </c>
      <c r="MH426" s="26">
        <f>IFERROR(Tableau17[[#This Row],[2019-T1-DE PREVOISIN Robert]]/Tableau17[[#This Row],[2019-T1-TOTAL]],"")</f>
        <v>0</v>
      </c>
      <c r="MI426" s="26">
        <f>IFERROR(Tableau17[[#This Row],[2019-T1-DELFEL Thérèse]]/Tableau17[[#This Row],[2019-T1-TOTAL]],"")</f>
        <v>0</v>
      </c>
      <c r="MJ426" s="26">
        <f>IFERROR(Tableau17[[#This Row],[2019-T1-DIEUMEGARD Pierre]]/Tableau17[[#This Row],[2019-T1-TOTAL]],"")</f>
        <v>0</v>
      </c>
      <c r="MK426" s="26">
        <f>IFERROR(Tableau17[[#This Row],[2019-T1-DUPONT-AIGNAN Nicolas]]/Tableau17[[#This Row],[2019-T1-TOTAL]],"")</f>
        <v>3.2828282828282832E-2</v>
      </c>
      <c r="ML426" s="26">
        <f>IFERROR(Tableau17[[#This Row],[2019-T1-GERNIGON Yves]]/Tableau17[[#This Row],[2019-T1-TOTAL]],"")</f>
        <v>2.5252525252525255E-3</v>
      </c>
      <c r="MM426" s="26">
        <f>IFERROR(Tableau17[[#This Row],[2019-T1-GLUCKSMANN Raphaël]]/Tableau17[[#This Row],[2019-T1-TOTAL]],"")</f>
        <v>6.3131313131313135E-2</v>
      </c>
      <c r="MN426" s="26">
        <f>IFERROR(Tableau17[[#This Row],[2019-T1-HAMON Benoît]]/Tableau17[[#This Row],[2019-T1-TOTAL]],"")</f>
        <v>1.5151515151515152E-2</v>
      </c>
      <c r="MO426" s="26">
        <f>IFERROR(Tableau17[[#This Row],[2019-T1-HELGEN Gilles]]/Tableau17[[#This Row],[2019-T1-TOTAL]],"")</f>
        <v>0</v>
      </c>
      <c r="MP426" s="26">
        <f>IFERROR(Tableau17[[#This Row],[2019-T1-JADOT Yannick]]/Tableau17[[#This Row],[2019-T1-TOTAL]],"")</f>
        <v>6.8181818181818177E-2</v>
      </c>
      <c r="MQ426" s="26">
        <f>IFERROR(Tableau17[[#This Row],[2019-T1-LAGARDE Jean-Christophe]]/Tableau17[[#This Row],[2019-T1-TOTAL]],"")</f>
        <v>7.575757575757576E-3</v>
      </c>
      <c r="MR426" s="26">
        <f>IFERROR(Tableau17[[#This Row],[2019-T1-LALANNE Francis]]/Tableau17[[#This Row],[2019-T1-TOTAL]],"")</f>
        <v>1.0101010101010102E-2</v>
      </c>
      <c r="MS426" s="26">
        <f>IFERROR(Tableau17[[#This Row],[2019-T1-LOISEAU Nathalie]]/Tableau17[[#This Row],[2019-T1-TOTAL]],"")</f>
        <v>0.18181818181818182</v>
      </c>
      <c r="MT426" s="26">
        <f>IFERROR(Tableau17[[#This Row],[2019-T1-MARIE Florie]]/Tableau17[[#This Row],[2019-T1-TOTAL]],"")</f>
        <v>0</v>
      </c>
      <c r="MU426" s="26">
        <f>IFERROR(Tableau17[[#This Row],[2008-T1-MACROEXTRDROITE]]/Tableau17[[#This Row],[2008-T1-MACROTOTALE]],"")</f>
        <v>0.11796733212341198</v>
      </c>
      <c r="MV426" s="26">
        <f>IFERROR(Tableau17[[#This Row],[2008-T1-MACRODROITE]]/Tableau17[[#This Row],[2008-T1-MACROTOTALE]],"")</f>
        <v>0.41379310344827586</v>
      </c>
      <c r="MW426" s="26">
        <f>IFERROR(Tableau17[[#This Row],[2008-T1-MACROCENTRE]]/Tableau17[[#This Row],[2008-T1-MACROTOTALE]],"")</f>
        <v>0</v>
      </c>
      <c r="MX426" s="26">
        <f>IFERROR(Tableau17[[#This Row],[2008-T1-MACROGAUCHE]]/Tableau17[[#This Row],[2008-T1-MACROTOTALE]],"")</f>
        <v>0.46823956442831216</v>
      </c>
      <c r="MY426" s="26">
        <f>IFERROR(Tableau17[[#This Row],[2008-T1-MACROAUTRE]]/Tableau17[[#This Row],[2008-T1-MACROTOTALE]],"")</f>
        <v>0</v>
      </c>
      <c r="MZ426" s="26">
        <f>IFERROR(Tableau17[[#This Row],[2008-T2-MACROEXTRDROITE]]/Tableau17[[#This Row],[2008-T2-MACROTOTALE]],"")</f>
        <v>0</v>
      </c>
      <c r="NA426" s="26">
        <f>IFERROR(Tableau17[[#This Row],[2008-T2-MACRODROITE]]/Tableau17[[#This Row],[2008-T2-MACROTOTALE]],"")</f>
        <v>0.44405594405594406</v>
      </c>
      <c r="NB426" s="26">
        <f>IFERROR(Tableau17[[#This Row],[2008-T2-MACROCENTRE]]/Tableau17[[#This Row],[2008-T2-MACROTOTALE]],"")</f>
        <v>0</v>
      </c>
      <c r="NC426" s="26">
        <f>IFERROR(Tableau17[[#This Row],[2008-T2-MACROGAUCHE]]/Tableau17[[#This Row],[2008-T2-MACROTOTALE]],"")</f>
        <v>0.55594405594405594</v>
      </c>
      <c r="ND426" s="26">
        <f>IFERROR(Tableau17[[#This Row],[2008-T2-MACROAUTRE]]/Tableau17[[#This Row],[2008-T2-MACROTOTALE]],"")</f>
        <v>0</v>
      </c>
      <c r="NE426" s="26">
        <f>IFERROR(Tableau17[[#This Row],[2014-T1-MACROEXTRDROITE]]/Tableau17[[#This Row],[2014-T1-MACROTOTALE]],"")</f>
        <v>0.30604288499025339</v>
      </c>
      <c r="NF426" s="26">
        <f>IFERROR(Tableau17[[#This Row],[2014-T1-MACRODROITE]]/Tableau17[[#This Row],[2014-T1-MACROTOTALE]],"")</f>
        <v>0.391812865497076</v>
      </c>
      <c r="NG426" s="26">
        <f>IFERROR(Tableau17[[#This Row],[2014-T1-MACROCENTRE]]/Tableau17[[#This Row],[2014-T1-MACROTOTALE]],"")</f>
        <v>0</v>
      </c>
      <c r="NH426" s="26">
        <f>IFERROR(Tableau17[[#This Row],[2014-T1-MACROGAUCHE]]/Tableau17[[#This Row],[2014-T1-MACROTOTALE]],"")</f>
        <v>0.30214424951267055</v>
      </c>
      <c r="NI426" s="26">
        <f>IFERROR(Tableau17[[#This Row],[2014-T1-MACROAUTRE]]/Tableau17[[#This Row],[2014-T1-MACROTOTALE]],"")</f>
        <v>0</v>
      </c>
      <c r="NJ426" s="26">
        <f>IFERROR(Tableau17[[#This Row],[2014-T2-MACROEXTRDROITE]]/Tableau17[[#This Row],[2014-T2-MACROTOTALE]],"")</f>
        <v>0.34567901234567899</v>
      </c>
      <c r="NK426" s="26">
        <f>IFERROR(Tableau17[[#This Row],[2014-T2-MACRODROITE]]/Tableau17[[#This Row],[2014-T2-MACROTOTALE]],"")</f>
        <v>0.39506172839506171</v>
      </c>
      <c r="NL426" s="26">
        <f>IFERROR(Tableau17[[#This Row],[2014-T2-MACROCENTRE]]/Tableau17[[#This Row],[2014-T2-MACROTOTALE]],"")</f>
        <v>0</v>
      </c>
      <c r="NM426" s="26">
        <f>IFERROR(Tableau17[[#This Row],[2014-T2-MACROGAUCHE]]/Tableau17[[#This Row],[2014-T2-MACROTOTALE]],"")</f>
        <v>0.25925925925925924</v>
      </c>
      <c r="NN426" s="26">
        <f>IFERROR(Tableau17[[#This Row],[2014-T2-MACROAUTRE]]/Tableau17[[#This Row],[2014-T2-MACROTOTALE]],"")</f>
        <v>0</v>
      </c>
      <c r="NO426" s="26">
        <f>IFERROR( Tableau17[[#This Row],[2015-T1-MACROEXTRDROITE]]/Tableau17[[#This Row],[2015-T1-MACROTOTALE]],"")</f>
        <v>0.41105769230769229</v>
      </c>
      <c r="NP426" s="26">
        <f>IFERROR(Tableau17[[#This Row],[2015-T1-MACRODROITE]]/Tableau17[[#This Row],[2015-T1-MACROTOTALE]],"")</f>
        <v>0.24038461538461539</v>
      </c>
      <c r="NQ426" s="26">
        <f>IFERROR(Tableau17[[#This Row],[2015-T1-MACROCENTRE]]/Tableau17[[#This Row],[2015-T1-MACROTOTALE]],"")</f>
        <v>0</v>
      </c>
      <c r="NR426" s="26">
        <f>IFERROR(Tableau17[[#This Row],[2015-T1-MACROGAUCHE]]/Tableau17[[#This Row],[2015-T1-MACROTOTALE]],"")</f>
        <v>0.33653846153846156</v>
      </c>
      <c r="NS426" s="26">
        <f>IFERROR(Tableau17[[#This Row],[2015-T1-MACROAUTRE]]/Tableau17[[#This Row],[2015-T1-MACROTOTALE]],"")</f>
        <v>1.201923076923077E-2</v>
      </c>
      <c r="NT426" s="26">
        <f>IFERROR(Tableau17[[#This Row],[2015-T2-MACROEXTRDROITE]]/Tableau17[[#This Row],[2015-T2-MACROTOTALE]],"")</f>
        <v>0.45497630331753552</v>
      </c>
      <c r="NU426" s="26">
        <f>IFERROR(Tableau17[[#This Row],[2015-T2-MACRODROITE]]/Tableau17[[#This Row],[2015-T2-MACROTOTALE]],"")</f>
        <v>0.54502369668246442</v>
      </c>
      <c r="NV426" s="26">
        <f>IFERROR(Tableau17[[#This Row],[2015-T2-MACROCENTRE]]/Tableau17[[#This Row],[2015-T2-MACROTOTALE]],"")</f>
        <v>0</v>
      </c>
      <c r="NW426" s="26">
        <f>IFERROR(Tableau17[[#This Row],[2015-T2-MACROGAUCHE]]/Tableau17[[#This Row],[2015-T2-MACROTOTALE]],"")</f>
        <v>0</v>
      </c>
      <c r="NX426" s="26">
        <f>IFERROR(Tableau17[[#This Row],[2015-T2-MACROAUTRE]]/Tableau17[[#This Row],[2015-T2-MACROTOTALE]],"")</f>
        <v>0</v>
      </c>
      <c r="NY426" s="26">
        <f>IFERROR(Tableau17[[#This Row],[2017-T1-MACROEXTRDROITE]]/Tableau17[[#This Row],[2017-T1-MACROTOTALE]],"")</f>
        <v>0.40824468085106386</v>
      </c>
      <c r="NZ426" s="26">
        <f>IFERROR(Tableau17[[#This Row],[2017-T1-MACRODROITE]]/Tableau17[[#This Row],[2017-T1-MACROTOTALE]],"")</f>
        <v>0.12898936170212766</v>
      </c>
      <c r="OA426" s="26">
        <f>IFERROR(Tableau17[[#This Row],[2017-T1-MACROCENTRE]]/Tableau17[[#This Row],[2017-T1-MACROTOTALE]],"")</f>
        <v>0.16888297872340424</v>
      </c>
      <c r="OB426" s="26">
        <f>IFERROR(Tableau17[[#This Row],[2017-T1-MACROGAUCHE]]/Tableau17[[#This Row],[2017-T1-MACROTOTALE]],"")</f>
        <v>0.29122340425531917</v>
      </c>
      <c r="OC426" s="26">
        <f>IFERROR(Tableau17[[#This Row],[2017-T1-MACROAUTRE]]/Tableau17[[#This Row],[2017-T1-MACROTOTALE]],"")</f>
        <v>2.6595744680851063E-3</v>
      </c>
      <c r="OD426" s="26">
        <f>IFERROR(Tableau17[[#This Row],[2017-T2-MACROEXTRDROITE]]/Tableau17[[#This Row],[2017-T2-MACROTOTALE]],"")</f>
        <v>0.49614791987673346</v>
      </c>
      <c r="OE426" s="26">
        <f>IFERROR(Tableau17[[#This Row],[2017-T2-MACRODROITE]]/Tableau17[[#This Row],[2017-T2-MACROTOTALE]],"")</f>
        <v>0</v>
      </c>
      <c r="OF426" s="26">
        <f>IFERROR(Tableau17[[#This Row],[2017-T2-MACROCENTRE]]/Tableau17[[#This Row],[2017-T2-MACROTOTALE]],"")</f>
        <v>0.50385208012326654</v>
      </c>
      <c r="OG426" s="26">
        <f>IFERROR(Tableau17[[#This Row],[2017-T2-MACROGAUCHE]]/Tableau17[[#This Row],[2017-T2-MACROTOTALE]],"")</f>
        <v>0</v>
      </c>
      <c r="OH426" s="26">
        <f>IFERROR(Tableau17[[#This Row],[2017-T2-MACROAUTRE]]/Tableau17[[#This Row],[2017-T2-MACROTOTALE]],"")</f>
        <v>0</v>
      </c>
      <c r="OI426" s="26">
        <f>IFERROR(Tableau17[[#This Row],[2019-T1-MACROEXTRDROITE]]/Tableau17[[#This Row],[2019-T1-MACROTOTALE]],"")</f>
        <v>0.42857142857142855</v>
      </c>
      <c r="OJ426" s="26">
        <f>IFERROR(Tableau17[[#This Row],[2019-T1-MACRODROITE]]/Tableau17[[#This Row],[2019-T1-MACROTOTALE]],"")</f>
        <v>5.8111380145278453E-2</v>
      </c>
      <c r="OK426" s="26">
        <f>IFERROR(Tableau17[[#This Row],[2019-T1-MACROCENTRE]]/Tableau17[[#This Row],[2019-T1-MACROTOTALE]],"")</f>
        <v>0.17433414043583534</v>
      </c>
      <c r="OL426" s="26">
        <f>IFERROR(Tableau17[[#This Row],[2019-T1-MACROGAUCHE]]/Tableau17[[#This Row],[2019-T1-MACROTOTALE]],"")</f>
        <v>0.26876513317191281</v>
      </c>
      <c r="OM426" s="26">
        <f>IFERROR(Tableau17[[#This Row],[2019-T1-MACROAUTRE]]/Tableau17[[#This Row],[2019-T1-MACROTOTALE]],"")</f>
        <v>7.0217917675544791E-2</v>
      </c>
      <c r="ON426" s="26">
        <f>IFERROR(Tableau17[[#This Row],[2020-T1-MACROEXTRDROITE]]/Tableau17[[#This Row],[2020-T1-MACROTOTALE]],"")</f>
        <v>0.31021897810218979</v>
      </c>
      <c r="OO426" s="26">
        <f>IFERROR(Tableau17[[#This Row],[2020-T1-MACRODROITE]]/Tableau17[[#This Row],[2020-T1-MACROTOTALE]],"")</f>
        <v>0.34306569343065696</v>
      </c>
      <c r="OP426" s="26">
        <f>IFERROR(Tableau17[[#This Row],[2020-T1-MACROCENTRE]]/Tableau17[[#This Row],[2020-T1-MACROTOTALE]],"")</f>
        <v>9.4890510948905105E-2</v>
      </c>
      <c r="OQ426" s="26">
        <f>IFERROR(Tableau17[[#This Row],[2020-T1-MACROGAUCHE]]/Tableau17[[#This Row],[2020-T1-MACROTOTALE]],"")</f>
        <v>0.2518248175182482</v>
      </c>
      <c r="OR426" s="26">
        <f>IFERROR(Tableau17[[#This Row],[2020-T1-MACROAUTRE]]/Tableau17[[#This Row],[2020-T1-MACROTOTALE]],"")</f>
        <v>0</v>
      </c>
      <c r="OS426" s="26">
        <f>IFERROR(Tableau17[[#This Row],[2017 (L)-T1-MACROEXTRDROITE]]/Tableau17[[#This Row],[2017 (L)-T1-MACROTOTALE]],"")</f>
        <v>0.24939467312348668</v>
      </c>
      <c r="OT426" s="26">
        <f>IFERROR(Tableau17[[#This Row],[2017 (L)-T1-MACRODROITE]]/Tableau17[[#This Row],[2017 (L)-T1-MACROTOTALE]],"")</f>
        <v>0.22033898305084745</v>
      </c>
      <c r="OU426" s="26">
        <f>IFERROR(Tableau17[[#This Row],[2017 (L)-T1-MACROCENTRE]]/Tableau17[[#This Row],[2017 (L)-T1-MACROTOTALE]],"")</f>
        <v>0.27360774818401939</v>
      </c>
      <c r="OV426" s="26">
        <f>IFERROR(Tableau17[[#This Row],[2017 (L)-T1-MACROGAUCHE]]/Tableau17[[#This Row],[2017 (L)-T1-MACROTOTALE]],"")</f>
        <v>0.23002421307506055</v>
      </c>
      <c r="OW426" s="26">
        <f>IFERROR(Tableau17[[#This Row],[2017 (L)-T1-MACROAUTRE]]/Tableau17[[#This Row],[2017 (L)-T1-MACROTOTALE]],"")</f>
        <v>2.6634382566585957E-2</v>
      </c>
      <c r="OX426" s="26">
        <f>IFERROR(Tableau17[[#This Row],[2017 (L)-T2-MACROEXTRDROITE]]/Tableau17[[#This Row],[2017 (L)-T2-MACROTOTALE]],"")</f>
        <v>0</v>
      </c>
      <c r="OY426" s="26">
        <f>IFERROR(Tableau17[[#This Row],[2017 (L)-T2-MACRODROITE]]/Tableau17[[#This Row],[2017 (L)-T2-MACROTOTALE]],"")</f>
        <v>0.59197324414715724</v>
      </c>
      <c r="OZ426" s="26">
        <f>IFERROR(Tableau17[[#This Row],[2017 (L)-T2-MACROCENTRE]]/Tableau17[[#This Row],[2017 (L)-T2-MACROTOTALE]],"")</f>
        <v>0.40802675585284282</v>
      </c>
      <c r="PA426" s="26">
        <f>IFERROR(Tableau17[[#This Row],[2017 (L)-T2-MACROGAUCHE]]/Tableau17[[#This Row],[2017 (L)-T2-MACROTOTALE]],"")</f>
        <v>0</v>
      </c>
      <c r="PB426" s="26">
        <f>IFERROR(Tableau17[[#This Row],[2017 (L)-T2-MACROAUTRE]]/Tableau17[[#This Row],[2017 (L)-T2-MACROTOTALE]],"")</f>
        <v>0</v>
      </c>
      <c r="PC426" s="26">
        <f>IFERROR(Tableau17[[#This Row],[2008_T1_PROCUS]]/Tableau17[[#This Row],[2008_T1_INSCRITS]],0)</f>
        <v>2.0408163265306124E-3</v>
      </c>
      <c r="PD426" s="26">
        <f>IFERROR(Tableau17[[#This Row],[2008_T2_PROCUS]]/Tableau17[[#This Row],[2008_T2_INSCRITS]],0)</f>
        <v>5.1072522982635342E-3</v>
      </c>
      <c r="PE426" s="26">
        <f>Tableau17[[#This Row],[2014_T1_PROCUS]]/Tableau17[[#This Row],[2014_T1_INSCRITS]]</f>
        <v>2.8653295128939827E-3</v>
      </c>
      <c r="PF426" s="26">
        <f>IFERROR(Tableau17[[#This Row],[2014_T2_PROCUS]]/Tableau17[[#This Row],[2014_T2_INSCRITS]],0)</f>
        <v>9.5510983763132766E-3</v>
      </c>
    </row>
    <row r="427" spans="1:422" hidden="1" x14ac:dyDescent="0.2">
      <c r="A427" s="1">
        <v>8</v>
      </c>
      <c r="B427" s="1" t="s">
        <v>276</v>
      </c>
      <c r="C427" s="1" t="s">
        <v>527</v>
      </c>
      <c r="D427" s="1" t="s">
        <v>527</v>
      </c>
      <c r="E427" s="1">
        <v>1531</v>
      </c>
      <c r="F427" s="1">
        <v>5.3592690000000003</v>
      </c>
      <c r="G427" s="1">
        <v>43.342385999999998</v>
      </c>
      <c r="H427" s="3">
        <v>1064</v>
      </c>
      <c r="I427" s="3">
        <v>176</v>
      </c>
      <c r="L427" s="1">
        <v>8</v>
      </c>
      <c r="M427" s="1">
        <v>78</v>
      </c>
      <c r="O427" s="1">
        <v>6</v>
      </c>
      <c r="P427" s="1">
        <v>45</v>
      </c>
      <c r="Q427" s="1">
        <v>13</v>
      </c>
      <c r="R427" s="1">
        <v>53</v>
      </c>
      <c r="S427" s="1">
        <v>35</v>
      </c>
      <c r="T427" s="1">
        <v>7</v>
      </c>
      <c r="U427" s="1">
        <v>245</v>
      </c>
      <c r="V427" s="1">
        <v>1069</v>
      </c>
      <c r="W427" s="1">
        <v>437</v>
      </c>
      <c r="X427" s="1">
        <v>3</v>
      </c>
      <c r="Y427" s="2">
        <v>0.40879325999999999</v>
      </c>
      <c r="Z427" s="1">
        <v>1069</v>
      </c>
      <c r="AA427" s="1">
        <v>539</v>
      </c>
      <c r="AB427" s="1">
        <v>3</v>
      </c>
      <c r="AC427" s="2">
        <v>0.50420953999999996</v>
      </c>
      <c r="AD427" s="1">
        <v>1064</v>
      </c>
      <c r="AE427" s="1">
        <v>258</v>
      </c>
      <c r="AF427" s="2">
        <v>0.24248120000000001</v>
      </c>
      <c r="AG427" s="1">
        <f t="shared" si="6"/>
        <v>176</v>
      </c>
      <c r="AH427" s="1">
        <v>996</v>
      </c>
      <c r="AI427" s="1">
        <v>540</v>
      </c>
      <c r="AJ427" s="1">
        <v>1</v>
      </c>
      <c r="AK427" s="2">
        <v>0.54216867000000002</v>
      </c>
      <c r="AN427" s="1">
        <v>0</v>
      </c>
      <c r="AP427" s="1">
        <v>1095</v>
      </c>
      <c r="AQ427" s="1">
        <v>374</v>
      </c>
      <c r="AR427" s="2">
        <v>0.34155250999999998</v>
      </c>
      <c r="AS427" s="1">
        <v>1094</v>
      </c>
      <c r="AT427" s="1">
        <v>479</v>
      </c>
      <c r="AU427" s="2">
        <v>0.43784277999999999</v>
      </c>
      <c r="AV427" s="1">
        <v>1101</v>
      </c>
      <c r="AW427" s="1">
        <v>298</v>
      </c>
      <c r="AX427" s="2">
        <v>0.27066303000000003</v>
      </c>
      <c r="AY427" s="1">
        <v>1101</v>
      </c>
      <c r="AZ427" s="1">
        <v>255</v>
      </c>
      <c r="BA427" s="2">
        <v>0.23160763000000001</v>
      </c>
      <c r="BB427" s="1">
        <v>1104</v>
      </c>
      <c r="BC427" s="1">
        <v>645</v>
      </c>
      <c r="BD427" s="2">
        <v>0.58423913000000005</v>
      </c>
      <c r="BE427" s="1">
        <v>1103</v>
      </c>
      <c r="BF427" s="1">
        <v>608</v>
      </c>
      <c r="BG427" s="2">
        <v>0.55122393000000003</v>
      </c>
      <c r="BH427" s="1">
        <v>1063</v>
      </c>
      <c r="BI427" s="1">
        <v>273</v>
      </c>
      <c r="BJ427" s="2">
        <v>0.25682031999999999</v>
      </c>
      <c r="BK427" s="1">
        <v>21</v>
      </c>
      <c r="BN427" s="1">
        <v>12</v>
      </c>
      <c r="BO427" s="1">
        <v>61</v>
      </c>
      <c r="BP427" s="1">
        <v>86</v>
      </c>
      <c r="BQ427" s="1">
        <v>343</v>
      </c>
      <c r="BR427" s="1">
        <v>523</v>
      </c>
      <c r="BZ427" s="1">
        <v>37</v>
      </c>
      <c r="CA427" s="1">
        <v>7</v>
      </c>
      <c r="CB427" s="1">
        <v>21</v>
      </c>
      <c r="CC427" s="1">
        <v>96</v>
      </c>
      <c r="CD427" s="1">
        <v>78</v>
      </c>
      <c r="CE427" s="1">
        <v>175</v>
      </c>
      <c r="CF427" s="1">
        <v>414</v>
      </c>
      <c r="CG427" s="1">
        <v>126</v>
      </c>
      <c r="CH427" s="1">
        <v>120</v>
      </c>
      <c r="CI427" s="1">
        <v>270</v>
      </c>
      <c r="CJ427" s="1">
        <v>516</v>
      </c>
      <c r="CL427" s="1">
        <v>12</v>
      </c>
      <c r="CN427" s="1">
        <v>85</v>
      </c>
      <c r="CP427" s="1">
        <v>119</v>
      </c>
      <c r="CS427" s="1">
        <v>87</v>
      </c>
      <c r="CT427" s="1">
        <v>48</v>
      </c>
      <c r="CW427" s="1">
        <v>351</v>
      </c>
      <c r="CY427" s="1">
        <v>142</v>
      </c>
      <c r="CZ427" s="1">
        <v>308</v>
      </c>
      <c r="DC427" s="1">
        <v>450</v>
      </c>
      <c r="DD427" s="1">
        <v>18</v>
      </c>
      <c r="DE427" s="1">
        <v>7</v>
      </c>
      <c r="DF427" s="1">
        <v>3</v>
      </c>
      <c r="DH427" s="1">
        <v>16</v>
      </c>
      <c r="DI427" s="1">
        <v>16</v>
      </c>
      <c r="DK427" s="1">
        <v>3</v>
      </c>
      <c r="DL427" s="1">
        <v>37</v>
      </c>
      <c r="DM427" s="1">
        <v>76</v>
      </c>
      <c r="DR427" s="1">
        <v>43</v>
      </c>
      <c r="DS427" s="1">
        <v>61</v>
      </c>
      <c r="DT427" s="1">
        <v>11</v>
      </c>
      <c r="DU427" s="1">
        <v>291</v>
      </c>
      <c r="DW427" s="1">
        <v>105</v>
      </c>
      <c r="DZ427" s="1">
        <v>144</v>
      </c>
      <c r="EA427" s="1">
        <v>249</v>
      </c>
      <c r="EB427" s="1">
        <v>3</v>
      </c>
      <c r="EC427" s="1">
        <v>9</v>
      </c>
      <c r="ED427" s="1">
        <v>0</v>
      </c>
      <c r="EE427" s="1">
        <v>18</v>
      </c>
      <c r="EF427" s="1">
        <v>46</v>
      </c>
      <c r="EG427" s="1">
        <v>28</v>
      </c>
      <c r="EH427" s="1">
        <v>5</v>
      </c>
      <c r="EI427" s="1">
        <v>154</v>
      </c>
      <c r="EJ427" s="1">
        <v>259</v>
      </c>
      <c r="EK427" s="1">
        <v>105</v>
      </c>
      <c r="EL427" s="1">
        <v>5</v>
      </c>
      <c r="EM427" s="1">
        <v>632</v>
      </c>
      <c r="EN427" s="1">
        <v>197</v>
      </c>
      <c r="EO427" s="1">
        <v>378</v>
      </c>
      <c r="EP427" s="1">
        <v>575</v>
      </c>
      <c r="EQ427" s="1">
        <v>0</v>
      </c>
      <c r="ER427" s="1">
        <v>2</v>
      </c>
      <c r="ES427" s="1">
        <v>7</v>
      </c>
      <c r="ET427" s="1">
        <v>61</v>
      </c>
      <c r="EU427" s="1">
        <v>5</v>
      </c>
      <c r="EV427" s="1">
        <v>103</v>
      </c>
      <c r="EW427" s="1">
        <v>3</v>
      </c>
      <c r="EX427" s="1">
        <v>0</v>
      </c>
      <c r="EY427" s="1">
        <v>7</v>
      </c>
      <c r="EZ427" s="1">
        <v>9</v>
      </c>
      <c r="FA427" s="1">
        <v>0</v>
      </c>
      <c r="FB427" s="1">
        <v>0</v>
      </c>
      <c r="FC427" s="1">
        <v>0</v>
      </c>
      <c r="FD427" s="1">
        <v>0</v>
      </c>
      <c r="FE427" s="1">
        <v>0</v>
      </c>
      <c r="FF427" s="1">
        <v>0</v>
      </c>
      <c r="FG427" s="1">
        <v>0</v>
      </c>
      <c r="FH427" s="1">
        <v>8</v>
      </c>
      <c r="FI427" s="1">
        <v>0</v>
      </c>
      <c r="FJ427" s="1">
        <v>11</v>
      </c>
      <c r="FK427" s="1">
        <v>11</v>
      </c>
      <c r="FL427" s="1">
        <v>0</v>
      </c>
      <c r="FM427" s="1">
        <v>8</v>
      </c>
      <c r="FN427" s="1">
        <v>2</v>
      </c>
      <c r="FO427" s="1">
        <v>1</v>
      </c>
      <c r="FP427" s="1">
        <v>15</v>
      </c>
      <c r="FQ427" s="1">
        <v>2</v>
      </c>
      <c r="FR427" s="1">
        <f>SUM(Tableau17[[#This Row],[2019-T1-ALEXANDRE Audric]:[2019-T1-MARIE Florie]])</f>
        <v>255</v>
      </c>
      <c r="FS427" s="1">
        <v>61</v>
      </c>
      <c r="FT427" s="1">
        <v>107</v>
      </c>
      <c r="FU427" s="1">
        <v>0</v>
      </c>
      <c r="FV427" s="1">
        <v>355</v>
      </c>
      <c r="FW427" s="1">
        <v>0</v>
      </c>
      <c r="FX427" s="1">
        <v>523</v>
      </c>
      <c r="GD427" s="1">
        <v>0</v>
      </c>
      <c r="GE427" s="1">
        <v>96</v>
      </c>
      <c r="GF427" s="1">
        <v>78</v>
      </c>
      <c r="GG427" s="1">
        <v>0</v>
      </c>
      <c r="GH427" s="1">
        <v>240</v>
      </c>
      <c r="GI427" s="1">
        <v>0</v>
      </c>
      <c r="GJ427" s="1">
        <v>414</v>
      </c>
      <c r="GK427" s="1">
        <v>126</v>
      </c>
      <c r="GL427" s="1">
        <v>120</v>
      </c>
      <c r="GM427" s="1">
        <v>0</v>
      </c>
      <c r="GN427" s="1">
        <v>270</v>
      </c>
      <c r="GO427" s="1">
        <v>0</v>
      </c>
      <c r="GP427" s="1">
        <v>516</v>
      </c>
      <c r="GQ427" s="1">
        <v>131</v>
      </c>
      <c r="GR427" s="1">
        <v>48</v>
      </c>
      <c r="GS427" s="1">
        <v>0</v>
      </c>
      <c r="GT427" s="1">
        <v>172</v>
      </c>
      <c r="GU427" s="1">
        <v>0</v>
      </c>
      <c r="GV427" s="1">
        <v>351</v>
      </c>
      <c r="GW427" s="1">
        <v>142</v>
      </c>
      <c r="GX427" s="1">
        <v>0</v>
      </c>
      <c r="GY427" s="1">
        <v>0</v>
      </c>
      <c r="GZ427" s="1">
        <v>308</v>
      </c>
      <c r="HA427" s="1">
        <v>0</v>
      </c>
      <c r="HB427" s="1">
        <v>450</v>
      </c>
      <c r="HC427" s="1">
        <v>181</v>
      </c>
      <c r="HD427" s="1">
        <v>46</v>
      </c>
      <c r="HE427" s="1">
        <v>105</v>
      </c>
      <c r="HF427" s="1">
        <v>295</v>
      </c>
      <c r="HG427" s="1">
        <v>5</v>
      </c>
      <c r="HH427" s="1">
        <v>632</v>
      </c>
      <c r="HI427" s="1">
        <v>197</v>
      </c>
      <c r="HJ427" s="1">
        <v>0</v>
      </c>
      <c r="HK427" s="1">
        <v>378</v>
      </c>
      <c r="HL427" s="1">
        <v>0</v>
      </c>
      <c r="HM427" s="1">
        <v>0</v>
      </c>
      <c r="HN427" s="1">
        <v>575</v>
      </c>
      <c r="HO427" s="1">
        <v>124</v>
      </c>
      <c r="HP427" s="1">
        <v>5</v>
      </c>
      <c r="HQ427" s="1">
        <v>15</v>
      </c>
      <c r="HR427" s="1">
        <v>102</v>
      </c>
      <c r="HS427" s="1">
        <v>17</v>
      </c>
      <c r="HT427" s="1">
        <v>263</v>
      </c>
      <c r="HU427" s="1">
        <v>53</v>
      </c>
      <c r="HV427" s="1">
        <v>53</v>
      </c>
      <c r="HW427" s="1">
        <v>13</v>
      </c>
      <c r="HX427" s="1">
        <v>126</v>
      </c>
      <c r="HY427" s="1">
        <v>0</v>
      </c>
      <c r="HZ427" s="1">
        <v>245</v>
      </c>
      <c r="IA427" s="1">
        <v>79</v>
      </c>
      <c r="IB427" s="1">
        <v>11</v>
      </c>
      <c r="IC427" s="1">
        <v>43</v>
      </c>
      <c r="ID427" s="1">
        <v>151</v>
      </c>
      <c r="IE427" s="1">
        <v>7</v>
      </c>
      <c r="IF427" s="1">
        <v>291</v>
      </c>
      <c r="IG427" s="1">
        <v>105</v>
      </c>
      <c r="IH427" s="1">
        <v>0</v>
      </c>
      <c r="II427" s="1">
        <v>144</v>
      </c>
      <c r="IJ427" s="1">
        <v>0</v>
      </c>
      <c r="IK427" s="1">
        <v>0</v>
      </c>
      <c r="IL427" s="1">
        <v>249</v>
      </c>
      <c r="IM427" s="26">
        <f>IFERROR(Tableau17[[#This Row],[LDIV]]/Tableau17[[#This Row],[Total général]],"")</f>
        <v>0</v>
      </c>
      <c r="IN427" s="26">
        <f>IFERROR(Tableau17[[#This Row],[LDVC]]/Tableau17[[#This Row],[Total général]],"")</f>
        <v>0</v>
      </c>
      <c r="IO427" s="26">
        <f>IFERROR(Tableau17[[#This Row],[LDVD]]/Tableau17[[#This Row],[Total général]],"")</f>
        <v>3.2653061224489799E-2</v>
      </c>
      <c r="IP427" s="26">
        <f>IFERROR(Tableau17[[#This Row],[LDVG]]/Tableau17[[#This Row],[Total général]],"")</f>
        <v>0.3183673469387755</v>
      </c>
      <c r="IQ427" s="26">
        <f>IFERROR(Tableau17[[#This Row],[LEXD]]/Tableau17[[#This Row],[Total général]],"")</f>
        <v>0</v>
      </c>
      <c r="IR427" s="26">
        <f>IFERROR(Tableau17[[#This Row],[LEXG]]/Tableau17[[#This Row],[Total général]],"")</f>
        <v>2.4489795918367346E-2</v>
      </c>
      <c r="IS427" s="26">
        <f>IFERROR(Tableau17[[#This Row],[LLR]]/Tableau17[[#This Row],[Total général]],"")</f>
        <v>0.18367346938775511</v>
      </c>
      <c r="IT427" s="26">
        <f>IFERROR(Tableau17[[#This Row],[LREM]]/Tableau17[[#This Row],[Total général]],"")</f>
        <v>5.3061224489795916E-2</v>
      </c>
      <c r="IU427" s="26">
        <f>IFERROR(Tableau17[[#This Row],[LRN]]/Tableau17[[#This Row],[Total général]],"")</f>
        <v>0.21632653061224491</v>
      </c>
      <c r="IV427" s="26">
        <f>IFERROR(Tableau17[[#This Row],[LUG]]/Tableau17[[#This Row],[Total général]],"")</f>
        <v>0.14285714285714285</v>
      </c>
      <c r="IW427" s="26">
        <f>IFERROR(Tableau17[[#This Row],[LVEC]]/Tableau17[[#This Row],[Total général]],"")</f>
        <v>2.8571428571428571E-2</v>
      </c>
      <c r="IX427" s="26">
        <f>IFERROR(Tableau17[[#This Row],[2008-T1-LCMD]]/Tableau17[[#This Row],[2008-T1-TOTAL]],"")</f>
        <v>4.0152963671128104E-2</v>
      </c>
      <c r="IY427" s="26">
        <f>IFERROR(Tableau17[[#This Row],[2008-T1-LDVD]]/Tableau17[[#This Row],[2008-T1-TOTAL]],"")</f>
        <v>0</v>
      </c>
      <c r="IZ427" s="26">
        <f>IFERROR(Tableau17[[#This Row],[2008-T1-LEXD]]/Tableau17[[#This Row],[2008-T1-TOTAL]],"")</f>
        <v>0</v>
      </c>
      <c r="JA427" s="26">
        <f>IFERROR(Tableau17[[#This Row],[2008-T1-LEXG]]/Tableau17[[#This Row],[2008-T1-TOTAL]],"")</f>
        <v>2.2944550669216062E-2</v>
      </c>
      <c r="JB427" s="26">
        <f>IFERROR(Tableau17[[#This Row],[2008-T1-LFN]]/Tableau17[[#This Row],[2008-T1-TOTAL]],"")</f>
        <v>0.11663479923518165</v>
      </c>
      <c r="JC427" s="26">
        <f>IFERROR(Tableau17[[#This Row],[2008-T1-LMAJ]]/Tableau17[[#This Row],[2008-T1-TOTAL]],"")</f>
        <v>0.16443594646271512</v>
      </c>
      <c r="JD427" s="26">
        <f>IFERROR(Tableau17[[#This Row],[2008-T1-LUG]]/Tableau17[[#This Row],[2008-T1-TOTAL]],"")</f>
        <v>0.65583173996175903</v>
      </c>
      <c r="JE427" s="26" t="str">
        <f>IFERROR(Tableau17[[#This Row],[2008-T2-LFN]]/Tableau17[[#This Row],[2008-T2-TOTAL]],"")</f>
        <v/>
      </c>
      <c r="JF427" s="26" t="str">
        <f>IFERROR(Tableau17[[#This Row],[2008-T2-LGC]]/Tableau17[[#This Row],[2008-T2-TOTAL]],"")</f>
        <v/>
      </c>
      <c r="JG427" s="26" t="str">
        <f>IFERROR(Tableau17[[#This Row],[2008-T2-LMAJ]]/Tableau17[[#This Row],[2008-T2-TOTAL]],"")</f>
        <v/>
      </c>
      <c r="JH427" s="26" t="str">
        <f>IFERROR(Tableau17[[#This Row],[2008-T2-LUG]]/Tableau17[[#This Row],[2008-T2-TOTAL]],"")</f>
        <v/>
      </c>
      <c r="JI427" s="26">
        <f>IFERROR(Tableau17[[#This Row],[2014-T1-LDIV]]/Tableau17[[#This Row],[2014-T1-TOTAL]],"")</f>
        <v>0</v>
      </c>
      <c r="JJ427" s="26">
        <f>IFERROR(Tableau17[[#This Row],[2014-T1-LDVD]]/Tableau17[[#This Row],[2014-T1-TOTAL]],"")</f>
        <v>0</v>
      </c>
      <c r="JK427" s="26">
        <f>IFERROR(Tableau17[[#This Row],[2014-T1-LDVG]]/Tableau17[[#This Row],[2014-T1-TOTAL]],"")</f>
        <v>8.9371980676328497E-2</v>
      </c>
      <c r="JL427" s="26">
        <f>IFERROR(Tableau17[[#This Row],[2014-T1-LEXG]]/Tableau17[[#This Row],[2014-T1-TOTAL]],"")</f>
        <v>1.6908212560386472E-2</v>
      </c>
      <c r="JM427" s="26">
        <f>IFERROR(Tableau17[[#This Row],[2014-T1-LFG]]/Tableau17[[#This Row],[2014-T1-TOTAL]],"")</f>
        <v>5.0724637681159424E-2</v>
      </c>
      <c r="JN427" s="26">
        <f>IFERROR(Tableau17[[#This Row],[2014-T1-LFN]]/Tableau17[[#This Row],[2014-T1-TOTAL]],"")</f>
        <v>0.2318840579710145</v>
      </c>
      <c r="JO427" s="26">
        <f>IFERROR(Tableau17[[#This Row],[2014-T1-LUD]]/Tableau17[[#This Row],[2014-T1-TOTAL]],"")</f>
        <v>0.18840579710144928</v>
      </c>
      <c r="JP427" s="26">
        <f>IFERROR(Tableau17[[#This Row],[2014-T1-LUG]]/Tableau17[[#This Row],[2014-T1-TOTAL]],"")</f>
        <v>0.42270531400966183</v>
      </c>
      <c r="JQ427" s="26">
        <f>IFERROR(Tableau17[[#This Row],[2014-T2-LFN]]/Tableau17[[#This Row],[2014-T2-TOTAL]],"")</f>
        <v>0.2441860465116279</v>
      </c>
      <c r="JR427" s="26">
        <f>IFERROR(Tableau17[[#This Row],[2014-T2-LUD]]/Tableau17[[#This Row],[2014-T2-TOTAL]],"")</f>
        <v>0.23255813953488372</v>
      </c>
      <c r="JS427" s="26">
        <f>IFERROR(Tableau17[[#This Row],[2014-T2-LUG]]/Tableau17[[#This Row],[2014-T2-TOTAL]],"")</f>
        <v>0.52325581395348841</v>
      </c>
      <c r="JT427" s="26">
        <f>IFERROR(Tableau17[[#This Row],[2015-T1-BC-DIV]]/Tableau17[[#This Row],[2015-T1-TOTAL]],"")</f>
        <v>0</v>
      </c>
      <c r="JU427" s="26">
        <f>IFERROR(Tableau17[[#This Row],[2015-T1-BC-DLF]]/Tableau17[[#This Row],[2015-T1-TOTAL]],"")</f>
        <v>3.4188034188034191E-2</v>
      </c>
      <c r="JV427" s="26">
        <f>IFERROR(Tableau17[[#This Row],[2015-T1-BC-DVD]]/Tableau17[[#This Row],[2015-T1-TOTAL]],"")</f>
        <v>0</v>
      </c>
      <c r="JW427" s="26">
        <f>IFERROR(Tableau17[[#This Row],[2015-T1-BC-DVG]]/Tableau17[[#This Row],[2015-T1-TOTAL]],"")</f>
        <v>0.24216524216524216</v>
      </c>
      <c r="JX427" s="26">
        <f>IFERROR(Tableau17[[#This Row],[2015-T1-BC-FG]]/Tableau17[[#This Row],[2015-T1-TOTAL]],"")</f>
        <v>0</v>
      </c>
      <c r="JY427" s="26">
        <f>IFERROR(Tableau17[[#This Row],[2015-T1-BC-FN]]/Tableau17[[#This Row],[2015-T1-TOTAL]],"")</f>
        <v>0.33903133903133903</v>
      </c>
      <c r="JZ427" s="26">
        <f>IFERROR(Tableau17[[#This Row],[2015-T1-BC-MDM]]/Tableau17[[#This Row],[2015-T1-TOTAL]],"")</f>
        <v>0</v>
      </c>
      <c r="KA427" s="26">
        <f>IFERROR(Tableau17[[#This Row],[2015-T1-BC-RDG]]/Tableau17[[#This Row],[2015-T1-TOTAL]],"")</f>
        <v>0</v>
      </c>
      <c r="KB427" s="26">
        <f>IFERROR(Tableau17[[#This Row],[2015-T1-BC-SOC]]/Tableau17[[#This Row],[2015-T1-TOTAL]],"")</f>
        <v>0.24786324786324787</v>
      </c>
      <c r="KC427" s="26">
        <f>IFERROR(Tableau17[[#This Row],[2015-T1-BC-UD]]/Tableau17[[#This Row],[2015-T1-TOTAL]],"")</f>
        <v>0.13675213675213677</v>
      </c>
      <c r="KD427" s="26">
        <f>IFERROR(Tableau17[[#This Row],[2015-T1-BC-UG]]/Tableau17[[#This Row],[2015-T1-TOTAL]],"")</f>
        <v>0</v>
      </c>
      <c r="KE427" s="26">
        <f>IFERROR(Tableau17[[#This Row],[2015-T1-BC-VEC]]/Tableau17[[#This Row],[2015-T1-TOTAL]],"")</f>
        <v>0</v>
      </c>
      <c r="KF427" s="26">
        <f>IFERROR(Tableau17[[#This Row],[2015-T2-BC-DVG]]/Tableau17[[#This Row],[2015-T2-TOTAL]],"")</f>
        <v>0</v>
      </c>
      <c r="KG427" s="26">
        <f>IFERROR(Tableau17[[#This Row],[2015-T2-BC-FN]]/Tableau17[[#This Row],[2015-T2-TOTAL]],"")</f>
        <v>0.31555555555555553</v>
      </c>
      <c r="KH427" s="26">
        <f>IFERROR(Tableau17[[#This Row],[2015-T2-BC-SOC]]/Tableau17[[#This Row],[2015-T2-TOTAL]],"")</f>
        <v>0.68444444444444441</v>
      </c>
      <c r="KI427" s="26">
        <f>IFERROR(Tableau17[[#This Row],[2015-T2-BC-UD]]/Tableau17[[#This Row],[2015-T2-TOTAL]],"")</f>
        <v>0</v>
      </c>
      <c r="KJ427" s="26">
        <f>IFERROR(Tableau17[[#This Row],[2015-T2-BC-UG]]/Tableau17[[#This Row],[2015-T2-TOTAL]],"")</f>
        <v>0</v>
      </c>
      <c r="KK427" s="26">
        <f>IFERROR(Tableau17[[#This Row],[2017 (L)-T1-COM]]/Tableau17[[#This Row],[2017 (L)-T1-TOTAL]],"")</f>
        <v>6.1855670103092786E-2</v>
      </c>
      <c r="KL427" s="26">
        <f>IFERROR(Tableau17[[#This Row],[2017 (L)-T1-DIV]]/Tableau17[[#This Row],[2017 (L)-T1-TOTAL]],"")</f>
        <v>2.4054982817869417E-2</v>
      </c>
      <c r="KM427" s="26">
        <f>IFERROR(Tableau17[[#This Row],[2017 (L)-T1-DLF]]/Tableau17[[#This Row],[2017 (L)-T1-TOTAL]],"")</f>
        <v>1.0309278350515464E-2</v>
      </c>
      <c r="KN427" s="26">
        <f>IFERROR(Tableau17[[#This Row],[2017 (L)-T1-DVD]]/Tableau17[[#This Row],[2017 (L)-T1-TOTAL]],"")</f>
        <v>0</v>
      </c>
      <c r="KO427" s="26">
        <f>IFERROR(Tableau17[[#This Row],[2017 (L)-T1-DVG]]/Tableau17[[#This Row],[2017 (L)-T1-TOTAL]],"")</f>
        <v>5.4982817869415807E-2</v>
      </c>
      <c r="KP427" s="26">
        <f>IFERROR(Tableau17[[#This Row],[2017 (L)-T1-ECO]]/Tableau17[[#This Row],[2017 (L)-T1-TOTAL]],"")</f>
        <v>5.4982817869415807E-2</v>
      </c>
      <c r="KQ427" s="26">
        <f>IFERROR(Tableau17[[#This Row],[2017 (L)-T1-EXD]]/Tableau17[[#This Row],[2017 (L)-T1-TOTAL]],"")</f>
        <v>0</v>
      </c>
      <c r="KR427" s="26">
        <f>IFERROR(Tableau17[[#This Row],[2017 (L)-T1-EXG]]/Tableau17[[#This Row],[2017 (L)-T1-TOTAL]],"")</f>
        <v>1.0309278350515464E-2</v>
      </c>
      <c r="KS427" s="26">
        <f>IFERROR(Tableau17[[#This Row],[2017 (L)-T1-FI]]/Tableau17[[#This Row],[2017 (L)-T1-TOTAL]],"")</f>
        <v>0.12714776632302405</v>
      </c>
      <c r="KT427" s="26">
        <f>IFERROR(Tableau17[[#This Row],[2017 (L)-T1-FN]]/Tableau17[[#This Row],[2017 (L)-T1-TOTAL]],"")</f>
        <v>0.2611683848797251</v>
      </c>
      <c r="KU427" s="26">
        <f>IFERROR(Tableau17[[#This Row],[2017 (L)-T1-LR]]/Tableau17[[#This Row],[2017 (L)-T1-TOTAL]],"")</f>
        <v>0</v>
      </c>
      <c r="KV427" s="26">
        <f>IFERROR(Tableau17[[#This Row],[2017 (L)-T1-MDM]]/Tableau17[[#This Row],[2017 (L)-T1-TOTAL]],"")</f>
        <v>0</v>
      </c>
      <c r="KW427" s="26">
        <f>IFERROR(Tableau17[[#This Row],[2017 (L)-T1-RDG]]/Tableau17[[#This Row],[2017 (L)-T1-TOTAL]],"")</f>
        <v>0</v>
      </c>
      <c r="KX427" s="26">
        <f>IFERROR(Tableau17[[#This Row],[2017 (L)-T1-REG]]/Tableau17[[#This Row],[2017 (L)-T1-TOTAL]],"")</f>
        <v>0</v>
      </c>
      <c r="KY427" s="26">
        <f>IFERROR(Tableau17[[#This Row],[2017 (L)-T1-REM]]/Tableau17[[#This Row],[2017 (L)-T1-TOTAL]],"")</f>
        <v>0.14776632302405499</v>
      </c>
      <c r="KZ427" s="26">
        <f>IFERROR(Tableau17[[#This Row],[2017 (L)-T1-SOC]]/Tableau17[[#This Row],[2017 (L)-T1-TOTAL]],"")</f>
        <v>0.20962199312714777</v>
      </c>
      <c r="LA427" s="26">
        <f>IFERROR(Tableau17[[#This Row],[2017 (L)-T1-UDI]]/Tableau17[[#This Row],[2017 (L)-T1-TOTAL]],"")</f>
        <v>3.7800687285223365E-2</v>
      </c>
      <c r="LB427" s="26">
        <f>IFERROR(Tableau17[[#This Row],[2017 (L)-T2-FI]]/Tableau17[[#This Row],[2017 (L)-T2-TOTAL]],"")</f>
        <v>0</v>
      </c>
      <c r="LC427" s="26">
        <f>IFERROR(Tableau17[[#This Row],[2017 (L)-T2-FN]]/Tableau17[[#This Row],[2017 (L)-T2-TOTAL]],"")</f>
        <v>0.42168674698795183</v>
      </c>
      <c r="LD427" s="26">
        <f>IFERROR(Tableau17[[#This Row],[2017 (L)-T2-LR]]/Tableau17[[#This Row],[2017 (L)-T2-TOTAL]],"")</f>
        <v>0</v>
      </c>
      <c r="LE427" s="26">
        <f>IFERROR(Tableau17[[#This Row],[2017 (L)-T2-MDM]]/Tableau17[[#This Row],[2017 (L)-T2-TOTAL]],"")</f>
        <v>0</v>
      </c>
      <c r="LF427" s="26">
        <f>IFERROR(Tableau17[[#This Row],[2017 (L)-T2-REM]]/Tableau17[[#This Row],[2017 (L)-T2-TOTAL]],"")</f>
        <v>0.57831325301204817</v>
      </c>
      <c r="LG427" s="26">
        <f>IFERROR(Tableau17[[#This Row],[2017-T1-ARTHAUD Nathalie]]/Tableau17[[#This Row],[2017-T1-TOTAL]],"")</f>
        <v>4.7468354430379748E-3</v>
      </c>
      <c r="LH427" s="26">
        <f>IFERROR(Tableau17[[#This Row],[2017-T1-ASSELINEAU Fran]]/Tableau17[[#This Row],[2017-T1-TOTAL]],"")</f>
        <v>1.4240506329113924E-2</v>
      </c>
      <c r="LI427" s="26">
        <f>IFERROR(Tableau17[[#This Row],[2017-T1-CHEMINADE Jacques]]/Tableau17[[#This Row],[2017-T1-TOTAL]],"")</f>
        <v>0</v>
      </c>
      <c r="LJ427" s="26">
        <f>IFERROR(Tableau17[[#This Row],[2017-T1-DUPONT-AIGNAN Nicolas]]/Tableau17[[#This Row],[2017-T1-TOTAL]],"")</f>
        <v>2.8481012658227847E-2</v>
      </c>
      <c r="LK427" s="26">
        <f>IFERROR(Tableau17[[#This Row],[2017-T1-FILLON Fran]]/Tableau17[[#This Row],[2017-T1-TOTAL]],"")</f>
        <v>7.2784810126582278E-2</v>
      </c>
      <c r="LL427" s="26">
        <f>IFERROR(Tableau17[[#This Row],[2017-T1-HAMON Beno]]/Tableau17[[#This Row],[2017-T1-TOTAL]],"")</f>
        <v>4.4303797468354431E-2</v>
      </c>
      <c r="LM427" s="26">
        <f>IFERROR(Tableau17[[#This Row],[2017-T1-LASSALLE Jean]]/Tableau17[[#This Row],[2017-T1-TOTAL]],"")</f>
        <v>7.9113924050632917E-3</v>
      </c>
      <c r="LN427" s="26">
        <f>IFERROR(Tableau17[[#This Row],[2017-T1-LE PEN Marine]]/Tableau17[[#This Row],[2017-T1-TOTAL]],"")</f>
        <v>0.24367088607594936</v>
      </c>
      <c r="LO427" s="26">
        <f>IFERROR(Tableau17[[#This Row],[2017-T1-M Jean-Luc]]/Tableau17[[#This Row],[2017-T1-TOTAL]],"")</f>
        <v>0.4098101265822785</v>
      </c>
      <c r="LP427" s="26">
        <f>IFERROR(Tableau17[[#This Row],[2017-T1-MACRON Emmanuel]]/Tableau17[[#This Row],[2017-T1-TOTAL]],"")</f>
        <v>0.16613924050632911</v>
      </c>
      <c r="LQ427" s="26">
        <f>IFERROR(Tableau17[[#This Row],[2017-T1-POUTOU Philippe]]/Tableau17[[#This Row],[2017-T1-TOTAL]],"")</f>
        <v>7.9113924050632917E-3</v>
      </c>
      <c r="LR427" s="26">
        <f>IFERROR(Tableau17[[#This Row],[2017-T2-LE PEN Marine]]/Tableau17[[#This Row],[2017-T2-TOTAL]],"")</f>
        <v>0.34260869565217389</v>
      </c>
      <c r="LS427" s="26">
        <f>IFERROR(Tableau17[[#This Row],[2017-T2-MACRON Emmanuel]]/Tableau17[[#This Row],[2017-T2-TOTAL]],"")</f>
        <v>0.65739130434782611</v>
      </c>
      <c r="LT427" s="26">
        <f>IFERROR(Tableau17[[#This Row],[2019-T1-ALEXANDRE Audric]]/Tableau17[[#This Row],[2019-T1-TOTAL]],"")</f>
        <v>0</v>
      </c>
      <c r="LU427" s="26">
        <f>IFERROR(Tableau17[[#This Row],[2019-T1-ARTHAUD Nathalie]]/Tableau17[[#This Row],[2019-T1-TOTAL]],"")</f>
        <v>7.8431372549019607E-3</v>
      </c>
      <c r="LV427" s="26">
        <f>IFERROR(Tableau17[[#This Row],[2019-T1-ASSELINEAU François]]/Tableau17[[#This Row],[2019-T1-TOTAL]],"")</f>
        <v>2.7450980392156862E-2</v>
      </c>
      <c r="LW427" s="26">
        <f>IFERROR(Tableau17[[#This Row],[2019-T1-AUBRY Manon]]/Tableau17[[#This Row],[2019-T1-TOTAL]],"")</f>
        <v>0.23921568627450981</v>
      </c>
      <c r="LX427" s="26">
        <f>IFERROR(Tableau17[[#This Row],[2019-T1-AZERGUI Nagib]]/Tableau17[[#This Row],[2019-T1-TOTAL]],"")</f>
        <v>1.9607843137254902E-2</v>
      </c>
      <c r="LY427" s="26">
        <f>IFERROR(Tableau17[[#This Row],[2019-T1-BARDELLA Jordan]]/Tableau17[[#This Row],[2019-T1-TOTAL]],"")</f>
        <v>0.40392156862745099</v>
      </c>
      <c r="LZ427" s="26">
        <f>IFERROR(Tableau17[[#This Row],[2019-T1-BELLAMY François-Xavier]]/Tableau17[[#This Row],[2019-T1-TOTAL]],"")</f>
        <v>1.1764705882352941E-2</v>
      </c>
      <c r="MA427" s="26">
        <f>IFERROR(Tableau17[[#This Row],[2019-T1-BIDOU Olivier]]/Tableau17[[#This Row],[2019-T1-TOTAL]],"")</f>
        <v>0</v>
      </c>
      <c r="MB427" s="26">
        <f>IFERROR(Tableau17[[#This Row],[2019-T1-BOURG Dominique]]/Tableau17[[#This Row],[2019-T1-TOTAL]],"")</f>
        <v>2.7450980392156862E-2</v>
      </c>
      <c r="MC427" s="26">
        <f>IFERROR(Tableau17[[#This Row],[2019-T1-BROSSAT Ian]]/Tableau17[[#This Row],[2019-T1-TOTAL]],"")</f>
        <v>3.5294117647058823E-2</v>
      </c>
      <c r="MD427" s="26">
        <f>IFERROR(Tableau17[[#This Row],[2019-T1-CAILLAUD Sophie]]/Tableau17[[#This Row],[2019-T1-TOTAL]],"")</f>
        <v>0</v>
      </c>
      <c r="ME427" s="26">
        <f>IFERROR(Tableau17[[#This Row],[2019-T1-CAMUS Renaud]]/Tableau17[[#This Row],[2019-T1-TOTAL]],"")</f>
        <v>0</v>
      </c>
      <c r="MF427" s="26">
        <f>IFERROR(Tableau17[[#This Row],[2019-T1-CHALENÇON Christophe]]/Tableau17[[#This Row],[2019-T1-TOTAL]],"")</f>
        <v>0</v>
      </c>
      <c r="MG427" s="26">
        <f>IFERROR(Tableau17[[#This Row],[2019-T1-CORBET Cathy Denise Ginette]]/Tableau17[[#This Row],[2019-T1-TOTAL]],"")</f>
        <v>0</v>
      </c>
      <c r="MH427" s="26">
        <f>IFERROR(Tableau17[[#This Row],[2019-T1-DE PREVOISIN Robert]]/Tableau17[[#This Row],[2019-T1-TOTAL]],"")</f>
        <v>0</v>
      </c>
      <c r="MI427" s="26">
        <f>IFERROR(Tableau17[[#This Row],[2019-T1-DELFEL Thérèse]]/Tableau17[[#This Row],[2019-T1-TOTAL]],"")</f>
        <v>0</v>
      </c>
      <c r="MJ427" s="26">
        <f>IFERROR(Tableau17[[#This Row],[2019-T1-DIEUMEGARD Pierre]]/Tableau17[[#This Row],[2019-T1-TOTAL]],"")</f>
        <v>0</v>
      </c>
      <c r="MK427" s="26">
        <f>IFERROR(Tableau17[[#This Row],[2019-T1-DUPONT-AIGNAN Nicolas]]/Tableau17[[#This Row],[2019-T1-TOTAL]],"")</f>
        <v>3.1372549019607843E-2</v>
      </c>
      <c r="ML427" s="26">
        <f>IFERROR(Tableau17[[#This Row],[2019-T1-GERNIGON Yves]]/Tableau17[[#This Row],[2019-T1-TOTAL]],"")</f>
        <v>0</v>
      </c>
      <c r="MM427" s="26">
        <f>IFERROR(Tableau17[[#This Row],[2019-T1-GLUCKSMANN Raphaël]]/Tableau17[[#This Row],[2019-T1-TOTAL]],"")</f>
        <v>4.3137254901960784E-2</v>
      </c>
      <c r="MN427" s="26">
        <f>IFERROR(Tableau17[[#This Row],[2019-T1-HAMON Benoît]]/Tableau17[[#This Row],[2019-T1-TOTAL]],"")</f>
        <v>4.3137254901960784E-2</v>
      </c>
      <c r="MO427" s="26">
        <f>IFERROR(Tableau17[[#This Row],[2019-T1-HELGEN Gilles]]/Tableau17[[#This Row],[2019-T1-TOTAL]],"")</f>
        <v>0</v>
      </c>
      <c r="MP427" s="26">
        <f>IFERROR(Tableau17[[#This Row],[2019-T1-JADOT Yannick]]/Tableau17[[#This Row],[2019-T1-TOTAL]],"")</f>
        <v>3.1372549019607843E-2</v>
      </c>
      <c r="MQ427" s="26">
        <f>IFERROR(Tableau17[[#This Row],[2019-T1-LAGARDE Jean-Christophe]]/Tableau17[[#This Row],[2019-T1-TOTAL]],"")</f>
        <v>7.8431372549019607E-3</v>
      </c>
      <c r="MR427" s="26">
        <f>IFERROR(Tableau17[[#This Row],[2019-T1-LALANNE Francis]]/Tableau17[[#This Row],[2019-T1-TOTAL]],"")</f>
        <v>3.9215686274509803E-3</v>
      </c>
      <c r="MS427" s="26">
        <f>IFERROR(Tableau17[[#This Row],[2019-T1-LOISEAU Nathalie]]/Tableau17[[#This Row],[2019-T1-TOTAL]],"")</f>
        <v>5.8823529411764705E-2</v>
      </c>
      <c r="MT427" s="26">
        <f>IFERROR(Tableau17[[#This Row],[2019-T1-MARIE Florie]]/Tableau17[[#This Row],[2019-T1-TOTAL]],"")</f>
        <v>7.8431372549019607E-3</v>
      </c>
      <c r="MU427" s="26">
        <f>IFERROR(Tableau17[[#This Row],[2008-T1-MACROEXTRDROITE]]/Tableau17[[#This Row],[2008-T1-MACROTOTALE]],"")</f>
        <v>0.11663479923518165</v>
      </c>
      <c r="MV427" s="26">
        <f>IFERROR(Tableau17[[#This Row],[2008-T1-MACRODROITE]]/Tableau17[[#This Row],[2008-T1-MACROTOTALE]],"")</f>
        <v>0.2045889101338432</v>
      </c>
      <c r="MW427" s="26">
        <f>IFERROR(Tableau17[[#This Row],[2008-T1-MACROCENTRE]]/Tableau17[[#This Row],[2008-T1-MACROTOTALE]],"")</f>
        <v>0</v>
      </c>
      <c r="MX427" s="26">
        <f>IFERROR(Tableau17[[#This Row],[2008-T1-MACROGAUCHE]]/Tableau17[[#This Row],[2008-T1-MACROTOTALE]],"")</f>
        <v>0.67877629063097511</v>
      </c>
      <c r="MY427" s="26">
        <f>IFERROR(Tableau17[[#This Row],[2008-T1-MACROAUTRE]]/Tableau17[[#This Row],[2008-T1-MACROTOTALE]],"")</f>
        <v>0</v>
      </c>
      <c r="MZ427" s="26" t="str">
        <f>IFERROR(Tableau17[[#This Row],[2008-T2-MACROEXTRDROITE]]/Tableau17[[#This Row],[2008-T2-MACROTOTALE]],"")</f>
        <v/>
      </c>
      <c r="NA427" s="26" t="str">
        <f>IFERROR(Tableau17[[#This Row],[2008-T2-MACRODROITE]]/Tableau17[[#This Row],[2008-T2-MACROTOTALE]],"")</f>
        <v/>
      </c>
      <c r="NB427" s="26" t="str">
        <f>IFERROR(Tableau17[[#This Row],[2008-T2-MACROCENTRE]]/Tableau17[[#This Row],[2008-T2-MACROTOTALE]],"")</f>
        <v/>
      </c>
      <c r="NC427" s="26" t="str">
        <f>IFERROR(Tableau17[[#This Row],[2008-T2-MACROGAUCHE]]/Tableau17[[#This Row],[2008-T2-MACROTOTALE]],"")</f>
        <v/>
      </c>
      <c r="ND427" s="26" t="str">
        <f>IFERROR(Tableau17[[#This Row],[2008-T2-MACROAUTRE]]/Tableau17[[#This Row],[2008-T2-MACROTOTALE]],"")</f>
        <v/>
      </c>
      <c r="NE427" s="26">
        <f>IFERROR(Tableau17[[#This Row],[2014-T1-MACROEXTRDROITE]]/Tableau17[[#This Row],[2014-T1-MACROTOTALE]],"")</f>
        <v>0.2318840579710145</v>
      </c>
      <c r="NF427" s="26">
        <f>IFERROR(Tableau17[[#This Row],[2014-T1-MACRODROITE]]/Tableau17[[#This Row],[2014-T1-MACROTOTALE]],"")</f>
        <v>0.18840579710144928</v>
      </c>
      <c r="NG427" s="26">
        <f>IFERROR(Tableau17[[#This Row],[2014-T1-MACROCENTRE]]/Tableau17[[#This Row],[2014-T1-MACROTOTALE]],"")</f>
        <v>0</v>
      </c>
      <c r="NH427" s="26">
        <f>IFERROR(Tableau17[[#This Row],[2014-T1-MACROGAUCHE]]/Tableau17[[#This Row],[2014-T1-MACROTOTALE]],"")</f>
        <v>0.57971014492753625</v>
      </c>
      <c r="NI427" s="26">
        <f>IFERROR(Tableau17[[#This Row],[2014-T1-MACROAUTRE]]/Tableau17[[#This Row],[2014-T1-MACROTOTALE]],"")</f>
        <v>0</v>
      </c>
      <c r="NJ427" s="26">
        <f>IFERROR(Tableau17[[#This Row],[2014-T2-MACROEXTRDROITE]]/Tableau17[[#This Row],[2014-T2-MACROTOTALE]],"")</f>
        <v>0.2441860465116279</v>
      </c>
      <c r="NK427" s="26">
        <f>IFERROR(Tableau17[[#This Row],[2014-T2-MACRODROITE]]/Tableau17[[#This Row],[2014-T2-MACROTOTALE]],"")</f>
        <v>0.23255813953488372</v>
      </c>
      <c r="NL427" s="26">
        <f>IFERROR(Tableau17[[#This Row],[2014-T2-MACROCENTRE]]/Tableau17[[#This Row],[2014-T2-MACROTOTALE]],"")</f>
        <v>0</v>
      </c>
      <c r="NM427" s="26">
        <f>IFERROR(Tableau17[[#This Row],[2014-T2-MACROGAUCHE]]/Tableau17[[#This Row],[2014-T2-MACROTOTALE]],"")</f>
        <v>0.52325581395348841</v>
      </c>
      <c r="NN427" s="26">
        <f>IFERROR(Tableau17[[#This Row],[2014-T2-MACROAUTRE]]/Tableau17[[#This Row],[2014-T2-MACROTOTALE]],"")</f>
        <v>0</v>
      </c>
      <c r="NO427" s="26">
        <f>IFERROR( Tableau17[[#This Row],[2015-T1-MACROEXTRDROITE]]/Tableau17[[#This Row],[2015-T1-MACROTOTALE]],"")</f>
        <v>0.37321937321937321</v>
      </c>
      <c r="NP427" s="26">
        <f>IFERROR(Tableau17[[#This Row],[2015-T1-MACRODROITE]]/Tableau17[[#This Row],[2015-T1-MACROTOTALE]],"")</f>
        <v>0.13675213675213677</v>
      </c>
      <c r="NQ427" s="26">
        <f>IFERROR(Tableau17[[#This Row],[2015-T1-MACROCENTRE]]/Tableau17[[#This Row],[2015-T1-MACROTOTALE]],"")</f>
        <v>0</v>
      </c>
      <c r="NR427" s="26">
        <f>IFERROR(Tableau17[[#This Row],[2015-T1-MACROGAUCHE]]/Tableau17[[#This Row],[2015-T1-MACROTOTALE]],"")</f>
        <v>0.49002849002849003</v>
      </c>
      <c r="NS427" s="26">
        <f>IFERROR(Tableau17[[#This Row],[2015-T1-MACROAUTRE]]/Tableau17[[#This Row],[2015-T1-MACROTOTALE]],"")</f>
        <v>0</v>
      </c>
      <c r="NT427" s="26">
        <f>IFERROR(Tableau17[[#This Row],[2015-T2-MACROEXTRDROITE]]/Tableau17[[#This Row],[2015-T2-MACROTOTALE]],"")</f>
        <v>0.31555555555555553</v>
      </c>
      <c r="NU427" s="26">
        <f>IFERROR(Tableau17[[#This Row],[2015-T2-MACRODROITE]]/Tableau17[[#This Row],[2015-T2-MACROTOTALE]],"")</f>
        <v>0</v>
      </c>
      <c r="NV427" s="26">
        <f>IFERROR(Tableau17[[#This Row],[2015-T2-MACROCENTRE]]/Tableau17[[#This Row],[2015-T2-MACROTOTALE]],"")</f>
        <v>0</v>
      </c>
      <c r="NW427" s="26">
        <f>IFERROR(Tableau17[[#This Row],[2015-T2-MACROGAUCHE]]/Tableau17[[#This Row],[2015-T2-MACROTOTALE]],"")</f>
        <v>0.68444444444444441</v>
      </c>
      <c r="NX427" s="26">
        <f>IFERROR(Tableau17[[#This Row],[2015-T2-MACROAUTRE]]/Tableau17[[#This Row],[2015-T2-MACROTOTALE]],"")</f>
        <v>0</v>
      </c>
      <c r="NY427" s="26">
        <f>IFERROR(Tableau17[[#This Row],[2017-T1-MACROEXTRDROITE]]/Tableau17[[#This Row],[2017-T1-MACROTOTALE]],"")</f>
        <v>0.28639240506329117</v>
      </c>
      <c r="NZ427" s="26">
        <f>IFERROR(Tableau17[[#This Row],[2017-T1-MACRODROITE]]/Tableau17[[#This Row],[2017-T1-MACROTOTALE]],"")</f>
        <v>7.2784810126582278E-2</v>
      </c>
      <c r="OA427" s="26">
        <f>IFERROR(Tableau17[[#This Row],[2017-T1-MACROCENTRE]]/Tableau17[[#This Row],[2017-T1-MACROTOTALE]],"")</f>
        <v>0.16613924050632911</v>
      </c>
      <c r="OB427" s="26">
        <f>IFERROR(Tableau17[[#This Row],[2017-T1-MACROGAUCHE]]/Tableau17[[#This Row],[2017-T1-MACROTOTALE]],"")</f>
        <v>0.46677215189873417</v>
      </c>
      <c r="OC427" s="26">
        <f>IFERROR(Tableau17[[#This Row],[2017-T1-MACROAUTRE]]/Tableau17[[#This Row],[2017-T1-MACROTOTALE]],"")</f>
        <v>7.9113924050632917E-3</v>
      </c>
      <c r="OD427" s="26">
        <f>IFERROR(Tableau17[[#This Row],[2017-T2-MACROEXTRDROITE]]/Tableau17[[#This Row],[2017-T2-MACROTOTALE]],"")</f>
        <v>0.34260869565217389</v>
      </c>
      <c r="OE427" s="26">
        <f>IFERROR(Tableau17[[#This Row],[2017-T2-MACRODROITE]]/Tableau17[[#This Row],[2017-T2-MACROTOTALE]],"")</f>
        <v>0</v>
      </c>
      <c r="OF427" s="26">
        <f>IFERROR(Tableau17[[#This Row],[2017-T2-MACROCENTRE]]/Tableau17[[#This Row],[2017-T2-MACROTOTALE]],"")</f>
        <v>0.65739130434782611</v>
      </c>
      <c r="OG427" s="26">
        <f>IFERROR(Tableau17[[#This Row],[2017-T2-MACROGAUCHE]]/Tableau17[[#This Row],[2017-T2-MACROTOTALE]],"")</f>
        <v>0</v>
      </c>
      <c r="OH427" s="26">
        <f>IFERROR(Tableau17[[#This Row],[2017-T2-MACROAUTRE]]/Tableau17[[#This Row],[2017-T2-MACROTOTALE]],"")</f>
        <v>0</v>
      </c>
      <c r="OI427" s="26">
        <f>IFERROR(Tableau17[[#This Row],[2019-T1-MACROEXTRDROITE]]/Tableau17[[#This Row],[2019-T1-MACROTOTALE]],"")</f>
        <v>0.47148288973384028</v>
      </c>
      <c r="OJ427" s="26">
        <f>IFERROR(Tableau17[[#This Row],[2019-T1-MACRODROITE]]/Tableau17[[#This Row],[2019-T1-MACROTOTALE]],"")</f>
        <v>1.9011406844106463E-2</v>
      </c>
      <c r="OK427" s="26">
        <f>IFERROR(Tableau17[[#This Row],[2019-T1-MACROCENTRE]]/Tableau17[[#This Row],[2019-T1-MACROTOTALE]],"")</f>
        <v>5.7034220532319393E-2</v>
      </c>
      <c r="OL427" s="26">
        <f>IFERROR(Tableau17[[#This Row],[2019-T1-MACROGAUCHE]]/Tableau17[[#This Row],[2019-T1-MACROTOTALE]],"")</f>
        <v>0.38783269961977185</v>
      </c>
      <c r="OM427" s="26">
        <f>IFERROR(Tableau17[[#This Row],[2019-T1-MACROAUTRE]]/Tableau17[[#This Row],[2019-T1-MACROTOTALE]],"")</f>
        <v>6.4638783269961975E-2</v>
      </c>
      <c r="ON427" s="26">
        <f>IFERROR(Tableau17[[#This Row],[2020-T1-MACROEXTRDROITE]]/Tableau17[[#This Row],[2020-T1-MACROTOTALE]],"")</f>
        <v>0.21632653061224491</v>
      </c>
      <c r="OO427" s="26">
        <f>IFERROR(Tableau17[[#This Row],[2020-T1-MACRODROITE]]/Tableau17[[#This Row],[2020-T1-MACROTOTALE]],"")</f>
        <v>0.21632653061224491</v>
      </c>
      <c r="OP427" s="26">
        <f>IFERROR(Tableau17[[#This Row],[2020-T1-MACROCENTRE]]/Tableau17[[#This Row],[2020-T1-MACROTOTALE]],"")</f>
        <v>5.3061224489795916E-2</v>
      </c>
      <c r="OQ427" s="26">
        <f>IFERROR(Tableau17[[#This Row],[2020-T1-MACROGAUCHE]]/Tableau17[[#This Row],[2020-T1-MACROTOTALE]],"")</f>
        <v>0.51428571428571423</v>
      </c>
      <c r="OR427" s="26">
        <f>IFERROR(Tableau17[[#This Row],[2020-T1-MACROAUTRE]]/Tableau17[[#This Row],[2020-T1-MACROTOTALE]],"")</f>
        <v>0</v>
      </c>
      <c r="OS427" s="26">
        <f>IFERROR(Tableau17[[#This Row],[2017 (L)-T1-MACROEXTRDROITE]]/Tableau17[[#This Row],[2017 (L)-T1-MACROTOTALE]],"")</f>
        <v>0.27147766323024053</v>
      </c>
      <c r="OT427" s="26">
        <f>IFERROR(Tableau17[[#This Row],[2017 (L)-T1-MACRODROITE]]/Tableau17[[#This Row],[2017 (L)-T1-MACROTOTALE]],"")</f>
        <v>3.7800687285223365E-2</v>
      </c>
      <c r="OU427" s="26">
        <f>IFERROR(Tableau17[[#This Row],[2017 (L)-T1-MACROCENTRE]]/Tableau17[[#This Row],[2017 (L)-T1-MACROTOTALE]],"")</f>
        <v>0.14776632302405499</v>
      </c>
      <c r="OV427" s="26">
        <f>IFERROR(Tableau17[[#This Row],[2017 (L)-T1-MACROGAUCHE]]/Tableau17[[#This Row],[2017 (L)-T1-MACROTOTALE]],"")</f>
        <v>0.51890034364261173</v>
      </c>
      <c r="OW427" s="26">
        <f>IFERROR(Tableau17[[#This Row],[2017 (L)-T1-MACROAUTRE]]/Tableau17[[#This Row],[2017 (L)-T1-MACROTOTALE]],"")</f>
        <v>2.4054982817869417E-2</v>
      </c>
      <c r="OX427" s="26">
        <f>IFERROR(Tableau17[[#This Row],[2017 (L)-T2-MACROEXTRDROITE]]/Tableau17[[#This Row],[2017 (L)-T2-MACROTOTALE]],"")</f>
        <v>0.42168674698795183</v>
      </c>
      <c r="OY427" s="26">
        <f>IFERROR(Tableau17[[#This Row],[2017 (L)-T2-MACRODROITE]]/Tableau17[[#This Row],[2017 (L)-T2-MACROTOTALE]],"")</f>
        <v>0</v>
      </c>
      <c r="OZ427" s="26">
        <f>IFERROR(Tableau17[[#This Row],[2017 (L)-T2-MACROCENTRE]]/Tableau17[[#This Row],[2017 (L)-T2-MACROTOTALE]],"")</f>
        <v>0.57831325301204817</v>
      </c>
      <c r="PA427" s="26">
        <f>IFERROR(Tableau17[[#This Row],[2017 (L)-T2-MACROGAUCHE]]/Tableau17[[#This Row],[2017 (L)-T2-MACROTOTALE]],"")</f>
        <v>0</v>
      </c>
      <c r="PB427" s="26">
        <f>IFERROR(Tableau17[[#This Row],[2017 (L)-T2-MACROAUTRE]]/Tableau17[[#This Row],[2017 (L)-T2-MACROTOTALE]],"")</f>
        <v>0</v>
      </c>
      <c r="PC427" s="26">
        <f>IFERROR(Tableau17[[#This Row],[2008_T1_PROCUS]]/Tableau17[[#This Row],[2008_T1_INSCRITS]],0)</f>
        <v>1.004016064257028E-3</v>
      </c>
      <c r="PD427" s="26">
        <f>IFERROR(Tableau17[[#This Row],[2008_T2_PROCUS]]/Tableau17[[#This Row],[2008_T2_INSCRITS]],0)</f>
        <v>0</v>
      </c>
      <c r="PE427" s="26">
        <f>Tableau17[[#This Row],[2014_T1_PROCUS]]/Tableau17[[#This Row],[2014_T1_INSCRITS]]</f>
        <v>2.8063610851262861E-3</v>
      </c>
      <c r="PF427" s="26">
        <f>IFERROR(Tableau17[[#This Row],[2014_T2_PROCUS]]/Tableau17[[#This Row],[2014_T2_INSCRITS]],0)</f>
        <v>2.8063610851262861E-3</v>
      </c>
    </row>
    <row r="428" spans="1:422" hidden="1" x14ac:dyDescent="0.2">
      <c r="A428" s="1">
        <v>7</v>
      </c>
      <c r="B428" s="1" t="s">
        <v>469</v>
      </c>
      <c r="C428" s="1" t="s">
        <v>476</v>
      </c>
      <c r="D428" s="1" t="s">
        <v>476</v>
      </c>
      <c r="E428" s="1">
        <v>1335</v>
      </c>
      <c r="F428" s="1">
        <v>5.4099959999999996</v>
      </c>
      <c r="G428" s="1">
        <v>43.326506999999999</v>
      </c>
      <c r="H428" s="3">
        <v>1481</v>
      </c>
      <c r="I428" s="3">
        <v>241</v>
      </c>
      <c r="J428" s="1">
        <v>5</v>
      </c>
      <c r="L428" s="1">
        <v>51</v>
      </c>
      <c r="M428" s="1">
        <v>66</v>
      </c>
      <c r="O428" s="1">
        <v>2</v>
      </c>
      <c r="P428" s="1">
        <v>71</v>
      </c>
      <c r="Q428" s="1">
        <v>10</v>
      </c>
      <c r="R428" s="1">
        <v>34</v>
      </c>
      <c r="S428" s="1">
        <v>87</v>
      </c>
      <c r="T428" s="1">
        <v>28</v>
      </c>
      <c r="U428" s="1">
        <v>354</v>
      </c>
      <c r="V428" s="1">
        <v>1427</v>
      </c>
      <c r="W428" s="1">
        <v>594</v>
      </c>
      <c r="X428" s="1">
        <v>4</v>
      </c>
      <c r="Y428" s="2">
        <v>0.41625788000000002</v>
      </c>
      <c r="Z428" s="1">
        <v>1427</v>
      </c>
      <c r="AA428" s="1">
        <v>723</v>
      </c>
      <c r="AB428" s="1">
        <v>6</v>
      </c>
      <c r="AC428" s="2">
        <v>0.50665731999999997</v>
      </c>
      <c r="AD428" s="1">
        <v>1481</v>
      </c>
      <c r="AE428" s="1">
        <v>375</v>
      </c>
      <c r="AF428" s="2">
        <v>0.25320728999999997</v>
      </c>
      <c r="AG428" s="1">
        <f t="shared" si="6"/>
        <v>241</v>
      </c>
      <c r="AH428" s="1">
        <v>1267</v>
      </c>
      <c r="AI428" s="1">
        <v>627</v>
      </c>
      <c r="AJ428" s="1">
        <v>3</v>
      </c>
      <c r="AK428" s="2">
        <v>0.49486976999999999</v>
      </c>
      <c r="AL428" s="1">
        <v>1267</v>
      </c>
      <c r="AM428" s="1">
        <v>725</v>
      </c>
      <c r="AN428" s="1">
        <v>2</v>
      </c>
      <c r="AO428" s="2">
        <v>0.57221783999999998</v>
      </c>
      <c r="AP428" s="1">
        <v>1443</v>
      </c>
      <c r="AQ428" s="1">
        <v>532</v>
      </c>
      <c r="AR428" s="2">
        <v>0.36867636999999998</v>
      </c>
      <c r="AS428" s="1">
        <v>1443</v>
      </c>
      <c r="AT428" s="1">
        <v>655</v>
      </c>
      <c r="AU428" s="2">
        <v>0.45391545</v>
      </c>
      <c r="AV428" s="1">
        <v>1450</v>
      </c>
      <c r="AW428" s="1">
        <v>466</v>
      </c>
      <c r="AX428" s="2">
        <v>0.32137930999999997</v>
      </c>
      <c r="AY428" s="1">
        <v>1450</v>
      </c>
      <c r="AZ428" s="1">
        <v>355</v>
      </c>
      <c r="BA428" s="2">
        <v>0.24482759000000001</v>
      </c>
      <c r="BB428" s="1">
        <v>1447</v>
      </c>
      <c r="BC428" s="1">
        <v>864</v>
      </c>
      <c r="BD428" s="2">
        <v>0.59709743999999998</v>
      </c>
      <c r="BE428" s="1">
        <v>1447</v>
      </c>
      <c r="BF428" s="1">
        <v>857</v>
      </c>
      <c r="BG428" s="2">
        <v>0.59225985000000003</v>
      </c>
      <c r="BH428" s="1">
        <v>1448</v>
      </c>
      <c r="BI428" s="1">
        <v>376</v>
      </c>
      <c r="BJ428" s="2">
        <v>0.25966851000000002</v>
      </c>
      <c r="BK428" s="1">
        <v>25</v>
      </c>
      <c r="BL428" s="1">
        <v>10</v>
      </c>
      <c r="BN428" s="1">
        <v>19</v>
      </c>
      <c r="BO428" s="1">
        <v>31</v>
      </c>
      <c r="BP428" s="1">
        <v>117</v>
      </c>
      <c r="BQ428" s="1">
        <v>413</v>
      </c>
      <c r="BR428" s="1">
        <v>615</v>
      </c>
      <c r="BS428" s="1">
        <v>25</v>
      </c>
      <c r="BU428" s="1">
        <v>142</v>
      </c>
      <c r="BV428" s="1">
        <v>546</v>
      </c>
      <c r="BW428" s="1">
        <v>713</v>
      </c>
      <c r="BZ428" s="1">
        <v>200</v>
      </c>
      <c r="CA428" s="1">
        <v>6</v>
      </c>
      <c r="CB428" s="1">
        <v>24</v>
      </c>
      <c r="CC428" s="1">
        <v>80</v>
      </c>
      <c r="CD428" s="1">
        <v>125</v>
      </c>
      <c r="CE428" s="1">
        <v>133</v>
      </c>
      <c r="CF428" s="1">
        <v>568</v>
      </c>
      <c r="CG428" s="1">
        <v>113</v>
      </c>
      <c r="CH428" s="1">
        <v>226</v>
      </c>
      <c r="CI428" s="1">
        <v>356</v>
      </c>
      <c r="CJ428" s="1">
        <v>695</v>
      </c>
      <c r="CN428" s="1">
        <v>20</v>
      </c>
      <c r="CO428" s="1">
        <v>70</v>
      </c>
      <c r="CP428" s="1">
        <v>77</v>
      </c>
      <c r="CT428" s="1">
        <v>65</v>
      </c>
      <c r="CU428" s="1">
        <v>280</v>
      </c>
      <c r="CW428" s="1">
        <v>512</v>
      </c>
      <c r="CY428" s="1">
        <v>119</v>
      </c>
      <c r="DB428" s="1">
        <v>517</v>
      </c>
      <c r="DC428" s="1">
        <v>636</v>
      </c>
      <c r="DE428" s="1">
        <v>2</v>
      </c>
      <c r="DF428" s="1">
        <v>2</v>
      </c>
      <c r="DH428" s="1">
        <v>7</v>
      </c>
      <c r="DI428" s="1">
        <v>11</v>
      </c>
      <c r="DJ428" s="1">
        <v>16</v>
      </c>
      <c r="DK428" s="1">
        <v>5</v>
      </c>
      <c r="DL428" s="1">
        <v>116</v>
      </c>
      <c r="DM428" s="1">
        <v>59</v>
      </c>
      <c r="DN428" s="1">
        <v>81</v>
      </c>
      <c r="DQ428" s="1">
        <v>1</v>
      </c>
      <c r="DR428" s="1">
        <v>55</v>
      </c>
      <c r="DS428" s="1">
        <v>89</v>
      </c>
      <c r="DU428" s="1">
        <v>444</v>
      </c>
      <c r="DW428" s="1">
        <v>75</v>
      </c>
      <c r="DZ428" s="1">
        <v>257</v>
      </c>
      <c r="EA428" s="1">
        <v>332</v>
      </c>
      <c r="EB428" s="1">
        <v>4</v>
      </c>
      <c r="EC428" s="1">
        <v>14</v>
      </c>
      <c r="ED428" s="1">
        <v>1</v>
      </c>
      <c r="EE428" s="1">
        <v>5</v>
      </c>
      <c r="EF428" s="1">
        <v>45</v>
      </c>
      <c r="EG428" s="1">
        <v>37</v>
      </c>
      <c r="EH428" s="1">
        <v>1</v>
      </c>
      <c r="EI428" s="1">
        <v>123</v>
      </c>
      <c r="EJ428" s="1">
        <v>430</v>
      </c>
      <c r="EK428" s="1">
        <v>173</v>
      </c>
      <c r="EL428" s="1">
        <v>3</v>
      </c>
      <c r="EM428" s="1">
        <v>836</v>
      </c>
      <c r="EN428" s="1">
        <v>146</v>
      </c>
      <c r="EO428" s="1">
        <v>662</v>
      </c>
      <c r="EP428" s="1">
        <v>808</v>
      </c>
      <c r="EQ428" s="1">
        <v>0</v>
      </c>
      <c r="ER428" s="1">
        <v>6</v>
      </c>
      <c r="ES428" s="1">
        <v>16</v>
      </c>
      <c r="ET428" s="1">
        <v>90</v>
      </c>
      <c r="EU428" s="1">
        <v>12</v>
      </c>
      <c r="EV428" s="1">
        <v>68</v>
      </c>
      <c r="EW428" s="1">
        <v>25</v>
      </c>
      <c r="EX428" s="1">
        <v>0</v>
      </c>
      <c r="EY428" s="1">
        <v>3</v>
      </c>
      <c r="EZ428" s="1">
        <v>14</v>
      </c>
      <c r="FA428" s="1">
        <v>0</v>
      </c>
      <c r="FB428" s="1">
        <v>0</v>
      </c>
      <c r="FC428" s="1">
        <v>0</v>
      </c>
      <c r="FD428" s="1">
        <v>0</v>
      </c>
      <c r="FE428" s="1">
        <v>0</v>
      </c>
      <c r="FF428" s="1">
        <v>0</v>
      </c>
      <c r="FG428" s="1">
        <v>1</v>
      </c>
      <c r="FH428" s="1">
        <v>9</v>
      </c>
      <c r="FI428" s="1">
        <v>3</v>
      </c>
      <c r="FJ428" s="1">
        <v>17</v>
      </c>
      <c r="FK428" s="1">
        <v>31</v>
      </c>
      <c r="FL428" s="1">
        <v>0</v>
      </c>
      <c r="FM428" s="1">
        <v>16</v>
      </c>
      <c r="FN428" s="1">
        <v>4</v>
      </c>
      <c r="FO428" s="1">
        <v>2</v>
      </c>
      <c r="FP428" s="1">
        <v>35</v>
      </c>
      <c r="FQ428" s="1">
        <v>0</v>
      </c>
      <c r="FR428" s="1">
        <f>SUM(Tableau17[[#This Row],[2019-T1-ALEXANDRE Audric]:[2019-T1-MARIE Florie]])</f>
        <v>352</v>
      </c>
      <c r="FS428" s="1">
        <v>31</v>
      </c>
      <c r="FT428" s="1">
        <v>152</v>
      </c>
      <c r="FU428" s="1">
        <v>0</v>
      </c>
      <c r="FV428" s="1">
        <v>432</v>
      </c>
      <c r="FW428" s="1">
        <v>0</v>
      </c>
      <c r="FX428" s="1">
        <v>615</v>
      </c>
      <c r="FY428" s="1">
        <v>25</v>
      </c>
      <c r="FZ428" s="1">
        <v>142</v>
      </c>
      <c r="GA428" s="1">
        <v>0</v>
      </c>
      <c r="GB428" s="1">
        <v>546</v>
      </c>
      <c r="GC428" s="1">
        <v>0</v>
      </c>
      <c r="GD428" s="1">
        <v>713</v>
      </c>
      <c r="GE428" s="1">
        <v>80</v>
      </c>
      <c r="GF428" s="1">
        <v>125</v>
      </c>
      <c r="GG428" s="1">
        <v>0</v>
      </c>
      <c r="GH428" s="1">
        <v>363</v>
      </c>
      <c r="GI428" s="1">
        <v>0</v>
      </c>
      <c r="GJ428" s="1">
        <v>568</v>
      </c>
      <c r="GK428" s="1">
        <v>113</v>
      </c>
      <c r="GL428" s="1">
        <v>226</v>
      </c>
      <c r="GM428" s="1">
        <v>0</v>
      </c>
      <c r="GN428" s="1">
        <v>356</v>
      </c>
      <c r="GO428" s="1">
        <v>0</v>
      </c>
      <c r="GP428" s="1">
        <v>695</v>
      </c>
      <c r="GQ428" s="1">
        <v>77</v>
      </c>
      <c r="GR428" s="1">
        <v>65</v>
      </c>
      <c r="GS428" s="1">
        <v>0</v>
      </c>
      <c r="GT428" s="1">
        <v>370</v>
      </c>
      <c r="GU428" s="1">
        <v>0</v>
      </c>
      <c r="GV428" s="1">
        <v>512</v>
      </c>
      <c r="GW428" s="1">
        <v>119</v>
      </c>
      <c r="GX428" s="1">
        <v>0</v>
      </c>
      <c r="GY428" s="1">
        <v>0</v>
      </c>
      <c r="GZ428" s="1">
        <v>517</v>
      </c>
      <c r="HA428" s="1">
        <v>0</v>
      </c>
      <c r="HB428" s="1">
        <v>636</v>
      </c>
      <c r="HC428" s="1">
        <v>143</v>
      </c>
      <c r="HD428" s="1">
        <v>45</v>
      </c>
      <c r="HE428" s="1">
        <v>173</v>
      </c>
      <c r="HF428" s="1">
        <v>474</v>
      </c>
      <c r="HG428" s="1">
        <v>1</v>
      </c>
      <c r="HH428" s="1">
        <v>836</v>
      </c>
      <c r="HI428" s="1">
        <v>146</v>
      </c>
      <c r="HJ428" s="1">
        <v>0</v>
      </c>
      <c r="HK428" s="1">
        <v>662</v>
      </c>
      <c r="HL428" s="1">
        <v>0</v>
      </c>
      <c r="HM428" s="1">
        <v>0</v>
      </c>
      <c r="HN428" s="1">
        <v>808</v>
      </c>
      <c r="HO428" s="1">
        <v>95</v>
      </c>
      <c r="HP428" s="1">
        <v>29</v>
      </c>
      <c r="HQ428" s="1">
        <v>35</v>
      </c>
      <c r="HR428" s="1">
        <v>174</v>
      </c>
      <c r="HS428" s="1">
        <v>23</v>
      </c>
      <c r="HT428" s="1">
        <v>356</v>
      </c>
      <c r="HU428" s="1">
        <v>34</v>
      </c>
      <c r="HV428" s="1">
        <v>122</v>
      </c>
      <c r="HW428" s="1">
        <v>15</v>
      </c>
      <c r="HX428" s="1">
        <v>183</v>
      </c>
      <c r="HY428" s="1">
        <v>0</v>
      </c>
      <c r="HZ428" s="1">
        <v>354</v>
      </c>
      <c r="IA428" s="1">
        <v>77</v>
      </c>
      <c r="IB428" s="1">
        <v>81</v>
      </c>
      <c r="IC428" s="1">
        <v>55</v>
      </c>
      <c r="ID428" s="1">
        <v>228</v>
      </c>
      <c r="IE428" s="1">
        <v>3</v>
      </c>
      <c r="IF428" s="1">
        <v>444</v>
      </c>
      <c r="IG428" s="1">
        <v>75</v>
      </c>
      <c r="IH428" s="1">
        <v>0</v>
      </c>
      <c r="II428" s="1">
        <v>257</v>
      </c>
      <c r="IJ428" s="1">
        <v>0</v>
      </c>
      <c r="IK428" s="1">
        <v>0</v>
      </c>
      <c r="IL428" s="1">
        <v>332</v>
      </c>
      <c r="IM428" s="26">
        <f>IFERROR(Tableau17[[#This Row],[LDIV]]/Tableau17[[#This Row],[Total général]],"")</f>
        <v>1.4124293785310734E-2</v>
      </c>
      <c r="IN428" s="26">
        <f>IFERROR(Tableau17[[#This Row],[LDVC]]/Tableau17[[#This Row],[Total général]],"")</f>
        <v>0</v>
      </c>
      <c r="IO428" s="26">
        <f>IFERROR(Tableau17[[#This Row],[LDVD]]/Tableau17[[#This Row],[Total général]],"")</f>
        <v>0.1440677966101695</v>
      </c>
      <c r="IP428" s="26">
        <f>IFERROR(Tableau17[[#This Row],[LDVG]]/Tableau17[[#This Row],[Total général]],"")</f>
        <v>0.1864406779661017</v>
      </c>
      <c r="IQ428" s="26">
        <f>IFERROR(Tableau17[[#This Row],[LEXD]]/Tableau17[[#This Row],[Total général]],"")</f>
        <v>0</v>
      </c>
      <c r="IR428" s="26">
        <f>IFERROR(Tableau17[[#This Row],[LEXG]]/Tableau17[[#This Row],[Total général]],"")</f>
        <v>5.6497175141242938E-3</v>
      </c>
      <c r="IS428" s="26">
        <f>IFERROR(Tableau17[[#This Row],[LLR]]/Tableau17[[#This Row],[Total général]],"")</f>
        <v>0.20056497175141244</v>
      </c>
      <c r="IT428" s="26">
        <f>IFERROR(Tableau17[[#This Row],[LREM]]/Tableau17[[#This Row],[Total général]],"")</f>
        <v>2.8248587570621469E-2</v>
      </c>
      <c r="IU428" s="26">
        <f>IFERROR(Tableau17[[#This Row],[LRN]]/Tableau17[[#This Row],[Total général]],"")</f>
        <v>9.6045197740112997E-2</v>
      </c>
      <c r="IV428" s="26">
        <f>IFERROR(Tableau17[[#This Row],[LUG]]/Tableau17[[#This Row],[Total général]],"")</f>
        <v>0.24576271186440679</v>
      </c>
      <c r="IW428" s="26">
        <f>IFERROR(Tableau17[[#This Row],[LVEC]]/Tableau17[[#This Row],[Total général]],"")</f>
        <v>7.909604519774012E-2</v>
      </c>
      <c r="IX428" s="26">
        <f>IFERROR(Tableau17[[#This Row],[2008-T1-LCMD]]/Tableau17[[#This Row],[2008-T1-TOTAL]],"")</f>
        <v>4.065040650406504E-2</v>
      </c>
      <c r="IY428" s="26">
        <f>IFERROR(Tableau17[[#This Row],[2008-T1-LDVD]]/Tableau17[[#This Row],[2008-T1-TOTAL]],"")</f>
        <v>1.6260162601626018E-2</v>
      </c>
      <c r="IZ428" s="26">
        <f>IFERROR(Tableau17[[#This Row],[2008-T1-LEXD]]/Tableau17[[#This Row],[2008-T1-TOTAL]],"")</f>
        <v>0</v>
      </c>
      <c r="JA428" s="26">
        <f>IFERROR(Tableau17[[#This Row],[2008-T1-LEXG]]/Tableau17[[#This Row],[2008-T1-TOTAL]],"")</f>
        <v>3.0894308943089432E-2</v>
      </c>
      <c r="JB428" s="26">
        <f>IFERROR(Tableau17[[#This Row],[2008-T1-LFN]]/Tableau17[[#This Row],[2008-T1-TOTAL]],"")</f>
        <v>5.0406504065040651E-2</v>
      </c>
      <c r="JC428" s="26">
        <f>IFERROR(Tableau17[[#This Row],[2008-T1-LMAJ]]/Tableau17[[#This Row],[2008-T1-TOTAL]],"")</f>
        <v>0.19024390243902439</v>
      </c>
      <c r="JD428" s="26">
        <f>IFERROR(Tableau17[[#This Row],[2008-T1-LUG]]/Tableau17[[#This Row],[2008-T1-TOTAL]],"")</f>
        <v>0.67154471544715444</v>
      </c>
      <c r="JE428" s="26">
        <f>IFERROR(Tableau17[[#This Row],[2008-T2-LFN]]/Tableau17[[#This Row],[2008-T2-TOTAL]],"")</f>
        <v>3.5063113604488078E-2</v>
      </c>
      <c r="JF428" s="26">
        <f>IFERROR(Tableau17[[#This Row],[2008-T2-LGC]]/Tableau17[[#This Row],[2008-T2-TOTAL]],"")</f>
        <v>0</v>
      </c>
      <c r="JG428" s="26">
        <f>IFERROR(Tableau17[[#This Row],[2008-T2-LMAJ]]/Tableau17[[#This Row],[2008-T2-TOTAL]],"")</f>
        <v>0.19915848527349228</v>
      </c>
      <c r="JH428" s="26">
        <f>IFERROR(Tableau17[[#This Row],[2008-T2-LUG]]/Tableau17[[#This Row],[2008-T2-TOTAL]],"")</f>
        <v>0.76577840112201967</v>
      </c>
      <c r="JI428" s="26">
        <f>IFERROR(Tableau17[[#This Row],[2014-T1-LDIV]]/Tableau17[[#This Row],[2014-T1-TOTAL]],"")</f>
        <v>0</v>
      </c>
      <c r="JJ428" s="26">
        <f>IFERROR(Tableau17[[#This Row],[2014-T1-LDVD]]/Tableau17[[#This Row],[2014-T1-TOTAL]],"")</f>
        <v>0</v>
      </c>
      <c r="JK428" s="26">
        <f>IFERROR(Tableau17[[#This Row],[2014-T1-LDVG]]/Tableau17[[#This Row],[2014-T1-TOTAL]],"")</f>
        <v>0.352112676056338</v>
      </c>
      <c r="JL428" s="26">
        <f>IFERROR(Tableau17[[#This Row],[2014-T1-LEXG]]/Tableau17[[#This Row],[2014-T1-TOTAL]],"")</f>
        <v>1.0563380281690141E-2</v>
      </c>
      <c r="JM428" s="26">
        <f>IFERROR(Tableau17[[#This Row],[2014-T1-LFG]]/Tableau17[[#This Row],[2014-T1-TOTAL]],"")</f>
        <v>4.2253521126760563E-2</v>
      </c>
      <c r="JN428" s="26">
        <f>IFERROR(Tableau17[[#This Row],[2014-T1-LFN]]/Tableau17[[#This Row],[2014-T1-TOTAL]],"")</f>
        <v>0.14084507042253522</v>
      </c>
      <c r="JO428" s="26">
        <f>IFERROR(Tableau17[[#This Row],[2014-T1-LUD]]/Tableau17[[#This Row],[2014-T1-TOTAL]],"")</f>
        <v>0.22007042253521128</v>
      </c>
      <c r="JP428" s="26">
        <f>IFERROR(Tableau17[[#This Row],[2014-T1-LUG]]/Tableau17[[#This Row],[2014-T1-TOTAL]],"")</f>
        <v>0.23415492957746478</v>
      </c>
      <c r="JQ428" s="26">
        <f>IFERROR(Tableau17[[#This Row],[2014-T2-LFN]]/Tableau17[[#This Row],[2014-T2-TOTAL]],"")</f>
        <v>0.16258992805755396</v>
      </c>
      <c r="JR428" s="26">
        <f>IFERROR(Tableau17[[#This Row],[2014-T2-LUD]]/Tableau17[[#This Row],[2014-T2-TOTAL]],"")</f>
        <v>0.32517985611510791</v>
      </c>
      <c r="JS428" s="26">
        <f>IFERROR(Tableau17[[#This Row],[2014-T2-LUG]]/Tableau17[[#This Row],[2014-T2-TOTAL]],"")</f>
        <v>0.51223021582733808</v>
      </c>
      <c r="JT428" s="26">
        <f>IFERROR(Tableau17[[#This Row],[2015-T1-BC-DIV]]/Tableau17[[#This Row],[2015-T1-TOTAL]],"")</f>
        <v>0</v>
      </c>
      <c r="JU428" s="26">
        <f>IFERROR(Tableau17[[#This Row],[2015-T1-BC-DLF]]/Tableau17[[#This Row],[2015-T1-TOTAL]],"")</f>
        <v>0</v>
      </c>
      <c r="JV428" s="26">
        <f>IFERROR(Tableau17[[#This Row],[2015-T1-BC-DVD]]/Tableau17[[#This Row],[2015-T1-TOTAL]],"")</f>
        <v>0</v>
      </c>
      <c r="JW428" s="26">
        <f>IFERROR(Tableau17[[#This Row],[2015-T1-BC-DVG]]/Tableau17[[#This Row],[2015-T1-TOTAL]],"")</f>
        <v>3.90625E-2</v>
      </c>
      <c r="JX428" s="26">
        <f>IFERROR(Tableau17[[#This Row],[2015-T1-BC-FG]]/Tableau17[[#This Row],[2015-T1-TOTAL]],"")</f>
        <v>0.13671875</v>
      </c>
      <c r="JY428" s="26">
        <f>IFERROR(Tableau17[[#This Row],[2015-T1-BC-FN]]/Tableau17[[#This Row],[2015-T1-TOTAL]],"")</f>
        <v>0.150390625</v>
      </c>
      <c r="JZ428" s="26">
        <f>IFERROR(Tableau17[[#This Row],[2015-T1-BC-MDM]]/Tableau17[[#This Row],[2015-T1-TOTAL]],"")</f>
        <v>0</v>
      </c>
      <c r="KA428" s="26">
        <f>IFERROR(Tableau17[[#This Row],[2015-T1-BC-RDG]]/Tableau17[[#This Row],[2015-T1-TOTAL]],"")</f>
        <v>0</v>
      </c>
      <c r="KB428" s="26">
        <f>IFERROR(Tableau17[[#This Row],[2015-T1-BC-SOC]]/Tableau17[[#This Row],[2015-T1-TOTAL]],"")</f>
        <v>0</v>
      </c>
      <c r="KC428" s="26">
        <f>IFERROR(Tableau17[[#This Row],[2015-T1-BC-UD]]/Tableau17[[#This Row],[2015-T1-TOTAL]],"")</f>
        <v>0.126953125</v>
      </c>
      <c r="KD428" s="26">
        <f>IFERROR(Tableau17[[#This Row],[2015-T1-BC-UG]]/Tableau17[[#This Row],[2015-T1-TOTAL]],"")</f>
        <v>0.546875</v>
      </c>
      <c r="KE428" s="26">
        <f>IFERROR(Tableau17[[#This Row],[2015-T1-BC-VEC]]/Tableau17[[#This Row],[2015-T1-TOTAL]],"")</f>
        <v>0</v>
      </c>
      <c r="KF428" s="26">
        <f>IFERROR(Tableau17[[#This Row],[2015-T2-BC-DVG]]/Tableau17[[#This Row],[2015-T2-TOTAL]],"")</f>
        <v>0</v>
      </c>
      <c r="KG428" s="26">
        <f>IFERROR(Tableau17[[#This Row],[2015-T2-BC-FN]]/Tableau17[[#This Row],[2015-T2-TOTAL]],"")</f>
        <v>0.1871069182389937</v>
      </c>
      <c r="KH428" s="26">
        <f>IFERROR(Tableau17[[#This Row],[2015-T2-BC-SOC]]/Tableau17[[#This Row],[2015-T2-TOTAL]],"")</f>
        <v>0</v>
      </c>
      <c r="KI428" s="26">
        <f>IFERROR(Tableau17[[#This Row],[2015-T2-BC-UD]]/Tableau17[[#This Row],[2015-T2-TOTAL]],"")</f>
        <v>0</v>
      </c>
      <c r="KJ428" s="26">
        <f>IFERROR(Tableau17[[#This Row],[2015-T2-BC-UG]]/Tableau17[[#This Row],[2015-T2-TOTAL]],"")</f>
        <v>0.81289308176100628</v>
      </c>
      <c r="KK428" s="26">
        <f>IFERROR(Tableau17[[#This Row],[2017 (L)-T1-COM]]/Tableau17[[#This Row],[2017 (L)-T1-TOTAL]],"")</f>
        <v>0</v>
      </c>
      <c r="KL428" s="26">
        <f>IFERROR(Tableau17[[#This Row],[2017 (L)-T1-DIV]]/Tableau17[[#This Row],[2017 (L)-T1-TOTAL]],"")</f>
        <v>4.5045045045045045E-3</v>
      </c>
      <c r="KM428" s="26">
        <f>IFERROR(Tableau17[[#This Row],[2017 (L)-T1-DLF]]/Tableau17[[#This Row],[2017 (L)-T1-TOTAL]],"")</f>
        <v>4.5045045045045045E-3</v>
      </c>
      <c r="KN428" s="26">
        <f>IFERROR(Tableau17[[#This Row],[2017 (L)-T1-DVD]]/Tableau17[[#This Row],[2017 (L)-T1-TOTAL]],"")</f>
        <v>0</v>
      </c>
      <c r="KO428" s="26">
        <f>IFERROR(Tableau17[[#This Row],[2017 (L)-T1-DVG]]/Tableau17[[#This Row],[2017 (L)-T1-TOTAL]],"")</f>
        <v>1.5765765765765764E-2</v>
      </c>
      <c r="KP428" s="26">
        <f>IFERROR(Tableau17[[#This Row],[2017 (L)-T1-ECO]]/Tableau17[[#This Row],[2017 (L)-T1-TOTAL]],"")</f>
        <v>2.4774774774774775E-2</v>
      </c>
      <c r="KQ428" s="26">
        <f>IFERROR(Tableau17[[#This Row],[2017 (L)-T1-EXD]]/Tableau17[[#This Row],[2017 (L)-T1-TOTAL]],"")</f>
        <v>3.6036036036036036E-2</v>
      </c>
      <c r="KR428" s="26">
        <f>IFERROR(Tableau17[[#This Row],[2017 (L)-T1-EXG]]/Tableau17[[#This Row],[2017 (L)-T1-TOTAL]],"")</f>
        <v>1.1261261261261261E-2</v>
      </c>
      <c r="KS428" s="26">
        <f>IFERROR(Tableau17[[#This Row],[2017 (L)-T1-FI]]/Tableau17[[#This Row],[2017 (L)-T1-TOTAL]],"")</f>
        <v>0.26126126126126126</v>
      </c>
      <c r="KT428" s="26">
        <f>IFERROR(Tableau17[[#This Row],[2017 (L)-T1-FN]]/Tableau17[[#This Row],[2017 (L)-T1-TOTAL]],"")</f>
        <v>0.13288288288288289</v>
      </c>
      <c r="KU428" s="26">
        <f>IFERROR(Tableau17[[#This Row],[2017 (L)-T1-LR]]/Tableau17[[#This Row],[2017 (L)-T1-TOTAL]],"")</f>
        <v>0.18243243243243243</v>
      </c>
      <c r="KV428" s="26">
        <f>IFERROR(Tableau17[[#This Row],[2017 (L)-T1-MDM]]/Tableau17[[#This Row],[2017 (L)-T1-TOTAL]],"")</f>
        <v>0</v>
      </c>
      <c r="KW428" s="26">
        <f>IFERROR(Tableau17[[#This Row],[2017 (L)-T1-RDG]]/Tableau17[[#This Row],[2017 (L)-T1-TOTAL]],"")</f>
        <v>0</v>
      </c>
      <c r="KX428" s="26">
        <f>IFERROR(Tableau17[[#This Row],[2017 (L)-T1-REG]]/Tableau17[[#This Row],[2017 (L)-T1-TOTAL]],"")</f>
        <v>2.2522522522522522E-3</v>
      </c>
      <c r="KY428" s="26">
        <f>IFERROR(Tableau17[[#This Row],[2017 (L)-T1-REM]]/Tableau17[[#This Row],[2017 (L)-T1-TOTAL]],"")</f>
        <v>0.12387387387387387</v>
      </c>
      <c r="KZ428" s="26">
        <f>IFERROR(Tableau17[[#This Row],[2017 (L)-T1-SOC]]/Tableau17[[#This Row],[2017 (L)-T1-TOTAL]],"")</f>
        <v>0.20045045045045046</v>
      </c>
      <c r="LA428" s="26">
        <f>IFERROR(Tableau17[[#This Row],[2017 (L)-T1-UDI]]/Tableau17[[#This Row],[2017 (L)-T1-TOTAL]],"")</f>
        <v>0</v>
      </c>
      <c r="LB428" s="26">
        <f>IFERROR(Tableau17[[#This Row],[2017 (L)-T2-FI]]/Tableau17[[#This Row],[2017 (L)-T2-TOTAL]],"")</f>
        <v>0</v>
      </c>
      <c r="LC428" s="26">
        <f>IFERROR(Tableau17[[#This Row],[2017 (L)-T2-FN]]/Tableau17[[#This Row],[2017 (L)-T2-TOTAL]],"")</f>
        <v>0.22590361445783133</v>
      </c>
      <c r="LD428" s="26">
        <f>IFERROR(Tableau17[[#This Row],[2017 (L)-T2-LR]]/Tableau17[[#This Row],[2017 (L)-T2-TOTAL]],"")</f>
        <v>0</v>
      </c>
      <c r="LE428" s="26">
        <f>IFERROR(Tableau17[[#This Row],[2017 (L)-T2-MDM]]/Tableau17[[#This Row],[2017 (L)-T2-TOTAL]],"")</f>
        <v>0</v>
      </c>
      <c r="LF428" s="26">
        <f>IFERROR(Tableau17[[#This Row],[2017 (L)-T2-REM]]/Tableau17[[#This Row],[2017 (L)-T2-TOTAL]],"")</f>
        <v>0.77409638554216864</v>
      </c>
      <c r="LG428" s="26">
        <f>IFERROR(Tableau17[[#This Row],[2017-T1-ARTHAUD Nathalie]]/Tableau17[[#This Row],[2017-T1-TOTAL]],"")</f>
        <v>4.7846889952153108E-3</v>
      </c>
      <c r="LH428" s="26">
        <f>IFERROR(Tableau17[[#This Row],[2017-T1-ASSELINEAU Fran]]/Tableau17[[#This Row],[2017-T1-TOTAL]],"")</f>
        <v>1.6746411483253589E-2</v>
      </c>
      <c r="LI428" s="26">
        <f>IFERROR(Tableau17[[#This Row],[2017-T1-CHEMINADE Jacques]]/Tableau17[[#This Row],[2017-T1-TOTAL]],"")</f>
        <v>1.1961722488038277E-3</v>
      </c>
      <c r="LJ428" s="26">
        <f>IFERROR(Tableau17[[#This Row],[2017-T1-DUPONT-AIGNAN Nicolas]]/Tableau17[[#This Row],[2017-T1-TOTAL]],"")</f>
        <v>5.9808612440191387E-3</v>
      </c>
      <c r="LK428" s="26">
        <f>IFERROR(Tableau17[[#This Row],[2017-T1-FILLON Fran]]/Tableau17[[#This Row],[2017-T1-TOTAL]],"")</f>
        <v>5.3827751196172252E-2</v>
      </c>
      <c r="LL428" s="26">
        <f>IFERROR(Tableau17[[#This Row],[2017-T1-HAMON Beno]]/Tableau17[[#This Row],[2017-T1-TOTAL]],"")</f>
        <v>4.4258373205741629E-2</v>
      </c>
      <c r="LM428" s="26">
        <f>IFERROR(Tableau17[[#This Row],[2017-T1-LASSALLE Jean]]/Tableau17[[#This Row],[2017-T1-TOTAL]],"")</f>
        <v>1.1961722488038277E-3</v>
      </c>
      <c r="LN428" s="26">
        <f>IFERROR(Tableau17[[#This Row],[2017-T1-LE PEN Marine]]/Tableau17[[#This Row],[2017-T1-TOTAL]],"")</f>
        <v>0.1471291866028708</v>
      </c>
      <c r="LO428" s="26">
        <f>IFERROR(Tableau17[[#This Row],[2017-T1-M Jean-Luc]]/Tableau17[[#This Row],[2017-T1-TOTAL]],"")</f>
        <v>0.5143540669856459</v>
      </c>
      <c r="LP428" s="26">
        <f>IFERROR(Tableau17[[#This Row],[2017-T1-MACRON Emmanuel]]/Tableau17[[#This Row],[2017-T1-TOTAL]],"")</f>
        <v>0.2069377990430622</v>
      </c>
      <c r="LQ428" s="26">
        <f>IFERROR(Tableau17[[#This Row],[2017-T1-POUTOU Philippe]]/Tableau17[[#This Row],[2017-T1-TOTAL]],"")</f>
        <v>3.5885167464114833E-3</v>
      </c>
      <c r="LR428" s="26">
        <f>IFERROR(Tableau17[[#This Row],[2017-T2-LE PEN Marine]]/Tableau17[[#This Row],[2017-T2-TOTAL]],"")</f>
        <v>0.18069306930693069</v>
      </c>
      <c r="LS428" s="26">
        <f>IFERROR(Tableau17[[#This Row],[2017-T2-MACRON Emmanuel]]/Tableau17[[#This Row],[2017-T2-TOTAL]],"")</f>
        <v>0.81930693069306926</v>
      </c>
      <c r="LT428" s="26">
        <f>IFERROR(Tableau17[[#This Row],[2019-T1-ALEXANDRE Audric]]/Tableau17[[#This Row],[2019-T1-TOTAL]],"")</f>
        <v>0</v>
      </c>
      <c r="LU428" s="26">
        <f>IFERROR(Tableau17[[#This Row],[2019-T1-ARTHAUD Nathalie]]/Tableau17[[#This Row],[2019-T1-TOTAL]],"")</f>
        <v>1.7045454545454544E-2</v>
      </c>
      <c r="LV428" s="26">
        <f>IFERROR(Tableau17[[#This Row],[2019-T1-ASSELINEAU François]]/Tableau17[[#This Row],[2019-T1-TOTAL]],"")</f>
        <v>4.5454545454545456E-2</v>
      </c>
      <c r="LW428" s="26">
        <f>IFERROR(Tableau17[[#This Row],[2019-T1-AUBRY Manon]]/Tableau17[[#This Row],[2019-T1-TOTAL]],"")</f>
        <v>0.25568181818181818</v>
      </c>
      <c r="LX428" s="26">
        <f>IFERROR(Tableau17[[#This Row],[2019-T1-AZERGUI Nagib]]/Tableau17[[#This Row],[2019-T1-TOTAL]],"")</f>
        <v>3.4090909090909088E-2</v>
      </c>
      <c r="LY428" s="26">
        <f>IFERROR(Tableau17[[#This Row],[2019-T1-BARDELLA Jordan]]/Tableau17[[#This Row],[2019-T1-TOTAL]],"")</f>
        <v>0.19318181818181818</v>
      </c>
      <c r="LZ428" s="26">
        <f>IFERROR(Tableau17[[#This Row],[2019-T1-BELLAMY François-Xavier]]/Tableau17[[#This Row],[2019-T1-TOTAL]],"")</f>
        <v>7.1022727272727279E-2</v>
      </c>
      <c r="MA428" s="26">
        <f>IFERROR(Tableau17[[#This Row],[2019-T1-BIDOU Olivier]]/Tableau17[[#This Row],[2019-T1-TOTAL]],"")</f>
        <v>0</v>
      </c>
      <c r="MB428" s="26">
        <f>IFERROR(Tableau17[[#This Row],[2019-T1-BOURG Dominique]]/Tableau17[[#This Row],[2019-T1-TOTAL]],"")</f>
        <v>8.5227272727272721E-3</v>
      </c>
      <c r="MC428" s="26">
        <f>IFERROR(Tableau17[[#This Row],[2019-T1-BROSSAT Ian]]/Tableau17[[#This Row],[2019-T1-TOTAL]],"")</f>
        <v>3.9772727272727272E-2</v>
      </c>
      <c r="MD428" s="26">
        <f>IFERROR(Tableau17[[#This Row],[2019-T1-CAILLAUD Sophie]]/Tableau17[[#This Row],[2019-T1-TOTAL]],"")</f>
        <v>0</v>
      </c>
      <c r="ME428" s="26">
        <f>IFERROR(Tableau17[[#This Row],[2019-T1-CAMUS Renaud]]/Tableau17[[#This Row],[2019-T1-TOTAL]],"")</f>
        <v>0</v>
      </c>
      <c r="MF428" s="26">
        <f>IFERROR(Tableau17[[#This Row],[2019-T1-CHALENÇON Christophe]]/Tableau17[[#This Row],[2019-T1-TOTAL]],"")</f>
        <v>0</v>
      </c>
      <c r="MG428" s="26">
        <f>IFERROR(Tableau17[[#This Row],[2019-T1-CORBET Cathy Denise Ginette]]/Tableau17[[#This Row],[2019-T1-TOTAL]],"")</f>
        <v>0</v>
      </c>
      <c r="MH428" s="26">
        <f>IFERROR(Tableau17[[#This Row],[2019-T1-DE PREVOISIN Robert]]/Tableau17[[#This Row],[2019-T1-TOTAL]],"")</f>
        <v>0</v>
      </c>
      <c r="MI428" s="26">
        <f>IFERROR(Tableau17[[#This Row],[2019-T1-DELFEL Thérèse]]/Tableau17[[#This Row],[2019-T1-TOTAL]],"")</f>
        <v>0</v>
      </c>
      <c r="MJ428" s="26">
        <f>IFERROR(Tableau17[[#This Row],[2019-T1-DIEUMEGARD Pierre]]/Tableau17[[#This Row],[2019-T1-TOTAL]],"")</f>
        <v>2.840909090909091E-3</v>
      </c>
      <c r="MK428" s="26">
        <f>IFERROR(Tableau17[[#This Row],[2019-T1-DUPONT-AIGNAN Nicolas]]/Tableau17[[#This Row],[2019-T1-TOTAL]],"")</f>
        <v>2.556818181818182E-2</v>
      </c>
      <c r="ML428" s="26">
        <f>IFERROR(Tableau17[[#This Row],[2019-T1-GERNIGON Yves]]/Tableau17[[#This Row],[2019-T1-TOTAL]],"")</f>
        <v>8.5227272727272721E-3</v>
      </c>
      <c r="MM428" s="26">
        <f>IFERROR(Tableau17[[#This Row],[2019-T1-GLUCKSMANN Raphaël]]/Tableau17[[#This Row],[2019-T1-TOTAL]],"")</f>
        <v>4.8295454545454544E-2</v>
      </c>
      <c r="MN428" s="26">
        <f>IFERROR(Tableau17[[#This Row],[2019-T1-HAMON Benoît]]/Tableau17[[#This Row],[2019-T1-TOTAL]],"")</f>
        <v>8.8068181818181823E-2</v>
      </c>
      <c r="MO428" s="26">
        <f>IFERROR(Tableau17[[#This Row],[2019-T1-HELGEN Gilles]]/Tableau17[[#This Row],[2019-T1-TOTAL]],"")</f>
        <v>0</v>
      </c>
      <c r="MP428" s="26">
        <f>IFERROR(Tableau17[[#This Row],[2019-T1-JADOT Yannick]]/Tableau17[[#This Row],[2019-T1-TOTAL]],"")</f>
        <v>4.5454545454545456E-2</v>
      </c>
      <c r="MQ428" s="26">
        <f>IFERROR(Tableau17[[#This Row],[2019-T1-LAGARDE Jean-Christophe]]/Tableau17[[#This Row],[2019-T1-TOTAL]],"")</f>
        <v>1.1363636363636364E-2</v>
      </c>
      <c r="MR428" s="26">
        <f>IFERROR(Tableau17[[#This Row],[2019-T1-LALANNE Francis]]/Tableau17[[#This Row],[2019-T1-TOTAL]],"")</f>
        <v>5.681818181818182E-3</v>
      </c>
      <c r="MS428" s="26">
        <f>IFERROR(Tableau17[[#This Row],[2019-T1-LOISEAU Nathalie]]/Tableau17[[#This Row],[2019-T1-TOTAL]],"")</f>
        <v>9.9431818181818177E-2</v>
      </c>
      <c r="MT428" s="26">
        <f>IFERROR(Tableau17[[#This Row],[2019-T1-MARIE Florie]]/Tableau17[[#This Row],[2019-T1-TOTAL]],"")</f>
        <v>0</v>
      </c>
      <c r="MU428" s="26">
        <f>IFERROR(Tableau17[[#This Row],[2008-T1-MACROEXTRDROITE]]/Tableau17[[#This Row],[2008-T1-MACROTOTALE]],"")</f>
        <v>5.0406504065040651E-2</v>
      </c>
      <c r="MV428" s="26">
        <f>IFERROR(Tableau17[[#This Row],[2008-T1-MACRODROITE]]/Tableau17[[#This Row],[2008-T1-MACROTOTALE]],"")</f>
        <v>0.24715447154471545</v>
      </c>
      <c r="MW428" s="26">
        <f>IFERROR(Tableau17[[#This Row],[2008-T1-MACROCENTRE]]/Tableau17[[#This Row],[2008-T1-MACROTOTALE]],"")</f>
        <v>0</v>
      </c>
      <c r="MX428" s="26">
        <f>IFERROR(Tableau17[[#This Row],[2008-T1-MACROGAUCHE]]/Tableau17[[#This Row],[2008-T1-MACROTOTALE]],"")</f>
        <v>0.70243902439024386</v>
      </c>
      <c r="MY428" s="26">
        <f>IFERROR(Tableau17[[#This Row],[2008-T1-MACROAUTRE]]/Tableau17[[#This Row],[2008-T1-MACROTOTALE]],"")</f>
        <v>0</v>
      </c>
      <c r="MZ428" s="26">
        <f>IFERROR(Tableau17[[#This Row],[2008-T2-MACROEXTRDROITE]]/Tableau17[[#This Row],[2008-T2-MACROTOTALE]],"")</f>
        <v>3.5063113604488078E-2</v>
      </c>
      <c r="NA428" s="26">
        <f>IFERROR(Tableau17[[#This Row],[2008-T2-MACRODROITE]]/Tableau17[[#This Row],[2008-T2-MACROTOTALE]],"")</f>
        <v>0.19915848527349228</v>
      </c>
      <c r="NB428" s="26">
        <f>IFERROR(Tableau17[[#This Row],[2008-T2-MACROCENTRE]]/Tableau17[[#This Row],[2008-T2-MACROTOTALE]],"")</f>
        <v>0</v>
      </c>
      <c r="NC428" s="26">
        <f>IFERROR(Tableau17[[#This Row],[2008-T2-MACROGAUCHE]]/Tableau17[[#This Row],[2008-T2-MACROTOTALE]],"")</f>
        <v>0.76577840112201967</v>
      </c>
      <c r="ND428" s="26">
        <f>IFERROR(Tableau17[[#This Row],[2008-T2-MACROAUTRE]]/Tableau17[[#This Row],[2008-T2-MACROTOTALE]],"")</f>
        <v>0</v>
      </c>
      <c r="NE428" s="26">
        <f>IFERROR(Tableau17[[#This Row],[2014-T1-MACROEXTRDROITE]]/Tableau17[[#This Row],[2014-T1-MACROTOTALE]],"")</f>
        <v>0.14084507042253522</v>
      </c>
      <c r="NF428" s="26">
        <f>IFERROR(Tableau17[[#This Row],[2014-T1-MACRODROITE]]/Tableau17[[#This Row],[2014-T1-MACROTOTALE]],"")</f>
        <v>0.22007042253521128</v>
      </c>
      <c r="NG428" s="26">
        <f>IFERROR(Tableau17[[#This Row],[2014-T1-MACROCENTRE]]/Tableau17[[#This Row],[2014-T1-MACROTOTALE]],"")</f>
        <v>0</v>
      </c>
      <c r="NH428" s="26">
        <f>IFERROR(Tableau17[[#This Row],[2014-T1-MACROGAUCHE]]/Tableau17[[#This Row],[2014-T1-MACROTOTALE]],"")</f>
        <v>0.6390845070422535</v>
      </c>
      <c r="NI428" s="26">
        <f>IFERROR(Tableau17[[#This Row],[2014-T1-MACROAUTRE]]/Tableau17[[#This Row],[2014-T1-MACROTOTALE]],"")</f>
        <v>0</v>
      </c>
      <c r="NJ428" s="26">
        <f>IFERROR(Tableau17[[#This Row],[2014-T2-MACROEXTRDROITE]]/Tableau17[[#This Row],[2014-T2-MACROTOTALE]],"")</f>
        <v>0.16258992805755396</v>
      </c>
      <c r="NK428" s="26">
        <f>IFERROR(Tableau17[[#This Row],[2014-T2-MACRODROITE]]/Tableau17[[#This Row],[2014-T2-MACROTOTALE]],"")</f>
        <v>0.32517985611510791</v>
      </c>
      <c r="NL428" s="26">
        <f>IFERROR(Tableau17[[#This Row],[2014-T2-MACROCENTRE]]/Tableau17[[#This Row],[2014-T2-MACROTOTALE]],"")</f>
        <v>0</v>
      </c>
      <c r="NM428" s="26">
        <f>IFERROR(Tableau17[[#This Row],[2014-T2-MACROGAUCHE]]/Tableau17[[#This Row],[2014-T2-MACROTOTALE]],"")</f>
        <v>0.51223021582733808</v>
      </c>
      <c r="NN428" s="26">
        <f>IFERROR(Tableau17[[#This Row],[2014-T2-MACROAUTRE]]/Tableau17[[#This Row],[2014-T2-MACROTOTALE]],"")</f>
        <v>0</v>
      </c>
      <c r="NO428" s="26">
        <f>IFERROR( Tableau17[[#This Row],[2015-T1-MACROEXTRDROITE]]/Tableau17[[#This Row],[2015-T1-MACROTOTALE]],"")</f>
        <v>0.150390625</v>
      </c>
      <c r="NP428" s="26">
        <f>IFERROR(Tableau17[[#This Row],[2015-T1-MACRODROITE]]/Tableau17[[#This Row],[2015-T1-MACROTOTALE]],"")</f>
        <v>0.126953125</v>
      </c>
      <c r="NQ428" s="26">
        <f>IFERROR(Tableau17[[#This Row],[2015-T1-MACROCENTRE]]/Tableau17[[#This Row],[2015-T1-MACROTOTALE]],"")</f>
        <v>0</v>
      </c>
      <c r="NR428" s="26">
        <f>IFERROR(Tableau17[[#This Row],[2015-T1-MACROGAUCHE]]/Tableau17[[#This Row],[2015-T1-MACROTOTALE]],"")</f>
        <v>0.72265625</v>
      </c>
      <c r="NS428" s="26">
        <f>IFERROR(Tableau17[[#This Row],[2015-T1-MACROAUTRE]]/Tableau17[[#This Row],[2015-T1-MACROTOTALE]],"")</f>
        <v>0</v>
      </c>
      <c r="NT428" s="26">
        <f>IFERROR(Tableau17[[#This Row],[2015-T2-MACROEXTRDROITE]]/Tableau17[[#This Row],[2015-T2-MACROTOTALE]],"")</f>
        <v>0.1871069182389937</v>
      </c>
      <c r="NU428" s="26">
        <f>IFERROR(Tableau17[[#This Row],[2015-T2-MACRODROITE]]/Tableau17[[#This Row],[2015-T2-MACROTOTALE]],"")</f>
        <v>0</v>
      </c>
      <c r="NV428" s="26">
        <f>IFERROR(Tableau17[[#This Row],[2015-T2-MACROCENTRE]]/Tableau17[[#This Row],[2015-T2-MACROTOTALE]],"")</f>
        <v>0</v>
      </c>
      <c r="NW428" s="26">
        <f>IFERROR(Tableau17[[#This Row],[2015-T2-MACROGAUCHE]]/Tableau17[[#This Row],[2015-T2-MACROTOTALE]],"")</f>
        <v>0.81289308176100628</v>
      </c>
      <c r="NX428" s="26">
        <f>IFERROR(Tableau17[[#This Row],[2015-T2-MACROAUTRE]]/Tableau17[[#This Row],[2015-T2-MACROTOTALE]],"")</f>
        <v>0</v>
      </c>
      <c r="NY428" s="26">
        <f>IFERROR(Tableau17[[#This Row],[2017-T1-MACROEXTRDROITE]]/Tableau17[[#This Row],[2017-T1-MACROTOTALE]],"")</f>
        <v>0.17105263157894737</v>
      </c>
      <c r="NZ428" s="26">
        <f>IFERROR(Tableau17[[#This Row],[2017-T1-MACRODROITE]]/Tableau17[[#This Row],[2017-T1-MACROTOTALE]],"")</f>
        <v>5.3827751196172252E-2</v>
      </c>
      <c r="OA428" s="26">
        <f>IFERROR(Tableau17[[#This Row],[2017-T1-MACROCENTRE]]/Tableau17[[#This Row],[2017-T1-MACROTOTALE]],"")</f>
        <v>0.2069377990430622</v>
      </c>
      <c r="OB428" s="26">
        <f>IFERROR(Tableau17[[#This Row],[2017-T1-MACROGAUCHE]]/Tableau17[[#This Row],[2017-T1-MACROTOTALE]],"")</f>
        <v>0.56698564593301437</v>
      </c>
      <c r="OC428" s="26">
        <f>IFERROR(Tableau17[[#This Row],[2017-T1-MACROAUTRE]]/Tableau17[[#This Row],[2017-T1-MACROTOTALE]],"")</f>
        <v>1.1961722488038277E-3</v>
      </c>
      <c r="OD428" s="26">
        <f>IFERROR(Tableau17[[#This Row],[2017-T2-MACROEXTRDROITE]]/Tableau17[[#This Row],[2017-T2-MACROTOTALE]],"")</f>
        <v>0.18069306930693069</v>
      </c>
      <c r="OE428" s="26">
        <f>IFERROR(Tableau17[[#This Row],[2017-T2-MACRODROITE]]/Tableau17[[#This Row],[2017-T2-MACROTOTALE]],"")</f>
        <v>0</v>
      </c>
      <c r="OF428" s="26">
        <f>IFERROR(Tableau17[[#This Row],[2017-T2-MACROCENTRE]]/Tableau17[[#This Row],[2017-T2-MACROTOTALE]],"")</f>
        <v>0.81930693069306926</v>
      </c>
      <c r="OG428" s="26">
        <f>IFERROR(Tableau17[[#This Row],[2017-T2-MACROGAUCHE]]/Tableau17[[#This Row],[2017-T2-MACROTOTALE]],"")</f>
        <v>0</v>
      </c>
      <c r="OH428" s="26">
        <f>IFERROR(Tableau17[[#This Row],[2017-T2-MACROAUTRE]]/Tableau17[[#This Row],[2017-T2-MACROTOTALE]],"")</f>
        <v>0</v>
      </c>
      <c r="OI428" s="26">
        <f>IFERROR(Tableau17[[#This Row],[2019-T1-MACROEXTRDROITE]]/Tableau17[[#This Row],[2019-T1-MACROTOTALE]],"")</f>
        <v>0.26685393258426965</v>
      </c>
      <c r="OJ428" s="26">
        <f>IFERROR(Tableau17[[#This Row],[2019-T1-MACRODROITE]]/Tableau17[[#This Row],[2019-T1-MACROTOTALE]],"")</f>
        <v>8.1460674157303375E-2</v>
      </c>
      <c r="OK428" s="26">
        <f>IFERROR(Tableau17[[#This Row],[2019-T1-MACROCENTRE]]/Tableau17[[#This Row],[2019-T1-MACROTOTALE]],"")</f>
        <v>9.8314606741573038E-2</v>
      </c>
      <c r="OL428" s="26">
        <f>IFERROR(Tableau17[[#This Row],[2019-T1-MACROGAUCHE]]/Tableau17[[#This Row],[2019-T1-MACROTOTALE]],"")</f>
        <v>0.4887640449438202</v>
      </c>
      <c r="OM428" s="26">
        <f>IFERROR(Tableau17[[#This Row],[2019-T1-MACROAUTRE]]/Tableau17[[#This Row],[2019-T1-MACROTOTALE]],"")</f>
        <v>6.4606741573033713E-2</v>
      </c>
      <c r="ON428" s="26">
        <f>IFERROR(Tableau17[[#This Row],[2020-T1-MACROEXTRDROITE]]/Tableau17[[#This Row],[2020-T1-MACROTOTALE]],"")</f>
        <v>9.6045197740112997E-2</v>
      </c>
      <c r="OO428" s="26">
        <f>IFERROR(Tableau17[[#This Row],[2020-T1-MACRODROITE]]/Tableau17[[#This Row],[2020-T1-MACROTOTALE]],"")</f>
        <v>0.34463276836158191</v>
      </c>
      <c r="OP428" s="26">
        <f>IFERROR(Tableau17[[#This Row],[2020-T1-MACROCENTRE]]/Tableau17[[#This Row],[2020-T1-MACROTOTALE]],"")</f>
        <v>4.2372881355932202E-2</v>
      </c>
      <c r="OQ428" s="26">
        <f>IFERROR(Tableau17[[#This Row],[2020-T1-MACROGAUCHE]]/Tableau17[[#This Row],[2020-T1-MACROTOTALE]],"")</f>
        <v>0.51694915254237284</v>
      </c>
      <c r="OR428" s="26">
        <f>IFERROR(Tableau17[[#This Row],[2020-T1-MACROAUTRE]]/Tableau17[[#This Row],[2020-T1-MACROTOTALE]],"")</f>
        <v>0</v>
      </c>
      <c r="OS428" s="26">
        <f>IFERROR(Tableau17[[#This Row],[2017 (L)-T1-MACROEXTRDROITE]]/Tableau17[[#This Row],[2017 (L)-T1-MACROTOTALE]],"")</f>
        <v>0.17342342342342343</v>
      </c>
      <c r="OT428" s="26">
        <f>IFERROR(Tableau17[[#This Row],[2017 (L)-T1-MACRODROITE]]/Tableau17[[#This Row],[2017 (L)-T1-MACROTOTALE]],"")</f>
        <v>0.18243243243243243</v>
      </c>
      <c r="OU428" s="26">
        <f>IFERROR(Tableau17[[#This Row],[2017 (L)-T1-MACROCENTRE]]/Tableau17[[#This Row],[2017 (L)-T1-MACROTOTALE]],"")</f>
        <v>0.12387387387387387</v>
      </c>
      <c r="OV428" s="26">
        <f>IFERROR(Tableau17[[#This Row],[2017 (L)-T1-MACROGAUCHE]]/Tableau17[[#This Row],[2017 (L)-T1-MACROTOTALE]],"")</f>
        <v>0.51351351351351349</v>
      </c>
      <c r="OW428" s="26">
        <f>IFERROR(Tableau17[[#This Row],[2017 (L)-T1-MACROAUTRE]]/Tableau17[[#This Row],[2017 (L)-T1-MACROTOTALE]],"")</f>
        <v>6.7567567567567571E-3</v>
      </c>
      <c r="OX428" s="26">
        <f>IFERROR(Tableau17[[#This Row],[2017 (L)-T2-MACROEXTRDROITE]]/Tableau17[[#This Row],[2017 (L)-T2-MACROTOTALE]],"")</f>
        <v>0.22590361445783133</v>
      </c>
      <c r="OY428" s="26">
        <f>IFERROR(Tableau17[[#This Row],[2017 (L)-T2-MACRODROITE]]/Tableau17[[#This Row],[2017 (L)-T2-MACROTOTALE]],"")</f>
        <v>0</v>
      </c>
      <c r="OZ428" s="26">
        <f>IFERROR(Tableau17[[#This Row],[2017 (L)-T2-MACROCENTRE]]/Tableau17[[#This Row],[2017 (L)-T2-MACROTOTALE]],"")</f>
        <v>0.77409638554216864</v>
      </c>
      <c r="PA428" s="26">
        <f>IFERROR(Tableau17[[#This Row],[2017 (L)-T2-MACROGAUCHE]]/Tableau17[[#This Row],[2017 (L)-T2-MACROTOTALE]],"")</f>
        <v>0</v>
      </c>
      <c r="PB428" s="26">
        <f>IFERROR(Tableau17[[#This Row],[2017 (L)-T2-MACROAUTRE]]/Tableau17[[#This Row],[2017 (L)-T2-MACROTOTALE]],"")</f>
        <v>0</v>
      </c>
      <c r="PC428" s="26">
        <f>IFERROR(Tableau17[[#This Row],[2008_T1_PROCUS]]/Tableau17[[#This Row],[2008_T1_INSCRITS]],0)</f>
        <v>2.3677979479084454E-3</v>
      </c>
      <c r="PD428" s="26">
        <f>IFERROR(Tableau17[[#This Row],[2008_T2_PROCUS]]/Tableau17[[#This Row],[2008_T2_INSCRITS]],0)</f>
        <v>1.5785319652722968E-3</v>
      </c>
      <c r="PE428" s="26">
        <f>Tableau17[[#This Row],[2014_T1_PROCUS]]/Tableau17[[#This Row],[2014_T1_INSCRITS]]</f>
        <v>2.8030833917309038E-3</v>
      </c>
      <c r="PF428" s="26">
        <f>IFERROR(Tableau17[[#This Row],[2014_T2_PROCUS]]/Tableau17[[#This Row],[2014_T2_INSCRITS]],0)</f>
        <v>4.2046250875963564E-3</v>
      </c>
    </row>
    <row r="429" spans="1:422" hidden="1" x14ac:dyDescent="0.2">
      <c r="A429" s="1">
        <v>8</v>
      </c>
      <c r="B429" s="1" t="s">
        <v>528</v>
      </c>
      <c r="C429" s="1" t="s">
        <v>529</v>
      </c>
      <c r="D429" s="1" t="s">
        <v>529</v>
      </c>
      <c r="E429" s="1">
        <v>1533</v>
      </c>
      <c r="F429" s="1">
        <v>5.3518679999999996</v>
      </c>
      <c r="G429" s="1">
        <v>43.350591999999999</v>
      </c>
      <c r="H429" s="3">
        <v>1122</v>
      </c>
      <c r="I429" s="3">
        <v>223</v>
      </c>
      <c r="L429" s="1">
        <v>8</v>
      </c>
      <c r="M429" s="1">
        <v>76</v>
      </c>
      <c r="O429" s="1">
        <v>5</v>
      </c>
      <c r="P429" s="1">
        <v>26</v>
      </c>
      <c r="Q429" s="1">
        <v>12</v>
      </c>
      <c r="R429" s="1">
        <v>78</v>
      </c>
      <c r="S429" s="1">
        <v>49</v>
      </c>
      <c r="T429" s="1">
        <v>14</v>
      </c>
      <c r="U429" s="1">
        <v>268</v>
      </c>
      <c r="V429" s="1">
        <v>1121</v>
      </c>
      <c r="W429" s="1">
        <v>500</v>
      </c>
      <c r="X429" s="1">
        <v>3</v>
      </c>
      <c r="Y429" s="2">
        <v>0.44603032999999997</v>
      </c>
      <c r="Z429" s="1">
        <v>1121</v>
      </c>
      <c r="AA429" s="1">
        <v>552</v>
      </c>
      <c r="AB429" s="1">
        <v>9</v>
      </c>
      <c r="AC429" s="2">
        <v>0.49241748000000002</v>
      </c>
      <c r="AD429" s="1">
        <v>1122</v>
      </c>
      <c r="AE429" s="1">
        <v>277</v>
      </c>
      <c r="AF429" s="2">
        <v>0.24688056999999999</v>
      </c>
      <c r="AG429" s="1">
        <f t="shared" si="6"/>
        <v>223</v>
      </c>
      <c r="AH429" s="1">
        <v>1162</v>
      </c>
      <c r="AI429" s="1">
        <v>618</v>
      </c>
      <c r="AJ429" s="1">
        <v>3</v>
      </c>
      <c r="AK429" s="2">
        <v>0.53184165000000005</v>
      </c>
      <c r="AN429" s="1">
        <v>0</v>
      </c>
      <c r="AP429" s="1">
        <v>1140</v>
      </c>
      <c r="AQ429" s="1">
        <v>448</v>
      </c>
      <c r="AR429" s="2">
        <v>0.39298245999999998</v>
      </c>
      <c r="AS429" s="1">
        <v>1140</v>
      </c>
      <c r="AT429" s="1">
        <v>497</v>
      </c>
      <c r="AU429" s="2">
        <v>0.43596490999999998</v>
      </c>
      <c r="AV429" s="1">
        <v>1161</v>
      </c>
      <c r="AW429" s="1">
        <v>381</v>
      </c>
      <c r="AX429" s="2">
        <v>0.32816537000000001</v>
      </c>
      <c r="AY429" s="1">
        <v>1161</v>
      </c>
      <c r="AZ429" s="1">
        <v>298</v>
      </c>
      <c r="BA429" s="2">
        <v>0.25667528000000001</v>
      </c>
      <c r="BB429" s="1">
        <v>1162</v>
      </c>
      <c r="BC429" s="1">
        <v>751</v>
      </c>
      <c r="BD429" s="2">
        <v>0.64629948000000004</v>
      </c>
      <c r="BE429" s="1">
        <v>1161</v>
      </c>
      <c r="BF429" s="1">
        <v>717</v>
      </c>
      <c r="BG429" s="2">
        <v>0.61757105999999995</v>
      </c>
      <c r="BH429" s="1">
        <v>1132</v>
      </c>
      <c r="BI429" s="1">
        <v>377</v>
      </c>
      <c r="BJ429" s="2">
        <v>0.33303886999999999</v>
      </c>
      <c r="BK429" s="1">
        <v>23</v>
      </c>
      <c r="BN429" s="1">
        <v>31</v>
      </c>
      <c r="BO429" s="1">
        <v>85</v>
      </c>
      <c r="BP429" s="1">
        <v>135</v>
      </c>
      <c r="BQ429" s="1">
        <v>324</v>
      </c>
      <c r="BR429" s="1">
        <v>598</v>
      </c>
      <c r="BZ429" s="1">
        <v>61</v>
      </c>
      <c r="CA429" s="1">
        <v>8</v>
      </c>
      <c r="CB429" s="1">
        <v>45</v>
      </c>
      <c r="CC429" s="1">
        <v>141</v>
      </c>
      <c r="CD429" s="1">
        <v>98</v>
      </c>
      <c r="CE429" s="1">
        <v>137</v>
      </c>
      <c r="CF429" s="1">
        <v>490</v>
      </c>
      <c r="CG429" s="1">
        <v>190</v>
      </c>
      <c r="CH429" s="1">
        <v>133</v>
      </c>
      <c r="CI429" s="1">
        <v>209</v>
      </c>
      <c r="CJ429" s="1">
        <v>532</v>
      </c>
      <c r="CL429" s="1">
        <v>9</v>
      </c>
      <c r="CN429" s="1">
        <v>134</v>
      </c>
      <c r="CP429" s="1">
        <v>172</v>
      </c>
      <c r="CS429" s="1">
        <v>80</v>
      </c>
      <c r="CT429" s="1">
        <v>35</v>
      </c>
      <c r="CW429" s="1">
        <v>430</v>
      </c>
      <c r="CY429" s="1">
        <v>226</v>
      </c>
      <c r="CZ429" s="1">
        <v>247</v>
      </c>
      <c r="DC429" s="1">
        <v>473</v>
      </c>
      <c r="DD429" s="1">
        <v>17</v>
      </c>
      <c r="DE429" s="1">
        <v>6</v>
      </c>
      <c r="DF429" s="1">
        <v>3</v>
      </c>
      <c r="DH429" s="1">
        <v>11</v>
      </c>
      <c r="DI429" s="1">
        <v>36</v>
      </c>
      <c r="DK429" s="1">
        <v>6</v>
      </c>
      <c r="DL429" s="1">
        <v>44</v>
      </c>
      <c r="DM429" s="1">
        <v>110</v>
      </c>
      <c r="DR429" s="1">
        <v>45</v>
      </c>
      <c r="DS429" s="1">
        <v>85</v>
      </c>
      <c r="DT429" s="1">
        <v>11</v>
      </c>
      <c r="DU429" s="1">
        <v>374</v>
      </c>
      <c r="DW429" s="1">
        <v>157</v>
      </c>
      <c r="DZ429" s="1">
        <v>130</v>
      </c>
      <c r="EA429" s="1">
        <v>287</v>
      </c>
      <c r="EB429" s="1">
        <v>5</v>
      </c>
      <c r="EC429" s="1">
        <v>9</v>
      </c>
      <c r="ED429" s="1">
        <v>0</v>
      </c>
      <c r="EE429" s="1">
        <v>8</v>
      </c>
      <c r="EF429" s="1">
        <v>40</v>
      </c>
      <c r="EG429" s="1">
        <v>28</v>
      </c>
      <c r="EH429" s="1">
        <v>7</v>
      </c>
      <c r="EI429" s="1">
        <v>278</v>
      </c>
      <c r="EJ429" s="1">
        <v>246</v>
      </c>
      <c r="EK429" s="1">
        <v>110</v>
      </c>
      <c r="EL429" s="1">
        <v>3</v>
      </c>
      <c r="EM429" s="1">
        <v>734</v>
      </c>
      <c r="EN429" s="1">
        <v>318</v>
      </c>
      <c r="EO429" s="1">
        <v>355</v>
      </c>
      <c r="EP429" s="1">
        <v>673</v>
      </c>
      <c r="EQ429" s="1">
        <v>0</v>
      </c>
      <c r="ER429" s="1">
        <v>3</v>
      </c>
      <c r="ES429" s="1">
        <v>10</v>
      </c>
      <c r="ET429" s="1">
        <v>61</v>
      </c>
      <c r="EU429" s="1">
        <v>7</v>
      </c>
      <c r="EV429" s="1">
        <v>181</v>
      </c>
      <c r="EW429" s="1">
        <v>5</v>
      </c>
      <c r="EX429" s="1">
        <v>0</v>
      </c>
      <c r="EY429" s="1">
        <v>1</v>
      </c>
      <c r="EZ429" s="1">
        <v>19</v>
      </c>
      <c r="FA429" s="1">
        <v>0</v>
      </c>
      <c r="FB429" s="1">
        <v>0</v>
      </c>
      <c r="FC429" s="1">
        <v>0</v>
      </c>
      <c r="FD429" s="1">
        <v>0</v>
      </c>
      <c r="FE429" s="1">
        <v>0</v>
      </c>
      <c r="FF429" s="1">
        <v>0</v>
      </c>
      <c r="FG429" s="1">
        <v>0</v>
      </c>
      <c r="FH429" s="1">
        <v>8</v>
      </c>
      <c r="FI429" s="1">
        <v>0</v>
      </c>
      <c r="FJ429" s="1">
        <v>7</v>
      </c>
      <c r="FK429" s="1">
        <v>9</v>
      </c>
      <c r="FL429" s="1">
        <v>0</v>
      </c>
      <c r="FM429" s="1">
        <v>27</v>
      </c>
      <c r="FN429" s="1">
        <v>1</v>
      </c>
      <c r="FO429" s="1">
        <v>4</v>
      </c>
      <c r="FP429" s="1">
        <v>24</v>
      </c>
      <c r="FQ429" s="1">
        <v>0</v>
      </c>
      <c r="FR429" s="1">
        <f>SUM(Tableau17[[#This Row],[2019-T1-ALEXANDRE Audric]:[2019-T1-MARIE Florie]])</f>
        <v>367</v>
      </c>
      <c r="FS429" s="1">
        <v>85</v>
      </c>
      <c r="FT429" s="1">
        <v>158</v>
      </c>
      <c r="FU429" s="1">
        <v>0</v>
      </c>
      <c r="FV429" s="1">
        <v>355</v>
      </c>
      <c r="FW429" s="1">
        <v>0</v>
      </c>
      <c r="FX429" s="1">
        <v>598</v>
      </c>
      <c r="GD429" s="1">
        <v>0</v>
      </c>
      <c r="GE429" s="1">
        <v>141</v>
      </c>
      <c r="GF429" s="1">
        <v>98</v>
      </c>
      <c r="GG429" s="1">
        <v>0</v>
      </c>
      <c r="GH429" s="1">
        <v>251</v>
      </c>
      <c r="GI429" s="1">
        <v>0</v>
      </c>
      <c r="GJ429" s="1">
        <v>490</v>
      </c>
      <c r="GK429" s="1">
        <v>190</v>
      </c>
      <c r="GL429" s="1">
        <v>133</v>
      </c>
      <c r="GM429" s="1">
        <v>0</v>
      </c>
      <c r="GN429" s="1">
        <v>209</v>
      </c>
      <c r="GO429" s="1">
        <v>0</v>
      </c>
      <c r="GP429" s="1">
        <v>532</v>
      </c>
      <c r="GQ429" s="1">
        <v>181</v>
      </c>
      <c r="GR429" s="1">
        <v>35</v>
      </c>
      <c r="GS429" s="1">
        <v>0</v>
      </c>
      <c r="GT429" s="1">
        <v>214</v>
      </c>
      <c r="GU429" s="1">
        <v>0</v>
      </c>
      <c r="GV429" s="1">
        <v>430</v>
      </c>
      <c r="GW429" s="1">
        <v>226</v>
      </c>
      <c r="GX429" s="1">
        <v>0</v>
      </c>
      <c r="GY429" s="1">
        <v>0</v>
      </c>
      <c r="GZ429" s="1">
        <v>247</v>
      </c>
      <c r="HA429" s="1">
        <v>0</v>
      </c>
      <c r="HB429" s="1">
        <v>473</v>
      </c>
      <c r="HC429" s="1">
        <v>295</v>
      </c>
      <c r="HD429" s="1">
        <v>40</v>
      </c>
      <c r="HE429" s="1">
        <v>110</v>
      </c>
      <c r="HF429" s="1">
        <v>282</v>
      </c>
      <c r="HG429" s="1">
        <v>7</v>
      </c>
      <c r="HH429" s="1">
        <v>734</v>
      </c>
      <c r="HI429" s="1">
        <v>318</v>
      </c>
      <c r="HJ429" s="1">
        <v>0</v>
      </c>
      <c r="HK429" s="1">
        <v>355</v>
      </c>
      <c r="HL429" s="1">
        <v>0</v>
      </c>
      <c r="HM429" s="1">
        <v>0</v>
      </c>
      <c r="HN429" s="1">
        <v>673</v>
      </c>
      <c r="HO429" s="1">
        <v>200</v>
      </c>
      <c r="HP429" s="1">
        <v>6</v>
      </c>
      <c r="HQ429" s="1">
        <v>24</v>
      </c>
      <c r="HR429" s="1">
        <v>126</v>
      </c>
      <c r="HS429" s="1">
        <v>12</v>
      </c>
      <c r="HT429" s="1">
        <v>368</v>
      </c>
      <c r="HU429" s="1">
        <v>78</v>
      </c>
      <c r="HV429" s="1">
        <v>34</v>
      </c>
      <c r="HW429" s="1">
        <v>12</v>
      </c>
      <c r="HX429" s="1">
        <v>144</v>
      </c>
      <c r="HY429" s="1">
        <v>0</v>
      </c>
      <c r="HZ429" s="1">
        <v>268</v>
      </c>
      <c r="IA429" s="1">
        <v>113</v>
      </c>
      <c r="IB429" s="1">
        <v>11</v>
      </c>
      <c r="IC429" s="1">
        <v>45</v>
      </c>
      <c r="ID429" s="1">
        <v>199</v>
      </c>
      <c r="IE429" s="1">
        <v>6</v>
      </c>
      <c r="IF429" s="1">
        <v>374</v>
      </c>
      <c r="IG429" s="1">
        <v>157</v>
      </c>
      <c r="IH429" s="1">
        <v>0</v>
      </c>
      <c r="II429" s="1">
        <v>130</v>
      </c>
      <c r="IJ429" s="1">
        <v>0</v>
      </c>
      <c r="IK429" s="1">
        <v>0</v>
      </c>
      <c r="IL429" s="1">
        <v>287</v>
      </c>
      <c r="IM429" s="26">
        <f>IFERROR(Tableau17[[#This Row],[LDIV]]/Tableau17[[#This Row],[Total général]],"")</f>
        <v>0</v>
      </c>
      <c r="IN429" s="26">
        <f>IFERROR(Tableau17[[#This Row],[LDVC]]/Tableau17[[#This Row],[Total général]],"")</f>
        <v>0</v>
      </c>
      <c r="IO429" s="26">
        <f>IFERROR(Tableau17[[#This Row],[LDVD]]/Tableau17[[#This Row],[Total général]],"")</f>
        <v>2.9850746268656716E-2</v>
      </c>
      <c r="IP429" s="26">
        <f>IFERROR(Tableau17[[#This Row],[LDVG]]/Tableau17[[#This Row],[Total général]],"")</f>
        <v>0.28358208955223879</v>
      </c>
      <c r="IQ429" s="26">
        <f>IFERROR(Tableau17[[#This Row],[LEXD]]/Tableau17[[#This Row],[Total général]],"")</f>
        <v>0</v>
      </c>
      <c r="IR429" s="26">
        <f>IFERROR(Tableau17[[#This Row],[LEXG]]/Tableau17[[#This Row],[Total général]],"")</f>
        <v>1.8656716417910446E-2</v>
      </c>
      <c r="IS429" s="26">
        <f>IFERROR(Tableau17[[#This Row],[LLR]]/Tableau17[[#This Row],[Total général]],"")</f>
        <v>9.7014925373134331E-2</v>
      </c>
      <c r="IT429" s="26">
        <f>IFERROR(Tableau17[[#This Row],[LREM]]/Tableau17[[#This Row],[Total général]],"")</f>
        <v>4.4776119402985072E-2</v>
      </c>
      <c r="IU429" s="26">
        <f>IFERROR(Tableau17[[#This Row],[LRN]]/Tableau17[[#This Row],[Total général]],"")</f>
        <v>0.29104477611940299</v>
      </c>
      <c r="IV429" s="26">
        <f>IFERROR(Tableau17[[#This Row],[LUG]]/Tableau17[[#This Row],[Total général]],"")</f>
        <v>0.18283582089552239</v>
      </c>
      <c r="IW429" s="26">
        <f>IFERROR(Tableau17[[#This Row],[LVEC]]/Tableau17[[#This Row],[Total général]],"")</f>
        <v>5.2238805970149252E-2</v>
      </c>
      <c r="IX429" s="26">
        <f>IFERROR(Tableau17[[#This Row],[2008-T1-LCMD]]/Tableau17[[#This Row],[2008-T1-TOTAL]],"")</f>
        <v>3.8461538461538464E-2</v>
      </c>
      <c r="IY429" s="26">
        <f>IFERROR(Tableau17[[#This Row],[2008-T1-LDVD]]/Tableau17[[#This Row],[2008-T1-TOTAL]],"")</f>
        <v>0</v>
      </c>
      <c r="IZ429" s="26">
        <f>IFERROR(Tableau17[[#This Row],[2008-T1-LEXD]]/Tableau17[[#This Row],[2008-T1-TOTAL]],"")</f>
        <v>0</v>
      </c>
      <c r="JA429" s="26">
        <f>IFERROR(Tableau17[[#This Row],[2008-T1-LEXG]]/Tableau17[[#This Row],[2008-T1-TOTAL]],"")</f>
        <v>5.1839464882943144E-2</v>
      </c>
      <c r="JB429" s="26">
        <f>IFERROR(Tableau17[[#This Row],[2008-T1-LFN]]/Tableau17[[#This Row],[2008-T1-TOTAL]],"")</f>
        <v>0.14214046822742474</v>
      </c>
      <c r="JC429" s="26">
        <f>IFERROR(Tableau17[[#This Row],[2008-T1-LMAJ]]/Tableau17[[#This Row],[2008-T1-TOTAL]],"")</f>
        <v>0.225752508361204</v>
      </c>
      <c r="JD429" s="26">
        <f>IFERROR(Tableau17[[#This Row],[2008-T1-LUG]]/Tableau17[[#This Row],[2008-T1-TOTAL]],"")</f>
        <v>0.5418060200668896</v>
      </c>
      <c r="JE429" s="26" t="str">
        <f>IFERROR(Tableau17[[#This Row],[2008-T2-LFN]]/Tableau17[[#This Row],[2008-T2-TOTAL]],"")</f>
        <v/>
      </c>
      <c r="JF429" s="26" t="str">
        <f>IFERROR(Tableau17[[#This Row],[2008-T2-LGC]]/Tableau17[[#This Row],[2008-T2-TOTAL]],"")</f>
        <v/>
      </c>
      <c r="JG429" s="26" t="str">
        <f>IFERROR(Tableau17[[#This Row],[2008-T2-LMAJ]]/Tableau17[[#This Row],[2008-T2-TOTAL]],"")</f>
        <v/>
      </c>
      <c r="JH429" s="26" t="str">
        <f>IFERROR(Tableau17[[#This Row],[2008-T2-LUG]]/Tableau17[[#This Row],[2008-T2-TOTAL]],"")</f>
        <v/>
      </c>
      <c r="JI429" s="26">
        <f>IFERROR(Tableau17[[#This Row],[2014-T1-LDIV]]/Tableau17[[#This Row],[2014-T1-TOTAL]],"")</f>
        <v>0</v>
      </c>
      <c r="JJ429" s="26">
        <f>IFERROR(Tableau17[[#This Row],[2014-T1-LDVD]]/Tableau17[[#This Row],[2014-T1-TOTAL]],"")</f>
        <v>0</v>
      </c>
      <c r="JK429" s="26">
        <f>IFERROR(Tableau17[[#This Row],[2014-T1-LDVG]]/Tableau17[[#This Row],[2014-T1-TOTAL]],"")</f>
        <v>0.12448979591836734</v>
      </c>
      <c r="JL429" s="26">
        <f>IFERROR(Tableau17[[#This Row],[2014-T1-LEXG]]/Tableau17[[#This Row],[2014-T1-TOTAL]],"")</f>
        <v>1.6326530612244899E-2</v>
      </c>
      <c r="JM429" s="26">
        <f>IFERROR(Tableau17[[#This Row],[2014-T1-LFG]]/Tableau17[[#This Row],[2014-T1-TOTAL]],"")</f>
        <v>9.1836734693877556E-2</v>
      </c>
      <c r="JN429" s="26">
        <f>IFERROR(Tableau17[[#This Row],[2014-T1-LFN]]/Tableau17[[#This Row],[2014-T1-TOTAL]],"")</f>
        <v>0.28775510204081634</v>
      </c>
      <c r="JO429" s="26">
        <f>IFERROR(Tableau17[[#This Row],[2014-T1-LUD]]/Tableau17[[#This Row],[2014-T1-TOTAL]],"")</f>
        <v>0.2</v>
      </c>
      <c r="JP429" s="26">
        <f>IFERROR(Tableau17[[#This Row],[2014-T1-LUG]]/Tableau17[[#This Row],[2014-T1-TOTAL]],"")</f>
        <v>0.2795918367346939</v>
      </c>
      <c r="JQ429" s="26">
        <f>IFERROR(Tableau17[[#This Row],[2014-T2-LFN]]/Tableau17[[#This Row],[2014-T2-TOTAL]],"")</f>
        <v>0.35714285714285715</v>
      </c>
      <c r="JR429" s="26">
        <f>IFERROR(Tableau17[[#This Row],[2014-T2-LUD]]/Tableau17[[#This Row],[2014-T2-TOTAL]],"")</f>
        <v>0.25</v>
      </c>
      <c r="JS429" s="26">
        <f>IFERROR(Tableau17[[#This Row],[2014-T2-LUG]]/Tableau17[[#This Row],[2014-T2-TOTAL]],"")</f>
        <v>0.39285714285714285</v>
      </c>
      <c r="JT429" s="26">
        <f>IFERROR(Tableau17[[#This Row],[2015-T1-BC-DIV]]/Tableau17[[#This Row],[2015-T1-TOTAL]],"")</f>
        <v>0</v>
      </c>
      <c r="JU429" s="26">
        <f>IFERROR(Tableau17[[#This Row],[2015-T1-BC-DLF]]/Tableau17[[#This Row],[2015-T1-TOTAL]],"")</f>
        <v>2.0930232558139535E-2</v>
      </c>
      <c r="JV429" s="26">
        <f>IFERROR(Tableau17[[#This Row],[2015-T1-BC-DVD]]/Tableau17[[#This Row],[2015-T1-TOTAL]],"")</f>
        <v>0</v>
      </c>
      <c r="JW429" s="26">
        <f>IFERROR(Tableau17[[#This Row],[2015-T1-BC-DVG]]/Tableau17[[#This Row],[2015-T1-TOTAL]],"")</f>
        <v>0.3116279069767442</v>
      </c>
      <c r="JX429" s="26">
        <f>IFERROR(Tableau17[[#This Row],[2015-T1-BC-FG]]/Tableau17[[#This Row],[2015-T1-TOTAL]],"")</f>
        <v>0</v>
      </c>
      <c r="JY429" s="26">
        <f>IFERROR(Tableau17[[#This Row],[2015-T1-BC-FN]]/Tableau17[[#This Row],[2015-T1-TOTAL]],"")</f>
        <v>0.4</v>
      </c>
      <c r="JZ429" s="26">
        <f>IFERROR(Tableau17[[#This Row],[2015-T1-BC-MDM]]/Tableau17[[#This Row],[2015-T1-TOTAL]],"")</f>
        <v>0</v>
      </c>
      <c r="KA429" s="26">
        <f>IFERROR(Tableau17[[#This Row],[2015-T1-BC-RDG]]/Tableau17[[#This Row],[2015-T1-TOTAL]],"")</f>
        <v>0</v>
      </c>
      <c r="KB429" s="26">
        <f>IFERROR(Tableau17[[#This Row],[2015-T1-BC-SOC]]/Tableau17[[#This Row],[2015-T1-TOTAL]],"")</f>
        <v>0.18604651162790697</v>
      </c>
      <c r="KC429" s="26">
        <f>IFERROR(Tableau17[[#This Row],[2015-T1-BC-UD]]/Tableau17[[#This Row],[2015-T1-TOTAL]],"")</f>
        <v>8.1395348837209308E-2</v>
      </c>
      <c r="KD429" s="26">
        <f>IFERROR(Tableau17[[#This Row],[2015-T1-BC-UG]]/Tableau17[[#This Row],[2015-T1-TOTAL]],"")</f>
        <v>0</v>
      </c>
      <c r="KE429" s="26">
        <f>IFERROR(Tableau17[[#This Row],[2015-T1-BC-VEC]]/Tableau17[[#This Row],[2015-T1-TOTAL]],"")</f>
        <v>0</v>
      </c>
      <c r="KF429" s="26">
        <f>IFERROR(Tableau17[[#This Row],[2015-T2-BC-DVG]]/Tableau17[[#This Row],[2015-T2-TOTAL]],"")</f>
        <v>0</v>
      </c>
      <c r="KG429" s="26">
        <f>IFERROR(Tableau17[[#This Row],[2015-T2-BC-FN]]/Tableau17[[#This Row],[2015-T2-TOTAL]],"")</f>
        <v>0.47780126849894294</v>
      </c>
      <c r="KH429" s="26">
        <f>IFERROR(Tableau17[[#This Row],[2015-T2-BC-SOC]]/Tableau17[[#This Row],[2015-T2-TOTAL]],"")</f>
        <v>0.52219873150105711</v>
      </c>
      <c r="KI429" s="26">
        <f>IFERROR(Tableau17[[#This Row],[2015-T2-BC-UD]]/Tableau17[[#This Row],[2015-T2-TOTAL]],"")</f>
        <v>0</v>
      </c>
      <c r="KJ429" s="26">
        <f>IFERROR(Tableau17[[#This Row],[2015-T2-BC-UG]]/Tableau17[[#This Row],[2015-T2-TOTAL]],"")</f>
        <v>0</v>
      </c>
      <c r="KK429" s="26">
        <f>IFERROR(Tableau17[[#This Row],[2017 (L)-T1-COM]]/Tableau17[[#This Row],[2017 (L)-T1-TOTAL]],"")</f>
        <v>4.5454545454545456E-2</v>
      </c>
      <c r="KL429" s="26">
        <f>IFERROR(Tableau17[[#This Row],[2017 (L)-T1-DIV]]/Tableau17[[#This Row],[2017 (L)-T1-TOTAL]],"")</f>
        <v>1.6042780748663103E-2</v>
      </c>
      <c r="KM429" s="26">
        <f>IFERROR(Tableau17[[#This Row],[2017 (L)-T1-DLF]]/Tableau17[[#This Row],[2017 (L)-T1-TOTAL]],"")</f>
        <v>8.0213903743315516E-3</v>
      </c>
      <c r="KN429" s="26">
        <f>IFERROR(Tableau17[[#This Row],[2017 (L)-T1-DVD]]/Tableau17[[#This Row],[2017 (L)-T1-TOTAL]],"")</f>
        <v>0</v>
      </c>
      <c r="KO429" s="26">
        <f>IFERROR(Tableau17[[#This Row],[2017 (L)-T1-DVG]]/Tableau17[[#This Row],[2017 (L)-T1-TOTAL]],"")</f>
        <v>2.9411764705882353E-2</v>
      </c>
      <c r="KP429" s="26">
        <f>IFERROR(Tableau17[[#This Row],[2017 (L)-T1-ECO]]/Tableau17[[#This Row],[2017 (L)-T1-TOTAL]],"")</f>
        <v>9.6256684491978606E-2</v>
      </c>
      <c r="KQ429" s="26">
        <f>IFERROR(Tableau17[[#This Row],[2017 (L)-T1-EXD]]/Tableau17[[#This Row],[2017 (L)-T1-TOTAL]],"")</f>
        <v>0</v>
      </c>
      <c r="KR429" s="26">
        <f>IFERROR(Tableau17[[#This Row],[2017 (L)-T1-EXG]]/Tableau17[[#This Row],[2017 (L)-T1-TOTAL]],"")</f>
        <v>1.6042780748663103E-2</v>
      </c>
      <c r="KS429" s="26">
        <f>IFERROR(Tableau17[[#This Row],[2017 (L)-T1-FI]]/Tableau17[[#This Row],[2017 (L)-T1-TOTAL]],"")</f>
        <v>0.11764705882352941</v>
      </c>
      <c r="KT429" s="26">
        <f>IFERROR(Tableau17[[#This Row],[2017 (L)-T1-FN]]/Tableau17[[#This Row],[2017 (L)-T1-TOTAL]],"")</f>
        <v>0.29411764705882354</v>
      </c>
      <c r="KU429" s="26">
        <f>IFERROR(Tableau17[[#This Row],[2017 (L)-T1-LR]]/Tableau17[[#This Row],[2017 (L)-T1-TOTAL]],"")</f>
        <v>0</v>
      </c>
      <c r="KV429" s="26">
        <f>IFERROR(Tableau17[[#This Row],[2017 (L)-T1-MDM]]/Tableau17[[#This Row],[2017 (L)-T1-TOTAL]],"")</f>
        <v>0</v>
      </c>
      <c r="KW429" s="26">
        <f>IFERROR(Tableau17[[#This Row],[2017 (L)-T1-RDG]]/Tableau17[[#This Row],[2017 (L)-T1-TOTAL]],"")</f>
        <v>0</v>
      </c>
      <c r="KX429" s="26">
        <f>IFERROR(Tableau17[[#This Row],[2017 (L)-T1-REG]]/Tableau17[[#This Row],[2017 (L)-T1-TOTAL]],"")</f>
        <v>0</v>
      </c>
      <c r="KY429" s="26">
        <f>IFERROR(Tableau17[[#This Row],[2017 (L)-T1-REM]]/Tableau17[[#This Row],[2017 (L)-T1-TOTAL]],"")</f>
        <v>0.12032085561497326</v>
      </c>
      <c r="KZ429" s="26">
        <f>IFERROR(Tableau17[[#This Row],[2017 (L)-T1-SOC]]/Tableau17[[#This Row],[2017 (L)-T1-TOTAL]],"")</f>
        <v>0.22727272727272727</v>
      </c>
      <c r="LA429" s="26">
        <f>IFERROR(Tableau17[[#This Row],[2017 (L)-T1-UDI]]/Tableau17[[#This Row],[2017 (L)-T1-TOTAL]],"")</f>
        <v>2.9411764705882353E-2</v>
      </c>
      <c r="LB429" s="26">
        <f>IFERROR(Tableau17[[#This Row],[2017 (L)-T2-FI]]/Tableau17[[#This Row],[2017 (L)-T2-TOTAL]],"")</f>
        <v>0</v>
      </c>
      <c r="LC429" s="26">
        <f>IFERROR(Tableau17[[#This Row],[2017 (L)-T2-FN]]/Tableau17[[#This Row],[2017 (L)-T2-TOTAL]],"")</f>
        <v>0.54703832752613235</v>
      </c>
      <c r="LD429" s="26">
        <f>IFERROR(Tableau17[[#This Row],[2017 (L)-T2-LR]]/Tableau17[[#This Row],[2017 (L)-T2-TOTAL]],"")</f>
        <v>0</v>
      </c>
      <c r="LE429" s="26">
        <f>IFERROR(Tableau17[[#This Row],[2017 (L)-T2-MDM]]/Tableau17[[#This Row],[2017 (L)-T2-TOTAL]],"")</f>
        <v>0</v>
      </c>
      <c r="LF429" s="26">
        <f>IFERROR(Tableau17[[#This Row],[2017 (L)-T2-REM]]/Tableau17[[#This Row],[2017 (L)-T2-TOTAL]],"")</f>
        <v>0.45296167247386759</v>
      </c>
      <c r="LG429" s="26">
        <f>IFERROR(Tableau17[[#This Row],[2017-T1-ARTHAUD Nathalie]]/Tableau17[[#This Row],[2017-T1-TOTAL]],"")</f>
        <v>6.8119891008174387E-3</v>
      </c>
      <c r="LH429" s="26">
        <f>IFERROR(Tableau17[[#This Row],[2017-T1-ASSELINEAU Fran]]/Tableau17[[#This Row],[2017-T1-TOTAL]],"")</f>
        <v>1.226158038147139E-2</v>
      </c>
      <c r="LI429" s="26">
        <f>IFERROR(Tableau17[[#This Row],[2017-T1-CHEMINADE Jacques]]/Tableau17[[#This Row],[2017-T1-TOTAL]],"")</f>
        <v>0</v>
      </c>
      <c r="LJ429" s="26">
        <f>IFERROR(Tableau17[[#This Row],[2017-T1-DUPONT-AIGNAN Nicolas]]/Tableau17[[#This Row],[2017-T1-TOTAL]],"")</f>
        <v>1.0899182561307902E-2</v>
      </c>
      <c r="LK429" s="26">
        <f>IFERROR(Tableau17[[#This Row],[2017-T1-FILLON Fran]]/Tableau17[[#This Row],[2017-T1-TOTAL]],"")</f>
        <v>5.4495912806539509E-2</v>
      </c>
      <c r="LL429" s="26">
        <f>IFERROR(Tableau17[[#This Row],[2017-T1-HAMON Beno]]/Tableau17[[#This Row],[2017-T1-TOTAL]],"")</f>
        <v>3.8147138964577658E-2</v>
      </c>
      <c r="LM429" s="26">
        <f>IFERROR(Tableau17[[#This Row],[2017-T1-LASSALLE Jean]]/Tableau17[[#This Row],[2017-T1-TOTAL]],"")</f>
        <v>9.5367847411444145E-3</v>
      </c>
      <c r="LN429" s="26">
        <f>IFERROR(Tableau17[[#This Row],[2017-T1-LE PEN Marine]]/Tableau17[[#This Row],[2017-T1-TOTAL]],"")</f>
        <v>0.37874659400544958</v>
      </c>
      <c r="LO429" s="26">
        <f>IFERROR(Tableau17[[#This Row],[2017-T1-M Jean-Luc]]/Tableau17[[#This Row],[2017-T1-TOTAL]],"")</f>
        <v>0.33514986376021799</v>
      </c>
      <c r="LP429" s="26">
        <f>IFERROR(Tableau17[[#This Row],[2017-T1-MACRON Emmanuel]]/Tableau17[[#This Row],[2017-T1-TOTAL]],"")</f>
        <v>0.14986376021798364</v>
      </c>
      <c r="LQ429" s="26">
        <f>IFERROR(Tableau17[[#This Row],[2017-T1-POUTOU Philippe]]/Tableau17[[#This Row],[2017-T1-TOTAL]],"")</f>
        <v>4.0871934604904629E-3</v>
      </c>
      <c r="LR429" s="26">
        <f>IFERROR(Tableau17[[#This Row],[2017-T2-LE PEN Marine]]/Tableau17[[#This Row],[2017-T2-TOTAL]],"")</f>
        <v>0.47251114413075779</v>
      </c>
      <c r="LS429" s="26">
        <f>IFERROR(Tableau17[[#This Row],[2017-T2-MACRON Emmanuel]]/Tableau17[[#This Row],[2017-T2-TOTAL]],"")</f>
        <v>0.52748885586924221</v>
      </c>
      <c r="LT429" s="26">
        <f>IFERROR(Tableau17[[#This Row],[2019-T1-ALEXANDRE Audric]]/Tableau17[[#This Row],[2019-T1-TOTAL]],"")</f>
        <v>0</v>
      </c>
      <c r="LU429" s="26">
        <f>IFERROR(Tableau17[[#This Row],[2019-T1-ARTHAUD Nathalie]]/Tableau17[[#This Row],[2019-T1-TOTAL]],"")</f>
        <v>8.1743869209809257E-3</v>
      </c>
      <c r="LV429" s="26">
        <f>IFERROR(Tableau17[[#This Row],[2019-T1-ASSELINEAU François]]/Tableau17[[#This Row],[2019-T1-TOTAL]],"")</f>
        <v>2.7247956403269755E-2</v>
      </c>
      <c r="LW429" s="26">
        <f>IFERROR(Tableau17[[#This Row],[2019-T1-AUBRY Manon]]/Tableau17[[#This Row],[2019-T1-TOTAL]],"")</f>
        <v>0.16621253405994552</v>
      </c>
      <c r="LX429" s="26">
        <f>IFERROR(Tableau17[[#This Row],[2019-T1-AZERGUI Nagib]]/Tableau17[[#This Row],[2019-T1-TOTAL]],"")</f>
        <v>1.9073569482288829E-2</v>
      </c>
      <c r="LY429" s="26">
        <f>IFERROR(Tableau17[[#This Row],[2019-T1-BARDELLA Jordan]]/Tableau17[[#This Row],[2019-T1-TOTAL]],"")</f>
        <v>0.49318801089918257</v>
      </c>
      <c r="LZ429" s="26">
        <f>IFERROR(Tableau17[[#This Row],[2019-T1-BELLAMY François-Xavier]]/Tableau17[[#This Row],[2019-T1-TOTAL]],"")</f>
        <v>1.3623978201634877E-2</v>
      </c>
      <c r="MA429" s="26">
        <f>IFERROR(Tableau17[[#This Row],[2019-T1-BIDOU Olivier]]/Tableau17[[#This Row],[2019-T1-TOTAL]],"")</f>
        <v>0</v>
      </c>
      <c r="MB429" s="26">
        <f>IFERROR(Tableau17[[#This Row],[2019-T1-BOURG Dominique]]/Tableau17[[#This Row],[2019-T1-TOTAL]],"")</f>
        <v>2.7247956403269754E-3</v>
      </c>
      <c r="MC429" s="26">
        <f>IFERROR(Tableau17[[#This Row],[2019-T1-BROSSAT Ian]]/Tableau17[[#This Row],[2019-T1-TOTAL]],"")</f>
        <v>5.1771117166212535E-2</v>
      </c>
      <c r="MD429" s="26">
        <f>IFERROR(Tableau17[[#This Row],[2019-T1-CAILLAUD Sophie]]/Tableau17[[#This Row],[2019-T1-TOTAL]],"")</f>
        <v>0</v>
      </c>
      <c r="ME429" s="26">
        <f>IFERROR(Tableau17[[#This Row],[2019-T1-CAMUS Renaud]]/Tableau17[[#This Row],[2019-T1-TOTAL]],"")</f>
        <v>0</v>
      </c>
      <c r="MF429" s="26">
        <f>IFERROR(Tableau17[[#This Row],[2019-T1-CHALENÇON Christophe]]/Tableau17[[#This Row],[2019-T1-TOTAL]],"")</f>
        <v>0</v>
      </c>
      <c r="MG429" s="26">
        <f>IFERROR(Tableau17[[#This Row],[2019-T1-CORBET Cathy Denise Ginette]]/Tableau17[[#This Row],[2019-T1-TOTAL]],"")</f>
        <v>0</v>
      </c>
      <c r="MH429" s="26">
        <f>IFERROR(Tableau17[[#This Row],[2019-T1-DE PREVOISIN Robert]]/Tableau17[[#This Row],[2019-T1-TOTAL]],"")</f>
        <v>0</v>
      </c>
      <c r="MI429" s="26">
        <f>IFERROR(Tableau17[[#This Row],[2019-T1-DELFEL Thérèse]]/Tableau17[[#This Row],[2019-T1-TOTAL]],"")</f>
        <v>0</v>
      </c>
      <c r="MJ429" s="26">
        <f>IFERROR(Tableau17[[#This Row],[2019-T1-DIEUMEGARD Pierre]]/Tableau17[[#This Row],[2019-T1-TOTAL]],"")</f>
        <v>0</v>
      </c>
      <c r="MK429" s="26">
        <f>IFERROR(Tableau17[[#This Row],[2019-T1-DUPONT-AIGNAN Nicolas]]/Tableau17[[#This Row],[2019-T1-TOTAL]],"")</f>
        <v>2.1798365122615803E-2</v>
      </c>
      <c r="ML429" s="26">
        <f>IFERROR(Tableau17[[#This Row],[2019-T1-GERNIGON Yves]]/Tableau17[[#This Row],[2019-T1-TOTAL]],"")</f>
        <v>0</v>
      </c>
      <c r="MM429" s="26">
        <f>IFERROR(Tableau17[[#This Row],[2019-T1-GLUCKSMANN Raphaël]]/Tableau17[[#This Row],[2019-T1-TOTAL]],"")</f>
        <v>1.9073569482288829E-2</v>
      </c>
      <c r="MN429" s="26">
        <f>IFERROR(Tableau17[[#This Row],[2019-T1-HAMON Benoît]]/Tableau17[[#This Row],[2019-T1-TOTAL]],"")</f>
        <v>2.4523160762942781E-2</v>
      </c>
      <c r="MO429" s="26">
        <f>IFERROR(Tableau17[[#This Row],[2019-T1-HELGEN Gilles]]/Tableau17[[#This Row],[2019-T1-TOTAL]],"")</f>
        <v>0</v>
      </c>
      <c r="MP429" s="26">
        <f>IFERROR(Tableau17[[#This Row],[2019-T1-JADOT Yannick]]/Tableau17[[#This Row],[2019-T1-TOTAL]],"")</f>
        <v>7.3569482288828342E-2</v>
      </c>
      <c r="MQ429" s="26">
        <f>IFERROR(Tableau17[[#This Row],[2019-T1-LAGARDE Jean-Christophe]]/Tableau17[[#This Row],[2019-T1-TOTAL]],"")</f>
        <v>2.7247956403269754E-3</v>
      </c>
      <c r="MR429" s="26">
        <f>IFERROR(Tableau17[[#This Row],[2019-T1-LALANNE Francis]]/Tableau17[[#This Row],[2019-T1-TOTAL]],"")</f>
        <v>1.0899182561307902E-2</v>
      </c>
      <c r="MS429" s="26">
        <f>IFERROR(Tableau17[[#This Row],[2019-T1-LOISEAU Nathalie]]/Tableau17[[#This Row],[2019-T1-TOTAL]],"")</f>
        <v>6.5395095367847406E-2</v>
      </c>
      <c r="MT429" s="26">
        <f>IFERROR(Tableau17[[#This Row],[2019-T1-MARIE Florie]]/Tableau17[[#This Row],[2019-T1-TOTAL]],"")</f>
        <v>0</v>
      </c>
      <c r="MU429" s="26">
        <f>IFERROR(Tableau17[[#This Row],[2008-T1-MACROEXTRDROITE]]/Tableau17[[#This Row],[2008-T1-MACROTOTALE]],"")</f>
        <v>0.14214046822742474</v>
      </c>
      <c r="MV429" s="26">
        <f>IFERROR(Tableau17[[#This Row],[2008-T1-MACRODROITE]]/Tableau17[[#This Row],[2008-T1-MACROTOTALE]],"")</f>
        <v>0.26421404682274247</v>
      </c>
      <c r="MW429" s="26">
        <f>IFERROR(Tableau17[[#This Row],[2008-T1-MACROCENTRE]]/Tableau17[[#This Row],[2008-T1-MACROTOTALE]],"")</f>
        <v>0</v>
      </c>
      <c r="MX429" s="26">
        <f>IFERROR(Tableau17[[#This Row],[2008-T1-MACROGAUCHE]]/Tableau17[[#This Row],[2008-T1-MACROTOTALE]],"")</f>
        <v>0.59364548494983282</v>
      </c>
      <c r="MY429" s="26">
        <f>IFERROR(Tableau17[[#This Row],[2008-T1-MACROAUTRE]]/Tableau17[[#This Row],[2008-T1-MACROTOTALE]],"")</f>
        <v>0</v>
      </c>
      <c r="MZ429" s="26" t="str">
        <f>IFERROR(Tableau17[[#This Row],[2008-T2-MACROEXTRDROITE]]/Tableau17[[#This Row],[2008-T2-MACROTOTALE]],"")</f>
        <v/>
      </c>
      <c r="NA429" s="26" t="str">
        <f>IFERROR(Tableau17[[#This Row],[2008-T2-MACRODROITE]]/Tableau17[[#This Row],[2008-T2-MACROTOTALE]],"")</f>
        <v/>
      </c>
      <c r="NB429" s="26" t="str">
        <f>IFERROR(Tableau17[[#This Row],[2008-T2-MACROCENTRE]]/Tableau17[[#This Row],[2008-T2-MACROTOTALE]],"")</f>
        <v/>
      </c>
      <c r="NC429" s="26" t="str">
        <f>IFERROR(Tableau17[[#This Row],[2008-T2-MACROGAUCHE]]/Tableau17[[#This Row],[2008-T2-MACROTOTALE]],"")</f>
        <v/>
      </c>
      <c r="ND429" s="26" t="str">
        <f>IFERROR(Tableau17[[#This Row],[2008-T2-MACROAUTRE]]/Tableau17[[#This Row],[2008-T2-MACROTOTALE]],"")</f>
        <v/>
      </c>
      <c r="NE429" s="26">
        <f>IFERROR(Tableau17[[#This Row],[2014-T1-MACROEXTRDROITE]]/Tableau17[[#This Row],[2014-T1-MACROTOTALE]],"")</f>
        <v>0.28775510204081634</v>
      </c>
      <c r="NF429" s="26">
        <f>IFERROR(Tableau17[[#This Row],[2014-T1-MACRODROITE]]/Tableau17[[#This Row],[2014-T1-MACROTOTALE]],"")</f>
        <v>0.2</v>
      </c>
      <c r="NG429" s="26">
        <f>IFERROR(Tableau17[[#This Row],[2014-T1-MACROCENTRE]]/Tableau17[[#This Row],[2014-T1-MACROTOTALE]],"")</f>
        <v>0</v>
      </c>
      <c r="NH429" s="26">
        <f>IFERROR(Tableau17[[#This Row],[2014-T1-MACROGAUCHE]]/Tableau17[[#This Row],[2014-T1-MACROTOTALE]],"")</f>
        <v>0.51224489795918371</v>
      </c>
      <c r="NI429" s="26">
        <f>IFERROR(Tableau17[[#This Row],[2014-T1-MACROAUTRE]]/Tableau17[[#This Row],[2014-T1-MACROTOTALE]],"")</f>
        <v>0</v>
      </c>
      <c r="NJ429" s="26">
        <f>IFERROR(Tableau17[[#This Row],[2014-T2-MACROEXTRDROITE]]/Tableau17[[#This Row],[2014-T2-MACROTOTALE]],"")</f>
        <v>0.35714285714285715</v>
      </c>
      <c r="NK429" s="26">
        <f>IFERROR(Tableau17[[#This Row],[2014-T2-MACRODROITE]]/Tableau17[[#This Row],[2014-T2-MACROTOTALE]],"")</f>
        <v>0.25</v>
      </c>
      <c r="NL429" s="26">
        <f>IFERROR(Tableau17[[#This Row],[2014-T2-MACROCENTRE]]/Tableau17[[#This Row],[2014-T2-MACROTOTALE]],"")</f>
        <v>0</v>
      </c>
      <c r="NM429" s="26">
        <f>IFERROR(Tableau17[[#This Row],[2014-T2-MACROGAUCHE]]/Tableau17[[#This Row],[2014-T2-MACROTOTALE]],"")</f>
        <v>0.39285714285714285</v>
      </c>
      <c r="NN429" s="26">
        <f>IFERROR(Tableau17[[#This Row],[2014-T2-MACROAUTRE]]/Tableau17[[#This Row],[2014-T2-MACROTOTALE]],"")</f>
        <v>0</v>
      </c>
      <c r="NO429" s="26">
        <f>IFERROR( Tableau17[[#This Row],[2015-T1-MACROEXTRDROITE]]/Tableau17[[#This Row],[2015-T1-MACROTOTALE]],"")</f>
        <v>0.42093023255813955</v>
      </c>
      <c r="NP429" s="26">
        <f>IFERROR(Tableau17[[#This Row],[2015-T1-MACRODROITE]]/Tableau17[[#This Row],[2015-T1-MACROTOTALE]],"")</f>
        <v>8.1395348837209308E-2</v>
      </c>
      <c r="NQ429" s="26">
        <f>IFERROR(Tableau17[[#This Row],[2015-T1-MACROCENTRE]]/Tableau17[[#This Row],[2015-T1-MACROTOTALE]],"")</f>
        <v>0</v>
      </c>
      <c r="NR429" s="26">
        <f>IFERROR(Tableau17[[#This Row],[2015-T1-MACROGAUCHE]]/Tableau17[[#This Row],[2015-T1-MACROTOTALE]],"")</f>
        <v>0.49767441860465117</v>
      </c>
      <c r="NS429" s="26">
        <f>IFERROR(Tableau17[[#This Row],[2015-T1-MACROAUTRE]]/Tableau17[[#This Row],[2015-T1-MACROTOTALE]],"")</f>
        <v>0</v>
      </c>
      <c r="NT429" s="26">
        <f>IFERROR(Tableau17[[#This Row],[2015-T2-MACROEXTRDROITE]]/Tableau17[[#This Row],[2015-T2-MACROTOTALE]],"")</f>
        <v>0.47780126849894294</v>
      </c>
      <c r="NU429" s="26">
        <f>IFERROR(Tableau17[[#This Row],[2015-T2-MACRODROITE]]/Tableau17[[#This Row],[2015-T2-MACROTOTALE]],"")</f>
        <v>0</v>
      </c>
      <c r="NV429" s="26">
        <f>IFERROR(Tableau17[[#This Row],[2015-T2-MACROCENTRE]]/Tableau17[[#This Row],[2015-T2-MACROTOTALE]],"")</f>
        <v>0</v>
      </c>
      <c r="NW429" s="26">
        <f>IFERROR(Tableau17[[#This Row],[2015-T2-MACROGAUCHE]]/Tableau17[[#This Row],[2015-T2-MACROTOTALE]],"")</f>
        <v>0.52219873150105711</v>
      </c>
      <c r="NX429" s="26">
        <f>IFERROR(Tableau17[[#This Row],[2015-T2-MACROAUTRE]]/Tableau17[[#This Row],[2015-T2-MACROTOTALE]],"")</f>
        <v>0</v>
      </c>
      <c r="NY429" s="26">
        <f>IFERROR(Tableau17[[#This Row],[2017-T1-MACROEXTRDROITE]]/Tableau17[[#This Row],[2017-T1-MACROTOTALE]],"")</f>
        <v>0.40190735694822888</v>
      </c>
      <c r="NZ429" s="26">
        <f>IFERROR(Tableau17[[#This Row],[2017-T1-MACRODROITE]]/Tableau17[[#This Row],[2017-T1-MACROTOTALE]],"")</f>
        <v>5.4495912806539509E-2</v>
      </c>
      <c r="OA429" s="26">
        <f>IFERROR(Tableau17[[#This Row],[2017-T1-MACROCENTRE]]/Tableau17[[#This Row],[2017-T1-MACROTOTALE]],"")</f>
        <v>0.14986376021798364</v>
      </c>
      <c r="OB429" s="26">
        <f>IFERROR(Tableau17[[#This Row],[2017-T1-MACROGAUCHE]]/Tableau17[[#This Row],[2017-T1-MACROTOTALE]],"")</f>
        <v>0.38419618528610355</v>
      </c>
      <c r="OC429" s="26">
        <f>IFERROR(Tableau17[[#This Row],[2017-T1-MACROAUTRE]]/Tableau17[[#This Row],[2017-T1-MACROTOTALE]],"")</f>
        <v>9.5367847411444145E-3</v>
      </c>
      <c r="OD429" s="26">
        <f>IFERROR(Tableau17[[#This Row],[2017-T2-MACROEXTRDROITE]]/Tableau17[[#This Row],[2017-T2-MACROTOTALE]],"")</f>
        <v>0.47251114413075779</v>
      </c>
      <c r="OE429" s="26">
        <f>IFERROR(Tableau17[[#This Row],[2017-T2-MACRODROITE]]/Tableau17[[#This Row],[2017-T2-MACROTOTALE]],"")</f>
        <v>0</v>
      </c>
      <c r="OF429" s="26">
        <f>IFERROR(Tableau17[[#This Row],[2017-T2-MACROCENTRE]]/Tableau17[[#This Row],[2017-T2-MACROTOTALE]],"")</f>
        <v>0.52748885586924221</v>
      </c>
      <c r="OG429" s="26">
        <f>IFERROR(Tableau17[[#This Row],[2017-T2-MACROGAUCHE]]/Tableau17[[#This Row],[2017-T2-MACROTOTALE]],"")</f>
        <v>0</v>
      </c>
      <c r="OH429" s="26">
        <f>IFERROR(Tableau17[[#This Row],[2017-T2-MACROAUTRE]]/Tableau17[[#This Row],[2017-T2-MACROTOTALE]],"")</f>
        <v>0</v>
      </c>
      <c r="OI429" s="26">
        <f>IFERROR(Tableau17[[#This Row],[2019-T1-MACROEXTRDROITE]]/Tableau17[[#This Row],[2019-T1-MACROTOTALE]],"")</f>
        <v>0.54347826086956519</v>
      </c>
      <c r="OJ429" s="26">
        <f>IFERROR(Tableau17[[#This Row],[2019-T1-MACRODROITE]]/Tableau17[[#This Row],[2019-T1-MACROTOTALE]],"")</f>
        <v>1.6304347826086956E-2</v>
      </c>
      <c r="OK429" s="26">
        <f>IFERROR(Tableau17[[#This Row],[2019-T1-MACROCENTRE]]/Tableau17[[#This Row],[2019-T1-MACROTOTALE]],"")</f>
        <v>6.5217391304347824E-2</v>
      </c>
      <c r="OL429" s="26">
        <f>IFERROR(Tableau17[[#This Row],[2019-T1-MACROGAUCHE]]/Tableau17[[#This Row],[2019-T1-MACROTOTALE]],"")</f>
        <v>0.34239130434782611</v>
      </c>
      <c r="OM429" s="26">
        <f>IFERROR(Tableau17[[#This Row],[2019-T1-MACROAUTRE]]/Tableau17[[#This Row],[2019-T1-MACROTOTALE]],"")</f>
        <v>3.2608695652173912E-2</v>
      </c>
      <c r="ON429" s="26">
        <f>IFERROR(Tableau17[[#This Row],[2020-T1-MACROEXTRDROITE]]/Tableau17[[#This Row],[2020-T1-MACROTOTALE]],"")</f>
        <v>0.29104477611940299</v>
      </c>
      <c r="OO429" s="26">
        <f>IFERROR(Tableau17[[#This Row],[2020-T1-MACRODROITE]]/Tableau17[[#This Row],[2020-T1-MACROTOTALE]],"")</f>
        <v>0.12686567164179105</v>
      </c>
      <c r="OP429" s="26">
        <f>IFERROR(Tableau17[[#This Row],[2020-T1-MACROCENTRE]]/Tableau17[[#This Row],[2020-T1-MACROTOTALE]],"")</f>
        <v>4.4776119402985072E-2</v>
      </c>
      <c r="OQ429" s="26">
        <f>IFERROR(Tableau17[[#This Row],[2020-T1-MACROGAUCHE]]/Tableau17[[#This Row],[2020-T1-MACROTOTALE]],"")</f>
        <v>0.53731343283582089</v>
      </c>
      <c r="OR429" s="26">
        <f>IFERROR(Tableau17[[#This Row],[2020-T1-MACROAUTRE]]/Tableau17[[#This Row],[2020-T1-MACROTOTALE]],"")</f>
        <v>0</v>
      </c>
      <c r="OS429" s="26">
        <f>IFERROR(Tableau17[[#This Row],[2017 (L)-T1-MACROEXTRDROITE]]/Tableau17[[#This Row],[2017 (L)-T1-MACROTOTALE]],"")</f>
        <v>0.30213903743315507</v>
      </c>
      <c r="OT429" s="26">
        <f>IFERROR(Tableau17[[#This Row],[2017 (L)-T1-MACRODROITE]]/Tableau17[[#This Row],[2017 (L)-T1-MACROTOTALE]],"")</f>
        <v>2.9411764705882353E-2</v>
      </c>
      <c r="OU429" s="26">
        <f>IFERROR(Tableau17[[#This Row],[2017 (L)-T1-MACROCENTRE]]/Tableau17[[#This Row],[2017 (L)-T1-MACROTOTALE]],"")</f>
        <v>0.12032085561497326</v>
      </c>
      <c r="OV429" s="26">
        <f>IFERROR(Tableau17[[#This Row],[2017 (L)-T1-MACROGAUCHE]]/Tableau17[[#This Row],[2017 (L)-T1-MACROTOTALE]],"")</f>
        <v>0.53208556149732622</v>
      </c>
      <c r="OW429" s="26">
        <f>IFERROR(Tableau17[[#This Row],[2017 (L)-T1-MACROAUTRE]]/Tableau17[[#This Row],[2017 (L)-T1-MACROTOTALE]],"")</f>
        <v>1.6042780748663103E-2</v>
      </c>
      <c r="OX429" s="26">
        <f>IFERROR(Tableau17[[#This Row],[2017 (L)-T2-MACROEXTRDROITE]]/Tableau17[[#This Row],[2017 (L)-T2-MACROTOTALE]],"")</f>
        <v>0.54703832752613235</v>
      </c>
      <c r="OY429" s="26">
        <f>IFERROR(Tableau17[[#This Row],[2017 (L)-T2-MACRODROITE]]/Tableau17[[#This Row],[2017 (L)-T2-MACROTOTALE]],"")</f>
        <v>0</v>
      </c>
      <c r="OZ429" s="26">
        <f>IFERROR(Tableau17[[#This Row],[2017 (L)-T2-MACROCENTRE]]/Tableau17[[#This Row],[2017 (L)-T2-MACROTOTALE]],"")</f>
        <v>0.45296167247386759</v>
      </c>
      <c r="PA429" s="26">
        <f>IFERROR(Tableau17[[#This Row],[2017 (L)-T2-MACROGAUCHE]]/Tableau17[[#This Row],[2017 (L)-T2-MACROTOTALE]],"")</f>
        <v>0</v>
      </c>
      <c r="PB429" s="26">
        <f>IFERROR(Tableau17[[#This Row],[2017 (L)-T2-MACROAUTRE]]/Tableau17[[#This Row],[2017 (L)-T2-MACROTOTALE]],"")</f>
        <v>0</v>
      </c>
      <c r="PC429" s="26">
        <f>IFERROR(Tableau17[[#This Row],[2008_T1_PROCUS]]/Tableau17[[#This Row],[2008_T1_INSCRITS]],0)</f>
        <v>2.5817555938037868E-3</v>
      </c>
      <c r="PD429" s="26">
        <f>IFERROR(Tableau17[[#This Row],[2008_T2_PROCUS]]/Tableau17[[#This Row],[2008_T2_INSCRITS]],0)</f>
        <v>0</v>
      </c>
      <c r="PE429" s="26">
        <f>Tableau17[[#This Row],[2014_T1_PROCUS]]/Tableau17[[#This Row],[2014_T1_INSCRITS]]</f>
        <v>2.6761819803746653E-3</v>
      </c>
      <c r="PF429" s="26">
        <f>IFERROR(Tableau17[[#This Row],[2014_T2_PROCUS]]/Tableau17[[#This Row],[2014_T2_INSCRITS]],0)</f>
        <v>8.0285459411239962E-3</v>
      </c>
    </row>
    <row r="430" spans="1:422" hidden="1" x14ac:dyDescent="0.2">
      <c r="A430" s="1">
        <v>7</v>
      </c>
      <c r="B430" s="1" t="s">
        <v>474</v>
      </c>
      <c r="C430" s="1" t="s">
        <v>484</v>
      </c>
      <c r="D430" s="1" t="s">
        <v>484</v>
      </c>
      <c r="E430" s="1">
        <v>1348</v>
      </c>
      <c r="F430" s="1">
        <v>5.4225240000000001</v>
      </c>
      <c r="G430" s="1">
        <v>43.337330999999999</v>
      </c>
      <c r="H430" s="3">
        <v>798</v>
      </c>
      <c r="I430" s="3">
        <v>172</v>
      </c>
      <c r="J430" s="1">
        <v>0</v>
      </c>
      <c r="L430" s="1">
        <v>28</v>
      </c>
      <c r="M430" s="1">
        <v>13</v>
      </c>
      <c r="O430" s="1">
        <v>4</v>
      </c>
      <c r="P430" s="1">
        <v>38</v>
      </c>
      <c r="Q430" s="1">
        <v>8</v>
      </c>
      <c r="R430" s="1">
        <v>104</v>
      </c>
      <c r="S430" s="1">
        <v>38</v>
      </c>
      <c r="T430" s="1">
        <v>13</v>
      </c>
      <c r="U430" s="1">
        <v>246</v>
      </c>
      <c r="V430" s="1">
        <v>748</v>
      </c>
      <c r="W430" s="1">
        <v>404</v>
      </c>
      <c r="X430" s="1">
        <v>2</v>
      </c>
      <c r="Y430" s="2">
        <v>0.54010694999999997</v>
      </c>
      <c r="Z430" s="1">
        <v>748</v>
      </c>
      <c r="AA430" s="1">
        <v>429</v>
      </c>
      <c r="AB430" s="1">
        <v>6</v>
      </c>
      <c r="AC430" s="2">
        <v>0.57352941000000002</v>
      </c>
      <c r="AD430" s="1">
        <v>798</v>
      </c>
      <c r="AE430" s="1">
        <v>259</v>
      </c>
      <c r="AF430" s="2">
        <v>0.3245614</v>
      </c>
      <c r="AG430" s="1">
        <f t="shared" si="6"/>
        <v>172</v>
      </c>
      <c r="AH430" s="1">
        <v>768</v>
      </c>
      <c r="AI430" s="1">
        <v>425</v>
      </c>
      <c r="AJ430" s="1">
        <v>8</v>
      </c>
      <c r="AK430" s="2">
        <v>0.55338542000000002</v>
      </c>
      <c r="AL430" s="1">
        <v>767</v>
      </c>
      <c r="AM430" s="1">
        <v>474</v>
      </c>
      <c r="AN430" s="1">
        <v>8</v>
      </c>
      <c r="AO430" s="2">
        <v>0.61799218</v>
      </c>
      <c r="AP430" s="1">
        <v>746</v>
      </c>
      <c r="AQ430" s="1">
        <v>349</v>
      </c>
      <c r="AR430" s="2">
        <v>0.46782842000000002</v>
      </c>
      <c r="AS430" s="1">
        <v>746</v>
      </c>
      <c r="AT430" s="1">
        <v>379</v>
      </c>
      <c r="AU430" s="2">
        <v>0.50804289999999996</v>
      </c>
      <c r="AV430" s="1">
        <v>759</v>
      </c>
      <c r="AW430" s="1">
        <v>319</v>
      </c>
      <c r="AX430" s="2">
        <v>0.42028986000000002</v>
      </c>
      <c r="AY430" s="1">
        <v>759</v>
      </c>
      <c r="AZ430" s="1">
        <v>289</v>
      </c>
      <c r="BA430" s="2">
        <v>0.38076416000000002</v>
      </c>
      <c r="BB430" s="1">
        <v>760</v>
      </c>
      <c r="BC430" s="1">
        <v>572</v>
      </c>
      <c r="BD430" s="2">
        <v>0.75263157999999997</v>
      </c>
      <c r="BE430" s="1">
        <v>758</v>
      </c>
      <c r="BF430" s="1">
        <v>554</v>
      </c>
      <c r="BG430" s="2">
        <v>0.73087071000000003</v>
      </c>
      <c r="BH430" s="1">
        <v>798</v>
      </c>
      <c r="BI430" s="1">
        <v>310</v>
      </c>
      <c r="BJ430" s="2">
        <v>0.38847118000000003</v>
      </c>
      <c r="BK430" s="1">
        <v>8</v>
      </c>
      <c r="BL430" s="1">
        <v>3</v>
      </c>
      <c r="BN430" s="1">
        <v>32</v>
      </c>
      <c r="BO430" s="1">
        <v>50</v>
      </c>
      <c r="BP430" s="1">
        <v>127</v>
      </c>
      <c r="BQ430" s="1">
        <v>195</v>
      </c>
      <c r="BR430" s="1">
        <v>415</v>
      </c>
      <c r="BS430" s="1">
        <v>43</v>
      </c>
      <c r="BU430" s="1">
        <v>170</v>
      </c>
      <c r="BV430" s="1">
        <v>246</v>
      </c>
      <c r="BW430" s="1">
        <v>459</v>
      </c>
      <c r="BZ430" s="1">
        <v>30</v>
      </c>
      <c r="CA430" s="1">
        <v>5</v>
      </c>
      <c r="CB430" s="1">
        <v>25</v>
      </c>
      <c r="CC430" s="1">
        <v>161</v>
      </c>
      <c r="CD430" s="1">
        <v>105</v>
      </c>
      <c r="CE430" s="1">
        <v>69</v>
      </c>
      <c r="CF430" s="1">
        <v>395</v>
      </c>
      <c r="CG430" s="1">
        <v>180</v>
      </c>
      <c r="CH430" s="1">
        <v>127</v>
      </c>
      <c r="CI430" s="1">
        <v>112</v>
      </c>
      <c r="CJ430" s="1">
        <v>419</v>
      </c>
      <c r="CL430" s="1">
        <v>10</v>
      </c>
      <c r="CN430" s="1">
        <v>10</v>
      </c>
      <c r="CO430" s="1">
        <v>15</v>
      </c>
      <c r="CP430" s="1">
        <v>147</v>
      </c>
      <c r="CS430" s="1">
        <v>93</v>
      </c>
      <c r="CT430" s="1">
        <v>56</v>
      </c>
      <c r="CV430" s="1">
        <v>10</v>
      </c>
      <c r="CW430" s="1">
        <v>341</v>
      </c>
      <c r="CY430" s="1">
        <v>190</v>
      </c>
      <c r="CZ430" s="1">
        <v>172</v>
      </c>
      <c r="DC430" s="1">
        <v>362</v>
      </c>
      <c r="DE430" s="1">
        <v>2</v>
      </c>
      <c r="DF430" s="1">
        <v>1</v>
      </c>
      <c r="DH430" s="1">
        <v>0</v>
      </c>
      <c r="DI430" s="1">
        <v>9</v>
      </c>
      <c r="DJ430" s="1">
        <v>5</v>
      </c>
      <c r="DK430" s="1">
        <v>4</v>
      </c>
      <c r="DL430" s="1">
        <v>54</v>
      </c>
      <c r="DM430" s="1">
        <v>128</v>
      </c>
      <c r="DN430" s="1">
        <v>39</v>
      </c>
      <c r="DQ430" s="1">
        <v>2</v>
      </c>
      <c r="DR430" s="1">
        <v>54</v>
      </c>
      <c r="DS430" s="1">
        <v>17</v>
      </c>
      <c r="DU430" s="1">
        <v>315</v>
      </c>
      <c r="DW430" s="1">
        <v>152</v>
      </c>
      <c r="DZ430" s="1">
        <v>116</v>
      </c>
      <c r="EA430" s="1">
        <v>268</v>
      </c>
      <c r="EB430" s="1">
        <v>3</v>
      </c>
      <c r="EC430" s="1">
        <v>5</v>
      </c>
      <c r="ED430" s="1">
        <v>2</v>
      </c>
      <c r="EE430" s="1">
        <v>15</v>
      </c>
      <c r="EF430" s="1">
        <v>73</v>
      </c>
      <c r="EG430" s="1">
        <v>28</v>
      </c>
      <c r="EH430" s="1">
        <v>6</v>
      </c>
      <c r="EI430" s="1">
        <v>217</v>
      </c>
      <c r="EJ430" s="1">
        <v>132</v>
      </c>
      <c r="EK430" s="1">
        <v>78</v>
      </c>
      <c r="EL430" s="1">
        <v>3</v>
      </c>
      <c r="EM430" s="1">
        <v>562</v>
      </c>
      <c r="EN430" s="1">
        <v>265</v>
      </c>
      <c r="EO430" s="1">
        <v>239</v>
      </c>
      <c r="EP430" s="1">
        <v>504</v>
      </c>
      <c r="EQ430" s="1">
        <v>0</v>
      </c>
      <c r="ER430" s="1">
        <v>2</v>
      </c>
      <c r="ES430" s="1">
        <v>2</v>
      </c>
      <c r="ET430" s="1">
        <v>29</v>
      </c>
      <c r="EU430" s="1">
        <v>2</v>
      </c>
      <c r="EV430" s="1">
        <v>132</v>
      </c>
      <c r="EW430" s="1">
        <v>15</v>
      </c>
      <c r="EX430" s="1">
        <v>0</v>
      </c>
      <c r="EY430" s="1">
        <v>6</v>
      </c>
      <c r="EZ430" s="1">
        <v>10</v>
      </c>
      <c r="FA430" s="1">
        <v>0</v>
      </c>
      <c r="FB430" s="1">
        <v>0</v>
      </c>
      <c r="FC430" s="1">
        <v>0</v>
      </c>
      <c r="FD430" s="1">
        <v>0</v>
      </c>
      <c r="FE430" s="1">
        <v>0</v>
      </c>
      <c r="FF430" s="1">
        <v>0</v>
      </c>
      <c r="FG430" s="1">
        <v>0</v>
      </c>
      <c r="FH430" s="1">
        <v>6</v>
      </c>
      <c r="FI430" s="1">
        <v>0</v>
      </c>
      <c r="FJ430" s="1">
        <v>8</v>
      </c>
      <c r="FK430" s="1">
        <v>5</v>
      </c>
      <c r="FL430" s="1">
        <v>0</v>
      </c>
      <c r="FM430" s="1">
        <v>36</v>
      </c>
      <c r="FN430" s="1">
        <v>4</v>
      </c>
      <c r="FO430" s="1">
        <v>2</v>
      </c>
      <c r="FP430" s="1">
        <v>36</v>
      </c>
      <c r="FQ430" s="1">
        <v>0</v>
      </c>
      <c r="FR430" s="1">
        <f>SUM(Tableau17[[#This Row],[2019-T1-ALEXANDRE Audric]:[2019-T1-MARIE Florie]])</f>
        <v>295</v>
      </c>
      <c r="FS430" s="1">
        <v>50</v>
      </c>
      <c r="FT430" s="1">
        <v>138</v>
      </c>
      <c r="FU430" s="1">
        <v>0</v>
      </c>
      <c r="FV430" s="1">
        <v>227</v>
      </c>
      <c r="FW430" s="1">
        <v>0</v>
      </c>
      <c r="FX430" s="1">
        <v>415</v>
      </c>
      <c r="FY430" s="1">
        <v>43</v>
      </c>
      <c r="FZ430" s="1">
        <v>170</v>
      </c>
      <c r="GA430" s="1">
        <v>0</v>
      </c>
      <c r="GB430" s="1">
        <v>246</v>
      </c>
      <c r="GC430" s="1">
        <v>0</v>
      </c>
      <c r="GD430" s="1">
        <v>459</v>
      </c>
      <c r="GE430" s="1">
        <v>161</v>
      </c>
      <c r="GF430" s="1">
        <v>105</v>
      </c>
      <c r="GG430" s="1">
        <v>0</v>
      </c>
      <c r="GH430" s="1">
        <v>129</v>
      </c>
      <c r="GI430" s="1">
        <v>0</v>
      </c>
      <c r="GJ430" s="1">
        <v>395</v>
      </c>
      <c r="GK430" s="1">
        <v>180</v>
      </c>
      <c r="GL430" s="1">
        <v>127</v>
      </c>
      <c r="GM430" s="1">
        <v>0</v>
      </c>
      <c r="GN430" s="1">
        <v>112</v>
      </c>
      <c r="GO430" s="1">
        <v>0</v>
      </c>
      <c r="GP430" s="1">
        <v>419</v>
      </c>
      <c r="GQ430" s="1">
        <v>157</v>
      </c>
      <c r="GR430" s="1">
        <v>56</v>
      </c>
      <c r="GS430" s="1">
        <v>0</v>
      </c>
      <c r="GT430" s="1">
        <v>128</v>
      </c>
      <c r="GU430" s="1">
        <v>0</v>
      </c>
      <c r="GV430" s="1">
        <v>341</v>
      </c>
      <c r="GW430" s="1">
        <v>190</v>
      </c>
      <c r="GX430" s="1">
        <v>0</v>
      </c>
      <c r="GY430" s="1">
        <v>0</v>
      </c>
      <c r="GZ430" s="1">
        <v>172</v>
      </c>
      <c r="HA430" s="1">
        <v>0</v>
      </c>
      <c r="HB430" s="1">
        <v>362</v>
      </c>
      <c r="HC430" s="1">
        <v>239</v>
      </c>
      <c r="HD430" s="1">
        <v>73</v>
      </c>
      <c r="HE430" s="1">
        <v>78</v>
      </c>
      <c r="HF430" s="1">
        <v>166</v>
      </c>
      <c r="HG430" s="1">
        <v>6</v>
      </c>
      <c r="HH430" s="1">
        <v>562</v>
      </c>
      <c r="HI430" s="1">
        <v>265</v>
      </c>
      <c r="HJ430" s="1">
        <v>0</v>
      </c>
      <c r="HK430" s="1">
        <v>239</v>
      </c>
      <c r="HL430" s="1">
        <v>0</v>
      </c>
      <c r="HM430" s="1">
        <v>0</v>
      </c>
      <c r="HN430" s="1">
        <v>504</v>
      </c>
      <c r="HO430" s="1">
        <v>145</v>
      </c>
      <c r="HP430" s="1">
        <v>19</v>
      </c>
      <c r="HQ430" s="1">
        <v>36</v>
      </c>
      <c r="HR430" s="1">
        <v>90</v>
      </c>
      <c r="HS430" s="1">
        <v>16</v>
      </c>
      <c r="HT430" s="1">
        <v>306</v>
      </c>
      <c r="HU430" s="1">
        <v>104</v>
      </c>
      <c r="HV430" s="1">
        <v>66</v>
      </c>
      <c r="HW430" s="1">
        <v>8</v>
      </c>
      <c r="HX430" s="1">
        <v>68</v>
      </c>
      <c r="HY430" s="1">
        <v>0</v>
      </c>
      <c r="HZ430" s="1">
        <v>246</v>
      </c>
      <c r="IA430" s="1">
        <v>134</v>
      </c>
      <c r="IB430" s="1">
        <v>39</v>
      </c>
      <c r="IC430" s="1">
        <v>54</v>
      </c>
      <c r="ID430" s="1">
        <v>84</v>
      </c>
      <c r="IE430" s="1">
        <v>4</v>
      </c>
      <c r="IF430" s="1">
        <v>315</v>
      </c>
      <c r="IG430" s="1">
        <v>152</v>
      </c>
      <c r="IH430" s="1">
        <v>0</v>
      </c>
      <c r="II430" s="1">
        <v>116</v>
      </c>
      <c r="IJ430" s="1">
        <v>0</v>
      </c>
      <c r="IK430" s="1">
        <v>0</v>
      </c>
      <c r="IL430" s="1">
        <v>268</v>
      </c>
      <c r="IM430" s="26">
        <f>IFERROR(Tableau17[[#This Row],[LDIV]]/Tableau17[[#This Row],[Total général]],"")</f>
        <v>0</v>
      </c>
      <c r="IN430" s="26">
        <f>IFERROR(Tableau17[[#This Row],[LDVC]]/Tableau17[[#This Row],[Total général]],"")</f>
        <v>0</v>
      </c>
      <c r="IO430" s="26">
        <f>IFERROR(Tableau17[[#This Row],[LDVD]]/Tableau17[[#This Row],[Total général]],"")</f>
        <v>0.11382113821138211</v>
      </c>
      <c r="IP430" s="26">
        <f>IFERROR(Tableau17[[#This Row],[LDVG]]/Tableau17[[#This Row],[Total général]],"")</f>
        <v>5.2845528455284556E-2</v>
      </c>
      <c r="IQ430" s="26">
        <f>IFERROR(Tableau17[[#This Row],[LEXD]]/Tableau17[[#This Row],[Total général]],"")</f>
        <v>0</v>
      </c>
      <c r="IR430" s="26">
        <f>IFERROR(Tableau17[[#This Row],[LEXG]]/Tableau17[[#This Row],[Total général]],"")</f>
        <v>1.6260162601626018E-2</v>
      </c>
      <c r="IS430" s="26">
        <f>IFERROR(Tableau17[[#This Row],[LLR]]/Tableau17[[#This Row],[Total général]],"")</f>
        <v>0.15447154471544716</v>
      </c>
      <c r="IT430" s="26">
        <f>IFERROR(Tableau17[[#This Row],[LREM]]/Tableau17[[#This Row],[Total général]],"")</f>
        <v>3.2520325203252036E-2</v>
      </c>
      <c r="IU430" s="26">
        <f>IFERROR(Tableau17[[#This Row],[LRN]]/Tableau17[[#This Row],[Total général]],"")</f>
        <v>0.42276422764227645</v>
      </c>
      <c r="IV430" s="26">
        <f>IFERROR(Tableau17[[#This Row],[LUG]]/Tableau17[[#This Row],[Total général]],"")</f>
        <v>0.15447154471544716</v>
      </c>
      <c r="IW430" s="26">
        <f>IFERROR(Tableau17[[#This Row],[LVEC]]/Tableau17[[#This Row],[Total général]],"")</f>
        <v>5.2845528455284556E-2</v>
      </c>
      <c r="IX430" s="26">
        <f>IFERROR(Tableau17[[#This Row],[2008-T1-LCMD]]/Tableau17[[#This Row],[2008-T1-TOTAL]],"")</f>
        <v>1.9277108433734941E-2</v>
      </c>
      <c r="IY430" s="26">
        <f>IFERROR(Tableau17[[#This Row],[2008-T1-LDVD]]/Tableau17[[#This Row],[2008-T1-TOTAL]],"")</f>
        <v>7.2289156626506026E-3</v>
      </c>
      <c r="IZ430" s="26">
        <f>IFERROR(Tableau17[[#This Row],[2008-T1-LEXD]]/Tableau17[[#This Row],[2008-T1-TOTAL]],"")</f>
        <v>0</v>
      </c>
      <c r="JA430" s="26">
        <f>IFERROR(Tableau17[[#This Row],[2008-T1-LEXG]]/Tableau17[[#This Row],[2008-T1-TOTAL]],"")</f>
        <v>7.7108433734939766E-2</v>
      </c>
      <c r="JB430" s="26">
        <f>IFERROR(Tableau17[[#This Row],[2008-T1-LFN]]/Tableau17[[#This Row],[2008-T1-TOTAL]],"")</f>
        <v>0.12048192771084337</v>
      </c>
      <c r="JC430" s="26">
        <f>IFERROR(Tableau17[[#This Row],[2008-T1-LMAJ]]/Tableau17[[#This Row],[2008-T1-TOTAL]],"")</f>
        <v>0.30602409638554218</v>
      </c>
      <c r="JD430" s="26">
        <f>IFERROR(Tableau17[[#This Row],[2008-T1-LUG]]/Tableau17[[#This Row],[2008-T1-TOTAL]],"")</f>
        <v>0.46987951807228917</v>
      </c>
      <c r="JE430" s="26">
        <f>IFERROR(Tableau17[[#This Row],[2008-T2-LFN]]/Tableau17[[#This Row],[2008-T2-TOTAL]],"")</f>
        <v>9.3681917211328972E-2</v>
      </c>
      <c r="JF430" s="26">
        <f>IFERROR(Tableau17[[#This Row],[2008-T2-LGC]]/Tableau17[[#This Row],[2008-T2-TOTAL]],"")</f>
        <v>0</v>
      </c>
      <c r="JG430" s="26">
        <f>IFERROR(Tableau17[[#This Row],[2008-T2-LMAJ]]/Tableau17[[#This Row],[2008-T2-TOTAL]],"")</f>
        <v>0.37037037037037035</v>
      </c>
      <c r="JH430" s="26">
        <f>IFERROR(Tableau17[[#This Row],[2008-T2-LUG]]/Tableau17[[#This Row],[2008-T2-TOTAL]],"")</f>
        <v>0.53594771241830064</v>
      </c>
      <c r="JI430" s="26">
        <f>IFERROR(Tableau17[[#This Row],[2014-T1-LDIV]]/Tableau17[[#This Row],[2014-T1-TOTAL]],"")</f>
        <v>0</v>
      </c>
      <c r="JJ430" s="26">
        <f>IFERROR(Tableau17[[#This Row],[2014-T1-LDVD]]/Tableau17[[#This Row],[2014-T1-TOTAL]],"")</f>
        <v>0</v>
      </c>
      <c r="JK430" s="26">
        <f>IFERROR(Tableau17[[#This Row],[2014-T1-LDVG]]/Tableau17[[#This Row],[2014-T1-TOTAL]],"")</f>
        <v>7.5949367088607597E-2</v>
      </c>
      <c r="JL430" s="26">
        <f>IFERROR(Tableau17[[#This Row],[2014-T1-LEXG]]/Tableau17[[#This Row],[2014-T1-TOTAL]],"")</f>
        <v>1.2658227848101266E-2</v>
      </c>
      <c r="JM430" s="26">
        <f>IFERROR(Tableau17[[#This Row],[2014-T1-LFG]]/Tableau17[[#This Row],[2014-T1-TOTAL]],"")</f>
        <v>6.3291139240506333E-2</v>
      </c>
      <c r="JN430" s="26">
        <f>IFERROR(Tableau17[[#This Row],[2014-T1-LFN]]/Tableau17[[#This Row],[2014-T1-TOTAL]],"")</f>
        <v>0.40759493670886077</v>
      </c>
      <c r="JO430" s="26">
        <f>IFERROR(Tableau17[[#This Row],[2014-T1-LUD]]/Tableau17[[#This Row],[2014-T1-TOTAL]],"")</f>
        <v>0.26582278481012656</v>
      </c>
      <c r="JP430" s="26">
        <f>IFERROR(Tableau17[[#This Row],[2014-T1-LUG]]/Tableau17[[#This Row],[2014-T1-TOTAL]],"")</f>
        <v>0.17468354430379746</v>
      </c>
      <c r="JQ430" s="26">
        <f>IFERROR(Tableau17[[#This Row],[2014-T2-LFN]]/Tableau17[[#This Row],[2014-T2-TOTAL]],"")</f>
        <v>0.4295942720763723</v>
      </c>
      <c r="JR430" s="26">
        <f>IFERROR(Tableau17[[#This Row],[2014-T2-LUD]]/Tableau17[[#This Row],[2014-T2-TOTAL]],"")</f>
        <v>0.30310262529832938</v>
      </c>
      <c r="JS430" s="26">
        <f>IFERROR(Tableau17[[#This Row],[2014-T2-LUG]]/Tableau17[[#This Row],[2014-T2-TOTAL]],"")</f>
        <v>0.26730310262529833</v>
      </c>
      <c r="JT430" s="26">
        <f>IFERROR(Tableau17[[#This Row],[2015-T1-BC-DIV]]/Tableau17[[#This Row],[2015-T1-TOTAL]],"")</f>
        <v>0</v>
      </c>
      <c r="JU430" s="26">
        <f>IFERROR(Tableau17[[#This Row],[2015-T1-BC-DLF]]/Tableau17[[#This Row],[2015-T1-TOTAL]],"")</f>
        <v>2.932551319648094E-2</v>
      </c>
      <c r="JV430" s="26">
        <f>IFERROR(Tableau17[[#This Row],[2015-T1-BC-DVD]]/Tableau17[[#This Row],[2015-T1-TOTAL]],"")</f>
        <v>0</v>
      </c>
      <c r="JW430" s="26">
        <f>IFERROR(Tableau17[[#This Row],[2015-T1-BC-DVG]]/Tableau17[[#This Row],[2015-T1-TOTAL]],"")</f>
        <v>2.932551319648094E-2</v>
      </c>
      <c r="JX430" s="26">
        <f>IFERROR(Tableau17[[#This Row],[2015-T1-BC-FG]]/Tableau17[[#This Row],[2015-T1-TOTAL]],"")</f>
        <v>4.398826979472141E-2</v>
      </c>
      <c r="JY430" s="26">
        <f>IFERROR(Tableau17[[#This Row],[2015-T1-BC-FN]]/Tableau17[[#This Row],[2015-T1-TOTAL]],"")</f>
        <v>0.4310850439882698</v>
      </c>
      <c r="JZ430" s="26">
        <f>IFERROR(Tableau17[[#This Row],[2015-T1-BC-MDM]]/Tableau17[[#This Row],[2015-T1-TOTAL]],"")</f>
        <v>0</v>
      </c>
      <c r="KA430" s="26">
        <f>IFERROR(Tableau17[[#This Row],[2015-T1-BC-RDG]]/Tableau17[[#This Row],[2015-T1-TOTAL]],"")</f>
        <v>0</v>
      </c>
      <c r="KB430" s="26">
        <f>IFERROR(Tableau17[[#This Row],[2015-T1-BC-SOC]]/Tableau17[[#This Row],[2015-T1-TOTAL]],"")</f>
        <v>0.27272727272727271</v>
      </c>
      <c r="KC430" s="26">
        <f>IFERROR(Tableau17[[#This Row],[2015-T1-BC-UD]]/Tableau17[[#This Row],[2015-T1-TOTAL]],"")</f>
        <v>0.16422287390029325</v>
      </c>
      <c r="KD430" s="26">
        <f>IFERROR(Tableau17[[#This Row],[2015-T1-BC-UG]]/Tableau17[[#This Row],[2015-T1-TOTAL]],"")</f>
        <v>0</v>
      </c>
      <c r="KE430" s="26">
        <f>IFERROR(Tableau17[[#This Row],[2015-T1-BC-VEC]]/Tableau17[[#This Row],[2015-T1-TOTAL]],"")</f>
        <v>2.932551319648094E-2</v>
      </c>
      <c r="KF430" s="26">
        <f>IFERROR(Tableau17[[#This Row],[2015-T2-BC-DVG]]/Tableau17[[#This Row],[2015-T2-TOTAL]],"")</f>
        <v>0</v>
      </c>
      <c r="KG430" s="26">
        <f>IFERROR(Tableau17[[#This Row],[2015-T2-BC-FN]]/Tableau17[[#This Row],[2015-T2-TOTAL]],"")</f>
        <v>0.52486187845303867</v>
      </c>
      <c r="KH430" s="26">
        <f>IFERROR(Tableau17[[#This Row],[2015-T2-BC-SOC]]/Tableau17[[#This Row],[2015-T2-TOTAL]],"")</f>
        <v>0.47513812154696133</v>
      </c>
      <c r="KI430" s="26">
        <f>IFERROR(Tableau17[[#This Row],[2015-T2-BC-UD]]/Tableau17[[#This Row],[2015-T2-TOTAL]],"")</f>
        <v>0</v>
      </c>
      <c r="KJ430" s="26">
        <f>IFERROR(Tableau17[[#This Row],[2015-T2-BC-UG]]/Tableau17[[#This Row],[2015-T2-TOTAL]],"")</f>
        <v>0</v>
      </c>
      <c r="KK430" s="26">
        <f>IFERROR(Tableau17[[#This Row],[2017 (L)-T1-COM]]/Tableau17[[#This Row],[2017 (L)-T1-TOTAL]],"")</f>
        <v>0</v>
      </c>
      <c r="KL430" s="26">
        <f>IFERROR(Tableau17[[#This Row],[2017 (L)-T1-DIV]]/Tableau17[[#This Row],[2017 (L)-T1-TOTAL]],"")</f>
        <v>6.3492063492063492E-3</v>
      </c>
      <c r="KM430" s="26">
        <f>IFERROR(Tableau17[[#This Row],[2017 (L)-T1-DLF]]/Tableau17[[#This Row],[2017 (L)-T1-TOTAL]],"")</f>
        <v>3.1746031746031746E-3</v>
      </c>
      <c r="KN430" s="26">
        <f>IFERROR(Tableau17[[#This Row],[2017 (L)-T1-DVD]]/Tableau17[[#This Row],[2017 (L)-T1-TOTAL]],"")</f>
        <v>0</v>
      </c>
      <c r="KO430" s="26">
        <f>IFERROR(Tableau17[[#This Row],[2017 (L)-T1-DVG]]/Tableau17[[#This Row],[2017 (L)-T1-TOTAL]],"")</f>
        <v>0</v>
      </c>
      <c r="KP430" s="26">
        <f>IFERROR(Tableau17[[#This Row],[2017 (L)-T1-ECO]]/Tableau17[[#This Row],[2017 (L)-T1-TOTAL]],"")</f>
        <v>2.8571428571428571E-2</v>
      </c>
      <c r="KQ430" s="26">
        <f>IFERROR(Tableau17[[#This Row],[2017 (L)-T1-EXD]]/Tableau17[[#This Row],[2017 (L)-T1-TOTAL]],"")</f>
        <v>1.5873015873015872E-2</v>
      </c>
      <c r="KR430" s="26">
        <f>IFERROR(Tableau17[[#This Row],[2017 (L)-T1-EXG]]/Tableau17[[#This Row],[2017 (L)-T1-TOTAL]],"")</f>
        <v>1.2698412698412698E-2</v>
      </c>
      <c r="KS430" s="26">
        <f>IFERROR(Tableau17[[#This Row],[2017 (L)-T1-FI]]/Tableau17[[#This Row],[2017 (L)-T1-TOTAL]],"")</f>
        <v>0.17142857142857143</v>
      </c>
      <c r="KT430" s="26">
        <f>IFERROR(Tableau17[[#This Row],[2017 (L)-T1-FN]]/Tableau17[[#This Row],[2017 (L)-T1-TOTAL]],"")</f>
        <v>0.40634920634920635</v>
      </c>
      <c r="KU430" s="26">
        <f>IFERROR(Tableau17[[#This Row],[2017 (L)-T1-LR]]/Tableau17[[#This Row],[2017 (L)-T1-TOTAL]],"")</f>
        <v>0.12380952380952381</v>
      </c>
      <c r="KV430" s="26">
        <f>IFERROR(Tableau17[[#This Row],[2017 (L)-T1-MDM]]/Tableau17[[#This Row],[2017 (L)-T1-TOTAL]],"")</f>
        <v>0</v>
      </c>
      <c r="KW430" s="26">
        <f>IFERROR(Tableau17[[#This Row],[2017 (L)-T1-RDG]]/Tableau17[[#This Row],[2017 (L)-T1-TOTAL]],"")</f>
        <v>0</v>
      </c>
      <c r="KX430" s="26">
        <f>IFERROR(Tableau17[[#This Row],[2017 (L)-T1-REG]]/Tableau17[[#This Row],[2017 (L)-T1-TOTAL]],"")</f>
        <v>6.3492063492063492E-3</v>
      </c>
      <c r="KY430" s="26">
        <f>IFERROR(Tableau17[[#This Row],[2017 (L)-T1-REM]]/Tableau17[[#This Row],[2017 (L)-T1-TOTAL]],"")</f>
        <v>0.17142857142857143</v>
      </c>
      <c r="KZ430" s="26">
        <f>IFERROR(Tableau17[[#This Row],[2017 (L)-T1-SOC]]/Tableau17[[#This Row],[2017 (L)-T1-TOTAL]],"")</f>
        <v>5.3968253968253971E-2</v>
      </c>
      <c r="LA430" s="26">
        <f>IFERROR(Tableau17[[#This Row],[2017 (L)-T1-UDI]]/Tableau17[[#This Row],[2017 (L)-T1-TOTAL]],"")</f>
        <v>0</v>
      </c>
      <c r="LB430" s="26">
        <f>IFERROR(Tableau17[[#This Row],[2017 (L)-T2-FI]]/Tableau17[[#This Row],[2017 (L)-T2-TOTAL]],"")</f>
        <v>0</v>
      </c>
      <c r="LC430" s="26">
        <f>IFERROR(Tableau17[[#This Row],[2017 (L)-T2-FN]]/Tableau17[[#This Row],[2017 (L)-T2-TOTAL]],"")</f>
        <v>0.56716417910447758</v>
      </c>
      <c r="LD430" s="26">
        <f>IFERROR(Tableau17[[#This Row],[2017 (L)-T2-LR]]/Tableau17[[#This Row],[2017 (L)-T2-TOTAL]],"")</f>
        <v>0</v>
      </c>
      <c r="LE430" s="26">
        <f>IFERROR(Tableau17[[#This Row],[2017 (L)-T2-MDM]]/Tableau17[[#This Row],[2017 (L)-T2-TOTAL]],"")</f>
        <v>0</v>
      </c>
      <c r="LF430" s="26">
        <f>IFERROR(Tableau17[[#This Row],[2017 (L)-T2-REM]]/Tableau17[[#This Row],[2017 (L)-T2-TOTAL]],"")</f>
        <v>0.43283582089552236</v>
      </c>
      <c r="LG430" s="26">
        <f>IFERROR(Tableau17[[#This Row],[2017-T1-ARTHAUD Nathalie]]/Tableau17[[#This Row],[2017-T1-TOTAL]],"")</f>
        <v>5.3380782918149468E-3</v>
      </c>
      <c r="LH430" s="26">
        <f>IFERROR(Tableau17[[#This Row],[2017-T1-ASSELINEAU Fran]]/Tableau17[[#This Row],[2017-T1-TOTAL]],"")</f>
        <v>8.8967971530249119E-3</v>
      </c>
      <c r="LI430" s="26">
        <f>IFERROR(Tableau17[[#This Row],[2017-T1-CHEMINADE Jacques]]/Tableau17[[#This Row],[2017-T1-TOTAL]],"")</f>
        <v>3.5587188612099642E-3</v>
      </c>
      <c r="LJ430" s="26">
        <f>IFERROR(Tableau17[[#This Row],[2017-T1-DUPONT-AIGNAN Nicolas]]/Tableau17[[#This Row],[2017-T1-TOTAL]],"")</f>
        <v>2.6690391459074734E-2</v>
      </c>
      <c r="LK430" s="26">
        <f>IFERROR(Tableau17[[#This Row],[2017-T1-FILLON Fran]]/Tableau17[[#This Row],[2017-T1-TOTAL]],"")</f>
        <v>0.1298932384341637</v>
      </c>
      <c r="LL430" s="26">
        <f>IFERROR(Tableau17[[#This Row],[2017-T1-HAMON Beno]]/Tableau17[[#This Row],[2017-T1-TOTAL]],"")</f>
        <v>4.9822064056939501E-2</v>
      </c>
      <c r="LM430" s="26">
        <f>IFERROR(Tableau17[[#This Row],[2017-T1-LASSALLE Jean]]/Tableau17[[#This Row],[2017-T1-TOTAL]],"")</f>
        <v>1.0676156583629894E-2</v>
      </c>
      <c r="LN430" s="26">
        <f>IFERROR(Tableau17[[#This Row],[2017-T1-LE PEN Marine]]/Tableau17[[#This Row],[2017-T1-TOTAL]],"")</f>
        <v>0.38612099644128112</v>
      </c>
      <c r="LO430" s="26">
        <f>IFERROR(Tableau17[[#This Row],[2017-T1-M Jean-Luc]]/Tableau17[[#This Row],[2017-T1-TOTAL]],"")</f>
        <v>0.23487544483985764</v>
      </c>
      <c r="LP430" s="26">
        <f>IFERROR(Tableau17[[#This Row],[2017-T1-MACRON Emmanuel]]/Tableau17[[#This Row],[2017-T1-TOTAL]],"")</f>
        <v>0.13879003558718861</v>
      </c>
      <c r="LQ430" s="26">
        <f>IFERROR(Tableau17[[#This Row],[2017-T1-POUTOU Philippe]]/Tableau17[[#This Row],[2017-T1-TOTAL]],"")</f>
        <v>5.3380782918149468E-3</v>
      </c>
      <c r="LR430" s="26">
        <f>IFERROR(Tableau17[[#This Row],[2017-T2-LE PEN Marine]]/Tableau17[[#This Row],[2017-T2-TOTAL]],"")</f>
        <v>0.52579365079365081</v>
      </c>
      <c r="LS430" s="26">
        <f>IFERROR(Tableau17[[#This Row],[2017-T2-MACRON Emmanuel]]/Tableau17[[#This Row],[2017-T2-TOTAL]],"")</f>
        <v>0.47420634920634919</v>
      </c>
      <c r="LT430" s="26">
        <f>IFERROR(Tableau17[[#This Row],[2019-T1-ALEXANDRE Audric]]/Tableau17[[#This Row],[2019-T1-TOTAL]],"")</f>
        <v>0</v>
      </c>
      <c r="LU430" s="26">
        <f>IFERROR(Tableau17[[#This Row],[2019-T1-ARTHAUD Nathalie]]/Tableau17[[#This Row],[2019-T1-TOTAL]],"")</f>
        <v>6.7796610169491523E-3</v>
      </c>
      <c r="LV430" s="26">
        <f>IFERROR(Tableau17[[#This Row],[2019-T1-ASSELINEAU François]]/Tableau17[[#This Row],[2019-T1-TOTAL]],"")</f>
        <v>6.7796610169491523E-3</v>
      </c>
      <c r="LW430" s="26">
        <f>IFERROR(Tableau17[[#This Row],[2019-T1-AUBRY Manon]]/Tableau17[[#This Row],[2019-T1-TOTAL]],"")</f>
        <v>9.8305084745762716E-2</v>
      </c>
      <c r="LX430" s="26">
        <f>IFERROR(Tableau17[[#This Row],[2019-T1-AZERGUI Nagib]]/Tableau17[[#This Row],[2019-T1-TOTAL]],"")</f>
        <v>6.7796610169491523E-3</v>
      </c>
      <c r="LY430" s="26">
        <f>IFERROR(Tableau17[[#This Row],[2019-T1-BARDELLA Jordan]]/Tableau17[[#This Row],[2019-T1-TOTAL]],"")</f>
        <v>0.44745762711864406</v>
      </c>
      <c r="LZ430" s="26">
        <f>IFERROR(Tableau17[[#This Row],[2019-T1-BELLAMY François-Xavier]]/Tableau17[[#This Row],[2019-T1-TOTAL]],"")</f>
        <v>5.0847457627118647E-2</v>
      </c>
      <c r="MA430" s="26">
        <f>IFERROR(Tableau17[[#This Row],[2019-T1-BIDOU Olivier]]/Tableau17[[#This Row],[2019-T1-TOTAL]],"")</f>
        <v>0</v>
      </c>
      <c r="MB430" s="26">
        <f>IFERROR(Tableau17[[#This Row],[2019-T1-BOURG Dominique]]/Tableau17[[#This Row],[2019-T1-TOTAL]],"")</f>
        <v>2.0338983050847456E-2</v>
      </c>
      <c r="MC430" s="26">
        <f>IFERROR(Tableau17[[#This Row],[2019-T1-BROSSAT Ian]]/Tableau17[[#This Row],[2019-T1-TOTAL]],"")</f>
        <v>3.3898305084745763E-2</v>
      </c>
      <c r="MD430" s="26">
        <f>IFERROR(Tableau17[[#This Row],[2019-T1-CAILLAUD Sophie]]/Tableau17[[#This Row],[2019-T1-TOTAL]],"")</f>
        <v>0</v>
      </c>
      <c r="ME430" s="26">
        <f>IFERROR(Tableau17[[#This Row],[2019-T1-CAMUS Renaud]]/Tableau17[[#This Row],[2019-T1-TOTAL]],"")</f>
        <v>0</v>
      </c>
      <c r="MF430" s="26">
        <f>IFERROR(Tableau17[[#This Row],[2019-T1-CHALENÇON Christophe]]/Tableau17[[#This Row],[2019-T1-TOTAL]],"")</f>
        <v>0</v>
      </c>
      <c r="MG430" s="26">
        <f>IFERROR(Tableau17[[#This Row],[2019-T1-CORBET Cathy Denise Ginette]]/Tableau17[[#This Row],[2019-T1-TOTAL]],"")</f>
        <v>0</v>
      </c>
      <c r="MH430" s="26">
        <f>IFERROR(Tableau17[[#This Row],[2019-T1-DE PREVOISIN Robert]]/Tableau17[[#This Row],[2019-T1-TOTAL]],"")</f>
        <v>0</v>
      </c>
      <c r="MI430" s="26">
        <f>IFERROR(Tableau17[[#This Row],[2019-T1-DELFEL Thérèse]]/Tableau17[[#This Row],[2019-T1-TOTAL]],"")</f>
        <v>0</v>
      </c>
      <c r="MJ430" s="26">
        <f>IFERROR(Tableau17[[#This Row],[2019-T1-DIEUMEGARD Pierre]]/Tableau17[[#This Row],[2019-T1-TOTAL]],"")</f>
        <v>0</v>
      </c>
      <c r="MK430" s="26">
        <f>IFERROR(Tableau17[[#This Row],[2019-T1-DUPONT-AIGNAN Nicolas]]/Tableau17[[#This Row],[2019-T1-TOTAL]],"")</f>
        <v>2.0338983050847456E-2</v>
      </c>
      <c r="ML430" s="26">
        <f>IFERROR(Tableau17[[#This Row],[2019-T1-GERNIGON Yves]]/Tableau17[[#This Row],[2019-T1-TOTAL]],"")</f>
        <v>0</v>
      </c>
      <c r="MM430" s="26">
        <f>IFERROR(Tableau17[[#This Row],[2019-T1-GLUCKSMANN Raphaël]]/Tableau17[[#This Row],[2019-T1-TOTAL]],"")</f>
        <v>2.7118644067796609E-2</v>
      </c>
      <c r="MN430" s="26">
        <f>IFERROR(Tableau17[[#This Row],[2019-T1-HAMON Benoît]]/Tableau17[[#This Row],[2019-T1-TOTAL]],"")</f>
        <v>1.6949152542372881E-2</v>
      </c>
      <c r="MO430" s="26">
        <f>IFERROR(Tableau17[[#This Row],[2019-T1-HELGEN Gilles]]/Tableau17[[#This Row],[2019-T1-TOTAL]],"")</f>
        <v>0</v>
      </c>
      <c r="MP430" s="26">
        <f>IFERROR(Tableau17[[#This Row],[2019-T1-JADOT Yannick]]/Tableau17[[#This Row],[2019-T1-TOTAL]],"")</f>
        <v>0.12203389830508475</v>
      </c>
      <c r="MQ430" s="26">
        <f>IFERROR(Tableau17[[#This Row],[2019-T1-LAGARDE Jean-Christophe]]/Tableau17[[#This Row],[2019-T1-TOTAL]],"")</f>
        <v>1.3559322033898305E-2</v>
      </c>
      <c r="MR430" s="26">
        <f>IFERROR(Tableau17[[#This Row],[2019-T1-LALANNE Francis]]/Tableau17[[#This Row],[2019-T1-TOTAL]],"")</f>
        <v>6.7796610169491523E-3</v>
      </c>
      <c r="MS430" s="26">
        <f>IFERROR(Tableau17[[#This Row],[2019-T1-LOISEAU Nathalie]]/Tableau17[[#This Row],[2019-T1-TOTAL]],"")</f>
        <v>0.12203389830508475</v>
      </c>
      <c r="MT430" s="26">
        <f>IFERROR(Tableau17[[#This Row],[2019-T1-MARIE Florie]]/Tableau17[[#This Row],[2019-T1-TOTAL]],"")</f>
        <v>0</v>
      </c>
      <c r="MU430" s="26">
        <f>IFERROR(Tableau17[[#This Row],[2008-T1-MACROEXTRDROITE]]/Tableau17[[#This Row],[2008-T1-MACROTOTALE]],"")</f>
        <v>0.12048192771084337</v>
      </c>
      <c r="MV430" s="26">
        <f>IFERROR(Tableau17[[#This Row],[2008-T1-MACRODROITE]]/Tableau17[[#This Row],[2008-T1-MACROTOTALE]],"")</f>
        <v>0.3325301204819277</v>
      </c>
      <c r="MW430" s="26">
        <f>IFERROR(Tableau17[[#This Row],[2008-T1-MACROCENTRE]]/Tableau17[[#This Row],[2008-T1-MACROTOTALE]],"")</f>
        <v>0</v>
      </c>
      <c r="MX430" s="26">
        <f>IFERROR(Tableau17[[#This Row],[2008-T1-MACROGAUCHE]]/Tableau17[[#This Row],[2008-T1-MACROTOTALE]],"")</f>
        <v>0.54698795180722892</v>
      </c>
      <c r="MY430" s="26">
        <f>IFERROR(Tableau17[[#This Row],[2008-T1-MACROAUTRE]]/Tableau17[[#This Row],[2008-T1-MACROTOTALE]],"")</f>
        <v>0</v>
      </c>
      <c r="MZ430" s="26">
        <f>IFERROR(Tableau17[[#This Row],[2008-T2-MACROEXTRDROITE]]/Tableau17[[#This Row],[2008-T2-MACROTOTALE]],"")</f>
        <v>9.3681917211328972E-2</v>
      </c>
      <c r="NA430" s="26">
        <f>IFERROR(Tableau17[[#This Row],[2008-T2-MACRODROITE]]/Tableau17[[#This Row],[2008-T2-MACROTOTALE]],"")</f>
        <v>0.37037037037037035</v>
      </c>
      <c r="NB430" s="26">
        <f>IFERROR(Tableau17[[#This Row],[2008-T2-MACROCENTRE]]/Tableau17[[#This Row],[2008-T2-MACROTOTALE]],"")</f>
        <v>0</v>
      </c>
      <c r="NC430" s="26">
        <f>IFERROR(Tableau17[[#This Row],[2008-T2-MACROGAUCHE]]/Tableau17[[#This Row],[2008-T2-MACROTOTALE]],"")</f>
        <v>0.53594771241830064</v>
      </c>
      <c r="ND430" s="26">
        <f>IFERROR(Tableau17[[#This Row],[2008-T2-MACROAUTRE]]/Tableau17[[#This Row],[2008-T2-MACROTOTALE]],"")</f>
        <v>0</v>
      </c>
      <c r="NE430" s="26">
        <f>IFERROR(Tableau17[[#This Row],[2014-T1-MACROEXTRDROITE]]/Tableau17[[#This Row],[2014-T1-MACROTOTALE]],"")</f>
        <v>0.40759493670886077</v>
      </c>
      <c r="NF430" s="26">
        <f>IFERROR(Tableau17[[#This Row],[2014-T1-MACRODROITE]]/Tableau17[[#This Row],[2014-T1-MACROTOTALE]],"")</f>
        <v>0.26582278481012656</v>
      </c>
      <c r="NG430" s="26">
        <f>IFERROR(Tableau17[[#This Row],[2014-T1-MACROCENTRE]]/Tableau17[[#This Row],[2014-T1-MACROTOTALE]],"")</f>
        <v>0</v>
      </c>
      <c r="NH430" s="26">
        <f>IFERROR(Tableau17[[#This Row],[2014-T1-MACROGAUCHE]]/Tableau17[[#This Row],[2014-T1-MACROTOTALE]],"")</f>
        <v>0.32658227848101268</v>
      </c>
      <c r="NI430" s="26">
        <f>IFERROR(Tableau17[[#This Row],[2014-T1-MACROAUTRE]]/Tableau17[[#This Row],[2014-T1-MACROTOTALE]],"")</f>
        <v>0</v>
      </c>
      <c r="NJ430" s="26">
        <f>IFERROR(Tableau17[[#This Row],[2014-T2-MACROEXTRDROITE]]/Tableau17[[#This Row],[2014-T2-MACROTOTALE]],"")</f>
        <v>0.4295942720763723</v>
      </c>
      <c r="NK430" s="26">
        <f>IFERROR(Tableau17[[#This Row],[2014-T2-MACRODROITE]]/Tableau17[[#This Row],[2014-T2-MACROTOTALE]],"")</f>
        <v>0.30310262529832938</v>
      </c>
      <c r="NL430" s="26">
        <f>IFERROR(Tableau17[[#This Row],[2014-T2-MACROCENTRE]]/Tableau17[[#This Row],[2014-T2-MACROTOTALE]],"")</f>
        <v>0</v>
      </c>
      <c r="NM430" s="26">
        <f>IFERROR(Tableau17[[#This Row],[2014-T2-MACROGAUCHE]]/Tableau17[[#This Row],[2014-T2-MACROTOTALE]],"")</f>
        <v>0.26730310262529833</v>
      </c>
      <c r="NN430" s="26">
        <f>IFERROR(Tableau17[[#This Row],[2014-T2-MACROAUTRE]]/Tableau17[[#This Row],[2014-T2-MACROTOTALE]],"")</f>
        <v>0</v>
      </c>
      <c r="NO430" s="26">
        <f>IFERROR( Tableau17[[#This Row],[2015-T1-MACROEXTRDROITE]]/Tableau17[[#This Row],[2015-T1-MACROTOTALE]],"")</f>
        <v>0.46041055718475071</v>
      </c>
      <c r="NP430" s="26">
        <f>IFERROR(Tableau17[[#This Row],[2015-T1-MACRODROITE]]/Tableau17[[#This Row],[2015-T1-MACROTOTALE]],"")</f>
        <v>0.16422287390029325</v>
      </c>
      <c r="NQ430" s="26">
        <f>IFERROR(Tableau17[[#This Row],[2015-T1-MACROCENTRE]]/Tableau17[[#This Row],[2015-T1-MACROTOTALE]],"")</f>
        <v>0</v>
      </c>
      <c r="NR430" s="26">
        <f>IFERROR(Tableau17[[#This Row],[2015-T1-MACROGAUCHE]]/Tableau17[[#This Row],[2015-T1-MACROTOTALE]],"")</f>
        <v>0.37536656891495601</v>
      </c>
      <c r="NS430" s="26">
        <f>IFERROR(Tableau17[[#This Row],[2015-T1-MACROAUTRE]]/Tableau17[[#This Row],[2015-T1-MACROTOTALE]],"")</f>
        <v>0</v>
      </c>
      <c r="NT430" s="26">
        <f>IFERROR(Tableau17[[#This Row],[2015-T2-MACROEXTRDROITE]]/Tableau17[[#This Row],[2015-T2-MACROTOTALE]],"")</f>
        <v>0.52486187845303867</v>
      </c>
      <c r="NU430" s="26">
        <f>IFERROR(Tableau17[[#This Row],[2015-T2-MACRODROITE]]/Tableau17[[#This Row],[2015-T2-MACROTOTALE]],"")</f>
        <v>0</v>
      </c>
      <c r="NV430" s="26">
        <f>IFERROR(Tableau17[[#This Row],[2015-T2-MACROCENTRE]]/Tableau17[[#This Row],[2015-T2-MACROTOTALE]],"")</f>
        <v>0</v>
      </c>
      <c r="NW430" s="26">
        <f>IFERROR(Tableau17[[#This Row],[2015-T2-MACROGAUCHE]]/Tableau17[[#This Row],[2015-T2-MACROTOTALE]],"")</f>
        <v>0.47513812154696133</v>
      </c>
      <c r="NX430" s="26">
        <f>IFERROR(Tableau17[[#This Row],[2015-T2-MACROAUTRE]]/Tableau17[[#This Row],[2015-T2-MACROTOTALE]],"")</f>
        <v>0</v>
      </c>
      <c r="NY430" s="26">
        <f>IFERROR(Tableau17[[#This Row],[2017-T1-MACROEXTRDROITE]]/Tableau17[[#This Row],[2017-T1-MACROTOTALE]],"")</f>
        <v>0.42526690391459077</v>
      </c>
      <c r="NZ430" s="26">
        <f>IFERROR(Tableau17[[#This Row],[2017-T1-MACRODROITE]]/Tableau17[[#This Row],[2017-T1-MACROTOTALE]],"")</f>
        <v>0.1298932384341637</v>
      </c>
      <c r="OA430" s="26">
        <f>IFERROR(Tableau17[[#This Row],[2017-T1-MACROCENTRE]]/Tableau17[[#This Row],[2017-T1-MACROTOTALE]],"")</f>
        <v>0.13879003558718861</v>
      </c>
      <c r="OB430" s="26">
        <f>IFERROR(Tableau17[[#This Row],[2017-T1-MACROGAUCHE]]/Tableau17[[#This Row],[2017-T1-MACROTOTALE]],"")</f>
        <v>0.29537366548042704</v>
      </c>
      <c r="OC430" s="26">
        <f>IFERROR(Tableau17[[#This Row],[2017-T1-MACROAUTRE]]/Tableau17[[#This Row],[2017-T1-MACROTOTALE]],"")</f>
        <v>1.0676156583629894E-2</v>
      </c>
      <c r="OD430" s="26">
        <f>IFERROR(Tableau17[[#This Row],[2017-T2-MACROEXTRDROITE]]/Tableau17[[#This Row],[2017-T2-MACROTOTALE]],"")</f>
        <v>0.52579365079365081</v>
      </c>
      <c r="OE430" s="26">
        <f>IFERROR(Tableau17[[#This Row],[2017-T2-MACRODROITE]]/Tableau17[[#This Row],[2017-T2-MACROTOTALE]],"")</f>
        <v>0</v>
      </c>
      <c r="OF430" s="26">
        <f>IFERROR(Tableau17[[#This Row],[2017-T2-MACROCENTRE]]/Tableau17[[#This Row],[2017-T2-MACROTOTALE]],"")</f>
        <v>0.47420634920634919</v>
      </c>
      <c r="OG430" s="26">
        <f>IFERROR(Tableau17[[#This Row],[2017-T2-MACROGAUCHE]]/Tableau17[[#This Row],[2017-T2-MACROTOTALE]],"")</f>
        <v>0</v>
      </c>
      <c r="OH430" s="26">
        <f>IFERROR(Tableau17[[#This Row],[2017-T2-MACROAUTRE]]/Tableau17[[#This Row],[2017-T2-MACROTOTALE]],"")</f>
        <v>0</v>
      </c>
      <c r="OI430" s="26">
        <f>IFERROR(Tableau17[[#This Row],[2019-T1-MACROEXTRDROITE]]/Tableau17[[#This Row],[2019-T1-MACROTOTALE]],"")</f>
        <v>0.47385620915032678</v>
      </c>
      <c r="OJ430" s="26">
        <f>IFERROR(Tableau17[[#This Row],[2019-T1-MACRODROITE]]/Tableau17[[#This Row],[2019-T1-MACROTOTALE]],"")</f>
        <v>6.2091503267973858E-2</v>
      </c>
      <c r="OK430" s="26">
        <f>IFERROR(Tableau17[[#This Row],[2019-T1-MACROCENTRE]]/Tableau17[[#This Row],[2019-T1-MACROTOTALE]],"")</f>
        <v>0.11764705882352941</v>
      </c>
      <c r="OL430" s="26">
        <f>IFERROR(Tableau17[[#This Row],[2019-T1-MACROGAUCHE]]/Tableau17[[#This Row],[2019-T1-MACROTOTALE]],"")</f>
        <v>0.29411764705882354</v>
      </c>
      <c r="OM430" s="26">
        <f>IFERROR(Tableau17[[#This Row],[2019-T1-MACROAUTRE]]/Tableau17[[#This Row],[2019-T1-MACROTOTALE]],"")</f>
        <v>5.2287581699346407E-2</v>
      </c>
      <c r="ON430" s="26">
        <f>IFERROR(Tableau17[[#This Row],[2020-T1-MACROEXTRDROITE]]/Tableau17[[#This Row],[2020-T1-MACROTOTALE]],"")</f>
        <v>0.42276422764227645</v>
      </c>
      <c r="OO430" s="26">
        <f>IFERROR(Tableau17[[#This Row],[2020-T1-MACRODROITE]]/Tableau17[[#This Row],[2020-T1-MACROTOTALE]],"")</f>
        <v>0.26829268292682928</v>
      </c>
      <c r="OP430" s="26">
        <f>IFERROR(Tableau17[[#This Row],[2020-T1-MACROCENTRE]]/Tableau17[[#This Row],[2020-T1-MACROTOTALE]],"")</f>
        <v>3.2520325203252036E-2</v>
      </c>
      <c r="OQ430" s="26">
        <f>IFERROR(Tableau17[[#This Row],[2020-T1-MACROGAUCHE]]/Tableau17[[#This Row],[2020-T1-MACROTOTALE]],"")</f>
        <v>0.27642276422764228</v>
      </c>
      <c r="OR430" s="26">
        <f>IFERROR(Tableau17[[#This Row],[2020-T1-MACROAUTRE]]/Tableau17[[#This Row],[2020-T1-MACROTOTALE]],"")</f>
        <v>0</v>
      </c>
      <c r="OS430" s="26">
        <f>IFERROR(Tableau17[[#This Row],[2017 (L)-T1-MACROEXTRDROITE]]/Tableau17[[#This Row],[2017 (L)-T1-MACROTOTALE]],"")</f>
        <v>0.42539682539682538</v>
      </c>
      <c r="OT430" s="26">
        <f>IFERROR(Tableau17[[#This Row],[2017 (L)-T1-MACRODROITE]]/Tableau17[[#This Row],[2017 (L)-T1-MACROTOTALE]],"")</f>
        <v>0.12380952380952381</v>
      </c>
      <c r="OU430" s="26">
        <f>IFERROR(Tableau17[[#This Row],[2017 (L)-T1-MACROCENTRE]]/Tableau17[[#This Row],[2017 (L)-T1-MACROTOTALE]],"")</f>
        <v>0.17142857142857143</v>
      </c>
      <c r="OV430" s="26">
        <f>IFERROR(Tableau17[[#This Row],[2017 (L)-T1-MACROGAUCHE]]/Tableau17[[#This Row],[2017 (L)-T1-MACROTOTALE]],"")</f>
        <v>0.26666666666666666</v>
      </c>
      <c r="OW430" s="26">
        <f>IFERROR(Tableau17[[#This Row],[2017 (L)-T1-MACROAUTRE]]/Tableau17[[#This Row],[2017 (L)-T1-MACROTOTALE]],"")</f>
        <v>1.2698412698412698E-2</v>
      </c>
      <c r="OX430" s="26">
        <f>IFERROR(Tableau17[[#This Row],[2017 (L)-T2-MACROEXTRDROITE]]/Tableau17[[#This Row],[2017 (L)-T2-MACROTOTALE]],"")</f>
        <v>0.56716417910447758</v>
      </c>
      <c r="OY430" s="26">
        <f>IFERROR(Tableau17[[#This Row],[2017 (L)-T2-MACRODROITE]]/Tableau17[[#This Row],[2017 (L)-T2-MACROTOTALE]],"")</f>
        <v>0</v>
      </c>
      <c r="OZ430" s="26">
        <f>IFERROR(Tableau17[[#This Row],[2017 (L)-T2-MACROCENTRE]]/Tableau17[[#This Row],[2017 (L)-T2-MACROTOTALE]],"")</f>
        <v>0.43283582089552236</v>
      </c>
      <c r="PA430" s="26">
        <f>IFERROR(Tableau17[[#This Row],[2017 (L)-T2-MACROGAUCHE]]/Tableau17[[#This Row],[2017 (L)-T2-MACROTOTALE]],"")</f>
        <v>0</v>
      </c>
      <c r="PB430" s="26">
        <f>IFERROR(Tableau17[[#This Row],[2017 (L)-T2-MACROAUTRE]]/Tableau17[[#This Row],[2017 (L)-T2-MACROTOTALE]],"")</f>
        <v>0</v>
      </c>
      <c r="PC430" s="26">
        <f>IFERROR(Tableau17[[#This Row],[2008_T1_PROCUS]]/Tableau17[[#This Row],[2008_T1_INSCRITS]],0)</f>
        <v>1.0416666666666666E-2</v>
      </c>
      <c r="PD430" s="26">
        <f>IFERROR(Tableau17[[#This Row],[2008_T2_PROCUS]]/Tableau17[[#This Row],[2008_T2_INSCRITS]],0)</f>
        <v>1.0430247718383311E-2</v>
      </c>
      <c r="PE430" s="26">
        <f>Tableau17[[#This Row],[2014_T1_PROCUS]]/Tableau17[[#This Row],[2014_T1_INSCRITS]]</f>
        <v>2.6737967914438501E-3</v>
      </c>
      <c r="PF430" s="26">
        <f>IFERROR(Tableau17[[#This Row],[2014_T2_PROCUS]]/Tableau17[[#This Row],[2014_T2_INSCRITS]],0)</f>
        <v>8.0213903743315516E-3</v>
      </c>
    </row>
    <row r="431" spans="1:422" hidden="1" x14ac:dyDescent="0.2">
      <c r="A431" s="1">
        <v>7</v>
      </c>
      <c r="B431" s="1" t="s">
        <v>469</v>
      </c>
      <c r="C431" s="1" t="s">
        <v>506</v>
      </c>
      <c r="D431" s="1" t="s">
        <v>506</v>
      </c>
      <c r="E431" s="1">
        <v>1409</v>
      </c>
      <c r="F431" s="1">
        <v>5.3849030000000004</v>
      </c>
      <c r="G431" s="1">
        <v>43.323673999999997</v>
      </c>
      <c r="H431" s="3">
        <v>763</v>
      </c>
      <c r="I431" s="3">
        <v>123</v>
      </c>
      <c r="J431" s="1">
        <v>6</v>
      </c>
      <c r="L431" s="1">
        <v>12</v>
      </c>
      <c r="M431" s="1">
        <v>55</v>
      </c>
      <c r="O431" s="1">
        <v>4</v>
      </c>
      <c r="P431" s="1">
        <v>30</v>
      </c>
      <c r="Q431" s="1">
        <v>5</v>
      </c>
      <c r="R431" s="1">
        <v>66</v>
      </c>
      <c r="S431" s="1">
        <v>7</v>
      </c>
      <c r="T431" s="1">
        <v>7</v>
      </c>
      <c r="U431" s="1">
        <v>192</v>
      </c>
      <c r="V431" s="1">
        <v>772</v>
      </c>
      <c r="W431" s="1">
        <v>323</v>
      </c>
      <c r="X431" s="1">
        <v>2</v>
      </c>
      <c r="Y431" s="2">
        <v>0.41839377999999999</v>
      </c>
      <c r="Z431" s="1">
        <v>772</v>
      </c>
      <c r="AA431" s="1">
        <v>390</v>
      </c>
      <c r="AB431" s="1">
        <v>2</v>
      </c>
      <c r="AC431" s="2">
        <v>0.50518134999999997</v>
      </c>
      <c r="AD431" s="1">
        <v>763</v>
      </c>
      <c r="AE431" s="1">
        <v>196</v>
      </c>
      <c r="AF431" s="2">
        <v>0.25688073</v>
      </c>
      <c r="AG431" s="1">
        <f t="shared" si="6"/>
        <v>123</v>
      </c>
      <c r="AH431" s="1">
        <v>750</v>
      </c>
      <c r="AI431" s="1">
        <v>385</v>
      </c>
      <c r="AJ431" s="1">
        <v>1</v>
      </c>
      <c r="AK431" s="2">
        <v>0.51333333000000003</v>
      </c>
      <c r="AL431" s="1">
        <v>750</v>
      </c>
      <c r="AM431" s="1">
        <v>435</v>
      </c>
      <c r="AN431" s="1">
        <v>2</v>
      </c>
      <c r="AO431" s="2">
        <v>0.57999999999999996</v>
      </c>
      <c r="AP431" s="1">
        <v>778</v>
      </c>
      <c r="AQ431" s="1">
        <v>299</v>
      </c>
      <c r="AR431" s="2">
        <v>0.38431876999999998</v>
      </c>
      <c r="AS431" s="1">
        <v>779</v>
      </c>
      <c r="AT431" s="1">
        <v>368</v>
      </c>
      <c r="AU431" s="2">
        <v>0.47240051</v>
      </c>
      <c r="AV431" s="1">
        <v>767</v>
      </c>
      <c r="AW431" s="1">
        <v>269</v>
      </c>
      <c r="AX431" s="2">
        <v>0.35071708000000001</v>
      </c>
      <c r="AY431" s="1">
        <v>767</v>
      </c>
      <c r="AZ431" s="1">
        <v>223</v>
      </c>
      <c r="BA431" s="2">
        <v>0.29074316</v>
      </c>
      <c r="BB431" s="1">
        <v>768</v>
      </c>
      <c r="BC431" s="1">
        <v>484</v>
      </c>
      <c r="BD431" s="2">
        <v>0.63020832999999998</v>
      </c>
      <c r="BE431" s="1">
        <v>768</v>
      </c>
      <c r="BF431" s="1">
        <v>483</v>
      </c>
      <c r="BG431" s="2">
        <v>0.62890625</v>
      </c>
      <c r="BH431" s="1">
        <v>757</v>
      </c>
      <c r="BI431" s="1">
        <v>240</v>
      </c>
      <c r="BJ431" s="2">
        <v>0.31704094999999999</v>
      </c>
      <c r="BK431" s="1">
        <v>13</v>
      </c>
      <c r="BL431" s="1">
        <v>7</v>
      </c>
      <c r="BN431" s="1">
        <v>7</v>
      </c>
      <c r="BO431" s="1">
        <v>49</v>
      </c>
      <c r="BP431" s="1">
        <v>108</v>
      </c>
      <c r="BQ431" s="1">
        <v>194</v>
      </c>
      <c r="BR431" s="1">
        <v>378</v>
      </c>
      <c r="BS431" s="1">
        <v>36</v>
      </c>
      <c r="BU431" s="1">
        <v>135</v>
      </c>
      <c r="BV431" s="1">
        <v>254</v>
      </c>
      <c r="BW431" s="1">
        <v>425</v>
      </c>
      <c r="BZ431" s="1">
        <v>40</v>
      </c>
      <c r="CA431" s="1">
        <v>5</v>
      </c>
      <c r="CB431" s="1">
        <v>14</v>
      </c>
      <c r="CC431" s="1">
        <v>98</v>
      </c>
      <c r="CD431" s="1">
        <v>89</v>
      </c>
      <c r="CE431" s="1">
        <v>62</v>
      </c>
      <c r="CF431" s="1">
        <v>308</v>
      </c>
      <c r="CG431" s="1">
        <v>115</v>
      </c>
      <c r="CH431" s="1">
        <v>138</v>
      </c>
      <c r="CI431" s="1">
        <v>124</v>
      </c>
      <c r="CJ431" s="1">
        <v>377</v>
      </c>
      <c r="CL431" s="1">
        <v>5</v>
      </c>
      <c r="CN431" s="1">
        <v>34</v>
      </c>
      <c r="CP431" s="1">
        <v>105</v>
      </c>
      <c r="CS431" s="1">
        <v>89</v>
      </c>
      <c r="CT431" s="1">
        <v>52</v>
      </c>
      <c r="CW431" s="1">
        <v>285</v>
      </c>
      <c r="CY431" s="1">
        <v>133</v>
      </c>
      <c r="CZ431" s="1">
        <v>223</v>
      </c>
      <c r="DC431" s="1">
        <v>356</v>
      </c>
      <c r="DD431" s="1">
        <v>11</v>
      </c>
      <c r="DE431" s="1">
        <v>8</v>
      </c>
      <c r="DF431" s="1">
        <v>5</v>
      </c>
      <c r="DH431" s="1">
        <v>7</v>
      </c>
      <c r="DI431" s="1">
        <v>15</v>
      </c>
      <c r="DK431" s="1">
        <v>1</v>
      </c>
      <c r="DL431" s="1">
        <v>42</v>
      </c>
      <c r="DM431" s="1">
        <v>87</v>
      </c>
      <c r="DR431" s="1">
        <v>38</v>
      </c>
      <c r="DS431" s="1">
        <v>21</v>
      </c>
      <c r="DT431" s="1">
        <v>16</v>
      </c>
      <c r="DU431" s="1">
        <v>251</v>
      </c>
      <c r="DW431" s="1">
        <v>102</v>
      </c>
      <c r="DZ431" s="1">
        <v>109</v>
      </c>
      <c r="EA431" s="1">
        <v>211</v>
      </c>
      <c r="EB431" s="1">
        <v>1</v>
      </c>
      <c r="EC431" s="1">
        <v>5</v>
      </c>
      <c r="ED431" s="1">
        <v>1</v>
      </c>
      <c r="EE431" s="1">
        <v>6</v>
      </c>
      <c r="EF431" s="1">
        <v>29</v>
      </c>
      <c r="EG431" s="1">
        <v>21</v>
      </c>
      <c r="EH431" s="1">
        <v>1</v>
      </c>
      <c r="EI431" s="1">
        <v>146</v>
      </c>
      <c r="EJ431" s="1">
        <v>182</v>
      </c>
      <c r="EK431" s="1">
        <v>83</v>
      </c>
      <c r="EL431" s="1">
        <v>2</v>
      </c>
      <c r="EM431" s="1">
        <v>477</v>
      </c>
      <c r="EN431" s="1">
        <v>167</v>
      </c>
      <c r="EO431" s="1">
        <v>288</v>
      </c>
      <c r="EP431" s="1">
        <v>455</v>
      </c>
      <c r="EQ431" s="1">
        <v>0</v>
      </c>
      <c r="ER431" s="1">
        <v>0</v>
      </c>
      <c r="ES431" s="1">
        <v>4</v>
      </c>
      <c r="ET431" s="1">
        <v>45</v>
      </c>
      <c r="EU431" s="1">
        <v>6</v>
      </c>
      <c r="EV431" s="1">
        <v>93</v>
      </c>
      <c r="EW431" s="1">
        <v>7</v>
      </c>
      <c r="EX431" s="1">
        <v>0</v>
      </c>
      <c r="EY431" s="1">
        <v>4</v>
      </c>
      <c r="EZ431" s="1">
        <v>5</v>
      </c>
      <c r="FA431" s="1">
        <v>0</v>
      </c>
      <c r="FB431" s="1">
        <v>0</v>
      </c>
      <c r="FC431" s="1">
        <v>0</v>
      </c>
      <c r="FD431" s="1">
        <v>0</v>
      </c>
      <c r="FE431" s="1">
        <v>0</v>
      </c>
      <c r="FF431" s="1">
        <v>0</v>
      </c>
      <c r="FG431" s="1">
        <v>0</v>
      </c>
      <c r="FH431" s="1">
        <v>4</v>
      </c>
      <c r="FI431" s="1">
        <v>0</v>
      </c>
      <c r="FJ431" s="1">
        <v>5</v>
      </c>
      <c r="FK431" s="1">
        <v>14</v>
      </c>
      <c r="FL431" s="1">
        <v>0</v>
      </c>
      <c r="FM431" s="1">
        <v>12</v>
      </c>
      <c r="FN431" s="1">
        <v>3</v>
      </c>
      <c r="FO431" s="1">
        <v>2</v>
      </c>
      <c r="FP431" s="1">
        <v>23</v>
      </c>
      <c r="FQ431" s="1">
        <v>0</v>
      </c>
      <c r="FR431" s="1">
        <f>SUM(Tableau17[[#This Row],[2019-T1-ALEXANDRE Audric]:[2019-T1-MARIE Florie]])</f>
        <v>227</v>
      </c>
      <c r="FS431" s="1">
        <v>49</v>
      </c>
      <c r="FT431" s="1">
        <v>128</v>
      </c>
      <c r="FU431" s="1">
        <v>0</v>
      </c>
      <c r="FV431" s="1">
        <v>201</v>
      </c>
      <c r="FW431" s="1">
        <v>0</v>
      </c>
      <c r="FX431" s="1">
        <v>378</v>
      </c>
      <c r="FY431" s="1">
        <v>36</v>
      </c>
      <c r="FZ431" s="1">
        <v>135</v>
      </c>
      <c r="GA431" s="1">
        <v>0</v>
      </c>
      <c r="GB431" s="1">
        <v>254</v>
      </c>
      <c r="GC431" s="1">
        <v>0</v>
      </c>
      <c r="GD431" s="1">
        <v>425</v>
      </c>
      <c r="GE431" s="1">
        <v>98</v>
      </c>
      <c r="GF431" s="1">
        <v>89</v>
      </c>
      <c r="GG431" s="1">
        <v>0</v>
      </c>
      <c r="GH431" s="1">
        <v>121</v>
      </c>
      <c r="GI431" s="1">
        <v>0</v>
      </c>
      <c r="GJ431" s="1">
        <v>308</v>
      </c>
      <c r="GK431" s="1">
        <v>115</v>
      </c>
      <c r="GL431" s="1">
        <v>138</v>
      </c>
      <c r="GM431" s="1">
        <v>0</v>
      </c>
      <c r="GN431" s="1">
        <v>124</v>
      </c>
      <c r="GO431" s="1">
        <v>0</v>
      </c>
      <c r="GP431" s="1">
        <v>377</v>
      </c>
      <c r="GQ431" s="1">
        <v>110</v>
      </c>
      <c r="GR431" s="1">
        <v>52</v>
      </c>
      <c r="GS431" s="1">
        <v>0</v>
      </c>
      <c r="GT431" s="1">
        <v>123</v>
      </c>
      <c r="GU431" s="1">
        <v>0</v>
      </c>
      <c r="GV431" s="1">
        <v>285</v>
      </c>
      <c r="GW431" s="1">
        <v>133</v>
      </c>
      <c r="GX431" s="1">
        <v>0</v>
      </c>
      <c r="GY431" s="1">
        <v>0</v>
      </c>
      <c r="GZ431" s="1">
        <v>223</v>
      </c>
      <c r="HA431" s="1">
        <v>0</v>
      </c>
      <c r="HB431" s="1">
        <v>356</v>
      </c>
      <c r="HC431" s="1">
        <v>158</v>
      </c>
      <c r="HD431" s="1">
        <v>29</v>
      </c>
      <c r="HE431" s="1">
        <v>83</v>
      </c>
      <c r="HF431" s="1">
        <v>206</v>
      </c>
      <c r="HG431" s="1">
        <v>1</v>
      </c>
      <c r="HH431" s="1">
        <v>477</v>
      </c>
      <c r="HI431" s="1">
        <v>167</v>
      </c>
      <c r="HJ431" s="1">
        <v>0</v>
      </c>
      <c r="HK431" s="1">
        <v>288</v>
      </c>
      <c r="HL431" s="1">
        <v>0</v>
      </c>
      <c r="HM431" s="1">
        <v>0</v>
      </c>
      <c r="HN431" s="1">
        <v>455</v>
      </c>
      <c r="HO431" s="1">
        <v>104</v>
      </c>
      <c r="HP431" s="1">
        <v>10</v>
      </c>
      <c r="HQ431" s="1">
        <v>23</v>
      </c>
      <c r="HR431" s="1">
        <v>81</v>
      </c>
      <c r="HS431" s="1">
        <v>17</v>
      </c>
      <c r="HT431" s="1">
        <v>235</v>
      </c>
      <c r="HU431" s="1">
        <v>66</v>
      </c>
      <c r="HV431" s="1">
        <v>42</v>
      </c>
      <c r="HW431" s="1">
        <v>11</v>
      </c>
      <c r="HX431" s="1">
        <v>73</v>
      </c>
      <c r="HY431" s="1">
        <v>0</v>
      </c>
      <c r="HZ431" s="1">
        <v>192</v>
      </c>
      <c r="IA431" s="1">
        <v>92</v>
      </c>
      <c r="IB431" s="1">
        <v>16</v>
      </c>
      <c r="IC431" s="1">
        <v>38</v>
      </c>
      <c r="ID431" s="1">
        <v>97</v>
      </c>
      <c r="IE431" s="1">
        <v>8</v>
      </c>
      <c r="IF431" s="1">
        <v>251</v>
      </c>
      <c r="IG431" s="1">
        <v>102</v>
      </c>
      <c r="IH431" s="1">
        <v>0</v>
      </c>
      <c r="II431" s="1">
        <v>109</v>
      </c>
      <c r="IJ431" s="1">
        <v>0</v>
      </c>
      <c r="IK431" s="1">
        <v>0</v>
      </c>
      <c r="IL431" s="1">
        <v>211</v>
      </c>
      <c r="IM431" s="26">
        <f>IFERROR(Tableau17[[#This Row],[LDIV]]/Tableau17[[#This Row],[Total général]],"")</f>
        <v>3.125E-2</v>
      </c>
      <c r="IN431" s="26">
        <f>IFERROR(Tableau17[[#This Row],[LDVC]]/Tableau17[[#This Row],[Total général]],"")</f>
        <v>0</v>
      </c>
      <c r="IO431" s="26">
        <f>IFERROR(Tableau17[[#This Row],[LDVD]]/Tableau17[[#This Row],[Total général]],"")</f>
        <v>6.25E-2</v>
      </c>
      <c r="IP431" s="26">
        <f>IFERROR(Tableau17[[#This Row],[LDVG]]/Tableau17[[#This Row],[Total général]],"")</f>
        <v>0.28645833333333331</v>
      </c>
      <c r="IQ431" s="26">
        <f>IFERROR(Tableau17[[#This Row],[LEXD]]/Tableau17[[#This Row],[Total général]],"")</f>
        <v>0</v>
      </c>
      <c r="IR431" s="26">
        <f>IFERROR(Tableau17[[#This Row],[LEXG]]/Tableau17[[#This Row],[Total général]],"")</f>
        <v>2.0833333333333332E-2</v>
      </c>
      <c r="IS431" s="26">
        <f>IFERROR(Tableau17[[#This Row],[LLR]]/Tableau17[[#This Row],[Total général]],"")</f>
        <v>0.15625</v>
      </c>
      <c r="IT431" s="26">
        <f>IFERROR(Tableau17[[#This Row],[LREM]]/Tableau17[[#This Row],[Total général]],"")</f>
        <v>2.6041666666666668E-2</v>
      </c>
      <c r="IU431" s="26">
        <f>IFERROR(Tableau17[[#This Row],[LRN]]/Tableau17[[#This Row],[Total général]],"")</f>
        <v>0.34375</v>
      </c>
      <c r="IV431" s="26">
        <f>IFERROR(Tableau17[[#This Row],[LUG]]/Tableau17[[#This Row],[Total général]],"")</f>
        <v>3.6458333333333336E-2</v>
      </c>
      <c r="IW431" s="26">
        <f>IFERROR(Tableau17[[#This Row],[LVEC]]/Tableau17[[#This Row],[Total général]],"")</f>
        <v>3.6458333333333336E-2</v>
      </c>
      <c r="IX431" s="26">
        <f>IFERROR(Tableau17[[#This Row],[2008-T1-LCMD]]/Tableau17[[#This Row],[2008-T1-TOTAL]],"")</f>
        <v>3.439153439153439E-2</v>
      </c>
      <c r="IY431" s="26">
        <f>IFERROR(Tableau17[[#This Row],[2008-T1-LDVD]]/Tableau17[[#This Row],[2008-T1-TOTAL]],"")</f>
        <v>1.8518518518518517E-2</v>
      </c>
      <c r="IZ431" s="26">
        <f>IFERROR(Tableau17[[#This Row],[2008-T1-LEXD]]/Tableau17[[#This Row],[2008-T1-TOTAL]],"")</f>
        <v>0</v>
      </c>
      <c r="JA431" s="26">
        <f>IFERROR(Tableau17[[#This Row],[2008-T1-LEXG]]/Tableau17[[#This Row],[2008-T1-TOTAL]],"")</f>
        <v>1.8518518518518517E-2</v>
      </c>
      <c r="JB431" s="26">
        <f>IFERROR(Tableau17[[#This Row],[2008-T1-LFN]]/Tableau17[[#This Row],[2008-T1-TOTAL]],"")</f>
        <v>0.12962962962962962</v>
      </c>
      <c r="JC431" s="26">
        <f>IFERROR(Tableau17[[#This Row],[2008-T1-LMAJ]]/Tableau17[[#This Row],[2008-T1-TOTAL]],"")</f>
        <v>0.2857142857142857</v>
      </c>
      <c r="JD431" s="26">
        <f>IFERROR(Tableau17[[#This Row],[2008-T1-LUG]]/Tableau17[[#This Row],[2008-T1-TOTAL]],"")</f>
        <v>0.51322751322751325</v>
      </c>
      <c r="JE431" s="26">
        <f>IFERROR(Tableau17[[#This Row],[2008-T2-LFN]]/Tableau17[[#This Row],[2008-T2-TOTAL]],"")</f>
        <v>8.4705882352941173E-2</v>
      </c>
      <c r="JF431" s="26">
        <f>IFERROR(Tableau17[[#This Row],[2008-T2-LGC]]/Tableau17[[#This Row],[2008-T2-TOTAL]],"")</f>
        <v>0</v>
      </c>
      <c r="JG431" s="26">
        <f>IFERROR(Tableau17[[#This Row],[2008-T2-LMAJ]]/Tableau17[[#This Row],[2008-T2-TOTAL]],"")</f>
        <v>0.31764705882352939</v>
      </c>
      <c r="JH431" s="26">
        <f>IFERROR(Tableau17[[#This Row],[2008-T2-LUG]]/Tableau17[[#This Row],[2008-T2-TOTAL]],"")</f>
        <v>0.59764705882352942</v>
      </c>
      <c r="JI431" s="26">
        <f>IFERROR(Tableau17[[#This Row],[2014-T1-LDIV]]/Tableau17[[#This Row],[2014-T1-TOTAL]],"")</f>
        <v>0</v>
      </c>
      <c r="JJ431" s="26">
        <f>IFERROR(Tableau17[[#This Row],[2014-T1-LDVD]]/Tableau17[[#This Row],[2014-T1-TOTAL]],"")</f>
        <v>0</v>
      </c>
      <c r="JK431" s="26">
        <f>IFERROR(Tableau17[[#This Row],[2014-T1-LDVG]]/Tableau17[[#This Row],[2014-T1-TOTAL]],"")</f>
        <v>0.12987012987012986</v>
      </c>
      <c r="JL431" s="26">
        <f>IFERROR(Tableau17[[#This Row],[2014-T1-LEXG]]/Tableau17[[#This Row],[2014-T1-TOTAL]],"")</f>
        <v>1.6233766233766232E-2</v>
      </c>
      <c r="JM431" s="26">
        <f>IFERROR(Tableau17[[#This Row],[2014-T1-LFG]]/Tableau17[[#This Row],[2014-T1-TOTAL]],"")</f>
        <v>4.5454545454545456E-2</v>
      </c>
      <c r="JN431" s="26">
        <f>IFERROR(Tableau17[[#This Row],[2014-T1-LFN]]/Tableau17[[#This Row],[2014-T1-TOTAL]],"")</f>
        <v>0.31818181818181818</v>
      </c>
      <c r="JO431" s="26">
        <f>IFERROR(Tableau17[[#This Row],[2014-T1-LUD]]/Tableau17[[#This Row],[2014-T1-TOTAL]],"")</f>
        <v>0.28896103896103897</v>
      </c>
      <c r="JP431" s="26">
        <f>IFERROR(Tableau17[[#This Row],[2014-T1-LUG]]/Tableau17[[#This Row],[2014-T1-TOTAL]],"")</f>
        <v>0.20129870129870131</v>
      </c>
      <c r="JQ431" s="26">
        <f>IFERROR(Tableau17[[#This Row],[2014-T2-LFN]]/Tableau17[[#This Row],[2014-T2-TOTAL]],"")</f>
        <v>0.30503978779840851</v>
      </c>
      <c r="JR431" s="26">
        <f>IFERROR(Tableau17[[#This Row],[2014-T2-LUD]]/Tableau17[[#This Row],[2014-T2-TOTAL]],"")</f>
        <v>0.3660477453580902</v>
      </c>
      <c r="JS431" s="26">
        <f>IFERROR(Tableau17[[#This Row],[2014-T2-LUG]]/Tableau17[[#This Row],[2014-T2-TOTAL]],"")</f>
        <v>0.32891246684350134</v>
      </c>
      <c r="JT431" s="26">
        <f>IFERROR(Tableau17[[#This Row],[2015-T1-BC-DIV]]/Tableau17[[#This Row],[2015-T1-TOTAL]],"")</f>
        <v>0</v>
      </c>
      <c r="JU431" s="26">
        <f>IFERROR(Tableau17[[#This Row],[2015-T1-BC-DLF]]/Tableau17[[#This Row],[2015-T1-TOTAL]],"")</f>
        <v>1.7543859649122806E-2</v>
      </c>
      <c r="JV431" s="26">
        <f>IFERROR(Tableau17[[#This Row],[2015-T1-BC-DVD]]/Tableau17[[#This Row],[2015-T1-TOTAL]],"")</f>
        <v>0</v>
      </c>
      <c r="JW431" s="26">
        <f>IFERROR(Tableau17[[#This Row],[2015-T1-BC-DVG]]/Tableau17[[#This Row],[2015-T1-TOTAL]],"")</f>
        <v>0.11929824561403508</v>
      </c>
      <c r="JX431" s="26">
        <f>IFERROR(Tableau17[[#This Row],[2015-T1-BC-FG]]/Tableau17[[#This Row],[2015-T1-TOTAL]],"")</f>
        <v>0</v>
      </c>
      <c r="JY431" s="26">
        <f>IFERROR(Tableau17[[#This Row],[2015-T1-BC-FN]]/Tableau17[[#This Row],[2015-T1-TOTAL]],"")</f>
        <v>0.36842105263157893</v>
      </c>
      <c r="JZ431" s="26">
        <f>IFERROR(Tableau17[[#This Row],[2015-T1-BC-MDM]]/Tableau17[[#This Row],[2015-T1-TOTAL]],"")</f>
        <v>0</v>
      </c>
      <c r="KA431" s="26">
        <f>IFERROR(Tableau17[[#This Row],[2015-T1-BC-RDG]]/Tableau17[[#This Row],[2015-T1-TOTAL]],"")</f>
        <v>0</v>
      </c>
      <c r="KB431" s="26">
        <f>IFERROR(Tableau17[[#This Row],[2015-T1-BC-SOC]]/Tableau17[[#This Row],[2015-T1-TOTAL]],"")</f>
        <v>0.31228070175438599</v>
      </c>
      <c r="KC431" s="26">
        <f>IFERROR(Tableau17[[#This Row],[2015-T1-BC-UD]]/Tableau17[[#This Row],[2015-T1-TOTAL]],"")</f>
        <v>0.18245614035087721</v>
      </c>
      <c r="KD431" s="26">
        <f>IFERROR(Tableau17[[#This Row],[2015-T1-BC-UG]]/Tableau17[[#This Row],[2015-T1-TOTAL]],"")</f>
        <v>0</v>
      </c>
      <c r="KE431" s="26">
        <f>IFERROR(Tableau17[[#This Row],[2015-T1-BC-VEC]]/Tableau17[[#This Row],[2015-T1-TOTAL]],"")</f>
        <v>0</v>
      </c>
      <c r="KF431" s="26">
        <f>IFERROR(Tableau17[[#This Row],[2015-T2-BC-DVG]]/Tableau17[[#This Row],[2015-T2-TOTAL]],"")</f>
        <v>0</v>
      </c>
      <c r="KG431" s="26">
        <f>IFERROR(Tableau17[[#This Row],[2015-T2-BC-FN]]/Tableau17[[#This Row],[2015-T2-TOTAL]],"")</f>
        <v>0.37359550561797755</v>
      </c>
      <c r="KH431" s="26">
        <f>IFERROR(Tableau17[[#This Row],[2015-T2-BC-SOC]]/Tableau17[[#This Row],[2015-T2-TOTAL]],"")</f>
        <v>0.6264044943820225</v>
      </c>
      <c r="KI431" s="26">
        <f>IFERROR(Tableau17[[#This Row],[2015-T2-BC-UD]]/Tableau17[[#This Row],[2015-T2-TOTAL]],"")</f>
        <v>0</v>
      </c>
      <c r="KJ431" s="26">
        <f>IFERROR(Tableau17[[#This Row],[2015-T2-BC-UG]]/Tableau17[[#This Row],[2015-T2-TOTAL]],"")</f>
        <v>0</v>
      </c>
      <c r="KK431" s="26">
        <f>IFERROR(Tableau17[[#This Row],[2017 (L)-T1-COM]]/Tableau17[[#This Row],[2017 (L)-T1-TOTAL]],"")</f>
        <v>4.3824701195219126E-2</v>
      </c>
      <c r="KL431" s="26">
        <f>IFERROR(Tableau17[[#This Row],[2017 (L)-T1-DIV]]/Tableau17[[#This Row],[2017 (L)-T1-TOTAL]],"")</f>
        <v>3.1872509960159362E-2</v>
      </c>
      <c r="KM431" s="26">
        <f>IFERROR(Tableau17[[#This Row],[2017 (L)-T1-DLF]]/Tableau17[[#This Row],[2017 (L)-T1-TOTAL]],"")</f>
        <v>1.9920318725099601E-2</v>
      </c>
      <c r="KN431" s="26">
        <f>IFERROR(Tableau17[[#This Row],[2017 (L)-T1-DVD]]/Tableau17[[#This Row],[2017 (L)-T1-TOTAL]],"")</f>
        <v>0</v>
      </c>
      <c r="KO431" s="26">
        <f>IFERROR(Tableau17[[#This Row],[2017 (L)-T1-DVG]]/Tableau17[[#This Row],[2017 (L)-T1-TOTAL]],"")</f>
        <v>2.7888446215139442E-2</v>
      </c>
      <c r="KP431" s="26">
        <f>IFERROR(Tableau17[[#This Row],[2017 (L)-T1-ECO]]/Tableau17[[#This Row],[2017 (L)-T1-TOTAL]],"")</f>
        <v>5.9760956175298807E-2</v>
      </c>
      <c r="KQ431" s="26">
        <f>IFERROR(Tableau17[[#This Row],[2017 (L)-T1-EXD]]/Tableau17[[#This Row],[2017 (L)-T1-TOTAL]],"")</f>
        <v>0</v>
      </c>
      <c r="KR431" s="26">
        <f>IFERROR(Tableau17[[#This Row],[2017 (L)-T1-EXG]]/Tableau17[[#This Row],[2017 (L)-T1-TOTAL]],"")</f>
        <v>3.9840637450199202E-3</v>
      </c>
      <c r="KS431" s="26">
        <f>IFERROR(Tableau17[[#This Row],[2017 (L)-T1-FI]]/Tableau17[[#This Row],[2017 (L)-T1-TOTAL]],"")</f>
        <v>0.16733067729083664</v>
      </c>
      <c r="KT431" s="26">
        <f>IFERROR(Tableau17[[#This Row],[2017 (L)-T1-FN]]/Tableau17[[#This Row],[2017 (L)-T1-TOTAL]],"")</f>
        <v>0.34661354581673309</v>
      </c>
      <c r="KU431" s="26">
        <f>IFERROR(Tableau17[[#This Row],[2017 (L)-T1-LR]]/Tableau17[[#This Row],[2017 (L)-T1-TOTAL]],"")</f>
        <v>0</v>
      </c>
      <c r="KV431" s="26">
        <f>IFERROR(Tableau17[[#This Row],[2017 (L)-T1-MDM]]/Tableau17[[#This Row],[2017 (L)-T1-TOTAL]],"")</f>
        <v>0</v>
      </c>
      <c r="KW431" s="26">
        <f>IFERROR(Tableau17[[#This Row],[2017 (L)-T1-RDG]]/Tableau17[[#This Row],[2017 (L)-T1-TOTAL]],"")</f>
        <v>0</v>
      </c>
      <c r="KX431" s="26">
        <f>IFERROR(Tableau17[[#This Row],[2017 (L)-T1-REG]]/Tableau17[[#This Row],[2017 (L)-T1-TOTAL]],"")</f>
        <v>0</v>
      </c>
      <c r="KY431" s="26">
        <f>IFERROR(Tableau17[[#This Row],[2017 (L)-T1-REM]]/Tableau17[[#This Row],[2017 (L)-T1-TOTAL]],"")</f>
        <v>0.15139442231075698</v>
      </c>
      <c r="KZ431" s="26">
        <f>IFERROR(Tableau17[[#This Row],[2017 (L)-T1-SOC]]/Tableau17[[#This Row],[2017 (L)-T1-TOTAL]],"")</f>
        <v>8.3665338645418322E-2</v>
      </c>
      <c r="LA431" s="26">
        <f>IFERROR(Tableau17[[#This Row],[2017 (L)-T1-UDI]]/Tableau17[[#This Row],[2017 (L)-T1-TOTAL]],"")</f>
        <v>6.3745019920318724E-2</v>
      </c>
      <c r="LB431" s="26">
        <f>IFERROR(Tableau17[[#This Row],[2017 (L)-T2-FI]]/Tableau17[[#This Row],[2017 (L)-T2-TOTAL]],"")</f>
        <v>0</v>
      </c>
      <c r="LC431" s="26">
        <f>IFERROR(Tableau17[[#This Row],[2017 (L)-T2-FN]]/Tableau17[[#This Row],[2017 (L)-T2-TOTAL]],"")</f>
        <v>0.48341232227488151</v>
      </c>
      <c r="LD431" s="26">
        <f>IFERROR(Tableau17[[#This Row],[2017 (L)-T2-LR]]/Tableau17[[#This Row],[2017 (L)-T2-TOTAL]],"")</f>
        <v>0</v>
      </c>
      <c r="LE431" s="26">
        <f>IFERROR(Tableau17[[#This Row],[2017 (L)-T2-MDM]]/Tableau17[[#This Row],[2017 (L)-T2-TOTAL]],"")</f>
        <v>0</v>
      </c>
      <c r="LF431" s="26">
        <f>IFERROR(Tableau17[[#This Row],[2017 (L)-T2-REM]]/Tableau17[[#This Row],[2017 (L)-T2-TOTAL]],"")</f>
        <v>0.51658767772511849</v>
      </c>
      <c r="LG431" s="26">
        <f>IFERROR(Tableau17[[#This Row],[2017-T1-ARTHAUD Nathalie]]/Tableau17[[#This Row],[2017-T1-TOTAL]],"")</f>
        <v>2.0964360587002098E-3</v>
      </c>
      <c r="LH431" s="26">
        <f>IFERROR(Tableau17[[#This Row],[2017-T1-ASSELINEAU Fran]]/Tableau17[[#This Row],[2017-T1-TOTAL]],"")</f>
        <v>1.0482180293501049E-2</v>
      </c>
      <c r="LI431" s="26">
        <f>IFERROR(Tableau17[[#This Row],[2017-T1-CHEMINADE Jacques]]/Tableau17[[#This Row],[2017-T1-TOTAL]],"")</f>
        <v>2.0964360587002098E-3</v>
      </c>
      <c r="LJ431" s="26">
        <f>IFERROR(Tableau17[[#This Row],[2017-T1-DUPONT-AIGNAN Nicolas]]/Tableau17[[#This Row],[2017-T1-TOTAL]],"")</f>
        <v>1.2578616352201259E-2</v>
      </c>
      <c r="LK431" s="26">
        <f>IFERROR(Tableau17[[#This Row],[2017-T1-FILLON Fran]]/Tableau17[[#This Row],[2017-T1-TOTAL]],"")</f>
        <v>6.0796645702306078E-2</v>
      </c>
      <c r="LL431" s="26">
        <f>IFERROR(Tableau17[[#This Row],[2017-T1-HAMON Beno]]/Tableau17[[#This Row],[2017-T1-TOTAL]],"")</f>
        <v>4.40251572327044E-2</v>
      </c>
      <c r="LM431" s="26">
        <f>IFERROR(Tableau17[[#This Row],[2017-T1-LASSALLE Jean]]/Tableau17[[#This Row],[2017-T1-TOTAL]],"")</f>
        <v>2.0964360587002098E-3</v>
      </c>
      <c r="LN431" s="26">
        <f>IFERROR(Tableau17[[#This Row],[2017-T1-LE PEN Marine]]/Tableau17[[#This Row],[2017-T1-TOTAL]],"")</f>
        <v>0.30607966457023061</v>
      </c>
      <c r="LO431" s="26">
        <f>IFERROR(Tableau17[[#This Row],[2017-T1-M Jean-Luc]]/Tableau17[[#This Row],[2017-T1-TOTAL]],"")</f>
        <v>0.38155136268343814</v>
      </c>
      <c r="LP431" s="26">
        <f>IFERROR(Tableau17[[#This Row],[2017-T1-MACRON Emmanuel]]/Tableau17[[#This Row],[2017-T1-TOTAL]],"")</f>
        <v>0.17400419287211741</v>
      </c>
      <c r="LQ431" s="26">
        <f>IFERROR(Tableau17[[#This Row],[2017-T1-POUTOU Philippe]]/Tableau17[[#This Row],[2017-T1-TOTAL]],"")</f>
        <v>4.1928721174004195E-3</v>
      </c>
      <c r="LR431" s="26">
        <f>IFERROR(Tableau17[[#This Row],[2017-T2-LE PEN Marine]]/Tableau17[[#This Row],[2017-T2-TOTAL]],"")</f>
        <v>0.36703296703296701</v>
      </c>
      <c r="LS431" s="26">
        <f>IFERROR(Tableau17[[#This Row],[2017-T2-MACRON Emmanuel]]/Tableau17[[#This Row],[2017-T2-TOTAL]],"")</f>
        <v>0.63296703296703294</v>
      </c>
      <c r="LT431" s="26">
        <f>IFERROR(Tableau17[[#This Row],[2019-T1-ALEXANDRE Audric]]/Tableau17[[#This Row],[2019-T1-TOTAL]],"")</f>
        <v>0</v>
      </c>
      <c r="LU431" s="26">
        <f>IFERROR(Tableau17[[#This Row],[2019-T1-ARTHAUD Nathalie]]/Tableau17[[#This Row],[2019-T1-TOTAL]],"")</f>
        <v>0</v>
      </c>
      <c r="LV431" s="26">
        <f>IFERROR(Tableau17[[#This Row],[2019-T1-ASSELINEAU François]]/Tableau17[[#This Row],[2019-T1-TOTAL]],"")</f>
        <v>1.7621145374449341E-2</v>
      </c>
      <c r="LW431" s="26">
        <f>IFERROR(Tableau17[[#This Row],[2019-T1-AUBRY Manon]]/Tableau17[[#This Row],[2019-T1-TOTAL]],"")</f>
        <v>0.19823788546255505</v>
      </c>
      <c r="LX431" s="26">
        <f>IFERROR(Tableau17[[#This Row],[2019-T1-AZERGUI Nagib]]/Tableau17[[#This Row],[2019-T1-TOTAL]],"")</f>
        <v>2.643171806167401E-2</v>
      </c>
      <c r="LY431" s="26">
        <f>IFERROR(Tableau17[[#This Row],[2019-T1-BARDELLA Jordan]]/Tableau17[[#This Row],[2019-T1-TOTAL]],"")</f>
        <v>0.40969162995594716</v>
      </c>
      <c r="LZ431" s="26">
        <f>IFERROR(Tableau17[[#This Row],[2019-T1-BELLAMY François-Xavier]]/Tableau17[[#This Row],[2019-T1-TOTAL]],"")</f>
        <v>3.0837004405286344E-2</v>
      </c>
      <c r="MA431" s="26">
        <f>IFERROR(Tableau17[[#This Row],[2019-T1-BIDOU Olivier]]/Tableau17[[#This Row],[2019-T1-TOTAL]],"")</f>
        <v>0</v>
      </c>
      <c r="MB431" s="26">
        <f>IFERROR(Tableau17[[#This Row],[2019-T1-BOURG Dominique]]/Tableau17[[#This Row],[2019-T1-TOTAL]],"")</f>
        <v>1.7621145374449341E-2</v>
      </c>
      <c r="MC431" s="26">
        <f>IFERROR(Tableau17[[#This Row],[2019-T1-BROSSAT Ian]]/Tableau17[[#This Row],[2019-T1-TOTAL]],"")</f>
        <v>2.2026431718061675E-2</v>
      </c>
      <c r="MD431" s="26">
        <f>IFERROR(Tableau17[[#This Row],[2019-T1-CAILLAUD Sophie]]/Tableau17[[#This Row],[2019-T1-TOTAL]],"")</f>
        <v>0</v>
      </c>
      <c r="ME431" s="26">
        <f>IFERROR(Tableau17[[#This Row],[2019-T1-CAMUS Renaud]]/Tableau17[[#This Row],[2019-T1-TOTAL]],"")</f>
        <v>0</v>
      </c>
      <c r="MF431" s="26">
        <f>IFERROR(Tableau17[[#This Row],[2019-T1-CHALENÇON Christophe]]/Tableau17[[#This Row],[2019-T1-TOTAL]],"")</f>
        <v>0</v>
      </c>
      <c r="MG431" s="26">
        <f>IFERROR(Tableau17[[#This Row],[2019-T1-CORBET Cathy Denise Ginette]]/Tableau17[[#This Row],[2019-T1-TOTAL]],"")</f>
        <v>0</v>
      </c>
      <c r="MH431" s="26">
        <f>IFERROR(Tableau17[[#This Row],[2019-T1-DE PREVOISIN Robert]]/Tableau17[[#This Row],[2019-T1-TOTAL]],"")</f>
        <v>0</v>
      </c>
      <c r="MI431" s="26">
        <f>IFERROR(Tableau17[[#This Row],[2019-T1-DELFEL Thérèse]]/Tableau17[[#This Row],[2019-T1-TOTAL]],"")</f>
        <v>0</v>
      </c>
      <c r="MJ431" s="26">
        <f>IFERROR(Tableau17[[#This Row],[2019-T1-DIEUMEGARD Pierre]]/Tableau17[[#This Row],[2019-T1-TOTAL]],"")</f>
        <v>0</v>
      </c>
      <c r="MK431" s="26">
        <f>IFERROR(Tableau17[[#This Row],[2019-T1-DUPONT-AIGNAN Nicolas]]/Tableau17[[#This Row],[2019-T1-TOTAL]],"")</f>
        <v>1.7621145374449341E-2</v>
      </c>
      <c r="ML431" s="26">
        <f>IFERROR(Tableau17[[#This Row],[2019-T1-GERNIGON Yves]]/Tableau17[[#This Row],[2019-T1-TOTAL]],"")</f>
        <v>0</v>
      </c>
      <c r="MM431" s="26">
        <f>IFERROR(Tableau17[[#This Row],[2019-T1-GLUCKSMANN Raphaël]]/Tableau17[[#This Row],[2019-T1-TOTAL]],"")</f>
        <v>2.2026431718061675E-2</v>
      </c>
      <c r="MN431" s="26">
        <f>IFERROR(Tableau17[[#This Row],[2019-T1-HAMON Benoît]]/Tableau17[[#This Row],[2019-T1-TOTAL]],"")</f>
        <v>6.1674008810572688E-2</v>
      </c>
      <c r="MO431" s="26">
        <f>IFERROR(Tableau17[[#This Row],[2019-T1-HELGEN Gilles]]/Tableau17[[#This Row],[2019-T1-TOTAL]],"")</f>
        <v>0</v>
      </c>
      <c r="MP431" s="26">
        <f>IFERROR(Tableau17[[#This Row],[2019-T1-JADOT Yannick]]/Tableau17[[#This Row],[2019-T1-TOTAL]],"")</f>
        <v>5.2863436123348019E-2</v>
      </c>
      <c r="MQ431" s="26">
        <f>IFERROR(Tableau17[[#This Row],[2019-T1-LAGARDE Jean-Christophe]]/Tableau17[[#This Row],[2019-T1-TOTAL]],"")</f>
        <v>1.3215859030837005E-2</v>
      </c>
      <c r="MR431" s="26">
        <f>IFERROR(Tableau17[[#This Row],[2019-T1-LALANNE Francis]]/Tableau17[[#This Row],[2019-T1-TOTAL]],"")</f>
        <v>8.8105726872246704E-3</v>
      </c>
      <c r="MS431" s="26">
        <f>IFERROR(Tableau17[[#This Row],[2019-T1-LOISEAU Nathalie]]/Tableau17[[#This Row],[2019-T1-TOTAL]],"")</f>
        <v>0.1013215859030837</v>
      </c>
      <c r="MT431" s="26">
        <f>IFERROR(Tableau17[[#This Row],[2019-T1-MARIE Florie]]/Tableau17[[#This Row],[2019-T1-TOTAL]],"")</f>
        <v>0</v>
      </c>
      <c r="MU431" s="26">
        <f>IFERROR(Tableau17[[#This Row],[2008-T1-MACROEXTRDROITE]]/Tableau17[[#This Row],[2008-T1-MACROTOTALE]],"")</f>
        <v>0.12962962962962962</v>
      </c>
      <c r="MV431" s="26">
        <f>IFERROR(Tableau17[[#This Row],[2008-T1-MACRODROITE]]/Tableau17[[#This Row],[2008-T1-MACROTOTALE]],"")</f>
        <v>0.33862433862433861</v>
      </c>
      <c r="MW431" s="26">
        <f>IFERROR(Tableau17[[#This Row],[2008-T1-MACROCENTRE]]/Tableau17[[#This Row],[2008-T1-MACROTOTALE]],"")</f>
        <v>0</v>
      </c>
      <c r="MX431" s="26">
        <f>IFERROR(Tableau17[[#This Row],[2008-T1-MACROGAUCHE]]/Tableau17[[#This Row],[2008-T1-MACROTOTALE]],"")</f>
        <v>0.53174603174603174</v>
      </c>
      <c r="MY431" s="26">
        <f>IFERROR(Tableau17[[#This Row],[2008-T1-MACROAUTRE]]/Tableau17[[#This Row],[2008-T1-MACROTOTALE]],"")</f>
        <v>0</v>
      </c>
      <c r="MZ431" s="26">
        <f>IFERROR(Tableau17[[#This Row],[2008-T2-MACROEXTRDROITE]]/Tableau17[[#This Row],[2008-T2-MACROTOTALE]],"")</f>
        <v>8.4705882352941173E-2</v>
      </c>
      <c r="NA431" s="26">
        <f>IFERROR(Tableau17[[#This Row],[2008-T2-MACRODROITE]]/Tableau17[[#This Row],[2008-T2-MACROTOTALE]],"")</f>
        <v>0.31764705882352939</v>
      </c>
      <c r="NB431" s="26">
        <f>IFERROR(Tableau17[[#This Row],[2008-T2-MACROCENTRE]]/Tableau17[[#This Row],[2008-T2-MACROTOTALE]],"")</f>
        <v>0</v>
      </c>
      <c r="NC431" s="26">
        <f>IFERROR(Tableau17[[#This Row],[2008-T2-MACROGAUCHE]]/Tableau17[[#This Row],[2008-T2-MACROTOTALE]],"")</f>
        <v>0.59764705882352942</v>
      </c>
      <c r="ND431" s="26">
        <f>IFERROR(Tableau17[[#This Row],[2008-T2-MACROAUTRE]]/Tableau17[[#This Row],[2008-T2-MACROTOTALE]],"")</f>
        <v>0</v>
      </c>
      <c r="NE431" s="26">
        <f>IFERROR(Tableau17[[#This Row],[2014-T1-MACROEXTRDROITE]]/Tableau17[[#This Row],[2014-T1-MACROTOTALE]],"")</f>
        <v>0.31818181818181818</v>
      </c>
      <c r="NF431" s="26">
        <f>IFERROR(Tableau17[[#This Row],[2014-T1-MACRODROITE]]/Tableau17[[#This Row],[2014-T1-MACROTOTALE]],"")</f>
        <v>0.28896103896103897</v>
      </c>
      <c r="NG431" s="26">
        <f>IFERROR(Tableau17[[#This Row],[2014-T1-MACROCENTRE]]/Tableau17[[#This Row],[2014-T1-MACROTOTALE]],"")</f>
        <v>0</v>
      </c>
      <c r="NH431" s="26">
        <f>IFERROR(Tableau17[[#This Row],[2014-T1-MACROGAUCHE]]/Tableau17[[#This Row],[2014-T1-MACROTOTALE]],"")</f>
        <v>0.39285714285714285</v>
      </c>
      <c r="NI431" s="26">
        <f>IFERROR(Tableau17[[#This Row],[2014-T1-MACROAUTRE]]/Tableau17[[#This Row],[2014-T1-MACROTOTALE]],"")</f>
        <v>0</v>
      </c>
      <c r="NJ431" s="26">
        <f>IFERROR(Tableau17[[#This Row],[2014-T2-MACROEXTRDROITE]]/Tableau17[[#This Row],[2014-T2-MACROTOTALE]],"")</f>
        <v>0.30503978779840851</v>
      </c>
      <c r="NK431" s="26">
        <f>IFERROR(Tableau17[[#This Row],[2014-T2-MACRODROITE]]/Tableau17[[#This Row],[2014-T2-MACROTOTALE]],"")</f>
        <v>0.3660477453580902</v>
      </c>
      <c r="NL431" s="26">
        <f>IFERROR(Tableau17[[#This Row],[2014-T2-MACROCENTRE]]/Tableau17[[#This Row],[2014-T2-MACROTOTALE]],"")</f>
        <v>0</v>
      </c>
      <c r="NM431" s="26">
        <f>IFERROR(Tableau17[[#This Row],[2014-T2-MACROGAUCHE]]/Tableau17[[#This Row],[2014-T2-MACROTOTALE]],"")</f>
        <v>0.32891246684350134</v>
      </c>
      <c r="NN431" s="26">
        <f>IFERROR(Tableau17[[#This Row],[2014-T2-MACROAUTRE]]/Tableau17[[#This Row],[2014-T2-MACROTOTALE]],"")</f>
        <v>0</v>
      </c>
      <c r="NO431" s="26">
        <f>IFERROR( Tableau17[[#This Row],[2015-T1-MACROEXTRDROITE]]/Tableau17[[#This Row],[2015-T1-MACROTOTALE]],"")</f>
        <v>0.38596491228070173</v>
      </c>
      <c r="NP431" s="26">
        <f>IFERROR(Tableau17[[#This Row],[2015-T1-MACRODROITE]]/Tableau17[[#This Row],[2015-T1-MACROTOTALE]],"")</f>
        <v>0.18245614035087721</v>
      </c>
      <c r="NQ431" s="26">
        <f>IFERROR(Tableau17[[#This Row],[2015-T1-MACROCENTRE]]/Tableau17[[#This Row],[2015-T1-MACROTOTALE]],"")</f>
        <v>0</v>
      </c>
      <c r="NR431" s="26">
        <f>IFERROR(Tableau17[[#This Row],[2015-T1-MACROGAUCHE]]/Tableau17[[#This Row],[2015-T1-MACROTOTALE]],"")</f>
        <v>0.43157894736842106</v>
      </c>
      <c r="NS431" s="26">
        <f>IFERROR(Tableau17[[#This Row],[2015-T1-MACROAUTRE]]/Tableau17[[#This Row],[2015-T1-MACROTOTALE]],"")</f>
        <v>0</v>
      </c>
      <c r="NT431" s="26">
        <f>IFERROR(Tableau17[[#This Row],[2015-T2-MACROEXTRDROITE]]/Tableau17[[#This Row],[2015-T2-MACROTOTALE]],"")</f>
        <v>0.37359550561797755</v>
      </c>
      <c r="NU431" s="26">
        <f>IFERROR(Tableau17[[#This Row],[2015-T2-MACRODROITE]]/Tableau17[[#This Row],[2015-T2-MACROTOTALE]],"")</f>
        <v>0</v>
      </c>
      <c r="NV431" s="26">
        <f>IFERROR(Tableau17[[#This Row],[2015-T2-MACROCENTRE]]/Tableau17[[#This Row],[2015-T2-MACROTOTALE]],"")</f>
        <v>0</v>
      </c>
      <c r="NW431" s="26">
        <f>IFERROR(Tableau17[[#This Row],[2015-T2-MACROGAUCHE]]/Tableau17[[#This Row],[2015-T2-MACROTOTALE]],"")</f>
        <v>0.6264044943820225</v>
      </c>
      <c r="NX431" s="26">
        <f>IFERROR(Tableau17[[#This Row],[2015-T2-MACROAUTRE]]/Tableau17[[#This Row],[2015-T2-MACROTOTALE]],"")</f>
        <v>0</v>
      </c>
      <c r="NY431" s="26">
        <f>IFERROR(Tableau17[[#This Row],[2017-T1-MACROEXTRDROITE]]/Tableau17[[#This Row],[2017-T1-MACROTOTALE]],"")</f>
        <v>0.33123689727463312</v>
      </c>
      <c r="NZ431" s="26">
        <f>IFERROR(Tableau17[[#This Row],[2017-T1-MACRODROITE]]/Tableau17[[#This Row],[2017-T1-MACROTOTALE]],"")</f>
        <v>6.0796645702306078E-2</v>
      </c>
      <c r="OA431" s="26">
        <f>IFERROR(Tableau17[[#This Row],[2017-T1-MACROCENTRE]]/Tableau17[[#This Row],[2017-T1-MACROTOTALE]],"")</f>
        <v>0.17400419287211741</v>
      </c>
      <c r="OB431" s="26">
        <f>IFERROR(Tableau17[[#This Row],[2017-T1-MACROGAUCHE]]/Tableau17[[#This Row],[2017-T1-MACROTOTALE]],"")</f>
        <v>0.43186582809224316</v>
      </c>
      <c r="OC431" s="26">
        <f>IFERROR(Tableau17[[#This Row],[2017-T1-MACROAUTRE]]/Tableau17[[#This Row],[2017-T1-MACROTOTALE]],"")</f>
        <v>2.0964360587002098E-3</v>
      </c>
      <c r="OD431" s="26">
        <f>IFERROR(Tableau17[[#This Row],[2017-T2-MACROEXTRDROITE]]/Tableau17[[#This Row],[2017-T2-MACROTOTALE]],"")</f>
        <v>0.36703296703296701</v>
      </c>
      <c r="OE431" s="26">
        <f>IFERROR(Tableau17[[#This Row],[2017-T2-MACRODROITE]]/Tableau17[[#This Row],[2017-T2-MACROTOTALE]],"")</f>
        <v>0</v>
      </c>
      <c r="OF431" s="26">
        <f>IFERROR(Tableau17[[#This Row],[2017-T2-MACROCENTRE]]/Tableau17[[#This Row],[2017-T2-MACROTOTALE]],"")</f>
        <v>0.63296703296703294</v>
      </c>
      <c r="OG431" s="26">
        <f>IFERROR(Tableau17[[#This Row],[2017-T2-MACROGAUCHE]]/Tableau17[[#This Row],[2017-T2-MACROTOTALE]],"")</f>
        <v>0</v>
      </c>
      <c r="OH431" s="26">
        <f>IFERROR(Tableau17[[#This Row],[2017-T2-MACROAUTRE]]/Tableau17[[#This Row],[2017-T2-MACROTOTALE]],"")</f>
        <v>0</v>
      </c>
      <c r="OI431" s="26">
        <f>IFERROR(Tableau17[[#This Row],[2019-T1-MACROEXTRDROITE]]/Tableau17[[#This Row],[2019-T1-MACROTOTALE]],"")</f>
        <v>0.44255319148936167</v>
      </c>
      <c r="OJ431" s="26">
        <f>IFERROR(Tableau17[[#This Row],[2019-T1-MACRODROITE]]/Tableau17[[#This Row],[2019-T1-MACROTOTALE]],"")</f>
        <v>4.2553191489361701E-2</v>
      </c>
      <c r="OK431" s="26">
        <f>IFERROR(Tableau17[[#This Row],[2019-T1-MACROCENTRE]]/Tableau17[[#This Row],[2019-T1-MACROTOTALE]],"")</f>
        <v>9.7872340425531917E-2</v>
      </c>
      <c r="OL431" s="26">
        <f>IFERROR(Tableau17[[#This Row],[2019-T1-MACROGAUCHE]]/Tableau17[[#This Row],[2019-T1-MACROTOTALE]],"")</f>
        <v>0.34468085106382979</v>
      </c>
      <c r="OM431" s="26">
        <f>IFERROR(Tableau17[[#This Row],[2019-T1-MACROAUTRE]]/Tableau17[[#This Row],[2019-T1-MACROTOTALE]],"")</f>
        <v>7.2340425531914887E-2</v>
      </c>
      <c r="ON431" s="26">
        <f>IFERROR(Tableau17[[#This Row],[2020-T1-MACROEXTRDROITE]]/Tableau17[[#This Row],[2020-T1-MACROTOTALE]],"")</f>
        <v>0.34375</v>
      </c>
      <c r="OO431" s="26">
        <f>IFERROR(Tableau17[[#This Row],[2020-T1-MACRODROITE]]/Tableau17[[#This Row],[2020-T1-MACROTOTALE]],"")</f>
        <v>0.21875</v>
      </c>
      <c r="OP431" s="26">
        <f>IFERROR(Tableau17[[#This Row],[2020-T1-MACROCENTRE]]/Tableau17[[#This Row],[2020-T1-MACROTOTALE]],"")</f>
        <v>5.7291666666666664E-2</v>
      </c>
      <c r="OQ431" s="26">
        <f>IFERROR(Tableau17[[#This Row],[2020-T1-MACROGAUCHE]]/Tableau17[[#This Row],[2020-T1-MACROTOTALE]],"")</f>
        <v>0.38020833333333331</v>
      </c>
      <c r="OR431" s="26">
        <f>IFERROR(Tableau17[[#This Row],[2020-T1-MACROAUTRE]]/Tableau17[[#This Row],[2020-T1-MACROTOTALE]],"")</f>
        <v>0</v>
      </c>
      <c r="OS431" s="26">
        <f>IFERROR(Tableau17[[#This Row],[2017 (L)-T1-MACROEXTRDROITE]]/Tableau17[[#This Row],[2017 (L)-T1-MACROTOTALE]],"")</f>
        <v>0.36653386454183268</v>
      </c>
      <c r="OT431" s="26">
        <f>IFERROR(Tableau17[[#This Row],[2017 (L)-T1-MACRODROITE]]/Tableau17[[#This Row],[2017 (L)-T1-MACROTOTALE]],"")</f>
        <v>6.3745019920318724E-2</v>
      </c>
      <c r="OU431" s="26">
        <f>IFERROR(Tableau17[[#This Row],[2017 (L)-T1-MACROCENTRE]]/Tableau17[[#This Row],[2017 (L)-T1-MACROTOTALE]],"")</f>
        <v>0.15139442231075698</v>
      </c>
      <c r="OV431" s="26">
        <f>IFERROR(Tableau17[[#This Row],[2017 (L)-T1-MACROGAUCHE]]/Tableau17[[#This Row],[2017 (L)-T1-MACROTOTALE]],"")</f>
        <v>0.38645418326693226</v>
      </c>
      <c r="OW431" s="26">
        <f>IFERROR(Tableau17[[#This Row],[2017 (L)-T1-MACROAUTRE]]/Tableau17[[#This Row],[2017 (L)-T1-MACROTOTALE]],"")</f>
        <v>3.1872509960159362E-2</v>
      </c>
      <c r="OX431" s="26">
        <f>IFERROR(Tableau17[[#This Row],[2017 (L)-T2-MACROEXTRDROITE]]/Tableau17[[#This Row],[2017 (L)-T2-MACROTOTALE]],"")</f>
        <v>0.48341232227488151</v>
      </c>
      <c r="OY431" s="26">
        <f>IFERROR(Tableau17[[#This Row],[2017 (L)-T2-MACRODROITE]]/Tableau17[[#This Row],[2017 (L)-T2-MACROTOTALE]],"")</f>
        <v>0</v>
      </c>
      <c r="OZ431" s="26">
        <f>IFERROR(Tableau17[[#This Row],[2017 (L)-T2-MACROCENTRE]]/Tableau17[[#This Row],[2017 (L)-T2-MACROTOTALE]],"")</f>
        <v>0.51658767772511849</v>
      </c>
      <c r="PA431" s="26">
        <f>IFERROR(Tableau17[[#This Row],[2017 (L)-T2-MACROGAUCHE]]/Tableau17[[#This Row],[2017 (L)-T2-MACROTOTALE]],"")</f>
        <v>0</v>
      </c>
      <c r="PB431" s="26">
        <f>IFERROR(Tableau17[[#This Row],[2017 (L)-T2-MACROAUTRE]]/Tableau17[[#This Row],[2017 (L)-T2-MACROTOTALE]],"")</f>
        <v>0</v>
      </c>
      <c r="PC431" s="26">
        <f>IFERROR(Tableau17[[#This Row],[2008_T1_PROCUS]]/Tableau17[[#This Row],[2008_T1_INSCRITS]],0)</f>
        <v>1.3333333333333333E-3</v>
      </c>
      <c r="PD431" s="26">
        <f>IFERROR(Tableau17[[#This Row],[2008_T2_PROCUS]]/Tableau17[[#This Row],[2008_T2_INSCRITS]],0)</f>
        <v>2.6666666666666666E-3</v>
      </c>
      <c r="PE431" s="26">
        <f>Tableau17[[#This Row],[2014_T1_PROCUS]]/Tableau17[[#This Row],[2014_T1_INSCRITS]]</f>
        <v>2.5906735751295338E-3</v>
      </c>
      <c r="PF431" s="26">
        <f>IFERROR(Tableau17[[#This Row],[2014_T2_PROCUS]]/Tableau17[[#This Row],[2014_T2_INSCRITS]],0)</f>
        <v>2.5906735751295338E-3</v>
      </c>
    </row>
    <row r="432" spans="1:422" x14ac:dyDescent="0.2">
      <c r="A432" s="1">
        <v>3</v>
      </c>
      <c r="B432" s="1" t="s">
        <v>288</v>
      </c>
      <c r="C432" s="1" t="s">
        <v>298</v>
      </c>
      <c r="D432" s="1" t="s">
        <v>298</v>
      </c>
      <c r="E432" s="1">
        <v>441</v>
      </c>
      <c r="F432" s="1">
        <v>5.4027599999999998</v>
      </c>
      <c r="G432" s="1">
        <v>43.306581999999999</v>
      </c>
      <c r="H432" s="3">
        <v>998</v>
      </c>
      <c r="I432" s="3">
        <v>233</v>
      </c>
      <c r="L432" s="1">
        <v>61</v>
      </c>
      <c r="M432" s="1">
        <v>9</v>
      </c>
      <c r="O432" s="1">
        <v>1</v>
      </c>
      <c r="P432" s="1">
        <v>39</v>
      </c>
      <c r="Q432" s="1">
        <v>19</v>
      </c>
      <c r="R432" s="1">
        <v>62</v>
      </c>
      <c r="S432" s="1">
        <v>116</v>
      </c>
      <c r="T432" s="1">
        <v>33</v>
      </c>
      <c r="U432" s="1">
        <v>340</v>
      </c>
      <c r="V432" s="1">
        <v>778</v>
      </c>
      <c r="W432" s="1">
        <v>452</v>
      </c>
      <c r="X432" s="1">
        <v>2</v>
      </c>
      <c r="Y432" s="2">
        <v>0.58097686000000004</v>
      </c>
      <c r="Z432" s="1">
        <v>778</v>
      </c>
      <c r="AA432" s="1">
        <v>471</v>
      </c>
      <c r="AB432" s="1">
        <v>6</v>
      </c>
      <c r="AC432" s="2">
        <v>0.60539845999999997</v>
      </c>
      <c r="AD432" s="1">
        <v>998</v>
      </c>
      <c r="AE432" s="1">
        <v>346</v>
      </c>
      <c r="AF432" s="2">
        <v>0.34669338999999999</v>
      </c>
      <c r="AG432" s="1">
        <f t="shared" si="6"/>
        <v>233</v>
      </c>
      <c r="AH432" s="1">
        <v>768</v>
      </c>
      <c r="AI432" s="1">
        <v>466</v>
      </c>
      <c r="AJ432" s="1">
        <v>8</v>
      </c>
      <c r="AK432" s="2">
        <v>0.60677082999999998</v>
      </c>
      <c r="AL432" s="1">
        <v>768</v>
      </c>
      <c r="AM432" s="1">
        <v>485</v>
      </c>
      <c r="AN432" s="1">
        <v>13</v>
      </c>
      <c r="AO432" s="2">
        <v>0.63151042000000002</v>
      </c>
      <c r="AP432" s="1">
        <v>964</v>
      </c>
      <c r="AQ432" s="1">
        <v>432</v>
      </c>
      <c r="AR432" s="2">
        <v>0.44813278000000001</v>
      </c>
      <c r="AS432" s="1">
        <v>964</v>
      </c>
      <c r="AT432" s="1">
        <v>449</v>
      </c>
      <c r="AU432" s="2">
        <v>0.46576762999999999</v>
      </c>
      <c r="AV432" s="1">
        <v>1004</v>
      </c>
      <c r="AW432" s="1">
        <v>457</v>
      </c>
      <c r="AX432" s="2">
        <v>0.45517928000000002</v>
      </c>
      <c r="AY432" s="1">
        <v>1003</v>
      </c>
      <c r="AZ432" s="1">
        <v>355</v>
      </c>
      <c r="BA432" s="2">
        <v>0.35393818999999999</v>
      </c>
      <c r="BB432" s="1">
        <v>1001</v>
      </c>
      <c r="BC432" s="1">
        <v>788</v>
      </c>
      <c r="BD432" s="2">
        <v>0.78721279</v>
      </c>
      <c r="BE432" s="1">
        <v>1001</v>
      </c>
      <c r="BF432" s="1">
        <v>712</v>
      </c>
      <c r="BG432" s="2">
        <v>0.71128871000000005</v>
      </c>
      <c r="BH432" s="1">
        <v>986</v>
      </c>
      <c r="BI432" s="1">
        <v>475</v>
      </c>
      <c r="BJ432" s="2">
        <v>0.48174442000000001</v>
      </c>
      <c r="BK432" s="1">
        <v>27</v>
      </c>
      <c r="BL432" s="1">
        <v>1</v>
      </c>
      <c r="BM432" s="1">
        <v>8</v>
      </c>
      <c r="BN432" s="1">
        <v>26</v>
      </c>
      <c r="BO432" s="1">
        <v>30</v>
      </c>
      <c r="BP432" s="1">
        <v>192</v>
      </c>
      <c r="BQ432" s="1">
        <v>171</v>
      </c>
      <c r="BR432" s="1">
        <v>455</v>
      </c>
      <c r="BT432" s="1">
        <v>212</v>
      </c>
      <c r="BU432" s="1">
        <v>253</v>
      </c>
      <c r="BW432" s="1">
        <v>465</v>
      </c>
      <c r="BX432" s="1">
        <v>7</v>
      </c>
      <c r="BY432" s="1">
        <v>1</v>
      </c>
      <c r="BZ432" s="1">
        <v>24</v>
      </c>
      <c r="CB432" s="1">
        <v>29</v>
      </c>
      <c r="CC432" s="1">
        <v>73</v>
      </c>
      <c r="CD432" s="1">
        <v>201</v>
      </c>
      <c r="CE432" s="1">
        <v>97</v>
      </c>
      <c r="CF432" s="1">
        <v>432</v>
      </c>
      <c r="CG432" s="1">
        <v>78</v>
      </c>
      <c r="CH432" s="1">
        <v>251</v>
      </c>
      <c r="CI432" s="1">
        <v>126</v>
      </c>
      <c r="CJ432" s="1">
        <v>455</v>
      </c>
      <c r="CK432" s="1">
        <v>24</v>
      </c>
      <c r="CL432" s="1">
        <v>19</v>
      </c>
      <c r="CO432" s="1">
        <v>29</v>
      </c>
      <c r="CP432" s="1">
        <v>129</v>
      </c>
      <c r="CT432" s="1">
        <v>104</v>
      </c>
      <c r="CU432" s="1">
        <v>97</v>
      </c>
      <c r="CW432" s="1">
        <v>402</v>
      </c>
      <c r="CY432" s="1">
        <v>152</v>
      </c>
      <c r="DA432" s="1">
        <v>250</v>
      </c>
      <c r="DC432" s="1">
        <v>402</v>
      </c>
      <c r="DD432" s="1">
        <v>8</v>
      </c>
      <c r="DE432" s="1">
        <v>4</v>
      </c>
      <c r="DF432" s="1">
        <v>7</v>
      </c>
      <c r="DG432" s="1">
        <v>21</v>
      </c>
      <c r="DH432" s="1">
        <v>2</v>
      </c>
      <c r="DI432" s="1">
        <v>27</v>
      </c>
      <c r="DK432" s="1">
        <v>5</v>
      </c>
      <c r="DL432" s="1">
        <v>92</v>
      </c>
      <c r="DN432" s="1">
        <v>72</v>
      </c>
      <c r="DP432" s="1">
        <v>9</v>
      </c>
      <c r="DQ432" s="1">
        <v>0</v>
      </c>
      <c r="DR432" s="1">
        <v>124</v>
      </c>
      <c r="DU432" s="1">
        <v>371</v>
      </c>
      <c r="DV432" s="1">
        <v>163</v>
      </c>
      <c r="DZ432" s="1">
        <v>169</v>
      </c>
      <c r="EA432" s="1">
        <v>332</v>
      </c>
      <c r="EB432" s="1">
        <v>3</v>
      </c>
      <c r="EC432" s="1">
        <v>10</v>
      </c>
      <c r="ED432" s="1">
        <v>0</v>
      </c>
      <c r="EE432" s="1">
        <v>31</v>
      </c>
      <c r="EF432" s="1">
        <v>131</v>
      </c>
      <c r="EG432" s="1">
        <v>62</v>
      </c>
      <c r="EH432" s="1">
        <v>8</v>
      </c>
      <c r="EI432" s="1">
        <v>183</v>
      </c>
      <c r="EJ432" s="1">
        <v>177</v>
      </c>
      <c r="EK432" s="1">
        <v>166</v>
      </c>
      <c r="EL432" s="1">
        <v>2</v>
      </c>
      <c r="EM432" s="1">
        <v>773</v>
      </c>
      <c r="EN432" s="1">
        <v>230</v>
      </c>
      <c r="EO432" s="1">
        <v>418</v>
      </c>
      <c r="EP432" s="1">
        <v>648</v>
      </c>
      <c r="EQ432" s="1">
        <v>0</v>
      </c>
      <c r="ER432" s="1">
        <v>1</v>
      </c>
      <c r="ES432" s="1">
        <v>7</v>
      </c>
      <c r="ET432" s="1">
        <v>45</v>
      </c>
      <c r="EU432" s="1">
        <v>0</v>
      </c>
      <c r="EV432" s="1">
        <v>118</v>
      </c>
      <c r="EW432" s="1">
        <v>23</v>
      </c>
      <c r="EX432" s="1">
        <v>2</v>
      </c>
      <c r="EY432" s="1">
        <v>11</v>
      </c>
      <c r="EZ432" s="1">
        <v>11</v>
      </c>
      <c r="FA432" s="1">
        <v>1</v>
      </c>
      <c r="FB432" s="1">
        <v>0</v>
      </c>
      <c r="FC432" s="1">
        <v>0</v>
      </c>
      <c r="FD432" s="1">
        <v>0</v>
      </c>
      <c r="FE432" s="1">
        <v>0</v>
      </c>
      <c r="FF432" s="1">
        <v>0</v>
      </c>
      <c r="FG432" s="1">
        <v>1</v>
      </c>
      <c r="FH432" s="1">
        <v>8</v>
      </c>
      <c r="FI432" s="1">
        <v>1</v>
      </c>
      <c r="FJ432" s="1">
        <v>33</v>
      </c>
      <c r="FK432" s="1">
        <v>12</v>
      </c>
      <c r="FL432" s="1">
        <v>0</v>
      </c>
      <c r="FM432" s="1">
        <v>80</v>
      </c>
      <c r="FN432" s="1">
        <v>10</v>
      </c>
      <c r="FO432" s="1">
        <v>0</v>
      </c>
      <c r="FP432" s="1">
        <v>91</v>
      </c>
      <c r="FQ432" s="1">
        <v>1</v>
      </c>
      <c r="FR432" s="1">
        <f>SUM(Tableau17[[#This Row],[2019-T1-ALEXANDRE Audric]:[2019-T1-MARIE Florie]])</f>
        <v>456</v>
      </c>
      <c r="FS432" s="1">
        <v>38</v>
      </c>
      <c r="FT432" s="1">
        <v>220</v>
      </c>
      <c r="FU432" s="1">
        <v>0</v>
      </c>
      <c r="FV432" s="1">
        <v>197</v>
      </c>
      <c r="FW432" s="1">
        <v>0</v>
      </c>
      <c r="FX432" s="1">
        <v>455</v>
      </c>
      <c r="FY432" s="1">
        <v>0</v>
      </c>
      <c r="FZ432" s="1">
        <v>253</v>
      </c>
      <c r="GA432" s="1">
        <v>0</v>
      </c>
      <c r="GB432" s="1">
        <v>212</v>
      </c>
      <c r="GC432" s="1">
        <v>0</v>
      </c>
      <c r="GD432" s="1">
        <v>465</v>
      </c>
      <c r="GE432" s="1">
        <v>73</v>
      </c>
      <c r="GF432" s="1">
        <v>202</v>
      </c>
      <c r="GG432" s="1">
        <v>7</v>
      </c>
      <c r="GH432" s="1">
        <v>150</v>
      </c>
      <c r="GI432" s="1">
        <v>0</v>
      </c>
      <c r="GJ432" s="1">
        <v>432</v>
      </c>
      <c r="GK432" s="1">
        <v>78</v>
      </c>
      <c r="GL432" s="1">
        <v>251</v>
      </c>
      <c r="GM432" s="1">
        <v>0</v>
      </c>
      <c r="GN432" s="1">
        <v>126</v>
      </c>
      <c r="GO432" s="1">
        <v>0</v>
      </c>
      <c r="GP432" s="1">
        <v>455</v>
      </c>
      <c r="GQ432" s="1">
        <v>148</v>
      </c>
      <c r="GR432" s="1">
        <v>104</v>
      </c>
      <c r="GS432" s="1">
        <v>0</v>
      </c>
      <c r="GT432" s="1">
        <v>126</v>
      </c>
      <c r="GU432" s="1">
        <v>24</v>
      </c>
      <c r="GV432" s="1">
        <v>402</v>
      </c>
      <c r="GW432" s="1">
        <v>152</v>
      </c>
      <c r="GX432" s="1">
        <v>250</v>
      </c>
      <c r="GY432" s="1">
        <v>0</v>
      </c>
      <c r="GZ432" s="1">
        <v>0</v>
      </c>
      <c r="HA432" s="1">
        <v>0</v>
      </c>
      <c r="HB432" s="1">
        <v>402</v>
      </c>
      <c r="HC432" s="1">
        <v>224</v>
      </c>
      <c r="HD432" s="1">
        <v>131</v>
      </c>
      <c r="HE432" s="1">
        <v>166</v>
      </c>
      <c r="HF432" s="1">
        <v>244</v>
      </c>
      <c r="HG432" s="1">
        <v>8</v>
      </c>
      <c r="HH432" s="1">
        <v>773</v>
      </c>
      <c r="HI432" s="1">
        <v>230</v>
      </c>
      <c r="HJ432" s="1">
        <v>0</v>
      </c>
      <c r="HK432" s="1">
        <v>418</v>
      </c>
      <c r="HL432" s="1">
        <v>0</v>
      </c>
      <c r="HM432" s="1">
        <v>0</v>
      </c>
      <c r="HN432" s="1">
        <v>648</v>
      </c>
      <c r="HO432" s="1">
        <v>138</v>
      </c>
      <c r="HP432" s="1">
        <v>33</v>
      </c>
      <c r="HQ432" s="1">
        <v>91</v>
      </c>
      <c r="HR432" s="1">
        <v>182</v>
      </c>
      <c r="HS432" s="1">
        <v>23</v>
      </c>
      <c r="HT432" s="1">
        <v>467</v>
      </c>
      <c r="HU432" s="1">
        <v>62</v>
      </c>
      <c r="HV432" s="1">
        <v>100</v>
      </c>
      <c r="HW432" s="1">
        <v>19</v>
      </c>
      <c r="HX432" s="1">
        <v>159</v>
      </c>
      <c r="HY432" s="1">
        <v>0</v>
      </c>
      <c r="HZ432" s="1">
        <v>340</v>
      </c>
      <c r="IA432" s="1">
        <v>7</v>
      </c>
      <c r="IB432" s="1">
        <v>93</v>
      </c>
      <c r="IC432" s="1">
        <v>124</v>
      </c>
      <c r="ID432" s="1">
        <v>143</v>
      </c>
      <c r="IE432" s="1">
        <v>4</v>
      </c>
      <c r="IF432" s="1">
        <v>371</v>
      </c>
      <c r="IG432" s="1">
        <v>0</v>
      </c>
      <c r="IH432" s="1">
        <v>0</v>
      </c>
      <c r="II432" s="1">
        <v>169</v>
      </c>
      <c r="IJ432" s="1">
        <v>163</v>
      </c>
      <c r="IK432" s="1">
        <v>0</v>
      </c>
      <c r="IL432" s="1">
        <v>332</v>
      </c>
      <c r="IM432" s="26">
        <f>IFERROR(Tableau17[[#This Row],[LDIV]]/Tableau17[[#This Row],[Total général]],"")</f>
        <v>0</v>
      </c>
      <c r="IN432" s="26">
        <f>IFERROR(Tableau17[[#This Row],[LDVC]]/Tableau17[[#This Row],[Total général]],"")</f>
        <v>0</v>
      </c>
      <c r="IO432" s="26">
        <f>IFERROR(Tableau17[[#This Row],[LDVD]]/Tableau17[[#This Row],[Total général]],"")</f>
        <v>0.17941176470588235</v>
      </c>
      <c r="IP432" s="26">
        <f>IFERROR(Tableau17[[#This Row],[LDVG]]/Tableau17[[#This Row],[Total général]],"")</f>
        <v>2.6470588235294117E-2</v>
      </c>
      <c r="IQ432" s="26">
        <f>IFERROR(Tableau17[[#This Row],[LEXD]]/Tableau17[[#This Row],[Total général]],"")</f>
        <v>0</v>
      </c>
      <c r="IR432" s="26">
        <f>IFERROR(Tableau17[[#This Row],[LEXG]]/Tableau17[[#This Row],[Total général]],"")</f>
        <v>2.9411764705882353E-3</v>
      </c>
      <c r="IS432" s="26">
        <f>IFERROR(Tableau17[[#This Row],[LLR]]/Tableau17[[#This Row],[Total général]],"")</f>
        <v>0.11470588235294117</v>
      </c>
      <c r="IT432" s="26">
        <f>IFERROR(Tableau17[[#This Row],[LREM]]/Tableau17[[#This Row],[Total général]],"")</f>
        <v>5.5882352941176473E-2</v>
      </c>
      <c r="IU432" s="26">
        <f>IFERROR(Tableau17[[#This Row],[LRN]]/Tableau17[[#This Row],[Total général]],"")</f>
        <v>0.18235294117647058</v>
      </c>
      <c r="IV432" s="26">
        <f>IFERROR(Tableau17[[#This Row],[LUG]]/Tableau17[[#This Row],[Total général]],"")</f>
        <v>0.3411764705882353</v>
      </c>
      <c r="IW432" s="26">
        <f>IFERROR(Tableau17[[#This Row],[LVEC]]/Tableau17[[#This Row],[Total général]],"")</f>
        <v>9.7058823529411767E-2</v>
      </c>
      <c r="IX432" s="26">
        <f>IFERROR(Tableau17[[#This Row],[2008-T1-LCMD]]/Tableau17[[#This Row],[2008-T1-TOTAL]],"")</f>
        <v>5.9340659340659338E-2</v>
      </c>
      <c r="IY432" s="26">
        <f>IFERROR(Tableau17[[#This Row],[2008-T1-LDVD]]/Tableau17[[#This Row],[2008-T1-TOTAL]],"")</f>
        <v>2.1978021978021978E-3</v>
      </c>
      <c r="IZ432" s="26">
        <f>IFERROR(Tableau17[[#This Row],[2008-T1-LEXD]]/Tableau17[[#This Row],[2008-T1-TOTAL]],"")</f>
        <v>1.7582417582417582E-2</v>
      </c>
      <c r="JA432" s="26">
        <f>IFERROR(Tableau17[[#This Row],[2008-T1-LEXG]]/Tableau17[[#This Row],[2008-T1-TOTAL]],"")</f>
        <v>5.7142857142857141E-2</v>
      </c>
      <c r="JB432" s="26">
        <f>IFERROR(Tableau17[[#This Row],[2008-T1-LFN]]/Tableau17[[#This Row],[2008-T1-TOTAL]],"")</f>
        <v>6.5934065934065936E-2</v>
      </c>
      <c r="JC432" s="26">
        <f>IFERROR(Tableau17[[#This Row],[2008-T1-LMAJ]]/Tableau17[[#This Row],[2008-T1-TOTAL]],"")</f>
        <v>0.42197802197802198</v>
      </c>
      <c r="JD432" s="26">
        <f>IFERROR(Tableau17[[#This Row],[2008-T1-LUG]]/Tableau17[[#This Row],[2008-T1-TOTAL]],"")</f>
        <v>0.37582417582417582</v>
      </c>
      <c r="JE432" s="26">
        <f>IFERROR(Tableau17[[#This Row],[2008-T2-LFN]]/Tableau17[[#This Row],[2008-T2-TOTAL]],"")</f>
        <v>0</v>
      </c>
      <c r="JF432" s="26">
        <f>IFERROR(Tableau17[[#This Row],[2008-T2-LGC]]/Tableau17[[#This Row],[2008-T2-TOTAL]],"")</f>
        <v>0.45591397849462367</v>
      </c>
      <c r="JG432" s="26">
        <f>IFERROR(Tableau17[[#This Row],[2008-T2-LMAJ]]/Tableau17[[#This Row],[2008-T2-TOTAL]],"")</f>
        <v>0.54408602150537633</v>
      </c>
      <c r="JH432" s="26">
        <f>IFERROR(Tableau17[[#This Row],[2008-T2-LUG]]/Tableau17[[#This Row],[2008-T2-TOTAL]],"")</f>
        <v>0</v>
      </c>
      <c r="JI432" s="26">
        <f>IFERROR(Tableau17[[#This Row],[2014-T1-LDIV]]/Tableau17[[#This Row],[2014-T1-TOTAL]],"")</f>
        <v>1.6203703703703703E-2</v>
      </c>
      <c r="JJ432" s="26">
        <f>IFERROR(Tableau17[[#This Row],[2014-T1-LDVD]]/Tableau17[[#This Row],[2014-T1-TOTAL]],"")</f>
        <v>2.3148148148148147E-3</v>
      </c>
      <c r="JK432" s="26">
        <f>IFERROR(Tableau17[[#This Row],[2014-T1-LDVG]]/Tableau17[[#This Row],[2014-T1-TOTAL]],"")</f>
        <v>5.5555555555555552E-2</v>
      </c>
      <c r="JL432" s="26">
        <f>IFERROR(Tableau17[[#This Row],[2014-T1-LEXG]]/Tableau17[[#This Row],[2014-T1-TOTAL]],"")</f>
        <v>0</v>
      </c>
      <c r="JM432" s="26">
        <f>IFERROR(Tableau17[[#This Row],[2014-T1-LFG]]/Tableau17[[#This Row],[2014-T1-TOTAL]],"")</f>
        <v>6.7129629629629636E-2</v>
      </c>
      <c r="JN432" s="26">
        <f>IFERROR(Tableau17[[#This Row],[2014-T1-LFN]]/Tableau17[[#This Row],[2014-T1-TOTAL]],"")</f>
        <v>0.16898148148148148</v>
      </c>
      <c r="JO432" s="26">
        <f>IFERROR(Tableau17[[#This Row],[2014-T1-LUD]]/Tableau17[[#This Row],[2014-T1-TOTAL]],"")</f>
        <v>0.46527777777777779</v>
      </c>
      <c r="JP432" s="26">
        <f>IFERROR(Tableau17[[#This Row],[2014-T1-LUG]]/Tableau17[[#This Row],[2014-T1-TOTAL]],"")</f>
        <v>0.22453703703703703</v>
      </c>
      <c r="JQ432" s="26">
        <f>IFERROR(Tableau17[[#This Row],[2014-T2-LFN]]/Tableau17[[#This Row],[2014-T2-TOTAL]],"")</f>
        <v>0.17142857142857143</v>
      </c>
      <c r="JR432" s="26">
        <f>IFERROR(Tableau17[[#This Row],[2014-T2-LUD]]/Tableau17[[#This Row],[2014-T2-TOTAL]],"")</f>
        <v>0.55164835164835169</v>
      </c>
      <c r="JS432" s="26">
        <f>IFERROR(Tableau17[[#This Row],[2014-T2-LUG]]/Tableau17[[#This Row],[2014-T2-TOTAL]],"")</f>
        <v>0.27692307692307694</v>
      </c>
      <c r="JT432" s="26">
        <f>IFERROR(Tableau17[[#This Row],[2015-T1-BC-DIV]]/Tableau17[[#This Row],[2015-T1-TOTAL]],"")</f>
        <v>5.9701492537313432E-2</v>
      </c>
      <c r="JU432" s="26">
        <f>IFERROR(Tableau17[[#This Row],[2015-T1-BC-DLF]]/Tableau17[[#This Row],[2015-T1-TOTAL]],"")</f>
        <v>4.7263681592039801E-2</v>
      </c>
      <c r="JV432" s="26">
        <f>IFERROR(Tableau17[[#This Row],[2015-T1-BC-DVD]]/Tableau17[[#This Row],[2015-T1-TOTAL]],"")</f>
        <v>0</v>
      </c>
      <c r="JW432" s="26">
        <f>IFERROR(Tableau17[[#This Row],[2015-T1-BC-DVG]]/Tableau17[[#This Row],[2015-T1-TOTAL]],"")</f>
        <v>0</v>
      </c>
      <c r="JX432" s="26">
        <f>IFERROR(Tableau17[[#This Row],[2015-T1-BC-FG]]/Tableau17[[#This Row],[2015-T1-TOTAL]],"")</f>
        <v>7.2139303482587069E-2</v>
      </c>
      <c r="JY432" s="26">
        <f>IFERROR(Tableau17[[#This Row],[2015-T1-BC-FN]]/Tableau17[[#This Row],[2015-T1-TOTAL]],"")</f>
        <v>0.32089552238805968</v>
      </c>
      <c r="JZ432" s="26">
        <f>IFERROR(Tableau17[[#This Row],[2015-T1-BC-MDM]]/Tableau17[[#This Row],[2015-T1-TOTAL]],"")</f>
        <v>0</v>
      </c>
      <c r="KA432" s="26">
        <f>IFERROR(Tableau17[[#This Row],[2015-T1-BC-RDG]]/Tableau17[[#This Row],[2015-T1-TOTAL]],"")</f>
        <v>0</v>
      </c>
      <c r="KB432" s="26">
        <f>IFERROR(Tableau17[[#This Row],[2015-T1-BC-SOC]]/Tableau17[[#This Row],[2015-T1-TOTAL]],"")</f>
        <v>0</v>
      </c>
      <c r="KC432" s="26">
        <f>IFERROR(Tableau17[[#This Row],[2015-T1-BC-UD]]/Tableau17[[#This Row],[2015-T1-TOTAL]],"")</f>
        <v>0.25870646766169153</v>
      </c>
      <c r="KD432" s="26">
        <f>IFERROR(Tableau17[[#This Row],[2015-T1-BC-UG]]/Tableau17[[#This Row],[2015-T1-TOTAL]],"")</f>
        <v>0.24129353233830847</v>
      </c>
      <c r="KE432" s="26">
        <f>IFERROR(Tableau17[[#This Row],[2015-T1-BC-VEC]]/Tableau17[[#This Row],[2015-T1-TOTAL]],"")</f>
        <v>0</v>
      </c>
      <c r="KF432" s="26">
        <f>IFERROR(Tableau17[[#This Row],[2015-T2-BC-DVG]]/Tableau17[[#This Row],[2015-T2-TOTAL]],"")</f>
        <v>0</v>
      </c>
      <c r="KG432" s="26">
        <f>IFERROR(Tableau17[[#This Row],[2015-T2-BC-FN]]/Tableau17[[#This Row],[2015-T2-TOTAL]],"")</f>
        <v>0.37810945273631841</v>
      </c>
      <c r="KH432" s="26">
        <f>IFERROR(Tableau17[[#This Row],[2015-T2-BC-SOC]]/Tableau17[[#This Row],[2015-T2-TOTAL]],"")</f>
        <v>0</v>
      </c>
      <c r="KI432" s="26">
        <f>IFERROR(Tableau17[[#This Row],[2015-T2-BC-UD]]/Tableau17[[#This Row],[2015-T2-TOTAL]],"")</f>
        <v>0.62189054726368154</v>
      </c>
      <c r="KJ432" s="26">
        <f>IFERROR(Tableau17[[#This Row],[2015-T2-BC-UG]]/Tableau17[[#This Row],[2015-T2-TOTAL]],"")</f>
        <v>0</v>
      </c>
      <c r="KK432" s="26">
        <f>IFERROR(Tableau17[[#This Row],[2017 (L)-T1-COM]]/Tableau17[[#This Row],[2017 (L)-T1-TOTAL]],"")</f>
        <v>2.15633423180593E-2</v>
      </c>
      <c r="KL432" s="26">
        <f>IFERROR(Tableau17[[#This Row],[2017 (L)-T1-DIV]]/Tableau17[[#This Row],[2017 (L)-T1-TOTAL]],"")</f>
        <v>1.078167115902965E-2</v>
      </c>
      <c r="KM432" s="26">
        <f>IFERROR(Tableau17[[#This Row],[2017 (L)-T1-DLF]]/Tableau17[[#This Row],[2017 (L)-T1-TOTAL]],"")</f>
        <v>1.8867924528301886E-2</v>
      </c>
      <c r="KN432" s="26">
        <f>IFERROR(Tableau17[[#This Row],[2017 (L)-T1-DVD]]/Tableau17[[#This Row],[2017 (L)-T1-TOTAL]],"")</f>
        <v>5.6603773584905662E-2</v>
      </c>
      <c r="KO432" s="26">
        <f>IFERROR(Tableau17[[#This Row],[2017 (L)-T1-DVG]]/Tableau17[[#This Row],[2017 (L)-T1-TOTAL]],"")</f>
        <v>5.3908355795148251E-3</v>
      </c>
      <c r="KP432" s="26">
        <f>IFERROR(Tableau17[[#This Row],[2017 (L)-T1-ECO]]/Tableau17[[#This Row],[2017 (L)-T1-TOTAL]],"")</f>
        <v>7.277628032345014E-2</v>
      </c>
      <c r="KQ432" s="26">
        <f>IFERROR(Tableau17[[#This Row],[2017 (L)-T1-EXD]]/Tableau17[[#This Row],[2017 (L)-T1-TOTAL]],"")</f>
        <v>0</v>
      </c>
      <c r="KR432" s="26">
        <f>IFERROR(Tableau17[[#This Row],[2017 (L)-T1-EXG]]/Tableau17[[#This Row],[2017 (L)-T1-TOTAL]],"")</f>
        <v>1.3477088948787063E-2</v>
      </c>
      <c r="KS432" s="26">
        <f>IFERROR(Tableau17[[#This Row],[2017 (L)-T1-FI]]/Tableau17[[#This Row],[2017 (L)-T1-TOTAL]],"")</f>
        <v>0.24797843665768193</v>
      </c>
      <c r="KT432" s="26">
        <f>IFERROR(Tableau17[[#This Row],[2017 (L)-T1-FN]]/Tableau17[[#This Row],[2017 (L)-T1-TOTAL]],"")</f>
        <v>0</v>
      </c>
      <c r="KU432" s="26">
        <f>IFERROR(Tableau17[[#This Row],[2017 (L)-T1-LR]]/Tableau17[[#This Row],[2017 (L)-T1-TOTAL]],"")</f>
        <v>0.19407008086253369</v>
      </c>
      <c r="KV432" s="26">
        <f>IFERROR(Tableau17[[#This Row],[2017 (L)-T1-MDM]]/Tableau17[[#This Row],[2017 (L)-T1-TOTAL]],"")</f>
        <v>0</v>
      </c>
      <c r="KW432" s="26">
        <f>IFERROR(Tableau17[[#This Row],[2017 (L)-T1-RDG]]/Tableau17[[#This Row],[2017 (L)-T1-TOTAL]],"")</f>
        <v>2.4258760107816711E-2</v>
      </c>
      <c r="KX432" s="26">
        <f>IFERROR(Tableau17[[#This Row],[2017 (L)-T1-REG]]/Tableau17[[#This Row],[2017 (L)-T1-TOTAL]],"")</f>
        <v>0</v>
      </c>
      <c r="KY432" s="26">
        <f>IFERROR(Tableau17[[#This Row],[2017 (L)-T1-REM]]/Tableau17[[#This Row],[2017 (L)-T1-TOTAL]],"")</f>
        <v>0.33423180592991913</v>
      </c>
      <c r="KZ432" s="26">
        <f>IFERROR(Tableau17[[#This Row],[2017 (L)-T1-SOC]]/Tableau17[[#This Row],[2017 (L)-T1-TOTAL]],"")</f>
        <v>0</v>
      </c>
      <c r="LA432" s="26">
        <f>IFERROR(Tableau17[[#This Row],[2017 (L)-T1-UDI]]/Tableau17[[#This Row],[2017 (L)-T1-TOTAL]],"")</f>
        <v>0</v>
      </c>
      <c r="LB432" s="26">
        <f>IFERROR(Tableau17[[#This Row],[2017 (L)-T2-FI]]/Tableau17[[#This Row],[2017 (L)-T2-TOTAL]],"")</f>
        <v>0.49096385542168675</v>
      </c>
      <c r="LC432" s="26">
        <f>IFERROR(Tableau17[[#This Row],[2017 (L)-T2-FN]]/Tableau17[[#This Row],[2017 (L)-T2-TOTAL]],"")</f>
        <v>0</v>
      </c>
      <c r="LD432" s="26">
        <f>IFERROR(Tableau17[[#This Row],[2017 (L)-T2-LR]]/Tableau17[[#This Row],[2017 (L)-T2-TOTAL]],"")</f>
        <v>0</v>
      </c>
      <c r="LE432" s="26">
        <f>IFERROR(Tableau17[[#This Row],[2017 (L)-T2-MDM]]/Tableau17[[#This Row],[2017 (L)-T2-TOTAL]],"")</f>
        <v>0</v>
      </c>
      <c r="LF432" s="26">
        <f>IFERROR(Tableau17[[#This Row],[2017 (L)-T2-REM]]/Tableau17[[#This Row],[2017 (L)-T2-TOTAL]],"")</f>
        <v>0.50903614457831325</v>
      </c>
      <c r="LG432" s="26">
        <f>IFERROR(Tableau17[[#This Row],[2017-T1-ARTHAUD Nathalie]]/Tableau17[[#This Row],[2017-T1-TOTAL]],"")</f>
        <v>3.8809831824062097E-3</v>
      </c>
      <c r="LH432" s="26">
        <f>IFERROR(Tableau17[[#This Row],[2017-T1-ASSELINEAU Fran]]/Tableau17[[#This Row],[2017-T1-TOTAL]],"")</f>
        <v>1.2936610608020699E-2</v>
      </c>
      <c r="LI432" s="26">
        <f>IFERROR(Tableau17[[#This Row],[2017-T1-CHEMINADE Jacques]]/Tableau17[[#This Row],[2017-T1-TOTAL]],"")</f>
        <v>0</v>
      </c>
      <c r="LJ432" s="26">
        <f>IFERROR(Tableau17[[#This Row],[2017-T1-DUPONT-AIGNAN Nicolas]]/Tableau17[[#This Row],[2017-T1-TOTAL]],"")</f>
        <v>4.0103492884864166E-2</v>
      </c>
      <c r="LK432" s="26">
        <f>IFERROR(Tableau17[[#This Row],[2017-T1-FILLON Fran]]/Tableau17[[#This Row],[2017-T1-TOTAL]],"")</f>
        <v>0.16946959896507116</v>
      </c>
      <c r="LL432" s="26">
        <f>IFERROR(Tableau17[[#This Row],[2017-T1-HAMON Beno]]/Tableau17[[#This Row],[2017-T1-TOTAL]],"")</f>
        <v>8.0206985769728331E-2</v>
      </c>
      <c r="LM432" s="26">
        <f>IFERROR(Tableau17[[#This Row],[2017-T1-LASSALLE Jean]]/Tableau17[[#This Row],[2017-T1-TOTAL]],"")</f>
        <v>1.034928848641656E-2</v>
      </c>
      <c r="LN432" s="26">
        <f>IFERROR(Tableau17[[#This Row],[2017-T1-LE PEN Marine]]/Tableau17[[#This Row],[2017-T1-TOTAL]],"")</f>
        <v>0.23673997412677877</v>
      </c>
      <c r="LO432" s="26">
        <f>IFERROR(Tableau17[[#This Row],[2017-T1-M Jean-Luc]]/Tableau17[[#This Row],[2017-T1-TOTAL]],"")</f>
        <v>0.22897800776196636</v>
      </c>
      <c r="LP432" s="26">
        <f>IFERROR(Tableau17[[#This Row],[2017-T1-MACRON Emmanuel]]/Tableau17[[#This Row],[2017-T1-TOTAL]],"")</f>
        <v>0.2147477360931436</v>
      </c>
      <c r="LQ432" s="26">
        <f>IFERROR(Tableau17[[#This Row],[2017-T1-POUTOU Philippe]]/Tableau17[[#This Row],[2017-T1-TOTAL]],"")</f>
        <v>2.5873221216041399E-3</v>
      </c>
      <c r="LR432" s="26">
        <f>IFERROR(Tableau17[[#This Row],[2017-T2-LE PEN Marine]]/Tableau17[[#This Row],[2017-T2-TOTAL]],"")</f>
        <v>0.35493827160493829</v>
      </c>
      <c r="LS432" s="26">
        <f>IFERROR(Tableau17[[#This Row],[2017-T2-MACRON Emmanuel]]/Tableau17[[#This Row],[2017-T2-TOTAL]],"")</f>
        <v>0.64506172839506171</v>
      </c>
      <c r="LT432" s="26">
        <f>IFERROR(Tableau17[[#This Row],[2019-T1-ALEXANDRE Audric]]/Tableau17[[#This Row],[2019-T1-TOTAL]],"")</f>
        <v>0</v>
      </c>
      <c r="LU432" s="26">
        <f>IFERROR(Tableau17[[#This Row],[2019-T1-ARTHAUD Nathalie]]/Tableau17[[#This Row],[2019-T1-TOTAL]],"")</f>
        <v>2.1929824561403508E-3</v>
      </c>
      <c r="LV432" s="26">
        <f>IFERROR(Tableau17[[#This Row],[2019-T1-ASSELINEAU François]]/Tableau17[[#This Row],[2019-T1-TOTAL]],"")</f>
        <v>1.5350877192982455E-2</v>
      </c>
      <c r="LW432" s="26">
        <f>IFERROR(Tableau17[[#This Row],[2019-T1-AUBRY Manon]]/Tableau17[[#This Row],[2019-T1-TOTAL]],"")</f>
        <v>9.8684210526315791E-2</v>
      </c>
      <c r="LX432" s="26">
        <f>IFERROR(Tableau17[[#This Row],[2019-T1-AZERGUI Nagib]]/Tableau17[[#This Row],[2019-T1-TOTAL]],"")</f>
        <v>0</v>
      </c>
      <c r="LY432" s="26">
        <f>IFERROR(Tableau17[[#This Row],[2019-T1-BARDELLA Jordan]]/Tableau17[[#This Row],[2019-T1-TOTAL]],"")</f>
        <v>0.25877192982456143</v>
      </c>
      <c r="LZ432" s="26">
        <f>IFERROR(Tableau17[[#This Row],[2019-T1-BELLAMY François-Xavier]]/Tableau17[[#This Row],[2019-T1-TOTAL]],"")</f>
        <v>5.0438596491228067E-2</v>
      </c>
      <c r="MA432" s="26">
        <f>IFERROR(Tableau17[[#This Row],[2019-T1-BIDOU Olivier]]/Tableau17[[#This Row],[2019-T1-TOTAL]],"")</f>
        <v>4.3859649122807015E-3</v>
      </c>
      <c r="MB432" s="26">
        <f>IFERROR(Tableau17[[#This Row],[2019-T1-BOURG Dominique]]/Tableau17[[#This Row],[2019-T1-TOTAL]],"")</f>
        <v>2.4122807017543858E-2</v>
      </c>
      <c r="MC432" s="26">
        <f>IFERROR(Tableau17[[#This Row],[2019-T1-BROSSAT Ian]]/Tableau17[[#This Row],[2019-T1-TOTAL]],"")</f>
        <v>2.4122807017543858E-2</v>
      </c>
      <c r="MD432" s="26">
        <f>IFERROR(Tableau17[[#This Row],[2019-T1-CAILLAUD Sophie]]/Tableau17[[#This Row],[2019-T1-TOTAL]],"")</f>
        <v>2.1929824561403508E-3</v>
      </c>
      <c r="ME432" s="26">
        <f>IFERROR(Tableau17[[#This Row],[2019-T1-CAMUS Renaud]]/Tableau17[[#This Row],[2019-T1-TOTAL]],"")</f>
        <v>0</v>
      </c>
      <c r="MF432" s="26">
        <f>IFERROR(Tableau17[[#This Row],[2019-T1-CHALENÇON Christophe]]/Tableau17[[#This Row],[2019-T1-TOTAL]],"")</f>
        <v>0</v>
      </c>
      <c r="MG432" s="26">
        <f>IFERROR(Tableau17[[#This Row],[2019-T1-CORBET Cathy Denise Ginette]]/Tableau17[[#This Row],[2019-T1-TOTAL]],"")</f>
        <v>0</v>
      </c>
      <c r="MH432" s="26">
        <f>IFERROR(Tableau17[[#This Row],[2019-T1-DE PREVOISIN Robert]]/Tableau17[[#This Row],[2019-T1-TOTAL]],"")</f>
        <v>0</v>
      </c>
      <c r="MI432" s="26">
        <f>IFERROR(Tableau17[[#This Row],[2019-T1-DELFEL Thérèse]]/Tableau17[[#This Row],[2019-T1-TOTAL]],"")</f>
        <v>0</v>
      </c>
      <c r="MJ432" s="26">
        <f>IFERROR(Tableau17[[#This Row],[2019-T1-DIEUMEGARD Pierre]]/Tableau17[[#This Row],[2019-T1-TOTAL]],"")</f>
        <v>2.1929824561403508E-3</v>
      </c>
      <c r="MK432" s="26">
        <f>IFERROR(Tableau17[[#This Row],[2019-T1-DUPONT-AIGNAN Nicolas]]/Tableau17[[#This Row],[2019-T1-TOTAL]],"")</f>
        <v>1.7543859649122806E-2</v>
      </c>
      <c r="ML432" s="26">
        <f>IFERROR(Tableau17[[#This Row],[2019-T1-GERNIGON Yves]]/Tableau17[[#This Row],[2019-T1-TOTAL]],"")</f>
        <v>2.1929824561403508E-3</v>
      </c>
      <c r="MM432" s="26">
        <f>IFERROR(Tableau17[[#This Row],[2019-T1-GLUCKSMANN Raphaël]]/Tableau17[[#This Row],[2019-T1-TOTAL]],"")</f>
        <v>7.2368421052631582E-2</v>
      </c>
      <c r="MN432" s="26">
        <f>IFERROR(Tableau17[[#This Row],[2019-T1-HAMON Benoît]]/Tableau17[[#This Row],[2019-T1-TOTAL]],"")</f>
        <v>2.6315789473684209E-2</v>
      </c>
      <c r="MO432" s="26">
        <f>IFERROR(Tableau17[[#This Row],[2019-T1-HELGEN Gilles]]/Tableau17[[#This Row],[2019-T1-TOTAL]],"")</f>
        <v>0</v>
      </c>
      <c r="MP432" s="26">
        <f>IFERROR(Tableau17[[#This Row],[2019-T1-JADOT Yannick]]/Tableau17[[#This Row],[2019-T1-TOTAL]],"")</f>
        <v>0.17543859649122806</v>
      </c>
      <c r="MQ432" s="26">
        <f>IFERROR(Tableau17[[#This Row],[2019-T1-LAGARDE Jean-Christophe]]/Tableau17[[#This Row],[2019-T1-TOTAL]],"")</f>
        <v>2.1929824561403508E-2</v>
      </c>
      <c r="MR432" s="26">
        <f>IFERROR(Tableau17[[#This Row],[2019-T1-LALANNE Francis]]/Tableau17[[#This Row],[2019-T1-TOTAL]],"")</f>
        <v>0</v>
      </c>
      <c r="MS432" s="26">
        <f>IFERROR(Tableau17[[#This Row],[2019-T1-LOISEAU Nathalie]]/Tableau17[[#This Row],[2019-T1-TOTAL]],"")</f>
        <v>0.19956140350877194</v>
      </c>
      <c r="MT432" s="26">
        <f>IFERROR(Tableau17[[#This Row],[2019-T1-MARIE Florie]]/Tableau17[[#This Row],[2019-T1-TOTAL]],"")</f>
        <v>2.1929824561403508E-3</v>
      </c>
      <c r="MU432" s="26">
        <f>IFERROR(Tableau17[[#This Row],[2008-T1-MACROEXTRDROITE]]/Tableau17[[#This Row],[2008-T1-MACROTOTALE]],"")</f>
        <v>8.3516483516483511E-2</v>
      </c>
      <c r="MV432" s="26">
        <f>IFERROR(Tableau17[[#This Row],[2008-T1-MACRODROITE]]/Tableau17[[#This Row],[2008-T1-MACROTOTALE]],"")</f>
        <v>0.48351648351648352</v>
      </c>
      <c r="MW432" s="26">
        <f>IFERROR(Tableau17[[#This Row],[2008-T1-MACROCENTRE]]/Tableau17[[#This Row],[2008-T1-MACROTOTALE]],"")</f>
        <v>0</v>
      </c>
      <c r="MX432" s="26">
        <f>IFERROR(Tableau17[[#This Row],[2008-T1-MACROGAUCHE]]/Tableau17[[#This Row],[2008-T1-MACROTOTALE]],"")</f>
        <v>0.43296703296703298</v>
      </c>
      <c r="MY432" s="26">
        <f>IFERROR(Tableau17[[#This Row],[2008-T1-MACROAUTRE]]/Tableau17[[#This Row],[2008-T1-MACROTOTALE]],"")</f>
        <v>0</v>
      </c>
      <c r="MZ432" s="26">
        <f>IFERROR(Tableau17[[#This Row],[2008-T2-MACROEXTRDROITE]]/Tableau17[[#This Row],[2008-T2-MACROTOTALE]],"")</f>
        <v>0</v>
      </c>
      <c r="NA432" s="26">
        <f>IFERROR(Tableau17[[#This Row],[2008-T2-MACRODROITE]]/Tableau17[[#This Row],[2008-T2-MACROTOTALE]],"")</f>
        <v>0.54408602150537633</v>
      </c>
      <c r="NB432" s="26">
        <f>IFERROR(Tableau17[[#This Row],[2008-T2-MACROCENTRE]]/Tableau17[[#This Row],[2008-T2-MACROTOTALE]],"")</f>
        <v>0</v>
      </c>
      <c r="NC432" s="26">
        <f>IFERROR(Tableau17[[#This Row],[2008-T2-MACROGAUCHE]]/Tableau17[[#This Row],[2008-T2-MACROTOTALE]],"")</f>
        <v>0.45591397849462367</v>
      </c>
      <c r="ND432" s="26">
        <f>IFERROR(Tableau17[[#This Row],[2008-T2-MACROAUTRE]]/Tableau17[[#This Row],[2008-T2-MACROTOTALE]],"")</f>
        <v>0</v>
      </c>
      <c r="NE432" s="26">
        <f>IFERROR(Tableau17[[#This Row],[2014-T1-MACROEXTRDROITE]]/Tableau17[[#This Row],[2014-T1-MACROTOTALE]],"")</f>
        <v>0.16898148148148148</v>
      </c>
      <c r="NF432" s="26">
        <f>IFERROR(Tableau17[[#This Row],[2014-T1-MACRODROITE]]/Tableau17[[#This Row],[2014-T1-MACROTOTALE]],"")</f>
        <v>0.46759259259259262</v>
      </c>
      <c r="NG432" s="26">
        <f>IFERROR(Tableau17[[#This Row],[2014-T1-MACROCENTRE]]/Tableau17[[#This Row],[2014-T1-MACROTOTALE]],"")</f>
        <v>1.6203703703703703E-2</v>
      </c>
      <c r="NH432" s="26">
        <f>IFERROR(Tableau17[[#This Row],[2014-T1-MACROGAUCHE]]/Tableau17[[#This Row],[2014-T1-MACROTOTALE]],"")</f>
        <v>0.34722222222222221</v>
      </c>
      <c r="NI432" s="26">
        <f>IFERROR(Tableau17[[#This Row],[2014-T1-MACROAUTRE]]/Tableau17[[#This Row],[2014-T1-MACROTOTALE]],"")</f>
        <v>0</v>
      </c>
      <c r="NJ432" s="26">
        <f>IFERROR(Tableau17[[#This Row],[2014-T2-MACROEXTRDROITE]]/Tableau17[[#This Row],[2014-T2-MACROTOTALE]],"")</f>
        <v>0.17142857142857143</v>
      </c>
      <c r="NK432" s="26">
        <f>IFERROR(Tableau17[[#This Row],[2014-T2-MACRODROITE]]/Tableau17[[#This Row],[2014-T2-MACROTOTALE]],"")</f>
        <v>0.55164835164835169</v>
      </c>
      <c r="NL432" s="26">
        <f>IFERROR(Tableau17[[#This Row],[2014-T2-MACROCENTRE]]/Tableau17[[#This Row],[2014-T2-MACROTOTALE]],"")</f>
        <v>0</v>
      </c>
      <c r="NM432" s="26">
        <f>IFERROR(Tableau17[[#This Row],[2014-T2-MACROGAUCHE]]/Tableau17[[#This Row],[2014-T2-MACROTOTALE]],"")</f>
        <v>0.27692307692307694</v>
      </c>
      <c r="NN432" s="26">
        <f>IFERROR(Tableau17[[#This Row],[2014-T2-MACROAUTRE]]/Tableau17[[#This Row],[2014-T2-MACROTOTALE]],"")</f>
        <v>0</v>
      </c>
      <c r="NO432" s="26">
        <f>IFERROR( Tableau17[[#This Row],[2015-T1-MACROEXTRDROITE]]/Tableau17[[#This Row],[2015-T1-MACROTOTALE]],"")</f>
        <v>0.36815920398009949</v>
      </c>
      <c r="NP432" s="26">
        <f>IFERROR(Tableau17[[#This Row],[2015-T1-MACRODROITE]]/Tableau17[[#This Row],[2015-T1-MACROTOTALE]],"")</f>
        <v>0.25870646766169153</v>
      </c>
      <c r="NQ432" s="26">
        <f>IFERROR(Tableau17[[#This Row],[2015-T1-MACROCENTRE]]/Tableau17[[#This Row],[2015-T1-MACROTOTALE]],"")</f>
        <v>0</v>
      </c>
      <c r="NR432" s="26">
        <f>IFERROR(Tableau17[[#This Row],[2015-T1-MACROGAUCHE]]/Tableau17[[#This Row],[2015-T1-MACROTOTALE]],"")</f>
        <v>0.31343283582089554</v>
      </c>
      <c r="NS432" s="26">
        <f>IFERROR(Tableau17[[#This Row],[2015-T1-MACROAUTRE]]/Tableau17[[#This Row],[2015-T1-MACROTOTALE]],"")</f>
        <v>5.9701492537313432E-2</v>
      </c>
      <c r="NT432" s="26">
        <f>IFERROR(Tableau17[[#This Row],[2015-T2-MACROEXTRDROITE]]/Tableau17[[#This Row],[2015-T2-MACROTOTALE]],"")</f>
        <v>0.37810945273631841</v>
      </c>
      <c r="NU432" s="26">
        <f>IFERROR(Tableau17[[#This Row],[2015-T2-MACRODROITE]]/Tableau17[[#This Row],[2015-T2-MACROTOTALE]],"")</f>
        <v>0.62189054726368154</v>
      </c>
      <c r="NV432" s="26">
        <f>IFERROR(Tableau17[[#This Row],[2015-T2-MACROCENTRE]]/Tableau17[[#This Row],[2015-T2-MACROTOTALE]],"")</f>
        <v>0</v>
      </c>
      <c r="NW432" s="26">
        <f>IFERROR(Tableau17[[#This Row],[2015-T2-MACROGAUCHE]]/Tableau17[[#This Row],[2015-T2-MACROTOTALE]],"")</f>
        <v>0</v>
      </c>
      <c r="NX432" s="26">
        <f>IFERROR(Tableau17[[#This Row],[2015-T2-MACROAUTRE]]/Tableau17[[#This Row],[2015-T2-MACROTOTALE]],"")</f>
        <v>0</v>
      </c>
      <c r="NY432" s="26">
        <f>IFERROR(Tableau17[[#This Row],[2017-T1-MACROEXTRDROITE]]/Tableau17[[#This Row],[2017-T1-MACROTOTALE]],"")</f>
        <v>0.28978007761966362</v>
      </c>
      <c r="NZ432" s="26">
        <f>IFERROR(Tableau17[[#This Row],[2017-T1-MACRODROITE]]/Tableau17[[#This Row],[2017-T1-MACROTOTALE]],"")</f>
        <v>0.16946959896507116</v>
      </c>
      <c r="OA432" s="26">
        <f>IFERROR(Tableau17[[#This Row],[2017-T1-MACROCENTRE]]/Tableau17[[#This Row],[2017-T1-MACROTOTALE]],"")</f>
        <v>0.2147477360931436</v>
      </c>
      <c r="OB432" s="26">
        <f>IFERROR(Tableau17[[#This Row],[2017-T1-MACROGAUCHE]]/Tableau17[[#This Row],[2017-T1-MACROTOTALE]],"")</f>
        <v>0.31565329883570503</v>
      </c>
      <c r="OC432" s="26">
        <f>IFERROR(Tableau17[[#This Row],[2017-T1-MACROAUTRE]]/Tableau17[[#This Row],[2017-T1-MACROTOTALE]],"")</f>
        <v>1.034928848641656E-2</v>
      </c>
      <c r="OD432" s="26">
        <f>IFERROR(Tableau17[[#This Row],[2017-T2-MACROEXTRDROITE]]/Tableau17[[#This Row],[2017-T2-MACROTOTALE]],"")</f>
        <v>0.35493827160493829</v>
      </c>
      <c r="OE432" s="26">
        <f>IFERROR(Tableau17[[#This Row],[2017-T2-MACRODROITE]]/Tableau17[[#This Row],[2017-T2-MACROTOTALE]],"")</f>
        <v>0</v>
      </c>
      <c r="OF432" s="26">
        <f>IFERROR(Tableau17[[#This Row],[2017-T2-MACROCENTRE]]/Tableau17[[#This Row],[2017-T2-MACROTOTALE]],"")</f>
        <v>0.64506172839506171</v>
      </c>
      <c r="OG432" s="26">
        <f>IFERROR(Tableau17[[#This Row],[2017-T2-MACROGAUCHE]]/Tableau17[[#This Row],[2017-T2-MACROTOTALE]],"")</f>
        <v>0</v>
      </c>
      <c r="OH432" s="26">
        <f>IFERROR(Tableau17[[#This Row],[2017-T2-MACROAUTRE]]/Tableau17[[#This Row],[2017-T2-MACROTOTALE]],"")</f>
        <v>0</v>
      </c>
      <c r="OI432" s="26">
        <f>IFERROR(Tableau17[[#This Row],[2019-T1-MACROEXTRDROITE]]/Tableau17[[#This Row],[2019-T1-MACROTOTALE]],"")</f>
        <v>0.2955032119914347</v>
      </c>
      <c r="OJ432" s="26">
        <f>IFERROR(Tableau17[[#This Row],[2019-T1-MACRODROITE]]/Tableau17[[#This Row],[2019-T1-MACROTOTALE]],"")</f>
        <v>7.0663811563169171E-2</v>
      </c>
      <c r="OK432" s="26">
        <f>IFERROR(Tableau17[[#This Row],[2019-T1-MACROCENTRE]]/Tableau17[[#This Row],[2019-T1-MACROTOTALE]],"")</f>
        <v>0.19486081370449679</v>
      </c>
      <c r="OL432" s="26">
        <f>IFERROR(Tableau17[[#This Row],[2019-T1-MACROGAUCHE]]/Tableau17[[#This Row],[2019-T1-MACROTOTALE]],"")</f>
        <v>0.38972162740899358</v>
      </c>
      <c r="OM432" s="26">
        <f>IFERROR(Tableau17[[#This Row],[2019-T1-MACROAUTRE]]/Tableau17[[#This Row],[2019-T1-MACROTOTALE]],"")</f>
        <v>4.9250535331905779E-2</v>
      </c>
      <c r="ON432" s="26">
        <f>IFERROR(Tableau17[[#This Row],[2020-T1-MACROEXTRDROITE]]/Tableau17[[#This Row],[2020-T1-MACROTOTALE]],"")</f>
        <v>0.18235294117647058</v>
      </c>
      <c r="OO432" s="26">
        <f>IFERROR(Tableau17[[#This Row],[2020-T1-MACRODROITE]]/Tableau17[[#This Row],[2020-T1-MACROTOTALE]],"")</f>
        <v>0.29411764705882354</v>
      </c>
      <c r="OP432" s="26">
        <f>IFERROR(Tableau17[[#This Row],[2020-T1-MACROCENTRE]]/Tableau17[[#This Row],[2020-T1-MACROTOTALE]],"")</f>
        <v>5.5882352941176473E-2</v>
      </c>
      <c r="OQ432" s="26">
        <f>IFERROR(Tableau17[[#This Row],[2020-T1-MACROGAUCHE]]/Tableau17[[#This Row],[2020-T1-MACROTOTALE]],"")</f>
        <v>0.46764705882352942</v>
      </c>
      <c r="OR432" s="26">
        <f>IFERROR(Tableau17[[#This Row],[2020-T1-MACROAUTRE]]/Tableau17[[#This Row],[2020-T1-MACROTOTALE]],"")</f>
        <v>0</v>
      </c>
      <c r="OS432" s="26">
        <f>IFERROR(Tableau17[[#This Row],[2017 (L)-T1-MACROEXTRDROITE]]/Tableau17[[#This Row],[2017 (L)-T1-MACROTOTALE]],"")</f>
        <v>1.8867924528301886E-2</v>
      </c>
      <c r="OT432" s="26">
        <f>IFERROR(Tableau17[[#This Row],[2017 (L)-T1-MACRODROITE]]/Tableau17[[#This Row],[2017 (L)-T1-MACROTOTALE]],"")</f>
        <v>0.25067385444743934</v>
      </c>
      <c r="OU432" s="26">
        <f>IFERROR(Tableau17[[#This Row],[2017 (L)-T1-MACROCENTRE]]/Tableau17[[#This Row],[2017 (L)-T1-MACROTOTALE]],"")</f>
        <v>0.33423180592991913</v>
      </c>
      <c r="OV432" s="26">
        <f>IFERROR(Tableau17[[#This Row],[2017 (L)-T1-MACROGAUCHE]]/Tableau17[[#This Row],[2017 (L)-T1-MACROTOTALE]],"")</f>
        <v>0.38544474393530997</v>
      </c>
      <c r="OW432" s="26">
        <f>IFERROR(Tableau17[[#This Row],[2017 (L)-T1-MACROAUTRE]]/Tableau17[[#This Row],[2017 (L)-T1-MACROTOTALE]],"")</f>
        <v>1.078167115902965E-2</v>
      </c>
      <c r="OX432" s="26">
        <f>IFERROR(Tableau17[[#This Row],[2017 (L)-T2-MACROEXTRDROITE]]/Tableau17[[#This Row],[2017 (L)-T2-MACROTOTALE]],"")</f>
        <v>0</v>
      </c>
      <c r="OY432" s="26">
        <f>IFERROR(Tableau17[[#This Row],[2017 (L)-T2-MACRODROITE]]/Tableau17[[#This Row],[2017 (L)-T2-MACROTOTALE]],"")</f>
        <v>0</v>
      </c>
      <c r="OZ432" s="26">
        <f>IFERROR(Tableau17[[#This Row],[2017 (L)-T2-MACROCENTRE]]/Tableau17[[#This Row],[2017 (L)-T2-MACROTOTALE]],"")</f>
        <v>0.50903614457831325</v>
      </c>
      <c r="PA432" s="26">
        <f>IFERROR(Tableau17[[#This Row],[2017 (L)-T2-MACROGAUCHE]]/Tableau17[[#This Row],[2017 (L)-T2-MACROTOTALE]],"")</f>
        <v>0.49096385542168675</v>
      </c>
      <c r="PB432" s="26">
        <f>IFERROR(Tableau17[[#This Row],[2017 (L)-T2-MACROAUTRE]]/Tableau17[[#This Row],[2017 (L)-T2-MACROTOTALE]],"")</f>
        <v>0</v>
      </c>
      <c r="PC432" s="26">
        <f>IFERROR(Tableau17[[#This Row],[2008_T1_PROCUS]]/Tableau17[[#This Row],[2008_T1_INSCRITS]],0)</f>
        <v>1.0416666666666666E-2</v>
      </c>
      <c r="PD432" s="26">
        <f>IFERROR(Tableau17[[#This Row],[2008_T2_PROCUS]]/Tableau17[[#This Row],[2008_T2_INSCRITS]],0)</f>
        <v>1.6927083333333332E-2</v>
      </c>
      <c r="PE432" s="26">
        <f>Tableau17[[#This Row],[2014_T1_PROCUS]]/Tableau17[[#This Row],[2014_T1_INSCRITS]]</f>
        <v>2.5706940874035988E-3</v>
      </c>
      <c r="PF432" s="26">
        <f>IFERROR(Tableau17[[#This Row],[2014_T2_PROCUS]]/Tableau17[[#This Row],[2014_T2_INSCRITS]],0)</f>
        <v>7.7120822622107968E-3</v>
      </c>
    </row>
    <row r="433" spans="1:422" hidden="1" x14ac:dyDescent="0.2">
      <c r="A433" s="1">
        <v>5</v>
      </c>
      <c r="B433" s="1" t="s">
        <v>316</v>
      </c>
      <c r="C433" s="1" t="s">
        <v>416</v>
      </c>
      <c r="D433" s="1" t="s">
        <v>416</v>
      </c>
      <c r="E433" s="1">
        <v>1062</v>
      </c>
      <c r="F433" s="1">
        <v>5.4142780000000004</v>
      </c>
      <c r="G433" s="1">
        <v>43.273749000000002</v>
      </c>
      <c r="H433" s="3">
        <v>1099</v>
      </c>
      <c r="I433" s="3">
        <v>231</v>
      </c>
      <c r="L433" s="1">
        <v>22</v>
      </c>
      <c r="M433" s="1">
        <v>13</v>
      </c>
      <c r="P433" s="1">
        <v>71</v>
      </c>
      <c r="Q433" s="1">
        <v>5</v>
      </c>
      <c r="R433" s="1">
        <v>57</v>
      </c>
      <c r="S433" s="1">
        <v>35</v>
      </c>
      <c r="T433" s="1">
        <v>18</v>
      </c>
      <c r="U433" s="1">
        <v>221</v>
      </c>
      <c r="V433" s="1">
        <v>1174</v>
      </c>
      <c r="W433" s="1">
        <v>491</v>
      </c>
      <c r="X433" s="1">
        <v>3</v>
      </c>
      <c r="Y433" s="2">
        <v>0.41822828000000001</v>
      </c>
      <c r="Z433" s="1">
        <v>1174</v>
      </c>
      <c r="AA433" s="1">
        <v>561</v>
      </c>
      <c r="AB433" s="1">
        <v>3</v>
      </c>
      <c r="AC433" s="2">
        <v>0.47785348999999999</v>
      </c>
      <c r="AD433" s="1">
        <v>1099</v>
      </c>
      <c r="AE433" s="1">
        <v>228</v>
      </c>
      <c r="AF433" s="2">
        <v>0.20746133</v>
      </c>
      <c r="AG433" s="1">
        <f t="shared" si="6"/>
        <v>231</v>
      </c>
      <c r="AH433" s="1">
        <v>1100</v>
      </c>
      <c r="AI433" s="1">
        <v>524</v>
      </c>
      <c r="AJ433" s="1">
        <v>3</v>
      </c>
      <c r="AK433" s="2">
        <v>0.47636363999999998</v>
      </c>
      <c r="AL433" s="1">
        <v>1099</v>
      </c>
      <c r="AM433" s="1">
        <v>588</v>
      </c>
      <c r="AN433" s="1">
        <v>5</v>
      </c>
      <c r="AO433" s="2">
        <v>0.53503184999999998</v>
      </c>
      <c r="AP433" s="1">
        <v>917</v>
      </c>
      <c r="AQ433" s="1">
        <v>289</v>
      </c>
      <c r="AR433" s="2">
        <v>0.31515811999999999</v>
      </c>
      <c r="AS433" s="1">
        <v>917</v>
      </c>
      <c r="AT433" s="1">
        <v>331</v>
      </c>
      <c r="AU433" s="2">
        <v>0.36095965000000002</v>
      </c>
      <c r="AV433" s="1">
        <v>996</v>
      </c>
      <c r="AW433" s="1">
        <v>307</v>
      </c>
      <c r="AX433" s="2">
        <v>0.30823293000000002</v>
      </c>
      <c r="AY433" s="1">
        <v>996</v>
      </c>
      <c r="AZ433" s="1">
        <v>227</v>
      </c>
      <c r="BA433" s="2">
        <v>0.22791164999999999</v>
      </c>
      <c r="BB433" s="1">
        <v>996</v>
      </c>
      <c r="BC433" s="1">
        <v>647</v>
      </c>
      <c r="BD433" s="2">
        <v>0.64959838999999997</v>
      </c>
      <c r="BE433" s="1">
        <v>996</v>
      </c>
      <c r="BF433" s="1">
        <v>635</v>
      </c>
      <c r="BG433" s="2">
        <v>0.63755019999999996</v>
      </c>
      <c r="BH433" s="1">
        <v>1038</v>
      </c>
      <c r="BI433" s="1">
        <v>332</v>
      </c>
      <c r="BJ433" s="2">
        <v>0.31984585999999998</v>
      </c>
      <c r="BK433" s="1">
        <v>20</v>
      </c>
      <c r="BN433" s="1">
        <v>22</v>
      </c>
      <c r="BO433" s="1">
        <v>53</v>
      </c>
      <c r="BP433" s="1">
        <v>195</v>
      </c>
      <c r="BQ433" s="1">
        <v>222</v>
      </c>
      <c r="BR433" s="1">
        <v>512</v>
      </c>
      <c r="BT433" s="1">
        <v>306</v>
      </c>
      <c r="BU433" s="1">
        <v>269</v>
      </c>
      <c r="BW433" s="1">
        <v>575</v>
      </c>
      <c r="BX433" s="1">
        <v>2</v>
      </c>
      <c r="BZ433" s="1">
        <v>60</v>
      </c>
      <c r="CB433" s="1">
        <v>26</v>
      </c>
      <c r="CC433" s="1">
        <v>142</v>
      </c>
      <c r="CD433" s="1">
        <v>142</v>
      </c>
      <c r="CE433" s="1">
        <v>100</v>
      </c>
      <c r="CF433" s="1">
        <v>472</v>
      </c>
      <c r="CG433" s="1">
        <v>153</v>
      </c>
      <c r="CH433" s="1">
        <v>216</v>
      </c>
      <c r="CI433" s="1">
        <v>178</v>
      </c>
      <c r="CJ433" s="1">
        <v>547</v>
      </c>
      <c r="CK433" s="1">
        <v>14</v>
      </c>
      <c r="CL433" s="1">
        <v>5</v>
      </c>
      <c r="CN433" s="1">
        <v>10</v>
      </c>
      <c r="CO433" s="1">
        <v>24</v>
      </c>
      <c r="CP433" s="1">
        <v>108</v>
      </c>
      <c r="CS433" s="1">
        <v>67</v>
      </c>
      <c r="CT433" s="1">
        <v>48</v>
      </c>
      <c r="CW433" s="1">
        <v>276</v>
      </c>
      <c r="CY433" s="1">
        <v>125</v>
      </c>
      <c r="DA433" s="1">
        <v>177</v>
      </c>
      <c r="DC433" s="1">
        <v>302</v>
      </c>
      <c r="DD433" s="1">
        <v>17</v>
      </c>
      <c r="DE433" s="1">
        <v>4</v>
      </c>
      <c r="DF433" s="1">
        <v>2</v>
      </c>
      <c r="DG433" s="1">
        <v>0</v>
      </c>
      <c r="DI433" s="1">
        <v>15</v>
      </c>
      <c r="DJ433" s="1">
        <v>4</v>
      </c>
      <c r="DK433" s="1">
        <v>0</v>
      </c>
      <c r="DL433" s="1">
        <v>51</v>
      </c>
      <c r="DM433" s="1">
        <v>62</v>
      </c>
      <c r="DN433" s="1">
        <v>45</v>
      </c>
      <c r="DO433" s="1">
        <v>99</v>
      </c>
      <c r="DP433" s="1">
        <v>2</v>
      </c>
      <c r="DU433" s="1">
        <v>301</v>
      </c>
      <c r="DX433" s="1">
        <v>107</v>
      </c>
      <c r="DY433" s="1">
        <v>99</v>
      </c>
      <c r="EA433" s="1">
        <v>206</v>
      </c>
      <c r="EB433" s="1">
        <v>2</v>
      </c>
      <c r="EC433" s="1">
        <v>8</v>
      </c>
      <c r="ED433" s="1">
        <v>0</v>
      </c>
      <c r="EE433" s="1">
        <v>14</v>
      </c>
      <c r="EF433" s="1">
        <v>56</v>
      </c>
      <c r="EG433" s="1">
        <v>32</v>
      </c>
      <c r="EH433" s="1">
        <v>6</v>
      </c>
      <c r="EI433" s="1">
        <v>171</v>
      </c>
      <c r="EJ433" s="1">
        <v>228</v>
      </c>
      <c r="EK433" s="1">
        <v>113</v>
      </c>
      <c r="EL433" s="1">
        <v>6</v>
      </c>
      <c r="EM433" s="1">
        <v>636</v>
      </c>
      <c r="EN433" s="1">
        <v>214</v>
      </c>
      <c r="EO433" s="1">
        <v>374</v>
      </c>
      <c r="EP433" s="1">
        <v>588</v>
      </c>
      <c r="EQ433" s="1">
        <v>0</v>
      </c>
      <c r="ER433" s="1">
        <v>2</v>
      </c>
      <c r="ES433" s="1">
        <v>5</v>
      </c>
      <c r="ET433" s="1">
        <v>51</v>
      </c>
      <c r="EU433" s="1">
        <v>5</v>
      </c>
      <c r="EV433" s="1">
        <v>98</v>
      </c>
      <c r="EW433" s="1">
        <v>13</v>
      </c>
      <c r="EX433" s="1">
        <v>0</v>
      </c>
      <c r="EY433" s="1">
        <v>7</v>
      </c>
      <c r="EZ433" s="1">
        <v>10</v>
      </c>
      <c r="FA433" s="1">
        <v>0</v>
      </c>
      <c r="FB433" s="1">
        <v>0</v>
      </c>
      <c r="FC433" s="1">
        <v>0</v>
      </c>
      <c r="FD433" s="1">
        <v>0</v>
      </c>
      <c r="FE433" s="1">
        <v>0</v>
      </c>
      <c r="FF433" s="1">
        <v>0</v>
      </c>
      <c r="FG433" s="1">
        <v>1</v>
      </c>
      <c r="FH433" s="1">
        <v>7</v>
      </c>
      <c r="FI433" s="1">
        <v>1</v>
      </c>
      <c r="FJ433" s="1">
        <v>17</v>
      </c>
      <c r="FK433" s="1">
        <v>6</v>
      </c>
      <c r="FL433" s="1">
        <v>0</v>
      </c>
      <c r="FM433" s="1">
        <v>20</v>
      </c>
      <c r="FN433" s="1">
        <v>8</v>
      </c>
      <c r="FO433" s="1">
        <v>1</v>
      </c>
      <c r="FP433" s="1">
        <v>59</v>
      </c>
      <c r="FQ433" s="1">
        <v>0</v>
      </c>
      <c r="FR433" s="1">
        <f>SUM(Tableau17[[#This Row],[2019-T1-ALEXANDRE Audric]:[2019-T1-MARIE Florie]])</f>
        <v>311</v>
      </c>
      <c r="FS433" s="1">
        <v>53</v>
      </c>
      <c r="FT433" s="1">
        <v>215</v>
      </c>
      <c r="FU433" s="1">
        <v>0</v>
      </c>
      <c r="FV433" s="1">
        <v>244</v>
      </c>
      <c r="FW433" s="1">
        <v>0</v>
      </c>
      <c r="FX433" s="1">
        <v>512</v>
      </c>
      <c r="FY433" s="1">
        <v>0</v>
      </c>
      <c r="FZ433" s="1">
        <v>269</v>
      </c>
      <c r="GA433" s="1">
        <v>0</v>
      </c>
      <c r="GB433" s="1">
        <v>306</v>
      </c>
      <c r="GC433" s="1">
        <v>0</v>
      </c>
      <c r="GD433" s="1">
        <v>575</v>
      </c>
      <c r="GE433" s="1">
        <v>142</v>
      </c>
      <c r="GF433" s="1">
        <v>142</v>
      </c>
      <c r="GG433" s="1">
        <v>2</v>
      </c>
      <c r="GH433" s="1">
        <v>186</v>
      </c>
      <c r="GI433" s="1">
        <v>0</v>
      </c>
      <c r="GJ433" s="1">
        <v>472</v>
      </c>
      <c r="GK433" s="1">
        <v>153</v>
      </c>
      <c r="GL433" s="1">
        <v>216</v>
      </c>
      <c r="GM433" s="1">
        <v>0</v>
      </c>
      <c r="GN433" s="1">
        <v>178</v>
      </c>
      <c r="GO433" s="1">
        <v>0</v>
      </c>
      <c r="GP433" s="1">
        <v>547</v>
      </c>
      <c r="GQ433" s="1">
        <v>113</v>
      </c>
      <c r="GR433" s="1">
        <v>48</v>
      </c>
      <c r="GS433" s="1">
        <v>0</v>
      </c>
      <c r="GT433" s="1">
        <v>101</v>
      </c>
      <c r="GU433" s="1">
        <v>14</v>
      </c>
      <c r="GV433" s="1">
        <v>276</v>
      </c>
      <c r="GW433" s="1">
        <v>125</v>
      </c>
      <c r="GX433" s="1">
        <v>177</v>
      </c>
      <c r="GY433" s="1">
        <v>0</v>
      </c>
      <c r="GZ433" s="1">
        <v>0</v>
      </c>
      <c r="HA433" s="1">
        <v>0</v>
      </c>
      <c r="HB433" s="1">
        <v>302</v>
      </c>
      <c r="HC433" s="1">
        <v>193</v>
      </c>
      <c r="HD433" s="1">
        <v>56</v>
      </c>
      <c r="HE433" s="1">
        <v>113</v>
      </c>
      <c r="HF433" s="1">
        <v>268</v>
      </c>
      <c r="HG433" s="1">
        <v>6</v>
      </c>
      <c r="HH433" s="1">
        <v>636</v>
      </c>
      <c r="HI433" s="1">
        <v>214</v>
      </c>
      <c r="HJ433" s="1">
        <v>0</v>
      </c>
      <c r="HK433" s="1">
        <v>374</v>
      </c>
      <c r="HL433" s="1">
        <v>0</v>
      </c>
      <c r="HM433" s="1">
        <v>0</v>
      </c>
      <c r="HN433" s="1">
        <v>588</v>
      </c>
      <c r="HO433" s="1">
        <v>112</v>
      </c>
      <c r="HP433" s="1">
        <v>21</v>
      </c>
      <c r="HQ433" s="1">
        <v>59</v>
      </c>
      <c r="HR433" s="1">
        <v>106</v>
      </c>
      <c r="HS433" s="1">
        <v>23</v>
      </c>
      <c r="HT433" s="1">
        <v>321</v>
      </c>
      <c r="HU433" s="1">
        <v>57</v>
      </c>
      <c r="HV433" s="1">
        <v>93</v>
      </c>
      <c r="HW433" s="1">
        <v>5</v>
      </c>
      <c r="HX433" s="1">
        <v>66</v>
      </c>
      <c r="HY433" s="1">
        <v>0</v>
      </c>
      <c r="HZ433" s="1">
        <v>221</v>
      </c>
      <c r="IA433" s="1">
        <v>68</v>
      </c>
      <c r="IB433" s="1">
        <v>45</v>
      </c>
      <c r="IC433" s="1">
        <v>99</v>
      </c>
      <c r="ID433" s="1">
        <v>85</v>
      </c>
      <c r="IE433" s="1">
        <v>4</v>
      </c>
      <c r="IF433" s="1">
        <v>301</v>
      </c>
      <c r="IG433" s="1">
        <v>0</v>
      </c>
      <c r="IH433" s="1">
        <v>107</v>
      </c>
      <c r="II433" s="1">
        <v>99</v>
      </c>
      <c r="IJ433" s="1">
        <v>0</v>
      </c>
      <c r="IK433" s="1">
        <v>0</v>
      </c>
      <c r="IL433" s="1">
        <v>206</v>
      </c>
      <c r="IM433" s="26">
        <f>IFERROR(Tableau17[[#This Row],[LDIV]]/Tableau17[[#This Row],[Total général]],"")</f>
        <v>0</v>
      </c>
      <c r="IN433" s="26">
        <f>IFERROR(Tableau17[[#This Row],[LDVC]]/Tableau17[[#This Row],[Total général]],"")</f>
        <v>0</v>
      </c>
      <c r="IO433" s="26">
        <f>IFERROR(Tableau17[[#This Row],[LDVD]]/Tableau17[[#This Row],[Total général]],"")</f>
        <v>9.9547511312217188E-2</v>
      </c>
      <c r="IP433" s="26">
        <f>IFERROR(Tableau17[[#This Row],[LDVG]]/Tableau17[[#This Row],[Total général]],"")</f>
        <v>5.8823529411764705E-2</v>
      </c>
      <c r="IQ433" s="26">
        <f>IFERROR(Tableau17[[#This Row],[LEXD]]/Tableau17[[#This Row],[Total général]],"")</f>
        <v>0</v>
      </c>
      <c r="IR433" s="26">
        <f>IFERROR(Tableau17[[#This Row],[LEXG]]/Tableau17[[#This Row],[Total général]],"")</f>
        <v>0</v>
      </c>
      <c r="IS433" s="26">
        <f>IFERROR(Tableau17[[#This Row],[LLR]]/Tableau17[[#This Row],[Total général]],"")</f>
        <v>0.32126696832579188</v>
      </c>
      <c r="IT433" s="26">
        <f>IFERROR(Tableau17[[#This Row],[LREM]]/Tableau17[[#This Row],[Total général]],"")</f>
        <v>2.2624434389140271E-2</v>
      </c>
      <c r="IU433" s="26">
        <f>IFERROR(Tableau17[[#This Row],[LRN]]/Tableau17[[#This Row],[Total général]],"")</f>
        <v>0.25791855203619912</v>
      </c>
      <c r="IV433" s="26">
        <f>IFERROR(Tableau17[[#This Row],[LUG]]/Tableau17[[#This Row],[Total général]],"")</f>
        <v>0.15837104072398189</v>
      </c>
      <c r="IW433" s="26">
        <f>IFERROR(Tableau17[[#This Row],[LVEC]]/Tableau17[[#This Row],[Total général]],"")</f>
        <v>8.1447963800904979E-2</v>
      </c>
      <c r="IX433" s="26">
        <f>IFERROR(Tableau17[[#This Row],[2008-T1-LCMD]]/Tableau17[[#This Row],[2008-T1-TOTAL]],"")</f>
        <v>3.90625E-2</v>
      </c>
      <c r="IY433" s="26">
        <f>IFERROR(Tableau17[[#This Row],[2008-T1-LDVD]]/Tableau17[[#This Row],[2008-T1-TOTAL]],"")</f>
        <v>0</v>
      </c>
      <c r="IZ433" s="26">
        <f>IFERROR(Tableau17[[#This Row],[2008-T1-LEXD]]/Tableau17[[#This Row],[2008-T1-TOTAL]],"")</f>
        <v>0</v>
      </c>
      <c r="JA433" s="26">
        <f>IFERROR(Tableau17[[#This Row],[2008-T1-LEXG]]/Tableau17[[#This Row],[2008-T1-TOTAL]],"")</f>
        <v>4.296875E-2</v>
      </c>
      <c r="JB433" s="26">
        <f>IFERROR(Tableau17[[#This Row],[2008-T1-LFN]]/Tableau17[[#This Row],[2008-T1-TOTAL]],"")</f>
        <v>0.103515625</v>
      </c>
      <c r="JC433" s="26">
        <f>IFERROR(Tableau17[[#This Row],[2008-T1-LMAJ]]/Tableau17[[#This Row],[2008-T1-TOTAL]],"")</f>
        <v>0.380859375</v>
      </c>
      <c r="JD433" s="26">
        <f>IFERROR(Tableau17[[#This Row],[2008-T1-LUG]]/Tableau17[[#This Row],[2008-T1-TOTAL]],"")</f>
        <v>0.43359375</v>
      </c>
      <c r="JE433" s="26">
        <f>IFERROR(Tableau17[[#This Row],[2008-T2-LFN]]/Tableau17[[#This Row],[2008-T2-TOTAL]],"")</f>
        <v>0</v>
      </c>
      <c r="JF433" s="26">
        <f>IFERROR(Tableau17[[#This Row],[2008-T2-LGC]]/Tableau17[[#This Row],[2008-T2-TOTAL]],"")</f>
        <v>0.53217391304347827</v>
      </c>
      <c r="JG433" s="26">
        <f>IFERROR(Tableau17[[#This Row],[2008-T2-LMAJ]]/Tableau17[[#This Row],[2008-T2-TOTAL]],"")</f>
        <v>0.46782608695652173</v>
      </c>
      <c r="JH433" s="26">
        <f>IFERROR(Tableau17[[#This Row],[2008-T2-LUG]]/Tableau17[[#This Row],[2008-T2-TOTAL]],"")</f>
        <v>0</v>
      </c>
      <c r="JI433" s="26">
        <f>IFERROR(Tableau17[[#This Row],[2014-T1-LDIV]]/Tableau17[[#This Row],[2014-T1-TOTAL]],"")</f>
        <v>4.2372881355932203E-3</v>
      </c>
      <c r="JJ433" s="26">
        <f>IFERROR(Tableau17[[#This Row],[2014-T1-LDVD]]/Tableau17[[#This Row],[2014-T1-TOTAL]],"")</f>
        <v>0</v>
      </c>
      <c r="JK433" s="26">
        <f>IFERROR(Tableau17[[#This Row],[2014-T1-LDVG]]/Tableau17[[#This Row],[2014-T1-TOTAL]],"")</f>
        <v>0.1271186440677966</v>
      </c>
      <c r="JL433" s="26">
        <f>IFERROR(Tableau17[[#This Row],[2014-T1-LEXG]]/Tableau17[[#This Row],[2014-T1-TOTAL]],"")</f>
        <v>0</v>
      </c>
      <c r="JM433" s="26">
        <f>IFERROR(Tableau17[[#This Row],[2014-T1-LFG]]/Tableau17[[#This Row],[2014-T1-TOTAL]],"")</f>
        <v>5.5084745762711863E-2</v>
      </c>
      <c r="JN433" s="26">
        <f>IFERROR(Tableau17[[#This Row],[2014-T1-LFN]]/Tableau17[[#This Row],[2014-T1-TOTAL]],"")</f>
        <v>0.30084745762711862</v>
      </c>
      <c r="JO433" s="26">
        <f>IFERROR(Tableau17[[#This Row],[2014-T1-LUD]]/Tableau17[[#This Row],[2014-T1-TOTAL]],"")</f>
        <v>0.30084745762711862</v>
      </c>
      <c r="JP433" s="26">
        <f>IFERROR(Tableau17[[#This Row],[2014-T1-LUG]]/Tableau17[[#This Row],[2014-T1-TOTAL]],"")</f>
        <v>0.21186440677966101</v>
      </c>
      <c r="JQ433" s="26">
        <f>IFERROR(Tableau17[[#This Row],[2014-T2-LFN]]/Tableau17[[#This Row],[2014-T2-TOTAL]],"")</f>
        <v>0.27970749542961609</v>
      </c>
      <c r="JR433" s="26">
        <f>IFERROR(Tableau17[[#This Row],[2014-T2-LUD]]/Tableau17[[#This Row],[2014-T2-TOTAL]],"")</f>
        <v>0.39488117001828155</v>
      </c>
      <c r="JS433" s="26">
        <f>IFERROR(Tableau17[[#This Row],[2014-T2-LUG]]/Tableau17[[#This Row],[2014-T2-TOTAL]],"")</f>
        <v>0.32541133455210236</v>
      </c>
      <c r="JT433" s="26">
        <f>IFERROR(Tableau17[[#This Row],[2015-T1-BC-DIV]]/Tableau17[[#This Row],[2015-T1-TOTAL]],"")</f>
        <v>5.0724637681159424E-2</v>
      </c>
      <c r="JU433" s="26">
        <f>IFERROR(Tableau17[[#This Row],[2015-T1-BC-DLF]]/Tableau17[[#This Row],[2015-T1-TOTAL]],"")</f>
        <v>1.8115942028985508E-2</v>
      </c>
      <c r="JV433" s="26">
        <f>IFERROR(Tableau17[[#This Row],[2015-T1-BC-DVD]]/Tableau17[[#This Row],[2015-T1-TOTAL]],"")</f>
        <v>0</v>
      </c>
      <c r="JW433" s="26">
        <f>IFERROR(Tableau17[[#This Row],[2015-T1-BC-DVG]]/Tableau17[[#This Row],[2015-T1-TOTAL]],"")</f>
        <v>3.6231884057971016E-2</v>
      </c>
      <c r="JX433" s="26">
        <f>IFERROR(Tableau17[[#This Row],[2015-T1-BC-FG]]/Tableau17[[#This Row],[2015-T1-TOTAL]],"")</f>
        <v>8.6956521739130432E-2</v>
      </c>
      <c r="JY433" s="26">
        <f>IFERROR(Tableau17[[#This Row],[2015-T1-BC-FN]]/Tableau17[[#This Row],[2015-T1-TOTAL]],"")</f>
        <v>0.39130434782608697</v>
      </c>
      <c r="JZ433" s="26">
        <f>IFERROR(Tableau17[[#This Row],[2015-T1-BC-MDM]]/Tableau17[[#This Row],[2015-T1-TOTAL]],"")</f>
        <v>0</v>
      </c>
      <c r="KA433" s="26">
        <f>IFERROR(Tableau17[[#This Row],[2015-T1-BC-RDG]]/Tableau17[[#This Row],[2015-T1-TOTAL]],"")</f>
        <v>0</v>
      </c>
      <c r="KB433" s="26">
        <f>IFERROR(Tableau17[[#This Row],[2015-T1-BC-SOC]]/Tableau17[[#This Row],[2015-T1-TOTAL]],"")</f>
        <v>0.24275362318840579</v>
      </c>
      <c r="KC433" s="26">
        <f>IFERROR(Tableau17[[#This Row],[2015-T1-BC-UD]]/Tableau17[[#This Row],[2015-T1-TOTAL]],"")</f>
        <v>0.17391304347826086</v>
      </c>
      <c r="KD433" s="26">
        <f>IFERROR(Tableau17[[#This Row],[2015-T1-BC-UG]]/Tableau17[[#This Row],[2015-T1-TOTAL]],"")</f>
        <v>0</v>
      </c>
      <c r="KE433" s="26">
        <f>IFERROR(Tableau17[[#This Row],[2015-T1-BC-VEC]]/Tableau17[[#This Row],[2015-T1-TOTAL]],"")</f>
        <v>0</v>
      </c>
      <c r="KF433" s="26">
        <f>IFERROR(Tableau17[[#This Row],[2015-T2-BC-DVG]]/Tableau17[[#This Row],[2015-T2-TOTAL]],"")</f>
        <v>0</v>
      </c>
      <c r="KG433" s="26">
        <f>IFERROR(Tableau17[[#This Row],[2015-T2-BC-FN]]/Tableau17[[#This Row],[2015-T2-TOTAL]],"")</f>
        <v>0.41390728476821192</v>
      </c>
      <c r="KH433" s="26">
        <f>IFERROR(Tableau17[[#This Row],[2015-T2-BC-SOC]]/Tableau17[[#This Row],[2015-T2-TOTAL]],"")</f>
        <v>0</v>
      </c>
      <c r="KI433" s="26">
        <f>IFERROR(Tableau17[[#This Row],[2015-T2-BC-UD]]/Tableau17[[#This Row],[2015-T2-TOTAL]],"")</f>
        <v>0.58609271523178808</v>
      </c>
      <c r="KJ433" s="26">
        <f>IFERROR(Tableau17[[#This Row],[2015-T2-BC-UG]]/Tableau17[[#This Row],[2015-T2-TOTAL]],"")</f>
        <v>0</v>
      </c>
      <c r="KK433" s="26">
        <f>IFERROR(Tableau17[[#This Row],[2017 (L)-T1-COM]]/Tableau17[[#This Row],[2017 (L)-T1-TOTAL]],"")</f>
        <v>5.647840531561462E-2</v>
      </c>
      <c r="KL433" s="26">
        <f>IFERROR(Tableau17[[#This Row],[2017 (L)-T1-DIV]]/Tableau17[[#This Row],[2017 (L)-T1-TOTAL]],"")</f>
        <v>1.3289036544850499E-2</v>
      </c>
      <c r="KM433" s="26">
        <f>IFERROR(Tableau17[[#This Row],[2017 (L)-T1-DLF]]/Tableau17[[#This Row],[2017 (L)-T1-TOTAL]],"")</f>
        <v>6.6445182724252493E-3</v>
      </c>
      <c r="KN433" s="26">
        <f>IFERROR(Tableau17[[#This Row],[2017 (L)-T1-DVD]]/Tableau17[[#This Row],[2017 (L)-T1-TOTAL]],"")</f>
        <v>0</v>
      </c>
      <c r="KO433" s="26">
        <f>IFERROR(Tableau17[[#This Row],[2017 (L)-T1-DVG]]/Tableau17[[#This Row],[2017 (L)-T1-TOTAL]],"")</f>
        <v>0</v>
      </c>
      <c r="KP433" s="26">
        <f>IFERROR(Tableau17[[#This Row],[2017 (L)-T1-ECO]]/Tableau17[[#This Row],[2017 (L)-T1-TOTAL]],"")</f>
        <v>4.9833887043189369E-2</v>
      </c>
      <c r="KQ433" s="26">
        <f>IFERROR(Tableau17[[#This Row],[2017 (L)-T1-EXD]]/Tableau17[[#This Row],[2017 (L)-T1-TOTAL]],"")</f>
        <v>1.3289036544850499E-2</v>
      </c>
      <c r="KR433" s="26">
        <f>IFERROR(Tableau17[[#This Row],[2017 (L)-T1-EXG]]/Tableau17[[#This Row],[2017 (L)-T1-TOTAL]],"")</f>
        <v>0</v>
      </c>
      <c r="KS433" s="26">
        <f>IFERROR(Tableau17[[#This Row],[2017 (L)-T1-FI]]/Tableau17[[#This Row],[2017 (L)-T1-TOTAL]],"")</f>
        <v>0.16943521594684385</v>
      </c>
      <c r="KT433" s="26">
        <f>IFERROR(Tableau17[[#This Row],[2017 (L)-T1-FN]]/Tableau17[[#This Row],[2017 (L)-T1-TOTAL]],"")</f>
        <v>0.20598006644518271</v>
      </c>
      <c r="KU433" s="26">
        <f>IFERROR(Tableau17[[#This Row],[2017 (L)-T1-LR]]/Tableau17[[#This Row],[2017 (L)-T1-TOTAL]],"")</f>
        <v>0.14950166112956811</v>
      </c>
      <c r="KV433" s="26">
        <f>IFERROR(Tableau17[[#This Row],[2017 (L)-T1-MDM]]/Tableau17[[#This Row],[2017 (L)-T1-TOTAL]],"")</f>
        <v>0.32890365448504982</v>
      </c>
      <c r="KW433" s="26">
        <f>IFERROR(Tableau17[[#This Row],[2017 (L)-T1-RDG]]/Tableau17[[#This Row],[2017 (L)-T1-TOTAL]],"")</f>
        <v>6.6445182724252493E-3</v>
      </c>
      <c r="KX433" s="26">
        <f>IFERROR(Tableau17[[#This Row],[2017 (L)-T1-REG]]/Tableau17[[#This Row],[2017 (L)-T1-TOTAL]],"")</f>
        <v>0</v>
      </c>
      <c r="KY433" s="26">
        <f>IFERROR(Tableau17[[#This Row],[2017 (L)-T1-REM]]/Tableau17[[#This Row],[2017 (L)-T1-TOTAL]],"")</f>
        <v>0</v>
      </c>
      <c r="KZ433" s="26">
        <f>IFERROR(Tableau17[[#This Row],[2017 (L)-T1-SOC]]/Tableau17[[#This Row],[2017 (L)-T1-TOTAL]],"")</f>
        <v>0</v>
      </c>
      <c r="LA433" s="26">
        <f>IFERROR(Tableau17[[#This Row],[2017 (L)-T1-UDI]]/Tableau17[[#This Row],[2017 (L)-T1-TOTAL]],"")</f>
        <v>0</v>
      </c>
      <c r="LB433" s="26">
        <f>IFERROR(Tableau17[[#This Row],[2017 (L)-T2-FI]]/Tableau17[[#This Row],[2017 (L)-T2-TOTAL]],"")</f>
        <v>0</v>
      </c>
      <c r="LC433" s="26">
        <f>IFERROR(Tableau17[[#This Row],[2017 (L)-T2-FN]]/Tableau17[[#This Row],[2017 (L)-T2-TOTAL]],"")</f>
        <v>0</v>
      </c>
      <c r="LD433" s="26">
        <f>IFERROR(Tableau17[[#This Row],[2017 (L)-T2-LR]]/Tableau17[[#This Row],[2017 (L)-T2-TOTAL]],"")</f>
        <v>0.51941747572815533</v>
      </c>
      <c r="LE433" s="26">
        <f>IFERROR(Tableau17[[#This Row],[2017 (L)-T2-MDM]]/Tableau17[[#This Row],[2017 (L)-T2-TOTAL]],"")</f>
        <v>0.48058252427184467</v>
      </c>
      <c r="LF433" s="26">
        <f>IFERROR(Tableau17[[#This Row],[2017 (L)-T2-REM]]/Tableau17[[#This Row],[2017 (L)-T2-TOTAL]],"")</f>
        <v>0</v>
      </c>
      <c r="LG433" s="26">
        <f>IFERROR(Tableau17[[#This Row],[2017-T1-ARTHAUD Nathalie]]/Tableau17[[#This Row],[2017-T1-TOTAL]],"")</f>
        <v>3.1446540880503146E-3</v>
      </c>
      <c r="LH433" s="26">
        <f>IFERROR(Tableau17[[#This Row],[2017-T1-ASSELINEAU Fran]]/Tableau17[[#This Row],[2017-T1-TOTAL]],"")</f>
        <v>1.2578616352201259E-2</v>
      </c>
      <c r="LI433" s="26">
        <f>IFERROR(Tableau17[[#This Row],[2017-T1-CHEMINADE Jacques]]/Tableau17[[#This Row],[2017-T1-TOTAL]],"")</f>
        <v>0</v>
      </c>
      <c r="LJ433" s="26">
        <f>IFERROR(Tableau17[[#This Row],[2017-T1-DUPONT-AIGNAN Nicolas]]/Tableau17[[#This Row],[2017-T1-TOTAL]],"")</f>
        <v>2.20125786163522E-2</v>
      </c>
      <c r="LK433" s="26">
        <f>IFERROR(Tableau17[[#This Row],[2017-T1-FILLON Fran]]/Tableau17[[#This Row],[2017-T1-TOTAL]],"")</f>
        <v>8.8050314465408799E-2</v>
      </c>
      <c r="LL433" s="26">
        <f>IFERROR(Tableau17[[#This Row],[2017-T1-HAMON Beno]]/Tableau17[[#This Row],[2017-T1-TOTAL]],"")</f>
        <v>5.0314465408805034E-2</v>
      </c>
      <c r="LM433" s="26">
        <f>IFERROR(Tableau17[[#This Row],[2017-T1-LASSALLE Jean]]/Tableau17[[#This Row],[2017-T1-TOTAL]],"")</f>
        <v>9.433962264150943E-3</v>
      </c>
      <c r="LN433" s="26">
        <f>IFERROR(Tableau17[[#This Row],[2017-T1-LE PEN Marine]]/Tableau17[[#This Row],[2017-T1-TOTAL]],"")</f>
        <v>0.26886792452830188</v>
      </c>
      <c r="LO433" s="26">
        <f>IFERROR(Tableau17[[#This Row],[2017-T1-M Jean-Luc]]/Tableau17[[#This Row],[2017-T1-TOTAL]],"")</f>
        <v>0.35849056603773582</v>
      </c>
      <c r="LP433" s="26">
        <f>IFERROR(Tableau17[[#This Row],[2017-T1-MACRON Emmanuel]]/Tableau17[[#This Row],[2017-T1-TOTAL]],"")</f>
        <v>0.17767295597484276</v>
      </c>
      <c r="LQ433" s="26">
        <f>IFERROR(Tableau17[[#This Row],[2017-T1-POUTOU Philippe]]/Tableau17[[#This Row],[2017-T1-TOTAL]],"")</f>
        <v>9.433962264150943E-3</v>
      </c>
      <c r="LR433" s="26">
        <f>IFERROR(Tableau17[[#This Row],[2017-T2-LE PEN Marine]]/Tableau17[[#This Row],[2017-T2-TOTAL]],"")</f>
        <v>0.36394557823129253</v>
      </c>
      <c r="LS433" s="26">
        <f>IFERROR(Tableau17[[#This Row],[2017-T2-MACRON Emmanuel]]/Tableau17[[#This Row],[2017-T2-TOTAL]],"")</f>
        <v>0.63605442176870752</v>
      </c>
      <c r="LT433" s="26">
        <f>IFERROR(Tableau17[[#This Row],[2019-T1-ALEXANDRE Audric]]/Tableau17[[#This Row],[2019-T1-TOTAL]],"")</f>
        <v>0</v>
      </c>
      <c r="LU433" s="26">
        <f>IFERROR(Tableau17[[#This Row],[2019-T1-ARTHAUD Nathalie]]/Tableau17[[#This Row],[2019-T1-TOTAL]],"")</f>
        <v>6.4308681672025723E-3</v>
      </c>
      <c r="LV433" s="26">
        <f>IFERROR(Tableau17[[#This Row],[2019-T1-ASSELINEAU François]]/Tableau17[[#This Row],[2019-T1-TOTAL]],"")</f>
        <v>1.607717041800643E-2</v>
      </c>
      <c r="LW433" s="26">
        <f>IFERROR(Tableau17[[#This Row],[2019-T1-AUBRY Manon]]/Tableau17[[#This Row],[2019-T1-TOTAL]],"")</f>
        <v>0.16398713826366559</v>
      </c>
      <c r="LX433" s="26">
        <f>IFERROR(Tableau17[[#This Row],[2019-T1-AZERGUI Nagib]]/Tableau17[[#This Row],[2019-T1-TOTAL]],"")</f>
        <v>1.607717041800643E-2</v>
      </c>
      <c r="LY433" s="26">
        <f>IFERROR(Tableau17[[#This Row],[2019-T1-BARDELLA Jordan]]/Tableau17[[#This Row],[2019-T1-TOTAL]],"")</f>
        <v>0.31511254019292606</v>
      </c>
      <c r="LZ433" s="26">
        <f>IFERROR(Tableau17[[#This Row],[2019-T1-BELLAMY François-Xavier]]/Tableau17[[#This Row],[2019-T1-TOTAL]],"")</f>
        <v>4.1800643086816719E-2</v>
      </c>
      <c r="MA433" s="26">
        <f>IFERROR(Tableau17[[#This Row],[2019-T1-BIDOU Olivier]]/Tableau17[[#This Row],[2019-T1-TOTAL]],"")</f>
        <v>0</v>
      </c>
      <c r="MB433" s="26">
        <f>IFERROR(Tableau17[[#This Row],[2019-T1-BOURG Dominique]]/Tableau17[[#This Row],[2019-T1-TOTAL]],"")</f>
        <v>2.2508038585209004E-2</v>
      </c>
      <c r="MC433" s="26">
        <f>IFERROR(Tableau17[[#This Row],[2019-T1-BROSSAT Ian]]/Tableau17[[#This Row],[2019-T1-TOTAL]],"")</f>
        <v>3.215434083601286E-2</v>
      </c>
      <c r="MD433" s="26">
        <f>IFERROR(Tableau17[[#This Row],[2019-T1-CAILLAUD Sophie]]/Tableau17[[#This Row],[2019-T1-TOTAL]],"")</f>
        <v>0</v>
      </c>
      <c r="ME433" s="26">
        <f>IFERROR(Tableau17[[#This Row],[2019-T1-CAMUS Renaud]]/Tableau17[[#This Row],[2019-T1-TOTAL]],"")</f>
        <v>0</v>
      </c>
      <c r="MF433" s="26">
        <f>IFERROR(Tableau17[[#This Row],[2019-T1-CHALENÇON Christophe]]/Tableau17[[#This Row],[2019-T1-TOTAL]],"")</f>
        <v>0</v>
      </c>
      <c r="MG433" s="26">
        <f>IFERROR(Tableau17[[#This Row],[2019-T1-CORBET Cathy Denise Ginette]]/Tableau17[[#This Row],[2019-T1-TOTAL]],"")</f>
        <v>0</v>
      </c>
      <c r="MH433" s="26">
        <f>IFERROR(Tableau17[[#This Row],[2019-T1-DE PREVOISIN Robert]]/Tableau17[[#This Row],[2019-T1-TOTAL]],"")</f>
        <v>0</v>
      </c>
      <c r="MI433" s="26">
        <f>IFERROR(Tableau17[[#This Row],[2019-T1-DELFEL Thérèse]]/Tableau17[[#This Row],[2019-T1-TOTAL]],"")</f>
        <v>0</v>
      </c>
      <c r="MJ433" s="26">
        <f>IFERROR(Tableau17[[#This Row],[2019-T1-DIEUMEGARD Pierre]]/Tableau17[[#This Row],[2019-T1-TOTAL]],"")</f>
        <v>3.2154340836012861E-3</v>
      </c>
      <c r="MK433" s="26">
        <f>IFERROR(Tableau17[[#This Row],[2019-T1-DUPONT-AIGNAN Nicolas]]/Tableau17[[#This Row],[2019-T1-TOTAL]],"")</f>
        <v>2.2508038585209004E-2</v>
      </c>
      <c r="ML433" s="26">
        <f>IFERROR(Tableau17[[#This Row],[2019-T1-GERNIGON Yves]]/Tableau17[[#This Row],[2019-T1-TOTAL]],"")</f>
        <v>3.2154340836012861E-3</v>
      </c>
      <c r="MM433" s="26">
        <f>IFERROR(Tableau17[[#This Row],[2019-T1-GLUCKSMANN Raphaël]]/Tableau17[[#This Row],[2019-T1-TOTAL]],"")</f>
        <v>5.4662379421221867E-2</v>
      </c>
      <c r="MN433" s="26">
        <f>IFERROR(Tableau17[[#This Row],[2019-T1-HAMON Benoît]]/Tableau17[[#This Row],[2019-T1-TOTAL]],"")</f>
        <v>1.9292604501607719E-2</v>
      </c>
      <c r="MO433" s="26">
        <f>IFERROR(Tableau17[[#This Row],[2019-T1-HELGEN Gilles]]/Tableau17[[#This Row],[2019-T1-TOTAL]],"")</f>
        <v>0</v>
      </c>
      <c r="MP433" s="26">
        <f>IFERROR(Tableau17[[#This Row],[2019-T1-JADOT Yannick]]/Tableau17[[#This Row],[2019-T1-TOTAL]],"")</f>
        <v>6.4308681672025719E-2</v>
      </c>
      <c r="MQ433" s="26">
        <f>IFERROR(Tableau17[[#This Row],[2019-T1-LAGARDE Jean-Christophe]]/Tableau17[[#This Row],[2019-T1-TOTAL]],"")</f>
        <v>2.5723472668810289E-2</v>
      </c>
      <c r="MR433" s="26">
        <f>IFERROR(Tableau17[[#This Row],[2019-T1-LALANNE Francis]]/Tableau17[[#This Row],[2019-T1-TOTAL]],"")</f>
        <v>3.2154340836012861E-3</v>
      </c>
      <c r="MS433" s="26">
        <f>IFERROR(Tableau17[[#This Row],[2019-T1-LOISEAU Nathalie]]/Tableau17[[#This Row],[2019-T1-TOTAL]],"")</f>
        <v>0.18971061093247588</v>
      </c>
      <c r="MT433" s="26">
        <f>IFERROR(Tableau17[[#This Row],[2019-T1-MARIE Florie]]/Tableau17[[#This Row],[2019-T1-TOTAL]],"")</f>
        <v>0</v>
      </c>
      <c r="MU433" s="26">
        <f>IFERROR(Tableau17[[#This Row],[2008-T1-MACROEXTRDROITE]]/Tableau17[[#This Row],[2008-T1-MACROTOTALE]],"")</f>
        <v>0.103515625</v>
      </c>
      <c r="MV433" s="26">
        <f>IFERROR(Tableau17[[#This Row],[2008-T1-MACRODROITE]]/Tableau17[[#This Row],[2008-T1-MACROTOTALE]],"")</f>
        <v>0.419921875</v>
      </c>
      <c r="MW433" s="26">
        <f>IFERROR(Tableau17[[#This Row],[2008-T1-MACROCENTRE]]/Tableau17[[#This Row],[2008-T1-MACROTOTALE]],"")</f>
        <v>0</v>
      </c>
      <c r="MX433" s="26">
        <f>IFERROR(Tableau17[[#This Row],[2008-T1-MACROGAUCHE]]/Tableau17[[#This Row],[2008-T1-MACROTOTALE]],"")</f>
        <v>0.4765625</v>
      </c>
      <c r="MY433" s="26">
        <f>IFERROR(Tableau17[[#This Row],[2008-T1-MACROAUTRE]]/Tableau17[[#This Row],[2008-T1-MACROTOTALE]],"")</f>
        <v>0</v>
      </c>
      <c r="MZ433" s="26">
        <f>IFERROR(Tableau17[[#This Row],[2008-T2-MACROEXTRDROITE]]/Tableau17[[#This Row],[2008-T2-MACROTOTALE]],"")</f>
        <v>0</v>
      </c>
      <c r="NA433" s="26">
        <f>IFERROR(Tableau17[[#This Row],[2008-T2-MACRODROITE]]/Tableau17[[#This Row],[2008-T2-MACROTOTALE]],"")</f>
        <v>0.46782608695652173</v>
      </c>
      <c r="NB433" s="26">
        <f>IFERROR(Tableau17[[#This Row],[2008-T2-MACROCENTRE]]/Tableau17[[#This Row],[2008-T2-MACROTOTALE]],"")</f>
        <v>0</v>
      </c>
      <c r="NC433" s="26">
        <f>IFERROR(Tableau17[[#This Row],[2008-T2-MACROGAUCHE]]/Tableau17[[#This Row],[2008-T2-MACROTOTALE]],"")</f>
        <v>0.53217391304347827</v>
      </c>
      <c r="ND433" s="26">
        <f>IFERROR(Tableau17[[#This Row],[2008-T2-MACROAUTRE]]/Tableau17[[#This Row],[2008-T2-MACROTOTALE]],"")</f>
        <v>0</v>
      </c>
      <c r="NE433" s="26">
        <f>IFERROR(Tableau17[[#This Row],[2014-T1-MACROEXTRDROITE]]/Tableau17[[#This Row],[2014-T1-MACROTOTALE]],"")</f>
        <v>0.30084745762711862</v>
      </c>
      <c r="NF433" s="26">
        <f>IFERROR(Tableau17[[#This Row],[2014-T1-MACRODROITE]]/Tableau17[[#This Row],[2014-T1-MACROTOTALE]],"")</f>
        <v>0.30084745762711862</v>
      </c>
      <c r="NG433" s="26">
        <f>IFERROR(Tableau17[[#This Row],[2014-T1-MACROCENTRE]]/Tableau17[[#This Row],[2014-T1-MACROTOTALE]],"")</f>
        <v>4.2372881355932203E-3</v>
      </c>
      <c r="NH433" s="26">
        <f>IFERROR(Tableau17[[#This Row],[2014-T1-MACROGAUCHE]]/Tableau17[[#This Row],[2014-T1-MACROTOTALE]],"")</f>
        <v>0.3940677966101695</v>
      </c>
      <c r="NI433" s="26">
        <f>IFERROR(Tableau17[[#This Row],[2014-T1-MACROAUTRE]]/Tableau17[[#This Row],[2014-T1-MACROTOTALE]],"")</f>
        <v>0</v>
      </c>
      <c r="NJ433" s="26">
        <f>IFERROR(Tableau17[[#This Row],[2014-T2-MACROEXTRDROITE]]/Tableau17[[#This Row],[2014-T2-MACROTOTALE]],"")</f>
        <v>0.27970749542961609</v>
      </c>
      <c r="NK433" s="26">
        <f>IFERROR(Tableau17[[#This Row],[2014-T2-MACRODROITE]]/Tableau17[[#This Row],[2014-T2-MACROTOTALE]],"")</f>
        <v>0.39488117001828155</v>
      </c>
      <c r="NL433" s="26">
        <f>IFERROR(Tableau17[[#This Row],[2014-T2-MACROCENTRE]]/Tableau17[[#This Row],[2014-T2-MACROTOTALE]],"")</f>
        <v>0</v>
      </c>
      <c r="NM433" s="26">
        <f>IFERROR(Tableau17[[#This Row],[2014-T2-MACROGAUCHE]]/Tableau17[[#This Row],[2014-T2-MACROTOTALE]],"")</f>
        <v>0.32541133455210236</v>
      </c>
      <c r="NN433" s="26">
        <f>IFERROR(Tableau17[[#This Row],[2014-T2-MACROAUTRE]]/Tableau17[[#This Row],[2014-T2-MACROTOTALE]],"")</f>
        <v>0</v>
      </c>
      <c r="NO433" s="26">
        <f>IFERROR( Tableau17[[#This Row],[2015-T1-MACROEXTRDROITE]]/Tableau17[[#This Row],[2015-T1-MACROTOTALE]],"")</f>
        <v>0.40942028985507245</v>
      </c>
      <c r="NP433" s="26">
        <f>IFERROR(Tableau17[[#This Row],[2015-T1-MACRODROITE]]/Tableau17[[#This Row],[2015-T1-MACROTOTALE]],"")</f>
        <v>0.17391304347826086</v>
      </c>
      <c r="NQ433" s="26">
        <f>IFERROR(Tableau17[[#This Row],[2015-T1-MACROCENTRE]]/Tableau17[[#This Row],[2015-T1-MACROTOTALE]],"")</f>
        <v>0</v>
      </c>
      <c r="NR433" s="26">
        <f>IFERROR(Tableau17[[#This Row],[2015-T1-MACROGAUCHE]]/Tableau17[[#This Row],[2015-T1-MACROTOTALE]],"")</f>
        <v>0.36594202898550726</v>
      </c>
      <c r="NS433" s="26">
        <f>IFERROR(Tableau17[[#This Row],[2015-T1-MACROAUTRE]]/Tableau17[[#This Row],[2015-T1-MACROTOTALE]],"")</f>
        <v>5.0724637681159424E-2</v>
      </c>
      <c r="NT433" s="26">
        <f>IFERROR(Tableau17[[#This Row],[2015-T2-MACROEXTRDROITE]]/Tableau17[[#This Row],[2015-T2-MACROTOTALE]],"")</f>
        <v>0.41390728476821192</v>
      </c>
      <c r="NU433" s="26">
        <f>IFERROR(Tableau17[[#This Row],[2015-T2-MACRODROITE]]/Tableau17[[#This Row],[2015-T2-MACROTOTALE]],"")</f>
        <v>0.58609271523178808</v>
      </c>
      <c r="NV433" s="26">
        <f>IFERROR(Tableau17[[#This Row],[2015-T2-MACROCENTRE]]/Tableau17[[#This Row],[2015-T2-MACROTOTALE]],"")</f>
        <v>0</v>
      </c>
      <c r="NW433" s="26">
        <f>IFERROR(Tableau17[[#This Row],[2015-T2-MACROGAUCHE]]/Tableau17[[#This Row],[2015-T2-MACROTOTALE]],"")</f>
        <v>0</v>
      </c>
      <c r="NX433" s="26">
        <f>IFERROR(Tableau17[[#This Row],[2015-T2-MACROAUTRE]]/Tableau17[[#This Row],[2015-T2-MACROTOTALE]],"")</f>
        <v>0</v>
      </c>
      <c r="NY433" s="26">
        <f>IFERROR(Tableau17[[#This Row],[2017-T1-MACROEXTRDROITE]]/Tableau17[[#This Row],[2017-T1-MACROTOTALE]],"")</f>
        <v>0.30345911949685533</v>
      </c>
      <c r="NZ433" s="26">
        <f>IFERROR(Tableau17[[#This Row],[2017-T1-MACRODROITE]]/Tableau17[[#This Row],[2017-T1-MACROTOTALE]],"")</f>
        <v>8.8050314465408799E-2</v>
      </c>
      <c r="OA433" s="26">
        <f>IFERROR(Tableau17[[#This Row],[2017-T1-MACROCENTRE]]/Tableau17[[#This Row],[2017-T1-MACROTOTALE]],"")</f>
        <v>0.17767295597484276</v>
      </c>
      <c r="OB433" s="26">
        <f>IFERROR(Tableau17[[#This Row],[2017-T1-MACROGAUCHE]]/Tableau17[[#This Row],[2017-T1-MACROTOTALE]],"")</f>
        <v>0.42138364779874216</v>
      </c>
      <c r="OC433" s="26">
        <f>IFERROR(Tableau17[[#This Row],[2017-T1-MACROAUTRE]]/Tableau17[[#This Row],[2017-T1-MACROTOTALE]],"")</f>
        <v>9.433962264150943E-3</v>
      </c>
      <c r="OD433" s="26">
        <f>IFERROR(Tableau17[[#This Row],[2017-T2-MACROEXTRDROITE]]/Tableau17[[#This Row],[2017-T2-MACROTOTALE]],"")</f>
        <v>0.36394557823129253</v>
      </c>
      <c r="OE433" s="26">
        <f>IFERROR(Tableau17[[#This Row],[2017-T2-MACRODROITE]]/Tableau17[[#This Row],[2017-T2-MACROTOTALE]],"")</f>
        <v>0</v>
      </c>
      <c r="OF433" s="26">
        <f>IFERROR(Tableau17[[#This Row],[2017-T2-MACROCENTRE]]/Tableau17[[#This Row],[2017-T2-MACROTOTALE]],"")</f>
        <v>0.63605442176870752</v>
      </c>
      <c r="OG433" s="26">
        <f>IFERROR(Tableau17[[#This Row],[2017-T2-MACROGAUCHE]]/Tableau17[[#This Row],[2017-T2-MACROTOTALE]],"")</f>
        <v>0</v>
      </c>
      <c r="OH433" s="26">
        <f>IFERROR(Tableau17[[#This Row],[2017-T2-MACROAUTRE]]/Tableau17[[#This Row],[2017-T2-MACROTOTALE]],"")</f>
        <v>0</v>
      </c>
      <c r="OI433" s="26">
        <f>IFERROR(Tableau17[[#This Row],[2019-T1-MACROEXTRDROITE]]/Tableau17[[#This Row],[2019-T1-MACROTOTALE]],"")</f>
        <v>0.34890965732087226</v>
      </c>
      <c r="OJ433" s="26">
        <f>IFERROR(Tableau17[[#This Row],[2019-T1-MACRODROITE]]/Tableau17[[#This Row],[2019-T1-MACROTOTALE]],"")</f>
        <v>6.5420560747663545E-2</v>
      </c>
      <c r="OK433" s="26">
        <f>IFERROR(Tableau17[[#This Row],[2019-T1-MACROCENTRE]]/Tableau17[[#This Row],[2019-T1-MACROTOTALE]],"")</f>
        <v>0.18380062305295949</v>
      </c>
      <c r="OL433" s="26">
        <f>IFERROR(Tableau17[[#This Row],[2019-T1-MACROGAUCHE]]/Tableau17[[#This Row],[2019-T1-MACROTOTALE]],"")</f>
        <v>0.33021806853582553</v>
      </c>
      <c r="OM433" s="26">
        <f>IFERROR(Tableau17[[#This Row],[2019-T1-MACROAUTRE]]/Tableau17[[#This Row],[2019-T1-MACROTOTALE]],"")</f>
        <v>7.1651090342679122E-2</v>
      </c>
      <c r="ON433" s="26">
        <f>IFERROR(Tableau17[[#This Row],[2020-T1-MACROEXTRDROITE]]/Tableau17[[#This Row],[2020-T1-MACROTOTALE]],"")</f>
        <v>0.25791855203619912</v>
      </c>
      <c r="OO433" s="26">
        <f>IFERROR(Tableau17[[#This Row],[2020-T1-MACRODROITE]]/Tableau17[[#This Row],[2020-T1-MACROTOTALE]],"")</f>
        <v>0.42081447963800905</v>
      </c>
      <c r="OP433" s="26">
        <f>IFERROR(Tableau17[[#This Row],[2020-T1-MACROCENTRE]]/Tableau17[[#This Row],[2020-T1-MACROTOTALE]],"")</f>
        <v>2.2624434389140271E-2</v>
      </c>
      <c r="OQ433" s="26">
        <f>IFERROR(Tableau17[[#This Row],[2020-T1-MACROGAUCHE]]/Tableau17[[#This Row],[2020-T1-MACROTOTALE]],"")</f>
        <v>0.29864253393665158</v>
      </c>
      <c r="OR433" s="26">
        <f>IFERROR(Tableau17[[#This Row],[2020-T1-MACROAUTRE]]/Tableau17[[#This Row],[2020-T1-MACROTOTALE]],"")</f>
        <v>0</v>
      </c>
      <c r="OS433" s="26">
        <f>IFERROR(Tableau17[[#This Row],[2017 (L)-T1-MACROEXTRDROITE]]/Tableau17[[#This Row],[2017 (L)-T1-MACROTOTALE]],"")</f>
        <v>0.22591362126245848</v>
      </c>
      <c r="OT433" s="26">
        <f>IFERROR(Tableau17[[#This Row],[2017 (L)-T1-MACRODROITE]]/Tableau17[[#This Row],[2017 (L)-T1-MACROTOTALE]],"")</f>
        <v>0.14950166112956811</v>
      </c>
      <c r="OU433" s="26">
        <f>IFERROR(Tableau17[[#This Row],[2017 (L)-T1-MACROCENTRE]]/Tableau17[[#This Row],[2017 (L)-T1-MACROTOTALE]],"")</f>
        <v>0.32890365448504982</v>
      </c>
      <c r="OV433" s="26">
        <f>IFERROR(Tableau17[[#This Row],[2017 (L)-T1-MACROGAUCHE]]/Tableau17[[#This Row],[2017 (L)-T1-MACROTOTALE]],"")</f>
        <v>0.28239202657807311</v>
      </c>
      <c r="OW433" s="26">
        <f>IFERROR(Tableau17[[#This Row],[2017 (L)-T1-MACROAUTRE]]/Tableau17[[#This Row],[2017 (L)-T1-MACROTOTALE]],"")</f>
        <v>1.3289036544850499E-2</v>
      </c>
      <c r="OX433" s="26">
        <f>IFERROR(Tableau17[[#This Row],[2017 (L)-T2-MACROEXTRDROITE]]/Tableau17[[#This Row],[2017 (L)-T2-MACROTOTALE]],"")</f>
        <v>0</v>
      </c>
      <c r="OY433" s="26">
        <f>IFERROR(Tableau17[[#This Row],[2017 (L)-T2-MACRODROITE]]/Tableau17[[#This Row],[2017 (L)-T2-MACROTOTALE]],"")</f>
        <v>0.51941747572815533</v>
      </c>
      <c r="OZ433" s="26">
        <f>IFERROR(Tableau17[[#This Row],[2017 (L)-T2-MACROCENTRE]]/Tableau17[[#This Row],[2017 (L)-T2-MACROTOTALE]],"")</f>
        <v>0.48058252427184467</v>
      </c>
      <c r="PA433" s="26">
        <f>IFERROR(Tableau17[[#This Row],[2017 (L)-T2-MACROGAUCHE]]/Tableau17[[#This Row],[2017 (L)-T2-MACROTOTALE]],"")</f>
        <v>0</v>
      </c>
      <c r="PB433" s="26">
        <f>IFERROR(Tableau17[[#This Row],[2017 (L)-T2-MACROAUTRE]]/Tableau17[[#This Row],[2017 (L)-T2-MACROTOTALE]],"")</f>
        <v>0</v>
      </c>
      <c r="PC433" s="26">
        <f>IFERROR(Tableau17[[#This Row],[2008_T1_PROCUS]]/Tableau17[[#This Row],[2008_T1_INSCRITS]],0)</f>
        <v>2.7272727272727275E-3</v>
      </c>
      <c r="PD433" s="26">
        <f>IFERROR(Tableau17[[#This Row],[2008_T2_PROCUS]]/Tableau17[[#This Row],[2008_T2_INSCRITS]],0)</f>
        <v>4.549590536851683E-3</v>
      </c>
      <c r="PE433" s="26">
        <f>Tableau17[[#This Row],[2014_T1_PROCUS]]/Tableau17[[#This Row],[2014_T1_INSCRITS]]</f>
        <v>2.5553662691652468E-3</v>
      </c>
      <c r="PF433" s="26">
        <f>IFERROR(Tableau17[[#This Row],[2014_T2_PROCUS]]/Tableau17[[#This Row],[2014_T2_INSCRITS]],0)</f>
        <v>2.5553662691652468E-3</v>
      </c>
    </row>
    <row r="434" spans="1:422" hidden="1" x14ac:dyDescent="0.2">
      <c r="A434" s="1">
        <v>2</v>
      </c>
      <c r="B434" s="1" t="s">
        <v>268</v>
      </c>
      <c r="C434" s="1" t="s">
        <v>273</v>
      </c>
      <c r="D434" s="1" t="s">
        <v>273</v>
      </c>
      <c r="E434" s="1">
        <v>353</v>
      </c>
      <c r="F434" s="1">
        <v>5.3741820000000002</v>
      </c>
      <c r="G434" s="1">
        <v>43.307665</v>
      </c>
      <c r="H434" s="3">
        <v>765</v>
      </c>
      <c r="I434" s="3">
        <v>122</v>
      </c>
      <c r="J434" s="1">
        <v>4</v>
      </c>
      <c r="L434" s="1">
        <v>40</v>
      </c>
      <c r="M434" s="1">
        <v>19</v>
      </c>
      <c r="O434" s="1">
        <v>2</v>
      </c>
      <c r="P434" s="1">
        <v>39</v>
      </c>
      <c r="Q434" s="1">
        <v>17</v>
      </c>
      <c r="R434" s="1">
        <v>18</v>
      </c>
      <c r="S434" s="1">
        <v>32</v>
      </c>
      <c r="T434" s="1">
        <v>9</v>
      </c>
      <c r="U434" s="1">
        <v>180</v>
      </c>
      <c r="V434" s="1">
        <v>783</v>
      </c>
      <c r="W434" s="1">
        <v>319</v>
      </c>
      <c r="X434" s="1">
        <v>2</v>
      </c>
      <c r="Y434" s="2">
        <v>0.40740741000000003</v>
      </c>
      <c r="Z434" s="1">
        <v>783</v>
      </c>
      <c r="AA434" s="1">
        <v>364</v>
      </c>
      <c r="AB434" s="1">
        <v>3</v>
      </c>
      <c r="AC434" s="2">
        <v>0.46487866999999999</v>
      </c>
      <c r="AD434" s="1">
        <v>765</v>
      </c>
      <c r="AE434" s="1">
        <v>189</v>
      </c>
      <c r="AF434" s="2">
        <v>0.24705882000000001</v>
      </c>
      <c r="AG434" s="1">
        <f t="shared" si="6"/>
        <v>122</v>
      </c>
      <c r="AH434" s="1">
        <v>739</v>
      </c>
      <c r="AI434" s="1">
        <v>347</v>
      </c>
      <c r="AJ434" s="1">
        <v>2</v>
      </c>
      <c r="AK434" s="2">
        <v>0.46955344999999998</v>
      </c>
      <c r="AN434" s="1">
        <v>0</v>
      </c>
      <c r="AP434" s="1">
        <v>805</v>
      </c>
      <c r="AQ434" s="1">
        <v>275</v>
      </c>
      <c r="AR434" s="2">
        <v>0.34161490999999999</v>
      </c>
      <c r="AS434" s="1">
        <v>805</v>
      </c>
      <c r="AT434" s="1">
        <v>298</v>
      </c>
      <c r="AU434" s="2">
        <v>0.37018634</v>
      </c>
      <c r="AV434" s="1">
        <v>835</v>
      </c>
      <c r="AW434" s="1">
        <v>263</v>
      </c>
      <c r="AX434" s="2">
        <v>0.31497006</v>
      </c>
      <c r="AY434" s="1">
        <v>834</v>
      </c>
      <c r="AZ434" s="1">
        <v>213</v>
      </c>
      <c r="BA434" s="2">
        <v>0.25539568000000001</v>
      </c>
      <c r="BB434" s="1">
        <v>833</v>
      </c>
      <c r="BC434" s="1">
        <v>450</v>
      </c>
      <c r="BD434" s="2">
        <v>0.54021609000000004</v>
      </c>
      <c r="BE434" s="1">
        <v>833</v>
      </c>
      <c r="BF434" s="1">
        <v>474</v>
      </c>
      <c r="BG434" s="2">
        <v>0.56902761000000002</v>
      </c>
      <c r="BH434" s="1">
        <v>761</v>
      </c>
      <c r="BI434" s="1">
        <v>195</v>
      </c>
      <c r="BJ434" s="2">
        <v>0.25624179000000002</v>
      </c>
      <c r="BK434" s="1">
        <v>12</v>
      </c>
      <c r="BN434" s="1">
        <v>17</v>
      </c>
      <c r="BO434" s="1">
        <v>32</v>
      </c>
      <c r="BP434" s="1">
        <v>75</v>
      </c>
      <c r="BQ434" s="1">
        <v>204</v>
      </c>
      <c r="BR434" s="1">
        <v>340</v>
      </c>
      <c r="BX434" s="1">
        <v>15</v>
      </c>
      <c r="BZ434" s="1">
        <v>117</v>
      </c>
      <c r="CA434" s="1">
        <v>8</v>
      </c>
      <c r="CB434" s="1">
        <v>15</v>
      </c>
      <c r="CC434" s="1">
        <v>34</v>
      </c>
      <c r="CD434" s="1">
        <v>71</v>
      </c>
      <c r="CE434" s="1">
        <v>52</v>
      </c>
      <c r="CF434" s="1">
        <v>312</v>
      </c>
      <c r="CG434" s="1">
        <v>53</v>
      </c>
      <c r="CH434" s="1">
        <v>169</v>
      </c>
      <c r="CI434" s="1">
        <v>118</v>
      </c>
      <c r="CJ434" s="1">
        <v>340</v>
      </c>
      <c r="CL434" s="1">
        <v>2</v>
      </c>
      <c r="CN434" s="1">
        <v>100</v>
      </c>
      <c r="CO434" s="1">
        <v>19</v>
      </c>
      <c r="CP434" s="1">
        <v>55</v>
      </c>
      <c r="CS434" s="1">
        <v>41</v>
      </c>
      <c r="CT434" s="1">
        <v>32</v>
      </c>
      <c r="CV434" s="1">
        <v>12</v>
      </c>
      <c r="CW434" s="1">
        <v>261</v>
      </c>
      <c r="CX434" s="1">
        <v>197</v>
      </c>
      <c r="CY434" s="1">
        <v>76</v>
      </c>
      <c r="DC434" s="1">
        <v>273</v>
      </c>
      <c r="DE434" s="1">
        <v>12</v>
      </c>
      <c r="DF434" s="1">
        <v>0</v>
      </c>
      <c r="DG434" s="1">
        <v>0</v>
      </c>
      <c r="DH434" s="1">
        <v>10</v>
      </c>
      <c r="DI434" s="1">
        <v>3</v>
      </c>
      <c r="DJ434" s="1">
        <v>0</v>
      </c>
      <c r="DK434" s="1">
        <v>0</v>
      </c>
      <c r="DL434" s="1">
        <v>87</v>
      </c>
      <c r="DM434" s="1">
        <v>35</v>
      </c>
      <c r="DN434" s="1">
        <v>31</v>
      </c>
      <c r="DQ434" s="1">
        <v>2</v>
      </c>
      <c r="DR434" s="1">
        <v>51</v>
      </c>
      <c r="DS434" s="1">
        <v>30</v>
      </c>
      <c r="DU434" s="1">
        <v>261</v>
      </c>
      <c r="DV434" s="1">
        <v>122</v>
      </c>
      <c r="DZ434" s="1">
        <v>78</v>
      </c>
      <c r="EA434" s="1">
        <v>200</v>
      </c>
      <c r="EB434" s="1">
        <v>1</v>
      </c>
      <c r="EC434" s="1">
        <v>8</v>
      </c>
      <c r="ED434" s="1">
        <v>3</v>
      </c>
      <c r="EE434" s="1">
        <v>3</v>
      </c>
      <c r="EF434" s="1">
        <v>27</v>
      </c>
      <c r="EG434" s="1">
        <v>36</v>
      </c>
      <c r="EH434" s="1">
        <v>3</v>
      </c>
      <c r="EI434" s="1">
        <v>57</v>
      </c>
      <c r="EJ434" s="1">
        <v>194</v>
      </c>
      <c r="EK434" s="1">
        <v>110</v>
      </c>
      <c r="EL434" s="1">
        <v>4</v>
      </c>
      <c r="EM434" s="1">
        <v>446</v>
      </c>
      <c r="EN434" s="1">
        <v>82</v>
      </c>
      <c r="EO434" s="1">
        <v>360</v>
      </c>
      <c r="EP434" s="1">
        <v>442</v>
      </c>
      <c r="EQ434" s="1">
        <v>0</v>
      </c>
      <c r="ER434" s="1">
        <v>4</v>
      </c>
      <c r="ES434" s="1">
        <v>4</v>
      </c>
      <c r="ET434" s="1">
        <v>26</v>
      </c>
      <c r="EU434" s="1">
        <v>5</v>
      </c>
      <c r="EV434" s="1">
        <v>44</v>
      </c>
      <c r="EW434" s="1">
        <v>3</v>
      </c>
      <c r="EX434" s="1">
        <v>0</v>
      </c>
      <c r="EY434" s="1">
        <v>5</v>
      </c>
      <c r="EZ434" s="1">
        <v>7</v>
      </c>
      <c r="FA434" s="1">
        <v>0</v>
      </c>
      <c r="FB434" s="1">
        <v>0</v>
      </c>
      <c r="FC434" s="1">
        <v>0</v>
      </c>
      <c r="FD434" s="1">
        <v>0</v>
      </c>
      <c r="FE434" s="1">
        <v>0</v>
      </c>
      <c r="FF434" s="1">
        <v>0</v>
      </c>
      <c r="FG434" s="1">
        <v>0</v>
      </c>
      <c r="FH434" s="1">
        <v>3</v>
      </c>
      <c r="FI434" s="1">
        <v>1</v>
      </c>
      <c r="FJ434" s="1">
        <v>11</v>
      </c>
      <c r="FK434" s="1">
        <v>6</v>
      </c>
      <c r="FL434" s="1">
        <v>0</v>
      </c>
      <c r="FM434" s="1">
        <v>16</v>
      </c>
      <c r="FN434" s="1">
        <v>3</v>
      </c>
      <c r="FO434" s="1">
        <v>3</v>
      </c>
      <c r="FP434" s="1">
        <v>47</v>
      </c>
      <c r="FQ434" s="1">
        <v>0</v>
      </c>
      <c r="FR434" s="1">
        <f>SUM(Tableau17[[#This Row],[2019-T1-ALEXANDRE Audric]:[2019-T1-MARIE Florie]])</f>
        <v>188</v>
      </c>
      <c r="FS434" s="1">
        <v>32</v>
      </c>
      <c r="FT434" s="1">
        <v>87</v>
      </c>
      <c r="FU434" s="1">
        <v>0</v>
      </c>
      <c r="FV434" s="1">
        <v>221</v>
      </c>
      <c r="FW434" s="1">
        <v>0</v>
      </c>
      <c r="FX434" s="1">
        <v>340</v>
      </c>
      <c r="GD434" s="1">
        <v>0</v>
      </c>
      <c r="GE434" s="1">
        <v>34</v>
      </c>
      <c r="GF434" s="1">
        <v>164</v>
      </c>
      <c r="GG434" s="1">
        <v>15</v>
      </c>
      <c r="GH434" s="1">
        <v>99</v>
      </c>
      <c r="GI434" s="1">
        <v>0</v>
      </c>
      <c r="GJ434" s="1">
        <v>312</v>
      </c>
      <c r="GK434" s="1">
        <v>53</v>
      </c>
      <c r="GL434" s="1">
        <v>169</v>
      </c>
      <c r="GM434" s="1">
        <v>0</v>
      </c>
      <c r="GN434" s="1">
        <v>118</v>
      </c>
      <c r="GO434" s="1">
        <v>0</v>
      </c>
      <c r="GP434" s="1">
        <v>340</v>
      </c>
      <c r="GQ434" s="1">
        <v>57</v>
      </c>
      <c r="GR434" s="1">
        <v>32</v>
      </c>
      <c r="GS434" s="1">
        <v>0</v>
      </c>
      <c r="GT434" s="1">
        <v>172</v>
      </c>
      <c r="GU434" s="1">
        <v>0</v>
      </c>
      <c r="GV434" s="1">
        <v>261</v>
      </c>
      <c r="GW434" s="1">
        <v>76</v>
      </c>
      <c r="GX434" s="1">
        <v>0</v>
      </c>
      <c r="GY434" s="1">
        <v>0</v>
      </c>
      <c r="GZ434" s="1">
        <v>197</v>
      </c>
      <c r="HA434" s="1">
        <v>0</v>
      </c>
      <c r="HB434" s="1">
        <v>273</v>
      </c>
      <c r="HC434" s="1">
        <v>71</v>
      </c>
      <c r="HD434" s="1">
        <v>27</v>
      </c>
      <c r="HE434" s="1">
        <v>110</v>
      </c>
      <c r="HF434" s="1">
        <v>235</v>
      </c>
      <c r="HG434" s="1">
        <v>3</v>
      </c>
      <c r="HH434" s="1">
        <v>446</v>
      </c>
      <c r="HI434" s="1">
        <v>82</v>
      </c>
      <c r="HJ434" s="1">
        <v>0</v>
      </c>
      <c r="HK434" s="1">
        <v>360</v>
      </c>
      <c r="HL434" s="1">
        <v>0</v>
      </c>
      <c r="HM434" s="1">
        <v>0</v>
      </c>
      <c r="HN434" s="1">
        <v>442</v>
      </c>
      <c r="HO434" s="1">
        <v>52</v>
      </c>
      <c r="HP434" s="1">
        <v>6</v>
      </c>
      <c r="HQ434" s="1">
        <v>47</v>
      </c>
      <c r="HR434" s="1">
        <v>70</v>
      </c>
      <c r="HS434" s="1">
        <v>17</v>
      </c>
      <c r="HT434" s="1">
        <v>192</v>
      </c>
      <c r="HU434" s="1">
        <v>18</v>
      </c>
      <c r="HV434" s="1">
        <v>79</v>
      </c>
      <c r="HW434" s="1">
        <v>21</v>
      </c>
      <c r="HX434" s="1">
        <v>62</v>
      </c>
      <c r="HY434" s="1">
        <v>0</v>
      </c>
      <c r="HZ434" s="1">
        <v>180</v>
      </c>
      <c r="IA434" s="1">
        <v>35</v>
      </c>
      <c r="IB434" s="1">
        <v>31</v>
      </c>
      <c r="IC434" s="1">
        <v>51</v>
      </c>
      <c r="ID434" s="1">
        <v>130</v>
      </c>
      <c r="IE434" s="1">
        <v>14</v>
      </c>
      <c r="IF434" s="1">
        <v>261</v>
      </c>
      <c r="IG434" s="1">
        <v>0</v>
      </c>
      <c r="IH434" s="1">
        <v>0</v>
      </c>
      <c r="II434" s="1">
        <v>78</v>
      </c>
      <c r="IJ434" s="1">
        <v>122</v>
      </c>
      <c r="IK434" s="1">
        <v>0</v>
      </c>
      <c r="IL434" s="1">
        <v>200</v>
      </c>
      <c r="IM434" s="26">
        <f>IFERROR(Tableau17[[#This Row],[LDIV]]/Tableau17[[#This Row],[Total général]],"")</f>
        <v>2.2222222222222223E-2</v>
      </c>
      <c r="IN434" s="26">
        <f>IFERROR(Tableau17[[#This Row],[LDVC]]/Tableau17[[#This Row],[Total général]],"")</f>
        <v>0</v>
      </c>
      <c r="IO434" s="26">
        <f>IFERROR(Tableau17[[#This Row],[LDVD]]/Tableau17[[#This Row],[Total général]],"")</f>
        <v>0.22222222222222221</v>
      </c>
      <c r="IP434" s="26">
        <f>IFERROR(Tableau17[[#This Row],[LDVG]]/Tableau17[[#This Row],[Total général]],"")</f>
        <v>0.10555555555555556</v>
      </c>
      <c r="IQ434" s="26">
        <f>IFERROR(Tableau17[[#This Row],[LEXD]]/Tableau17[[#This Row],[Total général]],"")</f>
        <v>0</v>
      </c>
      <c r="IR434" s="26">
        <f>IFERROR(Tableau17[[#This Row],[LEXG]]/Tableau17[[#This Row],[Total général]],"")</f>
        <v>1.1111111111111112E-2</v>
      </c>
      <c r="IS434" s="26">
        <f>IFERROR(Tableau17[[#This Row],[LLR]]/Tableau17[[#This Row],[Total général]],"")</f>
        <v>0.21666666666666667</v>
      </c>
      <c r="IT434" s="26">
        <f>IFERROR(Tableau17[[#This Row],[LREM]]/Tableau17[[#This Row],[Total général]],"")</f>
        <v>9.4444444444444442E-2</v>
      </c>
      <c r="IU434" s="26">
        <f>IFERROR(Tableau17[[#This Row],[LRN]]/Tableau17[[#This Row],[Total général]],"")</f>
        <v>0.1</v>
      </c>
      <c r="IV434" s="26">
        <f>IFERROR(Tableau17[[#This Row],[LUG]]/Tableau17[[#This Row],[Total général]],"")</f>
        <v>0.17777777777777778</v>
      </c>
      <c r="IW434" s="26">
        <f>IFERROR(Tableau17[[#This Row],[LVEC]]/Tableau17[[#This Row],[Total général]],"")</f>
        <v>0.05</v>
      </c>
      <c r="IX434" s="26">
        <f>IFERROR(Tableau17[[#This Row],[2008-T1-LCMD]]/Tableau17[[#This Row],[2008-T1-TOTAL]],"")</f>
        <v>3.5294117647058823E-2</v>
      </c>
      <c r="IY434" s="26">
        <f>IFERROR(Tableau17[[#This Row],[2008-T1-LDVD]]/Tableau17[[#This Row],[2008-T1-TOTAL]],"")</f>
        <v>0</v>
      </c>
      <c r="IZ434" s="26">
        <f>IFERROR(Tableau17[[#This Row],[2008-T1-LEXD]]/Tableau17[[#This Row],[2008-T1-TOTAL]],"")</f>
        <v>0</v>
      </c>
      <c r="JA434" s="26">
        <f>IFERROR(Tableau17[[#This Row],[2008-T1-LEXG]]/Tableau17[[#This Row],[2008-T1-TOTAL]],"")</f>
        <v>0.05</v>
      </c>
      <c r="JB434" s="26">
        <f>IFERROR(Tableau17[[#This Row],[2008-T1-LFN]]/Tableau17[[#This Row],[2008-T1-TOTAL]],"")</f>
        <v>9.4117647058823528E-2</v>
      </c>
      <c r="JC434" s="26">
        <f>IFERROR(Tableau17[[#This Row],[2008-T1-LMAJ]]/Tableau17[[#This Row],[2008-T1-TOTAL]],"")</f>
        <v>0.22058823529411764</v>
      </c>
      <c r="JD434" s="26">
        <f>IFERROR(Tableau17[[#This Row],[2008-T1-LUG]]/Tableau17[[#This Row],[2008-T1-TOTAL]],"")</f>
        <v>0.6</v>
      </c>
      <c r="JE434" s="26" t="str">
        <f>IFERROR(Tableau17[[#This Row],[2008-T2-LFN]]/Tableau17[[#This Row],[2008-T2-TOTAL]],"")</f>
        <v/>
      </c>
      <c r="JF434" s="26" t="str">
        <f>IFERROR(Tableau17[[#This Row],[2008-T2-LGC]]/Tableau17[[#This Row],[2008-T2-TOTAL]],"")</f>
        <v/>
      </c>
      <c r="JG434" s="26" t="str">
        <f>IFERROR(Tableau17[[#This Row],[2008-T2-LMAJ]]/Tableau17[[#This Row],[2008-T2-TOTAL]],"")</f>
        <v/>
      </c>
      <c r="JH434" s="26" t="str">
        <f>IFERROR(Tableau17[[#This Row],[2008-T2-LUG]]/Tableau17[[#This Row],[2008-T2-TOTAL]],"")</f>
        <v/>
      </c>
      <c r="JI434" s="26">
        <f>IFERROR(Tableau17[[#This Row],[2014-T1-LDIV]]/Tableau17[[#This Row],[2014-T1-TOTAL]],"")</f>
        <v>4.807692307692308E-2</v>
      </c>
      <c r="JJ434" s="26">
        <f>IFERROR(Tableau17[[#This Row],[2014-T1-LDVD]]/Tableau17[[#This Row],[2014-T1-TOTAL]],"")</f>
        <v>0</v>
      </c>
      <c r="JK434" s="26">
        <f>IFERROR(Tableau17[[#This Row],[2014-T1-LDVG]]/Tableau17[[#This Row],[2014-T1-TOTAL]],"")</f>
        <v>0.375</v>
      </c>
      <c r="JL434" s="26">
        <f>IFERROR(Tableau17[[#This Row],[2014-T1-LEXG]]/Tableau17[[#This Row],[2014-T1-TOTAL]],"")</f>
        <v>2.564102564102564E-2</v>
      </c>
      <c r="JM434" s="26">
        <f>IFERROR(Tableau17[[#This Row],[2014-T1-LFG]]/Tableau17[[#This Row],[2014-T1-TOTAL]],"")</f>
        <v>4.807692307692308E-2</v>
      </c>
      <c r="JN434" s="26">
        <f>IFERROR(Tableau17[[#This Row],[2014-T1-LFN]]/Tableau17[[#This Row],[2014-T1-TOTAL]],"")</f>
        <v>0.10897435897435898</v>
      </c>
      <c r="JO434" s="26">
        <f>IFERROR(Tableau17[[#This Row],[2014-T1-LUD]]/Tableau17[[#This Row],[2014-T1-TOTAL]],"")</f>
        <v>0.22756410256410256</v>
      </c>
      <c r="JP434" s="26">
        <f>IFERROR(Tableau17[[#This Row],[2014-T1-LUG]]/Tableau17[[#This Row],[2014-T1-TOTAL]],"")</f>
        <v>0.16666666666666666</v>
      </c>
      <c r="JQ434" s="26">
        <f>IFERROR(Tableau17[[#This Row],[2014-T2-LFN]]/Tableau17[[#This Row],[2014-T2-TOTAL]],"")</f>
        <v>0.15588235294117647</v>
      </c>
      <c r="JR434" s="26">
        <f>IFERROR(Tableau17[[#This Row],[2014-T2-LUD]]/Tableau17[[#This Row],[2014-T2-TOTAL]],"")</f>
        <v>0.49705882352941178</v>
      </c>
      <c r="JS434" s="26">
        <f>IFERROR(Tableau17[[#This Row],[2014-T2-LUG]]/Tableau17[[#This Row],[2014-T2-TOTAL]],"")</f>
        <v>0.34705882352941175</v>
      </c>
      <c r="JT434" s="26">
        <f>IFERROR(Tableau17[[#This Row],[2015-T1-BC-DIV]]/Tableau17[[#This Row],[2015-T1-TOTAL]],"")</f>
        <v>0</v>
      </c>
      <c r="JU434" s="26">
        <f>IFERROR(Tableau17[[#This Row],[2015-T1-BC-DLF]]/Tableau17[[#This Row],[2015-T1-TOTAL]],"")</f>
        <v>7.6628352490421452E-3</v>
      </c>
      <c r="JV434" s="26">
        <f>IFERROR(Tableau17[[#This Row],[2015-T1-BC-DVD]]/Tableau17[[#This Row],[2015-T1-TOTAL]],"")</f>
        <v>0</v>
      </c>
      <c r="JW434" s="26">
        <f>IFERROR(Tableau17[[#This Row],[2015-T1-BC-DVG]]/Tableau17[[#This Row],[2015-T1-TOTAL]],"")</f>
        <v>0.38314176245210729</v>
      </c>
      <c r="JX434" s="26">
        <f>IFERROR(Tableau17[[#This Row],[2015-T1-BC-FG]]/Tableau17[[#This Row],[2015-T1-TOTAL]],"")</f>
        <v>7.2796934865900387E-2</v>
      </c>
      <c r="JY434" s="26">
        <f>IFERROR(Tableau17[[#This Row],[2015-T1-BC-FN]]/Tableau17[[#This Row],[2015-T1-TOTAL]],"")</f>
        <v>0.21072796934865901</v>
      </c>
      <c r="JZ434" s="26">
        <f>IFERROR(Tableau17[[#This Row],[2015-T1-BC-MDM]]/Tableau17[[#This Row],[2015-T1-TOTAL]],"")</f>
        <v>0</v>
      </c>
      <c r="KA434" s="26">
        <f>IFERROR(Tableau17[[#This Row],[2015-T1-BC-RDG]]/Tableau17[[#This Row],[2015-T1-TOTAL]],"")</f>
        <v>0</v>
      </c>
      <c r="KB434" s="26">
        <f>IFERROR(Tableau17[[#This Row],[2015-T1-BC-SOC]]/Tableau17[[#This Row],[2015-T1-TOTAL]],"")</f>
        <v>0.15708812260536398</v>
      </c>
      <c r="KC434" s="26">
        <f>IFERROR(Tableau17[[#This Row],[2015-T1-BC-UD]]/Tableau17[[#This Row],[2015-T1-TOTAL]],"")</f>
        <v>0.12260536398467432</v>
      </c>
      <c r="KD434" s="26">
        <f>IFERROR(Tableau17[[#This Row],[2015-T1-BC-UG]]/Tableau17[[#This Row],[2015-T1-TOTAL]],"")</f>
        <v>0</v>
      </c>
      <c r="KE434" s="26">
        <f>IFERROR(Tableau17[[#This Row],[2015-T1-BC-VEC]]/Tableau17[[#This Row],[2015-T1-TOTAL]],"")</f>
        <v>4.5977011494252873E-2</v>
      </c>
      <c r="KF434" s="26">
        <f>IFERROR(Tableau17[[#This Row],[2015-T2-BC-DVG]]/Tableau17[[#This Row],[2015-T2-TOTAL]],"")</f>
        <v>0.7216117216117216</v>
      </c>
      <c r="KG434" s="26">
        <f>IFERROR(Tableau17[[#This Row],[2015-T2-BC-FN]]/Tableau17[[#This Row],[2015-T2-TOTAL]],"")</f>
        <v>0.2783882783882784</v>
      </c>
      <c r="KH434" s="26">
        <f>IFERROR(Tableau17[[#This Row],[2015-T2-BC-SOC]]/Tableau17[[#This Row],[2015-T2-TOTAL]],"")</f>
        <v>0</v>
      </c>
      <c r="KI434" s="26">
        <f>IFERROR(Tableau17[[#This Row],[2015-T2-BC-UD]]/Tableau17[[#This Row],[2015-T2-TOTAL]],"")</f>
        <v>0</v>
      </c>
      <c r="KJ434" s="26">
        <f>IFERROR(Tableau17[[#This Row],[2015-T2-BC-UG]]/Tableau17[[#This Row],[2015-T2-TOTAL]],"")</f>
        <v>0</v>
      </c>
      <c r="KK434" s="26">
        <f>IFERROR(Tableau17[[#This Row],[2017 (L)-T1-COM]]/Tableau17[[#This Row],[2017 (L)-T1-TOTAL]],"")</f>
        <v>0</v>
      </c>
      <c r="KL434" s="26">
        <f>IFERROR(Tableau17[[#This Row],[2017 (L)-T1-DIV]]/Tableau17[[#This Row],[2017 (L)-T1-TOTAL]],"")</f>
        <v>4.5977011494252873E-2</v>
      </c>
      <c r="KM434" s="26">
        <f>IFERROR(Tableau17[[#This Row],[2017 (L)-T1-DLF]]/Tableau17[[#This Row],[2017 (L)-T1-TOTAL]],"")</f>
        <v>0</v>
      </c>
      <c r="KN434" s="26">
        <f>IFERROR(Tableau17[[#This Row],[2017 (L)-T1-DVD]]/Tableau17[[#This Row],[2017 (L)-T1-TOTAL]],"")</f>
        <v>0</v>
      </c>
      <c r="KO434" s="26">
        <f>IFERROR(Tableau17[[#This Row],[2017 (L)-T1-DVG]]/Tableau17[[#This Row],[2017 (L)-T1-TOTAL]],"")</f>
        <v>3.8314176245210725E-2</v>
      </c>
      <c r="KP434" s="26">
        <f>IFERROR(Tableau17[[#This Row],[2017 (L)-T1-ECO]]/Tableau17[[#This Row],[2017 (L)-T1-TOTAL]],"")</f>
        <v>1.1494252873563218E-2</v>
      </c>
      <c r="KQ434" s="26">
        <f>IFERROR(Tableau17[[#This Row],[2017 (L)-T1-EXD]]/Tableau17[[#This Row],[2017 (L)-T1-TOTAL]],"")</f>
        <v>0</v>
      </c>
      <c r="KR434" s="26">
        <f>IFERROR(Tableau17[[#This Row],[2017 (L)-T1-EXG]]/Tableau17[[#This Row],[2017 (L)-T1-TOTAL]],"")</f>
        <v>0</v>
      </c>
      <c r="KS434" s="26">
        <f>IFERROR(Tableau17[[#This Row],[2017 (L)-T1-FI]]/Tableau17[[#This Row],[2017 (L)-T1-TOTAL]],"")</f>
        <v>0.33333333333333331</v>
      </c>
      <c r="KT434" s="26">
        <f>IFERROR(Tableau17[[#This Row],[2017 (L)-T1-FN]]/Tableau17[[#This Row],[2017 (L)-T1-TOTAL]],"")</f>
        <v>0.13409961685823754</v>
      </c>
      <c r="KU434" s="26">
        <f>IFERROR(Tableau17[[#This Row],[2017 (L)-T1-LR]]/Tableau17[[#This Row],[2017 (L)-T1-TOTAL]],"")</f>
        <v>0.11877394636015326</v>
      </c>
      <c r="KV434" s="26">
        <f>IFERROR(Tableau17[[#This Row],[2017 (L)-T1-MDM]]/Tableau17[[#This Row],[2017 (L)-T1-TOTAL]],"")</f>
        <v>0</v>
      </c>
      <c r="KW434" s="26">
        <f>IFERROR(Tableau17[[#This Row],[2017 (L)-T1-RDG]]/Tableau17[[#This Row],[2017 (L)-T1-TOTAL]],"")</f>
        <v>0</v>
      </c>
      <c r="KX434" s="26">
        <f>IFERROR(Tableau17[[#This Row],[2017 (L)-T1-REG]]/Tableau17[[#This Row],[2017 (L)-T1-TOTAL]],"")</f>
        <v>7.6628352490421452E-3</v>
      </c>
      <c r="KY434" s="26">
        <f>IFERROR(Tableau17[[#This Row],[2017 (L)-T1-REM]]/Tableau17[[#This Row],[2017 (L)-T1-TOTAL]],"")</f>
        <v>0.19540229885057472</v>
      </c>
      <c r="KZ434" s="26">
        <f>IFERROR(Tableau17[[#This Row],[2017 (L)-T1-SOC]]/Tableau17[[#This Row],[2017 (L)-T1-TOTAL]],"")</f>
        <v>0.11494252873563218</v>
      </c>
      <c r="LA434" s="26">
        <f>IFERROR(Tableau17[[#This Row],[2017 (L)-T1-UDI]]/Tableau17[[#This Row],[2017 (L)-T1-TOTAL]],"")</f>
        <v>0</v>
      </c>
      <c r="LB434" s="26">
        <f>IFERROR(Tableau17[[#This Row],[2017 (L)-T2-FI]]/Tableau17[[#This Row],[2017 (L)-T2-TOTAL]],"")</f>
        <v>0.61</v>
      </c>
      <c r="LC434" s="26">
        <f>IFERROR(Tableau17[[#This Row],[2017 (L)-T2-FN]]/Tableau17[[#This Row],[2017 (L)-T2-TOTAL]],"")</f>
        <v>0</v>
      </c>
      <c r="LD434" s="26">
        <f>IFERROR(Tableau17[[#This Row],[2017 (L)-T2-LR]]/Tableau17[[#This Row],[2017 (L)-T2-TOTAL]],"")</f>
        <v>0</v>
      </c>
      <c r="LE434" s="26">
        <f>IFERROR(Tableau17[[#This Row],[2017 (L)-T2-MDM]]/Tableau17[[#This Row],[2017 (L)-T2-TOTAL]],"")</f>
        <v>0</v>
      </c>
      <c r="LF434" s="26">
        <f>IFERROR(Tableau17[[#This Row],[2017 (L)-T2-REM]]/Tableau17[[#This Row],[2017 (L)-T2-TOTAL]],"")</f>
        <v>0.39</v>
      </c>
      <c r="LG434" s="26">
        <f>IFERROR(Tableau17[[#This Row],[2017-T1-ARTHAUD Nathalie]]/Tableau17[[#This Row],[2017-T1-TOTAL]],"")</f>
        <v>2.242152466367713E-3</v>
      </c>
      <c r="LH434" s="26">
        <f>IFERROR(Tableau17[[#This Row],[2017-T1-ASSELINEAU Fran]]/Tableau17[[#This Row],[2017-T1-TOTAL]],"")</f>
        <v>1.7937219730941704E-2</v>
      </c>
      <c r="LI434" s="26">
        <f>IFERROR(Tableau17[[#This Row],[2017-T1-CHEMINADE Jacques]]/Tableau17[[#This Row],[2017-T1-TOTAL]],"")</f>
        <v>6.7264573991031393E-3</v>
      </c>
      <c r="LJ434" s="26">
        <f>IFERROR(Tableau17[[#This Row],[2017-T1-DUPONT-AIGNAN Nicolas]]/Tableau17[[#This Row],[2017-T1-TOTAL]],"")</f>
        <v>6.7264573991031393E-3</v>
      </c>
      <c r="LK434" s="26">
        <f>IFERROR(Tableau17[[#This Row],[2017-T1-FILLON Fran]]/Tableau17[[#This Row],[2017-T1-TOTAL]],"")</f>
        <v>6.0538116591928252E-2</v>
      </c>
      <c r="LL434" s="26">
        <f>IFERROR(Tableau17[[#This Row],[2017-T1-HAMON Beno]]/Tableau17[[#This Row],[2017-T1-TOTAL]],"")</f>
        <v>8.0717488789237665E-2</v>
      </c>
      <c r="LM434" s="26">
        <f>IFERROR(Tableau17[[#This Row],[2017-T1-LASSALLE Jean]]/Tableau17[[#This Row],[2017-T1-TOTAL]],"")</f>
        <v>6.7264573991031393E-3</v>
      </c>
      <c r="LN434" s="26">
        <f>IFERROR(Tableau17[[#This Row],[2017-T1-LE PEN Marine]]/Tableau17[[#This Row],[2017-T1-TOTAL]],"")</f>
        <v>0.12780269058295965</v>
      </c>
      <c r="LO434" s="26">
        <f>IFERROR(Tableau17[[#This Row],[2017-T1-M Jean-Luc]]/Tableau17[[#This Row],[2017-T1-TOTAL]],"")</f>
        <v>0.4349775784753363</v>
      </c>
      <c r="LP434" s="26">
        <f>IFERROR(Tableau17[[#This Row],[2017-T1-MACRON Emmanuel]]/Tableau17[[#This Row],[2017-T1-TOTAL]],"")</f>
        <v>0.24663677130044842</v>
      </c>
      <c r="LQ434" s="26">
        <f>IFERROR(Tableau17[[#This Row],[2017-T1-POUTOU Philippe]]/Tableau17[[#This Row],[2017-T1-TOTAL]],"")</f>
        <v>8.9686098654708519E-3</v>
      </c>
      <c r="LR434" s="26">
        <f>IFERROR(Tableau17[[#This Row],[2017-T2-LE PEN Marine]]/Tableau17[[#This Row],[2017-T2-TOTAL]],"")</f>
        <v>0.18552036199095023</v>
      </c>
      <c r="LS434" s="26">
        <f>IFERROR(Tableau17[[#This Row],[2017-T2-MACRON Emmanuel]]/Tableau17[[#This Row],[2017-T2-TOTAL]],"")</f>
        <v>0.81447963800904977</v>
      </c>
      <c r="LT434" s="26">
        <f>IFERROR(Tableau17[[#This Row],[2019-T1-ALEXANDRE Audric]]/Tableau17[[#This Row],[2019-T1-TOTAL]],"")</f>
        <v>0</v>
      </c>
      <c r="LU434" s="26">
        <f>IFERROR(Tableau17[[#This Row],[2019-T1-ARTHAUD Nathalie]]/Tableau17[[#This Row],[2019-T1-TOTAL]],"")</f>
        <v>2.1276595744680851E-2</v>
      </c>
      <c r="LV434" s="26">
        <f>IFERROR(Tableau17[[#This Row],[2019-T1-ASSELINEAU François]]/Tableau17[[#This Row],[2019-T1-TOTAL]],"")</f>
        <v>2.1276595744680851E-2</v>
      </c>
      <c r="LW434" s="26">
        <f>IFERROR(Tableau17[[#This Row],[2019-T1-AUBRY Manon]]/Tableau17[[#This Row],[2019-T1-TOTAL]],"")</f>
        <v>0.13829787234042554</v>
      </c>
      <c r="LX434" s="26">
        <f>IFERROR(Tableau17[[#This Row],[2019-T1-AZERGUI Nagib]]/Tableau17[[#This Row],[2019-T1-TOTAL]],"")</f>
        <v>2.6595744680851064E-2</v>
      </c>
      <c r="LY434" s="26">
        <f>IFERROR(Tableau17[[#This Row],[2019-T1-BARDELLA Jordan]]/Tableau17[[#This Row],[2019-T1-TOTAL]],"")</f>
        <v>0.23404255319148937</v>
      </c>
      <c r="LZ434" s="26">
        <f>IFERROR(Tableau17[[#This Row],[2019-T1-BELLAMY François-Xavier]]/Tableau17[[#This Row],[2019-T1-TOTAL]],"")</f>
        <v>1.5957446808510637E-2</v>
      </c>
      <c r="MA434" s="26">
        <f>IFERROR(Tableau17[[#This Row],[2019-T1-BIDOU Olivier]]/Tableau17[[#This Row],[2019-T1-TOTAL]],"")</f>
        <v>0</v>
      </c>
      <c r="MB434" s="26">
        <f>IFERROR(Tableau17[[#This Row],[2019-T1-BOURG Dominique]]/Tableau17[[#This Row],[2019-T1-TOTAL]],"")</f>
        <v>2.6595744680851064E-2</v>
      </c>
      <c r="MC434" s="26">
        <f>IFERROR(Tableau17[[#This Row],[2019-T1-BROSSAT Ian]]/Tableau17[[#This Row],[2019-T1-TOTAL]],"")</f>
        <v>3.7234042553191488E-2</v>
      </c>
      <c r="MD434" s="26">
        <f>IFERROR(Tableau17[[#This Row],[2019-T1-CAILLAUD Sophie]]/Tableau17[[#This Row],[2019-T1-TOTAL]],"")</f>
        <v>0</v>
      </c>
      <c r="ME434" s="26">
        <f>IFERROR(Tableau17[[#This Row],[2019-T1-CAMUS Renaud]]/Tableau17[[#This Row],[2019-T1-TOTAL]],"")</f>
        <v>0</v>
      </c>
      <c r="MF434" s="26">
        <f>IFERROR(Tableau17[[#This Row],[2019-T1-CHALENÇON Christophe]]/Tableau17[[#This Row],[2019-T1-TOTAL]],"")</f>
        <v>0</v>
      </c>
      <c r="MG434" s="26">
        <f>IFERROR(Tableau17[[#This Row],[2019-T1-CORBET Cathy Denise Ginette]]/Tableau17[[#This Row],[2019-T1-TOTAL]],"")</f>
        <v>0</v>
      </c>
      <c r="MH434" s="26">
        <f>IFERROR(Tableau17[[#This Row],[2019-T1-DE PREVOISIN Robert]]/Tableau17[[#This Row],[2019-T1-TOTAL]],"")</f>
        <v>0</v>
      </c>
      <c r="MI434" s="26">
        <f>IFERROR(Tableau17[[#This Row],[2019-T1-DELFEL Thérèse]]/Tableau17[[#This Row],[2019-T1-TOTAL]],"")</f>
        <v>0</v>
      </c>
      <c r="MJ434" s="26">
        <f>IFERROR(Tableau17[[#This Row],[2019-T1-DIEUMEGARD Pierre]]/Tableau17[[#This Row],[2019-T1-TOTAL]],"")</f>
        <v>0</v>
      </c>
      <c r="MK434" s="26">
        <f>IFERROR(Tableau17[[#This Row],[2019-T1-DUPONT-AIGNAN Nicolas]]/Tableau17[[#This Row],[2019-T1-TOTAL]],"")</f>
        <v>1.5957446808510637E-2</v>
      </c>
      <c r="ML434" s="26">
        <f>IFERROR(Tableau17[[#This Row],[2019-T1-GERNIGON Yves]]/Tableau17[[#This Row],[2019-T1-TOTAL]],"")</f>
        <v>5.3191489361702126E-3</v>
      </c>
      <c r="MM434" s="26">
        <f>IFERROR(Tableau17[[#This Row],[2019-T1-GLUCKSMANN Raphaël]]/Tableau17[[#This Row],[2019-T1-TOTAL]],"")</f>
        <v>5.8510638297872342E-2</v>
      </c>
      <c r="MN434" s="26">
        <f>IFERROR(Tableau17[[#This Row],[2019-T1-HAMON Benoît]]/Tableau17[[#This Row],[2019-T1-TOTAL]],"")</f>
        <v>3.1914893617021274E-2</v>
      </c>
      <c r="MO434" s="26">
        <f>IFERROR(Tableau17[[#This Row],[2019-T1-HELGEN Gilles]]/Tableau17[[#This Row],[2019-T1-TOTAL]],"")</f>
        <v>0</v>
      </c>
      <c r="MP434" s="26">
        <f>IFERROR(Tableau17[[#This Row],[2019-T1-JADOT Yannick]]/Tableau17[[#This Row],[2019-T1-TOTAL]],"")</f>
        <v>8.5106382978723402E-2</v>
      </c>
      <c r="MQ434" s="26">
        <f>IFERROR(Tableau17[[#This Row],[2019-T1-LAGARDE Jean-Christophe]]/Tableau17[[#This Row],[2019-T1-TOTAL]],"")</f>
        <v>1.5957446808510637E-2</v>
      </c>
      <c r="MR434" s="26">
        <f>IFERROR(Tableau17[[#This Row],[2019-T1-LALANNE Francis]]/Tableau17[[#This Row],[2019-T1-TOTAL]],"")</f>
        <v>1.5957446808510637E-2</v>
      </c>
      <c r="MS434" s="26">
        <f>IFERROR(Tableau17[[#This Row],[2019-T1-LOISEAU Nathalie]]/Tableau17[[#This Row],[2019-T1-TOTAL]],"")</f>
        <v>0.25</v>
      </c>
      <c r="MT434" s="26">
        <f>IFERROR(Tableau17[[#This Row],[2019-T1-MARIE Florie]]/Tableau17[[#This Row],[2019-T1-TOTAL]],"")</f>
        <v>0</v>
      </c>
      <c r="MU434" s="26">
        <f>IFERROR(Tableau17[[#This Row],[2008-T1-MACROEXTRDROITE]]/Tableau17[[#This Row],[2008-T1-MACROTOTALE]],"")</f>
        <v>9.4117647058823528E-2</v>
      </c>
      <c r="MV434" s="26">
        <f>IFERROR(Tableau17[[#This Row],[2008-T1-MACRODROITE]]/Tableau17[[#This Row],[2008-T1-MACROTOTALE]],"")</f>
        <v>0.25588235294117645</v>
      </c>
      <c r="MW434" s="26">
        <f>IFERROR(Tableau17[[#This Row],[2008-T1-MACROCENTRE]]/Tableau17[[#This Row],[2008-T1-MACROTOTALE]],"")</f>
        <v>0</v>
      </c>
      <c r="MX434" s="26">
        <f>IFERROR(Tableau17[[#This Row],[2008-T1-MACROGAUCHE]]/Tableau17[[#This Row],[2008-T1-MACROTOTALE]],"")</f>
        <v>0.65</v>
      </c>
      <c r="MY434" s="26">
        <f>IFERROR(Tableau17[[#This Row],[2008-T1-MACROAUTRE]]/Tableau17[[#This Row],[2008-T1-MACROTOTALE]],"")</f>
        <v>0</v>
      </c>
      <c r="MZ434" s="26" t="str">
        <f>IFERROR(Tableau17[[#This Row],[2008-T2-MACROEXTRDROITE]]/Tableau17[[#This Row],[2008-T2-MACROTOTALE]],"")</f>
        <v/>
      </c>
      <c r="NA434" s="26" t="str">
        <f>IFERROR(Tableau17[[#This Row],[2008-T2-MACRODROITE]]/Tableau17[[#This Row],[2008-T2-MACROTOTALE]],"")</f>
        <v/>
      </c>
      <c r="NB434" s="26" t="str">
        <f>IFERROR(Tableau17[[#This Row],[2008-T2-MACROCENTRE]]/Tableau17[[#This Row],[2008-T2-MACROTOTALE]],"")</f>
        <v/>
      </c>
      <c r="NC434" s="26" t="str">
        <f>IFERROR(Tableau17[[#This Row],[2008-T2-MACROGAUCHE]]/Tableau17[[#This Row],[2008-T2-MACROTOTALE]],"")</f>
        <v/>
      </c>
      <c r="ND434" s="26" t="str">
        <f>IFERROR(Tableau17[[#This Row],[2008-T2-MACROAUTRE]]/Tableau17[[#This Row],[2008-T2-MACROTOTALE]],"")</f>
        <v/>
      </c>
      <c r="NE434" s="26">
        <f>IFERROR(Tableau17[[#This Row],[2014-T1-MACROEXTRDROITE]]/Tableau17[[#This Row],[2014-T1-MACROTOTALE]],"")</f>
        <v>0.10897435897435898</v>
      </c>
      <c r="NF434" s="26">
        <f>IFERROR(Tableau17[[#This Row],[2014-T1-MACRODROITE]]/Tableau17[[#This Row],[2014-T1-MACROTOTALE]],"")</f>
        <v>0.52564102564102566</v>
      </c>
      <c r="NG434" s="26">
        <f>IFERROR(Tableau17[[#This Row],[2014-T1-MACROCENTRE]]/Tableau17[[#This Row],[2014-T1-MACROTOTALE]],"")</f>
        <v>4.807692307692308E-2</v>
      </c>
      <c r="NH434" s="26">
        <f>IFERROR(Tableau17[[#This Row],[2014-T1-MACROGAUCHE]]/Tableau17[[#This Row],[2014-T1-MACROTOTALE]],"")</f>
        <v>0.31730769230769229</v>
      </c>
      <c r="NI434" s="26">
        <f>IFERROR(Tableau17[[#This Row],[2014-T1-MACROAUTRE]]/Tableau17[[#This Row],[2014-T1-MACROTOTALE]],"")</f>
        <v>0</v>
      </c>
      <c r="NJ434" s="26">
        <f>IFERROR(Tableau17[[#This Row],[2014-T2-MACROEXTRDROITE]]/Tableau17[[#This Row],[2014-T2-MACROTOTALE]],"")</f>
        <v>0.15588235294117647</v>
      </c>
      <c r="NK434" s="26">
        <f>IFERROR(Tableau17[[#This Row],[2014-T2-MACRODROITE]]/Tableau17[[#This Row],[2014-T2-MACROTOTALE]],"")</f>
        <v>0.49705882352941178</v>
      </c>
      <c r="NL434" s="26">
        <f>IFERROR(Tableau17[[#This Row],[2014-T2-MACROCENTRE]]/Tableau17[[#This Row],[2014-T2-MACROTOTALE]],"")</f>
        <v>0</v>
      </c>
      <c r="NM434" s="26">
        <f>IFERROR(Tableau17[[#This Row],[2014-T2-MACROGAUCHE]]/Tableau17[[#This Row],[2014-T2-MACROTOTALE]],"")</f>
        <v>0.34705882352941175</v>
      </c>
      <c r="NN434" s="26">
        <f>IFERROR(Tableau17[[#This Row],[2014-T2-MACROAUTRE]]/Tableau17[[#This Row],[2014-T2-MACROTOTALE]],"")</f>
        <v>0</v>
      </c>
      <c r="NO434" s="26">
        <f>IFERROR( Tableau17[[#This Row],[2015-T1-MACROEXTRDROITE]]/Tableau17[[#This Row],[2015-T1-MACROTOTALE]],"")</f>
        <v>0.21839080459770116</v>
      </c>
      <c r="NP434" s="26">
        <f>IFERROR(Tableau17[[#This Row],[2015-T1-MACRODROITE]]/Tableau17[[#This Row],[2015-T1-MACROTOTALE]],"")</f>
        <v>0.12260536398467432</v>
      </c>
      <c r="NQ434" s="26">
        <f>IFERROR(Tableau17[[#This Row],[2015-T1-MACROCENTRE]]/Tableau17[[#This Row],[2015-T1-MACROTOTALE]],"")</f>
        <v>0</v>
      </c>
      <c r="NR434" s="26">
        <f>IFERROR(Tableau17[[#This Row],[2015-T1-MACROGAUCHE]]/Tableau17[[#This Row],[2015-T1-MACROTOTALE]],"")</f>
        <v>0.65900383141762453</v>
      </c>
      <c r="NS434" s="26">
        <f>IFERROR(Tableau17[[#This Row],[2015-T1-MACROAUTRE]]/Tableau17[[#This Row],[2015-T1-MACROTOTALE]],"")</f>
        <v>0</v>
      </c>
      <c r="NT434" s="26">
        <f>IFERROR(Tableau17[[#This Row],[2015-T2-MACROEXTRDROITE]]/Tableau17[[#This Row],[2015-T2-MACROTOTALE]],"")</f>
        <v>0.2783882783882784</v>
      </c>
      <c r="NU434" s="26">
        <f>IFERROR(Tableau17[[#This Row],[2015-T2-MACRODROITE]]/Tableau17[[#This Row],[2015-T2-MACROTOTALE]],"")</f>
        <v>0</v>
      </c>
      <c r="NV434" s="26">
        <f>IFERROR(Tableau17[[#This Row],[2015-T2-MACROCENTRE]]/Tableau17[[#This Row],[2015-T2-MACROTOTALE]],"")</f>
        <v>0</v>
      </c>
      <c r="NW434" s="26">
        <f>IFERROR(Tableau17[[#This Row],[2015-T2-MACROGAUCHE]]/Tableau17[[#This Row],[2015-T2-MACROTOTALE]],"")</f>
        <v>0.7216117216117216</v>
      </c>
      <c r="NX434" s="26">
        <f>IFERROR(Tableau17[[#This Row],[2015-T2-MACROAUTRE]]/Tableau17[[#This Row],[2015-T2-MACROTOTALE]],"")</f>
        <v>0</v>
      </c>
      <c r="NY434" s="26">
        <f>IFERROR(Tableau17[[#This Row],[2017-T1-MACROEXTRDROITE]]/Tableau17[[#This Row],[2017-T1-MACROTOTALE]],"")</f>
        <v>0.15919282511210761</v>
      </c>
      <c r="NZ434" s="26">
        <f>IFERROR(Tableau17[[#This Row],[2017-T1-MACRODROITE]]/Tableau17[[#This Row],[2017-T1-MACROTOTALE]],"")</f>
        <v>6.0538116591928252E-2</v>
      </c>
      <c r="OA434" s="26">
        <f>IFERROR(Tableau17[[#This Row],[2017-T1-MACROCENTRE]]/Tableau17[[#This Row],[2017-T1-MACROTOTALE]],"")</f>
        <v>0.24663677130044842</v>
      </c>
      <c r="OB434" s="26">
        <f>IFERROR(Tableau17[[#This Row],[2017-T1-MACROGAUCHE]]/Tableau17[[#This Row],[2017-T1-MACROTOTALE]],"")</f>
        <v>0.52690582959641252</v>
      </c>
      <c r="OC434" s="26">
        <f>IFERROR(Tableau17[[#This Row],[2017-T1-MACROAUTRE]]/Tableau17[[#This Row],[2017-T1-MACROTOTALE]],"")</f>
        <v>6.7264573991031393E-3</v>
      </c>
      <c r="OD434" s="26">
        <f>IFERROR(Tableau17[[#This Row],[2017-T2-MACROEXTRDROITE]]/Tableau17[[#This Row],[2017-T2-MACROTOTALE]],"")</f>
        <v>0.18552036199095023</v>
      </c>
      <c r="OE434" s="26">
        <f>IFERROR(Tableau17[[#This Row],[2017-T2-MACRODROITE]]/Tableau17[[#This Row],[2017-T2-MACROTOTALE]],"")</f>
        <v>0</v>
      </c>
      <c r="OF434" s="26">
        <f>IFERROR(Tableau17[[#This Row],[2017-T2-MACROCENTRE]]/Tableau17[[#This Row],[2017-T2-MACROTOTALE]],"")</f>
        <v>0.81447963800904977</v>
      </c>
      <c r="OG434" s="26">
        <f>IFERROR(Tableau17[[#This Row],[2017-T2-MACROGAUCHE]]/Tableau17[[#This Row],[2017-T2-MACROTOTALE]],"")</f>
        <v>0</v>
      </c>
      <c r="OH434" s="26">
        <f>IFERROR(Tableau17[[#This Row],[2017-T2-MACROAUTRE]]/Tableau17[[#This Row],[2017-T2-MACROTOTALE]],"")</f>
        <v>0</v>
      </c>
      <c r="OI434" s="26">
        <f>IFERROR(Tableau17[[#This Row],[2019-T1-MACROEXTRDROITE]]/Tableau17[[#This Row],[2019-T1-MACROTOTALE]],"")</f>
        <v>0.27083333333333331</v>
      </c>
      <c r="OJ434" s="26">
        <f>IFERROR(Tableau17[[#This Row],[2019-T1-MACRODROITE]]/Tableau17[[#This Row],[2019-T1-MACROTOTALE]],"")</f>
        <v>3.125E-2</v>
      </c>
      <c r="OK434" s="26">
        <f>IFERROR(Tableau17[[#This Row],[2019-T1-MACROCENTRE]]/Tableau17[[#This Row],[2019-T1-MACROTOTALE]],"")</f>
        <v>0.24479166666666666</v>
      </c>
      <c r="OL434" s="26">
        <f>IFERROR(Tableau17[[#This Row],[2019-T1-MACROGAUCHE]]/Tableau17[[#This Row],[2019-T1-MACROTOTALE]],"")</f>
        <v>0.36458333333333331</v>
      </c>
      <c r="OM434" s="26">
        <f>IFERROR(Tableau17[[#This Row],[2019-T1-MACROAUTRE]]/Tableau17[[#This Row],[2019-T1-MACROTOTALE]],"")</f>
        <v>8.8541666666666671E-2</v>
      </c>
      <c r="ON434" s="26">
        <f>IFERROR(Tableau17[[#This Row],[2020-T1-MACROEXTRDROITE]]/Tableau17[[#This Row],[2020-T1-MACROTOTALE]],"")</f>
        <v>0.1</v>
      </c>
      <c r="OO434" s="26">
        <f>IFERROR(Tableau17[[#This Row],[2020-T1-MACRODROITE]]/Tableau17[[#This Row],[2020-T1-MACROTOTALE]],"")</f>
        <v>0.43888888888888888</v>
      </c>
      <c r="OP434" s="26">
        <f>IFERROR(Tableau17[[#This Row],[2020-T1-MACROCENTRE]]/Tableau17[[#This Row],[2020-T1-MACROTOTALE]],"")</f>
        <v>0.11666666666666667</v>
      </c>
      <c r="OQ434" s="26">
        <f>IFERROR(Tableau17[[#This Row],[2020-T1-MACROGAUCHE]]/Tableau17[[#This Row],[2020-T1-MACROTOTALE]],"")</f>
        <v>0.34444444444444444</v>
      </c>
      <c r="OR434" s="26">
        <f>IFERROR(Tableau17[[#This Row],[2020-T1-MACROAUTRE]]/Tableau17[[#This Row],[2020-T1-MACROTOTALE]],"")</f>
        <v>0</v>
      </c>
      <c r="OS434" s="26">
        <f>IFERROR(Tableau17[[#This Row],[2017 (L)-T1-MACROEXTRDROITE]]/Tableau17[[#This Row],[2017 (L)-T1-MACROTOTALE]],"")</f>
        <v>0.13409961685823754</v>
      </c>
      <c r="OT434" s="26">
        <f>IFERROR(Tableau17[[#This Row],[2017 (L)-T1-MACRODROITE]]/Tableau17[[#This Row],[2017 (L)-T1-MACROTOTALE]],"")</f>
        <v>0.11877394636015326</v>
      </c>
      <c r="OU434" s="26">
        <f>IFERROR(Tableau17[[#This Row],[2017 (L)-T1-MACROCENTRE]]/Tableau17[[#This Row],[2017 (L)-T1-MACROTOTALE]],"")</f>
        <v>0.19540229885057472</v>
      </c>
      <c r="OV434" s="26">
        <f>IFERROR(Tableau17[[#This Row],[2017 (L)-T1-MACROGAUCHE]]/Tableau17[[#This Row],[2017 (L)-T1-MACROTOTALE]],"")</f>
        <v>0.49808429118773945</v>
      </c>
      <c r="OW434" s="26">
        <f>IFERROR(Tableau17[[#This Row],[2017 (L)-T1-MACROAUTRE]]/Tableau17[[#This Row],[2017 (L)-T1-MACROTOTALE]],"")</f>
        <v>5.3639846743295021E-2</v>
      </c>
      <c r="OX434" s="26">
        <f>IFERROR(Tableau17[[#This Row],[2017 (L)-T2-MACROEXTRDROITE]]/Tableau17[[#This Row],[2017 (L)-T2-MACROTOTALE]],"")</f>
        <v>0</v>
      </c>
      <c r="OY434" s="26">
        <f>IFERROR(Tableau17[[#This Row],[2017 (L)-T2-MACRODROITE]]/Tableau17[[#This Row],[2017 (L)-T2-MACROTOTALE]],"")</f>
        <v>0</v>
      </c>
      <c r="OZ434" s="26">
        <f>IFERROR(Tableau17[[#This Row],[2017 (L)-T2-MACROCENTRE]]/Tableau17[[#This Row],[2017 (L)-T2-MACROTOTALE]],"")</f>
        <v>0.39</v>
      </c>
      <c r="PA434" s="26">
        <f>IFERROR(Tableau17[[#This Row],[2017 (L)-T2-MACROGAUCHE]]/Tableau17[[#This Row],[2017 (L)-T2-MACROTOTALE]],"")</f>
        <v>0.61</v>
      </c>
      <c r="PB434" s="26">
        <f>IFERROR(Tableau17[[#This Row],[2017 (L)-T2-MACROAUTRE]]/Tableau17[[#This Row],[2017 (L)-T2-MACROTOTALE]],"")</f>
        <v>0</v>
      </c>
      <c r="PC434" s="26">
        <f>IFERROR(Tableau17[[#This Row],[2008_T1_PROCUS]]/Tableau17[[#This Row],[2008_T1_INSCRITS]],0)</f>
        <v>2.7063599458728013E-3</v>
      </c>
      <c r="PD434" s="26">
        <f>IFERROR(Tableau17[[#This Row],[2008_T2_PROCUS]]/Tableau17[[#This Row],[2008_T2_INSCRITS]],0)</f>
        <v>0</v>
      </c>
      <c r="PE434" s="26">
        <f>Tableau17[[#This Row],[2014_T1_PROCUS]]/Tableau17[[#This Row],[2014_T1_INSCRITS]]</f>
        <v>2.554278416347382E-3</v>
      </c>
      <c r="PF434" s="26">
        <f>IFERROR(Tableau17[[#This Row],[2014_T2_PROCUS]]/Tableau17[[#This Row],[2014_T2_INSCRITS]],0)</f>
        <v>3.8314176245210726E-3</v>
      </c>
    </row>
    <row r="435" spans="1:422" hidden="1" x14ac:dyDescent="0.2">
      <c r="A435" s="1">
        <v>5</v>
      </c>
      <c r="B435" s="1" t="s">
        <v>316</v>
      </c>
      <c r="C435" s="1" t="s">
        <v>411</v>
      </c>
      <c r="D435" s="1" t="s">
        <v>411</v>
      </c>
      <c r="E435" s="1">
        <v>1006</v>
      </c>
      <c r="F435" s="1">
        <v>5.4064040000000002</v>
      </c>
      <c r="G435" s="1">
        <v>43.281815999999999</v>
      </c>
      <c r="H435" s="3">
        <v>1391</v>
      </c>
      <c r="I435" s="3">
        <v>339</v>
      </c>
      <c r="L435" s="1">
        <v>20</v>
      </c>
      <c r="M435" s="1">
        <v>28</v>
      </c>
      <c r="P435" s="1">
        <v>104</v>
      </c>
      <c r="Q435" s="1">
        <v>23</v>
      </c>
      <c r="R435" s="1">
        <v>68</v>
      </c>
      <c r="S435" s="1">
        <v>61</v>
      </c>
      <c r="T435" s="1">
        <v>20</v>
      </c>
      <c r="U435" s="1">
        <v>324</v>
      </c>
      <c r="V435" s="1">
        <v>1195</v>
      </c>
      <c r="W435" s="1">
        <v>575</v>
      </c>
      <c r="X435" s="1">
        <v>3</v>
      </c>
      <c r="Y435" s="2">
        <v>0.48117155</v>
      </c>
      <c r="Z435" s="1">
        <v>1195</v>
      </c>
      <c r="AA435" s="1">
        <v>618</v>
      </c>
      <c r="AB435" s="1">
        <v>3</v>
      </c>
      <c r="AC435" s="2">
        <v>0.51715480999999996</v>
      </c>
      <c r="AD435" s="1">
        <v>1391</v>
      </c>
      <c r="AE435" s="1">
        <v>330</v>
      </c>
      <c r="AF435" s="2">
        <v>0.23723939999999999</v>
      </c>
      <c r="AG435" s="1">
        <f t="shared" si="6"/>
        <v>339</v>
      </c>
      <c r="AH435" s="1">
        <v>1043</v>
      </c>
      <c r="AI435" s="1">
        <v>525</v>
      </c>
      <c r="AJ435" s="1">
        <v>25</v>
      </c>
      <c r="AK435" s="2">
        <v>0.50335569999999996</v>
      </c>
      <c r="AL435" s="1">
        <v>1043</v>
      </c>
      <c r="AM435" s="1">
        <v>592</v>
      </c>
      <c r="AN435" s="1">
        <v>6</v>
      </c>
      <c r="AO435" s="2">
        <v>0.56759347999999998</v>
      </c>
      <c r="AP435" s="1">
        <v>1181</v>
      </c>
      <c r="AQ435" s="1">
        <v>433</v>
      </c>
      <c r="AR435" s="2">
        <v>0.36663844000000001</v>
      </c>
      <c r="AS435" s="1">
        <v>1181</v>
      </c>
      <c r="AT435" s="1">
        <v>477</v>
      </c>
      <c r="AU435" s="2">
        <v>0.403895</v>
      </c>
      <c r="AV435" s="1">
        <v>1319</v>
      </c>
      <c r="AW435" s="1">
        <v>482</v>
      </c>
      <c r="AX435" s="2">
        <v>0.36542835000000001</v>
      </c>
      <c r="AY435" s="1">
        <v>1318</v>
      </c>
      <c r="AZ435" s="1">
        <v>370</v>
      </c>
      <c r="BA435" s="2">
        <v>0.28072838</v>
      </c>
      <c r="BB435" s="1">
        <v>1318</v>
      </c>
      <c r="BC435" s="1">
        <v>902</v>
      </c>
      <c r="BD435" s="2">
        <v>0.68437026000000001</v>
      </c>
      <c r="BE435" s="1">
        <v>1318</v>
      </c>
      <c r="BF435" s="1">
        <v>834</v>
      </c>
      <c r="BG435" s="2">
        <v>0.63277693000000002</v>
      </c>
      <c r="BH435" s="1">
        <v>1367</v>
      </c>
      <c r="BI435" s="1">
        <v>492</v>
      </c>
      <c r="BJ435" s="2">
        <v>0.35991222</v>
      </c>
      <c r="BK435" s="1">
        <v>25</v>
      </c>
      <c r="BN435" s="1">
        <v>23</v>
      </c>
      <c r="BO435" s="1">
        <v>76</v>
      </c>
      <c r="BP435" s="1">
        <v>190</v>
      </c>
      <c r="BQ435" s="1">
        <v>202</v>
      </c>
      <c r="BR435" s="1">
        <v>516</v>
      </c>
      <c r="BT435" s="1">
        <v>313</v>
      </c>
      <c r="BU435" s="1">
        <v>270</v>
      </c>
      <c r="BW435" s="1">
        <v>583</v>
      </c>
      <c r="BX435" s="1">
        <v>10</v>
      </c>
      <c r="BZ435" s="1">
        <v>55</v>
      </c>
      <c r="CB435" s="1">
        <v>34</v>
      </c>
      <c r="CC435" s="1">
        <v>163</v>
      </c>
      <c r="CD435" s="1">
        <v>190</v>
      </c>
      <c r="CE435" s="1">
        <v>102</v>
      </c>
      <c r="CF435" s="1">
        <v>554</v>
      </c>
      <c r="CG435" s="1">
        <v>185</v>
      </c>
      <c r="CH435" s="1">
        <v>243</v>
      </c>
      <c r="CI435" s="1">
        <v>169</v>
      </c>
      <c r="CJ435" s="1">
        <v>597</v>
      </c>
      <c r="CM435" s="1">
        <v>5</v>
      </c>
      <c r="CN435" s="1">
        <v>24</v>
      </c>
      <c r="CO435" s="1">
        <v>92</v>
      </c>
      <c r="CP435" s="1">
        <v>173</v>
      </c>
      <c r="CQ435" s="1">
        <v>19</v>
      </c>
      <c r="CT435" s="1">
        <v>102</v>
      </c>
      <c r="CW435" s="1">
        <v>415</v>
      </c>
      <c r="CY435" s="1">
        <v>201</v>
      </c>
      <c r="DA435" s="1">
        <v>227</v>
      </c>
      <c r="DC435" s="1">
        <v>428</v>
      </c>
      <c r="DD435" s="1">
        <v>14</v>
      </c>
      <c r="DE435" s="1">
        <v>4</v>
      </c>
      <c r="DF435" s="1">
        <v>2</v>
      </c>
      <c r="DG435" s="1">
        <v>1</v>
      </c>
      <c r="DI435" s="1">
        <v>10</v>
      </c>
      <c r="DJ435" s="1">
        <v>5</v>
      </c>
      <c r="DK435" s="1">
        <v>2</v>
      </c>
      <c r="DL435" s="1">
        <v>100</v>
      </c>
      <c r="DM435" s="1">
        <v>93</v>
      </c>
      <c r="DN435" s="1">
        <v>92</v>
      </c>
      <c r="DO435" s="1">
        <v>149</v>
      </c>
      <c r="DP435" s="1">
        <v>0</v>
      </c>
      <c r="DU435" s="1">
        <v>472</v>
      </c>
      <c r="DX435" s="1">
        <v>169</v>
      </c>
      <c r="DY435" s="1">
        <v>168</v>
      </c>
      <c r="EA435" s="1">
        <v>337</v>
      </c>
      <c r="EB435" s="1">
        <v>2</v>
      </c>
      <c r="EC435" s="1">
        <v>8</v>
      </c>
      <c r="ED435" s="1">
        <v>2</v>
      </c>
      <c r="EE435" s="1">
        <v>24</v>
      </c>
      <c r="EF435" s="1">
        <v>128</v>
      </c>
      <c r="EG435" s="1">
        <v>38</v>
      </c>
      <c r="EH435" s="1">
        <v>5</v>
      </c>
      <c r="EI435" s="1">
        <v>250</v>
      </c>
      <c r="EJ435" s="1">
        <v>235</v>
      </c>
      <c r="EK435" s="1">
        <v>179</v>
      </c>
      <c r="EL435" s="1">
        <v>10</v>
      </c>
      <c r="EM435" s="1">
        <v>881</v>
      </c>
      <c r="EN435" s="1">
        <v>303</v>
      </c>
      <c r="EO435" s="1">
        <v>457</v>
      </c>
      <c r="EP435" s="1">
        <v>760</v>
      </c>
      <c r="EQ435" s="1">
        <v>0</v>
      </c>
      <c r="ER435" s="1">
        <v>2</v>
      </c>
      <c r="ES435" s="1">
        <v>5</v>
      </c>
      <c r="ET435" s="1">
        <v>47</v>
      </c>
      <c r="EU435" s="1">
        <v>9</v>
      </c>
      <c r="EV435" s="1">
        <v>137</v>
      </c>
      <c r="EW435" s="1">
        <v>23</v>
      </c>
      <c r="EX435" s="1">
        <v>1</v>
      </c>
      <c r="EY435" s="1">
        <v>20</v>
      </c>
      <c r="EZ435" s="1">
        <v>18</v>
      </c>
      <c r="FA435" s="1">
        <v>0</v>
      </c>
      <c r="FB435" s="1">
        <v>0</v>
      </c>
      <c r="FC435" s="1">
        <v>0</v>
      </c>
      <c r="FD435" s="1">
        <v>0</v>
      </c>
      <c r="FE435" s="1">
        <v>0</v>
      </c>
      <c r="FF435" s="1">
        <v>2</v>
      </c>
      <c r="FG435" s="1">
        <v>0</v>
      </c>
      <c r="FH435" s="1">
        <v>12</v>
      </c>
      <c r="FI435" s="1">
        <v>0</v>
      </c>
      <c r="FJ435" s="1">
        <v>25</v>
      </c>
      <c r="FK435" s="1">
        <v>20</v>
      </c>
      <c r="FL435" s="1">
        <v>0</v>
      </c>
      <c r="FM435" s="1">
        <v>35</v>
      </c>
      <c r="FN435" s="1">
        <v>4</v>
      </c>
      <c r="FO435" s="1">
        <v>4</v>
      </c>
      <c r="FP435" s="1">
        <v>95</v>
      </c>
      <c r="FQ435" s="1">
        <v>1</v>
      </c>
      <c r="FR435" s="1">
        <f>SUM(Tableau17[[#This Row],[2019-T1-ALEXANDRE Audric]:[2019-T1-MARIE Florie]])</f>
        <v>460</v>
      </c>
      <c r="FS435" s="1">
        <v>76</v>
      </c>
      <c r="FT435" s="1">
        <v>215</v>
      </c>
      <c r="FU435" s="1">
        <v>0</v>
      </c>
      <c r="FV435" s="1">
        <v>225</v>
      </c>
      <c r="FW435" s="1">
        <v>0</v>
      </c>
      <c r="FX435" s="1">
        <v>516</v>
      </c>
      <c r="FY435" s="1">
        <v>0</v>
      </c>
      <c r="FZ435" s="1">
        <v>270</v>
      </c>
      <c r="GA435" s="1">
        <v>0</v>
      </c>
      <c r="GB435" s="1">
        <v>313</v>
      </c>
      <c r="GC435" s="1">
        <v>0</v>
      </c>
      <c r="GD435" s="1">
        <v>583</v>
      </c>
      <c r="GE435" s="1">
        <v>163</v>
      </c>
      <c r="GF435" s="1">
        <v>190</v>
      </c>
      <c r="GG435" s="1">
        <v>10</v>
      </c>
      <c r="GH435" s="1">
        <v>191</v>
      </c>
      <c r="GI435" s="1">
        <v>0</v>
      </c>
      <c r="GJ435" s="1">
        <v>554</v>
      </c>
      <c r="GK435" s="1">
        <v>185</v>
      </c>
      <c r="GL435" s="1">
        <v>243</v>
      </c>
      <c r="GM435" s="1">
        <v>0</v>
      </c>
      <c r="GN435" s="1">
        <v>169</v>
      </c>
      <c r="GO435" s="1">
        <v>0</v>
      </c>
      <c r="GP435" s="1">
        <v>597</v>
      </c>
      <c r="GQ435" s="1">
        <v>173</v>
      </c>
      <c r="GR435" s="1">
        <v>107</v>
      </c>
      <c r="GS435" s="1">
        <v>19</v>
      </c>
      <c r="GT435" s="1">
        <v>116</v>
      </c>
      <c r="GU435" s="1">
        <v>0</v>
      </c>
      <c r="GV435" s="1">
        <v>415</v>
      </c>
      <c r="GW435" s="1">
        <v>201</v>
      </c>
      <c r="GX435" s="1">
        <v>227</v>
      </c>
      <c r="GY435" s="1">
        <v>0</v>
      </c>
      <c r="GZ435" s="1">
        <v>0</v>
      </c>
      <c r="HA435" s="1">
        <v>0</v>
      </c>
      <c r="HB435" s="1">
        <v>428</v>
      </c>
      <c r="HC435" s="1">
        <v>284</v>
      </c>
      <c r="HD435" s="1">
        <v>128</v>
      </c>
      <c r="HE435" s="1">
        <v>179</v>
      </c>
      <c r="HF435" s="1">
        <v>285</v>
      </c>
      <c r="HG435" s="1">
        <v>5</v>
      </c>
      <c r="HH435" s="1">
        <v>881</v>
      </c>
      <c r="HI435" s="1">
        <v>303</v>
      </c>
      <c r="HJ435" s="1">
        <v>0</v>
      </c>
      <c r="HK435" s="1">
        <v>457</v>
      </c>
      <c r="HL435" s="1">
        <v>0</v>
      </c>
      <c r="HM435" s="1">
        <v>0</v>
      </c>
      <c r="HN435" s="1">
        <v>760</v>
      </c>
      <c r="HO435" s="1">
        <v>158</v>
      </c>
      <c r="HP435" s="1">
        <v>27</v>
      </c>
      <c r="HQ435" s="1">
        <v>95</v>
      </c>
      <c r="HR435" s="1">
        <v>147</v>
      </c>
      <c r="HS435" s="1">
        <v>49</v>
      </c>
      <c r="HT435" s="1">
        <v>476</v>
      </c>
      <c r="HU435" s="1">
        <v>68</v>
      </c>
      <c r="HV435" s="1">
        <v>124</v>
      </c>
      <c r="HW435" s="1">
        <v>23</v>
      </c>
      <c r="HX435" s="1">
        <v>109</v>
      </c>
      <c r="HY435" s="1">
        <v>0</v>
      </c>
      <c r="HZ435" s="1">
        <v>324</v>
      </c>
      <c r="IA435" s="1">
        <v>100</v>
      </c>
      <c r="IB435" s="1">
        <v>93</v>
      </c>
      <c r="IC435" s="1">
        <v>149</v>
      </c>
      <c r="ID435" s="1">
        <v>126</v>
      </c>
      <c r="IE435" s="1">
        <v>4</v>
      </c>
      <c r="IF435" s="1">
        <v>472</v>
      </c>
      <c r="IG435" s="1">
        <v>0</v>
      </c>
      <c r="IH435" s="1">
        <v>169</v>
      </c>
      <c r="II435" s="1">
        <v>168</v>
      </c>
      <c r="IJ435" s="1">
        <v>0</v>
      </c>
      <c r="IK435" s="1">
        <v>0</v>
      </c>
      <c r="IL435" s="1">
        <v>337</v>
      </c>
      <c r="IM435" s="26">
        <f>IFERROR(Tableau17[[#This Row],[LDIV]]/Tableau17[[#This Row],[Total général]],"")</f>
        <v>0</v>
      </c>
      <c r="IN435" s="26">
        <f>IFERROR(Tableau17[[#This Row],[LDVC]]/Tableau17[[#This Row],[Total général]],"")</f>
        <v>0</v>
      </c>
      <c r="IO435" s="26">
        <f>IFERROR(Tableau17[[#This Row],[LDVD]]/Tableau17[[#This Row],[Total général]],"")</f>
        <v>6.1728395061728392E-2</v>
      </c>
      <c r="IP435" s="26">
        <f>IFERROR(Tableau17[[#This Row],[LDVG]]/Tableau17[[#This Row],[Total général]],"")</f>
        <v>8.6419753086419748E-2</v>
      </c>
      <c r="IQ435" s="26">
        <f>IFERROR(Tableau17[[#This Row],[LEXD]]/Tableau17[[#This Row],[Total général]],"")</f>
        <v>0</v>
      </c>
      <c r="IR435" s="26">
        <f>IFERROR(Tableau17[[#This Row],[LEXG]]/Tableau17[[#This Row],[Total général]],"")</f>
        <v>0</v>
      </c>
      <c r="IS435" s="26">
        <f>IFERROR(Tableau17[[#This Row],[LLR]]/Tableau17[[#This Row],[Total général]],"")</f>
        <v>0.32098765432098764</v>
      </c>
      <c r="IT435" s="26">
        <f>IFERROR(Tableau17[[#This Row],[LREM]]/Tableau17[[#This Row],[Total général]],"")</f>
        <v>7.098765432098765E-2</v>
      </c>
      <c r="IU435" s="26">
        <f>IFERROR(Tableau17[[#This Row],[LRN]]/Tableau17[[#This Row],[Total général]],"")</f>
        <v>0.20987654320987653</v>
      </c>
      <c r="IV435" s="26">
        <f>IFERROR(Tableau17[[#This Row],[LUG]]/Tableau17[[#This Row],[Total général]],"")</f>
        <v>0.18827160493827161</v>
      </c>
      <c r="IW435" s="26">
        <f>IFERROR(Tableau17[[#This Row],[LVEC]]/Tableau17[[#This Row],[Total général]],"")</f>
        <v>6.1728395061728392E-2</v>
      </c>
      <c r="IX435" s="26">
        <f>IFERROR(Tableau17[[#This Row],[2008-T1-LCMD]]/Tableau17[[#This Row],[2008-T1-TOTAL]],"")</f>
        <v>4.8449612403100778E-2</v>
      </c>
      <c r="IY435" s="26">
        <f>IFERROR(Tableau17[[#This Row],[2008-T1-LDVD]]/Tableau17[[#This Row],[2008-T1-TOTAL]],"")</f>
        <v>0</v>
      </c>
      <c r="IZ435" s="26">
        <f>IFERROR(Tableau17[[#This Row],[2008-T1-LEXD]]/Tableau17[[#This Row],[2008-T1-TOTAL]],"")</f>
        <v>0</v>
      </c>
      <c r="JA435" s="26">
        <f>IFERROR(Tableau17[[#This Row],[2008-T1-LEXG]]/Tableau17[[#This Row],[2008-T1-TOTAL]],"")</f>
        <v>4.4573643410852716E-2</v>
      </c>
      <c r="JB435" s="26">
        <f>IFERROR(Tableau17[[#This Row],[2008-T1-LFN]]/Tableau17[[#This Row],[2008-T1-TOTAL]],"")</f>
        <v>0.14728682170542637</v>
      </c>
      <c r="JC435" s="26">
        <f>IFERROR(Tableau17[[#This Row],[2008-T1-LMAJ]]/Tableau17[[#This Row],[2008-T1-TOTAL]],"")</f>
        <v>0.36821705426356588</v>
      </c>
      <c r="JD435" s="26">
        <f>IFERROR(Tableau17[[#This Row],[2008-T1-LUG]]/Tableau17[[#This Row],[2008-T1-TOTAL]],"")</f>
        <v>0.39147286821705424</v>
      </c>
      <c r="JE435" s="26">
        <f>IFERROR(Tableau17[[#This Row],[2008-T2-LFN]]/Tableau17[[#This Row],[2008-T2-TOTAL]],"")</f>
        <v>0</v>
      </c>
      <c r="JF435" s="26">
        <f>IFERROR(Tableau17[[#This Row],[2008-T2-LGC]]/Tableau17[[#This Row],[2008-T2-TOTAL]],"")</f>
        <v>0.53687821612349917</v>
      </c>
      <c r="JG435" s="26">
        <f>IFERROR(Tableau17[[#This Row],[2008-T2-LMAJ]]/Tableau17[[#This Row],[2008-T2-TOTAL]],"")</f>
        <v>0.46312178387650088</v>
      </c>
      <c r="JH435" s="26">
        <f>IFERROR(Tableau17[[#This Row],[2008-T2-LUG]]/Tableau17[[#This Row],[2008-T2-TOTAL]],"")</f>
        <v>0</v>
      </c>
      <c r="JI435" s="26">
        <f>IFERROR(Tableau17[[#This Row],[2014-T1-LDIV]]/Tableau17[[#This Row],[2014-T1-TOTAL]],"")</f>
        <v>1.8050541516245487E-2</v>
      </c>
      <c r="JJ435" s="26">
        <f>IFERROR(Tableau17[[#This Row],[2014-T1-LDVD]]/Tableau17[[#This Row],[2014-T1-TOTAL]],"")</f>
        <v>0</v>
      </c>
      <c r="JK435" s="26">
        <f>IFERROR(Tableau17[[#This Row],[2014-T1-LDVG]]/Tableau17[[#This Row],[2014-T1-TOTAL]],"")</f>
        <v>9.9277978339350176E-2</v>
      </c>
      <c r="JL435" s="26">
        <f>IFERROR(Tableau17[[#This Row],[2014-T1-LEXG]]/Tableau17[[#This Row],[2014-T1-TOTAL]],"")</f>
        <v>0</v>
      </c>
      <c r="JM435" s="26">
        <f>IFERROR(Tableau17[[#This Row],[2014-T1-LFG]]/Tableau17[[#This Row],[2014-T1-TOTAL]],"")</f>
        <v>6.1371841155234655E-2</v>
      </c>
      <c r="JN435" s="26">
        <f>IFERROR(Tableau17[[#This Row],[2014-T1-LFN]]/Tableau17[[#This Row],[2014-T1-TOTAL]],"")</f>
        <v>0.29422382671480146</v>
      </c>
      <c r="JO435" s="26">
        <f>IFERROR(Tableau17[[#This Row],[2014-T1-LUD]]/Tableau17[[#This Row],[2014-T1-TOTAL]],"")</f>
        <v>0.34296028880866425</v>
      </c>
      <c r="JP435" s="26">
        <f>IFERROR(Tableau17[[#This Row],[2014-T1-LUG]]/Tableau17[[#This Row],[2014-T1-TOTAL]],"")</f>
        <v>0.18411552346570398</v>
      </c>
      <c r="JQ435" s="26">
        <f>IFERROR(Tableau17[[#This Row],[2014-T2-LFN]]/Tableau17[[#This Row],[2014-T2-TOTAL]],"")</f>
        <v>0.30988274706867669</v>
      </c>
      <c r="JR435" s="26">
        <f>IFERROR(Tableau17[[#This Row],[2014-T2-LUD]]/Tableau17[[#This Row],[2014-T2-TOTAL]],"")</f>
        <v>0.40703517587939697</v>
      </c>
      <c r="JS435" s="26">
        <f>IFERROR(Tableau17[[#This Row],[2014-T2-LUG]]/Tableau17[[#This Row],[2014-T2-TOTAL]],"")</f>
        <v>0.28308207705192628</v>
      </c>
      <c r="JT435" s="26">
        <f>IFERROR(Tableau17[[#This Row],[2015-T1-BC-DIV]]/Tableau17[[#This Row],[2015-T1-TOTAL]],"")</f>
        <v>0</v>
      </c>
      <c r="JU435" s="26">
        <f>IFERROR(Tableau17[[#This Row],[2015-T1-BC-DLF]]/Tableau17[[#This Row],[2015-T1-TOTAL]],"")</f>
        <v>0</v>
      </c>
      <c r="JV435" s="26">
        <f>IFERROR(Tableau17[[#This Row],[2015-T1-BC-DVD]]/Tableau17[[#This Row],[2015-T1-TOTAL]],"")</f>
        <v>1.2048192771084338E-2</v>
      </c>
      <c r="JW435" s="26">
        <f>IFERROR(Tableau17[[#This Row],[2015-T1-BC-DVG]]/Tableau17[[#This Row],[2015-T1-TOTAL]],"")</f>
        <v>5.7831325301204821E-2</v>
      </c>
      <c r="JX435" s="26">
        <f>IFERROR(Tableau17[[#This Row],[2015-T1-BC-FG]]/Tableau17[[#This Row],[2015-T1-TOTAL]],"")</f>
        <v>0.22168674698795179</v>
      </c>
      <c r="JY435" s="26">
        <f>IFERROR(Tableau17[[#This Row],[2015-T1-BC-FN]]/Tableau17[[#This Row],[2015-T1-TOTAL]],"")</f>
        <v>0.41686746987951806</v>
      </c>
      <c r="JZ435" s="26">
        <f>IFERROR(Tableau17[[#This Row],[2015-T1-BC-MDM]]/Tableau17[[#This Row],[2015-T1-TOTAL]],"")</f>
        <v>4.5783132530120479E-2</v>
      </c>
      <c r="KA435" s="26">
        <f>IFERROR(Tableau17[[#This Row],[2015-T1-BC-RDG]]/Tableau17[[#This Row],[2015-T1-TOTAL]],"")</f>
        <v>0</v>
      </c>
      <c r="KB435" s="26">
        <f>IFERROR(Tableau17[[#This Row],[2015-T1-BC-SOC]]/Tableau17[[#This Row],[2015-T1-TOTAL]],"")</f>
        <v>0</v>
      </c>
      <c r="KC435" s="26">
        <f>IFERROR(Tableau17[[#This Row],[2015-T1-BC-UD]]/Tableau17[[#This Row],[2015-T1-TOTAL]],"")</f>
        <v>0.24578313253012049</v>
      </c>
      <c r="KD435" s="26">
        <f>IFERROR(Tableau17[[#This Row],[2015-T1-BC-UG]]/Tableau17[[#This Row],[2015-T1-TOTAL]],"")</f>
        <v>0</v>
      </c>
      <c r="KE435" s="26">
        <f>IFERROR(Tableau17[[#This Row],[2015-T1-BC-VEC]]/Tableau17[[#This Row],[2015-T1-TOTAL]],"")</f>
        <v>0</v>
      </c>
      <c r="KF435" s="26">
        <f>IFERROR(Tableau17[[#This Row],[2015-T2-BC-DVG]]/Tableau17[[#This Row],[2015-T2-TOTAL]],"")</f>
        <v>0</v>
      </c>
      <c r="KG435" s="26">
        <f>IFERROR(Tableau17[[#This Row],[2015-T2-BC-FN]]/Tableau17[[#This Row],[2015-T2-TOTAL]],"")</f>
        <v>0.46962616822429909</v>
      </c>
      <c r="KH435" s="26">
        <f>IFERROR(Tableau17[[#This Row],[2015-T2-BC-SOC]]/Tableau17[[#This Row],[2015-T2-TOTAL]],"")</f>
        <v>0</v>
      </c>
      <c r="KI435" s="26">
        <f>IFERROR(Tableau17[[#This Row],[2015-T2-BC-UD]]/Tableau17[[#This Row],[2015-T2-TOTAL]],"")</f>
        <v>0.53037383177570097</v>
      </c>
      <c r="KJ435" s="26">
        <f>IFERROR(Tableau17[[#This Row],[2015-T2-BC-UG]]/Tableau17[[#This Row],[2015-T2-TOTAL]],"")</f>
        <v>0</v>
      </c>
      <c r="KK435" s="26">
        <f>IFERROR(Tableau17[[#This Row],[2017 (L)-T1-COM]]/Tableau17[[#This Row],[2017 (L)-T1-TOTAL]],"")</f>
        <v>2.9661016949152543E-2</v>
      </c>
      <c r="KL435" s="26">
        <f>IFERROR(Tableau17[[#This Row],[2017 (L)-T1-DIV]]/Tableau17[[#This Row],[2017 (L)-T1-TOTAL]],"")</f>
        <v>8.4745762711864406E-3</v>
      </c>
      <c r="KM435" s="26">
        <f>IFERROR(Tableau17[[#This Row],[2017 (L)-T1-DLF]]/Tableau17[[#This Row],[2017 (L)-T1-TOTAL]],"")</f>
        <v>4.2372881355932203E-3</v>
      </c>
      <c r="KN435" s="26">
        <f>IFERROR(Tableau17[[#This Row],[2017 (L)-T1-DVD]]/Tableau17[[#This Row],[2017 (L)-T1-TOTAL]],"")</f>
        <v>2.1186440677966102E-3</v>
      </c>
      <c r="KO435" s="26">
        <f>IFERROR(Tableau17[[#This Row],[2017 (L)-T1-DVG]]/Tableau17[[#This Row],[2017 (L)-T1-TOTAL]],"")</f>
        <v>0</v>
      </c>
      <c r="KP435" s="26">
        <f>IFERROR(Tableau17[[#This Row],[2017 (L)-T1-ECO]]/Tableau17[[#This Row],[2017 (L)-T1-TOTAL]],"")</f>
        <v>2.1186440677966101E-2</v>
      </c>
      <c r="KQ435" s="26">
        <f>IFERROR(Tableau17[[#This Row],[2017 (L)-T1-EXD]]/Tableau17[[#This Row],[2017 (L)-T1-TOTAL]],"")</f>
        <v>1.059322033898305E-2</v>
      </c>
      <c r="KR435" s="26">
        <f>IFERROR(Tableau17[[#This Row],[2017 (L)-T1-EXG]]/Tableau17[[#This Row],[2017 (L)-T1-TOTAL]],"")</f>
        <v>4.2372881355932203E-3</v>
      </c>
      <c r="KS435" s="26">
        <f>IFERROR(Tableau17[[#This Row],[2017 (L)-T1-FI]]/Tableau17[[#This Row],[2017 (L)-T1-TOTAL]],"")</f>
        <v>0.21186440677966101</v>
      </c>
      <c r="KT435" s="26">
        <f>IFERROR(Tableau17[[#This Row],[2017 (L)-T1-FN]]/Tableau17[[#This Row],[2017 (L)-T1-TOTAL]],"")</f>
        <v>0.19703389830508475</v>
      </c>
      <c r="KU435" s="26">
        <f>IFERROR(Tableau17[[#This Row],[2017 (L)-T1-LR]]/Tableau17[[#This Row],[2017 (L)-T1-TOTAL]],"")</f>
        <v>0.19491525423728814</v>
      </c>
      <c r="KV435" s="26">
        <f>IFERROR(Tableau17[[#This Row],[2017 (L)-T1-MDM]]/Tableau17[[#This Row],[2017 (L)-T1-TOTAL]],"")</f>
        <v>0.31567796610169491</v>
      </c>
      <c r="KW435" s="26">
        <f>IFERROR(Tableau17[[#This Row],[2017 (L)-T1-RDG]]/Tableau17[[#This Row],[2017 (L)-T1-TOTAL]],"")</f>
        <v>0</v>
      </c>
      <c r="KX435" s="26">
        <f>IFERROR(Tableau17[[#This Row],[2017 (L)-T1-REG]]/Tableau17[[#This Row],[2017 (L)-T1-TOTAL]],"")</f>
        <v>0</v>
      </c>
      <c r="KY435" s="26">
        <f>IFERROR(Tableau17[[#This Row],[2017 (L)-T1-REM]]/Tableau17[[#This Row],[2017 (L)-T1-TOTAL]],"")</f>
        <v>0</v>
      </c>
      <c r="KZ435" s="26">
        <f>IFERROR(Tableau17[[#This Row],[2017 (L)-T1-SOC]]/Tableau17[[#This Row],[2017 (L)-T1-TOTAL]],"")</f>
        <v>0</v>
      </c>
      <c r="LA435" s="26">
        <f>IFERROR(Tableau17[[#This Row],[2017 (L)-T1-UDI]]/Tableau17[[#This Row],[2017 (L)-T1-TOTAL]],"")</f>
        <v>0</v>
      </c>
      <c r="LB435" s="26">
        <f>IFERROR(Tableau17[[#This Row],[2017 (L)-T2-FI]]/Tableau17[[#This Row],[2017 (L)-T2-TOTAL]],"")</f>
        <v>0</v>
      </c>
      <c r="LC435" s="26">
        <f>IFERROR(Tableau17[[#This Row],[2017 (L)-T2-FN]]/Tableau17[[#This Row],[2017 (L)-T2-TOTAL]],"")</f>
        <v>0</v>
      </c>
      <c r="LD435" s="26">
        <f>IFERROR(Tableau17[[#This Row],[2017 (L)-T2-LR]]/Tableau17[[#This Row],[2017 (L)-T2-TOTAL]],"")</f>
        <v>0.50148367952522255</v>
      </c>
      <c r="LE435" s="26">
        <f>IFERROR(Tableau17[[#This Row],[2017 (L)-T2-MDM]]/Tableau17[[#This Row],[2017 (L)-T2-TOTAL]],"")</f>
        <v>0.49851632047477745</v>
      </c>
      <c r="LF435" s="26">
        <f>IFERROR(Tableau17[[#This Row],[2017 (L)-T2-REM]]/Tableau17[[#This Row],[2017 (L)-T2-TOTAL]],"")</f>
        <v>0</v>
      </c>
      <c r="LG435" s="26">
        <f>IFERROR(Tableau17[[#This Row],[2017-T1-ARTHAUD Nathalie]]/Tableau17[[#This Row],[2017-T1-TOTAL]],"")</f>
        <v>2.2701475595913734E-3</v>
      </c>
      <c r="LH435" s="26">
        <f>IFERROR(Tableau17[[#This Row],[2017-T1-ASSELINEAU Fran]]/Tableau17[[#This Row],[2017-T1-TOTAL]],"")</f>
        <v>9.0805902383654935E-3</v>
      </c>
      <c r="LI435" s="26">
        <f>IFERROR(Tableau17[[#This Row],[2017-T1-CHEMINADE Jacques]]/Tableau17[[#This Row],[2017-T1-TOTAL]],"")</f>
        <v>2.2701475595913734E-3</v>
      </c>
      <c r="LJ435" s="26">
        <f>IFERROR(Tableau17[[#This Row],[2017-T1-DUPONT-AIGNAN Nicolas]]/Tableau17[[#This Row],[2017-T1-TOTAL]],"")</f>
        <v>2.7241770715096481E-2</v>
      </c>
      <c r="LK435" s="26">
        <f>IFERROR(Tableau17[[#This Row],[2017-T1-FILLON Fran]]/Tableau17[[#This Row],[2017-T1-TOTAL]],"")</f>
        <v>0.1452894438138479</v>
      </c>
      <c r="LL435" s="26">
        <f>IFERROR(Tableau17[[#This Row],[2017-T1-HAMON Beno]]/Tableau17[[#This Row],[2017-T1-TOTAL]],"")</f>
        <v>4.3132803632236094E-2</v>
      </c>
      <c r="LM435" s="26">
        <f>IFERROR(Tableau17[[#This Row],[2017-T1-LASSALLE Jean]]/Tableau17[[#This Row],[2017-T1-TOTAL]],"")</f>
        <v>5.6753688989784334E-3</v>
      </c>
      <c r="LN435" s="26">
        <f>IFERROR(Tableau17[[#This Row],[2017-T1-LE PEN Marine]]/Tableau17[[#This Row],[2017-T1-TOTAL]],"")</f>
        <v>0.28376844494892167</v>
      </c>
      <c r="LO435" s="26">
        <f>IFERROR(Tableau17[[#This Row],[2017-T1-M Jean-Luc]]/Tableau17[[#This Row],[2017-T1-TOTAL]],"")</f>
        <v>0.2667423382519864</v>
      </c>
      <c r="LP435" s="26">
        <f>IFERROR(Tableau17[[#This Row],[2017-T1-MACRON Emmanuel]]/Tableau17[[#This Row],[2017-T1-TOTAL]],"")</f>
        <v>0.20317820658342792</v>
      </c>
      <c r="LQ435" s="26">
        <f>IFERROR(Tableau17[[#This Row],[2017-T1-POUTOU Philippe]]/Tableau17[[#This Row],[2017-T1-TOTAL]],"")</f>
        <v>1.1350737797956867E-2</v>
      </c>
      <c r="LR435" s="26">
        <f>IFERROR(Tableau17[[#This Row],[2017-T2-LE PEN Marine]]/Tableau17[[#This Row],[2017-T2-TOTAL]],"")</f>
        <v>0.39868421052631581</v>
      </c>
      <c r="LS435" s="26">
        <f>IFERROR(Tableau17[[#This Row],[2017-T2-MACRON Emmanuel]]/Tableau17[[#This Row],[2017-T2-TOTAL]],"")</f>
        <v>0.60131578947368425</v>
      </c>
      <c r="LT435" s="26">
        <f>IFERROR(Tableau17[[#This Row],[2019-T1-ALEXANDRE Audric]]/Tableau17[[#This Row],[2019-T1-TOTAL]],"")</f>
        <v>0</v>
      </c>
      <c r="LU435" s="26">
        <f>IFERROR(Tableau17[[#This Row],[2019-T1-ARTHAUD Nathalie]]/Tableau17[[#This Row],[2019-T1-TOTAL]],"")</f>
        <v>4.3478260869565218E-3</v>
      </c>
      <c r="LV435" s="26">
        <f>IFERROR(Tableau17[[#This Row],[2019-T1-ASSELINEAU François]]/Tableau17[[#This Row],[2019-T1-TOTAL]],"")</f>
        <v>1.0869565217391304E-2</v>
      </c>
      <c r="LW435" s="26">
        <f>IFERROR(Tableau17[[#This Row],[2019-T1-AUBRY Manon]]/Tableau17[[#This Row],[2019-T1-TOTAL]],"")</f>
        <v>0.10217391304347827</v>
      </c>
      <c r="LX435" s="26">
        <f>IFERROR(Tableau17[[#This Row],[2019-T1-AZERGUI Nagib]]/Tableau17[[#This Row],[2019-T1-TOTAL]],"")</f>
        <v>1.9565217391304349E-2</v>
      </c>
      <c r="LY435" s="26">
        <f>IFERROR(Tableau17[[#This Row],[2019-T1-BARDELLA Jordan]]/Tableau17[[#This Row],[2019-T1-TOTAL]],"")</f>
        <v>0.29782608695652174</v>
      </c>
      <c r="LZ435" s="26">
        <f>IFERROR(Tableau17[[#This Row],[2019-T1-BELLAMY François-Xavier]]/Tableau17[[#This Row],[2019-T1-TOTAL]],"")</f>
        <v>0.05</v>
      </c>
      <c r="MA435" s="26">
        <f>IFERROR(Tableau17[[#This Row],[2019-T1-BIDOU Olivier]]/Tableau17[[#This Row],[2019-T1-TOTAL]],"")</f>
        <v>2.1739130434782609E-3</v>
      </c>
      <c r="MB435" s="26">
        <f>IFERROR(Tableau17[[#This Row],[2019-T1-BOURG Dominique]]/Tableau17[[#This Row],[2019-T1-TOTAL]],"")</f>
        <v>4.3478260869565216E-2</v>
      </c>
      <c r="MC435" s="26">
        <f>IFERROR(Tableau17[[#This Row],[2019-T1-BROSSAT Ian]]/Tableau17[[#This Row],[2019-T1-TOTAL]],"")</f>
        <v>3.9130434782608699E-2</v>
      </c>
      <c r="MD435" s="26">
        <f>IFERROR(Tableau17[[#This Row],[2019-T1-CAILLAUD Sophie]]/Tableau17[[#This Row],[2019-T1-TOTAL]],"")</f>
        <v>0</v>
      </c>
      <c r="ME435" s="26">
        <f>IFERROR(Tableau17[[#This Row],[2019-T1-CAMUS Renaud]]/Tableau17[[#This Row],[2019-T1-TOTAL]],"")</f>
        <v>0</v>
      </c>
      <c r="MF435" s="26">
        <f>IFERROR(Tableau17[[#This Row],[2019-T1-CHALENÇON Christophe]]/Tableau17[[#This Row],[2019-T1-TOTAL]],"")</f>
        <v>0</v>
      </c>
      <c r="MG435" s="26">
        <f>IFERROR(Tableau17[[#This Row],[2019-T1-CORBET Cathy Denise Ginette]]/Tableau17[[#This Row],[2019-T1-TOTAL]],"")</f>
        <v>0</v>
      </c>
      <c r="MH435" s="26">
        <f>IFERROR(Tableau17[[#This Row],[2019-T1-DE PREVOISIN Robert]]/Tableau17[[#This Row],[2019-T1-TOTAL]],"")</f>
        <v>0</v>
      </c>
      <c r="MI435" s="26">
        <f>IFERROR(Tableau17[[#This Row],[2019-T1-DELFEL Thérèse]]/Tableau17[[#This Row],[2019-T1-TOTAL]],"")</f>
        <v>4.3478260869565218E-3</v>
      </c>
      <c r="MJ435" s="26">
        <f>IFERROR(Tableau17[[#This Row],[2019-T1-DIEUMEGARD Pierre]]/Tableau17[[#This Row],[2019-T1-TOTAL]],"")</f>
        <v>0</v>
      </c>
      <c r="MK435" s="26">
        <f>IFERROR(Tableau17[[#This Row],[2019-T1-DUPONT-AIGNAN Nicolas]]/Tableau17[[#This Row],[2019-T1-TOTAL]],"")</f>
        <v>2.6086956521739129E-2</v>
      </c>
      <c r="ML435" s="26">
        <f>IFERROR(Tableau17[[#This Row],[2019-T1-GERNIGON Yves]]/Tableau17[[#This Row],[2019-T1-TOTAL]],"")</f>
        <v>0</v>
      </c>
      <c r="MM435" s="26">
        <f>IFERROR(Tableau17[[#This Row],[2019-T1-GLUCKSMANN Raphaël]]/Tableau17[[#This Row],[2019-T1-TOTAL]],"")</f>
        <v>5.434782608695652E-2</v>
      </c>
      <c r="MN435" s="26">
        <f>IFERROR(Tableau17[[#This Row],[2019-T1-HAMON Benoît]]/Tableau17[[#This Row],[2019-T1-TOTAL]],"")</f>
        <v>4.3478260869565216E-2</v>
      </c>
      <c r="MO435" s="26">
        <f>IFERROR(Tableau17[[#This Row],[2019-T1-HELGEN Gilles]]/Tableau17[[#This Row],[2019-T1-TOTAL]],"")</f>
        <v>0</v>
      </c>
      <c r="MP435" s="26">
        <f>IFERROR(Tableau17[[#This Row],[2019-T1-JADOT Yannick]]/Tableau17[[#This Row],[2019-T1-TOTAL]],"")</f>
        <v>7.6086956521739135E-2</v>
      </c>
      <c r="MQ435" s="26">
        <f>IFERROR(Tableau17[[#This Row],[2019-T1-LAGARDE Jean-Christophe]]/Tableau17[[#This Row],[2019-T1-TOTAL]],"")</f>
        <v>8.6956521739130436E-3</v>
      </c>
      <c r="MR435" s="26">
        <f>IFERROR(Tableau17[[#This Row],[2019-T1-LALANNE Francis]]/Tableau17[[#This Row],[2019-T1-TOTAL]],"")</f>
        <v>8.6956521739130436E-3</v>
      </c>
      <c r="MS435" s="26">
        <f>IFERROR(Tableau17[[#This Row],[2019-T1-LOISEAU Nathalie]]/Tableau17[[#This Row],[2019-T1-TOTAL]],"")</f>
        <v>0.20652173913043478</v>
      </c>
      <c r="MT435" s="26">
        <f>IFERROR(Tableau17[[#This Row],[2019-T1-MARIE Florie]]/Tableau17[[#This Row],[2019-T1-TOTAL]],"")</f>
        <v>2.1739130434782609E-3</v>
      </c>
      <c r="MU435" s="26">
        <f>IFERROR(Tableau17[[#This Row],[2008-T1-MACROEXTRDROITE]]/Tableau17[[#This Row],[2008-T1-MACROTOTALE]],"")</f>
        <v>0.14728682170542637</v>
      </c>
      <c r="MV435" s="26">
        <f>IFERROR(Tableau17[[#This Row],[2008-T1-MACRODROITE]]/Tableau17[[#This Row],[2008-T1-MACROTOTALE]],"")</f>
        <v>0.41666666666666669</v>
      </c>
      <c r="MW435" s="26">
        <f>IFERROR(Tableau17[[#This Row],[2008-T1-MACROCENTRE]]/Tableau17[[#This Row],[2008-T1-MACROTOTALE]],"")</f>
        <v>0</v>
      </c>
      <c r="MX435" s="26">
        <f>IFERROR(Tableau17[[#This Row],[2008-T1-MACROGAUCHE]]/Tableau17[[#This Row],[2008-T1-MACROTOTALE]],"")</f>
        <v>0.43604651162790697</v>
      </c>
      <c r="MY435" s="26">
        <f>IFERROR(Tableau17[[#This Row],[2008-T1-MACROAUTRE]]/Tableau17[[#This Row],[2008-T1-MACROTOTALE]],"")</f>
        <v>0</v>
      </c>
      <c r="MZ435" s="26">
        <f>IFERROR(Tableau17[[#This Row],[2008-T2-MACROEXTRDROITE]]/Tableau17[[#This Row],[2008-T2-MACROTOTALE]],"")</f>
        <v>0</v>
      </c>
      <c r="NA435" s="26">
        <f>IFERROR(Tableau17[[#This Row],[2008-T2-MACRODROITE]]/Tableau17[[#This Row],[2008-T2-MACROTOTALE]],"")</f>
        <v>0.46312178387650088</v>
      </c>
      <c r="NB435" s="26">
        <f>IFERROR(Tableau17[[#This Row],[2008-T2-MACROCENTRE]]/Tableau17[[#This Row],[2008-T2-MACROTOTALE]],"")</f>
        <v>0</v>
      </c>
      <c r="NC435" s="26">
        <f>IFERROR(Tableau17[[#This Row],[2008-T2-MACROGAUCHE]]/Tableau17[[#This Row],[2008-T2-MACROTOTALE]],"")</f>
        <v>0.53687821612349917</v>
      </c>
      <c r="ND435" s="26">
        <f>IFERROR(Tableau17[[#This Row],[2008-T2-MACROAUTRE]]/Tableau17[[#This Row],[2008-T2-MACROTOTALE]],"")</f>
        <v>0</v>
      </c>
      <c r="NE435" s="26">
        <f>IFERROR(Tableau17[[#This Row],[2014-T1-MACROEXTRDROITE]]/Tableau17[[#This Row],[2014-T1-MACROTOTALE]],"")</f>
        <v>0.29422382671480146</v>
      </c>
      <c r="NF435" s="26">
        <f>IFERROR(Tableau17[[#This Row],[2014-T1-MACRODROITE]]/Tableau17[[#This Row],[2014-T1-MACROTOTALE]],"")</f>
        <v>0.34296028880866425</v>
      </c>
      <c r="NG435" s="26">
        <f>IFERROR(Tableau17[[#This Row],[2014-T1-MACROCENTRE]]/Tableau17[[#This Row],[2014-T1-MACROTOTALE]],"")</f>
        <v>1.8050541516245487E-2</v>
      </c>
      <c r="NH435" s="26">
        <f>IFERROR(Tableau17[[#This Row],[2014-T1-MACROGAUCHE]]/Tableau17[[#This Row],[2014-T1-MACROTOTALE]],"")</f>
        <v>0.34476534296028882</v>
      </c>
      <c r="NI435" s="26">
        <f>IFERROR(Tableau17[[#This Row],[2014-T1-MACROAUTRE]]/Tableau17[[#This Row],[2014-T1-MACROTOTALE]],"")</f>
        <v>0</v>
      </c>
      <c r="NJ435" s="26">
        <f>IFERROR(Tableau17[[#This Row],[2014-T2-MACROEXTRDROITE]]/Tableau17[[#This Row],[2014-T2-MACROTOTALE]],"")</f>
        <v>0.30988274706867669</v>
      </c>
      <c r="NK435" s="26">
        <f>IFERROR(Tableau17[[#This Row],[2014-T2-MACRODROITE]]/Tableau17[[#This Row],[2014-T2-MACROTOTALE]],"")</f>
        <v>0.40703517587939697</v>
      </c>
      <c r="NL435" s="26">
        <f>IFERROR(Tableau17[[#This Row],[2014-T2-MACROCENTRE]]/Tableau17[[#This Row],[2014-T2-MACROTOTALE]],"")</f>
        <v>0</v>
      </c>
      <c r="NM435" s="26">
        <f>IFERROR(Tableau17[[#This Row],[2014-T2-MACROGAUCHE]]/Tableau17[[#This Row],[2014-T2-MACROTOTALE]],"")</f>
        <v>0.28308207705192628</v>
      </c>
      <c r="NN435" s="26">
        <f>IFERROR(Tableau17[[#This Row],[2014-T2-MACROAUTRE]]/Tableau17[[#This Row],[2014-T2-MACROTOTALE]],"")</f>
        <v>0</v>
      </c>
      <c r="NO435" s="26">
        <f>IFERROR( Tableau17[[#This Row],[2015-T1-MACROEXTRDROITE]]/Tableau17[[#This Row],[2015-T1-MACROTOTALE]],"")</f>
        <v>0.41686746987951806</v>
      </c>
      <c r="NP435" s="26">
        <f>IFERROR(Tableau17[[#This Row],[2015-T1-MACRODROITE]]/Tableau17[[#This Row],[2015-T1-MACROTOTALE]],"")</f>
        <v>0.25783132530120484</v>
      </c>
      <c r="NQ435" s="26">
        <f>IFERROR(Tableau17[[#This Row],[2015-T1-MACROCENTRE]]/Tableau17[[#This Row],[2015-T1-MACROTOTALE]],"")</f>
        <v>4.5783132530120479E-2</v>
      </c>
      <c r="NR435" s="26">
        <f>IFERROR(Tableau17[[#This Row],[2015-T1-MACROGAUCHE]]/Tableau17[[#This Row],[2015-T1-MACROTOTALE]],"")</f>
        <v>0.27951807228915665</v>
      </c>
      <c r="NS435" s="26">
        <f>IFERROR(Tableau17[[#This Row],[2015-T1-MACROAUTRE]]/Tableau17[[#This Row],[2015-T1-MACROTOTALE]],"")</f>
        <v>0</v>
      </c>
      <c r="NT435" s="26">
        <f>IFERROR(Tableau17[[#This Row],[2015-T2-MACROEXTRDROITE]]/Tableau17[[#This Row],[2015-T2-MACROTOTALE]],"")</f>
        <v>0.46962616822429909</v>
      </c>
      <c r="NU435" s="26">
        <f>IFERROR(Tableau17[[#This Row],[2015-T2-MACRODROITE]]/Tableau17[[#This Row],[2015-T2-MACROTOTALE]],"")</f>
        <v>0.53037383177570097</v>
      </c>
      <c r="NV435" s="26">
        <f>IFERROR(Tableau17[[#This Row],[2015-T2-MACROCENTRE]]/Tableau17[[#This Row],[2015-T2-MACROTOTALE]],"")</f>
        <v>0</v>
      </c>
      <c r="NW435" s="26">
        <f>IFERROR(Tableau17[[#This Row],[2015-T2-MACROGAUCHE]]/Tableau17[[#This Row],[2015-T2-MACROTOTALE]],"")</f>
        <v>0</v>
      </c>
      <c r="NX435" s="26">
        <f>IFERROR(Tableau17[[#This Row],[2015-T2-MACROAUTRE]]/Tableau17[[#This Row],[2015-T2-MACROTOTALE]],"")</f>
        <v>0</v>
      </c>
      <c r="NY435" s="26">
        <f>IFERROR(Tableau17[[#This Row],[2017-T1-MACROEXTRDROITE]]/Tableau17[[#This Row],[2017-T1-MACROTOTALE]],"")</f>
        <v>0.32236095346197502</v>
      </c>
      <c r="NZ435" s="26">
        <f>IFERROR(Tableau17[[#This Row],[2017-T1-MACRODROITE]]/Tableau17[[#This Row],[2017-T1-MACROTOTALE]],"")</f>
        <v>0.1452894438138479</v>
      </c>
      <c r="OA435" s="26">
        <f>IFERROR(Tableau17[[#This Row],[2017-T1-MACROCENTRE]]/Tableau17[[#This Row],[2017-T1-MACROTOTALE]],"")</f>
        <v>0.20317820658342792</v>
      </c>
      <c r="OB435" s="26">
        <f>IFERROR(Tableau17[[#This Row],[2017-T1-MACROGAUCHE]]/Tableau17[[#This Row],[2017-T1-MACROTOTALE]],"")</f>
        <v>0.32349602724177073</v>
      </c>
      <c r="OC435" s="26">
        <f>IFERROR(Tableau17[[#This Row],[2017-T1-MACROAUTRE]]/Tableau17[[#This Row],[2017-T1-MACROTOTALE]],"")</f>
        <v>5.6753688989784334E-3</v>
      </c>
      <c r="OD435" s="26">
        <f>IFERROR(Tableau17[[#This Row],[2017-T2-MACROEXTRDROITE]]/Tableau17[[#This Row],[2017-T2-MACROTOTALE]],"")</f>
        <v>0.39868421052631581</v>
      </c>
      <c r="OE435" s="26">
        <f>IFERROR(Tableau17[[#This Row],[2017-T2-MACRODROITE]]/Tableau17[[#This Row],[2017-T2-MACROTOTALE]],"")</f>
        <v>0</v>
      </c>
      <c r="OF435" s="26">
        <f>IFERROR(Tableau17[[#This Row],[2017-T2-MACROCENTRE]]/Tableau17[[#This Row],[2017-T2-MACROTOTALE]],"")</f>
        <v>0.60131578947368425</v>
      </c>
      <c r="OG435" s="26">
        <f>IFERROR(Tableau17[[#This Row],[2017-T2-MACROGAUCHE]]/Tableau17[[#This Row],[2017-T2-MACROTOTALE]],"")</f>
        <v>0</v>
      </c>
      <c r="OH435" s="26">
        <f>IFERROR(Tableau17[[#This Row],[2017-T2-MACROAUTRE]]/Tableau17[[#This Row],[2017-T2-MACROTOTALE]],"")</f>
        <v>0</v>
      </c>
      <c r="OI435" s="26">
        <f>IFERROR(Tableau17[[#This Row],[2019-T1-MACROEXTRDROITE]]/Tableau17[[#This Row],[2019-T1-MACROTOTALE]],"")</f>
        <v>0.33193277310924368</v>
      </c>
      <c r="OJ435" s="26">
        <f>IFERROR(Tableau17[[#This Row],[2019-T1-MACRODROITE]]/Tableau17[[#This Row],[2019-T1-MACROTOTALE]],"")</f>
        <v>5.6722689075630252E-2</v>
      </c>
      <c r="OK435" s="26">
        <f>IFERROR(Tableau17[[#This Row],[2019-T1-MACROCENTRE]]/Tableau17[[#This Row],[2019-T1-MACROTOTALE]],"")</f>
        <v>0.19957983193277312</v>
      </c>
      <c r="OL435" s="26">
        <f>IFERROR(Tableau17[[#This Row],[2019-T1-MACROGAUCHE]]/Tableau17[[#This Row],[2019-T1-MACROTOTALE]],"")</f>
        <v>0.30882352941176472</v>
      </c>
      <c r="OM435" s="26">
        <f>IFERROR(Tableau17[[#This Row],[2019-T1-MACROAUTRE]]/Tableau17[[#This Row],[2019-T1-MACROTOTALE]],"")</f>
        <v>0.10294117647058823</v>
      </c>
      <c r="ON435" s="26">
        <f>IFERROR(Tableau17[[#This Row],[2020-T1-MACROEXTRDROITE]]/Tableau17[[#This Row],[2020-T1-MACROTOTALE]],"")</f>
        <v>0.20987654320987653</v>
      </c>
      <c r="OO435" s="26">
        <f>IFERROR(Tableau17[[#This Row],[2020-T1-MACRODROITE]]/Tableau17[[#This Row],[2020-T1-MACROTOTALE]],"")</f>
        <v>0.38271604938271603</v>
      </c>
      <c r="OP435" s="26">
        <f>IFERROR(Tableau17[[#This Row],[2020-T1-MACROCENTRE]]/Tableau17[[#This Row],[2020-T1-MACROTOTALE]],"")</f>
        <v>7.098765432098765E-2</v>
      </c>
      <c r="OQ435" s="26">
        <f>IFERROR(Tableau17[[#This Row],[2020-T1-MACROGAUCHE]]/Tableau17[[#This Row],[2020-T1-MACROTOTALE]],"")</f>
        <v>0.33641975308641975</v>
      </c>
      <c r="OR435" s="26">
        <f>IFERROR(Tableau17[[#This Row],[2020-T1-MACROAUTRE]]/Tableau17[[#This Row],[2020-T1-MACROTOTALE]],"")</f>
        <v>0</v>
      </c>
      <c r="OS435" s="26">
        <f>IFERROR(Tableau17[[#This Row],[2017 (L)-T1-MACROEXTRDROITE]]/Tableau17[[#This Row],[2017 (L)-T1-MACROTOTALE]],"")</f>
        <v>0.21186440677966101</v>
      </c>
      <c r="OT435" s="26">
        <f>IFERROR(Tableau17[[#This Row],[2017 (L)-T1-MACRODROITE]]/Tableau17[[#This Row],[2017 (L)-T1-MACROTOTALE]],"")</f>
        <v>0.19703389830508475</v>
      </c>
      <c r="OU435" s="26">
        <f>IFERROR(Tableau17[[#This Row],[2017 (L)-T1-MACROCENTRE]]/Tableau17[[#This Row],[2017 (L)-T1-MACROTOTALE]],"")</f>
        <v>0.31567796610169491</v>
      </c>
      <c r="OV435" s="26">
        <f>IFERROR(Tableau17[[#This Row],[2017 (L)-T1-MACROGAUCHE]]/Tableau17[[#This Row],[2017 (L)-T1-MACROTOTALE]],"")</f>
        <v>0.26694915254237289</v>
      </c>
      <c r="OW435" s="26">
        <f>IFERROR(Tableau17[[#This Row],[2017 (L)-T1-MACROAUTRE]]/Tableau17[[#This Row],[2017 (L)-T1-MACROTOTALE]],"")</f>
        <v>8.4745762711864406E-3</v>
      </c>
      <c r="OX435" s="26">
        <f>IFERROR(Tableau17[[#This Row],[2017 (L)-T2-MACROEXTRDROITE]]/Tableau17[[#This Row],[2017 (L)-T2-MACROTOTALE]],"")</f>
        <v>0</v>
      </c>
      <c r="OY435" s="26">
        <f>IFERROR(Tableau17[[#This Row],[2017 (L)-T2-MACRODROITE]]/Tableau17[[#This Row],[2017 (L)-T2-MACROTOTALE]],"")</f>
        <v>0.50148367952522255</v>
      </c>
      <c r="OZ435" s="26">
        <f>IFERROR(Tableau17[[#This Row],[2017 (L)-T2-MACROCENTRE]]/Tableau17[[#This Row],[2017 (L)-T2-MACROTOTALE]],"")</f>
        <v>0.49851632047477745</v>
      </c>
      <c r="PA435" s="26">
        <f>IFERROR(Tableau17[[#This Row],[2017 (L)-T2-MACROGAUCHE]]/Tableau17[[#This Row],[2017 (L)-T2-MACROTOTALE]],"")</f>
        <v>0</v>
      </c>
      <c r="PB435" s="26">
        <f>IFERROR(Tableau17[[#This Row],[2017 (L)-T2-MACROAUTRE]]/Tableau17[[#This Row],[2017 (L)-T2-MACROTOTALE]],"")</f>
        <v>0</v>
      </c>
      <c r="PC435" s="26">
        <f>IFERROR(Tableau17[[#This Row],[2008_T1_PROCUS]]/Tableau17[[#This Row],[2008_T1_INSCRITS]],0)</f>
        <v>2.3969319271332695E-2</v>
      </c>
      <c r="PD435" s="26">
        <f>IFERROR(Tableau17[[#This Row],[2008_T2_PROCUS]]/Tableau17[[#This Row],[2008_T2_INSCRITS]],0)</f>
        <v>5.7526366251198467E-3</v>
      </c>
      <c r="PE435" s="26">
        <f>Tableau17[[#This Row],[2014_T1_PROCUS]]/Tableau17[[#This Row],[2014_T1_INSCRITS]]</f>
        <v>2.5104602510460251E-3</v>
      </c>
      <c r="PF435" s="26">
        <f>IFERROR(Tableau17[[#This Row],[2014_T2_PROCUS]]/Tableau17[[#This Row],[2014_T2_INSCRITS]],0)</f>
        <v>2.5104602510460251E-3</v>
      </c>
    </row>
    <row r="436" spans="1:422" hidden="1" x14ac:dyDescent="0.2">
      <c r="A436" s="1">
        <v>7</v>
      </c>
      <c r="B436" s="1" t="s">
        <v>474</v>
      </c>
      <c r="C436" s="1" t="s">
        <v>478</v>
      </c>
      <c r="D436" s="1" t="s">
        <v>478</v>
      </c>
      <c r="E436" s="1">
        <v>1340</v>
      </c>
      <c r="F436" s="1">
        <v>5.4188039999999997</v>
      </c>
      <c r="G436" s="1">
        <v>43.327987</v>
      </c>
      <c r="H436" s="3">
        <v>1130</v>
      </c>
      <c r="I436" s="3">
        <v>269</v>
      </c>
      <c r="J436" s="1">
        <v>2</v>
      </c>
      <c r="L436" s="1">
        <v>32</v>
      </c>
      <c r="M436" s="1">
        <v>22</v>
      </c>
      <c r="O436" s="1">
        <v>0</v>
      </c>
      <c r="P436" s="1">
        <v>60</v>
      </c>
      <c r="Q436" s="1">
        <v>15</v>
      </c>
      <c r="R436" s="1">
        <v>132</v>
      </c>
      <c r="S436" s="1">
        <v>47</v>
      </c>
      <c r="T436" s="1">
        <v>13</v>
      </c>
      <c r="U436" s="1">
        <v>323</v>
      </c>
      <c r="V436" s="1">
        <v>1200</v>
      </c>
      <c r="W436" s="1">
        <v>641</v>
      </c>
      <c r="X436" s="1">
        <v>3</v>
      </c>
      <c r="Y436" s="2">
        <v>0.53416666999999995</v>
      </c>
      <c r="Z436" s="1">
        <v>1200</v>
      </c>
      <c r="AA436" s="1">
        <v>731</v>
      </c>
      <c r="AB436" s="1">
        <v>5</v>
      </c>
      <c r="AC436" s="2">
        <v>0.60916667000000002</v>
      </c>
      <c r="AD436" s="1">
        <v>1130</v>
      </c>
      <c r="AE436" s="1">
        <v>334</v>
      </c>
      <c r="AF436" s="2">
        <v>0.29557522000000003</v>
      </c>
      <c r="AG436" s="1">
        <f t="shared" si="6"/>
        <v>269</v>
      </c>
      <c r="AH436" s="1">
        <v>1267</v>
      </c>
      <c r="AI436" s="1">
        <v>757</v>
      </c>
      <c r="AJ436" s="1">
        <v>11</v>
      </c>
      <c r="AK436" s="2">
        <v>0.59747435000000004</v>
      </c>
      <c r="AL436" s="1">
        <v>1266</v>
      </c>
      <c r="AM436" s="1">
        <v>837</v>
      </c>
      <c r="AN436" s="1">
        <v>14</v>
      </c>
      <c r="AO436" s="2">
        <v>0.66113743999999997</v>
      </c>
      <c r="AP436" s="1">
        <v>1202</v>
      </c>
      <c r="AQ436" s="1">
        <v>574</v>
      </c>
      <c r="AR436" s="2">
        <v>0.47753743999999998</v>
      </c>
      <c r="AS436" s="1">
        <v>1201</v>
      </c>
      <c r="AT436" s="1">
        <v>620</v>
      </c>
      <c r="AU436" s="2">
        <v>0.51623646999999995</v>
      </c>
      <c r="AV436" s="1">
        <v>1140</v>
      </c>
      <c r="AW436" s="1">
        <v>489</v>
      </c>
      <c r="AX436" s="2">
        <v>0.42894736999999999</v>
      </c>
      <c r="AY436" s="1">
        <v>1139</v>
      </c>
      <c r="AZ436" s="1">
        <v>433</v>
      </c>
      <c r="BA436" s="2">
        <v>0.38015802999999998</v>
      </c>
      <c r="BB436" s="1">
        <v>1145</v>
      </c>
      <c r="BC436" s="1">
        <v>843</v>
      </c>
      <c r="BD436" s="2">
        <v>0.73624453999999995</v>
      </c>
      <c r="BE436" s="1">
        <v>1145</v>
      </c>
      <c r="BF436" s="1">
        <v>819</v>
      </c>
      <c r="BG436" s="2">
        <v>0.71528384</v>
      </c>
      <c r="BH436" s="1">
        <v>1127</v>
      </c>
      <c r="BI436" s="1">
        <v>457</v>
      </c>
      <c r="BJ436" s="2">
        <v>0.40550132999999999</v>
      </c>
      <c r="BK436" s="1">
        <v>28</v>
      </c>
      <c r="BL436" s="1">
        <v>6</v>
      </c>
      <c r="BN436" s="1">
        <v>18</v>
      </c>
      <c r="BO436" s="1">
        <v>85</v>
      </c>
      <c r="BP436" s="1">
        <v>284</v>
      </c>
      <c r="BQ436" s="1">
        <v>305</v>
      </c>
      <c r="BR436" s="1">
        <v>726</v>
      </c>
      <c r="BS436" s="1">
        <v>68</v>
      </c>
      <c r="BU436" s="1">
        <v>378</v>
      </c>
      <c r="BV436" s="1">
        <v>371</v>
      </c>
      <c r="BW436" s="1">
        <v>817</v>
      </c>
      <c r="BZ436" s="1">
        <v>25</v>
      </c>
      <c r="CA436" s="1">
        <v>6</v>
      </c>
      <c r="CB436" s="1">
        <v>36</v>
      </c>
      <c r="CC436" s="1">
        <v>224</v>
      </c>
      <c r="CD436" s="1">
        <v>201</v>
      </c>
      <c r="CE436" s="1">
        <v>130</v>
      </c>
      <c r="CF436" s="1">
        <v>622</v>
      </c>
      <c r="CG436" s="1">
        <v>277</v>
      </c>
      <c r="CH436" s="1">
        <v>233</v>
      </c>
      <c r="CI436" s="1">
        <v>205</v>
      </c>
      <c r="CJ436" s="1">
        <v>715</v>
      </c>
      <c r="CL436" s="1">
        <v>4</v>
      </c>
      <c r="CN436" s="1">
        <v>15</v>
      </c>
      <c r="CO436" s="1">
        <v>38</v>
      </c>
      <c r="CP436" s="1">
        <v>254</v>
      </c>
      <c r="CS436" s="1">
        <v>124</v>
      </c>
      <c r="CT436" s="1">
        <v>103</v>
      </c>
      <c r="CV436" s="1">
        <v>22</v>
      </c>
      <c r="CW436" s="1">
        <v>560</v>
      </c>
      <c r="CY436" s="1">
        <v>310</v>
      </c>
      <c r="CZ436" s="1">
        <v>269</v>
      </c>
      <c r="DC436" s="1">
        <v>579</v>
      </c>
      <c r="DE436" s="1">
        <v>4</v>
      </c>
      <c r="DF436" s="1">
        <v>6</v>
      </c>
      <c r="DH436" s="1">
        <v>4</v>
      </c>
      <c r="DI436" s="1">
        <v>9</v>
      </c>
      <c r="DJ436" s="1">
        <v>6</v>
      </c>
      <c r="DK436" s="1">
        <v>5</v>
      </c>
      <c r="DL436" s="1">
        <v>88</v>
      </c>
      <c r="DM436" s="1">
        <v>164</v>
      </c>
      <c r="DN436" s="1">
        <v>64</v>
      </c>
      <c r="DQ436" s="1">
        <v>1</v>
      </c>
      <c r="DR436" s="1">
        <v>106</v>
      </c>
      <c r="DS436" s="1">
        <v>26</v>
      </c>
      <c r="DU436" s="1">
        <v>483</v>
      </c>
      <c r="DW436" s="1">
        <v>201</v>
      </c>
      <c r="DZ436" s="1">
        <v>203</v>
      </c>
      <c r="EA436" s="1">
        <v>404</v>
      </c>
      <c r="EB436" s="1">
        <v>2</v>
      </c>
      <c r="EC436" s="1">
        <v>14</v>
      </c>
      <c r="ED436" s="1">
        <v>1</v>
      </c>
      <c r="EE436" s="1">
        <v>24</v>
      </c>
      <c r="EF436" s="1">
        <v>154</v>
      </c>
      <c r="EG436" s="1">
        <v>33</v>
      </c>
      <c r="EH436" s="1">
        <v>8</v>
      </c>
      <c r="EI436" s="1">
        <v>261</v>
      </c>
      <c r="EJ436" s="1">
        <v>174</v>
      </c>
      <c r="EK436" s="1">
        <v>147</v>
      </c>
      <c r="EL436" s="1">
        <v>9</v>
      </c>
      <c r="EM436" s="1">
        <v>827</v>
      </c>
      <c r="EN436" s="1">
        <v>341</v>
      </c>
      <c r="EO436" s="1">
        <v>397</v>
      </c>
      <c r="EP436" s="1">
        <v>738</v>
      </c>
      <c r="EQ436" s="1">
        <v>0</v>
      </c>
      <c r="ER436" s="1">
        <v>2</v>
      </c>
      <c r="ES436" s="1">
        <v>9</v>
      </c>
      <c r="ET436" s="1">
        <v>27</v>
      </c>
      <c r="EU436" s="1">
        <v>1</v>
      </c>
      <c r="EV436" s="1">
        <v>167</v>
      </c>
      <c r="EW436" s="1">
        <v>30</v>
      </c>
      <c r="EX436" s="1">
        <v>1</v>
      </c>
      <c r="EY436" s="1">
        <v>4</v>
      </c>
      <c r="EZ436" s="1">
        <v>16</v>
      </c>
      <c r="FA436" s="1">
        <v>0</v>
      </c>
      <c r="FB436" s="1">
        <v>0</v>
      </c>
      <c r="FC436" s="1">
        <v>0</v>
      </c>
      <c r="FD436" s="1">
        <v>0</v>
      </c>
      <c r="FE436" s="1">
        <v>0</v>
      </c>
      <c r="FF436" s="1">
        <v>0</v>
      </c>
      <c r="FG436" s="1">
        <v>0</v>
      </c>
      <c r="FH436" s="1">
        <v>7</v>
      </c>
      <c r="FI436" s="1">
        <v>0</v>
      </c>
      <c r="FJ436" s="1">
        <v>17</v>
      </c>
      <c r="FK436" s="1">
        <v>14</v>
      </c>
      <c r="FL436" s="1">
        <v>0</v>
      </c>
      <c r="FM436" s="1">
        <v>59</v>
      </c>
      <c r="FN436" s="1">
        <v>10</v>
      </c>
      <c r="FO436" s="1">
        <v>1</v>
      </c>
      <c r="FP436" s="1">
        <v>73</v>
      </c>
      <c r="FQ436" s="1">
        <v>1</v>
      </c>
      <c r="FR436" s="1">
        <f>SUM(Tableau17[[#This Row],[2019-T1-ALEXANDRE Audric]:[2019-T1-MARIE Florie]])</f>
        <v>439</v>
      </c>
      <c r="FS436" s="1">
        <v>85</v>
      </c>
      <c r="FT436" s="1">
        <v>318</v>
      </c>
      <c r="FU436" s="1">
        <v>0</v>
      </c>
      <c r="FV436" s="1">
        <v>323</v>
      </c>
      <c r="FW436" s="1">
        <v>0</v>
      </c>
      <c r="FX436" s="1">
        <v>726</v>
      </c>
      <c r="FY436" s="1">
        <v>68</v>
      </c>
      <c r="FZ436" s="1">
        <v>378</v>
      </c>
      <c r="GA436" s="1">
        <v>0</v>
      </c>
      <c r="GB436" s="1">
        <v>371</v>
      </c>
      <c r="GC436" s="1">
        <v>0</v>
      </c>
      <c r="GD436" s="1">
        <v>817</v>
      </c>
      <c r="GE436" s="1">
        <v>224</v>
      </c>
      <c r="GF436" s="1">
        <v>201</v>
      </c>
      <c r="GG436" s="1">
        <v>0</v>
      </c>
      <c r="GH436" s="1">
        <v>197</v>
      </c>
      <c r="GI436" s="1">
        <v>0</v>
      </c>
      <c r="GJ436" s="1">
        <v>622</v>
      </c>
      <c r="GK436" s="1">
        <v>277</v>
      </c>
      <c r="GL436" s="1">
        <v>233</v>
      </c>
      <c r="GM436" s="1">
        <v>0</v>
      </c>
      <c r="GN436" s="1">
        <v>205</v>
      </c>
      <c r="GO436" s="1">
        <v>0</v>
      </c>
      <c r="GP436" s="1">
        <v>715</v>
      </c>
      <c r="GQ436" s="1">
        <v>258</v>
      </c>
      <c r="GR436" s="1">
        <v>103</v>
      </c>
      <c r="GS436" s="1">
        <v>0</v>
      </c>
      <c r="GT436" s="1">
        <v>199</v>
      </c>
      <c r="GU436" s="1">
        <v>0</v>
      </c>
      <c r="GV436" s="1">
        <v>560</v>
      </c>
      <c r="GW436" s="1">
        <v>310</v>
      </c>
      <c r="GX436" s="1">
        <v>0</v>
      </c>
      <c r="GY436" s="1">
        <v>0</v>
      </c>
      <c r="GZ436" s="1">
        <v>269</v>
      </c>
      <c r="HA436" s="1">
        <v>0</v>
      </c>
      <c r="HB436" s="1">
        <v>579</v>
      </c>
      <c r="HC436" s="1">
        <v>300</v>
      </c>
      <c r="HD436" s="1">
        <v>154</v>
      </c>
      <c r="HE436" s="1">
        <v>147</v>
      </c>
      <c r="HF436" s="1">
        <v>218</v>
      </c>
      <c r="HG436" s="1">
        <v>8</v>
      </c>
      <c r="HH436" s="1">
        <v>827</v>
      </c>
      <c r="HI436" s="1">
        <v>341</v>
      </c>
      <c r="HJ436" s="1">
        <v>0</v>
      </c>
      <c r="HK436" s="1">
        <v>397</v>
      </c>
      <c r="HL436" s="1">
        <v>0</v>
      </c>
      <c r="HM436" s="1">
        <v>0</v>
      </c>
      <c r="HN436" s="1">
        <v>738</v>
      </c>
      <c r="HO436" s="1">
        <v>187</v>
      </c>
      <c r="HP436" s="1">
        <v>40</v>
      </c>
      <c r="HQ436" s="1">
        <v>73</v>
      </c>
      <c r="HR436" s="1">
        <v>135</v>
      </c>
      <c r="HS436" s="1">
        <v>14</v>
      </c>
      <c r="HT436" s="1">
        <v>449</v>
      </c>
      <c r="HU436" s="1">
        <v>132</v>
      </c>
      <c r="HV436" s="1">
        <v>92</v>
      </c>
      <c r="HW436" s="1">
        <v>17</v>
      </c>
      <c r="HX436" s="1">
        <v>82</v>
      </c>
      <c r="HY436" s="1">
        <v>0</v>
      </c>
      <c r="HZ436" s="1">
        <v>323</v>
      </c>
      <c r="IA436" s="1">
        <v>176</v>
      </c>
      <c r="IB436" s="1">
        <v>64</v>
      </c>
      <c r="IC436" s="1">
        <v>106</v>
      </c>
      <c r="ID436" s="1">
        <v>132</v>
      </c>
      <c r="IE436" s="1">
        <v>5</v>
      </c>
      <c r="IF436" s="1">
        <v>483</v>
      </c>
      <c r="IG436" s="1">
        <v>201</v>
      </c>
      <c r="IH436" s="1">
        <v>0</v>
      </c>
      <c r="II436" s="1">
        <v>203</v>
      </c>
      <c r="IJ436" s="1">
        <v>0</v>
      </c>
      <c r="IK436" s="1">
        <v>0</v>
      </c>
      <c r="IL436" s="1">
        <v>404</v>
      </c>
      <c r="IM436" s="26">
        <f>IFERROR(Tableau17[[#This Row],[LDIV]]/Tableau17[[#This Row],[Total général]],"")</f>
        <v>6.1919504643962852E-3</v>
      </c>
      <c r="IN436" s="26">
        <f>IFERROR(Tableau17[[#This Row],[LDVC]]/Tableau17[[#This Row],[Total général]],"")</f>
        <v>0</v>
      </c>
      <c r="IO436" s="26">
        <f>IFERROR(Tableau17[[#This Row],[LDVD]]/Tableau17[[#This Row],[Total général]],"")</f>
        <v>9.9071207430340563E-2</v>
      </c>
      <c r="IP436" s="26">
        <f>IFERROR(Tableau17[[#This Row],[LDVG]]/Tableau17[[#This Row],[Total général]],"")</f>
        <v>6.8111455108359129E-2</v>
      </c>
      <c r="IQ436" s="26">
        <f>IFERROR(Tableau17[[#This Row],[LEXD]]/Tableau17[[#This Row],[Total général]],"")</f>
        <v>0</v>
      </c>
      <c r="IR436" s="26">
        <f>IFERROR(Tableau17[[#This Row],[LEXG]]/Tableau17[[#This Row],[Total général]],"")</f>
        <v>0</v>
      </c>
      <c r="IS436" s="26">
        <f>IFERROR(Tableau17[[#This Row],[LLR]]/Tableau17[[#This Row],[Total général]],"")</f>
        <v>0.18575851393188855</v>
      </c>
      <c r="IT436" s="26">
        <f>IFERROR(Tableau17[[#This Row],[LREM]]/Tableau17[[#This Row],[Total général]],"")</f>
        <v>4.6439628482972138E-2</v>
      </c>
      <c r="IU436" s="26">
        <f>IFERROR(Tableau17[[#This Row],[LRN]]/Tableau17[[#This Row],[Total général]],"")</f>
        <v>0.4086687306501548</v>
      </c>
      <c r="IV436" s="26">
        <f>IFERROR(Tableau17[[#This Row],[LUG]]/Tableau17[[#This Row],[Total général]],"")</f>
        <v>0.14551083591331268</v>
      </c>
      <c r="IW436" s="26">
        <f>IFERROR(Tableau17[[#This Row],[LVEC]]/Tableau17[[#This Row],[Total général]],"")</f>
        <v>4.0247678018575851E-2</v>
      </c>
      <c r="IX436" s="26">
        <f>IFERROR(Tableau17[[#This Row],[2008-T1-LCMD]]/Tableau17[[#This Row],[2008-T1-TOTAL]],"")</f>
        <v>3.8567493112947659E-2</v>
      </c>
      <c r="IY436" s="26">
        <f>IFERROR(Tableau17[[#This Row],[2008-T1-LDVD]]/Tableau17[[#This Row],[2008-T1-TOTAL]],"")</f>
        <v>8.2644628099173556E-3</v>
      </c>
      <c r="IZ436" s="26">
        <f>IFERROR(Tableau17[[#This Row],[2008-T1-LEXD]]/Tableau17[[#This Row],[2008-T1-TOTAL]],"")</f>
        <v>0</v>
      </c>
      <c r="JA436" s="26">
        <f>IFERROR(Tableau17[[#This Row],[2008-T1-LEXG]]/Tableau17[[#This Row],[2008-T1-TOTAL]],"")</f>
        <v>2.4793388429752067E-2</v>
      </c>
      <c r="JB436" s="26">
        <f>IFERROR(Tableau17[[#This Row],[2008-T1-LFN]]/Tableau17[[#This Row],[2008-T1-TOTAL]],"")</f>
        <v>0.11707988980716254</v>
      </c>
      <c r="JC436" s="26">
        <f>IFERROR(Tableau17[[#This Row],[2008-T1-LMAJ]]/Tableau17[[#This Row],[2008-T1-TOTAL]],"")</f>
        <v>0.39118457300275483</v>
      </c>
      <c r="JD436" s="26">
        <f>IFERROR(Tableau17[[#This Row],[2008-T1-LUG]]/Tableau17[[#This Row],[2008-T1-TOTAL]],"")</f>
        <v>0.42011019283746559</v>
      </c>
      <c r="JE436" s="26">
        <f>IFERROR(Tableau17[[#This Row],[2008-T2-LFN]]/Tableau17[[#This Row],[2008-T2-TOTAL]],"")</f>
        <v>8.3231334149326805E-2</v>
      </c>
      <c r="JF436" s="26">
        <f>IFERROR(Tableau17[[#This Row],[2008-T2-LGC]]/Tableau17[[#This Row],[2008-T2-TOTAL]],"")</f>
        <v>0</v>
      </c>
      <c r="JG436" s="26">
        <f>IFERROR(Tableau17[[#This Row],[2008-T2-LMAJ]]/Tableau17[[#This Row],[2008-T2-TOTAL]],"")</f>
        <v>0.46266829865361075</v>
      </c>
      <c r="JH436" s="26">
        <f>IFERROR(Tableau17[[#This Row],[2008-T2-LUG]]/Tableau17[[#This Row],[2008-T2-TOTAL]],"")</f>
        <v>0.45410036719706243</v>
      </c>
      <c r="JI436" s="26">
        <f>IFERROR(Tableau17[[#This Row],[2014-T1-LDIV]]/Tableau17[[#This Row],[2014-T1-TOTAL]],"")</f>
        <v>0</v>
      </c>
      <c r="JJ436" s="26">
        <f>IFERROR(Tableau17[[#This Row],[2014-T1-LDVD]]/Tableau17[[#This Row],[2014-T1-TOTAL]],"")</f>
        <v>0</v>
      </c>
      <c r="JK436" s="26">
        <f>IFERROR(Tableau17[[#This Row],[2014-T1-LDVG]]/Tableau17[[#This Row],[2014-T1-TOTAL]],"")</f>
        <v>4.0192926045016078E-2</v>
      </c>
      <c r="JL436" s="26">
        <f>IFERROR(Tableau17[[#This Row],[2014-T1-LEXG]]/Tableau17[[#This Row],[2014-T1-TOTAL]],"")</f>
        <v>9.6463022508038593E-3</v>
      </c>
      <c r="JM436" s="26">
        <f>IFERROR(Tableau17[[#This Row],[2014-T1-LFG]]/Tableau17[[#This Row],[2014-T1-TOTAL]],"")</f>
        <v>5.7877813504823149E-2</v>
      </c>
      <c r="JN436" s="26">
        <f>IFERROR(Tableau17[[#This Row],[2014-T1-LFN]]/Tableau17[[#This Row],[2014-T1-TOTAL]],"")</f>
        <v>0.36012861736334406</v>
      </c>
      <c r="JO436" s="26">
        <f>IFERROR(Tableau17[[#This Row],[2014-T1-LUD]]/Tableau17[[#This Row],[2014-T1-TOTAL]],"")</f>
        <v>0.32315112540192925</v>
      </c>
      <c r="JP436" s="26">
        <f>IFERROR(Tableau17[[#This Row],[2014-T1-LUG]]/Tableau17[[#This Row],[2014-T1-TOTAL]],"")</f>
        <v>0.20900321543408359</v>
      </c>
      <c r="JQ436" s="26">
        <f>IFERROR(Tableau17[[#This Row],[2014-T2-LFN]]/Tableau17[[#This Row],[2014-T2-TOTAL]],"")</f>
        <v>0.38741258741258744</v>
      </c>
      <c r="JR436" s="26">
        <f>IFERROR(Tableau17[[#This Row],[2014-T2-LUD]]/Tableau17[[#This Row],[2014-T2-TOTAL]],"")</f>
        <v>0.3258741258741259</v>
      </c>
      <c r="JS436" s="26">
        <f>IFERROR(Tableau17[[#This Row],[2014-T2-LUG]]/Tableau17[[#This Row],[2014-T2-TOTAL]],"")</f>
        <v>0.28671328671328672</v>
      </c>
      <c r="JT436" s="26">
        <f>IFERROR(Tableau17[[#This Row],[2015-T1-BC-DIV]]/Tableau17[[#This Row],[2015-T1-TOTAL]],"")</f>
        <v>0</v>
      </c>
      <c r="JU436" s="26">
        <f>IFERROR(Tableau17[[#This Row],[2015-T1-BC-DLF]]/Tableau17[[#This Row],[2015-T1-TOTAL]],"")</f>
        <v>7.1428571428571426E-3</v>
      </c>
      <c r="JV436" s="26">
        <f>IFERROR(Tableau17[[#This Row],[2015-T1-BC-DVD]]/Tableau17[[#This Row],[2015-T1-TOTAL]],"")</f>
        <v>0</v>
      </c>
      <c r="JW436" s="26">
        <f>IFERROR(Tableau17[[#This Row],[2015-T1-BC-DVG]]/Tableau17[[#This Row],[2015-T1-TOTAL]],"")</f>
        <v>2.6785714285714284E-2</v>
      </c>
      <c r="JX436" s="26">
        <f>IFERROR(Tableau17[[#This Row],[2015-T1-BC-FG]]/Tableau17[[#This Row],[2015-T1-TOTAL]],"")</f>
        <v>6.7857142857142852E-2</v>
      </c>
      <c r="JY436" s="26">
        <f>IFERROR(Tableau17[[#This Row],[2015-T1-BC-FN]]/Tableau17[[#This Row],[2015-T1-TOTAL]],"")</f>
        <v>0.45357142857142857</v>
      </c>
      <c r="JZ436" s="26">
        <f>IFERROR(Tableau17[[#This Row],[2015-T1-BC-MDM]]/Tableau17[[#This Row],[2015-T1-TOTAL]],"")</f>
        <v>0</v>
      </c>
      <c r="KA436" s="26">
        <f>IFERROR(Tableau17[[#This Row],[2015-T1-BC-RDG]]/Tableau17[[#This Row],[2015-T1-TOTAL]],"")</f>
        <v>0</v>
      </c>
      <c r="KB436" s="26">
        <f>IFERROR(Tableau17[[#This Row],[2015-T1-BC-SOC]]/Tableau17[[#This Row],[2015-T1-TOTAL]],"")</f>
        <v>0.22142857142857142</v>
      </c>
      <c r="KC436" s="26">
        <f>IFERROR(Tableau17[[#This Row],[2015-T1-BC-UD]]/Tableau17[[#This Row],[2015-T1-TOTAL]],"")</f>
        <v>0.18392857142857144</v>
      </c>
      <c r="KD436" s="26">
        <f>IFERROR(Tableau17[[#This Row],[2015-T1-BC-UG]]/Tableau17[[#This Row],[2015-T1-TOTAL]],"")</f>
        <v>0</v>
      </c>
      <c r="KE436" s="26">
        <f>IFERROR(Tableau17[[#This Row],[2015-T1-BC-VEC]]/Tableau17[[#This Row],[2015-T1-TOTAL]],"")</f>
        <v>3.9285714285714285E-2</v>
      </c>
      <c r="KF436" s="26">
        <f>IFERROR(Tableau17[[#This Row],[2015-T2-BC-DVG]]/Tableau17[[#This Row],[2015-T2-TOTAL]],"")</f>
        <v>0</v>
      </c>
      <c r="KG436" s="26">
        <f>IFERROR(Tableau17[[#This Row],[2015-T2-BC-FN]]/Tableau17[[#This Row],[2015-T2-TOTAL]],"")</f>
        <v>0.53540587219343694</v>
      </c>
      <c r="KH436" s="26">
        <f>IFERROR(Tableau17[[#This Row],[2015-T2-BC-SOC]]/Tableau17[[#This Row],[2015-T2-TOTAL]],"")</f>
        <v>0.46459412780656306</v>
      </c>
      <c r="KI436" s="26">
        <f>IFERROR(Tableau17[[#This Row],[2015-T2-BC-UD]]/Tableau17[[#This Row],[2015-T2-TOTAL]],"")</f>
        <v>0</v>
      </c>
      <c r="KJ436" s="26">
        <f>IFERROR(Tableau17[[#This Row],[2015-T2-BC-UG]]/Tableau17[[#This Row],[2015-T2-TOTAL]],"")</f>
        <v>0</v>
      </c>
      <c r="KK436" s="26">
        <f>IFERROR(Tableau17[[#This Row],[2017 (L)-T1-COM]]/Tableau17[[#This Row],[2017 (L)-T1-TOTAL]],"")</f>
        <v>0</v>
      </c>
      <c r="KL436" s="26">
        <f>IFERROR(Tableau17[[#This Row],[2017 (L)-T1-DIV]]/Tableau17[[#This Row],[2017 (L)-T1-TOTAL]],"")</f>
        <v>8.2815734989648039E-3</v>
      </c>
      <c r="KM436" s="26">
        <f>IFERROR(Tableau17[[#This Row],[2017 (L)-T1-DLF]]/Tableau17[[#This Row],[2017 (L)-T1-TOTAL]],"")</f>
        <v>1.2422360248447204E-2</v>
      </c>
      <c r="KN436" s="26">
        <f>IFERROR(Tableau17[[#This Row],[2017 (L)-T1-DVD]]/Tableau17[[#This Row],[2017 (L)-T1-TOTAL]],"")</f>
        <v>0</v>
      </c>
      <c r="KO436" s="26">
        <f>IFERROR(Tableau17[[#This Row],[2017 (L)-T1-DVG]]/Tableau17[[#This Row],[2017 (L)-T1-TOTAL]],"")</f>
        <v>8.2815734989648039E-3</v>
      </c>
      <c r="KP436" s="26">
        <f>IFERROR(Tableau17[[#This Row],[2017 (L)-T1-ECO]]/Tableau17[[#This Row],[2017 (L)-T1-TOTAL]],"")</f>
        <v>1.8633540372670808E-2</v>
      </c>
      <c r="KQ436" s="26">
        <f>IFERROR(Tableau17[[#This Row],[2017 (L)-T1-EXD]]/Tableau17[[#This Row],[2017 (L)-T1-TOTAL]],"")</f>
        <v>1.2422360248447204E-2</v>
      </c>
      <c r="KR436" s="26">
        <f>IFERROR(Tableau17[[#This Row],[2017 (L)-T1-EXG]]/Tableau17[[#This Row],[2017 (L)-T1-TOTAL]],"")</f>
        <v>1.0351966873706004E-2</v>
      </c>
      <c r="KS436" s="26">
        <f>IFERROR(Tableau17[[#This Row],[2017 (L)-T1-FI]]/Tableau17[[#This Row],[2017 (L)-T1-TOTAL]],"")</f>
        <v>0.18219461697722567</v>
      </c>
      <c r="KT436" s="26">
        <f>IFERROR(Tableau17[[#This Row],[2017 (L)-T1-FN]]/Tableau17[[#This Row],[2017 (L)-T1-TOTAL]],"")</f>
        <v>0.33954451345755693</v>
      </c>
      <c r="KU436" s="26">
        <f>IFERROR(Tableau17[[#This Row],[2017 (L)-T1-LR]]/Tableau17[[#This Row],[2017 (L)-T1-TOTAL]],"")</f>
        <v>0.13250517598343686</v>
      </c>
      <c r="KV436" s="26">
        <f>IFERROR(Tableau17[[#This Row],[2017 (L)-T1-MDM]]/Tableau17[[#This Row],[2017 (L)-T1-TOTAL]],"")</f>
        <v>0</v>
      </c>
      <c r="KW436" s="26">
        <f>IFERROR(Tableau17[[#This Row],[2017 (L)-T1-RDG]]/Tableau17[[#This Row],[2017 (L)-T1-TOTAL]],"")</f>
        <v>0</v>
      </c>
      <c r="KX436" s="26">
        <f>IFERROR(Tableau17[[#This Row],[2017 (L)-T1-REG]]/Tableau17[[#This Row],[2017 (L)-T1-TOTAL]],"")</f>
        <v>2.070393374741201E-3</v>
      </c>
      <c r="KY436" s="26">
        <f>IFERROR(Tableau17[[#This Row],[2017 (L)-T1-REM]]/Tableau17[[#This Row],[2017 (L)-T1-TOTAL]],"")</f>
        <v>0.21946169772256729</v>
      </c>
      <c r="KZ436" s="26">
        <f>IFERROR(Tableau17[[#This Row],[2017 (L)-T1-SOC]]/Tableau17[[#This Row],[2017 (L)-T1-TOTAL]],"")</f>
        <v>5.3830227743271224E-2</v>
      </c>
      <c r="LA436" s="26">
        <f>IFERROR(Tableau17[[#This Row],[2017 (L)-T1-UDI]]/Tableau17[[#This Row],[2017 (L)-T1-TOTAL]],"")</f>
        <v>0</v>
      </c>
      <c r="LB436" s="26">
        <f>IFERROR(Tableau17[[#This Row],[2017 (L)-T2-FI]]/Tableau17[[#This Row],[2017 (L)-T2-TOTAL]],"")</f>
        <v>0</v>
      </c>
      <c r="LC436" s="26">
        <f>IFERROR(Tableau17[[#This Row],[2017 (L)-T2-FN]]/Tableau17[[#This Row],[2017 (L)-T2-TOTAL]],"")</f>
        <v>0.49752475247524752</v>
      </c>
      <c r="LD436" s="26">
        <f>IFERROR(Tableau17[[#This Row],[2017 (L)-T2-LR]]/Tableau17[[#This Row],[2017 (L)-T2-TOTAL]],"")</f>
        <v>0</v>
      </c>
      <c r="LE436" s="26">
        <f>IFERROR(Tableau17[[#This Row],[2017 (L)-T2-MDM]]/Tableau17[[#This Row],[2017 (L)-T2-TOTAL]],"")</f>
        <v>0</v>
      </c>
      <c r="LF436" s="26">
        <f>IFERROR(Tableau17[[#This Row],[2017 (L)-T2-REM]]/Tableau17[[#This Row],[2017 (L)-T2-TOTAL]],"")</f>
        <v>0.50247524752475248</v>
      </c>
      <c r="LG436" s="26">
        <f>IFERROR(Tableau17[[#This Row],[2017-T1-ARTHAUD Nathalie]]/Tableau17[[#This Row],[2017-T1-TOTAL]],"")</f>
        <v>2.4183796856106408E-3</v>
      </c>
      <c r="LH436" s="26">
        <f>IFERROR(Tableau17[[#This Row],[2017-T1-ASSELINEAU Fran]]/Tableau17[[#This Row],[2017-T1-TOTAL]],"")</f>
        <v>1.6928657799274487E-2</v>
      </c>
      <c r="LI436" s="26">
        <f>IFERROR(Tableau17[[#This Row],[2017-T1-CHEMINADE Jacques]]/Tableau17[[#This Row],[2017-T1-TOTAL]],"")</f>
        <v>1.2091898428053204E-3</v>
      </c>
      <c r="LJ436" s="26">
        <f>IFERROR(Tableau17[[#This Row],[2017-T1-DUPONT-AIGNAN Nicolas]]/Tableau17[[#This Row],[2017-T1-TOTAL]],"")</f>
        <v>2.9020556227327691E-2</v>
      </c>
      <c r="LK436" s="26">
        <f>IFERROR(Tableau17[[#This Row],[2017-T1-FILLON Fran]]/Tableau17[[#This Row],[2017-T1-TOTAL]],"")</f>
        <v>0.18621523579201935</v>
      </c>
      <c r="LL436" s="26">
        <f>IFERROR(Tableau17[[#This Row],[2017-T1-HAMON Beno]]/Tableau17[[#This Row],[2017-T1-TOTAL]],"")</f>
        <v>3.9903264812575577E-2</v>
      </c>
      <c r="LM436" s="26">
        <f>IFERROR(Tableau17[[#This Row],[2017-T1-LASSALLE Jean]]/Tableau17[[#This Row],[2017-T1-TOTAL]],"")</f>
        <v>9.673518742442563E-3</v>
      </c>
      <c r="LN436" s="26">
        <f>IFERROR(Tableau17[[#This Row],[2017-T1-LE PEN Marine]]/Tableau17[[#This Row],[2017-T1-TOTAL]],"")</f>
        <v>0.31559854897218864</v>
      </c>
      <c r="LO436" s="26">
        <f>IFERROR(Tableau17[[#This Row],[2017-T1-M Jean-Luc]]/Tableau17[[#This Row],[2017-T1-TOTAL]],"")</f>
        <v>0.21039903264812576</v>
      </c>
      <c r="LP436" s="26">
        <f>IFERROR(Tableau17[[#This Row],[2017-T1-MACRON Emmanuel]]/Tableau17[[#This Row],[2017-T1-TOTAL]],"")</f>
        <v>0.1777509068923821</v>
      </c>
      <c r="LQ436" s="26">
        <f>IFERROR(Tableau17[[#This Row],[2017-T1-POUTOU Philippe]]/Tableau17[[#This Row],[2017-T1-TOTAL]],"")</f>
        <v>1.0882708585247884E-2</v>
      </c>
      <c r="LR436" s="26">
        <f>IFERROR(Tableau17[[#This Row],[2017-T2-LE PEN Marine]]/Tableau17[[#This Row],[2017-T2-TOTAL]],"")</f>
        <v>0.46205962059620598</v>
      </c>
      <c r="LS436" s="26">
        <f>IFERROR(Tableau17[[#This Row],[2017-T2-MACRON Emmanuel]]/Tableau17[[#This Row],[2017-T2-TOTAL]],"")</f>
        <v>0.53794037940379402</v>
      </c>
      <c r="LT436" s="26">
        <f>IFERROR(Tableau17[[#This Row],[2019-T1-ALEXANDRE Audric]]/Tableau17[[#This Row],[2019-T1-TOTAL]],"")</f>
        <v>0</v>
      </c>
      <c r="LU436" s="26">
        <f>IFERROR(Tableau17[[#This Row],[2019-T1-ARTHAUD Nathalie]]/Tableau17[[#This Row],[2019-T1-TOTAL]],"")</f>
        <v>4.5558086560364463E-3</v>
      </c>
      <c r="LV436" s="26">
        <f>IFERROR(Tableau17[[#This Row],[2019-T1-ASSELINEAU François]]/Tableau17[[#This Row],[2019-T1-TOTAL]],"")</f>
        <v>2.0501138952164009E-2</v>
      </c>
      <c r="LW436" s="26">
        <f>IFERROR(Tableau17[[#This Row],[2019-T1-AUBRY Manon]]/Tableau17[[#This Row],[2019-T1-TOTAL]],"")</f>
        <v>6.1503416856492028E-2</v>
      </c>
      <c r="LX436" s="26">
        <f>IFERROR(Tableau17[[#This Row],[2019-T1-AZERGUI Nagib]]/Tableau17[[#This Row],[2019-T1-TOTAL]],"")</f>
        <v>2.2779043280182231E-3</v>
      </c>
      <c r="LY436" s="26">
        <f>IFERROR(Tableau17[[#This Row],[2019-T1-BARDELLA Jordan]]/Tableau17[[#This Row],[2019-T1-TOTAL]],"")</f>
        <v>0.38041002277904329</v>
      </c>
      <c r="LZ436" s="26">
        <f>IFERROR(Tableau17[[#This Row],[2019-T1-BELLAMY François-Xavier]]/Tableau17[[#This Row],[2019-T1-TOTAL]],"")</f>
        <v>6.8337129840546698E-2</v>
      </c>
      <c r="MA436" s="26">
        <f>IFERROR(Tableau17[[#This Row],[2019-T1-BIDOU Olivier]]/Tableau17[[#This Row],[2019-T1-TOTAL]],"")</f>
        <v>2.2779043280182231E-3</v>
      </c>
      <c r="MB436" s="26">
        <f>IFERROR(Tableau17[[#This Row],[2019-T1-BOURG Dominique]]/Tableau17[[#This Row],[2019-T1-TOTAL]],"")</f>
        <v>9.1116173120728925E-3</v>
      </c>
      <c r="MC436" s="26">
        <f>IFERROR(Tableau17[[#This Row],[2019-T1-BROSSAT Ian]]/Tableau17[[#This Row],[2019-T1-TOTAL]],"")</f>
        <v>3.644646924829157E-2</v>
      </c>
      <c r="MD436" s="26">
        <f>IFERROR(Tableau17[[#This Row],[2019-T1-CAILLAUD Sophie]]/Tableau17[[#This Row],[2019-T1-TOTAL]],"")</f>
        <v>0</v>
      </c>
      <c r="ME436" s="26">
        <f>IFERROR(Tableau17[[#This Row],[2019-T1-CAMUS Renaud]]/Tableau17[[#This Row],[2019-T1-TOTAL]],"")</f>
        <v>0</v>
      </c>
      <c r="MF436" s="26">
        <f>IFERROR(Tableau17[[#This Row],[2019-T1-CHALENÇON Christophe]]/Tableau17[[#This Row],[2019-T1-TOTAL]],"")</f>
        <v>0</v>
      </c>
      <c r="MG436" s="26">
        <f>IFERROR(Tableau17[[#This Row],[2019-T1-CORBET Cathy Denise Ginette]]/Tableau17[[#This Row],[2019-T1-TOTAL]],"")</f>
        <v>0</v>
      </c>
      <c r="MH436" s="26">
        <f>IFERROR(Tableau17[[#This Row],[2019-T1-DE PREVOISIN Robert]]/Tableau17[[#This Row],[2019-T1-TOTAL]],"")</f>
        <v>0</v>
      </c>
      <c r="MI436" s="26">
        <f>IFERROR(Tableau17[[#This Row],[2019-T1-DELFEL Thérèse]]/Tableau17[[#This Row],[2019-T1-TOTAL]],"")</f>
        <v>0</v>
      </c>
      <c r="MJ436" s="26">
        <f>IFERROR(Tableau17[[#This Row],[2019-T1-DIEUMEGARD Pierre]]/Tableau17[[#This Row],[2019-T1-TOTAL]],"")</f>
        <v>0</v>
      </c>
      <c r="MK436" s="26">
        <f>IFERROR(Tableau17[[#This Row],[2019-T1-DUPONT-AIGNAN Nicolas]]/Tableau17[[#This Row],[2019-T1-TOTAL]],"")</f>
        <v>1.5945330296127564E-2</v>
      </c>
      <c r="ML436" s="26">
        <f>IFERROR(Tableau17[[#This Row],[2019-T1-GERNIGON Yves]]/Tableau17[[#This Row],[2019-T1-TOTAL]],"")</f>
        <v>0</v>
      </c>
      <c r="MM436" s="26">
        <f>IFERROR(Tableau17[[#This Row],[2019-T1-GLUCKSMANN Raphaël]]/Tableau17[[#This Row],[2019-T1-TOTAL]],"")</f>
        <v>3.8724373576309798E-2</v>
      </c>
      <c r="MN436" s="26">
        <f>IFERROR(Tableau17[[#This Row],[2019-T1-HAMON Benoît]]/Tableau17[[#This Row],[2019-T1-TOTAL]],"")</f>
        <v>3.1890660592255128E-2</v>
      </c>
      <c r="MO436" s="26">
        <f>IFERROR(Tableau17[[#This Row],[2019-T1-HELGEN Gilles]]/Tableau17[[#This Row],[2019-T1-TOTAL]],"")</f>
        <v>0</v>
      </c>
      <c r="MP436" s="26">
        <f>IFERROR(Tableau17[[#This Row],[2019-T1-JADOT Yannick]]/Tableau17[[#This Row],[2019-T1-TOTAL]],"")</f>
        <v>0.13439635535307518</v>
      </c>
      <c r="MQ436" s="26">
        <f>IFERROR(Tableau17[[#This Row],[2019-T1-LAGARDE Jean-Christophe]]/Tableau17[[#This Row],[2019-T1-TOTAL]],"")</f>
        <v>2.2779043280182234E-2</v>
      </c>
      <c r="MR436" s="26">
        <f>IFERROR(Tableau17[[#This Row],[2019-T1-LALANNE Francis]]/Tableau17[[#This Row],[2019-T1-TOTAL]],"")</f>
        <v>2.2779043280182231E-3</v>
      </c>
      <c r="MS436" s="26">
        <f>IFERROR(Tableau17[[#This Row],[2019-T1-LOISEAU Nathalie]]/Tableau17[[#This Row],[2019-T1-TOTAL]],"")</f>
        <v>0.1662870159453303</v>
      </c>
      <c r="MT436" s="26">
        <f>IFERROR(Tableau17[[#This Row],[2019-T1-MARIE Florie]]/Tableau17[[#This Row],[2019-T1-TOTAL]],"")</f>
        <v>2.2779043280182231E-3</v>
      </c>
      <c r="MU436" s="26">
        <f>IFERROR(Tableau17[[#This Row],[2008-T1-MACROEXTRDROITE]]/Tableau17[[#This Row],[2008-T1-MACROTOTALE]],"")</f>
        <v>0.11707988980716254</v>
      </c>
      <c r="MV436" s="26">
        <f>IFERROR(Tableau17[[#This Row],[2008-T1-MACRODROITE]]/Tableau17[[#This Row],[2008-T1-MACROTOTALE]],"")</f>
        <v>0.43801652892561982</v>
      </c>
      <c r="MW436" s="26">
        <f>IFERROR(Tableau17[[#This Row],[2008-T1-MACROCENTRE]]/Tableau17[[#This Row],[2008-T1-MACROTOTALE]],"")</f>
        <v>0</v>
      </c>
      <c r="MX436" s="26">
        <f>IFERROR(Tableau17[[#This Row],[2008-T1-MACROGAUCHE]]/Tableau17[[#This Row],[2008-T1-MACROTOTALE]],"")</f>
        <v>0.44490358126721763</v>
      </c>
      <c r="MY436" s="26">
        <f>IFERROR(Tableau17[[#This Row],[2008-T1-MACROAUTRE]]/Tableau17[[#This Row],[2008-T1-MACROTOTALE]],"")</f>
        <v>0</v>
      </c>
      <c r="MZ436" s="26">
        <f>IFERROR(Tableau17[[#This Row],[2008-T2-MACROEXTRDROITE]]/Tableau17[[#This Row],[2008-T2-MACROTOTALE]],"")</f>
        <v>8.3231334149326805E-2</v>
      </c>
      <c r="NA436" s="26">
        <f>IFERROR(Tableau17[[#This Row],[2008-T2-MACRODROITE]]/Tableau17[[#This Row],[2008-T2-MACROTOTALE]],"")</f>
        <v>0.46266829865361075</v>
      </c>
      <c r="NB436" s="26">
        <f>IFERROR(Tableau17[[#This Row],[2008-T2-MACROCENTRE]]/Tableau17[[#This Row],[2008-T2-MACROTOTALE]],"")</f>
        <v>0</v>
      </c>
      <c r="NC436" s="26">
        <f>IFERROR(Tableau17[[#This Row],[2008-T2-MACROGAUCHE]]/Tableau17[[#This Row],[2008-T2-MACROTOTALE]],"")</f>
        <v>0.45410036719706243</v>
      </c>
      <c r="ND436" s="26">
        <f>IFERROR(Tableau17[[#This Row],[2008-T2-MACROAUTRE]]/Tableau17[[#This Row],[2008-T2-MACROTOTALE]],"")</f>
        <v>0</v>
      </c>
      <c r="NE436" s="26">
        <f>IFERROR(Tableau17[[#This Row],[2014-T1-MACROEXTRDROITE]]/Tableau17[[#This Row],[2014-T1-MACROTOTALE]],"")</f>
        <v>0.36012861736334406</v>
      </c>
      <c r="NF436" s="26">
        <f>IFERROR(Tableau17[[#This Row],[2014-T1-MACRODROITE]]/Tableau17[[#This Row],[2014-T1-MACROTOTALE]],"")</f>
        <v>0.32315112540192925</v>
      </c>
      <c r="NG436" s="26">
        <f>IFERROR(Tableau17[[#This Row],[2014-T1-MACROCENTRE]]/Tableau17[[#This Row],[2014-T1-MACROTOTALE]],"")</f>
        <v>0</v>
      </c>
      <c r="NH436" s="26">
        <f>IFERROR(Tableau17[[#This Row],[2014-T1-MACROGAUCHE]]/Tableau17[[#This Row],[2014-T1-MACROTOTALE]],"")</f>
        <v>0.31672025723472669</v>
      </c>
      <c r="NI436" s="26">
        <f>IFERROR(Tableau17[[#This Row],[2014-T1-MACROAUTRE]]/Tableau17[[#This Row],[2014-T1-MACROTOTALE]],"")</f>
        <v>0</v>
      </c>
      <c r="NJ436" s="26">
        <f>IFERROR(Tableau17[[#This Row],[2014-T2-MACROEXTRDROITE]]/Tableau17[[#This Row],[2014-T2-MACROTOTALE]],"")</f>
        <v>0.38741258741258744</v>
      </c>
      <c r="NK436" s="26">
        <f>IFERROR(Tableau17[[#This Row],[2014-T2-MACRODROITE]]/Tableau17[[#This Row],[2014-T2-MACROTOTALE]],"")</f>
        <v>0.3258741258741259</v>
      </c>
      <c r="NL436" s="26">
        <f>IFERROR(Tableau17[[#This Row],[2014-T2-MACROCENTRE]]/Tableau17[[#This Row],[2014-T2-MACROTOTALE]],"")</f>
        <v>0</v>
      </c>
      <c r="NM436" s="26">
        <f>IFERROR(Tableau17[[#This Row],[2014-T2-MACROGAUCHE]]/Tableau17[[#This Row],[2014-T2-MACROTOTALE]],"")</f>
        <v>0.28671328671328672</v>
      </c>
      <c r="NN436" s="26">
        <f>IFERROR(Tableau17[[#This Row],[2014-T2-MACROAUTRE]]/Tableau17[[#This Row],[2014-T2-MACROTOTALE]],"")</f>
        <v>0</v>
      </c>
      <c r="NO436" s="26">
        <f>IFERROR( Tableau17[[#This Row],[2015-T1-MACROEXTRDROITE]]/Tableau17[[#This Row],[2015-T1-MACROTOTALE]],"")</f>
        <v>0.46071428571428569</v>
      </c>
      <c r="NP436" s="26">
        <f>IFERROR(Tableau17[[#This Row],[2015-T1-MACRODROITE]]/Tableau17[[#This Row],[2015-T1-MACROTOTALE]],"")</f>
        <v>0.18392857142857144</v>
      </c>
      <c r="NQ436" s="26">
        <f>IFERROR(Tableau17[[#This Row],[2015-T1-MACROCENTRE]]/Tableau17[[#This Row],[2015-T1-MACROTOTALE]],"")</f>
        <v>0</v>
      </c>
      <c r="NR436" s="26">
        <f>IFERROR(Tableau17[[#This Row],[2015-T1-MACROGAUCHE]]/Tableau17[[#This Row],[2015-T1-MACROTOTALE]],"")</f>
        <v>0.35535714285714287</v>
      </c>
      <c r="NS436" s="26">
        <f>IFERROR(Tableau17[[#This Row],[2015-T1-MACROAUTRE]]/Tableau17[[#This Row],[2015-T1-MACROTOTALE]],"")</f>
        <v>0</v>
      </c>
      <c r="NT436" s="26">
        <f>IFERROR(Tableau17[[#This Row],[2015-T2-MACROEXTRDROITE]]/Tableau17[[#This Row],[2015-T2-MACROTOTALE]],"")</f>
        <v>0.53540587219343694</v>
      </c>
      <c r="NU436" s="26">
        <f>IFERROR(Tableau17[[#This Row],[2015-T2-MACRODROITE]]/Tableau17[[#This Row],[2015-T2-MACROTOTALE]],"")</f>
        <v>0</v>
      </c>
      <c r="NV436" s="26">
        <f>IFERROR(Tableau17[[#This Row],[2015-T2-MACROCENTRE]]/Tableau17[[#This Row],[2015-T2-MACROTOTALE]],"")</f>
        <v>0</v>
      </c>
      <c r="NW436" s="26">
        <f>IFERROR(Tableau17[[#This Row],[2015-T2-MACROGAUCHE]]/Tableau17[[#This Row],[2015-T2-MACROTOTALE]],"")</f>
        <v>0.46459412780656306</v>
      </c>
      <c r="NX436" s="26">
        <f>IFERROR(Tableau17[[#This Row],[2015-T2-MACROAUTRE]]/Tableau17[[#This Row],[2015-T2-MACROTOTALE]],"")</f>
        <v>0</v>
      </c>
      <c r="NY436" s="26">
        <f>IFERROR(Tableau17[[#This Row],[2017-T1-MACROEXTRDROITE]]/Tableau17[[#This Row],[2017-T1-MACROTOTALE]],"")</f>
        <v>0.36275695284159615</v>
      </c>
      <c r="NZ436" s="26">
        <f>IFERROR(Tableau17[[#This Row],[2017-T1-MACRODROITE]]/Tableau17[[#This Row],[2017-T1-MACROTOTALE]],"")</f>
        <v>0.18621523579201935</v>
      </c>
      <c r="OA436" s="26">
        <f>IFERROR(Tableau17[[#This Row],[2017-T1-MACROCENTRE]]/Tableau17[[#This Row],[2017-T1-MACROTOTALE]],"")</f>
        <v>0.1777509068923821</v>
      </c>
      <c r="OB436" s="26">
        <f>IFERROR(Tableau17[[#This Row],[2017-T1-MACROGAUCHE]]/Tableau17[[#This Row],[2017-T1-MACROTOTALE]],"")</f>
        <v>0.26360338573155984</v>
      </c>
      <c r="OC436" s="26">
        <f>IFERROR(Tableau17[[#This Row],[2017-T1-MACROAUTRE]]/Tableau17[[#This Row],[2017-T1-MACROTOTALE]],"")</f>
        <v>9.673518742442563E-3</v>
      </c>
      <c r="OD436" s="26">
        <f>IFERROR(Tableau17[[#This Row],[2017-T2-MACROEXTRDROITE]]/Tableau17[[#This Row],[2017-T2-MACROTOTALE]],"")</f>
        <v>0.46205962059620598</v>
      </c>
      <c r="OE436" s="26">
        <f>IFERROR(Tableau17[[#This Row],[2017-T2-MACRODROITE]]/Tableau17[[#This Row],[2017-T2-MACROTOTALE]],"")</f>
        <v>0</v>
      </c>
      <c r="OF436" s="26">
        <f>IFERROR(Tableau17[[#This Row],[2017-T2-MACROCENTRE]]/Tableau17[[#This Row],[2017-T2-MACROTOTALE]],"")</f>
        <v>0.53794037940379402</v>
      </c>
      <c r="OG436" s="26">
        <f>IFERROR(Tableau17[[#This Row],[2017-T2-MACROGAUCHE]]/Tableau17[[#This Row],[2017-T2-MACROTOTALE]],"")</f>
        <v>0</v>
      </c>
      <c r="OH436" s="26">
        <f>IFERROR(Tableau17[[#This Row],[2017-T2-MACROAUTRE]]/Tableau17[[#This Row],[2017-T2-MACROTOTALE]],"")</f>
        <v>0</v>
      </c>
      <c r="OI436" s="26">
        <f>IFERROR(Tableau17[[#This Row],[2019-T1-MACROEXTRDROITE]]/Tableau17[[#This Row],[2019-T1-MACROTOTALE]],"")</f>
        <v>0.41648106904231624</v>
      </c>
      <c r="OJ436" s="26">
        <f>IFERROR(Tableau17[[#This Row],[2019-T1-MACRODROITE]]/Tableau17[[#This Row],[2019-T1-MACROTOTALE]],"")</f>
        <v>8.9086859688195991E-2</v>
      </c>
      <c r="OK436" s="26">
        <f>IFERROR(Tableau17[[#This Row],[2019-T1-MACROCENTRE]]/Tableau17[[#This Row],[2019-T1-MACROTOTALE]],"")</f>
        <v>0.16258351893095768</v>
      </c>
      <c r="OL436" s="26">
        <f>IFERROR(Tableau17[[#This Row],[2019-T1-MACROGAUCHE]]/Tableau17[[#This Row],[2019-T1-MACROTOTALE]],"")</f>
        <v>0.30066815144766146</v>
      </c>
      <c r="OM436" s="26">
        <f>IFERROR(Tableau17[[#This Row],[2019-T1-MACROAUTRE]]/Tableau17[[#This Row],[2019-T1-MACROTOTALE]],"")</f>
        <v>3.1180400890868598E-2</v>
      </c>
      <c r="ON436" s="26">
        <f>IFERROR(Tableau17[[#This Row],[2020-T1-MACROEXTRDROITE]]/Tableau17[[#This Row],[2020-T1-MACROTOTALE]],"")</f>
        <v>0.4086687306501548</v>
      </c>
      <c r="OO436" s="26">
        <f>IFERROR(Tableau17[[#This Row],[2020-T1-MACRODROITE]]/Tableau17[[#This Row],[2020-T1-MACROTOTALE]],"")</f>
        <v>0.28482972136222912</v>
      </c>
      <c r="OP436" s="26">
        <f>IFERROR(Tableau17[[#This Row],[2020-T1-MACROCENTRE]]/Tableau17[[#This Row],[2020-T1-MACROTOTALE]],"")</f>
        <v>5.2631578947368418E-2</v>
      </c>
      <c r="OQ436" s="26">
        <f>IFERROR(Tableau17[[#This Row],[2020-T1-MACROGAUCHE]]/Tableau17[[#This Row],[2020-T1-MACROTOTALE]],"")</f>
        <v>0.25386996904024767</v>
      </c>
      <c r="OR436" s="26">
        <f>IFERROR(Tableau17[[#This Row],[2020-T1-MACROAUTRE]]/Tableau17[[#This Row],[2020-T1-MACROTOTALE]],"")</f>
        <v>0</v>
      </c>
      <c r="OS436" s="26">
        <f>IFERROR(Tableau17[[#This Row],[2017 (L)-T1-MACROEXTRDROITE]]/Tableau17[[#This Row],[2017 (L)-T1-MACROTOTALE]],"")</f>
        <v>0.36438923395445133</v>
      </c>
      <c r="OT436" s="26">
        <f>IFERROR(Tableau17[[#This Row],[2017 (L)-T1-MACRODROITE]]/Tableau17[[#This Row],[2017 (L)-T1-MACROTOTALE]],"")</f>
        <v>0.13250517598343686</v>
      </c>
      <c r="OU436" s="26">
        <f>IFERROR(Tableau17[[#This Row],[2017 (L)-T1-MACROCENTRE]]/Tableau17[[#This Row],[2017 (L)-T1-MACROTOTALE]],"")</f>
        <v>0.21946169772256729</v>
      </c>
      <c r="OV436" s="26">
        <f>IFERROR(Tableau17[[#This Row],[2017 (L)-T1-MACROGAUCHE]]/Tableau17[[#This Row],[2017 (L)-T1-MACROTOTALE]],"")</f>
        <v>0.27329192546583853</v>
      </c>
      <c r="OW436" s="26">
        <f>IFERROR(Tableau17[[#This Row],[2017 (L)-T1-MACROAUTRE]]/Tableau17[[#This Row],[2017 (L)-T1-MACROTOTALE]],"")</f>
        <v>1.0351966873706004E-2</v>
      </c>
      <c r="OX436" s="26">
        <f>IFERROR(Tableau17[[#This Row],[2017 (L)-T2-MACROEXTRDROITE]]/Tableau17[[#This Row],[2017 (L)-T2-MACROTOTALE]],"")</f>
        <v>0.49752475247524752</v>
      </c>
      <c r="OY436" s="26">
        <f>IFERROR(Tableau17[[#This Row],[2017 (L)-T2-MACRODROITE]]/Tableau17[[#This Row],[2017 (L)-T2-MACROTOTALE]],"")</f>
        <v>0</v>
      </c>
      <c r="OZ436" s="26">
        <f>IFERROR(Tableau17[[#This Row],[2017 (L)-T2-MACROCENTRE]]/Tableau17[[#This Row],[2017 (L)-T2-MACROTOTALE]],"")</f>
        <v>0.50247524752475248</v>
      </c>
      <c r="PA436" s="26">
        <f>IFERROR(Tableau17[[#This Row],[2017 (L)-T2-MACROGAUCHE]]/Tableau17[[#This Row],[2017 (L)-T2-MACROTOTALE]],"")</f>
        <v>0</v>
      </c>
      <c r="PB436" s="26">
        <f>IFERROR(Tableau17[[#This Row],[2017 (L)-T2-MACROAUTRE]]/Tableau17[[#This Row],[2017 (L)-T2-MACROTOTALE]],"")</f>
        <v>0</v>
      </c>
      <c r="PC436" s="26">
        <f>IFERROR(Tableau17[[#This Row],[2008_T1_PROCUS]]/Tableau17[[#This Row],[2008_T1_INSCRITS]],0)</f>
        <v>8.6819258089976328E-3</v>
      </c>
      <c r="PD436" s="26">
        <f>IFERROR(Tableau17[[#This Row],[2008_T2_PROCUS]]/Tableau17[[#This Row],[2008_T2_INSCRITS]],0)</f>
        <v>1.1058451816745656E-2</v>
      </c>
      <c r="PE436" s="26">
        <f>Tableau17[[#This Row],[2014_T1_PROCUS]]/Tableau17[[#This Row],[2014_T1_INSCRITS]]</f>
        <v>2.5000000000000001E-3</v>
      </c>
      <c r="PF436" s="26">
        <f>IFERROR(Tableau17[[#This Row],[2014_T2_PROCUS]]/Tableau17[[#This Row],[2014_T2_INSCRITS]],0)</f>
        <v>4.1666666666666666E-3</v>
      </c>
    </row>
    <row r="437" spans="1:422" hidden="1" x14ac:dyDescent="0.2">
      <c r="A437" s="1">
        <v>8</v>
      </c>
      <c r="B437" s="1" t="s">
        <v>276</v>
      </c>
      <c r="C437" s="1" t="s">
        <v>525</v>
      </c>
      <c r="D437" s="1" t="s">
        <v>525</v>
      </c>
      <c r="E437" s="1">
        <v>1507</v>
      </c>
      <c r="F437" s="1">
        <v>5.3572600000000001</v>
      </c>
      <c r="G437" s="1">
        <v>43.337280999999997</v>
      </c>
      <c r="H437" s="3">
        <v>826</v>
      </c>
      <c r="I437" s="3">
        <v>159</v>
      </c>
      <c r="L437" s="1">
        <v>7</v>
      </c>
      <c r="M437" s="1">
        <v>52</v>
      </c>
      <c r="O437" s="1">
        <v>6</v>
      </c>
      <c r="P437" s="1">
        <v>39</v>
      </c>
      <c r="Q437" s="1">
        <v>14</v>
      </c>
      <c r="R437" s="1">
        <v>52</v>
      </c>
      <c r="S437" s="1">
        <v>18</v>
      </c>
      <c r="T437" s="1">
        <v>8</v>
      </c>
      <c r="U437" s="1">
        <v>196</v>
      </c>
      <c r="V437" s="1">
        <v>808</v>
      </c>
      <c r="W437" s="1">
        <v>358</v>
      </c>
      <c r="X437" s="1">
        <v>2</v>
      </c>
      <c r="Y437" s="2">
        <v>0.44306930999999999</v>
      </c>
      <c r="Z437" s="1">
        <v>808</v>
      </c>
      <c r="AA437" s="1">
        <v>415</v>
      </c>
      <c r="AB437" s="1">
        <v>3</v>
      </c>
      <c r="AC437" s="2">
        <v>0.51361385999999998</v>
      </c>
      <c r="AD437" s="1">
        <v>826</v>
      </c>
      <c r="AE437" s="1">
        <v>206</v>
      </c>
      <c r="AF437" s="2">
        <v>0.24939467000000001</v>
      </c>
      <c r="AG437" s="1">
        <f t="shared" si="6"/>
        <v>159</v>
      </c>
      <c r="AH437" s="1">
        <v>790</v>
      </c>
      <c r="AI437" s="1">
        <v>421</v>
      </c>
      <c r="AJ437" s="1">
        <v>3</v>
      </c>
      <c r="AK437" s="2">
        <v>0.53291138999999998</v>
      </c>
      <c r="AN437" s="1">
        <v>0</v>
      </c>
      <c r="AP437" s="1">
        <v>808</v>
      </c>
      <c r="AQ437" s="1">
        <v>301</v>
      </c>
      <c r="AR437" s="2">
        <v>0.37252475000000002</v>
      </c>
      <c r="AS437" s="1">
        <v>806</v>
      </c>
      <c r="AT437" s="1">
        <v>331</v>
      </c>
      <c r="AU437" s="2">
        <v>0.41066997999999999</v>
      </c>
      <c r="AV437" s="1">
        <v>842</v>
      </c>
      <c r="AW437" s="1">
        <v>253</v>
      </c>
      <c r="AX437" s="2">
        <v>0.30047506000000002</v>
      </c>
      <c r="AY437" s="1">
        <v>842</v>
      </c>
      <c r="AZ437" s="1">
        <v>220</v>
      </c>
      <c r="BA437" s="2">
        <v>0.26128266</v>
      </c>
      <c r="BB437" s="1">
        <v>842</v>
      </c>
      <c r="BC437" s="1">
        <v>551</v>
      </c>
      <c r="BD437" s="2">
        <v>0.65439429999999998</v>
      </c>
      <c r="BE437" s="1">
        <v>842</v>
      </c>
      <c r="BF437" s="1">
        <v>511</v>
      </c>
      <c r="BG437" s="2">
        <v>0.60688836000000002</v>
      </c>
      <c r="BH437" s="1">
        <v>834</v>
      </c>
      <c r="BI437" s="1">
        <v>244</v>
      </c>
      <c r="BJ437" s="2">
        <v>0.29256595000000002</v>
      </c>
      <c r="BK437" s="1">
        <v>14</v>
      </c>
      <c r="BN437" s="1">
        <v>16</v>
      </c>
      <c r="BO437" s="1">
        <v>76</v>
      </c>
      <c r="BP437" s="1">
        <v>91</v>
      </c>
      <c r="BQ437" s="1">
        <v>210</v>
      </c>
      <c r="BR437" s="1">
        <v>407</v>
      </c>
      <c r="BZ437" s="1">
        <v>25</v>
      </c>
      <c r="CA437" s="1">
        <v>4</v>
      </c>
      <c r="CB437" s="1">
        <v>27</v>
      </c>
      <c r="CC437" s="1">
        <v>128</v>
      </c>
      <c r="CD437" s="1">
        <v>63</v>
      </c>
      <c r="CE437" s="1">
        <v>98</v>
      </c>
      <c r="CF437" s="1">
        <v>345</v>
      </c>
      <c r="CG437" s="1">
        <v>132</v>
      </c>
      <c r="CH437" s="1">
        <v>103</v>
      </c>
      <c r="CI437" s="1">
        <v>167</v>
      </c>
      <c r="CJ437" s="1">
        <v>402</v>
      </c>
      <c r="CL437" s="1">
        <v>6</v>
      </c>
      <c r="CN437" s="1">
        <v>66</v>
      </c>
      <c r="CP437" s="1">
        <v>119</v>
      </c>
      <c r="CS437" s="1">
        <v>73</v>
      </c>
      <c r="CT437" s="1">
        <v>26</v>
      </c>
      <c r="CW437" s="1">
        <v>290</v>
      </c>
      <c r="CY437" s="1">
        <v>147</v>
      </c>
      <c r="CZ437" s="1">
        <v>173</v>
      </c>
      <c r="DC437" s="1">
        <v>320</v>
      </c>
      <c r="DD437" s="1">
        <v>17</v>
      </c>
      <c r="DE437" s="1">
        <v>0</v>
      </c>
      <c r="DF437" s="1">
        <v>3</v>
      </c>
      <c r="DH437" s="1">
        <v>5</v>
      </c>
      <c r="DI437" s="1">
        <v>14</v>
      </c>
      <c r="DK437" s="1">
        <v>2</v>
      </c>
      <c r="DL437" s="1">
        <v>32</v>
      </c>
      <c r="DM437" s="1">
        <v>70</v>
      </c>
      <c r="DR437" s="1">
        <v>42</v>
      </c>
      <c r="DS437" s="1">
        <v>49</v>
      </c>
      <c r="DT437" s="1">
        <v>10</v>
      </c>
      <c r="DU437" s="1">
        <v>244</v>
      </c>
      <c r="DW437" s="1">
        <v>98</v>
      </c>
      <c r="DZ437" s="1">
        <v>106</v>
      </c>
      <c r="EA437" s="1">
        <v>204</v>
      </c>
      <c r="EB437" s="1">
        <v>3</v>
      </c>
      <c r="EC437" s="1">
        <v>3</v>
      </c>
      <c r="ED437" s="1">
        <v>1</v>
      </c>
      <c r="EE437" s="1">
        <v>10</v>
      </c>
      <c r="EF437" s="1">
        <v>37</v>
      </c>
      <c r="EG437" s="1">
        <v>24</v>
      </c>
      <c r="EH437" s="1">
        <v>4</v>
      </c>
      <c r="EI437" s="1">
        <v>162</v>
      </c>
      <c r="EJ437" s="1">
        <v>211</v>
      </c>
      <c r="EK437" s="1">
        <v>77</v>
      </c>
      <c r="EL437" s="1">
        <v>6</v>
      </c>
      <c r="EM437" s="1">
        <v>538</v>
      </c>
      <c r="EN437" s="1">
        <v>190</v>
      </c>
      <c r="EO437" s="1">
        <v>291</v>
      </c>
      <c r="EP437" s="1">
        <v>481</v>
      </c>
      <c r="EQ437" s="1">
        <v>1</v>
      </c>
      <c r="ER437" s="1">
        <v>0</v>
      </c>
      <c r="ES437" s="1">
        <v>3</v>
      </c>
      <c r="ET437" s="1">
        <v>41</v>
      </c>
      <c r="EU437" s="1">
        <v>10</v>
      </c>
      <c r="EV437" s="1">
        <v>99</v>
      </c>
      <c r="EW437" s="1">
        <v>5</v>
      </c>
      <c r="EX437" s="1">
        <v>0</v>
      </c>
      <c r="EY437" s="1">
        <v>2</v>
      </c>
      <c r="EZ437" s="1">
        <v>4</v>
      </c>
      <c r="FA437" s="1">
        <v>0</v>
      </c>
      <c r="FB437" s="1">
        <v>0</v>
      </c>
      <c r="FC437" s="1">
        <v>0</v>
      </c>
      <c r="FD437" s="1">
        <v>0</v>
      </c>
      <c r="FE437" s="1">
        <v>0</v>
      </c>
      <c r="FF437" s="1">
        <v>0</v>
      </c>
      <c r="FG437" s="1">
        <v>0</v>
      </c>
      <c r="FH437" s="1">
        <v>6</v>
      </c>
      <c r="FI437" s="1">
        <v>0</v>
      </c>
      <c r="FJ437" s="1">
        <v>4</v>
      </c>
      <c r="FK437" s="1">
        <v>8</v>
      </c>
      <c r="FL437" s="1">
        <v>0</v>
      </c>
      <c r="FM437" s="1">
        <v>17</v>
      </c>
      <c r="FN437" s="1">
        <v>0</v>
      </c>
      <c r="FO437" s="1">
        <v>1</v>
      </c>
      <c r="FP437" s="1">
        <v>28</v>
      </c>
      <c r="FQ437" s="1">
        <v>1</v>
      </c>
      <c r="FR437" s="1">
        <f>SUM(Tableau17[[#This Row],[2019-T1-ALEXANDRE Audric]:[2019-T1-MARIE Florie]])</f>
        <v>230</v>
      </c>
      <c r="FS437" s="1">
        <v>76</v>
      </c>
      <c r="FT437" s="1">
        <v>105</v>
      </c>
      <c r="FU437" s="1">
        <v>0</v>
      </c>
      <c r="FV437" s="1">
        <v>226</v>
      </c>
      <c r="FW437" s="1">
        <v>0</v>
      </c>
      <c r="FX437" s="1">
        <v>407</v>
      </c>
      <c r="GD437" s="1">
        <v>0</v>
      </c>
      <c r="GE437" s="1">
        <v>128</v>
      </c>
      <c r="GF437" s="1">
        <v>63</v>
      </c>
      <c r="GG437" s="1">
        <v>0</v>
      </c>
      <c r="GH437" s="1">
        <v>154</v>
      </c>
      <c r="GI437" s="1">
        <v>0</v>
      </c>
      <c r="GJ437" s="1">
        <v>345</v>
      </c>
      <c r="GK437" s="1">
        <v>132</v>
      </c>
      <c r="GL437" s="1">
        <v>103</v>
      </c>
      <c r="GM437" s="1">
        <v>0</v>
      </c>
      <c r="GN437" s="1">
        <v>167</v>
      </c>
      <c r="GO437" s="1">
        <v>0</v>
      </c>
      <c r="GP437" s="1">
        <v>402</v>
      </c>
      <c r="GQ437" s="1">
        <v>125</v>
      </c>
      <c r="GR437" s="1">
        <v>26</v>
      </c>
      <c r="GS437" s="1">
        <v>0</v>
      </c>
      <c r="GT437" s="1">
        <v>139</v>
      </c>
      <c r="GU437" s="1">
        <v>0</v>
      </c>
      <c r="GV437" s="1">
        <v>290</v>
      </c>
      <c r="GW437" s="1">
        <v>147</v>
      </c>
      <c r="GX437" s="1">
        <v>0</v>
      </c>
      <c r="GY437" s="1">
        <v>0</v>
      </c>
      <c r="GZ437" s="1">
        <v>173</v>
      </c>
      <c r="HA437" s="1">
        <v>0</v>
      </c>
      <c r="HB437" s="1">
        <v>320</v>
      </c>
      <c r="HC437" s="1">
        <v>176</v>
      </c>
      <c r="HD437" s="1">
        <v>37</v>
      </c>
      <c r="HE437" s="1">
        <v>77</v>
      </c>
      <c r="HF437" s="1">
        <v>244</v>
      </c>
      <c r="HG437" s="1">
        <v>4</v>
      </c>
      <c r="HH437" s="1">
        <v>538</v>
      </c>
      <c r="HI437" s="1">
        <v>190</v>
      </c>
      <c r="HJ437" s="1">
        <v>0</v>
      </c>
      <c r="HK437" s="1">
        <v>291</v>
      </c>
      <c r="HL437" s="1">
        <v>0</v>
      </c>
      <c r="HM437" s="1">
        <v>0</v>
      </c>
      <c r="HN437" s="1">
        <v>481</v>
      </c>
      <c r="HO437" s="1">
        <v>111</v>
      </c>
      <c r="HP437" s="1">
        <v>5</v>
      </c>
      <c r="HQ437" s="1">
        <v>28</v>
      </c>
      <c r="HR437" s="1">
        <v>74</v>
      </c>
      <c r="HS437" s="1">
        <v>19</v>
      </c>
      <c r="HT437" s="1">
        <v>237</v>
      </c>
      <c r="HU437" s="1">
        <v>52</v>
      </c>
      <c r="HV437" s="1">
        <v>46</v>
      </c>
      <c r="HW437" s="1">
        <v>14</v>
      </c>
      <c r="HX437" s="1">
        <v>84</v>
      </c>
      <c r="HY437" s="1">
        <v>0</v>
      </c>
      <c r="HZ437" s="1">
        <v>196</v>
      </c>
      <c r="IA437" s="1">
        <v>73</v>
      </c>
      <c r="IB437" s="1">
        <v>10</v>
      </c>
      <c r="IC437" s="1">
        <v>42</v>
      </c>
      <c r="ID437" s="1">
        <v>119</v>
      </c>
      <c r="IE437" s="1">
        <v>0</v>
      </c>
      <c r="IF437" s="1">
        <v>244</v>
      </c>
      <c r="IG437" s="1">
        <v>98</v>
      </c>
      <c r="IH437" s="1">
        <v>0</v>
      </c>
      <c r="II437" s="1">
        <v>106</v>
      </c>
      <c r="IJ437" s="1">
        <v>0</v>
      </c>
      <c r="IK437" s="1">
        <v>0</v>
      </c>
      <c r="IL437" s="1">
        <v>204</v>
      </c>
      <c r="IM437" s="26">
        <f>IFERROR(Tableau17[[#This Row],[LDIV]]/Tableau17[[#This Row],[Total général]],"")</f>
        <v>0</v>
      </c>
      <c r="IN437" s="26">
        <f>IFERROR(Tableau17[[#This Row],[LDVC]]/Tableau17[[#This Row],[Total général]],"")</f>
        <v>0</v>
      </c>
      <c r="IO437" s="26">
        <f>IFERROR(Tableau17[[#This Row],[LDVD]]/Tableau17[[#This Row],[Total général]],"")</f>
        <v>3.5714285714285712E-2</v>
      </c>
      <c r="IP437" s="26">
        <f>IFERROR(Tableau17[[#This Row],[LDVG]]/Tableau17[[#This Row],[Total général]],"")</f>
        <v>0.26530612244897961</v>
      </c>
      <c r="IQ437" s="26">
        <f>IFERROR(Tableau17[[#This Row],[LEXD]]/Tableau17[[#This Row],[Total général]],"")</f>
        <v>0</v>
      </c>
      <c r="IR437" s="26">
        <f>IFERROR(Tableau17[[#This Row],[LEXG]]/Tableau17[[#This Row],[Total général]],"")</f>
        <v>3.0612244897959183E-2</v>
      </c>
      <c r="IS437" s="26">
        <f>IFERROR(Tableau17[[#This Row],[LLR]]/Tableau17[[#This Row],[Total général]],"")</f>
        <v>0.19897959183673469</v>
      </c>
      <c r="IT437" s="26">
        <f>IFERROR(Tableau17[[#This Row],[LREM]]/Tableau17[[#This Row],[Total général]],"")</f>
        <v>7.1428571428571425E-2</v>
      </c>
      <c r="IU437" s="26">
        <f>IFERROR(Tableau17[[#This Row],[LRN]]/Tableau17[[#This Row],[Total général]],"")</f>
        <v>0.26530612244897961</v>
      </c>
      <c r="IV437" s="26">
        <f>IFERROR(Tableau17[[#This Row],[LUG]]/Tableau17[[#This Row],[Total général]],"")</f>
        <v>9.1836734693877556E-2</v>
      </c>
      <c r="IW437" s="26">
        <f>IFERROR(Tableau17[[#This Row],[LVEC]]/Tableau17[[#This Row],[Total général]],"")</f>
        <v>4.0816326530612242E-2</v>
      </c>
      <c r="IX437" s="26">
        <f>IFERROR(Tableau17[[#This Row],[2008-T1-LCMD]]/Tableau17[[#This Row],[2008-T1-TOTAL]],"")</f>
        <v>3.4398034398034398E-2</v>
      </c>
      <c r="IY437" s="26">
        <f>IFERROR(Tableau17[[#This Row],[2008-T1-LDVD]]/Tableau17[[#This Row],[2008-T1-TOTAL]],"")</f>
        <v>0</v>
      </c>
      <c r="IZ437" s="26">
        <f>IFERROR(Tableau17[[#This Row],[2008-T1-LEXD]]/Tableau17[[#This Row],[2008-T1-TOTAL]],"")</f>
        <v>0</v>
      </c>
      <c r="JA437" s="26">
        <f>IFERROR(Tableau17[[#This Row],[2008-T1-LEXG]]/Tableau17[[#This Row],[2008-T1-TOTAL]],"")</f>
        <v>3.9312039312039311E-2</v>
      </c>
      <c r="JB437" s="26">
        <f>IFERROR(Tableau17[[#This Row],[2008-T1-LFN]]/Tableau17[[#This Row],[2008-T1-TOTAL]],"")</f>
        <v>0.18673218673218672</v>
      </c>
      <c r="JC437" s="26">
        <f>IFERROR(Tableau17[[#This Row],[2008-T1-LMAJ]]/Tableau17[[#This Row],[2008-T1-TOTAL]],"")</f>
        <v>0.22358722358722358</v>
      </c>
      <c r="JD437" s="26">
        <f>IFERROR(Tableau17[[#This Row],[2008-T1-LUG]]/Tableau17[[#This Row],[2008-T1-TOTAL]],"")</f>
        <v>0.51597051597051602</v>
      </c>
      <c r="JE437" s="26" t="str">
        <f>IFERROR(Tableau17[[#This Row],[2008-T2-LFN]]/Tableau17[[#This Row],[2008-T2-TOTAL]],"")</f>
        <v/>
      </c>
      <c r="JF437" s="26" t="str">
        <f>IFERROR(Tableau17[[#This Row],[2008-T2-LGC]]/Tableau17[[#This Row],[2008-T2-TOTAL]],"")</f>
        <v/>
      </c>
      <c r="JG437" s="26" t="str">
        <f>IFERROR(Tableau17[[#This Row],[2008-T2-LMAJ]]/Tableau17[[#This Row],[2008-T2-TOTAL]],"")</f>
        <v/>
      </c>
      <c r="JH437" s="26" t="str">
        <f>IFERROR(Tableau17[[#This Row],[2008-T2-LUG]]/Tableau17[[#This Row],[2008-T2-TOTAL]],"")</f>
        <v/>
      </c>
      <c r="JI437" s="26">
        <f>IFERROR(Tableau17[[#This Row],[2014-T1-LDIV]]/Tableau17[[#This Row],[2014-T1-TOTAL]],"")</f>
        <v>0</v>
      </c>
      <c r="JJ437" s="26">
        <f>IFERROR(Tableau17[[#This Row],[2014-T1-LDVD]]/Tableau17[[#This Row],[2014-T1-TOTAL]],"")</f>
        <v>0</v>
      </c>
      <c r="JK437" s="26">
        <f>IFERROR(Tableau17[[#This Row],[2014-T1-LDVG]]/Tableau17[[#This Row],[2014-T1-TOTAL]],"")</f>
        <v>7.2463768115942032E-2</v>
      </c>
      <c r="JL437" s="26">
        <f>IFERROR(Tableau17[[#This Row],[2014-T1-LEXG]]/Tableau17[[#This Row],[2014-T1-TOTAL]],"")</f>
        <v>1.1594202898550725E-2</v>
      </c>
      <c r="JM437" s="26">
        <f>IFERROR(Tableau17[[#This Row],[2014-T1-LFG]]/Tableau17[[#This Row],[2014-T1-TOTAL]],"")</f>
        <v>7.8260869565217397E-2</v>
      </c>
      <c r="JN437" s="26">
        <f>IFERROR(Tableau17[[#This Row],[2014-T1-LFN]]/Tableau17[[#This Row],[2014-T1-TOTAL]],"")</f>
        <v>0.37101449275362319</v>
      </c>
      <c r="JO437" s="26">
        <f>IFERROR(Tableau17[[#This Row],[2014-T1-LUD]]/Tableau17[[#This Row],[2014-T1-TOTAL]],"")</f>
        <v>0.18260869565217391</v>
      </c>
      <c r="JP437" s="26">
        <f>IFERROR(Tableau17[[#This Row],[2014-T1-LUG]]/Tableau17[[#This Row],[2014-T1-TOTAL]],"")</f>
        <v>0.28405797101449276</v>
      </c>
      <c r="JQ437" s="26">
        <f>IFERROR(Tableau17[[#This Row],[2014-T2-LFN]]/Tableau17[[#This Row],[2014-T2-TOTAL]],"")</f>
        <v>0.32835820895522388</v>
      </c>
      <c r="JR437" s="26">
        <f>IFERROR(Tableau17[[#This Row],[2014-T2-LUD]]/Tableau17[[#This Row],[2014-T2-TOTAL]],"")</f>
        <v>0.25621890547263682</v>
      </c>
      <c r="JS437" s="26">
        <f>IFERROR(Tableau17[[#This Row],[2014-T2-LUG]]/Tableau17[[#This Row],[2014-T2-TOTAL]],"")</f>
        <v>0.4154228855721393</v>
      </c>
      <c r="JT437" s="26">
        <f>IFERROR(Tableau17[[#This Row],[2015-T1-BC-DIV]]/Tableau17[[#This Row],[2015-T1-TOTAL]],"")</f>
        <v>0</v>
      </c>
      <c r="JU437" s="26">
        <f>IFERROR(Tableau17[[#This Row],[2015-T1-BC-DLF]]/Tableau17[[#This Row],[2015-T1-TOTAL]],"")</f>
        <v>2.0689655172413793E-2</v>
      </c>
      <c r="JV437" s="26">
        <f>IFERROR(Tableau17[[#This Row],[2015-T1-BC-DVD]]/Tableau17[[#This Row],[2015-T1-TOTAL]],"")</f>
        <v>0</v>
      </c>
      <c r="JW437" s="26">
        <f>IFERROR(Tableau17[[#This Row],[2015-T1-BC-DVG]]/Tableau17[[#This Row],[2015-T1-TOTAL]],"")</f>
        <v>0.22758620689655173</v>
      </c>
      <c r="JX437" s="26">
        <f>IFERROR(Tableau17[[#This Row],[2015-T1-BC-FG]]/Tableau17[[#This Row],[2015-T1-TOTAL]],"")</f>
        <v>0</v>
      </c>
      <c r="JY437" s="26">
        <f>IFERROR(Tableau17[[#This Row],[2015-T1-BC-FN]]/Tableau17[[#This Row],[2015-T1-TOTAL]],"")</f>
        <v>0.41034482758620688</v>
      </c>
      <c r="JZ437" s="26">
        <f>IFERROR(Tableau17[[#This Row],[2015-T1-BC-MDM]]/Tableau17[[#This Row],[2015-T1-TOTAL]],"")</f>
        <v>0</v>
      </c>
      <c r="KA437" s="26">
        <f>IFERROR(Tableau17[[#This Row],[2015-T1-BC-RDG]]/Tableau17[[#This Row],[2015-T1-TOTAL]],"")</f>
        <v>0</v>
      </c>
      <c r="KB437" s="26">
        <f>IFERROR(Tableau17[[#This Row],[2015-T1-BC-SOC]]/Tableau17[[#This Row],[2015-T1-TOTAL]],"")</f>
        <v>0.25172413793103449</v>
      </c>
      <c r="KC437" s="26">
        <f>IFERROR(Tableau17[[#This Row],[2015-T1-BC-UD]]/Tableau17[[#This Row],[2015-T1-TOTAL]],"")</f>
        <v>8.9655172413793102E-2</v>
      </c>
      <c r="KD437" s="26">
        <f>IFERROR(Tableau17[[#This Row],[2015-T1-BC-UG]]/Tableau17[[#This Row],[2015-T1-TOTAL]],"")</f>
        <v>0</v>
      </c>
      <c r="KE437" s="26">
        <f>IFERROR(Tableau17[[#This Row],[2015-T1-BC-VEC]]/Tableau17[[#This Row],[2015-T1-TOTAL]],"")</f>
        <v>0</v>
      </c>
      <c r="KF437" s="26">
        <f>IFERROR(Tableau17[[#This Row],[2015-T2-BC-DVG]]/Tableau17[[#This Row],[2015-T2-TOTAL]],"")</f>
        <v>0</v>
      </c>
      <c r="KG437" s="26">
        <f>IFERROR(Tableau17[[#This Row],[2015-T2-BC-FN]]/Tableau17[[#This Row],[2015-T2-TOTAL]],"")</f>
        <v>0.45937499999999998</v>
      </c>
      <c r="KH437" s="26">
        <f>IFERROR(Tableau17[[#This Row],[2015-T2-BC-SOC]]/Tableau17[[#This Row],[2015-T2-TOTAL]],"")</f>
        <v>0.54062500000000002</v>
      </c>
      <c r="KI437" s="26">
        <f>IFERROR(Tableau17[[#This Row],[2015-T2-BC-UD]]/Tableau17[[#This Row],[2015-T2-TOTAL]],"")</f>
        <v>0</v>
      </c>
      <c r="KJ437" s="26">
        <f>IFERROR(Tableau17[[#This Row],[2015-T2-BC-UG]]/Tableau17[[#This Row],[2015-T2-TOTAL]],"")</f>
        <v>0</v>
      </c>
      <c r="KK437" s="26">
        <f>IFERROR(Tableau17[[#This Row],[2017 (L)-T1-COM]]/Tableau17[[#This Row],[2017 (L)-T1-TOTAL]],"")</f>
        <v>6.9672131147540978E-2</v>
      </c>
      <c r="KL437" s="26">
        <f>IFERROR(Tableau17[[#This Row],[2017 (L)-T1-DIV]]/Tableau17[[#This Row],[2017 (L)-T1-TOTAL]],"")</f>
        <v>0</v>
      </c>
      <c r="KM437" s="26">
        <f>IFERROR(Tableau17[[#This Row],[2017 (L)-T1-DLF]]/Tableau17[[#This Row],[2017 (L)-T1-TOTAL]],"")</f>
        <v>1.2295081967213115E-2</v>
      </c>
      <c r="KN437" s="26">
        <f>IFERROR(Tableau17[[#This Row],[2017 (L)-T1-DVD]]/Tableau17[[#This Row],[2017 (L)-T1-TOTAL]],"")</f>
        <v>0</v>
      </c>
      <c r="KO437" s="26">
        <f>IFERROR(Tableau17[[#This Row],[2017 (L)-T1-DVG]]/Tableau17[[#This Row],[2017 (L)-T1-TOTAL]],"")</f>
        <v>2.0491803278688523E-2</v>
      </c>
      <c r="KP437" s="26">
        <f>IFERROR(Tableau17[[#This Row],[2017 (L)-T1-ECO]]/Tableau17[[#This Row],[2017 (L)-T1-TOTAL]],"")</f>
        <v>5.737704918032787E-2</v>
      </c>
      <c r="KQ437" s="26">
        <f>IFERROR(Tableau17[[#This Row],[2017 (L)-T1-EXD]]/Tableau17[[#This Row],[2017 (L)-T1-TOTAL]],"")</f>
        <v>0</v>
      </c>
      <c r="KR437" s="26">
        <f>IFERROR(Tableau17[[#This Row],[2017 (L)-T1-EXG]]/Tableau17[[#This Row],[2017 (L)-T1-TOTAL]],"")</f>
        <v>8.1967213114754103E-3</v>
      </c>
      <c r="KS437" s="26">
        <f>IFERROR(Tableau17[[#This Row],[2017 (L)-T1-FI]]/Tableau17[[#This Row],[2017 (L)-T1-TOTAL]],"")</f>
        <v>0.13114754098360656</v>
      </c>
      <c r="KT437" s="26">
        <f>IFERROR(Tableau17[[#This Row],[2017 (L)-T1-FN]]/Tableau17[[#This Row],[2017 (L)-T1-TOTAL]],"")</f>
        <v>0.28688524590163933</v>
      </c>
      <c r="KU437" s="26">
        <f>IFERROR(Tableau17[[#This Row],[2017 (L)-T1-LR]]/Tableau17[[#This Row],[2017 (L)-T1-TOTAL]],"")</f>
        <v>0</v>
      </c>
      <c r="KV437" s="26">
        <f>IFERROR(Tableau17[[#This Row],[2017 (L)-T1-MDM]]/Tableau17[[#This Row],[2017 (L)-T1-TOTAL]],"")</f>
        <v>0</v>
      </c>
      <c r="KW437" s="26">
        <f>IFERROR(Tableau17[[#This Row],[2017 (L)-T1-RDG]]/Tableau17[[#This Row],[2017 (L)-T1-TOTAL]],"")</f>
        <v>0</v>
      </c>
      <c r="KX437" s="26">
        <f>IFERROR(Tableau17[[#This Row],[2017 (L)-T1-REG]]/Tableau17[[#This Row],[2017 (L)-T1-TOTAL]],"")</f>
        <v>0</v>
      </c>
      <c r="KY437" s="26">
        <f>IFERROR(Tableau17[[#This Row],[2017 (L)-T1-REM]]/Tableau17[[#This Row],[2017 (L)-T1-TOTAL]],"")</f>
        <v>0.1721311475409836</v>
      </c>
      <c r="KZ437" s="26">
        <f>IFERROR(Tableau17[[#This Row],[2017 (L)-T1-SOC]]/Tableau17[[#This Row],[2017 (L)-T1-TOTAL]],"")</f>
        <v>0.20081967213114754</v>
      </c>
      <c r="LA437" s="26">
        <f>IFERROR(Tableau17[[#This Row],[2017 (L)-T1-UDI]]/Tableau17[[#This Row],[2017 (L)-T1-TOTAL]],"")</f>
        <v>4.0983606557377046E-2</v>
      </c>
      <c r="LB437" s="26">
        <f>IFERROR(Tableau17[[#This Row],[2017 (L)-T2-FI]]/Tableau17[[#This Row],[2017 (L)-T2-TOTAL]],"")</f>
        <v>0</v>
      </c>
      <c r="LC437" s="26">
        <f>IFERROR(Tableau17[[#This Row],[2017 (L)-T2-FN]]/Tableau17[[#This Row],[2017 (L)-T2-TOTAL]],"")</f>
        <v>0.48039215686274511</v>
      </c>
      <c r="LD437" s="26">
        <f>IFERROR(Tableau17[[#This Row],[2017 (L)-T2-LR]]/Tableau17[[#This Row],[2017 (L)-T2-TOTAL]],"")</f>
        <v>0</v>
      </c>
      <c r="LE437" s="26">
        <f>IFERROR(Tableau17[[#This Row],[2017 (L)-T2-MDM]]/Tableau17[[#This Row],[2017 (L)-T2-TOTAL]],"")</f>
        <v>0</v>
      </c>
      <c r="LF437" s="26">
        <f>IFERROR(Tableau17[[#This Row],[2017 (L)-T2-REM]]/Tableau17[[#This Row],[2017 (L)-T2-TOTAL]],"")</f>
        <v>0.51960784313725494</v>
      </c>
      <c r="LG437" s="26">
        <f>IFERROR(Tableau17[[#This Row],[2017-T1-ARTHAUD Nathalie]]/Tableau17[[#This Row],[2017-T1-TOTAL]],"")</f>
        <v>5.5762081784386614E-3</v>
      </c>
      <c r="LH437" s="26">
        <f>IFERROR(Tableau17[[#This Row],[2017-T1-ASSELINEAU Fran]]/Tableau17[[#This Row],[2017-T1-TOTAL]],"")</f>
        <v>5.5762081784386614E-3</v>
      </c>
      <c r="LI437" s="26">
        <f>IFERROR(Tableau17[[#This Row],[2017-T1-CHEMINADE Jacques]]/Tableau17[[#This Row],[2017-T1-TOTAL]],"")</f>
        <v>1.8587360594795538E-3</v>
      </c>
      <c r="LJ437" s="26">
        <f>IFERROR(Tableau17[[#This Row],[2017-T1-DUPONT-AIGNAN Nicolas]]/Tableau17[[#This Row],[2017-T1-TOTAL]],"")</f>
        <v>1.858736059479554E-2</v>
      </c>
      <c r="LK437" s="26">
        <f>IFERROR(Tableau17[[#This Row],[2017-T1-FILLON Fran]]/Tableau17[[#This Row],[2017-T1-TOTAL]],"")</f>
        <v>6.8773234200743494E-2</v>
      </c>
      <c r="LL437" s="26">
        <f>IFERROR(Tableau17[[#This Row],[2017-T1-HAMON Beno]]/Tableau17[[#This Row],[2017-T1-TOTAL]],"")</f>
        <v>4.4609665427509292E-2</v>
      </c>
      <c r="LM437" s="26">
        <f>IFERROR(Tableau17[[#This Row],[2017-T1-LASSALLE Jean]]/Tableau17[[#This Row],[2017-T1-TOTAL]],"")</f>
        <v>7.4349442379182153E-3</v>
      </c>
      <c r="LN437" s="26">
        <f>IFERROR(Tableau17[[#This Row],[2017-T1-LE PEN Marine]]/Tableau17[[#This Row],[2017-T1-TOTAL]],"")</f>
        <v>0.30111524163568776</v>
      </c>
      <c r="LO437" s="26">
        <f>IFERROR(Tableau17[[#This Row],[2017-T1-M Jean-Luc]]/Tableau17[[#This Row],[2017-T1-TOTAL]],"")</f>
        <v>0.39219330855018586</v>
      </c>
      <c r="LP437" s="26">
        <f>IFERROR(Tableau17[[#This Row],[2017-T1-MACRON Emmanuel]]/Tableau17[[#This Row],[2017-T1-TOTAL]],"")</f>
        <v>0.14312267657992564</v>
      </c>
      <c r="LQ437" s="26">
        <f>IFERROR(Tableau17[[#This Row],[2017-T1-POUTOU Philippe]]/Tableau17[[#This Row],[2017-T1-TOTAL]],"")</f>
        <v>1.1152416356877323E-2</v>
      </c>
      <c r="LR437" s="26">
        <f>IFERROR(Tableau17[[#This Row],[2017-T2-LE PEN Marine]]/Tableau17[[#This Row],[2017-T2-TOTAL]],"")</f>
        <v>0.39501039501039503</v>
      </c>
      <c r="LS437" s="26">
        <f>IFERROR(Tableau17[[#This Row],[2017-T2-MACRON Emmanuel]]/Tableau17[[#This Row],[2017-T2-TOTAL]],"")</f>
        <v>0.60498960498960497</v>
      </c>
      <c r="LT437" s="26">
        <f>IFERROR(Tableau17[[#This Row],[2019-T1-ALEXANDRE Audric]]/Tableau17[[#This Row],[2019-T1-TOTAL]],"")</f>
        <v>4.3478260869565218E-3</v>
      </c>
      <c r="LU437" s="26">
        <f>IFERROR(Tableau17[[#This Row],[2019-T1-ARTHAUD Nathalie]]/Tableau17[[#This Row],[2019-T1-TOTAL]],"")</f>
        <v>0</v>
      </c>
      <c r="LV437" s="26">
        <f>IFERROR(Tableau17[[#This Row],[2019-T1-ASSELINEAU François]]/Tableau17[[#This Row],[2019-T1-TOTAL]],"")</f>
        <v>1.3043478260869565E-2</v>
      </c>
      <c r="LW437" s="26">
        <f>IFERROR(Tableau17[[#This Row],[2019-T1-AUBRY Manon]]/Tableau17[[#This Row],[2019-T1-TOTAL]],"")</f>
        <v>0.17826086956521739</v>
      </c>
      <c r="LX437" s="26">
        <f>IFERROR(Tableau17[[#This Row],[2019-T1-AZERGUI Nagib]]/Tableau17[[#This Row],[2019-T1-TOTAL]],"")</f>
        <v>4.3478260869565216E-2</v>
      </c>
      <c r="LY437" s="26">
        <f>IFERROR(Tableau17[[#This Row],[2019-T1-BARDELLA Jordan]]/Tableau17[[#This Row],[2019-T1-TOTAL]],"")</f>
        <v>0.43043478260869567</v>
      </c>
      <c r="LZ437" s="26">
        <f>IFERROR(Tableau17[[#This Row],[2019-T1-BELLAMY François-Xavier]]/Tableau17[[#This Row],[2019-T1-TOTAL]],"")</f>
        <v>2.1739130434782608E-2</v>
      </c>
      <c r="MA437" s="26">
        <f>IFERROR(Tableau17[[#This Row],[2019-T1-BIDOU Olivier]]/Tableau17[[#This Row],[2019-T1-TOTAL]],"")</f>
        <v>0</v>
      </c>
      <c r="MB437" s="26">
        <f>IFERROR(Tableau17[[#This Row],[2019-T1-BOURG Dominique]]/Tableau17[[#This Row],[2019-T1-TOTAL]],"")</f>
        <v>8.6956521739130436E-3</v>
      </c>
      <c r="MC437" s="26">
        <f>IFERROR(Tableau17[[#This Row],[2019-T1-BROSSAT Ian]]/Tableau17[[#This Row],[2019-T1-TOTAL]],"")</f>
        <v>1.7391304347826087E-2</v>
      </c>
      <c r="MD437" s="26">
        <f>IFERROR(Tableau17[[#This Row],[2019-T1-CAILLAUD Sophie]]/Tableau17[[#This Row],[2019-T1-TOTAL]],"")</f>
        <v>0</v>
      </c>
      <c r="ME437" s="26">
        <f>IFERROR(Tableau17[[#This Row],[2019-T1-CAMUS Renaud]]/Tableau17[[#This Row],[2019-T1-TOTAL]],"")</f>
        <v>0</v>
      </c>
      <c r="MF437" s="26">
        <f>IFERROR(Tableau17[[#This Row],[2019-T1-CHALENÇON Christophe]]/Tableau17[[#This Row],[2019-T1-TOTAL]],"")</f>
        <v>0</v>
      </c>
      <c r="MG437" s="26">
        <f>IFERROR(Tableau17[[#This Row],[2019-T1-CORBET Cathy Denise Ginette]]/Tableau17[[#This Row],[2019-T1-TOTAL]],"")</f>
        <v>0</v>
      </c>
      <c r="MH437" s="26">
        <f>IFERROR(Tableau17[[#This Row],[2019-T1-DE PREVOISIN Robert]]/Tableau17[[#This Row],[2019-T1-TOTAL]],"")</f>
        <v>0</v>
      </c>
      <c r="MI437" s="26">
        <f>IFERROR(Tableau17[[#This Row],[2019-T1-DELFEL Thérèse]]/Tableau17[[#This Row],[2019-T1-TOTAL]],"")</f>
        <v>0</v>
      </c>
      <c r="MJ437" s="26">
        <f>IFERROR(Tableau17[[#This Row],[2019-T1-DIEUMEGARD Pierre]]/Tableau17[[#This Row],[2019-T1-TOTAL]],"")</f>
        <v>0</v>
      </c>
      <c r="MK437" s="26">
        <f>IFERROR(Tableau17[[#This Row],[2019-T1-DUPONT-AIGNAN Nicolas]]/Tableau17[[#This Row],[2019-T1-TOTAL]],"")</f>
        <v>2.6086956521739129E-2</v>
      </c>
      <c r="ML437" s="26">
        <f>IFERROR(Tableau17[[#This Row],[2019-T1-GERNIGON Yves]]/Tableau17[[#This Row],[2019-T1-TOTAL]],"")</f>
        <v>0</v>
      </c>
      <c r="MM437" s="26">
        <f>IFERROR(Tableau17[[#This Row],[2019-T1-GLUCKSMANN Raphaël]]/Tableau17[[#This Row],[2019-T1-TOTAL]],"")</f>
        <v>1.7391304347826087E-2</v>
      </c>
      <c r="MN437" s="26">
        <f>IFERROR(Tableau17[[#This Row],[2019-T1-HAMON Benoît]]/Tableau17[[#This Row],[2019-T1-TOTAL]],"")</f>
        <v>3.4782608695652174E-2</v>
      </c>
      <c r="MO437" s="26">
        <f>IFERROR(Tableau17[[#This Row],[2019-T1-HELGEN Gilles]]/Tableau17[[#This Row],[2019-T1-TOTAL]],"")</f>
        <v>0</v>
      </c>
      <c r="MP437" s="26">
        <f>IFERROR(Tableau17[[#This Row],[2019-T1-JADOT Yannick]]/Tableau17[[#This Row],[2019-T1-TOTAL]],"")</f>
        <v>7.3913043478260873E-2</v>
      </c>
      <c r="MQ437" s="26">
        <f>IFERROR(Tableau17[[#This Row],[2019-T1-LAGARDE Jean-Christophe]]/Tableau17[[#This Row],[2019-T1-TOTAL]],"")</f>
        <v>0</v>
      </c>
      <c r="MR437" s="26">
        <f>IFERROR(Tableau17[[#This Row],[2019-T1-LALANNE Francis]]/Tableau17[[#This Row],[2019-T1-TOTAL]],"")</f>
        <v>4.3478260869565218E-3</v>
      </c>
      <c r="MS437" s="26">
        <f>IFERROR(Tableau17[[#This Row],[2019-T1-LOISEAU Nathalie]]/Tableau17[[#This Row],[2019-T1-TOTAL]],"")</f>
        <v>0.12173913043478261</v>
      </c>
      <c r="MT437" s="26">
        <f>IFERROR(Tableau17[[#This Row],[2019-T1-MARIE Florie]]/Tableau17[[#This Row],[2019-T1-TOTAL]],"")</f>
        <v>4.3478260869565218E-3</v>
      </c>
      <c r="MU437" s="26">
        <f>IFERROR(Tableau17[[#This Row],[2008-T1-MACROEXTRDROITE]]/Tableau17[[#This Row],[2008-T1-MACROTOTALE]],"")</f>
        <v>0.18673218673218672</v>
      </c>
      <c r="MV437" s="26">
        <f>IFERROR(Tableau17[[#This Row],[2008-T1-MACRODROITE]]/Tableau17[[#This Row],[2008-T1-MACROTOTALE]],"")</f>
        <v>0.25798525798525801</v>
      </c>
      <c r="MW437" s="26">
        <f>IFERROR(Tableau17[[#This Row],[2008-T1-MACROCENTRE]]/Tableau17[[#This Row],[2008-T1-MACROTOTALE]],"")</f>
        <v>0</v>
      </c>
      <c r="MX437" s="26">
        <f>IFERROR(Tableau17[[#This Row],[2008-T1-MACROGAUCHE]]/Tableau17[[#This Row],[2008-T1-MACROTOTALE]],"")</f>
        <v>0.55528255528255532</v>
      </c>
      <c r="MY437" s="26">
        <f>IFERROR(Tableau17[[#This Row],[2008-T1-MACROAUTRE]]/Tableau17[[#This Row],[2008-T1-MACROTOTALE]],"")</f>
        <v>0</v>
      </c>
      <c r="MZ437" s="26" t="str">
        <f>IFERROR(Tableau17[[#This Row],[2008-T2-MACROEXTRDROITE]]/Tableau17[[#This Row],[2008-T2-MACROTOTALE]],"")</f>
        <v/>
      </c>
      <c r="NA437" s="26" t="str">
        <f>IFERROR(Tableau17[[#This Row],[2008-T2-MACRODROITE]]/Tableau17[[#This Row],[2008-T2-MACROTOTALE]],"")</f>
        <v/>
      </c>
      <c r="NB437" s="26" t="str">
        <f>IFERROR(Tableau17[[#This Row],[2008-T2-MACROCENTRE]]/Tableau17[[#This Row],[2008-T2-MACROTOTALE]],"")</f>
        <v/>
      </c>
      <c r="NC437" s="26" t="str">
        <f>IFERROR(Tableau17[[#This Row],[2008-T2-MACROGAUCHE]]/Tableau17[[#This Row],[2008-T2-MACROTOTALE]],"")</f>
        <v/>
      </c>
      <c r="ND437" s="26" t="str">
        <f>IFERROR(Tableau17[[#This Row],[2008-T2-MACROAUTRE]]/Tableau17[[#This Row],[2008-T2-MACROTOTALE]],"")</f>
        <v/>
      </c>
      <c r="NE437" s="26">
        <f>IFERROR(Tableau17[[#This Row],[2014-T1-MACROEXTRDROITE]]/Tableau17[[#This Row],[2014-T1-MACROTOTALE]],"")</f>
        <v>0.37101449275362319</v>
      </c>
      <c r="NF437" s="26">
        <f>IFERROR(Tableau17[[#This Row],[2014-T1-MACRODROITE]]/Tableau17[[#This Row],[2014-T1-MACROTOTALE]],"")</f>
        <v>0.18260869565217391</v>
      </c>
      <c r="NG437" s="26">
        <f>IFERROR(Tableau17[[#This Row],[2014-T1-MACROCENTRE]]/Tableau17[[#This Row],[2014-T1-MACROTOTALE]],"")</f>
        <v>0</v>
      </c>
      <c r="NH437" s="26">
        <f>IFERROR(Tableau17[[#This Row],[2014-T1-MACROGAUCHE]]/Tableau17[[#This Row],[2014-T1-MACROTOTALE]],"")</f>
        <v>0.44637681159420289</v>
      </c>
      <c r="NI437" s="26">
        <f>IFERROR(Tableau17[[#This Row],[2014-T1-MACROAUTRE]]/Tableau17[[#This Row],[2014-T1-MACROTOTALE]],"")</f>
        <v>0</v>
      </c>
      <c r="NJ437" s="26">
        <f>IFERROR(Tableau17[[#This Row],[2014-T2-MACROEXTRDROITE]]/Tableau17[[#This Row],[2014-T2-MACROTOTALE]],"")</f>
        <v>0.32835820895522388</v>
      </c>
      <c r="NK437" s="26">
        <f>IFERROR(Tableau17[[#This Row],[2014-T2-MACRODROITE]]/Tableau17[[#This Row],[2014-T2-MACROTOTALE]],"")</f>
        <v>0.25621890547263682</v>
      </c>
      <c r="NL437" s="26">
        <f>IFERROR(Tableau17[[#This Row],[2014-T2-MACROCENTRE]]/Tableau17[[#This Row],[2014-T2-MACROTOTALE]],"")</f>
        <v>0</v>
      </c>
      <c r="NM437" s="26">
        <f>IFERROR(Tableau17[[#This Row],[2014-T2-MACROGAUCHE]]/Tableau17[[#This Row],[2014-T2-MACROTOTALE]],"")</f>
        <v>0.4154228855721393</v>
      </c>
      <c r="NN437" s="26">
        <f>IFERROR(Tableau17[[#This Row],[2014-T2-MACROAUTRE]]/Tableau17[[#This Row],[2014-T2-MACROTOTALE]],"")</f>
        <v>0</v>
      </c>
      <c r="NO437" s="26">
        <f>IFERROR( Tableau17[[#This Row],[2015-T1-MACROEXTRDROITE]]/Tableau17[[#This Row],[2015-T1-MACROTOTALE]],"")</f>
        <v>0.43103448275862066</v>
      </c>
      <c r="NP437" s="26">
        <f>IFERROR(Tableau17[[#This Row],[2015-T1-MACRODROITE]]/Tableau17[[#This Row],[2015-T1-MACROTOTALE]],"")</f>
        <v>8.9655172413793102E-2</v>
      </c>
      <c r="NQ437" s="26">
        <f>IFERROR(Tableau17[[#This Row],[2015-T1-MACROCENTRE]]/Tableau17[[#This Row],[2015-T1-MACROTOTALE]],"")</f>
        <v>0</v>
      </c>
      <c r="NR437" s="26">
        <f>IFERROR(Tableau17[[#This Row],[2015-T1-MACROGAUCHE]]/Tableau17[[#This Row],[2015-T1-MACROTOTALE]],"")</f>
        <v>0.47931034482758622</v>
      </c>
      <c r="NS437" s="26">
        <f>IFERROR(Tableau17[[#This Row],[2015-T1-MACROAUTRE]]/Tableau17[[#This Row],[2015-T1-MACROTOTALE]],"")</f>
        <v>0</v>
      </c>
      <c r="NT437" s="26">
        <f>IFERROR(Tableau17[[#This Row],[2015-T2-MACROEXTRDROITE]]/Tableau17[[#This Row],[2015-T2-MACROTOTALE]],"")</f>
        <v>0.45937499999999998</v>
      </c>
      <c r="NU437" s="26">
        <f>IFERROR(Tableau17[[#This Row],[2015-T2-MACRODROITE]]/Tableau17[[#This Row],[2015-T2-MACROTOTALE]],"")</f>
        <v>0</v>
      </c>
      <c r="NV437" s="26">
        <f>IFERROR(Tableau17[[#This Row],[2015-T2-MACROCENTRE]]/Tableau17[[#This Row],[2015-T2-MACROTOTALE]],"")</f>
        <v>0</v>
      </c>
      <c r="NW437" s="26">
        <f>IFERROR(Tableau17[[#This Row],[2015-T2-MACROGAUCHE]]/Tableau17[[#This Row],[2015-T2-MACROTOTALE]],"")</f>
        <v>0.54062500000000002</v>
      </c>
      <c r="NX437" s="26">
        <f>IFERROR(Tableau17[[#This Row],[2015-T2-MACROAUTRE]]/Tableau17[[#This Row],[2015-T2-MACROTOTALE]],"")</f>
        <v>0</v>
      </c>
      <c r="NY437" s="26">
        <f>IFERROR(Tableau17[[#This Row],[2017-T1-MACROEXTRDROITE]]/Tableau17[[#This Row],[2017-T1-MACROTOTALE]],"")</f>
        <v>0.32713754646840149</v>
      </c>
      <c r="NZ437" s="26">
        <f>IFERROR(Tableau17[[#This Row],[2017-T1-MACRODROITE]]/Tableau17[[#This Row],[2017-T1-MACROTOTALE]],"")</f>
        <v>6.8773234200743494E-2</v>
      </c>
      <c r="OA437" s="26">
        <f>IFERROR(Tableau17[[#This Row],[2017-T1-MACROCENTRE]]/Tableau17[[#This Row],[2017-T1-MACROTOTALE]],"")</f>
        <v>0.14312267657992564</v>
      </c>
      <c r="OB437" s="26">
        <f>IFERROR(Tableau17[[#This Row],[2017-T1-MACROGAUCHE]]/Tableau17[[#This Row],[2017-T1-MACROTOTALE]],"")</f>
        <v>0.45353159851301117</v>
      </c>
      <c r="OC437" s="26">
        <f>IFERROR(Tableau17[[#This Row],[2017-T1-MACROAUTRE]]/Tableau17[[#This Row],[2017-T1-MACROTOTALE]],"")</f>
        <v>7.4349442379182153E-3</v>
      </c>
      <c r="OD437" s="26">
        <f>IFERROR(Tableau17[[#This Row],[2017-T2-MACROEXTRDROITE]]/Tableau17[[#This Row],[2017-T2-MACROTOTALE]],"")</f>
        <v>0.39501039501039503</v>
      </c>
      <c r="OE437" s="26">
        <f>IFERROR(Tableau17[[#This Row],[2017-T2-MACRODROITE]]/Tableau17[[#This Row],[2017-T2-MACROTOTALE]],"")</f>
        <v>0</v>
      </c>
      <c r="OF437" s="26">
        <f>IFERROR(Tableau17[[#This Row],[2017-T2-MACROCENTRE]]/Tableau17[[#This Row],[2017-T2-MACROTOTALE]],"")</f>
        <v>0.60498960498960497</v>
      </c>
      <c r="OG437" s="26">
        <f>IFERROR(Tableau17[[#This Row],[2017-T2-MACROGAUCHE]]/Tableau17[[#This Row],[2017-T2-MACROTOTALE]],"")</f>
        <v>0</v>
      </c>
      <c r="OH437" s="26">
        <f>IFERROR(Tableau17[[#This Row],[2017-T2-MACROAUTRE]]/Tableau17[[#This Row],[2017-T2-MACROTOTALE]],"")</f>
        <v>0</v>
      </c>
      <c r="OI437" s="26">
        <f>IFERROR(Tableau17[[#This Row],[2019-T1-MACROEXTRDROITE]]/Tableau17[[#This Row],[2019-T1-MACROTOTALE]],"")</f>
        <v>0.46835443037974683</v>
      </c>
      <c r="OJ437" s="26">
        <f>IFERROR(Tableau17[[#This Row],[2019-T1-MACRODROITE]]/Tableau17[[#This Row],[2019-T1-MACROTOTALE]],"")</f>
        <v>2.1097046413502109E-2</v>
      </c>
      <c r="OK437" s="26">
        <f>IFERROR(Tableau17[[#This Row],[2019-T1-MACROCENTRE]]/Tableau17[[#This Row],[2019-T1-MACROTOTALE]],"")</f>
        <v>0.11814345991561181</v>
      </c>
      <c r="OL437" s="26">
        <f>IFERROR(Tableau17[[#This Row],[2019-T1-MACROGAUCHE]]/Tableau17[[#This Row],[2019-T1-MACROTOTALE]],"")</f>
        <v>0.31223628691983124</v>
      </c>
      <c r="OM437" s="26">
        <f>IFERROR(Tableau17[[#This Row],[2019-T1-MACROAUTRE]]/Tableau17[[#This Row],[2019-T1-MACROTOTALE]],"")</f>
        <v>8.0168776371308023E-2</v>
      </c>
      <c r="ON437" s="26">
        <f>IFERROR(Tableau17[[#This Row],[2020-T1-MACROEXTRDROITE]]/Tableau17[[#This Row],[2020-T1-MACROTOTALE]],"")</f>
        <v>0.26530612244897961</v>
      </c>
      <c r="OO437" s="26">
        <f>IFERROR(Tableau17[[#This Row],[2020-T1-MACRODROITE]]/Tableau17[[#This Row],[2020-T1-MACROTOTALE]],"")</f>
        <v>0.23469387755102042</v>
      </c>
      <c r="OP437" s="26">
        <f>IFERROR(Tableau17[[#This Row],[2020-T1-MACROCENTRE]]/Tableau17[[#This Row],[2020-T1-MACROTOTALE]],"")</f>
        <v>7.1428571428571425E-2</v>
      </c>
      <c r="OQ437" s="26">
        <f>IFERROR(Tableau17[[#This Row],[2020-T1-MACROGAUCHE]]/Tableau17[[#This Row],[2020-T1-MACROTOTALE]],"")</f>
        <v>0.42857142857142855</v>
      </c>
      <c r="OR437" s="26">
        <f>IFERROR(Tableau17[[#This Row],[2020-T1-MACROAUTRE]]/Tableau17[[#This Row],[2020-T1-MACROTOTALE]],"")</f>
        <v>0</v>
      </c>
      <c r="OS437" s="26">
        <f>IFERROR(Tableau17[[#This Row],[2017 (L)-T1-MACROEXTRDROITE]]/Tableau17[[#This Row],[2017 (L)-T1-MACROTOTALE]],"")</f>
        <v>0.29918032786885246</v>
      </c>
      <c r="OT437" s="26">
        <f>IFERROR(Tableau17[[#This Row],[2017 (L)-T1-MACRODROITE]]/Tableau17[[#This Row],[2017 (L)-T1-MACROTOTALE]],"")</f>
        <v>4.0983606557377046E-2</v>
      </c>
      <c r="OU437" s="26">
        <f>IFERROR(Tableau17[[#This Row],[2017 (L)-T1-MACROCENTRE]]/Tableau17[[#This Row],[2017 (L)-T1-MACROTOTALE]],"")</f>
        <v>0.1721311475409836</v>
      </c>
      <c r="OV437" s="26">
        <f>IFERROR(Tableau17[[#This Row],[2017 (L)-T1-MACROGAUCHE]]/Tableau17[[#This Row],[2017 (L)-T1-MACROTOTALE]],"")</f>
        <v>0.48770491803278687</v>
      </c>
      <c r="OW437" s="26">
        <f>IFERROR(Tableau17[[#This Row],[2017 (L)-T1-MACROAUTRE]]/Tableau17[[#This Row],[2017 (L)-T1-MACROTOTALE]],"")</f>
        <v>0</v>
      </c>
      <c r="OX437" s="26">
        <f>IFERROR(Tableau17[[#This Row],[2017 (L)-T2-MACROEXTRDROITE]]/Tableau17[[#This Row],[2017 (L)-T2-MACROTOTALE]],"")</f>
        <v>0.48039215686274511</v>
      </c>
      <c r="OY437" s="26">
        <f>IFERROR(Tableau17[[#This Row],[2017 (L)-T2-MACRODROITE]]/Tableau17[[#This Row],[2017 (L)-T2-MACROTOTALE]],"")</f>
        <v>0</v>
      </c>
      <c r="OZ437" s="26">
        <f>IFERROR(Tableau17[[#This Row],[2017 (L)-T2-MACROCENTRE]]/Tableau17[[#This Row],[2017 (L)-T2-MACROTOTALE]],"")</f>
        <v>0.51960784313725494</v>
      </c>
      <c r="PA437" s="26">
        <f>IFERROR(Tableau17[[#This Row],[2017 (L)-T2-MACROGAUCHE]]/Tableau17[[#This Row],[2017 (L)-T2-MACROTOTALE]],"")</f>
        <v>0</v>
      </c>
      <c r="PB437" s="26">
        <f>IFERROR(Tableau17[[#This Row],[2017 (L)-T2-MACROAUTRE]]/Tableau17[[#This Row],[2017 (L)-T2-MACROTOTALE]],"")</f>
        <v>0</v>
      </c>
      <c r="PC437" s="26">
        <f>IFERROR(Tableau17[[#This Row],[2008_T1_PROCUS]]/Tableau17[[#This Row],[2008_T1_INSCRITS]],0)</f>
        <v>3.7974683544303796E-3</v>
      </c>
      <c r="PD437" s="26">
        <f>IFERROR(Tableau17[[#This Row],[2008_T2_PROCUS]]/Tableau17[[#This Row],[2008_T2_INSCRITS]],0)</f>
        <v>0</v>
      </c>
      <c r="PE437" s="26">
        <f>Tableau17[[#This Row],[2014_T1_PROCUS]]/Tableau17[[#This Row],[2014_T1_INSCRITS]]</f>
        <v>2.4752475247524753E-3</v>
      </c>
      <c r="PF437" s="26">
        <f>IFERROR(Tableau17[[#This Row],[2014_T2_PROCUS]]/Tableau17[[#This Row],[2014_T2_INSCRITS]],0)</f>
        <v>3.7128712871287127E-3</v>
      </c>
    </row>
    <row r="438" spans="1:422" hidden="1" x14ac:dyDescent="0.2">
      <c r="A438" s="1">
        <v>7</v>
      </c>
      <c r="B438" s="1" t="s">
        <v>487</v>
      </c>
      <c r="C438" s="1" t="s">
        <v>491</v>
      </c>
      <c r="D438" s="1" t="s">
        <v>491</v>
      </c>
      <c r="E438" s="1">
        <v>1364</v>
      </c>
      <c r="F438" s="1">
        <v>5.454898</v>
      </c>
      <c r="G438" s="1">
        <v>43.325501000000003</v>
      </c>
      <c r="H438" s="3">
        <v>1301</v>
      </c>
      <c r="I438" s="3">
        <v>372</v>
      </c>
      <c r="J438" s="1">
        <v>7</v>
      </c>
      <c r="L438" s="1">
        <v>24</v>
      </c>
      <c r="M438" s="1">
        <v>25</v>
      </c>
      <c r="O438" s="1">
        <v>1</v>
      </c>
      <c r="P438" s="1">
        <v>80</v>
      </c>
      <c r="Q438" s="1">
        <v>29</v>
      </c>
      <c r="R438" s="1">
        <v>131</v>
      </c>
      <c r="S438" s="1">
        <v>66</v>
      </c>
      <c r="T438" s="1">
        <v>15</v>
      </c>
      <c r="U438" s="1">
        <v>378</v>
      </c>
      <c r="V438" s="1">
        <v>1214</v>
      </c>
      <c r="W438" s="1">
        <v>709</v>
      </c>
      <c r="X438" s="1">
        <v>3</v>
      </c>
      <c r="Y438" s="2">
        <v>0.58401977000000005</v>
      </c>
      <c r="Z438" s="1">
        <v>1214</v>
      </c>
      <c r="AA438" s="1">
        <v>812</v>
      </c>
      <c r="AB438" s="1">
        <v>6</v>
      </c>
      <c r="AC438" s="2">
        <v>0.66886325999999996</v>
      </c>
      <c r="AD438" s="1">
        <v>1301</v>
      </c>
      <c r="AE438" s="1">
        <v>387</v>
      </c>
      <c r="AF438" s="2">
        <v>0.29746349</v>
      </c>
      <c r="AG438" s="1">
        <f t="shared" si="6"/>
        <v>372</v>
      </c>
      <c r="AH438" s="1">
        <v>1105</v>
      </c>
      <c r="AI438" s="1">
        <v>679</v>
      </c>
      <c r="AJ438" s="1">
        <v>14</v>
      </c>
      <c r="AK438" s="2">
        <v>0.61447963999999999</v>
      </c>
      <c r="AL438" s="1">
        <v>1105</v>
      </c>
      <c r="AM438" s="1">
        <v>732</v>
      </c>
      <c r="AN438" s="1">
        <v>24</v>
      </c>
      <c r="AO438" s="2">
        <v>0.66244343999999999</v>
      </c>
      <c r="AP438" s="1">
        <v>1232</v>
      </c>
      <c r="AQ438" s="1">
        <v>683</v>
      </c>
      <c r="AR438" s="2">
        <v>0.55438312000000001</v>
      </c>
      <c r="AS438" s="1">
        <v>1232</v>
      </c>
      <c r="AT438" s="1">
        <v>704</v>
      </c>
      <c r="AU438" s="2">
        <v>0.57142857000000002</v>
      </c>
      <c r="AV438" s="1">
        <v>1308</v>
      </c>
      <c r="AW438" s="1">
        <v>594</v>
      </c>
      <c r="AX438" s="2">
        <v>0.45412844000000002</v>
      </c>
      <c r="AY438" s="1">
        <v>1307</v>
      </c>
      <c r="AZ438" s="1">
        <v>553</v>
      </c>
      <c r="BA438" s="2">
        <v>0.42310635000000002</v>
      </c>
      <c r="BB438" s="1">
        <v>1303</v>
      </c>
      <c r="BC438" s="1">
        <v>1035</v>
      </c>
      <c r="BD438" s="2">
        <v>0.79432080000000005</v>
      </c>
      <c r="BE438" s="1">
        <v>1303</v>
      </c>
      <c r="BF438" s="1">
        <v>941</v>
      </c>
      <c r="BG438" s="2">
        <v>0.72217958999999998</v>
      </c>
      <c r="BH438" s="1">
        <v>1291</v>
      </c>
      <c r="BI438" s="1">
        <v>595</v>
      </c>
      <c r="BJ438" s="2">
        <v>0.46088304000000002</v>
      </c>
      <c r="BK438" s="1">
        <v>23</v>
      </c>
      <c r="BL438" s="1">
        <v>10</v>
      </c>
      <c r="BN438" s="1">
        <v>18</v>
      </c>
      <c r="BO438" s="1">
        <v>63</v>
      </c>
      <c r="BP438" s="1">
        <v>257</v>
      </c>
      <c r="BQ438" s="1">
        <v>293</v>
      </c>
      <c r="BR438" s="1">
        <v>664</v>
      </c>
      <c r="BS438" s="1">
        <v>44</v>
      </c>
      <c r="BU438" s="1">
        <v>341</v>
      </c>
      <c r="BV438" s="1">
        <v>334</v>
      </c>
      <c r="BW438" s="1">
        <v>719</v>
      </c>
      <c r="BZ438" s="1">
        <v>50</v>
      </c>
      <c r="CA438" s="1">
        <v>8</v>
      </c>
      <c r="CB438" s="1">
        <v>34</v>
      </c>
      <c r="CC438" s="1">
        <v>193</v>
      </c>
      <c r="CD438" s="1">
        <v>218</v>
      </c>
      <c r="CE438" s="1">
        <v>172</v>
      </c>
      <c r="CF438" s="1">
        <v>675</v>
      </c>
      <c r="CG438" s="1">
        <v>263</v>
      </c>
      <c r="CH438" s="1">
        <v>266</v>
      </c>
      <c r="CI438" s="1">
        <v>261</v>
      </c>
      <c r="CJ438" s="1">
        <v>790</v>
      </c>
      <c r="CL438" s="1">
        <v>12</v>
      </c>
      <c r="CN438" s="1">
        <v>6</v>
      </c>
      <c r="CO438" s="1">
        <v>30</v>
      </c>
      <c r="CP438" s="1">
        <v>225</v>
      </c>
      <c r="CS438" s="1">
        <v>236</v>
      </c>
      <c r="CT438" s="1">
        <v>143</v>
      </c>
      <c r="CV438" s="1">
        <v>12</v>
      </c>
      <c r="CW438" s="1">
        <v>664</v>
      </c>
      <c r="CY438" s="1">
        <v>301</v>
      </c>
      <c r="CZ438" s="1">
        <v>348</v>
      </c>
      <c r="DC438" s="1">
        <v>649</v>
      </c>
      <c r="DE438" s="1">
        <v>1</v>
      </c>
      <c r="DF438" s="1">
        <v>6</v>
      </c>
      <c r="DH438" s="1">
        <v>3</v>
      </c>
      <c r="DI438" s="1">
        <v>16</v>
      </c>
      <c r="DJ438" s="1">
        <v>4</v>
      </c>
      <c r="DK438" s="1">
        <v>5</v>
      </c>
      <c r="DL438" s="1">
        <v>81</v>
      </c>
      <c r="DM438" s="1">
        <v>152</v>
      </c>
      <c r="DN438" s="1">
        <v>89</v>
      </c>
      <c r="DQ438" s="1">
        <v>1</v>
      </c>
      <c r="DR438" s="1">
        <v>188</v>
      </c>
      <c r="DS438" s="1">
        <v>33</v>
      </c>
      <c r="DU438" s="1">
        <v>579</v>
      </c>
      <c r="DW438" s="1">
        <v>235</v>
      </c>
      <c r="DZ438" s="1">
        <v>292</v>
      </c>
      <c r="EA438" s="1">
        <v>527</v>
      </c>
      <c r="EB438" s="1">
        <v>2</v>
      </c>
      <c r="EC438" s="1">
        <v>7</v>
      </c>
      <c r="ED438" s="1">
        <v>3</v>
      </c>
      <c r="EE438" s="1">
        <v>33</v>
      </c>
      <c r="EF438" s="1">
        <v>209</v>
      </c>
      <c r="EG438" s="1">
        <v>37</v>
      </c>
      <c r="EH438" s="1">
        <v>9</v>
      </c>
      <c r="EI438" s="1">
        <v>293</v>
      </c>
      <c r="EJ438" s="1">
        <v>210</v>
      </c>
      <c r="EK438" s="1">
        <v>209</v>
      </c>
      <c r="EL438" s="1">
        <v>2</v>
      </c>
      <c r="EM438" s="1">
        <v>1014</v>
      </c>
      <c r="EN438" s="1">
        <v>358</v>
      </c>
      <c r="EO438" s="1">
        <v>495</v>
      </c>
      <c r="EP438" s="1">
        <v>853</v>
      </c>
      <c r="EQ438" s="1">
        <v>0</v>
      </c>
      <c r="ER438" s="1">
        <v>2</v>
      </c>
      <c r="ES438" s="1">
        <v>6</v>
      </c>
      <c r="ET438" s="1">
        <v>40</v>
      </c>
      <c r="EU438" s="1">
        <v>2</v>
      </c>
      <c r="EV438" s="1">
        <v>184</v>
      </c>
      <c r="EW438" s="1">
        <v>35</v>
      </c>
      <c r="EX438" s="1">
        <v>0</v>
      </c>
      <c r="EY438" s="1">
        <v>3</v>
      </c>
      <c r="EZ438" s="1">
        <v>13</v>
      </c>
      <c r="FA438" s="1">
        <v>0</v>
      </c>
      <c r="FB438" s="1">
        <v>0</v>
      </c>
      <c r="FC438" s="1">
        <v>0</v>
      </c>
      <c r="FD438" s="1">
        <v>0</v>
      </c>
      <c r="FE438" s="1">
        <v>0</v>
      </c>
      <c r="FF438" s="1">
        <v>0</v>
      </c>
      <c r="FG438" s="1">
        <v>0</v>
      </c>
      <c r="FH438" s="1">
        <v>11</v>
      </c>
      <c r="FI438" s="1">
        <v>3</v>
      </c>
      <c r="FJ438" s="1">
        <v>30</v>
      </c>
      <c r="FK438" s="1">
        <v>15</v>
      </c>
      <c r="FL438" s="1">
        <v>0</v>
      </c>
      <c r="FM438" s="1">
        <v>67</v>
      </c>
      <c r="FN438" s="1">
        <v>10</v>
      </c>
      <c r="FO438" s="1">
        <v>2</v>
      </c>
      <c r="FP438" s="1">
        <v>148</v>
      </c>
      <c r="FQ438" s="1">
        <v>1</v>
      </c>
      <c r="FR438" s="1">
        <f>SUM(Tableau17[[#This Row],[2019-T1-ALEXANDRE Audric]:[2019-T1-MARIE Florie]])</f>
        <v>572</v>
      </c>
      <c r="FS438" s="1">
        <v>63</v>
      </c>
      <c r="FT438" s="1">
        <v>290</v>
      </c>
      <c r="FU438" s="1">
        <v>0</v>
      </c>
      <c r="FV438" s="1">
        <v>311</v>
      </c>
      <c r="FW438" s="1">
        <v>0</v>
      </c>
      <c r="FX438" s="1">
        <v>664</v>
      </c>
      <c r="FY438" s="1">
        <v>44</v>
      </c>
      <c r="FZ438" s="1">
        <v>341</v>
      </c>
      <c r="GA438" s="1">
        <v>0</v>
      </c>
      <c r="GB438" s="1">
        <v>334</v>
      </c>
      <c r="GC438" s="1">
        <v>0</v>
      </c>
      <c r="GD438" s="1">
        <v>719</v>
      </c>
      <c r="GE438" s="1">
        <v>193</v>
      </c>
      <c r="GF438" s="1">
        <v>218</v>
      </c>
      <c r="GG438" s="1">
        <v>0</v>
      </c>
      <c r="GH438" s="1">
        <v>264</v>
      </c>
      <c r="GI438" s="1">
        <v>0</v>
      </c>
      <c r="GJ438" s="1">
        <v>675</v>
      </c>
      <c r="GK438" s="1">
        <v>263</v>
      </c>
      <c r="GL438" s="1">
        <v>266</v>
      </c>
      <c r="GM438" s="1">
        <v>0</v>
      </c>
      <c r="GN438" s="1">
        <v>261</v>
      </c>
      <c r="GO438" s="1">
        <v>0</v>
      </c>
      <c r="GP438" s="1">
        <v>790</v>
      </c>
      <c r="GQ438" s="1">
        <v>237</v>
      </c>
      <c r="GR438" s="1">
        <v>143</v>
      </c>
      <c r="GS438" s="1">
        <v>0</v>
      </c>
      <c r="GT438" s="1">
        <v>284</v>
      </c>
      <c r="GU438" s="1">
        <v>0</v>
      </c>
      <c r="GV438" s="1">
        <v>664</v>
      </c>
      <c r="GW438" s="1">
        <v>301</v>
      </c>
      <c r="GX438" s="1">
        <v>0</v>
      </c>
      <c r="GY438" s="1">
        <v>0</v>
      </c>
      <c r="GZ438" s="1">
        <v>348</v>
      </c>
      <c r="HA438" s="1">
        <v>0</v>
      </c>
      <c r="HB438" s="1">
        <v>649</v>
      </c>
      <c r="HC438" s="1">
        <v>336</v>
      </c>
      <c r="HD438" s="1">
        <v>209</v>
      </c>
      <c r="HE438" s="1">
        <v>209</v>
      </c>
      <c r="HF438" s="1">
        <v>251</v>
      </c>
      <c r="HG438" s="1">
        <v>9</v>
      </c>
      <c r="HH438" s="1">
        <v>1014</v>
      </c>
      <c r="HI438" s="1">
        <v>358</v>
      </c>
      <c r="HJ438" s="1">
        <v>0</v>
      </c>
      <c r="HK438" s="1">
        <v>495</v>
      </c>
      <c r="HL438" s="1">
        <v>0</v>
      </c>
      <c r="HM438" s="1">
        <v>0</v>
      </c>
      <c r="HN438" s="1">
        <v>853</v>
      </c>
      <c r="HO438" s="1">
        <v>205</v>
      </c>
      <c r="HP438" s="1">
        <v>45</v>
      </c>
      <c r="HQ438" s="1">
        <v>148</v>
      </c>
      <c r="HR438" s="1">
        <v>167</v>
      </c>
      <c r="HS438" s="1">
        <v>17</v>
      </c>
      <c r="HT438" s="1">
        <v>582</v>
      </c>
      <c r="HU438" s="1">
        <v>131</v>
      </c>
      <c r="HV438" s="1">
        <v>104</v>
      </c>
      <c r="HW438" s="1">
        <v>36</v>
      </c>
      <c r="HX438" s="1">
        <v>107</v>
      </c>
      <c r="HY438" s="1">
        <v>0</v>
      </c>
      <c r="HZ438" s="1">
        <v>378</v>
      </c>
      <c r="IA438" s="1">
        <v>162</v>
      </c>
      <c r="IB438" s="1">
        <v>89</v>
      </c>
      <c r="IC438" s="1">
        <v>188</v>
      </c>
      <c r="ID438" s="1">
        <v>138</v>
      </c>
      <c r="IE438" s="1">
        <v>2</v>
      </c>
      <c r="IF438" s="1">
        <v>579</v>
      </c>
      <c r="IG438" s="1">
        <v>235</v>
      </c>
      <c r="IH438" s="1">
        <v>0</v>
      </c>
      <c r="II438" s="1">
        <v>292</v>
      </c>
      <c r="IJ438" s="1">
        <v>0</v>
      </c>
      <c r="IK438" s="1">
        <v>0</v>
      </c>
      <c r="IL438" s="1">
        <v>527</v>
      </c>
      <c r="IM438" s="26">
        <f>IFERROR(Tableau17[[#This Row],[LDIV]]/Tableau17[[#This Row],[Total général]],"")</f>
        <v>1.8518518518518517E-2</v>
      </c>
      <c r="IN438" s="26">
        <f>IFERROR(Tableau17[[#This Row],[LDVC]]/Tableau17[[#This Row],[Total général]],"")</f>
        <v>0</v>
      </c>
      <c r="IO438" s="26">
        <f>IFERROR(Tableau17[[#This Row],[LDVD]]/Tableau17[[#This Row],[Total général]],"")</f>
        <v>6.3492063492063489E-2</v>
      </c>
      <c r="IP438" s="26">
        <f>IFERROR(Tableau17[[#This Row],[LDVG]]/Tableau17[[#This Row],[Total général]],"")</f>
        <v>6.6137566137566134E-2</v>
      </c>
      <c r="IQ438" s="26">
        <f>IFERROR(Tableau17[[#This Row],[LEXD]]/Tableau17[[#This Row],[Total général]],"")</f>
        <v>0</v>
      </c>
      <c r="IR438" s="26">
        <f>IFERROR(Tableau17[[#This Row],[LEXG]]/Tableau17[[#This Row],[Total général]],"")</f>
        <v>2.6455026455026454E-3</v>
      </c>
      <c r="IS438" s="26">
        <f>IFERROR(Tableau17[[#This Row],[LLR]]/Tableau17[[#This Row],[Total général]],"")</f>
        <v>0.21164021164021163</v>
      </c>
      <c r="IT438" s="26">
        <f>IFERROR(Tableau17[[#This Row],[LREM]]/Tableau17[[#This Row],[Total général]],"")</f>
        <v>7.6719576719576715E-2</v>
      </c>
      <c r="IU438" s="26">
        <f>IFERROR(Tableau17[[#This Row],[LRN]]/Tableau17[[#This Row],[Total général]],"")</f>
        <v>0.34656084656084657</v>
      </c>
      <c r="IV438" s="26">
        <f>IFERROR(Tableau17[[#This Row],[LUG]]/Tableau17[[#This Row],[Total général]],"")</f>
        <v>0.17460317460317459</v>
      </c>
      <c r="IW438" s="26">
        <f>IFERROR(Tableau17[[#This Row],[LVEC]]/Tableau17[[#This Row],[Total général]],"")</f>
        <v>3.968253968253968E-2</v>
      </c>
      <c r="IX438" s="26">
        <f>IFERROR(Tableau17[[#This Row],[2008-T1-LCMD]]/Tableau17[[#This Row],[2008-T1-TOTAL]],"")</f>
        <v>3.463855421686747E-2</v>
      </c>
      <c r="IY438" s="26">
        <f>IFERROR(Tableau17[[#This Row],[2008-T1-LDVD]]/Tableau17[[#This Row],[2008-T1-TOTAL]],"")</f>
        <v>1.5060240963855422E-2</v>
      </c>
      <c r="IZ438" s="26">
        <f>IFERROR(Tableau17[[#This Row],[2008-T1-LEXD]]/Tableau17[[#This Row],[2008-T1-TOTAL]],"")</f>
        <v>0</v>
      </c>
      <c r="JA438" s="26">
        <f>IFERROR(Tableau17[[#This Row],[2008-T1-LEXG]]/Tableau17[[#This Row],[2008-T1-TOTAL]],"")</f>
        <v>2.710843373493976E-2</v>
      </c>
      <c r="JB438" s="26">
        <f>IFERROR(Tableau17[[#This Row],[2008-T1-LFN]]/Tableau17[[#This Row],[2008-T1-TOTAL]],"")</f>
        <v>9.4879518072289157E-2</v>
      </c>
      <c r="JC438" s="26">
        <f>IFERROR(Tableau17[[#This Row],[2008-T1-LMAJ]]/Tableau17[[#This Row],[2008-T1-TOTAL]],"")</f>
        <v>0.38704819277108432</v>
      </c>
      <c r="JD438" s="26">
        <f>IFERROR(Tableau17[[#This Row],[2008-T1-LUG]]/Tableau17[[#This Row],[2008-T1-TOTAL]],"")</f>
        <v>0.44126506024096385</v>
      </c>
      <c r="JE438" s="26">
        <f>IFERROR(Tableau17[[#This Row],[2008-T2-LFN]]/Tableau17[[#This Row],[2008-T2-TOTAL]],"")</f>
        <v>6.1196105702364396E-2</v>
      </c>
      <c r="JF438" s="26">
        <f>IFERROR(Tableau17[[#This Row],[2008-T2-LGC]]/Tableau17[[#This Row],[2008-T2-TOTAL]],"")</f>
        <v>0</v>
      </c>
      <c r="JG438" s="26">
        <f>IFERROR(Tableau17[[#This Row],[2008-T2-LMAJ]]/Tableau17[[#This Row],[2008-T2-TOTAL]],"")</f>
        <v>0.47426981919332406</v>
      </c>
      <c r="JH438" s="26">
        <f>IFERROR(Tableau17[[#This Row],[2008-T2-LUG]]/Tableau17[[#This Row],[2008-T2-TOTAL]],"")</f>
        <v>0.46453407510431155</v>
      </c>
      <c r="JI438" s="26">
        <f>IFERROR(Tableau17[[#This Row],[2014-T1-LDIV]]/Tableau17[[#This Row],[2014-T1-TOTAL]],"")</f>
        <v>0</v>
      </c>
      <c r="JJ438" s="26">
        <f>IFERROR(Tableau17[[#This Row],[2014-T1-LDVD]]/Tableau17[[#This Row],[2014-T1-TOTAL]],"")</f>
        <v>0</v>
      </c>
      <c r="JK438" s="26">
        <f>IFERROR(Tableau17[[#This Row],[2014-T1-LDVG]]/Tableau17[[#This Row],[2014-T1-TOTAL]],"")</f>
        <v>7.407407407407407E-2</v>
      </c>
      <c r="JL438" s="26">
        <f>IFERROR(Tableau17[[#This Row],[2014-T1-LEXG]]/Tableau17[[#This Row],[2014-T1-TOTAL]],"")</f>
        <v>1.1851851851851851E-2</v>
      </c>
      <c r="JM438" s="26">
        <f>IFERROR(Tableau17[[#This Row],[2014-T1-LFG]]/Tableau17[[#This Row],[2014-T1-TOTAL]],"")</f>
        <v>5.0370370370370371E-2</v>
      </c>
      <c r="JN438" s="26">
        <f>IFERROR(Tableau17[[#This Row],[2014-T1-LFN]]/Tableau17[[#This Row],[2014-T1-TOTAL]],"")</f>
        <v>0.28592592592592592</v>
      </c>
      <c r="JO438" s="26">
        <f>IFERROR(Tableau17[[#This Row],[2014-T1-LUD]]/Tableau17[[#This Row],[2014-T1-TOTAL]],"")</f>
        <v>0.32296296296296295</v>
      </c>
      <c r="JP438" s="26">
        <f>IFERROR(Tableau17[[#This Row],[2014-T1-LUG]]/Tableau17[[#This Row],[2014-T1-TOTAL]],"")</f>
        <v>0.25481481481481483</v>
      </c>
      <c r="JQ438" s="26">
        <f>IFERROR(Tableau17[[#This Row],[2014-T2-LFN]]/Tableau17[[#This Row],[2014-T2-TOTAL]],"")</f>
        <v>0.33291139240506329</v>
      </c>
      <c r="JR438" s="26">
        <f>IFERROR(Tableau17[[#This Row],[2014-T2-LUD]]/Tableau17[[#This Row],[2014-T2-TOTAL]],"")</f>
        <v>0.33670886075949369</v>
      </c>
      <c r="JS438" s="26">
        <f>IFERROR(Tableau17[[#This Row],[2014-T2-LUG]]/Tableau17[[#This Row],[2014-T2-TOTAL]],"")</f>
        <v>0.33037974683544302</v>
      </c>
      <c r="JT438" s="26">
        <f>IFERROR(Tableau17[[#This Row],[2015-T1-BC-DIV]]/Tableau17[[#This Row],[2015-T1-TOTAL]],"")</f>
        <v>0</v>
      </c>
      <c r="JU438" s="26">
        <f>IFERROR(Tableau17[[#This Row],[2015-T1-BC-DLF]]/Tableau17[[#This Row],[2015-T1-TOTAL]],"")</f>
        <v>1.8072289156626505E-2</v>
      </c>
      <c r="JV438" s="26">
        <f>IFERROR(Tableau17[[#This Row],[2015-T1-BC-DVD]]/Tableau17[[#This Row],[2015-T1-TOTAL]],"")</f>
        <v>0</v>
      </c>
      <c r="JW438" s="26">
        <f>IFERROR(Tableau17[[#This Row],[2015-T1-BC-DVG]]/Tableau17[[#This Row],[2015-T1-TOTAL]],"")</f>
        <v>9.0361445783132526E-3</v>
      </c>
      <c r="JX438" s="26">
        <f>IFERROR(Tableau17[[#This Row],[2015-T1-BC-FG]]/Tableau17[[#This Row],[2015-T1-TOTAL]],"")</f>
        <v>4.5180722891566265E-2</v>
      </c>
      <c r="JY438" s="26">
        <f>IFERROR(Tableau17[[#This Row],[2015-T1-BC-FN]]/Tableau17[[#This Row],[2015-T1-TOTAL]],"")</f>
        <v>0.33885542168674698</v>
      </c>
      <c r="JZ438" s="26">
        <f>IFERROR(Tableau17[[#This Row],[2015-T1-BC-MDM]]/Tableau17[[#This Row],[2015-T1-TOTAL]],"")</f>
        <v>0</v>
      </c>
      <c r="KA438" s="26">
        <f>IFERROR(Tableau17[[#This Row],[2015-T1-BC-RDG]]/Tableau17[[#This Row],[2015-T1-TOTAL]],"")</f>
        <v>0</v>
      </c>
      <c r="KB438" s="26">
        <f>IFERROR(Tableau17[[#This Row],[2015-T1-BC-SOC]]/Tableau17[[#This Row],[2015-T1-TOTAL]],"")</f>
        <v>0.35542168674698793</v>
      </c>
      <c r="KC438" s="26">
        <f>IFERROR(Tableau17[[#This Row],[2015-T1-BC-UD]]/Tableau17[[#This Row],[2015-T1-TOTAL]],"")</f>
        <v>0.21536144578313254</v>
      </c>
      <c r="KD438" s="26">
        <f>IFERROR(Tableau17[[#This Row],[2015-T1-BC-UG]]/Tableau17[[#This Row],[2015-T1-TOTAL]],"")</f>
        <v>0</v>
      </c>
      <c r="KE438" s="26">
        <f>IFERROR(Tableau17[[#This Row],[2015-T1-BC-VEC]]/Tableau17[[#This Row],[2015-T1-TOTAL]],"")</f>
        <v>1.8072289156626505E-2</v>
      </c>
      <c r="KF438" s="26">
        <f>IFERROR(Tableau17[[#This Row],[2015-T2-BC-DVG]]/Tableau17[[#This Row],[2015-T2-TOTAL]],"")</f>
        <v>0</v>
      </c>
      <c r="KG438" s="26">
        <f>IFERROR(Tableau17[[#This Row],[2015-T2-BC-FN]]/Tableau17[[#This Row],[2015-T2-TOTAL]],"")</f>
        <v>0.46379044684129428</v>
      </c>
      <c r="KH438" s="26">
        <f>IFERROR(Tableau17[[#This Row],[2015-T2-BC-SOC]]/Tableau17[[#This Row],[2015-T2-TOTAL]],"")</f>
        <v>0.53620955315870567</v>
      </c>
      <c r="KI438" s="26">
        <f>IFERROR(Tableau17[[#This Row],[2015-T2-BC-UD]]/Tableau17[[#This Row],[2015-T2-TOTAL]],"")</f>
        <v>0</v>
      </c>
      <c r="KJ438" s="26">
        <f>IFERROR(Tableau17[[#This Row],[2015-T2-BC-UG]]/Tableau17[[#This Row],[2015-T2-TOTAL]],"")</f>
        <v>0</v>
      </c>
      <c r="KK438" s="26">
        <f>IFERROR(Tableau17[[#This Row],[2017 (L)-T1-COM]]/Tableau17[[#This Row],[2017 (L)-T1-TOTAL]],"")</f>
        <v>0</v>
      </c>
      <c r="KL438" s="26">
        <f>IFERROR(Tableau17[[#This Row],[2017 (L)-T1-DIV]]/Tableau17[[#This Row],[2017 (L)-T1-TOTAL]],"")</f>
        <v>1.7271157167530224E-3</v>
      </c>
      <c r="KM438" s="26">
        <f>IFERROR(Tableau17[[#This Row],[2017 (L)-T1-DLF]]/Tableau17[[#This Row],[2017 (L)-T1-TOTAL]],"")</f>
        <v>1.0362694300518135E-2</v>
      </c>
      <c r="KN438" s="26">
        <f>IFERROR(Tableau17[[#This Row],[2017 (L)-T1-DVD]]/Tableau17[[#This Row],[2017 (L)-T1-TOTAL]],"")</f>
        <v>0</v>
      </c>
      <c r="KO438" s="26">
        <f>IFERROR(Tableau17[[#This Row],[2017 (L)-T1-DVG]]/Tableau17[[#This Row],[2017 (L)-T1-TOTAL]],"")</f>
        <v>5.1813471502590676E-3</v>
      </c>
      <c r="KP438" s="26">
        <f>IFERROR(Tableau17[[#This Row],[2017 (L)-T1-ECO]]/Tableau17[[#This Row],[2017 (L)-T1-TOTAL]],"")</f>
        <v>2.7633851468048358E-2</v>
      </c>
      <c r="KQ438" s="26">
        <f>IFERROR(Tableau17[[#This Row],[2017 (L)-T1-EXD]]/Tableau17[[#This Row],[2017 (L)-T1-TOTAL]],"")</f>
        <v>6.9084628670120895E-3</v>
      </c>
      <c r="KR438" s="26">
        <f>IFERROR(Tableau17[[#This Row],[2017 (L)-T1-EXG]]/Tableau17[[#This Row],[2017 (L)-T1-TOTAL]],"")</f>
        <v>8.6355785837651123E-3</v>
      </c>
      <c r="KS438" s="26">
        <f>IFERROR(Tableau17[[#This Row],[2017 (L)-T1-FI]]/Tableau17[[#This Row],[2017 (L)-T1-TOTAL]],"")</f>
        <v>0.13989637305699482</v>
      </c>
      <c r="KT438" s="26">
        <f>IFERROR(Tableau17[[#This Row],[2017 (L)-T1-FN]]/Tableau17[[#This Row],[2017 (L)-T1-TOTAL]],"")</f>
        <v>0.26252158894645944</v>
      </c>
      <c r="KU438" s="26">
        <f>IFERROR(Tableau17[[#This Row],[2017 (L)-T1-LR]]/Tableau17[[#This Row],[2017 (L)-T1-TOTAL]],"")</f>
        <v>0.153713298791019</v>
      </c>
      <c r="KV438" s="26">
        <f>IFERROR(Tableau17[[#This Row],[2017 (L)-T1-MDM]]/Tableau17[[#This Row],[2017 (L)-T1-TOTAL]],"")</f>
        <v>0</v>
      </c>
      <c r="KW438" s="26">
        <f>IFERROR(Tableau17[[#This Row],[2017 (L)-T1-RDG]]/Tableau17[[#This Row],[2017 (L)-T1-TOTAL]],"")</f>
        <v>0</v>
      </c>
      <c r="KX438" s="26">
        <f>IFERROR(Tableau17[[#This Row],[2017 (L)-T1-REG]]/Tableau17[[#This Row],[2017 (L)-T1-TOTAL]],"")</f>
        <v>1.7271157167530224E-3</v>
      </c>
      <c r="KY438" s="26">
        <f>IFERROR(Tableau17[[#This Row],[2017 (L)-T1-REM]]/Tableau17[[#This Row],[2017 (L)-T1-TOTAL]],"")</f>
        <v>0.32469775474956825</v>
      </c>
      <c r="KZ438" s="26">
        <f>IFERROR(Tableau17[[#This Row],[2017 (L)-T1-SOC]]/Tableau17[[#This Row],[2017 (L)-T1-TOTAL]],"")</f>
        <v>5.6994818652849742E-2</v>
      </c>
      <c r="LA438" s="26">
        <f>IFERROR(Tableau17[[#This Row],[2017 (L)-T1-UDI]]/Tableau17[[#This Row],[2017 (L)-T1-TOTAL]],"")</f>
        <v>0</v>
      </c>
      <c r="LB438" s="26">
        <f>IFERROR(Tableau17[[#This Row],[2017 (L)-T2-FI]]/Tableau17[[#This Row],[2017 (L)-T2-TOTAL]],"")</f>
        <v>0</v>
      </c>
      <c r="LC438" s="26">
        <f>IFERROR(Tableau17[[#This Row],[2017 (L)-T2-FN]]/Tableau17[[#This Row],[2017 (L)-T2-TOTAL]],"")</f>
        <v>0.4459203036053131</v>
      </c>
      <c r="LD438" s="26">
        <f>IFERROR(Tableau17[[#This Row],[2017 (L)-T2-LR]]/Tableau17[[#This Row],[2017 (L)-T2-TOTAL]],"")</f>
        <v>0</v>
      </c>
      <c r="LE438" s="26">
        <f>IFERROR(Tableau17[[#This Row],[2017 (L)-T2-MDM]]/Tableau17[[#This Row],[2017 (L)-T2-TOTAL]],"")</f>
        <v>0</v>
      </c>
      <c r="LF438" s="26">
        <f>IFERROR(Tableau17[[#This Row],[2017 (L)-T2-REM]]/Tableau17[[#This Row],[2017 (L)-T2-TOTAL]],"")</f>
        <v>0.5540796963946869</v>
      </c>
      <c r="LG438" s="26">
        <f>IFERROR(Tableau17[[#This Row],[2017-T1-ARTHAUD Nathalie]]/Tableau17[[#This Row],[2017-T1-TOTAL]],"")</f>
        <v>1.9723865877712033E-3</v>
      </c>
      <c r="LH438" s="26">
        <f>IFERROR(Tableau17[[#This Row],[2017-T1-ASSELINEAU Fran]]/Tableau17[[#This Row],[2017-T1-TOTAL]],"")</f>
        <v>6.9033530571992107E-3</v>
      </c>
      <c r="LI438" s="26">
        <f>IFERROR(Tableau17[[#This Row],[2017-T1-CHEMINADE Jacques]]/Tableau17[[#This Row],[2017-T1-TOTAL]],"")</f>
        <v>2.9585798816568047E-3</v>
      </c>
      <c r="LJ438" s="26">
        <f>IFERROR(Tableau17[[#This Row],[2017-T1-DUPONT-AIGNAN Nicolas]]/Tableau17[[#This Row],[2017-T1-TOTAL]],"")</f>
        <v>3.2544378698224852E-2</v>
      </c>
      <c r="LK438" s="26">
        <f>IFERROR(Tableau17[[#This Row],[2017-T1-FILLON Fran]]/Tableau17[[#This Row],[2017-T1-TOTAL]],"")</f>
        <v>0.20611439842209073</v>
      </c>
      <c r="LL438" s="26">
        <f>IFERROR(Tableau17[[#This Row],[2017-T1-HAMON Beno]]/Tableau17[[#This Row],[2017-T1-TOTAL]],"")</f>
        <v>3.6489151873767257E-2</v>
      </c>
      <c r="LM438" s="26">
        <f>IFERROR(Tableau17[[#This Row],[2017-T1-LASSALLE Jean]]/Tableau17[[#This Row],[2017-T1-TOTAL]],"")</f>
        <v>8.8757396449704144E-3</v>
      </c>
      <c r="LN438" s="26">
        <f>IFERROR(Tableau17[[#This Row],[2017-T1-LE PEN Marine]]/Tableau17[[#This Row],[2017-T1-TOTAL]],"")</f>
        <v>0.28895463510848124</v>
      </c>
      <c r="LO438" s="26">
        <f>IFERROR(Tableau17[[#This Row],[2017-T1-M Jean-Luc]]/Tableau17[[#This Row],[2017-T1-TOTAL]],"")</f>
        <v>0.20710059171597633</v>
      </c>
      <c r="LP438" s="26">
        <f>IFERROR(Tableau17[[#This Row],[2017-T1-MACRON Emmanuel]]/Tableau17[[#This Row],[2017-T1-TOTAL]],"")</f>
        <v>0.20611439842209073</v>
      </c>
      <c r="LQ438" s="26">
        <f>IFERROR(Tableau17[[#This Row],[2017-T1-POUTOU Philippe]]/Tableau17[[#This Row],[2017-T1-TOTAL]],"")</f>
        <v>1.9723865877712033E-3</v>
      </c>
      <c r="LR438" s="26">
        <f>IFERROR(Tableau17[[#This Row],[2017-T2-LE PEN Marine]]/Tableau17[[#This Row],[2017-T2-TOTAL]],"")</f>
        <v>0.4196951934349355</v>
      </c>
      <c r="LS438" s="26">
        <f>IFERROR(Tableau17[[#This Row],[2017-T2-MACRON Emmanuel]]/Tableau17[[#This Row],[2017-T2-TOTAL]],"")</f>
        <v>0.58030480656506445</v>
      </c>
      <c r="LT438" s="26">
        <f>IFERROR(Tableau17[[#This Row],[2019-T1-ALEXANDRE Audric]]/Tableau17[[#This Row],[2019-T1-TOTAL]],"")</f>
        <v>0</v>
      </c>
      <c r="LU438" s="26">
        <f>IFERROR(Tableau17[[#This Row],[2019-T1-ARTHAUD Nathalie]]/Tableau17[[#This Row],[2019-T1-TOTAL]],"")</f>
        <v>3.4965034965034965E-3</v>
      </c>
      <c r="LV438" s="26">
        <f>IFERROR(Tableau17[[#This Row],[2019-T1-ASSELINEAU François]]/Tableau17[[#This Row],[2019-T1-TOTAL]],"")</f>
        <v>1.048951048951049E-2</v>
      </c>
      <c r="LW438" s="26">
        <f>IFERROR(Tableau17[[#This Row],[2019-T1-AUBRY Manon]]/Tableau17[[#This Row],[2019-T1-TOTAL]],"")</f>
        <v>6.9930069930069935E-2</v>
      </c>
      <c r="LX438" s="26">
        <f>IFERROR(Tableau17[[#This Row],[2019-T1-AZERGUI Nagib]]/Tableau17[[#This Row],[2019-T1-TOTAL]],"")</f>
        <v>3.4965034965034965E-3</v>
      </c>
      <c r="LY438" s="26">
        <f>IFERROR(Tableau17[[#This Row],[2019-T1-BARDELLA Jordan]]/Tableau17[[#This Row],[2019-T1-TOTAL]],"")</f>
        <v>0.32167832167832167</v>
      </c>
      <c r="LZ438" s="26">
        <f>IFERROR(Tableau17[[#This Row],[2019-T1-BELLAMY François-Xavier]]/Tableau17[[#This Row],[2019-T1-TOTAL]],"")</f>
        <v>6.1188811188811192E-2</v>
      </c>
      <c r="MA438" s="26">
        <f>IFERROR(Tableau17[[#This Row],[2019-T1-BIDOU Olivier]]/Tableau17[[#This Row],[2019-T1-TOTAL]],"")</f>
        <v>0</v>
      </c>
      <c r="MB438" s="26">
        <f>IFERROR(Tableau17[[#This Row],[2019-T1-BOURG Dominique]]/Tableau17[[#This Row],[2019-T1-TOTAL]],"")</f>
        <v>5.244755244755245E-3</v>
      </c>
      <c r="MC438" s="26">
        <f>IFERROR(Tableau17[[#This Row],[2019-T1-BROSSAT Ian]]/Tableau17[[#This Row],[2019-T1-TOTAL]],"")</f>
        <v>2.2727272727272728E-2</v>
      </c>
      <c r="MD438" s="26">
        <f>IFERROR(Tableau17[[#This Row],[2019-T1-CAILLAUD Sophie]]/Tableau17[[#This Row],[2019-T1-TOTAL]],"")</f>
        <v>0</v>
      </c>
      <c r="ME438" s="26">
        <f>IFERROR(Tableau17[[#This Row],[2019-T1-CAMUS Renaud]]/Tableau17[[#This Row],[2019-T1-TOTAL]],"")</f>
        <v>0</v>
      </c>
      <c r="MF438" s="26">
        <f>IFERROR(Tableau17[[#This Row],[2019-T1-CHALENÇON Christophe]]/Tableau17[[#This Row],[2019-T1-TOTAL]],"")</f>
        <v>0</v>
      </c>
      <c r="MG438" s="26">
        <f>IFERROR(Tableau17[[#This Row],[2019-T1-CORBET Cathy Denise Ginette]]/Tableau17[[#This Row],[2019-T1-TOTAL]],"")</f>
        <v>0</v>
      </c>
      <c r="MH438" s="26">
        <f>IFERROR(Tableau17[[#This Row],[2019-T1-DE PREVOISIN Robert]]/Tableau17[[#This Row],[2019-T1-TOTAL]],"")</f>
        <v>0</v>
      </c>
      <c r="MI438" s="26">
        <f>IFERROR(Tableau17[[#This Row],[2019-T1-DELFEL Thérèse]]/Tableau17[[#This Row],[2019-T1-TOTAL]],"")</f>
        <v>0</v>
      </c>
      <c r="MJ438" s="26">
        <f>IFERROR(Tableau17[[#This Row],[2019-T1-DIEUMEGARD Pierre]]/Tableau17[[#This Row],[2019-T1-TOTAL]],"")</f>
        <v>0</v>
      </c>
      <c r="MK438" s="26">
        <f>IFERROR(Tableau17[[#This Row],[2019-T1-DUPONT-AIGNAN Nicolas]]/Tableau17[[#This Row],[2019-T1-TOTAL]],"")</f>
        <v>1.9230769230769232E-2</v>
      </c>
      <c r="ML438" s="26">
        <f>IFERROR(Tableau17[[#This Row],[2019-T1-GERNIGON Yves]]/Tableau17[[#This Row],[2019-T1-TOTAL]],"")</f>
        <v>5.244755244755245E-3</v>
      </c>
      <c r="MM438" s="26">
        <f>IFERROR(Tableau17[[#This Row],[2019-T1-GLUCKSMANN Raphaël]]/Tableau17[[#This Row],[2019-T1-TOTAL]],"")</f>
        <v>5.2447552447552448E-2</v>
      </c>
      <c r="MN438" s="26">
        <f>IFERROR(Tableau17[[#This Row],[2019-T1-HAMON Benoît]]/Tableau17[[#This Row],[2019-T1-TOTAL]],"")</f>
        <v>2.6223776223776224E-2</v>
      </c>
      <c r="MO438" s="26">
        <f>IFERROR(Tableau17[[#This Row],[2019-T1-HELGEN Gilles]]/Tableau17[[#This Row],[2019-T1-TOTAL]],"")</f>
        <v>0</v>
      </c>
      <c r="MP438" s="26">
        <f>IFERROR(Tableau17[[#This Row],[2019-T1-JADOT Yannick]]/Tableau17[[#This Row],[2019-T1-TOTAL]],"")</f>
        <v>0.11713286713286714</v>
      </c>
      <c r="MQ438" s="26">
        <f>IFERROR(Tableau17[[#This Row],[2019-T1-LAGARDE Jean-Christophe]]/Tableau17[[#This Row],[2019-T1-TOTAL]],"")</f>
        <v>1.7482517482517484E-2</v>
      </c>
      <c r="MR438" s="26">
        <f>IFERROR(Tableau17[[#This Row],[2019-T1-LALANNE Francis]]/Tableau17[[#This Row],[2019-T1-TOTAL]],"")</f>
        <v>3.4965034965034965E-3</v>
      </c>
      <c r="MS438" s="26">
        <f>IFERROR(Tableau17[[#This Row],[2019-T1-LOISEAU Nathalie]]/Tableau17[[#This Row],[2019-T1-TOTAL]],"")</f>
        <v>0.25874125874125875</v>
      </c>
      <c r="MT438" s="26">
        <f>IFERROR(Tableau17[[#This Row],[2019-T1-MARIE Florie]]/Tableau17[[#This Row],[2019-T1-TOTAL]],"")</f>
        <v>1.7482517482517483E-3</v>
      </c>
      <c r="MU438" s="26">
        <f>IFERROR(Tableau17[[#This Row],[2008-T1-MACROEXTRDROITE]]/Tableau17[[#This Row],[2008-T1-MACROTOTALE]],"")</f>
        <v>9.4879518072289157E-2</v>
      </c>
      <c r="MV438" s="26">
        <f>IFERROR(Tableau17[[#This Row],[2008-T1-MACRODROITE]]/Tableau17[[#This Row],[2008-T1-MACROTOTALE]],"")</f>
        <v>0.43674698795180722</v>
      </c>
      <c r="MW438" s="26">
        <f>IFERROR(Tableau17[[#This Row],[2008-T1-MACROCENTRE]]/Tableau17[[#This Row],[2008-T1-MACROTOTALE]],"")</f>
        <v>0</v>
      </c>
      <c r="MX438" s="26">
        <f>IFERROR(Tableau17[[#This Row],[2008-T1-MACROGAUCHE]]/Tableau17[[#This Row],[2008-T1-MACROTOTALE]],"")</f>
        <v>0.46837349397590361</v>
      </c>
      <c r="MY438" s="26">
        <f>IFERROR(Tableau17[[#This Row],[2008-T1-MACROAUTRE]]/Tableau17[[#This Row],[2008-T1-MACROTOTALE]],"")</f>
        <v>0</v>
      </c>
      <c r="MZ438" s="26">
        <f>IFERROR(Tableau17[[#This Row],[2008-T2-MACROEXTRDROITE]]/Tableau17[[#This Row],[2008-T2-MACROTOTALE]],"")</f>
        <v>6.1196105702364396E-2</v>
      </c>
      <c r="NA438" s="26">
        <f>IFERROR(Tableau17[[#This Row],[2008-T2-MACRODROITE]]/Tableau17[[#This Row],[2008-T2-MACROTOTALE]],"")</f>
        <v>0.47426981919332406</v>
      </c>
      <c r="NB438" s="26">
        <f>IFERROR(Tableau17[[#This Row],[2008-T2-MACROCENTRE]]/Tableau17[[#This Row],[2008-T2-MACROTOTALE]],"")</f>
        <v>0</v>
      </c>
      <c r="NC438" s="26">
        <f>IFERROR(Tableau17[[#This Row],[2008-T2-MACROGAUCHE]]/Tableau17[[#This Row],[2008-T2-MACROTOTALE]],"")</f>
        <v>0.46453407510431155</v>
      </c>
      <c r="ND438" s="26">
        <f>IFERROR(Tableau17[[#This Row],[2008-T2-MACROAUTRE]]/Tableau17[[#This Row],[2008-T2-MACROTOTALE]],"")</f>
        <v>0</v>
      </c>
      <c r="NE438" s="26">
        <f>IFERROR(Tableau17[[#This Row],[2014-T1-MACROEXTRDROITE]]/Tableau17[[#This Row],[2014-T1-MACROTOTALE]],"")</f>
        <v>0.28592592592592592</v>
      </c>
      <c r="NF438" s="26">
        <f>IFERROR(Tableau17[[#This Row],[2014-T1-MACRODROITE]]/Tableau17[[#This Row],[2014-T1-MACROTOTALE]],"")</f>
        <v>0.32296296296296295</v>
      </c>
      <c r="NG438" s="26">
        <f>IFERROR(Tableau17[[#This Row],[2014-T1-MACROCENTRE]]/Tableau17[[#This Row],[2014-T1-MACROTOTALE]],"")</f>
        <v>0</v>
      </c>
      <c r="NH438" s="26">
        <f>IFERROR(Tableau17[[#This Row],[2014-T1-MACROGAUCHE]]/Tableau17[[#This Row],[2014-T1-MACROTOTALE]],"")</f>
        <v>0.39111111111111113</v>
      </c>
      <c r="NI438" s="26">
        <f>IFERROR(Tableau17[[#This Row],[2014-T1-MACROAUTRE]]/Tableau17[[#This Row],[2014-T1-MACROTOTALE]],"")</f>
        <v>0</v>
      </c>
      <c r="NJ438" s="26">
        <f>IFERROR(Tableau17[[#This Row],[2014-T2-MACROEXTRDROITE]]/Tableau17[[#This Row],[2014-T2-MACROTOTALE]],"")</f>
        <v>0.33291139240506329</v>
      </c>
      <c r="NK438" s="26">
        <f>IFERROR(Tableau17[[#This Row],[2014-T2-MACRODROITE]]/Tableau17[[#This Row],[2014-T2-MACROTOTALE]],"")</f>
        <v>0.33670886075949369</v>
      </c>
      <c r="NL438" s="26">
        <f>IFERROR(Tableau17[[#This Row],[2014-T2-MACROCENTRE]]/Tableau17[[#This Row],[2014-T2-MACROTOTALE]],"")</f>
        <v>0</v>
      </c>
      <c r="NM438" s="26">
        <f>IFERROR(Tableau17[[#This Row],[2014-T2-MACROGAUCHE]]/Tableau17[[#This Row],[2014-T2-MACROTOTALE]],"")</f>
        <v>0.33037974683544302</v>
      </c>
      <c r="NN438" s="26">
        <f>IFERROR(Tableau17[[#This Row],[2014-T2-MACROAUTRE]]/Tableau17[[#This Row],[2014-T2-MACROTOTALE]],"")</f>
        <v>0</v>
      </c>
      <c r="NO438" s="26">
        <f>IFERROR( Tableau17[[#This Row],[2015-T1-MACROEXTRDROITE]]/Tableau17[[#This Row],[2015-T1-MACROTOTALE]],"")</f>
        <v>0.35692771084337349</v>
      </c>
      <c r="NP438" s="26">
        <f>IFERROR(Tableau17[[#This Row],[2015-T1-MACRODROITE]]/Tableau17[[#This Row],[2015-T1-MACROTOTALE]],"")</f>
        <v>0.21536144578313254</v>
      </c>
      <c r="NQ438" s="26">
        <f>IFERROR(Tableau17[[#This Row],[2015-T1-MACROCENTRE]]/Tableau17[[#This Row],[2015-T1-MACROTOTALE]],"")</f>
        <v>0</v>
      </c>
      <c r="NR438" s="26">
        <f>IFERROR(Tableau17[[#This Row],[2015-T1-MACROGAUCHE]]/Tableau17[[#This Row],[2015-T1-MACROTOTALE]],"")</f>
        <v>0.42771084337349397</v>
      </c>
      <c r="NS438" s="26">
        <f>IFERROR(Tableau17[[#This Row],[2015-T1-MACROAUTRE]]/Tableau17[[#This Row],[2015-T1-MACROTOTALE]],"")</f>
        <v>0</v>
      </c>
      <c r="NT438" s="26">
        <f>IFERROR(Tableau17[[#This Row],[2015-T2-MACROEXTRDROITE]]/Tableau17[[#This Row],[2015-T2-MACROTOTALE]],"")</f>
        <v>0.46379044684129428</v>
      </c>
      <c r="NU438" s="26">
        <f>IFERROR(Tableau17[[#This Row],[2015-T2-MACRODROITE]]/Tableau17[[#This Row],[2015-T2-MACROTOTALE]],"")</f>
        <v>0</v>
      </c>
      <c r="NV438" s="26">
        <f>IFERROR(Tableau17[[#This Row],[2015-T2-MACROCENTRE]]/Tableau17[[#This Row],[2015-T2-MACROTOTALE]],"")</f>
        <v>0</v>
      </c>
      <c r="NW438" s="26">
        <f>IFERROR(Tableau17[[#This Row],[2015-T2-MACROGAUCHE]]/Tableau17[[#This Row],[2015-T2-MACROTOTALE]],"")</f>
        <v>0.53620955315870567</v>
      </c>
      <c r="NX438" s="26">
        <f>IFERROR(Tableau17[[#This Row],[2015-T2-MACROAUTRE]]/Tableau17[[#This Row],[2015-T2-MACROTOTALE]],"")</f>
        <v>0</v>
      </c>
      <c r="NY438" s="26">
        <f>IFERROR(Tableau17[[#This Row],[2017-T1-MACROEXTRDROITE]]/Tableau17[[#This Row],[2017-T1-MACROTOTALE]],"")</f>
        <v>0.33136094674556216</v>
      </c>
      <c r="NZ438" s="26">
        <f>IFERROR(Tableau17[[#This Row],[2017-T1-MACRODROITE]]/Tableau17[[#This Row],[2017-T1-MACROTOTALE]],"")</f>
        <v>0.20611439842209073</v>
      </c>
      <c r="OA438" s="26">
        <f>IFERROR(Tableau17[[#This Row],[2017-T1-MACROCENTRE]]/Tableau17[[#This Row],[2017-T1-MACROTOTALE]],"")</f>
        <v>0.20611439842209073</v>
      </c>
      <c r="OB438" s="26">
        <f>IFERROR(Tableau17[[#This Row],[2017-T1-MACROGAUCHE]]/Tableau17[[#This Row],[2017-T1-MACROTOTALE]],"")</f>
        <v>0.24753451676528598</v>
      </c>
      <c r="OC438" s="26">
        <f>IFERROR(Tableau17[[#This Row],[2017-T1-MACROAUTRE]]/Tableau17[[#This Row],[2017-T1-MACROTOTALE]],"")</f>
        <v>8.8757396449704144E-3</v>
      </c>
      <c r="OD438" s="26">
        <f>IFERROR(Tableau17[[#This Row],[2017-T2-MACROEXTRDROITE]]/Tableau17[[#This Row],[2017-T2-MACROTOTALE]],"")</f>
        <v>0.4196951934349355</v>
      </c>
      <c r="OE438" s="26">
        <f>IFERROR(Tableau17[[#This Row],[2017-T2-MACRODROITE]]/Tableau17[[#This Row],[2017-T2-MACROTOTALE]],"")</f>
        <v>0</v>
      </c>
      <c r="OF438" s="26">
        <f>IFERROR(Tableau17[[#This Row],[2017-T2-MACROCENTRE]]/Tableau17[[#This Row],[2017-T2-MACROTOTALE]],"")</f>
        <v>0.58030480656506445</v>
      </c>
      <c r="OG438" s="26">
        <f>IFERROR(Tableau17[[#This Row],[2017-T2-MACROGAUCHE]]/Tableau17[[#This Row],[2017-T2-MACROTOTALE]],"")</f>
        <v>0</v>
      </c>
      <c r="OH438" s="26">
        <f>IFERROR(Tableau17[[#This Row],[2017-T2-MACROAUTRE]]/Tableau17[[#This Row],[2017-T2-MACROTOTALE]],"")</f>
        <v>0</v>
      </c>
      <c r="OI438" s="26">
        <f>IFERROR(Tableau17[[#This Row],[2019-T1-MACROEXTRDROITE]]/Tableau17[[#This Row],[2019-T1-MACROTOTALE]],"")</f>
        <v>0.35223367697594504</v>
      </c>
      <c r="OJ438" s="26">
        <f>IFERROR(Tableau17[[#This Row],[2019-T1-MACRODROITE]]/Tableau17[[#This Row],[2019-T1-MACROTOTALE]],"")</f>
        <v>7.7319587628865982E-2</v>
      </c>
      <c r="OK438" s="26">
        <f>IFERROR(Tableau17[[#This Row],[2019-T1-MACROCENTRE]]/Tableau17[[#This Row],[2019-T1-MACROTOTALE]],"")</f>
        <v>0.25429553264604809</v>
      </c>
      <c r="OL438" s="26">
        <f>IFERROR(Tableau17[[#This Row],[2019-T1-MACROGAUCHE]]/Tableau17[[#This Row],[2019-T1-MACROTOTALE]],"")</f>
        <v>0.28694158075601373</v>
      </c>
      <c r="OM438" s="26">
        <f>IFERROR(Tableau17[[#This Row],[2019-T1-MACROAUTRE]]/Tableau17[[#This Row],[2019-T1-MACROTOTALE]],"")</f>
        <v>2.9209621993127148E-2</v>
      </c>
      <c r="ON438" s="26">
        <f>IFERROR(Tableau17[[#This Row],[2020-T1-MACROEXTRDROITE]]/Tableau17[[#This Row],[2020-T1-MACROTOTALE]],"")</f>
        <v>0.34656084656084657</v>
      </c>
      <c r="OO438" s="26">
        <f>IFERROR(Tableau17[[#This Row],[2020-T1-MACRODROITE]]/Tableau17[[#This Row],[2020-T1-MACROTOTALE]],"")</f>
        <v>0.27513227513227512</v>
      </c>
      <c r="OP438" s="26">
        <f>IFERROR(Tableau17[[#This Row],[2020-T1-MACROCENTRE]]/Tableau17[[#This Row],[2020-T1-MACROTOTALE]],"")</f>
        <v>9.5238095238095233E-2</v>
      </c>
      <c r="OQ438" s="26">
        <f>IFERROR(Tableau17[[#This Row],[2020-T1-MACROGAUCHE]]/Tableau17[[#This Row],[2020-T1-MACROTOTALE]],"")</f>
        <v>0.28306878306878308</v>
      </c>
      <c r="OR438" s="26">
        <f>IFERROR(Tableau17[[#This Row],[2020-T1-MACROAUTRE]]/Tableau17[[#This Row],[2020-T1-MACROTOTALE]],"")</f>
        <v>0</v>
      </c>
      <c r="OS438" s="26">
        <f>IFERROR(Tableau17[[#This Row],[2017 (L)-T1-MACROEXTRDROITE]]/Tableau17[[#This Row],[2017 (L)-T1-MACROTOTALE]],"")</f>
        <v>0.27979274611398963</v>
      </c>
      <c r="OT438" s="26">
        <f>IFERROR(Tableau17[[#This Row],[2017 (L)-T1-MACRODROITE]]/Tableau17[[#This Row],[2017 (L)-T1-MACROTOTALE]],"")</f>
        <v>0.153713298791019</v>
      </c>
      <c r="OU438" s="26">
        <f>IFERROR(Tableau17[[#This Row],[2017 (L)-T1-MACROCENTRE]]/Tableau17[[#This Row],[2017 (L)-T1-MACROTOTALE]],"")</f>
        <v>0.32469775474956825</v>
      </c>
      <c r="OV438" s="26">
        <f>IFERROR(Tableau17[[#This Row],[2017 (L)-T1-MACROGAUCHE]]/Tableau17[[#This Row],[2017 (L)-T1-MACROTOTALE]],"")</f>
        <v>0.23834196891191708</v>
      </c>
      <c r="OW438" s="26">
        <f>IFERROR(Tableau17[[#This Row],[2017 (L)-T1-MACROAUTRE]]/Tableau17[[#This Row],[2017 (L)-T1-MACROTOTALE]],"")</f>
        <v>3.4542314335060447E-3</v>
      </c>
      <c r="OX438" s="26">
        <f>IFERROR(Tableau17[[#This Row],[2017 (L)-T2-MACROEXTRDROITE]]/Tableau17[[#This Row],[2017 (L)-T2-MACROTOTALE]],"")</f>
        <v>0.4459203036053131</v>
      </c>
      <c r="OY438" s="26">
        <f>IFERROR(Tableau17[[#This Row],[2017 (L)-T2-MACRODROITE]]/Tableau17[[#This Row],[2017 (L)-T2-MACROTOTALE]],"")</f>
        <v>0</v>
      </c>
      <c r="OZ438" s="26">
        <f>IFERROR(Tableau17[[#This Row],[2017 (L)-T2-MACROCENTRE]]/Tableau17[[#This Row],[2017 (L)-T2-MACROTOTALE]],"")</f>
        <v>0.5540796963946869</v>
      </c>
      <c r="PA438" s="26">
        <f>IFERROR(Tableau17[[#This Row],[2017 (L)-T2-MACROGAUCHE]]/Tableau17[[#This Row],[2017 (L)-T2-MACROTOTALE]],"")</f>
        <v>0</v>
      </c>
      <c r="PB438" s="26">
        <f>IFERROR(Tableau17[[#This Row],[2017 (L)-T2-MACROAUTRE]]/Tableau17[[#This Row],[2017 (L)-T2-MACROTOTALE]],"")</f>
        <v>0</v>
      </c>
      <c r="PC438" s="26">
        <f>IFERROR(Tableau17[[#This Row],[2008_T1_PROCUS]]/Tableau17[[#This Row],[2008_T1_INSCRITS]],0)</f>
        <v>1.2669683257918552E-2</v>
      </c>
      <c r="PD438" s="26">
        <f>IFERROR(Tableau17[[#This Row],[2008_T2_PROCUS]]/Tableau17[[#This Row],[2008_T2_INSCRITS]],0)</f>
        <v>2.171945701357466E-2</v>
      </c>
      <c r="PE438" s="26">
        <f>Tableau17[[#This Row],[2014_T1_PROCUS]]/Tableau17[[#This Row],[2014_T1_INSCRITS]]</f>
        <v>2.4711696869851728E-3</v>
      </c>
      <c r="PF438" s="26">
        <f>IFERROR(Tableau17[[#This Row],[2014_T2_PROCUS]]/Tableau17[[#This Row],[2014_T2_INSCRITS]],0)</f>
        <v>4.9423393739703456E-3</v>
      </c>
    </row>
    <row r="439" spans="1:422" hidden="1" x14ac:dyDescent="0.2">
      <c r="A439" s="1">
        <v>6</v>
      </c>
      <c r="B439" s="1" t="s">
        <v>427</v>
      </c>
      <c r="C439" s="1" t="s">
        <v>437</v>
      </c>
      <c r="D439" s="1" t="s">
        <v>437</v>
      </c>
      <c r="E439" s="1">
        <v>1161</v>
      </c>
      <c r="F439" s="1">
        <v>5.4652070000000004</v>
      </c>
      <c r="G439" s="1">
        <v>43.286774000000001</v>
      </c>
      <c r="H439" s="3">
        <v>1285</v>
      </c>
      <c r="I439" s="3">
        <v>294</v>
      </c>
      <c r="K439" s="1">
        <v>7</v>
      </c>
      <c r="L439" s="1">
        <v>27</v>
      </c>
      <c r="M439" s="1">
        <v>17</v>
      </c>
      <c r="P439" s="1">
        <v>96</v>
      </c>
      <c r="Q439" s="1">
        <v>9</v>
      </c>
      <c r="R439" s="1">
        <v>99</v>
      </c>
      <c r="S439" s="1">
        <v>74</v>
      </c>
      <c r="T439" s="1">
        <v>21</v>
      </c>
      <c r="U439" s="1">
        <v>350</v>
      </c>
      <c r="V439" s="1">
        <v>1293</v>
      </c>
      <c r="W439" s="1">
        <v>655</v>
      </c>
      <c r="X439" s="1">
        <v>3</v>
      </c>
      <c r="Y439" s="2">
        <v>0.50657386000000004</v>
      </c>
      <c r="Z439" s="1">
        <v>1293</v>
      </c>
      <c r="AA439" s="1">
        <v>715</v>
      </c>
      <c r="AB439" s="1">
        <v>7</v>
      </c>
      <c r="AC439" s="2">
        <v>0.55297757000000003</v>
      </c>
      <c r="AD439" s="1">
        <v>1285</v>
      </c>
      <c r="AE439" s="1">
        <v>356</v>
      </c>
      <c r="AF439" s="2">
        <v>0.27704279999999998</v>
      </c>
      <c r="AG439" s="1">
        <f t="shared" si="6"/>
        <v>294</v>
      </c>
      <c r="AH439" s="1">
        <v>1268</v>
      </c>
      <c r="AI439" s="1">
        <v>644</v>
      </c>
      <c r="AJ439" s="1">
        <v>9</v>
      </c>
      <c r="AK439" s="2">
        <v>0.50788644000000005</v>
      </c>
      <c r="AL439" s="1">
        <v>1268</v>
      </c>
      <c r="AM439" s="1">
        <v>719</v>
      </c>
      <c r="AN439" s="1">
        <v>16</v>
      </c>
      <c r="AO439" s="2">
        <v>0.5670347</v>
      </c>
      <c r="AP439" s="1">
        <v>1289</v>
      </c>
      <c r="AQ439" s="1">
        <v>583</v>
      </c>
      <c r="AR439" s="2">
        <v>0.45228859999999999</v>
      </c>
      <c r="AS439" s="1">
        <v>1288</v>
      </c>
      <c r="AT439" s="1">
        <v>581</v>
      </c>
      <c r="AU439" s="2">
        <v>0.45108695999999998</v>
      </c>
      <c r="AV439" s="1">
        <v>1316</v>
      </c>
      <c r="AW439" s="1">
        <v>523</v>
      </c>
      <c r="AX439" s="2">
        <v>0.39741641</v>
      </c>
      <c r="AY439" s="1">
        <v>1316</v>
      </c>
      <c r="AZ439" s="1">
        <v>377</v>
      </c>
      <c r="BA439" s="2">
        <v>0.28647415999999998</v>
      </c>
      <c r="BB439" s="1">
        <v>1318</v>
      </c>
      <c r="BC439" s="1">
        <v>984</v>
      </c>
      <c r="BD439" s="2">
        <v>0.74658574</v>
      </c>
      <c r="BE439" s="1">
        <v>1318</v>
      </c>
      <c r="BF439" s="1">
        <v>902</v>
      </c>
      <c r="BG439" s="2">
        <v>0.68437026000000001</v>
      </c>
      <c r="BH439" s="1">
        <v>1311</v>
      </c>
      <c r="BI439" s="1">
        <v>514</v>
      </c>
      <c r="BJ439" s="2">
        <v>0.39206711999999999</v>
      </c>
      <c r="BK439" s="1">
        <v>26</v>
      </c>
      <c r="BM439" s="1">
        <v>11</v>
      </c>
      <c r="BN439" s="1">
        <v>38</v>
      </c>
      <c r="BO439" s="1">
        <v>63</v>
      </c>
      <c r="BP439" s="1">
        <v>192</v>
      </c>
      <c r="BQ439" s="1">
        <v>295</v>
      </c>
      <c r="BR439" s="1">
        <v>625</v>
      </c>
      <c r="BU439" s="1">
        <v>264</v>
      </c>
      <c r="BV439" s="1">
        <v>425</v>
      </c>
      <c r="BW439" s="1">
        <v>689</v>
      </c>
      <c r="BY439" s="1">
        <v>78</v>
      </c>
      <c r="BZ439" s="1">
        <v>30</v>
      </c>
      <c r="CB439" s="1">
        <v>56</v>
      </c>
      <c r="CC439" s="1">
        <v>191</v>
      </c>
      <c r="CD439" s="1">
        <v>178</v>
      </c>
      <c r="CE439" s="1">
        <v>105</v>
      </c>
      <c r="CF439" s="1">
        <v>638</v>
      </c>
      <c r="CG439" s="1">
        <v>249</v>
      </c>
      <c r="CH439" s="1">
        <v>265</v>
      </c>
      <c r="CI439" s="1">
        <v>161</v>
      </c>
      <c r="CJ439" s="1">
        <v>675</v>
      </c>
      <c r="CK439" s="1">
        <v>12</v>
      </c>
      <c r="CL439" s="1">
        <v>15</v>
      </c>
      <c r="CN439" s="1">
        <v>16</v>
      </c>
      <c r="CO439" s="1">
        <v>69</v>
      </c>
      <c r="CP439" s="1">
        <v>244</v>
      </c>
      <c r="CS439" s="1">
        <v>112</v>
      </c>
      <c r="CT439" s="1">
        <v>91</v>
      </c>
      <c r="CW439" s="1">
        <v>559</v>
      </c>
      <c r="CY439" s="1">
        <v>284</v>
      </c>
      <c r="DA439" s="1">
        <v>236</v>
      </c>
      <c r="DC439" s="1">
        <v>520</v>
      </c>
      <c r="DD439" s="1">
        <v>15</v>
      </c>
      <c r="DE439" s="1">
        <v>13</v>
      </c>
      <c r="DF439" s="1">
        <v>4</v>
      </c>
      <c r="DG439" s="1">
        <v>3</v>
      </c>
      <c r="DH439" s="1">
        <v>2</v>
      </c>
      <c r="DI439" s="1">
        <v>18</v>
      </c>
      <c r="DJ439" s="1">
        <v>0</v>
      </c>
      <c r="DK439" s="1">
        <v>3</v>
      </c>
      <c r="DL439" s="1">
        <v>107</v>
      </c>
      <c r="DM439" s="1">
        <v>156</v>
      </c>
      <c r="DN439" s="1">
        <v>84</v>
      </c>
      <c r="DP439" s="1">
        <v>1</v>
      </c>
      <c r="DR439" s="1">
        <v>88</v>
      </c>
      <c r="DS439" s="1">
        <v>16</v>
      </c>
      <c r="DU439" s="1">
        <v>510</v>
      </c>
      <c r="DX439" s="1">
        <v>196</v>
      </c>
      <c r="DZ439" s="1">
        <v>133</v>
      </c>
      <c r="EA439" s="1">
        <v>329</v>
      </c>
      <c r="EB439" s="1">
        <v>6</v>
      </c>
      <c r="EC439" s="1">
        <v>14</v>
      </c>
      <c r="ED439" s="1">
        <v>2</v>
      </c>
      <c r="EE439" s="1">
        <v>34</v>
      </c>
      <c r="EF439" s="1">
        <v>105</v>
      </c>
      <c r="EG439" s="1">
        <v>39</v>
      </c>
      <c r="EH439" s="1">
        <v>9</v>
      </c>
      <c r="EI439" s="1">
        <v>394</v>
      </c>
      <c r="EJ439" s="1">
        <v>236</v>
      </c>
      <c r="EK439" s="1">
        <v>113</v>
      </c>
      <c r="EL439" s="1">
        <v>9</v>
      </c>
      <c r="EM439" s="1">
        <v>961</v>
      </c>
      <c r="EN439" s="1">
        <v>465</v>
      </c>
      <c r="EO439" s="1">
        <v>350</v>
      </c>
      <c r="EP439" s="1">
        <v>815</v>
      </c>
      <c r="EQ439" s="1">
        <v>0</v>
      </c>
      <c r="ER439" s="1">
        <v>6</v>
      </c>
      <c r="ES439" s="1">
        <v>10</v>
      </c>
      <c r="ET439" s="1">
        <v>52</v>
      </c>
      <c r="EU439" s="1">
        <v>4</v>
      </c>
      <c r="EV439" s="1">
        <v>200</v>
      </c>
      <c r="EW439" s="1">
        <v>32</v>
      </c>
      <c r="EX439" s="1">
        <v>0</v>
      </c>
      <c r="EY439" s="1">
        <v>9</v>
      </c>
      <c r="EZ439" s="1">
        <v>19</v>
      </c>
      <c r="FA439" s="1">
        <v>0</v>
      </c>
      <c r="FB439" s="1">
        <v>0</v>
      </c>
      <c r="FC439" s="1">
        <v>0</v>
      </c>
      <c r="FD439" s="1">
        <v>0</v>
      </c>
      <c r="FE439" s="1">
        <v>0</v>
      </c>
      <c r="FF439" s="1">
        <v>0</v>
      </c>
      <c r="FG439" s="1">
        <v>0</v>
      </c>
      <c r="FH439" s="1">
        <v>13</v>
      </c>
      <c r="FI439" s="1">
        <v>0</v>
      </c>
      <c r="FJ439" s="1">
        <v>18</v>
      </c>
      <c r="FK439" s="1">
        <v>20</v>
      </c>
      <c r="FL439" s="1">
        <v>0</v>
      </c>
      <c r="FM439" s="1">
        <v>46</v>
      </c>
      <c r="FN439" s="1">
        <v>2</v>
      </c>
      <c r="FO439" s="1">
        <v>3</v>
      </c>
      <c r="FP439" s="1">
        <v>42</v>
      </c>
      <c r="FQ439" s="1">
        <v>1</v>
      </c>
      <c r="FR439" s="1">
        <f>SUM(Tableau17[[#This Row],[2019-T1-ALEXANDRE Audric]:[2019-T1-MARIE Florie]])</f>
        <v>477</v>
      </c>
      <c r="FS439" s="1">
        <v>74</v>
      </c>
      <c r="FT439" s="1">
        <v>218</v>
      </c>
      <c r="FU439" s="1">
        <v>0</v>
      </c>
      <c r="FV439" s="1">
        <v>333</v>
      </c>
      <c r="FW439" s="1">
        <v>0</v>
      </c>
      <c r="FX439" s="1">
        <v>625</v>
      </c>
      <c r="FY439" s="1">
        <v>0</v>
      </c>
      <c r="FZ439" s="1">
        <v>264</v>
      </c>
      <c r="GA439" s="1">
        <v>0</v>
      </c>
      <c r="GB439" s="1">
        <v>425</v>
      </c>
      <c r="GC439" s="1">
        <v>0</v>
      </c>
      <c r="GD439" s="1">
        <v>689</v>
      </c>
      <c r="GE439" s="1">
        <v>191</v>
      </c>
      <c r="GF439" s="1">
        <v>256</v>
      </c>
      <c r="GG439" s="1">
        <v>0</v>
      </c>
      <c r="GH439" s="1">
        <v>191</v>
      </c>
      <c r="GI439" s="1">
        <v>0</v>
      </c>
      <c r="GJ439" s="1">
        <v>638</v>
      </c>
      <c r="GK439" s="1">
        <v>249</v>
      </c>
      <c r="GL439" s="1">
        <v>265</v>
      </c>
      <c r="GM439" s="1">
        <v>0</v>
      </c>
      <c r="GN439" s="1">
        <v>161</v>
      </c>
      <c r="GO439" s="1">
        <v>0</v>
      </c>
      <c r="GP439" s="1">
        <v>675</v>
      </c>
      <c r="GQ439" s="1">
        <v>259</v>
      </c>
      <c r="GR439" s="1">
        <v>91</v>
      </c>
      <c r="GS439" s="1">
        <v>0</v>
      </c>
      <c r="GT439" s="1">
        <v>197</v>
      </c>
      <c r="GU439" s="1">
        <v>12</v>
      </c>
      <c r="GV439" s="1">
        <v>559</v>
      </c>
      <c r="GW439" s="1">
        <v>284</v>
      </c>
      <c r="GX439" s="1">
        <v>236</v>
      </c>
      <c r="GY439" s="1">
        <v>0</v>
      </c>
      <c r="GZ439" s="1">
        <v>0</v>
      </c>
      <c r="HA439" s="1">
        <v>0</v>
      </c>
      <c r="HB439" s="1">
        <v>520</v>
      </c>
      <c r="HC439" s="1">
        <v>444</v>
      </c>
      <c r="HD439" s="1">
        <v>105</v>
      </c>
      <c r="HE439" s="1">
        <v>113</v>
      </c>
      <c r="HF439" s="1">
        <v>290</v>
      </c>
      <c r="HG439" s="1">
        <v>9</v>
      </c>
      <c r="HH439" s="1">
        <v>961</v>
      </c>
      <c r="HI439" s="1">
        <v>465</v>
      </c>
      <c r="HJ439" s="1">
        <v>0</v>
      </c>
      <c r="HK439" s="1">
        <v>350</v>
      </c>
      <c r="HL439" s="1">
        <v>0</v>
      </c>
      <c r="HM439" s="1">
        <v>0</v>
      </c>
      <c r="HN439" s="1">
        <v>815</v>
      </c>
      <c r="HO439" s="1">
        <v>230</v>
      </c>
      <c r="HP439" s="1">
        <v>34</v>
      </c>
      <c r="HQ439" s="1">
        <v>42</v>
      </c>
      <c r="HR439" s="1">
        <v>161</v>
      </c>
      <c r="HS439" s="1">
        <v>25</v>
      </c>
      <c r="HT439" s="1">
        <v>492</v>
      </c>
      <c r="HU439" s="1">
        <v>99</v>
      </c>
      <c r="HV439" s="1">
        <v>123</v>
      </c>
      <c r="HW439" s="1">
        <v>16</v>
      </c>
      <c r="HX439" s="1">
        <v>112</v>
      </c>
      <c r="HY439" s="1">
        <v>0</v>
      </c>
      <c r="HZ439" s="1">
        <v>350</v>
      </c>
      <c r="IA439" s="1">
        <v>160</v>
      </c>
      <c r="IB439" s="1">
        <v>87</v>
      </c>
      <c r="IC439" s="1">
        <v>88</v>
      </c>
      <c r="ID439" s="1">
        <v>162</v>
      </c>
      <c r="IE439" s="1">
        <v>13</v>
      </c>
      <c r="IF439" s="1">
        <v>510</v>
      </c>
      <c r="IG439" s="1">
        <v>0</v>
      </c>
      <c r="IH439" s="1">
        <v>196</v>
      </c>
      <c r="II439" s="1">
        <v>133</v>
      </c>
      <c r="IJ439" s="1">
        <v>0</v>
      </c>
      <c r="IK439" s="1">
        <v>0</v>
      </c>
      <c r="IL439" s="1">
        <v>329</v>
      </c>
      <c r="IM439" s="26">
        <f>IFERROR(Tableau17[[#This Row],[LDIV]]/Tableau17[[#This Row],[Total général]],"")</f>
        <v>0</v>
      </c>
      <c r="IN439" s="26">
        <f>IFERROR(Tableau17[[#This Row],[LDVC]]/Tableau17[[#This Row],[Total général]],"")</f>
        <v>0.02</v>
      </c>
      <c r="IO439" s="26">
        <f>IFERROR(Tableau17[[#This Row],[LDVD]]/Tableau17[[#This Row],[Total général]],"")</f>
        <v>7.7142857142857138E-2</v>
      </c>
      <c r="IP439" s="26">
        <f>IFERROR(Tableau17[[#This Row],[LDVG]]/Tableau17[[#This Row],[Total général]],"")</f>
        <v>4.8571428571428571E-2</v>
      </c>
      <c r="IQ439" s="26">
        <f>IFERROR(Tableau17[[#This Row],[LEXD]]/Tableau17[[#This Row],[Total général]],"")</f>
        <v>0</v>
      </c>
      <c r="IR439" s="26">
        <f>IFERROR(Tableau17[[#This Row],[LEXG]]/Tableau17[[#This Row],[Total général]],"")</f>
        <v>0</v>
      </c>
      <c r="IS439" s="26">
        <f>IFERROR(Tableau17[[#This Row],[LLR]]/Tableau17[[#This Row],[Total général]],"")</f>
        <v>0.2742857142857143</v>
      </c>
      <c r="IT439" s="26">
        <f>IFERROR(Tableau17[[#This Row],[LREM]]/Tableau17[[#This Row],[Total général]],"")</f>
        <v>2.5714285714285714E-2</v>
      </c>
      <c r="IU439" s="26">
        <f>IFERROR(Tableau17[[#This Row],[LRN]]/Tableau17[[#This Row],[Total général]],"")</f>
        <v>0.28285714285714286</v>
      </c>
      <c r="IV439" s="26">
        <f>IFERROR(Tableau17[[#This Row],[LUG]]/Tableau17[[#This Row],[Total général]],"")</f>
        <v>0.21142857142857144</v>
      </c>
      <c r="IW439" s="26">
        <f>IFERROR(Tableau17[[#This Row],[LVEC]]/Tableau17[[#This Row],[Total général]],"")</f>
        <v>0.06</v>
      </c>
      <c r="IX439" s="26">
        <f>IFERROR(Tableau17[[#This Row],[2008-T1-LCMD]]/Tableau17[[#This Row],[2008-T1-TOTAL]],"")</f>
        <v>4.1599999999999998E-2</v>
      </c>
      <c r="IY439" s="26">
        <f>IFERROR(Tableau17[[#This Row],[2008-T1-LDVD]]/Tableau17[[#This Row],[2008-T1-TOTAL]],"")</f>
        <v>0</v>
      </c>
      <c r="IZ439" s="26">
        <f>IFERROR(Tableau17[[#This Row],[2008-T1-LEXD]]/Tableau17[[#This Row],[2008-T1-TOTAL]],"")</f>
        <v>1.7600000000000001E-2</v>
      </c>
      <c r="JA439" s="26">
        <f>IFERROR(Tableau17[[#This Row],[2008-T1-LEXG]]/Tableau17[[#This Row],[2008-T1-TOTAL]],"")</f>
        <v>6.08E-2</v>
      </c>
      <c r="JB439" s="26">
        <f>IFERROR(Tableau17[[#This Row],[2008-T1-LFN]]/Tableau17[[#This Row],[2008-T1-TOTAL]],"")</f>
        <v>0.1008</v>
      </c>
      <c r="JC439" s="26">
        <f>IFERROR(Tableau17[[#This Row],[2008-T1-LMAJ]]/Tableau17[[#This Row],[2008-T1-TOTAL]],"")</f>
        <v>0.30719999999999997</v>
      </c>
      <c r="JD439" s="26">
        <f>IFERROR(Tableau17[[#This Row],[2008-T1-LUG]]/Tableau17[[#This Row],[2008-T1-TOTAL]],"")</f>
        <v>0.47199999999999998</v>
      </c>
      <c r="JE439" s="26">
        <f>IFERROR(Tableau17[[#This Row],[2008-T2-LFN]]/Tableau17[[#This Row],[2008-T2-TOTAL]],"")</f>
        <v>0</v>
      </c>
      <c r="JF439" s="26">
        <f>IFERROR(Tableau17[[#This Row],[2008-T2-LGC]]/Tableau17[[#This Row],[2008-T2-TOTAL]],"")</f>
        <v>0</v>
      </c>
      <c r="JG439" s="26">
        <f>IFERROR(Tableau17[[#This Row],[2008-T2-LMAJ]]/Tableau17[[#This Row],[2008-T2-TOTAL]],"")</f>
        <v>0.38316400580551524</v>
      </c>
      <c r="JH439" s="26">
        <f>IFERROR(Tableau17[[#This Row],[2008-T2-LUG]]/Tableau17[[#This Row],[2008-T2-TOTAL]],"")</f>
        <v>0.61683599419448476</v>
      </c>
      <c r="JI439" s="26">
        <f>IFERROR(Tableau17[[#This Row],[2014-T1-LDIV]]/Tableau17[[#This Row],[2014-T1-TOTAL]],"")</f>
        <v>0</v>
      </c>
      <c r="JJ439" s="26">
        <f>IFERROR(Tableau17[[#This Row],[2014-T1-LDVD]]/Tableau17[[#This Row],[2014-T1-TOTAL]],"")</f>
        <v>0.12225705329153605</v>
      </c>
      <c r="JK439" s="26">
        <f>IFERROR(Tableau17[[#This Row],[2014-T1-LDVG]]/Tableau17[[#This Row],[2014-T1-TOTAL]],"")</f>
        <v>4.7021943573667714E-2</v>
      </c>
      <c r="JL439" s="26">
        <f>IFERROR(Tableau17[[#This Row],[2014-T1-LEXG]]/Tableau17[[#This Row],[2014-T1-TOTAL]],"")</f>
        <v>0</v>
      </c>
      <c r="JM439" s="26">
        <f>IFERROR(Tableau17[[#This Row],[2014-T1-LFG]]/Tableau17[[#This Row],[2014-T1-TOTAL]],"")</f>
        <v>8.7774294670846395E-2</v>
      </c>
      <c r="JN439" s="26">
        <f>IFERROR(Tableau17[[#This Row],[2014-T1-LFN]]/Tableau17[[#This Row],[2014-T1-TOTAL]],"")</f>
        <v>0.29937304075235111</v>
      </c>
      <c r="JO439" s="26">
        <f>IFERROR(Tableau17[[#This Row],[2014-T1-LUD]]/Tableau17[[#This Row],[2014-T1-TOTAL]],"")</f>
        <v>0.27899686520376177</v>
      </c>
      <c r="JP439" s="26">
        <f>IFERROR(Tableau17[[#This Row],[2014-T1-LUG]]/Tableau17[[#This Row],[2014-T1-TOTAL]],"")</f>
        <v>0.16457680250783699</v>
      </c>
      <c r="JQ439" s="26">
        <f>IFERROR(Tableau17[[#This Row],[2014-T2-LFN]]/Tableau17[[#This Row],[2014-T2-TOTAL]],"")</f>
        <v>0.36888888888888888</v>
      </c>
      <c r="JR439" s="26">
        <f>IFERROR(Tableau17[[#This Row],[2014-T2-LUD]]/Tableau17[[#This Row],[2014-T2-TOTAL]],"")</f>
        <v>0.3925925925925926</v>
      </c>
      <c r="JS439" s="26">
        <f>IFERROR(Tableau17[[#This Row],[2014-T2-LUG]]/Tableau17[[#This Row],[2014-T2-TOTAL]],"")</f>
        <v>0.23851851851851852</v>
      </c>
      <c r="JT439" s="26">
        <f>IFERROR(Tableau17[[#This Row],[2015-T1-BC-DIV]]/Tableau17[[#This Row],[2015-T1-TOTAL]],"")</f>
        <v>2.1466905187835419E-2</v>
      </c>
      <c r="JU439" s="26">
        <f>IFERROR(Tableau17[[#This Row],[2015-T1-BC-DLF]]/Tableau17[[#This Row],[2015-T1-TOTAL]],"")</f>
        <v>2.6833631484794274E-2</v>
      </c>
      <c r="JV439" s="26">
        <f>IFERROR(Tableau17[[#This Row],[2015-T1-BC-DVD]]/Tableau17[[#This Row],[2015-T1-TOTAL]],"")</f>
        <v>0</v>
      </c>
      <c r="JW439" s="26">
        <f>IFERROR(Tableau17[[#This Row],[2015-T1-BC-DVG]]/Tableau17[[#This Row],[2015-T1-TOTAL]],"")</f>
        <v>2.8622540250447227E-2</v>
      </c>
      <c r="JX439" s="26">
        <f>IFERROR(Tableau17[[#This Row],[2015-T1-BC-FG]]/Tableau17[[#This Row],[2015-T1-TOTAL]],"")</f>
        <v>0.12343470483005367</v>
      </c>
      <c r="JY439" s="26">
        <f>IFERROR(Tableau17[[#This Row],[2015-T1-BC-FN]]/Tableau17[[#This Row],[2015-T1-TOTAL]],"")</f>
        <v>0.43649373881932019</v>
      </c>
      <c r="JZ439" s="26">
        <f>IFERROR(Tableau17[[#This Row],[2015-T1-BC-MDM]]/Tableau17[[#This Row],[2015-T1-TOTAL]],"")</f>
        <v>0</v>
      </c>
      <c r="KA439" s="26">
        <f>IFERROR(Tableau17[[#This Row],[2015-T1-BC-RDG]]/Tableau17[[#This Row],[2015-T1-TOTAL]],"")</f>
        <v>0</v>
      </c>
      <c r="KB439" s="26">
        <f>IFERROR(Tableau17[[#This Row],[2015-T1-BC-SOC]]/Tableau17[[#This Row],[2015-T1-TOTAL]],"")</f>
        <v>0.2003577817531306</v>
      </c>
      <c r="KC439" s="26">
        <f>IFERROR(Tableau17[[#This Row],[2015-T1-BC-UD]]/Tableau17[[#This Row],[2015-T1-TOTAL]],"")</f>
        <v>0.16279069767441862</v>
      </c>
      <c r="KD439" s="26">
        <f>IFERROR(Tableau17[[#This Row],[2015-T1-BC-UG]]/Tableau17[[#This Row],[2015-T1-TOTAL]],"")</f>
        <v>0</v>
      </c>
      <c r="KE439" s="26">
        <f>IFERROR(Tableau17[[#This Row],[2015-T1-BC-VEC]]/Tableau17[[#This Row],[2015-T1-TOTAL]],"")</f>
        <v>0</v>
      </c>
      <c r="KF439" s="26">
        <f>IFERROR(Tableau17[[#This Row],[2015-T2-BC-DVG]]/Tableau17[[#This Row],[2015-T2-TOTAL]],"")</f>
        <v>0</v>
      </c>
      <c r="KG439" s="26">
        <f>IFERROR(Tableau17[[#This Row],[2015-T2-BC-FN]]/Tableau17[[#This Row],[2015-T2-TOTAL]],"")</f>
        <v>0.5461538461538461</v>
      </c>
      <c r="KH439" s="26">
        <f>IFERROR(Tableau17[[#This Row],[2015-T2-BC-SOC]]/Tableau17[[#This Row],[2015-T2-TOTAL]],"")</f>
        <v>0</v>
      </c>
      <c r="KI439" s="26">
        <f>IFERROR(Tableau17[[#This Row],[2015-T2-BC-UD]]/Tableau17[[#This Row],[2015-T2-TOTAL]],"")</f>
        <v>0.45384615384615384</v>
      </c>
      <c r="KJ439" s="26">
        <f>IFERROR(Tableau17[[#This Row],[2015-T2-BC-UG]]/Tableau17[[#This Row],[2015-T2-TOTAL]],"")</f>
        <v>0</v>
      </c>
      <c r="KK439" s="26">
        <f>IFERROR(Tableau17[[#This Row],[2017 (L)-T1-COM]]/Tableau17[[#This Row],[2017 (L)-T1-TOTAL]],"")</f>
        <v>2.9411764705882353E-2</v>
      </c>
      <c r="KL439" s="26">
        <f>IFERROR(Tableau17[[#This Row],[2017 (L)-T1-DIV]]/Tableau17[[#This Row],[2017 (L)-T1-TOTAL]],"")</f>
        <v>2.5490196078431372E-2</v>
      </c>
      <c r="KM439" s="26">
        <f>IFERROR(Tableau17[[#This Row],[2017 (L)-T1-DLF]]/Tableau17[[#This Row],[2017 (L)-T1-TOTAL]],"")</f>
        <v>7.8431372549019607E-3</v>
      </c>
      <c r="KN439" s="26">
        <f>IFERROR(Tableau17[[#This Row],[2017 (L)-T1-DVD]]/Tableau17[[#This Row],[2017 (L)-T1-TOTAL]],"")</f>
        <v>5.8823529411764705E-3</v>
      </c>
      <c r="KO439" s="26">
        <f>IFERROR(Tableau17[[#This Row],[2017 (L)-T1-DVG]]/Tableau17[[#This Row],[2017 (L)-T1-TOTAL]],"")</f>
        <v>3.9215686274509803E-3</v>
      </c>
      <c r="KP439" s="26">
        <f>IFERROR(Tableau17[[#This Row],[2017 (L)-T1-ECO]]/Tableau17[[#This Row],[2017 (L)-T1-TOTAL]],"")</f>
        <v>3.5294117647058823E-2</v>
      </c>
      <c r="KQ439" s="26">
        <f>IFERROR(Tableau17[[#This Row],[2017 (L)-T1-EXD]]/Tableau17[[#This Row],[2017 (L)-T1-TOTAL]],"")</f>
        <v>0</v>
      </c>
      <c r="KR439" s="26">
        <f>IFERROR(Tableau17[[#This Row],[2017 (L)-T1-EXG]]/Tableau17[[#This Row],[2017 (L)-T1-TOTAL]],"")</f>
        <v>5.8823529411764705E-3</v>
      </c>
      <c r="KS439" s="26">
        <f>IFERROR(Tableau17[[#This Row],[2017 (L)-T1-FI]]/Tableau17[[#This Row],[2017 (L)-T1-TOTAL]],"")</f>
        <v>0.20980392156862746</v>
      </c>
      <c r="KT439" s="26">
        <f>IFERROR(Tableau17[[#This Row],[2017 (L)-T1-FN]]/Tableau17[[#This Row],[2017 (L)-T1-TOTAL]],"")</f>
        <v>0.30588235294117649</v>
      </c>
      <c r="KU439" s="26">
        <f>IFERROR(Tableau17[[#This Row],[2017 (L)-T1-LR]]/Tableau17[[#This Row],[2017 (L)-T1-TOTAL]],"")</f>
        <v>0.16470588235294117</v>
      </c>
      <c r="KV439" s="26">
        <f>IFERROR(Tableau17[[#This Row],[2017 (L)-T1-MDM]]/Tableau17[[#This Row],[2017 (L)-T1-TOTAL]],"")</f>
        <v>0</v>
      </c>
      <c r="KW439" s="26">
        <f>IFERROR(Tableau17[[#This Row],[2017 (L)-T1-RDG]]/Tableau17[[#This Row],[2017 (L)-T1-TOTAL]],"")</f>
        <v>1.9607843137254902E-3</v>
      </c>
      <c r="KX439" s="26">
        <f>IFERROR(Tableau17[[#This Row],[2017 (L)-T1-REG]]/Tableau17[[#This Row],[2017 (L)-T1-TOTAL]],"")</f>
        <v>0</v>
      </c>
      <c r="KY439" s="26">
        <f>IFERROR(Tableau17[[#This Row],[2017 (L)-T1-REM]]/Tableau17[[#This Row],[2017 (L)-T1-TOTAL]],"")</f>
        <v>0.17254901960784313</v>
      </c>
      <c r="KZ439" s="26">
        <f>IFERROR(Tableau17[[#This Row],[2017 (L)-T1-SOC]]/Tableau17[[#This Row],[2017 (L)-T1-TOTAL]],"")</f>
        <v>3.1372549019607843E-2</v>
      </c>
      <c r="LA439" s="26">
        <f>IFERROR(Tableau17[[#This Row],[2017 (L)-T1-UDI]]/Tableau17[[#This Row],[2017 (L)-T1-TOTAL]],"")</f>
        <v>0</v>
      </c>
      <c r="LB439" s="26">
        <f>IFERROR(Tableau17[[#This Row],[2017 (L)-T2-FI]]/Tableau17[[#This Row],[2017 (L)-T2-TOTAL]],"")</f>
        <v>0</v>
      </c>
      <c r="LC439" s="26">
        <f>IFERROR(Tableau17[[#This Row],[2017 (L)-T2-FN]]/Tableau17[[#This Row],[2017 (L)-T2-TOTAL]],"")</f>
        <v>0</v>
      </c>
      <c r="LD439" s="26">
        <f>IFERROR(Tableau17[[#This Row],[2017 (L)-T2-LR]]/Tableau17[[#This Row],[2017 (L)-T2-TOTAL]],"")</f>
        <v>0.5957446808510638</v>
      </c>
      <c r="LE439" s="26">
        <f>IFERROR(Tableau17[[#This Row],[2017 (L)-T2-MDM]]/Tableau17[[#This Row],[2017 (L)-T2-TOTAL]],"")</f>
        <v>0</v>
      </c>
      <c r="LF439" s="26">
        <f>IFERROR(Tableau17[[#This Row],[2017 (L)-T2-REM]]/Tableau17[[#This Row],[2017 (L)-T2-TOTAL]],"")</f>
        <v>0.40425531914893614</v>
      </c>
      <c r="LG439" s="26">
        <f>IFERROR(Tableau17[[#This Row],[2017-T1-ARTHAUD Nathalie]]/Tableau17[[#This Row],[2017-T1-TOTAL]],"")</f>
        <v>6.2434963579604576E-3</v>
      </c>
      <c r="LH439" s="26">
        <f>IFERROR(Tableau17[[#This Row],[2017-T1-ASSELINEAU Fran]]/Tableau17[[#This Row],[2017-T1-TOTAL]],"")</f>
        <v>1.4568158168574402E-2</v>
      </c>
      <c r="LI439" s="26">
        <f>IFERROR(Tableau17[[#This Row],[2017-T1-CHEMINADE Jacques]]/Tableau17[[#This Row],[2017-T1-TOTAL]],"")</f>
        <v>2.0811654526534861E-3</v>
      </c>
      <c r="LJ439" s="26">
        <f>IFERROR(Tableau17[[#This Row],[2017-T1-DUPONT-AIGNAN Nicolas]]/Tableau17[[#This Row],[2017-T1-TOTAL]],"")</f>
        <v>3.5379812695109258E-2</v>
      </c>
      <c r="LK439" s="26">
        <f>IFERROR(Tableau17[[#This Row],[2017-T1-FILLON Fran]]/Tableau17[[#This Row],[2017-T1-TOTAL]],"")</f>
        <v>0.10926118626430802</v>
      </c>
      <c r="LL439" s="26">
        <f>IFERROR(Tableau17[[#This Row],[2017-T1-HAMON Beno]]/Tableau17[[#This Row],[2017-T1-TOTAL]],"")</f>
        <v>4.0582726326742979E-2</v>
      </c>
      <c r="LM439" s="26">
        <f>IFERROR(Tableau17[[#This Row],[2017-T1-LASSALLE Jean]]/Tableau17[[#This Row],[2017-T1-TOTAL]],"")</f>
        <v>9.3652445369406864E-3</v>
      </c>
      <c r="LN439" s="26">
        <f>IFERROR(Tableau17[[#This Row],[2017-T1-LE PEN Marine]]/Tableau17[[#This Row],[2017-T1-TOTAL]],"")</f>
        <v>0.40998959417273673</v>
      </c>
      <c r="LO439" s="26">
        <f>IFERROR(Tableau17[[#This Row],[2017-T1-M Jean-Luc]]/Tableau17[[#This Row],[2017-T1-TOTAL]],"")</f>
        <v>0.24557752341311134</v>
      </c>
      <c r="LP439" s="26">
        <f>IFERROR(Tableau17[[#This Row],[2017-T1-MACRON Emmanuel]]/Tableau17[[#This Row],[2017-T1-TOTAL]],"")</f>
        <v>0.11758584807492195</v>
      </c>
      <c r="LQ439" s="26">
        <f>IFERROR(Tableau17[[#This Row],[2017-T1-POUTOU Philippe]]/Tableau17[[#This Row],[2017-T1-TOTAL]],"")</f>
        <v>9.3652445369406864E-3</v>
      </c>
      <c r="LR439" s="26">
        <f>IFERROR(Tableau17[[#This Row],[2017-T2-LE PEN Marine]]/Tableau17[[#This Row],[2017-T2-TOTAL]],"")</f>
        <v>0.57055214723926384</v>
      </c>
      <c r="LS439" s="26">
        <f>IFERROR(Tableau17[[#This Row],[2017-T2-MACRON Emmanuel]]/Tableau17[[#This Row],[2017-T2-TOTAL]],"")</f>
        <v>0.42944785276073622</v>
      </c>
      <c r="LT439" s="26">
        <f>IFERROR(Tableau17[[#This Row],[2019-T1-ALEXANDRE Audric]]/Tableau17[[#This Row],[2019-T1-TOTAL]],"")</f>
        <v>0</v>
      </c>
      <c r="LU439" s="26">
        <f>IFERROR(Tableau17[[#This Row],[2019-T1-ARTHAUD Nathalie]]/Tableau17[[#This Row],[2019-T1-TOTAL]],"")</f>
        <v>1.2578616352201259E-2</v>
      </c>
      <c r="LV439" s="26">
        <f>IFERROR(Tableau17[[#This Row],[2019-T1-ASSELINEAU François]]/Tableau17[[#This Row],[2019-T1-TOTAL]],"")</f>
        <v>2.0964360587002098E-2</v>
      </c>
      <c r="LW439" s="26">
        <f>IFERROR(Tableau17[[#This Row],[2019-T1-AUBRY Manon]]/Tableau17[[#This Row],[2019-T1-TOTAL]],"")</f>
        <v>0.1090146750524109</v>
      </c>
      <c r="LX439" s="26">
        <f>IFERROR(Tableau17[[#This Row],[2019-T1-AZERGUI Nagib]]/Tableau17[[#This Row],[2019-T1-TOTAL]],"")</f>
        <v>8.385744234800839E-3</v>
      </c>
      <c r="LY439" s="26">
        <f>IFERROR(Tableau17[[#This Row],[2019-T1-BARDELLA Jordan]]/Tableau17[[#This Row],[2019-T1-TOTAL]],"")</f>
        <v>0.41928721174004191</v>
      </c>
      <c r="LZ439" s="26">
        <f>IFERROR(Tableau17[[#This Row],[2019-T1-BELLAMY François-Xavier]]/Tableau17[[#This Row],[2019-T1-TOTAL]],"")</f>
        <v>6.7085953878406712E-2</v>
      </c>
      <c r="MA439" s="26">
        <f>IFERROR(Tableau17[[#This Row],[2019-T1-BIDOU Olivier]]/Tableau17[[#This Row],[2019-T1-TOTAL]],"")</f>
        <v>0</v>
      </c>
      <c r="MB439" s="26">
        <f>IFERROR(Tableau17[[#This Row],[2019-T1-BOURG Dominique]]/Tableau17[[#This Row],[2019-T1-TOTAL]],"")</f>
        <v>1.8867924528301886E-2</v>
      </c>
      <c r="MC439" s="26">
        <f>IFERROR(Tableau17[[#This Row],[2019-T1-BROSSAT Ian]]/Tableau17[[#This Row],[2019-T1-TOTAL]],"")</f>
        <v>3.9832285115303984E-2</v>
      </c>
      <c r="MD439" s="26">
        <f>IFERROR(Tableau17[[#This Row],[2019-T1-CAILLAUD Sophie]]/Tableau17[[#This Row],[2019-T1-TOTAL]],"")</f>
        <v>0</v>
      </c>
      <c r="ME439" s="26">
        <f>IFERROR(Tableau17[[#This Row],[2019-T1-CAMUS Renaud]]/Tableau17[[#This Row],[2019-T1-TOTAL]],"")</f>
        <v>0</v>
      </c>
      <c r="MF439" s="26">
        <f>IFERROR(Tableau17[[#This Row],[2019-T1-CHALENÇON Christophe]]/Tableau17[[#This Row],[2019-T1-TOTAL]],"")</f>
        <v>0</v>
      </c>
      <c r="MG439" s="26">
        <f>IFERROR(Tableau17[[#This Row],[2019-T1-CORBET Cathy Denise Ginette]]/Tableau17[[#This Row],[2019-T1-TOTAL]],"")</f>
        <v>0</v>
      </c>
      <c r="MH439" s="26">
        <f>IFERROR(Tableau17[[#This Row],[2019-T1-DE PREVOISIN Robert]]/Tableau17[[#This Row],[2019-T1-TOTAL]],"")</f>
        <v>0</v>
      </c>
      <c r="MI439" s="26">
        <f>IFERROR(Tableau17[[#This Row],[2019-T1-DELFEL Thérèse]]/Tableau17[[#This Row],[2019-T1-TOTAL]],"")</f>
        <v>0</v>
      </c>
      <c r="MJ439" s="26">
        <f>IFERROR(Tableau17[[#This Row],[2019-T1-DIEUMEGARD Pierre]]/Tableau17[[#This Row],[2019-T1-TOTAL]],"")</f>
        <v>0</v>
      </c>
      <c r="MK439" s="26">
        <f>IFERROR(Tableau17[[#This Row],[2019-T1-DUPONT-AIGNAN Nicolas]]/Tableau17[[#This Row],[2019-T1-TOTAL]],"")</f>
        <v>2.7253668763102725E-2</v>
      </c>
      <c r="ML439" s="26">
        <f>IFERROR(Tableau17[[#This Row],[2019-T1-GERNIGON Yves]]/Tableau17[[#This Row],[2019-T1-TOTAL]],"")</f>
        <v>0</v>
      </c>
      <c r="MM439" s="26">
        <f>IFERROR(Tableau17[[#This Row],[2019-T1-GLUCKSMANN Raphaël]]/Tableau17[[#This Row],[2019-T1-TOTAL]],"")</f>
        <v>3.7735849056603772E-2</v>
      </c>
      <c r="MN439" s="26">
        <f>IFERROR(Tableau17[[#This Row],[2019-T1-HAMON Benoît]]/Tableau17[[#This Row],[2019-T1-TOTAL]],"")</f>
        <v>4.1928721174004195E-2</v>
      </c>
      <c r="MO439" s="26">
        <f>IFERROR(Tableau17[[#This Row],[2019-T1-HELGEN Gilles]]/Tableau17[[#This Row],[2019-T1-TOTAL]],"")</f>
        <v>0</v>
      </c>
      <c r="MP439" s="26">
        <f>IFERROR(Tableau17[[#This Row],[2019-T1-JADOT Yannick]]/Tableau17[[#This Row],[2019-T1-TOTAL]],"")</f>
        <v>9.6436058700209645E-2</v>
      </c>
      <c r="MQ439" s="26">
        <f>IFERROR(Tableau17[[#This Row],[2019-T1-LAGARDE Jean-Christophe]]/Tableau17[[#This Row],[2019-T1-TOTAL]],"")</f>
        <v>4.1928721174004195E-3</v>
      </c>
      <c r="MR439" s="26">
        <f>IFERROR(Tableau17[[#This Row],[2019-T1-LALANNE Francis]]/Tableau17[[#This Row],[2019-T1-TOTAL]],"")</f>
        <v>6.2893081761006293E-3</v>
      </c>
      <c r="MS439" s="26">
        <f>IFERROR(Tableau17[[#This Row],[2019-T1-LOISEAU Nathalie]]/Tableau17[[#This Row],[2019-T1-TOTAL]],"")</f>
        <v>8.8050314465408799E-2</v>
      </c>
      <c r="MT439" s="26">
        <f>IFERROR(Tableau17[[#This Row],[2019-T1-MARIE Florie]]/Tableau17[[#This Row],[2019-T1-TOTAL]],"")</f>
        <v>2.0964360587002098E-3</v>
      </c>
      <c r="MU439" s="26">
        <f>IFERROR(Tableau17[[#This Row],[2008-T1-MACROEXTRDROITE]]/Tableau17[[#This Row],[2008-T1-MACROTOTALE]],"")</f>
        <v>0.11840000000000001</v>
      </c>
      <c r="MV439" s="26">
        <f>IFERROR(Tableau17[[#This Row],[2008-T1-MACRODROITE]]/Tableau17[[#This Row],[2008-T1-MACROTOTALE]],"")</f>
        <v>0.3488</v>
      </c>
      <c r="MW439" s="26">
        <f>IFERROR(Tableau17[[#This Row],[2008-T1-MACROCENTRE]]/Tableau17[[#This Row],[2008-T1-MACROTOTALE]],"")</f>
        <v>0</v>
      </c>
      <c r="MX439" s="26">
        <f>IFERROR(Tableau17[[#This Row],[2008-T1-MACROGAUCHE]]/Tableau17[[#This Row],[2008-T1-MACROTOTALE]],"")</f>
        <v>0.53280000000000005</v>
      </c>
      <c r="MY439" s="26">
        <f>IFERROR(Tableau17[[#This Row],[2008-T1-MACROAUTRE]]/Tableau17[[#This Row],[2008-T1-MACROTOTALE]],"")</f>
        <v>0</v>
      </c>
      <c r="MZ439" s="26">
        <f>IFERROR(Tableau17[[#This Row],[2008-T2-MACROEXTRDROITE]]/Tableau17[[#This Row],[2008-T2-MACROTOTALE]],"")</f>
        <v>0</v>
      </c>
      <c r="NA439" s="26">
        <f>IFERROR(Tableau17[[#This Row],[2008-T2-MACRODROITE]]/Tableau17[[#This Row],[2008-T2-MACROTOTALE]],"")</f>
        <v>0.38316400580551524</v>
      </c>
      <c r="NB439" s="26">
        <f>IFERROR(Tableau17[[#This Row],[2008-T2-MACROCENTRE]]/Tableau17[[#This Row],[2008-T2-MACROTOTALE]],"")</f>
        <v>0</v>
      </c>
      <c r="NC439" s="26">
        <f>IFERROR(Tableau17[[#This Row],[2008-T2-MACROGAUCHE]]/Tableau17[[#This Row],[2008-T2-MACROTOTALE]],"")</f>
        <v>0.61683599419448476</v>
      </c>
      <c r="ND439" s="26">
        <f>IFERROR(Tableau17[[#This Row],[2008-T2-MACROAUTRE]]/Tableau17[[#This Row],[2008-T2-MACROTOTALE]],"")</f>
        <v>0</v>
      </c>
      <c r="NE439" s="26">
        <f>IFERROR(Tableau17[[#This Row],[2014-T1-MACROEXTRDROITE]]/Tableau17[[#This Row],[2014-T1-MACROTOTALE]],"")</f>
        <v>0.29937304075235111</v>
      </c>
      <c r="NF439" s="26">
        <f>IFERROR(Tableau17[[#This Row],[2014-T1-MACRODROITE]]/Tableau17[[#This Row],[2014-T1-MACROTOTALE]],"")</f>
        <v>0.40125391849529779</v>
      </c>
      <c r="NG439" s="26">
        <f>IFERROR(Tableau17[[#This Row],[2014-T1-MACROCENTRE]]/Tableau17[[#This Row],[2014-T1-MACROTOTALE]],"")</f>
        <v>0</v>
      </c>
      <c r="NH439" s="26">
        <f>IFERROR(Tableau17[[#This Row],[2014-T1-MACROGAUCHE]]/Tableau17[[#This Row],[2014-T1-MACROTOTALE]],"")</f>
        <v>0.29937304075235111</v>
      </c>
      <c r="NI439" s="26">
        <f>IFERROR(Tableau17[[#This Row],[2014-T1-MACROAUTRE]]/Tableau17[[#This Row],[2014-T1-MACROTOTALE]],"")</f>
        <v>0</v>
      </c>
      <c r="NJ439" s="26">
        <f>IFERROR(Tableau17[[#This Row],[2014-T2-MACROEXTRDROITE]]/Tableau17[[#This Row],[2014-T2-MACROTOTALE]],"")</f>
        <v>0.36888888888888888</v>
      </c>
      <c r="NK439" s="26">
        <f>IFERROR(Tableau17[[#This Row],[2014-T2-MACRODROITE]]/Tableau17[[#This Row],[2014-T2-MACROTOTALE]],"")</f>
        <v>0.3925925925925926</v>
      </c>
      <c r="NL439" s="26">
        <f>IFERROR(Tableau17[[#This Row],[2014-T2-MACROCENTRE]]/Tableau17[[#This Row],[2014-T2-MACROTOTALE]],"")</f>
        <v>0</v>
      </c>
      <c r="NM439" s="26">
        <f>IFERROR(Tableau17[[#This Row],[2014-T2-MACROGAUCHE]]/Tableau17[[#This Row],[2014-T2-MACROTOTALE]],"")</f>
        <v>0.23851851851851852</v>
      </c>
      <c r="NN439" s="26">
        <f>IFERROR(Tableau17[[#This Row],[2014-T2-MACROAUTRE]]/Tableau17[[#This Row],[2014-T2-MACROTOTALE]],"")</f>
        <v>0</v>
      </c>
      <c r="NO439" s="26">
        <f>IFERROR( Tableau17[[#This Row],[2015-T1-MACROEXTRDROITE]]/Tableau17[[#This Row],[2015-T1-MACROTOTALE]],"")</f>
        <v>0.46332737030411447</v>
      </c>
      <c r="NP439" s="26">
        <f>IFERROR(Tableau17[[#This Row],[2015-T1-MACRODROITE]]/Tableau17[[#This Row],[2015-T1-MACROTOTALE]],"")</f>
        <v>0.16279069767441862</v>
      </c>
      <c r="NQ439" s="26">
        <f>IFERROR(Tableau17[[#This Row],[2015-T1-MACROCENTRE]]/Tableau17[[#This Row],[2015-T1-MACROTOTALE]],"")</f>
        <v>0</v>
      </c>
      <c r="NR439" s="26">
        <f>IFERROR(Tableau17[[#This Row],[2015-T1-MACROGAUCHE]]/Tableau17[[#This Row],[2015-T1-MACROTOTALE]],"")</f>
        <v>0.35241502683363146</v>
      </c>
      <c r="NS439" s="26">
        <f>IFERROR(Tableau17[[#This Row],[2015-T1-MACROAUTRE]]/Tableau17[[#This Row],[2015-T1-MACROTOTALE]],"")</f>
        <v>2.1466905187835419E-2</v>
      </c>
      <c r="NT439" s="26">
        <f>IFERROR(Tableau17[[#This Row],[2015-T2-MACROEXTRDROITE]]/Tableau17[[#This Row],[2015-T2-MACROTOTALE]],"")</f>
        <v>0.5461538461538461</v>
      </c>
      <c r="NU439" s="26">
        <f>IFERROR(Tableau17[[#This Row],[2015-T2-MACRODROITE]]/Tableau17[[#This Row],[2015-T2-MACROTOTALE]],"")</f>
        <v>0.45384615384615384</v>
      </c>
      <c r="NV439" s="26">
        <f>IFERROR(Tableau17[[#This Row],[2015-T2-MACROCENTRE]]/Tableau17[[#This Row],[2015-T2-MACROTOTALE]],"")</f>
        <v>0</v>
      </c>
      <c r="NW439" s="26">
        <f>IFERROR(Tableau17[[#This Row],[2015-T2-MACROGAUCHE]]/Tableau17[[#This Row],[2015-T2-MACROTOTALE]],"")</f>
        <v>0</v>
      </c>
      <c r="NX439" s="26">
        <f>IFERROR(Tableau17[[#This Row],[2015-T2-MACROAUTRE]]/Tableau17[[#This Row],[2015-T2-MACROTOTALE]],"")</f>
        <v>0</v>
      </c>
      <c r="NY439" s="26">
        <f>IFERROR(Tableau17[[#This Row],[2017-T1-MACROEXTRDROITE]]/Tableau17[[#This Row],[2017-T1-MACROTOTALE]],"")</f>
        <v>0.46201873048907388</v>
      </c>
      <c r="NZ439" s="26">
        <f>IFERROR(Tableau17[[#This Row],[2017-T1-MACRODROITE]]/Tableau17[[#This Row],[2017-T1-MACROTOTALE]],"")</f>
        <v>0.10926118626430802</v>
      </c>
      <c r="OA439" s="26">
        <f>IFERROR(Tableau17[[#This Row],[2017-T1-MACROCENTRE]]/Tableau17[[#This Row],[2017-T1-MACROTOTALE]],"")</f>
        <v>0.11758584807492195</v>
      </c>
      <c r="OB439" s="26">
        <f>IFERROR(Tableau17[[#This Row],[2017-T1-MACROGAUCHE]]/Tableau17[[#This Row],[2017-T1-MACROTOTALE]],"")</f>
        <v>0.30176899063475549</v>
      </c>
      <c r="OC439" s="26">
        <f>IFERROR(Tableau17[[#This Row],[2017-T1-MACROAUTRE]]/Tableau17[[#This Row],[2017-T1-MACROTOTALE]],"")</f>
        <v>9.3652445369406864E-3</v>
      </c>
      <c r="OD439" s="26">
        <f>IFERROR(Tableau17[[#This Row],[2017-T2-MACROEXTRDROITE]]/Tableau17[[#This Row],[2017-T2-MACROTOTALE]],"")</f>
        <v>0.57055214723926384</v>
      </c>
      <c r="OE439" s="26">
        <f>IFERROR(Tableau17[[#This Row],[2017-T2-MACRODROITE]]/Tableau17[[#This Row],[2017-T2-MACROTOTALE]],"")</f>
        <v>0</v>
      </c>
      <c r="OF439" s="26">
        <f>IFERROR(Tableau17[[#This Row],[2017-T2-MACROCENTRE]]/Tableau17[[#This Row],[2017-T2-MACROTOTALE]],"")</f>
        <v>0.42944785276073622</v>
      </c>
      <c r="OG439" s="26">
        <f>IFERROR(Tableau17[[#This Row],[2017-T2-MACROGAUCHE]]/Tableau17[[#This Row],[2017-T2-MACROTOTALE]],"")</f>
        <v>0</v>
      </c>
      <c r="OH439" s="26">
        <f>IFERROR(Tableau17[[#This Row],[2017-T2-MACROAUTRE]]/Tableau17[[#This Row],[2017-T2-MACROTOTALE]],"")</f>
        <v>0</v>
      </c>
      <c r="OI439" s="26">
        <f>IFERROR(Tableau17[[#This Row],[2019-T1-MACROEXTRDROITE]]/Tableau17[[#This Row],[2019-T1-MACROTOTALE]],"")</f>
        <v>0.46747967479674796</v>
      </c>
      <c r="OJ439" s="26">
        <f>IFERROR(Tableau17[[#This Row],[2019-T1-MACRODROITE]]/Tableau17[[#This Row],[2019-T1-MACROTOTALE]],"")</f>
        <v>6.910569105691057E-2</v>
      </c>
      <c r="OK439" s="26">
        <f>IFERROR(Tableau17[[#This Row],[2019-T1-MACROCENTRE]]/Tableau17[[#This Row],[2019-T1-MACROTOTALE]],"")</f>
        <v>8.5365853658536592E-2</v>
      </c>
      <c r="OL439" s="26">
        <f>IFERROR(Tableau17[[#This Row],[2019-T1-MACROGAUCHE]]/Tableau17[[#This Row],[2019-T1-MACROTOTALE]],"")</f>
        <v>0.32723577235772355</v>
      </c>
      <c r="OM439" s="26">
        <f>IFERROR(Tableau17[[#This Row],[2019-T1-MACROAUTRE]]/Tableau17[[#This Row],[2019-T1-MACROTOTALE]],"")</f>
        <v>5.08130081300813E-2</v>
      </c>
      <c r="ON439" s="26">
        <f>IFERROR(Tableau17[[#This Row],[2020-T1-MACROEXTRDROITE]]/Tableau17[[#This Row],[2020-T1-MACROTOTALE]],"")</f>
        <v>0.28285714285714286</v>
      </c>
      <c r="OO439" s="26">
        <f>IFERROR(Tableau17[[#This Row],[2020-T1-MACRODROITE]]/Tableau17[[#This Row],[2020-T1-MACROTOTALE]],"")</f>
        <v>0.35142857142857142</v>
      </c>
      <c r="OP439" s="26">
        <f>IFERROR(Tableau17[[#This Row],[2020-T1-MACROCENTRE]]/Tableau17[[#This Row],[2020-T1-MACROTOTALE]],"")</f>
        <v>4.5714285714285714E-2</v>
      </c>
      <c r="OQ439" s="26">
        <f>IFERROR(Tableau17[[#This Row],[2020-T1-MACROGAUCHE]]/Tableau17[[#This Row],[2020-T1-MACROTOTALE]],"")</f>
        <v>0.32</v>
      </c>
      <c r="OR439" s="26">
        <f>IFERROR(Tableau17[[#This Row],[2020-T1-MACROAUTRE]]/Tableau17[[#This Row],[2020-T1-MACROTOTALE]],"")</f>
        <v>0</v>
      </c>
      <c r="OS439" s="26">
        <f>IFERROR(Tableau17[[#This Row],[2017 (L)-T1-MACROEXTRDROITE]]/Tableau17[[#This Row],[2017 (L)-T1-MACROTOTALE]],"")</f>
        <v>0.31372549019607843</v>
      </c>
      <c r="OT439" s="26">
        <f>IFERROR(Tableau17[[#This Row],[2017 (L)-T1-MACRODROITE]]/Tableau17[[#This Row],[2017 (L)-T1-MACROTOTALE]],"")</f>
        <v>0.17058823529411765</v>
      </c>
      <c r="OU439" s="26">
        <f>IFERROR(Tableau17[[#This Row],[2017 (L)-T1-MACROCENTRE]]/Tableau17[[#This Row],[2017 (L)-T1-MACROTOTALE]],"")</f>
        <v>0.17254901960784313</v>
      </c>
      <c r="OV439" s="26">
        <f>IFERROR(Tableau17[[#This Row],[2017 (L)-T1-MACROGAUCHE]]/Tableau17[[#This Row],[2017 (L)-T1-MACROTOTALE]],"")</f>
        <v>0.31764705882352939</v>
      </c>
      <c r="OW439" s="26">
        <f>IFERROR(Tableau17[[#This Row],[2017 (L)-T1-MACROAUTRE]]/Tableau17[[#This Row],[2017 (L)-T1-MACROTOTALE]],"")</f>
        <v>2.5490196078431372E-2</v>
      </c>
      <c r="OX439" s="26">
        <f>IFERROR(Tableau17[[#This Row],[2017 (L)-T2-MACROEXTRDROITE]]/Tableau17[[#This Row],[2017 (L)-T2-MACROTOTALE]],"")</f>
        <v>0</v>
      </c>
      <c r="OY439" s="26">
        <f>IFERROR(Tableau17[[#This Row],[2017 (L)-T2-MACRODROITE]]/Tableau17[[#This Row],[2017 (L)-T2-MACROTOTALE]],"")</f>
        <v>0.5957446808510638</v>
      </c>
      <c r="OZ439" s="26">
        <f>IFERROR(Tableau17[[#This Row],[2017 (L)-T2-MACROCENTRE]]/Tableau17[[#This Row],[2017 (L)-T2-MACROTOTALE]],"")</f>
        <v>0.40425531914893614</v>
      </c>
      <c r="PA439" s="26">
        <f>IFERROR(Tableau17[[#This Row],[2017 (L)-T2-MACROGAUCHE]]/Tableau17[[#This Row],[2017 (L)-T2-MACROTOTALE]],"")</f>
        <v>0</v>
      </c>
      <c r="PB439" s="26">
        <f>IFERROR(Tableau17[[#This Row],[2017 (L)-T2-MACROAUTRE]]/Tableau17[[#This Row],[2017 (L)-T2-MACROTOTALE]],"")</f>
        <v>0</v>
      </c>
      <c r="PC439" s="26">
        <f>IFERROR(Tableau17[[#This Row],[2008_T1_PROCUS]]/Tableau17[[#This Row],[2008_T1_INSCRITS]],0)</f>
        <v>7.0977917981072556E-3</v>
      </c>
      <c r="PD439" s="26">
        <f>IFERROR(Tableau17[[#This Row],[2008_T2_PROCUS]]/Tableau17[[#This Row],[2008_T2_INSCRITS]],0)</f>
        <v>1.2618296529968454E-2</v>
      </c>
      <c r="PE439" s="26">
        <f>Tableau17[[#This Row],[2014_T1_PROCUS]]/Tableau17[[#This Row],[2014_T1_INSCRITS]]</f>
        <v>2.3201856148491878E-3</v>
      </c>
      <c r="PF439" s="26">
        <f>IFERROR(Tableau17[[#This Row],[2014_T2_PROCUS]]/Tableau17[[#This Row],[2014_T2_INSCRITS]],0)</f>
        <v>5.4137664346481052E-3</v>
      </c>
    </row>
    <row r="440" spans="1:422" hidden="1" x14ac:dyDescent="0.2">
      <c r="A440" s="1">
        <v>7</v>
      </c>
      <c r="B440" s="1" t="s">
        <v>474</v>
      </c>
      <c r="C440" s="1" t="s">
        <v>480</v>
      </c>
      <c r="D440" s="1" t="s">
        <v>480</v>
      </c>
      <c r="E440" s="1">
        <v>1341</v>
      </c>
      <c r="F440" s="1">
        <v>5.4278259999999996</v>
      </c>
      <c r="G440" s="1">
        <v>43.328856999999999</v>
      </c>
      <c r="H440" s="3">
        <v>866</v>
      </c>
      <c r="I440" s="3">
        <v>191</v>
      </c>
      <c r="J440" s="1">
        <v>3</v>
      </c>
      <c r="L440" s="1">
        <v>33</v>
      </c>
      <c r="M440" s="1">
        <v>24</v>
      </c>
      <c r="O440" s="1">
        <v>8</v>
      </c>
      <c r="P440" s="1">
        <v>31</v>
      </c>
      <c r="Q440" s="1">
        <v>6</v>
      </c>
      <c r="R440" s="1">
        <v>64</v>
      </c>
      <c r="S440" s="1">
        <v>30</v>
      </c>
      <c r="T440" s="1">
        <v>9</v>
      </c>
      <c r="U440" s="1">
        <v>208</v>
      </c>
      <c r="V440" s="1">
        <v>862</v>
      </c>
      <c r="W440" s="1">
        <v>402</v>
      </c>
      <c r="X440" s="1">
        <v>2</v>
      </c>
      <c r="Y440" s="2">
        <v>0.46635731000000002</v>
      </c>
      <c r="Z440" s="1">
        <v>861</v>
      </c>
      <c r="AA440" s="1">
        <v>446</v>
      </c>
      <c r="AB440" s="1">
        <v>3</v>
      </c>
      <c r="AC440" s="2">
        <v>0.51800232000000002</v>
      </c>
      <c r="AD440" s="1">
        <v>866</v>
      </c>
      <c r="AE440" s="1">
        <v>212</v>
      </c>
      <c r="AF440" s="2">
        <v>0.24480370000000001</v>
      </c>
      <c r="AG440" s="1">
        <f t="shared" si="6"/>
        <v>191</v>
      </c>
      <c r="AH440" s="1">
        <v>868</v>
      </c>
      <c r="AI440" s="1">
        <v>422</v>
      </c>
      <c r="AJ440" s="1">
        <v>7</v>
      </c>
      <c r="AK440" s="2">
        <v>0.48617512000000002</v>
      </c>
      <c r="AL440" s="1">
        <v>867</v>
      </c>
      <c r="AM440" s="1">
        <v>463</v>
      </c>
      <c r="AN440" s="1">
        <v>7</v>
      </c>
      <c r="AO440" s="2">
        <v>0.53402537000000005</v>
      </c>
      <c r="AP440" s="1">
        <v>870</v>
      </c>
      <c r="AQ440" s="1">
        <v>329</v>
      </c>
      <c r="AR440" s="2">
        <v>0.37816092000000001</v>
      </c>
      <c r="AS440" s="1">
        <v>870</v>
      </c>
      <c r="AT440" s="1">
        <v>341</v>
      </c>
      <c r="AU440" s="2">
        <v>0.39195402000000001</v>
      </c>
      <c r="AV440" s="1">
        <v>894</v>
      </c>
      <c r="AW440" s="1">
        <v>296</v>
      </c>
      <c r="AX440" s="2">
        <v>0.33109620000000001</v>
      </c>
      <c r="AY440" s="1">
        <v>894</v>
      </c>
      <c r="AZ440" s="1">
        <v>224</v>
      </c>
      <c r="BA440" s="2">
        <v>0.25055928</v>
      </c>
      <c r="BB440" s="1">
        <v>895</v>
      </c>
      <c r="BC440" s="1">
        <v>595</v>
      </c>
      <c r="BD440" s="2">
        <v>0.66480446999999998</v>
      </c>
      <c r="BE440" s="1">
        <v>893</v>
      </c>
      <c r="BF440" s="1">
        <v>560</v>
      </c>
      <c r="BG440" s="2">
        <v>0.62709965999999995</v>
      </c>
      <c r="BH440" s="1">
        <v>877</v>
      </c>
      <c r="BI440" s="1">
        <v>308</v>
      </c>
      <c r="BJ440" s="2">
        <v>0.35119726000000001</v>
      </c>
      <c r="BK440" s="1">
        <v>12</v>
      </c>
      <c r="BL440" s="1">
        <v>4</v>
      </c>
      <c r="BN440" s="1">
        <v>13</v>
      </c>
      <c r="BO440" s="1">
        <v>47</v>
      </c>
      <c r="BP440" s="1">
        <v>162</v>
      </c>
      <c r="BQ440" s="1">
        <v>168</v>
      </c>
      <c r="BR440" s="1">
        <v>406</v>
      </c>
      <c r="BS440" s="1">
        <v>32</v>
      </c>
      <c r="BU440" s="1">
        <v>208</v>
      </c>
      <c r="BV440" s="1">
        <v>208</v>
      </c>
      <c r="BW440" s="1">
        <v>448</v>
      </c>
      <c r="BZ440" s="1">
        <v>18</v>
      </c>
      <c r="CA440" s="1">
        <v>6</v>
      </c>
      <c r="CB440" s="1">
        <v>25</v>
      </c>
      <c r="CC440" s="1">
        <v>125</v>
      </c>
      <c r="CD440" s="1">
        <v>137</v>
      </c>
      <c r="CE440" s="1">
        <v>80</v>
      </c>
      <c r="CF440" s="1">
        <v>391</v>
      </c>
      <c r="CG440" s="1">
        <v>155</v>
      </c>
      <c r="CH440" s="1">
        <v>159</v>
      </c>
      <c r="CI440" s="1">
        <v>115</v>
      </c>
      <c r="CJ440" s="1">
        <v>429</v>
      </c>
      <c r="CL440" s="1">
        <v>5</v>
      </c>
      <c r="CN440" s="1">
        <v>7</v>
      </c>
      <c r="CO440" s="1">
        <v>21</v>
      </c>
      <c r="CP440" s="1">
        <v>120</v>
      </c>
      <c r="CS440" s="1">
        <v>63</v>
      </c>
      <c r="CT440" s="1">
        <v>86</v>
      </c>
      <c r="CV440" s="1">
        <v>14</v>
      </c>
      <c r="CW440" s="1">
        <v>316</v>
      </c>
      <c r="CY440" s="1">
        <v>157</v>
      </c>
      <c r="CZ440" s="1">
        <v>154</v>
      </c>
      <c r="DC440" s="1">
        <v>311</v>
      </c>
      <c r="DE440" s="1">
        <v>0</v>
      </c>
      <c r="DF440" s="1">
        <v>5</v>
      </c>
      <c r="DH440" s="1">
        <v>2</v>
      </c>
      <c r="DI440" s="1">
        <v>12</v>
      </c>
      <c r="DJ440" s="1">
        <v>12</v>
      </c>
      <c r="DK440" s="1">
        <v>3</v>
      </c>
      <c r="DL440" s="1">
        <v>71</v>
      </c>
      <c r="DM440" s="1">
        <v>90</v>
      </c>
      <c r="DN440" s="1">
        <v>30</v>
      </c>
      <c r="DQ440" s="1">
        <v>0</v>
      </c>
      <c r="DR440" s="1">
        <v>51</v>
      </c>
      <c r="DS440" s="1">
        <v>10</v>
      </c>
      <c r="DU440" s="1">
        <v>286</v>
      </c>
      <c r="DW440" s="1">
        <v>118</v>
      </c>
      <c r="DZ440" s="1">
        <v>87</v>
      </c>
      <c r="EA440" s="1">
        <v>205</v>
      </c>
      <c r="EB440" s="1">
        <v>2</v>
      </c>
      <c r="EC440" s="1">
        <v>7</v>
      </c>
      <c r="ED440" s="1">
        <v>2</v>
      </c>
      <c r="EE440" s="1">
        <v>12</v>
      </c>
      <c r="EF440" s="1">
        <v>112</v>
      </c>
      <c r="EG440" s="1">
        <v>21</v>
      </c>
      <c r="EH440" s="1">
        <v>9</v>
      </c>
      <c r="EI440" s="1">
        <v>164</v>
      </c>
      <c r="EJ440" s="1">
        <v>161</v>
      </c>
      <c r="EK440" s="1">
        <v>85</v>
      </c>
      <c r="EL440" s="1">
        <v>7</v>
      </c>
      <c r="EM440" s="1">
        <v>582</v>
      </c>
      <c r="EN440" s="1">
        <v>214</v>
      </c>
      <c r="EO440" s="1">
        <v>292</v>
      </c>
      <c r="EP440" s="1">
        <v>506</v>
      </c>
      <c r="EQ440" s="1">
        <v>0</v>
      </c>
      <c r="ER440" s="1">
        <v>3</v>
      </c>
      <c r="ES440" s="1">
        <v>3</v>
      </c>
      <c r="ET440" s="1">
        <v>36</v>
      </c>
      <c r="EU440" s="1">
        <v>3</v>
      </c>
      <c r="EV440" s="1">
        <v>108</v>
      </c>
      <c r="EW440" s="1">
        <v>17</v>
      </c>
      <c r="EX440" s="1">
        <v>0</v>
      </c>
      <c r="EY440" s="1">
        <v>6</v>
      </c>
      <c r="EZ440" s="1">
        <v>14</v>
      </c>
      <c r="FA440" s="1">
        <v>0</v>
      </c>
      <c r="FB440" s="1">
        <v>0</v>
      </c>
      <c r="FC440" s="1">
        <v>0</v>
      </c>
      <c r="FD440" s="1">
        <v>0</v>
      </c>
      <c r="FE440" s="1">
        <v>0</v>
      </c>
      <c r="FF440" s="1">
        <v>0</v>
      </c>
      <c r="FG440" s="1">
        <v>0</v>
      </c>
      <c r="FH440" s="1">
        <v>5</v>
      </c>
      <c r="FI440" s="1">
        <v>0</v>
      </c>
      <c r="FJ440" s="1">
        <v>3</v>
      </c>
      <c r="FK440" s="1">
        <v>11</v>
      </c>
      <c r="FL440" s="1">
        <v>0</v>
      </c>
      <c r="FM440" s="1">
        <v>32</v>
      </c>
      <c r="FN440" s="1">
        <v>4</v>
      </c>
      <c r="FO440" s="1">
        <v>3</v>
      </c>
      <c r="FP440" s="1">
        <v>44</v>
      </c>
      <c r="FQ440" s="1">
        <v>2</v>
      </c>
      <c r="FR440" s="1">
        <f>SUM(Tableau17[[#This Row],[2019-T1-ALEXANDRE Audric]:[2019-T1-MARIE Florie]])</f>
        <v>294</v>
      </c>
      <c r="FS440" s="1">
        <v>47</v>
      </c>
      <c r="FT440" s="1">
        <v>178</v>
      </c>
      <c r="FU440" s="1">
        <v>0</v>
      </c>
      <c r="FV440" s="1">
        <v>181</v>
      </c>
      <c r="FW440" s="1">
        <v>0</v>
      </c>
      <c r="FX440" s="1">
        <v>406</v>
      </c>
      <c r="FY440" s="1">
        <v>32</v>
      </c>
      <c r="FZ440" s="1">
        <v>208</v>
      </c>
      <c r="GA440" s="1">
        <v>0</v>
      </c>
      <c r="GB440" s="1">
        <v>208</v>
      </c>
      <c r="GC440" s="1">
        <v>0</v>
      </c>
      <c r="GD440" s="1">
        <v>448</v>
      </c>
      <c r="GE440" s="1">
        <v>125</v>
      </c>
      <c r="GF440" s="1">
        <v>137</v>
      </c>
      <c r="GG440" s="1">
        <v>0</v>
      </c>
      <c r="GH440" s="1">
        <v>129</v>
      </c>
      <c r="GI440" s="1">
        <v>0</v>
      </c>
      <c r="GJ440" s="1">
        <v>391</v>
      </c>
      <c r="GK440" s="1">
        <v>155</v>
      </c>
      <c r="GL440" s="1">
        <v>159</v>
      </c>
      <c r="GM440" s="1">
        <v>0</v>
      </c>
      <c r="GN440" s="1">
        <v>115</v>
      </c>
      <c r="GO440" s="1">
        <v>0</v>
      </c>
      <c r="GP440" s="1">
        <v>429</v>
      </c>
      <c r="GQ440" s="1">
        <v>125</v>
      </c>
      <c r="GR440" s="1">
        <v>86</v>
      </c>
      <c r="GS440" s="1">
        <v>0</v>
      </c>
      <c r="GT440" s="1">
        <v>105</v>
      </c>
      <c r="GU440" s="1">
        <v>0</v>
      </c>
      <c r="GV440" s="1">
        <v>316</v>
      </c>
      <c r="GW440" s="1">
        <v>157</v>
      </c>
      <c r="GX440" s="1">
        <v>0</v>
      </c>
      <c r="GY440" s="1">
        <v>0</v>
      </c>
      <c r="GZ440" s="1">
        <v>154</v>
      </c>
      <c r="HA440" s="1">
        <v>0</v>
      </c>
      <c r="HB440" s="1">
        <v>311</v>
      </c>
      <c r="HC440" s="1">
        <v>185</v>
      </c>
      <c r="HD440" s="1">
        <v>112</v>
      </c>
      <c r="HE440" s="1">
        <v>85</v>
      </c>
      <c r="HF440" s="1">
        <v>191</v>
      </c>
      <c r="HG440" s="1">
        <v>9</v>
      </c>
      <c r="HH440" s="1">
        <v>582</v>
      </c>
      <c r="HI440" s="1">
        <v>214</v>
      </c>
      <c r="HJ440" s="1">
        <v>0</v>
      </c>
      <c r="HK440" s="1">
        <v>292</v>
      </c>
      <c r="HL440" s="1">
        <v>0</v>
      </c>
      <c r="HM440" s="1">
        <v>0</v>
      </c>
      <c r="HN440" s="1">
        <v>506</v>
      </c>
      <c r="HO440" s="1">
        <v>119</v>
      </c>
      <c r="HP440" s="1">
        <v>21</v>
      </c>
      <c r="HQ440" s="1">
        <v>44</v>
      </c>
      <c r="HR440" s="1">
        <v>99</v>
      </c>
      <c r="HS440" s="1">
        <v>19</v>
      </c>
      <c r="HT440" s="1">
        <v>302</v>
      </c>
      <c r="HU440" s="1">
        <v>64</v>
      </c>
      <c r="HV440" s="1">
        <v>64</v>
      </c>
      <c r="HW440" s="1">
        <v>9</v>
      </c>
      <c r="HX440" s="1">
        <v>71</v>
      </c>
      <c r="HY440" s="1">
        <v>0</v>
      </c>
      <c r="HZ440" s="1">
        <v>208</v>
      </c>
      <c r="IA440" s="1">
        <v>107</v>
      </c>
      <c r="IB440" s="1">
        <v>30</v>
      </c>
      <c r="IC440" s="1">
        <v>51</v>
      </c>
      <c r="ID440" s="1">
        <v>98</v>
      </c>
      <c r="IE440" s="1">
        <v>0</v>
      </c>
      <c r="IF440" s="1">
        <v>286</v>
      </c>
      <c r="IG440" s="1">
        <v>118</v>
      </c>
      <c r="IH440" s="1">
        <v>0</v>
      </c>
      <c r="II440" s="1">
        <v>87</v>
      </c>
      <c r="IJ440" s="1">
        <v>0</v>
      </c>
      <c r="IK440" s="1">
        <v>0</v>
      </c>
      <c r="IL440" s="1">
        <v>205</v>
      </c>
      <c r="IM440" s="26">
        <f>IFERROR(Tableau17[[#This Row],[LDIV]]/Tableau17[[#This Row],[Total général]],"")</f>
        <v>1.4423076923076924E-2</v>
      </c>
      <c r="IN440" s="26">
        <f>IFERROR(Tableau17[[#This Row],[LDVC]]/Tableau17[[#This Row],[Total général]],"")</f>
        <v>0</v>
      </c>
      <c r="IO440" s="26">
        <f>IFERROR(Tableau17[[#This Row],[LDVD]]/Tableau17[[#This Row],[Total général]],"")</f>
        <v>0.15865384615384615</v>
      </c>
      <c r="IP440" s="26">
        <f>IFERROR(Tableau17[[#This Row],[LDVG]]/Tableau17[[#This Row],[Total général]],"")</f>
        <v>0.11538461538461539</v>
      </c>
      <c r="IQ440" s="26">
        <f>IFERROR(Tableau17[[#This Row],[LEXD]]/Tableau17[[#This Row],[Total général]],"")</f>
        <v>0</v>
      </c>
      <c r="IR440" s="26">
        <f>IFERROR(Tableau17[[#This Row],[LEXG]]/Tableau17[[#This Row],[Total général]],"")</f>
        <v>3.8461538461538464E-2</v>
      </c>
      <c r="IS440" s="26">
        <f>IFERROR(Tableau17[[#This Row],[LLR]]/Tableau17[[#This Row],[Total général]],"")</f>
        <v>0.14903846153846154</v>
      </c>
      <c r="IT440" s="26">
        <f>IFERROR(Tableau17[[#This Row],[LREM]]/Tableau17[[#This Row],[Total général]],"")</f>
        <v>2.8846153846153848E-2</v>
      </c>
      <c r="IU440" s="26">
        <f>IFERROR(Tableau17[[#This Row],[LRN]]/Tableau17[[#This Row],[Total général]],"")</f>
        <v>0.30769230769230771</v>
      </c>
      <c r="IV440" s="26">
        <f>IFERROR(Tableau17[[#This Row],[LUG]]/Tableau17[[#This Row],[Total général]],"")</f>
        <v>0.14423076923076922</v>
      </c>
      <c r="IW440" s="26">
        <f>IFERROR(Tableau17[[#This Row],[LVEC]]/Tableau17[[#This Row],[Total général]],"")</f>
        <v>4.3269230769230768E-2</v>
      </c>
      <c r="IX440" s="26">
        <f>IFERROR(Tableau17[[#This Row],[2008-T1-LCMD]]/Tableau17[[#This Row],[2008-T1-TOTAL]],"")</f>
        <v>2.9556650246305417E-2</v>
      </c>
      <c r="IY440" s="26">
        <f>IFERROR(Tableau17[[#This Row],[2008-T1-LDVD]]/Tableau17[[#This Row],[2008-T1-TOTAL]],"")</f>
        <v>9.852216748768473E-3</v>
      </c>
      <c r="IZ440" s="26">
        <f>IFERROR(Tableau17[[#This Row],[2008-T1-LEXD]]/Tableau17[[#This Row],[2008-T1-TOTAL]],"")</f>
        <v>0</v>
      </c>
      <c r="JA440" s="26">
        <f>IFERROR(Tableau17[[#This Row],[2008-T1-LEXG]]/Tableau17[[#This Row],[2008-T1-TOTAL]],"")</f>
        <v>3.2019704433497539E-2</v>
      </c>
      <c r="JB440" s="26">
        <f>IFERROR(Tableau17[[#This Row],[2008-T1-LFN]]/Tableau17[[#This Row],[2008-T1-TOTAL]],"")</f>
        <v>0.11576354679802955</v>
      </c>
      <c r="JC440" s="26">
        <f>IFERROR(Tableau17[[#This Row],[2008-T1-LMAJ]]/Tableau17[[#This Row],[2008-T1-TOTAL]],"")</f>
        <v>0.39901477832512317</v>
      </c>
      <c r="JD440" s="26">
        <f>IFERROR(Tableau17[[#This Row],[2008-T1-LUG]]/Tableau17[[#This Row],[2008-T1-TOTAL]],"")</f>
        <v>0.41379310344827586</v>
      </c>
      <c r="JE440" s="26">
        <f>IFERROR(Tableau17[[#This Row],[2008-T2-LFN]]/Tableau17[[#This Row],[2008-T2-TOTAL]],"")</f>
        <v>7.1428571428571425E-2</v>
      </c>
      <c r="JF440" s="26">
        <f>IFERROR(Tableau17[[#This Row],[2008-T2-LGC]]/Tableau17[[#This Row],[2008-T2-TOTAL]],"")</f>
        <v>0</v>
      </c>
      <c r="JG440" s="26">
        <f>IFERROR(Tableau17[[#This Row],[2008-T2-LMAJ]]/Tableau17[[#This Row],[2008-T2-TOTAL]],"")</f>
        <v>0.4642857142857143</v>
      </c>
      <c r="JH440" s="26">
        <f>IFERROR(Tableau17[[#This Row],[2008-T2-LUG]]/Tableau17[[#This Row],[2008-T2-TOTAL]],"")</f>
        <v>0.4642857142857143</v>
      </c>
      <c r="JI440" s="26">
        <f>IFERROR(Tableau17[[#This Row],[2014-T1-LDIV]]/Tableau17[[#This Row],[2014-T1-TOTAL]],"")</f>
        <v>0</v>
      </c>
      <c r="JJ440" s="26">
        <f>IFERROR(Tableau17[[#This Row],[2014-T1-LDVD]]/Tableau17[[#This Row],[2014-T1-TOTAL]],"")</f>
        <v>0</v>
      </c>
      <c r="JK440" s="26">
        <f>IFERROR(Tableau17[[#This Row],[2014-T1-LDVG]]/Tableau17[[#This Row],[2014-T1-TOTAL]],"")</f>
        <v>4.6035805626598467E-2</v>
      </c>
      <c r="JL440" s="26">
        <f>IFERROR(Tableau17[[#This Row],[2014-T1-LEXG]]/Tableau17[[#This Row],[2014-T1-TOTAL]],"")</f>
        <v>1.5345268542199489E-2</v>
      </c>
      <c r="JM440" s="26">
        <f>IFERROR(Tableau17[[#This Row],[2014-T1-LFG]]/Tableau17[[#This Row],[2014-T1-TOTAL]],"")</f>
        <v>6.3938618925831206E-2</v>
      </c>
      <c r="JN440" s="26">
        <f>IFERROR(Tableau17[[#This Row],[2014-T1-LFN]]/Tableau17[[#This Row],[2014-T1-TOTAL]],"")</f>
        <v>0.31969309462915602</v>
      </c>
      <c r="JO440" s="26">
        <f>IFERROR(Tableau17[[#This Row],[2014-T1-LUD]]/Tableau17[[#This Row],[2014-T1-TOTAL]],"")</f>
        <v>0.35038363171355497</v>
      </c>
      <c r="JP440" s="26">
        <f>IFERROR(Tableau17[[#This Row],[2014-T1-LUG]]/Tableau17[[#This Row],[2014-T1-TOTAL]],"")</f>
        <v>0.20460358056265984</v>
      </c>
      <c r="JQ440" s="26">
        <f>IFERROR(Tableau17[[#This Row],[2014-T2-LFN]]/Tableau17[[#This Row],[2014-T2-TOTAL]],"")</f>
        <v>0.36130536130536128</v>
      </c>
      <c r="JR440" s="26">
        <f>IFERROR(Tableau17[[#This Row],[2014-T2-LUD]]/Tableau17[[#This Row],[2014-T2-TOTAL]],"")</f>
        <v>0.37062937062937062</v>
      </c>
      <c r="JS440" s="26">
        <f>IFERROR(Tableau17[[#This Row],[2014-T2-LUG]]/Tableau17[[#This Row],[2014-T2-TOTAL]],"")</f>
        <v>0.26806526806526809</v>
      </c>
      <c r="JT440" s="26">
        <f>IFERROR(Tableau17[[#This Row],[2015-T1-BC-DIV]]/Tableau17[[#This Row],[2015-T1-TOTAL]],"")</f>
        <v>0</v>
      </c>
      <c r="JU440" s="26">
        <f>IFERROR(Tableau17[[#This Row],[2015-T1-BC-DLF]]/Tableau17[[#This Row],[2015-T1-TOTAL]],"")</f>
        <v>1.5822784810126583E-2</v>
      </c>
      <c r="JV440" s="26">
        <f>IFERROR(Tableau17[[#This Row],[2015-T1-BC-DVD]]/Tableau17[[#This Row],[2015-T1-TOTAL]],"")</f>
        <v>0</v>
      </c>
      <c r="JW440" s="26">
        <f>IFERROR(Tableau17[[#This Row],[2015-T1-BC-DVG]]/Tableau17[[#This Row],[2015-T1-TOTAL]],"")</f>
        <v>2.2151898734177215E-2</v>
      </c>
      <c r="JX440" s="26">
        <f>IFERROR(Tableau17[[#This Row],[2015-T1-BC-FG]]/Tableau17[[#This Row],[2015-T1-TOTAL]],"")</f>
        <v>6.6455696202531639E-2</v>
      </c>
      <c r="JY440" s="26">
        <f>IFERROR(Tableau17[[#This Row],[2015-T1-BC-FN]]/Tableau17[[#This Row],[2015-T1-TOTAL]],"")</f>
        <v>0.379746835443038</v>
      </c>
      <c r="JZ440" s="26">
        <f>IFERROR(Tableau17[[#This Row],[2015-T1-BC-MDM]]/Tableau17[[#This Row],[2015-T1-TOTAL]],"")</f>
        <v>0</v>
      </c>
      <c r="KA440" s="26">
        <f>IFERROR(Tableau17[[#This Row],[2015-T1-BC-RDG]]/Tableau17[[#This Row],[2015-T1-TOTAL]],"")</f>
        <v>0</v>
      </c>
      <c r="KB440" s="26">
        <f>IFERROR(Tableau17[[#This Row],[2015-T1-BC-SOC]]/Tableau17[[#This Row],[2015-T1-TOTAL]],"")</f>
        <v>0.19936708860759494</v>
      </c>
      <c r="KC440" s="26">
        <f>IFERROR(Tableau17[[#This Row],[2015-T1-BC-UD]]/Tableau17[[#This Row],[2015-T1-TOTAL]],"")</f>
        <v>0.27215189873417722</v>
      </c>
      <c r="KD440" s="26">
        <f>IFERROR(Tableau17[[#This Row],[2015-T1-BC-UG]]/Tableau17[[#This Row],[2015-T1-TOTAL]],"")</f>
        <v>0</v>
      </c>
      <c r="KE440" s="26">
        <f>IFERROR(Tableau17[[#This Row],[2015-T1-BC-VEC]]/Tableau17[[#This Row],[2015-T1-TOTAL]],"")</f>
        <v>4.4303797468354431E-2</v>
      </c>
      <c r="KF440" s="26">
        <f>IFERROR(Tableau17[[#This Row],[2015-T2-BC-DVG]]/Tableau17[[#This Row],[2015-T2-TOTAL]],"")</f>
        <v>0</v>
      </c>
      <c r="KG440" s="26">
        <f>IFERROR(Tableau17[[#This Row],[2015-T2-BC-FN]]/Tableau17[[#This Row],[2015-T2-TOTAL]],"")</f>
        <v>0.50482315112540188</v>
      </c>
      <c r="KH440" s="26">
        <f>IFERROR(Tableau17[[#This Row],[2015-T2-BC-SOC]]/Tableau17[[#This Row],[2015-T2-TOTAL]],"")</f>
        <v>0.49517684887459806</v>
      </c>
      <c r="KI440" s="26">
        <f>IFERROR(Tableau17[[#This Row],[2015-T2-BC-UD]]/Tableau17[[#This Row],[2015-T2-TOTAL]],"")</f>
        <v>0</v>
      </c>
      <c r="KJ440" s="26">
        <f>IFERROR(Tableau17[[#This Row],[2015-T2-BC-UG]]/Tableau17[[#This Row],[2015-T2-TOTAL]],"")</f>
        <v>0</v>
      </c>
      <c r="KK440" s="26">
        <f>IFERROR(Tableau17[[#This Row],[2017 (L)-T1-COM]]/Tableau17[[#This Row],[2017 (L)-T1-TOTAL]],"")</f>
        <v>0</v>
      </c>
      <c r="KL440" s="26">
        <f>IFERROR(Tableau17[[#This Row],[2017 (L)-T1-DIV]]/Tableau17[[#This Row],[2017 (L)-T1-TOTAL]],"")</f>
        <v>0</v>
      </c>
      <c r="KM440" s="26">
        <f>IFERROR(Tableau17[[#This Row],[2017 (L)-T1-DLF]]/Tableau17[[#This Row],[2017 (L)-T1-TOTAL]],"")</f>
        <v>1.7482517482517484E-2</v>
      </c>
      <c r="KN440" s="26">
        <f>IFERROR(Tableau17[[#This Row],[2017 (L)-T1-DVD]]/Tableau17[[#This Row],[2017 (L)-T1-TOTAL]],"")</f>
        <v>0</v>
      </c>
      <c r="KO440" s="26">
        <f>IFERROR(Tableau17[[#This Row],[2017 (L)-T1-DVG]]/Tableau17[[#This Row],[2017 (L)-T1-TOTAL]],"")</f>
        <v>6.993006993006993E-3</v>
      </c>
      <c r="KP440" s="26">
        <f>IFERROR(Tableau17[[#This Row],[2017 (L)-T1-ECO]]/Tableau17[[#This Row],[2017 (L)-T1-TOTAL]],"")</f>
        <v>4.195804195804196E-2</v>
      </c>
      <c r="KQ440" s="26">
        <f>IFERROR(Tableau17[[#This Row],[2017 (L)-T1-EXD]]/Tableau17[[#This Row],[2017 (L)-T1-TOTAL]],"")</f>
        <v>4.195804195804196E-2</v>
      </c>
      <c r="KR440" s="26">
        <f>IFERROR(Tableau17[[#This Row],[2017 (L)-T1-EXG]]/Tableau17[[#This Row],[2017 (L)-T1-TOTAL]],"")</f>
        <v>1.048951048951049E-2</v>
      </c>
      <c r="KS440" s="26">
        <f>IFERROR(Tableau17[[#This Row],[2017 (L)-T1-FI]]/Tableau17[[#This Row],[2017 (L)-T1-TOTAL]],"")</f>
        <v>0.24825174825174826</v>
      </c>
      <c r="KT440" s="26">
        <f>IFERROR(Tableau17[[#This Row],[2017 (L)-T1-FN]]/Tableau17[[#This Row],[2017 (L)-T1-TOTAL]],"")</f>
        <v>0.31468531468531469</v>
      </c>
      <c r="KU440" s="26">
        <f>IFERROR(Tableau17[[#This Row],[2017 (L)-T1-LR]]/Tableau17[[#This Row],[2017 (L)-T1-TOTAL]],"")</f>
        <v>0.1048951048951049</v>
      </c>
      <c r="KV440" s="26">
        <f>IFERROR(Tableau17[[#This Row],[2017 (L)-T1-MDM]]/Tableau17[[#This Row],[2017 (L)-T1-TOTAL]],"")</f>
        <v>0</v>
      </c>
      <c r="KW440" s="26">
        <f>IFERROR(Tableau17[[#This Row],[2017 (L)-T1-RDG]]/Tableau17[[#This Row],[2017 (L)-T1-TOTAL]],"")</f>
        <v>0</v>
      </c>
      <c r="KX440" s="26">
        <f>IFERROR(Tableau17[[#This Row],[2017 (L)-T1-REG]]/Tableau17[[#This Row],[2017 (L)-T1-TOTAL]],"")</f>
        <v>0</v>
      </c>
      <c r="KY440" s="26">
        <f>IFERROR(Tableau17[[#This Row],[2017 (L)-T1-REM]]/Tableau17[[#This Row],[2017 (L)-T1-TOTAL]],"")</f>
        <v>0.17832167832167833</v>
      </c>
      <c r="KZ440" s="26">
        <f>IFERROR(Tableau17[[#This Row],[2017 (L)-T1-SOC]]/Tableau17[[#This Row],[2017 (L)-T1-TOTAL]],"")</f>
        <v>3.4965034965034968E-2</v>
      </c>
      <c r="LA440" s="26">
        <f>IFERROR(Tableau17[[#This Row],[2017 (L)-T1-UDI]]/Tableau17[[#This Row],[2017 (L)-T1-TOTAL]],"")</f>
        <v>0</v>
      </c>
      <c r="LB440" s="26">
        <f>IFERROR(Tableau17[[#This Row],[2017 (L)-T2-FI]]/Tableau17[[#This Row],[2017 (L)-T2-TOTAL]],"")</f>
        <v>0</v>
      </c>
      <c r="LC440" s="26">
        <f>IFERROR(Tableau17[[#This Row],[2017 (L)-T2-FN]]/Tableau17[[#This Row],[2017 (L)-T2-TOTAL]],"")</f>
        <v>0.57560975609756093</v>
      </c>
      <c r="LD440" s="26">
        <f>IFERROR(Tableau17[[#This Row],[2017 (L)-T2-LR]]/Tableau17[[#This Row],[2017 (L)-T2-TOTAL]],"")</f>
        <v>0</v>
      </c>
      <c r="LE440" s="26">
        <f>IFERROR(Tableau17[[#This Row],[2017 (L)-T2-MDM]]/Tableau17[[#This Row],[2017 (L)-T2-TOTAL]],"")</f>
        <v>0</v>
      </c>
      <c r="LF440" s="26">
        <f>IFERROR(Tableau17[[#This Row],[2017 (L)-T2-REM]]/Tableau17[[#This Row],[2017 (L)-T2-TOTAL]],"")</f>
        <v>0.42439024390243901</v>
      </c>
      <c r="LG440" s="26">
        <f>IFERROR(Tableau17[[#This Row],[2017-T1-ARTHAUD Nathalie]]/Tableau17[[#This Row],[2017-T1-TOTAL]],"")</f>
        <v>3.4364261168384879E-3</v>
      </c>
      <c r="LH440" s="26">
        <f>IFERROR(Tableau17[[#This Row],[2017-T1-ASSELINEAU Fran]]/Tableau17[[#This Row],[2017-T1-TOTAL]],"")</f>
        <v>1.2027491408934709E-2</v>
      </c>
      <c r="LI440" s="26">
        <f>IFERROR(Tableau17[[#This Row],[2017-T1-CHEMINADE Jacques]]/Tableau17[[#This Row],[2017-T1-TOTAL]],"")</f>
        <v>3.4364261168384879E-3</v>
      </c>
      <c r="LJ440" s="26">
        <f>IFERROR(Tableau17[[#This Row],[2017-T1-DUPONT-AIGNAN Nicolas]]/Tableau17[[#This Row],[2017-T1-TOTAL]],"")</f>
        <v>2.0618556701030927E-2</v>
      </c>
      <c r="LK440" s="26">
        <f>IFERROR(Tableau17[[#This Row],[2017-T1-FILLON Fran]]/Tableau17[[#This Row],[2017-T1-TOTAL]],"")</f>
        <v>0.19243986254295534</v>
      </c>
      <c r="LL440" s="26">
        <f>IFERROR(Tableau17[[#This Row],[2017-T1-HAMON Beno]]/Tableau17[[#This Row],[2017-T1-TOTAL]],"")</f>
        <v>3.608247422680412E-2</v>
      </c>
      <c r="LM440" s="26">
        <f>IFERROR(Tableau17[[#This Row],[2017-T1-LASSALLE Jean]]/Tableau17[[#This Row],[2017-T1-TOTAL]],"")</f>
        <v>1.5463917525773196E-2</v>
      </c>
      <c r="LN440" s="26">
        <f>IFERROR(Tableau17[[#This Row],[2017-T1-LE PEN Marine]]/Tableau17[[#This Row],[2017-T1-TOTAL]],"")</f>
        <v>0.28178694158075601</v>
      </c>
      <c r="LO440" s="26">
        <f>IFERROR(Tableau17[[#This Row],[2017-T1-M Jean-Luc]]/Tableau17[[#This Row],[2017-T1-TOTAL]],"")</f>
        <v>0.2766323024054983</v>
      </c>
      <c r="LP440" s="26">
        <f>IFERROR(Tableau17[[#This Row],[2017-T1-MACRON Emmanuel]]/Tableau17[[#This Row],[2017-T1-TOTAL]],"")</f>
        <v>0.14604810996563575</v>
      </c>
      <c r="LQ440" s="26">
        <f>IFERROR(Tableau17[[#This Row],[2017-T1-POUTOU Philippe]]/Tableau17[[#This Row],[2017-T1-TOTAL]],"")</f>
        <v>1.2027491408934709E-2</v>
      </c>
      <c r="LR440" s="26">
        <f>IFERROR(Tableau17[[#This Row],[2017-T2-LE PEN Marine]]/Tableau17[[#This Row],[2017-T2-TOTAL]],"")</f>
        <v>0.42292490118577075</v>
      </c>
      <c r="LS440" s="26">
        <f>IFERROR(Tableau17[[#This Row],[2017-T2-MACRON Emmanuel]]/Tableau17[[#This Row],[2017-T2-TOTAL]],"")</f>
        <v>0.57707509881422925</v>
      </c>
      <c r="LT440" s="26">
        <f>IFERROR(Tableau17[[#This Row],[2019-T1-ALEXANDRE Audric]]/Tableau17[[#This Row],[2019-T1-TOTAL]],"")</f>
        <v>0</v>
      </c>
      <c r="LU440" s="26">
        <f>IFERROR(Tableau17[[#This Row],[2019-T1-ARTHAUD Nathalie]]/Tableau17[[#This Row],[2019-T1-TOTAL]],"")</f>
        <v>1.020408163265306E-2</v>
      </c>
      <c r="LV440" s="26">
        <f>IFERROR(Tableau17[[#This Row],[2019-T1-ASSELINEAU François]]/Tableau17[[#This Row],[2019-T1-TOTAL]],"")</f>
        <v>1.020408163265306E-2</v>
      </c>
      <c r="LW440" s="26">
        <f>IFERROR(Tableau17[[#This Row],[2019-T1-AUBRY Manon]]/Tableau17[[#This Row],[2019-T1-TOTAL]],"")</f>
        <v>0.12244897959183673</v>
      </c>
      <c r="LX440" s="26">
        <f>IFERROR(Tableau17[[#This Row],[2019-T1-AZERGUI Nagib]]/Tableau17[[#This Row],[2019-T1-TOTAL]],"")</f>
        <v>1.020408163265306E-2</v>
      </c>
      <c r="LY440" s="26">
        <f>IFERROR(Tableau17[[#This Row],[2019-T1-BARDELLA Jordan]]/Tableau17[[#This Row],[2019-T1-TOTAL]],"")</f>
        <v>0.36734693877551022</v>
      </c>
      <c r="LZ440" s="26">
        <f>IFERROR(Tableau17[[#This Row],[2019-T1-BELLAMY François-Xavier]]/Tableau17[[#This Row],[2019-T1-TOTAL]],"")</f>
        <v>5.7823129251700682E-2</v>
      </c>
      <c r="MA440" s="26">
        <f>IFERROR(Tableau17[[#This Row],[2019-T1-BIDOU Olivier]]/Tableau17[[#This Row],[2019-T1-TOTAL]],"")</f>
        <v>0</v>
      </c>
      <c r="MB440" s="26">
        <f>IFERROR(Tableau17[[#This Row],[2019-T1-BOURG Dominique]]/Tableau17[[#This Row],[2019-T1-TOTAL]],"")</f>
        <v>2.0408163265306121E-2</v>
      </c>
      <c r="MC440" s="26">
        <f>IFERROR(Tableau17[[#This Row],[2019-T1-BROSSAT Ian]]/Tableau17[[#This Row],[2019-T1-TOTAL]],"")</f>
        <v>4.7619047619047616E-2</v>
      </c>
      <c r="MD440" s="26">
        <f>IFERROR(Tableau17[[#This Row],[2019-T1-CAILLAUD Sophie]]/Tableau17[[#This Row],[2019-T1-TOTAL]],"")</f>
        <v>0</v>
      </c>
      <c r="ME440" s="26">
        <f>IFERROR(Tableau17[[#This Row],[2019-T1-CAMUS Renaud]]/Tableau17[[#This Row],[2019-T1-TOTAL]],"")</f>
        <v>0</v>
      </c>
      <c r="MF440" s="26">
        <f>IFERROR(Tableau17[[#This Row],[2019-T1-CHALENÇON Christophe]]/Tableau17[[#This Row],[2019-T1-TOTAL]],"")</f>
        <v>0</v>
      </c>
      <c r="MG440" s="26">
        <f>IFERROR(Tableau17[[#This Row],[2019-T1-CORBET Cathy Denise Ginette]]/Tableau17[[#This Row],[2019-T1-TOTAL]],"")</f>
        <v>0</v>
      </c>
      <c r="MH440" s="26">
        <f>IFERROR(Tableau17[[#This Row],[2019-T1-DE PREVOISIN Robert]]/Tableau17[[#This Row],[2019-T1-TOTAL]],"")</f>
        <v>0</v>
      </c>
      <c r="MI440" s="26">
        <f>IFERROR(Tableau17[[#This Row],[2019-T1-DELFEL Thérèse]]/Tableau17[[#This Row],[2019-T1-TOTAL]],"")</f>
        <v>0</v>
      </c>
      <c r="MJ440" s="26">
        <f>IFERROR(Tableau17[[#This Row],[2019-T1-DIEUMEGARD Pierre]]/Tableau17[[#This Row],[2019-T1-TOTAL]],"")</f>
        <v>0</v>
      </c>
      <c r="MK440" s="26">
        <f>IFERROR(Tableau17[[#This Row],[2019-T1-DUPONT-AIGNAN Nicolas]]/Tableau17[[#This Row],[2019-T1-TOTAL]],"")</f>
        <v>1.7006802721088437E-2</v>
      </c>
      <c r="ML440" s="26">
        <f>IFERROR(Tableau17[[#This Row],[2019-T1-GERNIGON Yves]]/Tableau17[[#This Row],[2019-T1-TOTAL]],"")</f>
        <v>0</v>
      </c>
      <c r="MM440" s="26">
        <f>IFERROR(Tableau17[[#This Row],[2019-T1-GLUCKSMANN Raphaël]]/Tableau17[[#This Row],[2019-T1-TOTAL]],"")</f>
        <v>1.020408163265306E-2</v>
      </c>
      <c r="MN440" s="26">
        <f>IFERROR(Tableau17[[#This Row],[2019-T1-HAMON Benoît]]/Tableau17[[#This Row],[2019-T1-TOTAL]],"")</f>
        <v>3.7414965986394558E-2</v>
      </c>
      <c r="MO440" s="26">
        <f>IFERROR(Tableau17[[#This Row],[2019-T1-HELGEN Gilles]]/Tableau17[[#This Row],[2019-T1-TOTAL]],"")</f>
        <v>0</v>
      </c>
      <c r="MP440" s="26">
        <f>IFERROR(Tableau17[[#This Row],[2019-T1-JADOT Yannick]]/Tableau17[[#This Row],[2019-T1-TOTAL]],"")</f>
        <v>0.10884353741496598</v>
      </c>
      <c r="MQ440" s="26">
        <f>IFERROR(Tableau17[[#This Row],[2019-T1-LAGARDE Jean-Christophe]]/Tableau17[[#This Row],[2019-T1-TOTAL]],"")</f>
        <v>1.3605442176870748E-2</v>
      </c>
      <c r="MR440" s="26">
        <f>IFERROR(Tableau17[[#This Row],[2019-T1-LALANNE Francis]]/Tableau17[[#This Row],[2019-T1-TOTAL]],"")</f>
        <v>1.020408163265306E-2</v>
      </c>
      <c r="MS440" s="26">
        <f>IFERROR(Tableau17[[#This Row],[2019-T1-LOISEAU Nathalie]]/Tableau17[[#This Row],[2019-T1-TOTAL]],"")</f>
        <v>0.14965986394557823</v>
      </c>
      <c r="MT440" s="26">
        <f>IFERROR(Tableau17[[#This Row],[2019-T1-MARIE Florie]]/Tableau17[[#This Row],[2019-T1-TOTAL]],"")</f>
        <v>6.8027210884353739E-3</v>
      </c>
      <c r="MU440" s="26">
        <f>IFERROR(Tableau17[[#This Row],[2008-T1-MACROEXTRDROITE]]/Tableau17[[#This Row],[2008-T1-MACROTOTALE]],"")</f>
        <v>0.11576354679802955</v>
      </c>
      <c r="MV440" s="26">
        <f>IFERROR(Tableau17[[#This Row],[2008-T1-MACRODROITE]]/Tableau17[[#This Row],[2008-T1-MACROTOTALE]],"")</f>
        <v>0.43842364532019706</v>
      </c>
      <c r="MW440" s="26">
        <f>IFERROR(Tableau17[[#This Row],[2008-T1-MACROCENTRE]]/Tableau17[[#This Row],[2008-T1-MACROTOTALE]],"")</f>
        <v>0</v>
      </c>
      <c r="MX440" s="26">
        <f>IFERROR(Tableau17[[#This Row],[2008-T1-MACROGAUCHE]]/Tableau17[[#This Row],[2008-T1-MACROTOTALE]],"")</f>
        <v>0.44581280788177341</v>
      </c>
      <c r="MY440" s="26">
        <f>IFERROR(Tableau17[[#This Row],[2008-T1-MACROAUTRE]]/Tableau17[[#This Row],[2008-T1-MACROTOTALE]],"")</f>
        <v>0</v>
      </c>
      <c r="MZ440" s="26">
        <f>IFERROR(Tableau17[[#This Row],[2008-T2-MACROEXTRDROITE]]/Tableau17[[#This Row],[2008-T2-MACROTOTALE]],"")</f>
        <v>7.1428571428571425E-2</v>
      </c>
      <c r="NA440" s="26">
        <f>IFERROR(Tableau17[[#This Row],[2008-T2-MACRODROITE]]/Tableau17[[#This Row],[2008-T2-MACROTOTALE]],"")</f>
        <v>0.4642857142857143</v>
      </c>
      <c r="NB440" s="26">
        <f>IFERROR(Tableau17[[#This Row],[2008-T2-MACROCENTRE]]/Tableau17[[#This Row],[2008-T2-MACROTOTALE]],"")</f>
        <v>0</v>
      </c>
      <c r="NC440" s="26">
        <f>IFERROR(Tableau17[[#This Row],[2008-T2-MACROGAUCHE]]/Tableau17[[#This Row],[2008-T2-MACROTOTALE]],"")</f>
        <v>0.4642857142857143</v>
      </c>
      <c r="ND440" s="26">
        <f>IFERROR(Tableau17[[#This Row],[2008-T2-MACROAUTRE]]/Tableau17[[#This Row],[2008-T2-MACROTOTALE]],"")</f>
        <v>0</v>
      </c>
      <c r="NE440" s="26">
        <f>IFERROR(Tableau17[[#This Row],[2014-T1-MACROEXTRDROITE]]/Tableau17[[#This Row],[2014-T1-MACROTOTALE]],"")</f>
        <v>0.31969309462915602</v>
      </c>
      <c r="NF440" s="26">
        <f>IFERROR(Tableau17[[#This Row],[2014-T1-MACRODROITE]]/Tableau17[[#This Row],[2014-T1-MACROTOTALE]],"")</f>
        <v>0.35038363171355497</v>
      </c>
      <c r="NG440" s="26">
        <f>IFERROR(Tableau17[[#This Row],[2014-T1-MACROCENTRE]]/Tableau17[[#This Row],[2014-T1-MACROTOTALE]],"")</f>
        <v>0</v>
      </c>
      <c r="NH440" s="26">
        <f>IFERROR(Tableau17[[#This Row],[2014-T1-MACROGAUCHE]]/Tableau17[[#This Row],[2014-T1-MACROTOTALE]],"")</f>
        <v>0.32992327365728902</v>
      </c>
      <c r="NI440" s="26">
        <f>IFERROR(Tableau17[[#This Row],[2014-T1-MACROAUTRE]]/Tableau17[[#This Row],[2014-T1-MACROTOTALE]],"")</f>
        <v>0</v>
      </c>
      <c r="NJ440" s="26">
        <f>IFERROR(Tableau17[[#This Row],[2014-T2-MACROEXTRDROITE]]/Tableau17[[#This Row],[2014-T2-MACROTOTALE]],"")</f>
        <v>0.36130536130536128</v>
      </c>
      <c r="NK440" s="26">
        <f>IFERROR(Tableau17[[#This Row],[2014-T2-MACRODROITE]]/Tableau17[[#This Row],[2014-T2-MACROTOTALE]],"")</f>
        <v>0.37062937062937062</v>
      </c>
      <c r="NL440" s="26">
        <f>IFERROR(Tableau17[[#This Row],[2014-T2-MACROCENTRE]]/Tableau17[[#This Row],[2014-T2-MACROTOTALE]],"")</f>
        <v>0</v>
      </c>
      <c r="NM440" s="26">
        <f>IFERROR(Tableau17[[#This Row],[2014-T2-MACROGAUCHE]]/Tableau17[[#This Row],[2014-T2-MACROTOTALE]],"")</f>
        <v>0.26806526806526809</v>
      </c>
      <c r="NN440" s="26">
        <f>IFERROR(Tableau17[[#This Row],[2014-T2-MACROAUTRE]]/Tableau17[[#This Row],[2014-T2-MACROTOTALE]],"")</f>
        <v>0</v>
      </c>
      <c r="NO440" s="26">
        <f>IFERROR( Tableau17[[#This Row],[2015-T1-MACROEXTRDROITE]]/Tableau17[[#This Row],[2015-T1-MACROTOTALE]],"")</f>
        <v>0.39556962025316456</v>
      </c>
      <c r="NP440" s="26">
        <f>IFERROR(Tableau17[[#This Row],[2015-T1-MACRODROITE]]/Tableau17[[#This Row],[2015-T1-MACROTOTALE]],"")</f>
        <v>0.27215189873417722</v>
      </c>
      <c r="NQ440" s="26">
        <f>IFERROR(Tableau17[[#This Row],[2015-T1-MACROCENTRE]]/Tableau17[[#This Row],[2015-T1-MACROTOTALE]],"")</f>
        <v>0</v>
      </c>
      <c r="NR440" s="26">
        <f>IFERROR(Tableau17[[#This Row],[2015-T1-MACROGAUCHE]]/Tableau17[[#This Row],[2015-T1-MACROTOTALE]],"")</f>
        <v>0.33227848101265822</v>
      </c>
      <c r="NS440" s="26">
        <f>IFERROR(Tableau17[[#This Row],[2015-T1-MACROAUTRE]]/Tableau17[[#This Row],[2015-T1-MACROTOTALE]],"")</f>
        <v>0</v>
      </c>
      <c r="NT440" s="26">
        <f>IFERROR(Tableau17[[#This Row],[2015-T2-MACROEXTRDROITE]]/Tableau17[[#This Row],[2015-T2-MACROTOTALE]],"")</f>
        <v>0.50482315112540188</v>
      </c>
      <c r="NU440" s="26">
        <f>IFERROR(Tableau17[[#This Row],[2015-T2-MACRODROITE]]/Tableau17[[#This Row],[2015-T2-MACROTOTALE]],"")</f>
        <v>0</v>
      </c>
      <c r="NV440" s="26">
        <f>IFERROR(Tableau17[[#This Row],[2015-T2-MACROCENTRE]]/Tableau17[[#This Row],[2015-T2-MACROTOTALE]],"")</f>
        <v>0</v>
      </c>
      <c r="NW440" s="26">
        <f>IFERROR(Tableau17[[#This Row],[2015-T2-MACROGAUCHE]]/Tableau17[[#This Row],[2015-T2-MACROTOTALE]],"")</f>
        <v>0.49517684887459806</v>
      </c>
      <c r="NX440" s="26">
        <f>IFERROR(Tableau17[[#This Row],[2015-T2-MACROAUTRE]]/Tableau17[[#This Row],[2015-T2-MACROTOTALE]],"")</f>
        <v>0</v>
      </c>
      <c r="NY440" s="26">
        <f>IFERROR(Tableau17[[#This Row],[2017-T1-MACROEXTRDROITE]]/Tableau17[[#This Row],[2017-T1-MACROTOTALE]],"")</f>
        <v>0.31786941580756012</v>
      </c>
      <c r="NZ440" s="26">
        <f>IFERROR(Tableau17[[#This Row],[2017-T1-MACRODROITE]]/Tableau17[[#This Row],[2017-T1-MACROTOTALE]],"")</f>
        <v>0.19243986254295534</v>
      </c>
      <c r="OA440" s="26">
        <f>IFERROR(Tableau17[[#This Row],[2017-T1-MACROCENTRE]]/Tableau17[[#This Row],[2017-T1-MACROTOTALE]],"")</f>
        <v>0.14604810996563575</v>
      </c>
      <c r="OB440" s="26">
        <f>IFERROR(Tableau17[[#This Row],[2017-T1-MACROGAUCHE]]/Tableau17[[#This Row],[2017-T1-MACROTOTALE]],"")</f>
        <v>0.3281786941580756</v>
      </c>
      <c r="OC440" s="26">
        <f>IFERROR(Tableau17[[#This Row],[2017-T1-MACROAUTRE]]/Tableau17[[#This Row],[2017-T1-MACROTOTALE]],"")</f>
        <v>1.5463917525773196E-2</v>
      </c>
      <c r="OD440" s="26">
        <f>IFERROR(Tableau17[[#This Row],[2017-T2-MACROEXTRDROITE]]/Tableau17[[#This Row],[2017-T2-MACROTOTALE]],"")</f>
        <v>0.42292490118577075</v>
      </c>
      <c r="OE440" s="26">
        <f>IFERROR(Tableau17[[#This Row],[2017-T2-MACRODROITE]]/Tableau17[[#This Row],[2017-T2-MACROTOTALE]],"")</f>
        <v>0</v>
      </c>
      <c r="OF440" s="26">
        <f>IFERROR(Tableau17[[#This Row],[2017-T2-MACROCENTRE]]/Tableau17[[#This Row],[2017-T2-MACROTOTALE]],"")</f>
        <v>0.57707509881422925</v>
      </c>
      <c r="OG440" s="26">
        <f>IFERROR(Tableau17[[#This Row],[2017-T2-MACROGAUCHE]]/Tableau17[[#This Row],[2017-T2-MACROTOTALE]],"")</f>
        <v>0</v>
      </c>
      <c r="OH440" s="26">
        <f>IFERROR(Tableau17[[#This Row],[2017-T2-MACROAUTRE]]/Tableau17[[#This Row],[2017-T2-MACROTOTALE]],"")</f>
        <v>0</v>
      </c>
      <c r="OI440" s="26">
        <f>IFERROR(Tableau17[[#This Row],[2019-T1-MACROEXTRDROITE]]/Tableau17[[#This Row],[2019-T1-MACROTOTALE]],"")</f>
        <v>0.39403973509933776</v>
      </c>
      <c r="OJ440" s="26">
        <f>IFERROR(Tableau17[[#This Row],[2019-T1-MACRODROITE]]/Tableau17[[#This Row],[2019-T1-MACROTOTALE]],"")</f>
        <v>6.9536423841059597E-2</v>
      </c>
      <c r="OK440" s="26">
        <f>IFERROR(Tableau17[[#This Row],[2019-T1-MACROCENTRE]]/Tableau17[[#This Row],[2019-T1-MACROTOTALE]],"")</f>
        <v>0.14569536423841059</v>
      </c>
      <c r="OL440" s="26">
        <f>IFERROR(Tableau17[[#This Row],[2019-T1-MACROGAUCHE]]/Tableau17[[#This Row],[2019-T1-MACROTOTALE]],"")</f>
        <v>0.32781456953642385</v>
      </c>
      <c r="OM440" s="26">
        <f>IFERROR(Tableau17[[#This Row],[2019-T1-MACROAUTRE]]/Tableau17[[#This Row],[2019-T1-MACROTOTALE]],"")</f>
        <v>6.2913907284768214E-2</v>
      </c>
      <c r="ON440" s="26">
        <f>IFERROR(Tableau17[[#This Row],[2020-T1-MACROEXTRDROITE]]/Tableau17[[#This Row],[2020-T1-MACROTOTALE]],"")</f>
        <v>0.30769230769230771</v>
      </c>
      <c r="OO440" s="26">
        <f>IFERROR(Tableau17[[#This Row],[2020-T1-MACRODROITE]]/Tableau17[[#This Row],[2020-T1-MACROTOTALE]],"")</f>
        <v>0.30769230769230771</v>
      </c>
      <c r="OP440" s="26">
        <f>IFERROR(Tableau17[[#This Row],[2020-T1-MACROCENTRE]]/Tableau17[[#This Row],[2020-T1-MACROTOTALE]],"")</f>
        <v>4.3269230769230768E-2</v>
      </c>
      <c r="OQ440" s="26">
        <f>IFERROR(Tableau17[[#This Row],[2020-T1-MACROGAUCHE]]/Tableau17[[#This Row],[2020-T1-MACROTOTALE]],"")</f>
        <v>0.34134615384615385</v>
      </c>
      <c r="OR440" s="26">
        <f>IFERROR(Tableau17[[#This Row],[2020-T1-MACROAUTRE]]/Tableau17[[#This Row],[2020-T1-MACROTOTALE]],"")</f>
        <v>0</v>
      </c>
      <c r="OS440" s="26">
        <f>IFERROR(Tableau17[[#This Row],[2017 (L)-T1-MACROEXTRDROITE]]/Tableau17[[#This Row],[2017 (L)-T1-MACROTOTALE]],"")</f>
        <v>0.37412587412587411</v>
      </c>
      <c r="OT440" s="26">
        <f>IFERROR(Tableau17[[#This Row],[2017 (L)-T1-MACRODROITE]]/Tableau17[[#This Row],[2017 (L)-T1-MACROTOTALE]],"")</f>
        <v>0.1048951048951049</v>
      </c>
      <c r="OU440" s="26">
        <f>IFERROR(Tableau17[[#This Row],[2017 (L)-T1-MACROCENTRE]]/Tableau17[[#This Row],[2017 (L)-T1-MACROTOTALE]],"")</f>
        <v>0.17832167832167833</v>
      </c>
      <c r="OV440" s="26">
        <f>IFERROR(Tableau17[[#This Row],[2017 (L)-T1-MACROGAUCHE]]/Tableau17[[#This Row],[2017 (L)-T1-MACROTOTALE]],"")</f>
        <v>0.34265734265734266</v>
      </c>
      <c r="OW440" s="26">
        <f>IFERROR(Tableau17[[#This Row],[2017 (L)-T1-MACROAUTRE]]/Tableau17[[#This Row],[2017 (L)-T1-MACROTOTALE]],"")</f>
        <v>0</v>
      </c>
      <c r="OX440" s="26">
        <f>IFERROR(Tableau17[[#This Row],[2017 (L)-T2-MACROEXTRDROITE]]/Tableau17[[#This Row],[2017 (L)-T2-MACROTOTALE]],"")</f>
        <v>0.57560975609756093</v>
      </c>
      <c r="OY440" s="26">
        <f>IFERROR(Tableau17[[#This Row],[2017 (L)-T2-MACRODROITE]]/Tableau17[[#This Row],[2017 (L)-T2-MACROTOTALE]],"")</f>
        <v>0</v>
      </c>
      <c r="OZ440" s="26">
        <f>IFERROR(Tableau17[[#This Row],[2017 (L)-T2-MACROCENTRE]]/Tableau17[[#This Row],[2017 (L)-T2-MACROTOTALE]],"")</f>
        <v>0.42439024390243901</v>
      </c>
      <c r="PA440" s="26">
        <f>IFERROR(Tableau17[[#This Row],[2017 (L)-T2-MACROGAUCHE]]/Tableau17[[#This Row],[2017 (L)-T2-MACROTOTALE]],"")</f>
        <v>0</v>
      </c>
      <c r="PB440" s="26">
        <f>IFERROR(Tableau17[[#This Row],[2017 (L)-T2-MACROAUTRE]]/Tableau17[[#This Row],[2017 (L)-T2-MACROTOTALE]],"")</f>
        <v>0</v>
      </c>
      <c r="PC440" s="26">
        <f>IFERROR(Tableau17[[#This Row],[2008_T1_PROCUS]]/Tableau17[[#This Row],[2008_T1_INSCRITS]],0)</f>
        <v>8.0645161290322578E-3</v>
      </c>
      <c r="PD440" s="26">
        <f>IFERROR(Tableau17[[#This Row],[2008_T2_PROCUS]]/Tableau17[[#This Row],[2008_T2_INSCRITS]],0)</f>
        <v>8.0738177623990767E-3</v>
      </c>
      <c r="PE440" s="26">
        <f>Tableau17[[#This Row],[2014_T1_PROCUS]]/Tableau17[[#This Row],[2014_T1_INSCRITS]]</f>
        <v>2.3201856148491878E-3</v>
      </c>
      <c r="PF440" s="26">
        <f>IFERROR(Tableau17[[#This Row],[2014_T2_PROCUS]]/Tableau17[[#This Row],[2014_T2_INSCRITS]],0)</f>
        <v>3.4843205574912892E-3</v>
      </c>
    </row>
    <row r="441" spans="1:422" hidden="1" x14ac:dyDescent="0.2">
      <c r="A441" s="1">
        <v>7</v>
      </c>
      <c r="B441" s="1" t="s">
        <v>517</v>
      </c>
      <c r="C441" s="1" t="s">
        <v>518</v>
      </c>
      <c r="D441" s="1" t="s">
        <v>518</v>
      </c>
      <c r="E441" s="1">
        <v>1463</v>
      </c>
      <c r="F441" s="1">
        <v>5.3842239999999997</v>
      </c>
      <c r="G441" s="1">
        <v>43.344028000000002</v>
      </c>
      <c r="H441" s="3">
        <v>956</v>
      </c>
      <c r="I441" s="3">
        <v>147</v>
      </c>
      <c r="J441" s="1">
        <v>1</v>
      </c>
      <c r="L441" s="1">
        <v>8</v>
      </c>
      <c r="M441" s="1">
        <v>30</v>
      </c>
      <c r="O441" s="1">
        <v>3</v>
      </c>
      <c r="P441" s="1">
        <v>26</v>
      </c>
      <c r="Q441" s="1">
        <v>28</v>
      </c>
      <c r="R441" s="1">
        <v>65</v>
      </c>
      <c r="S441" s="1">
        <v>43</v>
      </c>
      <c r="T441" s="1">
        <v>18</v>
      </c>
      <c r="U441" s="1">
        <v>222</v>
      </c>
      <c r="V441" s="1">
        <v>909</v>
      </c>
      <c r="W441" s="1">
        <v>362</v>
      </c>
      <c r="X441" s="1">
        <v>2</v>
      </c>
      <c r="Y441" s="2">
        <v>0.39823982000000002</v>
      </c>
      <c r="Z441" s="1">
        <v>909</v>
      </c>
      <c r="AA441" s="1">
        <v>477</v>
      </c>
      <c r="AB441" s="1">
        <v>3</v>
      </c>
      <c r="AC441" s="2">
        <v>0.52475247999999997</v>
      </c>
      <c r="AD441" s="1">
        <v>956</v>
      </c>
      <c r="AE441" s="1">
        <v>233</v>
      </c>
      <c r="AF441" s="2">
        <v>0.24372384999999999</v>
      </c>
      <c r="AG441" s="1">
        <f t="shared" si="6"/>
        <v>147</v>
      </c>
      <c r="AH441" s="1">
        <v>968</v>
      </c>
      <c r="AI441" s="1">
        <v>462</v>
      </c>
      <c r="AJ441" s="1">
        <v>6</v>
      </c>
      <c r="AK441" s="2">
        <v>0.47727272999999998</v>
      </c>
      <c r="AL441" s="1">
        <v>968</v>
      </c>
      <c r="AM441" s="1">
        <v>497</v>
      </c>
      <c r="AN441" s="1">
        <v>6</v>
      </c>
      <c r="AO441" s="2">
        <v>0.51342975000000002</v>
      </c>
      <c r="AP441" s="1">
        <v>913</v>
      </c>
      <c r="AQ441" s="1">
        <v>333</v>
      </c>
      <c r="AR441" s="2">
        <v>0.36473165000000002</v>
      </c>
      <c r="AS441" s="1">
        <v>913</v>
      </c>
      <c r="AT441" s="1">
        <v>371</v>
      </c>
      <c r="AU441" s="2">
        <v>0.40635268000000002</v>
      </c>
      <c r="AV441" s="1">
        <v>922</v>
      </c>
      <c r="AW441" s="1">
        <v>274</v>
      </c>
      <c r="AX441" s="2">
        <v>0.29718003999999998</v>
      </c>
      <c r="AY441" s="1">
        <v>922</v>
      </c>
      <c r="AZ441" s="1">
        <v>204</v>
      </c>
      <c r="BA441" s="2">
        <v>0.22125813</v>
      </c>
      <c r="BB441" s="1">
        <v>923</v>
      </c>
      <c r="BC441" s="1">
        <v>588</v>
      </c>
      <c r="BD441" s="2">
        <v>0.63705308999999999</v>
      </c>
      <c r="BE441" s="1">
        <v>923</v>
      </c>
      <c r="BF441" s="1">
        <v>550</v>
      </c>
      <c r="BG441" s="2">
        <v>0.59588299</v>
      </c>
      <c r="BH441" s="1">
        <v>953</v>
      </c>
      <c r="BI441" s="1">
        <v>245</v>
      </c>
      <c r="BJ441" s="2">
        <v>0.2570829</v>
      </c>
      <c r="BK441" s="1">
        <v>33</v>
      </c>
      <c r="BL441" s="1">
        <v>4</v>
      </c>
      <c r="BN441" s="1">
        <v>18</v>
      </c>
      <c r="BO441" s="1">
        <v>46</v>
      </c>
      <c r="BP441" s="1">
        <v>118</v>
      </c>
      <c r="BQ441" s="1">
        <v>233</v>
      </c>
      <c r="BR441" s="1">
        <v>452</v>
      </c>
      <c r="BS441" s="1">
        <v>39</v>
      </c>
      <c r="BU441" s="1">
        <v>162</v>
      </c>
      <c r="BV441" s="1">
        <v>286</v>
      </c>
      <c r="BW441" s="1">
        <v>487</v>
      </c>
      <c r="BZ441" s="1">
        <v>53</v>
      </c>
      <c r="CA441" s="1">
        <v>3</v>
      </c>
      <c r="CB441" s="1">
        <v>43</v>
      </c>
      <c r="CC441" s="1">
        <v>91</v>
      </c>
      <c r="CD441" s="1">
        <v>62</v>
      </c>
      <c r="CE441" s="1">
        <v>95</v>
      </c>
      <c r="CF441" s="1">
        <v>347</v>
      </c>
      <c r="CG441" s="1">
        <v>116</v>
      </c>
      <c r="CH441" s="1">
        <v>105</v>
      </c>
      <c r="CI441" s="1">
        <v>243</v>
      </c>
      <c r="CJ441" s="1">
        <v>464</v>
      </c>
      <c r="CL441" s="1">
        <v>10</v>
      </c>
      <c r="CN441" s="1">
        <v>39</v>
      </c>
      <c r="CP441" s="1">
        <v>103</v>
      </c>
      <c r="CS441" s="1">
        <v>105</v>
      </c>
      <c r="CT441" s="1">
        <v>47</v>
      </c>
      <c r="CW441" s="1">
        <v>304</v>
      </c>
      <c r="CY441" s="1">
        <v>120</v>
      </c>
      <c r="CZ441" s="1">
        <v>227</v>
      </c>
      <c r="DC441" s="1">
        <v>347</v>
      </c>
      <c r="DD441" s="1">
        <v>11</v>
      </c>
      <c r="DE441" s="1">
        <v>4</v>
      </c>
      <c r="DF441" s="1">
        <v>4</v>
      </c>
      <c r="DH441" s="1">
        <v>10</v>
      </c>
      <c r="DI441" s="1">
        <v>15</v>
      </c>
      <c r="DK441" s="1">
        <v>3</v>
      </c>
      <c r="DL441" s="1">
        <v>58</v>
      </c>
      <c r="DM441" s="1">
        <v>56</v>
      </c>
      <c r="DR441" s="1">
        <v>70</v>
      </c>
      <c r="DS441" s="1">
        <v>21</v>
      </c>
      <c r="DT441" s="1">
        <v>10</v>
      </c>
      <c r="DU441" s="1">
        <v>262</v>
      </c>
      <c r="DW441" s="1">
        <v>68</v>
      </c>
      <c r="DZ441" s="1">
        <v>120</v>
      </c>
      <c r="EA441" s="1">
        <v>188</v>
      </c>
      <c r="EB441" s="1">
        <v>5</v>
      </c>
      <c r="EC441" s="1">
        <v>10</v>
      </c>
      <c r="ED441" s="1">
        <v>0</v>
      </c>
      <c r="EE441" s="1">
        <v>6</v>
      </c>
      <c r="EF441" s="1">
        <v>42</v>
      </c>
      <c r="EG441" s="1">
        <v>22</v>
      </c>
      <c r="EH441" s="1">
        <v>2</v>
      </c>
      <c r="EI441" s="1">
        <v>115</v>
      </c>
      <c r="EJ441" s="1">
        <v>263</v>
      </c>
      <c r="EK441" s="1">
        <v>105</v>
      </c>
      <c r="EL441" s="1">
        <v>5</v>
      </c>
      <c r="EM441" s="1">
        <v>575</v>
      </c>
      <c r="EN441" s="1">
        <v>136</v>
      </c>
      <c r="EO441" s="1">
        <v>375</v>
      </c>
      <c r="EP441" s="1">
        <v>511</v>
      </c>
      <c r="EQ441" s="1">
        <v>0</v>
      </c>
      <c r="ER441" s="1">
        <v>1</v>
      </c>
      <c r="ES441" s="1">
        <v>6</v>
      </c>
      <c r="ET441" s="1">
        <v>43</v>
      </c>
      <c r="EU441" s="1">
        <v>7</v>
      </c>
      <c r="EV441" s="1">
        <v>69</v>
      </c>
      <c r="EW441" s="1">
        <v>9</v>
      </c>
      <c r="EX441" s="1">
        <v>0</v>
      </c>
      <c r="EY441" s="1">
        <v>4</v>
      </c>
      <c r="EZ441" s="1">
        <v>8</v>
      </c>
      <c r="FA441" s="1">
        <v>0</v>
      </c>
      <c r="FB441" s="1">
        <v>0</v>
      </c>
      <c r="FC441" s="1">
        <v>0</v>
      </c>
      <c r="FD441" s="1">
        <v>0</v>
      </c>
      <c r="FE441" s="1">
        <v>0</v>
      </c>
      <c r="FF441" s="1">
        <v>0</v>
      </c>
      <c r="FG441" s="1">
        <v>0</v>
      </c>
      <c r="FH441" s="1">
        <v>1</v>
      </c>
      <c r="FI441" s="1">
        <v>0</v>
      </c>
      <c r="FJ441" s="1">
        <v>11</v>
      </c>
      <c r="FK441" s="1">
        <v>5</v>
      </c>
      <c r="FL441" s="1">
        <v>0</v>
      </c>
      <c r="FM441" s="1">
        <v>25</v>
      </c>
      <c r="FN441" s="1">
        <v>2</v>
      </c>
      <c r="FO441" s="1">
        <v>0</v>
      </c>
      <c r="FP441" s="1">
        <v>40</v>
      </c>
      <c r="FQ441" s="1">
        <v>1</v>
      </c>
      <c r="FR441" s="1">
        <f>SUM(Tableau17[[#This Row],[2019-T1-ALEXANDRE Audric]:[2019-T1-MARIE Florie]])</f>
        <v>232</v>
      </c>
      <c r="FS441" s="1">
        <v>46</v>
      </c>
      <c r="FT441" s="1">
        <v>155</v>
      </c>
      <c r="FU441" s="1">
        <v>0</v>
      </c>
      <c r="FV441" s="1">
        <v>251</v>
      </c>
      <c r="FW441" s="1">
        <v>0</v>
      </c>
      <c r="FX441" s="1">
        <v>452</v>
      </c>
      <c r="FY441" s="1">
        <v>39</v>
      </c>
      <c r="FZ441" s="1">
        <v>162</v>
      </c>
      <c r="GA441" s="1">
        <v>0</v>
      </c>
      <c r="GB441" s="1">
        <v>286</v>
      </c>
      <c r="GC441" s="1">
        <v>0</v>
      </c>
      <c r="GD441" s="1">
        <v>487</v>
      </c>
      <c r="GE441" s="1">
        <v>91</v>
      </c>
      <c r="GF441" s="1">
        <v>62</v>
      </c>
      <c r="GG441" s="1">
        <v>0</v>
      </c>
      <c r="GH441" s="1">
        <v>194</v>
      </c>
      <c r="GI441" s="1">
        <v>0</v>
      </c>
      <c r="GJ441" s="1">
        <v>347</v>
      </c>
      <c r="GK441" s="1">
        <v>116</v>
      </c>
      <c r="GL441" s="1">
        <v>105</v>
      </c>
      <c r="GM441" s="1">
        <v>0</v>
      </c>
      <c r="GN441" s="1">
        <v>243</v>
      </c>
      <c r="GO441" s="1">
        <v>0</v>
      </c>
      <c r="GP441" s="1">
        <v>464</v>
      </c>
      <c r="GQ441" s="1">
        <v>113</v>
      </c>
      <c r="GR441" s="1">
        <v>47</v>
      </c>
      <c r="GS441" s="1">
        <v>0</v>
      </c>
      <c r="GT441" s="1">
        <v>144</v>
      </c>
      <c r="GU441" s="1">
        <v>0</v>
      </c>
      <c r="GV441" s="1">
        <v>304</v>
      </c>
      <c r="GW441" s="1">
        <v>120</v>
      </c>
      <c r="GX441" s="1">
        <v>0</v>
      </c>
      <c r="GY441" s="1">
        <v>0</v>
      </c>
      <c r="GZ441" s="1">
        <v>227</v>
      </c>
      <c r="HA441" s="1">
        <v>0</v>
      </c>
      <c r="HB441" s="1">
        <v>347</v>
      </c>
      <c r="HC441" s="1">
        <v>131</v>
      </c>
      <c r="HD441" s="1">
        <v>42</v>
      </c>
      <c r="HE441" s="1">
        <v>105</v>
      </c>
      <c r="HF441" s="1">
        <v>295</v>
      </c>
      <c r="HG441" s="1">
        <v>2</v>
      </c>
      <c r="HH441" s="1">
        <v>575</v>
      </c>
      <c r="HI441" s="1">
        <v>136</v>
      </c>
      <c r="HJ441" s="1">
        <v>0</v>
      </c>
      <c r="HK441" s="1">
        <v>375</v>
      </c>
      <c r="HL441" s="1">
        <v>0</v>
      </c>
      <c r="HM441" s="1">
        <v>0</v>
      </c>
      <c r="HN441" s="1">
        <v>511</v>
      </c>
      <c r="HO441" s="1">
        <v>76</v>
      </c>
      <c r="HP441" s="1">
        <v>11</v>
      </c>
      <c r="HQ441" s="1">
        <v>40</v>
      </c>
      <c r="HR441" s="1">
        <v>93</v>
      </c>
      <c r="HS441" s="1">
        <v>14</v>
      </c>
      <c r="HT441" s="1">
        <v>234</v>
      </c>
      <c r="HU441" s="1">
        <v>65</v>
      </c>
      <c r="HV441" s="1">
        <v>34</v>
      </c>
      <c r="HW441" s="1">
        <v>29</v>
      </c>
      <c r="HX441" s="1">
        <v>94</v>
      </c>
      <c r="HY441" s="1">
        <v>0</v>
      </c>
      <c r="HZ441" s="1">
        <v>222</v>
      </c>
      <c r="IA441" s="1">
        <v>60</v>
      </c>
      <c r="IB441" s="1">
        <v>10</v>
      </c>
      <c r="IC441" s="1">
        <v>70</v>
      </c>
      <c r="ID441" s="1">
        <v>118</v>
      </c>
      <c r="IE441" s="1">
        <v>4</v>
      </c>
      <c r="IF441" s="1">
        <v>262</v>
      </c>
      <c r="IG441" s="1">
        <v>68</v>
      </c>
      <c r="IH441" s="1">
        <v>0</v>
      </c>
      <c r="II441" s="1">
        <v>120</v>
      </c>
      <c r="IJ441" s="1">
        <v>0</v>
      </c>
      <c r="IK441" s="1">
        <v>0</v>
      </c>
      <c r="IL441" s="1">
        <v>188</v>
      </c>
      <c r="IM441" s="26">
        <f>IFERROR(Tableau17[[#This Row],[LDIV]]/Tableau17[[#This Row],[Total général]],"")</f>
        <v>4.5045045045045045E-3</v>
      </c>
      <c r="IN441" s="26">
        <f>IFERROR(Tableau17[[#This Row],[LDVC]]/Tableau17[[#This Row],[Total général]],"")</f>
        <v>0</v>
      </c>
      <c r="IO441" s="26">
        <f>IFERROR(Tableau17[[#This Row],[LDVD]]/Tableau17[[#This Row],[Total général]],"")</f>
        <v>3.6036036036036036E-2</v>
      </c>
      <c r="IP441" s="26">
        <f>IFERROR(Tableau17[[#This Row],[LDVG]]/Tableau17[[#This Row],[Total général]],"")</f>
        <v>0.13513513513513514</v>
      </c>
      <c r="IQ441" s="26">
        <f>IFERROR(Tableau17[[#This Row],[LEXD]]/Tableau17[[#This Row],[Total général]],"")</f>
        <v>0</v>
      </c>
      <c r="IR441" s="26">
        <f>IFERROR(Tableau17[[#This Row],[LEXG]]/Tableau17[[#This Row],[Total général]],"")</f>
        <v>1.3513513513513514E-2</v>
      </c>
      <c r="IS441" s="26">
        <f>IFERROR(Tableau17[[#This Row],[LLR]]/Tableau17[[#This Row],[Total général]],"")</f>
        <v>0.11711711711711711</v>
      </c>
      <c r="IT441" s="26">
        <f>IFERROR(Tableau17[[#This Row],[LREM]]/Tableau17[[#This Row],[Total général]],"")</f>
        <v>0.12612612612612611</v>
      </c>
      <c r="IU441" s="26">
        <f>IFERROR(Tableau17[[#This Row],[LRN]]/Tableau17[[#This Row],[Total général]],"")</f>
        <v>0.2927927927927928</v>
      </c>
      <c r="IV441" s="26">
        <f>IFERROR(Tableau17[[#This Row],[LUG]]/Tableau17[[#This Row],[Total général]],"")</f>
        <v>0.19369369369369369</v>
      </c>
      <c r="IW441" s="26">
        <f>IFERROR(Tableau17[[#This Row],[LVEC]]/Tableau17[[#This Row],[Total général]],"")</f>
        <v>8.1081081081081086E-2</v>
      </c>
      <c r="IX441" s="26">
        <f>IFERROR(Tableau17[[#This Row],[2008-T1-LCMD]]/Tableau17[[#This Row],[2008-T1-TOTAL]],"")</f>
        <v>7.3008849557522126E-2</v>
      </c>
      <c r="IY441" s="26">
        <f>IFERROR(Tableau17[[#This Row],[2008-T1-LDVD]]/Tableau17[[#This Row],[2008-T1-TOTAL]],"")</f>
        <v>8.8495575221238937E-3</v>
      </c>
      <c r="IZ441" s="26">
        <f>IFERROR(Tableau17[[#This Row],[2008-T1-LEXD]]/Tableau17[[#This Row],[2008-T1-TOTAL]],"")</f>
        <v>0</v>
      </c>
      <c r="JA441" s="26">
        <f>IFERROR(Tableau17[[#This Row],[2008-T1-LEXG]]/Tableau17[[#This Row],[2008-T1-TOTAL]],"")</f>
        <v>3.9823008849557522E-2</v>
      </c>
      <c r="JB441" s="26">
        <f>IFERROR(Tableau17[[#This Row],[2008-T1-LFN]]/Tableau17[[#This Row],[2008-T1-TOTAL]],"")</f>
        <v>0.10176991150442478</v>
      </c>
      <c r="JC441" s="26">
        <f>IFERROR(Tableau17[[#This Row],[2008-T1-LMAJ]]/Tableau17[[#This Row],[2008-T1-TOTAL]],"")</f>
        <v>0.26106194690265488</v>
      </c>
      <c r="JD441" s="26">
        <f>IFERROR(Tableau17[[#This Row],[2008-T1-LUG]]/Tableau17[[#This Row],[2008-T1-TOTAL]],"")</f>
        <v>0.51548672566371678</v>
      </c>
      <c r="JE441" s="26">
        <f>IFERROR(Tableau17[[#This Row],[2008-T2-LFN]]/Tableau17[[#This Row],[2008-T2-TOTAL]],"")</f>
        <v>8.0082135523613956E-2</v>
      </c>
      <c r="JF441" s="26">
        <f>IFERROR(Tableau17[[#This Row],[2008-T2-LGC]]/Tableau17[[#This Row],[2008-T2-TOTAL]],"")</f>
        <v>0</v>
      </c>
      <c r="JG441" s="26">
        <f>IFERROR(Tableau17[[#This Row],[2008-T2-LMAJ]]/Tableau17[[#This Row],[2008-T2-TOTAL]],"")</f>
        <v>0.3326488706365503</v>
      </c>
      <c r="JH441" s="26">
        <f>IFERROR(Tableau17[[#This Row],[2008-T2-LUG]]/Tableau17[[#This Row],[2008-T2-TOTAL]],"")</f>
        <v>0.58726899383983577</v>
      </c>
      <c r="JI441" s="26">
        <f>IFERROR(Tableau17[[#This Row],[2014-T1-LDIV]]/Tableau17[[#This Row],[2014-T1-TOTAL]],"")</f>
        <v>0</v>
      </c>
      <c r="JJ441" s="26">
        <f>IFERROR(Tableau17[[#This Row],[2014-T1-LDVD]]/Tableau17[[#This Row],[2014-T1-TOTAL]],"")</f>
        <v>0</v>
      </c>
      <c r="JK441" s="26">
        <f>IFERROR(Tableau17[[#This Row],[2014-T1-LDVG]]/Tableau17[[#This Row],[2014-T1-TOTAL]],"")</f>
        <v>0.15273775216138327</v>
      </c>
      <c r="JL441" s="26">
        <f>IFERROR(Tableau17[[#This Row],[2014-T1-LEXG]]/Tableau17[[#This Row],[2014-T1-TOTAL]],"")</f>
        <v>8.6455331412103754E-3</v>
      </c>
      <c r="JM441" s="26">
        <f>IFERROR(Tableau17[[#This Row],[2014-T1-LFG]]/Tableau17[[#This Row],[2014-T1-TOTAL]],"")</f>
        <v>0.1239193083573487</v>
      </c>
      <c r="JN441" s="26">
        <f>IFERROR(Tableau17[[#This Row],[2014-T1-LFN]]/Tableau17[[#This Row],[2014-T1-TOTAL]],"")</f>
        <v>0.26224783861671469</v>
      </c>
      <c r="JO441" s="26">
        <f>IFERROR(Tableau17[[#This Row],[2014-T1-LUD]]/Tableau17[[#This Row],[2014-T1-TOTAL]],"")</f>
        <v>0.17867435158501441</v>
      </c>
      <c r="JP441" s="26">
        <f>IFERROR(Tableau17[[#This Row],[2014-T1-LUG]]/Tableau17[[#This Row],[2014-T1-TOTAL]],"")</f>
        <v>0.2737752161383285</v>
      </c>
      <c r="JQ441" s="26">
        <f>IFERROR(Tableau17[[#This Row],[2014-T2-LFN]]/Tableau17[[#This Row],[2014-T2-TOTAL]],"")</f>
        <v>0.25</v>
      </c>
      <c r="JR441" s="26">
        <f>IFERROR(Tableau17[[#This Row],[2014-T2-LUD]]/Tableau17[[#This Row],[2014-T2-TOTAL]],"")</f>
        <v>0.22629310344827586</v>
      </c>
      <c r="JS441" s="26">
        <f>IFERROR(Tableau17[[#This Row],[2014-T2-LUG]]/Tableau17[[#This Row],[2014-T2-TOTAL]],"")</f>
        <v>0.52370689655172409</v>
      </c>
      <c r="JT441" s="26">
        <f>IFERROR(Tableau17[[#This Row],[2015-T1-BC-DIV]]/Tableau17[[#This Row],[2015-T1-TOTAL]],"")</f>
        <v>0</v>
      </c>
      <c r="JU441" s="26">
        <f>IFERROR(Tableau17[[#This Row],[2015-T1-BC-DLF]]/Tableau17[[#This Row],[2015-T1-TOTAL]],"")</f>
        <v>3.2894736842105261E-2</v>
      </c>
      <c r="JV441" s="26">
        <f>IFERROR(Tableau17[[#This Row],[2015-T1-BC-DVD]]/Tableau17[[#This Row],[2015-T1-TOTAL]],"")</f>
        <v>0</v>
      </c>
      <c r="JW441" s="26">
        <f>IFERROR(Tableau17[[#This Row],[2015-T1-BC-DVG]]/Tableau17[[#This Row],[2015-T1-TOTAL]],"")</f>
        <v>0.12828947368421054</v>
      </c>
      <c r="JX441" s="26">
        <f>IFERROR(Tableau17[[#This Row],[2015-T1-BC-FG]]/Tableau17[[#This Row],[2015-T1-TOTAL]],"")</f>
        <v>0</v>
      </c>
      <c r="JY441" s="26">
        <f>IFERROR(Tableau17[[#This Row],[2015-T1-BC-FN]]/Tableau17[[#This Row],[2015-T1-TOTAL]],"")</f>
        <v>0.33881578947368424</v>
      </c>
      <c r="JZ441" s="26">
        <f>IFERROR(Tableau17[[#This Row],[2015-T1-BC-MDM]]/Tableau17[[#This Row],[2015-T1-TOTAL]],"")</f>
        <v>0</v>
      </c>
      <c r="KA441" s="26">
        <f>IFERROR(Tableau17[[#This Row],[2015-T1-BC-RDG]]/Tableau17[[#This Row],[2015-T1-TOTAL]],"")</f>
        <v>0</v>
      </c>
      <c r="KB441" s="26">
        <f>IFERROR(Tableau17[[#This Row],[2015-T1-BC-SOC]]/Tableau17[[#This Row],[2015-T1-TOTAL]],"")</f>
        <v>0.34539473684210525</v>
      </c>
      <c r="KC441" s="26">
        <f>IFERROR(Tableau17[[#This Row],[2015-T1-BC-UD]]/Tableau17[[#This Row],[2015-T1-TOTAL]],"")</f>
        <v>0.15460526315789475</v>
      </c>
      <c r="KD441" s="26">
        <f>IFERROR(Tableau17[[#This Row],[2015-T1-BC-UG]]/Tableau17[[#This Row],[2015-T1-TOTAL]],"")</f>
        <v>0</v>
      </c>
      <c r="KE441" s="26">
        <f>IFERROR(Tableau17[[#This Row],[2015-T1-BC-VEC]]/Tableau17[[#This Row],[2015-T1-TOTAL]],"")</f>
        <v>0</v>
      </c>
      <c r="KF441" s="26">
        <f>IFERROR(Tableau17[[#This Row],[2015-T2-BC-DVG]]/Tableau17[[#This Row],[2015-T2-TOTAL]],"")</f>
        <v>0</v>
      </c>
      <c r="KG441" s="26">
        <f>IFERROR(Tableau17[[#This Row],[2015-T2-BC-FN]]/Tableau17[[#This Row],[2015-T2-TOTAL]],"")</f>
        <v>0.345821325648415</v>
      </c>
      <c r="KH441" s="26">
        <f>IFERROR(Tableau17[[#This Row],[2015-T2-BC-SOC]]/Tableau17[[#This Row],[2015-T2-TOTAL]],"")</f>
        <v>0.65417867435158505</v>
      </c>
      <c r="KI441" s="26">
        <f>IFERROR(Tableau17[[#This Row],[2015-T2-BC-UD]]/Tableau17[[#This Row],[2015-T2-TOTAL]],"")</f>
        <v>0</v>
      </c>
      <c r="KJ441" s="26">
        <f>IFERROR(Tableau17[[#This Row],[2015-T2-BC-UG]]/Tableau17[[#This Row],[2015-T2-TOTAL]],"")</f>
        <v>0</v>
      </c>
      <c r="KK441" s="26">
        <f>IFERROR(Tableau17[[#This Row],[2017 (L)-T1-COM]]/Tableau17[[#This Row],[2017 (L)-T1-TOTAL]],"")</f>
        <v>4.1984732824427481E-2</v>
      </c>
      <c r="KL441" s="26">
        <f>IFERROR(Tableau17[[#This Row],[2017 (L)-T1-DIV]]/Tableau17[[#This Row],[2017 (L)-T1-TOTAL]],"")</f>
        <v>1.5267175572519083E-2</v>
      </c>
      <c r="KM441" s="26">
        <f>IFERROR(Tableau17[[#This Row],[2017 (L)-T1-DLF]]/Tableau17[[#This Row],[2017 (L)-T1-TOTAL]],"")</f>
        <v>1.5267175572519083E-2</v>
      </c>
      <c r="KN441" s="26">
        <f>IFERROR(Tableau17[[#This Row],[2017 (L)-T1-DVD]]/Tableau17[[#This Row],[2017 (L)-T1-TOTAL]],"")</f>
        <v>0</v>
      </c>
      <c r="KO441" s="26">
        <f>IFERROR(Tableau17[[#This Row],[2017 (L)-T1-DVG]]/Tableau17[[#This Row],[2017 (L)-T1-TOTAL]],"")</f>
        <v>3.8167938931297711E-2</v>
      </c>
      <c r="KP441" s="26">
        <f>IFERROR(Tableau17[[#This Row],[2017 (L)-T1-ECO]]/Tableau17[[#This Row],[2017 (L)-T1-TOTAL]],"")</f>
        <v>5.7251908396946563E-2</v>
      </c>
      <c r="KQ441" s="26">
        <f>IFERROR(Tableau17[[#This Row],[2017 (L)-T1-EXD]]/Tableau17[[#This Row],[2017 (L)-T1-TOTAL]],"")</f>
        <v>0</v>
      </c>
      <c r="KR441" s="26">
        <f>IFERROR(Tableau17[[#This Row],[2017 (L)-T1-EXG]]/Tableau17[[#This Row],[2017 (L)-T1-TOTAL]],"")</f>
        <v>1.1450381679389313E-2</v>
      </c>
      <c r="KS441" s="26">
        <f>IFERROR(Tableau17[[#This Row],[2017 (L)-T1-FI]]/Tableau17[[#This Row],[2017 (L)-T1-TOTAL]],"")</f>
        <v>0.22137404580152673</v>
      </c>
      <c r="KT441" s="26">
        <f>IFERROR(Tableau17[[#This Row],[2017 (L)-T1-FN]]/Tableau17[[#This Row],[2017 (L)-T1-TOTAL]],"")</f>
        <v>0.21374045801526717</v>
      </c>
      <c r="KU441" s="26">
        <f>IFERROR(Tableau17[[#This Row],[2017 (L)-T1-LR]]/Tableau17[[#This Row],[2017 (L)-T1-TOTAL]],"")</f>
        <v>0</v>
      </c>
      <c r="KV441" s="26">
        <f>IFERROR(Tableau17[[#This Row],[2017 (L)-T1-MDM]]/Tableau17[[#This Row],[2017 (L)-T1-TOTAL]],"")</f>
        <v>0</v>
      </c>
      <c r="KW441" s="26">
        <f>IFERROR(Tableau17[[#This Row],[2017 (L)-T1-RDG]]/Tableau17[[#This Row],[2017 (L)-T1-TOTAL]],"")</f>
        <v>0</v>
      </c>
      <c r="KX441" s="26">
        <f>IFERROR(Tableau17[[#This Row],[2017 (L)-T1-REG]]/Tableau17[[#This Row],[2017 (L)-T1-TOTAL]],"")</f>
        <v>0</v>
      </c>
      <c r="KY441" s="26">
        <f>IFERROR(Tableau17[[#This Row],[2017 (L)-T1-REM]]/Tableau17[[#This Row],[2017 (L)-T1-TOTAL]],"")</f>
        <v>0.26717557251908397</v>
      </c>
      <c r="KZ441" s="26">
        <f>IFERROR(Tableau17[[#This Row],[2017 (L)-T1-SOC]]/Tableau17[[#This Row],[2017 (L)-T1-TOTAL]],"")</f>
        <v>8.0152671755725186E-2</v>
      </c>
      <c r="LA441" s="26">
        <f>IFERROR(Tableau17[[#This Row],[2017 (L)-T1-UDI]]/Tableau17[[#This Row],[2017 (L)-T1-TOTAL]],"")</f>
        <v>3.8167938931297711E-2</v>
      </c>
      <c r="LB441" s="26">
        <f>IFERROR(Tableau17[[#This Row],[2017 (L)-T2-FI]]/Tableau17[[#This Row],[2017 (L)-T2-TOTAL]],"")</f>
        <v>0</v>
      </c>
      <c r="LC441" s="26">
        <f>IFERROR(Tableau17[[#This Row],[2017 (L)-T2-FN]]/Tableau17[[#This Row],[2017 (L)-T2-TOTAL]],"")</f>
        <v>0.36170212765957449</v>
      </c>
      <c r="LD441" s="26">
        <f>IFERROR(Tableau17[[#This Row],[2017 (L)-T2-LR]]/Tableau17[[#This Row],[2017 (L)-T2-TOTAL]],"")</f>
        <v>0</v>
      </c>
      <c r="LE441" s="26">
        <f>IFERROR(Tableau17[[#This Row],[2017 (L)-T2-MDM]]/Tableau17[[#This Row],[2017 (L)-T2-TOTAL]],"")</f>
        <v>0</v>
      </c>
      <c r="LF441" s="26">
        <f>IFERROR(Tableau17[[#This Row],[2017 (L)-T2-REM]]/Tableau17[[#This Row],[2017 (L)-T2-TOTAL]],"")</f>
        <v>0.63829787234042556</v>
      </c>
      <c r="LG441" s="26">
        <f>IFERROR(Tableau17[[#This Row],[2017-T1-ARTHAUD Nathalie]]/Tableau17[[#This Row],[2017-T1-TOTAL]],"")</f>
        <v>8.6956521739130436E-3</v>
      </c>
      <c r="LH441" s="26">
        <f>IFERROR(Tableau17[[#This Row],[2017-T1-ASSELINEAU Fran]]/Tableau17[[#This Row],[2017-T1-TOTAL]],"")</f>
        <v>1.7391304347826087E-2</v>
      </c>
      <c r="LI441" s="26">
        <f>IFERROR(Tableau17[[#This Row],[2017-T1-CHEMINADE Jacques]]/Tableau17[[#This Row],[2017-T1-TOTAL]],"")</f>
        <v>0</v>
      </c>
      <c r="LJ441" s="26">
        <f>IFERROR(Tableau17[[#This Row],[2017-T1-DUPONT-AIGNAN Nicolas]]/Tableau17[[#This Row],[2017-T1-TOTAL]],"")</f>
        <v>1.0434782608695653E-2</v>
      </c>
      <c r="LK441" s="26">
        <f>IFERROR(Tableau17[[#This Row],[2017-T1-FILLON Fran]]/Tableau17[[#This Row],[2017-T1-TOTAL]],"")</f>
        <v>7.3043478260869571E-2</v>
      </c>
      <c r="LL441" s="26">
        <f>IFERROR(Tableau17[[#This Row],[2017-T1-HAMON Beno]]/Tableau17[[#This Row],[2017-T1-TOTAL]],"")</f>
        <v>3.826086956521739E-2</v>
      </c>
      <c r="LM441" s="26">
        <f>IFERROR(Tableau17[[#This Row],[2017-T1-LASSALLE Jean]]/Tableau17[[#This Row],[2017-T1-TOTAL]],"")</f>
        <v>3.4782608695652175E-3</v>
      </c>
      <c r="LN441" s="26">
        <f>IFERROR(Tableau17[[#This Row],[2017-T1-LE PEN Marine]]/Tableau17[[#This Row],[2017-T1-TOTAL]],"")</f>
        <v>0.2</v>
      </c>
      <c r="LO441" s="26">
        <f>IFERROR(Tableau17[[#This Row],[2017-T1-M Jean-Luc]]/Tableau17[[#This Row],[2017-T1-TOTAL]],"")</f>
        <v>0.4573913043478261</v>
      </c>
      <c r="LP441" s="26">
        <f>IFERROR(Tableau17[[#This Row],[2017-T1-MACRON Emmanuel]]/Tableau17[[#This Row],[2017-T1-TOTAL]],"")</f>
        <v>0.18260869565217391</v>
      </c>
      <c r="LQ441" s="26">
        <f>IFERROR(Tableau17[[#This Row],[2017-T1-POUTOU Philippe]]/Tableau17[[#This Row],[2017-T1-TOTAL]],"")</f>
        <v>8.6956521739130436E-3</v>
      </c>
      <c r="LR441" s="26">
        <f>IFERROR(Tableau17[[#This Row],[2017-T2-LE PEN Marine]]/Tableau17[[#This Row],[2017-T2-TOTAL]],"")</f>
        <v>0.26614481409001955</v>
      </c>
      <c r="LS441" s="26">
        <f>IFERROR(Tableau17[[#This Row],[2017-T2-MACRON Emmanuel]]/Tableau17[[#This Row],[2017-T2-TOTAL]],"")</f>
        <v>0.73385518590998045</v>
      </c>
      <c r="LT441" s="26">
        <f>IFERROR(Tableau17[[#This Row],[2019-T1-ALEXANDRE Audric]]/Tableau17[[#This Row],[2019-T1-TOTAL]],"")</f>
        <v>0</v>
      </c>
      <c r="LU441" s="26">
        <f>IFERROR(Tableau17[[#This Row],[2019-T1-ARTHAUD Nathalie]]/Tableau17[[#This Row],[2019-T1-TOTAL]],"")</f>
        <v>4.3103448275862068E-3</v>
      </c>
      <c r="LV441" s="26">
        <f>IFERROR(Tableau17[[#This Row],[2019-T1-ASSELINEAU François]]/Tableau17[[#This Row],[2019-T1-TOTAL]],"")</f>
        <v>2.5862068965517241E-2</v>
      </c>
      <c r="LW441" s="26">
        <f>IFERROR(Tableau17[[#This Row],[2019-T1-AUBRY Manon]]/Tableau17[[#This Row],[2019-T1-TOTAL]],"")</f>
        <v>0.18534482758620691</v>
      </c>
      <c r="LX441" s="26">
        <f>IFERROR(Tableau17[[#This Row],[2019-T1-AZERGUI Nagib]]/Tableau17[[#This Row],[2019-T1-TOTAL]],"")</f>
        <v>3.017241379310345E-2</v>
      </c>
      <c r="LY441" s="26">
        <f>IFERROR(Tableau17[[#This Row],[2019-T1-BARDELLA Jordan]]/Tableau17[[#This Row],[2019-T1-TOTAL]],"")</f>
        <v>0.29741379310344829</v>
      </c>
      <c r="LZ441" s="26">
        <f>IFERROR(Tableau17[[#This Row],[2019-T1-BELLAMY François-Xavier]]/Tableau17[[#This Row],[2019-T1-TOTAL]],"")</f>
        <v>3.8793103448275863E-2</v>
      </c>
      <c r="MA441" s="26">
        <f>IFERROR(Tableau17[[#This Row],[2019-T1-BIDOU Olivier]]/Tableau17[[#This Row],[2019-T1-TOTAL]],"")</f>
        <v>0</v>
      </c>
      <c r="MB441" s="26">
        <f>IFERROR(Tableau17[[#This Row],[2019-T1-BOURG Dominique]]/Tableau17[[#This Row],[2019-T1-TOTAL]],"")</f>
        <v>1.7241379310344827E-2</v>
      </c>
      <c r="MC441" s="26">
        <f>IFERROR(Tableau17[[#This Row],[2019-T1-BROSSAT Ian]]/Tableau17[[#This Row],[2019-T1-TOTAL]],"")</f>
        <v>3.4482758620689655E-2</v>
      </c>
      <c r="MD441" s="26">
        <f>IFERROR(Tableau17[[#This Row],[2019-T1-CAILLAUD Sophie]]/Tableau17[[#This Row],[2019-T1-TOTAL]],"")</f>
        <v>0</v>
      </c>
      <c r="ME441" s="26">
        <f>IFERROR(Tableau17[[#This Row],[2019-T1-CAMUS Renaud]]/Tableau17[[#This Row],[2019-T1-TOTAL]],"")</f>
        <v>0</v>
      </c>
      <c r="MF441" s="26">
        <f>IFERROR(Tableau17[[#This Row],[2019-T1-CHALENÇON Christophe]]/Tableau17[[#This Row],[2019-T1-TOTAL]],"")</f>
        <v>0</v>
      </c>
      <c r="MG441" s="26">
        <f>IFERROR(Tableau17[[#This Row],[2019-T1-CORBET Cathy Denise Ginette]]/Tableau17[[#This Row],[2019-T1-TOTAL]],"")</f>
        <v>0</v>
      </c>
      <c r="MH441" s="26">
        <f>IFERROR(Tableau17[[#This Row],[2019-T1-DE PREVOISIN Robert]]/Tableau17[[#This Row],[2019-T1-TOTAL]],"")</f>
        <v>0</v>
      </c>
      <c r="MI441" s="26">
        <f>IFERROR(Tableau17[[#This Row],[2019-T1-DELFEL Thérèse]]/Tableau17[[#This Row],[2019-T1-TOTAL]],"")</f>
        <v>0</v>
      </c>
      <c r="MJ441" s="26">
        <f>IFERROR(Tableau17[[#This Row],[2019-T1-DIEUMEGARD Pierre]]/Tableau17[[#This Row],[2019-T1-TOTAL]],"")</f>
        <v>0</v>
      </c>
      <c r="MK441" s="26">
        <f>IFERROR(Tableau17[[#This Row],[2019-T1-DUPONT-AIGNAN Nicolas]]/Tableau17[[#This Row],[2019-T1-TOTAL]],"")</f>
        <v>4.3103448275862068E-3</v>
      </c>
      <c r="ML441" s="26">
        <f>IFERROR(Tableau17[[#This Row],[2019-T1-GERNIGON Yves]]/Tableau17[[#This Row],[2019-T1-TOTAL]],"")</f>
        <v>0</v>
      </c>
      <c r="MM441" s="26">
        <f>IFERROR(Tableau17[[#This Row],[2019-T1-GLUCKSMANN Raphaël]]/Tableau17[[#This Row],[2019-T1-TOTAL]],"")</f>
        <v>4.7413793103448273E-2</v>
      </c>
      <c r="MN441" s="26">
        <f>IFERROR(Tableau17[[#This Row],[2019-T1-HAMON Benoît]]/Tableau17[[#This Row],[2019-T1-TOTAL]],"")</f>
        <v>2.1551724137931036E-2</v>
      </c>
      <c r="MO441" s="26">
        <f>IFERROR(Tableau17[[#This Row],[2019-T1-HELGEN Gilles]]/Tableau17[[#This Row],[2019-T1-TOTAL]],"")</f>
        <v>0</v>
      </c>
      <c r="MP441" s="26">
        <f>IFERROR(Tableau17[[#This Row],[2019-T1-JADOT Yannick]]/Tableau17[[#This Row],[2019-T1-TOTAL]],"")</f>
        <v>0.10775862068965517</v>
      </c>
      <c r="MQ441" s="26">
        <f>IFERROR(Tableau17[[#This Row],[2019-T1-LAGARDE Jean-Christophe]]/Tableau17[[#This Row],[2019-T1-TOTAL]],"")</f>
        <v>8.6206896551724137E-3</v>
      </c>
      <c r="MR441" s="26">
        <f>IFERROR(Tableau17[[#This Row],[2019-T1-LALANNE Francis]]/Tableau17[[#This Row],[2019-T1-TOTAL]],"")</f>
        <v>0</v>
      </c>
      <c r="MS441" s="26">
        <f>IFERROR(Tableau17[[#This Row],[2019-T1-LOISEAU Nathalie]]/Tableau17[[#This Row],[2019-T1-TOTAL]],"")</f>
        <v>0.17241379310344829</v>
      </c>
      <c r="MT441" s="26">
        <f>IFERROR(Tableau17[[#This Row],[2019-T1-MARIE Florie]]/Tableau17[[#This Row],[2019-T1-TOTAL]],"")</f>
        <v>4.3103448275862068E-3</v>
      </c>
      <c r="MU441" s="26">
        <f>IFERROR(Tableau17[[#This Row],[2008-T1-MACROEXTRDROITE]]/Tableau17[[#This Row],[2008-T1-MACROTOTALE]],"")</f>
        <v>0.10176991150442478</v>
      </c>
      <c r="MV441" s="26">
        <f>IFERROR(Tableau17[[#This Row],[2008-T1-MACRODROITE]]/Tableau17[[#This Row],[2008-T1-MACROTOTALE]],"")</f>
        <v>0.34292035398230086</v>
      </c>
      <c r="MW441" s="26">
        <f>IFERROR(Tableau17[[#This Row],[2008-T1-MACROCENTRE]]/Tableau17[[#This Row],[2008-T1-MACROTOTALE]],"")</f>
        <v>0</v>
      </c>
      <c r="MX441" s="26">
        <f>IFERROR(Tableau17[[#This Row],[2008-T1-MACROGAUCHE]]/Tableau17[[#This Row],[2008-T1-MACROTOTALE]],"")</f>
        <v>0.55530973451327437</v>
      </c>
      <c r="MY441" s="26">
        <f>IFERROR(Tableau17[[#This Row],[2008-T1-MACROAUTRE]]/Tableau17[[#This Row],[2008-T1-MACROTOTALE]],"")</f>
        <v>0</v>
      </c>
      <c r="MZ441" s="26">
        <f>IFERROR(Tableau17[[#This Row],[2008-T2-MACROEXTRDROITE]]/Tableau17[[#This Row],[2008-T2-MACROTOTALE]],"")</f>
        <v>8.0082135523613956E-2</v>
      </c>
      <c r="NA441" s="26">
        <f>IFERROR(Tableau17[[#This Row],[2008-T2-MACRODROITE]]/Tableau17[[#This Row],[2008-T2-MACROTOTALE]],"")</f>
        <v>0.3326488706365503</v>
      </c>
      <c r="NB441" s="26">
        <f>IFERROR(Tableau17[[#This Row],[2008-T2-MACROCENTRE]]/Tableau17[[#This Row],[2008-T2-MACROTOTALE]],"")</f>
        <v>0</v>
      </c>
      <c r="NC441" s="26">
        <f>IFERROR(Tableau17[[#This Row],[2008-T2-MACROGAUCHE]]/Tableau17[[#This Row],[2008-T2-MACROTOTALE]],"")</f>
        <v>0.58726899383983577</v>
      </c>
      <c r="ND441" s="26">
        <f>IFERROR(Tableau17[[#This Row],[2008-T2-MACROAUTRE]]/Tableau17[[#This Row],[2008-T2-MACROTOTALE]],"")</f>
        <v>0</v>
      </c>
      <c r="NE441" s="26">
        <f>IFERROR(Tableau17[[#This Row],[2014-T1-MACROEXTRDROITE]]/Tableau17[[#This Row],[2014-T1-MACROTOTALE]],"")</f>
        <v>0.26224783861671469</v>
      </c>
      <c r="NF441" s="26">
        <f>IFERROR(Tableau17[[#This Row],[2014-T1-MACRODROITE]]/Tableau17[[#This Row],[2014-T1-MACROTOTALE]],"")</f>
        <v>0.17867435158501441</v>
      </c>
      <c r="NG441" s="26">
        <f>IFERROR(Tableau17[[#This Row],[2014-T1-MACROCENTRE]]/Tableau17[[#This Row],[2014-T1-MACROTOTALE]],"")</f>
        <v>0</v>
      </c>
      <c r="NH441" s="26">
        <f>IFERROR(Tableau17[[#This Row],[2014-T1-MACROGAUCHE]]/Tableau17[[#This Row],[2014-T1-MACROTOTALE]],"")</f>
        <v>0.55907780979827093</v>
      </c>
      <c r="NI441" s="26">
        <f>IFERROR(Tableau17[[#This Row],[2014-T1-MACROAUTRE]]/Tableau17[[#This Row],[2014-T1-MACROTOTALE]],"")</f>
        <v>0</v>
      </c>
      <c r="NJ441" s="26">
        <f>IFERROR(Tableau17[[#This Row],[2014-T2-MACROEXTRDROITE]]/Tableau17[[#This Row],[2014-T2-MACROTOTALE]],"")</f>
        <v>0.25</v>
      </c>
      <c r="NK441" s="26">
        <f>IFERROR(Tableau17[[#This Row],[2014-T2-MACRODROITE]]/Tableau17[[#This Row],[2014-T2-MACROTOTALE]],"")</f>
        <v>0.22629310344827586</v>
      </c>
      <c r="NL441" s="26">
        <f>IFERROR(Tableau17[[#This Row],[2014-T2-MACROCENTRE]]/Tableau17[[#This Row],[2014-T2-MACROTOTALE]],"")</f>
        <v>0</v>
      </c>
      <c r="NM441" s="26">
        <f>IFERROR(Tableau17[[#This Row],[2014-T2-MACROGAUCHE]]/Tableau17[[#This Row],[2014-T2-MACROTOTALE]],"")</f>
        <v>0.52370689655172409</v>
      </c>
      <c r="NN441" s="26">
        <f>IFERROR(Tableau17[[#This Row],[2014-T2-MACROAUTRE]]/Tableau17[[#This Row],[2014-T2-MACROTOTALE]],"")</f>
        <v>0</v>
      </c>
      <c r="NO441" s="26">
        <f>IFERROR( Tableau17[[#This Row],[2015-T1-MACROEXTRDROITE]]/Tableau17[[#This Row],[2015-T1-MACROTOTALE]],"")</f>
        <v>0.37171052631578949</v>
      </c>
      <c r="NP441" s="26">
        <f>IFERROR(Tableau17[[#This Row],[2015-T1-MACRODROITE]]/Tableau17[[#This Row],[2015-T1-MACROTOTALE]],"")</f>
        <v>0.15460526315789475</v>
      </c>
      <c r="NQ441" s="26">
        <f>IFERROR(Tableau17[[#This Row],[2015-T1-MACROCENTRE]]/Tableau17[[#This Row],[2015-T1-MACROTOTALE]],"")</f>
        <v>0</v>
      </c>
      <c r="NR441" s="26">
        <f>IFERROR(Tableau17[[#This Row],[2015-T1-MACROGAUCHE]]/Tableau17[[#This Row],[2015-T1-MACROTOTALE]],"")</f>
        <v>0.47368421052631576</v>
      </c>
      <c r="NS441" s="26">
        <f>IFERROR(Tableau17[[#This Row],[2015-T1-MACROAUTRE]]/Tableau17[[#This Row],[2015-T1-MACROTOTALE]],"")</f>
        <v>0</v>
      </c>
      <c r="NT441" s="26">
        <f>IFERROR(Tableau17[[#This Row],[2015-T2-MACROEXTRDROITE]]/Tableau17[[#This Row],[2015-T2-MACROTOTALE]],"")</f>
        <v>0.345821325648415</v>
      </c>
      <c r="NU441" s="26">
        <f>IFERROR(Tableau17[[#This Row],[2015-T2-MACRODROITE]]/Tableau17[[#This Row],[2015-T2-MACROTOTALE]],"")</f>
        <v>0</v>
      </c>
      <c r="NV441" s="26">
        <f>IFERROR(Tableau17[[#This Row],[2015-T2-MACROCENTRE]]/Tableau17[[#This Row],[2015-T2-MACROTOTALE]],"")</f>
        <v>0</v>
      </c>
      <c r="NW441" s="26">
        <f>IFERROR(Tableau17[[#This Row],[2015-T2-MACROGAUCHE]]/Tableau17[[#This Row],[2015-T2-MACROTOTALE]],"")</f>
        <v>0.65417867435158505</v>
      </c>
      <c r="NX441" s="26">
        <f>IFERROR(Tableau17[[#This Row],[2015-T2-MACROAUTRE]]/Tableau17[[#This Row],[2015-T2-MACROTOTALE]],"")</f>
        <v>0</v>
      </c>
      <c r="NY441" s="26">
        <f>IFERROR(Tableau17[[#This Row],[2017-T1-MACROEXTRDROITE]]/Tableau17[[#This Row],[2017-T1-MACROTOTALE]],"")</f>
        <v>0.22782608695652173</v>
      </c>
      <c r="NZ441" s="26">
        <f>IFERROR(Tableau17[[#This Row],[2017-T1-MACRODROITE]]/Tableau17[[#This Row],[2017-T1-MACROTOTALE]],"")</f>
        <v>7.3043478260869571E-2</v>
      </c>
      <c r="OA441" s="26">
        <f>IFERROR(Tableau17[[#This Row],[2017-T1-MACROCENTRE]]/Tableau17[[#This Row],[2017-T1-MACROTOTALE]],"")</f>
        <v>0.18260869565217391</v>
      </c>
      <c r="OB441" s="26">
        <f>IFERROR(Tableau17[[#This Row],[2017-T1-MACROGAUCHE]]/Tableau17[[#This Row],[2017-T1-MACROTOTALE]],"")</f>
        <v>0.5130434782608696</v>
      </c>
      <c r="OC441" s="26">
        <f>IFERROR(Tableau17[[#This Row],[2017-T1-MACROAUTRE]]/Tableau17[[#This Row],[2017-T1-MACROTOTALE]],"")</f>
        <v>3.4782608695652175E-3</v>
      </c>
      <c r="OD441" s="26">
        <f>IFERROR(Tableau17[[#This Row],[2017-T2-MACROEXTRDROITE]]/Tableau17[[#This Row],[2017-T2-MACROTOTALE]],"")</f>
        <v>0.26614481409001955</v>
      </c>
      <c r="OE441" s="26">
        <f>IFERROR(Tableau17[[#This Row],[2017-T2-MACRODROITE]]/Tableau17[[#This Row],[2017-T2-MACROTOTALE]],"")</f>
        <v>0</v>
      </c>
      <c r="OF441" s="26">
        <f>IFERROR(Tableau17[[#This Row],[2017-T2-MACROCENTRE]]/Tableau17[[#This Row],[2017-T2-MACROTOTALE]],"")</f>
        <v>0.73385518590998045</v>
      </c>
      <c r="OG441" s="26">
        <f>IFERROR(Tableau17[[#This Row],[2017-T2-MACROGAUCHE]]/Tableau17[[#This Row],[2017-T2-MACROTOTALE]],"")</f>
        <v>0</v>
      </c>
      <c r="OH441" s="26">
        <f>IFERROR(Tableau17[[#This Row],[2017-T2-MACROAUTRE]]/Tableau17[[#This Row],[2017-T2-MACROTOTALE]],"")</f>
        <v>0</v>
      </c>
      <c r="OI441" s="26">
        <f>IFERROR(Tableau17[[#This Row],[2019-T1-MACROEXTRDROITE]]/Tableau17[[#This Row],[2019-T1-MACROTOTALE]],"")</f>
        <v>0.3247863247863248</v>
      </c>
      <c r="OJ441" s="26">
        <f>IFERROR(Tableau17[[#This Row],[2019-T1-MACRODROITE]]/Tableau17[[#This Row],[2019-T1-MACROTOTALE]],"")</f>
        <v>4.7008547008547008E-2</v>
      </c>
      <c r="OK441" s="26">
        <f>IFERROR(Tableau17[[#This Row],[2019-T1-MACROCENTRE]]/Tableau17[[#This Row],[2019-T1-MACROTOTALE]],"")</f>
        <v>0.17094017094017094</v>
      </c>
      <c r="OL441" s="26">
        <f>IFERROR(Tableau17[[#This Row],[2019-T1-MACROGAUCHE]]/Tableau17[[#This Row],[2019-T1-MACROTOTALE]],"")</f>
        <v>0.39743589743589741</v>
      </c>
      <c r="OM441" s="26">
        <f>IFERROR(Tableau17[[#This Row],[2019-T1-MACROAUTRE]]/Tableau17[[#This Row],[2019-T1-MACROTOTALE]],"")</f>
        <v>5.9829059829059832E-2</v>
      </c>
      <c r="ON441" s="26">
        <f>IFERROR(Tableau17[[#This Row],[2020-T1-MACROEXTRDROITE]]/Tableau17[[#This Row],[2020-T1-MACROTOTALE]],"")</f>
        <v>0.2927927927927928</v>
      </c>
      <c r="OO441" s="26">
        <f>IFERROR(Tableau17[[#This Row],[2020-T1-MACRODROITE]]/Tableau17[[#This Row],[2020-T1-MACROTOTALE]],"")</f>
        <v>0.15315315315315314</v>
      </c>
      <c r="OP441" s="26">
        <f>IFERROR(Tableau17[[#This Row],[2020-T1-MACROCENTRE]]/Tableau17[[#This Row],[2020-T1-MACROTOTALE]],"")</f>
        <v>0.13063063063063063</v>
      </c>
      <c r="OQ441" s="26">
        <f>IFERROR(Tableau17[[#This Row],[2020-T1-MACROGAUCHE]]/Tableau17[[#This Row],[2020-T1-MACROTOTALE]],"")</f>
        <v>0.42342342342342343</v>
      </c>
      <c r="OR441" s="26">
        <f>IFERROR(Tableau17[[#This Row],[2020-T1-MACROAUTRE]]/Tableau17[[#This Row],[2020-T1-MACROTOTALE]],"")</f>
        <v>0</v>
      </c>
      <c r="OS441" s="26">
        <f>IFERROR(Tableau17[[#This Row],[2017 (L)-T1-MACROEXTRDROITE]]/Tableau17[[#This Row],[2017 (L)-T1-MACROTOTALE]],"")</f>
        <v>0.22900763358778625</v>
      </c>
      <c r="OT441" s="26">
        <f>IFERROR(Tableau17[[#This Row],[2017 (L)-T1-MACRODROITE]]/Tableau17[[#This Row],[2017 (L)-T1-MACROTOTALE]],"")</f>
        <v>3.8167938931297711E-2</v>
      </c>
      <c r="OU441" s="26">
        <f>IFERROR(Tableau17[[#This Row],[2017 (L)-T1-MACROCENTRE]]/Tableau17[[#This Row],[2017 (L)-T1-MACROTOTALE]],"")</f>
        <v>0.26717557251908397</v>
      </c>
      <c r="OV441" s="26">
        <f>IFERROR(Tableau17[[#This Row],[2017 (L)-T1-MACROGAUCHE]]/Tableau17[[#This Row],[2017 (L)-T1-MACROTOTALE]],"")</f>
        <v>0.45038167938931295</v>
      </c>
      <c r="OW441" s="26">
        <f>IFERROR(Tableau17[[#This Row],[2017 (L)-T1-MACROAUTRE]]/Tableau17[[#This Row],[2017 (L)-T1-MACROTOTALE]],"")</f>
        <v>1.5267175572519083E-2</v>
      </c>
      <c r="OX441" s="26">
        <f>IFERROR(Tableau17[[#This Row],[2017 (L)-T2-MACROEXTRDROITE]]/Tableau17[[#This Row],[2017 (L)-T2-MACROTOTALE]],"")</f>
        <v>0.36170212765957449</v>
      </c>
      <c r="OY441" s="26">
        <f>IFERROR(Tableau17[[#This Row],[2017 (L)-T2-MACRODROITE]]/Tableau17[[#This Row],[2017 (L)-T2-MACROTOTALE]],"")</f>
        <v>0</v>
      </c>
      <c r="OZ441" s="26">
        <f>IFERROR(Tableau17[[#This Row],[2017 (L)-T2-MACROCENTRE]]/Tableau17[[#This Row],[2017 (L)-T2-MACROTOTALE]],"")</f>
        <v>0.63829787234042556</v>
      </c>
      <c r="PA441" s="26">
        <f>IFERROR(Tableau17[[#This Row],[2017 (L)-T2-MACROGAUCHE]]/Tableau17[[#This Row],[2017 (L)-T2-MACROTOTALE]],"")</f>
        <v>0</v>
      </c>
      <c r="PB441" s="26">
        <f>IFERROR(Tableau17[[#This Row],[2017 (L)-T2-MACROAUTRE]]/Tableau17[[#This Row],[2017 (L)-T2-MACROTOTALE]],"")</f>
        <v>0</v>
      </c>
      <c r="PC441" s="26">
        <f>IFERROR(Tableau17[[#This Row],[2008_T1_PROCUS]]/Tableau17[[#This Row],[2008_T1_INSCRITS]],0)</f>
        <v>6.1983471074380167E-3</v>
      </c>
      <c r="PD441" s="26">
        <f>IFERROR(Tableau17[[#This Row],[2008_T2_PROCUS]]/Tableau17[[#This Row],[2008_T2_INSCRITS]],0)</f>
        <v>6.1983471074380167E-3</v>
      </c>
      <c r="PE441" s="26">
        <f>Tableau17[[#This Row],[2014_T1_PROCUS]]/Tableau17[[#This Row],[2014_T1_INSCRITS]]</f>
        <v>2.2002200220022001E-3</v>
      </c>
      <c r="PF441" s="26">
        <f>IFERROR(Tableau17[[#This Row],[2014_T2_PROCUS]]/Tableau17[[#This Row],[2014_T2_INSCRITS]],0)</f>
        <v>3.3003300330033004E-3</v>
      </c>
    </row>
    <row r="442" spans="1:422" hidden="1" x14ac:dyDescent="0.2">
      <c r="A442" s="1">
        <v>6</v>
      </c>
      <c r="B442" s="1" t="s">
        <v>427</v>
      </c>
      <c r="C442" s="1" t="s">
        <v>428</v>
      </c>
      <c r="D442" s="1" t="s">
        <v>428</v>
      </c>
      <c r="E442" s="1">
        <v>1103</v>
      </c>
      <c r="F442" s="1">
        <v>5.4557169999999999</v>
      </c>
      <c r="G442" s="1">
        <v>43.288553</v>
      </c>
      <c r="H442" s="3">
        <v>1007</v>
      </c>
      <c r="I442" s="3">
        <v>185</v>
      </c>
      <c r="K442" s="1">
        <v>4</v>
      </c>
      <c r="L442" s="1">
        <v>38</v>
      </c>
      <c r="M442" s="1">
        <v>64</v>
      </c>
      <c r="P442" s="1">
        <v>68</v>
      </c>
      <c r="Q442" s="1">
        <v>9</v>
      </c>
      <c r="R442" s="1">
        <v>30</v>
      </c>
      <c r="S442" s="1">
        <v>14</v>
      </c>
      <c r="T442" s="1">
        <v>14</v>
      </c>
      <c r="U442" s="1">
        <v>241</v>
      </c>
      <c r="V442" s="1">
        <v>931</v>
      </c>
      <c r="W442" s="1">
        <v>403</v>
      </c>
      <c r="X442" s="1">
        <v>2</v>
      </c>
      <c r="Y442" s="2">
        <v>0.43286787999999998</v>
      </c>
      <c r="Z442" s="1">
        <v>931</v>
      </c>
      <c r="AA442" s="1">
        <v>456</v>
      </c>
      <c r="AB442" s="1">
        <v>4</v>
      </c>
      <c r="AC442" s="2">
        <v>0.48979592</v>
      </c>
      <c r="AD442" s="1">
        <v>1007</v>
      </c>
      <c r="AE442" s="1">
        <v>250</v>
      </c>
      <c r="AF442" s="2">
        <v>0.24826216000000001</v>
      </c>
      <c r="AG442" s="1">
        <f t="shared" si="6"/>
        <v>185</v>
      </c>
      <c r="AH442" s="1">
        <v>834</v>
      </c>
      <c r="AI442" s="1">
        <v>417</v>
      </c>
      <c r="AJ442" s="1">
        <v>2</v>
      </c>
      <c r="AK442" s="2">
        <v>0.5</v>
      </c>
      <c r="AL442" s="1">
        <v>834</v>
      </c>
      <c r="AM442" s="1">
        <v>498</v>
      </c>
      <c r="AN442" s="1">
        <v>4</v>
      </c>
      <c r="AO442" s="2">
        <v>0.59712229999999999</v>
      </c>
      <c r="AP442" s="1">
        <v>961</v>
      </c>
      <c r="AQ442" s="1">
        <v>376</v>
      </c>
      <c r="AR442" s="2">
        <v>0.39125911000000002</v>
      </c>
      <c r="AS442" s="1">
        <v>961</v>
      </c>
      <c r="AT442" s="1">
        <v>487</v>
      </c>
      <c r="AU442" s="2">
        <v>0.50676379000000005</v>
      </c>
      <c r="AV442" s="1">
        <v>998</v>
      </c>
      <c r="AW442" s="1">
        <v>234</v>
      </c>
      <c r="AX442" s="2">
        <v>0.23446893999999999</v>
      </c>
      <c r="AY442" s="1">
        <v>998</v>
      </c>
      <c r="AZ442" s="1">
        <v>241</v>
      </c>
      <c r="BA442" s="2">
        <v>0.24148296999999999</v>
      </c>
      <c r="BB442" s="1">
        <v>996</v>
      </c>
      <c r="BC442" s="1">
        <v>638</v>
      </c>
      <c r="BD442" s="2">
        <v>0.64056225</v>
      </c>
      <c r="BE442" s="1">
        <v>996</v>
      </c>
      <c r="BF442" s="1">
        <v>608</v>
      </c>
      <c r="BG442" s="2">
        <v>0.61044176999999999</v>
      </c>
      <c r="BH442" s="1">
        <v>995</v>
      </c>
      <c r="BI442" s="1">
        <v>239</v>
      </c>
      <c r="BJ442" s="2">
        <v>0.24020100999999999</v>
      </c>
      <c r="BK442" s="1">
        <v>7</v>
      </c>
      <c r="BM442" s="1">
        <v>2</v>
      </c>
      <c r="BN442" s="1">
        <v>14</v>
      </c>
      <c r="BO442" s="1">
        <v>43</v>
      </c>
      <c r="BP442" s="1">
        <v>84</v>
      </c>
      <c r="BQ442" s="1">
        <v>254</v>
      </c>
      <c r="BR442" s="1">
        <v>404</v>
      </c>
      <c r="BU442" s="1">
        <v>134</v>
      </c>
      <c r="BV442" s="1">
        <v>353</v>
      </c>
      <c r="BW442" s="1">
        <v>487</v>
      </c>
      <c r="BY442" s="1">
        <v>35</v>
      </c>
      <c r="BZ442" s="1">
        <v>39</v>
      </c>
      <c r="CB442" s="1">
        <v>23</v>
      </c>
      <c r="CC442" s="1">
        <v>70</v>
      </c>
      <c r="CD442" s="1">
        <v>112</v>
      </c>
      <c r="CE442" s="1">
        <v>106</v>
      </c>
      <c r="CF442" s="1">
        <v>385</v>
      </c>
      <c r="CG442" s="1">
        <v>92</v>
      </c>
      <c r="CH442" s="1">
        <v>169</v>
      </c>
      <c r="CI442" s="1">
        <v>176</v>
      </c>
      <c r="CJ442" s="1">
        <v>437</v>
      </c>
      <c r="CK442" s="1">
        <v>42</v>
      </c>
      <c r="CL442" s="1">
        <v>5</v>
      </c>
      <c r="CN442" s="1">
        <v>72</v>
      </c>
      <c r="CO442" s="1">
        <v>14</v>
      </c>
      <c r="CP442" s="1">
        <v>78</v>
      </c>
      <c r="CS442" s="1">
        <v>113</v>
      </c>
      <c r="CT442" s="1">
        <v>42</v>
      </c>
      <c r="CW442" s="1">
        <v>366</v>
      </c>
      <c r="CY442" s="1">
        <v>83</v>
      </c>
      <c r="DA442" s="1">
        <v>385</v>
      </c>
      <c r="DC442" s="1">
        <v>468</v>
      </c>
      <c r="DD442" s="1">
        <v>7</v>
      </c>
      <c r="DE442" s="1">
        <v>14</v>
      </c>
      <c r="DF442" s="1">
        <v>2</v>
      </c>
      <c r="DG442" s="1">
        <v>1</v>
      </c>
      <c r="DH442" s="1">
        <v>7</v>
      </c>
      <c r="DI442" s="1">
        <v>4</v>
      </c>
      <c r="DJ442" s="1">
        <v>3</v>
      </c>
      <c r="DK442" s="1">
        <v>1</v>
      </c>
      <c r="DL442" s="1">
        <v>43</v>
      </c>
      <c r="DM442" s="1">
        <v>33</v>
      </c>
      <c r="DN442" s="1">
        <v>53</v>
      </c>
      <c r="DP442" s="1">
        <v>1</v>
      </c>
      <c r="DR442" s="1">
        <v>43</v>
      </c>
      <c r="DS442" s="1">
        <v>12</v>
      </c>
      <c r="DU442" s="1">
        <v>224</v>
      </c>
      <c r="DX442" s="1">
        <v>157</v>
      </c>
      <c r="DZ442" s="1">
        <v>76</v>
      </c>
      <c r="EA442" s="1">
        <v>233</v>
      </c>
      <c r="EB442" s="1">
        <v>1</v>
      </c>
      <c r="EC442" s="1">
        <v>10</v>
      </c>
      <c r="ED442" s="1">
        <v>2</v>
      </c>
      <c r="EE442" s="1">
        <v>4</v>
      </c>
      <c r="EF442" s="1">
        <v>39</v>
      </c>
      <c r="EG442" s="1">
        <v>29</v>
      </c>
      <c r="EH442" s="1">
        <v>0</v>
      </c>
      <c r="EI442" s="1">
        <v>127</v>
      </c>
      <c r="EJ442" s="1">
        <v>307</v>
      </c>
      <c r="EK442" s="1">
        <v>101</v>
      </c>
      <c r="EL442" s="1">
        <v>3</v>
      </c>
      <c r="EM442" s="1">
        <v>623</v>
      </c>
      <c r="EN442" s="1">
        <v>167</v>
      </c>
      <c r="EO442" s="1">
        <v>381</v>
      </c>
      <c r="EP442" s="1">
        <v>548</v>
      </c>
      <c r="EQ442" s="1">
        <v>0</v>
      </c>
      <c r="ER442" s="1">
        <v>2</v>
      </c>
      <c r="ES442" s="1">
        <v>2</v>
      </c>
      <c r="ET442" s="1">
        <v>41</v>
      </c>
      <c r="EU442" s="1">
        <v>16</v>
      </c>
      <c r="EV442" s="1">
        <v>74</v>
      </c>
      <c r="EW442" s="1">
        <v>11</v>
      </c>
      <c r="EX442" s="1">
        <v>0</v>
      </c>
      <c r="EY442" s="1">
        <v>3</v>
      </c>
      <c r="EZ442" s="1">
        <v>6</v>
      </c>
      <c r="FA442" s="1">
        <v>0</v>
      </c>
      <c r="FB442" s="1">
        <v>0</v>
      </c>
      <c r="FC442" s="1">
        <v>0</v>
      </c>
      <c r="FD442" s="1">
        <v>0</v>
      </c>
      <c r="FE442" s="1">
        <v>0</v>
      </c>
      <c r="FF442" s="1">
        <v>0</v>
      </c>
      <c r="FG442" s="1">
        <v>0</v>
      </c>
      <c r="FH442" s="1">
        <v>4</v>
      </c>
      <c r="FI442" s="1">
        <v>0</v>
      </c>
      <c r="FJ442" s="1">
        <v>9</v>
      </c>
      <c r="FK442" s="1">
        <v>8</v>
      </c>
      <c r="FL442" s="1">
        <v>0</v>
      </c>
      <c r="FM442" s="1">
        <v>7</v>
      </c>
      <c r="FN442" s="1">
        <v>1</v>
      </c>
      <c r="FO442" s="1">
        <v>2</v>
      </c>
      <c r="FP442" s="1">
        <v>32</v>
      </c>
      <c r="FQ442" s="1">
        <v>0</v>
      </c>
      <c r="FR442" s="1">
        <f>SUM(Tableau17[[#This Row],[2019-T1-ALEXANDRE Audric]:[2019-T1-MARIE Florie]])</f>
        <v>218</v>
      </c>
      <c r="FS442" s="1">
        <v>45</v>
      </c>
      <c r="FT442" s="1">
        <v>91</v>
      </c>
      <c r="FU442" s="1">
        <v>0</v>
      </c>
      <c r="FV442" s="1">
        <v>268</v>
      </c>
      <c r="FW442" s="1">
        <v>0</v>
      </c>
      <c r="FX442" s="1">
        <v>404</v>
      </c>
      <c r="FY442" s="1">
        <v>0</v>
      </c>
      <c r="FZ442" s="1">
        <v>134</v>
      </c>
      <c r="GA442" s="1">
        <v>0</v>
      </c>
      <c r="GB442" s="1">
        <v>353</v>
      </c>
      <c r="GC442" s="1">
        <v>0</v>
      </c>
      <c r="GD442" s="1">
        <v>487</v>
      </c>
      <c r="GE442" s="1">
        <v>70</v>
      </c>
      <c r="GF442" s="1">
        <v>147</v>
      </c>
      <c r="GG442" s="1">
        <v>0</v>
      </c>
      <c r="GH442" s="1">
        <v>168</v>
      </c>
      <c r="GI442" s="1">
        <v>0</v>
      </c>
      <c r="GJ442" s="1">
        <v>385</v>
      </c>
      <c r="GK442" s="1">
        <v>92</v>
      </c>
      <c r="GL442" s="1">
        <v>169</v>
      </c>
      <c r="GM442" s="1">
        <v>0</v>
      </c>
      <c r="GN442" s="1">
        <v>176</v>
      </c>
      <c r="GO442" s="1">
        <v>0</v>
      </c>
      <c r="GP442" s="1">
        <v>437</v>
      </c>
      <c r="GQ442" s="1">
        <v>83</v>
      </c>
      <c r="GR442" s="1">
        <v>42</v>
      </c>
      <c r="GS442" s="1">
        <v>0</v>
      </c>
      <c r="GT442" s="1">
        <v>199</v>
      </c>
      <c r="GU442" s="1">
        <v>42</v>
      </c>
      <c r="GV442" s="1">
        <v>366</v>
      </c>
      <c r="GW442" s="1">
        <v>83</v>
      </c>
      <c r="GX442" s="1">
        <v>385</v>
      </c>
      <c r="GY442" s="1">
        <v>0</v>
      </c>
      <c r="GZ442" s="1">
        <v>0</v>
      </c>
      <c r="HA442" s="1">
        <v>0</v>
      </c>
      <c r="HB442" s="1">
        <v>468</v>
      </c>
      <c r="HC442" s="1">
        <v>143</v>
      </c>
      <c r="HD442" s="1">
        <v>39</v>
      </c>
      <c r="HE442" s="1">
        <v>101</v>
      </c>
      <c r="HF442" s="1">
        <v>340</v>
      </c>
      <c r="HG442" s="1">
        <v>0</v>
      </c>
      <c r="HH442" s="1">
        <v>623</v>
      </c>
      <c r="HI442" s="1">
        <v>167</v>
      </c>
      <c r="HJ442" s="1">
        <v>0</v>
      </c>
      <c r="HK442" s="1">
        <v>381</v>
      </c>
      <c r="HL442" s="1">
        <v>0</v>
      </c>
      <c r="HM442" s="1">
        <v>0</v>
      </c>
      <c r="HN442" s="1">
        <v>548</v>
      </c>
      <c r="HO442" s="1">
        <v>83</v>
      </c>
      <c r="HP442" s="1">
        <v>12</v>
      </c>
      <c r="HQ442" s="1">
        <v>32</v>
      </c>
      <c r="HR442" s="1">
        <v>73</v>
      </c>
      <c r="HS442" s="1">
        <v>23</v>
      </c>
      <c r="HT442" s="1">
        <v>223</v>
      </c>
      <c r="HU442" s="1">
        <v>30</v>
      </c>
      <c r="HV442" s="1">
        <v>106</v>
      </c>
      <c r="HW442" s="1">
        <v>13</v>
      </c>
      <c r="HX442" s="1">
        <v>92</v>
      </c>
      <c r="HY442" s="1">
        <v>0</v>
      </c>
      <c r="HZ442" s="1">
        <v>241</v>
      </c>
      <c r="IA442" s="1">
        <v>38</v>
      </c>
      <c r="IB442" s="1">
        <v>54</v>
      </c>
      <c r="IC442" s="1">
        <v>43</v>
      </c>
      <c r="ID442" s="1">
        <v>75</v>
      </c>
      <c r="IE442" s="1">
        <v>14</v>
      </c>
      <c r="IF442" s="1">
        <v>224</v>
      </c>
      <c r="IG442" s="1">
        <v>0</v>
      </c>
      <c r="IH442" s="1">
        <v>157</v>
      </c>
      <c r="II442" s="1">
        <v>76</v>
      </c>
      <c r="IJ442" s="1">
        <v>0</v>
      </c>
      <c r="IK442" s="1">
        <v>0</v>
      </c>
      <c r="IL442" s="1">
        <v>233</v>
      </c>
      <c r="IM442" s="26">
        <f>IFERROR(Tableau17[[#This Row],[LDIV]]/Tableau17[[#This Row],[Total général]],"")</f>
        <v>0</v>
      </c>
      <c r="IN442" s="26">
        <f>IFERROR(Tableau17[[#This Row],[LDVC]]/Tableau17[[#This Row],[Total général]],"")</f>
        <v>1.6597510373443983E-2</v>
      </c>
      <c r="IO442" s="26">
        <f>IFERROR(Tableau17[[#This Row],[LDVD]]/Tableau17[[#This Row],[Total général]],"")</f>
        <v>0.15767634854771784</v>
      </c>
      <c r="IP442" s="26">
        <f>IFERROR(Tableau17[[#This Row],[LDVG]]/Tableau17[[#This Row],[Total général]],"")</f>
        <v>0.26556016597510373</v>
      </c>
      <c r="IQ442" s="26">
        <f>IFERROR(Tableau17[[#This Row],[LEXD]]/Tableau17[[#This Row],[Total général]],"")</f>
        <v>0</v>
      </c>
      <c r="IR442" s="26">
        <f>IFERROR(Tableau17[[#This Row],[LEXG]]/Tableau17[[#This Row],[Total général]],"")</f>
        <v>0</v>
      </c>
      <c r="IS442" s="26">
        <f>IFERROR(Tableau17[[#This Row],[LLR]]/Tableau17[[#This Row],[Total général]],"")</f>
        <v>0.28215767634854771</v>
      </c>
      <c r="IT442" s="26">
        <f>IFERROR(Tableau17[[#This Row],[LREM]]/Tableau17[[#This Row],[Total général]],"")</f>
        <v>3.7344398340248962E-2</v>
      </c>
      <c r="IU442" s="26">
        <f>IFERROR(Tableau17[[#This Row],[LRN]]/Tableau17[[#This Row],[Total général]],"")</f>
        <v>0.12448132780082988</v>
      </c>
      <c r="IV442" s="26">
        <f>IFERROR(Tableau17[[#This Row],[LUG]]/Tableau17[[#This Row],[Total général]],"")</f>
        <v>5.8091286307053944E-2</v>
      </c>
      <c r="IW442" s="26">
        <f>IFERROR(Tableau17[[#This Row],[LVEC]]/Tableau17[[#This Row],[Total général]],"")</f>
        <v>5.8091286307053944E-2</v>
      </c>
      <c r="IX442" s="26">
        <f>IFERROR(Tableau17[[#This Row],[2008-T1-LCMD]]/Tableau17[[#This Row],[2008-T1-TOTAL]],"")</f>
        <v>1.7326732673267328E-2</v>
      </c>
      <c r="IY442" s="26">
        <f>IFERROR(Tableau17[[#This Row],[2008-T1-LDVD]]/Tableau17[[#This Row],[2008-T1-TOTAL]],"")</f>
        <v>0</v>
      </c>
      <c r="IZ442" s="26">
        <f>IFERROR(Tableau17[[#This Row],[2008-T1-LEXD]]/Tableau17[[#This Row],[2008-T1-TOTAL]],"")</f>
        <v>4.9504950495049506E-3</v>
      </c>
      <c r="JA442" s="26">
        <f>IFERROR(Tableau17[[#This Row],[2008-T1-LEXG]]/Tableau17[[#This Row],[2008-T1-TOTAL]],"")</f>
        <v>3.4653465346534656E-2</v>
      </c>
      <c r="JB442" s="26">
        <f>IFERROR(Tableau17[[#This Row],[2008-T1-LFN]]/Tableau17[[#This Row],[2008-T1-TOTAL]],"")</f>
        <v>0.10643564356435643</v>
      </c>
      <c r="JC442" s="26">
        <f>IFERROR(Tableau17[[#This Row],[2008-T1-LMAJ]]/Tableau17[[#This Row],[2008-T1-TOTAL]],"")</f>
        <v>0.20792079207920791</v>
      </c>
      <c r="JD442" s="26">
        <f>IFERROR(Tableau17[[#This Row],[2008-T1-LUG]]/Tableau17[[#This Row],[2008-T1-TOTAL]],"")</f>
        <v>0.62871287128712872</v>
      </c>
      <c r="JE442" s="26">
        <f>IFERROR(Tableau17[[#This Row],[2008-T2-LFN]]/Tableau17[[#This Row],[2008-T2-TOTAL]],"")</f>
        <v>0</v>
      </c>
      <c r="JF442" s="26">
        <f>IFERROR(Tableau17[[#This Row],[2008-T2-LGC]]/Tableau17[[#This Row],[2008-T2-TOTAL]],"")</f>
        <v>0</v>
      </c>
      <c r="JG442" s="26">
        <f>IFERROR(Tableau17[[#This Row],[2008-T2-LMAJ]]/Tableau17[[#This Row],[2008-T2-TOTAL]],"")</f>
        <v>0.27515400410677621</v>
      </c>
      <c r="JH442" s="26">
        <f>IFERROR(Tableau17[[#This Row],[2008-T2-LUG]]/Tableau17[[#This Row],[2008-T2-TOTAL]],"")</f>
        <v>0.72484599589322385</v>
      </c>
      <c r="JI442" s="26">
        <f>IFERROR(Tableau17[[#This Row],[2014-T1-LDIV]]/Tableau17[[#This Row],[2014-T1-TOTAL]],"")</f>
        <v>0</v>
      </c>
      <c r="JJ442" s="26">
        <f>IFERROR(Tableau17[[#This Row],[2014-T1-LDVD]]/Tableau17[[#This Row],[2014-T1-TOTAL]],"")</f>
        <v>9.0909090909090912E-2</v>
      </c>
      <c r="JK442" s="26">
        <f>IFERROR(Tableau17[[#This Row],[2014-T1-LDVG]]/Tableau17[[#This Row],[2014-T1-TOTAL]],"")</f>
        <v>0.1012987012987013</v>
      </c>
      <c r="JL442" s="26">
        <f>IFERROR(Tableau17[[#This Row],[2014-T1-LEXG]]/Tableau17[[#This Row],[2014-T1-TOTAL]],"")</f>
        <v>0</v>
      </c>
      <c r="JM442" s="26">
        <f>IFERROR(Tableau17[[#This Row],[2014-T1-LFG]]/Tableau17[[#This Row],[2014-T1-TOTAL]],"")</f>
        <v>5.9740259740259739E-2</v>
      </c>
      <c r="JN442" s="26">
        <f>IFERROR(Tableau17[[#This Row],[2014-T1-LFN]]/Tableau17[[#This Row],[2014-T1-TOTAL]],"")</f>
        <v>0.18181818181818182</v>
      </c>
      <c r="JO442" s="26">
        <f>IFERROR(Tableau17[[#This Row],[2014-T1-LUD]]/Tableau17[[#This Row],[2014-T1-TOTAL]],"")</f>
        <v>0.29090909090909089</v>
      </c>
      <c r="JP442" s="26">
        <f>IFERROR(Tableau17[[#This Row],[2014-T1-LUG]]/Tableau17[[#This Row],[2014-T1-TOTAL]],"")</f>
        <v>0.27532467532467531</v>
      </c>
      <c r="JQ442" s="26">
        <f>IFERROR(Tableau17[[#This Row],[2014-T2-LFN]]/Tableau17[[#This Row],[2014-T2-TOTAL]],"")</f>
        <v>0.21052631578947367</v>
      </c>
      <c r="JR442" s="26">
        <f>IFERROR(Tableau17[[#This Row],[2014-T2-LUD]]/Tableau17[[#This Row],[2014-T2-TOTAL]],"")</f>
        <v>0.38672768878718533</v>
      </c>
      <c r="JS442" s="26">
        <f>IFERROR(Tableau17[[#This Row],[2014-T2-LUG]]/Tableau17[[#This Row],[2014-T2-TOTAL]],"")</f>
        <v>0.40274599542334094</v>
      </c>
      <c r="JT442" s="26">
        <f>IFERROR(Tableau17[[#This Row],[2015-T1-BC-DIV]]/Tableau17[[#This Row],[2015-T1-TOTAL]],"")</f>
        <v>0.11475409836065574</v>
      </c>
      <c r="JU442" s="26">
        <f>IFERROR(Tableau17[[#This Row],[2015-T1-BC-DLF]]/Tableau17[[#This Row],[2015-T1-TOTAL]],"")</f>
        <v>1.3661202185792349E-2</v>
      </c>
      <c r="JV442" s="26">
        <f>IFERROR(Tableau17[[#This Row],[2015-T1-BC-DVD]]/Tableau17[[#This Row],[2015-T1-TOTAL]],"")</f>
        <v>0</v>
      </c>
      <c r="JW442" s="26">
        <f>IFERROR(Tableau17[[#This Row],[2015-T1-BC-DVG]]/Tableau17[[#This Row],[2015-T1-TOTAL]],"")</f>
        <v>0.19672131147540983</v>
      </c>
      <c r="JX442" s="26">
        <f>IFERROR(Tableau17[[#This Row],[2015-T1-BC-FG]]/Tableau17[[#This Row],[2015-T1-TOTAL]],"")</f>
        <v>3.825136612021858E-2</v>
      </c>
      <c r="JY442" s="26">
        <f>IFERROR(Tableau17[[#This Row],[2015-T1-BC-FN]]/Tableau17[[#This Row],[2015-T1-TOTAL]],"")</f>
        <v>0.21311475409836064</v>
      </c>
      <c r="JZ442" s="26">
        <f>IFERROR(Tableau17[[#This Row],[2015-T1-BC-MDM]]/Tableau17[[#This Row],[2015-T1-TOTAL]],"")</f>
        <v>0</v>
      </c>
      <c r="KA442" s="26">
        <f>IFERROR(Tableau17[[#This Row],[2015-T1-BC-RDG]]/Tableau17[[#This Row],[2015-T1-TOTAL]],"")</f>
        <v>0</v>
      </c>
      <c r="KB442" s="26">
        <f>IFERROR(Tableau17[[#This Row],[2015-T1-BC-SOC]]/Tableau17[[#This Row],[2015-T1-TOTAL]],"")</f>
        <v>0.30874316939890711</v>
      </c>
      <c r="KC442" s="26">
        <f>IFERROR(Tableau17[[#This Row],[2015-T1-BC-UD]]/Tableau17[[#This Row],[2015-T1-TOTAL]],"")</f>
        <v>0.11475409836065574</v>
      </c>
      <c r="KD442" s="26">
        <f>IFERROR(Tableau17[[#This Row],[2015-T1-BC-UG]]/Tableau17[[#This Row],[2015-T1-TOTAL]],"")</f>
        <v>0</v>
      </c>
      <c r="KE442" s="26">
        <f>IFERROR(Tableau17[[#This Row],[2015-T1-BC-VEC]]/Tableau17[[#This Row],[2015-T1-TOTAL]],"")</f>
        <v>0</v>
      </c>
      <c r="KF442" s="26">
        <f>IFERROR(Tableau17[[#This Row],[2015-T2-BC-DVG]]/Tableau17[[#This Row],[2015-T2-TOTAL]],"")</f>
        <v>0</v>
      </c>
      <c r="KG442" s="26">
        <f>IFERROR(Tableau17[[#This Row],[2015-T2-BC-FN]]/Tableau17[[#This Row],[2015-T2-TOTAL]],"")</f>
        <v>0.17735042735042736</v>
      </c>
      <c r="KH442" s="26">
        <f>IFERROR(Tableau17[[#This Row],[2015-T2-BC-SOC]]/Tableau17[[#This Row],[2015-T2-TOTAL]],"")</f>
        <v>0</v>
      </c>
      <c r="KI442" s="26">
        <f>IFERROR(Tableau17[[#This Row],[2015-T2-BC-UD]]/Tableau17[[#This Row],[2015-T2-TOTAL]],"")</f>
        <v>0.82264957264957261</v>
      </c>
      <c r="KJ442" s="26">
        <f>IFERROR(Tableau17[[#This Row],[2015-T2-BC-UG]]/Tableau17[[#This Row],[2015-T2-TOTAL]],"")</f>
        <v>0</v>
      </c>
      <c r="KK442" s="26">
        <f>IFERROR(Tableau17[[#This Row],[2017 (L)-T1-COM]]/Tableau17[[#This Row],[2017 (L)-T1-TOTAL]],"")</f>
        <v>3.125E-2</v>
      </c>
      <c r="KL442" s="26">
        <f>IFERROR(Tableau17[[#This Row],[2017 (L)-T1-DIV]]/Tableau17[[#This Row],[2017 (L)-T1-TOTAL]],"")</f>
        <v>6.25E-2</v>
      </c>
      <c r="KM442" s="26">
        <f>IFERROR(Tableau17[[#This Row],[2017 (L)-T1-DLF]]/Tableau17[[#This Row],[2017 (L)-T1-TOTAL]],"")</f>
        <v>8.9285714285714281E-3</v>
      </c>
      <c r="KN442" s="26">
        <f>IFERROR(Tableau17[[#This Row],[2017 (L)-T1-DVD]]/Tableau17[[#This Row],[2017 (L)-T1-TOTAL]],"")</f>
        <v>4.464285714285714E-3</v>
      </c>
      <c r="KO442" s="26">
        <f>IFERROR(Tableau17[[#This Row],[2017 (L)-T1-DVG]]/Tableau17[[#This Row],[2017 (L)-T1-TOTAL]],"")</f>
        <v>3.125E-2</v>
      </c>
      <c r="KP442" s="26">
        <f>IFERROR(Tableau17[[#This Row],[2017 (L)-T1-ECO]]/Tableau17[[#This Row],[2017 (L)-T1-TOTAL]],"")</f>
        <v>1.7857142857142856E-2</v>
      </c>
      <c r="KQ442" s="26">
        <f>IFERROR(Tableau17[[#This Row],[2017 (L)-T1-EXD]]/Tableau17[[#This Row],[2017 (L)-T1-TOTAL]],"")</f>
        <v>1.3392857142857142E-2</v>
      </c>
      <c r="KR442" s="26">
        <f>IFERROR(Tableau17[[#This Row],[2017 (L)-T1-EXG]]/Tableau17[[#This Row],[2017 (L)-T1-TOTAL]],"")</f>
        <v>4.464285714285714E-3</v>
      </c>
      <c r="KS442" s="26">
        <f>IFERROR(Tableau17[[#This Row],[2017 (L)-T1-FI]]/Tableau17[[#This Row],[2017 (L)-T1-TOTAL]],"")</f>
        <v>0.19196428571428573</v>
      </c>
      <c r="KT442" s="26">
        <f>IFERROR(Tableau17[[#This Row],[2017 (L)-T1-FN]]/Tableau17[[#This Row],[2017 (L)-T1-TOTAL]],"")</f>
        <v>0.14732142857142858</v>
      </c>
      <c r="KU442" s="26">
        <f>IFERROR(Tableau17[[#This Row],[2017 (L)-T1-LR]]/Tableau17[[#This Row],[2017 (L)-T1-TOTAL]],"")</f>
        <v>0.23660714285714285</v>
      </c>
      <c r="KV442" s="26">
        <f>IFERROR(Tableau17[[#This Row],[2017 (L)-T1-MDM]]/Tableau17[[#This Row],[2017 (L)-T1-TOTAL]],"")</f>
        <v>0</v>
      </c>
      <c r="KW442" s="26">
        <f>IFERROR(Tableau17[[#This Row],[2017 (L)-T1-RDG]]/Tableau17[[#This Row],[2017 (L)-T1-TOTAL]],"")</f>
        <v>4.464285714285714E-3</v>
      </c>
      <c r="KX442" s="26">
        <f>IFERROR(Tableau17[[#This Row],[2017 (L)-T1-REG]]/Tableau17[[#This Row],[2017 (L)-T1-TOTAL]],"")</f>
        <v>0</v>
      </c>
      <c r="KY442" s="26">
        <f>IFERROR(Tableau17[[#This Row],[2017 (L)-T1-REM]]/Tableau17[[#This Row],[2017 (L)-T1-TOTAL]],"")</f>
        <v>0.19196428571428573</v>
      </c>
      <c r="KZ442" s="26">
        <f>IFERROR(Tableau17[[#This Row],[2017 (L)-T1-SOC]]/Tableau17[[#This Row],[2017 (L)-T1-TOTAL]],"")</f>
        <v>5.3571428571428568E-2</v>
      </c>
      <c r="LA442" s="26">
        <f>IFERROR(Tableau17[[#This Row],[2017 (L)-T1-UDI]]/Tableau17[[#This Row],[2017 (L)-T1-TOTAL]],"")</f>
        <v>0</v>
      </c>
      <c r="LB442" s="26">
        <f>IFERROR(Tableau17[[#This Row],[2017 (L)-T2-FI]]/Tableau17[[#This Row],[2017 (L)-T2-TOTAL]],"")</f>
        <v>0</v>
      </c>
      <c r="LC442" s="26">
        <f>IFERROR(Tableau17[[#This Row],[2017 (L)-T2-FN]]/Tableau17[[#This Row],[2017 (L)-T2-TOTAL]],"")</f>
        <v>0</v>
      </c>
      <c r="LD442" s="26">
        <f>IFERROR(Tableau17[[#This Row],[2017 (L)-T2-LR]]/Tableau17[[#This Row],[2017 (L)-T2-TOTAL]],"")</f>
        <v>0.67381974248927035</v>
      </c>
      <c r="LE442" s="26">
        <f>IFERROR(Tableau17[[#This Row],[2017 (L)-T2-MDM]]/Tableau17[[#This Row],[2017 (L)-T2-TOTAL]],"")</f>
        <v>0</v>
      </c>
      <c r="LF442" s="26">
        <f>IFERROR(Tableau17[[#This Row],[2017 (L)-T2-REM]]/Tableau17[[#This Row],[2017 (L)-T2-TOTAL]],"")</f>
        <v>0.3261802575107296</v>
      </c>
      <c r="LG442" s="26">
        <f>IFERROR(Tableau17[[#This Row],[2017-T1-ARTHAUD Nathalie]]/Tableau17[[#This Row],[2017-T1-TOTAL]],"")</f>
        <v>1.6051364365971107E-3</v>
      </c>
      <c r="LH442" s="26">
        <f>IFERROR(Tableau17[[#This Row],[2017-T1-ASSELINEAU Fran]]/Tableau17[[#This Row],[2017-T1-TOTAL]],"")</f>
        <v>1.6051364365971106E-2</v>
      </c>
      <c r="LI442" s="26">
        <f>IFERROR(Tableau17[[#This Row],[2017-T1-CHEMINADE Jacques]]/Tableau17[[#This Row],[2017-T1-TOTAL]],"")</f>
        <v>3.2102728731942215E-3</v>
      </c>
      <c r="LJ442" s="26">
        <f>IFERROR(Tableau17[[#This Row],[2017-T1-DUPONT-AIGNAN Nicolas]]/Tableau17[[#This Row],[2017-T1-TOTAL]],"")</f>
        <v>6.420545746388443E-3</v>
      </c>
      <c r="LK442" s="26">
        <f>IFERROR(Tableau17[[#This Row],[2017-T1-FILLON Fran]]/Tableau17[[#This Row],[2017-T1-TOTAL]],"")</f>
        <v>6.2600321027287326E-2</v>
      </c>
      <c r="LL442" s="26">
        <f>IFERROR(Tableau17[[#This Row],[2017-T1-HAMON Beno]]/Tableau17[[#This Row],[2017-T1-TOTAL]],"")</f>
        <v>4.6548956661316213E-2</v>
      </c>
      <c r="LM442" s="26">
        <f>IFERROR(Tableau17[[#This Row],[2017-T1-LASSALLE Jean]]/Tableau17[[#This Row],[2017-T1-TOTAL]],"")</f>
        <v>0</v>
      </c>
      <c r="LN442" s="26">
        <f>IFERROR(Tableau17[[#This Row],[2017-T1-LE PEN Marine]]/Tableau17[[#This Row],[2017-T1-TOTAL]],"")</f>
        <v>0.20385232744783308</v>
      </c>
      <c r="LO442" s="26">
        <f>IFERROR(Tableau17[[#This Row],[2017-T1-M Jean-Luc]]/Tableau17[[#This Row],[2017-T1-TOTAL]],"")</f>
        <v>0.492776886035313</v>
      </c>
      <c r="LP442" s="26">
        <f>IFERROR(Tableau17[[#This Row],[2017-T1-MACRON Emmanuel]]/Tableau17[[#This Row],[2017-T1-TOTAL]],"")</f>
        <v>0.16211878009630817</v>
      </c>
      <c r="LQ442" s="26">
        <f>IFERROR(Tableau17[[#This Row],[2017-T1-POUTOU Philippe]]/Tableau17[[#This Row],[2017-T1-TOTAL]],"")</f>
        <v>4.815409309791332E-3</v>
      </c>
      <c r="LR442" s="26">
        <f>IFERROR(Tableau17[[#This Row],[2017-T2-LE PEN Marine]]/Tableau17[[#This Row],[2017-T2-TOTAL]],"")</f>
        <v>0.30474452554744524</v>
      </c>
      <c r="LS442" s="26">
        <f>IFERROR(Tableau17[[#This Row],[2017-T2-MACRON Emmanuel]]/Tableau17[[#This Row],[2017-T2-TOTAL]],"")</f>
        <v>0.69525547445255476</v>
      </c>
      <c r="LT442" s="26">
        <f>IFERROR(Tableau17[[#This Row],[2019-T1-ALEXANDRE Audric]]/Tableau17[[#This Row],[2019-T1-TOTAL]],"")</f>
        <v>0</v>
      </c>
      <c r="LU442" s="26">
        <f>IFERROR(Tableau17[[#This Row],[2019-T1-ARTHAUD Nathalie]]/Tableau17[[#This Row],[2019-T1-TOTAL]],"")</f>
        <v>9.1743119266055051E-3</v>
      </c>
      <c r="LV442" s="26">
        <f>IFERROR(Tableau17[[#This Row],[2019-T1-ASSELINEAU François]]/Tableau17[[#This Row],[2019-T1-TOTAL]],"")</f>
        <v>9.1743119266055051E-3</v>
      </c>
      <c r="LW442" s="26">
        <f>IFERROR(Tableau17[[#This Row],[2019-T1-AUBRY Manon]]/Tableau17[[#This Row],[2019-T1-TOTAL]],"")</f>
        <v>0.18807339449541285</v>
      </c>
      <c r="LX442" s="26">
        <f>IFERROR(Tableau17[[#This Row],[2019-T1-AZERGUI Nagib]]/Tableau17[[#This Row],[2019-T1-TOTAL]],"")</f>
        <v>7.3394495412844041E-2</v>
      </c>
      <c r="LY442" s="26">
        <f>IFERROR(Tableau17[[#This Row],[2019-T1-BARDELLA Jordan]]/Tableau17[[#This Row],[2019-T1-TOTAL]],"")</f>
        <v>0.33944954128440369</v>
      </c>
      <c r="LZ442" s="26">
        <f>IFERROR(Tableau17[[#This Row],[2019-T1-BELLAMY François-Xavier]]/Tableau17[[#This Row],[2019-T1-TOTAL]],"")</f>
        <v>5.0458715596330278E-2</v>
      </c>
      <c r="MA442" s="26">
        <f>IFERROR(Tableau17[[#This Row],[2019-T1-BIDOU Olivier]]/Tableau17[[#This Row],[2019-T1-TOTAL]],"")</f>
        <v>0</v>
      </c>
      <c r="MB442" s="26">
        <f>IFERROR(Tableau17[[#This Row],[2019-T1-BOURG Dominique]]/Tableau17[[#This Row],[2019-T1-TOTAL]],"")</f>
        <v>1.3761467889908258E-2</v>
      </c>
      <c r="MC442" s="26">
        <f>IFERROR(Tableau17[[#This Row],[2019-T1-BROSSAT Ian]]/Tableau17[[#This Row],[2019-T1-TOTAL]],"")</f>
        <v>2.7522935779816515E-2</v>
      </c>
      <c r="MD442" s="26">
        <f>IFERROR(Tableau17[[#This Row],[2019-T1-CAILLAUD Sophie]]/Tableau17[[#This Row],[2019-T1-TOTAL]],"")</f>
        <v>0</v>
      </c>
      <c r="ME442" s="26">
        <f>IFERROR(Tableau17[[#This Row],[2019-T1-CAMUS Renaud]]/Tableau17[[#This Row],[2019-T1-TOTAL]],"")</f>
        <v>0</v>
      </c>
      <c r="MF442" s="26">
        <f>IFERROR(Tableau17[[#This Row],[2019-T1-CHALENÇON Christophe]]/Tableau17[[#This Row],[2019-T1-TOTAL]],"")</f>
        <v>0</v>
      </c>
      <c r="MG442" s="26">
        <f>IFERROR(Tableau17[[#This Row],[2019-T1-CORBET Cathy Denise Ginette]]/Tableau17[[#This Row],[2019-T1-TOTAL]],"")</f>
        <v>0</v>
      </c>
      <c r="MH442" s="26">
        <f>IFERROR(Tableau17[[#This Row],[2019-T1-DE PREVOISIN Robert]]/Tableau17[[#This Row],[2019-T1-TOTAL]],"")</f>
        <v>0</v>
      </c>
      <c r="MI442" s="26">
        <f>IFERROR(Tableau17[[#This Row],[2019-T1-DELFEL Thérèse]]/Tableau17[[#This Row],[2019-T1-TOTAL]],"")</f>
        <v>0</v>
      </c>
      <c r="MJ442" s="26">
        <f>IFERROR(Tableau17[[#This Row],[2019-T1-DIEUMEGARD Pierre]]/Tableau17[[#This Row],[2019-T1-TOTAL]],"")</f>
        <v>0</v>
      </c>
      <c r="MK442" s="26">
        <f>IFERROR(Tableau17[[#This Row],[2019-T1-DUPONT-AIGNAN Nicolas]]/Tableau17[[#This Row],[2019-T1-TOTAL]],"")</f>
        <v>1.834862385321101E-2</v>
      </c>
      <c r="ML442" s="26">
        <f>IFERROR(Tableau17[[#This Row],[2019-T1-GERNIGON Yves]]/Tableau17[[#This Row],[2019-T1-TOTAL]],"")</f>
        <v>0</v>
      </c>
      <c r="MM442" s="26">
        <f>IFERROR(Tableau17[[#This Row],[2019-T1-GLUCKSMANN Raphaël]]/Tableau17[[#This Row],[2019-T1-TOTAL]],"")</f>
        <v>4.1284403669724773E-2</v>
      </c>
      <c r="MN442" s="26">
        <f>IFERROR(Tableau17[[#This Row],[2019-T1-HAMON Benoît]]/Tableau17[[#This Row],[2019-T1-TOTAL]],"")</f>
        <v>3.669724770642202E-2</v>
      </c>
      <c r="MO442" s="26">
        <f>IFERROR(Tableau17[[#This Row],[2019-T1-HELGEN Gilles]]/Tableau17[[#This Row],[2019-T1-TOTAL]],"")</f>
        <v>0</v>
      </c>
      <c r="MP442" s="26">
        <f>IFERROR(Tableau17[[#This Row],[2019-T1-JADOT Yannick]]/Tableau17[[#This Row],[2019-T1-TOTAL]],"")</f>
        <v>3.2110091743119268E-2</v>
      </c>
      <c r="MQ442" s="26">
        <f>IFERROR(Tableau17[[#This Row],[2019-T1-LAGARDE Jean-Christophe]]/Tableau17[[#This Row],[2019-T1-TOTAL]],"")</f>
        <v>4.5871559633027525E-3</v>
      </c>
      <c r="MR442" s="26">
        <f>IFERROR(Tableau17[[#This Row],[2019-T1-LALANNE Francis]]/Tableau17[[#This Row],[2019-T1-TOTAL]],"")</f>
        <v>9.1743119266055051E-3</v>
      </c>
      <c r="MS442" s="26">
        <f>IFERROR(Tableau17[[#This Row],[2019-T1-LOISEAU Nathalie]]/Tableau17[[#This Row],[2019-T1-TOTAL]],"")</f>
        <v>0.14678899082568808</v>
      </c>
      <c r="MT442" s="26">
        <f>IFERROR(Tableau17[[#This Row],[2019-T1-MARIE Florie]]/Tableau17[[#This Row],[2019-T1-TOTAL]],"")</f>
        <v>0</v>
      </c>
      <c r="MU442" s="26">
        <f>IFERROR(Tableau17[[#This Row],[2008-T1-MACROEXTRDROITE]]/Tableau17[[#This Row],[2008-T1-MACROTOTALE]],"")</f>
        <v>0.11138613861386139</v>
      </c>
      <c r="MV442" s="26">
        <f>IFERROR(Tableau17[[#This Row],[2008-T1-MACRODROITE]]/Tableau17[[#This Row],[2008-T1-MACROTOTALE]],"")</f>
        <v>0.22524752475247525</v>
      </c>
      <c r="MW442" s="26">
        <f>IFERROR(Tableau17[[#This Row],[2008-T1-MACROCENTRE]]/Tableau17[[#This Row],[2008-T1-MACROTOTALE]],"")</f>
        <v>0</v>
      </c>
      <c r="MX442" s="26">
        <f>IFERROR(Tableau17[[#This Row],[2008-T1-MACROGAUCHE]]/Tableau17[[#This Row],[2008-T1-MACROTOTALE]],"")</f>
        <v>0.6633663366336634</v>
      </c>
      <c r="MY442" s="26">
        <f>IFERROR(Tableau17[[#This Row],[2008-T1-MACROAUTRE]]/Tableau17[[#This Row],[2008-T1-MACROTOTALE]],"")</f>
        <v>0</v>
      </c>
      <c r="MZ442" s="26">
        <f>IFERROR(Tableau17[[#This Row],[2008-T2-MACROEXTRDROITE]]/Tableau17[[#This Row],[2008-T2-MACROTOTALE]],"")</f>
        <v>0</v>
      </c>
      <c r="NA442" s="26">
        <f>IFERROR(Tableau17[[#This Row],[2008-T2-MACRODROITE]]/Tableau17[[#This Row],[2008-T2-MACROTOTALE]],"")</f>
        <v>0.27515400410677621</v>
      </c>
      <c r="NB442" s="26">
        <f>IFERROR(Tableau17[[#This Row],[2008-T2-MACROCENTRE]]/Tableau17[[#This Row],[2008-T2-MACROTOTALE]],"")</f>
        <v>0</v>
      </c>
      <c r="NC442" s="26">
        <f>IFERROR(Tableau17[[#This Row],[2008-T2-MACROGAUCHE]]/Tableau17[[#This Row],[2008-T2-MACROTOTALE]],"")</f>
        <v>0.72484599589322385</v>
      </c>
      <c r="ND442" s="26">
        <f>IFERROR(Tableau17[[#This Row],[2008-T2-MACROAUTRE]]/Tableau17[[#This Row],[2008-T2-MACROTOTALE]],"")</f>
        <v>0</v>
      </c>
      <c r="NE442" s="26">
        <f>IFERROR(Tableau17[[#This Row],[2014-T1-MACROEXTRDROITE]]/Tableau17[[#This Row],[2014-T1-MACROTOTALE]],"")</f>
        <v>0.18181818181818182</v>
      </c>
      <c r="NF442" s="26">
        <f>IFERROR(Tableau17[[#This Row],[2014-T1-MACRODROITE]]/Tableau17[[#This Row],[2014-T1-MACROTOTALE]],"")</f>
        <v>0.38181818181818183</v>
      </c>
      <c r="NG442" s="26">
        <f>IFERROR(Tableau17[[#This Row],[2014-T1-MACROCENTRE]]/Tableau17[[#This Row],[2014-T1-MACROTOTALE]],"")</f>
        <v>0</v>
      </c>
      <c r="NH442" s="26">
        <f>IFERROR(Tableau17[[#This Row],[2014-T1-MACROGAUCHE]]/Tableau17[[#This Row],[2014-T1-MACROTOTALE]],"")</f>
        <v>0.43636363636363634</v>
      </c>
      <c r="NI442" s="26">
        <f>IFERROR(Tableau17[[#This Row],[2014-T1-MACROAUTRE]]/Tableau17[[#This Row],[2014-T1-MACROTOTALE]],"")</f>
        <v>0</v>
      </c>
      <c r="NJ442" s="26">
        <f>IFERROR(Tableau17[[#This Row],[2014-T2-MACROEXTRDROITE]]/Tableau17[[#This Row],[2014-T2-MACROTOTALE]],"")</f>
        <v>0.21052631578947367</v>
      </c>
      <c r="NK442" s="26">
        <f>IFERROR(Tableau17[[#This Row],[2014-T2-MACRODROITE]]/Tableau17[[#This Row],[2014-T2-MACROTOTALE]],"")</f>
        <v>0.38672768878718533</v>
      </c>
      <c r="NL442" s="26">
        <f>IFERROR(Tableau17[[#This Row],[2014-T2-MACROCENTRE]]/Tableau17[[#This Row],[2014-T2-MACROTOTALE]],"")</f>
        <v>0</v>
      </c>
      <c r="NM442" s="26">
        <f>IFERROR(Tableau17[[#This Row],[2014-T2-MACROGAUCHE]]/Tableau17[[#This Row],[2014-T2-MACROTOTALE]],"")</f>
        <v>0.40274599542334094</v>
      </c>
      <c r="NN442" s="26">
        <f>IFERROR(Tableau17[[#This Row],[2014-T2-MACROAUTRE]]/Tableau17[[#This Row],[2014-T2-MACROTOTALE]],"")</f>
        <v>0</v>
      </c>
      <c r="NO442" s="26">
        <f>IFERROR( Tableau17[[#This Row],[2015-T1-MACROEXTRDROITE]]/Tableau17[[#This Row],[2015-T1-MACROTOTALE]],"")</f>
        <v>0.22677595628415301</v>
      </c>
      <c r="NP442" s="26">
        <f>IFERROR(Tableau17[[#This Row],[2015-T1-MACRODROITE]]/Tableau17[[#This Row],[2015-T1-MACROTOTALE]],"")</f>
        <v>0.11475409836065574</v>
      </c>
      <c r="NQ442" s="26">
        <f>IFERROR(Tableau17[[#This Row],[2015-T1-MACROCENTRE]]/Tableau17[[#This Row],[2015-T1-MACROTOTALE]],"")</f>
        <v>0</v>
      </c>
      <c r="NR442" s="26">
        <f>IFERROR(Tableau17[[#This Row],[2015-T1-MACROGAUCHE]]/Tableau17[[#This Row],[2015-T1-MACROTOTALE]],"")</f>
        <v>0.54371584699453557</v>
      </c>
      <c r="NS442" s="26">
        <f>IFERROR(Tableau17[[#This Row],[2015-T1-MACROAUTRE]]/Tableau17[[#This Row],[2015-T1-MACROTOTALE]],"")</f>
        <v>0.11475409836065574</v>
      </c>
      <c r="NT442" s="26">
        <f>IFERROR(Tableau17[[#This Row],[2015-T2-MACROEXTRDROITE]]/Tableau17[[#This Row],[2015-T2-MACROTOTALE]],"")</f>
        <v>0.17735042735042736</v>
      </c>
      <c r="NU442" s="26">
        <f>IFERROR(Tableau17[[#This Row],[2015-T2-MACRODROITE]]/Tableau17[[#This Row],[2015-T2-MACROTOTALE]],"")</f>
        <v>0.82264957264957261</v>
      </c>
      <c r="NV442" s="26">
        <f>IFERROR(Tableau17[[#This Row],[2015-T2-MACROCENTRE]]/Tableau17[[#This Row],[2015-T2-MACROTOTALE]],"")</f>
        <v>0</v>
      </c>
      <c r="NW442" s="26">
        <f>IFERROR(Tableau17[[#This Row],[2015-T2-MACROGAUCHE]]/Tableau17[[#This Row],[2015-T2-MACROTOTALE]],"")</f>
        <v>0</v>
      </c>
      <c r="NX442" s="26">
        <f>IFERROR(Tableau17[[#This Row],[2015-T2-MACROAUTRE]]/Tableau17[[#This Row],[2015-T2-MACROTOTALE]],"")</f>
        <v>0</v>
      </c>
      <c r="NY442" s="26">
        <f>IFERROR(Tableau17[[#This Row],[2017-T1-MACROEXTRDROITE]]/Tableau17[[#This Row],[2017-T1-MACROTOTALE]],"")</f>
        <v>0.22953451043338685</v>
      </c>
      <c r="NZ442" s="26">
        <f>IFERROR(Tableau17[[#This Row],[2017-T1-MACRODROITE]]/Tableau17[[#This Row],[2017-T1-MACROTOTALE]],"")</f>
        <v>6.2600321027287326E-2</v>
      </c>
      <c r="OA442" s="26">
        <f>IFERROR(Tableau17[[#This Row],[2017-T1-MACROCENTRE]]/Tableau17[[#This Row],[2017-T1-MACROTOTALE]],"")</f>
        <v>0.16211878009630817</v>
      </c>
      <c r="OB442" s="26">
        <f>IFERROR(Tableau17[[#This Row],[2017-T1-MACROGAUCHE]]/Tableau17[[#This Row],[2017-T1-MACROTOTALE]],"")</f>
        <v>0.5457463884430177</v>
      </c>
      <c r="OC442" s="26">
        <f>IFERROR(Tableau17[[#This Row],[2017-T1-MACROAUTRE]]/Tableau17[[#This Row],[2017-T1-MACROTOTALE]],"")</f>
        <v>0</v>
      </c>
      <c r="OD442" s="26">
        <f>IFERROR(Tableau17[[#This Row],[2017-T2-MACROEXTRDROITE]]/Tableau17[[#This Row],[2017-T2-MACROTOTALE]],"")</f>
        <v>0.30474452554744524</v>
      </c>
      <c r="OE442" s="26">
        <f>IFERROR(Tableau17[[#This Row],[2017-T2-MACRODROITE]]/Tableau17[[#This Row],[2017-T2-MACROTOTALE]],"")</f>
        <v>0</v>
      </c>
      <c r="OF442" s="26">
        <f>IFERROR(Tableau17[[#This Row],[2017-T2-MACROCENTRE]]/Tableau17[[#This Row],[2017-T2-MACROTOTALE]],"")</f>
        <v>0.69525547445255476</v>
      </c>
      <c r="OG442" s="26">
        <f>IFERROR(Tableau17[[#This Row],[2017-T2-MACROGAUCHE]]/Tableau17[[#This Row],[2017-T2-MACROTOTALE]],"")</f>
        <v>0</v>
      </c>
      <c r="OH442" s="26">
        <f>IFERROR(Tableau17[[#This Row],[2017-T2-MACROAUTRE]]/Tableau17[[#This Row],[2017-T2-MACROTOTALE]],"")</f>
        <v>0</v>
      </c>
      <c r="OI442" s="26">
        <f>IFERROR(Tableau17[[#This Row],[2019-T1-MACROEXTRDROITE]]/Tableau17[[#This Row],[2019-T1-MACROTOTALE]],"")</f>
        <v>0.37219730941704038</v>
      </c>
      <c r="OJ442" s="26">
        <f>IFERROR(Tableau17[[#This Row],[2019-T1-MACRODROITE]]/Tableau17[[#This Row],[2019-T1-MACROTOTALE]],"")</f>
        <v>5.3811659192825115E-2</v>
      </c>
      <c r="OK442" s="26">
        <f>IFERROR(Tableau17[[#This Row],[2019-T1-MACROCENTRE]]/Tableau17[[#This Row],[2019-T1-MACROTOTALE]],"")</f>
        <v>0.14349775784753363</v>
      </c>
      <c r="OL442" s="26">
        <f>IFERROR(Tableau17[[#This Row],[2019-T1-MACROGAUCHE]]/Tableau17[[#This Row],[2019-T1-MACROTOTALE]],"")</f>
        <v>0.3273542600896861</v>
      </c>
      <c r="OM442" s="26">
        <f>IFERROR(Tableau17[[#This Row],[2019-T1-MACROAUTRE]]/Tableau17[[#This Row],[2019-T1-MACROTOTALE]],"")</f>
        <v>0.1031390134529148</v>
      </c>
      <c r="ON442" s="26">
        <f>IFERROR(Tableau17[[#This Row],[2020-T1-MACROEXTRDROITE]]/Tableau17[[#This Row],[2020-T1-MACROTOTALE]],"")</f>
        <v>0.12448132780082988</v>
      </c>
      <c r="OO442" s="26">
        <f>IFERROR(Tableau17[[#This Row],[2020-T1-MACRODROITE]]/Tableau17[[#This Row],[2020-T1-MACROTOTALE]],"")</f>
        <v>0.43983402489626555</v>
      </c>
      <c r="OP442" s="26">
        <f>IFERROR(Tableau17[[#This Row],[2020-T1-MACROCENTRE]]/Tableau17[[#This Row],[2020-T1-MACROTOTALE]],"")</f>
        <v>5.3941908713692949E-2</v>
      </c>
      <c r="OQ442" s="26">
        <f>IFERROR(Tableau17[[#This Row],[2020-T1-MACROGAUCHE]]/Tableau17[[#This Row],[2020-T1-MACROTOTALE]],"")</f>
        <v>0.38174273858921159</v>
      </c>
      <c r="OR442" s="26">
        <f>IFERROR(Tableau17[[#This Row],[2020-T1-MACROAUTRE]]/Tableau17[[#This Row],[2020-T1-MACROTOTALE]],"")</f>
        <v>0</v>
      </c>
      <c r="OS442" s="26">
        <f>IFERROR(Tableau17[[#This Row],[2017 (L)-T1-MACROEXTRDROITE]]/Tableau17[[#This Row],[2017 (L)-T1-MACROTOTALE]],"")</f>
        <v>0.16964285714285715</v>
      </c>
      <c r="OT442" s="26">
        <f>IFERROR(Tableau17[[#This Row],[2017 (L)-T1-MACRODROITE]]/Tableau17[[#This Row],[2017 (L)-T1-MACROTOTALE]],"")</f>
        <v>0.24107142857142858</v>
      </c>
      <c r="OU442" s="26">
        <f>IFERROR(Tableau17[[#This Row],[2017 (L)-T1-MACROCENTRE]]/Tableau17[[#This Row],[2017 (L)-T1-MACROTOTALE]],"")</f>
        <v>0.19196428571428573</v>
      </c>
      <c r="OV442" s="26">
        <f>IFERROR(Tableau17[[#This Row],[2017 (L)-T1-MACROGAUCHE]]/Tableau17[[#This Row],[2017 (L)-T1-MACROTOTALE]],"")</f>
        <v>0.33482142857142855</v>
      </c>
      <c r="OW442" s="26">
        <f>IFERROR(Tableau17[[#This Row],[2017 (L)-T1-MACROAUTRE]]/Tableau17[[#This Row],[2017 (L)-T1-MACROTOTALE]],"")</f>
        <v>6.25E-2</v>
      </c>
      <c r="OX442" s="26">
        <f>IFERROR(Tableau17[[#This Row],[2017 (L)-T2-MACROEXTRDROITE]]/Tableau17[[#This Row],[2017 (L)-T2-MACROTOTALE]],"")</f>
        <v>0</v>
      </c>
      <c r="OY442" s="26">
        <f>IFERROR(Tableau17[[#This Row],[2017 (L)-T2-MACRODROITE]]/Tableau17[[#This Row],[2017 (L)-T2-MACROTOTALE]],"")</f>
        <v>0.67381974248927035</v>
      </c>
      <c r="OZ442" s="26">
        <f>IFERROR(Tableau17[[#This Row],[2017 (L)-T2-MACROCENTRE]]/Tableau17[[#This Row],[2017 (L)-T2-MACROTOTALE]],"")</f>
        <v>0.3261802575107296</v>
      </c>
      <c r="PA442" s="26">
        <f>IFERROR(Tableau17[[#This Row],[2017 (L)-T2-MACROGAUCHE]]/Tableau17[[#This Row],[2017 (L)-T2-MACROTOTALE]],"")</f>
        <v>0</v>
      </c>
      <c r="PB442" s="26">
        <f>IFERROR(Tableau17[[#This Row],[2017 (L)-T2-MACROAUTRE]]/Tableau17[[#This Row],[2017 (L)-T2-MACROTOTALE]],"")</f>
        <v>0</v>
      </c>
      <c r="PC442" s="26">
        <f>IFERROR(Tableau17[[#This Row],[2008_T1_PROCUS]]/Tableau17[[#This Row],[2008_T1_INSCRITS]],0)</f>
        <v>2.3980815347721821E-3</v>
      </c>
      <c r="PD442" s="26">
        <f>IFERROR(Tableau17[[#This Row],[2008_T2_PROCUS]]/Tableau17[[#This Row],[2008_T2_INSCRITS]],0)</f>
        <v>4.7961630695443642E-3</v>
      </c>
      <c r="PE442" s="26">
        <f>Tableau17[[#This Row],[2014_T1_PROCUS]]/Tableau17[[#This Row],[2014_T1_INSCRITS]]</f>
        <v>2.1482277121374865E-3</v>
      </c>
      <c r="PF442" s="26">
        <f>IFERROR(Tableau17[[#This Row],[2014_T2_PROCUS]]/Tableau17[[#This Row],[2014_T2_INSCRITS]],0)</f>
        <v>4.296455424274973E-3</v>
      </c>
    </row>
    <row r="443" spans="1:422" hidden="1" x14ac:dyDescent="0.2">
      <c r="A443" s="1">
        <v>7</v>
      </c>
      <c r="B443" s="1" t="s">
        <v>499</v>
      </c>
      <c r="C443" s="1" t="s">
        <v>503</v>
      </c>
      <c r="D443" s="1" t="s">
        <v>503</v>
      </c>
      <c r="E443" s="1">
        <v>1404</v>
      </c>
      <c r="F443" s="1">
        <v>5.3749830000000003</v>
      </c>
      <c r="G443" s="1">
        <v>43.329118999999999</v>
      </c>
      <c r="H443" s="3">
        <v>1445</v>
      </c>
      <c r="I443" s="3">
        <v>202</v>
      </c>
      <c r="J443" s="1">
        <v>16</v>
      </c>
      <c r="L443" s="1">
        <v>16</v>
      </c>
      <c r="M443" s="1">
        <v>91</v>
      </c>
      <c r="O443" s="1">
        <v>2</v>
      </c>
      <c r="P443" s="1">
        <v>48</v>
      </c>
      <c r="Q443" s="1">
        <v>15</v>
      </c>
      <c r="R443" s="1">
        <v>79</v>
      </c>
      <c r="S443" s="1">
        <v>24</v>
      </c>
      <c r="T443" s="1">
        <v>19</v>
      </c>
      <c r="U443" s="1">
        <v>310</v>
      </c>
      <c r="V443" s="1">
        <v>1470</v>
      </c>
      <c r="W443" s="1">
        <v>534</v>
      </c>
      <c r="X443" s="1">
        <v>3</v>
      </c>
      <c r="Y443" s="2">
        <v>0.36326531000000001</v>
      </c>
      <c r="Z443" s="1">
        <v>1470</v>
      </c>
      <c r="AA443" s="1">
        <v>656</v>
      </c>
      <c r="AB443" s="1">
        <v>4</v>
      </c>
      <c r="AC443" s="2">
        <v>0.4462585</v>
      </c>
      <c r="AD443" s="1">
        <v>1445</v>
      </c>
      <c r="AE443" s="1">
        <v>322</v>
      </c>
      <c r="AF443" s="2">
        <v>0.22283737000000001</v>
      </c>
      <c r="AG443" s="1">
        <f t="shared" si="6"/>
        <v>202</v>
      </c>
      <c r="AH443" s="1">
        <v>1384</v>
      </c>
      <c r="AI443" s="1">
        <v>607</v>
      </c>
      <c r="AJ443" s="1">
        <v>1</v>
      </c>
      <c r="AK443" s="2">
        <v>0.43858382000000001</v>
      </c>
      <c r="AL443" s="1">
        <v>1384</v>
      </c>
      <c r="AM443" s="1">
        <v>702</v>
      </c>
      <c r="AN443" s="1">
        <v>4</v>
      </c>
      <c r="AO443" s="2">
        <v>0.50722542999999998</v>
      </c>
      <c r="AP443" s="1">
        <v>1477</v>
      </c>
      <c r="AQ443" s="1">
        <v>479</v>
      </c>
      <c r="AR443" s="2">
        <v>0.32430603000000002</v>
      </c>
      <c r="AS443" s="1">
        <v>1476</v>
      </c>
      <c r="AT443" s="1">
        <v>589</v>
      </c>
      <c r="AU443" s="2">
        <v>0.39905149000000001</v>
      </c>
      <c r="AV443" s="1">
        <v>1462</v>
      </c>
      <c r="AW443" s="1">
        <v>387</v>
      </c>
      <c r="AX443" s="2">
        <v>0.26470588</v>
      </c>
      <c r="AY443" s="1">
        <v>1462</v>
      </c>
      <c r="AZ443" s="1">
        <v>358</v>
      </c>
      <c r="BA443" s="2">
        <v>0.24487004000000001</v>
      </c>
      <c r="BB443" s="1">
        <v>1462</v>
      </c>
      <c r="BC443" s="1">
        <v>852</v>
      </c>
      <c r="BD443" s="2">
        <v>0.58276333999999996</v>
      </c>
      <c r="BE443" s="1">
        <v>1461</v>
      </c>
      <c r="BF443" s="1">
        <v>842</v>
      </c>
      <c r="BG443" s="2">
        <v>0.57631759000000005</v>
      </c>
      <c r="BH443" s="1">
        <v>1427</v>
      </c>
      <c r="BI443" s="1">
        <v>338</v>
      </c>
      <c r="BJ443" s="2">
        <v>0.23686055</v>
      </c>
      <c r="BK443" s="1">
        <v>8</v>
      </c>
      <c r="BL443" s="1">
        <v>8</v>
      </c>
      <c r="BN443" s="1">
        <v>16</v>
      </c>
      <c r="BO443" s="1">
        <v>94</v>
      </c>
      <c r="BP443" s="1">
        <v>145</v>
      </c>
      <c r="BQ443" s="1">
        <v>322</v>
      </c>
      <c r="BR443" s="1">
        <v>593</v>
      </c>
      <c r="BS443" s="1">
        <v>81</v>
      </c>
      <c r="BU443" s="1">
        <v>182</v>
      </c>
      <c r="BV443" s="1">
        <v>432</v>
      </c>
      <c r="BW443" s="1">
        <v>695</v>
      </c>
      <c r="BZ443" s="1">
        <v>95</v>
      </c>
      <c r="CA443" s="1">
        <v>5</v>
      </c>
      <c r="CB443" s="1">
        <v>30</v>
      </c>
      <c r="CC443" s="1">
        <v>143</v>
      </c>
      <c r="CD443" s="1">
        <v>117</v>
      </c>
      <c r="CE443" s="1">
        <v>130</v>
      </c>
      <c r="CF443" s="1">
        <v>520</v>
      </c>
      <c r="CG443" s="1">
        <v>184</v>
      </c>
      <c r="CH443" s="1">
        <v>194</v>
      </c>
      <c r="CI443" s="1">
        <v>264</v>
      </c>
      <c r="CJ443" s="1">
        <v>642</v>
      </c>
      <c r="CL443" s="1">
        <v>17</v>
      </c>
      <c r="CN443" s="1">
        <v>44</v>
      </c>
      <c r="CP443" s="1">
        <v>142</v>
      </c>
      <c r="CS443" s="1">
        <v>184</v>
      </c>
      <c r="CT443" s="1">
        <v>66</v>
      </c>
      <c r="CW443" s="1">
        <v>453</v>
      </c>
      <c r="CY443" s="1">
        <v>177</v>
      </c>
      <c r="CZ443" s="1">
        <v>391</v>
      </c>
      <c r="DC443" s="1">
        <v>568</v>
      </c>
      <c r="DD443" s="1">
        <v>15</v>
      </c>
      <c r="DE443" s="1">
        <v>12</v>
      </c>
      <c r="DF443" s="1">
        <v>7</v>
      </c>
      <c r="DH443" s="1">
        <v>18</v>
      </c>
      <c r="DI443" s="1">
        <v>15</v>
      </c>
      <c r="DK443" s="1">
        <v>7</v>
      </c>
      <c r="DL443" s="1">
        <v>62</v>
      </c>
      <c r="DM443" s="1">
        <v>82</v>
      </c>
      <c r="DR443" s="1">
        <v>83</v>
      </c>
      <c r="DS443" s="1">
        <v>49</v>
      </c>
      <c r="DT443" s="1">
        <v>22</v>
      </c>
      <c r="DU443" s="1">
        <v>372</v>
      </c>
      <c r="DW443" s="1">
        <v>109</v>
      </c>
      <c r="DZ443" s="1">
        <v>234</v>
      </c>
      <c r="EA443" s="1">
        <v>343</v>
      </c>
      <c r="EB443" s="1">
        <v>1</v>
      </c>
      <c r="EC443" s="1">
        <v>7</v>
      </c>
      <c r="ED443" s="1">
        <v>3</v>
      </c>
      <c r="EE443" s="1">
        <v>10</v>
      </c>
      <c r="EF443" s="1">
        <v>63</v>
      </c>
      <c r="EG443" s="1">
        <v>48</v>
      </c>
      <c r="EH443" s="1">
        <v>1</v>
      </c>
      <c r="EI443" s="1">
        <v>181</v>
      </c>
      <c r="EJ443" s="1">
        <v>343</v>
      </c>
      <c r="EK443" s="1">
        <v>167</v>
      </c>
      <c r="EL443" s="1">
        <v>7</v>
      </c>
      <c r="EM443" s="1">
        <v>831</v>
      </c>
      <c r="EN443" s="1">
        <v>215</v>
      </c>
      <c r="EO443" s="1">
        <v>593</v>
      </c>
      <c r="EP443" s="1">
        <v>808</v>
      </c>
      <c r="EQ443" s="1">
        <v>0</v>
      </c>
      <c r="ER443" s="1">
        <v>1</v>
      </c>
      <c r="ES443" s="1">
        <v>8</v>
      </c>
      <c r="ET443" s="1">
        <v>75</v>
      </c>
      <c r="EU443" s="1">
        <v>11</v>
      </c>
      <c r="EV443" s="1">
        <v>109</v>
      </c>
      <c r="EW443" s="1">
        <v>5</v>
      </c>
      <c r="EX443" s="1">
        <v>0</v>
      </c>
      <c r="EY443" s="1">
        <v>3</v>
      </c>
      <c r="EZ443" s="1">
        <v>7</v>
      </c>
      <c r="FA443" s="1">
        <v>0</v>
      </c>
      <c r="FB443" s="1">
        <v>0</v>
      </c>
      <c r="FC443" s="1">
        <v>0</v>
      </c>
      <c r="FD443" s="1">
        <v>0</v>
      </c>
      <c r="FE443" s="1">
        <v>0</v>
      </c>
      <c r="FF443" s="1">
        <v>0</v>
      </c>
      <c r="FG443" s="1">
        <v>1</v>
      </c>
      <c r="FH443" s="1">
        <v>9</v>
      </c>
      <c r="FI443" s="1">
        <v>0</v>
      </c>
      <c r="FJ443" s="1">
        <v>4</v>
      </c>
      <c r="FK443" s="1">
        <v>17</v>
      </c>
      <c r="FL443" s="1">
        <v>0</v>
      </c>
      <c r="FM443" s="1">
        <v>24</v>
      </c>
      <c r="FN443" s="1">
        <v>1</v>
      </c>
      <c r="FO443" s="1">
        <v>7</v>
      </c>
      <c r="FP443" s="1">
        <v>39</v>
      </c>
      <c r="FQ443" s="1">
        <v>0</v>
      </c>
      <c r="FR443" s="1">
        <f>SUM(Tableau17[[#This Row],[2019-T1-ALEXANDRE Audric]:[2019-T1-MARIE Florie]])</f>
        <v>321</v>
      </c>
      <c r="FS443" s="1">
        <v>94</v>
      </c>
      <c r="FT443" s="1">
        <v>161</v>
      </c>
      <c r="FU443" s="1">
        <v>0</v>
      </c>
      <c r="FV443" s="1">
        <v>338</v>
      </c>
      <c r="FW443" s="1">
        <v>0</v>
      </c>
      <c r="FX443" s="1">
        <v>593</v>
      </c>
      <c r="FY443" s="1">
        <v>81</v>
      </c>
      <c r="FZ443" s="1">
        <v>182</v>
      </c>
      <c r="GA443" s="1">
        <v>0</v>
      </c>
      <c r="GB443" s="1">
        <v>432</v>
      </c>
      <c r="GC443" s="1">
        <v>0</v>
      </c>
      <c r="GD443" s="1">
        <v>695</v>
      </c>
      <c r="GE443" s="1">
        <v>143</v>
      </c>
      <c r="GF443" s="1">
        <v>117</v>
      </c>
      <c r="GG443" s="1">
        <v>0</v>
      </c>
      <c r="GH443" s="1">
        <v>260</v>
      </c>
      <c r="GI443" s="1">
        <v>0</v>
      </c>
      <c r="GJ443" s="1">
        <v>520</v>
      </c>
      <c r="GK443" s="1">
        <v>184</v>
      </c>
      <c r="GL443" s="1">
        <v>194</v>
      </c>
      <c r="GM443" s="1">
        <v>0</v>
      </c>
      <c r="GN443" s="1">
        <v>264</v>
      </c>
      <c r="GO443" s="1">
        <v>0</v>
      </c>
      <c r="GP443" s="1">
        <v>642</v>
      </c>
      <c r="GQ443" s="1">
        <v>159</v>
      </c>
      <c r="GR443" s="1">
        <v>66</v>
      </c>
      <c r="GS443" s="1">
        <v>0</v>
      </c>
      <c r="GT443" s="1">
        <v>228</v>
      </c>
      <c r="GU443" s="1">
        <v>0</v>
      </c>
      <c r="GV443" s="1">
        <v>453</v>
      </c>
      <c r="GW443" s="1">
        <v>177</v>
      </c>
      <c r="GX443" s="1">
        <v>0</v>
      </c>
      <c r="GY443" s="1">
        <v>0</v>
      </c>
      <c r="GZ443" s="1">
        <v>391</v>
      </c>
      <c r="HA443" s="1">
        <v>0</v>
      </c>
      <c r="HB443" s="1">
        <v>568</v>
      </c>
      <c r="HC443" s="1">
        <v>201</v>
      </c>
      <c r="HD443" s="1">
        <v>63</v>
      </c>
      <c r="HE443" s="1">
        <v>167</v>
      </c>
      <c r="HF443" s="1">
        <v>399</v>
      </c>
      <c r="HG443" s="1">
        <v>1</v>
      </c>
      <c r="HH443" s="1">
        <v>831</v>
      </c>
      <c r="HI443" s="1">
        <v>215</v>
      </c>
      <c r="HJ443" s="1">
        <v>0</v>
      </c>
      <c r="HK443" s="1">
        <v>593</v>
      </c>
      <c r="HL443" s="1">
        <v>0</v>
      </c>
      <c r="HM443" s="1">
        <v>0</v>
      </c>
      <c r="HN443" s="1">
        <v>808</v>
      </c>
      <c r="HO443" s="1">
        <v>129</v>
      </c>
      <c r="HP443" s="1">
        <v>6</v>
      </c>
      <c r="HQ443" s="1">
        <v>39</v>
      </c>
      <c r="HR443" s="1">
        <v>128</v>
      </c>
      <c r="HS443" s="1">
        <v>25</v>
      </c>
      <c r="HT443" s="1">
        <v>327</v>
      </c>
      <c r="HU443" s="1">
        <v>79</v>
      </c>
      <c r="HV443" s="1">
        <v>64</v>
      </c>
      <c r="HW443" s="1">
        <v>31</v>
      </c>
      <c r="HX443" s="1">
        <v>136</v>
      </c>
      <c r="HY443" s="1">
        <v>0</v>
      </c>
      <c r="HZ443" s="1">
        <v>310</v>
      </c>
      <c r="IA443" s="1">
        <v>89</v>
      </c>
      <c r="IB443" s="1">
        <v>22</v>
      </c>
      <c r="IC443" s="1">
        <v>83</v>
      </c>
      <c r="ID443" s="1">
        <v>166</v>
      </c>
      <c r="IE443" s="1">
        <v>12</v>
      </c>
      <c r="IF443" s="1">
        <v>372</v>
      </c>
      <c r="IG443" s="1">
        <v>109</v>
      </c>
      <c r="IH443" s="1">
        <v>0</v>
      </c>
      <c r="II443" s="1">
        <v>234</v>
      </c>
      <c r="IJ443" s="1">
        <v>0</v>
      </c>
      <c r="IK443" s="1">
        <v>0</v>
      </c>
      <c r="IL443" s="1">
        <v>343</v>
      </c>
      <c r="IM443" s="26">
        <f>IFERROR(Tableau17[[#This Row],[LDIV]]/Tableau17[[#This Row],[Total général]],"")</f>
        <v>5.1612903225806452E-2</v>
      </c>
      <c r="IN443" s="26">
        <f>IFERROR(Tableau17[[#This Row],[LDVC]]/Tableau17[[#This Row],[Total général]],"")</f>
        <v>0</v>
      </c>
      <c r="IO443" s="26">
        <f>IFERROR(Tableau17[[#This Row],[LDVD]]/Tableau17[[#This Row],[Total général]],"")</f>
        <v>5.1612903225806452E-2</v>
      </c>
      <c r="IP443" s="26">
        <f>IFERROR(Tableau17[[#This Row],[LDVG]]/Tableau17[[#This Row],[Total général]],"")</f>
        <v>0.29354838709677417</v>
      </c>
      <c r="IQ443" s="26">
        <f>IFERROR(Tableau17[[#This Row],[LEXD]]/Tableau17[[#This Row],[Total général]],"")</f>
        <v>0</v>
      </c>
      <c r="IR443" s="26">
        <f>IFERROR(Tableau17[[#This Row],[LEXG]]/Tableau17[[#This Row],[Total général]],"")</f>
        <v>6.4516129032258064E-3</v>
      </c>
      <c r="IS443" s="26">
        <f>IFERROR(Tableau17[[#This Row],[LLR]]/Tableau17[[#This Row],[Total général]],"")</f>
        <v>0.15483870967741936</v>
      </c>
      <c r="IT443" s="26">
        <f>IFERROR(Tableau17[[#This Row],[LREM]]/Tableau17[[#This Row],[Total général]],"")</f>
        <v>4.8387096774193547E-2</v>
      </c>
      <c r="IU443" s="26">
        <f>IFERROR(Tableau17[[#This Row],[LRN]]/Tableau17[[#This Row],[Total général]],"")</f>
        <v>0.25483870967741934</v>
      </c>
      <c r="IV443" s="26">
        <f>IFERROR(Tableau17[[#This Row],[LUG]]/Tableau17[[#This Row],[Total général]],"")</f>
        <v>7.7419354838709681E-2</v>
      </c>
      <c r="IW443" s="26">
        <f>IFERROR(Tableau17[[#This Row],[LVEC]]/Tableau17[[#This Row],[Total général]],"")</f>
        <v>6.1290322580645158E-2</v>
      </c>
      <c r="IX443" s="26">
        <f>IFERROR(Tableau17[[#This Row],[2008-T1-LCMD]]/Tableau17[[#This Row],[2008-T1-TOTAL]],"")</f>
        <v>1.3490725126475547E-2</v>
      </c>
      <c r="IY443" s="26">
        <f>IFERROR(Tableau17[[#This Row],[2008-T1-LDVD]]/Tableau17[[#This Row],[2008-T1-TOTAL]],"")</f>
        <v>1.3490725126475547E-2</v>
      </c>
      <c r="IZ443" s="26">
        <f>IFERROR(Tableau17[[#This Row],[2008-T1-LEXD]]/Tableau17[[#This Row],[2008-T1-TOTAL]],"")</f>
        <v>0</v>
      </c>
      <c r="JA443" s="26">
        <f>IFERROR(Tableau17[[#This Row],[2008-T1-LEXG]]/Tableau17[[#This Row],[2008-T1-TOTAL]],"")</f>
        <v>2.6981450252951095E-2</v>
      </c>
      <c r="JB443" s="26">
        <f>IFERROR(Tableau17[[#This Row],[2008-T1-LFN]]/Tableau17[[#This Row],[2008-T1-TOTAL]],"")</f>
        <v>0.15851602023608768</v>
      </c>
      <c r="JC443" s="26">
        <f>IFERROR(Tableau17[[#This Row],[2008-T1-LMAJ]]/Tableau17[[#This Row],[2008-T1-TOTAL]],"")</f>
        <v>0.24451939291736932</v>
      </c>
      <c r="JD443" s="26">
        <f>IFERROR(Tableau17[[#This Row],[2008-T1-LUG]]/Tableau17[[#This Row],[2008-T1-TOTAL]],"")</f>
        <v>0.54300168634064083</v>
      </c>
      <c r="JE443" s="26">
        <f>IFERROR(Tableau17[[#This Row],[2008-T2-LFN]]/Tableau17[[#This Row],[2008-T2-TOTAL]],"")</f>
        <v>0.11654676258992806</v>
      </c>
      <c r="JF443" s="26">
        <f>IFERROR(Tableau17[[#This Row],[2008-T2-LGC]]/Tableau17[[#This Row],[2008-T2-TOTAL]],"")</f>
        <v>0</v>
      </c>
      <c r="JG443" s="26">
        <f>IFERROR(Tableau17[[#This Row],[2008-T2-LMAJ]]/Tableau17[[#This Row],[2008-T2-TOTAL]],"")</f>
        <v>0.26187050359712233</v>
      </c>
      <c r="JH443" s="26">
        <f>IFERROR(Tableau17[[#This Row],[2008-T2-LUG]]/Tableau17[[#This Row],[2008-T2-TOTAL]],"")</f>
        <v>0.62158273381294959</v>
      </c>
      <c r="JI443" s="26">
        <f>IFERROR(Tableau17[[#This Row],[2014-T1-LDIV]]/Tableau17[[#This Row],[2014-T1-TOTAL]],"")</f>
        <v>0</v>
      </c>
      <c r="JJ443" s="26">
        <f>IFERROR(Tableau17[[#This Row],[2014-T1-LDVD]]/Tableau17[[#This Row],[2014-T1-TOTAL]],"")</f>
        <v>0</v>
      </c>
      <c r="JK443" s="26">
        <f>IFERROR(Tableau17[[#This Row],[2014-T1-LDVG]]/Tableau17[[#This Row],[2014-T1-TOTAL]],"")</f>
        <v>0.18269230769230768</v>
      </c>
      <c r="JL443" s="26">
        <f>IFERROR(Tableau17[[#This Row],[2014-T1-LEXG]]/Tableau17[[#This Row],[2014-T1-TOTAL]],"")</f>
        <v>9.6153846153846159E-3</v>
      </c>
      <c r="JM443" s="26">
        <f>IFERROR(Tableau17[[#This Row],[2014-T1-LFG]]/Tableau17[[#This Row],[2014-T1-TOTAL]],"")</f>
        <v>5.7692307692307696E-2</v>
      </c>
      <c r="JN443" s="26">
        <f>IFERROR(Tableau17[[#This Row],[2014-T1-LFN]]/Tableau17[[#This Row],[2014-T1-TOTAL]],"")</f>
        <v>0.27500000000000002</v>
      </c>
      <c r="JO443" s="26">
        <f>IFERROR(Tableau17[[#This Row],[2014-T1-LUD]]/Tableau17[[#This Row],[2014-T1-TOTAL]],"")</f>
        <v>0.22500000000000001</v>
      </c>
      <c r="JP443" s="26">
        <f>IFERROR(Tableau17[[#This Row],[2014-T1-LUG]]/Tableau17[[#This Row],[2014-T1-TOTAL]],"")</f>
        <v>0.25</v>
      </c>
      <c r="JQ443" s="26">
        <f>IFERROR(Tableau17[[#This Row],[2014-T2-LFN]]/Tableau17[[#This Row],[2014-T2-TOTAL]],"")</f>
        <v>0.28660436137071649</v>
      </c>
      <c r="JR443" s="26">
        <f>IFERROR(Tableau17[[#This Row],[2014-T2-LUD]]/Tableau17[[#This Row],[2014-T2-TOTAL]],"")</f>
        <v>0.30218068535825543</v>
      </c>
      <c r="JS443" s="26">
        <f>IFERROR(Tableau17[[#This Row],[2014-T2-LUG]]/Tableau17[[#This Row],[2014-T2-TOTAL]],"")</f>
        <v>0.41121495327102803</v>
      </c>
      <c r="JT443" s="26">
        <f>IFERROR(Tableau17[[#This Row],[2015-T1-BC-DIV]]/Tableau17[[#This Row],[2015-T1-TOTAL]],"")</f>
        <v>0</v>
      </c>
      <c r="JU443" s="26">
        <f>IFERROR(Tableau17[[#This Row],[2015-T1-BC-DLF]]/Tableau17[[#This Row],[2015-T1-TOTAL]],"")</f>
        <v>3.7527593818984545E-2</v>
      </c>
      <c r="JV443" s="26">
        <f>IFERROR(Tableau17[[#This Row],[2015-T1-BC-DVD]]/Tableau17[[#This Row],[2015-T1-TOTAL]],"")</f>
        <v>0</v>
      </c>
      <c r="JW443" s="26">
        <f>IFERROR(Tableau17[[#This Row],[2015-T1-BC-DVG]]/Tableau17[[#This Row],[2015-T1-TOTAL]],"")</f>
        <v>9.713024282560706E-2</v>
      </c>
      <c r="JX443" s="26">
        <f>IFERROR(Tableau17[[#This Row],[2015-T1-BC-FG]]/Tableau17[[#This Row],[2015-T1-TOTAL]],"")</f>
        <v>0</v>
      </c>
      <c r="JY443" s="26">
        <f>IFERROR(Tableau17[[#This Row],[2015-T1-BC-FN]]/Tableau17[[#This Row],[2015-T1-TOTAL]],"")</f>
        <v>0.31346578366445915</v>
      </c>
      <c r="JZ443" s="26">
        <f>IFERROR(Tableau17[[#This Row],[2015-T1-BC-MDM]]/Tableau17[[#This Row],[2015-T1-TOTAL]],"")</f>
        <v>0</v>
      </c>
      <c r="KA443" s="26">
        <f>IFERROR(Tableau17[[#This Row],[2015-T1-BC-RDG]]/Tableau17[[#This Row],[2015-T1-TOTAL]],"")</f>
        <v>0</v>
      </c>
      <c r="KB443" s="26">
        <f>IFERROR(Tableau17[[#This Row],[2015-T1-BC-SOC]]/Tableau17[[#This Row],[2015-T1-TOTAL]],"")</f>
        <v>0.40618101545253865</v>
      </c>
      <c r="KC443" s="26">
        <f>IFERROR(Tableau17[[#This Row],[2015-T1-BC-UD]]/Tableau17[[#This Row],[2015-T1-TOTAL]],"")</f>
        <v>0.14569536423841059</v>
      </c>
      <c r="KD443" s="26">
        <f>IFERROR(Tableau17[[#This Row],[2015-T1-BC-UG]]/Tableau17[[#This Row],[2015-T1-TOTAL]],"")</f>
        <v>0</v>
      </c>
      <c r="KE443" s="26">
        <f>IFERROR(Tableau17[[#This Row],[2015-T1-BC-VEC]]/Tableau17[[#This Row],[2015-T1-TOTAL]],"")</f>
        <v>0</v>
      </c>
      <c r="KF443" s="26">
        <f>IFERROR(Tableau17[[#This Row],[2015-T2-BC-DVG]]/Tableau17[[#This Row],[2015-T2-TOTAL]],"")</f>
        <v>0</v>
      </c>
      <c r="KG443" s="26">
        <f>IFERROR(Tableau17[[#This Row],[2015-T2-BC-FN]]/Tableau17[[#This Row],[2015-T2-TOTAL]],"")</f>
        <v>0.31161971830985913</v>
      </c>
      <c r="KH443" s="26">
        <f>IFERROR(Tableau17[[#This Row],[2015-T2-BC-SOC]]/Tableau17[[#This Row],[2015-T2-TOTAL]],"")</f>
        <v>0.68838028169014087</v>
      </c>
      <c r="KI443" s="26">
        <f>IFERROR(Tableau17[[#This Row],[2015-T2-BC-UD]]/Tableau17[[#This Row],[2015-T2-TOTAL]],"")</f>
        <v>0</v>
      </c>
      <c r="KJ443" s="26">
        <f>IFERROR(Tableau17[[#This Row],[2015-T2-BC-UG]]/Tableau17[[#This Row],[2015-T2-TOTAL]],"")</f>
        <v>0</v>
      </c>
      <c r="KK443" s="26">
        <f>IFERROR(Tableau17[[#This Row],[2017 (L)-T1-COM]]/Tableau17[[#This Row],[2017 (L)-T1-TOTAL]],"")</f>
        <v>4.0322580645161289E-2</v>
      </c>
      <c r="KL443" s="26">
        <f>IFERROR(Tableau17[[#This Row],[2017 (L)-T1-DIV]]/Tableau17[[#This Row],[2017 (L)-T1-TOTAL]],"")</f>
        <v>3.2258064516129031E-2</v>
      </c>
      <c r="KM443" s="26">
        <f>IFERROR(Tableau17[[#This Row],[2017 (L)-T1-DLF]]/Tableau17[[#This Row],[2017 (L)-T1-TOTAL]],"")</f>
        <v>1.8817204301075269E-2</v>
      </c>
      <c r="KN443" s="26">
        <f>IFERROR(Tableau17[[#This Row],[2017 (L)-T1-DVD]]/Tableau17[[#This Row],[2017 (L)-T1-TOTAL]],"")</f>
        <v>0</v>
      </c>
      <c r="KO443" s="26">
        <f>IFERROR(Tableau17[[#This Row],[2017 (L)-T1-DVG]]/Tableau17[[#This Row],[2017 (L)-T1-TOTAL]],"")</f>
        <v>4.8387096774193547E-2</v>
      </c>
      <c r="KP443" s="26">
        <f>IFERROR(Tableau17[[#This Row],[2017 (L)-T1-ECO]]/Tableau17[[#This Row],[2017 (L)-T1-TOTAL]],"")</f>
        <v>4.0322580645161289E-2</v>
      </c>
      <c r="KQ443" s="26">
        <f>IFERROR(Tableau17[[#This Row],[2017 (L)-T1-EXD]]/Tableau17[[#This Row],[2017 (L)-T1-TOTAL]],"")</f>
        <v>0</v>
      </c>
      <c r="KR443" s="26">
        <f>IFERROR(Tableau17[[#This Row],[2017 (L)-T1-EXG]]/Tableau17[[#This Row],[2017 (L)-T1-TOTAL]],"")</f>
        <v>1.8817204301075269E-2</v>
      </c>
      <c r="KS443" s="26">
        <f>IFERROR(Tableau17[[#This Row],[2017 (L)-T1-FI]]/Tableau17[[#This Row],[2017 (L)-T1-TOTAL]],"")</f>
        <v>0.16666666666666666</v>
      </c>
      <c r="KT443" s="26">
        <f>IFERROR(Tableau17[[#This Row],[2017 (L)-T1-FN]]/Tableau17[[#This Row],[2017 (L)-T1-TOTAL]],"")</f>
        <v>0.22043010752688172</v>
      </c>
      <c r="KU443" s="26">
        <f>IFERROR(Tableau17[[#This Row],[2017 (L)-T1-LR]]/Tableau17[[#This Row],[2017 (L)-T1-TOTAL]],"")</f>
        <v>0</v>
      </c>
      <c r="KV443" s="26">
        <f>IFERROR(Tableau17[[#This Row],[2017 (L)-T1-MDM]]/Tableau17[[#This Row],[2017 (L)-T1-TOTAL]],"")</f>
        <v>0</v>
      </c>
      <c r="KW443" s="26">
        <f>IFERROR(Tableau17[[#This Row],[2017 (L)-T1-RDG]]/Tableau17[[#This Row],[2017 (L)-T1-TOTAL]],"")</f>
        <v>0</v>
      </c>
      <c r="KX443" s="26">
        <f>IFERROR(Tableau17[[#This Row],[2017 (L)-T1-REG]]/Tableau17[[#This Row],[2017 (L)-T1-TOTAL]],"")</f>
        <v>0</v>
      </c>
      <c r="KY443" s="26">
        <f>IFERROR(Tableau17[[#This Row],[2017 (L)-T1-REM]]/Tableau17[[#This Row],[2017 (L)-T1-TOTAL]],"")</f>
        <v>0.22311827956989247</v>
      </c>
      <c r="KZ443" s="26">
        <f>IFERROR(Tableau17[[#This Row],[2017 (L)-T1-SOC]]/Tableau17[[#This Row],[2017 (L)-T1-TOTAL]],"")</f>
        <v>0.13172043010752688</v>
      </c>
      <c r="LA443" s="26">
        <f>IFERROR(Tableau17[[#This Row],[2017 (L)-T1-UDI]]/Tableau17[[#This Row],[2017 (L)-T1-TOTAL]],"")</f>
        <v>5.9139784946236562E-2</v>
      </c>
      <c r="LB443" s="26">
        <f>IFERROR(Tableau17[[#This Row],[2017 (L)-T2-FI]]/Tableau17[[#This Row],[2017 (L)-T2-TOTAL]],"")</f>
        <v>0</v>
      </c>
      <c r="LC443" s="26">
        <f>IFERROR(Tableau17[[#This Row],[2017 (L)-T2-FN]]/Tableau17[[#This Row],[2017 (L)-T2-TOTAL]],"")</f>
        <v>0.31778425655976678</v>
      </c>
      <c r="LD443" s="26">
        <f>IFERROR(Tableau17[[#This Row],[2017 (L)-T2-LR]]/Tableau17[[#This Row],[2017 (L)-T2-TOTAL]],"")</f>
        <v>0</v>
      </c>
      <c r="LE443" s="26">
        <f>IFERROR(Tableau17[[#This Row],[2017 (L)-T2-MDM]]/Tableau17[[#This Row],[2017 (L)-T2-TOTAL]],"")</f>
        <v>0</v>
      </c>
      <c r="LF443" s="26">
        <f>IFERROR(Tableau17[[#This Row],[2017 (L)-T2-REM]]/Tableau17[[#This Row],[2017 (L)-T2-TOTAL]],"")</f>
        <v>0.68221574344023328</v>
      </c>
      <c r="LG443" s="26">
        <f>IFERROR(Tableau17[[#This Row],[2017-T1-ARTHAUD Nathalie]]/Tableau17[[#This Row],[2017-T1-TOTAL]],"")</f>
        <v>1.2033694344163659E-3</v>
      </c>
      <c r="LH443" s="26">
        <f>IFERROR(Tableau17[[#This Row],[2017-T1-ASSELINEAU Fran]]/Tableau17[[#This Row],[2017-T1-TOTAL]],"")</f>
        <v>8.4235860409145602E-3</v>
      </c>
      <c r="LI443" s="26">
        <f>IFERROR(Tableau17[[#This Row],[2017-T1-CHEMINADE Jacques]]/Tableau17[[#This Row],[2017-T1-TOTAL]],"")</f>
        <v>3.6101083032490976E-3</v>
      </c>
      <c r="LJ443" s="26">
        <f>IFERROR(Tableau17[[#This Row],[2017-T1-DUPONT-AIGNAN Nicolas]]/Tableau17[[#This Row],[2017-T1-TOTAL]],"")</f>
        <v>1.2033694344163659E-2</v>
      </c>
      <c r="LK443" s="26">
        <f>IFERROR(Tableau17[[#This Row],[2017-T1-FILLON Fran]]/Tableau17[[#This Row],[2017-T1-TOTAL]],"")</f>
        <v>7.5812274368231042E-2</v>
      </c>
      <c r="LL443" s="26">
        <f>IFERROR(Tableau17[[#This Row],[2017-T1-HAMON Beno]]/Tableau17[[#This Row],[2017-T1-TOTAL]],"")</f>
        <v>5.7761732851985562E-2</v>
      </c>
      <c r="LM443" s="26">
        <f>IFERROR(Tableau17[[#This Row],[2017-T1-LASSALLE Jean]]/Tableau17[[#This Row],[2017-T1-TOTAL]],"")</f>
        <v>1.2033694344163659E-3</v>
      </c>
      <c r="LN443" s="26">
        <f>IFERROR(Tableau17[[#This Row],[2017-T1-LE PEN Marine]]/Tableau17[[#This Row],[2017-T1-TOTAL]],"")</f>
        <v>0.21780986762936222</v>
      </c>
      <c r="LO443" s="26">
        <f>IFERROR(Tableau17[[#This Row],[2017-T1-M Jean-Luc]]/Tableau17[[#This Row],[2017-T1-TOTAL]],"")</f>
        <v>0.41275571600481348</v>
      </c>
      <c r="LP443" s="26">
        <f>IFERROR(Tableau17[[#This Row],[2017-T1-MACRON Emmanuel]]/Tableau17[[#This Row],[2017-T1-TOTAL]],"")</f>
        <v>0.2009626955475331</v>
      </c>
      <c r="LQ443" s="26">
        <f>IFERROR(Tableau17[[#This Row],[2017-T1-POUTOU Philippe]]/Tableau17[[#This Row],[2017-T1-TOTAL]],"")</f>
        <v>8.4235860409145602E-3</v>
      </c>
      <c r="LR443" s="26">
        <f>IFERROR(Tableau17[[#This Row],[2017-T2-LE PEN Marine]]/Tableau17[[#This Row],[2017-T2-TOTAL]],"")</f>
        <v>0.2660891089108911</v>
      </c>
      <c r="LS443" s="26">
        <f>IFERROR(Tableau17[[#This Row],[2017-T2-MACRON Emmanuel]]/Tableau17[[#This Row],[2017-T2-TOTAL]],"")</f>
        <v>0.7339108910891089</v>
      </c>
      <c r="LT443" s="26">
        <f>IFERROR(Tableau17[[#This Row],[2019-T1-ALEXANDRE Audric]]/Tableau17[[#This Row],[2019-T1-TOTAL]],"")</f>
        <v>0</v>
      </c>
      <c r="LU443" s="26">
        <f>IFERROR(Tableau17[[#This Row],[2019-T1-ARTHAUD Nathalie]]/Tableau17[[#This Row],[2019-T1-TOTAL]],"")</f>
        <v>3.1152647975077881E-3</v>
      </c>
      <c r="LV443" s="26">
        <f>IFERROR(Tableau17[[#This Row],[2019-T1-ASSELINEAU François]]/Tableau17[[#This Row],[2019-T1-TOTAL]],"")</f>
        <v>2.4922118380062305E-2</v>
      </c>
      <c r="LW443" s="26">
        <f>IFERROR(Tableau17[[#This Row],[2019-T1-AUBRY Manon]]/Tableau17[[#This Row],[2019-T1-TOTAL]],"")</f>
        <v>0.23364485981308411</v>
      </c>
      <c r="LX443" s="26">
        <f>IFERROR(Tableau17[[#This Row],[2019-T1-AZERGUI Nagib]]/Tableau17[[#This Row],[2019-T1-TOTAL]],"")</f>
        <v>3.4267912772585667E-2</v>
      </c>
      <c r="LY443" s="26">
        <f>IFERROR(Tableau17[[#This Row],[2019-T1-BARDELLA Jordan]]/Tableau17[[#This Row],[2019-T1-TOTAL]],"")</f>
        <v>0.33956386292834889</v>
      </c>
      <c r="LZ443" s="26">
        <f>IFERROR(Tableau17[[#This Row],[2019-T1-BELLAMY François-Xavier]]/Tableau17[[#This Row],[2019-T1-TOTAL]],"")</f>
        <v>1.5576323987538941E-2</v>
      </c>
      <c r="MA443" s="26">
        <f>IFERROR(Tableau17[[#This Row],[2019-T1-BIDOU Olivier]]/Tableau17[[#This Row],[2019-T1-TOTAL]],"")</f>
        <v>0</v>
      </c>
      <c r="MB443" s="26">
        <f>IFERROR(Tableau17[[#This Row],[2019-T1-BOURG Dominique]]/Tableau17[[#This Row],[2019-T1-TOTAL]],"")</f>
        <v>9.3457943925233638E-3</v>
      </c>
      <c r="MC443" s="26">
        <f>IFERROR(Tableau17[[#This Row],[2019-T1-BROSSAT Ian]]/Tableau17[[#This Row],[2019-T1-TOTAL]],"")</f>
        <v>2.1806853582554516E-2</v>
      </c>
      <c r="MD443" s="26">
        <f>IFERROR(Tableau17[[#This Row],[2019-T1-CAILLAUD Sophie]]/Tableau17[[#This Row],[2019-T1-TOTAL]],"")</f>
        <v>0</v>
      </c>
      <c r="ME443" s="26">
        <f>IFERROR(Tableau17[[#This Row],[2019-T1-CAMUS Renaud]]/Tableau17[[#This Row],[2019-T1-TOTAL]],"")</f>
        <v>0</v>
      </c>
      <c r="MF443" s="26">
        <f>IFERROR(Tableau17[[#This Row],[2019-T1-CHALENÇON Christophe]]/Tableau17[[#This Row],[2019-T1-TOTAL]],"")</f>
        <v>0</v>
      </c>
      <c r="MG443" s="26">
        <f>IFERROR(Tableau17[[#This Row],[2019-T1-CORBET Cathy Denise Ginette]]/Tableau17[[#This Row],[2019-T1-TOTAL]],"")</f>
        <v>0</v>
      </c>
      <c r="MH443" s="26">
        <f>IFERROR(Tableau17[[#This Row],[2019-T1-DE PREVOISIN Robert]]/Tableau17[[#This Row],[2019-T1-TOTAL]],"")</f>
        <v>0</v>
      </c>
      <c r="MI443" s="26">
        <f>IFERROR(Tableau17[[#This Row],[2019-T1-DELFEL Thérèse]]/Tableau17[[#This Row],[2019-T1-TOTAL]],"")</f>
        <v>0</v>
      </c>
      <c r="MJ443" s="26">
        <f>IFERROR(Tableau17[[#This Row],[2019-T1-DIEUMEGARD Pierre]]/Tableau17[[#This Row],[2019-T1-TOTAL]],"")</f>
        <v>3.1152647975077881E-3</v>
      </c>
      <c r="MK443" s="26">
        <f>IFERROR(Tableau17[[#This Row],[2019-T1-DUPONT-AIGNAN Nicolas]]/Tableau17[[#This Row],[2019-T1-TOTAL]],"")</f>
        <v>2.8037383177570093E-2</v>
      </c>
      <c r="ML443" s="26">
        <f>IFERROR(Tableau17[[#This Row],[2019-T1-GERNIGON Yves]]/Tableau17[[#This Row],[2019-T1-TOTAL]],"")</f>
        <v>0</v>
      </c>
      <c r="MM443" s="26">
        <f>IFERROR(Tableau17[[#This Row],[2019-T1-GLUCKSMANN Raphaël]]/Tableau17[[#This Row],[2019-T1-TOTAL]],"")</f>
        <v>1.2461059190031152E-2</v>
      </c>
      <c r="MN443" s="26">
        <f>IFERROR(Tableau17[[#This Row],[2019-T1-HAMON Benoît]]/Tableau17[[#This Row],[2019-T1-TOTAL]],"")</f>
        <v>5.2959501557632398E-2</v>
      </c>
      <c r="MO443" s="26">
        <f>IFERROR(Tableau17[[#This Row],[2019-T1-HELGEN Gilles]]/Tableau17[[#This Row],[2019-T1-TOTAL]],"")</f>
        <v>0</v>
      </c>
      <c r="MP443" s="26">
        <f>IFERROR(Tableau17[[#This Row],[2019-T1-JADOT Yannick]]/Tableau17[[#This Row],[2019-T1-TOTAL]],"")</f>
        <v>7.476635514018691E-2</v>
      </c>
      <c r="MQ443" s="26">
        <f>IFERROR(Tableau17[[#This Row],[2019-T1-LAGARDE Jean-Christophe]]/Tableau17[[#This Row],[2019-T1-TOTAL]],"")</f>
        <v>3.1152647975077881E-3</v>
      </c>
      <c r="MR443" s="26">
        <f>IFERROR(Tableau17[[#This Row],[2019-T1-LALANNE Francis]]/Tableau17[[#This Row],[2019-T1-TOTAL]],"")</f>
        <v>2.1806853582554516E-2</v>
      </c>
      <c r="MS443" s="26">
        <f>IFERROR(Tableau17[[#This Row],[2019-T1-LOISEAU Nathalie]]/Tableau17[[#This Row],[2019-T1-TOTAL]],"")</f>
        <v>0.12149532710280374</v>
      </c>
      <c r="MT443" s="26">
        <f>IFERROR(Tableau17[[#This Row],[2019-T1-MARIE Florie]]/Tableau17[[#This Row],[2019-T1-TOTAL]],"")</f>
        <v>0</v>
      </c>
      <c r="MU443" s="26">
        <f>IFERROR(Tableau17[[#This Row],[2008-T1-MACROEXTRDROITE]]/Tableau17[[#This Row],[2008-T1-MACROTOTALE]],"")</f>
        <v>0.15851602023608768</v>
      </c>
      <c r="MV443" s="26">
        <f>IFERROR(Tableau17[[#This Row],[2008-T1-MACRODROITE]]/Tableau17[[#This Row],[2008-T1-MACROTOTALE]],"")</f>
        <v>0.27150084317032042</v>
      </c>
      <c r="MW443" s="26">
        <f>IFERROR(Tableau17[[#This Row],[2008-T1-MACROCENTRE]]/Tableau17[[#This Row],[2008-T1-MACROTOTALE]],"")</f>
        <v>0</v>
      </c>
      <c r="MX443" s="26">
        <f>IFERROR(Tableau17[[#This Row],[2008-T1-MACROGAUCHE]]/Tableau17[[#This Row],[2008-T1-MACROTOTALE]],"")</f>
        <v>0.5699831365935919</v>
      </c>
      <c r="MY443" s="26">
        <f>IFERROR(Tableau17[[#This Row],[2008-T1-MACROAUTRE]]/Tableau17[[#This Row],[2008-T1-MACROTOTALE]],"")</f>
        <v>0</v>
      </c>
      <c r="MZ443" s="26">
        <f>IFERROR(Tableau17[[#This Row],[2008-T2-MACROEXTRDROITE]]/Tableau17[[#This Row],[2008-T2-MACROTOTALE]],"")</f>
        <v>0.11654676258992806</v>
      </c>
      <c r="NA443" s="26">
        <f>IFERROR(Tableau17[[#This Row],[2008-T2-MACRODROITE]]/Tableau17[[#This Row],[2008-T2-MACROTOTALE]],"")</f>
        <v>0.26187050359712233</v>
      </c>
      <c r="NB443" s="26">
        <f>IFERROR(Tableau17[[#This Row],[2008-T2-MACROCENTRE]]/Tableau17[[#This Row],[2008-T2-MACROTOTALE]],"")</f>
        <v>0</v>
      </c>
      <c r="NC443" s="26">
        <f>IFERROR(Tableau17[[#This Row],[2008-T2-MACROGAUCHE]]/Tableau17[[#This Row],[2008-T2-MACROTOTALE]],"")</f>
        <v>0.62158273381294959</v>
      </c>
      <c r="ND443" s="26">
        <f>IFERROR(Tableau17[[#This Row],[2008-T2-MACROAUTRE]]/Tableau17[[#This Row],[2008-T2-MACROTOTALE]],"")</f>
        <v>0</v>
      </c>
      <c r="NE443" s="26">
        <f>IFERROR(Tableau17[[#This Row],[2014-T1-MACROEXTRDROITE]]/Tableau17[[#This Row],[2014-T1-MACROTOTALE]],"")</f>
        <v>0.27500000000000002</v>
      </c>
      <c r="NF443" s="26">
        <f>IFERROR(Tableau17[[#This Row],[2014-T1-MACRODROITE]]/Tableau17[[#This Row],[2014-T1-MACROTOTALE]],"")</f>
        <v>0.22500000000000001</v>
      </c>
      <c r="NG443" s="26">
        <f>IFERROR(Tableau17[[#This Row],[2014-T1-MACROCENTRE]]/Tableau17[[#This Row],[2014-T1-MACROTOTALE]],"")</f>
        <v>0</v>
      </c>
      <c r="NH443" s="26">
        <f>IFERROR(Tableau17[[#This Row],[2014-T1-MACROGAUCHE]]/Tableau17[[#This Row],[2014-T1-MACROTOTALE]],"")</f>
        <v>0.5</v>
      </c>
      <c r="NI443" s="26">
        <f>IFERROR(Tableau17[[#This Row],[2014-T1-MACROAUTRE]]/Tableau17[[#This Row],[2014-T1-MACROTOTALE]],"")</f>
        <v>0</v>
      </c>
      <c r="NJ443" s="26">
        <f>IFERROR(Tableau17[[#This Row],[2014-T2-MACROEXTRDROITE]]/Tableau17[[#This Row],[2014-T2-MACROTOTALE]],"")</f>
        <v>0.28660436137071649</v>
      </c>
      <c r="NK443" s="26">
        <f>IFERROR(Tableau17[[#This Row],[2014-T2-MACRODROITE]]/Tableau17[[#This Row],[2014-T2-MACROTOTALE]],"")</f>
        <v>0.30218068535825543</v>
      </c>
      <c r="NL443" s="26">
        <f>IFERROR(Tableau17[[#This Row],[2014-T2-MACROCENTRE]]/Tableau17[[#This Row],[2014-T2-MACROTOTALE]],"")</f>
        <v>0</v>
      </c>
      <c r="NM443" s="26">
        <f>IFERROR(Tableau17[[#This Row],[2014-T2-MACROGAUCHE]]/Tableau17[[#This Row],[2014-T2-MACROTOTALE]],"")</f>
        <v>0.41121495327102803</v>
      </c>
      <c r="NN443" s="26">
        <f>IFERROR(Tableau17[[#This Row],[2014-T2-MACROAUTRE]]/Tableau17[[#This Row],[2014-T2-MACROTOTALE]],"")</f>
        <v>0</v>
      </c>
      <c r="NO443" s="26">
        <f>IFERROR( Tableau17[[#This Row],[2015-T1-MACROEXTRDROITE]]/Tableau17[[#This Row],[2015-T1-MACROTOTALE]],"")</f>
        <v>0.35099337748344372</v>
      </c>
      <c r="NP443" s="26">
        <f>IFERROR(Tableau17[[#This Row],[2015-T1-MACRODROITE]]/Tableau17[[#This Row],[2015-T1-MACROTOTALE]],"")</f>
        <v>0.14569536423841059</v>
      </c>
      <c r="NQ443" s="26">
        <f>IFERROR(Tableau17[[#This Row],[2015-T1-MACROCENTRE]]/Tableau17[[#This Row],[2015-T1-MACROTOTALE]],"")</f>
        <v>0</v>
      </c>
      <c r="NR443" s="26">
        <f>IFERROR(Tableau17[[#This Row],[2015-T1-MACROGAUCHE]]/Tableau17[[#This Row],[2015-T1-MACROTOTALE]],"")</f>
        <v>0.50331125827814571</v>
      </c>
      <c r="NS443" s="26">
        <f>IFERROR(Tableau17[[#This Row],[2015-T1-MACROAUTRE]]/Tableau17[[#This Row],[2015-T1-MACROTOTALE]],"")</f>
        <v>0</v>
      </c>
      <c r="NT443" s="26">
        <f>IFERROR(Tableau17[[#This Row],[2015-T2-MACROEXTRDROITE]]/Tableau17[[#This Row],[2015-T2-MACROTOTALE]],"")</f>
        <v>0.31161971830985913</v>
      </c>
      <c r="NU443" s="26">
        <f>IFERROR(Tableau17[[#This Row],[2015-T2-MACRODROITE]]/Tableau17[[#This Row],[2015-T2-MACROTOTALE]],"")</f>
        <v>0</v>
      </c>
      <c r="NV443" s="26">
        <f>IFERROR(Tableau17[[#This Row],[2015-T2-MACROCENTRE]]/Tableau17[[#This Row],[2015-T2-MACROTOTALE]],"")</f>
        <v>0</v>
      </c>
      <c r="NW443" s="26">
        <f>IFERROR(Tableau17[[#This Row],[2015-T2-MACROGAUCHE]]/Tableau17[[#This Row],[2015-T2-MACROTOTALE]],"")</f>
        <v>0.68838028169014087</v>
      </c>
      <c r="NX443" s="26">
        <f>IFERROR(Tableau17[[#This Row],[2015-T2-MACROAUTRE]]/Tableau17[[#This Row],[2015-T2-MACROTOTALE]],"")</f>
        <v>0</v>
      </c>
      <c r="NY443" s="26">
        <f>IFERROR(Tableau17[[#This Row],[2017-T1-MACROEXTRDROITE]]/Tableau17[[#This Row],[2017-T1-MACROTOTALE]],"")</f>
        <v>0.24187725631768953</v>
      </c>
      <c r="NZ443" s="26">
        <f>IFERROR(Tableau17[[#This Row],[2017-T1-MACRODROITE]]/Tableau17[[#This Row],[2017-T1-MACROTOTALE]],"")</f>
        <v>7.5812274368231042E-2</v>
      </c>
      <c r="OA443" s="26">
        <f>IFERROR(Tableau17[[#This Row],[2017-T1-MACROCENTRE]]/Tableau17[[#This Row],[2017-T1-MACROTOTALE]],"")</f>
        <v>0.2009626955475331</v>
      </c>
      <c r="OB443" s="26">
        <f>IFERROR(Tableau17[[#This Row],[2017-T1-MACROGAUCHE]]/Tableau17[[#This Row],[2017-T1-MACROTOTALE]],"")</f>
        <v>0.48014440433212996</v>
      </c>
      <c r="OC443" s="26">
        <f>IFERROR(Tableau17[[#This Row],[2017-T1-MACROAUTRE]]/Tableau17[[#This Row],[2017-T1-MACROTOTALE]],"")</f>
        <v>1.2033694344163659E-3</v>
      </c>
      <c r="OD443" s="26">
        <f>IFERROR(Tableau17[[#This Row],[2017-T2-MACROEXTRDROITE]]/Tableau17[[#This Row],[2017-T2-MACROTOTALE]],"")</f>
        <v>0.2660891089108911</v>
      </c>
      <c r="OE443" s="26">
        <f>IFERROR(Tableau17[[#This Row],[2017-T2-MACRODROITE]]/Tableau17[[#This Row],[2017-T2-MACROTOTALE]],"")</f>
        <v>0</v>
      </c>
      <c r="OF443" s="26">
        <f>IFERROR(Tableau17[[#This Row],[2017-T2-MACROCENTRE]]/Tableau17[[#This Row],[2017-T2-MACROTOTALE]],"")</f>
        <v>0.7339108910891089</v>
      </c>
      <c r="OG443" s="26">
        <f>IFERROR(Tableau17[[#This Row],[2017-T2-MACROGAUCHE]]/Tableau17[[#This Row],[2017-T2-MACROTOTALE]],"")</f>
        <v>0</v>
      </c>
      <c r="OH443" s="26">
        <f>IFERROR(Tableau17[[#This Row],[2017-T2-MACROAUTRE]]/Tableau17[[#This Row],[2017-T2-MACROTOTALE]],"")</f>
        <v>0</v>
      </c>
      <c r="OI443" s="26">
        <f>IFERROR(Tableau17[[#This Row],[2019-T1-MACROEXTRDROITE]]/Tableau17[[#This Row],[2019-T1-MACROTOTALE]],"")</f>
        <v>0.39449541284403672</v>
      </c>
      <c r="OJ443" s="26">
        <f>IFERROR(Tableau17[[#This Row],[2019-T1-MACRODROITE]]/Tableau17[[#This Row],[2019-T1-MACROTOTALE]],"")</f>
        <v>1.834862385321101E-2</v>
      </c>
      <c r="OK443" s="26">
        <f>IFERROR(Tableau17[[#This Row],[2019-T1-MACROCENTRE]]/Tableau17[[#This Row],[2019-T1-MACROTOTALE]],"")</f>
        <v>0.11926605504587157</v>
      </c>
      <c r="OL443" s="26">
        <f>IFERROR(Tableau17[[#This Row],[2019-T1-MACROGAUCHE]]/Tableau17[[#This Row],[2019-T1-MACROTOTALE]],"")</f>
        <v>0.39143730886850153</v>
      </c>
      <c r="OM443" s="26">
        <f>IFERROR(Tableau17[[#This Row],[2019-T1-MACROAUTRE]]/Tableau17[[#This Row],[2019-T1-MACROTOTALE]],"")</f>
        <v>7.64525993883792E-2</v>
      </c>
      <c r="ON443" s="26">
        <f>IFERROR(Tableau17[[#This Row],[2020-T1-MACROEXTRDROITE]]/Tableau17[[#This Row],[2020-T1-MACROTOTALE]],"")</f>
        <v>0.25483870967741934</v>
      </c>
      <c r="OO443" s="26">
        <f>IFERROR(Tableau17[[#This Row],[2020-T1-MACRODROITE]]/Tableau17[[#This Row],[2020-T1-MACROTOTALE]],"")</f>
        <v>0.20645161290322581</v>
      </c>
      <c r="OP443" s="26">
        <f>IFERROR(Tableau17[[#This Row],[2020-T1-MACROCENTRE]]/Tableau17[[#This Row],[2020-T1-MACROTOTALE]],"")</f>
        <v>0.1</v>
      </c>
      <c r="OQ443" s="26">
        <f>IFERROR(Tableau17[[#This Row],[2020-T1-MACROGAUCHE]]/Tableau17[[#This Row],[2020-T1-MACROTOTALE]],"")</f>
        <v>0.43870967741935485</v>
      </c>
      <c r="OR443" s="26">
        <f>IFERROR(Tableau17[[#This Row],[2020-T1-MACROAUTRE]]/Tableau17[[#This Row],[2020-T1-MACROTOTALE]],"")</f>
        <v>0</v>
      </c>
      <c r="OS443" s="26">
        <f>IFERROR(Tableau17[[#This Row],[2017 (L)-T1-MACROEXTRDROITE]]/Tableau17[[#This Row],[2017 (L)-T1-MACROTOTALE]],"")</f>
        <v>0.239247311827957</v>
      </c>
      <c r="OT443" s="26">
        <f>IFERROR(Tableau17[[#This Row],[2017 (L)-T1-MACRODROITE]]/Tableau17[[#This Row],[2017 (L)-T1-MACROTOTALE]],"")</f>
        <v>5.9139784946236562E-2</v>
      </c>
      <c r="OU443" s="26">
        <f>IFERROR(Tableau17[[#This Row],[2017 (L)-T1-MACROCENTRE]]/Tableau17[[#This Row],[2017 (L)-T1-MACROTOTALE]],"")</f>
        <v>0.22311827956989247</v>
      </c>
      <c r="OV443" s="26">
        <f>IFERROR(Tableau17[[#This Row],[2017 (L)-T1-MACROGAUCHE]]/Tableau17[[#This Row],[2017 (L)-T1-MACROTOTALE]],"")</f>
        <v>0.44623655913978494</v>
      </c>
      <c r="OW443" s="26">
        <f>IFERROR(Tableau17[[#This Row],[2017 (L)-T1-MACROAUTRE]]/Tableau17[[#This Row],[2017 (L)-T1-MACROTOTALE]],"")</f>
        <v>3.2258064516129031E-2</v>
      </c>
      <c r="OX443" s="26">
        <f>IFERROR(Tableau17[[#This Row],[2017 (L)-T2-MACROEXTRDROITE]]/Tableau17[[#This Row],[2017 (L)-T2-MACROTOTALE]],"")</f>
        <v>0.31778425655976678</v>
      </c>
      <c r="OY443" s="26">
        <f>IFERROR(Tableau17[[#This Row],[2017 (L)-T2-MACRODROITE]]/Tableau17[[#This Row],[2017 (L)-T2-MACROTOTALE]],"")</f>
        <v>0</v>
      </c>
      <c r="OZ443" s="26">
        <f>IFERROR(Tableau17[[#This Row],[2017 (L)-T2-MACROCENTRE]]/Tableau17[[#This Row],[2017 (L)-T2-MACROTOTALE]],"")</f>
        <v>0.68221574344023328</v>
      </c>
      <c r="PA443" s="26">
        <f>IFERROR(Tableau17[[#This Row],[2017 (L)-T2-MACROGAUCHE]]/Tableau17[[#This Row],[2017 (L)-T2-MACROTOTALE]],"")</f>
        <v>0</v>
      </c>
      <c r="PB443" s="26">
        <f>IFERROR(Tableau17[[#This Row],[2017 (L)-T2-MACROAUTRE]]/Tableau17[[#This Row],[2017 (L)-T2-MACROTOTALE]],"")</f>
        <v>0</v>
      </c>
      <c r="PC443" s="26">
        <f>IFERROR(Tableau17[[#This Row],[2008_T1_PROCUS]]/Tableau17[[#This Row],[2008_T1_INSCRITS]],0)</f>
        <v>7.2254335260115603E-4</v>
      </c>
      <c r="PD443" s="26">
        <f>IFERROR(Tableau17[[#This Row],[2008_T2_PROCUS]]/Tableau17[[#This Row],[2008_T2_INSCRITS]],0)</f>
        <v>2.8901734104046241E-3</v>
      </c>
      <c r="PE443" s="26">
        <f>Tableau17[[#This Row],[2014_T1_PROCUS]]/Tableau17[[#This Row],[2014_T1_INSCRITS]]</f>
        <v>2.0408163265306124E-3</v>
      </c>
      <c r="PF443" s="26">
        <f>IFERROR(Tableau17[[#This Row],[2014_T2_PROCUS]]/Tableau17[[#This Row],[2014_T2_INSCRITS]],0)</f>
        <v>2.7210884353741495E-3</v>
      </c>
    </row>
    <row r="444" spans="1:422" hidden="1" x14ac:dyDescent="0.2">
      <c r="A444" s="1">
        <v>7</v>
      </c>
      <c r="B444" s="1" t="s">
        <v>469</v>
      </c>
      <c r="C444" s="1" t="s">
        <v>472</v>
      </c>
      <c r="D444" s="1" t="s">
        <v>472</v>
      </c>
      <c r="E444" s="1">
        <v>1307</v>
      </c>
      <c r="F444" s="1">
        <v>5.4041420000000002</v>
      </c>
      <c r="G444" s="1">
        <v>43.324117000000001</v>
      </c>
      <c r="H444" s="3">
        <v>1003</v>
      </c>
      <c r="I444" s="3">
        <v>146</v>
      </c>
      <c r="J444" s="1">
        <v>2</v>
      </c>
      <c r="L444" s="1">
        <v>15</v>
      </c>
      <c r="M444" s="1">
        <v>43</v>
      </c>
      <c r="O444" s="1">
        <v>4</v>
      </c>
      <c r="P444" s="1">
        <v>50</v>
      </c>
      <c r="Q444" s="1">
        <v>12</v>
      </c>
      <c r="R444" s="1">
        <v>38</v>
      </c>
      <c r="S444" s="1">
        <v>32</v>
      </c>
      <c r="T444" s="1">
        <v>15</v>
      </c>
      <c r="U444" s="1">
        <v>211</v>
      </c>
      <c r="V444" s="1">
        <v>1001</v>
      </c>
      <c r="W444" s="1">
        <v>359</v>
      </c>
      <c r="X444" s="1">
        <v>2</v>
      </c>
      <c r="Y444" s="2">
        <v>0.35864136000000002</v>
      </c>
      <c r="Z444" s="1">
        <v>1001</v>
      </c>
      <c r="AA444" s="1">
        <v>441</v>
      </c>
      <c r="AB444" s="1">
        <v>2</v>
      </c>
      <c r="AC444" s="2">
        <v>0.44055944000000002</v>
      </c>
      <c r="AD444" s="1">
        <v>1003</v>
      </c>
      <c r="AE444" s="1">
        <v>213</v>
      </c>
      <c r="AF444" s="2">
        <v>0.21236290999999999</v>
      </c>
      <c r="AG444" s="1">
        <f t="shared" si="6"/>
        <v>146</v>
      </c>
      <c r="AH444" s="1">
        <v>940</v>
      </c>
      <c r="AI444" s="1">
        <v>462</v>
      </c>
      <c r="AJ444" s="1">
        <v>5</v>
      </c>
      <c r="AK444" s="2">
        <v>0.49148935999999999</v>
      </c>
      <c r="AL444" s="1">
        <v>940</v>
      </c>
      <c r="AM444" s="1">
        <v>517</v>
      </c>
      <c r="AN444" s="1">
        <v>4</v>
      </c>
      <c r="AO444" s="2">
        <v>0.55000000000000004</v>
      </c>
      <c r="AP444" s="1">
        <v>1020</v>
      </c>
      <c r="AQ444" s="1">
        <v>333</v>
      </c>
      <c r="AR444" s="2">
        <v>0.32647059</v>
      </c>
      <c r="AS444" s="1">
        <v>1020</v>
      </c>
      <c r="AT444" s="1">
        <v>391</v>
      </c>
      <c r="AU444" s="2">
        <v>0.38333333000000003</v>
      </c>
      <c r="AV444" s="1">
        <v>1047</v>
      </c>
      <c r="AW444" s="1">
        <v>255</v>
      </c>
      <c r="AX444" s="2">
        <v>0.24355300999999999</v>
      </c>
      <c r="AY444" s="1">
        <v>1047</v>
      </c>
      <c r="AZ444" s="1">
        <v>220</v>
      </c>
      <c r="BA444" s="2">
        <v>0.21012416</v>
      </c>
      <c r="BB444" s="1">
        <v>1043</v>
      </c>
      <c r="BC444" s="1">
        <v>571</v>
      </c>
      <c r="BD444" s="2">
        <v>0.54745924999999995</v>
      </c>
      <c r="BE444" s="1">
        <v>1044</v>
      </c>
      <c r="BF444" s="1">
        <v>558</v>
      </c>
      <c r="BG444" s="2">
        <v>0.53448275999999995</v>
      </c>
      <c r="BH444" s="1">
        <v>975</v>
      </c>
      <c r="BI444" s="1">
        <v>199</v>
      </c>
      <c r="BJ444" s="2">
        <v>0.20410255999999999</v>
      </c>
      <c r="BK444" s="1">
        <v>22</v>
      </c>
      <c r="BL444" s="1">
        <v>6</v>
      </c>
      <c r="BN444" s="1">
        <v>11</v>
      </c>
      <c r="BO444" s="1">
        <v>31</v>
      </c>
      <c r="BP444" s="1">
        <v>100</v>
      </c>
      <c r="BQ444" s="1">
        <v>286</v>
      </c>
      <c r="BR444" s="1">
        <v>456</v>
      </c>
      <c r="BS444" s="1">
        <v>20</v>
      </c>
      <c r="BU444" s="1">
        <v>113</v>
      </c>
      <c r="BV444" s="1">
        <v>374</v>
      </c>
      <c r="BW444" s="1">
        <v>507</v>
      </c>
      <c r="BZ444" s="1">
        <v>85</v>
      </c>
      <c r="CA444" s="1">
        <v>1</v>
      </c>
      <c r="CB444" s="1">
        <v>17</v>
      </c>
      <c r="CC444" s="1">
        <v>60</v>
      </c>
      <c r="CD444" s="1">
        <v>74</v>
      </c>
      <c r="CE444" s="1">
        <v>107</v>
      </c>
      <c r="CF444" s="1">
        <v>344</v>
      </c>
      <c r="CG444" s="1">
        <v>81</v>
      </c>
      <c r="CH444" s="1">
        <v>130</v>
      </c>
      <c r="CI444" s="1">
        <v>220</v>
      </c>
      <c r="CJ444" s="1">
        <v>431</v>
      </c>
      <c r="CN444" s="1">
        <v>16</v>
      </c>
      <c r="CO444" s="1">
        <v>40</v>
      </c>
      <c r="CP444" s="1">
        <v>74</v>
      </c>
      <c r="CT444" s="1">
        <v>45</v>
      </c>
      <c r="CU444" s="1">
        <v>149</v>
      </c>
      <c r="CW444" s="1">
        <v>324</v>
      </c>
      <c r="CY444" s="1">
        <v>98</v>
      </c>
      <c r="DB444" s="1">
        <v>280</v>
      </c>
      <c r="DC444" s="1">
        <v>378</v>
      </c>
      <c r="DE444" s="1">
        <v>3</v>
      </c>
      <c r="DF444" s="1">
        <v>3</v>
      </c>
      <c r="DH444" s="1">
        <v>3</v>
      </c>
      <c r="DI444" s="1">
        <v>7</v>
      </c>
      <c r="DJ444" s="1">
        <v>8</v>
      </c>
      <c r="DK444" s="1">
        <v>5</v>
      </c>
      <c r="DL444" s="1">
        <v>75</v>
      </c>
      <c r="DM444" s="1">
        <v>45</v>
      </c>
      <c r="DN444" s="1">
        <v>27</v>
      </c>
      <c r="DQ444" s="1">
        <v>1</v>
      </c>
      <c r="DR444" s="1">
        <v>43</v>
      </c>
      <c r="DS444" s="1">
        <v>24</v>
      </c>
      <c r="DU444" s="1">
        <v>244</v>
      </c>
      <c r="DW444" s="1">
        <v>71</v>
      </c>
      <c r="DZ444" s="1">
        <v>139</v>
      </c>
      <c r="EA444" s="1">
        <v>210</v>
      </c>
      <c r="EB444" s="1">
        <v>2</v>
      </c>
      <c r="EC444" s="1">
        <v>5</v>
      </c>
      <c r="ED444" s="1">
        <v>2</v>
      </c>
      <c r="EE444" s="1">
        <v>6</v>
      </c>
      <c r="EF444" s="1">
        <v>50</v>
      </c>
      <c r="EG444" s="1">
        <v>34</v>
      </c>
      <c r="EH444" s="1">
        <v>3</v>
      </c>
      <c r="EI444" s="1">
        <v>100</v>
      </c>
      <c r="EJ444" s="1">
        <v>243</v>
      </c>
      <c r="EK444" s="1">
        <v>111</v>
      </c>
      <c r="EL444" s="1">
        <v>5</v>
      </c>
      <c r="EM444" s="1">
        <v>561</v>
      </c>
      <c r="EN444" s="1">
        <v>109</v>
      </c>
      <c r="EO444" s="1">
        <v>422</v>
      </c>
      <c r="EP444" s="1">
        <v>531</v>
      </c>
      <c r="EQ444" s="1">
        <v>0</v>
      </c>
      <c r="ER444" s="1">
        <v>2</v>
      </c>
      <c r="ES444" s="1">
        <v>0</v>
      </c>
      <c r="ET444" s="1">
        <v>27</v>
      </c>
      <c r="EU444" s="1">
        <v>6</v>
      </c>
      <c r="EV444" s="1">
        <v>52</v>
      </c>
      <c r="EW444" s="1">
        <v>5</v>
      </c>
      <c r="EX444" s="1">
        <v>1</v>
      </c>
      <c r="EY444" s="1">
        <v>2</v>
      </c>
      <c r="EZ444" s="1">
        <v>9</v>
      </c>
      <c r="FA444" s="1">
        <v>0</v>
      </c>
      <c r="FB444" s="1">
        <v>0</v>
      </c>
      <c r="FC444" s="1">
        <v>0</v>
      </c>
      <c r="FD444" s="1">
        <v>0</v>
      </c>
      <c r="FE444" s="1">
        <v>0</v>
      </c>
      <c r="FF444" s="1">
        <v>0</v>
      </c>
      <c r="FG444" s="1">
        <v>1</v>
      </c>
      <c r="FH444" s="1">
        <v>3</v>
      </c>
      <c r="FI444" s="1">
        <v>0</v>
      </c>
      <c r="FJ444" s="1">
        <v>12</v>
      </c>
      <c r="FK444" s="1">
        <v>12</v>
      </c>
      <c r="FL444" s="1">
        <v>0</v>
      </c>
      <c r="FM444" s="1">
        <v>17</v>
      </c>
      <c r="FN444" s="1">
        <v>2</v>
      </c>
      <c r="FO444" s="1">
        <v>1</v>
      </c>
      <c r="FP444" s="1">
        <v>38</v>
      </c>
      <c r="FQ444" s="1">
        <v>3</v>
      </c>
      <c r="FR444" s="1">
        <f>SUM(Tableau17[[#This Row],[2019-T1-ALEXANDRE Audric]:[2019-T1-MARIE Florie]])</f>
        <v>193</v>
      </c>
      <c r="FS444" s="1">
        <v>31</v>
      </c>
      <c r="FT444" s="1">
        <v>128</v>
      </c>
      <c r="FU444" s="1">
        <v>0</v>
      </c>
      <c r="FV444" s="1">
        <v>297</v>
      </c>
      <c r="FW444" s="1">
        <v>0</v>
      </c>
      <c r="FX444" s="1">
        <v>456</v>
      </c>
      <c r="FY444" s="1">
        <v>20</v>
      </c>
      <c r="FZ444" s="1">
        <v>113</v>
      </c>
      <c r="GA444" s="1">
        <v>0</v>
      </c>
      <c r="GB444" s="1">
        <v>374</v>
      </c>
      <c r="GC444" s="1">
        <v>0</v>
      </c>
      <c r="GD444" s="1">
        <v>507</v>
      </c>
      <c r="GE444" s="1">
        <v>60</v>
      </c>
      <c r="GF444" s="1">
        <v>74</v>
      </c>
      <c r="GG444" s="1">
        <v>0</v>
      </c>
      <c r="GH444" s="1">
        <v>210</v>
      </c>
      <c r="GI444" s="1">
        <v>0</v>
      </c>
      <c r="GJ444" s="1">
        <v>344</v>
      </c>
      <c r="GK444" s="1">
        <v>81</v>
      </c>
      <c r="GL444" s="1">
        <v>130</v>
      </c>
      <c r="GM444" s="1">
        <v>0</v>
      </c>
      <c r="GN444" s="1">
        <v>220</v>
      </c>
      <c r="GO444" s="1">
        <v>0</v>
      </c>
      <c r="GP444" s="1">
        <v>431</v>
      </c>
      <c r="GQ444" s="1">
        <v>74</v>
      </c>
      <c r="GR444" s="1">
        <v>45</v>
      </c>
      <c r="GS444" s="1">
        <v>0</v>
      </c>
      <c r="GT444" s="1">
        <v>205</v>
      </c>
      <c r="GU444" s="1">
        <v>0</v>
      </c>
      <c r="GV444" s="1">
        <v>324</v>
      </c>
      <c r="GW444" s="1">
        <v>98</v>
      </c>
      <c r="GX444" s="1">
        <v>0</v>
      </c>
      <c r="GY444" s="1">
        <v>0</v>
      </c>
      <c r="GZ444" s="1">
        <v>280</v>
      </c>
      <c r="HA444" s="1">
        <v>0</v>
      </c>
      <c r="HB444" s="1">
        <v>378</v>
      </c>
      <c r="HC444" s="1">
        <v>113</v>
      </c>
      <c r="HD444" s="1">
        <v>50</v>
      </c>
      <c r="HE444" s="1">
        <v>111</v>
      </c>
      <c r="HF444" s="1">
        <v>284</v>
      </c>
      <c r="HG444" s="1">
        <v>3</v>
      </c>
      <c r="HH444" s="1">
        <v>561</v>
      </c>
      <c r="HI444" s="1">
        <v>109</v>
      </c>
      <c r="HJ444" s="1">
        <v>0</v>
      </c>
      <c r="HK444" s="1">
        <v>422</v>
      </c>
      <c r="HL444" s="1">
        <v>0</v>
      </c>
      <c r="HM444" s="1">
        <v>0</v>
      </c>
      <c r="HN444" s="1">
        <v>531</v>
      </c>
      <c r="HO444" s="1">
        <v>55</v>
      </c>
      <c r="HP444" s="1">
        <v>7</v>
      </c>
      <c r="HQ444" s="1">
        <v>38</v>
      </c>
      <c r="HR444" s="1">
        <v>79</v>
      </c>
      <c r="HS444" s="1">
        <v>14</v>
      </c>
      <c r="HT444" s="1">
        <v>193</v>
      </c>
      <c r="HU444" s="1">
        <v>38</v>
      </c>
      <c r="HV444" s="1">
        <v>65</v>
      </c>
      <c r="HW444" s="1">
        <v>14</v>
      </c>
      <c r="HX444" s="1">
        <v>94</v>
      </c>
      <c r="HY444" s="1">
        <v>0</v>
      </c>
      <c r="HZ444" s="1">
        <v>211</v>
      </c>
      <c r="IA444" s="1">
        <v>56</v>
      </c>
      <c r="IB444" s="1">
        <v>27</v>
      </c>
      <c r="IC444" s="1">
        <v>43</v>
      </c>
      <c r="ID444" s="1">
        <v>114</v>
      </c>
      <c r="IE444" s="1">
        <v>4</v>
      </c>
      <c r="IF444" s="1">
        <v>244</v>
      </c>
      <c r="IG444" s="1">
        <v>71</v>
      </c>
      <c r="IH444" s="1">
        <v>0</v>
      </c>
      <c r="II444" s="1">
        <v>139</v>
      </c>
      <c r="IJ444" s="1">
        <v>0</v>
      </c>
      <c r="IK444" s="1">
        <v>0</v>
      </c>
      <c r="IL444" s="1">
        <v>210</v>
      </c>
      <c r="IM444" s="26">
        <f>IFERROR(Tableau17[[#This Row],[LDIV]]/Tableau17[[#This Row],[Total général]],"")</f>
        <v>9.4786729857819912E-3</v>
      </c>
      <c r="IN444" s="26">
        <f>IFERROR(Tableau17[[#This Row],[LDVC]]/Tableau17[[#This Row],[Total général]],"")</f>
        <v>0</v>
      </c>
      <c r="IO444" s="26">
        <f>IFERROR(Tableau17[[#This Row],[LDVD]]/Tableau17[[#This Row],[Total général]],"")</f>
        <v>7.1090047393364927E-2</v>
      </c>
      <c r="IP444" s="26">
        <f>IFERROR(Tableau17[[#This Row],[LDVG]]/Tableau17[[#This Row],[Total général]],"")</f>
        <v>0.20379146919431279</v>
      </c>
      <c r="IQ444" s="26">
        <f>IFERROR(Tableau17[[#This Row],[LEXD]]/Tableau17[[#This Row],[Total général]],"")</f>
        <v>0</v>
      </c>
      <c r="IR444" s="26">
        <f>IFERROR(Tableau17[[#This Row],[LEXG]]/Tableau17[[#This Row],[Total général]],"")</f>
        <v>1.8957345971563982E-2</v>
      </c>
      <c r="IS444" s="26">
        <f>IFERROR(Tableau17[[#This Row],[LLR]]/Tableau17[[#This Row],[Total général]],"")</f>
        <v>0.23696682464454977</v>
      </c>
      <c r="IT444" s="26">
        <f>IFERROR(Tableau17[[#This Row],[LREM]]/Tableau17[[#This Row],[Total général]],"")</f>
        <v>5.6872037914691941E-2</v>
      </c>
      <c r="IU444" s="26">
        <f>IFERROR(Tableau17[[#This Row],[LRN]]/Tableau17[[#This Row],[Total général]],"")</f>
        <v>0.18009478672985782</v>
      </c>
      <c r="IV444" s="26">
        <f>IFERROR(Tableau17[[#This Row],[LUG]]/Tableau17[[#This Row],[Total général]],"")</f>
        <v>0.15165876777251186</v>
      </c>
      <c r="IW444" s="26">
        <f>IFERROR(Tableau17[[#This Row],[LVEC]]/Tableau17[[#This Row],[Total général]],"")</f>
        <v>7.1090047393364927E-2</v>
      </c>
      <c r="IX444" s="26">
        <f>IFERROR(Tableau17[[#This Row],[2008-T1-LCMD]]/Tableau17[[#This Row],[2008-T1-TOTAL]],"")</f>
        <v>4.8245614035087717E-2</v>
      </c>
      <c r="IY444" s="26">
        <f>IFERROR(Tableau17[[#This Row],[2008-T1-LDVD]]/Tableau17[[#This Row],[2008-T1-TOTAL]],"")</f>
        <v>1.3157894736842105E-2</v>
      </c>
      <c r="IZ444" s="26">
        <f>IFERROR(Tableau17[[#This Row],[2008-T1-LEXD]]/Tableau17[[#This Row],[2008-T1-TOTAL]],"")</f>
        <v>0</v>
      </c>
      <c r="JA444" s="26">
        <f>IFERROR(Tableau17[[#This Row],[2008-T1-LEXG]]/Tableau17[[#This Row],[2008-T1-TOTAL]],"")</f>
        <v>2.4122807017543858E-2</v>
      </c>
      <c r="JB444" s="26">
        <f>IFERROR(Tableau17[[#This Row],[2008-T1-LFN]]/Tableau17[[#This Row],[2008-T1-TOTAL]],"")</f>
        <v>6.798245614035088E-2</v>
      </c>
      <c r="JC444" s="26">
        <f>IFERROR(Tableau17[[#This Row],[2008-T1-LMAJ]]/Tableau17[[#This Row],[2008-T1-TOTAL]],"")</f>
        <v>0.21929824561403508</v>
      </c>
      <c r="JD444" s="26">
        <f>IFERROR(Tableau17[[#This Row],[2008-T1-LUG]]/Tableau17[[#This Row],[2008-T1-TOTAL]],"")</f>
        <v>0.6271929824561403</v>
      </c>
      <c r="JE444" s="26">
        <f>IFERROR(Tableau17[[#This Row],[2008-T2-LFN]]/Tableau17[[#This Row],[2008-T2-TOTAL]],"")</f>
        <v>3.9447731755424063E-2</v>
      </c>
      <c r="JF444" s="26">
        <f>IFERROR(Tableau17[[#This Row],[2008-T2-LGC]]/Tableau17[[#This Row],[2008-T2-TOTAL]],"")</f>
        <v>0</v>
      </c>
      <c r="JG444" s="26">
        <f>IFERROR(Tableau17[[#This Row],[2008-T2-LMAJ]]/Tableau17[[#This Row],[2008-T2-TOTAL]],"")</f>
        <v>0.22287968441814596</v>
      </c>
      <c r="JH444" s="26">
        <f>IFERROR(Tableau17[[#This Row],[2008-T2-LUG]]/Tableau17[[#This Row],[2008-T2-TOTAL]],"")</f>
        <v>0.73767258382642997</v>
      </c>
      <c r="JI444" s="26">
        <f>IFERROR(Tableau17[[#This Row],[2014-T1-LDIV]]/Tableau17[[#This Row],[2014-T1-TOTAL]],"")</f>
        <v>0</v>
      </c>
      <c r="JJ444" s="26">
        <f>IFERROR(Tableau17[[#This Row],[2014-T1-LDVD]]/Tableau17[[#This Row],[2014-T1-TOTAL]],"")</f>
        <v>0</v>
      </c>
      <c r="JK444" s="26">
        <f>IFERROR(Tableau17[[#This Row],[2014-T1-LDVG]]/Tableau17[[#This Row],[2014-T1-TOTAL]],"")</f>
        <v>0.24709302325581395</v>
      </c>
      <c r="JL444" s="26">
        <f>IFERROR(Tableau17[[#This Row],[2014-T1-LEXG]]/Tableau17[[#This Row],[2014-T1-TOTAL]],"")</f>
        <v>2.9069767441860465E-3</v>
      </c>
      <c r="JM444" s="26">
        <f>IFERROR(Tableau17[[#This Row],[2014-T1-LFG]]/Tableau17[[#This Row],[2014-T1-TOTAL]],"")</f>
        <v>4.9418604651162788E-2</v>
      </c>
      <c r="JN444" s="26">
        <f>IFERROR(Tableau17[[#This Row],[2014-T1-LFN]]/Tableau17[[#This Row],[2014-T1-TOTAL]],"")</f>
        <v>0.1744186046511628</v>
      </c>
      <c r="JO444" s="26">
        <f>IFERROR(Tableau17[[#This Row],[2014-T1-LUD]]/Tableau17[[#This Row],[2014-T1-TOTAL]],"")</f>
        <v>0.21511627906976744</v>
      </c>
      <c r="JP444" s="26">
        <f>IFERROR(Tableau17[[#This Row],[2014-T1-LUG]]/Tableau17[[#This Row],[2014-T1-TOTAL]],"")</f>
        <v>0.31104651162790697</v>
      </c>
      <c r="JQ444" s="26">
        <f>IFERROR(Tableau17[[#This Row],[2014-T2-LFN]]/Tableau17[[#This Row],[2014-T2-TOTAL]],"")</f>
        <v>0.18793503480278423</v>
      </c>
      <c r="JR444" s="26">
        <f>IFERROR(Tableau17[[#This Row],[2014-T2-LUD]]/Tableau17[[#This Row],[2014-T2-TOTAL]],"")</f>
        <v>0.30162412993039445</v>
      </c>
      <c r="JS444" s="26">
        <f>IFERROR(Tableau17[[#This Row],[2014-T2-LUG]]/Tableau17[[#This Row],[2014-T2-TOTAL]],"")</f>
        <v>0.51044083526682138</v>
      </c>
      <c r="JT444" s="26">
        <f>IFERROR(Tableau17[[#This Row],[2015-T1-BC-DIV]]/Tableau17[[#This Row],[2015-T1-TOTAL]],"")</f>
        <v>0</v>
      </c>
      <c r="JU444" s="26">
        <f>IFERROR(Tableau17[[#This Row],[2015-T1-BC-DLF]]/Tableau17[[#This Row],[2015-T1-TOTAL]],"")</f>
        <v>0</v>
      </c>
      <c r="JV444" s="26">
        <f>IFERROR(Tableau17[[#This Row],[2015-T1-BC-DVD]]/Tableau17[[#This Row],[2015-T1-TOTAL]],"")</f>
        <v>0</v>
      </c>
      <c r="JW444" s="26">
        <f>IFERROR(Tableau17[[#This Row],[2015-T1-BC-DVG]]/Tableau17[[#This Row],[2015-T1-TOTAL]],"")</f>
        <v>4.9382716049382713E-2</v>
      </c>
      <c r="JX444" s="26">
        <f>IFERROR(Tableau17[[#This Row],[2015-T1-BC-FG]]/Tableau17[[#This Row],[2015-T1-TOTAL]],"")</f>
        <v>0.12345679012345678</v>
      </c>
      <c r="JY444" s="26">
        <f>IFERROR(Tableau17[[#This Row],[2015-T1-BC-FN]]/Tableau17[[#This Row],[2015-T1-TOTAL]],"")</f>
        <v>0.22839506172839505</v>
      </c>
      <c r="JZ444" s="26">
        <f>IFERROR(Tableau17[[#This Row],[2015-T1-BC-MDM]]/Tableau17[[#This Row],[2015-T1-TOTAL]],"")</f>
        <v>0</v>
      </c>
      <c r="KA444" s="26">
        <f>IFERROR(Tableau17[[#This Row],[2015-T1-BC-RDG]]/Tableau17[[#This Row],[2015-T1-TOTAL]],"")</f>
        <v>0</v>
      </c>
      <c r="KB444" s="26">
        <f>IFERROR(Tableau17[[#This Row],[2015-T1-BC-SOC]]/Tableau17[[#This Row],[2015-T1-TOTAL]],"")</f>
        <v>0</v>
      </c>
      <c r="KC444" s="26">
        <f>IFERROR(Tableau17[[#This Row],[2015-T1-BC-UD]]/Tableau17[[#This Row],[2015-T1-TOTAL]],"")</f>
        <v>0.1388888888888889</v>
      </c>
      <c r="KD444" s="26">
        <f>IFERROR(Tableau17[[#This Row],[2015-T1-BC-UG]]/Tableau17[[#This Row],[2015-T1-TOTAL]],"")</f>
        <v>0.45987654320987653</v>
      </c>
      <c r="KE444" s="26">
        <f>IFERROR(Tableau17[[#This Row],[2015-T1-BC-VEC]]/Tableau17[[#This Row],[2015-T1-TOTAL]],"")</f>
        <v>0</v>
      </c>
      <c r="KF444" s="26">
        <f>IFERROR(Tableau17[[#This Row],[2015-T2-BC-DVG]]/Tableau17[[#This Row],[2015-T2-TOTAL]],"")</f>
        <v>0</v>
      </c>
      <c r="KG444" s="26">
        <f>IFERROR(Tableau17[[#This Row],[2015-T2-BC-FN]]/Tableau17[[#This Row],[2015-T2-TOTAL]],"")</f>
        <v>0.25925925925925924</v>
      </c>
      <c r="KH444" s="26">
        <f>IFERROR(Tableau17[[#This Row],[2015-T2-BC-SOC]]/Tableau17[[#This Row],[2015-T2-TOTAL]],"")</f>
        <v>0</v>
      </c>
      <c r="KI444" s="26">
        <f>IFERROR(Tableau17[[#This Row],[2015-T2-BC-UD]]/Tableau17[[#This Row],[2015-T2-TOTAL]],"")</f>
        <v>0</v>
      </c>
      <c r="KJ444" s="26">
        <f>IFERROR(Tableau17[[#This Row],[2015-T2-BC-UG]]/Tableau17[[#This Row],[2015-T2-TOTAL]],"")</f>
        <v>0.7407407407407407</v>
      </c>
      <c r="KK444" s="26">
        <f>IFERROR(Tableau17[[#This Row],[2017 (L)-T1-COM]]/Tableau17[[#This Row],[2017 (L)-T1-TOTAL]],"")</f>
        <v>0</v>
      </c>
      <c r="KL444" s="26">
        <f>IFERROR(Tableau17[[#This Row],[2017 (L)-T1-DIV]]/Tableau17[[#This Row],[2017 (L)-T1-TOTAL]],"")</f>
        <v>1.2295081967213115E-2</v>
      </c>
      <c r="KM444" s="26">
        <f>IFERROR(Tableau17[[#This Row],[2017 (L)-T1-DLF]]/Tableau17[[#This Row],[2017 (L)-T1-TOTAL]],"")</f>
        <v>1.2295081967213115E-2</v>
      </c>
      <c r="KN444" s="26">
        <f>IFERROR(Tableau17[[#This Row],[2017 (L)-T1-DVD]]/Tableau17[[#This Row],[2017 (L)-T1-TOTAL]],"")</f>
        <v>0</v>
      </c>
      <c r="KO444" s="26">
        <f>IFERROR(Tableau17[[#This Row],[2017 (L)-T1-DVG]]/Tableau17[[#This Row],[2017 (L)-T1-TOTAL]],"")</f>
        <v>1.2295081967213115E-2</v>
      </c>
      <c r="KP444" s="26">
        <f>IFERROR(Tableau17[[#This Row],[2017 (L)-T1-ECO]]/Tableau17[[#This Row],[2017 (L)-T1-TOTAL]],"")</f>
        <v>2.8688524590163935E-2</v>
      </c>
      <c r="KQ444" s="26">
        <f>IFERROR(Tableau17[[#This Row],[2017 (L)-T1-EXD]]/Tableau17[[#This Row],[2017 (L)-T1-TOTAL]],"")</f>
        <v>3.2786885245901641E-2</v>
      </c>
      <c r="KR444" s="26">
        <f>IFERROR(Tableau17[[#This Row],[2017 (L)-T1-EXG]]/Tableau17[[#This Row],[2017 (L)-T1-TOTAL]],"")</f>
        <v>2.0491803278688523E-2</v>
      </c>
      <c r="KS444" s="26">
        <f>IFERROR(Tableau17[[#This Row],[2017 (L)-T1-FI]]/Tableau17[[#This Row],[2017 (L)-T1-TOTAL]],"")</f>
        <v>0.30737704918032788</v>
      </c>
      <c r="KT444" s="26">
        <f>IFERROR(Tableau17[[#This Row],[2017 (L)-T1-FN]]/Tableau17[[#This Row],[2017 (L)-T1-TOTAL]],"")</f>
        <v>0.18442622950819673</v>
      </c>
      <c r="KU444" s="26">
        <f>IFERROR(Tableau17[[#This Row],[2017 (L)-T1-LR]]/Tableau17[[#This Row],[2017 (L)-T1-TOTAL]],"")</f>
        <v>0.11065573770491803</v>
      </c>
      <c r="KV444" s="26">
        <f>IFERROR(Tableau17[[#This Row],[2017 (L)-T1-MDM]]/Tableau17[[#This Row],[2017 (L)-T1-TOTAL]],"")</f>
        <v>0</v>
      </c>
      <c r="KW444" s="26">
        <f>IFERROR(Tableau17[[#This Row],[2017 (L)-T1-RDG]]/Tableau17[[#This Row],[2017 (L)-T1-TOTAL]],"")</f>
        <v>0</v>
      </c>
      <c r="KX444" s="26">
        <f>IFERROR(Tableau17[[#This Row],[2017 (L)-T1-REG]]/Tableau17[[#This Row],[2017 (L)-T1-TOTAL]],"")</f>
        <v>4.0983606557377051E-3</v>
      </c>
      <c r="KY444" s="26">
        <f>IFERROR(Tableau17[[#This Row],[2017 (L)-T1-REM]]/Tableau17[[#This Row],[2017 (L)-T1-TOTAL]],"")</f>
        <v>0.17622950819672131</v>
      </c>
      <c r="KZ444" s="26">
        <f>IFERROR(Tableau17[[#This Row],[2017 (L)-T1-SOC]]/Tableau17[[#This Row],[2017 (L)-T1-TOTAL]],"")</f>
        <v>9.8360655737704916E-2</v>
      </c>
      <c r="LA444" s="26">
        <f>IFERROR(Tableau17[[#This Row],[2017 (L)-T1-UDI]]/Tableau17[[#This Row],[2017 (L)-T1-TOTAL]],"")</f>
        <v>0</v>
      </c>
      <c r="LB444" s="26">
        <f>IFERROR(Tableau17[[#This Row],[2017 (L)-T2-FI]]/Tableau17[[#This Row],[2017 (L)-T2-TOTAL]],"")</f>
        <v>0</v>
      </c>
      <c r="LC444" s="26">
        <f>IFERROR(Tableau17[[#This Row],[2017 (L)-T2-FN]]/Tableau17[[#This Row],[2017 (L)-T2-TOTAL]],"")</f>
        <v>0.33809523809523812</v>
      </c>
      <c r="LD444" s="26">
        <f>IFERROR(Tableau17[[#This Row],[2017 (L)-T2-LR]]/Tableau17[[#This Row],[2017 (L)-T2-TOTAL]],"")</f>
        <v>0</v>
      </c>
      <c r="LE444" s="26">
        <f>IFERROR(Tableau17[[#This Row],[2017 (L)-T2-MDM]]/Tableau17[[#This Row],[2017 (L)-T2-TOTAL]],"")</f>
        <v>0</v>
      </c>
      <c r="LF444" s="26">
        <f>IFERROR(Tableau17[[#This Row],[2017 (L)-T2-REM]]/Tableau17[[#This Row],[2017 (L)-T2-TOTAL]],"")</f>
        <v>0.66190476190476188</v>
      </c>
      <c r="LG444" s="26">
        <f>IFERROR(Tableau17[[#This Row],[2017-T1-ARTHAUD Nathalie]]/Tableau17[[#This Row],[2017-T1-TOTAL]],"")</f>
        <v>3.5650623885918001E-3</v>
      </c>
      <c r="LH444" s="26">
        <f>IFERROR(Tableau17[[#This Row],[2017-T1-ASSELINEAU Fran]]/Tableau17[[#This Row],[2017-T1-TOTAL]],"")</f>
        <v>8.9126559714795012E-3</v>
      </c>
      <c r="LI444" s="26">
        <f>IFERROR(Tableau17[[#This Row],[2017-T1-CHEMINADE Jacques]]/Tableau17[[#This Row],[2017-T1-TOTAL]],"")</f>
        <v>3.5650623885918001E-3</v>
      </c>
      <c r="LJ444" s="26">
        <f>IFERROR(Tableau17[[#This Row],[2017-T1-DUPONT-AIGNAN Nicolas]]/Tableau17[[#This Row],[2017-T1-TOTAL]],"")</f>
        <v>1.06951871657754E-2</v>
      </c>
      <c r="LK444" s="26">
        <f>IFERROR(Tableau17[[#This Row],[2017-T1-FILLON Fran]]/Tableau17[[#This Row],[2017-T1-TOTAL]],"")</f>
        <v>8.9126559714795009E-2</v>
      </c>
      <c r="LL444" s="26">
        <f>IFERROR(Tableau17[[#This Row],[2017-T1-HAMON Beno]]/Tableau17[[#This Row],[2017-T1-TOTAL]],"")</f>
        <v>6.0606060606060608E-2</v>
      </c>
      <c r="LM444" s="26">
        <f>IFERROR(Tableau17[[#This Row],[2017-T1-LASSALLE Jean]]/Tableau17[[#This Row],[2017-T1-TOTAL]],"")</f>
        <v>5.3475935828877002E-3</v>
      </c>
      <c r="LN444" s="26">
        <f>IFERROR(Tableau17[[#This Row],[2017-T1-LE PEN Marine]]/Tableau17[[#This Row],[2017-T1-TOTAL]],"")</f>
        <v>0.17825311942959002</v>
      </c>
      <c r="LO444" s="26">
        <f>IFERROR(Tableau17[[#This Row],[2017-T1-M Jean-Luc]]/Tableau17[[#This Row],[2017-T1-TOTAL]],"")</f>
        <v>0.43315508021390375</v>
      </c>
      <c r="LP444" s="26">
        <f>IFERROR(Tableau17[[#This Row],[2017-T1-MACRON Emmanuel]]/Tableau17[[#This Row],[2017-T1-TOTAL]],"")</f>
        <v>0.19786096256684493</v>
      </c>
      <c r="LQ444" s="26">
        <f>IFERROR(Tableau17[[#This Row],[2017-T1-POUTOU Philippe]]/Tableau17[[#This Row],[2017-T1-TOTAL]],"")</f>
        <v>8.9126559714795012E-3</v>
      </c>
      <c r="LR444" s="26">
        <f>IFERROR(Tableau17[[#This Row],[2017-T2-LE PEN Marine]]/Tableau17[[#This Row],[2017-T2-TOTAL]],"")</f>
        <v>0.20527306967984935</v>
      </c>
      <c r="LS444" s="26">
        <f>IFERROR(Tableau17[[#This Row],[2017-T2-MACRON Emmanuel]]/Tableau17[[#This Row],[2017-T2-TOTAL]],"")</f>
        <v>0.79472693032015063</v>
      </c>
      <c r="LT444" s="26">
        <f>IFERROR(Tableau17[[#This Row],[2019-T1-ALEXANDRE Audric]]/Tableau17[[#This Row],[2019-T1-TOTAL]],"")</f>
        <v>0</v>
      </c>
      <c r="LU444" s="26">
        <f>IFERROR(Tableau17[[#This Row],[2019-T1-ARTHAUD Nathalie]]/Tableau17[[#This Row],[2019-T1-TOTAL]],"")</f>
        <v>1.0362694300518135E-2</v>
      </c>
      <c r="LV444" s="26">
        <f>IFERROR(Tableau17[[#This Row],[2019-T1-ASSELINEAU François]]/Tableau17[[#This Row],[2019-T1-TOTAL]],"")</f>
        <v>0</v>
      </c>
      <c r="LW444" s="26">
        <f>IFERROR(Tableau17[[#This Row],[2019-T1-AUBRY Manon]]/Tableau17[[#This Row],[2019-T1-TOTAL]],"")</f>
        <v>0.13989637305699482</v>
      </c>
      <c r="LX444" s="26">
        <f>IFERROR(Tableau17[[#This Row],[2019-T1-AZERGUI Nagib]]/Tableau17[[#This Row],[2019-T1-TOTAL]],"")</f>
        <v>3.1088082901554404E-2</v>
      </c>
      <c r="LY444" s="26">
        <f>IFERROR(Tableau17[[#This Row],[2019-T1-BARDELLA Jordan]]/Tableau17[[#This Row],[2019-T1-TOTAL]],"")</f>
        <v>0.26943005181347152</v>
      </c>
      <c r="LZ444" s="26">
        <f>IFERROR(Tableau17[[#This Row],[2019-T1-BELLAMY François-Xavier]]/Tableau17[[#This Row],[2019-T1-TOTAL]],"")</f>
        <v>2.5906735751295335E-2</v>
      </c>
      <c r="MA444" s="26">
        <f>IFERROR(Tableau17[[#This Row],[2019-T1-BIDOU Olivier]]/Tableau17[[#This Row],[2019-T1-TOTAL]],"")</f>
        <v>5.1813471502590676E-3</v>
      </c>
      <c r="MB444" s="26">
        <f>IFERROR(Tableau17[[#This Row],[2019-T1-BOURG Dominique]]/Tableau17[[#This Row],[2019-T1-TOTAL]],"")</f>
        <v>1.0362694300518135E-2</v>
      </c>
      <c r="MC444" s="26">
        <f>IFERROR(Tableau17[[#This Row],[2019-T1-BROSSAT Ian]]/Tableau17[[#This Row],[2019-T1-TOTAL]],"")</f>
        <v>4.6632124352331605E-2</v>
      </c>
      <c r="MD444" s="26">
        <f>IFERROR(Tableau17[[#This Row],[2019-T1-CAILLAUD Sophie]]/Tableau17[[#This Row],[2019-T1-TOTAL]],"")</f>
        <v>0</v>
      </c>
      <c r="ME444" s="26">
        <f>IFERROR(Tableau17[[#This Row],[2019-T1-CAMUS Renaud]]/Tableau17[[#This Row],[2019-T1-TOTAL]],"")</f>
        <v>0</v>
      </c>
      <c r="MF444" s="26">
        <f>IFERROR(Tableau17[[#This Row],[2019-T1-CHALENÇON Christophe]]/Tableau17[[#This Row],[2019-T1-TOTAL]],"")</f>
        <v>0</v>
      </c>
      <c r="MG444" s="26">
        <f>IFERROR(Tableau17[[#This Row],[2019-T1-CORBET Cathy Denise Ginette]]/Tableau17[[#This Row],[2019-T1-TOTAL]],"")</f>
        <v>0</v>
      </c>
      <c r="MH444" s="26">
        <f>IFERROR(Tableau17[[#This Row],[2019-T1-DE PREVOISIN Robert]]/Tableau17[[#This Row],[2019-T1-TOTAL]],"")</f>
        <v>0</v>
      </c>
      <c r="MI444" s="26">
        <f>IFERROR(Tableau17[[#This Row],[2019-T1-DELFEL Thérèse]]/Tableau17[[#This Row],[2019-T1-TOTAL]],"")</f>
        <v>0</v>
      </c>
      <c r="MJ444" s="26">
        <f>IFERROR(Tableau17[[#This Row],[2019-T1-DIEUMEGARD Pierre]]/Tableau17[[#This Row],[2019-T1-TOTAL]],"")</f>
        <v>5.1813471502590676E-3</v>
      </c>
      <c r="MK444" s="26">
        <f>IFERROR(Tableau17[[#This Row],[2019-T1-DUPONT-AIGNAN Nicolas]]/Tableau17[[#This Row],[2019-T1-TOTAL]],"")</f>
        <v>1.5544041450777202E-2</v>
      </c>
      <c r="ML444" s="26">
        <f>IFERROR(Tableau17[[#This Row],[2019-T1-GERNIGON Yves]]/Tableau17[[#This Row],[2019-T1-TOTAL]],"")</f>
        <v>0</v>
      </c>
      <c r="MM444" s="26">
        <f>IFERROR(Tableau17[[#This Row],[2019-T1-GLUCKSMANN Raphaël]]/Tableau17[[#This Row],[2019-T1-TOTAL]],"")</f>
        <v>6.2176165803108807E-2</v>
      </c>
      <c r="MN444" s="26">
        <f>IFERROR(Tableau17[[#This Row],[2019-T1-HAMON Benoît]]/Tableau17[[#This Row],[2019-T1-TOTAL]],"")</f>
        <v>6.2176165803108807E-2</v>
      </c>
      <c r="MO444" s="26">
        <f>IFERROR(Tableau17[[#This Row],[2019-T1-HELGEN Gilles]]/Tableau17[[#This Row],[2019-T1-TOTAL]],"")</f>
        <v>0</v>
      </c>
      <c r="MP444" s="26">
        <f>IFERROR(Tableau17[[#This Row],[2019-T1-JADOT Yannick]]/Tableau17[[#This Row],[2019-T1-TOTAL]],"")</f>
        <v>8.8082901554404139E-2</v>
      </c>
      <c r="MQ444" s="26">
        <f>IFERROR(Tableau17[[#This Row],[2019-T1-LAGARDE Jean-Christophe]]/Tableau17[[#This Row],[2019-T1-TOTAL]],"")</f>
        <v>1.0362694300518135E-2</v>
      </c>
      <c r="MR444" s="26">
        <f>IFERROR(Tableau17[[#This Row],[2019-T1-LALANNE Francis]]/Tableau17[[#This Row],[2019-T1-TOTAL]],"")</f>
        <v>5.1813471502590676E-3</v>
      </c>
      <c r="MS444" s="26">
        <f>IFERROR(Tableau17[[#This Row],[2019-T1-LOISEAU Nathalie]]/Tableau17[[#This Row],[2019-T1-TOTAL]],"")</f>
        <v>0.19689119170984457</v>
      </c>
      <c r="MT444" s="26">
        <f>IFERROR(Tableau17[[#This Row],[2019-T1-MARIE Florie]]/Tableau17[[#This Row],[2019-T1-TOTAL]],"")</f>
        <v>1.5544041450777202E-2</v>
      </c>
      <c r="MU444" s="26">
        <f>IFERROR(Tableau17[[#This Row],[2008-T1-MACROEXTRDROITE]]/Tableau17[[#This Row],[2008-T1-MACROTOTALE]],"")</f>
        <v>6.798245614035088E-2</v>
      </c>
      <c r="MV444" s="26">
        <f>IFERROR(Tableau17[[#This Row],[2008-T1-MACRODROITE]]/Tableau17[[#This Row],[2008-T1-MACROTOTALE]],"")</f>
        <v>0.2807017543859649</v>
      </c>
      <c r="MW444" s="26">
        <f>IFERROR(Tableau17[[#This Row],[2008-T1-MACROCENTRE]]/Tableau17[[#This Row],[2008-T1-MACROTOTALE]],"")</f>
        <v>0</v>
      </c>
      <c r="MX444" s="26">
        <f>IFERROR(Tableau17[[#This Row],[2008-T1-MACROGAUCHE]]/Tableau17[[#This Row],[2008-T1-MACROTOTALE]],"")</f>
        <v>0.65131578947368418</v>
      </c>
      <c r="MY444" s="26">
        <f>IFERROR(Tableau17[[#This Row],[2008-T1-MACROAUTRE]]/Tableau17[[#This Row],[2008-T1-MACROTOTALE]],"")</f>
        <v>0</v>
      </c>
      <c r="MZ444" s="26">
        <f>IFERROR(Tableau17[[#This Row],[2008-T2-MACROEXTRDROITE]]/Tableau17[[#This Row],[2008-T2-MACROTOTALE]],"")</f>
        <v>3.9447731755424063E-2</v>
      </c>
      <c r="NA444" s="26">
        <f>IFERROR(Tableau17[[#This Row],[2008-T2-MACRODROITE]]/Tableau17[[#This Row],[2008-T2-MACROTOTALE]],"")</f>
        <v>0.22287968441814596</v>
      </c>
      <c r="NB444" s="26">
        <f>IFERROR(Tableau17[[#This Row],[2008-T2-MACROCENTRE]]/Tableau17[[#This Row],[2008-T2-MACROTOTALE]],"")</f>
        <v>0</v>
      </c>
      <c r="NC444" s="26">
        <f>IFERROR(Tableau17[[#This Row],[2008-T2-MACROGAUCHE]]/Tableau17[[#This Row],[2008-T2-MACROTOTALE]],"")</f>
        <v>0.73767258382642997</v>
      </c>
      <c r="ND444" s="26">
        <f>IFERROR(Tableau17[[#This Row],[2008-T2-MACROAUTRE]]/Tableau17[[#This Row],[2008-T2-MACROTOTALE]],"")</f>
        <v>0</v>
      </c>
      <c r="NE444" s="26">
        <f>IFERROR(Tableau17[[#This Row],[2014-T1-MACROEXTRDROITE]]/Tableau17[[#This Row],[2014-T1-MACROTOTALE]],"")</f>
        <v>0.1744186046511628</v>
      </c>
      <c r="NF444" s="26">
        <f>IFERROR(Tableau17[[#This Row],[2014-T1-MACRODROITE]]/Tableau17[[#This Row],[2014-T1-MACROTOTALE]],"")</f>
        <v>0.21511627906976744</v>
      </c>
      <c r="NG444" s="26">
        <f>IFERROR(Tableau17[[#This Row],[2014-T1-MACROCENTRE]]/Tableau17[[#This Row],[2014-T1-MACROTOTALE]],"")</f>
        <v>0</v>
      </c>
      <c r="NH444" s="26">
        <f>IFERROR(Tableau17[[#This Row],[2014-T1-MACROGAUCHE]]/Tableau17[[#This Row],[2014-T1-MACROTOTALE]],"")</f>
        <v>0.61046511627906974</v>
      </c>
      <c r="NI444" s="26">
        <f>IFERROR(Tableau17[[#This Row],[2014-T1-MACROAUTRE]]/Tableau17[[#This Row],[2014-T1-MACROTOTALE]],"")</f>
        <v>0</v>
      </c>
      <c r="NJ444" s="26">
        <f>IFERROR(Tableau17[[#This Row],[2014-T2-MACROEXTRDROITE]]/Tableau17[[#This Row],[2014-T2-MACROTOTALE]],"")</f>
        <v>0.18793503480278423</v>
      </c>
      <c r="NK444" s="26">
        <f>IFERROR(Tableau17[[#This Row],[2014-T2-MACRODROITE]]/Tableau17[[#This Row],[2014-T2-MACROTOTALE]],"")</f>
        <v>0.30162412993039445</v>
      </c>
      <c r="NL444" s="26">
        <f>IFERROR(Tableau17[[#This Row],[2014-T2-MACROCENTRE]]/Tableau17[[#This Row],[2014-T2-MACROTOTALE]],"")</f>
        <v>0</v>
      </c>
      <c r="NM444" s="26">
        <f>IFERROR(Tableau17[[#This Row],[2014-T2-MACROGAUCHE]]/Tableau17[[#This Row],[2014-T2-MACROTOTALE]],"")</f>
        <v>0.51044083526682138</v>
      </c>
      <c r="NN444" s="26">
        <f>IFERROR(Tableau17[[#This Row],[2014-T2-MACROAUTRE]]/Tableau17[[#This Row],[2014-T2-MACROTOTALE]],"")</f>
        <v>0</v>
      </c>
      <c r="NO444" s="26">
        <f>IFERROR( Tableau17[[#This Row],[2015-T1-MACROEXTRDROITE]]/Tableau17[[#This Row],[2015-T1-MACROTOTALE]],"")</f>
        <v>0.22839506172839505</v>
      </c>
      <c r="NP444" s="26">
        <f>IFERROR(Tableau17[[#This Row],[2015-T1-MACRODROITE]]/Tableau17[[#This Row],[2015-T1-MACROTOTALE]],"")</f>
        <v>0.1388888888888889</v>
      </c>
      <c r="NQ444" s="26">
        <f>IFERROR(Tableau17[[#This Row],[2015-T1-MACROCENTRE]]/Tableau17[[#This Row],[2015-T1-MACROTOTALE]],"")</f>
        <v>0</v>
      </c>
      <c r="NR444" s="26">
        <f>IFERROR(Tableau17[[#This Row],[2015-T1-MACROGAUCHE]]/Tableau17[[#This Row],[2015-T1-MACROTOTALE]],"")</f>
        <v>0.63271604938271608</v>
      </c>
      <c r="NS444" s="26">
        <f>IFERROR(Tableau17[[#This Row],[2015-T1-MACROAUTRE]]/Tableau17[[#This Row],[2015-T1-MACROTOTALE]],"")</f>
        <v>0</v>
      </c>
      <c r="NT444" s="26">
        <f>IFERROR(Tableau17[[#This Row],[2015-T2-MACROEXTRDROITE]]/Tableau17[[#This Row],[2015-T2-MACROTOTALE]],"")</f>
        <v>0.25925925925925924</v>
      </c>
      <c r="NU444" s="26">
        <f>IFERROR(Tableau17[[#This Row],[2015-T2-MACRODROITE]]/Tableau17[[#This Row],[2015-T2-MACROTOTALE]],"")</f>
        <v>0</v>
      </c>
      <c r="NV444" s="26">
        <f>IFERROR(Tableau17[[#This Row],[2015-T2-MACROCENTRE]]/Tableau17[[#This Row],[2015-T2-MACROTOTALE]],"")</f>
        <v>0</v>
      </c>
      <c r="NW444" s="26">
        <f>IFERROR(Tableau17[[#This Row],[2015-T2-MACROGAUCHE]]/Tableau17[[#This Row],[2015-T2-MACROTOTALE]],"")</f>
        <v>0.7407407407407407</v>
      </c>
      <c r="NX444" s="26">
        <f>IFERROR(Tableau17[[#This Row],[2015-T2-MACROAUTRE]]/Tableau17[[#This Row],[2015-T2-MACROTOTALE]],"")</f>
        <v>0</v>
      </c>
      <c r="NY444" s="26">
        <f>IFERROR(Tableau17[[#This Row],[2017-T1-MACROEXTRDROITE]]/Tableau17[[#This Row],[2017-T1-MACROTOTALE]],"")</f>
        <v>0.20142602495543671</v>
      </c>
      <c r="NZ444" s="26">
        <f>IFERROR(Tableau17[[#This Row],[2017-T1-MACRODROITE]]/Tableau17[[#This Row],[2017-T1-MACROTOTALE]],"")</f>
        <v>8.9126559714795009E-2</v>
      </c>
      <c r="OA444" s="26">
        <f>IFERROR(Tableau17[[#This Row],[2017-T1-MACROCENTRE]]/Tableau17[[#This Row],[2017-T1-MACROTOTALE]],"")</f>
        <v>0.19786096256684493</v>
      </c>
      <c r="OB444" s="26">
        <f>IFERROR(Tableau17[[#This Row],[2017-T1-MACROGAUCHE]]/Tableau17[[#This Row],[2017-T1-MACROTOTALE]],"")</f>
        <v>0.50623885918003564</v>
      </c>
      <c r="OC444" s="26">
        <f>IFERROR(Tableau17[[#This Row],[2017-T1-MACROAUTRE]]/Tableau17[[#This Row],[2017-T1-MACROTOTALE]],"")</f>
        <v>5.3475935828877002E-3</v>
      </c>
      <c r="OD444" s="26">
        <f>IFERROR(Tableau17[[#This Row],[2017-T2-MACROEXTRDROITE]]/Tableau17[[#This Row],[2017-T2-MACROTOTALE]],"")</f>
        <v>0.20527306967984935</v>
      </c>
      <c r="OE444" s="26">
        <f>IFERROR(Tableau17[[#This Row],[2017-T2-MACRODROITE]]/Tableau17[[#This Row],[2017-T2-MACROTOTALE]],"")</f>
        <v>0</v>
      </c>
      <c r="OF444" s="26">
        <f>IFERROR(Tableau17[[#This Row],[2017-T2-MACROCENTRE]]/Tableau17[[#This Row],[2017-T2-MACROTOTALE]],"")</f>
        <v>0.79472693032015063</v>
      </c>
      <c r="OG444" s="26">
        <f>IFERROR(Tableau17[[#This Row],[2017-T2-MACROGAUCHE]]/Tableau17[[#This Row],[2017-T2-MACROTOTALE]],"")</f>
        <v>0</v>
      </c>
      <c r="OH444" s="26">
        <f>IFERROR(Tableau17[[#This Row],[2017-T2-MACROAUTRE]]/Tableau17[[#This Row],[2017-T2-MACROTOTALE]],"")</f>
        <v>0</v>
      </c>
      <c r="OI444" s="26">
        <f>IFERROR(Tableau17[[#This Row],[2019-T1-MACROEXTRDROITE]]/Tableau17[[#This Row],[2019-T1-MACROTOTALE]],"")</f>
        <v>0.28497409326424872</v>
      </c>
      <c r="OJ444" s="26">
        <f>IFERROR(Tableau17[[#This Row],[2019-T1-MACRODROITE]]/Tableau17[[#This Row],[2019-T1-MACROTOTALE]],"")</f>
        <v>3.6269430051813469E-2</v>
      </c>
      <c r="OK444" s="26">
        <f>IFERROR(Tableau17[[#This Row],[2019-T1-MACROCENTRE]]/Tableau17[[#This Row],[2019-T1-MACROTOTALE]],"")</f>
        <v>0.19689119170984457</v>
      </c>
      <c r="OL444" s="26">
        <f>IFERROR(Tableau17[[#This Row],[2019-T1-MACROGAUCHE]]/Tableau17[[#This Row],[2019-T1-MACROTOTALE]],"")</f>
        <v>0.40932642487046633</v>
      </c>
      <c r="OM444" s="26">
        <f>IFERROR(Tableau17[[#This Row],[2019-T1-MACROAUTRE]]/Tableau17[[#This Row],[2019-T1-MACROTOTALE]],"")</f>
        <v>7.2538860103626937E-2</v>
      </c>
      <c r="ON444" s="26">
        <f>IFERROR(Tableau17[[#This Row],[2020-T1-MACROEXTRDROITE]]/Tableau17[[#This Row],[2020-T1-MACROTOTALE]],"")</f>
        <v>0.18009478672985782</v>
      </c>
      <c r="OO444" s="26">
        <f>IFERROR(Tableau17[[#This Row],[2020-T1-MACRODROITE]]/Tableau17[[#This Row],[2020-T1-MACROTOTALE]],"")</f>
        <v>0.30805687203791471</v>
      </c>
      <c r="OP444" s="26">
        <f>IFERROR(Tableau17[[#This Row],[2020-T1-MACROCENTRE]]/Tableau17[[#This Row],[2020-T1-MACROTOTALE]],"")</f>
        <v>6.6350710900473939E-2</v>
      </c>
      <c r="OQ444" s="26">
        <f>IFERROR(Tableau17[[#This Row],[2020-T1-MACROGAUCHE]]/Tableau17[[#This Row],[2020-T1-MACROTOTALE]],"")</f>
        <v>0.44549763033175355</v>
      </c>
      <c r="OR444" s="26">
        <f>IFERROR(Tableau17[[#This Row],[2020-T1-MACROAUTRE]]/Tableau17[[#This Row],[2020-T1-MACROTOTALE]],"")</f>
        <v>0</v>
      </c>
      <c r="OS444" s="26">
        <f>IFERROR(Tableau17[[#This Row],[2017 (L)-T1-MACROEXTRDROITE]]/Tableau17[[#This Row],[2017 (L)-T1-MACROTOTALE]],"")</f>
        <v>0.22950819672131148</v>
      </c>
      <c r="OT444" s="26">
        <f>IFERROR(Tableau17[[#This Row],[2017 (L)-T1-MACRODROITE]]/Tableau17[[#This Row],[2017 (L)-T1-MACROTOTALE]],"")</f>
        <v>0.11065573770491803</v>
      </c>
      <c r="OU444" s="26">
        <f>IFERROR(Tableau17[[#This Row],[2017 (L)-T1-MACROCENTRE]]/Tableau17[[#This Row],[2017 (L)-T1-MACROTOTALE]],"")</f>
        <v>0.17622950819672131</v>
      </c>
      <c r="OV444" s="26">
        <f>IFERROR(Tableau17[[#This Row],[2017 (L)-T1-MACROGAUCHE]]/Tableau17[[#This Row],[2017 (L)-T1-MACROTOTALE]],"")</f>
        <v>0.46721311475409838</v>
      </c>
      <c r="OW444" s="26">
        <f>IFERROR(Tableau17[[#This Row],[2017 (L)-T1-MACROAUTRE]]/Tableau17[[#This Row],[2017 (L)-T1-MACROTOTALE]],"")</f>
        <v>1.6393442622950821E-2</v>
      </c>
      <c r="OX444" s="26">
        <f>IFERROR(Tableau17[[#This Row],[2017 (L)-T2-MACROEXTRDROITE]]/Tableau17[[#This Row],[2017 (L)-T2-MACROTOTALE]],"")</f>
        <v>0.33809523809523812</v>
      </c>
      <c r="OY444" s="26">
        <f>IFERROR(Tableau17[[#This Row],[2017 (L)-T2-MACRODROITE]]/Tableau17[[#This Row],[2017 (L)-T2-MACROTOTALE]],"")</f>
        <v>0</v>
      </c>
      <c r="OZ444" s="26">
        <f>IFERROR(Tableau17[[#This Row],[2017 (L)-T2-MACROCENTRE]]/Tableau17[[#This Row],[2017 (L)-T2-MACROTOTALE]],"")</f>
        <v>0.66190476190476188</v>
      </c>
      <c r="PA444" s="26">
        <f>IFERROR(Tableau17[[#This Row],[2017 (L)-T2-MACROGAUCHE]]/Tableau17[[#This Row],[2017 (L)-T2-MACROTOTALE]],"")</f>
        <v>0</v>
      </c>
      <c r="PB444" s="26">
        <f>IFERROR(Tableau17[[#This Row],[2017 (L)-T2-MACROAUTRE]]/Tableau17[[#This Row],[2017 (L)-T2-MACROTOTALE]],"")</f>
        <v>0</v>
      </c>
      <c r="PC444" s="26">
        <f>IFERROR(Tableau17[[#This Row],[2008_T1_PROCUS]]/Tableau17[[#This Row],[2008_T1_INSCRITS]],0)</f>
        <v>5.3191489361702126E-3</v>
      </c>
      <c r="PD444" s="26">
        <f>IFERROR(Tableau17[[#This Row],[2008_T2_PROCUS]]/Tableau17[[#This Row],[2008_T2_INSCRITS]],0)</f>
        <v>4.2553191489361703E-3</v>
      </c>
      <c r="PE444" s="26">
        <f>Tableau17[[#This Row],[2014_T1_PROCUS]]/Tableau17[[#This Row],[2014_T1_INSCRITS]]</f>
        <v>1.998001998001998E-3</v>
      </c>
      <c r="PF444" s="26">
        <f>IFERROR(Tableau17[[#This Row],[2014_T2_PROCUS]]/Tableau17[[#This Row],[2014_T2_INSCRITS]],0)</f>
        <v>1.998001998001998E-3</v>
      </c>
    </row>
    <row r="445" spans="1:422" hidden="1" x14ac:dyDescent="0.2">
      <c r="A445" s="1">
        <v>7</v>
      </c>
      <c r="B445" s="1" t="s">
        <v>469</v>
      </c>
      <c r="C445" s="1" t="s">
        <v>506</v>
      </c>
      <c r="D445" s="1" t="s">
        <v>506</v>
      </c>
      <c r="E445" s="1">
        <v>1417</v>
      </c>
      <c r="F445" s="1">
        <v>5.3849030000000004</v>
      </c>
      <c r="G445" s="1">
        <v>43.323673999999997</v>
      </c>
      <c r="H445" s="3">
        <v>954</v>
      </c>
      <c r="I445" s="3">
        <v>186</v>
      </c>
      <c r="J445" s="1">
        <v>3</v>
      </c>
      <c r="L445" s="1">
        <v>8</v>
      </c>
      <c r="M445" s="1">
        <v>31</v>
      </c>
      <c r="O445" s="1">
        <v>0</v>
      </c>
      <c r="P445" s="1">
        <v>20</v>
      </c>
      <c r="Q445" s="1">
        <v>2</v>
      </c>
      <c r="R445" s="1">
        <v>30</v>
      </c>
      <c r="S445" s="1">
        <v>22</v>
      </c>
      <c r="T445" s="1">
        <v>6</v>
      </c>
      <c r="U445" s="1">
        <v>122</v>
      </c>
      <c r="V445" s="1">
        <v>1024</v>
      </c>
      <c r="W445" s="1">
        <v>339</v>
      </c>
      <c r="X445" s="1">
        <v>2</v>
      </c>
      <c r="Y445" s="2">
        <v>0.33105468999999998</v>
      </c>
      <c r="Z445" s="1">
        <v>1024</v>
      </c>
      <c r="AA445" s="1">
        <v>409</v>
      </c>
      <c r="AB445" s="1">
        <v>1</v>
      </c>
      <c r="AC445" s="2">
        <v>0.39941406000000002</v>
      </c>
      <c r="AD445" s="1">
        <v>954</v>
      </c>
      <c r="AE445" s="1">
        <v>129</v>
      </c>
      <c r="AF445" s="2">
        <v>0.13522012999999999</v>
      </c>
      <c r="AG445" s="1">
        <f t="shared" si="6"/>
        <v>186</v>
      </c>
      <c r="AH445" s="1">
        <v>794</v>
      </c>
      <c r="AI445" s="1">
        <v>368</v>
      </c>
      <c r="AJ445" s="1">
        <v>3</v>
      </c>
      <c r="AK445" s="2">
        <v>0.46347607000000002</v>
      </c>
      <c r="AL445" s="1">
        <v>794</v>
      </c>
      <c r="AM445" s="1">
        <v>424</v>
      </c>
      <c r="AN445" s="1">
        <v>7</v>
      </c>
      <c r="AO445" s="2">
        <v>0.53400504000000004</v>
      </c>
      <c r="AP445" s="1">
        <v>1023</v>
      </c>
      <c r="AQ445" s="1">
        <v>272</v>
      </c>
      <c r="AR445" s="2">
        <v>0.26588465</v>
      </c>
      <c r="AS445" s="1">
        <v>1022</v>
      </c>
      <c r="AT445" s="1">
        <v>331</v>
      </c>
      <c r="AU445" s="2">
        <v>0.32387475999999998</v>
      </c>
      <c r="AV445" s="1">
        <v>996</v>
      </c>
      <c r="AW445" s="1">
        <v>231</v>
      </c>
      <c r="AX445" s="2">
        <v>0.23192771000000001</v>
      </c>
      <c r="AY445" s="1">
        <v>996</v>
      </c>
      <c r="AZ445" s="1">
        <v>184</v>
      </c>
      <c r="BA445" s="2">
        <v>0.18473896000000001</v>
      </c>
      <c r="BB445" s="1">
        <v>996</v>
      </c>
      <c r="BC445" s="1">
        <v>493</v>
      </c>
      <c r="BD445" s="2">
        <v>0.49497992000000002</v>
      </c>
      <c r="BE445" s="1">
        <v>996</v>
      </c>
      <c r="BF445" s="1">
        <v>505</v>
      </c>
      <c r="BG445" s="2">
        <v>0.50702811000000003</v>
      </c>
      <c r="BH445" s="1">
        <v>942</v>
      </c>
      <c r="BI445" s="1">
        <v>159</v>
      </c>
      <c r="BJ445" s="2">
        <v>0.16878981000000001</v>
      </c>
      <c r="BK445" s="1">
        <v>16</v>
      </c>
      <c r="BL445" s="1">
        <v>9</v>
      </c>
      <c r="BN445" s="1">
        <v>16</v>
      </c>
      <c r="BO445" s="1">
        <v>22</v>
      </c>
      <c r="BP445" s="1">
        <v>101</v>
      </c>
      <c r="BQ445" s="1">
        <v>200</v>
      </c>
      <c r="BR445" s="1">
        <v>364</v>
      </c>
      <c r="BS445" s="1">
        <v>19</v>
      </c>
      <c r="BU445" s="1">
        <v>127</v>
      </c>
      <c r="BV445" s="1">
        <v>275</v>
      </c>
      <c r="BW445" s="1">
        <v>421</v>
      </c>
      <c r="BZ445" s="1">
        <v>61</v>
      </c>
      <c r="CA445" s="1">
        <v>3</v>
      </c>
      <c r="CB445" s="1">
        <v>34</v>
      </c>
      <c r="CC445" s="1">
        <v>86</v>
      </c>
      <c r="CD445" s="1">
        <v>63</v>
      </c>
      <c r="CE445" s="1">
        <v>77</v>
      </c>
      <c r="CF445" s="1">
        <v>324</v>
      </c>
      <c r="CG445" s="1">
        <v>95</v>
      </c>
      <c r="CH445" s="1">
        <v>135</v>
      </c>
      <c r="CI445" s="1">
        <v>168</v>
      </c>
      <c r="CJ445" s="1">
        <v>398</v>
      </c>
      <c r="CL445" s="1">
        <v>8</v>
      </c>
      <c r="CN445" s="1">
        <v>48</v>
      </c>
      <c r="CP445" s="1">
        <v>77</v>
      </c>
      <c r="CS445" s="1">
        <v>91</v>
      </c>
      <c r="CT445" s="1">
        <v>37</v>
      </c>
      <c r="CW445" s="1">
        <v>261</v>
      </c>
      <c r="CY445" s="1">
        <v>116</v>
      </c>
      <c r="CZ445" s="1">
        <v>196</v>
      </c>
      <c r="DC445" s="1">
        <v>312</v>
      </c>
      <c r="DE445" s="1">
        <v>6</v>
      </c>
      <c r="DF445" s="1">
        <v>4</v>
      </c>
      <c r="DH445" s="1">
        <v>2</v>
      </c>
      <c r="DI445" s="1">
        <v>5</v>
      </c>
      <c r="DJ445" s="1">
        <v>11</v>
      </c>
      <c r="DK445" s="1">
        <v>5</v>
      </c>
      <c r="DL445" s="1">
        <v>94</v>
      </c>
      <c r="DM445" s="1">
        <v>46</v>
      </c>
      <c r="DN445" s="1">
        <v>12</v>
      </c>
      <c r="DQ445" s="1">
        <v>1</v>
      </c>
      <c r="DR445" s="1">
        <v>26</v>
      </c>
      <c r="DS445" s="1">
        <v>10</v>
      </c>
      <c r="DU445" s="1">
        <v>222</v>
      </c>
      <c r="DW445" s="1">
        <v>64</v>
      </c>
      <c r="DZ445" s="1">
        <v>104</v>
      </c>
      <c r="EA445" s="1">
        <v>168</v>
      </c>
      <c r="EB445" s="1">
        <v>3</v>
      </c>
      <c r="EC445" s="1">
        <v>6</v>
      </c>
      <c r="ED445" s="1">
        <v>2</v>
      </c>
      <c r="EE445" s="1">
        <v>4</v>
      </c>
      <c r="EF445" s="1">
        <v>26</v>
      </c>
      <c r="EG445" s="1">
        <v>25</v>
      </c>
      <c r="EH445" s="1">
        <v>0</v>
      </c>
      <c r="EI445" s="1">
        <v>85</v>
      </c>
      <c r="EJ445" s="1">
        <v>235</v>
      </c>
      <c r="EK445" s="1">
        <v>92</v>
      </c>
      <c r="EL445" s="1">
        <v>5</v>
      </c>
      <c r="EM445" s="1">
        <v>483</v>
      </c>
      <c r="EN445" s="1">
        <v>103</v>
      </c>
      <c r="EO445" s="1">
        <v>379</v>
      </c>
      <c r="EP445" s="1">
        <v>482</v>
      </c>
      <c r="EQ445" s="1">
        <v>0</v>
      </c>
      <c r="ER445" s="1">
        <v>0</v>
      </c>
      <c r="ES445" s="1">
        <v>1</v>
      </c>
      <c r="ET445" s="1">
        <v>25</v>
      </c>
      <c r="EU445" s="1">
        <v>5</v>
      </c>
      <c r="EV445" s="1">
        <v>54</v>
      </c>
      <c r="EW445" s="1">
        <v>0</v>
      </c>
      <c r="EX445" s="1">
        <v>0</v>
      </c>
      <c r="EY445" s="1">
        <v>1</v>
      </c>
      <c r="EZ445" s="1">
        <v>16</v>
      </c>
      <c r="FA445" s="1">
        <v>0</v>
      </c>
      <c r="FB445" s="1">
        <v>0</v>
      </c>
      <c r="FC445" s="1">
        <v>0</v>
      </c>
      <c r="FD445" s="1">
        <v>0</v>
      </c>
      <c r="FE445" s="1">
        <v>0</v>
      </c>
      <c r="FF445" s="1">
        <v>0</v>
      </c>
      <c r="FG445" s="1">
        <v>0</v>
      </c>
      <c r="FH445" s="1">
        <v>5</v>
      </c>
      <c r="FI445" s="1">
        <v>0</v>
      </c>
      <c r="FJ445" s="1">
        <v>7</v>
      </c>
      <c r="FK445" s="1">
        <v>8</v>
      </c>
      <c r="FL445" s="1">
        <v>0</v>
      </c>
      <c r="FM445" s="1">
        <v>7</v>
      </c>
      <c r="FN445" s="1">
        <v>0</v>
      </c>
      <c r="FO445" s="1">
        <v>2</v>
      </c>
      <c r="FP445" s="1">
        <v>16</v>
      </c>
      <c r="FQ445" s="1">
        <v>0</v>
      </c>
      <c r="FR445" s="1">
        <f>SUM(Tableau17[[#This Row],[2019-T1-ALEXANDRE Audric]:[2019-T1-MARIE Florie]])</f>
        <v>147</v>
      </c>
      <c r="FS445" s="1">
        <v>22</v>
      </c>
      <c r="FT445" s="1">
        <v>126</v>
      </c>
      <c r="FU445" s="1">
        <v>0</v>
      </c>
      <c r="FV445" s="1">
        <v>216</v>
      </c>
      <c r="FW445" s="1">
        <v>0</v>
      </c>
      <c r="FX445" s="1">
        <v>364</v>
      </c>
      <c r="FY445" s="1">
        <v>19</v>
      </c>
      <c r="FZ445" s="1">
        <v>127</v>
      </c>
      <c r="GA445" s="1">
        <v>0</v>
      </c>
      <c r="GB445" s="1">
        <v>275</v>
      </c>
      <c r="GC445" s="1">
        <v>0</v>
      </c>
      <c r="GD445" s="1">
        <v>421</v>
      </c>
      <c r="GE445" s="1">
        <v>86</v>
      </c>
      <c r="GF445" s="1">
        <v>63</v>
      </c>
      <c r="GG445" s="1">
        <v>0</v>
      </c>
      <c r="GH445" s="1">
        <v>175</v>
      </c>
      <c r="GI445" s="1">
        <v>0</v>
      </c>
      <c r="GJ445" s="1">
        <v>324</v>
      </c>
      <c r="GK445" s="1">
        <v>95</v>
      </c>
      <c r="GL445" s="1">
        <v>135</v>
      </c>
      <c r="GM445" s="1">
        <v>0</v>
      </c>
      <c r="GN445" s="1">
        <v>168</v>
      </c>
      <c r="GO445" s="1">
        <v>0</v>
      </c>
      <c r="GP445" s="1">
        <v>398</v>
      </c>
      <c r="GQ445" s="1">
        <v>85</v>
      </c>
      <c r="GR445" s="1">
        <v>37</v>
      </c>
      <c r="GS445" s="1">
        <v>0</v>
      </c>
      <c r="GT445" s="1">
        <v>139</v>
      </c>
      <c r="GU445" s="1">
        <v>0</v>
      </c>
      <c r="GV445" s="1">
        <v>261</v>
      </c>
      <c r="GW445" s="1">
        <v>116</v>
      </c>
      <c r="GX445" s="1">
        <v>0</v>
      </c>
      <c r="GY445" s="1">
        <v>0</v>
      </c>
      <c r="GZ445" s="1">
        <v>196</v>
      </c>
      <c r="HA445" s="1">
        <v>0</v>
      </c>
      <c r="HB445" s="1">
        <v>312</v>
      </c>
      <c r="HC445" s="1">
        <v>97</v>
      </c>
      <c r="HD445" s="1">
        <v>26</v>
      </c>
      <c r="HE445" s="1">
        <v>92</v>
      </c>
      <c r="HF445" s="1">
        <v>268</v>
      </c>
      <c r="HG445" s="1">
        <v>0</v>
      </c>
      <c r="HH445" s="1">
        <v>483</v>
      </c>
      <c r="HI445" s="1">
        <v>103</v>
      </c>
      <c r="HJ445" s="1">
        <v>0</v>
      </c>
      <c r="HK445" s="1">
        <v>379</v>
      </c>
      <c r="HL445" s="1">
        <v>0</v>
      </c>
      <c r="HM445" s="1">
        <v>0</v>
      </c>
      <c r="HN445" s="1">
        <v>482</v>
      </c>
      <c r="HO445" s="1">
        <v>62</v>
      </c>
      <c r="HP445" s="1">
        <v>0</v>
      </c>
      <c r="HQ445" s="1">
        <v>16</v>
      </c>
      <c r="HR445" s="1">
        <v>63</v>
      </c>
      <c r="HS445" s="1">
        <v>10</v>
      </c>
      <c r="HT445" s="1">
        <v>151</v>
      </c>
      <c r="HU445" s="1">
        <v>30</v>
      </c>
      <c r="HV445" s="1">
        <v>28</v>
      </c>
      <c r="HW445" s="1">
        <v>5</v>
      </c>
      <c r="HX445" s="1">
        <v>59</v>
      </c>
      <c r="HY445" s="1">
        <v>0</v>
      </c>
      <c r="HZ445" s="1">
        <v>122</v>
      </c>
      <c r="IA445" s="1">
        <v>61</v>
      </c>
      <c r="IB445" s="1">
        <v>12</v>
      </c>
      <c r="IC445" s="1">
        <v>26</v>
      </c>
      <c r="ID445" s="1">
        <v>116</v>
      </c>
      <c r="IE445" s="1">
        <v>7</v>
      </c>
      <c r="IF445" s="1">
        <v>222</v>
      </c>
      <c r="IG445" s="1">
        <v>64</v>
      </c>
      <c r="IH445" s="1">
        <v>0</v>
      </c>
      <c r="II445" s="1">
        <v>104</v>
      </c>
      <c r="IJ445" s="1">
        <v>0</v>
      </c>
      <c r="IK445" s="1">
        <v>0</v>
      </c>
      <c r="IL445" s="1">
        <v>168</v>
      </c>
      <c r="IM445" s="26">
        <f>IFERROR(Tableau17[[#This Row],[LDIV]]/Tableau17[[#This Row],[Total général]],"")</f>
        <v>2.4590163934426229E-2</v>
      </c>
      <c r="IN445" s="26">
        <f>IFERROR(Tableau17[[#This Row],[LDVC]]/Tableau17[[#This Row],[Total général]],"")</f>
        <v>0</v>
      </c>
      <c r="IO445" s="26">
        <f>IFERROR(Tableau17[[#This Row],[LDVD]]/Tableau17[[#This Row],[Total général]],"")</f>
        <v>6.5573770491803282E-2</v>
      </c>
      <c r="IP445" s="26">
        <f>IFERROR(Tableau17[[#This Row],[LDVG]]/Tableau17[[#This Row],[Total général]],"")</f>
        <v>0.25409836065573771</v>
      </c>
      <c r="IQ445" s="26">
        <f>IFERROR(Tableau17[[#This Row],[LEXD]]/Tableau17[[#This Row],[Total général]],"")</f>
        <v>0</v>
      </c>
      <c r="IR445" s="26">
        <f>IFERROR(Tableau17[[#This Row],[LEXG]]/Tableau17[[#This Row],[Total général]],"")</f>
        <v>0</v>
      </c>
      <c r="IS445" s="26">
        <f>IFERROR(Tableau17[[#This Row],[LLR]]/Tableau17[[#This Row],[Total général]],"")</f>
        <v>0.16393442622950818</v>
      </c>
      <c r="IT445" s="26">
        <f>IFERROR(Tableau17[[#This Row],[LREM]]/Tableau17[[#This Row],[Total général]],"")</f>
        <v>1.6393442622950821E-2</v>
      </c>
      <c r="IU445" s="26">
        <f>IFERROR(Tableau17[[#This Row],[LRN]]/Tableau17[[#This Row],[Total général]],"")</f>
        <v>0.24590163934426229</v>
      </c>
      <c r="IV445" s="26">
        <f>IFERROR(Tableau17[[#This Row],[LUG]]/Tableau17[[#This Row],[Total général]],"")</f>
        <v>0.18032786885245902</v>
      </c>
      <c r="IW445" s="26">
        <f>IFERROR(Tableau17[[#This Row],[LVEC]]/Tableau17[[#This Row],[Total général]],"")</f>
        <v>4.9180327868852458E-2</v>
      </c>
      <c r="IX445" s="26">
        <f>IFERROR(Tableau17[[#This Row],[2008-T1-LCMD]]/Tableau17[[#This Row],[2008-T1-TOTAL]],"")</f>
        <v>4.3956043956043959E-2</v>
      </c>
      <c r="IY445" s="26">
        <f>IFERROR(Tableau17[[#This Row],[2008-T1-LDVD]]/Tableau17[[#This Row],[2008-T1-TOTAL]],"")</f>
        <v>2.4725274725274724E-2</v>
      </c>
      <c r="IZ445" s="26">
        <f>IFERROR(Tableau17[[#This Row],[2008-T1-LEXD]]/Tableau17[[#This Row],[2008-T1-TOTAL]],"")</f>
        <v>0</v>
      </c>
      <c r="JA445" s="26">
        <f>IFERROR(Tableau17[[#This Row],[2008-T1-LEXG]]/Tableau17[[#This Row],[2008-T1-TOTAL]],"")</f>
        <v>4.3956043956043959E-2</v>
      </c>
      <c r="JB445" s="26">
        <f>IFERROR(Tableau17[[#This Row],[2008-T1-LFN]]/Tableau17[[#This Row],[2008-T1-TOTAL]],"")</f>
        <v>6.043956043956044E-2</v>
      </c>
      <c r="JC445" s="26">
        <f>IFERROR(Tableau17[[#This Row],[2008-T1-LMAJ]]/Tableau17[[#This Row],[2008-T1-TOTAL]],"")</f>
        <v>0.27747252747252749</v>
      </c>
      <c r="JD445" s="26">
        <f>IFERROR(Tableau17[[#This Row],[2008-T1-LUG]]/Tableau17[[#This Row],[2008-T1-TOTAL]],"")</f>
        <v>0.5494505494505495</v>
      </c>
      <c r="JE445" s="26">
        <f>IFERROR(Tableau17[[#This Row],[2008-T2-LFN]]/Tableau17[[#This Row],[2008-T2-TOTAL]],"")</f>
        <v>4.5130641330166268E-2</v>
      </c>
      <c r="JF445" s="26">
        <f>IFERROR(Tableau17[[#This Row],[2008-T2-LGC]]/Tableau17[[#This Row],[2008-T2-TOTAL]],"")</f>
        <v>0</v>
      </c>
      <c r="JG445" s="26">
        <f>IFERROR(Tableau17[[#This Row],[2008-T2-LMAJ]]/Tableau17[[#This Row],[2008-T2-TOTAL]],"")</f>
        <v>0.30166270783847982</v>
      </c>
      <c r="JH445" s="26">
        <f>IFERROR(Tableau17[[#This Row],[2008-T2-LUG]]/Tableau17[[#This Row],[2008-T2-TOTAL]],"")</f>
        <v>0.65320665083135387</v>
      </c>
      <c r="JI445" s="26">
        <f>IFERROR(Tableau17[[#This Row],[2014-T1-LDIV]]/Tableau17[[#This Row],[2014-T1-TOTAL]],"")</f>
        <v>0</v>
      </c>
      <c r="JJ445" s="26">
        <f>IFERROR(Tableau17[[#This Row],[2014-T1-LDVD]]/Tableau17[[#This Row],[2014-T1-TOTAL]],"")</f>
        <v>0</v>
      </c>
      <c r="JK445" s="26">
        <f>IFERROR(Tableau17[[#This Row],[2014-T1-LDVG]]/Tableau17[[#This Row],[2014-T1-TOTAL]],"")</f>
        <v>0.18827160493827161</v>
      </c>
      <c r="JL445" s="26">
        <f>IFERROR(Tableau17[[#This Row],[2014-T1-LEXG]]/Tableau17[[#This Row],[2014-T1-TOTAL]],"")</f>
        <v>9.2592592592592587E-3</v>
      </c>
      <c r="JM445" s="26">
        <f>IFERROR(Tableau17[[#This Row],[2014-T1-LFG]]/Tableau17[[#This Row],[2014-T1-TOTAL]],"")</f>
        <v>0.10493827160493827</v>
      </c>
      <c r="JN445" s="26">
        <f>IFERROR(Tableau17[[#This Row],[2014-T1-LFN]]/Tableau17[[#This Row],[2014-T1-TOTAL]],"")</f>
        <v>0.26543209876543211</v>
      </c>
      <c r="JO445" s="26">
        <f>IFERROR(Tableau17[[#This Row],[2014-T1-LUD]]/Tableau17[[#This Row],[2014-T1-TOTAL]],"")</f>
        <v>0.19444444444444445</v>
      </c>
      <c r="JP445" s="26">
        <f>IFERROR(Tableau17[[#This Row],[2014-T1-LUG]]/Tableau17[[#This Row],[2014-T1-TOTAL]],"")</f>
        <v>0.23765432098765432</v>
      </c>
      <c r="JQ445" s="26">
        <f>IFERROR(Tableau17[[#This Row],[2014-T2-LFN]]/Tableau17[[#This Row],[2014-T2-TOTAL]],"")</f>
        <v>0.23869346733668342</v>
      </c>
      <c r="JR445" s="26">
        <f>IFERROR(Tableau17[[#This Row],[2014-T2-LUD]]/Tableau17[[#This Row],[2014-T2-TOTAL]],"")</f>
        <v>0.33919597989949751</v>
      </c>
      <c r="JS445" s="26">
        <f>IFERROR(Tableau17[[#This Row],[2014-T2-LUG]]/Tableau17[[#This Row],[2014-T2-TOTAL]],"")</f>
        <v>0.42211055276381909</v>
      </c>
      <c r="JT445" s="26">
        <f>IFERROR(Tableau17[[#This Row],[2015-T1-BC-DIV]]/Tableau17[[#This Row],[2015-T1-TOTAL]],"")</f>
        <v>0</v>
      </c>
      <c r="JU445" s="26">
        <f>IFERROR(Tableau17[[#This Row],[2015-T1-BC-DLF]]/Tableau17[[#This Row],[2015-T1-TOTAL]],"")</f>
        <v>3.0651340996168581E-2</v>
      </c>
      <c r="JV445" s="26">
        <f>IFERROR(Tableau17[[#This Row],[2015-T1-BC-DVD]]/Tableau17[[#This Row],[2015-T1-TOTAL]],"")</f>
        <v>0</v>
      </c>
      <c r="JW445" s="26">
        <f>IFERROR(Tableau17[[#This Row],[2015-T1-BC-DVG]]/Tableau17[[#This Row],[2015-T1-TOTAL]],"")</f>
        <v>0.18390804597701149</v>
      </c>
      <c r="JX445" s="26">
        <f>IFERROR(Tableau17[[#This Row],[2015-T1-BC-FG]]/Tableau17[[#This Row],[2015-T1-TOTAL]],"")</f>
        <v>0</v>
      </c>
      <c r="JY445" s="26">
        <f>IFERROR(Tableau17[[#This Row],[2015-T1-BC-FN]]/Tableau17[[#This Row],[2015-T1-TOTAL]],"")</f>
        <v>0.2950191570881226</v>
      </c>
      <c r="JZ445" s="26">
        <f>IFERROR(Tableau17[[#This Row],[2015-T1-BC-MDM]]/Tableau17[[#This Row],[2015-T1-TOTAL]],"")</f>
        <v>0</v>
      </c>
      <c r="KA445" s="26">
        <f>IFERROR(Tableau17[[#This Row],[2015-T1-BC-RDG]]/Tableau17[[#This Row],[2015-T1-TOTAL]],"")</f>
        <v>0</v>
      </c>
      <c r="KB445" s="26">
        <f>IFERROR(Tableau17[[#This Row],[2015-T1-BC-SOC]]/Tableau17[[#This Row],[2015-T1-TOTAL]],"")</f>
        <v>0.34865900383141762</v>
      </c>
      <c r="KC445" s="26">
        <f>IFERROR(Tableau17[[#This Row],[2015-T1-BC-UD]]/Tableau17[[#This Row],[2015-T1-TOTAL]],"")</f>
        <v>0.1417624521072797</v>
      </c>
      <c r="KD445" s="26">
        <f>IFERROR(Tableau17[[#This Row],[2015-T1-BC-UG]]/Tableau17[[#This Row],[2015-T1-TOTAL]],"")</f>
        <v>0</v>
      </c>
      <c r="KE445" s="26">
        <f>IFERROR(Tableau17[[#This Row],[2015-T1-BC-VEC]]/Tableau17[[#This Row],[2015-T1-TOTAL]],"")</f>
        <v>0</v>
      </c>
      <c r="KF445" s="26">
        <f>IFERROR(Tableau17[[#This Row],[2015-T2-BC-DVG]]/Tableau17[[#This Row],[2015-T2-TOTAL]],"")</f>
        <v>0</v>
      </c>
      <c r="KG445" s="26">
        <f>IFERROR(Tableau17[[#This Row],[2015-T2-BC-FN]]/Tableau17[[#This Row],[2015-T2-TOTAL]],"")</f>
        <v>0.37179487179487181</v>
      </c>
      <c r="KH445" s="26">
        <f>IFERROR(Tableau17[[#This Row],[2015-T2-BC-SOC]]/Tableau17[[#This Row],[2015-T2-TOTAL]],"")</f>
        <v>0.62820512820512819</v>
      </c>
      <c r="KI445" s="26">
        <f>IFERROR(Tableau17[[#This Row],[2015-T2-BC-UD]]/Tableau17[[#This Row],[2015-T2-TOTAL]],"")</f>
        <v>0</v>
      </c>
      <c r="KJ445" s="26">
        <f>IFERROR(Tableau17[[#This Row],[2015-T2-BC-UG]]/Tableau17[[#This Row],[2015-T2-TOTAL]],"")</f>
        <v>0</v>
      </c>
      <c r="KK445" s="26">
        <f>IFERROR(Tableau17[[#This Row],[2017 (L)-T1-COM]]/Tableau17[[#This Row],[2017 (L)-T1-TOTAL]],"")</f>
        <v>0</v>
      </c>
      <c r="KL445" s="26">
        <f>IFERROR(Tableau17[[#This Row],[2017 (L)-T1-DIV]]/Tableau17[[#This Row],[2017 (L)-T1-TOTAL]],"")</f>
        <v>2.7027027027027029E-2</v>
      </c>
      <c r="KM445" s="26">
        <f>IFERROR(Tableau17[[#This Row],[2017 (L)-T1-DLF]]/Tableau17[[#This Row],[2017 (L)-T1-TOTAL]],"")</f>
        <v>1.8018018018018018E-2</v>
      </c>
      <c r="KN445" s="26">
        <f>IFERROR(Tableau17[[#This Row],[2017 (L)-T1-DVD]]/Tableau17[[#This Row],[2017 (L)-T1-TOTAL]],"")</f>
        <v>0</v>
      </c>
      <c r="KO445" s="26">
        <f>IFERROR(Tableau17[[#This Row],[2017 (L)-T1-DVG]]/Tableau17[[#This Row],[2017 (L)-T1-TOTAL]],"")</f>
        <v>9.0090090090090089E-3</v>
      </c>
      <c r="KP445" s="26">
        <f>IFERROR(Tableau17[[#This Row],[2017 (L)-T1-ECO]]/Tableau17[[#This Row],[2017 (L)-T1-TOTAL]],"")</f>
        <v>2.2522522522522521E-2</v>
      </c>
      <c r="KQ445" s="26">
        <f>IFERROR(Tableau17[[#This Row],[2017 (L)-T1-EXD]]/Tableau17[[#This Row],[2017 (L)-T1-TOTAL]],"")</f>
        <v>4.954954954954955E-2</v>
      </c>
      <c r="KR445" s="26">
        <f>IFERROR(Tableau17[[#This Row],[2017 (L)-T1-EXG]]/Tableau17[[#This Row],[2017 (L)-T1-TOTAL]],"")</f>
        <v>2.2522522522522521E-2</v>
      </c>
      <c r="KS445" s="26">
        <f>IFERROR(Tableau17[[#This Row],[2017 (L)-T1-FI]]/Tableau17[[#This Row],[2017 (L)-T1-TOTAL]],"")</f>
        <v>0.42342342342342343</v>
      </c>
      <c r="KT445" s="26">
        <f>IFERROR(Tableau17[[#This Row],[2017 (L)-T1-FN]]/Tableau17[[#This Row],[2017 (L)-T1-TOTAL]],"")</f>
        <v>0.2072072072072072</v>
      </c>
      <c r="KU445" s="26">
        <f>IFERROR(Tableau17[[#This Row],[2017 (L)-T1-LR]]/Tableau17[[#This Row],[2017 (L)-T1-TOTAL]],"")</f>
        <v>5.4054054054054057E-2</v>
      </c>
      <c r="KV445" s="26">
        <f>IFERROR(Tableau17[[#This Row],[2017 (L)-T1-MDM]]/Tableau17[[#This Row],[2017 (L)-T1-TOTAL]],"")</f>
        <v>0</v>
      </c>
      <c r="KW445" s="26">
        <f>IFERROR(Tableau17[[#This Row],[2017 (L)-T1-RDG]]/Tableau17[[#This Row],[2017 (L)-T1-TOTAL]],"")</f>
        <v>0</v>
      </c>
      <c r="KX445" s="26">
        <f>IFERROR(Tableau17[[#This Row],[2017 (L)-T1-REG]]/Tableau17[[#This Row],[2017 (L)-T1-TOTAL]],"")</f>
        <v>4.5045045045045045E-3</v>
      </c>
      <c r="KY445" s="26">
        <f>IFERROR(Tableau17[[#This Row],[2017 (L)-T1-REM]]/Tableau17[[#This Row],[2017 (L)-T1-TOTAL]],"")</f>
        <v>0.11711711711711711</v>
      </c>
      <c r="KZ445" s="26">
        <f>IFERROR(Tableau17[[#This Row],[2017 (L)-T1-SOC]]/Tableau17[[#This Row],[2017 (L)-T1-TOTAL]],"")</f>
        <v>4.5045045045045043E-2</v>
      </c>
      <c r="LA445" s="26">
        <f>IFERROR(Tableau17[[#This Row],[2017 (L)-T1-UDI]]/Tableau17[[#This Row],[2017 (L)-T1-TOTAL]],"")</f>
        <v>0</v>
      </c>
      <c r="LB445" s="26">
        <f>IFERROR(Tableau17[[#This Row],[2017 (L)-T2-FI]]/Tableau17[[#This Row],[2017 (L)-T2-TOTAL]],"")</f>
        <v>0</v>
      </c>
      <c r="LC445" s="26">
        <f>IFERROR(Tableau17[[#This Row],[2017 (L)-T2-FN]]/Tableau17[[#This Row],[2017 (L)-T2-TOTAL]],"")</f>
        <v>0.38095238095238093</v>
      </c>
      <c r="LD445" s="26">
        <f>IFERROR(Tableau17[[#This Row],[2017 (L)-T2-LR]]/Tableau17[[#This Row],[2017 (L)-T2-TOTAL]],"")</f>
        <v>0</v>
      </c>
      <c r="LE445" s="26">
        <f>IFERROR(Tableau17[[#This Row],[2017 (L)-T2-MDM]]/Tableau17[[#This Row],[2017 (L)-T2-TOTAL]],"")</f>
        <v>0</v>
      </c>
      <c r="LF445" s="26">
        <f>IFERROR(Tableau17[[#This Row],[2017 (L)-T2-REM]]/Tableau17[[#This Row],[2017 (L)-T2-TOTAL]],"")</f>
        <v>0.61904761904761907</v>
      </c>
      <c r="LG445" s="26">
        <f>IFERROR(Tableau17[[#This Row],[2017-T1-ARTHAUD Nathalie]]/Tableau17[[#This Row],[2017-T1-TOTAL]],"")</f>
        <v>6.2111801242236021E-3</v>
      </c>
      <c r="LH445" s="26">
        <f>IFERROR(Tableau17[[#This Row],[2017-T1-ASSELINEAU Fran]]/Tableau17[[#This Row],[2017-T1-TOTAL]],"")</f>
        <v>1.2422360248447204E-2</v>
      </c>
      <c r="LI445" s="26">
        <f>IFERROR(Tableau17[[#This Row],[2017-T1-CHEMINADE Jacques]]/Tableau17[[#This Row],[2017-T1-TOTAL]],"")</f>
        <v>4.140786749482402E-3</v>
      </c>
      <c r="LJ445" s="26">
        <f>IFERROR(Tableau17[[#This Row],[2017-T1-DUPONT-AIGNAN Nicolas]]/Tableau17[[#This Row],[2017-T1-TOTAL]],"")</f>
        <v>8.2815734989648039E-3</v>
      </c>
      <c r="LK445" s="26">
        <f>IFERROR(Tableau17[[#This Row],[2017-T1-FILLON Fran]]/Tableau17[[#This Row],[2017-T1-TOTAL]],"")</f>
        <v>5.3830227743271224E-2</v>
      </c>
      <c r="LL445" s="26">
        <f>IFERROR(Tableau17[[#This Row],[2017-T1-HAMON Beno]]/Tableau17[[#This Row],[2017-T1-TOTAL]],"")</f>
        <v>5.1759834368530024E-2</v>
      </c>
      <c r="LM445" s="26">
        <f>IFERROR(Tableau17[[#This Row],[2017-T1-LASSALLE Jean]]/Tableau17[[#This Row],[2017-T1-TOTAL]],"")</f>
        <v>0</v>
      </c>
      <c r="LN445" s="26">
        <f>IFERROR(Tableau17[[#This Row],[2017-T1-LE PEN Marine]]/Tableau17[[#This Row],[2017-T1-TOTAL]],"")</f>
        <v>0.17598343685300208</v>
      </c>
      <c r="LO445" s="26">
        <f>IFERROR(Tableau17[[#This Row],[2017-T1-M Jean-Luc]]/Tableau17[[#This Row],[2017-T1-TOTAL]],"")</f>
        <v>0.48654244306418221</v>
      </c>
      <c r="LP445" s="26">
        <f>IFERROR(Tableau17[[#This Row],[2017-T1-MACRON Emmanuel]]/Tableau17[[#This Row],[2017-T1-TOTAL]],"")</f>
        <v>0.19047619047619047</v>
      </c>
      <c r="LQ445" s="26">
        <f>IFERROR(Tableau17[[#This Row],[2017-T1-POUTOU Philippe]]/Tableau17[[#This Row],[2017-T1-TOTAL]],"")</f>
        <v>1.0351966873706004E-2</v>
      </c>
      <c r="LR445" s="26">
        <f>IFERROR(Tableau17[[#This Row],[2017-T2-LE PEN Marine]]/Tableau17[[#This Row],[2017-T2-TOTAL]],"")</f>
        <v>0.21369294605809128</v>
      </c>
      <c r="LS445" s="26">
        <f>IFERROR(Tableau17[[#This Row],[2017-T2-MACRON Emmanuel]]/Tableau17[[#This Row],[2017-T2-TOTAL]],"")</f>
        <v>0.7863070539419087</v>
      </c>
      <c r="LT445" s="26">
        <f>IFERROR(Tableau17[[#This Row],[2019-T1-ALEXANDRE Audric]]/Tableau17[[#This Row],[2019-T1-TOTAL]],"")</f>
        <v>0</v>
      </c>
      <c r="LU445" s="26">
        <f>IFERROR(Tableau17[[#This Row],[2019-T1-ARTHAUD Nathalie]]/Tableau17[[#This Row],[2019-T1-TOTAL]],"")</f>
        <v>0</v>
      </c>
      <c r="LV445" s="26">
        <f>IFERROR(Tableau17[[#This Row],[2019-T1-ASSELINEAU François]]/Tableau17[[#This Row],[2019-T1-TOTAL]],"")</f>
        <v>6.8027210884353739E-3</v>
      </c>
      <c r="LW445" s="26">
        <f>IFERROR(Tableau17[[#This Row],[2019-T1-AUBRY Manon]]/Tableau17[[#This Row],[2019-T1-TOTAL]],"")</f>
        <v>0.17006802721088435</v>
      </c>
      <c r="LX445" s="26">
        <f>IFERROR(Tableau17[[#This Row],[2019-T1-AZERGUI Nagib]]/Tableau17[[#This Row],[2019-T1-TOTAL]],"")</f>
        <v>3.4013605442176874E-2</v>
      </c>
      <c r="LY445" s="26">
        <f>IFERROR(Tableau17[[#This Row],[2019-T1-BARDELLA Jordan]]/Tableau17[[#This Row],[2019-T1-TOTAL]],"")</f>
        <v>0.36734693877551022</v>
      </c>
      <c r="LZ445" s="26">
        <f>IFERROR(Tableau17[[#This Row],[2019-T1-BELLAMY François-Xavier]]/Tableau17[[#This Row],[2019-T1-TOTAL]],"")</f>
        <v>0</v>
      </c>
      <c r="MA445" s="26">
        <f>IFERROR(Tableau17[[#This Row],[2019-T1-BIDOU Olivier]]/Tableau17[[#This Row],[2019-T1-TOTAL]],"")</f>
        <v>0</v>
      </c>
      <c r="MB445" s="26">
        <f>IFERROR(Tableau17[[#This Row],[2019-T1-BOURG Dominique]]/Tableau17[[#This Row],[2019-T1-TOTAL]],"")</f>
        <v>6.8027210884353739E-3</v>
      </c>
      <c r="MC445" s="26">
        <f>IFERROR(Tableau17[[#This Row],[2019-T1-BROSSAT Ian]]/Tableau17[[#This Row],[2019-T1-TOTAL]],"")</f>
        <v>0.10884353741496598</v>
      </c>
      <c r="MD445" s="26">
        <f>IFERROR(Tableau17[[#This Row],[2019-T1-CAILLAUD Sophie]]/Tableau17[[#This Row],[2019-T1-TOTAL]],"")</f>
        <v>0</v>
      </c>
      <c r="ME445" s="26">
        <f>IFERROR(Tableau17[[#This Row],[2019-T1-CAMUS Renaud]]/Tableau17[[#This Row],[2019-T1-TOTAL]],"")</f>
        <v>0</v>
      </c>
      <c r="MF445" s="26">
        <f>IFERROR(Tableau17[[#This Row],[2019-T1-CHALENÇON Christophe]]/Tableau17[[#This Row],[2019-T1-TOTAL]],"")</f>
        <v>0</v>
      </c>
      <c r="MG445" s="26">
        <f>IFERROR(Tableau17[[#This Row],[2019-T1-CORBET Cathy Denise Ginette]]/Tableau17[[#This Row],[2019-T1-TOTAL]],"")</f>
        <v>0</v>
      </c>
      <c r="MH445" s="26">
        <f>IFERROR(Tableau17[[#This Row],[2019-T1-DE PREVOISIN Robert]]/Tableau17[[#This Row],[2019-T1-TOTAL]],"")</f>
        <v>0</v>
      </c>
      <c r="MI445" s="26">
        <f>IFERROR(Tableau17[[#This Row],[2019-T1-DELFEL Thérèse]]/Tableau17[[#This Row],[2019-T1-TOTAL]],"")</f>
        <v>0</v>
      </c>
      <c r="MJ445" s="26">
        <f>IFERROR(Tableau17[[#This Row],[2019-T1-DIEUMEGARD Pierre]]/Tableau17[[#This Row],[2019-T1-TOTAL]],"")</f>
        <v>0</v>
      </c>
      <c r="MK445" s="26">
        <f>IFERROR(Tableau17[[#This Row],[2019-T1-DUPONT-AIGNAN Nicolas]]/Tableau17[[#This Row],[2019-T1-TOTAL]],"")</f>
        <v>3.4013605442176874E-2</v>
      </c>
      <c r="ML445" s="26">
        <f>IFERROR(Tableau17[[#This Row],[2019-T1-GERNIGON Yves]]/Tableau17[[#This Row],[2019-T1-TOTAL]],"")</f>
        <v>0</v>
      </c>
      <c r="MM445" s="26">
        <f>IFERROR(Tableau17[[#This Row],[2019-T1-GLUCKSMANN Raphaël]]/Tableau17[[#This Row],[2019-T1-TOTAL]],"")</f>
        <v>4.7619047619047616E-2</v>
      </c>
      <c r="MN445" s="26">
        <f>IFERROR(Tableau17[[#This Row],[2019-T1-HAMON Benoît]]/Tableau17[[#This Row],[2019-T1-TOTAL]],"")</f>
        <v>5.4421768707482991E-2</v>
      </c>
      <c r="MO445" s="26">
        <f>IFERROR(Tableau17[[#This Row],[2019-T1-HELGEN Gilles]]/Tableau17[[#This Row],[2019-T1-TOTAL]],"")</f>
        <v>0</v>
      </c>
      <c r="MP445" s="26">
        <f>IFERROR(Tableau17[[#This Row],[2019-T1-JADOT Yannick]]/Tableau17[[#This Row],[2019-T1-TOTAL]],"")</f>
        <v>4.7619047619047616E-2</v>
      </c>
      <c r="MQ445" s="26">
        <f>IFERROR(Tableau17[[#This Row],[2019-T1-LAGARDE Jean-Christophe]]/Tableau17[[#This Row],[2019-T1-TOTAL]],"")</f>
        <v>0</v>
      </c>
      <c r="MR445" s="26">
        <f>IFERROR(Tableau17[[#This Row],[2019-T1-LALANNE Francis]]/Tableau17[[#This Row],[2019-T1-TOTAL]],"")</f>
        <v>1.3605442176870748E-2</v>
      </c>
      <c r="MS445" s="26">
        <f>IFERROR(Tableau17[[#This Row],[2019-T1-LOISEAU Nathalie]]/Tableau17[[#This Row],[2019-T1-TOTAL]],"")</f>
        <v>0.10884353741496598</v>
      </c>
      <c r="MT445" s="26">
        <f>IFERROR(Tableau17[[#This Row],[2019-T1-MARIE Florie]]/Tableau17[[#This Row],[2019-T1-TOTAL]],"")</f>
        <v>0</v>
      </c>
      <c r="MU445" s="26">
        <f>IFERROR(Tableau17[[#This Row],[2008-T1-MACROEXTRDROITE]]/Tableau17[[#This Row],[2008-T1-MACROTOTALE]],"")</f>
        <v>6.043956043956044E-2</v>
      </c>
      <c r="MV445" s="26">
        <f>IFERROR(Tableau17[[#This Row],[2008-T1-MACRODROITE]]/Tableau17[[#This Row],[2008-T1-MACROTOTALE]],"")</f>
        <v>0.34615384615384615</v>
      </c>
      <c r="MW445" s="26">
        <f>IFERROR(Tableau17[[#This Row],[2008-T1-MACROCENTRE]]/Tableau17[[#This Row],[2008-T1-MACROTOTALE]],"")</f>
        <v>0</v>
      </c>
      <c r="MX445" s="26">
        <f>IFERROR(Tableau17[[#This Row],[2008-T1-MACROGAUCHE]]/Tableau17[[#This Row],[2008-T1-MACROTOTALE]],"")</f>
        <v>0.59340659340659341</v>
      </c>
      <c r="MY445" s="26">
        <f>IFERROR(Tableau17[[#This Row],[2008-T1-MACROAUTRE]]/Tableau17[[#This Row],[2008-T1-MACROTOTALE]],"")</f>
        <v>0</v>
      </c>
      <c r="MZ445" s="26">
        <f>IFERROR(Tableau17[[#This Row],[2008-T2-MACROEXTRDROITE]]/Tableau17[[#This Row],[2008-T2-MACROTOTALE]],"")</f>
        <v>4.5130641330166268E-2</v>
      </c>
      <c r="NA445" s="26">
        <f>IFERROR(Tableau17[[#This Row],[2008-T2-MACRODROITE]]/Tableau17[[#This Row],[2008-T2-MACROTOTALE]],"")</f>
        <v>0.30166270783847982</v>
      </c>
      <c r="NB445" s="26">
        <f>IFERROR(Tableau17[[#This Row],[2008-T2-MACROCENTRE]]/Tableau17[[#This Row],[2008-T2-MACROTOTALE]],"")</f>
        <v>0</v>
      </c>
      <c r="NC445" s="26">
        <f>IFERROR(Tableau17[[#This Row],[2008-T2-MACROGAUCHE]]/Tableau17[[#This Row],[2008-T2-MACROTOTALE]],"")</f>
        <v>0.65320665083135387</v>
      </c>
      <c r="ND445" s="26">
        <f>IFERROR(Tableau17[[#This Row],[2008-T2-MACROAUTRE]]/Tableau17[[#This Row],[2008-T2-MACROTOTALE]],"")</f>
        <v>0</v>
      </c>
      <c r="NE445" s="26">
        <f>IFERROR(Tableau17[[#This Row],[2014-T1-MACROEXTRDROITE]]/Tableau17[[#This Row],[2014-T1-MACROTOTALE]],"")</f>
        <v>0.26543209876543211</v>
      </c>
      <c r="NF445" s="26">
        <f>IFERROR(Tableau17[[#This Row],[2014-T1-MACRODROITE]]/Tableau17[[#This Row],[2014-T1-MACROTOTALE]],"")</f>
        <v>0.19444444444444445</v>
      </c>
      <c r="NG445" s="26">
        <f>IFERROR(Tableau17[[#This Row],[2014-T1-MACROCENTRE]]/Tableau17[[#This Row],[2014-T1-MACROTOTALE]],"")</f>
        <v>0</v>
      </c>
      <c r="NH445" s="26">
        <f>IFERROR(Tableau17[[#This Row],[2014-T1-MACROGAUCHE]]/Tableau17[[#This Row],[2014-T1-MACROTOTALE]],"")</f>
        <v>0.54012345679012341</v>
      </c>
      <c r="NI445" s="26">
        <f>IFERROR(Tableau17[[#This Row],[2014-T1-MACROAUTRE]]/Tableau17[[#This Row],[2014-T1-MACROTOTALE]],"")</f>
        <v>0</v>
      </c>
      <c r="NJ445" s="26">
        <f>IFERROR(Tableau17[[#This Row],[2014-T2-MACROEXTRDROITE]]/Tableau17[[#This Row],[2014-T2-MACROTOTALE]],"")</f>
        <v>0.23869346733668342</v>
      </c>
      <c r="NK445" s="26">
        <f>IFERROR(Tableau17[[#This Row],[2014-T2-MACRODROITE]]/Tableau17[[#This Row],[2014-T2-MACROTOTALE]],"")</f>
        <v>0.33919597989949751</v>
      </c>
      <c r="NL445" s="26">
        <f>IFERROR(Tableau17[[#This Row],[2014-T2-MACROCENTRE]]/Tableau17[[#This Row],[2014-T2-MACROTOTALE]],"")</f>
        <v>0</v>
      </c>
      <c r="NM445" s="26">
        <f>IFERROR(Tableau17[[#This Row],[2014-T2-MACROGAUCHE]]/Tableau17[[#This Row],[2014-T2-MACROTOTALE]],"")</f>
        <v>0.42211055276381909</v>
      </c>
      <c r="NN445" s="26">
        <f>IFERROR(Tableau17[[#This Row],[2014-T2-MACROAUTRE]]/Tableau17[[#This Row],[2014-T2-MACROTOTALE]],"")</f>
        <v>0</v>
      </c>
      <c r="NO445" s="26">
        <f>IFERROR( Tableau17[[#This Row],[2015-T1-MACROEXTRDROITE]]/Tableau17[[#This Row],[2015-T1-MACROTOTALE]],"")</f>
        <v>0.32567049808429116</v>
      </c>
      <c r="NP445" s="26">
        <f>IFERROR(Tableau17[[#This Row],[2015-T1-MACRODROITE]]/Tableau17[[#This Row],[2015-T1-MACROTOTALE]],"")</f>
        <v>0.1417624521072797</v>
      </c>
      <c r="NQ445" s="26">
        <f>IFERROR(Tableau17[[#This Row],[2015-T1-MACROCENTRE]]/Tableau17[[#This Row],[2015-T1-MACROTOTALE]],"")</f>
        <v>0</v>
      </c>
      <c r="NR445" s="26">
        <f>IFERROR(Tableau17[[#This Row],[2015-T1-MACROGAUCHE]]/Tableau17[[#This Row],[2015-T1-MACROTOTALE]],"")</f>
        <v>0.53256704980842917</v>
      </c>
      <c r="NS445" s="26">
        <f>IFERROR(Tableau17[[#This Row],[2015-T1-MACROAUTRE]]/Tableau17[[#This Row],[2015-T1-MACROTOTALE]],"")</f>
        <v>0</v>
      </c>
      <c r="NT445" s="26">
        <f>IFERROR(Tableau17[[#This Row],[2015-T2-MACROEXTRDROITE]]/Tableau17[[#This Row],[2015-T2-MACROTOTALE]],"")</f>
        <v>0.37179487179487181</v>
      </c>
      <c r="NU445" s="26">
        <f>IFERROR(Tableau17[[#This Row],[2015-T2-MACRODROITE]]/Tableau17[[#This Row],[2015-T2-MACROTOTALE]],"")</f>
        <v>0</v>
      </c>
      <c r="NV445" s="26">
        <f>IFERROR(Tableau17[[#This Row],[2015-T2-MACROCENTRE]]/Tableau17[[#This Row],[2015-T2-MACROTOTALE]],"")</f>
        <v>0</v>
      </c>
      <c r="NW445" s="26">
        <f>IFERROR(Tableau17[[#This Row],[2015-T2-MACROGAUCHE]]/Tableau17[[#This Row],[2015-T2-MACROTOTALE]],"")</f>
        <v>0.62820512820512819</v>
      </c>
      <c r="NX445" s="26">
        <f>IFERROR(Tableau17[[#This Row],[2015-T2-MACROAUTRE]]/Tableau17[[#This Row],[2015-T2-MACROTOTALE]],"")</f>
        <v>0</v>
      </c>
      <c r="NY445" s="26">
        <f>IFERROR(Tableau17[[#This Row],[2017-T1-MACROEXTRDROITE]]/Tableau17[[#This Row],[2017-T1-MACROTOTALE]],"")</f>
        <v>0.20082815734989648</v>
      </c>
      <c r="NZ445" s="26">
        <f>IFERROR(Tableau17[[#This Row],[2017-T1-MACRODROITE]]/Tableau17[[#This Row],[2017-T1-MACROTOTALE]],"")</f>
        <v>5.3830227743271224E-2</v>
      </c>
      <c r="OA445" s="26">
        <f>IFERROR(Tableau17[[#This Row],[2017-T1-MACROCENTRE]]/Tableau17[[#This Row],[2017-T1-MACROTOTALE]],"")</f>
        <v>0.19047619047619047</v>
      </c>
      <c r="OB445" s="26">
        <f>IFERROR(Tableau17[[#This Row],[2017-T1-MACROGAUCHE]]/Tableau17[[#This Row],[2017-T1-MACROTOTALE]],"")</f>
        <v>0.5548654244306418</v>
      </c>
      <c r="OC445" s="26">
        <f>IFERROR(Tableau17[[#This Row],[2017-T1-MACROAUTRE]]/Tableau17[[#This Row],[2017-T1-MACROTOTALE]],"")</f>
        <v>0</v>
      </c>
      <c r="OD445" s="26">
        <f>IFERROR(Tableau17[[#This Row],[2017-T2-MACROEXTRDROITE]]/Tableau17[[#This Row],[2017-T2-MACROTOTALE]],"")</f>
        <v>0.21369294605809128</v>
      </c>
      <c r="OE445" s="26">
        <f>IFERROR(Tableau17[[#This Row],[2017-T2-MACRODROITE]]/Tableau17[[#This Row],[2017-T2-MACROTOTALE]],"")</f>
        <v>0</v>
      </c>
      <c r="OF445" s="26">
        <f>IFERROR(Tableau17[[#This Row],[2017-T2-MACROCENTRE]]/Tableau17[[#This Row],[2017-T2-MACROTOTALE]],"")</f>
        <v>0.7863070539419087</v>
      </c>
      <c r="OG445" s="26">
        <f>IFERROR(Tableau17[[#This Row],[2017-T2-MACROGAUCHE]]/Tableau17[[#This Row],[2017-T2-MACROTOTALE]],"")</f>
        <v>0</v>
      </c>
      <c r="OH445" s="26">
        <f>IFERROR(Tableau17[[#This Row],[2017-T2-MACROAUTRE]]/Tableau17[[#This Row],[2017-T2-MACROTOTALE]],"")</f>
        <v>0</v>
      </c>
      <c r="OI445" s="26">
        <f>IFERROR(Tableau17[[#This Row],[2019-T1-MACROEXTRDROITE]]/Tableau17[[#This Row],[2019-T1-MACROTOTALE]],"")</f>
        <v>0.41059602649006621</v>
      </c>
      <c r="OJ445" s="26">
        <f>IFERROR(Tableau17[[#This Row],[2019-T1-MACRODROITE]]/Tableau17[[#This Row],[2019-T1-MACROTOTALE]],"")</f>
        <v>0</v>
      </c>
      <c r="OK445" s="26">
        <f>IFERROR(Tableau17[[#This Row],[2019-T1-MACROCENTRE]]/Tableau17[[#This Row],[2019-T1-MACROTOTALE]],"")</f>
        <v>0.10596026490066225</v>
      </c>
      <c r="OL445" s="26">
        <f>IFERROR(Tableau17[[#This Row],[2019-T1-MACROGAUCHE]]/Tableau17[[#This Row],[2019-T1-MACROTOTALE]],"")</f>
        <v>0.41721854304635764</v>
      </c>
      <c r="OM445" s="26">
        <f>IFERROR(Tableau17[[#This Row],[2019-T1-MACROAUTRE]]/Tableau17[[#This Row],[2019-T1-MACROTOTALE]],"")</f>
        <v>6.6225165562913912E-2</v>
      </c>
      <c r="ON445" s="26">
        <f>IFERROR(Tableau17[[#This Row],[2020-T1-MACROEXTRDROITE]]/Tableau17[[#This Row],[2020-T1-MACROTOTALE]],"")</f>
        <v>0.24590163934426229</v>
      </c>
      <c r="OO445" s="26">
        <f>IFERROR(Tableau17[[#This Row],[2020-T1-MACRODROITE]]/Tableau17[[#This Row],[2020-T1-MACROTOTALE]],"")</f>
        <v>0.22950819672131148</v>
      </c>
      <c r="OP445" s="26">
        <f>IFERROR(Tableau17[[#This Row],[2020-T1-MACROCENTRE]]/Tableau17[[#This Row],[2020-T1-MACROTOTALE]],"")</f>
        <v>4.0983606557377046E-2</v>
      </c>
      <c r="OQ445" s="26">
        <f>IFERROR(Tableau17[[#This Row],[2020-T1-MACROGAUCHE]]/Tableau17[[#This Row],[2020-T1-MACROTOTALE]],"")</f>
        <v>0.48360655737704916</v>
      </c>
      <c r="OR445" s="26">
        <f>IFERROR(Tableau17[[#This Row],[2020-T1-MACROAUTRE]]/Tableau17[[#This Row],[2020-T1-MACROTOTALE]],"")</f>
        <v>0</v>
      </c>
      <c r="OS445" s="26">
        <f>IFERROR(Tableau17[[#This Row],[2017 (L)-T1-MACROEXTRDROITE]]/Tableau17[[#This Row],[2017 (L)-T1-MACROTOTALE]],"")</f>
        <v>0.2747747747747748</v>
      </c>
      <c r="OT445" s="26">
        <f>IFERROR(Tableau17[[#This Row],[2017 (L)-T1-MACRODROITE]]/Tableau17[[#This Row],[2017 (L)-T1-MACROTOTALE]],"")</f>
        <v>5.4054054054054057E-2</v>
      </c>
      <c r="OU445" s="26">
        <f>IFERROR(Tableau17[[#This Row],[2017 (L)-T1-MACROCENTRE]]/Tableau17[[#This Row],[2017 (L)-T1-MACROTOTALE]],"")</f>
        <v>0.11711711711711711</v>
      </c>
      <c r="OV445" s="26">
        <f>IFERROR(Tableau17[[#This Row],[2017 (L)-T1-MACROGAUCHE]]/Tableau17[[#This Row],[2017 (L)-T1-MACROTOTALE]],"")</f>
        <v>0.52252252252252251</v>
      </c>
      <c r="OW445" s="26">
        <f>IFERROR(Tableau17[[#This Row],[2017 (L)-T1-MACROAUTRE]]/Tableau17[[#This Row],[2017 (L)-T1-MACROTOTALE]],"")</f>
        <v>3.1531531531531529E-2</v>
      </c>
      <c r="OX445" s="26">
        <f>IFERROR(Tableau17[[#This Row],[2017 (L)-T2-MACROEXTRDROITE]]/Tableau17[[#This Row],[2017 (L)-T2-MACROTOTALE]],"")</f>
        <v>0.38095238095238093</v>
      </c>
      <c r="OY445" s="26">
        <f>IFERROR(Tableau17[[#This Row],[2017 (L)-T2-MACRODROITE]]/Tableau17[[#This Row],[2017 (L)-T2-MACROTOTALE]],"")</f>
        <v>0</v>
      </c>
      <c r="OZ445" s="26">
        <f>IFERROR(Tableau17[[#This Row],[2017 (L)-T2-MACROCENTRE]]/Tableau17[[#This Row],[2017 (L)-T2-MACROTOTALE]],"")</f>
        <v>0.61904761904761907</v>
      </c>
      <c r="PA445" s="26">
        <f>IFERROR(Tableau17[[#This Row],[2017 (L)-T2-MACROGAUCHE]]/Tableau17[[#This Row],[2017 (L)-T2-MACROTOTALE]],"")</f>
        <v>0</v>
      </c>
      <c r="PB445" s="26">
        <f>IFERROR(Tableau17[[#This Row],[2017 (L)-T2-MACROAUTRE]]/Tableau17[[#This Row],[2017 (L)-T2-MACROTOTALE]],"")</f>
        <v>0</v>
      </c>
      <c r="PC445" s="26">
        <f>IFERROR(Tableau17[[#This Row],[2008_T1_PROCUS]]/Tableau17[[#This Row],[2008_T1_INSCRITS]],0)</f>
        <v>3.778337531486146E-3</v>
      </c>
      <c r="PD445" s="26">
        <f>IFERROR(Tableau17[[#This Row],[2008_T2_PROCUS]]/Tableau17[[#This Row],[2008_T2_INSCRITS]],0)</f>
        <v>8.8161209068010078E-3</v>
      </c>
      <c r="PE445" s="26">
        <f>Tableau17[[#This Row],[2014_T1_PROCUS]]/Tableau17[[#This Row],[2014_T1_INSCRITS]]</f>
        <v>1.953125E-3</v>
      </c>
      <c r="PF445" s="26">
        <f>IFERROR(Tableau17[[#This Row],[2014_T2_PROCUS]]/Tableau17[[#This Row],[2014_T2_INSCRITS]],0)</f>
        <v>9.765625E-4</v>
      </c>
    </row>
    <row r="446" spans="1:422" hidden="1" x14ac:dyDescent="0.2">
      <c r="A446" s="1">
        <v>6</v>
      </c>
      <c r="B446" s="1" t="s">
        <v>288</v>
      </c>
      <c r="C446" s="1" t="s">
        <v>453</v>
      </c>
      <c r="D446" s="1" t="s">
        <v>453</v>
      </c>
      <c r="E446" s="1">
        <v>1207</v>
      </c>
      <c r="F446" s="1">
        <v>5.4113259999999999</v>
      </c>
      <c r="G446" s="1">
        <v>43.312461999999996</v>
      </c>
      <c r="H446" s="3">
        <v>545</v>
      </c>
      <c r="I446" s="3">
        <v>102</v>
      </c>
      <c r="K446" s="1">
        <v>1</v>
      </c>
      <c r="L446" s="1">
        <v>28</v>
      </c>
      <c r="M446" s="1">
        <v>1</v>
      </c>
      <c r="P446" s="1">
        <v>32</v>
      </c>
      <c r="Q446" s="1">
        <v>24</v>
      </c>
      <c r="R446" s="1">
        <v>48</v>
      </c>
      <c r="S446" s="1">
        <v>45</v>
      </c>
      <c r="T446" s="1">
        <v>17</v>
      </c>
      <c r="U446" s="1">
        <v>196</v>
      </c>
      <c r="V446" s="1">
        <v>531</v>
      </c>
      <c r="W446" s="1">
        <v>295</v>
      </c>
      <c r="X446" s="1">
        <v>1</v>
      </c>
      <c r="Y446" s="2">
        <v>0.55555555999999995</v>
      </c>
      <c r="Z446" s="1">
        <v>531</v>
      </c>
      <c r="AA446" s="1">
        <v>311</v>
      </c>
      <c r="AB446" s="1">
        <v>5</v>
      </c>
      <c r="AC446" s="2">
        <v>0.58568737999999998</v>
      </c>
      <c r="AD446" s="1">
        <v>545</v>
      </c>
      <c r="AE446" s="1">
        <v>200</v>
      </c>
      <c r="AF446" s="2">
        <v>0.36697247999999999</v>
      </c>
      <c r="AG446" s="1">
        <f t="shared" si="6"/>
        <v>102</v>
      </c>
      <c r="AH446" s="1">
        <v>796</v>
      </c>
      <c r="AI446" s="1">
        <v>500</v>
      </c>
      <c r="AJ446" s="1">
        <v>9</v>
      </c>
      <c r="AK446" s="2">
        <v>0.6281407</v>
      </c>
      <c r="AL446" s="1">
        <v>796</v>
      </c>
      <c r="AM446" s="1">
        <v>550</v>
      </c>
      <c r="AN446" s="1">
        <v>15</v>
      </c>
      <c r="AO446" s="2">
        <v>0.69095477000000005</v>
      </c>
      <c r="AP446" s="1">
        <v>537</v>
      </c>
      <c r="AQ446" s="1">
        <v>267</v>
      </c>
      <c r="AR446" s="2">
        <v>0.4972067</v>
      </c>
      <c r="AS446" s="1">
        <v>537</v>
      </c>
      <c r="AT446" s="1">
        <v>272</v>
      </c>
      <c r="AU446" s="2">
        <v>0.50651769000000002</v>
      </c>
      <c r="AV446" s="1">
        <v>535</v>
      </c>
      <c r="AW446" s="1">
        <v>266</v>
      </c>
      <c r="AX446" s="2">
        <v>0.49719626</v>
      </c>
      <c r="AY446" s="1">
        <v>535</v>
      </c>
      <c r="AZ446" s="1">
        <v>223</v>
      </c>
      <c r="BA446" s="2">
        <v>0.41682243000000002</v>
      </c>
      <c r="BB446" s="1">
        <v>535</v>
      </c>
      <c r="BC446" s="1">
        <v>433</v>
      </c>
      <c r="BD446" s="2">
        <v>0.80934578999999995</v>
      </c>
      <c r="BE446" s="1">
        <v>535</v>
      </c>
      <c r="BF446" s="1">
        <v>400</v>
      </c>
      <c r="BG446" s="2">
        <v>0.74766354999999995</v>
      </c>
      <c r="BH446" s="1">
        <v>529</v>
      </c>
      <c r="BI446" s="1">
        <v>295</v>
      </c>
      <c r="BJ446" s="2">
        <v>0.55765595000000001</v>
      </c>
      <c r="BK446" s="1">
        <v>29</v>
      </c>
      <c r="BM446" s="1">
        <v>1</v>
      </c>
      <c r="BN446" s="1">
        <v>19</v>
      </c>
      <c r="BO446" s="1">
        <v>32</v>
      </c>
      <c r="BP446" s="1">
        <v>243</v>
      </c>
      <c r="BQ446" s="1">
        <v>167</v>
      </c>
      <c r="BR446" s="1">
        <v>491</v>
      </c>
      <c r="BU446" s="1">
        <v>325</v>
      </c>
      <c r="BV446" s="1">
        <v>214</v>
      </c>
      <c r="BW446" s="1">
        <v>539</v>
      </c>
      <c r="BY446" s="1">
        <v>32</v>
      </c>
      <c r="BZ446" s="1">
        <v>10</v>
      </c>
      <c r="CB446" s="1">
        <v>21</v>
      </c>
      <c r="CC446" s="1">
        <v>54</v>
      </c>
      <c r="CD446" s="1">
        <v>122</v>
      </c>
      <c r="CE446" s="1">
        <v>47</v>
      </c>
      <c r="CF446" s="1">
        <v>286</v>
      </c>
      <c r="CG446" s="1">
        <v>69</v>
      </c>
      <c r="CH446" s="1">
        <v>149</v>
      </c>
      <c r="CI446" s="1">
        <v>77</v>
      </c>
      <c r="CJ446" s="1">
        <v>295</v>
      </c>
      <c r="CK446" s="1">
        <v>9</v>
      </c>
      <c r="CL446" s="1">
        <v>2</v>
      </c>
      <c r="CO446" s="1">
        <v>15</v>
      </c>
      <c r="CP446" s="1">
        <v>92</v>
      </c>
      <c r="CT446" s="1">
        <v>82</v>
      </c>
      <c r="CU446" s="1">
        <v>59</v>
      </c>
      <c r="CW446" s="1">
        <v>259</v>
      </c>
      <c r="CY446" s="1">
        <v>100</v>
      </c>
      <c r="DA446" s="1">
        <v>143</v>
      </c>
      <c r="DC446" s="1">
        <v>243</v>
      </c>
      <c r="DD446" s="1">
        <v>11</v>
      </c>
      <c r="DE446" s="1">
        <v>4</v>
      </c>
      <c r="DF446" s="1">
        <v>9</v>
      </c>
      <c r="DG446" s="1">
        <v>0</v>
      </c>
      <c r="DH446" s="1">
        <v>1</v>
      </c>
      <c r="DI446" s="1">
        <v>10</v>
      </c>
      <c r="DJ446" s="1">
        <v>0</v>
      </c>
      <c r="DK446" s="1">
        <v>2</v>
      </c>
      <c r="DL446" s="1">
        <v>22</v>
      </c>
      <c r="DM446" s="1">
        <v>44</v>
      </c>
      <c r="DN446" s="1">
        <v>56</v>
      </c>
      <c r="DP446" s="1">
        <v>0</v>
      </c>
      <c r="DR446" s="1">
        <v>95</v>
      </c>
      <c r="DS446" s="1">
        <v>10</v>
      </c>
      <c r="DU446" s="1">
        <v>264</v>
      </c>
      <c r="DX446" s="1">
        <v>100</v>
      </c>
      <c r="DZ446" s="1">
        <v>98</v>
      </c>
      <c r="EA446" s="1">
        <v>198</v>
      </c>
      <c r="EB446" s="1">
        <v>2</v>
      </c>
      <c r="EC446" s="1">
        <v>3</v>
      </c>
      <c r="ED446" s="1">
        <v>0</v>
      </c>
      <c r="EE446" s="1">
        <v>17</v>
      </c>
      <c r="EF446" s="1">
        <v>112</v>
      </c>
      <c r="EG446" s="1">
        <v>22</v>
      </c>
      <c r="EH446" s="1">
        <v>3</v>
      </c>
      <c r="EI446" s="1">
        <v>98</v>
      </c>
      <c r="EJ446" s="1">
        <v>59</v>
      </c>
      <c r="EK446" s="1">
        <v>105</v>
      </c>
      <c r="EL446" s="1">
        <v>1</v>
      </c>
      <c r="EM446" s="1">
        <v>422</v>
      </c>
      <c r="EN446" s="1">
        <v>134</v>
      </c>
      <c r="EO446" s="1">
        <v>233</v>
      </c>
      <c r="EP446" s="1">
        <v>367</v>
      </c>
      <c r="EQ446" s="1">
        <v>0</v>
      </c>
      <c r="ER446" s="1">
        <v>1</v>
      </c>
      <c r="ES446" s="1">
        <v>2</v>
      </c>
      <c r="ET446" s="1">
        <v>7</v>
      </c>
      <c r="EU446" s="1">
        <v>0</v>
      </c>
      <c r="EV446" s="1">
        <v>91</v>
      </c>
      <c r="EW446" s="1">
        <v>30</v>
      </c>
      <c r="EX446" s="1">
        <v>1</v>
      </c>
      <c r="EY446" s="1">
        <v>5</v>
      </c>
      <c r="EZ446" s="1">
        <v>10</v>
      </c>
      <c r="FA446" s="1">
        <v>0</v>
      </c>
      <c r="FB446" s="1">
        <v>0</v>
      </c>
      <c r="FC446" s="1">
        <v>0</v>
      </c>
      <c r="FD446" s="1">
        <v>0</v>
      </c>
      <c r="FE446" s="1">
        <v>0</v>
      </c>
      <c r="FF446" s="1">
        <v>0</v>
      </c>
      <c r="FG446" s="1">
        <v>0</v>
      </c>
      <c r="FH446" s="1">
        <v>11</v>
      </c>
      <c r="FI446" s="1">
        <v>0</v>
      </c>
      <c r="FJ446" s="1">
        <v>20</v>
      </c>
      <c r="FK446" s="1">
        <v>8</v>
      </c>
      <c r="FL446" s="1">
        <v>0</v>
      </c>
      <c r="FM446" s="1">
        <v>43</v>
      </c>
      <c r="FN446" s="1">
        <v>3</v>
      </c>
      <c r="FO446" s="1">
        <v>1</v>
      </c>
      <c r="FP446" s="1">
        <v>56</v>
      </c>
      <c r="FQ446" s="1">
        <v>0</v>
      </c>
      <c r="FR446" s="1">
        <f>SUM(Tableau17[[#This Row],[2019-T1-ALEXANDRE Audric]:[2019-T1-MARIE Florie]])</f>
        <v>289</v>
      </c>
      <c r="FS446" s="1">
        <v>33</v>
      </c>
      <c r="FT446" s="1">
        <v>272</v>
      </c>
      <c r="FU446" s="1">
        <v>0</v>
      </c>
      <c r="FV446" s="1">
        <v>186</v>
      </c>
      <c r="FW446" s="1">
        <v>0</v>
      </c>
      <c r="FX446" s="1">
        <v>491</v>
      </c>
      <c r="FY446" s="1">
        <v>0</v>
      </c>
      <c r="FZ446" s="1">
        <v>325</v>
      </c>
      <c r="GA446" s="1">
        <v>0</v>
      </c>
      <c r="GB446" s="1">
        <v>214</v>
      </c>
      <c r="GC446" s="1">
        <v>0</v>
      </c>
      <c r="GD446" s="1">
        <v>539</v>
      </c>
      <c r="GE446" s="1">
        <v>54</v>
      </c>
      <c r="GF446" s="1">
        <v>154</v>
      </c>
      <c r="GG446" s="1">
        <v>0</v>
      </c>
      <c r="GH446" s="1">
        <v>78</v>
      </c>
      <c r="GI446" s="1">
        <v>0</v>
      </c>
      <c r="GJ446" s="1">
        <v>286</v>
      </c>
      <c r="GK446" s="1">
        <v>69</v>
      </c>
      <c r="GL446" s="1">
        <v>149</v>
      </c>
      <c r="GM446" s="1">
        <v>0</v>
      </c>
      <c r="GN446" s="1">
        <v>77</v>
      </c>
      <c r="GO446" s="1">
        <v>0</v>
      </c>
      <c r="GP446" s="1">
        <v>295</v>
      </c>
      <c r="GQ446" s="1">
        <v>94</v>
      </c>
      <c r="GR446" s="1">
        <v>82</v>
      </c>
      <c r="GS446" s="1">
        <v>0</v>
      </c>
      <c r="GT446" s="1">
        <v>74</v>
      </c>
      <c r="GU446" s="1">
        <v>9</v>
      </c>
      <c r="GV446" s="1">
        <v>259</v>
      </c>
      <c r="GW446" s="1">
        <v>100</v>
      </c>
      <c r="GX446" s="1">
        <v>143</v>
      </c>
      <c r="GY446" s="1">
        <v>0</v>
      </c>
      <c r="GZ446" s="1">
        <v>0</v>
      </c>
      <c r="HA446" s="1">
        <v>0</v>
      </c>
      <c r="HB446" s="1">
        <v>243</v>
      </c>
      <c r="HC446" s="1">
        <v>118</v>
      </c>
      <c r="HD446" s="1">
        <v>112</v>
      </c>
      <c r="HE446" s="1">
        <v>105</v>
      </c>
      <c r="HF446" s="1">
        <v>84</v>
      </c>
      <c r="HG446" s="1">
        <v>3</v>
      </c>
      <c r="HH446" s="1">
        <v>422</v>
      </c>
      <c r="HI446" s="1">
        <v>134</v>
      </c>
      <c r="HJ446" s="1">
        <v>0</v>
      </c>
      <c r="HK446" s="1">
        <v>233</v>
      </c>
      <c r="HL446" s="1">
        <v>0</v>
      </c>
      <c r="HM446" s="1">
        <v>0</v>
      </c>
      <c r="HN446" s="1">
        <v>367</v>
      </c>
      <c r="HO446" s="1">
        <v>104</v>
      </c>
      <c r="HP446" s="1">
        <v>33</v>
      </c>
      <c r="HQ446" s="1">
        <v>56</v>
      </c>
      <c r="HR446" s="1">
        <v>89</v>
      </c>
      <c r="HS446" s="1">
        <v>9</v>
      </c>
      <c r="HT446" s="1">
        <v>291</v>
      </c>
      <c r="HU446" s="1">
        <v>48</v>
      </c>
      <c r="HV446" s="1">
        <v>60</v>
      </c>
      <c r="HW446" s="1">
        <v>25</v>
      </c>
      <c r="HX446" s="1">
        <v>63</v>
      </c>
      <c r="HY446" s="1">
        <v>0</v>
      </c>
      <c r="HZ446" s="1">
        <v>196</v>
      </c>
      <c r="IA446" s="1">
        <v>53</v>
      </c>
      <c r="IB446" s="1">
        <v>56</v>
      </c>
      <c r="IC446" s="1">
        <v>95</v>
      </c>
      <c r="ID446" s="1">
        <v>56</v>
      </c>
      <c r="IE446" s="1">
        <v>4</v>
      </c>
      <c r="IF446" s="1">
        <v>264</v>
      </c>
      <c r="IG446" s="1">
        <v>0</v>
      </c>
      <c r="IH446" s="1">
        <v>100</v>
      </c>
      <c r="II446" s="1">
        <v>98</v>
      </c>
      <c r="IJ446" s="1">
        <v>0</v>
      </c>
      <c r="IK446" s="1">
        <v>0</v>
      </c>
      <c r="IL446" s="1">
        <v>198</v>
      </c>
      <c r="IM446" s="26">
        <f>IFERROR(Tableau17[[#This Row],[LDIV]]/Tableau17[[#This Row],[Total général]],"")</f>
        <v>0</v>
      </c>
      <c r="IN446" s="26">
        <f>IFERROR(Tableau17[[#This Row],[LDVC]]/Tableau17[[#This Row],[Total général]],"")</f>
        <v>5.1020408163265302E-3</v>
      </c>
      <c r="IO446" s="26">
        <f>IFERROR(Tableau17[[#This Row],[LDVD]]/Tableau17[[#This Row],[Total général]],"")</f>
        <v>0.14285714285714285</v>
      </c>
      <c r="IP446" s="26">
        <f>IFERROR(Tableau17[[#This Row],[LDVG]]/Tableau17[[#This Row],[Total général]],"")</f>
        <v>5.1020408163265302E-3</v>
      </c>
      <c r="IQ446" s="26">
        <f>IFERROR(Tableau17[[#This Row],[LEXD]]/Tableau17[[#This Row],[Total général]],"")</f>
        <v>0</v>
      </c>
      <c r="IR446" s="26">
        <f>IFERROR(Tableau17[[#This Row],[LEXG]]/Tableau17[[#This Row],[Total général]],"")</f>
        <v>0</v>
      </c>
      <c r="IS446" s="26">
        <f>IFERROR(Tableau17[[#This Row],[LLR]]/Tableau17[[#This Row],[Total général]],"")</f>
        <v>0.16326530612244897</v>
      </c>
      <c r="IT446" s="26">
        <f>IFERROR(Tableau17[[#This Row],[LREM]]/Tableau17[[#This Row],[Total général]],"")</f>
        <v>0.12244897959183673</v>
      </c>
      <c r="IU446" s="26">
        <f>IFERROR(Tableau17[[#This Row],[LRN]]/Tableau17[[#This Row],[Total général]],"")</f>
        <v>0.24489795918367346</v>
      </c>
      <c r="IV446" s="26">
        <f>IFERROR(Tableau17[[#This Row],[LUG]]/Tableau17[[#This Row],[Total général]],"")</f>
        <v>0.22959183673469388</v>
      </c>
      <c r="IW446" s="26">
        <f>IFERROR(Tableau17[[#This Row],[LVEC]]/Tableau17[[#This Row],[Total général]],"")</f>
        <v>8.673469387755102E-2</v>
      </c>
      <c r="IX446" s="26">
        <f>IFERROR(Tableau17[[#This Row],[2008-T1-LCMD]]/Tableau17[[#This Row],[2008-T1-TOTAL]],"")</f>
        <v>5.9063136456211814E-2</v>
      </c>
      <c r="IY446" s="26">
        <f>IFERROR(Tableau17[[#This Row],[2008-T1-LDVD]]/Tableau17[[#This Row],[2008-T1-TOTAL]],"")</f>
        <v>0</v>
      </c>
      <c r="IZ446" s="26">
        <f>IFERROR(Tableau17[[#This Row],[2008-T1-LEXD]]/Tableau17[[#This Row],[2008-T1-TOTAL]],"")</f>
        <v>2.0366598778004071E-3</v>
      </c>
      <c r="JA446" s="26">
        <f>IFERROR(Tableau17[[#This Row],[2008-T1-LEXG]]/Tableau17[[#This Row],[2008-T1-TOTAL]],"")</f>
        <v>3.8696537678207736E-2</v>
      </c>
      <c r="JB446" s="26">
        <f>IFERROR(Tableau17[[#This Row],[2008-T1-LFN]]/Tableau17[[#This Row],[2008-T1-TOTAL]],"")</f>
        <v>6.5173116089613028E-2</v>
      </c>
      <c r="JC446" s="26">
        <f>IFERROR(Tableau17[[#This Row],[2008-T1-LMAJ]]/Tableau17[[#This Row],[2008-T1-TOTAL]],"")</f>
        <v>0.49490835030549896</v>
      </c>
      <c r="JD446" s="26">
        <f>IFERROR(Tableau17[[#This Row],[2008-T1-LUG]]/Tableau17[[#This Row],[2008-T1-TOTAL]],"")</f>
        <v>0.34012219959266804</v>
      </c>
      <c r="JE446" s="26">
        <f>IFERROR(Tableau17[[#This Row],[2008-T2-LFN]]/Tableau17[[#This Row],[2008-T2-TOTAL]],"")</f>
        <v>0</v>
      </c>
      <c r="JF446" s="26">
        <f>IFERROR(Tableau17[[#This Row],[2008-T2-LGC]]/Tableau17[[#This Row],[2008-T2-TOTAL]],"")</f>
        <v>0</v>
      </c>
      <c r="JG446" s="26">
        <f>IFERROR(Tableau17[[#This Row],[2008-T2-LMAJ]]/Tableau17[[#This Row],[2008-T2-TOTAL]],"")</f>
        <v>0.60296846011131722</v>
      </c>
      <c r="JH446" s="26">
        <f>IFERROR(Tableau17[[#This Row],[2008-T2-LUG]]/Tableau17[[#This Row],[2008-T2-TOTAL]],"")</f>
        <v>0.39703153988868273</v>
      </c>
      <c r="JI446" s="26">
        <f>IFERROR(Tableau17[[#This Row],[2014-T1-LDIV]]/Tableau17[[#This Row],[2014-T1-TOTAL]],"")</f>
        <v>0</v>
      </c>
      <c r="JJ446" s="26">
        <f>IFERROR(Tableau17[[#This Row],[2014-T1-LDVD]]/Tableau17[[#This Row],[2014-T1-TOTAL]],"")</f>
        <v>0.11188811188811189</v>
      </c>
      <c r="JK446" s="26">
        <f>IFERROR(Tableau17[[#This Row],[2014-T1-LDVG]]/Tableau17[[#This Row],[2014-T1-TOTAL]],"")</f>
        <v>3.4965034965034968E-2</v>
      </c>
      <c r="JL446" s="26">
        <f>IFERROR(Tableau17[[#This Row],[2014-T1-LEXG]]/Tableau17[[#This Row],[2014-T1-TOTAL]],"")</f>
        <v>0</v>
      </c>
      <c r="JM446" s="26">
        <f>IFERROR(Tableau17[[#This Row],[2014-T1-LFG]]/Tableau17[[#This Row],[2014-T1-TOTAL]],"")</f>
        <v>7.3426573426573424E-2</v>
      </c>
      <c r="JN446" s="26">
        <f>IFERROR(Tableau17[[#This Row],[2014-T1-LFN]]/Tableau17[[#This Row],[2014-T1-TOTAL]],"")</f>
        <v>0.1888111888111888</v>
      </c>
      <c r="JO446" s="26">
        <f>IFERROR(Tableau17[[#This Row],[2014-T1-LUD]]/Tableau17[[#This Row],[2014-T1-TOTAL]],"")</f>
        <v>0.42657342657342656</v>
      </c>
      <c r="JP446" s="26">
        <f>IFERROR(Tableau17[[#This Row],[2014-T1-LUG]]/Tableau17[[#This Row],[2014-T1-TOTAL]],"")</f>
        <v>0.16433566433566432</v>
      </c>
      <c r="JQ446" s="26">
        <f>IFERROR(Tableau17[[#This Row],[2014-T2-LFN]]/Tableau17[[#This Row],[2014-T2-TOTAL]],"")</f>
        <v>0.23389830508474577</v>
      </c>
      <c r="JR446" s="26">
        <f>IFERROR(Tableau17[[#This Row],[2014-T2-LUD]]/Tableau17[[#This Row],[2014-T2-TOTAL]],"")</f>
        <v>0.5050847457627119</v>
      </c>
      <c r="JS446" s="26">
        <f>IFERROR(Tableau17[[#This Row],[2014-T2-LUG]]/Tableau17[[#This Row],[2014-T2-TOTAL]],"")</f>
        <v>0.26101694915254237</v>
      </c>
      <c r="JT446" s="26">
        <f>IFERROR(Tableau17[[#This Row],[2015-T1-BC-DIV]]/Tableau17[[#This Row],[2015-T1-TOTAL]],"")</f>
        <v>3.4749034749034749E-2</v>
      </c>
      <c r="JU446" s="26">
        <f>IFERROR(Tableau17[[#This Row],[2015-T1-BC-DLF]]/Tableau17[[#This Row],[2015-T1-TOTAL]],"")</f>
        <v>7.7220077220077222E-3</v>
      </c>
      <c r="JV446" s="26">
        <f>IFERROR(Tableau17[[#This Row],[2015-T1-BC-DVD]]/Tableau17[[#This Row],[2015-T1-TOTAL]],"")</f>
        <v>0</v>
      </c>
      <c r="JW446" s="26">
        <f>IFERROR(Tableau17[[#This Row],[2015-T1-BC-DVG]]/Tableau17[[#This Row],[2015-T1-TOTAL]],"")</f>
        <v>0</v>
      </c>
      <c r="JX446" s="26">
        <f>IFERROR(Tableau17[[#This Row],[2015-T1-BC-FG]]/Tableau17[[#This Row],[2015-T1-TOTAL]],"")</f>
        <v>5.7915057915057917E-2</v>
      </c>
      <c r="JY446" s="26">
        <f>IFERROR(Tableau17[[#This Row],[2015-T1-BC-FN]]/Tableau17[[#This Row],[2015-T1-TOTAL]],"")</f>
        <v>0.35521235521235522</v>
      </c>
      <c r="JZ446" s="26">
        <f>IFERROR(Tableau17[[#This Row],[2015-T1-BC-MDM]]/Tableau17[[#This Row],[2015-T1-TOTAL]],"")</f>
        <v>0</v>
      </c>
      <c r="KA446" s="26">
        <f>IFERROR(Tableau17[[#This Row],[2015-T1-BC-RDG]]/Tableau17[[#This Row],[2015-T1-TOTAL]],"")</f>
        <v>0</v>
      </c>
      <c r="KB446" s="26">
        <f>IFERROR(Tableau17[[#This Row],[2015-T1-BC-SOC]]/Tableau17[[#This Row],[2015-T1-TOTAL]],"")</f>
        <v>0</v>
      </c>
      <c r="KC446" s="26">
        <f>IFERROR(Tableau17[[#This Row],[2015-T1-BC-UD]]/Tableau17[[#This Row],[2015-T1-TOTAL]],"")</f>
        <v>0.31660231660231658</v>
      </c>
      <c r="KD446" s="26">
        <f>IFERROR(Tableau17[[#This Row],[2015-T1-BC-UG]]/Tableau17[[#This Row],[2015-T1-TOTAL]],"")</f>
        <v>0.22779922779922779</v>
      </c>
      <c r="KE446" s="26">
        <f>IFERROR(Tableau17[[#This Row],[2015-T1-BC-VEC]]/Tableau17[[#This Row],[2015-T1-TOTAL]],"")</f>
        <v>0</v>
      </c>
      <c r="KF446" s="26">
        <f>IFERROR(Tableau17[[#This Row],[2015-T2-BC-DVG]]/Tableau17[[#This Row],[2015-T2-TOTAL]],"")</f>
        <v>0</v>
      </c>
      <c r="KG446" s="26">
        <f>IFERROR(Tableau17[[#This Row],[2015-T2-BC-FN]]/Tableau17[[#This Row],[2015-T2-TOTAL]],"")</f>
        <v>0.41152263374485598</v>
      </c>
      <c r="KH446" s="26">
        <f>IFERROR(Tableau17[[#This Row],[2015-T2-BC-SOC]]/Tableau17[[#This Row],[2015-T2-TOTAL]],"")</f>
        <v>0</v>
      </c>
      <c r="KI446" s="26">
        <f>IFERROR(Tableau17[[#This Row],[2015-T2-BC-UD]]/Tableau17[[#This Row],[2015-T2-TOTAL]],"")</f>
        <v>0.58847736625514402</v>
      </c>
      <c r="KJ446" s="26">
        <f>IFERROR(Tableau17[[#This Row],[2015-T2-BC-UG]]/Tableau17[[#This Row],[2015-T2-TOTAL]],"")</f>
        <v>0</v>
      </c>
      <c r="KK446" s="26">
        <f>IFERROR(Tableau17[[#This Row],[2017 (L)-T1-COM]]/Tableau17[[#This Row],[2017 (L)-T1-TOTAL]],"")</f>
        <v>4.1666666666666664E-2</v>
      </c>
      <c r="KL446" s="26">
        <f>IFERROR(Tableau17[[#This Row],[2017 (L)-T1-DIV]]/Tableau17[[#This Row],[2017 (L)-T1-TOTAL]],"")</f>
        <v>1.5151515151515152E-2</v>
      </c>
      <c r="KM446" s="26">
        <f>IFERROR(Tableau17[[#This Row],[2017 (L)-T1-DLF]]/Tableau17[[#This Row],[2017 (L)-T1-TOTAL]],"")</f>
        <v>3.4090909090909088E-2</v>
      </c>
      <c r="KN446" s="26">
        <f>IFERROR(Tableau17[[#This Row],[2017 (L)-T1-DVD]]/Tableau17[[#This Row],[2017 (L)-T1-TOTAL]],"")</f>
        <v>0</v>
      </c>
      <c r="KO446" s="26">
        <f>IFERROR(Tableau17[[#This Row],[2017 (L)-T1-DVG]]/Tableau17[[#This Row],[2017 (L)-T1-TOTAL]],"")</f>
        <v>3.787878787878788E-3</v>
      </c>
      <c r="KP446" s="26">
        <f>IFERROR(Tableau17[[#This Row],[2017 (L)-T1-ECO]]/Tableau17[[#This Row],[2017 (L)-T1-TOTAL]],"")</f>
        <v>3.787878787878788E-2</v>
      </c>
      <c r="KQ446" s="26">
        <f>IFERROR(Tableau17[[#This Row],[2017 (L)-T1-EXD]]/Tableau17[[#This Row],[2017 (L)-T1-TOTAL]],"")</f>
        <v>0</v>
      </c>
      <c r="KR446" s="26">
        <f>IFERROR(Tableau17[[#This Row],[2017 (L)-T1-EXG]]/Tableau17[[#This Row],[2017 (L)-T1-TOTAL]],"")</f>
        <v>7.575757575757576E-3</v>
      </c>
      <c r="KS446" s="26">
        <f>IFERROR(Tableau17[[#This Row],[2017 (L)-T1-FI]]/Tableau17[[#This Row],[2017 (L)-T1-TOTAL]],"")</f>
        <v>8.3333333333333329E-2</v>
      </c>
      <c r="KT446" s="26">
        <f>IFERROR(Tableau17[[#This Row],[2017 (L)-T1-FN]]/Tableau17[[#This Row],[2017 (L)-T1-TOTAL]],"")</f>
        <v>0.16666666666666666</v>
      </c>
      <c r="KU446" s="26">
        <f>IFERROR(Tableau17[[#This Row],[2017 (L)-T1-LR]]/Tableau17[[#This Row],[2017 (L)-T1-TOTAL]],"")</f>
        <v>0.21212121212121213</v>
      </c>
      <c r="KV446" s="26">
        <f>IFERROR(Tableau17[[#This Row],[2017 (L)-T1-MDM]]/Tableau17[[#This Row],[2017 (L)-T1-TOTAL]],"")</f>
        <v>0</v>
      </c>
      <c r="KW446" s="26">
        <f>IFERROR(Tableau17[[#This Row],[2017 (L)-T1-RDG]]/Tableau17[[#This Row],[2017 (L)-T1-TOTAL]],"")</f>
        <v>0</v>
      </c>
      <c r="KX446" s="26">
        <f>IFERROR(Tableau17[[#This Row],[2017 (L)-T1-REG]]/Tableau17[[#This Row],[2017 (L)-T1-TOTAL]],"")</f>
        <v>0</v>
      </c>
      <c r="KY446" s="26">
        <f>IFERROR(Tableau17[[#This Row],[2017 (L)-T1-REM]]/Tableau17[[#This Row],[2017 (L)-T1-TOTAL]],"")</f>
        <v>0.35984848484848486</v>
      </c>
      <c r="KZ446" s="26">
        <f>IFERROR(Tableau17[[#This Row],[2017 (L)-T1-SOC]]/Tableau17[[#This Row],[2017 (L)-T1-TOTAL]],"")</f>
        <v>3.787878787878788E-2</v>
      </c>
      <c r="LA446" s="26">
        <f>IFERROR(Tableau17[[#This Row],[2017 (L)-T1-UDI]]/Tableau17[[#This Row],[2017 (L)-T1-TOTAL]],"")</f>
        <v>0</v>
      </c>
      <c r="LB446" s="26">
        <f>IFERROR(Tableau17[[#This Row],[2017 (L)-T2-FI]]/Tableau17[[#This Row],[2017 (L)-T2-TOTAL]],"")</f>
        <v>0</v>
      </c>
      <c r="LC446" s="26">
        <f>IFERROR(Tableau17[[#This Row],[2017 (L)-T2-FN]]/Tableau17[[#This Row],[2017 (L)-T2-TOTAL]],"")</f>
        <v>0</v>
      </c>
      <c r="LD446" s="26">
        <f>IFERROR(Tableau17[[#This Row],[2017 (L)-T2-LR]]/Tableau17[[#This Row],[2017 (L)-T2-TOTAL]],"")</f>
        <v>0.50505050505050508</v>
      </c>
      <c r="LE446" s="26">
        <f>IFERROR(Tableau17[[#This Row],[2017 (L)-T2-MDM]]/Tableau17[[#This Row],[2017 (L)-T2-TOTAL]],"")</f>
        <v>0</v>
      </c>
      <c r="LF446" s="26">
        <f>IFERROR(Tableau17[[#This Row],[2017 (L)-T2-REM]]/Tableau17[[#This Row],[2017 (L)-T2-TOTAL]],"")</f>
        <v>0.49494949494949497</v>
      </c>
      <c r="LG446" s="26">
        <f>IFERROR(Tableau17[[#This Row],[2017-T1-ARTHAUD Nathalie]]/Tableau17[[#This Row],[2017-T1-TOTAL]],"")</f>
        <v>4.7393364928909956E-3</v>
      </c>
      <c r="LH446" s="26">
        <f>IFERROR(Tableau17[[#This Row],[2017-T1-ASSELINEAU Fran]]/Tableau17[[#This Row],[2017-T1-TOTAL]],"")</f>
        <v>7.1090047393364926E-3</v>
      </c>
      <c r="LI446" s="26">
        <f>IFERROR(Tableau17[[#This Row],[2017-T1-CHEMINADE Jacques]]/Tableau17[[#This Row],[2017-T1-TOTAL]],"")</f>
        <v>0</v>
      </c>
      <c r="LJ446" s="26">
        <f>IFERROR(Tableau17[[#This Row],[2017-T1-DUPONT-AIGNAN Nicolas]]/Tableau17[[#This Row],[2017-T1-TOTAL]],"")</f>
        <v>4.0284360189573459E-2</v>
      </c>
      <c r="LK446" s="26">
        <f>IFERROR(Tableau17[[#This Row],[2017-T1-FILLON Fran]]/Tableau17[[#This Row],[2017-T1-TOTAL]],"")</f>
        <v>0.26540284360189575</v>
      </c>
      <c r="LL446" s="26">
        <f>IFERROR(Tableau17[[#This Row],[2017-T1-HAMON Beno]]/Tableau17[[#This Row],[2017-T1-TOTAL]],"")</f>
        <v>5.2132701421800945E-2</v>
      </c>
      <c r="LM446" s="26">
        <f>IFERROR(Tableau17[[#This Row],[2017-T1-LASSALLE Jean]]/Tableau17[[#This Row],[2017-T1-TOTAL]],"")</f>
        <v>7.1090047393364926E-3</v>
      </c>
      <c r="LN446" s="26">
        <f>IFERROR(Tableau17[[#This Row],[2017-T1-LE PEN Marine]]/Tableau17[[#This Row],[2017-T1-TOTAL]],"")</f>
        <v>0.23222748815165878</v>
      </c>
      <c r="LO446" s="26">
        <f>IFERROR(Tableau17[[#This Row],[2017-T1-M Jean-Luc]]/Tableau17[[#This Row],[2017-T1-TOTAL]],"")</f>
        <v>0.13981042654028436</v>
      </c>
      <c r="LP446" s="26">
        <f>IFERROR(Tableau17[[#This Row],[2017-T1-MACRON Emmanuel]]/Tableau17[[#This Row],[2017-T1-TOTAL]],"")</f>
        <v>0.24881516587677724</v>
      </c>
      <c r="LQ446" s="26">
        <f>IFERROR(Tableau17[[#This Row],[2017-T1-POUTOU Philippe]]/Tableau17[[#This Row],[2017-T1-TOTAL]],"")</f>
        <v>2.3696682464454978E-3</v>
      </c>
      <c r="LR446" s="26">
        <f>IFERROR(Tableau17[[#This Row],[2017-T2-LE PEN Marine]]/Tableau17[[#This Row],[2017-T2-TOTAL]],"")</f>
        <v>0.36512261580381472</v>
      </c>
      <c r="LS446" s="26">
        <f>IFERROR(Tableau17[[#This Row],[2017-T2-MACRON Emmanuel]]/Tableau17[[#This Row],[2017-T2-TOTAL]],"")</f>
        <v>0.63487738419618533</v>
      </c>
      <c r="LT446" s="26">
        <f>IFERROR(Tableau17[[#This Row],[2019-T1-ALEXANDRE Audric]]/Tableau17[[#This Row],[2019-T1-TOTAL]],"")</f>
        <v>0</v>
      </c>
      <c r="LU446" s="26">
        <f>IFERROR(Tableau17[[#This Row],[2019-T1-ARTHAUD Nathalie]]/Tableau17[[#This Row],[2019-T1-TOTAL]],"")</f>
        <v>3.4602076124567475E-3</v>
      </c>
      <c r="LV446" s="26">
        <f>IFERROR(Tableau17[[#This Row],[2019-T1-ASSELINEAU François]]/Tableau17[[#This Row],[2019-T1-TOTAL]],"")</f>
        <v>6.920415224913495E-3</v>
      </c>
      <c r="LW446" s="26">
        <f>IFERROR(Tableau17[[#This Row],[2019-T1-AUBRY Manon]]/Tableau17[[#This Row],[2019-T1-TOTAL]],"")</f>
        <v>2.4221453287197232E-2</v>
      </c>
      <c r="LX446" s="26">
        <f>IFERROR(Tableau17[[#This Row],[2019-T1-AZERGUI Nagib]]/Tableau17[[#This Row],[2019-T1-TOTAL]],"")</f>
        <v>0</v>
      </c>
      <c r="LY446" s="26">
        <f>IFERROR(Tableau17[[#This Row],[2019-T1-BARDELLA Jordan]]/Tableau17[[#This Row],[2019-T1-TOTAL]],"")</f>
        <v>0.31487889273356401</v>
      </c>
      <c r="LZ446" s="26">
        <f>IFERROR(Tableau17[[#This Row],[2019-T1-BELLAMY François-Xavier]]/Tableau17[[#This Row],[2019-T1-TOTAL]],"")</f>
        <v>0.10380622837370242</v>
      </c>
      <c r="MA446" s="26">
        <f>IFERROR(Tableau17[[#This Row],[2019-T1-BIDOU Olivier]]/Tableau17[[#This Row],[2019-T1-TOTAL]],"")</f>
        <v>3.4602076124567475E-3</v>
      </c>
      <c r="MB446" s="26">
        <f>IFERROR(Tableau17[[#This Row],[2019-T1-BOURG Dominique]]/Tableau17[[#This Row],[2019-T1-TOTAL]],"")</f>
        <v>1.7301038062283738E-2</v>
      </c>
      <c r="MC446" s="26">
        <f>IFERROR(Tableau17[[#This Row],[2019-T1-BROSSAT Ian]]/Tableau17[[#This Row],[2019-T1-TOTAL]],"")</f>
        <v>3.4602076124567477E-2</v>
      </c>
      <c r="MD446" s="26">
        <f>IFERROR(Tableau17[[#This Row],[2019-T1-CAILLAUD Sophie]]/Tableau17[[#This Row],[2019-T1-TOTAL]],"")</f>
        <v>0</v>
      </c>
      <c r="ME446" s="26">
        <f>IFERROR(Tableau17[[#This Row],[2019-T1-CAMUS Renaud]]/Tableau17[[#This Row],[2019-T1-TOTAL]],"")</f>
        <v>0</v>
      </c>
      <c r="MF446" s="26">
        <f>IFERROR(Tableau17[[#This Row],[2019-T1-CHALENÇON Christophe]]/Tableau17[[#This Row],[2019-T1-TOTAL]],"")</f>
        <v>0</v>
      </c>
      <c r="MG446" s="26">
        <f>IFERROR(Tableau17[[#This Row],[2019-T1-CORBET Cathy Denise Ginette]]/Tableau17[[#This Row],[2019-T1-TOTAL]],"")</f>
        <v>0</v>
      </c>
      <c r="MH446" s="26">
        <f>IFERROR(Tableau17[[#This Row],[2019-T1-DE PREVOISIN Robert]]/Tableau17[[#This Row],[2019-T1-TOTAL]],"")</f>
        <v>0</v>
      </c>
      <c r="MI446" s="26">
        <f>IFERROR(Tableau17[[#This Row],[2019-T1-DELFEL Thérèse]]/Tableau17[[#This Row],[2019-T1-TOTAL]],"")</f>
        <v>0</v>
      </c>
      <c r="MJ446" s="26">
        <f>IFERROR(Tableau17[[#This Row],[2019-T1-DIEUMEGARD Pierre]]/Tableau17[[#This Row],[2019-T1-TOTAL]],"")</f>
        <v>0</v>
      </c>
      <c r="MK446" s="26">
        <f>IFERROR(Tableau17[[#This Row],[2019-T1-DUPONT-AIGNAN Nicolas]]/Tableau17[[#This Row],[2019-T1-TOTAL]],"")</f>
        <v>3.8062283737024222E-2</v>
      </c>
      <c r="ML446" s="26">
        <f>IFERROR(Tableau17[[#This Row],[2019-T1-GERNIGON Yves]]/Tableau17[[#This Row],[2019-T1-TOTAL]],"")</f>
        <v>0</v>
      </c>
      <c r="MM446" s="26">
        <f>IFERROR(Tableau17[[#This Row],[2019-T1-GLUCKSMANN Raphaël]]/Tableau17[[#This Row],[2019-T1-TOTAL]],"")</f>
        <v>6.9204152249134954E-2</v>
      </c>
      <c r="MN446" s="26">
        <f>IFERROR(Tableau17[[#This Row],[2019-T1-HAMON Benoît]]/Tableau17[[#This Row],[2019-T1-TOTAL]],"")</f>
        <v>2.768166089965398E-2</v>
      </c>
      <c r="MO446" s="26">
        <f>IFERROR(Tableau17[[#This Row],[2019-T1-HELGEN Gilles]]/Tableau17[[#This Row],[2019-T1-TOTAL]],"")</f>
        <v>0</v>
      </c>
      <c r="MP446" s="26">
        <f>IFERROR(Tableau17[[#This Row],[2019-T1-JADOT Yannick]]/Tableau17[[#This Row],[2019-T1-TOTAL]],"")</f>
        <v>0.14878892733564014</v>
      </c>
      <c r="MQ446" s="26">
        <f>IFERROR(Tableau17[[#This Row],[2019-T1-LAGARDE Jean-Christophe]]/Tableau17[[#This Row],[2019-T1-TOTAL]],"")</f>
        <v>1.0380622837370242E-2</v>
      </c>
      <c r="MR446" s="26">
        <f>IFERROR(Tableau17[[#This Row],[2019-T1-LALANNE Francis]]/Tableau17[[#This Row],[2019-T1-TOTAL]],"")</f>
        <v>3.4602076124567475E-3</v>
      </c>
      <c r="MS446" s="26">
        <f>IFERROR(Tableau17[[#This Row],[2019-T1-LOISEAU Nathalie]]/Tableau17[[#This Row],[2019-T1-TOTAL]],"")</f>
        <v>0.19377162629757785</v>
      </c>
      <c r="MT446" s="26">
        <f>IFERROR(Tableau17[[#This Row],[2019-T1-MARIE Florie]]/Tableau17[[#This Row],[2019-T1-TOTAL]],"")</f>
        <v>0</v>
      </c>
      <c r="MU446" s="26">
        <f>IFERROR(Tableau17[[#This Row],[2008-T1-MACROEXTRDROITE]]/Tableau17[[#This Row],[2008-T1-MACROTOTALE]],"")</f>
        <v>6.720977596741344E-2</v>
      </c>
      <c r="MV446" s="26">
        <f>IFERROR(Tableau17[[#This Row],[2008-T1-MACRODROITE]]/Tableau17[[#This Row],[2008-T1-MACROTOTALE]],"")</f>
        <v>0.55397148676171082</v>
      </c>
      <c r="MW446" s="26">
        <f>IFERROR(Tableau17[[#This Row],[2008-T1-MACROCENTRE]]/Tableau17[[#This Row],[2008-T1-MACROTOTALE]],"")</f>
        <v>0</v>
      </c>
      <c r="MX446" s="26">
        <f>IFERROR(Tableau17[[#This Row],[2008-T1-MACROGAUCHE]]/Tableau17[[#This Row],[2008-T1-MACROTOTALE]],"")</f>
        <v>0.37881873727087578</v>
      </c>
      <c r="MY446" s="26">
        <f>IFERROR(Tableau17[[#This Row],[2008-T1-MACROAUTRE]]/Tableau17[[#This Row],[2008-T1-MACROTOTALE]],"")</f>
        <v>0</v>
      </c>
      <c r="MZ446" s="26">
        <f>IFERROR(Tableau17[[#This Row],[2008-T2-MACROEXTRDROITE]]/Tableau17[[#This Row],[2008-T2-MACROTOTALE]],"")</f>
        <v>0</v>
      </c>
      <c r="NA446" s="26">
        <f>IFERROR(Tableau17[[#This Row],[2008-T2-MACRODROITE]]/Tableau17[[#This Row],[2008-T2-MACROTOTALE]],"")</f>
        <v>0.60296846011131722</v>
      </c>
      <c r="NB446" s="26">
        <f>IFERROR(Tableau17[[#This Row],[2008-T2-MACROCENTRE]]/Tableau17[[#This Row],[2008-T2-MACROTOTALE]],"")</f>
        <v>0</v>
      </c>
      <c r="NC446" s="26">
        <f>IFERROR(Tableau17[[#This Row],[2008-T2-MACROGAUCHE]]/Tableau17[[#This Row],[2008-T2-MACROTOTALE]],"")</f>
        <v>0.39703153988868273</v>
      </c>
      <c r="ND446" s="26">
        <f>IFERROR(Tableau17[[#This Row],[2008-T2-MACROAUTRE]]/Tableau17[[#This Row],[2008-T2-MACROTOTALE]],"")</f>
        <v>0</v>
      </c>
      <c r="NE446" s="26">
        <f>IFERROR(Tableau17[[#This Row],[2014-T1-MACROEXTRDROITE]]/Tableau17[[#This Row],[2014-T1-MACROTOTALE]],"")</f>
        <v>0.1888111888111888</v>
      </c>
      <c r="NF446" s="26">
        <f>IFERROR(Tableau17[[#This Row],[2014-T1-MACRODROITE]]/Tableau17[[#This Row],[2014-T1-MACROTOTALE]],"")</f>
        <v>0.53846153846153844</v>
      </c>
      <c r="NG446" s="26">
        <f>IFERROR(Tableau17[[#This Row],[2014-T1-MACROCENTRE]]/Tableau17[[#This Row],[2014-T1-MACROTOTALE]],"")</f>
        <v>0</v>
      </c>
      <c r="NH446" s="26">
        <f>IFERROR(Tableau17[[#This Row],[2014-T1-MACROGAUCHE]]/Tableau17[[#This Row],[2014-T1-MACROTOTALE]],"")</f>
        <v>0.27272727272727271</v>
      </c>
      <c r="NI446" s="26">
        <f>IFERROR(Tableau17[[#This Row],[2014-T1-MACROAUTRE]]/Tableau17[[#This Row],[2014-T1-MACROTOTALE]],"")</f>
        <v>0</v>
      </c>
      <c r="NJ446" s="26">
        <f>IFERROR(Tableau17[[#This Row],[2014-T2-MACROEXTRDROITE]]/Tableau17[[#This Row],[2014-T2-MACROTOTALE]],"")</f>
        <v>0.23389830508474577</v>
      </c>
      <c r="NK446" s="26">
        <f>IFERROR(Tableau17[[#This Row],[2014-T2-MACRODROITE]]/Tableau17[[#This Row],[2014-T2-MACROTOTALE]],"")</f>
        <v>0.5050847457627119</v>
      </c>
      <c r="NL446" s="26">
        <f>IFERROR(Tableau17[[#This Row],[2014-T2-MACROCENTRE]]/Tableau17[[#This Row],[2014-T2-MACROTOTALE]],"")</f>
        <v>0</v>
      </c>
      <c r="NM446" s="26">
        <f>IFERROR(Tableau17[[#This Row],[2014-T2-MACROGAUCHE]]/Tableau17[[#This Row],[2014-T2-MACROTOTALE]],"")</f>
        <v>0.26101694915254237</v>
      </c>
      <c r="NN446" s="26">
        <f>IFERROR(Tableau17[[#This Row],[2014-T2-MACROAUTRE]]/Tableau17[[#This Row],[2014-T2-MACROTOTALE]],"")</f>
        <v>0</v>
      </c>
      <c r="NO446" s="26">
        <f>IFERROR( Tableau17[[#This Row],[2015-T1-MACROEXTRDROITE]]/Tableau17[[#This Row],[2015-T1-MACROTOTALE]],"")</f>
        <v>0.36293436293436293</v>
      </c>
      <c r="NP446" s="26">
        <f>IFERROR(Tableau17[[#This Row],[2015-T1-MACRODROITE]]/Tableau17[[#This Row],[2015-T1-MACROTOTALE]],"")</f>
        <v>0.31660231660231658</v>
      </c>
      <c r="NQ446" s="26">
        <f>IFERROR(Tableau17[[#This Row],[2015-T1-MACROCENTRE]]/Tableau17[[#This Row],[2015-T1-MACROTOTALE]],"")</f>
        <v>0</v>
      </c>
      <c r="NR446" s="26">
        <f>IFERROR(Tableau17[[#This Row],[2015-T1-MACROGAUCHE]]/Tableau17[[#This Row],[2015-T1-MACROTOTALE]],"")</f>
        <v>0.2857142857142857</v>
      </c>
      <c r="NS446" s="26">
        <f>IFERROR(Tableau17[[#This Row],[2015-T1-MACROAUTRE]]/Tableau17[[#This Row],[2015-T1-MACROTOTALE]],"")</f>
        <v>3.4749034749034749E-2</v>
      </c>
      <c r="NT446" s="26">
        <f>IFERROR(Tableau17[[#This Row],[2015-T2-MACROEXTRDROITE]]/Tableau17[[#This Row],[2015-T2-MACROTOTALE]],"")</f>
        <v>0.41152263374485598</v>
      </c>
      <c r="NU446" s="26">
        <f>IFERROR(Tableau17[[#This Row],[2015-T2-MACRODROITE]]/Tableau17[[#This Row],[2015-T2-MACROTOTALE]],"")</f>
        <v>0.58847736625514402</v>
      </c>
      <c r="NV446" s="26">
        <f>IFERROR(Tableau17[[#This Row],[2015-T2-MACROCENTRE]]/Tableau17[[#This Row],[2015-T2-MACROTOTALE]],"")</f>
        <v>0</v>
      </c>
      <c r="NW446" s="26">
        <f>IFERROR(Tableau17[[#This Row],[2015-T2-MACROGAUCHE]]/Tableau17[[#This Row],[2015-T2-MACROTOTALE]],"")</f>
        <v>0</v>
      </c>
      <c r="NX446" s="26">
        <f>IFERROR(Tableau17[[#This Row],[2015-T2-MACROAUTRE]]/Tableau17[[#This Row],[2015-T2-MACROTOTALE]],"")</f>
        <v>0</v>
      </c>
      <c r="NY446" s="26">
        <f>IFERROR(Tableau17[[#This Row],[2017-T1-MACROEXTRDROITE]]/Tableau17[[#This Row],[2017-T1-MACROTOTALE]],"")</f>
        <v>0.27962085308056872</v>
      </c>
      <c r="NZ446" s="26">
        <f>IFERROR(Tableau17[[#This Row],[2017-T1-MACRODROITE]]/Tableau17[[#This Row],[2017-T1-MACROTOTALE]],"")</f>
        <v>0.26540284360189575</v>
      </c>
      <c r="OA446" s="26">
        <f>IFERROR(Tableau17[[#This Row],[2017-T1-MACROCENTRE]]/Tableau17[[#This Row],[2017-T1-MACROTOTALE]],"")</f>
        <v>0.24881516587677724</v>
      </c>
      <c r="OB446" s="26">
        <f>IFERROR(Tableau17[[#This Row],[2017-T1-MACROGAUCHE]]/Tableau17[[#This Row],[2017-T1-MACROTOTALE]],"")</f>
        <v>0.1990521327014218</v>
      </c>
      <c r="OC446" s="26">
        <f>IFERROR(Tableau17[[#This Row],[2017-T1-MACROAUTRE]]/Tableau17[[#This Row],[2017-T1-MACROTOTALE]],"")</f>
        <v>7.1090047393364926E-3</v>
      </c>
      <c r="OD446" s="26">
        <f>IFERROR(Tableau17[[#This Row],[2017-T2-MACROEXTRDROITE]]/Tableau17[[#This Row],[2017-T2-MACROTOTALE]],"")</f>
        <v>0.36512261580381472</v>
      </c>
      <c r="OE446" s="26">
        <f>IFERROR(Tableau17[[#This Row],[2017-T2-MACRODROITE]]/Tableau17[[#This Row],[2017-T2-MACROTOTALE]],"")</f>
        <v>0</v>
      </c>
      <c r="OF446" s="26">
        <f>IFERROR(Tableau17[[#This Row],[2017-T2-MACROCENTRE]]/Tableau17[[#This Row],[2017-T2-MACROTOTALE]],"")</f>
        <v>0.63487738419618533</v>
      </c>
      <c r="OG446" s="26">
        <f>IFERROR(Tableau17[[#This Row],[2017-T2-MACROGAUCHE]]/Tableau17[[#This Row],[2017-T2-MACROTOTALE]],"")</f>
        <v>0</v>
      </c>
      <c r="OH446" s="26">
        <f>IFERROR(Tableau17[[#This Row],[2017-T2-MACROAUTRE]]/Tableau17[[#This Row],[2017-T2-MACROTOTALE]],"")</f>
        <v>0</v>
      </c>
      <c r="OI446" s="26">
        <f>IFERROR(Tableau17[[#This Row],[2019-T1-MACROEXTRDROITE]]/Tableau17[[#This Row],[2019-T1-MACROTOTALE]],"")</f>
        <v>0.35738831615120276</v>
      </c>
      <c r="OJ446" s="26">
        <f>IFERROR(Tableau17[[#This Row],[2019-T1-MACRODROITE]]/Tableau17[[#This Row],[2019-T1-MACROTOTALE]],"")</f>
        <v>0.1134020618556701</v>
      </c>
      <c r="OK446" s="26">
        <f>IFERROR(Tableau17[[#This Row],[2019-T1-MACROCENTRE]]/Tableau17[[#This Row],[2019-T1-MACROTOTALE]],"")</f>
        <v>0.19243986254295534</v>
      </c>
      <c r="OL446" s="26">
        <f>IFERROR(Tableau17[[#This Row],[2019-T1-MACROGAUCHE]]/Tableau17[[#This Row],[2019-T1-MACROTOTALE]],"")</f>
        <v>0.30584192439862545</v>
      </c>
      <c r="OM446" s="26">
        <f>IFERROR(Tableau17[[#This Row],[2019-T1-MACROAUTRE]]/Tableau17[[#This Row],[2019-T1-MACROTOTALE]],"")</f>
        <v>3.0927835051546393E-2</v>
      </c>
      <c r="ON446" s="26">
        <f>IFERROR(Tableau17[[#This Row],[2020-T1-MACROEXTRDROITE]]/Tableau17[[#This Row],[2020-T1-MACROTOTALE]],"")</f>
        <v>0.24489795918367346</v>
      </c>
      <c r="OO446" s="26">
        <f>IFERROR(Tableau17[[#This Row],[2020-T1-MACRODROITE]]/Tableau17[[#This Row],[2020-T1-MACROTOTALE]],"")</f>
        <v>0.30612244897959184</v>
      </c>
      <c r="OP446" s="26">
        <f>IFERROR(Tableau17[[#This Row],[2020-T1-MACROCENTRE]]/Tableau17[[#This Row],[2020-T1-MACROTOTALE]],"")</f>
        <v>0.12755102040816327</v>
      </c>
      <c r="OQ446" s="26">
        <f>IFERROR(Tableau17[[#This Row],[2020-T1-MACROGAUCHE]]/Tableau17[[#This Row],[2020-T1-MACROTOTALE]],"")</f>
        <v>0.32142857142857145</v>
      </c>
      <c r="OR446" s="26">
        <f>IFERROR(Tableau17[[#This Row],[2020-T1-MACROAUTRE]]/Tableau17[[#This Row],[2020-T1-MACROTOTALE]],"")</f>
        <v>0</v>
      </c>
      <c r="OS446" s="26">
        <f>IFERROR(Tableau17[[#This Row],[2017 (L)-T1-MACROEXTRDROITE]]/Tableau17[[#This Row],[2017 (L)-T1-MACROTOTALE]],"")</f>
        <v>0.20075757575757575</v>
      </c>
      <c r="OT446" s="26">
        <f>IFERROR(Tableau17[[#This Row],[2017 (L)-T1-MACRODROITE]]/Tableau17[[#This Row],[2017 (L)-T1-MACROTOTALE]],"")</f>
        <v>0.21212121212121213</v>
      </c>
      <c r="OU446" s="26">
        <f>IFERROR(Tableau17[[#This Row],[2017 (L)-T1-MACROCENTRE]]/Tableau17[[#This Row],[2017 (L)-T1-MACROTOTALE]],"")</f>
        <v>0.35984848484848486</v>
      </c>
      <c r="OV446" s="26">
        <f>IFERROR(Tableau17[[#This Row],[2017 (L)-T1-MACROGAUCHE]]/Tableau17[[#This Row],[2017 (L)-T1-MACROTOTALE]],"")</f>
        <v>0.21212121212121213</v>
      </c>
      <c r="OW446" s="26">
        <f>IFERROR(Tableau17[[#This Row],[2017 (L)-T1-MACROAUTRE]]/Tableau17[[#This Row],[2017 (L)-T1-MACROTOTALE]],"")</f>
        <v>1.5151515151515152E-2</v>
      </c>
      <c r="OX446" s="26">
        <f>IFERROR(Tableau17[[#This Row],[2017 (L)-T2-MACROEXTRDROITE]]/Tableau17[[#This Row],[2017 (L)-T2-MACROTOTALE]],"")</f>
        <v>0</v>
      </c>
      <c r="OY446" s="26">
        <f>IFERROR(Tableau17[[#This Row],[2017 (L)-T2-MACRODROITE]]/Tableau17[[#This Row],[2017 (L)-T2-MACROTOTALE]],"")</f>
        <v>0.50505050505050508</v>
      </c>
      <c r="OZ446" s="26">
        <f>IFERROR(Tableau17[[#This Row],[2017 (L)-T2-MACROCENTRE]]/Tableau17[[#This Row],[2017 (L)-T2-MACROTOTALE]],"")</f>
        <v>0.49494949494949497</v>
      </c>
      <c r="PA446" s="26">
        <f>IFERROR(Tableau17[[#This Row],[2017 (L)-T2-MACROGAUCHE]]/Tableau17[[#This Row],[2017 (L)-T2-MACROTOTALE]],"")</f>
        <v>0</v>
      </c>
      <c r="PB446" s="26">
        <f>IFERROR(Tableau17[[#This Row],[2017 (L)-T2-MACROAUTRE]]/Tableau17[[#This Row],[2017 (L)-T2-MACROTOTALE]],"")</f>
        <v>0</v>
      </c>
      <c r="PC446" s="26">
        <f>IFERROR(Tableau17[[#This Row],[2008_T1_PROCUS]]/Tableau17[[#This Row],[2008_T1_INSCRITS]],0)</f>
        <v>1.1306532663316583E-2</v>
      </c>
      <c r="PD446" s="26">
        <f>IFERROR(Tableau17[[#This Row],[2008_T2_PROCUS]]/Tableau17[[#This Row],[2008_T2_INSCRITS]],0)</f>
        <v>1.8844221105527637E-2</v>
      </c>
      <c r="PE446" s="26">
        <f>Tableau17[[#This Row],[2014_T1_PROCUS]]/Tableau17[[#This Row],[2014_T1_INSCRITS]]</f>
        <v>1.8832391713747645E-3</v>
      </c>
      <c r="PF446" s="26">
        <f>IFERROR(Tableau17[[#This Row],[2014_T2_PROCUS]]/Tableau17[[#This Row],[2014_T2_INSCRITS]],0)</f>
        <v>9.4161958568738224E-3</v>
      </c>
    </row>
    <row r="447" spans="1:422" hidden="1" x14ac:dyDescent="0.2">
      <c r="A447" s="1">
        <v>7</v>
      </c>
      <c r="B447" s="1" t="s">
        <v>499</v>
      </c>
      <c r="C447" s="1" t="s">
        <v>502</v>
      </c>
      <c r="D447" s="1" t="s">
        <v>502</v>
      </c>
      <c r="E447" s="1">
        <v>1402</v>
      </c>
      <c r="F447" s="1">
        <v>5.3744949999999996</v>
      </c>
      <c r="G447" s="1">
        <v>43.324204999999999</v>
      </c>
      <c r="H447" s="3">
        <v>1110</v>
      </c>
      <c r="I447" s="3">
        <v>185</v>
      </c>
      <c r="J447" s="1">
        <v>16</v>
      </c>
      <c r="L447" s="1">
        <v>14</v>
      </c>
      <c r="M447" s="1">
        <v>39</v>
      </c>
      <c r="O447" s="1">
        <v>2</v>
      </c>
      <c r="P447" s="1">
        <v>54</v>
      </c>
      <c r="Q447" s="1">
        <v>12</v>
      </c>
      <c r="R447" s="1">
        <v>117</v>
      </c>
      <c r="S447" s="1">
        <v>40</v>
      </c>
      <c r="T447" s="1">
        <v>21</v>
      </c>
      <c r="U447" s="1">
        <v>315</v>
      </c>
      <c r="V447" s="1">
        <v>1088</v>
      </c>
      <c r="W447" s="1">
        <v>499</v>
      </c>
      <c r="X447" s="1">
        <v>2</v>
      </c>
      <c r="Y447" s="2">
        <v>0.45863970999999998</v>
      </c>
      <c r="Z447" s="1">
        <v>1088</v>
      </c>
      <c r="AA447" s="1">
        <v>576</v>
      </c>
      <c r="AB447" s="1">
        <v>5</v>
      </c>
      <c r="AC447" s="2">
        <v>0.52941176000000001</v>
      </c>
      <c r="AD447" s="1">
        <v>1110</v>
      </c>
      <c r="AE447" s="1">
        <v>324</v>
      </c>
      <c r="AF447" s="2">
        <v>0.29189188999999999</v>
      </c>
      <c r="AG447" s="1">
        <f t="shared" si="6"/>
        <v>185</v>
      </c>
      <c r="AH447" s="1">
        <v>1116</v>
      </c>
      <c r="AI447" s="1">
        <v>595</v>
      </c>
      <c r="AJ447" s="1">
        <v>6</v>
      </c>
      <c r="AK447" s="2">
        <v>0.53315411999999995</v>
      </c>
      <c r="AL447" s="1">
        <v>1116</v>
      </c>
      <c r="AM447" s="1">
        <v>634</v>
      </c>
      <c r="AN447" s="1">
        <v>8</v>
      </c>
      <c r="AO447" s="2">
        <v>0.56810035999999997</v>
      </c>
      <c r="AP447" s="1">
        <v>1083</v>
      </c>
      <c r="AQ447" s="1">
        <v>447</v>
      </c>
      <c r="AR447" s="2">
        <v>0.41274238000000002</v>
      </c>
      <c r="AS447" s="1">
        <v>1083</v>
      </c>
      <c r="AT447" s="1">
        <v>483</v>
      </c>
      <c r="AU447" s="2">
        <v>0.44598337999999998</v>
      </c>
      <c r="AV447" s="1">
        <v>1093</v>
      </c>
      <c r="AW447" s="1">
        <v>387</v>
      </c>
      <c r="AX447" s="2">
        <v>0.35407136</v>
      </c>
      <c r="AY447" s="1">
        <v>1093</v>
      </c>
      <c r="AZ447" s="1">
        <v>336</v>
      </c>
      <c r="BA447" s="2">
        <v>0.30741079999999998</v>
      </c>
      <c r="BB447" s="1">
        <v>1093</v>
      </c>
      <c r="BC447" s="1">
        <v>719</v>
      </c>
      <c r="BD447" s="2">
        <v>0.65782251000000003</v>
      </c>
      <c r="BE447" s="1">
        <v>1092</v>
      </c>
      <c r="BF447" s="1">
        <v>688</v>
      </c>
      <c r="BG447" s="2">
        <v>0.63003662999999999</v>
      </c>
      <c r="BH447" s="1">
        <v>1111</v>
      </c>
      <c r="BI447" s="1">
        <v>380</v>
      </c>
      <c r="BJ447" s="2">
        <v>0.34203420000000001</v>
      </c>
      <c r="BK447" s="1">
        <v>10</v>
      </c>
      <c r="BL447" s="1">
        <v>4</v>
      </c>
      <c r="BN447" s="1">
        <v>15</v>
      </c>
      <c r="BO447" s="1">
        <v>118</v>
      </c>
      <c r="BP447" s="1">
        <v>171</v>
      </c>
      <c r="BQ447" s="1">
        <v>265</v>
      </c>
      <c r="BR447" s="1">
        <v>583</v>
      </c>
      <c r="BS447" s="1">
        <v>97</v>
      </c>
      <c r="BU447" s="1">
        <v>220</v>
      </c>
      <c r="BV447" s="1">
        <v>304</v>
      </c>
      <c r="BW447" s="1">
        <v>621</v>
      </c>
      <c r="BZ447" s="1">
        <v>51</v>
      </c>
      <c r="CA447" s="1">
        <v>5</v>
      </c>
      <c r="CB447" s="1">
        <v>55</v>
      </c>
      <c r="CC447" s="1">
        <v>186</v>
      </c>
      <c r="CD447" s="1">
        <v>120</v>
      </c>
      <c r="CE447" s="1">
        <v>66</v>
      </c>
      <c r="CF447" s="1">
        <v>483</v>
      </c>
      <c r="CG447" s="1">
        <v>240</v>
      </c>
      <c r="CH447" s="1">
        <v>168</v>
      </c>
      <c r="CI447" s="1">
        <v>152</v>
      </c>
      <c r="CJ447" s="1">
        <v>560</v>
      </c>
      <c r="CL447" s="1">
        <v>7</v>
      </c>
      <c r="CN447" s="1">
        <v>54</v>
      </c>
      <c r="CP447" s="1">
        <v>204</v>
      </c>
      <c r="CS447" s="1">
        <v>86</v>
      </c>
      <c r="CT447" s="1">
        <v>82</v>
      </c>
      <c r="CW447" s="1">
        <v>433</v>
      </c>
      <c r="CY447" s="1">
        <v>260</v>
      </c>
      <c r="CZ447" s="1">
        <v>204</v>
      </c>
      <c r="DC447" s="1">
        <v>464</v>
      </c>
      <c r="DD447" s="1">
        <v>38</v>
      </c>
      <c r="DE447" s="1">
        <v>6</v>
      </c>
      <c r="DF447" s="1">
        <v>11</v>
      </c>
      <c r="DH447" s="1">
        <v>5</v>
      </c>
      <c r="DI447" s="1">
        <v>8</v>
      </c>
      <c r="DK447" s="1">
        <v>5</v>
      </c>
      <c r="DL447" s="1">
        <v>63</v>
      </c>
      <c r="DM447" s="1">
        <v>136</v>
      </c>
      <c r="DR447" s="1">
        <v>68</v>
      </c>
      <c r="DS447" s="1">
        <v>20</v>
      </c>
      <c r="DT447" s="1">
        <v>19</v>
      </c>
      <c r="DU447" s="1">
        <v>379</v>
      </c>
      <c r="DW447" s="1">
        <v>153</v>
      </c>
      <c r="DZ447" s="1">
        <v>162</v>
      </c>
      <c r="EA447" s="1">
        <v>315</v>
      </c>
      <c r="EB447" s="1">
        <v>1</v>
      </c>
      <c r="EC447" s="1">
        <v>11</v>
      </c>
      <c r="ED447" s="1">
        <v>1</v>
      </c>
      <c r="EE447" s="1">
        <v>19</v>
      </c>
      <c r="EF447" s="1">
        <v>61</v>
      </c>
      <c r="EG447" s="1">
        <v>30</v>
      </c>
      <c r="EH447" s="1">
        <v>5</v>
      </c>
      <c r="EI447" s="1">
        <v>229</v>
      </c>
      <c r="EJ447" s="1">
        <v>240</v>
      </c>
      <c r="EK447" s="1">
        <v>105</v>
      </c>
      <c r="EL447" s="1">
        <v>4</v>
      </c>
      <c r="EM447" s="1">
        <v>706</v>
      </c>
      <c r="EN447" s="1">
        <v>276</v>
      </c>
      <c r="EO447" s="1">
        <v>367</v>
      </c>
      <c r="EP447" s="1">
        <v>643</v>
      </c>
      <c r="EQ447" s="1">
        <v>0</v>
      </c>
      <c r="ER447" s="1">
        <v>4</v>
      </c>
      <c r="ES447" s="1">
        <v>6</v>
      </c>
      <c r="ET447" s="1">
        <v>46</v>
      </c>
      <c r="EU447" s="1">
        <v>14</v>
      </c>
      <c r="EV447" s="1">
        <v>149</v>
      </c>
      <c r="EW447" s="1">
        <v>11</v>
      </c>
      <c r="EX447" s="1">
        <v>0</v>
      </c>
      <c r="EY447" s="1">
        <v>5</v>
      </c>
      <c r="EZ447" s="1">
        <v>20</v>
      </c>
      <c r="FA447" s="1">
        <v>0</v>
      </c>
      <c r="FB447" s="1">
        <v>0</v>
      </c>
      <c r="FC447" s="1">
        <v>0</v>
      </c>
      <c r="FD447" s="1">
        <v>0</v>
      </c>
      <c r="FE447" s="1">
        <v>0</v>
      </c>
      <c r="FF447" s="1">
        <v>0</v>
      </c>
      <c r="FG447" s="1">
        <v>0</v>
      </c>
      <c r="FH447" s="1">
        <v>8</v>
      </c>
      <c r="FI447" s="1">
        <v>0</v>
      </c>
      <c r="FJ447" s="1">
        <v>13</v>
      </c>
      <c r="FK447" s="1">
        <v>7</v>
      </c>
      <c r="FL447" s="1">
        <v>0</v>
      </c>
      <c r="FM447" s="1">
        <v>31</v>
      </c>
      <c r="FN447" s="1">
        <v>5</v>
      </c>
      <c r="FO447" s="1">
        <v>6</v>
      </c>
      <c r="FP447" s="1">
        <v>29</v>
      </c>
      <c r="FQ447" s="1">
        <v>1</v>
      </c>
      <c r="FR447" s="1">
        <f>SUM(Tableau17[[#This Row],[2019-T1-ALEXANDRE Audric]:[2019-T1-MARIE Florie]])</f>
        <v>355</v>
      </c>
      <c r="FS447" s="1">
        <v>118</v>
      </c>
      <c r="FT447" s="1">
        <v>185</v>
      </c>
      <c r="FU447" s="1">
        <v>0</v>
      </c>
      <c r="FV447" s="1">
        <v>280</v>
      </c>
      <c r="FW447" s="1">
        <v>0</v>
      </c>
      <c r="FX447" s="1">
        <v>583</v>
      </c>
      <c r="FY447" s="1">
        <v>97</v>
      </c>
      <c r="FZ447" s="1">
        <v>220</v>
      </c>
      <c r="GA447" s="1">
        <v>0</v>
      </c>
      <c r="GB447" s="1">
        <v>304</v>
      </c>
      <c r="GC447" s="1">
        <v>0</v>
      </c>
      <c r="GD447" s="1">
        <v>621</v>
      </c>
      <c r="GE447" s="1">
        <v>186</v>
      </c>
      <c r="GF447" s="1">
        <v>120</v>
      </c>
      <c r="GG447" s="1">
        <v>0</v>
      </c>
      <c r="GH447" s="1">
        <v>177</v>
      </c>
      <c r="GI447" s="1">
        <v>0</v>
      </c>
      <c r="GJ447" s="1">
        <v>483</v>
      </c>
      <c r="GK447" s="1">
        <v>240</v>
      </c>
      <c r="GL447" s="1">
        <v>168</v>
      </c>
      <c r="GM447" s="1">
        <v>0</v>
      </c>
      <c r="GN447" s="1">
        <v>152</v>
      </c>
      <c r="GO447" s="1">
        <v>0</v>
      </c>
      <c r="GP447" s="1">
        <v>560</v>
      </c>
      <c r="GQ447" s="1">
        <v>211</v>
      </c>
      <c r="GR447" s="1">
        <v>82</v>
      </c>
      <c r="GS447" s="1">
        <v>0</v>
      </c>
      <c r="GT447" s="1">
        <v>140</v>
      </c>
      <c r="GU447" s="1">
        <v>0</v>
      </c>
      <c r="GV447" s="1">
        <v>433</v>
      </c>
      <c r="GW447" s="1">
        <v>260</v>
      </c>
      <c r="GX447" s="1">
        <v>0</v>
      </c>
      <c r="GY447" s="1">
        <v>0</v>
      </c>
      <c r="GZ447" s="1">
        <v>204</v>
      </c>
      <c r="HA447" s="1">
        <v>0</v>
      </c>
      <c r="HB447" s="1">
        <v>464</v>
      </c>
      <c r="HC447" s="1">
        <v>260</v>
      </c>
      <c r="HD447" s="1">
        <v>61</v>
      </c>
      <c r="HE447" s="1">
        <v>105</v>
      </c>
      <c r="HF447" s="1">
        <v>275</v>
      </c>
      <c r="HG447" s="1">
        <v>5</v>
      </c>
      <c r="HH447" s="1">
        <v>706</v>
      </c>
      <c r="HI447" s="1">
        <v>276</v>
      </c>
      <c r="HJ447" s="1">
        <v>0</v>
      </c>
      <c r="HK447" s="1">
        <v>367</v>
      </c>
      <c r="HL447" s="1">
        <v>0</v>
      </c>
      <c r="HM447" s="1">
        <v>0</v>
      </c>
      <c r="HN447" s="1">
        <v>643</v>
      </c>
      <c r="HO447" s="1">
        <v>167</v>
      </c>
      <c r="HP447" s="1">
        <v>16</v>
      </c>
      <c r="HQ447" s="1">
        <v>29</v>
      </c>
      <c r="HR447" s="1">
        <v>124</v>
      </c>
      <c r="HS447" s="1">
        <v>33</v>
      </c>
      <c r="HT447" s="1">
        <v>369</v>
      </c>
      <c r="HU447" s="1">
        <v>117</v>
      </c>
      <c r="HV447" s="1">
        <v>68</v>
      </c>
      <c r="HW447" s="1">
        <v>28</v>
      </c>
      <c r="HX447" s="1">
        <v>102</v>
      </c>
      <c r="HY447" s="1">
        <v>0</v>
      </c>
      <c r="HZ447" s="1">
        <v>315</v>
      </c>
      <c r="IA447" s="1">
        <v>147</v>
      </c>
      <c r="IB447" s="1">
        <v>19</v>
      </c>
      <c r="IC447" s="1">
        <v>68</v>
      </c>
      <c r="ID447" s="1">
        <v>139</v>
      </c>
      <c r="IE447" s="1">
        <v>6</v>
      </c>
      <c r="IF447" s="1">
        <v>379</v>
      </c>
      <c r="IG447" s="1">
        <v>153</v>
      </c>
      <c r="IH447" s="1">
        <v>0</v>
      </c>
      <c r="II447" s="1">
        <v>162</v>
      </c>
      <c r="IJ447" s="1">
        <v>0</v>
      </c>
      <c r="IK447" s="1">
        <v>0</v>
      </c>
      <c r="IL447" s="1">
        <v>315</v>
      </c>
      <c r="IM447" s="26">
        <f>IFERROR(Tableau17[[#This Row],[LDIV]]/Tableau17[[#This Row],[Total général]],"")</f>
        <v>5.0793650793650794E-2</v>
      </c>
      <c r="IN447" s="26">
        <f>IFERROR(Tableau17[[#This Row],[LDVC]]/Tableau17[[#This Row],[Total général]],"")</f>
        <v>0</v>
      </c>
      <c r="IO447" s="26">
        <f>IFERROR(Tableau17[[#This Row],[LDVD]]/Tableau17[[#This Row],[Total général]],"")</f>
        <v>4.4444444444444446E-2</v>
      </c>
      <c r="IP447" s="26">
        <f>IFERROR(Tableau17[[#This Row],[LDVG]]/Tableau17[[#This Row],[Total général]],"")</f>
        <v>0.12380952380952381</v>
      </c>
      <c r="IQ447" s="26">
        <f>IFERROR(Tableau17[[#This Row],[LEXD]]/Tableau17[[#This Row],[Total général]],"")</f>
        <v>0</v>
      </c>
      <c r="IR447" s="26">
        <f>IFERROR(Tableau17[[#This Row],[LEXG]]/Tableau17[[#This Row],[Total général]],"")</f>
        <v>6.3492063492063492E-3</v>
      </c>
      <c r="IS447" s="26">
        <f>IFERROR(Tableau17[[#This Row],[LLR]]/Tableau17[[#This Row],[Total général]],"")</f>
        <v>0.17142857142857143</v>
      </c>
      <c r="IT447" s="26">
        <f>IFERROR(Tableau17[[#This Row],[LREM]]/Tableau17[[#This Row],[Total général]],"")</f>
        <v>3.8095238095238099E-2</v>
      </c>
      <c r="IU447" s="26">
        <f>IFERROR(Tableau17[[#This Row],[LRN]]/Tableau17[[#This Row],[Total général]],"")</f>
        <v>0.37142857142857144</v>
      </c>
      <c r="IV447" s="26">
        <f>IFERROR(Tableau17[[#This Row],[LUG]]/Tableau17[[#This Row],[Total général]],"")</f>
        <v>0.12698412698412698</v>
      </c>
      <c r="IW447" s="26">
        <f>IFERROR(Tableau17[[#This Row],[LVEC]]/Tableau17[[#This Row],[Total général]],"")</f>
        <v>6.6666666666666666E-2</v>
      </c>
      <c r="IX447" s="26">
        <f>IFERROR(Tableau17[[#This Row],[2008-T1-LCMD]]/Tableau17[[#This Row],[2008-T1-TOTAL]],"")</f>
        <v>1.7152658662092625E-2</v>
      </c>
      <c r="IY447" s="26">
        <f>IFERROR(Tableau17[[#This Row],[2008-T1-LDVD]]/Tableau17[[#This Row],[2008-T1-TOTAL]],"")</f>
        <v>6.8610634648370496E-3</v>
      </c>
      <c r="IZ447" s="26">
        <f>IFERROR(Tableau17[[#This Row],[2008-T1-LEXD]]/Tableau17[[#This Row],[2008-T1-TOTAL]],"")</f>
        <v>0</v>
      </c>
      <c r="JA447" s="26">
        <f>IFERROR(Tableau17[[#This Row],[2008-T1-LEXG]]/Tableau17[[#This Row],[2008-T1-TOTAL]],"")</f>
        <v>2.5728987993138937E-2</v>
      </c>
      <c r="JB447" s="26">
        <f>IFERROR(Tableau17[[#This Row],[2008-T1-LFN]]/Tableau17[[#This Row],[2008-T1-TOTAL]],"")</f>
        <v>0.20240137221269297</v>
      </c>
      <c r="JC447" s="26">
        <f>IFERROR(Tableau17[[#This Row],[2008-T1-LMAJ]]/Tableau17[[#This Row],[2008-T1-TOTAL]],"")</f>
        <v>0.29331046312178388</v>
      </c>
      <c r="JD447" s="26">
        <f>IFERROR(Tableau17[[#This Row],[2008-T1-LUG]]/Tableau17[[#This Row],[2008-T1-TOTAL]],"")</f>
        <v>0.45454545454545453</v>
      </c>
      <c r="JE447" s="26">
        <f>IFERROR(Tableau17[[#This Row],[2008-T2-LFN]]/Tableau17[[#This Row],[2008-T2-TOTAL]],"")</f>
        <v>0.15619967793880837</v>
      </c>
      <c r="JF447" s="26">
        <f>IFERROR(Tableau17[[#This Row],[2008-T2-LGC]]/Tableau17[[#This Row],[2008-T2-TOTAL]],"")</f>
        <v>0</v>
      </c>
      <c r="JG447" s="26">
        <f>IFERROR(Tableau17[[#This Row],[2008-T2-LMAJ]]/Tableau17[[#This Row],[2008-T2-TOTAL]],"")</f>
        <v>0.35426731078904994</v>
      </c>
      <c r="JH447" s="26">
        <f>IFERROR(Tableau17[[#This Row],[2008-T2-LUG]]/Tableau17[[#This Row],[2008-T2-TOTAL]],"")</f>
        <v>0.48953301127214172</v>
      </c>
      <c r="JI447" s="26">
        <f>IFERROR(Tableau17[[#This Row],[2014-T1-LDIV]]/Tableau17[[#This Row],[2014-T1-TOTAL]],"")</f>
        <v>0</v>
      </c>
      <c r="JJ447" s="26">
        <f>IFERROR(Tableau17[[#This Row],[2014-T1-LDVD]]/Tableau17[[#This Row],[2014-T1-TOTAL]],"")</f>
        <v>0</v>
      </c>
      <c r="JK447" s="26">
        <f>IFERROR(Tableau17[[#This Row],[2014-T1-LDVG]]/Tableau17[[#This Row],[2014-T1-TOTAL]],"")</f>
        <v>0.10559006211180125</v>
      </c>
      <c r="JL447" s="26">
        <f>IFERROR(Tableau17[[#This Row],[2014-T1-LEXG]]/Tableau17[[#This Row],[2014-T1-TOTAL]],"")</f>
        <v>1.0351966873706004E-2</v>
      </c>
      <c r="JM447" s="26">
        <f>IFERROR(Tableau17[[#This Row],[2014-T1-LFG]]/Tableau17[[#This Row],[2014-T1-TOTAL]],"")</f>
        <v>0.11387163561076605</v>
      </c>
      <c r="JN447" s="26">
        <f>IFERROR(Tableau17[[#This Row],[2014-T1-LFN]]/Tableau17[[#This Row],[2014-T1-TOTAL]],"")</f>
        <v>0.38509316770186336</v>
      </c>
      <c r="JO447" s="26">
        <f>IFERROR(Tableau17[[#This Row],[2014-T1-LUD]]/Tableau17[[#This Row],[2014-T1-TOTAL]],"")</f>
        <v>0.2484472049689441</v>
      </c>
      <c r="JP447" s="26">
        <f>IFERROR(Tableau17[[#This Row],[2014-T1-LUG]]/Tableau17[[#This Row],[2014-T1-TOTAL]],"")</f>
        <v>0.13664596273291926</v>
      </c>
      <c r="JQ447" s="26">
        <f>IFERROR(Tableau17[[#This Row],[2014-T2-LFN]]/Tableau17[[#This Row],[2014-T2-TOTAL]],"")</f>
        <v>0.42857142857142855</v>
      </c>
      <c r="JR447" s="26">
        <f>IFERROR(Tableau17[[#This Row],[2014-T2-LUD]]/Tableau17[[#This Row],[2014-T2-TOTAL]],"")</f>
        <v>0.3</v>
      </c>
      <c r="JS447" s="26">
        <f>IFERROR(Tableau17[[#This Row],[2014-T2-LUG]]/Tableau17[[#This Row],[2014-T2-TOTAL]],"")</f>
        <v>0.27142857142857141</v>
      </c>
      <c r="JT447" s="26">
        <f>IFERROR(Tableau17[[#This Row],[2015-T1-BC-DIV]]/Tableau17[[#This Row],[2015-T1-TOTAL]],"")</f>
        <v>0</v>
      </c>
      <c r="JU447" s="26">
        <f>IFERROR(Tableau17[[#This Row],[2015-T1-BC-DLF]]/Tableau17[[#This Row],[2015-T1-TOTAL]],"")</f>
        <v>1.6166281755196306E-2</v>
      </c>
      <c r="JV447" s="26">
        <f>IFERROR(Tableau17[[#This Row],[2015-T1-BC-DVD]]/Tableau17[[#This Row],[2015-T1-TOTAL]],"")</f>
        <v>0</v>
      </c>
      <c r="JW447" s="26">
        <f>IFERROR(Tableau17[[#This Row],[2015-T1-BC-DVG]]/Tableau17[[#This Row],[2015-T1-TOTAL]],"")</f>
        <v>0.12471131639722864</v>
      </c>
      <c r="JX447" s="26">
        <f>IFERROR(Tableau17[[#This Row],[2015-T1-BC-FG]]/Tableau17[[#This Row],[2015-T1-TOTAL]],"")</f>
        <v>0</v>
      </c>
      <c r="JY447" s="26">
        <f>IFERROR(Tableau17[[#This Row],[2015-T1-BC-FN]]/Tableau17[[#This Row],[2015-T1-TOTAL]],"")</f>
        <v>0.47113163972286376</v>
      </c>
      <c r="JZ447" s="26">
        <f>IFERROR(Tableau17[[#This Row],[2015-T1-BC-MDM]]/Tableau17[[#This Row],[2015-T1-TOTAL]],"")</f>
        <v>0</v>
      </c>
      <c r="KA447" s="26">
        <f>IFERROR(Tableau17[[#This Row],[2015-T1-BC-RDG]]/Tableau17[[#This Row],[2015-T1-TOTAL]],"")</f>
        <v>0</v>
      </c>
      <c r="KB447" s="26">
        <f>IFERROR(Tableau17[[#This Row],[2015-T1-BC-SOC]]/Tableau17[[#This Row],[2015-T1-TOTAL]],"")</f>
        <v>0.19861431870669746</v>
      </c>
      <c r="KC447" s="26">
        <f>IFERROR(Tableau17[[#This Row],[2015-T1-BC-UD]]/Tableau17[[#This Row],[2015-T1-TOTAL]],"")</f>
        <v>0.18937644341801385</v>
      </c>
      <c r="KD447" s="26">
        <f>IFERROR(Tableau17[[#This Row],[2015-T1-BC-UG]]/Tableau17[[#This Row],[2015-T1-TOTAL]],"")</f>
        <v>0</v>
      </c>
      <c r="KE447" s="26">
        <f>IFERROR(Tableau17[[#This Row],[2015-T1-BC-VEC]]/Tableau17[[#This Row],[2015-T1-TOTAL]],"")</f>
        <v>0</v>
      </c>
      <c r="KF447" s="26">
        <f>IFERROR(Tableau17[[#This Row],[2015-T2-BC-DVG]]/Tableau17[[#This Row],[2015-T2-TOTAL]],"")</f>
        <v>0</v>
      </c>
      <c r="KG447" s="26">
        <f>IFERROR(Tableau17[[#This Row],[2015-T2-BC-FN]]/Tableau17[[#This Row],[2015-T2-TOTAL]],"")</f>
        <v>0.56034482758620685</v>
      </c>
      <c r="KH447" s="26">
        <f>IFERROR(Tableau17[[#This Row],[2015-T2-BC-SOC]]/Tableau17[[#This Row],[2015-T2-TOTAL]],"")</f>
        <v>0.43965517241379309</v>
      </c>
      <c r="KI447" s="26">
        <f>IFERROR(Tableau17[[#This Row],[2015-T2-BC-UD]]/Tableau17[[#This Row],[2015-T2-TOTAL]],"")</f>
        <v>0</v>
      </c>
      <c r="KJ447" s="26">
        <f>IFERROR(Tableau17[[#This Row],[2015-T2-BC-UG]]/Tableau17[[#This Row],[2015-T2-TOTAL]],"")</f>
        <v>0</v>
      </c>
      <c r="KK447" s="26">
        <f>IFERROR(Tableau17[[#This Row],[2017 (L)-T1-COM]]/Tableau17[[#This Row],[2017 (L)-T1-TOTAL]],"")</f>
        <v>0.10026385224274406</v>
      </c>
      <c r="KL447" s="26">
        <f>IFERROR(Tableau17[[#This Row],[2017 (L)-T1-DIV]]/Tableau17[[#This Row],[2017 (L)-T1-TOTAL]],"")</f>
        <v>1.5831134564643801E-2</v>
      </c>
      <c r="KM447" s="26">
        <f>IFERROR(Tableau17[[#This Row],[2017 (L)-T1-DLF]]/Tableau17[[#This Row],[2017 (L)-T1-TOTAL]],"")</f>
        <v>2.9023746701846966E-2</v>
      </c>
      <c r="KN447" s="26">
        <f>IFERROR(Tableau17[[#This Row],[2017 (L)-T1-DVD]]/Tableau17[[#This Row],[2017 (L)-T1-TOTAL]],"")</f>
        <v>0</v>
      </c>
      <c r="KO447" s="26">
        <f>IFERROR(Tableau17[[#This Row],[2017 (L)-T1-DVG]]/Tableau17[[#This Row],[2017 (L)-T1-TOTAL]],"")</f>
        <v>1.3192612137203167E-2</v>
      </c>
      <c r="KP447" s="26">
        <f>IFERROR(Tableau17[[#This Row],[2017 (L)-T1-ECO]]/Tableau17[[#This Row],[2017 (L)-T1-TOTAL]],"")</f>
        <v>2.1108179419525065E-2</v>
      </c>
      <c r="KQ447" s="26">
        <f>IFERROR(Tableau17[[#This Row],[2017 (L)-T1-EXD]]/Tableau17[[#This Row],[2017 (L)-T1-TOTAL]],"")</f>
        <v>0</v>
      </c>
      <c r="KR447" s="26">
        <f>IFERROR(Tableau17[[#This Row],[2017 (L)-T1-EXG]]/Tableau17[[#This Row],[2017 (L)-T1-TOTAL]],"")</f>
        <v>1.3192612137203167E-2</v>
      </c>
      <c r="KS447" s="26">
        <f>IFERROR(Tableau17[[#This Row],[2017 (L)-T1-FI]]/Tableau17[[#This Row],[2017 (L)-T1-TOTAL]],"")</f>
        <v>0.16622691292875991</v>
      </c>
      <c r="KT447" s="26">
        <f>IFERROR(Tableau17[[#This Row],[2017 (L)-T1-FN]]/Tableau17[[#This Row],[2017 (L)-T1-TOTAL]],"")</f>
        <v>0.35883905013192613</v>
      </c>
      <c r="KU447" s="26">
        <f>IFERROR(Tableau17[[#This Row],[2017 (L)-T1-LR]]/Tableau17[[#This Row],[2017 (L)-T1-TOTAL]],"")</f>
        <v>0</v>
      </c>
      <c r="KV447" s="26">
        <f>IFERROR(Tableau17[[#This Row],[2017 (L)-T1-MDM]]/Tableau17[[#This Row],[2017 (L)-T1-TOTAL]],"")</f>
        <v>0</v>
      </c>
      <c r="KW447" s="26">
        <f>IFERROR(Tableau17[[#This Row],[2017 (L)-T1-RDG]]/Tableau17[[#This Row],[2017 (L)-T1-TOTAL]],"")</f>
        <v>0</v>
      </c>
      <c r="KX447" s="26">
        <f>IFERROR(Tableau17[[#This Row],[2017 (L)-T1-REG]]/Tableau17[[#This Row],[2017 (L)-T1-TOTAL]],"")</f>
        <v>0</v>
      </c>
      <c r="KY447" s="26">
        <f>IFERROR(Tableau17[[#This Row],[2017 (L)-T1-REM]]/Tableau17[[#This Row],[2017 (L)-T1-TOTAL]],"")</f>
        <v>0.17941952506596306</v>
      </c>
      <c r="KZ447" s="26">
        <f>IFERROR(Tableau17[[#This Row],[2017 (L)-T1-SOC]]/Tableau17[[#This Row],[2017 (L)-T1-TOTAL]],"")</f>
        <v>5.2770448548812667E-2</v>
      </c>
      <c r="LA447" s="26">
        <f>IFERROR(Tableau17[[#This Row],[2017 (L)-T1-UDI]]/Tableau17[[#This Row],[2017 (L)-T1-TOTAL]],"")</f>
        <v>5.0131926121372031E-2</v>
      </c>
      <c r="LB447" s="26">
        <f>IFERROR(Tableau17[[#This Row],[2017 (L)-T2-FI]]/Tableau17[[#This Row],[2017 (L)-T2-TOTAL]],"")</f>
        <v>0</v>
      </c>
      <c r="LC447" s="26">
        <f>IFERROR(Tableau17[[#This Row],[2017 (L)-T2-FN]]/Tableau17[[#This Row],[2017 (L)-T2-TOTAL]],"")</f>
        <v>0.48571428571428571</v>
      </c>
      <c r="LD447" s="26">
        <f>IFERROR(Tableau17[[#This Row],[2017 (L)-T2-LR]]/Tableau17[[#This Row],[2017 (L)-T2-TOTAL]],"")</f>
        <v>0</v>
      </c>
      <c r="LE447" s="26">
        <f>IFERROR(Tableau17[[#This Row],[2017 (L)-T2-MDM]]/Tableau17[[#This Row],[2017 (L)-T2-TOTAL]],"")</f>
        <v>0</v>
      </c>
      <c r="LF447" s="26">
        <f>IFERROR(Tableau17[[#This Row],[2017 (L)-T2-REM]]/Tableau17[[#This Row],[2017 (L)-T2-TOTAL]],"")</f>
        <v>0.51428571428571423</v>
      </c>
      <c r="LG447" s="26">
        <f>IFERROR(Tableau17[[#This Row],[2017-T1-ARTHAUD Nathalie]]/Tableau17[[#This Row],[2017-T1-TOTAL]],"")</f>
        <v>1.4164305949008499E-3</v>
      </c>
      <c r="LH447" s="26">
        <f>IFERROR(Tableau17[[#This Row],[2017-T1-ASSELINEAU Fran]]/Tableau17[[#This Row],[2017-T1-TOTAL]],"")</f>
        <v>1.5580736543909348E-2</v>
      </c>
      <c r="LI447" s="26">
        <f>IFERROR(Tableau17[[#This Row],[2017-T1-CHEMINADE Jacques]]/Tableau17[[#This Row],[2017-T1-TOTAL]],"")</f>
        <v>1.4164305949008499E-3</v>
      </c>
      <c r="LJ447" s="26">
        <f>IFERROR(Tableau17[[#This Row],[2017-T1-DUPONT-AIGNAN Nicolas]]/Tableau17[[#This Row],[2017-T1-TOTAL]],"")</f>
        <v>2.6912181303116147E-2</v>
      </c>
      <c r="LK447" s="26">
        <f>IFERROR(Tableau17[[#This Row],[2017-T1-FILLON Fran]]/Tableau17[[#This Row],[2017-T1-TOTAL]],"")</f>
        <v>8.640226628895184E-2</v>
      </c>
      <c r="LL447" s="26">
        <f>IFERROR(Tableau17[[#This Row],[2017-T1-HAMON Beno]]/Tableau17[[#This Row],[2017-T1-TOTAL]],"")</f>
        <v>4.2492917847025496E-2</v>
      </c>
      <c r="LM447" s="26">
        <f>IFERROR(Tableau17[[#This Row],[2017-T1-LASSALLE Jean]]/Tableau17[[#This Row],[2017-T1-TOTAL]],"")</f>
        <v>7.0821529745042494E-3</v>
      </c>
      <c r="LN447" s="26">
        <f>IFERROR(Tableau17[[#This Row],[2017-T1-LE PEN Marine]]/Tableau17[[#This Row],[2017-T1-TOTAL]],"")</f>
        <v>0.32436260623229463</v>
      </c>
      <c r="LO447" s="26">
        <f>IFERROR(Tableau17[[#This Row],[2017-T1-M Jean-Luc]]/Tableau17[[#This Row],[2017-T1-TOTAL]],"")</f>
        <v>0.33994334277620397</v>
      </c>
      <c r="LP447" s="26">
        <f>IFERROR(Tableau17[[#This Row],[2017-T1-MACRON Emmanuel]]/Tableau17[[#This Row],[2017-T1-TOTAL]],"")</f>
        <v>0.14872521246458922</v>
      </c>
      <c r="LQ447" s="26">
        <f>IFERROR(Tableau17[[#This Row],[2017-T1-POUTOU Philippe]]/Tableau17[[#This Row],[2017-T1-TOTAL]],"")</f>
        <v>5.6657223796033997E-3</v>
      </c>
      <c r="LR447" s="26">
        <f>IFERROR(Tableau17[[#This Row],[2017-T2-LE PEN Marine]]/Tableau17[[#This Row],[2017-T2-TOTAL]],"")</f>
        <v>0.42923794712286156</v>
      </c>
      <c r="LS447" s="26">
        <f>IFERROR(Tableau17[[#This Row],[2017-T2-MACRON Emmanuel]]/Tableau17[[#This Row],[2017-T2-TOTAL]],"")</f>
        <v>0.57076205287713844</v>
      </c>
      <c r="LT447" s="26">
        <f>IFERROR(Tableau17[[#This Row],[2019-T1-ALEXANDRE Audric]]/Tableau17[[#This Row],[2019-T1-TOTAL]],"")</f>
        <v>0</v>
      </c>
      <c r="LU447" s="26">
        <f>IFERROR(Tableau17[[#This Row],[2019-T1-ARTHAUD Nathalie]]/Tableau17[[#This Row],[2019-T1-TOTAL]],"")</f>
        <v>1.1267605633802818E-2</v>
      </c>
      <c r="LV447" s="26">
        <f>IFERROR(Tableau17[[#This Row],[2019-T1-ASSELINEAU François]]/Tableau17[[#This Row],[2019-T1-TOTAL]],"")</f>
        <v>1.6901408450704224E-2</v>
      </c>
      <c r="LW447" s="26">
        <f>IFERROR(Tableau17[[#This Row],[2019-T1-AUBRY Manon]]/Tableau17[[#This Row],[2019-T1-TOTAL]],"")</f>
        <v>0.12957746478873239</v>
      </c>
      <c r="LX447" s="26">
        <f>IFERROR(Tableau17[[#This Row],[2019-T1-AZERGUI Nagib]]/Tableau17[[#This Row],[2019-T1-TOTAL]],"")</f>
        <v>3.9436619718309862E-2</v>
      </c>
      <c r="LY447" s="26">
        <f>IFERROR(Tableau17[[#This Row],[2019-T1-BARDELLA Jordan]]/Tableau17[[#This Row],[2019-T1-TOTAL]],"")</f>
        <v>0.41971830985915493</v>
      </c>
      <c r="LZ447" s="26">
        <f>IFERROR(Tableau17[[#This Row],[2019-T1-BELLAMY François-Xavier]]/Tableau17[[#This Row],[2019-T1-TOTAL]],"")</f>
        <v>3.0985915492957747E-2</v>
      </c>
      <c r="MA447" s="26">
        <f>IFERROR(Tableau17[[#This Row],[2019-T1-BIDOU Olivier]]/Tableau17[[#This Row],[2019-T1-TOTAL]],"")</f>
        <v>0</v>
      </c>
      <c r="MB447" s="26">
        <f>IFERROR(Tableau17[[#This Row],[2019-T1-BOURG Dominique]]/Tableau17[[#This Row],[2019-T1-TOTAL]],"")</f>
        <v>1.4084507042253521E-2</v>
      </c>
      <c r="MC447" s="26">
        <f>IFERROR(Tableau17[[#This Row],[2019-T1-BROSSAT Ian]]/Tableau17[[#This Row],[2019-T1-TOTAL]],"")</f>
        <v>5.6338028169014086E-2</v>
      </c>
      <c r="MD447" s="26">
        <f>IFERROR(Tableau17[[#This Row],[2019-T1-CAILLAUD Sophie]]/Tableau17[[#This Row],[2019-T1-TOTAL]],"")</f>
        <v>0</v>
      </c>
      <c r="ME447" s="26">
        <f>IFERROR(Tableau17[[#This Row],[2019-T1-CAMUS Renaud]]/Tableau17[[#This Row],[2019-T1-TOTAL]],"")</f>
        <v>0</v>
      </c>
      <c r="MF447" s="26">
        <f>IFERROR(Tableau17[[#This Row],[2019-T1-CHALENÇON Christophe]]/Tableau17[[#This Row],[2019-T1-TOTAL]],"")</f>
        <v>0</v>
      </c>
      <c r="MG447" s="26">
        <f>IFERROR(Tableau17[[#This Row],[2019-T1-CORBET Cathy Denise Ginette]]/Tableau17[[#This Row],[2019-T1-TOTAL]],"")</f>
        <v>0</v>
      </c>
      <c r="MH447" s="26">
        <f>IFERROR(Tableau17[[#This Row],[2019-T1-DE PREVOISIN Robert]]/Tableau17[[#This Row],[2019-T1-TOTAL]],"")</f>
        <v>0</v>
      </c>
      <c r="MI447" s="26">
        <f>IFERROR(Tableau17[[#This Row],[2019-T1-DELFEL Thérèse]]/Tableau17[[#This Row],[2019-T1-TOTAL]],"")</f>
        <v>0</v>
      </c>
      <c r="MJ447" s="26">
        <f>IFERROR(Tableau17[[#This Row],[2019-T1-DIEUMEGARD Pierre]]/Tableau17[[#This Row],[2019-T1-TOTAL]],"")</f>
        <v>0</v>
      </c>
      <c r="MK447" s="26">
        <f>IFERROR(Tableau17[[#This Row],[2019-T1-DUPONT-AIGNAN Nicolas]]/Tableau17[[#This Row],[2019-T1-TOTAL]],"")</f>
        <v>2.2535211267605635E-2</v>
      </c>
      <c r="ML447" s="26">
        <f>IFERROR(Tableau17[[#This Row],[2019-T1-GERNIGON Yves]]/Tableau17[[#This Row],[2019-T1-TOTAL]],"")</f>
        <v>0</v>
      </c>
      <c r="MM447" s="26">
        <f>IFERROR(Tableau17[[#This Row],[2019-T1-GLUCKSMANN Raphaël]]/Tableau17[[#This Row],[2019-T1-TOTAL]],"")</f>
        <v>3.6619718309859155E-2</v>
      </c>
      <c r="MN447" s="26">
        <f>IFERROR(Tableau17[[#This Row],[2019-T1-HAMON Benoît]]/Tableau17[[#This Row],[2019-T1-TOTAL]],"")</f>
        <v>1.9718309859154931E-2</v>
      </c>
      <c r="MO447" s="26">
        <f>IFERROR(Tableau17[[#This Row],[2019-T1-HELGEN Gilles]]/Tableau17[[#This Row],[2019-T1-TOTAL]],"")</f>
        <v>0</v>
      </c>
      <c r="MP447" s="26">
        <f>IFERROR(Tableau17[[#This Row],[2019-T1-JADOT Yannick]]/Tableau17[[#This Row],[2019-T1-TOTAL]],"")</f>
        <v>8.7323943661971826E-2</v>
      </c>
      <c r="MQ447" s="26">
        <f>IFERROR(Tableau17[[#This Row],[2019-T1-LAGARDE Jean-Christophe]]/Tableau17[[#This Row],[2019-T1-TOTAL]],"")</f>
        <v>1.4084507042253521E-2</v>
      </c>
      <c r="MR447" s="26">
        <f>IFERROR(Tableau17[[#This Row],[2019-T1-LALANNE Francis]]/Tableau17[[#This Row],[2019-T1-TOTAL]],"")</f>
        <v>1.6901408450704224E-2</v>
      </c>
      <c r="MS447" s="26">
        <f>IFERROR(Tableau17[[#This Row],[2019-T1-LOISEAU Nathalie]]/Tableau17[[#This Row],[2019-T1-TOTAL]],"")</f>
        <v>8.1690140845070425E-2</v>
      </c>
      <c r="MT447" s="26">
        <f>IFERROR(Tableau17[[#This Row],[2019-T1-MARIE Florie]]/Tableau17[[#This Row],[2019-T1-TOTAL]],"")</f>
        <v>2.8169014084507044E-3</v>
      </c>
      <c r="MU447" s="26">
        <f>IFERROR(Tableau17[[#This Row],[2008-T1-MACROEXTRDROITE]]/Tableau17[[#This Row],[2008-T1-MACROTOTALE]],"")</f>
        <v>0.20240137221269297</v>
      </c>
      <c r="MV447" s="26">
        <f>IFERROR(Tableau17[[#This Row],[2008-T1-MACRODROITE]]/Tableau17[[#This Row],[2008-T1-MACROTOTALE]],"")</f>
        <v>0.31732418524871353</v>
      </c>
      <c r="MW447" s="26">
        <f>IFERROR(Tableau17[[#This Row],[2008-T1-MACROCENTRE]]/Tableau17[[#This Row],[2008-T1-MACROTOTALE]],"")</f>
        <v>0</v>
      </c>
      <c r="MX447" s="26">
        <f>IFERROR(Tableau17[[#This Row],[2008-T1-MACROGAUCHE]]/Tableau17[[#This Row],[2008-T1-MACROTOTALE]],"")</f>
        <v>0.48027444253859347</v>
      </c>
      <c r="MY447" s="26">
        <f>IFERROR(Tableau17[[#This Row],[2008-T1-MACROAUTRE]]/Tableau17[[#This Row],[2008-T1-MACROTOTALE]],"")</f>
        <v>0</v>
      </c>
      <c r="MZ447" s="26">
        <f>IFERROR(Tableau17[[#This Row],[2008-T2-MACROEXTRDROITE]]/Tableau17[[#This Row],[2008-T2-MACROTOTALE]],"")</f>
        <v>0.15619967793880837</v>
      </c>
      <c r="NA447" s="26">
        <f>IFERROR(Tableau17[[#This Row],[2008-T2-MACRODROITE]]/Tableau17[[#This Row],[2008-T2-MACROTOTALE]],"")</f>
        <v>0.35426731078904994</v>
      </c>
      <c r="NB447" s="26">
        <f>IFERROR(Tableau17[[#This Row],[2008-T2-MACROCENTRE]]/Tableau17[[#This Row],[2008-T2-MACROTOTALE]],"")</f>
        <v>0</v>
      </c>
      <c r="NC447" s="26">
        <f>IFERROR(Tableau17[[#This Row],[2008-T2-MACROGAUCHE]]/Tableau17[[#This Row],[2008-T2-MACROTOTALE]],"")</f>
        <v>0.48953301127214172</v>
      </c>
      <c r="ND447" s="26">
        <f>IFERROR(Tableau17[[#This Row],[2008-T2-MACROAUTRE]]/Tableau17[[#This Row],[2008-T2-MACROTOTALE]],"")</f>
        <v>0</v>
      </c>
      <c r="NE447" s="26">
        <f>IFERROR(Tableau17[[#This Row],[2014-T1-MACROEXTRDROITE]]/Tableau17[[#This Row],[2014-T1-MACROTOTALE]],"")</f>
        <v>0.38509316770186336</v>
      </c>
      <c r="NF447" s="26">
        <f>IFERROR(Tableau17[[#This Row],[2014-T1-MACRODROITE]]/Tableau17[[#This Row],[2014-T1-MACROTOTALE]],"")</f>
        <v>0.2484472049689441</v>
      </c>
      <c r="NG447" s="26">
        <f>IFERROR(Tableau17[[#This Row],[2014-T1-MACROCENTRE]]/Tableau17[[#This Row],[2014-T1-MACROTOTALE]],"")</f>
        <v>0</v>
      </c>
      <c r="NH447" s="26">
        <f>IFERROR(Tableau17[[#This Row],[2014-T1-MACROGAUCHE]]/Tableau17[[#This Row],[2014-T1-MACROTOTALE]],"")</f>
        <v>0.36645962732919257</v>
      </c>
      <c r="NI447" s="26">
        <f>IFERROR(Tableau17[[#This Row],[2014-T1-MACROAUTRE]]/Tableau17[[#This Row],[2014-T1-MACROTOTALE]],"")</f>
        <v>0</v>
      </c>
      <c r="NJ447" s="26">
        <f>IFERROR(Tableau17[[#This Row],[2014-T2-MACROEXTRDROITE]]/Tableau17[[#This Row],[2014-T2-MACROTOTALE]],"")</f>
        <v>0.42857142857142855</v>
      </c>
      <c r="NK447" s="26">
        <f>IFERROR(Tableau17[[#This Row],[2014-T2-MACRODROITE]]/Tableau17[[#This Row],[2014-T2-MACROTOTALE]],"")</f>
        <v>0.3</v>
      </c>
      <c r="NL447" s="26">
        <f>IFERROR(Tableau17[[#This Row],[2014-T2-MACROCENTRE]]/Tableau17[[#This Row],[2014-T2-MACROTOTALE]],"")</f>
        <v>0</v>
      </c>
      <c r="NM447" s="26">
        <f>IFERROR(Tableau17[[#This Row],[2014-T2-MACROGAUCHE]]/Tableau17[[#This Row],[2014-T2-MACROTOTALE]],"")</f>
        <v>0.27142857142857141</v>
      </c>
      <c r="NN447" s="26">
        <f>IFERROR(Tableau17[[#This Row],[2014-T2-MACROAUTRE]]/Tableau17[[#This Row],[2014-T2-MACROTOTALE]],"")</f>
        <v>0</v>
      </c>
      <c r="NO447" s="26">
        <f>IFERROR( Tableau17[[#This Row],[2015-T1-MACROEXTRDROITE]]/Tableau17[[#This Row],[2015-T1-MACROTOTALE]],"")</f>
        <v>0.48729792147806006</v>
      </c>
      <c r="NP447" s="26">
        <f>IFERROR(Tableau17[[#This Row],[2015-T1-MACRODROITE]]/Tableau17[[#This Row],[2015-T1-MACROTOTALE]],"")</f>
        <v>0.18937644341801385</v>
      </c>
      <c r="NQ447" s="26">
        <f>IFERROR(Tableau17[[#This Row],[2015-T1-MACROCENTRE]]/Tableau17[[#This Row],[2015-T1-MACROTOTALE]],"")</f>
        <v>0</v>
      </c>
      <c r="NR447" s="26">
        <f>IFERROR(Tableau17[[#This Row],[2015-T1-MACROGAUCHE]]/Tableau17[[#This Row],[2015-T1-MACROTOTALE]],"")</f>
        <v>0.32332563510392609</v>
      </c>
      <c r="NS447" s="26">
        <f>IFERROR(Tableau17[[#This Row],[2015-T1-MACROAUTRE]]/Tableau17[[#This Row],[2015-T1-MACROTOTALE]],"")</f>
        <v>0</v>
      </c>
      <c r="NT447" s="26">
        <f>IFERROR(Tableau17[[#This Row],[2015-T2-MACROEXTRDROITE]]/Tableau17[[#This Row],[2015-T2-MACROTOTALE]],"")</f>
        <v>0.56034482758620685</v>
      </c>
      <c r="NU447" s="26">
        <f>IFERROR(Tableau17[[#This Row],[2015-T2-MACRODROITE]]/Tableau17[[#This Row],[2015-T2-MACROTOTALE]],"")</f>
        <v>0</v>
      </c>
      <c r="NV447" s="26">
        <f>IFERROR(Tableau17[[#This Row],[2015-T2-MACROCENTRE]]/Tableau17[[#This Row],[2015-T2-MACROTOTALE]],"")</f>
        <v>0</v>
      </c>
      <c r="NW447" s="26">
        <f>IFERROR(Tableau17[[#This Row],[2015-T2-MACROGAUCHE]]/Tableau17[[#This Row],[2015-T2-MACROTOTALE]],"")</f>
        <v>0.43965517241379309</v>
      </c>
      <c r="NX447" s="26">
        <f>IFERROR(Tableau17[[#This Row],[2015-T2-MACROAUTRE]]/Tableau17[[#This Row],[2015-T2-MACROTOTALE]],"")</f>
        <v>0</v>
      </c>
      <c r="NY447" s="26">
        <f>IFERROR(Tableau17[[#This Row],[2017-T1-MACROEXTRDROITE]]/Tableau17[[#This Row],[2017-T1-MACROTOTALE]],"")</f>
        <v>0.36827195467422097</v>
      </c>
      <c r="NZ447" s="26">
        <f>IFERROR(Tableau17[[#This Row],[2017-T1-MACRODROITE]]/Tableau17[[#This Row],[2017-T1-MACROTOTALE]],"")</f>
        <v>8.640226628895184E-2</v>
      </c>
      <c r="OA447" s="26">
        <f>IFERROR(Tableau17[[#This Row],[2017-T1-MACROCENTRE]]/Tableau17[[#This Row],[2017-T1-MACROTOTALE]],"")</f>
        <v>0.14872521246458922</v>
      </c>
      <c r="OB447" s="26">
        <f>IFERROR(Tableau17[[#This Row],[2017-T1-MACROGAUCHE]]/Tableau17[[#This Row],[2017-T1-MACROTOTALE]],"")</f>
        <v>0.3895184135977337</v>
      </c>
      <c r="OC447" s="26">
        <f>IFERROR(Tableau17[[#This Row],[2017-T1-MACROAUTRE]]/Tableau17[[#This Row],[2017-T1-MACROTOTALE]],"")</f>
        <v>7.0821529745042494E-3</v>
      </c>
      <c r="OD447" s="26">
        <f>IFERROR(Tableau17[[#This Row],[2017-T2-MACROEXTRDROITE]]/Tableau17[[#This Row],[2017-T2-MACROTOTALE]],"")</f>
        <v>0.42923794712286156</v>
      </c>
      <c r="OE447" s="26">
        <f>IFERROR(Tableau17[[#This Row],[2017-T2-MACRODROITE]]/Tableau17[[#This Row],[2017-T2-MACROTOTALE]],"")</f>
        <v>0</v>
      </c>
      <c r="OF447" s="26">
        <f>IFERROR(Tableau17[[#This Row],[2017-T2-MACROCENTRE]]/Tableau17[[#This Row],[2017-T2-MACROTOTALE]],"")</f>
        <v>0.57076205287713844</v>
      </c>
      <c r="OG447" s="26">
        <f>IFERROR(Tableau17[[#This Row],[2017-T2-MACROGAUCHE]]/Tableau17[[#This Row],[2017-T2-MACROTOTALE]],"")</f>
        <v>0</v>
      </c>
      <c r="OH447" s="26">
        <f>IFERROR(Tableau17[[#This Row],[2017-T2-MACROAUTRE]]/Tableau17[[#This Row],[2017-T2-MACROTOTALE]],"")</f>
        <v>0</v>
      </c>
      <c r="OI447" s="26">
        <f>IFERROR(Tableau17[[#This Row],[2019-T1-MACROEXTRDROITE]]/Tableau17[[#This Row],[2019-T1-MACROTOTALE]],"")</f>
        <v>0.45257452574525747</v>
      </c>
      <c r="OJ447" s="26">
        <f>IFERROR(Tableau17[[#This Row],[2019-T1-MACRODROITE]]/Tableau17[[#This Row],[2019-T1-MACROTOTALE]],"")</f>
        <v>4.3360433604336043E-2</v>
      </c>
      <c r="OK447" s="26">
        <f>IFERROR(Tableau17[[#This Row],[2019-T1-MACROCENTRE]]/Tableau17[[#This Row],[2019-T1-MACROTOTALE]],"")</f>
        <v>7.8590785907859076E-2</v>
      </c>
      <c r="OL447" s="26">
        <f>IFERROR(Tableau17[[#This Row],[2019-T1-MACROGAUCHE]]/Tableau17[[#This Row],[2019-T1-MACROTOTALE]],"")</f>
        <v>0.33604336043360433</v>
      </c>
      <c r="OM447" s="26">
        <f>IFERROR(Tableau17[[#This Row],[2019-T1-MACROAUTRE]]/Tableau17[[#This Row],[2019-T1-MACROTOTALE]],"")</f>
        <v>8.943089430894309E-2</v>
      </c>
      <c r="ON447" s="26">
        <f>IFERROR(Tableau17[[#This Row],[2020-T1-MACROEXTRDROITE]]/Tableau17[[#This Row],[2020-T1-MACROTOTALE]],"")</f>
        <v>0.37142857142857144</v>
      </c>
      <c r="OO447" s="26">
        <f>IFERROR(Tableau17[[#This Row],[2020-T1-MACRODROITE]]/Tableau17[[#This Row],[2020-T1-MACROTOTALE]],"")</f>
        <v>0.21587301587301588</v>
      </c>
      <c r="OP447" s="26">
        <f>IFERROR(Tableau17[[#This Row],[2020-T1-MACROCENTRE]]/Tableau17[[#This Row],[2020-T1-MACROTOTALE]],"")</f>
        <v>8.8888888888888892E-2</v>
      </c>
      <c r="OQ447" s="26">
        <f>IFERROR(Tableau17[[#This Row],[2020-T1-MACROGAUCHE]]/Tableau17[[#This Row],[2020-T1-MACROTOTALE]],"")</f>
        <v>0.32380952380952382</v>
      </c>
      <c r="OR447" s="26">
        <f>IFERROR(Tableau17[[#This Row],[2020-T1-MACROAUTRE]]/Tableau17[[#This Row],[2020-T1-MACROTOTALE]],"")</f>
        <v>0</v>
      </c>
      <c r="OS447" s="26">
        <f>IFERROR(Tableau17[[#This Row],[2017 (L)-T1-MACROEXTRDROITE]]/Tableau17[[#This Row],[2017 (L)-T1-MACROTOTALE]],"")</f>
        <v>0.38786279683377306</v>
      </c>
      <c r="OT447" s="26">
        <f>IFERROR(Tableau17[[#This Row],[2017 (L)-T1-MACRODROITE]]/Tableau17[[#This Row],[2017 (L)-T1-MACROTOTALE]],"")</f>
        <v>5.0131926121372031E-2</v>
      </c>
      <c r="OU447" s="26">
        <f>IFERROR(Tableau17[[#This Row],[2017 (L)-T1-MACROCENTRE]]/Tableau17[[#This Row],[2017 (L)-T1-MACROTOTALE]],"")</f>
        <v>0.17941952506596306</v>
      </c>
      <c r="OV447" s="26">
        <f>IFERROR(Tableau17[[#This Row],[2017 (L)-T1-MACROGAUCHE]]/Tableau17[[#This Row],[2017 (L)-T1-MACROTOTALE]],"")</f>
        <v>0.36675461741424803</v>
      </c>
      <c r="OW447" s="26">
        <f>IFERROR(Tableau17[[#This Row],[2017 (L)-T1-MACROAUTRE]]/Tableau17[[#This Row],[2017 (L)-T1-MACROTOTALE]],"")</f>
        <v>1.5831134564643801E-2</v>
      </c>
      <c r="OX447" s="26">
        <f>IFERROR(Tableau17[[#This Row],[2017 (L)-T2-MACROEXTRDROITE]]/Tableau17[[#This Row],[2017 (L)-T2-MACROTOTALE]],"")</f>
        <v>0.48571428571428571</v>
      </c>
      <c r="OY447" s="26">
        <f>IFERROR(Tableau17[[#This Row],[2017 (L)-T2-MACRODROITE]]/Tableau17[[#This Row],[2017 (L)-T2-MACROTOTALE]],"")</f>
        <v>0</v>
      </c>
      <c r="OZ447" s="26">
        <f>IFERROR(Tableau17[[#This Row],[2017 (L)-T2-MACROCENTRE]]/Tableau17[[#This Row],[2017 (L)-T2-MACROTOTALE]],"")</f>
        <v>0.51428571428571423</v>
      </c>
      <c r="PA447" s="26">
        <f>IFERROR(Tableau17[[#This Row],[2017 (L)-T2-MACROGAUCHE]]/Tableau17[[#This Row],[2017 (L)-T2-MACROTOTALE]],"")</f>
        <v>0</v>
      </c>
      <c r="PB447" s="26">
        <f>IFERROR(Tableau17[[#This Row],[2017 (L)-T2-MACROAUTRE]]/Tableau17[[#This Row],[2017 (L)-T2-MACROTOTALE]],"")</f>
        <v>0</v>
      </c>
      <c r="PC447" s="26">
        <f>IFERROR(Tableau17[[#This Row],[2008_T1_PROCUS]]/Tableau17[[#This Row],[2008_T1_INSCRITS]],0)</f>
        <v>5.3763440860215058E-3</v>
      </c>
      <c r="PD447" s="26">
        <f>IFERROR(Tableau17[[#This Row],[2008_T2_PROCUS]]/Tableau17[[#This Row],[2008_T2_INSCRITS]],0)</f>
        <v>7.1684587813620072E-3</v>
      </c>
      <c r="PE447" s="26">
        <f>Tableau17[[#This Row],[2014_T1_PROCUS]]/Tableau17[[#This Row],[2014_T1_INSCRITS]]</f>
        <v>1.838235294117647E-3</v>
      </c>
      <c r="PF447" s="26">
        <f>IFERROR(Tableau17[[#This Row],[2014_T2_PROCUS]]/Tableau17[[#This Row],[2014_T2_INSCRITS]],0)</f>
        <v>4.5955882352941178E-3</v>
      </c>
    </row>
    <row r="448" spans="1:422" hidden="1" x14ac:dyDescent="0.2">
      <c r="A448" s="1">
        <v>2</v>
      </c>
      <c r="B448" s="1" t="s">
        <v>276</v>
      </c>
      <c r="C448" s="1" t="s">
        <v>279</v>
      </c>
      <c r="D448" s="1" t="s">
        <v>279</v>
      </c>
      <c r="E448" s="1">
        <v>361</v>
      </c>
      <c r="F448" s="1">
        <v>5.3817310000000003</v>
      </c>
      <c r="G448" s="1">
        <v>43.314883999999999</v>
      </c>
      <c r="H448" s="3">
        <v>496</v>
      </c>
      <c r="I448" s="3">
        <v>70</v>
      </c>
      <c r="J448" s="1">
        <v>3</v>
      </c>
      <c r="L448" s="1">
        <v>26</v>
      </c>
      <c r="M448" s="1">
        <v>18</v>
      </c>
      <c r="O448" s="1">
        <v>0</v>
      </c>
      <c r="P448" s="1">
        <v>13</v>
      </c>
      <c r="Q448" s="1">
        <v>13</v>
      </c>
      <c r="R448" s="1">
        <v>16</v>
      </c>
      <c r="S448" s="1">
        <v>37</v>
      </c>
      <c r="T448" s="1">
        <v>15</v>
      </c>
      <c r="U448" s="1">
        <v>141</v>
      </c>
      <c r="V448" s="1">
        <v>563</v>
      </c>
      <c r="W448" s="1">
        <v>241</v>
      </c>
      <c r="X448" s="1">
        <v>1</v>
      </c>
      <c r="Y448" s="2">
        <v>0.42806393999999998</v>
      </c>
      <c r="Z448" s="1">
        <v>563</v>
      </c>
      <c r="AA448" s="1">
        <v>245</v>
      </c>
      <c r="AB448" s="1">
        <v>2</v>
      </c>
      <c r="AC448" s="2">
        <v>0.43516874</v>
      </c>
      <c r="AD448" s="1">
        <v>496</v>
      </c>
      <c r="AE448" s="1">
        <v>142</v>
      </c>
      <c r="AF448" s="2">
        <v>0.28629031999999999</v>
      </c>
      <c r="AG448" s="1">
        <f t="shared" si="6"/>
        <v>70</v>
      </c>
      <c r="AH448" s="1">
        <v>526</v>
      </c>
      <c r="AI448" s="1">
        <v>273</v>
      </c>
      <c r="AJ448" s="1">
        <v>4</v>
      </c>
      <c r="AK448" s="2">
        <v>0.51901140999999995</v>
      </c>
      <c r="AN448" s="1">
        <v>0</v>
      </c>
      <c r="AP448" s="1">
        <v>541</v>
      </c>
      <c r="AQ448" s="1">
        <v>202</v>
      </c>
      <c r="AR448" s="2">
        <v>0.37338262</v>
      </c>
      <c r="AS448" s="1">
        <v>541</v>
      </c>
      <c r="AT448" s="1">
        <v>199</v>
      </c>
      <c r="AU448" s="2">
        <v>0.36783734000000001</v>
      </c>
      <c r="AV448" s="1">
        <v>519</v>
      </c>
      <c r="AW448" s="1">
        <v>173</v>
      </c>
      <c r="AX448" s="2">
        <v>0.33333332999999998</v>
      </c>
      <c r="AY448" s="1">
        <v>519</v>
      </c>
      <c r="AZ448" s="1">
        <v>133</v>
      </c>
      <c r="BA448" s="2">
        <v>0.25626204000000002</v>
      </c>
      <c r="BB448" s="1">
        <v>520</v>
      </c>
      <c r="BC448" s="1">
        <v>303</v>
      </c>
      <c r="BD448" s="2">
        <v>0.58269230999999999</v>
      </c>
      <c r="BE448" s="1">
        <v>519</v>
      </c>
      <c r="BF448" s="1">
        <v>303</v>
      </c>
      <c r="BG448" s="2">
        <v>0.58381503000000001</v>
      </c>
      <c r="BH448" s="1">
        <v>495</v>
      </c>
      <c r="BI448" s="1">
        <v>159</v>
      </c>
      <c r="BJ448" s="2">
        <v>0.32121211999999999</v>
      </c>
      <c r="BK448" s="1">
        <v>15</v>
      </c>
      <c r="BN448" s="1">
        <v>13</v>
      </c>
      <c r="BO448" s="1">
        <v>39</v>
      </c>
      <c r="BP448" s="1">
        <v>52</v>
      </c>
      <c r="BQ448" s="1">
        <v>146</v>
      </c>
      <c r="BR448" s="1">
        <v>265</v>
      </c>
      <c r="BX448" s="1">
        <v>23</v>
      </c>
      <c r="BZ448" s="1">
        <v>62</v>
      </c>
      <c r="CA448" s="1">
        <v>2</v>
      </c>
      <c r="CB448" s="1">
        <v>23</v>
      </c>
      <c r="CC448" s="1">
        <v>49</v>
      </c>
      <c r="CD448" s="1">
        <v>47</v>
      </c>
      <c r="CE448" s="1">
        <v>30</v>
      </c>
      <c r="CF448" s="1">
        <v>236</v>
      </c>
      <c r="CG448" s="1">
        <v>57</v>
      </c>
      <c r="CH448" s="1">
        <v>97</v>
      </c>
      <c r="CI448" s="1">
        <v>84</v>
      </c>
      <c r="CJ448" s="1">
        <v>238</v>
      </c>
      <c r="CL448" s="1">
        <v>1</v>
      </c>
      <c r="CN448" s="1">
        <v>52</v>
      </c>
      <c r="CO448" s="1">
        <v>29</v>
      </c>
      <c r="CP448" s="1">
        <v>47</v>
      </c>
      <c r="CS448" s="1">
        <v>30</v>
      </c>
      <c r="CT448" s="1">
        <v>31</v>
      </c>
      <c r="CV448" s="1">
        <v>9</v>
      </c>
      <c r="CW448" s="1">
        <v>199</v>
      </c>
      <c r="CX448" s="1">
        <v>112</v>
      </c>
      <c r="CY448" s="1">
        <v>67</v>
      </c>
      <c r="DC448" s="1">
        <v>179</v>
      </c>
      <c r="DE448" s="1">
        <v>6</v>
      </c>
      <c r="DF448" s="1">
        <v>1</v>
      </c>
      <c r="DG448" s="1">
        <v>0</v>
      </c>
      <c r="DH448" s="1">
        <v>10</v>
      </c>
      <c r="DI448" s="1">
        <v>1</v>
      </c>
      <c r="DJ448" s="1">
        <v>2</v>
      </c>
      <c r="DK448" s="1">
        <v>0</v>
      </c>
      <c r="DL448" s="1">
        <v>62</v>
      </c>
      <c r="DM448" s="1">
        <v>31</v>
      </c>
      <c r="DN448" s="1">
        <v>15</v>
      </c>
      <c r="DQ448" s="1">
        <v>0</v>
      </c>
      <c r="DR448" s="1">
        <v>21</v>
      </c>
      <c r="DS448" s="1">
        <v>20</v>
      </c>
      <c r="DU448" s="1">
        <v>169</v>
      </c>
      <c r="DV448" s="1">
        <v>80</v>
      </c>
      <c r="DZ448" s="1">
        <v>45</v>
      </c>
      <c r="EA448" s="1">
        <v>125</v>
      </c>
      <c r="EB448" s="1">
        <v>2</v>
      </c>
      <c r="EC448" s="1">
        <v>3</v>
      </c>
      <c r="ED448" s="1">
        <v>1</v>
      </c>
      <c r="EE448" s="1">
        <v>7</v>
      </c>
      <c r="EF448" s="1">
        <v>20</v>
      </c>
      <c r="EG448" s="1">
        <v>20</v>
      </c>
      <c r="EH448" s="1">
        <v>3</v>
      </c>
      <c r="EI448" s="1">
        <v>47</v>
      </c>
      <c r="EJ448" s="1">
        <v>121</v>
      </c>
      <c r="EK448" s="1">
        <v>68</v>
      </c>
      <c r="EL448" s="1">
        <v>5</v>
      </c>
      <c r="EM448" s="1">
        <v>297</v>
      </c>
      <c r="EN448" s="1">
        <v>75</v>
      </c>
      <c r="EO448" s="1">
        <v>207</v>
      </c>
      <c r="EP448" s="1">
        <v>282</v>
      </c>
      <c r="EQ448" s="1">
        <v>0</v>
      </c>
      <c r="ER448" s="1">
        <v>2</v>
      </c>
      <c r="ES448" s="1">
        <v>0</v>
      </c>
      <c r="ET448" s="1">
        <v>15</v>
      </c>
      <c r="EU448" s="1">
        <v>6</v>
      </c>
      <c r="EV448" s="1">
        <v>34</v>
      </c>
      <c r="EW448" s="1">
        <v>10</v>
      </c>
      <c r="EX448" s="1">
        <v>1</v>
      </c>
      <c r="EY448" s="1">
        <v>3</v>
      </c>
      <c r="EZ448" s="1">
        <v>20</v>
      </c>
      <c r="FA448" s="1">
        <v>0</v>
      </c>
      <c r="FB448" s="1">
        <v>0</v>
      </c>
      <c r="FC448" s="1">
        <v>0</v>
      </c>
      <c r="FD448" s="1">
        <v>0</v>
      </c>
      <c r="FE448" s="1">
        <v>0</v>
      </c>
      <c r="FF448" s="1">
        <v>0</v>
      </c>
      <c r="FG448" s="1">
        <v>0</v>
      </c>
      <c r="FH448" s="1">
        <v>10</v>
      </c>
      <c r="FI448" s="1">
        <v>0</v>
      </c>
      <c r="FJ448" s="1">
        <v>9</v>
      </c>
      <c r="FK448" s="1">
        <v>5</v>
      </c>
      <c r="FL448" s="1">
        <v>0</v>
      </c>
      <c r="FM448" s="1">
        <v>19</v>
      </c>
      <c r="FN448" s="1">
        <v>1</v>
      </c>
      <c r="FO448" s="1">
        <v>0</v>
      </c>
      <c r="FP448" s="1">
        <v>15</v>
      </c>
      <c r="FQ448" s="1">
        <v>0</v>
      </c>
      <c r="FR448" s="1">
        <f>SUM(Tableau17[[#This Row],[2019-T1-ALEXANDRE Audric]:[2019-T1-MARIE Florie]])</f>
        <v>150</v>
      </c>
      <c r="FS448" s="1">
        <v>39</v>
      </c>
      <c r="FT448" s="1">
        <v>67</v>
      </c>
      <c r="FU448" s="1">
        <v>0</v>
      </c>
      <c r="FV448" s="1">
        <v>159</v>
      </c>
      <c r="FW448" s="1">
        <v>0</v>
      </c>
      <c r="FX448" s="1">
        <v>265</v>
      </c>
      <c r="GD448" s="1">
        <v>0</v>
      </c>
      <c r="GE448" s="1">
        <v>49</v>
      </c>
      <c r="GF448" s="1">
        <v>96</v>
      </c>
      <c r="GG448" s="1">
        <v>23</v>
      </c>
      <c r="GH448" s="1">
        <v>68</v>
      </c>
      <c r="GI448" s="1">
        <v>0</v>
      </c>
      <c r="GJ448" s="1">
        <v>236</v>
      </c>
      <c r="GK448" s="1">
        <v>57</v>
      </c>
      <c r="GL448" s="1">
        <v>97</v>
      </c>
      <c r="GM448" s="1">
        <v>0</v>
      </c>
      <c r="GN448" s="1">
        <v>84</v>
      </c>
      <c r="GO448" s="1">
        <v>0</v>
      </c>
      <c r="GP448" s="1">
        <v>238</v>
      </c>
      <c r="GQ448" s="1">
        <v>48</v>
      </c>
      <c r="GR448" s="1">
        <v>31</v>
      </c>
      <c r="GS448" s="1">
        <v>0</v>
      </c>
      <c r="GT448" s="1">
        <v>120</v>
      </c>
      <c r="GU448" s="1">
        <v>0</v>
      </c>
      <c r="GV448" s="1">
        <v>199</v>
      </c>
      <c r="GW448" s="1">
        <v>67</v>
      </c>
      <c r="GX448" s="1">
        <v>0</v>
      </c>
      <c r="GY448" s="1">
        <v>0</v>
      </c>
      <c r="GZ448" s="1">
        <v>112</v>
      </c>
      <c r="HA448" s="1">
        <v>0</v>
      </c>
      <c r="HB448" s="1">
        <v>179</v>
      </c>
      <c r="HC448" s="1">
        <v>58</v>
      </c>
      <c r="HD448" s="1">
        <v>20</v>
      </c>
      <c r="HE448" s="1">
        <v>68</v>
      </c>
      <c r="HF448" s="1">
        <v>148</v>
      </c>
      <c r="HG448" s="1">
        <v>3</v>
      </c>
      <c r="HH448" s="1">
        <v>297</v>
      </c>
      <c r="HI448" s="1">
        <v>75</v>
      </c>
      <c r="HJ448" s="1">
        <v>0</v>
      </c>
      <c r="HK448" s="1">
        <v>207</v>
      </c>
      <c r="HL448" s="1">
        <v>0</v>
      </c>
      <c r="HM448" s="1">
        <v>0</v>
      </c>
      <c r="HN448" s="1">
        <v>282</v>
      </c>
      <c r="HO448" s="1">
        <v>46</v>
      </c>
      <c r="HP448" s="1">
        <v>11</v>
      </c>
      <c r="HQ448" s="1">
        <v>15</v>
      </c>
      <c r="HR448" s="1">
        <v>70</v>
      </c>
      <c r="HS448" s="1">
        <v>11</v>
      </c>
      <c r="HT448" s="1">
        <v>153</v>
      </c>
      <c r="HU448" s="1">
        <v>16</v>
      </c>
      <c r="HV448" s="1">
        <v>39</v>
      </c>
      <c r="HW448" s="1">
        <v>16</v>
      </c>
      <c r="HX448" s="1">
        <v>70</v>
      </c>
      <c r="HY448" s="1">
        <v>0</v>
      </c>
      <c r="HZ448" s="1">
        <v>141</v>
      </c>
      <c r="IA448" s="1">
        <v>34</v>
      </c>
      <c r="IB448" s="1">
        <v>15</v>
      </c>
      <c r="IC448" s="1">
        <v>21</v>
      </c>
      <c r="ID448" s="1">
        <v>93</v>
      </c>
      <c r="IE448" s="1">
        <v>6</v>
      </c>
      <c r="IF448" s="1">
        <v>169</v>
      </c>
      <c r="IG448" s="1">
        <v>0</v>
      </c>
      <c r="IH448" s="1">
        <v>0</v>
      </c>
      <c r="II448" s="1">
        <v>45</v>
      </c>
      <c r="IJ448" s="1">
        <v>80</v>
      </c>
      <c r="IK448" s="1">
        <v>0</v>
      </c>
      <c r="IL448" s="1">
        <v>125</v>
      </c>
      <c r="IM448" s="26">
        <f>IFERROR(Tableau17[[#This Row],[LDIV]]/Tableau17[[#This Row],[Total général]],"")</f>
        <v>2.1276595744680851E-2</v>
      </c>
      <c r="IN448" s="26">
        <f>IFERROR(Tableau17[[#This Row],[LDVC]]/Tableau17[[#This Row],[Total général]],"")</f>
        <v>0</v>
      </c>
      <c r="IO448" s="26">
        <f>IFERROR(Tableau17[[#This Row],[LDVD]]/Tableau17[[#This Row],[Total général]],"")</f>
        <v>0.18439716312056736</v>
      </c>
      <c r="IP448" s="26">
        <f>IFERROR(Tableau17[[#This Row],[LDVG]]/Tableau17[[#This Row],[Total général]],"")</f>
        <v>0.1276595744680851</v>
      </c>
      <c r="IQ448" s="26">
        <f>IFERROR(Tableau17[[#This Row],[LEXD]]/Tableau17[[#This Row],[Total général]],"")</f>
        <v>0</v>
      </c>
      <c r="IR448" s="26">
        <f>IFERROR(Tableau17[[#This Row],[LEXG]]/Tableau17[[#This Row],[Total général]],"")</f>
        <v>0</v>
      </c>
      <c r="IS448" s="26">
        <f>IFERROR(Tableau17[[#This Row],[LLR]]/Tableau17[[#This Row],[Total général]],"")</f>
        <v>9.2198581560283682E-2</v>
      </c>
      <c r="IT448" s="26">
        <f>IFERROR(Tableau17[[#This Row],[LREM]]/Tableau17[[#This Row],[Total général]],"")</f>
        <v>9.2198581560283682E-2</v>
      </c>
      <c r="IU448" s="26">
        <f>IFERROR(Tableau17[[#This Row],[LRN]]/Tableau17[[#This Row],[Total général]],"")</f>
        <v>0.11347517730496454</v>
      </c>
      <c r="IV448" s="26">
        <f>IFERROR(Tableau17[[#This Row],[LUG]]/Tableau17[[#This Row],[Total général]],"")</f>
        <v>0.26241134751773049</v>
      </c>
      <c r="IW448" s="26">
        <f>IFERROR(Tableau17[[#This Row],[LVEC]]/Tableau17[[#This Row],[Total général]],"")</f>
        <v>0.10638297872340426</v>
      </c>
      <c r="IX448" s="26">
        <f>IFERROR(Tableau17[[#This Row],[2008-T1-LCMD]]/Tableau17[[#This Row],[2008-T1-TOTAL]],"")</f>
        <v>5.6603773584905662E-2</v>
      </c>
      <c r="IY448" s="26">
        <f>IFERROR(Tableau17[[#This Row],[2008-T1-LDVD]]/Tableau17[[#This Row],[2008-T1-TOTAL]],"")</f>
        <v>0</v>
      </c>
      <c r="IZ448" s="26">
        <f>IFERROR(Tableau17[[#This Row],[2008-T1-LEXD]]/Tableau17[[#This Row],[2008-T1-TOTAL]],"")</f>
        <v>0</v>
      </c>
      <c r="JA448" s="26">
        <f>IFERROR(Tableau17[[#This Row],[2008-T1-LEXG]]/Tableau17[[#This Row],[2008-T1-TOTAL]],"")</f>
        <v>4.9056603773584909E-2</v>
      </c>
      <c r="JB448" s="26">
        <f>IFERROR(Tableau17[[#This Row],[2008-T1-LFN]]/Tableau17[[#This Row],[2008-T1-TOTAL]],"")</f>
        <v>0.14716981132075471</v>
      </c>
      <c r="JC448" s="26">
        <f>IFERROR(Tableau17[[#This Row],[2008-T1-LMAJ]]/Tableau17[[#This Row],[2008-T1-TOTAL]],"")</f>
        <v>0.19622641509433963</v>
      </c>
      <c r="JD448" s="26">
        <f>IFERROR(Tableau17[[#This Row],[2008-T1-LUG]]/Tableau17[[#This Row],[2008-T1-TOTAL]],"")</f>
        <v>0.55094339622641508</v>
      </c>
      <c r="JE448" s="26" t="str">
        <f>IFERROR(Tableau17[[#This Row],[2008-T2-LFN]]/Tableau17[[#This Row],[2008-T2-TOTAL]],"")</f>
        <v/>
      </c>
      <c r="JF448" s="26" t="str">
        <f>IFERROR(Tableau17[[#This Row],[2008-T2-LGC]]/Tableau17[[#This Row],[2008-T2-TOTAL]],"")</f>
        <v/>
      </c>
      <c r="JG448" s="26" t="str">
        <f>IFERROR(Tableau17[[#This Row],[2008-T2-LMAJ]]/Tableau17[[#This Row],[2008-T2-TOTAL]],"")</f>
        <v/>
      </c>
      <c r="JH448" s="26" t="str">
        <f>IFERROR(Tableau17[[#This Row],[2008-T2-LUG]]/Tableau17[[#This Row],[2008-T2-TOTAL]],"")</f>
        <v/>
      </c>
      <c r="JI448" s="26">
        <f>IFERROR(Tableau17[[#This Row],[2014-T1-LDIV]]/Tableau17[[#This Row],[2014-T1-TOTAL]],"")</f>
        <v>9.7457627118644072E-2</v>
      </c>
      <c r="JJ448" s="26">
        <f>IFERROR(Tableau17[[#This Row],[2014-T1-LDVD]]/Tableau17[[#This Row],[2014-T1-TOTAL]],"")</f>
        <v>0</v>
      </c>
      <c r="JK448" s="26">
        <f>IFERROR(Tableau17[[#This Row],[2014-T1-LDVG]]/Tableau17[[#This Row],[2014-T1-TOTAL]],"")</f>
        <v>0.26271186440677968</v>
      </c>
      <c r="JL448" s="26">
        <f>IFERROR(Tableau17[[#This Row],[2014-T1-LEXG]]/Tableau17[[#This Row],[2014-T1-TOTAL]],"")</f>
        <v>8.4745762711864406E-3</v>
      </c>
      <c r="JM448" s="26">
        <f>IFERROR(Tableau17[[#This Row],[2014-T1-LFG]]/Tableau17[[#This Row],[2014-T1-TOTAL]],"")</f>
        <v>9.7457627118644072E-2</v>
      </c>
      <c r="JN448" s="26">
        <f>IFERROR(Tableau17[[#This Row],[2014-T1-LFN]]/Tableau17[[#This Row],[2014-T1-TOTAL]],"")</f>
        <v>0.2076271186440678</v>
      </c>
      <c r="JO448" s="26">
        <f>IFERROR(Tableau17[[#This Row],[2014-T1-LUD]]/Tableau17[[#This Row],[2014-T1-TOTAL]],"")</f>
        <v>0.19915254237288135</v>
      </c>
      <c r="JP448" s="26">
        <f>IFERROR(Tableau17[[#This Row],[2014-T1-LUG]]/Tableau17[[#This Row],[2014-T1-TOTAL]],"")</f>
        <v>0.1271186440677966</v>
      </c>
      <c r="JQ448" s="26">
        <f>IFERROR(Tableau17[[#This Row],[2014-T2-LFN]]/Tableau17[[#This Row],[2014-T2-TOTAL]],"")</f>
        <v>0.23949579831932774</v>
      </c>
      <c r="JR448" s="26">
        <f>IFERROR(Tableau17[[#This Row],[2014-T2-LUD]]/Tableau17[[#This Row],[2014-T2-TOTAL]],"")</f>
        <v>0.40756302521008403</v>
      </c>
      <c r="JS448" s="26">
        <f>IFERROR(Tableau17[[#This Row],[2014-T2-LUG]]/Tableau17[[#This Row],[2014-T2-TOTAL]],"")</f>
        <v>0.35294117647058826</v>
      </c>
      <c r="JT448" s="26">
        <f>IFERROR(Tableau17[[#This Row],[2015-T1-BC-DIV]]/Tableau17[[#This Row],[2015-T1-TOTAL]],"")</f>
        <v>0</v>
      </c>
      <c r="JU448" s="26">
        <f>IFERROR(Tableau17[[#This Row],[2015-T1-BC-DLF]]/Tableau17[[#This Row],[2015-T1-TOTAL]],"")</f>
        <v>5.0251256281407036E-3</v>
      </c>
      <c r="JV448" s="26">
        <f>IFERROR(Tableau17[[#This Row],[2015-T1-BC-DVD]]/Tableau17[[#This Row],[2015-T1-TOTAL]],"")</f>
        <v>0</v>
      </c>
      <c r="JW448" s="26">
        <f>IFERROR(Tableau17[[#This Row],[2015-T1-BC-DVG]]/Tableau17[[#This Row],[2015-T1-TOTAL]],"")</f>
        <v>0.2613065326633166</v>
      </c>
      <c r="JX448" s="26">
        <f>IFERROR(Tableau17[[#This Row],[2015-T1-BC-FG]]/Tableau17[[#This Row],[2015-T1-TOTAL]],"")</f>
        <v>0.14572864321608039</v>
      </c>
      <c r="JY448" s="26">
        <f>IFERROR(Tableau17[[#This Row],[2015-T1-BC-FN]]/Tableau17[[#This Row],[2015-T1-TOTAL]],"")</f>
        <v>0.23618090452261306</v>
      </c>
      <c r="JZ448" s="26">
        <f>IFERROR(Tableau17[[#This Row],[2015-T1-BC-MDM]]/Tableau17[[#This Row],[2015-T1-TOTAL]],"")</f>
        <v>0</v>
      </c>
      <c r="KA448" s="26">
        <f>IFERROR(Tableau17[[#This Row],[2015-T1-BC-RDG]]/Tableau17[[#This Row],[2015-T1-TOTAL]],"")</f>
        <v>0</v>
      </c>
      <c r="KB448" s="26">
        <f>IFERROR(Tableau17[[#This Row],[2015-T1-BC-SOC]]/Tableau17[[#This Row],[2015-T1-TOTAL]],"")</f>
        <v>0.15075376884422109</v>
      </c>
      <c r="KC448" s="26">
        <f>IFERROR(Tableau17[[#This Row],[2015-T1-BC-UD]]/Tableau17[[#This Row],[2015-T1-TOTAL]],"")</f>
        <v>0.15577889447236182</v>
      </c>
      <c r="KD448" s="26">
        <f>IFERROR(Tableau17[[#This Row],[2015-T1-BC-UG]]/Tableau17[[#This Row],[2015-T1-TOTAL]],"")</f>
        <v>0</v>
      </c>
      <c r="KE448" s="26">
        <f>IFERROR(Tableau17[[#This Row],[2015-T1-BC-VEC]]/Tableau17[[#This Row],[2015-T1-TOTAL]],"")</f>
        <v>4.5226130653266333E-2</v>
      </c>
      <c r="KF448" s="26">
        <f>IFERROR(Tableau17[[#This Row],[2015-T2-BC-DVG]]/Tableau17[[#This Row],[2015-T2-TOTAL]],"")</f>
        <v>0.62569832402234637</v>
      </c>
      <c r="KG448" s="26">
        <f>IFERROR(Tableau17[[#This Row],[2015-T2-BC-FN]]/Tableau17[[#This Row],[2015-T2-TOTAL]],"")</f>
        <v>0.37430167597765363</v>
      </c>
      <c r="KH448" s="26">
        <f>IFERROR(Tableau17[[#This Row],[2015-T2-BC-SOC]]/Tableau17[[#This Row],[2015-T2-TOTAL]],"")</f>
        <v>0</v>
      </c>
      <c r="KI448" s="26">
        <f>IFERROR(Tableau17[[#This Row],[2015-T2-BC-UD]]/Tableau17[[#This Row],[2015-T2-TOTAL]],"")</f>
        <v>0</v>
      </c>
      <c r="KJ448" s="26">
        <f>IFERROR(Tableau17[[#This Row],[2015-T2-BC-UG]]/Tableau17[[#This Row],[2015-T2-TOTAL]],"")</f>
        <v>0</v>
      </c>
      <c r="KK448" s="26">
        <f>IFERROR(Tableau17[[#This Row],[2017 (L)-T1-COM]]/Tableau17[[#This Row],[2017 (L)-T1-TOTAL]],"")</f>
        <v>0</v>
      </c>
      <c r="KL448" s="26">
        <f>IFERROR(Tableau17[[#This Row],[2017 (L)-T1-DIV]]/Tableau17[[#This Row],[2017 (L)-T1-TOTAL]],"")</f>
        <v>3.5502958579881658E-2</v>
      </c>
      <c r="KM448" s="26">
        <f>IFERROR(Tableau17[[#This Row],[2017 (L)-T1-DLF]]/Tableau17[[#This Row],[2017 (L)-T1-TOTAL]],"")</f>
        <v>5.9171597633136093E-3</v>
      </c>
      <c r="KN448" s="26">
        <f>IFERROR(Tableau17[[#This Row],[2017 (L)-T1-DVD]]/Tableau17[[#This Row],[2017 (L)-T1-TOTAL]],"")</f>
        <v>0</v>
      </c>
      <c r="KO448" s="26">
        <f>IFERROR(Tableau17[[#This Row],[2017 (L)-T1-DVG]]/Tableau17[[#This Row],[2017 (L)-T1-TOTAL]],"")</f>
        <v>5.9171597633136092E-2</v>
      </c>
      <c r="KP448" s="26">
        <f>IFERROR(Tableau17[[#This Row],[2017 (L)-T1-ECO]]/Tableau17[[#This Row],[2017 (L)-T1-TOTAL]],"")</f>
        <v>5.9171597633136093E-3</v>
      </c>
      <c r="KQ448" s="26">
        <f>IFERROR(Tableau17[[#This Row],[2017 (L)-T1-EXD]]/Tableau17[[#This Row],[2017 (L)-T1-TOTAL]],"")</f>
        <v>1.1834319526627219E-2</v>
      </c>
      <c r="KR448" s="26">
        <f>IFERROR(Tableau17[[#This Row],[2017 (L)-T1-EXG]]/Tableau17[[#This Row],[2017 (L)-T1-TOTAL]],"")</f>
        <v>0</v>
      </c>
      <c r="KS448" s="26">
        <f>IFERROR(Tableau17[[#This Row],[2017 (L)-T1-FI]]/Tableau17[[#This Row],[2017 (L)-T1-TOTAL]],"")</f>
        <v>0.36686390532544377</v>
      </c>
      <c r="KT448" s="26">
        <f>IFERROR(Tableau17[[#This Row],[2017 (L)-T1-FN]]/Tableau17[[#This Row],[2017 (L)-T1-TOTAL]],"")</f>
        <v>0.18343195266272189</v>
      </c>
      <c r="KU448" s="26">
        <f>IFERROR(Tableau17[[#This Row],[2017 (L)-T1-LR]]/Tableau17[[#This Row],[2017 (L)-T1-TOTAL]],"")</f>
        <v>8.8757396449704137E-2</v>
      </c>
      <c r="KV448" s="26">
        <f>IFERROR(Tableau17[[#This Row],[2017 (L)-T1-MDM]]/Tableau17[[#This Row],[2017 (L)-T1-TOTAL]],"")</f>
        <v>0</v>
      </c>
      <c r="KW448" s="26">
        <f>IFERROR(Tableau17[[#This Row],[2017 (L)-T1-RDG]]/Tableau17[[#This Row],[2017 (L)-T1-TOTAL]],"")</f>
        <v>0</v>
      </c>
      <c r="KX448" s="26">
        <f>IFERROR(Tableau17[[#This Row],[2017 (L)-T1-REG]]/Tableau17[[#This Row],[2017 (L)-T1-TOTAL]],"")</f>
        <v>0</v>
      </c>
      <c r="KY448" s="26">
        <f>IFERROR(Tableau17[[#This Row],[2017 (L)-T1-REM]]/Tableau17[[#This Row],[2017 (L)-T1-TOTAL]],"")</f>
        <v>0.1242603550295858</v>
      </c>
      <c r="KZ448" s="26">
        <f>IFERROR(Tableau17[[#This Row],[2017 (L)-T1-SOC]]/Tableau17[[#This Row],[2017 (L)-T1-TOTAL]],"")</f>
        <v>0.11834319526627218</v>
      </c>
      <c r="LA448" s="26">
        <f>IFERROR(Tableau17[[#This Row],[2017 (L)-T1-UDI]]/Tableau17[[#This Row],[2017 (L)-T1-TOTAL]],"")</f>
        <v>0</v>
      </c>
      <c r="LB448" s="26">
        <f>IFERROR(Tableau17[[#This Row],[2017 (L)-T2-FI]]/Tableau17[[#This Row],[2017 (L)-T2-TOTAL]],"")</f>
        <v>0.64</v>
      </c>
      <c r="LC448" s="26">
        <f>IFERROR(Tableau17[[#This Row],[2017 (L)-T2-FN]]/Tableau17[[#This Row],[2017 (L)-T2-TOTAL]],"")</f>
        <v>0</v>
      </c>
      <c r="LD448" s="26">
        <f>IFERROR(Tableau17[[#This Row],[2017 (L)-T2-LR]]/Tableau17[[#This Row],[2017 (L)-T2-TOTAL]],"")</f>
        <v>0</v>
      </c>
      <c r="LE448" s="26">
        <f>IFERROR(Tableau17[[#This Row],[2017 (L)-T2-MDM]]/Tableau17[[#This Row],[2017 (L)-T2-TOTAL]],"")</f>
        <v>0</v>
      </c>
      <c r="LF448" s="26">
        <f>IFERROR(Tableau17[[#This Row],[2017 (L)-T2-REM]]/Tableau17[[#This Row],[2017 (L)-T2-TOTAL]],"")</f>
        <v>0.36</v>
      </c>
      <c r="LG448" s="26">
        <f>IFERROR(Tableau17[[#This Row],[2017-T1-ARTHAUD Nathalie]]/Tableau17[[#This Row],[2017-T1-TOTAL]],"")</f>
        <v>6.7340067340067337E-3</v>
      </c>
      <c r="LH448" s="26">
        <f>IFERROR(Tableau17[[#This Row],[2017-T1-ASSELINEAU Fran]]/Tableau17[[#This Row],[2017-T1-TOTAL]],"")</f>
        <v>1.0101010101010102E-2</v>
      </c>
      <c r="LI448" s="26">
        <f>IFERROR(Tableau17[[#This Row],[2017-T1-CHEMINADE Jacques]]/Tableau17[[#This Row],[2017-T1-TOTAL]],"")</f>
        <v>3.3670033670033669E-3</v>
      </c>
      <c r="LJ448" s="26">
        <f>IFERROR(Tableau17[[#This Row],[2017-T1-DUPONT-AIGNAN Nicolas]]/Tableau17[[#This Row],[2017-T1-TOTAL]],"")</f>
        <v>2.3569023569023569E-2</v>
      </c>
      <c r="LK448" s="26">
        <f>IFERROR(Tableau17[[#This Row],[2017-T1-FILLON Fran]]/Tableau17[[#This Row],[2017-T1-TOTAL]],"")</f>
        <v>6.7340067340067339E-2</v>
      </c>
      <c r="LL448" s="26">
        <f>IFERROR(Tableau17[[#This Row],[2017-T1-HAMON Beno]]/Tableau17[[#This Row],[2017-T1-TOTAL]],"")</f>
        <v>6.7340067340067339E-2</v>
      </c>
      <c r="LM448" s="26">
        <f>IFERROR(Tableau17[[#This Row],[2017-T1-LASSALLE Jean]]/Tableau17[[#This Row],[2017-T1-TOTAL]],"")</f>
        <v>1.0101010101010102E-2</v>
      </c>
      <c r="LN448" s="26">
        <f>IFERROR(Tableau17[[#This Row],[2017-T1-LE PEN Marine]]/Tableau17[[#This Row],[2017-T1-TOTAL]],"")</f>
        <v>0.15824915824915825</v>
      </c>
      <c r="LO448" s="26">
        <f>IFERROR(Tableau17[[#This Row],[2017-T1-M Jean-Luc]]/Tableau17[[#This Row],[2017-T1-TOTAL]],"")</f>
        <v>0.40740740740740738</v>
      </c>
      <c r="LP448" s="26">
        <f>IFERROR(Tableau17[[#This Row],[2017-T1-MACRON Emmanuel]]/Tableau17[[#This Row],[2017-T1-TOTAL]],"")</f>
        <v>0.22895622895622897</v>
      </c>
      <c r="LQ448" s="26">
        <f>IFERROR(Tableau17[[#This Row],[2017-T1-POUTOU Philippe]]/Tableau17[[#This Row],[2017-T1-TOTAL]],"")</f>
        <v>1.6835016835016835E-2</v>
      </c>
      <c r="LR448" s="26">
        <f>IFERROR(Tableau17[[#This Row],[2017-T2-LE PEN Marine]]/Tableau17[[#This Row],[2017-T2-TOTAL]],"")</f>
        <v>0.26595744680851063</v>
      </c>
      <c r="LS448" s="26">
        <f>IFERROR(Tableau17[[#This Row],[2017-T2-MACRON Emmanuel]]/Tableau17[[#This Row],[2017-T2-TOTAL]],"")</f>
        <v>0.73404255319148937</v>
      </c>
      <c r="LT448" s="26">
        <f>IFERROR(Tableau17[[#This Row],[2019-T1-ALEXANDRE Audric]]/Tableau17[[#This Row],[2019-T1-TOTAL]],"")</f>
        <v>0</v>
      </c>
      <c r="LU448" s="26">
        <f>IFERROR(Tableau17[[#This Row],[2019-T1-ARTHAUD Nathalie]]/Tableau17[[#This Row],[2019-T1-TOTAL]],"")</f>
        <v>1.3333333333333334E-2</v>
      </c>
      <c r="LV448" s="26">
        <f>IFERROR(Tableau17[[#This Row],[2019-T1-ASSELINEAU François]]/Tableau17[[#This Row],[2019-T1-TOTAL]],"")</f>
        <v>0</v>
      </c>
      <c r="LW448" s="26">
        <f>IFERROR(Tableau17[[#This Row],[2019-T1-AUBRY Manon]]/Tableau17[[#This Row],[2019-T1-TOTAL]],"")</f>
        <v>0.1</v>
      </c>
      <c r="LX448" s="26">
        <f>IFERROR(Tableau17[[#This Row],[2019-T1-AZERGUI Nagib]]/Tableau17[[#This Row],[2019-T1-TOTAL]],"")</f>
        <v>0.04</v>
      </c>
      <c r="LY448" s="26">
        <f>IFERROR(Tableau17[[#This Row],[2019-T1-BARDELLA Jordan]]/Tableau17[[#This Row],[2019-T1-TOTAL]],"")</f>
        <v>0.22666666666666666</v>
      </c>
      <c r="LZ448" s="26">
        <f>IFERROR(Tableau17[[#This Row],[2019-T1-BELLAMY François-Xavier]]/Tableau17[[#This Row],[2019-T1-TOTAL]],"")</f>
        <v>6.6666666666666666E-2</v>
      </c>
      <c r="MA448" s="26">
        <f>IFERROR(Tableau17[[#This Row],[2019-T1-BIDOU Olivier]]/Tableau17[[#This Row],[2019-T1-TOTAL]],"")</f>
        <v>6.6666666666666671E-3</v>
      </c>
      <c r="MB448" s="26">
        <f>IFERROR(Tableau17[[#This Row],[2019-T1-BOURG Dominique]]/Tableau17[[#This Row],[2019-T1-TOTAL]],"")</f>
        <v>0.02</v>
      </c>
      <c r="MC448" s="26">
        <f>IFERROR(Tableau17[[#This Row],[2019-T1-BROSSAT Ian]]/Tableau17[[#This Row],[2019-T1-TOTAL]],"")</f>
        <v>0.13333333333333333</v>
      </c>
      <c r="MD448" s="26">
        <f>IFERROR(Tableau17[[#This Row],[2019-T1-CAILLAUD Sophie]]/Tableau17[[#This Row],[2019-T1-TOTAL]],"")</f>
        <v>0</v>
      </c>
      <c r="ME448" s="26">
        <f>IFERROR(Tableau17[[#This Row],[2019-T1-CAMUS Renaud]]/Tableau17[[#This Row],[2019-T1-TOTAL]],"")</f>
        <v>0</v>
      </c>
      <c r="MF448" s="26">
        <f>IFERROR(Tableau17[[#This Row],[2019-T1-CHALENÇON Christophe]]/Tableau17[[#This Row],[2019-T1-TOTAL]],"")</f>
        <v>0</v>
      </c>
      <c r="MG448" s="26">
        <f>IFERROR(Tableau17[[#This Row],[2019-T1-CORBET Cathy Denise Ginette]]/Tableau17[[#This Row],[2019-T1-TOTAL]],"")</f>
        <v>0</v>
      </c>
      <c r="MH448" s="26">
        <f>IFERROR(Tableau17[[#This Row],[2019-T1-DE PREVOISIN Robert]]/Tableau17[[#This Row],[2019-T1-TOTAL]],"")</f>
        <v>0</v>
      </c>
      <c r="MI448" s="26">
        <f>IFERROR(Tableau17[[#This Row],[2019-T1-DELFEL Thérèse]]/Tableau17[[#This Row],[2019-T1-TOTAL]],"")</f>
        <v>0</v>
      </c>
      <c r="MJ448" s="26">
        <f>IFERROR(Tableau17[[#This Row],[2019-T1-DIEUMEGARD Pierre]]/Tableau17[[#This Row],[2019-T1-TOTAL]],"")</f>
        <v>0</v>
      </c>
      <c r="MK448" s="26">
        <f>IFERROR(Tableau17[[#This Row],[2019-T1-DUPONT-AIGNAN Nicolas]]/Tableau17[[#This Row],[2019-T1-TOTAL]],"")</f>
        <v>6.6666666666666666E-2</v>
      </c>
      <c r="ML448" s="26">
        <f>IFERROR(Tableau17[[#This Row],[2019-T1-GERNIGON Yves]]/Tableau17[[#This Row],[2019-T1-TOTAL]],"")</f>
        <v>0</v>
      </c>
      <c r="MM448" s="26">
        <f>IFERROR(Tableau17[[#This Row],[2019-T1-GLUCKSMANN Raphaël]]/Tableau17[[#This Row],[2019-T1-TOTAL]],"")</f>
        <v>0.06</v>
      </c>
      <c r="MN448" s="26">
        <f>IFERROR(Tableau17[[#This Row],[2019-T1-HAMON Benoît]]/Tableau17[[#This Row],[2019-T1-TOTAL]],"")</f>
        <v>3.3333333333333333E-2</v>
      </c>
      <c r="MO448" s="26">
        <f>IFERROR(Tableau17[[#This Row],[2019-T1-HELGEN Gilles]]/Tableau17[[#This Row],[2019-T1-TOTAL]],"")</f>
        <v>0</v>
      </c>
      <c r="MP448" s="26">
        <f>IFERROR(Tableau17[[#This Row],[2019-T1-JADOT Yannick]]/Tableau17[[#This Row],[2019-T1-TOTAL]],"")</f>
        <v>0.12666666666666668</v>
      </c>
      <c r="MQ448" s="26">
        <f>IFERROR(Tableau17[[#This Row],[2019-T1-LAGARDE Jean-Christophe]]/Tableau17[[#This Row],[2019-T1-TOTAL]],"")</f>
        <v>6.6666666666666671E-3</v>
      </c>
      <c r="MR448" s="26">
        <f>IFERROR(Tableau17[[#This Row],[2019-T1-LALANNE Francis]]/Tableau17[[#This Row],[2019-T1-TOTAL]],"")</f>
        <v>0</v>
      </c>
      <c r="MS448" s="26">
        <f>IFERROR(Tableau17[[#This Row],[2019-T1-LOISEAU Nathalie]]/Tableau17[[#This Row],[2019-T1-TOTAL]],"")</f>
        <v>0.1</v>
      </c>
      <c r="MT448" s="26">
        <f>IFERROR(Tableau17[[#This Row],[2019-T1-MARIE Florie]]/Tableau17[[#This Row],[2019-T1-TOTAL]],"")</f>
        <v>0</v>
      </c>
      <c r="MU448" s="26">
        <f>IFERROR(Tableau17[[#This Row],[2008-T1-MACROEXTRDROITE]]/Tableau17[[#This Row],[2008-T1-MACROTOTALE]],"")</f>
        <v>0.14716981132075471</v>
      </c>
      <c r="MV448" s="26">
        <f>IFERROR(Tableau17[[#This Row],[2008-T1-MACRODROITE]]/Tableau17[[#This Row],[2008-T1-MACROTOTALE]],"")</f>
        <v>0.25283018867924528</v>
      </c>
      <c r="MW448" s="26">
        <f>IFERROR(Tableau17[[#This Row],[2008-T1-MACROCENTRE]]/Tableau17[[#This Row],[2008-T1-MACROTOTALE]],"")</f>
        <v>0</v>
      </c>
      <c r="MX448" s="26">
        <f>IFERROR(Tableau17[[#This Row],[2008-T1-MACROGAUCHE]]/Tableau17[[#This Row],[2008-T1-MACROTOTALE]],"")</f>
        <v>0.6</v>
      </c>
      <c r="MY448" s="26">
        <f>IFERROR(Tableau17[[#This Row],[2008-T1-MACROAUTRE]]/Tableau17[[#This Row],[2008-T1-MACROTOTALE]],"")</f>
        <v>0</v>
      </c>
      <c r="MZ448" s="26" t="str">
        <f>IFERROR(Tableau17[[#This Row],[2008-T2-MACROEXTRDROITE]]/Tableau17[[#This Row],[2008-T2-MACROTOTALE]],"")</f>
        <v/>
      </c>
      <c r="NA448" s="26" t="str">
        <f>IFERROR(Tableau17[[#This Row],[2008-T2-MACRODROITE]]/Tableau17[[#This Row],[2008-T2-MACROTOTALE]],"")</f>
        <v/>
      </c>
      <c r="NB448" s="26" t="str">
        <f>IFERROR(Tableau17[[#This Row],[2008-T2-MACROCENTRE]]/Tableau17[[#This Row],[2008-T2-MACROTOTALE]],"")</f>
        <v/>
      </c>
      <c r="NC448" s="26" t="str">
        <f>IFERROR(Tableau17[[#This Row],[2008-T2-MACROGAUCHE]]/Tableau17[[#This Row],[2008-T2-MACROTOTALE]],"")</f>
        <v/>
      </c>
      <c r="ND448" s="26" t="str">
        <f>IFERROR(Tableau17[[#This Row],[2008-T2-MACROAUTRE]]/Tableau17[[#This Row],[2008-T2-MACROTOTALE]],"")</f>
        <v/>
      </c>
      <c r="NE448" s="26">
        <f>IFERROR(Tableau17[[#This Row],[2014-T1-MACROEXTRDROITE]]/Tableau17[[#This Row],[2014-T1-MACROTOTALE]],"")</f>
        <v>0.2076271186440678</v>
      </c>
      <c r="NF448" s="26">
        <f>IFERROR(Tableau17[[#This Row],[2014-T1-MACRODROITE]]/Tableau17[[#This Row],[2014-T1-MACROTOTALE]],"")</f>
        <v>0.40677966101694918</v>
      </c>
      <c r="NG448" s="26">
        <f>IFERROR(Tableau17[[#This Row],[2014-T1-MACROCENTRE]]/Tableau17[[#This Row],[2014-T1-MACROTOTALE]],"")</f>
        <v>9.7457627118644072E-2</v>
      </c>
      <c r="NH448" s="26">
        <f>IFERROR(Tableau17[[#This Row],[2014-T1-MACROGAUCHE]]/Tableau17[[#This Row],[2014-T1-MACROTOTALE]],"")</f>
        <v>0.28813559322033899</v>
      </c>
      <c r="NI448" s="26">
        <f>IFERROR(Tableau17[[#This Row],[2014-T1-MACROAUTRE]]/Tableau17[[#This Row],[2014-T1-MACROTOTALE]],"")</f>
        <v>0</v>
      </c>
      <c r="NJ448" s="26">
        <f>IFERROR(Tableau17[[#This Row],[2014-T2-MACROEXTRDROITE]]/Tableau17[[#This Row],[2014-T2-MACROTOTALE]],"")</f>
        <v>0.23949579831932774</v>
      </c>
      <c r="NK448" s="26">
        <f>IFERROR(Tableau17[[#This Row],[2014-T2-MACRODROITE]]/Tableau17[[#This Row],[2014-T2-MACROTOTALE]],"")</f>
        <v>0.40756302521008403</v>
      </c>
      <c r="NL448" s="26">
        <f>IFERROR(Tableau17[[#This Row],[2014-T2-MACROCENTRE]]/Tableau17[[#This Row],[2014-T2-MACROTOTALE]],"")</f>
        <v>0</v>
      </c>
      <c r="NM448" s="26">
        <f>IFERROR(Tableau17[[#This Row],[2014-T2-MACROGAUCHE]]/Tableau17[[#This Row],[2014-T2-MACROTOTALE]],"")</f>
        <v>0.35294117647058826</v>
      </c>
      <c r="NN448" s="26">
        <f>IFERROR(Tableau17[[#This Row],[2014-T2-MACROAUTRE]]/Tableau17[[#This Row],[2014-T2-MACROTOTALE]],"")</f>
        <v>0</v>
      </c>
      <c r="NO448" s="26">
        <f>IFERROR( Tableau17[[#This Row],[2015-T1-MACROEXTRDROITE]]/Tableau17[[#This Row],[2015-T1-MACROTOTALE]],"")</f>
        <v>0.24120603015075376</v>
      </c>
      <c r="NP448" s="26">
        <f>IFERROR(Tableau17[[#This Row],[2015-T1-MACRODROITE]]/Tableau17[[#This Row],[2015-T1-MACROTOTALE]],"")</f>
        <v>0.15577889447236182</v>
      </c>
      <c r="NQ448" s="26">
        <f>IFERROR(Tableau17[[#This Row],[2015-T1-MACROCENTRE]]/Tableau17[[#This Row],[2015-T1-MACROTOTALE]],"")</f>
        <v>0</v>
      </c>
      <c r="NR448" s="26">
        <f>IFERROR(Tableau17[[#This Row],[2015-T1-MACROGAUCHE]]/Tableau17[[#This Row],[2015-T1-MACROTOTALE]],"")</f>
        <v>0.60301507537688437</v>
      </c>
      <c r="NS448" s="26">
        <f>IFERROR(Tableau17[[#This Row],[2015-T1-MACROAUTRE]]/Tableau17[[#This Row],[2015-T1-MACROTOTALE]],"")</f>
        <v>0</v>
      </c>
      <c r="NT448" s="26">
        <f>IFERROR(Tableau17[[#This Row],[2015-T2-MACROEXTRDROITE]]/Tableau17[[#This Row],[2015-T2-MACROTOTALE]],"")</f>
        <v>0.37430167597765363</v>
      </c>
      <c r="NU448" s="26">
        <f>IFERROR(Tableau17[[#This Row],[2015-T2-MACRODROITE]]/Tableau17[[#This Row],[2015-T2-MACROTOTALE]],"")</f>
        <v>0</v>
      </c>
      <c r="NV448" s="26">
        <f>IFERROR(Tableau17[[#This Row],[2015-T2-MACROCENTRE]]/Tableau17[[#This Row],[2015-T2-MACROTOTALE]],"")</f>
        <v>0</v>
      </c>
      <c r="NW448" s="26">
        <f>IFERROR(Tableau17[[#This Row],[2015-T2-MACROGAUCHE]]/Tableau17[[#This Row],[2015-T2-MACROTOTALE]],"")</f>
        <v>0.62569832402234637</v>
      </c>
      <c r="NX448" s="26">
        <f>IFERROR(Tableau17[[#This Row],[2015-T2-MACROAUTRE]]/Tableau17[[#This Row],[2015-T2-MACROTOTALE]],"")</f>
        <v>0</v>
      </c>
      <c r="NY448" s="26">
        <f>IFERROR(Tableau17[[#This Row],[2017-T1-MACROEXTRDROITE]]/Tableau17[[#This Row],[2017-T1-MACROTOTALE]],"")</f>
        <v>0.19528619528619529</v>
      </c>
      <c r="NZ448" s="26">
        <f>IFERROR(Tableau17[[#This Row],[2017-T1-MACRODROITE]]/Tableau17[[#This Row],[2017-T1-MACROTOTALE]],"")</f>
        <v>6.7340067340067339E-2</v>
      </c>
      <c r="OA448" s="26">
        <f>IFERROR(Tableau17[[#This Row],[2017-T1-MACROCENTRE]]/Tableau17[[#This Row],[2017-T1-MACROTOTALE]],"")</f>
        <v>0.22895622895622897</v>
      </c>
      <c r="OB448" s="26">
        <f>IFERROR(Tableau17[[#This Row],[2017-T1-MACROGAUCHE]]/Tableau17[[#This Row],[2017-T1-MACROTOTALE]],"")</f>
        <v>0.49831649831649832</v>
      </c>
      <c r="OC448" s="26">
        <f>IFERROR(Tableau17[[#This Row],[2017-T1-MACROAUTRE]]/Tableau17[[#This Row],[2017-T1-MACROTOTALE]],"")</f>
        <v>1.0101010101010102E-2</v>
      </c>
      <c r="OD448" s="26">
        <f>IFERROR(Tableau17[[#This Row],[2017-T2-MACROEXTRDROITE]]/Tableau17[[#This Row],[2017-T2-MACROTOTALE]],"")</f>
        <v>0.26595744680851063</v>
      </c>
      <c r="OE448" s="26">
        <f>IFERROR(Tableau17[[#This Row],[2017-T2-MACRODROITE]]/Tableau17[[#This Row],[2017-T2-MACROTOTALE]],"")</f>
        <v>0</v>
      </c>
      <c r="OF448" s="26">
        <f>IFERROR(Tableau17[[#This Row],[2017-T2-MACROCENTRE]]/Tableau17[[#This Row],[2017-T2-MACROTOTALE]],"")</f>
        <v>0.73404255319148937</v>
      </c>
      <c r="OG448" s="26">
        <f>IFERROR(Tableau17[[#This Row],[2017-T2-MACROGAUCHE]]/Tableau17[[#This Row],[2017-T2-MACROTOTALE]],"")</f>
        <v>0</v>
      </c>
      <c r="OH448" s="26">
        <f>IFERROR(Tableau17[[#This Row],[2017-T2-MACROAUTRE]]/Tableau17[[#This Row],[2017-T2-MACROTOTALE]],"")</f>
        <v>0</v>
      </c>
      <c r="OI448" s="26">
        <f>IFERROR(Tableau17[[#This Row],[2019-T1-MACROEXTRDROITE]]/Tableau17[[#This Row],[2019-T1-MACROTOTALE]],"")</f>
        <v>0.30065359477124182</v>
      </c>
      <c r="OJ448" s="26">
        <f>IFERROR(Tableau17[[#This Row],[2019-T1-MACRODROITE]]/Tableau17[[#This Row],[2019-T1-MACROTOTALE]],"")</f>
        <v>7.1895424836601302E-2</v>
      </c>
      <c r="OK448" s="26">
        <f>IFERROR(Tableau17[[#This Row],[2019-T1-MACROCENTRE]]/Tableau17[[#This Row],[2019-T1-MACROTOTALE]],"")</f>
        <v>9.8039215686274508E-2</v>
      </c>
      <c r="OL448" s="26">
        <f>IFERROR(Tableau17[[#This Row],[2019-T1-MACROGAUCHE]]/Tableau17[[#This Row],[2019-T1-MACROTOTALE]],"")</f>
        <v>0.45751633986928103</v>
      </c>
      <c r="OM448" s="26">
        <f>IFERROR(Tableau17[[#This Row],[2019-T1-MACROAUTRE]]/Tableau17[[#This Row],[2019-T1-MACROTOTALE]],"")</f>
        <v>7.1895424836601302E-2</v>
      </c>
      <c r="ON448" s="26">
        <f>IFERROR(Tableau17[[#This Row],[2020-T1-MACROEXTRDROITE]]/Tableau17[[#This Row],[2020-T1-MACROTOTALE]],"")</f>
        <v>0.11347517730496454</v>
      </c>
      <c r="OO448" s="26">
        <f>IFERROR(Tableau17[[#This Row],[2020-T1-MACRODROITE]]/Tableau17[[#This Row],[2020-T1-MACROTOTALE]],"")</f>
        <v>0.27659574468085107</v>
      </c>
      <c r="OP448" s="26">
        <f>IFERROR(Tableau17[[#This Row],[2020-T1-MACROCENTRE]]/Tableau17[[#This Row],[2020-T1-MACROTOTALE]],"")</f>
        <v>0.11347517730496454</v>
      </c>
      <c r="OQ448" s="26">
        <f>IFERROR(Tableau17[[#This Row],[2020-T1-MACROGAUCHE]]/Tableau17[[#This Row],[2020-T1-MACROTOTALE]],"")</f>
        <v>0.49645390070921985</v>
      </c>
      <c r="OR448" s="26">
        <f>IFERROR(Tableau17[[#This Row],[2020-T1-MACROAUTRE]]/Tableau17[[#This Row],[2020-T1-MACROTOTALE]],"")</f>
        <v>0</v>
      </c>
      <c r="OS448" s="26">
        <f>IFERROR(Tableau17[[#This Row],[2017 (L)-T1-MACROEXTRDROITE]]/Tableau17[[#This Row],[2017 (L)-T1-MACROTOTALE]],"")</f>
        <v>0.20118343195266272</v>
      </c>
      <c r="OT448" s="26">
        <f>IFERROR(Tableau17[[#This Row],[2017 (L)-T1-MACRODROITE]]/Tableau17[[#This Row],[2017 (L)-T1-MACROTOTALE]],"")</f>
        <v>8.8757396449704137E-2</v>
      </c>
      <c r="OU448" s="26">
        <f>IFERROR(Tableau17[[#This Row],[2017 (L)-T1-MACROCENTRE]]/Tableau17[[#This Row],[2017 (L)-T1-MACROTOTALE]],"")</f>
        <v>0.1242603550295858</v>
      </c>
      <c r="OV448" s="26">
        <f>IFERROR(Tableau17[[#This Row],[2017 (L)-T1-MACROGAUCHE]]/Tableau17[[#This Row],[2017 (L)-T1-MACROTOTALE]],"")</f>
        <v>0.55029585798816572</v>
      </c>
      <c r="OW448" s="26">
        <f>IFERROR(Tableau17[[#This Row],[2017 (L)-T1-MACROAUTRE]]/Tableau17[[#This Row],[2017 (L)-T1-MACROTOTALE]],"")</f>
        <v>3.5502958579881658E-2</v>
      </c>
      <c r="OX448" s="26">
        <f>IFERROR(Tableau17[[#This Row],[2017 (L)-T2-MACROEXTRDROITE]]/Tableau17[[#This Row],[2017 (L)-T2-MACROTOTALE]],"")</f>
        <v>0</v>
      </c>
      <c r="OY448" s="26">
        <f>IFERROR(Tableau17[[#This Row],[2017 (L)-T2-MACRODROITE]]/Tableau17[[#This Row],[2017 (L)-T2-MACROTOTALE]],"")</f>
        <v>0</v>
      </c>
      <c r="OZ448" s="26">
        <f>IFERROR(Tableau17[[#This Row],[2017 (L)-T2-MACROCENTRE]]/Tableau17[[#This Row],[2017 (L)-T2-MACROTOTALE]],"")</f>
        <v>0.36</v>
      </c>
      <c r="PA448" s="26">
        <f>IFERROR(Tableau17[[#This Row],[2017 (L)-T2-MACROGAUCHE]]/Tableau17[[#This Row],[2017 (L)-T2-MACROTOTALE]],"")</f>
        <v>0.64</v>
      </c>
      <c r="PB448" s="26">
        <f>IFERROR(Tableau17[[#This Row],[2017 (L)-T2-MACROAUTRE]]/Tableau17[[#This Row],[2017 (L)-T2-MACROTOTALE]],"")</f>
        <v>0</v>
      </c>
      <c r="PC448" s="26">
        <f>IFERROR(Tableau17[[#This Row],[2008_T1_PROCUS]]/Tableau17[[#This Row],[2008_T1_INSCRITS]],0)</f>
        <v>7.6045627376425855E-3</v>
      </c>
      <c r="PD448" s="26">
        <f>IFERROR(Tableau17[[#This Row],[2008_T2_PROCUS]]/Tableau17[[#This Row],[2008_T2_INSCRITS]],0)</f>
        <v>0</v>
      </c>
      <c r="PE448" s="26">
        <f>Tableau17[[#This Row],[2014_T1_PROCUS]]/Tableau17[[#This Row],[2014_T1_INSCRITS]]</f>
        <v>1.7761989342806395E-3</v>
      </c>
      <c r="PF448" s="26">
        <f>IFERROR(Tableau17[[#This Row],[2014_T2_PROCUS]]/Tableau17[[#This Row],[2014_T2_INSCRITS]],0)</f>
        <v>3.552397868561279E-3</v>
      </c>
    </row>
    <row r="449" spans="1:422" hidden="1" x14ac:dyDescent="0.2">
      <c r="A449" s="1">
        <v>6</v>
      </c>
      <c r="B449" s="1" t="s">
        <v>427</v>
      </c>
      <c r="C449" s="1" t="s">
        <v>438</v>
      </c>
      <c r="D449" s="1" t="s">
        <v>438</v>
      </c>
      <c r="E449" s="1">
        <v>1164</v>
      </c>
      <c r="F449" s="1">
        <v>5.4578189999999998</v>
      </c>
      <c r="G449" s="1">
        <v>43.294975000000001</v>
      </c>
      <c r="H449" s="3">
        <v>1143</v>
      </c>
      <c r="I449" s="3">
        <v>240</v>
      </c>
      <c r="K449" s="1">
        <v>0</v>
      </c>
      <c r="L449" s="1">
        <v>30</v>
      </c>
      <c r="M449" s="1">
        <v>45</v>
      </c>
      <c r="P449" s="1">
        <v>63</v>
      </c>
      <c r="Q449" s="1">
        <v>14</v>
      </c>
      <c r="R449" s="1">
        <v>58</v>
      </c>
      <c r="S449" s="1">
        <v>25</v>
      </c>
      <c r="T449" s="1">
        <v>15</v>
      </c>
      <c r="U449" s="1">
        <v>250</v>
      </c>
      <c r="V449" s="1">
        <v>1134</v>
      </c>
      <c r="W449" s="1">
        <v>501</v>
      </c>
      <c r="X449" s="1">
        <v>2</v>
      </c>
      <c r="Y449" s="2">
        <v>0.44179893999999997</v>
      </c>
      <c r="Z449" s="1">
        <v>1134</v>
      </c>
      <c r="AA449" s="1">
        <v>525</v>
      </c>
      <c r="AB449" s="1">
        <v>1</v>
      </c>
      <c r="AC449" s="2">
        <v>0.46296295999999998</v>
      </c>
      <c r="AD449" s="1">
        <v>1143</v>
      </c>
      <c r="AE449" s="1">
        <v>264</v>
      </c>
      <c r="AF449" s="2">
        <v>0.23097113</v>
      </c>
      <c r="AG449" s="1">
        <f t="shared" si="6"/>
        <v>240</v>
      </c>
      <c r="AH449" s="1">
        <v>1138</v>
      </c>
      <c r="AI449" s="1">
        <v>568</v>
      </c>
      <c r="AJ449" s="1">
        <v>3</v>
      </c>
      <c r="AK449" s="2">
        <v>0.49912127000000001</v>
      </c>
      <c r="AL449" s="1">
        <v>1138</v>
      </c>
      <c r="AM449" s="1">
        <v>624</v>
      </c>
      <c r="AN449" s="1">
        <v>1</v>
      </c>
      <c r="AO449" s="2">
        <v>0.5483304</v>
      </c>
      <c r="AP449" s="1">
        <v>1150</v>
      </c>
      <c r="AQ449" s="1">
        <v>479</v>
      </c>
      <c r="AR449" s="2">
        <v>0.41652173999999997</v>
      </c>
      <c r="AS449" s="1">
        <v>1150</v>
      </c>
      <c r="AT449" s="1">
        <v>459</v>
      </c>
      <c r="AU449" s="2">
        <v>0.39913042999999998</v>
      </c>
      <c r="AV449" s="1">
        <v>1157</v>
      </c>
      <c r="AW449" s="1">
        <v>361</v>
      </c>
      <c r="AX449" s="2">
        <v>0.31201382999999999</v>
      </c>
      <c r="AY449" s="1">
        <v>1157</v>
      </c>
      <c r="AZ449" s="1">
        <v>292</v>
      </c>
      <c r="BA449" s="2">
        <v>0.25237683999999999</v>
      </c>
      <c r="BB449" s="1">
        <v>1157</v>
      </c>
      <c r="BC449" s="1">
        <v>764</v>
      </c>
      <c r="BD449" s="2">
        <v>0.66032844000000002</v>
      </c>
      <c r="BE449" s="1">
        <v>1156</v>
      </c>
      <c r="BF449" s="1">
        <v>736</v>
      </c>
      <c r="BG449" s="2">
        <v>0.63667819999999997</v>
      </c>
      <c r="BH449" s="1">
        <v>1144</v>
      </c>
      <c r="BI449" s="1">
        <v>409</v>
      </c>
      <c r="BJ449" s="2">
        <v>0.35751748</v>
      </c>
      <c r="BK449" s="1">
        <v>6</v>
      </c>
      <c r="BM449" s="1">
        <v>4</v>
      </c>
      <c r="BN449" s="1">
        <v>32</v>
      </c>
      <c r="BO449" s="1">
        <v>48</v>
      </c>
      <c r="BP449" s="1">
        <v>146</v>
      </c>
      <c r="BQ449" s="1">
        <v>307</v>
      </c>
      <c r="BR449" s="1">
        <v>543</v>
      </c>
      <c r="BU449" s="1">
        <v>189</v>
      </c>
      <c r="BV449" s="1">
        <v>419</v>
      </c>
      <c r="BW449" s="1">
        <v>608</v>
      </c>
      <c r="BY449" s="1">
        <v>58</v>
      </c>
      <c r="BZ449" s="1">
        <v>72</v>
      </c>
      <c r="CB449" s="1">
        <v>24</v>
      </c>
      <c r="CC449" s="1">
        <v>109</v>
      </c>
      <c r="CD449" s="1">
        <v>110</v>
      </c>
      <c r="CE449" s="1">
        <v>109</v>
      </c>
      <c r="CF449" s="1">
        <v>482</v>
      </c>
      <c r="CG449" s="1">
        <v>146</v>
      </c>
      <c r="CH449" s="1">
        <v>192</v>
      </c>
      <c r="CI449" s="1">
        <v>164</v>
      </c>
      <c r="CJ449" s="1">
        <v>502</v>
      </c>
      <c r="CK449" s="1">
        <v>101</v>
      </c>
      <c r="CL449" s="1">
        <v>8</v>
      </c>
      <c r="CN449" s="1">
        <v>40</v>
      </c>
      <c r="CO449" s="1">
        <v>29</v>
      </c>
      <c r="CP449" s="1">
        <v>162</v>
      </c>
      <c r="CS449" s="1">
        <v>79</v>
      </c>
      <c r="CT449" s="1">
        <v>38</v>
      </c>
      <c r="CW449" s="1">
        <v>457</v>
      </c>
      <c r="CY449" s="1">
        <v>61</v>
      </c>
      <c r="DA449" s="1">
        <v>376</v>
      </c>
      <c r="DC449" s="1">
        <v>437</v>
      </c>
      <c r="DD449" s="1">
        <v>12</v>
      </c>
      <c r="DE449" s="1">
        <v>31</v>
      </c>
      <c r="DF449" s="1">
        <v>6</v>
      </c>
      <c r="DG449" s="1">
        <v>2</v>
      </c>
      <c r="DH449" s="1">
        <v>3</v>
      </c>
      <c r="DI449" s="1">
        <v>4</v>
      </c>
      <c r="DJ449" s="1">
        <v>2</v>
      </c>
      <c r="DK449" s="1">
        <v>3</v>
      </c>
      <c r="DL449" s="1">
        <v>59</v>
      </c>
      <c r="DM449" s="1">
        <v>80</v>
      </c>
      <c r="DN449" s="1">
        <v>70</v>
      </c>
      <c r="DP449" s="1">
        <v>0</v>
      </c>
      <c r="DR449" s="1">
        <v>72</v>
      </c>
      <c r="DS449" s="1">
        <v>10</v>
      </c>
      <c r="DU449" s="1">
        <v>354</v>
      </c>
      <c r="DX449" s="1">
        <v>135</v>
      </c>
      <c r="DZ449" s="1">
        <v>128</v>
      </c>
      <c r="EA449" s="1">
        <v>263</v>
      </c>
      <c r="EB449" s="1">
        <v>3</v>
      </c>
      <c r="EC449" s="1">
        <v>12</v>
      </c>
      <c r="ED449" s="1">
        <v>1</v>
      </c>
      <c r="EE449" s="1">
        <v>10</v>
      </c>
      <c r="EF449" s="1">
        <v>42</v>
      </c>
      <c r="EG449" s="1">
        <v>43</v>
      </c>
      <c r="EH449" s="1">
        <v>2</v>
      </c>
      <c r="EI449" s="1">
        <v>255</v>
      </c>
      <c r="EJ449" s="1">
        <v>246</v>
      </c>
      <c r="EK449" s="1">
        <v>123</v>
      </c>
      <c r="EL449" s="1">
        <v>12</v>
      </c>
      <c r="EM449" s="1">
        <v>749</v>
      </c>
      <c r="EN449" s="1">
        <v>301</v>
      </c>
      <c r="EO449" s="1">
        <v>373</v>
      </c>
      <c r="EP449" s="1">
        <v>674</v>
      </c>
      <c r="EQ449" s="1">
        <v>0</v>
      </c>
      <c r="ER449" s="1">
        <v>2</v>
      </c>
      <c r="ES449" s="1">
        <v>13</v>
      </c>
      <c r="ET449" s="1">
        <v>61</v>
      </c>
      <c r="EU449" s="1">
        <v>22</v>
      </c>
      <c r="EV449" s="1">
        <v>150</v>
      </c>
      <c r="EW449" s="1">
        <v>18</v>
      </c>
      <c r="EX449" s="1">
        <v>2</v>
      </c>
      <c r="EY449" s="1">
        <v>10</v>
      </c>
      <c r="EZ449" s="1">
        <v>9</v>
      </c>
      <c r="FA449" s="1">
        <v>0</v>
      </c>
      <c r="FB449" s="1">
        <v>0</v>
      </c>
      <c r="FC449" s="1">
        <v>0</v>
      </c>
      <c r="FD449" s="1">
        <v>0</v>
      </c>
      <c r="FE449" s="1">
        <v>0</v>
      </c>
      <c r="FF449" s="1">
        <v>0</v>
      </c>
      <c r="FG449" s="1">
        <v>0</v>
      </c>
      <c r="FH449" s="1">
        <v>7</v>
      </c>
      <c r="FI449" s="1">
        <v>0</v>
      </c>
      <c r="FJ449" s="1">
        <v>7</v>
      </c>
      <c r="FK449" s="1">
        <v>11</v>
      </c>
      <c r="FL449" s="1">
        <v>0</v>
      </c>
      <c r="FM449" s="1">
        <v>16</v>
      </c>
      <c r="FN449" s="1">
        <v>6</v>
      </c>
      <c r="FO449" s="1">
        <v>5</v>
      </c>
      <c r="FP449" s="1">
        <v>35</v>
      </c>
      <c r="FQ449" s="1">
        <v>0</v>
      </c>
      <c r="FR449" s="1">
        <f>SUM(Tableau17[[#This Row],[2019-T1-ALEXANDRE Audric]:[2019-T1-MARIE Florie]])</f>
        <v>374</v>
      </c>
      <c r="FS449" s="1">
        <v>52</v>
      </c>
      <c r="FT449" s="1">
        <v>152</v>
      </c>
      <c r="FU449" s="1">
        <v>0</v>
      </c>
      <c r="FV449" s="1">
        <v>339</v>
      </c>
      <c r="FW449" s="1">
        <v>0</v>
      </c>
      <c r="FX449" s="1">
        <v>543</v>
      </c>
      <c r="FY449" s="1">
        <v>0</v>
      </c>
      <c r="FZ449" s="1">
        <v>189</v>
      </c>
      <c r="GA449" s="1">
        <v>0</v>
      </c>
      <c r="GB449" s="1">
        <v>419</v>
      </c>
      <c r="GC449" s="1">
        <v>0</v>
      </c>
      <c r="GD449" s="1">
        <v>608</v>
      </c>
      <c r="GE449" s="1">
        <v>109</v>
      </c>
      <c r="GF449" s="1">
        <v>168</v>
      </c>
      <c r="GG449" s="1">
        <v>0</v>
      </c>
      <c r="GH449" s="1">
        <v>205</v>
      </c>
      <c r="GI449" s="1">
        <v>0</v>
      </c>
      <c r="GJ449" s="1">
        <v>482</v>
      </c>
      <c r="GK449" s="1">
        <v>146</v>
      </c>
      <c r="GL449" s="1">
        <v>192</v>
      </c>
      <c r="GM449" s="1">
        <v>0</v>
      </c>
      <c r="GN449" s="1">
        <v>164</v>
      </c>
      <c r="GO449" s="1">
        <v>0</v>
      </c>
      <c r="GP449" s="1">
        <v>502</v>
      </c>
      <c r="GQ449" s="1">
        <v>170</v>
      </c>
      <c r="GR449" s="1">
        <v>38</v>
      </c>
      <c r="GS449" s="1">
        <v>0</v>
      </c>
      <c r="GT449" s="1">
        <v>148</v>
      </c>
      <c r="GU449" s="1">
        <v>101</v>
      </c>
      <c r="GV449" s="1">
        <v>457</v>
      </c>
      <c r="GW449" s="1">
        <v>61</v>
      </c>
      <c r="GX449" s="1">
        <v>376</v>
      </c>
      <c r="GY449" s="1">
        <v>0</v>
      </c>
      <c r="GZ449" s="1">
        <v>0</v>
      </c>
      <c r="HA449" s="1">
        <v>0</v>
      </c>
      <c r="HB449" s="1">
        <v>437</v>
      </c>
      <c r="HC449" s="1">
        <v>278</v>
      </c>
      <c r="HD449" s="1">
        <v>42</v>
      </c>
      <c r="HE449" s="1">
        <v>123</v>
      </c>
      <c r="HF449" s="1">
        <v>304</v>
      </c>
      <c r="HG449" s="1">
        <v>2</v>
      </c>
      <c r="HH449" s="1">
        <v>749</v>
      </c>
      <c r="HI449" s="1">
        <v>301</v>
      </c>
      <c r="HJ449" s="1">
        <v>0</v>
      </c>
      <c r="HK449" s="1">
        <v>373</v>
      </c>
      <c r="HL449" s="1">
        <v>0</v>
      </c>
      <c r="HM449" s="1">
        <v>0</v>
      </c>
      <c r="HN449" s="1">
        <v>674</v>
      </c>
      <c r="HO449" s="1">
        <v>173</v>
      </c>
      <c r="HP449" s="1">
        <v>24</v>
      </c>
      <c r="HQ449" s="1">
        <v>35</v>
      </c>
      <c r="HR449" s="1">
        <v>106</v>
      </c>
      <c r="HS449" s="1">
        <v>47</v>
      </c>
      <c r="HT449" s="1">
        <v>385</v>
      </c>
      <c r="HU449" s="1">
        <v>58</v>
      </c>
      <c r="HV449" s="1">
        <v>93</v>
      </c>
      <c r="HW449" s="1">
        <v>14</v>
      </c>
      <c r="HX449" s="1">
        <v>85</v>
      </c>
      <c r="HY449" s="1">
        <v>0</v>
      </c>
      <c r="HZ449" s="1">
        <v>250</v>
      </c>
      <c r="IA449" s="1">
        <v>88</v>
      </c>
      <c r="IB449" s="1">
        <v>72</v>
      </c>
      <c r="IC449" s="1">
        <v>72</v>
      </c>
      <c r="ID449" s="1">
        <v>91</v>
      </c>
      <c r="IE449" s="1">
        <v>31</v>
      </c>
      <c r="IF449" s="1">
        <v>354</v>
      </c>
      <c r="IG449" s="1">
        <v>0</v>
      </c>
      <c r="IH449" s="1">
        <v>135</v>
      </c>
      <c r="II449" s="1">
        <v>128</v>
      </c>
      <c r="IJ449" s="1">
        <v>0</v>
      </c>
      <c r="IK449" s="1">
        <v>0</v>
      </c>
      <c r="IL449" s="1">
        <v>263</v>
      </c>
      <c r="IM449" s="26">
        <f>IFERROR(Tableau17[[#This Row],[LDIV]]/Tableau17[[#This Row],[Total général]],"")</f>
        <v>0</v>
      </c>
      <c r="IN449" s="26">
        <f>IFERROR(Tableau17[[#This Row],[LDVC]]/Tableau17[[#This Row],[Total général]],"")</f>
        <v>0</v>
      </c>
      <c r="IO449" s="26">
        <f>IFERROR(Tableau17[[#This Row],[LDVD]]/Tableau17[[#This Row],[Total général]],"")</f>
        <v>0.12</v>
      </c>
      <c r="IP449" s="26">
        <f>IFERROR(Tableau17[[#This Row],[LDVG]]/Tableau17[[#This Row],[Total général]],"")</f>
        <v>0.18</v>
      </c>
      <c r="IQ449" s="26">
        <f>IFERROR(Tableau17[[#This Row],[LEXD]]/Tableau17[[#This Row],[Total général]],"")</f>
        <v>0</v>
      </c>
      <c r="IR449" s="26">
        <f>IFERROR(Tableau17[[#This Row],[LEXG]]/Tableau17[[#This Row],[Total général]],"")</f>
        <v>0</v>
      </c>
      <c r="IS449" s="26">
        <f>IFERROR(Tableau17[[#This Row],[LLR]]/Tableau17[[#This Row],[Total général]],"")</f>
        <v>0.252</v>
      </c>
      <c r="IT449" s="26">
        <f>IFERROR(Tableau17[[#This Row],[LREM]]/Tableau17[[#This Row],[Total général]],"")</f>
        <v>5.6000000000000001E-2</v>
      </c>
      <c r="IU449" s="26">
        <f>IFERROR(Tableau17[[#This Row],[LRN]]/Tableau17[[#This Row],[Total général]],"")</f>
        <v>0.23200000000000001</v>
      </c>
      <c r="IV449" s="26">
        <f>IFERROR(Tableau17[[#This Row],[LUG]]/Tableau17[[#This Row],[Total général]],"")</f>
        <v>0.1</v>
      </c>
      <c r="IW449" s="26">
        <f>IFERROR(Tableau17[[#This Row],[LVEC]]/Tableau17[[#This Row],[Total général]],"")</f>
        <v>0.06</v>
      </c>
      <c r="IX449" s="26">
        <f>IFERROR(Tableau17[[#This Row],[2008-T1-LCMD]]/Tableau17[[#This Row],[2008-T1-TOTAL]],"")</f>
        <v>1.1049723756906077E-2</v>
      </c>
      <c r="IY449" s="26">
        <f>IFERROR(Tableau17[[#This Row],[2008-T1-LDVD]]/Tableau17[[#This Row],[2008-T1-TOTAL]],"")</f>
        <v>0</v>
      </c>
      <c r="IZ449" s="26">
        <f>IFERROR(Tableau17[[#This Row],[2008-T1-LEXD]]/Tableau17[[#This Row],[2008-T1-TOTAL]],"")</f>
        <v>7.3664825046040518E-3</v>
      </c>
      <c r="JA449" s="26">
        <f>IFERROR(Tableau17[[#This Row],[2008-T1-LEXG]]/Tableau17[[#This Row],[2008-T1-TOTAL]],"")</f>
        <v>5.8931860036832415E-2</v>
      </c>
      <c r="JB449" s="26">
        <f>IFERROR(Tableau17[[#This Row],[2008-T1-LFN]]/Tableau17[[#This Row],[2008-T1-TOTAL]],"")</f>
        <v>8.8397790055248615E-2</v>
      </c>
      <c r="JC449" s="26">
        <f>IFERROR(Tableau17[[#This Row],[2008-T1-LMAJ]]/Tableau17[[#This Row],[2008-T1-TOTAL]],"")</f>
        <v>0.26887661141804786</v>
      </c>
      <c r="JD449" s="26">
        <f>IFERROR(Tableau17[[#This Row],[2008-T1-LUG]]/Tableau17[[#This Row],[2008-T1-TOTAL]],"")</f>
        <v>0.56537753222836096</v>
      </c>
      <c r="JE449" s="26">
        <f>IFERROR(Tableau17[[#This Row],[2008-T2-LFN]]/Tableau17[[#This Row],[2008-T2-TOTAL]],"")</f>
        <v>0</v>
      </c>
      <c r="JF449" s="26">
        <f>IFERROR(Tableau17[[#This Row],[2008-T2-LGC]]/Tableau17[[#This Row],[2008-T2-TOTAL]],"")</f>
        <v>0</v>
      </c>
      <c r="JG449" s="26">
        <f>IFERROR(Tableau17[[#This Row],[2008-T2-LMAJ]]/Tableau17[[#This Row],[2008-T2-TOTAL]],"")</f>
        <v>0.31085526315789475</v>
      </c>
      <c r="JH449" s="26">
        <f>IFERROR(Tableau17[[#This Row],[2008-T2-LUG]]/Tableau17[[#This Row],[2008-T2-TOTAL]],"")</f>
        <v>0.68914473684210531</v>
      </c>
      <c r="JI449" s="26">
        <f>IFERROR(Tableau17[[#This Row],[2014-T1-LDIV]]/Tableau17[[#This Row],[2014-T1-TOTAL]],"")</f>
        <v>0</v>
      </c>
      <c r="JJ449" s="26">
        <f>IFERROR(Tableau17[[#This Row],[2014-T1-LDVD]]/Tableau17[[#This Row],[2014-T1-TOTAL]],"")</f>
        <v>0.12033195020746888</v>
      </c>
      <c r="JK449" s="26">
        <f>IFERROR(Tableau17[[#This Row],[2014-T1-LDVG]]/Tableau17[[#This Row],[2014-T1-TOTAL]],"")</f>
        <v>0.14937759336099585</v>
      </c>
      <c r="JL449" s="26">
        <f>IFERROR(Tableau17[[#This Row],[2014-T1-LEXG]]/Tableau17[[#This Row],[2014-T1-TOTAL]],"")</f>
        <v>0</v>
      </c>
      <c r="JM449" s="26">
        <f>IFERROR(Tableau17[[#This Row],[2014-T1-LFG]]/Tableau17[[#This Row],[2014-T1-TOTAL]],"")</f>
        <v>4.9792531120331947E-2</v>
      </c>
      <c r="JN449" s="26">
        <f>IFERROR(Tableau17[[#This Row],[2014-T1-LFN]]/Tableau17[[#This Row],[2014-T1-TOTAL]],"")</f>
        <v>0.22614107883817428</v>
      </c>
      <c r="JO449" s="26">
        <f>IFERROR(Tableau17[[#This Row],[2014-T1-LUD]]/Tableau17[[#This Row],[2014-T1-TOTAL]],"")</f>
        <v>0.22821576763485477</v>
      </c>
      <c r="JP449" s="26">
        <f>IFERROR(Tableau17[[#This Row],[2014-T1-LUG]]/Tableau17[[#This Row],[2014-T1-TOTAL]],"")</f>
        <v>0.22614107883817428</v>
      </c>
      <c r="JQ449" s="26">
        <f>IFERROR(Tableau17[[#This Row],[2014-T2-LFN]]/Tableau17[[#This Row],[2014-T2-TOTAL]],"")</f>
        <v>0.2908366533864542</v>
      </c>
      <c r="JR449" s="26">
        <f>IFERROR(Tableau17[[#This Row],[2014-T2-LUD]]/Tableau17[[#This Row],[2014-T2-TOTAL]],"")</f>
        <v>0.38247011952191234</v>
      </c>
      <c r="JS449" s="26">
        <f>IFERROR(Tableau17[[#This Row],[2014-T2-LUG]]/Tableau17[[#This Row],[2014-T2-TOTAL]],"")</f>
        <v>0.32669322709163345</v>
      </c>
      <c r="JT449" s="26">
        <f>IFERROR(Tableau17[[#This Row],[2015-T1-BC-DIV]]/Tableau17[[#This Row],[2015-T1-TOTAL]],"")</f>
        <v>0.22100656455142231</v>
      </c>
      <c r="JU449" s="26">
        <f>IFERROR(Tableau17[[#This Row],[2015-T1-BC-DLF]]/Tableau17[[#This Row],[2015-T1-TOTAL]],"")</f>
        <v>1.7505470459518599E-2</v>
      </c>
      <c r="JV449" s="26">
        <f>IFERROR(Tableau17[[#This Row],[2015-T1-BC-DVD]]/Tableau17[[#This Row],[2015-T1-TOTAL]],"")</f>
        <v>0</v>
      </c>
      <c r="JW449" s="26">
        <f>IFERROR(Tableau17[[#This Row],[2015-T1-BC-DVG]]/Tableau17[[#This Row],[2015-T1-TOTAL]],"")</f>
        <v>8.7527352297592995E-2</v>
      </c>
      <c r="JX449" s="26">
        <f>IFERROR(Tableau17[[#This Row],[2015-T1-BC-FG]]/Tableau17[[#This Row],[2015-T1-TOTAL]],"")</f>
        <v>6.3457330415754923E-2</v>
      </c>
      <c r="JY449" s="26">
        <f>IFERROR(Tableau17[[#This Row],[2015-T1-BC-FN]]/Tableau17[[#This Row],[2015-T1-TOTAL]],"")</f>
        <v>0.35448577680525162</v>
      </c>
      <c r="JZ449" s="26">
        <f>IFERROR(Tableau17[[#This Row],[2015-T1-BC-MDM]]/Tableau17[[#This Row],[2015-T1-TOTAL]],"")</f>
        <v>0</v>
      </c>
      <c r="KA449" s="26">
        <f>IFERROR(Tableau17[[#This Row],[2015-T1-BC-RDG]]/Tableau17[[#This Row],[2015-T1-TOTAL]],"")</f>
        <v>0</v>
      </c>
      <c r="KB449" s="26">
        <f>IFERROR(Tableau17[[#This Row],[2015-T1-BC-SOC]]/Tableau17[[#This Row],[2015-T1-TOTAL]],"")</f>
        <v>0.17286652078774617</v>
      </c>
      <c r="KC449" s="26">
        <f>IFERROR(Tableau17[[#This Row],[2015-T1-BC-UD]]/Tableau17[[#This Row],[2015-T1-TOTAL]],"")</f>
        <v>8.3150984682713341E-2</v>
      </c>
      <c r="KD449" s="26">
        <f>IFERROR(Tableau17[[#This Row],[2015-T1-BC-UG]]/Tableau17[[#This Row],[2015-T1-TOTAL]],"")</f>
        <v>0</v>
      </c>
      <c r="KE449" s="26">
        <f>IFERROR(Tableau17[[#This Row],[2015-T1-BC-VEC]]/Tableau17[[#This Row],[2015-T1-TOTAL]],"")</f>
        <v>0</v>
      </c>
      <c r="KF449" s="26">
        <f>IFERROR(Tableau17[[#This Row],[2015-T2-BC-DVG]]/Tableau17[[#This Row],[2015-T2-TOTAL]],"")</f>
        <v>0</v>
      </c>
      <c r="KG449" s="26">
        <f>IFERROR(Tableau17[[#This Row],[2015-T2-BC-FN]]/Tableau17[[#This Row],[2015-T2-TOTAL]],"")</f>
        <v>0.13958810068649885</v>
      </c>
      <c r="KH449" s="26">
        <f>IFERROR(Tableau17[[#This Row],[2015-T2-BC-SOC]]/Tableau17[[#This Row],[2015-T2-TOTAL]],"")</f>
        <v>0</v>
      </c>
      <c r="KI449" s="26">
        <f>IFERROR(Tableau17[[#This Row],[2015-T2-BC-UD]]/Tableau17[[#This Row],[2015-T2-TOTAL]],"")</f>
        <v>0.86041189931350115</v>
      </c>
      <c r="KJ449" s="26">
        <f>IFERROR(Tableau17[[#This Row],[2015-T2-BC-UG]]/Tableau17[[#This Row],[2015-T2-TOTAL]],"")</f>
        <v>0</v>
      </c>
      <c r="KK449" s="26">
        <f>IFERROR(Tableau17[[#This Row],[2017 (L)-T1-COM]]/Tableau17[[#This Row],[2017 (L)-T1-TOTAL]],"")</f>
        <v>3.3898305084745763E-2</v>
      </c>
      <c r="KL449" s="26">
        <f>IFERROR(Tableau17[[#This Row],[2017 (L)-T1-DIV]]/Tableau17[[#This Row],[2017 (L)-T1-TOTAL]],"")</f>
        <v>8.7570621468926552E-2</v>
      </c>
      <c r="KM449" s="26">
        <f>IFERROR(Tableau17[[#This Row],[2017 (L)-T1-DLF]]/Tableau17[[#This Row],[2017 (L)-T1-TOTAL]],"")</f>
        <v>1.6949152542372881E-2</v>
      </c>
      <c r="KN449" s="26">
        <f>IFERROR(Tableau17[[#This Row],[2017 (L)-T1-DVD]]/Tableau17[[#This Row],[2017 (L)-T1-TOTAL]],"")</f>
        <v>5.6497175141242938E-3</v>
      </c>
      <c r="KO449" s="26">
        <f>IFERROR(Tableau17[[#This Row],[2017 (L)-T1-DVG]]/Tableau17[[#This Row],[2017 (L)-T1-TOTAL]],"")</f>
        <v>8.4745762711864406E-3</v>
      </c>
      <c r="KP449" s="26">
        <f>IFERROR(Tableau17[[#This Row],[2017 (L)-T1-ECO]]/Tableau17[[#This Row],[2017 (L)-T1-TOTAL]],"")</f>
        <v>1.1299435028248588E-2</v>
      </c>
      <c r="KQ449" s="26">
        <f>IFERROR(Tableau17[[#This Row],[2017 (L)-T1-EXD]]/Tableau17[[#This Row],[2017 (L)-T1-TOTAL]],"")</f>
        <v>5.6497175141242938E-3</v>
      </c>
      <c r="KR449" s="26">
        <f>IFERROR(Tableau17[[#This Row],[2017 (L)-T1-EXG]]/Tableau17[[#This Row],[2017 (L)-T1-TOTAL]],"")</f>
        <v>8.4745762711864406E-3</v>
      </c>
      <c r="KS449" s="26">
        <f>IFERROR(Tableau17[[#This Row],[2017 (L)-T1-FI]]/Tableau17[[#This Row],[2017 (L)-T1-TOTAL]],"")</f>
        <v>0.16666666666666666</v>
      </c>
      <c r="KT449" s="26">
        <f>IFERROR(Tableau17[[#This Row],[2017 (L)-T1-FN]]/Tableau17[[#This Row],[2017 (L)-T1-TOTAL]],"")</f>
        <v>0.22598870056497175</v>
      </c>
      <c r="KU449" s="26">
        <f>IFERROR(Tableau17[[#This Row],[2017 (L)-T1-LR]]/Tableau17[[#This Row],[2017 (L)-T1-TOTAL]],"")</f>
        <v>0.19774011299435029</v>
      </c>
      <c r="KV449" s="26">
        <f>IFERROR(Tableau17[[#This Row],[2017 (L)-T1-MDM]]/Tableau17[[#This Row],[2017 (L)-T1-TOTAL]],"")</f>
        <v>0</v>
      </c>
      <c r="KW449" s="26">
        <f>IFERROR(Tableau17[[#This Row],[2017 (L)-T1-RDG]]/Tableau17[[#This Row],[2017 (L)-T1-TOTAL]],"")</f>
        <v>0</v>
      </c>
      <c r="KX449" s="26">
        <f>IFERROR(Tableau17[[#This Row],[2017 (L)-T1-REG]]/Tableau17[[#This Row],[2017 (L)-T1-TOTAL]],"")</f>
        <v>0</v>
      </c>
      <c r="KY449" s="26">
        <f>IFERROR(Tableau17[[#This Row],[2017 (L)-T1-REM]]/Tableau17[[#This Row],[2017 (L)-T1-TOTAL]],"")</f>
        <v>0.20338983050847459</v>
      </c>
      <c r="KZ449" s="26">
        <f>IFERROR(Tableau17[[#This Row],[2017 (L)-T1-SOC]]/Tableau17[[#This Row],[2017 (L)-T1-TOTAL]],"")</f>
        <v>2.8248587570621469E-2</v>
      </c>
      <c r="LA449" s="26">
        <f>IFERROR(Tableau17[[#This Row],[2017 (L)-T1-UDI]]/Tableau17[[#This Row],[2017 (L)-T1-TOTAL]],"")</f>
        <v>0</v>
      </c>
      <c r="LB449" s="26">
        <f>IFERROR(Tableau17[[#This Row],[2017 (L)-T2-FI]]/Tableau17[[#This Row],[2017 (L)-T2-TOTAL]],"")</f>
        <v>0</v>
      </c>
      <c r="LC449" s="26">
        <f>IFERROR(Tableau17[[#This Row],[2017 (L)-T2-FN]]/Tableau17[[#This Row],[2017 (L)-T2-TOTAL]],"")</f>
        <v>0</v>
      </c>
      <c r="LD449" s="26">
        <f>IFERROR(Tableau17[[#This Row],[2017 (L)-T2-LR]]/Tableau17[[#This Row],[2017 (L)-T2-TOTAL]],"")</f>
        <v>0.51330798479087447</v>
      </c>
      <c r="LE449" s="26">
        <f>IFERROR(Tableau17[[#This Row],[2017 (L)-T2-MDM]]/Tableau17[[#This Row],[2017 (L)-T2-TOTAL]],"")</f>
        <v>0</v>
      </c>
      <c r="LF449" s="26">
        <f>IFERROR(Tableau17[[#This Row],[2017 (L)-T2-REM]]/Tableau17[[#This Row],[2017 (L)-T2-TOTAL]],"")</f>
        <v>0.48669201520912547</v>
      </c>
      <c r="LG449" s="26">
        <f>IFERROR(Tableau17[[#This Row],[2017-T1-ARTHAUD Nathalie]]/Tableau17[[#This Row],[2017-T1-TOTAL]],"")</f>
        <v>4.0053404539385851E-3</v>
      </c>
      <c r="LH449" s="26">
        <f>IFERROR(Tableau17[[#This Row],[2017-T1-ASSELINEAU Fran]]/Tableau17[[#This Row],[2017-T1-TOTAL]],"")</f>
        <v>1.602136181575434E-2</v>
      </c>
      <c r="LI449" s="26">
        <f>IFERROR(Tableau17[[#This Row],[2017-T1-CHEMINADE Jacques]]/Tableau17[[#This Row],[2017-T1-TOTAL]],"")</f>
        <v>1.3351134846461949E-3</v>
      </c>
      <c r="LJ449" s="26">
        <f>IFERROR(Tableau17[[#This Row],[2017-T1-DUPONT-AIGNAN Nicolas]]/Tableau17[[#This Row],[2017-T1-TOTAL]],"")</f>
        <v>1.335113484646195E-2</v>
      </c>
      <c r="LK449" s="26">
        <f>IFERROR(Tableau17[[#This Row],[2017-T1-FILLON Fran]]/Tableau17[[#This Row],[2017-T1-TOTAL]],"")</f>
        <v>5.6074766355140186E-2</v>
      </c>
      <c r="LL449" s="26">
        <f>IFERROR(Tableau17[[#This Row],[2017-T1-HAMON Beno]]/Tableau17[[#This Row],[2017-T1-TOTAL]],"")</f>
        <v>5.7409879839786383E-2</v>
      </c>
      <c r="LM449" s="26">
        <f>IFERROR(Tableau17[[#This Row],[2017-T1-LASSALLE Jean]]/Tableau17[[#This Row],[2017-T1-TOTAL]],"")</f>
        <v>2.6702269692923898E-3</v>
      </c>
      <c r="LN449" s="26">
        <f>IFERROR(Tableau17[[#This Row],[2017-T1-LE PEN Marine]]/Tableau17[[#This Row],[2017-T1-TOTAL]],"")</f>
        <v>0.34045393858477968</v>
      </c>
      <c r="LO449" s="26">
        <f>IFERROR(Tableau17[[#This Row],[2017-T1-M Jean-Luc]]/Tableau17[[#This Row],[2017-T1-TOTAL]],"")</f>
        <v>0.32843791722296395</v>
      </c>
      <c r="LP449" s="26">
        <f>IFERROR(Tableau17[[#This Row],[2017-T1-MACRON Emmanuel]]/Tableau17[[#This Row],[2017-T1-TOTAL]],"")</f>
        <v>0.16421895861148197</v>
      </c>
      <c r="LQ449" s="26">
        <f>IFERROR(Tableau17[[#This Row],[2017-T1-POUTOU Philippe]]/Tableau17[[#This Row],[2017-T1-TOTAL]],"")</f>
        <v>1.602136181575434E-2</v>
      </c>
      <c r="LR449" s="26">
        <f>IFERROR(Tableau17[[#This Row],[2017-T2-LE PEN Marine]]/Tableau17[[#This Row],[2017-T2-TOTAL]],"")</f>
        <v>0.44658753709198812</v>
      </c>
      <c r="LS449" s="26">
        <f>IFERROR(Tableau17[[#This Row],[2017-T2-MACRON Emmanuel]]/Tableau17[[#This Row],[2017-T2-TOTAL]],"")</f>
        <v>0.55341246290801183</v>
      </c>
      <c r="LT449" s="26">
        <f>IFERROR(Tableau17[[#This Row],[2019-T1-ALEXANDRE Audric]]/Tableau17[[#This Row],[2019-T1-TOTAL]],"")</f>
        <v>0</v>
      </c>
      <c r="LU449" s="26">
        <f>IFERROR(Tableau17[[#This Row],[2019-T1-ARTHAUD Nathalie]]/Tableau17[[#This Row],[2019-T1-TOTAL]],"")</f>
        <v>5.3475935828877002E-3</v>
      </c>
      <c r="LV449" s="26">
        <f>IFERROR(Tableau17[[#This Row],[2019-T1-ASSELINEAU François]]/Tableau17[[#This Row],[2019-T1-TOTAL]],"")</f>
        <v>3.4759358288770054E-2</v>
      </c>
      <c r="LW449" s="26">
        <f>IFERROR(Tableau17[[#This Row],[2019-T1-AUBRY Manon]]/Tableau17[[#This Row],[2019-T1-TOTAL]],"")</f>
        <v>0.16310160427807488</v>
      </c>
      <c r="LX449" s="26">
        <f>IFERROR(Tableau17[[#This Row],[2019-T1-AZERGUI Nagib]]/Tableau17[[#This Row],[2019-T1-TOTAL]],"")</f>
        <v>5.8823529411764705E-2</v>
      </c>
      <c r="LY449" s="26">
        <f>IFERROR(Tableau17[[#This Row],[2019-T1-BARDELLA Jordan]]/Tableau17[[#This Row],[2019-T1-TOTAL]],"")</f>
        <v>0.40106951871657753</v>
      </c>
      <c r="LZ449" s="26">
        <f>IFERROR(Tableau17[[#This Row],[2019-T1-BELLAMY François-Xavier]]/Tableau17[[#This Row],[2019-T1-TOTAL]],"")</f>
        <v>4.8128342245989303E-2</v>
      </c>
      <c r="MA449" s="26">
        <f>IFERROR(Tableau17[[#This Row],[2019-T1-BIDOU Olivier]]/Tableau17[[#This Row],[2019-T1-TOTAL]],"")</f>
        <v>5.3475935828877002E-3</v>
      </c>
      <c r="MB449" s="26">
        <f>IFERROR(Tableau17[[#This Row],[2019-T1-BOURG Dominique]]/Tableau17[[#This Row],[2019-T1-TOTAL]],"")</f>
        <v>2.6737967914438502E-2</v>
      </c>
      <c r="MC449" s="26">
        <f>IFERROR(Tableau17[[#This Row],[2019-T1-BROSSAT Ian]]/Tableau17[[#This Row],[2019-T1-TOTAL]],"")</f>
        <v>2.4064171122994651E-2</v>
      </c>
      <c r="MD449" s="26">
        <f>IFERROR(Tableau17[[#This Row],[2019-T1-CAILLAUD Sophie]]/Tableau17[[#This Row],[2019-T1-TOTAL]],"")</f>
        <v>0</v>
      </c>
      <c r="ME449" s="26">
        <f>IFERROR(Tableau17[[#This Row],[2019-T1-CAMUS Renaud]]/Tableau17[[#This Row],[2019-T1-TOTAL]],"")</f>
        <v>0</v>
      </c>
      <c r="MF449" s="26">
        <f>IFERROR(Tableau17[[#This Row],[2019-T1-CHALENÇON Christophe]]/Tableau17[[#This Row],[2019-T1-TOTAL]],"")</f>
        <v>0</v>
      </c>
      <c r="MG449" s="26">
        <f>IFERROR(Tableau17[[#This Row],[2019-T1-CORBET Cathy Denise Ginette]]/Tableau17[[#This Row],[2019-T1-TOTAL]],"")</f>
        <v>0</v>
      </c>
      <c r="MH449" s="26">
        <f>IFERROR(Tableau17[[#This Row],[2019-T1-DE PREVOISIN Robert]]/Tableau17[[#This Row],[2019-T1-TOTAL]],"")</f>
        <v>0</v>
      </c>
      <c r="MI449" s="26">
        <f>IFERROR(Tableau17[[#This Row],[2019-T1-DELFEL Thérèse]]/Tableau17[[#This Row],[2019-T1-TOTAL]],"")</f>
        <v>0</v>
      </c>
      <c r="MJ449" s="26">
        <f>IFERROR(Tableau17[[#This Row],[2019-T1-DIEUMEGARD Pierre]]/Tableau17[[#This Row],[2019-T1-TOTAL]],"")</f>
        <v>0</v>
      </c>
      <c r="MK449" s="26">
        <f>IFERROR(Tableau17[[#This Row],[2019-T1-DUPONT-AIGNAN Nicolas]]/Tableau17[[#This Row],[2019-T1-TOTAL]],"")</f>
        <v>1.871657754010695E-2</v>
      </c>
      <c r="ML449" s="26">
        <f>IFERROR(Tableau17[[#This Row],[2019-T1-GERNIGON Yves]]/Tableau17[[#This Row],[2019-T1-TOTAL]],"")</f>
        <v>0</v>
      </c>
      <c r="MM449" s="26">
        <f>IFERROR(Tableau17[[#This Row],[2019-T1-GLUCKSMANN Raphaël]]/Tableau17[[#This Row],[2019-T1-TOTAL]],"")</f>
        <v>1.871657754010695E-2</v>
      </c>
      <c r="MN449" s="26">
        <f>IFERROR(Tableau17[[#This Row],[2019-T1-HAMON Benoît]]/Tableau17[[#This Row],[2019-T1-TOTAL]],"")</f>
        <v>2.9411764705882353E-2</v>
      </c>
      <c r="MO449" s="26">
        <f>IFERROR(Tableau17[[#This Row],[2019-T1-HELGEN Gilles]]/Tableau17[[#This Row],[2019-T1-TOTAL]],"")</f>
        <v>0</v>
      </c>
      <c r="MP449" s="26">
        <f>IFERROR(Tableau17[[#This Row],[2019-T1-JADOT Yannick]]/Tableau17[[#This Row],[2019-T1-TOTAL]],"")</f>
        <v>4.2780748663101602E-2</v>
      </c>
      <c r="MQ449" s="26">
        <f>IFERROR(Tableau17[[#This Row],[2019-T1-LAGARDE Jean-Christophe]]/Tableau17[[#This Row],[2019-T1-TOTAL]],"")</f>
        <v>1.6042780748663103E-2</v>
      </c>
      <c r="MR449" s="26">
        <f>IFERROR(Tableau17[[#This Row],[2019-T1-LALANNE Francis]]/Tableau17[[#This Row],[2019-T1-TOTAL]],"")</f>
        <v>1.3368983957219251E-2</v>
      </c>
      <c r="MS449" s="26">
        <f>IFERROR(Tableau17[[#This Row],[2019-T1-LOISEAU Nathalie]]/Tableau17[[#This Row],[2019-T1-TOTAL]],"")</f>
        <v>9.3582887700534759E-2</v>
      </c>
      <c r="MT449" s="26">
        <f>IFERROR(Tableau17[[#This Row],[2019-T1-MARIE Florie]]/Tableau17[[#This Row],[2019-T1-TOTAL]],"")</f>
        <v>0</v>
      </c>
      <c r="MU449" s="26">
        <f>IFERROR(Tableau17[[#This Row],[2008-T1-MACROEXTRDROITE]]/Tableau17[[#This Row],[2008-T1-MACROTOTALE]],"")</f>
        <v>9.5764272559852676E-2</v>
      </c>
      <c r="MV449" s="26">
        <f>IFERROR(Tableau17[[#This Row],[2008-T1-MACRODROITE]]/Tableau17[[#This Row],[2008-T1-MACROTOTALE]],"")</f>
        <v>0.27992633517495397</v>
      </c>
      <c r="MW449" s="26">
        <f>IFERROR(Tableau17[[#This Row],[2008-T1-MACROCENTRE]]/Tableau17[[#This Row],[2008-T1-MACROTOTALE]],"")</f>
        <v>0</v>
      </c>
      <c r="MX449" s="26">
        <f>IFERROR(Tableau17[[#This Row],[2008-T1-MACROGAUCHE]]/Tableau17[[#This Row],[2008-T1-MACROTOTALE]],"")</f>
        <v>0.62430939226519333</v>
      </c>
      <c r="MY449" s="26">
        <f>IFERROR(Tableau17[[#This Row],[2008-T1-MACROAUTRE]]/Tableau17[[#This Row],[2008-T1-MACROTOTALE]],"")</f>
        <v>0</v>
      </c>
      <c r="MZ449" s="26">
        <f>IFERROR(Tableau17[[#This Row],[2008-T2-MACROEXTRDROITE]]/Tableau17[[#This Row],[2008-T2-MACROTOTALE]],"")</f>
        <v>0</v>
      </c>
      <c r="NA449" s="26">
        <f>IFERROR(Tableau17[[#This Row],[2008-T2-MACRODROITE]]/Tableau17[[#This Row],[2008-T2-MACROTOTALE]],"")</f>
        <v>0.31085526315789475</v>
      </c>
      <c r="NB449" s="26">
        <f>IFERROR(Tableau17[[#This Row],[2008-T2-MACROCENTRE]]/Tableau17[[#This Row],[2008-T2-MACROTOTALE]],"")</f>
        <v>0</v>
      </c>
      <c r="NC449" s="26">
        <f>IFERROR(Tableau17[[#This Row],[2008-T2-MACROGAUCHE]]/Tableau17[[#This Row],[2008-T2-MACROTOTALE]],"")</f>
        <v>0.68914473684210531</v>
      </c>
      <c r="ND449" s="26">
        <f>IFERROR(Tableau17[[#This Row],[2008-T2-MACROAUTRE]]/Tableau17[[#This Row],[2008-T2-MACROTOTALE]],"")</f>
        <v>0</v>
      </c>
      <c r="NE449" s="26">
        <f>IFERROR(Tableau17[[#This Row],[2014-T1-MACROEXTRDROITE]]/Tableau17[[#This Row],[2014-T1-MACROTOTALE]],"")</f>
        <v>0.22614107883817428</v>
      </c>
      <c r="NF449" s="26">
        <f>IFERROR(Tableau17[[#This Row],[2014-T1-MACRODROITE]]/Tableau17[[#This Row],[2014-T1-MACROTOTALE]],"")</f>
        <v>0.34854771784232363</v>
      </c>
      <c r="NG449" s="26">
        <f>IFERROR(Tableau17[[#This Row],[2014-T1-MACROCENTRE]]/Tableau17[[#This Row],[2014-T1-MACROTOTALE]],"")</f>
        <v>0</v>
      </c>
      <c r="NH449" s="26">
        <f>IFERROR(Tableau17[[#This Row],[2014-T1-MACROGAUCHE]]/Tableau17[[#This Row],[2014-T1-MACROTOTALE]],"")</f>
        <v>0.42531120331950206</v>
      </c>
      <c r="NI449" s="26">
        <f>IFERROR(Tableau17[[#This Row],[2014-T1-MACROAUTRE]]/Tableau17[[#This Row],[2014-T1-MACROTOTALE]],"")</f>
        <v>0</v>
      </c>
      <c r="NJ449" s="26">
        <f>IFERROR(Tableau17[[#This Row],[2014-T2-MACROEXTRDROITE]]/Tableau17[[#This Row],[2014-T2-MACROTOTALE]],"")</f>
        <v>0.2908366533864542</v>
      </c>
      <c r="NK449" s="26">
        <f>IFERROR(Tableau17[[#This Row],[2014-T2-MACRODROITE]]/Tableau17[[#This Row],[2014-T2-MACROTOTALE]],"")</f>
        <v>0.38247011952191234</v>
      </c>
      <c r="NL449" s="26">
        <f>IFERROR(Tableau17[[#This Row],[2014-T2-MACROCENTRE]]/Tableau17[[#This Row],[2014-T2-MACROTOTALE]],"")</f>
        <v>0</v>
      </c>
      <c r="NM449" s="26">
        <f>IFERROR(Tableau17[[#This Row],[2014-T2-MACROGAUCHE]]/Tableau17[[#This Row],[2014-T2-MACROTOTALE]],"")</f>
        <v>0.32669322709163345</v>
      </c>
      <c r="NN449" s="26">
        <f>IFERROR(Tableau17[[#This Row],[2014-T2-MACROAUTRE]]/Tableau17[[#This Row],[2014-T2-MACROTOTALE]],"")</f>
        <v>0</v>
      </c>
      <c r="NO449" s="26">
        <f>IFERROR( Tableau17[[#This Row],[2015-T1-MACROEXTRDROITE]]/Tableau17[[#This Row],[2015-T1-MACROTOTALE]],"")</f>
        <v>0.37199124726477023</v>
      </c>
      <c r="NP449" s="26">
        <f>IFERROR(Tableau17[[#This Row],[2015-T1-MACRODROITE]]/Tableau17[[#This Row],[2015-T1-MACROTOTALE]],"")</f>
        <v>8.3150984682713341E-2</v>
      </c>
      <c r="NQ449" s="26">
        <f>IFERROR(Tableau17[[#This Row],[2015-T1-MACROCENTRE]]/Tableau17[[#This Row],[2015-T1-MACROTOTALE]],"")</f>
        <v>0</v>
      </c>
      <c r="NR449" s="26">
        <f>IFERROR(Tableau17[[#This Row],[2015-T1-MACROGAUCHE]]/Tableau17[[#This Row],[2015-T1-MACROTOTALE]],"")</f>
        <v>0.32385120350109409</v>
      </c>
      <c r="NS449" s="26">
        <f>IFERROR(Tableau17[[#This Row],[2015-T1-MACROAUTRE]]/Tableau17[[#This Row],[2015-T1-MACROTOTALE]],"")</f>
        <v>0.22100656455142231</v>
      </c>
      <c r="NT449" s="26">
        <f>IFERROR(Tableau17[[#This Row],[2015-T2-MACROEXTRDROITE]]/Tableau17[[#This Row],[2015-T2-MACROTOTALE]],"")</f>
        <v>0.13958810068649885</v>
      </c>
      <c r="NU449" s="26">
        <f>IFERROR(Tableau17[[#This Row],[2015-T2-MACRODROITE]]/Tableau17[[#This Row],[2015-T2-MACROTOTALE]],"")</f>
        <v>0.86041189931350115</v>
      </c>
      <c r="NV449" s="26">
        <f>IFERROR(Tableau17[[#This Row],[2015-T2-MACROCENTRE]]/Tableau17[[#This Row],[2015-T2-MACROTOTALE]],"")</f>
        <v>0</v>
      </c>
      <c r="NW449" s="26">
        <f>IFERROR(Tableau17[[#This Row],[2015-T2-MACROGAUCHE]]/Tableau17[[#This Row],[2015-T2-MACROTOTALE]],"")</f>
        <v>0</v>
      </c>
      <c r="NX449" s="26">
        <f>IFERROR(Tableau17[[#This Row],[2015-T2-MACROAUTRE]]/Tableau17[[#This Row],[2015-T2-MACROTOTALE]],"")</f>
        <v>0</v>
      </c>
      <c r="NY449" s="26">
        <f>IFERROR(Tableau17[[#This Row],[2017-T1-MACROEXTRDROITE]]/Tableau17[[#This Row],[2017-T1-MACROTOTALE]],"")</f>
        <v>0.3711615487316422</v>
      </c>
      <c r="NZ449" s="26">
        <f>IFERROR(Tableau17[[#This Row],[2017-T1-MACRODROITE]]/Tableau17[[#This Row],[2017-T1-MACROTOTALE]],"")</f>
        <v>5.6074766355140186E-2</v>
      </c>
      <c r="OA449" s="26">
        <f>IFERROR(Tableau17[[#This Row],[2017-T1-MACROCENTRE]]/Tableau17[[#This Row],[2017-T1-MACROTOTALE]],"")</f>
        <v>0.16421895861148197</v>
      </c>
      <c r="OB449" s="26">
        <f>IFERROR(Tableau17[[#This Row],[2017-T1-MACROGAUCHE]]/Tableau17[[#This Row],[2017-T1-MACROTOTALE]],"")</f>
        <v>0.40587449933244324</v>
      </c>
      <c r="OC449" s="26">
        <f>IFERROR(Tableau17[[#This Row],[2017-T1-MACROAUTRE]]/Tableau17[[#This Row],[2017-T1-MACROTOTALE]],"")</f>
        <v>2.6702269692923898E-3</v>
      </c>
      <c r="OD449" s="26">
        <f>IFERROR(Tableau17[[#This Row],[2017-T2-MACROEXTRDROITE]]/Tableau17[[#This Row],[2017-T2-MACROTOTALE]],"")</f>
        <v>0.44658753709198812</v>
      </c>
      <c r="OE449" s="26">
        <f>IFERROR(Tableau17[[#This Row],[2017-T2-MACRODROITE]]/Tableau17[[#This Row],[2017-T2-MACROTOTALE]],"")</f>
        <v>0</v>
      </c>
      <c r="OF449" s="26">
        <f>IFERROR(Tableau17[[#This Row],[2017-T2-MACROCENTRE]]/Tableau17[[#This Row],[2017-T2-MACROTOTALE]],"")</f>
        <v>0.55341246290801183</v>
      </c>
      <c r="OG449" s="26">
        <f>IFERROR(Tableau17[[#This Row],[2017-T2-MACROGAUCHE]]/Tableau17[[#This Row],[2017-T2-MACROTOTALE]],"")</f>
        <v>0</v>
      </c>
      <c r="OH449" s="26">
        <f>IFERROR(Tableau17[[#This Row],[2017-T2-MACROAUTRE]]/Tableau17[[#This Row],[2017-T2-MACROTOTALE]],"")</f>
        <v>0</v>
      </c>
      <c r="OI449" s="26">
        <f>IFERROR(Tableau17[[#This Row],[2019-T1-MACROEXTRDROITE]]/Tableau17[[#This Row],[2019-T1-MACROTOTALE]],"")</f>
        <v>0.44935064935064933</v>
      </c>
      <c r="OJ449" s="26">
        <f>IFERROR(Tableau17[[#This Row],[2019-T1-MACRODROITE]]/Tableau17[[#This Row],[2019-T1-MACROTOTALE]],"")</f>
        <v>6.2337662337662338E-2</v>
      </c>
      <c r="OK449" s="26">
        <f>IFERROR(Tableau17[[#This Row],[2019-T1-MACROCENTRE]]/Tableau17[[#This Row],[2019-T1-MACROTOTALE]],"")</f>
        <v>9.0909090909090912E-2</v>
      </c>
      <c r="OL449" s="26">
        <f>IFERROR(Tableau17[[#This Row],[2019-T1-MACROGAUCHE]]/Tableau17[[#This Row],[2019-T1-MACROTOTALE]],"")</f>
        <v>0.27532467532467531</v>
      </c>
      <c r="OM449" s="26">
        <f>IFERROR(Tableau17[[#This Row],[2019-T1-MACROAUTRE]]/Tableau17[[#This Row],[2019-T1-MACROTOTALE]],"")</f>
        <v>0.12207792207792208</v>
      </c>
      <c r="ON449" s="26">
        <f>IFERROR(Tableau17[[#This Row],[2020-T1-MACROEXTRDROITE]]/Tableau17[[#This Row],[2020-T1-MACROTOTALE]],"")</f>
        <v>0.23200000000000001</v>
      </c>
      <c r="OO449" s="26">
        <f>IFERROR(Tableau17[[#This Row],[2020-T1-MACRODROITE]]/Tableau17[[#This Row],[2020-T1-MACROTOTALE]],"")</f>
        <v>0.372</v>
      </c>
      <c r="OP449" s="26">
        <f>IFERROR(Tableau17[[#This Row],[2020-T1-MACROCENTRE]]/Tableau17[[#This Row],[2020-T1-MACROTOTALE]],"")</f>
        <v>5.6000000000000001E-2</v>
      </c>
      <c r="OQ449" s="26">
        <f>IFERROR(Tableau17[[#This Row],[2020-T1-MACROGAUCHE]]/Tableau17[[#This Row],[2020-T1-MACROTOTALE]],"")</f>
        <v>0.34</v>
      </c>
      <c r="OR449" s="26">
        <f>IFERROR(Tableau17[[#This Row],[2020-T1-MACROAUTRE]]/Tableau17[[#This Row],[2020-T1-MACROTOTALE]],"")</f>
        <v>0</v>
      </c>
      <c r="OS449" s="26">
        <f>IFERROR(Tableau17[[#This Row],[2017 (L)-T1-MACROEXTRDROITE]]/Tableau17[[#This Row],[2017 (L)-T1-MACROTOTALE]],"")</f>
        <v>0.24858757062146894</v>
      </c>
      <c r="OT449" s="26">
        <f>IFERROR(Tableau17[[#This Row],[2017 (L)-T1-MACRODROITE]]/Tableau17[[#This Row],[2017 (L)-T1-MACROTOTALE]],"")</f>
        <v>0.20338983050847459</v>
      </c>
      <c r="OU449" s="26">
        <f>IFERROR(Tableau17[[#This Row],[2017 (L)-T1-MACROCENTRE]]/Tableau17[[#This Row],[2017 (L)-T1-MACROTOTALE]],"")</f>
        <v>0.20338983050847459</v>
      </c>
      <c r="OV449" s="26">
        <f>IFERROR(Tableau17[[#This Row],[2017 (L)-T1-MACROGAUCHE]]/Tableau17[[#This Row],[2017 (L)-T1-MACROTOTALE]],"")</f>
        <v>0.25706214689265539</v>
      </c>
      <c r="OW449" s="26">
        <f>IFERROR(Tableau17[[#This Row],[2017 (L)-T1-MACROAUTRE]]/Tableau17[[#This Row],[2017 (L)-T1-MACROTOTALE]],"")</f>
        <v>8.7570621468926552E-2</v>
      </c>
      <c r="OX449" s="26">
        <f>IFERROR(Tableau17[[#This Row],[2017 (L)-T2-MACROEXTRDROITE]]/Tableau17[[#This Row],[2017 (L)-T2-MACROTOTALE]],"")</f>
        <v>0</v>
      </c>
      <c r="OY449" s="26">
        <f>IFERROR(Tableau17[[#This Row],[2017 (L)-T2-MACRODROITE]]/Tableau17[[#This Row],[2017 (L)-T2-MACROTOTALE]],"")</f>
        <v>0.51330798479087447</v>
      </c>
      <c r="OZ449" s="26">
        <f>IFERROR(Tableau17[[#This Row],[2017 (L)-T2-MACROCENTRE]]/Tableau17[[#This Row],[2017 (L)-T2-MACROTOTALE]],"")</f>
        <v>0.48669201520912547</v>
      </c>
      <c r="PA449" s="26">
        <f>IFERROR(Tableau17[[#This Row],[2017 (L)-T2-MACROGAUCHE]]/Tableau17[[#This Row],[2017 (L)-T2-MACROTOTALE]],"")</f>
        <v>0</v>
      </c>
      <c r="PB449" s="26">
        <f>IFERROR(Tableau17[[#This Row],[2017 (L)-T2-MACROAUTRE]]/Tableau17[[#This Row],[2017 (L)-T2-MACROTOTALE]],"")</f>
        <v>0</v>
      </c>
      <c r="PC449" s="26">
        <f>IFERROR(Tableau17[[#This Row],[2008_T1_PROCUS]]/Tableau17[[#This Row],[2008_T1_INSCRITS]],0)</f>
        <v>2.6362038664323375E-3</v>
      </c>
      <c r="PD449" s="26">
        <f>IFERROR(Tableau17[[#This Row],[2008_T2_PROCUS]]/Tableau17[[#This Row],[2008_T2_INSCRITS]],0)</f>
        <v>8.7873462214411243E-4</v>
      </c>
      <c r="PE449" s="26">
        <f>Tableau17[[#This Row],[2014_T1_PROCUS]]/Tableau17[[#This Row],[2014_T1_INSCRITS]]</f>
        <v>1.7636684303350969E-3</v>
      </c>
      <c r="PF449" s="26">
        <f>IFERROR(Tableau17[[#This Row],[2014_T2_PROCUS]]/Tableau17[[#This Row],[2014_T2_INSCRITS]],0)</f>
        <v>8.8183421516754845E-4</v>
      </c>
    </row>
    <row r="450" spans="1:422" hidden="1" x14ac:dyDescent="0.2">
      <c r="A450" s="1">
        <v>7</v>
      </c>
      <c r="B450" s="1" t="s">
        <v>499</v>
      </c>
      <c r="C450" s="1" t="s">
        <v>512</v>
      </c>
      <c r="D450" s="1" t="s">
        <v>512</v>
      </c>
      <c r="E450" s="1">
        <v>1453</v>
      </c>
      <c r="F450" s="1">
        <v>5.3932580000000003</v>
      </c>
      <c r="G450" s="1">
        <v>43.330309</v>
      </c>
      <c r="H450" s="3">
        <v>1207</v>
      </c>
      <c r="I450" s="3">
        <v>94</v>
      </c>
      <c r="J450" s="1">
        <v>10</v>
      </c>
      <c r="L450" s="1">
        <v>20</v>
      </c>
      <c r="M450" s="1">
        <v>76</v>
      </c>
      <c r="O450" s="1">
        <v>1</v>
      </c>
      <c r="P450" s="1">
        <v>117</v>
      </c>
      <c r="Q450" s="1">
        <v>9</v>
      </c>
      <c r="R450" s="1">
        <v>16</v>
      </c>
      <c r="S450" s="1">
        <v>21</v>
      </c>
      <c r="T450" s="1">
        <v>49</v>
      </c>
      <c r="U450" s="1">
        <v>319</v>
      </c>
      <c r="V450" s="1">
        <v>1168</v>
      </c>
      <c r="W450" s="1">
        <v>405</v>
      </c>
      <c r="X450" s="1">
        <v>2</v>
      </c>
      <c r="Y450" s="2">
        <v>0.34674658000000003</v>
      </c>
      <c r="Z450" s="1">
        <v>1168</v>
      </c>
      <c r="AA450" s="1">
        <v>539</v>
      </c>
      <c r="AB450" s="1">
        <v>12</v>
      </c>
      <c r="AC450" s="2">
        <v>0.46147260000000001</v>
      </c>
      <c r="AD450" s="1">
        <v>1207</v>
      </c>
      <c r="AE450" s="1">
        <v>324</v>
      </c>
      <c r="AF450" s="2">
        <v>0.26843412999999999</v>
      </c>
      <c r="AG450" s="1">
        <f t="shared" ref="AG450:AG479" si="7">INT((W450/V450)*AD450)-AE450</f>
        <v>94</v>
      </c>
      <c r="AH450" s="1">
        <v>1066</v>
      </c>
      <c r="AI450" s="1">
        <v>526</v>
      </c>
      <c r="AJ450" s="1">
        <v>11</v>
      </c>
      <c r="AK450" s="2">
        <v>0.49343340000000002</v>
      </c>
      <c r="AL450" s="1">
        <v>1066</v>
      </c>
      <c r="AM450" s="1">
        <v>581</v>
      </c>
      <c r="AN450" s="1">
        <v>22</v>
      </c>
      <c r="AO450" s="2">
        <v>0.54502813999999999</v>
      </c>
      <c r="AP450" s="1">
        <v>1176</v>
      </c>
      <c r="AQ450" s="1">
        <v>372</v>
      </c>
      <c r="AR450" s="2">
        <v>0.31632652999999999</v>
      </c>
      <c r="AS450" s="1">
        <v>1176</v>
      </c>
      <c r="AT450" s="1">
        <v>443</v>
      </c>
      <c r="AU450" s="2">
        <v>0.37670068000000001</v>
      </c>
      <c r="AV450" s="1">
        <v>1213</v>
      </c>
      <c r="AW450" s="1">
        <v>301</v>
      </c>
      <c r="AX450" s="2">
        <v>0.24814509000000001</v>
      </c>
      <c r="AY450" s="1">
        <v>1213</v>
      </c>
      <c r="AZ450" s="1">
        <v>265</v>
      </c>
      <c r="BA450" s="2">
        <v>0.21846661000000001</v>
      </c>
      <c r="BB450" s="1">
        <v>1209</v>
      </c>
      <c r="BC450" s="1">
        <v>711</v>
      </c>
      <c r="BD450" s="2">
        <v>0.58808932999999997</v>
      </c>
      <c r="BE450" s="1">
        <v>1209</v>
      </c>
      <c r="BF450" s="1">
        <v>682</v>
      </c>
      <c r="BG450" s="2">
        <v>0.56410256000000003</v>
      </c>
      <c r="BH450" s="1">
        <v>1182</v>
      </c>
      <c r="BI450" s="1">
        <v>252</v>
      </c>
      <c r="BJ450" s="2">
        <v>0.21319796999999999</v>
      </c>
      <c r="BK450" s="1">
        <v>42</v>
      </c>
      <c r="BL450" s="1">
        <v>12</v>
      </c>
      <c r="BN450" s="1">
        <v>10</v>
      </c>
      <c r="BO450" s="1">
        <v>16</v>
      </c>
      <c r="BP450" s="1">
        <v>119</v>
      </c>
      <c r="BQ450" s="1">
        <v>320</v>
      </c>
      <c r="BR450" s="1">
        <v>519</v>
      </c>
      <c r="BS450" s="1">
        <v>9</v>
      </c>
      <c r="BU450" s="1">
        <v>126</v>
      </c>
      <c r="BV450" s="1">
        <v>439</v>
      </c>
      <c r="BW450" s="1">
        <v>574</v>
      </c>
      <c r="BZ450" s="1">
        <v>126</v>
      </c>
      <c r="CA450" s="1">
        <v>3</v>
      </c>
      <c r="CB450" s="1">
        <v>46</v>
      </c>
      <c r="CC450" s="1">
        <v>35</v>
      </c>
      <c r="CD450" s="1">
        <v>80</v>
      </c>
      <c r="CE450" s="1">
        <v>105</v>
      </c>
      <c r="CF450" s="1">
        <v>395</v>
      </c>
      <c r="CG450" s="1">
        <v>51</v>
      </c>
      <c r="CH450" s="1">
        <v>201</v>
      </c>
      <c r="CI450" s="1">
        <v>272</v>
      </c>
      <c r="CJ450" s="1">
        <v>524</v>
      </c>
      <c r="CN450" s="1">
        <v>22</v>
      </c>
      <c r="CO450" s="1">
        <v>118</v>
      </c>
      <c r="CP450" s="1">
        <v>34</v>
      </c>
      <c r="CT450" s="1">
        <v>32</v>
      </c>
      <c r="CU450" s="1">
        <v>143</v>
      </c>
      <c r="CW450" s="1">
        <v>349</v>
      </c>
      <c r="CY450" s="1">
        <v>46</v>
      </c>
      <c r="DB450" s="1">
        <v>372</v>
      </c>
      <c r="DC450" s="1">
        <v>418</v>
      </c>
      <c r="DD450" s="1">
        <v>22</v>
      </c>
      <c r="DE450" s="1">
        <v>9</v>
      </c>
      <c r="DF450" s="1">
        <v>1</v>
      </c>
      <c r="DH450" s="1">
        <v>15</v>
      </c>
      <c r="DI450" s="1">
        <v>19</v>
      </c>
      <c r="DK450" s="1">
        <v>5</v>
      </c>
      <c r="DL450" s="1">
        <v>46</v>
      </c>
      <c r="DM450" s="1">
        <v>18</v>
      </c>
      <c r="DR450" s="1">
        <v>91</v>
      </c>
      <c r="DS450" s="1">
        <v>43</v>
      </c>
      <c r="DT450" s="1">
        <v>24</v>
      </c>
      <c r="DU450" s="1">
        <v>293</v>
      </c>
      <c r="DW450" s="1">
        <v>32</v>
      </c>
      <c r="DZ450" s="1">
        <v>222</v>
      </c>
      <c r="EA450" s="1">
        <v>254</v>
      </c>
      <c r="EB450" s="1">
        <v>4</v>
      </c>
      <c r="EC450" s="1">
        <v>6</v>
      </c>
      <c r="ED450" s="1">
        <v>3</v>
      </c>
      <c r="EE450" s="1">
        <v>2</v>
      </c>
      <c r="EF450" s="1">
        <v>33</v>
      </c>
      <c r="EG450" s="1">
        <v>42</v>
      </c>
      <c r="EH450" s="1">
        <v>2</v>
      </c>
      <c r="EI450" s="1">
        <v>48</v>
      </c>
      <c r="EJ450" s="1">
        <v>387</v>
      </c>
      <c r="EK450" s="1">
        <v>149</v>
      </c>
      <c r="EL450" s="1">
        <v>8</v>
      </c>
      <c r="EM450" s="1">
        <v>684</v>
      </c>
      <c r="EN450" s="1">
        <v>75</v>
      </c>
      <c r="EO450" s="1">
        <v>583</v>
      </c>
      <c r="EP450" s="1">
        <v>658</v>
      </c>
      <c r="EQ450" s="1">
        <v>0</v>
      </c>
      <c r="ER450" s="1">
        <v>1</v>
      </c>
      <c r="ES450" s="1">
        <v>6</v>
      </c>
      <c r="ET450" s="1">
        <v>90</v>
      </c>
      <c r="EU450" s="1">
        <v>11</v>
      </c>
      <c r="EV450" s="1">
        <v>28</v>
      </c>
      <c r="EW450" s="1">
        <v>4</v>
      </c>
      <c r="EX450" s="1">
        <v>0</v>
      </c>
      <c r="EY450" s="1">
        <v>2</v>
      </c>
      <c r="EZ450" s="1">
        <v>6</v>
      </c>
      <c r="FA450" s="1">
        <v>0</v>
      </c>
      <c r="FB450" s="1">
        <v>0</v>
      </c>
      <c r="FC450" s="1">
        <v>0</v>
      </c>
      <c r="FD450" s="1">
        <v>0</v>
      </c>
      <c r="FE450" s="1">
        <v>0</v>
      </c>
      <c r="FF450" s="1">
        <v>0</v>
      </c>
      <c r="FG450" s="1">
        <v>0</v>
      </c>
      <c r="FH450" s="1">
        <v>0</v>
      </c>
      <c r="FI450" s="1">
        <v>0</v>
      </c>
      <c r="FJ450" s="1">
        <v>7</v>
      </c>
      <c r="FK450" s="1">
        <v>33</v>
      </c>
      <c r="FL450" s="1">
        <v>6</v>
      </c>
      <c r="FM450" s="1">
        <v>12</v>
      </c>
      <c r="FN450" s="1">
        <v>4</v>
      </c>
      <c r="FO450" s="1">
        <v>0</v>
      </c>
      <c r="FP450" s="1">
        <v>32</v>
      </c>
      <c r="FQ450" s="1">
        <v>0</v>
      </c>
      <c r="FR450" s="1">
        <f>SUM(Tableau17[[#This Row],[2019-T1-ALEXANDRE Audric]:[2019-T1-MARIE Florie]])</f>
        <v>242</v>
      </c>
      <c r="FS450" s="1">
        <v>16</v>
      </c>
      <c r="FT450" s="1">
        <v>173</v>
      </c>
      <c r="FU450" s="1">
        <v>0</v>
      </c>
      <c r="FV450" s="1">
        <v>330</v>
      </c>
      <c r="FW450" s="1">
        <v>0</v>
      </c>
      <c r="FX450" s="1">
        <v>519</v>
      </c>
      <c r="FY450" s="1">
        <v>9</v>
      </c>
      <c r="FZ450" s="1">
        <v>126</v>
      </c>
      <c r="GA450" s="1">
        <v>0</v>
      </c>
      <c r="GB450" s="1">
        <v>439</v>
      </c>
      <c r="GC450" s="1">
        <v>0</v>
      </c>
      <c r="GD450" s="1">
        <v>574</v>
      </c>
      <c r="GE450" s="1">
        <v>35</v>
      </c>
      <c r="GF450" s="1">
        <v>80</v>
      </c>
      <c r="GG450" s="1">
        <v>0</v>
      </c>
      <c r="GH450" s="1">
        <v>280</v>
      </c>
      <c r="GI450" s="1">
        <v>0</v>
      </c>
      <c r="GJ450" s="1">
        <v>395</v>
      </c>
      <c r="GK450" s="1">
        <v>51</v>
      </c>
      <c r="GL450" s="1">
        <v>201</v>
      </c>
      <c r="GM450" s="1">
        <v>0</v>
      </c>
      <c r="GN450" s="1">
        <v>272</v>
      </c>
      <c r="GO450" s="1">
        <v>0</v>
      </c>
      <c r="GP450" s="1">
        <v>524</v>
      </c>
      <c r="GQ450" s="1">
        <v>34</v>
      </c>
      <c r="GR450" s="1">
        <v>32</v>
      </c>
      <c r="GS450" s="1">
        <v>0</v>
      </c>
      <c r="GT450" s="1">
        <v>283</v>
      </c>
      <c r="GU450" s="1">
        <v>0</v>
      </c>
      <c r="GV450" s="1">
        <v>349</v>
      </c>
      <c r="GW450" s="1">
        <v>46</v>
      </c>
      <c r="GX450" s="1">
        <v>0</v>
      </c>
      <c r="GY450" s="1">
        <v>0</v>
      </c>
      <c r="GZ450" s="1">
        <v>372</v>
      </c>
      <c r="HA450" s="1">
        <v>0</v>
      </c>
      <c r="HB450" s="1">
        <v>418</v>
      </c>
      <c r="HC450" s="1">
        <v>59</v>
      </c>
      <c r="HD450" s="1">
        <v>33</v>
      </c>
      <c r="HE450" s="1">
        <v>149</v>
      </c>
      <c r="HF450" s="1">
        <v>441</v>
      </c>
      <c r="HG450" s="1">
        <v>2</v>
      </c>
      <c r="HH450" s="1">
        <v>684</v>
      </c>
      <c r="HI450" s="1">
        <v>75</v>
      </c>
      <c r="HJ450" s="1">
        <v>0</v>
      </c>
      <c r="HK450" s="1">
        <v>583</v>
      </c>
      <c r="HL450" s="1">
        <v>0</v>
      </c>
      <c r="HM450" s="1">
        <v>0</v>
      </c>
      <c r="HN450" s="1">
        <v>658</v>
      </c>
      <c r="HO450" s="1">
        <v>37</v>
      </c>
      <c r="HP450" s="1">
        <v>8</v>
      </c>
      <c r="HQ450" s="1">
        <v>32</v>
      </c>
      <c r="HR450" s="1">
        <v>149</v>
      </c>
      <c r="HS450" s="1">
        <v>19</v>
      </c>
      <c r="HT450" s="1">
        <v>245</v>
      </c>
      <c r="HU450" s="1">
        <v>16</v>
      </c>
      <c r="HV450" s="1">
        <v>137</v>
      </c>
      <c r="HW450" s="1">
        <v>19</v>
      </c>
      <c r="HX450" s="1">
        <v>147</v>
      </c>
      <c r="HY450" s="1">
        <v>0</v>
      </c>
      <c r="HZ450" s="1">
        <v>319</v>
      </c>
      <c r="IA450" s="1">
        <v>19</v>
      </c>
      <c r="IB450" s="1">
        <v>24</v>
      </c>
      <c r="IC450" s="1">
        <v>91</v>
      </c>
      <c r="ID450" s="1">
        <v>150</v>
      </c>
      <c r="IE450" s="1">
        <v>9</v>
      </c>
      <c r="IF450" s="1">
        <v>293</v>
      </c>
      <c r="IG450" s="1">
        <v>32</v>
      </c>
      <c r="IH450" s="1">
        <v>0</v>
      </c>
      <c r="II450" s="1">
        <v>222</v>
      </c>
      <c r="IJ450" s="1">
        <v>0</v>
      </c>
      <c r="IK450" s="1">
        <v>0</v>
      </c>
      <c r="IL450" s="1">
        <v>254</v>
      </c>
      <c r="IM450" s="26">
        <f>IFERROR(Tableau17[[#This Row],[LDIV]]/Tableau17[[#This Row],[Total général]],"")</f>
        <v>3.1347962382445138E-2</v>
      </c>
      <c r="IN450" s="26">
        <f>IFERROR(Tableau17[[#This Row],[LDVC]]/Tableau17[[#This Row],[Total général]],"")</f>
        <v>0</v>
      </c>
      <c r="IO450" s="26">
        <f>IFERROR(Tableau17[[#This Row],[LDVD]]/Tableau17[[#This Row],[Total général]],"")</f>
        <v>6.2695924764890276E-2</v>
      </c>
      <c r="IP450" s="26">
        <f>IFERROR(Tableau17[[#This Row],[LDVG]]/Tableau17[[#This Row],[Total général]],"")</f>
        <v>0.23824451410658307</v>
      </c>
      <c r="IQ450" s="26">
        <f>IFERROR(Tableau17[[#This Row],[LEXD]]/Tableau17[[#This Row],[Total général]],"")</f>
        <v>0</v>
      </c>
      <c r="IR450" s="26">
        <f>IFERROR(Tableau17[[#This Row],[LEXG]]/Tableau17[[#This Row],[Total général]],"")</f>
        <v>3.134796238244514E-3</v>
      </c>
      <c r="IS450" s="26">
        <f>IFERROR(Tableau17[[#This Row],[LLR]]/Tableau17[[#This Row],[Total général]],"")</f>
        <v>0.36677115987460818</v>
      </c>
      <c r="IT450" s="26">
        <f>IFERROR(Tableau17[[#This Row],[LREM]]/Tableau17[[#This Row],[Total général]],"")</f>
        <v>2.8213166144200628E-2</v>
      </c>
      <c r="IU450" s="26">
        <f>IFERROR(Tableau17[[#This Row],[LRN]]/Tableau17[[#This Row],[Total général]],"")</f>
        <v>5.0156739811912224E-2</v>
      </c>
      <c r="IV450" s="26">
        <f>IFERROR(Tableau17[[#This Row],[LUG]]/Tableau17[[#This Row],[Total général]],"")</f>
        <v>6.5830721003134793E-2</v>
      </c>
      <c r="IW450" s="26">
        <f>IFERROR(Tableau17[[#This Row],[LVEC]]/Tableau17[[#This Row],[Total général]],"")</f>
        <v>0.15360501567398119</v>
      </c>
      <c r="IX450" s="26">
        <f>IFERROR(Tableau17[[#This Row],[2008-T1-LCMD]]/Tableau17[[#This Row],[2008-T1-TOTAL]],"")</f>
        <v>8.0924855491329481E-2</v>
      </c>
      <c r="IY450" s="26">
        <f>IFERROR(Tableau17[[#This Row],[2008-T1-LDVD]]/Tableau17[[#This Row],[2008-T1-TOTAL]],"")</f>
        <v>2.3121387283236993E-2</v>
      </c>
      <c r="IZ450" s="26">
        <f>IFERROR(Tableau17[[#This Row],[2008-T1-LEXD]]/Tableau17[[#This Row],[2008-T1-TOTAL]],"")</f>
        <v>0</v>
      </c>
      <c r="JA450" s="26">
        <f>IFERROR(Tableau17[[#This Row],[2008-T1-LEXG]]/Tableau17[[#This Row],[2008-T1-TOTAL]],"")</f>
        <v>1.9267822736030827E-2</v>
      </c>
      <c r="JB450" s="26">
        <f>IFERROR(Tableau17[[#This Row],[2008-T1-LFN]]/Tableau17[[#This Row],[2008-T1-TOTAL]],"")</f>
        <v>3.0828516377649325E-2</v>
      </c>
      <c r="JC450" s="26">
        <f>IFERROR(Tableau17[[#This Row],[2008-T1-LMAJ]]/Tableau17[[#This Row],[2008-T1-TOTAL]],"")</f>
        <v>0.22928709055876687</v>
      </c>
      <c r="JD450" s="26">
        <f>IFERROR(Tableau17[[#This Row],[2008-T1-LUG]]/Tableau17[[#This Row],[2008-T1-TOTAL]],"")</f>
        <v>0.61657032755298646</v>
      </c>
      <c r="JE450" s="26">
        <f>IFERROR(Tableau17[[#This Row],[2008-T2-LFN]]/Tableau17[[#This Row],[2008-T2-TOTAL]],"")</f>
        <v>1.5679442508710801E-2</v>
      </c>
      <c r="JF450" s="26">
        <f>IFERROR(Tableau17[[#This Row],[2008-T2-LGC]]/Tableau17[[#This Row],[2008-T2-TOTAL]],"")</f>
        <v>0</v>
      </c>
      <c r="JG450" s="26">
        <f>IFERROR(Tableau17[[#This Row],[2008-T2-LMAJ]]/Tableau17[[#This Row],[2008-T2-TOTAL]],"")</f>
        <v>0.21951219512195122</v>
      </c>
      <c r="JH450" s="26">
        <f>IFERROR(Tableau17[[#This Row],[2008-T2-LUG]]/Tableau17[[#This Row],[2008-T2-TOTAL]],"")</f>
        <v>0.76480836236933802</v>
      </c>
      <c r="JI450" s="26">
        <f>IFERROR(Tableau17[[#This Row],[2014-T1-LDIV]]/Tableau17[[#This Row],[2014-T1-TOTAL]],"")</f>
        <v>0</v>
      </c>
      <c r="JJ450" s="26">
        <f>IFERROR(Tableau17[[#This Row],[2014-T1-LDVD]]/Tableau17[[#This Row],[2014-T1-TOTAL]],"")</f>
        <v>0</v>
      </c>
      <c r="JK450" s="26">
        <f>IFERROR(Tableau17[[#This Row],[2014-T1-LDVG]]/Tableau17[[#This Row],[2014-T1-TOTAL]],"")</f>
        <v>0.31898734177215188</v>
      </c>
      <c r="JL450" s="26">
        <f>IFERROR(Tableau17[[#This Row],[2014-T1-LEXG]]/Tableau17[[#This Row],[2014-T1-TOTAL]],"")</f>
        <v>7.5949367088607592E-3</v>
      </c>
      <c r="JM450" s="26">
        <f>IFERROR(Tableau17[[#This Row],[2014-T1-LFG]]/Tableau17[[#This Row],[2014-T1-TOTAL]],"")</f>
        <v>0.11645569620253164</v>
      </c>
      <c r="JN450" s="26">
        <f>IFERROR(Tableau17[[#This Row],[2014-T1-LFN]]/Tableau17[[#This Row],[2014-T1-TOTAL]],"")</f>
        <v>8.8607594936708861E-2</v>
      </c>
      <c r="JO450" s="26">
        <f>IFERROR(Tableau17[[#This Row],[2014-T1-LUD]]/Tableau17[[#This Row],[2014-T1-TOTAL]],"")</f>
        <v>0.20253164556962025</v>
      </c>
      <c r="JP450" s="26">
        <f>IFERROR(Tableau17[[#This Row],[2014-T1-LUG]]/Tableau17[[#This Row],[2014-T1-TOTAL]],"")</f>
        <v>0.26582278481012656</v>
      </c>
      <c r="JQ450" s="26">
        <f>IFERROR(Tableau17[[#This Row],[2014-T2-LFN]]/Tableau17[[#This Row],[2014-T2-TOTAL]],"")</f>
        <v>9.7328244274809156E-2</v>
      </c>
      <c r="JR450" s="26">
        <f>IFERROR(Tableau17[[#This Row],[2014-T2-LUD]]/Tableau17[[#This Row],[2014-T2-TOTAL]],"")</f>
        <v>0.38358778625954199</v>
      </c>
      <c r="JS450" s="26">
        <f>IFERROR(Tableau17[[#This Row],[2014-T2-LUG]]/Tableau17[[#This Row],[2014-T2-TOTAL]],"")</f>
        <v>0.51908396946564883</v>
      </c>
      <c r="JT450" s="26">
        <f>IFERROR(Tableau17[[#This Row],[2015-T1-BC-DIV]]/Tableau17[[#This Row],[2015-T1-TOTAL]],"")</f>
        <v>0</v>
      </c>
      <c r="JU450" s="26">
        <f>IFERROR(Tableau17[[#This Row],[2015-T1-BC-DLF]]/Tableau17[[#This Row],[2015-T1-TOTAL]],"")</f>
        <v>0</v>
      </c>
      <c r="JV450" s="26">
        <f>IFERROR(Tableau17[[#This Row],[2015-T1-BC-DVD]]/Tableau17[[#This Row],[2015-T1-TOTAL]],"")</f>
        <v>0</v>
      </c>
      <c r="JW450" s="26">
        <f>IFERROR(Tableau17[[#This Row],[2015-T1-BC-DVG]]/Tableau17[[#This Row],[2015-T1-TOTAL]],"")</f>
        <v>6.3037249283667621E-2</v>
      </c>
      <c r="JX450" s="26">
        <f>IFERROR(Tableau17[[#This Row],[2015-T1-BC-FG]]/Tableau17[[#This Row],[2015-T1-TOTAL]],"")</f>
        <v>0.33810888252148996</v>
      </c>
      <c r="JY450" s="26">
        <f>IFERROR(Tableau17[[#This Row],[2015-T1-BC-FN]]/Tableau17[[#This Row],[2015-T1-TOTAL]],"")</f>
        <v>9.7421203438395415E-2</v>
      </c>
      <c r="JZ450" s="26">
        <f>IFERROR(Tableau17[[#This Row],[2015-T1-BC-MDM]]/Tableau17[[#This Row],[2015-T1-TOTAL]],"")</f>
        <v>0</v>
      </c>
      <c r="KA450" s="26">
        <f>IFERROR(Tableau17[[#This Row],[2015-T1-BC-RDG]]/Tableau17[[#This Row],[2015-T1-TOTAL]],"")</f>
        <v>0</v>
      </c>
      <c r="KB450" s="26">
        <f>IFERROR(Tableau17[[#This Row],[2015-T1-BC-SOC]]/Tableau17[[#This Row],[2015-T1-TOTAL]],"")</f>
        <v>0</v>
      </c>
      <c r="KC450" s="26">
        <f>IFERROR(Tableau17[[#This Row],[2015-T1-BC-UD]]/Tableau17[[#This Row],[2015-T1-TOTAL]],"")</f>
        <v>9.1690544412607447E-2</v>
      </c>
      <c r="KD450" s="26">
        <f>IFERROR(Tableau17[[#This Row],[2015-T1-BC-UG]]/Tableau17[[#This Row],[2015-T1-TOTAL]],"")</f>
        <v>0.40974212034383956</v>
      </c>
      <c r="KE450" s="26">
        <f>IFERROR(Tableau17[[#This Row],[2015-T1-BC-VEC]]/Tableau17[[#This Row],[2015-T1-TOTAL]],"")</f>
        <v>0</v>
      </c>
      <c r="KF450" s="26">
        <f>IFERROR(Tableau17[[#This Row],[2015-T2-BC-DVG]]/Tableau17[[#This Row],[2015-T2-TOTAL]],"")</f>
        <v>0</v>
      </c>
      <c r="KG450" s="26">
        <f>IFERROR(Tableau17[[#This Row],[2015-T2-BC-FN]]/Tableau17[[#This Row],[2015-T2-TOTAL]],"")</f>
        <v>0.11004784688995216</v>
      </c>
      <c r="KH450" s="26">
        <f>IFERROR(Tableau17[[#This Row],[2015-T2-BC-SOC]]/Tableau17[[#This Row],[2015-T2-TOTAL]],"")</f>
        <v>0</v>
      </c>
      <c r="KI450" s="26">
        <f>IFERROR(Tableau17[[#This Row],[2015-T2-BC-UD]]/Tableau17[[#This Row],[2015-T2-TOTAL]],"")</f>
        <v>0</v>
      </c>
      <c r="KJ450" s="26">
        <f>IFERROR(Tableau17[[#This Row],[2015-T2-BC-UG]]/Tableau17[[#This Row],[2015-T2-TOTAL]],"")</f>
        <v>0.88995215311004783</v>
      </c>
      <c r="KK450" s="26">
        <f>IFERROR(Tableau17[[#This Row],[2017 (L)-T1-COM]]/Tableau17[[#This Row],[2017 (L)-T1-TOTAL]],"")</f>
        <v>7.5085324232081918E-2</v>
      </c>
      <c r="KL450" s="26">
        <f>IFERROR(Tableau17[[#This Row],[2017 (L)-T1-DIV]]/Tableau17[[#This Row],[2017 (L)-T1-TOTAL]],"")</f>
        <v>3.0716723549488054E-2</v>
      </c>
      <c r="KM450" s="26">
        <f>IFERROR(Tableau17[[#This Row],[2017 (L)-T1-DLF]]/Tableau17[[#This Row],[2017 (L)-T1-TOTAL]],"")</f>
        <v>3.4129692832764505E-3</v>
      </c>
      <c r="KN450" s="26">
        <f>IFERROR(Tableau17[[#This Row],[2017 (L)-T1-DVD]]/Tableau17[[#This Row],[2017 (L)-T1-TOTAL]],"")</f>
        <v>0</v>
      </c>
      <c r="KO450" s="26">
        <f>IFERROR(Tableau17[[#This Row],[2017 (L)-T1-DVG]]/Tableau17[[#This Row],[2017 (L)-T1-TOTAL]],"")</f>
        <v>5.1194539249146756E-2</v>
      </c>
      <c r="KP450" s="26">
        <f>IFERROR(Tableau17[[#This Row],[2017 (L)-T1-ECO]]/Tableau17[[#This Row],[2017 (L)-T1-TOTAL]],"")</f>
        <v>6.4846416382252553E-2</v>
      </c>
      <c r="KQ450" s="26">
        <f>IFERROR(Tableau17[[#This Row],[2017 (L)-T1-EXD]]/Tableau17[[#This Row],[2017 (L)-T1-TOTAL]],"")</f>
        <v>0</v>
      </c>
      <c r="KR450" s="26">
        <f>IFERROR(Tableau17[[#This Row],[2017 (L)-T1-EXG]]/Tableau17[[#This Row],[2017 (L)-T1-TOTAL]],"")</f>
        <v>1.7064846416382253E-2</v>
      </c>
      <c r="KS450" s="26">
        <f>IFERROR(Tableau17[[#This Row],[2017 (L)-T1-FI]]/Tableau17[[#This Row],[2017 (L)-T1-TOTAL]],"")</f>
        <v>0.15699658703071673</v>
      </c>
      <c r="KT450" s="26">
        <f>IFERROR(Tableau17[[#This Row],[2017 (L)-T1-FN]]/Tableau17[[#This Row],[2017 (L)-T1-TOTAL]],"")</f>
        <v>6.1433447098976107E-2</v>
      </c>
      <c r="KU450" s="26">
        <f>IFERROR(Tableau17[[#This Row],[2017 (L)-T1-LR]]/Tableau17[[#This Row],[2017 (L)-T1-TOTAL]],"")</f>
        <v>0</v>
      </c>
      <c r="KV450" s="26">
        <f>IFERROR(Tableau17[[#This Row],[2017 (L)-T1-MDM]]/Tableau17[[#This Row],[2017 (L)-T1-TOTAL]],"")</f>
        <v>0</v>
      </c>
      <c r="KW450" s="26">
        <f>IFERROR(Tableau17[[#This Row],[2017 (L)-T1-RDG]]/Tableau17[[#This Row],[2017 (L)-T1-TOTAL]],"")</f>
        <v>0</v>
      </c>
      <c r="KX450" s="26">
        <f>IFERROR(Tableau17[[#This Row],[2017 (L)-T1-REG]]/Tableau17[[#This Row],[2017 (L)-T1-TOTAL]],"")</f>
        <v>0</v>
      </c>
      <c r="KY450" s="26">
        <f>IFERROR(Tableau17[[#This Row],[2017 (L)-T1-REM]]/Tableau17[[#This Row],[2017 (L)-T1-TOTAL]],"")</f>
        <v>0.31058020477815701</v>
      </c>
      <c r="KZ450" s="26">
        <f>IFERROR(Tableau17[[#This Row],[2017 (L)-T1-SOC]]/Tableau17[[#This Row],[2017 (L)-T1-TOTAL]],"")</f>
        <v>0.14675767918088736</v>
      </c>
      <c r="LA450" s="26">
        <f>IFERROR(Tableau17[[#This Row],[2017 (L)-T1-UDI]]/Tableau17[[#This Row],[2017 (L)-T1-TOTAL]],"")</f>
        <v>8.191126279863481E-2</v>
      </c>
      <c r="LB450" s="26">
        <f>IFERROR(Tableau17[[#This Row],[2017 (L)-T2-FI]]/Tableau17[[#This Row],[2017 (L)-T2-TOTAL]],"")</f>
        <v>0</v>
      </c>
      <c r="LC450" s="26">
        <f>IFERROR(Tableau17[[#This Row],[2017 (L)-T2-FN]]/Tableau17[[#This Row],[2017 (L)-T2-TOTAL]],"")</f>
        <v>0.12598425196850394</v>
      </c>
      <c r="LD450" s="26">
        <f>IFERROR(Tableau17[[#This Row],[2017 (L)-T2-LR]]/Tableau17[[#This Row],[2017 (L)-T2-TOTAL]],"")</f>
        <v>0</v>
      </c>
      <c r="LE450" s="26">
        <f>IFERROR(Tableau17[[#This Row],[2017 (L)-T2-MDM]]/Tableau17[[#This Row],[2017 (L)-T2-TOTAL]],"")</f>
        <v>0</v>
      </c>
      <c r="LF450" s="26">
        <f>IFERROR(Tableau17[[#This Row],[2017 (L)-T2-REM]]/Tableau17[[#This Row],[2017 (L)-T2-TOTAL]],"")</f>
        <v>0.87401574803149606</v>
      </c>
      <c r="LG450" s="26">
        <f>IFERROR(Tableau17[[#This Row],[2017-T1-ARTHAUD Nathalie]]/Tableau17[[#This Row],[2017-T1-TOTAL]],"")</f>
        <v>5.8479532163742687E-3</v>
      </c>
      <c r="LH450" s="26">
        <f>IFERROR(Tableau17[[#This Row],[2017-T1-ASSELINEAU Fran]]/Tableau17[[#This Row],[2017-T1-TOTAL]],"")</f>
        <v>8.771929824561403E-3</v>
      </c>
      <c r="LI450" s="26">
        <f>IFERROR(Tableau17[[#This Row],[2017-T1-CHEMINADE Jacques]]/Tableau17[[#This Row],[2017-T1-TOTAL]],"")</f>
        <v>4.3859649122807015E-3</v>
      </c>
      <c r="LJ450" s="26">
        <f>IFERROR(Tableau17[[#This Row],[2017-T1-DUPONT-AIGNAN Nicolas]]/Tableau17[[#This Row],[2017-T1-TOTAL]],"")</f>
        <v>2.9239766081871343E-3</v>
      </c>
      <c r="LK450" s="26">
        <f>IFERROR(Tableau17[[#This Row],[2017-T1-FILLON Fran]]/Tableau17[[#This Row],[2017-T1-TOTAL]],"")</f>
        <v>4.8245614035087717E-2</v>
      </c>
      <c r="LL450" s="26">
        <f>IFERROR(Tableau17[[#This Row],[2017-T1-HAMON Beno]]/Tableau17[[#This Row],[2017-T1-TOTAL]],"")</f>
        <v>6.1403508771929821E-2</v>
      </c>
      <c r="LM450" s="26">
        <f>IFERROR(Tableau17[[#This Row],[2017-T1-LASSALLE Jean]]/Tableau17[[#This Row],[2017-T1-TOTAL]],"")</f>
        <v>2.9239766081871343E-3</v>
      </c>
      <c r="LN450" s="26">
        <f>IFERROR(Tableau17[[#This Row],[2017-T1-LE PEN Marine]]/Tableau17[[#This Row],[2017-T1-TOTAL]],"")</f>
        <v>7.0175438596491224E-2</v>
      </c>
      <c r="LO450" s="26">
        <f>IFERROR(Tableau17[[#This Row],[2017-T1-M Jean-Luc]]/Tableau17[[#This Row],[2017-T1-TOTAL]],"")</f>
        <v>0.56578947368421051</v>
      </c>
      <c r="LP450" s="26">
        <f>IFERROR(Tableau17[[#This Row],[2017-T1-MACRON Emmanuel]]/Tableau17[[#This Row],[2017-T1-TOTAL]],"")</f>
        <v>0.21783625730994152</v>
      </c>
      <c r="LQ450" s="26">
        <f>IFERROR(Tableau17[[#This Row],[2017-T1-POUTOU Philippe]]/Tableau17[[#This Row],[2017-T1-TOTAL]],"")</f>
        <v>1.1695906432748537E-2</v>
      </c>
      <c r="LR450" s="26">
        <f>IFERROR(Tableau17[[#This Row],[2017-T2-LE PEN Marine]]/Tableau17[[#This Row],[2017-T2-TOTAL]],"")</f>
        <v>0.11398176291793313</v>
      </c>
      <c r="LS450" s="26">
        <f>IFERROR(Tableau17[[#This Row],[2017-T2-MACRON Emmanuel]]/Tableau17[[#This Row],[2017-T2-TOTAL]],"")</f>
        <v>0.88601823708206684</v>
      </c>
      <c r="LT450" s="26">
        <f>IFERROR(Tableau17[[#This Row],[2019-T1-ALEXANDRE Audric]]/Tableau17[[#This Row],[2019-T1-TOTAL]],"")</f>
        <v>0</v>
      </c>
      <c r="LU450" s="26">
        <f>IFERROR(Tableau17[[#This Row],[2019-T1-ARTHAUD Nathalie]]/Tableau17[[#This Row],[2019-T1-TOTAL]],"")</f>
        <v>4.1322314049586778E-3</v>
      </c>
      <c r="LV450" s="26">
        <f>IFERROR(Tableau17[[#This Row],[2019-T1-ASSELINEAU François]]/Tableau17[[#This Row],[2019-T1-TOTAL]],"")</f>
        <v>2.4793388429752067E-2</v>
      </c>
      <c r="LW450" s="26">
        <f>IFERROR(Tableau17[[#This Row],[2019-T1-AUBRY Manon]]/Tableau17[[#This Row],[2019-T1-TOTAL]],"")</f>
        <v>0.37190082644628097</v>
      </c>
      <c r="LX450" s="26">
        <f>IFERROR(Tableau17[[#This Row],[2019-T1-AZERGUI Nagib]]/Tableau17[[#This Row],[2019-T1-TOTAL]],"")</f>
        <v>4.5454545454545456E-2</v>
      </c>
      <c r="LY450" s="26">
        <f>IFERROR(Tableau17[[#This Row],[2019-T1-BARDELLA Jordan]]/Tableau17[[#This Row],[2019-T1-TOTAL]],"")</f>
        <v>0.11570247933884298</v>
      </c>
      <c r="LZ450" s="26">
        <f>IFERROR(Tableau17[[#This Row],[2019-T1-BELLAMY François-Xavier]]/Tableau17[[#This Row],[2019-T1-TOTAL]],"")</f>
        <v>1.6528925619834711E-2</v>
      </c>
      <c r="MA450" s="26">
        <f>IFERROR(Tableau17[[#This Row],[2019-T1-BIDOU Olivier]]/Tableau17[[#This Row],[2019-T1-TOTAL]],"")</f>
        <v>0</v>
      </c>
      <c r="MB450" s="26">
        <f>IFERROR(Tableau17[[#This Row],[2019-T1-BOURG Dominique]]/Tableau17[[#This Row],[2019-T1-TOTAL]],"")</f>
        <v>8.2644628099173556E-3</v>
      </c>
      <c r="MC450" s="26">
        <f>IFERROR(Tableau17[[#This Row],[2019-T1-BROSSAT Ian]]/Tableau17[[#This Row],[2019-T1-TOTAL]],"")</f>
        <v>2.4793388429752067E-2</v>
      </c>
      <c r="MD450" s="26">
        <f>IFERROR(Tableau17[[#This Row],[2019-T1-CAILLAUD Sophie]]/Tableau17[[#This Row],[2019-T1-TOTAL]],"")</f>
        <v>0</v>
      </c>
      <c r="ME450" s="26">
        <f>IFERROR(Tableau17[[#This Row],[2019-T1-CAMUS Renaud]]/Tableau17[[#This Row],[2019-T1-TOTAL]],"")</f>
        <v>0</v>
      </c>
      <c r="MF450" s="26">
        <f>IFERROR(Tableau17[[#This Row],[2019-T1-CHALENÇON Christophe]]/Tableau17[[#This Row],[2019-T1-TOTAL]],"")</f>
        <v>0</v>
      </c>
      <c r="MG450" s="26">
        <f>IFERROR(Tableau17[[#This Row],[2019-T1-CORBET Cathy Denise Ginette]]/Tableau17[[#This Row],[2019-T1-TOTAL]],"")</f>
        <v>0</v>
      </c>
      <c r="MH450" s="26">
        <f>IFERROR(Tableau17[[#This Row],[2019-T1-DE PREVOISIN Robert]]/Tableau17[[#This Row],[2019-T1-TOTAL]],"")</f>
        <v>0</v>
      </c>
      <c r="MI450" s="26">
        <f>IFERROR(Tableau17[[#This Row],[2019-T1-DELFEL Thérèse]]/Tableau17[[#This Row],[2019-T1-TOTAL]],"")</f>
        <v>0</v>
      </c>
      <c r="MJ450" s="26">
        <f>IFERROR(Tableau17[[#This Row],[2019-T1-DIEUMEGARD Pierre]]/Tableau17[[#This Row],[2019-T1-TOTAL]],"")</f>
        <v>0</v>
      </c>
      <c r="MK450" s="26">
        <f>IFERROR(Tableau17[[#This Row],[2019-T1-DUPONT-AIGNAN Nicolas]]/Tableau17[[#This Row],[2019-T1-TOTAL]],"")</f>
        <v>0</v>
      </c>
      <c r="ML450" s="26">
        <f>IFERROR(Tableau17[[#This Row],[2019-T1-GERNIGON Yves]]/Tableau17[[#This Row],[2019-T1-TOTAL]],"")</f>
        <v>0</v>
      </c>
      <c r="MM450" s="26">
        <f>IFERROR(Tableau17[[#This Row],[2019-T1-GLUCKSMANN Raphaël]]/Tableau17[[#This Row],[2019-T1-TOTAL]],"")</f>
        <v>2.8925619834710745E-2</v>
      </c>
      <c r="MN450" s="26">
        <f>IFERROR(Tableau17[[#This Row],[2019-T1-HAMON Benoît]]/Tableau17[[#This Row],[2019-T1-TOTAL]],"")</f>
        <v>0.13636363636363635</v>
      </c>
      <c r="MO450" s="26">
        <f>IFERROR(Tableau17[[#This Row],[2019-T1-HELGEN Gilles]]/Tableau17[[#This Row],[2019-T1-TOTAL]],"")</f>
        <v>2.4793388429752067E-2</v>
      </c>
      <c r="MP450" s="26">
        <f>IFERROR(Tableau17[[#This Row],[2019-T1-JADOT Yannick]]/Tableau17[[#This Row],[2019-T1-TOTAL]],"")</f>
        <v>4.9586776859504134E-2</v>
      </c>
      <c r="MQ450" s="26">
        <f>IFERROR(Tableau17[[#This Row],[2019-T1-LAGARDE Jean-Christophe]]/Tableau17[[#This Row],[2019-T1-TOTAL]],"")</f>
        <v>1.6528925619834711E-2</v>
      </c>
      <c r="MR450" s="26">
        <f>IFERROR(Tableau17[[#This Row],[2019-T1-LALANNE Francis]]/Tableau17[[#This Row],[2019-T1-TOTAL]],"")</f>
        <v>0</v>
      </c>
      <c r="MS450" s="26">
        <f>IFERROR(Tableau17[[#This Row],[2019-T1-LOISEAU Nathalie]]/Tableau17[[#This Row],[2019-T1-TOTAL]],"")</f>
        <v>0.13223140495867769</v>
      </c>
      <c r="MT450" s="26">
        <f>IFERROR(Tableau17[[#This Row],[2019-T1-MARIE Florie]]/Tableau17[[#This Row],[2019-T1-TOTAL]],"")</f>
        <v>0</v>
      </c>
      <c r="MU450" s="26">
        <f>IFERROR(Tableau17[[#This Row],[2008-T1-MACROEXTRDROITE]]/Tableau17[[#This Row],[2008-T1-MACROTOTALE]],"")</f>
        <v>3.0828516377649325E-2</v>
      </c>
      <c r="MV450" s="26">
        <f>IFERROR(Tableau17[[#This Row],[2008-T1-MACRODROITE]]/Tableau17[[#This Row],[2008-T1-MACROTOTALE]],"")</f>
        <v>0.33333333333333331</v>
      </c>
      <c r="MW450" s="26">
        <f>IFERROR(Tableau17[[#This Row],[2008-T1-MACROCENTRE]]/Tableau17[[#This Row],[2008-T1-MACROTOTALE]],"")</f>
        <v>0</v>
      </c>
      <c r="MX450" s="26">
        <f>IFERROR(Tableau17[[#This Row],[2008-T1-MACROGAUCHE]]/Tableau17[[#This Row],[2008-T1-MACROTOTALE]],"")</f>
        <v>0.63583815028901736</v>
      </c>
      <c r="MY450" s="26">
        <f>IFERROR(Tableau17[[#This Row],[2008-T1-MACROAUTRE]]/Tableau17[[#This Row],[2008-T1-MACROTOTALE]],"")</f>
        <v>0</v>
      </c>
      <c r="MZ450" s="26">
        <f>IFERROR(Tableau17[[#This Row],[2008-T2-MACROEXTRDROITE]]/Tableau17[[#This Row],[2008-T2-MACROTOTALE]],"")</f>
        <v>1.5679442508710801E-2</v>
      </c>
      <c r="NA450" s="26">
        <f>IFERROR(Tableau17[[#This Row],[2008-T2-MACRODROITE]]/Tableau17[[#This Row],[2008-T2-MACROTOTALE]],"")</f>
        <v>0.21951219512195122</v>
      </c>
      <c r="NB450" s="26">
        <f>IFERROR(Tableau17[[#This Row],[2008-T2-MACROCENTRE]]/Tableau17[[#This Row],[2008-T2-MACROTOTALE]],"")</f>
        <v>0</v>
      </c>
      <c r="NC450" s="26">
        <f>IFERROR(Tableau17[[#This Row],[2008-T2-MACROGAUCHE]]/Tableau17[[#This Row],[2008-T2-MACROTOTALE]],"")</f>
        <v>0.76480836236933802</v>
      </c>
      <c r="ND450" s="26">
        <f>IFERROR(Tableau17[[#This Row],[2008-T2-MACROAUTRE]]/Tableau17[[#This Row],[2008-T2-MACROTOTALE]],"")</f>
        <v>0</v>
      </c>
      <c r="NE450" s="26">
        <f>IFERROR(Tableau17[[#This Row],[2014-T1-MACROEXTRDROITE]]/Tableau17[[#This Row],[2014-T1-MACROTOTALE]],"")</f>
        <v>8.8607594936708861E-2</v>
      </c>
      <c r="NF450" s="26">
        <f>IFERROR(Tableau17[[#This Row],[2014-T1-MACRODROITE]]/Tableau17[[#This Row],[2014-T1-MACROTOTALE]],"")</f>
        <v>0.20253164556962025</v>
      </c>
      <c r="NG450" s="26">
        <f>IFERROR(Tableau17[[#This Row],[2014-T1-MACROCENTRE]]/Tableau17[[#This Row],[2014-T1-MACROTOTALE]],"")</f>
        <v>0</v>
      </c>
      <c r="NH450" s="26">
        <f>IFERROR(Tableau17[[#This Row],[2014-T1-MACROGAUCHE]]/Tableau17[[#This Row],[2014-T1-MACROTOTALE]],"")</f>
        <v>0.70886075949367089</v>
      </c>
      <c r="NI450" s="26">
        <f>IFERROR(Tableau17[[#This Row],[2014-T1-MACROAUTRE]]/Tableau17[[#This Row],[2014-T1-MACROTOTALE]],"")</f>
        <v>0</v>
      </c>
      <c r="NJ450" s="26">
        <f>IFERROR(Tableau17[[#This Row],[2014-T2-MACROEXTRDROITE]]/Tableau17[[#This Row],[2014-T2-MACROTOTALE]],"")</f>
        <v>9.7328244274809156E-2</v>
      </c>
      <c r="NK450" s="26">
        <f>IFERROR(Tableau17[[#This Row],[2014-T2-MACRODROITE]]/Tableau17[[#This Row],[2014-T2-MACROTOTALE]],"")</f>
        <v>0.38358778625954199</v>
      </c>
      <c r="NL450" s="26">
        <f>IFERROR(Tableau17[[#This Row],[2014-T2-MACROCENTRE]]/Tableau17[[#This Row],[2014-T2-MACROTOTALE]],"")</f>
        <v>0</v>
      </c>
      <c r="NM450" s="26">
        <f>IFERROR(Tableau17[[#This Row],[2014-T2-MACROGAUCHE]]/Tableau17[[#This Row],[2014-T2-MACROTOTALE]],"")</f>
        <v>0.51908396946564883</v>
      </c>
      <c r="NN450" s="26">
        <f>IFERROR(Tableau17[[#This Row],[2014-T2-MACROAUTRE]]/Tableau17[[#This Row],[2014-T2-MACROTOTALE]],"")</f>
        <v>0</v>
      </c>
      <c r="NO450" s="26">
        <f>IFERROR( Tableau17[[#This Row],[2015-T1-MACROEXTRDROITE]]/Tableau17[[#This Row],[2015-T1-MACROTOTALE]],"")</f>
        <v>9.7421203438395415E-2</v>
      </c>
      <c r="NP450" s="26">
        <f>IFERROR(Tableau17[[#This Row],[2015-T1-MACRODROITE]]/Tableau17[[#This Row],[2015-T1-MACROTOTALE]],"")</f>
        <v>9.1690544412607447E-2</v>
      </c>
      <c r="NQ450" s="26">
        <f>IFERROR(Tableau17[[#This Row],[2015-T1-MACROCENTRE]]/Tableau17[[#This Row],[2015-T1-MACROTOTALE]],"")</f>
        <v>0</v>
      </c>
      <c r="NR450" s="26">
        <f>IFERROR(Tableau17[[#This Row],[2015-T1-MACROGAUCHE]]/Tableau17[[#This Row],[2015-T1-MACROTOTALE]],"")</f>
        <v>0.81088825214899718</v>
      </c>
      <c r="NS450" s="26">
        <f>IFERROR(Tableau17[[#This Row],[2015-T1-MACROAUTRE]]/Tableau17[[#This Row],[2015-T1-MACROTOTALE]],"")</f>
        <v>0</v>
      </c>
      <c r="NT450" s="26">
        <f>IFERROR(Tableau17[[#This Row],[2015-T2-MACROEXTRDROITE]]/Tableau17[[#This Row],[2015-T2-MACROTOTALE]],"")</f>
        <v>0.11004784688995216</v>
      </c>
      <c r="NU450" s="26">
        <f>IFERROR(Tableau17[[#This Row],[2015-T2-MACRODROITE]]/Tableau17[[#This Row],[2015-T2-MACROTOTALE]],"")</f>
        <v>0</v>
      </c>
      <c r="NV450" s="26">
        <f>IFERROR(Tableau17[[#This Row],[2015-T2-MACROCENTRE]]/Tableau17[[#This Row],[2015-T2-MACROTOTALE]],"")</f>
        <v>0</v>
      </c>
      <c r="NW450" s="26">
        <f>IFERROR(Tableau17[[#This Row],[2015-T2-MACROGAUCHE]]/Tableau17[[#This Row],[2015-T2-MACROTOTALE]],"")</f>
        <v>0.88995215311004783</v>
      </c>
      <c r="NX450" s="26">
        <f>IFERROR(Tableau17[[#This Row],[2015-T2-MACROAUTRE]]/Tableau17[[#This Row],[2015-T2-MACROTOTALE]],"")</f>
        <v>0</v>
      </c>
      <c r="NY450" s="26">
        <f>IFERROR(Tableau17[[#This Row],[2017-T1-MACROEXTRDROITE]]/Tableau17[[#This Row],[2017-T1-MACROTOTALE]],"")</f>
        <v>8.6257309941520463E-2</v>
      </c>
      <c r="NZ450" s="26">
        <f>IFERROR(Tableau17[[#This Row],[2017-T1-MACRODROITE]]/Tableau17[[#This Row],[2017-T1-MACROTOTALE]],"")</f>
        <v>4.8245614035087717E-2</v>
      </c>
      <c r="OA450" s="26">
        <f>IFERROR(Tableau17[[#This Row],[2017-T1-MACROCENTRE]]/Tableau17[[#This Row],[2017-T1-MACROTOTALE]],"")</f>
        <v>0.21783625730994152</v>
      </c>
      <c r="OB450" s="26">
        <f>IFERROR(Tableau17[[#This Row],[2017-T1-MACROGAUCHE]]/Tableau17[[#This Row],[2017-T1-MACROTOTALE]],"")</f>
        <v>0.64473684210526316</v>
      </c>
      <c r="OC450" s="26">
        <f>IFERROR(Tableau17[[#This Row],[2017-T1-MACROAUTRE]]/Tableau17[[#This Row],[2017-T1-MACROTOTALE]],"")</f>
        <v>2.9239766081871343E-3</v>
      </c>
      <c r="OD450" s="26">
        <f>IFERROR(Tableau17[[#This Row],[2017-T2-MACROEXTRDROITE]]/Tableau17[[#This Row],[2017-T2-MACROTOTALE]],"")</f>
        <v>0.11398176291793313</v>
      </c>
      <c r="OE450" s="26">
        <f>IFERROR(Tableau17[[#This Row],[2017-T2-MACRODROITE]]/Tableau17[[#This Row],[2017-T2-MACROTOTALE]],"")</f>
        <v>0</v>
      </c>
      <c r="OF450" s="26">
        <f>IFERROR(Tableau17[[#This Row],[2017-T2-MACROCENTRE]]/Tableau17[[#This Row],[2017-T2-MACROTOTALE]],"")</f>
        <v>0.88601823708206684</v>
      </c>
      <c r="OG450" s="26">
        <f>IFERROR(Tableau17[[#This Row],[2017-T2-MACROGAUCHE]]/Tableau17[[#This Row],[2017-T2-MACROTOTALE]],"")</f>
        <v>0</v>
      </c>
      <c r="OH450" s="26">
        <f>IFERROR(Tableau17[[#This Row],[2017-T2-MACROAUTRE]]/Tableau17[[#This Row],[2017-T2-MACROTOTALE]],"")</f>
        <v>0</v>
      </c>
      <c r="OI450" s="26">
        <f>IFERROR(Tableau17[[#This Row],[2019-T1-MACROEXTRDROITE]]/Tableau17[[#This Row],[2019-T1-MACROTOTALE]],"")</f>
        <v>0.15102040816326531</v>
      </c>
      <c r="OJ450" s="26">
        <f>IFERROR(Tableau17[[#This Row],[2019-T1-MACRODROITE]]/Tableau17[[#This Row],[2019-T1-MACROTOTALE]],"")</f>
        <v>3.2653061224489799E-2</v>
      </c>
      <c r="OK450" s="26">
        <f>IFERROR(Tableau17[[#This Row],[2019-T1-MACROCENTRE]]/Tableau17[[#This Row],[2019-T1-MACROTOTALE]],"")</f>
        <v>0.1306122448979592</v>
      </c>
      <c r="OL450" s="26">
        <f>IFERROR(Tableau17[[#This Row],[2019-T1-MACROGAUCHE]]/Tableau17[[#This Row],[2019-T1-MACROTOTALE]],"")</f>
        <v>0.60816326530612241</v>
      </c>
      <c r="OM450" s="26">
        <f>IFERROR(Tableau17[[#This Row],[2019-T1-MACROAUTRE]]/Tableau17[[#This Row],[2019-T1-MACROTOTALE]],"")</f>
        <v>7.7551020408163265E-2</v>
      </c>
      <c r="ON450" s="26">
        <f>IFERROR(Tableau17[[#This Row],[2020-T1-MACROEXTRDROITE]]/Tableau17[[#This Row],[2020-T1-MACROTOTALE]],"")</f>
        <v>5.0156739811912224E-2</v>
      </c>
      <c r="OO450" s="26">
        <f>IFERROR(Tableau17[[#This Row],[2020-T1-MACRODROITE]]/Tableau17[[#This Row],[2020-T1-MACROTOTALE]],"")</f>
        <v>0.42946708463949845</v>
      </c>
      <c r="OP450" s="26">
        <f>IFERROR(Tableau17[[#This Row],[2020-T1-MACROCENTRE]]/Tableau17[[#This Row],[2020-T1-MACROTOTALE]],"")</f>
        <v>5.9561128526645767E-2</v>
      </c>
      <c r="OQ450" s="26">
        <f>IFERROR(Tableau17[[#This Row],[2020-T1-MACROGAUCHE]]/Tableau17[[#This Row],[2020-T1-MACROTOTALE]],"")</f>
        <v>0.46081504702194359</v>
      </c>
      <c r="OR450" s="26">
        <f>IFERROR(Tableau17[[#This Row],[2020-T1-MACROAUTRE]]/Tableau17[[#This Row],[2020-T1-MACROTOTALE]],"")</f>
        <v>0</v>
      </c>
      <c r="OS450" s="26">
        <f>IFERROR(Tableau17[[#This Row],[2017 (L)-T1-MACROEXTRDROITE]]/Tableau17[[#This Row],[2017 (L)-T1-MACROTOTALE]],"")</f>
        <v>6.4846416382252553E-2</v>
      </c>
      <c r="OT450" s="26">
        <f>IFERROR(Tableau17[[#This Row],[2017 (L)-T1-MACRODROITE]]/Tableau17[[#This Row],[2017 (L)-T1-MACROTOTALE]],"")</f>
        <v>8.191126279863481E-2</v>
      </c>
      <c r="OU450" s="26">
        <f>IFERROR(Tableau17[[#This Row],[2017 (L)-T1-MACROCENTRE]]/Tableau17[[#This Row],[2017 (L)-T1-MACROTOTALE]],"")</f>
        <v>0.31058020477815701</v>
      </c>
      <c r="OV450" s="26">
        <f>IFERROR(Tableau17[[#This Row],[2017 (L)-T1-MACROGAUCHE]]/Tableau17[[#This Row],[2017 (L)-T1-MACROTOTALE]],"")</f>
        <v>0.51194539249146753</v>
      </c>
      <c r="OW450" s="26">
        <f>IFERROR(Tableau17[[#This Row],[2017 (L)-T1-MACROAUTRE]]/Tableau17[[#This Row],[2017 (L)-T1-MACROTOTALE]],"")</f>
        <v>3.0716723549488054E-2</v>
      </c>
      <c r="OX450" s="26">
        <f>IFERROR(Tableau17[[#This Row],[2017 (L)-T2-MACROEXTRDROITE]]/Tableau17[[#This Row],[2017 (L)-T2-MACROTOTALE]],"")</f>
        <v>0.12598425196850394</v>
      </c>
      <c r="OY450" s="26">
        <f>IFERROR(Tableau17[[#This Row],[2017 (L)-T2-MACRODROITE]]/Tableau17[[#This Row],[2017 (L)-T2-MACROTOTALE]],"")</f>
        <v>0</v>
      </c>
      <c r="OZ450" s="26">
        <f>IFERROR(Tableau17[[#This Row],[2017 (L)-T2-MACROCENTRE]]/Tableau17[[#This Row],[2017 (L)-T2-MACROTOTALE]],"")</f>
        <v>0.87401574803149606</v>
      </c>
      <c r="PA450" s="26">
        <f>IFERROR(Tableau17[[#This Row],[2017 (L)-T2-MACROGAUCHE]]/Tableau17[[#This Row],[2017 (L)-T2-MACROTOTALE]],"")</f>
        <v>0</v>
      </c>
      <c r="PB450" s="26">
        <f>IFERROR(Tableau17[[#This Row],[2017 (L)-T2-MACROAUTRE]]/Tableau17[[#This Row],[2017 (L)-T2-MACROTOTALE]],"")</f>
        <v>0</v>
      </c>
      <c r="PC450" s="26">
        <f>IFERROR(Tableau17[[#This Row],[2008_T1_PROCUS]]/Tableau17[[#This Row],[2008_T1_INSCRITS]],0)</f>
        <v>1.0318949343339587E-2</v>
      </c>
      <c r="PD450" s="26">
        <f>IFERROR(Tableau17[[#This Row],[2008_T2_PROCUS]]/Tableau17[[#This Row],[2008_T2_INSCRITS]],0)</f>
        <v>2.0637898686679174E-2</v>
      </c>
      <c r="PE450" s="26">
        <f>Tableau17[[#This Row],[2014_T1_PROCUS]]/Tableau17[[#This Row],[2014_T1_INSCRITS]]</f>
        <v>1.7123287671232876E-3</v>
      </c>
      <c r="PF450" s="26">
        <f>IFERROR(Tableau17[[#This Row],[2014_T2_PROCUS]]/Tableau17[[#This Row],[2014_T2_INSCRITS]],0)</f>
        <v>1.0273972602739725E-2</v>
      </c>
    </row>
    <row r="451" spans="1:422" hidden="1" x14ac:dyDescent="0.2">
      <c r="A451" s="1">
        <v>8</v>
      </c>
      <c r="B451" s="1" t="s">
        <v>528</v>
      </c>
      <c r="C451" s="1" t="s">
        <v>546</v>
      </c>
      <c r="D451" s="1" t="s">
        <v>546</v>
      </c>
      <c r="E451" s="1">
        <v>1585</v>
      </c>
      <c r="F451" s="1">
        <v>5.3476800000000004</v>
      </c>
      <c r="G451" s="1">
        <v>43.370792999999999</v>
      </c>
      <c r="H451" s="3">
        <v>1456</v>
      </c>
      <c r="I451" s="3">
        <v>187</v>
      </c>
      <c r="L451" s="1">
        <v>8</v>
      </c>
      <c r="M451" s="1">
        <v>123</v>
      </c>
      <c r="O451" s="1">
        <v>5</v>
      </c>
      <c r="P451" s="1">
        <v>53</v>
      </c>
      <c r="Q451" s="1">
        <v>42</v>
      </c>
      <c r="R451" s="1">
        <v>59</v>
      </c>
      <c r="S451" s="1">
        <v>41</v>
      </c>
      <c r="T451" s="1">
        <v>13</v>
      </c>
      <c r="U451" s="1">
        <v>344</v>
      </c>
      <c r="V451" s="1">
        <v>1362</v>
      </c>
      <c r="W451" s="1">
        <v>504</v>
      </c>
      <c r="X451" s="1">
        <v>2</v>
      </c>
      <c r="Y451" s="2">
        <v>0.37004405000000001</v>
      </c>
      <c r="Z451" s="1">
        <v>1362</v>
      </c>
      <c r="AA451" s="1">
        <v>641</v>
      </c>
      <c r="AB451" s="1">
        <v>3</v>
      </c>
      <c r="AC451" s="2">
        <v>0.47063142000000002</v>
      </c>
      <c r="AD451" s="1">
        <v>1456</v>
      </c>
      <c r="AE451" s="1">
        <v>351</v>
      </c>
      <c r="AF451" s="2">
        <v>0.24107143</v>
      </c>
      <c r="AG451" s="1">
        <f t="shared" si="7"/>
        <v>187</v>
      </c>
      <c r="AH451" s="1">
        <v>1081</v>
      </c>
      <c r="AI451" s="1">
        <v>479</v>
      </c>
      <c r="AJ451" s="1">
        <v>6</v>
      </c>
      <c r="AK451" s="2">
        <v>0.44310822999999999</v>
      </c>
      <c r="AN451" s="1">
        <v>0</v>
      </c>
      <c r="AP451" s="1">
        <v>1403</v>
      </c>
      <c r="AQ451" s="1">
        <v>442</v>
      </c>
      <c r="AR451" s="2">
        <v>0.31503920000000002</v>
      </c>
      <c r="AS451" s="1">
        <v>1403</v>
      </c>
      <c r="AT451" s="1">
        <v>560</v>
      </c>
      <c r="AU451" s="2">
        <v>0.39914469000000002</v>
      </c>
      <c r="AV451" s="1">
        <v>1412</v>
      </c>
      <c r="AW451" s="1">
        <v>353</v>
      </c>
      <c r="AX451" s="2">
        <v>0.25</v>
      </c>
      <c r="AY451" s="1">
        <v>1412</v>
      </c>
      <c r="AZ451" s="1">
        <v>279</v>
      </c>
      <c r="BA451" s="2">
        <v>0.19759207000000001</v>
      </c>
      <c r="BB451" s="1">
        <v>1408</v>
      </c>
      <c r="BC451" s="1">
        <v>824</v>
      </c>
      <c r="BD451" s="2">
        <v>0.58522726999999997</v>
      </c>
      <c r="BE451" s="1">
        <v>1408</v>
      </c>
      <c r="BF451" s="1">
        <v>800</v>
      </c>
      <c r="BG451" s="2">
        <v>0.56818181999999995</v>
      </c>
      <c r="BH451" s="1">
        <v>1426</v>
      </c>
      <c r="BI451" s="1">
        <v>299</v>
      </c>
      <c r="BJ451" s="2">
        <v>0.20967742</v>
      </c>
      <c r="BK451" s="1">
        <v>17</v>
      </c>
      <c r="BN451" s="1">
        <v>23</v>
      </c>
      <c r="BO451" s="1">
        <v>47</v>
      </c>
      <c r="BP451" s="1">
        <v>108</v>
      </c>
      <c r="BQ451" s="1">
        <v>275</v>
      </c>
      <c r="BR451" s="1">
        <v>470</v>
      </c>
      <c r="BZ451" s="1">
        <v>32</v>
      </c>
      <c r="CA451" s="1">
        <v>5</v>
      </c>
      <c r="CB451" s="1">
        <v>41</v>
      </c>
      <c r="CC451" s="1">
        <v>101</v>
      </c>
      <c r="CD451" s="1">
        <v>107</v>
      </c>
      <c r="CE451" s="1">
        <v>206</v>
      </c>
      <c r="CF451" s="1">
        <v>492</v>
      </c>
      <c r="CG451" s="1">
        <v>123</v>
      </c>
      <c r="CH451" s="1">
        <v>152</v>
      </c>
      <c r="CI451" s="1">
        <v>349</v>
      </c>
      <c r="CJ451" s="1">
        <v>624</v>
      </c>
      <c r="CL451" s="1">
        <v>9</v>
      </c>
      <c r="CN451" s="1">
        <v>104</v>
      </c>
      <c r="CP451" s="1">
        <v>111</v>
      </c>
      <c r="CS451" s="1">
        <v>147</v>
      </c>
      <c r="CT451" s="1">
        <v>60</v>
      </c>
      <c r="CW451" s="1">
        <v>431</v>
      </c>
      <c r="CY451" s="1">
        <v>157</v>
      </c>
      <c r="CZ451" s="1">
        <v>363</v>
      </c>
      <c r="DC451" s="1">
        <v>520</v>
      </c>
      <c r="DD451" s="1">
        <v>14</v>
      </c>
      <c r="DE451" s="1">
        <v>3</v>
      </c>
      <c r="DF451" s="1">
        <v>6</v>
      </c>
      <c r="DH451" s="1">
        <v>39</v>
      </c>
      <c r="DI451" s="1">
        <v>15</v>
      </c>
      <c r="DK451" s="1">
        <v>1</v>
      </c>
      <c r="DL451" s="1">
        <v>43</v>
      </c>
      <c r="DM451" s="1">
        <v>57</v>
      </c>
      <c r="DR451" s="1">
        <v>52</v>
      </c>
      <c r="DS451" s="1">
        <v>99</v>
      </c>
      <c r="DT451" s="1">
        <v>20</v>
      </c>
      <c r="DU451" s="1">
        <v>349</v>
      </c>
      <c r="DW451" s="1">
        <v>92</v>
      </c>
      <c r="DZ451" s="1">
        <v>173</v>
      </c>
      <c r="EA451" s="1">
        <v>265</v>
      </c>
      <c r="EB451" s="1">
        <v>3</v>
      </c>
      <c r="EC451" s="1">
        <v>15</v>
      </c>
      <c r="ED451" s="1">
        <v>1</v>
      </c>
      <c r="EE451" s="1">
        <v>8</v>
      </c>
      <c r="EF451" s="1">
        <v>45</v>
      </c>
      <c r="EG451" s="1">
        <v>48</v>
      </c>
      <c r="EH451" s="1">
        <v>3</v>
      </c>
      <c r="EI451" s="1">
        <v>169</v>
      </c>
      <c r="EJ451" s="1">
        <v>403</v>
      </c>
      <c r="EK451" s="1">
        <v>107</v>
      </c>
      <c r="EL451" s="1">
        <v>7</v>
      </c>
      <c r="EM451" s="1">
        <v>809</v>
      </c>
      <c r="EN451" s="1">
        <v>229</v>
      </c>
      <c r="EO451" s="1">
        <v>523</v>
      </c>
      <c r="EP451" s="1">
        <v>752</v>
      </c>
      <c r="EQ451" s="1">
        <v>1</v>
      </c>
      <c r="ER451" s="1">
        <v>2</v>
      </c>
      <c r="ES451" s="1">
        <v>7</v>
      </c>
      <c r="ET451" s="1">
        <v>56</v>
      </c>
      <c r="EU451" s="1">
        <v>7</v>
      </c>
      <c r="EV451" s="1">
        <v>95</v>
      </c>
      <c r="EW451" s="1">
        <v>8</v>
      </c>
      <c r="EX451" s="1">
        <v>0</v>
      </c>
      <c r="EY451" s="1">
        <v>3</v>
      </c>
      <c r="EZ451" s="1">
        <v>10</v>
      </c>
      <c r="FA451" s="1">
        <v>0</v>
      </c>
      <c r="FB451" s="1">
        <v>0</v>
      </c>
      <c r="FC451" s="1">
        <v>0</v>
      </c>
      <c r="FD451" s="1">
        <v>0</v>
      </c>
      <c r="FE451" s="1">
        <v>0</v>
      </c>
      <c r="FF451" s="1">
        <v>0</v>
      </c>
      <c r="FG451" s="1">
        <v>0</v>
      </c>
      <c r="FH451" s="1">
        <v>2</v>
      </c>
      <c r="FI451" s="1">
        <v>1</v>
      </c>
      <c r="FJ451" s="1">
        <v>9</v>
      </c>
      <c r="FK451" s="1">
        <v>11</v>
      </c>
      <c r="FL451" s="1">
        <v>0</v>
      </c>
      <c r="FM451" s="1">
        <v>26</v>
      </c>
      <c r="FN451" s="1">
        <v>2</v>
      </c>
      <c r="FO451" s="1">
        <v>7</v>
      </c>
      <c r="FP451" s="1">
        <v>45</v>
      </c>
      <c r="FQ451" s="1">
        <v>0</v>
      </c>
      <c r="FR451" s="1">
        <f>SUM(Tableau17[[#This Row],[2019-T1-ALEXANDRE Audric]:[2019-T1-MARIE Florie]])</f>
        <v>292</v>
      </c>
      <c r="FS451" s="1">
        <v>47</v>
      </c>
      <c r="FT451" s="1">
        <v>125</v>
      </c>
      <c r="FU451" s="1">
        <v>0</v>
      </c>
      <c r="FV451" s="1">
        <v>298</v>
      </c>
      <c r="FW451" s="1">
        <v>0</v>
      </c>
      <c r="FX451" s="1">
        <v>470</v>
      </c>
      <c r="GD451" s="1">
        <v>0</v>
      </c>
      <c r="GE451" s="1">
        <v>101</v>
      </c>
      <c r="GF451" s="1">
        <v>107</v>
      </c>
      <c r="GG451" s="1">
        <v>0</v>
      </c>
      <c r="GH451" s="1">
        <v>284</v>
      </c>
      <c r="GI451" s="1">
        <v>0</v>
      </c>
      <c r="GJ451" s="1">
        <v>492</v>
      </c>
      <c r="GK451" s="1">
        <v>123</v>
      </c>
      <c r="GL451" s="1">
        <v>152</v>
      </c>
      <c r="GM451" s="1">
        <v>0</v>
      </c>
      <c r="GN451" s="1">
        <v>349</v>
      </c>
      <c r="GO451" s="1">
        <v>0</v>
      </c>
      <c r="GP451" s="1">
        <v>624</v>
      </c>
      <c r="GQ451" s="1">
        <v>120</v>
      </c>
      <c r="GR451" s="1">
        <v>60</v>
      </c>
      <c r="GS451" s="1">
        <v>0</v>
      </c>
      <c r="GT451" s="1">
        <v>251</v>
      </c>
      <c r="GU451" s="1">
        <v>0</v>
      </c>
      <c r="GV451" s="1">
        <v>431</v>
      </c>
      <c r="GW451" s="1">
        <v>157</v>
      </c>
      <c r="GX451" s="1">
        <v>0</v>
      </c>
      <c r="GY451" s="1">
        <v>0</v>
      </c>
      <c r="GZ451" s="1">
        <v>363</v>
      </c>
      <c r="HA451" s="1">
        <v>0</v>
      </c>
      <c r="HB451" s="1">
        <v>520</v>
      </c>
      <c r="HC451" s="1">
        <v>193</v>
      </c>
      <c r="HD451" s="1">
        <v>45</v>
      </c>
      <c r="HE451" s="1">
        <v>107</v>
      </c>
      <c r="HF451" s="1">
        <v>461</v>
      </c>
      <c r="HG451" s="1">
        <v>3</v>
      </c>
      <c r="HH451" s="1">
        <v>809</v>
      </c>
      <c r="HI451" s="1">
        <v>229</v>
      </c>
      <c r="HJ451" s="1">
        <v>0</v>
      </c>
      <c r="HK451" s="1">
        <v>523</v>
      </c>
      <c r="HL451" s="1">
        <v>0</v>
      </c>
      <c r="HM451" s="1">
        <v>0</v>
      </c>
      <c r="HN451" s="1">
        <v>752</v>
      </c>
      <c r="HO451" s="1">
        <v>107</v>
      </c>
      <c r="HP451" s="1">
        <v>10</v>
      </c>
      <c r="HQ451" s="1">
        <v>45</v>
      </c>
      <c r="HR451" s="1">
        <v>114</v>
      </c>
      <c r="HS451" s="1">
        <v>19</v>
      </c>
      <c r="HT451" s="1">
        <v>295</v>
      </c>
      <c r="HU451" s="1">
        <v>59</v>
      </c>
      <c r="HV451" s="1">
        <v>61</v>
      </c>
      <c r="HW451" s="1">
        <v>42</v>
      </c>
      <c r="HX451" s="1">
        <v>182</v>
      </c>
      <c r="HY451" s="1">
        <v>0</v>
      </c>
      <c r="HZ451" s="1">
        <v>344</v>
      </c>
      <c r="IA451" s="1">
        <v>63</v>
      </c>
      <c r="IB451" s="1">
        <v>20</v>
      </c>
      <c r="IC451" s="1">
        <v>52</v>
      </c>
      <c r="ID451" s="1">
        <v>211</v>
      </c>
      <c r="IE451" s="1">
        <v>3</v>
      </c>
      <c r="IF451" s="1">
        <v>349</v>
      </c>
      <c r="IG451" s="1">
        <v>92</v>
      </c>
      <c r="IH451" s="1">
        <v>0</v>
      </c>
      <c r="II451" s="1">
        <v>173</v>
      </c>
      <c r="IJ451" s="1">
        <v>0</v>
      </c>
      <c r="IK451" s="1">
        <v>0</v>
      </c>
      <c r="IL451" s="1">
        <v>265</v>
      </c>
      <c r="IM451" s="26">
        <f>IFERROR(Tableau17[[#This Row],[LDIV]]/Tableau17[[#This Row],[Total général]],"")</f>
        <v>0</v>
      </c>
      <c r="IN451" s="26">
        <f>IFERROR(Tableau17[[#This Row],[LDVC]]/Tableau17[[#This Row],[Total général]],"")</f>
        <v>0</v>
      </c>
      <c r="IO451" s="26">
        <f>IFERROR(Tableau17[[#This Row],[LDVD]]/Tableau17[[#This Row],[Total général]],"")</f>
        <v>2.3255813953488372E-2</v>
      </c>
      <c r="IP451" s="26">
        <f>IFERROR(Tableau17[[#This Row],[LDVG]]/Tableau17[[#This Row],[Total général]],"")</f>
        <v>0.35755813953488375</v>
      </c>
      <c r="IQ451" s="26">
        <f>IFERROR(Tableau17[[#This Row],[LEXD]]/Tableau17[[#This Row],[Total général]],"")</f>
        <v>0</v>
      </c>
      <c r="IR451" s="26">
        <f>IFERROR(Tableau17[[#This Row],[LEXG]]/Tableau17[[#This Row],[Total général]],"")</f>
        <v>1.4534883720930232E-2</v>
      </c>
      <c r="IS451" s="26">
        <f>IFERROR(Tableau17[[#This Row],[LLR]]/Tableau17[[#This Row],[Total général]],"")</f>
        <v>0.15406976744186046</v>
      </c>
      <c r="IT451" s="26">
        <f>IFERROR(Tableau17[[#This Row],[LREM]]/Tableau17[[#This Row],[Total général]],"")</f>
        <v>0.12209302325581395</v>
      </c>
      <c r="IU451" s="26">
        <f>IFERROR(Tableau17[[#This Row],[LRN]]/Tableau17[[#This Row],[Total général]],"")</f>
        <v>0.17151162790697674</v>
      </c>
      <c r="IV451" s="26">
        <f>IFERROR(Tableau17[[#This Row],[LUG]]/Tableau17[[#This Row],[Total général]],"")</f>
        <v>0.11918604651162791</v>
      </c>
      <c r="IW451" s="26">
        <f>IFERROR(Tableau17[[#This Row],[LVEC]]/Tableau17[[#This Row],[Total général]],"")</f>
        <v>3.7790697674418602E-2</v>
      </c>
      <c r="IX451" s="26">
        <f>IFERROR(Tableau17[[#This Row],[2008-T1-LCMD]]/Tableau17[[#This Row],[2008-T1-TOTAL]],"")</f>
        <v>3.6170212765957444E-2</v>
      </c>
      <c r="IY451" s="26">
        <f>IFERROR(Tableau17[[#This Row],[2008-T1-LDVD]]/Tableau17[[#This Row],[2008-T1-TOTAL]],"")</f>
        <v>0</v>
      </c>
      <c r="IZ451" s="26">
        <f>IFERROR(Tableau17[[#This Row],[2008-T1-LEXD]]/Tableau17[[#This Row],[2008-T1-TOTAL]],"")</f>
        <v>0</v>
      </c>
      <c r="JA451" s="26">
        <f>IFERROR(Tableau17[[#This Row],[2008-T1-LEXG]]/Tableau17[[#This Row],[2008-T1-TOTAL]],"")</f>
        <v>4.8936170212765959E-2</v>
      </c>
      <c r="JB451" s="26">
        <f>IFERROR(Tableau17[[#This Row],[2008-T1-LFN]]/Tableau17[[#This Row],[2008-T1-TOTAL]],"")</f>
        <v>0.1</v>
      </c>
      <c r="JC451" s="26">
        <f>IFERROR(Tableau17[[#This Row],[2008-T1-LMAJ]]/Tableau17[[#This Row],[2008-T1-TOTAL]],"")</f>
        <v>0.22978723404255319</v>
      </c>
      <c r="JD451" s="26">
        <f>IFERROR(Tableau17[[#This Row],[2008-T1-LUG]]/Tableau17[[#This Row],[2008-T1-TOTAL]],"")</f>
        <v>0.58510638297872342</v>
      </c>
      <c r="JE451" s="26" t="str">
        <f>IFERROR(Tableau17[[#This Row],[2008-T2-LFN]]/Tableau17[[#This Row],[2008-T2-TOTAL]],"")</f>
        <v/>
      </c>
      <c r="JF451" s="26" t="str">
        <f>IFERROR(Tableau17[[#This Row],[2008-T2-LGC]]/Tableau17[[#This Row],[2008-T2-TOTAL]],"")</f>
        <v/>
      </c>
      <c r="JG451" s="26" t="str">
        <f>IFERROR(Tableau17[[#This Row],[2008-T2-LMAJ]]/Tableau17[[#This Row],[2008-T2-TOTAL]],"")</f>
        <v/>
      </c>
      <c r="JH451" s="26" t="str">
        <f>IFERROR(Tableau17[[#This Row],[2008-T2-LUG]]/Tableau17[[#This Row],[2008-T2-TOTAL]],"")</f>
        <v/>
      </c>
      <c r="JI451" s="26">
        <f>IFERROR(Tableau17[[#This Row],[2014-T1-LDIV]]/Tableau17[[#This Row],[2014-T1-TOTAL]],"")</f>
        <v>0</v>
      </c>
      <c r="JJ451" s="26">
        <f>IFERROR(Tableau17[[#This Row],[2014-T1-LDVD]]/Tableau17[[#This Row],[2014-T1-TOTAL]],"")</f>
        <v>0</v>
      </c>
      <c r="JK451" s="26">
        <f>IFERROR(Tableau17[[#This Row],[2014-T1-LDVG]]/Tableau17[[#This Row],[2014-T1-TOTAL]],"")</f>
        <v>6.5040650406504072E-2</v>
      </c>
      <c r="JL451" s="26">
        <f>IFERROR(Tableau17[[#This Row],[2014-T1-LEXG]]/Tableau17[[#This Row],[2014-T1-TOTAL]],"")</f>
        <v>1.016260162601626E-2</v>
      </c>
      <c r="JM451" s="26">
        <f>IFERROR(Tableau17[[#This Row],[2014-T1-LFG]]/Tableau17[[#This Row],[2014-T1-TOTAL]],"")</f>
        <v>8.3333333333333329E-2</v>
      </c>
      <c r="JN451" s="26">
        <f>IFERROR(Tableau17[[#This Row],[2014-T1-LFN]]/Tableau17[[#This Row],[2014-T1-TOTAL]],"")</f>
        <v>0.20528455284552846</v>
      </c>
      <c r="JO451" s="26">
        <f>IFERROR(Tableau17[[#This Row],[2014-T1-LUD]]/Tableau17[[#This Row],[2014-T1-TOTAL]],"")</f>
        <v>0.21747967479674796</v>
      </c>
      <c r="JP451" s="26">
        <f>IFERROR(Tableau17[[#This Row],[2014-T1-LUG]]/Tableau17[[#This Row],[2014-T1-TOTAL]],"")</f>
        <v>0.41869918699186992</v>
      </c>
      <c r="JQ451" s="26">
        <f>IFERROR(Tableau17[[#This Row],[2014-T2-LFN]]/Tableau17[[#This Row],[2014-T2-TOTAL]],"")</f>
        <v>0.19711538461538461</v>
      </c>
      <c r="JR451" s="26">
        <f>IFERROR(Tableau17[[#This Row],[2014-T2-LUD]]/Tableau17[[#This Row],[2014-T2-TOTAL]],"")</f>
        <v>0.24358974358974358</v>
      </c>
      <c r="JS451" s="26">
        <f>IFERROR(Tableau17[[#This Row],[2014-T2-LUG]]/Tableau17[[#This Row],[2014-T2-TOTAL]],"")</f>
        <v>0.55929487179487181</v>
      </c>
      <c r="JT451" s="26">
        <f>IFERROR(Tableau17[[#This Row],[2015-T1-BC-DIV]]/Tableau17[[#This Row],[2015-T1-TOTAL]],"")</f>
        <v>0</v>
      </c>
      <c r="JU451" s="26">
        <f>IFERROR(Tableau17[[#This Row],[2015-T1-BC-DLF]]/Tableau17[[#This Row],[2015-T1-TOTAL]],"")</f>
        <v>2.0881670533642691E-2</v>
      </c>
      <c r="JV451" s="26">
        <f>IFERROR(Tableau17[[#This Row],[2015-T1-BC-DVD]]/Tableau17[[#This Row],[2015-T1-TOTAL]],"")</f>
        <v>0</v>
      </c>
      <c r="JW451" s="26">
        <f>IFERROR(Tableau17[[#This Row],[2015-T1-BC-DVG]]/Tableau17[[#This Row],[2015-T1-TOTAL]],"")</f>
        <v>0.24129930394431554</v>
      </c>
      <c r="JX451" s="26">
        <f>IFERROR(Tableau17[[#This Row],[2015-T1-BC-FG]]/Tableau17[[#This Row],[2015-T1-TOTAL]],"")</f>
        <v>0</v>
      </c>
      <c r="JY451" s="26">
        <f>IFERROR(Tableau17[[#This Row],[2015-T1-BC-FN]]/Tableau17[[#This Row],[2015-T1-TOTAL]],"")</f>
        <v>0.25754060324825984</v>
      </c>
      <c r="JZ451" s="26">
        <f>IFERROR(Tableau17[[#This Row],[2015-T1-BC-MDM]]/Tableau17[[#This Row],[2015-T1-TOTAL]],"")</f>
        <v>0</v>
      </c>
      <c r="KA451" s="26">
        <f>IFERROR(Tableau17[[#This Row],[2015-T1-BC-RDG]]/Tableau17[[#This Row],[2015-T1-TOTAL]],"")</f>
        <v>0</v>
      </c>
      <c r="KB451" s="26">
        <f>IFERROR(Tableau17[[#This Row],[2015-T1-BC-SOC]]/Tableau17[[#This Row],[2015-T1-TOTAL]],"")</f>
        <v>0.34106728538283065</v>
      </c>
      <c r="KC451" s="26">
        <f>IFERROR(Tableau17[[#This Row],[2015-T1-BC-UD]]/Tableau17[[#This Row],[2015-T1-TOTAL]],"")</f>
        <v>0.13921113689095127</v>
      </c>
      <c r="KD451" s="26">
        <f>IFERROR(Tableau17[[#This Row],[2015-T1-BC-UG]]/Tableau17[[#This Row],[2015-T1-TOTAL]],"")</f>
        <v>0</v>
      </c>
      <c r="KE451" s="26">
        <f>IFERROR(Tableau17[[#This Row],[2015-T1-BC-VEC]]/Tableau17[[#This Row],[2015-T1-TOTAL]],"")</f>
        <v>0</v>
      </c>
      <c r="KF451" s="26">
        <f>IFERROR(Tableau17[[#This Row],[2015-T2-BC-DVG]]/Tableau17[[#This Row],[2015-T2-TOTAL]],"")</f>
        <v>0</v>
      </c>
      <c r="KG451" s="26">
        <f>IFERROR(Tableau17[[#This Row],[2015-T2-BC-FN]]/Tableau17[[#This Row],[2015-T2-TOTAL]],"")</f>
        <v>0.30192307692307691</v>
      </c>
      <c r="KH451" s="26">
        <f>IFERROR(Tableau17[[#This Row],[2015-T2-BC-SOC]]/Tableau17[[#This Row],[2015-T2-TOTAL]],"")</f>
        <v>0.69807692307692304</v>
      </c>
      <c r="KI451" s="26">
        <f>IFERROR(Tableau17[[#This Row],[2015-T2-BC-UD]]/Tableau17[[#This Row],[2015-T2-TOTAL]],"")</f>
        <v>0</v>
      </c>
      <c r="KJ451" s="26">
        <f>IFERROR(Tableau17[[#This Row],[2015-T2-BC-UG]]/Tableau17[[#This Row],[2015-T2-TOTAL]],"")</f>
        <v>0</v>
      </c>
      <c r="KK451" s="26">
        <f>IFERROR(Tableau17[[#This Row],[2017 (L)-T1-COM]]/Tableau17[[#This Row],[2017 (L)-T1-TOTAL]],"")</f>
        <v>4.0114613180515762E-2</v>
      </c>
      <c r="KL451" s="26">
        <f>IFERROR(Tableau17[[#This Row],[2017 (L)-T1-DIV]]/Tableau17[[#This Row],[2017 (L)-T1-TOTAL]],"")</f>
        <v>8.5959885386819486E-3</v>
      </c>
      <c r="KM451" s="26">
        <f>IFERROR(Tableau17[[#This Row],[2017 (L)-T1-DLF]]/Tableau17[[#This Row],[2017 (L)-T1-TOTAL]],"")</f>
        <v>1.7191977077363897E-2</v>
      </c>
      <c r="KN451" s="26">
        <f>IFERROR(Tableau17[[#This Row],[2017 (L)-T1-DVD]]/Tableau17[[#This Row],[2017 (L)-T1-TOTAL]],"")</f>
        <v>0</v>
      </c>
      <c r="KO451" s="26">
        <f>IFERROR(Tableau17[[#This Row],[2017 (L)-T1-DVG]]/Tableau17[[#This Row],[2017 (L)-T1-TOTAL]],"")</f>
        <v>0.11174785100286533</v>
      </c>
      <c r="KP451" s="26">
        <f>IFERROR(Tableau17[[#This Row],[2017 (L)-T1-ECO]]/Tableau17[[#This Row],[2017 (L)-T1-TOTAL]],"")</f>
        <v>4.2979942693409739E-2</v>
      </c>
      <c r="KQ451" s="26">
        <f>IFERROR(Tableau17[[#This Row],[2017 (L)-T1-EXD]]/Tableau17[[#This Row],[2017 (L)-T1-TOTAL]],"")</f>
        <v>0</v>
      </c>
      <c r="KR451" s="26">
        <f>IFERROR(Tableau17[[#This Row],[2017 (L)-T1-EXG]]/Tableau17[[#This Row],[2017 (L)-T1-TOTAL]],"")</f>
        <v>2.8653295128939827E-3</v>
      </c>
      <c r="KS451" s="26">
        <f>IFERROR(Tableau17[[#This Row],[2017 (L)-T1-FI]]/Tableau17[[#This Row],[2017 (L)-T1-TOTAL]],"")</f>
        <v>0.12320916905444126</v>
      </c>
      <c r="KT451" s="26">
        <f>IFERROR(Tableau17[[#This Row],[2017 (L)-T1-FN]]/Tableau17[[#This Row],[2017 (L)-T1-TOTAL]],"")</f>
        <v>0.16332378223495703</v>
      </c>
      <c r="KU451" s="26">
        <f>IFERROR(Tableau17[[#This Row],[2017 (L)-T1-LR]]/Tableau17[[#This Row],[2017 (L)-T1-TOTAL]],"")</f>
        <v>0</v>
      </c>
      <c r="KV451" s="26">
        <f>IFERROR(Tableau17[[#This Row],[2017 (L)-T1-MDM]]/Tableau17[[#This Row],[2017 (L)-T1-TOTAL]],"")</f>
        <v>0</v>
      </c>
      <c r="KW451" s="26">
        <f>IFERROR(Tableau17[[#This Row],[2017 (L)-T1-RDG]]/Tableau17[[#This Row],[2017 (L)-T1-TOTAL]],"")</f>
        <v>0</v>
      </c>
      <c r="KX451" s="26">
        <f>IFERROR(Tableau17[[#This Row],[2017 (L)-T1-REG]]/Tableau17[[#This Row],[2017 (L)-T1-TOTAL]],"")</f>
        <v>0</v>
      </c>
      <c r="KY451" s="26">
        <f>IFERROR(Tableau17[[#This Row],[2017 (L)-T1-REM]]/Tableau17[[#This Row],[2017 (L)-T1-TOTAL]],"")</f>
        <v>0.14899713467048711</v>
      </c>
      <c r="KZ451" s="26">
        <f>IFERROR(Tableau17[[#This Row],[2017 (L)-T1-SOC]]/Tableau17[[#This Row],[2017 (L)-T1-TOTAL]],"")</f>
        <v>0.28366762177650429</v>
      </c>
      <c r="LA451" s="26">
        <f>IFERROR(Tableau17[[#This Row],[2017 (L)-T1-UDI]]/Tableau17[[#This Row],[2017 (L)-T1-TOTAL]],"")</f>
        <v>5.730659025787966E-2</v>
      </c>
      <c r="LB451" s="26">
        <f>IFERROR(Tableau17[[#This Row],[2017 (L)-T2-FI]]/Tableau17[[#This Row],[2017 (L)-T2-TOTAL]],"")</f>
        <v>0</v>
      </c>
      <c r="LC451" s="26">
        <f>IFERROR(Tableau17[[#This Row],[2017 (L)-T2-FN]]/Tableau17[[#This Row],[2017 (L)-T2-TOTAL]],"")</f>
        <v>0.3471698113207547</v>
      </c>
      <c r="LD451" s="26">
        <f>IFERROR(Tableau17[[#This Row],[2017 (L)-T2-LR]]/Tableau17[[#This Row],[2017 (L)-T2-TOTAL]],"")</f>
        <v>0</v>
      </c>
      <c r="LE451" s="26">
        <f>IFERROR(Tableau17[[#This Row],[2017 (L)-T2-MDM]]/Tableau17[[#This Row],[2017 (L)-T2-TOTAL]],"")</f>
        <v>0</v>
      </c>
      <c r="LF451" s="26">
        <f>IFERROR(Tableau17[[#This Row],[2017 (L)-T2-REM]]/Tableau17[[#This Row],[2017 (L)-T2-TOTAL]],"")</f>
        <v>0.65283018867924525</v>
      </c>
      <c r="LG451" s="26">
        <f>IFERROR(Tableau17[[#This Row],[2017-T1-ARTHAUD Nathalie]]/Tableau17[[#This Row],[2017-T1-TOTAL]],"")</f>
        <v>3.708281829419036E-3</v>
      </c>
      <c r="LH451" s="26">
        <f>IFERROR(Tableau17[[#This Row],[2017-T1-ASSELINEAU Fran]]/Tableau17[[#This Row],[2017-T1-TOTAL]],"")</f>
        <v>1.8541409147095178E-2</v>
      </c>
      <c r="LI451" s="26">
        <f>IFERROR(Tableau17[[#This Row],[2017-T1-CHEMINADE Jacques]]/Tableau17[[#This Row],[2017-T1-TOTAL]],"")</f>
        <v>1.2360939431396785E-3</v>
      </c>
      <c r="LJ451" s="26">
        <f>IFERROR(Tableau17[[#This Row],[2017-T1-DUPONT-AIGNAN Nicolas]]/Tableau17[[#This Row],[2017-T1-TOTAL]],"")</f>
        <v>9.8887515451174281E-3</v>
      </c>
      <c r="LK451" s="26">
        <f>IFERROR(Tableau17[[#This Row],[2017-T1-FILLON Fran]]/Tableau17[[#This Row],[2017-T1-TOTAL]],"")</f>
        <v>5.5624227441285541E-2</v>
      </c>
      <c r="LL451" s="26">
        <f>IFERROR(Tableau17[[#This Row],[2017-T1-HAMON Beno]]/Tableau17[[#This Row],[2017-T1-TOTAL]],"")</f>
        <v>5.9332509270704575E-2</v>
      </c>
      <c r="LM451" s="26">
        <f>IFERROR(Tableau17[[#This Row],[2017-T1-LASSALLE Jean]]/Tableau17[[#This Row],[2017-T1-TOTAL]],"")</f>
        <v>3.708281829419036E-3</v>
      </c>
      <c r="LN451" s="26">
        <f>IFERROR(Tableau17[[#This Row],[2017-T1-LE PEN Marine]]/Tableau17[[#This Row],[2017-T1-TOTAL]],"")</f>
        <v>0.2088998763906057</v>
      </c>
      <c r="LO451" s="26">
        <f>IFERROR(Tableau17[[#This Row],[2017-T1-M Jean-Luc]]/Tableau17[[#This Row],[2017-T1-TOTAL]],"")</f>
        <v>0.49814585908529047</v>
      </c>
      <c r="LP451" s="26">
        <f>IFERROR(Tableau17[[#This Row],[2017-T1-MACRON Emmanuel]]/Tableau17[[#This Row],[2017-T1-TOTAL]],"")</f>
        <v>0.13226205191594562</v>
      </c>
      <c r="LQ451" s="26">
        <f>IFERROR(Tableau17[[#This Row],[2017-T1-POUTOU Philippe]]/Tableau17[[#This Row],[2017-T1-TOTAL]],"")</f>
        <v>8.65265760197775E-3</v>
      </c>
      <c r="LR451" s="26">
        <f>IFERROR(Tableau17[[#This Row],[2017-T2-LE PEN Marine]]/Tableau17[[#This Row],[2017-T2-TOTAL]],"")</f>
        <v>0.30452127659574468</v>
      </c>
      <c r="LS451" s="26">
        <f>IFERROR(Tableau17[[#This Row],[2017-T2-MACRON Emmanuel]]/Tableau17[[#This Row],[2017-T2-TOTAL]],"")</f>
        <v>0.69547872340425532</v>
      </c>
      <c r="LT451" s="26">
        <f>IFERROR(Tableau17[[#This Row],[2019-T1-ALEXANDRE Audric]]/Tableau17[[#This Row],[2019-T1-TOTAL]],"")</f>
        <v>3.4246575342465752E-3</v>
      </c>
      <c r="LU451" s="26">
        <f>IFERROR(Tableau17[[#This Row],[2019-T1-ARTHAUD Nathalie]]/Tableau17[[#This Row],[2019-T1-TOTAL]],"")</f>
        <v>6.8493150684931503E-3</v>
      </c>
      <c r="LV451" s="26">
        <f>IFERROR(Tableau17[[#This Row],[2019-T1-ASSELINEAU François]]/Tableau17[[#This Row],[2019-T1-TOTAL]],"")</f>
        <v>2.3972602739726026E-2</v>
      </c>
      <c r="LW451" s="26">
        <f>IFERROR(Tableau17[[#This Row],[2019-T1-AUBRY Manon]]/Tableau17[[#This Row],[2019-T1-TOTAL]],"")</f>
        <v>0.19178082191780821</v>
      </c>
      <c r="LX451" s="26">
        <f>IFERROR(Tableau17[[#This Row],[2019-T1-AZERGUI Nagib]]/Tableau17[[#This Row],[2019-T1-TOTAL]],"")</f>
        <v>2.3972602739726026E-2</v>
      </c>
      <c r="LY451" s="26">
        <f>IFERROR(Tableau17[[#This Row],[2019-T1-BARDELLA Jordan]]/Tableau17[[#This Row],[2019-T1-TOTAL]],"")</f>
        <v>0.32534246575342468</v>
      </c>
      <c r="LZ451" s="26">
        <f>IFERROR(Tableau17[[#This Row],[2019-T1-BELLAMY François-Xavier]]/Tableau17[[#This Row],[2019-T1-TOTAL]],"")</f>
        <v>2.7397260273972601E-2</v>
      </c>
      <c r="MA451" s="26">
        <f>IFERROR(Tableau17[[#This Row],[2019-T1-BIDOU Olivier]]/Tableau17[[#This Row],[2019-T1-TOTAL]],"")</f>
        <v>0</v>
      </c>
      <c r="MB451" s="26">
        <f>IFERROR(Tableau17[[#This Row],[2019-T1-BOURG Dominique]]/Tableau17[[#This Row],[2019-T1-TOTAL]],"")</f>
        <v>1.0273972602739725E-2</v>
      </c>
      <c r="MC451" s="26">
        <f>IFERROR(Tableau17[[#This Row],[2019-T1-BROSSAT Ian]]/Tableau17[[#This Row],[2019-T1-TOTAL]],"")</f>
        <v>3.4246575342465752E-2</v>
      </c>
      <c r="MD451" s="26">
        <f>IFERROR(Tableau17[[#This Row],[2019-T1-CAILLAUD Sophie]]/Tableau17[[#This Row],[2019-T1-TOTAL]],"")</f>
        <v>0</v>
      </c>
      <c r="ME451" s="26">
        <f>IFERROR(Tableau17[[#This Row],[2019-T1-CAMUS Renaud]]/Tableau17[[#This Row],[2019-T1-TOTAL]],"")</f>
        <v>0</v>
      </c>
      <c r="MF451" s="26">
        <f>IFERROR(Tableau17[[#This Row],[2019-T1-CHALENÇON Christophe]]/Tableau17[[#This Row],[2019-T1-TOTAL]],"")</f>
        <v>0</v>
      </c>
      <c r="MG451" s="26">
        <f>IFERROR(Tableau17[[#This Row],[2019-T1-CORBET Cathy Denise Ginette]]/Tableau17[[#This Row],[2019-T1-TOTAL]],"")</f>
        <v>0</v>
      </c>
      <c r="MH451" s="26">
        <f>IFERROR(Tableau17[[#This Row],[2019-T1-DE PREVOISIN Robert]]/Tableau17[[#This Row],[2019-T1-TOTAL]],"")</f>
        <v>0</v>
      </c>
      <c r="MI451" s="26">
        <f>IFERROR(Tableau17[[#This Row],[2019-T1-DELFEL Thérèse]]/Tableau17[[#This Row],[2019-T1-TOTAL]],"")</f>
        <v>0</v>
      </c>
      <c r="MJ451" s="26">
        <f>IFERROR(Tableau17[[#This Row],[2019-T1-DIEUMEGARD Pierre]]/Tableau17[[#This Row],[2019-T1-TOTAL]],"")</f>
        <v>0</v>
      </c>
      <c r="MK451" s="26">
        <f>IFERROR(Tableau17[[#This Row],[2019-T1-DUPONT-AIGNAN Nicolas]]/Tableau17[[#This Row],[2019-T1-TOTAL]],"")</f>
        <v>6.8493150684931503E-3</v>
      </c>
      <c r="ML451" s="26">
        <f>IFERROR(Tableau17[[#This Row],[2019-T1-GERNIGON Yves]]/Tableau17[[#This Row],[2019-T1-TOTAL]],"")</f>
        <v>3.4246575342465752E-3</v>
      </c>
      <c r="MM451" s="26">
        <f>IFERROR(Tableau17[[#This Row],[2019-T1-GLUCKSMANN Raphaël]]/Tableau17[[#This Row],[2019-T1-TOTAL]],"")</f>
        <v>3.0821917808219176E-2</v>
      </c>
      <c r="MN451" s="26">
        <f>IFERROR(Tableau17[[#This Row],[2019-T1-HAMON Benoît]]/Tableau17[[#This Row],[2019-T1-TOTAL]],"")</f>
        <v>3.7671232876712327E-2</v>
      </c>
      <c r="MO451" s="26">
        <f>IFERROR(Tableau17[[#This Row],[2019-T1-HELGEN Gilles]]/Tableau17[[#This Row],[2019-T1-TOTAL]],"")</f>
        <v>0</v>
      </c>
      <c r="MP451" s="26">
        <f>IFERROR(Tableau17[[#This Row],[2019-T1-JADOT Yannick]]/Tableau17[[#This Row],[2019-T1-TOTAL]],"")</f>
        <v>8.9041095890410954E-2</v>
      </c>
      <c r="MQ451" s="26">
        <f>IFERROR(Tableau17[[#This Row],[2019-T1-LAGARDE Jean-Christophe]]/Tableau17[[#This Row],[2019-T1-TOTAL]],"")</f>
        <v>6.8493150684931503E-3</v>
      </c>
      <c r="MR451" s="26">
        <f>IFERROR(Tableau17[[#This Row],[2019-T1-LALANNE Francis]]/Tableau17[[#This Row],[2019-T1-TOTAL]],"")</f>
        <v>2.3972602739726026E-2</v>
      </c>
      <c r="MS451" s="26">
        <f>IFERROR(Tableau17[[#This Row],[2019-T1-LOISEAU Nathalie]]/Tableau17[[#This Row],[2019-T1-TOTAL]],"")</f>
        <v>0.1541095890410959</v>
      </c>
      <c r="MT451" s="26">
        <f>IFERROR(Tableau17[[#This Row],[2019-T1-MARIE Florie]]/Tableau17[[#This Row],[2019-T1-TOTAL]],"")</f>
        <v>0</v>
      </c>
      <c r="MU451" s="26">
        <f>IFERROR(Tableau17[[#This Row],[2008-T1-MACROEXTRDROITE]]/Tableau17[[#This Row],[2008-T1-MACROTOTALE]],"")</f>
        <v>0.1</v>
      </c>
      <c r="MV451" s="26">
        <f>IFERROR(Tableau17[[#This Row],[2008-T1-MACRODROITE]]/Tableau17[[#This Row],[2008-T1-MACROTOTALE]],"")</f>
        <v>0.26595744680851063</v>
      </c>
      <c r="MW451" s="26">
        <f>IFERROR(Tableau17[[#This Row],[2008-T1-MACROCENTRE]]/Tableau17[[#This Row],[2008-T1-MACROTOTALE]],"")</f>
        <v>0</v>
      </c>
      <c r="MX451" s="26">
        <f>IFERROR(Tableau17[[#This Row],[2008-T1-MACROGAUCHE]]/Tableau17[[#This Row],[2008-T1-MACROTOTALE]],"")</f>
        <v>0.63404255319148939</v>
      </c>
      <c r="MY451" s="26">
        <f>IFERROR(Tableau17[[#This Row],[2008-T1-MACROAUTRE]]/Tableau17[[#This Row],[2008-T1-MACROTOTALE]],"")</f>
        <v>0</v>
      </c>
      <c r="MZ451" s="26" t="str">
        <f>IFERROR(Tableau17[[#This Row],[2008-T2-MACROEXTRDROITE]]/Tableau17[[#This Row],[2008-T2-MACROTOTALE]],"")</f>
        <v/>
      </c>
      <c r="NA451" s="26" t="str">
        <f>IFERROR(Tableau17[[#This Row],[2008-T2-MACRODROITE]]/Tableau17[[#This Row],[2008-T2-MACROTOTALE]],"")</f>
        <v/>
      </c>
      <c r="NB451" s="26" t="str">
        <f>IFERROR(Tableau17[[#This Row],[2008-T2-MACROCENTRE]]/Tableau17[[#This Row],[2008-T2-MACROTOTALE]],"")</f>
        <v/>
      </c>
      <c r="NC451" s="26" t="str">
        <f>IFERROR(Tableau17[[#This Row],[2008-T2-MACROGAUCHE]]/Tableau17[[#This Row],[2008-T2-MACROTOTALE]],"")</f>
        <v/>
      </c>
      <c r="ND451" s="26" t="str">
        <f>IFERROR(Tableau17[[#This Row],[2008-T2-MACROAUTRE]]/Tableau17[[#This Row],[2008-T2-MACROTOTALE]],"")</f>
        <v/>
      </c>
      <c r="NE451" s="26">
        <f>IFERROR(Tableau17[[#This Row],[2014-T1-MACROEXTRDROITE]]/Tableau17[[#This Row],[2014-T1-MACROTOTALE]],"")</f>
        <v>0.20528455284552846</v>
      </c>
      <c r="NF451" s="26">
        <f>IFERROR(Tableau17[[#This Row],[2014-T1-MACRODROITE]]/Tableau17[[#This Row],[2014-T1-MACROTOTALE]],"")</f>
        <v>0.21747967479674796</v>
      </c>
      <c r="NG451" s="26">
        <f>IFERROR(Tableau17[[#This Row],[2014-T1-MACROCENTRE]]/Tableau17[[#This Row],[2014-T1-MACROTOTALE]],"")</f>
        <v>0</v>
      </c>
      <c r="NH451" s="26">
        <f>IFERROR(Tableau17[[#This Row],[2014-T1-MACROGAUCHE]]/Tableau17[[#This Row],[2014-T1-MACROTOTALE]],"")</f>
        <v>0.57723577235772361</v>
      </c>
      <c r="NI451" s="26">
        <f>IFERROR(Tableau17[[#This Row],[2014-T1-MACROAUTRE]]/Tableau17[[#This Row],[2014-T1-MACROTOTALE]],"")</f>
        <v>0</v>
      </c>
      <c r="NJ451" s="26">
        <f>IFERROR(Tableau17[[#This Row],[2014-T2-MACROEXTRDROITE]]/Tableau17[[#This Row],[2014-T2-MACROTOTALE]],"")</f>
        <v>0.19711538461538461</v>
      </c>
      <c r="NK451" s="26">
        <f>IFERROR(Tableau17[[#This Row],[2014-T2-MACRODROITE]]/Tableau17[[#This Row],[2014-T2-MACROTOTALE]],"")</f>
        <v>0.24358974358974358</v>
      </c>
      <c r="NL451" s="26">
        <f>IFERROR(Tableau17[[#This Row],[2014-T2-MACROCENTRE]]/Tableau17[[#This Row],[2014-T2-MACROTOTALE]],"")</f>
        <v>0</v>
      </c>
      <c r="NM451" s="26">
        <f>IFERROR(Tableau17[[#This Row],[2014-T2-MACROGAUCHE]]/Tableau17[[#This Row],[2014-T2-MACROTOTALE]],"")</f>
        <v>0.55929487179487181</v>
      </c>
      <c r="NN451" s="26">
        <f>IFERROR(Tableau17[[#This Row],[2014-T2-MACROAUTRE]]/Tableau17[[#This Row],[2014-T2-MACROTOTALE]],"")</f>
        <v>0</v>
      </c>
      <c r="NO451" s="26">
        <f>IFERROR( Tableau17[[#This Row],[2015-T1-MACROEXTRDROITE]]/Tableau17[[#This Row],[2015-T1-MACROTOTALE]],"")</f>
        <v>0.27842227378190254</v>
      </c>
      <c r="NP451" s="26">
        <f>IFERROR(Tableau17[[#This Row],[2015-T1-MACRODROITE]]/Tableau17[[#This Row],[2015-T1-MACROTOTALE]],"")</f>
        <v>0.13921113689095127</v>
      </c>
      <c r="NQ451" s="26">
        <f>IFERROR(Tableau17[[#This Row],[2015-T1-MACROCENTRE]]/Tableau17[[#This Row],[2015-T1-MACROTOTALE]],"")</f>
        <v>0</v>
      </c>
      <c r="NR451" s="26">
        <f>IFERROR(Tableau17[[#This Row],[2015-T1-MACROGAUCHE]]/Tableau17[[#This Row],[2015-T1-MACROTOTALE]],"")</f>
        <v>0.58236658932714613</v>
      </c>
      <c r="NS451" s="26">
        <f>IFERROR(Tableau17[[#This Row],[2015-T1-MACROAUTRE]]/Tableau17[[#This Row],[2015-T1-MACROTOTALE]],"")</f>
        <v>0</v>
      </c>
      <c r="NT451" s="26">
        <f>IFERROR(Tableau17[[#This Row],[2015-T2-MACROEXTRDROITE]]/Tableau17[[#This Row],[2015-T2-MACROTOTALE]],"")</f>
        <v>0.30192307692307691</v>
      </c>
      <c r="NU451" s="26">
        <f>IFERROR(Tableau17[[#This Row],[2015-T2-MACRODROITE]]/Tableau17[[#This Row],[2015-T2-MACROTOTALE]],"")</f>
        <v>0</v>
      </c>
      <c r="NV451" s="26">
        <f>IFERROR(Tableau17[[#This Row],[2015-T2-MACROCENTRE]]/Tableau17[[#This Row],[2015-T2-MACROTOTALE]],"")</f>
        <v>0</v>
      </c>
      <c r="NW451" s="26">
        <f>IFERROR(Tableau17[[#This Row],[2015-T2-MACROGAUCHE]]/Tableau17[[#This Row],[2015-T2-MACROTOTALE]],"")</f>
        <v>0.69807692307692304</v>
      </c>
      <c r="NX451" s="26">
        <f>IFERROR(Tableau17[[#This Row],[2015-T2-MACROAUTRE]]/Tableau17[[#This Row],[2015-T2-MACROTOTALE]],"")</f>
        <v>0</v>
      </c>
      <c r="NY451" s="26">
        <f>IFERROR(Tableau17[[#This Row],[2017-T1-MACROEXTRDROITE]]/Tableau17[[#This Row],[2017-T1-MACROTOTALE]],"")</f>
        <v>0.23856613102595797</v>
      </c>
      <c r="NZ451" s="26">
        <f>IFERROR(Tableau17[[#This Row],[2017-T1-MACRODROITE]]/Tableau17[[#This Row],[2017-T1-MACROTOTALE]],"")</f>
        <v>5.5624227441285541E-2</v>
      </c>
      <c r="OA451" s="26">
        <f>IFERROR(Tableau17[[#This Row],[2017-T1-MACROCENTRE]]/Tableau17[[#This Row],[2017-T1-MACROTOTALE]],"")</f>
        <v>0.13226205191594562</v>
      </c>
      <c r="OB451" s="26">
        <f>IFERROR(Tableau17[[#This Row],[2017-T1-MACROGAUCHE]]/Tableau17[[#This Row],[2017-T1-MACROTOTALE]],"")</f>
        <v>0.56983930778739189</v>
      </c>
      <c r="OC451" s="26">
        <f>IFERROR(Tableau17[[#This Row],[2017-T1-MACROAUTRE]]/Tableau17[[#This Row],[2017-T1-MACROTOTALE]],"")</f>
        <v>3.708281829419036E-3</v>
      </c>
      <c r="OD451" s="26">
        <f>IFERROR(Tableau17[[#This Row],[2017-T2-MACROEXTRDROITE]]/Tableau17[[#This Row],[2017-T2-MACROTOTALE]],"")</f>
        <v>0.30452127659574468</v>
      </c>
      <c r="OE451" s="26">
        <f>IFERROR(Tableau17[[#This Row],[2017-T2-MACRODROITE]]/Tableau17[[#This Row],[2017-T2-MACROTOTALE]],"")</f>
        <v>0</v>
      </c>
      <c r="OF451" s="26">
        <f>IFERROR(Tableau17[[#This Row],[2017-T2-MACROCENTRE]]/Tableau17[[#This Row],[2017-T2-MACROTOTALE]],"")</f>
        <v>0.69547872340425532</v>
      </c>
      <c r="OG451" s="26">
        <f>IFERROR(Tableau17[[#This Row],[2017-T2-MACROGAUCHE]]/Tableau17[[#This Row],[2017-T2-MACROTOTALE]],"")</f>
        <v>0</v>
      </c>
      <c r="OH451" s="26">
        <f>IFERROR(Tableau17[[#This Row],[2017-T2-MACROAUTRE]]/Tableau17[[#This Row],[2017-T2-MACROTOTALE]],"")</f>
        <v>0</v>
      </c>
      <c r="OI451" s="26">
        <f>IFERROR(Tableau17[[#This Row],[2019-T1-MACROEXTRDROITE]]/Tableau17[[#This Row],[2019-T1-MACROTOTALE]],"")</f>
        <v>0.36271186440677966</v>
      </c>
      <c r="OJ451" s="26">
        <f>IFERROR(Tableau17[[#This Row],[2019-T1-MACRODROITE]]/Tableau17[[#This Row],[2019-T1-MACROTOTALE]],"")</f>
        <v>3.3898305084745763E-2</v>
      </c>
      <c r="OK451" s="26">
        <f>IFERROR(Tableau17[[#This Row],[2019-T1-MACROCENTRE]]/Tableau17[[#This Row],[2019-T1-MACROTOTALE]],"")</f>
        <v>0.15254237288135594</v>
      </c>
      <c r="OL451" s="26">
        <f>IFERROR(Tableau17[[#This Row],[2019-T1-MACROGAUCHE]]/Tableau17[[#This Row],[2019-T1-MACROTOTALE]],"")</f>
        <v>0.38644067796610171</v>
      </c>
      <c r="OM451" s="26">
        <f>IFERROR(Tableau17[[#This Row],[2019-T1-MACROAUTRE]]/Tableau17[[#This Row],[2019-T1-MACROTOTALE]],"")</f>
        <v>6.4406779661016947E-2</v>
      </c>
      <c r="ON451" s="26">
        <f>IFERROR(Tableau17[[#This Row],[2020-T1-MACROEXTRDROITE]]/Tableau17[[#This Row],[2020-T1-MACROTOTALE]],"")</f>
        <v>0.17151162790697674</v>
      </c>
      <c r="OO451" s="26">
        <f>IFERROR(Tableau17[[#This Row],[2020-T1-MACRODROITE]]/Tableau17[[#This Row],[2020-T1-MACROTOTALE]],"")</f>
        <v>0.17732558139534885</v>
      </c>
      <c r="OP451" s="26">
        <f>IFERROR(Tableau17[[#This Row],[2020-T1-MACROCENTRE]]/Tableau17[[#This Row],[2020-T1-MACROTOTALE]],"")</f>
        <v>0.12209302325581395</v>
      </c>
      <c r="OQ451" s="26">
        <f>IFERROR(Tableau17[[#This Row],[2020-T1-MACROGAUCHE]]/Tableau17[[#This Row],[2020-T1-MACROTOTALE]],"")</f>
        <v>0.52906976744186052</v>
      </c>
      <c r="OR451" s="26">
        <f>IFERROR(Tableau17[[#This Row],[2020-T1-MACROAUTRE]]/Tableau17[[#This Row],[2020-T1-MACROTOTALE]],"")</f>
        <v>0</v>
      </c>
      <c r="OS451" s="26">
        <f>IFERROR(Tableau17[[#This Row],[2017 (L)-T1-MACROEXTRDROITE]]/Tableau17[[#This Row],[2017 (L)-T1-MACROTOTALE]],"")</f>
        <v>0.18051575931232092</v>
      </c>
      <c r="OT451" s="26">
        <f>IFERROR(Tableau17[[#This Row],[2017 (L)-T1-MACRODROITE]]/Tableau17[[#This Row],[2017 (L)-T1-MACROTOTALE]],"")</f>
        <v>5.730659025787966E-2</v>
      </c>
      <c r="OU451" s="26">
        <f>IFERROR(Tableau17[[#This Row],[2017 (L)-T1-MACROCENTRE]]/Tableau17[[#This Row],[2017 (L)-T1-MACROTOTALE]],"")</f>
        <v>0.14899713467048711</v>
      </c>
      <c r="OV451" s="26">
        <f>IFERROR(Tableau17[[#This Row],[2017 (L)-T1-MACROGAUCHE]]/Tableau17[[#This Row],[2017 (L)-T1-MACROTOTALE]],"")</f>
        <v>0.60458452722063039</v>
      </c>
      <c r="OW451" s="26">
        <f>IFERROR(Tableau17[[#This Row],[2017 (L)-T1-MACROAUTRE]]/Tableau17[[#This Row],[2017 (L)-T1-MACROTOTALE]],"")</f>
        <v>8.5959885386819486E-3</v>
      </c>
      <c r="OX451" s="26">
        <f>IFERROR(Tableau17[[#This Row],[2017 (L)-T2-MACROEXTRDROITE]]/Tableau17[[#This Row],[2017 (L)-T2-MACROTOTALE]],"")</f>
        <v>0.3471698113207547</v>
      </c>
      <c r="OY451" s="26">
        <f>IFERROR(Tableau17[[#This Row],[2017 (L)-T2-MACRODROITE]]/Tableau17[[#This Row],[2017 (L)-T2-MACROTOTALE]],"")</f>
        <v>0</v>
      </c>
      <c r="OZ451" s="26">
        <f>IFERROR(Tableau17[[#This Row],[2017 (L)-T2-MACROCENTRE]]/Tableau17[[#This Row],[2017 (L)-T2-MACROTOTALE]],"")</f>
        <v>0.65283018867924525</v>
      </c>
      <c r="PA451" s="26">
        <f>IFERROR(Tableau17[[#This Row],[2017 (L)-T2-MACROGAUCHE]]/Tableau17[[#This Row],[2017 (L)-T2-MACROTOTALE]],"")</f>
        <v>0</v>
      </c>
      <c r="PB451" s="26">
        <f>IFERROR(Tableau17[[#This Row],[2017 (L)-T2-MACROAUTRE]]/Tableau17[[#This Row],[2017 (L)-T2-MACROTOTALE]],"")</f>
        <v>0</v>
      </c>
      <c r="PC451" s="26">
        <f>IFERROR(Tableau17[[#This Row],[2008_T1_PROCUS]]/Tableau17[[#This Row],[2008_T1_INSCRITS]],0)</f>
        <v>5.5504162812210914E-3</v>
      </c>
      <c r="PD451" s="26">
        <f>IFERROR(Tableau17[[#This Row],[2008_T2_PROCUS]]/Tableau17[[#This Row],[2008_T2_INSCRITS]],0)</f>
        <v>0</v>
      </c>
      <c r="PE451" s="26">
        <f>Tableau17[[#This Row],[2014_T1_PROCUS]]/Tableau17[[#This Row],[2014_T1_INSCRITS]]</f>
        <v>1.4684287812041115E-3</v>
      </c>
      <c r="PF451" s="26">
        <f>IFERROR(Tableau17[[#This Row],[2014_T2_PROCUS]]/Tableau17[[#This Row],[2014_T2_INSCRITS]],0)</f>
        <v>2.2026431718061676E-3</v>
      </c>
    </row>
    <row r="452" spans="1:422" hidden="1" x14ac:dyDescent="0.2">
      <c r="A452" s="1">
        <v>7</v>
      </c>
      <c r="B452" s="1" t="s">
        <v>517</v>
      </c>
      <c r="C452" s="1" t="s">
        <v>519</v>
      </c>
      <c r="D452" s="1" t="s">
        <v>519</v>
      </c>
      <c r="E452" s="1">
        <v>1466</v>
      </c>
      <c r="F452" s="1">
        <v>5.3806000000000003</v>
      </c>
      <c r="G452" s="1">
        <v>43.346359999999997</v>
      </c>
      <c r="H452" s="3">
        <v>1051</v>
      </c>
      <c r="I452" s="3">
        <v>210</v>
      </c>
      <c r="J452" s="1">
        <v>0</v>
      </c>
      <c r="L452" s="1">
        <v>17</v>
      </c>
      <c r="M452" s="1">
        <v>25</v>
      </c>
      <c r="O452" s="1">
        <v>3</v>
      </c>
      <c r="P452" s="1">
        <v>42</v>
      </c>
      <c r="Q452" s="1">
        <v>8</v>
      </c>
      <c r="R452" s="1">
        <v>100</v>
      </c>
      <c r="S452" s="1">
        <v>49</v>
      </c>
      <c r="T452" s="1">
        <v>14</v>
      </c>
      <c r="U452" s="1">
        <v>258</v>
      </c>
      <c r="V452" s="1">
        <v>694</v>
      </c>
      <c r="W452" s="1">
        <v>320</v>
      </c>
      <c r="X452" s="1">
        <v>1</v>
      </c>
      <c r="Y452" s="2">
        <v>0.46109509999999998</v>
      </c>
      <c r="Z452" s="1">
        <v>694</v>
      </c>
      <c r="AA452" s="1">
        <v>362</v>
      </c>
      <c r="AB452" s="1">
        <v>4</v>
      </c>
      <c r="AC452" s="2">
        <v>0.52161382999999995</v>
      </c>
      <c r="AD452" s="1">
        <v>1051</v>
      </c>
      <c r="AE452" s="1">
        <v>274</v>
      </c>
      <c r="AF452" s="2">
        <v>0.26070409</v>
      </c>
      <c r="AG452" s="1">
        <f t="shared" si="7"/>
        <v>210</v>
      </c>
      <c r="AJ452" s="1">
        <v>0</v>
      </c>
      <c r="AN452" s="1">
        <v>0</v>
      </c>
      <c r="AP452" s="1">
        <v>975</v>
      </c>
      <c r="AQ452" s="1">
        <v>391</v>
      </c>
      <c r="AR452" s="2">
        <v>0.40102564000000002</v>
      </c>
      <c r="AS452" s="1">
        <v>975</v>
      </c>
      <c r="AT452" s="1">
        <v>409</v>
      </c>
      <c r="AU452" s="2">
        <v>0.41948718000000002</v>
      </c>
      <c r="AV452" s="1">
        <v>1013</v>
      </c>
      <c r="AW452" s="1">
        <v>376</v>
      </c>
      <c r="AX452" s="2">
        <v>0.37117473000000001</v>
      </c>
      <c r="AY452" s="1">
        <v>1013</v>
      </c>
      <c r="AZ452" s="1">
        <v>313</v>
      </c>
      <c r="BA452" s="2">
        <v>0.30898322</v>
      </c>
      <c r="BB452" s="1">
        <v>1012</v>
      </c>
      <c r="BC452" s="1">
        <v>724</v>
      </c>
      <c r="BD452" s="2">
        <v>0.71541502000000001</v>
      </c>
      <c r="BE452" s="1">
        <v>1012</v>
      </c>
      <c r="BF452" s="1">
        <v>671</v>
      </c>
      <c r="BG452" s="2">
        <v>0.66304348000000002</v>
      </c>
      <c r="BH452" s="1">
        <v>1041</v>
      </c>
      <c r="BI452" s="1">
        <v>320</v>
      </c>
      <c r="BJ452" s="2">
        <v>0.30739673000000001</v>
      </c>
      <c r="BZ452" s="1">
        <v>16</v>
      </c>
      <c r="CA452" s="1">
        <v>5</v>
      </c>
      <c r="CB452" s="1">
        <v>21</v>
      </c>
      <c r="CC452" s="1">
        <v>144</v>
      </c>
      <c r="CD452" s="1">
        <v>79</v>
      </c>
      <c r="CE452" s="1">
        <v>44</v>
      </c>
      <c r="CF452" s="1">
        <v>309</v>
      </c>
      <c r="CG452" s="1">
        <v>177</v>
      </c>
      <c r="CH452" s="1">
        <v>86</v>
      </c>
      <c r="CI452" s="1">
        <v>86</v>
      </c>
      <c r="CJ452" s="1">
        <v>349</v>
      </c>
      <c r="CL452" s="1">
        <v>4</v>
      </c>
      <c r="CN452" s="1">
        <v>15</v>
      </c>
      <c r="CP452" s="1">
        <v>188</v>
      </c>
      <c r="CS452" s="1">
        <v>74</v>
      </c>
      <c r="CT452" s="1">
        <v>78</v>
      </c>
      <c r="CW452" s="1">
        <v>359</v>
      </c>
      <c r="CY452" s="1">
        <v>223</v>
      </c>
      <c r="CZ452" s="1">
        <v>152</v>
      </c>
      <c r="DC452" s="1">
        <v>375</v>
      </c>
      <c r="DE452" s="1">
        <v>1</v>
      </c>
      <c r="DF452" s="1">
        <v>7</v>
      </c>
      <c r="DH452" s="1">
        <v>4</v>
      </c>
      <c r="DI452" s="1">
        <v>12</v>
      </c>
      <c r="DJ452" s="1">
        <v>6</v>
      </c>
      <c r="DK452" s="1">
        <v>3</v>
      </c>
      <c r="DL452" s="1">
        <v>78</v>
      </c>
      <c r="DM452" s="1">
        <v>146</v>
      </c>
      <c r="DN452" s="1">
        <v>22</v>
      </c>
      <c r="DQ452" s="1">
        <v>1</v>
      </c>
      <c r="DR452" s="1">
        <v>68</v>
      </c>
      <c r="DS452" s="1">
        <v>21</v>
      </c>
      <c r="DU452" s="1">
        <v>369</v>
      </c>
      <c r="DW452" s="1">
        <v>166</v>
      </c>
      <c r="DZ452" s="1">
        <v>123</v>
      </c>
      <c r="EA452" s="1">
        <v>289</v>
      </c>
      <c r="EB452" s="1">
        <v>3</v>
      </c>
      <c r="EC452" s="1">
        <v>10</v>
      </c>
      <c r="ED452" s="1">
        <v>1</v>
      </c>
      <c r="EE452" s="1">
        <v>25</v>
      </c>
      <c r="EF452" s="1">
        <v>89</v>
      </c>
      <c r="EG452" s="1">
        <v>24</v>
      </c>
      <c r="EH452" s="1">
        <v>5</v>
      </c>
      <c r="EI452" s="1">
        <v>242</v>
      </c>
      <c r="EJ452" s="1">
        <v>183</v>
      </c>
      <c r="EK452" s="1">
        <v>129</v>
      </c>
      <c r="EL452" s="1">
        <v>4</v>
      </c>
      <c r="EM452" s="1">
        <v>715</v>
      </c>
      <c r="EN452" s="1">
        <v>281</v>
      </c>
      <c r="EO452" s="1">
        <v>329</v>
      </c>
      <c r="EP452" s="1">
        <v>610</v>
      </c>
      <c r="EQ452" s="1">
        <v>0</v>
      </c>
      <c r="ER452" s="1">
        <v>0</v>
      </c>
      <c r="ES452" s="1">
        <v>4</v>
      </c>
      <c r="ET452" s="1">
        <v>24</v>
      </c>
      <c r="EU452" s="1">
        <v>5</v>
      </c>
      <c r="EV452" s="1">
        <v>129</v>
      </c>
      <c r="EW452" s="1">
        <v>10</v>
      </c>
      <c r="EX452" s="1">
        <v>0</v>
      </c>
      <c r="EY452" s="1">
        <v>6</v>
      </c>
      <c r="EZ452" s="1">
        <v>15</v>
      </c>
      <c r="FA452" s="1">
        <v>0</v>
      </c>
      <c r="FB452" s="1">
        <v>0</v>
      </c>
      <c r="FC452" s="1">
        <v>0</v>
      </c>
      <c r="FD452" s="1">
        <v>0</v>
      </c>
      <c r="FE452" s="1">
        <v>0</v>
      </c>
      <c r="FF452" s="1">
        <v>0</v>
      </c>
      <c r="FG452" s="1">
        <v>0</v>
      </c>
      <c r="FH452" s="1">
        <v>6</v>
      </c>
      <c r="FI452" s="1">
        <v>1</v>
      </c>
      <c r="FJ452" s="1">
        <v>15</v>
      </c>
      <c r="FK452" s="1">
        <v>6</v>
      </c>
      <c r="FL452" s="1">
        <v>0</v>
      </c>
      <c r="FM452" s="1">
        <v>34</v>
      </c>
      <c r="FN452" s="1">
        <v>7</v>
      </c>
      <c r="FO452" s="1">
        <v>1</v>
      </c>
      <c r="FP452" s="1">
        <v>43</v>
      </c>
      <c r="FQ452" s="1">
        <v>1</v>
      </c>
      <c r="FR452" s="1">
        <f>SUM(Tableau17[[#This Row],[2019-T1-ALEXANDRE Audric]:[2019-T1-MARIE Florie]])</f>
        <v>307</v>
      </c>
      <c r="FX452" s="1">
        <v>0</v>
      </c>
      <c r="GD452" s="1">
        <v>0</v>
      </c>
      <c r="GE452" s="1">
        <v>144</v>
      </c>
      <c r="GF452" s="1">
        <v>79</v>
      </c>
      <c r="GG452" s="1">
        <v>0</v>
      </c>
      <c r="GH452" s="1">
        <v>86</v>
      </c>
      <c r="GI452" s="1">
        <v>0</v>
      </c>
      <c r="GJ452" s="1">
        <v>309</v>
      </c>
      <c r="GK452" s="1">
        <v>177</v>
      </c>
      <c r="GL452" s="1">
        <v>86</v>
      </c>
      <c r="GM452" s="1">
        <v>0</v>
      </c>
      <c r="GN452" s="1">
        <v>86</v>
      </c>
      <c r="GO452" s="1">
        <v>0</v>
      </c>
      <c r="GP452" s="1">
        <v>349</v>
      </c>
      <c r="GQ452" s="1">
        <v>192</v>
      </c>
      <c r="GR452" s="1">
        <v>78</v>
      </c>
      <c r="GS452" s="1">
        <v>0</v>
      </c>
      <c r="GT452" s="1">
        <v>89</v>
      </c>
      <c r="GU452" s="1">
        <v>0</v>
      </c>
      <c r="GV452" s="1">
        <v>359</v>
      </c>
      <c r="GW452" s="1">
        <v>223</v>
      </c>
      <c r="GX452" s="1">
        <v>0</v>
      </c>
      <c r="GY452" s="1">
        <v>0</v>
      </c>
      <c r="GZ452" s="1">
        <v>152</v>
      </c>
      <c r="HA452" s="1">
        <v>0</v>
      </c>
      <c r="HB452" s="1">
        <v>375</v>
      </c>
      <c r="HC452" s="1">
        <v>278</v>
      </c>
      <c r="HD452" s="1">
        <v>89</v>
      </c>
      <c r="HE452" s="1">
        <v>129</v>
      </c>
      <c r="HF452" s="1">
        <v>214</v>
      </c>
      <c r="HG452" s="1">
        <v>5</v>
      </c>
      <c r="HH452" s="1">
        <v>715</v>
      </c>
      <c r="HI452" s="1">
        <v>281</v>
      </c>
      <c r="HJ452" s="1">
        <v>0</v>
      </c>
      <c r="HK452" s="1">
        <v>329</v>
      </c>
      <c r="HL452" s="1">
        <v>0</v>
      </c>
      <c r="HM452" s="1">
        <v>0</v>
      </c>
      <c r="HN452" s="1">
        <v>610</v>
      </c>
      <c r="HO452" s="1">
        <v>139</v>
      </c>
      <c r="HP452" s="1">
        <v>17</v>
      </c>
      <c r="HQ452" s="1">
        <v>43</v>
      </c>
      <c r="HR452" s="1">
        <v>94</v>
      </c>
      <c r="HS452" s="1">
        <v>15</v>
      </c>
      <c r="HT452" s="1">
        <v>308</v>
      </c>
      <c r="HU452" s="1">
        <v>100</v>
      </c>
      <c r="HV452" s="1">
        <v>59</v>
      </c>
      <c r="HW452" s="1">
        <v>8</v>
      </c>
      <c r="HX452" s="1">
        <v>91</v>
      </c>
      <c r="HY452" s="1">
        <v>0</v>
      </c>
      <c r="HZ452" s="1">
        <v>258</v>
      </c>
      <c r="IA452" s="1">
        <v>159</v>
      </c>
      <c r="IB452" s="1">
        <v>22</v>
      </c>
      <c r="IC452" s="1">
        <v>68</v>
      </c>
      <c r="ID452" s="1">
        <v>118</v>
      </c>
      <c r="IE452" s="1">
        <v>2</v>
      </c>
      <c r="IF452" s="1">
        <v>369</v>
      </c>
      <c r="IG452" s="1">
        <v>166</v>
      </c>
      <c r="IH452" s="1">
        <v>0</v>
      </c>
      <c r="II452" s="1">
        <v>123</v>
      </c>
      <c r="IJ452" s="1">
        <v>0</v>
      </c>
      <c r="IK452" s="1">
        <v>0</v>
      </c>
      <c r="IL452" s="1">
        <v>289</v>
      </c>
      <c r="IM452" s="26">
        <f>IFERROR(Tableau17[[#This Row],[LDIV]]/Tableau17[[#This Row],[Total général]],"")</f>
        <v>0</v>
      </c>
      <c r="IN452" s="26">
        <f>IFERROR(Tableau17[[#This Row],[LDVC]]/Tableau17[[#This Row],[Total général]],"")</f>
        <v>0</v>
      </c>
      <c r="IO452" s="26">
        <f>IFERROR(Tableau17[[#This Row],[LDVD]]/Tableau17[[#This Row],[Total général]],"")</f>
        <v>6.589147286821706E-2</v>
      </c>
      <c r="IP452" s="26">
        <f>IFERROR(Tableau17[[#This Row],[LDVG]]/Tableau17[[#This Row],[Total général]],"")</f>
        <v>9.6899224806201556E-2</v>
      </c>
      <c r="IQ452" s="26">
        <f>IFERROR(Tableau17[[#This Row],[LEXD]]/Tableau17[[#This Row],[Total général]],"")</f>
        <v>0</v>
      </c>
      <c r="IR452" s="26">
        <f>IFERROR(Tableau17[[#This Row],[LEXG]]/Tableau17[[#This Row],[Total général]],"")</f>
        <v>1.1627906976744186E-2</v>
      </c>
      <c r="IS452" s="26">
        <f>IFERROR(Tableau17[[#This Row],[LLR]]/Tableau17[[#This Row],[Total général]],"")</f>
        <v>0.16279069767441862</v>
      </c>
      <c r="IT452" s="26">
        <f>IFERROR(Tableau17[[#This Row],[LREM]]/Tableau17[[#This Row],[Total général]],"")</f>
        <v>3.1007751937984496E-2</v>
      </c>
      <c r="IU452" s="26">
        <f>IFERROR(Tableau17[[#This Row],[LRN]]/Tableau17[[#This Row],[Total général]],"")</f>
        <v>0.38759689922480622</v>
      </c>
      <c r="IV452" s="26">
        <f>IFERROR(Tableau17[[#This Row],[LUG]]/Tableau17[[#This Row],[Total général]],"")</f>
        <v>0.18992248062015504</v>
      </c>
      <c r="IW452" s="26">
        <f>IFERROR(Tableau17[[#This Row],[LVEC]]/Tableau17[[#This Row],[Total général]],"")</f>
        <v>5.4263565891472867E-2</v>
      </c>
      <c r="IX452" s="26" t="str">
        <f>IFERROR(Tableau17[[#This Row],[2008-T1-LCMD]]/Tableau17[[#This Row],[2008-T1-TOTAL]],"")</f>
        <v/>
      </c>
      <c r="IY452" s="26" t="str">
        <f>IFERROR(Tableau17[[#This Row],[2008-T1-LDVD]]/Tableau17[[#This Row],[2008-T1-TOTAL]],"")</f>
        <v/>
      </c>
      <c r="IZ452" s="26" t="str">
        <f>IFERROR(Tableau17[[#This Row],[2008-T1-LEXD]]/Tableau17[[#This Row],[2008-T1-TOTAL]],"")</f>
        <v/>
      </c>
      <c r="JA452" s="26" t="str">
        <f>IFERROR(Tableau17[[#This Row],[2008-T1-LEXG]]/Tableau17[[#This Row],[2008-T1-TOTAL]],"")</f>
        <v/>
      </c>
      <c r="JB452" s="26" t="str">
        <f>IFERROR(Tableau17[[#This Row],[2008-T1-LFN]]/Tableau17[[#This Row],[2008-T1-TOTAL]],"")</f>
        <v/>
      </c>
      <c r="JC452" s="26" t="str">
        <f>IFERROR(Tableau17[[#This Row],[2008-T1-LMAJ]]/Tableau17[[#This Row],[2008-T1-TOTAL]],"")</f>
        <v/>
      </c>
      <c r="JD452" s="26" t="str">
        <f>IFERROR(Tableau17[[#This Row],[2008-T1-LUG]]/Tableau17[[#This Row],[2008-T1-TOTAL]],"")</f>
        <v/>
      </c>
      <c r="JE452" s="26" t="str">
        <f>IFERROR(Tableau17[[#This Row],[2008-T2-LFN]]/Tableau17[[#This Row],[2008-T2-TOTAL]],"")</f>
        <v/>
      </c>
      <c r="JF452" s="26" t="str">
        <f>IFERROR(Tableau17[[#This Row],[2008-T2-LGC]]/Tableau17[[#This Row],[2008-T2-TOTAL]],"")</f>
        <v/>
      </c>
      <c r="JG452" s="26" t="str">
        <f>IFERROR(Tableau17[[#This Row],[2008-T2-LMAJ]]/Tableau17[[#This Row],[2008-T2-TOTAL]],"")</f>
        <v/>
      </c>
      <c r="JH452" s="26" t="str">
        <f>IFERROR(Tableau17[[#This Row],[2008-T2-LUG]]/Tableau17[[#This Row],[2008-T2-TOTAL]],"")</f>
        <v/>
      </c>
      <c r="JI452" s="26">
        <f>IFERROR(Tableau17[[#This Row],[2014-T1-LDIV]]/Tableau17[[#This Row],[2014-T1-TOTAL]],"")</f>
        <v>0</v>
      </c>
      <c r="JJ452" s="26">
        <f>IFERROR(Tableau17[[#This Row],[2014-T1-LDVD]]/Tableau17[[#This Row],[2014-T1-TOTAL]],"")</f>
        <v>0</v>
      </c>
      <c r="JK452" s="26">
        <f>IFERROR(Tableau17[[#This Row],[2014-T1-LDVG]]/Tableau17[[#This Row],[2014-T1-TOTAL]],"")</f>
        <v>5.1779935275080909E-2</v>
      </c>
      <c r="JL452" s="26">
        <f>IFERROR(Tableau17[[#This Row],[2014-T1-LEXG]]/Tableau17[[#This Row],[2014-T1-TOTAL]],"")</f>
        <v>1.6181229773462782E-2</v>
      </c>
      <c r="JM452" s="26">
        <f>IFERROR(Tableau17[[#This Row],[2014-T1-LFG]]/Tableau17[[#This Row],[2014-T1-TOTAL]],"")</f>
        <v>6.7961165048543687E-2</v>
      </c>
      <c r="JN452" s="26">
        <f>IFERROR(Tableau17[[#This Row],[2014-T1-LFN]]/Tableau17[[#This Row],[2014-T1-TOTAL]],"")</f>
        <v>0.46601941747572817</v>
      </c>
      <c r="JO452" s="26">
        <f>IFERROR(Tableau17[[#This Row],[2014-T1-LUD]]/Tableau17[[#This Row],[2014-T1-TOTAL]],"")</f>
        <v>0.25566343042071199</v>
      </c>
      <c r="JP452" s="26">
        <f>IFERROR(Tableau17[[#This Row],[2014-T1-LUG]]/Tableau17[[#This Row],[2014-T1-TOTAL]],"")</f>
        <v>0.14239482200647249</v>
      </c>
      <c r="JQ452" s="26">
        <f>IFERROR(Tableau17[[#This Row],[2014-T2-LFN]]/Tableau17[[#This Row],[2014-T2-TOTAL]],"")</f>
        <v>0.50716332378223494</v>
      </c>
      <c r="JR452" s="26">
        <f>IFERROR(Tableau17[[#This Row],[2014-T2-LUD]]/Tableau17[[#This Row],[2014-T2-TOTAL]],"")</f>
        <v>0.24641833810888253</v>
      </c>
      <c r="JS452" s="26">
        <f>IFERROR(Tableau17[[#This Row],[2014-T2-LUG]]/Tableau17[[#This Row],[2014-T2-TOTAL]],"")</f>
        <v>0.24641833810888253</v>
      </c>
      <c r="JT452" s="26">
        <f>IFERROR(Tableau17[[#This Row],[2015-T1-BC-DIV]]/Tableau17[[#This Row],[2015-T1-TOTAL]],"")</f>
        <v>0</v>
      </c>
      <c r="JU452" s="26">
        <f>IFERROR(Tableau17[[#This Row],[2015-T1-BC-DLF]]/Tableau17[[#This Row],[2015-T1-TOTAL]],"")</f>
        <v>1.1142061281337047E-2</v>
      </c>
      <c r="JV452" s="26">
        <f>IFERROR(Tableau17[[#This Row],[2015-T1-BC-DVD]]/Tableau17[[#This Row],[2015-T1-TOTAL]],"")</f>
        <v>0</v>
      </c>
      <c r="JW452" s="26">
        <f>IFERROR(Tableau17[[#This Row],[2015-T1-BC-DVG]]/Tableau17[[#This Row],[2015-T1-TOTAL]],"")</f>
        <v>4.1782729805013928E-2</v>
      </c>
      <c r="JX452" s="26">
        <f>IFERROR(Tableau17[[#This Row],[2015-T1-BC-FG]]/Tableau17[[#This Row],[2015-T1-TOTAL]],"")</f>
        <v>0</v>
      </c>
      <c r="JY452" s="26">
        <f>IFERROR(Tableau17[[#This Row],[2015-T1-BC-FN]]/Tableau17[[#This Row],[2015-T1-TOTAL]],"")</f>
        <v>0.5236768802228412</v>
      </c>
      <c r="JZ452" s="26">
        <f>IFERROR(Tableau17[[#This Row],[2015-T1-BC-MDM]]/Tableau17[[#This Row],[2015-T1-TOTAL]],"")</f>
        <v>0</v>
      </c>
      <c r="KA452" s="26">
        <f>IFERROR(Tableau17[[#This Row],[2015-T1-BC-RDG]]/Tableau17[[#This Row],[2015-T1-TOTAL]],"")</f>
        <v>0</v>
      </c>
      <c r="KB452" s="26">
        <f>IFERROR(Tableau17[[#This Row],[2015-T1-BC-SOC]]/Tableau17[[#This Row],[2015-T1-TOTAL]],"")</f>
        <v>0.20612813370473537</v>
      </c>
      <c r="KC452" s="26">
        <f>IFERROR(Tableau17[[#This Row],[2015-T1-BC-UD]]/Tableau17[[#This Row],[2015-T1-TOTAL]],"")</f>
        <v>0.21727019498607242</v>
      </c>
      <c r="KD452" s="26">
        <f>IFERROR(Tableau17[[#This Row],[2015-T1-BC-UG]]/Tableau17[[#This Row],[2015-T1-TOTAL]],"")</f>
        <v>0</v>
      </c>
      <c r="KE452" s="26">
        <f>IFERROR(Tableau17[[#This Row],[2015-T1-BC-VEC]]/Tableau17[[#This Row],[2015-T1-TOTAL]],"")</f>
        <v>0</v>
      </c>
      <c r="KF452" s="26">
        <f>IFERROR(Tableau17[[#This Row],[2015-T2-BC-DVG]]/Tableau17[[#This Row],[2015-T2-TOTAL]],"")</f>
        <v>0</v>
      </c>
      <c r="KG452" s="26">
        <f>IFERROR(Tableau17[[#This Row],[2015-T2-BC-FN]]/Tableau17[[#This Row],[2015-T2-TOTAL]],"")</f>
        <v>0.59466666666666668</v>
      </c>
      <c r="KH452" s="26">
        <f>IFERROR(Tableau17[[#This Row],[2015-T2-BC-SOC]]/Tableau17[[#This Row],[2015-T2-TOTAL]],"")</f>
        <v>0.40533333333333332</v>
      </c>
      <c r="KI452" s="26">
        <f>IFERROR(Tableau17[[#This Row],[2015-T2-BC-UD]]/Tableau17[[#This Row],[2015-T2-TOTAL]],"")</f>
        <v>0</v>
      </c>
      <c r="KJ452" s="26">
        <f>IFERROR(Tableau17[[#This Row],[2015-T2-BC-UG]]/Tableau17[[#This Row],[2015-T2-TOTAL]],"")</f>
        <v>0</v>
      </c>
      <c r="KK452" s="26">
        <f>IFERROR(Tableau17[[#This Row],[2017 (L)-T1-COM]]/Tableau17[[#This Row],[2017 (L)-T1-TOTAL]],"")</f>
        <v>0</v>
      </c>
      <c r="KL452" s="26">
        <f>IFERROR(Tableau17[[#This Row],[2017 (L)-T1-DIV]]/Tableau17[[#This Row],[2017 (L)-T1-TOTAL]],"")</f>
        <v>2.7100271002710027E-3</v>
      </c>
      <c r="KM452" s="26">
        <f>IFERROR(Tableau17[[#This Row],[2017 (L)-T1-DLF]]/Tableau17[[#This Row],[2017 (L)-T1-TOTAL]],"")</f>
        <v>1.8970189701897018E-2</v>
      </c>
      <c r="KN452" s="26">
        <f>IFERROR(Tableau17[[#This Row],[2017 (L)-T1-DVD]]/Tableau17[[#This Row],[2017 (L)-T1-TOTAL]],"")</f>
        <v>0</v>
      </c>
      <c r="KO452" s="26">
        <f>IFERROR(Tableau17[[#This Row],[2017 (L)-T1-DVG]]/Tableau17[[#This Row],[2017 (L)-T1-TOTAL]],"")</f>
        <v>1.0840108401084011E-2</v>
      </c>
      <c r="KP452" s="26">
        <f>IFERROR(Tableau17[[#This Row],[2017 (L)-T1-ECO]]/Tableau17[[#This Row],[2017 (L)-T1-TOTAL]],"")</f>
        <v>3.2520325203252036E-2</v>
      </c>
      <c r="KQ452" s="26">
        <f>IFERROR(Tableau17[[#This Row],[2017 (L)-T1-EXD]]/Tableau17[[#This Row],[2017 (L)-T1-TOTAL]],"")</f>
        <v>1.6260162601626018E-2</v>
      </c>
      <c r="KR452" s="26">
        <f>IFERROR(Tableau17[[#This Row],[2017 (L)-T1-EXG]]/Tableau17[[#This Row],[2017 (L)-T1-TOTAL]],"")</f>
        <v>8.130081300813009E-3</v>
      </c>
      <c r="KS452" s="26">
        <f>IFERROR(Tableau17[[#This Row],[2017 (L)-T1-FI]]/Tableau17[[#This Row],[2017 (L)-T1-TOTAL]],"")</f>
        <v>0.21138211382113822</v>
      </c>
      <c r="KT452" s="26">
        <f>IFERROR(Tableau17[[#This Row],[2017 (L)-T1-FN]]/Tableau17[[#This Row],[2017 (L)-T1-TOTAL]],"")</f>
        <v>0.39566395663956638</v>
      </c>
      <c r="KU452" s="26">
        <f>IFERROR(Tableau17[[#This Row],[2017 (L)-T1-LR]]/Tableau17[[#This Row],[2017 (L)-T1-TOTAL]],"")</f>
        <v>5.9620596205962058E-2</v>
      </c>
      <c r="KV452" s="26">
        <f>IFERROR(Tableau17[[#This Row],[2017 (L)-T1-MDM]]/Tableau17[[#This Row],[2017 (L)-T1-TOTAL]],"")</f>
        <v>0</v>
      </c>
      <c r="KW452" s="26">
        <f>IFERROR(Tableau17[[#This Row],[2017 (L)-T1-RDG]]/Tableau17[[#This Row],[2017 (L)-T1-TOTAL]],"")</f>
        <v>0</v>
      </c>
      <c r="KX452" s="26">
        <f>IFERROR(Tableau17[[#This Row],[2017 (L)-T1-REG]]/Tableau17[[#This Row],[2017 (L)-T1-TOTAL]],"")</f>
        <v>2.7100271002710027E-3</v>
      </c>
      <c r="KY452" s="26">
        <f>IFERROR(Tableau17[[#This Row],[2017 (L)-T1-REM]]/Tableau17[[#This Row],[2017 (L)-T1-TOTAL]],"")</f>
        <v>0.18428184281842819</v>
      </c>
      <c r="KZ452" s="26">
        <f>IFERROR(Tableau17[[#This Row],[2017 (L)-T1-SOC]]/Tableau17[[#This Row],[2017 (L)-T1-TOTAL]],"")</f>
        <v>5.6910569105691054E-2</v>
      </c>
      <c r="LA452" s="26">
        <f>IFERROR(Tableau17[[#This Row],[2017 (L)-T1-UDI]]/Tableau17[[#This Row],[2017 (L)-T1-TOTAL]],"")</f>
        <v>0</v>
      </c>
      <c r="LB452" s="26">
        <f>IFERROR(Tableau17[[#This Row],[2017 (L)-T2-FI]]/Tableau17[[#This Row],[2017 (L)-T2-TOTAL]],"")</f>
        <v>0</v>
      </c>
      <c r="LC452" s="26">
        <f>IFERROR(Tableau17[[#This Row],[2017 (L)-T2-FN]]/Tableau17[[#This Row],[2017 (L)-T2-TOTAL]],"")</f>
        <v>0.5743944636678201</v>
      </c>
      <c r="LD452" s="26">
        <f>IFERROR(Tableau17[[#This Row],[2017 (L)-T2-LR]]/Tableau17[[#This Row],[2017 (L)-T2-TOTAL]],"")</f>
        <v>0</v>
      </c>
      <c r="LE452" s="26">
        <f>IFERROR(Tableau17[[#This Row],[2017 (L)-T2-MDM]]/Tableau17[[#This Row],[2017 (L)-T2-TOTAL]],"")</f>
        <v>0</v>
      </c>
      <c r="LF452" s="26">
        <f>IFERROR(Tableau17[[#This Row],[2017 (L)-T2-REM]]/Tableau17[[#This Row],[2017 (L)-T2-TOTAL]],"")</f>
        <v>0.42560553633217996</v>
      </c>
      <c r="LG452" s="26">
        <f>IFERROR(Tableau17[[#This Row],[2017-T1-ARTHAUD Nathalie]]/Tableau17[[#This Row],[2017-T1-TOTAL]],"")</f>
        <v>4.1958041958041958E-3</v>
      </c>
      <c r="LH452" s="26">
        <f>IFERROR(Tableau17[[#This Row],[2017-T1-ASSELINEAU Fran]]/Tableau17[[#This Row],[2017-T1-TOTAL]],"")</f>
        <v>1.3986013986013986E-2</v>
      </c>
      <c r="LI452" s="26">
        <f>IFERROR(Tableau17[[#This Row],[2017-T1-CHEMINADE Jacques]]/Tableau17[[#This Row],[2017-T1-TOTAL]],"")</f>
        <v>1.3986013986013986E-3</v>
      </c>
      <c r="LJ452" s="26">
        <f>IFERROR(Tableau17[[#This Row],[2017-T1-DUPONT-AIGNAN Nicolas]]/Tableau17[[#This Row],[2017-T1-TOTAL]],"")</f>
        <v>3.4965034965034968E-2</v>
      </c>
      <c r="LK452" s="26">
        <f>IFERROR(Tableau17[[#This Row],[2017-T1-FILLON Fran]]/Tableau17[[#This Row],[2017-T1-TOTAL]],"")</f>
        <v>0.12447552447552447</v>
      </c>
      <c r="LL452" s="26">
        <f>IFERROR(Tableau17[[#This Row],[2017-T1-HAMON Beno]]/Tableau17[[#This Row],[2017-T1-TOTAL]],"")</f>
        <v>3.3566433566433566E-2</v>
      </c>
      <c r="LM452" s="26">
        <f>IFERROR(Tableau17[[#This Row],[2017-T1-LASSALLE Jean]]/Tableau17[[#This Row],[2017-T1-TOTAL]],"")</f>
        <v>6.993006993006993E-3</v>
      </c>
      <c r="LN452" s="26">
        <f>IFERROR(Tableau17[[#This Row],[2017-T1-LE PEN Marine]]/Tableau17[[#This Row],[2017-T1-TOTAL]],"")</f>
        <v>0.33846153846153848</v>
      </c>
      <c r="LO452" s="26">
        <f>IFERROR(Tableau17[[#This Row],[2017-T1-M Jean-Luc]]/Tableau17[[#This Row],[2017-T1-TOTAL]],"")</f>
        <v>0.25594405594405595</v>
      </c>
      <c r="LP452" s="26">
        <f>IFERROR(Tableau17[[#This Row],[2017-T1-MACRON Emmanuel]]/Tableau17[[#This Row],[2017-T1-TOTAL]],"")</f>
        <v>0.18041958041958042</v>
      </c>
      <c r="LQ452" s="26">
        <f>IFERROR(Tableau17[[#This Row],[2017-T1-POUTOU Philippe]]/Tableau17[[#This Row],[2017-T1-TOTAL]],"")</f>
        <v>5.5944055944055944E-3</v>
      </c>
      <c r="LR452" s="26">
        <f>IFERROR(Tableau17[[#This Row],[2017-T2-LE PEN Marine]]/Tableau17[[#This Row],[2017-T2-TOTAL]],"")</f>
        <v>0.46065573770491802</v>
      </c>
      <c r="LS452" s="26">
        <f>IFERROR(Tableau17[[#This Row],[2017-T2-MACRON Emmanuel]]/Tableau17[[#This Row],[2017-T2-TOTAL]],"")</f>
        <v>0.53934426229508192</v>
      </c>
      <c r="LT452" s="26">
        <f>IFERROR(Tableau17[[#This Row],[2019-T1-ALEXANDRE Audric]]/Tableau17[[#This Row],[2019-T1-TOTAL]],"")</f>
        <v>0</v>
      </c>
      <c r="LU452" s="26">
        <f>IFERROR(Tableau17[[#This Row],[2019-T1-ARTHAUD Nathalie]]/Tableau17[[#This Row],[2019-T1-TOTAL]],"")</f>
        <v>0</v>
      </c>
      <c r="LV452" s="26">
        <f>IFERROR(Tableau17[[#This Row],[2019-T1-ASSELINEAU François]]/Tableau17[[#This Row],[2019-T1-TOTAL]],"")</f>
        <v>1.3029315960912053E-2</v>
      </c>
      <c r="LW452" s="26">
        <f>IFERROR(Tableau17[[#This Row],[2019-T1-AUBRY Manon]]/Tableau17[[#This Row],[2019-T1-TOTAL]],"")</f>
        <v>7.8175895765472306E-2</v>
      </c>
      <c r="LX452" s="26">
        <f>IFERROR(Tableau17[[#This Row],[2019-T1-AZERGUI Nagib]]/Tableau17[[#This Row],[2019-T1-TOTAL]],"")</f>
        <v>1.6286644951140065E-2</v>
      </c>
      <c r="LY452" s="26">
        <f>IFERROR(Tableau17[[#This Row],[2019-T1-BARDELLA Jordan]]/Tableau17[[#This Row],[2019-T1-TOTAL]],"")</f>
        <v>0.4201954397394137</v>
      </c>
      <c r="LZ452" s="26">
        <f>IFERROR(Tableau17[[#This Row],[2019-T1-BELLAMY François-Xavier]]/Tableau17[[#This Row],[2019-T1-TOTAL]],"")</f>
        <v>3.2573289902280131E-2</v>
      </c>
      <c r="MA452" s="26">
        <f>IFERROR(Tableau17[[#This Row],[2019-T1-BIDOU Olivier]]/Tableau17[[#This Row],[2019-T1-TOTAL]],"")</f>
        <v>0</v>
      </c>
      <c r="MB452" s="26">
        <f>IFERROR(Tableau17[[#This Row],[2019-T1-BOURG Dominique]]/Tableau17[[#This Row],[2019-T1-TOTAL]],"")</f>
        <v>1.9543973941368076E-2</v>
      </c>
      <c r="MC452" s="26">
        <f>IFERROR(Tableau17[[#This Row],[2019-T1-BROSSAT Ian]]/Tableau17[[#This Row],[2019-T1-TOTAL]],"")</f>
        <v>4.8859934853420196E-2</v>
      </c>
      <c r="MD452" s="26">
        <f>IFERROR(Tableau17[[#This Row],[2019-T1-CAILLAUD Sophie]]/Tableau17[[#This Row],[2019-T1-TOTAL]],"")</f>
        <v>0</v>
      </c>
      <c r="ME452" s="26">
        <f>IFERROR(Tableau17[[#This Row],[2019-T1-CAMUS Renaud]]/Tableau17[[#This Row],[2019-T1-TOTAL]],"")</f>
        <v>0</v>
      </c>
      <c r="MF452" s="26">
        <f>IFERROR(Tableau17[[#This Row],[2019-T1-CHALENÇON Christophe]]/Tableau17[[#This Row],[2019-T1-TOTAL]],"")</f>
        <v>0</v>
      </c>
      <c r="MG452" s="26">
        <f>IFERROR(Tableau17[[#This Row],[2019-T1-CORBET Cathy Denise Ginette]]/Tableau17[[#This Row],[2019-T1-TOTAL]],"")</f>
        <v>0</v>
      </c>
      <c r="MH452" s="26">
        <f>IFERROR(Tableau17[[#This Row],[2019-T1-DE PREVOISIN Robert]]/Tableau17[[#This Row],[2019-T1-TOTAL]],"")</f>
        <v>0</v>
      </c>
      <c r="MI452" s="26">
        <f>IFERROR(Tableau17[[#This Row],[2019-T1-DELFEL Thérèse]]/Tableau17[[#This Row],[2019-T1-TOTAL]],"")</f>
        <v>0</v>
      </c>
      <c r="MJ452" s="26">
        <f>IFERROR(Tableau17[[#This Row],[2019-T1-DIEUMEGARD Pierre]]/Tableau17[[#This Row],[2019-T1-TOTAL]],"")</f>
        <v>0</v>
      </c>
      <c r="MK452" s="26">
        <f>IFERROR(Tableau17[[#This Row],[2019-T1-DUPONT-AIGNAN Nicolas]]/Tableau17[[#This Row],[2019-T1-TOTAL]],"")</f>
        <v>1.9543973941368076E-2</v>
      </c>
      <c r="ML452" s="26">
        <f>IFERROR(Tableau17[[#This Row],[2019-T1-GERNIGON Yves]]/Tableau17[[#This Row],[2019-T1-TOTAL]],"")</f>
        <v>3.2573289902280132E-3</v>
      </c>
      <c r="MM452" s="26">
        <f>IFERROR(Tableau17[[#This Row],[2019-T1-GLUCKSMANN Raphaël]]/Tableau17[[#This Row],[2019-T1-TOTAL]],"")</f>
        <v>4.8859934853420196E-2</v>
      </c>
      <c r="MN452" s="26">
        <f>IFERROR(Tableau17[[#This Row],[2019-T1-HAMON Benoît]]/Tableau17[[#This Row],[2019-T1-TOTAL]],"")</f>
        <v>1.9543973941368076E-2</v>
      </c>
      <c r="MO452" s="26">
        <f>IFERROR(Tableau17[[#This Row],[2019-T1-HELGEN Gilles]]/Tableau17[[#This Row],[2019-T1-TOTAL]],"")</f>
        <v>0</v>
      </c>
      <c r="MP452" s="26">
        <f>IFERROR(Tableau17[[#This Row],[2019-T1-JADOT Yannick]]/Tableau17[[#This Row],[2019-T1-TOTAL]],"")</f>
        <v>0.11074918566775244</v>
      </c>
      <c r="MQ452" s="26">
        <f>IFERROR(Tableau17[[#This Row],[2019-T1-LAGARDE Jean-Christophe]]/Tableau17[[#This Row],[2019-T1-TOTAL]],"")</f>
        <v>2.2801302931596091E-2</v>
      </c>
      <c r="MR452" s="26">
        <f>IFERROR(Tableau17[[#This Row],[2019-T1-LALANNE Francis]]/Tableau17[[#This Row],[2019-T1-TOTAL]],"")</f>
        <v>3.2573289902280132E-3</v>
      </c>
      <c r="MS452" s="26">
        <f>IFERROR(Tableau17[[#This Row],[2019-T1-LOISEAU Nathalie]]/Tableau17[[#This Row],[2019-T1-TOTAL]],"")</f>
        <v>0.14006514657980457</v>
      </c>
      <c r="MT452" s="26">
        <f>IFERROR(Tableau17[[#This Row],[2019-T1-MARIE Florie]]/Tableau17[[#This Row],[2019-T1-TOTAL]],"")</f>
        <v>3.2573289902280132E-3</v>
      </c>
      <c r="MU452" s="26" t="str">
        <f>IFERROR(Tableau17[[#This Row],[2008-T1-MACROEXTRDROITE]]/Tableau17[[#This Row],[2008-T1-MACROTOTALE]],"")</f>
        <v/>
      </c>
      <c r="MV452" s="26" t="str">
        <f>IFERROR(Tableau17[[#This Row],[2008-T1-MACRODROITE]]/Tableau17[[#This Row],[2008-T1-MACROTOTALE]],"")</f>
        <v/>
      </c>
      <c r="MW452" s="26" t="str">
        <f>IFERROR(Tableau17[[#This Row],[2008-T1-MACROCENTRE]]/Tableau17[[#This Row],[2008-T1-MACROTOTALE]],"")</f>
        <v/>
      </c>
      <c r="MX452" s="26" t="str">
        <f>IFERROR(Tableau17[[#This Row],[2008-T1-MACROGAUCHE]]/Tableau17[[#This Row],[2008-T1-MACROTOTALE]],"")</f>
        <v/>
      </c>
      <c r="MY452" s="26" t="str">
        <f>IFERROR(Tableau17[[#This Row],[2008-T1-MACROAUTRE]]/Tableau17[[#This Row],[2008-T1-MACROTOTALE]],"")</f>
        <v/>
      </c>
      <c r="MZ452" s="26" t="str">
        <f>IFERROR(Tableau17[[#This Row],[2008-T2-MACROEXTRDROITE]]/Tableau17[[#This Row],[2008-T2-MACROTOTALE]],"")</f>
        <v/>
      </c>
      <c r="NA452" s="26" t="str">
        <f>IFERROR(Tableau17[[#This Row],[2008-T2-MACRODROITE]]/Tableau17[[#This Row],[2008-T2-MACROTOTALE]],"")</f>
        <v/>
      </c>
      <c r="NB452" s="26" t="str">
        <f>IFERROR(Tableau17[[#This Row],[2008-T2-MACROCENTRE]]/Tableau17[[#This Row],[2008-T2-MACROTOTALE]],"")</f>
        <v/>
      </c>
      <c r="NC452" s="26" t="str">
        <f>IFERROR(Tableau17[[#This Row],[2008-T2-MACROGAUCHE]]/Tableau17[[#This Row],[2008-T2-MACROTOTALE]],"")</f>
        <v/>
      </c>
      <c r="ND452" s="26" t="str">
        <f>IFERROR(Tableau17[[#This Row],[2008-T2-MACROAUTRE]]/Tableau17[[#This Row],[2008-T2-MACROTOTALE]],"")</f>
        <v/>
      </c>
      <c r="NE452" s="26">
        <f>IFERROR(Tableau17[[#This Row],[2014-T1-MACROEXTRDROITE]]/Tableau17[[#This Row],[2014-T1-MACROTOTALE]],"")</f>
        <v>0.46601941747572817</v>
      </c>
      <c r="NF452" s="26">
        <f>IFERROR(Tableau17[[#This Row],[2014-T1-MACRODROITE]]/Tableau17[[#This Row],[2014-T1-MACROTOTALE]],"")</f>
        <v>0.25566343042071199</v>
      </c>
      <c r="NG452" s="26">
        <f>IFERROR(Tableau17[[#This Row],[2014-T1-MACROCENTRE]]/Tableau17[[#This Row],[2014-T1-MACROTOTALE]],"")</f>
        <v>0</v>
      </c>
      <c r="NH452" s="26">
        <f>IFERROR(Tableau17[[#This Row],[2014-T1-MACROGAUCHE]]/Tableau17[[#This Row],[2014-T1-MACROTOTALE]],"")</f>
        <v>0.27831715210355989</v>
      </c>
      <c r="NI452" s="26">
        <f>IFERROR(Tableau17[[#This Row],[2014-T1-MACROAUTRE]]/Tableau17[[#This Row],[2014-T1-MACROTOTALE]],"")</f>
        <v>0</v>
      </c>
      <c r="NJ452" s="26">
        <f>IFERROR(Tableau17[[#This Row],[2014-T2-MACROEXTRDROITE]]/Tableau17[[#This Row],[2014-T2-MACROTOTALE]],"")</f>
        <v>0.50716332378223494</v>
      </c>
      <c r="NK452" s="26">
        <f>IFERROR(Tableau17[[#This Row],[2014-T2-MACRODROITE]]/Tableau17[[#This Row],[2014-T2-MACROTOTALE]],"")</f>
        <v>0.24641833810888253</v>
      </c>
      <c r="NL452" s="26">
        <f>IFERROR(Tableau17[[#This Row],[2014-T2-MACROCENTRE]]/Tableau17[[#This Row],[2014-T2-MACROTOTALE]],"")</f>
        <v>0</v>
      </c>
      <c r="NM452" s="26">
        <f>IFERROR(Tableau17[[#This Row],[2014-T2-MACROGAUCHE]]/Tableau17[[#This Row],[2014-T2-MACROTOTALE]],"")</f>
        <v>0.24641833810888253</v>
      </c>
      <c r="NN452" s="26">
        <f>IFERROR(Tableau17[[#This Row],[2014-T2-MACROAUTRE]]/Tableau17[[#This Row],[2014-T2-MACROTOTALE]],"")</f>
        <v>0</v>
      </c>
      <c r="NO452" s="26">
        <f>IFERROR( Tableau17[[#This Row],[2015-T1-MACROEXTRDROITE]]/Tableau17[[#This Row],[2015-T1-MACROTOTALE]],"")</f>
        <v>0.5348189415041783</v>
      </c>
      <c r="NP452" s="26">
        <f>IFERROR(Tableau17[[#This Row],[2015-T1-MACRODROITE]]/Tableau17[[#This Row],[2015-T1-MACROTOTALE]],"")</f>
        <v>0.21727019498607242</v>
      </c>
      <c r="NQ452" s="26">
        <f>IFERROR(Tableau17[[#This Row],[2015-T1-MACROCENTRE]]/Tableau17[[#This Row],[2015-T1-MACROTOTALE]],"")</f>
        <v>0</v>
      </c>
      <c r="NR452" s="26">
        <f>IFERROR(Tableau17[[#This Row],[2015-T1-MACROGAUCHE]]/Tableau17[[#This Row],[2015-T1-MACROTOTALE]],"")</f>
        <v>0.24791086350974931</v>
      </c>
      <c r="NS452" s="26">
        <f>IFERROR(Tableau17[[#This Row],[2015-T1-MACROAUTRE]]/Tableau17[[#This Row],[2015-T1-MACROTOTALE]],"")</f>
        <v>0</v>
      </c>
      <c r="NT452" s="26">
        <f>IFERROR(Tableau17[[#This Row],[2015-T2-MACROEXTRDROITE]]/Tableau17[[#This Row],[2015-T2-MACROTOTALE]],"")</f>
        <v>0.59466666666666668</v>
      </c>
      <c r="NU452" s="26">
        <f>IFERROR(Tableau17[[#This Row],[2015-T2-MACRODROITE]]/Tableau17[[#This Row],[2015-T2-MACROTOTALE]],"")</f>
        <v>0</v>
      </c>
      <c r="NV452" s="26">
        <f>IFERROR(Tableau17[[#This Row],[2015-T2-MACROCENTRE]]/Tableau17[[#This Row],[2015-T2-MACROTOTALE]],"")</f>
        <v>0</v>
      </c>
      <c r="NW452" s="26">
        <f>IFERROR(Tableau17[[#This Row],[2015-T2-MACROGAUCHE]]/Tableau17[[#This Row],[2015-T2-MACROTOTALE]],"")</f>
        <v>0.40533333333333332</v>
      </c>
      <c r="NX452" s="26">
        <f>IFERROR(Tableau17[[#This Row],[2015-T2-MACROAUTRE]]/Tableau17[[#This Row],[2015-T2-MACROTOTALE]],"")</f>
        <v>0</v>
      </c>
      <c r="NY452" s="26">
        <f>IFERROR(Tableau17[[#This Row],[2017-T1-MACROEXTRDROITE]]/Tableau17[[#This Row],[2017-T1-MACROTOTALE]],"")</f>
        <v>0.38881118881118881</v>
      </c>
      <c r="NZ452" s="26">
        <f>IFERROR(Tableau17[[#This Row],[2017-T1-MACRODROITE]]/Tableau17[[#This Row],[2017-T1-MACROTOTALE]],"")</f>
        <v>0.12447552447552447</v>
      </c>
      <c r="OA452" s="26">
        <f>IFERROR(Tableau17[[#This Row],[2017-T1-MACROCENTRE]]/Tableau17[[#This Row],[2017-T1-MACROTOTALE]],"")</f>
        <v>0.18041958041958042</v>
      </c>
      <c r="OB452" s="26">
        <f>IFERROR(Tableau17[[#This Row],[2017-T1-MACROGAUCHE]]/Tableau17[[#This Row],[2017-T1-MACROTOTALE]],"")</f>
        <v>0.2993006993006993</v>
      </c>
      <c r="OC452" s="26">
        <f>IFERROR(Tableau17[[#This Row],[2017-T1-MACROAUTRE]]/Tableau17[[#This Row],[2017-T1-MACROTOTALE]],"")</f>
        <v>6.993006993006993E-3</v>
      </c>
      <c r="OD452" s="26">
        <f>IFERROR(Tableau17[[#This Row],[2017-T2-MACROEXTRDROITE]]/Tableau17[[#This Row],[2017-T2-MACROTOTALE]],"")</f>
        <v>0.46065573770491802</v>
      </c>
      <c r="OE452" s="26">
        <f>IFERROR(Tableau17[[#This Row],[2017-T2-MACRODROITE]]/Tableau17[[#This Row],[2017-T2-MACROTOTALE]],"")</f>
        <v>0</v>
      </c>
      <c r="OF452" s="26">
        <f>IFERROR(Tableau17[[#This Row],[2017-T2-MACROCENTRE]]/Tableau17[[#This Row],[2017-T2-MACROTOTALE]],"")</f>
        <v>0.53934426229508192</v>
      </c>
      <c r="OG452" s="26">
        <f>IFERROR(Tableau17[[#This Row],[2017-T2-MACROGAUCHE]]/Tableau17[[#This Row],[2017-T2-MACROTOTALE]],"")</f>
        <v>0</v>
      </c>
      <c r="OH452" s="26">
        <f>IFERROR(Tableau17[[#This Row],[2017-T2-MACROAUTRE]]/Tableau17[[#This Row],[2017-T2-MACROTOTALE]],"")</f>
        <v>0</v>
      </c>
      <c r="OI452" s="26">
        <f>IFERROR(Tableau17[[#This Row],[2019-T1-MACROEXTRDROITE]]/Tableau17[[#This Row],[2019-T1-MACROTOTALE]],"")</f>
        <v>0.45129870129870131</v>
      </c>
      <c r="OJ452" s="26">
        <f>IFERROR(Tableau17[[#This Row],[2019-T1-MACRODROITE]]/Tableau17[[#This Row],[2019-T1-MACROTOTALE]],"")</f>
        <v>5.5194805194805192E-2</v>
      </c>
      <c r="OK452" s="26">
        <f>IFERROR(Tableau17[[#This Row],[2019-T1-MACROCENTRE]]/Tableau17[[#This Row],[2019-T1-MACROTOTALE]],"")</f>
        <v>0.1396103896103896</v>
      </c>
      <c r="OL452" s="26">
        <f>IFERROR(Tableau17[[#This Row],[2019-T1-MACROGAUCHE]]/Tableau17[[#This Row],[2019-T1-MACROTOTALE]],"")</f>
        <v>0.30519480519480519</v>
      </c>
      <c r="OM452" s="26">
        <f>IFERROR(Tableau17[[#This Row],[2019-T1-MACROAUTRE]]/Tableau17[[#This Row],[2019-T1-MACROTOTALE]],"")</f>
        <v>4.8701298701298704E-2</v>
      </c>
      <c r="ON452" s="26">
        <f>IFERROR(Tableau17[[#This Row],[2020-T1-MACROEXTRDROITE]]/Tableau17[[#This Row],[2020-T1-MACROTOTALE]],"")</f>
        <v>0.38759689922480622</v>
      </c>
      <c r="OO452" s="26">
        <f>IFERROR(Tableau17[[#This Row],[2020-T1-MACRODROITE]]/Tableau17[[#This Row],[2020-T1-MACROTOTALE]],"")</f>
        <v>0.22868217054263565</v>
      </c>
      <c r="OP452" s="26">
        <f>IFERROR(Tableau17[[#This Row],[2020-T1-MACROCENTRE]]/Tableau17[[#This Row],[2020-T1-MACROTOTALE]],"")</f>
        <v>3.1007751937984496E-2</v>
      </c>
      <c r="OQ452" s="26">
        <f>IFERROR(Tableau17[[#This Row],[2020-T1-MACROGAUCHE]]/Tableau17[[#This Row],[2020-T1-MACROTOTALE]],"")</f>
        <v>0.35271317829457366</v>
      </c>
      <c r="OR452" s="26">
        <f>IFERROR(Tableau17[[#This Row],[2020-T1-MACROAUTRE]]/Tableau17[[#This Row],[2020-T1-MACROTOTALE]],"")</f>
        <v>0</v>
      </c>
      <c r="OS452" s="26">
        <f>IFERROR(Tableau17[[#This Row],[2017 (L)-T1-MACROEXTRDROITE]]/Tableau17[[#This Row],[2017 (L)-T1-MACROTOTALE]],"")</f>
        <v>0.43089430894308944</v>
      </c>
      <c r="OT452" s="26">
        <f>IFERROR(Tableau17[[#This Row],[2017 (L)-T1-MACRODROITE]]/Tableau17[[#This Row],[2017 (L)-T1-MACROTOTALE]],"")</f>
        <v>5.9620596205962058E-2</v>
      </c>
      <c r="OU452" s="26">
        <f>IFERROR(Tableau17[[#This Row],[2017 (L)-T1-MACROCENTRE]]/Tableau17[[#This Row],[2017 (L)-T1-MACROTOTALE]],"")</f>
        <v>0.18428184281842819</v>
      </c>
      <c r="OV452" s="26">
        <f>IFERROR(Tableau17[[#This Row],[2017 (L)-T1-MACROGAUCHE]]/Tableau17[[#This Row],[2017 (L)-T1-MACROTOTALE]],"")</f>
        <v>0.31978319783197834</v>
      </c>
      <c r="OW452" s="26">
        <f>IFERROR(Tableau17[[#This Row],[2017 (L)-T1-MACROAUTRE]]/Tableau17[[#This Row],[2017 (L)-T1-MACROTOTALE]],"")</f>
        <v>5.4200542005420054E-3</v>
      </c>
      <c r="OX452" s="26">
        <f>IFERROR(Tableau17[[#This Row],[2017 (L)-T2-MACROEXTRDROITE]]/Tableau17[[#This Row],[2017 (L)-T2-MACROTOTALE]],"")</f>
        <v>0.5743944636678201</v>
      </c>
      <c r="OY452" s="26">
        <f>IFERROR(Tableau17[[#This Row],[2017 (L)-T2-MACRODROITE]]/Tableau17[[#This Row],[2017 (L)-T2-MACROTOTALE]],"")</f>
        <v>0</v>
      </c>
      <c r="OZ452" s="26">
        <f>IFERROR(Tableau17[[#This Row],[2017 (L)-T2-MACROCENTRE]]/Tableau17[[#This Row],[2017 (L)-T2-MACROTOTALE]],"")</f>
        <v>0.42560553633217996</v>
      </c>
      <c r="PA452" s="26">
        <f>IFERROR(Tableau17[[#This Row],[2017 (L)-T2-MACROGAUCHE]]/Tableau17[[#This Row],[2017 (L)-T2-MACROTOTALE]],"")</f>
        <v>0</v>
      </c>
      <c r="PB452" s="26">
        <f>IFERROR(Tableau17[[#This Row],[2017 (L)-T2-MACROAUTRE]]/Tableau17[[#This Row],[2017 (L)-T2-MACROTOTALE]],"")</f>
        <v>0</v>
      </c>
      <c r="PC452" s="26">
        <f>IFERROR(Tableau17[[#This Row],[2008_T1_PROCUS]]/Tableau17[[#This Row],[2008_T1_INSCRITS]],0)</f>
        <v>0</v>
      </c>
      <c r="PD452" s="26">
        <f>IFERROR(Tableau17[[#This Row],[2008_T2_PROCUS]]/Tableau17[[#This Row],[2008_T2_INSCRITS]],0)</f>
        <v>0</v>
      </c>
      <c r="PE452" s="26">
        <f>Tableau17[[#This Row],[2014_T1_PROCUS]]/Tableau17[[#This Row],[2014_T1_INSCRITS]]</f>
        <v>1.440922190201729E-3</v>
      </c>
      <c r="PF452" s="26">
        <f>IFERROR(Tableau17[[#This Row],[2014_T2_PROCUS]]/Tableau17[[#This Row],[2014_T2_INSCRITS]],0)</f>
        <v>5.763688760806916E-3</v>
      </c>
    </row>
    <row r="453" spans="1:422" hidden="1" x14ac:dyDescent="0.2">
      <c r="A453" s="1">
        <v>6</v>
      </c>
      <c r="B453" s="1" t="s">
        <v>414</v>
      </c>
      <c r="C453" s="1" t="s">
        <v>431</v>
      </c>
      <c r="D453" s="1" t="s">
        <v>431</v>
      </c>
      <c r="E453" s="1">
        <v>1153</v>
      </c>
      <c r="F453" s="1">
        <v>5.4325190000000001</v>
      </c>
      <c r="G453" s="1">
        <v>43.291137999999997</v>
      </c>
      <c r="H453" s="3">
        <v>1027</v>
      </c>
      <c r="I453" s="3">
        <v>161</v>
      </c>
      <c r="K453" s="1">
        <v>7</v>
      </c>
      <c r="L453" s="1">
        <v>27</v>
      </c>
      <c r="M453" s="1">
        <v>47</v>
      </c>
      <c r="P453" s="1">
        <v>67</v>
      </c>
      <c r="Q453" s="1">
        <v>19</v>
      </c>
      <c r="R453" s="1">
        <v>18</v>
      </c>
      <c r="S453" s="1">
        <v>7</v>
      </c>
      <c r="T453" s="1">
        <v>8</v>
      </c>
      <c r="U453" s="1">
        <v>200</v>
      </c>
      <c r="V453" s="1">
        <v>938</v>
      </c>
      <c r="W453" s="1">
        <v>337</v>
      </c>
      <c r="X453" s="1">
        <v>1</v>
      </c>
      <c r="Y453" s="2">
        <v>0.35927504999999998</v>
      </c>
      <c r="Z453" s="1">
        <v>937</v>
      </c>
      <c r="AA453" s="1">
        <v>382</v>
      </c>
      <c r="AB453" s="1">
        <v>2</v>
      </c>
      <c r="AC453" s="2">
        <v>0.40768409999999999</v>
      </c>
      <c r="AD453" s="1">
        <v>1027</v>
      </c>
      <c r="AE453" s="1">
        <v>207</v>
      </c>
      <c r="AF453" s="2">
        <v>0.20155793999999999</v>
      </c>
      <c r="AG453" s="1">
        <f t="shared" si="7"/>
        <v>161</v>
      </c>
      <c r="AH453" s="1">
        <v>886</v>
      </c>
      <c r="AI453" s="1">
        <v>333</v>
      </c>
      <c r="AJ453" s="1">
        <v>2</v>
      </c>
      <c r="AK453" s="2">
        <v>0.37584649999999997</v>
      </c>
      <c r="AL453" s="1">
        <v>886</v>
      </c>
      <c r="AM453" s="1">
        <v>418</v>
      </c>
      <c r="AN453" s="1">
        <v>3</v>
      </c>
      <c r="AO453" s="2">
        <v>0.47178330000000002</v>
      </c>
      <c r="AP453" s="1">
        <v>958</v>
      </c>
      <c r="AQ453" s="1">
        <v>300</v>
      </c>
      <c r="AR453" s="2">
        <v>0.3131524</v>
      </c>
      <c r="AS453" s="1">
        <v>957</v>
      </c>
      <c r="AT453" s="1">
        <v>330</v>
      </c>
      <c r="AU453" s="2">
        <v>0.34482759000000002</v>
      </c>
      <c r="AV453" s="1">
        <v>988</v>
      </c>
      <c r="AW453" s="1">
        <v>258</v>
      </c>
      <c r="AX453" s="2">
        <v>0.26113360000000002</v>
      </c>
      <c r="AY453" s="1">
        <v>988</v>
      </c>
      <c r="AZ453" s="1">
        <v>240</v>
      </c>
      <c r="BA453" s="2">
        <v>0.24291498</v>
      </c>
      <c r="BB453" s="1">
        <v>983</v>
      </c>
      <c r="BC453" s="1">
        <v>593</v>
      </c>
      <c r="BD453" s="2">
        <v>0.60325534000000003</v>
      </c>
      <c r="BE453" s="1">
        <v>983</v>
      </c>
      <c r="BF453" s="1">
        <v>557</v>
      </c>
      <c r="BG453" s="2">
        <v>0.56663275999999996</v>
      </c>
      <c r="BH453" s="1">
        <v>996</v>
      </c>
      <c r="BI453" s="1">
        <v>224</v>
      </c>
      <c r="BJ453" s="2">
        <v>0.22489960000000001</v>
      </c>
      <c r="BK453" s="1">
        <v>22</v>
      </c>
      <c r="BM453" s="1">
        <v>5</v>
      </c>
      <c r="BN453" s="1">
        <v>14</v>
      </c>
      <c r="BO453" s="1">
        <v>22</v>
      </c>
      <c r="BP453" s="1">
        <v>85</v>
      </c>
      <c r="BQ453" s="1">
        <v>179</v>
      </c>
      <c r="BR453" s="1">
        <v>327</v>
      </c>
      <c r="BU453" s="1">
        <v>118</v>
      </c>
      <c r="BV453" s="1">
        <v>291</v>
      </c>
      <c r="BW453" s="1">
        <v>409</v>
      </c>
      <c r="BY453" s="1">
        <v>48</v>
      </c>
      <c r="BZ453" s="1">
        <v>39</v>
      </c>
      <c r="CB453" s="1">
        <v>18</v>
      </c>
      <c r="CC453" s="1">
        <v>43</v>
      </c>
      <c r="CD453" s="1">
        <v>92</v>
      </c>
      <c r="CE453" s="1">
        <v>79</v>
      </c>
      <c r="CF453" s="1">
        <v>319</v>
      </c>
      <c r="CG453" s="1">
        <v>62</v>
      </c>
      <c r="CH453" s="1">
        <v>182</v>
      </c>
      <c r="CI453" s="1">
        <v>121</v>
      </c>
      <c r="CJ453" s="1">
        <v>365</v>
      </c>
      <c r="CK453" s="1">
        <v>55</v>
      </c>
      <c r="CL453" s="1">
        <v>7</v>
      </c>
      <c r="CN453" s="1">
        <v>45</v>
      </c>
      <c r="CO453" s="1">
        <v>15</v>
      </c>
      <c r="CP453" s="1">
        <v>54</v>
      </c>
      <c r="CS453" s="1">
        <v>61</v>
      </c>
      <c r="CT453" s="1">
        <v>42</v>
      </c>
      <c r="CW453" s="1">
        <v>279</v>
      </c>
      <c r="CY453" s="1">
        <v>49</v>
      </c>
      <c r="DA453" s="1">
        <v>258</v>
      </c>
      <c r="DC453" s="1">
        <v>307</v>
      </c>
      <c r="DD453" s="1">
        <v>3</v>
      </c>
      <c r="DE453" s="1">
        <v>6</v>
      </c>
      <c r="DF453" s="1">
        <v>0</v>
      </c>
      <c r="DG453" s="1">
        <v>2</v>
      </c>
      <c r="DH453" s="1">
        <v>16</v>
      </c>
      <c r="DI453" s="1">
        <v>4</v>
      </c>
      <c r="DJ453" s="1">
        <v>3</v>
      </c>
      <c r="DK453" s="1">
        <v>2</v>
      </c>
      <c r="DL453" s="1">
        <v>25</v>
      </c>
      <c r="DM453" s="1">
        <v>12</v>
      </c>
      <c r="DN453" s="1">
        <v>120</v>
      </c>
      <c r="DP453" s="1">
        <v>0</v>
      </c>
      <c r="DR453" s="1">
        <v>36</v>
      </c>
      <c r="DS453" s="1">
        <v>11</v>
      </c>
      <c r="DU453" s="1">
        <v>240</v>
      </c>
      <c r="DX453" s="1">
        <v>109</v>
      </c>
      <c r="DZ453" s="1">
        <v>116</v>
      </c>
      <c r="EA453" s="1">
        <v>225</v>
      </c>
      <c r="EB453" s="1">
        <v>3</v>
      </c>
      <c r="EC453" s="1">
        <v>7</v>
      </c>
      <c r="ED453" s="1">
        <v>0</v>
      </c>
      <c r="EE453" s="1">
        <v>6</v>
      </c>
      <c r="EF453" s="1">
        <v>61</v>
      </c>
      <c r="EG453" s="1">
        <v>36</v>
      </c>
      <c r="EH453" s="1">
        <v>3</v>
      </c>
      <c r="EI453" s="1">
        <v>100</v>
      </c>
      <c r="EJ453" s="1">
        <v>243</v>
      </c>
      <c r="EK453" s="1">
        <v>111</v>
      </c>
      <c r="EL453" s="1">
        <v>8</v>
      </c>
      <c r="EM453" s="1">
        <v>578</v>
      </c>
      <c r="EN453" s="1">
        <v>120</v>
      </c>
      <c r="EO453" s="1">
        <v>389</v>
      </c>
      <c r="EP453" s="1">
        <v>509</v>
      </c>
      <c r="EQ453" s="1">
        <v>0</v>
      </c>
      <c r="ER453" s="1">
        <v>3</v>
      </c>
      <c r="ES453" s="1">
        <v>5</v>
      </c>
      <c r="ET453" s="1">
        <v>59</v>
      </c>
      <c r="EU453" s="1">
        <v>8</v>
      </c>
      <c r="EV453" s="1">
        <v>46</v>
      </c>
      <c r="EW453" s="1">
        <v>11</v>
      </c>
      <c r="EX453" s="1">
        <v>1</v>
      </c>
      <c r="EY453" s="1">
        <v>2</v>
      </c>
      <c r="EZ453" s="1">
        <v>3</v>
      </c>
      <c r="FA453" s="1">
        <v>0</v>
      </c>
      <c r="FB453" s="1">
        <v>0</v>
      </c>
      <c r="FC453" s="1">
        <v>0</v>
      </c>
      <c r="FD453" s="1">
        <v>0</v>
      </c>
      <c r="FE453" s="1">
        <v>0</v>
      </c>
      <c r="FF453" s="1">
        <v>0</v>
      </c>
      <c r="FG453" s="1">
        <v>0</v>
      </c>
      <c r="FH453" s="1">
        <v>3</v>
      </c>
      <c r="FI453" s="1">
        <v>0</v>
      </c>
      <c r="FJ453" s="1">
        <v>8</v>
      </c>
      <c r="FK453" s="1">
        <v>16</v>
      </c>
      <c r="FL453" s="1">
        <v>0</v>
      </c>
      <c r="FM453" s="1">
        <v>7</v>
      </c>
      <c r="FN453" s="1">
        <v>4</v>
      </c>
      <c r="FO453" s="1">
        <v>3</v>
      </c>
      <c r="FP453" s="1">
        <v>21</v>
      </c>
      <c r="FQ453" s="1">
        <v>1</v>
      </c>
      <c r="FR453" s="1">
        <f>SUM(Tableau17[[#This Row],[2019-T1-ALEXANDRE Audric]:[2019-T1-MARIE Florie]])</f>
        <v>201</v>
      </c>
      <c r="FS453" s="1">
        <v>27</v>
      </c>
      <c r="FT453" s="1">
        <v>107</v>
      </c>
      <c r="FU453" s="1">
        <v>0</v>
      </c>
      <c r="FV453" s="1">
        <v>193</v>
      </c>
      <c r="FW453" s="1">
        <v>0</v>
      </c>
      <c r="FX453" s="1">
        <v>327</v>
      </c>
      <c r="FY453" s="1">
        <v>0</v>
      </c>
      <c r="FZ453" s="1">
        <v>118</v>
      </c>
      <c r="GA453" s="1">
        <v>0</v>
      </c>
      <c r="GB453" s="1">
        <v>291</v>
      </c>
      <c r="GC453" s="1">
        <v>0</v>
      </c>
      <c r="GD453" s="1">
        <v>409</v>
      </c>
      <c r="GE453" s="1">
        <v>43</v>
      </c>
      <c r="GF453" s="1">
        <v>140</v>
      </c>
      <c r="GG453" s="1">
        <v>0</v>
      </c>
      <c r="GH453" s="1">
        <v>136</v>
      </c>
      <c r="GI453" s="1">
        <v>0</v>
      </c>
      <c r="GJ453" s="1">
        <v>319</v>
      </c>
      <c r="GK453" s="1">
        <v>62</v>
      </c>
      <c r="GL453" s="1">
        <v>182</v>
      </c>
      <c r="GM453" s="1">
        <v>0</v>
      </c>
      <c r="GN453" s="1">
        <v>121</v>
      </c>
      <c r="GO453" s="1">
        <v>0</v>
      </c>
      <c r="GP453" s="1">
        <v>365</v>
      </c>
      <c r="GQ453" s="1">
        <v>61</v>
      </c>
      <c r="GR453" s="1">
        <v>42</v>
      </c>
      <c r="GS453" s="1">
        <v>0</v>
      </c>
      <c r="GT453" s="1">
        <v>121</v>
      </c>
      <c r="GU453" s="1">
        <v>55</v>
      </c>
      <c r="GV453" s="1">
        <v>279</v>
      </c>
      <c r="GW453" s="1">
        <v>49</v>
      </c>
      <c r="GX453" s="1">
        <v>258</v>
      </c>
      <c r="GY453" s="1">
        <v>0</v>
      </c>
      <c r="GZ453" s="1">
        <v>0</v>
      </c>
      <c r="HA453" s="1">
        <v>0</v>
      </c>
      <c r="HB453" s="1">
        <v>307</v>
      </c>
      <c r="HC453" s="1">
        <v>113</v>
      </c>
      <c r="HD453" s="1">
        <v>61</v>
      </c>
      <c r="HE453" s="1">
        <v>111</v>
      </c>
      <c r="HF453" s="1">
        <v>290</v>
      </c>
      <c r="HG453" s="1">
        <v>3</v>
      </c>
      <c r="HH453" s="1">
        <v>578</v>
      </c>
      <c r="HI453" s="1">
        <v>120</v>
      </c>
      <c r="HJ453" s="1">
        <v>0</v>
      </c>
      <c r="HK453" s="1">
        <v>389</v>
      </c>
      <c r="HL453" s="1">
        <v>0</v>
      </c>
      <c r="HM453" s="1">
        <v>0</v>
      </c>
      <c r="HN453" s="1">
        <v>509</v>
      </c>
      <c r="HO453" s="1">
        <v>62</v>
      </c>
      <c r="HP453" s="1">
        <v>15</v>
      </c>
      <c r="HQ453" s="1">
        <v>21</v>
      </c>
      <c r="HR453" s="1">
        <v>96</v>
      </c>
      <c r="HS453" s="1">
        <v>18</v>
      </c>
      <c r="HT453" s="1">
        <v>212</v>
      </c>
      <c r="HU453" s="1">
        <v>18</v>
      </c>
      <c r="HV453" s="1">
        <v>94</v>
      </c>
      <c r="HW453" s="1">
        <v>26</v>
      </c>
      <c r="HX453" s="1">
        <v>62</v>
      </c>
      <c r="HY453" s="1">
        <v>0</v>
      </c>
      <c r="HZ453" s="1">
        <v>200</v>
      </c>
      <c r="IA453" s="1">
        <v>15</v>
      </c>
      <c r="IB453" s="1">
        <v>122</v>
      </c>
      <c r="IC453" s="1">
        <v>36</v>
      </c>
      <c r="ID453" s="1">
        <v>61</v>
      </c>
      <c r="IE453" s="1">
        <v>6</v>
      </c>
      <c r="IF453" s="1">
        <v>240</v>
      </c>
      <c r="IG453" s="1">
        <v>0</v>
      </c>
      <c r="IH453" s="1">
        <v>109</v>
      </c>
      <c r="II453" s="1">
        <v>116</v>
      </c>
      <c r="IJ453" s="1">
        <v>0</v>
      </c>
      <c r="IK453" s="1">
        <v>0</v>
      </c>
      <c r="IL453" s="1">
        <v>225</v>
      </c>
      <c r="IM453" s="26">
        <f>IFERROR(Tableau17[[#This Row],[LDIV]]/Tableau17[[#This Row],[Total général]],"")</f>
        <v>0</v>
      </c>
      <c r="IN453" s="26">
        <f>IFERROR(Tableau17[[#This Row],[LDVC]]/Tableau17[[#This Row],[Total général]],"")</f>
        <v>3.5000000000000003E-2</v>
      </c>
      <c r="IO453" s="26">
        <f>IFERROR(Tableau17[[#This Row],[LDVD]]/Tableau17[[#This Row],[Total général]],"")</f>
        <v>0.13500000000000001</v>
      </c>
      <c r="IP453" s="26">
        <f>IFERROR(Tableau17[[#This Row],[LDVG]]/Tableau17[[#This Row],[Total général]],"")</f>
        <v>0.23499999999999999</v>
      </c>
      <c r="IQ453" s="26">
        <f>IFERROR(Tableau17[[#This Row],[LEXD]]/Tableau17[[#This Row],[Total général]],"")</f>
        <v>0</v>
      </c>
      <c r="IR453" s="26">
        <f>IFERROR(Tableau17[[#This Row],[LEXG]]/Tableau17[[#This Row],[Total général]],"")</f>
        <v>0</v>
      </c>
      <c r="IS453" s="26">
        <f>IFERROR(Tableau17[[#This Row],[LLR]]/Tableau17[[#This Row],[Total général]],"")</f>
        <v>0.33500000000000002</v>
      </c>
      <c r="IT453" s="26">
        <f>IFERROR(Tableau17[[#This Row],[LREM]]/Tableau17[[#This Row],[Total général]],"")</f>
        <v>9.5000000000000001E-2</v>
      </c>
      <c r="IU453" s="26">
        <f>IFERROR(Tableau17[[#This Row],[LRN]]/Tableau17[[#This Row],[Total général]],"")</f>
        <v>0.09</v>
      </c>
      <c r="IV453" s="26">
        <f>IFERROR(Tableau17[[#This Row],[LUG]]/Tableau17[[#This Row],[Total général]],"")</f>
        <v>3.5000000000000003E-2</v>
      </c>
      <c r="IW453" s="26">
        <f>IFERROR(Tableau17[[#This Row],[LVEC]]/Tableau17[[#This Row],[Total général]],"")</f>
        <v>0.04</v>
      </c>
      <c r="IX453" s="26">
        <f>IFERROR(Tableau17[[#This Row],[2008-T1-LCMD]]/Tableau17[[#This Row],[2008-T1-TOTAL]],"")</f>
        <v>6.7278287461773695E-2</v>
      </c>
      <c r="IY453" s="26">
        <f>IFERROR(Tableau17[[#This Row],[2008-T1-LDVD]]/Tableau17[[#This Row],[2008-T1-TOTAL]],"")</f>
        <v>0</v>
      </c>
      <c r="IZ453" s="26">
        <f>IFERROR(Tableau17[[#This Row],[2008-T1-LEXD]]/Tableau17[[#This Row],[2008-T1-TOTAL]],"")</f>
        <v>1.5290519877675841E-2</v>
      </c>
      <c r="JA453" s="26">
        <f>IFERROR(Tableau17[[#This Row],[2008-T1-LEXG]]/Tableau17[[#This Row],[2008-T1-TOTAL]],"")</f>
        <v>4.2813455657492352E-2</v>
      </c>
      <c r="JB453" s="26">
        <f>IFERROR(Tableau17[[#This Row],[2008-T1-LFN]]/Tableau17[[#This Row],[2008-T1-TOTAL]],"")</f>
        <v>6.7278287461773695E-2</v>
      </c>
      <c r="JC453" s="26">
        <f>IFERROR(Tableau17[[#This Row],[2008-T1-LMAJ]]/Tableau17[[#This Row],[2008-T1-TOTAL]],"")</f>
        <v>0.25993883792048927</v>
      </c>
      <c r="JD453" s="26">
        <f>IFERROR(Tableau17[[#This Row],[2008-T1-LUG]]/Tableau17[[#This Row],[2008-T1-TOTAL]],"")</f>
        <v>0.54740061162079512</v>
      </c>
      <c r="JE453" s="26">
        <f>IFERROR(Tableau17[[#This Row],[2008-T2-LFN]]/Tableau17[[#This Row],[2008-T2-TOTAL]],"")</f>
        <v>0</v>
      </c>
      <c r="JF453" s="26">
        <f>IFERROR(Tableau17[[#This Row],[2008-T2-LGC]]/Tableau17[[#This Row],[2008-T2-TOTAL]],"")</f>
        <v>0</v>
      </c>
      <c r="JG453" s="26">
        <f>IFERROR(Tableau17[[#This Row],[2008-T2-LMAJ]]/Tableau17[[#This Row],[2008-T2-TOTAL]],"")</f>
        <v>0.28850855745721271</v>
      </c>
      <c r="JH453" s="26">
        <f>IFERROR(Tableau17[[#This Row],[2008-T2-LUG]]/Tableau17[[#This Row],[2008-T2-TOTAL]],"")</f>
        <v>0.71149144254278729</v>
      </c>
      <c r="JI453" s="26">
        <f>IFERROR(Tableau17[[#This Row],[2014-T1-LDIV]]/Tableau17[[#This Row],[2014-T1-TOTAL]],"")</f>
        <v>0</v>
      </c>
      <c r="JJ453" s="26">
        <f>IFERROR(Tableau17[[#This Row],[2014-T1-LDVD]]/Tableau17[[#This Row],[2014-T1-TOTAL]],"")</f>
        <v>0.15047021943573669</v>
      </c>
      <c r="JK453" s="26">
        <f>IFERROR(Tableau17[[#This Row],[2014-T1-LDVG]]/Tableau17[[#This Row],[2014-T1-TOTAL]],"")</f>
        <v>0.12225705329153605</v>
      </c>
      <c r="JL453" s="26">
        <f>IFERROR(Tableau17[[#This Row],[2014-T1-LEXG]]/Tableau17[[#This Row],[2014-T1-TOTAL]],"")</f>
        <v>0</v>
      </c>
      <c r="JM453" s="26">
        <f>IFERROR(Tableau17[[#This Row],[2014-T1-LFG]]/Tableau17[[#This Row],[2014-T1-TOTAL]],"")</f>
        <v>5.6426332288401257E-2</v>
      </c>
      <c r="JN453" s="26">
        <f>IFERROR(Tableau17[[#This Row],[2014-T1-LFN]]/Tableau17[[#This Row],[2014-T1-TOTAL]],"")</f>
        <v>0.13479623824451412</v>
      </c>
      <c r="JO453" s="26">
        <f>IFERROR(Tableau17[[#This Row],[2014-T1-LUD]]/Tableau17[[#This Row],[2014-T1-TOTAL]],"")</f>
        <v>0.2884012539184953</v>
      </c>
      <c r="JP453" s="26">
        <f>IFERROR(Tableau17[[#This Row],[2014-T1-LUG]]/Tableau17[[#This Row],[2014-T1-TOTAL]],"")</f>
        <v>0.2476489028213166</v>
      </c>
      <c r="JQ453" s="26">
        <f>IFERROR(Tableau17[[#This Row],[2014-T2-LFN]]/Tableau17[[#This Row],[2014-T2-TOTAL]],"")</f>
        <v>0.16986301369863013</v>
      </c>
      <c r="JR453" s="26">
        <f>IFERROR(Tableau17[[#This Row],[2014-T2-LUD]]/Tableau17[[#This Row],[2014-T2-TOTAL]],"")</f>
        <v>0.49863013698630138</v>
      </c>
      <c r="JS453" s="26">
        <f>IFERROR(Tableau17[[#This Row],[2014-T2-LUG]]/Tableau17[[#This Row],[2014-T2-TOTAL]],"")</f>
        <v>0.33150684931506852</v>
      </c>
      <c r="JT453" s="26">
        <f>IFERROR(Tableau17[[#This Row],[2015-T1-BC-DIV]]/Tableau17[[#This Row],[2015-T1-TOTAL]],"")</f>
        <v>0.1971326164874552</v>
      </c>
      <c r="JU453" s="26">
        <f>IFERROR(Tableau17[[#This Row],[2015-T1-BC-DLF]]/Tableau17[[#This Row],[2015-T1-TOTAL]],"")</f>
        <v>2.5089605734767026E-2</v>
      </c>
      <c r="JV453" s="26">
        <f>IFERROR(Tableau17[[#This Row],[2015-T1-BC-DVD]]/Tableau17[[#This Row],[2015-T1-TOTAL]],"")</f>
        <v>0</v>
      </c>
      <c r="JW453" s="26">
        <f>IFERROR(Tableau17[[#This Row],[2015-T1-BC-DVG]]/Tableau17[[#This Row],[2015-T1-TOTAL]],"")</f>
        <v>0.16129032258064516</v>
      </c>
      <c r="JX453" s="26">
        <f>IFERROR(Tableau17[[#This Row],[2015-T1-BC-FG]]/Tableau17[[#This Row],[2015-T1-TOTAL]],"")</f>
        <v>5.3763440860215055E-2</v>
      </c>
      <c r="JY453" s="26">
        <f>IFERROR(Tableau17[[#This Row],[2015-T1-BC-FN]]/Tableau17[[#This Row],[2015-T1-TOTAL]],"")</f>
        <v>0.19354838709677419</v>
      </c>
      <c r="JZ453" s="26">
        <f>IFERROR(Tableau17[[#This Row],[2015-T1-BC-MDM]]/Tableau17[[#This Row],[2015-T1-TOTAL]],"")</f>
        <v>0</v>
      </c>
      <c r="KA453" s="26">
        <f>IFERROR(Tableau17[[#This Row],[2015-T1-BC-RDG]]/Tableau17[[#This Row],[2015-T1-TOTAL]],"")</f>
        <v>0</v>
      </c>
      <c r="KB453" s="26">
        <f>IFERROR(Tableau17[[#This Row],[2015-T1-BC-SOC]]/Tableau17[[#This Row],[2015-T1-TOTAL]],"")</f>
        <v>0.21863799283154123</v>
      </c>
      <c r="KC453" s="26">
        <f>IFERROR(Tableau17[[#This Row],[2015-T1-BC-UD]]/Tableau17[[#This Row],[2015-T1-TOTAL]],"")</f>
        <v>0.15053763440860216</v>
      </c>
      <c r="KD453" s="26">
        <f>IFERROR(Tableau17[[#This Row],[2015-T1-BC-UG]]/Tableau17[[#This Row],[2015-T1-TOTAL]],"")</f>
        <v>0</v>
      </c>
      <c r="KE453" s="26">
        <f>IFERROR(Tableau17[[#This Row],[2015-T1-BC-VEC]]/Tableau17[[#This Row],[2015-T1-TOTAL]],"")</f>
        <v>0</v>
      </c>
      <c r="KF453" s="26">
        <f>IFERROR(Tableau17[[#This Row],[2015-T2-BC-DVG]]/Tableau17[[#This Row],[2015-T2-TOTAL]],"")</f>
        <v>0</v>
      </c>
      <c r="KG453" s="26">
        <f>IFERROR(Tableau17[[#This Row],[2015-T2-BC-FN]]/Tableau17[[#This Row],[2015-T2-TOTAL]],"")</f>
        <v>0.15960912052117263</v>
      </c>
      <c r="KH453" s="26">
        <f>IFERROR(Tableau17[[#This Row],[2015-T2-BC-SOC]]/Tableau17[[#This Row],[2015-T2-TOTAL]],"")</f>
        <v>0</v>
      </c>
      <c r="KI453" s="26">
        <f>IFERROR(Tableau17[[#This Row],[2015-T2-BC-UD]]/Tableau17[[#This Row],[2015-T2-TOTAL]],"")</f>
        <v>0.8403908794788274</v>
      </c>
      <c r="KJ453" s="26">
        <f>IFERROR(Tableau17[[#This Row],[2015-T2-BC-UG]]/Tableau17[[#This Row],[2015-T2-TOTAL]],"")</f>
        <v>0</v>
      </c>
      <c r="KK453" s="26">
        <f>IFERROR(Tableau17[[#This Row],[2017 (L)-T1-COM]]/Tableau17[[#This Row],[2017 (L)-T1-TOTAL]],"")</f>
        <v>1.2500000000000001E-2</v>
      </c>
      <c r="KL453" s="26">
        <f>IFERROR(Tableau17[[#This Row],[2017 (L)-T1-DIV]]/Tableau17[[#This Row],[2017 (L)-T1-TOTAL]],"")</f>
        <v>2.5000000000000001E-2</v>
      </c>
      <c r="KM453" s="26">
        <f>IFERROR(Tableau17[[#This Row],[2017 (L)-T1-DLF]]/Tableau17[[#This Row],[2017 (L)-T1-TOTAL]],"")</f>
        <v>0</v>
      </c>
      <c r="KN453" s="26">
        <f>IFERROR(Tableau17[[#This Row],[2017 (L)-T1-DVD]]/Tableau17[[#This Row],[2017 (L)-T1-TOTAL]],"")</f>
        <v>8.3333333333333332E-3</v>
      </c>
      <c r="KO453" s="26">
        <f>IFERROR(Tableau17[[#This Row],[2017 (L)-T1-DVG]]/Tableau17[[#This Row],[2017 (L)-T1-TOTAL]],"")</f>
        <v>6.6666666666666666E-2</v>
      </c>
      <c r="KP453" s="26">
        <f>IFERROR(Tableau17[[#This Row],[2017 (L)-T1-ECO]]/Tableau17[[#This Row],[2017 (L)-T1-TOTAL]],"")</f>
        <v>1.6666666666666666E-2</v>
      </c>
      <c r="KQ453" s="26">
        <f>IFERROR(Tableau17[[#This Row],[2017 (L)-T1-EXD]]/Tableau17[[#This Row],[2017 (L)-T1-TOTAL]],"")</f>
        <v>1.2500000000000001E-2</v>
      </c>
      <c r="KR453" s="26">
        <f>IFERROR(Tableau17[[#This Row],[2017 (L)-T1-EXG]]/Tableau17[[#This Row],[2017 (L)-T1-TOTAL]],"")</f>
        <v>8.3333333333333332E-3</v>
      </c>
      <c r="KS453" s="26">
        <f>IFERROR(Tableau17[[#This Row],[2017 (L)-T1-FI]]/Tableau17[[#This Row],[2017 (L)-T1-TOTAL]],"")</f>
        <v>0.10416666666666667</v>
      </c>
      <c r="KT453" s="26">
        <f>IFERROR(Tableau17[[#This Row],[2017 (L)-T1-FN]]/Tableau17[[#This Row],[2017 (L)-T1-TOTAL]],"")</f>
        <v>0.05</v>
      </c>
      <c r="KU453" s="26">
        <f>IFERROR(Tableau17[[#This Row],[2017 (L)-T1-LR]]/Tableau17[[#This Row],[2017 (L)-T1-TOTAL]],"")</f>
        <v>0.5</v>
      </c>
      <c r="KV453" s="26">
        <f>IFERROR(Tableau17[[#This Row],[2017 (L)-T1-MDM]]/Tableau17[[#This Row],[2017 (L)-T1-TOTAL]],"")</f>
        <v>0</v>
      </c>
      <c r="KW453" s="26">
        <f>IFERROR(Tableau17[[#This Row],[2017 (L)-T1-RDG]]/Tableau17[[#This Row],[2017 (L)-T1-TOTAL]],"")</f>
        <v>0</v>
      </c>
      <c r="KX453" s="26">
        <f>IFERROR(Tableau17[[#This Row],[2017 (L)-T1-REG]]/Tableau17[[#This Row],[2017 (L)-T1-TOTAL]],"")</f>
        <v>0</v>
      </c>
      <c r="KY453" s="26">
        <f>IFERROR(Tableau17[[#This Row],[2017 (L)-T1-REM]]/Tableau17[[#This Row],[2017 (L)-T1-TOTAL]],"")</f>
        <v>0.15</v>
      </c>
      <c r="KZ453" s="26">
        <f>IFERROR(Tableau17[[#This Row],[2017 (L)-T1-SOC]]/Tableau17[[#This Row],[2017 (L)-T1-TOTAL]],"")</f>
        <v>4.583333333333333E-2</v>
      </c>
      <c r="LA453" s="26">
        <f>IFERROR(Tableau17[[#This Row],[2017 (L)-T1-UDI]]/Tableau17[[#This Row],[2017 (L)-T1-TOTAL]],"")</f>
        <v>0</v>
      </c>
      <c r="LB453" s="26">
        <f>IFERROR(Tableau17[[#This Row],[2017 (L)-T2-FI]]/Tableau17[[#This Row],[2017 (L)-T2-TOTAL]],"")</f>
        <v>0</v>
      </c>
      <c r="LC453" s="26">
        <f>IFERROR(Tableau17[[#This Row],[2017 (L)-T2-FN]]/Tableau17[[#This Row],[2017 (L)-T2-TOTAL]],"")</f>
        <v>0</v>
      </c>
      <c r="LD453" s="26">
        <f>IFERROR(Tableau17[[#This Row],[2017 (L)-T2-LR]]/Tableau17[[#This Row],[2017 (L)-T2-TOTAL]],"")</f>
        <v>0.48444444444444446</v>
      </c>
      <c r="LE453" s="26">
        <f>IFERROR(Tableau17[[#This Row],[2017 (L)-T2-MDM]]/Tableau17[[#This Row],[2017 (L)-T2-TOTAL]],"")</f>
        <v>0</v>
      </c>
      <c r="LF453" s="26">
        <f>IFERROR(Tableau17[[#This Row],[2017 (L)-T2-REM]]/Tableau17[[#This Row],[2017 (L)-T2-TOTAL]],"")</f>
        <v>0.51555555555555554</v>
      </c>
      <c r="LG453" s="26">
        <f>IFERROR(Tableau17[[#This Row],[2017-T1-ARTHAUD Nathalie]]/Tableau17[[#This Row],[2017-T1-TOTAL]],"")</f>
        <v>5.1903114186851208E-3</v>
      </c>
      <c r="LH453" s="26">
        <f>IFERROR(Tableau17[[#This Row],[2017-T1-ASSELINEAU Fran]]/Tableau17[[#This Row],[2017-T1-TOTAL]],"")</f>
        <v>1.2110726643598616E-2</v>
      </c>
      <c r="LI453" s="26">
        <f>IFERROR(Tableau17[[#This Row],[2017-T1-CHEMINADE Jacques]]/Tableau17[[#This Row],[2017-T1-TOTAL]],"")</f>
        <v>0</v>
      </c>
      <c r="LJ453" s="26">
        <f>IFERROR(Tableau17[[#This Row],[2017-T1-DUPONT-AIGNAN Nicolas]]/Tableau17[[#This Row],[2017-T1-TOTAL]],"")</f>
        <v>1.0380622837370242E-2</v>
      </c>
      <c r="LK453" s="26">
        <f>IFERROR(Tableau17[[#This Row],[2017-T1-FILLON Fran]]/Tableau17[[#This Row],[2017-T1-TOTAL]],"")</f>
        <v>0.10553633217993079</v>
      </c>
      <c r="LL453" s="26">
        <f>IFERROR(Tableau17[[#This Row],[2017-T1-HAMON Beno]]/Tableau17[[#This Row],[2017-T1-TOTAL]],"")</f>
        <v>6.228373702422145E-2</v>
      </c>
      <c r="LM453" s="26">
        <f>IFERROR(Tableau17[[#This Row],[2017-T1-LASSALLE Jean]]/Tableau17[[#This Row],[2017-T1-TOTAL]],"")</f>
        <v>5.1903114186851208E-3</v>
      </c>
      <c r="LN453" s="26">
        <f>IFERROR(Tableau17[[#This Row],[2017-T1-LE PEN Marine]]/Tableau17[[#This Row],[2017-T1-TOTAL]],"")</f>
        <v>0.17301038062283736</v>
      </c>
      <c r="LO453" s="26">
        <f>IFERROR(Tableau17[[#This Row],[2017-T1-M Jean-Luc]]/Tableau17[[#This Row],[2017-T1-TOTAL]],"")</f>
        <v>0.42041522491349481</v>
      </c>
      <c r="LP453" s="26">
        <f>IFERROR(Tableau17[[#This Row],[2017-T1-MACRON Emmanuel]]/Tableau17[[#This Row],[2017-T1-TOTAL]],"")</f>
        <v>0.19204152249134948</v>
      </c>
      <c r="LQ453" s="26">
        <f>IFERROR(Tableau17[[#This Row],[2017-T1-POUTOU Philippe]]/Tableau17[[#This Row],[2017-T1-TOTAL]],"")</f>
        <v>1.384083044982699E-2</v>
      </c>
      <c r="LR453" s="26">
        <f>IFERROR(Tableau17[[#This Row],[2017-T2-LE PEN Marine]]/Tableau17[[#This Row],[2017-T2-TOTAL]],"")</f>
        <v>0.23575638506876229</v>
      </c>
      <c r="LS453" s="26">
        <f>IFERROR(Tableau17[[#This Row],[2017-T2-MACRON Emmanuel]]/Tableau17[[#This Row],[2017-T2-TOTAL]],"")</f>
        <v>0.76424361493123771</v>
      </c>
      <c r="LT453" s="26">
        <f>IFERROR(Tableau17[[#This Row],[2019-T1-ALEXANDRE Audric]]/Tableau17[[#This Row],[2019-T1-TOTAL]],"")</f>
        <v>0</v>
      </c>
      <c r="LU453" s="26">
        <f>IFERROR(Tableau17[[#This Row],[2019-T1-ARTHAUD Nathalie]]/Tableau17[[#This Row],[2019-T1-TOTAL]],"")</f>
        <v>1.4925373134328358E-2</v>
      </c>
      <c r="LV453" s="26">
        <f>IFERROR(Tableau17[[#This Row],[2019-T1-ASSELINEAU François]]/Tableau17[[#This Row],[2019-T1-TOTAL]],"")</f>
        <v>2.4875621890547265E-2</v>
      </c>
      <c r="LW453" s="26">
        <f>IFERROR(Tableau17[[#This Row],[2019-T1-AUBRY Manon]]/Tableau17[[#This Row],[2019-T1-TOTAL]],"")</f>
        <v>0.29353233830845771</v>
      </c>
      <c r="LX453" s="26">
        <f>IFERROR(Tableau17[[#This Row],[2019-T1-AZERGUI Nagib]]/Tableau17[[#This Row],[2019-T1-TOTAL]],"")</f>
        <v>3.9800995024875621E-2</v>
      </c>
      <c r="LY453" s="26">
        <f>IFERROR(Tableau17[[#This Row],[2019-T1-BARDELLA Jordan]]/Tableau17[[#This Row],[2019-T1-TOTAL]],"")</f>
        <v>0.22885572139303484</v>
      </c>
      <c r="LZ453" s="26">
        <f>IFERROR(Tableau17[[#This Row],[2019-T1-BELLAMY François-Xavier]]/Tableau17[[#This Row],[2019-T1-TOTAL]],"")</f>
        <v>5.4726368159203981E-2</v>
      </c>
      <c r="MA453" s="26">
        <f>IFERROR(Tableau17[[#This Row],[2019-T1-BIDOU Olivier]]/Tableau17[[#This Row],[2019-T1-TOTAL]],"")</f>
        <v>4.9751243781094526E-3</v>
      </c>
      <c r="MB453" s="26">
        <f>IFERROR(Tableau17[[#This Row],[2019-T1-BOURG Dominique]]/Tableau17[[#This Row],[2019-T1-TOTAL]],"")</f>
        <v>9.9502487562189053E-3</v>
      </c>
      <c r="MC453" s="26">
        <f>IFERROR(Tableau17[[#This Row],[2019-T1-BROSSAT Ian]]/Tableau17[[#This Row],[2019-T1-TOTAL]],"")</f>
        <v>1.4925373134328358E-2</v>
      </c>
      <c r="MD453" s="26">
        <f>IFERROR(Tableau17[[#This Row],[2019-T1-CAILLAUD Sophie]]/Tableau17[[#This Row],[2019-T1-TOTAL]],"")</f>
        <v>0</v>
      </c>
      <c r="ME453" s="26">
        <f>IFERROR(Tableau17[[#This Row],[2019-T1-CAMUS Renaud]]/Tableau17[[#This Row],[2019-T1-TOTAL]],"")</f>
        <v>0</v>
      </c>
      <c r="MF453" s="26">
        <f>IFERROR(Tableau17[[#This Row],[2019-T1-CHALENÇON Christophe]]/Tableau17[[#This Row],[2019-T1-TOTAL]],"")</f>
        <v>0</v>
      </c>
      <c r="MG453" s="26">
        <f>IFERROR(Tableau17[[#This Row],[2019-T1-CORBET Cathy Denise Ginette]]/Tableau17[[#This Row],[2019-T1-TOTAL]],"")</f>
        <v>0</v>
      </c>
      <c r="MH453" s="26">
        <f>IFERROR(Tableau17[[#This Row],[2019-T1-DE PREVOISIN Robert]]/Tableau17[[#This Row],[2019-T1-TOTAL]],"")</f>
        <v>0</v>
      </c>
      <c r="MI453" s="26">
        <f>IFERROR(Tableau17[[#This Row],[2019-T1-DELFEL Thérèse]]/Tableau17[[#This Row],[2019-T1-TOTAL]],"")</f>
        <v>0</v>
      </c>
      <c r="MJ453" s="26">
        <f>IFERROR(Tableau17[[#This Row],[2019-T1-DIEUMEGARD Pierre]]/Tableau17[[#This Row],[2019-T1-TOTAL]],"")</f>
        <v>0</v>
      </c>
      <c r="MK453" s="26">
        <f>IFERROR(Tableau17[[#This Row],[2019-T1-DUPONT-AIGNAN Nicolas]]/Tableau17[[#This Row],[2019-T1-TOTAL]],"")</f>
        <v>1.4925373134328358E-2</v>
      </c>
      <c r="ML453" s="26">
        <f>IFERROR(Tableau17[[#This Row],[2019-T1-GERNIGON Yves]]/Tableau17[[#This Row],[2019-T1-TOTAL]],"")</f>
        <v>0</v>
      </c>
      <c r="MM453" s="26">
        <f>IFERROR(Tableau17[[#This Row],[2019-T1-GLUCKSMANN Raphaël]]/Tableau17[[#This Row],[2019-T1-TOTAL]],"")</f>
        <v>3.9800995024875621E-2</v>
      </c>
      <c r="MN453" s="26">
        <f>IFERROR(Tableau17[[#This Row],[2019-T1-HAMON Benoît]]/Tableau17[[#This Row],[2019-T1-TOTAL]],"")</f>
        <v>7.9601990049751242E-2</v>
      </c>
      <c r="MO453" s="26">
        <f>IFERROR(Tableau17[[#This Row],[2019-T1-HELGEN Gilles]]/Tableau17[[#This Row],[2019-T1-TOTAL]],"")</f>
        <v>0</v>
      </c>
      <c r="MP453" s="26">
        <f>IFERROR(Tableau17[[#This Row],[2019-T1-JADOT Yannick]]/Tableau17[[#This Row],[2019-T1-TOTAL]],"")</f>
        <v>3.482587064676617E-2</v>
      </c>
      <c r="MQ453" s="26">
        <f>IFERROR(Tableau17[[#This Row],[2019-T1-LAGARDE Jean-Christophe]]/Tableau17[[#This Row],[2019-T1-TOTAL]],"")</f>
        <v>1.9900497512437811E-2</v>
      </c>
      <c r="MR453" s="26">
        <f>IFERROR(Tableau17[[#This Row],[2019-T1-LALANNE Francis]]/Tableau17[[#This Row],[2019-T1-TOTAL]],"")</f>
        <v>1.4925373134328358E-2</v>
      </c>
      <c r="MS453" s="26">
        <f>IFERROR(Tableau17[[#This Row],[2019-T1-LOISEAU Nathalie]]/Tableau17[[#This Row],[2019-T1-TOTAL]],"")</f>
        <v>0.1044776119402985</v>
      </c>
      <c r="MT453" s="26">
        <f>IFERROR(Tableau17[[#This Row],[2019-T1-MARIE Florie]]/Tableau17[[#This Row],[2019-T1-TOTAL]],"")</f>
        <v>4.9751243781094526E-3</v>
      </c>
      <c r="MU453" s="26">
        <f>IFERROR(Tableau17[[#This Row],[2008-T1-MACROEXTRDROITE]]/Tableau17[[#This Row],[2008-T1-MACROTOTALE]],"")</f>
        <v>8.2568807339449546E-2</v>
      </c>
      <c r="MV453" s="26">
        <f>IFERROR(Tableau17[[#This Row],[2008-T1-MACRODROITE]]/Tableau17[[#This Row],[2008-T1-MACROTOTALE]],"")</f>
        <v>0.327217125382263</v>
      </c>
      <c r="MW453" s="26">
        <f>IFERROR(Tableau17[[#This Row],[2008-T1-MACROCENTRE]]/Tableau17[[#This Row],[2008-T1-MACROTOTALE]],"")</f>
        <v>0</v>
      </c>
      <c r="MX453" s="26">
        <f>IFERROR(Tableau17[[#This Row],[2008-T1-MACROGAUCHE]]/Tableau17[[#This Row],[2008-T1-MACROTOTALE]],"")</f>
        <v>0.59021406727828751</v>
      </c>
      <c r="MY453" s="26">
        <f>IFERROR(Tableau17[[#This Row],[2008-T1-MACROAUTRE]]/Tableau17[[#This Row],[2008-T1-MACROTOTALE]],"")</f>
        <v>0</v>
      </c>
      <c r="MZ453" s="26">
        <f>IFERROR(Tableau17[[#This Row],[2008-T2-MACROEXTRDROITE]]/Tableau17[[#This Row],[2008-T2-MACROTOTALE]],"")</f>
        <v>0</v>
      </c>
      <c r="NA453" s="26">
        <f>IFERROR(Tableau17[[#This Row],[2008-T2-MACRODROITE]]/Tableau17[[#This Row],[2008-T2-MACROTOTALE]],"")</f>
        <v>0.28850855745721271</v>
      </c>
      <c r="NB453" s="26">
        <f>IFERROR(Tableau17[[#This Row],[2008-T2-MACROCENTRE]]/Tableau17[[#This Row],[2008-T2-MACROTOTALE]],"")</f>
        <v>0</v>
      </c>
      <c r="NC453" s="26">
        <f>IFERROR(Tableau17[[#This Row],[2008-T2-MACROGAUCHE]]/Tableau17[[#This Row],[2008-T2-MACROTOTALE]],"")</f>
        <v>0.71149144254278729</v>
      </c>
      <c r="ND453" s="26">
        <f>IFERROR(Tableau17[[#This Row],[2008-T2-MACROAUTRE]]/Tableau17[[#This Row],[2008-T2-MACROTOTALE]],"")</f>
        <v>0</v>
      </c>
      <c r="NE453" s="26">
        <f>IFERROR(Tableau17[[#This Row],[2014-T1-MACROEXTRDROITE]]/Tableau17[[#This Row],[2014-T1-MACROTOTALE]],"")</f>
        <v>0.13479623824451412</v>
      </c>
      <c r="NF453" s="26">
        <f>IFERROR(Tableau17[[#This Row],[2014-T1-MACRODROITE]]/Tableau17[[#This Row],[2014-T1-MACROTOTALE]],"")</f>
        <v>0.43887147335423199</v>
      </c>
      <c r="NG453" s="26">
        <f>IFERROR(Tableau17[[#This Row],[2014-T1-MACROCENTRE]]/Tableau17[[#This Row],[2014-T1-MACROTOTALE]],"")</f>
        <v>0</v>
      </c>
      <c r="NH453" s="26">
        <f>IFERROR(Tableau17[[#This Row],[2014-T1-MACROGAUCHE]]/Tableau17[[#This Row],[2014-T1-MACROTOTALE]],"")</f>
        <v>0.42633228840125392</v>
      </c>
      <c r="NI453" s="26">
        <f>IFERROR(Tableau17[[#This Row],[2014-T1-MACROAUTRE]]/Tableau17[[#This Row],[2014-T1-MACROTOTALE]],"")</f>
        <v>0</v>
      </c>
      <c r="NJ453" s="26">
        <f>IFERROR(Tableau17[[#This Row],[2014-T2-MACROEXTRDROITE]]/Tableau17[[#This Row],[2014-T2-MACROTOTALE]],"")</f>
        <v>0.16986301369863013</v>
      </c>
      <c r="NK453" s="26">
        <f>IFERROR(Tableau17[[#This Row],[2014-T2-MACRODROITE]]/Tableau17[[#This Row],[2014-T2-MACROTOTALE]],"")</f>
        <v>0.49863013698630138</v>
      </c>
      <c r="NL453" s="26">
        <f>IFERROR(Tableau17[[#This Row],[2014-T2-MACROCENTRE]]/Tableau17[[#This Row],[2014-T2-MACROTOTALE]],"")</f>
        <v>0</v>
      </c>
      <c r="NM453" s="26">
        <f>IFERROR(Tableau17[[#This Row],[2014-T2-MACROGAUCHE]]/Tableau17[[#This Row],[2014-T2-MACROTOTALE]],"")</f>
        <v>0.33150684931506852</v>
      </c>
      <c r="NN453" s="26">
        <f>IFERROR(Tableau17[[#This Row],[2014-T2-MACROAUTRE]]/Tableau17[[#This Row],[2014-T2-MACROTOTALE]],"")</f>
        <v>0</v>
      </c>
      <c r="NO453" s="26">
        <f>IFERROR( Tableau17[[#This Row],[2015-T1-MACROEXTRDROITE]]/Tableau17[[#This Row],[2015-T1-MACROTOTALE]],"")</f>
        <v>0.21863799283154123</v>
      </c>
      <c r="NP453" s="26">
        <f>IFERROR(Tableau17[[#This Row],[2015-T1-MACRODROITE]]/Tableau17[[#This Row],[2015-T1-MACROTOTALE]],"")</f>
        <v>0.15053763440860216</v>
      </c>
      <c r="NQ453" s="26">
        <f>IFERROR(Tableau17[[#This Row],[2015-T1-MACROCENTRE]]/Tableau17[[#This Row],[2015-T1-MACROTOTALE]],"")</f>
        <v>0</v>
      </c>
      <c r="NR453" s="26">
        <f>IFERROR(Tableau17[[#This Row],[2015-T1-MACROGAUCHE]]/Tableau17[[#This Row],[2015-T1-MACROTOTALE]],"")</f>
        <v>0.43369175627240142</v>
      </c>
      <c r="NS453" s="26">
        <f>IFERROR(Tableau17[[#This Row],[2015-T1-MACROAUTRE]]/Tableau17[[#This Row],[2015-T1-MACROTOTALE]],"")</f>
        <v>0.1971326164874552</v>
      </c>
      <c r="NT453" s="26">
        <f>IFERROR(Tableau17[[#This Row],[2015-T2-MACROEXTRDROITE]]/Tableau17[[#This Row],[2015-T2-MACROTOTALE]],"")</f>
        <v>0.15960912052117263</v>
      </c>
      <c r="NU453" s="26">
        <f>IFERROR(Tableau17[[#This Row],[2015-T2-MACRODROITE]]/Tableau17[[#This Row],[2015-T2-MACROTOTALE]],"")</f>
        <v>0.8403908794788274</v>
      </c>
      <c r="NV453" s="26">
        <f>IFERROR(Tableau17[[#This Row],[2015-T2-MACROCENTRE]]/Tableau17[[#This Row],[2015-T2-MACROTOTALE]],"")</f>
        <v>0</v>
      </c>
      <c r="NW453" s="26">
        <f>IFERROR(Tableau17[[#This Row],[2015-T2-MACROGAUCHE]]/Tableau17[[#This Row],[2015-T2-MACROTOTALE]],"")</f>
        <v>0</v>
      </c>
      <c r="NX453" s="26">
        <f>IFERROR(Tableau17[[#This Row],[2015-T2-MACROAUTRE]]/Tableau17[[#This Row],[2015-T2-MACROTOTALE]],"")</f>
        <v>0</v>
      </c>
      <c r="NY453" s="26">
        <f>IFERROR(Tableau17[[#This Row],[2017-T1-MACROEXTRDROITE]]/Tableau17[[#This Row],[2017-T1-MACROTOTALE]],"")</f>
        <v>0.19550173010380623</v>
      </c>
      <c r="NZ453" s="26">
        <f>IFERROR(Tableau17[[#This Row],[2017-T1-MACRODROITE]]/Tableau17[[#This Row],[2017-T1-MACROTOTALE]],"")</f>
        <v>0.10553633217993079</v>
      </c>
      <c r="OA453" s="26">
        <f>IFERROR(Tableau17[[#This Row],[2017-T1-MACROCENTRE]]/Tableau17[[#This Row],[2017-T1-MACROTOTALE]],"")</f>
        <v>0.19204152249134948</v>
      </c>
      <c r="OB453" s="26">
        <f>IFERROR(Tableau17[[#This Row],[2017-T1-MACROGAUCHE]]/Tableau17[[#This Row],[2017-T1-MACROTOTALE]],"")</f>
        <v>0.5017301038062284</v>
      </c>
      <c r="OC453" s="26">
        <f>IFERROR(Tableau17[[#This Row],[2017-T1-MACROAUTRE]]/Tableau17[[#This Row],[2017-T1-MACROTOTALE]],"")</f>
        <v>5.1903114186851208E-3</v>
      </c>
      <c r="OD453" s="26">
        <f>IFERROR(Tableau17[[#This Row],[2017-T2-MACROEXTRDROITE]]/Tableau17[[#This Row],[2017-T2-MACROTOTALE]],"")</f>
        <v>0.23575638506876229</v>
      </c>
      <c r="OE453" s="26">
        <f>IFERROR(Tableau17[[#This Row],[2017-T2-MACRODROITE]]/Tableau17[[#This Row],[2017-T2-MACROTOTALE]],"")</f>
        <v>0</v>
      </c>
      <c r="OF453" s="26">
        <f>IFERROR(Tableau17[[#This Row],[2017-T2-MACROCENTRE]]/Tableau17[[#This Row],[2017-T2-MACROTOTALE]],"")</f>
        <v>0.76424361493123771</v>
      </c>
      <c r="OG453" s="26">
        <f>IFERROR(Tableau17[[#This Row],[2017-T2-MACROGAUCHE]]/Tableau17[[#This Row],[2017-T2-MACROTOTALE]],"")</f>
        <v>0</v>
      </c>
      <c r="OH453" s="26">
        <f>IFERROR(Tableau17[[#This Row],[2017-T2-MACROAUTRE]]/Tableau17[[#This Row],[2017-T2-MACROTOTALE]],"")</f>
        <v>0</v>
      </c>
      <c r="OI453" s="26">
        <f>IFERROR(Tableau17[[#This Row],[2019-T1-MACROEXTRDROITE]]/Tableau17[[#This Row],[2019-T1-MACROTOTALE]],"")</f>
        <v>0.29245283018867924</v>
      </c>
      <c r="OJ453" s="26">
        <f>IFERROR(Tableau17[[#This Row],[2019-T1-MACRODROITE]]/Tableau17[[#This Row],[2019-T1-MACROTOTALE]],"")</f>
        <v>7.0754716981132074E-2</v>
      </c>
      <c r="OK453" s="26">
        <f>IFERROR(Tableau17[[#This Row],[2019-T1-MACROCENTRE]]/Tableau17[[#This Row],[2019-T1-MACROTOTALE]],"")</f>
        <v>9.9056603773584911E-2</v>
      </c>
      <c r="OL453" s="26">
        <f>IFERROR(Tableau17[[#This Row],[2019-T1-MACROGAUCHE]]/Tableau17[[#This Row],[2019-T1-MACROTOTALE]],"")</f>
        <v>0.45283018867924529</v>
      </c>
      <c r="OM453" s="26">
        <f>IFERROR(Tableau17[[#This Row],[2019-T1-MACROAUTRE]]/Tableau17[[#This Row],[2019-T1-MACROTOTALE]],"")</f>
        <v>8.4905660377358486E-2</v>
      </c>
      <c r="ON453" s="26">
        <f>IFERROR(Tableau17[[#This Row],[2020-T1-MACROEXTRDROITE]]/Tableau17[[#This Row],[2020-T1-MACROTOTALE]],"")</f>
        <v>0.09</v>
      </c>
      <c r="OO453" s="26">
        <f>IFERROR(Tableau17[[#This Row],[2020-T1-MACRODROITE]]/Tableau17[[#This Row],[2020-T1-MACROTOTALE]],"")</f>
        <v>0.47</v>
      </c>
      <c r="OP453" s="26">
        <f>IFERROR(Tableau17[[#This Row],[2020-T1-MACROCENTRE]]/Tableau17[[#This Row],[2020-T1-MACROTOTALE]],"")</f>
        <v>0.13</v>
      </c>
      <c r="OQ453" s="26">
        <f>IFERROR(Tableau17[[#This Row],[2020-T1-MACROGAUCHE]]/Tableau17[[#This Row],[2020-T1-MACROTOTALE]],"")</f>
        <v>0.31</v>
      </c>
      <c r="OR453" s="26">
        <f>IFERROR(Tableau17[[#This Row],[2020-T1-MACROAUTRE]]/Tableau17[[#This Row],[2020-T1-MACROTOTALE]],"")</f>
        <v>0</v>
      </c>
      <c r="OS453" s="26">
        <f>IFERROR(Tableau17[[#This Row],[2017 (L)-T1-MACROEXTRDROITE]]/Tableau17[[#This Row],[2017 (L)-T1-MACROTOTALE]],"")</f>
        <v>6.25E-2</v>
      </c>
      <c r="OT453" s="26">
        <f>IFERROR(Tableau17[[#This Row],[2017 (L)-T1-MACRODROITE]]/Tableau17[[#This Row],[2017 (L)-T1-MACROTOTALE]],"")</f>
        <v>0.5083333333333333</v>
      </c>
      <c r="OU453" s="26">
        <f>IFERROR(Tableau17[[#This Row],[2017 (L)-T1-MACROCENTRE]]/Tableau17[[#This Row],[2017 (L)-T1-MACROTOTALE]],"")</f>
        <v>0.15</v>
      </c>
      <c r="OV453" s="26">
        <f>IFERROR(Tableau17[[#This Row],[2017 (L)-T1-MACROGAUCHE]]/Tableau17[[#This Row],[2017 (L)-T1-MACROTOTALE]],"")</f>
        <v>0.25416666666666665</v>
      </c>
      <c r="OW453" s="26">
        <f>IFERROR(Tableau17[[#This Row],[2017 (L)-T1-MACROAUTRE]]/Tableau17[[#This Row],[2017 (L)-T1-MACROTOTALE]],"")</f>
        <v>2.5000000000000001E-2</v>
      </c>
      <c r="OX453" s="26">
        <f>IFERROR(Tableau17[[#This Row],[2017 (L)-T2-MACROEXTRDROITE]]/Tableau17[[#This Row],[2017 (L)-T2-MACROTOTALE]],"")</f>
        <v>0</v>
      </c>
      <c r="OY453" s="26">
        <f>IFERROR(Tableau17[[#This Row],[2017 (L)-T2-MACRODROITE]]/Tableau17[[#This Row],[2017 (L)-T2-MACROTOTALE]],"")</f>
        <v>0.48444444444444446</v>
      </c>
      <c r="OZ453" s="26">
        <f>IFERROR(Tableau17[[#This Row],[2017 (L)-T2-MACROCENTRE]]/Tableau17[[#This Row],[2017 (L)-T2-MACROTOTALE]],"")</f>
        <v>0.51555555555555554</v>
      </c>
      <c r="PA453" s="26">
        <f>IFERROR(Tableau17[[#This Row],[2017 (L)-T2-MACROGAUCHE]]/Tableau17[[#This Row],[2017 (L)-T2-MACROTOTALE]],"")</f>
        <v>0</v>
      </c>
      <c r="PB453" s="26">
        <f>IFERROR(Tableau17[[#This Row],[2017 (L)-T2-MACROAUTRE]]/Tableau17[[#This Row],[2017 (L)-T2-MACROTOTALE]],"")</f>
        <v>0</v>
      </c>
      <c r="PC453" s="26">
        <f>IFERROR(Tableau17[[#This Row],[2008_T1_PROCUS]]/Tableau17[[#This Row],[2008_T1_INSCRITS]],0)</f>
        <v>2.257336343115124E-3</v>
      </c>
      <c r="PD453" s="26">
        <f>IFERROR(Tableau17[[#This Row],[2008_T2_PROCUS]]/Tableau17[[#This Row],[2008_T2_INSCRITS]],0)</f>
        <v>3.3860045146726862E-3</v>
      </c>
      <c r="PE453" s="26">
        <f>Tableau17[[#This Row],[2014_T1_PROCUS]]/Tableau17[[#This Row],[2014_T1_INSCRITS]]</f>
        <v>1.0660980810234541E-3</v>
      </c>
      <c r="PF453" s="26">
        <f>IFERROR(Tableau17[[#This Row],[2014_T2_PROCUS]]/Tableau17[[#This Row],[2014_T2_INSCRITS]],0)</f>
        <v>2.1344717182497333E-3</v>
      </c>
    </row>
    <row r="454" spans="1:422" hidden="1" x14ac:dyDescent="0.2">
      <c r="A454" s="1">
        <v>7</v>
      </c>
      <c r="B454" s="1" t="s">
        <v>469</v>
      </c>
      <c r="C454" s="1" t="s">
        <v>507</v>
      </c>
      <c r="D454" s="1" t="s">
        <v>507</v>
      </c>
      <c r="E454" s="1">
        <v>1410</v>
      </c>
      <c r="F454" s="1">
        <v>5.3906929999999997</v>
      </c>
      <c r="G454" s="1">
        <v>43.322898000000002</v>
      </c>
      <c r="H454" s="3">
        <v>949</v>
      </c>
      <c r="I454" s="3">
        <v>176</v>
      </c>
      <c r="J454" s="1">
        <v>5</v>
      </c>
      <c r="L454" s="1">
        <v>18</v>
      </c>
      <c r="M454" s="1">
        <v>50</v>
      </c>
      <c r="O454" s="1">
        <v>2</v>
      </c>
      <c r="P454" s="1">
        <v>52</v>
      </c>
      <c r="Q454" s="1">
        <v>7</v>
      </c>
      <c r="R454" s="1">
        <v>70</v>
      </c>
      <c r="S454" s="1">
        <v>46</v>
      </c>
      <c r="T454" s="1">
        <v>11</v>
      </c>
      <c r="U454" s="1">
        <v>261</v>
      </c>
      <c r="V454" s="1">
        <v>956</v>
      </c>
      <c r="W454" s="1">
        <v>450</v>
      </c>
      <c r="X454" s="1">
        <v>1</v>
      </c>
      <c r="Y454" s="2">
        <v>0.4707113</v>
      </c>
      <c r="Z454" s="1">
        <v>956</v>
      </c>
      <c r="AA454" s="1">
        <v>500</v>
      </c>
      <c r="AB454" s="1">
        <v>1</v>
      </c>
      <c r="AC454" s="2">
        <v>0.52301255000000002</v>
      </c>
      <c r="AD454" s="1">
        <v>949</v>
      </c>
      <c r="AE454" s="1">
        <v>270</v>
      </c>
      <c r="AF454" s="2">
        <v>0.28451000999999998</v>
      </c>
      <c r="AG454" s="1">
        <f t="shared" si="7"/>
        <v>176</v>
      </c>
      <c r="AH454" s="1">
        <v>945</v>
      </c>
      <c r="AI454" s="1">
        <v>588</v>
      </c>
      <c r="AJ454" s="1">
        <v>2</v>
      </c>
      <c r="AK454" s="2">
        <v>0.62222222000000005</v>
      </c>
      <c r="AL454" s="1">
        <v>944</v>
      </c>
      <c r="AM454" s="1">
        <v>606</v>
      </c>
      <c r="AN454" s="1">
        <v>6</v>
      </c>
      <c r="AO454" s="2">
        <v>0.64194914999999997</v>
      </c>
      <c r="AP454" s="1">
        <v>966</v>
      </c>
      <c r="AQ454" s="1">
        <v>418</v>
      </c>
      <c r="AR454" s="2">
        <v>0.43271221999999998</v>
      </c>
      <c r="AS454" s="1">
        <v>966</v>
      </c>
      <c r="AT454" s="1">
        <v>450</v>
      </c>
      <c r="AU454" s="2">
        <v>0.46583850999999998</v>
      </c>
      <c r="AV454" s="1">
        <v>968</v>
      </c>
      <c r="AW454" s="1">
        <v>326</v>
      </c>
      <c r="AX454" s="2">
        <v>0.33677686000000001</v>
      </c>
      <c r="AY454" s="1">
        <v>968</v>
      </c>
      <c r="AZ454" s="1">
        <v>273</v>
      </c>
      <c r="BA454" s="2">
        <v>0.28202479000000003</v>
      </c>
      <c r="BB454" s="1">
        <v>965</v>
      </c>
      <c r="BC454" s="1">
        <v>645</v>
      </c>
      <c r="BD454" s="2">
        <v>0.66839378000000005</v>
      </c>
      <c r="BE454" s="1">
        <v>965</v>
      </c>
      <c r="BF454" s="1">
        <v>592</v>
      </c>
      <c r="BG454" s="2">
        <v>0.61347149999999995</v>
      </c>
      <c r="BH454" s="1">
        <v>946</v>
      </c>
      <c r="BI454" s="1">
        <v>297</v>
      </c>
      <c r="BJ454" s="2">
        <v>0.31395349</v>
      </c>
      <c r="BK454" s="1">
        <v>11</v>
      </c>
      <c r="BL454" s="1">
        <v>10</v>
      </c>
      <c r="BN454" s="1">
        <v>19</v>
      </c>
      <c r="BO454" s="1">
        <v>73</v>
      </c>
      <c r="BP454" s="1">
        <v>109</v>
      </c>
      <c r="BQ454" s="1">
        <v>355</v>
      </c>
      <c r="BR454" s="1">
        <v>577</v>
      </c>
      <c r="BS454" s="1">
        <v>61</v>
      </c>
      <c r="BU454" s="1">
        <v>140</v>
      </c>
      <c r="BV454" s="1">
        <v>383</v>
      </c>
      <c r="BW454" s="1">
        <v>584</v>
      </c>
      <c r="BZ454" s="1">
        <v>43</v>
      </c>
      <c r="CA454" s="1">
        <v>2</v>
      </c>
      <c r="CB454" s="1">
        <v>68</v>
      </c>
      <c r="CC454" s="1">
        <v>134</v>
      </c>
      <c r="CD454" s="1">
        <v>84</v>
      </c>
      <c r="CE454" s="1">
        <v>109</v>
      </c>
      <c r="CF454" s="1">
        <v>440</v>
      </c>
      <c r="CG454" s="1">
        <v>180</v>
      </c>
      <c r="CH454" s="1">
        <v>112</v>
      </c>
      <c r="CI454" s="1">
        <v>195</v>
      </c>
      <c r="CJ454" s="1">
        <v>487</v>
      </c>
      <c r="CN454" s="1">
        <v>9</v>
      </c>
      <c r="CO454" s="1">
        <v>74</v>
      </c>
      <c r="CP454" s="1">
        <v>146</v>
      </c>
      <c r="CT454" s="1">
        <v>38</v>
      </c>
      <c r="CU454" s="1">
        <v>129</v>
      </c>
      <c r="CW454" s="1">
        <v>396</v>
      </c>
      <c r="CY454" s="1">
        <v>175</v>
      </c>
      <c r="DB454" s="1">
        <v>250</v>
      </c>
      <c r="DC454" s="1">
        <v>425</v>
      </c>
      <c r="DD454" s="1">
        <v>59</v>
      </c>
      <c r="DE454" s="1">
        <v>4</v>
      </c>
      <c r="DF454" s="1">
        <v>3</v>
      </c>
      <c r="DH454" s="1">
        <v>5</v>
      </c>
      <c r="DI454" s="1">
        <v>19</v>
      </c>
      <c r="DK454" s="1">
        <v>10</v>
      </c>
      <c r="DL454" s="1">
        <v>42</v>
      </c>
      <c r="DM454" s="1">
        <v>67</v>
      </c>
      <c r="DR454" s="1">
        <v>56</v>
      </c>
      <c r="DS454" s="1">
        <v>35</v>
      </c>
      <c r="DT454" s="1">
        <v>17</v>
      </c>
      <c r="DU454" s="1">
        <v>317</v>
      </c>
      <c r="DW454" s="1">
        <v>100</v>
      </c>
      <c r="DZ454" s="1">
        <v>150</v>
      </c>
      <c r="EA454" s="1">
        <v>250</v>
      </c>
      <c r="EB454" s="1">
        <v>2</v>
      </c>
      <c r="EC454" s="1">
        <v>12</v>
      </c>
      <c r="ED454" s="1">
        <v>1</v>
      </c>
      <c r="EE454" s="1">
        <v>9</v>
      </c>
      <c r="EF454" s="1">
        <v>23</v>
      </c>
      <c r="EG454" s="1">
        <v>25</v>
      </c>
      <c r="EH454" s="1">
        <v>4</v>
      </c>
      <c r="EI454" s="1">
        <v>187</v>
      </c>
      <c r="EJ454" s="1">
        <v>272</v>
      </c>
      <c r="EK454" s="1">
        <v>96</v>
      </c>
      <c r="EL454" s="1">
        <v>3</v>
      </c>
      <c r="EM454" s="1">
        <v>634</v>
      </c>
      <c r="EN454" s="1">
        <v>221</v>
      </c>
      <c r="EO454" s="1">
        <v>332</v>
      </c>
      <c r="EP454" s="1">
        <v>553</v>
      </c>
      <c r="EQ454" s="1">
        <v>0</v>
      </c>
      <c r="ER454" s="1">
        <v>0</v>
      </c>
      <c r="ES454" s="1">
        <v>13</v>
      </c>
      <c r="ET454" s="1">
        <v>36</v>
      </c>
      <c r="EU454" s="1">
        <v>3</v>
      </c>
      <c r="EV454" s="1">
        <v>89</v>
      </c>
      <c r="EW454" s="1">
        <v>6</v>
      </c>
      <c r="EX454" s="1">
        <v>1</v>
      </c>
      <c r="EY454" s="1">
        <v>3</v>
      </c>
      <c r="EZ454" s="1">
        <v>53</v>
      </c>
      <c r="FA454" s="1">
        <v>0</v>
      </c>
      <c r="FB454" s="1">
        <v>0</v>
      </c>
      <c r="FC454" s="1">
        <v>0</v>
      </c>
      <c r="FD454" s="1">
        <v>0</v>
      </c>
      <c r="FE454" s="1">
        <v>0</v>
      </c>
      <c r="FF454" s="1">
        <v>0</v>
      </c>
      <c r="FG454" s="1">
        <v>0</v>
      </c>
      <c r="FH454" s="1">
        <v>5</v>
      </c>
      <c r="FI454" s="1">
        <v>0</v>
      </c>
      <c r="FJ454" s="1">
        <v>9</v>
      </c>
      <c r="FK454" s="1">
        <v>14</v>
      </c>
      <c r="FL454" s="1">
        <v>0</v>
      </c>
      <c r="FM454" s="1">
        <v>12</v>
      </c>
      <c r="FN454" s="1">
        <v>1</v>
      </c>
      <c r="FO454" s="1">
        <v>0</v>
      </c>
      <c r="FP454" s="1">
        <v>30</v>
      </c>
      <c r="FQ454" s="1">
        <v>0</v>
      </c>
      <c r="FR454" s="1">
        <f>SUM(Tableau17[[#This Row],[2019-T1-ALEXANDRE Audric]:[2019-T1-MARIE Florie]])</f>
        <v>275</v>
      </c>
      <c r="FS454" s="1">
        <v>73</v>
      </c>
      <c r="FT454" s="1">
        <v>130</v>
      </c>
      <c r="FU454" s="1">
        <v>0</v>
      </c>
      <c r="FV454" s="1">
        <v>374</v>
      </c>
      <c r="FW454" s="1">
        <v>0</v>
      </c>
      <c r="FX454" s="1">
        <v>577</v>
      </c>
      <c r="FY454" s="1">
        <v>61</v>
      </c>
      <c r="FZ454" s="1">
        <v>140</v>
      </c>
      <c r="GA454" s="1">
        <v>0</v>
      </c>
      <c r="GB454" s="1">
        <v>383</v>
      </c>
      <c r="GC454" s="1">
        <v>0</v>
      </c>
      <c r="GD454" s="1">
        <v>584</v>
      </c>
      <c r="GE454" s="1">
        <v>134</v>
      </c>
      <c r="GF454" s="1">
        <v>84</v>
      </c>
      <c r="GG454" s="1">
        <v>0</v>
      </c>
      <c r="GH454" s="1">
        <v>222</v>
      </c>
      <c r="GI454" s="1">
        <v>0</v>
      </c>
      <c r="GJ454" s="1">
        <v>440</v>
      </c>
      <c r="GK454" s="1">
        <v>180</v>
      </c>
      <c r="GL454" s="1">
        <v>112</v>
      </c>
      <c r="GM454" s="1">
        <v>0</v>
      </c>
      <c r="GN454" s="1">
        <v>195</v>
      </c>
      <c r="GO454" s="1">
        <v>0</v>
      </c>
      <c r="GP454" s="1">
        <v>487</v>
      </c>
      <c r="GQ454" s="1">
        <v>146</v>
      </c>
      <c r="GR454" s="1">
        <v>38</v>
      </c>
      <c r="GS454" s="1">
        <v>0</v>
      </c>
      <c r="GT454" s="1">
        <v>212</v>
      </c>
      <c r="GU454" s="1">
        <v>0</v>
      </c>
      <c r="GV454" s="1">
        <v>396</v>
      </c>
      <c r="GW454" s="1">
        <v>175</v>
      </c>
      <c r="GX454" s="1">
        <v>0</v>
      </c>
      <c r="GY454" s="1">
        <v>0</v>
      </c>
      <c r="GZ454" s="1">
        <v>250</v>
      </c>
      <c r="HA454" s="1">
        <v>0</v>
      </c>
      <c r="HB454" s="1">
        <v>425</v>
      </c>
      <c r="HC454" s="1">
        <v>209</v>
      </c>
      <c r="HD454" s="1">
        <v>23</v>
      </c>
      <c r="HE454" s="1">
        <v>96</v>
      </c>
      <c r="HF454" s="1">
        <v>302</v>
      </c>
      <c r="HG454" s="1">
        <v>4</v>
      </c>
      <c r="HH454" s="1">
        <v>634</v>
      </c>
      <c r="HI454" s="1">
        <v>221</v>
      </c>
      <c r="HJ454" s="1">
        <v>0</v>
      </c>
      <c r="HK454" s="1">
        <v>332</v>
      </c>
      <c r="HL454" s="1">
        <v>0</v>
      </c>
      <c r="HM454" s="1">
        <v>0</v>
      </c>
      <c r="HN454" s="1">
        <v>553</v>
      </c>
      <c r="HO454" s="1">
        <v>107</v>
      </c>
      <c r="HP454" s="1">
        <v>7</v>
      </c>
      <c r="HQ454" s="1">
        <v>30</v>
      </c>
      <c r="HR454" s="1">
        <v>125</v>
      </c>
      <c r="HS454" s="1">
        <v>20</v>
      </c>
      <c r="HT454" s="1">
        <v>289</v>
      </c>
      <c r="HU454" s="1">
        <v>70</v>
      </c>
      <c r="HV454" s="1">
        <v>70</v>
      </c>
      <c r="HW454" s="1">
        <v>12</v>
      </c>
      <c r="HX454" s="1">
        <v>109</v>
      </c>
      <c r="HY454" s="1">
        <v>0</v>
      </c>
      <c r="HZ454" s="1">
        <v>261</v>
      </c>
      <c r="IA454" s="1">
        <v>70</v>
      </c>
      <c r="IB454" s="1">
        <v>17</v>
      </c>
      <c r="IC454" s="1">
        <v>56</v>
      </c>
      <c r="ID454" s="1">
        <v>170</v>
      </c>
      <c r="IE454" s="1">
        <v>4</v>
      </c>
      <c r="IF454" s="1">
        <v>317</v>
      </c>
      <c r="IG454" s="1">
        <v>100</v>
      </c>
      <c r="IH454" s="1">
        <v>0</v>
      </c>
      <c r="II454" s="1">
        <v>150</v>
      </c>
      <c r="IJ454" s="1">
        <v>0</v>
      </c>
      <c r="IK454" s="1">
        <v>0</v>
      </c>
      <c r="IL454" s="1">
        <v>250</v>
      </c>
      <c r="IM454" s="26">
        <f>IFERROR(Tableau17[[#This Row],[LDIV]]/Tableau17[[#This Row],[Total général]],"")</f>
        <v>1.9157088122605363E-2</v>
      </c>
      <c r="IN454" s="26">
        <f>IFERROR(Tableau17[[#This Row],[LDVC]]/Tableau17[[#This Row],[Total général]],"")</f>
        <v>0</v>
      </c>
      <c r="IO454" s="26">
        <f>IFERROR(Tableau17[[#This Row],[LDVD]]/Tableau17[[#This Row],[Total général]],"")</f>
        <v>6.8965517241379309E-2</v>
      </c>
      <c r="IP454" s="26">
        <f>IFERROR(Tableau17[[#This Row],[LDVG]]/Tableau17[[#This Row],[Total général]],"")</f>
        <v>0.19157088122605365</v>
      </c>
      <c r="IQ454" s="26">
        <f>IFERROR(Tableau17[[#This Row],[LEXD]]/Tableau17[[#This Row],[Total général]],"")</f>
        <v>0</v>
      </c>
      <c r="IR454" s="26">
        <f>IFERROR(Tableau17[[#This Row],[LEXG]]/Tableau17[[#This Row],[Total général]],"")</f>
        <v>7.6628352490421452E-3</v>
      </c>
      <c r="IS454" s="26">
        <f>IFERROR(Tableau17[[#This Row],[LLR]]/Tableau17[[#This Row],[Total général]],"")</f>
        <v>0.19923371647509577</v>
      </c>
      <c r="IT454" s="26">
        <f>IFERROR(Tableau17[[#This Row],[LREM]]/Tableau17[[#This Row],[Total général]],"")</f>
        <v>2.681992337164751E-2</v>
      </c>
      <c r="IU454" s="26">
        <f>IFERROR(Tableau17[[#This Row],[LRN]]/Tableau17[[#This Row],[Total général]],"")</f>
        <v>0.26819923371647508</v>
      </c>
      <c r="IV454" s="26">
        <f>IFERROR(Tableau17[[#This Row],[LUG]]/Tableau17[[#This Row],[Total général]],"")</f>
        <v>0.17624521072796934</v>
      </c>
      <c r="IW454" s="26">
        <f>IFERROR(Tableau17[[#This Row],[LVEC]]/Tableau17[[#This Row],[Total général]],"")</f>
        <v>4.2145593869731802E-2</v>
      </c>
      <c r="IX454" s="26">
        <f>IFERROR(Tableau17[[#This Row],[2008-T1-LCMD]]/Tableau17[[#This Row],[2008-T1-TOTAL]],"")</f>
        <v>1.9064124783362217E-2</v>
      </c>
      <c r="IY454" s="26">
        <f>IFERROR(Tableau17[[#This Row],[2008-T1-LDVD]]/Tableau17[[#This Row],[2008-T1-TOTAL]],"")</f>
        <v>1.7331022530329289E-2</v>
      </c>
      <c r="IZ454" s="26">
        <f>IFERROR(Tableau17[[#This Row],[2008-T1-LEXD]]/Tableau17[[#This Row],[2008-T1-TOTAL]],"")</f>
        <v>0</v>
      </c>
      <c r="JA454" s="26">
        <f>IFERROR(Tableau17[[#This Row],[2008-T1-LEXG]]/Tableau17[[#This Row],[2008-T1-TOTAL]],"")</f>
        <v>3.292894280762565E-2</v>
      </c>
      <c r="JB454" s="26">
        <f>IFERROR(Tableau17[[#This Row],[2008-T1-LFN]]/Tableau17[[#This Row],[2008-T1-TOTAL]],"")</f>
        <v>0.1265164644714038</v>
      </c>
      <c r="JC454" s="26">
        <f>IFERROR(Tableau17[[#This Row],[2008-T1-LMAJ]]/Tableau17[[#This Row],[2008-T1-TOTAL]],"")</f>
        <v>0.18890814558058924</v>
      </c>
      <c r="JD454" s="26">
        <f>IFERROR(Tableau17[[#This Row],[2008-T1-LUG]]/Tableau17[[#This Row],[2008-T1-TOTAL]],"")</f>
        <v>0.6152512998266898</v>
      </c>
      <c r="JE454" s="26">
        <f>IFERROR(Tableau17[[#This Row],[2008-T2-LFN]]/Tableau17[[#This Row],[2008-T2-TOTAL]],"")</f>
        <v>0.10445205479452055</v>
      </c>
      <c r="JF454" s="26">
        <f>IFERROR(Tableau17[[#This Row],[2008-T2-LGC]]/Tableau17[[#This Row],[2008-T2-TOTAL]],"")</f>
        <v>0</v>
      </c>
      <c r="JG454" s="26">
        <f>IFERROR(Tableau17[[#This Row],[2008-T2-LMAJ]]/Tableau17[[#This Row],[2008-T2-TOTAL]],"")</f>
        <v>0.23972602739726026</v>
      </c>
      <c r="JH454" s="26">
        <f>IFERROR(Tableau17[[#This Row],[2008-T2-LUG]]/Tableau17[[#This Row],[2008-T2-TOTAL]],"")</f>
        <v>0.65582191780821919</v>
      </c>
      <c r="JI454" s="26">
        <f>IFERROR(Tableau17[[#This Row],[2014-T1-LDIV]]/Tableau17[[#This Row],[2014-T1-TOTAL]],"")</f>
        <v>0</v>
      </c>
      <c r="JJ454" s="26">
        <f>IFERROR(Tableau17[[#This Row],[2014-T1-LDVD]]/Tableau17[[#This Row],[2014-T1-TOTAL]],"")</f>
        <v>0</v>
      </c>
      <c r="JK454" s="26">
        <f>IFERROR(Tableau17[[#This Row],[2014-T1-LDVG]]/Tableau17[[#This Row],[2014-T1-TOTAL]],"")</f>
        <v>9.7727272727272732E-2</v>
      </c>
      <c r="JL454" s="26">
        <f>IFERROR(Tableau17[[#This Row],[2014-T1-LEXG]]/Tableau17[[#This Row],[2014-T1-TOTAL]],"")</f>
        <v>4.5454545454545452E-3</v>
      </c>
      <c r="JM454" s="26">
        <f>IFERROR(Tableau17[[#This Row],[2014-T1-LFG]]/Tableau17[[#This Row],[2014-T1-TOTAL]],"")</f>
        <v>0.15454545454545454</v>
      </c>
      <c r="JN454" s="26">
        <f>IFERROR(Tableau17[[#This Row],[2014-T1-LFN]]/Tableau17[[#This Row],[2014-T1-TOTAL]],"")</f>
        <v>0.30454545454545456</v>
      </c>
      <c r="JO454" s="26">
        <f>IFERROR(Tableau17[[#This Row],[2014-T1-LUD]]/Tableau17[[#This Row],[2014-T1-TOTAL]],"")</f>
        <v>0.19090909090909092</v>
      </c>
      <c r="JP454" s="26">
        <f>IFERROR(Tableau17[[#This Row],[2014-T1-LUG]]/Tableau17[[#This Row],[2014-T1-TOTAL]],"")</f>
        <v>0.24772727272727274</v>
      </c>
      <c r="JQ454" s="26">
        <f>IFERROR(Tableau17[[#This Row],[2014-T2-LFN]]/Tableau17[[#This Row],[2014-T2-TOTAL]],"")</f>
        <v>0.36960985626283366</v>
      </c>
      <c r="JR454" s="26">
        <f>IFERROR(Tableau17[[#This Row],[2014-T2-LUD]]/Tableau17[[#This Row],[2014-T2-TOTAL]],"")</f>
        <v>0.2299794661190965</v>
      </c>
      <c r="JS454" s="26">
        <f>IFERROR(Tableau17[[#This Row],[2014-T2-LUG]]/Tableau17[[#This Row],[2014-T2-TOTAL]],"")</f>
        <v>0.40041067761806981</v>
      </c>
      <c r="JT454" s="26">
        <f>IFERROR(Tableau17[[#This Row],[2015-T1-BC-DIV]]/Tableau17[[#This Row],[2015-T1-TOTAL]],"")</f>
        <v>0</v>
      </c>
      <c r="JU454" s="26">
        <f>IFERROR(Tableau17[[#This Row],[2015-T1-BC-DLF]]/Tableau17[[#This Row],[2015-T1-TOTAL]],"")</f>
        <v>0</v>
      </c>
      <c r="JV454" s="26">
        <f>IFERROR(Tableau17[[#This Row],[2015-T1-BC-DVD]]/Tableau17[[#This Row],[2015-T1-TOTAL]],"")</f>
        <v>0</v>
      </c>
      <c r="JW454" s="26">
        <f>IFERROR(Tableau17[[#This Row],[2015-T1-BC-DVG]]/Tableau17[[#This Row],[2015-T1-TOTAL]],"")</f>
        <v>2.2727272727272728E-2</v>
      </c>
      <c r="JX454" s="26">
        <f>IFERROR(Tableau17[[#This Row],[2015-T1-BC-FG]]/Tableau17[[#This Row],[2015-T1-TOTAL]],"")</f>
        <v>0.18686868686868688</v>
      </c>
      <c r="JY454" s="26">
        <f>IFERROR(Tableau17[[#This Row],[2015-T1-BC-FN]]/Tableau17[[#This Row],[2015-T1-TOTAL]],"")</f>
        <v>0.36868686868686867</v>
      </c>
      <c r="JZ454" s="26">
        <f>IFERROR(Tableau17[[#This Row],[2015-T1-BC-MDM]]/Tableau17[[#This Row],[2015-T1-TOTAL]],"")</f>
        <v>0</v>
      </c>
      <c r="KA454" s="26">
        <f>IFERROR(Tableau17[[#This Row],[2015-T1-BC-RDG]]/Tableau17[[#This Row],[2015-T1-TOTAL]],"")</f>
        <v>0</v>
      </c>
      <c r="KB454" s="26">
        <f>IFERROR(Tableau17[[#This Row],[2015-T1-BC-SOC]]/Tableau17[[#This Row],[2015-T1-TOTAL]],"")</f>
        <v>0</v>
      </c>
      <c r="KC454" s="26">
        <f>IFERROR(Tableau17[[#This Row],[2015-T1-BC-UD]]/Tableau17[[#This Row],[2015-T1-TOTAL]],"")</f>
        <v>9.5959595959595953E-2</v>
      </c>
      <c r="KD454" s="26">
        <f>IFERROR(Tableau17[[#This Row],[2015-T1-BC-UG]]/Tableau17[[#This Row],[2015-T1-TOTAL]],"")</f>
        <v>0.32575757575757575</v>
      </c>
      <c r="KE454" s="26">
        <f>IFERROR(Tableau17[[#This Row],[2015-T1-BC-VEC]]/Tableau17[[#This Row],[2015-T1-TOTAL]],"")</f>
        <v>0</v>
      </c>
      <c r="KF454" s="26">
        <f>IFERROR(Tableau17[[#This Row],[2015-T2-BC-DVG]]/Tableau17[[#This Row],[2015-T2-TOTAL]],"")</f>
        <v>0</v>
      </c>
      <c r="KG454" s="26">
        <f>IFERROR(Tableau17[[#This Row],[2015-T2-BC-FN]]/Tableau17[[#This Row],[2015-T2-TOTAL]],"")</f>
        <v>0.41176470588235292</v>
      </c>
      <c r="KH454" s="26">
        <f>IFERROR(Tableau17[[#This Row],[2015-T2-BC-SOC]]/Tableau17[[#This Row],[2015-T2-TOTAL]],"")</f>
        <v>0</v>
      </c>
      <c r="KI454" s="26">
        <f>IFERROR(Tableau17[[#This Row],[2015-T2-BC-UD]]/Tableau17[[#This Row],[2015-T2-TOTAL]],"")</f>
        <v>0</v>
      </c>
      <c r="KJ454" s="26">
        <f>IFERROR(Tableau17[[#This Row],[2015-T2-BC-UG]]/Tableau17[[#This Row],[2015-T2-TOTAL]],"")</f>
        <v>0.58823529411764708</v>
      </c>
      <c r="KK454" s="26">
        <f>IFERROR(Tableau17[[#This Row],[2017 (L)-T1-COM]]/Tableau17[[#This Row],[2017 (L)-T1-TOTAL]],"")</f>
        <v>0.18611987381703471</v>
      </c>
      <c r="KL454" s="26">
        <f>IFERROR(Tableau17[[#This Row],[2017 (L)-T1-DIV]]/Tableau17[[#This Row],[2017 (L)-T1-TOTAL]],"")</f>
        <v>1.2618296529968454E-2</v>
      </c>
      <c r="KM454" s="26">
        <f>IFERROR(Tableau17[[#This Row],[2017 (L)-T1-DLF]]/Tableau17[[#This Row],[2017 (L)-T1-TOTAL]],"")</f>
        <v>9.4637223974763408E-3</v>
      </c>
      <c r="KN454" s="26">
        <f>IFERROR(Tableau17[[#This Row],[2017 (L)-T1-DVD]]/Tableau17[[#This Row],[2017 (L)-T1-TOTAL]],"")</f>
        <v>0</v>
      </c>
      <c r="KO454" s="26">
        <f>IFERROR(Tableau17[[#This Row],[2017 (L)-T1-DVG]]/Tableau17[[#This Row],[2017 (L)-T1-TOTAL]],"")</f>
        <v>1.5772870662460567E-2</v>
      </c>
      <c r="KP454" s="26">
        <f>IFERROR(Tableau17[[#This Row],[2017 (L)-T1-ECO]]/Tableau17[[#This Row],[2017 (L)-T1-TOTAL]],"")</f>
        <v>5.993690851735016E-2</v>
      </c>
      <c r="KQ454" s="26">
        <f>IFERROR(Tableau17[[#This Row],[2017 (L)-T1-EXD]]/Tableau17[[#This Row],[2017 (L)-T1-TOTAL]],"")</f>
        <v>0</v>
      </c>
      <c r="KR454" s="26">
        <f>IFERROR(Tableau17[[#This Row],[2017 (L)-T1-EXG]]/Tableau17[[#This Row],[2017 (L)-T1-TOTAL]],"")</f>
        <v>3.1545741324921134E-2</v>
      </c>
      <c r="KS454" s="26">
        <f>IFERROR(Tableau17[[#This Row],[2017 (L)-T1-FI]]/Tableau17[[#This Row],[2017 (L)-T1-TOTAL]],"")</f>
        <v>0.13249211356466878</v>
      </c>
      <c r="KT454" s="26">
        <f>IFERROR(Tableau17[[#This Row],[2017 (L)-T1-FN]]/Tableau17[[#This Row],[2017 (L)-T1-TOTAL]],"")</f>
        <v>0.2113564668769716</v>
      </c>
      <c r="KU454" s="26">
        <f>IFERROR(Tableau17[[#This Row],[2017 (L)-T1-LR]]/Tableau17[[#This Row],[2017 (L)-T1-TOTAL]],"")</f>
        <v>0</v>
      </c>
      <c r="KV454" s="26">
        <f>IFERROR(Tableau17[[#This Row],[2017 (L)-T1-MDM]]/Tableau17[[#This Row],[2017 (L)-T1-TOTAL]],"")</f>
        <v>0</v>
      </c>
      <c r="KW454" s="26">
        <f>IFERROR(Tableau17[[#This Row],[2017 (L)-T1-RDG]]/Tableau17[[#This Row],[2017 (L)-T1-TOTAL]],"")</f>
        <v>0</v>
      </c>
      <c r="KX454" s="26">
        <f>IFERROR(Tableau17[[#This Row],[2017 (L)-T1-REG]]/Tableau17[[#This Row],[2017 (L)-T1-TOTAL]],"")</f>
        <v>0</v>
      </c>
      <c r="KY454" s="26">
        <f>IFERROR(Tableau17[[#This Row],[2017 (L)-T1-REM]]/Tableau17[[#This Row],[2017 (L)-T1-TOTAL]],"")</f>
        <v>0.17665615141955837</v>
      </c>
      <c r="KZ454" s="26">
        <f>IFERROR(Tableau17[[#This Row],[2017 (L)-T1-SOC]]/Tableau17[[#This Row],[2017 (L)-T1-TOTAL]],"")</f>
        <v>0.11041009463722397</v>
      </c>
      <c r="LA454" s="26">
        <f>IFERROR(Tableau17[[#This Row],[2017 (L)-T1-UDI]]/Tableau17[[#This Row],[2017 (L)-T1-TOTAL]],"")</f>
        <v>5.362776025236593E-2</v>
      </c>
      <c r="LB454" s="26">
        <f>IFERROR(Tableau17[[#This Row],[2017 (L)-T2-FI]]/Tableau17[[#This Row],[2017 (L)-T2-TOTAL]],"")</f>
        <v>0</v>
      </c>
      <c r="LC454" s="26">
        <f>IFERROR(Tableau17[[#This Row],[2017 (L)-T2-FN]]/Tableau17[[#This Row],[2017 (L)-T2-TOTAL]],"")</f>
        <v>0.4</v>
      </c>
      <c r="LD454" s="26">
        <f>IFERROR(Tableau17[[#This Row],[2017 (L)-T2-LR]]/Tableau17[[#This Row],[2017 (L)-T2-TOTAL]],"")</f>
        <v>0</v>
      </c>
      <c r="LE454" s="26">
        <f>IFERROR(Tableau17[[#This Row],[2017 (L)-T2-MDM]]/Tableau17[[#This Row],[2017 (L)-T2-TOTAL]],"")</f>
        <v>0</v>
      </c>
      <c r="LF454" s="26">
        <f>IFERROR(Tableau17[[#This Row],[2017 (L)-T2-REM]]/Tableau17[[#This Row],[2017 (L)-T2-TOTAL]],"")</f>
        <v>0.6</v>
      </c>
      <c r="LG454" s="26">
        <f>IFERROR(Tableau17[[#This Row],[2017-T1-ARTHAUD Nathalie]]/Tableau17[[#This Row],[2017-T1-TOTAL]],"")</f>
        <v>3.1545741324921135E-3</v>
      </c>
      <c r="LH454" s="26">
        <f>IFERROR(Tableau17[[#This Row],[2017-T1-ASSELINEAU Fran]]/Tableau17[[#This Row],[2017-T1-TOTAL]],"")</f>
        <v>1.8927444794952682E-2</v>
      </c>
      <c r="LI454" s="26">
        <f>IFERROR(Tableau17[[#This Row],[2017-T1-CHEMINADE Jacques]]/Tableau17[[#This Row],[2017-T1-TOTAL]],"")</f>
        <v>1.5772870662460567E-3</v>
      </c>
      <c r="LJ454" s="26">
        <f>IFERROR(Tableau17[[#This Row],[2017-T1-DUPONT-AIGNAN Nicolas]]/Tableau17[[#This Row],[2017-T1-TOTAL]],"")</f>
        <v>1.4195583596214511E-2</v>
      </c>
      <c r="LK454" s="26">
        <f>IFERROR(Tableau17[[#This Row],[2017-T1-FILLON Fran]]/Tableau17[[#This Row],[2017-T1-TOTAL]],"")</f>
        <v>3.6277602523659309E-2</v>
      </c>
      <c r="LL454" s="26">
        <f>IFERROR(Tableau17[[#This Row],[2017-T1-HAMON Beno]]/Tableau17[[#This Row],[2017-T1-TOTAL]],"")</f>
        <v>3.9432176656151417E-2</v>
      </c>
      <c r="LM454" s="26">
        <f>IFERROR(Tableau17[[#This Row],[2017-T1-LASSALLE Jean]]/Tableau17[[#This Row],[2017-T1-TOTAL]],"")</f>
        <v>6.3091482649842269E-3</v>
      </c>
      <c r="LN454" s="26">
        <f>IFERROR(Tableau17[[#This Row],[2017-T1-LE PEN Marine]]/Tableau17[[#This Row],[2017-T1-TOTAL]],"")</f>
        <v>0.29495268138801262</v>
      </c>
      <c r="LO454" s="26">
        <f>IFERROR(Tableau17[[#This Row],[2017-T1-M Jean-Luc]]/Tableau17[[#This Row],[2017-T1-TOTAL]],"")</f>
        <v>0.42902208201892744</v>
      </c>
      <c r="LP454" s="26">
        <f>IFERROR(Tableau17[[#This Row],[2017-T1-MACRON Emmanuel]]/Tableau17[[#This Row],[2017-T1-TOTAL]],"")</f>
        <v>0.15141955835962145</v>
      </c>
      <c r="LQ454" s="26">
        <f>IFERROR(Tableau17[[#This Row],[2017-T1-POUTOU Philippe]]/Tableau17[[#This Row],[2017-T1-TOTAL]],"")</f>
        <v>4.7318611987381704E-3</v>
      </c>
      <c r="LR454" s="26">
        <f>IFERROR(Tableau17[[#This Row],[2017-T2-LE PEN Marine]]/Tableau17[[#This Row],[2017-T2-TOTAL]],"")</f>
        <v>0.39963833634719709</v>
      </c>
      <c r="LS454" s="26">
        <f>IFERROR(Tableau17[[#This Row],[2017-T2-MACRON Emmanuel]]/Tableau17[[#This Row],[2017-T2-TOTAL]],"")</f>
        <v>0.60036166365280286</v>
      </c>
      <c r="LT454" s="26">
        <f>IFERROR(Tableau17[[#This Row],[2019-T1-ALEXANDRE Audric]]/Tableau17[[#This Row],[2019-T1-TOTAL]],"")</f>
        <v>0</v>
      </c>
      <c r="LU454" s="26">
        <f>IFERROR(Tableau17[[#This Row],[2019-T1-ARTHAUD Nathalie]]/Tableau17[[#This Row],[2019-T1-TOTAL]],"")</f>
        <v>0</v>
      </c>
      <c r="LV454" s="26">
        <f>IFERROR(Tableau17[[#This Row],[2019-T1-ASSELINEAU François]]/Tableau17[[#This Row],[2019-T1-TOTAL]],"")</f>
        <v>4.7272727272727272E-2</v>
      </c>
      <c r="LW454" s="26">
        <f>IFERROR(Tableau17[[#This Row],[2019-T1-AUBRY Manon]]/Tableau17[[#This Row],[2019-T1-TOTAL]],"")</f>
        <v>0.13090909090909092</v>
      </c>
      <c r="LX454" s="26">
        <f>IFERROR(Tableau17[[#This Row],[2019-T1-AZERGUI Nagib]]/Tableau17[[#This Row],[2019-T1-TOTAL]],"")</f>
        <v>1.090909090909091E-2</v>
      </c>
      <c r="LY454" s="26">
        <f>IFERROR(Tableau17[[#This Row],[2019-T1-BARDELLA Jordan]]/Tableau17[[#This Row],[2019-T1-TOTAL]],"")</f>
        <v>0.32363636363636361</v>
      </c>
      <c r="LZ454" s="26">
        <f>IFERROR(Tableau17[[#This Row],[2019-T1-BELLAMY François-Xavier]]/Tableau17[[#This Row],[2019-T1-TOTAL]],"")</f>
        <v>2.181818181818182E-2</v>
      </c>
      <c r="MA454" s="26">
        <f>IFERROR(Tableau17[[#This Row],[2019-T1-BIDOU Olivier]]/Tableau17[[#This Row],[2019-T1-TOTAL]],"")</f>
        <v>3.6363636363636364E-3</v>
      </c>
      <c r="MB454" s="26">
        <f>IFERROR(Tableau17[[#This Row],[2019-T1-BOURG Dominique]]/Tableau17[[#This Row],[2019-T1-TOTAL]],"")</f>
        <v>1.090909090909091E-2</v>
      </c>
      <c r="MC454" s="26">
        <f>IFERROR(Tableau17[[#This Row],[2019-T1-BROSSAT Ian]]/Tableau17[[#This Row],[2019-T1-TOTAL]],"")</f>
        <v>0.19272727272727272</v>
      </c>
      <c r="MD454" s="26">
        <f>IFERROR(Tableau17[[#This Row],[2019-T1-CAILLAUD Sophie]]/Tableau17[[#This Row],[2019-T1-TOTAL]],"")</f>
        <v>0</v>
      </c>
      <c r="ME454" s="26">
        <f>IFERROR(Tableau17[[#This Row],[2019-T1-CAMUS Renaud]]/Tableau17[[#This Row],[2019-T1-TOTAL]],"")</f>
        <v>0</v>
      </c>
      <c r="MF454" s="26">
        <f>IFERROR(Tableau17[[#This Row],[2019-T1-CHALENÇON Christophe]]/Tableau17[[#This Row],[2019-T1-TOTAL]],"")</f>
        <v>0</v>
      </c>
      <c r="MG454" s="26">
        <f>IFERROR(Tableau17[[#This Row],[2019-T1-CORBET Cathy Denise Ginette]]/Tableau17[[#This Row],[2019-T1-TOTAL]],"")</f>
        <v>0</v>
      </c>
      <c r="MH454" s="26">
        <f>IFERROR(Tableau17[[#This Row],[2019-T1-DE PREVOISIN Robert]]/Tableau17[[#This Row],[2019-T1-TOTAL]],"")</f>
        <v>0</v>
      </c>
      <c r="MI454" s="26">
        <f>IFERROR(Tableau17[[#This Row],[2019-T1-DELFEL Thérèse]]/Tableau17[[#This Row],[2019-T1-TOTAL]],"")</f>
        <v>0</v>
      </c>
      <c r="MJ454" s="26">
        <f>IFERROR(Tableau17[[#This Row],[2019-T1-DIEUMEGARD Pierre]]/Tableau17[[#This Row],[2019-T1-TOTAL]],"")</f>
        <v>0</v>
      </c>
      <c r="MK454" s="26">
        <f>IFERROR(Tableau17[[#This Row],[2019-T1-DUPONT-AIGNAN Nicolas]]/Tableau17[[#This Row],[2019-T1-TOTAL]],"")</f>
        <v>1.8181818181818181E-2</v>
      </c>
      <c r="ML454" s="26">
        <f>IFERROR(Tableau17[[#This Row],[2019-T1-GERNIGON Yves]]/Tableau17[[#This Row],[2019-T1-TOTAL]],"")</f>
        <v>0</v>
      </c>
      <c r="MM454" s="26">
        <f>IFERROR(Tableau17[[#This Row],[2019-T1-GLUCKSMANN Raphaël]]/Tableau17[[#This Row],[2019-T1-TOTAL]],"")</f>
        <v>3.272727272727273E-2</v>
      </c>
      <c r="MN454" s="26">
        <f>IFERROR(Tableau17[[#This Row],[2019-T1-HAMON Benoît]]/Tableau17[[#This Row],[2019-T1-TOTAL]],"")</f>
        <v>5.0909090909090911E-2</v>
      </c>
      <c r="MO454" s="26">
        <f>IFERROR(Tableau17[[#This Row],[2019-T1-HELGEN Gilles]]/Tableau17[[#This Row],[2019-T1-TOTAL]],"")</f>
        <v>0</v>
      </c>
      <c r="MP454" s="26">
        <f>IFERROR(Tableau17[[#This Row],[2019-T1-JADOT Yannick]]/Tableau17[[#This Row],[2019-T1-TOTAL]],"")</f>
        <v>4.363636363636364E-2</v>
      </c>
      <c r="MQ454" s="26">
        <f>IFERROR(Tableau17[[#This Row],[2019-T1-LAGARDE Jean-Christophe]]/Tableau17[[#This Row],[2019-T1-TOTAL]],"")</f>
        <v>3.6363636363636364E-3</v>
      </c>
      <c r="MR454" s="26">
        <f>IFERROR(Tableau17[[#This Row],[2019-T1-LALANNE Francis]]/Tableau17[[#This Row],[2019-T1-TOTAL]],"")</f>
        <v>0</v>
      </c>
      <c r="MS454" s="26">
        <f>IFERROR(Tableau17[[#This Row],[2019-T1-LOISEAU Nathalie]]/Tableau17[[#This Row],[2019-T1-TOTAL]],"")</f>
        <v>0.10909090909090909</v>
      </c>
      <c r="MT454" s="26">
        <f>IFERROR(Tableau17[[#This Row],[2019-T1-MARIE Florie]]/Tableau17[[#This Row],[2019-T1-TOTAL]],"")</f>
        <v>0</v>
      </c>
      <c r="MU454" s="26">
        <f>IFERROR(Tableau17[[#This Row],[2008-T1-MACROEXTRDROITE]]/Tableau17[[#This Row],[2008-T1-MACROTOTALE]],"")</f>
        <v>0.1265164644714038</v>
      </c>
      <c r="MV454" s="26">
        <f>IFERROR(Tableau17[[#This Row],[2008-T1-MACRODROITE]]/Tableau17[[#This Row],[2008-T1-MACROTOTALE]],"")</f>
        <v>0.22530329289428075</v>
      </c>
      <c r="MW454" s="26">
        <f>IFERROR(Tableau17[[#This Row],[2008-T1-MACROCENTRE]]/Tableau17[[#This Row],[2008-T1-MACROTOTALE]],"")</f>
        <v>0</v>
      </c>
      <c r="MX454" s="26">
        <f>IFERROR(Tableau17[[#This Row],[2008-T1-MACROGAUCHE]]/Tableau17[[#This Row],[2008-T1-MACROTOTALE]],"")</f>
        <v>0.6481802426343154</v>
      </c>
      <c r="MY454" s="26">
        <f>IFERROR(Tableau17[[#This Row],[2008-T1-MACROAUTRE]]/Tableau17[[#This Row],[2008-T1-MACROTOTALE]],"")</f>
        <v>0</v>
      </c>
      <c r="MZ454" s="26">
        <f>IFERROR(Tableau17[[#This Row],[2008-T2-MACROEXTRDROITE]]/Tableau17[[#This Row],[2008-T2-MACROTOTALE]],"")</f>
        <v>0.10445205479452055</v>
      </c>
      <c r="NA454" s="26">
        <f>IFERROR(Tableau17[[#This Row],[2008-T2-MACRODROITE]]/Tableau17[[#This Row],[2008-T2-MACROTOTALE]],"")</f>
        <v>0.23972602739726026</v>
      </c>
      <c r="NB454" s="26">
        <f>IFERROR(Tableau17[[#This Row],[2008-T2-MACROCENTRE]]/Tableau17[[#This Row],[2008-T2-MACROTOTALE]],"")</f>
        <v>0</v>
      </c>
      <c r="NC454" s="26">
        <f>IFERROR(Tableau17[[#This Row],[2008-T2-MACROGAUCHE]]/Tableau17[[#This Row],[2008-T2-MACROTOTALE]],"")</f>
        <v>0.65582191780821919</v>
      </c>
      <c r="ND454" s="26">
        <f>IFERROR(Tableau17[[#This Row],[2008-T2-MACROAUTRE]]/Tableau17[[#This Row],[2008-T2-MACROTOTALE]],"")</f>
        <v>0</v>
      </c>
      <c r="NE454" s="26">
        <f>IFERROR(Tableau17[[#This Row],[2014-T1-MACROEXTRDROITE]]/Tableau17[[#This Row],[2014-T1-MACROTOTALE]],"")</f>
        <v>0.30454545454545456</v>
      </c>
      <c r="NF454" s="26">
        <f>IFERROR(Tableau17[[#This Row],[2014-T1-MACRODROITE]]/Tableau17[[#This Row],[2014-T1-MACROTOTALE]],"")</f>
        <v>0.19090909090909092</v>
      </c>
      <c r="NG454" s="26">
        <f>IFERROR(Tableau17[[#This Row],[2014-T1-MACROCENTRE]]/Tableau17[[#This Row],[2014-T1-MACROTOTALE]],"")</f>
        <v>0</v>
      </c>
      <c r="NH454" s="26">
        <f>IFERROR(Tableau17[[#This Row],[2014-T1-MACROGAUCHE]]/Tableau17[[#This Row],[2014-T1-MACROTOTALE]],"")</f>
        <v>0.50454545454545452</v>
      </c>
      <c r="NI454" s="26">
        <f>IFERROR(Tableau17[[#This Row],[2014-T1-MACROAUTRE]]/Tableau17[[#This Row],[2014-T1-MACROTOTALE]],"")</f>
        <v>0</v>
      </c>
      <c r="NJ454" s="26">
        <f>IFERROR(Tableau17[[#This Row],[2014-T2-MACROEXTRDROITE]]/Tableau17[[#This Row],[2014-T2-MACROTOTALE]],"")</f>
        <v>0.36960985626283366</v>
      </c>
      <c r="NK454" s="26">
        <f>IFERROR(Tableau17[[#This Row],[2014-T2-MACRODROITE]]/Tableau17[[#This Row],[2014-T2-MACROTOTALE]],"")</f>
        <v>0.2299794661190965</v>
      </c>
      <c r="NL454" s="26">
        <f>IFERROR(Tableau17[[#This Row],[2014-T2-MACROCENTRE]]/Tableau17[[#This Row],[2014-T2-MACROTOTALE]],"")</f>
        <v>0</v>
      </c>
      <c r="NM454" s="26">
        <f>IFERROR(Tableau17[[#This Row],[2014-T2-MACROGAUCHE]]/Tableau17[[#This Row],[2014-T2-MACROTOTALE]],"")</f>
        <v>0.40041067761806981</v>
      </c>
      <c r="NN454" s="26">
        <f>IFERROR(Tableau17[[#This Row],[2014-T2-MACROAUTRE]]/Tableau17[[#This Row],[2014-T2-MACROTOTALE]],"")</f>
        <v>0</v>
      </c>
      <c r="NO454" s="26">
        <f>IFERROR( Tableau17[[#This Row],[2015-T1-MACROEXTRDROITE]]/Tableau17[[#This Row],[2015-T1-MACROTOTALE]],"")</f>
        <v>0.36868686868686867</v>
      </c>
      <c r="NP454" s="26">
        <f>IFERROR(Tableau17[[#This Row],[2015-T1-MACRODROITE]]/Tableau17[[#This Row],[2015-T1-MACROTOTALE]],"")</f>
        <v>9.5959595959595953E-2</v>
      </c>
      <c r="NQ454" s="26">
        <f>IFERROR(Tableau17[[#This Row],[2015-T1-MACROCENTRE]]/Tableau17[[#This Row],[2015-T1-MACROTOTALE]],"")</f>
        <v>0</v>
      </c>
      <c r="NR454" s="26">
        <f>IFERROR(Tableau17[[#This Row],[2015-T1-MACROGAUCHE]]/Tableau17[[#This Row],[2015-T1-MACROTOTALE]],"")</f>
        <v>0.53535353535353536</v>
      </c>
      <c r="NS454" s="26">
        <f>IFERROR(Tableau17[[#This Row],[2015-T1-MACROAUTRE]]/Tableau17[[#This Row],[2015-T1-MACROTOTALE]],"")</f>
        <v>0</v>
      </c>
      <c r="NT454" s="26">
        <f>IFERROR(Tableau17[[#This Row],[2015-T2-MACROEXTRDROITE]]/Tableau17[[#This Row],[2015-T2-MACROTOTALE]],"")</f>
        <v>0.41176470588235292</v>
      </c>
      <c r="NU454" s="26">
        <f>IFERROR(Tableau17[[#This Row],[2015-T2-MACRODROITE]]/Tableau17[[#This Row],[2015-T2-MACROTOTALE]],"")</f>
        <v>0</v>
      </c>
      <c r="NV454" s="26">
        <f>IFERROR(Tableau17[[#This Row],[2015-T2-MACROCENTRE]]/Tableau17[[#This Row],[2015-T2-MACROTOTALE]],"")</f>
        <v>0</v>
      </c>
      <c r="NW454" s="26">
        <f>IFERROR(Tableau17[[#This Row],[2015-T2-MACROGAUCHE]]/Tableau17[[#This Row],[2015-T2-MACROTOTALE]],"")</f>
        <v>0.58823529411764708</v>
      </c>
      <c r="NX454" s="26">
        <f>IFERROR(Tableau17[[#This Row],[2015-T2-MACROAUTRE]]/Tableau17[[#This Row],[2015-T2-MACROTOTALE]],"")</f>
        <v>0</v>
      </c>
      <c r="NY454" s="26">
        <f>IFERROR(Tableau17[[#This Row],[2017-T1-MACROEXTRDROITE]]/Tableau17[[#This Row],[2017-T1-MACROTOTALE]],"")</f>
        <v>0.32965299684542587</v>
      </c>
      <c r="NZ454" s="26">
        <f>IFERROR(Tableau17[[#This Row],[2017-T1-MACRODROITE]]/Tableau17[[#This Row],[2017-T1-MACROTOTALE]],"")</f>
        <v>3.6277602523659309E-2</v>
      </c>
      <c r="OA454" s="26">
        <f>IFERROR(Tableau17[[#This Row],[2017-T1-MACROCENTRE]]/Tableau17[[#This Row],[2017-T1-MACROTOTALE]],"")</f>
        <v>0.15141955835962145</v>
      </c>
      <c r="OB454" s="26">
        <f>IFERROR(Tableau17[[#This Row],[2017-T1-MACROGAUCHE]]/Tableau17[[#This Row],[2017-T1-MACROTOTALE]],"")</f>
        <v>0.47634069400630913</v>
      </c>
      <c r="OC454" s="26">
        <f>IFERROR(Tableau17[[#This Row],[2017-T1-MACROAUTRE]]/Tableau17[[#This Row],[2017-T1-MACROTOTALE]],"")</f>
        <v>6.3091482649842269E-3</v>
      </c>
      <c r="OD454" s="26">
        <f>IFERROR(Tableau17[[#This Row],[2017-T2-MACROEXTRDROITE]]/Tableau17[[#This Row],[2017-T2-MACROTOTALE]],"")</f>
        <v>0.39963833634719709</v>
      </c>
      <c r="OE454" s="26">
        <f>IFERROR(Tableau17[[#This Row],[2017-T2-MACRODROITE]]/Tableau17[[#This Row],[2017-T2-MACROTOTALE]],"")</f>
        <v>0</v>
      </c>
      <c r="OF454" s="26">
        <f>IFERROR(Tableau17[[#This Row],[2017-T2-MACROCENTRE]]/Tableau17[[#This Row],[2017-T2-MACROTOTALE]],"")</f>
        <v>0.60036166365280286</v>
      </c>
      <c r="OG454" s="26">
        <f>IFERROR(Tableau17[[#This Row],[2017-T2-MACROGAUCHE]]/Tableau17[[#This Row],[2017-T2-MACROTOTALE]],"")</f>
        <v>0</v>
      </c>
      <c r="OH454" s="26">
        <f>IFERROR(Tableau17[[#This Row],[2017-T2-MACROAUTRE]]/Tableau17[[#This Row],[2017-T2-MACROTOTALE]],"")</f>
        <v>0</v>
      </c>
      <c r="OI454" s="26">
        <f>IFERROR(Tableau17[[#This Row],[2019-T1-MACROEXTRDROITE]]/Tableau17[[#This Row],[2019-T1-MACROTOTALE]],"")</f>
        <v>0.37024221453287198</v>
      </c>
      <c r="OJ454" s="26">
        <f>IFERROR(Tableau17[[#This Row],[2019-T1-MACRODROITE]]/Tableau17[[#This Row],[2019-T1-MACROTOTALE]],"")</f>
        <v>2.4221453287197232E-2</v>
      </c>
      <c r="OK454" s="26">
        <f>IFERROR(Tableau17[[#This Row],[2019-T1-MACROCENTRE]]/Tableau17[[#This Row],[2019-T1-MACROTOTALE]],"")</f>
        <v>0.10380622837370242</v>
      </c>
      <c r="OL454" s="26">
        <f>IFERROR(Tableau17[[#This Row],[2019-T1-MACROGAUCHE]]/Tableau17[[#This Row],[2019-T1-MACROTOTALE]],"")</f>
        <v>0.43252595155709345</v>
      </c>
      <c r="OM454" s="26">
        <f>IFERROR(Tableau17[[#This Row],[2019-T1-MACROAUTRE]]/Tableau17[[#This Row],[2019-T1-MACROTOTALE]],"")</f>
        <v>6.9204152249134954E-2</v>
      </c>
      <c r="ON454" s="26">
        <f>IFERROR(Tableau17[[#This Row],[2020-T1-MACROEXTRDROITE]]/Tableau17[[#This Row],[2020-T1-MACROTOTALE]],"")</f>
        <v>0.26819923371647508</v>
      </c>
      <c r="OO454" s="26">
        <f>IFERROR(Tableau17[[#This Row],[2020-T1-MACRODROITE]]/Tableau17[[#This Row],[2020-T1-MACROTOTALE]],"")</f>
        <v>0.26819923371647508</v>
      </c>
      <c r="OP454" s="26">
        <f>IFERROR(Tableau17[[#This Row],[2020-T1-MACROCENTRE]]/Tableau17[[#This Row],[2020-T1-MACROTOTALE]],"")</f>
        <v>4.5977011494252873E-2</v>
      </c>
      <c r="OQ454" s="26">
        <f>IFERROR(Tableau17[[#This Row],[2020-T1-MACROGAUCHE]]/Tableau17[[#This Row],[2020-T1-MACROTOTALE]],"")</f>
        <v>0.41762452107279696</v>
      </c>
      <c r="OR454" s="26">
        <f>IFERROR(Tableau17[[#This Row],[2020-T1-MACROAUTRE]]/Tableau17[[#This Row],[2020-T1-MACROTOTALE]],"")</f>
        <v>0</v>
      </c>
      <c r="OS454" s="26">
        <f>IFERROR(Tableau17[[#This Row],[2017 (L)-T1-MACROEXTRDROITE]]/Tableau17[[#This Row],[2017 (L)-T1-MACROTOTALE]],"")</f>
        <v>0.22082018927444794</v>
      </c>
      <c r="OT454" s="26">
        <f>IFERROR(Tableau17[[#This Row],[2017 (L)-T1-MACRODROITE]]/Tableau17[[#This Row],[2017 (L)-T1-MACROTOTALE]],"")</f>
        <v>5.362776025236593E-2</v>
      </c>
      <c r="OU454" s="26">
        <f>IFERROR(Tableau17[[#This Row],[2017 (L)-T1-MACROCENTRE]]/Tableau17[[#This Row],[2017 (L)-T1-MACROTOTALE]],"")</f>
        <v>0.17665615141955837</v>
      </c>
      <c r="OV454" s="26">
        <f>IFERROR(Tableau17[[#This Row],[2017 (L)-T1-MACROGAUCHE]]/Tableau17[[#This Row],[2017 (L)-T1-MACROTOTALE]],"")</f>
        <v>0.5362776025236593</v>
      </c>
      <c r="OW454" s="26">
        <f>IFERROR(Tableau17[[#This Row],[2017 (L)-T1-MACROAUTRE]]/Tableau17[[#This Row],[2017 (L)-T1-MACROTOTALE]],"")</f>
        <v>1.2618296529968454E-2</v>
      </c>
      <c r="OX454" s="26">
        <f>IFERROR(Tableau17[[#This Row],[2017 (L)-T2-MACROEXTRDROITE]]/Tableau17[[#This Row],[2017 (L)-T2-MACROTOTALE]],"")</f>
        <v>0.4</v>
      </c>
      <c r="OY454" s="26">
        <f>IFERROR(Tableau17[[#This Row],[2017 (L)-T2-MACRODROITE]]/Tableau17[[#This Row],[2017 (L)-T2-MACROTOTALE]],"")</f>
        <v>0</v>
      </c>
      <c r="OZ454" s="26">
        <f>IFERROR(Tableau17[[#This Row],[2017 (L)-T2-MACROCENTRE]]/Tableau17[[#This Row],[2017 (L)-T2-MACROTOTALE]],"")</f>
        <v>0.6</v>
      </c>
      <c r="PA454" s="26">
        <f>IFERROR(Tableau17[[#This Row],[2017 (L)-T2-MACROGAUCHE]]/Tableau17[[#This Row],[2017 (L)-T2-MACROTOTALE]],"")</f>
        <v>0</v>
      </c>
      <c r="PB454" s="26">
        <f>IFERROR(Tableau17[[#This Row],[2017 (L)-T2-MACROAUTRE]]/Tableau17[[#This Row],[2017 (L)-T2-MACROTOTALE]],"")</f>
        <v>0</v>
      </c>
      <c r="PC454" s="26">
        <f>IFERROR(Tableau17[[#This Row],[2008_T1_PROCUS]]/Tableau17[[#This Row],[2008_T1_INSCRITS]],0)</f>
        <v>2.1164021164021165E-3</v>
      </c>
      <c r="PD454" s="26">
        <f>IFERROR(Tableau17[[#This Row],[2008_T2_PROCUS]]/Tableau17[[#This Row],[2008_T2_INSCRITS]],0)</f>
        <v>6.3559322033898309E-3</v>
      </c>
      <c r="PE454" s="26">
        <f>Tableau17[[#This Row],[2014_T1_PROCUS]]/Tableau17[[#This Row],[2014_T1_INSCRITS]]</f>
        <v>1.0460251046025104E-3</v>
      </c>
      <c r="PF454" s="26">
        <f>IFERROR(Tableau17[[#This Row],[2014_T2_PROCUS]]/Tableau17[[#This Row],[2014_T2_INSCRITS]],0)</f>
        <v>1.0460251046025104E-3</v>
      </c>
    </row>
    <row r="455" spans="1:422" hidden="1" x14ac:dyDescent="0.2">
      <c r="A455" s="1">
        <v>2</v>
      </c>
      <c r="B455" s="1" t="s">
        <v>250</v>
      </c>
      <c r="C455" s="1" t="s">
        <v>265</v>
      </c>
      <c r="D455" s="1" t="s">
        <v>265</v>
      </c>
      <c r="E455" s="1">
        <v>253</v>
      </c>
      <c r="F455" s="1">
        <v>5.3679439999999996</v>
      </c>
      <c r="G455" s="1">
        <v>43.305644999999998</v>
      </c>
      <c r="H455" s="3">
        <v>948</v>
      </c>
      <c r="I455" s="3">
        <v>153</v>
      </c>
      <c r="J455" s="1">
        <v>2</v>
      </c>
      <c r="L455" s="1">
        <v>36</v>
      </c>
      <c r="M455" s="1">
        <v>34</v>
      </c>
      <c r="O455" s="1">
        <v>4</v>
      </c>
      <c r="P455" s="1">
        <v>52</v>
      </c>
      <c r="Q455" s="1">
        <v>17</v>
      </c>
      <c r="R455" s="1">
        <v>28</v>
      </c>
      <c r="S455" s="1">
        <v>52</v>
      </c>
      <c r="T455" s="1">
        <v>26</v>
      </c>
      <c r="U455" s="1">
        <v>251</v>
      </c>
      <c r="V455" s="1">
        <v>972</v>
      </c>
      <c r="W455" s="1">
        <v>420</v>
      </c>
      <c r="X455" s="1">
        <v>1</v>
      </c>
      <c r="Y455" s="2">
        <v>0.43209877000000002</v>
      </c>
      <c r="Z455" s="1">
        <v>972</v>
      </c>
      <c r="AA455" s="1">
        <v>485</v>
      </c>
      <c r="AB455" s="1">
        <v>2</v>
      </c>
      <c r="AC455" s="2">
        <v>0.49897119000000001</v>
      </c>
      <c r="AD455" s="1">
        <v>948</v>
      </c>
      <c r="AE455" s="1">
        <v>256</v>
      </c>
      <c r="AF455" s="2">
        <v>0.27004219000000002</v>
      </c>
      <c r="AG455" s="1">
        <f t="shared" si="7"/>
        <v>153</v>
      </c>
      <c r="AH455" s="1">
        <v>914</v>
      </c>
      <c r="AI455" s="1">
        <v>483</v>
      </c>
      <c r="AJ455" s="1">
        <v>4</v>
      </c>
      <c r="AK455" s="2">
        <v>0.52844639000000004</v>
      </c>
      <c r="AN455" s="1">
        <v>0</v>
      </c>
      <c r="AP455" s="1">
        <v>935</v>
      </c>
      <c r="AQ455" s="1">
        <v>357</v>
      </c>
      <c r="AR455" s="2">
        <v>0.38181818000000001</v>
      </c>
      <c r="AS455" s="1">
        <v>935</v>
      </c>
      <c r="AT455" s="1">
        <v>368</v>
      </c>
      <c r="AU455" s="2">
        <v>0.39358289000000002</v>
      </c>
      <c r="AV455" s="1">
        <v>943</v>
      </c>
      <c r="AW455" s="1">
        <v>336</v>
      </c>
      <c r="AX455" s="2">
        <v>0.35630964999999998</v>
      </c>
      <c r="AY455" s="1">
        <v>942</v>
      </c>
      <c r="AZ455" s="1">
        <v>282</v>
      </c>
      <c r="BA455" s="2">
        <v>0.29936306000000001</v>
      </c>
      <c r="BB455" s="1">
        <v>939</v>
      </c>
      <c r="BC455" s="1">
        <v>616</v>
      </c>
      <c r="BD455" s="2">
        <v>0.65601704000000005</v>
      </c>
      <c r="BE455" s="1">
        <v>939</v>
      </c>
      <c r="BF455" s="1">
        <v>606</v>
      </c>
      <c r="BG455" s="2">
        <v>0.64536740999999997</v>
      </c>
      <c r="BH455" s="1">
        <v>911</v>
      </c>
      <c r="BI455" s="1">
        <v>311</v>
      </c>
      <c r="BJ455" s="2">
        <v>0.34138309999999999</v>
      </c>
      <c r="BK455" s="1">
        <v>9</v>
      </c>
      <c r="BN455" s="1">
        <v>18</v>
      </c>
      <c r="BO455" s="1">
        <v>28</v>
      </c>
      <c r="BP455" s="1">
        <v>143</v>
      </c>
      <c r="BQ455" s="1">
        <v>281</v>
      </c>
      <c r="BR455" s="1">
        <v>479</v>
      </c>
      <c r="BX455" s="1">
        <v>14</v>
      </c>
      <c r="BZ455" s="1">
        <v>98</v>
      </c>
      <c r="CA455" s="1">
        <v>3</v>
      </c>
      <c r="CB455" s="1">
        <v>26</v>
      </c>
      <c r="CC455" s="1">
        <v>61</v>
      </c>
      <c r="CD455" s="1">
        <v>114</v>
      </c>
      <c r="CE455" s="1">
        <v>87</v>
      </c>
      <c r="CF455" s="1">
        <v>403</v>
      </c>
      <c r="CG455" s="1">
        <v>66</v>
      </c>
      <c r="CH455" s="1">
        <v>248</v>
      </c>
      <c r="CI455" s="1">
        <v>151</v>
      </c>
      <c r="CJ455" s="1">
        <v>465</v>
      </c>
      <c r="CL455" s="1">
        <v>11</v>
      </c>
      <c r="CN455" s="1">
        <v>112</v>
      </c>
      <c r="CO455" s="1">
        <v>19</v>
      </c>
      <c r="CP455" s="1">
        <v>72</v>
      </c>
      <c r="CS455" s="1">
        <v>41</v>
      </c>
      <c r="CT455" s="1">
        <v>52</v>
      </c>
      <c r="CV455" s="1">
        <v>32</v>
      </c>
      <c r="CW455" s="1">
        <v>339</v>
      </c>
      <c r="CX455" s="1">
        <v>224</v>
      </c>
      <c r="CY455" s="1">
        <v>101</v>
      </c>
      <c r="DC455" s="1">
        <v>325</v>
      </c>
      <c r="DE455" s="1">
        <v>5</v>
      </c>
      <c r="DF455" s="1">
        <v>3</v>
      </c>
      <c r="DG455" s="1">
        <v>0</v>
      </c>
      <c r="DH455" s="1">
        <v>2</v>
      </c>
      <c r="DI455" s="1">
        <v>5</v>
      </c>
      <c r="DJ455" s="1">
        <v>4</v>
      </c>
      <c r="DK455" s="1">
        <v>2</v>
      </c>
      <c r="DL455" s="1">
        <v>117</v>
      </c>
      <c r="DM455" s="1">
        <v>37</v>
      </c>
      <c r="DN455" s="1">
        <v>39</v>
      </c>
      <c r="DQ455" s="1">
        <v>0</v>
      </c>
      <c r="DR455" s="1">
        <v>75</v>
      </c>
      <c r="DS455" s="1">
        <v>42</v>
      </c>
      <c r="DU455" s="1">
        <v>331</v>
      </c>
      <c r="DV455" s="1">
        <v>152</v>
      </c>
      <c r="DZ455" s="1">
        <v>115</v>
      </c>
      <c r="EA455" s="1">
        <v>267</v>
      </c>
      <c r="EB455" s="1">
        <v>5</v>
      </c>
      <c r="EC455" s="1">
        <v>13</v>
      </c>
      <c r="ED455" s="1">
        <v>0</v>
      </c>
      <c r="EE455" s="1">
        <v>8</v>
      </c>
      <c r="EF455" s="1">
        <v>59</v>
      </c>
      <c r="EG455" s="1">
        <v>39</v>
      </c>
      <c r="EH455" s="1">
        <v>4</v>
      </c>
      <c r="EI455" s="1">
        <v>79</v>
      </c>
      <c r="EJ455" s="1">
        <v>220</v>
      </c>
      <c r="EK455" s="1">
        <v>161</v>
      </c>
      <c r="EL455" s="1">
        <v>6</v>
      </c>
      <c r="EM455" s="1">
        <v>594</v>
      </c>
      <c r="EN455" s="1">
        <v>117</v>
      </c>
      <c r="EO455" s="1">
        <v>428</v>
      </c>
      <c r="EP455" s="1">
        <v>545</v>
      </c>
      <c r="EQ455" s="1">
        <v>0</v>
      </c>
      <c r="ER455" s="1">
        <v>7</v>
      </c>
      <c r="ES455" s="1">
        <v>4</v>
      </c>
      <c r="ET455" s="1">
        <v>41</v>
      </c>
      <c r="EU455" s="1">
        <v>11</v>
      </c>
      <c r="EV455" s="1">
        <v>58</v>
      </c>
      <c r="EW455" s="1">
        <v>19</v>
      </c>
      <c r="EX455" s="1">
        <v>1</v>
      </c>
      <c r="EY455" s="1">
        <v>4</v>
      </c>
      <c r="EZ455" s="1">
        <v>7</v>
      </c>
      <c r="FA455" s="1">
        <v>0</v>
      </c>
      <c r="FB455" s="1">
        <v>2</v>
      </c>
      <c r="FC455" s="1">
        <v>0</v>
      </c>
      <c r="FD455" s="1">
        <v>0</v>
      </c>
      <c r="FE455" s="1">
        <v>0</v>
      </c>
      <c r="FF455" s="1">
        <v>0</v>
      </c>
      <c r="FG455" s="1">
        <v>0</v>
      </c>
      <c r="FH455" s="1">
        <v>10</v>
      </c>
      <c r="FI455" s="1">
        <v>0</v>
      </c>
      <c r="FJ455" s="1">
        <v>15</v>
      </c>
      <c r="FK455" s="1">
        <v>14</v>
      </c>
      <c r="FL455" s="1">
        <v>0</v>
      </c>
      <c r="FM455" s="1">
        <v>40</v>
      </c>
      <c r="FN455" s="1">
        <v>5</v>
      </c>
      <c r="FO455" s="1">
        <v>3</v>
      </c>
      <c r="FP455" s="1">
        <v>46</v>
      </c>
      <c r="FQ455" s="1">
        <v>2</v>
      </c>
      <c r="FR455" s="1">
        <f>SUM(Tableau17[[#This Row],[2019-T1-ALEXANDRE Audric]:[2019-T1-MARIE Florie]])</f>
        <v>289</v>
      </c>
      <c r="FS455" s="1">
        <v>28</v>
      </c>
      <c r="FT455" s="1">
        <v>152</v>
      </c>
      <c r="FU455" s="1">
        <v>0</v>
      </c>
      <c r="FV455" s="1">
        <v>299</v>
      </c>
      <c r="FW455" s="1">
        <v>0</v>
      </c>
      <c r="FX455" s="1">
        <v>479</v>
      </c>
      <c r="GD455" s="1">
        <v>0</v>
      </c>
      <c r="GE455" s="1">
        <v>61</v>
      </c>
      <c r="GF455" s="1">
        <v>196</v>
      </c>
      <c r="GG455" s="1">
        <v>14</v>
      </c>
      <c r="GH455" s="1">
        <v>132</v>
      </c>
      <c r="GI455" s="1">
        <v>0</v>
      </c>
      <c r="GJ455" s="1">
        <v>403</v>
      </c>
      <c r="GK455" s="1">
        <v>66</v>
      </c>
      <c r="GL455" s="1">
        <v>248</v>
      </c>
      <c r="GM455" s="1">
        <v>0</v>
      </c>
      <c r="GN455" s="1">
        <v>151</v>
      </c>
      <c r="GO455" s="1">
        <v>0</v>
      </c>
      <c r="GP455" s="1">
        <v>465</v>
      </c>
      <c r="GQ455" s="1">
        <v>83</v>
      </c>
      <c r="GR455" s="1">
        <v>52</v>
      </c>
      <c r="GS455" s="1">
        <v>0</v>
      </c>
      <c r="GT455" s="1">
        <v>204</v>
      </c>
      <c r="GU455" s="1">
        <v>0</v>
      </c>
      <c r="GV455" s="1">
        <v>339</v>
      </c>
      <c r="GW455" s="1">
        <v>101</v>
      </c>
      <c r="GX455" s="1">
        <v>0</v>
      </c>
      <c r="GY455" s="1">
        <v>0</v>
      </c>
      <c r="GZ455" s="1">
        <v>224</v>
      </c>
      <c r="HA455" s="1">
        <v>0</v>
      </c>
      <c r="HB455" s="1">
        <v>325</v>
      </c>
      <c r="HC455" s="1">
        <v>100</v>
      </c>
      <c r="HD455" s="1">
        <v>59</v>
      </c>
      <c r="HE455" s="1">
        <v>161</v>
      </c>
      <c r="HF455" s="1">
        <v>270</v>
      </c>
      <c r="HG455" s="1">
        <v>4</v>
      </c>
      <c r="HH455" s="1">
        <v>594</v>
      </c>
      <c r="HI455" s="1">
        <v>117</v>
      </c>
      <c r="HJ455" s="1">
        <v>0</v>
      </c>
      <c r="HK455" s="1">
        <v>428</v>
      </c>
      <c r="HL455" s="1">
        <v>0</v>
      </c>
      <c r="HM455" s="1">
        <v>0</v>
      </c>
      <c r="HN455" s="1">
        <v>545</v>
      </c>
      <c r="HO455" s="1">
        <v>75</v>
      </c>
      <c r="HP455" s="1">
        <v>24</v>
      </c>
      <c r="HQ455" s="1">
        <v>46</v>
      </c>
      <c r="HR455" s="1">
        <v>124</v>
      </c>
      <c r="HS455" s="1">
        <v>26</v>
      </c>
      <c r="HT455" s="1">
        <v>295</v>
      </c>
      <c r="HU455" s="1">
        <v>28</v>
      </c>
      <c r="HV455" s="1">
        <v>88</v>
      </c>
      <c r="HW455" s="1">
        <v>19</v>
      </c>
      <c r="HX455" s="1">
        <v>116</v>
      </c>
      <c r="HY455" s="1">
        <v>0</v>
      </c>
      <c r="HZ455" s="1">
        <v>251</v>
      </c>
      <c r="IA455" s="1">
        <v>44</v>
      </c>
      <c r="IB455" s="1">
        <v>39</v>
      </c>
      <c r="IC455" s="1">
        <v>75</v>
      </c>
      <c r="ID455" s="1">
        <v>168</v>
      </c>
      <c r="IE455" s="1">
        <v>5</v>
      </c>
      <c r="IF455" s="1">
        <v>331</v>
      </c>
      <c r="IG455" s="1">
        <v>0</v>
      </c>
      <c r="IH455" s="1">
        <v>0</v>
      </c>
      <c r="II455" s="1">
        <v>115</v>
      </c>
      <c r="IJ455" s="1">
        <v>152</v>
      </c>
      <c r="IK455" s="1">
        <v>0</v>
      </c>
      <c r="IL455" s="1">
        <v>267</v>
      </c>
      <c r="IM455" s="26">
        <f>IFERROR(Tableau17[[#This Row],[LDIV]]/Tableau17[[#This Row],[Total général]],"")</f>
        <v>7.9681274900398405E-3</v>
      </c>
      <c r="IN455" s="26">
        <f>IFERROR(Tableau17[[#This Row],[LDVC]]/Tableau17[[#This Row],[Total général]],"")</f>
        <v>0</v>
      </c>
      <c r="IO455" s="26">
        <f>IFERROR(Tableau17[[#This Row],[LDVD]]/Tableau17[[#This Row],[Total général]],"")</f>
        <v>0.14342629482071714</v>
      </c>
      <c r="IP455" s="26">
        <f>IFERROR(Tableau17[[#This Row],[LDVG]]/Tableau17[[#This Row],[Total général]],"")</f>
        <v>0.13545816733067728</v>
      </c>
      <c r="IQ455" s="26">
        <f>IFERROR(Tableau17[[#This Row],[LEXD]]/Tableau17[[#This Row],[Total général]],"")</f>
        <v>0</v>
      </c>
      <c r="IR455" s="26">
        <f>IFERROR(Tableau17[[#This Row],[LEXG]]/Tableau17[[#This Row],[Total général]],"")</f>
        <v>1.5936254980079681E-2</v>
      </c>
      <c r="IS455" s="26">
        <f>IFERROR(Tableau17[[#This Row],[LLR]]/Tableau17[[#This Row],[Total général]],"")</f>
        <v>0.20717131474103587</v>
      </c>
      <c r="IT455" s="26">
        <f>IFERROR(Tableau17[[#This Row],[LREM]]/Tableau17[[#This Row],[Total général]],"")</f>
        <v>6.7729083665338641E-2</v>
      </c>
      <c r="IU455" s="26">
        <f>IFERROR(Tableau17[[#This Row],[LRN]]/Tableau17[[#This Row],[Total général]],"")</f>
        <v>0.11155378486055777</v>
      </c>
      <c r="IV455" s="26">
        <f>IFERROR(Tableau17[[#This Row],[LUG]]/Tableau17[[#This Row],[Total général]],"")</f>
        <v>0.20717131474103587</v>
      </c>
      <c r="IW455" s="26">
        <f>IFERROR(Tableau17[[#This Row],[LVEC]]/Tableau17[[#This Row],[Total général]],"")</f>
        <v>0.10358565737051793</v>
      </c>
      <c r="IX455" s="26">
        <f>IFERROR(Tableau17[[#This Row],[2008-T1-LCMD]]/Tableau17[[#This Row],[2008-T1-TOTAL]],"")</f>
        <v>1.8789144050104383E-2</v>
      </c>
      <c r="IY455" s="26">
        <f>IFERROR(Tableau17[[#This Row],[2008-T1-LDVD]]/Tableau17[[#This Row],[2008-T1-TOTAL]],"")</f>
        <v>0</v>
      </c>
      <c r="IZ455" s="26">
        <f>IFERROR(Tableau17[[#This Row],[2008-T1-LEXD]]/Tableau17[[#This Row],[2008-T1-TOTAL]],"")</f>
        <v>0</v>
      </c>
      <c r="JA455" s="26">
        <f>IFERROR(Tableau17[[#This Row],[2008-T1-LEXG]]/Tableau17[[#This Row],[2008-T1-TOTAL]],"")</f>
        <v>3.7578288100208766E-2</v>
      </c>
      <c r="JB455" s="26">
        <f>IFERROR(Tableau17[[#This Row],[2008-T1-LFN]]/Tableau17[[#This Row],[2008-T1-TOTAL]],"")</f>
        <v>5.845511482254697E-2</v>
      </c>
      <c r="JC455" s="26">
        <f>IFERROR(Tableau17[[#This Row],[2008-T1-LMAJ]]/Tableau17[[#This Row],[2008-T1-TOTAL]],"")</f>
        <v>0.29853862212943633</v>
      </c>
      <c r="JD455" s="26">
        <f>IFERROR(Tableau17[[#This Row],[2008-T1-LUG]]/Tableau17[[#This Row],[2008-T1-TOTAL]],"")</f>
        <v>0.58663883089770352</v>
      </c>
      <c r="JE455" s="26" t="str">
        <f>IFERROR(Tableau17[[#This Row],[2008-T2-LFN]]/Tableau17[[#This Row],[2008-T2-TOTAL]],"")</f>
        <v/>
      </c>
      <c r="JF455" s="26" t="str">
        <f>IFERROR(Tableau17[[#This Row],[2008-T2-LGC]]/Tableau17[[#This Row],[2008-T2-TOTAL]],"")</f>
        <v/>
      </c>
      <c r="JG455" s="26" t="str">
        <f>IFERROR(Tableau17[[#This Row],[2008-T2-LMAJ]]/Tableau17[[#This Row],[2008-T2-TOTAL]],"")</f>
        <v/>
      </c>
      <c r="JH455" s="26" t="str">
        <f>IFERROR(Tableau17[[#This Row],[2008-T2-LUG]]/Tableau17[[#This Row],[2008-T2-TOTAL]],"")</f>
        <v/>
      </c>
      <c r="JI455" s="26">
        <f>IFERROR(Tableau17[[#This Row],[2014-T1-LDIV]]/Tableau17[[#This Row],[2014-T1-TOTAL]],"")</f>
        <v>3.4739454094292806E-2</v>
      </c>
      <c r="JJ455" s="26">
        <f>IFERROR(Tableau17[[#This Row],[2014-T1-LDVD]]/Tableau17[[#This Row],[2014-T1-TOTAL]],"")</f>
        <v>0</v>
      </c>
      <c r="JK455" s="26">
        <f>IFERROR(Tableau17[[#This Row],[2014-T1-LDVG]]/Tableau17[[#This Row],[2014-T1-TOTAL]],"")</f>
        <v>0.24317617866004962</v>
      </c>
      <c r="JL455" s="26">
        <f>IFERROR(Tableau17[[#This Row],[2014-T1-LEXG]]/Tableau17[[#This Row],[2014-T1-TOTAL]],"")</f>
        <v>7.4441687344913151E-3</v>
      </c>
      <c r="JM455" s="26">
        <f>IFERROR(Tableau17[[#This Row],[2014-T1-LFG]]/Tableau17[[#This Row],[2014-T1-TOTAL]],"")</f>
        <v>6.4516129032258063E-2</v>
      </c>
      <c r="JN455" s="26">
        <f>IFERROR(Tableau17[[#This Row],[2014-T1-LFN]]/Tableau17[[#This Row],[2014-T1-TOTAL]],"")</f>
        <v>0.15136476426799009</v>
      </c>
      <c r="JO455" s="26">
        <f>IFERROR(Tableau17[[#This Row],[2014-T1-LUD]]/Tableau17[[#This Row],[2014-T1-TOTAL]],"")</f>
        <v>0.28287841191066998</v>
      </c>
      <c r="JP455" s="26">
        <f>IFERROR(Tableau17[[#This Row],[2014-T1-LUG]]/Tableau17[[#This Row],[2014-T1-TOTAL]],"")</f>
        <v>0.21588089330024815</v>
      </c>
      <c r="JQ455" s="26">
        <f>IFERROR(Tableau17[[#This Row],[2014-T2-LFN]]/Tableau17[[#This Row],[2014-T2-TOTAL]],"")</f>
        <v>0.14193548387096774</v>
      </c>
      <c r="JR455" s="26">
        <f>IFERROR(Tableau17[[#This Row],[2014-T2-LUD]]/Tableau17[[#This Row],[2014-T2-TOTAL]],"")</f>
        <v>0.53333333333333333</v>
      </c>
      <c r="JS455" s="26">
        <f>IFERROR(Tableau17[[#This Row],[2014-T2-LUG]]/Tableau17[[#This Row],[2014-T2-TOTAL]],"")</f>
        <v>0.3247311827956989</v>
      </c>
      <c r="JT455" s="26">
        <f>IFERROR(Tableau17[[#This Row],[2015-T1-BC-DIV]]/Tableau17[[#This Row],[2015-T1-TOTAL]],"")</f>
        <v>0</v>
      </c>
      <c r="JU455" s="26">
        <f>IFERROR(Tableau17[[#This Row],[2015-T1-BC-DLF]]/Tableau17[[#This Row],[2015-T1-TOTAL]],"")</f>
        <v>3.2448377581120944E-2</v>
      </c>
      <c r="JV455" s="26">
        <f>IFERROR(Tableau17[[#This Row],[2015-T1-BC-DVD]]/Tableau17[[#This Row],[2015-T1-TOTAL]],"")</f>
        <v>0</v>
      </c>
      <c r="JW455" s="26">
        <f>IFERROR(Tableau17[[#This Row],[2015-T1-BC-DVG]]/Tableau17[[#This Row],[2015-T1-TOTAL]],"")</f>
        <v>0.3303834808259587</v>
      </c>
      <c r="JX455" s="26">
        <f>IFERROR(Tableau17[[#This Row],[2015-T1-BC-FG]]/Tableau17[[#This Row],[2015-T1-TOTAL]],"")</f>
        <v>5.6047197640117993E-2</v>
      </c>
      <c r="JY455" s="26">
        <f>IFERROR(Tableau17[[#This Row],[2015-T1-BC-FN]]/Tableau17[[#This Row],[2015-T1-TOTAL]],"")</f>
        <v>0.21238938053097345</v>
      </c>
      <c r="JZ455" s="26">
        <f>IFERROR(Tableau17[[#This Row],[2015-T1-BC-MDM]]/Tableau17[[#This Row],[2015-T1-TOTAL]],"")</f>
        <v>0</v>
      </c>
      <c r="KA455" s="26">
        <f>IFERROR(Tableau17[[#This Row],[2015-T1-BC-RDG]]/Tableau17[[#This Row],[2015-T1-TOTAL]],"")</f>
        <v>0</v>
      </c>
      <c r="KB455" s="26">
        <f>IFERROR(Tableau17[[#This Row],[2015-T1-BC-SOC]]/Tableau17[[#This Row],[2015-T1-TOTAL]],"")</f>
        <v>0.12094395280235988</v>
      </c>
      <c r="KC455" s="26">
        <f>IFERROR(Tableau17[[#This Row],[2015-T1-BC-UD]]/Tableau17[[#This Row],[2015-T1-TOTAL]],"")</f>
        <v>0.15339233038348082</v>
      </c>
      <c r="KD455" s="26">
        <f>IFERROR(Tableau17[[#This Row],[2015-T1-BC-UG]]/Tableau17[[#This Row],[2015-T1-TOTAL]],"")</f>
        <v>0</v>
      </c>
      <c r="KE455" s="26">
        <f>IFERROR(Tableau17[[#This Row],[2015-T1-BC-VEC]]/Tableau17[[#This Row],[2015-T1-TOTAL]],"")</f>
        <v>9.4395280235988199E-2</v>
      </c>
      <c r="KF455" s="26">
        <f>IFERROR(Tableau17[[#This Row],[2015-T2-BC-DVG]]/Tableau17[[#This Row],[2015-T2-TOTAL]],"")</f>
        <v>0.6892307692307692</v>
      </c>
      <c r="KG455" s="26">
        <f>IFERROR(Tableau17[[#This Row],[2015-T2-BC-FN]]/Tableau17[[#This Row],[2015-T2-TOTAL]],"")</f>
        <v>0.31076923076923074</v>
      </c>
      <c r="KH455" s="26">
        <f>IFERROR(Tableau17[[#This Row],[2015-T2-BC-SOC]]/Tableau17[[#This Row],[2015-T2-TOTAL]],"")</f>
        <v>0</v>
      </c>
      <c r="KI455" s="26">
        <f>IFERROR(Tableau17[[#This Row],[2015-T2-BC-UD]]/Tableau17[[#This Row],[2015-T2-TOTAL]],"")</f>
        <v>0</v>
      </c>
      <c r="KJ455" s="26">
        <f>IFERROR(Tableau17[[#This Row],[2015-T2-BC-UG]]/Tableau17[[#This Row],[2015-T2-TOTAL]],"")</f>
        <v>0</v>
      </c>
      <c r="KK455" s="26">
        <f>IFERROR(Tableau17[[#This Row],[2017 (L)-T1-COM]]/Tableau17[[#This Row],[2017 (L)-T1-TOTAL]],"")</f>
        <v>0</v>
      </c>
      <c r="KL455" s="26">
        <f>IFERROR(Tableau17[[#This Row],[2017 (L)-T1-DIV]]/Tableau17[[#This Row],[2017 (L)-T1-TOTAL]],"")</f>
        <v>1.5105740181268883E-2</v>
      </c>
      <c r="KM455" s="26">
        <f>IFERROR(Tableau17[[#This Row],[2017 (L)-T1-DLF]]/Tableau17[[#This Row],[2017 (L)-T1-TOTAL]],"")</f>
        <v>9.0634441087613302E-3</v>
      </c>
      <c r="KN455" s="26">
        <f>IFERROR(Tableau17[[#This Row],[2017 (L)-T1-DVD]]/Tableau17[[#This Row],[2017 (L)-T1-TOTAL]],"")</f>
        <v>0</v>
      </c>
      <c r="KO455" s="26">
        <f>IFERROR(Tableau17[[#This Row],[2017 (L)-T1-DVG]]/Tableau17[[#This Row],[2017 (L)-T1-TOTAL]],"")</f>
        <v>6.0422960725075529E-3</v>
      </c>
      <c r="KP455" s="26">
        <f>IFERROR(Tableau17[[#This Row],[2017 (L)-T1-ECO]]/Tableau17[[#This Row],[2017 (L)-T1-TOTAL]],"")</f>
        <v>1.5105740181268883E-2</v>
      </c>
      <c r="KQ455" s="26">
        <f>IFERROR(Tableau17[[#This Row],[2017 (L)-T1-EXD]]/Tableau17[[#This Row],[2017 (L)-T1-TOTAL]],"")</f>
        <v>1.2084592145015106E-2</v>
      </c>
      <c r="KR455" s="26">
        <f>IFERROR(Tableau17[[#This Row],[2017 (L)-T1-EXG]]/Tableau17[[#This Row],[2017 (L)-T1-TOTAL]],"")</f>
        <v>6.0422960725075529E-3</v>
      </c>
      <c r="KS455" s="26">
        <f>IFERROR(Tableau17[[#This Row],[2017 (L)-T1-FI]]/Tableau17[[#This Row],[2017 (L)-T1-TOTAL]],"")</f>
        <v>0.35347432024169184</v>
      </c>
      <c r="KT455" s="26">
        <f>IFERROR(Tableau17[[#This Row],[2017 (L)-T1-FN]]/Tableau17[[#This Row],[2017 (L)-T1-TOTAL]],"")</f>
        <v>0.11178247734138973</v>
      </c>
      <c r="KU455" s="26">
        <f>IFERROR(Tableau17[[#This Row],[2017 (L)-T1-LR]]/Tableau17[[#This Row],[2017 (L)-T1-TOTAL]],"")</f>
        <v>0.11782477341389729</v>
      </c>
      <c r="KV455" s="26">
        <f>IFERROR(Tableau17[[#This Row],[2017 (L)-T1-MDM]]/Tableau17[[#This Row],[2017 (L)-T1-TOTAL]],"")</f>
        <v>0</v>
      </c>
      <c r="KW455" s="26">
        <f>IFERROR(Tableau17[[#This Row],[2017 (L)-T1-RDG]]/Tableau17[[#This Row],[2017 (L)-T1-TOTAL]],"")</f>
        <v>0</v>
      </c>
      <c r="KX455" s="26">
        <f>IFERROR(Tableau17[[#This Row],[2017 (L)-T1-REG]]/Tableau17[[#This Row],[2017 (L)-T1-TOTAL]],"")</f>
        <v>0</v>
      </c>
      <c r="KY455" s="26">
        <f>IFERROR(Tableau17[[#This Row],[2017 (L)-T1-REM]]/Tableau17[[#This Row],[2017 (L)-T1-TOTAL]],"")</f>
        <v>0.22658610271903323</v>
      </c>
      <c r="KZ455" s="26">
        <f>IFERROR(Tableau17[[#This Row],[2017 (L)-T1-SOC]]/Tableau17[[#This Row],[2017 (L)-T1-TOTAL]],"")</f>
        <v>0.12688821752265861</v>
      </c>
      <c r="LA455" s="26">
        <f>IFERROR(Tableau17[[#This Row],[2017 (L)-T1-UDI]]/Tableau17[[#This Row],[2017 (L)-T1-TOTAL]],"")</f>
        <v>0</v>
      </c>
      <c r="LB455" s="26">
        <f>IFERROR(Tableau17[[#This Row],[2017 (L)-T2-FI]]/Tableau17[[#This Row],[2017 (L)-T2-TOTAL]],"")</f>
        <v>0.56928838951310856</v>
      </c>
      <c r="LC455" s="26">
        <f>IFERROR(Tableau17[[#This Row],[2017 (L)-T2-FN]]/Tableau17[[#This Row],[2017 (L)-T2-TOTAL]],"")</f>
        <v>0</v>
      </c>
      <c r="LD455" s="26">
        <f>IFERROR(Tableau17[[#This Row],[2017 (L)-T2-LR]]/Tableau17[[#This Row],[2017 (L)-T2-TOTAL]],"")</f>
        <v>0</v>
      </c>
      <c r="LE455" s="26">
        <f>IFERROR(Tableau17[[#This Row],[2017 (L)-T2-MDM]]/Tableau17[[#This Row],[2017 (L)-T2-TOTAL]],"")</f>
        <v>0</v>
      </c>
      <c r="LF455" s="26">
        <f>IFERROR(Tableau17[[#This Row],[2017 (L)-T2-REM]]/Tableau17[[#This Row],[2017 (L)-T2-TOTAL]],"")</f>
        <v>0.43071161048689138</v>
      </c>
      <c r="LG455" s="26">
        <f>IFERROR(Tableau17[[#This Row],[2017-T1-ARTHAUD Nathalie]]/Tableau17[[#This Row],[2017-T1-TOTAL]],"")</f>
        <v>8.4175084175084174E-3</v>
      </c>
      <c r="LH455" s="26">
        <f>IFERROR(Tableau17[[#This Row],[2017-T1-ASSELINEAU Fran]]/Tableau17[[#This Row],[2017-T1-TOTAL]],"")</f>
        <v>2.1885521885521887E-2</v>
      </c>
      <c r="LI455" s="26">
        <f>IFERROR(Tableau17[[#This Row],[2017-T1-CHEMINADE Jacques]]/Tableau17[[#This Row],[2017-T1-TOTAL]],"")</f>
        <v>0</v>
      </c>
      <c r="LJ455" s="26">
        <f>IFERROR(Tableau17[[#This Row],[2017-T1-DUPONT-AIGNAN Nicolas]]/Tableau17[[#This Row],[2017-T1-TOTAL]],"")</f>
        <v>1.3468013468013467E-2</v>
      </c>
      <c r="LK455" s="26">
        <f>IFERROR(Tableau17[[#This Row],[2017-T1-FILLON Fran]]/Tableau17[[#This Row],[2017-T1-TOTAL]],"")</f>
        <v>9.9326599326599332E-2</v>
      </c>
      <c r="LL455" s="26">
        <f>IFERROR(Tableau17[[#This Row],[2017-T1-HAMON Beno]]/Tableau17[[#This Row],[2017-T1-TOTAL]],"")</f>
        <v>6.5656565656565663E-2</v>
      </c>
      <c r="LM455" s="26">
        <f>IFERROR(Tableau17[[#This Row],[2017-T1-LASSALLE Jean]]/Tableau17[[#This Row],[2017-T1-TOTAL]],"")</f>
        <v>6.7340067340067337E-3</v>
      </c>
      <c r="LN455" s="26">
        <f>IFERROR(Tableau17[[#This Row],[2017-T1-LE PEN Marine]]/Tableau17[[#This Row],[2017-T1-TOTAL]],"")</f>
        <v>0.132996632996633</v>
      </c>
      <c r="LO455" s="26">
        <f>IFERROR(Tableau17[[#This Row],[2017-T1-M Jean-Luc]]/Tableau17[[#This Row],[2017-T1-TOTAL]],"")</f>
        <v>0.37037037037037035</v>
      </c>
      <c r="LP455" s="26">
        <f>IFERROR(Tableau17[[#This Row],[2017-T1-MACRON Emmanuel]]/Tableau17[[#This Row],[2017-T1-TOTAL]],"")</f>
        <v>0.27104377104377103</v>
      </c>
      <c r="LQ455" s="26">
        <f>IFERROR(Tableau17[[#This Row],[2017-T1-POUTOU Philippe]]/Tableau17[[#This Row],[2017-T1-TOTAL]],"")</f>
        <v>1.0101010101010102E-2</v>
      </c>
      <c r="LR455" s="26">
        <f>IFERROR(Tableau17[[#This Row],[2017-T2-LE PEN Marine]]/Tableau17[[#This Row],[2017-T2-TOTAL]],"")</f>
        <v>0.21467889908256882</v>
      </c>
      <c r="LS455" s="26">
        <f>IFERROR(Tableau17[[#This Row],[2017-T2-MACRON Emmanuel]]/Tableau17[[#This Row],[2017-T2-TOTAL]],"")</f>
        <v>0.78532110091743124</v>
      </c>
      <c r="LT455" s="26">
        <f>IFERROR(Tableau17[[#This Row],[2019-T1-ALEXANDRE Audric]]/Tableau17[[#This Row],[2019-T1-TOTAL]],"")</f>
        <v>0</v>
      </c>
      <c r="LU455" s="26">
        <f>IFERROR(Tableau17[[#This Row],[2019-T1-ARTHAUD Nathalie]]/Tableau17[[#This Row],[2019-T1-TOTAL]],"")</f>
        <v>2.4221453287197232E-2</v>
      </c>
      <c r="LV455" s="26">
        <f>IFERROR(Tableau17[[#This Row],[2019-T1-ASSELINEAU François]]/Tableau17[[#This Row],[2019-T1-TOTAL]],"")</f>
        <v>1.384083044982699E-2</v>
      </c>
      <c r="LW455" s="26">
        <f>IFERROR(Tableau17[[#This Row],[2019-T1-AUBRY Manon]]/Tableau17[[#This Row],[2019-T1-TOTAL]],"")</f>
        <v>0.14186851211072665</v>
      </c>
      <c r="LX455" s="26">
        <f>IFERROR(Tableau17[[#This Row],[2019-T1-AZERGUI Nagib]]/Tableau17[[#This Row],[2019-T1-TOTAL]],"")</f>
        <v>3.8062283737024222E-2</v>
      </c>
      <c r="LY455" s="26">
        <f>IFERROR(Tableau17[[#This Row],[2019-T1-BARDELLA Jordan]]/Tableau17[[#This Row],[2019-T1-TOTAL]],"")</f>
        <v>0.20069204152249134</v>
      </c>
      <c r="LZ455" s="26">
        <f>IFERROR(Tableau17[[#This Row],[2019-T1-BELLAMY François-Xavier]]/Tableau17[[#This Row],[2019-T1-TOTAL]],"")</f>
        <v>6.5743944636678195E-2</v>
      </c>
      <c r="MA455" s="26">
        <f>IFERROR(Tableau17[[#This Row],[2019-T1-BIDOU Olivier]]/Tableau17[[#This Row],[2019-T1-TOTAL]],"")</f>
        <v>3.4602076124567475E-3</v>
      </c>
      <c r="MB455" s="26">
        <f>IFERROR(Tableau17[[#This Row],[2019-T1-BOURG Dominique]]/Tableau17[[#This Row],[2019-T1-TOTAL]],"")</f>
        <v>1.384083044982699E-2</v>
      </c>
      <c r="MC455" s="26">
        <f>IFERROR(Tableau17[[#This Row],[2019-T1-BROSSAT Ian]]/Tableau17[[#This Row],[2019-T1-TOTAL]],"")</f>
        <v>2.4221453287197232E-2</v>
      </c>
      <c r="MD455" s="26">
        <f>IFERROR(Tableau17[[#This Row],[2019-T1-CAILLAUD Sophie]]/Tableau17[[#This Row],[2019-T1-TOTAL]],"")</f>
        <v>0</v>
      </c>
      <c r="ME455" s="26">
        <f>IFERROR(Tableau17[[#This Row],[2019-T1-CAMUS Renaud]]/Tableau17[[#This Row],[2019-T1-TOTAL]],"")</f>
        <v>6.920415224913495E-3</v>
      </c>
      <c r="MF455" s="26">
        <f>IFERROR(Tableau17[[#This Row],[2019-T1-CHALENÇON Christophe]]/Tableau17[[#This Row],[2019-T1-TOTAL]],"")</f>
        <v>0</v>
      </c>
      <c r="MG455" s="26">
        <f>IFERROR(Tableau17[[#This Row],[2019-T1-CORBET Cathy Denise Ginette]]/Tableau17[[#This Row],[2019-T1-TOTAL]],"")</f>
        <v>0</v>
      </c>
      <c r="MH455" s="26">
        <f>IFERROR(Tableau17[[#This Row],[2019-T1-DE PREVOISIN Robert]]/Tableau17[[#This Row],[2019-T1-TOTAL]],"")</f>
        <v>0</v>
      </c>
      <c r="MI455" s="26">
        <f>IFERROR(Tableau17[[#This Row],[2019-T1-DELFEL Thérèse]]/Tableau17[[#This Row],[2019-T1-TOTAL]],"")</f>
        <v>0</v>
      </c>
      <c r="MJ455" s="26">
        <f>IFERROR(Tableau17[[#This Row],[2019-T1-DIEUMEGARD Pierre]]/Tableau17[[#This Row],[2019-T1-TOTAL]],"")</f>
        <v>0</v>
      </c>
      <c r="MK455" s="26">
        <f>IFERROR(Tableau17[[#This Row],[2019-T1-DUPONT-AIGNAN Nicolas]]/Tableau17[[#This Row],[2019-T1-TOTAL]],"")</f>
        <v>3.4602076124567477E-2</v>
      </c>
      <c r="ML455" s="26">
        <f>IFERROR(Tableau17[[#This Row],[2019-T1-GERNIGON Yves]]/Tableau17[[#This Row],[2019-T1-TOTAL]],"")</f>
        <v>0</v>
      </c>
      <c r="MM455" s="26">
        <f>IFERROR(Tableau17[[#This Row],[2019-T1-GLUCKSMANN Raphaël]]/Tableau17[[#This Row],[2019-T1-TOTAL]],"")</f>
        <v>5.1903114186851208E-2</v>
      </c>
      <c r="MN455" s="26">
        <f>IFERROR(Tableau17[[#This Row],[2019-T1-HAMON Benoît]]/Tableau17[[#This Row],[2019-T1-TOTAL]],"")</f>
        <v>4.8442906574394463E-2</v>
      </c>
      <c r="MO455" s="26">
        <f>IFERROR(Tableau17[[#This Row],[2019-T1-HELGEN Gilles]]/Tableau17[[#This Row],[2019-T1-TOTAL]],"")</f>
        <v>0</v>
      </c>
      <c r="MP455" s="26">
        <f>IFERROR(Tableau17[[#This Row],[2019-T1-JADOT Yannick]]/Tableau17[[#This Row],[2019-T1-TOTAL]],"")</f>
        <v>0.13840830449826991</v>
      </c>
      <c r="MQ455" s="26">
        <f>IFERROR(Tableau17[[#This Row],[2019-T1-LAGARDE Jean-Christophe]]/Tableau17[[#This Row],[2019-T1-TOTAL]],"")</f>
        <v>1.7301038062283738E-2</v>
      </c>
      <c r="MR455" s="26">
        <f>IFERROR(Tableau17[[#This Row],[2019-T1-LALANNE Francis]]/Tableau17[[#This Row],[2019-T1-TOTAL]],"")</f>
        <v>1.0380622837370242E-2</v>
      </c>
      <c r="MS455" s="26">
        <f>IFERROR(Tableau17[[#This Row],[2019-T1-LOISEAU Nathalie]]/Tableau17[[#This Row],[2019-T1-TOTAL]],"")</f>
        <v>0.15916955017301038</v>
      </c>
      <c r="MT455" s="26">
        <f>IFERROR(Tableau17[[#This Row],[2019-T1-MARIE Florie]]/Tableau17[[#This Row],[2019-T1-TOTAL]],"")</f>
        <v>6.920415224913495E-3</v>
      </c>
      <c r="MU455" s="26">
        <f>IFERROR(Tableau17[[#This Row],[2008-T1-MACROEXTRDROITE]]/Tableau17[[#This Row],[2008-T1-MACROTOTALE]],"")</f>
        <v>5.845511482254697E-2</v>
      </c>
      <c r="MV455" s="26">
        <f>IFERROR(Tableau17[[#This Row],[2008-T1-MACRODROITE]]/Tableau17[[#This Row],[2008-T1-MACROTOTALE]],"")</f>
        <v>0.31732776617954073</v>
      </c>
      <c r="MW455" s="26">
        <f>IFERROR(Tableau17[[#This Row],[2008-T1-MACROCENTRE]]/Tableau17[[#This Row],[2008-T1-MACROTOTALE]],"")</f>
        <v>0</v>
      </c>
      <c r="MX455" s="26">
        <f>IFERROR(Tableau17[[#This Row],[2008-T1-MACROGAUCHE]]/Tableau17[[#This Row],[2008-T1-MACROTOTALE]],"")</f>
        <v>0.62421711899791232</v>
      </c>
      <c r="MY455" s="26">
        <f>IFERROR(Tableau17[[#This Row],[2008-T1-MACROAUTRE]]/Tableau17[[#This Row],[2008-T1-MACROTOTALE]],"")</f>
        <v>0</v>
      </c>
      <c r="MZ455" s="26" t="str">
        <f>IFERROR(Tableau17[[#This Row],[2008-T2-MACROEXTRDROITE]]/Tableau17[[#This Row],[2008-T2-MACROTOTALE]],"")</f>
        <v/>
      </c>
      <c r="NA455" s="26" t="str">
        <f>IFERROR(Tableau17[[#This Row],[2008-T2-MACRODROITE]]/Tableau17[[#This Row],[2008-T2-MACROTOTALE]],"")</f>
        <v/>
      </c>
      <c r="NB455" s="26" t="str">
        <f>IFERROR(Tableau17[[#This Row],[2008-T2-MACROCENTRE]]/Tableau17[[#This Row],[2008-T2-MACROTOTALE]],"")</f>
        <v/>
      </c>
      <c r="NC455" s="26" t="str">
        <f>IFERROR(Tableau17[[#This Row],[2008-T2-MACROGAUCHE]]/Tableau17[[#This Row],[2008-T2-MACROTOTALE]],"")</f>
        <v/>
      </c>
      <c r="ND455" s="26" t="str">
        <f>IFERROR(Tableau17[[#This Row],[2008-T2-MACROAUTRE]]/Tableau17[[#This Row],[2008-T2-MACROTOTALE]],"")</f>
        <v/>
      </c>
      <c r="NE455" s="26">
        <f>IFERROR(Tableau17[[#This Row],[2014-T1-MACROEXTRDROITE]]/Tableau17[[#This Row],[2014-T1-MACROTOTALE]],"")</f>
        <v>0.15136476426799009</v>
      </c>
      <c r="NF455" s="26">
        <f>IFERROR(Tableau17[[#This Row],[2014-T1-MACRODROITE]]/Tableau17[[#This Row],[2014-T1-MACROTOTALE]],"")</f>
        <v>0.48635235732009924</v>
      </c>
      <c r="NG455" s="26">
        <f>IFERROR(Tableau17[[#This Row],[2014-T1-MACROCENTRE]]/Tableau17[[#This Row],[2014-T1-MACROTOTALE]],"")</f>
        <v>3.4739454094292806E-2</v>
      </c>
      <c r="NH455" s="26">
        <f>IFERROR(Tableau17[[#This Row],[2014-T1-MACROGAUCHE]]/Tableau17[[#This Row],[2014-T1-MACROTOTALE]],"")</f>
        <v>0.32754342431761785</v>
      </c>
      <c r="NI455" s="26">
        <f>IFERROR(Tableau17[[#This Row],[2014-T1-MACROAUTRE]]/Tableau17[[#This Row],[2014-T1-MACROTOTALE]],"")</f>
        <v>0</v>
      </c>
      <c r="NJ455" s="26">
        <f>IFERROR(Tableau17[[#This Row],[2014-T2-MACROEXTRDROITE]]/Tableau17[[#This Row],[2014-T2-MACROTOTALE]],"")</f>
        <v>0.14193548387096774</v>
      </c>
      <c r="NK455" s="26">
        <f>IFERROR(Tableau17[[#This Row],[2014-T2-MACRODROITE]]/Tableau17[[#This Row],[2014-T2-MACROTOTALE]],"")</f>
        <v>0.53333333333333333</v>
      </c>
      <c r="NL455" s="26">
        <f>IFERROR(Tableau17[[#This Row],[2014-T2-MACROCENTRE]]/Tableau17[[#This Row],[2014-T2-MACROTOTALE]],"")</f>
        <v>0</v>
      </c>
      <c r="NM455" s="26">
        <f>IFERROR(Tableau17[[#This Row],[2014-T2-MACROGAUCHE]]/Tableau17[[#This Row],[2014-T2-MACROTOTALE]],"")</f>
        <v>0.3247311827956989</v>
      </c>
      <c r="NN455" s="26">
        <f>IFERROR(Tableau17[[#This Row],[2014-T2-MACROAUTRE]]/Tableau17[[#This Row],[2014-T2-MACROTOTALE]],"")</f>
        <v>0</v>
      </c>
      <c r="NO455" s="26">
        <f>IFERROR( Tableau17[[#This Row],[2015-T1-MACROEXTRDROITE]]/Tableau17[[#This Row],[2015-T1-MACROTOTALE]],"")</f>
        <v>0.24483775811209441</v>
      </c>
      <c r="NP455" s="26">
        <f>IFERROR(Tableau17[[#This Row],[2015-T1-MACRODROITE]]/Tableau17[[#This Row],[2015-T1-MACROTOTALE]],"")</f>
        <v>0.15339233038348082</v>
      </c>
      <c r="NQ455" s="26">
        <f>IFERROR(Tableau17[[#This Row],[2015-T1-MACROCENTRE]]/Tableau17[[#This Row],[2015-T1-MACROTOTALE]],"")</f>
        <v>0</v>
      </c>
      <c r="NR455" s="26">
        <f>IFERROR(Tableau17[[#This Row],[2015-T1-MACROGAUCHE]]/Tableau17[[#This Row],[2015-T1-MACROTOTALE]],"")</f>
        <v>0.60176991150442483</v>
      </c>
      <c r="NS455" s="26">
        <f>IFERROR(Tableau17[[#This Row],[2015-T1-MACROAUTRE]]/Tableau17[[#This Row],[2015-T1-MACROTOTALE]],"")</f>
        <v>0</v>
      </c>
      <c r="NT455" s="26">
        <f>IFERROR(Tableau17[[#This Row],[2015-T2-MACROEXTRDROITE]]/Tableau17[[#This Row],[2015-T2-MACROTOTALE]],"")</f>
        <v>0.31076923076923074</v>
      </c>
      <c r="NU455" s="26">
        <f>IFERROR(Tableau17[[#This Row],[2015-T2-MACRODROITE]]/Tableau17[[#This Row],[2015-T2-MACROTOTALE]],"")</f>
        <v>0</v>
      </c>
      <c r="NV455" s="26">
        <f>IFERROR(Tableau17[[#This Row],[2015-T2-MACROCENTRE]]/Tableau17[[#This Row],[2015-T2-MACROTOTALE]],"")</f>
        <v>0</v>
      </c>
      <c r="NW455" s="26">
        <f>IFERROR(Tableau17[[#This Row],[2015-T2-MACROGAUCHE]]/Tableau17[[#This Row],[2015-T2-MACROTOTALE]],"")</f>
        <v>0.6892307692307692</v>
      </c>
      <c r="NX455" s="26">
        <f>IFERROR(Tableau17[[#This Row],[2015-T2-MACROAUTRE]]/Tableau17[[#This Row],[2015-T2-MACROTOTALE]],"")</f>
        <v>0</v>
      </c>
      <c r="NY455" s="26">
        <f>IFERROR(Tableau17[[#This Row],[2017-T1-MACROEXTRDROITE]]/Tableau17[[#This Row],[2017-T1-MACROTOTALE]],"")</f>
        <v>0.16835016835016836</v>
      </c>
      <c r="NZ455" s="26">
        <f>IFERROR(Tableau17[[#This Row],[2017-T1-MACRODROITE]]/Tableau17[[#This Row],[2017-T1-MACROTOTALE]],"")</f>
        <v>9.9326599326599332E-2</v>
      </c>
      <c r="OA455" s="26">
        <f>IFERROR(Tableau17[[#This Row],[2017-T1-MACROCENTRE]]/Tableau17[[#This Row],[2017-T1-MACROTOTALE]],"")</f>
        <v>0.27104377104377103</v>
      </c>
      <c r="OB455" s="26">
        <f>IFERROR(Tableau17[[#This Row],[2017-T1-MACROGAUCHE]]/Tableau17[[#This Row],[2017-T1-MACROTOTALE]],"")</f>
        <v>0.45454545454545453</v>
      </c>
      <c r="OC455" s="26">
        <f>IFERROR(Tableau17[[#This Row],[2017-T1-MACROAUTRE]]/Tableau17[[#This Row],[2017-T1-MACROTOTALE]],"")</f>
        <v>6.7340067340067337E-3</v>
      </c>
      <c r="OD455" s="26">
        <f>IFERROR(Tableau17[[#This Row],[2017-T2-MACROEXTRDROITE]]/Tableau17[[#This Row],[2017-T2-MACROTOTALE]],"")</f>
        <v>0.21467889908256882</v>
      </c>
      <c r="OE455" s="26">
        <f>IFERROR(Tableau17[[#This Row],[2017-T2-MACRODROITE]]/Tableau17[[#This Row],[2017-T2-MACROTOTALE]],"")</f>
        <v>0</v>
      </c>
      <c r="OF455" s="26">
        <f>IFERROR(Tableau17[[#This Row],[2017-T2-MACROCENTRE]]/Tableau17[[#This Row],[2017-T2-MACROTOTALE]],"")</f>
        <v>0.78532110091743124</v>
      </c>
      <c r="OG455" s="26">
        <f>IFERROR(Tableau17[[#This Row],[2017-T2-MACROGAUCHE]]/Tableau17[[#This Row],[2017-T2-MACROTOTALE]],"")</f>
        <v>0</v>
      </c>
      <c r="OH455" s="26">
        <f>IFERROR(Tableau17[[#This Row],[2017-T2-MACROAUTRE]]/Tableau17[[#This Row],[2017-T2-MACROTOTALE]],"")</f>
        <v>0</v>
      </c>
      <c r="OI455" s="26">
        <f>IFERROR(Tableau17[[#This Row],[2019-T1-MACROEXTRDROITE]]/Tableau17[[#This Row],[2019-T1-MACROTOTALE]],"")</f>
        <v>0.25423728813559321</v>
      </c>
      <c r="OJ455" s="26">
        <f>IFERROR(Tableau17[[#This Row],[2019-T1-MACRODROITE]]/Tableau17[[#This Row],[2019-T1-MACROTOTALE]],"")</f>
        <v>8.1355932203389825E-2</v>
      </c>
      <c r="OK455" s="26">
        <f>IFERROR(Tableau17[[#This Row],[2019-T1-MACROCENTRE]]/Tableau17[[#This Row],[2019-T1-MACROTOTALE]],"")</f>
        <v>0.15593220338983052</v>
      </c>
      <c r="OL455" s="26">
        <f>IFERROR(Tableau17[[#This Row],[2019-T1-MACROGAUCHE]]/Tableau17[[#This Row],[2019-T1-MACROTOTALE]],"")</f>
        <v>0.42033898305084744</v>
      </c>
      <c r="OM455" s="26">
        <f>IFERROR(Tableau17[[#This Row],[2019-T1-MACROAUTRE]]/Tableau17[[#This Row],[2019-T1-MACROTOTALE]],"")</f>
        <v>8.8135593220338981E-2</v>
      </c>
      <c r="ON455" s="26">
        <f>IFERROR(Tableau17[[#This Row],[2020-T1-MACROEXTRDROITE]]/Tableau17[[#This Row],[2020-T1-MACROTOTALE]],"")</f>
        <v>0.11155378486055777</v>
      </c>
      <c r="OO455" s="26">
        <f>IFERROR(Tableau17[[#This Row],[2020-T1-MACRODROITE]]/Tableau17[[#This Row],[2020-T1-MACROTOTALE]],"")</f>
        <v>0.35059760956175301</v>
      </c>
      <c r="OP455" s="26">
        <f>IFERROR(Tableau17[[#This Row],[2020-T1-MACROCENTRE]]/Tableau17[[#This Row],[2020-T1-MACROTOTALE]],"")</f>
        <v>7.5697211155378488E-2</v>
      </c>
      <c r="OQ455" s="26">
        <f>IFERROR(Tableau17[[#This Row],[2020-T1-MACROGAUCHE]]/Tableau17[[#This Row],[2020-T1-MACROTOTALE]],"")</f>
        <v>0.46215139442231074</v>
      </c>
      <c r="OR455" s="26">
        <f>IFERROR(Tableau17[[#This Row],[2020-T1-MACROAUTRE]]/Tableau17[[#This Row],[2020-T1-MACROTOTALE]],"")</f>
        <v>0</v>
      </c>
      <c r="OS455" s="26">
        <f>IFERROR(Tableau17[[#This Row],[2017 (L)-T1-MACROEXTRDROITE]]/Tableau17[[#This Row],[2017 (L)-T1-MACROTOTALE]],"")</f>
        <v>0.13293051359516617</v>
      </c>
      <c r="OT455" s="26">
        <f>IFERROR(Tableau17[[#This Row],[2017 (L)-T1-MACRODROITE]]/Tableau17[[#This Row],[2017 (L)-T1-MACROTOTALE]],"")</f>
        <v>0.11782477341389729</v>
      </c>
      <c r="OU455" s="26">
        <f>IFERROR(Tableau17[[#This Row],[2017 (L)-T1-MACROCENTRE]]/Tableau17[[#This Row],[2017 (L)-T1-MACROTOTALE]],"")</f>
        <v>0.22658610271903323</v>
      </c>
      <c r="OV455" s="26">
        <f>IFERROR(Tableau17[[#This Row],[2017 (L)-T1-MACROGAUCHE]]/Tableau17[[#This Row],[2017 (L)-T1-MACROTOTALE]],"")</f>
        <v>0.50755287009063443</v>
      </c>
      <c r="OW455" s="26">
        <f>IFERROR(Tableau17[[#This Row],[2017 (L)-T1-MACROAUTRE]]/Tableau17[[#This Row],[2017 (L)-T1-MACROTOTALE]],"")</f>
        <v>1.5105740181268883E-2</v>
      </c>
      <c r="OX455" s="26">
        <f>IFERROR(Tableau17[[#This Row],[2017 (L)-T2-MACROEXTRDROITE]]/Tableau17[[#This Row],[2017 (L)-T2-MACROTOTALE]],"")</f>
        <v>0</v>
      </c>
      <c r="OY455" s="26">
        <f>IFERROR(Tableau17[[#This Row],[2017 (L)-T2-MACRODROITE]]/Tableau17[[#This Row],[2017 (L)-T2-MACROTOTALE]],"")</f>
        <v>0</v>
      </c>
      <c r="OZ455" s="26">
        <f>IFERROR(Tableau17[[#This Row],[2017 (L)-T2-MACROCENTRE]]/Tableau17[[#This Row],[2017 (L)-T2-MACROTOTALE]],"")</f>
        <v>0.43071161048689138</v>
      </c>
      <c r="PA455" s="26">
        <f>IFERROR(Tableau17[[#This Row],[2017 (L)-T2-MACROGAUCHE]]/Tableau17[[#This Row],[2017 (L)-T2-MACROTOTALE]],"")</f>
        <v>0.56928838951310856</v>
      </c>
      <c r="PB455" s="26">
        <f>IFERROR(Tableau17[[#This Row],[2017 (L)-T2-MACROAUTRE]]/Tableau17[[#This Row],[2017 (L)-T2-MACROTOTALE]],"")</f>
        <v>0</v>
      </c>
      <c r="PC455" s="26">
        <f>IFERROR(Tableau17[[#This Row],[2008_T1_PROCUS]]/Tableau17[[#This Row],[2008_T1_INSCRITS]],0)</f>
        <v>4.3763676148796497E-3</v>
      </c>
      <c r="PD455" s="26">
        <f>IFERROR(Tableau17[[#This Row],[2008_T2_PROCUS]]/Tableau17[[#This Row],[2008_T2_INSCRITS]],0)</f>
        <v>0</v>
      </c>
      <c r="PE455" s="26">
        <f>Tableau17[[#This Row],[2014_T1_PROCUS]]/Tableau17[[#This Row],[2014_T1_INSCRITS]]</f>
        <v>1.02880658436214E-3</v>
      </c>
      <c r="PF455" s="26">
        <f>IFERROR(Tableau17[[#This Row],[2014_T2_PROCUS]]/Tableau17[[#This Row],[2014_T2_INSCRITS]],0)</f>
        <v>2.05761316872428E-3</v>
      </c>
    </row>
    <row r="456" spans="1:422" hidden="1" x14ac:dyDescent="0.2">
      <c r="A456" s="1">
        <v>6</v>
      </c>
      <c r="B456" s="1" t="s">
        <v>414</v>
      </c>
      <c r="C456" s="1" t="s">
        <v>431</v>
      </c>
      <c r="D456" s="1" t="s">
        <v>431</v>
      </c>
      <c r="E456" s="1">
        <v>1179</v>
      </c>
      <c r="F456" s="1">
        <v>5.4325190000000001</v>
      </c>
      <c r="G456" s="1">
        <v>43.291137999999997</v>
      </c>
      <c r="H456" s="3">
        <v>1085</v>
      </c>
      <c r="I456" s="3">
        <v>125</v>
      </c>
      <c r="K456" s="1">
        <v>2</v>
      </c>
      <c r="L456" s="1">
        <v>42</v>
      </c>
      <c r="M456" s="1">
        <v>25</v>
      </c>
      <c r="P456" s="1">
        <v>105</v>
      </c>
      <c r="Q456" s="1">
        <v>17</v>
      </c>
      <c r="R456" s="1">
        <v>13</v>
      </c>
      <c r="S456" s="1">
        <v>18</v>
      </c>
      <c r="T456" s="1">
        <v>10</v>
      </c>
      <c r="U456" s="1">
        <v>232</v>
      </c>
      <c r="V456" s="1">
        <v>983</v>
      </c>
      <c r="W456" s="1">
        <v>333</v>
      </c>
      <c r="X456" s="1">
        <v>1</v>
      </c>
      <c r="Y456" s="2">
        <v>0.33875889999999997</v>
      </c>
      <c r="Z456" s="1">
        <v>983</v>
      </c>
      <c r="AA456" s="1">
        <v>387</v>
      </c>
      <c r="AB456" s="1">
        <v>3</v>
      </c>
      <c r="AC456" s="2">
        <v>0.39369278000000002</v>
      </c>
      <c r="AD456" s="1">
        <v>1085</v>
      </c>
      <c r="AE456" s="1">
        <v>242</v>
      </c>
      <c r="AF456" s="2">
        <v>0.22304146999999999</v>
      </c>
      <c r="AG456" s="1">
        <f t="shared" si="7"/>
        <v>125</v>
      </c>
      <c r="AH456" s="1">
        <v>838</v>
      </c>
      <c r="AI456" s="1">
        <v>409</v>
      </c>
      <c r="AJ456" s="1">
        <v>6</v>
      </c>
      <c r="AK456" s="2">
        <v>0.48806683000000001</v>
      </c>
      <c r="AL456" s="1">
        <v>838</v>
      </c>
      <c r="AM456" s="1">
        <v>470</v>
      </c>
      <c r="AN456" s="1">
        <v>3</v>
      </c>
      <c r="AO456" s="2">
        <v>0.56085918999999995</v>
      </c>
      <c r="AP456" s="1">
        <v>995</v>
      </c>
      <c r="AQ456" s="1">
        <v>318</v>
      </c>
      <c r="AR456" s="2">
        <v>0.31959799</v>
      </c>
      <c r="AS456" s="1">
        <v>995</v>
      </c>
      <c r="AT456" s="1">
        <v>305</v>
      </c>
      <c r="AU456" s="2">
        <v>0.30653266000000001</v>
      </c>
      <c r="AV456" s="1">
        <v>1057</v>
      </c>
      <c r="AW456" s="1">
        <v>288</v>
      </c>
      <c r="AX456" s="2">
        <v>0.27246925</v>
      </c>
      <c r="AY456" s="1">
        <v>1056</v>
      </c>
      <c r="AZ456" s="1">
        <v>225</v>
      </c>
      <c r="BA456" s="2">
        <v>0.21306818</v>
      </c>
      <c r="BB456" s="1">
        <v>1057</v>
      </c>
      <c r="BC456" s="1">
        <v>615</v>
      </c>
      <c r="BD456" s="2">
        <v>0.58183538000000001</v>
      </c>
      <c r="BE456" s="1">
        <v>1056</v>
      </c>
      <c r="BF456" s="1">
        <v>627</v>
      </c>
      <c r="BG456" s="2">
        <v>0.59375</v>
      </c>
      <c r="BH456" s="1">
        <v>1056</v>
      </c>
      <c r="BI456" s="1">
        <v>242</v>
      </c>
      <c r="BJ456" s="2">
        <v>0.22916666999999999</v>
      </c>
      <c r="BK456" s="1">
        <v>8</v>
      </c>
      <c r="BM456" s="1">
        <v>0</v>
      </c>
      <c r="BN456" s="1">
        <v>8</v>
      </c>
      <c r="BO456" s="1">
        <v>10</v>
      </c>
      <c r="BP456" s="1">
        <v>92</v>
      </c>
      <c r="BQ456" s="1">
        <v>283</v>
      </c>
      <c r="BR456" s="1">
        <v>401</v>
      </c>
      <c r="BU456" s="1">
        <v>97</v>
      </c>
      <c r="BV456" s="1">
        <v>363</v>
      </c>
      <c r="BW456" s="1">
        <v>460</v>
      </c>
      <c r="BY456" s="1">
        <v>55</v>
      </c>
      <c r="BZ456" s="1">
        <v>59</v>
      </c>
      <c r="CB456" s="1">
        <v>13</v>
      </c>
      <c r="CC456" s="1">
        <v>36</v>
      </c>
      <c r="CD456" s="1">
        <v>76</v>
      </c>
      <c r="CE456" s="1">
        <v>78</v>
      </c>
      <c r="CF456" s="1">
        <v>317</v>
      </c>
      <c r="CG456" s="1">
        <v>52</v>
      </c>
      <c r="CH456" s="1">
        <v>172</v>
      </c>
      <c r="CI456" s="1">
        <v>125</v>
      </c>
      <c r="CJ456" s="1">
        <v>349</v>
      </c>
      <c r="CK456" s="1">
        <v>85</v>
      </c>
      <c r="CL456" s="1">
        <v>6</v>
      </c>
      <c r="CN456" s="1">
        <v>59</v>
      </c>
      <c r="CO456" s="1">
        <v>10</v>
      </c>
      <c r="CP456" s="1">
        <v>33</v>
      </c>
      <c r="CS456" s="1">
        <v>58</v>
      </c>
      <c r="CT456" s="1">
        <v>43</v>
      </c>
      <c r="CW456" s="1">
        <v>294</v>
      </c>
      <c r="CY456" s="1">
        <v>20</v>
      </c>
      <c r="DA456" s="1">
        <v>273</v>
      </c>
      <c r="DC456" s="1">
        <v>293</v>
      </c>
      <c r="DD456" s="1">
        <v>4</v>
      </c>
      <c r="DE456" s="1">
        <v>18</v>
      </c>
      <c r="DF456" s="1">
        <v>2</v>
      </c>
      <c r="DG456" s="1">
        <v>2</v>
      </c>
      <c r="DH456" s="1">
        <v>73</v>
      </c>
      <c r="DI456" s="1">
        <v>5</v>
      </c>
      <c r="DJ456" s="1">
        <v>1</v>
      </c>
      <c r="DK456" s="1">
        <v>1</v>
      </c>
      <c r="DL456" s="1">
        <v>56</v>
      </c>
      <c r="DM456" s="1">
        <v>28</v>
      </c>
      <c r="DN456" s="1">
        <v>21</v>
      </c>
      <c r="DP456" s="1">
        <v>1</v>
      </c>
      <c r="DR456" s="1">
        <v>46</v>
      </c>
      <c r="DS456" s="1">
        <v>15</v>
      </c>
      <c r="DU456" s="1">
        <v>273</v>
      </c>
      <c r="DX456" s="1">
        <v>130</v>
      </c>
      <c r="DZ456" s="1">
        <v>84</v>
      </c>
      <c r="EA456" s="1">
        <v>214</v>
      </c>
      <c r="EB456" s="1">
        <v>0</v>
      </c>
      <c r="EC456" s="1">
        <v>9</v>
      </c>
      <c r="ED456" s="1">
        <v>1</v>
      </c>
      <c r="EE456" s="1">
        <v>5</v>
      </c>
      <c r="EF456" s="1">
        <v>42</v>
      </c>
      <c r="EG456" s="1">
        <v>26</v>
      </c>
      <c r="EH456" s="1">
        <v>2</v>
      </c>
      <c r="EI456" s="1">
        <v>79</v>
      </c>
      <c r="EJ456" s="1">
        <v>281</v>
      </c>
      <c r="EK456" s="1">
        <v>139</v>
      </c>
      <c r="EL456" s="1">
        <v>10</v>
      </c>
      <c r="EM456" s="1">
        <v>594</v>
      </c>
      <c r="EN456" s="1">
        <v>110</v>
      </c>
      <c r="EO456" s="1">
        <v>478</v>
      </c>
      <c r="EP456" s="1">
        <v>588</v>
      </c>
      <c r="EQ456" s="1">
        <v>0</v>
      </c>
      <c r="ER456" s="1">
        <v>1</v>
      </c>
      <c r="ES456" s="1">
        <v>8</v>
      </c>
      <c r="ET456" s="1">
        <v>57</v>
      </c>
      <c r="EU456" s="1">
        <v>13</v>
      </c>
      <c r="EV456" s="1">
        <v>40</v>
      </c>
      <c r="EW456" s="1">
        <v>12</v>
      </c>
      <c r="EX456" s="1">
        <v>0</v>
      </c>
      <c r="EY456" s="1">
        <v>0</v>
      </c>
      <c r="EZ456" s="1">
        <v>5</v>
      </c>
      <c r="FA456" s="1">
        <v>0</v>
      </c>
      <c r="FB456" s="1">
        <v>0</v>
      </c>
      <c r="FC456" s="1">
        <v>0</v>
      </c>
      <c r="FD456" s="1">
        <v>0</v>
      </c>
      <c r="FE456" s="1">
        <v>0</v>
      </c>
      <c r="FF456" s="1">
        <v>0</v>
      </c>
      <c r="FG456" s="1">
        <v>0</v>
      </c>
      <c r="FH456" s="1">
        <v>2</v>
      </c>
      <c r="FI456" s="1">
        <v>0</v>
      </c>
      <c r="FJ456" s="1">
        <v>16</v>
      </c>
      <c r="FK456" s="1">
        <v>17</v>
      </c>
      <c r="FL456" s="1">
        <v>0</v>
      </c>
      <c r="FM456" s="1">
        <v>16</v>
      </c>
      <c r="FN456" s="1">
        <v>5</v>
      </c>
      <c r="FO456" s="1">
        <v>2</v>
      </c>
      <c r="FP456" s="1">
        <v>29</v>
      </c>
      <c r="FQ456" s="1">
        <v>0</v>
      </c>
      <c r="FR456" s="1">
        <f>SUM(Tableau17[[#This Row],[2019-T1-ALEXANDRE Audric]:[2019-T1-MARIE Florie]])</f>
        <v>223</v>
      </c>
      <c r="FS456" s="1">
        <v>10</v>
      </c>
      <c r="FT456" s="1">
        <v>100</v>
      </c>
      <c r="FU456" s="1">
        <v>0</v>
      </c>
      <c r="FV456" s="1">
        <v>291</v>
      </c>
      <c r="FW456" s="1">
        <v>0</v>
      </c>
      <c r="FX456" s="1">
        <v>401</v>
      </c>
      <c r="FY456" s="1">
        <v>0</v>
      </c>
      <c r="FZ456" s="1">
        <v>97</v>
      </c>
      <c r="GA456" s="1">
        <v>0</v>
      </c>
      <c r="GB456" s="1">
        <v>363</v>
      </c>
      <c r="GC456" s="1">
        <v>0</v>
      </c>
      <c r="GD456" s="1">
        <v>460</v>
      </c>
      <c r="GE456" s="1">
        <v>36</v>
      </c>
      <c r="GF456" s="1">
        <v>131</v>
      </c>
      <c r="GG456" s="1">
        <v>0</v>
      </c>
      <c r="GH456" s="1">
        <v>150</v>
      </c>
      <c r="GI456" s="1">
        <v>0</v>
      </c>
      <c r="GJ456" s="1">
        <v>317</v>
      </c>
      <c r="GK456" s="1">
        <v>52</v>
      </c>
      <c r="GL456" s="1">
        <v>172</v>
      </c>
      <c r="GM456" s="1">
        <v>0</v>
      </c>
      <c r="GN456" s="1">
        <v>125</v>
      </c>
      <c r="GO456" s="1">
        <v>0</v>
      </c>
      <c r="GP456" s="1">
        <v>349</v>
      </c>
      <c r="GQ456" s="1">
        <v>39</v>
      </c>
      <c r="GR456" s="1">
        <v>43</v>
      </c>
      <c r="GS456" s="1">
        <v>0</v>
      </c>
      <c r="GT456" s="1">
        <v>127</v>
      </c>
      <c r="GU456" s="1">
        <v>85</v>
      </c>
      <c r="GV456" s="1">
        <v>294</v>
      </c>
      <c r="GW456" s="1">
        <v>20</v>
      </c>
      <c r="GX456" s="1">
        <v>273</v>
      </c>
      <c r="GY456" s="1">
        <v>0</v>
      </c>
      <c r="GZ456" s="1">
        <v>0</v>
      </c>
      <c r="HA456" s="1">
        <v>0</v>
      </c>
      <c r="HB456" s="1">
        <v>293</v>
      </c>
      <c r="HC456" s="1">
        <v>94</v>
      </c>
      <c r="HD456" s="1">
        <v>42</v>
      </c>
      <c r="HE456" s="1">
        <v>139</v>
      </c>
      <c r="HF456" s="1">
        <v>317</v>
      </c>
      <c r="HG456" s="1">
        <v>2</v>
      </c>
      <c r="HH456" s="1">
        <v>594</v>
      </c>
      <c r="HI456" s="1">
        <v>110</v>
      </c>
      <c r="HJ456" s="1">
        <v>0</v>
      </c>
      <c r="HK456" s="1">
        <v>478</v>
      </c>
      <c r="HL456" s="1">
        <v>0</v>
      </c>
      <c r="HM456" s="1">
        <v>0</v>
      </c>
      <c r="HN456" s="1">
        <v>588</v>
      </c>
      <c r="HO456" s="1">
        <v>51</v>
      </c>
      <c r="HP456" s="1">
        <v>17</v>
      </c>
      <c r="HQ456" s="1">
        <v>29</v>
      </c>
      <c r="HR456" s="1">
        <v>112</v>
      </c>
      <c r="HS456" s="1">
        <v>16</v>
      </c>
      <c r="HT456" s="1">
        <v>225</v>
      </c>
      <c r="HU456" s="1">
        <v>13</v>
      </c>
      <c r="HV456" s="1">
        <v>147</v>
      </c>
      <c r="HW456" s="1">
        <v>19</v>
      </c>
      <c r="HX456" s="1">
        <v>53</v>
      </c>
      <c r="HY456" s="1">
        <v>0</v>
      </c>
      <c r="HZ456" s="1">
        <v>232</v>
      </c>
      <c r="IA456" s="1">
        <v>31</v>
      </c>
      <c r="IB456" s="1">
        <v>23</v>
      </c>
      <c r="IC456" s="1">
        <v>46</v>
      </c>
      <c r="ID456" s="1">
        <v>155</v>
      </c>
      <c r="IE456" s="1">
        <v>18</v>
      </c>
      <c r="IF456" s="1">
        <v>273</v>
      </c>
      <c r="IG456" s="1">
        <v>0</v>
      </c>
      <c r="IH456" s="1">
        <v>130</v>
      </c>
      <c r="II456" s="1">
        <v>84</v>
      </c>
      <c r="IJ456" s="1">
        <v>0</v>
      </c>
      <c r="IK456" s="1">
        <v>0</v>
      </c>
      <c r="IL456" s="1">
        <v>214</v>
      </c>
      <c r="IM456" s="26">
        <f>IFERROR(Tableau17[[#This Row],[LDIV]]/Tableau17[[#This Row],[Total général]],"")</f>
        <v>0</v>
      </c>
      <c r="IN456" s="26">
        <f>IFERROR(Tableau17[[#This Row],[LDVC]]/Tableau17[[#This Row],[Total général]],"")</f>
        <v>8.6206896551724137E-3</v>
      </c>
      <c r="IO456" s="26">
        <f>IFERROR(Tableau17[[#This Row],[LDVD]]/Tableau17[[#This Row],[Total général]],"")</f>
        <v>0.18103448275862069</v>
      </c>
      <c r="IP456" s="26">
        <f>IFERROR(Tableau17[[#This Row],[LDVG]]/Tableau17[[#This Row],[Total général]],"")</f>
        <v>0.10775862068965517</v>
      </c>
      <c r="IQ456" s="26">
        <f>IFERROR(Tableau17[[#This Row],[LEXD]]/Tableau17[[#This Row],[Total général]],"")</f>
        <v>0</v>
      </c>
      <c r="IR456" s="26">
        <f>IFERROR(Tableau17[[#This Row],[LEXG]]/Tableau17[[#This Row],[Total général]],"")</f>
        <v>0</v>
      </c>
      <c r="IS456" s="26">
        <f>IFERROR(Tableau17[[#This Row],[LLR]]/Tableau17[[#This Row],[Total général]],"")</f>
        <v>0.45258620689655171</v>
      </c>
      <c r="IT456" s="26">
        <f>IFERROR(Tableau17[[#This Row],[LREM]]/Tableau17[[#This Row],[Total général]],"")</f>
        <v>7.3275862068965511E-2</v>
      </c>
      <c r="IU456" s="26">
        <f>IFERROR(Tableau17[[#This Row],[LRN]]/Tableau17[[#This Row],[Total général]],"")</f>
        <v>5.6034482758620691E-2</v>
      </c>
      <c r="IV456" s="26">
        <f>IFERROR(Tableau17[[#This Row],[LUG]]/Tableau17[[#This Row],[Total général]],"")</f>
        <v>7.7586206896551727E-2</v>
      </c>
      <c r="IW456" s="26">
        <f>IFERROR(Tableau17[[#This Row],[LVEC]]/Tableau17[[#This Row],[Total général]],"")</f>
        <v>4.3103448275862072E-2</v>
      </c>
      <c r="IX456" s="26">
        <f>IFERROR(Tableau17[[#This Row],[2008-T1-LCMD]]/Tableau17[[#This Row],[2008-T1-TOTAL]],"")</f>
        <v>1.9950124688279301E-2</v>
      </c>
      <c r="IY456" s="26">
        <f>IFERROR(Tableau17[[#This Row],[2008-T1-LDVD]]/Tableau17[[#This Row],[2008-T1-TOTAL]],"")</f>
        <v>0</v>
      </c>
      <c r="IZ456" s="26">
        <f>IFERROR(Tableau17[[#This Row],[2008-T1-LEXD]]/Tableau17[[#This Row],[2008-T1-TOTAL]],"")</f>
        <v>0</v>
      </c>
      <c r="JA456" s="26">
        <f>IFERROR(Tableau17[[#This Row],[2008-T1-LEXG]]/Tableau17[[#This Row],[2008-T1-TOTAL]],"")</f>
        <v>1.9950124688279301E-2</v>
      </c>
      <c r="JB456" s="26">
        <f>IFERROR(Tableau17[[#This Row],[2008-T1-LFN]]/Tableau17[[#This Row],[2008-T1-TOTAL]],"")</f>
        <v>2.4937655860349128E-2</v>
      </c>
      <c r="JC456" s="26">
        <f>IFERROR(Tableau17[[#This Row],[2008-T1-LMAJ]]/Tableau17[[#This Row],[2008-T1-TOTAL]],"")</f>
        <v>0.22942643391521197</v>
      </c>
      <c r="JD456" s="26">
        <f>IFERROR(Tableau17[[#This Row],[2008-T1-LUG]]/Tableau17[[#This Row],[2008-T1-TOTAL]],"")</f>
        <v>0.70573566084788031</v>
      </c>
      <c r="JE456" s="26">
        <f>IFERROR(Tableau17[[#This Row],[2008-T2-LFN]]/Tableau17[[#This Row],[2008-T2-TOTAL]],"")</f>
        <v>0</v>
      </c>
      <c r="JF456" s="26">
        <f>IFERROR(Tableau17[[#This Row],[2008-T2-LGC]]/Tableau17[[#This Row],[2008-T2-TOTAL]],"")</f>
        <v>0</v>
      </c>
      <c r="JG456" s="26">
        <f>IFERROR(Tableau17[[#This Row],[2008-T2-LMAJ]]/Tableau17[[#This Row],[2008-T2-TOTAL]],"")</f>
        <v>0.21086956521739131</v>
      </c>
      <c r="JH456" s="26">
        <f>IFERROR(Tableau17[[#This Row],[2008-T2-LUG]]/Tableau17[[#This Row],[2008-T2-TOTAL]],"")</f>
        <v>0.78913043478260869</v>
      </c>
      <c r="JI456" s="26">
        <f>IFERROR(Tableau17[[#This Row],[2014-T1-LDIV]]/Tableau17[[#This Row],[2014-T1-TOTAL]],"")</f>
        <v>0</v>
      </c>
      <c r="JJ456" s="26">
        <f>IFERROR(Tableau17[[#This Row],[2014-T1-LDVD]]/Tableau17[[#This Row],[2014-T1-TOTAL]],"")</f>
        <v>0.17350157728706625</v>
      </c>
      <c r="JK456" s="26">
        <f>IFERROR(Tableau17[[#This Row],[2014-T1-LDVG]]/Tableau17[[#This Row],[2014-T1-TOTAL]],"")</f>
        <v>0.18611987381703471</v>
      </c>
      <c r="JL456" s="26">
        <f>IFERROR(Tableau17[[#This Row],[2014-T1-LEXG]]/Tableau17[[#This Row],[2014-T1-TOTAL]],"")</f>
        <v>0</v>
      </c>
      <c r="JM456" s="26">
        <f>IFERROR(Tableau17[[#This Row],[2014-T1-LFG]]/Tableau17[[#This Row],[2014-T1-TOTAL]],"")</f>
        <v>4.1009463722397478E-2</v>
      </c>
      <c r="JN456" s="26">
        <f>IFERROR(Tableau17[[#This Row],[2014-T1-LFN]]/Tableau17[[#This Row],[2014-T1-TOTAL]],"")</f>
        <v>0.11356466876971609</v>
      </c>
      <c r="JO456" s="26">
        <f>IFERROR(Tableau17[[#This Row],[2014-T1-LUD]]/Tableau17[[#This Row],[2014-T1-TOTAL]],"")</f>
        <v>0.23974763406940064</v>
      </c>
      <c r="JP456" s="26">
        <f>IFERROR(Tableau17[[#This Row],[2014-T1-LUG]]/Tableau17[[#This Row],[2014-T1-TOTAL]],"")</f>
        <v>0.24605678233438485</v>
      </c>
      <c r="JQ456" s="26">
        <f>IFERROR(Tableau17[[#This Row],[2014-T2-LFN]]/Tableau17[[#This Row],[2014-T2-TOTAL]],"")</f>
        <v>0.14899713467048711</v>
      </c>
      <c r="JR456" s="26">
        <f>IFERROR(Tableau17[[#This Row],[2014-T2-LUD]]/Tableau17[[#This Row],[2014-T2-TOTAL]],"")</f>
        <v>0.49283667621776506</v>
      </c>
      <c r="JS456" s="26">
        <f>IFERROR(Tableau17[[#This Row],[2014-T2-LUG]]/Tableau17[[#This Row],[2014-T2-TOTAL]],"")</f>
        <v>0.35816618911174786</v>
      </c>
      <c r="JT456" s="26">
        <f>IFERROR(Tableau17[[#This Row],[2015-T1-BC-DIV]]/Tableau17[[#This Row],[2015-T1-TOTAL]],"")</f>
        <v>0.28911564625850339</v>
      </c>
      <c r="JU456" s="26">
        <f>IFERROR(Tableau17[[#This Row],[2015-T1-BC-DLF]]/Tableau17[[#This Row],[2015-T1-TOTAL]],"")</f>
        <v>2.0408163265306121E-2</v>
      </c>
      <c r="JV456" s="26">
        <f>IFERROR(Tableau17[[#This Row],[2015-T1-BC-DVD]]/Tableau17[[#This Row],[2015-T1-TOTAL]],"")</f>
        <v>0</v>
      </c>
      <c r="JW456" s="26">
        <f>IFERROR(Tableau17[[#This Row],[2015-T1-BC-DVG]]/Tableau17[[#This Row],[2015-T1-TOTAL]],"")</f>
        <v>0.20068027210884354</v>
      </c>
      <c r="JX456" s="26">
        <f>IFERROR(Tableau17[[#This Row],[2015-T1-BC-FG]]/Tableau17[[#This Row],[2015-T1-TOTAL]],"")</f>
        <v>3.4013605442176874E-2</v>
      </c>
      <c r="JY456" s="26">
        <f>IFERROR(Tableau17[[#This Row],[2015-T1-BC-FN]]/Tableau17[[#This Row],[2015-T1-TOTAL]],"")</f>
        <v>0.11224489795918367</v>
      </c>
      <c r="JZ456" s="26">
        <f>IFERROR(Tableau17[[#This Row],[2015-T1-BC-MDM]]/Tableau17[[#This Row],[2015-T1-TOTAL]],"")</f>
        <v>0</v>
      </c>
      <c r="KA456" s="26">
        <f>IFERROR(Tableau17[[#This Row],[2015-T1-BC-RDG]]/Tableau17[[#This Row],[2015-T1-TOTAL]],"")</f>
        <v>0</v>
      </c>
      <c r="KB456" s="26">
        <f>IFERROR(Tableau17[[#This Row],[2015-T1-BC-SOC]]/Tableau17[[#This Row],[2015-T1-TOTAL]],"")</f>
        <v>0.19727891156462585</v>
      </c>
      <c r="KC456" s="26">
        <f>IFERROR(Tableau17[[#This Row],[2015-T1-BC-UD]]/Tableau17[[#This Row],[2015-T1-TOTAL]],"")</f>
        <v>0.14625850340136054</v>
      </c>
      <c r="KD456" s="26">
        <f>IFERROR(Tableau17[[#This Row],[2015-T1-BC-UG]]/Tableau17[[#This Row],[2015-T1-TOTAL]],"")</f>
        <v>0</v>
      </c>
      <c r="KE456" s="26">
        <f>IFERROR(Tableau17[[#This Row],[2015-T1-BC-VEC]]/Tableau17[[#This Row],[2015-T1-TOTAL]],"")</f>
        <v>0</v>
      </c>
      <c r="KF456" s="26">
        <f>IFERROR(Tableau17[[#This Row],[2015-T2-BC-DVG]]/Tableau17[[#This Row],[2015-T2-TOTAL]],"")</f>
        <v>0</v>
      </c>
      <c r="KG456" s="26">
        <f>IFERROR(Tableau17[[#This Row],[2015-T2-BC-FN]]/Tableau17[[#This Row],[2015-T2-TOTAL]],"")</f>
        <v>6.8259385665529013E-2</v>
      </c>
      <c r="KH456" s="26">
        <f>IFERROR(Tableau17[[#This Row],[2015-T2-BC-SOC]]/Tableau17[[#This Row],[2015-T2-TOTAL]],"")</f>
        <v>0</v>
      </c>
      <c r="KI456" s="26">
        <f>IFERROR(Tableau17[[#This Row],[2015-T2-BC-UD]]/Tableau17[[#This Row],[2015-T2-TOTAL]],"")</f>
        <v>0.93174061433447097</v>
      </c>
      <c r="KJ456" s="26">
        <f>IFERROR(Tableau17[[#This Row],[2015-T2-BC-UG]]/Tableau17[[#This Row],[2015-T2-TOTAL]],"")</f>
        <v>0</v>
      </c>
      <c r="KK456" s="26">
        <f>IFERROR(Tableau17[[#This Row],[2017 (L)-T1-COM]]/Tableau17[[#This Row],[2017 (L)-T1-TOTAL]],"")</f>
        <v>1.4652014652014652E-2</v>
      </c>
      <c r="KL456" s="26">
        <f>IFERROR(Tableau17[[#This Row],[2017 (L)-T1-DIV]]/Tableau17[[#This Row],[2017 (L)-T1-TOTAL]],"")</f>
        <v>6.5934065934065936E-2</v>
      </c>
      <c r="KM456" s="26">
        <f>IFERROR(Tableau17[[#This Row],[2017 (L)-T1-DLF]]/Tableau17[[#This Row],[2017 (L)-T1-TOTAL]],"")</f>
        <v>7.326007326007326E-3</v>
      </c>
      <c r="KN456" s="26">
        <f>IFERROR(Tableau17[[#This Row],[2017 (L)-T1-DVD]]/Tableau17[[#This Row],[2017 (L)-T1-TOTAL]],"")</f>
        <v>7.326007326007326E-3</v>
      </c>
      <c r="KO456" s="26">
        <f>IFERROR(Tableau17[[#This Row],[2017 (L)-T1-DVG]]/Tableau17[[#This Row],[2017 (L)-T1-TOTAL]],"")</f>
        <v>0.26739926739926739</v>
      </c>
      <c r="KP456" s="26">
        <f>IFERROR(Tableau17[[#This Row],[2017 (L)-T1-ECO]]/Tableau17[[#This Row],[2017 (L)-T1-TOTAL]],"")</f>
        <v>1.8315018315018316E-2</v>
      </c>
      <c r="KQ456" s="26">
        <f>IFERROR(Tableau17[[#This Row],[2017 (L)-T1-EXD]]/Tableau17[[#This Row],[2017 (L)-T1-TOTAL]],"")</f>
        <v>3.663003663003663E-3</v>
      </c>
      <c r="KR456" s="26">
        <f>IFERROR(Tableau17[[#This Row],[2017 (L)-T1-EXG]]/Tableau17[[#This Row],[2017 (L)-T1-TOTAL]],"")</f>
        <v>3.663003663003663E-3</v>
      </c>
      <c r="KS456" s="26">
        <f>IFERROR(Tableau17[[#This Row],[2017 (L)-T1-FI]]/Tableau17[[#This Row],[2017 (L)-T1-TOTAL]],"")</f>
        <v>0.20512820512820512</v>
      </c>
      <c r="KT456" s="26">
        <f>IFERROR(Tableau17[[#This Row],[2017 (L)-T1-FN]]/Tableau17[[#This Row],[2017 (L)-T1-TOTAL]],"")</f>
        <v>0.10256410256410256</v>
      </c>
      <c r="KU456" s="26">
        <f>IFERROR(Tableau17[[#This Row],[2017 (L)-T1-LR]]/Tableau17[[#This Row],[2017 (L)-T1-TOTAL]],"")</f>
        <v>7.6923076923076927E-2</v>
      </c>
      <c r="KV456" s="26">
        <f>IFERROR(Tableau17[[#This Row],[2017 (L)-T1-MDM]]/Tableau17[[#This Row],[2017 (L)-T1-TOTAL]],"")</f>
        <v>0</v>
      </c>
      <c r="KW456" s="26">
        <f>IFERROR(Tableau17[[#This Row],[2017 (L)-T1-RDG]]/Tableau17[[#This Row],[2017 (L)-T1-TOTAL]],"")</f>
        <v>3.663003663003663E-3</v>
      </c>
      <c r="KX456" s="26">
        <f>IFERROR(Tableau17[[#This Row],[2017 (L)-T1-REG]]/Tableau17[[#This Row],[2017 (L)-T1-TOTAL]],"")</f>
        <v>0</v>
      </c>
      <c r="KY456" s="26">
        <f>IFERROR(Tableau17[[#This Row],[2017 (L)-T1-REM]]/Tableau17[[#This Row],[2017 (L)-T1-TOTAL]],"")</f>
        <v>0.16849816849816851</v>
      </c>
      <c r="KZ456" s="26">
        <f>IFERROR(Tableau17[[#This Row],[2017 (L)-T1-SOC]]/Tableau17[[#This Row],[2017 (L)-T1-TOTAL]],"")</f>
        <v>5.4945054945054944E-2</v>
      </c>
      <c r="LA456" s="26">
        <f>IFERROR(Tableau17[[#This Row],[2017 (L)-T1-UDI]]/Tableau17[[#This Row],[2017 (L)-T1-TOTAL]],"")</f>
        <v>0</v>
      </c>
      <c r="LB456" s="26">
        <f>IFERROR(Tableau17[[#This Row],[2017 (L)-T2-FI]]/Tableau17[[#This Row],[2017 (L)-T2-TOTAL]],"")</f>
        <v>0</v>
      </c>
      <c r="LC456" s="26">
        <f>IFERROR(Tableau17[[#This Row],[2017 (L)-T2-FN]]/Tableau17[[#This Row],[2017 (L)-T2-TOTAL]],"")</f>
        <v>0</v>
      </c>
      <c r="LD456" s="26">
        <f>IFERROR(Tableau17[[#This Row],[2017 (L)-T2-LR]]/Tableau17[[#This Row],[2017 (L)-T2-TOTAL]],"")</f>
        <v>0.60747663551401865</v>
      </c>
      <c r="LE456" s="26">
        <f>IFERROR(Tableau17[[#This Row],[2017 (L)-T2-MDM]]/Tableau17[[#This Row],[2017 (L)-T2-TOTAL]],"")</f>
        <v>0</v>
      </c>
      <c r="LF456" s="26">
        <f>IFERROR(Tableau17[[#This Row],[2017 (L)-T2-REM]]/Tableau17[[#This Row],[2017 (L)-T2-TOTAL]],"")</f>
        <v>0.3925233644859813</v>
      </c>
      <c r="LG456" s="26">
        <f>IFERROR(Tableau17[[#This Row],[2017-T1-ARTHAUD Nathalie]]/Tableau17[[#This Row],[2017-T1-TOTAL]],"")</f>
        <v>0</v>
      </c>
      <c r="LH456" s="26">
        <f>IFERROR(Tableau17[[#This Row],[2017-T1-ASSELINEAU Fran]]/Tableau17[[#This Row],[2017-T1-TOTAL]],"")</f>
        <v>1.5151515151515152E-2</v>
      </c>
      <c r="LI456" s="26">
        <f>IFERROR(Tableau17[[#This Row],[2017-T1-CHEMINADE Jacques]]/Tableau17[[#This Row],[2017-T1-TOTAL]],"")</f>
        <v>1.6835016835016834E-3</v>
      </c>
      <c r="LJ456" s="26">
        <f>IFERROR(Tableau17[[#This Row],[2017-T1-DUPONT-AIGNAN Nicolas]]/Tableau17[[#This Row],[2017-T1-TOTAL]],"")</f>
        <v>8.4175084175084174E-3</v>
      </c>
      <c r="LK456" s="26">
        <f>IFERROR(Tableau17[[#This Row],[2017-T1-FILLON Fran]]/Tableau17[[#This Row],[2017-T1-TOTAL]],"")</f>
        <v>7.0707070707070704E-2</v>
      </c>
      <c r="LL456" s="26">
        <f>IFERROR(Tableau17[[#This Row],[2017-T1-HAMON Beno]]/Tableau17[[#This Row],[2017-T1-TOTAL]],"")</f>
        <v>4.3771043771043773E-2</v>
      </c>
      <c r="LM456" s="26">
        <f>IFERROR(Tableau17[[#This Row],[2017-T1-LASSALLE Jean]]/Tableau17[[#This Row],[2017-T1-TOTAL]],"")</f>
        <v>3.3670033670033669E-3</v>
      </c>
      <c r="LN456" s="26">
        <f>IFERROR(Tableau17[[#This Row],[2017-T1-LE PEN Marine]]/Tableau17[[#This Row],[2017-T1-TOTAL]],"")</f>
        <v>0.132996632996633</v>
      </c>
      <c r="LO456" s="26">
        <f>IFERROR(Tableau17[[#This Row],[2017-T1-M Jean-Luc]]/Tableau17[[#This Row],[2017-T1-TOTAL]],"")</f>
        <v>0.47306397306397308</v>
      </c>
      <c r="LP456" s="26">
        <f>IFERROR(Tableau17[[#This Row],[2017-T1-MACRON Emmanuel]]/Tableau17[[#This Row],[2017-T1-TOTAL]],"")</f>
        <v>0.234006734006734</v>
      </c>
      <c r="LQ456" s="26">
        <f>IFERROR(Tableau17[[#This Row],[2017-T1-POUTOU Philippe]]/Tableau17[[#This Row],[2017-T1-TOTAL]],"")</f>
        <v>1.6835016835016835E-2</v>
      </c>
      <c r="LR456" s="26">
        <f>IFERROR(Tableau17[[#This Row],[2017-T2-LE PEN Marine]]/Tableau17[[#This Row],[2017-T2-TOTAL]],"")</f>
        <v>0.1870748299319728</v>
      </c>
      <c r="LS456" s="26">
        <f>IFERROR(Tableau17[[#This Row],[2017-T2-MACRON Emmanuel]]/Tableau17[[#This Row],[2017-T2-TOTAL]],"")</f>
        <v>0.81292517006802723</v>
      </c>
      <c r="LT456" s="26">
        <f>IFERROR(Tableau17[[#This Row],[2019-T1-ALEXANDRE Audric]]/Tableau17[[#This Row],[2019-T1-TOTAL]],"")</f>
        <v>0</v>
      </c>
      <c r="LU456" s="26">
        <f>IFERROR(Tableau17[[#This Row],[2019-T1-ARTHAUD Nathalie]]/Tableau17[[#This Row],[2019-T1-TOTAL]],"")</f>
        <v>4.4843049327354259E-3</v>
      </c>
      <c r="LV456" s="26">
        <f>IFERROR(Tableau17[[#This Row],[2019-T1-ASSELINEAU François]]/Tableau17[[#This Row],[2019-T1-TOTAL]],"")</f>
        <v>3.5874439461883408E-2</v>
      </c>
      <c r="LW456" s="26">
        <f>IFERROR(Tableau17[[#This Row],[2019-T1-AUBRY Manon]]/Tableau17[[#This Row],[2019-T1-TOTAL]],"")</f>
        <v>0.2556053811659193</v>
      </c>
      <c r="LX456" s="26">
        <f>IFERROR(Tableau17[[#This Row],[2019-T1-AZERGUI Nagib]]/Tableau17[[#This Row],[2019-T1-TOTAL]],"")</f>
        <v>5.829596412556054E-2</v>
      </c>
      <c r="LY456" s="26">
        <f>IFERROR(Tableau17[[#This Row],[2019-T1-BARDELLA Jordan]]/Tableau17[[#This Row],[2019-T1-TOTAL]],"")</f>
        <v>0.17937219730941703</v>
      </c>
      <c r="LZ456" s="26">
        <f>IFERROR(Tableau17[[#This Row],[2019-T1-BELLAMY François-Xavier]]/Tableau17[[#This Row],[2019-T1-TOTAL]],"")</f>
        <v>5.3811659192825115E-2</v>
      </c>
      <c r="MA456" s="26">
        <f>IFERROR(Tableau17[[#This Row],[2019-T1-BIDOU Olivier]]/Tableau17[[#This Row],[2019-T1-TOTAL]],"")</f>
        <v>0</v>
      </c>
      <c r="MB456" s="26">
        <f>IFERROR(Tableau17[[#This Row],[2019-T1-BOURG Dominique]]/Tableau17[[#This Row],[2019-T1-TOTAL]],"")</f>
        <v>0</v>
      </c>
      <c r="MC456" s="26">
        <f>IFERROR(Tableau17[[#This Row],[2019-T1-BROSSAT Ian]]/Tableau17[[#This Row],[2019-T1-TOTAL]],"")</f>
        <v>2.2421524663677129E-2</v>
      </c>
      <c r="MD456" s="26">
        <f>IFERROR(Tableau17[[#This Row],[2019-T1-CAILLAUD Sophie]]/Tableau17[[#This Row],[2019-T1-TOTAL]],"")</f>
        <v>0</v>
      </c>
      <c r="ME456" s="26">
        <f>IFERROR(Tableau17[[#This Row],[2019-T1-CAMUS Renaud]]/Tableau17[[#This Row],[2019-T1-TOTAL]],"")</f>
        <v>0</v>
      </c>
      <c r="MF456" s="26">
        <f>IFERROR(Tableau17[[#This Row],[2019-T1-CHALENÇON Christophe]]/Tableau17[[#This Row],[2019-T1-TOTAL]],"")</f>
        <v>0</v>
      </c>
      <c r="MG456" s="26">
        <f>IFERROR(Tableau17[[#This Row],[2019-T1-CORBET Cathy Denise Ginette]]/Tableau17[[#This Row],[2019-T1-TOTAL]],"")</f>
        <v>0</v>
      </c>
      <c r="MH456" s="26">
        <f>IFERROR(Tableau17[[#This Row],[2019-T1-DE PREVOISIN Robert]]/Tableau17[[#This Row],[2019-T1-TOTAL]],"")</f>
        <v>0</v>
      </c>
      <c r="MI456" s="26">
        <f>IFERROR(Tableau17[[#This Row],[2019-T1-DELFEL Thérèse]]/Tableau17[[#This Row],[2019-T1-TOTAL]],"")</f>
        <v>0</v>
      </c>
      <c r="MJ456" s="26">
        <f>IFERROR(Tableau17[[#This Row],[2019-T1-DIEUMEGARD Pierre]]/Tableau17[[#This Row],[2019-T1-TOTAL]],"")</f>
        <v>0</v>
      </c>
      <c r="MK456" s="26">
        <f>IFERROR(Tableau17[[#This Row],[2019-T1-DUPONT-AIGNAN Nicolas]]/Tableau17[[#This Row],[2019-T1-TOTAL]],"")</f>
        <v>8.9686098654708519E-3</v>
      </c>
      <c r="ML456" s="26">
        <f>IFERROR(Tableau17[[#This Row],[2019-T1-GERNIGON Yves]]/Tableau17[[#This Row],[2019-T1-TOTAL]],"")</f>
        <v>0</v>
      </c>
      <c r="MM456" s="26">
        <f>IFERROR(Tableau17[[#This Row],[2019-T1-GLUCKSMANN Raphaël]]/Tableau17[[#This Row],[2019-T1-TOTAL]],"")</f>
        <v>7.1748878923766815E-2</v>
      </c>
      <c r="MN456" s="26">
        <f>IFERROR(Tableau17[[#This Row],[2019-T1-HAMON Benoît]]/Tableau17[[#This Row],[2019-T1-TOTAL]],"")</f>
        <v>7.623318385650224E-2</v>
      </c>
      <c r="MO456" s="26">
        <f>IFERROR(Tableau17[[#This Row],[2019-T1-HELGEN Gilles]]/Tableau17[[#This Row],[2019-T1-TOTAL]],"")</f>
        <v>0</v>
      </c>
      <c r="MP456" s="26">
        <f>IFERROR(Tableau17[[#This Row],[2019-T1-JADOT Yannick]]/Tableau17[[#This Row],[2019-T1-TOTAL]],"")</f>
        <v>7.1748878923766815E-2</v>
      </c>
      <c r="MQ456" s="26">
        <f>IFERROR(Tableau17[[#This Row],[2019-T1-LAGARDE Jean-Christophe]]/Tableau17[[#This Row],[2019-T1-TOTAL]],"")</f>
        <v>2.2421524663677129E-2</v>
      </c>
      <c r="MR456" s="26">
        <f>IFERROR(Tableau17[[#This Row],[2019-T1-LALANNE Francis]]/Tableau17[[#This Row],[2019-T1-TOTAL]],"")</f>
        <v>8.9686098654708519E-3</v>
      </c>
      <c r="MS456" s="26">
        <f>IFERROR(Tableau17[[#This Row],[2019-T1-LOISEAU Nathalie]]/Tableau17[[#This Row],[2019-T1-TOTAL]],"")</f>
        <v>0.13004484304932734</v>
      </c>
      <c r="MT456" s="26">
        <f>IFERROR(Tableau17[[#This Row],[2019-T1-MARIE Florie]]/Tableau17[[#This Row],[2019-T1-TOTAL]],"")</f>
        <v>0</v>
      </c>
      <c r="MU456" s="26">
        <f>IFERROR(Tableau17[[#This Row],[2008-T1-MACROEXTRDROITE]]/Tableau17[[#This Row],[2008-T1-MACROTOTALE]],"")</f>
        <v>2.4937655860349128E-2</v>
      </c>
      <c r="MV456" s="26">
        <f>IFERROR(Tableau17[[#This Row],[2008-T1-MACRODROITE]]/Tableau17[[#This Row],[2008-T1-MACROTOTALE]],"")</f>
        <v>0.24937655860349128</v>
      </c>
      <c r="MW456" s="26">
        <f>IFERROR(Tableau17[[#This Row],[2008-T1-MACROCENTRE]]/Tableau17[[#This Row],[2008-T1-MACROTOTALE]],"")</f>
        <v>0</v>
      </c>
      <c r="MX456" s="26">
        <f>IFERROR(Tableau17[[#This Row],[2008-T1-MACROGAUCHE]]/Tableau17[[#This Row],[2008-T1-MACROTOTALE]],"")</f>
        <v>0.72568578553615959</v>
      </c>
      <c r="MY456" s="26">
        <f>IFERROR(Tableau17[[#This Row],[2008-T1-MACROAUTRE]]/Tableau17[[#This Row],[2008-T1-MACROTOTALE]],"")</f>
        <v>0</v>
      </c>
      <c r="MZ456" s="26">
        <f>IFERROR(Tableau17[[#This Row],[2008-T2-MACROEXTRDROITE]]/Tableau17[[#This Row],[2008-T2-MACROTOTALE]],"")</f>
        <v>0</v>
      </c>
      <c r="NA456" s="26">
        <f>IFERROR(Tableau17[[#This Row],[2008-T2-MACRODROITE]]/Tableau17[[#This Row],[2008-T2-MACROTOTALE]],"")</f>
        <v>0.21086956521739131</v>
      </c>
      <c r="NB456" s="26">
        <f>IFERROR(Tableau17[[#This Row],[2008-T2-MACROCENTRE]]/Tableau17[[#This Row],[2008-T2-MACROTOTALE]],"")</f>
        <v>0</v>
      </c>
      <c r="NC456" s="26">
        <f>IFERROR(Tableau17[[#This Row],[2008-T2-MACROGAUCHE]]/Tableau17[[#This Row],[2008-T2-MACROTOTALE]],"")</f>
        <v>0.78913043478260869</v>
      </c>
      <c r="ND456" s="26">
        <f>IFERROR(Tableau17[[#This Row],[2008-T2-MACROAUTRE]]/Tableau17[[#This Row],[2008-T2-MACROTOTALE]],"")</f>
        <v>0</v>
      </c>
      <c r="NE456" s="26">
        <f>IFERROR(Tableau17[[#This Row],[2014-T1-MACROEXTRDROITE]]/Tableau17[[#This Row],[2014-T1-MACROTOTALE]],"")</f>
        <v>0.11356466876971609</v>
      </c>
      <c r="NF456" s="26">
        <f>IFERROR(Tableau17[[#This Row],[2014-T1-MACRODROITE]]/Tableau17[[#This Row],[2014-T1-MACROTOTALE]],"")</f>
        <v>0.41324921135646686</v>
      </c>
      <c r="NG456" s="26">
        <f>IFERROR(Tableau17[[#This Row],[2014-T1-MACROCENTRE]]/Tableau17[[#This Row],[2014-T1-MACROTOTALE]],"")</f>
        <v>0</v>
      </c>
      <c r="NH456" s="26">
        <f>IFERROR(Tableau17[[#This Row],[2014-T1-MACROGAUCHE]]/Tableau17[[#This Row],[2014-T1-MACROTOTALE]],"")</f>
        <v>0.47318611987381703</v>
      </c>
      <c r="NI456" s="26">
        <f>IFERROR(Tableau17[[#This Row],[2014-T1-MACROAUTRE]]/Tableau17[[#This Row],[2014-T1-MACROTOTALE]],"")</f>
        <v>0</v>
      </c>
      <c r="NJ456" s="26">
        <f>IFERROR(Tableau17[[#This Row],[2014-T2-MACROEXTRDROITE]]/Tableau17[[#This Row],[2014-T2-MACROTOTALE]],"")</f>
        <v>0.14899713467048711</v>
      </c>
      <c r="NK456" s="26">
        <f>IFERROR(Tableau17[[#This Row],[2014-T2-MACRODROITE]]/Tableau17[[#This Row],[2014-T2-MACROTOTALE]],"")</f>
        <v>0.49283667621776506</v>
      </c>
      <c r="NL456" s="26">
        <f>IFERROR(Tableau17[[#This Row],[2014-T2-MACROCENTRE]]/Tableau17[[#This Row],[2014-T2-MACROTOTALE]],"")</f>
        <v>0</v>
      </c>
      <c r="NM456" s="26">
        <f>IFERROR(Tableau17[[#This Row],[2014-T2-MACROGAUCHE]]/Tableau17[[#This Row],[2014-T2-MACROTOTALE]],"")</f>
        <v>0.35816618911174786</v>
      </c>
      <c r="NN456" s="26">
        <f>IFERROR(Tableau17[[#This Row],[2014-T2-MACROAUTRE]]/Tableau17[[#This Row],[2014-T2-MACROTOTALE]],"")</f>
        <v>0</v>
      </c>
      <c r="NO456" s="26">
        <f>IFERROR( Tableau17[[#This Row],[2015-T1-MACROEXTRDROITE]]/Tableau17[[#This Row],[2015-T1-MACROTOTALE]],"")</f>
        <v>0.1326530612244898</v>
      </c>
      <c r="NP456" s="26">
        <f>IFERROR(Tableau17[[#This Row],[2015-T1-MACRODROITE]]/Tableau17[[#This Row],[2015-T1-MACROTOTALE]],"")</f>
        <v>0.14625850340136054</v>
      </c>
      <c r="NQ456" s="26">
        <f>IFERROR(Tableau17[[#This Row],[2015-T1-MACROCENTRE]]/Tableau17[[#This Row],[2015-T1-MACROTOTALE]],"")</f>
        <v>0</v>
      </c>
      <c r="NR456" s="26">
        <f>IFERROR(Tableau17[[#This Row],[2015-T1-MACROGAUCHE]]/Tableau17[[#This Row],[2015-T1-MACROTOTALE]],"")</f>
        <v>0.43197278911564624</v>
      </c>
      <c r="NS456" s="26">
        <f>IFERROR(Tableau17[[#This Row],[2015-T1-MACROAUTRE]]/Tableau17[[#This Row],[2015-T1-MACROTOTALE]],"")</f>
        <v>0.28911564625850339</v>
      </c>
      <c r="NT456" s="26">
        <f>IFERROR(Tableau17[[#This Row],[2015-T2-MACROEXTRDROITE]]/Tableau17[[#This Row],[2015-T2-MACROTOTALE]],"")</f>
        <v>6.8259385665529013E-2</v>
      </c>
      <c r="NU456" s="26">
        <f>IFERROR(Tableau17[[#This Row],[2015-T2-MACRODROITE]]/Tableau17[[#This Row],[2015-T2-MACROTOTALE]],"")</f>
        <v>0.93174061433447097</v>
      </c>
      <c r="NV456" s="26">
        <f>IFERROR(Tableau17[[#This Row],[2015-T2-MACROCENTRE]]/Tableau17[[#This Row],[2015-T2-MACROTOTALE]],"")</f>
        <v>0</v>
      </c>
      <c r="NW456" s="26">
        <f>IFERROR(Tableau17[[#This Row],[2015-T2-MACROGAUCHE]]/Tableau17[[#This Row],[2015-T2-MACROTOTALE]],"")</f>
        <v>0</v>
      </c>
      <c r="NX456" s="26">
        <f>IFERROR(Tableau17[[#This Row],[2015-T2-MACROAUTRE]]/Tableau17[[#This Row],[2015-T2-MACROTOTALE]],"")</f>
        <v>0</v>
      </c>
      <c r="NY456" s="26">
        <f>IFERROR(Tableau17[[#This Row],[2017-T1-MACROEXTRDROITE]]/Tableau17[[#This Row],[2017-T1-MACROTOTALE]],"")</f>
        <v>0.15824915824915825</v>
      </c>
      <c r="NZ456" s="26">
        <f>IFERROR(Tableau17[[#This Row],[2017-T1-MACRODROITE]]/Tableau17[[#This Row],[2017-T1-MACROTOTALE]],"")</f>
        <v>7.0707070707070704E-2</v>
      </c>
      <c r="OA456" s="26">
        <f>IFERROR(Tableau17[[#This Row],[2017-T1-MACROCENTRE]]/Tableau17[[#This Row],[2017-T1-MACROTOTALE]],"")</f>
        <v>0.234006734006734</v>
      </c>
      <c r="OB456" s="26">
        <f>IFERROR(Tableau17[[#This Row],[2017-T1-MACROGAUCHE]]/Tableau17[[#This Row],[2017-T1-MACROTOTALE]],"")</f>
        <v>0.53367003367003363</v>
      </c>
      <c r="OC456" s="26">
        <f>IFERROR(Tableau17[[#This Row],[2017-T1-MACROAUTRE]]/Tableau17[[#This Row],[2017-T1-MACROTOTALE]],"")</f>
        <v>3.3670033670033669E-3</v>
      </c>
      <c r="OD456" s="26">
        <f>IFERROR(Tableau17[[#This Row],[2017-T2-MACROEXTRDROITE]]/Tableau17[[#This Row],[2017-T2-MACROTOTALE]],"")</f>
        <v>0.1870748299319728</v>
      </c>
      <c r="OE456" s="26">
        <f>IFERROR(Tableau17[[#This Row],[2017-T2-MACRODROITE]]/Tableau17[[#This Row],[2017-T2-MACROTOTALE]],"")</f>
        <v>0</v>
      </c>
      <c r="OF456" s="26">
        <f>IFERROR(Tableau17[[#This Row],[2017-T2-MACROCENTRE]]/Tableau17[[#This Row],[2017-T2-MACROTOTALE]],"")</f>
        <v>0.81292517006802723</v>
      </c>
      <c r="OG456" s="26">
        <f>IFERROR(Tableau17[[#This Row],[2017-T2-MACROGAUCHE]]/Tableau17[[#This Row],[2017-T2-MACROTOTALE]],"")</f>
        <v>0</v>
      </c>
      <c r="OH456" s="26">
        <f>IFERROR(Tableau17[[#This Row],[2017-T2-MACROAUTRE]]/Tableau17[[#This Row],[2017-T2-MACROTOTALE]],"")</f>
        <v>0</v>
      </c>
      <c r="OI456" s="26">
        <f>IFERROR(Tableau17[[#This Row],[2019-T1-MACROEXTRDROITE]]/Tableau17[[#This Row],[2019-T1-MACROTOTALE]],"")</f>
        <v>0.22666666666666666</v>
      </c>
      <c r="OJ456" s="26">
        <f>IFERROR(Tableau17[[#This Row],[2019-T1-MACRODROITE]]/Tableau17[[#This Row],[2019-T1-MACROTOTALE]],"")</f>
        <v>7.5555555555555556E-2</v>
      </c>
      <c r="OK456" s="26">
        <f>IFERROR(Tableau17[[#This Row],[2019-T1-MACROCENTRE]]/Tableau17[[#This Row],[2019-T1-MACROTOTALE]],"")</f>
        <v>0.12888888888888889</v>
      </c>
      <c r="OL456" s="26">
        <f>IFERROR(Tableau17[[#This Row],[2019-T1-MACROGAUCHE]]/Tableau17[[#This Row],[2019-T1-MACROTOTALE]],"")</f>
        <v>0.49777777777777776</v>
      </c>
      <c r="OM456" s="26">
        <f>IFERROR(Tableau17[[#This Row],[2019-T1-MACROAUTRE]]/Tableau17[[#This Row],[2019-T1-MACROTOTALE]],"")</f>
        <v>7.1111111111111111E-2</v>
      </c>
      <c r="ON456" s="26">
        <f>IFERROR(Tableau17[[#This Row],[2020-T1-MACROEXTRDROITE]]/Tableau17[[#This Row],[2020-T1-MACROTOTALE]],"")</f>
        <v>5.6034482758620691E-2</v>
      </c>
      <c r="OO456" s="26">
        <f>IFERROR(Tableau17[[#This Row],[2020-T1-MACRODROITE]]/Tableau17[[#This Row],[2020-T1-MACROTOTALE]],"")</f>
        <v>0.63362068965517238</v>
      </c>
      <c r="OP456" s="26">
        <f>IFERROR(Tableau17[[#This Row],[2020-T1-MACROCENTRE]]/Tableau17[[#This Row],[2020-T1-MACROTOTALE]],"")</f>
        <v>8.1896551724137928E-2</v>
      </c>
      <c r="OQ456" s="26">
        <f>IFERROR(Tableau17[[#This Row],[2020-T1-MACROGAUCHE]]/Tableau17[[#This Row],[2020-T1-MACROTOTALE]],"")</f>
        <v>0.22844827586206898</v>
      </c>
      <c r="OR456" s="26">
        <f>IFERROR(Tableau17[[#This Row],[2020-T1-MACROAUTRE]]/Tableau17[[#This Row],[2020-T1-MACROTOTALE]],"")</f>
        <v>0</v>
      </c>
      <c r="OS456" s="26">
        <f>IFERROR(Tableau17[[#This Row],[2017 (L)-T1-MACROEXTRDROITE]]/Tableau17[[#This Row],[2017 (L)-T1-MACROTOTALE]],"")</f>
        <v>0.11355311355311355</v>
      </c>
      <c r="OT456" s="26">
        <f>IFERROR(Tableau17[[#This Row],[2017 (L)-T1-MACRODROITE]]/Tableau17[[#This Row],[2017 (L)-T1-MACROTOTALE]],"")</f>
        <v>8.4249084249084255E-2</v>
      </c>
      <c r="OU456" s="26">
        <f>IFERROR(Tableau17[[#This Row],[2017 (L)-T1-MACROCENTRE]]/Tableau17[[#This Row],[2017 (L)-T1-MACROTOTALE]],"")</f>
        <v>0.16849816849816851</v>
      </c>
      <c r="OV456" s="26">
        <f>IFERROR(Tableau17[[#This Row],[2017 (L)-T1-MACROGAUCHE]]/Tableau17[[#This Row],[2017 (L)-T1-MACROTOTALE]],"")</f>
        <v>0.56776556776556775</v>
      </c>
      <c r="OW456" s="26">
        <f>IFERROR(Tableau17[[#This Row],[2017 (L)-T1-MACROAUTRE]]/Tableau17[[#This Row],[2017 (L)-T1-MACROTOTALE]],"")</f>
        <v>6.5934065934065936E-2</v>
      </c>
      <c r="OX456" s="26">
        <f>IFERROR(Tableau17[[#This Row],[2017 (L)-T2-MACROEXTRDROITE]]/Tableau17[[#This Row],[2017 (L)-T2-MACROTOTALE]],"")</f>
        <v>0</v>
      </c>
      <c r="OY456" s="26">
        <f>IFERROR(Tableau17[[#This Row],[2017 (L)-T2-MACRODROITE]]/Tableau17[[#This Row],[2017 (L)-T2-MACROTOTALE]],"")</f>
        <v>0.60747663551401865</v>
      </c>
      <c r="OZ456" s="26">
        <f>IFERROR(Tableau17[[#This Row],[2017 (L)-T2-MACROCENTRE]]/Tableau17[[#This Row],[2017 (L)-T2-MACROTOTALE]],"")</f>
        <v>0.3925233644859813</v>
      </c>
      <c r="PA456" s="26">
        <f>IFERROR(Tableau17[[#This Row],[2017 (L)-T2-MACROGAUCHE]]/Tableau17[[#This Row],[2017 (L)-T2-MACROTOTALE]],"")</f>
        <v>0</v>
      </c>
      <c r="PB456" s="26">
        <f>IFERROR(Tableau17[[#This Row],[2017 (L)-T2-MACROAUTRE]]/Tableau17[[#This Row],[2017 (L)-T2-MACROTOTALE]],"")</f>
        <v>0</v>
      </c>
      <c r="PC456" s="26">
        <f>IFERROR(Tableau17[[#This Row],[2008_T1_PROCUS]]/Tableau17[[#This Row],[2008_T1_INSCRITS]],0)</f>
        <v>7.1599045346062056E-3</v>
      </c>
      <c r="PD456" s="26">
        <f>IFERROR(Tableau17[[#This Row],[2008_T2_PROCUS]]/Tableau17[[#This Row],[2008_T2_INSCRITS]],0)</f>
        <v>3.5799522673031028E-3</v>
      </c>
      <c r="PE456" s="26">
        <f>Tableau17[[#This Row],[2014_T1_PROCUS]]/Tableau17[[#This Row],[2014_T1_INSCRITS]]</f>
        <v>1.017293997965412E-3</v>
      </c>
      <c r="PF456" s="26">
        <f>IFERROR(Tableau17[[#This Row],[2014_T2_PROCUS]]/Tableau17[[#This Row],[2014_T2_INSCRITS]],0)</f>
        <v>3.0518819938962359E-3</v>
      </c>
    </row>
    <row r="457" spans="1:422" hidden="1" x14ac:dyDescent="0.2">
      <c r="A457" s="1">
        <v>8</v>
      </c>
      <c r="B457" s="1" t="s">
        <v>528</v>
      </c>
      <c r="C457" s="1" t="s">
        <v>547</v>
      </c>
      <c r="D457" s="1" t="s">
        <v>547</v>
      </c>
      <c r="E457" s="1">
        <v>1586</v>
      </c>
      <c r="F457" s="1">
        <v>5.3420620000000003</v>
      </c>
      <c r="G457" s="1">
        <v>43.364718000000003</v>
      </c>
      <c r="H457" s="3">
        <v>1114</v>
      </c>
      <c r="I457" s="3">
        <v>172</v>
      </c>
      <c r="L457" s="1">
        <v>7</v>
      </c>
      <c r="M457" s="1">
        <v>99</v>
      </c>
      <c r="O457" s="1">
        <v>2</v>
      </c>
      <c r="P457" s="1">
        <v>27</v>
      </c>
      <c r="Q457" s="1">
        <v>58</v>
      </c>
      <c r="R457" s="1">
        <v>15</v>
      </c>
      <c r="S457" s="1">
        <v>21</v>
      </c>
      <c r="T457" s="1">
        <v>6</v>
      </c>
      <c r="U457" s="1">
        <v>235</v>
      </c>
      <c r="V457" s="1">
        <v>1085</v>
      </c>
      <c r="W457" s="1">
        <v>401</v>
      </c>
      <c r="X457" s="1">
        <v>1</v>
      </c>
      <c r="Y457" s="2">
        <v>0.36958524999999998</v>
      </c>
      <c r="Z457" s="1">
        <v>1085</v>
      </c>
      <c r="AA457" s="1">
        <v>464</v>
      </c>
      <c r="AB457" s="1">
        <v>3</v>
      </c>
      <c r="AC457" s="2">
        <v>0.42764976999999998</v>
      </c>
      <c r="AD457" s="1">
        <v>1114</v>
      </c>
      <c r="AE457" s="1">
        <v>239</v>
      </c>
      <c r="AF457" s="2">
        <v>0.21454218999999999</v>
      </c>
      <c r="AG457" s="1">
        <f t="shared" si="7"/>
        <v>172</v>
      </c>
      <c r="AH457" s="1">
        <v>899</v>
      </c>
      <c r="AI457" s="1">
        <v>394</v>
      </c>
      <c r="AJ457" s="1">
        <v>3</v>
      </c>
      <c r="AK457" s="2">
        <v>0.43826473999999999</v>
      </c>
      <c r="AN457" s="1">
        <v>0</v>
      </c>
      <c r="AP457" s="1">
        <v>1105</v>
      </c>
      <c r="AQ457" s="1">
        <v>360</v>
      </c>
      <c r="AR457" s="2">
        <v>0.32579185999999999</v>
      </c>
      <c r="AS457" s="1">
        <v>1105</v>
      </c>
      <c r="AT457" s="1">
        <v>433</v>
      </c>
      <c r="AU457" s="2">
        <v>0.39185520000000001</v>
      </c>
      <c r="AV457" s="1">
        <v>1137</v>
      </c>
      <c r="AW457" s="1">
        <v>302</v>
      </c>
      <c r="AX457" s="2">
        <v>0.26561126000000002</v>
      </c>
      <c r="AY457" s="1">
        <v>1137</v>
      </c>
      <c r="AZ457" s="1">
        <v>234</v>
      </c>
      <c r="BA457" s="2">
        <v>0.20580475000000001</v>
      </c>
      <c r="BB457" s="1">
        <v>1133</v>
      </c>
      <c r="BC457" s="1">
        <v>633</v>
      </c>
      <c r="BD457" s="2">
        <v>0.55869373</v>
      </c>
      <c r="BE457" s="1">
        <v>1133</v>
      </c>
      <c r="BF457" s="1">
        <v>621</v>
      </c>
      <c r="BG457" s="2">
        <v>0.54810238</v>
      </c>
      <c r="BH457" s="1">
        <v>1103</v>
      </c>
      <c r="BI457" s="1">
        <v>231</v>
      </c>
      <c r="BJ457" s="2">
        <v>0.20942883000000001</v>
      </c>
      <c r="BK457" s="1">
        <v>32</v>
      </c>
      <c r="BN457" s="1">
        <v>22</v>
      </c>
      <c r="BO457" s="1">
        <v>30</v>
      </c>
      <c r="BP457" s="1">
        <v>81</v>
      </c>
      <c r="BQ457" s="1">
        <v>214</v>
      </c>
      <c r="BR457" s="1">
        <v>379</v>
      </c>
      <c r="BZ457" s="1">
        <v>35</v>
      </c>
      <c r="CA457" s="1">
        <v>7</v>
      </c>
      <c r="CB457" s="1">
        <v>27</v>
      </c>
      <c r="CC457" s="1">
        <v>43</v>
      </c>
      <c r="CD457" s="1">
        <v>68</v>
      </c>
      <c r="CE457" s="1">
        <v>204</v>
      </c>
      <c r="CF457" s="1">
        <v>384</v>
      </c>
      <c r="CG457" s="1">
        <v>65</v>
      </c>
      <c r="CH457" s="1">
        <v>119</v>
      </c>
      <c r="CI457" s="1">
        <v>267</v>
      </c>
      <c r="CJ457" s="1">
        <v>451</v>
      </c>
      <c r="CL457" s="1">
        <v>12</v>
      </c>
      <c r="CN457" s="1">
        <v>100</v>
      </c>
      <c r="CP457" s="1">
        <v>66</v>
      </c>
      <c r="CS457" s="1">
        <v>132</v>
      </c>
      <c r="CT457" s="1">
        <v>27</v>
      </c>
      <c r="CW457" s="1">
        <v>337</v>
      </c>
      <c r="CY457" s="1">
        <v>80</v>
      </c>
      <c r="CZ457" s="1">
        <v>326</v>
      </c>
      <c r="DC457" s="1">
        <v>406</v>
      </c>
      <c r="DD457" s="1">
        <v>18</v>
      </c>
      <c r="DE457" s="1">
        <v>4</v>
      </c>
      <c r="DF457" s="1">
        <v>0</v>
      </c>
      <c r="DH457" s="1">
        <v>13</v>
      </c>
      <c r="DI457" s="1">
        <v>17</v>
      </c>
      <c r="DK457" s="1">
        <v>3</v>
      </c>
      <c r="DL457" s="1">
        <v>45</v>
      </c>
      <c r="DM457" s="1">
        <v>34</v>
      </c>
      <c r="DR457" s="1">
        <v>53</v>
      </c>
      <c r="DS457" s="1">
        <v>85</v>
      </c>
      <c r="DT457" s="1">
        <v>23</v>
      </c>
      <c r="DU457" s="1">
        <v>295</v>
      </c>
      <c r="DW457" s="1">
        <v>51</v>
      </c>
      <c r="DZ457" s="1">
        <v>169</v>
      </c>
      <c r="EA457" s="1">
        <v>220</v>
      </c>
      <c r="EB457" s="1">
        <v>4</v>
      </c>
      <c r="EC457" s="1">
        <v>12</v>
      </c>
      <c r="ED457" s="1">
        <v>0</v>
      </c>
      <c r="EE457" s="1">
        <v>12</v>
      </c>
      <c r="EF457" s="1">
        <v>36</v>
      </c>
      <c r="EG457" s="1">
        <v>42</v>
      </c>
      <c r="EH457" s="1">
        <v>5</v>
      </c>
      <c r="EI457" s="1">
        <v>86</v>
      </c>
      <c r="EJ457" s="1">
        <v>304</v>
      </c>
      <c r="EK457" s="1">
        <v>114</v>
      </c>
      <c r="EL457" s="1">
        <v>8</v>
      </c>
      <c r="EM457" s="1">
        <v>623</v>
      </c>
      <c r="EN457" s="1">
        <v>112</v>
      </c>
      <c r="EO457" s="1">
        <v>464</v>
      </c>
      <c r="EP457" s="1">
        <v>576</v>
      </c>
      <c r="EQ457" s="1">
        <v>0</v>
      </c>
      <c r="ER457" s="1">
        <v>1</v>
      </c>
      <c r="ES457" s="1">
        <v>11</v>
      </c>
      <c r="ET457" s="1">
        <v>51</v>
      </c>
      <c r="EU457" s="1">
        <v>1</v>
      </c>
      <c r="EV457" s="1">
        <v>55</v>
      </c>
      <c r="EW457" s="1">
        <v>6</v>
      </c>
      <c r="EX457" s="1">
        <v>0</v>
      </c>
      <c r="EY457" s="1">
        <v>1</v>
      </c>
      <c r="EZ457" s="1">
        <v>4</v>
      </c>
      <c r="FA457" s="1">
        <v>0</v>
      </c>
      <c r="FB457" s="1">
        <v>0</v>
      </c>
      <c r="FC457" s="1">
        <v>0</v>
      </c>
      <c r="FD457" s="1">
        <v>0</v>
      </c>
      <c r="FE457" s="1">
        <v>0</v>
      </c>
      <c r="FF457" s="1">
        <v>0</v>
      </c>
      <c r="FG457" s="1">
        <v>0</v>
      </c>
      <c r="FH457" s="1">
        <v>4</v>
      </c>
      <c r="FI457" s="1">
        <v>0</v>
      </c>
      <c r="FJ457" s="1">
        <v>12</v>
      </c>
      <c r="FK457" s="1">
        <v>19</v>
      </c>
      <c r="FL457" s="1">
        <v>0</v>
      </c>
      <c r="FM457" s="1">
        <v>13</v>
      </c>
      <c r="FN457" s="1">
        <v>3</v>
      </c>
      <c r="FO457" s="1">
        <v>2</v>
      </c>
      <c r="FP457" s="1">
        <v>25</v>
      </c>
      <c r="FQ457" s="1">
        <v>0</v>
      </c>
      <c r="FR457" s="1">
        <f>SUM(Tableau17[[#This Row],[2019-T1-ALEXANDRE Audric]:[2019-T1-MARIE Florie]])</f>
        <v>208</v>
      </c>
      <c r="FS457" s="1">
        <v>30</v>
      </c>
      <c r="FT457" s="1">
        <v>113</v>
      </c>
      <c r="FU457" s="1">
        <v>0</v>
      </c>
      <c r="FV457" s="1">
        <v>236</v>
      </c>
      <c r="FW457" s="1">
        <v>0</v>
      </c>
      <c r="FX457" s="1">
        <v>379</v>
      </c>
      <c r="GD457" s="1">
        <v>0</v>
      </c>
      <c r="GE457" s="1">
        <v>43</v>
      </c>
      <c r="GF457" s="1">
        <v>68</v>
      </c>
      <c r="GG457" s="1">
        <v>0</v>
      </c>
      <c r="GH457" s="1">
        <v>273</v>
      </c>
      <c r="GI457" s="1">
        <v>0</v>
      </c>
      <c r="GJ457" s="1">
        <v>384</v>
      </c>
      <c r="GK457" s="1">
        <v>65</v>
      </c>
      <c r="GL457" s="1">
        <v>119</v>
      </c>
      <c r="GM457" s="1">
        <v>0</v>
      </c>
      <c r="GN457" s="1">
        <v>267</v>
      </c>
      <c r="GO457" s="1">
        <v>0</v>
      </c>
      <c r="GP457" s="1">
        <v>451</v>
      </c>
      <c r="GQ457" s="1">
        <v>78</v>
      </c>
      <c r="GR457" s="1">
        <v>27</v>
      </c>
      <c r="GS457" s="1">
        <v>0</v>
      </c>
      <c r="GT457" s="1">
        <v>232</v>
      </c>
      <c r="GU457" s="1">
        <v>0</v>
      </c>
      <c r="GV457" s="1">
        <v>337</v>
      </c>
      <c r="GW457" s="1">
        <v>80</v>
      </c>
      <c r="GX457" s="1">
        <v>0</v>
      </c>
      <c r="GY457" s="1">
        <v>0</v>
      </c>
      <c r="GZ457" s="1">
        <v>326</v>
      </c>
      <c r="HA457" s="1">
        <v>0</v>
      </c>
      <c r="HB457" s="1">
        <v>406</v>
      </c>
      <c r="HC457" s="1">
        <v>110</v>
      </c>
      <c r="HD457" s="1">
        <v>36</v>
      </c>
      <c r="HE457" s="1">
        <v>114</v>
      </c>
      <c r="HF457" s="1">
        <v>358</v>
      </c>
      <c r="HG457" s="1">
        <v>5</v>
      </c>
      <c r="HH457" s="1">
        <v>623</v>
      </c>
      <c r="HI457" s="1">
        <v>112</v>
      </c>
      <c r="HJ457" s="1">
        <v>0</v>
      </c>
      <c r="HK457" s="1">
        <v>464</v>
      </c>
      <c r="HL457" s="1">
        <v>0</v>
      </c>
      <c r="HM457" s="1">
        <v>0</v>
      </c>
      <c r="HN457" s="1">
        <v>576</v>
      </c>
      <c r="HO457" s="1">
        <v>76</v>
      </c>
      <c r="HP457" s="1">
        <v>9</v>
      </c>
      <c r="HQ457" s="1">
        <v>25</v>
      </c>
      <c r="HR457" s="1">
        <v>100</v>
      </c>
      <c r="HS457" s="1">
        <v>8</v>
      </c>
      <c r="HT457" s="1">
        <v>218</v>
      </c>
      <c r="HU457" s="1">
        <v>15</v>
      </c>
      <c r="HV457" s="1">
        <v>34</v>
      </c>
      <c r="HW457" s="1">
        <v>58</v>
      </c>
      <c r="HX457" s="1">
        <v>128</v>
      </c>
      <c r="HY457" s="1">
        <v>0</v>
      </c>
      <c r="HZ457" s="1">
        <v>235</v>
      </c>
      <c r="IA457" s="1">
        <v>34</v>
      </c>
      <c r="IB457" s="1">
        <v>23</v>
      </c>
      <c r="IC457" s="1">
        <v>53</v>
      </c>
      <c r="ID457" s="1">
        <v>181</v>
      </c>
      <c r="IE457" s="1">
        <v>4</v>
      </c>
      <c r="IF457" s="1">
        <v>295</v>
      </c>
      <c r="IG457" s="1">
        <v>51</v>
      </c>
      <c r="IH457" s="1">
        <v>0</v>
      </c>
      <c r="II457" s="1">
        <v>169</v>
      </c>
      <c r="IJ457" s="1">
        <v>0</v>
      </c>
      <c r="IK457" s="1">
        <v>0</v>
      </c>
      <c r="IL457" s="1">
        <v>220</v>
      </c>
      <c r="IM457" s="26">
        <f>IFERROR(Tableau17[[#This Row],[LDIV]]/Tableau17[[#This Row],[Total général]],"")</f>
        <v>0</v>
      </c>
      <c r="IN457" s="26">
        <f>IFERROR(Tableau17[[#This Row],[LDVC]]/Tableau17[[#This Row],[Total général]],"")</f>
        <v>0</v>
      </c>
      <c r="IO457" s="26">
        <f>IFERROR(Tableau17[[#This Row],[LDVD]]/Tableau17[[#This Row],[Total général]],"")</f>
        <v>2.9787234042553193E-2</v>
      </c>
      <c r="IP457" s="26">
        <f>IFERROR(Tableau17[[#This Row],[LDVG]]/Tableau17[[#This Row],[Total général]],"")</f>
        <v>0.42127659574468085</v>
      </c>
      <c r="IQ457" s="26">
        <f>IFERROR(Tableau17[[#This Row],[LEXD]]/Tableau17[[#This Row],[Total général]],"")</f>
        <v>0</v>
      </c>
      <c r="IR457" s="26">
        <f>IFERROR(Tableau17[[#This Row],[LEXG]]/Tableau17[[#This Row],[Total général]],"")</f>
        <v>8.5106382978723406E-3</v>
      </c>
      <c r="IS457" s="26">
        <f>IFERROR(Tableau17[[#This Row],[LLR]]/Tableau17[[#This Row],[Total général]],"")</f>
        <v>0.1148936170212766</v>
      </c>
      <c r="IT457" s="26">
        <f>IFERROR(Tableau17[[#This Row],[LREM]]/Tableau17[[#This Row],[Total général]],"")</f>
        <v>0.24680851063829787</v>
      </c>
      <c r="IU457" s="26">
        <f>IFERROR(Tableau17[[#This Row],[LRN]]/Tableau17[[#This Row],[Total général]],"")</f>
        <v>6.3829787234042548E-2</v>
      </c>
      <c r="IV457" s="26">
        <f>IFERROR(Tableau17[[#This Row],[LUG]]/Tableau17[[#This Row],[Total général]],"")</f>
        <v>8.9361702127659579E-2</v>
      </c>
      <c r="IW457" s="26">
        <f>IFERROR(Tableau17[[#This Row],[LVEC]]/Tableau17[[#This Row],[Total général]],"")</f>
        <v>2.553191489361702E-2</v>
      </c>
      <c r="IX457" s="26">
        <f>IFERROR(Tableau17[[#This Row],[2008-T1-LCMD]]/Tableau17[[#This Row],[2008-T1-TOTAL]],"")</f>
        <v>8.4432717678100261E-2</v>
      </c>
      <c r="IY457" s="26">
        <f>IFERROR(Tableau17[[#This Row],[2008-T1-LDVD]]/Tableau17[[#This Row],[2008-T1-TOTAL]],"")</f>
        <v>0</v>
      </c>
      <c r="IZ457" s="26">
        <f>IFERROR(Tableau17[[#This Row],[2008-T1-LEXD]]/Tableau17[[#This Row],[2008-T1-TOTAL]],"")</f>
        <v>0</v>
      </c>
      <c r="JA457" s="26">
        <f>IFERROR(Tableau17[[#This Row],[2008-T1-LEXG]]/Tableau17[[#This Row],[2008-T1-TOTAL]],"")</f>
        <v>5.8047493403693931E-2</v>
      </c>
      <c r="JB457" s="26">
        <f>IFERROR(Tableau17[[#This Row],[2008-T1-LFN]]/Tableau17[[#This Row],[2008-T1-TOTAL]],"")</f>
        <v>7.9155672823219003E-2</v>
      </c>
      <c r="JC457" s="26">
        <f>IFERROR(Tableau17[[#This Row],[2008-T1-LMAJ]]/Tableau17[[#This Row],[2008-T1-TOTAL]],"")</f>
        <v>0.21372031662269128</v>
      </c>
      <c r="JD457" s="26">
        <f>IFERROR(Tableau17[[#This Row],[2008-T1-LUG]]/Tableau17[[#This Row],[2008-T1-TOTAL]],"")</f>
        <v>0.56464379947229548</v>
      </c>
      <c r="JE457" s="26" t="str">
        <f>IFERROR(Tableau17[[#This Row],[2008-T2-LFN]]/Tableau17[[#This Row],[2008-T2-TOTAL]],"")</f>
        <v/>
      </c>
      <c r="JF457" s="26" t="str">
        <f>IFERROR(Tableau17[[#This Row],[2008-T2-LGC]]/Tableau17[[#This Row],[2008-T2-TOTAL]],"")</f>
        <v/>
      </c>
      <c r="JG457" s="26" t="str">
        <f>IFERROR(Tableau17[[#This Row],[2008-T2-LMAJ]]/Tableau17[[#This Row],[2008-T2-TOTAL]],"")</f>
        <v/>
      </c>
      <c r="JH457" s="26" t="str">
        <f>IFERROR(Tableau17[[#This Row],[2008-T2-LUG]]/Tableau17[[#This Row],[2008-T2-TOTAL]],"")</f>
        <v/>
      </c>
      <c r="JI457" s="26">
        <f>IFERROR(Tableau17[[#This Row],[2014-T1-LDIV]]/Tableau17[[#This Row],[2014-T1-TOTAL]],"")</f>
        <v>0</v>
      </c>
      <c r="JJ457" s="26">
        <f>IFERROR(Tableau17[[#This Row],[2014-T1-LDVD]]/Tableau17[[#This Row],[2014-T1-TOTAL]],"")</f>
        <v>0</v>
      </c>
      <c r="JK457" s="26">
        <f>IFERROR(Tableau17[[#This Row],[2014-T1-LDVG]]/Tableau17[[#This Row],[2014-T1-TOTAL]],"")</f>
        <v>9.1145833333333329E-2</v>
      </c>
      <c r="JL457" s="26">
        <f>IFERROR(Tableau17[[#This Row],[2014-T1-LEXG]]/Tableau17[[#This Row],[2014-T1-TOTAL]],"")</f>
        <v>1.8229166666666668E-2</v>
      </c>
      <c r="JM457" s="26">
        <f>IFERROR(Tableau17[[#This Row],[2014-T1-LFG]]/Tableau17[[#This Row],[2014-T1-TOTAL]],"")</f>
        <v>7.03125E-2</v>
      </c>
      <c r="JN457" s="26">
        <f>IFERROR(Tableau17[[#This Row],[2014-T1-LFN]]/Tableau17[[#This Row],[2014-T1-TOTAL]],"")</f>
        <v>0.11197916666666667</v>
      </c>
      <c r="JO457" s="26">
        <f>IFERROR(Tableau17[[#This Row],[2014-T1-LUD]]/Tableau17[[#This Row],[2014-T1-TOTAL]],"")</f>
        <v>0.17708333333333334</v>
      </c>
      <c r="JP457" s="26">
        <f>IFERROR(Tableau17[[#This Row],[2014-T1-LUG]]/Tableau17[[#This Row],[2014-T1-TOTAL]],"")</f>
        <v>0.53125</v>
      </c>
      <c r="JQ457" s="26">
        <f>IFERROR(Tableau17[[#This Row],[2014-T2-LFN]]/Tableau17[[#This Row],[2014-T2-TOTAL]],"")</f>
        <v>0.14412416851441243</v>
      </c>
      <c r="JR457" s="26">
        <f>IFERROR(Tableau17[[#This Row],[2014-T2-LUD]]/Tableau17[[#This Row],[2014-T2-TOTAL]],"")</f>
        <v>0.26385809312638581</v>
      </c>
      <c r="JS457" s="26">
        <f>IFERROR(Tableau17[[#This Row],[2014-T2-LUG]]/Tableau17[[#This Row],[2014-T2-TOTAL]],"")</f>
        <v>0.5920177383592018</v>
      </c>
      <c r="JT457" s="26">
        <f>IFERROR(Tableau17[[#This Row],[2015-T1-BC-DIV]]/Tableau17[[#This Row],[2015-T1-TOTAL]],"")</f>
        <v>0</v>
      </c>
      <c r="JU457" s="26">
        <f>IFERROR(Tableau17[[#This Row],[2015-T1-BC-DLF]]/Tableau17[[#This Row],[2015-T1-TOTAL]],"")</f>
        <v>3.5608308605341248E-2</v>
      </c>
      <c r="JV457" s="26">
        <f>IFERROR(Tableau17[[#This Row],[2015-T1-BC-DVD]]/Tableau17[[#This Row],[2015-T1-TOTAL]],"")</f>
        <v>0</v>
      </c>
      <c r="JW457" s="26">
        <f>IFERROR(Tableau17[[#This Row],[2015-T1-BC-DVG]]/Tableau17[[#This Row],[2015-T1-TOTAL]],"")</f>
        <v>0.29673590504451036</v>
      </c>
      <c r="JX457" s="26">
        <f>IFERROR(Tableau17[[#This Row],[2015-T1-BC-FG]]/Tableau17[[#This Row],[2015-T1-TOTAL]],"")</f>
        <v>0</v>
      </c>
      <c r="JY457" s="26">
        <f>IFERROR(Tableau17[[#This Row],[2015-T1-BC-FN]]/Tableau17[[#This Row],[2015-T1-TOTAL]],"")</f>
        <v>0.19584569732937684</v>
      </c>
      <c r="JZ457" s="26">
        <f>IFERROR(Tableau17[[#This Row],[2015-T1-BC-MDM]]/Tableau17[[#This Row],[2015-T1-TOTAL]],"")</f>
        <v>0</v>
      </c>
      <c r="KA457" s="26">
        <f>IFERROR(Tableau17[[#This Row],[2015-T1-BC-RDG]]/Tableau17[[#This Row],[2015-T1-TOTAL]],"")</f>
        <v>0</v>
      </c>
      <c r="KB457" s="26">
        <f>IFERROR(Tableau17[[#This Row],[2015-T1-BC-SOC]]/Tableau17[[#This Row],[2015-T1-TOTAL]],"")</f>
        <v>0.39169139465875369</v>
      </c>
      <c r="KC457" s="26">
        <f>IFERROR(Tableau17[[#This Row],[2015-T1-BC-UD]]/Tableau17[[#This Row],[2015-T1-TOTAL]],"")</f>
        <v>8.0118694362017809E-2</v>
      </c>
      <c r="KD457" s="26">
        <f>IFERROR(Tableau17[[#This Row],[2015-T1-BC-UG]]/Tableau17[[#This Row],[2015-T1-TOTAL]],"")</f>
        <v>0</v>
      </c>
      <c r="KE457" s="26">
        <f>IFERROR(Tableau17[[#This Row],[2015-T1-BC-VEC]]/Tableau17[[#This Row],[2015-T1-TOTAL]],"")</f>
        <v>0</v>
      </c>
      <c r="KF457" s="26">
        <f>IFERROR(Tableau17[[#This Row],[2015-T2-BC-DVG]]/Tableau17[[#This Row],[2015-T2-TOTAL]],"")</f>
        <v>0</v>
      </c>
      <c r="KG457" s="26">
        <f>IFERROR(Tableau17[[#This Row],[2015-T2-BC-FN]]/Tableau17[[#This Row],[2015-T2-TOTAL]],"")</f>
        <v>0.19704433497536947</v>
      </c>
      <c r="KH457" s="26">
        <f>IFERROR(Tableau17[[#This Row],[2015-T2-BC-SOC]]/Tableau17[[#This Row],[2015-T2-TOTAL]],"")</f>
        <v>0.80295566502463056</v>
      </c>
      <c r="KI457" s="26">
        <f>IFERROR(Tableau17[[#This Row],[2015-T2-BC-UD]]/Tableau17[[#This Row],[2015-T2-TOTAL]],"")</f>
        <v>0</v>
      </c>
      <c r="KJ457" s="26">
        <f>IFERROR(Tableau17[[#This Row],[2015-T2-BC-UG]]/Tableau17[[#This Row],[2015-T2-TOTAL]],"")</f>
        <v>0</v>
      </c>
      <c r="KK457" s="26">
        <f>IFERROR(Tableau17[[#This Row],[2017 (L)-T1-COM]]/Tableau17[[#This Row],[2017 (L)-T1-TOTAL]],"")</f>
        <v>6.1016949152542375E-2</v>
      </c>
      <c r="KL457" s="26">
        <f>IFERROR(Tableau17[[#This Row],[2017 (L)-T1-DIV]]/Tableau17[[#This Row],[2017 (L)-T1-TOTAL]],"")</f>
        <v>1.3559322033898305E-2</v>
      </c>
      <c r="KM457" s="26">
        <f>IFERROR(Tableau17[[#This Row],[2017 (L)-T1-DLF]]/Tableau17[[#This Row],[2017 (L)-T1-TOTAL]],"")</f>
        <v>0</v>
      </c>
      <c r="KN457" s="26">
        <f>IFERROR(Tableau17[[#This Row],[2017 (L)-T1-DVD]]/Tableau17[[#This Row],[2017 (L)-T1-TOTAL]],"")</f>
        <v>0</v>
      </c>
      <c r="KO457" s="26">
        <f>IFERROR(Tableau17[[#This Row],[2017 (L)-T1-DVG]]/Tableau17[[#This Row],[2017 (L)-T1-TOTAL]],"")</f>
        <v>4.4067796610169491E-2</v>
      </c>
      <c r="KP457" s="26">
        <f>IFERROR(Tableau17[[#This Row],[2017 (L)-T1-ECO]]/Tableau17[[#This Row],[2017 (L)-T1-TOTAL]],"")</f>
        <v>5.7627118644067797E-2</v>
      </c>
      <c r="KQ457" s="26">
        <f>IFERROR(Tableau17[[#This Row],[2017 (L)-T1-EXD]]/Tableau17[[#This Row],[2017 (L)-T1-TOTAL]],"")</f>
        <v>0</v>
      </c>
      <c r="KR457" s="26">
        <f>IFERROR(Tableau17[[#This Row],[2017 (L)-T1-EXG]]/Tableau17[[#This Row],[2017 (L)-T1-TOTAL]],"")</f>
        <v>1.0169491525423728E-2</v>
      </c>
      <c r="KS457" s="26">
        <f>IFERROR(Tableau17[[#This Row],[2017 (L)-T1-FI]]/Tableau17[[#This Row],[2017 (L)-T1-TOTAL]],"")</f>
        <v>0.15254237288135594</v>
      </c>
      <c r="KT457" s="26">
        <f>IFERROR(Tableau17[[#This Row],[2017 (L)-T1-FN]]/Tableau17[[#This Row],[2017 (L)-T1-TOTAL]],"")</f>
        <v>0.11525423728813559</v>
      </c>
      <c r="KU457" s="26">
        <f>IFERROR(Tableau17[[#This Row],[2017 (L)-T1-LR]]/Tableau17[[#This Row],[2017 (L)-T1-TOTAL]],"")</f>
        <v>0</v>
      </c>
      <c r="KV457" s="26">
        <f>IFERROR(Tableau17[[#This Row],[2017 (L)-T1-MDM]]/Tableau17[[#This Row],[2017 (L)-T1-TOTAL]],"")</f>
        <v>0</v>
      </c>
      <c r="KW457" s="26">
        <f>IFERROR(Tableau17[[#This Row],[2017 (L)-T1-RDG]]/Tableau17[[#This Row],[2017 (L)-T1-TOTAL]],"")</f>
        <v>0</v>
      </c>
      <c r="KX457" s="26">
        <f>IFERROR(Tableau17[[#This Row],[2017 (L)-T1-REG]]/Tableau17[[#This Row],[2017 (L)-T1-TOTAL]],"")</f>
        <v>0</v>
      </c>
      <c r="KY457" s="26">
        <f>IFERROR(Tableau17[[#This Row],[2017 (L)-T1-REM]]/Tableau17[[#This Row],[2017 (L)-T1-TOTAL]],"")</f>
        <v>0.17966101694915254</v>
      </c>
      <c r="KZ457" s="26">
        <f>IFERROR(Tableau17[[#This Row],[2017 (L)-T1-SOC]]/Tableau17[[#This Row],[2017 (L)-T1-TOTAL]],"")</f>
        <v>0.28813559322033899</v>
      </c>
      <c r="LA457" s="26">
        <f>IFERROR(Tableau17[[#This Row],[2017 (L)-T1-UDI]]/Tableau17[[#This Row],[2017 (L)-T1-TOTAL]],"")</f>
        <v>7.796610169491526E-2</v>
      </c>
      <c r="LB457" s="26">
        <f>IFERROR(Tableau17[[#This Row],[2017 (L)-T2-FI]]/Tableau17[[#This Row],[2017 (L)-T2-TOTAL]],"")</f>
        <v>0</v>
      </c>
      <c r="LC457" s="26">
        <f>IFERROR(Tableau17[[#This Row],[2017 (L)-T2-FN]]/Tableau17[[#This Row],[2017 (L)-T2-TOTAL]],"")</f>
        <v>0.23181818181818181</v>
      </c>
      <c r="LD457" s="26">
        <f>IFERROR(Tableau17[[#This Row],[2017 (L)-T2-LR]]/Tableau17[[#This Row],[2017 (L)-T2-TOTAL]],"")</f>
        <v>0</v>
      </c>
      <c r="LE457" s="26">
        <f>IFERROR(Tableau17[[#This Row],[2017 (L)-T2-MDM]]/Tableau17[[#This Row],[2017 (L)-T2-TOTAL]],"")</f>
        <v>0</v>
      </c>
      <c r="LF457" s="26">
        <f>IFERROR(Tableau17[[#This Row],[2017 (L)-T2-REM]]/Tableau17[[#This Row],[2017 (L)-T2-TOTAL]],"")</f>
        <v>0.76818181818181819</v>
      </c>
      <c r="LG457" s="26">
        <f>IFERROR(Tableau17[[#This Row],[2017-T1-ARTHAUD Nathalie]]/Tableau17[[#This Row],[2017-T1-TOTAL]],"")</f>
        <v>6.420545746388443E-3</v>
      </c>
      <c r="LH457" s="26">
        <f>IFERROR(Tableau17[[#This Row],[2017-T1-ASSELINEAU Fran]]/Tableau17[[#This Row],[2017-T1-TOTAL]],"")</f>
        <v>1.9261637239165328E-2</v>
      </c>
      <c r="LI457" s="26">
        <f>IFERROR(Tableau17[[#This Row],[2017-T1-CHEMINADE Jacques]]/Tableau17[[#This Row],[2017-T1-TOTAL]],"")</f>
        <v>0</v>
      </c>
      <c r="LJ457" s="26">
        <f>IFERROR(Tableau17[[#This Row],[2017-T1-DUPONT-AIGNAN Nicolas]]/Tableau17[[#This Row],[2017-T1-TOTAL]],"")</f>
        <v>1.9261637239165328E-2</v>
      </c>
      <c r="LK457" s="26">
        <f>IFERROR(Tableau17[[#This Row],[2017-T1-FILLON Fran]]/Tableau17[[#This Row],[2017-T1-TOTAL]],"")</f>
        <v>5.7784911717495988E-2</v>
      </c>
      <c r="LL457" s="26">
        <f>IFERROR(Tableau17[[#This Row],[2017-T1-HAMON Beno]]/Tableau17[[#This Row],[2017-T1-TOTAL]],"")</f>
        <v>6.741573033707865E-2</v>
      </c>
      <c r="LM457" s="26">
        <f>IFERROR(Tableau17[[#This Row],[2017-T1-LASSALLE Jean]]/Tableau17[[#This Row],[2017-T1-TOTAL]],"")</f>
        <v>8.0256821829855531E-3</v>
      </c>
      <c r="LN457" s="26">
        <f>IFERROR(Tableau17[[#This Row],[2017-T1-LE PEN Marine]]/Tableau17[[#This Row],[2017-T1-TOTAL]],"")</f>
        <v>0.13804173354735153</v>
      </c>
      <c r="LO457" s="26">
        <f>IFERROR(Tableau17[[#This Row],[2017-T1-M Jean-Luc]]/Tableau17[[#This Row],[2017-T1-TOTAL]],"")</f>
        <v>0.48796147672552165</v>
      </c>
      <c r="LP457" s="26">
        <f>IFERROR(Tableau17[[#This Row],[2017-T1-MACRON Emmanuel]]/Tableau17[[#This Row],[2017-T1-TOTAL]],"")</f>
        <v>0.18298555377207062</v>
      </c>
      <c r="LQ457" s="26">
        <f>IFERROR(Tableau17[[#This Row],[2017-T1-POUTOU Philippe]]/Tableau17[[#This Row],[2017-T1-TOTAL]],"")</f>
        <v>1.2841091492776886E-2</v>
      </c>
      <c r="LR457" s="26">
        <f>IFERROR(Tableau17[[#This Row],[2017-T2-LE PEN Marine]]/Tableau17[[#This Row],[2017-T2-TOTAL]],"")</f>
        <v>0.19444444444444445</v>
      </c>
      <c r="LS457" s="26">
        <f>IFERROR(Tableau17[[#This Row],[2017-T2-MACRON Emmanuel]]/Tableau17[[#This Row],[2017-T2-TOTAL]],"")</f>
        <v>0.80555555555555558</v>
      </c>
      <c r="LT457" s="26">
        <f>IFERROR(Tableau17[[#This Row],[2019-T1-ALEXANDRE Audric]]/Tableau17[[#This Row],[2019-T1-TOTAL]],"")</f>
        <v>0</v>
      </c>
      <c r="LU457" s="26">
        <f>IFERROR(Tableau17[[#This Row],[2019-T1-ARTHAUD Nathalie]]/Tableau17[[#This Row],[2019-T1-TOTAL]],"")</f>
        <v>4.807692307692308E-3</v>
      </c>
      <c r="LV457" s="26">
        <f>IFERROR(Tableau17[[#This Row],[2019-T1-ASSELINEAU François]]/Tableau17[[#This Row],[2019-T1-TOTAL]],"")</f>
        <v>5.2884615384615384E-2</v>
      </c>
      <c r="LW457" s="26">
        <f>IFERROR(Tableau17[[#This Row],[2019-T1-AUBRY Manon]]/Tableau17[[#This Row],[2019-T1-TOTAL]],"")</f>
        <v>0.24519230769230768</v>
      </c>
      <c r="LX457" s="26">
        <f>IFERROR(Tableau17[[#This Row],[2019-T1-AZERGUI Nagib]]/Tableau17[[#This Row],[2019-T1-TOTAL]],"")</f>
        <v>4.807692307692308E-3</v>
      </c>
      <c r="LY457" s="26">
        <f>IFERROR(Tableau17[[#This Row],[2019-T1-BARDELLA Jordan]]/Tableau17[[#This Row],[2019-T1-TOTAL]],"")</f>
        <v>0.26442307692307693</v>
      </c>
      <c r="LZ457" s="26">
        <f>IFERROR(Tableau17[[#This Row],[2019-T1-BELLAMY François-Xavier]]/Tableau17[[#This Row],[2019-T1-TOTAL]],"")</f>
        <v>2.8846153846153848E-2</v>
      </c>
      <c r="MA457" s="26">
        <f>IFERROR(Tableau17[[#This Row],[2019-T1-BIDOU Olivier]]/Tableau17[[#This Row],[2019-T1-TOTAL]],"")</f>
        <v>0</v>
      </c>
      <c r="MB457" s="26">
        <f>IFERROR(Tableau17[[#This Row],[2019-T1-BOURG Dominique]]/Tableau17[[#This Row],[2019-T1-TOTAL]],"")</f>
        <v>4.807692307692308E-3</v>
      </c>
      <c r="MC457" s="26">
        <f>IFERROR(Tableau17[[#This Row],[2019-T1-BROSSAT Ian]]/Tableau17[[#This Row],[2019-T1-TOTAL]],"")</f>
        <v>1.9230769230769232E-2</v>
      </c>
      <c r="MD457" s="26">
        <f>IFERROR(Tableau17[[#This Row],[2019-T1-CAILLAUD Sophie]]/Tableau17[[#This Row],[2019-T1-TOTAL]],"")</f>
        <v>0</v>
      </c>
      <c r="ME457" s="26">
        <f>IFERROR(Tableau17[[#This Row],[2019-T1-CAMUS Renaud]]/Tableau17[[#This Row],[2019-T1-TOTAL]],"")</f>
        <v>0</v>
      </c>
      <c r="MF457" s="26">
        <f>IFERROR(Tableau17[[#This Row],[2019-T1-CHALENÇON Christophe]]/Tableau17[[#This Row],[2019-T1-TOTAL]],"")</f>
        <v>0</v>
      </c>
      <c r="MG457" s="26">
        <f>IFERROR(Tableau17[[#This Row],[2019-T1-CORBET Cathy Denise Ginette]]/Tableau17[[#This Row],[2019-T1-TOTAL]],"")</f>
        <v>0</v>
      </c>
      <c r="MH457" s="26">
        <f>IFERROR(Tableau17[[#This Row],[2019-T1-DE PREVOISIN Robert]]/Tableau17[[#This Row],[2019-T1-TOTAL]],"")</f>
        <v>0</v>
      </c>
      <c r="MI457" s="26">
        <f>IFERROR(Tableau17[[#This Row],[2019-T1-DELFEL Thérèse]]/Tableau17[[#This Row],[2019-T1-TOTAL]],"")</f>
        <v>0</v>
      </c>
      <c r="MJ457" s="26">
        <f>IFERROR(Tableau17[[#This Row],[2019-T1-DIEUMEGARD Pierre]]/Tableau17[[#This Row],[2019-T1-TOTAL]],"")</f>
        <v>0</v>
      </c>
      <c r="MK457" s="26">
        <f>IFERROR(Tableau17[[#This Row],[2019-T1-DUPONT-AIGNAN Nicolas]]/Tableau17[[#This Row],[2019-T1-TOTAL]],"")</f>
        <v>1.9230769230769232E-2</v>
      </c>
      <c r="ML457" s="26">
        <f>IFERROR(Tableau17[[#This Row],[2019-T1-GERNIGON Yves]]/Tableau17[[#This Row],[2019-T1-TOTAL]],"")</f>
        <v>0</v>
      </c>
      <c r="MM457" s="26">
        <f>IFERROR(Tableau17[[#This Row],[2019-T1-GLUCKSMANN Raphaël]]/Tableau17[[#This Row],[2019-T1-TOTAL]],"")</f>
        <v>5.7692307692307696E-2</v>
      </c>
      <c r="MN457" s="26">
        <f>IFERROR(Tableau17[[#This Row],[2019-T1-HAMON Benoît]]/Tableau17[[#This Row],[2019-T1-TOTAL]],"")</f>
        <v>9.1346153846153841E-2</v>
      </c>
      <c r="MO457" s="26">
        <f>IFERROR(Tableau17[[#This Row],[2019-T1-HELGEN Gilles]]/Tableau17[[#This Row],[2019-T1-TOTAL]],"")</f>
        <v>0</v>
      </c>
      <c r="MP457" s="26">
        <f>IFERROR(Tableau17[[#This Row],[2019-T1-JADOT Yannick]]/Tableau17[[#This Row],[2019-T1-TOTAL]],"")</f>
        <v>6.25E-2</v>
      </c>
      <c r="MQ457" s="26">
        <f>IFERROR(Tableau17[[#This Row],[2019-T1-LAGARDE Jean-Christophe]]/Tableau17[[#This Row],[2019-T1-TOTAL]],"")</f>
        <v>1.4423076923076924E-2</v>
      </c>
      <c r="MR457" s="26">
        <f>IFERROR(Tableau17[[#This Row],[2019-T1-LALANNE Francis]]/Tableau17[[#This Row],[2019-T1-TOTAL]],"")</f>
        <v>9.6153846153846159E-3</v>
      </c>
      <c r="MS457" s="26">
        <f>IFERROR(Tableau17[[#This Row],[2019-T1-LOISEAU Nathalie]]/Tableau17[[#This Row],[2019-T1-TOTAL]],"")</f>
        <v>0.1201923076923077</v>
      </c>
      <c r="MT457" s="26">
        <f>IFERROR(Tableau17[[#This Row],[2019-T1-MARIE Florie]]/Tableau17[[#This Row],[2019-T1-TOTAL]],"")</f>
        <v>0</v>
      </c>
      <c r="MU457" s="26">
        <f>IFERROR(Tableau17[[#This Row],[2008-T1-MACROEXTRDROITE]]/Tableau17[[#This Row],[2008-T1-MACROTOTALE]],"")</f>
        <v>7.9155672823219003E-2</v>
      </c>
      <c r="MV457" s="26">
        <f>IFERROR(Tableau17[[#This Row],[2008-T1-MACRODROITE]]/Tableau17[[#This Row],[2008-T1-MACROTOTALE]],"")</f>
        <v>0.29815303430079154</v>
      </c>
      <c r="MW457" s="26">
        <f>IFERROR(Tableau17[[#This Row],[2008-T1-MACROCENTRE]]/Tableau17[[#This Row],[2008-T1-MACROTOTALE]],"")</f>
        <v>0</v>
      </c>
      <c r="MX457" s="26">
        <f>IFERROR(Tableau17[[#This Row],[2008-T1-MACROGAUCHE]]/Tableau17[[#This Row],[2008-T1-MACROTOTALE]],"")</f>
        <v>0.62269129287598945</v>
      </c>
      <c r="MY457" s="26">
        <f>IFERROR(Tableau17[[#This Row],[2008-T1-MACROAUTRE]]/Tableau17[[#This Row],[2008-T1-MACROTOTALE]],"")</f>
        <v>0</v>
      </c>
      <c r="MZ457" s="26" t="str">
        <f>IFERROR(Tableau17[[#This Row],[2008-T2-MACROEXTRDROITE]]/Tableau17[[#This Row],[2008-T2-MACROTOTALE]],"")</f>
        <v/>
      </c>
      <c r="NA457" s="26" t="str">
        <f>IFERROR(Tableau17[[#This Row],[2008-T2-MACRODROITE]]/Tableau17[[#This Row],[2008-T2-MACROTOTALE]],"")</f>
        <v/>
      </c>
      <c r="NB457" s="26" t="str">
        <f>IFERROR(Tableau17[[#This Row],[2008-T2-MACROCENTRE]]/Tableau17[[#This Row],[2008-T2-MACROTOTALE]],"")</f>
        <v/>
      </c>
      <c r="NC457" s="26" t="str">
        <f>IFERROR(Tableau17[[#This Row],[2008-T2-MACROGAUCHE]]/Tableau17[[#This Row],[2008-T2-MACROTOTALE]],"")</f>
        <v/>
      </c>
      <c r="ND457" s="26" t="str">
        <f>IFERROR(Tableau17[[#This Row],[2008-T2-MACROAUTRE]]/Tableau17[[#This Row],[2008-T2-MACROTOTALE]],"")</f>
        <v/>
      </c>
      <c r="NE457" s="26">
        <f>IFERROR(Tableau17[[#This Row],[2014-T1-MACROEXTRDROITE]]/Tableau17[[#This Row],[2014-T1-MACROTOTALE]],"")</f>
        <v>0.11197916666666667</v>
      </c>
      <c r="NF457" s="26">
        <f>IFERROR(Tableau17[[#This Row],[2014-T1-MACRODROITE]]/Tableau17[[#This Row],[2014-T1-MACROTOTALE]],"")</f>
        <v>0.17708333333333334</v>
      </c>
      <c r="NG457" s="26">
        <f>IFERROR(Tableau17[[#This Row],[2014-T1-MACROCENTRE]]/Tableau17[[#This Row],[2014-T1-MACROTOTALE]],"")</f>
        <v>0</v>
      </c>
      <c r="NH457" s="26">
        <f>IFERROR(Tableau17[[#This Row],[2014-T1-MACROGAUCHE]]/Tableau17[[#This Row],[2014-T1-MACROTOTALE]],"")</f>
        <v>0.7109375</v>
      </c>
      <c r="NI457" s="26">
        <f>IFERROR(Tableau17[[#This Row],[2014-T1-MACROAUTRE]]/Tableau17[[#This Row],[2014-T1-MACROTOTALE]],"")</f>
        <v>0</v>
      </c>
      <c r="NJ457" s="26">
        <f>IFERROR(Tableau17[[#This Row],[2014-T2-MACROEXTRDROITE]]/Tableau17[[#This Row],[2014-T2-MACROTOTALE]],"")</f>
        <v>0.14412416851441243</v>
      </c>
      <c r="NK457" s="26">
        <f>IFERROR(Tableau17[[#This Row],[2014-T2-MACRODROITE]]/Tableau17[[#This Row],[2014-T2-MACROTOTALE]],"")</f>
        <v>0.26385809312638581</v>
      </c>
      <c r="NL457" s="26">
        <f>IFERROR(Tableau17[[#This Row],[2014-T2-MACROCENTRE]]/Tableau17[[#This Row],[2014-T2-MACROTOTALE]],"")</f>
        <v>0</v>
      </c>
      <c r="NM457" s="26">
        <f>IFERROR(Tableau17[[#This Row],[2014-T2-MACROGAUCHE]]/Tableau17[[#This Row],[2014-T2-MACROTOTALE]],"")</f>
        <v>0.5920177383592018</v>
      </c>
      <c r="NN457" s="26">
        <f>IFERROR(Tableau17[[#This Row],[2014-T2-MACROAUTRE]]/Tableau17[[#This Row],[2014-T2-MACROTOTALE]],"")</f>
        <v>0</v>
      </c>
      <c r="NO457" s="26">
        <f>IFERROR( Tableau17[[#This Row],[2015-T1-MACROEXTRDROITE]]/Tableau17[[#This Row],[2015-T1-MACROTOTALE]],"")</f>
        <v>0.2314540059347181</v>
      </c>
      <c r="NP457" s="26">
        <f>IFERROR(Tableau17[[#This Row],[2015-T1-MACRODROITE]]/Tableau17[[#This Row],[2015-T1-MACROTOTALE]],"")</f>
        <v>8.0118694362017809E-2</v>
      </c>
      <c r="NQ457" s="26">
        <f>IFERROR(Tableau17[[#This Row],[2015-T1-MACROCENTRE]]/Tableau17[[#This Row],[2015-T1-MACROTOTALE]],"")</f>
        <v>0</v>
      </c>
      <c r="NR457" s="26">
        <f>IFERROR(Tableau17[[#This Row],[2015-T1-MACROGAUCHE]]/Tableau17[[#This Row],[2015-T1-MACROTOTALE]],"")</f>
        <v>0.68842729970326411</v>
      </c>
      <c r="NS457" s="26">
        <f>IFERROR(Tableau17[[#This Row],[2015-T1-MACROAUTRE]]/Tableau17[[#This Row],[2015-T1-MACROTOTALE]],"")</f>
        <v>0</v>
      </c>
      <c r="NT457" s="26">
        <f>IFERROR(Tableau17[[#This Row],[2015-T2-MACROEXTRDROITE]]/Tableau17[[#This Row],[2015-T2-MACROTOTALE]],"")</f>
        <v>0.19704433497536947</v>
      </c>
      <c r="NU457" s="26">
        <f>IFERROR(Tableau17[[#This Row],[2015-T2-MACRODROITE]]/Tableau17[[#This Row],[2015-T2-MACROTOTALE]],"")</f>
        <v>0</v>
      </c>
      <c r="NV457" s="26">
        <f>IFERROR(Tableau17[[#This Row],[2015-T2-MACROCENTRE]]/Tableau17[[#This Row],[2015-T2-MACROTOTALE]],"")</f>
        <v>0</v>
      </c>
      <c r="NW457" s="26">
        <f>IFERROR(Tableau17[[#This Row],[2015-T2-MACROGAUCHE]]/Tableau17[[#This Row],[2015-T2-MACROTOTALE]],"")</f>
        <v>0.80295566502463056</v>
      </c>
      <c r="NX457" s="26">
        <f>IFERROR(Tableau17[[#This Row],[2015-T2-MACROAUTRE]]/Tableau17[[#This Row],[2015-T2-MACROTOTALE]],"")</f>
        <v>0</v>
      </c>
      <c r="NY457" s="26">
        <f>IFERROR(Tableau17[[#This Row],[2017-T1-MACROEXTRDROITE]]/Tableau17[[#This Row],[2017-T1-MACROTOTALE]],"")</f>
        <v>0.17656500802568217</v>
      </c>
      <c r="NZ457" s="26">
        <f>IFERROR(Tableau17[[#This Row],[2017-T1-MACRODROITE]]/Tableau17[[#This Row],[2017-T1-MACROTOTALE]],"")</f>
        <v>5.7784911717495988E-2</v>
      </c>
      <c r="OA457" s="26">
        <f>IFERROR(Tableau17[[#This Row],[2017-T1-MACROCENTRE]]/Tableau17[[#This Row],[2017-T1-MACROTOTALE]],"")</f>
        <v>0.18298555377207062</v>
      </c>
      <c r="OB457" s="26">
        <f>IFERROR(Tableau17[[#This Row],[2017-T1-MACROGAUCHE]]/Tableau17[[#This Row],[2017-T1-MACROTOTALE]],"")</f>
        <v>0.57463884430176571</v>
      </c>
      <c r="OC457" s="26">
        <f>IFERROR(Tableau17[[#This Row],[2017-T1-MACROAUTRE]]/Tableau17[[#This Row],[2017-T1-MACROTOTALE]],"")</f>
        <v>8.0256821829855531E-3</v>
      </c>
      <c r="OD457" s="26">
        <f>IFERROR(Tableau17[[#This Row],[2017-T2-MACROEXTRDROITE]]/Tableau17[[#This Row],[2017-T2-MACROTOTALE]],"")</f>
        <v>0.19444444444444445</v>
      </c>
      <c r="OE457" s="26">
        <f>IFERROR(Tableau17[[#This Row],[2017-T2-MACRODROITE]]/Tableau17[[#This Row],[2017-T2-MACROTOTALE]],"")</f>
        <v>0</v>
      </c>
      <c r="OF457" s="26">
        <f>IFERROR(Tableau17[[#This Row],[2017-T2-MACROCENTRE]]/Tableau17[[#This Row],[2017-T2-MACROTOTALE]],"")</f>
        <v>0.80555555555555558</v>
      </c>
      <c r="OG457" s="26">
        <f>IFERROR(Tableau17[[#This Row],[2017-T2-MACROGAUCHE]]/Tableau17[[#This Row],[2017-T2-MACROTOTALE]],"")</f>
        <v>0</v>
      </c>
      <c r="OH457" s="26">
        <f>IFERROR(Tableau17[[#This Row],[2017-T2-MACROAUTRE]]/Tableau17[[#This Row],[2017-T2-MACROTOTALE]],"")</f>
        <v>0</v>
      </c>
      <c r="OI457" s="26">
        <f>IFERROR(Tableau17[[#This Row],[2019-T1-MACROEXTRDROITE]]/Tableau17[[#This Row],[2019-T1-MACROTOTALE]],"")</f>
        <v>0.34862385321100919</v>
      </c>
      <c r="OJ457" s="26">
        <f>IFERROR(Tableau17[[#This Row],[2019-T1-MACRODROITE]]/Tableau17[[#This Row],[2019-T1-MACROTOTALE]],"")</f>
        <v>4.1284403669724773E-2</v>
      </c>
      <c r="OK457" s="26">
        <f>IFERROR(Tableau17[[#This Row],[2019-T1-MACROCENTRE]]/Tableau17[[#This Row],[2019-T1-MACROTOTALE]],"")</f>
        <v>0.11467889908256881</v>
      </c>
      <c r="OL457" s="26">
        <f>IFERROR(Tableau17[[#This Row],[2019-T1-MACROGAUCHE]]/Tableau17[[#This Row],[2019-T1-MACROTOTALE]],"")</f>
        <v>0.45871559633027525</v>
      </c>
      <c r="OM457" s="26">
        <f>IFERROR(Tableau17[[#This Row],[2019-T1-MACROAUTRE]]/Tableau17[[#This Row],[2019-T1-MACROTOTALE]],"")</f>
        <v>3.669724770642202E-2</v>
      </c>
      <c r="ON457" s="26">
        <f>IFERROR(Tableau17[[#This Row],[2020-T1-MACROEXTRDROITE]]/Tableau17[[#This Row],[2020-T1-MACROTOTALE]],"")</f>
        <v>6.3829787234042548E-2</v>
      </c>
      <c r="OO457" s="26">
        <f>IFERROR(Tableau17[[#This Row],[2020-T1-MACRODROITE]]/Tableau17[[#This Row],[2020-T1-MACROTOTALE]],"")</f>
        <v>0.14468085106382977</v>
      </c>
      <c r="OP457" s="26">
        <f>IFERROR(Tableau17[[#This Row],[2020-T1-MACROCENTRE]]/Tableau17[[#This Row],[2020-T1-MACROTOTALE]],"")</f>
        <v>0.24680851063829787</v>
      </c>
      <c r="OQ457" s="26">
        <f>IFERROR(Tableau17[[#This Row],[2020-T1-MACROGAUCHE]]/Tableau17[[#This Row],[2020-T1-MACROTOTALE]],"")</f>
        <v>0.5446808510638298</v>
      </c>
      <c r="OR457" s="26">
        <f>IFERROR(Tableau17[[#This Row],[2020-T1-MACROAUTRE]]/Tableau17[[#This Row],[2020-T1-MACROTOTALE]],"")</f>
        <v>0</v>
      </c>
      <c r="OS457" s="26">
        <f>IFERROR(Tableau17[[#This Row],[2017 (L)-T1-MACROEXTRDROITE]]/Tableau17[[#This Row],[2017 (L)-T1-MACROTOTALE]],"")</f>
        <v>0.11525423728813559</v>
      </c>
      <c r="OT457" s="26">
        <f>IFERROR(Tableau17[[#This Row],[2017 (L)-T1-MACRODROITE]]/Tableau17[[#This Row],[2017 (L)-T1-MACROTOTALE]],"")</f>
        <v>7.796610169491526E-2</v>
      </c>
      <c r="OU457" s="26">
        <f>IFERROR(Tableau17[[#This Row],[2017 (L)-T1-MACROCENTRE]]/Tableau17[[#This Row],[2017 (L)-T1-MACROTOTALE]],"")</f>
        <v>0.17966101694915254</v>
      </c>
      <c r="OV457" s="26">
        <f>IFERROR(Tableau17[[#This Row],[2017 (L)-T1-MACROGAUCHE]]/Tableau17[[#This Row],[2017 (L)-T1-MACROTOTALE]],"")</f>
        <v>0.61355932203389829</v>
      </c>
      <c r="OW457" s="26">
        <f>IFERROR(Tableau17[[#This Row],[2017 (L)-T1-MACROAUTRE]]/Tableau17[[#This Row],[2017 (L)-T1-MACROTOTALE]],"")</f>
        <v>1.3559322033898305E-2</v>
      </c>
      <c r="OX457" s="26">
        <f>IFERROR(Tableau17[[#This Row],[2017 (L)-T2-MACROEXTRDROITE]]/Tableau17[[#This Row],[2017 (L)-T2-MACROTOTALE]],"")</f>
        <v>0.23181818181818181</v>
      </c>
      <c r="OY457" s="26">
        <f>IFERROR(Tableau17[[#This Row],[2017 (L)-T2-MACRODROITE]]/Tableau17[[#This Row],[2017 (L)-T2-MACROTOTALE]],"")</f>
        <v>0</v>
      </c>
      <c r="OZ457" s="26">
        <f>IFERROR(Tableau17[[#This Row],[2017 (L)-T2-MACROCENTRE]]/Tableau17[[#This Row],[2017 (L)-T2-MACROTOTALE]],"")</f>
        <v>0.76818181818181819</v>
      </c>
      <c r="PA457" s="26">
        <f>IFERROR(Tableau17[[#This Row],[2017 (L)-T2-MACROGAUCHE]]/Tableau17[[#This Row],[2017 (L)-T2-MACROTOTALE]],"")</f>
        <v>0</v>
      </c>
      <c r="PB457" s="26">
        <f>IFERROR(Tableau17[[#This Row],[2017 (L)-T2-MACROAUTRE]]/Tableau17[[#This Row],[2017 (L)-T2-MACROTOTALE]],"")</f>
        <v>0</v>
      </c>
      <c r="PC457" s="26">
        <f>IFERROR(Tableau17[[#This Row],[2008_T1_PROCUS]]/Tableau17[[#This Row],[2008_T1_INSCRITS]],0)</f>
        <v>3.3370411568409346E-3</v>
      </c>
      <c r="PD457" s="26">
        <f>IFERROR(Tableau17[[#This Row],[2008_T2_PROCUS]]/Tableau17[[#This Row],[2008_T2_INSCRITS]],0)</f>
        <v>0</v>
      </c>
      <c r="PE457" s="26">
        <f>Tableau17[[#This Row],[2014_T1_PROCUS]]/Tableau17[[#This Row],[2014_T1_INSCRITS]]</f>
        <v>9.2165898617511521E-4</v>
      </c>
      <c r="PF457" s="26">
        <f>IFERROR(Tableau17[[#This Row],[2014_T2_PROCUS]]/Tableau17[[#This Row],[2014_T2_INSCRITS]],0)</f>
        <v>2.7649769585253456E-3</v>
      </c>
    </row>
    <row r="458" spans="1:422" hidden="1" x14ac:dyDescent="0.2">
      <c r="A458" s="1">
        <v>8</v>
      </c>
      <c r="B458" s="1" t="s">
        <v>528</v>
      </c>
      <c r="C458" s="1" t="s">
        <v>547</v>
      </c>
      <c r="D458" s="1" t="s">
        <v>547</v>
      </c>
      <c r="E458" s="1">
        <v>1588</v>
      </c>
      <c r="F458" s="1">
        <v>5.3420620000000003</v>
      </c>
      <c r="G458" s="1">
        <v>43.364718000000003</v>
      </c>
      <c r="H458" s="3">
        <v>1155</v>
      </c>
      <c r="I458" s="3">
        <v>182</v>
      </c>
      <c r="L458" s="1">
        <v>5</v>
      </c>
      <c r="M458" s="1">
        <v>123</v>
      </c>
      <c r="O458" s="1">
        <v>3</v>
      </c>
      <c r="P458" s="1">
        <v>34</v>
      </c>
      <c r="Q458" s="1">
        <v>38</v>
      </c>
      <c r="R458" s="1">
        <v>10</v>
      </c>
      <c r="S458" s="1">
        <v>30</v>
      </c>
      <c r="T458" s="1">
        <v>6</v>
      </c>
      <c r="U458" s="1">
        <v>249</v>
      </c>
      <c r="V458" s="1">
        <v>1111</v>
      </c>
      <c r="W458" s="1">
        <v>423</v>
      </c>
      <c r="X458" s="1">
        <v>1</v>
      </c>
      <c r="Y458" s="2">
        <v>0.38073806999999998</v>
      </c>
      <c r="Z458" s="1">
        <v>1111</v>
      </c>
      <c r="AA458" s="1">
        <v>459</v>
      </c>
      <c r="AB458" s="1">
        <v>3</v>
      </c>
      <c r="AC458" s="2">
        <v>0.41314130999999998</v>
      </c>
      <c r="AD458" s="1">
        <v>1155</v>
      </c>
      <c r="AE458" s="1">
        <v>257</v>
      </c>
      <c r="AF458" s="2">
        <v>0.22251082</v>
      </c>
      <c r="AG458" s="1">
        <f t="shared" si="7"/>
        <v>182</v>
      </c>
      <c r="AH458" s="1">
        <v>928</v>
      </c>
      <c r="AI458" s="1">
        <v>445</v>
      </c>
      <c r="AJ458" s="1">
        <v>3</v>
      </c>
      <c r="AK458" s="2">
        <v>0.47952586000000003</v>
      </c>
      <c r="AN458" s="1">
        <v>0</v>
      </c>
      <c r="AP458" s="1">
        <v>1128</v>
      </c>
      <c r="AQ458" s="1">
        <v>310</v>
      </c>
      <c r="AR458" s="2">
        <v>0.27482269999999998</v>
      </c>
      <c r="AS458" s="1">
        <v>1128</v>
      </c>
      <c r="AT458" s="1">
        <v>382</v>
      </c>
      <c r="AU458" s="2">
        <v>0.33865247999999998</v>
      </c>
      <c r="AV458" s="1">
        <v>1173</v>
      </c>
      <c r="AW458" s="1">
        <v>245</v>
      </c>
      <c r="AX458" s="2">
        <v>0.20886616</v>
      </c>
      <c r="AY458" s="1">
        <v>1173</v>
      </c>
      <c r="AZ458" s="1">
        <v>206</v>
      </c>
      <c r="BA458" s="2">
        <v>0.17561806999999999</v>
      </c>
      <c r="BB458" s="1">
        <v>1172</v>
      </c>
      <c r="BC458" s="1">
        <v>620</v>
      </c>
      <c r="BD458" s="2">
        <v>0.52901023999999996</v>
      </c>
      <c r="BE458" s="1">
        <v>1173</v>
      </c>
      <c r="BF458" s="1">
        <v>629</v>
      </c>
      <c r="BG458" s="2">
        <v>0.53623187999999999</v>
      </c>
      <c r="BH458" s="1">
        <v>1124</v>
      </c>
      <c r="BI458" s="1">
        <v>192</v>
      </c>
      <c r="BJ458" s="2">
        <v>0.17081851000000001</v>
      </c>
      <c r="BK458" s="1">
        <v>30</v>
      </c>
      <c r="BN458" s="1">
        <v>11</v>
      </c>
      <c r="BO458" s="1">
        <v>29</v>
      </c>
      <c r="BP458" s="1">
        <v>57</v>
      </c>
      <c r="BQ458" s="1">
        <v>305</v>
      </c>
      <c r="BR458" s="1">
        <v>432</v>
      </c>
      <c r="BZ458" s="1">
        <v>45</v>
      </c>
      <c r="CA458" s="1">
        <v>4</v>
      </c>
      <c r="CB458" s="1">
        <v>23</v>
      </c>
      <c r="CC458" s="1">
        <v>35</v>
      </c>
      <c r="CD458" s="1">
        <v>83</v>
      </c>
      <c r="CE458" s="1">
        <v>223</v>
      </c>
      <c r="CF458" s="1">
        <v>413</v>
      </c>
      <c r="CG458" s="1">
        <v>53</v>
      </c>
      <c r="CH458" s="1">
        <v>104</v>
      </c>
      <c r="CI458" s="1">
        <v>283</v>
      </c>
      <c r="CJ458" s="1">
        <v>440</v>
      </c>
      <c r="CL458" s="1">
        <v>18</v>
      </c>
      <c r="CN458" s="1">
        <v>82</v>
      </c>
      <c r="CP458" s="1">
        <v>52</v>
      </c>
      <c r="CS458" s="1">
        <v>118</v>
      </c>
      <c r="CT458" s="1">
        <v>22</v>
      </c>
      <c r="CW458" s="1">
        <v>292</v>
      </c>
      <c r="CY458" s="1">
        <v>72</v>
      </c>
      <c r="CZ458" s="1">
        <v>292</v>
      </c>
      <c r="DC458" s="1">
        <v>364</v>
      </c>
      <c r="DD458" s="1">
        <v>15</v>
      </c>
      <c r="DE458" s="1">
        <v>2</v>
      </c>
      <c r="DF458" s="1">
        <v>4</v>
      </c>
      <c r="DH458" s="1">
        <v>11</v>
      </c>
      <c r="DI458" s="1">
        <v>13</v>
      </c>
      <c r="DK458" s="1">
        <v>4</v>
      </c>
      <c r="DL458" s="1">
        <v>37</v>
      </c>
      <c r="DM458" s="1">
        <v>17</v>
      </c>
      <c r="DR458" s="1">
        <v>35</v>
      </c>
      <c r="DS458" s="1">
        <v>90</v>
      </c>
      <c r="DT458" s="1">
        <v>10</v>
      </c>
      <c r="DU458" s="1">
        <v>238</v>
      </c>
      <c r="DW458" s="1">
        <v>33</v>
      </c>
      <c r="DZ458" s="1">
        <v>163</v>
      </c>
      <c r="EA458" s="1">
        <v>196</v>
      </c>
      <c r="EB458" s="1">
        <v>2</v>
      </c>
      <c r="EC458" s="1">
        <v>6</v>
      </c>
      <c r="ED458" s="1">
        <v>1</v>
      </c>
      <c r="EE458" s="1">
        <v>3</v>
      </c>
      <c r="EF458" s="1">
        <v>14</v>
      </c>
      <c r="EG458" s="1">
        <v>41</v>
      </c>
      <c r="EH458" s="1">
        <v>0</v>
      </c>
      <c r="EI458" s="1">
        <v>71</v>
      </c>
      <c r="EJ458" s="1">
        <v>363</v>
      </c>
      <c r="EK458" s="1">
        <v>105</v>
      </c>
      <c r="EL458" s="1">
        <v>2</v>
      </c>
      <c r="EM458" s="1">
        <v>608</v>
      </c>
      <c r="EN458" s="1">
        <v>82</v>
      </c>
      <c r="EO458" s="1">
        <v>526</v>
      </c>
      <c r="EP458" s="1">
        <v>608</v>
      </c>
      <c r="EQ458" s="1">
        <v>0</v>
      </c>
      <c r="ER458" s="1">
        <v>0</v>
      </c>
      <c r="ES458" s="1">
        <v>3</v>
      </c>
      <c r="ET458" s="1">
        <v>64</v>
      </c>
      <c r="EU458" s="1">
        <v>8</v>
      </c>
      <c r="EV458" s="1">
        <v>39</v>
      </c>
      <c r="EW458" s="1">
        <v>7</v>
      </c>
      <c r="EX458" s="1">
        <v>0</v>
      </c>
      <c r="EY458" s="1">
        <v>1</v>
      </c>
      <c r="EZ458" s="1">
        <v>4</v>
      </c>
      <c r="FA458" s="1">
        <v>0</v>
      </c>
      <c r="FB458" s="1">
        <v>0</v>
      </c>
      <c r="FC458" s="1">
        <v>0</v>
      </c>
      <c r="FD458" s="1">
        <v>0</v>
      </c>
      <c r="FE458" s="1">
        <v>0</v>
      </c>
      <c r="FF458" s="1">
        <v>0</v>
      </c>
      <c r="FG458" s="1">
        <v>0</v>
      </c>
      <c r="FH458" s="1">
        <v>3</v>
      </c>
      <c r="FI458" s="1">
        <v>1</v>
      </c>
      <c r="FJ458" s="1">
        <v>23</v>
      </c>
      <c r="FK458" s="1">
        <v>13</v>
      </c>
      <c r="FL458" s="1">
        <v>0</v>
      </c>
      <c r="FM458" s="1">
        <v>4</v>
      </c>
      <c r="FN458" s="1">
        <v>2</v>
      </c>
      <c r="FO458" s="1">
        <v>0</v>
      </c>
      <c r="FP458" s="1">
        <v>15</v>
      </c>
      <c r="FQ458" s="1">
        <v>0</v>
      </c>
      <c r="FR458" s="1">
        <f>SUM(Tableau17[[#This Row],[2019-T1-ALEXANDRE Audric]:[2019-T1-MARIE Florie]])</f>
        <v>187</v>
      </c>
      <c r="FS458" s="1">
        <v>29</v>
      </c>
      <c r="FT458" s="1">
        <v>87</v>
      </c>
      <c r="FU458" s="1">
        <v>0</v>
      </c>
      <c r="FV458" s="1">
        <v>316</v>
      </c>
      <c r="FW458" s="1">
        <v>0</v>
      </c>
      <c r="FX458" s="1">
        <v>432</v>
      </c>
      <c r="GD458" s="1">
        <v>0</v>
      </c>
      <c r="GE458" s="1">
        <v>35</v>
      </c>
      <c r="GF458" s="1">
        <v>83</v>
      </c>
      <c r="GG458" s="1">
        <v>0</v>
      </c>
      <c r="GH458" s="1">
        <v>295</v>
      </c>
      <c r="GI458" s="1">
        <v>0</v>
      </c>
      <c r="GJ458" s="1">
        <v>413</v>
      </c>
      <c r="GK458" s="1">
        <v>53</v>
      </c>
      <c r="GL458" s="1">
        <v>104</v>
      </c>
      <c r="GM458" s="1">
        <v>0</v>
      </c>
      <c r="GN458" s="1">
        <v>283</v>
      </c>
      <c r="GO458" s="1">
        <v>0</v>
      </c>
      <c r="GP458" s="1">
        <v>440</v>
      </c>
      <c r="GQ458" s="1">
        <v>70</v>
      </c>
      <c r="GR458" s="1">
        <v>22</v>
      </c>
      <c r="GS458" s="1">
        <v>0</v>
      </c>
      <c r="GT458" s="1">
        <v>200</v>
      </c>
      <c r="GU458" s="1">
        <v>0</v>
      </c>
      <c r="GV458" s="1">
        <v>292</v>
      </c>
      <c r="GW458" s="1">
        <v>72</v>
      </c>
      <c r="GX458" s="1">
        <v>0</v>
      </c>
      <c r="GY458" s="1">
        <v>0</v>
      </c>
      <c r="GZ458" s="1">
        <v>292</v>
      </c>
      <c r="HA458" s="1">
        <v>0</v>
      </c>
      <c r="HB458" s="1">
        <v>364</v>
      </c>
      <c r="HC458" s="1">
        <v>81</v>
      </c>
      <c r="HD458" s="1">
        <v>14</v>
      </c>
      <c r="HE458" s="1">
        <v>105</v>
      </c>
      <c r="HF458" s="1">
        <v>408</v>
      </c>
      <c r="HG458" s="1">
        <v>0</v>
      </c>
      <c r="HH458" s="1">
        <v>608</v>
      </c>
      <c r="HI458" s="1">
        <v>82</v>
      </c>
      <c r="HJ458" s="1">
        <v>0</v>
      </c>
      <c r="HK458" s="1">
        <v>526</v>
      </c>
      <c r="HL458" s="1">
        <v>0</v>
      </c>
      <c r="HM458" s="1">
        <v>0</v>
      </c>
      <c r="HN458" s="1">
        <v>608</v>
      </c>
      <c r="HO458" s="1">
        <v>46</v>
      </c>
      <c r="HP458" s="1">
        <v>9</v>
      </c>
      <c r="HQ458" s="1">
        <v>15</v>
      </c>
      <c r="HR458" s="1">
        <v>108</v>
      </c>
      <c r="HS458" s="1">
        <v>11</v>
      </c>
      <c r="HT458" s="1">
        <v>189</v>
      </c>
      <c r="HU458" s="1">
        <v>10</v>
      </c>
      <c r="HV458" s="1">
        <v>39</v>
      </c>
      <c r="HW458" s="1">
        <v>38</v>
      </c>
      <c r="HX458" s="1">
        <v>162</v>
      </c>
      <c r="HY458" s="1">
        <v>0</v>
      </c>
      <c r="HZ458" s="1">
        <v>249</v>
      </c>
      <c r="IA458" s="1">
        <v>21</v>
      </c>
      <c r="IB458" s="1">
        <v>10</v>
      </c>
      <c r="IC458" s="1">
        <v>35</v>
      </c>
      <c r="ID458" s="1">
        <v>170</v>
      </c>
      <c r="IE458" s="1">
        <v>2</v>
      </c>
      <c r="IF458" s="1">
        <v>238</v>
      </c>
      <c r="IG458" s="1">
        <v>33</v>
      </c>
      <c r="IH458" s="1">
        <v>0</v>
      </c>
      <c r="II458" s="1">
        <v>163</v>
      </c>
      <c r="IJ458" s="1">
        <v>0</v>
      </c>
      <c r="IK458" s="1">
        <v>0</v>
      </c>
      <c r="IL458" s="1">
        <v>196</v>
      </c>
      <c r="IM458" s="26">
        <f>IFERROR(Tableau17[[#This Row],[LDIV]]/Tableau17[[#This Row],[Total général]],"")</f>
        <v>0</v>
      </c>
      <c r="IN458" s="26">
        <f>IFERROR(Tableau17[[#This Row],[LDVC]]/Tableau17[[#This Row],[Total général]],"")</f>
        <v>0</v>
      </c>
      <c r="IO458" s="26">
        <f>IFERROR(Tableau17[[#This Row],[LDVD]]/Tableau17[[#This Row],[Total général]],"")</f>
        <v>2.0080321285140562E-2</v>
      </c>
      <c r="IP458" s="26">
        <f>IFERROR(Tableau17[[#This Row],[LDVG]]/Tableau17[[#This Row],[Total général]],"")</f>
        <v>0.49397590361445781</v>
      </c>
      <c r="IQ458" s="26">
        <f>IFERROR(Tableau17[[#This Row],[LEXD]]/Tableau17[[#This Row],[Total général]],"")</f>
        <v>0</v>
      </c>
      <c r="IR458" s="26">
        <f>IFERROR(Tableau17[[#This Row],[LEXG]]/Tableau17[[#This Row],[Total général]],"")</f>
        <v>1.2048192771084338E-2</v>
      </c>
      <c r="IS458" s="26">
        <f>IFERROR(Tableau17[[#This Row],[LLR]]/Tableau17[[#This Row],[Total général]],"")</f>
        <v>0.13654618473895583</v>
      </c>
      <c r="IT458" s="26">
        <f>IFERROR(Tableau17[[#This Row],[LREM]]/Tableau17[[#This Row],[Total général]],"")</f>
        <v>0.15261044176706828</v>
      </c>
      <c r="IU458" s="26">
        <f>IFERROR(Tableau17[[#This Row],[LRN]]/Tableau17[[#This Row],[Total général]],"")</f>
        <v>4.0160642570281124E-2</v>
      </c>
      <c r="IV458" s="26">
        <f>IFERROR(Tableau17[[#This Row],[LUG]]/Tableau17[[#This Row],[Total général]],"")</f>
        <v>0.12048192771084337</v>
      </c>
      <c r="IW458" s="26">
        <f>IFERROR(Tableau17[[#This Row],[LVEC]]/Tableau17[[#This Row],[Total général]],"")</f>
        <v>2.4096385542168676E-2</v>
      </c>
      <c r="IX458" s="26">
        <f>IFERROR(Tableau17[[#This Row],[2008-T1-LCMD]]/Tableau17[[#This Row],[2008-T1-TOTAL]],"")</f>
        <v>6.9444444444444448E-2</v>
      </c>
      <c r="IY458" s="26">
        <f>IFERROR(Tableau17[[#This Row],[2008-T1-LDVD]]/Tableau17[[#This Row],[2008-T1-TOTAL]],"")</f>
        <v>0</v>
      </c>
      <c r="IZ458" s="26">
        <f>IFERROR(Tableau17[[#This Row],[2008-T1-LEXD]]/Tableau17[[#This Row],[2008-T1-TOTAL]],"")</f>
        <v>0</v>
      </c>
      <c r="JA458" s="26">
        <f>IFERROR(Tableau17[[#This Row],[2008-T1-LEXG]]/Tableau17[[#This Row],[2008-T1-TOTAL]],"")</f>
        <v>2.5462962962962962E-2</v>
      </c>
      <c r="JB458" s="26">
        <f>IFERROR(Tableau17[[#This Row],[2008-T1-LFN]]/Tableau17[[#This Row],[2008-T1-TOTAL]],"")</f>
        <v>6.7129629629629636E-2</v>
      </c>
      <c r="JC458" s="26">
        <f>IFERROR(Tableau17[[#This Row],[2008-T1-LMAJ]]/Tableau17[[#This Row],[2008-T1-TOTAL]],"")</f>
        <v>0.13194444444444445</v>
      </c>
      <c r="JD458" s="26">
        <f>IFERROR(Tableau17[[#This Row],[2008-T1-LUG]]/Tableau17[[#This Row],[2008-T1-TOTAL]],"")</f>
        <v>0.70601851851851849</v>
      </c>
      <c r="JE458" s="26" t="str">
        <f>IFERROR(Tableau17[[#This Row],[2008-T2-LFN]]/Tableau17[[#This Row],[2008-T2-TOTAL]],"")</f>
        <v/>
      </c>
      <c r="JF458" s="26" t="str">
        <f>IFERROR(Tableau17[[#This Row],[2008-T2-LGC]]/Tableau17[[#This Row],[2008-T2-TOTAL]],"")</f>
        <v/>
      </c>
      <c r="JG458" s="26" t="str">
        <f>IFERROR(Tableau17[[#This Row],[2008-T2-LMAJ]]/Tableau17[[#This Row],[2008-T2-TOTAL]],"")</f>
        <v/>
      </c>
      <c r="JH458" s="26" t="str">
        <f>IFERROR(Tableau17[[#This Row],[2008-T2-LUG]]/Tableau17[[#This Row],[2008-T2-TOTAL]],"")</f>
        <v/>
      </c>
      <c r="JI458" s="26">
        <f>IFERROR(Tableau17[[#This Row],[2014-T1-LDIV]]/Tableau17[[#This Row],[2014-T1-TOTAL]],"")</f>
        <v>0</v>
      </c>
      <c r="JJ458" s="26">
        <f>IFERROR(Tableau17[[#This Row],[2014-T1-LDVD]]/Tableau17[[#This Row],[2014-T1-TOTAL]],"")</f>
        <v>0</v>
      </c>
      <c r="JK458" s="26">
        <f>IFERROR(Tableau17[[#This Row],[2014-T1-LDVG]]/Tableau17[[#This Row],[2014-T1-TOTAL]],"")</f>
        <v>0.10895883777239709</v>
      </c>
      <c r="JL458" s="26">
        <f>IFERROR(Tableau17[[#This Row],[2014-T1-LEXG]]/Tableau17[[#This Row],[2014-T1-TOTAL]],"")</f>
        <v>9.6852300242130755E-3</v>
      </c>
      <c r="JM458" s="26">
        <f>IFERROR(Tableau17[[#This Row],[2014-T1-LFG]]/Tableau17[[#This Row],[2014-T1-TOTAL]],"")</f>
        <v>5.569007263922518E-2</v>
      </c>
      <c r="JN458" s="26">
        <f>IFERROR(Tableau17[[#This Row],[2014-T1-LFN]]/Tableau17[[#This Row],[2014-T1-TOTAL]],"")</f>
        <v>8.4745762711864403E-2</v>
      </c>
      <c r="JO458" s="26">
        <f>IFERROR(Tableau17[[#This Row],[2014-T1-LUD]]/Tableau17[[#This Row],[2014-T1-TOTAL]],"")</f>
        <v>0.2009685230024213</v>
      </c>
      <c r="JP458" s="26">
        <f>IFERROR(Tableau17[[#This Row],[2014-T1-LUG]]/Tableau17[[#This Row],[2014-T1-TOTAL]],"")</f>
        <v>0.53995157384987891</v>
      </c>
      <c r="JQ458" s="26">
        <f>IFERROR(Tableau17[[#This Row],[2014-T2-LFN]]/Tableau17[[#This Row],[2014-T2-TOTAL]],"")</f>
        <v>0.12045454545454545</v>
      </c>
      <c r="JR458" s="26">
        <f>IFERROR(Tableau17[[#This Row],[2014-T2-LUD]]/Tableau17[[#This Row],[2014-T2-TOTAL]],"")</f>
        <v>0.23636363636363636</v>
      </c>
      <c r="JS458" s="26">
        <f>IFERROR(Tableau17[[#This Row],[2014-T2-LUG]]/Tableau17[[#This Row],[2014-T2-TOTAL]],"")</f>
        <v>0.64318181818181819</v>
      </c>
      <c r="JT458" s="26">
        <f>IFERROR(Tableau17[[#This Row],[2015-T1-BC-DIV]]/Tableau17[[#This Row],[2015-T1-TOTAL]],"")</f>
        <v>0</v>
      </c>
      <c r="JU458" s="26">
        <f>IFERROR(Tableau17[[#This Row],[2015-T1-BC-DLF]]/Tableau17[[#This Row],[2015-T1-TOTAL]],"")</f>
        <v>6.1643835616438353E-2</v>
      </c>
      <c r="JV458" s="26">
        <f>IFERROR(Tableau17[[#This Row],[2015-T1-BC-DVD]]/Tableau17[[#This Row],[2015-T1-TOTAL]],"")</f>
        <v>0</v>
      </c>
      <c r="JW458" s="26">
        <f>IFERROR(Tableau17[[#This Row],[2015-T1-BC-DVG]]/Tableau17[[#This Row],[2015-T1-TOTAL]],"")</f>
        <v>0.28082191780821919</v>
      </c>
      <c r="JX458" s="26">
        <f>IFERROR(Tableau17[[#This Row],[2015-T1-BC-FG]]/Tableau17[[#This Row],[2015-T1-TOTAL]],"")</f>
        <v>0</v>
      </c>
      <c r="JY458" s="26">
        <f>IFERROR(Tableau17[[#This Row],[2015-T1-BC-FN]]/Tableau17[[#This Row],[2015-T1-TOTAL]],"")</f>
        <v>0.17808219178082191</v>
      </c>
      <c r="JZ458" s="26">
        <f>IFERROR(Tableau17[[#This Row],[2015-T1-BC-MDM]]/Tableau17[[#This Row],[2015-T1-TOTAL]],"")</f>
        <v>0</v>
      </c>
      <c r="KA458" s="26">
        <f>IFERROR(Tableau17[[#This Row],[2015-T1-BC-RDG]]/Tableau17[[#This Row],[2015-T1-TOTAL]],"")</f>
        <v>0</v>
      </c>
      <c r="KB458" s="26">
        <f>IFERROR(Tableau17[[#This Row],[2015-T1-BC-SOC]]/Tableau17[[#This Row],[2015-T1-TOTAL]],"")</f>
        <v>0.4041095890410959</v>
      </c>
      <c r="KC458" s="26">
        <f>IFERROR(Tableau17[[#This Row],[2015-T1-BC-UD]]/Tableau17[[#This Row],[2015-T1-TOTAL]],"")</f>
        <v>7.5342465753424653E-2</v>
      </c>
      <c r="KD458" s="26">
        <f>IFERROR(Tableau17[[#This Row],[2015-T1-BC-UG]]/Tableau17[[#This Row],[2015-T1-TOTAL]],"")</f>
        <v>0</v>
      </c>
      <c r="KE458" s="26">
        <f>IFERROR(Tableau17[[#This Row],[2015-T1-BC-VEC]]/Tableau17[[#This Row],[2015-T1-TOTAL]],"")</f>
        <v>0</v>
      </c>
      <c r="KF458" s="26">
        <f>IFERROR(Tableau17[[#This Row],[2015-T2-BC-DVG]]/Tableau17[[#This Row],[2015-T2-TOTAL]],"")</f>
        <v>0</v>
      </c>
      <c r="KG458" s="26">
        <f>IFERROR(Tableau17[[#This Row],[2015-T2-BC-FN]]/Tableau17[[#This Row],[2015-T2-TOTAL]],"")</f>
        <v>0.19780219780219779</v>
      </c>
      <c r="KH458" s="26">
        <f>IFERROR(Tableau17[[#This Row],[2015-T2-BC-SOC]]/Tableau17[[#This Row],[2015-T2-TOTAL]],"")</f>
        <v>0.80219780219780223</v>
      </c>
      <c r="KI458" s="26">
        <f>IFERROR(Tableau17[[#This Row],[2015-T2-BC-UD]]/Tableau17[[#This Row],[2015-T2-TOTAL]],"")</f>
        <v>0</v>
      </c>
      <c r="KJ458" s="26">
        <f>IFERROR(Tableau17[[#This Row],[2015-T2-BC-UG]]/Tableau17[[#This Row],[2015-T2-TOTAL]],"")</f>
        <v>0</v>
      </c>
      <c r="KK458" s="26">
        <f>IFERROR(Tableau17[[#This Row],[2017 (L)-T1-COM]]/Tableau17[[#This Row],[2017 (L)-T1-TOTAL]],"")</f>
        <v>6.3025210084033612E-2</v>
      </c>
      <c r="KL458" s="26">
        <f>IFERROR(Tableau17[[#This Row],[2017 (L)-T1-DIV]]/Tableau17[[#This Row],[2017 (L)-T1-TOTAL]],"")</f>
        <v>8.4033613445378148E-3</v>
      </c>
      <c r="KM458" s="26">
        <f>IFERROR(Tableau17[[#This Row],[2017 (L)-T1-DLF]]/Tableau17[[#This Row],[2017 (L)-T1-TOTAL]],"")</f>
        <v>1.680672268907563E-2</v>
      </c>
      <c r="KN458" s="26">
        <f>IFERROR(Tableau17[[#This Row],[2017 (L)-T1-DVD]]/Tableau17[[#This Row],[2017 (L)-T1-TOTAL]],"")</f>
        <v>0</v>
      </c>
      <c r="KO458" s="26">
        <f>IFERROR(Tableau17[[#This Row],[2017 (L)-T1-DVG]]/Tableau17[[#This Row],[2017 (L)-T1-TOTAL]],"")</f>
        <v>4.6218487394957986E-2</v>
      </c>
      <c r="KP458" s="26">
        <f>IFERROR(Tableau17[[#This Row],[2017 (L)-T1-ECO]]/Tableau17[[#This Row],[2017 (L)-T1-TOTAL]],"")</f>
        <v>5.4621848739495799E-2</v>
      </c>
      <c r="KQ458" s="26">
        <f>IFERROR(Tableau17[[#This Row],[2017 (L)-T1-EXD]]/Tableau17[[#This Row],[2017 (L)-T1-TOTAL]],"")</f>
        <v>0</v>
      </c>
      <c r="KR458" s="26">
        <f>IFERROR(Tableau17[[#This Row],[2017 (L)-T1-EXG]]/Tableau17[[#This Row],[2017 (L)-T1-TOTAL]],"")</f>
        <v>1.680672268907563E-2</v>
      </c>
      <c r="KS458" s="26">
        <f>IFERROR(Tableau17[[#This Row],[2017 (L)-T1-FI]]/Tableau17[[#This Row],[2017 (L)-T1-TOTAL]],"")</f>
        <v>0.15546218487394958</v>
      </c>
      <c r="KT458" s="26">
        <f>IFERROR(Tableau17[[#This Row],[2017 (L)-T1-FN]]/Tableau17[[#This Row],[2017 (L)-T1-TOTAL]],"")</f>
        <v>7.1428571428571425E-2</v>
      </c>
      <c r="KU458" s="26">
        <f>IFERROR(Tableau17[[#This Row],[2017 (L)-T1-LR]]/Tableau17[[#This Row],[2017 (L)-T1-TOTAL]],"")</f>
        <v>0</v>
      </c>
      <c r="KV458" s="26">
        <f>IFERROR(Tableau17[[#This Row],[2017 (L)-T1-MDM]]/Tableau17[[#This Row],[2017 (L)-T1-TOTAL]],"")</f>
        <v>0</v>
      </c>
      <c r="KW458" s="26">
        <f>IFERROR(Tableau17[[#This Row],[2017 (L)-T1-RDG]]/Tableau17[[#This Row],[2017 (L)-T1-TOTAL]],"")</f>
        <v>0</v>
      </c>
      <c r="KX458" s="26">
        <f>IFERROR(Tableau17[[#This Row],[2017 (L)-T1-REG]]/Tableau17[[#This Row],[2017 (L)-T1-TOTAL]],"")</f>
        <v>0</v>
      </c>
      <c r="KY458" s="26">
        <f>IFERROR(Tableau17[[#This Row],[2017 (L)-T1-REM]]/Tableau17[[#This Row],[2017 (L)-T1-TOTAL]],"")</f>
        <v>0.14705882352941177</v>
      </c>
      <c r="KZ458" s="26">
        <f>IFERROR(Tableau17[[#This Row],[2017 (L)-T1-SOC]]/Tableau17[[#This Row],[2017 (L)-T1-TOTAL]],"")</f>
        <v>0.37815126050420167</v>
      </c>
      <c r="LA458" s="26">
        <f>IFERROR(Tableau17[[#This Row],[2017 (L)-T1-UDI]]/Tableau17[[#This Row],[2017 (L)-T1-TOTAL]],"")</f>
        <v>4.2016806722689079E-2</v>
      </c>
      <c r="LB458" s="26">
        <f>IFERROR(Tableau17[[#This Row],[2017 (L)-T2-FI]]/Tableau17[[#This Row],[2017 (L)-T2-TOTAL]],"")</f>
        <v>0</v>
      </c>
      <c r="LC458" s="26">
        <f>IFERROR(Tableau17[[#This Row],[2017 (L)-T2-FN]]/Tableau17[[#This Row],[2017 (L)-T2-TOTAL]],"")</f>
        <v>0.1683673469387755</v>
      </c>
      <c r="LD458" s="26">
        <f>IFERROR(Tableau17[[#This Row],[2017 (L)-T2-LR]]/Tableau17[[#This Row],[2017 (L)-T2-TOTAL]],"")</f>
        <v>0</v>
      </c>
      <c r="LE458" s="26">
        <f>IFERROR(Tableau17[[#This Row],[2017 (L)-T2-MDM]]/Tableau17[[#This Row],[2017 (L)-T2-TOTAL]],"")</f>
        <v>0</v>
      </c>
      <c r="LF458" s="26">
        <f>IFERROR(Tableau17[[#This Row],[2017 (L)-T2-REM]]/Tableau17[[#This Row],[2017 (L)-T2-TOTAL]],"")</f>
        <v>0.83163265306122447</v>
      </c>
      <c r="LG458" s="26">
        <f>IFERROR(Tableau17[[#This Row],[2017-T1-ARTHAUD Nathalie]]/Tableau17[[#This Row],[2017-T1-TOTAL]],"")</f>
        <v>3.2894736842105261E-3</v>
      </c>
      <c r="LH458" s="26">
        <f>IFERROR(Tableau17[[#This Row],[2017-T1-ASSELINEAU Fran]]/Tableau17[[#This Row],[2017-T1-TOTAL]],"")</f>
        <v>9.8684210526315784E-3</v>
      </c>
      <c r="LI458" s="26">
        <f>IFERROR(Tableau17[[#This Row],[2017-T1-CHEMINADE Jacques]]/Tableau17[[#This Row],[2017-T1-TOTAL]],"")</f>
        <v>1.6447368421052631E-3</v>
      </c>
      <c r="LJ458" s="26">
        <f>IFERROR(Tableau17[[#This Row],[2017-T1-DUPONT-AIGNAN Nicolas]]/Tableau17[[#This Row],[2017-T1-TOTAL]],"")</f>
        <v>4.9342105263157892E-3</v>
      </c>
      <c r="LK458" s="26">
        <f>IFERROR(Tableau17[[#This Row],[2017-T1-FILLON Fran]]/Tableau17[[#This Row],[2017-T1-TOTAL]],"")</f>
        <v>2.3026315789473683E-2</v>
      </c>
      <c r="LL458" s="26">
        <f>IFERROR(Tableau17[[#This Row],[2017-T1-HAMON Beno]]/Tableau17[[#This Row],[2017-T1-TOTAL]],"")</f>
        <v>6.7434210526315791E-2</v>
      </c>
      <c r="LM458" s="26">
        <f>IFERROR(Tableau17[[#This Row],[2017-T1-LASSALLE Jean]]/Tableau17[[#This Row],[2017-T1-TOTAL]],"")</f>
        <v>0</v>
      </c>
      <c r="LN458" s="26">
        <f>IFERROR(Tableau17[[#This Row],[2017-T1-LE PEN Marine]]/Tableau17[[#This Row],[2017-T1-TOTAL]],"")</f>
        <v>0.11677631578947369</v>
      </c>
      <c r="LO458" s="26">
        <f>IFERROR(Tableau17[[#This Row],[2017-T1-M Jean-Luc]]/Tableau17[[#This Row],[2017-T1-TOTAL]],"")</f>
        <v>0.59703947368421051</v>
      </c>
      <c r="LP458" s="26">
        <f>IFERROR(Tableau17[[#This Row],[2017-T1-MACRON Emmanuel]]/Tableau17[[#This Row],[2017-T1-TOTAL]],"")</f>
        <v>0.17269736842105263</v>
      </c>
      <c r="LQ458" s="26">
        <f>IFERROR(Tableau17[[#This Row],[2017-T1-POUTOU Philippe]]/Tableau17[[#This Row],[2017-T1-TOTAL]],"")</f>
        <v>3.2894736842105261E-3</v>
      </c>
      <c r="LR458" s="26">
        <f>IFERROR(Tableau17[[#This Row],[2017-T2-LE PEN Marine]]/Tableau17[[#This Row],[2017-T2-TOTAL]],"")</f>
        <v>0.13486842105263158</v>
      </c>
      <c r="LS458" s="26">
        <f>IFERROR(Tableau17[[#This Row],[2017-T2-MACRON Emmanuel]]/Tableau17[[#This Row],[2017-T2-TOTAL]],"")</f>
        <v>0.86513157894736847</v>
      </c>
      <c r="LT458" s="26">
        <f>IFERROR(Tableau17[[#This Row],[2019-T1-ALEXANDRE Audric]]/Tableau17[[#This Row],[2019-T1-TOTAL]],"")</f>
        <v>0</v>
      </c>
      <c r="LU458" s="26">
        <f>IFERROR(Tableau17[[#This Row],[2019-T1-ARTHAUD Nathalie]]/Tableau17[[#This Row],[2019-T1-TOTAL]],"")</f>
        <v>0</v>
      </c>
      <c r="LV458" s="26">
        <f>IFERROR(Tableau17[[#This Row],[2019-T1-ASSELINEAU François]]/Tableau17[[#This Row],[2019-T1-TOTAL]],"")</f>
        <v>1.6042780748663103E-2</v>
      </c>
      <c r="LW458" s="26">
        <f>IFERROR(Tableau17[[#This Row],[2019-T1-AUBRY Manon]]/Tableau17[[#This Row],[2019-T1-TOTAL]],"")</f>
        <v>0.34224598930481281</v>
      </c>
      <c r="LX458" s="26">
        <f>IFERROR(Tableau17[[#This Row],[2019-T1-AZERGUI Nagib]]/Tableau17[[#This Row],[2019-T1-TOTAL]],"")</f>
        <v>4.2780748663101602E-2</v>
      </c>
      <c r="LY458" s="26">
        <f>IFERROR(Tableau17[[#This Row],[2019-T1-BARDELLA Jordan]]/Tableau17[[#This Row],[2019-T1-TOTAL]],"")</f>
        <v>0.20855614973262032</v>
      </c>
      <c r="LZ458" s="26">
        <f>IFERROR(Tableau17[[#This Row],[2019-T1-BELLAMY François-Xavier]]/Tableau17[[#This Row],[2019-T1-TOTAL]],"")</f>
        <v>3.7433155080213901E-2</v>
      </c>
      <c r="MA458" s="26">
        <f>IFERROR(Tableau17[[#This Row],[2019-T1-BIDOU Olivier]]/Tableau17[[#This Row],[2019-T1-TOTAL]],"")</f>
        <v>0</v>
      </c>
      <c r="MB458" s="26">
        <f>IFERROR(Tableau17[[#This Row],[2019-T1-BOURG Dominique]]/Tableau17[[#This Row],[2019-T1-TOTAL]],"")</f>
        <v>5.3475935828877002E-3</v>
      </c>
      <c r="MC458" s="26">
        <f>IFERROR(Tableau17[[#This Row],[2019-T1-BROSSAT Ian]]/Tableau17[[#This Row],[2019-T1-TOTAL]],"")</f>
        <v>2.1390374331550801E-2</v>
      </c>
      <c r="MD458" s="26">
        <f>IFERROR(Tableau17[[#This Row],[2019-T1-CAILLAUD Sophie]]/Tableau17[[#This Row],[2019-T1-TOTAL]],"")</f>
        <v>0</v>
      </c>
      <c r="ME458" s="26">
        <f>IFERROR(Tableau17[[#This Row],[2019-T1-CAMUS Renaud]]/Tableau17[[#This Row],[2019-T1-TOTAL]],"")</f>
        <v>0</v>
      </c>
      <c r="MF458" s="26">
        <f>IFERROR(Tableau17[[#This Row],[2019-T1-CHALENÇON Christophe]]/Tableau17[[#This Row],[2019-T1-TOTAL]],"")</f>
        <v>0</v>
      </c>
      <c r="MG458" s="26">
        <f>IFERROR(Tableau17[[#This Row],[2019-T1-CORBET Cathy Denise Ginette]]/Tableau17[[#This Row],[2019-T1-TOTAL]],"")</f>
        <v>0</v>
      </c>
      <c r="MH458" s="26">
        <f>IFERROR(Tableau17[[#This Row],[2019-T1-DE PREVOISIN Robert]]/Tableau17[[#This Row],[2019-T1-TOTAL]],"")</f>
        <v>0</v>
      </c>
      <c r="MI458" s="26">
        <f>IFERROR(Tableau17[[#This Row],[2019-T1-DELFEL Thérèse]]/Tableau17[[#This Row],[2019-T1-TOTAL]],"")</f>
        <v>0</v>
      </c>
      <c r="MJ458" s="26">
        <f>IFERROR(Tableau17[[#This Row],[2019-T1-DIEUMEGARD Pierre]]/Tableau17[[#This Row],[2019-T1-TOTAL]],"")</f>
        <v>0</v>
      </c>
      <c r="MK458" s="26">
        <f>IFERROR(Tableau17[[#This Row],[2019-T1-DUPONT-AIGNAN Nicolas]]/Tableau17[[#This Row],[2019-T1-TOTAL]],"")</f>
        <v>1.6042780748663103E-2</v>
      </c>
      <c r="ML458" s="26">
        <f>IFERROR(Tableau17[[#This Row],[2019-T1-GERNIGON Yves]]/Tableau17[[#This Row],[2019-T1-TOTAL]],"")</f>
        <v>5.3475935828877002E-3</v>
      </c>
      <c r="MM458" s="26">
        <f>IFERROR(Tableau17[[#This Row],[2019-T1-GLUCKSMANN Raphaël]]/Tableau17[[#This Row],[2019-T1-TOTAL]],"")</f>
        <v>0.12299465240641712</v>
      </c>
      <c r="MN458" s="26">
        <f>IFERROR(Tableau17[[#This Row],[2019-T1-HAMON Benoît]]/Tableau17[[#This Row],[2019-T1-TOTAL]],"")</f>
        <v>6.9518716577540107E-2</v>
      </c>
      <c r="MO458" s="26">
        <f>IFERROR(Tableau17[[#This Row],[2019-T1-HELGEN Gilles]]/Tableau17[[#This Row],[2019-T1-TOTAL]],"")</f>
        <v>0</v>
      </c>
      <c r="MP458" s="26">
        <f>IFERROR(Tableau17[[#This Row],[2019-T1-JADOT Yannick]]/Tableau17[[#This Row],[2019-T1-TOTAL]],"")</f>
        <v>2.1390374331550801E-2</v>
      </c>
      <c r="MQ458" s="26">
        <f>IFERROR(Tableau17[[#This Row],[2019-T1-LAGARDE Jean-Christophe]]/Tableau17[[#This Row],[2019-T1-TOTAL]],"")</f>
        <v>1.06951871657754E-2</v>
      </c>
      <c r="MR458" s="26">
        <f>IFERROR(Tableau17[[#This Row],[2019-T1-LALANNE Francis]]/Tableau17[[#This Row],[2019-T1-TOTAL]],"")</f>
        <v>0</v>
      </c>
      <c r="MS458" s="26">
        <f>IFERROR(Tableau17[[#This Row],[2019-T1-LOISEAU Nathalie]]/Tableau17[[#This Row],[2019-T1-TOTAL]],"")</f>
        <v>8.0213903743315509E-2</v>
      </c>
      <c r="MT458" s="26">
        <f>IFERROR(Tableau17[[#This Row],[2019-T1-MARIE Florie]]/Tableau17[[#This Row],[2019-T1-TOTAL]],"")</f>
        <v>0</v>
      </c>
      <c r="MU458" s="26">
        <f>IFERROR(Tableau17[[#This Row],[2008-T1-MACROEXTRDROITE]]/Tableau17[[#This Row],[2008-T1-MACROTOTALE]],"")</f>
        <v>6.7129629629629636E-2</v>
      </c>
      <c r="MV458" s="26">
        <f>IFERROR(Tableau17[[#This Row],[2008-T1-MACRODROITE]]/Tableau17[[#This Row],[2008-T1-MACROTOTALE]],"")</f>
        <v>0.2013888888888889</v>
      </c>
      <c r="MW458" s="26">
        <f>IFERROR(Tableau17[[#This Row],[2008-T1-MACROCENTRE]]/Tableau17[[#This Row],[2008-T1-MACROTOTALE]],"")</f>
        <v>0</v>
      </c>
      <c r="MX458" s="26">
        <f>IFERROR(Tableau17[[#This Row],[2008-T1-MACROGAUCHE]]/Tableau17[[#This Row],[2008-T1-MACROTOTALE]],"")</f>
        <v>0.73148148148148151</v>
      </c>
      <c r="MY458" s="26">
        <f>IFERROR(Tableau17[[#This Row],[2008-T1-MACROAUTRE]]/Tableau17[[#This Row],[2008-T1-MACROTOTALE]],"")</f>
        <v>0</v>
      </c>
      <c r="MZ458" s="26" t="str">
        <f>IFERROR(Tableau17[[#This Row],[2008-T2-MACROEXTRDROITE]]/Tableau17[[#This Row],[2008-T2-MACROTOTALE]],"")</f>
        <v/>
      </c>
      <c r="NA458" s="26" t="str">
        <f>IFERROR(Tableau17[[#This Row],[2008-T2-MACRODROITE]]/Tableau17[[#This Row],[2008-T2-MACROTOTALE]],"")</f>
        <v/>
      </c>
      <c r="NB458" s="26" t="str">
        <f>IFERROR(Tableau17[[#This Row],[2008-T2-MACROCENTRE]]/Tableau17[[#This Row],[2008-T2-MACROTOTALE]],"")</f>
        <v/>
      </c>
      <c r="NC458" s="26" t="str">
        <f>IFERROR(Tableau17[[#This Row],[2008-T2-MACROGAUCHE]]/Tableau17[[#This Row],[2008-T2-MACROTOTALE]],"")</f>
        <v/>
      </c>
      <c r="ND458" s="26" t="str">
        <f>IFERROR(Tableau17[[#This Row],[2008-T2-MACROAUTRE]]/Tableau17[[#This Row],[2008-T2-MACROTOTALE]],"")</f>
        <v/>
      </c>
      <c r="NE458" s="26">
        <f>IFERROR(Tableau17[[#This Row],[2014-T1-MACROEXTRDROITE]]/Tableau17[[#This Row],[2014-T1-MACROTOTALE]],"")</f>
        <v>8.4745762711864403E-2</v>
      </c>
      <c r="NF458" s="26">
        <f>IFERROR(Tableau17[[#This Row],[2014-T1-MACRODROITE]]/Tableau17[[#This Row],[2014-T1-MACROTOTALE]],"")</f>
        <v>0.2009685230024213</v>
      </c>
      <c r="NG458" s="26">
        <f>IFERROR(Tableau17[[#This Row],[2014-T1-MACROCENTRE]]/Tableau17[[#This Row],[2014-T1-MACROTOTALE]],"")</f>
        <v>0</v>
      </c>
      <c r="NH458" s="26">
        <f>IFERROR(Tableau17[[#This Row],[2014-T1-MACROGAUCHE]]/Tableau17[[#This Row],[2014-T1-MACROTOTALE]],"")</f>
        <v>0.7142857142857143</v>
      </c>
      <c r="NI458" s="26">
        <f>IFERROR(Tableau17[[#This Row],[2014-T1-MACROAUTRE]]/Tableau17[[#This Row],[2014-T1-MACROTOTALE]],"")</f>
        <v>0</v>
      </c>
      <c r="NJ458" s="26">
        <f>IFERROR(Tableau17[[#This Row],[2014-T2-MACROEXTRDROITE]]/Tableau17[[#This Row],[2014-T2-MACROTOTALE]],"")</f>
        <v>0.12045454545454545</v>
      </c>
      <c r="NK458" s="26">
        <f>IFERROR(Tableau17[[#This Row],[2014-T2-MACRODROITE]]/Tableau17[[#This Row],[2014-T2-MACROTOTALE]],"")</f>
        <v>0.23636363636363636</v>
      </c>
      <c r="NL458" s="26">
        <f>IFERROR(Tableau17[[#This Row],[2014-T2-MACROCENTRE]]/Tableau17[[#This Row],[2014-T2-MACROTOTALE]],"")</f>
        <v>0</v>
      </c>
      <c r="NM458" s="26">
        <f>IFERROR(Tableau17[[#This Row],[2014-T2-MACROGAUCHE]]/Tableau17[[#This Row],[2014-T2-MACROTOTALE]],"")</f>
        <v>0.64318181818181819</v>
      </c>
      <c r="NN458" s="26">
        <f>IFERROR(Tableau17[[#This Row],[2014-T2-MACROAUTRE]]/Tableau17[[#This Row],[2014-T2-MACROTOTALE]],"")</f>
        <v>0</v>
      </c>
      <c r="NO458" s="26">
        <f>IFERROR( Tableau17[[#This Row],[2015-T1-MACROEXTRDROITE]]/Tableau17[[#This Row],[2015-T1-MACROTOTALE]],"")</f>
        <v>0.23972602739726026</v>
      </c>
      <c r="NP458" s="26">
        <f>IFERROR(Tableau17[[#This Row],[2015-T1-MACRODROITE]]/Tableau17[[#This Row],[2015-T1-MACROTOTALE]],"")</f>
        <v>7.5342465753424653E-2</v>
      </c>
      <c r="NQ458" s="26">
        <f>IFERROR(Tableau17[[#This Row],[2015-T1-MACROCENTRE]]/Tableau17[[#This Row],[2015-T1-MACROTOTALE]],"")</f>
        <v>0</v>
      </c>
      <c r="NR458" s="26">
        <f>IFERROR(Tableau17[[#This Row],[2015-T1-MACROGAUCHE]]/Tableau17[[#This Row],[2015-T1-MACROTOTALE]],"")</f>
        <v>0.68493150684931503</v>
      </c>
      <c r="NS458" s="26">
        <f>IFERROR(Tableau17[[#This Row],[2015-T1-MACROAUTRE]]/Tableau17[[#This Row],[2015-T1-MACROTOTALE]],"")</f>
        <v>0</v>
      </c>
      <c r="NT458" s="26">
        <f>IFERROR(Tableau17[[#This Row],[2015-T2-MACROEXTRDROITE]]/Tableau17[[#This Row],[2015-T2-MACROTOTALE]],"")</f>
        <v>0.19780219780219779</v>
      </c>
      <c r="NU458" s="26">
        <f>IFERROR(Tableau17[[#This Row],[2015-T2-MACRODROITE]]/Tableau17[[#This Row],[2015-T2-MACROTOTALE]],"")</f>
        <v>0</v>
      </c>
      <c r="NV458" s="26">
        <f>IFERROR(Tableau17[[#This Row],[2015-T2-MACROCENTRE]]/Tableau17[[#This Row],[2015-T2-MACROTOTALE]],"")</f>
        <v>0</v>
      </c>
      <c r="NW458" s="26">
        <f>IFERROR(Tableau17[[#This Row],[2015-T2-MACROGAUCHE]]/Tableau17[[#This Row],[2015-T2-MACROTOTALE]],"")</f>
        <v>0.80219780219780223</v>
      </c>
      <c r="NX458" s="26">
        <f>IFERROR(Tableau17[[#This Row],[2015-T2-MACROAUTRE]]/Tableau17[[#This Row],[2015-T2-MACROTOTALE]],"")</f>
        <v>0</v>
      </c>
      <c r="NY458" s="26">
        <f>IFERROR(Tableau17[[#This Row],[2017-T1-MACROEXTRDROITE]]/Tableau17[[#This Row],[2017-T1-MACROTOTALE]],"")</f>
        <v>0.13322368421052633</v>
      </c>
      <c r="NZ458" s="26">
        <f>IFERROR(Tableau17[[#This Row],[2017-T1-MACRODROITE]]/Tableau17[[#This Row],[2017-T1-MACROTOTALE]],"")</f>
        <v>2.3026315789473683E-2</v>
      </c>
      <c r="OA458" s="26">
        <f>IFERROR(Tableau17[[#This Row],[2017-T1-MACROCENTRE]]/Tableau17[[#This Row],[2017-T1-MACROTOTALE]],"")</f>
        <v>0.17269736842105263</v>
      </c>
      <c r="OB458" s="26">
        <f>IFERROR(Tableau17[[#This Row],[2017-T1-MACROGAUCHE]]/Tableau17[[#This Row],[2017-T1-MACROTOTALE]],"")</f>
        <v>0.67105263157894735</v>
      </c>
      <c r="OC458" s="26">
        <f>IFERROR(Tableau17[[#This Row],[2017-T1-MACROAUTRE]]/Tableau17[[#This Row],[2017-T1-MACROTOTALE]],"")</f>
        <v>0</v>
      </c>
      <c r="OD458" s="26">
        <f>IFERROR(Tableau17[[#This Row],[2017-T2-MACROEXTRDROITE]]/Tableau17[[#This Row],[2017-T2-MACROTOTALE]],"")</f>
        <v>0.13486842105263158</v>
      </c>
      <c r="OE458" s="26">
        <f>IFERROR(Tableau17[[#This Row],[2017-T2-MACRODROITE]]/Tableau17[[#This Row],[2017-T2-MACROTOTALE]],"")</f>
        <v>0</v>
      </c>
      <c r="OF458" s="26">
        <f>IFERROR(Tableau17[[#This Row],[2017-T2-MACROCENTRE]]/Tableau17[[#This Row],[2017-T2-MACROTOTALE]],"")</f>
        <v>0.86513157894736847</v>
      </c>
      <c r="OG458" s="26">
        <f>IFERROR(Tableau17[[#This Row],[2017-T2-MACROGAUCHE]]/Tableau17[[#This Row],[2017-T2-MACROTOTALE]],"")</f>
        <v>0</v>
      </c>
      <c r="OH458" s="26">
        <f>IFERROR(Tableau17[[#This Row],[2017-T2-MACROAUTRE]]/Tableau17[[#This Row],[2017-T2-MACROTOTALE]],"")</f>
        <v>0</v>
      </c>
      <c r="OI458" s="26">
        <f>IFERROR(Tableau17[[#This Row],[2019-T1-MACROEXTRDROITE]]/Tableau17[[#This Row],[2019-T1-MACROTOTALE]],"")</f>
        <v>0.24338624338624337</v>
      </c>
      <c r="OJ458" s="26">
        <f>IFERROR(Tableau17[[#This Row],[2019-T1-MACRODROITE]]/Tableau17[[#This Row],[2019-T1-MACROTOTALE]],"")</f>
        <v>4.7619047619047616E-2</v>
      </c>
      <c r="OK458" s="26">
        <f>IFERROR(Tableau17[[#This Row],[2019-T1-MACROCENTRE]]/Tableau17[[#This Row],[2019-T1-MACROTOTALE]],"")</f>
        <v>7.9365079365079361E-2</v>
      </c>
      <c r="OL458" s="26">
        <f>IFERROR(Tableau17[[#This Row],[2019-T1-MACROGAUCHE]]/Tableau17[[#This Row],[2019-T1-MACROTOTALE]],"")</f>
        <v>0.5714285714285714</v>
      </c>
      <c r="OM458" s="26">
        <f>IFERROR(Tableau17[[#This Row],[2019-T1-MACROAUTRE]]/Tableau17[[#This Row],[2019-T1-MACROTOTALE]],"")</f>
        <v>5.8201058201058198E-2</v>
      </c>
      <c r="ON458" s="26">
        <f>IFERROR(Tableau17[[#This Row],[2020-T1-MACROEXTRDROITE]]/Tableau17[[#This Row],[2020-T1-MACROTOTALE]],"")</f>
        <v>4.0160642570281124E-2</v>
      </c>
      <c r="OO458" s="26">
        <f>IFERROR(Tableau17[[#This Row],[2020-T1-MACRODROITE]]/Tableau17[[#This Row],[2020-T1-MACROTOTALE]],"")</f>
        <v>0.15662650602409639</v>
      </c>
      <c r="OP458" s="26">
        <f>IFERROR(Tableau17[[#This Row],[2020-T1-MACROCENTRE]]/Tableau17[[#This Row],[2020-T1-MACROTOTALE]],"")</f>
        <v>0.15261044176706828</v>
      </c>
      <c r="OQ458" s="26">
        <f>IFERROR(Tableau17[[#This Row],[2020-T1-MACROGAUCHE]]/Tableau17[[#This Row],[2020-T1-MACROTOTALE]],"")</f>
        <v>0.6506024096385542</v>
      </c>
      <c r="OR458" s="26">
        <f>IFERROR(Tableau17[[#This Row],[2020-T1-MACROAUTRE]]/Tableau17[[#This Row],[2020-T1-MACROTOTALE]],"")</f>
        <v>0</v>
      </c>
      <c r="OS458" s="26">
        <f>IFERROR(Tableau17[[#This Row],[2017 (L)-T1-MACROEXTRDROITE]]/Tableau17[[#This Row],[2017 (L)-T1-MACROTOTALE]],"")</f>
        <v>8.8235294117647065E-2</v>
      </c>
      <c r="OT458" s="26">
        <f>IFERROR(Tableau17[[#This Row],[2017 (L)-T1-MACRODROITE]]/Tableau17[[#This Row],[2017 (L)-T1-MACROTOTALE]],"")</f>
        <v>4.2016806722689079E-2</v>
      </c>
      <c r="OU458" s="26">
        <f>IFERROR(Tableau17[[#This Row],[2017 (L)-T1-MACROCENTRE]]/Tableau17[[#This Row],[2017 (L)-T1-MACROTOTALE]],"")</f>
        <v>0.14705882352941177</v>
      </c>
      <c r="OV458" s="26">
        <f>IFERROR(Tableau17[[#This Row],[2017 (L)-T1-MACROGAUCHE]]/Tableau17[[#This Row],[2017 (L)-T1-MACROTOTALE]],"")</f>
        <v>0.7142857142857143</v>
      </c>
      <c r="OW458" s="26">
        <f>IFERROR(Tableau17[[#This Row],[2017 (L)-T1-MACROAUTRE]]/Tableau17[[#This Row],[2017 (L)-T1-MACROTOTALE]],"")</f>
        <v>8.4033613445378148E-3</v>
      </c>
      <c r="OX458" s="26">
        <f>IFERROR(Tableau17[[#This Row],[2017 (L)-T2-MACROEXTRDROITE]]/Tableau17[[#This Row],[2017 (L)-T2-MACROTOTALE]],"")</f>
        <v>0.1683673469387755</v>
      </c>
      <c r="OY458" s="26">
        <f>IFERROR(Tableau17[[#This Row],[2017 (L)-T2-MACRODROITE]]/Tableau17[[#This Row],[2017 (L)-T2-MACROTOTALE]],"")</f>
        <v>0</v>
      </c>
      <c r="OZ458" s="26">
        <f>IFERROR(Tableau17[[#This Row],[2017 (L)-T2-MACROCENTRE]]/Tableau17[[#This Row],[2017 (L)-T2-MACROTOTALE]],"")</f>
        <v>0.83163265306122447</v>
      </c>
      <c r="PA458" s="26">
        <f>IFERROR(Tableau17[[#This Row],[2017 (L)-T2-MACROGAUCHE]]/Tableau17[[#This Row],[2017 (L)-T2-MACROTOTALE]],"")</f>
        <v>0</v>
      </c>
      <c r="PB458" s="26">
        <f>IFERROR(Tableau17[[#This Row],[2017 (L)-T2-MACROAUTRE]]/Tableau17[[#This Row],[2017 (L)-T2-MACROTOTALE]],"")</f>
        <v>0</v>
      </c>
      <c r="PC458" s="26">
        <f>IFERROR(Tableau17[[#This Row],[2008_T1_PROCUS]]/Tableau17[[#This Row],[2008_T1_INSCRITS]],0)</f>
        <v>3.2327586206896551E-3</v>
      </c>
      <c r="PD458" s="26">
        <f>IFERROR(Tableau17[[#This Row],[2008_T2_PROCUS]]/Tableau17[[#This Row],[2008_T2_INSCRITS]],0)</f>
        <v>0</v>
      </c>
      <c r="PE458" s="26">
        <f>Tableau17[[#This Row],[2014_T1_PROCUS]]/Tableau17[[#This Row],[2014_T1_INSCRITS]]</f>
        <v>9.0009000900090005E-4</v>
      </c>
      <c r="PF458" s="26">
        <f>IFERROR(Tableau17[[#This Row],[2014_T2_PROCUS]]/Tableau17[[#This Row],[2014_T2_INSCRITS]],0)</f>
        <v>2.7002700270027003E-3</v>
      </c>
    </row>
    <row r="459" spans="1:422" hidden="1" x14ac:dyDescent="0.2">
      <c r="A459" s="1">
        <v>7</v>
      </c>
      <c r="B459" s="1" t="s">
        <v>474</v>
      </c>
      <c r="C459" s="1" t="s">
        <v>477</v>
      </c>
      <c r="D459" s="1" t="s">
        <v>477</v>
      </c>
      <c r="E459" s="1">
        <v>1337</v>
      </c>
      <c r="F459" s="1">
        <v>5.4592539999999996</v>
      </c>
      <c r="G459" s="1">
        <v>43.320965000000001</v>
      </c>
      <c r="H459" s="3">
        <v>1238</v>
      </c>
      <c r="I459" s="3">
        <v>108</v>
      </c>
      <c r="J459" s="1">
        <v>6</v>
      </c>
      <c r="L459" s="1">
        <v>23</v>
      </c>
      <c r="M459" s="1">
        <v>82</v>
      </c>
      <c r="O459" s="1">
        <v>5</v>
      </c>
      <c r="P459" s="1">
        <v>116</v>
      </c>
      <c r="Q459" s="1">
        <v>6</v>
      </c>
      <c r="R459" s="1">
        <v>34</v>
      </c>
      <c r="S459" s="1">
        <v>24</v>
      </c>
      <c r="T459" s="1">
        <v>14</v>
      </c>
      <c r="U459" s="1">
        <v>310</v>
      </c>
      <c r="V459" s="1">
        <v>1144</v>
      </c>
      <c r="W459" s="1">
        <v>394</v>
      </c>
      <c r="X459" s="1">
        <v>1</v>
      </c>
      <c r="Y459" s="2">
        <v>0.34440558999999998</v>
      </c>
      <c r="Z459" s="1">
        <v>1144</v>
      </c>
      <c r="AA459" s="1">
        <v>563</v>
      </c>
      <c r="AB459" s="1">
        <v>1</v>
      </c>
      <c r="AC459" s="2">
        <v>0.49213287</v>
      </c>
      <c r="AD459" s="1">
        <v>1238</v>
      </c>
      <c r="AE459" s="1">
        <v>318</v>
      </c>
      <c r="AF459" s="2">
        <v>0.25686590999999998</v>
      </c>
      <c r="AG459" s="1">
        <f t="shared" si="7"/>
        <v>108</v>
      </c>
      <c r="AH459" s="1">
        <v>896</v>
      </c>
      <c r="AI459" s="1">
        <v>455</v>
      </c>
      <c r="AJ459" s="1">
        <v>2</v>
      </c>
      <c r="AK459" s="2">
        <v>0.5078125</v>
      </c>
      <c r="AL459" s="1">
        <v>896</v>
      </c>
      <c r="AM459" s="1">
        <v>518</v>
      </c>
      <c r="AN459" s="1">
        <v>2</v>
      </c>
      <c r="AO459" s="2">
        <v>0.578125</v>
      </c>
      <c r="AP459" s="1">
        <v>1178</v>
      </c>
      <c r="AQ459" s="1">
        <v>390</v>
      </c>
      <c r="AR459" s="2">
        <v>0.33106961000000001</v>
      </c>
      <c r="AS459" s="1">
        <v>1178</v>
      </c>
      <c r="AT459" s="1">
        <v>445</v>
      </c>
      <c r="AU459" s="2">
        <v>0.37775891</v>
      </c>
      <c r="AV459" s="1">
        <v>1239</v>
      </c>
      <c r="AW459" s="1">
        <v>313</v>
      </c>
      <c r="AX459" s="2">
        <v>0.25262308</v>
      </c>
      <c r="AY459" s="1">
        <v>1239</v>
      </c>
      <c r="AZ459" s="1">
        <v>258</v>
      </c>
      <c r="BA459" s="2">
        <v>0.20823245000000001</v>
      </c>
      <c r="BB459" s="1">
        <v>1234</v>
      </c>
      <c r="BC459" s="1">
        <v>708</v>
      </c>
      <c r="BD459" s="2">
        <v>0.57374391999999996</v>
      </c>
      <c r="BE459" s="1">
        <v>1234</v>
      </c>
      <c r="BF459" s="1">
        <v>695</v>
      </c>
      <c r="BG459" s="2">
        <v>0.56320908000000003</v>
      </c>
      <c r="BH459" s="1">
        <v>1220</v>
      </c>
      <c r="BI459" s="1">
        <v>240</v>
      </c>
      <c r="BJ459" s="2">
        <v>0.19672131000000001</v>
      </c>
      <c r="BK459" s="1">
        <v>19</v>
      </c>
      <c r="BL459" s="1">
        <v>11</v>
      </c>
      <c r="BN459" s="1">
        <v>11</v>
      </c>
      <c r="BO459" s="1">
        <v>22</v>
      </c>
      <c r="BP459" s="1">
        <v>94</v>
      </c>
      <c r="BQ459" s="1">
        <v>287</v>
      </c>
      <c r="BR459" s="1">
        <v>444</v>
      </c>
      <c r="BS459" s="1">
        <v>15</v>
      </c>
      <c r="BU459" s="1">
        <v>116</v>
      </c>
      <c r="BV459" s="1">
        <v>372</v>
      </c>
      <c r="BW459" s="1">
        <v>503</v>
      </c>
      <c r="BZ459" s="1">
        <v>81</v>
      </c>
      <c r="CA459" s="1">
        <v>3</v>
      </c>
      <c r="CB459" s="1">
        <v>21</v>
      </c>
      <c r="CC459" s="1">
        <v>52</v>
      </c>
      <c r="CD459" s="1">
        <v>82</v>
      </c>
      <c r="CE459" s="1">
        <v>143</v>
      </c>
      <c r="CF459" s="1">
        <v>382</v>
      </c>
      <c r="CG459" s="1">
        <v>70</v>
      </c>
      <c r="CH459" s="1">
        <v>173</v>
      </c>
      <c r="CI459" s="1">
        <v>299</v>
      </c>
      <c r="CJ459" s="1">
        <v>542</v>
      </c>
      <c r="CL459" s="1">
        <v>6</v>
      </c>
      <c r="CN459" s="1">
        <v>56</v>
      </c>
      <c r="CO459" s="1">
        <v>9</v>
      </c>
      <c r="CP459" s="1">
        <v>51</v>
      </c>
      <c r="CS459" s="1">
        <v>120</v>
      </c>
      <c r="CT459" s="1">
        <v>75</v>
      </c>
      <c r="CV459" s="1">
        <v>49</v>
      </c>
      <c r="CW459" s="1">
        <v>366</v>
      </c>
      <c r="CY459" s="1">
        <v>87</v>
      </c>
      <c r="CZ459" s="1">
        <v>334</v>
      </c>
      <c r="DC459" s="1">
        <v>421</v>
      </c>
      <c r="DE459" s="1">
        <v>2</v>
      </c>
      <c r="DF459" s="1">
        <v>2</v>
      </c>
      <c r="DH459" s="1">
        <v>16</v>
      </c>
      <c r="DI459" s="1">
        <v>8</v>
      </c>
      <c r="DJ459" s="1">
        <v>6</v>
      </c>
      <c r="DK459" s="1">
        <v>3</v>
      </c>
      <c r="DL459" s="1">
        <v>144</v>
      </c>
      <c r="DM459" s="1">
        <v>35</v>
      </c>
      <c r="DN459" s="1">
        <v>25</v>
      </c>
      <c r="DQ459" s="1">
        <v>1</v>
      </c>
      <c r="DR459" s="1">
        <v>29</v>
      </c>
      <c r="DS459" s="1">
        <v>40</v>
      </c>
      <c r="DU459" s="1">
        <v>311</v>
      </c>
      <c r="DW459" s="1">
        <v>45</v>
      </c>
      <c r="DZ459" s="1">
        <v>201</v>
      </c>
      <c r="EA459" s="1">
        <v>246</v>
      </c>
      <c r="EB459" s="1">
        <v>1</v>
      </c>
      <c r="EC459" s="1">
        <v>14</v>
      </c>
      <c r="ED459" s="1">
        <v>1</v>
      </c>
      <c r="EE459" s="1">
        <v>5</v>
      </c>
      <c r="EF459" s="1">
        <v>23</v>
      </c>
      <c r="EG459" s="1">
        <v>30</v>
      </c>
      <c r="EH459" s="1">
        <v>0</v>
      </c>
      <c r="EI459" s="1">
        <v>86</v>
      </c>
      <c r="EJ459" s="1">
        <v>357</v>
      </c>
      <c r="EK459" s="1">
        <v>162</v>
      </c>
      <c r="EL459" s="1">
        <v>12</v>
      </c>
      <c r="EM459" s="1">
        <v>691</v>
      </c>
      <c r="EN459" s="1">
        <v>96</v>
      </c>
      <c r="EO459" s="1">
        <v>573</v>
      </c>
      <c r="EP459" s="1">
        <v>669</v>
      </c>
      <c r="EQ459" s="1">
        <v>0</v>
      </c>
      <c r="ER459" s="1">
        <v>2</v>
      </c>
      <c r="ES459" s="1">
        <v>9</v>
      </c>
      <c r="ET459" s="1">
        <v>67</v>
      </c>
      <c r="EU459" s="1">
        <v>19</v>
      </c>
      <c r="EV459" s="1">
        <v>47</v>
      </c>
      <c r="EW459" s="1">
        <v>7</v>
      </c>
      <c r="EX459" s="1">
        <v>1</v>
      </c>
      <c r="EY459" s="1">
        <v>3</v>
      </c>
      <c r="EZ459" s="1">
        <v>2</v>
      </c>
      <c r="FA459" s="1">
        <v>0</v>
      </c>
      <c r="FB459" s="1">
        <v>0</v>
      </c>
      <c r="FC459" s="1">
        <v>0</v>
      </c>
      <c r="FD459" s="1">
        <v>0</v>
      </c>
      <c r="FE459" s="1">
        <v>0</v>
      </c>
      <c r="FF459" s="1">
        <v>0</v>
      </c>
      <c r="FG459" s="1">
        <v>0</v>
      </c>
      <c r="FH459" s="1">
        <v>9</v>
      </c>
      <c r="FI459" s="1">
        <v>0</v>
      </c>
      <c r="FJ459" s="1">
        <v>14</v>
      </c>
      <c r="FK459" s="1">
        <v>23</v>
      </c>
      <c r="FL459" s="1">
        <v>0</v>
      </c>
      <c r="FM459" s="1">
        <v>3</v>
      </c>
      <c r="FN459" s="1">
        <v>0</v>
      </c>
      <c r="FO459" s="1">
        <v>2</v>
      </c>
      <c r="FP459" s="1">
        <v>19</v>
      </c>
      <c r="FQ459" s="1">
        <v>0</v>
      </c>
      <c r="FR459" s="1">
        <f>SUM(Tableau17[[#This Row],[2019-T1-ALEXANDRE Audric]:[2019-T1-MARIE Florie]])</f>
        <v>227</v>
      </c>
      <c r="FS459" s="1">
        <v>22</v>
      </c>
      <c r="FT459" s="1">
        <v>124</v>
      </c>
      <c r="FU459" s="1">
        <v>0</v>
      </c>
      <c r="FV459" s="1">
        <v>298</v>
      </c>
      <c r="FW459" s="1">
        <v>0</v>
      </c>
      <c r="FX459" s="1">
        <v>444</v>
      </c>
      <c r="FY459" s="1">
        <v>15</v>
      </c>
      <c r="FZ459" s="1">
        <v>116</v>
      </c>
      <c r="GA459" s="1">
        <v>0</v>
      </c>
      <c r="GB459" s="1">
        <v>372</v>
      </c>
      <c r="GC459" s="1">
        <v>0</v>
      </c>
      <c r="GD459" s="1">
        <v>503</v>
      </c>
      <c r="GE459" s="1">
        <v>52</v>
      </c>
      <c r="GF459" s="1">
        <v>82</v>
      </c>
      <c r="GG459" s="1">
        <v>0</v>
      </c>
      <c r="GH459" s="1">
        <v>248</v>
      </c>
      <c r="GI459" s="1">
        <v>0</v>
      </c>
      <c r="GJ459" s="1">
        <v>382</v>
      </c>
      <c r="GK459" s="1">
        <v>70</v>
      </c>
      <c r="GL459" s="1">
        <v>173</v>
      </c>
      <c r="GM459" s="1">
        <v>0</v>
      </c>
      <c r="GN459" s="1">
        <v>299</v>
      </c>
      <c r="GO459" s="1">
        <v>0</v>
      </c>
      <c r="GP459" s="1">
        <v>542</v>
      </c>
      <c r="GQ459" s="1">
        <v>57</v>
      </c>
      <c r="GR459" s="1">
        <v>75</v>
      </c>
      <c r="GS459" s="1">
        <v>0</v>
      </c>
      <c r="GT459" s="1">
        <v>234</v>
      </c>
      <c r="GU459" s="1">
        <v>0</v>
      </c>
      <c r="GV459" s="1">
        <v>366</v>
      </c>
      <c r="GW459" s="1">
        <v>87</v>
      </c>
      <c r="GX459" s="1">
        <v>0</v>
      </c>
      <c r="GY459" s="1">
        <v>0</v>
      </c>
      <c r="GZ459" s="1">
        <v>334</v>
      </c>
      <c r="HA459" s="1">
        <v>0</v>
      </c>
      <c r="HB459" s="1">
        <v>421</v>
      </c>
      <c r="HC459" s="1">
        <v>106</v>
      </c>
      <c r="HD459" s="1">
        <v>23</v>
      </c>
      <c r="HE459" s="1">
        <v>162</v>
      </c>
      <c r="HF459" s="1">
        <v>400</v>
      </c>
      <c r="HG459" s="1">
        <v>0</v>
      </c>
      <c r="HH459" s="1">
        <v>691</v>
      </c>
      <c r="HI459" s="1">
        <v>96</v>
      </c>
      <c r="HJ459" s="1">
        <v>0</v>
      </c>
      <c r="HK459" s="1">
        <v>573</v>
      </c>
      <c r="HL459" s="1">
        <v>0</v>
      </c>
      <c r="HM459" s="1">
        <v>0</v>
      </c>
      <c r="HN459" s="1">
        <v>669</v>
      </c>
      <c r="HO459" s="1">
        <v>66</v>
      </c>
      <c r="HP459" s="1">
        <v>7</v>
      </c>
      <c r="HQ459" s="1">
        <v>19</v>
      </c>
      <c r="HR459" s="1">
        <v>111</v>
      </c>
      <c r="HS459" s="1">
        <v>26</v>
      </c>
      <c r="HT459" s="1">
        <v>229</v>
      </c>
      <c r="HU459" s="1">
        <v>34</v>
      </c>
      <c r="HV459" s="1">
        <v>139</v>
      </c>
      <c r="HW459" s="1">
        <v>12</v>
      </c>
      <c r="HX459" s="1">
        <v>125</v>
      </c>
      <c r="HY459" s="1">
        <v>0</v>
      </c>
      <c r="HZ459" s="1">
        <v>310</v>
      </c>
      <c r="IA459" s="1">
        <v>43</v>
      </c>
      <c r="IB459" s="1">
        <v>25</v>
      </c>
      <c r="IC459" s="1">
        <v>29</v>
      </c>
      <c r="ID459" s="1">
        <v>211</v>
      </c>
      <c r="IE459" s="1">
        <v>3</v>
      </c>
      <c r="IF459" s="1">
        <v>311</v>
      </c>
      <c r="IG459" s="1">
        <v>45</v>
      </c>
      <c r="IH459" s="1">
        <v>0</v>
      </c>
      <c r="II459" s="1">
        <v>201</v>
      </c>
      <c r="IJ459" s="1">
        <v>0</v>
      </c>
      <c r="IK459" s="1">
        <v>0</v>
      </c>
      <c r="IL459" s="1">
        <v>246</v>
      </c>
      <c r="IM459" s="26">
        <f>IFERROR(Tableau17[[#This Row],[LDIV]]/Tableau17[[#This Row],[Total général]],"")</f>
        <v>1.935483870967742E-2</v>
      </c>
      <c r="IN459" s="26">
        <f>IFERROR(Tableau17[[#This Row],[LDVC]]/Tableau17[[#This Row],[Total général]],"")</f>
        <v>0</v>
      </c>
      <c r="IO459" s="26">
        <f>IFERROR(Tableau17[[#This Row],[LDVD]]/Tableau17[[#This Row],[Total général]],"")</f>
        <v>7.4193548387096769E-2</v>
      </c>
      <c r="IP459" s="26">
        <f>IFERROR(Tableau17[[#This Row],[LDVG]]/Tableau17[[#This Row],[Total général]],"")</f>
        <v>0.26451612903225807</v>
      </c>
      <c r="IQ459" s="26">
        <f>IFERROR(Tableau17[[#This Row],[LEXD]]/Tableau17[[#This Row],[Total général]],"")</f>
        <v>0</v>
      </c>
      <c r="IR459" s="26">
        <f>IFERROR(Tableau17[[#This Row],[LEXG]]/Tableau17[[#This Row],[Total général]],"")</f>
        <v>1.6129032258064516E-2</v>
      </c>
      <c r="IS459" s="26">
        <f>IFERROR(Tableau17[[#This Row],[LLR]]/Tableau17[[#This Row],[Total général]],"")</f>
        <v>0.37419354838709679</v>
      </c>
      <c r="IT459" s="26">
        <f>IFERROR(Tableau17[[#This Row],[LREM]]/Tableau17[[#This Row],[Total général]],"")</f>
        <v>1.935483870967742E-2</v>
      </c>
      <c r="IU459" s="26">
        <f>IFERROR(Tableau17[[#This Row],[LRN]]/Tableau17[[#This Row],[Total général]],"")</f>
        <v>0.10967741935483871</v>
      </c>
      <c r="IV459" s="26">
        <f>IFERROR(Tableau17[[#This Row],[LUG]]/Tableau17[[#This Row],[Total général]],"")</f>
        <v>7.7419354838709681E-2</v>
      </c>
      <c r="IW459" s="26">
        <f>IFERROR(Tableau17[[#This Row],[LVEC]]/Tableau17[[#This Row],[Total général]],"")</f>
        <v>4.5161290322580643E-2</v>
      </c>
      <c r="IX459" s="26">
        <f>IFERROR(Tableau17[[#This Row],[2008-T1-LCMD]]/Tableau17[[#This Row],[2008-T1-TOTAL]],"")</f>
        <v>4.2792792792792793E-2</v>
      </c>
      <c r="IY459" s="26">
        <f>IFERROR(Tableau17[[#This Row],[2008-T1-LDVD]]/Tableau17[[#This Row],[2008-T1-TOTAL]],"")</f>
        <v>2.4774774774774775E-2</v>
      </c>
      <c r="IZ459" s="26">
        <f>IFERROR(Tableau17[[#This Row],[2008-T1-LEXD]]/Tableau17[[#This Row],[2008-T1-TOTAL]],"")</f>
        <v>0</v>
      </c>
      <c r="JA459" s="26">
        <f>IFERROR(Tableau17[[#This Row],[2008-T1-LEXG]]/Tableau17[[#This Row],[2008-T1-TOTAL]],"")</f>
        <v>2.4774774774774775E-2</v>
      </c>
      <c r="JB459" s="26">
        <f>IFERROR(Tableau17[[#This Row],[2008-T1-LFN]]/Tableau17[[#This Row],[2008-T1-TOTAL]],"")</f>
        <v>4.954954954954955E-2</v>
      </c>
      <c r="JC459" s="26">
        <f>IFERROR(Tableau17[[#This Row],[2008-T1-LMAJ]]/Tableau17[[#This Row],[2008-T1-TOTAL]],"")</f>
        <v>0.21171171171171171</v>
      </c>
      <c r="JD459" s="26">
        <f>IFERROR(Tableau17[[#This Row],[2008-T1-LUG]]/Tableau17[[#This Row],[2008-T1-TOTAL]],"")</f>
        <v>0.64639639639639634</v>
      </c>
      <c r="JE459" s="26">
        <f>IFERROR(Tableau17[[#This Row],[2008-T2-LFN]]/Tableau17[[#This Row],[2008-T2-TOTAL]],"")</f>
        <v>2.982107355864811E-2</v>
      </c>
      <c r="JF459" s="26">
        <f>IFERROR(Tableau17[[#This Row],[2008-T2-LGC]]/Tableau17[[#This Row],[2008-T2-TOTAL]],"")</f>
        <v>0</v>
      </c>
      <c r="JG459" s="26">
        <f>IFERROR(Tableau17[[#This Row],[2008-T2-LMAJ]]/Tableau17[[#This Row],[2008-T2-TOTAL]],"")</f>
        <v>0.23061630218687873</v>
      </c>
      <c r="JH459" s="26">
        <f>IFERROR(Tableau17[[#This Row],[2008-T2-LUG]]/Tableau17[[#This Row],[2008-T2-TOTAL]],"")</f>
        <v>0.73956262425447317</v>
      </c>
      <c r="JI459" s="26">
        <f>IFERROR(Tableau17[[#This Row],[2014-T1-LDIV]]/Tableau17[[#This Row],[2014-T1-TOTAL]],"")</f>
        <v>0</v>
      </c>
      <c r="JJ459" s="26">
        <f>IFERROR(Tableau17[[#This Row],[2014-T1-LDVD]]/Tableau17[[#This Row],[2014-T1-TOTAL]],"")</f>
        <v>0</v>
      </c>
      <c r="JK459" s="26">
        <f>IFERROR(Tableau17[[#This Row],[2014-T1-LDVG]]/Tableau17[[#This Row],[2014-T1-TOTAL]],"")</f>
        <v>0.21204188481675393</v>
      </c>
      <c r="JL459" s="26">
        <f>IFERROR(Tableau17[[#This Row],[2014-T1-LEXG]]/Tableau17[[#This Row],[2014-T1-TOTAL]],"")</f>
        <v>7.8534031413612562E-3</v>
      </c>
      <c r="JM459" s="26">
        <f>IFERROR(Tableau17[[#This Row],[2014-T1-LFG]]/Tableau17[[#This Row],[2014-T1-TOTAL]],"")</f>
        <v>5.4973821989528798E-2</v>
      </c>
      <c r="JN459" s="26">
        <f>IFERROR(Tableau17[[#This Row],[2014-T1-LFN]]/Tableau17[[#This Row],[2014-T1-TOTAL]],"")</f>
        <v>0.13612565445026178</v>
      </c>
      <c r="JO459" s="26">
        <f>IFERROR(Tableau17[[#This Row],[2014-T1-LUD]]/Tableau17[[#This Row],[2014-T1-TOTAL]],"")</f>
        <v>0.21465968586387435</v>
      </c>
      <c r="JP459" s="26">
        <f>IFERROR(Tableau17[[#This Row],[2014-T1-LUG]]/Tableau17[[#This Row],[2014-T1-TOTAL]],"")</f>
        <v>0.37434554973821987</v>
      </c>
      <c r="JQ459" s="26">
        <f>IFERROR(Tableau17[[#This Row],[2014-T2-LFN]]/Tableau17[[#This Row],[2014-T2-TOTAL]],"")</f>
        <v>0.12915129151291513</v>
      </c>
      <c r="JR459" s="26">
        <f>IFERROR(Tableau17[[#This Row],[2014-T2-LUD]]/Tableau17[[#This Row],[2014-T2-TOTAL]],"")</f>
        <v>0.31918819188191883</v>
      </c>
      <c r="JS459" s="26">
        <f>IFERROR(Tableau17[[#This Row],[2014-T2-LUG]]/Tableau17[[#This Row],[2014-T2-TOTAL]],"")</f>
        <v>0.55166051660516602</v>
      </c>
      <c r="JT459" s="26">
        <f>IFERROR(Tableau17[[#This Row],[2015-T1-BC-DIV]]/Tableau17[[#This Row],[2015-T1-TOTAL]],"")</f>
        <v>0</v>
      </c>
      <c r="JU459" s="26">
        <f>IFERROR(Tableau17[[#This Row],[2015-T1-BC-DLF]]/Tableau17[[#This Row],[2015-T1-TOTAL]],"")</f>
        <v>1.6393442622950821E-2</v>
      </c>
      <c r="JV459" s="26">
        <f>IFERROR(Tableau17[[#This Row],[2015-T1-BC-DVD]]/Tableau17[[#This Row],[2015-T1-TOTAL]],"")</f>
        <v>0</v>
      </c>
      <c r="JW459" s="26">
        <f>IFERROR(Tableau17[[#This Row],[2015-T1-BC-DVG]]/Tableau17[[#This Row],[2015-T1-TOTAL]],"")</f>
        <v>0.15300546448087432</v>
      </c>
      <c r="JX459" s="26">
        <f>IFERROR(Tableau17[[#This Row],[2015-T1-BC-FG]]/Tableau17[[#This Row],[2015-T1-TOTAL]],"")</f>
        <v>2.4590163934426229E-2</v>
      </c>
      <c r="JY459" s="26">
        <f>IFERROR(Tableau17[[#This Row],[2015-T1-BC-FN]]/Tableau17[[#This Row],[2015-T1-TOTAL]],"")</f>
        <v>0.13934426229508196</v>
      </c>
      <c r="JZ459" s="26">
        <f>IFERROR(Tableau17[[#This Row],[2015-T1-BC-MDM]]/Tableau17[[#This Row],[2015-T1-TOTAL]],"")</f>
        <v>0</v>
      </c>
      <c r="KA459" s="26">
        <f>IFERROR(Tableau17[[#This Row],[2015-T1-BC-RDG]]/Tableau17[[#This Row],[2015-T1-TOTAL]],"")</f>
        <v>0</v>
      </c>
      <c r="KB459" s="26">
        <f>IFERROR(Tableau17[[#This Row],[2015-T1-BC-SOC]]/Tableau17[[#This Row],[2015-T1-TOTAL]],"")</f>
        <v>0.32786885245901637</v>
      </c>
      <c r="KC459" s="26">
        <f>IFERROR(Tableau17[[#This Row],[2015-T1-BC-UD]]/Tableau17[[#This Row],[2015-T1-TOTAL]],"")</f>
        <v>0.20491803278688525</v>
      </c>
      <c r="KD459" s="26">
        <f>IFERROR(Tableau17[[#This Row],[2015-T1-BC-UG]]/Tableau17[[#This Row],[2015-T1-TOTAL]],"")</f>
        <v>0</v>
      </c>
      <c r="KE459" s="26">
        <f>IFERROR(Tableau17[[#This Row],[2015-T1-BC-VEC]]/Tableau17[[#This Row],[2015-T1-TOTAL]],"")</f>
        <v>0.13387978142076504</v>
      </c>
      <c r="KF459" s="26">
        <f>IFERROR(Tableau17[[#This Row],[2015-T2-BC-DVG]]/Tableau17[[#This Row],[2015-T2-TOTAL]],"")</f>
        <v>0</v>
      </c>
      <c r="KG459" s="26">
        <f>IFERROR(Tableau17[[#This Row],[2015-T2-BC-FN]]/Tableau17[[#This Row],[2015-T2-TOTAL]],"")</f>
        <v>0.20665083135391923</v>
      </c>
      <c r="KH459" s="26">
        <f>IFERROR(Tableau17[[#This Row],[2015-T2-BC-SOC]]/Tableau17[[#This Row],[2015-T2-TOTAL]],"")</f>
        <v>0.79334916864608074</v>
      </c>
      <c r="KI459" s="26">
        <f>IFERROR(Tableau17[[#This Row],[2015-T2-BC-UD]]/Tableau17[[#This Row],[2015-T2-TOTAL]],"")</f>
        <v>0</v>
      </c>
      <c r="KJ459" s="26">
        <f>IFERROR(Tableau17[[#This Row],[2015-T2-BC-UG]]/Tableau17[[#This Row],[2015-T2-TOTAL]],"")</f>
        <v>0</v>
      </c>
      <c r="KK459" s="26">
        <f>IFERROR(Tableau17[[#This Row],[2017 (L)-T1-COM]]/Tableau17[[#This Row],[2017 (L)-T1-TOTAL]],"")</f>
        <v>0</v>
      </c>
      <c r="KL459" s="26">
        <f>IFERROR(Tableau17[[#This Row],[2017 (L)-T1-DIV]]/Tableau17[[#This Row],[2017 (L)-T1-TOTAL]],"")</f>
        <v>6.4308681672025723E-3</v>
      </c>
      <c r="KM459" s="26">
        <f>IFERROR(Tableau17[[#This Row],[2017 (L)-T1-DLF]]/Tableau17[[#This Row],[2017 (L)-T1-TOTAL]],"")</f>
        <v>6.4308681672025723E-3</v>
      </c>
      <c r="KN459" s="26">
        <f>IFERROR(Tableau17[[#This Row],[2017 (L)-T1-DVD]]/Tableau17[[#This Row],[2017 (L)-T1-TOTAL]],"")</f>
        <v>0</v>
      </c>
      <c r="KO459" s="26">
        <f>IFERROR(Tableau17[[#This Row],[2017 (L)-T1-DVG]]/Tableau17[[#This Row],[2017 (L)-T1-TOTAL]],"")</f>
        <v>5.1446945337620578E-2</v>
      </c>
      <c r="KP459" s="26">
        <f>IFERROR(Tableau17[[#This Row],[2017 (L)-T1-ECO]]/Tableau17[[#This Row],[2017 (L)-T1-TOTAL]],"")</f>
        <v>2.5723472668810289E-2</v>
      </c>
      <c r="KQ459" s="26">
        <f>IFERROR(Tableau17[[#This Row],[2017 (L)-T1-EXD]]/Tableau17[[#This Row],[2017 (L)-T1-TOTAL]],"")</f>
        <v>1.9292604501607719E-2</v>
      </c>
      <c r="KR459" s="26">
        <f>IFERROR(Tableau17[[#This Row],[2017 (L)-T1-EXG]]/Tableau17[[#This Row],[2017 (L)-T1-TOTAL]],"")</f>
        <v>9.6463022508038593E-3</v>
      </c>
      <c r="KS459" s="26">
        <f>IFERROR(Tableau17[[#This Row],[2017 (L)-T1-FI]]/Tableau17[[#This Row],[2017 (L)-T1-TOTAL]],"")</f>
        <v>0.46302250803858519</v>
      </c>
      <c r="KT459" s="26">
        <f>IFERROR(Tableau17[[#This Row],[2017 (L)-T1-FN]]/Tableau17[[#This Row],[2017 (L)-T1-TOTAL]],"")</f>
        <v>0.11254019292604502</v>
      </c>
      <c r="KU459" s="26">
        <f>IFERROR(Tableau17[[#This Row],[2017 (L)-T1-LR]]/Tableau17[[#This Row],[2017 (L)-T1-TOTAL]],"")</f>
        <v>8.0385852090032156E-2</v>
      </c>
      <c r="KV459" s="26">
        <f>IFERROR(Tableau17[[#This Row],[2017 (L)-T1-MDM]]/Tableau17[[#This Row],[2017 (L)-T1-TOTAL]],"")</f>
        <v>0</v>
      </c>
      <c r="KW459" s="26">
        <f>IFERROR(Tableau17[[#This Row],[2017 (L)-T1-RDG]]/Tableau17[[#This Row],[2017 (L)-T1-TOTAL]],"")</f>
        <v>0</v>
      </c>
      <c r="KX459" s="26">
        <f>IFERROR(Tableau17[[#This Row],[2017 (L)-T1-REG]]/Tableau17[[#This Row],[2017 (L)-T1-TOTAL]],"")</f>
        <v>3.2154340836012861E-3</v>
      </c>
      <c r="KY459" s="26">
        <f>IFERROR(Tableau17[[#This Row],[2017 (L)-T1-REM]]/Tableau17[[#This Row],[2017 (L)-T1-TOTAL]],"")</f>
        <v>9.3247588424437297E-2</v>
      </c>
      <c r="KZ459" s="26">
        <f>IFERROR(Tableau17[[#This Row],[2017 (L)-T1-SOC]]/Tableau17[[#This Row],[2017 (L)-T1-TOTAL]],"")</f>
        <v>0.12861736334405144</v>
      </c>
      <c r="LA459" s="26">
        <f>IFERROR(Tableau17[[#This Row],[2017 (L)-T1-UDI]]/Tableau17[[#This Row],[2017 (L)-T1-TOTAL]],"")</f>
        <v>0</v>
      </c>
      <c r="LB459" s="26">
        <f>IFERROR(Tableau17[[#This Row],[2017 (L)-T2-FI]]/Tableau17[[#This Row],[2017 (L)-T2-TOTAL]],"")</f>
        <v>0</v>
      </c>
      <c r="LC459" s="26">
        <f>IFERROR(Tableau17[[#This Row],[2017 (L)-T2-FN]]/Tableau17[[#This Row],[2017 (L)-T2-TOTAL]],"")</f>
        <v>0.18292682926829268</v>
      </c>
      <c r="LD459" s="26">
        <f>IFERROR(Tableau17[[#This Row],[2017 (L)-T2-LR]]/Tableau17[[#This Row],[2017 (L)-T2-TOTAL]],"")</f>
        <v>0</v>
      </c>
      <c r="LE459" s="26">
        <f>IFERROR(Tableau17[[#This Row],[2017 (L)-T2-MDM]]/Tableau17[[#This Row],[2017 (L)-T2-TOTAL]],"")</f>
        <v>0</v>
      </c>
      <c r="LF459" s="26">
        <f>IFERROR(Tableau17[[#This Row],[2017 (L)-T2-REM]]/Tableau17[[#This Row],[2017 (L)-T2-TOTAL]],"")</f>
        <v>0.81707317073170727</v>
      </c>
      <c r="LG459" s="26">
        <f>IFERROR(Tableau17[[#This Row],[2017-T1-ARTHAUD Nathalie]]/Tableau17[[#This Row],[2017-T1-TOTAL]],"")</f>
        <v>1.4471780028943559E-3</v>
      </c>
      <c r="LH459" s="26">
        <f>IFERROR(Tableau17[[#This Row],[2017-T1-ASSELINEAU Fran]]/Tableau17[[#This Row],[2017-T1-TOTAL]],"")</f>
        <v>2.0260492040520984E-2</v>
      </c>
      <c r="LI459" s="26">
        <f>IFERROR(Tableau17[[#This Row],[2017-T1-CHEMINADE Jacques]]/Tableau17[[#This Row],[2017-T1-TOTAL]],"")</f>
        <v>1.4471780028943559E-3</v>
      </c>
      <c r="LJ459" s="26">
        <f>IFERROR(Tableau17[[#This Row],[2017-T1-DUPONT-AIGNAN Nicolas]]/Tableau17[[#This Row],[2017-T1-TOTAL]],"")</f>
        <v>7.2358900144717797E-3</v>
      </c>
      <c r="LK459" s="26">
        <f>IFERROR(Tableau17[[#This Row],[2017-T1-FILLON Fran]]/Tableau17[[#This Row],[2017-T1-TOTAL]],"")</f>
        <v>3.3285094066570188E-2</v>
      </c>
      <c r="LL459" s="26">
        <f>IFERROR(Tableau17[[#This Row],[2017-T1-HAMON Beno]]/Tableau17[[#This Row],[2017-T1-TOTAL]],"")</f>
        <v>4.3415340086830678E-2</v>
      </c>
      <c r="LM459" s="26">
        <f>IFERROR(Tableau17[[#This Row],[2017-T1-LASSALLE Jean]]/Tableau17[[#This Row],[2017-T1-TOTAL]],"")</f>
        <v>0</v>
      </c>
      <c r="LN459" s="26">
        <f>IFERROR(Tableau17[[#This Row],[2017-T1-LE PEN Marine]]/Tableau17[[#This Row],[2017-T1-TOTAL]],"")</f>
        <v>0.12445730824891461</v>
      </c>
      <c r="LO459" s="26">
        <f>IFERROR(Tableau17[[#This Row],[2017-T1-M Jean-Luc]]/Tableau17[[#This Row],[2017-T1-TOTAL]],"")</f>
        <v>0.51664254703328505</v>
      </c>
      <c r="LP459" s="26">
        <f>IFERROR(Tableau17[[#This Row],[2017-T1-MACRON Emmanuel]]/Tableau17[[#This Row],[2017-T1-TOTAL]],"")</f>
        <v>0.23444283646888567</v>
      </c>
      <c r="LQ459" s="26">
        <f>IFERROR(Tableau17[[#This Row],[2017-T1-POUTOU Philippe]]/Tableau17[[#This Row],[2017-T1-TOTAL]],"")</f>
        <v>1.7366136034732273E-2</v>
      </c>
      <c r="LR459" s="26">
        <f>IFERROR(Tableau17[[#This Row],[2017-T2-LE PEN Marine]]/Tableau17[[#This Row],[2017-T2-TOTAL]],"")</f>
        <v>0.14349775784753363</v>
      </c>
      <c r="LS459" s="26">
        <f>IFERROR(Tableau17[[#This Row],[2017-T2-MACRON Emmanuel]]/Tableau17[[#This Row],[2017-T2-TOTAL]],"")</f>
        <v>0.8565022421524664</v>
      </c>
      <c r="LT459" s="26">
        <f>IFERROR(Tableau17[[#This Row],[2019-T1-ALEXANDRE Audric]]/Tableau17[[#This Row],[2019-T1-TOTAL]],"")</f>
        <v>0</v>
      </c>
      <c r="LU459" s="26">
        <f>IFERROR(Tableau17[[#This Row],[2019-T1-ARTHAUD Nathalie]]/Tableau17[[#This Row],[2019-T1-TOTAL]],"")</f>
        <v>8.8105726872246704E-3</v>
      </c>
      <c r="LV459" s="26">
        <f>IFERROR(Tableau17[[#This Row],[2019-T1-ASSELINEAU François]]/Tableau17[[#This Row],[2019-T1-TOTAL]],"")</f>
        <v>3.9647577092511016E-2</v>
      </c>
      <c r="LW459" s="26">
        <f>IFERROR(Tableau17[[#This Row],[2019-T1-AUBRY Manon]]/Tableau17[[#This Row],[2019-T1-TOTAL]],"")</f>
        <v>0.29515418502202645</v>
      </c>
      <c r="LX459" s="26">
        <f>IFERROR(Tableau17[[#This Row],[2019-T1-AZERGUI Nagib]]/Tableau17[[#This Row],[2019-T1-TOTAL]],"")</f>
        <v>8.3700440528634359E-2</v>
      </c>
      <c r="LY459" s="26">
        <f>IFERROR(Tableau17[[#This Row],[2019-T1-BARDELLA Jordan]]/Tableau17[[#This Row],[2019-T1-TOTAL]],"")</f>
        <v>0.20704845814977973</v>
      </c>
      <c r="LZ459" s="26">
        <f>IFERROR(Tableau17[[#This Row],[2019-T1-BELLAMY François-Xavier]]/Tableau17[[#This Row],[2019-T1-TOTAL]],"")</f>
        <v>3.0837004405286344E-2</v>
      </c>
      <c r="MA459" s="26">
        <f>IFERROR(Tableau17[[#This Row],[2019-T1-BIDOU Olivier]]/Tableau17[[#This Row],[2019-T1-TOTAL]],"")</f>
        <v>4.4052863436123352E-3</v>
      </c>
      <c r="MB459" s="26">
        <f>IFERROR(Tableau17[[#This Row],[2019-T1-BOURG Dominique]]/Tableau17[[#This Row],[2019-T1-TOTAL]],"")</f>
        <v>1.3215859030837005E-2</v>
      </c>
      <c r="MC459" s="26">
        <f>IFERROR(Tableau17[[#This Row],[2019-T1-BROSSAT Ian]]/Tableau17[[#This Row],[2019-T1-TOTAL]],"")</f>
        <v>8.8105726872246704E-3</v>
      </c>
      <c r="MD459" s="26">
        <f>IFERROR(Tableau17[[#This Row],[2019-T1-CAILLAUD Sophie]]/Tableau17[[#This Row],[2019-T1-TOTAL]],"")</f>
        <v>0</v>
      </c>
      <c r="ME459" s="26">
        <f>IFERROR(Tableau17[[#This Row],[2019-T1-CAMUS Renaud]]/Tableau17[[#This Row],[2019-T1-TOTAL]],"")</f>
        <v>0</v>
      </c>
      <c r="MF459" s="26">
        <f>IFERROR(Tableau17[[#This Row],[2019-T1-CHALENÇON Christophe]]/Tableau17[[#This Row],[2019-T1-TOTAL]],"")</f>
        <v>0</v>
      </c>
      <c r="MG459" s="26">
        <f>IFERROR(Tableau17[[#This Row],[2019-T1-CORBET Cathy Denise Ginette]]/Tableau17[[#This Row],[2019-T1-TOTAL]],"")</f>
        <v>0</v>
      </c>
      <c r="MH459" s="26">
        <f>IFERROR(Tableau17[[#This Row],[2019-T1-DE PREVOISIN Robert]]/Tableau17[[#This Row],[2019-T1-TOTAL]],"")</f>
        <v>0</v>
      </c>
      <c r="MI459" s="26">
        <f>IFERROR(Tableau17[[#This Row],[2019-T1-DELFEL Thérèse]]/Tableau17[[#This Row],[2019-T1-TOTAL]],"")</f>
        <v>0</v>
      </c>
      <c r="MJ459" s="26">
        <f>IFERROR(Tableau17[[#This Row],[2019-T1-DIEUMEGARD Pierre]]/Tableau17[[#This Row],[2019-T1-TOTAL]],"")</f>
        <v>0</v>
      </c>
      <c r="MK459" s="26">
        <f>IFERROR(Tableau17[[#This Row],[2019-T1-DUPONT-AIGNAN Nicolas]]/Tableau17[[#This Row],[2019-T1-TOTAL]],"")</f>
        <v>3.9647577092511016E-2</v>
      </c>
      <c r="ML459" s="26">
        <f>IFERROR(Tableau17[[#This Row],[2019-T1-GERNIGON Yves]]/Tableau17[[#This Row],[2019-T1-TOTAL]],"")</f>
        <v>0</v>
      </c>
      <c r="MM459" s="26">
        <f>IFERROR(Tableau17[[#This Row],[2019-T1-GLUCKSMANN Raphaël]]/Tableau17[[#This Row],[2019-T1-TOTAL]],"")</f>
        <v>6.1674008810572688E-2</v>
      </c>
      <c r="MN459" s="26">
        <f>IFERROR(Tableau17[[#This Row],[2019-T1-HAMON Benoît]]/Tableau17[[#This Row],[2019-T1-TOTAL]],"")</f>
        <v>0.1013215859030837</v>
      </c>
      <c r="MO459" s="26">
        <f>IFERROR(Tableau17[[#This Row],[2019-T1-HELGEN Gilles]]/Tableau17[[#This Row],[2019-T1-TOTAL]],"")</f>
        <v>0</v>
      </c>
      <c r="MP459" s="26">
        <f>IFERROR(Tableau17[[#This Row],[2019-T1-JADOT Yannick]]/Tableau17[[#This Row],[2019-T1-TOTAL]],"")</f>
        <v>1.3215859030837005E-2</v>
      </c>
      <c r="MQ459" s="26">
        <f>IFERROR(Tableau17[[#This Row],[2019-T1-LAGARDE Jean-Christophe]]/Tableau17[[#This Row],[2019-T1-TOTAL]],"")</f>
        <v>0</v>
      </c>
      <c r="MR459" s="26">
        <f>IFERROR(Tableau17[[#This Row],[2019-T1-LALANNE Francis]]/Tableau17[[#This Row],[2019-T1-TOTAL]],"")</f>
        <v>8.8105726872246704E-3</v>
      </c>
      <c r="MS459" s="26">
        <f>IFERROR(Tableau17[[#This Row],[2019-T1-LOISEAU Nathalie]]/Tableau17[[#This Row],[2019-T1-TOTAL]],"")</f>
        <v>8.3700440528634359E-2</v>
      </c>
      <c r="MT459" s="26">
        <f>IFERROR(Tableau17[[#This Row],[2019-T1-MARIE Florie]]/Tableau17[[#This Row],[2019-T1-TOTAL]],"")</f>
        <v>0</v>
      </c>
      <c r="MU459" s="26">
        <f>IFERROR(Tableau17[[#This Row],[2008-T1-MACROEXTRDROITE]]/Tableau17[[#This Row],[2008-T1-MACROTOTALE]],"")</f>
        <v>4.954954954954955E-2</v>
      </c>
      <c r="MV459" s="26">
        <f>IFERROR(Tableau17[[#This Row],[2008-T1-MACRODROITE]]/Tableau17[[#This Row],[2008-T1-MACROTOTALE]],"")</f>
        <v>0.27927927927927926</v>
      </c>
      <c r="MW459" s="26">
        <f>IFERROR(Tableau17[[#This Row],[2008-T1-MACROCENTRE]]/Tableau17[[#This Row],[2008-T1-MACROTOTALE]],"")</f>
        <v>0</v>
      </c>
      <c r="MX459" s="26">
        <f>IFERROR(Tableau17[[#This Row],[2008-T1-MACROGAUCHE]]/Tableau17[[#This Row],[2008-T1-MACROTOTALE]],"")</f>
        <v>0.6711711711711712</v>
      </c>
      <c r="MY459" s="26">
        <f>IFERROR(Tableau17[[#This Row],[2008-T1-MACROAUTRE]]/Tableau17[[#This Row],[2008-T1-MACROTOTALE]],"")</f>
        <v>0</v>
      </c>
      <c r="MZ459" s="26">
        <f>IFERROR(Tableau17[[#This Row],[2008-T2-MACROEXTRDROITE]]/Tableau17[[#This Row],[2008-T2-MACROTOTALE]],"")</f>
        <v>2.982107355864811E-2</v>
      </c>
      <c r="NA459" s="26">
        <f>IFERROR(Tableau17[[#This Row],[2008-T2-MACRODROITE]]/Tableau17[[#This Row],[2008-T2-MACROTOTALE]],"")</f>
        <v>0.23061630218687873</v>
      </c>
      <c r="NB459" s="26">
        <f>IFERROR(Tableau17[[#This Row],[2008-T2-MACROCENTRE]]/Tableau17[[#This Row],[2008-T2-MACROTOTALE]],"")</f>
        <v>0</v>
      </c>
      <c r="NC459" s="26">
        <f>IFERROR(Tableau17[[#This Row],[2008-T2-MACROGAUCHE]]/Tableau17[[#This Row],[2008-T2-MACROTOTALE]],"")</f>
        <v>0.73956262425447317</v>
      </c>
      <c r="ND459" s="26">
        <f>IFERROR(Tableau17[[#This Row],[2008-T2-MACROAUTRE]]/Tableau17[[#This Row],[2008-T2-MACROTOTALE]],"")</f>
        <v>0</v>
      </c>
      <c r="NE459" s="26">
        <f>IFERROR(Tableau17[[#This Row],[2014-T1-MACROEXTRDROITE]]/Tableau17[[#This Row],[2014-T1-MACROTOTALE]],"")</f>
        <v>0.13612565445026178</v>
      </c>
      <c r="NF459" s="26">
        <f>IFERROR(Tableau17[[#This Row],[2014-T1-MACRODROITE]]/Tableau17[[#This Row],[2014-T1-MACROTOTALE]],"")</f>
        <v>0.21465968586387435</v>
      </c>
      <c r="NG459" s="26">
        <f>IFERROR(Tableau17[[#This Row],[2014-T1-MACROCENTRE]]/Tableau17[[#This Row],[2014-T1-MACROTOTALE]],"")</f>
        <v>0</v>
      </c>
      <c r="NH459" s="26">
        <f>IFERROR(Tableau17[[#This Row],[2014-T1-MACROGAUCHE]]/Tableau17[[#This Row],[2014-T1-MACROTOTALE]],"")</f>
        <v>0.64921465968586389</v>
      </c>
      <c r="NI459" s="26">
        <f>IFERROR(Tableau17[[#This Row],[2014-T1-MACROAUTRE]]/Tableau17[[#This Row],[2014-T1-MACROTOTALE]],"")</f>
        <v>0</v>
      </c>
      <c r="NJ459" s="26">
        <f>IFERROR(Tableau17[[#This Row],[2014-T2-MACROEXTRDROITE]]/Tableau17[[#This Row],[2014-T2-MACROTOTALE]],"")</f>
        <v>0.12915129151291513</v>
      </c>
      <c r="NK459" s="26">
        <f>IFERROR(Tableau17[[#This Row],[2014-T2-MACRODROITE]]/Tableau17[[#This Row],[2014-T2-MACROTOTALE]],"")</f>
        <v>0.31918819188191883</v>
      </c>
      <c r="NL459" s="26">
        <f>IFERROR(Tableau17[[#This Row],[2014-T2-MACROCENTRE]]/Tableau17[[#This Row],[2014-T2-MACROTOTALE]],"")</f>
        <v>0</v>
      </c>
      <c r="NM459" s="26">
        <f>IFERROR(Tableau17[[#This Row],[2014-T2-MACROGAUCHE]]/Tableau17[[#This Row],[2014-T2-MACROTOTALE]],"")</f>
        <v>0.55166051660516602</v>
      </c>
      <c r="NN459" s="26">
        <f>IFERROR(Tableau17[[#This Row],[2014-T2-MACROAUTRE]]/Tableau17[[#This Row],[2014-T2-MACROTOTALE]],"")</f>
        <v>0</v>
      </c>
      <c r="NO459" s="26">
        <f>IFERROR( Tableau17[[#This Row],[2015-T1-MACROEXTRDROITE]]/Tableau17[[#This Row],[2015-T1-MACROTOTALE]],"")</f>
        <v>0.15573770491803279</v>
      </c>
      <c r="NP459" s="26">
        <f>IFERROR(Tableau17[[#This Row],[2015-T1-MACRODROITE]]/Tableau17[[#This Row],[2015-T1-MACROTOTALE]],"")</f>
        <v>0.20491803278688525</v>
      </c>
      <c r="NQ459" s="26">
        <f>IFERROR(Tableau17[[#This Row],[2015-T1-MACROCENTRE]]/Tableau17[[#This Row],[2015-T1-MACROTOTALE]],"")</f>
        <v>0</v>
      </c>
      <c r="NR459" s="26">
        <f>IFERROR(Tableau17[[#This Row],[2015-T1-MACROGAUCHE]]/Tableau17[[#This Row],[2015-T1-MACROTOTALE]],"")</f>
        <v>0.63934426229508201</v>
      </c>
      <c r="NS459" s="26">
        <f>IFERROR(Tableau17[[#This Row],[2015-T1-MACROAUTRE]]/Tableau17[[#This Row],[2015-T1-MACROTOTALE]],"")</f>
        <v>0</v>
      </c>
      <c r="NT459" s="26">
        <f>IFERROR(Tableau17[[#This Row],[2015-T2-MACROEXTRDROITE]]/Tableau17[[#This Row],[2015-T2-MACROTOTALE]],"")</f>
        <v>0.20665083135391923</v>
      </c>
      <c r="NU459" s="26">
        <f>IFERROR(Tableau17[[#This Row],[2015-T2-MACRODROITE]]/Tableau17[[#This Row],[2015-T2-MACROTOTALE]],"")</f>
        <v>0</v>
      </c>
      <c r="NV459" s="26">
        <f>IFERROR(Tableau17[[#This Row],[2015-T2-MACROCENTRE]]/Tableau17[[#This Row],[2015-T2-MACROTOTALE]],"")</f>
        <v>0</v>
      </c>
      <c r="NW459" s="26">
        <f>IFERROR(Tableau17[[#This Row],[2015-T2-MACROGAUCHE]]/Tableau17[[#This Row],[2015-T2-MACROTOTALE]],"")</f>
        <v>0.79334916864608074</v>
      </c>
      <c r="NX459" s="26">
        <f>IFERROR(Tableau17[[#This Row],[2015-T2-MACROAUTRE]]/Tableau17[[#This Row],[2015-T2-MACROTOTALE]],"")</f>
        <v>0</v>
      </c>
      <c r="NY459" s="26">
        <f>IFERROR(Tableau17[[#This Row],[2017-T1-MACROEXTRDROITE]]/Tableau17[[#This Row],[2017-T1-MACROTOTALE]],"")</f>
        <v>0.15340086830680175</v>
      </c>
      <c r="NZ459" s="26">
        <f>IFERROR(Tableau17[[#This Row],[2017-T1-MACRODROITE]]/Tableau17[[#This Row],[2017-T1-MACROTOTALE]],"")</f>
        <v>3.3285094066570188E-2</v>
      </c>
      <c r="OA459" s="26">
        <f>IFERROR(Tableau17[[#This Row],[2017-T1-MACROCENTRE]]/Tableau17[[#This Row],[2017-T1-MACROTOTALE]],"")</f>
        <v>0.23444283646888567</v>
      </c>
      <c r="OB459" s="26">
        <f>IFERROR(Tableau17[[#This Row],[2017-T1-MACROGAUCHE]]/Tableau17[[#This Row],[2017-T1-MACROTOTALE]],"")</f>
        <v>0.57887120115774238</v>
      </c>
      <c r="OC459" s="26">
        <f>IFERROR(Tableau17[[#This Row],[2017-T1-MACROAUTRE]]/Tableau17[[#This Row],[2017-T1-MACROTOTALE]],"")</f>
        <v>0</v>
      </c>
      <c r="OD459" s="26">
        <f>IFERROR(Tableau17[[#This Row],[2017-T2-MACROEXTRDROITE]]/Tableau17[[#This Row],[2017-T2-MACROTOTALE]],"")</f>
        <v>0.14349775784753363</v>
      </c>
      <c r="OE459" s="26">
        <f>IFERROR(Tableau17[[#This Row],[2017-T2-MACRODROITE]]/Tableau17[[#This Row],[2017-T2-MACROTOTALE]],"")</f>
        <v>0</v>
      </c>
      <c r="OF459" s="26">
        <f>IFERROR(Tableau17[[#This Row],[2017-T2-MACROCENTRE]]/Tableau17[[#This Row],[2017-T2-MACROTOTALE]],"")</f>
        <v>0.8565022421524664</v>
      </c>
      <c r="OG459" s="26">
        <f>IFERROR(Tableau17[[#This Row],[2017-T2-MACROGAUCHE]]/Tableau17[[#This Row],[2017-T2-MACROTOTALE]],"")</f>
        <v>0</v>
      </c>
      <c r="OH459" s="26">
        <f>IFERROR(Tableau17[[#This Row],[2017-T2-MACROAUTRE]]/Tableau17[[#This Row],[2017-T2-MACROTOTALE]],"")</f>
        <v>0</v>
      </c>
      <c r="OI459" s="26">
        <f>IFERROR(Tableau17[[#This Row],[2019-T1-MACROEXTRDROITE]]/Tableau17[[#This Row],[2019-T1-MACROTOTALE]],"")</f>
        <v>0.28820960698689957</v>
      </c>
      <c r="OJ459" s="26">
        <f>IFERROR(Tableau17[[#This Row],[2019-T1-MACRODROITE]]/Tableau17[[#This Row],[2019-T1-MACROTOTALE]],"")</f>
        <v>3.0567685589519649E-2</v>
      </c>
      <c r="OK459" s="26">
        <f>IFERROR(Tableau17[[#This Row],[2019-T1-MACROCENTRE]]/Tableau17[[#This Row],[2019-T1-MACROTOTALE]],"")</f>
        <v>8.296943231441048E-2</v>
      </c>
      <c r="OL459" s="26">
        <f>IFERROR(Tableau17[[#This Row],[2019-T1-MACROGAUCHE]]/Tableau17[[#This Row],[2019-T1-MACROTOTALE]],"")</f>
        <v>0.48471615720524019</v>
      </c>
      <c r="OM459" s="26">
        <f>IFERROR(Tableau17[[#This Row],[2019-T1-MACROAUTRE]]/Tableau17[[#This Row],[2019-T1-MACROTOTALE]],"")</f>
        <v>0.11353711790393013</v>
      </c>
      <c r="ON459" s="26">
        <f>IFERROR(Tableau17[[#This Row],[2020-T1-MACROEXTRDROITE]]/Tableau17[[#This Row],[2020-T1-MACROTOTALE]],"")</f>
        <v>0.10967741935483871</v>
      </c>
      <c r="OO459" s="26">
        <f>IFERROR(Tableau17[[#This Row],[2020-T1-MACRODROITE]]/Tableau17[[#This Row],[2020-T1-MACROTOTALE]],"")</f>
        <v>0.44838709677419353</v>
      </c>
      <c r="OP459" s="26">
        <f>IFERROR(Tableau17[[#This Row],[2020-T1-MACROCENTRE]]/Tableau17[[#This Row],[2020-T1-MACROTOTALE]],"")</f>
        <v>3.870967741935484E-2</v>
      </c>
      <c r="OQ459" s="26">
        <f>IFERROR(Tableau17[[#This Row],[2020-T1-MACROGAUCHE]]/Tableau17[[#This Row],[2020-T1-MACROTOTALE]],"")</f>
        <v>0.40322580645161288</v>
      </c>
      <c r="OR459" s="26">
        <f>IFERROR(Tableau17[[#This Row],[2020-T1-MACROAUTRE]]/Tableau17[[#This Row],[2020-T1-MACROTOTALE]],"")</f>
        <v>0</v>
      </c>
      <c r="OS459" s="26">
        <f>IFERROR(Tableau17[[#This Row],[2017 (L)-T1-MACROEXTRDROITE]]/Tableau17[[#This Row],[2017 (L)-T1-MACROTOTALE]],"")</f>
        <v>0.13826366559485531</v>
      </c>
      <c r="OT459" s="26">
        <f>IFERROR(Tableau17[[#This Row],[2017 (L)-T1-MACRODROITE]]/Tableau17[[#This Row],[2017 (L)-T1-MACROTOTALE]],"")</f>
        <v>8.0385852090032156E-2</v>
      </c>
      <c r="OU459" s="26">
        <f>IFERROR(Tableau17[[#This Row],[2017 (L)-T1-MACROCENTRE]]/Tableau17[[#This Row],[2017 (L)-T1-MACROTOTALE]],"")</f>
        <v>9.3247588424437297E-2</v>
      </c>
      <c r="OV459" s="26">
        <f>IFERROR(Tableau17[[#This Row],[2017 (L)-T1-MACROGAUCHE]]/Tableau17[[#This Row],[2017 (L)-T1-MACROTOTALE]],"")</f>
        <v>0.67845659163987138</v>
      </c>
      <c r="OW459" s="26">
        <f>IFERROR(Tableau17[[#This Row],[2017 (L)-T1-MACROAUTRE]]/Tableau17[[#This Row],[2017 (L)-T1-MACROTOTALE]],"")</f>
        <v>9.6463022508038593E-3</v>
      </c>
      <c r="OX459" s="26">
        <f>IFERROR(Tableau17[[#This Row],[2017 (L)-T2-MACROEXTRDROITE]]/Tableau17[[#This Row],[2017 (L)-T2-MACROTOTALE]],"")</f>
        <v>0.18292682926829268</v>
      </c>
      <c r="OY459" s="26">
        <f>IFERROR(Tableau17[[#This Row],[2017 (L)-T2-MACRODROITE]]/Tableau17[[#This Row],[2017 (L)-T2-MACROTOTALE]],"")</f>
        <v>0</v>
      </c>
      <c r="OZ459" s="26">
        <f>IFERROR(Tableau17[[#This Row],[2017 (L)-T2-MACROCENTRE]]/Tableau17[[#This Row],[2017 (L)-T2-MACROTOTALE]],"")</f>
        <v>0.81707317073170727</v>
      </c>
      <c r="PA459" s="26">
        <f>IFERROR(Tableau17[[#This Row],[2017 (L)-T2-MACROGAUCHE]]/Tableau17[[#This Row],[2017 (L)-T2-MACROTOTALE]],"")</f>
        <v>0</v>
      </c>
      <c r="PB459" s="26">
        <f>IFERROR(Tableau17[[#This Row],[2017 (L)-T2-MACROAUTRE]]/Tableau17[[#This Row],[2017 (L)-T2-MACROTOTALE]],"")</f>
        <v>0</v>
      </c>
      <c r="PC459" s="26">
        <f>IFERROR(Tableau17[[#This Row],[2008_T1_PROCUS]]/Tableau17[[#This Row],[2008_T1_INSCRITS]],0)</f>
        <v>2.232142857142857E-3</v>
      </c>
      <c r="PD459" s="26">
        <f>IFERROR(Tableau17[[#This Row],[2008_T2_PROCUS]]/Tableau17[[#This Row],[2008_T2_INSCRITS]],0)</f>
        <v>2.232142857142857E-3</v>
      </c>
      <c r="PE459" s="26">
        <f>Tableau17[[#This Row],[2014_T1_PROCUS]]/Tableau17[[#This Row],[2014_T1_INSCRITS]]</f>
        <v>8.7412587412587413E-4</v>
      </c>
      <c r="PF459" s="26">
        <f>IFERROR(Tableau17[[#This Row],[2014_T2_PROCUS]]/Tableau17[[#This Row],[2014_T2_INSCRITS]],0)</f>
        <v>8.7412587412587413E-4</v>
      </c>
    </row>
    <row r="460" spans="1:422" hidden="1" x14ac:dyDescent="0.2">
      <c r="A460" s="1">
        <v>8</v>
      </c>
      <c r="B460" s="1" t="s">
        <v>517</v>
      </c>
      <c r="C460" s="1" t="s">
        <v>533</v>
      </c>
      <c r="D460" s="1" t="s">
        <v>533</v>
      </c>
      <c r="E460" s="1">
        <v>1540</v>
      </c>
      <c r="F460" s="1">
        <v>5.3762400000000001</v>
      </c>
      <c r="G460" s="1">
        <v>43.351027000000002</v>
      </c>
      <c r="H460" s="3">
        <v>1226</v>
      </c>
      <c r="I460" s="3">
        <v>229</v>
      </c>
      <c r="L460" s="1">
        <v>13</v>
      </c>
      <c r="M460" s="1">
        <v>91</v>
      </c>
      <c r="O460" s="1">
        <v>0</v>
      </c>
      <c r="P460" s="1">
        <v>65</v>
      </c>
      <c r="Q460" s="1">
        <v>26</v>
      </c>
      <c r="R460" s="1">
        <v>57</v>
      </c>
      <c r="S460" s="1">
        <v>15</v>
      </c>
      <c r="T460" s="1">
        <v>17</v>
      </c>
      <c r="U460" s="1">
        <v>284</v>
      </c>
      <c r="V460" s="1">
        <v>1160</v>
      </c>
      <c r="W460" s="1">
        <v>504</v>
      </c>
      <c r="X460" s="1">
        <v>1</v>
      </c>
      <c r="Y460" s="2">
        <v>0.43448276000000002</v>
      </c>
      <c r="Z460" s="1">
        <v>1160</v>
      </c>
      <c r="AA460" s="1">
        <v>591</v>
      </c>
      <c r="AB460" s="1">
        <v>3</v>
      </c>
      <c r="AC460" s="2">
        <v>0.50948276000000003</v>
      </c>
      <c r="AD460" s="1">
        <v>1226</v>
      </c>
      <c r="AE460" s="1">
        <v>303</v>
      </c>
      <c r="AF460" s="2">
        <v>0.24714518999999999</v>
      </c>
      <c r="AG460" s="1">
        <f t="shared" si="7"/>
        <v>229</v>
      </c>
      <c r="AH460" s="1">
        <v>1177</v>
      </c>
      <c r="AI460" s="1">
        <v>610</v>
      </c>
      <c r="AJ460" s="1">
        <v>5</v>
      </c>
      <c r="AK460" s="2">
        <v>0.51826678000000004</v>
      </c>
      <c r="AN460" s="1">
        <v>0</v>
      </c>
      <c r="AP460" s="1">
        <v>1178</v>
      </c>
      <c r="AQ460" s="1">
        <v>423</v>
      </c>
      <c r="AR460" s="2">
        <v>0.35908319</v>
      </c>
      <c r="AS460" s="1">
        <v>1178</v>
      </c>
      <c r="AT460" s="1">
        <v>484</v>
      </c>
      <c r="AU460" s="2">
        <v>0.41086587000000002</v>
      </c>
      <c r="AV460" s="1">
        <v>1195</v>
      </c>
      <c r="AW460" s="1">
        <v>338</v>
      </c>
      <c r="AX460" s="2">
        <v>0.28284519000000002</v>
      </c>
      <c r="AY460" s="1">
        <v>1195</v>
      </c>
      <c r="AZ460" s="1">
        <v>292</v>
      </c>
      <c r="BA460" s="2">
        <v>0.24435145999999999</v>
      </c>
      <c r="BB460" s="1">
        <v>1194</v>
      </c>
      <c r="BC460" s="1">
        <v>740</v>
      </c>
      <c r="BD460" s="2">
        <v>0.61976549000000003</v>
      </c>
      <c r="BE460" s="1">
        <v>1194</v>
      </c>
      <c r="BF460" s="1">
        <v>712</v>
      </c>
      <c r="BG460" s="2">
        <v>0.59631491000000003</v>
      </c>
      <c r="BH460" s="1">
        <v>1211</v>
      </c>
      <c r="BI460" s="1">
        <v>328</v>
      </c>
      <c r="BJ460" s="2">
        <v>0.27085053999999997</v>
      </c>
      <c r="BK460" s="1">
        <v>25</v>
      </c>
      <c r="BN460" s="1">
        <v>23</v>
      </c>
      <c r="BO460" s="1">
        <v>60</v>
      </c>
      <c r="BP460" s="1">
        <v>133</v>
      </c>
      <c r="BQ460" s="1">
        <v>346</v>
      </c>
      <c r="BR460" s="1">
        <v>587</v>
      </c>
      <c r="BZ460" s="1">
        <v>48</v>
      </c>
      <c r="CA460" s="1">
        <v>2</v>
      </c>
      <c r="CB460" s="1">
        <v>40</v>
      </c>
      <c r="CC460" s="1">
        <v>120</v>
      </c>
      <c r="CD460" s="1">
        <v>115</v>
      </c>
      <c r="CE460" s="1">
        <v>166</v>
      </c>
      <c r="CF460" s="1">
        <v>491</v>
      </c>
      <c r="CG460" s="1">
        <v>143</v>
      </c>
      <c r="CH460" s="1">
        <v>154</v>
      </c>
      <c r="CI460" s="1">
        <v>271</v>
      </c>
      <c r="CJ460" s="1">
        <v>568</v>
      </c>
      <c r="CL460" s="1">
        <v>15</v>
      </c>
      <c r="CN460" s="1">
        <v>34</v>
      </c>
      <c r="CP460" s="1">
        <v>128</v>
      </c>
      <c r="CS460" s="1">
        <v>146</v>
      </c>
      <c r="CT460" s="1">
        <v>70</v>
      </c>
      <c r="CW460" s="1">
        <v>393</v>
      </c>
      <c r="CY460" s="1">
        <v>169</v>
      </c>
      <c r="CZ460" s="1">
        <v>293</v>
      </c>
      <c r="DC460" s="1">
        <v>462</v>
      </c>
      <c r="DD460" s="1">
        <v>16</v>
      </c>
      <c r="DE460" s="1">
        <v>1</v>
      </c>
      <c r="DF460" s="1">
        <v>3</v>
      </c>
      <c r="DH460" s="1">
        <v>7</v>
      </c>
      <c r="DI460" s="1">
        <v>8</v>
      </c>
      <c r="DK460" s="1">
        <v>7</v>
      </c>
      <c r="DL460" s="1">
        <v>52</v>
      </c>
      <c r="DM460" s="1">
        <v>69</v>
      </c>
      <c r="DR460" s="1">
        <v>80</v>
      </c>
      <c r="DS460" s="1">
        <v>72</v>
      </c>
      <c r="DT460" s="1">
        <v>13</v>
      </c>
      <c r="DU460" s="1">
        <v>328</v>
      </c>
      <c r="DW460" s="1">
        <v>107</v>
      </c>
      <c r="DZ460" s="1">
        <v>169</v>
      </c>
      <c r="EA460" s="1">
        <v>276</v>
      </c>
      <c r="EB460" s="1">
        <v>3</v>
      </c>
      <c r="EC460" s="1">
        <v>7</v>
      </c>
      <c r="ED460" s="1">
        <v>1</v>
      </c>
      <c r="EE460" s="1">
        <v>8</v>
      </c>
      <c r="EF460" s="1">
        <v>37</v>
      </c>
      <c r="EG460" s="1">
        <v>42</v>
      </c>
      <c r="EH460" s="1">
        <v>1</v>
      </c>
      <c r="EI460" s="1">
        <v>187</v>
      </c>
      <c r="EJ460" s="1">
        <v>294</v>
      </c>
      <c r="EK460" s="1">
        <v>133</v>
      </c>
      <c r="EL460" s="1">
        <v>6</v>
      </c>
      <c r="EM460" s="1">
        <v>719</v>
      </c>
      <c r="EN460" s="1">
        <v>214</v>
      </c>
      <c r="EO460" s="1">
        <v>444</v>
      </c>
      <c r="EP460" s="1">
        <v>658</v>
      </c>
      <c r="EQ460" s="1">
        <v>1</v>
      </c>
      <c r="ER460" s="1">
        <v>1</v>
      </c>
      <c r="ES460" s="1">
        <v>7</v>
      </c>
      <c r="ET460" s="1">
        <v>65</v>
      </c>
      <c r="EU460" s="1">
        <v>8</v>
      </c>
      <c r="EV460" s="1">
        <v>107</v>
      </c>
      <c r="EW460" s="1">
        <v>6</v>
      </c>
      <c r="EX460" s="1">
        <v>2</v>
      </c>
      <c r="EY460" s="1">
        <v>10</v>
      </c>
      <c r="EZ460" s="1">
        <v>17</v>
      </c>
      <c r="FA460" s="1">
        <v>0</v>
      </c>
      <c r="FB460" s="1">
        <v>0</v>
      </c>
      <c r="FC460" s="1">
        <v>0</v>
      </c>
      <c r="FD460" s="1">
        <v>0</v>
      </c>
      <c r="FE460" s="1">
        <v>0</v>
      </c>
      <c r="FF460" s="1">
        <v>0</v>
      </c>
      <c r="FG460" s="1">
        <v>0</v>
      </c>
      <c r="FH460" s="1">
        <v>5</v>
      </c>
      <c r="FI460" s="1">
        <v>1</v>
      </c>
      <c r="FJ460" s="1">
        <v>15</v>
      </c>
      <c r="FK460" s="1">
        <v>13</v>
      </c>
      <c r="FL460" s="1">
        <v>0</v>
      </c>
      <c r="FM460" s="1">
        <v>6</v>
      </c>
      <c r="FN460" s="1">
        <v>4</v>
      </c>
      <c r="FO460" s="1">
        <v>4</v>
      </c>
      <c r="FP460" s="1">
        <v>28</v>
      </c>
      <c r="FQ460" s="1">
        <v>0</v>
      </c>
      <c r="FR460" s="1">
        <f>SUM(Tableau17[[#This Row],[2019-T1-ALEXANDRE Audric]:[2019-T1-MARIE Florie]])</f>
        <v>300</v>
      </c>
      <c r="FS460" s="1">
        <v>60</v>
      </c>
      <c r="FT460" s="1">
        <v>158</v>
      </c>
      <c r="FU460" s="1">
        <v>0</v>
      </c>
      <c r="FV460" s="1">
        <v>369</v>
      </c>
      <c r="FW460" s="1">
        <v>0</v>
      </c>
      <c r="FX460" s="1">
        <v>587</v>
      </c>
      <c r="GD460" s="1">
        <v>0</v>
      </c>
      <c r="GE460" s="1">
        <v>120</v>
      </c>
      <c r="GF460" s="1">
        <v>115</v>
      </c>
      <c r="GG460" s="1">
        <v>0</v>
      </c>
      <c r="GH460" s="1">
        <v>256</v>
      </c>
      <c r="GI460" s="1">
        <v>0</v>
      </c>
      <c r="GJ460" s="1">
        <v>491</v>
      </c>
      <c r="GK460" s="1">
        <v>143</v>
      </c>
      <c r="GL460" s="1">
        <v>154</v>
      </c>
      <c r="GM460" s="1">
        <v>0</v>
      </c>
      <c r="GN460" s="1">
        <v>271</v>
      </c>
      <c r="GO460" s="1">
        <v>0</v>
      </c>
      <c r="GP460" s="1">
        <v>568</v>
      </c>
      <c r="GQ460" s="1">
        <v>143</v>
      </c>
      <c r="GR460" s="1">
        <v>70</v>
      </c>
      <c r="GS460" s="1">
        <v>0</v>
      </c>
      <c r="GT460" s="1">
        <v>180</v>
      </c>
      <c r="GU460" s="1">
        <v>0</v>
      </c>
      <c r="GV460" s="1">
        <v>393</v>
      </c>
      <c r="GW460" s="1">
        <v>169</v>
      </c>
      <c r="GX460" s="1">
        <v>0</v>
      </c>
      <c r="GY460" s="1">
        <v>0</v>
      </c>
      <c r="GZ460" s="1">
        <v>293</v>
      </c>
      <c r="HA460" s="1">
        <v>0</v>
      </c>
      <c r="HB460" s="1">
        <v>462</v>
      </c>
      <c r="HC460" s="1">
        <v>203</v>
      </c>
      <c r="HD460" s="1">
        <v>37</v>
      </c>
      <c r="HE460" s="1">
        <v>133</v>
      </c>
      <c r="HF460" s="1">
        <v>345</v>
      </c>
      <c r="HG460" s="1">
        <v>1</v>
      </c>
      <c r="HH460" s="1">
        <v>719</v>
      </c>
      <c r="HI460" s="1">
        <v>214</v>
      </c>
      <c r="HJ460" s="1">
        <v>0</v>
      </c>
      <c r="HK460" s="1">
        <v>444</v>
      </c>
      <c r="HL460" s="1">
        <v>0</v>
      </c>
      <c r="HM460" s="1">
        <v>0</v>
      </c>
      <c r="HN460" s="1">
        <v>658</v>
      </c>
      <c r="HO460" s="1">
        <v>124</v>
      </c>
      <c r="HP460" s="1">
        <v>10</v>
      </c>
      <c r="HQ460" s="1">
        <v>28</v>
      </c>
      <c r="HR460" s="1">
        <v>117</v>
      </c>
      <c r="HS460" s="1">
        <v>26</v>
      </c>
      <c r="HT460" s="1">
        <v>305</v>
      </c>
      <c r="HU460" s="1">
        <v>57</v>
      </c>
      <c r="HV460" s="1">
        <v>78</v>
      </c>
      <c r="HW460" s="1">
        <v>26</v>
      </c>
      <c r="HX460" s="1">
        <v>123</v>
      </c>
      <c r="HY460" s="1">
        <v>0</v>
      </c>
      <c r="HZ460" s="1">
        <v>284</v>
      </c>
      <c r="IA460" s="1">
        <v>72</v>
      </c>
      <c r="IB460" s="1">
        <v>13</v>
      </c>
      <c r="IC460" s="1">
        <v>80</v>
      </c>
      <c r="ID460" s="1">
        <v>162</v>
      </c>
      <c r="IE460" s="1">
        <v>1</v>
      </c>
      <c r="IF460" s="1">
        <v>328</v>
      </c>
      <c r="IG460" s="1">
        <v>107</v>
      </c>
      <c r="IH460" s="1">
        <v>0</v>
      </c>
      <c r="II460" s="1">
        <v>169</v>
      </c>
      <c r="IJ460" s="1">
        <v>0</v>
      </c>
      <c r="IK460" s="1">
        <v>0</v>
      </c>
      <c r="IL460" s="1">
        <v>276</v>
      </c>
      <c r="IM460" s="26">
        <f>IFERROR(Tableau17[[#This Row],[LDIV]]/Tableau17[[#This Row],[Total général]],"")</f>
        <v>0</v>
      </c>
      <c r="IN460" s="26">
        <f>IFERROR(Tableau17[[#This Row],[LDVC]]/Tableau17[[#This Row],[Total général]],"")</f>
        <v>0</v>
      </c>
      <c r="IO460" s="26">
        <f>IFERROR(Tableau17[[#This Row],[LDVD]]/Tableau17[[#This Row],[Total général]],"")</f>
        <v>4.5774647887323945E-2</v>
      </c>
      <c r="IP460" s="26">
        <f>IFERROR(Tableau17[[#This Row],[LDVG]]/Tableau17[[#This Row],[Total général]],"")</f>
        <v>0.32042253521126762</v>
      </c>
      <c r="IQ460" s="26">
        <f>IFERROR(Tableau17[[#This Row],[LEXD]]/Tableau17[[#This Row],[Total général]],"")</f>
        <v>0</v>
      </c>
      <c r="IR460" s="26">
        <f>IFERROR(Tableau17[[#This Row],[LEXG]]/Tableau17[[#This Row],[Total général]],"")</f>
        <v>0</v>
      </c>
      <c r="IS460" s="26">
        <f>IFERROR(Tableau17[[#This Row],[LLR]]/Tableau17[[#This Row],[Total général]],"")</f>
        <v>0.22887323943661972</v>
      </c>
      <c r="IT460" s="26">
        <f>IFERROR(Tableau17[[#This Row],[LREM]]/Tableau17[[#This Row],[Total général]],"")</f>
        <v>9.154929577464789E-2</v>
      </c>
      <c r="IU460" s="26">
        <f>IFERROR(Tableau17[[#This Row],[LRN]]/Tableau17[[#This Row],[Total général]],"")</f>
        <v>0.20070422535211269</v>
      </c>
      <c r="IV460" s="26">
        <f>IFERROR(Tableau17[[#This Row],[LUG]]/Tableau17[[#This Row],[Total général]],"")</f>
        <v>5.2816901408450703E-2</v>
      </c>
      <c r="IW460" s="26">
        <f>IFERROR(Tableau17[[#This Row],[LVEC]]/Tableau17[[#This Row],[Total général]],"")</f>
        <v>5.9859154929577461E-2</v>
      </c>
      <c r="IX460" s="26">
        <f>IFERROR(Tableau17[[#This Row],[2008-T1-LCMD]]/Tableau17[[#This Row],[2008-T1-TOTAL]],"")</f>
        <v>4.2589437819420782E-2</v>
      </c>
      <c r="IY460" s="26">
        <f>IFERROR(Tableau17[[#This Row],[2008-T1-LDVD]]/Tableau17[[#This Row],[2008-T1-TOTAL]],"")</f>
        <v>0</v>
      </c>
      <c r="IZ460" s="26">
        <f>IFERROR(Tableau17[[#This Row],[2008-T1-LEXD]]/Tableau17[[#This Row],[2008-T1-TOTAL]],"")</f>
        <v>0</v>
      </c>
      <c r="JA460" s="26">
        <f>IFERROR(Tableau17[[#This Row],[2008-T1-LEXG]]/Tableau17[[#This Row],[2008-T1-TOTAL]],"")</f>
        <v>3.9182282793867124E-2</v>
      </c>
      <c r="JB460" s="26">
        <f>IFERROR(Tableau17[[#This Row],[2008-T1-LFN]]/Tableau17[[#This Row],[2008-T1-TOTAL]],"")</f>
        <v>0.10221465076660988</v>
      </c>
      <c r="JC460" s="26">
        <f>IFERROR(Tableau17[[#This Row],[2008-T1-LMAJ]]/Tableau17[[#This Row],[2008-T1-TOTAL]],"")</f>
        <v>0.22657580919931858</v>
      </c>
      <c r="JD460" s="26">
        <f>IFERROR(Tableau17[[#This Row],[2008-T1-LUG]]/Tableau17[[#This Row],[2008-T1-TOTAL]],"")</f>
        <v>0.58943781942078366</v>
      </c>
      <c r="JE460" s="26" t="str">
        <f>IFERROR(Tableau17[[#This Row],[2008-T2-LFN]]/Tableau17[[#This Row],[2008-T2-TOTAL]],"")</f>
        <v/>
      </c>
      <c r="JF460" s="26" t="str">
        <f>IFERROR(Tableau17[[#This Row],[2008-T2-LGC]]/Tableau17[[#This Row],[2008-T2-TOTAL]],"")</f>
        <v/>
      </c>
      <c r="JG460" s="26" t="str">
        <f>IFERROR(Tableau17[[#This Row],[2008-T2-LMAJ]]/Tableau17[[#This Row],[2008-T2-TOTAL]],"")</f>
        <v/>
      </c>
      <c r="JH460" s="26" t="str">
        <f>IFERROR(Tableau17[[#This Row],[2008-T2-LUG]]/Tableau17[[#This Row],[2008-T2-TOTAL]],"")</f>
        <v/>
      </c>
      <c r="JI460" s="26">
        <f>IFERROR(Tableau17[[#This Row],[2014-T1-LDIV]]/Tableau17[[#This Row],[2014-T1-TOTAL]],"")</f>
        <v>0</v>
      </c>
      <c r="JJ460" s="26">
        <f>IFERROR(Tableau17[[#This Row],[2014-T1-LDVD]]/Tableau17[[#This Row],[2014-T1-TOTAL]],"")</f>
        <v>0</v>
      </c>
      <c r="JK460" s="26">
        <f>IFERROR(Tableau17[[#This Row],[2014-T1-LDVG]]/Tableau17[[#This Row],[2014-T1-TOTAL]],"")</f>
        <v>9.775967413441955E-2</v>
      </c>
      <c r="JL460" s="26">
        <f>IFERROR(Tableau17[[#This Row],[2014-T1-LEXG]]/Tableau17[[#This Row],[2014-T1-TOTAL]],"")</f>
        <v>4.0733197556008143E-3</v>
      </c>
      <c r="JM460" s="26">
        <f>IFERROR(Tableau17[[#This Row],[2014-T1-LFG]]/Tableau17[[#This Row],[2014-T1-TOTAL]],"")</f>
        <v>8.1466395112016296E-2</v>
      </c>
      <c r="JN460" s="26">
        <f>IFERROR(Tableau17[[#This Row],[2014-T1-LFN]]/Tableau17[[#This Row],[2014-T1-TOTAL]],"")</f>
        <v>0.24439918533604887</v>
      </c>
      <c r="JO460" s="26">
        <f>IFERROR(Tableau17[[#This Row],[2014-T1-LUD]]/Tableau17[[#This Row],[2014-T1-TOTAL]],"")</f>
        <v>0.23421588594704684</v>
      </c>
      <c r="JP460" s="26">
        <f>IFERROR(Tableau17[[#This Row],[2014-T1-LUG]]/Tableau17[[#This Row],[2014-T1-TOTAL]],"")</f>
        <v>0.3380855397148676</v>
      </c>
      <c r="JQ460" s="26">
        <f>IFERROR(Tableau17[[#This Row],[2014-T2-LFN]]/Tableau17[[#This Row],[2014-T2-TOTAL]],"")</f>
        <v>0.25176056338028169</v>
      </c>
      <c r="JR460" s="26">
        <f>IFERROR(Tableau17[[#This Row],[2014-T2-LUD]]/Tableau17[[#This Row],[2014-T2-TOTAL]],"")</f>
        <v>0.27112676056338031</v>
      </c>
      <c r="JS460" s="26">
        <f>IFERROR(Tableau17[[#This Row],[2014-T2-LUG]]/Tableau17[[#This Row],[2014-T2-TOTAL]],"")</f>
        <v>0.477112676056338</v>
      </c>
      <c r="JT460" s="26">
        <f>IFERROR(Tableau17[[#This Row],[2015-T1-BC-DIV]]/Tableau17[[#This Row],[2015-T1-TOTAL]],"")</f>
        <v>0</v>
      </c>
      <c r="JU460" s="26">
        <f>IFERROR(Tableau17[[#This Row],[2015-T1-BC-DLF]]/Tableau17[[#This Row],[2015-T1-TOTAL]],"")</f>
        <v>3.8167938931297711E-2</v>
      </c>
      <c r="JV460" s="26">
        <f>IFERROR(Tableau17[[#This Row],[2015-T1-BC-DVD]]/Tableau17[[#This Row],[2015-T1-TOTAL]],"")</f>
        <v>0</v>
      </c>
      <c r="JW460" s="26">
        <f>IFERROR(Tableau17[[#This Row],[2015-T1-BC-DVG]]/Tableau17[[#This Row],[2015-T1-TOTAL]],"")</f>
        <v>8.6513994910941472E-2</v>
      </c>
      <c r="JX460" s="26">
        <f>IFERROR(Tableau17[[#This Row],[2015-T1-BC-FG]]/Tableau17[[#This Row],[2015-T1-TOTAL]],"")</f>
        <v>0</v>
      </c>
      <c r="JY460" s="26">
        <f>IFERROR(Tableau17[[#This Row],[2015-T1-BC-FN]]/Tableau17[[#This Row],[2015-T1-TOTAL]],"")</f>
        <v>0.32569974554707382</v>
      </c>
      <c r="JZ460" s="26">
        <f>IFERROR(Tableau17[[#This Row],[2015-T1-BC-MDM]]/Tableau17[[#This Row],[2015-T1-TOTAL]],"")</f>
        <v>0</v>
      </c>
      <c r="KA460" s="26">
        <f>IFERROR(Tableau17[[#This Row],[2015-T1-BC-RDG]]/Tableau17[[#This Row],[2015-T1-TOTAL]],"")</f>
        <v>0</v>
      </c>
      <c r="KB460" s="26">
        <f>IFERROR(Tableau17[[#This Row],[2015-T1-BC-SOC]]/Tableau17[[#This Row],[2015-T1-TOTAL]],"")</f>
        <v>0.37150127226463103</v>
      </c>
      <c r="KC460" s="26">
        <f>IFERROR(Tableau17[[#This Row],[2015-T1-BC-UD]]/Tableau17[[#This Row],[2015-T1-TOTAL]],"")</f>
        <v>0.17811704834605599</v>
      </c>
      <c r="KD460" s="26">
        <f>IFERROR(Tableau17[[#This Row],[2015-T1-BC-UG]]/Tableau17[[#This Row],[2015-T1-TOTAL]],"")</f>
        <v>0</v>
      </c>
      <c r="KE460" s="26">
        <f>IFERROR(Tableau17[[#This Row],[2015-T1-BC-VEC]]/Tableau17[[#This Row],[2015-T1-TOTAL]],"")</f>
        <v>0</v>
      </c>
      <c r="KF460" s="26">
        <f>IFERROR(Tableau17[[#This Row],[2015-T2-BC-DVG]]/Tableau17[[#This Row],[2015-T2-TOTAL]],"")</f>
        <v>0</v>
      </c>
      <c r="KG460" s="26">
        <f>IFERROR(Tableau17[[#This Row],[2015-T2-BC-FN]]/Tableau17[[#This Row],[2015-T2-TOTAL]],"")</f>
        <v>0.36580086580086579</v>
      </c>
      <c r="KH460" s="26">
        <f>IFERROR(Tableau17[[#This Row],[2015-T2-BC-SOC]]/Tableau17[[#This Row],[2015-T2-TOTAL]],"")</f>
        <v>0.63419913419913421</v>
      </c>
      <c r="KI460" s="26">
        <f>IFERROR(Tableau17[[#This Row],[2015-T2-BC-UD]]/Tableau17[[#This Row],[2015-T2-TOTAL]],"")</f>
        <v>0</v>
      </c>
      <c r="KJ460" s="26">
        <f>IFERROR(Tableau17[[#This Row],[2015-T2-BC-UG]]/Tableau17[[#This Row],[2015-T2-TOTAL]],"")</f>
        <v>0</v>
      </c>
      <c r="KK460" s="26">
        <f>IFERROR(Tableau17[[#This Row],[2017 (L)-T1-COM]]/Tableau17[[#This Row],[2017 (L)-T1-TOTAL]],"")</f>
        <v>4.878048780487805E-2</v>
      </c>
      <c r="KL460" s="26">
        <f>IFERROR(Tableau17[[#This Row],[2017 (L)-T1-DIV]]/Tableau17[[#This Row],[2017 (L)-T1-TOTAL]],"")</f>
        <v>3.0487804878048782E-3</v>
      </c>
      <c r="KM460" s="26">
        <f>IFERROR(Tableau17[[#This Row],[2017 (L)-T1-DLF]]/Tableau17[[#This Row],[2017 (L)-T1-TOTAL]],"")</f>
        <v>9.1463414634146336E-3</v>
      </c>
      <c r="KN460" s="26">
        <f>IFERROR(Tableau17[[#This Row],[2017 (L)-T1-DVD]]/Tableau17[[#This Row],[2017 (L)-T1-TOTAL]],"")</f>
        <v>0</v>
      </c>
      <c r="KO460" s="26">
        <f>IFERROR(Tableau17[[#This Row],[2017 (L)-T1-DVG]]/Tableau17[[#This Row],[2017 (L)-T1-TOTAL]],"")</f>
        <v>2.1341463414634148E-2</v>
      </c>
      <c r="KP460" s="26">
        <f>IFERROR(Tableau17[[#This Row],[2017 (L)-T1-ECO]]/Tableau17[[#This Row],[2017 (L)-T1-TOTAL]],"")</f>
        <v>2.4390243902439025E-2</v>
      </c>
      <c r="KQ460" s="26">
        <f>IFERROR(Tableau17[[#This Row],[2017 (L)-T1-EXD]]/Tableau17[[#This Row],[2017 (L)-T1-TOTAL]],"")</f>
        <v>0</v>
      </c>
      <c r="KR460" s="26">
        <f>IFERROR(Tableau17[[#This Row],[2017 (L)-T1-EXG]]/Tableau17[[#This Row],[2017 (L)-T1-TOTAL]],"")</f>
        <v>2.1341463414634148E-2</v>
      </c>
      <c r="KS460" s="26">
        <f>IFERROR(Tableau17[[#This Row],[2017 (L)-T1-FI]]/Tableau17[[#This Row],[2017 (L)-T1-TOTAL]],"")</f>
        <v>0.15853658536585366</v>
      </c>
      <c r="KT460" s="26">
        <f>IFERROR(Tableau17[[#This Row],[2017 (L)-T1-FN]]/Tableau17[[#This Row],[2017 (L)-T1-TOTAL]],"")</f>
        <v>0.21036585365853658</v>
      </c>
      <c r="KU460" s="26">
        <f>IFERROR(Tableau17[[#This Row],[2017 (L)-T1-LR]]/Tableau17[[#This Row],[2017 (L)-T1-TOTAL]],"")</f>
        <v>0</v>
      </c>
      <c r="KV460" s="26">
        <f>IFERROR(Tableau17[[#This Row],[2017 (L)-T1-MDM]]/Tableau17[[#This Row],[2017 (L)-T1-TOTAL]],"")</f>
        <v>0</v>
      </c>
      <c r="KW460" s="26">
        <f>IFERROR(Tableau17[[#This Row],[2017 (L)-T1-RDG]]/Tableau17[[#This Row],[2017 (L)-T1-TOTAL]],"")</f>
        <v>0</v>
      </c>
      <c r="KX460" s="26">
        <f>IFERROR(Tableau17[[#This Row],[2017 (L)-T1-REG]]/Tableau17[[#This Row],[2017 (L)-T1-TOTAL]],"")</f>
        <v>0</v>
      </c>
      <c r="KY460" s="26">
        <f>IFERROR(Tableau17[[#This Row],[2017 (L)-T1-REM]]/Tableau17[[#This Row],[2017 (L)-T1-TOTAL]],"")</f>
        <v>0.24390243902439024</v>
      </c>
      <c r="KZ460" s="26">
        <f>IFERROR(Tableau17[[#This Row],[2017 (L)-T1-SOC]]/Tableau17[[#This Row],[2017 (L)-T1-TOTAL]],"")</f>
        <v>0.21951219512195122</v>
      </c>
      <c r="LA460" s="26">
        <f>IFERROR(Tableau17[[#This Row],[2017 (L)-T1-UDI]]/Tableau17[[#This Row],[2017 (L)-T1-TOTAL]],"")</f>
        <v>3.9634146341463415E-2</v>
      </c>
      <c r="LB460" s="26">
        <f>IFERROR(Tableau17[[#This Row],[2017 (L)-T2-FI]]/Tableau17[[#This Row],[2017 (L)-T2-TOTAL]],"")</f>
        <v>0</v>
      </c>
      <c r="LC460" s="26">
        <f>IFERROR(Tableau17[[#This Row],[2017 (L)-T2-FN]]/Tableau17[[#This Row],[2017 (L)-T2-TOTAL]],"")</f>
        <v>0.38768115942028986</v>
      </c>
      <c r="LD460" s="26">
        <f>IFERROR(Tableau17[[#This Row],[2017 (L)-T2-LR]]/Tableau17[[#This Row],[2017 (L)-T2-TOTAL]],"")</f>
        <v>0</v>
      </c>
      <c r="LE460" s="26">
        <f>IFERROR(Tableau17[[#This Row],[2017 (L)-T2-MDM]]/Tableau17[[#This Row],[2017 (L)-T2-TOTAL]],"")</f>
        <v>0</v>
      </c>
      <c r="LF460" s="26">
        <f>IFERROR(Tableau17[[#This Row],[2017 (L)-T2-REM]]/Tableau17[[#This Row],[2017 (L)-T2-TOTAL]],"")</f>
        <v>0.6123188405797102</v>
      </c>
      <c r="LG460" s="26">
        <f>IFERROR(Tableau17[[#This Row],[2017-T1-ARTHAUD Nathalie]]/Tableau17[[#This Row],[2017-T1-TOTAL]],"")</f>
        <v>4.172461752433936E-3</v>
      </c>
      <c r="LH460" s="26">
        <f>IFERROR(Tableau17[[#This Row],[2017-T1-ASSELINEAU Fran]]/Tableau17[[#This Row],[2017-T1-TOTAL]],"")</f>
        <v>9.7357440890125171E-3</v>
      </c>
      <c r="LI460" s="26">
        <f>IFERROR(Tableau17[[#This Row],[2017-T1-CHEMINADE Jacques]]/Tableau17[[#This Row],[2017-T1-TOTAL]],"")</f>
        <v>1.3908205841446453E-3</v>
      </c>
      <c r="LJ460" s="26">
        <f>IFERROR(Tableau17[[#This Row],[2017-T1-DUPONT-AIGNAN Nicolas]]/Tableau17[[#This Row],[2017-T1-TOTAL]],"")</f>
        <v>1.1126564673157162E-2</v>
      </c>
      <c r="LK460" s="26">
        <f>IFERROR(Tableau17[[#This Row],[2017-T1-FILLON Fran]]/Tableau17[[#This Row],[2017-T1-TOTAL]],"")</f>
        <v>5.1460361613351879E-2</v>
      </c>
      <c r="LL460" s="26">
        <f>IFERROR(Tableau17[[#This Row],[2017-T1-HAMON Beno]]/Tableau17[[#This Row],[2017-T1-TOTAL]],"")</f>
        <v>5.8414464534075103E-2</v>
      </c>
      <c r="LM460" s="26">
        <f>IFERROR(Tableau17[[#This Row],[2017-T1-LASSALLE Jean]]/Tableau17[[#This Row],[2017-T1-TOTAL]],"")</f>
        <v>1.3908205841446453E-3</v>
      </c>
      <c r="LN460" s="26">
        <f>IFERROR(Tableau17[[#This Row],[2017-T1-LE PEN Marine]]/Tableau17[[#This Row],[2017-T1-TOTAL]],"")</f>
        <v>0.26008344923504867</v>
      </c>
      <c r="LO460" s="26">
        <f>IFERROR(Tableau17[[#This Row],[2017-T1-M Jean-Luc]]/Tableau17[[#This Row],[2017-T1-TOTAL]],"")</f>
        <v>0.40890125173852571</v>
      </c>
      <c r="LP460" s="26">
        <f>IFERROR(Tableau17[[#This Row],[2017-T1-MACRON Emmanuel]]/Tableau17[[#This Row],[2017-T1-TOTAL]],"")</f>
        <v>0.18497913769123783</v>
      </c>
      <c r="LQ460" s="26">
        <f>IFERROR(Tableau17[[#This Row],[2017-T1-POUTOU Philippe]]/Tableau17[[#This Row],[2017-T1-TOTAL]],"")</f>
        <v>8.3449235048678721E-3</v>
      </c>
      <c r="LR460" s="26">
        <f>IFERROR(Tableau17[[#This Row],[2017-T2-LE PEN Marine]]/Tableau17[[#This Row],[2017-T2-TOTAL]],"")</f>
        <v>0.32522796352583588</v>
      </c>
      <c r="LS460" s="26">
        <f>IFERROR(Tableau17[[#This Row],[2017-T2-MACRON Emmanuel]]/Tableau17[[#This Row],[2017-T2-TOTAL]],"")</f>
        <v>0.67477203647416417</v>
      </c>
      <c r="LT460" s="26">
        <f>IFERROR(Tableau17[[#This Row],[2019-T1-ALEXANDRE Audric]]/Tableau17[[#This Row],[2019-T1-TOTAL]],"")</f>
        <v>3.3333333333333335E-3</v>
      </c>
      <c r="LU460" s="26">
        <f>IFERROR(Tableau17[[#This Row],[2019-T1-ARTHAUD Nathalie]]/Tableau17[[#This Row],[2019-T1-TOTAL]],"")</f>
        <v>3.3333333333333335E-3</v>
      </c>
      <c r="LV460" s="26">
        <f>IFERROR(Tableau17[[#This Row],[2019-T1-ASSELINEAU François]]/Tableau17[[#This Row],[2019-T1-TOTAL]],"")</f>
        <v>2.3333333333333334E-2</v>
      </c>
      <c r="LW460" s="26">
        <f>IFERROR(Tableau17[[#This Row],[2019-T1-AUBRY Manon]]/Tableau17[[#This Row],[2019-T1-TOTAL]],"")</f>
        <v>0.21666666666666667</v>
      </c>
      <c r="LX460" s="26">
        <f>IFERROR(Tableau17[[#This Row],[2019-T1-AZERGUI Nagib]]/Tableau17[[#This Row],[2019-T1-TOTAL]],"")</f>
        <v>2.6666666666666668E-2</v>
      </c>
      <c r="LY460" s="26">
        <f>IFERROR(Tableau17[[#This Row],[2019-T1-BARDELLA Jordan]]/Tableau17[[#This Row],[2019-T1-TOTAL]],"")</f>
        <v>0.35666666666666669</v>
      </c>
      <c r="LZ460" s="26">
        <f>IFERROR(Tableau17[[#This Row],[2019-T1-BELLAMY François-Xavier]]/Tableau17[[#This Row],[2019-T1-TOTAL]],"")</f>
        <v>0.02</v>
      </c>
      <c r="MA460" s="26">
        <f>IFERROR(Tableau17[[#This Row],[2019-T1-BIDOU Olivier]]/Tableau17[[#This Row],[2019-T1-TOTAL]],"")</f>
        <v>6.6666666666666671E-3</v>
      </c>
      <c r="MB460" s="26">
        <f>IFERROR(Tableau17[[#This Row],[2019-T1-BOURG Dominique]]/Tableau17[[#This Row],[2019-T1-TOTAL]],"")</f>
        <v>3.3333333333333333E-2</v>
      </c>
      <c r="MC460" s="26">
        <f>IFERROR(Tableau17[[#This Row],[2019-T1-BROSSAT Ian]]/Tableau17[[#This Row],[2019-T1-TOTAL]],"")</f>
        <v>5.6666666666666664E-2</v>
      </c>
      <c r="MD460" s="26">
        <f>IFERROR(Tableau17[[#This Row],[2019-T1-CAILLAUD Sophie]]/Tableau17[[#This Row],[2019-T1-TOTAL]],"")</f>
        <v>0</v>
      </c>
      <c r="ME460" s="26">
        <f>IFERROR(Tableau17[[#This Row],[2019-T1-CAMUS Renaud]]/Tableau17[[#This Row],[2019-T1-TOTAL]],"")</f>
        <v>0</v>
      </c>
      <c r="MF460" s="26">
        <f>IFERROR(Tableau17[[#This Row],[2019-T1-CHALENÇON Christophe]]/Tableau17[[#This Row],[2019-T1-TOTAL]],"")</f>
        <v>0</v>
      </c>
      <c r="MG460" s="26">
        <f>IFERROR(Tableau17[[#This Row],[2019-T1-CORBET Cathy Denise Ginette]]/Tableau17[[#This Row],[2019-T1-TOTAL]],"")</f>
        <v>0</v>
      </c>
      <c r="MH460" s="26">
        <f>IFERROR(Tableau17[[#This Row],[2019-T1-DE PREVOISIN Robert]]/Tableau17[[#This Row],[2019-T1-TOTAL]],"")</f>
        <v>0</v>
      </c>
      <c r="MI460" s="26">
        <f>IFERROR(Tableau17[[#This Row],[2019-T1-DELFEL Thérèse]]/Tableau17[[#This Row],[2019-T1-TOTAL]],"")</f>
        <v>0</v>
      </c>
      <c r="MJ460" s="26">
        <f>IFERROR(Tableau17[[#This Row],[2019-T1-DIEUMEGARD Pierre]]/Tableau17[[#This Row],[2019-T1-TOTAL]],"")</f>
        <v>0</v>
      </c>
      <c r="MK460" s="26">
        <f>IFERROR(Tableau17[[#This Row],[2019-T1-DUPONT-AIGNAN Nicolas]]/Tableau17[[#This Row],[2019-T1-TOTAL]],"")</f>
        <v>1.6666666666666666E-2</v>
      </c>
      <c r="ML460" s="26">
        <f>IFERROR(Tableau17[[#This Row],[2019-T1-GERNIGON Yves]]/Tableau17[[#This Row],[2019-T1-TOTAL]],"")</f>
        <v>3.3333333333333335E-3</v>
      </c>
      <c r="MM460" s="26">
        <f>IFERROR(Tableau17[[#This Row],[2019-T1-GLUCKSMANN Raphaël]]/Tableau17[[#This Row],[2019-T1-TOTAL]],"")</f>
        <v>0.05</v>
      </c>
      <c r="MN460" s="26">
        <f>IFERROR(Tableau17[[#This Row],[2019-T1-HAMON Benoît]]/Tableau17[[#This Row],[2019-T1-TOTAL]],"")</f>
        <v>4.3333333333333335E-2</v>
      </c>
      <c r="MO460" s="26">
        <f>IFERROR(Tableau17[[#This Row],[2019-T1-HELGEN Gilles]]/Tableau17[[#This Row],[2019-T1-TOTAL]],"")</f>
        <v>0</v>
      </c>
      <c r="MP460" s="26">
        <f>IFERROR(Tableau17[[#This Row],[2019-T1-JADOT Yannick]]/Tableau17[[#This Row],[2019-T1-TOTAL]],"")</f>
        <v>0.02</v>
      </c>
      <c r="MQ460" s="26">
        <f>IFERROR(Tableau17[[#This Row],[2019-T1-LAGARDE Jean-Christophe]]/Tableau17[[#This Row],[2019-T1-TOTAL]],"")</f>
        <v>1.3333333333333334E-2</v>
      </c>
      <c r="MR460" s="26">
        <f>IFERROR(Tableau17[[#This Row],[2019-T1-LALANNE Francis]]/Tableau17[[#This Row],[2019-T1-TOTAL]],"")</f>
        <v>1.3333333333333334E-2</v>
      </c>
      <c r="MS460" s="26">
        <f>IFERROR(Tableau17[[#This Row],[2019-T1-LOISEAU Nathalie]]/Tableau17[[#This Row],[2019-T1-TOTAL]],"")</f>
        <v>9.3333333333333338E-2</v>
      </c>
      <c r="MT460" s="26">
        <f>IFERROR(Tableau17[[#This Row],[2019-T1-MARIE Florie]]/Tableau17[[#This Row],[2019-T1-TOTAL]],"")</f>
        <v>0</v>
      </c>
      <c r="MU460" s="26">
        <f>IFERROR(Tableau17[[#This Row],[2008-T1-MACROEXTRDROITE]]/Tableau17[[#This Row],[2008-T1-MACROTOTALE]],"")</f>
        <v>0.10221465076660988</v>
      </c>
      <c r="MV460" s="26">
        <f>IFERROR(Tableau17[[#This Row],[2008-T1-MACRODROITE]]/Tableau17[[#This Row],[2008-T1-MACROTOTALE]],"")</f>
        <v>0.26916524701873934</v>
      </c>
      <c r="MW460" s="26">
        <f>IFERROR(Tableau17[[#This Row],[2008-T1-MACROCENTRE]]/Tableau17[[#This Row],[2008-T1-MACROTOTALE]],"")</f>
        <v>0</v>
      </c>
      <c r="MX460" s="26">
        <f>IFERROR(Tableau17[[#This Row],[2008-T1-MACROGAUCHE]]/Tableau17[[#This Row],[2008-T1-MACROTOTALE]],"")</f>
        <v>0.62862010221465081</v>
      </c>
      <c r="MY460" s="26">
        <f>IFERROR(Tableau17[[#This Row],[2008-T1-MACROAUTRE]]/Tableau17[[#This Row],[2008-T1-MACROTOTALE]],"")</f>
        <v>0</v>
      </c>
      <c r="MZ460" s="26" t="str">
        <f>IFERROR(Tableau17[[#This Row],[2008-T2-MACROEXTRDROITE]]/Tableau17[[#This Row],[2008-T2-MACROTOTALE]],"")</f>
        <v/>
      </c>
      <c r="NA460" s="26" t="str">
        <f>IFERROR(Tableau17[[#This Row],[2008-T2-MACRODROITE]]/Tableau17[[#This Row],[2008-T2-MACROTOTALE]],"")</f>
        <v/>
      </c>
      <c r="NB460" s="26" t="str">
        <f>IFERROR(Tableau17[[#This Row],[2008-T2-MACROCENTRE]]/Tableau17[[#This Row],[2008-T2-MACROTOTALE]],"")</f>
        <v/>
      </c>
      <c r="NC460" s="26" t="str">
        <f>IFERROR(Tableau17[[#This Row],[2008-T2-MACROGAUCHE]]/Tableau17[[#This Row],[2008-T2-MACROTOTALE]],"")</f>
        <v/>
      </c>
      <c r="ND460" s="26" t="str">
        <f>IFERROR(Tableau17[[#This Row],[2008-T2-MACROAUTRE]]/Tableau17[[#This Row],[2008-T2-MACROTOTALE]],"")</f>
        <v/>
      </c>
      <c r="NE460" s="26">
        <f>IFERROR(Tableau17[[#This Row],[2014-T1-MACROEXTRDROITE]]/Tableau17[[#This Row],[2014-T1-MACROTOTALE]],"")</f>
        <v>0.24439918533604887</v>
      </c>
      <c r="NF460" s="26">
        <f>IFERROR(Tableau17[[#This Row],[2014-T1-MACRODROITE]]/Tableau17[[#This Row],[2014-T1-MACROTOTALE]],"")</f>
        <v>0.23421588594704684</v>
      </c>
      <c r="NG460" s="26">
        <f>IFERROR(Tableau17[[#This Row],[2014-T1-MACROCENTRE]]/Tableau17[[#This Row],[2014-T1-MACROTOTALE]],"")</f>
        <v>0</v>
      </c>
      <c r="NH460" s="26">
        <f>IFERROR(Tableau17[[#This Row],[2014-T1-MACROGAUCHE]]/Tableau17[[#This Row],[2014-T1-MACROTOTALE]],"")</f>
        <v>0.52138492871690423</v>
      </c>
      <c r="NI460" s="26">
        <f>IFERROR(Tableau17[[#This Row],[2014-T1-MACROAUTRE]]/Tableau17[[#This Row],[2014-T1-MACROTOTALE]],"")</f>
        <v>0</v>
      </c>
      <c r="NJ460" s="26">
        <f>IFERROR(Tableau17[[#This Row],[2014-T2-MACROEXTRDROITE]]/Tableau17[[#This Row],[2014-T2-MACROTOTALE]],"")</f>
        <v>0.25176056338028169</v>
      </c>
      <c r="NK460" s="26">
        <f>IFERROR(Tableau17[[#This Row],[2014-T2-MACRODROITE]]/Tableau17[[#This Row],[2014-T2-MACROTOTALE]],"")</f>
        <v>0.27112676056338031</v>
      </c>
      <c r="NL460" s="26">
        <f>IFERROR(Tableau17[[#This Row],[2014-T2-MACROCENTRE]]/Tableau17[[#This Row],[2014-T2-MACROTOTALE]],"")</f>
        <v>0</v>
      </c>
      <c r="NM460" s="26">
        <f>IFERROR(Tableau17[[#This Row],[2014-T2-MACROGAUCHE]]/Tableau17[[#This Row],[2014-T2-MACROTOTALE]],"")</f>
        <v>0.477112676056338</v>
      </c>
      <c r="NN460" s="26">
        <f>IFERROR(Tableau17[[#This Row],[2014-T2-MACROAUTRE]]/Tableau17[[#This Row],[2014-T2-MACROTOTALE]],"")</f>
        <v>0</v>
      </c>
      <c r="NO460" s="26">
        <f>IFERROR( Tableau17[[#This Row],[2015-T1-MACROEXTRDROITE]]/Tableau17[[#This Row],[2015-T1-MACROTOTALE]],"")</f>
        <v>0.36386768447837148</v>
      </c>
      <c r="NP460" s="26">
        <f>IFERROR(Tableau17[[#This Row],[2015-T1-MACRODROITE]]/Tableau17[[#This Row],[2015-T1-MACROTOTALE]],"")</f>
        <v>0.17811704834605599</v>
      </c>
      <c r="NQ460" s="26">
        <f>IFERROR(Tableau17[[#This Row],[2015-T1-MACROCENTRE]]/Tableau17[[#This Row],[2015-T1-MACROTOTALE]],"")</f>
        <v>0</v>
      </c>
      <c r="NR460" s="26">
        <f>IFERROR(Tableau17[[#This Row],[2015-T1-MACROGAUCHE]]/Tableau17[[#This Row],[2015-T1-MACROTOTALE]],"")</f>
        <v>0.4580152671755725</v>
      </c>
      <c r="NS460" s="26">
        <f>IFERROR(Tableau17[[#This Row],[2015-T1-MACROAUTRE]]/Tableau17[[#This Row],[2015-T1-MACROTOTALE]],"")</f>
        <v>0</v>
      </c>
      <c r="NT460" s="26">
        <f>IFERROR(Tableau17[[#This Row],[2015-T2-MACROEXTRDROITE]]/Tableau17[[#This Row],[2015-T2-MACROTOTALE]],"")</f>
        <v>0.36580086580086579</v>
      </c>
      <c r="NU460" s="26">
        <f>IFERROR(Tableau17[[#This Row],[2015-T2-MACRODROITE]]/Tableau17[[#This Row],[2015-T2-MACROTOTALE]],"")</f>
        <v>0</v>
      </c>
      <c r="NV460" s="26">
        <f>IFERROR(Tableau17[[#This Row],[2015-T2-MACROCENTRE]]/Tableau17[[#This Row],[2015-T2-MACROTOTALE]],"")</f>
        <v>0</v>
      </c>
      <c r="NW460" s="26">
        <f>IFERROR(Tableau17[[#This Row],[2015-T2-MACROGAUCHE]]/Tableau17[[#This Row],[2015-T2-MACROTOTALE]],"")</f>
        <v>0.63419913419913421</v>
      </c>
      <c r="NX460" s="26">
        <f>IFERROR(Tableau17[[#This Row],[2015-T2-MACROAUTRE]]/Tableau17[[#This Row],[2015-T2-MACROTOTALE]],"")</f>
        <v>0</v>
      </c>
      <c r="NY460" s="26">
        <f>IFERROR(Tableau17[[#This Row],[2017-T1-MACROEXTRDROITE]]/Tableau17[[#This Row],[2017-T1-MACROTOTALE]],"")</f>
        <v>0.28233657858136302</v>
      </c>
      <c r="NZ460" s="26">
        <f>IFERROR(Tableau17[[#This Row],[2017-T1-MACRODROITE]]/Tableau17[[#This Row],[2017-T1-MACROTOTALE]],"")</f>
        <v>5.1460361613351879E-2</v>
      </c>
      <c r="OA460" s="26">
        <f>IFERROR(Tableau17[[#This Row],[2017-T1-MACROCENTRE]]/Tableau17[[#This Row],[2017-T1-MACROTOTALE]],"")</f>
        <v>0.18497913769123783</v>
      </c>
      <c r="OB460" s="26">
        <f>IFERROR(Tableau17[[#This Row],[2017-T1-MACROGAUCHE]]/Tableau17[[#This Row],[2017-T1-MACROTOTALE]],"")</f>
        <v>0.47983310152990266</v>
      </c>
      <c r="OC460" s="26">
        <f>IFERROR(Tableau17[[#This Row],[2017-T1-MACROAUTRE]]/Tableau17[[#This Row],[2017-T1-MACROTOTALE]],"")</f>
        <v>1.3908205841446453E-3</v>
      </c>
      <c r="OD460" s="26">
        <f>IFERROR(Tableau17[[#This Row],[2017-T2-MACROEXTRDROITE]]/Tableau17[[#This Row],[2017-T2-MACROTOTALE]],"")</f>
        <v>0.32522796352583588</v>
      </c>
      <c r="OE460" s="26">
        <f>IFERROR(Tableau17[[#This Row],[2017-T2-MACRODROITE]]/Tableau17[[#This Row],[2017-T2-MACROTOTALE]],"")</f>
        <v>0</v>
      </c>
      <c r="OF460" s="26">
        <f>IFERROR(Tableau17[[#This Row],[2017-T2-MACROCENTRE]]/Tableau17[[#This Row],[2017-T2-MACROTOTALE]],"")</f>
        <v>0.67477203647416417</v>
      </c>
      <c r="OG460" s="26">
        <f>IFERROR(Tableau17[[#This Row],[2017-T2-MACROGAUCHE]]/Tableau17[[#This Row],[2017-T2-MACROTOTALE]],"")</f>
        <v>0</v>
      </c>
      <c r="OH460" s="26">
        <f>IFERROR(Tableau17[[#This Row],[2017-T2-MACROAUTRE]]/Tableau17[[#This Row],[2017-T2-MACROTOTALE]],"")</f>
        <v>0</v>
      </c>
      <c r="OI460" s="26">
        <f>IFERROR(Tableau17[[#This Row],[2019-T1-MACROEXTRDROITE]]/Tableau17[[#This Row],[2019-T1-MACROTOTALE]],"")</f>
        <v>0.40655737704918032</v>
      </c>
      <c r="OJ460" s="26">
        <f>IFERROR(Tableau17[[#This Row],[2019-T1-MACRODROITE]]/Tableau17[[#This Row],[2019-T1-MACROTOTALE]],"")</f>
        <v>3.2786885245901641E-2</v>
      </c>
      <c r="OK460" s="26">
        <f>IFERROR(Tableau17[[#This Row],[2019-T1-MACROCENTRE]]/Tableau17[[#This Row],[2019-T1-MACROTOTALE]],"")</f>
        <v>9.1803278688524587E-2</v>
      </c>
      <c r="OL460" s="26">
        <f>IFERROR(Tableau17[[#This Row],[2019-T1-MACROGAUCHE]]/Tableau17[[#This Row],[2019-T1-MACROTOTALE]],"")</f>
        <v>0.38360655737704918</v>
      </c>
      <c r="OM460" s="26">
        <f>IFERROR(Tableau17[[#This Row],[2019-T1-MACROAUTRE]]/Tableau17[[#This Row],[2019-T1-MACROTOTALE]],"")</f>
        <v>8.5245901639344257E-2</v>
      </c>
      <c r="ON460" s="26">
        <f>IFERROR(Tableau17[[#This Row],[2020-T1-MACROEXTRDROITE]]/Tableau17[[#This Row],[2020-T1-MACROTOTALE]],"")</f>
        <v>0.20070422535211269</v>
      </c>
      <c r="OO460" s="26">
        <f>IFERROR(Tableau17[[#This Row],[2020-T1-MACRODROITE]]/Tableau17[[#This Row],[2020-T1-MACROTOTALE]],"")</f>
        <v>0.27464788732394368</v>
      </c>
      <c r="OP460" s="26">
        <f>IFERROR(Tableau17[[#This Row],[2020-T1-MACROCENTRE]]/Tableau17[[#This Row],[2020-T1-MACROTOTALE]],"")</f>
        <v>9.154929577464789E-2</v>
      </c>
      <c r="OQ460" s="26">
        <f>IFERROR(Tableau17[[#This Row],[2020-T1-MACROGAUCHE]]/Tableau17[[#This Row],[2020-T1-MACROTOTALE]],"")</f>
        <v>0.43309859154929575</v>
      </c>
      <c r="OR460" s="26">
        <f>IFERROR(Tableau17[[#This Row],[2020-T1-MACROAUTRE]]/Tableau17[[#This Row],[2020-T1-MACROTOTALE]],"")</f>
        <v>0</v>
      </c>
      <c r="OS460" s="26">
        <f>IFERROR(Tableau17[[#This Row],[2017 (L)-T1-MACROEXTRDROITE]]/Tableau17[[#This Row],[2017 (L)-T1-MACROTOTALE]],"")</f>
        <v>0.21951219512195122</v>
      </c>
      <c r="OT460" s="26">
        <f>IFERROR(Tableau17[[#This Row],[2017 (L)-T1-MACRODROITE]]/Tableau17[[#This Row],[2017 (L)-T1-MACROTOTALE]],"")</f>
        <v>3.9634146341463415E-2</v>
      </c>
      <c r="OU460" s="26">
        <f>IFERROR(Tableau17[[#This Row],[2017 (L)-T1-MACROCENTRE]]/Tableau17[[#This Row],[2017 (L)-T1-MACROTOTALE]],"")</f>
        <v>0.24390243902439024</v>
      </c>
      <c r="OV460" s="26">
        <f>IFERROR(Tableau17[[#This Row],[2017 (L)-T1-MACROGAUCHE]]/Tableau17[[#This Row],[2017 (L)-T1-MACROTOTALE]],"")</f>
        <v>0.49390243902439024</v>
      </c>
      <c r="OW460" s="26">
        <f>IFERROR(Tableau17[[#This Row],[2017 (L)-T1-MACROAUTRE]]/Tableau17[[#This Row],[2017 (L)-T1-MACROTOTALE]],"")</f>
        <v>3.0487804878048782E-3</v>
      </c>
      <c r="OX460" s="26">
        <f>IFERROR(Tableau17[[#This Row],[2017 (L)-T2-MACROEXTRDROITE]]/Tableau17[[#This Row],[2017 (L)-T2-MACROTOTALE]],"")</f>
        <v>0.38768115942028986</v>
      </c>
      <c r="OY460" s="26">
        <f>IFERROR(Tableau17[[#This Row],[2017 (L)-T2-MACRODROITE]]/Tableau17[[#This Row],[2017 (L)-T2-MACROTOTALE]],"")</f>
        <v>0</v>
      </c>
      <c r="OZ460" s="26">
        <f>IFERROR(Tableau17[[#This Row],[2017 (L)-T2-MACROCENTRE]]/Tableau17[[#This Row],[2017 (L)-T2-MACROTOTALE]],"")</f>
        <v>0.6123188405797102</v>
      </c>
      <c r="PA460" s="26">
        <f>IFERROR(Tableau17[[#This Row],[2017 (L)-T2-MACROGAUCHE]]/Tableau17[[#This Row],[2017 (L)-T2-MACROTOTALE]],"")</f>
        <v>0</v>
      </c>
      <c r="PB460" s="26">
        <f>IFERROR(Tableau17[[#This Row],[2017 (L)-T2-MACROAUTRE]]/Tableau17[[#This Row],[2017 (L)-T2-MACROTOTALE]],"")</f>
        <v>0</v>
      </c>
      <c r="PC460" s="26">
        <f>IFERROR(Tableau17[[#This Row],[2008_T1_PROCUS]]/Tableau17[[#This Row],[2008_T1_INSCRITS]],0)</f>
        <v>4.248088360237893E-3</v>
      </c>
      <c r="PD460" s="26">
        <f>IFERROR(Tableau17[[#This Row],[2008_T2_PROCUS]]/Tableau17[[#This Row],[2008_T2_INSCRITS]],0)</f>
        <v>0</v>
      </c>
      <c r="PE460" s="26">
        <f>Tableau17[[#This Row],[2014_T1_PROCUS]]/Tableau17[[#This Row],[2014_T1_INSCRITS]]</f>
        <v>8.6206896551724137E-4</v>
      </c>
      <c r="PF460" s="26">
        <f>IFERROR(Tableau17[[#This Row],[2014_T2_PROCUS]]/Tableau17[[#This Row],[2014_T2_INSCRITS]],0)</f>
        <v>2.5862068965517241E-3</v>
      </c>
    </row>
    <row r="461" spans="1:422" hidden="1" x14ac:dyDescent="0.2">
      <c r="A461" s="1">
        <v>7</v>
      </c>
      <c r="B461" s="1" t="s">
        <v>487</v>
      </c>
      <c r="C461" s="1" t="s">
        <v>495</v>
      </c>
      <c r="D461" s="1" t="s">
        <v>495</v>
      </c>
      <c r="E461" s="1">
        <v>1368</v>
      </c>
      <c r="F461" s="1">
        <v>5.4324320000000004</v>
      </c>
      <c r="G461" s="1">
        <v>43.337313999999999</v>
      </c>
      <c r="H461" s="3">
        <v>1315</v>
      </c>
      <c r="I461" s="3">
        <v>317</v>
      </c>
      <c r="J461" s="1">
        <v>8</v>
      </c>
      <c r="L461" s="1">
        <v>47</v>
      </c>
      <c r="M461" s="1">
        <v>20</v>
      </c>
      <c r="O461" s="1">
        <v>3</v>
      </c>
      <c r="P461" s="1">
        <v>63</v>
      </c>
      <c r="Q461" s="1">
        <v>22</v>
      </c>
      <c r="R461" s="1">
        <v>141</v>
      </c>
      <c r="S461" s="1">
        <v>40</v>
      </c>
      <c r="T461" s="1">
        <v>18</v>
      </c>
      <c r="U461" s="1">
        <v>362</v>
      </c>
      <c r="V461" s="1">
        <v>1221</v>
      </c>
      <c r="W461" s="1">
        <v>640</v>
      </c>
      <c r="X461" s="1">
        <v>1</v>
      </c>
      <c r="Y461" s="2">
        <v>0.52416052000000002</v>
      </c>
      <c r="Z461" s="1">
        <v>1221</v>
      </c>
      <c r="AA461" s="1">
        <v>755</v>
      </c>
      <c r="AB461" s="1">
        <v>4</v>
      </c>
      <c r="AC461" s="2">
        <v>0.61834562000000004</v>
      </c>
      <c r="AD461" s="1">
        <v>1315</v>
      </c>
      <c r="AE461" s="1">
        <v>372</v>
      </c>
      <c r="AF461" s="2">
        <v>0.28288973000000001</v>
      </c>
      <c r="AG461" s="1">
        <f t="shared" si="7"/>
        <v>317</v>
      </c>
      <c r="AH461" s="1">
        <v>1255</v>
      </c>
      <c r="AI461" s="1">
        <v>743</v>
      </c>
      <c r="AJ461" s="1">
        <v>6</v>
      </c>
      <c r="AK461" s="2">
        <v>0.59203187000000002</v>
      </c>
      <c r="AL461" s="1">
        <v>1255</v>
      </c>
      <c r="AM461" s="1">
        <v>796</v>
      </c>
      <c r="AN461" s="1">
        <v>12</v>
      </c>
      <c r="AO461" s="2">
        <v>0.63426294999999999</v>
      </c>
      <c r="AP461" s="1">
        <v>1187</v>
      </c>
      <c r="AQ461" s="1">
        <v>595</v>
      </c>
      <c r="AR461" s="2">
        <v>0.50126369000000004</v>
      </c>
      <c r="AS461" s="1">
        <v>1186</v>
      </c>
      <c r="AT461" s="1">
        <v>635</v>
      </c>
      <c r="AU461" s="2">
        <v>0.53541315</v>
      </c>
      <c r="AV461" s="1">
        <v>1274</v>
      </c>
      <c r="AW461" s="1">
        <v>552</v>
      </c>
      <c r="AX461" s="2">
        <v>0.43328100000000003</v>
      </c>
      <c r="AY461" s="1">
        <v>1273</v>
      </c>
      <c r="AZ461" s="1">
        <v>458</v>
      </c>
      <c r="BA461" s="2">
        <v>0.35978005000000002</v>
      </c>
      <c r="BB461" s="1">
        <v>1274</v>
      </c>
      <c r="BC461" s="1">
        <v>954</v>
      </c>
      <c r="BD461" s="2">
        <v>0.74882261000000006</v>
      </c>
      <c r="BE461" s="1">
        <v>1274</v>
      </c>
      <c r="BF461" s="1">
        <v>934</v>
      </c>
      <c r="BG461" s="2">
        <v>0.73312401999999999</v>
      </c>
      <c r="BH461" s="1">
        <v>1288</v>
      </c>
      <c r="BI461" s="1">
        <v>516</v>
      </c>
      <c r="BJ461" s="2">
        <v>0.40062112</v>
      </c>
      <c r="BK461" s="1">
        <v>20</v>
      </c>
      <c r="BL461" s="1">
        <v>11</v>
      </c>
      <c r="BN461" s="1">
        <v>35</v>
      </c>
      <c r="BO461" s="1">
        <v>92</v>
      </c>
      <c r="BP461" s="1">
        <v>225</v>
      </c>
      <c r="BQ461" s="1">
        <v>341</v>
      </c>
      <c r="BR461" s="1">
        <v>724</v>
      </c>
      <c r="BS461" s="1">
        <v>79</v>
      </c>
      <c r="BU461" s="1">
        <v>285</v>
      </c>
      <c r="BV461" s="1">
        <v>399</v>
      </c>
      <c r="BW461" s="1">
        <v>763</v>
      </c>
      <c r="BZ461" s="1">
        <v>20</v>
      </c>
      <c r="CA461" s="1">
        <v>8</v>
      </c>
      <c r="CB461" s="1">
        <v>45</v>
      </c>
      <c r="CC461" s="1">
        <v>260</v>
      </c>
      <c r="CD461" s="1">
        <v>169</v>
      </c>
      <c r="CE461" s="1">
        <v>119</v>
      </c>
      <c r="CF461" s="1">
        <v>621</v>
      </c>
      <c r="CG461" s="1">
        <v>305</v>
      </c>
      <c r="CH461" s="1">
        <v>231</v>
      </c>
      <c r="CI461" s="1">
        <v>197</v>
      </c>
      <c r="CJ461" s="1">
        <v>733</v>
      </c>
      <c r="CL461" s="1">
        <v>7</v>
      </c>
      <c r="CN461" s="1">
        <v>11</v>
      </c>
      <c r="CO461" s="1">
        <v>32</v>
      </c>
      <c r="CP461" s="1">
        <v>254</v>
      </c>
      <c r="CS461" s="1">
        <v>146</v>
      </c>
      <c r="CT461" s="1">
        <v>95</v>
      </c>
      <c r="CV461" s="1">
        <v>15</v>
      </c>
      <c r="CW461" s="1">
        <v>560</v>
      </c>
      <c r="CY461" s="1">
        <v>298</v>
      </c>
      <c r="CZ461" s="1">
        <v>260</v>
      </c>
      <c r="DC461" s="1">
        <v>558</v>
      </c>
      <c r="DE461" s="1">
        <v>7</v>
      </c>
      <c r="DF461" s="1">
        <v>3</v>
      </c>
      <c r="DH461" s="1">
        <v>0</v>
      </c>
      <c r="DI461" s="1">
        <v>21</v>
      </c>
      <c r="DJ461" s="1">
        <v>8</v>
      </c>
      <c r="DK461" s="1">
        <v>9</v>
      </c>
      <c r="DL461" s="1">
        <v>85</v>
      </c>
      <c r="DM461" s="1">
        <v>212</v>
      </c>
      <c r="DN461" s="1">
        <v>51</v>
      </c>
      <c r="DQ461" s="1">
        <v>1</v>
      </c>
      <c r="DR461" s="1">
        <v>127</v>
      </c>
      <c r="DS461" s="1">
        <v>11</v>
      </c>
      <c r="DU461" s="1">
        <v>535</v>
      </c>
      <c r="DW461" s="1">
        <v>253</v>
      </c>
      <c r="DZ461" s="1">
        <v>173</v>
      </c>
      <c r="EA461" s="1">
        <v>426</v>
      </c>
      <c r="EB461" s="1">
        <v>5</v>
      </c>
      <c r="EC461" s="1">
        <v>14</v>
      </c>
      <c r="ED461" s="1">
        <v>2</v>
      </c>
      <c r="EE461" s="1">
        <v>38</v>
      </c>
      <c r="EF461" s="1">
        <v>108</v>
      </c>
      <c r="EG461" s="1">
        <v>31</v>
      </c>
      <c r="EH461" s="1">
        <v>7</v>
      </c>
      <c r="EI461" s="1">
        <v>365</v>
      </c>
      <c r="EJ461" s="1">
        <v>204</v>
      </c>
      <c r="EK461" s="1">
        <v>143</v>
      </c>
      <c r="EL461" s="1">
        <v>10</v>
      </c>
      <c r="EM461" s="1">
        <v>927</v>
      </c>
      <c r="EN461" s="1">
        <v>432</v>
      </c>
      <c r="EO461" s="1">
        <v>417</v>
      </c>
      <c r="EP461" s="1">
        <v>849</v>
      </c>
      <c r="EQ461" s="1">
        <v>0</v>
      </c>
      <c r="ER461" s="1">
        <v>5</v>
      </c>
      <c r="ES461" s="1">
        <v>11</v>
      </c>
      <c r="ET461" s="1">
        <v>53</v>
      </c>
      <c r="EU461" s="1">
        <v>1</v>
      </c>
      <c r="EV461" s="1">
        <v>199</v>
      </c>
      <c r="EW461" s="1">
        <v>41</v>
      </c>
      <c r="EX461" s="1">
        <v>2</v>
      </c>
      <c r="EY461" s="1">
        <v>5</v>
      </c>
      <c r="EZ461" s="1">
        <v>19</v>
      </c>
      <c r="FA461" s="1">
        <v>0</v>
      </c>
      <c r="FB461" s="1">
        <v>0</v>
      </c>
      <c r="FC461" s="1">
        <v>0</v>
      </c>
      <c r="FD461" s="1">
        <v>0</v>
      </c>
      <c r="FE461" s="1">
        <v>0</v>
      </c>
      <c r="FF461" s="1">
        <v>0</v>
      </c>
      <c r="FG461" s="1">
        <v>0</v>
      </c>
      <c r="FH461" s="1">
        <v>16</v>
      </c>
      <c r="FI461" s="1">
        <v>0</v>
      </c>
      <c r="FJ461" s="1">
        <v>13</v>
      </c>
      <c r="FK461" s="1">
        <v>7</v>
      </c>
      <c r="FL461" s="1">
        <v>0</v>
      </c>
      <c r="FM461" s="1">
        <v>49</v>
      </c>
      <c r="FN461" s="1">
        <v>3</v>
      </c>
      <c r="FO461" s="1">
        <v>4</v>
      </c>
      <c r="FP461" s="1">
        <v>59</v>
      </c>
      <c r="FQ461" s="1">
        <v>0</v>
      </c>
      <c r="FR461" s="1">
        <f>SUM(Tableau17[[#This Row],[2019-T1-ALEXANDRE Audric]:[2019-T1-MARIE Florie]])</f>
        <v>487</v>
      </c>
      <c r="FS461" s="1">
        <v>92</v>
      </c>
      <c r="FT461" s="1">
        <v>256</v>
      </c>
      <c r="FU461" s="1">
        <v>0</v>
      </c>
      <c r="FV461" s="1">
        <v>376</v>
      </c>
      <c r="FW461" s="1">
        <v>0</v>
      </c>
      <c r="FX461" s="1">
        <v>724</v>
      </c>
      <c r="FY461" s="1">
        <v>79</v>
      </c>
      <c r="FZ461" s="1">
        <v>285</v>
      </c>
      <c r="GA461" s="1">
        <v>0</v>
      </c>
      <c r="GB461" s="1">
        <v>399</v>
      </c>
      <c r="GC461" s="1">
        <v>0</v>
      </c>
      <c r="GD461" s="1">
        <v>763</v>
      </c>
      <c r="GE461" s="1">
        <v>260</v>
      </c>
      <c r="GF461" s="1">
        <v>169</v>
      </c>
      <c r="GG461" s="1">
        <v>0</v>
      </c>
      <c r="GH461" s="1">
        <v>192</v>
      </c>
      <c r="GI461" s="1">
        <v>0</v>
      </c>
      <c r="GJ461" s="1">
        <v>621</v>
      </c>
      <c r="GK461" s="1">
        <v>305</v>
      </c>
      <c r="GL461" s="1">
        <v>231</v>
      </c>
      <c r="GM461" s="1">
        <v>0</v>
      </c>
      <c r="GN461" s="1">
        <v>197</v>
      </c>
      <c r="GO461" s="1">
        <v>0</v>
      </c>
      <c r="GP461" s="1">
        <v>733</v>
      </c>
      <c r="GQ461" s="1">
        <v>261</v>
      </c>
      <c r="GR461" s="1">
        <v>95</v>
      </c>
      <c r="GS461" s="1">
        <v>0</v>
      </c>
      <c r="GT461" s="1">
        <v>204</v>
      </c>
      <c r="GU461" s="1">
        <v>0</v>
      </c>
      <c r="GV461" s="1">
        <v>560</v>
      </c>
      <c r="GW461" s="1">
        <v>298</v>
      </c>
      <c r="GX461" s="1">
        <v>0</v>
      </c>
      <c r="GY461" s="1">
        <v>0</v>
      </c>
      <c r="GZ461" s="1">
        <v>260</v>
      </c>
      <c r="HA461" s="1">
        <v>0</v>
      </c>
      <c r="HB461" s="1">
        <v>558</v>
      </c>
      <c r="HC461" s="1">
        <v>419</v>
      </c>
      <c r="HD461" s="1">
        <v>108</v>
      </c>
      <c r="HE461" s="1">
        <v>143</v>
      </c>
      <c r="HF461" s="1">
        <v>250</v>
      </c>
      <c r="HG461" s="1">
        <v>7</v>
      </c>
      <c r="HH461" s="1">
        <v>927</v>
      </c>
      <c r="HI461" s="1">
        <v>432</v>
      </c>
      <c r="HJ461" s="1">
        <v>0</v>
      </c>
      <c r="HK461" s="1">
        <v>417</v>
      </c>
      <c r="HL461" s="1">
        <v>0</v>
      </c>
      <c r="HM461" s="1">
        <v>0</v>
      </c>
      <c r="HN461" s="1">
        <v>849</v>
      </c>
      <c r="HO461" s="1">
        <v>231</v>
      </c>
      <c r="HP461" s="1">
        <v>44</v>
      </c>
      <c r="HQ461" s="1">
        <v>59</v>
      </c>
      <c r="HR461" s="1">
        <v>146</v>
      </c>
      <c r="HS461" s="1">
        <v>21</v>
      </c>
      <c r="HT461" s="1">
        <v>501</v>
      </c>
      <c r="HU461" s="1">
        <v>141</v>
      </c>
      <c r="HV461" s="1">
        <v>110</v>
      </c>
      <c r="HW461" s="1">
        <v>30</v>
      </c>
      <c r="HX461" s="1">
        <v>81</v>
      </c>
      <c r="HY461" s="1">
        <v>0</v>
      </c>
      <c r="HZ461" s="1">
        <v>362</v>
      </c>
      <c r="IA461" s="1">
        <v>223</v>
      </c>
      <c r="IB461" s="1">
        <v>51</v>
      </c>
      <c r="IC461" s="1">
        <v>127</v>
      </c>
      <c r="ID461" s="1">
        <v>126</v>
      </c>
      <c r="IE461" s="1">
        <v>8</v>
      </c>
      <c r="IF461" s="1">
        <v>535</v>
      </c>
      <c r="IG461" s="1">
        <v>253</v>
      </c>
      <c r="IH461" s="1">
        <v>0</v>
      </c>
      <c r="II461" s="1">
        <v>173</v>
      </c>
      <c r="IJ461" s="1">
        <v>0</v>
      </c>
      <c r="IK461" s="1">
        <v>0</v>
      </c>
      <c r="IL461" s="1">
        <v>426</v>
      </c>
      <c r="IM461" s="26">
        <f>IFERROR(Tableau17[[#This Row],[LDIV]]/Tableau17[[#This Row],[Total général]],"")</f>
        <v>2.2099447513812154E-2</v>
      </c>
      <c r="IN461" s="26">
        <f>IFERROR(Tableau17[[#This Row],[LDVC]]/Tableau17[[#This Row],[Total général]],"")</f>
        <v>0</v>
      </c>
      <c r="IO461" s="26">
        <f>IFERROR(Tableau17[[#This Row],[LDVD]]/Tableau17[[#This Row],[Total général]],"")</f>
        <v>0.12983425414364641</v>
      </c>
      <c r="IP461" s="26">
        <f>IFERROR(Tableau17[[#This Row],[LDVG]]/Tableau17[[#This Row],[Total général]],"")</f>
        <v>5.5248618784530384E-2</v>
      </c>
      <c r="IQ461" s="26">
        <f>IFERROR(Tableau17[[#This Row],[LEXD]]/Tableau17[[#This Row],[Total général]],"")</f>
        <v>0</v>
      </c>
      <c r="IR461" s="26">
        <f>IFERROR(Tableau17[[#This Row],[LEXG]]/Tableau17[[#This Row],[Total général]],"")</f>
        <v>8.2872928176795577E-3</v>
      </c>
      <c r="IS461" s="26">
        <f>IFERROR(Tableau17[[#This Row],[LLR]]/Tableau17[[#This Row],[Total général]],"")</f>
        <v>0.17403314917127072</v>
      </c>
      <c r="IT461" s="26">
        <f>IFERROR(Tableau17[[#This Row],[LREM]]/Tableau17[[#This Row],[Total général]],"")</f>
        <v>6.0773480662983423E-2</v>
      </c>
      <c r="IU461" s="26">
        <f>IFERROR(Tableau17[[#This Row],[LRN]]/Tableau17[[#This Row],[Total général]],"")</f>
        <v>0.38950276243093923</v>
      </c>
      <c r="IV461" s="26">
        <f>IFERROR(Tableau17[[#This Row],[LUG]]/Tableau17[[#This Row],[Total général]],"")</f>
        <v>0.11049723756906077</v>
      </c>
      <c r="IW461" s="26">
        <f>IFERROR(Tableau17[[#This Row],[LVEC]]/Tableau17[[#This Row],[Total général]],"")</f>
        <v>4.9723756906077346E-2</v>
      </c>
      <c r="IX461" s="26">
        <f>IFERROR(Tableau17[[#This Row],[2008-T1-LCMD]]/Tableau17[[#This Row],[2008-T1-TOTAL]],"")</f>
        <v>2.7624309392265192E-2</v>
      </c>
      <c r="IY461" s="26">
        <f>IFERROR(Tableau17[[#This Row],[2008-T1-LDVD]]/Tableau17[[#This Row],[2008-T1-TOTAL]],"")</f>
        <v>1.5193370165745856E-2</v>
      </c>
      <c r="IZ461" s="26">
        <f>IFERROR(Tableau17[[#This Row],[2008-T1-LEXD]]/Tableau17[[#This Row],[2008-T1-TOTAL]],"")</f>
        <v>0</v>
      </c>
      <c r="JA461" s="26">
        <f>IFERROR(Tableau17[[#This Row],[2008-T1-LEXG]]/Tableau17[[#This Row],[2008-T1-TOTAL]],"")</f>
        <v>4.834254143646409E-2</v>
      </c>
      <c r="JB461" s="26">
        <f>IFERROR(Tableau17[[#This Row],[2008-T1-LFN]]/Tableau17[[#This Row],[2008-T1-TOTAL]],"")</f>
        <v>0.1270718232044199</v>
      </c>
      <c r="JC461" s="26">
        <f>IFERROR(Tableau17[[#This Row],[2008-T1-LMAJ]]/Tableau17[[#This Row],[2008-T1-TOTAL]],"")</f>
        <v>0.31077348066298344</v>
      </c>
      <c r="JD461" s="26">
        <f>IFERROR(Tableau17[[#This Row],[2008-T1-LUG]]/Tableau17[[#This Row],[2008-T1-TOTAL]],"")</f>
        <v>0.47099447513812154</v>
      </c>
      <c r="JE461" s="26">
        <f>IFERROR(Tableau17[[#This Row],[2008-T2-LFN]]/Tableau17[[#This Row],[2008-T2-TOTAL]],"")</f>
        <v>0.10353866317169069</v>
      </c>
      <c r="JF461" s="26">
        <f>IFERROR(Tableau17[[#This Row],[2008-T2-LGC]]/Tableau17[[#This Row],[2008-T2-TOTAL]],"")</f>
        <v>0</v>
      </c>
      <c r="JG461" s="26">
        <f>IFERROR(Tableau17[[#This Row],[2008-T2-LMAJ]]/Tableau17[[#This Row],[2008-T2-TOTAL]],"")</f>
        <v>0.37352555701179552</v>
      </c>
      <c r="JH461" s="26">
        <f>IFERROR(Tableau17[[#This Row],[2008-T2-LUG]]/Tableau17[[#This Row],[2008-T2-TOTAL]],"")</f>
        <v>0.52293577981651373</v>
      </c>
      <c r="JI461" s="26">
        <f>IFERROR(Tableau17[[#This Row],[2014-T1-LDIV]]/Tableau17[[#This Row],[2014-T1-TOTAL]],"")</f>
        <v>0</v>
      </c>
      <c r="JJ461" s="26">
        <f>IFERROR(Tableau17[[#This Row],[2014-T1-LDVD]]/Tableau17[[#This Row],[2014-T1-TOTAL]],"")</f>
        <v>0</v>
      </c>
      <c r="JK461" s="26">
        <f>IFERROR(Tableau17[[#This Row],[2014-T1-LDVG]]/Tableau17[[#This Row],[2014-T1-TOTAL]],"")</f>
        <v>3.2206119162640899E-2</v>
      </c>
      <c r="JL461" s="26">
        <f>IFERROR(Tableau17[[#This Row],[2014-T1-LEXG]]/Tableau17[[#This Row],[2014-T1-TOTAL]],"")</f>
        <v>1.2882447665056361E-2</v>
      </c>
      <c r="JM461" s="26">
        <f>IFERROR(Tableau17[[#This Row],[2014-T1-LFG]]/Tableau17[[#This Row],[2014-T1-TOTAL]],"")</f>
        <v>7.2463768115942032E-2</v>
      </c>
      <c r="JN461" s="26">
        <f>IFERROR(Tableau17[[#This Row],[2014-T1-LFN]]/Tableau17[[#This Row],[2014-T1-TOTAL]],"")</f>
        <v>0.41867954911433175</v>
      </c>
      <c r="JO461" s="26">
        <f>IFERROR(Tableau17[[#This Row],[2014-T1-LUD]]/Tableau17[[#This Row],[2014-T1-TOTAL]],"")</f>
        <v>0.27214170692431561</v>
      </c>
      <c r="JP461" s="26">
        <f>IFERROR(Tableau17[[#This Row],[2014-T1-LUG]]/Tableau17[[#This Row],[2014-T1-TOTAL]],"")</f>
        <v>0.19162640901771336</v>
      </c>
      <c r="JQ461" s="26">
        <f>IFERROR(Tableau17[[#This Row],[2014-T2-LFN]]/Tableau17[[#This Row],[2014-T2-TOTAL]],"")</f>
        <v>0.41609822646657574</v>
      </c>
      <c r="JR461" s="26">
        <f>IFERROR(Tableau17[[#This Row],[2014-T2-LUD]]/Tableau17[[#This Row],[2014-T2-TOTAL]],"")</f>
        <v>0.31514324693042289</v>
      </c>
      <c r="JS461" s="26">
        <f>IFERROR(Tableau17[[#This Row],[2014-T2-LUG]]/Tableau17[[#This Row],[2014-T2-TOTAL]],"")</f>
        <v>0.26875852660300137</v>
      </c>
      <c r="JT461" s="26">
        <f>IFERROR(Tableau17[[#This Row],[2015-T1-BC-DIV]]/Tableau17[[#This Row],[2015-T1-TOTAL]],"")</f>
        <v>0</v>
      </c>
      <c r="JU461" s="26">
        <f>IFERROR(Tableau17[[#This Row],[2015-T1-BC-DLF]]/Tableau17[[#This Row],[2015-T1-TOTAL]],"")</f>
        <v>1.2500000000000001E-2</v>
      </c>
      <c r="JV461" s="26">
        <f>IFERROR(Tableau17[[#This Row],[2015-T1-BC-DVD]]/Tableau17[[#This Row],[2015-T1-TOTAL]],"")</f>
        <v>0</v>
      </c>
      <c r="JW461" s="26">
        <f>IFERROR(Tableau17[[#This Row],[2015-T1-BC-DVG]]/Tableau17[[#This Row],[2015-T1-TOTAL]],"")</f>
        <v>1.9642857142857142E-2</v>
      </c>
      <c r="JX461" s="26">
        <f>IFERROR(Tableau17[[#This Row],[2015-T1-BC-FG]]/Tableau17[[#This Row],[2015-T1-TOTAL]],"")</f>
        <v>5.7142857142857141E-2</v>
      </c>
      <c r="JY461" s="26">
        <f>IFERROR(Tableau17[[#This Row],[2015-T1-BC-FN]]/Tableau17[[#This Row],[2015-T1-TOTAL]],"")</f>
        <v>0.45357142857142857</v>
      </c>
      <c r="JZ461" s="26">
        <f>IFERROR(Tableau17[[#This Row],[2015-T1-BC-MDM]]/Tableau17[[#This Row],[2015-T1-TOTAL]],"")</f>
        <v>0</v>
      </c>
      <c r="KA461" s="26">
        <f>IFERROR(Tableau17[[#This Row],[2015-T1-BC-RDG]]/Tableau17[[#This Row],[2015-T1-TOTAL]],"")</f>
        <v>0</v>
      </c>
      <c r="KB461" s="26">
        <f>IFERROR(Tableau17[[#This Row],[2015-T1-BC-SOC]]/Tableau17[[#This Row],[2015-T1-TOTAL]],"")</f>
        <v>0.26071428571428573</v>
      </c>
      <c r="KC461" s="26">
        <f>IFERROR(Tableau17[[#This Row],[2015-T1-BC-UD]]/Tableau17[[#This Row],[2015-T1-TOTAL]],"")</f>
        <v>0.16964285714285715</v>
      </c>
      <c r="KD461" s="26">
        <f>IFERROR(Tableau17[[#This Row],[2015-T1-BC-UG]]/Tableau17[[#This Row],[2015-T1-TOTAL]],"")</f>
        <v>0</v>
      </c>
      <c r="KE461" s="26">
        <f>IFERROR(Tableau17[[#This Row],[2015-T1-BC-VEC]]/Tableau17[[#This Row],[2015-T1-TOTAL]],"")</f>
        <v>2.6785714285714284E-2</v>
      </c>
      <c r="KF461" s="26">
        <f>IFERROR(Tableau17[[#This Row],[2015-T2-BC-DVG]]/Tableau17[[#This Row],[2015-T2-TOTAL]],"")</f>
        <v>0</v>
      </c>
      <c r="KG461" s="26">
        <f>IFERROR(Tableau17[[#This Row],[2015-T2-BC-FN]]/Tableau17[[#This Row],[2015-T2-TOTAL]],"")</f>
        <v>0.53405017921146958</v>
      </c>
      <c r="KH461" s="26">
        <f>IFERROR(Tableau17[[#This Row],[2015-T2-BC-SOC]]/Tableau17[[#This Row],[2015-T2-TOTAL]],"")</f>
        <v>0.46594982078853048</v>
      </c>
      <c r="KI461" s="26">
        <f>IFERROR(Tableau17[[#This Row],[2015-T2-BC-UD]]/Tableau17[[#This Row],[2015-T2-TOTAL]],"")</f>
        <v>0</v>
      </c>
      <c r="KJ461" s="26">
        <f>IFERROR(Tableau17[[#This Row],[2015-T2-BC-UG]]/Tableau17[[#This Row],[2015-T2-TOTAL]],"")</f>
        <v>0</v>
      </c>
      <c r="KK461" s="26">
        <f>IFERROR(Tableau17[[#This Row],[2017 (L)-T1-COM]]/Tableau17[[#This Row],[2017 (L)-T1-TOTAL]],"")</f>
        <v>0</v>
      </c>
      <c r="KL461" s="26">
        <f>IFERROR(Tableau17[[#This Row],[2017 (L)-T1-DIV]]/Tableau17[[#This Row],[2017 (L)-T1-TOTAL]],"")</f>
        <v>1.3084112149532711E-2</v>
      </c>
      <c r="KM461" s="26">
        <f>IFERROR(Tableau17[[#This Row],[2017 (L)-T1-DLF]]/Tableau17[[#This Row],[2017 (L)-T1-TOTAL]],"")</f>
        <v>5.6074766355140183E-3</v>
      </c>
      <c r="KN461" s="26">
        <f>IFERROR(Tableau17[[#This Row],[2017 (L)-T1-DVD]]/Tableau17[[#This Row],[2017 (L)-T1-TOTAL]],"")</f>
        <v>0</v>
      </c>
      <c r="KO461" s="26">
        <f>IFERROR(Tableau17[[#This Row],[2017 (L)-T1-DVG]]/Tableau17[[#This Row],[2017 (L)-T1-TOTAL]],"")</f>
        <v>0</v>
      </c>
      <c r="KP461" s="26">
        <f>IFERROR(Tableau17[[#This Row],[2017 (L)-T1-ECO]]/Tableau17[[#This Row],[2017 (L)-T1-TOTAL]],"")</f>
        <v>3.925233644859813E-2</v>
      </c>
      <c r="KQ461" s="26">
        <f>IFERROR(Tableau17[[#This Row],[2017 (L)-T1-EXD]]/Tableau17[[#This Row],[2017 (L)-T1-TOTAL]],"")</f>
        <v>1.4953271028037384E-2</v>
      </c>
      <c r="KR461" s="26">
        <f>IFERROR(Tableau17[[#This Row],[2017 (L)-T1-EXG]]/Tableau17[[#This Row],[2017 (L)-T1-TOTAL]],"")</f>
        <v>1.6822429906542057E-2</v>
      </c>
      <c r="KS461" s="26">
        <f>IFERROR(Tableau17[[#This Row],[2017 (L)-T1-FI]]/Tableau17[[#This Row],[2017 (L)-T1-TOTAL]],"")</f>
        <v>0.15887850467289719</v>
      </c>
      <c r="KT461" s="26">
        <f>IFERROR(Tableau17[[#This Row],[2017 (L)-T1-FN]]/Tableau17[[#This Row],[2017 (L)-T1-TOTAL]],"")</f>
        <v>0.39626168224299063</v>
      </c>
      <c r="KU461" s="26">
        <f>IFERROR(Tableau17[[#This Row],[2017 (L)-T1-LR]]/Tableau17[[#This Row],[2017 (L)-T1-TOTAL]],"")</f>
        <v>9.5327102803738323E-2</v>
      </c>
      <c r="KV461" s="26">
        <f>IFERROR(Tableau17[[#This Row],[2017 (L)-T1-MDM]]/Tableau17[[#This Row],[2017 (L)-T1-TOTAL]],"")</f>
        <v>0</v>
      </c>
      <c r="KW461" s="26">
        <f>IFERROR(Tableau17[[#This Row],[2017 (L)-T1-RDG]]/Tableau17[[#This Row],[2017 (L)-T1-TOTAL]],"")</f>
        <v>0</v>
      </c>
      <c r="KX461" s="26">
        <f>IFERROR(Tableau17[[#This Row],[2017 (L)-T1-REG]]/Tableau17[[#This Row],[2017 (L)-T1-TOTAL]],"")</f>
        <v>1.869158878504673E-3</v>
      </c>
      <c r="KY461" s="26">
        <f>IFERROR(Tableau17[[#This Row],[2017 (L)-T1-REM]]/Tableau17[[#This Row],[2017 (L)-T1-TOTAL]],"")</f>
        <v>0.23738317757009345</v>
      </c>
      <c r="KZ461" s="26">
        <f>IFERROR(Tableau17[[#This Row],[2017 (L)-T1-SOC]]/Tableau17[[#This Row],[2017 (L)-T1-TOTAL]],"")</f>
        <v>2.0560747663551402E-2</v>
      </c>
      <c r="LA461" s="26">
        <f>IFERROR(Tableau17[[#This Row],[2017 (L)-T1-UDI]]/Tableau17[[#This Row],[2017 (L)-T1-TOTAL]],"")</f>
        <v>0</v>
      </c>
      <c r="LB461" s="26">
        <f>IFERROR(Tableau17[[#This Row],[2017 (L)-T2-FI]]/Tableau17[[#This Row],[2017 (L)-T2-TOTAL]],"")</f>
        <v>0</v>
      </c>
      <c r="LC461" s="26">
        <f>IFERROR(Tableau17[[#This Row],[2017 (L)-T2-FN]]/Tableau17[[#This Row],[2017 (L)-T2-TOTAL]],"")</f>
        <v>0.5938967136150235</v>
      </c>
      <c r="LD461" s="26">
        <f>IFERROR(Tableau17[[#This Row],[2017 (L)-T2-LR]]/Tableau17[[#This Row],[2017 (L)-T2-TOTAL]],"")</f>
        <v>0</v>
      </c>
      <c r="LE461" s="26">
        <f>IFERROR(Tableau17[[#This Row],[2017 (L)-T2-MDM]]/Tableau17[[#This Row],[2017 (L)-T2-TOTAL]],"")</f>
        <v>0</v>
      </c>
      <c r="LF461" s="26">
        <f>IFERROR(Tableau17[[#This Row],[2017 (L)-T2-REM]]/Tableau17[[#This Row],[2017 (L)-T2-TOTAL]],"")</f>
        <v>0.4061032863849765</v>
      </c>
      <c r="LG461" s="26">
        <f>IFERROR(Tableau17[[#This Row],[2017-T1-ARTHAUD Nathalie]]/Tableau17[[#This Row],[2017-T1-TOTAL]],"")</f>
        <v>5.3937432578209281E-3</v>
      </c>
      <c r="LH461" s="26">
        <f>IFERROR(Tableau17[[#This Row],[2017-T1-ASSELINEAU Fran]]/Tableau17[[#This Row],[2017-T1-TOTAL]],"")</f>
        <v>1.5102481121898598E-2</v>
      </c>
      <c r="LI461" s="26">
        <f>IFERROR(Tableau17[[#This Row],[2017-T1-CHEMINADE Jacques]]/Tableau17[[#This Row],[2017-T1-TOTAL]],"")</f>
        <v>2.1574973031283709E-3</v>
      </c>
      <c r="LJ461" s="26">
        <f>IFERROR(Tableau17[[#This Row],[2017-T1-DUPONT-AIGNAN Nicolas]]/Tableau17[[#This Row],[2017-T1-TOTAL]],"")</f>
        <v>4.0992448759439054E-2</v>
      </c>
      <c r="LK461" s="26">
        <f>IFERROR(Tableau17[[#This Row],[2017-T1-FILLON Fran]]/Tableau17[[#This Row],[2017-T1-TOTAL]],"")</f>
        <v>0.11650485436893204</v>
      </c>
      <c r="LL461" s="26">
        <f>IFERROR(Tableau17[[#This Row],[2017-T1-HAMON Beno]]/Tableau17[[#This Row],[2017-T1-TOTAL]],"")</f>
        <v>3.3441208198489752E-2</v>
      </c>
      <c r="LM461" s="26">
        <f>IFERROR(Tableau17[[#This Row],[2017-T1-LASSALLE Jean]]/Tableau17[[#This Row],[2017-T1-TOTAL]],"")</f>
        <v>7.551240560949299E-3</v>
      </c>
      <c r="LN461" s="26">
        <f>IFERROR(Tableau17[[#This Row],[2017-T1-LE PEN Marine]]/Tableau17[[#This Row],[2017-T1-TOTAL]],"")</f>
        <v>0.39374325782092773</v>
      </c>
      <c r="LO461" s="26">
        <f>IFERROR(Tableau17[[#This Row],[2017-T1-M Jean-Luc]]/Tableau17[[#This Row],[2017-T1-TOTAL]],"")</f>
        <v>0.22006472491909385</v>
      </c>
      <c r="LP461" s="26">
        <f>IFERROR(Tableau17[[#This Row],[2017-T1-MACRON Emmanuel]]/Tableau17[[#This Row],[2017-T1-TOTAL]],"")</f>
        <v>0.15426105717367852</v>
      </c>
      <c r="LQ461" s="26">
        <f>IFERROR(Tableau17[[#This Row],[2017-T1-POUTOU Philippe]]/Tableau17[[#This Row],[2017-T1-TOTAL]],"")</f>
        <v>1.0787486515641856E-2</v>
      </c>
      <c r="LR461" s="26">
        <f>IFERROR(Tableau17[[#This Row],[2017-T2-LE PEN Marine]]/Tableau17[[#This Row],[2017-T2-TOTAL]],"")</f>
        <v>0.50883392226148405</v>
      </c>
      <c r="LS461" s="26">
        <f>IFERROR(Tableau17[[#This Row],[2017-T2-MACRON Emmanuel]]/Tableau17[[#This Row],[2017-T2-TOTAL]],"")</f>
        <v>0.49116607773851589</v>
      </c>
      <c r="LT461" s="26">
        <f>IFERROR(Tableau17[[#This Row],[2019-T1-ALEXANDRE Audric]]/Tableau17[[#This Row],[2019-T1-TOTAL]],"")</f>
        <v>0</v>
      </c>
      <c r="LU461" s="26">
        <f>IFERROR(Tableau17[[#This Row],[2019-T1-ARTHAUD Nathalie]]/Tableau17[[#This Row],[2019-T1-TOTAL]],"")</f>
        <v>1.0266940451745379E-2</v>
      </c>
      <c r="LV461" s="26">
        <f>IFERROR(Tableau17[[#This Row],[2019-T1-ASSELINEAU François]]/Tableau17[[#This Row],[2019-T1-TOTAL]],"")</f>
        <v>2.2587268993839837E-2</v>
      </c>
      <c r="LW461" s="26">
        <f>IFERROR(Tableau17[[#This Row],[2019-T1-AUBRY Manon]]/Tableau17[[#This Row],[2019-T1-TOTAL]],"")</f>
        <v>0.10882956878850103</v>
      </c>
      <c r="LX461" s="26">
        <f>IFERROR(Tableau17[[#This Row],[2019-T1-AZERGUI Nagib]]/Tableau17[[#This Row],[2019-T1-TOTAL]],"")</f>
        <v>2.0533880903490761E-3</v>
      </c>
      <c r="LY461" s="26">
        <f>IFERROR(Tableau17[[#This Row],[2019-T1-BARDELLA Jordan]]/Tableau17[[#This Row],[2019-T1-TOTAL]],"")</f>
        <v>0.40862422997946612</v>
      </c>
      <c r="LZ461" s="26">
        <f>IFERROR(Tableau17[[#This Row],[2019-T1-BELLAMY François-Xavier]]/Tableau17[[#This Row],[2019-T1-TOTAL]],"")</f>
        <v>8.4188911704312114E-2</v>
      </c>
      <c r="MA461" s="26">
        <f>IFERROR(Tableau17[[#This Row],[2019-T1-BIDOU Olivier]]/Tableau17[[#This Row],[2019-T1-TOTAL]],"")</f>
        <v>4.1067761806981521E-3</v>
      </c>
      <c r="MB461" s="26">
        <f>IFERROR(Tableau17[[#This Row],[2019-T1-BOURG Dominique]]/Tableau17[[#This Row],[2019-T1-TOTAL]],"")</f>
        <v>1.0266940451745379E-2</v>
      </c>
      <c r="MC461" s="26">
        <f>IFERROR(Tableau17[[#This Row],[2019-T1-BROSSAT Ian]]/Tableau17[[#This Row],[2019-T1-TOTAL]],"")</f>
        <v>3.9014373716632446E-2</v>
      </c>
      <c r="MD461" s="26">
        <f>IFERROR(Tableau17[[#This Row],[2019-T1-CAILLAUD Sophie]]/Tableau17[[#This Row],[2019-T1-TOTAL]],"")</f>
        <v>0</v>
      </c>
      <c r="ME461" s="26">
        <f>IFERROR(Tableau17[[#This Row],[2019-T1-CAMUS Renaud]]/Tableau17[[#This Row],[2019-T1-TOTAL]],"")</f>
        <v>0</v>
      </c>
      <c r="MF461" s="26">
        <f>IFERROR(Tableau17[[#This Row],[2019-T1-CHALENÇON Christophe]]/Tableau17[[#This Row],[2019-T1-TOTAL]],"")</f>
        <v>0</v>
      </c>
      <c r="MG461" s="26">
        <f>IFERROR(Tableau17[[#This Row],[2019-T1-CORBET Cathy Denise Ginette]]/Tableau17[[#This Row],[2019-T1-TOTAL]],"")</f>
        <v>0</v>
      </c>
      <c r="MH461" s="26">
        <f>IFERROR(Tableau17[[#This Row],[2019-T1-DE PREVOISIN Robert]]/Tableau17[[#This Row],[2019-T1-TOTAL]],"")</f>
        <v>0</v>
      </c>
      <c r="MI461" s="26">
        <f>IFERROR(Tableau17[[#This Row],[2019-T1-DELFEL Thérèse]]/Tableau17[[#This Row],[2019-T1-TOTAL]],"")</f>
        <v>0</v>
      </c>
      <c r="MJ461" s="26">
        <f>IFERROR(Tableau17[[#This Row],[2019-T1-DIEUMEGARD Pierre]]/Tableau17[[#This Row],[2019-T1-TOTAL]],"")</f>
        <v>0</v>
      </c>
      <c r="MK461" s="26">
        <f>IFERROR(Tableau17[[#This Row],[2019-T1-DUPONT-AIGNAN Nicolas]]/Tableau17[[#This Row],[2019-T1-TOTAL]],"")</f>
        <v>3.2854209445585217E-2</v>
      </c>
      <c r="ML461" s="26">
        <f>IFERROR(Tableau17[[#This Row],[2019-T1-GERNIGON Yves]]/Tableau17[[#This Row],[2019-T1-TOTAL]],"")</f>
        <v>0</v>
      </c>
      <c r="MM461" s="26">
        <f>IFERROR(Tableau17[[#This Row],[2019-T1-GLUCKSMANN Raphaël]]/Tableau17[[#This Row],[2019-T1-TOTAL]],"")</f>
        <v>2.6694045174537988E-2</v>
      </c>
      <c r="MN461" s="26">
        <f>IFERROR(Tableau17[[#This Row],[2019-T1-HAMON Benoît]]/Tableau17[[#This Row],[2019-T1-TOTAL]],"")</f>
        <v>1.4373716632443531E-2</v>
      </c>
      <c r="MO461" s="26">
        <f>IFERROR(Tableau17[[#This Row],[2019-T1-HELGEN Gilles]]/Tableau17[[#This Row],[2019-T1-TOTAL]],"")</f>
        <v>0</v>
      </c>
      <c r="MP461" s="26">
        <f>IFERROR(Tableau17[[#This Row],[2019-T1-JADOT Yannick]]/Tableau17[[#This Row],[2019-T1-TOTAL]],"")</f>
        <v>0.10061601642710473</v>
      </c>
      <c r="MQ461" s="26">
        <f>IFERROR(Tableau17[[#This Row],[2019-T1-LAGARDE Jean-Christophe]]/Tableau17[[#This Row],[2019-T1-TOTAL]],"")</f>
        <v>6.1601642710472282E-3</v>
      </c>
      <c r="MR461" s="26">
        <f>IFERROR(Tableau17[[#This Row],[2019-T1-LALANNE Francis]]/Tableau17[[#This Row],[2019-T1-TOTAL]],"")</f>
        <v>8.2135523613963042E-3</v>
      </c>
      <c r="MS461" s="26">
        <f>IFERROR(Tableau17[[#This Row],[2019-T1-LOISEAU Nathalie]]/Tableau17[[#This Row],[2019-T1-TOTAL]],"")</f>
        <v>0.12114989733059549</v>
      </c>
      <c r="MT461" s="26">
        <f>IFERROR(Tableau17[[#This Row],[2019-T1-MARIE Florie]]/Tableau17[[#This Row],[2019-T1-TOTAL]],"")</f>
        <v>0</v>
      </c>
      <c r="MU461" s="26">
        <f>IFERROR(Tableau17[[#This Row],[2008-T1-MACROEXTRDROITE]]/Tableau17[[#This Row],[2008-T1-MACROTOTALE]],"")</f>
        <v>0.1270718232044199</v>
      </c>
      <c r="MV461" s="26">
        <f>IFERROR(Tableau17[[#This Row],[2008-T1-MACRODROITE]]/Tableau17[[#This Row],[2008-T1-MACROTOTALE]],"")</f>
        <v>0.35359116022099446</v>
      </c>
      <c r="MW461" s="26">
        <f>IFERROR(Tableau17[[#This Row],[2008-T1-MACROCENTRE]]/Tableau17[[#This Row],[2008-T1-MACROTOTALE]],"")</f>
        <v>0</v>
      </c>
      <c r="MX461" s="26">
        <f>IFERROR(Tableau17[[#This Row],[2008-T1-MACROGAUCHE]]/Tableau17[[#This Row],[2008-T1-MACROTOTALE]],"")</f>
        <v>0.51933701657458564</v>
      </c>
      <c r="MY461" s="26">
        <f>IFERROR(Tableau17[[#This Row],[2008-T1-MACROAUTRE]]/Tableau17[[#This Row],[2008-T1-MACROTOTALE]],"")</f>
        <v>0</v>
      </c>
      <c r="MZ461" s="26">
        <f>IFERROR(Tableau17[[#This Row],[2008-T2-MACROEXTRDROITE]]/Tableau17[[#This Row],[2008-T2-MACROTOTALE]],"")</f>
        <v>0.10353866317169069</v>
      </c>
      <c r="NA461" s="26">
        <f>IFERROR(Tableau17[[#This Row],[2008-T2-MACRODROITE]]/Tableau17[[#This Row],[2008-T2-MACROTOTALE]],"")</f>
        <v>0.37352555701179552</v>
      </c>
      <c r="NB461" s="26">
        <f>IFERROR(Tableau17[[#This Row],[2008-T2-MACROCENTRE]]/Tableau17[[#This Row],[2008-T2-MACROTOTALE]],"")</f>
        <v>0</v>
      </c>
      <c r="NC461" s="26">
        <f>IFERROR(Tableau17[[#This Row],[2008-T2-MACROGAUCHE]]/Tableau17[[#This Row],[2008-T2-MACROTOTALE]],"")</f>
        <v>0.52293577981651373</v>
      </c>
      <c r="ND461" s="26">
        <f>IFERROR(Tableau17[[#This Row],[2008-T2-MACROAUTRE]]/Tableau17[[#This Row],[2008-T2-MACROTOTALE]],"")</f>
        <v>0</v>
      </c>
      <c r="NE461" s="26">
        <f>IFERROR(Tableau17[[#This Row],[2014-T1-MACROEXTRDROITE]]/Tableau17[[#This Row],[2014-T1-MACROTOTALE]],"")</f>
        <v>0.41867954911433175</v>
      </c>
      <c r="NF461" s="26">
        <f>IFERROR(Tableau17[[#This Row],[2014-T1-MACRODROITE]]/Tableau17[[#This Row],[2014-T1-MACROTOTALE]],"")</f>
        <v>0.27214170692431561</v>
      </c>
      <c r="NG461" s="26">
        <f>IFERROR(Tableau17[[#This Row],[2014-T1-MACROCENTRE]]/Tableau17[[#This Row],[2014-T1-MACROTOTALE]],"")</f>
        <v>0</v>
      </c>
      <c r="NH461" s="26">
        <f>IFERROR(Tableau17[[#This Row],[2014-T1-MACROGAUCHE]]/Tableau17[[#This Row],[2014-T1-MACROTOTALE]],"")</f>
        <v>0.30917874396135264</v>
      </c>
      <c r="NI461" s="26">
        <f>IFERROR(Tableau17[[#This Row],[2014-T1-MACROAUTRE]]/Tableau17[[#This Row],[2014-T1-MACROTOTALE]],"")</f>
        <v>0</v>
      </c>
      <c r="NJ461" s="26">
        <f>IFERROR(Tableau17[[#This Row],[2014-T2-MACROEXTRDROITE]]/Tableau17[[#This Row],[2014-T2-MACROTOTALE]],"")</f>
        <v>0.41609822646657574</v>
      </c>
      <c r="NK461" s="26">
        <f>IFERROR(Tableau17[[#This Row],[2014-T2-MACRODROITE]]/Tableau17[[#This Row],[2014-T2-MACROTOTALE]],"")</f>
        <v>0.31514324693042289</v>
      </c>
      <c r="NL461" s="26">
        <f>IFERROR(Tableau17[[#This Row],[2014-T2-MACROCENTRE]]/Tableau17[[#This Row],[2014-T2-MACROTOTALE]],"")</f>
        <v>0</v>
      </c>
      <c r="NM461" s="26">
        <f>IFERROR(Tableau17[[#This Row],[2014-T2-MACROGAUCHE]]/Tableau17[[#This Row],[2014-T2-MACROTOTALE]],"")</f>
        <v>0.26875852660300137</v>
      </c>
      <c r="NN461" s="26">
        <f>IFERROR(Tableau17[[#This Row],[2014-T2-MACROAUTRE]]/Tableau17[[#This Row],[2014-T2-MACROTOTALE]],"")</f>
        <v>0</v>
      </c>
      <c r="NO461" s="26">
        <f>IFERROR( Tableau17[[#This Row],[2015-T1-MACROEXTRDROITE]]/Tableau17[[#This Row],[2015-T1-MACROTOTALE]],"")</f>
        <v>0.46607142857142858</v>
      </c>
      <c r="NP461" s="26">
        <f>IFERROR(Tableau17[[#This Row],[2015-T1-MACRODROITE]]/Tableau17[[#This Row],[2015-T1-MACROTOTALE]],"")</f>
        <v>0.16964285714285715</v>
      </c>
      <c r="NQ461" s="26">
        <f>IFERROR(Tableau17[[#This Row],[2015-T1-MACROCENTRE]]/Tableau17[[#This Row],[2015-T1-MACROTOTALE]],"")</f>
        <v>0</v>
      </c>
      <c r="NR461" s="26">
        <f>IFERROR(Tableau17[[#This Row],[2015-T1-MACROGAUCHE]]/Tableau17[[#This Row],[2015-T1-MACROTOTALE]],"")</f>
        <v>0.36428571428571427</v>
      </c>
      <c r="NS461" s="26">
        <f>IFERROR(Tableau17[[#This Row],[2015-T1-MACROAUTRE]]/Tableau17[[#This Row],[2015-T1-MACROTOTALE]],"")</f>
        <v>0</v>
      </c>
      <c r="NT461" s="26">
        <f>IFERROR(Tableau17[[#This Row],[2015-T2-MACROEXTRDROITE]]/Tableau17[[#This Row],[2015-T2-MACROTOTALE]],"")</f>
        <v>0.53405017921146958</v>
      </c>
      <c r="NU461" s="26">
        <f>IFERROR(Tableau17[[#This Row],[2015-T2-MACRODROITE]]/Tableau17[[#This Row],[2015-T2-MACROTOTALE]],"")</f>
        <v>0</v>
      </c>
      <c r="NV461" s="26">
        <f>IFERROR(Tableau17[[#This Row],[2015-T2-MACROCENTRE]]/Tableau17[[#This Row],[2015-T2-MACROTOTALE]],"")</f>
        <v>0</v>
      </c>
      <c r="NW461" s="26">
        <f>IFERROR(Tableau17[[#This Row],[2015-T2-MACROGAUCHE]]/Tableau17[[#This Row],[2015-T2-MACROTOTALE]],"")</f>
        <v>0.46594982078853048</v>
      </c>
      <c r="NX461" s="26">
        <f>IFERROR(Tableau17[[#This Row],[2015-T2-MACROAUTRE]]/Tableau17[[#This Row],[2015-T2-MACROTOTALE]],"")</f>
        <v>0</v>
      </c>
      <c r="NY461" s="26">
        <f>IFERROR(Tableau17[[#This Row],[2017-T1-MACROEXTRDROITE]]/Tableau17[[#This Row],[2017-T1-MACROTOTALE]],"")</f>
        <v>0.45199568500539372</v>
      </c>
      <c r="NZ461" s="26">
        <f>IFERROR(Tableau17[[#This Row],[2017-T1-MACRODROITE]]/Tableau17[[#This Row],[2017-T1-MACROTOTALE]],"")</f>
        <v>0.11650485436893204</v>
      </c>
      <c r="OA461" s="26">
        <f>IFERROR(Tableau17[[#This Row],[2017-T1-MACROCENTRE]]/Tableau17[[#This Row],[2017-T1-MACROTOTALE]],"")</f>
        <v>0.15426105717367852</v>
      </c>
      <c r="OB461" s="26">
        <f>IFERROR(Tableau17[[#This Row],[2017-T1-MACROGAUCHE]]/Tableau17[[#This Row],[2017-T1-MACROTOTALE]],"")</f>
        <v>0.26968716289104638</v>
      </c>
      <c r="OC461" s="26">
        <f>IFERROR(Tableau17[[#This Row],[2017-T1-MACROAUTRE]]/Tableau17[[#This Row],[2017-T1-MACROTOTALE]],"")</f>
        <v>7.551240560949299E-3</v>
      </c>
      <c r="OD461" s="26">
        <f>IFERROR(Tableau17[[#This Row],[2017-T2-MACROEXTRDROITE]]/Tableau17[[#This Row],[2017-T2-MACROTOTALE]],"")</f>
        <v>0.50883392226148405</v>
      </c>
      <c r="OE461" s="26">
        <f>IFERROR(Tableau17[[#This Row],[2017-T2-MACRODROITE]]/Tableau17[[#This Row],[2017-T2-MACROTOTALE]],"")</f>
        <v>0</v>
      </c>
      <c r="OF461" s="26">
        <f>IFERROR(Tableau17[[#This Row],[2017-T2-MACROCENTRE]]/Tableau17[[#This Row],[2017-T2-MACROTOTALE]],"")</f>
        <v>0.49116607773851589</v>
      </c>
      <c r="OG461" s="26">
        <f>IFERROR(Tableau17[[#This Row],[2017-T2-MACROGAUCHE]]/Tableau17[[#This Row],[2017-T2-MACROTOTALE]],"")</f>
        <v>0</v>
      </c>
      <c r="OH461" s="26">
        <f>IFERROR(Tableau17[[#This Row],[2017-T2-MACROAUTRE]]/Tableau17[[#This Row],[2017-T2-MACROTOTALE]],"")</f>
        <v>0</v>
      </c>
      <c r="OI461" s="26">
        <f>IFERROR(Tableau17[[#This Row],[2019-T1-MACROEXTRDROITE]]/Tableau17[[#This Row],[2019-T1-MACROTOTALE]],"")</f>
        <v>0.46107784431137727</v>
      </c>
      <c r="OJ461" s="26">
        <f>IFERROR(Tableau17[[#This Row],[2019-T1-MACRODROITE]]/Tableau17[[#This Row],[2019-T1-MACROTOTALE]],"")</f>
        <v>8.7824351297405193E-2</v>
      </c>
      <c r="OK461" s="26">
        <f>IFERROR(Tableau17[[#This Row],[2019-T1-MACROCENTRE]]/Tableau17[[#This Row],[2019-T1-MACROTOTALE]],"")</f>
        <v>0.11776447105788423</v>
      </c>
      <c r="OL461" s="26">
        <f>IFERROR(Tableau17[[#This Row],[2019-T1-MACROGAUCHE]]/Tableau17[[#This Row],[2019-T1-MACROTOTALE]],"")</f>
        <v>0.29141716566866266</v>
      </c>
      <c r="OM461" s="26">
        <f>IFERROR(Tableau17[[#This Row],[2019-T1-MACROAUTRE]]/Tableau17[[#This Row],[2019-T1-MACROTOTALE]],"")</f>
        <v>4.1916167664670656E-2</v>
      </c>
      <c r="ON461" s="26">
        <f>IFERROR(Tableau17[[#This Row],[2020-T1-MACROEXTRDROITE]]/Tableau17[[#This Row],[2020-T1-MACROTOTALE]],"")</f>
        <v>0.38950276243093923</v>
      </c>
      <c r="OO461" s="26">
        <f>IFERROR(Tableau17[[#This Row],[2020-T1-MACRODROITE]]/Tableau17[[#This Row],[2020-T1-MACROTOTALE]],"")</f>
        <v>0.30386740331491713</v>
      </c>
      <c r="OP461" s="26">
        <f>IFERROR(Tableau17[[#This Row],[2020-T1-MACROCENTRE]]/Tableau17[[#This Row],[2020-T1-MACROTOTALE]],"")</f>
        <v>8.2872928176795577E-2</v>
      </c>
      <c r="OQ461" s="26">
        <f>IFERROR(Tableau17[[#This Row],[2020-T1-MACROGAUCHE]]/Tableau17[[#This Row],[2020-T1-MACROTOTALE]],"")</f>
        <v>0.22375690607734808</v>
      </c>
      <c r="OR461" s="26">
        <f>IFERROR(Tableau17[[#This Row],[2020-T1-MACROAUTRE]]/Tableau17[[#This Row],[2020-T1-MACROTOTALE]],"")</f>
        <v>0</v>
      </c>
      <c r="OS461" s="26">
        <f>IFERROR(Tableau17[[#This Row],[2017 (L)-T1-MACROEXTRDROITE]]/Tableau17[[#This Row],[2017 (L)-T1-MACROTOTALE]],"")</f>
        <v>0.41682242990654206</v>
      </c>
      <c r="OT461" s="26">
        <f>IFERROR(Tableau17[[#This Row],[2017 (L)-T1-MACRODROITE]]/Tableau17[[#This Row],[2017 (L)-T1-MACROTOTALE]],"")</f>
        <v>9.5327102803738323E-2</v>
      </c>
      <c r="OU461" s="26">
        <f>IFERROR(Tableau17[[#This Row],[2017 (L)-T1-MACROCENTRE]]/Tableau17[[#This Row],[2017 (L)-T1-MACROTOTALE]],"")</f>
        <v>0.23738317757009345</v>
      </c>
      <c r="OV461" s="26">
        <f>IFERROR(Tableau17[[#This Row],[2017 (L)-T1-MACROGAUCHE]]/Tableau17[[#This Row],[2017 (L)-T1-MACROTOTALE]],"")</f>
        <v>0.23551401869158878</v>
      </c>
      <c r="OW461" s="26">
        <f>IFERROR(Tableau17[[#This Row],[2017 (L)-T1-MACROAUTRE]]/Tableau17[[#This Row],[2017 (L)-T1-MACROTOTALE]],"")</f>
        <v>1.4953271028037384E-2</v>
      </c>
      <c r="OX461" s="26">
        <f>IFERROR(Tableau17[[#This Row],[2017 (L)-T2-MACROEXTRDROITE]]/Tableau17[[#This Row],[2017 (L)-T2-MACROTOTALE]],"")</f>
        <v>0.5938967136150235</v>
      </c>
      <c r="OY461" s="26">
        <f>IFERROR(Tableau17[[#This Row],[2017 (L)-T2-MACRODROITE]]/Tableau17[[#This Row],[2017 (L)-T2-MACROTOTALE]],"")</f>
        <v>0</v>
      </c>
      <c r="OZ461" s="26">
        <f>IFERROR(Tableau17[[#This Row],[2017 (L)-T2-MACROCENTRE]]/Tableau17[[#This Row],[2017 (L)-T2-MACROTOTALE]],"")</f>
        <v>0.4061032863849765</v>
      </c>
      <c r="PA461" s="26">
        <f>IFERROR(Tableau17[[#This Row],[2017 (L)-T2-MACROGAUCHE]]/Tableau17[[#This Row],[2017 (L)-T2-MACROTOTALE]],"")</f>
        <v>0</v>
      </c>
      <c r="PB461" s="26">
        <f>IFERROR(Tableau17[[#This Row],[2017 (L)-T2-MACROAUTRE]]/Tableau17[[#This Row],[2017 (L)-T2-MACROTOTALE]],"")</f>
        <v>0</v>
      </c>
      <c r="PC461" s="26">
        <f>IFERROR(Tableau17[[#This Row],[2008_T1_PROCUS]]/Tableau17[[#This Row],[2008_T1_INSCRITS]],0)</f>
        <v>4.7808764940239041E-3</v>
      </c>
      <c r="PD461" s="26">
        <f>IFERROR(Tableau17[[#This Row],[2008_T2_PROCUS]]/Tableau17[[#This Row],[2008_T2_INSCRITS]],0)</f>
        <v>9.5617529880478083E-3</v>
      </c>
      <c r="PE461" s="26">
        <f>Tableau17[[#This Row],[2014_T1_PROCUS]]/Tableau17[[#This Row],[2014_T1_INSCRITS]]</f>
        <v>8.1900081900081905E-4</v>
      </c>
      <c r="PF461" s="26">
        <f>IFERROR(Tableau17[[#This Row],[2014_T2_PROCUS]]/Tableau17[[#This Row],[2014_T2_INSCRITS]],0)</f>
        <v>3.2760032760032762E-3</v>
      </c>
    </row>
    <row r="462" spans="1:422" hidden="1" x14ac:dyDescent="0.2">
      <c r="A462" s="1">
        <v>7</v>
      </c>
      <c r="B462" s="1" t="s">
        <v>499</v>
      </c>
      <c r="C462" s="1" t="s">
        <v>510</v>
      </c>
      <c r="D462" s="1" t="s">
        <v>510</v>
      </c>
      <c r="E462" s="1">
        <v>1450</v>
      </c>
      <c r="F462" s="1">
        <v>5.4039910000000004</v>
      </c>
      <c r="G462" s="1">
        <v>43.331243000000001</v>
      </c>
      <c r="H462" s="3">
        <v>1081</v>
      </c>
      <c r="I462" s="3">
        <v>148</v>
      </c>
      <c r="J462" s="1">
        <v>3</v>
      </c>
      <c r="L462" s="1">
        <v>18</v>
      </c>
      <c r="M462" s="1">
        <v>85</v>
      </c>
      <c r="O462" s="1">
        <v>1</v>
      </c>
      <c r="P462" s="1">
        <v>61</v>
      </c>
      <c r="Q462" s="1">
        <v>11</v>
      </c>
      <c r="R462" s="1">
        <v>20</v>
      </c>
      <c r="S462" s="1">
        <v>12</v>
      </c>
      <c r="T462" s="1">
        <v>12</v>
      </c>
      <c r="U462" s="1">
        <v>223</v>
      </c>
      <c r="V462" s="1">
        <v>1232</v>
      </c>
      <c r="W462" s="1">
        <v>431</v>
      </c>
      <c r="X462" s="1">
        <v>1</v>
      </c>
      <c r="Y462" s="2">
        <v>0.34983765999999999</v>
      </c>
      <c r="Z462" s="1">
        <v>1232</v>
      </c>
      <c r="AA462" s="1">
        <v>566</v>
      </c>
      <c r="AB462" s="1">
        <v>2</v>
      </c>
      <c r="AC462" s="2">
        <v>0.45941557999999999</v>
      </c>
      <c r="AD462" s="1">
        <v>1081</v>
      </c>
      <c r="AE462" s="1">
        <v>230</v>
      </c>
      <c r="AF462" s="2">
        <v>0.21276596</v>
      </c>
      <c r="AG462" s="1">
        <f t="shared" si="7"/>
        <v>148</v>
      </c>
      <c r="AH462" s="1">
        <v>783</v>
      </c>
      <c r="AI462" s="1">
        <v>353</v>
      </c>
      <c r="AJ462" s="1">
        <v>4</v>
      </c>
      <c r="AK462" s="2">
        <v>0.45083013999999999</v>
      </c>
      <c r="AL462" s="1">
        <v>783</v>
      </c>
      <c r="AM462" s="1">
        <v>407</v>
      </c>
      <c r="AN462" s="1">
        <v>5</v>
      </c>
      <c r="AO462" s="2">
        <v>0.51979565999999999</v>
      </c>
      <c r="AP462" s="1">
        <v>1254</v>
      </c>
      <c r="AQ462" s="1">
        <v>384</v>
      </c>
      <c r="AR462" s="2">
        <v>0.3062201</v>
      </c>
      <c r="AS462" s="1">
        <v>1254</v>
      </c>
      <c r="AT462" s="1">
        <v>485</v>
      </c>
      <c r="AU462" s="2">
        <v>0.38676236000000003</v>
      </c>
      <c r="AV462" s="1">
        <v>1248</v>
      </c>
      <c r="AW462" s="1">
        <v>339</v>
      </c>
      <c r="AX462" s="2">
        <v>0.27163461999999999</v>
      </c>
      <c r="AY462" s="1">
        <v>1248</v>
      </c>
      <c r="AZ462" s="1">
        <v>275</v>
      </c>
      <c r="BA462" s="2">
        <v>0.22035256</v>
      </c>
      <c r="BB462" s="1">
        <v>1241</v>
      </c>
      <c r="BC462" s="1">
        <v>726</v>
      </c>
      <c r="BD462" s="2">
        <v>0.58501208999999998</v>
      </c>
      <c r="BE462" s="1">
        <v>1241</v>
      </c>
      <c r="BF462" s="1">
        <v>742</v>
      </c>
      <c r="BG462" s="2">
        <v>0.59790491999999995</v>
      </c>
      <c r="BH462" s="1">
        <v>1086</v>
      </c>
      <c r="BI462" s="1">
        <v>200</v>
      </c>
      <c r="BJ462" s="2">
        <v>0.18416205999999999</v>
      </c>
      <c r="BK462" s="1">
        <v>26</v>
      </c>
      <c r="BL462" s="1">
        <v>6</v>
      </c>
      <c r="BN462" s="1">
        <v>8</v>
      </c>
      <c r="BO462" s="1">
        <v>12</v>
      </c>
      <c r="BP462" s="1">
        <v>57</v>
      </c>
      <c r="BQ462" s="1">
        <v>235</v>
      </c>
      <c r="BR462" s="1">
        <v>344</v>
      </c>
      <c r="BS462" s="1">
        <v>9</v>
      </c>
      <c r="BU462" s="1">
        <v>58</v>
      </c>
      <c r="BV462" s="1">
        <v>331</v>
      </c>
      <c r="BW462" s="1">
        <v>398</v>
      </c>
      <c r="BZ462" s="1">
        <v>141</v>
      </c>
      <c r="CA462" s="1">
        <v>4</v>
      </c>
      <c r="CB462" s="1">
        <v>37</v>
      </c>
      <c r="CC462" s="1">
        <v>39</v>
      </c>
      <c r="CD462" s="1">
        <v>71</v>
      </c>
      <c r="CE462" s="1">
        <v>123</v>
      </c>
      <c r="CF462" s="1">
        <v>415</v>
      </c>
      <c r="CG462" s="1">
        <v>50</v>
      </c>
      <c r="CH462" s="1">
        <v>197</v>
      </c>
      <c r="CI462" s="1">
        <v>308</v>
      </c>
      <c r="CJ462" s="1">
        <v>555</v>
      </c>
      <c r="CN462" s="1">
        <v>61</v>
      </c>
      <c r="CO462" s="1">
        <v>61</v>
      </c>
      <c r="CP462" s="1">
        <v>36</v>
      </c>
      <c r="CT462" s="1">
        <v>40</v>
      </c>
      <c r="CU462" s="1">
        <v>170</v>
      </c>
      <c r="CW462" s="1">
        <v>368</v>
      </c>
      <c r="CY462" s="1">
        <v>54</v>
      </c>
      <c r="DB462" s="1">
        <v>411</v>
      </c>
      <c r="DC462" s="1">
        <v>465</v>
      </c>
      <c r="DD462" s="1">
        <v>21</v>
      </c>
      <c r="DE462" s="1">
        <v>4</v>
      </c>
      <c r="DF462" s="1">
        <v>1</v>
      </c>
      <c r="DH462" s="1">
        <v>23</v>
      </c>
      <c r="DI462" s="1">
        <v>16</v>
      </c>
      <c r="DK462" s="1">
        <v>9</v>
      </c>
      <c r="DL462" s="1">
        <v>72</v>
      </c>
      <c r="DM462" s="1">
        <v>22</v>
      </c>
      <c r="DR462" s="1">
        <v>91</v>
      </c>
      <c r="DS462" s="1">
        <v>44</v>
      </c>
      <c r="DT462" s="1">
        <v>21</v>
      </c>
      <c r="DU462" s="1">
        <v>324</v>
      </c>
      <c r="DW462" s="1">
        <v>40</v>
      </c>
      <c r="DZ462" s="1">
        <v>224</v>
      </c>
      <c r="EA462" s="1">
        <v>264</v>
      </c>
      <c r="EB462" s="1">
        <v>2</v>
      </c>
      <c r="EC462" s="1">
        <v>7</v>
      </c>
      <c r="ED462" s="1">
        <v>3</v>
      </c>
      <c r="EE462" s="1">
        <v>8</v>
      </c>
      <c r="EF462" s="1">
        <v>35</v>
      </c>
      <c r="EG462" s="1">
        <v>46</v>
      </c>
      <c r="EH462" s="1">
        <v>2</v>
      </c>
      <c r="EI462" s="1">
        <v>62</v>
      </c>
      <c r="EJ462" s="1">
        <v>372</v>
      </c>
      <c r="EK462" s="1">
        <v>174</v>
      </c>
      <c r="EL462" s="1">
        <v>7</v>
      </c>
      <c r="EM462" s="1">
        <v>718</v>
      </c>
      <c r="EN462" s="1">
        <v>89</v>
      </c>
      <c r="EO462" s="1">
        <v>632</v>
      </c>
      <c r="EP462" s="1">
        <v>721</v>
      </c>
      <c r="EQ462" s="1">
        <v>0</v>
      </c>
      <c r="ER462" s="1">
        <v>2</v>
      </c>
      <c r="ES462" s="1">
        <v>3</v>
      </c>
      <c r="ET462" s="1">
        <v>69</v>
      </c>
      <c r="EU462" s="1">
        <v>10</v>
      </c>
      <c r="EV462" s="1">
        <v>28</v>
      </c>
      <c r="EW462" s="1">
        <v>8</v>
      </c>
      <c r="EX462" s="1">
        <v>0</v>
      </c>
      <c r="EY462" s="1">
        <v>0</v>
      </c>
      <c r="EZ462" s="1">
        <v>5</v>
      </c>
      <c r="FA462" s="1">
        <v>0</v>
      </c>
      <c r="FB462" s="1">
        <v>0</v>
      </c>
      <c r="FC462" s="1">
        <v>0</v>
      </c>
      <c r="FD462" s="1">
        <v>0</v>
      </c>
      <c r="FE462" s="1">
        <v>0</v>
      </c>
      <c r="FF462" s="1">
        <v>0</v>
      </c>
      <c r="FG462" s="1">
        <v>0</v>
      </c>
      <c r="FH462" s="1">
        <v>5</v>
      </c>
      <c r="FI462" s="1">
        <v>0</v>
      </c>
      <c r="FJ462" s="1">
        <v>9</v>
      </c>
      <c r="FK462" s="1">
        <v>13</v>
      </c>
      <c r="FL462" s="1">
        <v>0</v>
      </c>
      <c r="FM462" s="1">
        <v>6</v>
      </c>
      <c r="FN462" s="1">
        <v>1</v>
      </c>
      <c r="FO462" s="1">
        <v>5</v>
      </c>
      <c r="FP462" s="1">
        <v>26</v>
      </c>
      <c r="FQ462" s="1">
        <v>0</v>
      </c>
      <c r="FR462" s="1">
        <f>SUM(Tableau17[[#This Row],[2019-T1-ALEXANDRE Audric]:[2019-T1-MARIE Florie]])</f>
        <v>190</v>
      </c>
      <c r="FS462" s="1">
        <v>12</v>
      </c>
      <c r="FT462" s="1">
        <v>89</v>
      </c>
      <c r="FU462" s="1">
        <v>0</v>
      </c>
      <c r="FV462" s="1">
        <v>243</v>
      </c>
      <c r="FW462" s="1">
        <v>0</v>
      </c>
      <c r="FX462" s="1">
        <v>344</v>
      </c>
      <c r="FY462" s="1">
        <v>9</v>
      </c>
      <c r="FZ462" s="1">
        <v>58</v>
      </c>
      <c r="GA462" s="1">
        <v>0</v>
      </c>
      <c r="GB462" s="1">
        <v>331</v>
      </c>
      <c r="GC462" s="1">
        <v>0</v>
      </c>
      <c r="GD462" s="1">
        <v>398</v>
      </c>
      <c r="GE462" s="1">
        <v>39</v>
      </c>
      <c r="GF462" s="1">
        <v>71</v>
      </c>
      <c r="GG462" s="1">
        <v>0</v>
      </c>
      <c r="GH462" s="1">
        <v>305</v>
      </c>
      <c r="GI462" s="1">
        <v>0</v>
      </c>
      <c r="GJ462" s="1">
        <v>415</v>
      </c>
      <c r="GK462" s="1">
        <v>50</v>
      </c>
      <c r="GL462" s="1">
        <v>197</v>
      </c>
      <c r="GM462" s="1">
        <v>0</v>
      </c>
      <c r="GN462" s="1">
        <v>308</v>
      </c>
      <c r="GO462" s="1">
        <v>0</v>
      </c>
      <c r="GP462" s="1">
        <v>555</v>
      </c>
      <c r="GQ462" s="1">
        <v>36</v>
      </c>
      <c r="GR462" s="1">
        <v>40</v>
      </c>
      <c r="GS462" s="1">
        <v>0</v>
      </c>
      <c r="GT462" s="1">
        <v>292</v>
      </c>
      <c r="GU462" s="1">
        <v>0</v>
      </c>
      <c r="GV462" s="1">
        <v>368</v>
      </c>
      <c r="GW462" s="1">
        <v>54</v>
      </c>
      <c r="GX462" s="1">
        <v>0</v>
      </c>
      <c r="GY462" s="1">
        <v>0</v>
      </c>
      <c r="GZ462" s="1">
        <v>411</v>
      </c>
      <c r="HA462" s="1">
        <v>0</v>
      </c>
      <c r="HB462" s="1">
        <v>465</v>
      </c>
      <c r="HC462" s="1">
        <v>80</v>
      </c>
      <c r="HD462" s="1">
        <v>35</v>
      </c>
      <c r="HE462" s="1">
        <v>174</v>
      </c>
      <c r="HF462" s="1">
        <v>427</v>
      </c>
      <c r="HG462" s="1">
        <v>2</v>
      </c>
      <c r="HH462" s="1">
        <v>718</v>
      </c>
      <c r="HI462" s="1">
        <v>89</v>
      </c>
      <c r="HJ462" s="1">
        <v>0</v>
      </c>
      <c r="HK462" s="1">
        <v>632</v>
      </c>
      <c r="HL462" s="1">
        <v>0</v>
      </c>
      <c r="HM462" s="1">
        <v>0</v>
      </c>
      <c r="HN462" s="1">
        <v>721</v>
      </c>
      <c r="HO462" s="1">
        <v>39</v>
      </c>
      <c r="HP462" s="1">
        <v>9</v>
      </c>
      <c r="HQ462" s="1">
        <v>26</v>
      </c>
      <c r="HR462" s="1">
        <v>104</v>
      </c>
      <c r="HS462" s="1">
        <v>15</v>
      </c>
      <c r="HT462" s="1">
        <v>193</v>
      </c>
      <c r="HU462" s="1">
        <v>20</v>
      </c>
      <c r="HV462" s="1">
        <v>79</v>
      </c>
      <c r="HW462" s="1">
        <v>14</v>
      </c>
      <c r="HX462" s="1">
        <v>110</v>
      </c>
      <c r="HY462" s="1">
        <v>0</v>
      </c>
      <c r="HZ462" s="1">
        <v>223</v>
      </c>
      <c r="IA462" s="1">
        <v>23</v>
      </c>
      <c r="IB462" s="1">
        <v>21</v>
      </c>
      <c r="IC462" s="1">
        <v>91</v>
      </c>
      <c r="ID462" s="1">
        <v>185</v>
      </c>
      <c r="IE462" s="1">
        <v>4</v>
      </c>
      <c r="IF462" s="1">
        <v>324</v>
      </c>
      <c r="IG462" s="1">
        <v>40</v>
      </c>
      <c r="IH462" s="1">
        <v>0</v>
      </c>
      <c r="II462" s="1">
        <v>224</v>
      </c>
      <c r="IJ462" s="1">
        <v>0</v>
      </c>
      <c r="IK462" s="1">
        <v>0</v>
      </c>
      <c r="IL462" s="1">
        <v>264</v>
      </c>
      <c r="IM462" s="26">
        <f>IFERROR(Tableau17[[#This Row],[LDIV]]/Tableau17[[#This Row],[Total général]],"")</f>
        <v>1.3452914798206279E-2</v>
      </c>
      <c r="IN462" s="26">
        <f>IFERROR(Tableau17[[#This Row],[LDVC]]/Tableau17[[#This Row],[Total général]],"")</f>
        <v>0</v>
      </c>
      <c r="IO462" s="26">
        <f>IFERROR(Tableau17[[#This Row],[LDVD]]/Tableau17[[#This Row],[Total général]],"")</f>
        <v>8.0717488789237665E-2</v>
      </c>
      <c r="IP462" s="26">
        <f>IFERROR(Tableau17[[#This Row],[LDVG]]/Tableau17[[#This Row],[Total général]],"")</f>
        <v>0.3811659192825112</v>
      </c>
      <c r="IQ462" s="26">
        <f>IFERROR(Tableau17[[#This Row],[LEXD]]/Tableau17[[#This Row],[Total général]],"")</f>
        <v>0</v>
      </c>
      <c r="IR462" s="26">
        <f>IFERROR(Tableau17[[#This Row],[LEXG]]/Tableau17[[#This Row],[Total général]],"")</f>
        <v>4.4843049327354259E-3</v>
      </c>
      <c r="IS462" s="26">
        <f>IFERROR(Tableau17[[#This Row],[LLR]]/Tableau17[[#This Row],[Total général]],"")</f>
        <v>0.273542600896861</v>
      </c>
      <c r="IT462" s="26">
        <f>IFERROR(Tableau17[[#This Row],[LREM]]/Tableau17[[#This Row],[Total général]],"")</f>
        <v>4.9327354260089683E-2</v>
      </c>
      <c r="IU462" s="26">
        <f>IFERROR(Tableau17[[#This Row],[LRN]]/Tableau17[[#This Row],[Total général]],"")</f>
        <v>8.9686098654708515E-2</v>
      </c>
      <c r="IV462" s="26">
        <f>IFERROR(Tableau17[[#This Row],[LUG]]/Tableau17[[#This Row],[Total général]],"")</f>
        <v>5.3811659192825115E-2</v>
      </c>
      <c r="IW462" s="26">
        <f>IFERROR(Tableau17[[#This Row],[LVEC]]/Tableau17[[#This Row],[Total général]],"")</f>
        <v>5.3811659192825115E-2</v>
      </c>
      <c r="IX462" s="26">
        <f>IFERROR(Tableau17[[#This Row],[2008-T1-LCMD]]/Tableau17[[#This Row],[2008-T1-TOTAL]],"")</f>
        <v>7.5581395348837205E-2</v>
      </c>
      <c r="IY462" s="26">
        <f>IFERROR(Tableau17[[#This Row],[2008-T1-LDVD]]/Tableau17[[#This Row],[2008-T1-TOTAL]],"")</f>
        <v>1.7441860465116279E-2</v>
      </c>
      <c r="IZ462" s="26">
        <f>IFERROR(Tableau17[[#This Row],[2008-T1-LEXD]]/Tableau17[[#This Row],[2008-T1-TOTAL]],"")</f>
        <v>0</v>
      </c>
      <c r="JA462" s="26">
        <f>IFERROR(Tableau17[[#This Row],[2008-T1-LEXG]]/Tableau17[[#This Row],[2008-T1-TOTAL]],"")</f>
        <v>2.3255813953488372E-2</v>
      </c>
      <c r="JB462" s="26">
        <f>IFERROR(Tableau17[[#This Row],[2008-T1-LFN]]/Tableau17[[#This Row],[2008-T1-TOTAL]],"")</f>
        <v>3.4883720930232558E-2</v>
      </c>
      <c r="JC462" s="26">
        <f>IFERROR(Tableau17[[#This Row],[2008-T1-LMAJ]]/Tableau17[[#This Row],[2008-T1-TOTAL]],"")</f>
        <v>0.16569767441860464</v>
      </c>
      <c r="JD462" s="26">
        <f>IFERROR(Tableau17[[#This Row],[2008-T1-LUG]]/Tableau17[[#This Row],[2008-T1-TOTAL]],"")</f>
        <v>0.68313953488372092</v>
      </c>
      <c r="JE462" s="26">
        <f>IFERROR(Tableau17[[#This Row],[2008-T2-LFN]]/Tableau17[[#This Row],[2008-T2-TOTAL]],"")</f>
        <v>2.2613065326633167E-2</v>
      </c>
      <c r="JF462" s="26">
        <f>IFERROR(Tableau17[[#This Row],[2008-T2-LGC]]/Tableau17[[#This Row],[2008-T2-TOTAL]],"")</f>
        <v>0</v>
      </c>
      <c r="JG462" s="26">
        <f>IFERROR(Tableau17[[#This Row],[2008-T2-LMAJ]]/Tableau17[[#This Row],[2008-T2-TOTAL]],"")</f>
        <v>0.14572864321608039</v>
      </c>
      <c r="JH462" s="26">
        <f>IFERROR(Tableau17[[#This Row],[2008-T2-LUG]]/Tableau17[[#This Row],[2008-T2-TOTAL]],"")</f>
        <v>0.83165829145728642</v>
      </c>
      <c r="JI462" s="26">
        <f>IFERROR(Tableau17[[#This Row],[2014-T1-LDIV]]/Tableau17[[#This Row],[2014-T1-TOTAL]],"")</f>
        <v>0</v>
      </c>
      <c r="JJ462" s="26">
        <f>IFERROR(Tableau17[[#This Row],[2014-T1-LDVD]]/Tableau17[[#This Row],[2014-T1-TOTAL]],"")</f>
        <v>0</v>
      </c>
      <c r="JK462" s="26">
        <f>IFERROR(Tableau17[[#This Row],[2014-T1-LDVG]]/Tableau17[[#This Row],[2014-T1-TOTAL]],"")</f>
        <v>0.33975903614457831</v>
      </c>
      <c r="JL462" s="26">
        <f>IFERROR(Tableau17[[#This Row],[2014-T1-LEXG]]/Tableau17[[#This Row],[2014-T1-TOTAL]],"")</f>
        <v>9.6385542168674707E-3</v>
      </c>
      <c r="JM462" s="26">
        <f>IFERROR(Tableau17[[#This Row],[2014-T1-LFG]]/Tableau17[[#This Row],[2014-T1-TOTAL]],"")</f>
        <v>8.91566265060241E-2</v>
      </c>
      <c r="JN462" s="26">
        <f>IFERROR(Tableau17[[#This Row],[2014-T1-LFN]]/Tableau17[[#This Row],[2014-T1-TOTAL]],"")</f>
        <v>9.3975903614457831E-2</v>
      </c>
      <c r="JO462" s="26">
        <f>IFERROR(Tableau17[[#This Row],[2014-T1-LUD]]/Tableau17[[#This Row],[2014-T1-TOTAL]],"")</f>
        <v>0.1710843373493976</v>
      </c>
      <c r="JP462" s="26">
        <f>IFERROR(Tableau17[[#This Row],[2014-T1-LUG]]/Tableau17[[#This Row],[2014-T1-TOTAL]],"")</f>
        <v>0.29638554216867469</v>
      </c>
      <c r="JQ462" s="26">
        <f>IFERROR(Tableau17[[#This Row],[2014-T2-LFN]]/Tableau17[[#This Row],[2014-T2-TOTAL]],"")</f>
        <v>9.0090090090090086E-2</v>
      </c>
      <c r="JR462" s="26">
        <f>IFERROR(Tableau17[[#This Row],[2014-T2-LUD]]/Tableau17[[#This Row],[2014-T2-TOTAL]],"")</f>
        <v>0.35495495495495494</v>
      </c>
      <c r="JS462" s="26">
        <f>IFERROR(Tableau17[[#This Row],[2014-T2-LUG]]/Tableau17[[#This Row],[2014-T2-TOTAL]],"")</f>
        <v>0.55495495495495495</v>
      </c>
      <c r="JT462" s="26">
        <f>IFERROR(Tableau17[[#This Row],[2015-T1-BC-DIV]]/Tableau17[[#This Row],[2015-T1-TOTAL]],"")</f>
        <v>0</v>
      </c>
      <c r="JU462" s="26">
        <f>IFERROR(Tableau17[[#This Row],[2015-T1-BC-DLF]]/Tableau17[[#This Row],[2015-T1-TOTAL]],"")</f>
        <v>0</v>
      </c>
      <c r="JV462" s="26">
        <f>IFERROR(Tableau17[[#This Row],[2015-T1-BC-DVD]]/Tableau17[[#This Row],[2015-T1-TOTAL]],"")</f>
        <v>0</v>
      </c>
      <c r="JW462" s="26">
        <f>IFERROR(Tableau17[[#This Row],[2015-T1-BC-DVG]]/Tableau17[[#This Row],[2015-T1-TOTAL]],"")</f>
        <v>0.16576086956521738</v>
      </c>
      <c r="JX462" s="26">
        <f>IFERROR(Tableau17[[#This Row],[2015-T1-BC-FG]]/Tableau17[[#This Row],[2015-T1-TOTAL]],"")</f>
        <v>0.16576086956521738</v>
      </c>
      <c r="JY462" s="26">
        <f>IFERROR(Tableau17[[#This Row],[2015-T1-BC-FN]]/Tableau17[[#This Row],[2015-T1-TOTAL]],"")</f>
        <v>9.7826086956521743E-2</v>
      </c>
      <c r="JZ462" s="26">
        <f>IFERROR(Tableau17[[#This Row],[2015-T1-BC-MDM]]/Tableau17[[#This Row],[2015-T1-TOTAL]],"")</f>
        <v>0</v>
      </c>
      <c r="KA462" s="26">
        <f>IFERROR(Tableau17[[#This Row],[2015-T1-BC-RDG]]/Tableau17[[#This Row],[2015-T1-TOTAL]],"")</f>
        <v>0</v>
      </c>
      <c r="KB462" s="26">
        <f>IFERROR(Tableau17[[#This Row],[2015-T1-BC-SOC]]/Tableau17[[#This Row],[2015-T1-TOTAL]],"")</f>
        <v>0</v>
      </c>
      <c r="KC462" s="26">
        <f>IFERROR(Tableau17[[#This Row],[2015-T1-BC-UD]]/Tableau17[[#This Row],[2015-T1-TOTAL]],"")</f>
        <v>0.10869565217391304</v>
      </c>
      <c r="KD462" s="26">
        <f>IFERROR(Tableau17[[#This Row],[2015-T1-BC-UG]]/Tableau17[[#This Row],[2015-T1-TOTAL]],"")</f>
        <v>0.46195652173913043</v>
      </c>
      <c r="KE462" s="26">
        <f>IFERROR(Tableau17[[#This Row],[2015-T1-BC-VEC]]/Tableau17[[#This Row],[2015-T1-TOTAL]],"")</f>
        <v>0</v>
      </c>
      <c r="KF462" s="26">
        <f>IFERROR(Tableau17[[#This Row],[2015-T2-BC-DVG]]/Tableau17[[#This Row],[2015-T2-TOTAL]],"")</f>
        <v>0</v>
      </c>
      <c r="KG462" s="26">
        <f>IFERROR(Tableau17[[#This Row],[2015-T2-BC-FN]]/Tableau17[[#This Row],[2015-T2-TOTAL]],"")</f>
        <v>0.11612903225806452</v>
      </c>
      <c r="KH462" s="26">
        <f>IFERROR(Tableau17[[#This Row],[2015-T2-BC-SOC]]/Tableau17[[#This Row],[2015-T2-TOTAL]],"")</f>
        <v>0</v>
      </c>
      <c r="KI462" s="26">
        <f>IFERROR(Tableau17[[#This Row],[2015-T2-BC-UD]]/Tableau17[[#This Row],[2015-T2-TOTAL]],"")</f>
        <v>0</v>
      </c>
      <c r="KJ462" s="26">
        <f>IFERROR(Tableau17[[#This Row],[2015-T2-BC-UG]]/Tableau17[[#This Row],[2015-T2-TOTAL]],"")</f>
        <v>0.88387096774193552</v>
      </c>
      <c r="KK462" s="26">
        <f>IFERROR(Tableau17[[#This Row],[2017 (L)-T1-COM]]/Tableau17[[#This Row],[2017 (L)-T1-TOTAL]],"")</f>
        <v>6.4814814814814811E-2</v>
      </c>
      <c r="KL462" s="26">
        <f>IFERROR(Tableau17[[#This Row],[2017 (L)-T1-DIV]]/Tableau17[[#This Row],[2017 (L)-T1-TOTAL]],"")</f>
        <v>1.2345679012345678E-2</v>
      </c>
      <c r="KM462" s="26">
        <f>IFERROR(Tableau17[[#This Row],[2017 (L)-T1-DLF]]/Tableau17[[#This Row],[2017 (L)-T1-TOTAL]],"")</f>
        <v>3.0864197530864196E-3</v>
      </c>
      <c r="KN462" s="26">
        <f>IFERROR(Tableau17[[#This Row],[2017 (L)-T1-DVD]]/Tableau17[[#This Row],[2017 (L)-T1-TOTAL]],"")</f>
        <v>0</v>
      </c>
      <c r="KO462" s="26">
        <f>IFERROR(Tableau17[[#This Row],[2017 (L)-T1-DVG]]/Tableau17[[#This Row],[2017 (L)-T1-TOTAL]],"")</f>
        <v>7.098765432098765E-2</v>
      </c>
      <c r="KP462" s="26">
        <f>IFERROR(Tableau17[[#This Row],[2017 (L)-T1-ECO]]/Tableau17[[#This Row],[2017 (L)-T1-TOTAL]],"")</f>
        <v>4.9382716049382713E-2</v>
      </c>
      <c r="KQ462" s="26">
        <f>IFERROR(Tableau17[[#This Row],[2017 (L)-T1-EXD]]/Tableau17[[#This Row],[2017 (L)-T1-TOTAL]],"")</f>
        <v>0</v>
      </c>
      <c r="KR462" s="26">
        <f>IFERROR(Tableau17[[#This Row],[2017 (L)-T1-EXG]]/Tableau17[[#This Row],[2017 (L)-T1-TOTAL]],"")</f>
        <v>2.7777777777777776E-2</v>
      </c>
      <c r="KS462" s="26">
        <f>IFERROR(Tableau17[[#This Row],[2017 (L)-T1-FI]]/Tableau17[[#This Row],[2017 (L)-T1-TOTAL]],"")</f>
        <v>0.22222222222222221</v>
      </c>
      <c r="KT462" s="26">
        <f>IFERROR(Tableau17[[#This Row],[2017 (L)-T1-FN]]/Tableau17[[#This Row],[2017 (L)-T1-TOTAL]],"")</f>
        <v>6.7901234567901231E-2</v>
      </c>
      <c r="KU462" s="26">
        <f>IFERROR(Tableau17[[#This Row],[2017 (L)-T1-LR]]/Tableau17[[#This Row],[2017 (L)-T1-TOTAL]],"")</f>
        <v>0</v>
      </c>
      <c r="KV462" s="26">
        <f>IFERROR(Tableau17[[#This Row],[2017 (L)-T1-MDM]]/Tableau17[[#This Row],[2017 (L)-T1-TOTAL]],"")</f>
        <v>0</v>
      </c>
      <c r="KW462" s="26">
        <f>IFERROR(Tableau17[[#This Row],[2017 (L)-T1-RDG]]/Tableau17[[#This Row],[2017 (L)-T1-TOTAL]],"")</f>
        <v>0</v>
      </c>
      <c r="KX462" s="26">
        <f>IFERROR(Tableau17[[#This Row],[2017 (L)-T1-REG]]/Tableau17[[#This Row],[2017 (L)-T1-TOTAL]],"")</f>
        <v>0</v>
      </c>
      <c r="KY462" s="26">
        <f>IFERROR(Tableau17[[#This Row],[2017 (L)-T1-REM]]/Tableau17[[#This Row],[2017 (L)-T1-TOTAL]],"")</f>
        <v>0.28086419753086422</v>
      </c>
      <c r="KZ462" s="26">
        <f>IFERROR(Tableau17[[#This Row],[2017 (L)-T1-SOC]]/Tableau17[[#This Row],[2017 (L)-T1-TOTAL]],"")</f>
        <v>0.13580246913580246</v>
      </c>
      <c r="LA462" s="26">
        <f>IFERROR(Tableau17[[#This Row],[2017 (L)-T1-UDI]]/Tableau17[[#This Row],[2017 (L)-T1-TOTAL]],"")</f>
        <v>6.4814814814814811E-2</v>
      </c>
      <c r="LB462" s="26">
        <f>IFERROR(Tableau17[[#This Row],[2017 (L)-T2-FI]]/Tableau17[[#This Row],[2017 (L)-T2-TOTAL]],"")</f>
        <v>0</v>
      </c>
      <c r="LC462" s="26">
        <f>IFERROR(Tableau17[[#This Row],[2017 (L)-T2-FN]]/Tableau17[[#This Row],[2017 (L)-T2-TOTAL]],"")</f>
        <v>0.15151515151515152</v>
      </c>
      <c r="LD462" s="26">
        <f>IFERROR(Tableau17[[#This Row],[2017 (L)-T2-LR]]/Tableau17[[#This Row],[2017 (L)-T2-TOTAL]],"")</f>
        <v>0</v>
      </c>
      <c r="LE462" s="26">
        <f>IFERROR(Tableau17[[#This Row],[2017 (L)-T2-MDM]]/Tableau17[[#This Row],[2017 (L)-T2-TOTAL]],"")</f>
        <v>0</v>
      </c>
      <c r="LF462" s="26">
        <f>IFERROR(Tableau17[[#This Row],[2017 (L)-T2-REM]]/Tableau17[[#This Row],[2017 (L)-T2-TOTAL]],"")</f>
        <v>0.84848484848484851</v>
      </c>
      <c r="LG462" s="26">
        <f>IFERROR(Tableau17[[#This Row],[2017-T1-ARTHAUD Nathalie]]/Tableau17[[#This Row],[2017-T1-TOTAL]],"")</f>
        <v>2.7855153203342618E-3</v>
      </c>
      <c r="LH462" s="26">
        <f>IFERROR(Tableau17[[#This Row],[2017-T1-ASSELINEAU Fran]]/Tableau17[[#This Row],[2017-T1-TOTAL]],"")</f>
        <v>9.7493036211699167E-3</v>
      </c>
      <c r="LI462" s="26">
        <f>IFERROR(Tableau17[[#This Row],[2017-T1-CHEMINADE Jacques]]/Tableau17[[#This Row],[2017-T1-TOTAL]],"")</f>
        <v>4.178272980501393E-3</v>
      </c>
      <c r="LJ462" s="26">
        <f>IFERROR(Tableau17[[#This Row],[2017-T1-DUPONT-AIGNAN Nicolas]]/Tableau17[[#This Row],[2017-T1-TOTAL]],"")</f>
        <v>1.1142061281337047E-2</v>
      </c>
      <c r="LK462" s="26">
        <f>IFERROR(Tableau17[[#This Row],[2017-T1-FILLON Fran]]/Tableau17[[#This Row],[2017-T1-TOTAL]],"")</f>
        <v>4.8746518105849582E-2</v>
      </c>
      <c r="LL462" s="26">
        <f>IFERROR(Tableau17[[#This Row],[2017-T1-HAMON Beno]]/Tableau17[[#This Row],[2017-T1-TOTAL]],"")</f>
        <v>6.4066852367688026E-2</v>
      </c>
      <c r="LM462" s="26">
        <f>IFERROR(Tableau17[[#This Row],[2017-T1-LASSALLE Jean]]/Tableau17[[#This Row],[2017-T1-TOTAL]],"")</f>
        <v>2.7855153203342618E-3</v>
      </c>
      <c r="LN462" s="26">
        <f>IFERROR(Tableau17[[#This Row],[2017-T1-LE PEN Marine]]/Tableau17[[#This Row],[2017-T1-TOTAL]],"")</f>
        <v>8.6350974930362118E-2</v>
      </c>
      <c r="LO462" s="26">
        <f>IFERROR(Tableau17[[#This Row],[2017-T1-M Jean-Luc]]/Tableau17[[#This Row],[2017-T1-TOTAL]],"")</f>
        <v>0.51810584958217265</v>
      </c>
      <c r="LP462" s="26">
        <f>IFERROR(Tableau17[[#This Row],[2017-T1-MACRON Emmanuel]]/Tableau17[[#This Row],[2017-T1-TOTAL]],"")</f>
        <v>0.24233983286908078</v>
      </c>
      <c r="LQ462" s="26">
        <f>IFERROR(Tableau17[[#This Row],[2017-T1-POUTOU Philippe]]/Tableau17[[#This Row],[2017-T1-TOTAL]],"")</f>
        <v>9.7493036211699167E-3</v>
      </c>
      <c r="LR462" s="26">
        <f>IFERROR(Tableau17[[#This Row],[2017-T2-LE PEN Marine]]/Tableau17[[#This Row],[2017-T2-TOTAL]],"")</f>
        <v>0.12343966712898752</v>
      </c>
      <c r="LS462" s="26">
        <f>IFERROR(Tableau17[[#This Row],[2017-T2-MACRON Emmanuel]]/Tableau17[[#This Row],[2017-T2-TOTAL]],"")</f>
        <v>0.87656033287101254</v>
      </c>
      <c r="LT462" s="26">
        <f>IFERROR(Tableau17[[#This Row],[2019-T1-ALEXANDRE Audric]]/Tableau17[[#This Row],[2019-T1-TOTAL]],"")</f>
        <v>0</v>
      </c>
      <c r="LU462" s="26">
        <f>IFERROR(Tableau17[[#This Row],[2019-T1-ARTHAUD Nathalie]]/Tableau17[[#This Row],[2019-T1-TOTAL]],"")</f>
        <v>1.0526315789473684E-2</v>
      </c>
      <c r="LV462" s="26">
        <f>IFERROR(Tableau17[[#This Row],[2019-T1-ASSELINEAU François]]/Tableau17[[#This Row],[2019-T1-TOTAL]],"")</f>
        <v>1.5789473684210527E-2</v>
      </c>
      <c r="LW462" s="26">
        <f>IFERROR(Tableau17[[#This Row],[2019-T1-AUBRY Manon]]/Tableau17[[#This Row],[2019-T1-TOTAL]],"")</f>
        <v>0.36315789473684212</v>
      </c>
      <c r="LX462" s="26">
        <f>IFERROR(Tableau17[[#This Row],[2019-T1-AZERGUI Nagib]]/Tableau17[[#This Row],[2019-T1-TOTAL]],"")</f>
        <v>5.2631578947368418E-2</v>
      </c>
      <c r="LY462" s="26">
        <f>IFERROR(Tableau17[[#This Row],[2019-T1-BARDELLA Jordan]]/Tableau17[[#This Row],[2019-T1-TOTAL]],"")</f>
        <v>0.14736842105263157</v>
      </c>
      <c r="LZ462" s="26">
        <f>IFERROR(Tableau17[[#This Row],[2019-T1-BELLAMY François-Xavier]]/Tableau17[[#This Row],[2019-T1-TOTAL]],"")</f>
        <v>4.2105263157894736E-2</v>
      </c>
      <c r="MA462" s="26">
        <f>IFERROR(Tableau17[[#This Row],[2019-T1-BIDOU Olivier]]/Tableau17[[#This Row],[2019-T1-TOTAL]],"")</f>
        <v>0</v>
      </c>
      <c r="MB462" s="26">
        <f>IFERROR(Tableau17[[#This Row],[2019-T1-BOURG Dominique]]/Tableau17[[#This Row],[2019-T1-TOTAL]],"")</f>
        <v>0</v>
      </c>
      <c r="MC462" s="26">
        <f>IFERROR(Tableau17[[#This Row],[2019-T1-BROSSAT Ian]]/Tableau17[[#This Row],[2019-T1-TOTAL]],"")</f>
        <v>2.6315789473684209E-2</v>
      </c>
      <c r="MD462" s="26">
        <f>IFERROR(Tableau17[[#This Row],[2019-T1-CAILLAUD Sophie]]/Tableau17[[#This Row],[2019-T1-TOTAL]],"")</f>
        <v>0</v>
      </c>
      <c r="ME462" s="26">
        <f>IFERROR(Tableau17[[#This Row],[2019-T1-CAMUS Renaud]]/Tableau17[[#This Row],[2019-T1-TOTAL]],"")</f>
        <v>0</v>
      </c>
      <c r="MF462" s="26">
        <f>IFERROR(Tableau17[[#This Row],[2019-T1-CHALENÇON Christophe]]/Tableau17[[#This Row],[2019-T1-TOTAL]],"")</f>
        <v>0</v>
      </c>
      <c r="MG462" s="26">
        <f>IFERROR(Tableau17[[#This Row],[2019-T1-CORBET Cathy Denise Ginette]]/Tableau17[[#This Row],[2019-T1-TOTAL]],"")</f>
        <v>0</v>
      </c>
      <c r="MH462" s="26">
        <f>IFERROR(Tableau17[[#This Row],[2019-T1-DE PREVOISIN Robert]]/Tableau17[[#This Row],[2019-T1-TOTAL]],"")</f>
        <v>0</v>
      </c>
      <c r="MI462" s="26">
        <f>IFERROR(Tableau17[[#This Row],[2019-T1-DELFEL Thérèse]]/Tableau17[[#This Row],[2019-T1-TOTAL]],"")</f>
        <v>0</v>
      </c>
      <c r="MJ462" s="26">
        <f>IFERROR(Tableau17[[#This Row],[2019-T1-DIEUMEGARD Pierre]]/Tableau17[[#This Row],[2019-T1-TOTAL]],"")</f>
        <v>0</v>
      </c>
      <c r="MK462" s="26">
        <f>IFERROR(Tableau17[[#This Row],[2019-T1-DUPONT-AIGNAN Nicolas]]/Tableau17[[#This Row],[2019-T1-TOTAL]],"")</f>
        <v>2.6315789473684209E-2</v>
      </c>
      <c r="ML462" s="26">
        <f>IFERROR(Tableau17[[#This Row],[2019-T1-GERNIGON Yves]]/Tableau17[[#This Row],[2019-T1-TOTAL]],"")</f>
        <v>0</v>
      </c>
      <c r="MM462" s="26">
        <f>IFERROR(Tableau17[[#This Row],[2019-T1-GLUCKSMANN Raphaël]]/Tableau17[[#This Row],[2019-T1-TOTAL]],"")</f>
        <v>4.736842105263158E-2</v>
      </c>
      <c r="MN462" s="26">
        <f>IFERROR(Tableau17[[#This Row],[2019-T1-HAMON Benoît]]/Tableau17[[#This Row],[2019-T1-TOTAL]],"")</f>
        <v>6.8421052631578952E-2</v>
      </c>
      <c r="MO462" s="26">
        <f>IFERROR(Tableau17[[#This Row],[2019-T1-HELGEN Gilles]]/Tableau17[[#This Row],[2019-T1-TOTAL]],"")</f>
        <v>0</v>
      </c>
      <c r="MP462" s="26">
        <f>IFERROR(Tableau17[[#This Row],[2019-T1-JADOT Yannick]]/Tableau17[[#This Row],[2019-T1-TOTAL]],"")</f>
        <v>3.1578947368421054E-2</v>
      </c>
      <c r="MQ462" s="26">
        <f>IFERROR(Tableau17[[#This Row],[2019-T1-LAGARDE Jean-Christophe]]/Tableau17[[#This Row],[2019-T1-TOTAL]],"")</f>
        <v>5.263157894736842E-3</v>
      </c>
      <c r="MR462" s="26">
        <f>IFERROR(Tableau17[[#This Row],[2019-T1-LALANNE Francis]]/Tableau17[[#This Row],[2019-T1-TOTAL]],"")</f>
        <v>2.6315789473684209E-2</v>
      </c>
      <c r="MS462" s="26">
        <f>IFERROR(Tableau17[[#This Row],[2019-T1-LOISEAU Nathalie]]/Tableau17[[#This Row],[2019-T1-TOTAL]],"")</f>
        <v>0.1368421052631579</v>
      </c>
      <c r="MT462" s="26">
        <f>IFERROR(Tableau17[[#This Row],[2019-T1-MARIE Florie]]/Tableau17[[#This Row],[2019-T1-TOTAL]],"")</f>
        <v>0</v>
      </c>
      <c r="MU462" s="26">
        <f>IFERROR(Tableau17[[#This Row],[2008-T1-MACROEXTRDROITE]]/Tableau17[[#This Row],[2008-T1-MACROTOTALE]],"")</f>
        <v>3.4883720930232558E-2</v>
      </c>
      <c r="MV462" s="26">
        <f>IFERROR(Tableau17[[#This Row],[2008-T1-MACRODROITE]]/Tableau17[[#This Row],[2008-T1-MACROTOTALE]],"")</f>
        <v>0.25872093023255816</v>
      </c>
      <c r="MW462" s="26">
        <f>IFERROR(Tableau17[[#This Row],[2008-T1-MACROCENTRE]]/Tableau17[[#This Row],[2008-T1-MACROTOTALE]],"")</f>
        <v>0</v>
      </c>
      <c r="MX462" s="26">
        <f>IFERROR(Tableau17[[#This Row],[2008-T1-MACROGAUCHE]]/Tableau17[[#This Row],[2008-T1-MACROTOTALE]],"")</f>
        <v>0.70639534883720934</v>
      </c>
      <c r="MY462" s="26">
        <f>IFERROR(Tableau17[[#This Row],[2008-T1-MACROAUTRE]]/Tableau17[[#This Row],[2008-T1-MACROTOTALE]],"")</f>
        <v>0</v>
      </c>
      <c r="MZ462" s="26">
        <f>IFERROR(Tableau17[[#This Row],[2008-T2-MACROEXTRDROITE]]/Tableau17[[#This Row],[2008-T2-MACROTOTALE]],"")</f>
        <v>2.2613065326633167E-2</v>
      </c>
      <c r="NA462" s="26">
        <f>IFERROR(Tableau17[[#This Row],[2008-T2-MACRODROITE]]/Tableau17[[#This Row],[2008-T2-MACROTOTALE]],"")</f>
        <v>0.14572864321608039</v>
      </c>
      <c r="NB462" s="26">
        <f>IFERROR(Tableau17[[#This Row],[2008-T2-MACROCENTRE]]/Tableau17[[#This Row],[2008-T2-MACROTOTALE]],"")</f>
        <v>0</v>
      </c>
      <c r="NC462" s="26">
        <f>IFERROR(Tableau17[[#This Row],[2008-T2-MACROGAUCHE]]/Tableau17[[#This Row],[2008-T2-MACROTOTALE]],"")</f>
        <v>0.83165829145728642</v>
      </c>
      <c r="ND462" s="26">
        <f>IFERROR(Tableau17[[#This Row],[2008-T2-MACROAUTRE]]/Tableau17[[#This Row],[2008-T2-MACROTOTALE]],"")</f>
        <v>0</v>
      </c>
      <c r="NE462" s="26">
        <f>IFERROR(Tableau17[[#This Row],[2014-T1-MACROEXTRDROITE]]/Tableau17[[#This Row],[2014-T1-MACROTOTALE]],"")</f>
        <v>9.3975903614457831E-2</v>
      </c>
      <c r="NF462" s="26">
        <f>IFERROR(Tableau17[[#This Row],[2014-T1-MACRODROITE]]/Tableau17[[#This Row],[2014-T1-MACROTOTALE]],"")</f>
        <v>0.1710843373493976</v>
      </c>
      <c r="NG462" s="26">
        <f>IFERROR(Tableau17[[#This Row],[2014-T1-MACROCENTRE]]/Tableau17[[#This Row],[2014-T1-MACROTOTALE]],"")</f>
        <v>0</v>
      </c>
      <c r="NH462" s="26">
        <f>IFERROR(Tableau17[[#This Row],[2014-T1-MACROGAUCHE]]/Tableau17[[#This Row],[2014-T1-MACROTOTALE]],"")</f>
        <v>0.73493975903614461</v>
      </c>
      <c r="NI462" s="26">
        <f>IFERROR(Tableau17[[#This Row],[2014-T1-MACROAUTRE]]/Tableau17[[#This Row],[2014-T1-MACROTOTALE]],"")</f>
        <v>0</v>
      </c>
      <c r="NJ462" s="26">
        <f>IFERROR(Tableau17[[#This Row],[2014-T2-MACROEXTRDROITE]]/Tableau17[[#This Row],[2014-T2-MACROTOTALE]],"")</f>
        <v>9.0090090090090086E-2</v>
      </c>
      <c r="NK462" s="26">
        <f>IFERROR(Tableau17[[#This Row],[2014-T2-MACRODROITE]]/Tableau17[[#This Row],[2014-T2-MACROTOTALE]],"")</f>
        <v>0.35495495495495494</v>
      </c>
      <c r="NL462" s="26">
        <f>IFERROR(Tableau17[[#This Row],[2014-T2-MACROCENTRE]]/Tableau17[[#This Row],[2014-T2-MACROTOTALE]],"")</f>
        <v>0</v>
      </c>
      <c r="NM462" s="26">
        <f>IFERROR(Tableau17[[#This Row],[2014-T2-MACROGAUCHE]]/Tableau17[[#This Row],[2014-T2-MACROTOTALE]],"")</f>
        <v>0.55495495495495495</v>
      </c>
      <c r="NN462" s="26">
        <f>IFERROR(Tableau17[[#This Row],[2014-T2-MACROAUTRE]]/Tableau17[[#This Row],[2014-T2-MACROTOTALE]],"")</f>
        <v>0</v>
      </c>
      <c r="NO462" s="26">
        <f>IFERROR( Tableau17[[#This Row],[2015-T1-MACROEXTRDROITE]]/Tableau17[[#This Row],[2015-T1-MACROTOTALE]],"")</f>
        <v>9.7826086956521743E-2</v>
      </c>
      <c r="NP462" s="26">
        <f>IFERROR(Tableau17[[#This Row],[2015-T1-MACRODROITE]]/Tableau17[[#This Row],[2015-T1-MACROTOTALE]],"")</f>
        <v>0.10869565217391304</v>
      </c>
      <c r="NQ462" s="26">
        <f>IFERROR(Tableau17[[#This Row],[2015-T1-MACROCENTRE]]/Tableau17[[#This Row],[2015-T1-MACROTOTALE]],"")</f>
        <v>0</v>
      </c>
      <c r="NR462" s="26">
        <f>IFERROR(Tableau17[[#This Row],[2015-T1-MACROGAUCHE]]/Tableau17[[#This Row],[2015-T1-MACROTOTALE]],"")</f>
        <v>0.79347826086956519</v>
      </c>
      <c r="NS462" s="26">
        <f>IFERROR(Tableau17[[#This Row],[2015-T1-MACROAUTRE]]/Tableau17[[#This Row],[2015-T1-MACROTOTALE]],"")</f>
        <v>0</v>
      </c>
      <c r="NT462" s="26">
        <f>IFERROR(Tableau17[[#This Row],[2015-T2-MACROEXTRDROITE]]/Tableau17[[#This Row],[2015-T2-MACROTOTALE]],"")</f>
        <v>0.11612903225806452</v>
      </c>
      <c r="NU462" s="26">
        <f>IFERROR(Tableau17[[#This Row],[2015-T2-MACRODROITE]]/Tableau17[[#This Row],[2015-T2-MACROTOTALE]],"")</f>
        <v>0</v>
      </c>
      <c r="NV462" s="26">
        <f>IFERROR(Tableau17[[#This Row],[2015-T2-MACROCENTRE]]/Tableau17[[#This Row],[2015-T2-MACROTOTALE]],"")</f>
        <v>0</v>
      </c>
      <c r="NW462" s="26">
        <f>IFERROR(Tableau17[[#This Row],[2015-T2-MACROGAUCHE]]/Tableau17[[#This Row],[2015-T2-MACROTOTALE]],"")</f>
        <v>0.88387096774193552</v>
      </c>
      <c r="NX462" s="26">
        <f>IFERROR(Tableau17[[#This Row],[2015-T2-MACROAUTRE]]/Tableau17[[#This Row],[2015-T2-MACROTOTALE]],"")</f>
        <v>0</v>
      </c>
      <c r="NY462" s="26">
        <f>IFERROR(Tableau17[[#This Row],[2017-T1-MACROEXTRDROITE]]/Tableau17[[#This Row],[2017-T1-MACROTOTALE]],"")</f>
        <v>0.11142061281337047</v>
      </c>
      <c r="NZ462" s="26">
        <f>IFERROR(Tableau17[[#This Row],[2017-T1-MACRODROITE]]/Tableau17[[#This Row],[2017-T1-MACROTOTALE]],"")</f>
        <v>4.8746518105849582E-2</v>
      </c>
      <c r="OA462" s="26">
        <f>IFERROR(Tableau17[[#This Row],[2017-T1-MACROCENTRE]]/Tableau17[[#This Row],[2017-T1-MACROTOTALE]],"")</f>
        <v>0.24233983286908078</v>
      </c>
      <c r="OB462" s="26">
        <f>IFERROR(Tableau17[[#This Row],[2017-T1-MACROGAUCHE]]/Tableau17[[#This Row],[2017-T1-MACROTOTALE]],"")</f>
        <v>0.59470752089136492</v>
      </c>
      <c r="OC462" s="26">
        <f>IFERROR(Tableau17[[#This Row],[2017-T1-MACROAUTRE]]/Tableau17[[#This Row],[2017-T1-MACROTOTALE]],"")</f>
        <v>2.7855153203342618E-3</v>
      </c>
      <c r="OD462" s="26">
        <f>IFERROR(Tableau17[[#This Row],[2017-T2-MACROEXTRDROITE]]/Tableau17[[#This Row],[2017-T2-MACROTOTALE]],"")</f>
        <v>0.12343966712898752</v>
      </c>
      <c r="OE462" s="26">
        <f>IFERROR(Tableau17[[#This Row],[2017-T2-MACRODROITE]]/Tableau17[[#This Row],[2017-T2-MACROTOTALE]],"")</f>
        <v>0</v>
      </c>
      <c r="OF462" s="26">
        <f>IFERROR(Tableau17[[#This Row],[2017-T2-MACROCENTRE]]/Tableau17[[#This Row],[2017-T2-MACROTOTALE]],"")</f>
        <v>0.87656033287101254</v>
      </c>
      <c r="OG462" s="26">
        <f>IFERROR(Tableau17[[#This Row],[2017-T2-MACROGAUCHE]]/Tableau17[[#This Row],[2017-T2-MACROTOTALE]],"")</f>
        <v>0</v>
      </c>
      <c r="OH462" s="26">
        <f>IFERROR(Tableau17[[#This Row],[2017-T2-MACROAUTRE]]/Tableau17[[#This Row],[2017-T2-MACROTOTALE]],"")</f>
        <v>0</v>
      </c>
      <c r="OI462" s="26">
        <f>IFERROR(Tableau17[[#This Row],[2019-T1-MACROEXTRDROITE]]/Tableau17[[#This Row],[2019-T1-MACROTOTALE]],"")</f>
        <v>0.20207253886010362</v>
      </c>
      <c r="OJ462" s="26">
        <f>IFERROR(Tableau17[[#This Row],[2019-T1-MACRODROITE]]/Tableau17[[#This Row],[2019-T1-MACROTOTALE]],"")</f>
        <v>4.6632124352331605E-2</v>
      </c>
      <c r="OK462" s="26">
        <f>IFERROR(Tableau17[[#This Row],[2019-T1-MACROCENTRE]]/Tableau17[[#This Row],[2019-T1-MACROTOTALE]],"")</f>
        <v>0.13471502590673576</v>
      </c>
      <c r="OL462" s="26">
        <f>IFERROR(Tableau17[[#This Row],[2019-T1-MACROGAUCHE]]/Tableau17[[#This Row],[2019-T1-MACROTOTALE]],"")</f>
        <v>0.53886010362694303</v>
      </c>
      <c r="OM462" s="26">
        <f>IFERROR(Tableau17[[#This Row],[2019-T1-MACROAUTRE]]/Tableau17[[#This Row],[2019-T1-MACROTOTALE]],"")</f>
        <v>7.7720207253886009E-2</v>
      </c>
      <c r="ON462" s="26">
        <f>IFERROR(Tableau17[[#This Row],[2020-T1-MACROEXTRDROITE]]/Tableau17[[#This Row],[2020-T1-MACROTOTALE]],"")</f>
        <v>8.9686098654708515E-2</v>
      </c>
      <c r="OO462" s="26">
        <f>IFERROR(Tableau17[[#This Row],[2020-T1-MACRODROITE]]/Tableau17[[#This Row],[2020-T1-MACROTOTALE]],"")</f>
        <v>0.35426008968609868</v>
      </c>
      <c r="OP462" s="26">
        <f>IFERROR(Tableau17[[#This Row],[2020-T1-MACROCENTRE]]/Tableau17[[#This Row],[2020-T1-MACROTOTALE]],"")</f>
        <v>6.2780269058295965E-2</v>
      </c>
      <c r="OQ462" s="26">
        <f>IFERROR(Tableau17[[#This Row],[2020-T1-MACROGAUCHE]]/Tableau17[[#This Row],[2020-T1-MACROTOTALE]],"")</f>
        <v>0.49327354260089684</v>
      </c>
      <c r="OR462" s="26">
        <f>IFERROR(Tableau17[[#This Row],[2020-T1-MACROAUTRE]]/Tableau17[[#This Row],[2020-T1-MACROTOTALE]],"")</f>
        <v>0</v>
      </c>
      <c r="OS462" s="26">
        <f>IFERROR(Tableau17[[#This Row],[2017 (L)-T1-MACROEXTRDROITE]]/Tableau17[[#This Row],[2017 (L)-T1-MACROTOTALE]],"")</f>
        <v>7.098765432098765E-2</v>
      </c>
      <c r="OT462" s="26">
        <f>IFERROR(Tableau17[[#This Row],[2017 (L)-T1-MACRODROITE]]/Tableau17[[#This Row],[2017 (L)-T1-MACROTOTALE]],"")</f>
        <v>6.4814814814814811E-2</v>
      </c>
      <c r="OU462" s="26">
        <f>IFERROR(Tableau17[[#This Row],[2017 (L)-T1-MACROCENTRE]]/Tableau17[[#This Row],[2017 (L)-T1-MACROTOTALE]],"")</f>
        <v>0.28086419753086422</v>
      </c>
      <c r="OV462" s="26">
        <f>IFERROR(Tableau17[[#This Row],[2017 (L)-T1-MACROGAUCHE]]/Tableau17[[#This Row],[2017 (L)-T1-MACROTOTALE]],"")</f>
        <v>0.57098765432098764</v>
      </c>
      <c r="OW462" s="26">
        <f>IFERROR(Tableau17[[#This Row],[2017 (L)-T1-MACROAUTRE]]/Tableau17[[#This Row],[2017 (L)-T1-MACROTOTALE]],"")</f>
        <v>1.2345679012345678E-2</v>
      </c>
      <c r="OX462" s="26">
        <f>IFERROR(Tableau17[[#This Row],[2017 (L)-T2-MACROEXTRDROITE]]/Tableau17[[#This Row],[2017 (L)-T2-MACROTOTALE]],"")</f>
        <v>0.15151515151515152</v>
      </c>
      <c r="OY462" s="26">
        <f>IFERROR(Tableau17[[#This Row],[2017 (L)-T2-MACRODROITE]]/Tableau17[[#This Row],[2017 (L)-T2-MACROTOTALE]],"")</f>
        <v>0</v>
      </c>
      <c r="OZ462" s="26">
        <f>IFERROR(Tableau17[[#This Row],[2017 (L)-T2-MACROCENTRE]]/Tableau17[[#This Row],[2017 (L)-T2-MACROTOTALE]],"")</f>
        <v>0.84848484848484851</v>
      </c>
      <c r="PA462" s="26">
        <f>IFERROR(Tableau17[[#This Row],[2017 (L)-T2-MACROGAUCHE]]/Tableau17[[#This Row],[2017 (L)-T2-MACROTOTALE]],"")</f>
        <v>0</v>
      </c>
      <c r="PB462" s="26">
        <f>IFERROR(Tableau17[[#This Row],[2017 (L)-T2-MACROAUTRE]]/Tableau17[[#This Row],[2017 (L)-T2-MACROTOTALE]],"")</f>
        <v>0</v>
      </c>
      <c r="PC462" s="26">
        <f>IFERROR(Tableau17[[#This Row],[2008_T1_PROCUS]]/Tableau17[[#This Row],[2008_T1_INSCRITS]],0)</f>
        <v>5.108556832694764E-3</v>
      </c>
      <c r="PD462" s="26">
        <f>IFERROR(Tableau17[[#This Row],[2008_T2_PROCUS]]/Tableau17[[#This Row],[2008_T2_INSCRITS]],0)</f>
        <v>6.3856960408684551E-3</v>
      </c>
      <c r="PE462" s="26">
        <f>Tableau17[[#This Row],[2014_T1_PROCUS]]/Tableau17[[#This Row],[2014_T1_INSCRITS]]</f>
        <v>8.1168831168831174E-4</v>
      </c>
      <c r="PF462" s="26">
        <f>IFERROR(Tableau17[[#This Row],[2014_T2_PROCUS]]/Tableau17[[#This Row],[2014_T2_INSCRITS]],0)</f>
        <v>1.6233766233766235E-3</v>
      </c>
    </row>
    <row r="463" spans="1:422" hidden="1" x14ac:dyDescent="0.2">
      <c r="A463" s="1">
        <v>7</v>
      </c>
      <c r="B463" s="1" t="s">
        <v>499</v>
      </c>
      <c r="C463" s="1" t="s">
        <v>505</v>
      </c>
      <c r="D463" s="1" t="s">
        <v>505</v>
      </c>
      <c r="E463" s="1">
        <v>1407</v>
      </c>
      <c r="F463" s="1">
        <v>5.381964</v>
      </c>
      <c r="G463" s="1">
        <v>43.331814999999999</v>
      </c>
      <c r="H463" s="3">
        <v>1397</v>
      </c>
      <c r="I463" s="3">
        <v>265</v>
      </c>
      <c r="J463" s="1">
        <v>10</v>
      </c>
      <c r="L463" s="1">
        <v>19</v>
      </c>
      <c r="M463" s="1">
        <v>64</v>
      </c>
      <c r="O463" s="1">
        <v>1</v>
      </c>
      <c r="P463" s="1">
        <v>54</v>
      </c>
      <c r="Q463" s="1">
        <v>12</v>
      </c>
      <c r="R463" s="1">
        <v>97</v>
      </c>
      <c r="S463" s="1">
        <v>38</v>
      </c>
      <c r="T463" s="1">
        <v>15</v>
      </c>
      <c r="U463" s="1">
        <v>310</v>
      </c>
      <c r="V463" s="1">
        <v>1363</v>
      </c>
      <c r="W463" s="1">
        <v>577</v>
      </c>
      <c r="X463" s="1">
        <v>1</v>
      </c>
      <c r="Y463" s="2">
        <v>0.42333089000000002</v>
      </c>
      <c r="Z463" s="1">
        <v>1363</v>
      </c>
      <c r="AA463" s="1">
        <v>722</v>
      </c>
      <c r="AB463" s="1">
        <v>1</v>
      </c>
      <c r="AC463" s="2">
        <v>0.52971387000000003</v>
      </c>
      <c r="AD463" s="1">
        <v>1397</v>
      </c>
      <c r="AE463" s="1">
        <v>326</v>
      </c>
      <c r="AF463" s="2">
        <v>0.23335718999999999</v>
      </c>
      <c r="AG463" s="1">
        <f t="shared" si="7"/>
        <v>265</v>
      </c>
      <c r="AH463" s="1">
        <v>1218</v>
      </c>
      <c r="AI463" s="1">
        <v>629</v>
      </c>
      <c r="AJ463" s="1">
        <v>3</v>
      </c>
      <c r="AK463" s="2">
        <v>0.51642036000000002</v>
      </c>
      <c r="AL463" s="1">
        <v>1218</v>
      </c>
      <c r="AM463" s="1">
        <v>704</v>
      </c>
      <c r="AN463" s="1">
        <v>4</v>
      </c>
      <c r="AO463" s="2">
        <v>0.57799672000000002</v>
      </c>
      <c r="AP463" s="1">
        <v>1370</v>
      </c>
      <c r="AQ463" s="1">
        <v>481</v>
      </c>
      <c r="AR463" s="2">
        <v>0.35109488999999999</v>
      </c>
      <c r="AS463" s="1">
        <v>1370</v>
      </c>
      <c r="AT463" s="1">
        <v>569</v>
      </c>
      <c r="AU463" s="2">
        <v>0.41532847000000001</v>
      </c>
      <c r="AV463" s="1">
        <v>1374</v>
      </c>
      <c r="AW463" s="1">
        <v>387</v>
      </c>
      <c r="AX463" s="2">
        <v>0.28165939000000001</v>
      </c>
      <c r="AY463" s="1">
        <v>1374</v>
      </c>
      <c r="AZ463" s="1">
        <v>349</v>
      </c>
      <c r="BA463" s="2">
        <v>0.25400291000000003</v>
      </c>
      <c r="BB463" s="1">
        <v>1372</v>
      </c>
      <c r="BC463" s="1">
        <v>881</v>
      </c>
      <c r="BD463" s="2">
        <v>0.64212828</v>
      </c>
      <c r="BE463" s="1">
        <v>1372</v>
      </c>
      <c r="BF463" s="1">
        <v>846</v>
      </c>
      <c r="BG463" s="2">
        <v>0.61661807999999996</v>
      </c>
      <c r="BH463" s="1">
        <v>1371</v>
      </c>
      <c r="BI463" s="1">
        <v>361</v>
      </c>
      <c r="BJ463" s="2">
        <v>0.26331145</v>
      </c>
      <c r="BK463" s="1">
        <v>34</v>
      </c>
      <c r="BL463" s="1">
        <v>8</v>
      </c>
      <c r="BN463" s="1">
        <v>14</v>
      </c>
      <c r="BO463" s="1">
        <v>82</v>
      </c>
      <c r="BP463" s="1">
        <v>157</v>
      </c>
      <c r="BQ463" s="1">
        <v>319</v>
      </c>
      <c r="BR463" s="1">
        <v>614</v>
      </c>
      <c r="BS463" s="1">
        <v>77</v>
      </c>
      <c r="BU463" s="1">
        <v>206</v>
      </c>
      <c r="BV463" s="1">
        <v>406</v>
      </c>
      <c r="BW463" s="1">
        <v>689</v>
      </c>
      <c r="BZ463" s="1">
        <v>74</v>
      </c>
      <c r="CA463" s="1">
        <v>8</v>
      </c>
      <c r="CB463" s="1">
        <v>43</v>
      </c>
      <c r="CC463" s="1">
        <v>177</v>
      </c>
      <c r="CD463" s="1">
        <v>108</v>
      </c>
      <c r="CE463" s="1">
        <v>151</v>
      </c>
      <c r="CF463" s="1">
        <v>561</v>
      </c>
      <c r="CG463" s="1">
        <v>221</v>
      </c>
      <c r="CH463" s="1">
        <v>178</v>
      </c>
      <c r="CI463" s="1">
        <v>304</v>
      </c>
      <c r="CJ463" s="1">
        <v>703</v>
      </c>
      <c r="CL463" s="1">
        <v>16</v>
      </c>
      <c r="CN463" s="1">
        <v>45</v>
      </c>
      <c r="CP463" s="1">
        <v>199</v>
      </c>
      <c r="CS463" s="1">
        <v>139</v>
      </c>
      <c r="CT463" s="1">
        <v>65</v>
      </c>
      <c r="CW463" s="1">
        <v>464</v>
      </c>
      <c r="CY463" s="1">
        <v>223</v>
      </c>
      <c r="CZ463" s="1">
        <v>320</v>
      </c>
      <c r="DC463" s="1">
        <v>543</v>
      </c>
      <c r="DD463" s="1">
        <v>26</v>
      </c>
      <c r="DE463" s="1">
        <v>16</v>
      </c>
      <c r="DF463" s="1">
        <v>4</v>
      </c>
      <c r="DH463" s="1">
        <v>15</v>
      </c>
      <c r="DI463" s="1">
        <v>20</v>
      </c>
      <c r="DK463" s="1">
        <v>5</v>
      </c>
      <c r="DL463" s="1">
        <v>53</v>
      </c>
      <c r="DM463" s="1">
        <v>114</v>
      </c>
      <c r="DR463" s="1">
        <v>59</v>
      </c>
      <c r="DS463" s="1">
        <v>47</v>
      </c>
      <c r="DT463" s="1">
        <v>16</v>
      </c>
      <c r="DU463" s="1">
        <v>375</v>
      </c>
      <c r="DW463" s="1">
        <v>137</v>
      </c>
      <c r="DZ463" s="1">
        <v>198</v>
      </c>
      <c r="EA463" s="1">
        <v>335</v>
      </c>
      <c r="EB463" s="1">
        <v>3</v>
      </c>
      <c r="EC463" s="1">
        <v>19</v>
      </c>
      <c r="ED463" s="1">
        <v>5</v>
      </c>
      <c r="EE463" s="1">
        <v>9</v>
      </c>
      <c r="EF463" s="1">
        <v>62</v>
      </c>
      <c r="EG463" s="1">
        <v>39</v>
      </c>
      <c r="EH463" s="1">
        <v>2</v>
      </c>
      <c r="EI463" s="1">
        <v>217</v>
      </c>
      <c r="EJ463" s="1">
        <v>380</v>
      </c>
      <c r="EK463" s="1">
        <v>129</v>
      </c>
      <c r="EL463" s="1">
        <v>6</v>
      </c>
      <c r="EM463" s="1">
        <v>871</v>
      </c>
      <c r="EN463" s="1">
        <v>246</v>
      </c>
      <c r="EO463" s="1">
        <v>551</v>
      </c>
      <c r="EP463" s="1">
        <v>797</v>
      </c>
      <c r="EQ463" s="1">
        <v>0</v>
      </c>
      <c r="ER463" s="1">
        <v>1</v>
      </c>
      <c r="ES463" s="1">
        <v>14</v>
      </c>
      <c r="ET463" s="1">
        <v>48</v>
      </c>
      <c r="EU463" s="1">
        <v>14</v>
      </c>
      <c r="EV463" s="1">
        <v>147</v>
      </c>
      <c r="EW463" s="1">
        <v>11</v>
      </c>
      <c r="EX463" s="1">
        <v>0</v>
      </c>
      <c r="EY463" s="1">
        <v>4</v>
      </c>
      <c r="EZ463" s="1">
        <v>12</v>
      </c>
      <c r="FA463" s="1">
        <v>0</v>
      </c>
      <c r="FB463" s="1">
        <v>0</v>
      </c>
      <c r="FC463" s="1">
        <v>0</v>
      </c>
      <c r="FD463" s="1">
        <v>0</v>
      </c>
      <c r="FE463" s="1">
        <v>0</v>
      </c>
      <c r="FF463" s="1">
        <v>0</v>
      </c>
      <c r="FG463" s="1">
        <v>1</v>
      </c>
      <c r="FH463" s="1">
        <v>5</v>
      </c>
      <c r="FI463" s="1">
        <v>1</v>
      </c>
      <c r="FJ463" s="1">
        <v>9</v>
      </c>
      <c r="FK463" s="1">
        <v>19</v>
      </c>
      <c r="FL463" s="1">
        <v>0</v>
      </c>
      <c r="FM463" s="1">
        <v>18</v>
      </c>
      <c r="FN463" s="1">
        <v>3</v>
      </c>
      <c r="FO463" s="1">
        <v>4</v>
      </c>
      <c r="FP463" s="1">
        <v>33</v>
      </c>
      <c r="FQ463" s="1">
        <v>0</v>
      </c>
      <c r="FR463" s="1">
        <f>SUM(Tableau17[[#This Row],[2019-T1-ALEXANDRE Audric]:[2019-T1-MARIE Florie]])</f>
        <v>344</v>
      </c>
      <c r="FS463" s="1">
        <v>82</v>
      </c>
      <c r="FT463" s="1">
        <v>199</v>
      </c>
      <c r="FU463" s="1">
        <v>0</v>
      </c>
      <c r="FV463" s="1">
        <v>333</v>
      </c>
      <c r="FW463" s="1">
        <v>0</v>
      </c>
      <c r="FX463" s="1">
        <v>614</v>
      </c>
      <c r="FY463" s="1">
        <v>77</v>
      </c>
      <c r="FZ463" s="1">
        <v>206</v>
      </c>
      <c r="GA463" s="1">
        <v>0</v>
      </c>
      <c r="GB463" s="1">
        <v>406</v>
      </c>
      <c r="GC463" s="1">
        <v>0</v>
      </c>
      <c r="GD463" s="1">
        <v>689</v>
      </c>
      <c r="GE463" s="1">
        <v>177</v>
      </c>
      <c r="GF463" s="1">
        <v>108</v>
      </c>
      <c r="GG463" s="1">
        <v>0</v>
      </c>
      <c r="GH463" s="1">
        <v>276</v>
      </c>
      <c r="GI463" s="1">
        <v>0</v>
      </c>
      <c r="GJ463" s="1">
        <v>561</v>
      </c>
      <c r="GK463" s="1">
        <v>221</v>
      </c>
      <c r="GL463" s="1">
        <v>178</v>
      </c>
      <c r="GM463" s="1">
        <v>0</v>
      </c>
      <c r="GN463" s="1">
        <v>304</v>
      </c>
      <c r="GO463" s="1">
        <v>0</v>
      </c>
      <c r="GP463" s="1">
        <v>703</v>
      </c>
      <c r="GQ463" s="1">
        <v>215</v>
      </c>
      <c r="GR463" s="1">
        <v>65</v>
      </c>
      <c r="GS463" s="1">
        <v>0</v>
      </c>
      <c r="GT463" s="1">
        <v>184</v>
      </c>
      <c r="GU463" s="1">
        <v>0</v>
      </c>
      <c r="GV463" s="1">
        <v>464</v>
      </c>
      <c r="GW463" s="1">
        <v>223</v>
      </c>
      <c r="GX463" s="1">
        <v>0</v>
      </c>
      <c r="GY463" s="1">
        <v>0</v>
      </c>
      <c r="GZ463" s="1">
        <v>320</v>
      </c>
      <c r="HA463" s="1">
        <v>0</v>
      </c>
      <c r="HB463" s="1">
        <v>543</v>
      </c>
      <c r="HC463" s="1">
        <v>250</v>
      </c>
      <c r="HD463" s="1">
        <v>62</v>
      </c>
      <c r="HE463" s="1">
        <v>129</v>
      </c>
      <c r="HF463" s="1">
        <v>428</v>
      </c>
      <c r="HG463" s="1">
        <v>2</v>
      </c>
      <c r="HH463" s="1">
        <v>871</v>
      </c>
      <c r="HI463" s="1">
        <v>246</v>
      </c>
      <c r="HJ463" s="1">
        <v>0</v>
      </c>
      <c r="HK463" s="1">
        <v>551</v>
      </c>
      <c r="HL463" s="1">
        <v>0</v>
      </c>
      <c r="HM463" s="1">
        <v>0</v>
      </c>
      <c r="HN463" s="1">
        <v>797</v>
      </c>
      <c r="HO463" s="1">
        <v>167</v>
      </c>
      <c r="HP463" s="1">
        <v>14</v>
      </c>
      <c r="HQ463" s="1">
        <v>33</v>
      </c>
      <c r="HR463" s="1">
        <v>107</v>
      </c>
      <c r="HS463" s="1">
        <v>31</v>
      </c>
      <c r="HT463" s="1">
        <v>352</v>
      </c>
      <c r="HU463" s="1">
        <v>97</v>
      </c>
      <c r="HV463" s="1">
        <v>73</v>
      </c>
      <c r="HW463" s="1">
        <v>22</v>
      </c>
      <c r="HX463" s="1">
        <v>118</v>
      </c>
      <c r="HY463" s="1">
        <v>0</v>
      </c>
      <c r="HZ463" s="1">
        <v>310</v>
      </c>
      <c r="IA463" s="1">
        <v>118</v>
      </c>
      <c r="IB463" s="1">
        <v>16</v>
      </c>
      <c r="IC463" s="1">
        <v>59</v>
      </c>
      <c r="ID463" s="1">
        <v>166</v>
      </c>
      <c r="IE463" s="1">
        <v>16</v>
      </c>
      <c r="IF463" s="1">
        <v>375</v>
      </c>
      <c r="IG463" s="1">
        <v>137</v>
      </c>
      <c r="IH463" s="1">
        <v>0</v>
      </c>
      <c r="II463" s="1">
        <v>198</v>
      </c>
      <c r="IJ463" s="1">
        <v>0</v>
      </c>
      <c r="IK463" s="1">
        <v>0</v>
      </c>
      <c r="IL463" s="1">
        <v>335</v>
      </c>
      <c r="IM463" s="26">
        <f>IFERROR(Tableau17[[#This Row],[LDIV]]/Tableau17[[#This Row],[Total général]],"")</f>
        <v>3.2258064516129031E-2</v>
      </c>
      <c r="IN463" s="26">
        <f>IFERROR(Tableau17[[#This Row],[LDVC]]/Tableau17[[#This Row],[Total général]],"")</f>
        <v>0</v>
      </c>
      <c r="IO463" s="26">
        <f>IFERROR(Tableau17[[#This Row],[LDVD]]/Tableau17[[#This Row],[Total général]],"")</f>
        <v>6.1290322580645158E-2</v>
      </c>
      <c r="IP463" s="26">
        <f>IFERROR(Tableau17[[#This Row],[LDVG]]/Tableau17[[#This Row],[Total général]],"")</f>
        <v>0.20645161290322581</v>
      </c>
      <c r="IQ463" s="26">
        <f>IFERROR(Tableau17[[#This Row],[LEXD]]/Tableau17[[#This Row],[Total général]],"")</f>
        <v>0</v>
      </c>
      <c r="IR463" s="26">
        <f>IFERROR(Tableau17[[#This Row],[LEXG]]/Tableau17[[#This Row],[Total général]],"")</f>
        <v>3.2258064516129032E-3</v>
      </c>
      <c r="IS463" s="26">
        <f>IFERROR(Tableau17[[#This Row],[LLR]]/Tableau17[[#This Row],[Total général]],"")</f>
        <v>0.17419354838709677</v>
      </c>
      <c r="IT463" s="26">
        <f>IFERROR(Tableau17[[#This Row],[LREM]]/Tableau17[[#This Row],[Total général]],"")</f>
        <v>3.870967741935484E-2</v>
      </c>
      <c r="IU463" s="26">
        <f>IFERROR(Tableau17[[#This Row],[LRN]]/Tableau17[[#This Row],[Total général]],"")</f>
        <v>0.31290322580645163</v>
      </c>
      <c r="IV463" s="26">
        <f>IFERROR(Tableau17[[#This Row],[LUG]]/Tableau17[[#This Row],[Total général]],"")</f>
        <v>0.12258064516129032</v>
      </c>
      <c r="IW463" s="26">
        <f>IFERROR(Tableau17[[#This Row],[LVEC]]/Tableau17[[#This Row],[Total général]],"")</f>
        <v>4.8387096774193547E-2</v>
      </c>
      <c r="IX463" s="26">
        <f>IFERROR(Tableau17[[#This Row],[2008-T1-LCMD]]/Tableau17[[#This Row],[2008-T1-TOTAL]],"")</f>
        <v>5.5374592833876218E-2</v>
      </c>
      <c r="IY463" s="26">
        <f>IFERROR(Tableau17[[#This Row],[2008-T1-LDVD]]/Tableau17[[#This Row],[2008-T1-TOTAL]],"")</f>
        <v>1.3029315960912053E-2</v>
      </c>
      <c r="IZ463" s="26">
        <f>IFERROR(Tableau17[[#This Row],[2008-T1-LEXD]]/Tableau17[[#This Row],[2008-T1-TOTAL]],"")</f>
        <v>0</v>
      </c>
      <c r="JA463" s="26">
        <f>IFERROR(Tableau17[[#This Row],[2008-T1-LEXG]]/Tableau17[[#This Row],[2008-T1-TOTAL]],"")</f>
        <v>2.2801302931596091E-2</v>
      </c>
      <c r="JB463" s="26">
        <f>IFERROR(Tableau17[[#This Row],[2008-T1-LFN]]/Tableau17[[#This Row],[2008-T1-TOTAL]],"")</f>
        <v>0.13355048859934854</v>
      </c>
      <c r="JC463" s="26">
        <f>IFERROR(Tableau17[[#This Row],[2008-T1-LMAJ]]/Tableau17[[#This Row],[2008-T1-TOTAL]],"")</f>
        <v>0.25570032573289903</v>
      </c>
      <c r="JD463" s="26">
        <f>IFERROR(Tableau17[[#This Row],[2008-T1-LUG]]/Tableau17[[#This Row],[2008-T1-TOTAL]],"")</f>
        <v>0.51954397394136809</v>
      </c>
      <c r="JE463" s="26">
        <f>IFERROR(Tableau17[[#This Row],[2008-T2-LFN]]/Tableau17[[#This Row],[2008-T2-TOTAL]],"")</f>
        <v>0.11175616835994194</v>
      </c>
      <c r="JF463" s="26">
        <f>IFERROR(Tableau17[[#This Row],[2008-T2-LGC]]/Tableau17[[#This Row],[2008-T2-TOTAL]],"")</f>
        <v>0</v>
      </c>
      <c r="JG463" s="26">
        <f>IFERROR(Tableau17[[#This Row],[2008-T2-LMAJ]]/Tableau17[[#This Row],[2008-T2-TOTAL]],"")</f>
        <v>0.29898403483309144</v>
      </c>
      <c r="JH463" s="26">
        <f>IFERROR(Tableau17[[#This Row],[2008-T2-LUG]]/Tableau17[[#This Row],[2008-T2-TOTAL]],"")</f>
        <v>0.58925979680696661</v>
      </c>
      <c r="JI463" s="26">
        <f>IFERROR(Tableau17[[#This Row],[2014-T1-LDIV]]/Tableau17[[#This Row],[2014-T1-TOTAL]],"")</f>
        <v>0</v>
      </c>
      <c r="JJ463" s="26">
        <f>IFERROR(Tableau17[[#This Row],[2014-T1-LDVD]]/Tableau17[[#This Row],[2014-T1-TOTAL]],"")</f>
        <v>0</v>
      </c>
      <c r="JK463" s="26">
        <f>IFERROR(Tableau17[[#This Row],[2014-T1-LDVG]]/Tableau17[[#This Row],[2014-T1-TOTAL]],"")</f>
        <v>0.1319073083778966</v>
      </c>
      <c r="JL463" s="26">
        <f>IFERROR(Tableau17[[#This Row],[2014-T1-LEXG]]/Tableau17[[#This Row],[2014-T1-TOTAL]],"")</f>
        <v>1.4260249554367201E-2</v>
      </c>
      <c r="JM463" s="26">
        <f>IFERROR(Tableau17[[#This Row],[2014-T1-LFG]]/Tableau17[[#This Row],[2014-T1-TOTAL]],"")</f>
        <v>7.6648841354723704E-2</v>
      </c>
      <c r="JN463" s="26">
        <f>IFERROR(Tableau17[[#This Row],[2014-T1-LFN]]/Tableau17[[#This Row],[2014-T1-TOTAL]],"")</f>
        <v>0.31550802139037432</v>
      </c>
      <c r="JO463" s="26">
        <f>IFERROR(Tableau17[[#This Row],[2014-T1-LUD]]/Tableau17[[#This Row],[2014-T1-TOTAL]],"")</f>
        <v>0.19251336898395721</v>
      </c>
      <c r="JP463" s="26">
        <f>IFERROR(Tableau17[[#This Row],[2014-T1-LUG]]/Tableau17[[#This Row],[2014-T1-TOTAL]],"")</f>
        <v>0.26916221033868093</v>
      </c>
      <c r="JQ463" s="26">
        <f>IFERROR(Tableau17[[#This Row],[2014-T2-LFN]]/Tableau17[[#This Row],[2014-T2-TOTAL]],"")</f>
        <v>0.31436699857752487</v>
      </c>
      <c r="JR463" s="26">
        <f>IFERROR(Tableau17[[#This Row],[2014-T2-LUD]]/Tableau17[[#This Row],[2014-T2-TOTAL]],"")</f>
        <v>0.25320056899004267</v>
      </c>
      <c r="JS463" s="26">
        <f>IFERROR(Tableau17[[#This Row],[2014-T2-LUG]]/Tableau17[[#This Row],[2014-T2-TOTAL]],"")</f>
        <v>0.43243243243243246</v>
      </c>
      <c r="JT463" s="26">
        <f>IFERROR(Tableau17[[#This Row],[2015-T1-BC-DIV]]/Tableau17[[#This Row],[2015-T1-TOTAL]],"")</f>
        <v>0</v>
      </c>
      <c r="JU463" s="26">
        <f>IFERROR(Tableau17[[#This Row],[2015-T1-BC-DLF]]/Tableau17[[#This Row],[2015-T1-TOTAL]],"")</f>
        <v>3.4482758620689655E-2</v>
      </c>
      <c r="JV463" s="26">
        <f>IFERROR(Tableau17[[#This Row],[2015-T1-BC-DVD]]/Tableau17[[#This Row],[2015-T1-TOTAL]],"")</f>
        <v>0</v>
      </c>
      <c r="JW463" s="26">
        <f>IFERROR(Tableau17[[#This Row],[2015-T1-BC-DVG]]/Tableau17[[#This Row],[2015-T1-TOTAL]],"")</f>
        <v>9.6982758620689655E-2</v>
      </c>
      <c r="JX463" s="26">
        <f>IFERROR(Tableau17[[#This Row],[2015-T1-BC-FG]]/Tableau17[[#This Row],[2015-T1-TOTAL]],"")</f>
        <v>0</v>
      </c>
      <c r="JY463" s="26">
        <f>IFERROR(Tableau17[[#This Row],[2015-T1-BC-FN]]/Tableau17[[#This Row],[2015-T1-TOTAL]],"")</f>
        <v>0.42887931034482757</v>
      </c>
      <c r="JZ463" s="26">
        <f>IFERROR(Tableau17[[#This Row],[2015-T1-BC-MDM]]/Tableau17[[#This Row],[2015-T1-TOTAL]],"")</f>
        <v>0</v>
      </c>
      <c r="KA463" s="26">
        <f>IFERROR(Tableau17[[#This Row],[2015-T1-BC-RDG]]/Tableau17[[#This Row],[2015-T1-TOTAL]],"")</f>
        <v>0</v>
      </c>
      <c r="KB463" s="26">
        <f>IFERROR(Tableau17[[#This Row],[2015-T1-BC-SOC]]/Tableau17[[#This Row],[2015-T1-TOTAL]],"")</f>
        <v>0.29956896551724138</v>
      </c>
      <c r="KC463" s="26">
        <f>IFERROR(Tableau17[[#This Row],[2015-T1-BC-UD]]/Tableau17[[#This Row],[2015-T1-TOTAL]],"")</f>
        <v>0.14008620689655171</v>
      </c>
      <c r="KD463" s="26">
        <f>IFERROR(Tableau17[[#This Row],[2015-T1-BC-UG]]/Tableau17[[#This Row],[2015-T1-TOTAL]],"")</f>
        <v>0</v>
      </c>
      <c r="KE463" s="26">
        <f>IFERROR(Tableau17[[#This Row],[2015-T1-BC-VEC]]/Tableau17[[#This Row],[2015-T1-TOTAL]],"")</f>
        <v>0</v>
      </c>
      <c r="KF463" s="26">
        <f>IFERROR(Tableau17[[#This Row],[2015-T2-BC-DVG]]/Tableau17[[#This Row],[2015-T2-TOTAL]],"")</f>
        <v>0</v>
      </c>
      <c r="KG463" s="26">
        <f>IFERROR(Tableau17[[#This Row],[2015-T2-BC-FN]]/Tableau17[[#This Row],[2015-T2-TOTAL]],"")</f>
        <v>0.41068139963167588</v>
      </c>
      <c r="KH463" s="26">
        <f>IFERROR(Tableau17[[#This Row],[2015-T2-BC-SOC]]/Tableau17[[#This Row],[2015-T2-TOTAL]],"")</f>
        <v>0.58931860036832417</v>
      </c>
      <c r="KI463" s="26">
        <f>IFERROR(Tableau17[[#This Row],[2015-T2-BC-UD]]/Tableau17[[#This Row],[2015-T2-TOTAL]],"")</f>
        <v>0</v>
      </c>
      <c r="KJ463" s="26">
        <f>IFERROR(Tableau17[[#This Row],[2015-T2-BC-UG]]/Tableau17[[#This Row],[2015-T2-TOTAL]],"")</f>
        <v>0</v>
      </c>
      <c r="KK463" s="26">
        <f>IFERROR(Tableau17[[#This Row],[2017 (L)-T1-COM]]/Tableau17[[#This Row],[2017 (L)-T1-TOTAL]],"")</f>
        <v>6.933333333333333E-2</v>
      </c>
      <c r="KL463" s="26">
        <f>IFERROR(Tableau17[[#This Row],[2017 (L)-T1-DIV]]/Tableau17[[#This Row],[2017 (L)-T1-TOTAL]],"")</f>
        <v>4.2666666666666665E-2</v>
      </c>
      <c r="KM463" s="26">
        <f>IFERROR(Tableau17[[#This Row],[2017 (L)-T1-DLF]]/Tableau17[[#This Row],[2017 (L)-T1-TOTAL]],"")</f>
        <v>1.0666666666666666E-2</v>
      </c>
      <c r="KN463" s="26">
        <f>IFERROR(Tableau17[[#This Row],[2017 (L)-T1-DVD]]/Tableau17[[#This Row],[2017 (L)-T1-TOTAL]],"")</f>
        <v>0</v>
      </c>
      <c r="KO463" s="26">
        <f>IFERROR(Tableau17[[#This Row],[2017 (L)-T1-DVG]]/Tableau17[[#This Row],[2017 (L)-T1-TOTAL]],"")</f>
        <v>0.04</v>
      </c>
      <c r="KP463" s="26">
        <f>IFERROR(Tableau17[[#This Row],[2017 (L)-T1-ECO]]/Tableau17[[#This Row],[2017 (L)-T1-TOTAL]],"")</f>
        <v>5.3333333333333337E-2</v>
      </c>
      <c r="KQ463" s="26">
        <f>IFERROR(Tableau17[[#This Row],[2017 (L)-T1-EXD]]/Tableau17[[#This Row],[2017 (L)-T1-TOTAL]],"")</f>
        <v>0</v>
      </c>
      <c r="KR463" s="26">
        <f>IFERROR(Tableau17[[#This Row],[2017 (L)-T1-EXG]]/Tableau17[[#This Row],[2017 (L)-T1-TOTAL]],"")</f>
        <v>1.3333333333333334E-2</v>
      </c>
      <c r="KS463" s="26">
        <f>IFERROR(Tableau17[[#This Row],[2017 (L)-T1-FI]]/Tableau17[[#This Row],[2017 (L)-T1-TOTAL]],"")</f>
        <v>0.14133333333333334</v>
      </c>
      <c r="KT463" s="26">
        <f>IFERROR(Tableau17[[#This Row],[2017 (L)-T1-FN]]/Tableau17[[#This Row],[2017 (L)-T1-TOTAL]],"")</f>
        <v>0.30399999999999999</v>
      </c>
      <c r="KU463" s="26">
        <f>IFERROR(Tableau17[[#This Row],[2017 (L)-T1-LR]]/Tableau17[[#This Row],[2017 (L)-T1-TOTAL]],"")</f>
        <v>0</v>
      </c>
      <c r="KV463" s="26">
        <f>IFERROR(Tableau17[[#This Row],[2017 (L)-T1-MDM]]/Tableau17[[#This Row],[2017 (L)-T1-TOTAL]],"")</f>
        <v>0</v>
      </c>
      <c r="KW463" s="26">
        <f>IFERROR(Tableau17[[#This Row],[2017 (L)-T1-RDG]]/Tableau17[[#This Row],[2017 (L)-T1-TOTAL]],"")</f>
        <v>0</v>
      </c>
      <c r="KX463" s="26">
        <f>IFERROR(Tableau17[[#This Row],[2017 (L)-T1-REG]]/Tableau17[[#This Row],[2017 (L)-T1-TOTAL]],"")</f>
        <v>0</v>
      </c>
      <c r="KY463" s="26">
        <f>IFERROR(Tableau17[[#This Row],[2017 (L)-T1-REM]]/Tableau17[[#This Row],[2017 (L)-T1-TOTAL]],"")</f>
        <v>0.15733333333333333</v>
      </c>
      <c r="KZ463" s="26">
        <f>IFERROR(Tableau17[[#This Row],[2017 (L)-T1-SOC]]/Tableau17[[#This Row],[2017 (L)-T1-TOTAL]],"")</f>
        <v>0.12533333333333332</v>
      </c>
      <c r="LA463" s="26">
        <f>IFERROR(Tableau17[[#This Row],[2017 (L)-T1-UDI]]/Tableau17[[#This Row],[2017 (L)-T1-TOTAL]],"")</f>
        <v>4.2666666666666665E-2</v>
      </c>
      <c r="LB463" s="26">
        <f>IFERROR(Tableau17[[#This Row],[2017 (L)-T2-FI]]/Tableau17[[#This Row],[2017 (L)-T2-TOTAL]],"")</f>
        <v>0</v>
      </c>
      <c r="LC463" s="26">
        <f>IFERROR(Tableau17[[#This Row],[2017 (L)-T2-FN]]/Tableau17[[#This Row],[2017 (L)-T2-TOTAL]],"")</f>
        <v>0.40895522388059702</v>
      </c>
      <c r="LD463" s="26">
        <f>IFERROR(Tableau17[[#This Row],[2017 (L)-T2-LR]]/Tableau17[[#This Row],[2017 (L)-T2-TOTAL]],"")</f>
        <v>0</v>
      </c>
      <c r="LE463" s="26">
        <f>IFERROR(Tableau17[[#This Row],[2017 (L)-T2-MDM]]/Tableau17[[#This Row],[2017 (L)-T2-TOTAL]],"")</f>
        <v>0</v>
      </c>
      <c r="LF463" s="26">
        <f>IFERROR(Tableau17[[#This Row],[2017 (L)-T2-REM]]/Tableau17[[#This Row],[2017 (L)-T2-TOTAL]],"")</f>
        <v>0.59104477611940298</v>
      </c>
      <c r="LG463" s="26">
        <f>IFERROR(Tableau17[[#This Row],[2017-T1-ARTHAUD Nathalie]]/Tableau17[[#This Row],[2017-T1-TOTAL]],"")</f>
        <v>3.4443168771526979E-3</v>
      </c>
      <c r="LH463" s="26">
        <f>IFERROR(Tableau17[[#This Row],[2017-T1-ASSELINEAU Fran]]/Tableau17[[#This Row],[2017-T1-TOTAL]],"")</f>
        <v>2.1814006888633754E-2</v>
      </c>
      <c r="LI463" s="26">
        <f>IFERROR(Tableau17[[#This Row],[2017-T1-CHEMINADE Jacques]]/Tableau17[[#This Row],[2017-T1-TOTAL]],"")</f>
        <v>5.7405281285878304E-3</v>
      </c>
      <c r="LJ463" s="26">
        <f>IFERROR(Tableau17[[#This Row],[2017-T1-DUPONT-AIGNAN Nicolas]]/Tableau17[[#This Row],[2017-T1-TOTAL]],"")</f>
        <v>1.0332950631458095E-2</v>
      </c>
      <c r="LK463" s="26">
        <f>IFERROR(Tableau17[[#This Row],[2017-T1-FILLON Fran]]/Tableau17[[#This Row],[2017-T1-TOTAL]],"")</f>
        <v>7.1182548794489098E-2</v>
      </c>
      <c r="LL463" s="26">
        <f>IFERROR(Tableau17[[#This Row],[2017-T1-HAMON Beno]]/Tableau17[[#This Row],[2017-T1-TOTAL]],"")</f>
        <v>4.4776119402985072E-2</v>
      </c>
      <c r="LM463" s="26">
        <f>IFERROR(Tableau17[[#This Row],[2017-T1-LASSALLE Jean]]/Tableau17[[#This Row],[2017-T1-TOTAL]],"")</f>
        <v>2.2962112514351321E-3</v>
      </c>
      <c r="LN463" s="26">
        <f>IFERROR(Tableau17[[#This Row],[2017-T1-LE PEN Marine]]/Tableau17[[#This Row],[2017-T1-TOTAL]],"")</f>
        <v>0.24913892078071181</v>
      </c>
      <c r="LO463" s="26">
        <f>IFERROR(Tableau17[[#This Row],[2017-T1-M Jean-Luc]]/Tableau17[[#This Row],[2017-T1-TOTAL]],"")</f>
        <v>0.4362801377726751</v>
      </c>
      <c r="LP463" s="26">
        <f>IFERROR(Tableau17[[#This Row],[2017-T1-MACRON Emmanuel]]/Tableau17[[#This Row],[2017-T1-TOTAL]],"")</f>
        <v>0.14810562571756603</v>
      </c>
      <c r="LQ463" s="26">
        <f>IFERROR(Tableau17[[#This Row],[2017-T1-POUTOU Philippe]]/Tableau17[[#This Row],[2017-T1-TOTAL]],"")</f>
        <v>6.8886337543053958E-3</v>
      </c>
      <c r="LR463" s="26">
        <f>IFERROR(Tableau17[[#This Row],[2017-T2-LE PEN Marine]]/Tableau17[[#This Row],[2017-T2-TOTAL]],"")</f>
        <v>0.30865746549560852</v>
      </c>
      <c r="LS463" s="26">
        <f>IFERROR(Tableau17[[#This Row],[2017-T2-MACRON Emmanuel]]/Tableau17[[#This Row],[2017-T2-TOTAL]],"")</f>
        <v>0.69134253450439143</v>
      </c>
      <c r="LT463" s="26">
        <f>IFERROR(Tableau17[[#This Row],[2019-T1-ALEXANDRE Audric]]/Tableau17[[#This Row],[2019-T1-TOTAL]],"")</f>
        <v>0</v>
      </c>
      <c r="LU463" s="26">
        <f>IFERROR(Tableau17[[#This Row],[2019-T1-ARTHAUD Nathalie]]/Tableau17[[#This Row],[2019-T1-TOTAL]],"")</f>
        <v>2.9069767441860465E-3</v>
      </c>
      <c r="LV463" s="26">
        <f>IFERROR(Tableau17[[#This Row],[2019-T1-ASSELINEAU François]]/Tableau17[[#This Row],[2019-T1-TOTAL]],"")</f>
        <v>4.0697674418604654E-2</v>
      </c>
      <c r="LW463" s="26">
        <f>IFERROR(Tableau17[[#This Row],[2019-T1-AUBRY Manon]]/Tableau17[[#This Row],[2019-T1-TOTAL]],"")</f>
        <v>0.13953488372093023</v>
      </c>
      <c r="LX463" s="26">
        <f>IFERROR(Tableau17[[#This Row],[2019-T1-AZERGUI Nagib]]/Tableau17[[#This Row],[2019-T1-TOTAL]],"")</f>
        <v>4.0697674418604654E-2</v>
      </c>
      <c r="LY463" s="26">
        <f>IFERROR(Tableau17[[#This Row],[2019-T1-BARDELLA Jordan]]/Tableau17[[#This Row],[2019-T1-TOTAL]],"")</f>
        <v>0.42732558139534882</v>
      </c>
      <c r="LZ463" s="26">
        <f>IFERROR(Tableau17[[#This Row],[2019-T1-BELLAMY François-Xavier]]/Tableau17[[#This Row],[2019-T1-TOTAL]],"")</f>
        <v>3.1976744186046513E-2</v>
      </c>
      <c r="MA463" s="26">
        <f>IFERROR(Tableau17[[#This Row],[2019-T1-BIDOU Olivier]]/Tableau17[[#This Row],[2019-T1-TOTAL]],"")</f>
        <v>0</v>
      </c>
      <c r="MB463" s="26">
        <f>IFERROR(Tableau17[[#This Row],[2019-T1-BOURG Dominique]]/Tableau17[[#This Row],[2019-T1-TOTAL]],"")</f>
        <v>1.1627906976744186E-2</v>
      </c>
      <c r="MC463" s="26">
        <f>IFERROR(Tableau17[[#This Row],[2019-T1-BROSSAT Ian]]/Tableau17[[#This Row],[2019-T1-TOTAL]],"")</f>
        <v>3.4883720930232558E-2</v>
      </c>
      <c r="MD463" s="26">
        <f>IFERROR(Tableau17[[#This Row],[2019-T1-CAILLAUD Sophie]]/Tableau17[[#This Row],[2019-T1-TOTAL]],"")</f>
        <v>0</v>
      </c>
      <c r="ME463" s="26">
        <f>IFERROR(Tableau17[[#This Row],[2019-T1-CAMUS Renaud]]/Tableau17[[#This Row],[2019-T1-TOTAL]],"")</f>
        <v>0</v>
      </c>
      <c r="MF463" s="26">
        <f>IFERROR(Tableau17[[#This Row],[2019-T1-CHALENÇON Christophe]]/Tableau17[[#This Row],[2019-T1-TOTAL]],"")</f>
        <v>0</v>
      </c>
      <c r="MG463" s="26">
        <f>IFERROR(Tableau17[[#This Row],[2019-T1-CORBET Cathy Denise Ginette]]/Tableau17[[#This Row],[2019-T1-TOTAL]],"")</f>
        <v>0</v>
      </c>
      <c r="MH463" s="26">
        <f>IFERROR(Tableau17[[#This Row],[2019-T1-DE PREVOISIN Robert]]/Tableau17[[#This Row],[2019-T1-TOTAL]],"")</f>
        <v>0</v>
      </c>
      <c r="MI463" s="26">
        <f>IFERROR(Tableau17[[#This Row],[2019-T1-DELFEL Thérèse]]/Tableau17[[#This Row],[2019-T1-TOTAL]],"")</f>
        <v>0</v>
      </c>
      <c r="MJ463" s="26">
        <f>IFERROR(Tableau17[[#This Row],[2019-T1-DIEUMEGARD Pierre]]/Tableau17[[#This Row],[2019-T1-TOTAL]],"")</f>
        <v>2.9069767441860465E-3</v>
      </c>
      <c r="MK463" s="26">
        <f>IFERROR(Tableau17[[#This Row],[2019-T1-DUPONT-AIGNAN Nicolas]]/Tableau17[[#This Row],[2019-T1-TOTAL]],"")</f>
        <v>1.4534883720930232E-2</v>
      </c>
      <c r="ML463" s="26">
        <f>IFERROR(Tableau17[[#This Row],[2019-T1-GERNIGON Yves]]/Tableau17[[#This Row],[2019-T1-TOTAL]],"")</f>
        <v>2.9069767441860465E-3</v>
      </c>
      <c r="MM463" s="26">
        <f>IFERROR(Tableau17[[#This Row],[2019-T1-GLUCKSMANN Raphaël]]/Tableau17[[#This Row],[2019-T1-TOTAL]],"")</f>
        <v>2.616279069767442E-2</v>
      </c>
      <c r="MN463" s="26">
        <f>IFERROR(Tableau17[[#This Row],[2019-T1-HAMON Benoît]]/Tableau17[[#This Row],[2019-T1-TOTAL]],"")</f>
        <v>5.5232558139534885E-2</v>
      </c>
      <c r="MO463" s="26">
        <f>IFERROR(Tableau17[[#This Row],[2019-T1-HELGEN Gilles]]/Tableau17[[#This Row],[2019-T1-TOTAL]],"")</f>
        <v>0</v>
      </c>
      <c r="MP463" s="26">
        <f>IFERROR(Tableau17[[#This Row],[2019-T1-JADOT Yannick]]/Tableau17[[#This Row],[2019-T1-TOTAL]],"")</f>
        <v>5.232558139534884E-2</v>
      </c>
      <c r="MQ463" s="26">
        <f>IFERROR(Tableau17[[#This Row],[2019-T1-LAGARDE Jean-Christophe]]/Tableau17[[#This Row],[2019-T1-TOTAL]],"")</f>
        <v>8.7209302325581394E-3</v>
      </c>
      <c r="MR463" s="26">
        <f>IFERROR(Tableau17[[#This Row],[2019-T1-LALANNE Francis]]/Tableau17[[#This Row],[2019-T1-TOTAL]],"")</f>
        <v>1.1627906976744186E-2</v>
      </c>
      <c r="MS463" s="26">
        <f>IFERROR(Tableau17[[#This Row],[2019-T1-LOISEAU Nathalie]]/Tableau17[[#This Row],[2019-T1-TOTAL]],"")</f>
        <v>9.5930232558139539E-2</v>
      </c>
      <c r="MT463" s="26">
        <f>IFERROR(Tableau17[[#This Row],[2019-T1-MARIE Florie]]/Tableau17[[#This Row],[2019-T1-TOTAL]],"")</f>
        <v>0</v>
      </c>
      <c r="MU463" s="26">
        <f>IFERROR(Tableau17[[#This Row],[2008-T1-MACROEXTRDROITE]]/Tableau17[[#This Row],[2008-T1-MACROTOTALE]],"")</f>
        <v>0.13355048859934854</v>
      </c>
      <c r="MV463" s="26">
        <f>IFERROR(Tableau17[[#This Row],[2008-T1-MACRODROITE]]/Tableau17[[#This Row],[2008-T1-MACROTOTALE]],"")</f>
        <v>0.32410423452768727</v>
      </c>
      <c r="MW463" s="26">
        <f>IFERROR(Tableau17[[#This Row],[2008-T1-MACROCENTRE]]/Tableau17[[#This Row],[2008-T1-MACROTOTALE]],"")</f>
        <v>0</v>
      </c>
      <c r="MX463" s="26">
        <f>IFERROR(Tableau17[[#This Row],[2008-T1-MACROGAUCHE]]/Tableau17[[#This Row],[2008-T1-MACROTOTALE]],"")</f>
        <v>0.54234527687296419</v>
      </c>
      <c r="MY463" s="26">
        <f>IFERROR(Tableau17[[#This Row],[2008-T1-MACROAUTRE]]/Tableau17[[#This Row],[2008-T1-MACROTOTALE]],"")</f>
        <v>0</v>
      </c>
      <c r="MZ463" s="26">
        <f>IFERROR(Tableau17[[#This Row],[2008-T2-MACROEXTRDROITE]]/Tableau17[[#This Row],[2008-T2-MACROTOTALE]],"")</f>
        <v>0.11175616835994194</v>
      </c>
      <c r="NA463" s="26">
        <f>IFERROR(Tableau17[[#This Row],[2008-T2-MACRODROITE]]/Tableau17[[#This Row],[2008-T2-MACROTOTALE]],"")</f>
        <v>0.29898403483309144</v>
      </c>
      <c r="NB463" s="26">
        <f>IFERROR(Tableau17[[#This Row],[2008-T2-MACROCENTRE]]/Tableau17[[#This Row],[2008-T2-MACROTOTALE]],"")</f>
        <v>0</v>
      </c>
      <c r="NC463" s="26">
        <f>IFERROR(Tableau17[[#This Row],[2008-T2-MACROGAUCHE]]/Tableau17[[#This Row],[2008-T2-MACROTOTALE]],"")</f>
        <v>0.58925979680696661</v>
      </c>
      <c r="ND463" s="26">
        <f>IFERROR(Tableau17[[#This Row],[2008-T2-MACROAUTRE]]/Tableau17[[#This Row],[2008-T2-MACROTOTALE]],"")</f>
        <v>0</v>
      </c>
      <c r="NE463" s="26">
        <f>IFERROR(Tableau17[[#This Row],[2014-T1-MACROEXTRDROITE]]/Tableau17[[#This Row],[2014-T1-MACROTOTALE]],"")</f>
        <v>0.31550802139037432</v>
      </c>
      <c r="NF463" s="26">
        <f>IFERROR(Tableau17[[#This Row],[2014-T1-MACRODROITE]]/Tableau17[[#This Row],[2014-T1-MACROTOTALE]],"")</f>
        <v>0.19251336898395721</v>
      </c>
      <c r="NG463" s="26">
        <f>IFERROR(Tableau17[[#This Row],[2014-T1-MACROCENTRE]]/Tableau17[[#This Row],[2014-T1-MACROTOTALE]],"")</f>
        <v>0</v>
      </c>
      <c r="NH463" s="26">
        <f>IFERROR(Tableau17[[#This Row],[2014-T1-MACROGAUCHE]]/Tableau17[[#This Row],[2014-T1-MACROTOTALE]],"")</f>
        <v>0.49197860962566847</v>
      </c>
      <c r="NI463" s="26">
        <f>IFERROR(Tableau17[[#This Row],[2014-T1-MACROAUTRE]]/Tableau17[[#This Row],[2014-T1-MACROTOTALE]],"")</f>
        <v>0</v>
      </c>
      <c r="NJ463" s="26">
        <f>IFERROR(Tableau17[[#This Row],[2014-T2-MACROEXTRDROITE]]/Tableau17[[#This Row],[2014-T2-MACROTOTALE]],"")</f>
        <v>0.31436699857752487</v>
      </c>
      <c r="NK463" s="26">
        <f>IFERROR(Tableau17[[#This Row],[2014-T2-MACRODROITE]]/Tableau17[[#This Row],[2014-T2-MACROTOTALE]],"")</f>
        <v>0.25320056899004267</v>
      </c>
      <c r="NL463" s="26">
        <f>IFERROR(Tableau17[[#This Row],[2014-T2-MACROCENTRE]]/Tableau17[[#This Row],[2014-T2-MACROTOTALE]],"")</f>
        <v>0</v>
      </c>
      <c r="NM463" s="26">
        <f>IFERROR(Tableau17[[#This Row],[2014-T2-MACROGAUCHE]]/Tableau17[[#This Row],[2014-T2-MACROTOTALE]],"")</f>
        <v>0.43243243243243246</v>
      </c>
      <c r="NN463" s="26">
        <f>IFERROR(Tableau17[[#This Row],[2014-T2-MACROAUTRE]]/Tableau17[[#This Row],[2014-T2-MACROTOTALE]],"")</f>
        <v>0</v>
      </c>
      <c r="NO463" s="26">
        <f>IFERROR( Tableau17[[#This Row],[2015-T1-MACROEXTRDROITE]]/Tableau17[[#This Row],[2015-T1-MACROTOTALE]],"")</f>
        <v>0.46336206896551724</v>
      </c>
      <c r="NP463" s="26">
        <f>IFERROR(Tableau17[[#This Row],[2015-T1-MACRODROITE]]/Tableau17[[#This Row],[2015-T1-MACROTOTALE]],"")</f>
        <v>0.14008620689655171</v>
      </c>
      <c r="NQ463" s="26">
        <f>IFERROR(Tableau17[[#This Row],[2015-T1-MACROCENTRE]]/Tableau17[[#This Row],[2015-T1-MACROTOTALE]],"")</f>
        <v>0</v>
      </c>
      <c r="NR463" s="26">
        <f>IFERROR(Tableau17[[#This Row],[2015-T1-MACROGAUCHE]]/Tableau17[[#This Row],[2015-T1-MACROTOTALE]],"")</f>
        <v>0.39655172413793105</v>
      </c>
      <c r="NS463" s="26">
        <f>IFERROR(Tableau17[[#This Row],[2015-T1-MACROAUTRE]]/Tableau17[[#This Row],[2015-T1-MACROTOTALE]],"")</f>
        <v>0</v>
      </c>
      <c r="NT463" s="26">
        <f>IFERROR(Tableau17[[#This Row],[2015-T2-MACROEXTRDROITE]]/Tableau17[[#This Row],[2015-T2-MACROTOTALE]],"")</f>
        <v>0.41068139963167588</v>
      </c>
      <c r="NU463" s="26">
        <f>IFERROR(Tableau17[[#This Row],[2015-T2-MACRODROITE]]/Tableau17[[#This Row],[2015-T2-MACROTOTALE]],"")</f>
        <v>0</v>
      </c>
      <c r="NV463" s="26">
        <f>IFERROR(Tableau17[[#This Row],[2015-T2-MACROCENTRE]]/Tableau17[[#This Row],[2015-T2-MACROTOTALE]],"")</f>
        <v>0</v>
      </c>
      <c r="NW463" s="26">
        <f>IFERROR(Tableau17[[#This Row],[2015-T2-MACROGAUCHE]]/Tableau17[[#This Row],[2015-T2-MACROTOTALE]],"")</f>
        <v>0.58931860036832417</v>
      </c>
      <c r="NX463" s="26">
        <f>IFERROR(Tableau17[[#This Row],[2015-T2-MACROAUTRE]]/Tableau17[[#This Row],[2015-T2-MACROTOTALE]],"")</f>
        <v>0</v>
      </c>
      <c r="NY463" s="26">
        <f>IFERROR(Tableau17[[#This Row],[2017-T1-MACROEXTRDROITE]]/Tableau17[[#This Row],[2017-T1-MACROTOTALE]],"")</f>
        <v>0.28702640642939148</v>
      </c>
      <c r="NZ463" s="26">
        <f>IFERROR(Tableau17[[#This Row],[2017-T1-MACRODROITE]]/Tableau17[[#This Row],[2017-T1-MACROTOTALE]],"")</f>
        <v>7.1182548794489098E-2</v>
      </c>
      <c r="OA463" s="26">
        <f>IFERROR(Tableau17[[#This Row],[2017-T1-MACROCENTRE]]/Tableau17[[#This Row],[2017-T1-MACROTOTALE]],"")</f>
        <v>0.14810562571756603</v>
      </c>
      <c r="OB463" s="26">
        <f>IFERROR(Tableau17[[#This Row],[2017-T1-MACROGAUCHE]]/Tableau17[[#This Row],[2017-T1-MACROTOTALE]],"")</f>
        <v>0.49138920780711826</v>
      </c>
      <c r="OC463" s="26">
        <f>IFERROR(Tableau17[[#This Row],[2017-T1-MACROAUTRE]]/Tableau17[[#This Row],[2017-T1-MACROTOTALE]],"")</f>
        <v>2.2962112514351321E-3</v>
      </c>
      <c r="OD463" s="26">
        <f>IFERROR(Tableau17[[#This Row],[2017-T2-MACROEXTRDROITE]]/Tableau17[[#This Row],[2017-T2-MACROTOTALE]],"")</f>
        <v>0.30865746549560852</v>
      </c>
      <c r="OE463" s="26">
        <f>IFERROR(Tableau17[[#This Row],[2017-T2-MACRODROITE]]/Tableau17[[#This Row],[2017-T2-MACROTOTALE]],"")</f>
        <v>0</v>
      </c>
      <c r="OF463" s="26">
        <f>IFERROR(Tableau17[[#This Row],[2017-T2-MACROCENTRE]]/Tableau17[[#This Row],[2017-T2-MACROTOTALE]],"")</f>
        <v>0.69134253450439143</v>
      </c>
      <c r="OG463" s="26">
        <f>IFERROR(Tableau17[[#This Row],[2017-T2-MACROGAUCHE]]/Tableau17[[#This Row],[2017-T2-MACROTOTALE]],"")</f>
        <v>0</v>
      </c>
      <c r="OH463" s="26">
        <f>IFERROR(Tableau17[[#This Row],[2017-T2-MACROAUTRE]]/Tableau17[[#This Row],[2017-T2-MACROTOTALE]],"")</f>
        <v>0</v>
      </c>
      <c r="OI463" s="26">
        <f>IFERROR(Tableau17[[#This Row],[2019-T1-MACROEXTRDROITE]]/Tableau17[[#This Row],[2019-T1-MACROTOTALE]],"")</f>
        <v>0.47443181818181818</v>
      </c>
      <c r="OJ463" s="26">
        <f>IFERROR(Tableau17[[#This Row],[2019-T1-MACRODROITE]]/Tableau17[[#This Row],[2019-T1-MACROTOTALE]],"")</f>
        <v>3.9772727272727272E-2</v>
      </c>
      <c r="OK463" s="26">
        <f>IFERROR(Tableau17[[#This Row],[2019-T1-MACROCENTRE]]/Tableau17[[#This Row],[2019-T1-MACROTOTALE]],"")</f>
        <v>9.375E-2</v>
      </c>
      <c r="OL463" s="26">
        <f>IFERROR(Tableau17[[#This Row],[2019-T1-MACROGAUCHE]]/Tableau17[[#This Row],[2019-T1-MACROTOTALE]],"")</f>
        <v>0.30397727272727271</v>
      </c>
      <c r="OM463" s="26">
        <f>IFERROR(Tableau17[[#This Row],[2019-T1-MACROAUTRE]]/Tableau17[[#This Row],[2019-T1-MACROTOTALE]],"")</f>
        <v>8.8068181818181823E-2</v>
      </c>
      <c r="ON463" s="26">
        <f>IFERROR(Tableau17[[#This Row],[2020-T1-MACROEXTRDROITE]]/Tableau17[[#This Row],[2020-T1-MACROTOTALE]],"")</f>
        <v>0.31290322580645163</v>
      </c>
      <c r="OO463" s="26">
        <f>IFERROR(Tableau17[[#This Row],[2020-T1-MACRODROITE]]/Tableau17[[#This Row],[2020-T1-MACROTOTALE]],"")</f>
        <v>0.23548387096774193</v>
      </c>
      <c r="OP463" s="26">
        <f>IFERROR(Tableau17[[#This Row],[2020-T1-MACROCENTRE]]/Tableau17[[#This Row],[2020-T1-MACROTOTALE]],"")</f>
        <v>7.0967741935483872E-2</v>
      </c>
      <c r="OQ463" s="26">
        <f>IFERROR(Tableau17[[#This Row],[2020-T1-MACROGAUCHE]]/Tableau17[[#This Row],[2020-T1-MACROTOTALE]],"")</f>
        <v>0.38064516129032255</v>
      </c>
      <c r="OR463" s="26">
        <f>IFERROR(Tableau17[[#This Row],[2020-T1-MACROAUTRE]]/Tableau17[[#This Row],[2020-T1-MACROTOTALE]],"")</f>
        <v>0</v>
      </c>
      <c r="OS463" s="26">
        <f>IFERROR(Tableau17[[#This Row],[2017 (L)-T1-MACROEXTRDROITE]]/Tableau17[[#This Row],[2017 (L)-T1-MACROTOTALE]],"")</f>
        <v>0.31466666666666665</v>
      </c>
      <c r="OT463" s="26">
        <f>IFERROR(Tableau17[[#This Row],[2017 (L)-T1-MACRODROITE]]/Tableau17[[#This Row],[2017 (L)-T1-MACROTOTALE]],"")</f>
        <v>4.2666666666666665E-2</v>
      </c>
      <c r="OU463" s="26">
        <f>IFERROR(Tableau17[[#This Row],[2017 (L)-T1-MACROCENTRE]]/Tableau17[[#This Row],[2017 (L)-T1-MACROTOTALE]],"")</f>
        <v>0.15733333333333333</v>
      </c>
      <c r="OV463" s="26">
        <f>IFERROR(Tableau17[[#This Row],[2017 (L)-T1-MACROGAUCHE]]/Tableau17[[#This Row],[2017 (L)-T1-MACROTOTALE]],"")</f>
        <v>0.44266666666666665</v>
      </c>
      <c r="OW463" s="26">
        <f>IFERROR(Tableau17[[#This Row],[2017 (L)-T1-MACROAUTRE]]/Tableau17[[#This Row],[2017 (L)-T1-MACROTOTALE]],"")</f>
        <v>4.2666666666666665E-2</v>
      </c>
      <c r="OX463" s="26">
        <f>IFERROR(Tableau17[[#This Row],[2017 (L)-T2-MACROEXTRDROITE]]/Tableau17[[#This Row],[2017 (L)-T2-MACROTOTALE]],"")</f>
        <v>0.40895522388059702</v>
      </c>
      <c r="OY463" s="26">
        <f>IFERROR(Tableau17[[#This Row],[2017 (L)-T2-MACRODROITE]]/Tableau17[[#This Row],[2017 (L)-T2-MACROTOTALE]],"")</f>
        <v>0</v>
      </c>
      <c r="OZ463" s="26">
        <f>IFERROR(Tableau17[[#This Row],[2017 (L)-T2-MACROCENTRE]]/Tableau17[[#This Row],[2017 (L)-T2-MACROTOTALE]],"")</f>
        <v>0.59104477611940298</v>
      </c>
      <c r="PA463" s="26">
        <f>IFERROR(Tableau17[[#This Row],[2017 (L)-T2-MACROGAUCHE]]/Tableau17[[#This Row],[2017 (L)-T2-MACROTOTALE]],"")</f>
        <v>0</v>
      </c>
      <c r="PB463" s="26">
        <f>IFERROR(Tableau17[[#This Row],[2017 (L)-T2-MACROAUTRE]]/Tableau17[[#This Row],[2017 (L)-T2-MACROTOTALE]],"")</f>
        <v>0</v>
      </c>
      <c r="PC463" s="26">
        <f>IFERROR(Tableau17[[#This Row],[2008_T1_PROCUS]]/Tableau17[[#This Row],[2008_T1_INSCRITS]],0)</f>
        <v>2.4630541871921183E-3</v>
      </c>
      <c r="PD463" s="26">
        <f>IFERROR(Tableau17[[#This Row],[2008_T2_PROCUS]]/Tableau17[[#This Row],[2008_T2_INSCRITS]],0)</f>
        <v>3.2840722495894909E-3</v>
      </c>
      <c r="PE463" s="26">
        <f>Tableau17[[#This Row],[2014_T1_PROCUS]]/Tableau17[[#This Row],[2014_T1_INSCRITS]]</f>
        <v>7.3367571533382249E-4</v>
      </c>
      <c r="PF463" s="26">
        <f>IFERROR(Tableau17[[#This Row],[2014_T2_PROCUS]]/Tableau17[[#This Row],[2014_T2_INSCRITS]],0)</f>
        <v>7.3367571533382249E-4</v>
      </c>
    </row>
    <row r="464" spans="1:422" hidden="1" x14ac:dyDescent="0.2">
      <c r="A464" s="1">
        <v>8</v>
      </c>
      <c r="B464" s="1" t="s">
        <v>517</v>
      </c>
      <c r="C464" s="1" t="s">
        <v>543</v>
      </c>
      <c r="D464" s="1" t="s">
        <v>543</v>
      </c>
      <c r="E464" s="1">
        <v>1582</v>
      </c>
      <c r="F464" s="1">
        <v>5.3678299999999997</v>
      </c>
      <c r="G464" s="1">
        <v>43.381439999999998</v>
      </c>
      <c r="H464" s="3">
        <v>1321</v>
      </c>
      <c r="I464" s="3">
        <v>236</v>
      </c>
      <c r="L464" s="1">
        <v>16</v>
      </c>
      <c r="M464" s="1">
        <v>98</v>
      </c>
      <c r="O464" s="1">
        <v>5</v>
      </c>
      <c r="P464" s="1">
        <v>30</v>
      </c>
      <c r="Q464" s="1">
        <v>21</v>
      </c>
      <c r="R464" s="1">
        <v>103</v>
      </c>
      <c r="S464" s="1">
        <v>41</v>
      </c>
      <c r="T464" s="1">
        <v>19</v>
      </c>
      <c r="U464" s="1">
        <v>333</v>
      </c>
      <c r="V464" s="1">
        <v>1381</v>
      </c>
      <c r="W464" s="1">
        <v>602</v>
      </c>
      <c r="X464" s="1">
        <v>1</v>
      </c>
      <c r="Y464" s="2">
        <v>0.43591600000000003</v>
      </c>
      <c r="Z464" s="1">
        <v>1381</v>
      </c>
      <c r="AA464" s="1">
        <v>694</v>
      </c>
      <c r="AB464" s="1">
        <v>4</v>
      </c>
      <c r="AC464" s="2">
        <v>0.50253440000000005</v>
      </c>
      <c r="AD464" s="1">
        <v>1321</v>
      </c>
      <c r="AE464" s="1">
        <v>339</v>
      </c>
      <c r="AF464" s="2">
        <v>0.25662376999999997</v>
      </c>
      <c r="AG464" s="1">
        <f t="shared" si="7"/>
        <v>236</v>
      </c>
      <c r="AH464" s="1">
        <v>1358</v>
      </c>
      <c r="AI464" s="1">
        <v>696</v>
      </c>
      <c r="AJ464" s="1">
        <v>11</v>
      </c>
      <c r="AK464" s="2">
        <v>0.51251840999999998</v>
      </c>
      <c r="AN464" s="1">
        <v>0</v>
      </c>
      <c r="AP464" s="1">
        <v>1372</v>
      </c>
      <c r="AQ464" s="1">
        <v>519</v>
      </c>
      <c r="AR464" s="2">
        <v>0.37827988000000001</v>
      </c>
      <c r="AS464" s="1">
        <v>1371</v>
      </c>
      <c r="AT464" s="1">
        <v>571</v>
      </c>
      <c r="AU464" s="2">
        <v>0.41648432000000002</v>
      </c>
      <c r="AV464" s="1">
        <v>1289</v>
      </c>
      <c r="AW464" s="1">
        <v>459</v>
      </c>
      <c r="AX464" s="2">
        <v>0.35608999000000002</v>
      </c>
      <c r="AY464" s="1">
        <v>1289</v>
      </c>
      <c r="AZ464" s="1">
        <v>397</v>
      </c>
      <c r="BA464" s="2">
        <v>0.30799069000000001</v>
      </c>
      <c r="BB464" s="1">
        <v>1289</v>
      </c>
      <c r="BC464" s="1">
        <v>857</v>
      </c>
      <c r="BD464" s="2">
        <v>0.66485647999999997</v>
      </c>
      <c r="BE464" s="1">
        <v>1289</v>
      </c>
      <c r="BF464" s="1">
        <v>840</v>
      </c>
      <c r="BG464" s="2">
        <v>0.65166796000000005</v>
      </c>
      <c r="BH464" s="1">
        <v>1314</v>
      </c>
      <c r="BI464" s="1">
        <v>474</v>
      </c>
      <c r="BJ464" s="2">
        <v>0.36073059000000002</v>
      </c>
      <c r="BK464" s="1">
        <v>31</v>
      </c>
      <c r="BN464" s="1">
        <v>30</v>
      </c>
      <c r="BO464" s="1">
        <v>88</v>
      </c>
      <c r="BP464" s="1">
        <v>187</v>
      </c>
      <c r="BQ464" s="1">
        <v>341</v>
      </c>
      <c r="BR464" s="1">
        <v>677</v>
      </c>
      <c r="BZ464" s="1">
        <v>45</v>
      </c>
      <c r="CA464" s="1">
        <v>5</v>
      </c>
      <c r="CB464" s="1">
        <v>33</v>
      </c>
      <c r="CC464" s="1">
        <v>232</v>
      </c>
      <c r="CD464" s="1">
        <v>116</v>
      </c>
      <c r="CE464" s="1">
        <v>158</v>
      </c>
      <c r="CF464" s="1">
        <v>589</v>
      </c>
      <c r="CG464" s="1">
        <v>245</v>
      </c>
      <c r="CH464" s="1">
        <v>153</v>
      </c>
      <c r="CI464" s="1">
        <v>271</v>
      </c>
      <c r="CJ464" s="1">
        <v>669</v>
      </c>
      <c r="CL464" s="1">
        <v>15</v>
      </c>
      <c r="CN464" s="1">
        <v>41</v>
      </c>
      <c r="CP464" s="1">
        <v>231</v>
      </c>
      <c r="CS464" s="1">
        <v>131</v>
      </c>
      <c r="CT464" s="1">
        <v>86</v>
      </c>
      <c r="CW464" s="1">
        <v>504</v>
      </c>
      <c r="CY464" s="1">
        <v>300</v>
      </c>
      <c r="CZ464" s="1">
        <v>247</v>
      </c>
      <c r="DC464" s="1">
        <v>547</v>
      </c>
      <c r="DD464" s="1">
        <v>28</v>
      </c>
      <c r="DE464" s="1">
        <v>7</v>
      </c>
      <c r="DF464" s="1">
        <v>10</v>
      </c>
      <c r="DH464" s="1">
        <v>14</v>
      </c>
      <c r="DI464" s="1">
        <v>23</v>
      </c>
      <c r="DK464" s="1">
        <v>7</v>
      </c>
      <c r="DL464" s="1">
        <v>57</v>
      </c>
      <c r="DM464" s="1">
        <v>114</v>
      </c>
      <c r="DR464" s="1">
        <v>88</v>
      </c>
      <c r="DS464" s="1">
        <v>66</v>
      </c>
      <c r="DT464" s="1">
        <v>34</v>
      </c>
      <c r="DU464" s="1">
        <v>448</v>
      </c>
      <c r="DW464" s="1">
        <v>174</v>
      </c>
      <c r="DZ464" s="1">
        <v>201</v>
      </c>
      <c r="EA464" s="1">
        <v>375</v>
      </c>
      <c r="EB464" s="1">
        <v>5</v>
      </c>
      <c r="EC464" s="1">
        <v>11</v>
      </c>
      <c r="ED464" s="1">
        <v>0</v>
      </c>
      <c r="EE464" s="1">
        <v>25</v>
      </c>
      <c r="EF464" s="1">
        <v>65</v>
      </c>
      <c r="EG464" s="1">
        <v>29</v>
      </c>
      <c r="EH464" s="1">
        <v>6</v>
      </c>
      <c r="EI464" s="1">
        <v>277</v>
      </c>
      <c r="EJ464" s="1">
        <v>276</v>
      </c>
      <c r="EK464" s="1">
        <v>135</v>
      </c>
      <c r="EL464" s="1">
        <v>9</v>
      </c>
      <c r="EM464" s="1">
        <v>838</v>
      </c>
      <c r="EN464" s="1">
        <v>339</v>
      </c>
      <c r="EO464" s="1">
        <v>443</v>
      </c>
      <c r="EP464" s="1">
        <v>782</v>
      </c>
      <c r="EQ464" s="1">
        <v>1</v>
      </c>
      <c r="ER464" s="1">
        <v>4</v>
      </c>
      <c r="ES464" s="1">
        <v>5</v>
      </c>
      <c r="ET464" s="1">
        <v>48</v>
      </c>
      <c r="EU464" s="1">
        <v>9</v>
      </c>
      <c r="EV464" s="1">
        <v>180</v>
      </c>
      <c r="EW464" s="1">
        <v>12</v>
      </c>
      <c r="EX464" s="1">
        <v>1</v>
      </c>
      <c r="EY464" s="1">
        <v>5</v>
      </c>
      <c r="EZ464" s="1">
        <v>15</v>
      </c>
      <c r="FA464" s="1">
        <v>0</v>
      </c>
      <c r="FB464" s="1">
        <v>0</v>
      </c>
      <c r="FC464" s="1">
        <v>0</v>
      </c>
      <c r="FD464" s="1">
        <v>0</v>
      </c>
      <c r="FE464" s="1">
        <v>0</v>
      </c>
      <c r="FF464" s="1">
        <v>0</v>
      </c>
      <c r="FG464" s="1">
        <v>0</v>
      </c>
      <c r="FH464" s="1">
        <v>13</v>
      </c>
      <c r="FI464" s="1">
        <v>2</v>
      </c>
      <c r="FJ464" s="1">
        <v>18</v>
      </c>
      <c r="FK464" s="1">
        <v>17</v>
      </c>
      <c r="FL464" s="1">
        <v>0</v>
      </c>
      <c r="FM464" s="1">
        <v>43</v>
      </c>
      <c r="FN464" s="1">
        <v>4</v>
      </c>
      <c r="FO464" s="1">
        <v>8</v>
      </c>
      <c r="FP464" s="1">
        <v>60</v>
      </c>
      <c r="FQ464" s="1">
        <v>0</v>
      </c>
      <c r="FR464" s="1">
        <f>SUM(Tableau17[[#This Row],[2019-T1-ALEXANDRE Audric]:[2019-T1-MARIE Florie]])</f>
        <v>445</v>
      </c>
      <c r="FS464" s="1">
        <v>88</v>
      </c>
      <c r="FT464" s="1">
        <v>218</v>
      </c>
      <c r="FU464" s="1">
        <v>0</v>
      </c>
      <c r="FV464" s="1">
        <v>371</v>
      </c>
      <c r="FW464" s="1">
        <v>0</v>
      </c>
      <c r="FX464" s="1">
        <v>677</v>
      </c>
      <c r="GD464" s="1">
        <v>0</v>
      </c>
      <c r="GE464" s="1">
        <v>232</v>
      </c>
      <c r="GF464" s="1">
        <v>116</v>
      </c>
      <c r="GG464" s="1">
        <v>0</v>
      </c>
      <c r="GH464" s="1">
        <v>241</v>
      </c>
      <c r="GI464" s="1">
        <v>0</v>
      </c>
      <c r="GJ464" s="1">
        <v>589</v>
      </c>
      <c r="GK464" s="1">
        <v>245</v>
      </c>
      <c r="GL464" s="1">
        <v>153</v>
      </c>
      <c r="GM464" s="1">
        <v>0</v>
      </c>
      <c r="GN464" s="1">
        <v>271</v>
      </c>
      <c r="GO464" s="1">
        <v>0</v>
      </c>
      <c r="GP464" s="1">
        <v>669</v>
      </c>
      <c r="GQ464" s="1">
        <v>246</v>
      </c>
      <c r="GR464" s="1">
        <v>86</v>
      </c>
      <c r="GS464" s="1">
        <v>0</v>
      </c>
      <c r="GT464" s="1">
        <v>172</v>
      </c>
      <c r="GU464" s="1">
        <v>0</v>
      </c>
      <c r="GV464" s="1">
        <v>504</v>
      </c>
      <c r="GW464" s="1">
        <v>300</v>
      </c>
      <c r="GX464" s="1">
        <v>0</v>
      </c>
      <c r="GY464" s="1">
        <v>0</v>
      </c>
      <c r="GZ464" s="1">
        <v>247</v>
      </c>
      <c r="HA464" s="1">
        <v>0</v>
      </c>
      <c r="HB464" s="1">
        <v>547</v>
      </c>
      <c r="HC464" s="1">
        <v>313</v>
      </c>
      <c r="HD464" s="1">
        <v>65</v>
      </c>
      <c r="HE464" s="1">
        <v>135</v>
      </c>
      <c r="HF464" s="1">
        <v>319</v>
      </c>
      <c r="HG464" s="1">
        <v>6</v>
      </c>
      <c r="HH464" s="1">
        <v>838</v>
      </c>
      <c r="HI464" s="1">
        <v>339</v>
      </c>
      <c r="HJ464" s="1">
        <v>0</v>
      </c>
      <c r="HK464" s="1">
        <v>443</v>
      </c>
      <c r="HL464" s="1">
        <v>0</v>
      </c>
      <c r="HM464" s="1">
        <v>0</v>
      </c>
      <c r="HN464" s="1">
        <v>782</v>
      </c>
      <c r="HO464" s="1">
        <v>203</v>
      </c>
      <c r="HP464" s="1">
        <v>16</v>
      </c>
      <c r="HQ464" s="1">
        <v>60</v>
      </c>
      <c r="HR464" s="1">
        <v>145</v>
      </c>
      <c r="HS464" s="1">
        <v>35</v>
      </c>
      <c r="HT464" s="1">
        <v>459</v>
      </c>
      <c r="HU464" s="1">
        <v>103</v>
      </c>
      <c r="HV464" s="1">
        <v>46</v>
      </c>
      <c r="HW464" s="1">
        <v>21</v>
      </c>
      <c r="HX464" s="1">
        <v>163</v>
      </c>
      <c r="HY464" s="1">
        <v>0</v>
      </c>
      <c r="HZ464" s="1">
        <v>333</v>
      </c>
      <c r="IA464" s="1">
        <v>124</v>
      </c>
      <c r="IB464" s="1">
        <v>34</v>
      </c>
      <c r="IC464" s="1">
        <v>88</v>
      </c>
      <c r="ID464" s="1">
        <v>195</v>
      </c>
      <c r="IE464" s="1">
        <v>7</v>
      </c>
      <c r="IF464" s="1">
        <v>448</v>
      </c>
      <c r="IG464" s="1">
        <v>174</v>
      </c>
      <c r="IH464" s="1">
        <v>0</v>
      </c>
      <c r="II464" s="1">
        <v>201</v>
      </c>
      <c r="IJ464" s="1">
        <v>0</v>
      </c>
      <c r="IK464" s="1">
        <v>0</v>
      </c>
      <c r="IL464" s="1">
        <v>375</v>
      </c>
      <c r="IM464" s="26">
        <f>IFERROR(Tableau17[[#This Row],[LDIV]]/Tableau17[[#This Row],[Total général]],"")</f>
        <v>0</v>
      </c>
      <c r="IN464" s="26">
        <f>IFERROR(Tableau17[[#This Row],[LDVC]]/Tableau17[[#This Row],[Total général]],"")</f>
        <v>0</v>
      </c>
      <c r="IO464" s="26">
        <f>IFERROR(Tableau17[[#This Row],[LDVD]]/Tableau17[[#This Row],[Total général]],"")</f>
        <v>4.8048048048048048E-2</v>
      </c>
      <c r="IP464" s="26">
        <f>IFERROR(Tableau17[[#This Row],[LDVG]]/Tableau17[[#This Row],[Total général]],"")</f>
        <v>0.29429429429429427</v>
      </c>
      <c r="IQ464" s="26">
        <f>IFERROR(Tableau17[[#This Row],[LEXD]]/Tableau17[[#This Row],[Total général]],"")</f>
        <v>0</v>
      </c>
      <c r="IR464" s="26">
        <f>IFERROR(Tableau17[[#This Row],[LEXG]]/Tableau17[[#This Row],[Total général]],"")</f>
        <v>1.5015015015015015E-2</v>
      </c>
      <c r="IS464" s="26">
        <f>IFERROR(Tableau17[[#This Row],[LLR]]/Tableau17[[#This Row],[Total général]],"")</f>
        <v>9.0090090090090086E-2</v>
      </c>
      <c r="IT464" s="26">
        <f>IFERROR(Tableau17[[#This Row],[LREM]]/Tableau17[[#This Row],[Total général]],"")</f>
        <v>6.3063063063063057E-2</v>
      </c>
      <c r="IU464" s="26">
        <f>IFERROR(Tableau17[[#This Row],[LRN]]/Tableau17[[#This Row],[Total général]],"")</f>
        <v>0.30930930930930933</v>
      </c>
      <c r="IV464" s="26">
        <f>IFERROR(Tableau17[[#This Row],[LUG]]/Tableau17[[#This Row],[Total général]],"")</f>
        <v>0.12312312312312312</v>
      </c>
      <c r="IW464" s="26">
        <f>IFERROR(Tableau17[[#This Row],[LVEC]]/Tableau17[[#This Row],[Total général]],"")</f>
        <v>5.7057057057057055E-2</v>
      </c>
      <c r="IX464" s="26">
        <f>IFERROR(Tableau17[[#This Row],[2008-T1-LCMD]]/Tableau17[[#This Row],[2008-T1-TOTAL]],"")</f>
        <v>4.5790251107828653E-2</v>
      </c>
      <c r="IY464" s="26">
        <f>IFERROR(Tableau17[[#This Row],[2008-T1-LDVD]]/Tableau17[[#This Row],[2008-T1-TOTAL]],"")</f>
        <v>0</v>
      </c>
      <c r="IZ464" s="26">
        <f>IFERROR(Tableau17[[#This Row],[2008-T1-LEXD]]/Tableau17[[#This Row],[2008-T1-TOTAL]],"")</f>
        <v>0</v>
      </c>
      <c r="JA464" s="26">
        <f>IFERROR(Tableau17[[#This Row],[2008-T1-LEXG]]/Tableau17[[#This Row],[2008-T1-TOTAL]],"")</f>
        <v>4.4313146233382568E-2</v>
      </c>
      <c r="JB464" s="26">
        <f>IFERROR(Tableau17[[#This Row],[2008-T1-LFN]]/Tableau17[[#This Row],[2008-T1-TOTAL]],"")</f>
        <v>0.12998522895125553</v>
      </c>
      <c r="JC464" s="26">
        <f>IFERROR(Tableau17[[#This Row],[2008-T1-LMAJ]]/Tableau17[[#This Row],[2008-T1-TOTAL]],"")</f>
        <v>0.27621861152141802</v>
      </c>
      <c r="JD464" s="26">
        <f>IFERROR(Tableau17[[#This Row],[2008-T1-LUG]]/Tableau17[[#This Row],[2008-T1-TOTAL]],"")</f>
        <v>0.50369276218611525</v>
      </c>
      <c r="JE464" s="26" t="str">
        <f>IFERROR(Tableau17[[#This Row],[2008-T2-LFN]]/Tableau17[[#This Row],[2008-T2-TOTAL]],"")</f>
        <v/>
      </c>
      <c r="JF464" s="26" t="str">
        <f>IFERROR(Tableau17[[#This Row],[2008-T2-LGC]]/Tableau17[[#This Row],[2008-T2-TOTAL]],"")</f>
        <v/>
      </c>
      <c r="JG464" s="26" t="str">
        <f>IFERROR(Tableau17[[#This Row],[2008-T2-LMAJ]]/Tableau17[[#This Row],[2008-T2-TOTAL]],"")</f>
        <v/>
      </c>
      <c r="JH464" s="26" t="str">
        <f>IFERROR(Tableau17[[#This Row],[2008-T2-LUG]]/Tableau17[[#This Row],[2008-T2-TOTAL]],"")</f>
        <v/>
      </c>
      <c r="JI464" s="26">
        <f>IFERROR(Tableau17[[#This Row],[2014-T1-LDIV]]/Tableau17[[#This Row],[2014-T1-TOTAL]],"")</f>
        <v>0</v>
      </c>
      <c r="JJ464" s="26">
        <f>IFERROR(Tableau17[[#This Row],[2014-T1-LDVD]]/Tableau17[[#This Row],[2014-T1-TOTAL]],"")</f>
        <v>0</v>
      </c>
      <c r="JK464" s="26">
        <f>IFERROR(Tableau17[[#This Row],[2014-T1-LDVG]]/Tableau17[[#This Row],[2014-T1-TOTAL]],"")</f>
        <v>7.6400679117147707E-2</v>
      </c>
      <c r="JL464" s="26">
        <f>IFERROR(Tableau17[[#This Row],[2014-T1-LEXG]]/Tableau17[[#This Row],[2014-T1-TOTAL]],"")</f>
        <v>8.4889643463497456E-3</v>
      </c>
      <c r="JM464" s="26">
        <f>IFERROR(Tableau17[[#This Row],[2014-T1-LFG]]/Tableau17[[#This Row],[2014-T1-TOTAL]],"")</f>
        <v>5.6027164685908321E-2</v>
      </c>
      <c r="JN464" s="26">
        <f>IFERROR(Tableau17[[#This Row],[2014-T1-LFN]]/Tableau17[[#This Row],[2014-T1-TOTAL]],"")</f>
        <v>0.39388794567062818</v>
      </c>
      <c r="JO464" s="26">
        <f>IFERROR(Tableau17[[#This Row],[2014-T1-LUD]]/Tableau17[[#This Row],[2014-T1-TOTAL]],"")</f>
        <v>0.19694397283531409</v>
      </c>
      <c r="JP464" s="26">
        <f>IFERROR(Tableau17[[#This Row],[2014-T1-LUG]]/Tableau17[[#This Row],[2014-T1-TOTAL]],"")</f>
        <v>0.26825127334465193</v>
      </c>
      <c r="JQ464" s="26">
        <f>IFERROR(Tableau17[[#This Row],[2014-T2-LFN]]/Tableau17[[#This Row],[2014-T2-TOTAL]],"")</f>
        <v>0.36621823617339311</v>
      </c>
      <c r="JR464" s="26">
        <f>IFERROR(Tableau17[[#This Row],[2014-T2-LUD]]/Tableau17[[#This Row],[2014-T2-TOTAL]],"")</f>
        <v>0.22869955156950672</v>
      </c>
      <c r="JS464" s="26">
        <f>IFERROR(Tableau17[[#This Row],[2014-T2-LUG]]/Tableau17[[#This Row],[2014-T2-TOTAL]],"")</f>
        <v>0.40508221225710017</v>
      </c>
      <c r="JT464" s="26">
        <f>IFERROR(Tableau17[[#This Row],[2015-T1-BC-DIV]]/Tableau17[[#This Row],[2015-T1-TOTAL]],"")</f>
        <v>0</v>
      </c>
      <c r="JU464" s="26">
        <f>IFERROR(Tableau17[[#This Row],[2015-T1-BC-DLF]]/Tableau17[[#This Row],[2015-T1-TOTAL]],"")</f>
        <v>2.976190476190476E-2</v>
      </c>
      <c r="JV464" s="26">
        <f>IFERROR(Tableau17[[#This Row],[2015-T1-BC-DVD]]/Tableau17[[#This Row],[2015-T1-TOTAL]],"")</f>
        <v>0</v>
      </c>
      <c r="JW464" s="26">
        <f>IFERROR(Tableau17[[#This Row],[2015-T1-BC-DVG]]/Tableau17[[#This Row],[2015-T1-TOTAL]],"")</f>
        <v>8.1349206349206352E-2</v>
      </c>
      <c r="JX464" s="26">
        <f>IFERROR(Tableau17[[#This Row],[2015-T1-BC-FG]]/Tableau17[[#This Row],[2015-T1-TOTAL]],"")</f>
        <v>0</v>
      </c>
      <c r="JY464" s="26">
        <f>IFERROR(Tableau17[[#This Row],[2015-T1-BC-FN]]/Tableau17[[#This Row],[2015-T1-TOTAL]],"")</f>
        <v>0.45833333333333331</v>
      </c>
      <c r="JZ464" s="26">
        <f>IFERROR(Tableau17[[#This Row],[2015-T1-BC-MDM]]/Tableau17[[#This Row],[2015-T1-TOTAL]],"")</f>
        <v>0</v>
      </c>
      <c r="KA464" s="26">
        <f>IFERROR(Tableau17[[#This Row],[2015-T1-BC-RDG]]/Tableau17[[#This Row],[2015-T1-TOTAL]],"")</f>
        <v>0</v>
      </c>
      <c r="KB464" s="26">
        <f>IFERROR(Tableau17[[#This Row],[2015-T1-BC-SOC]]/Tableau17[[#This Row],[2015-T1-TOTAL]],"")</f>
        <v>0.25992063492063494</v>
      </c>
      <c r="KC464" s="26">
        <f>IFERROR(Tableau17[[#This Row],[2015-T1-BC-UD]]/Tableau17[[#This Row],[2015-T1-TOTAL]],"")</f>
        <v>0.17063492063492064</v>
      </c>
      <c r="KD464" s="26">
        <f>IFERROR(Tableau17[[#This Row],[2015-T1-BC-UG]]/Tableau17[[#This Row],[2015-T1-TOTAL]],"")</f>
        <v>0</v>
      </c>
      <c r="KE464" s="26">
        <f>IFERROR(Tableau17[[#This Row],[2015-T1-BC-VEC]]/Tableau17[[#This Row],[2015-T1-TOTAL]],"")</f>
        <v>0</v>
      </c>
      <c r="KF464" s="26">
        <f>IFERROR(Tableau17[[#This Row],[2015-T2-BC-DVG]]/Tableau17[[#This Row],[2015-T2-TOTAL]],"")</f>
        <v>0</v>
      </c>
      <c r="KG464" s="26">
        <f>IFERROR(Tableau17[[#This Row],[2015-T2-BC-FN]]/Tableau17[[#This Row],[2015-T2-TOTAL]],"")</f>
        <v>0.54844606946983543</v>
      </c>
      <c r="KH464" s="26">
        <f>IFERROR(Tableau17[[#This Row],[2015-T2-BC-SOC]]/Tableau17[[#This Row],[2015-T2-TOTAL]],"")</f>
        <v>0.45155393053016452</v>
      </c>
      <c r="KI464" s="26">
        <f>IFERROR(Tableau17[[#This Row],[2015-T2-BC-UD]]/Tableau17[[#This Row],[2015-T2-TOTAL]],"")</f>
        <v>0</v>
      </c>
      <c r="KJ464" s="26">
        <f>IFERROR(Tableau17[[#This Row],[2015-T2-BC-UG]]/Tableau17[[#This Row],[2015-T2-TOTAL]],"")</f>
        <v>0</v>
      </c>
      <c r="KK464" s="26">
        <f>IFERROR(Tableau17[[#This Row],[2017 (L)-T1-COM]]/Tableau17[[#This Row],[2017 (L)-T1-TOTAL]],"")</f>
        <v>6.25E-2</v>
      </c>
      <c r="KL464" s="26">
        <f>IFERROR(Tableau17[[#This Row],[2017 (L)-T1-DIV]]/Tableau17[[#This Row],[2017 (L)-T1-TOTAL]],"")</f>
        <v>1.5625E-2</v>
      </c>
      <c r="KM464" s="26">
        <f>IFERROR(Tableau17[[#This Row],[2017 (L)-T1-DLF]]/Tableau17[[#This Row],[2017 (L)-T1-TOTAL]],"")</f>
        <v>2.2321428571428572E-2</v>
      </c>
      <c r="KN464" s="26">
        <f>IFERROR(Tableau17[[#This Row],[2017 (L)-T1-DVD]]/Tableau17[[#This Row],[2017 (L)-T1-TOTAL]],"")</f>
        <v>0</v>
      </c>
      <c r="KO464" s="26">
        <f>IFERROR(Tableau17[[#This Row],[2017 (L)-T1-DVG]]/Tableau17[[#This Row],[2017 (L)-T1-TOTAL]],"")</f>
        <v>3.125E-2</v>
      </c>
      <c r="KP464" s="26">
        <f>IFERROR(Tableau17[[#This Row],[2017 (L)-T1-ECO]]/Tableau17[[#This Row],[2017 (L)-T1-TOTAL]],"")</f>
        <v>5.1339285714285712E-2</v>
      </c>
      <c r="KQ464" s="26">
        <f>IFERROR(Tableau17[[#This Row],[2017 (L)-T1-EXD]]/Tableau17[[#This Row],[2017 (L)-T1-TOTAL]],"")</f>
        <v>0</v>
      </c>
      <c r="KR464" s="26">
        <f>IFERROR(Tableau17[[#This Row],[2017 (L)-T1-EXG]]/Tableau17[[#This Row],[2017 (L)-T1-TOTAL]],"")</f>
        <v>1.5625E-2</v>
      </c>
      <c r="KS464" s="26">
        <f>IFERROR(Tableau17[[#This Row],[2017 (L)-T1-FI]]/Tableau17[[#This Row],[2017 (L)-T1-TOTAL]],"")</f>
        <v>0.12723214285714285</v>
      </c>
      <c r="KT464" s="26">
        <f>IFERROR(Tableau17[[#This Row],[2017 (L)-T1-FN]]/Tableau17[[#This Row],[2017 (L)-T1-TOTAL]],"")</f>
        <v>0.2544642857142857</v>
      </c>
      <c r="KU464" s="26">
        <f>IFERROR(Tableau17[[#This Row],[2017 (L)-T1-LR]]/Tableau17[[#This Row],[2017 (L)-T1-TOTAL]],"")</f>
        <v>0</v>
      </c>
      <c r="KV464" s="26">
        <f>IFERROR(Tableau17[[#This Row],[2017 (L)-T1-MDM]]/Tableau17[[#This Row],[2017 (L)-T1-TOTAL]],"")</f>
        <v>0</v>
      </c>
      <c r="KW464" s="26">
        <f>IFERROR(Tableau17[[#This Row],[2017 (L)-T1-RDG]]/Tableau17[[#This Row],[2017 (L)-T1-TOTAL]],"")</f>
        <v>0</v>
      </c>
      <c r="KX464" s="26">
        <f>IFERROR(Tableau17[[#This Row],[2017 (L)-T1-REG]]/Tableau17[[#This Row],[2017 (L)-T1-TOTAL]],"")</f>
        <v>0</v>
      </c>
      <c r="KY464" s="26">
        <f>IFERROR(Tableau17[[#This Row],[2017 (L)-T1-REM]]/Tableau17[[#This Row],[2017 (L)-T1-TOTAL]],"")</f>
        <v>0.19642857142857142</v>
      </c>
      <c r="KZ464" s="26">
        <f>IFERROR(Tableau17[[#This Row],[2017 (L)-T1-SOC]]/Tableau17[[#This Row],[2017 (L)-T1-TOTAL]],"")</f>
        <v>0.14732142857142858</v>
      </c>
      <c r="LA464" s="26">
        <f>IFERROR(Tableau17[[#This Row],[2017 (L)-T1-UDI]]/Tableau17[[#This Row],[2017 (L)-T1-TOTAL]],"")</f>
        <v>7.5892857142857137E-2</v>
      </c>
      <c r="LB464" s="26">
        <f>IFERROR(Tableau17[[#This Row],[2017 (L)-T2-FI]]/Tableau17[[#This Row],[2017 (L)-T2-TOTAL]],"")</f>
        <v>0</v>
      </c>
      <c r="LC464" s="26">
        <f>IFERROR(Tableau17[[#This Row],[2017 (L)-T2-FN]]/Tableau17[[#This Row],[2017 (L)-T2-TOTAL]],"")</f>
        <v>0.46400000000000002</v>
      </c>
      <c r="LD464" s="26">
        <f>IFERROR(Tableau17[[#This Row],[2017 (L)-T2-LR]]/Tableau17[[#This Row],[2017 (L)-T2-TOTAL]],"")</f>
        <v>0</v>
      </c>
      <c r="LE464" s="26">
        <f>IFERROR(Tableau17[[#This Row],[2017 (L)-T2-MDM]]/Tableau17[[#This Row],[2017 (L)-T2-TOTAL]],"")</f>
        <v>0</v>
      </c>
      <c r="LF464" s="26">
        <f>IFERROR(Tableau17[[#This Row],[2017 (L)-T2-REM]]/Tableau17[[#This Row],[2017 (L)-T2-TOTAL]],"")</f>
        <v>0.53600000000000003</v>
      </c>
      <c r="LG464" s="26">
        <f>IFERROR(Tableau17[[#This Row],[2017-T1-ARTHAUD Nathalie]]/Tableau17[[#This Row],[2017-T1-TOTAL]],"")</f>
        <v>5.9665871121718375E-3</v>
      </c>
      <c r="LH464" s="26">
        <f>IFERROR(Tableau17[[#This Row],[2017-T1-ASSELINEAU Fran]]/Tableau17[[#This Row],[2017-T1-TOTAL]],"")</f>
        <v>1.3126491646778043E-2</v>
      </c>
      <c r="LI464" s="26">
        <f>IFERROR(Tableau17[[#This Row],[2017-T1-CHEMINADE Jacques]]/Tableau17[[#This Row],[2017-T1-TOTAL]],"")</f>
        <v>0</v>
      </c>
      <c r="LJ464" s="26">
        <f>IFERROR(Tableau17[[#This Row],[2017-T1-DUPONT-AIGNAN Nicolas]]/Tableau17[[#This Row],[2017-T1-TOTAL]],"")</f>
        <v>2.9832935560859187E-2</v>
      </c>
      <c r="LK464" s="26">
        <f>IFERROR(Tableau17[[#This Row],[2017-T1-FILLON Fran]]/Tableau17[[#This Row],[2017-T1-TOTAL]],"")</f>
        <v>7.7565632458233891E-2</v>
      </c>
      <c r="LL464" s="26">
        <f>IFERROR(Tableau17[[#This Row],[2017-T1-HAMON Beno]]/Tableau17[[#This Row],[2017-T1-TOTAL]],"")</f>
        <v>3.4606205250596656E-2</v>
      </c>
      <c r="LM464" s="26">
        <f>IFERROR(Tableau17[[#This Row],[2017-T1-LASSALLE Jean]]/Tableau17[[#This Row],[2017-T1-TOTAL]],"")</f>
        <v>7.1599045346062056E-3</v>
      </c>
      <c r="LN464" s="26">
        <f>IFERROR(Tableau17[[#This Row],[2017-T1-LE PEN Marine]]/Tableau17[[#This Row],[2017-T1-TOTAL]],"")</f>
        <v>0.33054892601431979</v>
      </c>
      <c r="LO464" s="26">
        <f>IFERROR(Tableau17[[#This Row],[2017-T1-M Jean-Luc]]/Tableau17[[#This Row],[2017-T1-TOTAL]],"")</f>
        <v>0.32935560859188545</v>
      </c>
      <c r="LP464" s="26">
        <f>IFERROR(Tableau17[[#This Row],[2017-T1-MACRON Emmanuel]]/Tableau17[[#This Row],[2017-T1-TOTAL]],"")</f>
        <v>0.1610978520286396</v>
      </c>
      <c r="LQ464" s="26">
        <f>IFERROR(Tableau17[[#This Row],[2017-T1-POUTOU Philippe]]/Tableau17[[#This Row],[2017-T1-TOTAL]],"")</f>
        <v>1.0739856801909307E-2</v>
      </c>
      <c r="LR464" s="26">
        <f>IFERROR(Tableau17[[#This Row],[2017-T2-LE PEN Marine]]/Tableau17[[#This Row],[2017-T2-TOTAL]],"")</f>
        <v>0.43350383631713557</v>
      </c>
      <c r="LS464" s="26">
        <f>IFERROR(Tableau17[[#This Row],[2017-T2-MACRON Emmanuel]]/Tableau17[[#This Row],[2017-T2-TOTAL]],"")</f>
        <v>0.56649616368286448</v>
      </c>
      <c r="LT464" s="26">
        <f>IFERROR(Tableau17[[#This Row],[2019-T1-ALEXANDRE Audric]]/Tableau17[[#This Row],[2019-T1-TOTAL]],"")</f>
        <v>2.2471910112359553E-3</v>
      </c>
      <c r="LU464" s="26">
        <f>IFERROR(Tableau17[[#This Row],[2019-T1-ARTHAUD Nathalie]]/Tableau17[[#This Row],[2019-T1-TOTAL]],"")</f>
        <v>8.988764044943821E-3</v>
      </c>
      <c r="LV464" s="26">
        <f>IFERROR(Tableau17[[#This Row],[2019-T1-ASSELINEAU François]]/Tableau17[[#This Row],[2019-T1-TOTAL]],"")</f>
        <v>1.1235955056179775E-2</v>
      </c>
      <c r="LW464" s="26">
        <f>IFERROR(Tableau17[[#This Row],[2019-T1-AUBRY Manon]]/Tableau17[[#This Row],[2019-T1-TOTAL]],"")</f>
        <v>0.10786516853932585</v>
      </c>
      <c r="LX464" s="26">
        <f>IFERROR(Tableau17[[#This Row],[2019-T1-AZERGUI Nagib]]/Tableau17[[#This Row],[2019-T1-TOTAL]],"")</f>
        <v>2.0224719101123594E-2</v>
      </c>
      <c r="LY464" s="26">
        <f>IFERROR(Tableau17[[#This Row],[2019-T1-BARDELLA Jordan]]/Tableau17[[#This Row],[2019-T1-TOTAL]],"")</f>
        <v>0.4044943820224719</v>
      </c>
      <c r="LZ464" s="26">
        <f>IFERROR(Tableau17[[#This Row],[2019-T1-BELLAMY François-Xavier]]/Tableau17[[#This Row],[2019-T1-TOTAL]],"")</f>
        <v>2.6966292134831461E-2</v>
      </c>
      <c r="MA464" s="26">
        <f>IFERROR(Tableau17[[#This Row],[2019-T1-BIDOU Olivier]]/Tableau17[[#This Row],[2019-T1-TOTAL]],"")</f>
        <v>2.2471910112359553E-3</v>
      </c>
      <c r="MB464" s="26">
        <f>IFERROR(Tableau17[[#This Row],[2019-T1-BOURG Dominique]]/Tableau17[[#This Row],[2019-T1-TOTAL]],"")</f>
        <v>1.1235955056179775E-2</v>
      </c>
      <c r="MC464" s="26">
        <f>IFERROR(Tableau17[[#This Row],[2019-T1-BROSSAT Ian]]/Tableau17[[#This Row],[2019-T1-TOTAL]],"")</f>
        <v>3.3707865168539325E-2</v>
      </c>
      <c r="MD464" s="26">
        <f>IFERROR(Tableau17[[#This Row],[2019-T1-CAILLAUD Sophie]]/Tableau17[[#This Row],[2019-T1-TOTAL]],"")</f>
        <v>0</v>
      </c>
      <c r="ME464" s="26">
        <f>IFERROR(Tableau17[[#This Row],[2019-T1-CAMUS Renaud]]/Tableau17[[#This Row],[2019-T1-TOTAL]],"")</f>
        <v>0</v>
      </c>
      <c r="MF464" s="26">
        <f>IFERROR(Tableau17[[#This Row],[2019-T1-CHALENÇON Christophe]]/Tableau17[[#This Row],[2019-T1-TOTAL]],"")</f>
        <v>0</v>
      </c>
      <c r="MG464" s="26">
        <f>IFERROR(Tableau17[[#This Row],[2019-T1-CORBET Cathy Denise Ginette]]/Tableau17[[#This Row],[2019-T1-TOTAL]],"")</f>
        <v>0</v>
      </c>
      <c r="MH464" s="26">
        <f>IFERROR(Tableau17[[#This Row],[2019-T1-DE PREVOISIN Robert]]/Tableau17[[#This Row],[2019-T1-TOTAL]],"")</f>
        <v>0</v>
      </c>
      <c r="MI464" s="26">
        <f>IFERROR(Tableau17[[#This Row],[2019-T1-DELFEL Thérèse]]/Tableau17[[#This Row],[2019-T1-TOTAL]],"")</f>
        <v>0</v>
      </c>
      <c r="MJ464" s="26">
        <f>IFERROR(Tableau17[[#This Row],[2019-T1-DIEUMEGARD Pierre]]/Tableau17[[#This Row],[2019-T1-TOTAL]],"")</f>
        <v>0</v>
      </c>
      <c r="MK464" s="26">
        <f>IFERROR(Tableau17[[#This Row],[2019-T1-DUPONT-AIGNAN Nicolas]]/Tableau17[[#This Row],[2019-T1-TOTAL]],"")</f>
        <v>2.9213483146067417E-2</v>
      </c>
      <c r="ML464" s="26">
        <f>IFERROR(Tableau17[[#This Row],[2019-T1-GERNIGON Yves]]/Tableau17[[#This Row],[2019-T1-TOTAL]],"")</f>
        <v>4.4943820224719105E-3</v>
      </c>
      <c r="MM464" s="26">
        <f>IFERROR(Tableau17[[#This Row],[2019-T1-GLUCKSMANN Raphaël]]/Tableau17[[#This Row],[2019-T1-TOTAL]],"")</f>
        <v>4.0449438202247189E-2</v>
      </c>
      <c r="MN464" s="26">
        <f>IFERROR(Tableau17[[#This Row],[2019-T1-HAMON Benoît]]/Tableau17[[#This Row],[2019-T1-TOTAL]],"")</f>
        <v>3.8202247191011236E-2</v>
      </c>
      <c r="MO464" s="26">
        <f>IFERROR(Tableau17[[#This Row],[2019-T1-HELGEN Gilles]]/Tableau17[[#This Row],[2019-T1-TOTAL]],"")</f>
        <v>0</v>
      </c>
      <c r="MP464" s="26">
        <f>IFERROR(Tableau17[[#This Row],[2019-T1-JADOT Yannick]]/Tableau17[[#This Row],[2019-T1-TOTAL]],"")</f>
        <v>9.662921348314607E-2</v>
      </c>
      <c r="MQ464" s="26">
        <f>IFERROR(Tableau17[[#This Row],[2019-T1-LAGARDE Jean-Christophe]]/Tableau17[[#This Row],[2019-T1-TOTAL]],"")</f>
        <v>8.988764044943821E-3</v>
      </c>
      <c r="MR464" s="26">
        <f>IFERROR(Tableau17[[#This Row],[2019-T1-LALANNE Francis]]/Tableau17[[#This Row],[2019-T1-TOTAL]],"")</f>
        <v>1.7977528089887642E-2</v>
      </c>
      <c r="MS464" s="26">
        <f>IFERROR(Tableau17[[#This Row],[2019-T1-LOISEAU Nathalie]]/Tableau17[[#This Row],[2019-T1-TOTAL]],"")</f>
        <v>0.1348314606741573</v>
      </c>
      <c r="MT464" s="26">
        <f>IFERROR(Tableau17[[#This Row],[2019-T1-MARIE Florie]]/Tableau17[[#This Row],[2019-T1-TOTAL]],"")</f>
        <v>0</v>
      </c>
      <c r="MU464" s="26">
        <f>IFERROR(Tableau17[[#This Row],[2008-T1-MACROEXTRDROITE]]/Tableau17[[#This Row],[2008-T1-MACROTOTALE]],"")</f>
        <v>0.12998522895125553</v>
      </c>
      <c r="MV464" s="26">
        <f>IFERROR(Tableau17[[#This Row],[2008-T1-MACRODROITE]]/Tableau17[[#This Row],[2008-T1-MACROTOTALE]],"")</f>
        <v>0.32200886262924666</v>
      </c>
      <c r="MW464" s="26">
        <f>IFERROR(Tableau17[[#This Row],[2008-T1-MACROCENTRE]]/Tableau17[[#This Row],[2008-T1-MACROTOTALE]],"")</f>
        <v>0</v>
      </c>
      <c r="MX464" s="26">
        <f>IFERROR(Tableau17[[#This Row],[2008-T1-MACROGAUCHE]]/Tableau17[[#This Row],[2008-T1-MACROTOTALE]],"")</f>
        <v>0.54800590841949781</v>
      </c>
      <c r="MY464" s="26">
        <f>IFERROR(Tableau17[[#This Row],[2008-T1-MACROAUTRE]]/Tableau17[[#This Row],[2008-T1-MACROTOTALE]],"")</f>
        <v>0</v>
      </c>
      <c r="MZ464" s="26" t="str">
        <f>IFERROR(Tableau17[[#This Row],[2008-T2-MACROEXTRDROITE]]/Tableau17[[#This Row],[2008-T2-MACROTOTALE]],"")</f>
        <v/>
      </c>
      <c r="NA464" s="26" t="str">
        <f>IFERROR(Tableau17[[#This Row],[2008-T2-MACRODROITE]]/Tableau17[[#This Row],[2008-T2-MACROTOTALE]],"")</f>
        <v/>
      </c>
      <c r="NB464" s="26" t="str">
        <f>IFERROR(Tableau17[[#This Row],[2008-T2-MACROCENTRE]]/Tableau17[[#This Row],[2008-T2-MACROTOTALE]],"")</f>
        <v/>
      </c>
      <c r="NC464" s="26" t="str">
        <f>IFERROR(Tableau17[[#This Row],[2008-T2-MACROGAUCHE]]/Tableau17[[#This Row],[2008-T2-MACROTOTALE]],"")</f>
        <v/>
      </c>
      <c r="ND464" s="26" t="str">
        <f>IFERROR(Tableau17[[#This Row],[2008-T2-MACROAUTRE]]/Tableau17[[#This Row],[2008-T2-MACROTOTALE]],"")</f>
        <v/>
      </c>
      <c r="NE464" s="26">
        <f>IFERROR(Tableau17[[#This Row],[2014-T1-MACROEXTRDROITE]]/Tableau17[[#This Row],[2014-T1-MACROTOTALE]],"")</f>
        <v>0.39388794567062818</v>
      </c>
      <c r="NF464" s="26">
        <f>IFERROR(Tableau17[[#This Row],[2014-T1-MACRODROITE]]/Tableau17[[#This Row],[2014-T1-MACROTOTALE]],"")</f>
        <v>0.19694397283531409</v>
      </c>
      <c r="NG464" s="26">
        <f>IFERROR(Tableau17[[#This Row],[2014-T1-MACROCENTRE]]/Tableau17[[#This Row],[2014-T1-MACROTOTALE]],"")</f>
        <v>0</v>
      </c>
      <c r="NH464" s="26">
        <f>IFERROR(Tableau17[[#This Row],[2014-T1-MACROGAUCHE]]/Tableau17[[#This Row],[2014-T1-MACROTOTALE]],"")</f>
        <v>0.4091680814940577</v>
      </c>
      <c r="NI464" s="26">
        <f>IFERROR(Tableau17[[#This Row],[2014-T1-MACROAUTRE]]/Tableau17[[#This Row],[2014-T1-MACROTOTALE]],"")</f>
        <v>0</v>
      </c>
      <c r="NJ464" s="26">
        <f>IFERROR(Tableau17[[#This Row],[2014-T2-MACROEXTRDROITE]]/Tableau17[[#This Row],[2014-T2-MACROTOTALE]],"")</f>
        <v>0.36621823617339311</v>
      </c>
      <c r="NK464" s="26">
        <f>IFERROR(Tableau17[[#This Row],[2014-T2-MACRODROITE]]/Tableau17[[#This Row],[2014-T2-MACROTOTALE]],"")</f>
        <v>0.22869955156950672</v>
      </c>
      <c r="NL464" s="26">
        <f>IFERROR(Tableau17[[#This Row],[2014-T2-MACROCENTRE]]/Tableau17[[#This Row],[2014-T2-MACROTOTALE]],"")</f>
        <v>0</v>
      </c>
      <c r="NM464" s="26">
        <f>IFERROR(Tableau17[[#This Row],[2014-T2-MACROGAUCHE]]/Tableau17[[#This Row],[2014-T2-MACROTOTALE]],"")</f>
        <v>0.40508221225710017</v>
      </c>
      <c r="NN464" s="26">
        <f>IFERROR(Tableau17[[#This Row],[2014-T2-MACROAUTRE]]/Tableau17[[#This Row],[2014-T2-MACROTOTALE]],"")</f>
        <v>0</v>
      </c>
      <c r="NO464" s="26">
        <f>IFERROR( Tableau17[[#This Row],[2015-T1-MACROEXTRDROITE]]/Tableau17[[#This Row],[2015-T1-MACROTOTALE]],"")</f>
        <v>0.48809523809523808</v>
      </c>
      <c r="NP464" s="26">
        <f>IFERROR(Tableau17[[#This Row],[2015-T1-MACRODROITE]]/Tableau17[[#This Row],[2015-T1-MACROTOTALE]],"")</f>
        <v>0.17063492063492064</v>
      </c>
      <c r="NQ464" s="26">
        <f>IFERROR(Tableau17[[#This Row],[2015-T1-MACROCENTRE]]/Tableau17[[#This Row],[2015-T1-MACROTOTALE]],"")</f>
        <v>0</v>
      </c>
      <c r="NR464" s="26">
        <f>IFERROR(Tableau17[[#This Row],[2015-T1-MACROGAUCHE]]/Tableau17[[#This Row],[2015-T1-MACROTOTALE]],"")</f>
        <v>0.34126984126984128</v>
      </c>
      <c r="NS464" s="26">
        <f>IFERROR(Tableau17[[#This Row],[2015-T1-MACROAUTRE]]/Tableau17[[#This Row],[2015-T1-MACROTOTALE]],"")</f>
        <v>0</v>
      </c>
      <c r="NT464" s="26">
        <f>IFERROR(Tableau17[[#This Row],[2015-T2-MACROEXTRDROITE]]/Tableau17[[#This Row],[2015-T2-MACROTOTALE]],"")</f>
        <v>0.54844606946983543</v>
      </c>
      <c r="NU464" s="26">
        <f>IFERROR(Tableau17[[#This Row],[2015-T2-MACRODROITE]]/Tableau17[[#This Row],[2015-T2-MACROTOTALE]],"")</f>
        <v>0</v>
      </c>
      <c r="NV464" s="26">
        <f>IFERROR(Tableau17[[#This Row],[2015-T2-MACROCENTRE]]/Tableau17[[#This Row],[2015-T2-MACROTOTALE]],"")</f>
        <v>0</v>
      </c>
      <c r="NW464" s="26">
        <f>IFERROR(Tableau17[[#This Row],[2015-T2-MACROGAUCHE]]/Tableau17[[#This Row],[2015-T2-MACROTOTALE]],"")</f>
        <v>0.45155393053016452</v>
      </c>
      <c r="NX464" s="26">
        <f>IFERROR(Tableau17[[#This Row],[2015-T2-MACROAUTRE]]/Tableau17[[#This Row],[2015-T2-MACROTOTALE]],"")</f>
        <v>0</v>
      </c>
      <c r="NY464" s="26">
        <f>IFERROR(Tableau17[[#This Row],[2017-T1-MACROEXTRDROITE]]/Tableau17[[#This Row],[2017-T1-MACROTOTALE]],"")</f>
        <v>0.37350835322195702</v>
      </c>
      <c r="NZ464" s="26">
        <f>IFERROR(Tableau17[[#This Row],[2017-T1-MACRODROITE]]/Tableau17[[#This Row],[2017-T1-MACROTOTALE]],"")</f>
        <v>7.7565632458233891E-2</v>
      </c>
      <c r="OA464" s="26">
        <f>IFERROR(Tableau17[[#This Row],[2017-T1-MACROCENTRE]]/Tableau17[[#This Row],[2017-T1-MACROTOTALE]],"")</f>
        <v>0.1610978520286396</v>
      </c>
      <c r="OB464" s="26">
        <f>IFERROR(Tableau17[[#This Row],[2017-T1-MACROGAUCHE]]/Tableau17[[#This Row],[2017-T1-MACROTOTALE]],"")</f>
        <v>0.38066825775656327</v>
      </c>
      <c r="OC464" s="26">
        <f>IFERROR(Tableau17[[#This Row],[2017-T1-MACROAUTRE]]/Tableau17[[#This Row],[2017-T1-MACROTOTALE]],"")</f>
        <v>7.1599045346062056E-3</v>
      </c>
      <c r="OD464" s="26">
        <f>IFERROR(Tableau17[[#This Row],[2017-T2-MACROEXTRDROITE]]/Tableau17[[#This Row],[2017-T2-MACROTOTALE]],"")</f>
        <v>0.43350383631713557</v>
      </c>
      <c r="OE464" s="26">
        <f>IFERROR(Tableau17[[#This Row],[2017-T2-MACRODROITE]]/Tableau17[[#This Row],[2017-T2-MACROTOTALE]],"")</f>
        <v>0</v>
      </c>
      <c r="OF464" s="26">
        <f>IFERROR(Tableau17[[#This Row],[2017-T2-MACROCENTRE]]/Tableau17[[#This Row],[2017-T2-MACROTOTALE]],"")</f>
        <v>0.56649616368286448</v>
      </c>
      <c r="OG464" s="26">
        <f>IFERROR(Tableau17[[#This Row],[2017-T2-MACROGAUCHE]]/Tableau17[[#This Row],[2017-T2-MACROTOTALE]],"")</f>
        <v>0</v>
      </c>
      <c r="OH464" s="26">
        <f>IFERROR(Tableau17[[#This Row],[2017-T2-MACROAUTRE]]/Tableau17[[#This Row],[2017-T2-MACROTOTALE]],"")</f>
        <v>0</v>
      </c>
      <c r="OI464" s="26">
        <f>IFERROR(Tableau17[[#This Row],[2019-T1-MACROEXTRDROITE]]/Tableau17[[#This Row],[2019-T1-MACROTOTALE]],"")</f>
        <v>0.44226579520697168</v>
      </c>
      <c r="OJ464" s="26">
        <f>IFERROR(Tableau17[[#This Row],[2019-T1-MACRODROITE]]/Tableau17[[#This Row],[2019-T1-MACROTOTALE]],"")</f>
        <v>3.4858387799564274E-2</v>
      </c>
      <c r="OK464" s="26">
        <f>IFERROR(Tableau17[[#This Row],[2019-T1-MACROCENTRE]]/Tableau17[[#This Row],[2019-T1-MACROTOTALE]],"")</f>
        <v>0.13071895424836602</v>
      </c>
      <c r="OL464" s="26">
        <f>IFERROR(Tableau17[[#This Row],[2019-T1-MACROGAUCHE]]/Tableau17[[#This Row],[2019-T1-MACROTOTALE]],"")</f>
        <v>0.31590413943355122</v>
      </c>
      <c r="OM464" s="26">
        <f>IFERROR(Tableau17[[#This Row],[2019-T1-MACROAUTRE]]/Tableau17[[#This Row],[2019-T1-MACROTOTALE]],"")</f>
        <v>7.6252723311546838E-2</v>
      </c>
      <c r="ON464" s="26">
        <f>IFERROR(Tableau17[[#This Row],[2020-T1-MACROEXTRDROITE]]/Tableau17[[#This Row],[2020-T1-MACROTOTALE]],"")</f>
        <v>0.30930930930930933</v>
      </c>
      <c r="OO464" s="26">
        <f>IFERROR(Tableau17[[#This Row],[2020-T1-MACRODROITE]]/Tableau17[[#This Row],[2020-T1-MACROTOTALE]],"")</f>
        <v>0.13813813813813813</v>
      </c>
      <c r="OP464" s="26">
        <f>IFERROR(Tableau17[[#This Row],[2020-T1-MACROCENTRE]]/Tableau17[[#This Row],[2020-T1-MACROTOTALE]],"")</f>
        <v>6.3063063063063057E-2</v>
      </c>
      <c r="OQ464" s="26">
        <f>IFERROR(Tableau17[[#This Row],[2020-T1-MACROGAUCHE]]/Tableau17[[#This Row],[2020-T1-MACROTOTALE]],"")</f>
        <v>0.4894894894894895</v>
      </c>
      <c r="OR464" s="26">
        <f>IFERROR(Tableau17[[#This Row],[2020-T1-MACROAUTRE]]/Tableau17[[#This Row],[2020-T1-MACROTOTALE]],"")</f>
        <v>0</v>
      </c>
      <c r="OS464" s="26">
        <f>IFERROR(Tableau17[[#This Row],[2017 (L)-T1-MACROEXTRDROITE]]/Tableau17[[#This Row],[2017 (L)-T1-MACROTOTALE]],"")</f>
        <v>0.2767857142857143</v>
      </c>
      <c r="OT464" s="26">
        <f>IFERROR(Tableau17[[#This Row],[2017 (L)-T1-MACRODROITE]]/Tableau17[[#This Row],[2017 (L)-T1-MACROTOTALE]],"")</f>
        <v>7.5892857142857137E-2</v>
      </c>
      <c r="OU464" s="26">
        <f>IFERROR(Tableau17[[#This Row],[2017 (L)-T1-MACROCENTRE]]/Tableau17[[#This Row],[2017 (L)-T1-MACROTOTALE]],"")</f>
        <v>0.19642857142857142</v>
      </c>
      <c r="OV464" s="26">
        <f>IFERROR(Tableau17[[#This Row],[2017 (L)-T1-MACROGAUCHE]]/Tableau17[[#This Row],[2017 (L)-T1-MACROTOTALE]],"")</f>
        <v>0.43526785714285715</v>
      </c>
      <c r="OW464" s="26">
        <f>IFERROR(Tableau17[[#This Row],[2017 (L)-T1-MACROAUTRE]]/Tableau17[[#This Row],[2017 (L)-T1-MACROTOTALE]],"")</f>
        <v>1.5625E-2</v>
      </c>
      <c r="OX464" s="26">
        <f>IFERROR(Tableau17[[#This Row],[2017 (L)-T2-MACROEXTRDROITE]]/Tableau17[[#This Row],[2017 (L)-T2-MACROTOTALE]],"")</f>
        <v>0.46400000000000002</v>
      </c>
      <c r="OY464" s="26">
        <f>IFERROR(Tableau17[[#This Row],[2017 (L)-T2-MACRODROITE]]/Tableau17[[#This Row],[2017 (L)-T2-MACROTOTALE]],"")</f>
        <v>0</v>
      </c>
      <c r="OZ464" s="26">
        <f>IFERROR(Tableau17[[#This Row],[2017 (L)-T2-MACROCENTRE]]/Tableau17[[#This Row],[2017 (L)-T2-MACROTOTALE]],"")</f>
        <v>0.53600000000000003</v>
      </c>
      <c r="PA464" s="26">
        <f>IFERROR(Tableau17[[#This Row],[2017 (L)-T2-MACROGAUCHE]]/Tableau17[[#This Row],[2017 (L)-T2-MACROTOTALE]],"")</f>
        <v>0</v>
      </c>
      <c r="PB464" s="26">
        <f>IFERROR(Tableau17[[#This Row],[2017 (L)-T2-MACROAUTRE]]/Tableau17[[#This Row],[2017 (L)-T2-MACROTOTALE]],"")</f>
        <v>0</v>
      </c>
      <c r="PC464" s="26">
        <f>IFERROR(Tableau17[[#This Row],[2008_T1_PROCUS]]/Tableau17[[#This Row],[2008_T1_INSCRITS]],0)</f>
        <v>8.1001472754050081E-3</v>
      </c>
      <c r="PD464" s="26">
        <f>IFERROR(Tableau17[[#This Row],[2008_T2_PROCUS]]/Tableau17[[#This Row],[2008_T2_INSCRITS]],0)</f>
        <v>0</v>
      </c>
      <c r="PE464" s="26">
        <f>Tableau17[[#This Row],[2014_T1_PROCUS]]/Tableau17[[#This Row],[2014_T1_INSCRITS]]</f>
        <v>7.2411296162201298E-4</v>
      </c>
      <c r="PF464" s="26">
        <f>IFERROR(Tableau17[[#This Row],[2014_T2_PROCUS]]/Tableau17[[#This Row],[2014_T2_INSCRITS]],0)</f>
        <v>2.8964518464880519E-3</v>
      </c>
    </row>
    <row r="465" spans="1:422" hidden="1" x14ac:dyDescent="0.2">
      <c r="A465" s="1">
        <v>7</v>
      </c>
      <c r="B465" s="1" t="s">
        <v>474</v>
      </c>
      <c r="C465" s="1" t="s">
        <v>481</v>
      </c>
      <c r="D465" s="1" t="s">
        <v>481</v>
      </c>
      <c r="E465" s="1">
        <v>1342</v>
      </c>
      <c r="F465" s="1">
        <v>5.4262160000000002</v>
      </c>
      <c r="G465" s="1">
        <v>43.324969000000003</v>
      </c>
      <c r="H465" s="3">
        <v>1565</v>
      </c>
      <c r="I465" s="3">
        <v>279</v>
      </c>
      <c r="J465" s="1">
        <v>5</v>
      </c>
      <c r="L465" s="1">
        <v>28</v>
      </c>
      <c r="M465" s="1">
        <v>95</v>
      </c>
      <c r="O465" s="1">
        <v>2</v>
      </c>
      <c r="P465" s="1">
        <v>69</v>
      </c>
      <c r="Q465" s="1">
        <v>23</v>
      </c>
      <c r="R465" s="1">
        <v>73</v>
      </c>
      <c r="S465" s="1">
        <v>54</v>
      </c>
      <c r="T465" s="1">
        <v>23</v>
      </c>
      <c r="U465" s="1">
        <v>372</v>
      </c>
      <c r="V465" s="1">
        <v>1448</v>
      </c>
      <c r="W465" s="1">
        <v>618</v>
      </c>
      <c r="X465" s="1">
        <v>1</v>
      </c>
      <c r="Y465" s="2">
        <v>0.42679558000000001</v>
      </c>
      <c r="Z465" s="1">
        <v>1448</v>
      </c>
      <c r="AA465" s="1">
        <v>723</v>
      </c>
      <c r="AB465" s="1">
        <v>5</v>
      </c>
      <c r="AC465" s="2">
        <v>0.49930939000000002</v>
      </c>
      <c r="AD465" s="1">
        <v>1565</v>
      </c>
      <c r="AE465" s="1">
        <v>388</v>
      </c>
      <c r="AF465" s="2">
        <v>0.24792332</v>
      </c>
      <c r="AG465" s="1">
        <f t="shared" si="7"/>
        <v>279</v>
      </c>
      <c r="AH465" s="1">
        <v>1331</v>
      </c>
      <c r="AI465" s="1">
        <v>661</v>
      </c>
      <c r="AJ465" s="1">
        <v>2</v>
      </c>
      <c r="AK465" s="2">
        <v>0.49661907999999999</v>
      </c>
      <c r="AL465" s="1">
        <v>1330</v>
      </c>
      <c r="AM465" s="1">
        <v>747</v>
      </c>
      <c r="AN465" s="1">
        <v>4</v>
      </c>
      <c r="AO465" s="2">
        <v>0.56165414000000002</v>
      </c>
      <c r="AP465" s="1">
        <v>1469</v>
      </c>
      <c r="AQ465" s="1">
        <v>574</v>
      </c>
      <c r="AR465" s="2">
        <v>0.39074199999999998</v>
      </c>
      <c r="AS465" s="1">
        <v>1469</v>
      </c>
      <c r="AT465" s="1">
        <v>588</v>
      </c>
      <c r="AU465" s="2">
        <v>0.40027228999999998</v>
      </c>
      <c r="AV465" s="1">
        <v>1502</v>
      </c>
      <c r="AW465" s="1">
        <v>496</v>
      </c>
      <c r="AX465" s="2">
        <v>0.33022636</v>
      </c>
      <c r="AY465" s="1">
        <v>1502</v>
      </c>
      <c r="AZ465" s="1">
        <v>388</v>
      </c>
      <c r="BA465" s="2">
        <v>0.25832223999999998</v>
      </c>
      <c r="BB465" s="1">
        <v>1500</v>
      </c>
      <c r="BC465" s="1">
        <v>977</v>
      </c>
      <c r="BD465" s="2">
        <v>0.65133333000000004</v>
      </c>
      <c r="BE465" s="1">
        <v>1500</v>
      </c>
      <c r="BF465" s="1">
        <v>918</v>
      </c>
      <c r="BG465" s="2">
        <v>0.61199999999999999</v>
      </c>
      <c r="BH465" s="1">
        <v>1550</v>
      </c>
      <c r="BI465" s="1">
        <v>422</v>
      </c>
      <c r="BJ465" s="2">
        <v>0.27225806000000002</v>
      </c>
      <c r="BK465" s="1">
        <v>23</v>
      </c>
      <c r="BL465" s="1">
        <v>7</v>
      </c>
      <c r="BN465" s="1">
        <v>15</v>
      </c>
      <c r="BO465" s="1">
        <v>51</v>
      </c>
      <c r="BP465" s="1">
        <v>155</v>
      </c>
      <c r="BQ465" s="1">
        <v>377</v>
      </c>
      <c r="BR465" s="1">
        <v>628</v>
      </c>
      <c r="BS465" s="1">
        <v>38</v>
      </c>
      <c r="BU465" s="1">
        <v>217</v>
      </c>
      <c r="BV465" s="1">
        <v>476</v>
      </c>
      <c r="BW465" s="1">
        <v>731</v>
      </c>
      <c r="BZ465" s="1">
        <v>96</v>
      </c>
      <c r="CA465" s="1">
        <v>5</v>
      </c>
      <c r="CB465" s="1">
        <v>20</v>
      </c>
      <c r="CC465" s="1">
        <v>139</v>
      </c>
      <c r="CD465" s="1">
        <v>151</v>
      </c>
      <c r="CE465" s="1">
        <v>192</v>
      </c>
      <c r="CF465" s="1">
        <v>603</v>
      </c>
      <c r="CG465" s="1">
        <v>187</v>
      </c>
      <c r="CH465" s="1">
        <v>227</v>
      </c>
      <c r="CI465" s="1">
        <v>292</v>
      </c>
      <c r="CJ465" s="1">
        <v>706</v>
      </c>
      <c r="CL465" s="1">
        <v>6</v>
      </c>
      <c r="CN465" s="1">
        <v>122</v>
      </c>
      <c r="CO465" s="1">
        <v>17</v>
      </c>
      <c r="CP465" s="1">
        <v>174</v>
      </c>
      <c r="CS465" s="1">
        <v>134</v>
      </c>
      <c r="CT465" s="1">
        <v>92</v>
      </c>
      <c r="CV465" s="1">
        <v>13</v>
      </c>
      <c r="CW465" s="1">
        <v>558</v>
      </c>
      <c r="CY465" s="1">
        <v>209</v>
      </c>
      <c r="CZ465" s="1">
        <v>350</v>
      </c>
      <c r="DC465" s="1">
        <v>559</v>
      </c>
      <c r="DE465" s="1">
        <v>6</v>
      </c>
      <c r="DF465" s="1">
        <v>1</v>
      </c>
      <c r="DH465" s="1">
        <v>3</v>
      </c>
      <c r="DI465" s="1">
        <v>15</v>
      </c>
      <c r="DJ465" s="1">
        <v>7</v>
      </c>
      <c r="DK465" s="1">
        <v>3</v>
      </c>
      <c r="DL465" s="1">
        <v>152</v>
      </c>
      <c r="DM465" s="1">
        <v>102</v>
      </c>
      <c r="DN465" s="1">
        <v>79</v>
      </c>
      <c r="DQ465" s="1">
        <v>1</v>
      </c>
      <c r="DR465" s="1">
        <v>79</v>
      </c>
      <c r="DS465" s="1">
        <v>31</v>
      </c>
      <c r="DU465" s="1">
        <v>479</v>
      </c>
      <c r="DW465" s="1">
        <v>122</v>
      </c>
      <c r="DZ465" s="1">
        <v>241</v>
      </c>
      <c r="EA465" s="1">
        <v>363</v>
      </c>
      <c r="EB465" s="1">
        <v>3</v>
      </c>
      <c r="EC465" s="1">
        <v>21</v>
      </c>
      <c r="ED465" s="1">
        <v>0</v>
      </c>
      <c r="EE465" s="1">
        <v>20</v>
      </c>
      <c r="EF465" s="1">
        <v>87</v>
      </c>
      <c r="EG465" s="1">
        <v>50</v>
      </c>
      <c r="EH465" s="1">
        <v>2</v>
      </c>
      <c r="EI465" s="1">
        <v>214</v>
      </c>
      <c r="EJ465" s="1">
        <v>369</v>
      </c>
      <c r="EK465" s="1">
        <v>182</v>
      </c>
      <c r="EL465" s="1">
        <v>8</v>
      </c>
      <c r="EM465" s="1">
        <v>956</v>
      </c>
      <c r="EN465" s="1">
        <v>272</v>
      </c>
      <c r="EO465" s="1">
        <v>593</v>
      </c>
      <c r="EP465" s="1">
        <v>865</v>
      </c>
      <c r="EQ465" s="1">
        <v>2</v>
      </c>
      <c r="ER465" s="1">
        <v>3</v>
      </c>
      <c r="ES465" s="1">
        <v>7</v>
      </c>
      <c r="ET465" s="1">
        <v>61</v>
      </c>
      <c r="EU465" s="1">
        <v>19</v>
      </c>
      <c r="EV465" s="1">
        <v>108</v>
      </c>
      <c r="EW465" s="1">
        <v>15</v>
      </c>
      <c r="EX465" s="1">
        <v>1</v>
      </c>
      <c r="EY465" s="1">
        <v>5</v>
      </c>
      <c r="EZ465" s="1">
        <v>8</v>
      </c>
      <c r="FA465" s="1">
        <v>2</v>
      </c>
      <c r="FB465" s="1">
        <v>0</v>
      </c>
      <c r="FC465" s="1">
        <v>0</v>
      </c>
      <c r="FD465" s="1">
        <v>0</v>
      </c>
      <c r="FE465" s="1">
        <v>0</v>
      </c>
      <c r="FF465" s="1">
        <v>0</v>
      </c>
      <c r="FG465" s="1">
        <v>0</v>
      </c>
      <c r="FH465" s="1">
        <v>2</v>
      </c>
      <c r="FI465" s="1">
        <v>0</v>
      </c>
      <c r="FJ465" s="1">
        <v>14</v>
      </c>
      <c r="FK465" s="1">
        <v>24</v>
      </c>
      <c r="FL465" s="1">
        <v>0</v>
      </c>
      <c r="FM465" s="1">
        <v>35</v>
      </c>
      <c r="FN465" s="1">
        <v>7</v>
      </c>
      <c r="FO465" s="1">
        <v>1</v>
      </c>
      <c r="FP465" s="1">
        <v>88</v>
      </c>
      <c r="FQ465" s="1">
        <v>0</v>
      </c>
      <c r="FR465" s="1">
        <f>SUM(Tableau17[[#This Row],[2019-T1-ALEXANDRE Audric]:[2019-T1-MARIE Florie]])</f>
        <v>402</v>
      </c>
      <c r="FS465" s="1">
        <v>51</v>
      </c>
      <c r="FT465" s="1">
        <v>185</v>
      </c>
      <c r="FU465" s="1">
        <v>0</v>
      </c>
      <c r="FV465" s="1">
        <v>392</v>
      </c>
      <c r="FW465" s="1">
        <v>0</v>
      </c>
      <c r="FX465" s="1">
        <v>628</v>
      </c>
      <c r="FY465" s="1">
        <v>38</v>
      </c>
      <c r="FZ465" s="1">
        <v>217</v>
      </c>
      <c r="GA465" s="1">
        <v>0</v>
      </c>
      <c r="GB465" s="1">
        <v>476</v>
      </c>
      <c r="GC465" s="1">
        <v>0</v>
      </c>
      <c r="GD465" s="1">
        <v>731</v>
      </c>
      <c r="GE465" s="1">
        <v>139</v>
      </c>
      <c r="GF465" s="1">
        <v>151</v>
      </c>
      <c r="GG465" s="1">
        <v>0</v>
      </c>
      <c r="GH465" s="1">
        <v>313</v>
      </c>
      <c r="GI465" s="1">
        <v>0</v>
      </c>
      <c r="GJ465" s="1">
        <v>603</v>
      </c>
      <c r="GK465" s="1">
        <v>187</v>
      </c>
      <c r="GL465" s="1">
        <v>227</v>
      </c>
      <c r="GM465" s="1">
        <v>0</v>
      </c>
      <c r="GN465" s="1">
        <v>292</v>
      </c>
      <c r="GO465" s="1">
        <v>0</v>
      </c>
      <c r="GP465" s="1">
        <v>706</v>
      </c>
      <c r="GQ465" s="1">
        <v>180</v>
      </c>
      <c r="GR465" s="1">
        <v>92</v>
      </c>
      <c r="GS465" s="1">
        <v>0</v>
      </c>
      <c r="GT465" s="1">
        <v>286</v>
      </c>
      <c r="GU465" s="1">
        <v>0</v>
      </c>
      <c r="GV465" s="1">
        <v>558</v>
      </c>
      <c r="GW465" s="1">
        <v>209</v>
      </c>
      <c r="GX465" s="1">
        <v>0</v>
      </c>
      <c r="GY465" s="1">
        <v>0</v>
      </c>
      <c r="GZ465" s="1">
        <v>350</v>
      </c>
      <c r="HA465" s="1">
        <v>0</v>
      </c>
      <c r="HB465" s="1">
        <v>559</v>
      </c>
      <c r="HC465" s="1">
        <v>255</v>
      </c>
      <c r="HD465" s="1">
        <v>87</v>
      </c>
      <c r="HE465" s="1">
        <v>182</v>
      </c>
      <c r="HF465" s="1">
        <v>430</v>
      </c>
      <c r="HG465" s="1">
        <v>2</v>
      </c>
      <c r="HH465" s="1">
        <v>956</v>
      </c>
      <c r="HI465" s="1">
        <v>272</v>
      </c>
      <c r="HJ465" s="1">
        <v>0</v>
      </c>
      <c r="HK465" s="1">
        <v>593</v>
      </c>
      <c r="HL465" s="1">
        <v>0</v>
      </c>
      <c r="HM465" s="1">
        <v>0</v>
      </c>
      <c r="HN465" s="1">
        <v>865</v>
      </c>
      <c r="HO465" s="1">
        <v>122</v>
      </c>
      <c r="HP465" s="1">
        <v>22</v>
      </c>
      <c r="HQ465" s="1">
        <v>88</v>
      </c>
      <c r="HR465" s="1">
        <v>145</v>
      </c>
      <c r="HS465" s="1">
        <v>32</v>
      </c>
      <c r="HT465" s="1">
        <v>409</v>
      </c>
      <c r="HU465" s="1">
        <v>73</v>
      </c>
      <c r="HV465" s="1">
        <v>97</v>
      </c>
      <c r="HW465" s="1">
        <v>28</v>
      </c>
      <c r="HX465" s="1">
        <v>174</v>
      </c>
      <c r="HY465" s="1">
        <v>0</v>
      </c>
      <c r="HZ465" s="1">
        <v>372</v>
      </c>
      <c r="IA465" s="1">
        <v>110</v>
      </c>
      <c r="IB465" s="1">
        <v>79</v>
      </c>
      <c r="IC465" s="1">
        <v>79</v>
      </c>
      <c r="ID465" s="1">
        <v>204</v>
      </c>
      <c r="IE465" s="1">
        <v>7</v>
      </c>
      <c r="IF465" s="1">
        <v>479</v>
      </c>
      <c r="IG465" s="1">
        <v>122</v>
      </c>
      <c r="IH465" s="1">
        <v>0</v>
      </c>
      <c r="II465" s="1">
        <v>241</v>
      </c>
      <c r="IJ465" s="1">
        <v>0</v>
      </c>
      <c r="IK465" s="1">
        <v>0</v>
      </c>
      <c r="IL465" s="1">
        <v>363</v>
      </c>
      <c r="IM465" s="26">
        <f>IFERROR(Tableau17[[#This Row],[LDIV]]/Tableau17[[#This Row],[Total général]],"")</f>
        <v>1.3440860215053764E-2</v>
      </c>
      <c r="IN465" s="26">
        <f>IFERROR(Tableau17[[#This Row],[LDVC]]/Tableau17[[#This Row],[Total général]],"")</f>
        <v>0</v>
      </c>
      <c r="IO465" s="26">
        <f>IFERROR(Tableau17[[#This Row],[LDVD]]/Tableau17[[#This Row],[Total général]],"")</f>
        <v>7.5268817204301078E-2</v>
      </c>
      <c r="IP465" s="26">
        <f>IFERROR(Tableau17[[#This Row],[LDVG]]/Tableau17[[#This Row],[Total général]],"")</f>
        <v>0.2553763440860215</v>
      </c>
      <c r="IQ465" s="26">
        <f>IFERROR(Tableau17[[#This Row],[LEXD]]/Tableau17[[#This Row],[Total général]],"")</f>
        <v>0</v>
      </c>
      <c r="IR465" s="26">
        <f>IFERROR(Tableau17[[#This Row],[LEXG]]/Tableau17[[#This Row],[Total général]],"")</f>
        <v>5.3763440860215058E-3</v>
      </c>
      <c r="IS465" s="26">
        <f>IFERROR(Tableau17[[#This Row],[LLR]]/Tableau17[[#This Row],[Total général]],"")</f>
        <v>0.18548387096774194</v>
      </c>
      <c r="IT465" s="26">
        <f>IFERROR(Tableau17[[#This Row],[LREM]]/Tableau17[[#This Row],[Total général]],"")</f>
        <v>6.1827956989247312E-2</v>
      </c>
      <c r="IU465" s="26">
        <f>IFERROR(Tableau17[[#This Row],[LRN]]/Tableau17[[#This Row],[Total général]],"")</f>
        <v>0.19623655913978494</v>
      </c>
      <c r="IV465" s="26">
        <f>IFERROR(Tableau17[[#This Row],[LUG]]/Tableau17[[#This Row],[Total général]],"")</f>
        <v>0.14516129032258066</v>
      </c>
      <c r="IW465" s="26">
        <f>IFERROR(Tableau17[[#This Row],[LVEC]]/Tableau17[[#This Row],[Total général]],"")</f>
        <v>6.1827956989247312E-2</v>
      </c>
      <c r="IX465" s="26">
        <f>IFERROR(Tableau17[[#This Row],[2008-T1-LCMD]]/Tableau17[[#This Row],[2008-T1-TOTAL]],"")</f>
        <v>3.662420382165605E-2</v>
      </c>
      <c r="IY465" s="26">
        <f>IFERROR(Tableau17[[#This Row],[2008-T1-LDVD]]/Tableau17[[#This Row],[2008-T1-TOTAL]],"")</f>
        <v>1.1146496815286623E-2</v>
      </c>
      <c r="IZ465" s="26">
        <f>IFERROR(Tableau17[[#This Row],[2008-T1-LEXD]]/Tableau17[[#This Row],[2008-T1-TOTAL]],"")</f>
        <v>0</v>
      </c>
      <c r="JA465" s="26">
        <f>IFERROR(Tableau17[[#This Row],[2008-T1-LEXG]]/Tableau17[[#This Row],[2008-T1-TOTAL]],"")</f>
        <v>2.3885350318471339E-2</v>
      </c>
      <c r="JB465" s="26">
        <f>IFERROR(Tableau17[[#This Row],[2008-T1-LFN]]/Tableau17[[#This Row],[2008-T1-TOTAL]],"")</f>
        <v>8.1210191082802544E-2</v>
      </c>
      <c r="JC465" s="26">
        <f>IFERROR(Tableau17[[#This Row],[2008-T1-LMAJ]]/Tableau17[[#This Row],[2008-T1-TOTAL]],"")</f>
        <v>0.24681528662420382</v>
      </c>
      <c r="JD465" s="26">
        <f>IFERROR(Tableau17[[#This Row],[2008-T1-LUG]]/Tableau17[[#This Row],[2008-T1-TOTAL]],"")</f>
        <v>0.60031847133757965</v>
      </c>
      <c r="JE465" s="26">
        <f>IFERROR(Tableau17[[#This Row],[2008-T2-LFN]]/Tableau17[[#This Row],[2008-T2-TOTAL]],"")</f>
        <v>5.1983584131326949E-2</v>
      </c>
      <c r="JF465" s="26">
        <f>IFERROR(Tableau17[[#This Row],[2008-T2-LGC]]/Tableau17[[#This Row],[2008-T2-TOTAL]],"")</f>
        <v>0</v>
      </c>
      <c r="JG465" s="26">
        <f>IFERROR(Tableau17[[#This Row],[2008-T2-LMAJ]]/Tableau17[[#This Row],[2008-T2-TOTAL]],"")</f>
        <v>0.29685362517099861</v>
      </c>
      <c r="JH465" s="26">
        <f>IFERROR(Tableau17[[#This Row],[2008-T2-LUG]]/Tableau17[[#This Row],[2008-T2-TOTAL]],"")</f>
        <v>0.65116279069767447</v>
      </c>
      <c r="JI465" s="26">
        <f>IFERROR(Tableau17[[#This Row],[2014-T1-LDIV]]/Tableau17[[#This Row],[2014-T1-TOTAL]],"")</f>
        <v>0</v>
      </c>
      <c r="JJ465" s="26">
        <f>IFERROR(Tableau17[[#This Row],[2014-T1-LDVD]]/Tableau17[[#This Row],[2014-T1-TOTAL]],"")</f>
        <v>0</v>
      </c>
      <c r="JK465" s="26">
        <f>IFERROR(Tableau17[[#This Row],[2014-T1-LDVG]]/Tableau17[[#This Row],[2014-T1-TOTAL]],"")</f>
        <v>0.15920398009950248</v>
      </c>
      <c r="JL465" s="26">
        <f>IFERROR(Tableau17[[#This Row],[2014-T1-LEXG]]/Tableau17[[#This Row],[2014-T1-TOTAL]],"")</f>
        <v>8.291873963515755E-3</v>
      </c>
      <c r="JM465" s="26">
        <f>IFERROR(Tableau17[[#This Row],[2014-T1-LFG]]/Tableau17[[#This Row],[2014-T1-TOTAL]],"")</f>
        <v>3.316749585406302E-2</v>
      </c>
      <c r="JN465" s="26">
        <f>IFERROR(Tableau17[[#This Row],[2014-T1-LFN]]/Tableau17[[#This Row],[2014-T1-TOTAL]],"")</f>
        <v>0.23051409618573798</v>
      </c>
      <c r="JO465" s="26">
        <f>IFERROR(Tableau17[[#This Row],[2014-T1-LUD]]/Tableau17[[#This Row],[2014-T1-TOTAL]],"")</f>
        <v>0.25041459369817581</v>
      </c>
      <c r="JP465" s="26">
        <f>IFERROR(Tableau17[[#This Row],[2014-T1-LUG]]/Tableau17[[#This Row],[2014-T1-TOTAL]],"")</f>
        <v>0.31840796019900497</v>
      </c>
      <c r="JQ465" s="26">
        <f>IFERROR(Tableau17[[#This Row],[2014-T2-LFN]]/Tableau17[[#This Row],[2014-T2-TOTAL]],"")</f>
        <v>0.26487252124645894</v>
      </c>
      <c r="JR465" s="26">
        <f>IFERROR(Tableau17[[#This Row],[2014-T2-LUD]]/Tableau17[[#This Row],[2014-T2-TOTAL]],"")</f>
        <v>0.32152974504249293</v>
      </c>
      <c r="JS465" s="26">
        <f>IFERROR(Tableau17[[#This Row],[2014-T2-LUG]]/Tableau17[[#This Row],[2014-T2-TOTAL]],"")</f>
        <v>0.41359773371104813</v>
      </c>
      <c r="JT465" s="26">
        <f>IFERROR(Tableau17[[#This Row],[2015-T1-BC-DIV]]/Tableau17[[#This Row],[2015-T1-TOTAL]],"")</f>
        <v>0</v>
      </c>
      <c r="JU465" s="26">
        <f>IFERROR(Tableau17[[#This Row],[2015-T1-BC-DLF]]/Tableau17[[#This Row],[2015-T1-TOTAL]],"")</f>
        <v>1.0752688172043012E-2</v>
      </c>
      <c r="JV465" s="26">
        <f>IFERROR(Tableau17[[#This Row],[2015-T1-BC-DVD]]/Tableau17[[#This Row],[2015-T1-TOTAL]],"")</f>
        <v>0</v>
      </c>
      <c r="JW465" s="26">
        <f>IFERROR(Tableau17[[#This Row],[2015-T1-BC-DVG]]/Tableau17[[#This Row],[2015-T1-TOTAL]],"")</f>
        <v>0.21863799283154123</v>
      </c>
      <c r="JX465" s="26">
        <f>IFERROR(Tableau17[[#This Row],[2015-T1-BC-FG]]/Tableau17[[#This Row],[2015-T1-TOTAL]],"")</f>
        <v>3.046594982078853E-2</v>
      </c>
      <c r="JY465" s="26">
        <f>IFERROR(Tableau17[[#This Row],[2015-T1-BC-FN]]/Tableau17[[#This Row],[2015-T1-TOTAL]],"")</f>
        <v>0.31182795698924731</v>
      </c>
      <c r="JZ465" s="26">
        <f>IFERROR(Tableau17[[#This Row],[2015-T1-BC-MDM]]/Tableau17[[#This Row],[2015-T1-TOTAL]],"")</f>
        <v>0</v>
      </c>
      <c r="KA465" s="26">
        <f>IFERROR(Tableau17[[#This Row],[2015-T1-BC-RDG]]/Tableau17[[#This Row],[2015-T1-TOTAL]],"")</f>
        <v>0</v>
      </c>
      <c r="KB465" s="26">
        <f>IFERROR(Tableau17[[#This Row],[2015-T1-BC-SOC]]/Tableau17[[#This Row],[2015-T1-TOTAL]],"")</f>
        <v>0.24014336917562723</v>
      </c>
      <c r="KC465" s="26">
        <f>IFERROR(Tableau17[[#This Row],[2015-T1-BC-UD]]/Tableau17[[#This Row],[2015-T1-TOTAL]],"")</f>
        <v>0.16487455197132617</v>
      </c>
      <c r="KD465" s="26">
        <f>IFERROR(Tableau17[[#This Row],[2015-T1-BC-UG]]/Tableau17[[#This Row],[2015-T1-TOTAL]],"")</f>
        <v>0</v>
      </c>
      <c r="KE465" s="26">
        <f>IFERROR(Tableau17[[#This Row],[2015-T1-BC-VEC]]/Tableau17[[#This Row],[2015-T1-TOTAL]],"")</f>
        <v>2.3297491039426525E-2</v>
      </c>
      <c r="KF465" s="26">
        <f>IFERROR(Tableau17[[#This Row],[2015-T2-BC-DVG]]/Tableau17[[#This Row],[2015-T2-TOTAL]],"")</f>
        <v>0</v>
      </c>
      <c r="KG465" s="26">
        <f>IFERROR(Tableau17[[#This Row],[2015-T2-BC-FN]]/Tableau17[[#This Row],[2015-T2-TOTAL]],"")</f>
        <v>0.37388193202146691</v>
      </c>
      <c r="KH465" s="26">
        <f>IFERROR(Tableau17[[#This Row],[2015-T2-BC-SOC]]/Tableau17[[#This Row],[2015-T2-TOTAL]],"")</f>
        <v>0.62611806797853309</v>
      </c>
      <c r="KI465" s="26">
        <f>IFERROR(Tableau17[[#This Row],[2015-T2-BC-UD]]/Tableau17[[#This Row],[2015-T2-TOTAL]],"")</f>
        <v>0</v>
      </c>
      <c r="KJ465" s="26">
        <f>IFERROR(Tableau17[[#This Row],[2015-T2-BC-UG]]/Tableau17[[#This Row],[2015-T2-TOTAL]],"")</f>
        <v>0</v>
      </c>
      <c r="KK465" s="26">
        <f>IFERROR(Tableau17[[#This Row],[2017 (L)-T1-COM]]/Tableau17[[#This Row],[2017 (L)-T1-TOTAL]],"")</f>
        <v>0</v>
      </c>
      <c r="KL465" s="26">
        <f>IFERROR(Tableau17[[#This Row],[2017 (L)-T1-DIV]]/Tableau17[[#This Row],[2017 (L)-T1-TOTAL]],"")</f>
        <v>1.2526096033402923E-2</v>
      </c>
      <c r="KM465" s="26">
        <f>IFERROR(Tableau17[[#This Row],[2017 (L)-T1-DLF]]/Tableau17[[#This Row],[2017 (L)-T1-TOTAL]],"")</f>
        <v>2.0876826722338203E-3</v>
      </c>
      <c r="KN465" s="26">
        <f>IFERROR(Tableau17[[#This Row],[2017 (L)-T1-DVD]]/Tableau17[[#This Row],[2017 (L)-T1-TOTAL]],"")</f>
        <v>0</v>
      </c>
      <c r="KO465" s="26">
        <f>IFERROR(Tableau17[[#This Row],[2017 (L)-T1-DVG]]/Tableau17[[#This Row],[2017 (L)-T1-TOTAL]],"")</f>
        <v>6.2630480167014616E-3</v>
      </c>
      <c r="KP465" s="26">
        <f>IFERROR(Tableau17[[#This Row],[2017 (L)-T1-ECO]]/Tableau17[[#This Row],[2017 (L)-T1-TOTAL]],"")</f>
        <v>3.1315240083507306E-2</v>
      </c>
      <c r="KQ465" s="26">
        <f>IFERROR(Tableau17[[#This Row],[2017 (L)-T1-EXD]]/Tableau17[[#This Row],[2017 (L)-T1-TOTAL]],"")</f>
        <v>1.4613778705636743E-2</v>
      </c>
      <c r="KR465" s="26">
        <f>IFERROR(Tableau17[[#This Row],[2017 (L)-T1-EXG]]/Tableau17[[#This Row],[2017 (L)-T1-TOTAL]],"")</f>
        <v>6.2630480167014616E-3</v>
      </c>
      <c r="KS465" s="26">
        <f>IFERROR(Tableau17[[#This Row],[2017 (L)-T1-FI]]/Tableau17[[#This Row],[2017 (L)-T1-TOTAL]],"")</f>
        <v>0.31732776617954073</v>
      </c>
      <c r="KT465" s="26">
        <f>IFERROR(Tableau17[[#This Row],[2017 (L)-T1-FN]]/Tableau17[[#This Row],[2017 (L)-T1-TOTAL]],"")</f>
        <v>0.21294363256784968</v>
      </c>
      <c r="KU465" s="26">
        <f>IFERROR(Tableau17[[#This Row],[2017 (L)-T1-LR]]/Tableau17[[#This Row],[2017 (L)-T1-TOTAL]],"")</f>
        <v>0.1649269311064718</v>
      </c>
      <c r="KV465" s="26">
        <f>IFERROR(Tableau17[[#This Row],[2017 (L)-T1-MDM]]/Tableau17[[#This Row],[2017 (L)-T1-TOTAL]],"")</f>
        <v>0</v>
      </c>
      <c r="KW465" s="26">
        <f>IFERROR(Tableau17[[#This Row],[2017 (L)-T1-RDG]]/Tableau17[[#This Row],[2017 (L)-T1-TOTAL]],"")</f>
        <v>0</v>
      </c>
      <c r="KX465" s="26">
        <f>IFERROR(Tableau17[[#This Row],[2017 (L)-T1-REG]]/Tableau17[[#This Row],[2017 (L)-T1-TOTAL]],"")</f>
        <v>2.0876826722338203E-3</v>
      </c>
      <c r="KY465" s="26">
        <f>IFERROR(Tableau17[[#This Row],[2017 (L)-T1-REM]]/Tableau17[[#This Row],[2017 (L)-T1-TOTAL]],"")</f>
        <v>0.1649269311064718</v>
      </c>
      <c r="KZ465" s="26">
        <f>IFERROR(Tableau17[[#This Row],[2017 (L)-T1-SOC]]/Tableau17[[#This Row],[2017 (L)-T1-TOTAL]],"")</f>
        <v>6.471816283924843E-2</v>
      </c>
      <c r="LA465" s="26">
        <f>IFERROR(Tableau17[[#This Row],[2017 (L)-T1-UDI]]/Tableau17[[#This Row],[2017 (L)-T1-TOTAL]],"")</f>
        <v>0</v>
      </c>
      <c r="LB465" s="26">
        <f>IFERROR(Tableau17[[#This Row],[2017 (L)-T2-FI]]/Tableau17[[#This Row],[2017 (L)-T2-TOTAL]],"")</f>
        <v>0</v>
      </c>
      <c r="LC465" s="26">
        <f>IFERROR(Tableau17[[#This Row],[2017 (L)-T2-FN]]/Tableau17[[#This Row],[2017 (L)-T2-TOTAL]],"")</f>
        <v>0.33608815426997246</v>
      </c>
      <c r="LD465" s="26">
        <f>IFERROR(Tableau17[[#This Row],[2017 (L)-T2-LR]]/Tableau17[[#This Row],[2017 (L)-T2-TOTAL]],"")</f>
        <v>0</v>
      </c>
      <c r="LE465" s="26">
        <f>IFERROR(Tableau17[[#This Row],[2017 (L)-T2-MDM]]/Tableau17[[#This Row],[2017 (L)-T2-TOTAL]],"")</f>
        <v>0</v>
      </c>
      <c r="LF465" s="26">
        <f>IFERROR(Tableau17[[#This Row],[2017 (L)-T2-REM]]/Tableau17[[#This Row],[2017 (L)-T2-TOTAL]],"")</f>
        <v>0.66391184573002759</v>
      </c>
      <c r="LG465" s="26">
        <f>IFERROR(Tableau17[[#This Row],[2017-T1-ARTHAUD Nathalie]]/Tableau17[[#This Row],[2017-T1-TOTAL]],"")</f>
        <v>3.1380753138075313E-3</v>
      </c>
      <c r="LH465" s="26">
        <f>IFERROR(Tableau17[[#This Row],[2017-T1-ASSELINEAU Fran]]/Tableau17[[#This Row],[2017-T1-TOTAL]],"")</f>
        <v>2.1966527196652718E-2</v>
      </c>
      <c r="LI465" s="26">
        <f>IFERROR(Tableau17[[#This Row],[2017-T1-CHEMINADE Jacques]]/Tableau17[[#This Row],[2017-T1-TOTAL]],"")</f>
        <v>0</v>
      </c>
      <c r="LJ465" s="26">
        <f>IFERROR(Tableau17[[#This Row],[2017-T1-DUPONT-AIGNAN Nicolas]]/Tableau17[[#This Row],[2017-T1-TOTAL]],"")</f>
        <v>2.0920502092050208E-2</v>
      </c>
      <c r="LK465" s="26">
        <f>IFERROR(Tableau17[[#This Row],[2017-T1-FILLON Fran]]/Tableau17[[#This Row],[2017-T1-TOTAL]],"")</f>
        <v>9.1004184100418412E-2</v>
      </c>
      <c r="LL465" s="26">
        <f>IFERROR(Tableau17[[#This Row],[2017-T1-HAMON Beno]]/Tableau17[[#This Row],[2017-T1-TOTAL]],"")</f>
        <v>5.2301255230125521E-2</v>
      </c>
      <c r="LM465" s="26">
        <f>IFERROR(Tableau17[[#This Row],[2017-T1-LASSALLE Jean]]/Tableau17[[#This Row],[2017-T1-TOTAL]],"")</f>
        <v>2.0920502092050207E-3</v>
      </c>
      <c r="LN465" s="26">
        <f>IFERROR(Tableau17[[#This Row],[2017-T1-LE PEN Marine]]/Tableau17[[#This Row],[2017-T1-TOTAL]],"")</f>
        <v>0.22384937238493724</v>
      </c>
      <c r="LO465" s="26">
        <f>IFERROR(Tableau17[[#This Row],[2017-T1-M Jean-Luc]]/Tableau17[[#This Row],[2017-T1-TOTAL]],"")</f>
        <v>0.38598326359832635</v>
      </c>
      <c r="LP465" s="26">
        <f>IFERROR(Tableau17[[#This Row],[2017-T1-MACRON Emmanuel]]/Tableau17[[#This Row],[2017-T1-TOTAL]],"")</f>
        <v>0.1903765690376569</v>
      </c>
      <c r="LQ465" s="26">
        <f>IFERROR(Tableau17[[#This Row],[2017-T1-POUTOU Philippe]]/Tableau17[[#This Row],[2017-T1-TOTAL]],"")</f>
        <v>8.368200836820083E-3</v>
      </c>
      <c r="LR465" s="26">
        <f>IFERROR(Tableau17[[#This Row],[2017-T2-LE PEN Marine]]/Tableau17[[#This Row],[2017-T2-TOTAL]],"")</f>
        <v>0.31445086705202313</v>
      </c>
      <c r="LS465" s="26">
        <f>IFERROR(Tableau17[[#This Row],[2017-T2-MACRON Emmanuel]]/Tableau17[[#This Row],[2017-T2-TOTAL]],"")</f>
        <v>0.68554913294797692</v>
      </c>
      <c r="LT465" s="26">
        <f>IFERROR(Tableau17[[#This Row],[2019-T1-ALEXANDRE Audric]]/Tableau17[[#This Row],[2019-T1-TOTAL]],"")</f>
        <v>4.9751243781094526E-3</v>
      </c>
      <c r="LU465" s="26">
        <f>IFERROR(Tableau17[[#This Row],[2019-T1-ARTHAUD Nathalie]]/Tableau17[[#This Row],[2019-T1-TOTAL]],"")</f>
        <v>7.462686567164179E-3</v>
      </c>
      <c r="LV465" s="26">
        <f>IFERROR(Tableau17[[#This Row],[2019-T1-ASSELINEAU François]]/Tableau17[[#This Row],[2019-T1-TOTAL]],"")</f>
        <v>1.7412935323383085E-2</v>
      </c>
      <c r="LW465" s="26">
        <f>IFERROR(Tableau17[[#This Row],[2019-T1-AUBRY Manon]]/Tableau17[[#This Row],[2019-T1-TOTAL]],"")</f>
        <v>0.15174129353233831</v>
      </c>
      <c r="LX465" s="26">
        <f>IFERROR(Tableau17[[#This Row],[2019-T1-AZERGUI Nagib]]/Tableau17[[#This Row],[2019-T1-TOTAL]],"")</f>
        <v>4.7263681592039801E-2</v>
      </c>
      <c r="LY465" s="26">
        <f>IFERROR(Tableau17[[#This Row],[2019-T1-BARDELLA Jordan]]/Tableau17[[#This Row],[2019-T1-TOTAL]],"")</f>
        <v>0.26865671641791045</v>
      </c>
      <c r="LZ465" s="26">
        <f>IFERROR(Tableau17[[#This Row],[2019-T1-BELLAMY François-Xavier]]/Tableau17[[#This Row],[2019-T1-TOTAL]],"")</f>
        <v>3.7313432835820892E-2</v>
      </c>
      <c r="MA465" s="26">
        <f>IFERROR(Tableau17[[#This Row],[2019-T1-BIDOU Olivier]]/Tableau17[[#This Row],[2019-T1-TOTAL]],"")</f>
        <v>2.4875621890547263E-3</v>
      </c>
      <c r="MB465" s="26">
        <f>IFERROR(Tableau17[[#This Row],[2019-T1-BOURG Dominique]]/Tableau17[[#This Row],[2019-T1-TOTAL]],"")</f>
        <v>1.2437810945273632E-2</v>
      </c>
      <c r="MC465" s="26">
        <f>IFERROR(Tableau17[[#This Row],[2019-T1-BROSSAT Ian]]/Tableau17[[#This Row],[2019-T1-TOTAL]],"")</f>
        <v>1.9900497512437811E-2</v>
      </c>
      <c r="MD465" s="26">
        <f>IFERROR(Tableau17[[#This Row],[2019-T1-CAILLAUD Sophie]]/Tableau17[[#This Row],[2019-T1-TOTAL]],"")</f>
        <v>4.9751243781094526E-3</v>
      </c>
      <c r="ME465" s="26">
        <f>IFERROR(Tableau17[[#This Row],[2019-T1-CAMUS Renaud]]/Tableau17[[#This Row],[2019-T1-TOTAL]],"")</f>
        <v>0</v>
      </c>
      <c r="MF465" s="26">
        <f>IFERROR(Tableau17[[#This Row],[2019-T1-CHALENÇON Christophe]]/Tableau17[[#This Row],[2019-T1-TOTAL]],"")</f>
        <v>0</v>
      </c>
      <c r="MG465" s="26">
        <f>IFERROR(Tableau17[[#This Row],[2019-T1-CORBET Cathy Denise Ginette]]/Tableau17[[#This Row],[2019-T1-TOTAL]],"")</f>
        <v>0</v>
      </c>
      <c r="MH465" s="26">
        <f>IFERROR(Tableau17[[#This Row],[2019-T1-DE PREVOISIN Robert]]/Tableau17[[#This Row],[2019-T1-TOTAL]],"")</f>
        <v>0</v>
      </c>
      <c r="MI465" s="26">
        <f>IFERROR(Tableau17[[#This Row],[2019-T1-DELFEL Thérèse]]/Tableau17[[#This Row],[2019-T1-TOTAL]],"")</f>
        <v>0</v>
      </c>
      <c r="MJ465" s="26">
        <f>IFERROR(Tableau17[[#This Row],[2019-T1-DIEUMEGARD Pierre]]/Tableau17[[#This Row],[2019-T1-TOTAL]],"")</f>
        <v>0</v>
      </c>
      <c r="MK465" s="26">
        <f>IFERROR(Tableau17[[#This Row],[2019-T1-DUPONT-AIGNAN Nicolas]]/Tableau17[[#This Row],[2019-T1-TOTAL]],"")</f>
        <v>4.9751243781094526E-3</v>
      </c>
      <c r="ML465" s="26">
        <f>IFERROR(Tableau17[[#This Row],[2019-T1-GERNIGON Yves]]/Tableau17[[#This Row],[2019-T1-TOTAL]],"")</f>
        <v>0</v>
      </c>
      <c r="MM465" s="26">
        <f>IFERROR(Tableau17[[#This Row],[2019-T1-GLUCKSMANN Raphaël]]/Tableau17[[#This Row],[2019-T1-TOTAL]],"")</f>
        <v>3.482587064676617E-2</v>
      </c>
      <c r="MN465" s="26">
        <f>IFERROR(Tableau17[[#This Row],[2019-T1-HAMON Benoît]]/Tableau17[[#This Row],[2019-T1-TOTAL]],"")</f>
        <v>5.9701492537313432E-2</v>
      </c>
      <c r="MO465" s="26">
        <f>IFERROR(Tableau17[[#This Row],[2019-T1-HELGEN Gilles]]/Tableau17[[#This Row],[2019-T1-TOTAL]],"")</f>
        <v>0</v>
      </c>
      <c r="MP465" s="26">
        <f>IFERROR(Tableau17[[#This Row],[2019-T1-JADOT Yannick]]/Tableau17[[#This Row],[2019-T1-TOTAL]],"")</f>
        <v>8.7064676616915429E-2</v>
      </c>
      <c r="MQ465" s="26">
        <f>IFERROR(Tableau17[[#This Row],[2019-T1-LAGARDE Jean-Christophe]]/Tableau17[[#This Row],[2019-T1-TOTAL]],"")</f>
        <v>1.7412935323383085E-2</v>
      </c>
      <c r="MR465" s="26">
        <f>IFERROR(Tableau17[[#This Row],[2019-T1-LALANNE Francis]]/Tableau17[[#This Row],[2019-T1-TOTAL]],"")</f>
        <v>2.4875621890547263E-3</v>
      </c>
      <c r="MS465" s="26">
        <f>IFERROR(Tableau17[[#This Row],[2019-T1-LOISEAU Nathalie]]/Tableau17[[#This Row],[2019-T1-TOTAL]],"")</f>
        <v>0.21890547263681592</v>
      </c>
      <c r="MT465" s="26">
        <f>IFERROR(Tableau17[[#This Row],[2019-T1-MARIE Florie]]/Tableau17[[#This Row],[2019-T1-TOTAL]],"")</f>
        <v>0</v>
      </c>
      <c r="MU465" s="26">
        <f>IFERROR(Tableau17[[#This Row],[2008-T1-MACROEXTRDROITE]]/Tableau17[[#This Row],[2008-T1-MACROTOTALE]],"")</f>
        <v>8.1210191082802544E-2</v>
      </c>
      <c r="MV465" s="26">
        <f>IFERROR(Tableau17[[#This Row],[2008-T1-MACRODROITE]]/Tableau17[[#This Row],[2008-T1-MACROTOTALE]],"")</f>
        <v>0.29458598726114649</v>
      </c>
      <c r="MW465" s="26">
        <f>IFERROR(Tableau17[[#This Row],[2008-T1-MACROCENTRE]]/Tableau17[[#This Row],[2008-T1-MACROTOTALE]],"")</f>
        <v>0</v>
      </c>
      <c r="MX465" s="26">
        <f>IFERROR(Tableau17[[#This Row],[2008-T1-MACROGAUCHE]]/Tableau17[[#This Row],[2008-T1-MACROTOTALE]],"")</f>
        <v>0.62420382165605093</v>
      </c>
      <c r="MY465" s="26">
        <f>IFERROR(Tableau17[[#This Row],[2008-T1-MACROAUTRE]]/Tableau17[[#This Row],[2008-T1-MACROTOTALE]],"")</f>
        <v>0</v>
      </c>
      <c r="MZ465" s="26">
        <f>IFERROR(Tableau17[[#This Row],[2008-T2-MACROEXTRDROITE]]/Tableau17[[#This Row],[2008-T2-MACROTOTALE]],"")</f>
        <v>5.1983584131326949E-2</v>
      </c>
      <c r="NA465" s="26">
        <f>IFERROR(Tableau17[[#This Row],[2008-T2-MACRODROITE]]/Tableau17[[#This Row],[2008-T2-MACROTOTALE]],"")</f>
        <v>0.29685362517099861</v>
      </c>
      <c r="NB465" s="26">
        <f>IFERROR(Tableau17[[#This Row],[2008-T2-MACROCENTRE]]/Tableau17[[#This Row],[2008-T2-MACROTOTALE]],"")</f>
        <v>0</v>
      </c>
      <c r="NC465" s="26">
        <f>IFERROR(Tableau17[[#This Row],[2008-T2-MACROGAUCHE]]/Tableau17[[#This Row],[2008-T2-MACROTOTALE]],"")</f>
        <v>0.65116279069767447</v>
      </c>
      <c r="ND465" s="26">
        <f>IFERROR(Tableau17[[#This Row],[2008-T2-MACROAUTRE]]/Tableau17[[#This Row],[2008-T2-MACROTOTALE]],"")</f>
        <v>0</v>
      </c>
      <c r="NE465" s="26">
        <f>IFERROR(Tableau17[[#This Row],[2014-T1-MACROEXTRDROITE]]/Tableau17[[#This Row],[2014-T1-MACROTOTALE]],"")</f>
        <v>0.23051409618573798</v>
      </c>
      <c r="NF465" s="26">
        <f>IFERROR(Tableau17[[#This Row],[2014-T1-MACRODROITE]]/Tableau17[[#This Row],[2014-T1-MACROTOTALE]],"")</f>
        <v>0.25041459369817581</v>
      </c>
      <c r="NG465" s="26">
        <f>IFERROR(Tableau17[[#This Row],[2014-T1-MACROCENTRE]]/Tableau17[[#This Row],[2014-T1-MACROTOTALE]],"")</f>
        <v>0</v>
      </c>
      <c r="NH465" s="26">
        <f>IFERROR(Tableau17[[#This Row],[2014-T1-MACROGAUCHE]]/Tableau17[[#This Row],[2014-T1-MACROTOTALE]],"")</f>
        <v>0.5190713101160862</v>
      </c>
      <c r="NI465" s="26">
        <f>IFERROR(Tableau17[[#This Row],[2014-T1-MACROAUTRE]]/Tableau17[[#This Row],[2014-T1-MACROTOTALE]],"")</f>
        <v>0</v>
      </c>
      <c r="NJ465" s="26">
        <f>IFERROR(Tableau17[[#This Row],[2014-T2-MACROEXTRDROITE]]/Tableau17[[#This Row],[2014-T2-MACROTOTALE]],"")</f>
        <v>0.26487252124645894</v>
      </c>
      <c r="NK465" s="26">
        <f>IFERROR(Tableau17[[#This Row],[2014-T2-MACRODROITE]]/Tableau17[[#This Row],[2014-T2-MACROTOTALE]],"")</f>
        <v>0.32152974504249293</v>
      </c>
      <c r="NL465" s="26">
        <f>IFERROR(Tableau17[[#This Row],[2014-T2-MACROCENTRE]]/Tableau17[[#This Row],[2014-T2-MACROTOTALE]],"")</f>
        <v>0</v>
      </c>
      <c r="NM465" s="26">
        <f>IFERROR(Tableau17[[#This Row],[2014-T2-MACROGAUCHE]]/Tableau17[[#This Row],[2014-T2-MACROTOTALE]],"")</f>
        <v>0.41359773371104813</v>
      </c>
      <c r="NN465" s="26">
        <f>IFERROR(Tableau17[[#This Row],[2014-T2-MACROAUTRE]]/Tableau17[[#This Row],[2014-T2-MACROTOTALE]],"")</f>
        <v>0</v>
      </c>
      <c r="NO465" s="26">
        <f>IFERROR( Tableau17[[#This Row],[2015-T1-MACROEXTRDROITE]]/Tableau17[[#This Row],[2015-T1-MACROTOTALE]],"")</f>
        <v>0.32258064516129031</v>
      </c>
      <c r="NP465" s="26">
        <f>IFERROR(Tableau17[[#This Row],[2015-T1-MACRODROITE]]/Tableau17[[#This Row],[2015-T1-MACROTOTALE]],"")</f>
        <v>0.16487455197132617</v>
      </c>
      <c r="NQ465" s="26">
        <f>IFERROR(Tableau17[[#This Row],[2015-T1-MACROCENTRE]]/Tableau17[[#This Row],[2015-T1-MACROTOTALE]],"")</f>
        <v>0</v>
      </c>
      <c r="NR465" s="26">
        <f>IFERROR(Tableau17[[#This Row],[2015-T1-MACROGAUCHE]]/Tableau17[[#This Row],[2015-T1-MACROTOTALE]],"")</f>
        <v>0.51254480286738346</v>
      </c>
      <c r="NS465" s="26">
        <f>IFERROR(Tableau17[[#This Row],[2015-T1-MACROAUTRE]]/Tableau17[[#This Row],[2015-T1-MACROTOTALE]],"")</f>
        <v>0</v>
      </c>
      <c r="NT465" s="26">
        <f>IFERROR(Tableau17[[#This Row],[2015-T2-MACROEXTRDROITE]]/Tableau17[[#This Row],[2015-T2-MACROTOTALE]],"")</f>
        <v>0.37388193202146691</v>
      </c>
      <c r="NU465" s="26">
        <f>IFERROR(Tableau17[[#This Row],[2015-T2-MACRODROITE]]/Tableau17[[#This Row],[2015-T2-MACROTOTALE]],"")</f>
        <v>0</v>
      </c>
      <c r="NV465" s="26">
        <f>IFERROR(Tableau17[[#This Row],[2015-T2-MACROCENTRE]]/Tableau17[[#This Row],[2015-T2-MACROTOTALE]],"")</f>
        <v>0</v>
      </c>
      <c r="NW465" s="26">
        <f>IFERROR(Tableau17[[#This Row],[2015-T2-MACROGAUCHE]]/Tableau17[[#This Row],[2015-T2-MACROTOTALE]],"")</f>
        <v>0.62611806797853309</v>
      </c>
      <c r="NX465" s="26">
        <f>IFERROR(Tableau17[[#This Row],[2015-T2-MACROAUTRE]]/Tableau17[[#This Row],[2015-T2-MACROTOTALE]],"")</f>
        <v>0</v>
      </c>
      <c r="NY465" s="26">
        <f>IFERROR(Tableau17[[#This Row],[2017-T1-MACROEXTRDROITE]]/Tableau17[[#This Row],[2017-T1-MACROTOTALE]],"")</f>
        <v>0.26673640167364016</v>
      </c>
      <c r="NZ465" s="26">
        <f>IFERROR(Tableau17[[#This Row],[2017-T1-MACRODROITE]]/Tableau17[[#This Row],[2017-T1-MACROTOTALE]],"")</f>
        <v>9.1004184100418412E-2</v>
      </c>
      <c r="OA465" s="26">
        <f>IFERROR(Tableau17[[#This Row],[2017-T1-MACROCENTRE]]/Tableau17[[#This Row],[2017-T1-MACROTOTALE]],"")</f>
        <v>0.1903765690376569</v>
      </c>
      <c r="OB465" s="26">
        <f>IFERROR(Tableau17[[#This Row],[2017-T1-MACROGAUCHE]]/Tableau17[[#This Row],[2017-T1-MACROTOTALE]],"")</f>
        <v>0.44979079497907948</v>
      </c>
      <c r="OC465" s="26">
        <f>IFERROR(Tableau17[[#This Row],[2017-T1-MACROAUTRE]]/Tableau17[[#This Row],[2017-T1-MACROTOTALE]],"")</f>
        <v>2.0920502092050207E-3</v>
      </c>
      <c r="OD465" s="26">
        <f>IFERROR(Tableau17[[#This Row],[2017-T2-MACROEXTRDROITE]]/Tableau17[[#This Row],[2017-T2-MACROTOTALE]],"")</f>
        <v>0.31445086705202313</v>
      </c>
      <c r="OE465" s="26">
        <f>IFERROR(Tableau17[[#This Row],[2017-T2-MACRODROITE]]/Tableau17[[#This Row],[2017-T2-MACROTOTALE]],"")</f>
        <v>0</v>
      </c>
      <c r="OF465" s="26">
        <f>IFERROR(Tableau17[[#This Row],[2017-T2-MACROCENTRE]]/Tableau17[[#This Row],[2017-T2-MACROTOTALE]],"")</f>
        <v>0.68554913294797692</v>
      </c>
      <c r="OG465" s="26">
        <f>IFERROR(Tableau17[[#This Row],[2017-T2-MACROGAUCHE]]/Tableau17[[#This Row],[2017-T2-MACROTOTALE]],"")</f>
        <v>0</v>
      </c>
      <c r="OH465" s="26">
        <f>IFERROR(Tableau17[[#This Row],[2017-T2-MACROAUTRE]]/Tableau17[[#This Row],[2017-T2-MACROTOTALE]],"")</f>
        <v>0</v>
      </c>
      <c r="OI465" s="26">
        <f>IFERROR(Tableau17[[#This Row],[2019-T1-MACROEXTRDROITE]]/Tableau17[[#This Row],[2019-T1-MACROTOTALE]],"")</f>
        <v>0.2982885085574572</v>
      </c>
      <c r="OJ465" s="26">
        <f>IFERROR(Tableau17[[#This Row],[2019-T1-MACRODROITE]]/Tableau17[[#This Row],[2019-T1-MACROTOTALE]],"")</f>
        <v>5.3789731051344741E-2</v>
      </c>
      <c r="OK465" s="26">
        <f>IFERROR(Tableau17[[#This Row],[2019-T1-MACROCENTRE]]/Tableau17[[#This Row],[2019-T1-MACROTOTALE]],"")</f>
        <v>0.21515892420537897</v>
      </c>
      <c r="OL465" s="26">
        <f>IFERROR(Tableau17[[#This Row],[2019-T1-MACROGAUCHE]]/Tableau17[[#This Row],[2019-T1-MACROTOTALE]],"")</f>
        <v>0.3545232273838631</v>
      </c>
      <c r="OM465" s="26">
        <f>IFERROR(Tableau17[[#This Row],[2019-T1-MACROAUTRE]]/Tableau17[[#This Row],[2019-T1-MACROTOTALE]],"")</f>
        <v>7.823960880195599E-2</v>
      </c>
      <c r="ON465" s="26">
        <f>IFERROR(Tableau17[[#This Row],[2020-T1-MACROEXTRDROITE]]/Tableau17[[#This Row],[2020-T1-MACROTOTALE]],"")</f>
        <v>0.19623655913978494</v>
      </c>
      <c r="OO465" s="26">
        <f>IFERROR(Tableau17[[#This Row],[2020-T1-MACRODROITE]]/Tableau17[[#This Row],[2020-T1-MACROTOTALE]],"")</f>
        <v>0.260752688172043</v>
      </c>
      <c r="OP465" s="26">
        <f>IFERROR(Tableau17[[#This Row],[2020-T1-MACROCENTRE]]/Tableau17[[#This Row],[2020-T1-MACROTOTALE]],"")</f>
        <v>7.5268817204301078E-2</v>
      </c>
      <c r="OQ465" s="26">
        <f>IFERROR(Tableau17[[#This Row],[2020-T1-MACROGAUCHE]]/Tableau17[[#This Row],[2020-T1-MACROTOTALE]],"")</f>
        <v>0.46774193548387094</v>
      </c>
      <c r="OR465" s="26">
        <f>IFERROR(Tableau17[[#This Row],[2020-T1-MACROAUTRE]]/Tableau17[[#This Row],[2020-T1-MACROTOTALE]],"")</f>
        <v>0</v>
      </c>
      <c r="OS465" s="26">
        <f>IFERROR(Tableau17[[#This Row],[2017 (L)-T1-MACROEXTRDROITE]]/Tableau17[[#This Row],[2017 (L)-T1-MACROTOTALE]],"")</f>
        <v>0.22964509394572025</v>
      </c>
      <c r="OT465" s="26">
        <f>IFERROR(Tableau17[[#This Row],[2017 (L)-T1-MACRODROITE]]/Tableau17[[#This Row],[2017 (L)-T1-MACROTOTALE]],"")</f>
        <v>0.1649269311064718</v>
      </c>
      <c r="OU465" s="26">
        <f>IFERROR(Tableau17[[#This Row],[2017 (L)-T1-MACROCENTRE]]/Tableau17[[#This Row],[2017 (L)-T1-MACROTOTALE]],"")</f>
        <v>0.1649269311064718</v>
      </c>
      <c r="OV465" s="26">
        <f>IFERROR(Tableau17[[#This Row],[2017 (L)-T1-MACROGAUCHE]]/Tableau17[[#This Row],[2017 (L)-T1-MACROTOTALE]],"")</f>
        <v>0.42588726513569936</v>
      </c>
      <c r="OW465" s="26">
        <f>IFERROR(Tableau17[[#This Row],[2017 (L)-T1-MACROAUTRE]]/Tableau17[[#This Row],[2017 (L)-T1-MACROTOTALE]],"")</f>
        <v>1.4613778705636743E-2</v>
      </c>
      <c r="OX465" s="26">
        <f>IFERROR(Tableau17[[#This Row],[2017 (L)-T2-MACROEXTRDROITE]]/Tableau17[[#This Row],[2017 (L)-T2-MACROTOTALE]],"")</f>
        <v>0.33608815426997246</v>
      </c>
      <c r="OY465" s="26">
        <f>IFERROR(Tableau17[[#This Row],[2017 (L)-T2-MACRODROITE]]/Tableau17[[#This Row],[2017 (L)-T2-MACROTOTALE]],"")</f>
        <v>0</v>
      </c>
      <c r="OZ465" s="26">
        <f>IFERROR(Tableau17[[#This Row],[2017 (L)-T2-MACROCENTRE]]/Tableau17[[#This Row],[2017 (L)-T2-MACROTOTALE]],"")</f>
        <v>0.66391184573002759</v>
      </c>
      <c r="PA465" s="26">
        <f>IFERROR(Tableau17[[#This Row],[2017 (L)-T2-MACROGAUCHE]]/Tableau17[[#This Row],[2017 (L)-T2-MACROTOTALE]],"")</f>
        <v>0</v>
      </c>
      <c r="PB465" s="26">
        <f>IFERROR(Tableau17[[#This Row],[2017 (L)-T2-MACROAUTRE]]/Tableau17[[#This Row],[2017 (L)-T2-MACROTOTALE]],"")</f>
        <v>0</v>
      </c>
      <c r="PC465" s="26">
        <f>IFERROR(Tableau17[[#This Row],[2008_T1_PROCUS]]/Tableau17[[#This Row],[2008_T1_INSCRITS]],0)</f>
        <v>1.5026296018031556E-3</v>
      </c>
      <c r="PD465" s="26">
        <f>IFERROR(Tableau17[[#This Row],[2008_T2_PROCUS]]/Tableau17[[#This Row],[2008_T2_INSCRITS]],0)</f>
        <v>3.0075187969924814E-3</v>
      </c>
      <c r="PE465" s="26">
        <f>Tableau17[[#This Row],[2014_T1_PROCUS]]/Tableau17[[#This Row],[2014_T1_INSCRITS]]</f>
        <v>6.9060773480662981E-4</v>
      </c>
      <c r="PF465" s="26">
        <f>IFERROR(Tableau17[[#This Row],[2014_T2_PROCUS]]/Tableau17[[#This Row],[2014_T2_INSCRITS]],0)</f>
        <v>3.453038674033149E-3</v>
      </c>
    </row>
    <row r="466" spans="1:422" hidden="1" x14ac:dyDescent="0.2">
      <c r="A466" s="1">
        <v>2</v>
      </c>
      <c r="B466" s="1" t="s">
        <v>276</v>
      </c>
      <c r="C466" s="1" t="s">
        <v>277</v>
      </c>
      <c r="D466" s="1" t="s">
        <v>277</v>
      </c>
      <c r="E466" s="1">
        <v>358</v>
      </c>
      <c r="F466" s="1">
        <v>5.3744610000000002</v>
      </c>
      <c r="G466" s="1">
        <v>43.317709999999998</v>
      </c>
      <c r="H466" s="3">
        <v>1615</v>
      </c>
      <c r="I466" s="3">
        <v>197</v>
      </c>
      <c r="J466" s="1">
        <v>2</v>
      </c>
      <c r="L466" s="1">
        <v>65</v>
      </c>
      <c r="M466" s="1">
        <v>53</v>
      </c>
      <c r="O466" s="1">
        <v>4</v>
      </c>
      <c r="P466" s="1">
        <v>85</v>
      </c>
      <c r="Q466" s="1">
        <v>107</v>
      </c>
      <c r="R466" s="1">
        <v>31</v>
      </c>
      <c r="S466" s="1">
        <v>25</v>
      </c>
      <c r="T466" s="1">
        <v>12</v>
      </c>
      <c r="U466" s="1">
        <v>384</v>
      </c>
      <c r="V466" s="1">
        <v>1500</v>
      </c>
      <c r="W466" s="1">
        <v>550</v>
      </c>
      <c r="X466" s="1">
        <v>1</v>
      </c>
      <c r="Y466" s="2">
        <v>0.36666666999999997</v>
      </c>
      <c r="Z466" s="1">
        <v>1500</v>
      </c>
      <c r="AA466" s="1">
        <v>642</v>
      </c>
      <c r="AB466" s="1">
        <v>5</v>
      </c>
      <c r="AC466" s="2">
        <v>0.42799999999999999</v>
      </c>
      <c r="AD466" s="1">
        <v>1615</v>
      </c>
      <c r="AE466" s="1">
        <v>395</v>
      </c>
      <c r="AF466" s="2">
        <v>0.24458204</v>
      </c>
      <c r="AG466" s="1">
        <f t="shared" si="7"/>
        <v>197</v>
      </c>
      <c r="AH466" s="1">
        <v>1293</v>
      </c>
      <c r="AI466" s="1">
        <v>605</v>
      </c>
      <c r="AJ466" s="1">
        <v>5</v>
      </c>
      <c r="AK466" s="2">
        <v>0.46790409999999999</v>
      </c>
      <c r="AN466" s="1">
        <v>0</v>
      </c>
      <c r="AP466" s="1">
        <v>1527</v>
      </c>
      <c r="AQ466" s="1">
        <v>509</v>
      </c>
      <c r="AR466" s="2">
        <v>0.33333332999999998</v>
      </c>
      <c r="AS466" s="1">
        <v>1527</v>
      </c>
      <c r="AT466" s="1">
        <v>596</v>
      </c>
      <c r="AU466" s="2">
        <v>0.39030778999999999</v>
      </c>
      <c r="AV466" s="1">
        <v>1534</v>
      </c>
      <c r="AW466" s="1">
        <v>489</v>
      </c>
      <c r="AX466" s="2">
        <v>0.31877444999999999</v>
      </c>
      <c r="AY466" s="1">
        <v>1533</v>
      </c>
      <c r="AZ466" s="1">
        <v>307</v>
      </c>
      <c r="BA466" s="2">
        <v>0.20026093</v>
      </c>
      <c r="BB466" s="1">
        <v>1529</v>
      </c>
      <c r="BC466" s="1">
        <v>815</v>
      </c>
      <c r="BD466" s="2">
        <v>0.53302811999999999</v>
      </c>
      <c r="BE466" s="1">
        <v>1529</v>
      </c>
      <c r="BF466" s="1">
        <v>858</v>
      </c>
      <c r="BG466" s="2">
        <v>0.56115108000000002</v>
      </c>
      <c r="BH466" s="1">
        <v>1571</v>
      </c>
      <c r="BI466" s="1">
        <v>306</v>
      </c>
      <c r="BJ466" s="2">
        <v>0.19478039</v>
      </c>
      <c r="BK466" s="1">
        <v>17</v>
      </c>
      <c r="BN466" s="1">
        <v>16</v>
      </c>
      <c r="BO466" s="1">
        <v>31</v>
      </c>
      <c r="BP466" s="1">
        <v>96</v>
      </c>
      <c r="BQ466" s="1">
        <v>429</v>
      </c>
      <c r="BR466" s="1">
        <v>589</v>
      </c>
      <c r="BX466" s="1">
        <v>23</v>
      </c>
      <c r="BZ466" s="1">
        <v>228</v>
      </c>
      <c r="CA466" s="1">
        <v>5</v>
      </c>
      <c r="CB466" s="1">
        <v>23</v>
      </c>
      <c r="CC466" s="1">
        <v>36</v>
      </c>
      <c r="CD466" s="1">
        <v>93</v>
      </c>
      <c r="CE466" s="1">
        <v>124</v>
      </c>
      <c r="CF466" s="1">
        <v>532</v>
      </c>
      <c r="CG466" s="1">
        <v>44</v>
      </c>
      <c r="CH466" s="1">
        <v>349</v>
      </c>
      <c r="CI466" s="1">
        <v>216</v>
      </c>
      <c r="CJ466" s="1">
        <v>609</v>
      </c>
      <c r="CL466" s="1">
        <v>2</v>
      </c>
      <c r="CN466" s="1">
        <v>321</v>
      </c>
      <c r="CO466" s="1">
        <v>30</v>
      </c>
      <c r="CP466" s="1">
        <v>41</v>
      </c>
      <c r="CS466" s="1">
        <v>43</v>
      </c>
      <c r="CT466" s="1">
        <v>30</v>
      </c>
      <c r="CV466" s="1">
        <v>11</v>
      </c>
      <c r="CW466" s="1">
        <v>478</v>
      </c>
      <c r="CX466" s="1">
        <v>512</v>
      </c>
      <c r="CY466" s="1">
        <v>52</v>
      </c>
      <c r="DC466" s="1">
        <v>564</v>
      </c>
      <c r="DE466" s="1">
        <v>15</v>
      </c>
      <c r="DF466" s="1">
        <v>1</v>
      </c>
      <c r="DG466" s="1">
        <v>0</v>
      </c>
      <c r="DH466" s="1">
        <v>57</v>
      </c>
      <c r="DI466" s="1">
        <v>3</v>
      </c>
      <c r="DJ466" s="1">
        <v>1</v>
      </c>
      <c r="DK466" s="1">
        <v>1</v>
      </c>
      <c r="DL466" s="1">
        <v>119</v>
      </c>
      <c r="DM466" s="1">
        <v>28</v>
      </c>
      <c r="DN466" s="1">
        <v>147</v>
      </c>
      <c r="DQ466" s="1">
        <v>1</v>
      </c>
      <c r="DR466" s="1">
        <v>39</v>
      </c>
      <c r="DS466" s="1">
        <v>46</v>
      </c>
      <c r="DU466" s="1">
        <v>458</v>
      </c>
      <c r="DV466" s="1">
        <v>200</v>
      </c>
      <c r="DZ466" s="1">
        <v>88</v>
      </c>
      <c r="EA466" s="1">
        <v>288</v>
      </c>
      <c r="EB466" s="1">
        <v>4</v>
      </c>
      <c r="EC466" s="1">
        <v>21</v>
      </c>
      <c r="ED466" s="1">
        <v>3</v>
      </c>
      <c r="EE466" s="1">
        <v>9</v>
      </c>
      <c r="EF466" s="1">
        <v>45</v>
      </c>
      <c r="EG466" s="1">
        <v>54</v>
      </c>
      <c r="EH466" s="1">
        <v>3</v>
      </c>
      <c r="EI466" s="1">
        <v>52</v>
      </c>
      <c r="EJ466" s="1">
        <v>391</v>
      </c>
      <c r="EK466" s="1">
        <v>196</v>
      </c>
      <c r="EL466" s="1">
        <v>9</v>
      </c>
      <c r="EM466" s="1">
        <v>787</v>
      </c>
      <c r="EN466" s="1">
        <v>71</v>
      </c>
      <c r="EO466" s="1">
        <v>751</v>
      </c>
      <c r="EP466" s="1">
        <v>822</v>
      </c>
      <c r="EQ466" s="1">
        <v>0</v>
      </c>
      <c r="ER466" s="1">
        <v>2</v>
      </c>
      <c r="ES466" s="1">
        <v>10</v>
      </c>
      <c r="ET466" s="1">
        <v>58</v>
      </c>
      <c r="EU466" s="1">
        <v>24</v>
      </c>
      <c r="EV466" s="1">
        <v>50</v>
      </c>
      <c r="EW466" s="1">
        <v>11</v>
      </c>
      <c r="EX466" s="1">
        <v>0</v>
      </c>
      <c r="EY466" s="1">
        <v>0</v>
      </c>
      <c r="EZ466" s="1">
        <v>8</v>
      </c>
      <c r="FA466" s="1">
        <v>0</v>
      </c>
      <c r="FB466" s="1">
        <v>0</v>
      </c>
      <c r="FC466" s="1">
        <v>0</v>
      </c>
      <c r="FD466" s="1">
        <v>0</v>
      </c>
      <c r="FE466" s="1">
        <v>0</v>
      </c>
      <c r="FF466" s="1">
        <v>0</v>
      </c>
      <c r="FG466" s="1">
        <v>0</v>
      </c>
      <c r="FH466" s="1">
        <v>7</v>
      </c>
      <c r="FI466" s="1">
        <v>0</v>
      </c>
      <c r="FJ466" s="1">
        <v>29</v>
      </c>
      <c r="FK466" s="1">
        <v>23</v>
      </c>
      <c r="FL466" s="1">
        <v>0</v>
      </c>
      <c r="FM466" s="1">
        <v>2</v>
      </c>
      <c r="FN466" s="1">
        <v>4</v>
      </c>
      <c r="FO466" s="1">
        <v>0</v>
      </c>
      <c r="FP466" s="1">
        <v>50</v>
      </c>
      <c r="FQ466" s="1">
        <v>1</v>
      </c>
      <c r="FR466" s="1">
        <f>SUM(Tableau17[[#This Row],[2019-T1-ALEXANDRE Audric]:[2019-T1-MARIE Florie]])</f>
        <v>279</v>
      </c>
      <c r="FS466" s="1">
        <v>31</v>
      </c>
      <c r="FT466" s="1">
        <v>113</v>
      </c>
      <c r="FU466" s="1">
        <v>0</v>
      </c>
      <c r="FV466" s="1">
        <v>445</v>
      </c>
      <c r="FW466" s="1">
        <v>0</v>
      </c>
      <c r="FX466" s="1">
        <v>589</v>
      </c>
      <c r="GD466" s="1">
        <v>0</v>
      </c>
      <c r="GE466" s="1">
        <v>36</v>
      </c>
      <c r="GF466" s="1">
        <v>289</v>
      </c>
      <c r="GG466" s="1">
        <v>23</v>
      </c>
      <c r="GH466" s="1">
        <v>184</v>
      </c>
      <c r="GI466" s="1">
        <v>0</v>
      </c>
      <c r="GJ466" s="1">
        <v>532</v>
      </c>
      <c r="GK466" s="1">
        <v>44</v>
      </c>
      <c r="GL466" s="1">
        <v>349</v>
      </c>
      <c r="GM466" s="1">
        <v>0</v>
      </c>
      <c r="GN466" s="1">
        <v>216</v>
      </c>
      <c r="GO466" s="1">
        <v>0</v>
      </c>
      <c r="GP466" s="1">
        <v>609</v>
      </c>
      <c r="GQ466" s="1">
        <v>43</v>
      </c>
      <c r="GR466" s="1">
        <v>30</v>
      </c>
      <c r="GS466" s="1">
        <v>0</v>
      </c>
      <c r="GT466" s="1">
        <v>405</v>
      </c>
      <c r="GU466" s="1">
        <v>0</v>
      </c>
      <c r="GV466" s="1">
        <v>478</v>
      </c>
      <c r="GW466" s="1">
        <v>52</v>
      </c>
      <c r="GX466" s="1">
        <v>0</v>
      </c>
      <c r="GY466" s="1">
        <v>0</v>
      </c>
      <c r="GZ466" s="1">
        <v>512</v>
      </c>
      <c r="HA466" s="1">
        <v>0</v>
      </c>
      <c r="HB466" s="1">
        <v>564</v>
      </c>
      <c r="HC466" s="1">
        <v>85</v>
      </c>
      <c r="HD466" s="1">
        <v>45</v>
      </c>
      <c r="HE466" s="1">
        <v>196</v>
      </c>
      <c r="HF466" s="1">
        <v>458</v>
      </c>
      <c r="HG466" s="1">
        <v>3</v>
      </c>
      <c r="HH466" s="1">
        <v>787</v>
      </c>
      <c r="HI466" s="1">
        <v>71</v>
      </c>
      <c r="HJ466" s="1">
        <v>0</v>
      </c>
      <c r="HK466" s="1">
        <v>751</v>
      </c>
      <c r="HL466" s="1">
        <v>0</v>
      </c>
      <c r="HM466" s="1">
        <v>0</v>
      </c>
      <c r="HN466" s="1">
        <v>822</v>
      </c>
      <c r="HO466" s="1">
        <v>68</v>
      </c>
      <c r="HP466" s="1">
        <v>15</v>
      </c>
      <c r="HQ466" s="1">
        <v>50</v>
      </c>
      <c r="HR466" s="1">
        <v>122</v>
      </c>
      <c r="HS466" s="1">
        <v>28</v>
      </c>
      <c r="HT466" s="1">
        <v>283</v>
      </c>
      <c r="HU466" s="1">
        <v>31</v>
      </c>
      <c r="HV466" s="1">
        <v>150</v>
      </c>
      <c r="HW466" s="1">
        <v>109</v>
      </c>
      <c r="HX466" s="1">
        <v>94</v>
      </c>
      <c r="HY466" s="1">
        <v>0</v>
      </c>
      <c r="HZ466" s="1">
        <v>384</v>
      </c>
      <c r="IA466" s="1">
        <v>30</v>
      </c>
      <c r="IB466" s="1">
        <v>147</v>
      </c>
      <c r="IC466" s="1">
        <v>39</v>
      </c>
      <c r="ID466" s="1">
        <v>226</v>
      </c>
      <c r="IE466" s="1">
        <v>16</v>
      </c>
      <c r="IF466" s="1">
        <v>458</v>
      </c>
      <c r="IG466" s="1">
        <v>0</v>
      </c>
      <c r="IH466" s="1">
        <v>0</v>
      </c>
      <c r="II466" s="1">
        <v>88</v>
      </c>
      <c r="IJ466" s="1">
        <v>200</v>
      </c>
      <c r="IK466" s="1">
        <v>0</v>
      </c>
      <c r="IL466" s="1">
        <v>288</v>
      </c>
      <c r="IM466" s="26">
        <f>IFERROR(Tableau17[[#This Row],[LDIV]]/Tableau17[[#This Row],[Total général]],"")</f>
        <v>5.208333333333333E-3</v>
      </c>
      <c r="IN466" s="26">
        <f>IFERROR(Tableau17[[#This Row],[LDVC]]/Tableau17[[#This Row],[Total général]],"")</f>
        <v>0</v>
      </c>
      <c r="IO466" s="26">
        <f>IFERROR(Tableau17[[#This Row],[LDVD]]/Tableau17[[#This Row],[Total général]],"")</f>
        <v>0.16927083333333334</v>
      </c>
      <c r="IP466" s="26">
        <f>IFERROR(Tableau17[[#This Row],[LDVG]]/Tableau17[[#This Row],[Total général]],"")</f>
        <v>0.13802083333333334</v>
      </c>
      <c r="IQ466" s="26">
        <f>IFERROR(Tableau17[[#This Row],[LEXD]]/Tableau17[[#This Row],[Total général]],"")</f>
        <v>0</v>
      </c>
      <c r="IR466" s="26">
        <f>IFERROR(Tableau17[[#This Row],[LEXG]]/Tableau17[[#This Row],[Total général]],"")</f>
        <v>1.0416666666666666E-2</v>
      </c>
      <c r="IS466" s="26">
        <f>IFERROR(Tableau17[[#This Row],[LLR]]/Tableau17[[#This Row],[Total général]],"")</f>
        <v>0.22135416666666666</v>
      </c>
      <c r="IT466" s="26">
        <f>IFERROR(Tableau17[[#This Row],[LREM]]/Tableau17[[#This Row],[Total général]],"")</f>
        <v>0.27864583333333331</v>
      </c>
      <c r="IU466" s="26">
        <f>IFERROR(Tableau17[[#This Row],[LRN]]/Tableau17[[#This Row],[Total général]],"")</f>
        <v>8.0729166666666671E-2</v>
      </c>
      <c r="IV466" s="26">
        <f>IFERROR(Tableau17[[#This Row],[LUG]]/Tableau17[[#This Row],[Total général]],"")</f>
        <v>6.5104166666666671E-2</v>
      </c>
      <c r="IW466" s="26">
        <f>IFERROR(Tableau17[[#This Row],[LVEC]]/Tableau17[[#This Row],[Total général]],"")</f>
        <v>3.125E-2</v>
      </c>
      <c r="IX466" s="26">
        <f>IFERROR(Tableau17[[#This Row],[2008-T1-LCMD]]/Tableau17[[#This Row],[2008-T1-TOTAL]],"")</f>
        <v>2.8862478777589132E-2</v>
      </c>
      <c r="IY466" s="26">
        <f>IFERROR(Tableau17[[#This Row],[2008-T1-LDVD]]/Tableau17[[#This Row],[2008-T1-TOTAL]],"")</f>
        <v>0</v>
      </c>
      <c r="IZ466" s="26">
        <f>IFERROR(Tableau17[[#This Row],[2008-T1-LEXD]]/Tableau17[[#This Row],[2008-T1-TOTAL]],"")</f>
        <v>0</v>
      </c>
      <c r="JA466" s="26">
        <f>IFERROR(Tableau17[[#This Row],[2008-T1-LEXG]]/Tableau17[[#This Row],[2008-T1-TOTAL]],"")</f>
        <v>2.7164685908319185E-2</v>
      </c>
      <c r="JB466" s="26">
        <f>IFERROR(Tableau17[[#This Row],[2008-T1-LFN]]/Tableau17[[#This Row],[2008-T1-TOTAL]],"")</f>
        <v>5.2631578947368418E-2</v>
      </c>
      <c r="JC466" s="26">
        <f>IFERROR(Tableau17[[#This Row],[2008-T1-LMAJ]]/Tableau17[[#This Row],[2008-T1-TOTAL]],"")</f>
        <v>0.16298811544991512</v>
      </c>
      <c r="JD466" s="26">
        <f>IFERROR(Tableau17[[#This Row],[2008-T1-LUG]]/Tableau17[[#This Row],[2008-T1-TOTAL]],"")</f>
        <v>0.72835314091680814</v>
      </c>
      <c r="JE466" s="26" t="str">
        <f>IFERROR(Tableau17[[#This Row],[2008-T2-LFN]]/Tableau17[[#This Row],[2008-T2-TOTAL]],"")</f>
        <v/>
      </c>
      <c r="JF466" s="26" t="str">
        <f>IFERROR(Tableau17[[#This Row],[2008-T2-LGC]]/Tableau17[[#This Row],[2008-T2-TOTAL]],"")</f>
        <v/>
      </c>
      <c r="JG466" s="26" t="str">
        <f>IFERROR(Tableau17[[#This Row],[2008-T2-LMAJ]]/Tableau17[[#This Row],[2008-T2-TOTAL]],"")</f>
        <v/>
      </c>
      <c r="JH466" s="26" t="str">
        <f>IFERROR(Tableau17[[#This Row],[2008-T2-LUG]]/Tableau17[[#This Row],[2008-T2-TOTAL]],"")</f>
        <v/>
      </c>
      <c r="JI466" s="26">
        <f>IFERROR(Tableau17[[#This Row],[2014-T1-LDIV]]/Tableau17[[#This Row],[2014-T1-TOTAL]],"")</f>
        <v>4.3233082706766915E-2</v>
      </c>
      <c r="JJ466" s="26">
        <f>IFERROR(Tableau17[[#This Row],[2014-T1-LDVD]]/Tableau17[[#This Row],[2014-T1-TOTAL]],"")</f>
        <v>0</v>
      </c>
      <c r="JK466" s="26">
        <f>IFERROR(Tableau17[[#This Row],[2014-T1-LDVG]]/Tableau17[[#This Row],[2014-T1-TOTAL]],"")</f>
        <v>0.42857142857142855</v>
      </c>
      <c r="JL466" s="26">
        <f>IFERROR(Tableau17[[#This Row],[2014-T1-LEXG]]/Tableau17[[#This Row],[2014-T1-TOTAL]],"")</f>
        <v>9.3984962406015032E-3</v>
      </c>
      <c r="JM466" s="26">
        <f>IFERROR(Tableau17[[#This Row],[2014-T1-LFG]]/Tableau17[[#This Row],[2014-T1-TOTAL]],"")</f>
        <v>4.3233082706766915E-2</v>
      </c>
      <c r="JN466" s="26">
        <f>IFERROR(Tableau17[[#This Row],[2014-T1-LFN]]/Tableau17[[#This Row],[2014-T1-TOTAL]],"")</f>
        <v>6.7669172932330823E-2</v>
      </c>
      <c r="JO466" s="26">
        <f>IFERROR(Tableau17[[#This Row],[2014-T1-LUD]]/Tableau17[[#This Row],[2014-T1-TOTAL]],"")</f>
        <v>0.17481203007518797</v>
      </c>
      <c r="JP466" s="26">
        <f>IFERROR(Tableau17[[#This Row],[2014-T1-LUG]]/Tableau17[[#This Row],[2014-T1-TOTAL]],"")</f>
        <v>0.23308270676691728</v>
      </c>
      <c r="JQ466" s="26">
        <f>IFERROR(Tableau17[[#This Row],[2014-T2-LFN]]/Tableau17[[#This Row],[2014-T2-TOTAL]],"")</f>
        <v>7.2249589490968796E-2</v>
      </c>
      <c r="JR466" s="26">
        <f>IFERROR(Tableau17[[#This Row],[2014-T2-LUD]]/Tableau17[[#This Row],[2014-T2-TOTAL]],"")</f>
        <v>0.57307060755336614</v>
      </c>
      <c r="JS466" s="26">
        <f>IFERROR(Tableau17[[#This Row],[2014-T2-LUG]]/Tableau17[[#This Row],[2014-T2-TOTAL]],"")</f>
        <v>0.35467980295566504</v>
      </c>
      <c r="JT466" s="26">
        <f>IFERROR(Tableau17[[#This Row],[2015-T1-BC-DIV]]/Tableau17[[#This Row],[2015-T1-TOTAL]],"")</f>
        <v>0</v>
      </c>
      <c r="JU466" s="26">
        <f>IFERROR(Tableau17[[#This Row],[2015-T1-BC-DLF]]/Tableau17[[#This Row],[2015-T1-TOTAL]],"")</f>
        <v>4.1841004184100415E-3</v>
      </c>
      <c r="JV466" s="26">
        <f>IFERROR(Tableau17[[#This Row],[2015-T1-BC-DVD]]/Tableau17[[#This Row],[2015-T1-TOTAL]],"")</f>
        <v>0</v>
      </c>
      <c r="JW466" s="26">
        <f>IFERROR(Tableau17[[#This Row],[2015-T1-BC-DVG]]/Tableau17[[#This Row],[2015-T1-TOTAL]],"")</f>
        <v>0.67154811715481166</v>
      </c>
      <c r="JX466" s="26">
        <f>IFERROR(Tableau17[[#This Row],[2015-T1-BC-FG]]/Tableau17[[#This Row],[2015-T1-TOTAL]],"")</f>
        <v>6.2761506276150625E-2</v>
      </c>
      <c r="JY466" s="26">
        <f>IFERROR(Tableau17[[#This Row],[2015-T1-BC-FN]]/Tableau17[[#This Row],[2015-T1-TOTAL]],"")</f>
        <v>8.5774058577405859E-2</v>
      </c>
      <c r="JZ466" s="26">
        <f>IFERROR(Tableau17[[#This Row],[2015-T1-BC-MDM]]/Tableau17[[#This Row],[2015-T1-TOTAL]],"")</f>
        <v>0</v>
      </c>
      <c r="KA466" s="26">
        <f>IFERROR(Tableau17[[#This Row],[2015-T1-BC-RDG]]/Tableau17[[#This Row],[2015-T1-TOTAL]],"")</f>
        <v>0</v>
      </c>
      <c r="KB466" s="26">
        <f>IFERROR(Tableau17[[#This Row],[2015-T1-BC-SOC]]/Tableau17[[#This Row],[2015-T1-TOTAL]],"")</f>
        <v>8.9958158995815898E-2</v>
      </c>
      <c r="KC466" s="26">
        <f>IFERROR(Tableau17[[#This Row],[2015-T1-BC-UD]]/Tableau17[[#This Row],[2015-T1-TOTAL]],"")</f>
        <v>6.2761506276150625E-2</v>
      </c>
      <c r="KD466" s="26">
        <f>IFERROR(Tableau17[[#This Row],[2015-T1-BC-UG]]/Tableau17[[#This Row],[2015-T1-TOTAL]],"")</f>
        <v>0</v>
      </c>
      <c r="KE466" s="26">
        <f>IFERROR(Tableau17[[#This Row],[2015-T1-BC-VEC]]/Tableau17[[#This Row],[2015-T1-TOTAL]],"")</f>
        <v>2.3012552301255231E-2</v>
      </c>
      <c r="KF466" s="26">
        <f>IFERROR(Tableau17[[#This Row],[2015-T2-BC-DVG]]/Tableau17[[#This Row],[2015-T2-TOTAL]],"")</f>
        <v>0.90780141843971629</v>
      </c>
      <c r="KG466" s="26">
        <f>IFERROR(Tableau17[[#This Row],[2015-T2-BC-FN]]/Tableau17[[#This Row],[2015-T2-TOTAL]],"")</f>
        <v>9.2198581560283682E-2</v>
      </c>
      <c r="KH466" s="26">
        <f>IFERROR(Tableau17[[#This Row],[2015-T2-BC-SOC]]/Tableau17[[#This Row],[2015-T2-TOTAL]],"")</f>
        <v>0</v>
      </c>
      <c r="KI466" s="26">
        <f>IFERROR(Tableau17[[#This Row],[2015-T2-BC-UD]]/Tableau17[[#This Row],[2015-T2-TOTAL]],"")</f>
        <v>0</v>
      </c>
      <c r="KJ466" s="26">
        <f>IFERROR(Tableau17[[#This Row],[2015-T2-BC-UG]]/Tableau17[[#This Row],[2015-T2-TOTAL]],"")</f>
        <v>0</v>
      </c>
      <c r="KK466" s="26">
        <f>IFERROR(Tableau17[[#This Row],[2017 (L)-T1-COM]]/Tableau17[[#This Row],[2017 (L)-T1-TOTAL]],"")</f>
        <v>0</v>
      </c>
      <c r="KL466" s="26">
        <f>IFERROR(Tableau17[[#This Row],[2017 (L)-T1-DIV]]/Tableau17[[#This Row],[2017 (L)-T1-TOTAL]],"")</f>
        <v>3.2751091703056769E-2</v>
      </c>
      <c r="KM466" s="26">
        <f>IFERROR(Tableau17[[#This Row],[2017 (L)-T1-DLF]]/Tableau17[[#This Row],[2017 (L)-T1-TOTAL]],"")</f>
        <v>2.1834061135371178E-3</v>
      </c>
      <c r="KN466" s="26">
        <f>IFERROR(Tableau17[[#This Row],[2017 (L)-T1-DVD]]/Tableau17[[#This Row],[2017 (L)-T1-TOTAL]],"")</f>
        <v>0</v>
      </c>
      <c r="KO466" s="26">
        <f>IFERROR(Tableau17[[#This Row],[2017 (L)-T1-DVG]]/Tableau17[[#This Row],[2017 (L)-T1-TOTAL]],"")</f>
        <v>0.12445414847161572</v>
      </c>
      <c r="KP466" s="26">
        <f>IFERROR(Tableau17[[#This Row],[2017 (L)-T1-ECO]]/Tableau17[[#This Row],[2017 (L)-T1-TOTAL]],"")</f>
        <v>6.5502183406113534E-3</v>
      </c>
      <c r="KQ466" s="26">
        <f>IFERROR(Tableau17[[#This Row],[2017 (L)-T1-EXD]]/Tableau17[[#This Row],[2017 (L)-T1-TOTAL]],"")</f>
        <v>2.1834061135371178E-3</v>
      </c>
      <c r="KR466" s="26">
        <f>IFERROR(Tableau17[[#This Row],[2017 (L)-T1-EXG]]/Tableau17[[#This Row],[2017 (L)-T1-TOTAL]],"")</f>
        <v>2.1834061135371178E-3</v>
      </c>
      <c r="KS466" s="26">
        <f>IFERROR(Tableau17[[#This Row],[2017 (L)-T1-FI]]/Tableau17[[#This Row],[2017 (L)-T1-TOTAL]],"")</f>
        <v>0.25982532751091703</v>
      </c>
      <c r="KT466" s="26">
        <f>IFERROR(Tableau17[[#This Row],[2017 (L)-T1-FN]]/Tableau17[[#This Row],[2017 (L)-T1-TOTAL]],"")</f>
        <v>6.1135371179039298E-2</v>
      </c>
      <c r="KU466" s="26">
        <f>IFERROR(Tableau17[[#This Row],[2017 (L)-T1-LR]]/Tableau17[[#This Row],[2017 (L)-T1-TOTAL]],"")</f>
        <v>0.32096069868995636</v>
      </c>
      <c r="KV466" s="26">
        <f>IFERROR(Tableau17[[#This Row],[2017 (L)-T1-MDM]]/Tableau17[[#This Row],[2017 (L)-T1-TOTAL]],"")</f>
        <v>0</v>
      </c>
      <c r="KW466" s="26">
        <f>IFERROR(Tableau17[[#This Row],[2017 (L)-T1-RDG]]/Tableau17[[#This Row],[2017 (L)-T1-TOTAL]],"")</f>
        <v>0</v>
      </c>
      <c r="KX466" s="26">
        <f>IFERROR(Tableau17[[#This Row],[2017 (L)-T1-REG]]/Tableau17[[#This Row],[2017 (L)-T1-TOTAL]],"")</f>
        <v>2.1834061135371178E-3</v>
      </c>
      <c r="KY466" s="26">
        <f>IFERROR(Tableau17[[#This Row],[2017 (L)-T1-REM]]/Tableau17[[#This Row],[2017 (L)-T1-TOTAL]],"")</f>
        <v>8.5152838427947602E-2</v>
      </c>
      <c r="KZ466" s="26">
        <f>IFERROR(Tableau17[[#This Row],[2017 (L)-T1-SOC]]/Tableau17[[#This Row],[2017 (L)-T1-TOTAL]],"")</f>
        <v>0.10043668122270742</v>
      </c>
      <c r="LA466" s="26">
        <f>IFERROR(Tableau17[[#This Row],[2017 (L)-T1-UDI]]/Tableau17[[#This Row],[2017 (L)-T1-TOTAL]],"")</f>
        <v>0</v>
      </c>
      <c r="LB466" s="26">
        <f>IFERROR(Tableau17[[#This Row],[2017 (L)-T2-FI]]/Tableau17[[#This Row],[2017 (L)-T2-TOTAL]],"")</f>
        <v>0.69444444444444442</v>
      </c>
      <c r="LC466" s="26">
        <f>IFERROR(Tableau17[[#This Row],[2017 (L)-T2-FN]]/Tableau17[[#This Row],[2017 (L)-T2-TOTAL]],"")</f>
        <v>0</v>
      </c>
      <c r="LD466" s="26">
        <f>IFERROR(Tableau17[[#This Row],[2017 (L)-T2-LR]]/Tableau17[[#This Row],[2017 (L)-T2-TOTAL]],"")</f>
        <v>0</v>
      </c>
      <c r="LE466" s="26">
        <f>IFERROR(Tableau17[[#This Row],[2017 (L)-T2-MDM]]/Tableau17[[#This Row],[2017 (L)-T2-TOTAL]],"")</f>
        <v>0</v>
      </c>
      <c r="LF466" s="26">
        <f>IFERROR(Tableau17[[#This Row],[2017 (L)-T2-REM]]/Tableau17[[#This Row],[2017 (L)-T2-TOTAL]],"")</f>
        <v>0.30555555555555558</v>
      </c>
      <c r="LG466" s="26">
        <f>IFERROR(Tableau17[[#This Row],[2017-T1-ARTHAUD Nathalie]]/Tableau17[[#This Row],[2017-T1-TOTAL]],"")</f>
        <v>5.0825921219822112E-3</v>
      </c>
      <c r="LH466" s="26">
        <f>IFERROR(Tableau17[[#This Row],[2017-T1-ASSELINEAU Fran]]/Tableau17[[#This Row],[2017-T1-TOTAL]],"")</f>
        <v>2.6683608640406607E-2</v>
      </c>
      <c r="LI466" s="26">
        <f>IFERROR(Tableau17[[#This Row],[2017-T1-CHEMINADE Jacques]]/Tableau17[[#This Row],[2017-T1-TOTAL]],"")</f>
        <v>3.8119440914866584E-3</v>
      </c>
      <c r="LJ466" s="26">
        <f>IFERROR(Tableau17[[#This Row],[2017-T1-DUPONT-AIGNAN Nicolas]]/Tableau17[[#This Row],[2017-T1-TOTAL]],"")</f>
        <v>1.1435832274459974E-2</v>
      </c>
      <c r="LK466" s="26">
        <f>IFERROR(Tableau17[[#This Row],[2017-T1-FILLON Fran]]/Tableau17[[#This Row],[2017-T1-TOTAL]],"")</f>
        <v>5.7179161372299871E-2</v>
      </c>
      <c r="LL466" s="26">
        <f>IFERROR(Tableau17[[#This Row],[2017-T1-HAMON Beno]]/Tableau17[[#This Row],[2017-T1-TOTAL]],"")</f>
        <v>6.8614993646759853E-2</v>
      </c>
      <c r="LM466" s="26">
        <f>IFERROR(Tableau17[[#This Row],[2017-T1-LASSALLE Jean]]/Tableau17[[#This Row],[2017-T1-TOTAL]],"")</f>
        <v>3.8119440914866584E-3</v>
      </c>
      <c r="LN466" s="26">
        <f>IFERROR(Tableau17[[#This Row],[2017-T1-LE PEN Marine]]/Tableau17[[#This Row],[2017-T1-TOTAL]],"")</f>
        <v>6.607369758576874E-2</v>
      </c>
      <c r="LO466" s="26">
        <f>IFERROR(Tableau17[[#This Row],[2017-T1-M Jean-Luc]]/Tableau17[[#This Row],[2017-T1-TOTAL]],"")</f>
        <v>0.49682337992376113</v>
      </c>
      <c r="LP466" s="26">
        <f>IFERROR(Tableau17[[#This Row],[2017-T1-MACRON Emmanuel]]/Tableau17[[#This Row],[2017-T1-TOTAL]],"")</f>
        <v>0.24904701397712833</v>
      </c>
      <c r="LQ466" s="26">
        <f>IFERROR(Tableau17[[#This Row],[2017-T1-POUTOU Philippe]]/Tableau17[[#This Row],[2017-T1-TOTAL]],"")</f>
        <v>1.1435832274459974E-2</v>
      </c>
      <c r="LR466" s="26">
        <f>IFERROR(Tableau17[[#This Row],[2017-T2-LE PEN Marine]]/Tableau17[[#This Row],[2017-T2-TOTAL]],"")</f>
        <v>8.6374695863746964E-2</v>
      </c>
      <c r="LS466" s="26">
        <f>IFERROR(Tableau17[[#This Row],[2017-T2-MACRON Emmanuel]]/Tableau17[[#This Row],[2017-T2-TOTAL]],"")</f>
        <v>0.91362530413625309</v>
      </c>
      <c r="LT466" s="26">
        <f>IFERROR(Tableau17[[#This Row],[2019-T1-ALEXANDRE Audric]]/Tableau17[[#This Row],[2019-T1-TOTAL]],"")</f>
        <v>0</v>
      </c>
      <c r="LU466" s="26">
        <f>IFERROR(Tableau17[[#This Row],[2019-T1-ARTHAUD Nathalie]]/Tableau17[[#This Row],[2019-T1-TOTAL]],"")</f>
        <v>7.1684587813620072E-3</v>
      </c>
      <c r="LV466" s="26">
        <f>IFERROR(Tableau17[[#This Row],[2019-T1-ASSELINEAU François]]/Tableau17[[#This Row],[2019-T1-TOTAL]],"")</f>
        <v>3.5842293906810034E-2</v>
      </c>
      <c r="LW466" s="26">
        <f>IFERROR(Tableau17[[#This Row],[2019-T1-AUBRY Manon]]/Tableau17[[#This Row],[2019-T1-TOTAL]],"")</f>
        <v>0.2078853046594982</v>
      </c>
      <c r="LX466" s="26">
        <f>IFERROR(Tableau17[[#This Row],[2019-T1-AZERGUI Nagib]]/Tableau17[[#This Row],[2019-T1-TOTAL]],"")</f>
        <v>8.6021505376344093E-2</v>
      </c>
      <c r="LY466" s="26">
        <f>IFERROR(Tableau17[[#This Row],[2019-T1-BARDELLA Jordan]]/Tableau17[[#This Row],[2019-T1-TOTAL]],"")</f>
        <v>0.17921146953405018</v>
      </c>
      <c r="LZ466" s="26">
        <f>IFERROR(Tableau17[[#This Row],[2019-T1-BELLAMY François-Xavier]]/Tableau17[[#This Row],[2019-T1-TOTAL]],"")</f>
        <v>3.9426523297491037E-2</v>
      </c>
      <c r="MA466" s="26">
        <f>IFERROR(Tableau17[[#This Row],[2019-T1-BIDOU Olivier]]/Tableau17[[#This Row],[2019-T1-TOTAL]],"")</f>
        <v>0</v>
      </c>
      <c r="MB466" s="26">
        <f>IFERROR(Tableau17[[#This Row],[2019-T1-BOURG Dominique]]/Tableau17[[#This Row],[2019-T1-TOTAL]],"")</f>
        <v>0</v>
      </c>
      <c r="MC466" s="26">
        <f>IFERROR(Tableau17[[#This Row],[2019-T1-BROSSAT Ian]]/Tableau17[[#This Row],[2019-T1-TOTAL]],"")</f>
        <v>2.8673835125448029E-2</v>
      </c>
      <c r="MD466" s="26">
        <f>IFERROR(Tableau17[[#This Row],[2019-T1-CAILLAUD Sophie]]/Tableau17[[#This Row],[2019-T1-TOTAL]],"")</f>
        <v>0</v>
      </c>
      <c r="ME466" s="26">
        <f>IFERROR(Tableau17[[#This Row],[2019-T1-CAMUS Renaud]]/Tableau17[[#This Row],[2019-T1-TOTAL]],"")</f>
        <v>0</v>
      </c>
      <c r="MF466" s="26">
        <f>IFERROR(Tableau17[[#This Row],[2019-T1-CHALENÇON Christophe]]/Tableau17[[#This Row],[2019-T1-TOTAL]],"")</f>
        <v>0</v>
      </c>
      <c r="MG466" s="26">
        <f>IFERROR(Tableau17[[#This Row],[2019-T1-CORBET Cathy Denise Ginette]]/Tableau17[[#This Row],[2019-T1-TOTAL]],"")</f>
        <v>0</v>
      </c>
      <c r="MH466" s="26">
        <f>IFERROR(Tableau17[[#This Row],[2019-T1-DE PREVOISIN Robert]]/Tableau17[[#This Row],[2019-T1-TOTAL]],"")</f>
        <v>0</v>
      </c>
      <c r="MI466" s="26">
        <f>IFERROR(Tableau17[[#This Row],[2019-T1-DELFEL Thérèse]]/Tableau17[[#This Row],[2019-T1-TOTAL]],"")</f>
        <v>0</v>
      </c>
      <c r="MJ466" s="26">
        <f>IFERROR(Tableau17[[#This Row],[2019-T1-DIEUMEGARD Pierre]]/Tableau17[[#This Row],[2019-T1-TOTAL]],"")</f>
        <v>0</v>
      </c>
      <c r="MK466" s="26">
        <f>IFERROR(Tableau17[[#This Row],[2019-T1-DUPONT-AIGNAN Nicolas]]/Tableau17[[#This Row],[2019-T1-TOTAL]],"")</f>
        <v>2.5089605734767026E-2</v>
      </c>
      <c r="ML466" s="26">
        <f>IFERROR(Tableau17[[#This Row],[2019-T1-GERNIGON Yves]]/Tableau17[[#This Row],[2019-T1-TOTAL]],"")</f>
        <v>0</v>
      </c>
      <c r="MM466" s="26">
        <f>IFERROR(Tableau17[[#This Row],[2019-T1-GLUCKSMANN Raphaël]]/Tableau17[[#This Row],[2019-T1-TOTAL]],"")</f>
        <v>0.1039426523297491</v>
      </c>
      <c r="MN466" s="26">
        <f>IFERROR(Tableau17[[#This Row],[2019-T1-HAMON Benoît]]/Tableau17[[#This Row],[2019-T1-TOTAL]],"")</f>
        <v>8.2437275985663083E-2</v>
      </c>
      <c r="MO466" s="26">
        <f>IFERROR(Tableau17[[#This Row],[2019-T1-HELGEN Gilles]]/Tableau17[[#This Row],[2019-T1-TOTAL]],"")</f>
        <v>0</v>
      </c>
      <c r="MP466" s="26">
        <f>IFERROR(Tableau17[[#This Row],[2019-T1-JADOT Yannick]]/Tableau17[[#This Row],[2019-T1-TOTAL]],"")</f>
        <v>7.1684587813620072E-3</v>
      </c>
      <c r="MQ466" s="26">
        <f>IFERROR(Tableau17[[#This Row],[2019-T1-LAGARDE Jean-Christophe]]/Tableau17[[#This Row],[2019-T1-TOTAL]],"")</f>
        <v>1.4336917562724014E-2</v>
      </c>
      <c r="MR466" s="26">
        <f>IFERROR(Tableau17[[#This Row],[2019-T1-LALANNE Francis]]/Tableau17[[#This Row],[2019-T1-TOTAL]],"")</f>
        <v>0</v>
      </c>
      <c r="MS466" s="26">
        <f>IFERROR(Tableau17[[#This Row],[2019-T1-LOISEAU Nathalie]]/Tableau17[[#This Row],[2019-T1-TOTAL]],"")</f>
        <v>0.17921146953405018</v>
      </c>
      <c r="MT466" s="26">
        <f>IFERROR(Tableau17[[#This Row],[2019-T1-MARIE Florie]]/Tableau17[[#This Row],[2019-T1-TOTAL]],"")</f>
        <v>3.5842293906810036E-3</v>
      </c>
      <c r="MU466" s="26">
        <f>IFERROR(Tableau17[[#This Row],[2008-T1-MACROEXTRDROITE]]/Tableau17[[#This Row],[2008-T1-MACROTOTALE]],"")</f>
        <v>5.2631578947368418E-2</v>
      </c>
      <c r="MV466" s="26">
        <f>IFERROR(Tableau17[[#This Row],[2008-T1-MACRODROITE]]/Tableau17[[#This Row],[2008-T1-MACROTOTALE]],"")</f>
        <v>0.19185059422750425</v>
      </c>
      <c r="MW466" s="26">
        <f>IFERROR(Tableau17[[#This Row],[2008-T1-MACROCENTRE]]/Tableau17[[#This Row],[2008-T1-MACROTOTALE]],"")</f>
        <v>0</v>
      </c>
      <c r="MX466" s="26">
        <f>IFERROR(Tableau17[[#This Row],[2008-T1-MACROGAUCHE]]/Tableau17[[#This Row],[2008-T1-MACROTOTALE]],"")</f>
        <v>0.75551782682512736</v>
      </c>
      <c r="MY466" s="26">
        <f>IFERROR(Tableau17[[#This Row],[2008-T1-MACROAUTRE]]/Tableau17[[#This Row],[2008-T1-MACROTOTALE]],"")</f>
        <v>0</v>
      </c>
      <c r="MZ466" s="26" t="str">
        <f>IFERROR(Tableau17[[#This Row],[2008-T2-MACROEXTRDROITE]]/Tableau17[[#This Row],[2008-T2-MACROTOTALE]],"")</f>
        <v/>
      </c>
      <c r="NA466" s="26" t="str">
        <f>IFERROR(Tableau17[[#This Row],[2008-T2-MACRODROITE]]/Tableau17[[#This Row],[2008-T2-MACROTOTALE]],"")</f>
        <v/>
      </c>
      <c r="NB466" s="26" t="str">
        <f>IFERROR(Tableau17[[#This Row],[2008-T2-MACROCENTRE]]/Tableau17[[#This Row],[2008-T2-MACROTOTALE]],"")</f>
        <v/>
      </c>
      <c r="NC466" s="26" t="str">
        <f>IFERROR(Tableau17[[#This Row],[2008-T2-MACROGAUCHE]]/Tableau17[[#This Row],[2008-T2-MACROTOTALE]],"")</f>
        <v/>
      </c>
      <c r="ND466" s="26" t="str">
        <f>IFERROR(Tableau17[[#This Row],[2008-T2-MACROAUTRE]]/Tableau17[[#This Row],[2008-T2-MACROTOTALE]],"")</f>
        <v/>
      </c>
      <c r="NE466" s="26">
        <f>IFERROR(Tableau17[[#This Row],[2014-T1-MACROEXTRDROITE]]/Tableau17[[#This Row],[2014-T1-MACROTOTALE]],"")</f>
        <v>6.7669172932330823E-2</v>
      </c>
      <c r="NF466" s="26">
        <f>IFERROR(Tableau17[[#This Row],[2014-T1-MACRODROITE]]/Tableau17[[#This Row],[2014-T1-MACROTOTALE]],"")</f>
        <v>0.54323308270676696</v>
      </c>
      <c r="NG466" s="26">
        <f>IFERROR(Tableau17[[#This Row],[2014-T1-MACROCENTRE]]/Tableau17[[#This Row],[2014-T1-MACROTOTALE]],"")</f>
        <v>4.3233082706766915E-2</v>
      </c>
      <c r="NH466" s="26">
        <f>IFERROR(Tableau17[[#This Row],[2014-T1-MACROGAUCHE]]/Tableau17[[#This Row],[2014-T1-MACROTOTALE]],"")</f>
        <v>0.34586466165413532</v>
      </c>
      <c r="NI466" s="26">
        <f>IFERROR(Tableau17[[#This Row],[2014-T1-MACROAUTRE]]/Tableau17[[#This Row],[2014-T1-MACROTOTALE]],"")</f>
        <v>0</v>
      </c>
      <c r="NJ466" s="26">
        <f>IFERROR(Tableau17[[#This Row],[2014-T2-MACROEXTRDROITE]]/Tableau17[[#This Row],[2014-T2-MACROTOTALE]],"")</f>
        <v>7.2249589490968796E-2</v>
      </c>
      <c r="NK466" s="26">
        <f>IFERROR(Tableau17[[#This Row],[2014-T2-MACRODROITE]]/Tableau17[[#This Row],[2014-T2-MACROTOTALE]],"")</f>
        <v>0.57307060755336614</v>
      </c>
      <c r="NL466" s="26">
        <f>IFERROR(Tableau17[[#This Row],[2014-T2-MACROCENTRE]]/Tableau17[[#This Row],[2014-T2-MACROTOTALE]],"")</f>
        <v>0</v>
      </c>
      <c r="NM466" s="26">
        <f>IFERROR(Tableau17[[#This Row],[2014-T2-MACROGAUCHE]]/Tableau17[[#This Row],[2014-T2-MACROTOTALE]],"")</f>
        <v>0.35467980295566504</v>
      </c>
      <c r="NN466" s="26">
        <f>IFERROR(Tableau17[[#This Row],[2014-T2-MACROAUTRE]]/Tableau17[[#This Row],[2014-T2-MACROTOTALE]],"")</f>
        <v>0</v>
      </c>
      <c r="NO466" s="26">
        <f>IFERROR( Tableau17[[#This Row],[2015-T1-MACROEXTRDROITE]]/Tableau17[[#This Row],[2015-T1-MACROTOTALE]],"")</f>
        <v>8.9958158995815898E-2</v>
      </c>
      <c r="NP466" s="26">
        <f>IFERROR(Tableau17[[#This Row],[2015-T1-MACRODROITE]]/Tableau17[[#This Row],[2015-T1-MACROTOTALE]],"")</f>
        <v>6.2761506276150625E-2</v>
      </c>
      <c r="NQ466" s="26">
        <f>IFERROR(Tableau17[[#This Row],[2015-T1-MACROCENTRE]]/Tableau17[[#This Row],[2015-T1-MACROTOTALE]],"")</f>
        <v>0</v>
      </c>
      <c r="NR466" s="26">
        <f>IFERROR(Tableau17[[#This Row],[2015-T1-MACROGAUCHE]]/Tableau17[[#This Row],[2015-T1-MACROTOTALE]],"")</f>
        <v>0.84728033472803344</v>
      </c>
      <c r="NS466" s="26">
        <f>IFERROR(Tableau17[[#This Row],[2015-T1-MACROAUTRE]]/Tableau17[[#This Row],[2015-T1-MACROTOTALE]],"")</f>
        <v>0</v>
      </c>
      <c r="NT466" s="26">
        <f>IFERROR(Tableau17[[#This Row],[2015-T2-MACROEXTRDROITE]]/Tableau17[[#This Row],[2015-T2-MACROTOTALE]],"")</f>
        <v>9.2198581560283682E-2</v>
      </c>
      <c r="NU466" s="26">
        <f>IFERROR(Tableau17[[#This Row],[2015-T2-MACRODROITE]]/Tableau17[[#This Row],[2015-T2-MACROTOTALE]],"")</f>
        <v>0</v>
      </c>
      <c r="NV466" s="26">
        <f>IFERROR(Tableau17[[#This Row],[2015-T2-MACROCENTRE]]/Tableau17[[#This Row],[2015-T2-MACROTOTALE]],"")</f>
        <v>0</v>
      </c>
      <c r="NW466" s="26">
        <f>IFERROR(Tableau17[[#This Row],[2015-T2-MACROGAUCHE]]/Tableau17[[#This Row],[2015-T2-MACROTOTALE]],"")</f>
        <v>0.90780141843971629</v>
      </c>
      <c r="NX466" s="26">
        <f>IFERROR(Tableau17[[#This Row],[2015-T2-MACROAUTRE]]/Tableau17[[#This Row],[2015-T2-MACROTOTALE]],"")</f>
        <v>0</v>
      </c>
      <c r="NY466" s="26">
        <f>IFERROR(Tableau17[[#This Row],[2017-T1-MACROEXTRDROITE]]/Tableau17[[#This Row],[2017-T1-MACROTOTALE]],"")</f>
        <v>0.10800508259212198</v>
      </c>
      <c r="NZ466" s="26">
        <f>IFERROR(Tableau17[[#This Row],[2017-T1-MACRODROITE]]/Tableau17[[#This Row],[2017-T1-MACROTOTALE]],"")</f>
        <v>5.7179161372299871E-2</v>
      </c>
      <c r="OA466" s="26">
        <f>IFERROR(Tableau17[[#This Row],[2017-T1-MACROCENTRE]]/Tableau17[[#This Row],[2017-T1-MACROTOTALE]],"")</f>
        <v>0.24904701397712833</v>
      </c>
      <c r="OB466" s="26">
        <f>IFERROR(Tableau17[[#This Row],[2017-T1-MACROGAUCHE]]/Tableau17[[#This Row],[2017-T1-MACROTOTALE]],"")</f>
        <v>0.5819567979669632</v>
      </c>
      <c r="OC466" s="26">
        <f>IFERROR(Tableau17[[#This Row],[2017-T1-MACROAUTRE]]/Tableau17[[#This Row],[2017-T1-MACROTOTALE]],"")</f>
        <v>3.8119440914866584E-3</v>
      </c>
      <c r="OD466" s="26">
        <f>IFERROR(Tableau17[[#This Row],[2017-T2-MACROEXTRDROITE]]/Tableau17[[#This Row],[2017-T2-MACROTOTALE]],"")</f>
        <v>8.6374695863746964E-2</v>
      </c>
      <c r="OE466" s="26">
        <f>IFERROR(Tableau17[[#This Row],[2017-T2-MACRODROITE]]/Tableau17[[#This Row],[2017-T2-MACROTOTALE]],"")</f>
        <v>0</v>
      </c>
      <c r="OF466" s="26">
        <f>IFERROR(Tableau17[[#This Row],[2017-T2-MACROCENTRE]]/Tableau17[[#This Row],[2017-T2-MACROTOTALE]],"")</f>
        <v>0.91362530413625309</v>
      </c>
      <c r="OG466" s="26">
        <f>IFERROR(Tableau17[[#This Row],[2017-T2-MACROGAUCHE]]/Tableau17[[#This Row],[2017-T2-MACROTOTALE]],"")</f>
        <v>0</v>
      </c>
      <c r="OH466" s="26">
        <f>IFERROR(Tableau17[[#This Row],[2017-T2-MACROAUTRE]]/Tableau17[[#This Row],[2017-T2-MACROTOTALE]],"")</f>
        <v>0</v>
      </c>
      <c r="OI466" s="26">
        <f>IFERROR(Tableau17[[#This Row],[2019-T1-MACROEXTRDROITE]]/Tableau17[[#This Row],[2019-T1-MACROTOTALE]],"")</f>
        <v>0.24028268551236748</v>
      </c>
      <c r="OJ466" s="26">
        <f>IFERROR(Tableau17[[#This Row],[2019-T1-MACRODROITE]]/Tableau17[[#This Row],[2019-T1-MACROTOTALE]],"")</f>
        <v>5.3003533568904596E-2</v>
      </c>
      <c r="OK466" s="26">
        <f>IFERROR(Tableau17[[#This Row],[2019-T1-MACROCENTRE]]/Tableau17[[#This Row],[2019-T1-MACROTOTALE]],"")</f>
        <v>0.17667844522968199</v>
      </c>
      <c r="OL466" s="26">
        <f>IFERROR(Tableau17[[#This Row],[2019-T1-MACROGAUCHE]]/Tableau17[[#This Row],[2019-T1-MACROTOTALE]],"")</f>
        <v>0.43109540636042404</v>
      </c>
      <c r="OM466" s="26">
        <f>IFERROR(Tableau17[[#This Row],[2019-T1-MACROAUTRE]]/Tableau17[[#This Row],[2019-T1-MACROTOTALE]],"")</f>
        <v>9.8939929328621903E-2</v>
      </c>
      <c r="ON466" s="26">
        <f>IFERROR(Tableau17[[#This Row],[2020-T1-MACROEXTRDROITE]]/Tableau17[[#This Row],[2020-T1-MACROTOTALE]],"")</f>
        <v>8.0729166666666671E-2</v>
      </c>
      <c r="OO466" s="26">
        <f>IFERROR(Tableau17[[#This Row],[2020-T1-MACRODROITE]]/Tableau17[[#This Row],[2020-T1-MACROTOTALE]],"")</f>
        <v>0.390625</v>
      </c>
      <c r="OP466" s="26">
        <f>IFERROR(Tableau17[[#This Row],[2020-T1-MACROCENTRE]]/Tableau17[[#This Row],[2020-T1-MACROTOTALE]],"")</f>
        <v>0.28385416666666669</v>
      </c>
      <c r="OQ466" s="26">
        <f>IFERROR(Tableau17[[#This Row],[2020-T1-MACROGAUCHE]]/Tableau17[[#This Row],[2020-T1-MACROTOTALE]],"")</f>
        <v>0.24479166666666666</v>
      </c>
      <c r="OR466" s="26">
        <f>IFERROR(Tableau17[[#This Row],[2020-T1-MACROAUTRE]]/Tableau17[[#This Row],[2020-T1-MACROTOTALE]],"")</f>
        <v>0</v>
      </c>
      <c r="OS466" s="26">
        <f>IFERROR(Tableau17[[#This Row],[2017 (L)-T1-MACROEXTRDROITE]]/Tableau17[[#This Row],[2017 (L)-T1-MACROTOTALE]],"")</f>
        <v>6.5502183406113537E-2</v>
      </c>
      <c r="OT466" s="26">
        <f>IFERROR(Tableau17[[#This Row],[2017 (L)-T1-MACRODROITE]]/Tableau17[[#This Row],[2017 (L)-T1-MACROTOTALE]],"")</f>
        <v>0.32096069868995636</v>
      </c>
      <c r="OU466" s="26">
        <f>IFERROR(Tableau17[[#This Row],[2017 (L)-T1-MACROCENTRE]]/Tableau17[[#This Row],[2017 (L)-T1-MACROTOTALE]],"")</f>
        <v>8.5152838427947602E-2</v>
      </c>
      <c r="OV466" s="26">
        <f>IFERROR(Tableau17[[#This Row],[2017 (L)-T1-MACROGAUCHE]]/Tableau17[[#This Row],[2017 (L)-T1-MACROTOTALE]],"")</f>
        <v>0.49344978165938863</v>
      </c>
      <c r="OW466" s="26">
        <f>IFERROR(Tableau17[[#This Row],[2017 (L)-T1-MACROAUTRE]]/Tableau17[[#This Row],[2017 (L)-T1-MACROTOTALE]],"")</f>
        <v>3.4934497816593885E-2</v>
      </c>
      <c r="OX466" s="26">
        <f>IFERROR(Tableau17[[#This Row],[2017 (L)-T2-MACROEXTRDROITE]]/Tableau17[[#This Row],[2017 (L)-T2-MACROTOTALE]],"")</f>
        <v>0</v>
      </c>
      <c r="OY466" s="26">
        <f>IFERROR(Tableau17[[#This Row],[2017 (L)-T2-MACRODROITE]]/Tableau17[[#This Row],[2017 (L)-T2-MACROTOTALE]],"")</f>
        <v>0</v>
      </c>
      <c r="OZ466" s="26">
        <f>IFERROR(Tableau17[[#This Row],[2017 (L)-T2-MACROCENTRE]]/Tableau17[[#This Row],[2017 (L)-T2-MACROTOTALE]],"")</f>
        <v>0.30555555555555558</v>
      </c>
      <c r="PA466" s="26">
        <f>IFERROR(Tableau17[[#This Row],[2017 (L)-T2-MACROGAUCHE]]/Tableau17[[#This Row],[2017 (L)-T2-MACROTOTALE]],"")</f>
        <v>0.69444444444444442</v>
      </c>
      <c r="PB466" s="26">
        <f>IFERROR(Tableau17[[#This Row],[2017 (L)-T2-MACROAUTRE]]/Tableau17[[#This Row],[2017 (L)-T2-MACROTOTALE]],"")</f>
        <v>0</v>
      </c>
      <c r="PC466" s="26">
        <f>IFERROR(Tableau17[[#This Row],[2008_T1_PROCUS]]/Tableau17[[#This Row],[2008_T1_INSCRITS]],0)</f>
        <v>3.8669760247486465E-3</v>
      </c>
      <c r="PD466" s="26">
        <f>IFERROR(Tableau17[[#This Row],[2008_T2_PROCUS]]/Tableau17[[#This Row],[2008_T2_INSCRITS]],0)</f>
        <v>0</v>
      </c>
      <c r="PE466" s="26">
        <f>Tableau17[[#This Row],[2014_T1_PROCUS]]/Tableau17[[#This Row],[2014_T1_INSCRITS]]</f>
        <v>6.6666666666666664E-4</v>
      </c>
      <c r="PF466" s="26">
        <f>IFERROR(Tableau17[[#This Row],[2014_T2_PROCUS]]/Tableau17[[#This Row],[2014_T2_INSCRITS]],0)</f>
        <v>3.3333333333333335E-3</v>
      </c>
    </row>
    <row r="467" spans="1:422" hidden="1" x14ac:dyDescent="0.2">
      <c r="A467" s="1">
        <v>7</v>
      </c>
      <c r="B467" s="1" t="s">
        <v>469</v>
      </c>
      <c r="C467" s="1" t="s">
        <v>471</v>
      </c>
      <c r="D467" s="1" t="s">
        <v>471</v>
      </c>
      <c r="E467" s="1">
        <v>1305</v>
      </c>
      <c r="F467" s="1">
        <v>5.4063790000000003</v>
      </c>
      <c r="G467" s="1">
        <v>43.319549000000002</v>
      </c>
      <c r="H467" s="3">
        <v>944</v>
      </c>
      <c r="I467" s="3">
        <v>228</v>
      </c>
      <c r="J467" s="1">
        <v>4</v>
      </c>
      <c r="L467" s="1">
        <v>23</v>
      </c>
      <c r="M467" s="1">
        <v>6</v>
      </c>
      <c r="O467" s="1">
        <v>3</v>
      </c>
      <c r="P467" s="1">
        <v>48</v>
      </c>
      <c r="Q467" s="1">
        <v>19</v>
      </c>
      <c r="R467" s="1">
        <v>78</v>
      </c>
      <c r="S467" s="1">
        <v>45</v>
      </c>
      <c r="T467" s="1">
        <v>18</v>
      </c>
      <c r="U467" s="1">
        <v>244</v>
      </c>
      <c r="V467" s="1">
        <v>863</v>
      </c>
      <c r="W467" s="1">
        <v>437</v>
      </c>
      <c r="X467" s="1">
        <v>0</v>
      </c>
      <c r="Y467" s="2">
        <v>0.50637312000000001</v>
      </c>
      <c r="Z467" s="1">
        <v>863</v>
      </c>
      <c r="AA467" s="1">
        <v>470</v>
      </c>
      <c r="AB467" s="1">
        <v>38</v>
      </c>
      <c r="AC467" s="2">
        <v>0.54461181999999997</v>
      </c>
      <c r="AD467" s="1">
        <v>944</v>
      </c>
      <c r="AE467" s="1">
        <v>250</v>
      </c>
      <c r="AF467" s="2">
        <v>0.26483051000000002</v>
      </c>
      <c r="AG467" s="1">
        <f t="shared" si="7"/>
        <v>228</v>
      </c>
      <c r="AH467" s="1">
        <v>710</v>
      </c>
      <c r="AI467" s="1">
        <v>383</v>
      </c>
      <c r="AJ467" s="1">
        <v>6</v>
      </c>
      <c r="AK467" s="2">
        <v>0.53943662000000003</v>
      </c>
      <c r="AL467" s="1">
        <v>710</v>
      </c>
      <c r="AM467" s="1">
        <v>423</v>
      </c>
      <c r="AN467" s="1">
        <v>6</v>
      </c>
      <c r="AO467" s="2">
        <v>0.59577464999999996</v>
      </c>
      <c r="AP467" s="1">
        <v>883</v>
      </c>
      <c r="AQ467" s="1">
        <v>370</v>
      </c>
      <c r="AR467" s="2">
        <v>0.41902604999999998</v>
      </c>
      <c r="AS467" s="1">
        <v>883</v>
      </c>
      <c r="AT467" s="1">
        <v>381</v>
      </c>
      <c r="AU467" s="2">
        <v>0.43148357999999998</v>
      </c>
      <c r="AV467" s="1">
        <v>906</v>
      </c>
      <c r="AW467" s="1">
        <v>349</v>
      </c>
      <c r="AX467" s="2">
        <v>0.38520970999999998</v>
      </c>
      <c r="AY467" s="1">
        <v>906</v>
      </c>
      <c r="AZ467" s="1">
        <v>285</v>
      </c>
      <c r="BA467" s="2">
        <v>0.31456953999999998</v>
      </c>
      <c r="BB467" s="1">
        <v>907</v>
      </c>
      <c r="BC467" s="1">
        <v>639</v>
      </c>
      <c r="BD467" s="2">
        <v>0.70452040000000005</v>
      </c>
      <c r="BE467" s="1">
        <v>907</v>
      </c>
      <c r="BF467" s="1">
        <v>595</v>
      </c>
      <c r="BG467" s="2">
        <v>0.65600882000000005</v>
      </c>
      <c r="BH467" s="1">
        <v>944</v>
      </c>
      <c r="BI467" s="1">
        <v>343</v>
      </c>
      <c r="BJ467" s="2">
        <v>0.36334746000000001</v>
      </c>
      <c r="BK467" s="1">
        <v>8</v>
      </c>
      <c r="BL467" s="1">
        <v>4</v>
      </c>
      <c r="BN467" s="1">
        <v>11</v>
      </c>
      <c r="BO467" s="1">
        <v>40</v>
      </c>
      <c r="BP467" s="1">
        <v>162</v>
      </c>
      <c r="BQ467" s="1">
        <v>152</v>
      </c>
      <c r="BR467" s="1">
        <v>377</v>
      </c>
      <c r="BS467" s="1">
        <v>31</v>
      </c>
      <c r="BU467" s="1">
        <v>215</v>
      </c>
      <c r="BV467" s="1">
        <v>171</v>
      </c>
      <c r="BW467" s="1">
        <v>417</v>
      </c>
      <c r="BZ467" s="1">
        <v>36</v>
      </c>
      <c r="CA467" s="1">
        <v>0</v>
      </c>
      <c r="CB467" s="1">
        <v>28</v>
      </c>
      <c r="CC467" s="1">
        <v>133</v>
      </c>
      <c r="CD467" s="1">
        <v>161</v>
      </c>
      <c r="CE467" s="1">
        <v>61</v>
      </c>
      <c r="CF467" s="1">
        <v>419</v>
      </c>
      <c r="CG467" s="1">
        <v>139</v>
      </c>
      <c r="CH467" s="1">
        <v>218</v>
      </c>
      <c r="CI467" s="1">
        <v>96</v>
      </c>
      <c r="CJ467" s="1">
        <v>453</v>
      </c>
      <c r="CN467" s="1">
        <v>5</v>
      </c>
      <c r="CO467" s="1">
        <v>29</v>
      </c>
      <c r="CP467" s="1">
        <v>143</v>
      </c>
      <c r="CT467" s="1">
        <v>111</v>
      </c>
      <c r="CU467" s="1">
        <v>71</v>
      </c>
      <c r="CW467" s="1">
        <v>359</v>
      </c>
      <c r="CY467" s="1">
        <v>193</v>
      </c>
      <c r="DB467" s="1">
        <v>146</v>
      </c>
      <c r="DC467" s="1">
        <v>339</v>
      </c>
      <c r="DE467" s="1">
        <v>0</v>
      </c>
      <c r="DF467" s="1">
        <v>9</v>
      </c>
      <c r="DH467" s="1">
        <v>2</v>
      </c>
      <c r="DI467" s="1">
        <v>9</v>
      </c>
      <c r="DJ467" s="1">
        <v>6</v>
      </c>
      <c r="DK467" s="1">
        <v>0</v>
      </c>
      <c r="DL467" s="1">
        <v>61</v>
      </c>
      <c r="DM467" s="1">
        <v>89</v>
      </c>
      <c r="DN467" s="1">
        <v>66</v>
      </c>
      <c r="DQ467" s="1">
        <v>0</v>
      </c>
      <c r="DR467" s="1">
        <v>94</v>
      </c>
      <c r="DS467" s="1">
        <v>11</v>
      </c>
      <c r="DU467" s="1">
        <v>347</v>
      </c>
      <c r="DW467" s="1">
        <v>118</v>
      </c>
      <c r="DZ467" s="1">
        <v>149</v>
      </c>
      <c r="EA467" s="1">
        <v>267</v>
      </c>
      <c r="EB467" s="1">
        <v>1</v>
      </c>
      <c r="EC467" s="1">
        <v>3</v>
      </c>
      <c r="ED467" s="1">
        <v>0</v>
      </c>
      <c r="EE467" s="1">
        <v>22</v>
      </c>
      <c r="EF467" s="1">
        <v>143</v>
      </c>
      <c r="EG467" s="1">
        <v>26</v>
      </c>
      <c r="EH467" s="1">
        <v>5</v>
      </c>
      <c r="EI467" s="1">
        <v>163</v>
      </c>
      <c r="EJ467" s="1">
        <v>130</v>
      </c>
      <c r="EK467" s="1">
        <v>121</v>
      </c>
      <c r="EL467" s="1">
        <v>5</v>
      </c>
      <c r="EM467" s="1">
        <v>619</v>
      </c>
      <c r="EN467" s="1">
        <v>189</v>
      </c>
      <c r="EO467" s="1">
        <v>352</v>
      </c>
      <c r="EP467" s="1">
        <v>541</v>
      </c>
      <c r="EQ467" s="1">
        <v>1</v>
      </c>
      <c r="ER467" s="1">
        <v>1</v>
      </c>
      <c r="ES467" s="1">
        <v>6</v>
      </c>
      <c r="ET467" s="1">
        <v>10</v>
      </c>
      <c r="EU467" s="1">
        <v>0</v>
      </c>
      <c r="EV467" s="1">
        <v>107</v>
      </c>
      <c r="EW467" s="1">
        <v>27</v>
      </c>
      <c r="EX467" s="1">
        <v>1</v>
      </c>
      <c r="EY467" s="1">
        <v>6</v>
      </c>
      <c r="EZ467" s="1">
        <v>19</v>
      </c>
      <c r="FA467" s="1">
        <v>0</v>
      </c>
      <c r="FB467" s="1">
        <v>0</v>
      </c>
      <c r="FC467" s="1">
        <v>0</v>
      </c>
      <c r="FD467" s="1">
        <v>0</v>
      </c>
      <c r="FE467" s="1">
        <v>0</v>
      </c>
      <c r="FF467" s="1">
        <v>0</v>
      </c>
      <c r="FG467" s="1">
        <v>0</v>
      </c>
      <c r="FH467" s="1">
        <v>5</v>
      </c>
      <c r="FI467" s="1">
        <v>1</v>
      </c>
      <c r="FJ467" s="1">
        <v>13</v>
      </c>
      <c r="FK467" s="1">
        <v>14</v>
      </c>
      <c r="FL467" s="1">
        <v>0</v>
      </c>
      <c r="FM467" s="1">
        <v>28</v>
      </c>
      <c r="FN467" s="1">
        <v>8</v>
      </c>
      <c r="FO467" s="1">
        <v>0</v>
      </c>
      <c r="FP467" s="1">
        <v>86</v>
      </c>
      <c r="FQ467" s="1">
        <v>0</v>
      </c>
      <c r="FR467" s="1">
        <f>SUM(Tableau17[[#This Row],[2019-T1-ALEXANDRE Audric]:[2019-T1-MARIE Florie]])</f>
        <v>333</v>
      </c>
      <c r="FS467" s="1">
        <v>40</v>
      </c>
      <c r="FT467" s="1">
        <v>174</v>
      </c>
      <c r="FU467" s="1">
        <v>0</v>
      </c>
      <c r="FV467" s="1">
        <v>163</v>
      </c>
      <c r="FW467" s="1">
        <v>0</v>
      </c>
      <c r="FX467" s="1">
        <v>377</v>
      </c>
      <c r="FY467" s="1">
        <v>31</v>
      </c>
      <c r="FZ467" s="1">
        <v>215</v>
      </c>
      <c r="GA467" s="1">
        <v>0</v>
      </c>
      <c r="GB467" s="1">
        <v>171</v>
      </c>
      <c r="GC467" s="1">
        <v>0</v>
      </c>
      <c r="GD467" s="1">
        <v>417</v>
      </c>
      <c r="GE467" s="1">
        <v>133</v>
      </c>
      <c r="GF467" s="1">
        <v>161</v>
      </c>
      <c r="GG467" s="1">
        <v>0</v>
      </c>
      <c r="GH467" s="1">
        <v>125</v>
      </c>
      <c r="GI467" s="1">
        <v>0</v>
      </c>
      <c r="GJ467" s="1">
        <v>419</v>
      </c>
      <c r="GK467" s="1">
        <v>139</v>
      </c>
      <c r="GL467" s="1">
        <v>218</v>
      </c>
      <c r="GM467" s="1">
        <v>0</v>
      </c>
      <c r="GN467" s="1">
        <v>96</v>
      </c>
      <c r="GO467" s="1">
        <v>0</v>
      </c>
      <c r="GP467" s="1">
        <v>453</v>
      </c>
      <c r="GQ467" s="1">
        <v>143</v>
      </c>
      <c r="GR467" s="1">
        <v>111</v>
      </c>
      <c r="GS467" s="1">
        <v>0</v>
      </c>
      <c r="GT467" s="1">
        <v>105</v>
      </c>
      <c r="GU467" s="1">
        <v>0</v>
      </c>
      <c r="GV467" s="1">
        <v>359</v>
      </c>
      <c r="GW467" s="1">
        <v>193</v>
      </c>
      <c r="GX467" s="1">
        <v>0</v>
      </c>
      <c r="GY467" s="1">
        <v>0</v>
      </c>
      <c r="GZ467" s="1">
        <v>146</v>
      </c>
      <c r="HA467" s="1">
        <v>0</v>
      </c>
      <c r="HB467" s="1">
        <v>339</v>
      </c>
      <c r="HC467" s="1">
        <v>188</v>
      </c>
      <c r="HD467" s="1">
        <v>143</v>
      </c>
      <c r="HE467" s="1">
        <v>121</v>
      </c>
      <c r="HF467" s="1">
        <v>162</v>
      </c>
      <c r="HG467" s="1">
        <v>5</v>
      </c>
      <c r="HH467" s="1">
        <v>619</v>
      </c>
      <c r="HI467" s="1">
        <v>189</v>
      </c>
      <c r="HJ467" s="1">
        <v>0</v>
      </c>
      <c r="HK467" s="1">
        <v>352</v>
      </c>
      <c r="HL467" s="1">
        <v>0</v>
      </c>
      <c r="HM467" s="1">
        <v>0</v>
      </c>
      <c r="HN467" s="1">
        <v>541</v>
      </c>
      <c r="HO467" s="1">
        <v>119</v>
      </c>
      <c r="HP467" s="1">
        <v>35</v>
      </c>
      <c r="HQ467" s="1">
        <v>86</v>
      </c>
      <c r="HR467" s="1">
        <v>85</v>
      </c>
      <c r="HS467" s="1">
        <v>12</v>
      </c>
      <c r="HT467" s="1">
        <v>337</v>
      </c>
      <c r="HU467" s="1">
        <v>78</v>
      </c>
      <c r="HV467" s="1">
        <v>71</v>
      </c>
      <c r="HW467" s="1">
        <v>23</v>
      </c>
      <c r="HX467" s="1">
        <v>72</v>
      </c>
      <c r="HY467" s="1">
        <v>0</v>
      </c>
      <c r="HZ467" s="1">
        <v>244</v>
      </c>
      <c r="IA467" s="1">
        <v>104</v>
      </c>
      <c r="IB467" s="1">
        <v>66</v>
      </c>
      <c r="IC467" s="1">
        <v>94</v>
      </c>
      <c r="ID467" s="1">
        <v>83</v>
      </c>
      <c r="IE467" s="1">
        <v>0</v>
      </c>
      <c r="IF467" s="1">
        <v>347</v>
      </c>
      <c r="IG467" s="1">
        <v>118</v>
      </c>
      <c r="IH467" s="1">
        <v>0</v>
      </c>
      <c r="II467" s="1">
        <v>149</v>
      </c>
      <c r="IJ467" s="1">
        <v>0</v>
      </c>
      <c r="IK467" s="1">
        <v>0</v>
      </c>
      <c r="IL467" s="1">
        <v>267</v>
      </c>
      <c r="IM467" s="26">
        <f>IFERROR(Tableau17[[#This Row],[LDIV]]/Tableau17[[#This Row],[Total général]],"")</f>
        <v>1.6393442622950821E-2</v>
      </c>
      <c r="IN467" s="26">
        <f>IFERROR(Tableau17[[#This Row],[LDVC]]/Tableau17[[#This Row],[Total général]],"")</f>
        <v>0</v>
      </c>
      <c r="IO467" s="26">
        <f>IFERROR(Tableau17[[#This Row],[LDVD]]/Tableau17[[#This Row],[Total général]],"")</f>
        <v>9.4262295081967207E-2</v>
      </c>
      <c r="IP467" s="26">
        <f>IFERROR(Tableau17[[#This Row],[LDVG]]/Tableau17[[#This Row],[Total général]],"")</f>
        <v>2.4590163934426229E-2</v>
      </c>
      <c r="IQ467" s="26">
        <f>IFERROR(Tableau17[[#This Row],[LEXD]]/Tableau17[[#This Row],[Total général]],"")</f>
        <v>0</v>
      </c>
      <c r="IR467" s="26">
        <f>IFERROR(Tableau17[[#This Row],[LEXG]]/Tableau17[[#This Row],[Total général]],"")</f>
        <v>1.2295081967213115E-2</v>
      </c>
      <c r="IS467" s="26">
        <f>IFERROR(Tableau17[[#This Row],[LLR]]/Tableau17[[#This Row],[Total général]],"")</f>
        <v>0.19672131147540983</v>
      </c>
      <c r="IT467" s="26">
        <f>IFERROR(Tableau17[[#This Row],[LREM]]/Tableau17[[#This Row],[Total général]],"")</f>
        <v>7.7868852459016397E-2</v>
      </c>
      <c r="IU467" s="26">
        <f>IFERROR(Tableau17[[#This Row],[LRN]]/Tableau17[[#This Row],[Total général]],"")</f>
        <v>0.31967213114754101</v>
      </c>
      <c r="IV467" s="26">
        <f>IFERROR(Tableau17[[#This Row],[LUG]]/Tableau17[[#This Row],[Total général]],"")</f>
        <v>0.18442622950819673</v>
      </c>
      <c r="IW467" s="26">
        <f>IFERROR(Tableau17[[#This Row],[LVEC]]/Tableau17[[#This Row],[Total général]],"")</f>
        <v>7.3770491803278687E-2</v>
      </c>
      <c r="IX467" s="26">
        <f>IFERROR(Tableau17[[#This Row],[2008-T1-LCMD]]/Tableau17[[#This Row],[2008-T1-TOTAL]],"")</f>
        <v>2.1220159151193633E-2</v>
      </c>
      <c r="IY467" s="26">
        <f>IFERROR(Tableau17[[#This Row],[2008-T1-LDVD]]/Tableau17[[#This Row],[2008-T1-TOTAL]],"")</f>
        <v>1.0610079575596816E-2</v>
      </c>
      <c r="IZ467" s="26">
        <f>IFERROR(Tableau17[[#This Row],[2008-T1-LEXD]]/Tableau17[[#This Row],[2008-T1-TOTAL]],"")</f>
        <v>0</v>
      </c>
      <c r="JA467" s="26">
        <f>IFERROR(Tableau17[[#This Row],[2008-T1-LEXG]]/Tableau17[[#This Row],[2008-T1-TOTAL]],"")</f>
        <v>2.9177718832891247E-2</v>
      </c>
      <c r="JB467" s="26">
        <f>IFERROR(Tableau17[[#This Row],[2008-T1-LFN]]/Tableau17[[#This Row],[2008-T1-TOTAL]],"")</f>
        <v>0.10610079575596817</v>
      </c>
      <c r="JC467" s="26">
        <f>IFERROR(Tableau17[[#This Row],[2008-T1-LMAJ]]/Tableau17[[#This Row],[2008-T1-TOTAL]],"")</f>
        <v>0.42970822281167109</v>
      </c>
      <c r="JD467" s="26">
        <f>IFERROR(Tableau17[[#This Row],[2008-T1-LUG]]/Tableau17[[#This Row],[2008-T1-TOTAL]],"")</f>
        <v>0.40318302387267907</v>
      </c>
      <c r="JE467" s="26">
        <f>IFERROR(Tableau17[[#This Row],[2008-T2-LFN]]/Tableau17[[#This Row],[2008-T2-TOTAL]],"")</f>
        <v>7.4340527577937646E-2</v>
      </c>
      <c r="JF467" s="26">
        <f>IFERROR(Tableau17[[#This Row],[2008-T2-LGC]]/Tableau17[[#This Row],[2008-T2-TOTAL]],"")</f>
        <v>0</v>
      </c>
      <c r="JG467" s="26">
        <f>IFERROR(Tableau17[[#This Row],[2008-T2-LMAJ]]/Tableau17[[#This Row],[2008-T2-TOTAL]],"")</f>
        <v>0.5155875299760192</v>
      </c>
      <c r="JH467" s="26">
        <f>IFERROR(Tableau17[[#This Row],[2008-T2-LUG]]/Tableau17[[#This Row],[2008-T2-TOTAL]],"")</f>
        <v>0.41007194244604317</v>
      </c>
      <c r="JI467" s="26">
        <f>IFERROR(Tableau17[[#This Row],[2014-T1-LDIV]]/Tableau17[[#This Row],[2014-T1-TOTAL]],"")</f>
        <v>0</v>
      </c>
      <c r="JJ467" s="26">
        <f>IFERROR(Tableau17[[#This Row],[2014-T1-LDVD]]/Tableau17[[#This Row],[2014-T1-TOTAL]],"")</f>
        <v>0</v>
      </c>
      <c r="JK467" s="26">
        <f>IFERROR(Tableau17[[#This Row],[2014-T1-LDVG]]/Tableau17[[#This Row],[2014-T1-TOTAL]],"")</f>
        <v>8.5918854415274457E-2</v>
      </c>
      <c r="JL467" s="26">
        <f>IFERROR(Tableau17[[#This Row],[2014-T1-LEXG]]/Tableau17[[#This Row],[2014-T1-TOTAL]],"")</f>
        <v>0</v>
      </c>
      <c r="JM467" s="26">
        <f>IFERROR(Tableau17[[#This Row],[2014-T1-LFG]]/Tableau17[[#This Row],[2014-T1-TOTAL]],"")</f>
        <v>6.6825775656324582E-2</v>
      </c>
      <c r="JN467" s="26">
        <f>IFERROR(Tableau17[[#This Row],[2014-T1-LFN]]/Tableau17[[#This Row],[2014-T1-TOTAL]],"")</f>
        <v>0.31742243436754175</v>
      </c>
      <c r="JO467" s="26">
        <f>IFERROR(Tableau17[[#This Row],[2014-T1-LUD]]/Tableau17[[#This Row],[2014-T1-TOTAL]],"")</f>
        <v>0.38424821002386633</v>
      </c>
      <c r="JP467" s="26">
        <f>IFERROR(Tableau17[[#This Row],[2014-T1-LUG]]/Tableau17[[#This Row],[2014-T1-TOTAL]],"")</f>
        <v>0.14558472553699284</v>
      </c>
      <c r="JQ467" s="26">
        <f>IFERROR(Tableau17[[#This Row],[2014-T2-LFN]]/Tableau17[[#This Row],[2014-T2-TOTAL]],"")</f>
        <v>0.30684326710816778</v>
      </c>
      <c r="JR467" s="26">
        <f>IFERROR(Tableau17[[#This Row],[2014-T2-LUD]]/Tableau17[[#This Row],[2014-T2-TOTAL]],"")</f>
        <v>0.48123620309050774</v>
      </c>
      <c r="JS467" s="26">
        <f>IFERROR(Tableau17[[#This Row],[2014-T2-LUG]]/Tableau17[[#This Row],[2014-T2-TOTAL]],"")</f>
        <v>0.2119205298013245</v>
      </c>
      <c r="JT467" s="26">
        <f>IFERROR(Tableau17[[#This Row],[2015-T1-BC-DIV]]/Tableau17[[#This Row],[2015-T1-TOTAL]],"")</f>
        <v>0</v>
      </c>
      <c r="JU467" s="26">
        <f>IFERROR(Tableau17[[#This Row],[2015-T1-BC-DLF]]/Tableau17[[#This Row],[2015-T1-TOTAL]],"")</f>
        <v>0</v>
      </c>
      <c r="JV467" s="26">
        <f>IFERROR(Tableau17[[#This Row],[2015-T1-BC-DVD]]/Tableau17[[#This Row],[2015-T1-TOTAL]],"")</f>
        <v>0</v>
      </c>
      <c r="JW467" s="26">
        <f>IFERROR(Tableau17[[#This Row],[2015-T1-BC-DVG]]/Tableau17[[#This Row],[2015-T1-TOTAL]],"")</f>
        <v>1.3927576601671309E-2</v>
      </c>
      <c r="JX467" s="26">
        <f>IFERROR(Tableau17[[#This Row],[2015-T1-BC-FG]]/Tableau17[[#This Row],[2015-T1-TOTAL]],"")</f>
        <v>8.0779944289693595E-2</v>
      </c>
      <c r="JY467" s="26">
        <f>IFERROR(Tableau17[[#This Row],[2015-T1-BC-FN]]/Tableau17[[#This Row],[2015-T1-TOTAL]],"")</f>
        <v>0.39832869080779942</v>
      </c>
      <c r="JZ467" s="26">
        <f>IFERROR(Tableau17[[#This Row],[2015-T1-BC-MDM]]/Tableau17[[#This Row],[2015-T1-TOTAL]],"")</f>
        <v>0</v>
      </c>
      <c r="KA467" s="26">
        <f>IFERROR(Tableau17[[#This Row],[2015-T1-BC-RDG]]/Tableau17[[#This Row],[2015-T1-TOTAL]],"")</f>
        <v>0</v>
      </c>
      <c r="KB467" s="26">
        <f>IFERROR(Tableau17[[#This Row],[2015-T1-BC-SOC]]/Tableau17[[#This Row],[2015-T1-TOTAL]],"")</f>
        <v>0</v>
      </c>
      <c r="KC467" s="26">
        <f>IFERROR(Tableau17[[#This Row],[2015-T1-BC-UD]]/Tableau17[[#This Row],[2015-T1-TOTAL]],"")</f>
        <v>0.30919220055710306</v>
      </c>
      <c r="KD467" s="26">
        <f>IFERROR(Tableau17[[#This Row],[2015-T1-BC-UG]]/Tableau17[[#This Row],[2015-T1-TOTAL]],"")</f>
        <v>0.1977715877437326</v>
      </c>
      <c r="KE467" s="26">
        <f>IFERROR(Tableau17[[#This Row],[2015-T1-BC-VEC]]/Tableau17[[#This Row],[2015-T1-TOTAL]],"")</f>
        <v>0</v>
      </c>
      <c r="KF467" s="26">
        <f>IFERROR(Tableau17[[#This Row],[2015-T2-BC-DVG]]/Tableau17[[#This Row],[2015-T2-TOTAL]],"")</f>
        <v>0</v>
      </c>
      <c r="KG467" s="26">
        <f>IFERROR(Tableau17[[#This Row],[2015-T2-BC-FN]]/Tableau17[[#This Row],[2015-T2-TOTAL]],"")</f>
        <v>0.56932153392330387</v>
      </c>
      <c r="KH467" s="26">
        <f>IFERROR(Tableau17[[#This Row],[2015-T2-BC-SOC]]/Tableau17[[#This Row],[2015-T2-TOTAL]],"")</f>
        <v>0</v>
      </c>
      <c r="KI467" s="26">
        <f>IFERROR(Tableau17[[#This Row],[2015-T2-BC-UD]]/Tableau17[[#This Row],[2015-T2-TOTAL]],"")</f>
        <v>0</v>
      </c>
      <c r="KJ467" s="26">
        <f>IFERROR(Tableau17[[#This Row],[2015-T2-BC-UG]]/Tableau17[[#This Row],[2015-T2-TOTAL]],"")</f>
        <v>0.43067846607669619</v>
      </c>
      <c r="KK467" s="26">
        <f>IFERROR(Tableau17[[#This Row],[2017 (L)-T1-COM]]/Tableau17[[#This Row],[2017 (L)-T1-TOTAL]],"")</f>
        <v>0</v>
      </c>
      <c r="KL467" s="26">
        <f>IFERROR(Tableau17[[#This Row],[2017 (L)-T1-DIV]]/Tableau17[[#This Row],[2017 (L)-T1-TOTAL]],"")</f>
        <v>0</v>
      </c>
      <c r="KM467" s="26">
        <f>IFERROR(Tableau17[[#This Row],[2017 (L)-T1-DLF]]/Tableau17[[#This Row],[2017 (L)-T1-TOTAL]],"")</f>
        <v>2.5936599423631124E-2</v>
      </c>
      <c r="KN467" s="26">
        <f>IFERROR(Tableau17[[#This Row],[2017 (L)-T1-DVD]]/Tableau17[[#This Row],[2017 (L)-T1-TOTAL]],"")</f>
        <v>0</v>
      </c>
      <c r="KO467" s="26">
        <f>IFERROR(Tableau17[[#This Row],[2017 (L)-T1-DVG]]/Tableau17[[#This Row],[2017 (L)-T1-TOTAL]],"")</f>
        <v>5.763688760806916E-3</v>
      </c>
      <c r="KP467" s="26">
        <f>IFERROR(Tableau17[[#This Row],[2017 (L)-T1-ECO]]/Tableau17[[#This Row],[2017 (L)-T1-TOTAL]],"")</f>
        <v>2.5936599423631124E-2</v>
      </c>
      <c r="KQ467" s="26">
        <f>IFERROR(Tableau17[[#This Row],[2017 (L)-T1-EXD]]/Tableau17[[#This Row],[2017 (L)-T1-TOTAL]],"")</f>
        <v>1.7291066282420751E-2</v>
      </c>
      <c r="KR467" s="26">
        <f>IFERROR(Tableau17[[#This Row],[2017 (L)-T1-EXG]]/Tableau17[[#This Row],[2017 (L)-T1-TOTAL]],"")</f>
        <v>0</v>
      </c>
      <c r="KS467" s="26">
        <f>IFERROR(Tableau17[[#This Row],[2017 (L)-T1-FI]]/Tableau17[[#This Row],[2017 (L)-T1-TOTAL]],"")</f>
        <v>0.17579250720461095</v>
      </c>
      <c r="KT467" s="26">
        <f>IFERROR(Tableau17[[#This Row],[2017 (L)-T1-FN]]/Tableau17[[#This Row],[2017 (L)-T1-TOTAL]],"")</f>
        <v>0.25648414985590778</v>
      </c>
      <c r="KU467" s="26">
        <f>IFERROR(Tableau17[[#This Row],[2017 (L)-T1-LR]]/Tableau17[[#This Row],[2017 (L)-T1-TOTAL]],"")</f>
        <v>0.19020172910662825</v>
      </c>
      <c r="KV467" s="26">
        <f>IFERROR(Tableau17[[#This Row],[2017 (L)-T1-MDM]]/Tableau17[[#This Row],[2017 (L)-T1-TOTAL]],"")</f>
        <v>0</v>
      </c>
      <c r="KW467" s="26">
        <f>IFERROR(Tableau17[[#This Row],[2017 (L)-T1-RDG]]/Tableau17[[#This Row],[2017 (L)-T1-TOTAL]],"")</f>
        <v>0</v>
      </c>
      <c r="KX467" s="26">
        <f>IFERROR(Tableau17[[#This Row],[2017 (L)-T1-REG]]/Tableau17[[#This Row],[2017 (L)-T1-TOTAL]],"")</f>
        <v>0</v>
      </c>
      <c r="KY467" s="26">
        <f>IFERROR(Tableau17[[#This Row],[2017 (L)-T1-REM]]/Tableau17[[#This Row],[2017 (L)-T1-TOTAL]],"")</f>
        <v>0.27089337175792505</v>
      </c>
      <c r="KZ467" s="26">
        <f>IFERROR(Tableau17[[#This Row],[2017 (L)-T1-SOC]]/Tableau17[[#This Row],[2017 (L)-T1-TOTAL]],"")</f>
        <v>3.1700288184438041E-2</v>
      </c>
      <c r="LA467" s="26">
        <f>IFERROR(Tableau17[[#This Row],[2017 (L)-T1-UDI]]/Tableau17[[#This Row],[2017 (L)-T1-TOTAL]],"")</f>
        <v>0</v>
      </c>
      <c r="LB467" s="26">
        <f>IFERROR(Tableau17[[#This Row],[2017 (L)-T2-FI]]/Tableau17[[#This Row],[2017 (L)-T2-TOTAL]],"")</f>
        <v>0</v>
      </c>
      <c r="LC467" s="26">
        <f>IFERROR(Tableau17[[#This Row],[2017 (L)-T2-FN]]/Tableau17[[#This Row],[2017 (L)-T2-TOTAL]],"")</f>
        <v>0.44194756554307119</v>
      </c>
      <c r="LD467" s="26">
        <f>IFERROR(Tableau17[[#This Row],[2017 (L)-T2-LR]]/Tableau17[[#This Row],[2017 (L)-T2-TOTAL]],"")</f>
        <v>0</v>
      </c>
      <c r="LE467" s="26">
        <f>IFERROR(Tableau17[[#This Row],[2017 (L)-T2-MDM]]/Tableau17[[#This Row],[2017 (L)-T2-TOTAL]],"")</f>
        <v>0</v>
      </c>
      <c r="LF467" s="26">
        <f>IFERROR(Tableau17[[#This Row],[2017 (L)-T2-REM]]/Tableau17[[#This Row],[2017 (L)-T2-TOTAL]],"")</f>
        <v>0.55805243445692887</v>
      </c>
      <c r="LG467" s="26">
        <f>IFERROR(Tableau17[[#This Row],[2017-T1-ARTHAUD Nathalie]]/Tableau17[[#This Row],[2017-T1-TOTAL]],"")</f>
        <v>1.6155088852988692E-3</v>
      </c>
      <c r="LH467" s="26">
        <f>IFERROR(Tableau17[[#This Row],[2017-T1-ASSELINEAU Fran]]/Tableau17[[#This Row],[2017-T1-TOTAL]],"")</f>
        <v>4.8465266558966073E-3</v>
      </c>
      <c r="LI467" s="26">
        <f>IFERROR(Tableau17[[#This Row],[2017-T1-CHEMINADE Jacques]]/Tableau17[[#This Row],[2017-T1-TOTAL]],"")</f>
        <v>0</v>
      </c>
      <c r="LJ467" s="26">
        <f>IFERROR(Tableau17[[#This Row],[2017-T1-DUPONT-AIGNAN Nicolas]]/Tableau17[[#This Row],[2017-T1-TOTAL]],"")</f>
        <v>3.5541195476575124E-2</v>
      </c>
      <c r="LK467" s="26">
        <f>IFERROR(Tableau17[[#This Row],[2017-T1-FILLON Fran]]/Tableau17[[#This Row],[2017-T1-TOTAL]],"")</f>
        <v>0.23101777059773829</v>
      </c>
      <c r="LL467" s="26">
        <f>IFERROR(Tableau17[[#This Row],[2017-T1-HAMON Beno]]/Tableau17[[#This Row],[2017-T1-TOTAL]],"")</f>
        <v>4.2003231017770599E-2</v>
      </c>
      <c r="LM467" s="26">
        <f>IFERROR(Tableau17[[#This Row],[2017-T1-LASSALLE Jean]]/Tableau17[[#This Row],[2017-T1-TOTAL]],"")</f>
        <v>8.0775444264943458E-3</v>
      </c>
      <c r="LN467" s="26">
        <f>IFERROR(Tableau17[[#This Row],[2017-T1-LE PEN Marine]]/Tableau17[[#This Row],[2017-T1-TOTAL]],"")</f>
        <v>0.2633279483037157</v>
      </c>
      <c r="LO467" s="26">
        <f>IFERROR(Tableau17[[#This Row],[2017-T1-M Jean-Luc]]/Tableau17[[#This Row],[2017-T1-TOTAL]],"")</f>
        <v>0.21001615508885299</v>
      </c>
      <c r="LP467" s="26">
        <f>IFERROR(Tableau17[[#This Row],[2017-T1-MACRON Emmanuel]]/Tableau17[[#This Row],[2017-T1-TOTAL]],"")</f>
        <v>0.19547657512116318</v>
      </c>
      <c r="LQ467" s="26">
        <f>IFERROR(Tableau17[[#This Row],[2017-T1-POUTOU Philippe]]/Tableau17[[#This Row],[2017-T1-TOTAL]],"")</f>
        <v>8.0775444264943458E-3</v>
      </c>
      <c r="LR467" s="26">
        <f>IFERROR(Tableau17[[#This Row],[2017-T2-LE PEN Marine]]/Tableau17[[#This Row],[2017-T2-TOTAL]],"")</f>
        <v>0.34935304990757854</v>
      </c>
      <c r="LS467" s="26">
        <f>IFERROR(Tableau17[[#This Row],[2017-T2-MACRON Emmanuel]]/Tableau17[[#This Row],[2017-T2-TOTAL]],"")</f>
        <v>0.65064695009242146</v>
      </c>
      <c r="LT467" s="26">
        <f>IFERROR(Tableau17[[#This Row],[2019-T1-ALEXANDRE Audric]]/Tableau17[[#This Row],[2019-T1-TOTAL]],"")</f>
        <v>3.003003003003003E-3</v>
      </c>
      <c r="LU467" s="26">
        <f>IFERROR(Tableau17[[#This Row],[2019-T1-ARTHAUD Nathalie]]/Tableau17[[#This Row],[2019-T1-TOTAL]],"")</f>
        <v>3.003003003003003E-3</v>
      </c>
      <c r="LV467" s="26">
        <f>IFERROR(Tableau17[[#This Row],[2019-T1-ASSELINEAU François]]/Tableau17[[#This Row],[2019-T1-TOTAL]],"")</f>
        <v>1.8018018018018018E-2</v>
      </c>
      <c r="LW467" s="26">
        <f>IFERROR(Tableau17[[#This Row],[2019-T1-AUBRY Manon]]/Tableau17[[#This Row],[2019-T1-TOTAL]],"")</f>
        <v>3.003003003003003E-2</v>
      </c>
      <c r="LX467" s="26">
        <f>IFERROR(Tableau17[[#This Row],[2019-T1-AZERGUI Nagib]]/Tableau17[[#This Row],[2019-T1-TOTAL]],"")</f>
        <v>0</v>
      </c>
      <c r="LY467" s="26">
        <f>IFERROR(Tableau17[[#This Row],[2019-T1-BARDELLA Jordan]]/Tableau17[[#This Row],[2019-T1-TOTAL]],"")</f>
        <v>0.3213213213213213</v>
      </c>
      <c r="LZ467" s="26">
        <f>IFERROR(Tableau17[[#This Row],[2019-T1-BELLAMY François-Xavier]]/Tableau17[[#This Row],[2019-T1-TOTAL]],"")</f>
        <v>8.1081081081081086E-2</v>
      </c>
      <c r="MA467" s="26">
        <f>IFERROR(Tableau17[[#This Row],[2019-T1-BIDOU Olivier]]/Tableau17[[#This Row],[2019-T1-TOTAL]],"")</f>
        <v>3.003003003003003E-3</v>
      </c>
      <c r="MB467" s="26">
        <f>IFERROR(Tableau17[[#This Row],[2019-T1-BOURG Dominique]]/Tableau17[[#This Row],[2019-T1-TOTAL]],"")</f>
        <v>1.8018018018018018E-2</v>
      </c>
      <c r="MC467" s="26">
        <f>IFERROR(Tableau17[[#This Row],[2019-T1-BROSSAT Ian]]/Tableau17[[#This Row],[2019-T1-TOTAL]],"")</f>
        <v>5.7057057057057055E-2</v>
      </c>
      <c r="MD467" s="26">
        <f>IFERROR(Tableau17[[#This Row],[2019-T1-CAILLAUD Sophie]]/Tableau17[[#This Row],[2019-T1-TOTAL]],"")</f>
        <v>0</v>
      </c>
      <c r="ME467" s="26">
        <f>IFERROR(Tableau17[[#This Row],[2019-T1-CAMUS Renaud]]/Tableau17[[#This Row],[2019-T1-TOTAL]],"")</f>
        <v>0</v>
      </c>
      <c r="MF467" s="26">
        <f>IFERROR(Tableau17[[#This Row],[2019-T1-CHALENÇON Christophe]]/Tableau17[[#This Row],[2019-T1-TOTAL]],"")</f>
        <v>0</v>
      </c>
      <c r="MG467" s="26">
        <f>IFERROR(Tableau17[[#This Row],[2019-T1-CORBET Cathy Denise Ginette]]/Tableau17[[#This Row],[2019-T1-TOTAL]],"")</f>
        <v>0</v>
      </c>
      <c r="MH467" s="26">
        <f>IFERROR(Tableau17[[#This Row],[2019-T1-DE PREVOISIN Robert]]/Tableau17[[#This Row],[2019-T1-TOTAL]],"")</f>
        <v>0</v>
      </c>
      <c r="MI467" s="26">
        <f>IFERROR(Tableau17[[#This Row],[2019-T1-DELFEL Thérèse]]/Tableau17[[#This Row],[2019-T1-TOTAL]],"")</f>
        <v>0</v>
      </c>
      <c r="MJ467" s="26">
        <f>IFERROR(Tableau17[[#This Row],[2019-T1-DIEUMEGARD Pierre]]/Tableau17[[#This Row],[2019-T1-TOTAL]],"")</f>
        <v>0</v>
      </c>
      <c r="MK467" s="26">
        <f>IFERROR(Tableau17[[#This Row],[2019-T1-DUPONT-AIGNAN Nicolas]]/Tableau17[[#This Row],[2019-T1-TOTAL]],"")</f>
        <v>1.5015015015015015E-2</v>
      </c>
      <c r="ML467" s="26">
        <f>IFERROR(Tableau17[[#This Row],[2019-T1-GERNIGON Yves]]/Tableau17[[#This Row],[2019-T1-TOTAL]],"")</f>
        <v>3.003003003003003E-3</v>
      </c>
      <c r="MM467" s="26">
        <f>IFERROR(Tableau17[[#This Row],[2019-T1-GLUCKSMANN Raphaël]]/Tableau17[[#This Row],[2019-T1-TOTAL]],"")</f>
        <v>3.903903903903904E-2</v>
      </c>
      <c r="MN467" s="26">
        <f>IFERROR(Tableau17[[#This Row],[2019-T1-HAMON Benoît]]/Tableau17[[#This Row],[2019-T1-TOTAL]],"")</f>
        <v>4.2042042042042045E-2</v>
      </c>
      <c r="MO467" s="26">
        <f>IFERROR(Tableau17[[#This Row],[2019-T1-HELGEN Gilles]]/Tableau17[[#This Row],[2019-T1-TOTAL]],"")</f>
        <v>0</v>
      </c>
      <c r="MP467" s="26">
        <f>IFERROR(Tableau17[[#This Row],[2019-T1-JADOT Yannick]]/Tableau17[[#This Row],[2019-T1-TOTAL]],"")</f>
        <v>8.408408408408409E-2</v>
      </c>
      <c r="MQ467" s="26">
        <f>IFERROR(Tableau17[[#This Row],[2019-T1-LAGARDE Jean-Christophe]]/Tableau17[[#This Row],[2019-T1-TOTAL]],"")</f>
        <v>2.4024024024024024E-2</v>
      </c>
      <c r="MR467" s="26">
        <f>IFERROR(Tableau17[[#This Row],[2019-T1-LALANNE Francis]]/Tableau17[[#This Row],[2019-T1-TOTAL]],"")</f>
        <v>0</v>
      </c>
      <c r="MS467" s="26">
        <f>IFERROR(Tableau17[[#This Row],[2019-T1-LOISEAU Nathalie]]/Tableau17[[#This Row],[2019-T1-TOTAL]],"")</f>
        <v>0.25825825825825827</v>
      </c>
      <c r="MT467" s="26">
        <f>IFERROR(Tableau17[[#This Row],[2019-T1-MARIE Florie]]/Tableau17[[#This Row],[2019-T1-TOTAL]],"")</f>
        <v>0</v>
      </c>
      <c r="MU467" s="26">
        <f>IFERROR(Tableau17[[#This Row],[2008-T1-MACROEXTRDROITE]]/Tableau17[[#This Row],[2008-T1-MACROTOTALE]],"")</f>
        <v>0.10610079575596817</v>
      </c>
      <c r="MV467" s="26">
        <f>IFERROR(Tableau17[[#This Row],[2008-T1-MACRODROITE]]/Tableau17[[#This Row],[2008-T1-MACROTOTALE]],"")</f>
        <v>0.46153846153846156</v>
      </c>
      <c r="MW467" s="26">
        <f>IFERROR(Tableau17[[#This Row],[2008-T1-MACROCENTRE]]/Tableau17[[#This Row],[2008-T1-MACROTOTALE]],"")</f>
        <v>0</v>
      </c>
      <c r="MX467" s="26">
        <f>IFERROR(Tableau17[[#This Row],[2008-T1-MACROGAUCHE]]/Tableau17[[#This Row],[2008-T1-MACROTOTALE]],"")</f>
        <v>0.43236074270557029</v>
      </c>
      <c r="MY467" s="26">
        <f>IFERROR(Tableau17[[#This Row],[2008-T1-MACROAUTRE]]/Tableau17[[#This Row],[2008-T1-MACROTOTALE]],"")</f>
        <v>0</v>
      </c>
      <c r="MZ467" s="26">
        <f>IFERROR(Tableau17[[#This Row],[2008-T2-MACROEXTRDROITE]]/Tableau17[[#This Row],[2008-T2-MACROTOTALE]],"")</f>
        <v>7.4340527577937646E-2</v>
      </c>
      <c r="NA467" s="26">
        <f>IFERROR(Tableau17[[#This Row],[2008-T2-MACRODROITE]]/Tableau17[[#This Row],[2008-T2-MACROTOTALE]],"")</f>
        <v>0.5155875299760192</v>
      </c>
      <c r="NB467" s="26">
        <f>IFERROR(Tableau17[[#This Row],[2008-T2-MACROCENTRE]]/Tableau17[[#This Row],[2008-T2-MACROTOTALE]],"")</f>
        <v>0</v>
      </c>
      <c r="NC467" s="26">
        <f>IFERROR(Tableau17[[#This Row],[2008-T2-MACROGAUCHE]]/Tableau17[[#This Row],[2008-T2-MACROTOTALE]],"")</f>
        <v>0.41007194244604317</v>
      </c>
      <c r="ND467" s="26">
        <f>IFERROR(Tableau17[[#This Row],[2008-T2-MACROAUTRE]]/Tableau17[[#This Row],[2008-T2-MACROTOTALE]],"")</f>
        <v>0</v>
      </c>
      <c r="NE467" s="26">
        <f>IFERROR(Tableau17[[#This Row],[2014-T1-MACROEXTRDROITE]]/Tableau17[[#This Row],[2014-T1-MACROTOTALE]],"")</f>
        <v>0.31742243436754175</v>
      </c>
      <c r="NF467" s="26">
        <f>IFERROR(Tableau17[[#This Row],[2014-T1-MACRODROITE]]/Tableau17[[#This Row],[2014-T1-MACROTOTALE]],"")</f>
        <v>0.38424821002386633</v>
      </c>
      <c r="NG467" s="26">
        <f>IFERROR(Tableau17[[#This Row],[2014-T1-MACROCENTRE]]/Tableau17[[#This Row],[2014-T1-MACROTOTALE]],"")</f>
        <v>0</v>
      </c>
      <c r="NH467" s="26">
        <f>IFERROR(Tableau17[[#This Row],[2014-T1-MACROGAUCHE]]/Tableau17[[#This Row],[2014-T1-MACROTOTALE]],"")</f>
        <v>0.29832935560859186</v>
      </c>
      <c r="NI467" s="26">
        <f>IFERROR(Tableau17[[#This Row],[2014-T1-MACROAUTRE]]/Tableau17[[#This Row],[2014-T1-MACROTOTALE]],"")</f>
        <v>0</v>
      </c>
      <c r="NJ467" s="26">
        <f>IFERROR(Tableau17[[#This Row],[2014-T2-MACROEXTRDROITE]]/Tableau17[[#This Row],[2014-T2-MACROTOTALE]],"")</f>
        <v>0.30684326710816778</v>
      </c>
      <c r="NK467" s="26">
        <f>IFERROR(Tableau17[[#This Row],[2014-T2-MACRODROITE]]/Tableau17[[#This Row],[2014-T2-MACROTOTALE]],"")</f>
        <v>0.48123620309050774</v>
      </c>
      <c r="NL467" s="26">
        <f>IFERROR(Tableau17[[#This Row],[2014-T2-MACROCENTRE]]/Tableau17[[#This Row],[2014-T2-MACROTOTALE]],"")</f>
        <v>0</v>
      </c>
      <c r="NM467" s="26">
        <f>IFERROR(Tableau17[[#This Row],[2014-T2-MACROGAUCHE]]/Tableau17[[#This Row],[2014-T2-MACROTOTALE]],"")</f>
        <v>0.2119205298013245</v>
      </c>
      <c r="NN467" s="26">
        <f>IFERROR(Tableau17[[#This Row],[2014-T2-MACROAUTRE]]/Tableau17[[#This Row],[2014-T2-MACROTOTALE]],"")</f>
        <v>0</v>
      </c>
      <c r="NO467" s="26">
        <f>IFERROR( Tableau17[[#This Row],[2015-T1-MACROEXTRDROITE]]/Tableau17[[#This Row],[2015-T1-MACROTOTALE]],"")</f>
        <v>0.39832869080779942</v>
      </c>
      <c r="NP467" s="26">
        <f>IFERROR(Tableau17[[#This Row],[2015-T1-MACRODROITE]]/Tableau17[[#This Row],[2015-T1-MACROTOTALE]],"")</f>
        <v>0.30919220055710306</v>
      </c>
      <c r="NQ467" s="26">
        <f>IFERROR(Tableau17[[#This Row],[2015-T1-MACROCENTRE]]/Tableau17[[#This Row],[2015-T1-MACROTOTALE]],"")</f>
        <v>0</v>
      </c>
      <c r="NR467" s="26">
        <f>IFERROR(Tableau17[[#This Row],[2015-T1-MACROGAUCHE]]/Tableau17[[#This Row],[2015-T1-MACROTOTALE]],"")</f>
        <v>0.29247910863509752</v>
      </c>
      <c r="NS467" s="26">
        <f>IFERROR(Tableau17[[#This Row],[2015-T1-MACROAUTRE]]/Tableau17[[#This Row],[2015-T1-MACROTOTALE]],"")</f>
        <v>0</v>
      </c>
      <c r="NT467" s="26">
        <f>IFERROR(Tableau17[[#This Row],[2015-T2-MACROEXTRDROITE]]/Tableau17[[#This Row],[2015-T2-MACROTOTALE]],"")</f>
        <v>0.56932153392330387</v>
      </c>
      <c r="NU467" s="26">
        <f>IFERROR(Tableau17[[#This Row],[2015-T2-MACRODROITE]]/Tableau17[[#This Row],[2015-T2-MACROTOTALE]],"")</f>
        <v>0</v>
      </c>
      <c r="NV467" s="26">
        <f>IFERROR(Tableau17[[#This Row],[2015-T2-MACROCENTRE]]/Tableau17[[#This Row],[2015-T2-MACROTOTALE]],"")</f>
        <v>0</v>
      </c>
      <c r="NW467" s="26">
        <f>IFERROR(Tableau17[[#This Row],[2015-T2-MACROGAUCHE]]/Tableau17[[#This Row],[2015-T2-MACROTOTALE]],"")</f>
        <v>0.43067846607669619</v>
      </c>
      <c r="NX467" s="26">
        <f>IFERROR(Tableau17[[#This Row],[2015-T2-MACROAUTRE]]/Tableau17[[#This Row],[2015-T2-MACROTOTALE]],"")</f>
        <v>0</v>
      </c>
      <c r="NY467" s="26">
        <f>IFERROR(Tableau17[[#This Row],[2017-T1-MACROEXTRDROITE]]/Tableau17[[#This Row],[2017-T1-MACROTOTALE]],"")</f>
        <v>0.30371567043618741</v>
      </c>
      <c r="NZ467" s="26">
        <f>IFERROR(Tableau17[[#This Row],[2017-T1-MACRODROITE]]/Tableau17[[#This Row],[2017-T1-MACROTOTALE]],"")</f>
        <v>0.23101777059773829</v>
      </c>
      <c r="OA467" s="26">
        <f>IFERROR(Tableau17[[#This Row],[2017-T1-MACROCENTRE]]/Tableau17[[#This Row],[2017-T1-MACROTOTALE]],"")</f>
        <v>0.19547657512116318</v>
      </c>
      <c r="OB467" s="26">
        <f>IFERROR(Tableau17[[#This Row],[2017-T1-MACROGAUCHE]]/Tableau17[[#This Row],[2017-T1-MACROTOTALE]],"")</f>
        <v>0.26171243941841682</v>
      </c>
      <c r="OC467" s="26">
        <f>IFERROR(Tableau17[[#This Row],[2017-T1-MACROAUTRE]]/Tableau17[[#This Row],[2017-T1-MACROTOTALE]],"")</f>
        <v>8.0775444264943458E-3</v>
      </c>
      <c r="OD467" s="26">
        <f>IFERROR(Tableau17[[#This Row],[2017-T2-MACROEXTRDROITE]]/Tableau17[[#This Row],[2017-T2-MACROTOTALE]],"")</f>
        <v>0.34935304990757854</v>
      </c>
      <c r="OE467" s="26">
        <f>IFERROR(Tableau17[[#This Row],[2017-T2-MACRODROITE]]/Tableau17[[#This Row],[2017-T2-MACROTOTALE]],"")</f>
        <v>0</v>
      </c>
      <c r="OF467" s="26">
        <f>IFERROR(Tableau17[[#This Row],[2017-T2-MACROCENTRE]]/Tableau17[[#This Row],[2017-T2-MACROTOTALE]],"")</f>
        <v>0.65064695009242146</v>
      </c>
      <c r="OG467" s="26">
        <f>IFERROR(Tableau17[[#This Row],[2017-T2-MACROGAUCHE]]/Tableau17[[#This Row],[2017-T2-MACROTOTALE]],"")</f>
        <v>0</v>
      </c>
      <c r="OH467" s="26">
        <f>IFERROR(Tableau17[[#This Row],[2017-T2-MACROAUTRE]]/Tableau17[[#This Row],[2017-T2-MACROTOTALE]],"")</f>
        <v>0</v>
      </c>
      <c r="OI467" s="26">
        <f>IFERROR(Tableau17[[#This Row],[2019-T1-MACROEXTRDROITE]]/Tableau17[[#This Row],[2019-T1-MACROTOTALE]],"")</f>
        <v>0.35311572700296734</v>
      </c>
      <c r="OJ467" s="26">
        <f>IFERROR(Tableau17[[#This Row],[2019-T1-MACRODROITE]]/Tableau17[[#This Row],[2019-T1-MACROTOTALE]],"")</f>
        <v>0.10385756676557864</v>
      </c>
      <c r="OK467" s="26">
        <f>IFERROR(Tableau17[[#This Row],[2019-T1-MACROCENTRE]]/Tableau17[[#This Row],[2019-T1-MACROTOTALE]],"")</f>
        <v>0.25519287833827892</v>
      </c>
      <c r="OL467" s="26">
        <f>IFERROR(Tableau17[[#This Row],[2019-T1-MACROGAUCHE]]/Tableau17[[#This Row],[2019-T1-MACROTOTALE]],"")</f>
        <v>0.25222551928783382</v>
      </c>
      <c r="OM467" s="26">
        <f>IFERROR(Tableau17[[#This Row],[2019-T1-MACROAUTRE]]/Tableau17[[#This Row],[2019-T1-MACROTOTALE]],"")</f>
        <v>3.5608308605341248E-2</v>
      </c>
      <c r="ON467" s="26">
        <f>IFERROR(Tableau17[[#This Row],[2020-T1-MACROEXTRDROITE]]/Tableau17[[#This Row],[2020-T1-MACROTOTALE]],"")</f>
        <v>0.31967213114754101</v>
      </c>
      <c r="OO467" s="26">
        <f>IFERROR(Tableau17[[#This Row],[2020-T1-MACRODROITE]]/Tableau17[[#This Row],[2020-T1-MACROTOTALE]],"")</f>
        <v>0.29098360655737704</v>
      </c>
      <c r="OP467" s="26">
        <f>IFERROR(Tableau17[[#This Row],[2020-T1-MACROCENTRE]]/Tableau17[[#This Row],[2020-T1-MACROTOTALE]],"")</f>
        <v>9.4262295081967207E-2</v>
      </c>
      <c r="OQ467" s="26">
        <f>IFERROR(Tableau17[[#This Row],[2020-T1-MACROGAUCHE]]/Tableau17[[#This Row],[2020-T1-MACROTOTALE]],"")</f>
        <v>0.29508196721311475</v>
      </c>
      <c r="OR467" s="26">
        <f>IFERROR(Tableau17[[#This Row],[2020-T1-MACROAUTRE]]/Tableau17[[#This Row],[2020-T1-MACROTOTALE]],"")</f>
        <v>0</v>
      </c>
      <c r="OS467" s="26">
        <f>IFERROR(Tableau17[[#This Row],[2017 (L)-T1-MACROEXTRDROITE]]/Tableau17[[#This Row],[2017 (L)-T1-MACROTOTALE]],"")</f>
        <v>0.29971181556195964</v>
      </c>
      <c r="OT467" s="26">
        <f>IFERROR(Tableau17[[#This Row],[2017 (L)-T1-MACRODROITE]]/Tableau17[[#This Row],[2017 (L)-T1-MACROTOTALE]],"")</f>
        <v>0.19020172910662825</v>
      </c>
      <c r="OU467" s="26">
        <f>IFERROR(Tableau17[[#This Row],[2017 (L)-T1-MACROCENTRE]]/Tableau17[[#This Row],[2017 (L)-T1-MACROTOTALE]],"")</f>
        <v>0.27089337175792505</v>
      </c>
      <c r="OV467" s="26">
        <f>IFERROR(Tableau17[[#This Row],[2017 (L)-T1-MACROGAUCHE]]/Tableau17[[#This Row],[2017 (L)-T1-MACROTOTALE]],"")</f>
        <v>0.23919308357348704</v>
      </c>
      <c r="OW467" s="26">
        <f>IFERROR(Tableau17[[#This Row],[2017 (L)-T1-MACROAUTRE]]/Tableau17[[#This Row],[2017 (L)-T1-MACROTOTALE]],"")</f>
        <v>0</v>
      </c>
      <c r="OX467" s="26">
        <f>IFERROR(Tableau17[[#This Row],[2017 (L)-T2-MACROEXTRDROITE]]/Tableau17[[#This Row],[2017 (L)-T2-MACROTOTALE]],"")</f>
        <v>0.44194756554307119</v>
      </c>
      <c r="OY467" s="26">
        <f>IFERROR(Tableau17[[#This Row],[2017 (L)-T2-MACRODROITE]]/Tableau17[[#This Row],[2017 (L)-T2-MACROTOTALE]],"")</f>
        <v>0</v>
      </c>
      <c r="OZ467" s="26">
        <f>IFERROR(Tableau17[[#This Row],[2017 (L)-T2-MACROCENTRE]]/Tableau17[[#This Row],[2017 (L)-T2-MACROTOTALE]],"")</f>
        <v>0.55805243445692887</v>
      </c>
      <c r="PA467" s="26">
        <f>IFERROR(Tableau17[[#This Row],[2017 (L)-T2-MACROGAUCHE]]/Tableau17[[#This Row],[2017 (L)-T2-MACROTOTALE]],"")</f>
        <v>0</v>
      </c>
      <c r="PB467" s="26">
        <f>IFERROR(Tableau17[[#This Row],[2017 (L)-T2-MACROAUTRE]]/Tableau17[[#This Row],[2017 (L)-T2-MACROTOTALE]],"")</f>
        <v>0</v>
      </c>
      <c r="PC467" s="26">
        <f>IFERROR(Tableau17[[#This Row],[2008_T1_PROCUS]]/Tableau17[[#This Row],[2008_T1_INSCRITS]],0)</f>
        <v>8.4507042253521118E-3</v>
      </c>
      <c r="PD467" s="26">
        <f>IFERROR(Tableau17[[#This Row],[2008_T2_PROCUS]]/Tableau17[[#This Row],[2008_T2_INSCRITS]],0)</f>
        <v>8.4507042253521118E-3</v>
      </c>
      <c r="PE467" s="26">
        <f>Tableau17[[#This Row],[2014_T1_PROCUS]]/Tableau17[[#This Row],[2014_T1_INSCRITS]]</f>
        <v>0</v>
      </c>
      <c r="PF467" s="26">
        <f>IFERROR(Tableau17[[#This Row],[2014_T2_PROCUS]]/Tableau17[[#This Row],[2014_T2_INSCRITS]],0)</f>
        <v>4.4032444959443799E-2</v>
      </c>
    </row>
    <row r="468" spans="1:422" hidden="1" x14ac:dyDescent="0.2">
      <c r="A468" s="1">
        <v>5</v>
      </c>
      <c r="B468" s="1" t="s">
        <v>381</v>
      </c>
      <c r="C468" s="1" t="s">
        <v>391</v>
      </c>
      <c r="D468" s="1" t="s">
        <v>391</v>
      </c>
      <c r="E468" s="1">
        <v>953</v>
      </c>
      <c r="F468" s="1">
        <v>5.3998020000000002</v>
      </c>
      <c r="G468" s="1">
        <v>43.244695</v>
      </c>
      <c r="H468" s="3">
        <v>1234</v>
      </c>
      <c r="I468" s="3">
        <v>311</v>
      </c>
      <c r="L468" s="1">
        <v>34</v>
      </c>
      <c r="M468" s="1">
        <v>17</v>
      </c>
      <c r="P468" s="1">
        <v>120</v>
      </c>
      <c r="Q468" s="1">
        <v>18</v>
      </c>
      <c r="R468" s="1">
        <v>91</v>
      </c>
      <c r="S468" s="1">
        <v>48</v>
      </c>
      <c r="T468" s="1">
        <v>38</v>
      </c>
      <c r="U468" s="1">
        <v>366</v>
      </c>
      <c r="V468" s="1">
        <v>1127</v>
      </c>
      <c r="W468" s="1">
        <v>633</v>
      </c>
      <c r="X468" s="1">
        <v>0</v>
      </c>
      <c r="Y468" s="2">
        <v>0.56166815000000003</v>
      </c>
      <c r="Z468" s="1">
        <v>1127</v>
      </c>
      <c r="AA468" s="1">
        <v>667</v>
      </c>
      <c r="AB468" s="1">
        <v>23</v>
      </c>
      <c r="AC468" s="2">
        <v>0.59183673000000003</v>
      </c>
      <c r="AD468" s="1">
        <v>1234</v>
      </c>
      <c r="AE468" s="1">
        <v>382</v>
      </c>
      <c r="AF468" s="2">
        <v>0.30956240000000002</v>
      </c>
      <c r="AG468" s="1">
        <f t="shared" si="7"/>
        <v>311</v>
      </c>
      <c r="AH468" s="1">
        <v>982</v>
      </c>
      <c r="AI468" s="1">
        <v>564</v>
      </c>
      <c r="AJ468" s="1">
        <v>7</v>
      </c>
      <c r="AK468" s="2">
        <v>0.57433809000000002</v>
      </c>
      <c r="AL468" s="1">
        <v>982</v>
      </c>
      <c r="AM468" s="1">
        <v>603</v>
      </c>
      <c r="AN468" s="1">
        <v>7</v>
      </c>
      <c r="AO468" s="2">
        <v>0.61405295000000004</v>
      </c>
      <c r="AP468" s="1">
        <v>1140</v>
      </c>
      <c r="AQ468" s="1">
        <v>520</v>
      </c>
      <c r="AR468" s="2">
        <v>0.45614035000000003</v>
      </c>
      <c r="AS468" s="1">
        <v>1140</v>
      </c>
      <c r="AT468" s="1">
        <v>544</v>
      </c>
      <c r="AU468" s="2">
        <v>0.47719297999999999</v>
      </c>
      <c r="AV468" s="1">
        <v>1197</v>
      </c>
      <c r="AW468" s="1">
        <v>507</v>
      </c>
      <c r="AX468" s="2">
        <v>0.42355890000000002</v>
      </c>
      <c r="AY468" s="1">
        <v>1196</v>
      </c>
      <c r="AZ468" s="1">
        <v>398</v>
      </c>
      <c r="BA468" s="2">
        <v>0.33277592</v>
      </c>
      <c r="BB468" s="1">
        <v>1198</v>
      </c>
      <c r="BC468" s="1">
        <v>892</v>
      </c>
      <c r="BD468" s="2">
        <v>0.74457428999999997</v>
      </c>
      <c r="BE468" s="1">
        <v>1198</v>
      </c>
      <c r="BF468" s="1">
        <v>840</v>
      </c>
      <c r="BG468" s="2">
        <v>0.70116860999999997</v>
      </c>
      <c r="BH468" s="1">
        <v>1224</v>
      </c>
      <c r="BI468" s="1">
        <v>545</v>
      </c>
      <c r="BJ468" s="2">
        <v>0.44526144000000001</v>
      </c>
      <c r="BK468" s="1">
        <v>20</v>
      </c>
      <c r="BN468" s="1">
        <v>20</v>
      </c>
      <c r="BO468" s="1">
        <v>57</v>
      </c>
      <c r="BP468" s="1">
        <v>291</v>
      </c>
      <c r="BQ468" s="1">
        <v>166</v>
      </c>
      <c r="BR468" s="1">
        <v>554</v>
      </c>
      <c r="BT468" s="1">
        <v>233</v>
      </c>
      <c r="BU468" s="1">
        <v>358</v>
      </c>
      <c r="BW468" s="1">
        <v>591</v>
      </c>
      <c r="BX468" s="1">
        <v>11</v>
      </c>
      <c r="BZ468" s="1">
        <v>52</v>
      </c>
      <c r="CB468" s="1">
        <v>34</v>
      </c>
      <c r="CC468" s="1">
        <v>161</v>
      </c>
      <c r="CD468" s="1">
        <v>275</v>
      </c>
      <c r="CE468" s="1">
        <v>86</v>
      </c>
      <c r="CF468" s="1">
        <v>619</v>
      </c>
      <c r="CG468" s="1">
        <v>192</v>
      </c>
      <c r="CH468" s="1">
        <v>318</v>
      </c>
      <c r="CI468" s="1">
        <v>129</v>
      </c>
      <c r="CJ468" s="1">
        <v>639</v>
      </c>
      <c r="CL468" s="1">
        <v>17</v>
      </c>
      <c r="CO468" s="1">
        <v>61</v>
      </c>
      <c r="CP468" s="1">
        <v>215</v>
      </c>
      <c r="CT468" s="1">
        <v>154</v>
      </c>
      <c r="CV468" s="1">
        <v>48</v>
      </c>
      <c r="CW468" s="1">
        <v>495</v>
      </c>
      <c r="CY468" s="1">
        <v>246</v>
      </c>
      <c r="DA468" s="1">
        <v>263</v>
      </c>
      <c r="DC468" s="1">
        <v>509</v>
      </c>
      <c r="DD468" s="1">
        <v>5</v>
      </c>
      <c r="DE468" s="1">
        <v>3</v>
      </c>
      <c r="DF468" s="1">
        <v>3</v>
      </c>
      <c r="DG468" s="1">
        <v>0</v>
      </c>
      <c r="DI468" s="1">
        <v>27</v>
      </c>
      <c r="DJ468" s="1">
        <v>4</v>
      </c>
      <c r="DK468" s="1">
        <v>2</v>
      </c>
      <c r="DL468" s="1">
        <v>78</v>
      </c>
      <c r="DM468" s="1">
        <v>109</v>
      </c>
      <c r="DN468" s="1">
        <v>142</v>
      </c>
      <c r="DO468" s="1">
        <v>127</v>
      </c>
      <c r="DP468" s="1">
        <v>1</v>
      </c>
      <c r="DU468" s="1">
        <v>501</v>
      </c>
      <c r="DX468" s="1">
        <v>225</v>
      </c>
      <c r="DY468" s="1">
        <v>144</v>
      </c>
      <c r="EA468" s="1">
        <v>369</v>
      </c>
      <c r="EB468" s="1">
        <v>8</v>
      </c>
      <c r="EC468" s="1">
        <v>7</v>
      </c>
      <c r="ED468" s="1">
        <v>0</v>
      </c>
      <c r="EE468" s="1">
        <v>33</v>
      </c>
      <c r="EF468" s="1">
        <v>155</v>
      </c>
      <c r="EG468" s="1">
        <v>39</v>
      </c>
      <c r="EH468" s="1">
        <v>7</v>
      </c>
      <c r="EI468" s="1">
        <v>275</v>
      </c>
      <c r="EJ468" s="1">
        <v>217</v>
      </c>
      <c r="EK468" s="1">
        <v>133</v>
      </c>
      <c r="EL468" s="1">
        <v>7</v>
      </c>
      <c r="EM468" s="1">
        <v>881</v>
      </c>
      <c r="EN468" s="1">
        <v>352</v>
      </c>
      <c r="EO468" s="1">
        <v>416</v>
      </c>
      <c r="EP468" s="1">
        <v>768</v>
      </c>
      <c r="EQ468" s="1">
        <v>0</v>
      </c>
      <c r="ER468" s="1">
        <v>4</v>
      </c>
      <c r="ES468" s="1">
        <v>9</v>
      </c>
      <c r="ET468" s="1">
        <v>50</v>
      </c>
      <c r="EU468" s="1">
        <v>13</v>
      </c>
      <c r="EV468" s="1">
        <v>187</v>
      </c>
      <c r="EW468" s="1">
        <v>42</v>
      </c>
      <c r="EX468" s="1">
        <v>1</v>
      </c>
      <c r="EY468" s="1">
        <v>9</v>
      </c>
      <c r="EZ468" s="1">
        <v>9</v>
      </c>
      <c r="FA468" s="1">
        <v>0</v>
      </c>
      <c r="FB468" s="1">
        <v>0</v>
      </c>
      <c r="FC468" s="1">
        <v>1</v>
      </c>
      <c r="FD468" s="1">
        <v>0</v>
      </c>
      <c r="FE468" s="1">
        <v>0</v>
      </c>
      <c r="FF468" s="1">
        <v>0</v>
      </c>
      <c r="FG468" s="1">
        <v>0</v>
      </c>
      <c r="FH468" s="1">
        <v>14</v>
      </c>
      <c r="FI468" s="1">
        <v>0</v>
      </c>
      <c r="FJ468" s="1">
        <v>21</v>
      </c>
      <c r="FK468" s="1">
        <v>17</v>
      </c>
      <c r="FL468" s="1">
        <v>0</v>
      </c>
      <c r="FM468" s="1">
        <v>53</v>
      </c>
      <c r="FN468" s="1">
        <v>13</v>
      </c>
      <c r="FO468" s="1">
        <v>3</v>
      </c>
      <c r="FP468" s="1">
        <v>76</v>
      </c>
      <c r="FQ468" s="1">
        <v>1</v>
      </c>
      <c r="FR468" s="1">
        <f>SUM(Tableau17[[#This Row],[2019-T1-ALEXANDRE Audric]:[2019-T1-MARIE Florie]])</f>
        <v>523</v>
      </c>
      <c r="FS468" s="1">
        <v>57</v>
      </c>
      <c r="FT468" s="1">
        <v>311</v>
      </c>
      <c r="FU468" s="1">
        <v>0</v>
      </c>
      <c r="FV468" s="1">
        <v>186</v>
      </c>
      <c r="FW468" s="1">
        <v>0</v>
      </c>
      <c r="FX468" s="1">
        <v>554</v>
      </c>
      <c r="FY468" s="1">
        <v>0</v>
      </c>
      <c r="FZ468" s="1">
        <v>358</v>
      </c>
      <c r="GA468" s="1">
        <v>0</v>
      </c>
      <c r="GB468" s="1">
        <v>233</v>
      </c>
      <c r="GC468" s="1">
        <v>0</v>
      </c>
      <c r="GD468" s="1">
        <v>591</v>
      </c>
      <c r="GE468" s="1">
        <v>161</v>
      </c>
      <c r="GF468" s="1">
        <v>275</v>
      </c>
      <c r="GG468" s="1">
        <v>11</v>
      </c>
      <c r="GH468" s="1">
        <v>172</v>
      </c>
      <c r="GI468" s="1">
        <v>0</v>
      </c>
      <c r="GJ468" s="1">
        <v>619</v>
      </c>
      <c r="GK468" s="1">
        <v>192</v>
      </c>
      <c r="GL468" s="1">
        <v>318</v>
      </c>
      <c r="GM468" s="1">
        <v>0</v>
      </c>
      <c r="GN468" s="1">
        <v>129</v>
      </c>
      <c r="GO468" s="1">
        <v>0</v>
      </c>
      <c r="GP468" s="1">
        <v>639</v>
      </c>
      <c r="GQ468" s="1">
        <v>232</v>
      </c>
      <c r="GR468" s="1">
        <v>154</v>
      </c>
      <c r="GS468" s="1">
        <v>0</v>
      </c>
      <c r="GT468" s="1">
        <v>109</v>
      </c>
      <c r="GU468" s="1">
        <v>0</v>
      </c>
      <c r="GV468" s="1">
        <v>495</v>
      </c>
      <c r="GW468" s="1">
        <v>246</v>
      </c>
      <c r="GX468" s="1">
        <v>263</v>
      </c>
      <c r="GY468" s="1">
        <v>0</v>
      </c>
      <c r="GZ468" s="1">
        <v>0</v>
      </c>
      <c r="HA468" s="1">
        <v>0</v>
      </c>
      <c r="HB468" s="1">
        <v>509</v>
      </c>
      <c r="HC468" s="1">
        <v>315</v>
      </c>
      <c r="HD468" s="1">
        <v>155</v>
      </c>
      <c r="HE468" s="1">
        <v>133</v>
      </c>
      <c r="HF468" s="1">
        <v>271</v>
      </c>
      <c r="HG468" s="1">
        <v>7</v>
      </c>
      <c r="HH468" s="1">
        <v>881</v>
      </c>
      <c r="HI468" s="1">
        <v>352</v>
      </c>
      <c r="HJ468" s="1">
        <v>0</v>
      </c>
      <c r="HK468" s="1">
        <v>416</v>
      </c>
      <c r="HL468" s="1">
        <v>0</v>
      </c>
      <c r="HM468" s="1">
        <v>0</v>
      </c>
      <c r="HN468" s="1">
        <v>768</v>
      </c>
      <c r="HO468" s="1">
        <v>212</v>
      </c>
      <c r="HP468" s="1">
        <v>55</v>
      </c>
      <c r="HQ468" s="1">
        <v>76</v>
      </c>
      <c r="HR468" s="1">
        <v>154</v>
      </c>
      <c r="HS468" s="1">
        <v>37</v>
      </c>
      <c r="HT468" s="1">
        <v>534</v>
      </c>
      <c r="HU468" s="1">
        <v>91</v>
      </c>
      <c r="HV468" s="1">
        <v>154</v>
      </c>
      <c r="HW468" s="1">
        <v>18</v>
      </c>
      <c r="HX468" s="1">
        <v>103</v>
      </c>
      <c r="HY468" s="1">
        <v>0</v>
      </c>
      <c r="HZ468" s="1">
        <v>366</v>
      </c>
      <c r="IA468" s="1">
        <v>116</v>
      </c>
      <c r="IB468" s="1">
        <v>142</v>
      </c>
      <c r="IC468" s="1">
        <v>127</v>
      </c>
      <c r="ID468" s="1">
        <v>113</v>
      </c>
      <c r="IE468" s="1">
        <v>3</v>
      </c>
      <c r="IF468" s="1">
        <v>501</v>
      </c>
      <c r="IG468" s="1">
        <v>0</v>
      </c>
      <c r="IH468" s="1">
        <v>225</v>
      </c>
      <c r="II468" s="1">
        <v>144</v>
      </c>
      <c r="IJ468" s="1">
        <v>0</v>
      </c>
      <c r="IK468" s="1">
        <v>0</v>
      </c>
      <c r="IL468" s="1">
        <v>369</v>
      </c>
      <c r="IM468" s="26">
        <f>IFERROR(Tableau17[[#This Row],[LDIV]]/Tableau17[[#This Row],[Total général]],"")</f>
        <v>0</v>
      </c>
      <c r="IN468" s="26">
        <f>IFERROR(Tableau17[[#This Row],[LDVC]]/Tableau17[[#This Row],[Total général]],"")</f>
        <v>0</v>
      </c>
      <c r="IO468" s="26">
        <f>IFERROR(Tableau17[[#This Row],[LDVD]]/Tableau17[[#This Row],[Total général]],"")</f>
        <v>9.2896174863387984E-2</v>
      </c>
      <c r="IP468" s="26">
        <f>IFERROR(Tableau17[[#This Row],[LDVG]]/Tableau17[[#This Row],[Total général]],"")</f>
        <v>4.6448087431693992E-2</v>
      </c>
      <c r="IQ468" s="26">
        <f>IFERROR(Tableau17[[#This Row],[LEXD]]/Tableau17[[#This Row],[Total général]],"")</f>
        <v>0</v>
      </c>
      <c r="IR468" s="26">
        <f>IFERROR(Tableau17[[#This Row],[LEXG]]/Tableau17[[#This Row],[Total général]],"")</f>
        <v>0</v>
      </c>
      <c r="IS468" s="26">
        <f>IFERROR(Tableau17[[#This Row],[LLR]]/Tableau17[[#This Row],[Total général]],"")</f>
        <v>0.32786885245901637</v>
      </c>
      <c r="IT468" s="26">
        <f>IFERROR(Tableau17[[#This Row],[LREM]]/Tableau17[[#This Row],[Total général]],"")</f>
        <v>4.9180327868852458E-2</v>
      </c>
      <c r="IU468" s="26">
        <f>IFERROR(Tableau17[[#This Row],[LRN]]/Tableau17[[#This Row],[Total général]],"")</f>
        <v>0.24863387978142076</v>
      </c>
      <c r="IV468" s="26">
        <f>IFERROR(Tableau17[[#This Row],[LUG]]/Tableau17[[#This Row],[Total général]],"")</f>
        <v>0.13114754098360656</v>
      </c>
      <c r="IW468" s="26">
        <f>IFERROR(Tableau17[[#This Row],[LVEC]]/Tableau17[[#This Row],[Total général]],"")</f>
        <v>0.10382513661202186</v>
      </c>
      <c r="IX468" s="26">
        <f>IFERROR(Tableau17[[#This Row],[2008-T1-LCMD]]/Tableau17[[#This Row],[2008-T1-TOTAL]],"")</f>
        <v>3.6101083032490974E-2</v>
      </c>
      <c r="IY468" s="26">
        <f>IFERROR(Tableau17[[#This Row],[2008-T1-LDVD]]/Tableau17[[#This Row],[2008-T1-TOTAL]],"")</f>
        <v>0</v>
      </c>
      <c r="IZ468" s="26">
        <f>IFERROR(Tableau17[[#This Row],[2008-T1-LEXD]]/Tableau17[[#This Row],[2008-T1-TOTAL]],"")</f>
        <v>0</v>
      </c>
      <c r="JA468" s="26">
        <f>IFERROR(Tableau17[[#This Row],[2008-T1-LEXG]]/Tableau17[[#This Row],[2008-T1-TOTAL]],"")</f>
        <v>3.6101083032490974E-2</v>
      </c>
      <c r="JB468" s="26">
        <f>IFERROR(Tableau17[[#This Row],[2008-T1-LFN]]/Tableau17[[#This Row],[2008-T1-TOTAL]],"")</f>
        <v>0.10288808664259928</v>
      </c>
      <c r="JC468" s="26">
        <f>IFERROR(Tableau17[[#This Row],[2008-T1-LMAJ]]/Tableau17[[#This Row],[2008-T1-TOTAL]],"")</f>
        <v>0.52527075812274371</v>
      </c>
      <c r="JD468" s="26">
        <f>IFERROR(Tableau17[[#This Row],[2008-T1-LUG]]/Tableau17[[#This Row],[2008-T1-TOTAL]],"")</f>
        <v>0.29963898916967507</v>
      </c>
      <c r="JE468" s="26">
        <f>IFERROR(Tableau17[[#This Row],[2008-T2-LFN]]/Tableau17[[#This Row],[2008-T2-TOTAL]],"")</f>
        <v>0</v>
      </c>
      <c r="JF468" s="26">
        <f>IFERROR(Tableau17[[#This Row],[2008-T2-LGC]]/Tableau17[[#This Row],[2008-T2-TOTAL]],"")</f>
        <v>0.39424703891708968</v>
      </c>
      <c r="JG468" s="26">
        <f>IFERROR(Tableau17[[#This Row],[2008-T2-LMAJ]]/Tableau17[[#This Row],[2008-T2-TOTAL]],"")</f>
        <v>0.60575296108291032</v>
      </c>
      <c r="JH468" s="26">
        <f>IFERROR(Tableau17[[#This Row],[2008-T2-LUG]]/Tableau17[[#This Row],[2008-T2-TOTAL]],"")</f>
        <v>0</v>
      </c>
      <c r="JI468" s="26">
        <f>IFERROR(Tableau17[[#This Row],[2014-T1-LDIV]]/Tableau17[[#This Row],[2014-T1-TOTAL]],"")</f>
        <v>1.7770597738287562E-2</v>
      </c>
      <c r="JJ468" s="26">
        <f>IFERROR(Tableau17[[#This Row],[2014-T1-LDVD]]/Tableau17[[#This Row],[2014-T1-TOTAL]],"")</f>
        <v>0</v>
      </c>
      <c r="JK468" s="26">
        <f>IFERROR(Tableau17[[#This Row],[2014-T1-LDVG]]/Tableau17[[#This Row],[2014-T1-TOTAL]],"")</f>
        <v>8.4006462035541199E-2</v>
      </c>
      <c r="JL468" s="26">
        <f>IFERROR(Tableau17[[#This Row],[2014-T1-LEXG]]/Tableau17[[#This Row],[2014-T1-TOTAL]],"")</f>
        <v>0</v>
      </c>
      <c r="JM468" s="26">
        <f>IFERROR(Tableau17[[#This Row],[2014-T1-LFG]]/Tableau17[[#This Row],[2014-T1-TOTAL]],"")</f>
        <v>5.492730210016155E-2</v>
      </c>
      <c r="JN468" s="26">
        <f>IFERROR(Tableau17[[#This Row],[2014-T1-LFN]]/Tableau17[[#This Row],[2014-T1-TOTAL]],"")</f>
        <v>0.26009693053311794</v>
      </c>
      <c r="JO468" s="26">
        <f>IFERROR(Tableau17[[#This Row],[2014-T1-LUD]]/Tableau17[[#This Row],[2014-T1-TOTAL]],"")</f>
        <v>0.44426494345718903</v>
      </c>
      <c r="JP468" s="26">
        <f>IFERROR(Tableau17[[#This Row],[2014-T1-LUG]]/Tableau17[[#This Row],[2014-T1-TOTAL]],"")</f>
        <v>0.13893376413570274</v>
      </c>
      <c r="JQ468" s="26">
        <f>IFERROR(Tableau17[[#This Row],[2014-T2-LFN]]/Tableau17[[#This Row],[2014-T2-TOTAL]],"")</f>
        <v>0.30046948356807512</v>
      </c>
      <c r="JR468" s="26">
        <f>IFERROR(Tableau17[[#This Row],[2014-T2-LUD]]/Tableau17[[#This Row],[2014-T2-TOTAL]],"")</f>
        <v>0.49765258215962443</v>
      </c>
      <c r="JS468" s="26">
        <f>IFERROR(Tableau17[[#This Row],[2014-T2-LUG]]/Tableau17[[#This Row],[2014-T2-TOTAL]],"")</f>
        <v>0.20187793427230047</v>
      </c>
      <c r="JT468" s="26">
        <f>IFERROR(Tableau17[[#This Row],[2015-T1-BC-DIV]]/Tableau17[[#This Row],[2015-T1-TOTAL]],"")</f>
        <v>0</v>
      </c>
      <c r="JU468" s="26">
        <f>IFERROR(Tableau17[[#This Row],[2015-T1-BC-DLF]]/Tableau17[[#This Row],[2015-T1-TOTAL]],"")</f>
        <v>3.4343434343434343E-2</v>
      </c>
      <c r="JV468" s="26">
        <f>IFERROR(Tableau17[[#This Row],[2015-T1-BC-DVD]]/Tableau17[[#This Row],[2015-T1-TOTAL]],"")</f>
        <v>0</v>
      </c>
      <c r="JW468" s="26">
        <f>IFERROR(Tableau17[[#This Row],[2015-T1-BC-DVG]]/Tableau17[[#This Row],[2015-T1-TOTAL]],"")</f>
        <v>0</v>
      </c>
      <c r="JX468" s="26">
        <f>IFERROR(Tableau17[[#This Row],[2015-T1-BC-FG]]/Tableau17[[#This Row],[2015-T1-TOTAL]],"")</f>
        <v>0.12323232323232323</v>
      </c>
      <c r="JY468" s="26">
        <f>IFERROR(Tableau17[[#This Row],[2015-T1-BC-FN]]/Tableau17[[#This Row],[2015-T1-TOTAL]],"")</f>
        <v>0.43434343434343436</v>
      </c>
      <c r="JZ468" s="26">
        <f>IFERROR(Tableau17[[#This Row],[2015-T1-BC-MDM]]/Tableau17[[#This Row],[2015-T1-TOTAL]],"")</f>
        <v>0</v>
      </c>
      <c r="KA468" s="26">
        <f>IFERROR(Tableau17[[#This Row],[2015-T1-BC-RDG]]/Tableau17[[#This Row],[2015-T1-TOTAL]],"")</f>
        <v>0</v>
      </c>
      <c r="KB468" s="26">
        <f>IFERROR(Tableau17[[#This Row],[2015-T1-BC-SOC]]/Tableau17[[#This Row],[2015-T1-TOTAL]],"")</f>
        <v>0</v>
      </c>
      <c r="KC468" s="26">
        <f>IFERROR(Tableau17[[#This Row],[2015-T1-BC-UD]]/Tableau17[[#This Row],[2015-T1-TOTAL]],"")</f>
        <v>0.31111111111111112</v>
      </c>
      <c r="KD468" s="26">
        <f>IFERROR(Tableau17[[#This Row],[2015-T1-BC-UG]]/Tableau17[[#This Row],[2015-T1-TOTAL]],"")</f>
        <v>0</v>
      </c>
      <c r="KE468" s="26">
        <f>IFERROR(Tableau17[[#This Row],[2015-T1-BC-VEC]]/Tableau17[[#This Row],[2015-T1-TOTAL]],"")</f>
        <v>9.696969696969697E-2</v>
      </c>
      <c r="KF468" s="26">
        <f>IFERROR(Tableau17[[#This Row],[2015-T2-BC-DVG]]/Tableau17[[#This Row],[2015-T2-TOTAL]],"")</f>
        <v>0</v>
      </c>
      <c r="KG468" s="26">
        <f>IFERROR(Tableau17[[#This Row],[2015-T2-BC-FN]]/Tableau17[[#This Row],[2015-T2-TOTAL]],"")</f>
        <v>0.48330058939096265</v>
      </c>
      <c r="KH468" s="26">
        <f>IFERROR(Tableau17[[#This Row],[2015-T2-BC-SOC]]/Tableau17[[#This Row],[2015-T2-TOTAL]],"")</f>
        <v>0</v>
      </c>
      <c r="KI468" s="26">
        <f>IFERROR(Tableau17[[#This Row],[2015-T2-BC-UD]]/Tableau17[[#This Row],[2015-T2-TOTAL]],"")</f>
        <v>0.51669941060903735</v>
      </c>
      <c r="KJ468" s="26">
        <f>IFERROR(Tableau17[[#This Row],[2015-T2-BC-UG]]/Tableau17[[#This Row],[2015-T2-TOTAL]],"")</f>
        <v>0</v>
      </c>
      <c r="KK468" s="26">
        <f>IFERROR(Tableau17[[#This Row],[2017 (L)-T1-COM]]/Tableau17[[#This Row],[2017 (L)-T1-TOTAL]],"")</f>
        <v>9.9800399201596807E-3</v>
      </c>
      <c r="KL468" s="26">
        <f>IFERROR(Tableau17[[#This Row],[2017 (L)-T1-DIV]]/Tableau17[[#This Row],[2017 (L)-T1-TOTAL]],"")</f>
        <v>5.9880239520958087E-3</v>
      </c>
      <c r="KM468" s="26">
        <f>IFERROR(Tableau17[[#This Row],[2017 (L)-T1-DLF]]/Tableau17[[#This Row],[2017 (L)-T1-TOTAL]],"")</f>
        <v>5.9880239520958087E-3</v>
      </c>
      <c r="KN468" s="26">
        <f>IFERROR(Tableau17[[#This Row],[2017 (L)-T1-DVD]]/Tableau17[[#This Row],[2017 (L)-T1-TOTAL]],"")</f>
        <v>0</v>
      </c>
      <c r="KO468" s="26">
        <f>IFERROR(Tableau17[[#This Row],[2017 (L)-T1-DVG]]/Tableau17[[#This Row],[2017 (L)-T1-TOTAL]],"")</f>
        <v>0</v>
      </c>
      <c r="KP468" s="26">
        <f>IFERROR(Tableau17[[#This Row],[2017 (L)-T1-ECO]]/Tableau17[[#This Row],[2017 (L)-T1-TOTAL]],"")</f>
        <v>5.3892215568862277E-2</v>
      </c>
      <c r="KQ468" s="26">
        <f>IFERROR(Tableau17[[#This Row],[2017 (L)-T1-EXD]]/Tableau17[[#This Row],[2017 (L)-T1-TOTAL]],"")</f>
        <v>7.9840319361277438E-3</v>
      </c>
      <c r="KR468" s="26">
        <f>IFERROR(Tableau17[[#This Row],[2017 (L)-T1-EXG]]/Tableau17[[#This Row],[2017 (L)-T1-TOTAL]],"")</f>
        <v>3.9920159680638719E-3</v>
      </c>
      <c r="KS468" s="26">
        <f>IFERROR(Tableau17[[#This Row],[2017 (L)-T1-FI]]/Tableau17[[#This Row],[2017 (L)-T1-TOTAL]],"")</f>
        <v>0.15568862275449102</v>
      </c>
      <c r="KT468" s="26">
        <f>IFERROR(Tableau17[[#This Row],[2017 (L)-T1-FN]]/Tableau17[[#This Row],[2017 (L)-T1-TOTAL]],"")</f>
        <v>0.21756487025948104</v>
      </c>
      <c r="KU468" s="26">
        <f>IFERROR(Tableau17[[#This Row],[2017 (L)-T1-LR]]/Tableau17[[#This Row],[2017 (L)-T1-TOTAL]],"")</f>
        <v>0.28343313373253493</v>
      </c>
      <c r="KV468" s="26">
        <f>IFERROR(Tableau17[[#This Row],[2017 (L)-T1-MDM]]/Tableau17[[#This Row],[2017 (L)-T1-TOTAL]],"")</f>
        <v>0.25349301397205587</v>
      </c>
      <c r="KW468" s="26">
        <f>IFERROR(Tableau17[[#This Row],[2017 (L)-T1-RDG]]/Tableau17[[#This Row],[2017 (L)-T1-TOTAL]],"")</f>
        <v>1.996007984031936E-3</v>
      </c>
      <c r="KX468" s="26">
        <f>IFERROR(Tableau17[[#This Row],[2017 (L)-T1-REG]]/Tableau17[[#This Row],[2017 (L)-T1-TOTAL]],"")</f>
        <v>0</v>
      </c>
      <c r="KY468" s="26">
        <f>IFERROR(Tableau17[[#This Row],[2017 (L)-T1-REM]]/Tableau17[[#This Row],[2017 (L)-T1-TOTAL]],"")</f>
        <v>0</v>
      </c>
      <c r="KZ468" s="26">
        <f>IFERROR(Tableau17[[#This Row],[2017 (L)-T1-SOC]]/Tableau17[[#This Row],[2017 (L)-T1-TOTAL]],"")</f>
        <v>0</v>
      </c>
      <c r="LA468" s="26">
        <f>IFERROR(Tableau17[[#This Row],[2017 (L)-T1-UDI]]/Tableau17[[#This Row],[2017 (L)-T1-TOTAL]],"")</f>
        <v>0</v>
      </c>
      <c r="LB468" s="26">
        <f>IFERROR(Tableau17[[#This Row],[2017 (L)-T2-FI]]/Tableau17[[#This Row],[2017 (L)-T2-TOTAL]],"")</f>
        <v>0</v>
      </c>
      <c r="LC468" s="26">
        <f>IFERROR(Tableau17[[#This Row],[2017 (L)-T2-FN]]/Tableau17[[#This Row],[2017 (L)-T2-TOTAL]],"")</f>
        <v>0</v>
      </c>
      <c r="LD468" s="26">
        <f>IFERROR(Tableau17[[#This Row],[2017 (L)-T2-LR]]/Tableau17[[#This Row],[2017 (L)-T2-TOTAL]],"")</f>
        <v>0.6097560975609756</v>
      </c>
      <c r="LE468" s="26">
        <f>IFERROR(Tableau17[[#This Row],[2017 (L)-T2-MDM]]/Tableau17[[#This Row],[2017 (L)-T2-TOTAL]],"")</f>
        <v>0.3902439024390244</v>
      </c>
      <c r="LF468" s="26">
        <f>IFERROR(Tableau17[[#This Row],[2017 (L)-T2-REM]]/Tableau17[[#This Row],[2017 (L)-T2-TOTAL]],"")</f>
        <v>0</v>
      </c>
      <c r="LG468" s="26">
        <f>IFERROR(Tableau17[[#This Row],[2017-T1-ARTHAUD Nathalie]]/Tableau17[[#This Row],[2017-T1-TOTAL]],"")</f>
        <v>9.0805902383654935E-3</v>
      </c>
      <c r="LH468" s="26">
        <f>IFERROR(Tableau17[[#This Row],[2017-T1-ASSELINEAU Fran]]/Tableau17[[#This Row],[2017-T1-TOTAL]],"")</f>
        <v>7.9455164585698068E-3</v>
      </c>
      <c r="LI468" s="26">
        <f>IFERROR(Tableau17[[#This Row],[2017-T1-CHEMINADE Jacques]]/Tableau17[[#This Row],[2017-T1-TOTAL]],"")</f>
        <v>0</v>
      </c>
      <c r="LJ468" s="26">
        <f>IFERROR(Tableau17[[#This Row],[2017-T1-DUPONT-AIGNAN Nicolas]]/Tableau17[[#This Row],[2017-T1-TOTAL]],"")</f>
        <v>3.7457434733257661E-2</v>
      </c>
      <c r="LK468" s="26">
        <f>IFERROR(Tableau17[[#This Row],[2017-T1-FILLON Fran]]/Tableau17[[#This Row],[2017-T1-TOTAL]],"")</f>
        <v>0.17593643586833144</v>
      </c>
      <c r="LL468" s="26">
        <f>IFERROR(Tableau17[[#This Row],[2017-T1-HAMON Beno]]/Tableau17[[#This Row],[2017-T1-TOTAL]],"")</f>
        <v>4.4267877412031781E-2</v>
      </c>
      <c r="LM468" s="26">
        <f>IFERROR(Tableau17[[#This Row],[2017-T1-LASSALLE Jean]]/Tableau17[[#This Row],[2017-T1-TOTAL]],"")</f>
        <v>7.9455164585698068E-3</v>
      </c>
      <c r="LN468" s="26">
        <f>IFERROR(Tableau17[[#This Row],[2017-T1-LE PEN Marine]]/Tableau17[[#This Row],[2017-T1-TOTAL]],"")</f>
        <v>0.31214528944381387</v>
      </c>
      <c r="LO468" s="26">
        <f>IFERROR(Tableau17[[#This Row],[2017-T1-M Jean-Luc]]/Tableau17[[#This Row],[2017-T1-TOTAL]],"")</f>
        <v>0.24631101021566401</v>
      </c>
      <c r="LP468" s="26">
        <f>IFERROR(Tableau17[[#This Row],[2017-T1-MACRON Emmanuel]]/Tableau17[[#This Row],[2017-T1-TOTAL]],"")</f>
        <v>0.15096481271282633</v>
      </c>
      <c r="LQ468" s="26">
        <f>IFERROR(Tableau17[[#This Row],[2017-T1-POUTOU Philippe]]/Tableau17[[#This Row],[2017-T1-TOTAL]],"")</f>
        <v>7.9455164585698068E-3</v>
      </c>
      <c r="LR468" s="26">
        <f>IFERROR(Tableau17[[#This Row],[2017-T2-LE PEN Marine]]/Tableau17[[#This Row],[2017-T2-TOTAL]],"")</f>
        <v>0.45833333333333331</v>
      </c>
      <c r="LS468" s="26">
        <f>IFERROR(Tableau17[[#This Row],[2017-T2-MACRON Emmanuel]]/Tableau17[[#This Row],[2017-T2-TOTAL]],"")</f>
        <v>0.54166666666666663</v>
      </c>
      <c r="LT468" s="26">
        <f>IFERROR(Tableau17[[#This Row],[2019-T1-ALEXANDRE Audric]]/Tableau17[[#This Row],[2019-T1-TOTAL]],"")</f>
        <v>0</v>
      </c>
      <c r="LU468" s="26">
        <f>IFERROR(Tableau17[[#This Row],[2019-T1-ARTHAUD Nathalie]]/Tableau17[[#This Row],[2019-T1-TOTAL]],"")</f>
        <v>7.6481835564053535E-3</v>
      </c>
      <c r="LV468" s="26">
        <f>IFERROR(Tableau17[[#This Row],[2019-T1-ASSELINEAU François]]/Tableau17[[#This Row],[2019-T1-TOTAL]],"")</f>
        <v>1.7208413001912046E-2</v>
      </c>
      <c r="LW468" s="26">
        <f>IFERROR(Tableau17[[#This Row],[2019-T1-AUBRY Manon]]/Tableau17[[#This Row],[2019-T1-TOTAL]],"")</f>
        <v>9.5602294455066919E-2</v>
      </c>
      <c r="LX468" s="26">
        <f>IFERROR(Tableau17[[#This Row],[2019-T1-AZERGUI Nagib]]/Tableau17[[#This Row],[2019-T1-TOTAL]],"")</f>
        <v>2.4856596558317401E-2</v>
      </c>
      <c r="LY468" s="26">
        <f>IFERROR(Tableau17[[#This Row],[2019-T1-BARDELLA Jordan]]/Tableau17[[#This Row],[2019-T1-TOTAL]],"")</f>
        <v>0.35755258126195028</v>
      </c>
      <c r="LZ468" s="26">
        <f>IFERROR(Tableau17[[#This Row],[2019-T1-BELLAMY François-Xavier]]/Tableau17[[#This Row],[2019-T1-TOTAL]],"")</f>
        <v>8.0305927342256209E-2</v>
      </c>
      <c r="MA468" s="26">
        <f>IFERROR(Tableau17[[#This Row],[2019-T1-BIDOU Olivier]]/Tableau17[[#This Row],[2019-T1-TOTAL]],"")</f>
        <v>1.9120458891013384E-3</v>
      </c>
      <c r="MB468" s="26">
        <f>IFERROR(Tableau17[[#This Row],[2019-T1-BOURG Dominique]]/Tableau17[[#This Row],[2019-T1-TOTAL]],"")</f>
        <v>1.7208413001912046E-2</v>
      </c>
      <c r="MC468" s="26">
        <f>IFERROR(Tableau17[[#This Row],[2019-T1-BROSSAT Ian]]/Tableau17[[#This Row],[2019-T1-TOTAL]],"")</f>
        <v>1.7208413001912046E-2</v>
      </c>
      <c r="MD468" s="26">
        <f>IFERROR(Tableau17[[#This Row],[2019-T1-CAILLAUD Sophie]]/Tableau17[[#This Row],[2019-T1-TOTAL]],"")</f>
        <v>0</v>
      </c>
      <c r="ME468" s="26">
        <f>IFERROR(Tableau17[[#This Row],[2019-T1-CAMUS Renaud]]/Tableau17[[#This Row],[2019-T1-TOTAL]],"")</f>
        <v>0</v>
      </c>
      <c r="MF468" s="26">
        <f>IFERROR(Tableau17[[#This Row],[2019-T1-CHALENÇON Christophe]]/Tableau17[[#This Row],[2019-T1-TOTAL]],"")</f>
        <v>1.9120458891013384E-3</v>
      </c>
      <c r="MG468" s="26">
        <f>IFERROR(Tableau17[[#This Row],[2019-T1-CORBET Cathy Denise Ginette]]/Tableau17[[#This Row],[2019-T1-TOTAL]],"")</f>
        <v>0</v>
      </c>
      <c r="MH468" s="26">
        <f>IFERROR(Tableau17[[#This Row],[2019-T1-DE PREVOISIN Robert]]/Tableau17[[#This Row],[2019-T1-TOTAL]],"")</f>
        <v>0</v>
      </c>
      <c r="MI468" s="26">
        <f>IFERROR(Tableau17[[#This Row],[2019-T1-DELFEL Thérèse]]/Tableau17[[#This Row],[2019-T1-TOTAL]],"")</f>
        <v>0</v>
      </c>
      <c r="MJ468" s="26">
        <f>IFERROR(Tableau17[[#This Row],[2019-T1-DIEUMEGARD Pierre]]/Tableau17[[#This Row],[2019-T1-TOTAL]],"")</f>
        <v>0</v>
      </c>
      <c r="MK468" s="26">
        <f>IFERROR(Tableau17[[#This Row],[2019-T1-DUPONT-AIGNAN Nicolas]]/Tableau17[[#This Row],[2019-T1-TOTAL]],"")</f>
        <v>2.676864244741874E-2</v>
      </c>
      <c r="ML468" s="26">
        <f>IFERROR(Tableau17[[#This Row],[2019-T1-GERNIGON Yves]]/Tableau17[[#This Row],[2019-T1-TOTAL]],"")</f>
        <v>0</v>
      </c>
      <c r="MM468" s="26">
        <f>IFERROR(Tableau17[[#This Row],[2019-T1-GLUCKSMANN Raphaël]]/Tableau17[[#This Row],[2019-T1-TOTAL]],"")</f>
        <v>4.0152963671128104E-2</v>
      </c>
      <c r="MN468" s="26">
        <f>IFERROR(Tableau17[[#This Row],[2019-T1-HAMON Benoît]]/Tableau17[[#This Row],[2019-T1-TOTAL]],"")</f>
        <v>3.2504780114722756E-2</v>
      </c>
      <c r="MO468" s="26">
        <f>IFERROR(Tableau17[[#This Row],[2019-T1-HELGEN Gilles]]/Tableau17[[#This Row],[2019-T1-TOTAL]],"")</f>
        <v>0</v>
      </c>
      <c r="MP468" s="26">
        <f>IFERROR(Tableau17[[#This Row],[2019-T1-JADOT Yannick]]/Tableau17[[#This Row],[2019-T1-TOTAL]],"")</f>
        <v>0.10133843212237094</v>
      </c>
      <c r="MQ468" s="26">
        <f>IFERROR(Tableau17[[#This Row],[2019-T1-LAGARDE Jean-Christophe]]/Tableau17[[#This Row],[2019-T1-TOTAL]],"")</f>
        <v>2.4856596558317401E-2</v>
      </c>
      <c r="MR468" s="26">
        <f>IFERROR(Tableau17[[#This Row],[2019-T1-LALANNE Francis]]/Tableau17[[#This Row],[2019-T1-TOTAL]],"")</f>
        <v>5.7361376673040155E-3</v>
      </c>
      <c r="MS468" s="26">
        <f>IFERROR(Tableau17[[#This Row],[2019-T1-LOISEAU Nathalie]]/Tableau17[[#This Row],[2019-T1-TOTAL]],"")</f>
        <v>0.14531548757170173</v>
      </c>
      <c r="MT468" s="26">
        <f>IFERROR(Tableau17[[#This Row],[2019-T1-MARIE Florie]]/Tableau17[[#This Row],[2019-T1-TOTAL]],"")</f>
        <v>1.9120458891013384E-3</v>
      </c>
      <c r="MU468" s="26">
        <f>IFERROR(Tableau17[[#This Row],[2008-T1-MACROEXTRDROITE]]/Tableau17[[#This Row],[2008-T1-MACROTOTALE]],"")</f>
        <v>0.10288808664259928</v>
      </c>
      <c r="MV468" s="26">
        <f>IFERROR(Tableau17[[#This Row],[2008-T1-MACRODROITE]]/Tableau17[[#This Row],[2008-T1-MACROTOTALE]],"")</f>
        <v>0.56137184115523464</v>
      </c>
      <c r="MW468" s="26">
        <f>IFERROR(Tableau17[[#This Row],[2008-T1-MACROCENTRE]]/Tableau17[[#This Row],[2008-T1-MACROTOTALE]],"")</f>
        <v>0</v>
      </c>
      <c r="MX468" s="26">
        <f>IFERROR(Tableau17[[#This Row],[2008-T1-MACROGAUCHE]]/Tableau17[[#This Row],[2008-T1-MACROTOTALE]],"")</f>
        <v>0.33574007220216606</v>
      </c>
      <c r="MY468" s="26">
        <f>IFERROR(Tableau17[[#This Row],[2008-T1-MACROAUTRE]]/Tableau17[[#This Row],[2008-T1-MACROTOTALE]],"")</f>
        <v>0</v>
      </c>
      <c r="MZ468" s="26">
        <f>IFERROR(Tableau17[[#This Row],[2008-T2-MACROEXTRDROITE]]/Tableau17[[#This Row],[2008-T2-MACROTOTALE]],"")</f>
        <v>0</v>
      </c>
      <c r="NA468" s="26">
        <f>IFERROR(Tableau17[[#This Row],[2008-T2-MACRODROITE]]/Tableau17[[#This Row],[2008-T2-MACROTOTALE]],"")</f>
        <v>0.60575296108291032</v>
      </c>
      <c r="NB468" s="26">
        <f>IFERROR(Tableau17[[#This Row],[2008-T2-MACROCENTRE]]/Tableau17[[#This Row],[2008-T2-MACROTOTALE]],"")</f>
        <v>0</v>
      </c>
      <c r="NC468" s="26">
        <f>IFERROR(Tableau17[[#This Row],[2008-T2-MACROGAUCHE]]/Tableau17[[#This Row],[2008-T2-MACROTOTALE]],"")</f>
        <v>0.39424703891708968</v>
      </c>
      <c r="ND468" s="26">
        <f>IFERROR(Tableau17[[#This Row],[2008-T2-MACROAUTRE]]/Tableau17[[#This Row],[2008-T2-MACROTOTALE]],"")</f>
        <v>0</v>
      </c>
      <c r="NE468" s="26">
        <f>IFERROR(Tableau17[[#This Row],[2014-T1-MACROEXTRDROITE]]/Tableau17[[#This Row],[2014-T1-MACROTOTALE]],"")</f>
        <v>0.26009693053311794</v>
      </c>
      <c r="NF468" s="26">
        <f>IFERROR(Tableau17[[#This Row],[2014-T1-MACRODROITE]]/Tableau17[[#This Row],[2014-T1-MACROTOTALE]],"")</f>
        <v>0.44426494345718903</v>
      </c>
      <c r="NG468" s="26">
        <f>IFERROR(Tableau17[[#This Row],[2014-T1-MACROCENTRE]]/Tableau17[[#This Row],[2014-T1-MACROTOTALE]],"")</f>
        <v>1.7770597738287562E-2</v>
      </c>
      <c r="NH468" s="26">
        <f>IFERROR(Tableau17[[#This Row],[2014-T1-MACROGAUCHE]]/Tableau17[[#This Row],[2014-T1-MACROTOTALE]],"")</f>
        <v>0.27786752827140548</v>
      </c>
      <c r="NI468" s="26">
        <f>IFERROR(Tableau17[[#This Row],[2014-T1-MACROAUTRE]]/Tableau17[[#This Row],[2014-T1-MACROTOTALE]],"")</f>
        <v>0</v>
      </c>
      <c r="NJ468" s="26">
        <f>IFERROR(Tableau17[[#This Row],[2014-T2-MACROEXTRDROITE]]/Tableau17[[#This Row],[2014-T2-MACROTOTALE]],"")</f>
        <v>0.30046948356807512</v>
      </c>
      <c r="NK468" s="26">
        <f>IFERROR(Tableau17[[#This Row],[2014-T2-MACRODROITE]]/Tableau17[[#This Row],[2014-T2-MACROTOTALE]],"")</f>
        <v>0.49765258215962443</v>
      </c>
      <c r="NL468" s="26">
        <f>IFERROR(Tableau17[[#This Row],[2014-T2-MACROCENTRE]]/Tableau17[[#This Row],[2014-T2-MACROTOTALE]],"")</f>
        <v>0</v>
      </c>
      <c r="NM468" s="26">
        <f>IFERROR(Tableau17[[#This Row],[2014-T2-MACROGAUCHE]]/Tableau17[[#This Row],[2014-T2-MACROTOTALE]],"")</f>
        <v>0.20187793427230047</v>
      </c>
      <c r="NN468" s="26">
        <f>IFERROR(Tableau17[[#This Row],[2014-T2-MACROAUTRE]]/Tableau17[[#This Row],[2014-T2-MACROTOTALE]],"")</f>
        <v>0</v>
      </c>
      <c r="NO468" s="26">
        <f>IFERROR( Tableau17[[#This Row],[2015-T1-MACROEXTRDROITE]]/Tableau17[[#This Row],[2015-T1-MACROTOTALE]],"")</f>
        <v>0.46868686868686871</v>
      </c>
      <c r="NP468" s="26">
        <f>IFERROR(Tableau17[[#This Row],[2015-T1-MACRODROITE]]/Tableau17[[#This Row],[2015-T1-MACROTOTALE]],"")</f>
        <v>0.31111111111111112</v>
      </c>
      <c r="NQ468" s="26">
        <f>IFERROR(Tableau17[[#This Row],[2015-T1-MACROCENTRE]]/Tableau17[[#This Row],[2015-T1-MACROTOTALE]],"")</f>
        <v>0</v>
      </c>
      <c r="NR468" s="26">
        <f>IFERROR(Tableau17[[#This Row],[2015-T1-MACROGAUCHE]]/Tableau17[[#This Row],[2015-T1-MACROTOTALE]],"")</f>
        <v>0.2202020202020202</v>
      </c>
      <c r="NS468" s="26">
        <f>IFERROR(Tableau17[[#This Row],[2015-T1-MACROAUTRE]]/Tableau17[[#This Row],[2015-T1-MACROTOTALE]],"")</f>
        <v>0</v>
      </c>
      <c r="NT468" s="26">
        <f>IFERROR(Tableau17[[#This Row],[2015-T2-MACROEXTRDROITE]]/Tableau17[[#This Row],[2015-T2-MACROTOTALE]],"")</f>
        <v>0.48330058939096265</v>
      </c>
      <c r="NU468" s="26">
        <f>IFERROR(Tableau17[[#This Row],[2015-T2-MACRODROITE]]/Tableau17[[#This Row],[2015-T2-MACROTOTALE]],"")</f>
        <v>0.51669941060903735</v>
      </c>
      <c r="NV468" s="26">
        <f>IFERROR(Tableau17[[#This Row],[2015-T2-MACROCENTRE]]/Tableau17[[#This Row],[2015-T2-MACROTOTALE]],"")</f>
        <v>0</v>
      </c>
      <c r="NW468" s="26">
        <f>IFERROR(Tableau17[[#This Row],[2015-T2-MACROGAUCHE]]/Tableau17[[#This Row],[2015-T2-MACROTOTALE]],"")</f>
        <v>0</v>
      </c>
      <c r="NX468" s="26">
        <f>IFERROR(Tableau17[[#This Row],[2015-T2-MACROAUTRE]]/Tableau17[[#This Row],[2015-T2-MACROTOTALE]],"")</f>
        <v>0</v>
      </c>
      <c r="NY468" s="26">
        <f>IFERROR(Tableau17[[#This Row],[2017-T1-MACROEXTRDROITE]]/Tableau17[[#This Row],[2017-T1-MACROTOTALE]],"")</f>
        <v>0.35754824063564133</v>
      </c>
      <c r="NZ468" s="26">
        <f>IFERROR(Tableau17[[#This Row],[2017-T1-MACRODROITE]]/Tableau17[[#This Row],[2017-T1-MACROTOTALE]],"")</f>
        <v>0.17593643586833144</v>
      </c>
      <c r="OA468" s="26">
        <f>IFERROR(Tableau17[[#This Row],[2017-T1-MACROCENTRE]]/Tableau17[[#This Row],[2017-T1-MACROTOTALE]],"")</f>
        <v>0.15096481271282633</v>
      </c>
      <c r="OB468" s="26">
        <f>IFERROR(Tableau17[[#This Row],[2017-T1-MACROGAUCHE]]/Tableau17[[#This Row],[2017-T1-MACROTOTALE]],"")</f>
        <v>0.30760499432463112</v>
      </c>
      <c r="OC468" s="26">
        <f>IFERROR(Tableau17[[#This Row],[2017-T1-MACROAUTRE]]/Tableau17[[#This Row],[2017-T1-MACROTOTALE]],"")</f>
        <v>7.9455164585698068E-3</v>
      </c>
      <c r="OD468" s="26">
        <f>IFERROR(Tableau17[[#This Row],[2017-T2-MACROEXTRDROITE]]/Tableau17[[#This Row],[2017-T2-MACROTOTALE]],"")</f>
        <v>0.45833333333333331</v>
      </c>
      <c r="OE468" s="26">
        <f>IFERROR(Tableau17[[#This Row],[2017-T2-MACRODROITE]]/Tableau17[[#This Row],[2017-T2-MACROTOTALE]],"")</f>
        <v>0</v>
      </c>
      <c r="OF468" s="26">
        <f>IFERROR(Tableau17[[#This Row],[2017-T2-MACROCENTRE]]/Tableau17[[#This Row],[2017-T2-MACROTOTALE]],"")</f>
        <v>0.54166666666666663</v>
      </c>
      <c r="OG468" s="26">
        <f>IFERROR(Tableau17[[#This Row],[2017-T2-MACROGAUCHE]]/Tableau17[[#This Row],[2017-T2-MACROTOTALE]],"")</f>
        <v>0</v>
      </c>
      <c r="OH468" s="26">
        <f>IFERROR(Tableau17[[#This Row],[2017-T2-MACROAUTRE]]/Tableau17[[#This Row],[2017-T2-MACROTOTALE]],"")</f>
        <v>0</v>
      </c>
      <c r="OI468" s="26">
        <f>IFERROR(Tableau17[[#This Row],[2019-T1-MACROEXTRDROITE]]/Tableau17[[#This Row],[2019-T1-MACROTOTALE]],"")</f>
        <v>0.39700374531835209</v>
      </c>
      <c r="OJ468" s="26">
        <f>IFERROR(Tableau17[[#This Row],[2019-T1-MACRODROITE]]/Tableau17[[#This Row],[2019-T1-MACROTOTALE]],"")</f>
        <v>0.10299625468164794</v>
      </c>
      <c r="OK468" s="26">
        <f>IFERROR(Tableau17[[#This Row],[2019-T1-MACROCENTRE]]/Tableau17[[#This Row],[2019-T1-MACROTOTALE]],"")</f>
        <v>0.14232209737827714</v>
      </c>
      <c r="OL468" s="26">
        <f>IFERROR(Tableau17[[#This Row],[2019-T1-MACROGAUCHE]]/Tableau17[[#This Row],[2019-T1-MACROTOTALE]],"")</f>
        <v>0.28838951310861421</v>
      </c>
      <c r="OM468" s="26">
        <f>IFERROR(Tableau17[[#This Row],[2019-T1-MACROAUTRE]]/Tableau17[[#This Row],[2019-T1-MACROTOTALE]],"")</f>
        <v>6.9288389513108617E-2</v>
      </c>
      <c r="ON468" s="26">
        <f>IFERROR(Tableau17[[#This Row],[2020-T1-MACROEXTRDROITE]]/Tableau17[[#This Row],[2020-T1-MACROTOTALE]],"")</f>
        <v>0.24863387978142076</v>
      </c>
      <c r="OO468" s="26">
        <f>IFERROR(Tableau17[[#This Row],[2020-T1-MACRODROITE]]/Tableau17[[#This Row],[2020-T1-MACROTOTALE]],"")</f>
        <v>0.42076502732240439</v>
      </c>
      <c r="OP468" s="26">
        <f>IFERROR(Tableau17[[#This Row],[2020-T1-MACROCENTRE]]/Tableau17[[#This Row],[2020-T1-MACROTOTALE]],"")</f>
        <v>4.9180327868852458E-2</v>
      </c>
      <c r="OQ468" s="26">
        <f>IFERROR(Tableau17[[#This Row],[2020-T1-MACROGAUCHE]]/Tableau17[[#This Row],[2020-T1-MACROTOTALE]],"")</f>
        <v>0.28142076502732238</v>
      </c>
      <c r="OR468" s="26">
        <f>IFERROR(Tableau17[[#This Row],[2020-T1-MACROAUTRE]]/Tableau17[[#This Row],[2020-T1-MACROTOTALE]],"")</f>
        <v>0</v>
      </c>
      <c r="OS468" s="26">
        <f>IFERROR(Tableau17[[#This Row],[2017 (L)-T1-MACROEXTRDROITE]]/Tableau17[[#This Row],[2017 (L)-T1-MACROTOTALE]],"")</f>
        <v>0.2315369261477046</v>
      </c>
      <c r="OT468" s="26">
        <f>IFERROR(Tableau17[[#This Row],[2017 (L)-T1-MACRODROITE]]/Tableau17[[#This Row],[2017 (L)-T1-MACROTOTALE]],"")</f>
        <v>0.28343313373253493</v>
      </c>
      <c r="OU468" s="26">
        <f>IFERROR(Tableau17[[#This Row],[2017 (L)-T1-MACROCENTRE]]/Tableau17[[#This Row],[2017 (L)-T1-MACROTOTALE]],"")</f>
        <v>0.25349301397205587</v>
      </c>
      <c r="OV468" s="26">
        <f>IFERROR(Tableau17[[#This Row],[2017 (L)-T1-MACROGAUCHE]]/Tableau17[[#This Row],[2017 (L)-T1-MACROTOTALE]],"")</f>
        <v>0.22554890219560877</v>
      </c>
      <c r="OW468" s="26">
        <f>IFERROR(Tableau17[[#This Row],[2017 (L)-T1-MACROAUTRE]]/Tableau17[[#This Row],[2017 (L)-T1-MACROTOTALE]],"")</f>
        <v>5.9880239520958087E-3</v>
      </c>
      <c r="OX468" s="26">
        <f>IFERROR(Tableau17[[#This Row],[2017 (L)-T2-MACROEXTRDROITE]]/Tableau17[[#This Row],[2017 (L)-T2-MACROTOTALE]],"")</f>
        <v>0</v>
      </c>
      <c r="OY468" s="26">
        <f>IFERROR(Tableau17[[#This Row],[2017 (L)-T2-MACRODROITE]]/Tableau17[[#This Row],[2017 (L)-T2-MACROTOTALE]],"")</f>
        <v>0.6097560975609756</v>
      </c>
      <c r="OZ468" s="26">
        <f>IFERROR(Tableau17[[#This Row],[2017 (L)-T2-MACROCENTRE]]/Tableau17[[#This Row],[2017 (L)-T2-MACROTOTALE]],"")</f>
        <v>0.3902439024390244</v>
      </c>
      <c r="PA468" s="26">
        <f>IFERROR(Tableau17[[#This Row],[2017 (L)-T2-MACROGAUCHE]]/Tableau17[[#This Row],[2017 (L)-T2-MACROTOTALE]],"")</f>
        <v>0</v>
      </c>
      <c r="PB468" s="26">
        <f>IFERROR(Tableau17[[#This Row],[2017 (L)-T2-MACROAUTRE]]/Tableau17[[#This Row],[2017 (L)-T2-MACROTOTALE]],"")</f>
        <v>0</v>
      </c>
      <c r="PC468" s="26">
        <f>IFERROR(Tableau17[[#This Row],[2008_T1_PROCUS]]/Tableau17[[#This Row],[2008_T1_INSCRITS]],0)</f>
        <v>7.1283095723014261E-3</v>
      </c>
      <c r="PD468" s="26">
        <f>IFERROR(Tableau17[[#This Row],[2008_T2_PROCUS]]/Tableau17[[#This Row],[2008_T2_INSCRITS]],0)</f>
        <v>7.1283095723014261E-3</v>
      </c>
      <c r="PE468" s="26">
        <f>Tableau17[[#This Row],[2014_T1_PROCUS]]/Tableau17[[#This Row],[2014_T1_INSCRITS]]</f>
        <v>0</v>
      </c>
      <c r="PF468" s="26">
        <f>IFERROR(Tableau17[[#This Row],[2014_T2_PROCUS]]/Tableau17[[#This Row],[2014_T2_INSCRITS]],0)</f>
        <v>2.0408163265306121E-2</v>
      </c>
    </row>
    <row r="469" spans="1:422" hidden="1" x14ac:dyDescent="0.2">
      <c r="A469" s="1">
        <v>8</v>
      </c>
      <c r="B469" s="1" t="s">
        <v>528</v>
      </c>
      <c r="C469" s="1" t="s">
        <v>555</v>
      </c>
      <c r="D469" s="1" t="s">
        <v>555</v>
      </c>
      <c r="E469" s="1">
        <v>1614</v>
      </c>
      <c r="F469" s="1">
        <v>5.3088150000000001</v>
      </c>
      <c r="G469" s="1">
        <v>43.363211999999997</v>
      </c>
      <c r="H469" s="3">
        <v>841</v>
      </c>
      <c r="I469" s="3">
        <v>139</v>
      </c>
      <c r="L469" s="1">
        <v>5</v>
      </c>
      <c r="M469" s="1">
        <v>63</v>
      </c>
      <c r="O469" s="1">
        <v>1</v>
      </c>
      <c r="P469" s="1">
        <v>22</v>
      </c>
      <c r="Q469" s="1">
        <v>19</v>
      </c>
      <c r="R469" s="1">
        <v>59</v>
      </c>
      <c r="S469" s="1">
        <v>126</v>
      </c>
      <c r="T469" s="1">
        <v>24</v>
      </c>
      <c r="U469" s="1">
        <v>319</v>
      </c>
      <c r="V469" s="1">
        <v>775</v>
      </c>
      <c r="W469" s="1">
        <v>430</v>
      </c>
      <c r="X469" s="1">
        <v>0</v>
      </c>
      <c r="Y469" s="2">
        <v>0.55483870999999996</v>
      </c>
      <c r="Z469" s="1">
        <v>775</v>
      </c>
      <c r="AA469" s="1">
        <v>477</v>
      </c>
      <c r="AB469" s="1">
        <v>9</v>
      </c>
      <c r="AC469" s="2">
        <v>0.61548387000000004</v>
      </c>
      <c r="AD469" s="1">
        <v>841</v>
      </c>
      <c r="AE469" s="1">
        <v>327</v>
      </c>
      <c r="AF469" s="2">
        <v>0.38882283000000001</v>
      </c>
      <c r="AG469" s="1">
        <f t="shared" si="7"/>
        <v>139</v>
      </c>
      <c r="AH469" s="1">
        <v>823</v>
      </c>
      <c r="AI469" s="1">
        <v>497</v>
      </c>
      <c r="AJ469" s="1">
        <v>31</v>
      </c>
      <c r="AK469" s="2">
        <v>0.60388821000000004</v>
      </c>
      <c r="AN469" s="1">
        <v>0</v>
      </c>
      <c r="AP469" s="1">
        <v>779</v>
      </c>
      <c r="AQ469" s="1">
        <v>399</v>
      </c>
      <c r="AR469" s="2">
        <v>0.51219512</v>
      </c>
      <c r="AS469" s="1">
        <v>778</v>
      </c>
      <c r="AT469" s="1">
        <v>425</v>
      </c>
      <c r="AU469" s="2">
        <v>0.54627249</v>
      </c>
      <c r="AV469" s="1">
        <v>808</v>
      </c>
      <c r="AW469" s="1">
        <v>383</v>
      </c>
      <c r="AX469" s="2">
        <v>0.47400989999999998</v>
      </c>
      <c r="AY469" s="1">
        <v>808</v>
      </c>
      <c r="AZ469" s="1">
        <v>291</v>
      </c>
      <c r="BA469" s="2">
        <v>0.36014850999999998</v>
      </c>
      <c r="BB469" s="1">
        <v>807</v>
      </c>
      <c r="BC469" s="1">
        <v>637</v>
      </c>
      <c r="BD469" s="2">
        <v>0.78934325000000005</v>
      </c>
      <c r="BE469" s="1">
        <v>807</v>
      </c>
      <c r="BF469" s="1">
        <v>569</v>
      </c>
      <c r="BG469" s="2">
        <v>0.70508055000000003</v>
      </c>
      <c r="BH469" s="1">
        <v>822</v>
      </c>
      <c r="BI469" s="1">
        <v>389</v>
      </c>
      <c r="BJ469" s="2">
        <v>0.47323600999999998</v>
      </c>
      <c r="BK469" s="1">
        <v>16</v>
      </c>
      <c r="BN469" s="1">
        <v>53</v>
      </c>
      <c r="BO469" s="1">
        <v>58</v>
      </c>
      <c r="BP469" s="1">
        <v>123</v>
      </c>
      <c r="BQ469" s="1">
        <v>238</v>
      </c>
      <c r="BR469" s="1">
        <v>488</v>
      </c>
      <c r="BZ469" s="1">
        <v>22</v>
      </c>
      <c r="CA469" s="1">
        <v>5</v>
      </c>
      <c r="CB469" s="1">
        <v>92</v>
      </c>
      <c r="CC469" s="1">
        <v>93</v>
      </c>
      <c r="CD469" s="1">
        <v>67</v>
      </c>
      <c r="CE469" s="1">
        <v>136</v>
      </c>
      <c r="CF469" s="1">
        <v>415</v>
      </c>
      <c r="CG469" s="1">
        <v>117</v>
      </c>
      <c r="CH469" s="1">
        <v>80</v>
      </c>
      <c r="CI469" s="1">
        <v>246</v>
      </c>
      <c r="CJ469" s="1">
        <v>443</v>
      </c>
      <c r="CL469" s="1">
        <v>5</v>
      </c>
      <c r="CN469" s="1">
        <v>120</v>
      </c>
      <c r="CP469" s="1">
        <v>98</v>
      </c>
      <c r="CS469" s="1">
        <v>127</v>
      </c>
      <c r="CT469" s="1">
        <v>33</v>
      </c>
      <c r="CW469" s="1">
        <v>383</v>
      </c>
      <c r="CY469" s="1">
        <v>133</v>
      </c>
      <c r="CZ469" s="1">
        <v>261</v>
      </c>
      <c r="DC469" s="1">
        <v>394</v>
      </c>
      <c r="DD469" s="1">
        <v>53</v>
      </c>
      <c r="DE469" s="1">
        <v>3</v>
      </c>
      <c r="DF469" s="1">
        <v>6</v>
      </c>
      <c r="DH469" s="1">
        <v>0</v>
      </c>
      <c r="DI469" s="1">
        <v>19</v>
      </c>
      <c r="DK469" s="1">
        <v>4</v>
      </c>
      <c r="DL469" s="1">
        <v>54</v>
      </c>
      <c r="DM469" s="1">
        <v>60</v>
      </c>
      <c r="DR469" s="1">
        <v>83</v>
      </c>
      <c r="DS469" s="1">
        <v>80</v>
      </c>
      <c r="DT469" s="1">
        <v>17</v>
      </c>
      <c r="DU469" s="1">
        <v>379</v>
      </c>
      <c r="DW469" s="1">
        <v>115</v>
      </c>
      <c r="DZ469" s="1">
        <v>143</v>
      </c>
      <c r="EA469" s="1">
        <v>258</v>
      </c>
      <c r="EB469" s="1">
        <v>0</v>
      </c>
      <c r="EC469" s="1">
        <v>8</v>
      </c>
      <c r="ED469" s="1">
        <v>0</v>
      </c>
      <c r="EE469" s="1">
        <v>25</v>
      </c>
      <c r="EF469" s="1">
        <v>54</v>
      </c>
      <c r="EG469" s="1">
        <v>38</v>
      </c>
      <c r="EH469" s="1">
        <v>4</v>
      </c>
      <c r="EI469" s="1">
        <v>151</v>
      </c>
      <c r="EJ469" s="1">
        <v>213</v>
      </c>
      <c r="EK469" s="1">
        <v>129</v>
      </c>
      <c r="EL469" s="1">
        <v>0</v>
      </c>
      <c r="EM469" s="1">
        <v>622</v>
      </c>
      <c r="EN469" s="1">
        <v>187</v>
      </c>
      <c r="EO469" s="1">
        <v>314</v>
      </c>
      <c r="EP469" s="1">
        <v>501</v>
      </c>
      <c r="EQ469" s="1">
        <v>0</v>
      </c>
      <c r="ER469" s="1">
        <v>2</v>
      </c>
      <c r="ES469" s="1">
        <v>7</v>
      </c>
      <c r="ET469" s="1">
        <v>37</v>
      </c>
      <c r="EU469" s="1">
        <v>0</v>
      </c>
      <c r="EV469" s="1">
        <v>90</v>
      </c>
      <c r="EW469" s="1">
        <v>7</v>
      </c>
      <c r="EX469" s="1">
        <v>1</v>
      </c>
      <c r="EY469" s="1">
        <v>6</v>
      </c>
      <c r="EZ469" s="1">
        <v>34</v>
      </c>
      <c r="FA469" s="1">
        <v>0</v>
      </c>
      <c r="FB469" s="1">
        <v>0</v>
      </c>
      <c r="FC469" s="1">
        <v>0</v>
      </c>
      <c r="FD469" s="1">
        <v>0</v>
      </c>
      <c r="FE469" s="1">
        <v>0</v>
      </c>
      <c r="FF469" s="1">
        <v>1</v>
      </c>
      <c r="FG469" s="1">
        <v>2</v>
      </c>
      <c r="FH469" s="1">
        <v>13</v>
      </c>
      <c r="FI469" s="1">
        <v>0</v>
      </c>
      <c r="FJ469" s="1">
        <v>27</v>
      </c>
      <c r="FK469" s="1">
        <v>13</v>
      </c>
      <c r="FL469" s="1">
        <v>0</v>
      </c>
      <c r="FM469" s="1">
        <v>57</v>
      </c>
      <c r="FN469" s="1">
        <v>2</v>
      </c>
      <c r="FO469" s="1">
        <v>1</v>
      </c>
      <c r="FP469" s="1">
        <v>63</v>
      </c>
      <c r="FQ469" s="1">
        <v>2</v>
      </c>
      <c r="FR469" s="1">
        <f>SUM(Tableau17[[#This Row],[2019-T1-ALEXANDRE Audric]:[2019-T1-MARIE Florie]])</f>
        <v>365</v>
      </c>
      <c r="FS469" s="1">
        <v>2</v>
      </c>
      <c r="FT469" s="1">
        <v>2</v>
      </c>
      <c r="FU469" s="1">
        <v>2</v>
      </c>
      <c r="FV469" s="1">
        <v>2</v>
      </c>
      <c r="FW469" s="1">
        <v>0</v>
      </c>
      <c r="FX469" s="1">
        <v>488</v>
      </c>
      <c r="GD469" s="1">
        <v>0</v>
      </c>
      <c r="GE469" s="1">
        <v>93</v>
      </c>
      <c r="GF469" s="1">
        <v>67</v>
      </c>
      <c r="GG469" s="1">
        <v>0</v>
      </c>
      <c r="GH469" s="1">
        <v>255</v>
      </c>
      <c r="GI469" s="1">
        <v>0</v>
      </c>
      <c r="GJ469" s="1">
        <v>415</v>
      </c>
      <c r="GK469" s="1">
        <v>117</v>
      </c>
      <c r="GL469" s="1">
        <v>80</v>
      </c>
      <c r="GM469" s="1">
        <v>0</v>
      </c>
      <c r="GN469" s="1">
        <v>246</v>
      </c>
      <c r="GO469" s="1">
        <v>0</v>
      </c>
      <c r="GP469" s="1">
        <v>443</v>
      </c>
      <c r="GQ469" s="1">
        <v>103</v>
      </c>
      <c r="GR469" s="1">
        <v>33</v>
      </c>
      <c r="GS469" s="1">
        <v>0</v>
      </c>
      <c r="GT469" s="1">
        <v>247</v>
      </c>
      <c r="GU469" s="1">
        <v>0</v>
      </c>
      <c r="GV469" s="1">
        <v>383</v>
      </c>
      <c r="GW469" s="1">
        <v>133</v>
      </c>
      <c r="GX469" s="1">
        <v>0</v>
      </c>
      <c r="GY469" s="1">
        <v>0</v>
      </c>
      <c r="GZ469" s="1">
        <v>261</v>
      </c>
      <c r="HA469" s="1">
        <v>0</v>
      </c>
      <c r="HB469" s="1">
        <v>394</v>
      </c>
      <c r="HC469" s="1">
        <v>184</v>
      </c>
      <c r="HD469" s="1">
        <v>54</v>
      </c>
      <c r="HE469" s="1">
        <v>129</v>
      </c>
      <c r="HF469" s="1">
        <v>251</v>
      </c>
      <c r="HG469" s="1">
        <v>4</v>
      </c>
      <c r="HH469" s="1">
        <v>622</v>
      </c>
      <c r="HI469" s="1">
        <v>187</v>
      </c>
      <c r="HJ469" s="1">
        <v>0</v>
      </c>
      <c r="HK469" s="1">
        <v>314</v>
      </c>
      <c r="HL469" s="1">
        <v>0</v>
      </c>
      <c r="HM469" s="1">
        <v>0</v>
      </c>
      <c r="HN469" s="1">
        <v>501</v>
      </c>
      <c r="HO469" s="1">
        <v>115</v>
      </c>
      <c r="HP469" s="1">
        <v>9</v>
      </c>
      <c r="HQ469" s="1">
        <v>63</v>
      </c>
      <c r="HR469" s="1">
        <v>170</v>
      </c>
      <c r="HS469" s="1">
        <v>17</v>
      </c>
      <c r="HT469" s="1">
        <v>374</v>
      </c>
      <c r="HU469" s="1">
        <v>59</v>
      </c>
      <c r="HV469" s="1">
        <v>27</v>
      </c>
      <c r="HW469" s="1">
        <v>19</v>
      </c>
      <c r="HX469" s="1">
        <v>214</v>
      </c>
      <c r="HY469" s="1">
        <v>0</v>
      </c>
      <c r="HZ469" s="1">
        <v>319</v>
      </c>
      <c r="IA469" s="1">
        <v>66</v>
      </c>
      <c r="IB469" s="1">
        <v>17</v>
      </c>
      <c r="IC469" s="1">
        <v>83</v>
      </c>
      <c r="ID469" s="1">
        <v>210</v>
      </c>
      <c r="IE469" s="1">
        <v>3</v>
      </c>
      <c r="IF469" s="1">
        <v>379</v>
      </c>
      <c r="IG469" s="1">
        <v>115</v>
      </c>
      <c r="IH469" s="1">
        <v>0</v>
      </c>
      <c r="II469" s="1">
        <v>143</v>
      </c>
      <c r="IJ469" s="1">
        <v>0</v>
      </c>
      <c r="IK469" s="1">
        <v>0</v>
      </c>
      <c r="IL469" s="1">
        <v>258</v>
      </c>
      <c r="IM469" s="26">
        <f>IFERROR(Tableau17[[#This Row],[LDIV]]/Tableau17[[#This Row],[Total général]],"")</f>
        <v>0</v>
      </c>
      <c r="IN469" s="26">
        <f>IFERROR(Tableau17[[#This Row],[LDVC]]/Tableau17[[#This Row],[Total général]],"")</f>
        <v>0</v>
      </c>
      <c r="IO469" s="26">
        <f>IFERROR(Tableau17[[#This Row],[LDVD]]/Tableau17[[#This Row],[Total général]],"")</f>
        <v>1.5673981191222569E-2</v>
      </c>
      <c r="IP469" s="26">
        <f>IFERROR(Tableau17[[#This Row],[LDVG]]/Tableau17[[#This Row],[Total général]],"")</f>
        <v>0.19749216300940439</v>
      </c>
      <c r="IQ469" s="26">
        <f>IFERROR(Tableau17[[#This Row],[LEXD]]/Tableau17[[#This Row],[Total général]],"")</f>
        <v>0</v>
      </c>
      <c r="IR469" s="26">
        <f>IFERROR(Tableau17[[#This Row],[LEXG]]/Tableau17[[#This Row],[Total général]],"")</f>
        <v>3.134796238244514E-3</v>
      </c>
      <c r="IS469" s="26">
        <f>IFERROR(Tableau17[[#This Row],[LLR]]/Tableau17[[#This Row],[Total général]],"")</f>
        <v>6.8965517241379309E-2</v>
      </c>
      <c r="IT469" s="26">
        <f>IFERROR(Tableau17[[#This Row],[LREM]]/Tableau17[[#This Row],[Total général]],"")</f>
        <v>5.9561128526645767E-2</v>
      </c>
      <c r="IU469" s="26">
        <f>IFERROR(Tableau17[[#This Row],[LRN]]/Tableau17[[#This Row],[Total général]],"")</f>
        <v>0.18495297805642633</v>
      </c>
      <c r="IV469" s="26">
        <f>IFERROR(Tableau17[[#This Row],[LUG]]/Tableau17[[#This Row],[Total général]],"")</f>
        <v>0.39498432601880878</v>
      </c>
      <c r="IW469" s="26">
        <f>IFERROR(Tableau17[[#This Row],[LVEC]]/Tableau17[[#This Row],[Total général]],"")</f>
        <v>7.5235109717868343E-2</v>
      </c>
      <c r="IX469" s="26">
        <f>IFERROR(Tableau17[[#This Row],[2008-T1-LCMD]]/Tableau17[[#This Row],[2008-T1-TOTAL]],"")</f>
        <v>3.2786885245901641E-2</v>
      </c>
      <c r="IY469" s="26">
        <f>IFERROR(Tableau17[[#This Row],[2008-T1-LDVD]]/Tableau17[[#This Row],[2008-T1-TOTAL]],"")</f>
        <v>0</v>
      </c>
      <c r="IZ469" s="26">
        <f>IFERROR(Tableau17[[#This Row],[2008-T1-LEXD]]/Tableau17[[#This Row],[2008-T1-TOTAL]],"")</f>
        <v>0</v>
      </c>
      <c r="JA469" s="26">
        <f>IFERROR(Tableau17[[#This Row],[2008-T1-LEXG]]/Tableau17[[#This Row],[2008-T1-TOTAL]],"")</f>
        <v>0.10860655737704918</v>
      </c>
      <c r="JB469" s="26">
        <f>IFERROR(Tableau17[[#This Row],[2008-T1-LFN]]/Tableau17[[#This Row],[2008-T1-TOTAL]],"")</f>
        <v>0.11885245901639344</v>
      </c>
      <c r="JC469" s="26">
        <f>IFERROR(Tableau17[[#This Row],[2008-T1-LMAJ]]/Tableau17[[#This Row],[2008-T1-TOTAL]],"")</f>
        <v>0.25204918032786883</v>
      </c>
      <c r="JD469" s="26">
        <f>IFERROR(Tableau17[[#This Row],[2008-T1-LUG]]/Tableau17[[#This Row],[2008-T1-TOTAL]],"")</f>
        <v>0.48770491803278687</v>
      </c>
      <c r="JE469" s="26" t="str">
        <f>IFERROR(Tableau17[[#This Row],[2008-T2-LFN]]/Tableau17[[#This Row],[2008-T2-TOTAL]],"")</f>
        <v/>
      </c>
      <c r="JF469" s="26" t="str">
        <f>IFERROR(Tableau17[[#This Row],[2008-T2-LGC]]/Tableau17[[#This Row],[2008-T2-TOTAL]],"")</f>
        <v/>
      </c>
      <c r="JG469" s="26" t="str">
        <f>IFERROR(Tableau17[[#This Row],[2008-T2-LMAJ]]/Tableau17[[#This Row],[2008-T2-TOTAL]],"")</f>
        <v/>
      </c>
      <c r="JH469" s="26" t="str">
        <f>IFERROR(Tableau17[[#This Row],[2008-T2-LUG]]/Tableau17[[#This Row],[2008-T2-TOTAL]],"")</f>
        <v/>
      </c>
      <c r="JI469" s="26">
        <f>IFERROR(Tableau17[[#This Row],[2014-T1-LDIV]]/Tableau17[[#This Row],[2014-T1-TOTAL]],"")</f>
        <v>0</v>
      </c>
      <c r="JJ469" s="26">
        <f>IFERROR(Tableau17[[#This Row],[2014-T1-LDVD]]/Tableau17[[#This Row],[2014-T1-TOTAL]],"")</f>
        <v>0</v>
      </c>
      <c r="JK469" s="26">
        <f>IFERROR(Tableau17[[#This Row],[2014-T1-LDVG]]/Tableau17[[#This Row],[2014-T1-TOTAL]],"")</f>
        <v>5.3012048192771083E-2</v>
      </c>
      <c r="JL469" s="26">
        <f>IFERROR(Tableau17[[#This Row],[2014-T1-LEXG]]/Tableau17[[#This Row],[2014-T1-TOTAL]],"")</f>
        <v>1.2048192771084338E-2</v>
      </c>
      <c r="JM469" s="26">
        <f>IFERROR(Tableau17[[#This Row],[2014-T1-LFG]]/Tableau17[[#This Row],[2014-T1-TOTAL]],"")</f>
        <v>0.22168674698795179</v>
      </c>
      <c r="JN469" s="26">
        <f>IFERROR(Tableau17[[#This Row],[2014-T1-LFN]]/Tableau17[[#This Row],[2014-T1-TOTAL]],"")</f>
        <v>0.22409638554216868</v>
      </c>
      <c r="JO469" s="26">
        <f>IFERROR(Tableau17[[#This Row],[2014-T1-LUD]]/Tableau17[[#This Row],[2014-T1-TOTAL]],"")</f>
        <v>0.16144578313253011</v>
      </c>
      <c r="JP469" s="26">
        <f>IFERROR(Tableau17[[#This Row],[2014-T1-LUG]]/Tableau17[[#This Row],[2014-T1-TOTAL]],"")</f>
        <v>0.32771084337349399</v>
      </c>
      <c r="JQ469" s="26">
        <f>IFERROR(Tableau17[[#This Row],[2014-T2-LFN]]/Tableau17[[#This Row],[2014-T2-TOTAL]],"")</f>
        <v>0.26410835214446954</v>
      </c>
      <c r="JR469" s="26">
        <f>IFERROR(Tableau17[[#This Row],[2014-T2-LUD]]/Tableau17[[#This Row],[2014-T2-TOTAL]],"")</f>
        <v>0.18058690744920994</v>
      </c>
      <c r="JS469" s="26">
        <f>IFERROR(Tableau17[[#This Row],[2014-T2-LUG]]/Tableau17[[#This Row],[2014-T2-TOTAL]],"")</f>
        <v>0.5553047404063205</v>
      </c>
      <c r="JT469" s="26">
        <f>IFERROR(Tableau17[[#This Row],[2015-T1-BC-DIV]]/Tableau17[[#This Row],[2015-T1-TOTAL]],"")</f>
        <v>0</v>
      </c>
      <c r="JU469" s="26">
        <f>IFERROR(Tableau17[[#This Row],[2015-T1-BC-DLF]]/Tableau17[[#This Row],[2015-T1-TOTAL]],"")</f>
        <v>1.3054830287206266E-2</v>
      </c>
      <c r="JV469" s="26">
        <f>IFERROR(Tableau17[[#This Row],[2015-T1-BC-DVD]]/Tableau17[[#This Row],[2015-T1-TOTAL]],"")</f>
        <v>0</v>
      </c>
      <c r="JW469" s="26">
        <f>IFERROR(Tableau17[[#This Row],[2015-T1-BC-DVG]]/Tableau17[[#This Row],[2015-T1-TOTAL]],"")</f>
        <v>0.3133159268929504</v>
      </c>
      <c r="JX469" s="26">
        <f>IFERROR(Tableau17[[#This Row],[2015-T1-BC-FG]]/Tableau17[[#This Row],[2015-T1-TOTAL]],"")</f>
        <v>0</v>
      </c>
      <c r="JY469" s="26">
        <f>IFERROR(Tableau17[[#This Row],[2015-T1-BC-FN]]/Tableau17[[#This Row],[2015-T1-TOTAL]],"")</f>
        <v>0.25587467362924282</v>
      </c>
      <c r="JZ469" s="26">
        <f>IFERROR(Tableau17[[#This Row],[2015-T1-BC-MDM]]/Tableau17[[#This Row],[2015-T1-TOTAL]],"")</f>
        <v>0</v>
      </c>
      <c r="KA469" s="26">
        <f>IFERROR(Tableau17[[#This Row],[2015-T1-BC-RDG]]/Tableau17[[#This Row],[2015-T1-TOTAL]],"")</f>
        <v>0</v>
      </c>
      <c r="KB469" s="26">
        <f>IFERROR(Tableau17[[#This Row],[2015-T1-BC-SOC]]/Tableau17[[#This Row],[2015-T1-TOTAL]],"")</f>
        <v>0.33159268929503916</v>
      </c>
      <c r="KC469" s="26">
        <f>IFERROR(Tableau17[[#This Row],[2015-T1-BC-UD]]/Tableau17[[#This Row],[2015-T1-TOTAL]],"")</f>
        <v>8.6161879895561358E-2</v>
      </c>
      <c r="KD469" s="26">
        <f>IFERROR(Tableau17[[#This Row],[2015-T1-BC-UG]]/Tableau17[[#This Row],[2015-T1-TOTAL]],"")</f>
        <v>0</v>
      </c>
      <c r="KE469" s="26">
        <f>IFERROR(Tableau17[[#This Row],[2015-T1-BC-VEC]]/Tableau17[[#This Row],[2015-T1-TOTAL]],"")</f>
        <v>0</v>
      </c>
      <c r="KF469" s="26">
        <f>IFERROR(Tableau17[[#This Row],[2015-T2-BC-DVG]]/Tableau17[[#This Row],[2015-T2-TOTAL]],"")</f>
        <v>0</v>
      </c>
      <c r="KG469" s="26">
        <f>IFERROR(Tableau17[[#This Row],[2015-T2-BC-FN]]/Tableau17[[#This Row],[2015-T2-TOTAL]],"")</f>
        <v>0.33756345177664976</v>
      </c>
      <c r="KH469" s="26">
        <f>IFERROR(Tableau17[[#This Row],[2015-T2-BC-SOC]]/Tableau17[[#This Row],[2015-T2-TOTAL]],"")</f>
        <v>0.6624365482233503</v>
      </c>
      <c r="KI469" s="26">
        <f>IFERROR(Tableau17[[#This Row],[2015-T2-BC-UD]]/Tableau17[[#This Row],[2015-T2-TOTAL]],"")</f>
        <v>0</v>
      </c>
      <c r="KJ469" s="26">
        <f>IFERROR(Tableau17[[#This Row],[2015-T2-BC-UG]]/Tableau17[[#This Row],[2015-T2-TOTAL]],"")</f>
        <v>0</v>
      </c>
      <c r="KK469" s="26">
        <f>IFERROR(Tableau17[[#This Row],[2017 (L)-T1-COM]]/Tableau17[[#This Row],[2017 (L)-T1-TOTAL]],"")</f>
        <v>0.13984168865435356</v>
      </c>
      <c r="KL469" s="26">
        <f>IFERROR(Tableau17[[#This Row],[2017 (L)-T1-DIV]]/Tableau17[[#This Row],[2017 (L)-T1-TOTAL]],"")</f>
        <v>7.9155672823219003E-3</v>
      </c>
      <c r="KM469" s="26">
        <f>IFERROR(Tableau17[[#This Row],[2017 (L)-T1-DLF]]/Tableau17[[#This Row],[2017 (L)-T1-TOTAL]],"")</f>
        <v>1.5831134564643801E-2</v>
      </c>
      <c r="KN469" s="26">
        <f>IFERROR(Tableau17[[#This Row],[2017 (L)-T1-DVD]]/Tableau17[[#This Row],[2017 (L)-T1-TOTAL]],"")</f>
        <v>0</v>
      </c>
      <c r="KO469" s="26">
        <f>IFERROR(Tableau17[[#This Row],[2017 (L)-T1-DVG]]/Tableau17[[#This Row],[2017 (L)-T1-TOTAL]],"")</f>
        <v>0</v>
      </c>
      <c r="KP469" s="26">
        <f>IFERROR(Tableau17[[#This Row],[2017 (L)-T1-ECO]]/Tableau17[[#This Row],[2017 (L)-T1-TOTAL]],"")</f>
        <v>5.0131926121372031E-2</v>
      </c>
      <c r="KQ469" s="26">
        <f>IFERROR(Tableau17[[#This Row],[2017 (L)-T1-EXD]]/Tableau17[[#This Row],[2017 (L)-T1-TOTAL]],"")</f>
        <v>0</v>
      </c>
      <c r="KR469" s="26">
        <f>IFERROR(Tableau17[[#This Row],[2017 (L)-T1-EXG]]/Tableau17[[#This Row],[2017 (L)-T1-TOTAL]],"")</f>
        <v>1.0554089709762533E-2</v>
      </c>
      <c r="KS469" s="26">
        <f>IFERROR(Tableau17[[#This Row],[2017 (L)-T1-FI]]/Tableau17[[#This Row],[2017 (L)-T1-TOTAL]],"")</f>
        <v>0.14248021108179421</v>
      </c>
      <c r="KT469" s="26">
        <f>IFERROR(Tableau17[[#This Row],[2017 (L)-T1-FN]]/Tableau17[[#This Row],[2017 (L)-T1-TOTAL]],"")</f>
        <v>0.15831134564643801</v>
      </c>
      <c r="KU469" s="26">
        <f>IFERROR(Tableau17[[#This Row],[2017 (L)-T1-LR]]/Tableau17[[#This Row],[2017 (L)-T1-TOTAL]],"")</f>
        <v>0</v>
      </c>
      <c r="KV469" s="26">
        <f>IFERROR(Tableau17[[#This Row],[2017 (L)-T1-MDM]]/Tableau17[[#This Row],[2017 (L)-T1-TOTAL]],"")</f>
        <v>0</v>
      </c>
      <c r="KW469" s="26">
        <f>IFERROR(Tableau17[[#This Row],[2017 (L)-T1-RDG]]/Tableau17[[#This Row],[2017 (L)-T1-TOTAL]],"")</f>
        <v>0</v>
      </c>
      <c r="KX469" s="26">
        <f>IFERROR(Tableau17[[#This Row],[2017 (L)-T1-REG]]/Tableau17[[#This Row],[2017 (L)-T1-TOTAL]],"")</f>
        <v>0</v>
      </c>
      <c r="KY469" s="26">
        <f>IFERROR(Tableau17[[#This Row],[2017 (L)-T1-REM]]/Tableau17[[#This Row],[2017 (L)-T1-TOTAL]],"")</f>
        <v>0.21899736147757257</v>
      </c>
      <c r="KZ469" s="26">
        <f>IFERROR(Tableau17[[#This Row],[2017 (L)-T1-SOC]]/Tableau17[[#This Row],[2017 (L)-T1-TOTAL]],"")</f>
        <v>0.21108179419525067</v>
      </c>
      <c r="LA469" s="26">
        <f>IFERROR(Tableau17[[#This Row],[2017 (L)-T1-UDI]]/Tableau17[[#This Row],[2017 (L)-T1-TOTAL]],"")</f>
        <v>4.4854881266490766E-2</v>
      </c>
      <c r="LB469" s="26">
        <f>IFERROR(Tableau17[[#This Row],[2017 (L)-T2-FI]]/Tableau17[[#This Row],[2017 (L)-T2-TOTAL]],"")</f>
        <v>0</v>
      </c>
      <c r="LC469" s="26">
        <f>IFERROR(Tableau17[[#This Row],[2017 (L)-T2-FN]]/Tableau17[[#This Row],[2017 (L)-T2-TOTAL]],"")</f>
        <v>0.44573643410852715</v>
      </c>
      <c r="LD469" s="26">
        <f>IFERROR(Tableau17[[#This Row],[2017 (L)-T2-LR]]/Tableau17[[#This Row],[2017 (L)-T2-TOTAL]],"")</f>
        <v>0</v>
      </c>
      <c r="LE469" s="26">
        <f>IFERROR(Tableau17[[#This Row],[2017 (L)-T2-MDM]]/Tableau17[[#This Row],[2017 (L)-T2-TOTAL]],"")</f>
        <v>0</v>
      </c>
      <c r="LF469" s="26">
        <f>IFERROR(Tableau17[[#This Row],[2017 (L)-T2-REM]]/Tableau17[[#This Row],[2017 (L)-T2-TOTAL]],"")</f>
        <v>0.55426356589147285</v>
      </c>
      <c r="LG469" s="26">
        <f>IFERROR(Tableau17[[#This Row],[2017-T1-ARTHAUD Nathalie]]/Tableau17[[#This Row],[2017-T1-TOTAL]],"")</f>
        <v>0</v>
      </c>
      <c r="LH469" s="26">
        <f>IFERROR(Tableau17[[#This Row],[2017-T1-ASSELINEAU Fran]]/Tableau17[[#This Row],[2017-T1-TOTAL]],"")</f>
        <v>1.2861736334405145E-2</v>
      </c>
      <c r="LI469" s="26">
        <f>IFERROR(Tableau17[[#This Row],[2017-T1-CHEMINADE Jacques]]/Tableau17[[#This Row],[2017-T1-TOTAL]],"")</f>
        <v>0</v>
      </c>
      <c r="LJ469" s="26">
        <f>IFERROR(Tableau17[[#This Row],[2017-T1-DUPONT-AIGNAN Nicolas]]/Tableau17[[#This Row],[2017-T1-TOTAL]],"")</f>
        <v>4.0192926045016078E-2</v>
      </c>
      <c r="LK469" s="26">
        <f>IFERROR(Tableau17[[#This Row],[2017-T1-FILLON Fran]]/Tableau17[[#This Row],[2017-T1-TOTAL]],"")</f>
        <v>8.6816720257234734E-2</v>
      </c>
      <c r="LL469" s="26">
        <f>IFERROR(Tableau17[[#This Row],[2017-T1-HAMON Beno]]/Tableau17[[#This Row],[2017-T1-TOTAL]],"")</f>
        <v>6.1093247588424437E-2</v>
      </c>
      <c r="LM469" s="26">
        <f>IFERROR(Tableau17[[#This Row],[2017-T1-LASSALLE Jean]]/Tableau17[[#This Row],[2017-T1-TOTAL]],"")</f>
        <v>6.4308681672025723E-3</v>
      </c>
      <c r="LN469" s="26">
        <f>IFERROR(Tableau17[[#This Row],[2017-T1-LE PEN Marine]]/Tableau17[[#This Row],[2017-T1-TOTAL]],"")</f>
        <v>0.2427652733118971</v>
      </c>
      <c r="LO469" s="26">
        <f>IFERROR(Tableau17[[#This Row],[2017-T1-M Jean-Luc]]/Tableau17[[#This Row],[2017-T1-TOTAL]],"")</f>
        <v>0.342443729903537</v>
      </c>
      <c r="LP469" s="26">
        <f>IFERROR(Tableau17[[#This Row],[2017-T1-MACRON Emmanuel]]/Tableau17[[#This Row],[2017-T1-TOTAL]],"")</f>
        <v>0.20739549839228297</v>
      </c>
      <c r="LQ469" s="26">
        <f>IFERROR(Tableau17[[#This Row],[2017-T1-POUTOU Philippe]]/Tableau17[[#This Row],[2017-T1-TOTAL]],"")</f>
        <v>0</v>
      </c>
      <c r="LR469" s="26">
        <f>IFERROR(Tableau17[[#This Row],[2017-T2-LE PEN Marine]]/Tableau17[[#This Row],[2017-T2-TOTAL]],"")</f>
        <v>0.37325349301397204</v>
      </c>
      <c r="LS469" s="26">
        <f>IFERROR(Tableau17[[#This Row],[2017-T2-MACRON Emmanuel]]/Tableau17[[#This Row],[2017-T2-TOTAL]],"")</f>
        <v>0.62674650698602796</v>
      </c>
      <c r="LT469" s="26">
        <f>IFERROR(Tableau17[[#This Row],[2019-T1-ALEXANDRE Audric]]/Tableau17[[#This Row],[2019-T1-TOTAL]],"")</f>
        <v>0</v>
      </c>
      <c r="LU469" s="26">
        <f>IFERROR(Tableau17[[#This Row],[2019-T1-ARTHAUD Nathalie]]/Tableau17[[#This Row],[2019-T1-TOTAL]],"")</f>
        <v>5.4794520547945206E-3</v>
      </c>
      <c r="LV469" s="26">
        <f>IFERROR(Tableau17[[#This Row],[2019-T1-ASSELINEAU François]]/Tableau17[[#This Row],[2019-T1-TOTAL]],"")</f>
        <v>1.9178082191780823E-2</v>
      </c>
      <c r="LW469" s="26">
        <f>IFERROR(Tableau17[[#This Row],[2019-T1-AUBRY Manon]]/Tableau17[[#This Row],[2019-T1-TOTAL]],"")</f>
        <v>0.10136986301369863</v>
      </c>
      <c r="LX469" s="26">
        <f>IFERROR(Tableau17[[#This Row],[2019-T1-AZERGUI Nagib]]/Tableau17[[#This Row],[2019-T1-TOTAL]],"")</f>
        <v>0</v>
      </c>
      <c r="LY469" s="26">
        <f>IFERROR(Tableau17[[#This Row],[2019-T1-BARDELLA Jordan]]/Tableau17[[#This Row],[2019-T1-TOTAL]],"")</f>
        <v>0.24657534246575341</v>
      </c>
      <c r="LZ469" s="26">
        <f>IFERROR(Tableau17[[#This Row],[2019-T1-BELLAMY François-Xavier]]/Tableau17[[#This Row],[2019-T1-TOTAL]],"")</f>
        <v>1.9178082191780823E-2</v>
      </c>
      <c r="MA469" s="26">
        <f>IFERROR(Tableau17[[#This Row],[2019-T1-BIDOU Olivier]]/Tableau17[[#This Row],[2019-T1-TOTAL]],"")</f>
        <v>2.7397260273972603E-3</v>
      </c>
      <c r="MB469" s="26">
        <f>IFERROR(Tableau17[[#This Row],[2019-T1-BOURG Dominique]]/Tableau17[[#This Row],[2019-T1-TOTAL]],"")</f>
        <v>1.643835616438356E-2</v>
      </c>
      <c r="MC469" s="26">
        <f>IFERROR(Tableau17[[#This Row],[2019-T1-BROSSAT Ian]]/Tableau17[[#This Row],[2019-T1-TOTAL]],"")</f>
        <v>9.3150684931506855E-2</v>
      </c>
      <c r="MD469" s="26">
        <f>IFERROR(Tableau17[[#This Row],[2019-T1-CAILLAUD Sophie]]/Tableau17[[#This Row],[2019-T1-TOTAL]],"")</f>
        <v>0</v>
      </c>
      <c r="ME469" s="26">
        <f>IFERROR(Tableau17[[#This Row],[2019-T1-CAMUS Renaud]]/Tableau17[[#This Row],[2019-T1-TOTAL]],"")</f>
        <v>0</v>
      </c>
      <c r="MF469" s="26">
        <f>IFERROR(Tableau17[[#This Row],[2019-T1-CHALENÇON Christophe]]/Tableau17[[#This Row],[2019-T1-TOTAL]],"")</f>
        <v>0</v>
      </c>
      <c r="MG469" s="26">
        <f>IFERROR(Tableau17[[#This Row],[2019-T1-CORBET Cathy Denise Ginette]]/Tableau17[[#This Row],[2019-T1-TOTAL]],"")</f>
        <v>0</v>
      </c>
      <c r="MH469" s="26">
        <f>IFERROR(Tableau17[[#This Row],[2019-T1-DE PREVOISIN Robert]]/Tableau17[[#This Row],[2019-T1-TOTAL]],"")</f>
        <v>0</v>
      </c>
      <c r="MI469" s="26">
        <f>IFERROR(Tableau17[[#This Row],[2019-T1-DELFEL Thérèse]]/Tableau17[[#This Row],[2019-T1-TOTAL]],"")</f>
        <v>2.7397260273972603E-3</v>
      </c>
      <c r="MJ469" s="26">
        <f>IFERROR(Tableau17[[#This Row],[2019-T1-DIEUMEGARD Pierre]]/Tableau17[[#This Row],[2019-T1-TOTAL]],"")</f>
        <v>5.4794520547945206E-3</v>
      </c>
      <c r="MK469" s="26">
        <f>IFERROR(Tableau17[[#This Row],[2019-T1-DUPONT-AIGNAN Nicolas]]/Tableau17[[#This Row],[2019-T1-TOTAL]],"")</f>
        <v>3.5616438356164383E-2</v>
      </c>
      <c r="ML469" s="26">
        <f>IFERROR(Tableau17[[#This Row],[2019-T1-GERNIGON Yves]]/Tableau17[[#This Row],[2019-T1-TOTAL]],"")</f>
        <v>0</v>
      </c>
      <c r="MM469" s="26">
        <f>IFERROR(Tableau17[[#This Row],[2019-T1-GLUCKSMANN Raphaël]]/Tableau17[[#This Row],[2019-T1-TOTAL]],"")</f>
        <v>7.3972602739726029E-2</v>
      </c>
      <c r="MN469" s="26">
        <f>IFERROR(Tableau17[[#This Row],[2019-T1-HAMON Benoît]]/Tableau17[[#This Row],[2019-T1-TOTAL]],"")</f>
        <v>3.5616438356164383E-2</v>
      </c>
      <c r="MO469" s="26">
        <f>IFERROR(Tableau17[[#This Row],[2019-T1-HELGEN Gilles]]/Tableau17[[#This Row],[2019-T1-TOTAL]],"")</f>
        <v>0</v>
      </c>
      <c r="MP469" s="26">
        <f>IFERROR(Tableau17[[#This Row],[2019-T1-JADOT Yannick]]/Tableau17[[#This Row],[2019-T1-TOTAL]],"")</f>
        <v>0.15616438356164383</v>
      </c>
      <c r="MQ469" s="26">
        <f>IFERROR(Tableau17[[#This Row],[2019-T1-LAGARDE Jean-Christophe]]/Tableau17[[#This Row],[2019-T1-TOTAL]],"")</f>
        <v>5.4794520547945206E-3</v>
      </c>
      <c r="MR469" s="26">
        <f>IFERROR(Tableau17[[#This Row],[2019-T1-LALANNE Francis]]/Tableau17[[#This Row],[2019-T1-TOTAL]],"")</f>
        <v>2.7397260273972603E-3</v>
      </c>
      <c r="MS469" s="26">
        <f>IFERROR(Tableau17[[#This Row],[2019-T1-LOISEAU Nathalie]]/Tableau17[[#This Row],[2019-T1-TOTAL]],"")</f>
        <v>0.17260273972602741</v>
      </c>
      <c r="MT469" s="26">
        <f>IFERROR(Tableau17[[#This Row],[2019-T1-MARIE Florie]]/Tableau17[[#This Row],[2019-T1-TOTAL]],"")</f>
        <v>5.4794520547945206E-3</v>
      </c>
      <c r="MU469" s="26">
        <f>IFERROR(Tableau17[[#This Row],[2008-T1-MACROEXTRDROITE]]/Tableau17[[#This Row],[2008-T1-MACROTOTALE]],"")</f>
        <v>4.0983606557377051E-3</v>
      </c>
      <c r="MV469" s="26">
        <f>IFERROR(Tableau17[[#This Row],[2008-T1-MACRODROITE]]/Tableau17[[#This Row],[2008-T1-MACROTOTALE]],"")</f>
        <v>4.0983606557377051E-3</v>
      </c>
      <c r="MW469" s="26">
        <f>IFERROR(Tableau17[[#This Row],[2008-T1-MACROCENTRE]]/Tableau17[[#This Row],[2008-T1-MACROTOTALE]],"")</f>
        <v>4.0983606557377051E-3</v>
      </c>
      <c r="MX469" s="26">
        <f>IFERROR(Tableau17[[#This Row],[2008-T1-MACROGAUCHE]]/Tableau17[[#This Row],[2008-T1-MACROTOTALE]],"")</f>
        <v>4.0983606557377051E-3</v>
      </c>
      <c r="MY469" s="26">
        <f>IFERROR(Tableau17[[#This Row],[2008-T1-MACROAUTRE]]/Tableau17[[#This Row],[2008-T1-MACROTOTALE]],"")</f>
        <v>0</v>
      </c>
      <c r="MZ469" s="26" t="str">
        <f>IFERROR(Tableau17[[#This Row],[2008-T2-MACROEXTRDROITE]]/Tableau17[[#This Row],[2008-T2-MACROTOTALE]],"")</f>
        <v/>
      </c>
      <c r="NA469" s="26" t="str">
        <f>IFERROR(Tableau17[[#This Row],[2008-T2-MACRODROITE]]/Tableau17[[#This Row],[2008-T2-MACROTOTALE]],"")</f>
        <v/>
      </c>
      <c r="NB469" s="26" t="str">
        <f>IFERROR(Tableau17[[#This Row],[2008-T2-MACROCENTRE]]/Tableau17[[#This Row],[2008-T2-MACROTOTALE]],"")</f>
        <v/>
      </c>
      <c r="NC469" s="26" t="str">
        <f>IFERROR(Tableau17[[#This Row],[2008-T2-MACROGAUCHE]]/Tableau17[[#This Row],[2008-T2-MACROTOTALE]],"")</f>
        <v/>
      </c>
      <c r="ND469" s="26" t="str">
        <f>IFERROR(Tableau17[[#This Row],[2008-T2-MACROAUTRE]]/Tableau17[[#This Row],[2008-T2-MACROTOTALE]],"")</f>
        <v/>
      </c>
      <c r="NE469" s="26">
        <f>IFERROR(Tableau17[[#This Row],[2014-T1-MACROEXTRDROITE]]/Tableau17[[#This Row],[2014-T1-MACROTOTALE]],"")</f>
        <v>0.22409638554216868</v>
      </c>
      <c r="NF469" s="26">
        <f>IFERROR(Tableau17[[#This Row],[2014-T1-MACRODROITE]]/Tableau17[[#This Row],[2014-T1-MACROTOTALE]],"")</f>
        <v>0.16144578313253011</v>
      </c>
      <c r="NG469" s="26">
        <f>IFERROR(Tableau17[[#This Row],[2014-T1-MACROCENTRE]]/Tableau17[[#This Row],[2014-T1-MACROTOTALE]],"")</f>
        <v>0</v>
      </c>
      <c r="NH469" s="26">
        <f>IFERROR(Tableau17[[#This Row],[2014-T1-MACROGAUCHE]]/Tableau17[[#This Row],[2014-T1-MACROTOTALE]],"")</f>
        <v>0.61445783132530118</v>
      </c>
      <c r="NI469" s="26">
        <f>IFERROR(Tableau17[[#This Row],[2014-T1-MACROAUTRE]]/Tableau17[[#This Row],[2014-T1-MACROTOTALE]],"")</f>
        <v>0</v>
      </c>
      <c r="NJ469" s="26">
        <f>IFERROR(Tableau17[[#This Row],[2014-T2-MACROEXTRDROITE]]/Tableau17[[#This Row],[2014-T2-MACROTOTALE]],"")</f>
        <v>0.26410835214446954</v>
      </c>
      <c r="NK469" s="26">
        <f>IFERROR(Tableau17[[#This Row],[2014-T2-MACRODROITE]]/Tableau17[[#This Row],[2014-T2-MACROTOTALE]],"")</f>
        <v>0.18058690744920994</v>
      </c>
      <c r="NL469" s="26">
        <f>IFERROR(Tableau17[[#This Row],[2014-T2-MACROCENTRE]]/Tableau17[[#This Row],[2014-T2-MACROTOTALE]],"")</f>
        <v>0</v>
      </c>
      <c r="NM469" s="26">
        <f>IFERROR(Tableau17[[#This Row],[2014-T2-MACROGAUCHE]]/Tableau17[[#This Row],[2014-T2-MACROTOTALE]],"")</f>
        <v>0.5553047404063205</v>
      </c>
      <c r="NN469" s="26">
        <f>IFERROR(Tableau17[[#This Row],[2014-T2-MACROAUTRE]]/Tableau17[[#This Row],[2014-T2-MACROTOTALE]],"")</f>
        <v>0</v>
      </c>
      <c r="NO469" s="26">
        <f>IFERROR( Tableau17[[#This Row],[2015-T1-MACROEXTRDROITE]]/Tableau17[[#This Row],[2015-T1-MACROTOTALE]],"")</f>
        <v>0.2689295039164491</v>
      </c>
      <c r="NP469" s="26">
        <f>IFERROR(Tableau17[[#This Row],[2015-T1-MACRODROITE]]/Tableau17[[#This Row],[2015-T1-MACROTOTALE]],"")</f>
        <v>8.6161879895561358E-2</v>
      </c>
      <c r="NQ469" s="26">
        <f>IFERROR(Tableau17[[#This Row],[2015-T1-MACROCENTRE]]/Tableau17[[#This Row],[2015-T1-MACROTOTALE]],"")</f>
        <v>0</v>
      </c>
      <c r="NR469" s="26">
        <f>IFERROR(Tableau17[[#This Row],[2015-T1-MACROGAUCHE]]/Tableau17[[#This Row],[2015-T1-MACROTOTALE]],"")</f>
        <v>0.64490861618798956</v>
      </c>
      <c r="NS469" s="26">
        <f>IFERROR(Tableau17[[#This Row],[2015-T1-MACROAUTRE]]/Tableau17[[#This Row],[2015-T1-MACROTOTALE]],"")</f>
        <v>0</v>
      </c>
      <c r="NT469" s="26">
        <f>IFERROR(Tableau17[[#This Row],[2015-T2-MACROEXTRDROITE]]/Tableau17[[#This Row],[2015-T2-MACROTOTALE]],"")</f>
        <v>0.33756345177664976</v>
      </c>
      <c r="NU469" s="26">
        <f>IFERROR(Tableau17[[#This Row],[2015-T2-MACRODROITE]]/Tableau17[[#This Row],[2015-T2-MACROTOTALE]],"")</f>
        <v>0</v>
      </c>
      <c r="NV469" s="26">
        <f>IFERROR(Tableau17[[#This Row],[2015-T2-MACROCENTRE]]/Tableau17[[#This Row],[2015-T2-MACROTOTALE]],"")</f>
        <v>0</v>
      </c>
      <c r="NW469" s="26">
        <f>IFERROR(Tableau17[[#This Row],[2015-T2-MACROGAUCHE]]/Tableau17[[#This Row],[2015-T2-MACROTOTALE]],"")</f>
        <v>0.6624365482233503</v>
      </c>
      <c r="NX469" s="26">
        <f>IFERROR(Tableau17[[#This Row],[2015-T2-MACROAUTRE]]/Tableau17[[#This Row],[2015-T2-MACROTOTALE]],"")</f>
        <v>0</v>
      </c>
      <c r="NY469" s="26">
        <f>IFERROR(Tableau17[[#This Row],[2017-T1-MACROEXTRDROITE]]/Tableau17[[#This Row],[2017-T1-MACROTOTALE]],"")</f>
        <v>0.29581993569131831</v>
      </c>
      <c r="NZ469" s="26">
        <f>IFERROR(Tableau17[[#This Row],[2017-T1-MACRODROITE]]/Tableau17[[#This Row],[2017-T1-MACROTOTALE]],"")</f>
        <v>8.6816720257234734E-2</v>
      </c>
      <c r="OA469" s="26">
        <f>IFERROR(Tableau17[[#This Row],[2017-T1-MACROCENTRE]]/Tableau17[[#This Row],[2017-T1-MACROTOTALE]],"")</f>
        <v>0.20739549839228297</v>
      </c>
      <c r="OB469" s="26">
        <f>IFERROR(Tableau17[[#This Row],[2017-T1-MACROGAUCHE]]/Tableau17[[#This Row],[2017-T1-MACROTOTALE]],"")</f>
        <v>0.40353697749196143</v>
      </c>
      <c r="OC469" s="26">
        <f>IFERROR(Tableau17[[#This Row],[2017-T1-MACROAUTRE]]/Tableau17[[#This Row],[2017-T1-MACROTOTALE]],"")</f>
        <v>6.4308681672025723E-3</v>
      </c>
      <c r="OD469" s="26">
        <f>IFERROR(Tableau17[[#This Row],[2017-T2-MACROEXTRDROITE]]/Tableau17[[#This Row],[2017-T2-MACROTOTALE]],"")</f>
        <v>0.37325349301397204</v>
      </c>
      <c r="OE469" s="26">
        <f>IFERROR(Tableau17[[#This Row],[2017-T2-MACRODROITE]]/Tableau17[[#This Row],[2017-T2-MACROTOTALE]],"")</f>
        <v>0</v>
      </c>
      <c r="OF469" s="26">
        <f>IFERROR(Tableau17[[#This Row],[2017-T2-MACROCENTRE]]/Tableau17[[#This Row],[2017-T2-MACROTOTALE]],"")</f>
        <v>0.62674650698602796</v>
      </c>
      <c r="OG469" s="26">
        <f>IFERROR(Tableau17[[#This Row],[2017-T2-MACROGAUCHE]]/Tableau17[[#This Row],[2017-T2-MACROTOTALE]],"")</f>
        <v>0</v>
      </c>
      <c r="OH469" s="26">
        <f>IFERROR(Tableau17[[#This Row],[2017-T2-MACROAUTRE]]/Tableau17[[#This Row],[2017-T2-MACROTOTALE]],"")</f>
        <v>0</v>
      </c>
      <c r="OI469" s="26">
        <f>IFERROR(Tableau17[[#This Row],[2019-T1-MACROEXTRDROITE]]/Tableau17[[#This Row],[2019-T1-MACROTOTALE]],"")</f>
        <v>0.30748663101604279</v>
      </c>
      <c r="OJ469" s="26">
        <f>IFERROR(Tableau17[[#This Row],[2019-T1-MACRODROITE]]/Tableau17[[#This Row],[2019-T1-MACROTOTALE]],"")</f>
        <v>2.4064171122994651E-2</v>
      </c>
      <c r="OK469" s="26">
        <f>IFERROR(Tableau17[[#This Row],[2019-T1-MACROCENTRE]]/Tableau17[[#This Row],[2019-T1-MACROTOTALE]],"")</f>
        <v>0.16844919786096257</v>
      </c>
      <c r="OL469" s="26">
        <f>IFERROR(Tableau17[[#This Row],[2019-T1-MACROGAUCHE]]/Tableau17[[#This Row],[2019-T1-MACROTOTALE]],"")</f>
        <v>0.45454545454545453</v>
      </c>
      <c r="OM469" s="26">
        <f>IFERROR(Tableau17[[#This Row],[2019-T1-MACROAUTRE]]/Tableau17[[#This Row],[2019-T1-MACROTOTALE]],"")</f>
        <v>4.5454545454545456E-2</v>
      </c>
      <c r="ON469" s="26">
        <f>IFERROR(Tableau17[[#This Row],[2020-T1-MACROEXTRDROITE]]/Tableau17[[#This Row],[2020-T1-MACROTOTALE]],"")</f>
        <v>0.18495297805642633</v>
      </c>
      <c r="OO469" s="26">
        <f>IFERROR(Tableau17[[#This Row],[2020-T1-MACRODROITE]]/Tableau17[[#This Row],[2020-T1-MACROTOTALE]],"")</f>
        <v>8.4639498432601878E-2</v>
      </c>
      <c r="OP469" s="26">
        <f>IFERROR(Tableau17[[#This Row],[2020-T1-MACROCENTRE]]/Tableau17[[#This Row],[2020-T1-MACROTOTALE]],"")</f>
        <v>5.9561128526645767E-2</v>
      </c>
      <c r="OQ469" s="26">
        <f>IFERROR(Tableau17[[#This Row],[2020-T1-MACROGAUCHE]]/Tableau17[[#This Row],[2020-T1-MACROTOTALE]],"")</f>
        <v>0.67084639498432597</v>
      </c>
      <c r="OR469" s="26">
        <f>IFERROR(Tableau17[[#This Row],[2020-T1-MACROAUTRE]]/Tableau17[[#This Row],[2020-T1-MACROTOTALE]],"")</f>
        <v>0</v>
      </c>
      <c r="OS469" s="26">
        <f>IFERROR(Tableau17[[#This Row],[2017 (L)-T1-MACROEXTRDROITE]]/Tableau17[[#This Row],[2017 (L)-T1-MACROTOTALE]],"")</f>
        <v>0.17414248021108181</v>
      </c>
      <c r="OT469" s="26">
        <f>IFERROR(Tableau17[[#This Row],[2017 (L)-T1-MACRODROITE]]/Tableau17[[#This Row],[2017 (L)-T1-MACROTOTALE]],"")</f>
        <v>4.4854881266490766E-2</v>
      </c>
      <c r="OU469" s="26">
        <f>IFERROR(Tableau17[[#This Row],[2017 (L)-T1-MACROCENTRE]]/Tableau17[[#This Row],[2017 (L)-T1-MACROTOTALE]],"")</f>
        <v>0.21899736147757257</v>
      </c>
      <c r="OV469" s="26">
        <f>IFERROR(Tableau17[[#This Row],[2017 (L)-T1-MACROGAUCHE]]/Tableau17[[#This Row],[2017 (L)-T1-MACROTOTALE]],"")</f>
        <v>0.55408970976253302</v>
      </c>
      <c r="OW469" s="26">
        <f>IFERROR(Tableau17[[#This Row],[2017 (L)-T1-MACROAUTRE]]/Tableau17[[#This Row],[2017 (L)-T1-MACROTOTALE]],"")</f>
        <v>7.9155672823219003E-3</v>
      </c>
      <c r="OX469" s="26">
        <f>IFERROR(Tableau17[[#This Row],[2017 (L)-T2-MACROEXTRDROITE]]/Tableau17[[#This Row],[2017 (L)-T2-MACROTOTALE]],"")</f>
        <v>0.44573643410852715</v>
      </c>
      <c r="OY469" s="26">
        <f>IFERROR(Tableau17[[#This Row],[2017 (L)-T2-MACRODROITE]]/Tableau17[[#This Row],[2017 (L)-T2-MACROTOTALE]],"")</f>
        <v>0</v>
      </c>
      <c r="OZ469" s="26">
        <f>IFERROR(Tableau17[[#This Row],[2017 (L)-T2-MACROCENTRE]]/Tableau17[[#This Row],[2017 (L)-T2-MACROTOTALE]],"")</f>
        <v>0.55426356589147285</v>
      </c>
      <c r="PA469" s="26">
        <f>IFERROR(Tableau17[[#This Row],[2017 (L)-T2-MACROGAUCHE]]/Tableau17[[#This Row],[2017 (L)-T2-MACROTOTALE]],"")</f>
        <v>0</v>
      </c>
      <c r="PB469" s="26">
        <f>IFERROR(Tableau17[[#This Row],[2017 (L)-T2-MACROAUTRE]]/Tableau17[[#This Row],[2017 (L)-T2-MACROTOTALE]],"")</f>
        <v>0</v>
      </c>
      <c r="PC469" s="26">
        <f>IFERROR(Tableau17[[#This Row],[2008_T1_PROCUS]]/Tableau17[[#This Row],[2008_T1_INSCRITS]],0)</f>
        <v>3.7667071688942892E-2</v>
      </c>
      <c r="PD469" s="26">
        <f>IFERROR(Tableau17[[#This Row],[2008_T2_PROCUS]]/Tableau17[[#This Row],[2008_T2_INSCRITS]],0)</f>
        <v>0</v>
      </c>
      <c r="PE469" s="26">
        <f>Tableau17[[#This Row],[2014_T1_PROCUS]]/Tableau17[[#This Row],[2014_T1_INSCRITS]]</f>
        <v>0</v>
      </c>
      <c r="PF469" s="26">
        <f>IFERROR(Tableau17[[#This Row],[2014_T2_PROCUS]]/Tableau17[[#This Row],[2014_T2_INSCRITS]],0)</f>
        <v>1.1612903225806452E-2</v>
      </c>
    </row>
    <row r="470" spans="1:422" x14ac:dyDescent="0.2">
      <c r="A470" s="1">
        <v>3</v>
      </c>
      <c r="B470" s="1" t="s">
        <v>305</v>
      </c>
      <c r="C470" s="1" t="s">
        <v>309</v>
      </c>
      <c r="D470" s="1" t="s">
        <v>309</v>
      </c>
      <c r="E470" s="1">
        <v>511</v>
      </c>
      <c r="F470" s="1">
        <v>5.3956119999999999</v>
      </c>
      <c r="G470" s="1">
        <v>43.295211000000002</v>
      </c>
      <c r="H470" s="3">
        <v>986</v>
      </c>
      <c r="I470" s="3">
        <v>187</v>
      </c>
      <c r="L470" s="1">
        <v>59</v>
      </c>
      <c r="M470" s="1">
        <v>10</v>
      </c>
      <c r="O470" s="1">
        <v>2</v>
      </c>
      <c r="P470" s="1">
        <v>41</v>
      </c>
      <c r="Q470" s="1">
        <v>17</v>
      </c>
      <c r="R470" s="1">
        <v>39</v>
      </c>
      <c r="S470" s="1">
        <v>170</v>
      </c>
      <c r="T470" s="1">
        <v>60</v>
      </c>
      <c r="U470" s="1">
        <v>398</v>
      </c>
      <c r="V470" s="1">
        <v>769</v>
      </c>
      <c r="W470" s="1">
        <v>465</v>
      </c>
      <c r="X470" s="1">
        <v>0</v>
      </c>
      <c r="Y470" s="2">
        <v>0.60468140000000004</v>
      </c>
      <c r="Z470" s="1">
        <v>769</v>
      </c>
      <c r="AA470" s="1">
        <v>476</v>
      </c>
      <c r="AB470" s="1">
        <v>8</v>
      </c>
      <c r="AC470" s="2">
        <v>0.61898569999999997</v>
      </c>
      <c r="AD470" s="1">
        <v>986</v>
      </c>
      <c r="AE470" s="1">
        <v>409</v>
      </c>
      <c r="AF470" s="2">
        <v>0.41480729999999999</v>
      </c>
      <c r="AG470" s="1">
        <f t="shared" si="7"/>
        <v>187</v>
      </c>
      <c r="AH470" s="1">
        <v>771</v>
      </c>
      <c r="AI470" s="1">
        <v>491</v>
      </c>
      <c r="AJ470" s="1">
        <v>8</v>
      </c>
      <c r="AK470" s="2">
        <v>0.63683528</v>
      </c>
      <c r="AL470" s="1">
        <v>771</v>
      </c>
      <c r="AM470" s="1">
        <v>534</v>
      </c>
      <c r="AN470" s="1">
        <v>2</v>
      </c>
      <c r="AO470" s="2">
        <v>0.69260699999999997</v>
      </c>
      <c r="AP470" s="1">
        <v>866</v>
      </c>
      <c r="AQ470" s="1">
        <v>399</v>
      </c>
      <c r="AR470" s="2">
        <v>0.46073902999999999</v>
      </c>
      <c r="AS470" s="1">
        <v>866</v>
      </c>
      <c r="AT470" s="1">
        <v>395</v>
      </c>
      <c r="AU470" s="2">
        <v>0.45612008999999998</v>
      </c>
      <c r="AV470" s="1">
        <v>910</v>
      </c>
      <c r="AW470" s="1">
        <v>452</v>
      </c>
      <c r="AX470" s="2">
        <v>0.49670330000000001</v>
      </c>
      <c r="AY470" s="1">
        <v>909</v>
      </c>
      <c r="AZ470" s="1">
        <v>395</v>
      </c>
      <c r="BA470" s="2">
        <v>0.43454345</v>
      </c>
      <c r="BB470" s="1">
        <v>913</v>
      </c>
      <c r="BC470" s="1">
        <v>712</v>
      </c>
      <c r="BD470" s="2">
        <v>0.77984666000000002</v>
      </c>
      <c r="BE470" s="1">
        <v>911</v>
      </c>
      <c r="BF470" s="1">
        <v>671</v>
      </c>
      <c r="BG470" s="2">
        <v>0.73655324</v>
      </c>
      <c r="BH470" s="1">
        <v>945</v>
      </c>
      <c r="BI470" s="1">
        <v>474</v>
      </c>
      <c r="BJ470" s="2">
        <v>0.50158729999999996</v>
      </c>
      <c r="BK470" s="1">
        <v>34</v>
      </c>
      <c r="BL470" s="1">
        <v>0</v>
      </c>
      <c r="BM470" s="1">
        <v>5</v>
      </c>
      <c r="BN470" s="1">
        <v>38</v>
      </c>
      <c r="BO470" s="1">
        <v>26</v>
      </c>
      <c r="BP470" s="1">
        <v>206</v>
      </c>
      <c r="BQ470" s="1">
        <v>166</v>
      </c>
      <c r="BR470" s="1">
        <v>475</v>
      </c>
      <c r="BT470" s="1">
        <v>241</v>
      </c>
      <c r="BU470" s="1">
        <v>277</v>
      </c>
      <c r="BW470" s="1">
        <v>518</v>
      </c>
      <c r="BX470" s="1">
        <v>4</v>
      </c>
      <c r="BY470" s="1">
        <v>2</v>
      </c>
      <c r="BZ470" s="1">
        <v>28</v>
      </c>
      <c r="CB470" s="1">
        <v>48</v>
      </c>
      <c r="CC470" s="1">
        <v>76</v>
      </c>
      <c r="CD470" s="1">
        <v>184</v>
      </c>
      <c r="CE470" s="1">
        <v>113</v>
      </c>
      <c r="CF470" s="1">
        <v>455</v>
      </c>
      <c r="CG470" s="1">
        <v>74</v>
      </c>
      <c r="CH470" s="1">
        <v>224</v>
      </c>
      <c r="CI470" s="1">
        <v>155</v>
      </c>
      <c r="CJ470" s="1">
        <v>453</v>
      </c>
      <c r="CK470" s="1">
        <v>2</v>
      </c>
      <c r="CO470" s="1">
        <v>70</v>
      </c>
      <c r="CP470" s="1">
        <v>105</v>
      </c>
      <c r="CR470" s="1">
        <v>11</v>
      </c>
      <c r="CT470" s="1">
        <v>97</v>
      </c>
      <c r="CU470" s="1">
        <v>100</v>
      </c>
      <c r="CW470" s="1">
        <v>385</v>
      </c>
      <c r="CY470" s="1">
        <v>109</v>
      </c>
      <c r="DA470" s="1">
        <v>229</v>
      </c>
      <c r="DC470" s="1">
        <v>338</v>
      </c>
      <c r="DD470" s="1">
        <v>19</v>
      </c>
      <c r="DE470" s="1">
        <v>5</v>
      </c>
      <c r="DF470" s="1">
        <v>1</v>
      </c>
      <c r="DG470" s="1">
        <v>16</v>
      </c>
      <c r="DH470" s="1">
        <v>3</v>
      </c>
      <c r="DI470" s="1">
        <v>40</v>
      </c>
      <c r="DK470" s="1">
        <v>4</v>
      </c>
      <c r="DL470" s="1">
        <v>109</v>
      </c>
      <c r="DN470" s="1">
        <v>60</v>
      </c>
      <c r="DP470" s="1">
        <v>6</v>
      </c>
      <c r="DQ470" s="1">
        <v>1</v>
      </c>
      <c r="DR470" s="1">
        <v>126</v>
      </c>
      <c r="DU470" s="1">
        <v>390</v>
      </c>
      <c r="DV470" s="1">
        <v>186</v>
      </c>
      <c r="DZ470" s="1">
        <v>172</v>
      </c>
      <c r="EA470" s="1">
        <v>358</v>
      </c>
      <c r="EB470" s="1">
        <v>2</v>
      </c>
      <c r="EC470" s="1">
        <v>8</v>
      </c>
      <c r="ED470" s="1">
        <v>1</v>
      </c>
      <c r="EE470" s="1">
        <v>27</v>
      </c>
      <c r="EF470" s="1">
        <v>112</v>
      </c>
      <c r="EG470" s="1">
        <v>68</v>
      </c>
      <c r="EH470" s="1">
        <v>5</v>
      </c>
      <c r="EI470" s="1">
        <v>122</v>
      </c>
      <c r="EJ470" s="1">
        <v>220</v>
      </c>
      <c r="EK470" s="1">
        <v>130</v>
      </c>
      <c r="EL470" s="1">
        <v>5</v>
      </c>
      <c r="EM470" s="1">
        <v>700</v>
      </c>
      <c r="EN470" s="1">
        <v>163</v>
      </c>
      <c r="EO470" s="1">
        <v>429</v>
      </c>
      <c r="EP470" s="1">
        <v>592</v>
      </c>
      <c r="EQ470" s="1">
        <v>11</v>
      </c>
      <c r="ER470" s="1">
        <v>3</v>
      </c>
      <c r="ES470" s="1">
        <v>4</v>
      </c>
      <c r="ET470" s="1">
        <v>52</v>
      </c>
      <c r="EU470" s="1">
        <v>0</v>
      </c>
      <c r="EV470" s="1">
        <v>83</v>
      </c>
      <c r="EW470" s="1">
        <v>28</v>
      </c>
      <c r="EX470" s="1">
        <v>0</v>
      </c>
      <c r="EY470" s="1">
        <v>0</v>
      </c>
      <c r="EZ470" s="1">
        <v>15</v>
      </c>
      <c r="FA470" s="1">
        <v>0</v>
      </c>
      <c r="FB470" s="1">
        <v>0</v>
      </c>
      <c r="FC470" s="1">
        <v>0</v>
      </c>
      <c r="FD470" s="1">
        <v>0</v>
      </c>
      <c r="FE470" s="1">
        <v>0</v>
      </c>
      <c r="FF470" s="1">
        <v>0</v>
      </c>
      <c r="FG470" s="1">
        <v>0</v>
      </c>
      <c r="FH470" s="1">
        <v>5</v>
      </c>
      <c r="FI470" s="1">
        <v>0</v>
      </c>
      <c r="FJ470" s="1">
        <v>39</v>
      </c>
      <c r="FK470" s="1">
        <v>19</v>
      </c>
      <c r="FL470" s="1">
        <v>0</v>
      </c>
      <c r="FM470" s="1">
        <v>102</v>
      </c>
      <c r="FN470" s="1">
        <v>8</v>
      </c>
      <c r="FO470" s="1">
        <v>2</v>
      </c>
      <c r="FP470" s="1">
        <v>82</v>
      </c>
      <c r="FQ470" s="1">
        <v>4</v>
      </c>
      <c r="FR470" s="1">
        <f>SUM(Tableau17[[#This Row],[2019-T1-ALEXANDRE Audric]:[2019-T1-MARIE Florie]])</f>
        <v>457</v>
      </c>
      <c r="FS470" s="1">
        <v>31</v>
      </c>
      <c r="FT470" s="1">
        <v>240</v>
      </c>
      <c r="FU470" s="1">
        <v>0</v>
      </c>
      <c r="FV470" s="1">
        <v>204</v>
      </c>
      <c r="FW470" s="1">
        <v>0</v>
      </c>
      <c r="FX470" s="1">
        <v>475</v>
      </c>
      <c r="FY470" s="1">
        <v>0</v>
      </c>
      <c r="FZ470" s="1">
        <v>277</v>
      </c>
      <c r="GA470" s="1">
        <v>0</v>
      </c>
      <c r="GB470" s="1">
        <v>241</v>
      </c>
      <c r="GC470" s="1">
        <v>0</v>
      </c>
      <c r="GD470" s="1">
        <v>518</v>
      </c>
      <c r="GE470" s="1">
        <v>76</v>
      </c>
      <c r="GF470" s="1">
        <v>186</v>
      </c>
      <c r="GG470" s="1">
        <v>4</v>
      </c>
      <c r="GH470" s="1">
        <v>189</v>
      </c>
      <c r="GI470" s="1">
        <v>0</v>
      </c>
      <c r="GJ470" s="1">
        <v>455</v>
      </c>
      <c r="GK470" s="1">
        <v>74</v>
      </c>
      <c r="GL470" s="1">
        <v>224</v>
      </c>
      <c r="GM470" s="1">
        <v>0</v>
      </c>
      <c r="GN470" s="1">
        <v>155</v>
      </c>
      <c r="GO470" s="1">
        <v>0</v>
      </c>
      <c r="GP470" s="1">
        <v>453</v>
      </c>
      <c r="GQ470" s="1">
        <v>105</v>
      </c>
      <c r="GR470" s="1">
        <v>97</v>
      </c>
      <c r="GS470" s="1">
        <v>0</v>
      </c>
      <c r="GT470" s="1">
        <v>181</v>
      </c>
      <c r="GU470" s="1">
        <v>2</v>
      </c>
      <c r="GV470" s="1">
        <v>385</v>
      </c>
      <c r="GW470" s="1">
        <v>109</v>
      </c>
      <c r="GX470" s="1">
        <v>229</v>
      </c>
      <c r="GY470" s="1">
        <v>0</v>
      </c>
      <c r="GZ470" s="1">
        <v>0</v>
      </c>
      <c r="HA470" s="1">
        <v>0</v>
      </c>
      <c r="HB470" s="1">
        <v>338</v>
      </c>
      <c r="HC470" s="1">
        <v>158</v>
      </c>
      <c r="HD470" s="1">
        <v>112</v>
      </c>
      <c r="HE470" s="1">
        <v>130</v>
      </c>
      <c r="HF470" s="1">
        <v>295</v>
      </c>
      <c r="HG470" s="1">
        <v>5</v>
      </c>
      <c r="HH470" s="1">
        <v>700</v>
      </c>
      <c r="HI470" s="1">
        <v>163</v>
      </c>
      <c r="HJ470" s="1">
        <v>0</v>
      </c>
      <c r="HK470" s="1">
        <v>429</v>
      </c>
      <c r="HL470" s="1">
        <v>0</v>
      </c>
      <c r="HM470" s="1">
        <v>0</v>
      </c>
      <c r="HN470" s="1">
        <v>592</v>
      </c>
      <c r="HO470" s="1">
        <v>94</v>
      </c>
      <c r="HP470" s="1">
        <v>36</v>
      </c>
      <c r="HQ470" s="1">
        <v>82</v>
      </c>
      <c r="HR470" s="1">
        <v>230</v>
      </c>
      <c r="HS470" s="1">
        <v>23</v>
      </c>
      <c r="HT470" s="1">
        <v>465</v>
      </c>
      <c r="HU470" s="1">
        <v>39</v>
      </c>
      <c r="HV470" s="1">
        <v>100</v>
      </c>
      <c r="HW470" s="1">
        <v>17</v>
      </c>
      <c r="HX470" s="1">
        <v>242</v>
      </c>
      <c r="HY470" s="1">
        <v>0</v>
      </c>
      <c r="HZ470" s="1">
        <v>398</v>
      </c>
      <c r="IA470" s="1">
        <v>1</v>
      </c>
      <c r="IB470" s="1">
        <v>76</v>
      </c>
      <c r="IC470" s="1">
        <v>126</v>
      </c>
      <c r="ID470" s="1">
        <v>181</v>
      </c>
      <c r="IE470" s="1">
        <v>6</v>
      </c>
      <c r="IF470" s="1">
        <v>390</v>
      </c>
      <c r="IG470" s="1">
        <v>0</v>
      </c>
      <c r="IH470" s="1">
        <v>0</v>
      </c>
      <c r="II470" s="1">
        <v>172</v>
      </c>
      <c r="IJ470" s="1">
        <v>186</v>
      </c>
      <c r="IK470" s="1">
        <v>0</v>
      </c>
      <c r="IL470" s="1">
        <v>358</v>
      </c>
      <c r="IM470" s="26">
        <f>IFERROR(Tableau17[[#This Row],[LDIV]]/Tableau17[[#This Row],[Total général]],"")</f>
        <v>0</v>
      </c>
      <c r="IN470" s="26">
        <f>IFERROR(Tableau17[[#This Row],[LDVC]]/Tableau17[[#This Row],[Total général]],"")</f>
        <v>0</v>
      </c>
      <c r="IO470" s="26">
        <f>IFERROR(Tableau17[[#This Row],[LDVD]]/Tableau17[[#This Row],[Total général]],"")</f>
        <v>0.14824120603015076</v>
      </c>
      <c r="IP470" s="26">
        <f>IFERROR(Tableau17[[#This Row],[LDVG]]/Tableau17[[#This Row],[Total général]],"")</f>
        <v>2.5125628140703519E-2</v>
      </c>
      <c r="IQ470" s="26">
        <f>IFERROR(Tableau17[[#This Row],[LEXD]]/Tableau17[[#This Row],[Total général]],"")</f>
        <v>0</v>
      </c>
      <c r="IR470" s="26">
        <f>IFERROR(Tableau17[[#This Row],[LEXG]]/Tableau17[[#This Row],[Total général]],"")</f>
        <v>5.0251256281407036E-3</v>
      </c>
      <c r="IS470" s="26">
        <f>IFERROR(Tableau17[[#This Row],[LLR]]/Tableau17[[#This Row],[Total général]],"")</f>
        <v>0.10301507537688442</v>
      </c>
      <c r="IT470" s="26">
        <f>IFERROR(Tableau17[[#This Row],[LREM]]/Tableau17[[#This Row],[Total général]],"")</f>
        <v>4.2713567839195977E-2</v>
      </c>
      <c r="IU470" s="26">
        <f>IFERROR(Tableau17[[#This Row],[LRN]]/Tableau17[[#This Row],[Total général]],"")</f>
        <v>9.7989949748743713E-2</v>
      </c>
      <c r="IV470" s="26">
        <f>IFERROR(Tableau17[[#This Row],[LUG]]/Tableau17[[#This Row],[Total général]],"")</f>
        <v>0.42713567839195982</v>
      </c>
      <c r="IW470" s="26">
        <f>IFERROR(Tableau17[[#This Row],[LVEC]]/Tableau17[[#This Row],[Total général]],"")</f>
        <v>0.15075376884422109</v>
      </c>
      <c r="IX470" s="26">
        <f>IFERROR(Tableau17[[#This Row],[2008-T1-LCMD]]/Tableau17[[#This Row],[2008-T1-TOTAL]],"")</f>
        <v>7.1578947368421048E-2</v>
      </c>
      <c r="IY470" s="26">
        <f>IFERROR(Tableau17[[#This Row],[2008-T1-LDVD]]/Tableau17[[#This Row],[2008-T1-TOTAL]],"")</f>
        <v>0</v>
      </c>
      <c r="IZ470" s="26">
        <f>IFERROR(Tableau17[[#This Row],[2008-T1-LEXD]]/Tableau17[[#This Row],[2008-T1-TOTAL]],"")</f>
        <v>1.0526315789473684E-2</v>
      </c>
      <c r="JA470" s="26">
        <f>IFERROR(Tableau17[[#This Row],[2008-T1-LEXG]]/Tableau17[[#This Row],[2008-T1-TOTAL]],"")</f>
        <v>0.08</v>
      </c>
      <c r="JB470" s="26">
        <f>IFERROR(Tableau17[[#This Row],[2008-T1-LFN]]/Tableau17[[#This Row],[2008-T1-TOTAL]],"")</f>
        <v>5.473684210526316E-2</v>
      </c>
      <c r="JC470" s="26">
        <f>IFERROR(Tableau17[[#This Row],[2008-T1-LMAJ]]/Tableau17[[#This Row],[2008-T1-TOTAL]],"")</f>
        <v>0.43368421052631578</v>
      </c>
      <c r="JD470" s="26">
        <f>IFERROR(Tableau17[[#This Row],[2008-T1-LUG]]/Tableau17[[#This Row],[2008-T1-TOTAL]],"")</f>
        <v>0.34947368421052633</v>
      </c>
      <c r="JE470" s="26">
        <f>IFERROR(Tableau17[[#This Row],[2008-T2-LFN]]/Tableau17[[#This Row],[2008-T2-TOTAL]],"")</f>
        <v>0</v>
      </c>
      <c r="JF470" s="26">
        <f>IFERROR(Tableau17[[#This Row],[2008-T2-LGC]]/Tableau17[[#This Row],[2008-T2-TOTAL]],"")</f>
        <v>0.46525096525096526</v>
      </c>
      <c r="JG470" s="26">
        <f>IFERROR(Tableau17[[#This Row],[2008-T2-LMAJ]]/Tableau17[[#This Row],[2008-T2-TOTAL]],"")</f>
        <v>0.53474903474903479</v>
      </c>
      <c r="JH470" s="26">
        <f>IFERROR(Tableau17[[#This Row],[2008-T2-LUG]]/Tableau17[[#This Row],[2008-T2-TOTAL]],"")</f>
        <v>0</v>
      </c>
      <c r="JI470" s="26">
        <f>IFERROR(Tableau17[[#This Row],[2014-T1-LDIV]]/Tableau17[[#This Row],[2014-T1-TOTAL]],"")</f>
        <v>8.7912087912087912E-3</v>
      </c>
      <c r="JJ470" s="26">
        <f>IFERROR(Tableau17[[#This Row],[2014-T1-LDVD]]/Tableau17[[#This Row],[2014-T1-TOTAL]],"")</f>
        <v>4.3956043956043956E-3</v>
      </c>
      <c r="JK470" s="26">
        <f>IFERROR(Tableau17[[#This Row],[2014-T1-LDVG]]/Tableau17[[#This Row],[2014-T1-TOTAL]],"")</f>
        <v>6.1538461538461542E-2</v>
      </c>
      <c r="JL470" s="26">
        <f>IFERROR(Tableau17[[#This Row],[2014-T1-LEXG]]/Tableau17[[#This Row],[2014-T1-TOTAL]],"")</f>
        <v>0</v>
      </c>
      <c r="JM470" s="26">
        <f>IFERROR(Tableau17[[#This Row],[2014-T1-LFG]]/Tableau17[[#This Row],[2014-T1-TOTAL]],"")</f>
        <v>0.10549450549450549</v>
      </c>
      <c r="JN470" s="26">
        <f>IFERROR(Tableau17[[#This Row],[2014-T1-LFN]]/Tableau17[[#This Row],[2014-T1-TOTAL]],"")</f>
        <v>0.16703296703296702</v>
      </c>
      <c r="JO470" s="26">
        <f>IFERROR(Tableau17[[#This Row],[2014-T1-LUD]]/Tableau17[[#This Row],[2014-T1-TOTAL]],"")</f>
        <v>0.4043956043956044</v>
      </c>
      <c r="JP470" s="26">
        <f>IFERROR(Tableau17[[#This Row],[2014-T1-LUG]]/Tableau17[[#This Row],[2014-T1-TOTAL]],"")</f>
        <v>0.24835164835164836</v>
      </c>
      <c r="JQ470" s="26">
        <f>IFERROR(Tableau17[[#This Row],[2014-T2-LFN]]/Tableau17[[#This Row],[2014-T2-TOTAL]],"")</f>
        <v>0.16335540838852097</v>
      </c>
      <c r="JR470" s="26">
        <f>IFERROR(Tableau17[[#This Row],[2014-T2-LUD]]/Tableau17[[#This Row],[2014-T2-TOTAL]],"")</f>
        <v>0.49448123620309054</v>
      </c>
      <c r="JS470" s="26">
        <f>IFERROR(Tableau17[[#This Row],[2014-T2-LUG]]/Tableau17[[#This Row],[2014-T2-TOTAL]],"")</f>
        <v>0.34216335540838855</v>
      </c>
      <c r="JT470" s="26">
        <f>IFERROR(Tableau17[[#This Row],[2015-T1-BC-DIV]]/Tableau17[[#This Row],[2015-T1-TOTAL]],"")</f>
        <v>5.1948051948051948E-3</v>
      </c>
      <c r="JU470" s="26">
        <f>IFERROR(Tableau17[[#This Row],[2015-T1-BC-DLF]]/Tableau17[[#This Row],[2015-T1-TOTAL]],"")</f>
        <v>0</v>
      </c>
      <c r="JV470" s="26">
        <f>IFERROR(Tableau17[[#This Row],[2015-T1-BC-DVD]]/Tableau17[[#This Row],[2015-T1-TOTAL]],"")</f>
        <v>0</v>
      </c>
      <c r="JW470" s="26">
        <f>IFERROR(Tableau17[[#This Row],[2015-T1-BC-DVG]]/Tableau17[[#This Row],[2015-T1-TOTAL]],"")</f>
        <v>0</v>
      </c>
      <c r="JX470" s="26">
        <f>IFERROR(Tableau17[[#This Row],[2015-T1-BC-FG]]/Tableau17[[#This Row],[2015-T1-TOTAL]],"")</f>
        <v>0.18181818181818182</v>
      </c>
      <c r="JY470" s="26">
        <f>IFERROR(Tableau17[[#This Row],[2015-T1-BC-FN]]/Tableau17[[#This Row],[2015-T1-TOTAL]],"")</f>
        <v>0.27272727272727271</v>
      </c>
      <c r="JZ470" s="26">
        <f>IFERROR(Tableau17[[#This Row],[2015-T1-BC-MDM]]/Tableau17[[#This Row],[2015-T1-TOTAL]],"")</f>
        <v>0</v>
      </c>
      <c r="KA470" s="26">
        <f>IFERROR(Tableau17[[#This Row],[2015-T1-BC-RDG]]/Tableau17[[#This Row],[2015-T1-TOTAL]],"")</f>
        <v>2.8571428571428571E-2</v>
      </c>
      <c r="KB470" s="26">
        <f>IFERROR(Tableau17[[#This Row],[2015-T1-BC-SOC]]/Tableau17[[#This Row],[2015-T1-TOTAL]],"")</f>
        <v>0</v>
      </c>
      <c r="KC470" s="26">
        <f>IFERROR(Tableau17[[#This Row],[2015-T1-BC-UD]]/Tableau17[[#This Row],[2015-T1-TOTAL]],"")</f>
        <v>0.25194805194805192</v>
      </c>
      <c r="KD470" s="26">
        <f>IFERROR(Tableau17[[#This Row],[2015-T1-BC-UG]]/Tableau17[[#This Row],[2015-T1-TOTAL]],"")</f>
        <v>0.25974025974025972</v>
      </c>
      <c r="KE470" s="26">
        <f>IFERROR(Tableau17[[#This Row],[2015-T1-BC-VEC]]/Tableau17[[#This Row],[2015-T1-TOTAL]],"")</f>
        <v>0</v>
      </c>
      <c r="KF470" s="26">
        <f>IFERROR(Tableau17[[#This Row],[2015-T2-BC-DVG]]/Tableau17[[#This Row],[2015-T2-TOTAL]],"")</f>
        <v>0</v>
      </c>
      <c r="KG470" s="26">
        <f>IFERROR(Tableau17[[#This Row],[2015-T2-BC-FN]]/Tableau17[[#This Row],[2015-T2-TOTAL]],"")</f>
        <v>0.3224852071005917</v>
      </c>
      <c r="KH470" s="26">
        <f>IFERROR(Tableau17[[#This Row],[2015-T2-BC-SOC]]/Tableau17[[#This Row],[2015-T2-TOTAL]],"")</f>
        <v>0</v>
      </c>
      <c r="KI470" s="26">
        <f>IFERROR(Tableau17[[#This Row],[2015-T2-BC-UD]]/Tableau17[[#This Row],[2015-T2-TOTAL]],"")</f>
        <v>0.6775147928994083</v>
      </c>
      <c r="KJ470" s="26">
        <f>IFERROR(Tableau17[[#This Row],[2015-T2-BC-UG]]/Tableau17[[#This Row],[2015-T2-TOTAL]],"")</f>
        <v>0</v>
      </c>
      <c r="KK470" s="26">
        <f>IFERROR(Tableau17[[#This Row],[2017 (L)-T1-COM]]/Tableau17[[#This Row],[2017 (L)-T1-TOTAL]],"")</f>
        <v>4.8717948717948718E-2</v>
      </c>
      <c r="KL470" s="26">
        <f>IFERROR(Tableau17[[#This Row],[2017 (L)-T1-DIV]]/Tableau17[[#This Row],[2017 (L)-T1-TOTAL]],"")</f>
        <v>1.282051282051282E-2</v>
      </c>
      <c r="KM470" s="26">
        <f>IFERROR(Tableau17[[#This Row],[2017 (L)-T1-DLF]]/Tableau17[[#This Row],[2017 (L)-T1-TOTAL]],"")</f>
        <v>2.5641025641025641E-3</v>
      </c>
      <c r="KN470" s="26">
        <f>IFERROR(Tableau17[[#This Row],[2017 (L)-T1-DVD]]/Tableau17[[#This Row],[2017 (L)-T1-TOTAL]],"")</f>
        <v>4.1025641025641026E-2</v>
      </c>
      <c r="KO470" s="26">
        <f>IFERROR(Tableau17[[#This Row],[2017 (L)-T1-DVG]]/Tableau17[[#This Row],[2017 (L)-T1-TOTAL]],"")</f>
        <v>7.6923076923076927E-3</v>
      </c>
      <c r="KP470" s="26">
        <f>IFERROR(Tableau17[[#This Row],[2017 (L)-T1-ECO]]/Tableau17[[#This Row],[2017 (L)-T1-TOTAL]],"")</f>
        <v>0.10256410256410256</v>
      </c>
      <c r="KQ470" s="26">
        <f>IFERROR(Tableau17[[#This Row],[2017 (L)-T1-EXD]]/Tableau17[[#This Row],[2017 (L)-T1-TOTAL]],"")</f>
        <v>0</v>
      </c>
      <c r="KR470" s="26">
        <f>IFERROR(Tableau17[[#This Row],[2017 (L)-T1-EXG]]/Tableau17[[#This Row],[2017 (L)-T1-TOTAL]],"")</f>
        <v>1.0256410256410256E-2</v>
      </c>
      <c r="KS470" s="26">
        <f>IFERROR(Tableau17[[#This Row],[2017 (L)-T1-FI]]/Tableau17[[#This Row],[2017 (L)-T1-TOTAL]],"")</f>
        <v>0.27948717948717949</v>
      </c>
      <c r="KT470" s="26">
        <f>IFERROR(Tableau17[[#This Row],[2017 (L)-T1-FN]]/Tableau17[[#This Row],[2017 (L)-T1-TOTAL]],"")</f>
        <v>0</v>
      </c>
      <c r="KU470" s="26">
        <f>IFERROR(Tableau17[[#This Row],[2017 (L)-T1-LR]]/Tableau17[[#This Row],[2017 (L)-T1-TOTAL]],"")</f>
        <v>0.15384615384615385</v>
      </c>
      <c r="KV470" s="26">
        <f>IFERROR(Tableau17[[#This Row],[2017 (L)-T1-MDM]]/Tableau17[[#This Row],[2017 (L)-T1-TOTAL]],"")</f>
        <v>0</v>
      </c>
      <c r="KW470" s="26">
        <f>IFERROR(Tableau17[[#This Row],[2017 (L)-T1-RDG]]/Tableau17[[#This Row],[2017 (L)-T1-TOTAL]],"")</f>
        <v>1.5384615384615385E-2</v>
      </c>
      <c r="KX470" s="26">
        <f>IFERROR(Tableau17[[#This Row],[2017 (L)-T1-REG]]/Tableau17[[#This Row],[2017 (L)-T1-TOTAL]],"")</f>
        <v>2.5641025641025641E-3</v>
      </c>
      <c r="KY470" s="26">
        <f>IFERROR(Tableau17[[#This Row],[2017 (L)-T1-REM]]/Tableau17[[#This Row],[2017 (L)-T1-TOTAL]],"")</f>
        <v>0.32307692307692309</v>
      </c>
      <c r="KZ470" s="26">
        <f>IFERROR(Tableau17[[#This Row],[2017 (L)-T1-SOC]]/Tableau17[[#This Row],[2017 (L)-T1-TOTAL]],"")</f>
        <v>0</v>
      </c>
      <c r="LA470" s="26">
        <f>IFERROR(Tableau17[[#This Row],[2017 (L)-T1-UDI]]/Tableau17[[#This Row],[2017 (L)-T1-TOTAL]],"")</f>
        <v>0</v>
      </c>
      <c r="LB470" s="26">
        <f>IFERROR(Tableau17[[#This Row],[2017 (L)-T2-FI]]/Tableau17[[#This Row],[2017 (L)-T2-TOTAL]],"")</f>
        <v>0.51955307262569828</v>
      </c>
      <c r="LC470" s="26">
        <f>IFERROR(Tableau17[[#This Row],[2017 (L)-T2-FN]]/Tableau17[[#This Row],[2017 (L)-T2-TOTAL]],"")</f>
        <v>0</v>
      </c>
      <c r="LD470" s="26">
        <f>IFERROR(Tableau17[[#This Row],[2017 (L)-T2-LR]]/Tableau17[[#This Row],[2017 (L)-T2-TOTAL]],"")</f>
        <v>0</v>
      </c>
      <c r="LE470" s="26">
        <f>IFERROR(Tableau17[[#This Row],[2017 (L)-T2-MDM]]/Tableau17[[#This Row],[2017 (L)-T2-TOTAL]],"")</f>
        <v>0</v>
      </c>
      <c r="LF470" s="26">
        <f>IFERROR(Tableau17[[#This Row],[2017 (L)-T2-REM]]/Tableau17[[#This Row],[2017 (L)-T2-TOTAL]],"")</f>
        <v>0.48044692737430167</v>
      </c>
      <c r="LG470" s="26">
        <f>IFERROR(Tableau17[[#This Row],[2017-T1-ARTHAUD Nathalie]]/Tableau17[[#This Row],[2017-T1-TOTAL]],"")</f>
        <v>2.8571428571428571E-3</v>
      </c>
      <c r="LH470" s="26">
        <f>IFERROR(Tableau17[[#This Row],[2017-T1-ASSELINEAU Fran]]/Tableau17[[#This Row],[2017-T1-TOTAL]],"")</f>
        <v>1.1428571428571429E-2</v>
      </c>
      <c r="LI470" s="26">
        <f>IFERROR(Tableau17[[#This Row],[2017-T1-CHEMINADE Jacques]]/Tableau17[[#This Row],[2017-T1-TOTAL]],"")</f>
        <v>1.4285714285714286E-3</v>
      </c>
      <c r="LJ470" s="26">
        <f>IFERROR(Tableau17[[#This Row],[2017-T1-DUPONT-AIGNAN Nicolas]]/Tableau17[[#This Row],[2017-T1-TOTAL]],"")</f>
        <v>3.8571428571428569E-2</v>
      </c>
      <c r="LK470" s="26">
        <f>IFERROR(Tableau17[[#This Row],[2017-T1-FILLON Fran]]/Tableau17[[#This Row],[2017-T1-TOTAL]],"")</f>
        <v>0.16</v>
      </c>
      <c r="LL470" s="26">
        <f>IFERROR(Tableau17[[#This Row],[2017-T1-HAMON Beno]]/Tableau17[[#This Row],[2017-T1-TOTAL]],"")</f>
        <v>9.7142857142857142E-2</v>
      </c>
      <c r="LM470" s="26">
        <f>IFERROR(Tableau17[[#This Row],[2017-T1-LASSALLE Jean]]/Tableau17[[#This Row],[2017-T1-TOTAL]],"")</f>
        <v>7.1428571428571426E-3</v>
      </c>
      <c r="LN470" s="26">
        <f>IFERROR(Tableau17[[#This Row],[2017-T1-LE PEN Marine]]/Tableau17[[#This Row],[2017-T1-TOTAL]],"")</f>
        <v>0.17428571428571429</v>
      </c>
      <c r="LO470" s="26">
        <f>IFERROR(Tableau17[[#This Row],[2017-T1-M Jean-Luc]]/Tableau17[[#This Row],[2017-T1-TOTAL]],"")</f>
        <v>0.31428571428571428</v>
      </c>
      <c r="LP470" s="26">
        <f>IFERROR(Tableau17[[#This Row],[2017-T1-MACRON Emmanuel]]/Tableau17[[#This Row],[2017-T1-TOTAL]],"")</f>
        <v>0.18571428571428572</v>
      </c>
      <c r="LQ470" s="26">
        <f>IFERROR(Tableau17[[#This Row],[2017-T1-POUTOU Philippe]]/Tableau17[[#This Row],[2017-T1-TOTAL]],"")</f>
        <v>7.1428571428571426E-3</v>
      </c>
      <c r="LR470" s="26">
        <f>IFERROR(Tableau17[[#This Row],[2017-T2-LE PEN Marine]]/Tableau17[[#This Row],[2017-T2-TOTAL]],"")</f>
        <v>0.27533783783783783</v>
      </c>
      <c r="LS470" s="26">
        <f>IFERROR(Tableau17[[#This Row],[2017-T2-MACRON Emmanuel]]/Tableau17[[#This Row],[2017-T2-TOTAL]],"")</f>
        <v>0.72466216216216217</v>
      </c>
      <c r="LT470" s="26">
        <f>IFERROR(Tableau17[[#This Row],[2019-T1-ALEXANDRE Audric]]/Tableau17[[#This Row],[2019-T1-TOTAL]],"")</f>
        <v>2.4070021881838075E-2</v>
      </c>
      <c r="LU470" s="26">
        <f>IFERROR(Tableau17[[#This Row],[2019-T1-ARTHAUD Nathalie]]/Tableau17[[#This Row],[2019-T1-TOTAL]],"")</f>
        <v>6.5645514223194746E-3</v>
      </c>
      <c r="LV470" s="26">
        <f>IFERROR(Tableau17[[#This Row],[2019-T1-ASSELINEAU François]]/Tableau17[[#This Row],[2019-T1-TOTAL]],"")</f>
        <v>8.7527352297592995E-3</v>
      </c>
      <c r="LW470" s="26">
        <f>IFERROR(Tableau17[[#This Row],[2019-T1-AUBRY Manon]]/Tableau17[[#This Row],[2019-T1-TOTAL]],"")</f>
        <v>0.1137855579868709</v>
      </c>
      <c r="LX470" s="26">
        <f>IFERROR(Tableau17[[#This Row],[2019-T1-AZERGUI Nagib]]/Tableau17[[#This Row],[2019-T1-TOTAL]],"")</f>
        <v>0</v>
      </c>
      <c r="LY470" s="26">
        <f>IFERROR(Tableau17[[#This Row],[2019-T1-BARDELLA Jordan]]/Tableau17[[#This Row],[2019-T1-TOTAL]],"")</f>
        <v>0.18161925601750548</v>
      </c>
      <c r="LZ470" s="26">
        <f>IFERROR(Tableau17[[#This Row],[2019-T1-BELLAMY François-Xavier]]/Tableau17[[#This Row],[2019-T1-TOTAL]],"")</f>
        <v>6.1269146608315096E-2</v>
      </c>
      <c r="MA470" s="26">
        <f>IFERROR(Tableau17[[#This Row],[2019-T1-BIDOU Olivier]]/Tableau17[[#This Row],[2019-T1-TOTAL]],"")</f>
        <v>0</v>
      </c>
      <c r="MB470" s="26">
        <f>IFERROR(Tableau17[[#This Row],[2019-T1-BOURG Dominique]]/Tableau17[[#This Row],[2019-T1-TOTAL]],"")</f>
        <v>0</v>
      </c>
      <c r="MC470" s="26">
        <f>IFERROR(Tableau17[[#This Row],[2019-T1-BROSSAT Ian]]/Tableau17[[#This Row],[2019-T1-TOTAL]],"")</f>
        <v>3.2822757111597371E-2</v>
      </c>
      <c r="MD470" s="26">
        <f>IFERROR(Tableau17[[#This Row],[2019-T1-CAILLAUD Sophie]]/Tableau17[[#This Row],[2019-T1-TOTAL]],"")</f>
        <v>0</v>
      </c>
      <c r="ME470" s="26">
        <f>IFERROR(Tableau17[[#This Row],[2019-T1-CAMUS Renaud]]/Tableau17[[#This Row],[2019-T1-TOTAL]],"")</f>
        <v>0</v>
      </c>
      <c r="MF470" s="26">
        <f>IFERROR(Tableau17[[#This Row],[2019-T1-CHALENÇON Christophe]]/Tableau17[[#This Row],[2019-T1-TOTAL]],"")</f>
        <v>0</v>
      </c>
      <c r="MG470" s="26">
        <f>IFERROR(Tableau17[[#This Row],[2019-T1-CORBET Cathy Denise Ginette]]/Tableau17[[#This Row],[2019-T1-TOTAL]],"")</f>
        <v>0</v>
      </c>
      <c r="MH470" s="26">
        <f>IFERROR(Tableau17[[#This Row],[2019-T1-DE PREVOISIN Robert]]/Tableau17[[#This Row],[2019-T1-TOTAL]],"")</f>
        <v>0</v>
      </c>
      <c r="MI470" s="26">
        <f>IFERROR(Tableau17[[#This Row],[2019-T1-DELFEL Thérèse]]/Tableau17[[#This Row],[2019-T1-TOTAL]],"")</f>
        <v>0</v>
      </c>
      <c r="MJ470" s="26">
        <f>IFERROR(Tableau17[[#This Row],[2019-T1-DIEUMEGARD Pierre]]/Tableau17[[#This Row],[2019-T1-TOTAL]],"")</f>
        <v>0</v>
      </c>
      <c r="MK470" s="26">
        <f>IFERROR(Tableau17[[#This Row],[2019-T1-DUPONT-AIGNAN Nicolas]]/Tableau17[[#This Row],[2019-T1-TOTAL]],"")</f>
        <v>1.0940919037199124E-2</v>
      </c>
      <c r="ML470" s="26">
        <f>IFERROR(Tableau17[[#This Row],[2019-T1-GERNIGON Yves]]/Tableau17[[#This Row],[2019-T1-TOTAL]],"")</f>
        <v>0</v>
      </c>
      <c r="MM470" s="26">
        <f>IFERROR(Tableau17[[#This Row],[2019-T1-GLUCKSMANN Raphaël]]/Tableau17[[#This Row],[2019-T1-TOTAL]],"")</f>
        <v>8.5339168490153175E-2</v>
      </c>
      <c r="MN470" s="26">
        <f>IFERROR(Tableau17[[#This Row],[2019-T1-HAMON Benoît]]/Tableau17[[#This Row],[2019-T1-TOTAL]],"")</f>
        <v>4.1575492341356671E-2</v>
      </c>
      <c r="MO470" s="26">
        <f>IFERROR(Tableau17[[#This Row],[2019-T1-HELGEN Gilles]]/Tableau17[[#This Row],[2019-T1-TOTAL]],"")</f>
        <v>0</v>
      </c>
      <c r="MP470" s="26">
        <f>IFERROR(Tableau17[[#This Row],[2019-T1-JADOT Yannick]]/Tableau17[[#This Row],[2019-T1-TOTAL]],"")</f>
        <v>0.22319474835886213</v>
      </c>
      <c r="MQ470" s="26">
        <f>IFERROR(Tableau17[[#This Row],[2019-T1-LAGARDE Jean-Christophe]]/Tableau17[[#This Row],[2019-T1-TOTAL]],"")</f>
        <v>1.7505470459518599E-2</v>
      </c>
      <c r="MR470" s="26">
        <f>IFERROR(Tableau17[[#This Row],[2019-T1-LALANNE Francis]]/Tableau17[[#This Row],[2019-T1-TOTAL]],"")</f>
        <v>4.3763676148796497E-3</v>
      </c>
      <c r="MS470" s="26">
        <f>IFERROR(Tableau17[[#This Row],[2019-T1-LOISEAU Nathalie]]/Tableau17[[#This Row],[2019-T1-TOTAL]],"")</f>
        <v>0.17943107221006566</v>
      </c>
      <c r="MT470" s="26">
        <f>IFERROR(Tableau17[[#This Row],[2019-T1-MARIE Florie]]/Tableau17[[#This Row],[2019-T1-TOTAL]],"")</f>
        <v>8.7527352297592995E-3</v>
      </c>
      <c r="MU470" s="26">
        <f>IFERROR(Tableau17[[#This Row],[2008-T1-MACROEXTRDROITE]]/Tableau17[[#This Row],[2008-T1-MACROTOTALE]],"")</f>
        <v>6.5263157894736842E-2</v>
      </c>
      <c r="MV470" s="26">
        <f>IFERROR(Tableau17[[#This Row],[2008-T1-MACRODROITE]]/Tableau17[[#This Row],[2008-T1-MACROTOTALE]],"")</f>
        <v>0.50526315789473686</v>
      </c>
      <c r="MW470" s="26">
        <f>IFERROR(Tableau17[[#This Row],[2008-T1-MACROCENTRE]]/Tableau17[[#This Row],[2008-T1-MACROTOTALE]],"")</f>
        <v>0</v>
      </c>
      <c r="MX470" s="26">
        <f>IFERROR(Tableau17[[#This Row],[2008-T1-MACROGAUCHE]]/Tableau17[[#This Row],[2008-T1-MACROTOTALE]],"")</f>
        <v>0.42947368421052634</v>
      </c>
      <c r="MY470" s="26">
        <f>IFERROR(Tableau17[[#This Row],[2008-T1-MACROAUTRE]]/Tableau17[[#This Row],[2008-T1-MACROTOTALE]],"")</f>
        <v>0</v>
      </c>
      <c r="MZ470" s="26">
        <f>IFERROR(Tableau17[[#This Row],[2008-T2-MACROEXTRDROITE]]/Tableau17[[#This Row],[2008-T2-MACROTOTALE]],"")</f>
        <v>0</v>
      </c>
      <c r="NA470" s="26">
        <f>IFERROR(Tableau17[[#This Row],[2008-T2-MACRODROITE]]/Tableau17[[#This Row],[2008-T2-MACROTOTALE]],"")</f>
        <v>0.53474903474903479</v>
      </c>
      <c r="NB470" s="26">
        <f>IFERROR(Tableau17[[#This Row],[2008-T2-MACROCENTRE]]/Tableau17[[#This Row],[2008-T2-MACROTOTALE]],"")</f>
        <v>0</v>
      </c>
      <c r="NC470" s="26">
        <f>IFERROR(Tableau17[[#This Row],[2008-T2-MACROGAUCHE]]/Tableau17[[#This Row],[2008-T2-MACROTOTALE]],"")</f>
        <v>0.46525096525096526</v>
      </c>
      <c r="ND470" s="26">
        <f>IFERROR(Tableau17[[#This Row],[2008-T2-MACROAUTRE]]/Tableau17[[#This Row],[2008-T2-MACROTOTALE]],"")</f>
        <v>0</v>
      </c>
      <c r="NE470" s="26">
        <f>IFERROR(Tableau17[[#This Row],[2014-T1-MACROEXTRDROITE]]/Tableau17[[#This Row],[2014-T1-MACROTOTALE]],"")</f>
        <v>0.16703296703296702</v>
      </c>
      <c r="NF470" s="26">
        <f>IFERROR(Tableau17[[#This Row],[2014-T1-MACRODROITE]]/Tableau17[[#This Row],[2014-T1-MACROTOTALE]],"")</f>
        <v>0.40879120879120878</v>
      </c>
      <c r="NG470" s="26">
        <f>IFERROR(Tableau17[[#This Row],[2014-T1-MACROCENTRE]]/Tableau17[[#This Row],[2014-T1-MACROTOTALE]],"")</f>
        <v>8.7912087912087912E-3</v>
      </c>
      <c r="NH470" s="26">
        <f>IFERROR(Tableau17[[#This Row],[2014-T1-MACROGAUCHE]]/Tableau17[[#This Row],[2014-T1-MACROTOTALE]],"")</f>
        <v>0.41538461538461541</v>
      </c>
      <c r="NI470" s="26">
        <f>IFERROR(Tableau17[[#This Row],[2014-T1-MACROAUTRE]]/Tableau17[[#This Row],[2014-T1-MACROTOTALE]],"")</f>
        <v>0</v>
      </c>
      <c r="NJ470" s="26">
        <f>IFERROR(Tableau17[[#This Row],[2014-T2-MACROEXTRDROITE]]/Tableau17[[#This Row],[2014-T2-MACROTOTALE]],"")</f>
        <v>0.16335540838852097</v>
      </c>
      <c r="NK470" s="26">
        <f>IFERROR(Tableau17[[#This Row],[2014-T2-MACRODROITE]]/Tableau17[[#This Row],[2014-T2-MACROTOTALE]],"")</f>
        <v>0.49448123620309054</v>
      </c>
      <c r="NL470" s="26">
        <f>IFERROR(Tableau17[[#This Row],[2014-T2-MACROCENTRE]]/Tableau17[[#This Row],[2014-T2-MACROTOTALE]],"")</f>
        <v>0</v>
      </c>
      <c r="NM470" s="26">
        <f>IFERROR(Tableau17[[#This Row],[2014-T2-MACROGAUCHE]]/Tableau17[[#This Row],[2014-T2-MACROTOTALE]],"")</f>
        <v>0.34216335540838855</v>
      </c>
      <c r="NN470" s="26">
        <f>IFERROR(Tableau17[[#This Row],[2014-T2-MACROAUTRE]]/Tableau17[[#This Row],[2014-T2-MACROTOTALE]],"")</f>
        <v>0</v>
      </c>
      <c r="NO470" s="26">
        <f>IFERROR( Tableau17[[#This Row],[2015-T1-MACROEXTRDROITE]]/Tableau17[[#This Row],[2015-T1-MACROTOTALE]],"")</f>
        <v>0.27272727272727271</v>
      </c>
      <c r="NP470" s="26">
        <f>IFERROR(Tableau17[[#This Row],[2015-T1-MACRODROITE]]/Tableau17[[#This Row],[2015-T1-MACROTOTALE]],"")</f>
        <v>0.25194805194805192</v>
      </c>
      <c r="NQ470" s="26">
        <f>IFERROR(Tableau17[[#This Row],[2015-T1-MACROCENTRE]]/Tableau17[[#This Row],[2015-T1-MACROTOTALE]],"")</f>
        <v>0</v>
      </c>
      <c r="NR470" s="26">
        <f>IFERROR(Tableau17[[#This Row],[2015-T1-MACROGAUCHE]]/Tableau17[[#This Row],[2015-T1-MACROTOTALE]],"")</f>
        <v>0.47012987012987012</v>
      </c>
      <c r="NS470" s="26">
        <f>IFERROR(Tableau17[[#This Row],[2015-T1-MACROAUTRE]]/Tableau17[[#This Row],[2015-T1-MACROTOTALE]],"")</f>
        <v>5.1948051948051948E-3</v>
      </c>
      <c r="NT470" s="26">
        <f>IFERROR(Tableau17[[#This Row],[2015-T2-MACROEXTRDROITE]]/Tableau17[[#This Row],[2015-T2-MACROTOTALE]],"")</f>
        <v>0.3224852071005917</v>
      </c>
      <c r="NU470" s="26">
        <f>IFERROR(Tableau17[[#This Row],[2015-T2-MACRODROITE]]/Tableau17[[#This Row],[2015-T2-MACROTOTALE]],"")</f>
        <v>0.6775147928994083</v>
      </c>
      <c r="NV470" s="26">
        <f>IFERROR(Tableau17[[#This Row],[2015-T2-MACROCENTRE]]/Tableau17[[#This Row],[2015-T2-MACROTOTALE]],"")</f>
        <v>0</v>
      </c>
      <c r="NW470" s="26">
        <f>IFERROR(Tableau17[[#This Row],[2015-T2-MACROGAUCHE]]/Tableau17[[#This Row],[2015-T2-MACROTOTALE]],"")</f>
        <v>0</v>
      </c>
      <c r="NX470" s="26">
        <f>IFERROR(Tableau17[[#This Row],[2015-T2-MACROAUTRE]]/Tableau17[[#This Row],[2015-T2-MACROTOTALE]],"")</f>
        <v>0</v>
      </c>
      <c r="NY470" s="26">
        <f>IFERROR(Tableau17[[#This Row],[2017-T1-MACROEXTRDROITE]]/Tableau17[[#This Row],[2017-T1-MACROTOTALE]],"")</f>
        <v>0.2257142857142857</v>
      </c>
      <c r="NZ470" s="26">
        <f>IFERROR(Tableau17[[#This Row],[2017-T1-MACRODROITE]]/Tableau17[[#This Row],[2017-T1-MACROTOTALE]],"")</f>
        <v>0.16</v>
      </c>
      <c r="OA470" s="26">
        <f>IFERROR(Tableau17[[#This Row],[2017-T1-MACROCENTRE]]/Tableau17[[#This Row],[2017-T1-MACROTOTALE]],"")</f>
        <v>0.18571428571428572</v>
      </c>
      <c r="OB470" s="26">
        <f>IFERROR(Tableau17[[#This Row],[2017-T1-MACROGAUCHE]]/Tableau17[[#This Row],[2017-T1-MACROTOTALE]],"")</f>
        <v>0.42142857142857143</v>
      </c>
      <c r="OC470" s="26">
        <f>IFERROR(Tableau17[[#This Row],[2017-T1-MACROAUTRE]]/Tableau17[[#This Row],[2017-T1-MACROTOTALE]],"")</f>
        <v>7.1428571428571426E-3</v>
      </c>
      <c r="OD470" s="26">
        <f>IFERROR(Tableau17[[#This Row],[2017-T2-MACROEXTRDROITE]]/Tableau17[[#This Row],[2017-T2-MACROTOTALE]],"")</f>
        <v>0.27533783783783783</v>
      </c>
      <c r="OE470" s="26">
        <f>IFERROR(Tableau17[[#This Row],[2017-T2-MACRODROITE]]/Tableau17[[#This Row],[2017-T2-MACROTOTALE]],"")</f>
        <v>0</v>
      </c>
      <c r="OF470" s="26">
        <f>IFERROR(Tableau17[[#This Row],[2017-T2-MACROCENTRE]]/Tableau17[[#This Row],[2017-T2-MACROTOTALE]],"")</f>
        <v>0.72466216216216217</v>
      </c>
      <c r="OG470" s="26">
        <f>IFERROR(Tableau17[[#This Row],[2017-T2-MACROGAUCHE]]/Tableau17[[#This Row],[2017-T2-MACROTOTALE]],"")</f>
        <v>0</v>
      </c>
      <c r="OH470" s="26">
        <f>IFERROR(Tableau17[[#This Row],[2017-T2-MACROAUTRE]]/Tableau17[[#This Row],[2017-T2-MACROTOTALE]],"")</f>
        <v>0</v>
      </c>
      <c r="OI470" s="26">
        <f>IFERROR(Tableau17[[#This Row],[2019-T1-MACROEXTRDROITE]]/Tableau17[[#This Row],[2019-T1-MACROTOTALE]],"")</f>
        <v>0.2021505376344086</v>
      </c>
      <c r="OJ470" s="26">
        <f>IFERROR(Tableau17[[#This Row],[2019-T1-MACRODROITE]]/Tableau17[[#This Row],[2019-T1-MACROTOTALE]],"")</f>
        <v>7.7419354838709681E-2</v>
      </c>
      <c r="OK470" s="26">
        <f>IFERROR(Tableau17[[#This Row],[2019-T1-MACROCENTRE]]/Tableau17[[#This Row],[2019-T1-MACROTOTALE]],"")</f>
        <v>0.17634408602150536</v>
      </c>
      <c r="OL470" s="26">
        <f>IFERROR(Tableau17[[#This Row],[2019-T1-MACROGAUCHE]]/Tableau17[[#This Row],[2019-T1-MACROTOTALE]],"")</f>
        <v>0.4946236559139785</v>
      </c>
      <c r="OM470" s="26">
        <f>IFERROR(Tableau17[[#This Row],[2019-T1-MACROAUTRE]]/Tableau17[[#This Row],[2019-T1-MACROTOTALE]],"")</f>
        <v>4.9462365591397849E-2</v>
      </c>
      <c r="ON470" s="26">
        <f>IFERROR(Tableau17[[#This Row],[2020-T1-MACROEXTRDROITE]]/Tableau17[[#This Row],[2020-T1-MACROTOTALE]],"")</f>
        <v>9.7989949748743713E-2</v>
      </c>
      <c r="OO470" s="26">
        <f>IFERROR(Tableau17[[#This Row],[2020-T1-MACRODROITE]]/Tableau17[[#This Row],[2020-T1-MACROTOTALE]],"")</f>
        <v>0.25125628140703515</v>
      </c>
      <c r="OP470" s="26">
        <f>IFERROR(Tableau17[[#This Row],[2020-T1-MACROCENTRE]]/Tableau17[[#This Row],[2020-T1-MACROTOTALE]],"")</f>
        <v>4.2713567839195977E-2</v>
      </c>
      <c r="OQ470" s="26">
        <f>IFERROR(Tableau17[[#This Row],[2020-T1-MACROGAUCHE]]/Tableau17[[#This Row],[2020-T1-MACROTOTALE]],"")</f>
        <v>0.60804020100502509</v>
      </c>
      <c r="OR470" s="26">
        <f>IFERROR(Tableau17[[#This Row],[2020-T1-MACROAUTRE]]/Tableau17[[#This Row],[2020-T1-MACROTOTALE]],"")</f>
        <v>0</v>
      </c>
      <c r="OS470" s="26">
        <f>IFERROR(Tableau17[[#This Row],[2017 (L)-T1-MACROEXTRDROITE]]/Tableau17[[#This Row],[2017 (L)-T1-MACROTOTALE]],"")</f>
        <v>2.5641025641025641E-3</v>
      </c>
      <c r="OT470" s="26">
        <f>IFERROR(Tableau17[[#This Row],[2017 (L)-T1-MACRODROITE]]/Tableau17[[#This Row],[2017 (L)-T1-MACROTOTALE]],"")</f>
        <v>0.19487179487179487</v>
      </c>
      <c r="OU470" s="26">
        <f>IFERROR(Tableau17[[#This Row],[2017 (L)-T1-MACROCENTRE]]/Tableau17[[#This Row],[2017 (L)-T1-MACROTOTALE]],"")</f>
        <v>0.32307692307692309</v>
      </c>
      <c r="OV470" s="26">
        <f>IFERROR(Tableau17[[#This Row],[2017 (L)-T1-MACROGAUCHE]]/Tableau17[[#This Row],[2017 (L)-T1-MACROTOTALE]],"")</f>
        <v>0.46410256410256412</v>
      </c>
      <c r="OW470" s="26">
        <f>IFERROR(Tableau17[[#This Row],[2017 (L)-T1-MACROAUTRE]]/Tableau17[[#This Row],[2017 (L)-T1-MACROTOTALE]],"")</f>
        <v>1.5384615384615385E-2</v>
      </c>
      <c r="OX470" s="26">
        <f>IFERROR(Tableau17[[#This Row],[2017 (L)-T2-MACROEXTRDROITE]]/Tableau17[[#This Row],[2017 (L)-T2-MACROTOTALE]],"")</f>
        <v>0</v>
      </c>
      <c r="OY470" s="26">
        <f>IFERROR(Tableau17[[#This Row],[2017 (L)-T2-MACRODROITE]]/Tableau17[[#This Row],[2017 (L)-T2-MACROTOTALE]],"")</f>
        <v>0</v>
      </c>
      <c r="OZ470" s="26">
        <f>IFERROR(Tableau17[[#This Row],[2017 (L)-T2-MACROCENTRE]]/Tableau17[[#This Row],[2017 (L)-T2-MACROTOTALE]],"")</f>
        <v>0.48044692737430167</v>
      </c>
      <c r="PA470" s="26">
        <f>IFERROR(Tableau17[[#This Row],[2017 (L)-T2-MACROGAUCHE]]/Tableau17[[#This Row],[2017 (L)-T2-MACROTOTALE]],"")</f>
        <v>0.51955307262569828</v>
      </c>
      <c r="PB470" s="26">
        <f>IFERROR(Tableau17[[#This Row],[2017 (L)-T2-MACROAUTRE]]/Tableau17[[#This Row],[2017 (L)-T2-MACROTOTALE]],"")</f>
        <v>0</v>
      </c>
      <c r="PC470" s="26">
        <f>IFERROR(Tableau17[[#This Row],[2008_T1_PROCUS]]/Tableau17[[#This Row],[2008_T1_INSCRITS]],0)</f>
        <v>1.0376134889753566E-2</v>
      </c>
      <c r="PD470" s="26">
        <f>IFERROR(Tableau17[[#This Row],[2008_T2_PROCUS]]/Tableau17[[#This Row],[2008_T2_INSCRITS]],0)</f>
        <v>2.5940337224383916E-3</v>
      </c>
      <c r="PE470" s="26">
        <f>Tableau17[[#This Row],[2014_T1_PROCUS]]/Tableau17[[#This Row],[2014_T1_INSCRITS]]</f>
        <v>0</v>
      </c>
      <c r="PF470" s="26">
        <f>IFERROR(Tableau17[[#This Row],[2014_T2_PROCUS]]/Tableau17[[#This Row],[2014_T2_INSCRITS]],0)</f>
        <v>1.0403120936280884E-2</v>
      </c>
    </row>
    <row r="471" spans="1:422" hidden="1" x14ac:dyDescent="0.2">
      <c r="A471" s="1">
        <v>5</v>
      </c>
      <c r="B471" s="1" t="s">
        <v>316</v>
      </c>
      <c r="C471" s="1" t="s">
        <v>412</v>
      </c>
      <c r="D471" s="1" t="s">
        <v>412</v>
      </c>
      <c r="E471" s="1">
        <v>1008</v>
      </c>
      <c r="F471" s="1">
        <v>5.4118779999999997</v>
      </c>
      <c r="G471" s="1">
        <v>43.283250000000002</v>
      </c>
      <c r="H471" s="3">
        <v>716</v>
      </c>
      <c r="I471" s="3">
        <v>163</v>
      </c>
      <c r="L471" s="1">
        <v>27</v>
      </c>
      <c r="M471" s="1">
        <v>8</v>
      </c>
      <c r="P471" s="1">
        <v>65</v>
      </c>
      <c r="Q471" s="1">
        <v>12</v>
      </c>
      <c r="R471" s="1">
        <v>55</v>
      </c>
      <c r="S471" s="1">
        <v>26</v>
      </c>
      <c r="T471" s="1">
        <v>18</v>
      </c>
      <c r="U471" s="1">
        <v>211</v>
      </c>
      <c r="V471" s="1">
        <v>1169</v>
      </c>
      <c r="W471" s="1">
        <v>623</v>
      </c>
      <c r="X471" s="1">
        <v>0</v>
      </c>
      <c r="Y471" s="2">
        <v>0.53293413000000001</v>
      </c>
      <c r="Z471" s="1">
        <v>1169</v>
      </c>
      <c r="AA471" s="1">
        <v>666</v>
      </c>
      <c r="AB471" s="1">
        <v>10</v>
      </c>
      <c r="AC471" s="2">
        <v>0.56971771000000004</v>
      </c>
      <c r="AD471" s="1">
        <v>716</v>
      </c>
      <c r="AE471" s="1">
        <v>218</v>
      </c>
      <c r="AF471" s="2">
        <v>0.30446927000000001</v>
      </c>
      <c r="AG471" s="1">
        <f t="shared" si="7"/>
        <v>163</v>
      </c>
      <c r="AH471" s="1">
        <v>979</v>
      </c>
      <c r="AI471" s="1">
        <v>535</v>
      </c>
      <c r="AJ471" s="1">
        <v>21</v>
      </c>
      <c r="AK471" s="2">
        <v>0.54647599999999996</v>
      </c>
      <c r="AL471" s="1">
        <v>979</v>
      </c>
      <c r="AM471" s="1">
        <v>576</v>
      </c>
      <c r="AN471" s="1">
        <v>23</v>
      </c>
      <c r="AO471" s="2">
        <v>0.58835546000000005</v>
      </c>
      <c r="AP471" s="1">
        <v>640</v>
      </c>
      <c r="AQ471" s="1">
        <v>310</v>
      </c>
      <c r="AR471" s="2">
        <v>0.484375</v>
      </c>
      <c r="AS471" s="1">
        <v>640</v>
      </c>
      <c r="AT471" s="1">
        <v>320</v>
      </c>
      <c r="AU471" s="2">
        <v>0.5</v>
      </c>
      <c r="AV471" s="1">
        <v>681</v>
      </c>
      <c r="AW471" s="1">
        <v>313</v>
      </c>
      <c r="AX471" s="2">
        <v>0.45961821000000003</v>
      </c>
      <c r="AY471" s="1">
        <v>681</v>
      </c>
      <c r="AZ471" s="1">
        <v>279</v>
      </c>
      <c r="BA471" s="2">
        <v>0.40969162999999997</v>
      </c>
      <c r="BB471" s="1">
        <v>683</v>
      </c>
      <c r="BC471" s="1">
        <v>515</v>
      </c>
      <c r="BD471" s="2">
        <v>0.75402634999999996</v>
      </c>
      <c r="BE471" s="1">
        <v>682</v>
      </c>
      <c r="BF471" s="1">
        <v>488</v>
      </c>
      <c r="BG471" s="2">
        <v>0.71554251999999996</v>
      </c>
      <c r="BH471" s="1">
        <v>704</v>
      </c>
      <c r="BI471" s="1">
        <v>327</v>
      </c>
      <c r="BJ471" s="2">
        <v>0.46448864000000001</v>
      </c>
      <c r="BK471" s="1">
        <v>31</v>
      </c>
      <c r="BN471" s="1">
        <v>21</v>
      </c>
      <c r="BO471" s="1">
        <v>70</v>
      </c>
      <c r="BP471" s="1">
        <v>234</v>
      </c>
      <c r="BQ471" s="1">
        <v>168</v>
      </c>
      <c r="BR471" s="1">
        <v>524</v>
      </c>
      <c r="BT471" s="1">
        <v>235</v>
      </c>
      <c r="BU471" s="1">
        <v>320</v>
      </c>
      <c r="BW471" s="1">
        <v>555</v>
      </c>
      <c r="BX471" s="1">
        <v>7</v>
      </c>
      <c r="BZ471" s="1">
        <v>26</v>
      </c>
      <c r="CB471" s="1">
        <v>39</v>
      </c>
      <c r="CC471" s="1">
        <v>199</v>
      </c>
      <c r="CD471" s="1">
        <v>236</v>
      </c>
      <c r="CE471" s="1">
        <v>93</v>
      </c>
      <c r="CF471" s="1">
        <v>600</v>
      </c>
      <c r="CG471" s="1">
        <v>230</v>
      </c>
      <c r="CH471" s="1">
        <v>289</v>
      </c>
      <c r="CI471" s="1">
        <v>122</v>
      </c>
      <c r="CJ471" s="1">
        <v>641</v>
      </c>
      <c r="CM471" s="1">
        <v>1</v>
      </c>
      <c r="CN471" s="1">
        <v>10</v>
      </c>
      <c r="CO471" s="1">
        <v>51</v>
      </c>
      <c r="CP471" s="1">
        <v>124</v>
      </c>
      <c r="CQ471" s="1">
        <v>14</v>
      </c>
      <c r="CT471" s="1">
        <v>95</v>
      </c>
      <c r="CW471" s="1">
        <v>295</v>
      </c>
      <c r="CY471" s="1">
        <v>142</v>
      </c>
      <c r="DA471" s="1">
        <v>146</v>
      </c>
      <c r="DC471" s="1">
        <v>288</v>
      </c>
      <c r="DD471" s="1">
        <v>8</v>
      </c>
      <c r="DE471" s="1">
        <v>0</v>
      </c>
      <c r="DF471" s="1">
        <v>5</v>
      </c>
      <c r="DG471" s="1">
        <v>0</v>
      </c>
      <c r="DI471" s="1">
        <v>14</v>
      </c>
      <c r="DJ471" s="1">
        <v>4</v>
      </c>
      <c r="DK471" s="1">
        <v>0</v>
      </c>
      <c r="DL471" s="1">
        <v>26</v>
      </c>
      <c r="DM471" s="1">
        <v>66</v>
      </c>
      <c r="DN471" s="1">
        <v>86</v>
      </c>
      <c r="DO471" s="1">
        <v>90</v>
      </c>
      <c r="DP471" s="1">
        <v>1</v>
      </c>
      <c r="DU471" s="1">
        <v>300</v>
      </c>
      <c r="DX471" s="1">
        <v>165</v>
      </c>
      <c r="DY471" s="1">
        <v>93</v>
      </c>
      <c r="EA471" s="1">
        <v>258</v>
      </c>
      <c r="EB471" s="1">
        <v>1</v>
      </c>
      <c r="EC471" s="1">
        <v>5</v>
      </c>
      <c r="ED471" s="1">
        <v>1</v>
      </c>
      <c r="EE471" s="1">
        <v>25</v>
      </c>
      <c r="EF471" s="1">
        <v>89</v>
      </c>
      <c r="EG471" s="1">
        <v>21</v>
      </c>
      <c r="EH471" s="1">
        <v>2</v>
      </c>
      <c r="EI471" s="1">
        <v>166</v>
      </c>
      <c r="EJ471" s="1">
        <v>87</v>
      </c>
      <c r="EK471" s="1">
        <v>103</v>
      </c>
      <c r="EL471" s="1">
        <v>1</v>
      </c>
      <c r="EM471" s="1">
        <v>501</v>
      </c>
      <c r="EN471" s="1">
        <v>213</v>
      </c>
      <c r="EO471" s="1">
        <v>224</v>
      </c>
      <c r="EP471" s="1">
        <v>437</v>
      </c>
      <c r="EQ471" s="1">
        <v>0</v>
      </c>
      <c r="ER471" s="1">
        <v>3</v>
      </c>
      <c r="ES471" s="1">
        <v>1</v>
      </c>
      <c r="ET471" s="1">
        <v>15</v>
      </c>
      <c r="EU471" s="1">
        <v>2</v>
      </c>
      <c r="EV471" s="1">
        <v>126</v>
      </c>
      <c r="EW471" s="1">
        <v>30</v>
      </c>
      <c r="EX471" s="1">
        <v>0</v>
      </c>
      <c r="EY471" s="1">
        <v>9</v>
      </c>
      <c r="EZ471" s="1">
        <v>9</v>
      </c>
      <c r="FA471" s="1">
        <v>0</v>
      </c>
      <c r="FB471" s="1">
        <v>0</v>
      </c>
      <c r="FC471" s="1">
        <v>0</v>
      </c>
      <c r="FD471" s="1">
        <v>0</v>
      </c>
      <c r="FE471" s="1">
        <v>0</v>
      </c>
      <c r="FF471" s="1">
        <v>0</v>
      </c>
      <c r="FG471" s="1">
        <v>0</v>
      </c>
      <c r="FH471" s="1">
        <v>7</v>
      </c>
      <c r="FI471" s="1">
        <v>0</v>
      </c>
      <c r="FJ471" s="1">
        <v>15</v>
      </c>
      <c r="FK471" s="1">
        <v>7</v>
      </c>
      <c r="FL471" s="1">
        <v>0</v>
      </c>
      <c r="FM471" s="1">
        <v>30</v>
      </c>
      <c r="FN471" s="1">
        <v>7</v>
      </c>
      <c r="FO471" s="1">
        <v>2</v>
      </c>
      <c r="FP471" s="1">
        <v>43</v>
      </c>
      <c r="FQ471" s="1">
        <v>0</v>
      </c>
      <c r="FR471" s="1">
        <f>SUM(Tableau17[[#This Row],[2019-T1-ALEXANDRE Audric]:[2019-T1-MARIE Florie]])</f>
        <v>306</v>
      </c>
      <c r="FS471" s="1">
        <v>70</v>
      </c>
      <c r="FT471" s="1">
        <v>265</v>
      </c>
      <c r="FU471" s="1">
        <v>0</v>
      </c>
      <c r="FV471" s="1">
        <v>189</v>
      </c>
      <c r="FW471" s="1">
        <v>0</v>
      </c>
      <c r="FX471" s="1">
        <v>524</v>
      </c>
      <c r="FY471" s="1">
        <v>0</v>
      </c>
      <c r="FZ471" s="1">
        <v>320</v>
      </c>
      <c r="GA471" s="1">
        <v>0</v>
      </c>
      <c r="GB471" s="1">
        <v>235</v>
      </c>
      <c r="GC471" s="1">
        <v>0</v>
      </c>
      <c r="GD471" s="1">
        <v>555</v>
      </c>
      <c r="GE471" s="1">
        <v>199</v>
      </c>
      <c r="GF471" s="1">
        <v>236</v>
      </c>
      <c r="GG471" s="1">
        <v>7</v>
      </c>
      <c r="GH471" s="1">
        <v>158</v>
      </c>
      <c r="GI471" s="1">
        <v>0</v>
      </c>
      <c r="GJ471" s="1">
        <v>600</v>
      </c>
      <c r="GK471" s="1">
        <v>230</v>
      </c>
      <c r="GL471" s="1">
        <v>289</v>
      </c>
      <c r="GM471" s="1">
        <v>0</v>
      </c>
      <c r="GN471" s="1">
        <v>122</v>
      </c>
      <c r="GO471" s="1">
        <v>0</v>
      </c>
      <c r="GP471" s="1">
        <v>641</v>
      </c>
      <c r="GQ471" s="1">
        <v>124</v>
      </c>
      <c r="GR471" s="1">
        <v>96</v>
      </c>
      <c r="GS471" s="1">
        <v>14</v>
      </c>
      <c r="GT471" s="1">
        <v>61</v>
      </c>
      <c r="GU471" s="1">
        <v>0</v>
      </c>
      <c r="GV471" s="1">
        <v>295</v>
      </c>
      <c r="GW471" s="1">
        <v>142</v>
      </c>
      <c r="GX471" s="1">
        <v>146</v>
      </c>
      <c r="GY471" s="1">
        <v>0</v>
      </c>
      <c r="GZ471" s="1">
        <v>0</v>
      </c>
      <c r="HA471" s="1">
        <v>0</v>
      </c>
      <c r="HB471" s="1">
        <v>288</v>
      </c>
      <c r="HC471" s="1">
        <v>197</v>
      </c>
      <c r="HD471" s="1">
        <v>89</v>
      </c>
      <c r="HE471" s="1">
        <v>103</v>
      </c>
      <c r="HF471" s="1">
        <v>110</v>
      </c>
      <c r="HG471" s="1">
        <v>2</v>
      </c>
      <c r="HH471" s="1">
        <v>501</v>
      </c>
      <c r="HI471" s="1">
        <v>213</v>
      </c>
      <c r="HJ471" s="1">
        <v>0</v>
      </c>
      <c r="HK471" s="1">
        <v>224</v>
      </c>
      <c r="HL471" s="1">
        <v>0</v>
      </c>
      <c r="HM471" s="1">
        <v>0</v>
      </c>
      <c r="HN471" s="1">
        <v>437</v>
      </c>
      <c r="HO471" s="1">
        <v>136</v>
      </c>
      <c r="HP471" s="1">
        <v>37</v>
      </c>
      <c r="HQ471" s="1">
        <v>43</v>
      </c>
      <c r="HR471" s="1">
        <v>79</v>
      </c>
      <c r="HS471" s="1">
        <v>19</v>
      </c>
      <c r="HT471" s="1">
        <v>314</v>
      </c>
      <c r="HU471" s="1">
        <v>55</v>
      </c>
      <c r="HV471" s="1">
        <v>92</v>
      </c>
      <c r="HW471" s="1">
        <v>12</v>
      </c>
      <c r="HX471" s="1">
        <v>52</v>
      </c>
      <c r="HY471" s="1">
        <v>0</v>
      </c>
      <c r="HZ471" s="1">
        <v>211</v>
      </c>
      <c r="IA471" s="1">
        <v>75</v>
      </c>
      <c r="IB471" s="1">
        <v>86</v>
      </c>
      <c r="IC471" s="1">
        <v>90</v>
      </c>
      <c r="ID471" s="1">
        <v>49</v>
      </c>
      <c r="IE471" s="1">
        <v>0</v>
      </c>
      <c r="IF471" s="1">
        <v>300</v>
      </c>
      <c r="IG471" s="1">
        <v>0</v>
      </c>
      <c r="IH471" s="1">
        <v>165</v>
      </c>
      <c r="II471" s="1">
        <v>93</v>
      </c>
      <c r="IJ471" s="1">
        <v>0</v>
      </c>
      <c r="IK471" s="1">
        <v>0</v>
      </c>
      <c r="IL471" s="1">
        <v>258</v>
      </c>
      <c r="IM471" s="26">
        <f>IFERROR(Tableau17[[#This Row],[LDIV]]/Tableau17[[#This Row],[Total général]],"")</f>
        <v>0</v>
      </c>
      <c r="IN471" s="26">
        <f>IFERROR(Tableau17[[#This Row],[LDVC]]/Tableau17[[#This Row],[Total général]],"")</f>
        <v>0</v>
      </c>
      <c r="IO471" s="26">
        <f>IFERROR(Tableau17[[#This Row],[LDVD]]/Tableau17[[#This Row],[Total général]],"")</f>
        <v>0.12796208530805686</v>
      </c>
      <c r="IP471" s="26">
        <f>IFERROR(Tableau17[[#This Row],[LDVG]]/Tableau17[[#This Row],[Total général]],"")</f>
        <v>3.7914691943127965E-2</v>
      </c>
      <c r="IQ471" s="26">
        <f>IFERROR(Tableau17[[#This Row],[LEXD]]/Tableau17[[#This Row],[Total général]],"")</f>
        <v>0</v>
      </c>
      <c r="IR471" s="26">
        <f>IFERROR(Tableau17[[#This Row],[LEXG]]/Tableau17[[#This Row],[Total général]],"")</f>
        <v>0</v>
      </c>
      <c r="IS471" s="26">
        <f>IFERROR(Tableau17[[#This Row],[LLR]]/Tableau17[[#This Row],[Total général]],"")</f>
        <v>0.30805687203791471</v>
      </c>
      <c r="IT471" s="26">
        <f>IFERROR(Tableau17[[#This Row],[LREM]]/Tableau17[[#This Row],[Total général]],"")</f>
        <v>5.6872037914691941E-2</v>
      </c>
      <c r="IU471" s="26">
        <f>IFERROR(Tableau17[[#This Row],[LRN]]/Tableau17[[#This Row],[Total général]],"")</f>
        <v>0.26066350710900477</v>
      </c>
      <c r="IV471" s="26">
        <f>IFERROR(Tableau17[[#This Row],[LUG]]/Tableau17[[#This Row],[Total général]],"")</f>
        <v>0.12322274881516587</v>
      </c>
      <c r="IW471" s="26">
        <f>IFERROR(Tableau17[[#This Row],[LVEC]]/Tableau17[[#This Row],[Total général]],"")</f>
        <v>8.5308056872037921E-2</v>
      </c>
      <c r="IX471" s="26">
        <f>IFERROR(Tableau17[[#This Row],[2008-T1-LCMD]]/Tableau17[[#This Row],[2008-T1-TOTAL]],"")</f>
        <v>5.9160305343511452E-2</v>
      </c>
      <c r="IY471" s="26">
        <f>IFERROR(Tableau17[[#This Row],[2008-T1-LDVD]]/Tableau17[[#This Row],[2008-T1-TOTAL]],"")</f>
        <v>0</v>
      </c>
      <c r="IZ471" s="26">
        <f>IFERROR(Tableau17[[#This Row],[2008-T1-LEXD]]/Tableau17[[#This Row],[2008-T1-TOTAL]],"")</f>
        <v>0</v>
      </c>
      <c r="JA471" s="26">
        <f>IFERROR(Tableau17[[#This Row],[2008-T1-LEXG]]/Tableau17[[#This Row],[2008-T1-TOTAL]],"")</f>
        <v>4.0076335877862593E-2</v>
      </c>
      <c r="JB471" s="26">
        <f>IFERROR(Tableau17[[#This Row],[2008-T1-LFN]]/Tableau17[[#This Row],[2008-T1-TOTAL]],"")</f>
        <v>0.13358778625954199</v>
      </c>
      <c r="JC471" s="26">
        <f>IFERROR(Tableau17[[#This Row],[2008-T1-LMAJ]]/Tableau17[[#This Row],[2008-T1-TOTAL]],"")</f>
        <v>0.44656488549618323</v>
      </c>
      <c r="JD471" s="26">
        <f>IFERROR(Tableau17[[#This Row],[2008-T1-LUG]]/Tableau17[[#This Row],[2008-T1-TOTAL]],"")</f>
        <v>0.32061068702290074</v>
      </c>
      <c r="JE471" s="26">
        <f>IFERROR(Tableau17[[#This Row],[2008-T2-LFN]]/Tableau17[[#This Row],[2008-T2-TOTAL]],"")</f>
        <v>0</v>
      </c>
      <c r="JF471" s="26">
        <f>IFERROR(Tableau17[[#This Row],[2008-T2-LGC]]/Tableau17[[#This Row],[2008-T2-TOTAL]],"")</f>
        <v>0.42342342342342343</v>
      </c>
      <c r="JG471" s="26">
        <f>IFERROR(Tableau17[[#This Row],[2008-T2-LMAJ]]/Tableau17[[#This Row],[2008-T2-TOTAL]],"")</f>
        <v>0.57657657657657657</v>
      </c>
      <c r="JH471" s="26">
        <f>IFERROR(Tableau17[[#This Row],[2008-T2-LUG]]/Tableau17[[#This Row],[2008-T2-TOTAL]],"")</f>
        <v>0</v>
      </c>
      <c r="JI471" s="26">
        <f>IFERROR(Tableau17[[#This Row],[2014-T1-LDIV]]/Tableau17[[#This Row],[2014-T1-TOTAL]],"")</f>
        <v>1.1666666666666667E-2</v>
      </c>
      <c r="JJ471" s="26">
        <f>IFERROR(Tableau17[[#This Row],[2014-T1-LDVD]]/Tableau17[[#This Row],[2014-T1-TOTAL]],"")</f>
        <v>0</v>
      </c>
      <c r="JK471" s="26">
        <f>IFERROR(Tableau17[[#This Row],[2014-T1-LDVG]]/Tableau17[[#This Row],[2014-T1-TOTAL]],"")</f>
        <v>4.3333333333333335E-2</v>
      </c>
      <c r="JL471" s="26">
        <f>IFERROR(Tableau17[[#This Row],[2014-T1-LEXG]]/Tableau17[[#This Row],[2014-T1-TOTAL]],"")</f>
        <v>0</v>
      </c>
      <c r="JM471" s="26">
        <f>IFERROR(Tableau17[[#This Row],[2014-T1-LFG]]/Tableau17[[#This Row],[2014-T1-TOTAL]],"")</f>
        <v>6.5000000000000002E-2</v>
      </c>
      <c r="JN471" s="26">
        <f>IFERROR(Tableau17[[#This Row],[2014-T1-LFN]]/Tableau17[[#This Row],[2014-T1-TOTAL]],"")</f>
        <v>0.33166666666666667</v>
      </c>
      <c r="JO471" s="26">
        <f>IFERROR(Tableau17[[#This Row],[2014-T1-LUD]]/Tableau17[[#This Row],[2014-T1-TOTAL]],"")</f>
        <v>0.39333333333333331</v>
      </c>
      <c r="JP471" s="26">
        <f>IFERROR(Tableau17[[#This Row],[2014-T1-LUG]]/Tableau17[[#This Row],[2014-T1-TOTAL]],"")</f>
        <v>0.155</v>
      </c>
      <c r="JQ471" s="26">
        <f>IFERROR(Tableau17[[#This Row],[2014-T2-LFN]]/Tableau17[[#This Row],[2014-T2-TOTAL]],"")</f>
        <v>0.35881435257410299</v>
      </c>
      <c r="JR471" s="26">
        <f>IFERROR(Tableau17[[#This Row],[2014-T2-LUD]]/Tableau17[[#This Row],[2014-T2-TOTAL]],"")</f>
        <v>0.45085803432137284</v>
      </c>
      <c r="JS471" s="26">
        <f>IFERROR(Tableau17[[#This Row],[2014-T2-LUG]]/Tableau17[[#This Row],[2014-T2-TOTAL]],"")</f>
        <v>0.19032761310452417</v>
      </c>
      <c r="JT471" s="26">
        <f>IFERROR(Tableau17[[#This Row],[2015-T1-BC-DIV]]/Tableau17[[#This Row],[2015-T1-TOTAL]],"")</f>
        <v>0</v>
      </c>
      <c r="JU471" s="26">
        <f>IFERROR(Tableau17[[#This Row],[2015-T1-BC-DLF]]/Tableau17[[#This Row],[2015-T1-TOTAL]],"")</f>
        <v>0</v>
      </c>
      <c r="JV471" s="26">
        <f>IFERROR(Tableau17[[#This Row],[2015-T1-BC-DVD]]/Tableau17[[#This Row],[2015-T1-TOTAL]],"")</f>
        <v>3.3898305084745762E-3</v>
      </c>
      <c r="JW471" s="26">
        <f>IFERROR(Tableau17[[#This Row],[2015-T1-BC-DVG]]/Tableau17[[#This Row],[2015-T1-TOTAL]],"")</f>
        <v>3.3898305084745763E-2</v>
      </c>
      <c r="JX471" s="26">
        <f>IFERROR(Tableau17[[#This Row],[2015-T1-BC-FG]]/Tableau17[[#This Row],[2015-T1-TOTAL]],"")</f>
        <v>0.17288135593220338</v>
      </c>
      <c r="JY471" s="26">
        <f>IFERROR(Tableau17[[#This Row],[2015-T1-BC-FN]]/Tableau17[[#This Row],[2015-T1-TOTAL]],"")</f>
        <v>0.42033898305084744</v>
      </c>
      <c r="JZ471" s="26">
        <f>IFERROR(Tableau17[[#This Row],[2015-T1-BC-MDM]]/Tableau17[[#This Row],[2015-T1-TOTAL]],"")</f>
        <v>4.7457627118644069E-2</v>
      </c>
      <c r="KA471" s="26">
        <f>IFERROR(Tableau17[[#This Row],[2015-T1-BC-RDG]]/Tableau17[[#This Row],[2015-T1-TOTAL]],"")</f>
        <v>0</v>
      </c>
      <c r="KB471" s="26">
        <f>IFERROR(Tableau17[[#This Row],[2015-T1-BC-SOC]]/Tableau17[[#This Row],[2015-T1-TOTAL]],"")</f>
        <v>0</v>
      </c>
      <c r="KC471" s="26">
        <f>IFERROR(Tableau17[[#This Row],[2015-T1-BC-UD]]/Tableau17[[#This Row],[2015-T1-TOTAL]],"")</f>
        <v>0.32203389830508472</v>
      </c>
      <c r="KD471" s="26">
        <f>IFERROR(Tableau17[[#This Row],[2015-T1-BC-UG]]/Tableau17[[#This Row],[2015-T1-TOTAL]],"")</f>
        <v>0</v>
      </c>
      <c r="KE471" s="26">
        <f>IFERROR(Tableau17[[#This Row],[2015-T1-BC-VEC]]/Tableau17[[#This Row],[2015-T1-TOTAL]],"")</f>
        <v>0</v>
      </c>
      <c r="KF471" s="26">
        <f>IFERROR(Tableau17[[#This Row],[2015-T2-BC-DVG]]/Tableau17[[#This Row],[2015-T2-TOTAL]],"")</f>
        <v>0</v>
      </c>
      <c r="KG471" s="26">
        <f>IFERROR(Tableau17[[#This Row],[2015-T2-BC-FN]]/Tableau17[[#This Row],[2015-T2-TOTAL]],"")</f>
        <v>0.49305555555555558</v>
      </c>
      <c r="KH471" s="26">
        <f>IFERROR(Tableau17[[#This Row],[2015-T2-BC-SOC]]/Tableau17[[#This Row],[2015-T2-TOTAL]],"")</f>
        <v>0</v>
      </c>
      <c r="KI471" s="26">
        <f>IFERROR(Tableau17[[#This Row],[2015-T2-BC-UD]]/Tableau17[[#This Row],[2015-T2-TOTAL]],"")</f>
        <v>0.50694444444444442</v>
      </c>
      <c r="KJ471" s="26">
        <f>IFERROR(Tableau17[[#This Row],[2015-T2-BC-UG]]/Tableau17[[#This Row],[2015-T2-TOTAL]],"")</f>
        <v>0</v>
      </c>
      <c r="KK471" s="26">
        <f>IFERROR(Tableau17[[#This Row],[2017 (L)-T1-COM]]/Tableau17[[#This Row],[2017 (L)-T1-TOTAL]],"")</f>
        <v>2.6666666666666668E-2</v>
      </c>
      <c r="KL471" s="26">
        <f>IFERROR(Tableau17[[#This Row],[2017 (L)-T1-DIV]]/Tableau17[[#This Row],[2017 (L)-T1-TOTAL]],"")</f>
        <v>0</v>
      </c>
      <c r="KM471" s="26">
        <f>IFERROR(Tableau17[[#This Row],[2017 (L)-T1-DLF]]/Tableau17[[#This Row],[2017 (L)-T1-TOTAL]],"")</f>
        <v>1.6666666666666666E-2</v>
      </c>
      <c r="KN471" s="26">
        <f>IFERROR(Tableau17[[#This Row],[2017 (L)-T1-DVD]]/Tableau17[[#This Row],[2017 (L)-T1-TOTAL]],"")</f>
        <v>0</v>
      </c>
      <c r="KO471" s="26">
        <f>IFERROR(Tableau17[[#This Row],[2017 (L)-T1-DVG]]/Tableau17[[#This Row],[2017 (L)-T1-TOTAL]],"")</f>
        <v>0</v>
      </c>
      <c r="KP471" s="26">
        <f>IFERROR(Tableau17[[#This Row],[2017 (L)-T1-ECO]]/Tableau17[[#This Row],[2017 (L)-T1-TOTAL]],"")</f>
        <v>4.6666666666666669E-2</v>
      </c>
      <c r="KQ471" s="26">
        <f>IFERROR(Tableau17[[#This Row],[2017 (L)-T1-EXD]]/Tableau17[[#This Row],[2017 (L)-T1-TOTAL]],"")</f>
        <v>1.3333333333333334E-2</v>
      </c>
      <c r="KR471" s="26">
        <f>IFERROR(Tableau17[[#This Row],[2017 (L)-T1-EXG]]/Tableau17[[#This Row],[2017 (L)-T1-TOTAL]],"")</f>
        <v>0</v>
      </c>
      <c r="KS471" s="26">
        <f>IFERROR(Tableau17[[#This Row],[2017 (L)-T1-FI]]/Tableau17[[#This Row],[2017 (L)-T1-TOTAL]],"")</f>
        <v>8.666666666666667E-2</v>
      </c>
      <c r="KT471" s="26">
        <f>IFERROR(Tableau17[[#This Row],[2017 (L)-T1-FN]]/Tableau17[[#This Row],[2017 (L)-T1-TOTAL]],"")</f>
        <v>0.22</v>
      </c>
      <c r="KU471" s="26">
        <f>IFERROR(Tableau17[[#This Row],[2017 (L)-T1-LR]]/Tableau17[[#This Row],[2017 (L)-T1-TOTAL]],"")</f>
        <v>0.28666666666666668</v>
      </c>
      <c r="KV471" s="26">
        <f>IFERROR(Tableau17[[#This Row],[2017 (L)-T1-MDM]]/Tableau17[[#This Row],[2017 (L)-T1-TOTAL]],"")</f>
        <v>0.3</v>
      </c>
      <c r="KW471" s="26">
        <f>IFERROR(Tableau17[[#This Row],[2017 (L)-T1-RDG]]/Tableau17[[#This Row],[2017 (L)-T1-TOTAL]],"")</f>
        <v>3.3333333333333335E-3</v>
      </c>
      <c r="KX471" s="26">
        <f>IFERROR(Tableau17[[#This Row],[2017 (L)-T1-REG]]/Tableau17[[#This Row],[2017 (L)-T1-TOTAL]],"")</f>
        <v>0</v>
      </c>
      <c r="KY471" s="26">
        <f>IFERROR(Tableau17[[#This Row],[2017 (L)-T1-REM]]/Tableau17[[#This Row],[2017 (L)-T1-TOTAL]],"")</f>
        <v>0</v>
      </c>
      <c r="KZ471" s="26">
        <f>IFERROR(Tableau17[[#This Row],[2017 (L)-T1-SOC]]/Tableau17[[#This Row],[2017 (L)-T1-TOTAL]],"")</f>
        <v>0</v>
      </c>
      <c r="LA471" s="26">
        <f>IFERROR(Tableau17[[#This Row],[2017 (L)-T1-UDI]]/Tableau17[[#This Row],[2017 (L)-T1-TOTAL]],"")</f>
        <v>0</v>
      </c>
      <c r="LB471" s="26">
        <f>IFERROR(Tableau17[[#This Row],[2017 (L)-T2-FI]]/Tableau17[[#This Row],[2017 (L)-T2-TOTAL]],"")</f>
        <v>0</v>
      </c>
      <c r="LC471" s="26">
        <f>IFERROR(Tableau17[[#This Row],[2017 (L)-T2-FN]]/Tableau17[[#This Row],[2017 (L)-T2-TOTAL]],"")</f>
        <v>0</v>
      </c>
      <c r="LD471" s="26">
        <f>IFERROR(Tableau17[[#This Row],[2017 (L)-T2-LR]]/Tableau17[[#This Row],[2017 (L)-T2-TOTAL]],"")</f>
        <v>0.63953488372093026</v>
      </c>
      <c r="LE471" s="26">
        <f>IFERROR(Tableau17[[#This Row],[2017 (L)-T2-MDM]]/Tableau17[[#This Row],[2017 (L)-T2-TOTAL]],"")</f>
        <v>0.36046511627906974</v>
      </c>
      <c r="LF471" s="26">
        <f>IFERROR(Tableau17[[#This Row],[2017 (L)-T2-REM]]/Tableau17[[#This Row],[2017 (L)-T2-TOTAL]],"")</f>
        <v>0</v>
      </c>
      <c r="LG471" s="26">
        <f>IFERROR(Tableau17[[#This Row],[2017-T1-ARTHAUD Nathalie]]/Tableau17[[#This Row],[2017-T1-TOTAL]],"")</f>
        <v>1.996007984031936E-3</v>
      </c>
      <c r="LH471" s="26">
        <f>IFERROR(Tableau17[[#This Row],[2017-T1-ASSELINEAU Fran]]/Tableau17[[#This Row],[2017-T1-TOTAL]],"")</f>
        <v>9.9800399201596807E-3</v>
      </c>
      <c r="LI471" s="26">
        <f>IFERROR(Tableau17[[#This Row],[2017-T1-CHEMINADE Jacques]]/Tableau17[[#This Row],[2017-T1-TOTAL]],"")</f>
        <v>1.996007984031936E-3</v>
      </c>
      <c r="LJ471" s="26">
        <f>IFERROR(Tableau17[[#This Row],[2017-T1-DUPONT-AIGNAN Nicolas]]/Tableau17[[#This Row],[2017-T1-TOTAL]],"")</f>
        <v>4.9900199600798403E-2</v>
      </c>
      <c r="LK471" s="26">
        <f>IFERROR(Tableau17[[#This Row],[2017-T1-FILLON Fran]]/Tableau17[[#This Row],[2017-T1-TOTAL]],"")</f>
        <v>0.17764471057884232</v>
      </c>
      <c r="LL471" s="26">
        <f>IFERROR(Tableau17[[#This Row],[2017-T1-HAMON Beno]]/Tableau17[[#This Row],[2017-T1-TOTAL]],"")</f>
        <v>4.1916167664670656E-2</v>
      </c>
      <c r="LM471" s="26">
        <f>IFERROR(Tableau17[[#This Row],[2017-T1-LASSALLE Jean]]/Tableau17[[#This Row],[2017-T1-TOTAL]],"")</f>
        <v>3.9920159680638719E-3</v>
      </c>
      <c r="LN471" s="26">
        <f>IFERROR(Tableau17[[#This Row],[2017-T1-LE PEN Marine]]/Tableau17[[#This Row],[2017-T1-TOTAL]],"")</f>
        <v>0.33133732534930138</v>
      </c>
      <c r="LO471" s="26">
        <f>IFERROR(Tableau17[[#This Row],[2017-T1-M Jean-Luc]]/Tableau17[[#This Row],[2017-T1-TOTAL]],"")</f>
        <v>0.17365269461077845</v>
      </c>
      <c r="LP471" s="26">
        <f>IFERROR(Tableau17[[#This Row],[2017-T1-MACRON Emmanuel]]/Tableau17[[#This Row],[2017-T1-TOTAL]],"")</f>
        <v>0.20558882235528941</v>
      </c>
      <c r="LQ471" s="26">
        <f>IFERROR(Tableau17[[#This Row],[2017-T1-POUTOU Philippe]]/Tableau17[[#This Row],[2017-T1-TOTAL]],"")</f>
        <v>1.996007984031936E-3</v>
      </c>
      <c r="LR471" s="26">
        <f>IFERROR(Tableau17[[#This Row],[2017-T2-LE PEN Marine]]/Tableau17[[#This Row],[2017-T2-TOTAL]],"")</f>
        <v>0.48741418764302058</v>
      </c>
      <c r="LS471" s="26">
        <f>IFERROR(Tableau17[[#This Row],[2017-T2-MACRON Emmanuel]]/Tableau17[[#This Row],[2017-T2-TOTAL]],"")</f>
        <v>0.51258581235697942</v>
      </c>
      <c r="LT471" s="26">
        <f>IFERROR(Tableau17[[#This Row],[2019-T1-ALEXANDRE Audric]]/Tableau17[[#This Row],[2019-T1-TOTAL]],"")</f>
        <v>0</v>
      </c>
      <c r="LU471" s="26">
        <f>IFERROR(Tableau17[[#This Row],[2019-T1-ARTHAUD Nathalie]]/Tableau17[[#This Row],[2019-T1-TOTAL]],"")</f>
        <v>9.8039215686274508E-3</v>
      </c>
      <c r="LV471" s="26">
        <f>IFERROR(Tableau17[[#This Row],[2019-T1-ASSELINEAU François]]/Tableau17[[#This Row],[2019-T1-TOTAL]],"")</f>
        <v>3.2679738562091504E-3</v>
      </c>
      <c r="LW471" s="26">
        <f>IFERROR(Tableau17[[#This Row],[2019-T1-AUBRY Manon]]/Tableau17[[#This Row],[2019-T1-TOTAL]],"")</f>
        <v>4.9019607843137254E-2</v>
      </c>
      <c r="LX471" s="26">
        <f>IFERROR(Tableau17[[#This Row],[2019-T1-AZERGUI Nagib]]/Tableau17[[#This Row],[2019-T1-TOTAL]],"")</f>
        <v>6.5359477124183009E-3</v>
      </c>
      <c r="LY471" s="26">
        <f>IFERROR(Tableau17[[#This Row],[2019-T1-BARDELLA Jordan]]/Tableau17[[#This Row],[2019-T1-TOTAL]],"")</f>
        <v>0.41176470588235292</v>
      </c>
      <c r="LZ471" s="26">
        <f>IFERROR(Tableau17[[#This Row],[2019-T1-BELLAMY François-Xavier]]/Tableau17[[#This Row],[2019-T1-TOTAL]],"")</f>
        <v>9.8039215686274508E-2</v>
      </c>
      <c r="MA471" s="26">
        <f>IFERROR(Tableau17[[#This Row],[2019-T1-BIDOU Olivier]]/Tableau17[[#This Row],[2019-T1-TOTAL]],"")</f>
        <v>0</v>
      </c>
      <c r="MB471" s="26">
        <f>IFERROR(Tableau17[[#This Row],[2019-T1-BOURG Dominique]]/Tableau17[[#This Row],[2019-T1-TOTAL]],"")</f>
        <v>2.9411764705882353E-2</v>
      </c>
      <c r="MC471" s="26">
        <f>IFERROR(Tableau17[[#This Row],[2019-T1-BROSSAT Ian]]/Tableau17[[#This Row],[2019-T1-TOTAL]],"")</f>
        <v>2.9411764705882353E-2</v>
      </c>
      <c r="MD471" s="26">
        <f>IFERROR(Tableau17[[#This Row],[2019-T1-CAILLAUD Sophie]]/Tableau17[[#This Row],[2019-T1-TOTAL]],"")</f>
        <v>0</v>
      </c>
      <c r="ME471" s="26">
        <f>IFERROR(Tableau17[[#This Row],[2019-T1-CAMUS Renaud]]/Tableau17[[#This Row],[2019-T1-TOTAL]],"")</f>
        <v>0</v>
      </c>
      <c r="MF471" s="26">
        <f>IFERROR(Tableau17[[#This Row],[2019-T1-CHALENÇON Christophe]]/Tableau17[[#This Row],[2019-T1-TOTAL]],"")</f>
        <v>0</v>
      </c>
      <c r="MG471" s="26">
        <f>IFERROR(Tableau17[[#This Row],[2019-T1-CORBET Cathy Denise Ginette]]/Tableau17[[#This Row],[2019-T1-TOTAL]],"")</f>
        <v>0</v>
      </c>
      <c r="MH471" s="26">
        <f>IFERROR(Tableau17[[#This Row],[2019-T1-DE PREVOISIN Robert]]/Tableau17[[#This Row],[2019-T1-TOTAL]],"")</f>
        <v>0</v>
      </c>
      <c r="MI471" s="26">
        <f>IFERROR(Tableau17[[#This Row],[2019-T1-DELFEL Thérèse]]/Tableau17[[#This Row],[2019-T1-TOTAL]],"")</f>
        <v>0</v>
      </c>
      <c r="MJ471" s="26">
        <f>IFERROR(Tableau17[[#This Row],[2019-T1-DIEUMEGARD Pierre]]/Tableau17[[#This Row],[2019-T1-TOTAL]],"")</f>
        <v>0</v>
      </c>
      <c r="MK471" s="26">
        <f>IFERROR(Tableau17[[#This Row],[2019-T1-DUPONT-AIGNAN Nicolas]]/Tableau17[[#This Row],[2019-T1-TOTAL]],"")</f>
        <v>2.2875816993464051E-2</v>
      </c>
      <c r="ML471" s="26">
        <f>IFERROR(Tableau17[[#This Row],[2019-T1-GERNIGON Yves]]/Tableau17[[#This Row],[2019-T1-TOTAL]],"")</f>
        <v>0</v>
      </c>
      <c r="MM471" s="26">
        <f>IFERROR(Tableau17[[#This Row],[2019-T1-GLUCKSMANN Raphaël]]/Tableau17[[#This Row],[2019-T1-TOTAL]],"")</f>
        <v>4.9019607843137254E-2</v>
      </c>
      <c r="MN471" s="26">
        <f>IFERROR(Tableau17[[#This Row],[2019-T1-HAMON Benoît]]/Tableau17[[#This Row],[2019-T1-TOTAL]],"")</f>
        <v>2.2875816993464051E-2</v>
      </c>
      <c r="MO471" s="26">
        <f>IFERROR(Tableau17[[#This Row],[2019-T1-HELGEN Gilles]]/Tableau17[[#This Row],[2019-T1-TOTAL]],"")</f>
        <v>0</v>
      </c>
      <c r="MP471" s="26">
        <f>IFERROR(Tableau17[[#This Row],[2019-T1-JADOT Yannick]]/Tableau17[[#This Row],[2019-T1-TOTAL]],"")</f>
        <v>9.8039215686274508E-2</v>
      </c>
      <c r="MQ471" s="26">
        <f>IFERROR(Tableau17[[#This Row],[2019-T1-LAGARDE Jean-Christophe]]/Tableau17[[#This Row],[2019-T1-TOTAL]],"")</f>
        <v>2.2875816993464051E-2</v>
      </c>
      <c r="MR471" s="26">
        <f>IFERROR(Tableau17[[#This Row],[2019-T1-LALANNE Francis]]/Tableau17[[#This Row],[2019-T1-TOTAL]],"")</f>
        <v>6.5359477124183009E-3</v>
      </c>
      <c r="MS471" s="26">
        <f>IFERROR(Tableau17[[#This Row],[2019-T1-LOISEAU Nathalie]]/Tableau17[[#This Row],[2019-T1-TOTAL]],"")</f>
        <v>0.14052287581699346</v>
      </c>
      <c r="MT471" s="26">
        <f>IFERROR(Tableau17[[#This Row],[2019-T1-MARIE Florie]]/Tableau17[[#This Row],[2019-T1-TOTAL]],"")</f>
        <v>0</v>
      </c>
      <c r="MU471" s="26">
        <f>IFERROR(Tableau17[[#This Row],[2008-T1-MACROEXTRDROITE]]/Tableau17[[#This Row],[2008-T1-MACROTOTALE]],"")</f>
        <v>0.13358778625954199</v>
      </c>
      <c r="MV471" s="26">
        <f>IFERROR(Tableau17[[#This Row],[2008-T1-MACRODROITE]]/Tableau17[[#This Row],[2008-T1-MACROTOTALE]],"")</f>
        <v>0.50572519083969469</v>
      </c>
      <c r="MW471" s="26">
        <f>IFERROR(Tableau17[[#This Row],[2008-T1-MACROCENTRE]]/Tableau17[[#This Row],[2008-T1-MACROTOTALE]],"")</f>
        <v>0</v>
      </c>
      <c r="MX471" s="26">
        <f>IFERROR(Tableau17[[#This Row],[2008-T1-MACROGAUCHE]]/Tableau17[[#This Row],[2008-T1-MACROTOTALE]],"")</f>
        <v>0.36068702290076338</v>
      </c>
      <c r="MY471" s="26">
        <f>IFERROR(Tableau17[[#This Row],[2008-T1-MACROAUTRE]]/Tableau17[[#This Row],[2008-T1-MACROTOTALE]],"")</f>
        <v>0</v>
      </c>
      <c r="MZ471" s="26">
        <f>IFERROR(Tableau17[[#This Row],[2008-T2-MACROEXTRDROITE]]/Tableau17[[#This Row],[2008-T2-MACROTOTALE]],"")</f>
        <v>0</v>
      </c>
      <c r="NA471" s="26">
        <f>IFERROR(Tableau17[[#This Row],[2008-T2-MACRODROITE]]/Tableau17[[#This Row],[2008-T2-MACROTOTALE]],"")</f>
        <v>0.57657657657657657</v>
      </c>
      <c r="NB471" s="26">
        <f>IFERROR(Tableau17[[#This Row],[2008-T2-MACROCENTRE]]/Tableau17[[#This Row],[2008-T2-MACROTOTALE]],"")</f>
        <v>0</v>
      </c>
      <c r="NC471" s="26">
        <f>IFERROR(Tableau17[[#This Row],[2008-T2-MACROGAUCHE]]/Tableau17[[#This Row],[2008-T2-MACROTOTALE]],"")</f>
        <v>0.42342342342342343</v>
      </c>
      <c r="ND471" s="26">
        <f>IFERROR(Tableau17[[#This Row],[2008-T2-MACROAUTRE]]/Tableau17[[#This Row],[2008-T2-MACROTOTALE]],"")</f>
        <v>0</v>
      </c>
      <c r="NE471" s="26">
        <f>IFERROR(Tableau17[[#This Row],[2014-T1-MACROEXTRDROITE]]/Tableau17[[#This Row],[2014-T1-MACROTOTALE]],"")</f>
        <v>0.33166666666666667</v>
      </c>
      <c r="NF471" s="26">
        <f>IFERROR(Tableau17[[#This Row],[2014-T1-MACRODROITE]]/Tableau17[[#This Row],[2014-T1-MACROTOTALE]],"")</f>
        <v>0.39333333333333331</v>
      </c>
      <c r="NG471" s="26">
        <f>IFERROR(Tableau17[[#This Row],[2014-T1-MACROCENTRE]]/Tableau17[[#This Row],[2014-T1-MACROTOTALE]],"")</f>
        <v>1.1666666666666667E-2</v>
      </c>
      <c r="NH471" s="26">
        <f>IFERROR(Tableau17[[#This Row],[2014-T1-MACROGAUCHE]]/Tableau17[[#This Row],[2014-T1-MACROTOTALE]],"")</f>
        <v>0.26333333333333331</v>
      </c>
      <c r="NI471" s="26">
        <f>IFERROR(Tableau17[[#This Row],[2014-T1-MACROAUTRE]]/Tableau17[[#This Row],[2014-T1-MACROTOTALE]],"")</f>
        <v>0</v>
      </c>
      <c r="NJ471" s="26">
        <f>IFERROR(Tableau17[[#This Row],[2014-T2-MACROEXTRDROITE]]/Tableau17[[#This Row],[2014-T2-MACROTOTALE]],"")</f>
        <v>0.35881435257410299</v>
      </c>
      <c r="NK471" s="26">
        <f>IFERROR(Tableau17[[#This Row],[2014-T2-MACRODROITE]]/Tableau17[[#This Row],[2014-T2-MACROTOTALE]],"")</f>
        <v>0.45085803432137284</v>
      </c>
      <c r="NL471" s="26">
        <f>IFERROR(Tableau17[[#This Row],[2014-T2-MACROCENTRE]]/Tableau17[[#This Row],[2014-T2-MACROTOTALE]],"")</f>
        <v>0</v>
      </c>
      <c r="NM471" s="26">
        <f>IFERROR(Tableau17[[#This Row],[2014-T2-MACROGAUCHE]]/Tableau17[[#This Row],[2014-T2-MACROTOTALE]],"")</f>
        <v>0.19032761310452417</v>
      </c>
      <c r="NN471" s="26">
        <f>IFERROR(Tableau17[[#This Row],[2014-T2-MACROAUTRE]]/Tableau17[[#This Row],[2014-T2-MACROTOTALE]],"")</f>
        <v>0</v>
      </c>
      <c r="NO471" s="26">
        <f>IFERROR( Tableau17[[#This Row],[2015-T1-MACROEXTRDROITE]]/Tableau17[[#This Row],[2015-T1-MACROTOTALE]],"")</f>
        <v>0.42033898305084744</v>
      </c>
      <c r="NP471" s="26">
        <f>IFERROR(Tableau17[[#This Row],[2015-T1-MACRODROITE]]/Tableau17[[#This Row],[2015-T1-MACROTOTALE]],"")</f>
        <v>0.3254237288135593</v>
      </c>
      <c r="NQ471" s="26">
        <f>IFERROR(Tableau17[[#This Row],[2015-T1-MACROCENTRE]]/Tableau17[[#This Row],[2015-T1-MACROTOTALE]],"")</f>
        <v>4.7457627118644069E-2</v>
      </c>
      <c r="NR471" s="26">
        <f>IFERROR(Tableau17[[#This Row],[2015-T1-MACROGAUCHE]]/Tableau17[[#This Row],[2015-T1-MACROTOTALE]],"")</f>
        <v>0.20677966101694914</v>
      </c>
      <c r="NS471" s="26">
        <f>IFERROR(Tableau17[[#This Row],[2015-T1-MACROAUTRE]]/Tableau17[[#This Row],[2015-T1-MACROTOTALE]],"")</f>
        <v>0</v>
      </c>
      <c r="NT471" s="26">
        <f>IFERROR(Tableau17[[#This Row],[2015-T2-MACROEXTRDROITE]]/Tableau17[[#This Row],[2015-T2-MACROTOTALE]],"")</f>
        <v>0.49305555555555558</v>
      </c>
      <c r="NU471" s="26">
        <f>IFERROR(Tableau17[[#This Row],[2015-T2-MACRODROITE]]/Tableau17[[#This Row],[2015-T2-MACROTOTALE]],"")</f>
        <v>0.50694444444444442</v>
      </c>
      <c r="NV471" s="26">
        <f>IFERROR(Tableau17[[#This Row],[2015-T2-MACROCENTRE]]/Tableau17[[#This Row],[2015-T2-MACROTOTALE]],"")</f>
        <v>0</v>
      </c>
      <c r="NW471" s="26">
        <f>IFERROR(Tableau17[[#This Row],[2015-T2-MACROGAUCHE]]/Tableau17[[#This Row],[2015-T2-MACROTOTALE]],"")</f>
        <v>0</v>
      </c>
      <c r="NX471" s="26">
        <f>IFERROR(Tableau17[[#This Row],[2015-T2-MACROAUTRE]]/Tableau17[[#This Row],[2015-T2-MACROTOTALE]],"")</f>
        <v>0</v>
      </c>
      <c r="NY471" s="26">
        <f>IFERROR(Tableau17[[#This Row],[2017-T1-MACROEXTRDROITE]]/Tableau17[[#This Row],[2017-T1-MACROTOTALE]],"")</f>
        <v>0.39321357285429143</v>
      </c>
      <c r="NZ471" s="26">
        <f>IFERROR(Tableau17[[#This Row],[2017-T1-MACRODROITE]]/Tableau17[[#This Row],[2017-T1-MACROTOTALE]],"")</f>
        <v>0.17764471057884232</v>
      </c>
      <c r="OA471" s="26">
        <f>IFERROR(Tableau17[[#This Row],[2017-T1-MACROCENTRE]]/Tableau17[[#This Row],[2017-T1-MACROTOTALE]],"")</f>
        <v>0.20558882235528941</v>
      </c>
      <c r="OB471" s="26">
        <f>IFERROR(Tableau17[[#This Row],[2017-T1-MACROGAUCHE]]/Tableau17[[#This Row],[2017-T1-MACROTOTALE]],"")</f>
        <v>0.21956087824351297</v>
      </c>
      <c r="OC471" s="26">
        <f>IFERROR(Tableau17[[#This Row],[2017-T1-MACROAUTRE]]/Tableau17[[#This Row],[2017-T1-MACROTOTALE]],"")</f>
        <v>3.9920159680638719E-3</v>
      </c>
      <c r="OD471" s="26">
        <f>IFERROR(Tableau17[[#This Row],[2017-T2-MACROEXTRDROITE]]/Tableau17[[#This Row],[2017-T2-MACROTOTALE]],"")</f>
        <v>0.48741418764302058</v>
      </c>
      <c r="OE471" s="26">
        <f>IFERROR(Tableau17[[#This Row],[2017-T2-MACRODROITE]]/Tableau17[[#This Row],[2017-T2-MACROTOTALE]],"")</f>
        <v>0</v>
      </c>
      <c r="OF471" s="26">
        <f>IFERROR(Tableau17[[#This Row],[2017-T2-MACROCENTRE]]/Tableau17[[#This Row],[2017-T2-MACROTOTALE]],"")</f>
        <v>0.51258581235697942</v>
      </c>
      <c r="OG471" s="26">
        <f>IFERROR(Tableau17[[#This Row],[2017-T2-MACROGAUCHE]]/Tableau17[[#This Row],[2017-T2-MACROTOTALE]],"")</f>
        <v>0</v>
      </c>
      <c r="OH471" s="26">
        <f>IFERROR(Tableau17[[#This Row],[2017-T2-MACROAUTRE]]/Tableau17[[#This Row],[2017-T2-MACROTOTALE]],"")</f>
        <v>0</v>
      </c>
      <c r="OI471" s="26">
        <f>IFERROR(Tableau17[[#This Row],[2019-T1-MACROEXTRDROITE]]/Tableau17[[#This Row],[2019-T1-MACROTOTALE]],"")</f>
        <v>0.43312101910828027</v>
      </c>
      <c r="OJ471" s="26">
        <f>IFERROR(Tableau17[[#This Row],[2019-T1-MACRODROITE]]/Tableau17[[#This Row],[2019-T1-MACROTOTALE]],"")</f>
        <v>0.1178343949044586</v>
      </c>
      <c r="OK471" s="26">
        <f>IFERROR(Tableau17[[#This Row],[2019-T1-MACROCENTRE]]/Tableau17[[#This Row],[2019-T1-MACROTOTALE]],"")</f>
        <v>0.13694267515923567</v>
      </c>
      <c r="OL471" s="26">
        <f>IFERROR(Tableau17[[#This Row],[2019-T1-MACROGAUCHE]]/Tableau17[[#This Row],[2019-T1-MACROTOTALE]],"")</f>
        <v>0.25159235668789809</v>
      </c>
      <c r="OM471" s="26">
        <f>IFERROR(Tableau17[[#This Row],[2019-T1-MACROAUTRE]]/Tableau17[[#This Row],[2019-T1-MACROTOTALE]],"")</f>
        <v>6.0509554140127389E-2</v>
      </c>
      <c r="ON471" s="26">
        <f>IFERROR(Tableau17[[#This Row],[2020-T1-MACROEXTRDROITE]]/Tableau17[[#This Row],[2020-T1-MACROTOTALE]],"")</f>
        <v>0.26066350710900477</v>
      </c>
      <c r="OO471" s="26">
        <f>IFERROR(Tableau17[[#This Row],[2020-T1-MACRODROITE]]/Tableau17[[#This Row],[2020-T1-MACROTOTALE]],"")</f>
        <v>0.43601895734597157</v>
      </c>
      <c r="OP471" s="26">
        <f>IFERROR(Tableau17[[#This Row],[2020-T1-MACROCENTRE]]/Tableau17[[#This Row],[2020-T1-MACROTOTALE]],"")</f>
        <v>5.6872037914691941E-2</v>
      </c>
      <c r="OQ471" s="26">
        <f>IFERROR(Tableau17[[#This Row],[2020-T1-MACROGAUCHE]]/Tableau17[[#This Row],[2020-T1-MACROTOTALE]],"")</f>
        <v>0.24644549763033174</v>
      </c>
      <c r="OR471" s="26">
        <f>IFERROR(Tableau17[[#This Row],[2020-T1-MACROAUTRE]]/Tableau17[[#This Row],[2020-T1-MACROTOTALE]],"")</f>
        <v>0</v>
      </c>
      <c r="OS471" s="26">
        <f>IFERROR(Tableau17[[#This Row],[2017 (L)-T1-MACROEXTRDROITE]]/Tableau17[[#This Row],[2017 (L)-T1-MACROTOTALE]],"")</f>
        <v>0.25</v>
      </c>
      <c r="OT471" s="26">
        <f>IFERROR(Tableau17[[#This Row],[2017 (L)-T1-MACRODROITE]]/Tableau17[[#This Row],[2017 (L)-T1-MACROTOTALE]],"")</f>
        <v>0.28666666666666668</v>
      </c>
      <c r="OU471" s="26">
        <f>IFERROR(Tableau17[[#This Row],[2017 (L)-T1-MACROCENTRE]]/Tableau17[[#This Row],[2017 (L)-T1-MACROTOTALE]],"")</f>
        <v>0.3</v>
      </c>
      <c r="OV471" s="26">
        <f>IFERROR(Tableau17[[#This Row],[2017 (L)-T1-MACROGAUCHE]]/Tableau17[[#This Row],[2017 (L)-T1-MACROTOTALE]],"")</f>
        <v>0.16333333333333333</v>
      </c>
      <c r="OW471" s="26">
        <f>IFERROR(Tableau17[[#This Row],[2017 (L)-T1-MACROAUTRE]]/Tableau17[[#This Row],[2017 (L)-T1-MACROTOTALE]],"")</f>
        <v>0</v>
      </c>
      <c r="OX471" s="26">
        <f>IFERROR(Tableau17[[#This Row],[2017 (L)-T2-MACROEXTRDROITE]]/Tableau17[[#This Row],[2017 (L)-T2-MACROTOTALE]],"")</f>
        <v>0</v>
      </c>
      <c r="OY471" s="26">
        <f>IFERROR(Tableau17[[#This Row],[2017 (L)-T2-MACRODROITE]]/Tableau17[[#This Row],[2017 (L)-T2-MACROTOTALE]],"")</f>
        <v>0.63953488372093026</v>
      </c>
      <c r="OZ471" s="26">
        <f>IFERROR(Tableau17[[#This Row],[2017 (L)-T2-MACROCENTRE]]/Tableau17[[#This Row],[2017 (L)-T2-MACROTOTALE]],"")</f>
        <v>0.36046511627906974</v>
      </c>
      <c r="PA471" s="26">
        <f>IFERROR(Tableau17[[#This Row],[2017 (L)-T2-MACROGAUCHE]]/Tableau17[[#This Row],[2017 (L)-T2-MACROTOTALE]],"")</f>
        <v>0</v>
      </c>
      <c r="PB471" s="26">
        <f>IFERROR(Tableau17[[#This Row],[2017 (L)-T2-MACROAUTRE]]/Tableau17[[#This Row],[2017 (L)-T2-MACROTOTALE]],"")</f>
        <v>0</v>
      </c>
      <c r="PC471" s="26">
        <f>IFERROR(Tableau17[[#This Row],[2008_T1_PROCUS]]/Tableau17[[#This Row],[2008_T1_INSCRITS]],0)</f>
        <v>2.1450459652706845E-2</v>
      </c>
      <c r="PD471" s="26">
        <f>IFERROR(Tableau17[[#This Row],[2008_T2_PROCUS]]/Tableau17[[#This Row],[2008_T2_INSCRITS]],0)</f>
        <v>2.3493360572012258E-2</v>
      </c>
      <c r="PE471" s="26">
        <f>Tableau17[[#This Row],[2014_T1_PROCUS]]/Tableau17[[#This Row],[2014_T1_INSCRITS]]</f>
        <v>0</v>
      </c>
      <c r="PF471" s="26">
        <f>IFERROR(Tableau17[[#This Row],[2014_T2_PROCUS]]/Tableau17[[#This Row],[2014_T2_INSCRITS]],0)</f>
        <v>8.5543199315654406E-3</v>
      </c>
    </row>
    <row r="472" spans="1:422" hidden="1" x14ac:dyDescent="0.2">
      <c r="A472" s="1">
        <v>5</v>
      </c>
      <c r="B472" s="1" t="s">
        <v>378</v>
      </c>
      <c r="C472" s="1" t="s">
        <v>386</v>
      </c>
      <c r="D472" s="1" t="s">
        <v>386</v>
      </c>
      <c r="E472" s="1">
        <v>932</v>
      </c>
      <c r="F472" s="1">
        <v>5.4092820000000001</v>
      </c>
      <c r="G472" s="1">
        <v>43.271276</v>
      </c>
      <c r="H472" s="3">
        <v>835</v>
      </c>
      <c r="I472" s="3">
        <v>183</v>
      </c>
      <c r="L472" s="1">
        <v>16</v>
      </c>
      <c r="M472" s="1">
        <v>9</v>
      </c>
      <c r="P472" s="1">
        <v>86</v>
      </c>
      <c r="Q472" s="1">
        <v>15</v>
      </c>
      <c r="R472" s="1">
        <v>74</v>
      </c>
      <c r="S472" s="1">
        <v>23</v>
      </c>
      <c r="T472" s="1">
        <v>22</v>
      </c>
      <c r="U472" s="1">
        <v>245</v>
      </c>
      <c r="V472" s="1">
        <v>945</v>
      </c>
      <c r="W472" s="1">
        <v>494</v>
      </c>
      <c r="X472" s="1">
        <v>0</v>
      </c>
      <c r="Y472" s="2">
        <v>0.52275132000000002</v>
      </c>
      <c r="Z472" s="1">
        <v>945</v>
      </c>
      <c r="AA472" s="1">
        <v>526</v>
      </c>
      <c r="AB472" s="1">
        <v>8</v>
      </c>
      <c r="AC472" s="2">
        <v>0.55661375999999996</v>
      </c>
      <c r="AD472" s="1">
        <v>835</v>
      </c>
      <c r="AE472" s="1">
        <v>253</v>
      </c>
      <c r="AF472" s="2">
        <v>0.30299400999999998</v>
      </c>
      <c r="AG472" s="1">
        <f t="shared" si="7"/>
        <v>183</v>
      </c>
      <c r="AH472" s="1">
        <v>994</v>
      </c>
      <c r="AI472" s="1">
        <v>560</v>
      </c>
      <c r="AJ472" s="1">
        <v>0</v>
      </c>
      <c r="AK472" s="2">
        <v>0.56338027999999996</v>
      </c>
      <c r="AL472" s="1">
        <v>993</v>
      </c>
      <c r="AM472" s="1">
        <v>606</v>
      </c>
      <c r="AN472" s="1">
        <v>1</v>
      </c>
      <c r="AO472" s="2">
        <v>0.61027189999999998</v>
      </c>
      <c r="AP472" s="1">
        <v>926</v>
      </c>
      <c r="AQ472" s="1">
        <v>436</v>
      </c>
      <c r="AR472" s="2">
        <v>0.47084232999999998</v>
      </c>
      <c r="AS472" s="1">
        <v>926</v>
      </c>
      <c r="AT472" s="1">
        <v>452</v>
      </c>
      <c r="AU472" s="2">
        <v>0.48812095</v>
      </c>
      <c r="AV472" s="1">
        <v>889</v>
      </c>
      <c r="AW472" s="1">
        <v>381</v>
      </c>
      <c r="AX472" s="2">
        <v>0.42857142999999998</v>
      </c>
      <c r="AY472" s="1">
        <v>889</v>
      </c>
      <c r="AZ472" s="1">
        <v>309</v>
      </c>
      <c r="BA472" s="2">
        <v>0.34758155000000002</v>
      </c>
      <c r="BB472" s="1">
        <v>890</v>
      </c>
      <c r="BC472" s="1">
        <v>664</v>
      </c>
      <c r="BD472" s="2">
        <v>0.74606742000000004</v>
      </c>
      <c r="BE472" s="1">
        <v>890</v>
      </c>
      <c r="BF472" s="1">
        <v>608</v>
      </c>
      <c r="BG472" s="2">
        <v>0.68314607000000005</v>
      </c>
      <c r="BH472" s="1">
        <v>842</v>
      </c>
      <c r="BI472" s="1">
        <v>371</v>
      </c>
      <c r="BJ472" s="2">
        <v>0.44061758000000001</v>
      </c>
      <c r="BK472" s="1">
        <v>37</v>
      </c>
      <c r="BN472" s="1">
        <v>37</v>
      </c>
      <c r="BO472" s="1">
        <v>73</v>
      </c>
      <c r="BP472" s="1">
        <v>221</v>
      </c>
      <c r="BQ472" s="1">
        <v>175</v>
      </c>
      <c r="BR472" s="1">
        <v>543</v>
      </c>
      <c r="BT472" s="1">
        <v>262</v>
      </c>
      <c r="BU472" s="1">
        <v>322</v>
      </c>
      <c r="BW472" s="1">
        <v>584</v>
      </c>
      <c r="BX472" s="1">
        <v>14</v>
      </c>
      <c r="BZ472" s="1">
        <v>20</v>
      </c>
      <c r="CB472" s="1">
        <v>38</v>
      </c>
      <c r="CC472" s="1">
        <v>166</v>
      </c>
      <c r="CD472" s="1">
        <v>182</v>
      </c>
      <c r="CE472" s="1">
        <v>51</v>
      </c>
      <c r="CF472" s="1">
        <v>471</v>
      </c>
      <c r="CG472" s="1">
        <v>191</v>
      </c>
      <c r="CH472" s="1">
        <v>224</v>
      </c>
      <c r="CI472" s="1">
        <v>89</v>
      </c>
      <c r="CJ472" s="1">
        <v>504</v>
      </c>
      <c r="CM472" s="1">
        <v>2</v>
      </c>
      <c r="CN472" s="1">
        <v>9</v>
      </c>
      <c r="CO472" s="1">
        <v>68</v>
      </c>
      <c r="CP472" s="1">
        <v>220</v>
      </c>
      <c r="CQ472" s="1">
        <v>15</v>
      </c>
      <c r="CT472" s="1">
        <v>93</v>
      </c>
      <c r="CW472" s="1">
        <v>407</v>
      </c>
      <c r="CY472" s="1">
        <v>219</v>
      </c>
      <c r="DA472" s="1">
        <v>191</v>
      </c>
      <c r="DC472" s="1">
        <v>410</v>
      </c>
      <c r="DD472" s="1">
        <v>14</v>
      </c>
      <c r="DE472" s="1">
        <v>0</v>
      </c>
      <c r="DF472" s="1">
        <v>3</v>
      </c>
      <c r="DG472" s="1">
        <v>1</v>
      </c>
      <c r="DI472" s="1">
        <v>17</v>
      </c>
      <c r="DJ472" s="1">
        <v>4</v>
      </c>
      <c r="DK472" s="1">
        <v>2</v>
      </c>
      <c r="DL472" s="1">
        <v>54</v>
      </c>
      <c r="DM472" s="1">
        <v>106</v>
      </c>
      <c r="DN472" s="1">
        <v>90</v>
      </c>
      <c r="DO472" s="1">
        <v>81</v>
      </c>
      <c r="DP472" s="1">
        <v>2</v>
      </c>
      <c r="DU472" s="1">
        <v>374</v>
      </c>
      <c r="DX472" s="1">
        <v>166</v>
      </c>
      <c r="DY472" s="1">
        <v>102</v>
      </c>
      <c r="EA472" s="1">
        <v>268</v>
      </c>
      <c r="EB472" s="1">
        <v>2</v>
      </c>
      <c r="EC472" s="1">
        <v>3</v>
      </c>
      <c r="ED472" s="1">
        <v>0</v>
      </c>
      <c r="EE472" s="1">
        <v>27</v>
      </c>
      <c r="EF472" s="1">
        <v>75</v>
      </c>
      <c r="EG472" s="1">
        <v>29</v>
      </c>
      <c r="EH472" s="1">
        <v>6</v>
      </c>
      <c r="EI472" s="1">
        <v>257</v>
      </c>
      <c r="EJ472" s="1">
        <v>154</v>
      </c>
      <c r="EK472" s="1">
        <v>89</v>
      </c>
      <c r="EL472" s="1">
        <v>10</v>
      </c>
      <c r="EM472" s="1">
        <v>652</v>
      </c>
      <c r="EN472" s="1">
        <v>301</v>
      </c>
      <c r="EO472" s="1">
        <v>243</v>
      </c>
      <c r="EP472" s="1">
        <v>544</v>
      </c>
      <c r="EQ472" s="1">
        <v>0</v>
      </c>
      <c r="ER472" s="1">
        <v>1</v>
      </c>
      <c r="ES472" s="1">
        <v>8</v>
      </c>
      <c r="ET472" s="1">
        <v>25</v>
      </c>
      <c r="EU472" s="1">
        <v>2</v>
      </c>
      <c r="EV472" s="1">
        <v>158</v>
      </c>
      <c r="EW472" s="1">
        <v>28</v>
      </c>
      <c r="EX472" s="1">
        <v>0</v>
      </c>
      <c r="EY472" s="1">
        <v>6</v>
      </c>
      <c r="EZ472" s="1">
        <v>13</v>
      </c>
      <c r="FA472" s="1">
        <v>0</v>
      </c>
      <c r="FB472" s="1">
        <v>0</v>
      </c>
      <c r="FC472" s="1">
        <v>0</v>
      </c>
      <c r="FD472" s="1">
        <v>0</v>
      </c>
      <c r="FE472" s="1">
        <v>0</v>
      </c>
      <c r="FF472" s="1">
        <v>0</v>
      </c>
      <c r="FG472" s="1">
        <v>0</v>
      </c>
      <c r="FH472" s="1">
        <v>12</v>
      </c>
      <c r="FI472" s="1">
        <v>0</v>
      </c>
      <c r="FJ472" s="1">
        <v>11</v>
      </c>
      <c r="FK472" s="1">
        <v>9</v>
      </c>
      <c r="FL472" s="1">
        <v>0</v>
      </c>
      <c r="FM472" s="1">
        <v>30</v>
      </c>
      <c r="FN472" s="1">
        <v>5</v>
      </c>
      <c r="FO472" s="1">
        <v>4</v>
      </c>
      <c r="FP472" s="1">
        <v>40</v>
      </c>
      <c r="FQ472" s="1">
        <v>0</v>
      </c>
      <c r="FR472" s="1">
        <f>SUM(Tableau17[[#This Row],[2019-T1-ALEXANDRE Audric]:[2019-T1-MARIE Florie]])</f>
        <v>352</v>
      </c>
      <c r="FS472" s="1">
        <v>73</v>
      </c>
      <c r="FT472" s="1">
        <v>258</v>
      </c>
      <c r="FU472" s="1">
        <v>0</v>
      </c>
      <c r="FV472" s="1">
        <v>212</v>
      </c>
      <c r="FW472" s="1">
        <v>0</v>
      </c>
      <c r="FX472" s="1">
        <v>543</v>
      </c>
      <c r="FY472" s="1">
        <v>0</v>
      </c>
      <c r="FZ472" s="1">
        <v>322</v>
      </c>
      <c r="GA472" s="1">
        <v>0</v>
      </c>
      <c r="GB472" s="1">
        <v>262</v>
      </c>
      <c r="GC472" s="1">
        <v>0</v>
      </c>
      <c r="GD472" s="1">
        <v>584</v>
      </c>
      <c r="GE472" s="1">
        <v>166</v>
      </c>
      <c r="GF472" s="1">
        <v>182</v>
      </c>
      <c r="GG472" s="1">
        <v>14</v>
      </c>
      <c r="GH472" s="1">
        <v>109</v>
      </c>
      <c r="GI472" s="1">
        <v>0</v>
      </c>
      <c r="GJ472" s="1">
        <v>471</v>
      </c>
      <c r="GK472" s="1">
        <v>191</v>
      </c>
      <c r="GL472" s="1">
        <v>224</v>
      </c>
      <c r="GM472" s="1">
        <v>0</v>
      </c>
      <c r="GN472" s="1">
        <v>89</v>
      </c>
      <c r="GO472" s="1">
        <v>0</v>
      </c>
      <c r="GP472" s="1">
        <v>504</v>
      </c>
      <c r="GQ472" s="1">
        <v>220</v>
      </c>
      <c r="GR472" s="1">
        <v>95</v>
      </c>
      <c r="GS472" s="1">
        <v>15</v>
      </c>
      <c r="GT472" s="1">
        <v>77</v>
      </c>
      <c r="GU472" s="1">
        <v>0</v>
      </c>
      <c r="GV472" s="1">
        <v>407</v>
      </c>
      <c r="GW472" s="1">
        <v>219</v>
      </c>
      <c r="GX472" s="1">
        <v>191</v>
      </c>
      <c r="GY472" s="1">
        <v>0</v>
      </c>
      <c r="GZ472" s="1">
        <v>0</v>
      </c>
      <c r="HA472" s="1">
        <v>0</v>
      </c>
      <c r="HB472" s="1">
        <v>410</v>
      </c>
      <c r="HC472" s="1">
        <v>287</v>
      </c>
      <c r="HD472" s="1">
        <v>75</v>
      </c>
      <c r="HE472" s="1">
        <v>89</v>
      </c>
      <c r="HF472" s="1">
        <v>195</v>
      </c>
      <c r="HG472" s="1">
        <v>6</v>
      </c>
      <c r="HH472" s="1">
        <v>652</v>
      </c>
      <c r="HI472" s="1">
        <v>301</v>
      </c>
      <c r="HJ472" s="1">
        <v>0</v>
      </c>
      <c r="HK472" s="1">
        <v>243</v>
      </c>
      <c r="HL472" s="1">
        <v>0</v>
      </c>
      <c r="HM472" s="1">
        <v>0</v>
      </c>
      <c r="HN472" s="1">
        <v>544</v>
      </c>
      <c r="HO472" s="1">
        <v>179</v>
      </c>
      <c r="HP472" s="1">
        <v>33</v>
      </c>
      <c r="HQ472" s="1">
        <v>40</v>
      </c>
      <c r="HR472" s="1">
        <v>89</v>
      </c>
      <c r="HS472" s="1">
        <v>18</v>
      </c>
      <c r="HT472" s="1">
        <v>359</v>
      </c>
      <c r="HU472" s="1">
        <v>74</v>
      </c>
      <c r="HV472" s="1">
        <v>102</v>
      </c>
      <c r="HW472" s="1">
        <v>15</v>
      </c>
      <c r="HX472" s="1">
        <v>54</v>
      </c>
      <c r="HY472" s="1">
        <v>0</v>
      </c>
      <c r="HZ472" s="1">
        <v>245</v>
      </c>
      <c r="IA472" s="1">
        <v>113</v>
      </c>
      <c r="IB472" s="1">
        <v>91</v>
      </c>
      <c r="IC472" s="1">
        <v>81</v>
      </c>
      <c r="ID472" s="1">
        <v>89</v>
      </c>
      <c r="IE472" s="1">
        <v>0</v>
      </c>
      <c r="IF472" s="1">
        <v>374</v>
      </c>
      <c r="IG472" s="1">
        <v>0</v>
      </c>
      <c r="IH472" s="1">
        <v>166</v>
      </c>
      <c r="II472" s="1">
        <v>102</v>
      </c>
      <c r="IJ472" s="1">
        <v>0</v>
      </c>
      <c r="IK472" s="1">
        <v>0</v>
      </c>
      <c r="IL472" s="1">
        <v>268</v>
      </c>
      <c r="IM472" s="26">
        <f>IFERROR(Tableau17[[#This Row],[LDIV]]/Tableau17[[#This Row],[Total général]],"")</f>
        <v>0</v>
      </c>
      <c r="IN472" s="26">
        <f>IFERROR(Tableau17[[#This Row],[LDVC]]/Tableau17[[#This Row],[Total général]],"")</f>
        <v>0</v>
      </c>
      <c r="IO472" s="26">
        <f>IFERROR(Tableau17[[#This Row],[LDVD]]/Tableau17[[#This Row],[Total général]],"")</f>
        <v>6.5306122448979598E-2</v>
      </c>
      <c r="IP472" s="26">
        <f>IFERROR(Tableau17[[#This Row],[LDVG]]/Tableau17[[#This Row],[Total général]],"")</f>
        <v>3.6734693877551024E-2</v>
      </c>
      <c r="IQ472" s="26">
        <f>IFERROR(Tableau17[[#This Row],[LEXD]]/Tableau17[[#This Row],[Total général]],"")</f>
        <v>0</v>
      </c>
      <c r="IR472" s="26">
        <f>IFERROR(Tableau17[[#This Row],[LEXG]]/Tableau17[[#This Row],[Total général]],"")</f>
        <v>0</v>
      </c>
      <c r="IS472" s="26">
        <f>IFERROR(Tableau17[[#This Row],[LLR]]/Tableau17[[#This Row],[Total général]],"")</f>
        <v>0.3510204081632653</v>
      </c>
      <c r="IT472" s="26">
        <f>IFERROR(Tableau17[[#This Row],[LREM]]/Tableau17[[#This Row],[Total général]],"")</f>
        <v>6.1224489795918366E-2</v>
      </c>
      <c r="IU472" s="26">
        <f>IFERROR(Tableau17[[#This Row],[LRN]]/Tableau17[[#This Row],[Total général]],"")</f>
        <v>0.30204081632653063</v>
      </c>
      <c r="IV472" s="26">
        <f>IFERROR(Tableau17[[#This Row],[LUG]]/Tableau17[[#This Row],[Total général]],"")</f>
        <v>9.3877551020408165E-2</v>
      </c>
      <c r="IW472" s="26">
        <f>IFERROR(Tableau17[[#This Row],[LVEC]]/Tableau17[[#This Row],[Total général]],"")</f>
        <v>8.9795918367346933E-2</v>
      </c>
      <c r="IX472" s="26">
        <f>IFERROR(Tableau17[[#This Row],[2008-T1-LCMD]]/Tableau17[[#This Row],[2008-T1-TOTAL]],"")</f>
        <v>6.8139963167587483E-2</v>
      </c>
      <c r="IY472" s="26">
        <f>IFERROR(Tableau17[[#This Row],[2008-T1-LDVD]]/Tableau17[[#This Row],[2008-T1-TOTAL]],"")</f>
        <v>0</v>
      </c>
      <c r="IZ472" s="26">
        <f>IFERROR(Tableau17[[#This Row],[2008-T1-LEXD]]/Tableau17[[#This Row],[2008-T1-TOTAL]],"")</f>
        <v>0</v>
      </c>
      <c r="JA472" s="26">
        <f>IFERROR(Tableau17[[#This Row],[2008-T1-LEXG]]/Tableau17[[#This Row],[2008-T1-TOTAL]],"")</f>
        <v>6.8139963167587483E-2</v>
      </c>
      <c r="JB472" s="26">
        <f>IFERROR(Tableau17[[#This Row],[2008-T1-LFN]]/Tableau17[[#This Row],[2008-T1-TOTAL]],"")</f>
        <v>0.13443830570902393</v>
      </c>
      <c r="JC472" s="26">
        <f>IFERROR(Tableau17[[#This Row],[2008-T1-LMAJ]]/Tableau17[[#This Row],[2008-T1-TOTAL]],"")</f>
        <v>0.40699815837937386</v>
      </c>
      <c r="JD472" s="26">
        <f>IFERROR(Tableau17[[#This Row],[2008-T1-LUG]]/Tableau17[[#This Row],[2008-T1-TOTAL]],"")</f>
        <v>0.32228360957642727</v>
      </c>
      <c r="JE472" s="26">
        <f>IFERROR(Tableau17[[#This Row],[2008-T2-LFN]]/Tableau17[[#This Row],[2008-T2-TOTAL]],"")</f>
        <v>0</v>
      </c>
      <c r="JF472" s="26">
        <f>IFERROR(Tableau17[[#This Row],[2008-T2-LGC]]/Tableau17[[#This Row],[2008-T2-TOTAL]],"")</f>
        <v>0.44863013698630139</v>
      </c>
      <c r="JG472" s="26">
        <f>IFERROR(Tableau17[[#This Row],[2008-T2-LMAJ]]/Tableau17[[#This Row],[2008-T2-TOTAL]],"")</f>
        <v>0.55136986301369861</v>
      </c>
      <c r="JH472" s="26">
        <f>IFERROR(Tableau17[[#This Row],[2008-T2-LUG]]/Tableau17[[#This Row],[2008-T2-TOTAL]],"")</f>
        <v>0</v>
      </c>
      <c r="JI472" s="26">
        <f>IFERROR(Tableau17[[#This Row],[2014-T1-LDIV]]/Tableau17[[#This Row],[2014-T1-TOTAL]],"")</f>
        <v>2.9723991507430998E-2</v>
      </c>
      <c r="JJ472" s="26">
        <f>IFERROR(Tableau17[[#This Row],[2014-T1-LDVD]]/Tableau17[[#This Row],[2014-T1-TOTAL]],"")</f>
        <v>0</v>
      </c>
      <c r="JK472" s="26">
        <f>IFERROR(Tableau17[[#This Row],[2014-T1-LDVG]]/Tableau17[[#This Row],[2014-T1-TOTAL]],"")</f>
        <v>4.2462845010615709E-2</v>
      </c>
      <c r="JL472" s="26">
        <f>IFERROR(Tableau17[[#This Row],[2014-T1-LEXG]]/Tableau17[[#This Row],[2014-T1-TOTAL]],"")</f>
        <v>0</v>
      </c>
      <c r="JM472" s="26">
        <f>IFERROR(Tableau17[[#This Row],[2014-T1-LFG]]/Tableau17[[#This Row],[2014-T1-TOTAL]],"")</f>
        <v>8.0679405520169847E-2</v>
      </c>
      <c r="JN472" s="26">
        <f>IFERROR(Tableau17[[#This Row],[2014-T1-LFN]]/Tableau17[[#This Row],[2014-T1-TOTAL]],"")</f>
        <v>0.35244161358811038</v>
      </c>
      <c r="JO472" s="26">
        <f>IFERROR(Tableau17[[#This Row],[2014-T1-LUD]]/Tableau17[[#This Row],[2014-T1-TOTAL]],"")</f>
        <v>0.386411889596603</v>
      </c>
      <c r="JP472" s="26">
        <f>IFERROR(Tableau17[[#This Row],[2014-T1-LUG]]/Tableau17[[#This Row],[2014-T1-TOTAL]],"")</f>
        <v>0.10828025477707007</v>
      </c>
      <c r="JQ472" s="26">
        <f>IFERROR(Tableau17[[#This Row],[2014-T2-LFN]]/Tableau17[[#This Row],[2014-T2-TOTAL]],"")</f>
        <v>0.37896825396825395</v>
      </c>
      <c r="JR472" s="26">
        <f>IFERROR(Tableau17[[#This Row],[2014-T2-LUD]]/Tableau17[[#This Row],[2014-T2-TOTAL]],"")</f>
        <v>0.44444444444444442</v>
      </c>
      <c r="JS472" s="26">
        <f>IFERROR(Tableau17[[#This Row],[2014-T2-LUG]]/Tableau17[[#This Row],[2014-T2-TOTAL]],"")</f>
        <v>0.1765873015873016</v>
      </c>
      <c r="JT472" s="26">
        <f>IFERROR(Tableau17[[#This Row],[2015-T1-BC-DIV]]/Tableau17[[#This Row],[2015-T1-TOTAL]],"")</f>
        <v>0</v>
      </c>
      <c r="JU472" s="26">
        <f>IFERROR(Tableau17[[#This Row],[2015-T1-BC-DLF]]/Tableau17[[#This Row],[2015-T1-TOTAL]],"")</f>
        <v>0</v>
      </c>
      <c r="JV472" s="26">
        <f>IFERROR(Tableau17[[#This Row],[2015-T1-BC-DVD]]/Tableau17[[#This Row],[2015-T1-TOTAL]],"")</f>
        <v>4.9140049140049139E-3</v>
      </c>
      <c r="JW472" s="26">
        <f>IFERROR(Tableau17[[#This Row],[2015-T1-BC-DVG]]/Tableau17[[#This Row],[2015-T1-TOTAL]],"")</f>
        <v>2.2113022113022112E-2</v>
      </c>
      <c r="JX472" s="26">
        <f>IFERROR(Tableau17[[#This Row],[2015-T1-BC-FG]]/Tableau17[[#This Row],[2015-T1-TOTAL]],"")</f>
        <v>0.16707616707616707</v>
      </c>
      <c r="JY472" s="26">
        <f>IFERROR(Tableau17[[#This Row],[2015-T1-BC-FN]]/Tableau17[[#This Row],[2015-T1-TOTAL]],"")</f>
        <v>0.54054054054054057</v>
      </c>
      <c r="JZ472" s="26">
        <f>IFERROR(Tableau17[[#This Row],[2015-T1-BC-MDM]]/Tableau17[[#This Row],[2015-T1-TOTAL]],"")</f>
        <v>3.6855036855036855E-2</v>
      </c>
      <c r="KA472" s="26">
        <f>IFERROR(Tableau17[[#This Row],[2015-T1-BC-RDG]]/Tableau17[[#This Row],[2015-T1-TOTAL]],"")</f>
        <v>0</v>
      </c>
      <c r="KB472" s="26">
        <f>IFERROR(Tableau17[[#This Row],[2015-T1-BC-SOC]]/Tableau17[[#This Row],[2015-T1-TOTAL]],"")</f>
        <v>0</v>
      </c>
      <c r="KC472" s="26">
        <f>IFERROR(Tableau17[[#This Row],[2015-T1-BC-UD]]/Tableau17[[#This Row],[2015-T1-TOTAL]],"")</f>
        <v>0.2285012285012285</v>
      </c>
      <c r="KD472" s="26">
        <f>IFERROR(Tableau17[[#This Row],[2015-T1-BC-UG]]/Tableau17[[#This Row],[2015-T1-TOTAL]],"")</f>
        <v>0</v>
      </c>
      <c r="KE472" s="26">
        <f>IFERROR(Tableau17[[#This Row],[2015-T1-BC-VEC]]/Tableau17[[#This Row],[2015-T1-TOTAL]],"")</f>
        <v>0</v>
      </c>
      <c r="KF472" s="26">
        <f>IFERROR(Tableau17[[#This Row],[2015-T2-BC-DVG]]/Tableau17[[#This Row],[2015-T2-TOTAL]],"")</f>
        <v>0</v>
      </c>
      <c r="KG472" s="26">
        <f>IFERROR(Tableau17[[#This Row],[2015-T2-BC-FN]]/Tableau17[[#This Row],[2015-T2-TOTAL]],"")</f>
        <v>0.53414634146341466</v>
      </c>
      <c r="KH472" s="26">
        <f>IFERROR(Tableau17[[#This Row],[2015-T2-BC-SOC]]/Tableau17[[#This Row],[2015-T2-TOTAL]],"")</f>
        <v>0</v>
      </c>
      <c r="KI472" s="26">
        <f>IFERROR(Tableau17[[#This Row],[2015-T2-BC-UD]]/Tableau17[[#This Row],[2015-T2-TOTAL]],"")</f>
        <v>0.46585365853658539</v>
      </c>
      <c r="KJ472" s="26">
        <f>IFERROR(Tableau17[[#This Row],[2015-T2-BC-UG]]/Tableau17[[#This Row],[2015-T2-TOTAL]],"")</f>
        <v>0</v>
      </c>
      <c r="KK472" s="26">
        <f>IFERROR(Tableau17[[#This Row],[2017 (L)-T1-COM]]/Tableau17[[#This Row],[2017 (L)-T1-TOTAL]],"")</f>
        <v>3.7433155080213901E-2</v>
      </c>
      <c r="KL472" s="26">
        <f>IFERROR(Tableau17[[#This Row],[2017 (L)-T1-DIV]]/Tableau17[[#This Row],[2017 (L)-T1-TOTAL]],"")</f>
        <v>0</v>
      </c>
      <c r="KM472" s="26">
        <f>IFERROR(Tableau17[[#This Row],[2017 (L)-T1-DLF]]/Tableau17[[#This Row],[2017 (L)-T1-TOTAL]],"")</f>
        <v>8.0213903743315516E-3</v>
      </c>
      <c r="KN472" s="26">
        <f>IFERROR(Tableau17[[#This Row],[2017 (L)-T1-DVD]]/Tableau17[[#This Row],[2017 (L)-T1-TOTAL]],"")</f>
        <v>2.6737967914438501E-3</v>
      </c>
      <c r="KO472" s="26">
        <f>IFERROR(Tableau17[[#This Row],[2017 (L)-T1-DVG]]/Tableau17[[#This Row],[2017 (L)-T1-TOTAL]],"")</f>
        <v>0</v>
      </c>
      <c r="KP472" s="26">
        <f>IFERROR(Tableau17[[#This Row],[2017 (L)-T1-ECO]]/Tableau17[[#This Row],[2017 (L)-T1-TOTAL]],"")</f>
        <v>4.5454545454545456E-2</v>
      </c>
      <c r="KQ472" s="26">
        <f>IFERROR(Tableau17[[#This Row],[2017 (L)-T1-EXD]]/Tableau17[[#This Row],[2017 (L)-T1-TOTAL]],"")</f>
        <v>1.06951871657754E-2</v>
      </c>
      <c r="KR472" s="26">
        <f>IFERROR(Tableau17[[#This Row],[2017 (L)-T1-EXG]]/Tableau17[[#This Row],[2017 (L)-T1-TOTAL]],"")</f>
        <v>5.3475935828877002E-3</v>
      </c>
      <c r="KS472" s="26">
        <f>IFERROR(Tableau17[[#This Row],[2017 (L)-T1-FI]]/Tableau17[[#This Row],[2017 (L)-T1-TOTAL]],"")</f>
        <v>0.14438502673796791</v>
      </c>
      <c r="KT472" s="26">
        <f>IFERROR(Tableau17[[#This Row],[2017 (L)-T1-FN]]/Tableau17[[#This Row],[2017 (L)-T1-TOTAL]],"")</f>
        <v>0.28342245989304815</v>
      </c>
      <c r="KU472" s="26">
        <f>IFERROR(Tableau17[[#This Row],[2017 (L)-T1-LR]]/Tableau17[[#This Row],[2017 (L)-T1-TOTAL]],"")</f>
        <v>0.24064171122994651</v>
      </c>
      <c r="KV472" s="26">
        <f>IFERROR(Tableau17[[#This Row],[2017 (L)-T1-MDM]]/Tableau17[[#This Row],[2017 (L)-T1-TOTAL]],"")</f>
        <v>0.21657754010695188</v>
      </c>
      <c r="KW472" s="26">
        <f>IFERROR(Tableau17[[#This Row],[2017 (L)-T1-RDG]]/Tableau17[[#This Row],[2017 (L)-T1-TOTAL]],"")</f>
        <v>5.3475935828877002E-3</v>
      </c>
      <c r="KX472" s="26">
        <f>IFERROR(Tableau17[[#This Row],[2017 (L)-T1-REG]]/Tableau17[[#This Row],[2017 (L)-T1-TOTAL]],"")</f>
        <v>0</v>
      </c>
      <c r="KY472" s="26">
        <f>IFERROR(Tableau17[[#This Row],[2017 (L)-T1-REM]]/Tableau17[[#This Row],[2017 (L)-T1-TOTAL]],"")</f>
        <v>0</v>
      </c>
      <c r="KZ472" s="26">
        <f>IFERROR(Tableau17[[#This Row],[2017 (L)-T1-SOC]]/Tableau17[[#This Row],[2017 (L)-T1-TOTAL]],"")</f>
        <v>0</v>
      </c>
      <c r="LA472" s="26">
        <f>IFERROR(Tableau17[[#This Row],[2017 (L)-T1-UDI]]/Tableau17[[#This Row],[2017 (L)-T1-TOTAL]],"")</f>
        <v>0</v>
      </c>
      <c r="LB472" s="26">
        <f>IFERROR(Tableau17[[#This Row],[2017 (L)-T2-FI]]/Tableau17[[#This Row],[2017 (L)-T2-TOTAL]],"")</f>
        <v>0</v>
      </c>
      <c r="LC472" s="26">
        <f>IFERROR(Tableau17[[#This Row],[2017 (L)-T2-FN]]/Tableau17[[#This Row],[2017 (L)-T2-TOTAL]],"")</f>
        <v>0</v>
      </c>
      <c r="LD472" s="26">
        <f>IFERROR(Tableau17[[#This Row],[2017 (L)-T2-LR]]/Tableau17[[#This Row],[2017 (L)-T2-TOTAL]],"")</f>
        <v>0.61940298507462688</v>
      </c>
      <c r="LE472" s="26">
        <f>IFERROR(Tableau17[[#This Row],[2017 (L)-T2-MDM]]/Tableau17[[#This Row],[2017 (L)-T2-TOTAL]],"")</f>
        <v>0.38059701492537312</v>
      </c>
      <c r="LF472" s="26">
        <f>IFERROR(Tableau17[[#This Row],[2017 (L)-T2-REM]]/Tableau17[[#This Row],[2017 (L)-T2-TOTAL]],"")</f>
        <v>0</v>
      </c>
      <c r="LG472" s="26">
        <f>IFERROR(Tableau17[[#This Row],[2017-T1-ARTHAUD Nathalie]]/Tableau17[[#This Row],[2017-T1-TOTAL]],"")</f>
        <v>3.0674846625766872E-3</v>
      </c>
      <c r="LH472" s="26">
        <f>IFERROR(Tableau17[[#This Row],[2017-T1-ASSELINEAU Fran]]/Tableau17[[#This Row],[2017-T1-TOTAL]],"")</f>
        <v>4.601226993865031E-3</v>
      </c>
      <c r="LI472" s="26">
        <f>IFERROR(Tableau17[[#This Row],[2017-T1-CHEMINADE Jacques]]/Tableau17[[#This Row],[2017-T1-TOTAL]],"")</f>
        <v>0</v>
      </c>
      <c r="LJ472" s="26">
        <f>IFERROR(Tableau17[[#This Row],[2017-T1-DUPONT-AIGNAN Nicolas]]/Tableau17[[#This Row],[2017-T1-TOTAL]],"")</f>
        <v>4.1411042944785273E-2</v>
      </c>
      <c r="LK472" s="26">
        <f>IFERROR(Tableau17[[#This Row],[2017-T1-FILLON Fran]]/Tableau17[[#This Row],[2017-T1-TOTAL]],"")</f>
        <v>0.11503067484662577</v>
      </c>
      <c r="LL472" s="26">
        <f>IFERROR(Tableau17[[#This Row],[2017-T1-HAMON Beno]]/Tableau17[[#This Row],[2017-T1-TOTAL]],"")</f>
        <v>4.4478527607361963E-2</v>
      </c>
      <c r="LM472" s="26">
        <f>IFERROR(Tableau17[[#This Row],[2017-T1-LASSALLE Jean]]/Tableau17[[#This Row],[2017-T1-TOTAL]],"")</f>
        <v>9.202453987730062E-3</v>
      </c>
      <c r="LN472" s="26">
        <f>IFERROR(Tableau17[[#This Row],[2017-T1-LE PEN Marine]]/Tableau17[[#This Row],[2017-T1-TOTAL]],"")</f>
        <v>0.39417177914110429</v>
      </c>
      <c r="LO472" s="26">
        <f>IFERROR(Tableau17[[#This Row],[2017-T1-M Jean-Luc]]/Tableau17[[#This Row],[2017-T1-TOTAL]],"")</f>
        <v>0.2361963190184049</v>
      </c>
      <c r="LP472" s="26">
        <f>IFERROR(Tableau17[[#This Row],[2017-T1-MACRON Emmanuel]]/Tableau17[[#This Row],[2017-T1-TOTAL]],"")</f>
        <v>0.13650306748466257</v>
      </c>
      <c r="LQ472" s="26">
        <f>IFERROR(Tableau17[[#This Row],[2017-T1-POUTOU Philippe]]/Tableau17[[#This Row],[2017-T1-TOTAL]],"")</f>
        <v>1.5337423312883436E-2</v>
      </c>
      <c r="LR472" s="26">
        <f>IFERROR(Tableau17[[#This Row],[2017-T2-LE PEN Marine]]/Tableau17[[#This Row],[2017-T2-TOTAL]],"")</f>
        <v>0.5533088235294118</v>
      </c>
      <c r="LS472" s="26">
        <f>IFERROR(Tableau17[[#This Row],[2017-T2-MACRON Emmanuel]]/Tableau17[[#This Row],[2017-T2-TOTAL]],"")</f>
        <v>0.44669117647058826</v>
      </c>
      <c r="LT472" s="26">
        <f>IFERROR(Tableau17[[#This Row],[2019-T1-ALEXANDRE Audric]]/Tableau17[[#This Row],[2019-T1-TOTAL]],"")</f>
        <v>0</v>
      </c>
      <c r="LU472" s="26">
        <f>IFERROR(Tableau17[[#This Row],[2019-T1-ARTHAUD Nathalie]]/Tableau17[[#This Row],[2019-T1-TOTAL]],"")</f>
        <v>2.840909090909091E-3</v>
      </c>
      <c r="LV472" s="26">
        <f>IFERROR(Tableau17[[#This Row],[2019-T1-ASSELINEAU François]]/Tableau17[[#This Row],[2019-T1-TOTAL]],"")</f>
        <v>2.2727272727272728E-2</v>
      </c>
      <c r="LW472" s="26">
        <f>IFERROR(Tableau17[[#This Row],[2019-T1-AUBRY Manon]]/Tableau17[[#This Row],[2019-T1-TOTAL]],"")</f>
        <v>7.1022727272727279E-2</v>
      </c>
      <c r="LX472" s="26">
        <f>IFERROR(Tableau17[[#This Row],[2019-T1-AZERGUI Nagib]]/Tableau17[[#This Row],[2019-T1-TOTAL]],"")</f>
        <v>5.681818181818182E-3</v>
      </c>
      <c r="LY472" s="26">
        <f>IFERROR(Tableau17[[#This Row],[2019-T1-BARDELLA Jordan]]/Tableau17[[#This Row],[2019-T1-TOTAL]],"")</f>
        <v>0.44886363636363635</v>
      </c>
      <c r="LZ472" s="26">
        <f>IFERROR(Tableau17[[#This Row],[2019-T1-BELLAMY François-Xavier]]/Tableau17[[#This Row],[2019-T1-TOTAL]],"")</f>
        <v>7.9545454545454544E-2</v>
      </c>
      <c r="MA472" s="26">
        <f>IFERROR(Tableau17[[#This Row],[2019-T1-BIDOU Olivier]]/Tableau17[[#This Row],[2019-T1-TOTAL]],"")</f>
        <v>0</v>
      </c>
      <c r="MB472" s="26">
        <f>IFERROR(Tableau17[[#This Row],[2019-T1-BOURG Dominique]]/Tableau17[[#This Row],[2019-T1-TOTAL]],"")</f>
        <v>1.7045454545454544E-2</v>
      </c>
      <c r="MC472" s="26">
        <f>IFERROR(Tableau17[[#This Row],[2019-T1-BROSSAT Ian]]/Tableau17[[#This Row],[2019-T1-TOTAL]],"")</f>
        <v>3.6931818181818184E-2</v>
      </c>
      <c r="MD472" s="26">
        <f>IFERROR(Tableau17[[#This Row],[2019-T1-CAILLAUD Sophie]]/Tableau17[[#This Row],[2019-T1-TOTAL]],"")</f>
        <v>0</v>
      </c>
      <c r="ME472" s="26">
        <f>IFERROR(Tableau17[[#This Row],[2019-T1-CAMUS Renaud]]/Tableau17[[#This Row],[2019-T1-TOTAL]],"")</f>
        <v>0</v>
      </c>
      <c r="MF472" s="26">
        <f>IFERROR(Tableau17[[#This Row],[2019-T1-CHALENÇON Christophe]]/Tableau17[[#This Row],[2019-T1-TOTAL]],"")</f>
        <v>0</v>
      </c>
      <c r="MG472" s="26">
        <f>IFERROR(Tableau17[[#This Row],[2019-T1-CORBET Cathy Denise Ginette]]/Tableau17[[#This Row],[2019-T1-TOTAL]],"")</f>
        <v>0</v>
      </c>
      <c r="MH472" s="26">
        <f>IFERROR(Tableau17[[#This Row],[2019-T1-DE PREVOISIN Robert]]/Tableau17[[#This Row],[2019-T1-TOTAL]],"")</f>
        <v>0</v>
      </c>
      <c r="MI472" s="26">
        <f>IFERROR(Tableau17[[#This Row],[2019-T1-DELFEL Thérèse]]/Tableau17[[#This Row],[2019-T1-TOTAL]],"")</f>
        <v>0</v>
      </c>
      <c r="MJ472" s="26">
        <f>IFERROR(Tableau17[[#This Row],[2019-T1-DIEUMEGARD Pierre]]/Tableau17[[#This Row],[2019-T1-TOTAL]],"")</f>
        <v>0</v>
      </c>
      <c r="MK472" s="26">
        <f>IFERROR(Tableau17[[#This Row],[2019-T1-DUPONT-AIGNAN Nicolas]]/Tableau17[[#This Row],[2019-T1-TOTAL]],"")</f>
        <v>3.4090909090909088E-2</v>
      </c>
      <c r="ML472" s="26">
        <f>IFERROR(Tableau17[[#This Row],[2019-T1-GERNIGON Yves]]/Tableau17[[#This Row],[2019-T1-TOTAL]],"")</f>
        <v>0</v>
      </c>
      <c r="MM472" s="26">
        <f>IFERROR(Tableau17[[#This Row],[2019-T1-GLUCKSMANN Raphaël]]/Tableau17[[#This Row],[2019-T1-TOTAL]],"")</f>
        <v>3.125E-2</v>
      </c>
      <c r="MN472" s="26">
        <f>IFERROR(Tableau17[[#This Row],[2019-T1-HAMON Benoît]]/Tableau17[[#This Row],[2019-T1-TOTAL]],"")</f>
        <v>2.556818181818182E-2</v>
      </c>
      <c r="MO472" s="26">
        <f>IFERROR(Tableau17[[#This Row],[2019-T1-HELGEN Gilles]]/Tableau17[[#This Row],[2019-T1-TOTAL]],"")</f>
        <v>0</v>
      </c>
      <c r="MP472" s="26">
        <f>IFERROR(Tableau17[[#This Row],[2019-T1-JADOT Yannick]]/Tableau17[[#This Row],[2019-T1-TOTAL]],"")</f>
        <v>8.5227272727272721E-2</v>
      </c>
      <c r="MQ472" s="26">
        <f>IFERROR(Tableau17[[#This Row],[2019-T1-LAGARDE Jean-Christophe]]/Tableau17[[#This Row],[2019-T1-TOTAL]],"")</f>
        <v>1.4204545454545454E-2</v>
      </c>
      <c r="MR472" s="26">
        <f>IFERROR(Tableau17[[#This Row],[2019-T1-LALANNE Francis]]/Tableau17[[#This Row],[2019-T1-TOTAL]],"")</f>
        <v>1.1363636363636364E-2</v>
      </c>
      <c r="MS472" s="26">
        <f>IFERROR(Tableau17[[#This Row],[2019-T1-LOISEAU Nathalie]]/Tableau17[[#This Row],[2019-T1-TOTAL]],"")</f>
        <v>0.11363636363636363</v>
      </c>
      <c r="MT472" s="26">
        <f>IFERROR(Tableau17[[#This Row],[2019-T1-MARIE Florie]]/Tableau17[[#This Row],[2019-T1-TOTAL]],"")</f>
        <v>0</v>
      </c>
      <c r="MU472" s="26">
        <f>IFERROR(Tableau17[[#This Row],[2008-T1-MACROEXTRDROITE]]/Tableau17[[#This Row],[2008-T1-MACROTOTALE]],"")</f>
        <v>0.13443830570902393</v>
      </c>
      <c r="MV472" s="26">
        <f>IFERROR(Tableau17[[#This Row],[2008-T1-MACRODROITE]]/Tableau17[[#This Row],[2008-T1-MACROTOTALE]],"")</f>
        <v>0.47513812154696133</v>
      </c>
      <c r="MW472" s="26">
        <f>IFERROR(Tableau17[[#This Row],[2008-T1-MACROCENTRE]]/Tableau17[[#This Row],[2008-T1-MACROTOTALE]],"")</f>
        <v>0</v>
      </c>
      <c r="MX472" s="26">
        <f>IFERROR(Tableau17[[#This Row],[2008-T1-MACROGAUCHE]]/Tableau17[[#This Row],[2008-T1-MACROTOTALE]],"")</f>
        <v>0.39042357274401474</v>
      </c>
      <c r="MY472" s="26">
        <f>IFERROR(Tableau17[[#This Row],[2008-T1-MACROAUTRE]]/Tableau17[[#This Row],[2008-T1-MACROTOTALE]],"")</f>
        <v>0</v>
      </c>
      <c r="MZ472" s="26">
        <f>IFERROR(Tableau17[[#This Row],[2008-T2-MACROEXTRDROITE]]/Tableau17[[#This Row],[2008-T2-MACROTOTALE]],"")</f>
        <v>0</v>
      </c>
      <c r="NA472" s="26">
        <f>IFERROR(Tableau17[[#This Row],[2008-T2-MACRODROITE]]/Tableau17[[#This Row],[2008-T2-MACROTOTALE]],"")</f>
        <v>0.55136986301369861</v>
      </c>
      <c r="NB472" s="26">
        <f>IFERROR(Tableau17[[#This Row],[2008-T2-MACROCENTRE]]/Tableau17[[#This Row],[2008-T2-MACROTOTALE]],"")</f>
        <v>0</v>
      </c>
      <c r="NC472" s="26">
        <f>IFERROR(Tableau17[[#This Row],[2008-T2-MACROGAUCHE]]/Tableau17[[#This Row],[2008-T2-MACROTOTALE]],"")</f>
        <v>0.44863013698630139</v>
      </c>
      <c r="ND472" s="26">
        <f>IFERROR(Tableau17[[#This Row],[2008-T2-MACROAUTRE]]/Tableau17[[#This Row],[2008-T2-MACROTOTALE]],"")</f>
        <v>0</v>
      </c>
      <c r="NE472" s="26">
        <f>IFERROR(Tableau17[[#This Row],[2014-T1-MACROEXTRDROITE]]/Tableau17[[#This Row],[2014-T1-MACROTOTALE]],"")</f>
        <v>0.35244161358811038</v>
      </c>
      <c r="NF472" s="26">
        <f>IFERROR(Tableau17[[#This Row],[2014-T1-MACRODROITE]]/Tableau17[[#This Row],[2014-T1-MACROTOTALE]],"")</f>
        <v>0.386411889596603</v>
      </c>
      <c r="NG472" s="26">
        <f>IFERROR(Tableau17[[#This Row],[2014-T1-MACROCENTRE]]/Tableau17[[#This Row],[2014-T1-MACROTOTALE]],"")</f>
        <v>2.9723991507430998E-2</v>
      </c>
      <c r="NH472" s="26">
        <f>IFERROR(Tableau17[[#This Row],[2014-T1-MACROGAUCHE]]/Tableau17[[#This Row],[2014-T1-MACROTOTALE]],"")</f>
        <v>0.23142250530785563</v>
      </c>
      <c r="NI472" s="26">
        <f>IFERROR(Tableau17[[#This Row],[2014-T1-MACROAUTRE]]/Tableau17[[#This Row],[2014-T1-MACROTOTALE]],"")</f>
        <v>0</v>
      </c>
      <c r="NJ472" s="26">
        <f>IFERROR(Tableau17[[#This Row],[2014-T2-MACROEXTRDROITE]]/Tableau17[[#This Row],[2014-T2-MACROTOTALE]],"")</f>
        <v>0.37896825396825395</v>
      </c>
      <c r="NK472" s="26">
        <f>IFERROR(Tableau17[[#This Row],[2014-T2-MACRODROITE]]/Tableau17[[#This Row],[2014-T2-MACROTOTALE]],"")</f>
        <v>0.44444444444444442</v>
      </c>
      <c r="NL472" s="26">
        <f>IFERROR(Tableau17[[#This Row],[2014-T2-MACROCENTRE]]/Tableau17[[#This Row],[2014-T2-MACROTOTALE]],"")</f>
        <v>0</v>
      </c>
      <c r="NM472" s="26">
        <f>IFERROR(Tableau17[[#This Row],[2014-T2-MACROGAUCHE]]/Tableau17[[#This Row],[2014-T2-MACROTOTALE]],"")</f>
        <v>0.1765873015873016</v>
      </c>
      <c r="NN472" s="26">
        <f>IFERROR(Tableau17[[#This Row],[2014-T2-MACROAUTRE]]/Tableau17[[#This Row],[2014-T2-MACROTOTALE]],"")</f>
        <v>0</v>
      </c>
      <c r="NO472" s="26">
        <f>IFERROR( Tableau17[[#This Row],[2015-T1-MACROEXTRDROITE]]/Tableau17[[#This Row],[2015-T1-MACROTOTALE]],"")</f>
        <v>0.54054054054054057</v>
      </c>
      <c r="NP472" s="26">
        <f>IFERROR(Tableau17[[#This Row],[2015-T1-MACRODROITE]]/Tableau17[[#This Row],[2015-T1-MACROTOTALE]],"")</f>
        <v>0.2334152334152334</v>
      </c>
      <c r="NQ472" s="26">
        <f>IFERROR(Tableau17[[#This Row],[2015-T1-MACROCENTRE]]/Tableau17[[#This Row],[2015-T1-MACROTOTALE]],"")</f>
        <v>3.6855036855036855E-2</v>
      </c>
      <c r="NR472" s="26">
        <f>IFERROR(Tableau17[[#This Row],[2015-T1-MACROGAUCHE]]/Tableau17[[#This Row],[2015-T1-MACROTOTALE]],"")</f>
        <v>0.1891891891891892</v>
      </c>
      <c r="NS472" s="26">
        <f>IFERROR(Tableau17[[#This Row],[2015-T1-MACROAUTRE]]/Tableau17[[#This Row],[2015-T1-MACROTOTALE]],"")</f>
        <v>0</v>
      </c>
      <c r="NT472" s="26">
        <f>IFERROR(Tableau17[[#This Row],[2015-T2-MACROEXTRDROITE]]/Tableau17[[#This Row],[2015-T2-MACROTOTALE]],"")</f>
        <v>0.53414634146341466</v>
      </c>
      <c r="NU472" s="26">
        <f>IFERROR(Tableau17[[#This Row],[2015-T2-MACRODROITE]]/Tableau17[[#This Row],[2015-T2-MACROTOTALE]],"")</f>
        <v>0.46585365853658539</v>
      </c>
      <c r="NV472" s="26">
        <f>IFERROR(Tableau17[[#This Row],[2015-T2-MACROCENTRE]]/Tableau17[[#This Row],[2015-T2-MACROTOTALE]],"")</f>
        <v>0</v>
      </c>
      <c r="NW472" s="26">
        <f>IFERROR(Tableau17[[#This Row],[2015-T2-MACROGAUCHE]]/Tableau17[[#This Row],[2015-T2-MACROTOTALE]],"")</f>
        <v>0</v>
      </c>
      <c r="NX472" s="26">
        <f>IFERROR(Tableau17[[#This Row],[2015-T2-MACROAUTRE]]/Tableau17[[#This Row],[2015-T2-MACROTOTALE]],"")</f>
        <v>0</v>
      </c>
      <c r="NY472" s="26">
        <f>IFERROR(Tableau17[[#This Row],[2017-T1-MACROEXTRDROITE]]/Tableau17[[#This Row],[2017-T1-MACROTOTALE]],"")</f>
        <v>0.44018404907975461</v>
      </c>
      <c r="NZ472" s="26">
        <f>IFERROR(Tableau17[[#This Row],[2017-T1-MACRODROITE]]/Tableau17[[#This Row],[2017-T1-MACROTOTALE]],"")</f>
        <v>0.11503067484662577</v>
      </c>
      <c r="OA472" s="26">
        <f>IFERROR(Tableau17[[#This Row],[2017-T1-MACROCENTRE]]/Tableau17[[#This Row],[2017-T1-MACROTOTALE]],"")</f>
        <v>0.13650306748466257</v>
      </c>
      <c r="OB472" s="26">
        <f>IFERROR(Tableau17[[#This Row],[2017-T1-MACROGAUCHE]]/Tableau17[[#This Row],[2017-T1-MACROTOTALE]],"")</f>
        <v>0.29907975460122699</v>
      </c>
      <c r="OC472" s="26">
        <f>IFERROR(Tableau17[[#This Row],[2017-T1-MACROAUTRE]]/Tableau17[[#This Row],[2017-T1-MACROTOTALE]],"")</f>
        <v>9.202453987730062E-3</v>
      </c>
      <c r="OD472" s="26">
        <f>IFERROR(Tableau17[[#This Row],[2017-T2-MACROEXTRDROITE]]/Tableau17[[#This Row],[2017-T2-MACROTOTALE]],"")</f>
        <v>0.5533088235294118</v>
      </c>
      <c r="OE472" s="26">
        <f>IFERROR(Tableau17[[#This Row],[2017-T2-MACRODROITE]]/Tableau17[[#This Row],[2017-T2-MACROTOTALE]],"")</f>
        <v>0</v>
      </c>
      <c r="OF472" s="26">
        <f>IFERROR(Tableau17[[#This Row],[2017-T2-MACROCENTRE]]/Tableau17[[#This Row],[2017-T2-MACROTOTALE]],"")</f>
        <v>0.44669117647058826</v>
      </c>
      <c r="OG472" s="26">
        <f>IFERROR(Tableau17[[#This Row],[2017-T2-MACROGAUCHE]]/Tableau17[[#This Row],[2017-T2-MACROTOTALE]],"")</f>
        <v>0</v>
      </c>
      <c r="OH472" s="26">
        <f>IFERROR(Tableau17[[#This Row],[2017-T2-MACROAUTRE]]/Tableau17[[#This Row],[2017-T2-MACROTOTALE]],"")</f>
        <v>0</v>
      </c>
      <c r="OI472" s="26">
        <f>IFERROR(Tableau17[[#This Row],[2019-T1-MACROEXTRDROITE]]/Tableau17[[#This Row],[2019-T1-MACROTOTALE]],"")</f>
        <v>0.49860724233983289</v>
      </c>
      <c r="OJ472" s="26">
        <f>IFERROR(Tableau17[[#This Row],[2019-T1-MACRODROITE]]/Tableau17[[#This Row],[2019-T1-MACROTOTALE]],"")</f>
        <v>9.1922005571030641E-2</v>
      </c>
      <c r="OK472" s="26">
        <f>IFERROR(Tableau17[[#This Row],[2019-T1-MACROCENTRE]]/Tableau17[[#This Row],[2019-T1-MACROTOTALE]],"")</f>
        <v>0.11142061281337047</v>
      </c>
      <c r="OL472" s="26">
        <f>IFERROR(Tableau17[[#This Row],[2019-T1-MACROGAUCHE]]/Tableau17[[#This Row],[2019-T1-MACROTOTALE]],"")</f>
        <v>0.24791086350974931</v>
      </c>
      <c r="OM472" s="26">
        <f>IFERROR(Tableau17[[#This Row],[2019-T1-MACROAUTRE]]/Tableau17[[#This Row],[2019-T1-MACROTOTALE]],"")</f>
        <v>5.0139275766016712E-2</v>
      </c>
      <c r="ON472" s="26">
        <f>IFERROR(Tableau17[[#This Row],[2020-T1-MACROEXTRDROITE]]/Tableau17[[#This Row],[2020-T1-MACROTOTALE]],"")</f>
        <v>0.30204081632653063</v>
      </c>
      <c r="OO472" s="26">
        <f>IFERROR(Tableau17[[#This Row],[2020-T1-MACRODROITE]]/Tableau17[[#This Row],[2020-T1-MACROTOTALE]],"")</f>
        <v>0.41632653061224489</v>
      </c>
      <c r="OP472" s="26">
        <f>IFERROR(Tableau17[[#This Row],[2020-T1-MACROCENTRE]]/Tableau17[[#This Row],[2020-T1-MACROTOTALE]],"")</f>
        <v>6.1224489795918366E-2</v>
      </c>
      <c r="OQ472" s="26">
        <f>IFERROR(Tableau17[[#This Row],[2020-T1-MACROGAUCHE]]/Tableau17[[#This Row],[2020-T1-MACROTOTALE]],"")</f>
        <v>0.22040816326530613</v>
      </c>
      <c r="OR472" s="26">
        <f>IFERROR(Tableau17[[#This Row],[2020-T1-MACROAUTRE]]/Tableau17[[#This Row],[2020-T1-MACROTOTALE]],"")</f>
        <v>0</v>
      </c>
      <c r="OS472" s="26">
        <f>IFERROR(Tableau17[[#This Row],[2017 (L)-T1-MACROEXTRDROITE]]/Tableau17[[#This Row],[2017 (L)-T1-MACROTOTALE]],"")</f>
        <v>0.30213903743315507</v>
      </c>
      <c r="OT472" s="26">
        <f>IFERROR(Tableau17[[#This Row],[2017 (L)-T1-MACRODROITE]]/Tableau17[[#This Row],[2017 (L)-T1-MACROTOTALE]],"")</f>
        <v>0.24331550802139038</v>
      </c>
      <c r="OU472" s="26">
        <f>IFERROR(Tableau17[[#This Row],[2017 (L)-T1-MACROCENTRE]]/Tableau17[[#This Row],[2017 (L)-T1-MACROTOTALE]],"")</f>
        <v>0.21657754010695188</v>
      </c>
      <c r="OV472" s="26">
        <f>IFERROR(Tableau17[[#This Row],[2017 (L)-T1-MACROGAUCHE]]/Tableau17[[#This Row],[2017 (L)-T1-MACROTOTALE]],"")</f>
        <v>0.23796791443850268</v>
      </c>
      <c r="OW472" s="26">
        <f>IFERROR(Tableau17[[#This Row],[2017 (L)-T1-MACROAUTRE]]/Tableau17[[#This Row],[2017 (L)-T1-MACROTOTALE]],"")</f>
        <v>0</v>
      </c>
      <c r="OX472" s="26">
        <f>IFERROR(Tableau17[[#This Row],[2017 (L)-T2-MACROEXTRDROITE]]/Tableau17[[#This Row],[2017 (L)-T2-MACROTOTALE]],"")</f>
        <v>0</v>
      </c>
      <c r="OY472" s="26">
        <f>IFERROR(Tableau17[[#This Row],[2017 (L)-T2-MACRODROITE]]/Tableau17[[#This Row],[2017 (L)-T2-MACROTOTALE]],"")</f>
        <v>0.61940298507462688</v>
      </c>
      <c r="OZ472" s="26">
        <f>IFERROR(Tableau17[[#This Row],[2017 (L)-T2-MACROCENTRE]]/Tableau17[[#This Row],[2017 (L)-T2-MACROTOTALE]],"")</f>
        <v>0.38059701492537312</v>
      </c>
      <c r="PA472" s="26">
        <f>IFERROR(Tableau17[[#This Row],[2017 (L)-T2-MACROGAUCHE]]/Tableau17[[#This Row],[2017 (L)-T2-MACROTOTALE]],"")</f>
        <v>0</v>
      </c>
      <c r="PB472" s="26">
        <f>IFERROR(Tableau17[[#This Row],[2017 (L)-T2-MACROAUTRE]]/Tableau17[[#This Row],[2017 (L)-T2-MACROTOTALE]],"")</f>
        <v>0</v>
      </c>
      <c r="PC472" s="26">
        <f>IFERROR(Tableau17[[#This Row],[2008_T1_PROCUS]]/Tableau17[[#This Row],[2008_T1_INSCRITS]],0)</f>
        <v>0</v>
      </c>
      <c r="PD472" s="26">
        <f>IFERROR(Tableau17[[#This Row],[2008_T2_PROCUS]]/Tableau17[[#This Row],[2008_T2_INSCRITS]],0)</f>
        <v>1.0070493454179255E-3</v>
      </c>
      <c r="PE472" s="26">
        <f>Tableau17[[#This Row],[2014_T1_PROCUS]]/Tableau17[[#This Row],[2014_T1_INSCRITS]]</f>
        <v>0</v>
      </c>
      <c r="PF472" s="26">
        <f>IFERROR(Tableau17[[#This Row],[2014_T2_PROCUS]]/Tableau17[[#This Row],[2014_T2_INSCRITS]],0)</f>
        <v>8.4656084656084662E-3</v>
      </c>
    </row>
    <row r="473" spans="1:422" hidden="1" x14ac:dyDescent="0.2">
      <c r="A473" s="1">
        <v>7</v>
      </c>
      <c r="B473" s="1" t="s">
        <v>474</v>
      </c>
      <c r="C473" s="1" t="s">
        <v>477</v>
      </c>
      <c r="D473" s="1" t="s">
        <v>477</v>
      </c>
      <c r="E473" s="1">
        <v>1336</v>
      </c>
      <c r="F473" s="1">
        <v>5.4592539999999996</v>
      </c>
      <c r="G473" s="1">
        <v>43.320965000000001</v>
      </c>
      <c r="H473" s="3">
        <v>918</v>
      </c>
      <c r="I473" s="3">
        <v>155</v>
      </c>
      <c r="J473" s="1">
        <v>3</v>
      </c>
      <c r="L473" s="1">
        <v>7</v>
      </c>
      <c r="M473" s="1">
        <v>28</v>
      </c>
      <c r="O473" s="1">
        <v>6</v>
      </c>
      <c r="P473" s="1">
        <v>69</v>
      </c>
      <c r="Q473" s="1">
        <v>4</v>
      </c>
      <c r="R473" s="1">
        <v>75</v>
      </c>
      <c r="S473" s="1">
        <v>25</v>
      </c>
      <c r="T473" s="1">
        <v>11</v>
      </c>
      <c r="U473" s="1">
        <v>228</v>
      </c>
      <c r="V473" s="1">
        <v>905</v>
      </c>
      <c r="W473" s="1">
        <v>385</v>
      </c>
      <c r="X473" s="1">
        <v>0</v>
      </c>
      <c r="Y473" s="2">
        <v>0.42541435999999999</v>
      </c>
      <c r="Z473" s="1">
        <v>905</v>
      </c>
      <c r="AA473" s="1">
        <v>458</v>
      </c>
      <c r="AB473" s="1">
        <v>7</v>
      </c>
      <c r="AC473" s="2">
        <v>0.50607734999999998</v>
      </c>
      <c r="AD473" s="1">
        <v>918</v>
      </c>
      <c r="AE473" s="1">
        <v>235</v>
      </c>
      <c r="AF473" s="2">
        <v>0.25599128999999998</v>
      </c>
      <c r="AG473" s="1">
        <f t="shared" si="7"/>
        <v>155</v>
      </c>
      <c r="AH473" s="1">
        <v>863</v>
      </c>
      <c r="AI473" s="1">
        <v>436</v>
      </c>
      <c r="AJ473" s="1">
        <v>6</v>
      </c>
      <c r="AK473" s="2">
        <v>0.50521437000000002</v>
      </c>
      <c r="AL473" s="1">
        <v>863</v>
      </c>
      <c r="AM473" s="1">
        <v>470</v>
      </c>
      <c r="AN473" s="1">
        <v>6</v>
      </c>
      <c r="AO473" s="2">
        <v>0.54461181999999997</v>
      </c>
      <c r="AP473" s="1">
        <v>906</v>
      </c>
      <c r="AQ473" s="1">
        <v>342</v>
      </c>
      <c r="AR473" s="2">
        <v>0.37748344</v>
      </c>
      <c r="AS473" s="1">
        <v>906</v>
      </c>
      <c r="AT473" s="1">
        <v>397</v>
      </c>
      <c r="AU473" s="2">
        <v>0.43818984999999999</v>
      </c>
      <c r="AV473" s="1">
        <v>917</v>
      </c>
      <c r="AW473" s="1">
        <v>316</v>
      </c>
      <c r="AX473" s="2">
        <v>0.34460195999999998</v>
      </c>
      <c r="AY473" s="1">
        <v>917</v>
      </c>
      <c r="AZ473" s="1">
        <v>255</v>
      </c>
      <c r="BA473" s="2">
        <v>0.27808070000000001</v>
      </c>
      <c r="BB473" s="1">
        <v>917</v>
      </c>
      <c r="BC473" s="1">
        <v>619</v>
      </c>
      <c r="BD473" s="2">
        <v>0.67502726000000002</v>
      </c>
      <c r="BE473" s="1">
        <v>917</v>
      </c>
      <c r="BF473" s="1">
        <v>584</v>
      </c>
      <c r="BG473" s="2">
        <v>0.63685932000000001</v>
      </c>
      <c r="BH473" s="1">
        <v>915</v>
      </c>
      <c r="BI473" s="1">
        <v>257</v>
      </c>
      <c r="BJ473" s="2">
        <v>0.28087432000000001</v>
      </c>
      <c r="BK473" s="1">
        <v>17</v>
      </c>
      <c r="BL473" s="1">
        <v>6</v>
      </c>
      <c r="BN473" s="1">
        <v>16</v>
      </c>
      <c r="BO473" s="1">
        <v>46</v>
      </c>
      <c r="BP473" s="1">
        <v>126</v>
      </c>
      <c r="BQ473" s="1">
        <v>209</v>
      </c>
      <c r="BR473" s="1">
        <v>420</v>
      </c>
      <c r="BS473" s="1">
        <v>37</v>
      </c>
      <c r="BU473" s="1">
        <v>161</v>
      </c>
      <c r="BV473" s="1">
        <v>259</v>
      </c>
      <c r="BW473" s="1">
        <v>457</v>
      </c>
      <c r="BZ473" s="1">
        <v>60</v>
      </c>
      <c r="CA473" s="1">
        <v>3</v>
      </c>
      <c r="CB473" s="1">
        <v>22</v>
      </c>
      <c r="CC473" s="1">
        <v>120</v>
      </c>
      <c r="CD473" s="1">
        <v>89</v>
      </c>
      <c r="CE473" s="1">
        <v>76</v>
      </c>
      <c r="CF473" s="1">
        <v>370</v>
      </c>
      <c r="CG473" s="1">
        <v>152</v>
      </c>
      <c r="CH473" s="1">
        <v>133</v>
      </c>
      <c r="CI473" s="1">
        <v>158</v>
      </c>
      <c r="CJ473" s="1">
        <v>443</v>
      </c>
      <c r="CL473" s="1">
        <v>3</v>
      </c>
      <c r="CN473" s="1">
        <v>16</v>
      </c>
      <c r="CO473" s="1">
        <v>19</v>
      </c>
      <c r="CP473" s="1">
        <v>126</v>
      </c>
      <c r="CS473" s="1">
        <v>114</v>
      </c>
      <c r="CT473" s="1">
        <v>38</v>
      </c>
      <c r="CV473" s="1">
        <v>13</v>
      </c>
      <c r="CW473" s="1">
        <v>329</v>
      </c>
      <c r="CY473" s="1">
        <v>151</v>
      </c>
      <c r="CZ473" s="1">
        <v>227</v>
      </c>
      <c r="DC473" s="1">
        <v>378</v>
      </c>
      <c r="DE473" s="1">
        <v>3</v>
      </c>
      <c r="DF473" s="1">
        <v>2</v>
      </c>
      <c r="DH473" s="1">
        <v>5</v>
      </c>
      <c r="DI473" s="1">
        <v>6</v>
      </c>
      <c r="DJ473" s="1">
        <v>6</v>
      </c>
      <c r="DK473" s="1">
        <v>4</v>
      </c>
      <c r="DL473" s="1">
        <v>89</v>
      </c>
      <c r="DM473" s="1">
        <v>97</v>
      </c>
      <c r="DN473" s="1">
        <v>18</v>
      </c>
      <c r="DQ473" s="1">
        <v>0</v>
      </c>
      <c r="DR473" s="1">
        <v>59</v>
      </c>
      <c r="DS473" s="1">
        <v>11</v>
      </c>
      <c r="DU473" s="1">
        <v>300</v>
      </c>
      <c r="DW473" s="1">
        <v>105</v>
      </c>
      <c r="DZ473" s="1">
        <v>136</v>
      </c>
      <c r="EA473" s="1">
        <v>241</v>
      </c>
      <c r="EB473" s="1">
        <v>2</v>
      </c>
      <c r="EC473" s="1">
        <v>19</v>
      </c>
      <c r="ED473" s="1">
        <v>3</v>
      </c>
      <c r="EE473" s="1">
        <v>11</v>
      </c>
      <c r="EF473" s="1">
        <v>43</v>
      </c>
      <c r="EG473" s="1">
        <v>28</v>
      </c>
      <c r="EH473" s="1">
        <v>1</v>
      </c>
      <c r="EI473" s="1">
        <v>194</v>
      </c>
      <c r="EJ473" s="1">
        <v>217</v>
      </c>
      <c r="EK473" s="1">
        <v>81</v>
      </c>
      <c r="EL473" s="1">
        <v>7</v>
      </c>
      <c r="EM473" s="1">
        <v>606</v>
      </c>
      <c r="EN473" s="1">
        <v>209</v>
      </c>
      <c r="EO473" s="1">
        <v>333</v>
      </c>
      <c r="EP473" s="1">
        <v>542</v>
      </c>
      <c r="EQ473" s="1">
        <v>0</v>
      </c>
      <c r="ER473" s="1">
        <v>3</v>
      </c>
      <c r="ES473" s="1">
        <v>9</v>
      </c>
      <c r="ET473" s="1">
        <v>41</v>
      </c>
      <c r="EU473" s="1">
        <v>8</v>
      </c>
      <c r="EV473" s="1">
        <v>76</v>
      </c>
      <c r="EW473" s="1">
        <v>16</v>
      </c>
      <c r="EX473" s="1">
        <v>1</v>
      </c>
      <c r="EY473" s="1">
        <v>5</v>
      </c>
      <c r="EZ473" s="1">
        <v>9</v>
      </c>
      <c r="FA473" s="1">
        <v>0</v>
      </c>
      <c r="FB473" s="1">
        <v>0</v>
      </c>
      <c r="FC473" s="1">
        <v>0</v>
      </c>
      <c r="FD473" s="1">
        <v>0</v>
      </c>
      <c r="FE473" s="1">
        <v>0</v>
      </c>
      <c r="FF473" s="1">
        <v>0</v>
      </c>
      <c r="FG473" s="1">
        <v>0</v>
      </c>
      <c r="FH473" s="1">
        <v>9</v>
      </c>
      <c r="FI473" s="1">
        <v>0</v>
      </c>
      <c r="FJ473" s="1">
        <v>13</v>
      </c>
      <c r="FK473" s="1">
        <v>10</v>
      </c>
      <c r="FL473" s="1">
        <v>0</v>
      </c>
      <c r="FM473" s="1">
        <v>17</v>
      </c>
      <c r="FN473" s="1">
        <v>3</v>
      </c>
      <c r="FO473" s="1">
        <v>1</v>
      </c>
      <c r="FP473" s="1">
        <v>25</v>
      </c>
      <c r="FQ473" s="1">
        <v>0</v>
      </c>
      <c r="FR473" s="1">
        <f>SUM(Tableau17[[#This Row],[2019-T1-ALEXANDRE Audric]:[2019-T1-MARIE Florie]])</f>
        <v>246</v>
      </c>
      <c r="FS473" s="1">
        <v>46</v>
      </c>
      <c r="FT473" s="1">
        <v>149</v>
      </c>
      <c r="FU473" s="1">
        <v>0</v>
      </c>
      <c r="FV473" s="1">
        <v>225</v>
      </c>
      <c r="FW473" s="1">
        <v>0</v>
      </c>
      <c r="FX473" s="1">
        <v>420</v>
      </c>
      <c r="FY473" s="1">
        <v>37</v>
      </c>
      <c r="FZ473" s="1">
        <v>161</v>
      </c>
      <c r="GA473" s="1">
        <v>0</v>
      </c>
      <c r="GB473" s="1">
        <v>259</v>
      </c>
      <c r="GC473" s="1">
        <v>0</v>
      </c>
      <c r="GD473" s="1">
        <v>457</v>
      </c>
      <c r="GE473" s="1">
        <v>120</v>
      </c>
      <c r="GF473" s="1">
        <v>89</v>
      </c>
      <c r="GG473" s="1">
        <v>0</v>
      </c>
      <c r="GH473" s="1">
        <v>161</v>
      </c>
      <c r="GI473" s="1">
        <v>0</v>
      </c>
      <c r="GJ473" s="1">
        <v>370</v>
      </c>
      <c r="GK473" s="1">
        <v>152</v>
      </c>
      <c r="GL473" s="1">
        <v>133</v>
      </c>
      <c r="GM473" s="1">
        <v>0</v>
      </c>
      <c r="GN473" s="1">
        <v>158</v>
      </c>
      <c r="GO473" s="1">
        <v>0</v>
      </c>
      <c r="GP473" s="1">
        <v>443</v>
      </c>
      <c r="GQ473" s="1">
        <v>129</v>
      </c>
      <c r="GR473" s="1">
        <v>38</v>
      </c>
      <c r="GS473" s="1">
        <v>0</v>
      </c>
      <c r="GT473" s="1">
        <v>162</v>
      </c>
      <c r="GU473" s="1">
        <v>0</v>
      </c>
      <c r="GV473" s="1">
        <v>329</v>
      </c>
      <c r="GW473" s="1">
        <v>151</v>
      </c>
      <c r="GX473" s="1">
        <v>0</v>
      </c>
      <c r="GY473" s="1">
        <v>0</v>
      </c>
      <c r="GZ473" s="1">
        <v>227</v>
      </c>
      <c r="HA473" s="1">
        <v>0</v>
      </c>
      <c r="HB473" s="1">
        <v>378</v>
      </c>
      <c r="HC473" s="1">
        <v>227</v>
      </c>
      <c r="HD473" s="1">
        <v>43</v>
      </c>
      <c r="HE473" s="1">
        <v>81</v>
      </c>
      <c r="HF473" s="1">
        <v>254</v>
      </c>
      <c r="HG473" s="1">
        <v>1</v>
      </c>
      <c r="HH473" s="1">
        <v>606</v>
      </c>
      <c r="HI473" s="1">
        <v>209</v>
      </c>
      <c r="HJ473" s="1">
        <v>0</v>
      </c>
      <c r="HK473" s="1">
        <v>333</v>
      </c>
      <c r="HL473" s="1">
        <v>0</v>
      </c>
      <c r="HM473" s="1">
        <v>0</v>
      </c>
      <c r="HN473" s="1">
        <v>542</v>
      </c>
      <c r="HO473" s="1">
        <v>97</v>
      </c>
      <c r="HP473" s="1">
        <v>19</v>
      </c>
      <c r="HQ473" s="1">
        <v>25</v>
      </c>
      <c r="HR473" s="1">
        <v>93</v>
      </c>
      <c r="HS473" s="1">
        <v>16</v>
      </c>
      <c r="HT473" s="1">
        <v>250</v>
      </c>
      <c r="HU473" s="1">
        <v>75</v>
      </c>
      <c r="HV473" s="1">
        <v>76</v>
      </c>
      <c r="HW473" s="1">
        <v>7</v>
      </c>
      <c r="HX473" s="1">
        <v>70</v>
      </c>
      <c r="HY473" s="1">
        <v>0</v>
      </c>
      <c r="HZ473" s="1">
        <v>228</v>
      </c>
      <c r="IA473" s="1">
        <v>105</v>
      </c>
      <c r="IB473" s="1">
        <v>18</v>
      </c>
      <c r="IC473" s="1">
        <v>59</v>
      </c>
      <c r="ID473" s="1">
        <v>115</v>
      </c>
      <c r="IE473" s="1">
        <v>3</v>
      </c>
      <c r="IF473" s="1">
        <v>300</v>
      </c>
      <c r="IG473" s="1">
        <v>105</v>
      </c>
      <c r="IH473" s="1">
        <v>0</v>
      </c>
      <c r="II473" s="1">
        <v>136</v>
      </c>
      <c r="IJ473" s="1">
        <v>0</v>
      </c>
      <c r="IK473" s="1">
        <v>0</v>
      </c>
      <c r="IL473" s="1">
        <v>241</v>
      </c>
      <c r="IM473" s="26">
        <f>IFERROR(Tableau17[[#This Row],[LDIV]]/Tableau17[[#This Row],[Total général]],"")</f>
        <v>1.3157894736842105E-2</v>
      </c>
      <c r="IN473" s="26">
        <f>IFERROR(Tableau17[[#This Row],[LDVC]]/Tableau17[[#This Row],[Total général]],"")</f>
        <v>0</v>
      </c>
      <c r="IO473" s="26">
        <f>IFERROR(Tableau17[[#This Row],[LDVD]]/Tableau17[[#This Row],[Total général]],"")</f>
        <v>3.0701754385964911E-2</v>
      </c>
      <c r="IP473" s="26">
        <f>IFERROR(Tableau17[[#This Row],[LDVG]]/Tableau17[[#This Row],[Total général]],"")</f>
        <v>0.12280701754385964</v>
      </c>
      <c r="IQ473" s="26">
        <f>IFERROR(Tableau17[[#This Row],[LEXD]]/Tableau17[[#This Row],[Total général]],"")</f>
        <v>0</v>
      </c>
      <c r="IR473" s="26">
        <f>IFERROR(Tableau17[[#This Row],[LEXG]]/Tableau17[[#This Row],[Total général]],"")</f>
        <v>2.6315789473684209E-2</v>
      </c>
      <c r="IS473" s="26">
        <f>IFERROR(Tableau17[[#This Row],[LLR]]/Tableau17[[#This Row],[Total général]],"")</f>
        <v>0.30263157894736842</v>
      </c>
      <c r="IT473" s="26">
        <f>IFERROR(Tableau17[[#This Row],[LREM]]/Tableau17[[#This Row],[Total général]],"")</f>
        <v>1.7543859649122806E-2</v>
      </c>
      <c r="IU473" s="26">
        <f>IFERROR(Tableau17[[#This Row],[LRN]]/Tableau17[[#This Row],[Total général]],"")</f>
        <v>0.32894736842105265</v>
      </c>
      <c r="IV473" s="26">
        <f>IFERROR(Tableau17[[#This Row],[LUG]]/Tableau17[[#This Row],[Total général]],"")</f>
        <v>0.10964912280701754</v>
      </c>
      <c r="IW473" s="26">
        <f>IFERROR(Tableau17[[#This Row],[LVEC]]/Tableau17[[#This Row],[Total général]],"")</f>
        <v>4.8245614035087717E-2</v>
      </c>
      <c r="IX473" s="26">
        <f>IFERROR(Tableau17[[#This Row],[2008-T1-LCMD]]/Tableau17[[#This Row],[2008-T1-TOTAL]],"")</f>
        <v>4.0476190476190478E-2</v>
      </c>
      <c r="IY473" s="26">
        <f>IFERROR(Tableau17[[#This Row],[2008-T1-LDVD]]/Tableau17[[#This Row],[2008-T1-TOTAL]],"")</f>
        <v>1.4285714285714285E-2</v>
      </c>
      <c r="IZ473" s="26">
        <f>IFERROR(Tableau17[[#This Row],[2008-T1-LEXD]]/Tableau17[[#This Row],[2008-T1-TOTAL]],"")</f>
        <v>0</v>
      </c>
      <c r="JA473" s="26">
        <f>IFERROR(Tableau17[[#This Row],[2008-T1-LEXG]]/Tableau17[[#This Row],[2008-T1-TOTAL]],"")</f>
        <v>3.8095238095238099E-2</v>
      </c>
      <c r="JB473" s="26">
        <f>IFERROR(Tableau17[[#This Row],[2008-T1-LFN]]/Tableau17[[#This Row],[2008-T1-TOTAL]],"")</f>
        <v>0.10952380952380952</v>
      </c>
      <c r="JC473" s="26">
        <f>IFERROR(Tableau17[[#This Row],[2008-T1-LMAJ]]/Tableau17[[#This Row],[2008-T1-TOTAL]],"")</f>
        <v>0.3</v>
      </c>
      <c r="JD473" s="26">
        <f>IFERROR(Tableau17[[#This Row],[2008-T1-LUG]]/Tableau17[[#This Row],[2008-T1-TOTAL]],"")</f>
        <v>0.49761904761904763</v>
      </c>
      <c r="JE473" s="26">
        <f>IFERROR(Tableau17[[#This Row],[2008-T2-LFN]]/Tableau17[[#This Row],[2008-T2-TOTAL]],"")</f>
        <v>8.0962800875273522E-2</v>
      </c>
      <c r="JF473" s="26">
        <f>IFERROR(Tableau17[[#This Row],[2008-T2-LGC]]/Tableau17[[#This Row],[2008-T2-TOTAL]],"")</f>
        <v>0</v>
      </c>
      <c r="JG473" s="26">
        <f>IFERROR(Tableau17[[#This Row],[2008-T2-LMAJ]]/Tableau17[[#This Row],[2008-T2-TOTAL]],"")</f>
        <v>0.35229759299781183</v>
      </c>
      <c r="JH473" s="26">
        <f>IFERROR(Tableau17[[#This Row],[2008-T2-LUG]]/Tableau17[[#This Row],[2008-T2-TOTAL]],"")</f>
        <v>0.56673960612691465</v>
      </c>
      <c r="JI473" s="26">
        <f>IFERROR(Tableau17[[#This Row],[2014-T1-LDIV]]/Tableau17[[#This Row],[2014-T1-TOTAL]],"")</f>
        <v>0</v>
      </c>
      <c r="JJ473" s="26">
        <f>IFERROR(Tableau17[[#This Row],[2014-T1-LDVD]]/Tableau17[[#This Row],[2014-T1-TOTAL]],"")</f>
        <v>0</v>
      </c>
      <c r="JK473" s="26">
        <f>IFERROR(Tableau17[[#This Row],[2014-T1-LDVG]]/Tableau17[[#This Row],[2014-T1-TOTAL]],"")</f>
        <v>0.16216216216216217</v>
      </c>
      <c r="JL473" s="26">
        <f>IFERROR(Tableau17[[#This Row],[2014-T1-LEXG]]/Tableau17[[#This Row],[2014-T1-TOTAL]],"")</f>
        <v>8.1081081081081086E-3</v>
      </c>
      <c r="JM473" s="26">
        <f>IFERROR(Tableau17[[#This Row],[2014-T1-LFG]]/Tableau17[[#This Row],[2014-T1-TOTAL]],"")</f>
        <v>5.9459459459459463E-2</v>
      </c>
      <c r="JN473" s="26">
        <f>IFERROR(Tableau17[[#This Row],[2014-T1-LFN]]/Tableau17[[#This Row],[2014-T1-TOTAL]],"")</f>
        <v>0.32432432432432434</v>
      </c>
      <c r="JO473" s="26">
        <f>IFERROR(Tableau17[[#This Row],[2014-T1-LUD]]/Tableau17[[#This Row],[2014-T1-TOTAL]],"")</f>
        <v>0.24054054054054055</v>
      </c>
      <c r="JP473" s="26">
        <f>IFERROR(Tableau17[[#This Row],[2014-T1-LUG]]/Tableau17[[#This Row],[2014-T1-TOTAL]],"")</f>
        <v>0.20540540540540542</v>
      </c>
      <c r="JQ473" s="26">
        <f>IFERROR(Tableau17[[#This Row],[2014-T2-LFN]]/Tableau17[[#This Row],[2014-T2-TOTAL]],"")</f>
        <v>0.34311512415349887</v>
      </c>
      <c r="JR473" s="26">
        <f>IFERROR(Tableau17[[#This Row],[2014-T2-LUD]]/Tableau17[[#This Row],[2014-T2-TOTAL]],"")</f>
        <v>0.30022573363431149</v>
      </c>
      <c r="JS473" s="26">
        <f>IFERROR(Tableau17[[#This Row],[2014-T2-LUG]]/Tableau17[[#This Row],[2014-T2-TOTAL]],"")</f>
        <v>0.35665914221218964</v>
      </c>
      <c r="JT473" s="26">
        <f>IFERROR(Tableau17[[#This Row],[2015-T1-BC-DIV]]/Tableau17[[#This Row],[2015-T1-TOTAL]],"")</f>
        <v>0</v>
      </c>
      <c r="JU473" s="26">
        <f>IFERROR(Tableau17[[#This Row],[2015-T1-BC-DLF]]/Tableau17[[#This Row],[2015-T1-TOTAL]],"")</f>
        <v>9.11854103343465E-3</v>
      </c>
      <c r="JV473" s="26">
        <f>IFERROR(Tableau17[[#This Row],[2015-T1-BC-DVD]]/Tableau17[[#This Row],[2015-T1-TOTAL]],"")</f>
        <v>0</v>
      </c>
      <c r="JW473" s="26">
        <f>IFERROR(Tableau17[[#This Row],[2015-T1-BC-DVG]]/Tableau17[[#This Row],[2015-T1-TOTAL]],"")</f>
        <v>4.8632218844984802E-2</v>
      </c>
      <c r="JX473" s="26">
        <f>IFERROR(Tableau17[[#This Row],[2015-T1-BC-FG]]/Tableau17[[#This Row],[2015-T1-TOTAL]],"")</f>
        <v>5.7750759878419454E-2</v>
      </c>
      <c r="JY473" s="26">
        <f>IFERROR(Tableau17[[#This Row],[2015-T1-BC-FN]]/Tableau17[[#This Row],[2015-T1-TOTAL]],"")</f>
        <v>0.38297872340425532</v>
      </c>
      <c r="JZ473" s="26">
        <f>IFERROR(Tableau17[[#This Row],[2015-T1-BC-MDM]]/Tableau17[[#This Row],[2015-T1-TOTAL]],"")</f>
        <v>0</v>
      </c>
      <c r="KA473" s="26">
        <f>IFERROR(Tableau17[[#This Row],[2015-T1-BC-RDG]]/Tableau17[[#This Row],[2015-T1-TOTAL]],"")</f>
        <v>0</v>
      </c>
      <c r="KB473" s="26">
        <f>IFERROR(Tableau17[[#This Row],[2015-T1-BC-SOC]]/Tableau17[[#This Row],[2015-T1-TOTAL]],"")</f>
        <v>0.34650455927051671</v>
      </c>
      <c r="KC473" s="26">
        <f>IFERROR(Tableau17[[#This Row],[2015-T1-BC-UD]]/Tableau17[[#This Row],[2015-T1-TOTAL]],"")</f>
        <v>0.11550151975683891</v>
      </c>
      <c r="KD473" s="26">
        <f>IFERROR(Tableau17[[#This Row],[2015-T1-BC-UG]]/Tableau17[[#This Row],[2015-T1-TOTAL]],"")</f>
        <v>0</v>
      </c>
      <c r="KE473" s="26">
        <f>IFERROR(Tableau17[[#This Row],[2015-T1-BC-VEC]]/Tableau17[[#This Row],[2015-T1-TOTAL]],"")</f>
        <v>3.9513677811550151E-2</v>
      </c>
      <c r="KF473" s="26">
        <f>IFERROR(Tableau17[[#This Row],[2015-T2-BC-DVG]]/Tableau17[[#This Row],[2015-T2-TOTAL]],"")</f>
        <v>0</v>
      </c>
      <c r="KG473" s="26">
        <f>IFERROR(Tableau17[[#This Row],[2015-T2-BC-FN]]/Tableau17[[#This Row],[2015-T2-TOTAL]],"")</f>
        <v>0.39947089947089948</v>
      </c>
      <c r="KH473" s="26">
        <f>IFERROR(Tableau17[[#This Row],[2015-T2-BC-SOC]]/Tableau17[[#This Row],[2015-T2-TOTAL]],"")</f>
        <v>0.60052910052910058</v>
      </c>
      <c r="KI473" s="26">
        <f>IFERROR(Tableau17[[#This Row],[2015-T2-BC-UD]]/Tableau17[[#This Row],[2015-T2-TOTAL]],"")</f>
        <v>0</v>
      </c>
      <c r="KJ473" s="26">
        <f>IFERROR(Tableau17[[#This Row],[2015-T2-BC-UG]]/Tableau17[[#This Row],[2015-T2-TOTAL]],"")</f>
        <v>0</v>
      </c>
      <c r="KK473" s="26">
        <f>IFERROR(Tableau17[[#This Row],[2017 (L)-T1-COM]]/Tableau17[[#This Row],[2017 (L)-T1-TOTAL]],"")</f>
        <v>0</v>
      </c>
      <c r="KL473" s="26">
        <f>IFERROR(Tableau17[[#This Row],[2017 (L)-T1-DIV]]/Tableau17[[#This Row],[2017 (L)-T1-TOTAL]],"")</f>
        <v>0.01</v>
      </c>
      <c r="KM473" s="26">
        <f>IFERROR(Tableau17[[#This Row],[2017 (L)-T1-DLF]]/Tableau17[[#This Row],[2017 (L)-T1-TOTAL]],"")</f>
        <v>6.6666666666666671E-3</v>
      </c>
      <c r="KN473" s="26">
        <f>IFERROR(Tableau17[[#This Row],[2017 (L)-T1-DVD]]/Tableau17[[#This Row],[2017 (L)-T1-TOTAL]],"")</f>
        <v>0</v>
      </c>
      <c r="KO473" s="26">
        <f>IFERROR(Tableau17[[#This Row],[2017 (L)-T1-DVG]]/Tableau17[[#This Row],[2017 (L)-T1-TOTAL]],"")</f>
        <v>1.6666666666666666E-2</v>
      </c>
      <c r="KP473" s="26">
        <f>IFERROR(Tableau17[[#This Row],[2017 (L)-T1-ECO]]/Tableau17[[#This Row],[2017 (L)-T1-TOTAL]],"")</f>
        <v>0.02</v>
      </c>
      <c r="KQ473" s="26">
        <f>IFERROR(Tableau17[[#This Row],[2017 (L)-T1-EXD]]/Tableau17[[#This Row],[2017 (L)-T1-TOTAL]],"")</f>
        <v>0.02</v>
      </c>
      <c r="KR473" s="26">
        <f>IFERROR(Tableau17[[#This Row],[2017 (L)-T1-EXG]]/Tableau17[[#This Row],[2017 (L)-T1-TOTAL]],"")</f>
        <v>1.3333333333333334E-2</v>
      </c>
      <c r="KS473" s="26">
        <f>IFERROR(Tableau17[[#This Row],[2017 (L)-T1-FI]]/Tableau17[[#This Row],[2017 (L)-T1-TOTAL]],"")</f>
        <v>0.29666666666666669</v>
      </c>
      <c r="KT473" s="26">
        <f>IFERROR(Tableau17[[#This Row],[2017 (L)-T1-FN]]/Tableau17[[#This Row],[2017 (L)-T1-TOTAL]],"")</f>
        <v>0.32333333333333331</v>
      </c>
      <c r="KU473" s="26">
        <f>IFERROR(Tableau17[[#This Row],[2017 (L)-T1-LR]]/Tableau17[[#This Row],[2017 (L)-T1-TOTAL]],"")</f>
        <v>0.06</v>
      </c>
      <c r="KV473" s="26">
        <f>IFERROR(Tableau17[[#This Row],[2017 (L)-T1-MDM]]/Tableau17[[#This Row],[2017 (L)-T1-TOTAL]],"")</f>
        <v>0</v>
      </c>
      <c r="KW473" s="26">
        <f>IFERROR(Tableau17[[#This Row],[2017 (L)-T1-RDG]]/Tableau17[[#This Row],[2017 (L)-T1-TOTAL]],"")</f>
        <v>0</v>
      </c>
      <c r="KX473" s="26">
        <f>IFERROR(Tableau17[[#This Row],[2017 (L)-T1-REG]]/Tableau17[[#This Row],[2017 (L)-T1-TOTAL]],"")</f>
        <v>0</v>
      </c>
      <c r="KY473" s="26">
        <f>IFERROR(Tableau17[[#This Row],[2017 (L)-T1-REM]]/Tableau17[[#This Row],[2017 (L)-T1-TOTAL]],"")</f>
        <v>0.19666666666666666</v>
      </c>
      <c r="KZ473" s="26">
        <f>IFERROR(Tableau17[[#This Row],[2017 (L)-T1-SOC]]/Tableau17[[#This Row],[2017 (L)-T1-TOTAL]],"")</f>
        <v>3.6666666666666667E-2</v>
      </c>
      <c r="LA473" s="26">
        <f>IFERROR(Tableau17[[#This Row],[2017 (L)-T1-UDI]]/Tableau17[[#This Row],[2017 (L)-T1-TOTAL]],"")</f>
        <v>0</v>
      </c>
      <c r="LB473" s="26">
        <f>IFERROR(Tableau17[[#This Row],[2017 (L)-T2-FI]]/Tableau17[[#This Row],[2017 (L)-T2-TOTAL]],"")</f>
        <v>0</v>
      </c>
      <c r="LC473" s="26">
        <f>IFERROR(Tableau17[[#This Row],[2017 (L)-T2-FN]]/Tableau17[[#This Row],[2017 (L)-T2-TOTAL]],"")</f>
        <v>0.43568464730290457</v>
      </c>
      <c r="LD473" s="26">
        <f>IFERROR(Tableau17[[#This Row],[2017 (L)-T2-LR]]/Tableau17[[#This Row],[2017 (L)-T2-TOTAL]],"")</f>
        <v>0</v>
      </c>
      <c r="LE473" s="26">
        <f>IFERROR(Tableau17[[#This Row],[2017 (L)-T2-MDM]]/Tableau17[[#This Row],[2017 (L)-T2-TOTAL]],"")</f>
        <v>0</v>
      </c>
      <c r="LF473" s="26">
        <f>IFERROR(Tableau17[[#This Row],[2017 (L)-T2-REM]]/Tableau17[[#This Row],[2017 (L)-T2-TOTAL]],"")</f>
        <v>0.56431535269709543</v>
      </c>
      <c r="LG473" s="26">
        <f>IFERROR(Tableau17[[#This Row],[2017-T1-ARTHAUD Nathalie]]/Tableau17[[#This Row],[2017-T1-TOTAL]],"")</f>
        <v>3.3003300330033004E-3</v>
      </c>
      <c r="LH473" s="26">
        <f>IFERROR(Tableau17[[#This Row],[2017-T1-ASSELINEAU Fran]]/Tableau17[[#This Row],[2017-T1-TOTAL]],"")</f>
        <v>3.1353135313531351E-2</v>
      </c>
      <c r="LI473" s="26">
        <f>IFERROR(Tableau17[[#This Row],[2017-T1-CHEMINADE Jacques]]/Tableau17[[#This Row],[2017-T1-TOTAL]],"")</f>
        <v>4.9504950495049506E-3</v>
      </c>
      <c r="LJ473" s="26">
        <f>IFERROR(Tableau17[[#This Row],[2017-T1-DUPONT-AIGNAN Nicolas]]/Tableau17[[#This Row],[2017-T1-TOTAL]],"")</f>
        <v>1.8151815181518153E-2</v>
      </c>
      <c r="LK473" s="26">
        <f>IFERROR(Tableau17[[#This Row],[2017-T1-FILLON Fran]]/Tableau17[[#This Row],[2017-T1-TOTAL]],"")</f>
        <v>7.0957095709570955E-2</v>
      </c>
      <c r="LL473" s="26">
        <f>IFERROR(Tableau17[[#This Row],[2017-T1-HAMON Beno]]/Tableau17[[#This Row],[2017-T1-TOTAL]],"")</f>
        <v>4.6204620462046202E-2</v>
      </c>
      <c r="LM473" s="26">
        <f>IFERROR(Tableau17[[#This Row],[2017-T1-LASSALLE Jean]]/Tableau17[[#This Row],[2017-T1-TOTAL]],"")</f>
        <v>1.6501650165016502E-3</v>
      </c>
      <c r="LN473" s="26">
        <f>IFERROR(Tableau17[[#This Row],[2017-T1-LE PEN Marine]]/Tableau17[[#This Row],[2017-T1-TOTAL]],"")</f>
        <v>0.32013201320132012</v>
      </c>
      <c r="LO473" s="26">
        <f>IFERROR(Tableau17[[#This Row],[2017-T1-M Jean-Luc]]/Tableau17[[#This Row],[2017-T1-TOTAL]],"")</f>
        <v>0.35808580858085809</v>
      </c>
      <c r="LP473" s="26">
        <f>IFERROR(Tableau17[[#This Row],[2017-T1-MACRON Emmanuel]]/Tableau17[[#This Row],[2017-T1-TOTAL]],"")</f>
        <v>0.13366336633663367</v>
      </c>
      <c r="LQ473" s="26">
        <f>IFERROR(Tableau17[[#This Row],[2017-T1-POUTOU Philippe]]/Tableau17[[#This Row],[2017-T1-TOTAL]],"")</f>
        <v>1.155115511551155E-2</v>
      </c>
      <c r="LR473" s="26">
        <f>IFERROR(Tableau17[[#This Row],[2017-T2-LE PEN Marine]]/Tableau17[[#This Row],[2017-T2-TOTAL]],"")</f>
        <v>0.38560885608856088</v>
      </c>
      <c r="LS473" s="26">
        <f>IFERROR(Tableau17[[#This Row],[2017-T2-MACRON Emmanuel]]/Tableau17[[#This Row],[2017-T2-TOTAL]],"")</f>
        <v>0.61439114391143912</v>
      </c>
      <c r="LT473" s="26">
        <f>IFERROR(Tableau17[[#This Row],[2019-T1-ALEXANDRE Audric]]/Tableau17[[#This Row],[2019-T1-TOTAL]],"")</f>
        <v>0</v>
      </c>
      <c r="LU473" s="26">
        <f>IFERROR(Tableau17[[#This Row],[2019-T1-ARTHAUD Nathalie]]/Tableau17[[#This Row],[2019-T1-TOTAL]],"")</f>
        <v>1.2195121951219513E-2</v>
      </c>
      <c r="LV473" s="26">
        <f>IFERROR(Tableau17[[#This Row],[2019-T1-ASSELINEAU François]]/Tableau17[[#This Row],[2019-T1-TOTAL]],"")</f>
        <v>3.6585365853658534E-2</v>
      </c>
      <c r="LW473" s="26">
        <f>IFERROR(Tableau17[[#This Row],[2019-T1-AUBRY Manon]]/Tableau17[[#This Row],[2019-T1-TOTAL]],"")</f>
        <v>0.16666666666666666</v>
      </c>
      <c r="LX473" s="26">
        <f>IFERROR(Tableau17[[#This Row],[2019-T1-AZERGUI Nagib]]/Tableau17[[#This Row],[2019-T1-TOTAL]],"")</f>
        <v>3.2520325203252036E-2</v>
      </c>
      <c r="LY473" s="26">
        <f>IFERROR(Tableau17[[#This Row],[2019-T1-BARDELLA Jordan]]/Tableau17[[#This Row],[2019-T1-TOTAL]],"")</f>
        <v>0.30894308943089432</v>
      </c>
      <c r="LZ473" s="26">
        <f>IFERROR(Tableau17[[#This Row],[2019-T1-BELLAMY François-Xavier]]/Tableau17[[#This Row],[2019-T1-TOTAL]],"")</f>
        <v>6.5040650406504072E-2</v>
      </c>
      <c r="MA473" s="26">
        <f>IFERROR(Tableau17[[#This Row],[2019-T1-BIDOU Olivier]]/Tableau17[[#This Row],[2019-T1-TOTAL]],"")</f>
        <v>4.0650406504065045E-3</v>
      </c>
      <c r="MB473" s="26">
        <f>IFERROR(Tableau17[[#This Row],[2019-T1-BOURG Dominique]]/Tableau17[[#This Row],[2019-T1-TOTAL]],"")</f>
        <v>2.032520325203252E-2</v>
      </c>
      <c r="MC473" s="26">
        <f>IFERROR(Tableau17[[#This Row],[2019-T1-BROSSAT Ian]]/Tableau17[[#This Row],[2019-T1-TOTAL]],"")</f>
        <v>3.6585365853658534E-2</v>
      </c>
      <c r="MD473" s="26">
        <f>IFERROR(Tableau17[[#This Row],[2019-T1-CAILLAUD Sophie]]/Tableau17[[#This Row],[2019-T1-TOTAL]],"")</f>
        <v>0</v>
      </c>
      <c r="ME473" s="26">
        <f>IFERROR(Tableau17[[#This Row],[2019-T1-CAMUS Renaud]]/Tableau17[[#This Row],[2019-T1-TOTAL]],"")</f>
        <v>0</v>
      </c>
      <c r="MF473" s="26">
        <f>IFERROR(Tableau17[[#This Row],[2019-T1-CHALENÇON Christophe]]/Tableau17[[#This Row],[2019-T1-TOTAL]],"")</f>
        <v>0</v>
      </c>
      <c r="MG473" s="26">
        <f>IFERROR(Tableau17[[#This Row],[2019-T1-CORBET Cathy Denise Ginette]]/Tableau17[[#This Row],[2019-T1-TOTAL]],"")</f>
        <v>0</v>
      </c>
      <c r="MH473" s="26">
        <f>IFERROR(Tableau17[[#This Row],[2019-T1-DE PREVOISIN Robert]]/Tableau17[[#This Row],[2019-T1-TOTAL]],"")</f>
        <v>0</v>
      </c>
      <c r="MI473" s="26">
        <f>IFERROR(Tableau17[[#This Row],[2019-T1-DELFEL Thérèse]]/Tableau17[[#This Row],[2019-T1-TOTAL]],"")</f>
        <v>0</v>
      </c>
      <c r="MJ473" s="26">
        <f>IFERROR(Tableau17[[#This Row],[2019-T1-DIEUMEGARD Pierre]]/Tableau17[[#This Row],[2019-T1-TOTAL]],"")</f>
        <v>0</v>
      </c>
      <c r="MK473" s="26">
        <f>IFERROR(Tableau17[[#This Row],[2019-T1-DUPONT-AIGNAN Nicolas]]/Tableau17[[#This Row],[2019-T1-TOTAL]],"")</f>
        <v>3.6585365853658534E-2</v>
      </c>
      <c r="ML473" s="26">
        <f>IFERROR(Tableau17[[#This Row],[2019-T1-GERNIGON Yves]]/Tableau17[[#This Row],[2019-T1-TOTAL]],"")</f>
        <v>0</v>
      </c>
      <c r="MM473" s="26">
        <f>IFERROR(Tableau17[[#This Row],[2019-T1-GLUCKSMANN Raphaël]]/Tableau17[[#This Row],[2019-T1-TOTAL]],"")</f>
        <v>5.2845528455284556E-2</v>
      </c>
      <c r="MN473" s="26">
        <f>IFERROR(Tableau17[[#This Row],[2019-T1-HAMON Benoît]]/Tableau17[[#This Row],[2019-T1-TOTAL]],"")</f>
        <v>4.065040650406504E-2</v>
      </c>
      <c r="MO473" s="26">
        <f>IFERROR(Tableau17[[#This Row],[2019-T1-HELGEN Gilles]]/Tableau17[[#This Row],[2019-T1-TOTAL]],"")</f>
        <v>0</v>
      </c>
      <c r="MP473" s="26">
        <f>IFERROR(Tableau17[[#This Row],[2019-T1-JADOT Yannick]]/Tableau17[[#This Row],[2019-T1-TOTAL]],"")</f>
        <v>6.910569105691057E-2</v>
      </c>
      <c r="MQ473" s="26">
        <f>IFERROR(Tableau17[[#This Row],[2019-T1-LAGARDE Jean-Christophe]]/Tableau17[[#This Row],[2019-T1-TOTAL]],"")</f>
        <v>1.2195121951219513E-2</v>
      </c>
      <c r="MR473" s="26">
        <f>IFERROR(Tableau17[[#This Row],[2019-T1-LALANNE Francis]]/Tableau17[[#This Row],[2019-T1-TOTAL]],"")</f>
        <v>4.0650406504065045E-3</v>
      </c>
      <c r="MS473" s="26">
        <f>IFERROR(Tableau17[[#This Row],[2019-T1-LOISEAU Nathalie]]/Tableau17[[#This Row],[2019-T1-TOTAL]],"")</f>
        <v>0.1016260162601626</v>
      </c>
      <c r="MT473" s="26">
        <f>IFERROR(Tableau17[[#This Row],[2019-T1-MARIE Florie]]/Tableau17[[#This Row],[2019-T1-TOTAL]],"")</f>
        <v>0</v>
      </c>
      <c r="MU473" s="26">
        <f>IFERROR(Tableau17[[#This Row],[2008-T1-MACROEXTRDROITE]]/Tableau17[[#This Row],[2008-T1-MACROTOTALE]],"")</f>
        <v>0.10952380952380952</v>
      </c>
      <c r="MV473" s="26">
        <f>IFERROR(Tableau17[[#This Row],[2008-T1-MACRODROITE]]/Tableau17[[#This Row],[2008-T1-MACROTOTALE]],"")</f>
        <v>0.35476190476190478</v>
      </c>
      <c r="MW473" s="26">
        <f>IFERROR(Tableau17[[#This Row],[2008-T1-MACROCENTRE]]/Tableau17[[#This Row],[2008-T1-MACROTOTALE]],"")</f>
        <v>0</v>
      </c>
      <c r="MX473" s="26">
        <f>IFERROR(Tableau17[[#This Row],[2008-T1-MACROGAUCHE]]/Tableau17[[#This Row],[2008-T1-MACROTOTALE]],"")</f>
        <v>0.5357142857142857</v>
      </c>
      <c r="MY473" s="26">
        <f>IFERROR(Tableau17[[#This Row],[2008-T1-MACROAUTRE]]/Tableau17[[#This Row],[2008-T1-MACROTOTALE]],"")</f>
        <v>0</v>
      </c>
      <c r="MZ473" s="26">
        <f>IFERROR(Tableau17[[#This Row],[2008-T2-MACROEXTRDROITE]]/Tableau17[[#This Row],[2008-T2-MACROTOTALE]],"")</f>
        <v>8.0962800875273522E-2</v>
      </c>
      <c r="NA473" s="26">
        <f>IFERROR(Tableau17[[#This Row],[2008-T2-MACRODROITE]]/Tableau17[[#This Row],[2008-T2-MACROTOTALE]],"")</f>
        <v>0.35229759299781183</v>
      </c>
      <c r="NB473" s="26">
        <f>IFERROR(Tableau17[[#This Row],[2008-T2-MACROCENTRE]]/Tableau17[[#This Row],[2008-T2-MACROTOTALE]],"")</f>
        <v>0</v>
      </c>
      <c r="NC473" s="26">
        <f>IFERROR(Tableau17[[#This Row],[2008-T2-MACROGAUCHE]]/Tableau17[[#This Row],[2008-T2-MACROTOTALE]],"")</f>
        <v>0.56673960612691465</v>
      </c>
      <c r="ND473" s="26">
        <f>IFERROR(Tableau17[[#This Row],[2008-T2-MACROAUTRE]]/Tableau17[[#This Row],[2008-T2-MACROTOTALE]],"")</f>
        <v>0</v>
      </c>
      <c r="NE473" s="26">
        <f>IFERROR(Tableau17[[#This Row],[2014-T1-MACROEXTRDROITE]]/Tableau17[[#This Row],[2014-T1-MACROTOTALE]],"")</f>
        <v>0.32432432432432434</v>
      </c>
      <c r="NF473" s="26">
        <f>IFERROR(Tableau17[[#This Row],[2014-T1-MACRODROITE]]/Tableau17[[#This Row],[2014-T1-MACROTOTALE]],"")</f>
        <v>0.24054054054054055</v>
      </c>
      <c r="NG473" s="26">
        <f>IFERROR(Tableau17[[#This Row],[2014-T1-MACROCENTRE]]/Tableau17[[#This Row],[2014-T1-MACROTOTALE]],"")</f>
        <v>0</v>
      </c>
      <c r="NH473" s="26">
        <f>IFERROR(Tableau17[[#This Row],[2014-T1-MACROGAUCHE]]/Tableau17[[#This Row],[2014-T1-MACROTOTALE]],"")</f>
        <v>0.43513513513513513</v>
      </c>
      <c r="NI473" s="26">
        <f>IFERROR(Tableau17[[#This Row],[2014-T1-MACROAUTRE]]/Tableau17[[#This Row],[2014-T1-MACROTOTALE]],"")</f>
        <v>0</v>
      </c>
      <c r="NJ473" s="26">
        <f>IFERROR(Tableau17[[#This Row],[2014-T2-MACROEXTRDROITE]]/Tableau17[[#This Row],[2014-T2-MACROTOTALE]],"")</f>
        <v>0.34311512415349887</v>
      </c>
      <c r="NK473" s="26">
        <f>IFERROR(Tableau17[[#This Row],[2014-T2-MACRODROITE]]/Tableau17[[#This Row],[2014-T2-MACROTOTALE]],"")</f>
        <v>0.30022573363431149</v>
      </c>
      <c r="NL473" s="26">
        <f>IFERROR(Tableau17[[#This Row],[2014-T2-MACROCENTRE]]/Tableau17[[#This Row],[2014-T2-MACROTOTALE]],"")</f>
        <v>0</v>
      </c>
      <c r="NM473" s="26">
        <f>IFERROR(Tableau17[[#This Row],[2014-T2-MACROGAUCHE]]/Tableau17[[#This Row],[2014-T2-MACROTOTALE]],"")</f>
        <v>0.35665914221218964</v>
      </c>
      <c r="NN473" s="26">
        <f>IFERROR(Tableau17[[#This Row],[2014-T2-MACROAUTRE]]/Tableau17[[#This Row],[2014-T2-MACROTOTALE]],"")</f>
        <v>0</v>
      </c>
      <c r="NO473" s="26">
        <f>IFERROR( Tableau17[[#This Row],[2015-T1-MACROEXTRDROITE]]/Tableau17[[#This Row],[2015-T1-MACROTOTALE]],"")</f>
        <v>0.39209726443769</v>
      </c>
      <c r="NP473" s="26">
        <f>IFERROR(Tableau17[[#This Row],[2015-T1-MACRODROITE]]/Tableau17[[#This Row],[2015-T1-MACROTOTALE]],"")</f>
        <v>0.11550151975683891</v>
      </c>
      <c r="NQ473" s="26">
        <f>IFERROR(Tableau17[[#This Row],[2015-T1-MACROCENTRE]]/Tableau17[[#This Row],[2015-T1-MACROTOTALE]],"")</f>
        <v>0</v>
      </c>
      <c r="NR473" s="26">
        <f>IFERROR(Tableau17[[#This Row],[2015-T1-MACROGAUCHE]]/Tableau17[[#This Row],[2015-T1-MACROTOTALE]],"")</f>
        <v>0.49240121580547114</v>
      </c>
      <c r="NS473" s="26">
        <f>IFERROR(Tableau17[[#This Row],[2015-T1-MACROAUTRE]]/Tableau17[[#This Row],[2015-T1-MACROTOTALE]],"")</f>
        <v>0</v>
      </c>
      <c r="NT473" s="26">
        <f>IFERROR(Tableau17[[#This Row],[2015-T2-MACROEXTRDROITE]]/Tableau17[[#This Row],[2015-T2-MACROTOTALE]],"")</f>
        <v>0.39947089947089948</v>
      </c>
      <c r="NU473" s="26">
        <f>IFERROR(Tableau17[[#This Row],[2015-T2-MACRODROITE]]/Tableau17[[#This Row],[2015-T2-MACROTOTALE]],"")</f>
        <v>0</v>
      </c>
      <c r="NV473" s="26">
        <f>IFERROR(Tableau17[[#This Row],[2015-T2-MACROCENTRE]]/Tableau17[[#This Row],[2015-T2-MACROTOTALE]],"")</f>
        <v>0</v>
      </c>
      <c r="NW473" s="26">
        <f>IFERROR(Tableau17[[#This Row],[2015-T2-MACROGAUCHE]]/Tableau17[[#This Row],[2015-T2-MACROTOTALE]],"")</f>
        <v>0.60052910052910058</v>
      </c>
      <c r="NX473" s="26">
        <f>IFERROR(Tableau17[[#This Row],[2015-T2-MACROAUTRE]]/Tableau17[[#This Row],[2015-T2-MACROTOTALE]],"")</f>
        <v>0</v>
      </c>
      <c r="NY473" s="26">
        <f>IFERROR(Tableau17[[#This Row],[2017-T1-MACROEXTRDROITE]]/Tableau17[[#This Row],[2017-T1-MACROTOTALE]],"")</f>
        <v>0.37458745874587457</v>
      </c>
      <c r="NZ473" s="26">
        <f>IFERROR(Tableau17[[#This Row],[2017-T1-MACRODROITE]]/Tableau17[[#This Row],[2017-T1-MACROTOTALE]],"")</f>
        <v>7.0957095709570955E-2</v>
      </c>
      <c r="OA473" s="26">
        <f>IFERROR(Tableau17[[#This Row],[2017-T1-MACROCENTRE]]/Tableau17[[#This Row],[2017-T1-MACROTOTALE]],"")</f>
        <v>0.13366336633663367</v>
      </c>
      <c r="OB473" s="26">
        <f>IFERROR(Tableau17[[#This Row],[2017-T1-MACROGAUCHE]]/Tableau17[[#This Row],[2017-T1-MACROTOTALE]],"")</f>
        <v>0.41914191419141916</v>
      </c>
      <c r="OC473" s="26">
        <f>IFERROR(Tableau17[[#This Row],[2017-T1-MACROAUTRE]]/Tableau17[[#This Row],[2017-T1-MACROTOTALE]],"")</f>
        <v>1.6501650165016502E-3</v>
      </c>
      <c r="OD473" s="26">
        <f>IFERROR(Tableau17[[#This Row],[2017-T2-MACROEXTRDROITE]]/Tableau17[[#This Row],[2017-T2-MACROTOTALE]],"")</f>
        <v>0.38560885608856088</v>
      </c>
      <c r="OE473" s="26">
        <f>IFERROR(Tableau17[[#This Row],[2017-T2-MACRODROITE]]/Tableau17[[#This Row],[2017-T2-MACROTOTALE]],"")</f>
        <v>0</v>
      </c>
      <c r="OF473" s="26">
        <f>IFERROR(Tableau17[[#This Row],[2017-T2-MACROCENTRE]]/Tableau17[[#This Row],[2017-T2-MACROTOTALE]],"")</f>
        <v>0.61439114391143912</v>
      </c>
      <c r="OG473" s="26">
        <f>IFERROR(Tableau17[[#This Row],[2017-T2-MACROGAUCHE]]/Tableau17[[#This Row],[2017-T2-MACROTOTALE]],"")</f>
        <v>0</v>
      </c>
      <c r="OH473" s="26">
        <f>IFERROR(Tableau17[[#This Row],[2017-T2-MACROAUTRE]]/Tableau17[[#This Row],[2017-T2-MACROTOTALE]],"")</f>
        <v>0</v>
      </c>
      <c r="OI473" s="26">
        <f>IFERROR(Tableau17[[#This Row],[2019-T1-MACROEXTRDROITE]]/Tableau17[[#This Row],[2019-T1-MACROTOTALE]],"")</f>
        <v>0.38800000000000001</v>
      </c>
      <c r="OJ473" s="26">
        <f>IFERROR(Tableau17[[#This Row],[2019-T1-MACRODROITE]]/Tableau17[[#This Row],[2019-T1-MACROTOTALE]],"")</f>
        <v>7.5999999999999998E-2</v>
      </c>
      <c r="OK473" s="26">
        <f>IFERROR(Tableau17[[#This Row],[2019-T1-MACROCENTRE]]/Tableau17[[#This Row],[2019-T1-MACROTOTALE]],"")</f>
        <v>0.1</v>
      </c>
      <c r="OL473" s="26">
        <f>IFERROR(Tableau17[[#This Row],[2019-T1-MACROGAUCHE]]/Tableau17[[#This Row],[2019-T1-MACROTOTALE]],"")</f>
        <v>0.372</v>
      </c>
      <c r="OM473" s="26">
        <f>IFERROR(Tableau17[[#This Row],[2019-T1-MACROAUTRE]]/Tableau17[[#This Row],[2019-T1-MACROTOTALE]],"")</f>
        <v>6.4000000000000001E-2</v>
      </c>
      <c r="ON473" s="26">
        <f>IFERROR(Tableau17[[#This Row],[2020-T1-MACROEXTRDROITE]]/Tableau17[[#This Row],[2020-T1-MACROTOTALE]],"")</f>
        <v>0.32894736842105265</v>
      </c>
      <c r="OO473" s="26">
        <f>IFERROR(Tableau17[[#This Row],[2020-T1-MACRODROITE]]/Tableau17[[#This Row],[2020-T1-MACROTOTALE]],"")</f>
        <v>0.33333333333333331</v>
      </c>
      <c r="OP473" s="26">
        <f>IFERROR(Tableau17[[#This Row],[2020-T1-MACROCENTRE]]/Tableau17[[#This Row],[2020-T1-MACROTOTALE]],"")</f>
        <v>3.0701754385964911E-2</v>
      </c>
      <c r="OQ473" s="26">
        <f>IFERROR(Tableau17[[#This Row],[2020-T1-MACROGAUCHE]]/Tableau17[[#This Row],[2020-T1-MACROTOTALE]],"")</f>
        <v>0.30701754385964913</v>
      </c>
      <c r="OR473" s="26">
        <f>IFERROR(Tableau17[[#This Row],[2020-T1-MACROAUTRE]]/Tableau17[[#This Row],[2020-T1-MACROTOTALE]],"")</f>
        <v>0</v>
      </c>
      <c r="OS473" s="26">
        <f>IFERROR(Tableau17[[#This Row],[2017 (L)-T1-MACROEXTRDROITE]]/Tableau17[[#This Row],[2017 (L)-T1-MACROTOTALE]],"")</f>
        <v>0.35</v>
      </c>
      <c r="OT473" s="26">
        <f>IFERROR(Tableau17[[#This Row],[2017 (L)-T1-MACRODROITE]]/Tableau17[[#This Row],[2017 (L)-T1-MACROTOTALE]],"")</f>
        <v>0.06</v>
      </c>
      <c r="OU473" s="26">
        <f>IFERROR(Tableau17[[#This Row],[2017 (L)-T1-MACROCENTRE]]/Tableau17[[#This Row],[2017 (L)-T1-MACROTOTALE]],"")</f>
        <v>0.19666666666666666</v>
      </c>
      <c r="OV473" s="26">
        <f>IFERROR(Tableau17[[#This Row],[2017 (L)-T1-MACROGAUCHE]]/Tableau17[[#This Row],[2017 (L)-T1-MACROTOTALE]],"")</f>
        <v>0.38333333333333336</v>
      </c>
      <c r="OW473" s="26">
        <f>IFERROR(Tableau17[[#This Row],[2017 (L)-T1-MACROAUTRE]]/Tableau17[[#This Row],[2017 (L)-T1-MACROTOTALE]],"")</f>
        <v>0.01</v>
      </c>
      <c r="OX473" s="26">
        <f>IFERROR(Tableau17[[#This Row],[2017 (L)-T2-MACROEXTRDROITE]]/Tableau17[[#This Row],[2017 (L)-T2-MACROTOTALE]],"")</f>
        <v>0.43568464730290457</v>
      </c>
      <c r="OY473" s="26">
        <f>IFERROR(Tableau17[[#This Row],[2017 (L)-T2-MACRODROITE]]/Tableau17[[#This Row],[2017 (L)-T2-MACROTOTALE]],"")</f>
        <v>0</v>
      </c>
      <c r="OZ473" s="26">
        <f>IFERROR(Tableau17[[#This Row],[2017 (L)-T2-MACROCENTRE]]/Tableau17[[#This Row],[2017 (L)-T2-MACROTOTALE]],"")</f>
        <v>0.56431535269709543</v>
      </c>
      <c r="PA473" s="26">
        <f>IFERROR(Tableau17[[#This Row],[2017 (L)-T2-MACROGAUCHE]]/Tableau17[[#This Row],[2017 (L)-T2-MACROTOTALE]],"")</f>
        <v>0</v>
      </c>
      <c r="PB473" s="26">
        <f>IFERROR(Tableau17[[#This Row],[2017 (L)-T2-MACROAUTRE]]/Tableau17[[#This Row],[2017 (L)-T2-MACROTOTALE]],"")</f>
        <v>0</v>
      </c>
      <c r="PC473" s="26">
        <f>IFERROR(Tableau17[[#This Row],[2008_T1_PROCUS]]/Tableau17[[#This Row],[2008_T1_INSCRITS]],0)</f>
        <v>6.9524913093858632E-3</v>
      </c>
      <c r="PD473" s="26">
        <f>IFERROR(Tableau17[[#This Row],[2008_T2_PROCUS]]/Tableau17[[#This Row],[2008_T2_INSCRITS]],0)</f>
        <v>6.9524913093858632E-3</v>
      </c>
      <c r="PE473" s="26">
        <f>Tableau17[[#This Row],[2014_T1_PROCUS]]/Tableau17[[#This Row],[2014_T1_INSCRITS]]</f>
        <v>0</v>
      </c>
      <c r="PF473" s="26">
        <f>IFERROR(Tableau17[[#This Row],[2014_T2_PROCUS]]/Tableau17[[#This Row],[2014_T2_INSCRITS]],0)</f>
        <v>7.7348066298342545E-3</v>
      </c>
    </row>
    <row r="474" spans="1:422" hidden="1" x14ac:dyDescent="0.2">
      <c r="A474" s="1">
        <v>8</v>
      </c>
      <c r="B474" s="1" t="s">
        <v>517</v>
      </c>
      <c r="C474" s="1" t="s">
        <v>544</v>
      </c>
      <c r="D474" s="1" t="s">
        <v>544</v>
      </c>
      <c r="E474" s="1">
        <v>1583</v>
      </c>
      <c r="F474" s="1">
        <v>5.3593760000000001</v>
      </c>
      <c r="G474" s="1">
        <v>43.383080999999997</v>
      </c>
      <c r="H474" s="3">
        <v>585</v>
      </c>
      <c r="I474" s="3">
        <v>147</v>
      </c>
      <c r="L474" s="1">
        <v>9</v>
      </c>
      <c r="M474" s="1">
        <v>24</v>
      </c>
      <c r="O474" s="1">
        <v>0</v>
      </c>
      <c r="P474" s="1">
        <v>23</v>
      </c>
      <c r="Q474" s="1">
        <v>5</v>
      </c>
      <c r="R474" s="1">
        <v>73</v>
      </c>
      <c r="S474" s="1">
        <v>17</v>
      </c>
      <c r="T474" s="1">
        <v>15</v>
      </c>
      <c r="U474" s="1">
        <v>166</v>
      </c>
      <c r="V474" s="1">
        <v>779</v>
      </c>
      <c r="W474" s="1">
        <v>421</v>
      </c>
      <c r="X474" s="1">
        <v>0</v>
      </c>
      <c r="Y474" s="2">
        <v>0.54043646000000001</v>
      </c>
      <c r="Z474" s="1">
        <v>779</v>
      </c>
      <c r="AA474" s="1">
        <v>461</v>
      </c>
      <c r="AB474" s="1">
        <v>6</v>
      </c>
      <c r="AC474" s="2">
        <v>0.59178434000000002</v>
      </c>
      <c r="AD474" s="1">
        <v>585</v>
      </c>
      <c r="AE474" s="1">
        <v>169</v>
      </c>
      <c r="AF474" s="2">
        <v>0.28888889000000001</v>
      </c>
      <c r="AG474" s="1">
        <f t="shared" si="7"/>
        <v>147</v>
      </c>
      <c r="AH474" s="1">
        <v>740</v>
      </c>
      <c r="AI474" s="1">
        <v>376</v>
      </c>
      <c r="AJ474" s="1">
        <v>6</v>
      </c>
      <c r="AK474" s="2">
        <v>0.50810811</v>
      </c>
      <c r="AN474" s="1">
        <v>0</v>
      </c>
      <c r="AP474" s="1">
        <v>588</v>
      </c>
      <c r="AQ474" s="1">
        <v>287</v>
      </c>
      <c r="AR474" s="2">
        <v>0.48809523999999999</v>
      </c>
      <c r="AS474" s="1">
        <v>588</v>
      </c>
      <c r="AT474" s="1">
        <v>313</v>
      </c>
      <c r="AU474" s="2">
        <v>0.53231293000000002</v>
      </c>
      <c r="AV474" s="1">
        <v>594</v>
      </c>
      <c r="AW474" s="1">
        <v>236</v>
      </c>
      <c r="AX474" s="2">
        <v>0.3973064</v>
      </c>
      <c r="AY474" s="1">
        <v>594</v>
      </c>
      <c r="AZ474" s="1">
        <v>219</v>
      </c>
      <c r="BA474" s="2">
        <v>0.36868687</v>
      </c>
      <c r="BB474" s="1">
        <v>593</v>
      </c>
      <c r="BC474" s="1">
        <v>445</v>
      </c>
      <c r="BD474" s="2">
        <v>0.75042158999999997</v>
      </c>
      <c r="BE474" s="1">
        <v>593</v>
      </c>
      <c r="BF474" s="1">
        <v>418</v>
      </c>
      <c r="BG474" s="2">
        <v>0.70489038999999998</v>
      </c>
      <c r="BH474" s="1">
        <v>577</v>
      </c>
      <c r="BI474" s="1">
        <v>234</v>
      </c>
      <c r="BJ474" s="2">
        <v>0.40554593</v>
      </c>
      <c r="BK474" s="1">
        <v>14</v>
      </c>
      <c r="BN474" s="1">
        <v>22</v>
      </c>
      <c r="BO474" s="1">
        <v>70</v>
      </c>
      <c r="BP474" s="1">
        <v>120</v>
      </c>
      <c r="BQ474" s="1">
        <v>142</v>
      </c>
      <c r="BR474" s="1">
        <v>368</v>
      </c>
      <c r="BZ474" s="1">
        <v>27</v>
      </c>
      <c r="CA474" s="1">
        <v>4</v>
      </c>
      <c r="CB474" s="1">
        <v>34</v>
      </c>
      <c r="CC474" s="1">
        <v>165</v>
      </c>
      <c r="CD474" s="1">
        <v>89</v>
      </c>
      <c r="CE474" s="1">
        <v>90</v>
      </c>
      <c r="CF474" s="1">
        <v>409</v>
      </c>
      <c r="CG474" s="1">
        <v>206</v>
      </c>
      <c r="CH474" s="1">
        <v>100</v>
      </c>
      <c r="CI474" s="1">
        <v>144</v>
      </c>
      <c r="CJ474" s="1">
        <v>450</v>
      </c>
      <c r="CL474" s="1">
        <v>9</v>
      </c>
      <c r="CN474" s="1">
        <v>10</v>
      </c>
      <c r="CP474" s="1">
        <v>131</v>
      </c>
      <c r="CS474" s="1">
        <v>65</v>
      </c>
      <c r="CT474" s="1">
        <v>61</v>
      </c>
      <c r="CW474" s="1">
        <v>276</v>
      </c>
      <c r="CY474" s="1">
        <v>183</v>
      </c>
      <c r="CZ474" s="1">
        <v>109</v>
      </c>
      <c r="DC474" s="1">
        <v>292</v>
      </c>
      <c r="DD474" s="1">
        <v>9</v>
      </c>
      <c r="DE474" s="1">
        <v>4</v>
      </c>
      <c r="DF474" s="1">
        <v>10</v>
      </c>
      <c r="DH474" s="1">
        <v>0</v>
      </c>
      <c r="DI474" s="1">
        <v>18</v>
      </c>
      <c r="DK474" s="1">
        <v>3</v>
      </c>
      <c r="DL474" s="1">
        <v>28</v>
      </c>
      <c r="DM474" s="1">
        <v>79</v>
      </c>
      <c r="DR474" s="1">
        <v>54</v>
      </c>
      <c r="DS474" s="1">
        <v>15</v>
      </c>
      <c r="DT474" s="1">
        <v>8</v>
      </c>
      <c r="DU474" s="1">
        <v>228</v>
      </c>
      <c r="DW474" s="1">
        <v>101</v>
      </c>
      <c r="DZ474" s="1">
        <v>104</v>
      </c>
      <c r="EA474" s="1">
        <v>205</v>
      </c>
      <c r="EB474" s="1">
        <v>1</v>
      </c>
      <c r="EC474" s="1">
        <v>4</v>
      </c>
      <c r="ED474" s="1">
        <v>3</v>
      </c>
      <c r="EE474" s="1">
        <v>13</v>
      </c>
      <c r="EF474" s="1">
        <v>50</v>
      </c>
      <c r="EG474" s="1">
        <v>19</v>
      </c>
      <c r="EH474" s="1">
        <v>3</v>
      </c>
      <c r="EI474" s="1">
        <v>164</v>
      </c>
      <c r="EJ474" s="1">
        <v>104</v>
      </c>
      <c r="EK474" s="1">
        <v>75</v>
      </c>
      <c r="EL474" s="1">
        <v>0</v>
      </c>
      <c r="EM474" s="1">
        <v>436</v>
      </c>
      <c r="EN474" s="1">
        <v>188</v>
      </c>
      <c r="EO474" s="1">
        <v>189</v>
      </c>
      <c r="EP474" s="1">
        <v>377</v>
      </c>
      <c r="EQ474" s="1">
        <v>0</v>
      </c>
      <c r="ER474" s="1">
        <v>2</v>
      </c>
      <c r="ES474" s="1">
        <v>1</v>
      </c>
      <c r="ET474" s="1">
        <v>16</v>
      </c>
      <c r="EU474" s="1">
        <v>5</v>
      </c>
      <c r="EV474" s="1">
        <v>96</v>
      </c>
      <c r="EW474" s="1">
        <v>8</v>
      </c>
      <c r="EX474" s="1">
        <v>0</v>
      </c>
      <c r="EY474" s="1">
        <v>4</v>
      </c>
      <c r="EZ474" s="1">
        <v>12</v>
      </c>
      <c r="FA474" s="1">
        <v>0</v>
      </c>
      <c r="FB474" s="1">
        <v>0</v>
      </c>
      <c r="FC474" s="1">
        <v>0</v>
      </c>
      <c r="FD474" s="1">
        <v>0</v>
      </c>
      <c r="FE474" s="1">
        <v>0</v>
      </c>
      <c r="FF474" s="1">
        <v>0</v>
      </c>
      <c r="FG474" s="1">
        <v>0</v>
      </c>
      <c r="FH474" s="1">
        <v>15</v>
      </c>
      <c r="FI474" s="1">
        <v>0</v>
      </c>
      <c r="FJ474" s="1">
        <v>10</v>
      </c>
      <c r="FK474" s="1">
        <v>7</v>
      </c>
      <c r="FL474" s="1">
        <v>0</v>
      </c>
      <c r="FM474" s="1">
        <v>13</v>
      </c>
      <c r="FN474" s="1">
        <v>4</v>
      </c>
      <c r="FO474" s="1">
        <v>1</v>
      </c>
      <c r="FP474" s="1">
        <v>34</v>
      </c>
      <c r="FQ474" s="1">
        <v>1</v>
      </c>
      <c r="FR474" s="1">
        <f>SUM(Tableau17[[#This Row],[2019-T1-ALEXANDRE Audric]:[2019-T1-MARIE Florie]])</f>
        <v>229</v>
      </c>
      <c r="FS474" s="1">
        <v>70</v>
      </c>
      <c r="FT474" s="1">
        <v>134</v>
      </c>
      <c r="FU474" s="1">
        <v>0</v>
      </c>
      <c r="FV474" s="1">
        <v>164</v>
      </c>
      <c r="FW474" s="1">
        <v>0</v>
      </c>
      <c r="FX474" s="1">
        <v>368</v>
      </c>
      <c r="GD474" s="1">
        <v>0</v>
      </c>
      <c r="GE474" s="1">
        <v>165</v>
      </c>
      <c r="GF474" s="1">
        <v>89</v>
      </c>
      <c r="GG474" s="1">
        <v>0</v>
      </c>
      <c r="GH474" s="1">
        <v>155</v>
      </c>
      <c r="GI474" s="1">
        <v>0</v>
      </c>
      <c r="GJ474" s="1">
        <v>409</v>
      </c>
      <c r="GK474" s="1">
        <v>206</v>
      </c>
      <c r="GL474" s="1">
        <v>100</v>
      </c>
      <c r="GM474" s="1">
        <v>0</v>
      </c>
      <c r="GN474" s="1">
        <v>144</v>
      </c>
      <c r="GO474" s="1">
        <v>0</v>
      </c>
      <c r="GP474" s="1">
        <v>450</v>
      </c>
      <c r="GQ474" s="1">
        <v>140</v>
      </c>
      <c r="GR474" s="1">
        <v>61</v>
      </c>
      <c r="GS474" s="1">
        <v>0</v>
      </c>
      <c r="GT474" s="1">
        <v>75</v>
      </c>
      <c r="GU474" s="1">
        <v>0</v>
      </c>
      <c r="GV474" s="1">
        <v>276</v>
      </c>
      <c r="GW474" s="1">
        <v>183</v>
      </c>
      <c r="GX474" s="1">
        <v>0</v>
      </c>
      <c r="GY474" s="1">
        <v>0</v>
      </c>
      <c r="GZ474" s="1">
        <v>109</v>
      </c>
      <c r="HA474" s="1">
        <v>0</v>
      </c>
      <c r="HB474" s="1">
        <v>292</v>
      </c>
      <c r="HC474" s="1">
        <v>184</v>
      </c>
      <c r="HD474" s="1">
        <v>50</v>
      </c>
      <c r="HE474" s="1">
        <v>75</v>
      </c>
      <c r="HF474" s="1">
        <v>124</v>
      </c>
      <c r="HG474" s="1">
        <v>3</v>
      </c>
      <c r="HH474" s="1">
        <v>436</v>
      </c>
      <c r="HI474" s="1">
        <v>188</v>
      </c>
      <c r="HJ474" s="1">
        <v>0</v>
      </c>
      <c r="HK474" s="1">
        <v>189</v>
      </c>
      <c r="HL474" s="1">
        <v>0</v>
      </c>
      <c r="HM474" s="1">
        <v>0</v>
      </c>
      <c r="HN474" s="1">
        <v>377</v>
      </c>
      <c r="HO474" s="1">
        <v>114</v>
      </c>
      <c r="HP474" s="1">
        <v>12</v>
      </c>
      <c r="HQ474" s="1">
        <v>34</v>
      </c>
      <c r="HR474" s="1">
        <v>60</v>
      </c>
      <c r="HS474" s="1">
        <v>12</v>
      </c>
      <c r="HT474" s="1">
        <v>232</v>
      </c>
      <c r="HU474" s="1">
        <v>73</v>
      </c>
      <c r="HV474" s="1">
        <v>32</v>
      </c>
      <c r="HW474" s="1">
        <v>5</v>
      </c>
      <c r="HX474" s="1">
        <v>56</v>
      </c>
      <c r="HY474" s="1">
        <v>0</v>
      </c>
      <c r="HZ474" s="1">
        <v>166</v>
      </c>
      <c r="IA474" s="1">
        <v>89</v>
      </c>
      <c r="IB474" s="1">
        <v>8</v>
      </c>
      <c r="IC474" s="1">
        <v>54</v>
      </c>
      <c r="ID474" s="1">
        <v>73</v>
      </c>
      <c r="IE474" s="1">
        <v>4</v>
      </c>
      <c r="IF474" s="1">
        <v>228</v>
      </c>
      <c r="IG474" s="1">
        <v>101</v>
      </c>
      <c r="IH474" s="1">
        <v>0</v>
      </c>
      <c r="II474" s="1">
        <v>104</v>
      </c>
      <c r="IJ474" s="1">
        <v>0</v>
      </c>
      <c r="IK474" s="1">
        <v>0</v>
      </c>
      <c r="IL474" s="1">
        <v>205</v>
      </c>
      <c r="IM474" s="26">
        <f>IFERROR(Tableau17[[#This Row],[LDIV]]/Tableau17[[#This Row],[Total général]],"")</f>
        <v>0</v>
      </c>
      <c r="IN474" s="26">
        <f>IFERROR(Tableau17[[#This Row],[LDVC]]/Tableau17[[#This Row],[Total général]],"")</f>
        <v>0</v>
      </c>
      <c r="IO474" s="26">
        <f>IFERROR(Tableau17[[#This Row],[LDVD]]/Tableau17[[#This Row],[Total général]],"")</f>
        <v>5.4216867469879519E-2</v>
      </c>
      <c r="IP474" s="26">
        <f>IFERROR(Tableau17[[#This Row],[LDVG]]/Tableau17[[#This Row],[Total général]],"")</f>
        <v>0.14457831325301204</v>
      </c>
      <c r="IQ474" s="26">
        <f>IFERROR(Tableau17[[#This Row],[LEXD]]/Tableau17[[#This Row],[Total général]],"")</f>
        <v>0</v>
      </c>
      <c r="IR474" s="26">
        <f>IFERROR(Tableau17[[#This Row],[LEXG]]/Tableau17[[#This Row],[Total général]],"")</f>
        <v>0</v>
      </c>
      <c r="IS474" s="26">
        <f>IFERROR(Tableau17[[#This Row],[LLR]]/Tableau17[[#This Row],[Total général]],"")</f>
        <v>0.13855421686746988</v>
      </c>
      <c r="IT474" s="26">
        <f>IFERROR(Tableau17[[#This Row],[LREM]]/Tableau17[[#This Row],[Total général]],"")</f>
        <v>3.0120481927710843E-2</v>
      </c>
      <c r="IU474" s="26">
        <f>IFERROR(Tableau17[[#This Row],[LRN]]/Tableau17[[#This Row],[Total général]],"")</f>
        <v>0.43975903614457829</v>
      </c>
      <c r="IV474" s="26">
        <f>IFERROR(Tableau17[[#This Row],[LUG]]/Tableau17[[#This Row],[Total général]],"")</f>
        <v>0.10240963855421686</v>
      </c>
      <c r="IW474" s="26">
        <f>IFERROR(Tableau17[[#This Row],[LVEC]]/Tableau17[[#This Row],[Total général]],"")</f>
        <v>9.036144578313253E-2</v>
      </c>
      <c r="IX474" s="26">
        <f>IFERROR(Tableau17[[#This Row],[2008-T1-LCMD]]/Tableau17[[#This Row],[2008-T1-TOTAL]],"")</f>
        <v>3.8043478260869568E-2</v>
      </c>
      <c r="IY474" s="26">
        <f>IFERROR(Tableau17[[#This Row],[2008-T1-LDVD]]/Tableau17[[#This Row],[2008-T1-TOTAL]],"")</f>
        <v>0</v>
      </c>
      <c r="IZ474" s="26">
        <f>IFERROR(Tableau17[[#This Row],[2008-T1-LEXD]]/Tableau17[[#This Row],[2008-T1-TOTAL]],"")</f>
        <v>0</v>
      </c>
      <c r="JA474" s="26">
        <f>IFERROR(Tableau17[[#This Row],[2008-T1-LEXG]]/Tableau17[[#This Row],[2008-T1-TOTAL]],"")</f>
        <v>5.9782608695652176E-2</v>
      </c>
      <c r="JB474" s="26">
        <f>IFERROR(Tableau17[[#This Row],[2008-T1-LFN]]/Tableau17[[#This Row],[2008-T1-TOTAL]],"")</f>
        <v>0.19021739130434784</v>
      </c>
      <c r="JC474" s="26">
        <f>IFERROR(Tableau17[[#This Row],[2008-T1-LMAJ]]/Tableau17[[#This Row],[2008-T1-TOTAL]],"")</f>
        <v>0.32608695652173914</v>
      </c>
      <c r="JD474" s="26">
        <f>IFERROR(Tableau17[[#This Row],[2008-T1-LUG]]/Tableau17[[#This Row],[2008-T1-TOTAL]],"")</f>
        <v>0.3858695652173913</v>
      </c>
      <c r="JE474" s="26" t="str">
        <f>IFERROR(Tableau17[[#This Row],[2008-T2-LFN]]/Tableau17[[#This Row],[2008-T2-TOTAL]],"")</f>
        <v/>
      </c>
      <c r="JF474" s="26" t="str">
        <f>IFERROR(Tableau17[[#This Row],[2008-T2-LGC]]/Tableau17[[#This Row],[2008-T2-TOTAL]],"")</f>
        <v/>
      </c>
      <c r="JG474" s="26" t="str">
        <f>IFERROR(Tableau17[[#This Row],[2008-T2-LMAJ]]/Tableau17[[#This Row],[2008-T2-TOTAL]],"")</f>
        <v/>
      </c>
      <c r="JH474" s="26" t="str">
        <f>IFERROR(Tableau17[[#This Row],[2008-T2-LUG]]/Tableau17[[#This Row],[2008-T2-TOTAL]],"")</f>
        <v/>
      </c>
      <c r="JI474" s="26">
        <f>IFERROR(Tableau17[[#This Row],[2014-T1-LDIV]]/Tableau17[[#This Row],[2014-T1-TOTAL]],"")</f>
        <v>0</v>
      </c>
      <c r="JJ474" s="26">
        <f>IFERROR(Tableau17[[#This Row],[2014-T1-LDVD]]/Tableau17[[#This Row],[2014-T1-TOTAL]],"")</f>
        <v>0</v>
      </c>
      <c r="JK474" s="26">
        <f>IFERROR(Tableau17[[#This Row],[2014-T1-LDVG]]/Tableau17[[#This Row],[2014-T1-TOTAL]],"")</f>
        <v>6.6014669926650366E-2</v>
      </c>
      <c r="JL474" s="26">
        <f>IFERROR(Tableau17[[#This Row],[2014-T1-LEXG]]/Tableau17[[#This Row],[2014-T1-TOTAL]],"")</f>
        <v>9.7799511002444987E-3</v>
      </c>
      <c r="JM474" s="26">
        <f>IFERROR(Tableau17[[#This Row],[2014-T1-LFG]]/Tableau17[[#This Row],[2014-T1-TOTAL]],"")</f>
        <v>8.3129584352078234E-2</v>
      </c>
      <c r="JN474" s="26">
        <f>IFERROR(Tableau17[[#This Row],[2014-T1-LFN]]/Tableau17[[#This Row],[2014-T1-TOTAL]],"")</f>
        <v>0.4034229828850856</v>
      </c>
      <c r="JO474" s="26">
        <f>IFERROR(Tableau17[[#This Row],[2014-T1-LUD]]/Tableau17[[#This Row],[2014-T1-TOTAL]],"")</f>
        <v>0.2176039119804401</v>
      </c>
      <c r="JP474" s="26">
        <f>IFERROR(Tableau17[[#This Row],[2014-T1-LUG]]/Tableau17[[#This Row],[2014-T1-TOTAL]],"")</f>
        <v>0.22004889975550121</v>
      </c>
      <c r="JQ474" s="26">
        <f>IFERROR(Tableau17[[#This Row],[2014-T2-LFN]]/Tableau17[[#This Row],[2014-T2-TOTAL]],"")</f>
        <v>0.45777777777777778</v>
      </c>
      <c r="JR474" s="26">
        <f>IFERROR(Tableau17[[#This Row],[2014-T2-LUD]]/Tableau17[[#This Row],[2014-T2-TOTAL]],"")</f>
        <v>0.22222222222222221</v>
      </c>
      <c r="JS474" s="26">
        <f>IFERROR(Tableau17[[#This Row],[2014-T2-LUG]]/Tableau17[[#This Row],[2014-T2-TOTAL]],"")</f>
        <v>0.32</v>
      </c>
      <c r="JT474" s="26">
        <f>IFERROR(Tableau17[[#This Row],[2015-T1-BC-DIV]]/Tableau17[[#This Row],[2015-T1-TOTAL]],"")</f>
        <v>0</v>
      </c>
      <c r="JU474" s="26">
        <f>IFERROR(Tableau17[[#This Row],[2015-T1-BC-DLF]]/Tableau17[[#This Row],[2015-T1-TOTAL]],"")</f>
        <v>3.2608695652173912E-2</v>
      </c>
      <c r="JV474" s="26">
        <f>IFERROR(Tableau17[[#This Row],[2015-T1-BC-DVD]]/Tableau17[[#This Row],[2015-T1-TOTAL]],"")</f>
        <v>0</v>
      </c>
      <c r="JW474" s="26">
        <f>IFERROR(Tableau17[[#This Row],[2015-T1-BC-DVG]]/Tableau17[[#This Row],[2015-T1-TOTAL]],"")</f>
        <v>3.6231884057971016E-2</v>
      </c>
      <c r="JX474" s="26">
        <f>IFERROR(Tableau17[[#This Row],[2015-T1-BC-FG]]/Tableau17[[#This Row],[2015-T1-TOTAL]],"")</f>
        <v>0</v>
      </c>
      <c r="JY474" s="26">
        <f>IFERROR(Tableau17[[#This Row],[2015-T1-BC-FN]]/Tableau17[[#This Row],[2015-T1-TOTAL]],"")</f>
        <v>0.47463768115942029</v>
      </c>
      <c r="JZ474" s="26">
        <f>IFERROR(Tableau17[[#This Row],[2015-T1-BC-MDM]]/Tableau17[[#This Row],[2015-T1-TOTAL]],"")</f>
        <v>0</v>
      </c>
      <c r="KA474" s="26">
        <f>IFERROR(Tableau17[[#This Row],[2015-T1-BC-RDG]]/Tableau17[[#This Row],[2015-T1-TOTAL]],"")</f>
        <v>0</v>
      </c>
      <c r="KB474" s="26">
        <f>IFERROR(Tableau17[[#This Row],[2015-T1-BC-SOC]]/Tableau17[[#This Row],[2015-T1-TOTAL]],"")</f>
        <v>0.23550724637681159</v>
      </c>
      <c r="KC474" s="26">
        <f>IFERROR(Tableau17[[#This Row],[2015-T1-BC-UD]]/Tableau17[[#This Row],[2015-T1-TOTAL]],"")</f>
        <v>0.2210144927536232</v>
      </c>
      <c r="KD474" s="26">
        <f>IFERROR(Tableau17[[#This Row],[2015-T1-BC-UG]]/Tableau17[[#This Row],[2015-T1-TOTAL]],"")</f>
        <v>0</v>
      </c>
      <c r="KE474" s="26">
        <f>IFERROR(Tableau17[[#This Row],[2015-T1-BC-VEC]]/Tableau17[[#This Row],[2015-T1-TOTAL]],"")</f>
        <v>0</v>
      </c>
      <c r="KF474" s="26">
        <f>IFERROR(Tableau17[[#This Row],[2015-T2-BC-DVG]]/Tableau17[[#This Row],[2015-T2-TOTAL]],"")</f>
        <v>0</v>
      </c>
      <c r="KG474" s="26">
        <f>IFERROR(Tableau17[[#This Row],[2015-T2-BC-FN]]/Tableau17[[#This Row],[2015-T2-TOTAL]],"")</f>
        <v>0.62671232876712324</v>
      </c>
      <c r="KH474" s="26">
        <f>IFERROR(Tableau17[[#This Row],[2015-T2-BC-SOC]]/Tableau17[[#This Row],[2015-T2-TOTAL]],"")</f>
        <v>0.37328767123287671</v>
      </c>
      <c r="KI474" s="26">
        <f>IFERROR(Tableau17[[#This Row],[2015-T2-BC-UD]]/Tableau17[[#This Row],[2015-T2-TOTAL]],"")</f>
        <v>0</v>
      </c>
      <c r="KJ474" s="26">
        <f>IFERROR(Tableau17[[#This Row],[2015-T2-BC-UG]]/Tableau17[[#This Row],[2015-T2-TOTAL]],"")</f>
        <v>0</v>
      </c>
      <c r="KK474" s="26">
        <f>IFERROR(Tableau17[[#This Row],[2017 (L)-T1-COM]]/Tableau17[[#This Row],[2017 (L)-T1-TOTAL]],"")</f>
        <v>3.9473684210526314E-2</v>
      </c>
      <c r="KL474" s="26">
        <f>IFERROR(Tableau17[[#This Row],[2017 (L)-T1-DIV]]/Tableau17[[#This Row],[2017 (L)-T1-TOTAL]],"")</f>
        <v>1.7543859649122806E-2</v>
      </c>
      <c r="KM474" s="26">
        <f>IFERROR(Tableau17[[#This Row],[2017 (L)-T1-DLF]]/Tableau17[[#This Row],[2017 (L)-T1-TOTAL]],"")</f>
        <v>4.3859649122807015E-2</v>
      </c>
      <c r="KN474" s="26">
        <f>IFERROR(Tableau17[[#This Row],[2017 (L)-T1-DVD]]/Tableau17[[#This Row],[2017 (L)-T1-TOTAL]],"")</f>
        <v>0</v>
      </c>
      <c r="KO474" s="26">
        <f>IFERROR(Tableau17[[#This Row],[2017 (L)-T1-DVG]]/Tableau17[[#This Row],[2017 (L)-T1-TOTAL]],"")</f>
        <v>0</v>
      </c>
      <c r="KP474" s="26">
        <f>IFERROR(Tableau17[[#This Row],[2017 (L)-T1-ECO]]/Tableau17[[#This Row],[2017 (L)-T1-TOTAL]],"")</f>
        <v>7.8947368421052627E-2</v>
      </c>
      <c r="KQ474" s="26">
        <f>IFERROR(Tableau17[[#This Row],[2017 (L)-T1-EXD]]/Tableau17[[#This Row],[2017 (L)-T1-TOTAL]],"")</f>
        <v>0</v>
      </c>
      <c r="KR474" s="26">
        <f>IFERROR(Tableau17[[#This Row],[2017 (L)-T1-EXG]]/Tableau17[[#This Row],[2017 (L)-T1-TOTAL]],"")</f>
        <v>1.3157894736842105E-2</v>
      </c>
      <c r="KS474" s="26">
        <f>IFERROR(Tableau17[[#This Row],[2017 (L)-T1-FI]]/Tableau17[[#This Row],[2017 (L)-T1-TOTAL]],"")</f>
        <v>0.12280701754385964</v>
      </c>
      <c r="KT474" s="26">
        <f>IFERROR(Tableau17[[#This Row],[2017 (L)-T1-FN]]/Tableau17[[#This Row],[2017 (L)-T1-TOTAL]],"")</f>
        <v>0.34649122807017546</v>
      </c>
      <c r="KU474" s="26">
        <f>IFERROR(Tableau17[[#This Row],[2017 (L)-T1-LR]]/Tableau17[[#This Row],[2017 (L)-T1-TOTAL]],"")</f>
        <v>0</v>
      </c>
      <c r="KV474" s="26">
        <f>IFERROR(Tableau17[[#This Row],[2017 (L)-T1-MDM]]/Tableau17[[#This Row],[2017 (L)-T1-TOTAL]],"")</f>
        <v>0</v>
      </c>
      <c r="KW474" s="26">
        <f>IFERROR(Tableau17[[#This Row],[2017 (L)-T1-RDG]]/Tableau17[[#This Row],[2017 (L)-T1-TOTAL]],"")</f>
        <v>0</v>
      </c>
      <c r="KX474" s="26">
        <f>IFERROR(Tableau17[[#This Row],[2017 (L)-T1-REG]]/Tableau17[[#This Row],[2017 (L)-T1-TOTAL]],"")</f>
        <v>0</v>
      </c>
      <c r="KY474" s="26">
        <f>IFERROR(Tableau17[[#This Row],[2017 (L)-T1-REM]]/Tableau17[[#This Row],[2017 (L)-T1-TOTAL]],"")</f>
        <v>0.23684210526315788</v>
      </c>
      <c r="KZ474" s="26">
        <f>IFERROR(Tableau17[[#This Row],[2017 (L)-T1-SOC]]/Tableau17[[#This Row],[2017 (L)-T1-TOTAL]],"")</f>
        <v>6.5789473684210523E-2</v>
      </c>
      <c r="LA474" s="26">
        <f>IFERROR(Tableau17[[#This Row],[2017 (L)-T1-UDI]]/Tableau17[[#This Row],[2017 (L)-T1-TOTAL]],"")</f>
        <v>3.5087719298245612E-2</v>
      </c>
      <c r="LB474" s="26">
        <f>IFERROR(Tableau17[[#This Row],[2017 (L)-T2-FI]]/Tableau17[[#This Row],[2017 (L)-T2-TOTAL]],"")</f>
        <v>0</v>
      </c>
      <c r="LC474" s="26">
        <f>IFERROR(Tableau17[[#This Row],[2017 (L)-T2-FN]]/Tableau17[[#This Row],[2017 (L)-T2-TOTAL]],"")</f>
        <v>0.49268292682926829</v>
      </c>
      <c r="LD474" s="26">
        <f>IFERROR(Tableau17[[#This Row],[2017 (L)-T2-LR]]/Tableau17[[#This Row],[2017 (L)-T2-TOTAL]],"")</f>
        <v>0</v>
      </c>
      <c r="LE474" s="26">
        <f>IFERROR(Tableau17[[#This Row],[2017 (L)-T2-MDM]]/Tableau17[[#This Row],[2017 (L)-T2-TOTAL]],"")</f>
        <v>0</v>
      </c>
      <c r="LF474" s="26">
        <f>IFERROR(Tableau17[[#This Row],[2017 (L)-T2-REM]]/Tableau17[[#This Row],[2017 (L)-T2-TOTAL]],"")</f>
        <v>0.50731707317073171</v>
      </c>
      <c r="LG474" s="26">
        <f>IFERROR(Tableau17[[#This Row],[2017-T1-ARTHAUD Nathalie]]/Tableau17[[#This Row],[2017-T1-TOTAL]],"")</f>
        <v>2.2935779816513763E-3</v>
      </c>
      <c r="LH474" s="26">
        <f>IFERROR(Tableau17[[#This Row],[2017-T1-ASSELINEAU Fran]]/Tableau17[[#This Row],[2017-T1-TOTAL]],"")</f>
        <v>9.1743119266055051E-3</v>
      </c>
      <c r="LI474" s="26">
        <f>IFERROR(Tableau17[[#This Row],[2017-T1-CHEMINADE Jacques]]/Tableau17[[#This Row],[2017-T1-TOTAL]],"")</f>
        <v>6.8807339449541288E-3</v>
      </c>
      <c r="LJ474" s="26">
        <f>IFERROR(Tableau17[[#This Row],[2017-T1-DUPONT-AIGNAN Nicolas]]/Tableau17[[#This Row],[2017-T1-TOTAL]],"")</f>
        <v>2.9816513761467892E-2</v>
      </c>
      <c r="LK474" s="26">
        <f>IFERROR(Tableau17[[#This Row],[2017-T1-FILLON Fran]]/Tableau17[[#This Row],[2017-T1-TOTAL]],"")</f>
        <v>0.11467889908256881</v>
      </c>
      <c r="LL474" s="26">
        <f>IFERROR(Tableau17[[#This Row],[2017-T1-HAMON Beno]]/Tableau17[[#This Row],[2017-T1-TOTAL]],"")</f>
        <v>4.3577981651376149E-2</v>
      </c>
      <c r="LM474" s="26">
        <f>IFERROR(Tableau17[[#This Row],[2017-T1-LASSALLE Jean]]/Tableau17[[#This Row],[2017-T1-TOTAL]],"")</f>
        <v>6.8807339449541288E-3</v>
      </c>
      <c r="LN474" s="26">
        <f>IFERROR(Tableau17[[#This Row],[2017-T1-LE PEN Marine]]/Tableau17[[#This Row],[2017-T1-TOTAL]],"")</f>
        <v>0.37614678899082571</v>
      </c>
      <c r="LO474" s="26">
        <f>IFERROR(Tableau17[[#This Row],[2017-T1-M Jean-Luc]]/Tableau17[[#This Row],[2017-T1-TOTAL]],"")</f>
        <v>0.23853211009174313</v>
      </c>
      <c r="LP474" s="26">
        <f>IFERROR(Tableau17[[#This Row],[2017-T1-MACRON Emmanuel]]/Tableau17[[#This Row],[2017-T1-TOTAL]],"")</f>
        <v>0.17201834862385321</v>
      </c>
      <c r="LQ474" s="26">
        <f>IFERROR(Tableau17[[#This Row],[2017-T1-POUTOU Philippe]]/Tableau17[[#This Row],[2017-T1-TOTAL]],"")</f>
        <v>0</v>
      </c>
      <c r="LR474" s="26">
        <f>IFERROR(Tableau17[[#This Row],[2017-T2-LE PEN Marine]]/Tableau17[[#This Row],[2017-T2-TOTAL]],"")</f>
        <v>0.49867374005305037</v>
      </c>
      <c r="LS474" s="26">
        <f>IFERROR(Tableau17[[#This Row],[2017-T2-MACRON Emmanuel]]/Tableau17[[#This Row],[2017-T2-TOTAL]],"")</f>
        <v>0.50132625994694957</v>
      </c>
      <c r="LT474" s="26">
        <f>IFERROR(Tableau17[[#This Row],[2019-T1-ALEXANDRE Audric]]/Tableau17[[#This Row],[2019-T1-TOTAL]],"")</f>
        <v>0</v>
      </c>
      <c r="LU474" s="26">
        <f>IFERROR(Tableau17[[#This Row],[2019-T1-ARTHAUD Nathalie]]/Tableau17[[#This Row],[2019-T1-TOTAL]],"")</f>
        <v>8.7336244541484712E-3</v>
      </c>
      <c r="LV474" s="26">
        <f>IFERROR(Tableau17[[#This Row],[2019-T1-ASSELINEAU François]]/Tableau17[[#This Row],[2019-T1-TOTAL]],"")</f>
        <v>4.3668122270742356E-3</v>
      </c>
      <c r="LW474" s="26">
        <f>IFERROR(Tableau17[[#This Row],[2019-T1-AUBRY Manon]]/Tableau17[[#This Row],[2019-T1-TOTAL]],"")</f>
        <v>6.9868995633187769E-2</v>
      </c>
      <c r="LX474" s="26">
        <f>IFERROR(Tableau17[[#This Row],[2019-T1-AZERGUI Nagib]]/Tableau17[[#This Row],[2019-T1-TOTAL]],"")</f>
        <v>2.1834061135371178E-2</v>
      </c>
      <c r="LY474" s="26">
        <f>IFERROR(Tableau17[[#This Row],[2019-T1-BARDELLA Jordan]]/Tableau17[[#This Row],[2019-T1-TOTAL]],"")</f>
        <v>0.41921397379912662</v>
      </c>
      <c r="LZ474" s="26">
        <f>IFERROR(Tableau17[[#This Row],[2019-T1-BELLAMY François-Xavier]]/Tableau17[[#This Row],[2019-T1-TOTAL]],"")</f>
        <v>3.4934497816593885E-2</v>
      </c>
      <c r="MA474" s="26">
        <f>IFERROR(Tableau17[[#This Row],[2019-T1-BIDOU Olivier]]/Tableau17[[#This Row],[2019-T1-TOTAL]],"")</f>
        <v>0</v>
      </c>
      <c r="MB474" s="26">
        <f>IFERROR(Tableau17[[#This Row],[2019-T1-BOURG Dominique]]/Tableau17[[#This Row],[2019-T1-TOTAL]],"")</f>
        <v>1.7467248908296942E-2</v>
      </c>
      <c r="MC474" s="26">
        <f>IFERROR(Tableau17[[#This Row],[2019-T1-BROSSAT Ian]]/Tableau17[[#This Row],[2019-T1-TOTAL]],"")</f>
        <v>5.2401746724890827E-2</v>
      </c>
      <c r="MD474" s="26">
        <f>IFERROR(Tableau17[[#This Row],[2019-T1-CAILLAUD Sophie]]/Tableau17[[#This Row],[2019-T1-TOTAL]],"")</f>
        <v>0</v>
      </c>
      <c r="ME474" s="26">
        <f>IFERROR(Tableau17[[#This Row],[2019-T1-CAMUS Renaud]]/Tableau17[[#This Row],[2019-T1-TOTAL]],"")</f>
        <v>0</v>
      </c>
      <c r="MF474" s="26">
        <f>IFERROR(Tableau17[[#This Row],[2019-T1-CHALENÇON Christophe]]/Tableau17[[#This Row],[2019-T1-TOTAL]],"")</f>
        <v>0</v>
      </c>
      <c r="MG474" s="26">
        <f>IFERROR(Tableau17[[#This Row],[2019-T1-CORBET Cathy Denise Ginette]]/Tableau17[[#This Row],[2019-T1-TOTAL]],"")</f>
        <v>0</v>
      </c>
      <c r="MH474" s="26">
        <f>IFERROR(Tableau17[[#This Row],[2019-T1-DE PREVOISIN Robert]]/Tableau17[[#This Row],[2019-T1-TOTAL]],"")</f>
        <v>0</v>
      </c>
      <c r="MI474" s="26">
        <f>IFERROR(Tableau17[[#This Row],[2019-T1-DELFEL Thérèse]]/Tableau17[[#This Row],[2019-T1-TOTAL]],"")</f>
        <v>0</v>
      </c>
      <c r="MJ474" s="26">
        <f>IFERROR(Tableau17[[#This Row],[2019-T1-DIEUMEGARD Pierre]]/Tableau17[[#This Row],[2019-T1-TOTAL]],"")</f>
        <v>0</v>
      </c>
      <c r="MK474" s="26">
        <f>IFERROR(Tableau17[[#This Row],[2019-T1-DUPONT-AIGNAN Nicolas]]/Tableau17[[#This Row],[2019-T1-TOTAL]],"")</f>
        <v>6.5502183406113537E-2</v>
      </c>
      <c r="ML474" s="26">
        <f>IFERROR(Tableau17[[#This Row],[2019-T1-GERNIGON Yves]]/Tableau17[[#This Row],[2019-T1-TOTAL]],"")</f>
        <v>0</v>
      </c>
      <c r="MM474" s="26">
        <f>IFERROR(Tableau17[[#This Row],[2019-T1-GLUCKSMANN Raphaël]]/Tableau17[[#This Row],[2019-T1-TOTAL]],"")</f>
        <v>4.3668122270742356E-2</v>
      </c>
      <c r="MN474" s="26">
        <f>IFERROR(Tableau17[[#This Row],[2019-T1-HAMON Benoît]]/Tableau17[[#This Row],[2019-T1-TOTAL]],"")</f>
        <v>3.0567685589519649E-2</v>
      </c>
      <c r="MO474" s="26">
        <f>IFERROR(Tableau17[[#This Row],[2019-T1-HELGEN Gilles]]/Tableau17[[#This Row],[2019-T1-TOTAL]],"")</f>
        <v>0</v>
      </c>
      <c r="MP474" s="26">
        <f>IFERROR(Tableau17[[#This Row],[2019-T1-JADOT Yannick]]/Tableau17[[#This Row],[2019-T1-TOTAL]],"")</f>
        <v>5.6768558951965066E-2</v>
      </c>
      <c r="MQ474" s="26">
        <f>IFERROR(Tableau17[[#This Row],[2019-T1-LAGARDE Jean-Christophe]]/Tableau17[[#This Row],[2019-T1-TOTAL]],"")</f>
        <v>1.7467248908296942E-2</v>
      </c>
      <c r="MR474" s="26">
        <f>IFERROR(Tableau17[[#This Row],[2019-T1-LALANNE Francis]]/Tableau17[[#This Row],[2019-T1-TOTAL]],"")</f>
        <v>4.3668122270742356E-3</v>
      </c>
      <c r="MS474" s="26">
        <f>IFERROR(Tableau17[[#This Row],[2019-T1-LOISEAU Nathalie]]/Tableau17[[#This Row],[2019-T1-TOTAL]],"")</f>
        <v>0.14847161572052403</v>
      </c>
      <c r="MT474" s="26">
        <f>IFERROR(Tableau17[[#This Row],[2019-T1-MARIE Florie]]/Tableau17[[#This Row],[2019-T1-TOTAL]],"")</f>
        <v>4.3668122270742356E-3</v>
      </c>
      <c r="MU474" s="26">
        <f>IFERROR(Tableau17[[#This Row],[2008-T1-MACROEXTRDROITE]]/Tableau17[[#This Row],[2008-T1-MACROTOTALE]],"")</f>
        <v>0.19021739130434784</v>
      </c>
      <c r="MV474" s="26">
        <f>IFERROR(Tableau17[[#This Row],[2008-T1-MACRODROITE]]/Tableau17[[#This Row],[2008-T1-MACROTOTALE]],"")</f>
        <v>0.3641304347826087</v>
      </c>
      <c r="MW474" s="26">
        <f>IFERROR(Tableau17[[#This Row],[2008-T1-MACROCENTRE]]/Tableau17[[#This Row],[2008-T1-MACROTOTALE]],"")</f>
        <v>0</v>
      </c>
      <c r="MX474" s="26">
        <f>IFERROR(Tableau17[[#This Row],[2008-T1-MACROGAUCHE]]/Tableau17[[#This Row],[2008-T1-MACROTOTALE]],"")</f>
        <v>0.44565217391304346</v>
      </c>
      <c r="MY474" s="26">
        <f>IFERROR(Tableau17[[#This Row],[2008-T1-MACROAUTRE]]/Tableau17[[#This Row],[2008-T1-MACROTOTALE]],"")</f>
        <v>0</v>
      </c>
      <c r="MZ474" s="26" t="str">
        <f>IFERROR(Tableau17[[#This Row],[2008-T2-MACROEXTRDROITE]]/Tableau17[[#This Row],[2008-T2-MACROTOTALE]],"")</f>
        <v/>
      </c>
      <c r="NA474" s="26" t="str">
        <f>IFERROR(Tableau17[[#This Row],[2008-T2-MACRODROITE]]/Tableau17[[#This Row],[2008-T2-MACROTOTALE]],"")</f>
        <v/>
      </c>
      <c r="NB474" s="26" t="str">
        <f>IFERROR(Tableau17[[#This Row],[2008-T2-MACROCENTRE]]/Tableau17[[#This Row],[2008-T2-MACROTOTALE]],"")</f>
        <v/>
      </c>
      <c r="NC474" s="26" t="str">
        <f>IFERROR(Tableau17[[#This Row],[2008-T2-MACROGAUCHE]]/Tableau17[[#This Row],[2008-T2-MACROTOTALE]],"")</f>
        <v/>
      </c>
      <c r="ND474" s="26" t="str">
        <f>IFERROR(Tableau17[[#This Row],[2008-T2-MACROAUTRE]]/Tableau17[[#This Row],[2008-T2-MACROTOTALE]],"")</f>
        <v/>
      </c>
      <c r="NE474" s="26">
        <f>IFERROR(Tableau17[[#This Row],[2014-T1-MACROEXTRDROITE]]/Tableau17[[#This Row],[2014-T1-MACROTOTALE]],"")</f>
        <v>0.4034229828850856</v>
      </c>
      <c r="NF474" s="26">
        <f>IFERROR(Tableau17[[#This Row],[2014-T1-MACRODROITE]]/Tableau17[[#This Row],[2014-T1-MACROTOTALE]],"")</f>
        <v>0.2176039119804401</v>
      </c>
      <c r="NG474" s="26">
        <f>IFERROR(Tableau17[[#This Row],[2014-T1-MACROCENTRE]]/Tableau17[[#This Row],[2014-T1-MACROTOTALE]],"")</f>
        <v>0</v>
      </c>
      <c r="NH474" s="26">
        <f>IFERROR(Tableau17[[#This Row],[2014-T1-MACROGAUCHE]]/Tableau17[[#This Row],[2014-T1-MACROTOTALE]],"")</f>
        <v>0.37897310513447435</v>
      </c>
      <c r="NI474" s="26">
        <f>IFERROR(Tableau17[[#This Row],[2014-T1-MACROAUTRE]]/Tableau17[[#This Row],[2014-T1-MACROTOTALE]],"")</f>
        <v>0</v>
      </c>
      <c r="NJ474" s="26">
        <f>IFERROR(Tableau17[[#This Row],[2014-T2-MACROEXTRDROITE]]/Tableau17[[#This Row],[2014-T2-MACROTOTALE]],"")</f>
        <v>0.45777777777777778</v>
      </c>
      <c r="NK474" s="26">
        <f>IFERROR(Tableau17[[#This Row],[2014-T2-MACRODROITE]]/Tableau17[[#This Row],[2014-T2-MACROTOTALE]],"")</f>
        <v>0.22222222222222221</v>
      </c>
      <c r="NL474" s="26">
        <f>IFERROR(Tableau17[[#This Row],[2014-T2-MACROCENTRE]]/Tableau17[[#This Row],[2014-T2-MACROTOTALE]],"")</f>
        <v>0</v>
      </c>
      <c r="NM474" s="26">
        <f>IFERROR(Tableau17[[#This Row],[2014-T2-MACROGAUCHE]]/Tableau17[[#This Row],[2014-T2-MACROTOTALE]],"")</f>
        <v>0.32</v>
      </c>
      <c r="NN474" s="26">
        <f>IFERROR(Tableau17[[#This Row],[2014-T2-MACROAUTRE]]/Tableau17[[#This Row],[2014-T2-MACROTOTALE]],"")</f>
        <v>0</v>
      </c>
      <c r="NO474" s="26">
        <f>IFERROR( Tableau17[[#This Row],[2015-T1-MACROEXTRDROITE]]/Tableau17[[#This Row],[2015-T1-MACROTOTALE]],"")</f>
        <v>0.50724637681159424</v>
      </c>
      <c r="NP474" s="26">
        <f>IFERROR(Tableau17[[#This Row],[2015-T1-MACRODROITE]]/Tableau17[[#This Row],[2015-T1-MACROTOTALE]],"")</f>
        <v>0.2210144927536232</v>
      </c>
      <c r="NQ474" s="26">
        <f>IFERROR(Tableau17[[#This Row],[2015-T1-MACROCENTRE]]/Tableau17[[#This Row],[2015-T1-MACROTOTALE]],"")</f>
        <v>0</v>
      </c>
      <c r="NR474" s="26">
        <f>IFERROR(Tableau17[[#This Row],[2015-T1-MACROGAUCHE]]/Tableau17[[#This Row],[2015-T1-MACROTOTALE]],"")</f>
        <v>0.27173913043478259</v>
      </c>
      <c r="NS474" s="26">
        <f>IFERROR(Tableau17[[#This Row],[2015-T1-MACROAUTRE]]/Tableau17[[#This Row],[2015-T1-MACROTOTALE]],"")</f>
        <v>0</v>
      </c>
      <c r="NT474" s="26">
        <f>IFERROR(Tableau17[[#This Row],[2015-T2-MACROEXTRDROITE]]/Tableau17[[#This Row],[2015-T2-MACROTOTALE]],"")</f>
        <v>0.62671232876712324</v>
      </c>
      <c r="NU474" s="26">
        <f>IFERROR(Tableau17[[#This Row],[2015-T2-MACRODROITE]]/Tableau17[[#This Row],[2015-T2-MACROTOTALE]],"")</f>
        <v>0</v>
      </c>
      <c r="NV474" s="26">
        <f>IFERROR(Tableau17[[#This Row],[2015-T2-MACROCENTRE]]/Tableau17[[#This Row],[2015-T2-MACROTOTALE]],"")</f>
        <v>0</v>
      </c>
      <c r="NW474" s="26">
        <f>IFERROR(Tableau17[[#This Row],[2015-T2-MACROGAUCHE]]/Tableau17[[#This Row],[2015-T2-MACROTOTALE]],"")</f>
        <v>0.37328767123287671</v>
      </c>
      <c r="NX474" s="26">
        <f>IFERROR(Tableau17[[#This Row],[2015-T2-MACROAUTRE]]/Tableau17[[#This Row],[2015-T2-MACROTOTALE]],"")</f>
        <v>0</v>
      </c>
      <c r="NY474" s="26">
        <f>IFERROR(Tableau17[[#This Row],[2017-T1-MACROEXTRDROITE]]/Tableau17[[#This Row],[2017-T1-MACROTOTALE]],"")</f>
        <v>0.42201834862385323</v>
      </c>
      <c r="NZ474" s="26">
        <f>IFERROR(Tableau17[[#This Row],[2017-T1-MACRODROITE]]/Tableau17[[#This Row],[2017-T1-MACROTOTALE]],"")</f>
        <v>0.11467889908256881</v>
      </c>
      <c r="OA474" s="26">
        <f>IFERROR(Tableau17[[#This Row],[2017-T1-MACROCENTRE]]/Tableau17[[#This Row],[2017-T1-MACROTOTALE]],"")</f>
        <v>0.17201834862385321</v>
      </c>
      <c r="OB474" s="26">
        <f>IFERROR(Tableau17[[#This Row],[2017-T1-MACROGAUCHE]]/Tableau17[[#This Row],[2017-T1-MACROTOTALE]],"")</f>
        <v>0.28440366972477066</v>
      </c>
      <c r="OC474" s="26">
        <f>IFERROR(Tableau17[[#This Row],[2017-T1-MACROAUTRE]]/Tableau17[[#This Row],[2017-T1-MACROTOTALE]],"")</f>
        <v>6.8807339449541288E-3</v>
      </c>
      <c r="OD474" s="26">
        <f>IFERROR(Tableau17[[#This Row],[2017-T2-MACROEXTRDROITE]]/Tableau17[[#This Row],[2017-T2-MACROTOTALE]],"")</f>
        <v>0.49867374005305037</v>
      </c>
      <c r="OE474" s="26">
        <f>IFERROR(Tableau17[[#This Row],[2017-T2-MACRODROITE]]/Tableau17[[#This Row],[2017-T2-MACROTOTALE]],"")</f>
        <v>0</v>
      </c>
      <c r="OF474" s="26">
        <f>IFERROR(Tableau17[[#This Row],[2017-T2-MACROCENTRE]]/Tableau17[[#This Row],[2017-T2-MACROTOTALE]],"")</f>
        <v>0.50132625994694957</v>
      </c>
      <c r="OG474" s="26">
        <f>IFERROR(Tableau17[[#This Row],[2017-T2-MACROGAUCHE]]/Tableau17[[#This Row],[2017-T2-MACROTOTALE]],"")</f>
        <v>0</v>
      </c>
      <c r="OH474" s="26">
        <f>IFERROR(Tableau17[[#This Row],[2017-T2-MACROAUTRE]]/Tableau17[[#This Row],[2017-T2-MACROTOTALE]],"")</f>
        <v>0</v>
      </c>
      <c r="OI474" s="26">
        <f>IFERROR(Tableau17[[#This Row],[2019-T1-MACROEXTRDROITE]]/Tableau17[[#This Row],[2019-T1-MACROTOTALE]],"")</f>
        <v>0.49137931034482757</v>
      </c>
      <c r="OJ474" s="26">
        <f>IFERROR(Tableau17[[#This Row],[2019-T1-MACRODROITE]]/Tableau17[[#This Row],[2019-T1-MACROTOTALE]],"")</f>
        <v>5.1724137931034482E-2</v>
      </c>
      <c r="OK474" s="26">
        <f>IFERROR(Tableau17[[#This Row],[2019-T1-MACROCENTRE]]/Tableau17[[#This Row],[2019-T1-MACROTOTALE]],"")</f>
        <v>0.14655172413793102</v>
      </c>
      <c r="OL474" s="26">
        <f>IFERROR(Tableau17[[#This Row],[2019-T1-MACROGAUCHE]]/Tableau17[[#This Row],[2019-T1-MACROTOTALE]],"")</f>
        <v>0.25862068965517243</v>
      </c>
      <c r="OM474" s="26">
        <f>IFERROR(Tableau17[[#This Row],[2019-T1-MACROAUTRE]]/Tableau17[[#This Row],[2019-T1-MACROTOTALE]],"")</f>
        <v>5.1724137931034482E-2</v>
      </c>
      <c r="ON474" s="26">
        <f>IFERROR(Tableau17[[#This Row],[2020-T1-MACROEXTRDROITE]]/Tableau17[[#This Row],[2020-T1-MACROTOTALE]],"")</f>
        <v>0.43975903614457829</v>
      </c>
      <c r="OO474" s="26">
        <f>IFERROR(Tableau17[[#This Row],[2020-T1-MACRODROITE]]/Tableau17[[#This Row],[2020-T1-MACROTOTALE]],"")</f>
        <v>0.19277108433734941</v>
      </c>
      <c r="OP474" s="26">
        <f>IFERROR(Tableau17[[#This Row],[2020-T1-MACROCENTRE]]/Tableau17[[#This Row],[2020-T1-MACROTOTALE]],"")</f>
        <v>3.0120481927710843E-2</v>
      </c>
      <c r="OQ474" s="26">
        <f>IFERROR(Tableau17[[#This Row],[2020-T1-MACROGAUCHE]]/Tableau17[[#This Row],[2020-T1-MACROTOTALE]],"")</f>
        <v>0.33734939759036142</v>
      </c>
      <c r="OR474" s="26">
        <f>IFERROR(Tableau17[[#This Row],[2020-T1-MACROAUTRE]]/Tableau17[[#This Row],[2020-T1-MACROTOTALE]],"")</f>
        <v>0</v>
      </c>
      <c r="OS474" s="26">
        <f>IFERROR(Tableau17[[#This Row],[2017 (L)-T1-MACROEXTRDROITE]]/Tableau17[[#This Row],[2017 (L)-T1-MACROTOTALE]],"")</f>
        <v>0.39035087719298245</v>
      </c>
      <c r="OT474" s="26">
        <f>IFERROR(Tableau17[[#This Row],[2017 (L)-T1-MACRODROITE]]/Tableau17[[#This Row],[2017 (L)-T1-MACROTOTALE]],"")</f>
        <v>3.5087719298245612E-2</v>
      </c>
      <c r="OU474" s="26">
        <f>IFERROR(Tableau17[[#This Row],[2017 (L)-T1-MACROCENTRE]]/Tableau17[[#This Row],[2017 (L)-T1-MACROTOTALE]],"")</f>
        <v>0.23684210526315788</v>
      </c>
      <c r="OV474" s="26">
        <f>IFERROR(Tableau17[[#This Row],[2017 (L)-T1-MACROGAUCHE]]/Tableau17[[#This Row],[2017 (L)-T1-MACROTOTALE]],"")</f>
        <v>0.32017543859649122</v>
      </c>
      <c r="OW474" s="26">
        <f>IFERROR(Tableau17[[#This Row],[2017 (L)-T1-MACROAUTRE]]/Tableau17[[#This Row],[2017 (L)-T1-MACROTOTALE]],"")</f>
        <v>1.7543859649122806E-2</v>
      </c>
      <c r="OX474" s="26">
        <f>IFERROR(Tableau17[[#This Row],[2017 (L)-T2-MACROEXTRDROITE]]/Tableau17[[#This Row],[2017 (L)-T2-MACROTOTALE]],"")</f>
        <v>0.49268292682926829</v>
      </c>
      <c r="OY474" s="26">
        <f>IFERROR(Tableau17[[#This Row],[2017 (L)-T2-MACRODROITE]]/Tableau17[[#This Row],[2017 (L)-T2-MACROTOTALE]],"")</f>
        <v>0</v>
      </c>
      <c r="OZ474" s="26">
        <f>IFERROR(Tableau17[[#This Row],[2017 (L)-T2-MACROCENTRE]]/Tableau17[[#This Row],[2017 (L)-T2-MACROTOTALE]],"")</f>
        <v>0.50731707317073171</v>
      </c>
      <c r="PA474" s="26">
        <f>IFERROR(Tableau17[[#This Row],[2017 (L)-T2-MACROGAUCHE]]/Tableau17[[#This Row],[2017 (L)-T2-MACROTOTALE]],"")</f>
        <v>0</v>
      </c>
      <c r="PB474" s="26">
        <f>IFERROR(Tableau17[[#This Row],[2017 (L)-T2-MACROAUTRE]]/Tableau17[[#This Row],[2017 (L)-T2-MACROTOTALE]],"")</f>
        <v>0</v>
      </c>
      <c r="PC474" s="26">
        <f>IFERROR(Tableau17[[#This Row],[2008_T1_PROCUS]]/Tableau17[[#This Row],[2008_T1_INSCRITS]],0)</f>
        <v>8.1081081081081086E-3</v>
      </c>
      <c r="PD474" s="26">
        <f>IFERROR(Tableau17[[#This Row],[2008_T2_PROCUS]]/Tableau17[[#This Row],[2008_T2_INSCRITS]],0)</f>
        <v>0</v>
      </c>
      <c r="PE474" s="26">
        <f>Tableau17[[#This Row],[2014_T1_PROCUS]]/Tableau17[[#This Row],[2014_T1_INSCRITS]]</f>
        <v>0</v>
      </c>
      <c r="PF474" s="26">
        <f>IFERROR(Tableau17[[#This Row],[2014_T2_PROCUS]]/Tableau17[[#This Row],[2014_T2_INSCRITS]],0)</f>
        <v>7.7021822849807449E-3</v>
      </c>
    </row>
    <row r="475" spans="1:422" hidden="1" x14ac:dyDescent="0.2">
      <c r="A475" s="1">
        <v>8</v>
      </c>
      <c r="B475" s="1" t="s">
        <v>528</v>
      </c>
      <c r="C475" s="1" t="s">
        <v>551</v>
      </c>
      <c r="D475" s="1" t="s">
        <v>551</v>
      </c>
      <c r="E475" s="1">
        <v>1608</v>
      </c>
      <c r="F475" s="1">
        <v>5.3313059999999997</v>
      </c>
      <c r="G475" s="1">
        <v>43.361116000000003</v>
      </c>
      <c r="H475" s="3">
        <v>1458</v>
      </c>
      <c r="I475" s="3">
        <v>327</v>
      </c>
      <c r="L475" s="1">
        <v>21</v>
      </c>
      <c r="M475" s="1">
        <v>88</v>
      </c>
      <c r="O475" s="1">
        <v>6</v>
      </c>
      <c r="P475" s="1">
        <v>48</v>
      </c>
      <c r="Q475" s="1">
        <v>23</v>
      </c>
      <c r="R475" s="1">
        <v>98</v>
      </c>
      <c r="S475" s="1">
        <v>62</v>
      </c>
      <c r="T475" s="1">
        <v>20</v>
      </c>
      <c r="U475" s="1">
        <v>366</v>
      </c>
      <c r="V475" s="1">
        <v>1378</v>
      </c>
      <c r="W475" s="1">
        <v>663</v>
      </c>
      <c r="X475" s="1">
        <v>0</v>
      </c>
      <c r="Y475" s="2">
        <v>0.48113208000000002</v>
      </c>
      <c r="Z475" s="1">
        <v>1378</v>
      </c>
      <c r="AA475" s="1">
        <v>757</v>
      </c>
      <c r="AB475" s="1">
        <v>9</v>
      </c>
      <c r="AC475" s="2">
        <v>0.54934687999999998</v>
      </c>
      <c r="AD475" s="1">
        <v>1458</v>
      </c>
      <c r="AE475" s="1">
        <v>374</v>
      </c>
      <c r="AF475" s="2">
        <v>0.25651578000000003</v>
      </c>
      <c r="AG475" s="1">
        <f t="shared" si="7"/>
        <v>327</v>
      </c>
      <c r="AH475" s="1">
        <v>1242</v>
      </c>
      <c r="AI475" s="1">
        <v>598</v>
      </c>
      <c r="AJ475" s="1">
        <v>15</v>
      </c>
      <c r="AK475" s="2">
        <v>0.48148148000000002</v>
      </c>
      <c r="AN475" s="1">
        <v>0</v>
      </c>
      <c r="AP475" s="1">
        <v>1387</v>
      </c>
      <c r="AQ475" s="1">
        <v>597</v>
      </c>
      <c r="AR475" s="2">
        <v>0.43042538000000002</v>
      </c>
      <c r="AS475" s="1">
        <v>1386</v>
      </c>
      <c r="AT475" s="1">
        <v>665</v>
      </c>
      <c r="AU475" s="2">
        <v>0.47979798000000001</v>
      </c>
      <c r="AV475" s="1">
        <v>1441</v>
      </c>
      <c r="AW475" s="1">
        <v>515</v>
      </c>
      <c r="AX475" s="2">
        <v>0.35739070000000001</v>
      </c>
      <c r="AY475" s="1">
        <v>1441</v>
      </c>
      <c r="AZ475" s="1">
        <v>422</v>
      </c>
      <c r="BA475" s="2">
        <v>0.29285219000000001</v>
      </c>
      <c r="BB475" s="1">
        <v>1441</v>
      </c>
      <c r="BC475" s="1">
        <v>1014</v>
      </c>
      <c r="BD475" s="2">
        <v>0.70367800000000003</v>
      </c>
      <c r="BE475" s="1">
        <v>1441</v>
      </c>
      <c r="BF475" s="1">
        <v>941</v>
      </c>
      <c r="BG475" s="2">
        <v>0.65301874000000004</v>
      </c>
      <c r="BH475" s="1">
        <v>1444</v>
      </c>
      <c r="BI475" s="1">
        <v>504</v>
      </c>
      <c r="BJ475" s="2">
        <v>0.34903046999999998</v>
      </c>
      <c r="BK475" s="1">
        <v>21</v>
      </c>
      <c r="BN475" s="1">
        <v>40</v>
      </c>
      <c r="BO475" s="1">
        <v>87</v>
      </c>
      <c r="BP475" s="1">
        <v>160</v>
      </c>
      <c r="BQ475" s="1">
        <v>265</v>
      </c>
      <c r="BR475" s="1">
        <v>573</v>
      </c>
      <c r="BZ475" s="1">
        <v>33</v>
      </c>
      <c r="CA475" s="1">
        <v>11</v>
      </c>
      <c r="CB475" s="1">
        <v>60</v>
      </c>
      <c r="CC475" s="1">
        <v>236</v>
      </c>
      <c r="CD475" s="1">
        <v>146</v>
      </c>
      <c r="CE475" s="1">
        <v>162</v>
      </c>
      <c r="CF475" s="1">
        <v>648</v>
      </c>
      <c r="CG475" s="1">
        <v>288</v>
      </c>
      <c r="CH475" s="1">
        <v>181</v>
      </c>
      <c r="CI475" s="1">
        <v>259</v>
      </c>
      <c r="CJ475" s="1">
        <v>728</v>
      </c>
      <c r="CL475" s="1">
        <v>10</v>
      </c>
      <c r="CN475" s="1">
        <v>122</v>
      </c>
      <c r="CP475" s="1">
        <v>250</v>
      </c>
      <c r="CS475" s="1">
        <v>122</v>
      </c>
      <c r="CT475" s="1">
        <v>67</v>
      </c>
      <c r="CW475" s="1">
        <v>571</v>
      </c>
      <c r="CY475" s="1">
        <v>335</v>
      </c>
      <c r="CZ475" s="1">
        <v>281</v>
      </c>
      <c r="DC475" s="1">
        <v>616</v>
      </c>
      <c r="DD475" s="1">
        <v>38</v>
      </c>
      <c r="DE475" s="1">
        <v>3</v>
      </c>
      <c r="DF475" s="1">
        <v>3</v>
      </c>
      <c r="DH475" s="1">
        <v>8</v>
      </c>
      <c r="DI475" s="1">
        <v>17</v>
      </c>
      <c r="DK475" s="1">
        <v>3</v>
      </c>
      <c r="DL475" s="1">
        <v>66</v>
      </c>
      <c r="DM475" s="1">
        <v>160</v>
      </c>
      <c r="DR475" s="1">
        <v>95</v>
      </c>
      <c r="DS475" s="1">
        <v>84</v>
      </c>
      <c r="DT475" s="1">
        <v>32</v>
      </c>
      <c r="DU475" s="1">
        <v>509</v>
      </c>
      <c r="DW475" s="1">
        <v>209</v>
      </c>
      <c r="DZ475" s="1">
        <v>184</v>
      </c>
      <c r="EA475" s="1">
        <v>393</v>
      </c>
      <c r="EB475" s="1">
        <v>8</v>
      </c>
      <c r="EC475" s="1">
        <v>14</v>
      </c>
      <c r="ED475" s="1">
        <v>2</v>
      </c>
      <c r="EE475" s="1">
        <v>16</v>
      </c>
      <c r="EF475" s="1">
        <v>91</v>
      </c>
      <c r="EG475" s="1">
        <v>45</v>
      </c>
      <c r="EH475" s="1">
        <v>9</v>
      </c>
      <c r="EI475" s="1">
        <v>345</v>
      </c>
      <c r="EJ475" s="1">
        <v>315</v>
      </c>
      <c r="EK475" s="1">
        <v>140</v>
      </c>
      <c r="EL475" s="1">
        <v>4</v>
      </c>
      <c r="EM475" s="1">
        <v>989</v>
      </c>
      <c r="EN475" s="1">
        <v>413</v>
      </c>
      <c r="EO475" s="1">
        <v>462</v>
      </c>
      <c r="EP475" s="1">
        <v>875</v>
      </c>
      <c r="EQ475" s="1">
        <v>0</v>
      </c>
      <c r="ER475" s="1">
        <v>7</v>
      </c>
      <c r="ES475" s="1">
        <v>14</v>
      </c>
      <c r="ET475" s="1">
        <v>59</v>
      </c>
      <c r="EU475" s="1">
        <v>5</v>
      </c>
      <c r="EV475" s="1">
        <v>206</v>
      </c>
      <c r="EW475" s="1">
        <v>14</v>
      </c>
      <c r="EX475" s="1">
        <v>0</v>
      </c>
      <c r="EY475" s="1">
        <v>7</v>
      </c>
      <c r="EZ475" s="1">
        <v>25</v>
      </c>
      <c r="FA475" s="1">
        <v>0</v>
      </c>
      <c r="FB475" s="1">
        <v>0</v>
      </c>
      <c r="FC475" s="1">
        <v>0</v>
      </c>
      <c r="FD475" s="1">
        <v>0</v>
      </c>
      <c r="FE475" s="1">
        <v>0</v>
      </c>
      <c r="FF475" s="1">
        <v>0</v>
      </c>
      <c r="FG475" s="1">
        <v>0</v>
      </c>
      <c r="FH475" s="1">
        <v>10</v>
      </c>
      <c r="FI475" s="1">
        <v>0</v>
      </c>
      <c r="FJ475" s="1">
        <v>17</v>
      </c>
      <c r="FK475" s="1">
        <v>5</v>
      </c>
      <c r="FL475" s="1">
        <v>0</v>
      </c>
      <c r="FM475" s="1">
        <v>30</v>
      </c>
      <c r="FN475" s="1">
        <v>3</v>
      </c>
      <c r="FO475" s="1">
        <v>2</v>
      </c>
      <c r="FP475" s="1">
        <v>64</v>
      </c>
      <c r="FQ475" s="1">
        <v>0</v>
      </c>
      <c r="FR475" s="1">
        <f>SUM(Tableau17[[#This Row],[2019-T1-ALEXANDRE Audric]:[2019-T1-MARIE Florie]])</f>
        <v>468</v>
      </c>
      <c r="FS475" s="1">
        <v>87</v>
      </c>
      <c r="FT475" s="1">
        <v>181</v>
      </c>
      <c r="FU475" s="1">
        <v>0</v>
      </c>
      <c r="FV475" s="1">
        <v>305</v>
      </c>
      <c r="FW475" s="1">
        <v>0</v>
      </c>
      <c r="FX475" s="1">
        <v>573</v>
      </c>
      <c r="GD475" s="1">
        <v>0</v>
      </c>
      <c r="GE475" s="1">
        <v>236</v>
      </c>
      <c r="GF475" s="1">
        <v>146</v>
      </c>
      <c r="GG475" s="1">
        <v>0</v>
      </c>
      <c r="GH475" s="1">
        <v>266</v>
      </c>
      <c r="GI475" s="1">
        <v>0</v>
      </c>
      <c r="GJ475" s="1">
        <v>648</v>
      </c>
      <c r="GK475" s="1">
        <v>288</v>
      </c>
      <c r="GL475" s="1">
        <v>181</v>
      </c>
      <c r="GM475" s="1">
        <v>0</v>
      </c>
      <c r="GN475" s="1">
        <v>259</v>
      </c>
      <c r="GO475" s="1">
        <v>0</v>
      </c>
      <c r="GP475" s="1">
        <v>728</v>
      </c>
      <c r="GQ475" s="1">
        <v>260</v>
      </c>
      <c r="GR475" s="1">
        <v>67</v>
      </c>
      <c r="GS475" s="1">
        <v>0</v>
      </c>
      <c r="GT475" s="1">
        <v>244</v>
      </c>
      <c r="GU475" s="1">
        <v>0</v>
      </c>
      <c r="GV475" s="1">
        <v>571</v>
      </c>
      <c r="GW475" s="1">
        <v>335</v>
      </c>
      <c r="GX475" s="1">
        <v>0</v>
      </c>
      <c r="GY475" s="1">
        <v>0</v>
      </c>
      <c r="GZ475" s="1">
        <v>281</v>
      </c>
      <c r="HA475" s="1">
        <v>0</v>
      </c>
      <c r="HB475" s="1">
        <v>616</v>
      </c>
      <c r="HC475" s="1">
        <v>377</v>
      </c>
      <c r="HD475" s="1">
        <v>91</v>
      </c>
      <c r="HE475" s="1">
        <v>140</v>
      </c>
      <c r="HF475" s="1">
        <v>372</v>
      </c>
      <c r="HG475" s="1">
        <v>9</v>
      </c>
      <c r="HH475" s="1">
        <v>989</v>
      </c>
      <c r="HI475" s="1">
        <v>413</v>
      </c>
      <c r="HJ475" s="1">
        <v>0</v>
      </c>
      <c r="HK475" s="1">
        <v>462</v>
      </c>
      <c r="HL475" s="1">
        <v>0</v>
      </c>
      <c r="HM475" s="1">
        <v>0</v>
      </c>
      <c r="HN475" s="1">
        <v>875</v>
      </c>
      <c r="HO475" s="1">
        <v>240</v>
      </c>
      <c r="HP475" s="1">
        <v>17</v>
      </c>
      <c r="HQ475" s="1">
        <v>64</v>
      </c>
      <c r="HR475" s="1">
        <v>143</v>
      </c>
      <c r="HS475" s="1">
        <v>18</v>
      </c>
      <c r="HT475" s="1">
        <v>482</v>
      </c>
      <c r="HU475" s="1">
        <v>98</v>
      </c>
      <c r="HV475" s="1">
        <v>69</v>
      </c>
      <c r="HW475" s="1">
        <v>23</v>
      </c>
      <c r="HX475" s="1">
        <v>176</v>
      </c>
      <c r="HY475" s="1">
        <v>0</v>
      </c>
      <c r="HZ475" s="1">
        <v>366</v>
      </c>
      <c r="IA475" s="1">
        <v>163</v>
      </c>
      <c r="IB475" s="1">
        <v>32</v>
      </c>
      <c r="IC475" s="1">
        <v>95</v>
      </c>
      <c r="ID475" s="1">
        <v>216</v>
      </c>
      <c r="IE475" s="1">
        <v>3</v>
      </c>
      <c r="IF475" s="1">
        <v>509</v>
      </c>
      <c r="IG475" s="1">
        <v>209</v>
      </c>
      <c r="IH475" s="1">
        <v>0</v>
      </c>
      <c r="II475" s="1">
        <v>184</v>
      </c>
      <c r="IJ475" s="1">
        <v>0</v>
      </c>
      <c r="IK475" s="1">
        <v>0</v>
      </c>
      <c r="IL475" s="1">
        <v>393</v>
      </c>
      <c r="IM475" s="26">
        <f>IFERROR(Tableau17[[#This Row],[LDIV]]/Tableau17[[#This Row],[Total général]],"")</f>
        <v>0</v>
      </c>
      <c r="IN475" s="26">
        <f>IFERROR(Tableau17[[#This Row],[LDVC]]/Tableau17[[#This Row],[Total général]],"")</f>
        <v>0</v>
      </c>
      <c r="IO475" s="26">
        <f>IFERROR(Tableau17[[#This Row],[LDVD]]/Tableau17[[#This Row],[Total général]],"")</f>
        <v>5.737704918032787E-2</v>
      </c>
      <c r="IP475" s="26">
        <f>IFERROR(Tableau17[[#This Row],[LDVG]]/Tableau17[[#This Row],[Total général]],"")</f>
        <v>0.24043715846994534</v>
      </c>
      <c r="IQ475" s="26">
        <f>IFERROR(Tableau17[[#This Row],[LEXD]]/Tableau17[[#This Row],[Total général]],"")</f>
        <v>0</v>
      </c>
      <c r="IR475" s="26">
        <f>IFERROR(Tableau17[[#This Row],[LEXG]]/Tableau17[[#This Row],[Total général]],"")</f>
        <v>1.6393442622950821E-2</v>
      </c>
      <c r="IS475" s="26">
        <f>IFERROR(Tableau17[[#This Row],[LLR]]/Tableau17[[#This Row],[Total général]],"")</f>
        <v>0.13114754098360656</v>
      </c>
      <c r="IT475" s="26">
        <f>IFERROR(Tableau17[[#This Row],[LREM]]/Tableau17[[#This Row],[Total général]],"")</f>
        <v>6.2841530054644809E-2</v>
      </c>
      <c r="IU475" s="26">
        <f>IFERROR(Tableau17[[#This Row],[LRN]]/Tableau17[[#This Row],[Total général]],"")</f>
        <v>0.26775956284153007</v>
      </c>
      <c r="IV475" s="26">
        <f>IFERROR(Tableau17[[#This Row],[LUG]]/Tableau17[[#This Row],[Total général]],"")</f>
        <v>0.16939890710382513</v>
      </c>
      <c r="IW475" s="26">
        <f>IFERROR(Tableau17[[#This Row],[LVEC]]/Tableau17[[#This Row],[Total général]],"")</f>
        <v>5.4644808743169397E-2</v>
      </c>
      <c r="IX475" s="26">
        <f>IFERROR(Tableau17[[#This Row],[2008-T1-LCMD]]/Tableau17[[#This Row],[2008-T1-TOTAL]],"")</f>
        <v>3.6649214659685861E-2</v>
      </c>
      <c r="IY475" s="26">
        <f>IFERROR(Tableau17[[#This Row],[2008-T1-LDVD]]/Tableau17[[#This Row],[2008-T1-TOTAL]],"")</f>
        <v>0</v>
      </c>
      <c r="IZ475" s="26">
        <f>IFERROR(Tableau17[[#This Row],[2008-T1-LEXD]]/Tableau17[[#This Row],[2008-T1-TOTAL]],"")</f>
        <v>0</v>
      </c>
      <c r="JA475" s="26">
        <f>IFERROR(Tableau17[[#This Row],[2008-T1-LEXG]]/Tableau17[[#This Row],[2008-T1-TOTAL]],"")</f>
        <v>6.9808027923211169E-2</v>
      </c>
      <c r="JB475" s="26">
        <f>IFERROR(Tableau17[[#This Row],[2008-T1-LFN]]/Tableau17[[#This Row],[2008-T1-TOTAL]],"")</f>
        <v>0.15183246073298429</v>
      </c>
      <c r="JC475" s="26">
        <f>IFERROR(Tableau17[[#This Row],[2008-T1-LMAJ]]/Tableau17[[#This Row],[2008-T1-TOTAL]],"")</f>
        <v>0.27923211169284468</v>
      </c>
      <c r="JD475" s="26">
        <f>IFERROR(Tableau17[[#This Row],[2008-T1-LUG]]/Tableau17[[#This Row],[2008-T1-TOTAL]],"")</f>
        <v>0.46247818499127402</v>
      </c>
      <c r="JE475" s="26" t="str">
        <f>IFERROR(Tableau17[[#This Row],[2008-T2-LFN]]/Tableau17[[#This Row],[2008-T2-TOTAL]],"")</f>
        <v/>
      </c>
      <c r="JF475" s="26" t="str">
        <f>IFERROR(Tableau17[[#This Row],[2008-T2-LGC]]/Tableau17[[#This Row],[2008-T2-TOTAL]],"")</f>
        <v/>
      </c>
      <c r="JG475" s="26" t="str">
        <f>IFERROR(Tableau17[[#This Row],[2008-T2-LMAJ]]/Tableau17[[#This Row],[2008-T2-TOTAL]],"")</f>
        <v/>
      </c>
      <c r="JH475" s="26" t="str">
        <f>IFERROR(Tableau17[[#This Row],[2008-T2-LUG]]/Tableau17[[#This Row],[2008-T2-TOTAL]],"")</f>
        <v/>
      </c>
      <c r="JI475" s="26">
        <f>IFERROR(Tableau17[[#This Row],[2014-T1-LDIV]]/Tableau17[[#This Row],[2014-T1-TOTAL]],"")</f>
        <v>0</v>
      </c>
      <c r="JJ475" s="26">
        <f>IFERROR(Tableau17[[#This Row],[2014-T1-LDVD]]/Tableau17[[#This Row],[2014-T1-TOTAL]],"")</f>
        <v>0</v>
      </c>
      <c r="JK475" s="26">
        <f>IFERROR(Tableau17[[#This Row],[2014-T1-LDVG]]/Tableau17[[#This Row],[2014-T1-TOTAL]],"")</f>
        <v>5.0925925925925923E-2</v>
      </c>
      <c r="JL475" s="26">
        <f>IFERROR(Tableau17[[#This Row],[2014-T1-LEXG]]/Tableau17[[#This Row],[2014-T1-TOTAL]],"")</f>
        <v>1.6975308641975308E-2</v>
      </c>
      <c r="JM475" s="26">
        <f>IFERROR(Tableau17[[#This Row],[2014-T1-LFG]]/Tableau17[[#This Row],[2014-T1-TOTAL]],"")</f>
        <v>9.2592592592592587E-2</v>
      </c>
      <c r="JN475" s="26">
        <f>IFERROR(Tableau17[[#This Row],[2014-T1-LFN]]/Tableau17[[#This Row],[2014-T1-TOTAL]],"")</f>
        <v>0.36419753086419754</v>
      </c>
      <c r="JO475" s="26">
        <f>IFERROR(Tableau17[[#This Row],[2014-T1-LUD]]/Tableau17[[#This Row],[2014-T1-TOTAL]],"")</f>
        <v>0.22530864197530864</v>
      </c>
      <c r="JP475" s="26">
        <f>IFERROR(Tableau17[[#This Row],[2014-T1-LUG]]/Tableau17[[#This Row],[2014-T1-TOTAL]],"")</f>
        <v>0.25</v>
      </c>
      <c r="JQ475" s="26">
        <f>IFERROR(Tableau17[[#This Row],[2014-T2-LFN]]/Tableau17[[#This Row],[2014-T2-TOTAL]],"")</f>
        <v>0.39560439560439559</v>
      </c>
      <c r="JR475" s="26">
        <f>IFERROR(Tableau17[[#This Row],[2014-T2-LUD]]/Tableau17[[#This Row],[2014-T2-TOTAL]],"")</f>
        <v>0.24862637362637363</v>
      </c>
      <c r="JS475" s="26">
        <f>IFERROR(Tableau17[[#This Row],[2014-T2-LUG]]/Tableau17[[#This Row],[2014-T2-TOTAL]],"")</f>
        <v>0.35576923076923078</v>
      </c>
      <c r="JT475" s="26">
        <f>IFERROR(Tableau17[[#This Row],[2015-T1-BC-DIV]]/Tableau17[[#This Row],[2015-T1-TOTAL]],"")</f>
        <v>0</v>
      </c>
      <c r="JU475" s="26">
        <f>IFERROR(Tableau17[[#This Row],[2015-T1-BC-DLF]]/Tableau17[[#This Row],[2015-T1-TOTAL]],"")</f>
        <v>1.7513134851138354E-2</v>
      </c>
      <c r="JV475" s="26">
        <f>IFERROR(Tableau17[[#This Row],[2015-T1-BC-DVD]]/Tableau17[[#This Row],[2015-T1-TOTAL]],"")</f>
        <v>0</v>
      </c>
      <c r="JW475" s="26">
        <f>IFERROR(Tableau17[[#This Row],[2015-T1-BC-DVG]]/Tableau17[[#This Row],[2015-T1-TOTAL]],"")</f>
        <v>0.2136602451838879</v>
      </c>
      <c r="JX475" s="26">
        <f>IFERROR(Tableau17[[#This Row],[2015-T1-BC-FG]]/Tableau17[[#This Row],[2015-T1-TOTAL]],"")</f>
        <v>0</v>
      </c>
      <c r="JY475" s="26">
        <f>IFERROR(Tableau17[[#This Row],[2015-T1-BC-FN]]/Tableau17[[#This Row],[2015-T1-TOTAL]],"")</f>
        <v>0.43782837127845886</v>
      </c>
      <c r="JZ475" s="26">
        <f>IFERROR(Tableau17[[#This Row],[2015-T1-BC-MDM]]/Tableau17[[#This Row],[2015-T1-TOTAL]],"")</f>
        <v>0</v>
      </c>
      <c r="KA475" s="26">
        <f>IFERROR(Tableau17[[#This Row],[2015-T1-BC-RDG]]/Tableau17[[#This Row],[2015-T1-TOTAL]],"")</f>
        <v>0</v>
      </c>
      <c r="KB475" s="26">
        <f>IFERROR(Tableau17[[#This Row],[2015-T1-BC-SOC]]/Tableau17[[#This Row],[2015-T1-TOTAL]],"")</f>
        <v>0.2136602451838879</v>
      </c>
      <c r="KC475" s="26">
        <f>IFERROR(Tableau17[[#This Row],[2015-T1-BC-UD]]/Tableau17[[#This Row],[2015-T1-TOTAL]],"")</f>
        <v>0.11733800350262696</v>
      </c>
      <c r="KD475" s="26">
        <f>IFERROR(Tableau17[[#This Row],[2015-T1-BC-UG]]/Tableau17[[#This Row],[2015-T1-TOTAL]],"")</f>
        <v>0</v>
      </c>
      <c r="KE475" s="26">
        <f>IFERROR(Tableau17[[#This Row],[2015-T1-BC-VEC]]/Tableau17[[#This Row],[2015-T1-TOTAL]],"")</f>
        <v>0</v>
      </c>
      <c r="KF475" s="26">
        <f>IFERROR(Tableau17[[#This Row],[2015-T2-BC-DVG]]/Tableau17[[#This Row],[2015-T2-TOTAL]],"")</f>
        <v>0</v>
      </c>
      <c r="KG475" s="26">
        <f>IFERROR(Tableau17[[#This Row],[2015-T2-BC-FN]]/Tableau17[[#This Row],[2015-T2-TOTAL]],"")</f>
        <v>0.54383116883116878</v>
      </c>
      <c r="KH475" s="26">
        <f>IFERROR(Tableau17[[#This Row],[2015-T2-BC-SOC]]/Tableau17[[#This Row],[2015-T2-TOTAL]],"")</f>
        <v>0.45616883116883117</v>
      </c>
      <c r="KI475" s="26">
        <f>IFERROR(Tableau17[[#This Row],[2015-T2-BC-UD]]/Tableau17[[#This Row],[2015-T2-TOTAL]],"")</f>
        <v>0</v>
      </c>
      <c r="KJ475" s="26">
        <f>IFERROR(Tableau17[[#This Row],[2015-T2-BC-UG]]/Tableau17[[#This Row],[2015-T2-TOTAL]],"")</f>
        <v>0</v>
      </c>
      <c r="KK475" s="26">
        <f>IFERROR(Tableau17[[#This Row],[2017 (L)-T1-COM]]/Tableau17[[#This Row],[2017 (L)-T1-TOTAL]],"")</f>
        <v>7.4656188605108059E-2</v>
      </c>
      <c r="KL475" s="26">
        <f>IFERROR(Tableau17[[#This Row],[2017 (L)-T1-DIV]]/Tableau17[[#This Row],[2017 (L)-T1-TOTAL]],"")</f>
        <v>5.893909626719057E-3</v>
      </c>
      <c r="KM475" s="26">
        <f>IFERROR(Tableau17[[#This Row],[2017 (L)-T1-DLF]]/Tableau17[[#This Row],[2017 (L)-T1-TOTAL]],"")</f>
        <v>5.893909626719057E-3</v>
      </c>
      <c r="KN475" s="26">
        <f>IFERROR(Tableau17[[#This Row],[2017 (L)-T1-DVD]]/Tableau17[[#This Row],[2017 (L)-T1-TOTAL]],"")</f>
        <v>0</v>
      </c>
      <c r="KO475" s="26">
        <f>IFERROR(Tableau17[[#This Row],[2017 (L)-T1-DVG]]/Tableau17[[#This Row],[2017 (L)-T1-TOTAL]],"")</f>
        <v>1.5717092337917484E-2</v>
      </c>
      <c r="KP475" s="26">
        <f>IFERROR(Tableau17[[#This Row],[2017 (L)-T1-ECO]]/Tableau17[[#This Row],[2017 (L)-T1-TOTAL]],"")</f>
        <v>3.3398821218074658E-2</v>
      </c>
      <c r="KQ475" s="26">
        <f>IFERROR(Tableau17[[#This Row],[2017 (L)-T1-EXD]]/Tableau17[[#This Row],[2017 (L)-T1-TOTAL]],"")</f>
        <v>0</v>
      </c>
      <c r="KR475" s="26">
        <f>IFERROR(Tableau17[[#This Row],[2017 (L)-T1-EXG]]/Tableau17[[#This Row],[2017 (L)-T1-TOTAL]],"")</f>
        <v>5.893909626719057E-3</v>
      </c>
      <c r="KS475" s="26">
        <f>IFERROR(Tableau17[[#This Row],[2017 (L)-T1-FI]]/Tableau17[[#This Row],[2017 (L)-T1-TOTAL]],"")</f>
        <v>0.12966601178781925</v>
      </c>
      <c r="KT475" s="26">
        <f>IFERROR(Tableau17[[#This Row],[2017 (L)-T1-FN]]/Tableau17[[#This Row],[2017 (L)-T1-TOTAL]],"")</f>
        <v>0.3143418467583497</v>
      </c>
      <c r="KU475" s="26">
        <f>IFERROR(Tableau17[[#This Row],[2017 (L)-T1-LR]]/Tableau17[[#This Row],[2017 (L)-T1-TOTAL]],"")</f>
        <v>0</v>
      </c>
      <c r="KV475" s="26">
        <f>IFERROR(Tableau17[[#This Row],[2017 (L)-T1-MDM]]/Tableau17[[#This Row],[2017 (L)-T1-TOTAL]],"")</f>
        <v>0</v>
      </c>
      <c r="KW475" s="26">
        <f>IFERROR(Tableau17[[#This Row],[2017 (L)-T1-RDG]]/Tableau17[[#This Row],[2017 (L)-T1-TOTAL]],"")</f>
        <v>0</v>
      </c>
      <c r="KX475" s="26">
        <f>IFERROR(Tableau17[[#This Row],[2017 (L)-T1-REG]]/Tableau17[[#This Row],[2017 (L)-T1-TOTAL]],"")</f>
        <v>0</v>
      </c>
      <c r="KY475" s="26">
        <f>IFERROR(Tableau17[[#This Row],[2017 (L)-T1-REM]]/Tableau17[[#This Row],[2017 (L)-T1-TOTAL]],"")</f>
        <v>0.18664047151277013</v>
      </c>
      <c r="KZ475" s="26">
        <f>IFERROR(Tableau17[[#This Row],[2017 (L)-T1-SOC]]/Tableau17[[#This Row],[2017 (L)-T1-TOTAL]],"")</f>
        <v>0.16502946954813361</v>
      </c>
      <c r="LA475" s="26">
        <f>IFERROR(Tableau17[[#This Row],[2017 (L)-T1-UDI]]/Tableau17[[#This Row],[2017 (L)-T1-TOTAL]],"")</f>
        <v>6.2868369351669937E-2</v>
      </c>
      <c r="LB475" s="26">
        <f>IFERROR(Tableau17[[#This Row],[2017 (L)-T2-FI]]/Tableau17[[#This Row],[2017 (L)-T2-TOTAL]],"")</f>
        <v>0</v>
      </c>
      <c r="LC475" s="26">
        <f>IFERROR(Tableau17[[#This Row],[2017 (L)-T2-FN]]/Tableau17[[#This Row],[2017 (L)-T2-TOTAL]],"")</f>
        <v>0.53180661577608146</v>
      </c>
      <c r="LD475" s="26">
        <f>IFERROR(Tableau17[[#This Row],[2017 (L)-T2-LR]]/Tableau17[[#This Row],[2017 (L)-T2-TOTAL]],"")</f>
        <v>0</v>
      </c>
      <c r="LE475" s="26">
        <f>IFERROR(Tableau17[[#This Row],[2017 (L)-T2-MDM]]/Tableau17[[#This Row],[2017 (L)-T2-TOTAL]],"")</f>
        <v>0</v>
      </c>
      <c r="LF475" s="26">
        <f>IFERROR(Tableau17[[#This Row],[2017 (L)-T2-REM]]/Tableau17[[#This Row],[2017 (L)-T2-TOTAL]],"")</f>
        <v>0.4681933842239186</v>
      </c>
      <c r="LG475" s="26">
        <f>IFERROR(Tableau17[[#This Row],[2017-T1-ARTHAUD Nathalie]]/Tableau17[[#This Row],[2017-T1-TOTAL]],"")</f>
        <v>8.0889787664307385E-3</v>
      </c>
      <c r="LH475" s="26">
        <f>IFERROR(Tableau17[[#This Row],[2017-T1-ASSELINEAU Fran]]/Tableau17[[#This Row],[2017-T1-TOTAL]],"")</f>
        <v>1.4155712841253791E-2</v>
      </c>
      <c r="LI475" s="26">
        <f>IFERROR(Tableau17[[#This Row],[2017-T1-CHEMINADE Jacques]]/Tableau17[[#This Row],[2017-T1-TOTAL]],"")</f>
        <v>2.0222446916076846E-3</v>
      </c>
      <c r="LJ475" s="26">
        <f>IFERROR(Tableau17[[#This Row],[2017-T1-DUPONT-AIGNAN Nicolas]]/Tableau17[[#This Row],[2017-T1-TOTAL]],"")</f>
        <v>1.6177957532861477E-2</v>
      </c>
      <c r="LK475" s="26">
        <f>IFERROR(Tableau17[[#This Row],[2017-T1-FILLON Fran]]/Tableau17[[#This Row],[2017-T1-TOTAL]],"")</f>
        <v>9.201213346814964E-2</v>
      </c>
      <c r="LL475" s="26">
        <f>IFERROR(Tableau17[[#This Row],[2017-T1-HAMON Beno]]/Tableau17[[#This Row],[2017-T1-TOTAL]],"")</f>
        <v>4.5500505561172903E-2</v>
      </c>
      <c r="LM475" s="26">
        <f>IFERROR(Tableau17[[#This Row],[2017-T1-LASSALLE Jean]]/Tableau17[[#This Row],[2017-T1-TOTAL]],"")</f>
        <v>9.1001011122345803E-3</v>
      </c>
      <c r="LN475" s="26">
        <f>IFERROR(Tableau17[[#This Row],[2017-T1-LE PEN Marine]]/Tableau17[[#This Row],[2017-T1-TOTAL]],"")</f>
        <v>0.34883720930232559</v>
      </c>
      <c r="LO475" s="26">
        <f>IFERROR(Tableau17[[#This Row],[2017-T1-M Jean-Luc]]/Tableau17[[#This Row],[2017-T1-TOTAL]],"")</f>
        <v>0.31850353892821032</v>
      </c>
      <c r="LP475" s="26">
        <f>IFERROR(Tableau17[[#This Row],[2017-T1-MACRON Emmanuel]]/Tableau17[[#This Row],[2017-T1-TOTAL]],"")</f>
        <v>0.14155712841253792</v>
      </c>
      <c r="LQ475" s="26">
        <f>IFERROR(Tableau17[[#This Row],[2017-T1-POUTOU Philippe]]/Tableau17[[#This Row],[2017-T1-TOTAL]],"")</f>
        <v>4.0444893832153692E-3</v>
      </c>
      <c r="LR475" s="26">
        <f>IFERROR(Tableau17[[#This Row],[2017-T2-LE PEN Marine]]/Tableau17[[#This Row],[2017-T2-TOTAL]],"")</f>
        <v>0.47199999999999998</v>
      </c>
      <c r="LS475" s="26">
        <f>IFERROR(Tableau17[[#This Row],[2017-T2-MACRON Emmanuel]]/Tableau17[[#This Row],[2017-T2-TOTAL]],"")</f>
        <v>0.52800000000000002</v>
      </c>
      <c r="LT475" s="26">
        <f>IFERROR(Tableau17[[#This Row],[2019-T1-ALEXANDRE Audric]]/Tableau17[[#This Row],[2019-T1-TOTAL]],"")</f>
        <v>0</v>
      </c>
      <c r="LU475" s="26">
        <f>IFERROR(Tableau17[[#This Row],[2019-T1-ARTHAUD Nathalie]]/Tableau17[[#This Row],[2019-T1-TOTAL]],"")</f>
        <v>1.4957264957264958E-2</v>
      </c>
      <c r="LV475" s="26">
        <f>IFERROR(Tableau17[[#This Row],[2019-T1-ASSELINEAU François]]/Tableau17[[#This Row],[2019-T1-TOTAL]],"")</f>
        <v>2.9914529914529916E-2</v>
      </c>
      <c r="LW475" s="26">
        <f>IFERROR(Tableau17[[#This Row],[2019-T1-AUBRY Manon]]/Tableau17[[#This Row],[2019-T1-TOTAL]],"")</f>
        <v>0.12606837606837606</v>
      </c>
      <c r="LX475" s="26">
        <f>IFERROR(Tableau17[[#This Row],[2019-T1-AZERGUI Nagib]]/Tableau17[[#This Row],[2019-T1-TOTAL]],"")</f>
        <v>1.0683760683760684E-2</v>
      </c>
      <c r="LY475" s="26">
        <f>IFERROR(Tableau17[[#This Row],[2019-T1-BARDELLA Jordan]]/Tableau17[[#This Row],[2019-T1-TOTAL]],"")</f>
        <v>0.44017094017094016</v>
      </c>
      <c r="LZ475" s="26">
        <f>IFERROR(Tableau17[[#This Row],[2019-T1-BELLAMY François-Xavier]]/Tableau17[[#This Row],[2019-T1-TOTAL]],"")</f>
        <v>2.9914529914529916E-2</v>
      </c>
      <c r="MA475" s="26">
        <f>IFERROR(Tableau17[[#This Row],[2019-T1-BIDOU Olivier]]/Tableau17[[#This Row],[2019-T1-TOTAL]],"")</f>
        <v>0</v>
      </c>
      <c r="MB475" s="26">
        <f>IFERROR(Tableau17[[#This Row],[2019-T1-BOURG Dominique]]/Tableau17[[#This Row],[2019-T1-TOTAL]],"")</f>
        <v>1.4957264957264958E-2</v>
      </c>
      <c r="MC475" s="26">
        <f>IFERROR(Tableau17[[#This Row],[2019-T1-BROSSAT Ian]]/Tableau17[[#This Row],[2019-T1-TOTAL]],"")</f>
        <v>5.3418803418803416E-2</v>
      </c>
      <c r="MD475" s="26">
        <f>IFERROR(Tableau17[[#This Row],[2019-T1-CAILLAUD Sophie]]/Tableau17[[#This Row],[2019-T1-TOTAL]],"")</f>
        <v>0</v>
      </c>
      <c r="ME475" s="26">
        <f>IFERROR(Tableau17[[#This Row],[2019-T1-CAMUS Renaud]]/Tableau17[[#This Row],[2019-T1-TOTAL]],"")</f>
        <v>0</v>
      </c>
      <c r="MF475" s="26">
        <f>IFERROR(Tableau17[[#This Row],[2019-T1-CHALENÇON Christophe]]/Tableau17[[#This Row],[2019-T1-TOTAL]],"")</f>
        <v>0</v>
      </c>
      <c r="MG475" s="26">
        <f>IFERROR(Tableau17[[#This Row],[2019-T1-CORBET Cathy Denise Ginette]]/Tableau17[[#This Row],[2019-T1-TOTAL]],"")</f>
        <v>0</v>
      </c>
      <c r="MH475" s="26">
        <f>IFERROR(Tableau17[[#This Row],[2019-T1-DE PREVOISIN Robert]]/Tableau17[[#This Row],[2019-T1-TOTAL]],"")</f>
        <v>0</v>
      </c>
      <c r="MI475" s="26">
        <f>IFERROR(Tableau17[[#This Row],[2019-T1-DELFEL Thérèse]]/Tableau17[[#This Row],[2019-T1-TOTAL]],"")</f>
        <v>0</v>
      </c>
      <c r="MJ475" s="26">
        <f>IFERROR(Tableau17[[#This Row],[2019-T1-DIEUMEGARD Pierre]]/Tableau17[[#This Row],[2019-T1-TOTAL]],"")</f>
        <v>0</v>
      </c>
      <c r="MK475" s="26">
        <f>IFERROR(Tableau17[[#This Row],[2019-T1-DUPONT-AIGNAN Nicolas]]/Tableau17[[#This Row],[2019-T1-TOTAL]],"")</f>
        <v>2.1367521367521368E-2</v>
      </c>
      <c r="ML475" s="26">
        <f>IFERROR(Tableau17[[#This Row],[2019-T1-GERNIGON Yves]]/Tableau17[[#This Row],[2019-T1-TOTAL]],"")</f>
        <v>0</v>
      </c>
      <c r="MM475" s="26">
        <f>IFERROR(Tableau17[[#This Row],[2019-T1-GLUCKSMANN Raphaël]]/Tableau17[[#This Row],[2019-T1-TOTAL]],"")</f>
        <v>3.6324786324786328E-2</v>
      </c>
      <c r="MN475" s="26">
        <f>IFERROR(Tableau17[[#This Row],[2019-T1-HAMON Benoît]]/Tableau17[[#This Row],[2019-T1-TOTAL]],"")</f>
        <v>1.0683760683760684E-2</v>
      </c>
      <c r="MO475" s="26">
        <f>IFERROR(Tableau17[[#This Row],[2019-T1-HELGEN Gilles]]/Tableau17[[#This Row],[2019-T1-TOTAL]],"")</f>
        <v>0</v>
      </c>
      <c r="MP475" s="26">
        <f>IFERROR(Tableau17[[#This Row],[2019-T1-JADOT Yannick]]/Tableau17[[#This Row],[2019-T1-TOTAL]],"")</f>
        <v>6.4102564102564097E-2</v>
      </c>
      <c r="MQ475" s="26">
        <f>IFERROR(Tableau17[[#This Row],[2019-T1-LAGARDE Jean-Christophe]]/Tableau17[[#This Row],[2019-T1-TOTAL]],"")</f>
        <v>6.41025641025641E-3</v>
      </c>
      <c r="MR475" s="26">
        <f>IFERROR(Tableau17[[#This Row],[2019-T1-LALANNE Francis]]/Tableau17[[#This Row],[2019-T1-TOTAL]],"")</f>
        <v>4.2735042735042739E-3</v>
      </c>
      <c r="MS475" s="26">
        <f>IFERROR(Tableau17[[#This Row],[2019-T1-LOISEAU Nathalie]]/Tableau17[[#This Row],[2019-T1-TOTAL]],"")</f>
        <v>0.13675213675213677</v>
      </c>
      <c r="MT475" s="26">
        <f>IFERROR(Tableau17[[#This Row],[2019-T1-MARIE Florie]]/Tableau17[[#This Row],[2019-T1-TOTAL]],"")</f>
        <v>0</v>
      </c>
      <c r="MU475" s="26">
        <f>IFERROR(Tableau17[[#This Row],[2008-T1-MACROEXTRDROITE]]/Tableau17[[#This Row],[2008-T1-MACROTOTALE]],"")</f>
        <v>0.15183246073298429</v>
      </c>
      <c r="MV475" s="26">
        <f>IFERROR(Tableau17[[#This Row],[2008-T1-MACRODROITE]]/Tableau17[[#This Row],[2008-T1-MACROTOTALE]],"")</f>
        <v>0.31588132635253052</v>
      </c>
      <c r="MW475" s="26">
        <f>IFERROR(Tableau17[[#This Row],[2008-T1-MACROCENTRE]]/Tableau17[[#This Row],[2008-T1-MACROTOTALE]],"")</f>
        <v>0</v>
      </c>
      <c r="MX475" s="26">
        <f>IFERROR(Tableau17[[#This Row],[2008-T1-MACROGAUCHE]]/Tableau17[[#This Row],[2008-T1-MACROTOTALE]],"")</f>
        <v>0.53228621291448519</v>
      </c>
      <c r="MY475" s="26">
        <f>IFERROR(Tableau17[[#This Row],[2008-T1-MACROAUTRE]]/Tableau17[[#This Row],[2008-T1-MACROTOTALE]],"")</f>
        <v>0</v>
      </c>
      <c r="MZ475" s="26" t="str">
        <f>IFERROR(Tableau17[[#This Row],[2008-T2-MACROEXTRDROITE]]/Tableau17[[#This Row],[2008-T2-MACROTOTALE]],"")</f>
        <v/>
      </c>
      <c r="NA475" s="26" t="str">
        <f>IFERROR(Tableau17[[#This Row],[2008-T2-MACRODROITE]]/Tableau17[[#This Row],[2008-T2-MACROTOTALE]],"")</f>
        <v/>
      </c>
      <c r="NB475" s="26" t="str">
        <f>IFERROR(Tableau17[[#This Row],[2008-T2-MACROCENTRE]]/Tableau17[[#This Row],[2008-T2-MACROTOTALE]],"")</f>
        <v/>
      </c>
      <c r="NC475" s="26" t="str">
        <f>IFERROR(Tableau17[[#This Row],[2008-T2-MACROGAUCHE]]/Tableau17[[#This Row],[2008-T2-MACROTOTALE]],"")</f>
        <v/>
      </c>
      <c r="ND475" s="26" t="str">
        <f>IFERROR(Tableau17[[#This Row],[2008-T2-MACROAUTRE]]/Tableau17[[#This Row],[2008-T2-MACROTOTALE]],"")</f>
        <v/>
      </c>
      <c r="NE475" s="26">
        <f>IFERROR(Tableau17[[#This Row],[2014-T1-MACROEXTRDROITE]]/Tableau17[[#This Row],[2014-T1-MACROTOTALE]],"")</f>
        <v>0.36419753086419754</v>
      </c>
      <c r="NF475" s="26">
        <f>IFERROR(Tableau17[[#This Row],[2014-T1-MACRODROITE]]/Tableau17[[#This Row],[2014-T1-MACROTOTALE]],"")</f>
        <v>0.22530864197530864</v>
      </c>
      <c r="NG475" s="26">
        <f>IFERROR(Tableau17[[#This Row],[2014-T1-MACROCENTRE]]/Tableau17[[#This Row],[2014-T1-MACROTOTALE]],"")</f>
        <v>0</v>
      </c>
      <c r="NH475" s="26">
        <f>IFERROR(Tableau17[[#This Row],[2014-T1-MACROGAUCHE]]/Tableau17[[#This Row],[2014-T1-MACROTOTALE]],"")</f>
        <v>0.41049382716049382</v>
      </c>
      <c r="NI475" s="26">
        <f>IFERROR(Tableau17[[#This Row],[2014-T1-MACROAUTRE]]/Tableau17[[#This Row],[2014-T1-MACROTOTALE]],"")</f>
        <v>0</v>
      </c>
      <c r="NJ475" s="26">
        <f>IFERROR(Tableau17[[#This Row],[2014-T2-MACROEXTRDROITE]]/Tableau17[[#This Row],[2014-T2-MACROTOTALE]],"")</f>
        <v>0.39560439560439559</v>
      </c>
      <c r="NK475" s="26">
        <f>IFERROR(Tableau17[[#This Row],[2014-T2-MACRODROITE]]/Tableau17[[#This Row],[2014-T2-MACROTOTALE]],"")</f>
        <v>0.24862637362637363</v>
      </c>
      <c r="NL475" s="26">
        <f>IFERROR(Tableau17[[#This Row],[2014-T2-MACROCENTRE]]/Tableau17[[#This Row],[2014-T2-MACROTOTALE]],"")</f>
        <v>0</v>
      </c>
      <c r="NM475" s="26">
        <f>IFERROR(Tableau17[[#This Row],[2014-T2-MACROGAUCHE]]/Tableau17[[#This Row],[2014-T2-MACROTOTALE]],"")</f>
        <v>0.35576923076923078</v>
      </c>
      <c r="NN475" s="26">
        <f>IFERROR(Tableau17[[#This Row],[2014-T2-MACROAUTRE]]/Tableau17[[#This Row],[2014-T2-MACROTOTALE]],"")</f>
        <v>0</v>
      </c>
      <c r="NO475" s="26">
        <f>IFERROR( Tableau17[[#This Row],[2015-T1-MACROEXTRDROITE]]/Tableau17[[#This Row],[2015-T1-MACROTOTALE]],"")</f>
        <v>0.45534150612959717</v>
      </c>
      <c r="NP475" s="26">
        <f>IFERROR(Tableau17[[#This Row],[2015-T1-MACRODROITE]]/Tableau17[[#This Row],[2015-T1-MACROTOTALE]],"")</f>
        <v>0.11733800350262696</v>
      </c>
      <c r="NQ475" s="26">
        <f>IFERROR(Tableau17[[#This Row],[2015-T1-MACROCENTRE]]/Tableau17[[#This Row],[2015-T1-MACROTOTALE]],"")</f>
        <v>0</v>
      </c>
      <c r="NR475" s="26">
        <f>IFERROR(Tableau17[[#This Row],[2015-T1-MACROGAUCHE]]/Tableau17[[#This Row],[2015-T1-MACROTOTALE]],"")</f>
        <v>0.42732049036777581</v>
      </c>
      <c r="NS475" s="26">
        <f>IFERROR(Tableau17[[#This Row],[2015-T1-MACROAUTRE]]/Tableau17[[#This Row],[2015-T1-MACROTOTALE]],"")</f>
        <v>0</v>
      </c>
      <c r="NT475" s="26">
        <f>IFERROR(Tableau17[[#This Row],[2015-T2-MACROEXTRDROITE]]/Tableau17[[#This Row],[2015-T2-MACROTOTALE]],"")</f>
        <v>0.54383116883116878</v>
      </c>
      <c r="NU475" s="26">
        <f>IFERROR(Tableau17[[#This Row],[2015-T2-MACRODROITE]]/Tableau17[[#This Row],[2015-T2-MACROTOTALE]],"")</f>
        <v>0</v>
      </c>
      <c r="NV475" s="26">
        <f>IFERROR(Tableau17[[#This Row],[2015-T2-MACROCENTRE]]/Tableau17[[#This Row],[2015-T2-MACROTOTALE]],"")</f>
        <v>0</v>
      </c>
      <c r="NW475" s="26">
        <f>IFERROR(Tableau17[[#This Row],[2015-T2-MACROGAUCHE]]/Tableau17[[#This Row],[2015-T2-MACROTOTALE]],"")</f>
        <v>0.45616883116883117</v>
      </c>
      <c r="NX475" s="26">
        <f>IFERROR(Tableau17[[#This Row],[2015-T2-MACROAUTRE]]/Tableau17[[#This Row],[2015-T2-MACROTOTALE]],"")</f>
        <v>0</v>
      </c>
      <c r="NY475" s="26">
        <f>IFERROR(Tableau17[[#This Row],[2017-T1-MACROEXTRDROITE]]/Tableau17[[#This Row],[2017-T1-MACROTOTALE]],"")</f>
        <v>0.38119312436804853</v>
      </c>
      <c r="NZ475" s="26">
        <f>IFERROR(Tableau17[[#This Row],[2017-T1-MACRODROITE]]/Tableau17[[#This Row],[2017-T1-MACROTOTALE]],"")</f>
        <v>9.201213346814964E-2</v>
      </c>
      <c r="OA475" s="26">
        <f>IFERROR(Tableau17[[#This Row],[2017-T1-MACROCENTRE]]/Tableau17[[#This Row],[2017-T1-MACROTOTALE]],"")</f>
        <v>0.14155712841253792</v>
      </c>
      <c r="OB475" s="26">
        <f>IFERROR(Tableau17[[#This Row],[2017-T1-MACROGAUCHE]]/Tableau17[[#This Row],[2017-T1-MACROTOTALE]],"")</f>
        <v>0.37613751263902934</v>
      </c>
      <c r="OC475" s="26">
        <f>IFERROR(Tableau17[[#This Row],[2017-T1-MACROAUTRE]]/Tableau17[[#This Row],[2017-T1-MACROTOTALE]],"")</f>
        <v>9.1001011122345803E-3</v>
      </c>
      <c r="OD475" s="26">
        <f>IFERROR(Tableau17[[#This Row],[2017-T2-MACROEXTRDROITE]]/Tableau17[[#This Row],[2017-T2-MACROTOTALE]],"")</f>
        <v>0.47199999999999998</v>
      </c>
      <c r="OE475" s="26">
        <f>IFERROR(Tableau17[[#This Row],[2017-T2-MACRODROITE]]/Tableau17[[#This Row],[2017-T2-MACROTOTALE]],"")</f>
        <v>0</v>
      </c>
      <c r="OF475" s="26">
        <f>IFERROR(Tableau17[[#This Row],[2017-T2-MACROCENTRE]]/Tableau17[[#This Row],[2017-T2-MACROTOTALE]],"")</f>
        <v>0.52800000000000002</v>
      </c>
      <c r="OG475" s="26">
        <f>IFERROR(Tableau17[[#This Row],[2017-T2-MACROGAUCHE]]/Tableau17[[#This Row],[2017-T2-MACROTOTALE]],"")</f>
        <v>0</v>
      </c>
      <c r="OH475" s="26">
        <f>IFERROR(Tableau17[[#This Row],[2017-T2-MACROAUTRE]]/Tableau17[[#This Row],[2017-T2-MACROTOTALE]],"")</f>
        <v>0</v>
      </c>
      <c r="OI475" s="26">
        <f>IFERROR(Tableau17[[#This Row],[2019-T1-MACROEXTRDROITE]]/Tableau17[[#This Row],[2019-T1-MACROTOTALE]],"")</f>
        <v>0.49792531120331951</v>
      </c>
      <c r="OJ475" s="26">
        <f>IFERROR(Tableau17[[#This Row],[2019-T1-MACRODROITE]]/Tableau17[[#This Row],[2019-T1-MACROTOTALE]],"")</f>
        <v>3.5269709543568464E-2</v>
      </c>
      <c r="OK475" s="26">
        <f>IFERROR(Tableau17[[#This Row],[2019-T1-MACROCENTRE]]/Tableau17[[#This Row],[2019-T1-MACROTOTALE]],"")</f>
        <v>0.13278008298755187</v>
      </c>
      <c r="OL475" s="26">
        <f>IFERROR(Tableau17[[#This Row],[2019-T1-MACROGAUCHE]]/Tableau17[[#This Row],[2019-T1-MACROTOTALE]],"")</f>
        <v>0.2966804979253112</v>
      </c>
      <c r="OM475" s="26">
        <f>IFERROR(Tableau17[[#This Row],[2019-T1-MACROAUTRE]]/Tableau17[[#This Row],[2019-T1-MACROTOTALE]],"")</f>
        <v>3.7344398340248962E-2</v>
      </c>
      <c r="ON475" s="26">
        <f>IFERROR(Tableau17[[#This Row],[2020-T1-MACROEXTRDROITE]]/Tableau17[[#This Row],[2020-T1-MACROTOTALE]],"")</f>
        <v>0.26775956284153007</v>
      </c>
      <c r="OO475" s="26">
        <f>IFERROR(Tableau17[[#This Row],[2020-T1-MACRODROITE]]/Tableau17[[#This Row],[2020-T1-MACROTOTALE]],"")</f>
        <v>0.18852459016393441</v>
      </c>
      <c r="OP475" s="26">
        <f>IFERROR(Tableau17[[#This Row],[2020-T1-MACROCENTRE]]/Tableau17[[#This Row],[2020-T1-MACROTOTALE]],"")</f>
        <v>6.2841530054644809E-2</v>
      </c>
      <c r="OQ475" s="26">
        <f>IFERROR(Tableau17[[#This Row],[2020-T1-MACROGAUCHE]]/Tableau17[[#This Row],[2020-T1-MACROTOTALE]],"")</f>
        <v>0.48087431693989069</v>
      </c>
      <c r="OR475" s="26">
        <f>IFERROR(Tableau17[[#This Row],[2020-T1-MACROAUTRE]]/Tableau17[[#This Row],[2020-T1-MACROTOTALE]],"")</f>
        <v>0</v>
      </c>
      <c r="OS475" s="26">
        <f>IFERROR(Tableau17[[#This Row],[2017 (L)-T1-MACROEXTRDROITE]]/Tableau17[[#This Row],[2017 (L)-T1-MACROTOTALE]],"")</f>
        <v>0.32023575638506874</v>
      </c>
      <c r="OT475" s="26">
        <f>IFERROR(Tableau17[[#This Row],[2017 (L)-T1-MACRODROITE]]/Tableau17[[#This Row],[2017 (L)-T1-MACROTOTALE]],"")</f>
        <v>6.2868369351669937E-2</v>
      </c>
      <c r="OU475" s="26">
        <f>IFERROR(Tableau17[[#This Row],[2017 (L)-T1-MACROCENTRE]]/Tableau17[[#This Row],[2017 (L)-T1-MACROTOTALE]],"")</f>
        <v>0.18664047151277013</v>
      </c>
      <c r="OV475" s="26">
        <f>IFERROR(Tableau17[[#This Row],[2017 (L)-T1-MACROGAUCHE]]/Tableau17[[#This Row],[2017 (L)-T1-MACROTOTALE]],"")</f>
        <v>0.42436149312377208</v>
      </c>
      <c r="OW475" s="26">
        <f>IFERROR(Tableau17[[#This Row],[2017 (L)-T1-MACROAUTRE]]/Tableau17[[#This Row],[2017 (L)-T1-MACROTOTALE]],"")</f>
        <v>5.893909626719057E-3</v>
      </c>
      <c r="OX475" s="26">
        <f>IFERROR(Tableau17[[#This Row],[2017 (L)-T2-MACROEXTRDROITE]]/Tableau17[[#This Row],[2017 (L)-T2-MACROTOTALE]],"")</f>
        <v>0.53180661577608146</v>
      </c>
      <c r="OY475" s="26">
        <f>IFERROR(Tableau17[[#This Row],[2017 (L)-T2-MACRODROITE]]/Tableau17[[#This Row],[2017 (L)-T2-MACROTOTALE]],"")</f>
        <v>0</v>
      </c>
      <c r="OZ475" s="26">
        <f>IFERROR(Tableau17[[#This Row],[2017 (L)-T2-MACROCENTRE]]/Tableau17[[#This Row],[2017 (L)-T2-MACROTOTALE]],"")</f>
        <v>0.4681933842239186</v>
      </c>
      <c r="PA475" s="26">
        <f>IFERROR(Tableau17[[#This Row],[2017 (L)-T2-MACROGAUCHE]]/Tableau17[[#This Row],[2017 (L)-T2-MACROTOTALE]],"")</f>
        <v>0</v>
      </c>
      <c r="PB475" s="26">
        <f>IFERROR(Tableau17[[#This Row],[2017 (L)-T2-MACROAUTRE]]/Tableau17[[#This Row],[2017 (L)-T2-MACROTOTALE]],"")</f>
        <v>0</v>
      </c>
      <c r="PC475" s="26">
        <f>IFERROR(Tableau17[[#This Row],[2008_T1_PROCUS]]/Tableau17[[#This Row],[2008_T1_INSCRITS]],0)</f>
        <v>1.2077294685990338E-2</v>
      </c>
      <c r="PD475" s="26">
        <f>IFERROR(Tableau17[[#This Row],[2008_T2_PROCUS]]/Tableau17[[#This Row],[2008_T2_INSCRITS]],0)</f>
        <v>0</v>
      </c>
      <c r="PE475" s="26">
        <f>Tableau17[[#This Row],[2014_T1_PROCUS]]/Tableau17[[#This Row],[2014_T1_INSCRITS]]</f>
        <v>0</v>
      </c>
      <c r="PF475" s="26">
        <f>IFERROR(Tableau17[[#This Row],[2014_T2_PROCUS]]/Tableau17[[#This Row],[2014_T2_INSCRITS]],0)</f>
        <v>6.5312046444121917E-3</v>
      </c>
    </row>
    <row r="476" spans="1:422" hidden="1" x14ac:dyDescent="0.2">
      <c r="A476" s="1">
        <v>7</v>
      </c>
      <c r="B476" s="1" t="s">
        <v>499</v>
      </c>
      <c r="C476" s="1" t="s">
        <v>515</v>
      </c>
      <c r="D476" s="1" t="s">
        <v>510</v>
      </c>
      <c r="E476" s="1">
        <v>1457</v>
      </c>
      <c r="F476" s="1">
        <v>5.4039910000000004</v>
      </c>
      <c r="G476" s="1">
        <v>43.331243000000001</v>
      </c>
      <c r="H476" s="3">
        <v>799</v>
      </c>
      <c r="I476" s="3">
        <v>178</v>
      </c>
      <c r="J476" s="1">
        <v>3</v>
      </c>
      <c r="L476" s="1">
        <v>14</v>
      </c>
      <c r="M476" s="1">
        <v>22</v>
      </c>
      <c r="O476" s="1">
        <v>1</v>
      </c>
      <c r="P476" s="1">
        <v>31</v>
      </c>
      <c r="Q476" s="1">
        <v>4</v>
      </c>
      <c r="R476" s="1">
        <v>92</v>
      </c>
      <c r="S476" s="1">
        <v>20</v>
      </c>
      <c r="T476" s="1">
        <v>12</v>
      </c>
      <c r="U476" s="1">
        <v>199</v>
      </c>
      <c r="V476" s="1">
        <v>775</v>
      </c>
      <c r="W476" s="1">
        <v>367</v>
      </c>
      <c r="X476" s="1">
        <v>0</v>
      </c>
      <c r="Y476" s="2">
        <v>0.47354838999999999</v>
      </c>
      <c r="Z476" s="1">
        <v>775</v>
      </c>
      <c r="AA476" s="1">
        <v>444</v>
      </c>
      <c r="AB476" s="1">
        <v>3</v>
      </c>
      <c r="AC476" s="2">
        <v>0.57290322999999999</v>
      </c>
      <c r="AD476" s="1">
        <v>799</v>
      </c>
      <c r="AE476" s="1">
        <v>200</v>
      </c>
      <c r="AF476" s="2">
        <v>0.25031289000000001</v>
      </c>
      <c r="AG476" s="1">
        <f t="shared" si="7"/>
        <v>178</v>
      </c>
      <c r="AH476" s="1">
        <v>1127</v>
      </c>
      <c r="AI476" s="1">
        <v>619</v>
      </c>
      <c r="AJ476" s="1">
        <v>5</v>
      </c>
      <c r="AK476" s="2">
        <v>0.54924578999999996</v>
      </c>
      <c r="AL476" s="1">
        <v>1127</v>
      </c>
      <c r="AM476" s="1">
        <v>664</v>
      </c>
      <c r="AN476" s="1">
        <v>10</v>
      </c>
      <c r="AO476" s="2">
        <v>0.5891748</v>
      </c>
      <c r="AP476" s="1">
        <v>783</v>
      </c>
      <c r="AQ476" s="1">
        <v>300</v>
      </c>
      <c r="AR476" s="2">
        <v>0.38314176</v>
      </c>
      <c r="AS476" s="1">
        <v>783</v>
      </c>
      <c r="AT476" s="1">
        <v>346</v>
      </c>
      <c r="AU476" s="2">
        <v>0.44189017000000003</v>
      </c>
      <c r="AV476" s="1">
        <v>778</v>
      </c>
      <c r="AW476" s="1">
        <v>245</v>
      </c>
      <c r="AX476" s="2">
        <v>0.31491003000000001</v>
      </c>
      <c r="AY476" s="1">
        <v>778</v>
      </c>
      <c r="AZ476" s="1">
        <v>191</v>
      </c>
      <c r="BA476" s="2">
        <v>0.24550129000000001</v>
      </c>
      <c r="BB476" s="1">
        <v>778</v>
      </c>
      <c r="BC476" s="1">
        <v>528</v>
      </c>
      <c r="BD476" s="2">
        <v>0.67866324</v>
      </c>
      <c r="BE476" s="1">
        <v>777</v>
      </c>
      <c r="BF476" s="1">
        <v>475</v>
      </c>
      <c r="BG476" s="2">
        <v>0.61132560999999996</v>
      </c>
      <c r="BH476" s="1">
        <v>807</v>
      </c>
      <c r="BI476" s="1">
        <v>277</v>
      </c>
      <c r="BJ476" s="2">
        <v>0.34324659000000002</v>
      </c>
      <c r="BK476" s="1">
        <v>32</v>
      </c>
      <c r="BL476" s="1">
        <v>6</v>
      </c>
      <c r="BN476" s="1">
        <v>12</v>
      </c>
      <c r="BO476" s="1">
        <v>70</v>
      </c>
      <c r="BP476" s="1">
        <v>141</v>
      </c>
      <c r="BQ476" s="1">
        <v>346</v>
      </c>
      <c r="BR476" s="1">
        <v>607</v>
      </c>
      <c r="BS476" s="1">
        <v>50</v>
      </c>
      <c r="BU476" s="1">
        <v>187</v>
      </c>
      <c r="BV476" s="1">
        <v>419</v>
      </c>
      <c r="BW476" s="1">
        <v>656</v>
      </c>
      <c r="BZ476" s="1">
        <v>35</v>
      </c>
      <c r="CA476" s="1">
        <v>3</v>
      </c>
      <c r="CB476" s="1">
        <v>25</v>
      </c>
      <c r="CC476" s="1">
        <v>161</v>
      </c>
      <c r="CD476" s="1">
        <v>81</v>
      </c>
      <c r="CE476" s="1">
        <v>52</v>
      </c>
      <c r="CF476" s="1">
        <v>357</v>
      </c>
      <c r="CG476" s="1">
        <v>203</v>
      </c>
      <c r="CH476" s="1">
        <v>120</v>
      </c>
      <c r="CI476" s="1">
        <v>104</v>
      </c>
      <c r="CJ476" s="1">
        <v>427</v>
      </c>
      <c r="CN476" s="1">
        <v>4</v>
      </c>
      <c r="CO476" s="1">
        <v>27</v>
      </c>
      <c r="CP476" s="1">
        <v>157</v>
      </c>
      <c r="CT476" s="1">
        <v>38</v>
      </c>
      <c r="CU476" s="1">
        <v>61</v>
      </c>
      <c r="CW476" s="1">
        <v>287</v>
      </c>
      <c r="CY476" s="1">
        <v>196</v>
      </c>
      <c r="DB476" s="1">
        <v>138</v>
      </c>
      <c r="DC476" s="1">
        <v>334</v>
      </c>
      <c r="DE476" s="1">
        <v>7</v>
      </c>
      <c r="DF476" s="1">
        <v>4</v>
      </c>
      <c r="DH476" s="1">
        <v>1</v>
      </c>
      <c r="DI476" s="1">
        <v>4</v>
      </c>
      <c r="DJ476" s="1">
        <v>11</v>
      </c>
      <c r="DK476" s="1">
        <v>3</v>
      </c>
      <c r="DL476" s="1">
        <v>52</v>
      </c>
      <c r="DM476" s="1">
        <v>92</v>
      </c>
      <c r="DN476" s="1">
        <v>26</v>
      </c>
      <c r="DQ476" s="1">
        <v>0</v>
      </c>
      <c r="DR476" s="1">
        <v>24</v>
      </c>
      <c r="DS476" s="1">
        <v>12</v>
      </c>
      <c r="DU476" s="1">
        <v>236</v>
      </c>
      <c r="DW476" s="1">
        <v>116</v>
      </c>
      <c r="DZ476" s="1">
        <v>63</v>
      </c>
      <c r="EA476" s="1">
        <v>179</v>
      </c>
      <c r="EB476" s="1">
        <v>3</v>
      </c>
      <c r="EC476" s="1">
        <v>9</v>
      </c>
      <c r="ED476" s="1">
        <v>0</v>
      </c>
      <c r="EE476" s="1">
        <v>4</v>
      </c>
      <c r="EF476" s="1">
        <v>45</v>
      </c>
      <c r="EG476" s="1">
        <v>21</v>
      </c>
      <c r="EH476" s="1">
        <v>3</v>
      </c>
      <c r="EI476" s="1">
        <v>214</v>
      </c>
      <c r="EJ476" s="1">
        <v>154</v>
      </c>
      <c r="EK476" s="1">
        <v>55</v>
      </c>
      <c r="EL476" s="1">
        <v>3</v>
      </c>
      <c r="EM476" s="1">
        <v>511</v>
      </c>
      <c r="EN476" s="1">
        <v>242</v>
      </c>
      <c r="EO476" s="1">
        <v>179</v>
      </c>
      <c r="EP476" s="1">
        <v>421</v>
      </c>
      <c r="EQ476" s="1">
        <v>0</v>
      </c>
      <c r="ER476" s="1">
        <v>1</v>
      </c>
      <c r="ES476" s="1">
        <v>10</v>
      </c>
      <c r="ET476" s="1">
        <v>27</v>
      </c>
      <c r="EU476" s="1">
        <v>5</v>
      </c>
      <c r="EV476" s="1">
        <v>129</v>
      </c>
      <c r="EW476" s="1">
        <v>8</v>
      </c>
      <c r="EX476" s="1">
        <v>0</v>
      </c>
      <c r="EY476" s="1">
        <v>6</v>
      </c>
      <c r="EZ476" s="1">
        <v>14</v>
      </c>
      <c r="FA476" s="1">
        <v>0</v>
      </c>
      <c r="FB476" s="1">
        <v>0</v>
      </c>
      <c r="FC476" s="1">
        <v>0</v>
      </c>
      <c r="FD476" s="1">
        <v>0</v>
      </c>
      <c r="FE476" s="1">
        <v>0</v>
      </c>
      <c r="FF476" s="1">
        <v>0</v>
      </c>
      <c r="FG476" s="1">
        <v>0</v>
      </c>
      <c r="FH476" s="1">
        <v>6</v>
      </c>
      <c r="FI476" s="1">
        <v>2</v>
      </c>
      <c r="FJ476" s="1">
        <v>11</v>
      </c>
      <c r="FK476" s="1">
        <v>5</v>
      </c>
      <c r="FL476" s="1">
        <v>0</v>
      </c>
      <c r="FM476" s="1">
        <v>9</v>
      </c>
      <c r="FN476" s="1">
        <v>0</v>
      </c>
      <c r="FO476" s="1">
        <v>1</v>
      </c>
      <c r="FP476" s="1">
        <v>18</v>
      </c>
      <c r="FQ476" s="1">
        <v>0</v>
      </c>
      <c r="FR476" s="1">
        <f>SUM(Tableau17[[#This Row],[2019-T1-ALEXANDRE Audric]:[2019-T1-MARIE Florie]])</f>
        <v>252</v>
      </c>
      <c r="FS476" s="1">
        <v>70</v>
      </c>
      <c r="FT476" s="1">
        <v>179</v>
      </c>
      <c r="FU476" s="1">
        <v>0</v>
      </c>
      <c r="FV476" s="1">
        <v>358</v>
      </c>
      <c r="FW476" s="1">
        <v>0</v>
      </c>
      <c r="FX476" s="1">
        <v>607</v>
      </c>
      <c r="FY476" s="1">
        <v>50</v>
      </c>
      <c r="FZ476" s="1">
        <v>187</v>
      </c>
      <c r="GA476" s="1">
        <v>0</v>
      </c>
      <c r="GB476" s="1">
        <v>419</v>
      </c>
      <c r="GC476" s="1">
        <v>0</v>
      </c>
      <c r="GD476" s="1">
        <v>656</v>
      </c>
      <c r="GE476" s="1">
        <v>161</v>
      </c>
      <c r="GF476" s="1">
        <v>81</v>
      </c>
      <c r="GG476" s="1">
        <v>0</v>
      </c>
      <c r="GH476" s="1">
        <v>115</v>
      </c>
      <c r="GI476" s="1">
        <v>0</v>
      </c>
      <c r="GJ476" s="1">
        <v>357</v>
      </c>
      <c r="GK476" s="1">
        <v>203</v>
      </c>
      <c r="GL476" s="1">
        <v>120</v>
      </c>
      <c r="GM476" s="1">
        <v>0</v>
      </c>
      <c r="GN476" s="1">
        <v>104</v>
      </c>
      <c r="GO476" s="1">
        <v>0</v>
      </c>
      <c r="GP476" s="1">
        <v>427</v>
      </c>
      <c r="GQ476" s="1">
        <v>157</v>
      </c>
      <c r="GR476" s="1">
        <v>38</v>
      </c>
      <c r="GS476" s="1">
        <v>0</v>
      </c>
      <c r="GT476" s="1">
        <v>92</v>
      </c>
      <c r="GU476" s="1">
        <v>0</v>
      </c>
      <c r="GV476" s="1">
        <v>287</v>
      </c>
      <c r="GW476" s="1">
        <v>196</v>
      </c>
      <c r="GX476" s="1">
        <v>0</v>
      </c>
      <c r="GY476" s="1">
        <v>0</v>
      </c>
      <c r="GZ476" s="1">
        <v>138</v>
      </c>
      <c r="HA476" s="1">
        <v>0</v>
      </c>
      <c r="HB476" s="1">
        <v>334</v>
      </c>
      <c r="HC476" s="1">
        <v>227</v>
      </c>
      <c r="HD476" s="1">
        <v>45</v>
      </c>
      <c r="HE476" s="1">
        <v>55</v>
      </c>
      <c r="HF476" s="1">
        <v>181</v>
      </c>
      <c r="HG476" s="1">
        <v>3</v>
      </c>
      <c r="HH476" s="1">
        <v>511</v>
      </c>
      <c r="HI476" s="1">
        <v>242</v>
      </c>
      <c r="HJ476" s="1">
        <v>0</v>
      </c>
      <c r="HK476" s="1">
        <v>179</v>
      </c>
      <c r="HL476" s="1">
        <v>0</v>
      </c>
      <c r="HM476" s="1">
        <v>0</v>
      </c>
      <c r="HN476" s="1">
        <v>421</v>
      </c>
      <c r="HO476" s="1">
        <v>146</v>
      </c>
      <c r="HP476" s="1">
        <v>8</v>
      </c>
      <c r="HQ476" s="1">
        <v>18</v>
      </c>
      <c r="HR476" s="1">
        <v>67</v>
      </c>
      <c r="HS476" s="1">
        <v>22</v>
      </c>
      <c r="HT476" s="1">
        <v>261</v>
      </c>
      <c r="HU476" s="1">
        <v>92</v>
      </c>
      <c r="HV476" s="1">
        <v>45</v>
      </c>
      <c r="HW476" s="1">
        <v>7</v>
      </c>
      <c r="HX476" s="1">
        <v>55</v>
      </c>
      <c r="HY476" s="1">
        <v>0</v>
      </c>
      <c r="HZ476" s="1">
        <v>199</v>
      </c>
      <c r="IA476" s="1">
        <v>107</v>
      </c>
      <c r="IB476" s="1">
        <v>26</v>
      </c>
      <c r="IC476" s="1">
        <v>24</v>
      </c>
      <c r="ID476" s="1">
        <v>72</v>
      </c>
      <c r="IE476" s="1">
        <v>7</v>
      </c>
      <c r="IF476" s="1">
        <v>236</v>
      </c>
      <c r="IG476" s="1">
        <v>116</v>
      </c>
      <c r="IH476" s="1">
        <v>0</v>
      </c>
      <c r="II476" s="1">
        <v>63</v>
      </c>
      <c r="IJ476" s="1">
        <v>0</v>
      </c>
      <c r="IK476" s="1">
        <v>0</v>
      </c>
      <c r="IL476" s="1">
        <v>179</v>
      </c>
      <c r="IM476" s="26">
        <f>IFERROR(Tableau17[[#This Row],[LDIV]]/Tableau17[[#This Row],[Total général]],"")</f>
        <v>1.507537688442211E-2</v>
      </c>
      <c r="IN476" s="26">
        <f>IFERROR(Tableau17[[#This Row],[LDVC]]/Tableau17[[#This Row],[Total général]],"")</f>
        <v>0</v>
      </c>
      <c r="IO476" s="26">
        <f>IFERROR(Tableau17[[#This Row],[LDVD]]/Tableau17[[#This Row],[Total général]],"")</f>
        <v>7.0351758793969849E-2</v>
      </c>
      <c r="IP476" s="26">
        <f>IFERROR(Tableau17[[#This Row],[LDVG]]/Tableau17[[#This Row],[Total général]],"")</f>
        <v>0.11055276381909548</v>
      </c>
      <c r="IQ476" s="26">
        <f>IFERROR(Tableau17[[#This Row],[LEXD]]/Tableau17[[#This Row],[Total général]],"")</f>
        <v>0</v>
      </c>
      <c r="IR476" s="26">
        <f>IFERROR(Tableau17[[#This Row],[LEXG]]/Tableau17[[#This Row],[Total général]],"")</f>
        <v>5.0251256281407036E-3</v>
      </c>
      <c r="IS476" s="26">
        <f>IFERROR(Tableau17[[#This Row],[LLR]]/Tableau17[[#This Row],[Total général]],"")</f>
        <v>0.15577889447236182</v>
      </c>
      <c r="IT476" s="26">
        <f>IFERROR(Tableau17[[#This Row],[LREM]]/Tableau17[[#This Row],[Total général]],"")</f>
        <v>2.0100502512562814E-2</v>
      </c>
      <c r="IU476" s="26">
        <f>IFERROR(Tableau17[[#This Row],[LRN]]/Tableau17[[#This Row],[Total général]],"")</f>
        <v>0.46231155778894473</v>
      </c>
      <c r="IV476" s="26">
        <f>IFERROR(Tableau17[[#This Row],[LUG]]/Tableau17[[#This Row],[Total général]],"")</f>
        <v>0.10050251256281408</v>
      </c>
      <c r="IW476" s="26">
        <f>IFERROR(Tableau17[[#This Row],[LVEC]]/Tableau17[[#This Row],[Total général]],"")</f>
        <v>6.030150753768844E-2</v>
      </c>
      <c r="IX476" s="26">
        <f>IFERROR(Tableau17[[#This Row],[2008-T1-LCMD]]/Tableau17[[#This Row],[2008-T1-TOTAL]],"")</f>
        <v>5.2718286655683691E-2</v>
      </c>
      <c r="IY476" s="26">
        <f>IFERROR(Tableau17[[#This Row],[2008-T1-LDVD]]/Tableau17[[#This Row],[2008-T1-TOTAL]],"")</f>
        <v>9.8846787479406912E-3</v>
      </c>
      <c r="IZ476" s="26">
        <f>IFERROR(Tableau17[[#This Row],[2008-T1-LEXD]]/Tableau17[[#This Row],[2008-T1-TOTAL]],"")</f>
        <v>0</v>
      </c>
      <c r="JA476" s="26">
        <f>IFERROR(Tableau17[[#This Row],[2008-T1-LEXG]]/Tableau17[[#This Row],[2008-T1-TOTAL]],"")</f>
        <v>1.9769357495881382E-2</v>
      </c>
      <c r="JB476" s="26">
        <f>IFERROR(Tableau17[[#This Row],[2008-T1-LFN]]/Tableau17[[#This Row],[2008-T1-TOTAL]],"")</f>
        <v>0.11532125205930807</v>
      </c>
      <c r="JC476" s="26">
        <f>IFERROR(Tableau17[[#This Row],[2008-T1-LMAJ]]/Tableau17[[#This Row],[2008-T1-TOTAL]],"")</f>
        <v>0.23228995057660626</v>
      </c>
      <c r="JD476" s="26">
        <f>IFERROR(Tableau17[[#This Row],[2008-T1-LUG]]/Tableau17[[#This Row],[2008-T1-TOTAL]],"")</f>
        <v>0.57001647446457993</v>
      </c>
      <c r="JE476" s="26">
        <f>IFERROR(Tableau17[[#This Row],[2008-T2-LFN]]/Tableau17[[#This Row],[2008-T2-TOTAL]],"")</f>
        <v>7.621951219512195E-2</v>
      </c>
      <c r="JF476" s="26">
        <f>IFERROR(Tableau17[[#This Row],[2008-T2-LGC]]/Tableau17[[#This Row],[2008-T2-TOTAL]],"")</f>
        <v>0</v>
      </c>
      <c r="JG476" s="26">
        <f>IFERROR(Tableau17[[#This Row],[2008-T2-LMAJ]]/Tableau17[[#This Row],[2008-T2-TOTAL]],"")</f>
        <v>0.28506097560975607</v>
      </c>
      <c r="JH476" s="26">
        <f>IFERROR(Tableau17[[#This Row],[2008-T2-LUG]]/Tableau17[[#This Row],[2008-T2-TOTAL]],"")</f>
        <v>0.63871951219512191</v>
      </c>
      <c r="JI476" s="26">
        <f>IFERROR(Tableau17[[#This Row],[2014-T1-LDIV]]/Tableau17[[#This Row],[2014-T1-TOTAL]],"")</f>
        <v>0</v>
      </c>
      <c r="JJ476" s="26">
        <f>IFERROR(Tableau17[[#This Row],[2014-T1-LDVD]]/Tableau17[[#This Row],[2014-T1-TOTAL]],"")</f>
        <v>0</v>
      </c>
      <c r="JK476" s="26">
        <f>IFERROR(Tableau17[[#This Row],[2014-T1-LDVG]]/Tableau17[[#This Row],[2014-T1-TOTAL]],"")</f>
        <v>9.8039215686274508E-2</v>
      </c>
      <c r="JL476" s="26">
        <f>IFERROR(Tableau17[[#This Row],[2014-T1-LEXG]]/Tableau17[[#This Row],[2014-T1-TOTAL]],"")</f>
        <v>8.4033613445378148E-3</v>
      </c>
      <c r="JM476" s="26">
        <f>IFERROR(Tableau17[[#This Row],[2014-T1-LFG]]/Tableau17[[#This Row],[2014-T1-TOTAL]],"")</f>
        <v>7.0028011204481794E-2</v>
      </c>
      <c r="JN476" s="26">
        <f>IFERROR(Tableau17[[#This Row],[2014-T1-LFN]]/Tableau17[[#This Row],[2014-T1-TOTAL]],"")</f>
        <v>0.45098039215686275</v>
      </c>
      <c r="JO476" s="26">
        <f>IFERROR(Tableau17[[#This Row],[2014-T1-LUD]]/Tableau17[[#This Row],[2014-T1-TOTAL]],"")</f>
        <v>0.22689075630252101</v>
      </c>
      <c r="JP476" s="26">
        <f>IFERROR(Tableau17[[#This Row],[2014-T1-LUG]]/Tableau17[[#This Row],[2014-T1-TOTAL]],"")</f>
        <v>0.14565826330532214</v>
      </c>
      <c r="JQ476" s="26">
        <f>IFERROR(Tableau17[[#This Row],[2014-T2-LFN]]/Tableau17[[#This Row],[2014-T2-TOTAL]],"")</f>
        <v>0.47540983606557374</v>
      </c>
      <c r="JR476" s="26">
        <f>IFERROR(Tableau17[[#This Row],[2014-T2-LUD]]/Tableau17[[#This Row],[2014-T2-TOTAL]],"")</f>
        <v>0.28103044496487117</v>
      </c>
      <c r="JS476" s="26">
        <f>IFERROR(Tableau17[[#This Row],[2014-T2-LUG]]/Tableau17[[#This Row],[2014-T2-TOTAL]],"")</f>
        <v>0.24355971896955503</v>
      </c>
      <c r="JT476" s="26">
        <f>IFERROR(Tableau17[[#This Row],[2015-T1-BC-DIV]]/Tableau17[[#This Row],[2015-T1-TOTAL]],"")</f>
        <v>0</v>
      </c>
      <c r="JU476" s="26">
        <f>IFERROR(Tableau17[[#This Row],[2015-T1-BC-DLF]]/Tableau17[[#This Row],[2015-T1-TOTAL]],"")</f>
        <v>0</v>
      </c>
      <c r="JV476" s="26">
        <f>IFERROR(Tableau17[[#This Row],[2015-T1-BC-DVD]]/Tableau17[[#This Row],[2015-T1-TOTAL]],"")</f>
        <v>0</v>
      </c>
      <c r="JW476" s="26">
        <f>IFERROR(Tableau17[[#This Row],[2015-T1-BC-DVG]]/Tableau17[[#This Row],[2015-T1-TOTAL]],"")</f>
        <v>1.3937282229965157E-2</v>
      </c>
      <c r="JX476" s="26">
        <f>IFERROR(Tableau17[[#This Row],[2015-T1-BC-FG]]/Tableau17[[#This Row],[2015-T1-TOTAL]],"")</f>
        <v>9.4076655052264813E-2</v>
      </c>
      <c r="JY476" s="26">
        <f>IFERROR(Tableau17[[#This Row],[2015-T1-BC-FN]]/Tableau17[[#This Row],[2015-T1-TOTAL]],"")</f>
        <v>0.54703832752613235</v>
      </c>
      <c r="JZ476" s="26">
        <f>IFERROR(Tableau17[[#This Row],[2015-T1-BC-MDM]]/Tableau17[[#This Row],[2015-T1-TOTAL]],"")</f>
        <v>0</v>
      </c>
      <c r="KA476" s="26">
        <f>IFERROR(Tableau17[[#This Row],[2015-T1-BC-RDG]]/Tableau17[[#This Row],[2015-T1-TOTAL]],"")</f>
        <v>0</v>
      </c>
      <c r="KB476" s="26">
        <f>IFERROR(Tableau17[[#This Row],[2015-T1-BC-SOC]]/Tableau17[[#This Row],[2015-T1-TOTAL]],"")</f>
        <v>0</v>
      </c>
      <c r="KC476" s="26">
        <f>IFERROR(Tableau17[[#This Row],[2015-T1-BC-UD]]/Tableau17[[#This Row],[2015-T1-TOTAL]],"")</f>
        <v>0.13240418118466898</v>
      </c>
      <c r="KD476" s="26">
        <f>IFERROR(Tableau17[[#This Row],[2015-T1-BC-UG]]/Tableau17[[#This Row],[2015-T1-TOTAL]],"")</f>
        <v>0.21254355400696864</v>
      </c>
      <c r="KE476" s="26">
        <f>IFERROR(Tableau17[[#This Row],[2015-T1-BC-VEC]]/Tableau17[[#This Row],[2015-T1-TOTAL]],"")</f>
        <v>0</v>
      </c>
      <c r="KF476" s="26">
        <f>IFERROR(Tableau17[[#This Row],[2015-T2-BC-DVG]]/Tableau17[[#This Row],[2015-T2-TOTAL]],"")</f>
        <v>0</v>
      </c>
      <c r="KG476" s="26">
        <f>IFERROR(Tableau17[[#This Row],[2015-T2-BC-FN]]/Tableau17[[#This Row],[2015-T2-TOTAL]],"")</f>
        <v>0.58682634730538918</v>
      </c>
      <c r="KH476" s="26">
        <f>IFERROR(Tableau17[[#This Row],[2015-T2-BC-SOC]]/Tableau17[[#This Row],[2015-T2-TOTAL]],"")</f>
        <v>0</v>
      </c>
      <c r="KI476" s="26">
        <f>IFERROR(Tableau17[[#This Row],[2015-T2-BC-UD]]/Tableau17[[#This Row],[2015-T2-TOTAL]],"")</f>
        <v>0</v>
      </c>
      <c r="KJ476" s="26">
        <f>IFERROR(Tableau17[[#This Row],[2015-T2-BC-UG]]/Tableau17[[#This Row],[2015-T2-TOTAL]],"")</f>
        <v>0.41317365269461076</v>
      </c>
      <c r="KK476" s="26">
        <f>IFERROR(Tableau17[[#This Row],[2017 (L)-T1-COM]]/Tableau17[[#This Row],[2017 (L)-T1-TOTAL]],"")</f>
        <v>0</v>
      </c>
      <c r="KL476" s="26">
        <f>IFERROR(Tableau17[[#This Row],[2017 (L)-T1-DIV]]/Tableau17[[#This Row],[2017 (L)-T1-TOTAL]],"")</f>
        <v>2.9661016949152543E-2</v>
      </c>
      <c r="KM476" s="26">
        <f>IFERROR(Tableau17[[#This Row],[2017 (L)-T1-DLF]]/Tableau17[[#This Row],[2017 (L)-T1-TOTAL]],"")</f>
        <v>1.6949152542372881E-2</v>
      </c>
      <c r="KN476" s="26">
        <f>IFERROR(Tableau17[[#This Row],[2017 (L)-T1-DVD]]/Tableau17[[#This Row],[2017 (L)-T1-TOTAL]],"")</f>
        <v>0</v>
      </c>
      <c r="KO476" s="26">
        <f>IFERROR(Tableau17[[#This Row],[2017 (L)-T1-DVG]]/Tableau17[[#This Row],[2017 (L)-T1-TOTAL]],"")</f>
        <v>4.2372881355932203E-3</v>
      </c>
      <c r="KP476" s="26">
        <f>IFERROR(Tableau17[[#This Row],[2017 (L)-T1-ECO]]/Tableau17[[#This Row],[2017 (L)-T1-TOTAL]],"")</f>
        <v>1.6949152542372881E-2</v>
      </c>
      <c r="KQ476" s="26">
        <f>IFERROR(Tableau17[[#This Row],[2017 (L)-T1-EXD]]/Tableau17[[#This Row],[2017 (L)-T1-TOTAL]],"")</f>
        <v>4.6610169491525424E-2</v>
      </c>
      <c r="KR476" s="26">
        <f>IFERROR(Tableau17[[#This Row],[2017 (L)-T1-EXG]]/Tableau17[[#This Row],[2017 (L)-T1-TOTAL]],"")</f>
        <v>1.2711864406779662E-2</v>
      </c>
      <c r="KS476" s="26">
        <f>IFERROR(Tableau17[[#This Row],[2017 (L)-T1-FI]]/Tableau17[[#This Row],[2017 (L)-T1-TOTAL]],"")</f>
        <v>0.22033898305084745</v>
      </c>
      <c r="KT476" s="26">
        <f>IFERROR(Tableau17[[#This Row],[2017 (L)-T1-FN]]/Tableau17[[#This Row],[2017 (L)-T1-TOTAL]],"")</f>
        <v>0.38983050847457629</v>
      </c>
      <c r="KU476" s="26">
        <f>IFERROR(Tableau17[[#This Row],[2017 (L)-T1-LR]]/Tableau17[[#This Row],[2017 (L)-T1-TOTAL]],"")</f>
        <v>0.11016949152542373</v>
      </c>
      <c r="KV476" s="26">
        <f>IFERROR(Tableau17[[#This Row],[2017 (L)-T1-MDM]]/Tableau17[[#This Row],[2017 (L)-T1-TOTAL]],"")</f>
        <v>0</v>
      </c>
      <c r="KW476" s="26">
        <f>IFERROR(Tableau17[[#This Row],[2017 (L)-T1-RDG]]/Tableau17[[#This Row],[2017 (L)-T1-TOTAL]],"")</f>
        <v>0</v>
      </c>
      <c r="KX476" s="26">
        <f>IFERROR(Tableau17[[#This Row],[2017 (L)-T1-REG]]/Tableau17[[#This Row],[2017 (L)-T1-TOTAL]],"")</f>
        <v>0</v>
      </c>
      <c r="KY476" s="26">
        <f>IFERROR(Tableau17[[#This Row],[2017 (L)-T1-REM]]/Tableau17[[#This Row],[2017 (L)-T1-TOTAL]],"")</f>
        <v>0.10169491525423729</v>
      </c>
      <c r="KZ476" s="26">
        <f>IFERROR(Tableau17[[#This Row],[2017 (L)-T1-SOC]]/Tableau17[[#This Row],[2017 (L)-T1-TOTAL]],"")</f>
        <v>5.0847457627118647E-2</v>
      </c>
      <c r="LA476" s="26">
        <f>IFERROR(Tableau17[[#This Row],[2017 (L)-T1-UDI]]/Tableau17[[#This Row],[2017 (L)-T1-TOTAL]],"")</f>
        <v>0</v>
      </c>
      <c r="LB476" s="26">
        <f>IFERROR(Tableau17[[#This Row],[2017 (L)-T2-FI]]/Tableau17[[#This Row],[2017 (L)-T2-TOTAL]],"")</f>
        <v>0</v>
      </c>
      <c r="LC476" s="26">
        <f>IFERROR(Tableau17[[#This Row],[2017 (L)-T2-FN]]/Tableau17[[#This Row],[2017 (L)-T2-TOTAL]],"")</f>
        <v>0.64804469273743015</v>
      </c>
      <c r="LD476" s="26">
        <f>IFERROR(Tableau17[[#This Row],[2017 (L)-T2-LR]]/Tableau17[[#This Row],[2017 (L)-T2-TOTAL]],"")</f>
        <v>0</v>
      </c>
      <c r="LE476" s="26">
        <f>IFERROR(Tableau17[[#This Row],[2017 (L)-T2-MDM]]/Tableau17[[#This Row],[2017 (L)-T2-TOTAL]],"")</f>
        <v>0</v>
      </c>
      <c r="LF476" s="26">
        <f>IFERROR(Tableau17[[#This Row],[2017 (L)-T2-REM]]/Tableau17[[#This Row],[2017 (L)-T2-TOTAL]],"")</f>
        <v>0.35195530726256985</v>
      </c>
      <c r="LG476" s="26">
        <f>IFERROR(Tableau17[[#This Row],[2017-T1-ARTHAUD Nathalie]]/Tableau17[[#This Row],[2017-T1-TOTAL]],"")</f>
        <v>5.8708414872798431E-3</v>
      </c>
      <c r="LH476" s="26">
        <f>IFERROR(Tableau17[[#This Row],[2017-T1-ASSELINEAU Fran]]/Tableau17[[#This Row],[2017-T1-TOTAL]],"")</f>
        <v>1.7612524461839529E-2</v>
      </c>
      <c r="LI476" s="26">
        <f>IFERROR(Tableau17[[#This Row],[2017-T1-CHEMINADE Jacques]]/Tableau17[[#This Row],[2017-T1-TOTAL]],"")</f>
        <v>0</v>
      </c>
      <c r="LJ476" s="26">
        <f>IFERROR(Tableau17[[#This Row],[2017-T1-DUPONT-AIGNAN Nicolas]]/Tableau17[[#This Row],[2017-T1-TOTAL]],"")</f>
        <v>7.8277886497064575E-3</v>
      </c>
      <c r="LK476" s="26">
        <f>IFERROR(Tableau17[[#This Row],[2017-T1-FILLON Fran]]/Tableau17[[#This Row],[2017-T1-TOTAL]],"")</f>
        <v>8.8062622309197647E-2</v>
      </c>
      <c r="LL476" s="26">
        <f>IFERROR(Tableau17[[#This Row],[2017-T1-HAMON Beno]]/Tableau17[[#This Row],[2017-T1-TOTAL]],"")</f>
        <v>4.1095890410958902E-2</v>
      </c>
      <c r="LM476" s="26">
        <f>IFERROR(Tableau17[[#This Row],[2017-T1-LASSALLE Jean]]/Tableau17[[#This Row],[2017-T1-TOTAL]],"")</f>
        <v>5.8708414872798431E-3</v>
      </c>
      <c r="LN476" s="26">
        <f>IFERROR(Tableau17[[#This Row],[2017-T1-LE PEN Marine]]/Tableau17[[#This Row],[2017-T1-TOTAL]],"")</f>
        <v>0.41878669275929548</v>
      </c>
      <c r="LO476" s="26">
        <f>IFERROR(Tableau17[[#This Row],[2017-T1-M Jean-Luc]]/Tableau17[[#This Row],[2017-T1-TOTAL]],"")</f>
        <v>0.30136986301369861</v>
      </c>
      <c r="LP476" s="26">
        <f>IFERROR(Tableau17[[#This Row],[2017-T1-MACRON Emmanuel]]/Tableau17[[#This Row],[2017-T1-TOTAL]],"")</f>
        <v>0.10763209393346379</v>
      </c>
      <c r="LQ476" s="26">
        <f>IFERROR(Tableau17[[#This Row],[2017-T1-POUTOU Philippe]]/Tableau17[[#This Row],[2017-T1-TOTAL]],"")</f>
        <v>5.8708414872798431E-3</v>
      </c>
      <c r="LR476" s="26">
        <f>IFERROR(Tableau17[[#This Row],[2017-T2-LE PEN Marine]]/Tableau17[[#This Row],[2017-T2-TOTAL]],"")</f>
        <v>0.57482185273159148</v>
      </c>
      <c r="LS476" s="26">
        <f>IFERROR(Tableau17[[#This Row],[2017-T2-MACRON Emmanuel]]/Tableau17[[#This Row],[2017-T2-TOTAL]],"")</f>
        <v>0.42517814726840852</v>
      </c>
      <c r="LT476" s="26">
        <f>IFERROR(Tableau17[[#This Row],[2019-T1-ALEXANDRE Audric]]/Tableau17[[#This Row],[2019-T1-TOTAL]],"")</f>
        <v>0</v>
      </c>
      <c r="LU476" s="26">
        <f>IFERROR(Tableau17[[#This Row],[2019-T1-ARTHAUD Nathalie]]/Tableau17[[#This Row],[2019-T1-TOTAL]],"")</f>
        <v>3.968253968253968E-3</v>
      </c>
      <c r="LV476" s="26">
        <f>IFERROR(Tableau17[[#This Row],[2019-T1-ASSELINEAU François]]/Tableau17[[#This Row],[2019-T1-TOTAL]],"")</f>
        <v>3.968253968253968E-2</v>
      </c>
      <c r="LW476" s="26">
        <f>IFERROR(Tableau17[[#This Row],[2019-T1-AUBRY Manon]]/Tableau17[[#This Row],[2019-T1-TOTAL]],"")</f>
        <v>0.10714285714285714</v>
      </c>
      <c r="LX476" s="26">
        <f>IFERROR(Tableau17[[#This Row],[2019-T1-AZERGUI Nagib]]/Tableau17[[#This Row],[2019-T1-TOTAL]],"")</f>
        <v>1.984126984126984E-2</v>
      </c>
      <c r="LY476" s="26">
        <f>IFERROR(Tableau17[[#This Row],[2019-T1-BARDELLA Jordan]]/Tableau17[[#This Row],[2019-T1-TOTAL]],"")</f>
        <v>0.51190476190476186</v>
      </c>
      <c r="LZ476" s="26">
        <f>IFERROR(Tableau17[[#This Row],[2019-T1-BELLAMY François-Xavier]]/Tableau17[[#This Row],[2019-T1-TOTAL]],"")</f>
        <v>3.1746031746031744E-2</v>
      </c>
      <c r="MA476" s="26">
        <f>IFERROR(Tableau17[[#This Row],[2019-T1-BIDOU Olivier]]/Tableau17[[#This Row],[2019-T1-TOTAL]],"")</f>
        <v>0</v>
      </c>
      <c r="MB476" s="26">
        <f>IFERROR(Tableau17[[#This Row],[2019-T1-BOURG Dominique]]/Tableau17[[#This Row],[2019-T1-TOTAL]],"")</f>
        <v>2.3809523809523808E-2</v>
      </c>
      <c r="MC476" s="26">
        <f>IFERROR(Tableau17[[#This Row],[2019-T1-BROSSAT Ian]]/Tableau17[[#This Row],[2019-T1-TOTAL]],"")</f>
        <v>5.5555555555555552E-2</v>
      </c>
      <c r="MD476" s="26">
        <f>IFERROR(Tableau17[[#This Row],[2019-T1-CAILLAUD Sophie]]/Tableau17[[#This Row],[2019-T1-TOTAL]],"")</f>
        <v>0</v>
      </c>
      <c r="ME476" s="26">
        <f>IFERROR(Tableau17[[#This Row],[2019-T1-CAMUS Renaud]]/Tableau17[[#This Row],[2019-T1-TOTAL]],"")</f>
        <v>0</v>
      </c>
      <c r="MF476" s="26">
        <f>IFERROR(Tableau17[[#This Row],[2019-T1-CHALENÇON Christophe]]/Tableau17[[#This Row],[2019-T1-TOTAL]],"")</f>
        <v>0</v>
      </c>
      <c r="MG476" s="26">
        <f>IFERROR(Tableau17[[#This Row],[2019-T1-CORBET Cathy Denise Ginette]]/Tableau17[[#This Row],[2019-T1-TOTAL]],"")</f>
        <v>0</v>
      </c>
      <c r="MH476" s="26">
        <f>IFERROR(Tableau17[[#This Row],[2019-T1-DE PREVOISIN Robert]]/Tableau17[[#This Row],[2019-T1-TOTAL]],"")</f>
        <v>0</v>
      </c>
      <c r="MI476" s="26">
        <f>IFERROR(Tableau17[[#This Row],[2019-T1-DELFEL Thérèse]]/Tableau17[[#This Row],[2019-T1-TOTAL]],"")</f>
        <v>0</v>
      </c>
      <c r="MJ476" s="26">
        <f>IFERROR(Tableau17[[#This Row],[2019-T1-DIEUMEGARD Pierre]]/Tableau17[[#This Row],[2019-T1-TOTAL]],"")</f>
        <v>0</v>
      </c>
      <c r="MK476" s="26">
        <f>IFERROR(Tableau17[[#This Row],[2019-T1-DUPONT-AIGNAN Nicolas]]/Tableau17[[#This Row],[2019-T1-TOTAL]],"")</f>
        <v>2.3809523809523808E-2</v>
      </c>
      <c r="ML476" s="26">
        <f>IFERROR(Tableau17[[#This Row],[2019-T1-GERNIGON Yves]]/Tableau17[[#This Row],[2019-T1-TOTAL]],"")</f>
        <v>7.9365079365079361E-3</v>
      </c>
      <c r="MM476" s="26">
        <f>IFERROR(Tableau17[[#This Row],[2019-T1-GLUCKSMANN Raphaël]]/Tableau17[[#This Row],[2019-T1-TOTAL]],"")</f>
        <v>4.3650793650793648E-2</v>
      </c>
      <c r="MN476" s="26">
        <f>IFERROR(Tableau17[[#This Row],[2019-T1-HAMON Benoît]]/Tableau17[[#This Row],[2019-T1-TOTAL]],"")</f>
        <v>1.984126984126984E-2</v>
      </c>
      <c r="MO476" s="26">
        <f>IFERROR(Tableau17[[#This Row],[2019-T1-HELGEN Gilles]]/Tableau17[[#This Row],[2019-T1-TOTAL]],"")</f>
        <v>0</v>
      </c>
      <c r="MP476" s="26">
        <f>IFERROR(Tableau17[[#This Row],[2019-T1-JADOT Yannick]]/Tableau17[[#This Row],[2019-T1-TOTAL]],"")</f>
        <v>3.5714285714285712E-2</v>
      </c>
      <c r="MQ476" s="26">
        <f>IFERROR(Tableau17[[#This Row],[2019-T1-LAGARDE Jean-Christophe]]/Tableau17[[#This Row],[2019-T1-TOTAL]],"")</f>
        <v>0</v>
      </c>
      <c r="MR476" s="26">
        <f>IFERROR(Tableau17[[#This Row],[2019-T1-LALANNE Francis]]/Tableau17[[#This Row],[2019-T1-TOTAL]],"")</f>
        <v>3.968253968253968E-3</v>
      </c>
      <c r="MS476" s="26">
        <f>IFERROR(Tableau17[[#This Row],[2019-T1-LOISEAU Nathalie]]/Tableau17[[#This Row],[2019-T1-TOTAL]],"")</f>
        <v>7.1428571428571425E-2</v>
      </c>
      <c r="MT476" s="26">
        <f>IFERROR(Tableau17[[#This Row],[2019-T1-MARIE Florie]]/Tableau17[[#This Row],[2019-T1-TOTAL]],"")</f>
        <v>0</v>
      </c>
      <c r="MU476" s="26">
        <f>IFERROR(Tableau17[[#This Row],[2008-T1-MACROEXTRDROITE]]/Tableau17[[#This Row],[2008-T1-MACROTOTALE]],"")</f>
        <v>0.11532125205930807</v>
      </c>
      <c r="MV476" s="26">
        <f>IFERROR(Tableau17[[#This Row],[2008-T1-MACRODROITE]]/Tableau17[[#This Row],[2008-T1-MACROTOTALE]],"")</f>
        <v>0.29489291598023065</v>
      </c>
      <c r="MW476" s="26">
        <f>IFERROR(Tableau17[[#This Row],[2008-T1-MACROCENTRE]]/Tableau17[[#This Row],[2008-T1-MACROTOTALE]],"")</f>
        <v>0</v>
      </c>
      <c r="MX476" s="26">
        <f>IFERROR(Tableau17[[#This Row],[2008-T1-MACROGAUCHE]]/Tableau17[[#This Row],[2008-T1-MACROTOTALE]],"")</f>
        <v>0.5897858319604613</v>
      </c>
      <c r="MY476" s="26">
        <f>IFERROR(Tableau17[[#This Row],[2008-T1-MACROAUTRE]]/Tableau17[[#This Row],[2008-T1-MACROTOTALE]],"")</f>
        <v>0</v>
      </c>
      <c r="MZ476" s="26">
        <f>IFERROR(Tableau17[[#This Row],[2008-T2-MACROEXTRDROITE]]/Tableau17[[#This Row],[2008-T2-MACROTOTALE]],"")</f>
        <v>7.621951219512195E-2</v>
      </c>
      <c r="NA476" s="26">
        <f>IFERROR(Tableau17[[#This Row],[2008-T2-MACRODROITE]]/Tableau17[[#This Row],[2008-T2-MACROTOTALE]],"")</f>
        <v>0.28506097560975607</v>
      </c>
      <c r="NB476" s="26">
        <f>IFERROR(Tableau17[[#This Row],[2008-T2-MACROCENTRE]]/Tableau17[[#This Row],[2008-T2-MACROTOTALE]],"")</f>
        <v>0</v>
      </c>
      <c r="NC476" s="26">
        <f>IFERROR(Tableau17[[#This Row],[2008-T2-MACROGAUCHE]]/Tableau17[[#This Row],[2008-T2-MACROTOTALE]],"")</f>
        <v>0.63871951219512191</v>
      </c>
      <c r="ND476" s="26">
        <f>IFERROR(Tableau17[[#This Row],[2008-T2-MACROAUTRE]]/Tableau17[[#This Row],[2008-T2-MACROTOTALE]],"")</f>
        <v>0</v>
      </c>
      <c r="NE476" s="26">
        <f>IFERROR(Tableau17[[#This Row],[2014-T1-MACROEXTRDROITE]]/Tableau17[[#This Row],[2014-T1-MACROTOTALE]],"")</f>
        <v>0.45098039215686275</v>
      </c>
      <c r="NF476" s="26">
        <f>IFERROR(Tableau17[[#This Row],[2014-T1-MACRODROITE]]/Tableau17[[#This Row],[2014-T1-MACROTOTALE]],"")</f>
        <v>0.22689075630252101</v>
      </c>
      <c r="NG476" s="26">
        <f>IFERROR(Tableau17[[#This Row],[2014-T1-MACROCENTRE]]/Tableau17[[#This Row],[2014-T1-MACROTOTALE]],"")</f>
        <v>0</v>
      </c>
      <c r="NH476" s="26">
        <f>IFERROR(Tableau17[[#This Row],[2014-T1-MACROGAUCHE]]/Tableau17[[#This Row],[2014-T1-MACROTOTALE]],"")</f>
        <v>0.32212885154061627</v>
      </c>
      <c r="NI476" s="26">
        <f>IFERROR(Tableau17[[#This Row],[2014-T1-MACROAUTRE]]/Tableau17[[#This Row],[2014-T1-MACROTOTALE]],"")</f>
        <v>0</v>
      </c>
      <c r="NJ476" s="26">
        <f>IFERROR(Tableau17[[#This Row],[2014-T2-MACROEXTRDROITE]]/Tableau17[[#This Row],[2014-T2-MACROTOTALE]],"")</f>
        <v>0.47540983606557374</v>
      </c>
      <c r="NK476" s="26">
        <f>IFERROR(Tableau17[[#This Row],[2014-T2-MACRODROITE]]/Tableau17[[#This Row],[2014-T2-MACROTOTALE]],"")</f>
        <v>0.28103044496487117</v>
      </c>
      <c r="NL476" s="26">
        <f>IFERROR(Tableau17[[#This Row],[2014-T2-MACROCENTRE]]/Tableau17[[#This Row],[2014-T2-MACROTOTALE]],"")</f>
        <v>0</v>
      </c>
      <c r="NM476" s="26">
        <f>IFERROR(Tableau17[[#This Row],[2014-T2-MACROGAUCHE]]/Tableau17[[#This Row],[2014-T2-MACROTOTALE]],"")</f>
        <v>0.24355971896955503</v>
      </c>
      <c r="NN476" s="26">
        <f>IFERROR(Tableau17[[#This Row],[2014-T2-MACROAUTRE]]/Tableau17[[#This Row],[2014-T2-MACROTOTALE]],"")</f>
        <v>0</v>
      </c>
      <c r="NO476" s="26">
        <f>IFERROR( Tableau17[[#This Row],[2015-T1-MACROEXTRDROITE]]/Tableau17[[#This Row],[2015-T1-MACROTOTALE]],"")</f>
        <v>0.54703832752613235</v>
      </c>
      <c r="NP476" s="26">
        <f>IFERROR(Tableau17[[#This Row],[2015-T1-MACRODROITE]]/Tableau17[[#This Row],[2015-T1-MACROTOTALE]],"")</f>
        <v>0.13240418118466898</v>
      </c>
      <c r="NQ476" s="26">
        <f>IFERROR(Tableau17[[#This Row],[2015-T1-MACROCENTRE]]/Tableau17[[#This Row],[2015-T1-MACROTOTALE]],"")</f>
        <v>0</v>
      </c>
      <c r="NR476" s="26">
        <f>IFERROR(Tableau17[[#This Row],[2015-T1-MACROGAUCHE]]/Tableau17[[#This Row],[2015-T1-MACROTOTALE]],"")</f>
        <v>0.32055749128919858</v>
      </c>
      <c r="NS476" s="26">
        <f>IFERROR(Tableau17[[#This Row],[2015-T1-MACROAUTRE]]/Tableau17[[#This Row],[2015-T1-MACROTOTALE]],"")</f>
        <v>0</v>
      </c>
      <c r="NT476" s="26">
        <f>IFERROR(Tableau17[[#This Row],[2015-T2-MACROEXTRDROITE]]/Tableau17[[#This Row],[2015-T2-MACROTOTALE]],"")</f>
        <v>0.58682634730538918</v>
      </c>
      <c r="NU476" s="26">
        <f>IFERROR(Tableau17[[#This Row],[2015-T2-MACRODROITE]]/Tableau17[[#This Row],[2015-T2-MACROTOTALE]],"")</f>
        <v>0</v>
      </c>
      <c r="NV476" s="26">
        <f>IFERROR(Tableau17[[#This Row],[2015-T2-MACROCENTRE]]/Tableau17[[#This Row],[2015-T2-MACROTOTALE]],"")</f>
        <v>0</v>
      </c>
      <c r="NW476" s="26">
        <f>IFERROR(Tableau17[[#This Row],[2015-T2-MACROGAUCHE]]/Tableau17[[#This Row],[2015-T2-MACROTOTALE]],"")</f>
        <v>0.41317365269461076</v>
      </c>
      <c r="NX476" s="26">
        <f>IFERROR(Tableau17[[#This Row],[2015-T2-MACROAUTRE]]/Tableau17[[#This Row],[2015-T2-MACROTOTALE]],"")</f>
        <v>0</v>
      </c>
      <c r="NY476" s="26">
        <f>IFERROR(Tableau17[[#This Row],[2017-T1-MACROEXTRDROITE]]/Tableau17[[#This Row],[2017-T1-MACROTOTALE]],"")</f>
        <v>0.44422700587084146</v>
      </c>
      <c r="NZ476" s="26">
        <f>IFERROR(Tableau17[[#This Row],[2017-T1-MACRODROITE]]/Tableau17[[#This Row],[2017-T1-MACROTOTALE]],"")</f>
        <v>8.8062622309197647E-2</v>
      </c>
      <c r="OA476" s="26">
        <f>IFERROR(Tableau17[[#This Row],[2017-T1-MACROCENTRE]]/Tableau17[[#This Row],[2017-T1-MACROTOTALE]],"")</f>
        <v>0.10763209393346379</v>
      </c>
      <c r="OB476" s="26">
        <f>IFERROR(Tableau17[[#This Row],[2017-T1-MACROGAUCHE]]/Tableau17[[#This Row],[2017-T1-MACROTOTALE]],"")</f>
        <v>0.3542074363992172</v>
      </c>
      <c r="OC476" s="26">
        <f>IFERROR(Tableau17[[#This Row],[2017-T1-MACROAUTRE]]/Tableau17[[#This Row],[2017-T1-MACROTOTALE]],"")</f>
        <v>5.8708414872798431E-3</v>
      </c>
      <c r="OD476" s="26">
        <f>IFERROR(Tableau17[[#This Row],[2017-T2-MACROEXTRDROITE]]/Tableau17[[#This Row],[2017-T2-MACROTOTALE]],"")</f>
        <v>0.57482185273159148</v>
      </c>
      <c r="OE476" s="26">
        <f>IFERROR(Tableau17[[#This Row],[2017-T2-MACRODROITE]]/Tableau17[[#This Row],[2017-T2-MACROTOTALE]],"")</f>
        <v>0</v>
      </c>
      <c r="OF476" s="26">
        <f>IFERROR(Tableau17[[#This Row],[2017-T2-MACROCENTRE]]/Tableau17[[#This Row],[2017-T2-MACROTOTALE]],"")</f>
        <v>0.42517814726840852</v>
      </c>
      <c r="OG476" s="26">
        <f>IFERROR(Tableau17[[#This Row],[2017-T2-MACROGAUCHE]]/Tableau17[[#This Row],[2017-T2-MACROTOTALE]],"")</f>
        <v>0</v>
      </c>
      <c r="OH476" s="26">
        <f>IFERROR(Tableau17[[#This Row],[2017-T2-MACROAUTRE]]/Tableau17[[#This Row],[2017-T2-MACROTOTALE]],"")</f>
        <v>0</v>
      </c>
      <c r="OI476" s="26">
        <f>IFERROR(Tableau17[[#This Row],[2019-T1-MACROEXTRDROITE]]/Tableau17[[#This Row],[2019-T1-MACROTOTALE]],"")</f>
        <v>0.55938697318007657</v>
      </c>
      <c r="OJ476" s="26">
        <f>IFERROR(Tableau17[[#This Row],[2019-T1-MACRODROITE]]/Tableau17[[#This Row],[2019-T1-MACROTOTALE]],"")</f>
        <v>3.0651340996168581E-2</v>
      </c>
      <c r="OK476" s="26">
        <f>IFERROR(Tableau17[[#This Row],[2019-T1-MACROCENTRE]]/Tableau17[[#This Row],[2019-T1-MACROTOTALE]],"")</f>
        <v>6.8965517241379309E-2</v>
      </c>
      <c r="OL476" s="26">
        <f>IFERROR(Tableau17[[#This Row],[2019-T1-MACROGAUCHE]]/Tableau17[[#This Row],[2019-T1-MACROTOTALE]],"")</f>
        <v>0.25670498084291188</v>
      </c>
      <c r="OM476" s="26">
        <f>IFERROR(Tableau17[[#This Row],[2019-T1-MACROAUTRE]]/Tableau17[[#This Row],[2019-T1-MACROTOTALE]],"")</f>
        <v>8.4291187739463605E-2</v>
      </c>
      <c r="ON476" s="26">
        <f>IFERROR(Tableau17[[#This Row],[2020-T1-MACROEXTRDROITE]]/Tableau17[[#This Row],[2020-T1-MACROTOTALE]],"")</f>
        <v>0.46231155778894473</v>
      </c>
      <c r="OO476" s="26">
        <f>IFERROR(Tableau17[[#This Row],[2020-T1-MACRODROITE]]/Tableau17[[#This Row],[2020-T1-MACROTOTALE]],"")</f>
        <v>0.22613065326633167</v>
      </c>
      <c r="OP476" s="26">
        <f>IFERROR(Tableau17[[#This Row],[2020-T1-MACROCENTRE]]/Tableau17[[#This Row],[2020-T1-MACROTOTALE]],"")</f>
        <v>3.5175879396984924E-2</v>
      </c>
      <c r="OQ476" s="26">
        <f>IFERROR(Tableau17[[#This Row],[2020-T1-MACROGAUCHE]]/Tableau17[[#This Row],[2020-T1-MACROTOTALE]],"")</f>
        <v>0.27638190954773867</v>
      </c>
      <c r="OR476" s="26">
        <f>IFERROR(Tableau17[[#This Row],[2020-T1-MACROAUTRE]]/Tableau17[[#This Row],[2020-T1-MACROTOTALE]],"")</f>
        <v>0</v>
      </c>
      <c r="OS476" s="26">
        <f>IFERROR(Tableau17[[#This Row],[2017 (L)-T1-MACROEXTRDROITE]]/Tableau17[[#This Row],[2017 (L)-T1-MACROTOTALE]],"")</f>
        <v>0.45338983050847459</v>
      </c>
      <c r="OT476" s="26">
        <f>IFERROR(Tableau17[[#This Row],[2017 (L)-T1-MACRODROITE]]/Tableau17[[#This Row],[2017 (L)-T1-MACROTOTALE]],"")</f>
        <v>0.11016949152542373</v>
      </c>
      <c r="OU476" s="26">
        <f>IFERROR(Tableau17[[#This Row],[2017 (L)-T1-MACROCENTRE]]/Tableau17[[#This Row],[2017 (L)-T1-MACROTOTALE]],"")</f>
        <v>0.10169491525423729</v>
      </c>
      <c r="OV476" s="26">
        <f>IFERROR(Tableau17[[#This Row],[2017 (L)-T1-MACROGAUCHE]]/Tableau17[[#This Row],[2017 (L)-T1-MACROTOTALE]],"")</f>
        <v>0.30508474576271188</v>
      </c>
      <c r="OW476" s="26">
        <f>IFERROR(Tableau17[[#This Row],[2017 (L)-T1-MACROAUTRE]]/Tableau17[[#This Row],[2017 (L)-T1-MACROTOTALE]],"")</f>
        <v>2.9661016949152543E-2</v>
      </c>
      <c r="OX476" s="26">
        <f>IFERROR(Tableau17[[#This Row],[2017 (L)-T2-MACROEXTRDROITE]]/Tableau17[[#This Row],[2017 (L)-T2-MACROTOTALE]],"")</f>
        <v>0.64804469273743015</v>
      </c>
      <c r="OY476" s="26">
        <f>IFERROR(Tableau17[[#This Row],[2017 (L)-T2-MACRODROITE]]/Tableau17[[#This Row],[2017 (L)-T2-MACROTOTALE]],"")</f>
        <v>0</v>
      </c>
      <c r="OZ476" s="26">
        <f>IFERROR(Tableau17[[#This Row],[2017 (L)-T2-MACROCENTRE]]/Tableau17[[#This Row],[2017 (L)-T2-MACROTOTALE]],"")</f>
        <v>0.35195530726256985</v>
      </c>
      <c r="PA476" s="26">
        <f>IFERROR(Tableau17[[#This Row],[2017 (L)-T2-MACROGAUCHE]]/Tableau17[[#This Row],[2017 (L)-T2-MACROTOTALE]],"")</f>
        <v>0</v>
      </c>
      <c r="PB476" s="26">
        <f>IFERROR(Tableau17[[#This Row],[2017 (L)-T2-MACROAUTRE]]/Tableau17[[#This Row],[2017 (L)-T2-MACROTOTALE]],"")</f>
        <v>0</v>
      </c>
      <c r="PC476" s="26">
        <f>IFERROR(Tableau17[[#This Row],[2008_T1_PROCUS]]/Tableau17[[#This Row],[2008_T1_INSCRITS]],0)</f>
        <v>4.4365572315882874E-3</v>
      </c>
      <c r="PD476" s="26">
        <f>IFERROR(Tableau17[[#This Row],[2008_T2_PROCUS]]/Tableau17[[#This Row],[2008_T2_INSCRITS]],0)</f>
        <v>8.8731144631765749E-3</v>
      </c>
      <c r="PE476" s="26">
        <f>Tableau17[[#This Row],[2014_T1_PROCUS]]/Tableau17[[#This Row],[2014_T1_INSCRITS]]</f>
        <v>0</v>
      </c>
      <c r="PF476" s="26">
        <f>IFERROR(Tableau17[[#This Row],[2014_T2_PROCUS]]/Tableau17[[#This Row],[2014_T2_INSCRITS]],0)</f>
        <v>3.8709677419354839E-3</v>
      </c>
    </row>
    <row r="477" spans="1:422" hidden="1" x14ac:dyDescent="0.2">
      <c r="A477" s="1">
        <v>8</v>
      </c>
      <c r="B477" s="1" t="s">
        <v>517</v>
      </c>
      <c r="C477" s="1" t="s">
        <v>548</v>
      </c>
      <c r="D477" s="1" t="s">
        <v>548</v>
      </c>
      <c r="E477" s="1">
        <v>1587</v>
      </c>
      <c r="F477" s="1">
        <v>5.3691120000000003</v>
      </c>
      <c r="G477" s="1">
        <v>43.385896000000002</v>
      </c>
      <c r="H477" s="3">
        <v>1830</v>
      </c>
      <c r="I477" s="3">
        <v>324</v>
      </c>
      <c r="L477" s="1">
        <v>9</v>
      </c>
      <c r="M477" s="1">
        <v>133</v>
      </c>
      <c r="O477" s="1">
        <v>5</v>
      </c>
      <c r="P477" s="1">
        <v>47</v>
      </c>
      <c r="Q477" s="1">
        <v>42</v>
      </c>
      <c r="R477" s="1">
        <v>36</v>
      </c>
      <c r="S477" s="1">
        <v>36</v>
      </c>
      <c r="T477" s="1">
        <v>16</v>
      </c>
      <c r="U477" s="1">
        <v>324</v>
      </c>
      <c r="V477" s="1">
        <v>1551</v>
      </c>
      <c r="W477" s="1">
        <v>552</v>
      </c>
      <c r="X477" s="1">
        <v>0</v>
      </c>
      <c r="Y477" s="2">
        <v>0.35589942000000002</v>
      </c>
      <c r="Z477" s="1">
        <v>1551</v>
      </c>
      <c r="AA477" s="1">
        <v>694</v>
      </c>
      <c r="AB477" s="1">
        <v>3</v>
      </c>
      <c r="AC477" s="2">
        <v>0.44745326000000002</v>
      </c>
      <c r="AD477" s="1">
        <v>1830</v>
      </c>
      <c r="AE477" s="1">
        <v>327</v>
      </c>
      <c r="AF477" s="2">
        <v>0.17868851999999999</v>
      </c>
      <c r="AG477" s="1">
        <f t="shared" si="7"/>
        <v>324</v>
      </c>
      <c r="AH477" s="1">
        <v>1083</v>
      </c>
      <c r="AI477" s="1">
        <v>517</v>
      </c>
      <c r="AJ477" s="1">
        <v>1</v>
      </c>
      <c r="AK477" s="2">
        <v>0.47737764999999999</v>
      </c>
      <c r="AN477" s="1">
        <v>0</v>
      </c>
      <c r="AP477" s="1">
        <v>1605</v>
      </c>
      <c r="AQ477" s="1">
        <v>483</v>
      </c>
      <c r="AR477" s="2">
        <v>0.30093458000000001</v>
      </c>
      <c r="AS477" s="1">
        <v>1605</v>
      </c>
      <c r="AT477" s="1">
        <v>554</v>
      </c>
      <c r="AU477" s="2">
        <v>0.34517133999999999</v>
      </c>
      <c r="AV477" s="1">
        <v>1716</v>
      </c>
      <c r="AW477" s="1">
        <v>340</v>
      </c>
      <c r="AX477" s="2">
        <v>0.19813520000000001</v>
      </c>
      <c r="AY477" s="1">
        <v>1716</v>
      </c>
      <c r="AZ477" s="1">
        <v>289</v>
      </c>
      <c r="BA477" s="2">
        <v>0.16841492</v>
      </c>
      <c r="BB477" s="1">
        <v>1715</v>
      </c>
      <c r="BC477" s="1">
        <v>1030</v>
      </c>
      <c r="BD477" s="2">
        <v>0.60058308999999999</v>
      </c>
      <c r="BE477" s="1">
        <v>1713</v>
      </c>
      <c r="BF477" s="1">
        <v>956</v>
      </c>
      <c r="BG477" s="2">
        <v>0.55808522999999999</v>
      </c>
      <c r="BH477" s="1">
        <v>1797</v>
      </c>
      <c r="BI477" s="1">
        <v>291</v>
      </c>
      <c r="BJ477" s="2">
        <v>0.16193656000000001</v>
      </c>
      <c r="BK477" s="1">
        <v>62</v>
      </c>
      <c r="BN477" s="1">
        <v>14</v>
      </c>
      <c r="BO477" s="1">
        <v>25</v>
      </c>
      <c r="BP477" s="1">
        <v>88</v>
      </c>
      <c r="BQ477" s="1">
        <v>313</v>
      </c>
      <c r="BR477" s="1">
        <v>502</v>
      </c>
      <c r="BZ477" s="1">
        <v>61</v>
      </c>
      <c r="CA477" s="1">
        <v>2</v>
      </c>
      <c r="CB477" s="1">
        <v>49</v>
      </c>
      <c r="CC477" s="1">
        <v>67</v>
      </c>
      <c r="CD477" s="1">
        <v>117</v>
      </c>
      <c r="CE477" s="1">
        <v>240</v>
      </c>
      <c r="CF477" s="1">
        <v>536</v>
      </c>
      <c r="CG477" s="1">
        <v>107</v>
      </c>
      <c r="CH477" s="1">
        <v>162</v>
      </c>
      <c r="CI477" s="1">
        <v>406</v>
      </c>
      <c r="CJ477" s="1">
        <v>675</v>
      </c>
      <c r="CL477" s="1">
        <v>18</v>
      </c>
      <c r="CN477" s="1">
        <v>65</v>
      </c>
      <c r="CP477" s="1">
        <v>85</v>
      </c>
      <c r="CS477" s="1">
        <v>219</v>
      </c>
      <c r="CT477" s="1">
        <v>78</v>
      </c>
      <c r="CW477" s="1">
        <v>465</v>
      </c>
      <c r="CY477" s="1">
        <v>121</v>
      </c>
      <c r="CZ477" s="1">
        <v>401</v>
      </c>
      <c r="DC477" s="1">
        <v>522</v>
      </c>
      <c r="DD477" s="1">
        <v>15</v>
      </c>
      <c r="DE477" s="1">
        <v>4</v>
      </c>
      <c r="DF477" s="1">
        <v>4</v>
      </c>
      <c r="DH477" s="1">
        <v>12</v>
      </c>
      <c r="DI477" s="1">
        <v>8</v>
      </c>
      <c r="DK477" s="1">
        <v>11</v>
      </c>
      <c r="DL477" s="1">
        <v>59</v>
      </c>
      <c r="DM477" s="1">
        <v>48</v>
      </c>
      <c r="DR477" s="1">
        <v>97</v>
      </c>
      <c r="DS477" s="1">
        <v>63</v>
      </c>
      <c r="DT477" s="1">
        <v>10</v>
      </c>
      <c r="DU477" s="1">
        <v>331</v>
      </c>
      <c r="DW477" s="1">
        <v>58</v>
      </c>
      <c r="DZ477" s="1">
        <v>212</v>
      </c>
      <c r="EA477" s="1">
        <v>270</v>
      </c>
      <c r="EB477" s="1">
        <v>3</v>
      </c>
      <c r="EC477" s="1">
        <v>14</v>
      </c>
      <c r="ED477" s="1">
        <v>2</v>
      </c>
      <c r="EE477" s="1">
        <v>15</v>
      </c>
      <c r="EF477" s="1">
        <v>62</v>
      </c>
      <c r="EG477" s="1">
        <v>60</v>
      </c>
      <c r="EH477" s="1">
        <v>5</v>
      </c>
      <c r="EI477" s="1">
        <v>131</v>
      </c>
      <c r="EJ477" s="1">
        <v>502</v>
      </c>
      <c r="EK477" s="1">
        <v>200</v>
      </c>
      <c r="EL477" s="1">
        <v>14</v>
      </c>
      <c r="EM477" s="1">
        <v>1008</v>
      </c>
      <c r="EN477" s="1">
        <v>174</v>
      </c>
      <c r="EO477" s="1">
        <v>741</v>
      </c>
      <c r="EP477" s="1">
        <v>915</v>
      </c>
      <c r="EQ477" s="1">
        <v>0</v>
      </c>
      <c r="ER477" s="1">
        <v>0</v>
      </c>
      <c r="ES477" s="1">
        <v>9</v>
      </c>
      <c r="ET477" s="1">
        <v>53</v>
      </c>
      <c r="EU477" s="1">
        <v>14</v>
      </c>
      <c r="EV477" s="1">
        <v>73</v>
      </c>
      <c r="EW477" s="1">
        <v>5</v>
      </c>
      <c r="EX477" s="1">
        <v>1</v>
      </c>
      <c r="EY477" s="1">
        <v>9</v>
      </c>
      <c r="EZ477" s="1">
        <v>8</v>
      </c>
      <c r="FA477" s="1">
        <v>0</v>
      </c>
      <c r="FB477" s="1">
        <v>0</v>
      </c>
      <c r="FC477" s="1">
        <v>0</v>
      </c>
      <c r="FD477" s="1">
        <v>0</v>
      </c>
      <c r="FE477" s="1">
        <v>0</v>
      </c>
      <c r="FF477" s="1">
        <v>0</v>
      </c>
      <c r="FG477" s="1">
        <v>0</v>
      </c>
      <c r="FH477" s="1">
        <v>0</v>
      </c>
      <c r="FI477" s="1">
        <v>0</v>
      </c>
      <c r="FJ477" s="1">
        <v>13</v>
      </c>
      <c r="FK477" s="1">
        <v>8</v>
      </c>
      <c r="FL477" s="1">
        <v>0</v>
      </c>
      <c r="FM477" s="1">
        <v>18</v>
      </c>
      <c r="FN477" s="1">
        <v>3</v>
      </c>
      <c r="FO477" s="1">
        <v>3</v>
      </c>
      <c r="FP477" s="1">
        <v>63</v>
      </c>
      <c r="FQ477" s="1">
        <v>0</v>
      </c>
      <c r="FR477" s="1">
        <f>SUM(Tableau17[[#This Row],[2019-T1-ALEXANDRE Audric]:[2019-T1-MARIE Florie]])</f>
        <v>280</v>
      </c>
      <c r="FS477" s="1">
        <v>25</v>
      </c>
      <c r="FT477" s="1">
        <v>150</v>
      </c>
      <c r="FU477" s="1">
        <v>0</v>
      </c>
      <c r="FV477" s="1">
        <v>327</v>
      </c>
      <c r="FW477" s="1">
        <v>0</v>
      </c>
      <c r="FX477" s="1">
        <v>502</v>
      </c>
      <c r="GD477" s="1">
        <v>0</v>
      </c>
      <c r="GE477" s="1">
        <v>67</v>
      </c>
      <c r="GF477" s="1">
        <v>117</v>
      </c>
      <c r="GG477" s="1">
        <v>0</v>
      </c>
      <c r="GH477" s="1">
        <v>352</v>
      </c>
      <c r="GI477" s="1">
        <v>0</v>
      </c>
      <c r="GJ477" s="1">
        <v>536</v>
      </c>
      <c r="GK477" s="1">
        <v>107</v>
      </c>
      <c r="GL477" s="1">
        <v>162</v>
      </c>
      <c r="GM477" s="1">
        <v>0</v>
      </c>
      <c r="GN477" s="1">
        <v>406</v>
      </c>
      <c r="GO477" s="1">
        <v>0</v>
      </c>
      <c r="GP477" s="1">
        <v>675</v>
      </c>
      <c r="GQ477" s="1">
        <v>103</v>
      </c>
      <c r="GR477" s="1">
        <v>78</v>
      </c>
      <c r="GS477" s="1">
        <v>0</v>
      </c>
      <c r="GT477" s="1">
        <v>284</v>
      </c>
      <c r="GU477" s="1">
        <v>0</v>
      </c>
      <c r="GV477" s="1">
        <v>465</v>
      </c>
      <c r="GW477" s="1">
        <v>121</v>
      </c>
      <c r="GX477" s="1">
        <v>0</v>
      </c>
      <c r="GY477" s="1">
        <v>0</v>
      </c>
      <c r="GZ477" s="1">
        <v>401</v>
      </c>
      <c r="HA477" s="1">
        <v>0</v>
      </c>
      <c r="HB477" s="1">
        <v>522</v>
      </c>
      <c r="HC477" s="1">
        <v>162</v>
      </c>
      <c r="HD477" s="1">
        <v>62</v>
      </c>
      <c r="HE477" s="1">
        <v>200</v>
      </c>
      <c r="HF477" s="1">
        <v>579</v>
      </c>
      <c r="HG477" s="1">
        <v>5</v>
      </c>
      <c r="HH477" s="1">
        <v>1008</v>
      </c>
      <c r="HI477" s="1">
        <v>174</v>
      </c>
      <c r="HJ477" s="1">
        <v>0</v>
      </c>
      <c r="HK477" s="1">
        <v>741</v>
      </c>
      <c r="HL477" s="1">
        <v>0</v>
      </c>
      <c r="HM477" s="1">
        <v>0</v>
      </c>
      <c r="HN477" s="1">
        <v>915</v>
      </c>
      <c r="HO477" s="1">
        <v>85</v>
      </c>
      <c r="HP477" s="1">
        <v>8</v>
      </c>
      <c r="HQ477" s="1">
        <v>63</v>
      </c>
      <c r="HR477" s="1">
        <v>100</v>
      </c>
      <c r="HS477" s="1">
        <v>28</v>
      </c>
      <c r="HT477" s="1">
        <v>284</v>
      </c>
      <c r="HU477" s="1">
        <v>36</v>
      </c>
      <c r="HV477" s="1">
        <v>56</v>
      </c>
      <c r="HW477" s="1">
        <v>42</v>
      </c>
      <c r="HX477" s="1">
        <v>190</v>
      </c>
      <c r="HY477" s="1">
        <v>0</v>
      </c>
      <c r="HZ477" s="1">
        <v>324</v>
      </c>
      <c r="IA477" s="1">
        <v>52</v>
      </c>
      <c r="IB477" s="1">
        <v>10</v>
      </c>
      <c r="IC477" s="1">
        <v>97</v>
      </c>
      <c r="ID477" s="1">
        <v>168</v>
      </c>
      <c r="IE477" s="1">
        <v>4</v>
      </c>
      <c r="IF477" s="1">
        <v>331</v>
      </c>
      <c r="IG477" s="1">
        <v>58</v>
      </c>
      <c r="IH477" s="1">
        <v>0</v>
      </c>
      <c r="II477" s="1">
        <v>212</v>
      </c>
      <c r="IJ477" s="1">
        <v>0</v>
      </c>
      <c r="IK477" s="1">
        <v>0</v>
      </c>
      <c r="IL477" s="1">
        <v>270</v>
      </c>
      <c r="IM477" s="26">
        <f>IFERROR(Tableau17[[#This Row],[LDIV]]/Tableau17[[#This Row],[Total général]],"")</f>
        <v>0</v>
      </c>
      <c r="IN477" s="26">
        <f>IFERROR(Tableau17[[#This Row],[LDVC]]/Tableau17[[#This Row],[Total général]],"")</f>
        <v>0</v>
      </c>
      <c r="IO477" s="26">
        <f>IFERROR(Tableau17[[#This Row],[LDVD]]/Tableau17[[#This Row],[Total général]],"")</f>
        <v>2.7777777777777776E-2</v>
      </c>
      <c r="IP477" s="26">
        <f>IFERROR(Tableau17[[#This Row],[LDVG]]/Tableau17[[#This Row],[Total général]],"")</f>
        <v>0.41049382716049382</v>
      </c>
      <c r="IQ477" s="26">
        <f>IFERROR(Tableau17[[#This Row],[LEXD]]/Tableau17[[#This Row],[Total général]],"")</f>
        <v>0</v>
      </c>
      <c r="IR477" s="26">
        <f>IFERROR(Tableau17[[#This Row],[LEXG]]/Tableau17[[#This Row],[Total général]],"")</f>
        <v>1.5432098765432098E-2</v>
      </c>
      <c r="IS477" s="26">
        <f>IFERROR(Tableau17[[#This Row],[LLR]]/Tableau17[[#This Row],[Total général]],"")</f>
        <v>0.14506172839506173</v>
      </c>
      <c r="IT477" s="26">
        <f>IFERROR(Tableau17[[#This Row],[LREM]]/Tableau17[[#This Row],[Total général]],"")</f>
        <v>0.12962962962962962</v>
      </c>
      <c r="IU477" s="26">
        <f>IFERROR(Tableau17[[#This Row],[LRN]]/Tableau17[[#This Row],[Total général]],"")</f>
        <v>0.1111111111111111</v>
      </c>
      <c r="IV477" s="26">
        <f>IFERROR(Tableau17[[#This Row],[LUG]]/Tableau17[[#This Row],[Total général]],"")</f>
        <v>0.1111111111111111</v>
      </c>
      <c r="IW477" s="26">
        <f>IFERROR(Tableau17[[#This Row],[LVEC]]/Tableau17[[#This Row],[Total général]],"")</f>
        <v>4.9382716049382713E-2</v>
      </c>
      <c r="IX477" s="26">
        <f>IFERROR(Tableau17[[#This Row],[2008-T1-LCMD]]/Tableau17[[#This Row],[2008-T1-TOTAL]],"")</f>
        <v>0.12350597609561753</v>
      </c>
      <c r="IY477" s="26">
        <f>IFERROR(Tableau17[[#This Row],[2008-T1-LDVD]]/Tableau17[[#This Row],[2008-T1-TOTAL]],"")</f>
        <v>0</v>
      </c>
      <c r="IZ477" s="26">
        <f>IFERROR(Tableau17[[#This Row],[2008-T1-LEXD]]/Tableau17[[#This Row],[2008-T1-TOTAL]],"")</f>
        <v>0</v>
      </c>
      <c r="JA477" s="26">
        <f>IFERROR(Tableau17[[#This Row],[2008-T1-LEXG]]/Tableau17[[#This Row],[2008-T1-TOTAL]],"")</f>
        <v>2.7888446215139442E-2</v>
      </c>
      <c r="JB477" s="26">
        <f>IFERROR(Tableau17[[#This Row],[2008-T1-LFN]]/Tableau17[[#This Row],[2008-T1-TOTAL]],"")</f>
        <v>4.9800796812749001E-2</v>
      </c>
      <c r="JC477" s="26">
        <f>IFERROR(Tableau17[[#This Row],[2008-T1-LMAJ]]/Tableau17[[#This Row],[2008-T1-TOTAL]],"")</f>
        <v>0.1752988047808765</v>
      </c>
      <c r="JD477" s="26">
        <f>IFERROR(Tableau17[[#This Row],[2008-T1-LUG]]/Tableau17[[#This Row],[2008-T1-TOTAL]],"")</f>
        <v>0.62350597609561753</v>
      </c>
      <c r="JE477" s="26" t="str">
        <f>IFERROR(Tableau17[[#This Row],[2008-T2-LFN]]/Tableau17[[#This Row],[2008-T2-TOTAL]],"")</f>
        <v/>
      </c>
      <c r="JF477" s="26" t="str">
        <f>IFERROR(Tableau17[[#This Row],[2008-T2-LGC]]/Tableau17[[#This Row],[2008-T2-TOTAL]],"")</f>
        <v/>
      </c>
      <c r="JG477" s="26" t="str">
        <f>IFERROR(Tableau17[[#This Row],[2008-T2-LMAJ]]/Tableau17[[#This Row],[2008-T2-TOTAL]],"")</f>
        <v/>
      </c>
      <c r="JH477" s="26" t="str">
        <f>IFERROR(Tableau17[[#This Row],[2008-T2-LUG]]/Tableau17[[#This Row],[2008-T2-TOTAL]],"")</f>
        <v/>
      </c>
      <c r="JI477" s="26">
        <f>IFERROR(Tableau17[[#This Row],[2014-T1-LDIV]]/Tableau17[[#This Row],[2014-T1-TOTAL]],"")</f>
        <v>0</v>
      </c>
      <c r="JJ477" s="26">
        <f>IFERROR(Tableau17[[#This Row],[2014-T1-LDVD]]/Tableau17[[#This Row],[2014-T1-TOTAL]],"")</f>
        <v>0</v>
      </c>
      <c r="JK477" s="26">
        <f>IFERROR(Tableau17[[#This Row],[2014-T1-LDVG]]/Tableau17[[#This Row],[2014-T1-TOTAL]],"")</f>
        <v>0.11380597014925373</v>
      </c>
      <c r="JL477" s="26">
        <f>IFERROR(Tableau17[[#This Row],[2014-T1-LEXG]]/Tableau17[[#This Row],[2014-T1-TOTAL]],"")</f>
        <v>3.7313432835820895E-3</v>
      </c>
      <c r="JM477" s="26">
        <f>IFERROR(Tableau17[[#This Row],[2014-T1-LFG]]/Tableau17[[#This Row],[2014-T1-TOTAL]],"")</f>
        <v>9.1417910447761194E-2</v>
      </c>
      <c r="JN477" s="26">
        <f>IFERROR(Tableau17[[#This Row],[2014-T1-LFN]]/Tableau17[[#This Row],[2014-T1-TOTAL]],"")</f>
        <v>0.125</v>
      </c>
      <c r="JO477" s="26">
        <f>IFERROR(Tableau17[[#This Row],[2014-T1-LUD]]/Tableau17[[#This Row],[2014-T1-TOTAL]],"")</f>
        <v>0.21828358208955223</v>
      </c>
      <c r="JP477" s="26">
        <f>IFERROR(Tableau17[[#This Row],[2014-T1-LUG]]/Tableau17[[#This Row],[2014-T1-TOTAL]],"")</f>
        <v>0.44776119402985076</v>
      </c>
      <c r="JQ477" s="26">
        <f>IFERROR(Tableau17[[#This Row],[2014-T2-LFN]]/Tableau17[[#This Row],[2014-T2-TOTAL]],"")</f>
        <v>0.15851851851851853</v>
      </c>
      <c r="JR477" s="26">
        <f>IFERROR(Tableau17[[#This Row],[2014-T2-LUD]]/Tableau17[[#This Row],[2014-T2-TOTAL]],"")</f>
        <v>0.24</v>
      </c>
      <c r="JS477" s="26">
        <f>IFERROR(Tableau17[[#This Row],[2014-T2-LUG]]/Tableau17[[#This Row],[2014-T2-TOTAL]],"")</f>
        <v>0.60148148148148151</v>
      </c>
      <c r="JT477" s="26">
        <f>IFERROR(Tableau17[[#This Row],[2015-T1-BC-DIV]]/Tableau17[[#This Row],[2015-T1-TOTAL]],"")</f>
        <v>0</v>
      </c>
      <c r="JU477" s="26">
        <f>IFERROR(Tableau17[[#This Row],[2015-T1-BC-DLF]]/Tableau17[[#This Row],[2015-T1-TOTAL]],"")</f>
        <v>3.870967741935484E-2</v>
      </c>
      <c r="JV477" s="26">
        <f>IFERROR(Tableau17[[#This Row],[2015-T1-BC-DVD]]/Tableau17[[#This Row],[2015-T1-TOTAL]],"")</f>
        <v>0</v>
      </c>
      <c r="JW477" s="26">
        <f>IFERROR(Tableau17[[#This Row],[2015-T1-BC-DVG]]/Tableau17[[#This Row],[2015-T1-TOTAL]],"")</f>
        <v>0.13978494623655913</v>
      </c>
      <c r="JX477" s="26">
        <f>IFERROR(Tableau17[[#This Row],[2015-T1-BC-FG]]/Tableau17[[#This Row],[2015-T1-TOTAL]],"")</f>
        <v>0</v>
      </c>
      <c r="JY477" s="26">
        <f>IFERROR(Tableau17[[#This Row],[2015-T1-BC-FN]]/Tableau17[[#This Row],[2015-T1-TOTAL]],"")</f>
        <v>0.18279569892473119</v>
      </c>
      <c r="JZ477" s="26">
        <f>IFERROR(Tableau17[[#This Row],[2015-T1-BC-MDM]]/Tableau17[[#This Row],[2015-T1-TOTAL]],"")</f>
        <v>0</v>
      </c>
      <c r="KA477" s="26">
        <f>IFERROR(Tableau17[[#This Row],[2015-T1-BC-RDG]]/Tableau17[[#This Row],[2015-T1-TOTAL]],"")</f>
        <v>0</v>
      </c>
      <c r="KB477" s="26">
        <f>IFERROR(Tableau17[[#This Row],[2015-T1-BC-SOC]]/Tableau17[[#This Row],[2015-T1-TOTAL]],"")</f>
        <v>0.47096774193548385</v>
      </c>
      <c r="KC477" s="26">
        <f>IFERROR(Tableau17[[#This Row],[2015-T1-BC-UD]]/Tableau17[[#This Row],[2015-T1-TOTAL]],"")</f>
        <v>0.16774193548387098</v>
      </c>
      <c r="KD477" s="26">
        <f>IFERROR(Tableau17[[#This Row],[2015-T1-BC-UG]]/Tableau17[[#This Row],[2015-T1-TOTAL]],"")</f>
        <v>0</v>
      </c>
      <c r="KE477" s="26">
        <f>IFERROR(Tableau17[[#This Row],[2015-T1-BC-VEC]]/Tableau17[[#This Row],[2015-T1-TOTAL]],"")</f>
        <v>0</v>
      </c>
      <c r="KF477" s="26">
        <f>IFERROR(Tableau17[[#This Row],[2015-T2-BC-DVG]]/Tableau17[[#This Row],[2015-T2-TOTAL]],"")</f>
        <v>0</v>
      </c>
      <c r="KG477" s="26">
        <f>IFERROR(Tableau17[[#This Row],[2015-T2-BC-FN]]/Tableau17[[#This Row],[2015-T2-TOTAL]],"")</f>
        <v>0.23180076628352492</v>
      </c>
      <c r="KH477" s="26">
        <f>IFERROR(Tableau17[[#This Row],[2015-T2-BC-SOC]]/Tableau17[[#This Row],[2015-T2-TOTAL]],"")</f>
        <v>0.76819923371647514</v>
      </c>
      <c r="KI477" s="26">
        <f>IFERROR(Tableau17[[#This Row],[2015-T2-BC-UD]]/Tableau17[[#This Row],[2015-T2-TOTAL]],"")</f>
        <v>0</v>
      </c>
      <c r="KJ477" s="26">
        <f>IFERROR(Tableau17[[#This Row],[2015-T2-BC-UG]]/Tableau17[[#This Row],[2015-T2-TOTAL]],"")</f>
        <v>0</v>
      </c>
      <c r="KK477" s="26">
        <f>IFERROR(Tableau17[[#This Row],[2017 (L)-T1-COM]]/Tableau17[[#This Row],[2017 (L)-T1-TOTAL]],"")</f>
        <v>4.5317220543806644E-2</v>
      </c>
      <c r="KL477" s="26">
        <f>IFERROR(Tableau17[[#This Row],[2017 (L)-T1-DIV]]/Tableau17[[#This Row],[2017 (L)-T1-TOTAL]],"")</f>
        <v>1.2084592145015106E-2</v>
      </c>
      <c r="KM477" s="26">
        <f>IFERROR(Tableau17[[#This Row],[2017 (L)-T1-DLF]]/Tableau17[[#This Row],[2017 (L)-T1-TOTAL]],"")</f>
        <v>1.2084592145015106E-2</v>
      </c>
      <c r="KN477" s="26">
        <f>IFERROR(Tableau17[[#This Row],[2017 (L)-T1-DVD]]/Tableau17[[#This Row],[2017 (L)-T1-TOTAL]],"")</f>
        <v>0</v>
      </c>
      <c r="KO477" s="26">
        <f>IFERROR(Tableau17[[#This Row],[2017 (L)-T1-DVG]]/Tableau17[[#This Row],[2017 (L)-T1-TOTAL]],"")</f>
        <v>3.6253776435045321E-2</v>
      </c>
      <c r="KP477" s="26">
        <f>IFERROR(Tableau17[[#This Row],[2017 (L)-T1-ECO]]/Tableau17[[#This Row],[2017 (L)-T1-TOTAL]],"")</f>
        <v>2.4169184290030211E-2</v>
      </c>
      <c r="KQ477" s="26">
        <f>IFERROR(Tableau17[[#This Row],[2017 (L)-T1-EXD]]/Tableau17[[#This Row],[2017 (L)-T1-TOTAL]],"")</f>
        <v>0</v>
      </c>
      <c r="KR477" s="26">
        <f>IFERROR(Tableau17[[#This Row],[2017 (L)-T1-EXG]]/Tableau17[[#This Row],[2017 (L)-T1-TOTAL]],"")</f>
        <v>3.3232628398791542E-2</v>
      </c>
      <c r="KS477" s="26">
        <f>IFERROR(Tableau17[[#This Row],[2017 (L)-T1-FI]]/Tableau17[[#This Row],[2017 (L)-T1-TOTAL]],"")</f>
        <v>0.1782477341389728</v>
      </c>
      <c r="KT477" s="26">
        <f>IFERROR(Tableau17[[#This Row],[2017 (L)-T1-FN]]/Tableau17[[#This Row],[2017 (L)-T1-TOTAL]],"")</f>
        <v>0.14501510574018128</v>
      </c>
      <c r="KU477" s="26">
        <f>IFERROR(Tableau17[[#This Row],[2017 (L)-T1-LR]]/Tableau17[[#This Row],[2017 (L)-T1-TOTAL]],"")</f>
        <v>0</v>
      </c>
      <c r="KV477" s="26">
        <f>IFERROR(Tableau17[[#This Row],[2017 (L)-T1-MDM]]/Tableau17[[#This Row],[2017 (L)-T1-TOTAL]],"")</f>
        <v>0</v>
      </c>
      <c r="KW477" s="26">
        <f>IFERROR(Tableau17[[#This Row],[2017 (L)-T1-RDG]]/Tableau17[[#This Row],[2017 (L)-T1-TOTAL]],"")</f>
        <v>0</v>
      </c>
      <c r="KX477" s="26">
        <f>IFERROR(Tableau17[[#This Row],[2017 (L)-T1-REG]]/Tableau17[[#This Row],[2017 (L)-T1-TOTAL]],"")</f>
        <v>0</v>
      </c>
      <c r="KY477" s="26">
        <f>IFERROR(Tableau17[[#This Row],[2017 (L)-T1-REM]]/Tableau17[[#This Row],[2017 (L)-T1-TOTAL]],"")</f>
        <v>0.29305135951661632</v>
      </c>
      <c r="KZ477" s="26">
        <f>IFERROR(Tableau17[[#This Row],[2017 (L)-T1-SOC]]/Tableau17[[#This Row],[2017 (L)-T1-TOTAL]],"")</f>
        <v>0.19033232628398791</v>
      </c>
      <c r="LA477" s="26">
        <f>IFERROR(Tableau17[[#This Row],[2017 (L)-T1-UDI]]/Tableau17[[#This Row],[2017 (L)-T1-TOTAL]],"")</f>
        <v>3.0211480362537766E-2</v>
      </c>
      <c r="LB477" s="26">
        <f>IFERROR(Tableau17[[#This Row],[2017 (L)-T2-FI]]/Tableau17[[#This Row],[2017 (L)-T2-TOTAL]],"")</f>
        <v>0</v>
      </c>
      <c r="LC477" s="26">
        <f>IFERROR(Tableau17[[#This Row],[2017 (L)-T2-FN]]/Tableau17[[#This Row],[2017 (L)-T2-TOTAL]],"")</f>
        <v>0.21481481481481482</v>
      </c>
      <c r="LD477" s="26">
        <f>IFERROR(Tableau17[[#This Row],[2017 (L)-T2-LR]]/Tableau17[[#This Row],[2017 (L)-T2-TOTAL]],"")</f>
        <v>0</v>
      </c>
      <c r="LE477" s="26">
        <f>IFERROR(Tableau17[[#This Row],[2017 (L)-T2-MDM]]/Tableau17[[#This Row],[2017 (L)-T2-TOTAL]],"")</f>
        <v>0</v>
      </c>
      <c r="LF477" s="26">
        <f>IFERROR(Tableau17[[#This Row],[2017 (L)-T2-REM]]/Tableau17[[#This Row],[2017 (L)-T2-TOTAL]],"")</f>
        <v>0.78518518518518521</v>
      </c>
      <c r="LG477" s="26">
        <f>IFERROR(Tableau17[[#This Row],[2017-T1-ARTHAUD Nathalie]]/Tableau17[[#This Row],[2017-T1-TOTAL]],"")</f>
        <v>2.976190476190476E-3</v>
      </c>
      <c r="LH477" s="26">
        <f>IFERROR(Tableau17[[#This Row],[2017-T1-ASSELINEAU Fran]]/Tableau17[[#This Row],[2017-T1-TOTAL]],"")</f>
        <v>1.3888888888888888E-2</v>
      </c>
      <c r="LI477" s="26">
        <f>IFERROR(Tableau17[[#This Row],[2017-T1-CHEMINADE Jacques]]/Tableau17[[#This Row],[2017-T1-TOTAL]],"")</f>
        <v>1.984126984126984E-3</v>
      </c>
      <c r="LJ477" s="26">
        <f>IFERROR(Tableau17[[#This Row],[2017-T1-DUPONT-AIGNAN Nicolas]]/Tableau17[[#This Row],[2017-T1-TOTAL]],"")</f>
        <v>1.488095238095238E-2</v>
      </c>
      <c r="LK477" s="26">
        <f>IFERROR(Tableau17[[#This Row],[2017-T1-FILLON Fran]]/Tableau17[[#This Row],[2017-T1-TOTAL]],"")</f>
        <v>6.1507936507936505E-2</v>
      </c>
      <c r="LL477" s="26">
        <f>IFERROR(Tableau17[[#This Row],[2017-T1-HAMON Beno]]/Tableau17[[#This Row],[2017-T1-TOTAL]],"")</f>
        <v>5.9523809523809521E-2</v>
      </c>
      <c r="LM477" s="26">
        <f>IFERROR(Tableau17[[#This Row],[2017-T1-LASSALLE Jean]]/Tableau17[[#This Row],[2017-T1-TOTAL]],"")</f>
        <v>4.96031746031746E-3</v>
      </c>
      <c r="LN477" s="26">
        <f>IFERROR(Tableau17[[#This Row],[2017-T1-LE PEN Marine]]/Tableau17[[#This Row],[2017-T1-TOTAL]],"")</f>
        <v>0.12996031746031747</v>
      </c>
      <c r="LO477" s="26">
        <f>IFERROR(Tableau17[[#This Row],[2017-T1-M Jean-Luc]]/Tableau17[[#This Row],[2017-T1-TOTAL]],"")</f>
        <v>0.49801587301587302</v>
      </c>
      <c r="LP477" s="26">
        <f>IFERROR(Tableau17[[#This Row],[2017-T1-MACRON Emmanuel]]/Tableau17[[#This Row],[2017-T1-TOTAL]],"")</f>
        <v>0.1984126984126984</v>
      </c>
      <c r="LQ477" s="26">
        <f>IFERROR(Tableau17[[#This Row],[2017-T1-POUTOU Philippe]]/Tableau17[[#This Row],[2017-T1-TOTAL]],"")</f>
        <v>1.3888888888888888E-2</v>
      </c>
      <c r="LR477" s="26">
        <f>IFERROR(Tableau17[[#This Row],[2017-T2-LE PEN Marine]]/Tableau17[[#This Row],[2017-T2-TOTAL]],"")</f>
        <v>0.1901639344262295</v>
      </c>
      <c r="LS477" s="26">
        <f>IFERROR(Tableau17[[#This Row],[2017-T2-MACRON Emmanuel]]/Tableau17[[#This Row],[2017-T2-TOTAL]],"")</f>
        <v>0.80983606557377052</v>
      </c>
      <c r="LT477" s="26">
        <f>IFERROR(Tableau17[[#This Row],[2019-T1-ALEXANDRE Audric]]/Tableau17[[#This Row],[2019-T1-TOTAL]],"")</f>
        <v>0</v>
      </c>
      <c r="LU477" s="26">
        <f>IFERROR(Tableau17[[#This Row],[2019-T1-ARTHAUD Nathalie]]/Tableau17[[#This Row],[2019-T1-TOTAL]],"")</f>
        <v>0</v>
      </c>
      <c r="LV477" s="26">
        <f>IFERROR(Tableau17[[#This Row],[2019-T1-ASSELINEAU François]]/Tableau17[[#This Row],[2019-T1-TOTAL]],"")</f>
        <v>3.214285714285714E-2</v>
      </c>
      <c r="LW477" s="26">
        <f>IFERROR(Tableau17[[#This Row],[2019-T1-AUBRY Manon]]/Tableau17[[#This Row],[2019-T1-TOTAL]],"")</f>
        <v>0.18928571428571428</v>
      </c>
      <c r="LX477" s="26">
        <f>IFERROR(Tableau17[[#This Row],[2019-T1-AZERGUI Nagib]]/Tableau17[[#This Row],[2019-T1-TOTAL]],"")</f>
        <v>0.05</v>
      </c>
      <c r="LY477" s="26">
        <f>IFERROR(Tableau17[[#This Row],[2019-T1-BARDELLA Jordan]]/Tableau17[[#This Row],[2019-T1-TOTAL]],"")</f>
        <v>0.26071428571428573</v>
      </c>
      <c r="LZ477" s="26">
        <f>IFERROR(Tableau17[[#This Row],[2019-T1-BELLAMY François-Xavier]]/Tableau17[[#This Row],[2019-T1-TOTAL]],"")</f>
        <v>1.7857142857142856E-2</v>
      </c>
      <c r="MA477" s="26">
        <f>IFERROR(Tableau17[[#This Row],[2019-T1-BIDOU Olivier]]/Tableau17[[#This Row],[2019-T1-TOTAL]],"")</f>
        <v>3.5714285714285713E-3</v>
      </c>
      <c r="MB477" s="26">
        <f>IFERROR(Tableau17[[#This Row],[2019-T1-BOURG Dominique]]/Tableau17[[#This Row],[2019-T1-TOTAL]],"")</f>
        <v>3.214285714285714E-2</v>
      </c>
      <c r="MC477" s="26">
        <f>IFERROR(Tableau17[[#This Row],[2019-T1-BROSSAT Ian]]/Tableau17[[#This Row],[2019-T1-TOTAL]],"")</f>
        <v>2.8571428571428571E-2</v>
      </c>
      <c r="MD477" s="26">
        <f>IFERROR(Tableau17[[#This Row],[2019-T1-CAILLAUD Sophie]]/Tableau17[[#This Row],[2019-T1-TOTAL]],"")</f>
        <v>0</v>
      </c>
      <c r="ME477" s="26">
        <f>IFERROR(Tableau17[[#This Row],[2019-T1-CAMUS Renaud]]/Tableau17[[#This Row],[2019-T1-TOTAL]],"")</f>
        <v>0</v>
      </c>
      <c r="MF477" s="26">
        <f>IFERROR(Tableau17[[#This Row],[2019-T1-CHALENÇON Christophe]]/Tableau17[[#This Row],[2019-T1-TOTAL]],"")</f>
        <v>0</v>
      </c>
      <c r="MG477" s="26">
        <f>IFERROR(Tableau17[[#This Row],[2019-T1-CORBET Cathy Denise Ginette]]/Tableau17[[#This Row],[2019-T1-TOTAL]],"")</f>
        <v>0</v>
      </c>
      <c r="MH477" s="26">
        <f>IFERROR(Tableau17[[#This Row],[2019-T1-DE PREVOISIN Robert]]/Tableau17[[#This Row],[2019-T1-TOTAL]],"")</f>
        <v>0</v>
      </c>
      <c r="MI477" s="26">
        <f>IFERROR(Tableau17[[#This Row],[2019-T1-DELFEL Thérèse]]/Tableau17[[#This Row],[2019-T1-TOTAL]],"")</f>
        <v>0</v>
      </c>
      <c r="MJ477" s="26">
        <f>IFERROR(Tableau17[[#This Row],[2019-T1-DIEUMEGARD Pierre]]/Tableau17[[#This Row],[2019-T1-TOTAL]],"")</f>
        <v>0</v>
      </c>
      <c r="MK477" s="26">
        <f>IFERROR(Tableau17[[#This Row],[2019-T1-DUPONT-AIGNAN Nicolas]]/Tableau17[[#This Row],[2019-T1-TOTAL]],"")</f>
        <v>0</v>
      </c>
      <c r="ML477" s="26">
        <f>IFERROR(Tableau17[[#This Row],[2019-T1-GERNIGON Yves]]/Tableau17[[#This Row],[2019-T1-TOTAL]],"")</f>
        <v>0</v>
      </c>
      <c r="MM477" s="26">
        <f>IFERROR(Tableau17[[#This Row],[2019-T1-GLUCKSMANN Raphaël]]/Tableau17[[#This Row],[2019-T1-TOTAL]],"")</f>
        <v>4.642857142857143E-2</v>
      </c>
      <c r="MN477" s="26">
        <f>IFERROR(Tableau17[[#This Row],[2019-T1-HAMON Benoît]]/Tableau17[[#This Row],[2019-T1-TOTAL]],"")</f>
        <v>2.8571428571428571E-2</v>
      </c>
      <c r="MO477" s="26">
        <f>IFERROR(Tableau17[[#This Row],[2019-T1-HELGEN Gilles]]/Tableau17[[#This Row],[2019-T1-TOTAL]],"")</f>
        <v>0</v>
      </c>
      <c r="MP477" s="26">
        <f>IFERROR(Tableau17[[#This Row],[2019-T1-JADOT Yannick]]/Tableau17[[#This Row],[2019-T1-TOTAL]],"")</f>
        <v>6.4285714285714279E-2</v>
      </c>
      <c r="MQ477" s="26">
        <f>IFERROR(Tableau17[[#This Row],[2019-T1-LAGARDE Jean-Christophe]]/Tableau17[[#This Row],[2019-T1-TOTAL]],"")</f>
        <v>1.0714285714285714E-2</v>
      </c>
      <c r="MR477" s="26">
        <f>IFERROR(Tableau17[[#This Row],[2019-T1-LALANNE Francis]]/Tableau17[[#This Row],[2019-T1-TOTAL]],"")</f>
        <v>1.0714285714285714E-2</v>
      </c>
      <c r="MS477" s="26">
        <f>IFERROR(Tableau17[[#This Row],[2019-T1-LOISEAU Nathalie]]/Tableau17[[#This Row],[2019-T1-TOTAL]],"")</f>
        <v>0.22500000000000001</v>
      </c>
      <c r="MT477" s="26">
        <f>IFERROR(Tableau17[[#This Row],[2019-T1-MARIE Florie]]/Tableau17[[#This Row],[2019-T1-TOTAL]],"")</f>
        <v>0</v>
      </c>
      <c r="MU477" s="26">
        <f>IFERROR(Tableau17[[#This Row],[2008-T1-MACROEXTRDROITE]]/Tableau17[[#This Row],[2008-T1-MACROTOTALE]],"")</f>
        <v>4.9800796812749001E-2</v>
      </c>
      <c r="MV477" s="26">
        <f>IFERROR(Tableau17[[#This Row],[2008-T1-MACRODROITE]]/Tableau17[[#This Row],[2008-T1-MACROTOTALE]],"")</f>
        <v>0.29880478087649404</v>
      </c>
      <c r="MW477" s="26">
        <f>IFERROR(Tableau17[[#This Row],[2008-T1-MACROCENTRE]]/Tableau17[[#This Row],[2008-T1-MACROTOTALE]],"")</f>
        <v>0</v>
      </c>
      <c r="MX477" s="26">
        <f>IFERROR(Tableau17[[#This Row],[2008-T1-MACROGAUCHE]]/Tableau17[[#This Row],[2008-T1-MACROTOTALE]],"")</f>
        <v>0.65139442231075695</v>
      </c>
      <c r="MY477" s="26">
        <f>IFERROR(Tableau17[[#This Row],[2008-T1-MACROAUTRE]]/Tableau17[[#This Row],[2008-T1-MACROTOTALE]],"")</f>
        <v>0</v>
      </c>
      <c r="MZ477" s="26" t="str">
        <f>IFERROR(Tableau17[[#This Row],[2008-T2-MACROEXTRDROITE]]/Tableau17[[#This Row],[2008-T2-MACROTOTALE]],"")</f>
        <v/>
      </c>
      <c r="NA477" s="26" t="str">
        <f>IFERROR(Tableau17[[#This Row],[2008-T2-MACRODROITE]]/Tableau17[[#This Row],[2008-T2-MACROTOTALE]],"")</f>
        <v/>
      </c>
      <c r="NB477" s="26" t="str">
        <f>IFERROR(Tableau17[[#This Row],[2008-T2-MACROCENTRE]]/Tableau17[[#This Row],[2008-T2-MACROTOTALE]],"")</f>
        <v/>
      </c>
      <c r="NC477" s="26" t="str">
        <f>IFERROR(Tableau17[[#This Row],[2008-T2-MACROGAUCHE]]/Tableau17[[#This Row],[2008-T2-MACROTOTALE]],"")</f>
        <v/>
      </c>
      <c r="ND477" s="26" t="str">
        <f>IFERROR(Tableau17[[#This Row],[2008-T2-MACROAUTRE]]/Tableau17[[#This Row],[2008-T2-MACROTOTALE]],"")</f>
        <v/>
      </c>
      <c r="NE477" s="26">
        <f>IFERROR(Tableau17[[#This Row],[2014-T1-MACROEXTRDROITE]]/Tableau17[[#This Row],[2014-T1-MACROTOTALE]],"")</f>
        <v>0.125</v>
      </c>
      <c r="NF477" s="26">
        <f>IFERROR(Tableau17[[#This Row],[2014-T1-MACRODROITE]]/Tableau17[[#This Row],[2014-T1-MACROTOTALE]],"")</f>
        <v>0.21828358208955223</v>
      </c>
      <c r="NG477" s="26">
        <f>IFERROR(Tableau17[[#This Row],[2014-T1-MACROCENTRE]]/Tableau17[[#This Row],[2014-T1-MACROTOTALE]],"")</f>
        <v>0</v>
      </c>
      <c r="NH477" s="26">
        <f>IFERROR(Tableau17[[#This Row],[2014-T1-MACROGAUCHE]]/Tableau17[[#This Row],[2014-T1-MACROTOTALE]],"")</f>
        <v>0.65671641791044777</v>
      </c>
      <c r="NI477" s="26">
        <f>IFERROR(Tableau17[[#This Row],[2014-T1-MACROAUTRE]]/Tableau17[[#This Row],[2014-T1-MACROTOTALE]],"")</f>
        <v>0</v>
      </c>
      <c r="NJ477" s="26">
        <f>IFERROR(Tableau17[[#This Row],[2014-T2-MACROEXTRDROITE]]/Tableau17[[#This Row],[2014-T2-MACROTOTALE]],"")</f>
        <v>0.15851851851851853</v>
      </c>
      <c r="NK477" s="26">
        <f>IFERROR(Tableau17[[#This Row],[2014-T2-MACRODROITE]]/Tableau17[[#This Row],[2014-T2-MACROTOTALE]],"")</f>
        <v>0.24</v>
      </c>
      <c r="NL477" s="26">
        <f>IFERROR(Tableau17[[#This Row],[2014-T2-MACROCENTRE]]/Tableau17[[#This Row],[2014-T2-MACROTOTALE]],"")</f>
        <v>0</v>
      </c>
      <c r="NM477" s="26">
        <f>IFERROR(Tableau17[[#This Row],[2014-T2-MACROGAUCHE]]/Tableau17[[#This Row],[2014-T2-MACROTOTALE]],"")</f>
        <v>0.60148148148148151</v>
      </c>
      <c r="NN477" s="26">
        <f>IFERROR(Tableau17[[#This Row],[2014-T2-MACROAUTRE]]/Tableau17[[#This Row],[2014-T2-MACROTOTALE]],"")</f>
        <v>0</v>
      </c>
      <c r="NO477" s="26">
        <f>IFERROR( Tableau17[[#This Row],[2015-T1-MACROEXTRDROITE]]/Tableau17[[#This Row],[2015-T1-MACROTOTALE]],"")</f>
        <v>0.22150537634408601</v>
      </c>
      <c r="NP477" s="26">
        <f>IFERROR(Tableau17[[#This Row],[2015-T1-MACRODROITE]]/Tableau17[[#This Row],[2015-T1-MACROTOTALE]],"")</f>
        <v>0.16774193548387098</v>
      </c>
      <c r="NQ477" s="26">
        <f>IFERROR(Tableau17[[#This Row],[2015-T1-MACROCENTRE]]/Tableau17[[#This Row],[2015-T1-MACROTOTALE]],"")</f>
        <v>0</v>
      </c>
      <c r="NR477" s="26">
        <f>IFERROR(Tableau17[[#This Row],[2015-T1-MACROGAUCHE]]/Tableau17[[#This Row],[2015-T1-MACROTOTALE]],"")</f>
        <v>0.61075268817204298</v>
      </c>
      <c r="NS477" s="26">
        <f>IFERROR(Tableau17[[#This Row],[2015-T1-MACROAUTRE]]/Tableau17[[#This Row],[2015-T1-MACROTOTALE]],"")</f>
        <v>0</v>
      </c>
      <c r="NT477" s="26">
        <f>IFERROR(Tableau17[[#This Row],[2015-T2-MACROEXTRDROITE]]/Tableau17[[#This Row],[2015-T2-MACROTOTALE]],"")</f>
        <v>0.23180076628352492</v>
      </c>
      <c r="NU477" s="26">
        <f>IFERROR(Tableau17[[#This Row],[2015-T2-MACRODROITE]]/Tableau17[[#This Row],[2015-T2-MACROTOTALE]],"")</f>
        <v>0</v>
      </c>
      <c r="NV477" s="26">
        <f>IFERROR(Tableau17[[#This Row],[2015-T2-MACROCENTRE]]/Tableau17[[#This Row],[2015-T2-MACROTOTALE]],"")</f>
        <v>0</v>
      </c>
      <c r="NW477" s="26">
        <f>IFERROR(Tableau17[[#This Row],[2015-T2-MACROGAUCHE]]/Tableau17[[#This Row],[2015-T2-MACROTOTALE]],"")</f>
        <v>0.76819923371647514</v>
      </c>
      <c r="NX477" s="26">
        <f>IFERROR(Tableau17[[#This Row],[2015-T2-MACROAUTRE]]/Tableau17[[#This Row],[2015-T2-MACROTOTALE]],"")</f>
        <v>0</v>
      </c>
      <c r="NY477" s="26">
        <f>IFERROR(Tableau17[[#This Row],[2017-T1-MACROEXTRDROITE]]/Tableau17[[#This Row],[2017-T1-MACROTOTALE]],"")</f>
        <v>0.16071428571428573</v>
      </c>
      <c r="NZ477" s="26">
        <f>IFERROR(Tableau17[[#This Row],[2017-T1-MACRODROITE]]/Tableau17[[#This Row],[2017-T1-MACROTOTALE]],"")</f>
        <v>6.1507936507936505E-2</v>
      </c>
      <c r="OA477" s="26">
        <f>IFERROR(Tableau17[[#This Row],[2017-T1-MACROCENTRE]]/Tableau17[[#This Row],[2017-T1-MACROTOTALE]],"")</f>
        <v>0.1984126984126984</v>
      </c>
      <c r="OB477" s="26">
        <f>IFERROR(Tableau17[[#This Row],[2017-T1-MACROGAUCHE]]/Tableau17[[#This Row],[2017-T1-MACROTOTALE]],"")</f>
        <v>0.57440476190476186</v>
      </c>
      <c r="OC477" s="26">
        <f>IFERROR(Tableau17[[#This Row],[2017-T1-MACROAUTRE]]/Tableau17[[#This Row],[2017-T1-MACROTOTALE]],"")</f>
        <v>4.96031746031746E-3</v>
      </c>
      <c r="OD477" s="26">
        <f>IFERROR(Tableau17[[#This Row],[2017-T2-MACROEXTRDROITE]]/Tableau17[[#This Row],[2017-T2-MACROTOTALE]],"")</f>
        <v>0.1901639344262295</v>
      </c>
      <c r="OE477" s="26">
        <f>IFERROR(Tableau17[[#This Row],[2017-T2-MACRODROITE]]/Tableau17[[#This Row],[2017-T2-MACROTOTALE]],"")</f>
        <v>0</v>
      </c>
      <c r="OF477" s="26">
        <f>IFERROR(Tableau17[[#This Row],[2017-T2-MACROCENTRE]]/Tableau17[[#This Row],[2017-T2-MACROTOTALE]],"")</f>
        <v>0.80983606557377052</v>
      </c>
      <c r="OG477" s="26">
        <f>IFERROR(Tableau17[[#This Row],[2017-T2-MACROGAUCHE]]/Tableau17[[#This Row],[2017-T2-MACROTOTALE]],"")</f>
        <v>0</v>
      </c>
      <c r="OH477" s="26">
        <f>IFERROR(Tableau17[[#This Row],[2017-T2-MACROAUTRE]]/Tableau17[[#This Row],[2017-T2-MACROTOTALE]],"")</f>
        <v>0</v>
      </c>
      <c r="OI477" s="26">
        <f>IFERROR(Tableau17[[#This Row],[2019-T1-MACROEXTRDROITE]]/Tableau17[[#This Row],[2019-T1-MACROTOTALE]],"")</f>
        <v>0.29929577464788731</v>
      </c>
      <c r="OJ477" s="26">
        <f>IFERROR(Tableau17[[#This Row],[2019-T1-MACRODROITE]]/Tableau17[[#This Row],[2019-T1-MACROTOTALE]],"")</f>
        <v>2.8169014084507043E-2</v>
      </c>
      <c r="OK477" s="26">
        <f>IFERROR(Tableau17[[#This Row],[2019-T1-MACROCENTRE]]/Tableau17[[#This Row],[2019-T1-MACROTOTALE]],"")</f>
        <v>0.22183098591549297</v>
      </c>
      <c r="OL477" s="26">
        <f>IFERROR(Tableau17[[#This Row],[2019-T1-MACROGAUCHE]]/Tableau17[[#This Row],[2019-T1-MACROTOTALE]],"")</f>
        <v>0.352112676056338</v>
      </c>
      <c r="OM477" s="26">
        <f>IFERROR(Tableau17[[#This Row],[2019-T1-MACROAUTRE]]/Tableau17[[#This Row],[2019-T1-MACROTOTALE]],"")</f>
        <v>9.8591549295774641E-2</v>
      </c>
      <c r="ON477" s="26">
        <f>IFERROR(Tableau17[[#This Row],[2020-T1-MACROEXTRDROITE]]/Tableau17[[#This Row],[2020-T1-MACROTOTALE]],"")</f>
        <v>0.1111111111111111</v>
      </c>
      <c r="OO477" s="26">
        <f>IFERROR(Tableau17[[#This Row],[2020-T1-MACRODROITE]]/Tableau17[[#This Row],[2020-T1-MACROTOTALE]],"")</f>
        <v>0.1728395061728395</v>
      </c>
      <c r="OP477" s="26">
        <f>IFERROR(Tableau17[[#This Row],[2020-T1-MACROCENTRE]]/Tableau17[[#This Row],[2020-T1-MACROTOTALE]],"")</f>
        <v>0.12962962962962962</v>
      </c>
      <c r="OQ477" s="26">
        <f>IFERROR(Tableau17[[#This Row],[2020-T1-MACROGAUCHE]]/Tableau17[[#This Row],[2020-T1-MACROTOTALE]],"")</f>
        <v>0.5864197530864198</v>
      </c>
      <c r="OR477" s="26">
        <f>IFERROR(Tableau17[[#This Row],[2020-T1-MACROAUTRE]]/Tableau17[[#This Row],[2020-T1-MACROTOTALE]],"")</f>
        <v>0</v>
      </c>
      <c r="OS477" s="26">
        <f>IFERROR(Tableau17[[#This Row],[2017 (L)-T1-MACROEXTRDROITE]]/Tableau17[[#This Row],[2017 (L)-T1-MACROTOTALE]],"")</f>
        <v>0.15709969788519637</v>
      </c>
      <c r="OT477" s="26">
        <f>IFERROR(Tableau17[[#This Row],[2017 (L)-T1-MACRODROITE]]/Tableau17[[#This Row],[2017 (L)-T1-MACROTOTALE]],"")</f>
        <v>3.0211480362537766E-2</v>
      </c>
      <c r="OU477" s="26">
        <f>IFERROR(Tableau17[[#This Row],[2017 (L)-T1-MACROCENTRE]]/Tableau17[[#This Row],[2017 (L)-T1-MACROTOTALE]],"")</f>
        <v>0.29305135951661632</v>
      </c>
      <c r="OV477" s="26">
        <f>IFERROR(Tableau17[[#This Row],[2017 (L)-T1-MACROGAUCHE]]/Tableau17[[#This Row],[2017 (L)-T1-MACROTOTALE]],"")</f>
        <v>0.50755287009063443</v>
      </c>
      <c r="OW477" s="26">
        <f>IFERROR(Tableau17[[#This Row],[2017 (L)-T1-MACROAUTRE]]/Tableau17[[#This Row],[2017 (L)-T1-MACROTOTALE]],"")</f>
        <v>1.2084592145015106E-2</v>
      </c>
      <c r="OX477" s="26">
        <f>IFERROR(Tableau17[[#This Row],[2017 (L)-T2-MACROEXTRDROITE]]/Tableau17[[#This Row],[2017 (L)-T2-MACROTOTALE]],"")</f>
        <v>0.21481481481481482</v>
      </c>
      <c r="OY477" s="26">
        <f>IFERROR(Tableau17[[#This Row],[2017 (L)-T2-MACRODROITE]]/Tableau17[[#This Row],[2017 (L)-T2-MACROTOTALE]],"")</f>
        <v>0</v>
      </c>
      <c r="OZ477" s="26">
        <f>IFERROR(Tableau17[[#This Row],[2017 (L)-T2-MACROCENTRE]]/Tableau17[[#This Row],[2017 (L)-T2-MACROTOTALE]],"")</f>
        <v>0.78518518518518521</v>
      </c>
      <c r="PA477" s="26">
        <f>IFERROR(Tableau17[[#This Row],[2017 (L)-T2-MACROGAUCHE]]/Tableau17[[#This Row],[2017 (L)-T2-MACROTOTALE]],"")</f>
        <v>0</v>
      </c>
      <c r="PB477" s="26">
        <f>IFERROR(Tableau17[[#This Row],[2017 (L)-T2-MACROAUTRE]]/Tableau17[[#This Row],[2017 (L)-T2-MACROTOTALE]],"")</f>
        <v>0</v>
      </c>
      <c r="PC477" s="26">
        <f>IFERROR(Tableau17[[#This Row],[2008_T1_PROCUS]]/Tableau17[[#This Row],[2008_T1_INSCRITS]],0)</f>
        <v>9.2336103416435823E-4</v>
      </c>
      <c r="PD477" s="26">
        <f>IFERROR(Tableau17[[#This Row],[2008_T2_PROCUS]]/Tableau17[[#This Row],[2008_T2_INSCRITS]],0)</f>
        <v>0</v>
      </c>
      <c r="PE477" s="26">
        <f>Tableau17[[#This Row],[2014_T1_PROCUS]]/Tableau17[[#This Row],[2014_T1_INSCRITS]]</f>
        <v>0</v>
      </c>
      <c r="PF477" s="26">
        <f>IFERROR(Tableau17[[#This Row],[2014_T2_PROCUS]]/Tableau17[[#This Row],[2014_T2_INSCRITS]],0)</f>
        <v>1.9342359767891683E-3</v>
      </c>
    </row>
    <row r="478" spans="1:422" hidden="1" x14ac:dyDescent="0.2">
      <c r="A478" s="1">
        <v>8</v>
      </c>
      <c r="B478" s="1" t="s">
        <v>517</v>
      </c>
      <c r="C478" s="1" t="s">
        <v>539</v>
      </c>
      <c r="D478" s="1" t="s">
        <v>539</v>
      </c>
      <c r="E478" s="1">
        <v>1577</v>
      </c>
      <c r="F478" s="1">
        <v>5.3718329999999996</v>
      </c>
      <c r="G478" s="1">
        <v>43.366700000000002</v>
      </c>
      <c r="H478" s="3">
        <v>1328</v>
      </c>
      <c r="I478" s="3">
        <v>140</v>
      </c>
      <c r="L478" s="1">
        <v>9</v>
      </c>
      <c r="M478" s="1">
        <v>155</v>
      </c>
      <c r="O478" s="1">
        <v>0</v>
      </c>
      <c r="P478" s="1">
        <v>28</v>
      </c>
      <c r="Q478" s="1">
        <v>71</v>
      </c>
      <c r="R478" s="1">
        <v>31</v>
      </c>
      <c r="S478" s="1">
        <v>53</v>
      </c>
      <c r="T478" s="1">
        <v>13</v>
      </c>
      <c r="U478" s="1">
        <v>360</v>
      </c>
      <c r="V478" s="1">
        <v>1475</v>
      </c>
      <c r="W478" s="1">
        <v>565</v>
      </c>
      <c r="X478" s="1">
        <v>0</v>
      </c>
      <c r="Y478" s="2">
        <v>0.38305085</v>
      </c>
      <c r="Z478" s="1">
        <v>1476</v>
      </c>
      <c r="AA478" s="1">
        <v>662</v>
      </c>
      <c r="AB478" s="1">
        <v>2</v>
      </c>
      <c r="AC478" s="2">
        <v>0.44850949000000001</v>
      </c>
      <c r="AD478" s="1">
        <v>1328</v>
      </c>
      <c r="AE478" s="1">
        <v>368</v>
      </c>
      <c r="AF478" s="2">
        <v>0.27710843000000002</v>
      </c>
      <c r="AG478" s="1">
        <f t="shared" si="7"/>
        <v>140</v>
      </c>
      <c r="AH478" s="1">
        <v>1352</v>
      </c>
      <c r="AI478" s="1">
        <v>684</v>
      </c>
      <c r="AJ478" s="1">
        <v>5</v>
      </c>
      <c r="AK478" s="2">
        <v>0.50591715999999998</v>
      </c>
      <c r="AN478" s="1">
        <v>0</v>
      </c>
      <c r="AP478" s="1">
        <v>1489</v>
      </c>
      <c r="AQ478" s="1">
        <v>497</v>
      </c>
      <c r="AR478" s="2">
        <v>0.33378106000000002</v>
      </c>
      <c r="AS478" s="1">
        <v>1488</v>
      </c>
      <c r="AT478" s="1">
        <v>576</v>
      </c>
      <c r="AU478" s="2">
        <v>0.38709676999999998</v>
      </c>
      <c r="AV478" s="1">
        <v>1426</v>
      </c>
      <c r="AW478" s="1">
        <v>393</v>
      </c>
      <c r="AX478" s="2">
        <v>0.27559607000000003</v>
      </c>
      <c r="AY478" s="1">
        <v>1425</v>
      </c>
      <c r="AZ478" s="1">
        <v>341</v>
      </c>
      <c r="BA478" s="2">
        <v>0.23929824999999999</v>
      </c>
      <c r="BB478" s="1">
        <v>1423</v>
      </c>
      <c r="BC478" s="1">
        <v>780</v>
      </c>
      <c r="BD478" s="2">
        <v>0.54813774000000004</v>
      </c>
      <c r="BE478" s="1">
        <v>1423</v>
      </c>
      <c r="BF478" s="1">
        <v>763</v>
      </c>
      <c r="BG478" s="2">
        <v>0.53619114999999995</v>
      </c>
      <c r="BH478" s="1">
        <v>1341</v>
      </c>
      <c r="BI478" s="1">
        <v>312</v>
      </c>
      <c r="BJ478" s="2">
        <v>0.23266218999999999</v>
      </c>
      <c r="BK478" s="1">
        <v>61</v>
      </c>
      <c r="BN478" s="1">
        <v>28</v>
      </c>
      <c r="BO478" s="1">
        <v>42</v>
      </c>
      <c r="BP478" s="1">
        <v>130</v>
      </c>
      <c r="BQ478" s="1">
        <v>390</v>
      </c>
      <c r="BR478" s="1">
        <v>651</v>
      </c>
      <c r="BZ478" s="1">
        <v>85</v>
      </c>
      <c r="CA478" s="1">
        <v>6</v>
      </c>
      <c r="CB478" s="1">
        <v>73</v>
      </c>
      <c r="CC478" s="1">
        <v>71</v>
      </c>
      <c r="CD478" s="1">
        <v>86</v>
      </c>
      <c r="CE478" s="1">
        <v>216</v>
      </c>
      <c r="CF478" s="1">
        <v>537</v>
      </c>
      <c r="CG478" s="1">
        <v>109</v>
      </c>
      <c r="CH478" s="1">
        <v>131</v>
      </c>
      <c r="CI478" s="1">
        <v>390</v>
      </c>
      <c r="CJ478" s="1">
        <v>630</v>
      </c>
      <c r="CL478" s="1">
        <v>15</v>
      </c>
      <c r="CN478" s="1">
        <v>29</v>
      </c>
      <c r="CP478" s="1">
        <v>88</v>
      </c>
      <c r="CS478" s="1">
        <v>272</v>
      </c>
      <c r="CT478" s="1">
        <v>62</v>
      </c>
      <c r="CW478" s="1">
        <v>466</v>
      </c>
      <c r="CY478" s="1">
        <v>126</v>
      </c>
      <c r="CZ478" s="1">
        <v>420</v>
      </c>
      <c r="DC478" s="1">
        <v>546</v>
      </c>
      <c r="DD478" s="1">
        <v>30</v>
      </c>
      <c r="DE478" s="1">
        <v>3</v>
      </c>
      <c r="DF478" s="1">
        <v>5</v>
      </c>
      <c r="DH478" s="1">
        <v>24</v>
      </c>
      <c r="DI478" s="1">
        <v>6</v>
      </c>
      <c r="DK478" s="1">
        <v>2</v>
      </c>
      <c r="DL478" s="1">
        <v>36</v>
      </c>
      <c r="DM478" s="1">
        <v>33</v>
      </c>
      <c r="DR478" s="1">
        <v>125</v>
      </c>
      <c r="DS478" s="1">
        <v>102</v>
      </c>
      <c r="DT478" s="1">
        <v>17</v>
      </c>
      <c r="DU478" s="1">
        <v>383</v>
      </c>
      <c r="DW478" s="1">
        <v>71</v>
      </c>
      <c r="DZ478" s="1">
        <v>239</v>
      </c>
      <c r="EA478" s="1">
        <v>310</v>
      </c>
      <c r="EB478" s="1">
        <v>3</v>
      </c>
      <c r="EC478" s="1">
        <v>5</v>
      </c>
      <c r="ED478" s="1">
        <v>1</v>
      </c>
      <c r="EE478" s="1">
        <v>4</v>
      </c>
      <c r="EF478" s="1">
        <v>41</v>
      </c>
      <c r="EG478" s="1">
        <v>55</v>
      </c>
      <c r="EH478" s="1">
        <v>2</v>
      </c>
      <c r="EI478" s="1">
        <v>128</v>
      </c>
      <c r="EJ478" s="1">
        <v>357</v>
      </c>
      <c r="EK478" s="1">
        <v>164</v>
      </c>
      <c r="EL478" s="1">
        <v>5</v>
      </c>
      <c r="EM478" s="1">
        <v>765</v>
      </c>
      <c r="EN478" s="1">
        <v>162</v>
      </c>
      <c r="EO478" s="1">
        <v>545</v>
      </c>
      <c r="EP478" s="1">
        <v>707</v>
      </c>
      <c r="EQ478" s="1">
        <v>0</v>
      </c>
      <c r="ER478" s="1">
        <v>2</v>
      </c>
      <c r="ES478" s="1">
        <v>6</v>
      </c>
      <c r="ET478" s="1">
        <v>37</v>
      </c>
      <c r="EU478" s="1">
        <v>8</v>
      </c>
      <c r="EV478" s="1">
        <v>54</v>
      </c>
      <c r="EW478" s="1">
        <v>14</v>
      </c>
      <c r="EX478" s="1">
        <v>1</v>
      </c>
      <c r="EY478" s="1">
        <v>5</v>
      </c>
      <c r="EZ478" s="1">
        <v>26</v>
      </c>
      <c r="FA478" s="1">
        <v>0</v>
      </c>
      <c r="FB478" s="1">
        <v>0</v>
      </c>
      <c r="FC478" s="1">
        <v>0</v>
      </c>
      <c r="FD478" s="1">
        <v>0</v>
      </c>
      <c r="FE478" s="1">
        <v>0</v>
      </c>
      <c r="FF478" s="1">
        <v>0</v>
      </c>
      <c r="FG478" s="1">
        <v>1</v>
      </c>
      <c r="FH478" s="1">
        <v>10</v>
      </c>
      <c r="FI478" s="1">
        <v>0</v>
      </c>
      <c r="FJ478" s="1">
        <v>42</v>
      </c>
      <c r="FK478" s="1">
        <v>10</v>
      </c>
      <c r="FL478" s="1">
        <v>0</v>
      </c>
      <c r="FM478" s="1">
        <v>20</v>
      </c>
      <c r="FN478" s="1">
        <v>3</v>
      </c>
      <c r="FO478" s="1">
        <v>1</v>
      </c>
      <c r="FP478" s="1">
        <v>48</v>
      </c>
      <c r="FQ478" s="1">
        <v>2</v>
      </c>
      <c r="FR478" s="1">
        <f>SUM(Tableau17[[#This Row],[2019-T1-ALEXANDRE Audric]:[2019-T1-MARIE Florie]])</f>
        <v>290</v>
      </c>
      <c r="FS478" s="1">
        <v>42</v>
      </c>
      <c r="FT478" s="1">
        <v>191</v>
      </c>
      <c r="FU478" s="1">
        <v>0</v>
      </c>
      <c r="FV478" s="1">
        <v>418</v>
      </c>
      <c r="FW478" s="1">
        <v>0</v>
      </c>
      <c r="FX478" s="1">
        <v>651</v>
      </c>
      <c r="GD478" s="1">
        <v>0</v>
      </c>
      <c r="GE478" s="1">
        <v>71</v>
      </c>
      <c r="GF478" s="1">
        <v>86</v>
      </c>
      <c r="GG478" s="1">
        <v>0</v>
      </c>
      <c r="GH478" s="1">
        <v>380</v>
      </c>
      <c r="GI478" s="1">
        <v>0</v>
      </c>
      <c r="GJ478" s="1">
        <v>537</v>
      </c>
      <c r="GK478" s="1">
        <v>109</v>
      </c>
      <c r="GL478" s="1">
        <v>131</v>
      </c>
      <c r="GM478" s="1">
        <v>0</v>
      </c>
      <c r="GN478" s="1">
        <v>390</v>
      </c>
      <c r="GO478" s="1">
        <v>0</v>
      </c>
      <c r="GP478" s="1">
        <v>630</v>
      </c>
      <c r="GQ478" s="1">
        <v>103</v>
      </c>
      <c r="GR478" s="1">
        <v>62</v>
      </c>
      <c r="GS478" s="1">
        <v>0</v>
      </c>
      <c r="GT478" s="1">
        <v>301</v>
      </c>
      <c r="GU478" s="1">
        <v>0</v>
      </c>
      <c r="GV478" s="1">
        <v>466</v>
      </c>
      <c r="GW478" s="1">
        <v>126</v>
      </c>
      <c r="GX478" s="1">
        <v>0</v>
      </c>
      <c r="GY478" s="1">
        <v>0</v>
      </c>
      <c r="GZ478" s="1">
        <v>420</v>
      </c>
      <c r="HA478" s="1">
        <v>0</v>
      </c>
      <c r="HB478" s="1">
        <v>546</v>
      </c>
      <c r="HC478" s="1">
        <v>138</v>
      </c>
      <c r="HD478" s="1">
        <v>41</v>
      </c>
      <c r="HE478" s="1">
        <v>164</v>
      </c>
      <c r="HF478" s="1">
        <v>420</v>
      </c>
      <c r="HG478" s="1">
        <v>2</v>
      </c>
      <c r="HH478" s="1">
        <v>765</v>
      </c>
      <c r="HI478" s="1">
        <v>162</v>
      </c>
      <c r="HJ478" s="1">
        <v>0</v>
      </c>
      <c r="HK478" s="1">
        <v>545</v>
      </c>
      <c r="HL478" s="1">
        <v>0</v>
      </c>
      <c r="HM478" s="1">
        <v>0</v>
      </c>
      <c r="HN478" s="1">
        <v>707</v>
      </c>
      <c r="HO478" s="1">
        <v>74</v>
      </c>
      <c r="HP478" s="1">
        <v>17</v>
      </c>
      <c r="HQ478" s="1">
        <v>48</v>
      </c>
      <c r="HR478" s="1">
        <v>137</v>
      </c>
      <c r="HS478" s="1">
        <v>21</v>
      </c>
      <c r="HT478" s="1">
        <v>297</v>
      </c>
      <c r="HU478" s="1">
        <v>31</v>
      </c>
      <c r="HV478" s="1">
        <v>37</v>
      </c>
      <c r="HW478" s="1">
        <v>71</v>
      </c>
      <c r="HX478" s="1">
        <v>221</v>
      </c>
      <c r="HY478" s="1">
        <v>0</v>
      </c>
      <c r="HZ478" s="1">
        <v>360</v>
      </c>
      <c r="IA478" s="1">
        <v>38</v>
      </c>
      <c r="IB478" s="1">
        <v>17</v>
      </c>
      <c r="IC478" s="1">
        <v>125</v>
      </c>
      <c r="ID478" s="1">
        <v>200</v>
      </c>
      <c r="IE478" s="1">
        <v>3</v>
      </c>
      <c r="IF478" s="1">
        <v>383</v>
      </c>
      <c r="IG478" s="1">
        <v>71</v>
      </c>
      <c r="IH478" s="1">
        <v>0</v>
      </c>
      <c r="II478" s="1">
        <v>239</v>
      </c>
      <c r="IJ478" s="1">
        <v>0</v>
      </c>
      <c r="IK478" s="1">
        <v>0</v>
      </c>
      <c r="IL478" s="1">
        <v>310</v>
      </c>
      <c r="IM478" s="26">
        <f>IFERROR(Tableau17[[#This Row],[LDIV]]/Tableau17[[#This Row],[Total général]],"")</f>
        <v>0</v>
      </c>
      <c r="IN478" s="26">
        <f>IFERROR(Tableau17[[#This Row],[LDVC]]/Tableau17[[#This Row],[Total général]],"")</f>
        <v>0</v>
      </c>
      <c r="IO478" s="26">
        <f>IFERROR(Tableau17[[#This Row],[LDVD]]/Tableau17[[#This Row],[Total général]],"")</f>
        <v>2.5000000000000001E-2</v>
      </c>
      <c r="IP478" s="26">
        <f>IFERROR(Tableau17[[#This Row],[LDVG]]/Tableau17[[#This Row],[Total général]],"")</f>
        <v>0.43055555555555558</v>
      </c>
      <c r="IQ478" s="26">
        <f>IFERROR(Tableau17[[#This Row],[LEXD]]/Tableau17[[#This Row],[Total général]],"")</f>
        <v>0</v>
      </c>
      <c r="IR478" s="26">
        <f>IFERROR(Tableau17[[#This Row],[LEXG]]/Tableau17[[#This Row],[Total général]],"")</f>
        <v>0</v>
      </c>
      <c r="IS478" s="26">
        <f>IFERROR(Tableau17[[#This Row],[LLR]]/Tableau17[[#This Row],[Total général]],"")</f>
        <v>7.7777777777777779E-2</v>
      </c>
      <c r="IT478" s="26">
        <f>IFERROR(Tableau17[[#This Row],[LREM]]/Tableau17[[#This Row],[Total général]],"")</f>
        <v>0.19722222222222222</v>
      </c>
      <c r="IU478" s="26">
        <f>IFERROR(Tableau17[[#This Row],[LRN]]/Tableau17[[#This Row],[Total général]],"")</f>
        <v>8.611111111111111E-2</v>
      </c>
      <c r="IV478" s="26">
        <f>IFERROR(Tableau17[[#This Row],[LUG]]/Tableau17[[#This Row],[Total général]],"")</f>
        <v>0.14722222222222223</v>
      </c>
      <c r="IW478" s="26">
        <f>IFERROR(Tableau17[[#This Row],[LVEC]]/Tableau17[[#This Row],[Total général]],"")</f>
        <v>3.6111111111111108E-2</v>
      </c>
      <c r="IX478" s="26">
        <f>IFERROR(Tableau17[[#This Row],[2008-T1-LCMD]]/Tableau17[[#This Row],[2008-T1-TOTAL]],"")</f>
        <v>9.3701996927803385E-2</v>
      </c>
      <c r="IY478" s="26">
        <f>IFERROR(Tableau17[[#This Row],[2008-T1-LDVD]]/Tableau17[[#This Row],[2008-T1-TOTAL]],"")</f>
        <v>0</v>
      </c>
      <c r="IZ478" s="26">
        <f>IFERROR(Tableau17[[#This Row],[2008-T1-LEXD]]/Tableau17[[#This Row],[2008-T1-TOTAL]],"")</f>
        <v>0</v>
      </c>
      <c r="JA478" s="26">
        <f>IFERROR(Tableau17[[#This Row],[2008-T1-LEXG]]/Tableau17[[#This Row],[2008-T1-TOTAL]],"")</f>
        <v>4.3010752688172046E-2</v>
      </c>
      <c r="JB478" s="26">
        <f>IFERROR(Tableau17[[#This Row],[2008-T1-LFN]]/Tableau17[[#This Row],[2008-T1-TOTAL]],"")</f>
        <v>6.4516129032258063E-2</v>
      </c>
      <c r="JC478" s="26">
        <f>IFERROR(Tableau17[[#This Row],[2008-T1-LMAJ]]/Tableau17[[#This Row],[2008-T1-TOTAL]],"")</f>
        <v>0.19969278033794163</v>
      </c>
      <c r="JD478" s="26">
        <f>IFERROR(Tableau17[[#This Row],[2008-T1-LUG]]/Tableau17[[#This Row],[2008-T1-TOTAL]],"")</f>
        <v>0.59907834101382484</v>
      </c>
      <c r="JE478" s="26" t="str">
        <f>IFERROR(Tableau17[[#This Row],[2008-T2-LFN]]/Tableau17[[#This Row],[2008-T2-TOTAL]],"")</f>
        <v/>
      </c>
      <c r="JF478" s="26" t="str">
        <f>IFERROR(Tableau17[[#This Row],[2008-T2-LGC]]/Tableau17[[#This Row],[2008-T2-TOTAL]],"")</f>
        <v/>
      </c>
      <c r="JG478" s="26" t="str">
        <f>IFERROR(Tableau17[[#This Row],[2008-T2-LMAJ]]/Tableau17[[#This Row],[2008-T2-TOTAL]],"")</f>
        <v/>
      </c>
      <c r="JH478" s="26" t="str">
        <f>IFERROR(Tableau17[[#This Row],[2008-T2-LUG]]/Tableau17[[#This Row],[2008-T2-TOTAL]],"")</f>
        <v/>
      </c>
      <c r="JI478" s="26">
        <f>IFERROR(Tableau17[[#This Row],[2014-T1-LDIV]]/Tableau17[[#This Row],[2014-T1-TOTAL]],"")</f>
        <v>0</v>
      </c>
      <c r="JJ478" s="26">
        <f>IFERROR(Tableau17[[#This Row],[2014-T1-LDVD]]/Tableau17[[#This Row],[2014-T1-TOTAL]],"")</f>
        <v>0</v>
      </c>
      <c r="JK478" s="26">
        <f>IFERROR(Tableau17[[#This Row],[2014-T1-LDVG]]/Tableau17[[#This Row],[2014-T1-TOTAL]],"")</f>
        <v>0.15828677839851024</v>
      </c>
      <c r="JL478" s="26">
        <f>IFERROR(Tableau17[[#This Row],[2014-T1-LEXG]]/Tableau17[[#This Row],[2014-T1-TOTAL]],"")</f>
        <v>1.11731843575419E-2</v>
      </c>
      <c r="JM478" s="26">
        <f>IFERROR(Tableau17[[#This Row],[2014-T1-LFG]]/Tableau17[[#This Row],[2014-T1-TOTAL]],"")</f>
        <v>0.13594040968342644</v>
      </c>
      <c r="JN478" s="26">
        <f>IFERROR(Tableau17[[#This Row],[2014-T1-LFN]]/Tableau17[[#This Row],[2014-T1-TOTAL]],"")</f>
        <v>0.13221601489757914</v>
      </c>
      <c r="JO478" s="26">
        <f>IFERROR(Tableau17[[#This Row],[2014-T1-LUD]]/Tableau17[[#This Row],[2014-T1-TOTAL]],"")</f>
        <v>0.16014897579143389</v>
      </c>
      <c r="JP478" s="26">
        <f>IFERROR(Tableau17[[#This Row],[2014-T1-LUG]]/Tableau17[[#This Row],[2014-T1-TOTAL]],"")</f>
        <v>0.4022346368715084</v>
      </c>
      <c r="JQ478" s="26">
        <f>IFERROR(Tableau17[[#This Row],[2014-T2-LFN]]/Tableau17[[#This Row],[2014-T2-TOTAL]],"")</f>
        <v>0.17301587301587301</v>
      </c>
      <c r="JR478" s="26">
        <f>IFERROR(Tableau17[[#This Row],[2014-T2-LUD]]/Tableau17[[#This Row],[2014-T2-TOTAL]],"")</f>
        <v>0.20793650793650795</v>
      </c>
      <c r="JS478" s="26">
        <f>IFERROR(Tableau17[[#This Row],[2014-T2-LUG]]/Tableau17[[#This Row],[2014-T2-TOTAL]],"")</f>
        <v>0.61904761904761907</v>
      </c>
      <c r="JT478" s="26">
        <f>IFERROR(Tableau17[[#This Row],[2015-T1-BC-DIV]]/Tableau17[[#This Row],[2015-T1-TOTAL]],"")</f>
        <v>0</v>
      </c>
      <c r="JU478" s="26">
        <f>IFERROR(Tableau17[[#This Row],[2015-T1-BC-DLF]]/Tableau17[[#This Row],[2015-T1-TOTAL]],"")</f>
        <v>3.2188841201716736E-2</v>
      </c>
      <c r="JV478" s="26">
        <f>IFERROR(Tableau17[[#This Row],[2015-T1-BC-DVD]]/Tableau17[[#This Row],[2015-T1-TOTAL]],"")</f>
        <v>0</v>
      </c>
      <c r="JW478" s="26">
        <f>IFERROR(Tableau17[[#This Row],[2015-T1-BC-DVG]]/Tableau17[[#This Row],[2015-T1-TOTAL]],"")</f>
        <v>6.2231759656652362E-2</v>
      </c>
      <c r="JX478" s="26">
        <f>IFERROR(Tableau17[[#This Row],[2015-T1-BC-FG]]/Tableau17[[#This Row],[2015-T1-TOTAL]],"")</f>
        <v>0</v>
      </c>
      <c r="JY478" s="26">
        <f>IFERROR(Tableau17[[#This Row],[2015-T1-BC-FN]]/Tableau17[[#This Row],[2015-T1-TOTAL]],"")</f>
        <v>0.18884120171673821</v>
      </c>
      <c r="JZ478" s="26">
        <f>IFERROR(Tableau17[[#This Row],[2015-T1-BC-MDM]]/Tableau17[[#This Row],[2015-T1-TOTAL]],"")</f>
        <v>0</v>
      </c>
      <c r="KA478" s="26">
        <f>IFERROR(Tableau17[[#This Row],[2015-T1-BC-RDG]]/Tableau17[[#This Row],[2015-T1-TOTAL]],"")</f>
        <v>0</v>
      </c>
      <c r="KB478" s="26">
        <f>IFERROR(Tableau17[[#This Row],[2015-T1-BC-SOC]]/Tableau17[[#This Row],[2015-T1-TOTAL]],"")</f>
        <v>0.58369098712446355</v>
      </c>
      <c r="KC478" s="26">
        <f>IFERROR(Tableau17[[#This Row],[2015-T1-BC-UD]]/Tableau17[[#This Row],[2015-T1-TOTAL]],"")</f>
        <v>0.13304721030042918</v>
      </c>
      <c r="KD478" s="26">
        <f>IFERROR(Tableau17[[#This Row],[2015-T1-BC-UG]]/Tableau17[[#This Row],[2015-T1-TOTAL]],"")</f>
        <v>0</v>
      </c>
      <c r="KE478" s="26">
        <f>IFERROR(Tableau17[[#This Row],[2015-T1-BC-VEC]]/Tableau17[[#This Row],[2015-T1-TOTAL]],"")</f>
        <v>0</v>
      </c>
      <c r="KF478" s="26">
        <f>IFERROR(Tableau17[[#This Row],[2015-T2-BC-DVG]]/Tableau17[[#This Row],[2015-T2-TOTAL]],"")</f>
        <v>0</v>
      </c>
      <c r="KG478" s="26">
        <f>IFERROR(Tableau17[[#This Row],[2015-T2-BC-FN]]/Tableau17[[#This Row],[2015-T2-TOTAL]],"")</f>
        <v>0.23076923076923078</v>
      </c>
      <c r="KH478" s="26">
        <f>IFERROR(Tableau17[[#This Row],[2015-T2-BC-SOC]]/Tableau17[[#This Row],[2015-T2-TOTAL]],"")</f>
        <v>0.76923076923076927</v>
      </c>
      <c r="KI478" s="26">
        <f>IFERROR(Tableau17[[#This Row],[2015-T2-BC-UD]]/Tableau17[[#This Row],[2015-T2-TOTAL]],"")</f>
        <v>0</v>
      </c>
      <c r="KJ478" s="26">
        <f>IFERROR(Tableau17[[#This Row],[2015-T2-BC-UG]]/Tableau17[[#This Row],[2015-T2-TOTAL]],"")</f>
        <v>0</v>
      </c>
      <c r="KK478" s="26">
        <f>IFERROR(Tableau17[[#This Row],[2017 (L)-T1-COM]]/Tableau17[[#This Row],[2017 (L)-T1-TOTAL]],"")</f>
        <v>7.8328981723237601E-2</v>
      </c>
      <c r="KL478" s="26">
        <f>IFERROR(Tableau17[[#This Row],[2017 (L)-T1-DIV]]/Tableau17[[#This Row],[2017 (L)-T1-TOTAL]],"")</f>
        <v>7.832898172323759E-3</v>
      </c>
      <c r="KM478" s="26">
        <f>IFERROR(Tableau17[[#This Row],[2017 (L)-T1-DLF]]/Tableau17[[#This Row],[2017 (L)-T1-TOTAL]],"")</f>
        <v>1.3054830287206266E-2</v>
      </c>
      <c r="KN478" s="26">
        <f>IFERROR(Tableau17[[#This Row],[2017 (L)-T1-DVD]]/Tableau17[[#This Row],[2017 (L)-T1-TOTAL]],"")</f>
        <v>0</v>
      </c>
      <c r="KO478" s="26">
        <f>IFERROR(Tableau17[[#This Row],[2017 (L)-T1-DVG]]/Tableau17[[#This Row],[2017 (L)-T1-TOTAL]],"")</f>
        <v>6.2663185378590072E-2</v>
      </c>
      <c r="KP478" s="26">
        <f>IFERROR(Tableau17[[#This Row],[2017 (L)-T1-ECO]]/Tableau17[[#This Row],[2017 (L)-T1-TOTAL]],"")</f>
        <v>1.5665796344647518E-2</v>
      </c>
      <c r="KQ478" s="26">
        <f>IFERROR(Tableau17[[#This Row],[2017 (L)-T1-EXD]]/Tableau17[[#This Row],[2017 (L)-T1-TOTAL]],"")</f>
        <v>0</v>
      </c>
      <c r="KR478" s="26">
        <f>IFERROR(Tableau17[[#This Row],[2017 (L)-T1-EXG]]/Tableau17[[#This Row],[2017 (L)-T1-TOTAL]],"")</f>
        <v>5.2219321148825066E-3</v>
      </c>
      <c r="KS478" s="26">
        <f>IFERROR(Tableau17[[#This Row],[2017 (L)-T1-FI]]/Tableau17[[#This Row],[2017 (L)-T1-TOTAL]],"")</f>
        <v>9.3994778067885115E-2</v>
      </c>
      <c r="KT478" s="26">
        <f>IFERROR(Tableau17[[#This Row],[2017 (L)-T1-FN]]/Tableau17[[#This Row],[2017 (L)-T1-TOTAL]],"")</f>
        <v>8.6161879895561358E-2</v>
      </c>
      <c r="KU478" s="26">
        <f>IFERROR(Tableau17[[#This Row],[2017 (L)-T1-LR]]/Tableau17[[#This Row],[2017 (L)-T1-TOTAL]],"")</f>
        <v>0</v>
      </c>
      <c r="KV478" s="26">
        <f>IFERROR(Tableau17[[#This Row],[2017 (L)-T1-MDM]]/Tableau17[[#This Row],[2017 (L)-T1-TOTAL]],"")</f>
        <v>0</v>
      </c>
      <c r="KW478" s="26">
        <f>IFERROR(Tableau17[[#This Row],[2017 (L)-T1-RDG]]/Tableau17[[#This Row],[2017 (L)-T1-TOTAL]],"")</f>
        <v>0</v>
      </c>
      <c r="KX478" s="26">
        <f>IFERROR(Tableau17[[#This Row],[2017 (L)-T1-REG]]/Tableau17[[#This Row],[2017 (L)-T1-TOTAL]],"")</f>
        <v>0</v>
      </c>
      <c r="KY478" s="26">
        <f>IFERROR(Tableau17[[#This Row],[2017 (L)-T1-REM]]/Tableau17[[#This Row],[2017 (L)-T1-TOTAL]],"")</f>
        <v>0.32637075718015668</v>
      </c>
      <c r="KZ478" s="26">
        <f>IFERROR(Tableau17[[#This Row],[2017 (L)-T1-SOC]]/Tableau17[[#This Row],[2017 (L)-T1-TOTAL]],"")</f>
        <v>0.26631853785900783</v>
      </c>
      <c r="LA478" s="26">
        <f>IFERROR(Tableau17[[#This Row],[2017 (L)-T1-UDI]]/Tableau17[[#This Row],[2017 (L)-T1-TOTAL]],"")</f>
        <v>4.4386422976501305E-2</v>
      </c>
      <c r="LB478" s="26">
        <f>IFERROR(Tableau17[[#This Row],[2017 (L)-T2-FI]]/Tableau17[[#This Row],[2017 (L)-T2-TOTAL]],"")</f>
        <v>0</v>
      </c>
      <c r="LC478" s="26">
        <f>IFERROR(Tableau17[[#This Row],[2017 (L)-T2-FN]]/Tableau17[[#This Row],[2017 (L)-T2-TOTAL]],"")</f>
        <v>0.22903225806451613</v>
      </c>
      <c r="LD478" s="26">
        <f>IFERROR(Tableau17[[#This Row],[2017 (L)-T2-LR]]/Tableau17[[#This Row],[2017 (L)-T2-TOTAL]],"")</f>
        <v>0</v>
      </c>
      <c r="LE478" s="26">
        <f>IFERROR(Tableau17[[#This Row],[2017 (L)-T2-MDM]]/Tableau17[[#This Row],[2017 (L)-T2-TOTAL]],"")</f>
        <v>0</v>
      </c>
      <c r="LF478" s="26">
        <f>IFERROR(Tableau17[[#This Row],[2017 (L)-T2-REM]]/Tableau17[[#This Row],[2017 (L)-T2-TOTAL]],"")</f>
        <v>0.7709677419354839</v>
      </c>
      <c r="LG478" s="26">
        <f>IFERROR(Tableau17[[#This Row],[2017-T1-ARTHAUD Nathalie]]/Tableau17[[#This Row],[2017-T1-TOTAL]],"")</f>
        <v>3.9215686274509803E-3</v>
      </c>
      <c r="LH478" s="26">
        <f>IFERROR(Tableau17[[#This Row],[2017-T1-ASSELINEAU Fran]]/Tableau17[[#This Row],[2017-T1-TOTAL]],"")</f>
        <v>6.5359477124183009E-3</v>
      </c>
      <c r="LI478" s="26">
        <f>IFERROR(Tableau17[[#This Row],[2017-T1-CHEMINADE Jacques]]/Tableau17[[#This Row],[2017-T1-TOTAL]],"")</f>
        <v>1.30718954248366E-3</v>
      </c>
      <c r="LJ478" s="26">
        <f>IFERROR(Tableau17[[#This Row],[2017-T1-DUPONT-AIGNAN Nicolas]]/Tableau17[[#This Row],[2017-T1-TOTAL]],"")</f>
        <v>5.2287581699346402E-3</v>
      </c>
      <c r="LK478" s="26">
        <f>IFERROR(Tableau17[[#This Row],[2017-T1-FILLON Fran]]/Tableau17[[#This Row],[2017-T1-TOTAL]],"")</f>
        <v>5.3594771241830062E-2</v>
      </c>
      <c r="LL478" s="26">
        <f>IFERROR(Tableau17[[#This Row],[2017-T1-HAMON Beno]]/Tableau17[[#This Row],[2017-T1-TOTAL]],"")</f>
        <v>7.1895424836601302E-2</v>
      </c>
      <c r="LM478" s="26">
        <f>IFERROR(Tableau17[[#This Row],[2017-T1-LASSALLE Jean]]/Tableau17[[#This Row],[2017-T1-TOTAL]],"")</f>
        <v>2.6143790849673201E-3</v>
      </c>
      <c r="LN478" s="26">
        <f>IFERROR(Tableau17[[#This Row],[2017-T1-LE PEN Marine]]/Tableau17[[#This Row],[2017-T1-TOTAL]],"")</f>
        <v>0.16732026143790849</v>
      </c>
      <c r="LO478" s="26">
        <f>IFERROR(Tableau17[[#This Row],[2017-T1-M Jean-Luc]]/Tableau17[[#This Row],[2017-T1-TOTAL]],"")</f>
        <v>0.46666666666666667</v>
      </c>
      <c r="LP478" s="26">
        <f>IFERROR(Tableau17[[#This Row],[2017-T1-MACRON Emmanuel]]/Tableau17[[#This Row],[2017-T1-TOTAL]],"")</f>
        <v>0.21437908496732025</v>
      </c>
      <c r="LQ478" s="26">
        <f>IFERROR(Tableau17[[#This Row],[2017-T1-POUTOU Philippe]]/Tableau17[[#This Row],[2017-T1-TOTAL]],"")</f>
        <v>6.5359477124183009E-3</v>
      </c>
      <c r="LR478" s="26">
        <f>IFERROR(Tableau17[[#This Row],[2017-T2-LE PEN Marine]]/Tableau17[[#This Row],[2017-T2-TOTAL]],"")</f>
        <v>0.22913719943422914</v>
      </c>
      <c r="LS478" s="26">
        <f>IFERROR(Tableau17[[#This Row],[2017-T2-MACRON Emmanuel]]/Tableau17[[#This Row],[2017-T2-TOTAL]],"")</f>
        <v>0.77086280056577083</v>
      </c>
      <c r="LT478" s="26">
        <f>IFERROR(Tableau17[[#This Row],[2019-T1-ALEXANDRE Audric]]/Tableau17[[#This Row],[2019-T1-TOTAL]],"")</f>
        <v>0</v>
      </c>
      <c r="LU478" s="26">
        <f>IFERROR(Tableau17[[#This Row],[2019-T1-ARTHAUD Nathalie]]/Tableau17[[#This Row],[2019-T1-TOTAL]],"")</f>
        <v>6.8965517241379309E-3</v>
      </c>
      <c r="LV478" s="26">
        <f>IFERROR(Tableau17[[#This Row],[2019-T1-ASSELINEAU François]]/Tableau17[[#This Row],[2019-T1-TOTAL]],"")</f>
        <v>2.0689655172413793E-2</v>
      </c>
      <c r="LW478" s="26">
        <f>IFERROR(Tableau17[[#This Row],[2019-T1-AUBRY Manon]]/Tableau17[[#This Row],[2019-T1-TOTAL]],"")</f>
        <v>0.12758620689655173</v>
      </c>
      <c r="LX478" s="26">
        <f>IFERROR(Tableau17[[#This Row],[2019-T1-AZERGUI Nagib]]/Tableau17[[#This Row],[2019-T1-TOTAL]],"")</f>
        <v>2.7586206896551724E-2</v>
      </c>
      <c r="LY478" s="26">
        <f>IFERROR(Tableau17[[#This Row],[2019-T1-BARDELLA Jordan]]/Tableau17[[#This Row],[2019-T1-TOTAL]],"")</f>
        <v>0.18620689655172415</v>
      </c>
      <c r="LZ478" s="26">
        <f>IFERROR(Tableau17[[#This Row],[2019-T1-BELLAMY François-Xavier]]/Tableau17[[#This Row],[2019-T1-TOTAL]],"")</f>
        <v>4.8275862068965517E-2</v>
      </c>
      <c r="MA478" s="26">
        <f>IFERROR(Tableau17[[#This Row],[2019-T1-BIDOU Olivier]]/Tableau17[[#This Row],[2019-T1-TOTAL]],"")</f>
        <v>3.4482758620689655E-3</v>
      </c>
      <c r="MB478" s="26">
        <f>IFERROR(Tableau17[[#This Row],[2019-T1-BOURG Dominique]]/Tableau17[[#This Row],[2019-T1-TOTAL]],"")</f>
        <v>1.7241379310344827E-2</v>
      </c>
      <c r="MC478" s="26">
        <f>IFERROR(Tableau17[[#This Row],[2019-T1-BROSSAT Ian]]/Tableau17[[#This Row],[2019-T1-TOTAL]],"")</f>
        <v>8.9655172413793102E-2</v>
      </c>
      <c r="MD478" s="26">
        <f>IFERROR(Tableau17[[#This Row],[2019-T1-CAILLAUD Sophie]]/Tableau17[[#This Row],[2019-T1-TOTAL]],"")</f>
        <v>0</v>
      </c>
      <c r="ME478" s="26">
        <f>IFERROR(Tableau17[[#This Row],[2019-T1-CAMUS Renaud]]/Tableau17[[#This Row],[2019-T1-TOTAL]],"")</f>
        <v>0</v>
      </c>
      <c r="MF478" s="26">
        <f>IFERROR(Tableau17[[#This Row],[2019-T1-CHALENÇON Christophe]]/Tableau17[[#This Row],[2019-T1-TOTAL]],"")</f>
        <v>0</v>
      </c>
      <c r="MG478" s="26">
        <f>IFERROR(Tableau17[[#This Row],[2019-T1-CORBET Cathy Denise Ginette]]/Tableau17[[#This Row],[2019-T1-TOTAL]],"")</f>
        <v>0</v>
      </c>
      <c r="MH478" s="26">
        <f>IFERROR(Tableau17[[#This Row],[2019-T1-DE PREVOISIN Robert]]/Tableau17[[#This Row],[2019-T1-TOTAL]],"")</f>
        <v>0</v>
      </c>
      <c r="MI478" s="26">
        <f>IFERROR(Tableau17[[#This Row],[2019-T1-DELFEL Thérèse]]/Tableau17[[#This Row],[2019-T1-TOTAL]],"")</f>
        <v>0</v>
      </c>
      <c r="MJ478" s="26">
        <f>IFERROR(Tableau17[[#This Row],[2019-T1-DIEUMEGARD Pierre]]/Tableau17[[#This Row],[2019-T1-TOTAL]],"")</f>
        <v>3.4482758620689655E-3</v>
      </c>
      <c r="MK478" s="26">
        <f>IFERROR(Tableau17[[#This Row],[2019-T1-DUPONT-AIGNAN Nicolas]]/Tableau17[[#This Row],[2019-T1-TOTAL]],"")</f>
        <v>3.4482758620689655E-2</v>
      </c>
      <c r="ML478" s="26">
        <f>IFERROR(Tableau17[[#This Row],[2019-T1-GERNIGON Yves]]/Tableau17[[#This Row],[2019-T1-TOTAL]],"")</f>
        <v>0</v>
      </c>
      <c r="MM478" s="26">
        <f>IFERROR(Tableau17[[#This Row],[2019-T1-GLUCKSMANN Raphaël]]/Tableau17[[#This Row],[2019-T1-TOTAL]],"")</f>
        <v>0.14482758620689656</v>
      </c>
      <c r="MN478" s="26">
        <f>IFERROR(Tableau17[[#This Row],[2019-T1-HAMON Benoît]]/Tableau17[[#This Row],[2019-T1-TOTAL]],"")</f>
        <v>3.4482758620689655E-2</v>
      </c>
      <c r="MO478" s="26">
        <f>IFERROR(Tableau17[[#This Row],[2019-T1-HELGEN Gilles]]/Tableau17[[#This Row],[2019-T1-TOTAL]],"")</f>
        <v>0</v>
      </c>
      <c r="MP478" s="26">
        <f>IFERROR(Tableau17[[#This Row],[2019-T1-JADOT Yannick]]/Tableau17[[#This Row],[2019-T1-TOTAL]],"")</f>
        <v>6.8965517241379309E-2</v>
      </c>
      <c r="MQ478" s="26">
        <f>IFERROR(Tableau17[[#This Row],[2019-T1-LAGARDE Jean-Christophe]]/Tableau17[[#This Row],[2019-T1-TOTAL]],"")</f>
        <v>1.0344827586206896E-2</v>
      </c>
      <c r="MR478" s="26">
        <f>IFERROR(Tableau17[[#This Row],[2019-T1-LALANNE Francis]]/Tableau17[[#This Row],[2019-T1-TOTAL]],"")</f>
        <v>3.4482758620689655E-3</v>
      </c>
      <c r="MS478" s="26">
        <f>IFERROR(Tableau17[[#This Row],[2019-T1-LOISEAU Nathalie]]/Tableau17[[#This Row],[2019-T1-TOTAL]],"")</f>
        <v>0.16551724137931034</v>
      </c>
      <c r="MT478" s="26">
        <f>IFERROR(Tableau17[[#This Row],[2019-T1-MARIE Florie]]/Tableau17[[#This Row],[2019-T1-TOTAL]],"")</f>
        <v>6.8965517241379309E-3</v>
      </c>
      <c r="MU478" s="26">
        <f>IFERROR(Tableau17[[#This Row],[2008-T1-MACROEXTRDROITE]]/Tableau17[[#This Row],[2008-T1-MACROTOTALE]],"")</f>
        <v>6.4516129032258063E-2</v>
      </c>
      <c r="MV478" s="26">
        <f>IFERROR(Tableau17[[#This Row],[2008-T1-MACRODROITE]]/Tableau17[[#This Row],[2008-T1-MACROTOTALE]],"")</f>
        <v>0.29339477726574503</v>
      </c>
      <c r="MW478" s="26">
        <f>IFERROR(Tableau17[[#This Row],[2008-T1-MACROCENTRE]]/Tableau17[[#This Row],[2008-T1-MACROTOTALE]],"")</f>
        <v>0</v>
      </c>
      <c r="MX478" s="26">
        <f>IFERROR(Tableau17[[#This Row],[2008-T1-MACROGAUCHE]]/Tableau17[[#This Row],[2008-T1-MACROTOTALE]],"")</f>
        <v>0.64208909370199696</v>
      </c>
      <c r="MY478" s="26">
        <f>IFERROR(Tableau17[[#This Row],[2008-T1-MACROAUTRE]]/Tableau17[[#This Row],[2008-T1-MACROTOTALE]],"")</f>
        <v>0</v>
      </c>
      <c r="MZ478" s="26" t="str">
        <f>IFERROR(Tableau17[[#This Row],[2008-T2-MACROEXTRDROITE]]/Tableau17[[#This Row],[2008-T2-MACROTOTALE]],"")</f>
        <v/>
      </c>
      <c r="NA478" s="26" t="str">
        <f>IFERROR(Tableau17[[#This Row],[2008-T2-MACRODROITE]]/Tableau17[[#This Row],[2008-T2-MACROTOTALE]],"")</f>
        <v/>
      </c>
      <c r="NB478" s="26" t="str">
        <f>IFERROR(Tableau17[[#This Row],[2008-T2-MACROCENTRE]]/Tableau17[[#This Row],[2008-T2-MACROTOTALE]],"")</f>
        <v/>
      </c>
      <c r="NC478" s="26" t="str">
        <f>IFERROR(Tableau17[[#This Row],[2008-T2-MACROGAUCHE]]/Tableau17[[#This Row],[2008-T2-MACROTOTALE]],"")</f>
        <v/>
      </c>
      <c r="ND478" s="26" t="str">
        <f>IFERROR(Tableau17[[#This Row],[2008-T2-MACROAUTRE]]/Tableau17[[#This Row],[2008-T2-MACROTOTALE]],"")</f>
        <v/>
      </c>
      <c r="NE478" s="26">
        <f>IFERROR(Tableau17[[#This Row],[2014-T1-MACROEXTRDROITE]]/Tableau17[[#This Row],[2014-T1-MACROTOTALE]],"")</f>
        <v>0.13221601489757914</v>
      </c>
      <c r="NF478" s="26">
        <f>IFERROR(Tableau17[[#This Row],[2014-T1-MACRODROITE]]/Tableau17[[#This Row],[2014-T1-MACROTOTALE]],"")</f>
        <v>0.16014897579143389</v>
      </c>
      <c r="NG478" s="26">
        <f>IFERROR(Tableau17[[#This Row],[2014-T1-MACROCENTRE]]/Tableau17[[#This Row],[2014-T1-MACROTOTALE]],"")</f>
        <v>0</v>
      </c>
      <c r="NH478" s="26">
        <f>IFERROR(Tableau17[[#This Row],[2014-T1-MACROGAUCHE]]/Tableau17[[#This Row],[2014-T1-MACROTOTALE]],"")</f>
        <v>0.707635009310987</v>
      </c>
      <c r="NI478" s="26">
        <f>IFERROR(Tableau17[[#This Row],[2014-T1-MACROAUTRE]]/Tableau17[[#This Row],[2014-T1-MACROTOTALE]],"")</f>
        <v>0</v>
      </c>
      <c r="NJ478" s="26">
        <f>IFERROR(Tableau17[[#This Row],[2014-T2-MACROEXTRDROITE]]/Tableau17[[#This Row],[2014-T2-MACROTOTALE]],"")</f>
        <v>0.17301587301587301</v>
      </c>
      <c r="NK478" s="26">
        <f>IFERROR(Tableau17[[#This Row],[2014-T2-MACRODROITE]]/Tableau17[[#This Row],[2014-T2-MACROTOTALE]],"")</f>
        <v>0.20793650793650795</v>
      </c>
      <c r="NL478" s="26">
        <f>IFERROR(Tableau17[[#This Row],[2014-T2-MACROCENTRE]]/Tableau17[[#This Row],[2014-T2-MACROTOTALE]],"")</f>
        <v>0</v>
      </c>
      <c r="NM478" s="26">
        <f>IFERROR(Tableau17[[#This Row],[2014-T2-MACROGAUCHE]]/Tableau17[[#This Row],[2014-T2-MACROTOTALE]],"")</f>
        <v>0.61904761904761907</v>
      </c>
      <c r="NN478" s="26">
        <f>IFERROR(Tableau17[[#This Row],[2014-T2-MACROAUTRE]]/Tableau17[[#This Row],[2014-T2-MACROTOTALE]],"")</f>
        <v>0</v>
      </c>
      <c r="NO478" s="26">
        <f>IFERROR( Tableau17[[#This Row],[2015-T1-MACROEXTRDROITE]]/Tableau17[[#This Row],[2015-T1-MACROTOTALE]],"")</f>
        <v>0.22103004291845493</v>
      </c>
      <c r="NP478" s="26">
        <f>IFERROR(Tableau17[[#This Row],[2015-T1-MACRODROITE]]/Tableau17[[#This Row],[2015-T1-MACROTOTALE]],"")</f>
        <v>0.13304721030042918</v>
      </c>
      <c r="NQ478" s="26">
        <f>IFERROR(Tableau17[[#This Row],[2015-T1-MACROCENTRE]]/Tableau17[[#This Row],[2015-T1-MACROTOTALE]],"")</f>
        <v>0</v>
      </c>
      <c r="NR478" s="26">
        <f>IFERROR(Tableau17[[#This Row],[2015-T1-MACROGAUCHE]]/Tableau17[[#This Row],[2015-T1-MACROTOTALE]],"")</f>
        <v>0.64592274678111583</v>
      </c>
      <c r="NS478" s="26">
        <f>IFERROR(Tableau17[[#This Row],[2015-T1-MACROAUTRE]]/Tableau17[[#This Row],[2015-T1-MACROTOTALE]],"")</f>
        <v>0</v>
      </c>
      <c r="NT478" s="26">
        <f>IFERROR(Tableau17[[#This Row],[2015-T2-MACROEXTRDROITE]]/Tableau17[[#This Row],[2015-T2-MACROTOTALE]],"")</f>
        <v>0.23076923076923078</v>
      </c>
      <c r="NU478" s="26">
        <f>IFERROR(Tableau17[[#This Row],[2015-T2-MACRODROITE]]/Tableau17[[#This Row],[2015-T2-MACROTOTALE]],"")</f>
        <v>0</v>
      </c>
      <c r="NV478" s="26">
        <f>IFERROR(Tableau17[[#This Row],[2015-T2-MACROCENTRE]]/Tableau17[[#This Row],[2015-T2-MACROTOTALE]],"")</f>
        <v>0</v>
      </c>
      <c r="NW478" s="26">
        <f>IFERROR(Tableau17[[#This Row],[2015-T2-MACROGAUCHE]]/Tableau17[[#This Row],[2015-T2-MACROTOTALE]],"")</f>
        <v>0.76923076923076927</v>
      </c>
      <c r="NX478" s="26">
        <f>IFERROR(Tableau17[[#This Row],[2015-T2-MACROAUTRE]]/Tableau17[[#This Row],[2015-T2-MACROTOTALE]],"")</f>
        <v>0</v>
      </c>
      <c r="NY478" s="26">
        <f>IFERROR(Tableau17[[#This Row],[2017-T1-MACROEXTRDROITE]]/Tableau17[[#This Row],[2017-T1-MACROTOTALE]],"")</f>
        <v>0.1803921568627451</v>
      </c>
      <c r="NZ478" s="26">
        <f>IFERROR(Tableau17[[#This Row],[2017-T1-MACRODROITE]]/Tableau17[[#This Row],[2017-T1-MACROTOTALE]],"")</f>
        <v>5.3594771241830062E-2</v>
      </c>
      <c r="OA478" s="26">
        <f>IFERROR(Tableau17[[#This Row],[2017-T1-MACROCENTRE]]/Tableau17[[#This Row],[2017-T1-MACROTOTALE]],"")</f>
        <v>0.21437908496732025</v>
      </c>
      <c r="OB478" s="26">
        <f>IFERROR(Tableau17[[#This Row],[2017-T1-MACROGAUCHE]]/Tableau17[[#This Row],[2017-T1-MACROTOTALE]],"")</f>
        <v>0.5490196078431373</v>
      </c>
      <c r="OC478" s="26">
        <f>IFERROR(Tableau17[[#This Row],[2017-T1-MACROAUTRE]]/Tableau17[[#This Row],[2017-T1-MACROTOTALE]],"")</f>
        <v>2.6143790849673201E-3</v>
      </c>
      <c r="OD478" s="26">
        <f>IFERROR(Tableau17[[#This Row],[2017-T2-MACROEXTRDROITE]]/Tableau17[[#This Row],[2017-T2-MACROTOTALE]],"")</f>
        <v>0.22913719943422914</v>
      </c>
      <c r="OE478" s="26">
        <f>IFERROR(Tableau17[[#This Row],[2017-T2-MACRODROITE]]/Tableau17[[#This Row],[2017-T2-MACROTOTALE]],"")</f>
        <v>0</v>
      </c>
      <c r="OF478" s="26">
        <f>IFERROR(Tableau17[[#This Row],[2017-T2-MACROCENTRE]]/Tableau17[[#This Row],[2017-T2-MACROTOTALE]],"")</f>
        <v>0.77086280056577083</v>
      </c>
      <c r="OG478" s="26">
        <f>IFERROR(Tableau17[[#This Row],[2017-T2-MACROGAUCHE]]/Tableau17[[#This Row],[2017-T2-MACROTOTALE]],"")</f>
        <v>0</v>
      </c>
      <c r="OH478" s="26">
        <f>IFERROR(Tableau17[[#This Row],[2017-T2-MACROAUTRE]]/Tableau17[[#This Row],[2017-T2-MACROTOTALE]],"")</f>
        <v>0</v>
      </c>
      <c r="OI478" s="26">
        <f>IFERROR(Tableau17[[#This Row],[2019-T1-MACROEXTRDROITE]]/Tableau17[[#This Row],[2019-T1-MACROTOTALE]],"")</f>
        <v>0.24915824915824916</v>
      </c>
      <c r="OJ478" s="26">
        <f>IFERROR(Tableau17[[#This Row],[2019-T1-MACRODROITE]]/Tableau17[[#This Row],[2019-T1-MACROTOTALE]],"")</f>
        <v>5.7239057239057242E-2</v>
      </c>
      <c r="OK478" s="26">
        <f>IFERROR(Tableau17[[#This Row],[2019-T1-MACROCENTRE]]/Tableau17[[#This Row],[2019-T1-MACROTOTALE]],"")</f>
        <v>0.16161616161616163</v>
      </c>
      <c r="OL478" s="26">
        <f>IFERROR(Tableau17[[#This Row],[2019-T1-MACROGAUCHE]]/Tableau17[[#This Row],[2019-T1-MACROTOTALE]],"")</f>
        <v>0.46127946127946129</v>
      </c>
      <c r="OM478" s="26">
        <f>IFERROR(Tableau17[[#This Row],[2019-T1-MACROAUTRE]]/Tableau17[[#This Row],[2019-T1-MACROTOTALE]],"")</f>
        <v>7.0707070707070704E-2</v>
      </c>
      <c r="ON478" s="26">
        <f>IFERROR(Tableau17[[#This Row],[2020-T1-MACROEXTRDROITE]]/Tableau17[[#This Row],[2020-T1-MACROTOTALE]],"")</f>
        <v>8.611111111111111E-2</v>
      </c>
      <c r="OO478" s="26">
        <f>IFERROR(Tableau17[[#This Row],[2020-T1-MACRODROITE]]/Tableau17[[#This Row],[2020-T1-MACROTOTALE]],"")</f>
        <v>0.10277777777777777</v>
      </c>
      <c r="OP478" s="26">
        <f>IFERROR(Tableau17[[#This Row],[2020-T1-MACROCENTRE]]/Tableau17[[#This Row],[2020-T1-MACROTOTALE]],"")</f>
        <v>0.19722222222222222</v>
      </c>
      <c r="OQ478" s="26">
        <f>IFERROR(Tableau17[[#This Row],[2020-T1-MACROGAUCHE]]/Tableau17[[#This Row],[2020-T1-MACROTOTALE]],"")</f>
        <v>0.61388888888888893</v>
      </c>
      <c r="OR478" s="26">
        <f>IFERROR(Tableau17[[#This Row],[2020-T1-MACROAUTRE]]/Tableau17[[#This Row],[2020-T1-MACROTOTALE]],"")</f>
        <v>0</v>
      </c>
      <c r="OS478" s="26">
        <f>IFERROR(Tableau17[[#This Row],[2017 (L)-T1-MACROEXTRDROITE]]/Tableau17[[#This Row],[2017 (L)-T1-MACROTOTALE]],"")</f>
        <v>9.921671018276762E-2</v>
      </c>
      <c r="OT478" s="26">
        <f>IFERROR(Tableau17[[#This Row],[2017 (L)-T1-MACRODROITE]]/Tableau17[[#This Row],[2017 (L)-T1-MACROTOTALE]],"")</f>
        <v>4.4386422976501305E-2</v>
      </c>
      <c r="OU478" s="26">
        <f>IFERROR(Tableau17[[#This Row],[2017 (L)-T1-MACROCENTRE]]/Tableau17[[#This Row],[2017 (L)-T1-MACROTOTALE]],"")</f>
        <v>0.32637075718015668</v>
      </c>
      <c r="OV478" s="26">
        <f>IFERROR(Tableau17[[#This Row],[2017 (L)-T1-MACROGAUCHE]]/Tableau17[[#This Row],[2017 (L)-T1-MACROTOTALE]],"")</f>
        <v>0.52219321148825071</v>
      </c>
      <c r="OW478" s="26">
        <f>IFERROR(Tableau17[[#This Row],[2017 (L)-T1-MACROAUTRE]]/Tableau17[[#This Row],[2017 (L)-T1-MACROTOTALE]],"")</f>
        <v>7.832898172323759E-3</v>
      </c>
      <c r="OX478" s="26">
        <f>IFERROR(Tableau17[[#This Row],[2017 (L)-T2-MACROEXTRDROITE]]/Tableau17[[#This Row],[2017 (L)-T2-MACROTOTALE]],"")</f>
        <v>0.22903225806451613</v>
      </c>
      <c r="OY478" s="26">
        <f>IFERROR(Tableau17[[#This Row],[2017 (L)-T2-MACRODROITE]]/Tableau17[[#This Row],[2017 (L)-T2-MACROTOTALE]],"")</f>
        <v>0</v>
      </c>
      <c r="OZ478" s="26">
        <f>IFERROR(Tableau17[[#This Row],[2017 (L)-T2-MACROCENTRE]]/Tableau17[[#This Row],[2017 (L)-T2-MACROTOTALE]],"")</f>
        <v>0.7709677419354839</v>
      </c>
      <c r="PA478" s="26">
        <f>IFERROR(Tableau17[[#This Row],[2017 (L)-T2-MACROGAUCHE]]/Tableau17[[#This Row],[2017 (L)-T2-MACROTOTALE]],"")</f>
        <v>0</v>
      </c>
      <c r="PB478" s="26">
        <f>IFERROR(Tableau17[[#This Row],[2017 (L)-T2-MACROAUTRE]]/Tableau17[[#This Row],[2017 (L)-T2-MACROTOTALE]],"")</f>
        <v>0</v>
      </c>
      <c r="PC478" s="26">
        <f>IFERROR(Tableau17[[#This Row],[2008_T1_PROCUS]]/Tableau17[[#This Row],[2008_T1_INSCRITS]],0)</f>
        <v>3.6982248520710057E-3</v>
      </c>
      <c r="PD478" s="26">
        <f>IFERROR(Tableau17[[#This Row],[2008_T2_PROCUS]]/Tableau17[[#This Row],[2008_T2_INSCRITS]],0)</f>
        <v>0</v>
      </c>
      <c r="PE478" s="26">
        <f>Tableau17[[#This Row],[2014_T1_PROCUS]]/Tableau17[[#This Row],[2014_T1_INSCRITS]]</f>
        <v>0</v>
      </c>
      <c r="PF478" s="26">
        <f>IFERROR(Tableau17[[#This Row],[2014_T2_PROCUS]]/Tableau17[[#This Row],[2014_T2_INSCRITS]],0)</f>
        <v>1.3550135501355014E-3</v>
      </c>
    </row>
    <row r="479" spans="1:422" hidden="1" x14ac:dyDescent="0.2">
      <c r="A479" s="1">
        <v>7</v>
      </c>
      <c r="B479" s="1" t="s">
        <v>474</v>
      </c>
      <c r="C479" s="1" t="s">
        <v>482</v>
      </c>
      <c r="D479" s="1" t="s">
        <v>482</v>
      </c>
      <c r="E479" s="1">
        <v>1345</v>
      </c>
      <c r="F479" s="1">
        <v>5.4392620000000003</v>
      </c>
      <c r="G479" s="1">
        <v>43.320585999999999</v>
      </c>
      <c r="H479" s="3">
        <v>709</v>
      </c>
      <c r="I479" s="3">
        <v>179</v>
      </c>
      <c r="J479" s="1">
        <v>2</v>
      </c>
      <c r="L479" s="1">
        <v>11</v>
      </c>
      <c r="M479" s="1">
        <v>25</v>
      </c>
      <c r="O479" s="1">
        <v>2</v>
      </c>
      <c r="P479" s="1">
        <v>27</v>
      </c>
      <c r="Q479" s="1">
        <v>7</v>
      </c>
      <c r="R479" s="1">
        <v>29</v>
      </c>
      <c r="S479" s="1">
        <v>19</v>
      </c>
      <c r="T479" s="1">
        <v>8</v>
      </c>
      <c r="U479" s="1">
        <v>130</v>
      </c>
      <c r="V479" s="1">
        <v>724</v>
      </c>
      <c r="W479" s="1">
        <v>327</v>
      </c>
      <c r="X479" s="1">
        <v>0</v>
      </c>
      <c r="Y479" s="2">
        <v>0.45165746000000001</v>
      </c>
      <c r="Z479" s="1">
        <v>724</v>
      </c>
      <c r="AA479" s="1">
        <v>388</v>
      </c>
      <c r="AB479" s="1">
        <v>0</v>
      </c>
      <c r="AC479" s="2">
        <v>0.53591160000000004</v>
      </c>
      <c r="AD479" s="1">
        <v>709</v>
      </c>
      <c r="AE479" s="1">
        <v>141</v>
      </c>
      <c r="AF479" s="2">
        <v>0.19887165000000001</v>
      </c>
      <c r="AG479" s="1">
        <f t="shared" si="7"/>
        <v>179</v>
      </c>
      <c r="AH479" s="1">
        <v>825</v>
      </c>
      <c r="AI479" s="1">
        <v>444</v>
      </c>
      <c r="AJ479" s="1">
        <v>4</v>
      </c>
      <c r="AK479" s="2">
        <v>0.53818182000000003</v>
      </c>
      <c r="AL479" s="1">
        <v>825</v>
      </c>
      <c r="AM479" s="1">
        <v>473</v>
      </c>
      <c r="AN479" s="1">
        <v>3</v>
      </c>
      <c r="AO479" s="2">
        <v>0.57333332999999997</v>
      </c>
      <c r="AP479" s="1">
        <v>694</v>
      </c>
      <c r="AQ479" s="1">
        <v>283</v>
      </c>
      <c r="AR479" s="2">
        <v>0.40778098000000002</v>
      </c>
      <c r="AS479" s="1">
        <v>694</v>
      </c>
      <c r="AT479" s="1">
        <v>292</v>
      </c>
      <c r="AU479" s="2">
        <v>0.42074928</v>
      </c>
      <c r="AV479" s="1">
        <v>715</v>
      </c>
      <c r="AW479" s="1">
        <v>231</v>
      </c>
      <c r="AX479" s="2">
        <v>0.32307691999999999</v>
      </c>
      <c r="AY479" s="1">
        <v>715</v>
      </c>
      <c r="AZ479" s="1">
        <v>200</v>
      </c>
      <c r="BA479" s="2">
        <v>0.27972027999999999</v>
      </c>
      <c r="BB479" s="1">
        <v>712</v>
      </c>
      <c r="BC479" s="1">
        <v>454</v>
      </c>
      <c r="BD479" s="2">
        <v>0.63764045000000003</v>
      </c>
      <c r="BE479" s="1">
        <v>712</v>
      </c>
      <c r="BF479" s="1">
        <v>429</v>
      </c>
      <c r="BG479" s="2">
        <v>0.60252808999999996</v>
      </c>
      <c r="BH479" s="1">
        <v>710</v>
      </c>
      <c r="BI479" s="1">
        <v>227</v>
      </c>
      <c r="BJ479" s="2">
        <v>0.31971831000000001</v>
      </c>
      <c r="BK479" s="1">
        <v>18</v>
      </c>
      <c r="BL479" s="1">
        <v>7</v>
      </c>
      <c r="BN479" s="1">
        <v>26</v>
      </c>
      <c r="BO479" s="1">
        <v>45</v>
      </c>
      <c r="BP479" s="1">
        <v>132</v>
      </c>
      <c r="BQ479" s="1">
        <v>207</v>
      </c>
      <c r="BR479" s="1">
        <v>435</v>
      </c>
      <c r="BS479" s="1">
        <v>33</v>
      </c>
      <c r="BU479" s="1">
        <v>164</v>
      </c>
      <c r="BV479" s="1">
        <v>266</v>
      </c>
      <c r="BW479" s="1">
        <v>463</v>
      </c>
      <c r="BZ479" s="1">
        <v>50</v>
      </c>
      <c r="CA479" s="1">
        <v>3</v>
      </c>
      <c r="CB479" s="1">
        <v>19</v>
      </c>
      <c r="CC479" s="1">
        <v>78</v>
      </c>
      <c r="CD479" s="1">
        <v>108</v>
      </c>
      <c r="CE479" s="1">
        <v>55</v>
      </c>
      <c r="CF479" s="1">
        <v>313</v>
      </c>
      <c r="CG479" s="1">
        <v>110</v>
      </c>
      <c r="CH479" s="1">
        <v>138</v>
      </c>
      <c r="CI479" s="1">
        <v>115</v>
      </c>
      <c r="CJ479" s="1">
        <v>363</v>
      </c>
      <c r="CL479" s="1">
        <v>1</v>
      </c>
      <c r="CN479" s="1">
        <v>12</v>
      </c>
      <c r="CO479" s="1">
        <v>13</v>
      </c>
      <c r="CP479" s="1">
        <v>98</v>
      </c>
      <c r="CS479" s="1">
        <v>81</v>
      </c>
      <c r="CT479" s="1">
        <v>50</v>
      </c>
      <c r="CV479" s="1">
        <v>17</v>
      </c>
      <c r="CW479" s="1">
        <v>272</v>
      </c>
      <c r="CY479" s="1">
        <v>118</v>
      </c>
      <c r="CZ479" s="1">
        <v>154</v>
      </c>
      <c r="DC479" s="1">
        <v>272</v>
      </c>
      <c r="DE479" s="1">
        <v>6</v>
      </c>
      <c r="DF479" s="1">
        <v>3</v>
      </c>
      <c r="DH479" s="1">
        <v>5</v>
      </c>
      <c r="DI479" s="1">
        <v>9</v>
      </c>
      <c r="DJ479" s="1">
        <v>4</v>
      </c>
      <c r="DK479" s="1">
        <v>6</v>
      </c>
      <c r="DL479" s="1">
        <v>65</v>
      </c>
      <c r="DM479" s="1">
        <v>50</v>
      </c>
      <c r="DN479" s="1">
        <v>23</v>
      </c>
      <c r="DQ479" s="1">
        <v>0</v>
      </c>
      <c r="DR479" s="1">
        <v>46</v>
      </c>
      <c r="DS479" s="1">
        <v>7</v>
      </c>
      <c r="DU479" s="1">
        <v>224</v>
      </c>
      <c r="DW479" s="1">
        <v>70</v>
      </c>
      <c r="DZ479" s="1">
        <v>112</v>
      </c>
      <c r="EA479" s="1">
        <v>182</v>
      </c>
      <c r="EB479" s="1">
        <v>2</v>
      </c>
      <c r="EC479" s="1">
        <v>9</v>
      </c>
      <c r="ED479" s="1">
        <v>1</v>
      </c>
      <c r="EE479" s="1">
        <v>11</v>
      </c>
      <c r="EF479" s="1">
        <v>41</v>
      </c>
      <c r="EG479" s="1">
        <v>23</v>
      </c>
      <c r="EH479" s="1">
        <v>2</v>
      </c>
      <c r="EI479" s="1">
        <v>117</v>
      </c>
      <c r="EJ479" s="1">
        <v>170</v>
      </c>
      <c r="EK479" s="1">
        <v>63</v>
      </c>
      <c r="EL479" s="1">
        <v>0</v>
      </c>
      <c r="EM479" s="1">
        <v>439</v>
      </c>
      <c r="EN479" s="1">
        <v>157</v>
      </c>
      <c r="EO479" s="1">
        <v>230</v>
      </c>
      <c r="EP479" s="1">
        <v>387</v>
      </c>
      <c r="EQ479" s="1">
        <v>0</v>
      </c>
      <c r="ER479" s="1">
        <v>2</v>
      </c>
      <c r="ES479" s="1">
        <v>6</v>
      </c>
      <c r="ET479" s="1">
        <v>32</v>
      </c>
      <c r="EU479" s="1">
        <v>5</v>
      </c>
      <c r="EV479" s="1">
        <v>56</v>
      </c>
      <c r="EW479" s="1">
        <v>17</v>
      </c>
      <c r="EX479" s="1">
        <v>0</v>
      </c>
      <c r="EY479" s="1">
        <v>1</v>
      </c>
      <c r="EZ479" s="1">
        <v>11</v>
      </c>
      <c r="FA479" s="1">
        <v>0</v>
      </c>
      <c r="FB479" s="1">
        <v>0</v>
      </c>
      <c r="FC479" s="1">
        <v>0</v>
      </c>
      <c r="FD479" s="1">
        <v>0</v>
      </c>
      <c r="FE479" s="1">
        <v>0</v>
      </c>
      <c r="FF479" s="1">
        <v>0</v>
      </c>
      <c r="FG479" s="1">
        <v>0</v>
      </c>
      <c r="FH479" s="1">
        <v>6</v>
      </c>
      <c r="FI479" s="1">
        <v>0</v>
      </c>
      <c r="FJ479" s="1">
        <v>8</v>
      </c>
      <c r="FK479" s="1">
        <v>7</v>
      </c>
      <c r="FL479" s="1">
        <v>0</v>
      </c>
      <c r="FM479" s="1">
        <v>28</v>
      </c>
      <c r="FN479" s="1">
        <v>2</v>
      </c>
      <c r="FO479" s="1">
        <v>1</v>
      </c>
      <c r="FP479" s="1">
        <v>26</v>
      </c>
      <c r="FQ479" s="1">
        <v>1</v>
      </c>
      <c r="FR479" s="1">
        <f>SUM(Tableau17[[#This Row],[2019-T1-ALEXANDRE Audric]:[2019-T1-MARIE Florie]])</f>
        <v>209</v>
      </c>
      <c r="FS479" s="1">
        <v>45</v>
      </c>
      <c r="FT479" s="1">
        <v>157</v>
      </c>
      <c r="FU479" s="1">
        <v>0</v>
      </c>
      <c r="FV479" s="1">
        <v>233</v>
      </c>
      <c r="FW479" s="1">
        <v>0</v>
      </c>
      <c r="FX479" s="1">
        <v>435</v>
      </c>
      <c r="FY479" s="1">
        <v>33</v>
      </c>
      <c r="FZ479" s="1">
        <v>164</v>
      </c>
      <c r="GA479" s="1">
        <v>0</v>
      </c>
      <c r="GB479" s="1">
        <v>266</v>
      </c>
      <c r="GC479" s="1">
        <v>0</v>
      </c>
      <c r="GD479" s="1">
        <v>463</v>
      </c>
      <c r="GE479" s="1">
        <v>78</v>
      </c>
      <c r="GF479" s="1">
        <v>108</v>
      </c>
      <c r="GG479" s="1">
        <v>0</v>
      </c>
      <c r="GH479" s="1">
        <v>127</v>
      </c>
      <c r="GI479" s="1">
        <v>0</v>
      </c>
      <c r="GJ479" s="1">
        <v>313</v>
      </c>
      <c r="GK479" s="1">
        <v>110</v>
      </c>
      <c r="GL479" s="1">
        <v>138</v>
      </c>
      <c r="GM479" s="1">
        <v>0</v>
      </c>
      <c r="GN479" s="1">
        <v>115</v>
      </c>
      <c r="GO479" s="1">
        <v>0</v>
      </c>
      <c r="GP479" s="1">
        <v>363</v>
      </c>
      <c r="GQ479" s="1">
        <v>99</v>
      </c>
      <c r="GR479" s="1">
        <v>50</v>
      </c>
      <c r="GS479" s="1">
        <v>0</v>
      </c>
      <c r="GT479" s="1">
        <v>123</v>
      </c>
      <c r="GU479" s="1">
        <v>0</v>
      </c>
      <c r="GV479" s="1">
        <v>272</v>
      </c>
      <c r="GW479" s="1">
        <v>118</v>
      </c>
      <c r="GX479" s="1">
        <v>0</v>
      </c>
      <c r="GY479" s="1">
        <v>0</v>
      </c>
      <c r="GZ479" s="1">
        <v>154</v>
      </c>
      <c r="HA479" s="1">
        <v>0</v>
      </c>
      <c r="HB479" s="1">
        <v>272</v>
      </c>
      <c r="HC479" s="1">
        <v>138</v>
      </c>
      <c r="HD479" s="1">
        <v>41</v>
      </c>
      <c r="HE479" s="1">
        <v>63</v>
      </c>
      <c r="HF479" s="1">
        <v>195</v>
      </c>
      <c r="HG479" s="1">
        <v>2</v>
      </c>
      <c r="HH479" s="1">
        <v>439</v>
      </c>
      <c r="HI479" s="1">
        <v>157</v>
      </c>
      <c r="HJ479" s="1">
        <v>0</v>
      </c>
      <c r="HK479" s="1">
        <v>230</v>
      </c>
      <c r="HL479" s="1">
        <v>0</v>
      </c>
      <c r="HM479" s="1">
        <v>0</v>
      </c>
      <c r="HN479" s="1">
        <v>387</v>
      </c>
      <c r="HO479" s="1">
        <v>69</v>
      </c>
      <c r="HP479" s="1">
        <v>19</v>
      </c>
      <c r="HQ479" s="1">
        <v>26</v>
      </c>
      <c r="HR479" s="1">
        <v>88</v>
      </c>
      <c r="HS479" s="1">
        <v>14</v>
      </c>
      <c r="HT479" s="1">
        <v>216</v>
      </c>
      <c r="HU479" s="1">
        <v>29</v>
      </c>
      <c r="HV479" s="1">
        <v>38</v>
      </c>
      <c r="HW479" s="1">
        <v>9</v>
      </c>
      <c r="HX479" s="1">
        <v>54</v>
      </c>
      <c r="HY479" s="1">
        <v>0</v>
      </c>
      <c r="HZ479" s="1">
        <v>130</v>
      </c>
      <c r="IA479" s="1">
        <v>57</v>
      </c>
      <c r="IB479" s="1">
        <v>23</v>
      </c>
      <c r="IC479" s="1">
        <v>46</v>
      </c>
      <c r="ID479" s="1">
        <v>92</v>
      </c>
      <c r="IE479" s="1">
        <v>6</v>
      </c>
      <c r="IF479" s="1">
        <v>224</v>
      </c>
      <c r="IG479" s="1">
        <v>70</v>
      </c>
      <c r="IH479" s="1">
        <v>0</v>
      </c>
      <c r="II479" s="1">
        <v>112</v>
      </c>
      <c r="IJ479" s="1">
        <v>0</v>
      </c>
      <c r="IK479" s="1">
        <v>0</v>
      </c>
      <c r="IL479" s="1">
        <v>182</v>
      </c>
      <c r="IM479" s="26">
        <f>IFERROR(Tableau17[[#This Row],[LDIV]]/Tableau17[[#This Row],[Total général]],"")</f>
        <v>1.5384615384615385E-2</v>
      </c>
      <c r="IN479" s="26">
        <f>IFERROR(Tableau17[[#This Row],[LDVC]]/Tableau17[[#This Row],[Total général]],"")</f>
        <v>0</v>
      </c>
      <c r="IO479" s="26">
        <f>IFERROR(Tableau17[[#This Row],[LDVD]]/Tableau17[[#This Row],[Total général]],"")</f>
        <v>8.461538461538462E-2</v>
      </c>
      <c r="IP479" s="26">
        <f>IFERROR(Tableau17[[#This Row],[LDVG]]/Tableau17[[#This Row],[Total général]],"")</f>
        <v>0.19230769230769232</v>
      </c>
      <c r="IQ479" s="26">
        <f>IFERROR(Tableau17[[#This Row],[LEXD]]/Tableau17[[#This Row],[Total général]],"")</f>
        <v>0</v>
      </c>
      <c r="IR479" s="26">
        <f>IFERROR(Tableau17[[#This Row],[LEXG]]/Tableau17[[#This Row],[Total général]],"")</f>
        <v>1.5384615384615385E-2</v>
      </c>
      <c r="IS479" s="26">
        <f>IFERROR(Tableau17[[#This Row],[LLR]]/Tableau17[[#This Row],[Total général]],"")</f>
        <v>0.2076923076923077</v>
      </c>
      <c r="IT479" s="26">
        <f>IFERROR(Tableau17[[#This Row],[LREM]]/Tableau17[[#This Row],[Total général]],"")</f>
        <v>5.3846153846153849E-2</v>
      </c>
      <c r="IU479" s="26">
        <f>IFERROR(Tableau17[[#This Row],[LRN]]/Tableau17[[#This Row],[Total général]],"")</f>
        <v>0.22307692307692309</v>
      </c>
      <c r="IV479" s="26">
        <f>IFERROR(Tableau17[[#This Row],[LUG]]/Tableau17[[#This Row],[Total général]],"")</f>
        <v>0.14615384615384616</v>
      </c>
      <c r="IW479" s="26">
        <f>IFERROR(Tableau17[[#This Row],[LVEC]]/Tableau17[[#This Row],[Total général]],"")</f>
        <v>6.1538461538461542E-2</v>
      </c>
      <c r="IX479" s="26">
        <f>IFERROR(Tableau17[[#This Row],[2008-T1-LCMD]]/Tableau17[[#This Row],[2008-T1-TOTAL]],"")</f>
        <v>4.1379310344827586E-2</v>
      </c>
      <c r="IY479" s="26">
        <f>IFERROR(Tableau17[[#This Row],[2008-T1-LDVD]]/Tableau17[[#This Row],[2008-T1-TOTAL]],"")</f>
        <v>1.6091954022988506E-2</v>
      </c>
      <c r="IZ479" s="26">
        <f>IFERROR(Tableau17[[#This Row],[2008-T1-LEXD]]/Tableau17[[#This Row],[2008-T1-TOTAL]],"")</f>
        <v>0</v>
      </c>
      <c r="JA479" s="26">
        <f>IFERROR(Tableau17[[#This Row],[2008-T1-LEXG]]/Tableau17[[#This Row],[2008-T1-TOTAL]],"")</f>
        <v>5.9770114942528735E-2</v>
      </c>
      <c r="JB479" s="26">
        <f>IFERROR(Tableau17[[#This Row],[2008-T1-LFN]]/Tableau17[[#This Row],[2008-T1-TOTAL]],"")</f>
        <v>0.10344827586206896</v>
      </c>
      <c r="JC479" s="26">
        <f>IFERROR(Tableau17[[#This Row],[2008-T1-LMAJ]]/Tableau17[[#This Row],[2008-T1-TOTAL]],"")</f>
        <v>0.30344827586206896</v>
      </c>
      <c r="JD479" s="26">
        <f>IFERROR(Tableau17[[#This Row],[2008-T1-LUG]]/Tableau17[[#This Row],[2008-T1-TOTAL]],"")</f>
        <v>0.47586206896551725</v>
      </c>
      <c r="JE479" s="26">
        <f>IFERROR(Tableau17[[#This Row],[2008-T2-LFN]]/Tableau17[[#This Row],[2008-T2-TOTAL]],"")</f>
        <v>7.1274298056155511E-2</v>
      </c>
      <c r="JF479" s="26">
        <f>IFERROR(Tableau17[[#This Row],[2008-T2-LGC]]/Tableau17[[#This Row],[2008-T2-TOTAL]],"")</f>
        <v>0</v>
      </c>
      <c r="JG479" s="26">
        <f>IFERROR(Tableau17[[#This Row],[2008-T2-LMAJ]]/Tableau17[[#This Row],[2008-T2-TOTAL]],"")</f>
        <v>0.35421166306695462</v>
      </c>
      <c r="JH479" s="26">
        <f>IFERROR(Tableau17[[#This Row],[2008-T2-LUG]]/Tableau17[[#This Row],[2008-T2-TOTAL]],"")</f>
        <v>0.5745140388768899</v>
      </c>
      <c r="JI479" s="26">
        <f>IFERROR(Tableau17[[#This Row],[2014-T1-LDIV]]/Tableau17[[#This Row],[2014-T1-TOTAL]],"")</f>
        <v>0</v>
      </c>
      <c r="JJ479" s="26">
        <f>IFERROR(Tableau17[[#This Row],[2014-T1-LDVD]]/Tableau17[[#This Row],[2014-T1-TOTAL]],"")</f>
        <v>0</v>
      </c>
      <c r="JK479" s="26">
        <f>IFERROR(Tableau17[[#This Row],[2014-T1-LDVG]]/Tableau17[[#This Row],[2014-T1-TOTAL]],"")</f>
        <v>0.15974440894568689</v>
      </c>
      <c r="JL479" s="26">
        <f>IFERROR(Tableau17[[#This Row],[2014-T1-LEXG]]/Tableau17[[#This Row],[2014-T1-TOTAL]],"")</f>
        <v>9.5846645367412137E-3</v>
      </c>
      <c r="JM479" s="26">
        <f>IFERROR(Tableau17[[#This Row],[2014-T1-LFG]]/Tableau17[[#This Row],[2014-T1-TOTAL]],"")</f>
        <v>6.070287539936102E-2</v>
      </c>
      <c r="JN479" s="26">
        <f>IFERROR(Tableau17[[#This Row],[2014-T1-LFN]]/Tableau17[[#This Row],[2014-T1-TOTAL]],"")</f>
        <v>0.24920127795527156</v>
      </c>
      <c r="JO479" s="26">
        <f>IFERROR(Tableau17[[#This Row],[2014-T1-LUD]]/Tableau17[[#This Row],[2014-T1-TOTAL]],"")</f>
        <v>0.34504792332268369</v>
      </c>
      <c r="JP479" s="26">
        <f>IFERROR(Tableau17[[#This Row],[2014-T1-LUG]]/Tableau17[[#This Row],[2014-T1-TOTAL]],"")</f>
        <v>0.1757188498402556</v>
      </c>
      <c r="JQ479" s="26">
        <f>IFERROR(Tableau17[[#This Row],[2014-T2-LFN]]/Tableau17[[#This Row],[2014-T2-TOTAL]],"")</f>
        <v>0.30303030303030304</v>
      </c>
      <c r="JR479" s="26">
        <f>IFERROR(Tableau17[[#This Row],[2014-T2-LUD]]/Tableau17[[#This Row],[2014-T2-TOTAL]],"")</f>
        <v>0.38016528925619836</v>
      </c>
      <c r="JS479" s="26">
        <f>IFERROR(Tableau17[[#This Row],[2014-T2-LUG]]/Tableau17[[#This Row],[2014-T2-TOTAL]],"")</f>
        <v>0.3168044077134986</v>
      </c>
      <c r="JT479" s="26">
        <f>IFERROR(Tableau17[[#This Row],[2015-T1-BC-DIV]]/Tableau17[[#This Row],[2015-T1-TOTAL]],"")</f>
        <v>0</v>
      </c>
      <c r="JU479" s="26">
        <f>IFERROR(Tableau17[[#This Row],[2015-T1-BC-DLF]]/Tableau17[[#This Row],[2015-T1-TOTAL]],"")</f>
        <v>3.6764705882352941E-3</v>
      </c>
      <c r="JV479" s="26">
        <f>IFERROR(Tableau17[[#This Row],[2015-T1-BC-DVD]]/Tableau17[[#This Row],[2015-T1-TOTAL]],"")</f>
        <v>0</v>
      </c>
      <c r="JW479" s="26">
        <f>IFERROR(Tableau17[[#This Row],[2015-T1-BC-DVG]]/Tableau17[[#This Row],[2015-T1-TOTAL]],"")</f>
        <v>4.4117647058823532E-2</v>
      </c>
      <c r="JX479" s="26">
        <f>IFERROR(Tableau17[[#This Row],[2015-T1-BC-FG]]/Tableau17[[#This Row],[2015-T1-TOTAL]],"")</f>
        <v>4.779411764705882E-2</v>
      </c>
      <c r="JY479" s="26">
        <f>IFERROR(Tableau17[[#This Row],[2015-T1-BC-FN]]/Tableau17[[#This Row],[2015-T1-TOTAL]],"")</f>
        <v>0.36029411764705882</v>
      </c>
      <c r="JZ479" s="26">
        <f>IFERROR(Tableau17[[#This Row],[2015-T1-BC-MDM]]/Tableau17[[#This Row],[2015-T1-TOTAL]],"")</f>
        <v>0</v>
      </c>
      <c r="KA479" s="26">
        <f>IFERROR(Tableau17[[#This Row],[2015-T1-BC-RDG]]/Tableau17[[#This Row],[2015-T1-TOTAL]],"")</f>
        <v>0</v>
      </c>
      <c r="KB479" s="26">
        <f>IFERROR(Tableau17[[#This Row],[2015-T1-BC-SOC]]/Tableau17[[#This Row],[2015-T1-TOTAL]],"")</f>
        <v>0.29779411764705882</v>
      </c>
      <c r="KC479" s="26">
        <f>IFERROR(Tableau17[[#This Row],[2015-T1-BC-UD]]/Tableau17[[#This Row],[2015-T1-TOTAL]],"")</f>
        <v>0.18382352941176472</v>
      </c>
      <c r="KD479" s="26">
        <f>IFERROR(Tableau17[[#This Row],[2015-T1-BC-UG]]/Tableau17[[#This Row],[2015-T1-TOTAL]],"")</f>
        <v>0</v>
      </c>
      <c r="KE479" s="26">
        <f>IFERROR(Tableau17[[#This Row],[2015-T1-BC-VEC]]/Tableau17[[#This Row],[2015-T1-TOTAL]],"")</f>
        <v>6.25E-2</v>
      </c>
      <c r="KF479" s="26">
        <f>IFERROR(Tableau17[[#This Row],[2015-T2-BC-DVG]]/Tableau17[[#This Row],[2015-T2-TOTAL]],"")</f>
        <v>0</v>
      </c>
      <c r="KG479" s="26">
        <f>IFERROR(Tableau17[[#This Row],[2015-T2-BC-FN]]/Tableau17[[#This Row],[2015-T2-TOTAL]],"")</f>
        <v>0.43382352941176472</v>
      </c>
      <c r="KH479" s="26">
        <f>IFERROR(Tableau17[[#This Row],[2015-T2-BC-SOC]]/Tableau17[[#This Row],[2015-T2-TOTAL]],"")</f>
        <v>0.56617647058823528</v>
      </c>
      <c r="KI479" s="26">
        <f>IFERROR(Tableau17[[#This Row],[2015-T2-BC-UD]]/Tableau17[[#This Row],[2015-T2-TOTAL]],"")</f>
        <v>0</v>
      </c>
      <c r="KJ479" s="26">
        <f>IFERROR(Tableau17[[#This Row],[2015-T2-BC-UG]]/Tableau17[[#This Row],[2015-T2-TOTAL]],"")</f>
        <v>0</v>
      </c>
      <c r="KK479" s="26">
        <f>IFERROR(Tableau17[[#This Row],[2017 (L)-T1-COM]]/Tableau17[[#This Row],[2017 (L)-T1-TOTAL]],"")</f>
        <v>0</v>
      </c>
      <c r="KL479" s="26">
        <f>IFERROR(Tableau17[[#This Row],[2017 (L)-T1-DIV]]/Tableau17[[#This Row],[2017 (L)-T1-TOTAL]],"")</f>
        <v>2.6785714285714284E-2</v>
      </c>
      <c r="KM479" s="26">
        <f>IFERROR(Tableau17[[#This Row],[2017 (L)-T1-DLF]]/Tableau17[[#This Row],[2017 (L)-T1-TOTAL]],"")</f>
        <v>1.3392857142857142E-2</v>
      </c>
      <c r="KN479" s="26">
        <f>IFERROR(Tableau17[[#This Row],[2017 (L)-T1-DVD]]/Tableau17[[#This Row],[2017 (L)-T1-TOTAL]],"")</f>
        <v>0</v>
      </c>
      <c r="KO479" s="26">
        <f>IFERROR(Tableau17[[#This Row],[2017 (L)-T1-DVG]]/Tableau17[[#This Row],[2017 (L)-T1-TOTAL]],"")</f>
        <v>2.2321428571428572E-2</v>
      </c>
      <c r="KP479" s="26">
        <f>IFERROR(Tableau17[[#This Row],[2017 (L)-T1-ECO]]/Tableau17[[#This Row],[2017 (L)-T1-TOTAL]],"")</f>
        <v>4.0178571428571432E-2</v>
      </c>
      <c r="KQ479" s="26">
        <f>IFERROR(Tableau17[[#This Row],[2017 (L)-T1-EXD]]/Tableau17[[#This Row],[2017 (L)-T1-TOTAL]],"")</f>
        <v>1.7857142857142856E-2</v>
      </c>
      <c r="KR479" s="26">
        <f>IFERROR(Tableau17[[#This Row],[2017 (L)-T1-EXG]]/Tableau17[[#This Row],[2017 (L)-T1-TOTAL]],"")</f>
        <v>2.6785714285714284E-2</v>
      </c>
      <c r="KS479" s="26">
        <f>IFERROR(Tableau17[[#This Row],[2017 (L)-T1-FI]]/Tableau17[[#This Row],[2017 (L)-T1-TOTAL]],"")</f>
        <v>0.29017857142857145</v>
      </c>
      <c r="KT479" s="26">
        <f>IFERROR(Tableau17[[#This Row],[2017 (L)-T1-FN]]/Tableau17[[#This Row],[2017 (L)-T1-TOTAL]],"")</f>
        <v>0.22321428571428573</v>
      </c>
      <c r="KU479" s="26">
        <f>IFERROR(Tableau17[[#This Row],[2017 (L)-T1-LR]]/Tableau17[[#This Row],[2017 (L)-T1-TOTAL]],"")</f>
        <v>0.10267857142857142</v>
      </c>
      <c r="KV479" s="26">
        <f>IFERROR(Tableau17[[#This Row],[2017 (L)-T1-MDM]]/Tableau17[[#This Row],[2017 (L)-T1-TOTAL]],"")</f>
        <v>0</v>
      </c>
      <c r="KW479" s="26">
        <f>IFERROR(Tableau17[[#This Row],[2017 (L)-T1-RDG]]/Tableau17[[#This Row],[2017 (L)-T1-TOTAL]],"")</f>
        <v>0</v>
      </c>
      <c r="KX479" s="26">
        <f>IFERROR(Tableau17[[#This Row],[2017 (L)-T1-REG]]/Tableau17[[#This Row],[2017 (L)-T1-TOTAL]],"")</f>
        <v>0</v>
      </c>
      <c r="KY479" s="26">
        <f>IFERROR(Tableau17[[#This Row],[2017 (L)-T1-REM]]/Tableau17[[#This Row],[2017 (L)-T1-TOTAL]],"")</f>
        <v>0.20535714285714285</v>
      </c>
      <c r="KZ479" s="26">
        <f>IFERROR(Tableau17[[#This Row],[2017 (L)-T1-SOC]]/Tableau17[[#This Row],[2017 (L)-T1-TOTAL]],"")</f>
        <v>3.125E-2</v>
      </c>
      <c r="LA479" s="26">
        <f>IFERROR(Tableau17[[#This Row],[2017 (L)-T1-UDI]]/Tableau17[[#This Row],[2017 (L)-T1-TOTAL]],"")</f>
        <v>0</v>
      </c>
      <c r="LB479" s="26">
        <f>IFERROR(Tableau17[[#This Row],[2017 (L)-T2-FI]]/Tableau17[[#This Row],[2017 (L)-T2-TOTAL]],"")</f>
        <v>0</v>
      </c>
      <c r="LC479" s="26">
        <f>IFERROR(Tableau17[[#This Row],[2017 (L)-T2-FN]]/Tableau17[[#This Row],[2017 (L)-T2-TOTAL]],"")</f>
        <v>0.38461538461538464</v>
      </c>
      <c r="LD479" s="26">
        <f>IFERROR(Tableau17[[#This Row],[2017 (L)-T2-LR]]/Tableau17[[#This Row],[2017 (L)-T2-TOTAL]],"")</f>
        <v>0</v>
      </c>
      <c r="LE479" s="26">
        <f>IFERROR(Tableau17[[#This Row],[2017 (L)-T2-MDM]]/Tableau17[[#This Row],[2017 (L)-T2-TOTAL]],"")</f>
        <v>0</v>
      </c>
      <c r="LF479" s="26">
        <f>IFERROR(Tableau17[[#This Row],[2017 (L)-T2-REM]]/Tableau17[[#This Row],[2017 (L)-T2-TOTAL]],"")</f>
        <v>0.61538461538461542</v>
      </c>
      <c r="LG479" s="26">
        <f>IFERROR(Tableau17[[#This Row],[2017-T1-ARTHAUD Nathalie]]/Tableau17[[#This Row],[2017-T1-TOTAL]],"")</f>
        <v>4.5558086560364463E-3</v>
      </c>
      <c r="LH479" s="26">
        <f>IFERROR(Tableau17[[#This Row],[2017-T1-ASSELINEAU Fran]]/Tableau17[[#This Row],[2017-T1-TOTAL]],"")</f>
        <v>2.0501138952164009E-2</v>
      </c>
      <c r="LI479" s="26">
        <f>IFERROR(Tableau17[[#This Row],[2017-T1-CHEMINADE Jacques]]/Tableau17[[#This Row],[2017-T1-TOTAL]],"")</f>
        <v>2.2779043280182231E-3</v>
      </c>
      <c r="LJ479" s="26">
        <f>IFERROR(Tableau17[[#This Row],[2017-T1-DUPONT-AIGNAN Nicolas]]/Tableau17[[#This Row],[2017-T1-TOTAL]],"")</f>
        <v>2.5056947608200455E-2</v>
      </c>
      <c r="LK479" s="26">
        <f>IFERROR(Tableau17[[#This Row],[2017-T1-FILLON Fran]]/Tableau17[[#This Row],[2017-T1-TOTAL]],"")</f>
        <v>9.3394077448747156E-2</v>
      </c>
      <c r="LL479" s="26">
        <f>IFERROR(Tableau17[[#This Row],[2017-T1-HAMON Beno]]/Tableau17[[#This Row],[2017-T1-TOTAL]],"")</f>
        <v>5.2391799544419138E-2</v>
      </c>
      <c r="LM479" s="26">
        <f>IFERROR(Tableau17[[#This Row],[2017-T1-LASSALLE Jean]]/Tableau17[[#This Row],[2017-T1-TOTAL]],"")</f>
        <v>4.5558086560364463E-3</v>
      </c>
      <c r="LN479" s="26">
        <f>IFERROR(Tableau17[[#This Row],[2017-T1-LE PEN Marine]]/Tableau17[[#This Row],[2017-T1-TOTAL]],"")</f>
        <v>0.26651480637813213</v>
      </c>
      <c r="LO479" s="26">
        <f>IFERROR(Tableau17[[#This Row],[2017-T1-M Jean-Luc]]/Tableau17[[#This Row],[2017-T1-TOTAL]],"")</f>
        <v>0.38724373576309795</v>
      </c>
      <c r="LP479" s="26">
        <f>IFERROR(Tableau17[[#This Row],[2017-T1-MACRON Emmanuel]]/Tableau17[[#This Row],[2017-T1-TOTAL]],"")</f>
        <v>0.14350797266514806</v>
      </c>
      <c r="LQ479" s="26">
        <f>IFERROR(Tableau17[[#This Row],[2017-T1-POUTOU Philippe]]/Tableau17[[#This Row],[2017-T1-TOTAL]],"")</f>
        <v>0</v>
      </c>
      <c r="LR479" s="26">
        <f>IFERROR(Tableau17[[#This Row],[2017-T2-LE PEN Marine]]/Tableau17[[#This Row],[2017-T2-TOTAL]],"")</f>
        <v>0.40568475452196384</v>
      </c>
      <c r="LS479" s="26">
        <f>IFERROR(Tableau17[[#This Row],[2017-T2-MACRON Emmanuel]]/Tableau17[[#This Row],[2017-T2-TOTAL]],"")</f>
        <v>0.59431524547803616</v>
      </c>
      <c r="LT479" s="26">
        <f>IFERROR(Tableau17[[#This Row],[2019-T1-ALEXANDRE Audric]]/Tableau17[[#This Row],[2019-T1-TOTAL]],"")</f>
        <v>0</v>
      </c>
      <c r="LU479" s="26">
        <f>IFERROR(Tableau17[[#This Row],[2019-T1-ARTHAUD Nathalie]]/Tableau17[[#This Row],[2019-T1-TOTAL]],"")</f>
        <v>9.5693779904306216E-3</v>
      </c>
      <c r="LV479" s="26">
        <f>IFERROR(Tableau17[[#This Row],[2019-T1-ASSELINEAU François]]/Tableau17[[#This Row],[2019-T1-TOTAL]],"")</f>
        <v>2.8708133971291867E-2</v>
      </c>
      <c r="LW479" s="26">
        <f>IFERROR(Tableau17[[#This Row],[2019-T1-AUBRY Manon]]/Tableau17[[#This Row],[2019-T1-TOTAL]],"")</f>
        <v>0.15311004784688995</v>
      </c>
      <c r="LX479" s="26">
        <f>IFERROR(Tableau17[[#This Row],[2019-T1-AZERGUI Nagib]]/Tableau17[[#This Row],[2019-T1-TOTAL]],"")</f>
        <v>2.3923444976076555E-2</v>
      </c>
      <c r="LY479" s="26">
        <f>IFERROR(Tableau17[[#This Row],[2019-T1-BARDELLA Jordan]]/Tableau17[[#This Row],[2019-T1-TOTAL]],"")</f>
        <v>0.26794258373205743</v>
      </c>
      <c r="LZ479" s="26">
        <f>IFERROR(Tableau17[[#This Row],[2019-T1-BELLAMY François-Xavier]]/Tableau17[[#This Row],[2019-T1-TOTAL]],"")</f>
        <v>8.1339712918660281E-2</v>
      </c>
      <c r="MA479" s="26">
        <f>IFERROR(Tableau17[[#This Row],[2019-T1-BIDOU Olivier]]/Tableau17[[#This Row],[2019-T1-TOTAL]],"")</f>
        <v>0</v>
      </c>
      <c r="MB479" s="26">
        <f>IFERROR(Tableau17[[#This Row],[2019-T1-BOURG Dominique]]/Tableau17[[#This Row],[2019-T1-TOTAL]],"")</f>
        <v>4.7846889952153108E-3</v>
      </c>
      <c r="MC479" s="26">
        <f>IFERROR(Tableau17[[#This Row],[2019-T1-BROSSAT Ian]]/Tableau17[[#This Row],[2019-T1-TOTAL]],"")</f>
        <v>5.2631578947368418E-2</v>
      </c>
      <c r="MD479" s="26">
        <f>IFERROR(Tableau17[[#This Row],[2019-T1-CAILLAUD Sophie]]/Tableau17[[#This Row],[2019-T1-TOTAL]],"")</f>
        <v>0</v>
      </c>
      <c r="ME479" s="26">
        <f>IFERROR(Tableau17[[#This Row],[2019-T1-CAMUS Renaud]]/Tableau17[[#This Row],[2019-T1-TOTAL]],"")</f>
        <v>0</v>
      </c>
      <c r="MF479" s="26">
        <f>IFERROR(Tableau17[[#This Row],[2019-T1-CHALENÇON Christophe]]/Tableau17[[#This Row],[2019-T1-TOTAL]],"")</f>
        <v>0</v>
      </c>
      <c r="MG479" s="26">
        <f>IFERROR(Tableau17[[#This Row],[2019-T1-CORBET Cathy Denise Ginette]]/Tableau17[[#This Row],[2019-T1-TOTAL]],"")</f>
        <v>0</v>
      </c>
      <c r="MH479" s="26">
        <f>IFERROR(Tableau17[[#This Row],[2019-T1-DE PREVOISIN Robert]]/Tableau17[[#This Row],[2019-T1-TOTAL]],"")</f>
        <v>0</v>
      </c>
      <c r="MI479" s="26">
        <f>IFERROR(Tableau17[[#This Row],[2019-T1-DELFEL Thérèse]]/Tableau17[[#This Row],[2019-T1-TOTAL]],"")</f>
        <v>0</v>
      </c>
      <c r="MJ479" s="26">
        <f>IFERROR(Tableau17[[#This Row],[2019-T1-DIEUMEGARD Pierre]]/Tableau17[[#This Row],[2019-T1-TOTAL]],"")</f>
        <v>0</v>
      </c>
      <c r="MK479" s="26">
        <f>IFERROR(Tableau17[[#This Row],[2019-T1-DUPONT-AIGNAN Nicolas]]/Tableau17[[#This Row],[2019-T1-TOTAL]],"")</f>
        <v>2.8708133971291867E-2</v>
      </c>
      <c r="ML479" s="26">
        <f>IFERROR(Tableau17[[#This Row],[2019-T1-GERNIGON Yves]]/Tableau17[[#This Row],[2019-T1-TOTAL]],"")</f>
        <v>0</v>
      </c>
      <c r="MM479" s="26">
        <f>IFERROR(Tableau17[[#This Row],[2019-T1-GLUCKSMANN Raphaël]]/Tableau17[[#This Row],[2019-T1-TOTAL]],"")</f>
        <v>3.8277511961722487E-2</v>
      </c>
      <c r="MN479" s="26">
        <f>IFERROR(Tableau17[[#This Row],[2019-T1-HAMON Benoît]]/Tableau17[[#This Row],[2019-T1-TOTAL]],"")</f>
        <v>3.3492822966507178E-2</v>
      </c>
      <c r="MO479" s="26">
        <f>IFERROR(Tableau17[[#This Row],[2019-T1-HELGEN Gilles]]/Tableau17[[#This Row],[2019-T1-TOTAL]],"")</f>
        <v>0</v>
      </c>
      <c r="MP479" s="26">
        <f>IFERROR(Tableau17[[#This Row],[2019-T1-JADOT Yannick]]/Tableau17[[#This Row],[2019-T1-TOTAL]],"")</f>
        <v>0.13397129186602871</v>
      </c>
      <c r="MQ479" s="26">
        <f>IFERROR(Tableau17[[#This Row],[2019-T1-LAGARDE Jean-Christophe]]/Tableau17[[#This Row],[2019-T1-TOTAL]],"")</f>
        <v>9.5693779904306216E-3</v>
      </c>
      <c r="MR479" s="26">
        <f>IFERROR(Tableau17[[#This Row],[2019-T1-LALANNE Francis]]/Tableau17[[#This Row],[2019-T1-TOTAL]],"")</f>
        <v>4.7846889952153108E-3</v>
      </c>
      <c r="MS479" s="26">
        <f>IFERROR(Tableau17[[#This Row],[2019-T1-LOISEAU Nathalie]]/Tableau17[[#This Row],[2019-T1-TOTAL]],"")</f>
        <v>0.12440191387559808</v>
      </c>
      <c r="MT479" s="26">
        <f>IFERROR(Tableau17[[#This Row],[2019-T1-MARIE Florie]]/Tableau17[[#This Row],[2019-T1-TOTAL]],"")</f>
        <v>4.7846889952153108E-3</v>
      </c>
      <c r="MU479" s="26">
        <f>IFERROR(Tableau17[[#This Row],[2008-T1-MACROEXTRDROITE]]/Tableau17[[#This Row],[2008-T1-MACROTOTALE]],"")</f>
        <v>0.10344827586206896</v>
      </c>
      <c r="MV479" s="26">
        <f>IFERROR(Tableau17[[#This Row],[2008-T1-MACRODROITE]]/Tableau17[[#This Row],[2008-T1-MACROTOTALE]],"")</f>
        <v>0.36091954022988504</v>
      </c>
      <c r="MW479" s="26">
        <f>IFERROR(Tableau17[[#This Row],[2008-T1-MACROCENTRE]]/Tableau17[[#This Row],[2008-T1-MACROTOTALE]],"")</f>
        <v>0</v>
      </c>
      <c r="MX479" s="26">
        <f>IFERROR(Tableau17[[#This Row],[2008-T1-MACROGAUCHE]]/Tableau17[[#This Row],[2008-T1-MACROTOTALE]],"")</f>
        <v>0.53563218390804601</v>
      </c>
      <c r="MY479" s="26">
        <f>IFERROR(Tableau17[[#This Row],[2008-T1-MACROAUTRE]]/Tableau17[[#This Row],[2008-T1-MACROTOTALE]],"")</f>
        <v>0</v>
      </c>
      <c r="MZ479" s="26">
        <f>IFERROR(Tableau17[[#This Row],[2008-T2-MACROEXTRDROITE]]/Tableau17[[#This Row],[2008-T2-MACROTOTALE]],"")</f>
        <v>7.1274298056155511E-2</v>
      </c>
      <c r="NA479" s="26">
        <f>IFERROR(Tableau17[[#This Row],[2008-T2-MACRODROITE]]/Tableau17[[#This Row],[2008-T2-MACROTOTALE]],"")</f>
        <v>0.35421166306695462</v>
      </c>
      <c r="NB479" s="26">
        <f>IFERROR(Tableau17[[#This Row],[2008-T2-MACROCENTRE]]/Tableau17[[#This Row],[2008-T2-MACROTOTALE]],"")</f>
        <v>0</v>
      </c>
      <c r="NC479" s="26">
        <f>IFERROR(Tableau17[[#This Row],[2008-T2-MACROGAUCHE]]/Tableau17[[#This Row],[2008-T2-MACROTOTALE]],"")</f>
        <v>0.5745140388768899</v>
      </c>
      <c r="ND479" s="26">
        <f>IFERROR(Tableau17[[#This Row],[2008-T2-MACROAUTRE]]/Tableau17[[#This Row],[2008-T2-MACROTOTALE]],"")</f>
        <v>0</v>
      </c>
      <c r="NE479" s="26">
        <f>IFERROR(Tableau17[[#This Row],[2014-T1-MACROEXTRDROITE]]/Tableau17[[#This Row],[2014-T1-MACROTOTALE]],"")</f>
        <v>0.24920127795527156</v>
      </c>
      <c r="NF479" s="26">
        <f>IFERROR(Tableau17[[#This Row],[2014-T1-MACRODROITE]]/Tableau17[[#This Row],[2014-T1-MACROTOTALE]],"")</f>
        <v>0.34504792332268369</v>
      </c>
      <c r="NG479" s="26">
        <f>IFERROR(Tableau17[[#This Row],[2014-T1-MACROCENTRE]]/Tableau17[[#This Row],[2014-T1-MACROTOTALE]],"")</f>
        <v>0</v>
      </c>
      <c r="NH479" s="26">
        <f>IFERROR(Tableau17[[#This Row],[2014-T1-MACROGAUCHE]]/Tableau17[[#This Row],[2014-T1-MACROTOTALE]],"")</f>
        <v>0.40575079872204473</v>
      </c>
      <c r="NI479" s="26">
        <f>IFERROR(Tableau17[[#This Row],[2014-T1-MACROAUTRE]]/Tableau17[[#This Row],[2014-T1-MACROTOTALE]],"")</f>
        <v>0</v>
      </c>
      <c r="NJ479" s="26">
        <f>IFERROR(Tableau17[[#This Row],[2014-T2-MACROEXTRDROITE]]/Tableau17[[#This Row],[2014-T2-MACROTOTALE]],"")</f>
        <v>0.30303030303030304</v>
      </c>
      <c r="NK479" s="26">
        <f>IFERROR(Tableau17[[#This Row],[2014-T2-MACRODROITE]]/Tableau17[[#This Row],[2014-T2-MACROTOTALE]],"")</f>
        <v>0.38016528925619836</v>
      </c>
      <c r="NL479" s="26">
        <f>IFERROR(Tableau17[[#This Row],[2014-T2-MACROCENTRE]]/Tableau17[[#This Row],[2014-T2-MACROTOTALE]],"")</f>
        <v>0</v>
      </c>
      <c r="NM479" s="26">
        <f>IFERROR(Tableau17[[#This Row],[2014-T2-MACROGAUCHE]]/Tableau17[[#This Row],[2014-T2-MACROTOTALE]],"")</f>
        <v>0.3168044077134986</v>
      </c>
      <c r="NN479" s="26">
        <f>IFERROR(Tableau17[[#This Row],[2014-T2-MACROAUTRE]]/Tableau17[[#This Row],[2014-T2-MACROTOTALE]],"")</f>
        <v>0</v>
      </c>
      <c r="NO479" s="26">
        <f>IFERROR( Tableau17[[#This Row],[2015-T1-MACROEXTRDROITE]]/Tableau17[[#This Row],[2015-T1-MACROTOTALE]],"")</f>
        <v>0.3639705882352941</v>
      </c>
      <c r="NP479" s="26">
        <f>IFERROR(Tableau17[[#This Row],[2015-T1-MACRODROITE]]/Tableau17[[#This Row],[2015-T1-MACROTOTALE]],"")</f>
        <v>0.18382352941176472</v>
      </c>
      <c r="NQ479" s="26">
        <f>IFERROR(Tableau17[[#This Row],[2015-T1-MACROCENTRE]]/Tableau17[[#This Row],[2015-T1-MACROTOTALE]],"")</f>
        <v>0</v>
      </c>
      <c r="NR479" s="26">
        <f>IFERROR(Tableau17[[#This Row],[2015-T1-MACROGAUCHE]]/Tableau17[[#This Row],[2015-T1-MACROTOTALE]],"")</f>
        <v>0.45220588235294118</v>
      </c>
      <c r="NS479" s="26">
        <f>IFERROR(Tableau17[[#This Row],[2015-T1-MACROAUTRE]]/Tableau17[[#This Row],[2015-T1-MACROTOTALE]],"")</f>
        <v>0</v>
      </c>
      <c r="NT479" s="26">
        <f>IFERROR(Tableau17[[#This Row],[2015-T2-MACROEXTRDROITE]]/Tableau17[[#This Row],[2015-T2-MACROTOTALE]],"")</f>
        <v>0.43382352941176472</v>
      </c>
      <c r="NU479" s="26">
        <f>IFERROR(Tableau17[[#This Row],[2015-T2-MACRODROITE]]/Tableau17[[#This Row],[2015-T2-MACROTOTALE]],"")</f>
        <v>0</v>
      </c>
      <c r="NV479" s="26">
        <f>IFERROR(Tableau17[[#This Row],[2015-T2-MACROCENTRE]]/Tableau17[[#This Row],[2015-T2-MACROTOTALE]],"")</f>
        <v>0</v>
      </c>
      <c r="NW479" s="26">
        <f>IFERROR(Tableau17[[#This Row],[2015-T2-MACROGAUCHE]]/Tableau17[[#This Row],[2015-T2-MACROTOTALE]],"")</f>
        <v>0.56617647058823528</v>
      </c>
      <c r="NX479" s="26">
        <f>IFERROR(Tableau17[[#This Row],[2015-T2-MACROAUTRE]]/Tableau17[[#This Row],[2015-T2-MACROTOTALE]],"")</f>
        <v>0</v>
      </c>
      <c r="NY479" s="26">
        <f>IFERROR(Tableau17[[#This Row],[2017-T1-MACROEXTRDROITE]]/Tableau17[[#This Row],[2017-T1-MACROTOTALE]],"")</f>
        <v>0.31435079726651483</v>
      </c>
      <c r="NZ479" s="26">
        <f>IFERROR(Tableau17[[#This Row],[2017-T1-MACRODROITE]]/Tableau17[[#This Row],[2017-T1-MACROTOTALE]],"")</f>
        <v>9.3394077448747156E-2</v>
      </c>
      <c r="OA479" s="26">
        <f>IFERROR(Tableau17[[#This Row],[2017-T1-MACROCENTRE]]/Tableau17[[#This Row],[2017-T1-MACROTOTALE]],"")</f>
        <v>0.14350797266514806</v>
      </c>
      <c r="OB479" s="26">
        <f>IFERROR(Tableau17[[#This Row],[2017-T1-MACROGAUCHE]]/Tableau17[[#This Row],[2017-T1-MACROTOTALE]],"")</f>
        <v>0.44419134396355353</v>
      </c>
      <c r="OC479" s="26">
        <f>IFERROR(Tableau17[[#This Row],[2017-T1-MACROAUTRE]]/Tableau17[[#This Row],[2017-T1-MACROTOTALE]],"")</f>
        <v>4.5558086560364463E-3</v>
      </c>
      <c r="OD479" s="26">
        <f>IFERROR(Tableau17[[#This Row],[2017-T2-MACROEXTRDROITE]]/Tableau17[[#This Row],[2017-T2-MACROTOTALE]],"")</f>
        <v>0.40568475452196384</v>
      </c>
      <c r="OE479" s="26">
        <f>IFERROR(Tableau17[[#This Row],[2017-T2-MACRODROITE]]/Tableau17[[#This Row],[2017-T2-MACROTOTALE]],"")</f>
        <v>0</v>
      </c>
      <c r="OF479" s="26">
        <f>IFERROR(Tableau17[[#This Row],[2017-T2-MACROCENTRE]]/Tableau17[[#This Row],[2017-T2-MACROTOTALE]],"")</f>
        <v>0.59431524547803616</v>
      </c>
      <c r="OG479" s="26">
        <f>IFERROR(Tableau17[[#This Row],[2017-T2-MACROGAUCHE]]/Tableau17[[#This Row],[2017-T2-MACROTOTALE]],"")</f>
        <v>0</v>
      </c>
      <c r="OH479" s="26">
        <f>IFERROR(Tableau17[[#This Row],[2017-T2-MACROAUTRE]]/Tableau17[[#This Row],[2017-T2-MACROTOTALE]],"")</f>
        <v>0</v>
      </c>
      <c r="OI479" s="26">
        <f>IFERROR(Tableau17[[#This Row],[2019-T1-MACROEXTRDROITE]]/Tableau17[[#This Row],[2019-T1-MACROTOTALE]],"")</f>
        <v>0.31944444444444442</v>
      </c>
      <c r="OJ479" s="26">
        <f>IFERROR(Tableau17[[#This Row],[2019-T1-MACRODROITE]]/Tableau17[[#This Row],[2019-T1-MACROTOTALE]],"")</f>
        <v>8.7962962962962965E-2</v>
      </c>
      <c r="OK479" s="26">
        <f>IFERROR(Tableau17[[#This Row],[2019-T1-MACROCENTRE]]/Tableau17[[#This Row],[2019-T1-MACROTOTALE]],"")</f>
        <v>0.12037037037037036</v>
      </c>
      <c r="OL479" s="26">
        <f>IFERROR(Tableau17[[#This Row],[2019-T1-MACROGAUCHE]]/Tableau17[[#This Row],[2019-T1-MACROTOTALE]],"")</f>
        <v>0.40740740740740738</v>
      </c>
      <c r="OM479" s="26">
        <f>IFERROR(Tableau17[[#This Row],[2019-T1-MACROAUTRE]]/Tableau17[[#This Row],[2019-T1-MACROTOTALE]],"")</f>
        <v>6.4814814814814811E-2</v>
      </c>
      <c r="ON479" s="26">
        <f>IFERROR(Tableau17[[#This Row],[2020-T1-MACROEXTRDROITE]]/Tableau17[[#This Row],[2020-T1-MACROTOTALE]],"")</f>
        <v>0.22307692307692309</v>
      </c>
      <c r="OO479" s="26">
        <f>IFERROR(Tableau17[[#This Row],[2020-T1-MACRODROITE]]/Tableau17[[#This Row],[2020-T1-MACROTOTALE]],"")</f>
        <v>0.29230769230769232</v>
      </c>
      <c r="OP479" s="26">
        <f>IFERROR(Tableau17[[#This Row],[2020-T1-MACROCENTRE]]/Tableau17[[#This Row],[2020-T1-MACROTOTALE]],"")</f>
        <v>6.9230769230769235E-2</v>
      </c>
      <c r="OQ479" s="26">
        <f>IFERROR(Tableau17[[#This Row],[2020-T1-MACROGAUCHE]]/Tableau17[[#This Row],[2020-T1-MACROTOTALE]],"")</f>
        <v>0.41538461538461541</v>
      </c>
      <c r="OR479" s="26">
        <f>IFERROR(Tableau17[[#This Row],[2020-T1-MACROAUTRE]]/Tableau17[[#This Row],[2020-T1-MACROTOTALE]],"")</f>
        <v>0</v>
      </c>
      <c r="OS479" s="26">
        <f>IFERROR(Tableau17[[#This Row],[2017 (L)-T1-MACROEXTRDROITE]]/Tableau17[[#This Row],[2017 (L)-T1-MACROTOTALE]],"")</f>
        <v>0.2544642857142857</v>
      </c>
      <c r="OT479" s="26">
        <f>IFERROR(Tableau17[[#This Row],[2017 (L)-T1-MACRODROITE]]/Tableau17[[#This Row],[2017 (L)-T1-MACROTOTALE]],"")</f>
        <v>0.10267857142857142</v>
      </c>
      <c r="OU479" s="26">
        <f>IFERROR(Tableau17[[#This Row],[2017 (L)-T1-MACROCENTRE]]/Tableau17[[#This Row],[2017 (L)-T1-MACROTOTALE]],"")</f>
        <v>0.20535714285714285</v>
      </c>
      <c r="OV479" s="26">
        <f>IFERROR(Tableau17[[#This Row],[2017 (L)-T1-MACROGAUCHE]]/Tableau17[[#This Row],[2017 (L)-T1-MACROTOTALE]],"")</f>
        <v>0.4107142857142857</v>
      </c>
      <c r="OW479" s="26">
        <f>IFERROR(Tableau17[[#This Row],[2017 (L)-T1-MACROAUTRE]]/Tableau17[[#This Row],[2017 (L)-T1-MACROTOTALE]],"")</f>
        <v>2.6785714285714284E-2</v>
      </c>
      <c r="OX479" s="26">
        <f>IFERROR(Tableau17[[#This Row],[2017 (L)-T2-MACROEXTRDROITE]]/Tableau17[[#This Row],[2017 (L)-T2-MACROTOTALE]],"")</f>
        <v>0.38461538461538464</v>
      </c>
      <c r="OY479" s="26">
        <f>IFERROR(Tableau17[[#This Row],[2017 (L)-T2-MACRODROITE]]/Tableau17[[#This Row],[2017 (L)-T2-MACROTOTALE]],"")</f>
        <v>0</v>
      </c>
      <c r="OZ479" s="26">
        <f>IFERROR(Tableau17[[#This Row],[2017 (L)-T2-MACROCENTRE]]/Tableau17[[#This Row],[2017 (L)-T2-MACROTOTALE]],"")</f>
        <v>0.61538461538461542</v>
      </c>
      <c r="PA479" s="26">
        <f>IFERROR(Tableau17[[#This Row],[2017 (L)-T2-MACROGAUCHE]]/Tableau17[[#This Row],[2017 (L)-T2-MACROTOTALE]],"")</f>
        <v>0</v>
      </c>
      <c r="PB479" s="26">
        <f>IFERROR(Tableau17[[#This Row],[2017 (L)-T2-MACROAUTRE]]/Tableau17[[#This Row],[2017 (L)-T2-MACROTOTALE]],"")</f>
        <v>0</v>
      </c>
      <c r="PC479" s="26">
        <f>IFERROR(Tableau17[[#This Row],[2008_T1_PROCUS]]/Tableau17[[#This Row],[2008_T1_INSCRITS]],0)</f>
        <v>4.8484848484848485E-3</v>
      </c>
      <c r="PD479" s="26">
        <f>IFERROR(Tableau17[[#This Row],[2008_T2_PROCUS]]/Tableau17[[#This Row],[2008_T2_INSCRITS]],0)</f>
        <v>3.6363636363636364E-3</v>
      </c>
      <c r="PE479" s="26">
        <f>Tableau17[[#This Row],[2014_T1_PROCUS]]/Tableau17[[#This Row],[2014_T1_INSCRITS]]</f>
        <v>0</v>
      </c>
      <c r="PF479" s="26">
        <f>IFERROR(Tableau17[[#This Row],[2014_T2_PROCUS]]/Tableau17[[#This Row],[2014_T2_INSCRITS]],0)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BFCE8-14CE-44A4-967A-C04434897ECA}">
  <sheetPr>
    <tabColor theme="4" tint="0.39997558519241921"/>
  </sheetPr>
  <dimension ref="A1:O1099"/>
  <sheetViews>
    <sheetView showGridLines="0" workbookViewId="0">
      <selection activeCell="C27" sqref="C27"/>
    </sheetView>
  </sheetViews>
  <sheetFormatPr baseColWidth="10" defaultRowHeight="15" x14ac:dyDescent="0.25"/>
  <cols>
    <col min="1" max="1" width="27.42578125" bestFit="1" customWidth="1"/>
    <col min="2" max="2" width="37.42578125" customWidth="1"/>
    <col min="3" max="3" width="17.42578125" customWidth="1"/>
    <col min="5" max="5" width="7.7109375" style="4" bestFit="1" customWidth="1"/>
    <col min="6" max="6" width="6.85546875" style="4" bestFit="1" customWidth="1"/>
    <col min="7" max="7" width="6.140625" style="4" bestFit="1" customWidth="1"/>
    <col min="8" max="8" width="27.140625" style="4" customWidth="1"/>
    <col min="9" max="9" width="13.42578125" style="4" hidden="1" customWidth="1"/>
    <col min="10" max="10" width="10" style="4" customWidth="1"/>
    <col min="11" max="15" width="7.85546875" style="5" customWidth="1"/>
  </cols>
  <sheetData>
    <row r="1" spans="1:15" x14ac:dyDescent="0.25">
      <c r="A1" t="s">
        <v>556</v>
      </c>
      <c r="B1" t="s">
        <v>557</v>
      </c>
      <c r="E1" s="4" t="s">
        <v>558</v>
      </c>
      <c r="F1" s="4" t="s">
        <v>559</v>
      </c>
      <c r="G1" s="4" t="s">
        <v>560</v>
      </c>
      <c r="H1" s="4" t="s">
        <v>561</v>
      </c>
      <c r="I1" s="4" t="s">
        <v>562</v>
      </c>
      <c r="J1" s="4" t="s">
        <v>556</v>
      </c>
      <c r="K1" s="5" t="s">
        <v>563</v>
      </c>
      <c r="L1" s="5" t="s">
        <v>564</v>
      </c>
      <c r="M1" s="5" t="s">
        <v>565</v>
      </c>
      <c r="N1" s="5" t="s">
        <v>566</v>
      </c>
      <c r="O1" s="5" t="s">
        <v>567</v>
      </c>
    </row>
    <row r="2" spans="1:15" x14ac:dyDescent="0.25">
      <c r="A2" t="s">
        <v>14</v>
      </c>
      <c r="B2" t="s">
        <v>566</v>
      </c>
      <c r="E2" s="4">
        <v>2008</v>
      </c>
      <c r="F2" s="4" t="s">
        <v>568</v>
      </c>
      <c r="G2" s="4">
        <v>1</v>
      </c>
      <c r="H2" s="4" t="s">
        <v>569</v>
      </c>
      <c r="I2" s="4" t="str">
        <f>_xlfn.CONCAT(Tableau9[[#This Row],[ANNEE]:[CANDIDAT_NOM]])</f>
        <v>2008T11CHEVASSU Armelle (LEXG)</v>
      </c>
      <c r="J2" s="4" t="s">
        <v>14</v>
      </c>
      <c r="K2" s="5">
        <f>IF(VLOOKUP(Tableau9[[#This Row],[NUANCE]],$A:$B,2,FALSE)="EXTREME DROITE",1,0)</f>
        <v>0</v>
      </c>
      <c r="L2" s="5">
        <f>IF(VLOOKUP(Tableau9[[#This Row],[NUANCE]],$A:$B,2,FALSE)="DROITE",1,0)</f>
        <v>0</v>
      </c>
      <c r="M2" s="5">
        <f>IF(VLOOKUP(Tableau9[[#This Row],[NUANCE]],$A:$B,2,FALSE)="CENTRISTE",1,0)</f>
        <v>0</v>
      </c>
      <c r="N2" s="5">
        <f>IF(VLOOKUP(Tableau9[[#This Row],[NUANCE]],$A:$B,2,FALSE)="GAUCHE",1,0)</f>
        <v>1</v>
      </c>
      <c r="O2" s="5">
        <f>IF(VLOOKUP(Tableau9[[#This Row],[NUANCE]],$A:$B,2,FALSE)="AUTRE",1,0)</f>
        <v>0</v>
      </c>
    </row>
    <row r="3" spans="1:15" x14ac:dyDescent="0.25">
      <c r="A3" t="s">
        <v>18</v>
      </c>
      <c r="B3" t="s">
        <v>566</v>
      </c>
      <c r="E3" s="4">
        <v>2008</v>
      </c>
      <c r="F3" s="4" t="s">
        <v>568</v>
      </c>
      <c r="G3" s="4">
        <v>2</v>
      </c>
      <c r="H3" s="4" t="s">
        <v>570</v>
      </c>
      <c r="I3" s="4" t="str">
        <f>_xlfn.CONCAT(Tableau9[[#This Row],[ANNEE]:[CANDIDAT_NOM]])</f>
        <v>2008T12ARVOIS Emmanuel (LEXG)</v>
      </c>
      <c r="J3" s="4" t="s">
        <v>14</v>
      </c>
      <c r="K3" s="5">
        <f>IF(VLOOKUP(Tableau9[[#This Row],[NUANCE]],$A:$B,2,FALSE)="EXTREME DROITE",1,0)</f>
        <v>0</v>
      </c>
      <c r="L3" s="5">
        <f>IF(VLOOKUP(Tableau9[[#This Row],[NUANCE]],$A:$B,2,FALSE)="DROITE",1,0)</f>
        <v>0</v>
      </c>
      <c r="M3" s="5">
        <f>IF(VLOOKUP(Tableau9[[#This Row],[NUANCE]],$A:$B,2,FALSE)="CENTRISTE",1,0)</f>
        <v>0</v>
      </c>
      <c r="N3" s="5">
        <f>IF(VLOOKUP(Tableau9[[#This Row],[NUANCE]],$A:$B,2,FALSE)="GAUCHE",1,0)</f>
        <v>1</v>
      </c>
      <c r="O3" s="5">
        <f>IF(VLOOKUP(Tableau9[[#This Row],[NUANCE]],$A:$B,2,FALSE)="AUTRE",1,0)</f>
        <v>0</v>
      </c>
    </row>
    <row r="4" spans="1:15" x14ac:dyDescent="0.25">
      <c r="A4" t="s">
        <v>571</v>
      </c>
      <c r="B4" t="s">
        <v>564</v>
      </c>
      <c r="E4" s="4">
        <v>2008</v>
      </c>
      <c r="F4" s="4" t="s">
        <v>568</v>
      </c>
      <c r="G4" s="4">
        <v>3</v>
      </c>
      <c r="H4" s="4" t="s">
        <v>572</v>
      </c>
      <c r="I4" s="4" t="str">
        <f>_xlfn.CONCAT(Tableau9[[#This Row],[ANNEE]:[CANDIDAT_NOM]])</f>
        <v>2008T13ROUX MOUMANE Camille (LEXG)</v>
      </c>
      <c r="J4" s="4" t="s">
        <v>14</v>
      </c>
      <c r="K4" s="5">
        <f>IF(VLOOKUP(Tableau9[[#This Row],[NUANCE]],$A:$B,2,FALSE)="EXTREME DROITE",1,0)</f>
        <v>0</v>
      </c>
      <c r="L4" s="5">
        <f>IF(VLOOKUP(Tableau9[[#This Row],[NUANCE]],$A:$B,2,FALSE)="DROITE",1,0)</f>
        <v>0</v>
      </c>
      <c r="M4" s="5">
        <f>IF(VLOOKUP(Tableau9[[#This Row],[NUANCE]],$A:$B,2,FALSE)="CENTRISTE",1,0)</f>
        <v>0</v>
      </c>
      <c r="N4" s="5">
        <f>IF(VLOOKUP(Tableau9[[#This Row],[NUANCE]],$A:$B,2,FALSE)="GAUCHE",1,0)</f>
        <v>1</v>
      </c>
      <c r="O4" s="5">
        <f>IF(VLOOKUP(Tableau9[[#This Row],[NUANCE]],$A:$B,2,FALSE)="AUTRE",1,0)</f>
        <v>0</v>
      </c>
    </row>
    <row r="5" spans="1:15" x14ac:dyDescent="0.25">
      <c r="A5" t="s">
        <v>573</v>
      </c>
      <c r="B5" t="s">
        <v>564</v>
      </c>
      <c r="E5" s="4">
        <v>2008</v>
      </c>
      <c r="F5" s="4" t="s">
        <v>568</v>
      </c>
      <c r="G5" s="4">
        <v>4</v>
      </c>
      <c r="H5" s="4" t="s">
        <v>574</v>
      </c>
      <c r="I5" s="4" t="str">
        <f>_xlfn.CONCAT(Tableau9[[#This Row],[ANNEE]:[CANDIDAT_NOM]])</f>
        <v>2008T14PIRROTTINA Louis-Michel (LEXG)</v>
      </c>
      <c r="J5" s="4" t="s">
        <v>14</v>
      </c>
      <c r="K5" s="5">
        <f>IF(VLOOKUP(Tableau9[[#This Row],[NUANCE]],$A:$B,2,FALSE)="EXTREME DROITE",1,0)</f>
        <v>0</v>
      </c>
      <c r="L5" s="5">
        <f>IF(VLOOKUP(Tableau9[[#This Row],[NUANCE]],$A:$B,2,FALSE)="DROITE",1,0)</f>
        <v>0</v>
      </c>
      <c r="M5" s="5">
        <f>IF(VLOOKUP(Tableau9[[#This Row],[NUANCE]],$A:$B,2,FALSE)="CENTRISTE",1,0)</f>
        <v>0</v>
      </c>
      <c r="N5" s="5">
        <f>IF(VLOOKUP(Tableau9[[#This Row],[NUANCE]],$A:$B,2,FALSE)="GAUCHE",1,0)</f>
        <v>1</v>
      </c>
      <c r="O5" s="5">
        <f>IF(VLOOKUP(Tableau9[[#This Row],[NUANCE]],$A:$B,2,FALSE)="AUTRE",1,0)</f>
        <v>0</v>
      </c>
    </row>
    <row r="6" spans="1:15" x14ac:dyDescent="0.25">
      <c r="A6" t="s">
        <v>11</v>
      </c>
      <c r="B6" t="s">
        <v>564</v>
      </c>
      <c r="E6" s="4">
        <v>2008</v>
      </c>
      <c r="F6" s="4" t="s">
        <v>568</v>
      </c>
      <c r="G6" s="4">
        <v>5</v>
      </c>
      <c r="H6" s="4" t="s">
        <v>575</v>
      </c>
      <c r="I6" s="4" t="str">
        <f>_xlfn.CONCAT(Tableau9[[#This Row],[ANNEE]:[CANDIDAT_NOM]])</f>
        <v>2008T15COLOMB Nicole (LEXG)</v>
      </c>
      <c r="J6" s="4" t="s">
        <v>14</v>
      </c>
      <c r="K6" s="5">
        <f>IF(VLOOKUP(Tableau9[[#This Row],[NUANCE]],$A:$B,2,FALSE)="EXTREME DROITE",1,0)</f>
        <v>0</v>
      </c>
      <c r="L6" s="5">
        <f>IF(VLOOKUP(Tableau9[[#This Row],[NUANCE]],$A:$B,2,FALSE)="DROITE",1,0)</f>
        <v>0</v>
      </c>
      <c r="M6" s="5">
        <f>IF(VLOOKUP(Tableau9[[#This Row],[NUANCE]],$A:$B,2,FALSE)="CENTRISTE",1,0)</f>
        <v>0</v>
      </c>
      <c r="N6" s="5">
        <f>IF(VLOOKUP(Tableau9[[#This Row],[NUANCE]],$A:$B,2,FALSE)="GAUCHE",1,0)</f>
        <v>1</v>
      </c>
      <c r="O6" s="5">
        <f>IF(VLOOKUP(Tableau9[[#This Row],[NUANCE]],$A:$B,2,FALSE)="AUTRE",1,0)</f>
        <v>0</v>
      </c>
    </row>
    <row r="7" spans="1:15" x14ac:dyDescent="0.25">
      <c r="A7" t="s">
        <v>576</v>
      </c>
      <c r="B7" t="s">
        <v>563</v>
      </c>
      <c r="E7" s="4">
        <v>2008</v>
      </c>
      <c r="F7" s="4" t="s">
        <v>568</v>
      </c>
      <c r="G7" s="4">
        <v>6</v>
      </c>
      <c r="H7" s="4" t="s">
        <v>577</v>
      </c>
      <c r="I7" s="4" t="str">
        <f>_xlfn.CONCAT(Tableau9[[#This Row],[ANNEE]:[CANDIDAT_NOM]])</f>
        <v>2008T16MALVEZIN Bruno (LEXG)</v>
      </c>
      <c r="J7" s="4" t="s">
        <v>14</v>
      </c>
      <c r="K7" s="5">
        <f>IF(VLOOKUP(Tableau9[[#This Row],[NUANCE]],$A:$B,2,FALSE)="EXTREME DROITE",1,0)</f>
        <v>0</v>
      </c>
      <c r="L7" s="5">
        <f>IF(VLOOKUP(Tableau9[[#This Row],[NUANCE]],$A:$B,2,FALSE)="DROITE",1,0)</f>
        <v>0</v>
      </c>
      <c r="M7" s="5">
        <f>IF(VLOOKUP(Tableau9[[#This Row],[NUANCE]],$A:$B,2,FALSE)="CENTRISTE",1,0)</f>
        <v>0</v>
      </c>
      <c r="N7" s="5">
        <f>IF(VLOOKUP(Tableau9[[#This Row],[NUANCE]],$A:$B,2,FALSE)="GAUCHE",1,0)</f>
        <v>1</v>
      </c>
      <c r="O7" s="5">
        <f>IF(VLOOKUP(Tableau9[[#This Row],[NUANCE]],$A:$B,2,FALSE)="AUTRE",1,0)</f>
        <v>0</v>
      </c>
    </row>
    <row r="8" spans="1:15" x14ac:dyDescent="0.25">
      <c r="A8" t="s">
        <v>13</v>
      </c>
      <c r="B8" t="s">
        <v>563</v>
      </c>
      <c r="E8" s="4">
        <v>2008</v>
      </c>
      <c r="F8" s="4" t="s">
        <v>568</v>
      </c>
      <c r="G8" s="4">
        <v>7</v>
      </c>
      <c r="H8" s="4" t="s">
        <v>578</v>
      </c>
      <c r="I8" s="4" t="str">
        <f>_xlfn.CONCAT(Tableau9[[#This Row],[ANNEE]:[CANDIDAT_NOM]])</f>
        <v>2008T17JOHSUA Babette (LEXG)</v>
      </c>
      <c r="J8" s="4" t="s">
        <v>14</v>
      </c>
      <c r="K8" s="5">
        <f>IF(VLOOKUP(Tableau9[[#This Row],[NUANCE]],$A:$B,2,FALSE)="EXTREME DROITE",1,0)</f>
        <v>0</v>
      </c>
      <c r="L8" s="5">
        <f>IF(VLOOKUP(Tableau9[[#This Row],[NUANCE]],$A:$B,2,FALSE)="DROITE",1,0)</f>
        <v>0</v>
      </c>
      <c r="M8" s="5">
        <f>IF(VLOOKUP(Tableau9[[#This Row],[NUANCE]],$A:$B,2,FALSE)="CENTRISTE",1,0)</f>
        <v>0</v>
      </c>
      <c r="N8" s="5">
        <f>IF(VLOOKUP(Tableau9[[#This Row],[NUANCE]],$A:$B,2,FALSE)="GAUCHE",1,0)</f>
        <v>1</v>
      </c>
      <c r="O8" s="5">
        <f>IF(VLOOKUP(Tableau9[[#This Row],[NUANCE]],$A:$B,2,FALSE)="AUTRE",1,0)</f>
        <v>0</v>
      </c>
    </row>
    <row r="9" spans="1:15" x14ac:dyDescent="0.25">
      <c r="A9" t="s">
        <v>579</v>
      </c>
      <c r="B9" t="s">
        <v>566</v>
      </c>
      <c r="E9" s="4">
        <v>2008</v>
      </c>
      <c r="F9" s="4" t="s">
        <v>568</v>
      </c>
      <c r="G9" s="4">
        <v>8</v>
      </c>
      <c r="H9" s="4" t="s">
        <v>580</v>
      </c>
      <c r="I9" s="4" t="str">
        <f>_xlfn.CONCAT(Tableau9[[#This Row],[ANNEE]:[CANDIDAT_NOM]])</f>
        <v>2008T18SAINT JEAN Henri (LEXG)</v>
      </c>
      <c r="J9" s="4" t="s">
        <v>14</v>
      </c>
      <c r="K9" s="5">
        <f>IF(VLOOKUP(Tableau9[[#This Row],[NUANCE]],$A:$B,2,FALSE)="EXTREME DROITE",1,0)</f>
        <v>0</v>
      </c>
      <c r="L9" s="5">
        <f>IF(VLOOKUP(Tableau9[[#This Row],[NUANCE]],$A:$B,2,FALSE)="DROITE",1,0)</f>
        <v>0</v>
      </c>
      <c r="M9" s="5">
        <f>IF(VLOOKUP(Tableau9[[#This Row],[NUANCE]],$A:$B,2,FALSE)="CENTRISTE",1,0)</f>
        <v>0</v>
      </c>
      <c r="N9" s="5">
        <f>IF(VLOOKUP(Tableau9[[#This Row],[NUANCE]],$A:$B,2,FALSE)="GAUCHE",1,0)</f>
        <v>1</v>
      </c>
      <c r="O9" s="5">
        <f>IF(VLOOKUP(Tableau9[[#This Row],[NUANCE]],$A:$B,2,FALSE)="AUTRE",1,0)</f>
        <v>0</v>
      </c>
    </row>
    <row r="10" spans="1:15" x14ac:dyDescent="0.25">
      <c r="A10" t="s">
        <v>9</v>
      </c>
      <c r="B10" t="s">
        <v>565</v>
      </c>
      <c r="E10" s="4">
        <v>2008</v>
      </c>
      <c r="F10" s="4" t="s">
        <v>568</v>
      </c>
      <c r="G10" s="4">
        <v>1</v>
      </c>
      <c r="H10" s="4" t="s">
        <v>581</v>
      </c>
      <c r="I10" s="4" t="str">
        <f>_xlfn.CONCAT(Tableau9[[#This Row],[ANNEE]:[CANDIDAT_NOM]])</f>
        <v>2008T11MENNUCCI Patrick (LUG)</v>
      </c>
      <c r="J10" s="4" t="s">
        <v>18</v>
      </c>
      <c r="K10" s="5">
        <f>IF(VLOOKUP(Tableau9[[#This Row],[NUANCE]],$A:$B,2,FALSE)="EXTREME DROITE",1,0)</f>
        <v>0</v>
      </c>
      <c r="L10" s="5">
        <f>IF(VLOOKUP(Tableau9[[#This Row],[NUANCE]],$A:$B,2,FALSE)="DROITE",1,0)</f>
        <v>0</v>
      </c>
      <c r="M10" s="5">
        <f>IF(VLOOKUP(Tableau9[[#This Row],[NUANCE]],$A:$B,2,FALSE)="CENTRISTE",1,0)</f>
        <v>0</v>
      </c>
      <c r="N10" s="5">
        <f>IF(VLOOKUP(Tableau9[[#This Row],[NUANCE]],$A:$B,2,FALSE)="GAUCHE",1,0)</f>
        <v>1</v>
      </c>
      <c r="O10" s="5">
        <f>IF(VLOOKUP(Tableau9[[#This Row],[NUANCE]],$A:$B,2,FALSE)="AUTRE",1,0)</f>
        <v>0</v>
      </c>
    </row>
    <row r="11" spans="1:15" x14ac:dyDescent="0.25">
      <c r="A11" t="s">
        <v>12</v>
      </c>
      <c r="B11" t="s">
        <v>566</v>
      </c>
      <c r="E11" s="4">
        <v>2008</v>
      </c>
      <c r="F11" s="4" t="s">
        <v>568</v>
      </c>
      <c r="G11" s="4">
        <v>2</v>
      </c>
      <c r="H11" s="4" t="s">
        <v>582</v>
      </c>
      <c r="I11" s="4" t="str">
        <f>_xlfn.CONCAT(Tableau9[[#This Row],[ANNEE]:[CANDIDAT_NOM]])</f>
        <v>2008T12NARDUCCI Lisette (LUG)</v>
      </c>
      <c r="J11" s="4" t="s">
        <v>18</v>
      </c>
      <c r="K11" s="5">
        <f>IF(VLOOKUP(Tableau9[[#This Row],[NUANCE]],$A:$B,2,FALSE)="EXTREME DROITE",1,0)</f>
        <v>0</v>
      </c>
      <c r="L11" s="5">
        <f>IF(VLOOKUP(Tableau9[[#This Row],[NUANCE]],$A:$B,2,FALSE)="DROITE",1,0)</f>
        <v>0</v>
      </c>
      <c r="M11" s="5">
        <f>IF(VLOOKUP(Tableau9[[#This Row],[NUANCE]],$A:$B,2,FALSE)="CENTRISTE",1,0)</f>
        <v>0</v>
      </c>
      <c r="N11" s="5">
        <f>IF(VLOOKUP(Tableau9[[#This Row],[NUANCE]],$A:$B,2,FALSE)="GAUCHE",1,0)</f>
        <v>1</v>
      </c>
      <c r="O11" s="5">
        <f>IF(VLOOKUP(Tableau9[[#This Row],[NUANCE]],$A:$B,2,FALSE)="AUTRE",1,0)</f>
        <v>0</v>
      </c>
    </row>
    <row r="12" spans="1:15" x14ac:dyDescent="0.25">
      <c r="A12" t="s">
        <v>583</v>
      </c>
      <c r="B12" t="s">
        <v>566</v>
      </c>
      <c r="E12" s="4">
        <v>2008</v>
      </c>
      <c r="F12" s="4" t="s">
        <v>568</v>
      </c>
      <c r="G12" s="4">
        <v>3</v>
      </c>
      <c r="H12" s="4" t="s">
        <v>584</v>
      </c>
      <c r="I12" s="4" t="str">
        <f>_xlfn.CONCAT(Tableau9[[#This Row],[ANNEE]:[CANDIDAT_NOM]])</f>
        <v>2008T13RAYNAUD Corinne (LEXG)</v>
      </c>
      <c r="J12" s="4" t="s">
        <v>14</v>
      </c>
      <c r="K12" s="5">
        <f>IF(VLOOKUP(Tableau9[[#This Row],[NUANCE]],$A:$B,2,FALSE)="EXTREME DROITE",1,0)</f>
        <v>0</v>
      </c>
      <c r="L12" s="5">
        <f>IF(VLOOKUP(Tableau9[[#This Row],[NUANCE]],$A:$B,2,FALSE)="DROITE",1,0)</f>
        <v>0</v>
      </c>
      <c r="M12" s="5">
        <f>IF(VLOOKUP(Tableau9[[#This Row],[NUANCE]],$A:$B,2,FALSE)="CENTRISTE",1,0)</f>
        <v>0</v>
      </c>
      <c r="N12" s="5">
        <f>IF(VLOOKUP(Tableau9[[#This Row],[NUANCE]],$A:$B,2,FALSE)="GAUCHE",1,0)</f>
        <v>1</v>
      </c>
      <c r="O12" s="5">
        <f>IF(VLOOKUP(Tableau9[[#This Row],[NUANCE]],$A:$B,2,FALSE)="AUTRE",1,0)</f>
        <v>0</v>
      </c>
    </row>
    <row r="13" spans="1:15" x14ac:dyDescent="0.25">
      <c r="A13" t="s">
        <v>585</v>
      </c>
      <c r="B13" t="s">
        <v>564</v>
      </c>
      <c r="E13" s="4">
        <v>2008</v>
      </c>
      <c r="F13" s="4" t="s">
        <v>568</v>
      </c>
      <c r="G13" s="4">
        <v>4</v>
      </c>
      <c r="H13" s="4" t="s">
        <v>586</v>
      </c>
      <c r="I13" s="4" t="str">
        <f>_xlfn.CONCAT(Tableau9[[#This Row],[ANNEE]:[CANDIDAT_NOM]])</f>
        <v>2008T14FRANCESCHI Fran (LUG)</v>
      </c>
      <c r="J13" s="4" t="s">
        <v>18</v>
      </c>
      <c r="K13" s="5">
        <f>IF(VLOOKUP(Tableau9[[#This Row],[NUANCE]],$A:$B,2,FALSE)="EXTREME DROITE",1,0)</f>
        <v>0</v>
      </c>
      <c r="L13" s="5">
        <f>IF(VLOOKUP(Tableau9[[#This Row],[NUANCE]],$A:$B,2,FALSE)="DROITE",1,0)</f>
        <v>0</v>
      </c>
      <c r="M13" s="5">
        <f>IF(VLOOKUP(Tableau9[[#This Row],[NUANCE]],$A:$B,2,FALSE)="CENTRISTE",1,0)</f>
        <v>0</v>
      </c>
      <c r="N13" s="5">
        <f>IF(VLOOKUP(Tableau9[[#This Row],[NUANCE]],$A:$B,2,FALSE)="GAUCHE",1,0)</f>
        <v>1</v>
      </c>
      <c r="O13" s="5">
        <f>IF(VLOOKUP(Tableau9[[#This Row],[NUANCE]],$A:$B,2,FALSE)="AUTRE",1,0)</f>
        <v>0</v>
      </c>
    </row>
    <row r="14" spans="1:15" x14ac:dyDescent="0.25">
      <c r="A14" t="s">
        <v>16</v>
      </c>
      <c r="B14" t="s">
        <v>565</v>
      </c>
      <c r="E14" s="4">
        <v>2008</v>
      </c>
      <c r="F14" s="4" t="s">
        <v>568</v>
      </c>
      <c r="G14" s="4">
        <v>5</v>
      </c>
      <c r="H14" s="4" t="s">
        <v>587</v>
      </c>
      <c r="I14" s="4" t="str">
        <f>_xlfn.CONCAT(Tableau9[[#This Row],[ANNEE]:[CANDIDAT_NOM]])</f>
        <v>2008T15OLMETA Ren (LUG)</v>
      </c>
      <c r="J14" s="4" t="s">
        <v>18</v>
      </c>
      <c r="K14" s="5">
        <f>IF(VLOOKUP(Tableau9[[#This Row],[NUANCE]],$A:$B,2,FALSE)="EXTREME DROITE",1,0)</f>
        <v>0</v>
      </c>
      <c r="L14" s="5">
        <f>IF(VLOOKUP(Tableau9[[#This Row],[NUANCE]],$A:$B,2,FALSE)="DROITE",1,0)</f>
        <v>0</v>
      </c>
      <c r="M14" s="5">
        <f>IF(VLOOKUP(Tableau9[[#This Row],[NUANCE]],$A:$B,2,FALSE)="CENTRISTE",1,0)</f>
        <v>0</v>
      </c>
      <c r="N14" s="5">
        <f>IF(VLOOKUP(Tableau9[[#This Row],[NUANCE]],$A:$B,2,FALSE)="GAUCHE",1,0)</f>
        <v>1</v>
      </c>
      <c r="O14" s="5">
        <f>IF(VLOOKUP(Tableau9[[#This Row],[NUANCE]],$A:$B,2,FALSE)="AUTRE",1,0)</f>
        <v>0</v>
      </c>
    </row>
    <row r="15" spans="1:15" x14ac:dyDescent="0.25">
      <c r="A15" t="s">
        <v>17</v>
      </c>
      <c r="B15" t="s">
        <v>563</v>
      </c>
      <c r="E15" s="4">
        <v>2008</v>
      </c>
      <c r="F15" s="4" t="s">
        <v>568</v>
      </c>
      <c r="G15" s="4">
        <v>6</v>
      </c>
      <c r="H15" s="4" t="s">
        <v>588</v>
      </c>
      <c r="I15" s="4" t="str">
        <f>_xlfn.CONCAT(Tableau9[[#This Row],[ANNEE]:[CANDIDAT_NOM]])</f>
        <v>2008T16ROUVIERE Jacky (LEXG)</v>
      </c>
      <c r="J15" s="4" t="s">
        <v>14</v>
      </c>
      <c r="K15" s="5">
        <f>IF(VLOOKUP(Tableau9[[#This Row],[NUANCE]],$A:$B,2,FALSE)="EXTREME DROITE",1,0)</f>
        <v>0</v>
      </c>
      <c r="L15" s="5">
        <f>IF(VLOOKUP(Tableau9[[#This Row],[NUANCE]],$A:$B,2,FALSE)="DROITE",1,0)</f>
        <v>0</v>
      </c>
      <c r="M15" s="5">
        <f>IF(VLOOKUP(Tableau9[[#This Row],[NUANCE]],$A:$B,2,FALSE)="CENTRISTE",1,0)</f>
        <v>0</v>
      </c>
      <c r="N15" s="5">
        <f>IF(VLOOKUP(Tableau9[[#This Row],[NUANCE]],$A:$B,2,FALSE)="GAUCHE",1,0)</f>
        <v>1</v>
      </c>
      <c r="O15" s="5">
        <f>IF(VLOOKUP(Tableau9[[#This Row],[NUANCE]],$A:$B,2,FALSE)="AUTRE",1,0)</f>
        <v>0</v>
      </c>
    </row>
    <row r="16" spans="1:15" x14ac:dyDescent="0.25">
      <c r="A16" t="s">
        <v>10</v>
      </c>
      <c r="B16" t="s">
        <v>565</v>
      </c>
      <c r="E16" s="4">
        <v>2008</v>
      </c>
      <c r="F16" s="4" t="s">
        <v>568</v>
      </c>
      <c r="G16" s="4">
        <v>7</v>
      </c>
      <c r="H16" s="4" t="s">
        <v>589</v>
      </c>
      <c r="I16" s="4" t="str">
        <f>_xlfn.CONCAT(Tableau9[[#This Row],[ANNEE]:[CANDIDAT_NOM]])</f>
        <v>2008T17ANDRIEUX Sylvie (LUG)</v>
      </c>
      <c r="J16" s="4" t="s">
        <v>18</v>
      </c>
      <c r="K16" s="5">
        <f>IF(VLOOKUP(Tableau9[[#This Row],[NUANCE]],$A:$B,2,FALSE)="EXTREME DROITE",1,0)</f>
        <v>0</v>
      </c>
      <c r="L16" s="5">
        <f>IF(VLOOKUP(Tableau9[[#This Row],[NUANCE]],$A:$B,2,FALSE)="DROITE",1,0)</f>
        <v>0</v>
      </c>
      <c r="M16" s="5">
        <f>IF(VLOOKUP(Tableau9[[#This Row],[NUANCE]],$A:$B,2,FALSE)="CENTRISTE",1,0)</f>
        <v>0</v>
      </c>
      <c r="N16" s="5">
        <f>IF(VLOOKUP(Tableau9[[#This Row],[NUANCE]],$A:$B,2,FALSE)="GAUCHE",1,0)</f>
        <v>1</v>
      </c>
      <c r="O16" s="5">
        <f>IF(VLOOKUP(Tableau9[[#This Row],[NUANCE]],$A:$B,2,FALSE)="AUTRE",1,0)</f>
        <v>0</v>
      </c>
    </row>
    <row r="17" spans="1:15" x14ac:dyDescent="0.25">
      <c r="A17" t="s">
        <v>19</v>
      </c>
      <c r="B17" t="s">
        <v>566</v>
      </c>
      <c r="E17" s="4">
        <v>2008</v>
      </c>
      <c r="F17" s="4" t="s">
        <v>568</v>
      </c>
      <c r="G17" s="4">
        <v>8</v>
      </c>
      <c r="H17" s="4" t="s">
        <v>590</v>
      </c>
      <c r="I17" s="4" t="str">
        <f>_xlfn.CONCAT(Tableau9[[#This Row],[ANNEE]:[CANDIDAT_NOM]])</f>
        <v>2008T18ROGIER Daniel (LEXG)</v>
      </c>
      <c r="J17" s="4" t="s">
        <v>14</v>
      </c>
      <c r="K17" s="5">
        <f>IF(VLOOKUP(Tableau9[[#This Row],[NUANCE]],$A:$B,2,FALSE)="EXTREME DROITE",1,0)</f>
        <v>0</v>
      </c>
      <c r="L17" s="5">
        <f>IF(VLOOKUP(Tableau9[[#This Row],[NUANCE]],$A:$B,2,FALSE)="DROITE",1,0)</f>
        <v>0</v>
      </c>
      <c r="M17" s="5">
        <f>IF(VLOOKUP(Tableau9[[#This Row],[NUANCE]],$A:$B,2,FALSE)="CENTRISTE",1,0)</f>
        <v>0</v>
      </c>
      <c r="N17" s="5">
        <f>IF(VLOOKUP(Tableau9[[#This Row],[NUANCE]],$A:$B,2,FALSE)="GAUCHE",1,0)</f>
        <v>1</v>
      </c>
      <c r="O17" s="5">
        <f>IF(VLOOKUP(Tableau9[[#This Row],[NUANCE]],$A:$B,2,FALSE)="AUTRE",1,0)</f>
        <v>0</v>
      </c>
    </row>
    <row r="18" spans="1:15" x14ac:dyDescent="0.25">
      <c r="A18" t="s">
        <v>15</v>
      </c>
      <c r="B18" t="s">
        <v>564</v>
      </c>
      <c r="E18" s="4">
        <v>2008</v>
      </c>
      <c r="F18" s="4" t="s">
        <v>568</v>
      </c>
      <c r="G18" s="4">
        <v>1</v>
      </c>
      <c r="H18" s="4" t="s">
        <v>591</v>
      </c>
      <c r="I18" s="4" t="str">
        <f>_xlfn.CONCAT(Tableau9[[#This Row],[ANNEE]:[CANDIDAT_NOM]])</f>
        <v>2008T11MULLER Childeric (LCMD)</v>
      </c>
      <c r="J18" s="4" t="s">
        <v>571</v>
      </c>
      <c r="K18" s="5">
        <f>IF(VLOOKUP(Tableau9[[#This Row],[NUANCE]],$A:$B,2,FALSE)="EXTREME DROITE",1,0)</f>
        <v>0</v>
      </c>
      <c r="L18" s="5">
        <f>IF(VLOOKUP(Tableau9[[#This Row],[NUANCE]],$A:$B,2,FALSE)="DROITE",1,0)</f>
        <v>1</v>
      </c>
      <c r="M18" s="5">
        <f>IF(VLOOKUP(Tableau9[[#This Row],[NUANCE]],$A:$B,2,FALSE)="CENTRISTE",1,0)</f>
        <v>0</v>
      </c>
      <c r="N18" s="5">
        <f>IF(VLOOKUP(Tableau9[[#This Row],[NUANCE]],$A:$B,2,FALSE)="GAUCHE",1,0)</f>
        <v>0</v>
      </c>
      <c r="O18" s="5">
        <f>IF(VLOOKUP(Tableau9[[#This Row],[NUANCE]],$A:$B,2,FALSE)="AUTRE",1,0)</f>
        <v>0</v>
      </c>
    </row>
    <row r="19" spans="1:15" x14ac:dyDescent="0.25">
      <c r="A19" s="6" t="s">
        <v>592</v>
      </c>
      <c r="B19" t="s">
        <v>563</v>
      </c>
      <c r="E19" s="4">
        <v>2008</v>
      </c>
      <c r="F19" s="4" t="s">
        <v>568</v>
      </c>
      <c r="G19" s="4">
        <v>2</v>
      </c>
      <c r="H19" s="4" t="s">
        <v>593</v>
      </c>
      <c r="I19" s="4" t="str">
        <f>_xlfn.CONCAT(Tableau9[[#This Row],[ANNEE]:[CANDIDAT_NOM]])</f>
        <v>2008T12BISTAGNE Florence (LCMD)</v>
      </c>
      <c r="J19" s="4" t="s">
        <v>571</v>
      </c>
      <c r="K19" s="5">
        <f>IF(VLOOKUP(Tableau9[[#This Row],[NUANCE]],$A:$B,2,FALSE)="EXTREME DROITE",1,0)</f>
        <v>0</v>
      </c>
      <c r="L19" s="5">
        <f>IF(VLOOKUP(Tableau9[[#This Row],[NUANCE]],$A:$B,2,FALSE)="DROITE",1,0)</f>
        <v>1</v>
      </c>
      <c r="M19" s="5">
        <f>IF(VLOOKUP(Tableau9[[#This Row],[NUANCE]],$A:$B,2,FALSE)="CENTRISTE",1,0)</f>
        <v>0</v>
      </c>
      <c r="N19" s="5">
        <f>IF(VLOOKUP(Tableau9[[#This Row],[NUANCE]],$A:$B,2,FALSE)="GAUCHE",1,0)</f>
        <v>0</v>
      </c>
      <c r="O19" s="5">
        <f>IF(VLOOKUP(Tableau9[[#This Row],[NUANCE]],$A:$B,2,FALSE)="AUTRE",1,0)</f>
        <v>0</v>
      </c>
    </row>
    <row r="20" spans="1:15" x14ac:dyDescent="0.25">
      <c r="A20" s="6" t="s">
        <v>594</v>
      </c>
      <c r="B20" t="s">
        <v>563</v>
      </c>
      <c r="E20" s="4">
        <v>2008</v>
      </c>
      <c r="F20" s="4" t="s">
        <v>568</v>
      </c>
      <c r="G20" s="4">
        <v>3</v>
      </c>
      <c r="H20" s="4" t="s">
        <v>595</v>
      </c>
      <c r="I20" s="4" t="str">
        <f>_xlfn.CONCAT(Tableau9[[#This Row],[ANNEE]:[CANDIDAT_NOM]])</f>
        <v>2008T13GUERINI Jean-No (LUG)</v>
      </c>
      <c r="J20" s="4" t="s">
        <v>18</v>
      </c>
      <c r="K20" s="5">
        <f>IF(VLOOKUP(Tableau9[[#This Row],[NUANCE]],$A:$B,2,FALSE)="EXTREME DROITE",1,0)</f>
        <v>0</v>
      </c>
      <c r="L20" s="5">
        <f>IF(VLOOKUP(Tableau9[[#This Row],[NUANCE]],$A:$B,2,FALSE)="DROITE",1,0)</f>
        <v>0</v>
      </c>
      <c r="M20" s="5">
        <f>IF(VLOOKUP(Tableau9[[#This Row],[NUANCE]],$A:$B,2,FALSE)="CENTRISTE",1,0)</f>
        <v>0</v>
      </c>
      <c r="N20" s="5">
        <f>IF(VLOOKUP(Tableau9[[#This Row],[NUANCE]],$A:$B,2,FALSE)="GAUCHE",1,0)</f>
        <v>1</v>
      </c>
      <c r="O20" s="5">
        <f>IF(VLOOKUP(Tableau9[[#This Row],[NUANCE]],$A:$B,2,FALSE)="AUTRE",1,0)</f>
        <v>0</v>
      </c>
    </row>
    <row r="21" spans="1:15" x14ac:dyDescent="0.25">
      <c r="A21" s="6" t="s">
        <v>596</v>
      </c>
      <c r="B21" t="s">
        <v>564</v>
      </c>
      <c r="E21" s="4">
        <v>2008</v>
      </c>
      <c r="F21" s="4" t="s">
        <v>568</v>
      </c>
      <c r="G21" s="4">
        <v>4</v>
      </c>
      <c r="H21" s="4" t="s">
        <v>597</v>
      </c>
      <c r="I21" s="4" t="str">
        <f>_xlfn.CONCAT(Tableau9[[#This Row],[ANNEE]:[CANDIDAT_NOM]])</f>
        <v>2008T14BENNAHMIAS Jean-Luc (LCMD)</v>
      </c>
      <c r="J21" s="4" t="s">
        <v>571</v>
      </c>
      <c r="K21" s="5">
        <f>IF(VLOOKUP(Tableau9[[#This Row],[NUANCE]],$A:$B,2,FALSE)="EXTREME DROITE",1,0)</f>
        <v>0</v>
      </c>
      <c r="L21" s="5">
        <f>IF(VLOOKUP(Tableau9[[#This Row],[NUANCE]],$A:$B,2,FALSE)="DROITE",1,0)</f>
        <v>1</v>
      </c>
      <c r="M21" s="5">
        <f>IF(VLOOKUP(Tableau9[[#This Row],[NUANCE]],$A:$B,2,FALSE)="CENTRISTE",1,0)</f>
        <v>0</v>
      </c>
      <c r="N21" s="5">
        <f>IF(VLOOKUP(Tableau9[[#This Row],[NUANCE]],$A:$B,2,FALSE)="GAUCHE",1,0)</f>
        <v>0</v>
      </c>
      <c r="O21" s="5">
        <f>IF(VLOOKUP(Tableau9[[#This Row],[NUANCE]],$A:$B,2,FALSE)="AUTRE",1,0)</f>
        <v>0</v>
      </c>
    </row>
    <row r="22" spans="1:15" x14ac:dyDescent="0.25">
      <c r="A22" s="6" t="s">
        <v>598</v>
      </c>
      <c r="B22" t="s">
        <v>564</v>
      </c>
      <c r="E22" s="4">
        <v>2008</v>
      </c>
      <c r="F22" s="4" t="s">
        <v>568</v>
      </c>
      <c r="G22" s="4">
        <v>5</v>
      </c>
      <c r="H22" s="4" t="s">
        <v>599</v>
      </c>
      <c r="I22" s="4" t="str">
        <f>_xlfn.CONCAT(Tableau9[[#This Row],[ANNEE]:[CANDIDAT_NOM]])</f>
        <v>2008T15ZAOUI Patrick (LCMD)</v>
      </c>
      <c r="J22" s="4" t="s">
        <v>571</v>
      </c>
      <c r="K22" s="5">
        <f>IF(VLOOKUP(Tableau9[[#This Row],[NUANCE]],$A:$B,2,FALSE)="EXTREME DROITE",1,0)</f>
        <v>0</v>
      </c>
      <c r="L22" s="5">
        <f>IF(VLOOKUP(Tableau9[[#This Row],[NUANCE]],$A:$B,2,FALSE)="DROITE",1,0)</f>
        <v>1</v>
      </c>
      <c r="M22" s="5">
        <f>IF(VLOOKUP(Tableau9[[#This Row],[NUANCE]],$A:$B,2,FALSE)="CENTRISTE",1,0)</f>
        <v>0</v>
      </c>
      <c r="N22" s="5">
        <f>IF(VLOOKUP(Tableau9[[#This Row],[NUANCE]],$A:$B,2,FALSE)="GAUCHE",1,0)</f>
        <v>0</v>
      </c>
      <c r="O22" s="5">
        <f>IF(VLOOKUP(Tableau9[[#This Row],[NUANCE]],$A:$B,2,FALSE)="AUTRE",1,0)</f>
        <v>0</v>
      </c>
    </row>
    <row r="23" spans="1:15" x14ac:dyDescent="0.25">
      <c r="A23" s="6" t="s">
        <v>600</v>
      </c>
      <c r="B23" t="s">
        <v>566</v>
      </c>
      <c r="E23" s="4">
        <v>2008</v>
      </c>
      <c r="F23" s="4" t="s">
        <v>568</v>
      </c>
      <c r="G23" s="4">
        <v>6</v>
      </c>
      <c r="H23" s="4" t="s">
        <v>601</v>
      </c>
      <c r="I23" s="4" t="str">
        <f>_xlfn.CONCAT(Tableau9[[#This Row],[ANNEE]:[CANDIDAT_NOM]])</f>
        <v>2008T16MASSE Christophe (LUG)</v>
      </c>
      <c r="J23" s="4" t="s">
        <v>18</v>
      </c>
      <c r="K23" s="5">
        <f>IF(VLOOKUP(Tableau9[[#This Row],[NUANCE]],$A:$B,2,FALSE)="EXTREME DROITE",1,0)</f>
        <v>0</v>
      </c>
      <c r="L23" s="5">
        <f>IF(VLOOKUP(Tableau9[[#This Row],[NUANCE]],$A:$B,2,FALSE)="DROITE",1,0)</f>
        <v>0</v>
      </c>
      <c r="M23" s="5">
        <f>IF(VLOOKUP(Tableau9[[#This Row],[NUANCE]],$A:$B,2,FALSE)="CENTRISTE",1,0)</f>
        <v>0</v>
      </c>
      <c r="N23" s="5">
        <f>IF(VLOOKUP(Tableau9[[#This Row],[NUANCE]],$A:$B,2,FALSE)="GAUCHE",1,0)</f>
        <v>1</v>
      </c>
      <c r="O23" s="5">
        <f>IF(VLOOKUP(Tableau9[[#This Row],[NUANCE]],$A:$B,2,FALSE)="AUTRE",1,0)</f>
        <v>0</v>
      </c>
    </row>
    <row r="24" spans="1:15" x14ac:dyDescent="0.25">
      <c r="A24" s="6" t="s">
        <v>602</v>
      </c>
      <c r="B24" t="s">
        <v>567</v>
      </c>
      <c r="E24" s="4">
        <v>2008</v>
      </c>
      <c r="F24" s="4" t="s">
        <v>568</v>
      </c>
      <c r="G24" s="4">
        <v>7</v>
      </c>
      <c r="H24" s="4" t="s">
        <v>603</v>
      </c>
      <c r="I24" s="4" t="str">
        <f>_xlfn.CONCAT(Tableau9[[#This Row],[ANNEE]:[CANDIDAT_NOM]])</f>
        <v>2008T17LAQHILA Mohamed (LCMD)</v>
      </c>
      <c r="J24" s="4" t="s">
        <v>571</v>
      </c>
      <c r="K24" s="5">
        <f>IF(VLOOKUP(Tableau9[[#This Row],[NUANCE]],$A:$B,2,FALSE)="EXTREME DROITE",1,0)</f>
        <v>0</v>
      </c>
      <c r="L24" s="5">
        <f>IF(VLOOKUP(Tableau9[[#This Row],[NUANCE]],$A:$B,2,FALSE)="DROITE",1,0)</f>
        <v>1</v>
      </c>
      <c r="M24" s="5">
        <f>IF(VLOOKUP(Tableau9[[#This Row],[NUANCE]],$A:$B,2,FALSE)="CENTRISTE",1,0)</f>
        <v>0</v>
      </c>
      <c r="N24" s="5">
        <f>IF(VLOOKUP(Tableau9[[#This Row],[NUANCE]],$A:$B,2,FALSE)="GAUCHE",1,0)</f>
        <v>0</v>
      </c>
      <c r="O24" s="5">
        <f>IF(VLOOKUP(Tableau9[[#This Row],[NUANCE]],$A:$B,2,FALSE)="AUTRE",1,0)</f>
        <v>0</v>
      </c>
    </row>
    <row r="25" spans="1:15" x14ac:dyDescent="0.25">
      <c r="A25" s="6" t="s">
        <v>604</v>
      </c>
      <c r="B25" t="s">
        <v>565</v>
      </c>
      <c r="E25" s="4">
        <v>2008</v>
      </c>
      <c r="F25" s="4" t="s">
        <v>568</v>
      </c>
      <c r="G25" s="4">
        <v>8</v>
      </c>
      <c r="H25" s="4" t="s">
        <v>605</v>
      </c>
      <c r="I25" s="4" t="str">
        <f>_xlfn.CONCAT(Tableau9[[#This Row],[ANNEE]:[CANDIDAT_NOM]])</f>
        <v>2008T18GHALI Samia (LUG)</v>
      </c>
      <c r="J25" s="4" t="s">
        <v>18</v>
      </c>
      <c r="K25" s="5">
        <f>IF(VLOOKUP(Tableau9[[#This Row],[NUANCE]],$A:$B,2,FALSE)="EXTREME DROITE",1,0)</f>
        <v>0</v>
      </c>
      <c r="L25" s="5">
        <f>IF(VLOOKUP(Tableau9[[#This Row],[NUANCE]],$A:$B,2,FALSE)="DROITE",1,0)</f>
        <v>0</v>
      </c>
      <c r="M25" s="5">
        <f>IF(VLOOKUP(Tableau9[[#This Row],[NUANCE]],$A:$B,2,FALSE)="CENTRISTE",1,0)</f>
        <v>0</v>
      </c>
      <c r="N25" s="5">
        <f>IF(VLOOKUP(Tableau9[[#This Row],[NUANCE]],$A:$B,2,FALSE)="GAUCHE",1,0)</f>
        <v>1</v>
      </c>
      <c r="O25" s="5">
        <f>IF(VLOOKUP(Tableau9[[#This Row],[NUANCE]],$A:$B,2,FALSE)="AUTRE",1,0)</f>
        <v>0</v>
      </c>
    </row>
    <row r="26" spans="1:15" x14ac:dyDescent="0.25">
      <c r="A26" s="6" t="s">
        <v>606</v>
      </c>
      <c r="B26" t="s">
        <v>566</v>
      </c>
      <c r="E26" s="4">
        <v>2008</v>
      </c>
      <c r="F26" s="4" t="s">
        <v>568</v>
      </c>
      <c r="G26" s="4">
        <v>1</v>
      </c>
      <c r="H26" s="4" t="s">
        <v>607</v>
      </c>
      <c r="I26" s="4" t="str">
        <f>_xlfn.CONCAT(Tableau9[[#This Row],[ANNEE]:[CANDIDAT_NOM]])</f>
        <v>2008T11ROATTA Jean (LMAJ)</v>
      </c>
      <c r="J26" s="4" t="s">
        <v>573</v>
      </c>
      <c r="K26" s="5">
        <f>IF(VLOOKUP(Tableau9[[#This Row],[NUANCE]],$A:$B,2,FALSE)="EXTREME DROITE",1,0)</f>
        <v>0</v>
      </c>
      <c r="L26" s="5">
        <f>IF(VLOOKUP(Tableau9[[#This Row],[NUANCE]],$A:$B,2,FALSE)="DROITE",1,0)</f>
        <v>1</v>
      </c>
      <c r="M26" s="5">
        <f>IF(VLOOKUP(Tableau9[[#This Row],[NUANCE]],$A:$B,2,FALSE)="CENTRISTE",1,0)</f>
        <v>0</v>
      </c>
      <c r="N26" s="5">
        <f>IF(VLOOKUP(Tableau9[[#This Row],[NUANCE]],$A:$B,2,FALSE)="GAUCHE",1,0)</f>
        <v>0</v>
      </c>
      <c r="O26" s="5">
        <f>IF(VLOOKUP(Tableau9[[#This Row],[NUANCE]],$A:$B,2,FALSE)="AUTRE",1,0)</f>
        <v>0</v>
      </c>
    </row>
    <row r="27" spans="1:15" x14ac:dyDescent="0.25">
      <c r="A27" s="6" t="s">
        <v>608</v>
      </c>
      <c r="B27" t="s">
        <v>566</v>
      </c>
      <c r="E27" s="4">
        <v>2008</v>
      </c>
      <c r="F27" s="4" t="s">
        <v>568</v>
      </c>
      <c r="G27" s="4">
        <v>2</v>
      </c>
      <c r="H27" s="4" t="s">
        <v>609</v>
      </c>
      <c r="I27" s="4" t="str">
        <f>_xlfn.CONCAT(Tableau9[[#This Row],[ANNEE]:[CANDIDAT_NOM]])</f>
        <v>2008T12ROCCA SERRA Jacques (LMAJ)</v>
      </c>
      <c r="J27" s="4" t="s">
        <v>573</v>
      </c>
      <c r="K27" s="5">
        <f>IF(VLOOKUP(Tableau9[[#This Row],[NUANCE]],$A:$B,2,FALSE)="EXTREME DROITE",1,0)</f>
        <v>0</v>
      </c>
      <c r="L27" s="5">
        <f>IF(VLOOKUP(Tableau9[[#This Row],[NUANCE]],$A:$B,2,FALSE)="DROITE",1,0)</f>
        <v>1</v>
      </c>
      <c r="M27" s="5">
        <f>IF(VLOOKUP(Tableau9[[#This Row],[NUANCE]],$A:$B,2,FALSE)="CENTRISTE",1,0)</f>
        <v>0</v>
      </c>
      <c r="N27" s="5">
        <f>IF(VLOOKUP(Tableau9[[#This Row],[NUANCE]],$A:$B,2,FALSE)="GAUCHE",1,0)</f>
        <v>0</v>
      </c>
      <c r="O27" s="5">
        <f>IF(VLOOKUP(Tableau9[[#This Row],[NUANCE]],$A:$B,2,FALSE)="AUTRE",1,0)</f>
        <v>0</v>
      </c>
    </row>
    <row r="28" spans="1:15" x14ac:dyDescent="0.25">
      <c r="A28" s="6" t="s">
        <v>610</v>
      </c>
      <c r="B28" t="s">
        <v>566</v>
      </c>
      <c r="E28" s="4">
        <v>2008</v>
      </c>
      <c r="F28" s="4" t="s">
        <v>568</v>
      </c>
      <c r="G28" s="4">
        <v>3</v>
      </c>
      <c r="H28" s="4" t="s">
        <v>611</v>
      </c>
      <c r="I28" s="4" t="str">
        <f>_xlfn.CONCAT(Tableau9[[#This Row],[ANNEE]:[CANDIDAT_NOM]])</f>
        <v>2008T13MADROLLE Christophe (LCMD)</v>
      </c>
      <c r="J28" s="4" t="s">
        <v>571</v>
      </c>
      <c r="K28" s="5">
        <f>IF(VLOOKUP(Tableau9[[#This Row],[NUANCE]],$A:$B,2,FALSE)="EXTREME DROITE",1,0)</f>
        <v>0</v>
      </c>
      <c r="L28" s="5">
        <f>IF(VLOOKUP(Tableau9[[#This Row],[NUANCE]],$A:$B,2,FALSE)="DROITE",1,0)</f>
        <v>1</v>
      </c>
      <c r="M28" s="5">
        <f>IF(VLOOKUP(Tableau9[[#This Row],[NUANCE]],$A:$B,2,FALSE)="CENTRISTE",1,0)</f>
        <v>0</v>
      </c>
      <c r="N28" s="5">
        <f>IF(VLOOKUP(Tableau9[[#This Row],[NUANCE]],$A:$B,2,FALSE)="GAUCHE",1,0)</f>
        <v>0</v>
      </c>
      <c r="O28" s="5">
        <f>IF(VLOOKUP(Tableau9[[#This Row],[NUANCE]],$A:$B,2,FALSE)="AUTRE",1,0)</f>
        <v>0</v>
      </c>
    </row>
    <row r="29" spans="1:15" x14ac:dyDescent="0.25">
      <c r="A29" s="6" t="s">
        <v>612</v>
      </c>
      <c r="B29" t="s">
        <v>566</v>
      </c>
      <c r="E29" s="4">
        <v>2008</v>
      </c>
      <c r="F29" s="4" t="s">
        <v>568</v>
      </c>
      <c r="G29" s="4">
        <v>4</v>
      </c>
      <c r="H29" s="4" t="s">
        <v>613</v>
      </c>
      <c r="I29" s="4" t="str">
        <f>_xlfn.CONCAT(Tableau9[[#This Row],[ANNEE]:[CANDIDAT_NOM]])</f>
        <v>2008T14GAUDIN Jean-Claude (LMAJ)</v>
      </c>
      <c r="J29" s="4" t="s">
        <v>573</v>
      </c>
      <c r="K29" s="5">
        <f>IF(VLOOKUP(Tableau9[[#This Row],[NUANCE]],$A:$B,2,FALSE)="EXTREME DROITE",1,0)</f>
        <v>0</v>
      </c>
      <c r="L29" s="5">
        <f>IF(VLOOKUP(Tableau9[[#This Row],[NUANCE]],$A:$B,2,FALSE)="DROITE",1,0)</f>
        <v>1</v>
      </c>
      <c r="M29" s="5">
        <f>IF(VLOOKUP(Tableau9[[#This Row],[NUANCE]],$A:$B,2,FALSE)="CENTRISTE",1,0)</f>
        <v>0</v>
      </c>
      <c r="N29" s="5">
        <f>IF(VLOOKUP(Tableau9[[#This Row],[NUANCE]],$A:$B,2,FALSE)="GAUCHE",1,0)</f>
        <v>0</v>
      </c>
      <c r="O29" s="5">
        <f>IF(VLOOKUP(Tableau9[[#This Row],[NUANCE]],$A:$B,2,FALSE)="AUTRE",1,0)</f>
        <v>0</v>
      </c>
    </row>
    <row r="30" spans="1:15" x14ac:dyDescent="0.25">
      <c r="A30" s="6" t="s">
        <v>614</v>
      </c>
      <c r="B30" t="s">
        <v>566</v>
      </c>
      <c r="E30" s="4">
        <v>2008</v>
      </c>
      <c r="F30" s="4" t="s">
        <v>568</v>
      </c>
      <c r="G30" s="4">
        <v>5</v>
      </c>
      <c r="H30" s="4" t="s">
        <v>615</v>
      </c>
      <c r="I30" s="4" t="str">
        <f>_xlfn.CONCAT(Tableau9[[#This Row],[ANNEE]:[CANDIDAT_NOM]])</f>
        <v>2008T15TEISSIER Guy (LMAJ)</v>
      </c>
      <c r="J30" s="4" t="s">
        <v>573</v>
      </c>
      <c r="K30" s="5">
        <f>IF(VLOOKUP(Tableau9[[#This Row],[NUANCE]],$A:$B,2,FALSE)="EXTREME DROITE",1,0)</f>
        <v>0</v>
      </c>
      <c r="L30" s="5">
        <f>IF(VLOOKUP(Tableau9[[#This Row],[NUANCE]],$A:$B,2,FALSE)="DROITE",1,0)</f>
        <v>1</v>
      </c>
      <c r="M30" s="5">
        <f>IF(VLOOKUP(Tableau9[[#This Row],[NUANCE]],$A:$B,2,FALSE)="CENTRISTE",1,0)</f>
        <v>0</v>
      </c>
      <c r="N30" s="5">
        <f>IF(VLOOKUP(Tableau9[[#This Row],[NUANCE]],$A:$B,2,FALSE)="GAUCHE",1,0)</f>
        <v>0</v>
      </c>
      <c r="O30" s="5">
        <f>IF(VLOOKUP(Tableau9[[#This Row],[NUANCE]],$A:$B,2,FALSE)="AUTRE",1,0)</f>
        <v>0</v>
      </c>
    </row>
    <row r="31" spans="1:15" x14ac:dyDescent="0.25">
      <c r="A31" s="6" t="s">
        <v>616</v>
      </c>
      <c r="B31" t="s">
        <v>566</v>
      </c>
      <c r="E31" s="4">
        <v>2008</v>
      </c>
      <c r="F31" s="4" t="s">
        <v>568</v>
      </c>
      <c r="G31" s="4">
        <v>6</v>
      </c>
      <c r="H31" s="4" t="s">
        <v>617</v>
      </c>
      <c r="I31" s="4" t="str">
        <f>_xlfn.CONCAT(Tableau9[[#This Row],[ANNEE]:[CANDIDAT_NOM]])</f>
        <v>2008T16NOBILE Jeanne (LCMD)</v>
      </c>
      <c r="J31" s="4" t="s">
        <v>571</v>
      </c>
      <c r="K31" s="5">
        <f>IF(VLOOKUP(Tableau9[[#This Row],[NUANCE]],$A:$B,2,FALSE)="EXTREME DROITE",1,0)</f>
        <v>0</v>
      </c>
      <c r="L31" s="5">
        <f>IF(VLOOKUP(Tableau9[[#This Row],[NUANCE]],$A:$B,2,FALSE)="DROITE",1,0)</f>
        <v>1</v>
      </c>
      <c r="M31" s="5">
        <f>IF(VLOOKUP(Tableau9[[#This Row],[NUANCE]],$A:$B,2,FALSE)="CENTRISTE",1,0)</f>
        <v>0</v>
      </c>
      <c r="N31" s="5">
        <f>IF(VLOOKUP(Tableau9[[#This Row],[NUANCE]],$A:$B,2,FALSE)="GAUCHE",1,0)</f>
        <v>0</v>
      </c>
      <c r="O31" s="5">
        <f>IF(VLOOKUP(Tableau9[[#This Row],[NUANCE]],$A:$B,2,FALSE)="AUTRE",1,0)</f>
        <v>0</v>
      </c>
    </row>
    <row r="32" spans="1:15" x14ac:dyDescent="0.25">
      <c r="A32" s="6" t="s">
        <v>618</v>
      </c>
      <c r="B32" t="s">
        <v>565</v>
      </c>
      <c r="E32" s="4">
        <v>2008</v>
      </c>
      <c r="F32" s="4" t="s">
        <v>568</v>
      </c>
      <c r="G32" s="4">
        <v>7</v>
      </c>
      <c r="H32" s="4" t="s">
        <v>619</v>
      </c>
      <c r="I32" s="4" t="str">
        <f>_xlfn.CONCAT(Tableau9[[#This Row],[ANNEE]:[CANDIDAT_NOM]])</f>
        <v>2008T17BOYER Val (LMAJ)</v>
      </c>
      <c r="J32" s="4" t="s">
        <v>573</v>
      </c>
      <c r="K32" s="5">
        <f>IF(VLOOKUP(Tableau9[[#This Row],[NUANCE]],$A:$B,2,FALSE)="EXTREME DROITE",1,0)</f>
        <v>0</v>
      </c>
      <c r="L32" s="5">
        <f>IF(VLOOKUP(Tableau9[[#This Row],[NUANCE]],$A:$B,2,FALSE)="DROITE",1,0)</f>
        <v>1</v>
      </c>
      <c r="M32" s="5">
        <f>IF(VLOOKUP(Tableau9[[#This Row],[NUANCE]],$A:$B,2,FALSE)="CENTRISTE",1,0)</f>
        <v>0</v>
      </c>
      <c r="N32" s="5">
        <f>IF(VLOOKUP(Tableau9[[#This Row],[NUANCE]],$A:$B,2,FALSE)="GAUCHE",1,0)</f>
        <v>0</v>
      </c>
      <c r="O32" s="5">
        <f>IF(VLOOKUP(Tableau9[[#This Row],[NUANCE]],$A:$B,2,FALSE)="AUTRE",1,0)</f>
        <v>0</v>
      </c>
    </row>
    <row r="33" spans="1:15" x14ac:dyDescent="0.25">
      <c r="A33" s="6" t="s">
        <v>620</v>
      </c>
      <c r="B33" t="s">
        <v>564</v>
      </c>
      <c r="E33" s="4">
        <v>2008</v>
      </c>
      <c r="F33" s="4" t="s">
        <v>568</v>
      </c>
      <c r="G33" s="4">
        <v>8</v>
      </c>
      <c r="H33" s="4" t="s">
        <v>621</v>
      </c>
      <c r="I33" s="4" t="str">
        <f>_xlfn.CONCAT(Tableau9[[#This Row],[ANNEE]:[CANDIDAT_NOM]])</f>
        <v>2008T18AHAMADA Sa (LCMD)</v>
      </c>
      <c r="J33" s="4" t="s">
        <v>571</v>
      </c>
      <c r="K33" s="5">
        <f>IF(VLOOKUP(Tableau9[[#This Row],[NUANCE]],$A:$B,2,FALSE)="EXTREME DROITE",1,0)</f>
        <v>0</v>
      </c>
      <c r="L33" s="5">
        <f>IF(VLOOKUP(Tableau9[[#This Row],[NUANCE]],$A:$B,2,FALSE)="DROITE",1,0)</f>
        <v>1</v>
      </c>
      <c r="M33" s="5">
        <f>IF(VLOOKUP(Tableau9[[#This Row],[NUANCE]],$A:$B,2,FALSE)="CENTRISTE",1,0)</f>
        <v>0</v>
      </c>
      <c r="N33" s="5">
        <f>IF(VLOOKUP(Tableau9[[#This Row],[NUANCE]],$A:$B,2,FALSE)="GAUCHE",1,0)</f>
        <v>0</v>
      </c>
      <c r="O33" s="5">
        <f>IF(VLOOKUP(Tableau9[[#This Row],[NUANCE]],$A:$B,2,FALSE)="AUTRE",1,0)</f>
        <v>0</v>
      </c>
    </row>
    <row r="34" spans="1:15" x14ac:dyDescent="0.25">
      <c r="A34" s="6" t="s">
        <v>622</v>
      </c>
      <c r="B34" t="s">
        <v>563</v>
      </c>
      <c r="E34" s="4">
        <v>2008</v>
      </c>
      <c r="F34" s="4" t="s">
        <v>568</v>
      </c>
      <c r="G34" s="4">
        <v>1</v>
      </c>
      <c r="H34" s="4" t="s">
        <v>623</v>
      </c>
      <c r="I34" s="4" t="str">
        <f>_xlfn.CONCAT(Tableau9[[#This Row],[ANNEE]:[CANDIDAT_NOM]])</f>
        <v>2008T11BRUN POTHIN St (LDVD)</v>
      </c>
      <c r="J34" s="4" t="s">
        <v>11</v>
      </c>
      <c r="K34" s="5">
        <f>IF(VLOOKUP(Tableau9[[#This Row],[NUANCE]],$A:$B,2,FALSE)="EXTREME DROITE",1,0)</f>
        <v>0</v>
      </c>
      <c r="L34" s="5">
        <f>IF(VLOOKUP(Tableau9[[#This Row],[NUANCE]],$A:$B,2,FALSE)="DROITE",1,0)</f>
        <v>1</v>
      </c>
      <c r="M34" s="5">
        <f>IF(VLOOKUP(Tableau9[[#This Row],[NUANCE]],$A:$B,2,FALSE)="CENTRISTE",1,0)</f>
        <v>0</v>
      </c>
      <c r="N34" s="5">
        <f>IF(VLOOKUP(Tableau9[[#This Row],[NUANCE]],$A:$B,2,FALSE)="GAUCHE",1,0)</f>
        <v>0</v>
      </c>
      <c r="O34" s="5">
        <f>IF(VLOOKUP(Tableau9[[#This Row],[NUANCE]],$A:$B,2,FALSE)="AUTRE",1,0)</f>
        <v>0</v>
      </c>
    </row>
    <row r="35" spans="1:15" x14ac:dyDescent="0.25">
      <c r="A35" s="6" t="s">
        <v>624</v>
      </c>
      <c r="B35" t="s">
        <v>566</v>
      </c>
      <c r="E35" s="4">
        <v>2008</v>
      </c>
      <c r="F35" s="4" t="s">
        <v>568</v>
      </c>
      <c r="G35" s="4">
        <v>2</v>
      </c>
      <c r="H35" s="4" t="s">
        <v>625</v>
      </c>
      <c r="I35" s="4" t="str">
        <f>_xlfn.CONCAT(Tableau9[[#This Row],[ANNEE]:[CANDIDAT_NOM]])</f>
        <v>2008T12LOMBARDI Roland (LFN)</v>
      </c>
      <c r="J35" s="4" t="s">
        <v>576</v>
      </c>
      <c r="K35" s="5">
        <f>IF(VLOOKUP(Tableau9[[#This Row],[NUANCE]],$A:$B,2,FALSE)="EXTREME DROITE",1,0)</f>
        <v>1</v>
      </c>
      <c r="L35" s="5">
        <f>IF(VLOOKUP(Tableau9[[#This Row],[NUANCE]],$A:$B,2,FALSE)="DROITE",1,0)</f>
        <v>0</v>
      </c>
      <c r="M35" s="5">
        <f>IF(VLOOKUP(Tableau9[[#This Row],[NUANCE]],$A:$B,2,FALSE)="CENTRISTE",1,0)</f>
        <v>0</v>
      </c>
      <c r="N35" s="5">
        <f>IF(VLOOKUP(Tableau9[[#This Row],[NUANCE]],$A:$B,2,FALSE)="GAUCHE",1,0)</f>
        <v>0</v>
      </c>
      <c r="O35" s="5">
        <f>IF(VLOOKUP(Tableau9[[#This Row],[NUANCE]],$A:$B,2,FALSE)="AUTRE",1,0)</f>
        <v>0</v>
      </c>
    </row>
    <row r="36" spans="1:15" x14ac:dyDescent="0.25">
      <c r="A36" s="6" t="s">
        <v>626</v>
      </c>
      <c r="B36" t="s">
        <v>565</v>
      </c>
      <c r="E36" s="4">
        <v>2008</v>
      </c>
      <c r="F36" s="4" t="s">
        <v>568</v>
      </c>
      <c r="G36" s="4">
        <v>3</v>
      </c>
      <c r="H36" s="4" t="s">
        <v>627</v>
      </c>
      <c r="I36" s="4" t="str">
        <f>_xlfn.CONCAT(Tableau9[[#This Row],[ANNEE]:[CANDIDAT_NOM]])</f>
        <v>2008T13MUSELIER Renaud (LMAJ)</v>
      </c>
      <c r="J36" s="4" t="s">
        <v>573</v>
      </c>
      <c r="K36" s="5">
        <f>IF(VLOOKUP(Tableau9[[#This Row],[NUANCE]],$A:$B,2,FALSE)="EXTREME DROITE",1,0)</f>
        <v>0</v>
      </c>
      <c r="L36" s="5">
        <f>IF(VLOOKUP(Tableau9[[#This Row],[NUANCE]],$A:$B,2,FALSE)="DROITE",1,0)</f>
        <v>1</v>
      </c>
      <c r="M36" s="5">
        <f>IF(VLOOKUP(Tableau9[[#This Row],[NUANCE]],$A:$B,2,FALSE)="CENTRISTE",1,0)</f>
        <v>0</v>
      </c>
      <c r="N36" s="5">
        <f>IF(VLOOKUP(Tableau9[[#This Row],[NUANCE]],$A:$B,2,FALSE)="GAUCHE",1,0)</f>
        <v>0</v>
      </c>
      <c r="O36" s="5">
        <f>IF(VLOOKUP(Tableau9[[#This Row],[NUANCE]],$A:$B,2,FALSE)="AUTRE",1,0)</f>
        <v>0</v>
      </c>
    </row>
    <row r="37" spans="1:15" x14ac:dyDescent="0.25">
      <c r="A37" s="6" t="s">
        <v>628</v>
      </c>
      <c r="B37" t="s">
        <v>566</v>
      </c>
      <c r="E37" s="4">
        <v>2008</v>
      </c>
      <c r="F37" s="4" t="s">
        <v>568</v>
      </c>
      <c r="G37" s="4">
        <v>4</v>
      </c>
      <c r="H37" s="4" t="s">
        <v>629</v>
      </c>
      <c r="I37" s="4" t="str">
        <f>_xlfn.CONCAT(Tableau9[[#This Row],[ANNEE]:[CANDIDAT_NOM]])</f>
        <v>2008T14BARDE Mireille (LFN)</v>
      </c>
      <c r="J37" s="4" t="s">
        <v>576</v>
      </c>
      <c r="K37" s="5">
        <f>IF(VLOOKUP(Tableau9[[#This Row],[NUANCE]],$A:$B,2,FALSE)="EXTREME DROITE",1,0)</f>
        <v>1</v>
      </c>
      <c r="L37" s="5">
        <f>IF(VLOOKUP(Tableau9[[#This Row],[NUANCE]],$A:$B,2,FALSE)="DROITE",1,0)</f>
        <v>0</v>
      </c>
      <c r="M37" s="5">
        <f>IF(VLOOKUP(Tableau9[[#This Row],[NUANCE]],$A:$B,2,FALSE)="CENTRISTE",1,0)</f>
        <v>0</v>
      </c>
      <c r="N37" s="5">
        <f>IF(VLOOKUP(Tableau9[[#This Row],[NUANCE]],$A:$B,2,FALSE)="GAUCHE",1,0)</f>
        <v>0</v>
      </c>
      <c r="O37" s="5">
        <f>IF(VLOOKUP(Tableau9[[#This Row],[NUANCE]],$A:$B,2,FALSE)="AUTRE",1,0)</f>
        <v>0</v>
      </c>
    </row>
    <row r="38" spans="1:15" x14ac:dyDescent="0.25">
      <c r="A38" s="6" t="s">
        <v>630</v>
      </c>
      <c r="B38" t="s">
        <v>566</v>
      </c>
      <c r="E38" s="4">
        <v>2008</v>
      </c>
      <c r="F38" s="4" t="s">
        <v>568</v>
      </c>
      <c r="G38" s="4">
        <v>5</v>
      </c>
      <c r="H38" s="4" t="s">
        <v>631</v>
      </c>
      <c r="I38" s="4" t="str">
        <f>_xlfn.CONCAT(Tableau9[[#This Row],[ANNEE]:[CANDIDAT_NOM]])</f>
        <v>2008T15COMAS Laurent (LFN)</v>
      </c>
      <c r="J38" s="4" t="s">
        <v>576</v>
      </c>
      <c r="K38" s="5">
        <f>IF(VLOOKUP(Tableau9[[#This Row],[NUANCE]],$A:$B,2,FALSE)="EXTREME DROITE",1,0)</f>
        <v>1</v>
      </c>
      <c r="L38" s="5">
        <f>IF(VLOOKUP(Tableau9[[#This Row],[NUANCE]],$A:$B,2,FALSE)="DROITE",1,0)</f>
        <v>0</v>
      </c>
      <c r="M38" s="5">
        <f>IF(VLOOKUP(Tableau9[[#This Row],[NUANCE]],$A:$B,2,FALSE)="CENTRISTE",1,0)</f>
        <v>0</v>
      </c>
      <c r="N38" s="5">
        <f>IF(VLOOKUP(Tableau9[[#This Row],[NUANCE]],$A:$B,2,FALSE)="GAUCHE",1,0)</f>
        <v>0</v>
      </c>
      <c r="O38" s="5">
        <f>IF(VLOOKUP(Tableau9[[#This Row],[NUANCE]],$A:$B,2,FALSE)="AUTRE",1,0)</f>
        <v>0</v>
      </c>
    </row>
    <row r="39" spans="1:15" x14ac:dyDescent="0.25">
      <c r="A39" s="6" t="s">
        <v>632</v>
      </c>
      <c r="B39" t="s">
        <v>566</v>
      </c>
      <c r="E39" s="4">
        <v>2008</v>
      </c>
      <c r="F39" s="4" t="s">
        <v>568</v>
      </c>
      <c r="G39" s="4">
        <v>6</v>
      </c>
      <c r="H39" s="4" t="s">
        <v>633</v>
      </c>
      <c r="I39" s="4" t="str">
        <f>_xlfn.CONCAT(Tableau9[[#This Row],[ANNEE]:[CANDIDAT_NOM]])</f>
        <v>2008T16BLUM Roland (LMAJ)</v>
      </c>
      <c r="J39" s="4" t="s">
        <v>573</v>
      </c>
      <c r="K39" s="5">
        <f>IF(VLOOKUP(Tableau9[[#This Row],[NUANCE]],$A:$B,2,FALSE)="EXTREME DROITE",1,0)</f>
        <v>0</v>
      </c>
      <c r="L39" s="5">
        <f>IF(VLOOKUP(Tableau9[[#This Row],[NUANCE]],$A:$B,2,FALSE)="DROITE",1,0)</f>
        <v>1</v>
      </c>
      <c r="M39" s="5">
        <f>IF(VLOOKUP(Tableau9[[#This Row],[NUANCE]],$A:$B,2,FALSE)="CENTRISTE",1,0)</f>
        <v>0</v>
      </c>
      <c r="N39" s="5">
        <f>IF(VLOOKUP(Tableau9[[#This Row],[NUANCE]],$A:$B,2,FALSE)="GAUCHE",1,0)</f>
        <v>0</v>
      </c>
      <c r="O39" s="5">
        <f>IF(VLOOKUP(Tableau9[[#This Row],[NUANCE]],$A:$B,2,FALSE)="AUTRE",1,0)</f>
        <v>0</v>
      </c>
    </row>
    <row r="40" spans="1:15" x14ac:dyDescent="0.25">
      <c r="A40" s="6" t="s">
        <v>634</v>
      </c>
      <c r="B40" t="s">
        <v>566</v>
      </c>
      <c r="E40" s="4">
        <v>2008</v>
      </c>
      <c r="F40" s="4" t="s">
        <v>568</v>
      </c>
      <c r="G40" s="4">
        <v>7</v>
      </c>
      <c r="H40" s="4" t="s">
        <v>635</v>
      </c>
      <c r="I40" s="4" t="str">
        <f>_xlfn.CONCAT(Tableau9[[#This Row],[ANNEE]:[CANDIDAT_NOM]])</f>
        <v>2008T17LE PAGE Jean-Claude (LDVD)</v>
      </c>
      <c r="J40" s="4" t="s">
        <v>11</v>
      </c>
      <c r="K40" s="5">
        <f>IF(VLOOKUP(Tableau9[[#This Row],[NUANCE]],$A:$B,2,FALSE)="EXTREME DROITE",1,0)</f>
        <v>0</v>
      </c>
      <c r="L40" s="5">
        <f>IF(VLOOKUP(Tableau9[[#This Row],[NUANCE]],$A:$B,2,FALSE)="DROITE",1,0)</f>
        <v>1</v>
      </c>
      <c r="M40" s="5">
        <f>IF(VLOOKUP(Tableau9[[#This Row],[NUANCE]],$A:$B,2,FALSE)="CENTRISTE",1,0)</f>
        <v>0</v>
      </c>
      <c r="N40" s="5">
        <f>IF(VLOOKUP(Tableau9[[#This Row],[NUANCE]],$A:$B,2,FALSE)="GAUCHE",1,0)</f>
        <v>0</v>
      </c>
      <c r="O40" s="5">
        <f>IF(VLOOKUP(Tableau9[[#This Row],[NUANCE]],$A:$B,2,FALSE)="AUTRE",1,0)</f>
        <v>0</v>
      </c>
    </row>
    <row r="41" spans="1:15" x14ac:dyDescent="0.25">
      <c r="A41" s="6" t="s">
        <v>636</v>
      </c>
      <c r="B41" t="s">
        <v>566</v>
      </c>
      <c r="E41" s="4">
        <v>2008</v>
      </c>
      <c r="F41" s="4" t="s">
        <v>568</v>
      </c>
      <c r="G41" s="4">
        <v>8</v>
      </c>
      <c r="H41" s="4" t="s">
        <v>637</v>
      </c>
      <c r="I41" s="4" t="str">
        <f>_xlfn.CONCAT(Tableau9[[#This Row],[ANNEE]:[CANDIDAT_NOM]])</f>
        <v>2008T18SUSINI Bernard (LMAJ)</v>
      </c>
      <c r="J41" s="4" t="s">
        <v>573</v>
      </c>
      <c r="K41" s="5">
        <f>IF(VLOOKUP(Tableau9[[#This Row],[NUANCE]],$A:$B,2,FALSE)="EXTREME DROITE",1,0)</f>
        <v>0</v>
      </c>
      <c r="L41" s="5">
        <f>IF(VLOOKUP(Tableau9[[#This Row],[NUANCE]],$A:$B,2,FALSE)="DROITE",1,0)</f>
        <v>1</v>
      </c>
      <c r="M41" s="5">
        <f>IF(VLOOKUP(Tableau9[[#This Row],[NUANCE]],$A:$B,2,FALSE)="CENTRISTE",1,0)</f>
        <v>0</v>
      </c>
      <c r="N41" s="5">
        <f>IF(VLOOKUP(Tableau9[[#This Row],[NUANCE]],$A:$B,2,FALSE)="GAUCHE",1,0)</f>
        <v>0</v>
      </c>
      <c r="O41" s="5">
        <f>IF(VLOOKUP(Tableau9[[#This Row],[NUANCE]],$A:$B,2,FALSE)="AUTRE",1,0)</f>
        <v>0</v>
      </c>
    </row>
    <row r="42" spans="1:15" x14ac:dyDescent="0.25">
      <c r="A42" s="6" t="s">
        <v>638</v>
      </c>
      <c r="B42" t="s">
        <v>567</v>
      </c>
      <c r="E42" s="4">
        <v>2008</v>
      </c>
      <c r="F42" s="4" t="s">
        <v>568</v>
      </c>
      <c r="G42" s="4">
        <v>1</v>
      </c>
      <c r="H42" s="4" t="s">
        <v>639</v>
      </c>
      <c r="I42" s="4" t="str">
        <f>_xlfn.CONCAT(Tableau9[[#This Row],[ANNEE]:[CANDIDAT_NOM]])</f>
        <v>2008T11BLANC Jackie (LFN)</v>
      </c>
      <c r="J42" s="4" t="s">
        <v>576</v>
      </c>
      <c r="K42" s="5">
        <f>IF(VLOOKUP(Tableau9[[#This Row],[NUANCE]],$A:$B,2,FALSE)="EXTREME DROITE",1,0)</f>
        <v>1</v>
      </c>
      <c r="L42" s="5">
        <f>IF(VLOOKUP(Tableau9[[#This Row],[NUANCE]],$A:$B,2,FALSE)="DROITE",1,0)</f>
        <v>0</v>
      </c>
      <c r="M42" s="5">
        <f>IF(VLOOKUP(Tableau9[[#This Row],[NUANCE]],$A:$B,2,FALSE)="CENTRISTE",1,0)</f>
        <v>0</v>
      </c>
      <c r="N42" s="5">
        <f>IF(VLOOKUP(Tableau9[[#This Row],[NUANCE]],$A:$B,2,FALSE)="GAUCHE",1,0)</f>
        <v>0</v>
      </c>
      <c r="O42" s="5">
        <f>IF(VLOOKUP(Tableau9[[#This Row],[NUANCE]],$A:$B,2,FALSE)="AUTRE",1,0)</f>
        <v>0</v>
      </c>
    </row>
    <row r="43" spans="1:15" x14ac:dyDescent="0.25">
      <c r="A43" s="6" t="s">
        <v>640</v>
      </c>
      <c r="B43" t="s">
        <v>567</v>
      </c>
      <c r="E43" s="4">
        <v>2008</v>
      </c>
      <c r="F43" s="4" t="s">
        <v>568</v>
      </c>
      <c r="G43" s="4">
        <v>3</v>
      </c>
      <c r="H43" s="4" t="s">
        <v>641</v>
      </c>
      <c r="I43" s="4" t="str">
        <f>_xlfn.CONCAT(Tableau9[[#This Row],[ANNEE]:[CANDIDAT_NOM]])</f>
        <v>2008T13CANTREL Nicole (LDVD)</v>
      </c>
      <c r="J43" s="4" t="s">
        <v>11</v>
      </c>
      <c r="K43" s="5">
        <f>IF(VLOOKUP(Tableau9[[#This Row],[NUANCE]],$A:$B,2,FALSE)="EXTREME DROITE",1,0)</f>
        <v>0</v>
      </c>
      <c r="L43" s="5">
        <f>IF(VLOOKUP(Tableau9[[#This Row],[NUANCE]],$A:$B,2,FALSE)="DROITE",1,0)</f>
        <v>1</v>
      </c>
      <c r="M43" s="5">
        <f>IF(VLOOKUP(Tableau9[[#This Row],[NUANCE]],$A:$B,2,FALSE)="CENTRISTE",1,0)</f>
        <v>0</v>
      </c>
      <c r="N43" s="5">
        <f>IF(VLOOKUP(Tableau9[[#This Row],[NUANCE]],$A:$B,2,FALSE)="GAUCHE",1,0)</f>
        <v>0</v>
      </c>
      <c r="O43" s="5">
        <f>IF(VLOOKUP(Tableau9[[#This Row],[NUANCE]],$A:$B,2,FALSE)="AUTRE",1,0)</f>
        <v>0</v>
      </c>
    </row>
    <row r="44" spans="1:15" x14ac:dyDescent="0.25">
      <c r="A44" s="6" t="s">
        <v>642</v>
      </c>
      <c r="B44" t="s">
        <v>564</v>
      </c>
      <c r="E44" s="4">
        <v>2008</v>
      </c>
      <c r="F44" s="4" t="s">
        <v>568</v>
      </c>
      <c r="G44" s="4">
        <v>6</v>
      </c>
      <c r="H44" s="4" t="s">
        <v>643</v>
      </c>
      <c r="I44" s="4" t="str">
        <f>_xlfn.CONCAT(Tableau9[[#This Row],[ANNEE]:[CANDIDAT_NOM]])</f>
        <v>2008T16DURBEC St (LFN)</v>
      </c>
      <c r="J44" s="4" t="s">
        <v>576</v>
      </c>
      <c r="K44" s="5">
        <f>IF(VLOOKUP(Tableau9[[#This Row],[NUANCE]],$A:$B,2,FALSE)="EXTREME DROITE",1,0)</f>
        <v>1</v>
      </c>
      <c r="L44" s="5">
        <f>IF(VLOOKUP(Tableau9[[#This Row],[NUANCE]],$A:$B,2,FALSE)="DROITE",1,0)</f>
        <v>0</v>
      </c>
      <c r="M44" s="5">
        <f>IF(VLOOKUP(Tableau9[[#This Row],[NUANCE]],$A:$B,2,FALSE)="CENTRISTE",1,0)</f>
        <v>0</v>
      </c>
      <c r="N44" s="5">
        <f>IF(VLOOKUP(Tableau9[[#This Row],[NUANCE]],$A:$B,2,FALSE)="GAUCHE",1,0)</f>
        <v>0</v>
      </c>
      <c r="O44" s="5">
        <f>IF(VLOOKUP(Tableau9[[#This Row],[NUANCE]],$A:$B,2,FALSE)="AUTRE",1,0)</f>
        <v>0</v>
      </c>
    </row>
    <row r="45" spans="1:15" x14ac:dyDescent="0.25">
      <c r="A45" s="6" t="s">
        <v>644</v>
      </c>
      <c r="B45" t="s">
        <v>563</v>
      </c>
      <c r="E45" s="4">
        <v>2008</v>
      </c>
      <c r="F45" s="4" t="s">
        <v>568</v>
      </c>
      <c r="G45" s="4">
        <v>7</v>
      </c>
      <c r="H45" s="4" t="s">
        <v>645</v>
      </c>
      <c r="I45" s="4" t="str">
        <f>_xlfn.CONCAT(Tableau9[[#This Row],[ANNEE]:[CANDIDAT_NOM]])</f>
        <v>2008T17RAVIER St (LFN)</v>
      </c>
      <c r="J45" s="4" t="s">
        <v>576</v>
      </c>
      <c r="K45" s="5">
        <f>IF(VLOOKUP(Tableau9[[#This Row],[NUANCE]],$A:$B,2,FALSE)="EXTREME DROITE",1,0)</f>
        <v>1</v>
      </c>
      <c r="L45" s="5">
        <f>IF(VLOOKUP(Tableau9[[#This Row],[NUANCE]],$A:$B,2,FALSE)="DROITE",1,0)</f>
        <v>0</v>
      </c>
      <c r="M45" s="5">
        <f>IF(VLOOKUP(Tableau9[[#This Row],[NUANCE]],$A:$B,2,FALSE)="CENTRISTE",1,0)</f>
        <v>0</v>
      </c>
      <c r="N45" s="5">
        <f>IF(VLOOKUP(Tableau9[[#This Row],[NUANCE]],$A:$B,2,FALSE)="GAUCHE",1,0)</f>
        <v>0</v>
      </c>
      <c r="O45" s="5">
        <f>IF(VLOOKUP(Tableau9[[#This Row],[NUANCE]],$A:$B,2,FALSE)="AUTRE",1,0)</f>
        <v>0</v>
      </c>
    </row>
    <row r="46" spans="1:15" x14ac:dyDescent="0.25">
      <c r="A46" s="6" t="s">
        <v>646</v>
      </c>
      <c r="B46" t="s">
        <v>564</v>
      </c>
      <c r="E46" s="4">
        <v>2008</v>
      </c>
      <c r="F46" s="4" t="s">
        <v>568</v>
      </c>
      <c r="G46" s="4">
        <v>8</v>
      </c>
      <c r="H46" s="4" t="s">
        <v>647</v>
      </c>
      <c r="I46" s="4" t="str">
        <f>_xlfn.CONCAT(Tableau9[[#This Row],[ANNEE]:[CANDIDAT_NOM]])</f>
        <v>2008T18MARANDAT Bernard (LFN)</v>
      </c>
      <c r="J46" s="4" t="s">
        <v>576</v>
      </c>
      <c r="K46" s="5">
        <f>IF(VLOOKUP(Tableau9[[#This Row],[NUANCE]],$A:$B,2,FALSE)="EXTREME DROITE",1,0)</f>
        <v>1</v>
      </c>
      <c r="L46" s="5">
        <f>IF(VLOOKUP(Tableau9[[#This Row],[NUANCE]],$A:$B,2,FALSE)="DROITE",1,0)</f>
        <v>0</v>
      </c>
      <c r="M46" s="5">
        <f>IF(VLOOKUP(Tableau9[[#This Row],[NUANCE]],$A:$B,2,FALSE)="CENTRISTE",1,0)</f>
        <v>0</v>
      </c>
      <c r="N46" s="5">
        <f>IF(VLOOKUP(Tableau9[[#This Row],[NUANCE]],$A:$B,2,FALSE)="GAUCHE",1,0)</f>
        <v>0</v>
      </c>
      <c r="O46" s="5">
        <f>IF(VLOOKUP(Tableau9[[#This Row],[NUANCE]],$A:$B,2,FALSE)="AUTRE",1,0)</f>
        <v>0</v>
      </c>
    </row>
    <row r="47" spans="1:15" x14ac:dyDescent="0.25">
      <c r="A47" s="6" t="s">
        <v>648</v>
      </c>
      <c r="B47" t="s">
        <v>563</v>
      </c>
      <c r="E47" s="4">
        <v>2008</v>
      </c>
      <c r="F47" s="4" t="s">
        <v>568</v>
      </c>
      <c r="G47" s="4">
        <v>3</v>
      </c>
      <c r="H47" s="4" t="s">
        <v>649</v>
      </c>
      <c r="I47" s="4" t="str">
        <f>_xlfn.CONCAT(Tableau9[[#This Row],[ANNEE]:[CANDIDAT_NOM]])</f>
        <v>2008T13MIH Gilda (LFN)</v>
      </c>
      <c r="J47" s="4" t="s">
        <v>576</v>
      </c>
      <c r="K47" s="5">
        <f>IF(VLOOKUP(Tableau9[[#This Row],[NUANCE]],$A:$B,2,FALSE)="EXTREME DROITE",1,0)</f>
        <v>1</v>
      </c>
      <c r="L47" s="5">
        <f>IF(VLOOKUP(Tableau9[[#This Row],[NUANCE]],$A:$B,2,FALSE)="DROITE",1,0)</f>
        <v>0</v>
      </c>
      <c r="M47" s="5">
        <f>IF(VLOOKUP(Tableau9[[#This Row],[NUANCE]],$A:$B,2,FALSE)="CENTRISTE",1,0)</f>
        <v>0</v>
      </c>
      <c r="N47" s="5">
        <f>IF(VLOOKUP(Tableau9[[#This Row],[NUANCE]],$A:$B,2,FALSE)="GAUCHE",1,0)</f>
        <v>0</v>
      </c>
      <c r="O47" s="5">
        <f>IF(VLOOKUP(Tableau9[[#This Row],[NUANCE]],$A:$B,2,FALSE)="AUTRE",1,0)</f>
        <v>0</v>
      </c>
    </row>
    <row r="48" spans="1:15" x14ac:dyDescent="0.25">
      <c r="A48" s="7" t="s">
        <v>650</v>
      </c>
      <c r="B48" t="s">
        <v>563</v>
      </c>
      <c r="E48" s="4">
        <v>2008</v>
      </c>
      <c r="F48" s="4" t="s">
        <v>568</v>
      </c>
      <c r="G48" s="4">
        <v>6</v>
      </c>
      <c r="H48" s="4" t="s">
        <v>651</v>
      </c>
      <c r="I48" s="4" t="str">
        <f>_xlfn.CONCAT(Tableau9[[#This Row],[ANNEE]:[CANDIDAT_NOM]])</f>
        <v>2008T16BELOTTI Francis (LEXD)</v>
      </c>
      <c r="J48" s="4" t="s">
        <v>13</v>
      </c>
      <c r="K48" s="5">
        <f>IF(VLOOKUP(Tableau9[[#This Row],[NUANCE]],$A:$B,2,FALSE)="EXTREME DROITE",1,0)</f>
        <v>1</v>
      </c>
      <c r="L48" s="5">
        <f>IF(VLOOKUP(Tableau9[[#This Row],[NUANCE]],$A:$B,2,FALSE)="DROITE",1,0)</f>
        <v>0</v>
      </c>
      <c r="M48" s="5">
        <f>IF(VLOOKUP(Tableau9[[#This Row],[NUANCE]],$A:$B,2,FALSE)="CENTRISTE",1,0)</f>
        <v>0</v>
      </c>
      <c r="N48" s="5">
        <f>IF(VLOOKUP(Tableau9[[#This Row],[NUANCE]],$A:$B,2,FALSE)="GAUCHE",1,0)</f>
        <v>0</v>
      </c>
      <c r="O48" s="5">
        <f>IF(VLOOKUP(Tableau9[[#This Row],[NUANCE]],$A:$B,2,FALSE)="AUTRE",1,0)</f>
        <v>0</v>
      </c>
    </row>
    <row r="49" spans="1:15" x14ac:dyDescent="0.25">
      <c r="A49" s="7" t="s">
        <v>652</v>
      </c>
      <c r="B49" t="s">
        <v>565</v>
      </c>
      <c r="E49" s="4">
        <v>2008</v>
      </c>
      <c r="F49" s="4" t="s">
        <v>568</v>
      </c>
      <c r="G49" s="4">
        <v>3</v>
      </c>
      <c r="H49" s="4" t="s">
        <v>653</v>
      </c>
      <c r="I49" s="4" t="str">
        <f>_xlfn.CONCAT(Tableau9[[#This Row],[ANNEE]:[CANDIDAT_NOM]])</f>
        <v>2008T13SAVON Hubert (LEXD)</v>
      </c>
      <c r="J49" s="4" t="s">
        <v>13</v>
      </c>
      <c r="K49" s="5">
        <f>IF(VLOOKUP(Tableau9[[#This Row],[NUANCE]],$A:$B,2,FALSE)="EXTREME DROITE",1,0)</f>
        <v>1</v>
      </c>
      <c r="L49" s="5">
        <f>IF(VLOOKUP(Tableau9[[#This Row],[NUANCE]],$A:$B,2,FALSE)="DROITE",1,0)</f>
        <v>0</v>
      </c>
      <c r="M49" s="5">
        <f>IF(VLOOKUP(Tableau9[[#This Row],[NUANCE]],$A:$B,2,FALSE)="CENTRISTE",1,0)</f>
        <v>0</v>
      </c>
      <c r="N49" s="5">
        <f>IF(VLOOKUP(Tableau9[[#This Row],[NUANCE]],$A:$B,2,FALSE)="GAUCHE",1,0)</f>
        <v>0</v>
      </c>
      <c r="O49" s="5">
        <f>IF(VLOOKUP(Tableau9[[#This Row],[NUANCE]],$A:$B,2,FALSE)="AUTRE",1,0)</f>
        <v>0</v>
      </c>
    </row>
    <row r="50" spans="1:15" x14ac:dyDescent="0.25">
      <c r="A50" s="7" t="s">
        <v>654</v>
      </c>
      <c r="B50" t="s">
        <v>563</v>
      </c>
      <c r="E50" s="4">
        <v>2008</v>
      </c>
      <c r="F50" s="4" t="s">
        <v>655</v>
      </c>
      <c r="G50" s="4">
        <v>1</v>
      </c>
      <c r="H50" s="4" t="s">
        <v>656</v>
      </c>
      <c r="I50" s="4" t="str">
        <f>_xlfn.CONCAT(Tableau9[[#This Row],[ANNEE]:[CANDIDAT_NOM]])</f>
        <v>2008T21MENNUCCI Patrick (LGC)</v>
      </c>
      <c r="J50" s="4" t="s">
        <v>579</v>
      </c>
      <c r="K50" s="5">
        <f>IF(VLOOKUP(Tableau9[[#This Row],[NUANCE]],$A:$B,2,FALSE)="EXTREME DROITE",1,0)</f>
        <v>0</v>
      </c>
      <c r="L50" s="5">
        <f>IF(VLOOKUP(Tableau9[[#This Row],[NUANCE]],$A:$B,2,FALSE)="DROITE",1,0)</f>
        <v>0</v>
      </c>
      <c r="M50" s="5">
        <f>IF(VLOOKUP(Tableau9[[#This Row],[NUANCE]],$A:$B,2,FALSE)="CENTRISTE",1,0)</f>
        <v>0</v>
      </c>
      <c r="N50" s="5">
        <f>IF(VLOOKUP(Tableau9[[#This Row],[NUANCE]],$A:$B,2,FALSE)="GAUCHE",1,0)</f>
        <v>1</v>
      </c>
      <c r="O50" s="5">
        <f>IF(VLOOKUP(Tableau9[[#This Row],[NUANCE]],$A:$B,2,FALSE)="AUTRE",1,0)</f>
        <v>0</v>
      </c>
    </row>
    <row r="51" spans="1:15" x14ac:dyDescent="0.25">
      <c r="A51" s="7" t="s">
        <v>657</v>
      </c>
      <c r="B51" t="s">
        <v>566</v>
      </c>
      <c r="E51" s="4">
        <v>2008</v>
      </c>
      <c r="F51" s="4" t="s">
        <v>655</v>
      </c>
      <c r="G51" s="4">
        <v>3</v>
      </c>
      <c r="H51" s="4" t="s">
        <v>658</v>
      </c>
      <c r="I51" s="4" t="str">
        <f>_xlfn.CONCAT(Tableau9[[#This Row],[ANNEE]:[CANDIDAT_NOM]])</f>
        <v>2008T23GUERINI Jean-Noël (LGC)</v>
      </c>
      <c r="J51" s="4" t="s">
        <v>579</v>
      </c>
      <c r="K51" s="5">
        <f>IF(VLOOKUP(Tableau9[[#This Row],[NUANCE]],$A:$B,2,FALSE)="EXTREME DROITE",1,0)</f>
        <v>0</v>
      </c>
      <c r="L51" s="5">
        <f>IF(VLOOKUP(Tableau9[[#This Row],[NUANCE]],$A:$B,2,FALSE)="DROITE",1,0)</f>
        <v>0</v>
      </c>
      <c r="M51" s="5">
        <f>IF(VLOOKUP(Tableau9[[#This Row],[NUANCE]],$A:$B,2,FALSE)="CENTRISTE",1,0)</f>
        <v>0</v>
      </c>
      <c r="N51" s="5">
        <f>IF(VLOOKUP(Tableau9[[#This Row],[NUANCE]],$A:$B,2,FALSE)="GAUCHE",1,0)</f>
        <v>1</v>
      </c>
      <c r="O51" s="5">
        <f>IF(VLOOKUP(Tableau9[[#This Row],[NUANCE]],$A:$B,2,FALSE)="AUTRE",1,0)</f>
        <v>0</v>
      </c>
    </row>
    <row r="52" spans="1:15" x14ac:dyDescent="0.25">
      <c r="A52" s="7" t="s">
        <v>659</v>
      </c>
      <c r="B52" t="s">
        <v>566</v>
      </c>
      <c r="E52" s="4">
        <v>2008</v>
      </c>
      <c r="F52" s="4" t="s">
        <v>655</v>
      </c>
      <c r="G52" s="4">
        <v>5</v>
      </c>
      <c r="H52" s="4" t="s">
        <v>660</v>
      </c>
      <c r="I52" s="4" t="str">
        <f>_xlfn.CONCAT(Tableau9[[#This Row],[ANNEE]:[CANDIDAT_NOM]])</f>
        <v>2008T25OLMETA René (LGC)</v>
      </c>
      <c r="J52" s="4" t="s">
        <v>579</v>
      </c>
      <c r="K52" s="5">
        <f>IF(VLOOKUP(Tableau9[[#This Row],[NUANCE]],$A:$B,2,FALSE)="EXTREME DROITE",1,0)</f>
        <v>0</v>
      </c>
      <c r="L52" s="5">
        <f>IF(VLOOKUP(Tableau9[[#This Row],[NUANCE]],$A:$B,2,FALSE)="DROITE",1,0)</f>
        <v>0</v>
      </c>
      <c r="M52" s="5">
        <f>IF(VLOOKUP(Tableau9[[#This Row],[NUANCE]],$A:$B,2,FALSE)="CENTRISTE",1,0)</f>
        <v>0</v>
      </c>
      <c r="N52" s="5">
        <f>IF(VLOOKUP(Tableau9[[#This Row],[NUANCE]],$A:$B,2,FALSE)="GAUCHE",1,0)</f>
        <v>1</v>
      </c>
      <c r="O52" s="5">
        <f>IF(VLOOKUP(Tableau9[[#This Row],[NUANCE]],$A:$B,2,FALSE)="AUTRE",1,0)</f>
        <v>0</v>
      </c>
    </row>
    <row r="53" spans="1:15" x14ac:dyDescent="0.25">
      <c r="A53" s="7" t="s">
        <v>661</v>
      </c>
      <c r="B53" t="s">
        <v>566</v>
      </c>
      <c r="E53" s="4">
        <v>2008</v>
      </c>
      <c r="F53" s="4" t="s">
        <v>655</v>
      </c>
      <c r="G53" s="4">
        <v>6</v>
      </c>
      <c r="H53" s="4" t="s">
        <v>601</v>
      </c>
      <c r="I53" s="4" t="str">
        <f>_xlfn.CONCAT(Tableau9[[#This Row],[ANNEE]:[CANDIDAT_NOM]])</f>
        <v>2008T26MASSE Christophe (LUG)</v>
      </c>
      <c r="J53" s="4" t="s">
        <v>18</v>
      </c>
      <c r="K53" s="5">
        <f>IF(VLOOKUP(Tableau9[[#This Row],[NUANCE]],$A:$B,2,FALSE)="EXTREME DROITE",1,0)</f>
        <v>0</v>
      </c>
      <c r="L53" s="5">
        <f>IF(VLOOKUP(Tableau9[[#This Row],[NUANCE]],$A:$B,2,FALSE)="DROITE",1,0)</f>
        <v>0</v>
      </c>
      <c r="M53" s="5">
        <f>IF(VLOOKUP(Tableau9[[#This Row],[NUANCE]],$A:$B,2,FALSE)="CENTRISTE",1,0)</f>
        <v>0</v>
      </c>
      <c r="N53" s="5">
        <f>IF(VLOOKUP(Tableau9[[#This Row],[NUANCE]],$A:$B,2,FALSE)="GAUCHE",1,0)</f>
        <v>1</v>
      </c>
      <c r="O53" s="5">
        <f>IF(VLOOKUP(Tableau9[[#This Row],[NUANCE]],$A:$B,2,FALSE)="AUTRE",1,0)</f>
        <v>0</v>
      </c>
    </row>
    <row r="54" spans="1:15" x14ac:dyDescent="0.25">
      <c r="A54" s="7" t="s">
        <v>662</v>
      </c>
      <c r="B54" t="s">
        <v>563</v>
      </c>
      <c r="E54" s="4">
        <v>2008</v>
      </c>
      <c r="F54" s="4" t="s">
        <v>655</v>
      </c>
      <c r="G54" s="4">
        <v>7</v>
      </c>
      <c r="H54" s="4" t="s">
        <v>589</v>
      </c>
      <c r="I54" s="4" t="str">
        <f>_xlfn.CONCAT(Tableau9[[#This Row],[ANNEE]:[CANDIDAT_NOM]])</f>
        <v>2008T27ANDRIEUX Sylvie (LUG)</v>
      </c>
      <c r="J54" s="4" t="s">
        <v>18</v>
      </c>
      <c r="K54" s="5">
        <f>IF(VLOOKUP(Tableau9[[#This Row],[NUANCE]],$A:$B,2,FALSE)="EXTREME DROITE",1,0)</f>
        <v>0</v>
      </c>
      <c r="L54" s="5">
        <f>IF(VLOOKUP(Tableau9[[#This Row],[NUANCE]],$A:$B,2,FALSE)="DROITE",1,0)</f>
        <v>0</v>
      </c>
      <c r="M54" s="5">
        <f>IF(VLOOKUP(Tableau9[[#This Row],[NUANCE]],$A:$B,2,FALSE)="CENTRISTE",1,0)</f>
        <v>0</v>
      </c>
      <c r="N54" s="5">
        <f>IF(VLOOKUP(Tableau9[[#This Row],[NUANCE]],$A:$B,2,FALSE)="GAUCHE",1,0)</f>
        <v>1</v>
      </c>
      <c r="O54" s="5">
        <f>IF(VLOOKUP(Tableau9[[#This Row],[NUANCE]],$A:$B,2,FALSE)="AUTRE",1,0)</f>
        <v>0</v>
      </c>
    </row>
    <row r="55" spans="1:15" x14ac:dyDescent="0.25">
      <c r="A55" s="7" t="s">
        <v>663</v>
      </c>
      <c r="B55" t="s">
        <v>567</v>
      </c>
      <c r="E55" s="4">
        <v>2008</v>
      </c>
      <c r="F55" s="4" t="s">
        <v>655</v>
      </c>
      <c r="G55" s="4">
        <v>1</v>
      </c>
      <c r="H55" s="4" t="s">
        <v>607</v>
      </c>
      <c r="I55" s="4" t="str">
        <f>_xlfn.CONCAT(Tableau9[[#This Row],[ANNEE]:[CANDIDAT_NOM]])</f>
        <v>2008T21ROATTA Jean (LMAJ)</v>
      </c>
      <c r="J55" s="4" t="s">
        <v>573</v>
      </c>
      <c r="K55" s="5">
        <f>IF(VLOOKUP(Tableau9[[#This Row],[NUANCE]],$A:$B,2,FALSE)="EXTREME DROITE",1,0)</f>
        <v>0</v>
      </c>
      <c r="L55" s="5">
        <f>IF(VLOOKUP(Tableau9[[#This Row],[NUANCE]],$A:$B,2,FALSE)="DROITE",1,0)</f>
        <v>1</v>
      </c>
      <c r="M55" s="5">
        <f>IF(VLOOKUP(Tableau9[[#This Row],[NUANCE]],$A:$B,2,FALSE)="CENTRISTE",1,0)</f>
        <v>0</v>
      </c>
      <c r="N55" s="5">
        <f>IF(VLOOKUP(Tableau9[[#This Row],[NUANCE]],$A:$B,2,FALSE)="GAUCHE",1,0)</f>
        <v>0</v>
      </c>
      <c r="O55" s="5">
        <f>IF(VLOOKUP(Tableau9[[#This Row],[NUANCE]],$A:$B,2,FALSE)="AUTRE",1,0)</f>
        <v>0</v>
      </c>
    </row>
    <row r="56" spans="1:15" x14ac:dyDescent="0.25">
      <c r="A56" s="7" t="s">
        <v>664</v>
      </c>
      <c r="B56" t="s">
        <v>566</v>
      </c>
      <c r="E56" s="4">
        <v>2008</v>
      </c>
      <c r="F56" s="4" t="s">
        <v>655</v>
      </c>
      <c r="G56" s="4">
        <v>3</v>
      </c>
      <c r="H56" s="4" t="s">
        <v>627</v>
      </c>
      <c r="I56" s="4" t="str">
        <f>_xlfn.CONCAT(Tableau9[[#This Row],[ANNEE]:[CANDIDAT_NOM]])</f>
        <v>2008T23MUSELIER Renaud (LMAJ)</v>
      </c>
      <c r="J56" s="4" t="s">
        <v>573</v>
      </c>
      <c r="K56" s="5">
        <f>IF(VLOOKUP(Tableau9[[#This Row],[NUANCE]],$A:$B,2,FALSE)="EXTREME DROITE",1,0)</f>
        <v>0</v>
      </c>
      <c r="L56" s="5">
        <f>IF(VLOOKUP(Tableau9[[#This Row],[NUANCE]],$A:$B,2,FALSE)="DROITE",1,0)</f>
        <v>1</v>
      </c>
      <c r="M56" s="5">
        <f>IF(VLOOKUP(Tableau9[[#This Row],[NUANCE]],$A:$B,2,FALSE)="CENTRISTE",1,0)</f>
        <v>0</v>
      </c>
      <c r="N56" s="5">
        <f>IF(VLOOKUP(Tableau9[[#This Row],[NUANCE]],$A:$B,2,FALSE)="GAUCHE",1,0)</f>
        <v>0</v>
      </c>
      <c r="O56" s="5">
        <f>IF(VLOOKUP(Tableau9[[#This Row],[NUANCE]],$A:$B,2,FALSE)="AUTRE",1,0)</f>
        <v>0</v>
      </c>
    </row>
    <row r="57" spans="1:15" x14ac:dyDescent="0.25">
      <c r="A57" s="7" t="s">
        <v>665</v>
      </c>
      <c r="B57" t="s">
        <v>563</v>
      </c>
      <c r="E57" s="4">
        <v>2008</v>
      </c>
      <c r="F57" s="4" t="s">
        <v>655</v>
      </c>
      <c r="G57" s="4">
        <v>5</v>
      </c>
      <c r="H57" s="4" t="s">
        <v>615</v>
      </c>
      <c r="I57" s="4" t="str">
        <f>_xlfn.CONCAT(Tableau9[[#This Row],[ANNEE]:[CANDIDAT_NOM]])</f>
        <v>2008T25TEISSIER Guy (LMAJ)</v>
      </c>
      <c r="J57" s="4" t="s">
        <v>573</v>
      </c>
      <c r="K57" s="5">
        <f>IF(VLOOKUP(Tableau9[[#This Row],[NUANCE]],$A:$B,2,FALSE)="EXTREME DROITE",1,0)</f>
        <v>0</v>
      </c>
      <c r="L57" s="5">
        <f>IF(VLOOKUP(Tableau9[[#This Row],[NUANCE]],$A:$B,2,FALSE)="DROITE",1,0)</f>
        <v>1</v>
      </c>
      <c r="M57" s="5">
        <f>IF(VLOOKUP(Tableau9[[#This Row],[NUANCE]],$A:$B,2,FALSE)="CENTRISTE",1,0)</f>
        <v>0</v>
      </c>
      <c r="N57" s="5">
        <f>IF(VLOOKUP(Tableau9[[#This Row],[NUANCE]],$A:$B,2,FALSE)="GAUCHE",1,0)</f>
        <v>0</v>
      </c>
      <c r="O57" s="5">
        <f>IF(VLOOKUP(Tableau9[[#This Row],[NUANCE]],$A:$B,2,FALSE)="AUTRE",1,0)</f>
        <v>0</v>
      </c>
    </row>
    <row r="58" spans="1:15" x14ac:dyDescent="0.25">
      <c r="A58" s="7" t="s">
        <v>666</v>
      </c>
      <c r="B58" t="s">
        <v>564</v>
      </c>
      <c r="E58" s="4">
        <v>2008</v>
      </c>
      <c r="F58" s="4" t="s">
        <v>655</v>
      </c>
      <c r="G58" s="4">
        <v>6</v>
      </c>
      <c r="H58" s="4" t="s">
        <v>633</v>
      </c>
      <c r="I58" s="4" t="str">
        <f>_xlfn.CONCAT(Tableau9[[#This Row],[ANNEE]:[CANDIDAT_NOM]])</f>
        <v>2008T26BLUM Roland (LMAJ)</v>
      </c>
      <c r="J58" s="4" t="s">
        <v>573</v>
      </c>
      <c r="K58" s="5">
        <f>IF(VLOOKUP(Tableau9[[#This Row],[NUANCE]],$A:$B,2,FALSE)="EXTREME DROITE",1,0)</f>
        <v>0</v>
      </c>
      <c r="L58" s="5">
        <f>IF(VLOOKUP(Tableau9[[#This Row],[NUANCE]],$A:$B,2,FALSE)="DROITE",1,0)</f>
        <v>1</v>
      </c>
      <c r="M58" s="5">
        <f>IF(VLOOKUP(Tableau9[[#This Row],[NUANCE]],$A:$B,2,FALSE)="CENTRISTE",1,0)</f>
        <v>0</v>
      </c>
      <c r="N58" s="5">
        <f>IF(VLOOKUP(Tableau9[[#This Row],[NUANCE]],$A:$B,2,FALSE)="GAUCHE",1,0)</f>
        <v>0</v>
      </c>
      <c r="O58" s="5">
        <f>IF(VLOOKUP(Tableau9[[#This Row],[NUANCE]],$A:$B,2,FALSE)="AUTRE",1,0)</f>
        <v>0</v>
      </c>
    </row>
    <row r="59" spans="1:15" x14ac:dyDescent="0.25">
      <c r="A59" s="7" t="s">
        <v>667</v>
      </c>
      <c r="B59" t="s">
        <v>566</v>
      </c>
      <c r="E59" s="4">
        <v>2008</v>
      </c>
      <c r="F59" s="4" t="s">
        <v>655</v>
      </c>
      <c r="G59" s="4">
        <v>7</v>
      </c>
      <c r="H59" s="4" t="s">
        <v>668</v>
      </c>
      <c r="I59" s="4" t="str">
        <f>_xlfn.CONCAT(Tableau9[[#This Row],[ANNEE]:[CANDIDAT_NOM]])</f>
        <v>2008T27BOYER Valérie (LMAJ)</v>
      </c>
      <c r="J59" s="4" t="s">
        <v>573</v>
      </c>
      <c r="K59" s="5">
        <f>IF(VLOOKUP(Tableau9[[#This Row],[NUANCE]],$A:$B,2,FALSE)="EXTREME DROITE",1,0)</f>
        <v>0</v>
      </c>
      <c r="L59" s="5">
        <f>IF(VLOOKUP(Tableau9[[#This Row],[NUANCE]],$A:$B,2,FALSE)="DROITE",1,0)</f>
        <v>1</v>
      </c>
      <c r="M59" s="5">
        <f>IF(VLOOKUP(Tableau9[[#This Row],[NUANCE]],$A:$B,2,FALSE)="CENTRISTE",1,0)</f>
        <v>0</v>
      </c>
      <c r="N59" s="5">
        <f>IF(VLOOKUP(Tableau9[[#This Row],[NUANCE]],$A:$B,2,FALSE)="GAUCHE",1,0)</f>
        <v>0</v>
      </c>
      <c r="O59" s="5">
        <f>IF(VLOOKUP(Tableau9[[#This Row],[NUANCE]],$A:$B,2,FALSE)="AUTRE",1,0)</f>
        <v>0</v>
      </c>
    </row>
    <row r="60" spans="1:15" x14ac:dyDescent="0.25">
      <c r="A60" s="7" t="s">
        <v>669</v>
      </c>
      <c r="B60" t="s">
        <v>563</v>
      </c>
      <c r="E60" s="4">
        <v>2008</v>
      </c>
      <c r="F60" s="4" t="s">
        <v>655</v>
      </c>
      <c r="G60" s="4">
        <v>7</v>
      </c>
      <c r="H60" s="4" t="s">
        <v>670</v>
      </c>
      <c r="I60" s="4" t="str">
        <f>_xlfn.CONCAT(Tableau9[[#This Row],[ANNEE]:[CANDIDAT_NOM]])</f>
        <v>2008T27RAVIER Stéphane (LFN)</v>
      </c>
      <c r="J60" s="4" t="s">
        <v>576</v>
      </c>
      <c r="K60" s="5">
        <f>IF(VLOOKUP(Tableau9[[#This Row],[NUANCE]],$A:$B,2,FALSE)="EXTREME DROITE",1,0)</f>
        <v>1</v>
      </c>
      <c r="L60" s="5">
        <f>IF(VLOOKUP(Tableau9[[#This Row],[NUANCE]],$A:$B,2,FALSE)="DROITE",1,0)</f>
        <v>0</v>
      </c>
      <c r="M60" s="5">
        <f>IF(VLOOKUP(Tableau9[[#This Row],[NUANCE]],$A:$B,2,FALSE)="CENTRISTE",1,0)</f>
        <v>0</v>
      </c>
      <c r="N60" s="5">
        <f>IF(VLOOKUP(Tableau9[[#This Row],[NUANCE]],$A:$B,2,FALSE)="GAUCHE",1,0)</f>
        <v>0</v>
      </c>
      <c r="O60" s="5">
        <f>IF(VLOOKUP(Tableau9[[#This Row],[NUANCE]],$A:$B,2,FALSE)="AUTRE",1,0)</f>
        <v>0</v>
      </c>
    </row>
    <row r="61" spans="1:15" x14ac:dyDescent="0.25">
      <c r="A61" s="7" t="s">
        <v>671</v>
      </c>
      <c r="B61" t="s">
        <v>563</v>
      </c>
      <c r="E61" s="4">
        <v>2014</v>
      </c>
      <c r="F61" s="4" t="s">
        <v>568</v>
      </c>
      <c r="G61" s="4">
        <v>1</v>
      </c>
      <c r="H61" s="4" t="s">
        <v>581</v>
      </c>
      <c r="I61" s="4" t="str">
        <f>_xlfn.CONCAT(Tableau9[[#This Row],[ANNEE]:[CANDIDAT_NOM]])</f>
        <v>2014T11MENNUCCI Patrick (LUG)</v>
      </c>
      <c r="J61" s="4" t="s">
        <v>18</v>
      </c>
      <c r="K61" s="5">
        <f>IF(VLOOKUP(Tableau9[[#This Row],[NUANCE]],$A:$B,2,FALSE)="EXTREME DROITE",1,0)</f>
        <v>0</v>
      </c>
      <c r="L61" s="5">
        <f>IF(VLOOKUP(Tableau9[[#This Row],[NUANCE]],$A:$B,2,FALSE)="DROITE",1,0)</f>
        <v>0</v>
      </c>
      <c r="M61" s="5">
        <f>IF(VLOOKUP(Tableau9[[#This Row],[NUANCE]],$A:$B,2,FALSE)="CENTRISTE",1,0)</f>
        <v>0</v>
      </c>
      <c r="N61" s="5">
        <f>IF(VLOOKUP(Tableau9[[#This Row],[NUANCE]],$A:$B,2,FALSE)="GAUCHE",1,0)</f>
        <v>1</v>
      </c>
      <c r="O61" s="5">
        <f>IF(VLOOKUP(Tableau9[[#This Row],[NUANCE]],$A:$B,2,FALSE)="AUTRE",1,0)</f>
        <v>0</v>
      </c>
    </row>
    <row r="62" spans="1:15" x14ac:dyDescent="0.25">
      <c r="A62" s="7" t="s">
        <v>672</v>
      </c>
      <c r="B62" t="s">
        <v>567</v>
      </c>
      <c r="E62" s="4">
        <v>2014</v>
      </c>
      <c r="F62" s="4" t="s">
        <v>568</v>
      </c>
      <c r="G62" s="4">
        <v>1</v>
      </c>
      <c r="H62" s="4" t="s">
        <v>584</v>
      </c>
      <c r="I62" s="4" t="str">
        <f>_xlfn.CONCAT(Tableau9[[#This Row],[ANNEE]:[CANDIDAT_NOM]])</f>
        <v>2014T11RAYNAUD Corinne (LEXG)</v>
      </c>
      <c r="J62" s="4" t="s">
        <v>14</v>
      </c>
      <c r="K62" s="5">
        <f>IF(VLOOKUP(Tableau9[[#This Row],[NUANCE]],$A:$B,2,FALSE)="EXTREME DROITE",1,0)</f>
        <v>0</v>
      </c>
      <c r="L62" s="5">
        <f>IF(VLOOKUP(Tableau9[[#This Row],[NUANCE]],$A:$B,2,FALSE)="DROITE",1,0)</f>
        <v>0</v>
      </c>
      <c r="M62" s="5">
        <f>IF(VLOOKUP(Tableau9[[#This Row],[NUANCE]],$A:$B,2,FALSE)="CENTRISTE",1,0)</f>
        <v>0</v>
      </c>
      <c r="N62" s="5">
        <f>IF(VLOOKUP(Tableau9[[#This Row],[NUANCE]],$A:$B,2,FALSE)="GAUCHE",1,0)</f>
        <v>1</v>
      </c>
      <c r="O62" s="5">
        <f>IF(VLOOKUP(Tableau9[[#This Row],[NUANCE]],$A:$B,2,FALSE)="AUTRE",1,0)</f>
        <v>0</v>
      </c>
    </row>
    <row r="63" spans="1:15" x14ac:dyDescent="0.25">
      <c r="A63" s="7" t="s">
        <v>673</v>
      </c>
      <c r="B63" t="s">
        <v>565</v>
      </c>
      <c r="E63" s="4">
        <v>2014</v>
      </c>
      <c r="F63" s="4" t="s">
        <v>568</v>
      </c>
      <c r="G63" s="4">
        <v>1</v>
      </c>
      <c r="H63" s="4" t="s">
        <v>674</v>
      </c>
      <c r="I63" s="4" t="str">
        <f>_xlfn.CONCAT(Tableau9[[#This Row],[ANNEE]:[CANDIDAT_NOM]])</f>
        <v>2014T11ABDOURAMANE Said (LDIV)</v>
      </c>
      <c r="J63" s="4" t="s">
        <v>9</v>
      </c>
      <c r="K63" s="5">
        <f>IF(VLOOKUP(Tableau9[[#This Row],[NUANCE]],$A:$B,2,FALSE)="EXTREME DROITE",1,0)</f>
        <v>0</v>
      </c>
      <c r="L63" s="5">
        <f>IF(VLOOKUP(Tableau9[[#This Row],[NUANCE]],$A:$B,2,FALSE)="DROITE",1,0)</f>
        <v>0</v>
      </c>
      <c r="M63" s="5">
        <f>IF(VLOOKUP(Tableau9[[#This Row],[NUANCE]],$A:$B,2,FALSE)="CENTRISTE",1,0)</f>
        <v>1</v>
      </c>
      <c r="N63" s="5">
        <f>IF(VLOOKUP(Tableau9[[#This Row],[NUANCE]],$A:$B,2,FALSE)="GAUCHE",1,0)</f>
        <v>0</v>
      </c>
      <c r="O63" s="5">
        <f>IF(VLOOKUP(Tableau9[[#This Row],[NUANCE]],$A:$B,2,FALSE)="AUTRE",1,0)</f>
        <v>0</v>
      </c>
    </row>
    <row r="64" spans="1:15" x14ac:dyDescent="0.25">
      <c r="A64" s="7" t="s">
        <v>675</v>
      </c>
      <c r="B64" t="s">
        <v>566</v>
      </c>
      <c r="E64" s="4">
        <v>2014</v>
      </c>
      <c r="F64" s="4" t="s">
        <v>568</v>
      </c>
      <c r="G64" s="4">
        <v>1</v>
      </c>
      <c r="H64" s="4" t="s">
        <v>676</v>
      </c>
      <c r="I64" s="4" t="str">
        <f>_xlfn.CONCAT(Tableau9[[#This Row],[ANNEE]:[CANDIDAT_NOM]])</f>
        <v>2014T11BARLES S (LDVG)</v>
      </c>
      <c r="J64" s="4" t="s">
        <v>12</v>
      </c>
      <c r="K64" s="5">
        <f>IF(VLOOKUP(Tableau9[[#This Row],[NUANCE]],$A:$B,2,FALSE)="EXTREME DROITE",1,0)</f>
        <v>0</v>
      </c>
      <c r="L64" s="5">
        <f>IF(VLOOKUP(Tableau9[[#This Row],[NUANCE]],$A:$B,2,FALSE)="DROITE",1,0)</f>
        <v>0</v>
      </c>
      <c r="M64" s="5">
        <f>IF(VLOOKUP(Tableau9[[#This Row],[NUANCE]],$A:$B,2,FALSE)="CENTRISTE",1,0)</f>
        <v>0</v>
      </c>
      <c r="N64" s="5">
        <f>IF(VLOOKUP(Tableau9[[#This Row],[NUANCE]],$A:$B,2,FALSE)="GAUCHE",1,0)</f>
        <v>1</v>
      </c>
      <c r="O64" s="5">
        <f>IF(VLOOKUP(Tableau9[[#This Row],[NUANCE]],$A:$B,2,FALSE)="AUTRE",1,0)</f>
        <v>0</v>
      </c>
    </row>
    <row r="65" spans="1:15" x14ac:dyDescent="0.25">
      <c r="A65" s="7" t="s">
        <v>677</v>
      </c>
      <c r="B65" t="s">
        <v>563</v>
      </c>
      <c r="E65" s="4">
        <v>2014</v>
      </c>
      <c r="F65" s="4" t="s">
        <v>568</v>
      </c>
      <c r="G65" s="4">
        <v>1</v>
      </c>
      <c r="H65" s="4" t="s">
        <v>678</v>
      </c>
      <c r="I65" s="4" t="str">
        <f>_xlfn.CONCAT(Tableau9[[#This Row],[ANNEE]:[CANDIDAT_NOM]])</f>
        <v>2014T11AKROUNE Adrien (LDVG)</v>
      </c>
      <c r="J65" s="4" t="s">
        <v>12</v>
      </c>
      <c r="K65" s="5">
        <f>IF(VLOOKUP(Tableau9[[#This Row],[NUANCE]],$A:$B,2,FALSE)="EXTREME DROITE",1,0)</f>
        <v>0</v>
      </c>
      <c r="L65" s="5">
        <f>IF(VLOOKUP(Tableau9[[#This Row],[NUANCE]],$A:$B,2,FALSE)="DROITE",1,0)</f>
        <v>0</v>
      </c>
      <c r="M65" s="5">
        <f>IF(VLOOKUP(Tableau9[[#This Row],[NUANCE]],$A:$B,2,FALSE)="CENTRISTE",1,0)</f>
        <v>0</v>
      </c>
      <c r="N65" s="5">
        <f>IF(VLOOKUP(Tableau9[[#This Row],[NUANCE]],$A:$B,2,FALSE)="GAUCHE",1,0)</f>
        <v>1</v>
      </c>
      <c r="O65" s="5">
        <f>IF(VLOOKUP(Tableau9[[#This Row],[NUANCE]],$A:$B,2,FALSE)="AUTRE",1,0)</f>
        <v>0</v>
      </c>
    </row>
    <row r="66" spans="1:15" x14ac:dyDescent="0.25">
      <c r="A66" s="7" t="s">
        <v>679</v>
      </c>
      <c r="B66" t="s">
        <v>567</v>
      </c>
      <c r="E66" s="4">
        <v>2014</v>
      </c>
      <c r="F66" s="4" t="s">
        <v>568</v>
      </c>
      <c r="G66" s="4">
        <v>1</v>
      </c>
      <c r="H66" s="4" t="s">
        <v>680</v>
      </c>
      <c r="I66" s="4" t="str">
        <f>_xlfn.CONCAT(Tableau9[[#This Row],[ANNEE]:[CANDIDAT_NOM]])</f>
        <v>2014T11PELLICANI Christian (LFG)</v>
      </c>
      <c r="J66" s="4" t="s">
        <v>583</v>
      </c>
      <c r="K66" s="5">
        <f>IF(VLOOKUP(Tableau9[[#This Row],[NUANCE]],$A:$B,2,FALSE)="EXTREME DROITE",1,0)</f>
        <v>0</v>
      </c>
      <c r="L66" s="5">
        <f>IF(VLOOKUP(Tableau9[[#This Row],[NUANCE]],$A:$B,2,FALSE)="DROITE",1,0)</f>
        <v>0</v>
      </c>
      <c r="M66" s="5">
        <f>IF(VLOOKUP(Tableau9[[#This Row],[NUANCE]],$A:$B,2,FALSE)="CENTRISTE",1,0)</f>
        <v>0</v>
      </c>
      <c r="N66" s="5">
        <f>IF(VLOOKUP(Tableau9[[#This Row],[NUANCE]],$A:$B,2,FALSE)="GAUCHE",1,0)</f>
        <v>1</v>
      </c>
      <c r="O66" s="5">
        <f>IF(VLOOKUP(Tableau9[[#This Row],[NUANCE]],$A:$B,2,FALSE)="AUTRE",1,0)</f>
        <v>0</v>
      </c>
    </row>
    <row r="67" spans="1:15" x14ac:dyDescent="0.25">
      <c r="A67" s="7" t="s">
        <v>681</v>
      </c>
      <c r="B67" t="s">
        <v>567</v>
      </c>
      <c r="E67" s="4">
        <v>2014</v>
      </c>
      <c r="F67" s="4" t="s">
        <v>568</v>
      </c>
      <c r="G67" s="4">
        <v>1</v>
      </c>
      <c r="H67" s="4" t="s">
        <v>682</v>
      </c>
      <c r="I67" s="4" t="str">
        <f>_xlfn.CONCAT(Tableau9[[#This Row],[ANNEE]:[CANDIDAT_NOM]])</f>
        <v>2014T11DEMEESTER Dominique (LFN)</v>
      </c>
      <c r="J67" s="4" t="s">
        <v>576</v>
      </c>
      <c r="K67" s="5">
        <f>IF(VLOOKUP(Tableau9[[#This Row],[NUANCE]],$A:$B,2,FALSE)="EXTREME DROITE",1,0)</f>
        <v>1</v>
      </c>
      <c r="L67" s="5">
        <f>IF(VLOOKUP(Tableau9[[#This Row],[NUANCE]],$A:$B,2,FALSE)="DROITE",1,0)</f>
        <v>0</v>
      </c>
      <c r="M67" s="5">
        <f>IF(VLOOKUP(Tableau9[[#This Row],[NUANCE]],$A:$B,2,FALSE)="CENTRISTE",1,0)</f>
        <v>0</v>
      </c>
      <c r="N67" s="5">
        <f>IF(VLOOKUP(Tableau9[[#This Row],[NUANCE]],$A:$B,2,FALSE)="GAUCHE",1,0)</f>
        <v>0</v>
      </c>
      <c r="O67" s="5">
        <f>IF(VLOOKUP(Tableau9[[#This Row],[NUANCE]],$A:$B,2,FALSE)="AUTRE",1,0)</f>
        <v>0</v>
      </c>
    </row>
    <row r="68" spans="1:15" x14ac:dyDescent="0.25">
      <c r="A68" s="7" t="s">
        <v>683</v>
      </c>
      <c r="B68" t="s">
        <v>563</v>
      </c>
      <c r="E68" s="4">
        <v>2014</v>
      </c>
      <c r="F68" s="4" t="s">
        <v>568</v>
      </c>
      <c r="G68" s="4">
        <v>1</v>
      </c>
      <c r="H68" s="4" t="s">
        <v>684</v>
      </c>
      <c r="I68" s="4" t="str">
        <f>_xlfn.CONCAT(Tableau9[[#This Row],[ANNEE]:[CANDIDAT_NOM]])</f>
        <v>2014T11TIAN Dominique (LUD)</v>
      </c>
      <c r="J68" s="4" t="s">
        <v>585</v>
      </c>
      <c r="K68" s="5">
        <f>IF(VLOOKUP(Tableau9[[#This Row],[NUANCE]],$A:$B,2,FALSE)="EXTREME DROITE",1,0)</f>
        <v>0</v>
      </c>
      <c r="L68" s="5">
        <f>IF(VLOOKUP(Tableau9[[#This Row],[NUANCE]],$A:$B,2,FALSE)="DROITE",1,0)</f>
        <v>1</v>
      </c>
      <c r="M68" s="5">
        <f>IF(VLOOKUP(Tableau9[[#This Row],[NUANCE]],$A:$B,2,FALSE)="CENTRISTE",1,0)</f>
        <v>0</v>
      </c>
      <c r="N68" s="5">
        <f>IF(VLOOKUP(Tableau9[[#This Row],[NUANCE]],$A:$B,2,FALSE)="GAUCHE",1,0)</f>
        <v>0</v>
      </c>
      <c r="O68" s="5">
        <f>IF(VLOOKUP(Tableau9[[#This Row],[NUANCE]],$A:$B,2,FALSE)="AUTRE",1,0)</f>
        <v>0</v>
      </c>
    </row>
    <row r="69" spans="1:15" x14ac:dyDescent="0.25">
      <c r="A69" s="7" t="s">
        <v>685</v>
      </c>
      <c r="B69" t="s">
        <v>564</v>
      </c>
      <c r="E69" s="4">
        <v>2014</v>
      </c>
      <c r="F69" s="4" t="s">
        <v>568</v>
      </c>
      <c r="G69" s="4">
        <v>1</v>
      </c>
      <c r="H69" s="4" t="s">
        <v>686</v>
      </c>
      <c r="I69" s="4" t="str">
        <f>_xlfn.CONCAT(Tableau9[[#This Row],[ANNEE]:[CANDIDAT_NOM]])</f>
        <v>2014T11BRYA-BERTRAND Somia (LDIV)</v>
      </c>
      <c r="J69" s="4" t="s">
        <v>9</v>
      </c>
      <c r="K69" s="5">
        <f>IF(VLOOKUP(Tableau9[[#This Row],[NUANCE]],$A:$B,2,FALSE)="EXTREME DROITE",1,0)</f>
        <v>0</v>
      </c>
      <c r="L69" s="5">
        <f>IF(VLOOKUP(Tableau9[[#This Row],[NUANCE]],$A:$B,2,FALSE)="DROITE",1,0)</f>
        <v>0</v>
      </c>
      <c r="M69" s="5">
        <f>IF(VLOOKUP(Tableau9[[#This Row],[NUANCE]],$A:$B,2,FALSE)="CENTRISTE",1,0)</f>
        <v>1</v>
      </c>
      <c r="N69" s="5">
        <f>IF(VLOOKUP(Tableau9[[#This Row],[NUANCE]],$A:$B,2,FALSE)="GAUCHE",1,0)</f>
        <v>0</v>
      </c>
      <c r="O69" s="5">
        <f>IF(VLOOKUP(Tableau9[[#This Row],[NUANCE]],$A:$B,2,FALSE)="AUTRE",1,0)</f>
        <v>0</v>
      </c>
    </row>
    <row r="70" spans="1:15" x14ac:dyDescent="0.25">
      <c r="A70" s="7" t="s">
        <v>687</v>
      </c>
      <c r="B70" t="s">
        <v>566</v>
      </c>
      <c r="E70" s="4">
        <v>2014</v>
      </c>
      <c r="F70" s="4" t="s">
        <v>568</v>
      </c>
      <c r="G70" s="4">
        <v>2</v>
      </c>
      <c r="H70" s="4" t="s">
        <v>688</v>
      </c>
      <c r="I70" s="4" t="str">
        <f>_xlfn.CONCAT(Tableau9[[#This Row],[ANNEE]:[CANDIDAT_NOM]])</f>
        <v>2014T12BATOUX Marie (LFG)</v>
      </c>
      <c r="J70" s="4" t="s">
        <v>583</v>
      </c>
      <c r="K70" s="5">
        <f>IF(VLOOKUP(Tableau9[[#This Row],[NUANCE]],$A:$B,2,FALSE)="EXTREME DROITE",1,0)</f>
        <v>0</v>
      </c>
      <c r="L70" s="5">
        <f>IF(VLOOKUP(Tableau9[[#This Row],[NUANCE]],$A:$B,2,FALSE)="DROITE",1,0)</f>
        <v>0</v>
      </c>
      <c r="M70" s="5">
        <f>IF(VLOOKUP(Tableau9[[#This Row],[NUANCE]],$A:$B,2,FALSE)="CENTRISTE",1,0)</f>
        <v>0</v>
      </c>
      <c r="N70" s="5">
        <f>IF(VLOOKUP(Tableau9[[#This Row],[NUANCE]],$A:$B,2,FALSE)="GAUCHE",1,0)</f>
        <v>1</v>
      </c>
      <c r="O70" s="5">
        <f>IF(VLOOKUP(Tableau9[[#This Row],[NUANCE]],$A:$B,2,FALSE)="AUTRE",1,0)</f>
        <v>0</v>
      </c>
    </row>
    <row r="71" spans="1:15" x14ac:dyDescent="0.25">
      <c r="A71" s="7" t="s">
        <v>689</v>
      </c>
      <c r="B71" t="s">
        <v>567</v>
      </c>
      <c r="E71" s="4">
        <v>2014</v>
      </c>
      <c r="F71" s="4" t="s">
        <v>568</v>
      </c>
      <c r="G71" s="4">
        <v>2</v>
      </c>
      <c r="H71" s="4" t="s">
        <v>690</v>
      </c>
      <c r="I71" s="4" t="str">
        <f>_xlfn.CONCAT(Tableau9[[#This Row],[ANNEE]:[CANDIDAT_NOM]])</f>
        <v>2014T12CASELLI Eug (LUG)</v>
      </c>
      <c r="J71" s="4" t="s">
        <v>18</v>
      </c>
      <c r="K71" s="5">
        <f>IF(VLOOKUP(Tableau9[[#This Row],[NUANCE]],$A:$B,2,FALSE)="EXTREME DROITE",1,0)</f>
        <v>0</v>
      </c>
      <c r="L71" s="5">
        <f>IF(VLOOKUP(Tableau9[[#This Row],[NUANCE]],$A:$B,2,FALSE)="DROITE",1,0)</f>
        <v>0</v>
      </c>
      <c r="M71" s="5">
        <f>IF(VLOOKUP(Tableau9[[#This Row],[NUANCE]],$A:$B,2,FALSE)="CENTRISTE",1,0)</f>
        <v>0</v>
      </c>
      <c r="N71" s="5">
        <f>IF(VLOOKUP(Tableau9[[#This Row],[NUANCE]],$A:$B,2,FALSE)="GAUCHE",1,0)</f>
        <v>1</v>
      </c>
      <c r="O71" s="5">
        <f>IF(VLOOKUP(Tableau9[[#This Row],[NUANCE]],$A:$B,2,FALSE)="AUTRE",1,0)</f>
        <v>0</v>
      </c>
    </row>
    <row r="72" spans="1:15" x14ac:dyDescent="0.25">
      <c r="A72" s="7" t="s">
        <v>691</v>
      </c>
      <c r="B72" t="s">
        <v>567</v>
      </c>
      <c r="E72" s="4">
        <v>2014</v>
      </c>
      <c r="F72" s="4" t="s">
        <v>568</v>
      </c>
      <c r="G72" s="4">
        <v>2</v>
      </c>
      <c r="H72" s="4" t="s">
        <v>692</v>
      </c>
      <c r="I72" s="4" t="str">
        <f>_xlfn.CONCAT(Tableau9[[#This Row],[ANNEE]:[CANDIDAT_NOM]])</f>
        <v>2014T12DJELLIL Omar (LDIV)</v>
      </c>
      <c r="J72" s="4" t="s">
        <v>9</v>
      </c>
      <c r="K72" s="5">
        <f>IF(VLOOKUP(Tableau9[[#This Row],[NUANCE]],$A:$B,2,FALSE)="EXTREME DROITE",1,0)</f>
        <v>0</v>
      </c>
      <c r="L72" s="5">
        <f>IF(VLOOKUP(Tableau9[[#This Row],[NUANCE]],$A:$B,2,FALSE)="DROITE",1,0)</f>
        <v>0</v>
      </c>
      <c r="M72" s="5">
        <f>IF(VLOOKUP(Tableau9[[#This Row],[NUANCE]],$A:$B,2,FALSE)="CENTRISTE",1,0)</f>
        <v>1</v>
      </c>
      <c r="N72" s="5">
        <f>IF(VLOOKUP(Tableau9[[#This Row],[NUANCE]],$A:$B,2,FALSE)="GAUCHE",1,0)</f>
        <v>0</v>
      </c>
      <c r="O72" s="5">
        <f>IF(VLOOKUP(Tableau9[[#This Row],[NUANCE]],$A:$B,2,FALSE)="AUTRE",1,0)</f>
        <v>0</v>
      </c>
    </row>
    <row r="73" spans="1:15" x14ac:dyDescent="0.25">
      <c r="A73" s="7" t="s">
        <v>693</v>
      </c>
      <c r="B73" t="s">
        <v>567</v>
      </c>
      <c r="E73" s="4">
        <v>2014</v>
      </c>
      <c r="F73" s="4" t="s">
        <v>568</v>
      </c>
      <c r="G73" s="4">
        <v>2</v>
      </c>
      <c r="H73" s="4" t="s">
        <v>694</v>
      </c>
      <c r="I73" s="4" t="str">
        <f>_xlfn.CONCAT(Tableau9[[#This Row],[ANNEE]:[CANDIDAT_NOM]])</f>
        <v>2014T12BEN MOHAMED Kaouther (LDVG)</v>
      </c>
      <c r="J73" s="4" t="s">
        <v>12</v>
      </c>
      <c r="K73" s="5">
        <f>IF(VLOOKUP(Tableau9[[#This Row],[NUANCE]],$A:$B,2,FALSE)="EXTREME DROITE",1,0)</f>
        <v>0</v>
      </c>
      <c r="L73" s="5">
        <f>IF(VLOOKUP(Tableau9[[#This Row],[NUANCE]],$A:$B,2,FALSE)="DROITE",1,0)</f>
        <v>0</v>
      </c>
      <c r="M73" s="5">
        <f>IF(VLOOKUP(Tableau9[[#This Row],[NUANCE]],$A:$B,2,FALSE)="CENTRISTE",1,0)</f>
        <v>0</v>
      </c>
      <c r="N73" s="5">
        <f>IF(VLOOKUP(Tableau9[[#This Row],[NUANCE]],$A:$B,2,FALSE)="GAUCHE",1,0)</f>
        <v>1</v>
      </c>
      <c r="O73" s="5">
        <f>IF(VLOOKUP(Tableau9[[#This Row],[NUANCE]],$A:$B,2,FALSE)="AUTRE",1,0)</f>
        <v>0</v>
      </c>
    </row>
    <row r="74" spans="1:15" x14ac:dyDescent="0.25">
      <c r="A74" s="7" t="s">
        <v>695</v>
      </c>
      <c r="B74" t="s">
        <v>567</v>
      </c>
      <c r="E74" s="4">
        <v>2014</v>
      </c>
      <c r="F74" s="4" t="s">
        <v>568</v>
      </c>
      <c r="G74" s="4">
        <v>2</v>
      </c>
      <c r="H74" s="4" t="s">
        <v>696</v>
      </c>
      <c r="I74" s="4" t="str">
        <f>_xlfn.CONCAT(Tableau9[[#This Row],[ANNEE]:[CANDIDAT_NOM]])</f>
        <v>2014T12MARTI Jeanne (LFN)</v>
      </c>
      <c r="J74" s="4" t="s">
        <v>576</v>
      </c>
      <c r="K74" s="5">
        <f>IF(VLOOKUP(Tableau9[[#This Row],[NUANCE]],$A:$B,2,FALSE)="EXTREME DROITE",1,0)</f>
        <v>1</v>
      </c>
      <c r="L74" s="5">
        <f>IF(VLOOKUP(Tableau9[[#This Row],[NUANCE]],$A:$B,2,FALSE)="DROITE",1,0)</f>
        <v>0</v>
      </c>
      <c r="M74" s="5">
        <f>IF(VLOOKUP(Tableau9[[#This Row],[NUANCE]],$A:$B,2,FALSE)="CENTRISTE",1,0)</f>
        <v>0</v>
      </c>
      <c r="N74" s="5">
        <f>IF(VLOOKUP(Tableau9[[#This Row],[NUANCE]],$A:$B,2,FALSE)="GAUCHE",1,0)</f>
        <v>0</v>
      </c>
      <c r="O74" s="5">
        <f>IF(VLOOKUP(Tableau9[[#This Row],[NUANCE]],$A:$B,2,FALSE)="AUTRE",1,0)</f>
        <v>0</v>
      </c>
    </row>
    <row r="75" spans="1:15" x14ac:dyDescent="0.25">
      <c r="A75" s="7" t="s">
        <v>697</v>
      </c>
      <c r="B75" t="s">
        <v>566</v>
      </c>
      <c r="E75" s="4">
        <v>2014</v>
      </c>
      <c r="F75" s="4" t="s">
        <v>568</v>
      </c>
      <c r="G75" s="4">
        <v>2</v>
      </c>
      <c r="H75" s="4" t="s">
        <v>698</v>
      </c>
      <c r="I75" s="4" t="str">
        <f>_xlfn.CONCAT(Tableau9[[#This Row],[ANNEE]:[CANDIDAT_NOM]])</f>
        <v>2014T12BONNET Isabelle (LEXG)</v>
      </c>
      <c r="J75" s="4" t="s">
        <v>14</v>
      </c>
      <c r="K75" s="5">
        <f>IF(VLOOKUP(Tableau9[[#This Row],[NUANCE]],$A:$B,2,FALSE)="EXTREME DROITE",1,0)</f>
        <v>0</v>
      </c>
      <c r="L75" s="5">
        <f>IF(VLOOKUP(Tableau9[[#This Row],[NUANCE]],$A:$B,2,FALSE)="DROITE",1,0)</f>
        <v>0</v>
      </c>
      <c r="M75" s="5">
        <f>IF(VLOOKUP(Tableau9[[#This Row],[NUANCE]],$A:$B,2,FALSE)="CENTRISTE",1,0)</f>
        <v>0</v>
      </c>
      <c r="N75" s="5">
        <f>IF(VLOOKUP(Tableau9[[#This Row],[NUANCE]],$A:$B,2,FALSE)="GAUCHE",1,0)</f>
        <v>1</v>
      </c>
      <c r="O75" s="5">
        <f>IF(VLOOKUP(Tableau9[[#This Row],[NUANCE]],$A:$B,2,FALSE)="AUTRE",1,0)</f>
        <v>0</v>
      </c>
    </row>
    <row r="76" spans="1:15" x14ac:dyDescent="0.25">
      <c r="A76" s="7" t="s">
        <v>699</v>
      </c>
      <c r="B76" t="s">
        <v>563</v>
      </c>
      <c r="E76" s="4">
        <v>2014</v>
      </c>
      <c r="F76" s="4" t="s">
        <v>568</v>
      </c>
      <c r="G76" s="4">
        <v>2</v>
      </c>
      <c r="H76" s="4" t="s">
        <v>700</v>
      </c>
      <c r="I76" s="4" t="str">
        <f>_xlfn.CONCAT(Tableau9[[#This Row],[ANNEE]:[CANDIDAT_NOM]])</f>
        <v>2014T12CAMILLERI Eddy (LDIV)</v>
      </c>
      <c r="J76" s="4" t="s">
        <v>9</v>
      </c>
      <c r="K76" s="5">
        <f>IF(VLOOKUP(Tableau9[[#This Row],[NUANCE]],$A:$B,2,FALSE)="EXTREME DROITE",1,0)</f>
        <v>0</v>
      </c>
      <c r="L76" s="5">
        <f>IF(VLOOKUP(Tableau9[[#This Row],[NUANCE]],$A:$B,2,FALSE)="DROITE",1,0)</f>
        <v>0</v>
      </c>
      <c r="M76" s="5">
        <f>IF(VLOOKUP(Tableau9[[#This Row],[NUANCE]],$A:$B,2,FALSE)="CENTRISTE",1,0)</f>
        <v>1</v>
      </c>
      <c r="N76" s="5">
        <f>IF(VLOOKUP(Tableau9[[#This Row],[NUANCE]],$A:$B,2,FALSE)="GAUCHE",1,0)</f>
        <v>0</v>
      </c>
      <c r="O76" s="5">
        <f>IF(VLOOKUP(Tableau9[[#This Row],[NUANCE]],$A:$B,2,FALSE)="AUTRE",1,0)</f>
        <v>0</v>
      </c>
    </row>
    <row r="77" spans="1:15" x14ac:dyDescent="0.25">
      <c r="A77" s="7" t="s">
        <v>701</v>
      </c>
      <c r="B77" t="s">
        <v>566</v>
      </c>
      <c r="E77" s="4">
        <v>2014</v>
      </c>
      <c r="F77" s="4" t="s">
        <v>568</v>
      </c>
      <c r="G77" s="4">
        <v>2</v>
      </c>
      <c r="H77" s="4" t="s">
        <v>702</v>
      </c>
      <c r="I77" s="4" t="str">
        <f>_xlfn.CONCAT(Tableau9[[#This Row],[ANNEE]:[CANDIDAT_NOM]])</f>
        <v>2014T12BIAGGI Solange (LUD)</v>
      </c>
      <c r="J77" s="4" t="s">
        <v>585</v>
      </c>
      <c r="K77" s="5">
        <f>IF(VLOOKUP(Tableau9[[#This Row],[NUANCE]],$A:$B,2,FALSE)="EXTREME DROITE",1,0)</f>
        <v>0</v>
      </c>
      <c r="L77" s="5">
        <f>IF(VLOOKUP(Tableau9[[#This Row],[NUANCE]],$A:$B,2,FALSE)="DROITE",1,0)</f>
        <v>1</v>
      </c>
      <c r="M77" s="5">
        <f>IF(VLOOKUP(Tableau9[[#This Row],[NUANCE]],$A:$B,2,FALSE)="CENTRISTE",1,0)</f>
        <v>0</v>
      </c>
      <c r="N77" s="5">
        <f>IF(VLOOKUP(Tableau9[[#This Row],[NUANCE]],$A:$B,2,FALSE)="GAUCHE",1,0)</f>
        <v>0</v>
      </c>
      <c r="O77" s="5">
        <f>IF(VLOOKUP(Tableau9[[#This Row],[NUANCE]],$A:$B,2,FALSE)="AUTRE",1,0)</f>
        <v>0</v>
      </c>
    </row>
    <row r="78" spans="1:15" x14ac:dyDescent="0.25">
      <c r="A78" s="7" t="s">
        <v>703</v>
      </c>
      <c r="B78" t="s">
        <v>567</v>
      </c>
      <c r="E78" s="4">
        <v>2014</v>
      </c>
      <c r="F78" s="4" t="s">
        <v>568</v>
      </c>
      <c r="G78" s="4">
        <v>2</v>
      </c>
      <c r="H78" s="4" t="s">
        <v>704</v>
      </c>
      <c r="I78" s="4" t="str">
        <f>_xlfn.CONCAT(Tableau9[[#This Row],[ANNEE]:[CANDIDAT_NOM]])</f>
        <v>2014T12NARDUCCI Lisette (LDVG)</v>
      </c>
      <c r="J78" s="4" t="s">
        <v>12</v>
      </c>
      <c r="K78" s="5">
        <f>IF(VLOOKUP(Tableau9[[#This Row],[NUANCE]],$A:$B,2,FALSE)="EXTREME DROITE",1,0)</f>
        <v>0</v>
      </c>
      <c r="L78" s="5">
        <v>1</v>
      </c>
      <c r="M78" s="5">
        <f>IF(VLOOKUP(Tableau9[[#This Row],[NUANCE]],$A:$B,2,FALSE)="CENTRISTE",1,0)</f>
        <v>0</v>
      </c>
      <c r="N78" s="5">
        <v>0</v>
      </c>
      <c r="O78" s="5">
        <f>IF(VLOOKUP(Tableau9[[#This Row],[NUANCE]],$A:$B,2,FALSE)="AUTRE",1,0)</f>
        <v>0</v>
      </c>
    </row>
    <row r="79" spans="1:15" x14ac:dyDescent="0.25">
      <c r="A79" s="7" t="s">
        <v>705</v>
      </c>
      <c r="B79" t="s">
        <v>563</v>
      </c>
      <c r="E79" s="4">
        <v>2014</v>
      </c>
      <c r="F79" s="4" t="s">
        <v>568</v>
      </c>
      <c r="G79" s="4">
        <v>2</v>
      </c>
      <c r="H79" s="4" t="s">
        <v>706</v>
      </c>
      <c r="I79" s="4" t="str">
        <f>_xlfn.CONCAT(Tableau9[[#This Row],[ANNEE]:[CANDIDAT_NOM]])</f>
        <v>2014T12BAURAND Nicolas (LEXG)</v>
      </c>
      <c r="J79" s="4" t="s">
        <v>14</v>
      </c>
      <c r="K79" s="5">
        <f>IF(VLOOKUP(Tableau9[[#This Row],[NUANCE]],$A:$B,2,FALSE)="EXTREME DROITE",1,0)</f>
        <v>0</v>
      </c>
      <c r="L79" s="5">
        <f>IF(VLOOKUP(Tableau9[[#This Row],[NUANCE]],$A:$B,2,FALSE)="DROITE",1,0)</f>
        <v>0</v>
      </c>
      <c r="M79" s="5">
        <f>IF(VLOOKUP(Tableau9[[#This Row],[NUANCE]],$A:$B,2,FALSE)="CENTRISTE",1,0)</f>
        <v>0</v>
      </c>
      <c r="N79" s="5">
        <f>IF(VLOOKUP(Tableau9[[#This Row],[NUANCE]],$A:$B,2,FALSE)="GAUCHE",1,0)</f>
        <v>1</v>
      </c>
      <c r="O79" s="5">
        <f>IF(VLOOKUP(Tableau9[[#This Row],[NUANCE]],$A:$B,2,FALSE)="AUTRE",1,0)</f>
        <v>0</v>
      </c>
    </row>
    <row r="80" spans="1:15" x14ac:dyDescent="0.25">
      <c r="A80" s="7" t="s">
        <v>707</v>
      </c>
      <c r="B80" t="s">
        <v>567</v>
      </c>
      <c r="E80" s="4">
        <v>2014</v>
      </c>
      <c r="F80" s="4" t="s">
        <v>568</v>
      </c>
      <c r="G80" s="4">
        <v>2</v>
      </c>
      <c r="H80" s="4" t="s">
        <v>708</v>
      </c>
      <c r="I80" s="4" t="str">
        <f>_xlfn.CONCAT(Tableau9[[#This Row],[ANNEE]:[CANDIDAT_NOM]])</f>
        <v>2014T12MESSAS Lakbir (LDIV)</v>
      </c>
      <c r="J80" s="4" t="s">
        <v>9</v>
      </c>
      <c r="K80" s="5">
        <f>IF(VLOOKUP(Tableau9[[#This Row],[NUANCE]],$A:$B,2,FALSE)="EXTREME DROITE",1,0)</f>
        <v>0</v>
      </c>
      <c r="L80" s="5">
        <f>IF(VLOOKUP(Tableau9[[#This Row],[NUANCE]],$A:$B,2,FALSE)="DROITE",1,0)</f>
        <v>0</v>
      </c>
      <c r="M80" s="5">
        <f>IF(VLOOKUP(Tableau9[[#This Row],[NUANCE]],$A:$B,2,FALSE)="CENTRISTE",1,0)</f>
        <v>1</v>
      </c>
      <c r="N80" s="5">
        <f>IF(VLOOKUP(Tableau9[[#This Row],[NUANCE]],$A:$B,2,FALSE)="GAUCHE",1,0)</f>
        <v>0</v>
      </c>
      <c r="O80" s="5">
        <f>IF(VLOOKUP(Tableau9[[#This Row],[NUANCE]],$A:$B,2,FALSE)="AUTRE",1,0)</f>
        <v>0</v>
      </c>
    </row>
    <row r="81" spans="1:15" x14ac:dyDescent="0.25">
      <c r="A81" s="7" t="s">
        <v>709</v>
      </c>
      <c r="B81" t="s">
        <v>567</v>
      </c>
      <c r="E81" s="4">
        <v>2014</v>
      </c>
      <c r="F81" s="4" t="s">
        <v>568</v>
      </c>
      <c r="G81" s="4">
        <v>3</v>
      </c>
      <c r="H81" s="4" t="s">
        <v>710</v>
      </c>
      <c r="I81" s="4" t="str">
        <f>_xlfn.CONCAT(Tableau9[[#This Row],[ANNEE]:[CANDIDAT_NOM]])</f>
        <v>2014T13BAUMANN Jean-Pierre (LFN)</v>
      </c>
      <c r="J81" s="4" t="s">
        <v>576</v>
      </c>
      <c r="K81" s="5">
        <f>IF(VLOOKUP(Tableau9[[#This Row],[NUANCE]],$A:$B,2,FALSE)="EXTREME DROITE",1,0)</f>
        <v>1</v>
      </c>
      <c r="L81" s="5">
        <f>IF(VLOOKUP(Tableau9[[#This Row],[NUANCE]],$A:$B,2,FALSE)="DROITE",1,0)</f>
        <v>0</v>
      </c>
      <c r="M81" s="5">
        <f>IF(VLOOKUP(Tableau9[[#This Row],[NUANCE]],$A:$B,2,FALSE)="CENTRISTE",1,0)</f>
        <v>0</v>
      </c>
      <c r="N81" s="5">
        <f>IF(VLOOKUP(Tableau9[[#This Row],[NUANCE]],$A:$B,2,FALSE)="GAUCHE",1,0)</f>
        <v>0</v>
      </c>
      <c r="O81" s="5">
        <f>IF(VLOOKUP(Tableau9[[#This Row],[NUANCE]],$A:$B,2,FALSE)="AUTRE",1,0)</f>
        <v>0</v>
      </c>
    </row>
    <row r="82" spans="1:15" x14ac:dyDescent="0.25">
      <c r="A82" s="7" t="s">
        <v>711</v>
      </c>
      <c r="B82" t="s">
        <v>567</v>
      </c>
      <c r="E82" s="4">
        <v>2014</v>
      </c>
      <c r="F82" s="4" t="s">
        <v>568</v>
      </c>
      <c r="G82" s="4">
        <v>3</v>
      </c>
      <c r="H82" s="4" t="s">
        <v>712</v>
      </c>
      <c r="I82" s="4" t="str">
        <f>_xlfn.CONCAT(Tableau9[[#This Row],[ANNEE]:[CANDIDAT_NOM]])</f>
        <v>2014T13PERSIA Alain (LDIV)</v>
      </c>
      <c r="J82" s="4" t="s">
        <v>9</v>
      </c>
      <c r="K82" s="5">
        <f>IF(VLOOKUP(Tableau9[[#This Row],[NUANCE]],$A:$B,2,FALSE)="EXTREME DROITE",1,0)</f>
        <v>0</v>
      </c>
      <c r="L82" s="5">
        <f>IF(VLOOKUP(Tableau9[[#This Row],[NUANCE]],$A:$B,2,FALSE)="DROITE",1,0)</f>
        <v>0</v>
      </c>
      <c r="M82" s="5">
        <f>IF(VLOOKUP(Tableau9[[#This Row],[NUANCE]],$A:$B,2,FALSE)="CENTRISTE",1,0)</f>
        <v>1</v>
      </c>
      <c r="N82" s="5">
        <f>IF(VLOOKUP(Tableau9[[#This Row],[NUANCE]],$A:$B,2,FALSE)="GAUCHE",1,0)</f>
        <v>0</v>
      </c>
      <c r="O82" s="5">
        <f>IF(VLOOKUP(Tableau9[[#This Row],[NUANCE]],$A:$B,2,FALSE)="AUTRE",1,0)</f>
        <v>0</v>
      </c>
    </row>
    <row r="83" spans="1:15" x14ac:dyDescent="0.25">
      <c r="A83" s="7" t="s">
        <v>713</v>
      </c>
      <c r="B83" t="s">
        <v>567</v>
      </c>
      <c r="E83" s="4">
        <v>2014</v>
      </c>
      <c r="F83" s="4" t="s">
        <v>568</v>
      </c>
      <c r="G83" s="4">
        <v>3</v>
      </c>
      <c r="H83" s="4" t="s">
        <v>714</v>
      </c>
      <c r="I83" s="4" t="str">
        <f>_xlfn.CONCAT(Tableau9[[#This Row],[ANNEE]:[CANDIDAT_NOM]])</f>
        <v>2014T13RUBIROLA-BLANC Mich (LDVG)</v>
      </c>
      <c r="J83" s="4" t="s">
        <v>12</v>
      </c>
      <c r="K83" s="5">
        <f>IF(VLOOKUP(Tableau9[[#This Row],[NUANCE]],$A:$B,2,FALSE)="EXTREME DROITE",1,0)</f>
        <v>0</v>
      </c>
      <c r="L83" s="5">
        <f>IF(VLOOKUP(Tableau9[[#This Row],[NUANCE]],$A:$B,2,FALSE)="DROITE",1,0)</f>
        <v>0</v>
      </c>
      <c r="M83" s="5">
        <f>IF(VLOOKUP(Tableau9[[#This Row],[NUANCE]],$A:$B,2,FALSE)="CENTRISTE",1,0)</f>
        <v>0</v>
      </c>
      <c r="N83" s="5">
        <f>IF(VLOOKUP(Tableau9[[#This Row],[NUANCE]],$A:$B,2,FALSE)="GAUCHE",1,0)</f>
        <v>1</v>
      </c>
      <c r="O83" s="5">
        <f>IF(VLOOKUP(Tableau9[[#This Row],[NUANCE]],$A:$B,2,FALSE)="AUTRE",1,0)</f>
        <v>0</v>
      </c>
    </row>
    <row r="84" spans="1:15" x14ac:dyDescent="0.25">
      <c r="A84" s="7" t="s">
        <v>715</v>
      </c>
      <c r="B84" t="s">
        <v>567</v>
      </c>
      <c r="E84" s="4">
        <v>2014</v>
      </c>
      <c r="F84" s="4" t="s">
        <v>568</v>
      </c>
      <c r="G84" s="4">
        <v>3</v>
      </c>
      <c r="H84" s="4" t="s">
        <v>716</v>
      </c>
      <c r="I84" s="4" t="str">
        <f>_xlfn.CONCAT(Tableau9[[#This Row],[ANNEE]:[CANDIDAT_NOM]])</f>
        <v>2014T13CARLOTTI Marie-Arlette (LUG)</v>
      </c>
      <c r="J84" s="4" t="s">
        <v>18</v>
      </c>
      <c r="K84" s="5">
        <f>IF(VLOOKUP(Tableau9[[#This Row],[NUANCE]],$A:$B,2,FALSE)="EXTREME DROITE",1,0)</f>
        <v>0</v>
      </c>
      <c r="L84" s="5">
        <f>IF(VLOOKUP(Tableau9[[#This Row],[NUANCE]],$A:$B,2,FALSE)="DROITE",1,0)</f>
        <v>0</v>
      </c>
      <c r="M84" s="5">
        <f>IF(VLOOKUP(Tableau9[[#This Row],[NUANCE]],$A:$B,2,FALSE)="CENTRISTE",1,0)</f>
        <v>0</v>
      </c>
      <c r="N84" s="5">
        <f>IF(VLOOKUP(Tableau9[[#This Row],[NUANCE]],$A:$B,2,FALSE)="GAUCHE",1,0)</f>
        <v>1</v>
      </c>
      <c r="O84" s="5">
        <f>IF(VLOOKUP(Tableau9[[#This Row],[NUANCE]],$A:$B,2,FALSE)="AUTRE",1,0)</f>
        <v>0</v>
      </c>
    </row>
    <row r="85" spans="1:15" x14ac:dyDescent="0.25">
      <c r="A85" s="7" t="s">
        <v>717</v>
      </c>
      <c r="B85" t="s">
        <v>564</v>
      </c>
      <c r="E85" s="4">
        <v>2014</v>
      </c>
      <c r="F85" s="4" t="s">
        <v>568</v>
      </c>
      <c r="G85" s="4">
        <v>3</v>
      </c>
      <c r="H85" s="4" t="s">
        <v>718</v>
      </c>
      <c r="I85" s="4" t="str">
        <f>_xlfn.CONCAT(Tableau9[[#This Row],[ANNEE]:[CANDIDAT_NOM]])</f>
        <v>2014T13GILLES Bruno (LUD)</v>
      </c>
      <c r="J85" s="4" t="s">
        <v>585</v>
      </c>
      <c r="K85" s="5">
        <f>IF(VLOOKUP(Tableau9[[#This Row],[NUANCE]],$A:$B,2,FALSE)="EXTREME DROITE",1,0)</f>
        <v>0</v>
      </c>
      <c r="L85" s="5">
        <f>IF(VLOOKUP(Tableau9[[#This Row],[NUANCE]],$A:$B,2,FALSE)="DROITE",1,0)</f>
        <v>1</v>
      </c>
      <c r="M85" s="5">
        <f>IF(VLOOKUP(Tableau9[[#This Row],[NUANCE]],$A:$B,2,FALSE)="CENTRISTE",1,0)</f>
        <v>0</v>
      </c>
      <c r="N85" s="5">
        <f>IF(VLOOKUP(Tableau9[[#This Row],[NUANCE]],$A:$B,2,FALSE)="GAUCHE",1,0)</f>
        <v>0</v>
      </c>
      <c r="O85" s="5">
        <f>IF(VLOOKUP(Tableau9[[#This Row],[NUANCE]],$A:$B,2,FALSE)="AUTRE",1,0)</f>
        <v>0</v>
      </c>
    </row>
    <row r="86" spans="1:15" x14ac:dyDescent="0.25">
      <c r="A86" s="7" t="s">
        <v>719</v>
      </c>
      <c r="B86" t="s">
        <v>566</v>
      </c>
      <c r="E86" s="4">
        <v>2014</v>
      </c>
      <c r="F86" s="4" t="s">
        <v>568</v>
      </c>
      <c r="G86" s="4">
        <v>3</v>
      </c>
      <c r="H86" s="4" t="s">
        <v>720</v>
      </c>
      <c r="I86" s="4" t="str">
        <f>_xlfn.CONCAT(Tableau9[[#This Row],[ANNEE]:[CANDIDAT_NOM]])</f>
        <v>2014T13SAID Elisabeth (LDVD)</v>
      </c>
      <c r="J86" s="4" t="s">
        <v>11</v>
      </c>
      <c r="K86" s="5">
        <f>IF(VLOOKUP(Tableau9[[#This Row],[NUANCE]],$A:$B,2,FALSE)="EXTREME DROITE",1,0)</f>
        <v>0</v>
      </c>
      <c r="L86" s="5">
        <f>IF(VLOOKUP(Tableau9[[#This Row],[NUANCE]],$A:$B,2,FALSE)="DROITE",1,0)</f>
        <v>1</v>
      </c>
      <c r="M86" s="5">
        <f>IF(VLOOKUP(Tableau9[[#This Row],[NUANCE]],$A:$B,2,FALSE)="CENTRISTE",1,0)</f>
        <v>0</v>
      </c>
      <c r="N86" s="5">
        <f>IF(VLOOKUP(Tableau9[[#This Row],[NUANCE]],$A:$B,2,FALSE)="GAUCHE",1,0)</f>
        <v>0</v>
      </c>
      <c r="O86" s="5">
        <f>IF(VLOOKUP(Tableau9[[#This Row],[NUANCE]],$A:$B,2,FALSE)="AUTRE",1,0)</f>
        <v>0</v>
      </c>
    </row>
    <row r="87" spans="1:15" x14ac:dyDescent="0.25">
      <c r="A87" s="7" t="s">
        <v>721</v>
      </c>
      <c r="B87" t="s">
        <v>567</v>
      </c>
      <c r="E87" s="4">
        <v>2014</v>
      </c>
      <c r="F87" s="4" t="s">
        <v>568</v>
      </c>
      <c r="G87" s="4">
        <v>3</v>
      </c>
      <c r="H87" s="4" t="s">
        <v>722</v>
      </c>
      <c r="I87" s="4" t="str">
        <f>_xlfn.CONCAT(Tableau9[[#This Row],[ANNEE]:[CANDIDAT_NOM]])</f>
        <v>2014T13BISMUTH Robert (LDVG)</v>
      </c>
      <c r="J87" s="4" t="s">
        <v>12</v>
      </c>
      <c r="K87" s="5">
        <f>IF(VLOOKUP(Tableau9[[#This Row],[NUANCE]],$A:$B,2,FALSE)="EXTREME DROITE",1,0)</f>
        <v>0</v>
      </c>
      <c r="L87" s="5">
        <f>IF(VLOOKUP(Tableau9[[#This Row],[NUANCE]],$A:$B,2,FALSE)="DROITE",1,0)</f>
        <v>0</v>
      </c>
      <c r="M87" s="5">
        <f>IF(VLOOKUP(Tableau9[[#This Row],[NUANCE]],$A:$B,2,FALSE)="CENTRISTE",1,0)</f>
        <v>0</v>
      </c>
      <c r="N87" s="5">
        <f>IF(VLOOKUP(Tableau9[[#This Row],[NUANCE]],$A:$B,2,FALSE)="GAUCHE",1,0)</f>
        <v>1</v>
      </c>
      <c r="O87" s="5">
        <f>IF(VLOOKUP(Tableau9[[#This Row],[NUANCE]],$A:$B,2,FALSE)="AUTRE",1,0)</f>
        <v>0</v>
      </c>
    </row>
    <row r="88" spans="1:15" x14ac:dyDescent="0.25">
      <c r="A88" s="7" t="s">
        <v>723</v>
      </c>
      <c r="B88" t="s">
        <v>567</v>
      </c>
      <c r="E88" s="4">
        <v>2014</v>
      </c>
      <c r="F88" s="4" t="s">
        <v>568</v>
      </c>
      <c r="G88" s="4">
        <v>3</v>
      </c>
      <c r="H88" s="4" t="s">
        <v>724</v>
      </c>
      <c r="I88" s="4" t="str">
        <f>_xlfn.CONCAT(Tableau9[[#This Row],[ANNEE]:[CANDIDAT_NOM]])</f>
        <v>2014T13PASQUET Isabelle (LFG)</v>
      </c>
      <c r="J88" s="4" t="s">
        <v>583</v>
      </c>
      <c r="K88" s="5">
        <f>IF(VLOOKUP(Tableau9[[#This Row],[NUANCE]],$A:$B,2,FALSE)="EXTREME DROITE",1,0)</f>
        <v>0</v>
      </c>
      <c r="L88" s="5">
        <f>IF(VLOOKUP(Tableau9[[#This Row],[NUANCE]],$A:$B,2,FALSE)="DROITE",1,0)</f>
        <v>0</v>
      </c>
      <c r="M88" s="5">
        <f>IF(VLOOKUP(Tableau9[[#This Row],[NUANCE]],$A:$B,2,FALSE)="CENTRISTE",1,0)</f>
        <v>0</v>
      </c>
      <c r="N88" s="5">
        <f>IF(VLOOKUP(Tableau9[[#This Row],[NUANCE]],$A:$B,2,FALSE)="GAUCHE",1,0)</f>
        <v>1</v>
      </c>
      <c r="O88" s="5">
        <f>IF(VLOOKUP(Tableau9[[#This Row],[NUANCE]],$A:$B,2,FALSE)="AUTRE",1,0)</f>
        <v>0</v>
      </c>
    </row>
    <row r="89" spans="1:15" x14ac:dyDescent="0.25">
      <c r="A89" s="7" t="s">
        <v>725</v>
      </c>
      <c r="B89" t="s">
        <v>567</v>
      </c>
      <c r="E89" s="4">
        <v>2014</v>
      </c>
      <c r="F89" s="4" t="s">
        <v>568</v>
      </c>
      <c r="G89" s="4">
        <v>4</v>
      </c>
      <c r="H89" s="4" t="s">
        <v>726</v>
      </c>
      <c r="I89" s="4" t="str">
        <f>_xlfn.CONCAT(Tableau9[[#This Row],[ANNEE]:[CANDIDAT_NOM]])</f>
        <v>2014T14GAUDIN Jean-Claude (LUD)</v>
      </c>
      <c r="J89" s="4" t="s">
        <v>585</v>
      </c>
      <c r="K89" s="5">
        <f>IF(VLOOKUP(Tableau9[[#This Row],[NUANCE]],$A:$B,2,FALSE)="EXTREME DROITE",1,0)</f>
        <v>0</v>
      </c>
      <c r="L89" s="5">
        <f>IF(VLOOKUP(Tableau9[[#This Row],[NUANCE]],$A:$B,2,FALSE)="DROITE",1,0)</f>
        <v>1</v>
      </c>
      <c r="M89" s="5">
        <f>IF(VLOOKUP(Tableau9[[#This Row],[NUANCE]],$A:$B,2,FALSE)="CENTRISTE",1,0)</f>
        <v>0</v>
      </c>
      <c r="N89" s="5">
        <f>IF(VLOOKUP(Tableau9[[#This Row],[NUANCE]],$A:$B,2,FALSE)="GAUCHE",1,0)</f>
        <v>0</v>
      </c>
      <c r="O89" s="5">
        <f>IF(VLOOKUP(Tableau9[[#This Row],[NUANCE]],$A:$B,2,FALSE)="AUTRE",1,0)</f>
        <v>0</v>
      </c>
    </row>
    <row r="90" spans="1:15" x14ac:dyDescent="0.25">
      <c r="A90" s="7" t="s">
        <v>727</v>
      </c>
      <c r="B90" t="s">
        <v>567</v>
      </c>
      <c r="E90" s="4">
        <v>2014</v>
      </c>
      <c r="F90" s="4" t="s">
        <v>568</v>
      </c>
      <c r="G90" s="4">
        <v>4</v>
      </c>
      <c r="H90" s="4" t="s">
        <v>728</v>
      </c>
      <c r="I90" s="4" t="str">
        <f>_xlfn.CONCAT(Tableau9[[#This Row],[ANNEE]:[CANDIDAT_NOM]])</f>
        <v>2014T14CATANEO Michel (LFN)</v>
      </c>
      <c r="J90" s="4" t="s">
        <v>576</v>
      </c>
      <c r="K90" s="5">
        <f>IF(VLOOKUP(Tableau9[[#This Row],[NUANCE]],$A:$B,2,FALSE)="EXTREME DROITE",1,0)</f>
        <v>1</v>
      </c>
      <c r="L90" s="5">
        <f>IF(VLOOKUP(Tableau9[[#This Row],[NUANCE]],$A:$B,2,FALSE)="DROITE",1,0)</f>
        <v>0</v>
      </c>
      <c r="M90" s="5">
        <f>IF(VLOOKUP(Tableau9[[#This Row],[NUANCE]],$A:$B,2,FALSE)="CENTRISTE",1,0)</f>
        <v>0</v>
      </c>
      <c r="N90" s="5">
        <f>IF(VLOOKUP(Tableau9[[#This Row],[NUANCE]],$A:$B,2,FALSE)="GAUCHE",1,0)</f>
        <v>0</v>
      </c>
      <c r="O90" s="5">
        <f>IF(VLOOKUP(Tableau9[[#This Row],[NUANCE]],$A:$B,2,FALSE)="AUTRE",1,0)</f>
        <v>0</v>
      </c>
    </row>
    <row r="91" spans="1:15" x14ac:dyDescent="0.25">
      <c r="E91" s="4">
        <v>2014</v>
      </c>
      <c r="F91" s="4" t="s">
        <v>568</v>
      </c>
      <c r="G91" s="4">
        <v>4</v>
      </c>
      <c r="H91" s="4" t="s">
        <v>729</v>
      </c>
      <c r="I91" s="4" t="str">
        <f>_xlfn.CONCAT(Tableau9[[#This Row],[ANNEE]:[CANDIDAT_NOM]])</f>
        <v>2014T14PALLOIX Marie-Fran (LFG)</v>
      </c>
      <c r="J91" s="4" t="s">
        <v>583</v>
      </c>
      <c r="K91" s="5">
        <f>IF(VLOOKUP(Tableau9[[#This Row],[NUANCE]],$A:$B,2,FALSE)="EXTREME DROITE",1,0)</f>
        <v>0</v>
      </c>
      <c r="L91" s="5">
        <f>IF(VLOOKUP(Tableau9[[#This Row],[NUANCE]],$A:$B,2,FALSE)="DROITE",1,0)</f>
        <v>0</v>
      </c>
      <c r="M91" s="5">
        <f>IF(VLOOKUP(Tableau9[[#This Row],[NUANCE]],$A:$B,2,FALSE)="CENTRISTE",1,0)</f>
        <v>0</v>
      </c>
      <c r="N91" s="5">
        <f>IF(VLOOKUP(Tableau9[[#This Row],[NUANCE]],$A:$B,2,FALSE)="GAUCHE",1,0)</f>
        <v>1</v>
      </c>
      <c r="O91" s="5">
        <f>IF(VLOOKUP(Tableau9[[#This Row],[NUANCE]],$A:$B,2,FALSE)="AUTRE",1,0)</f>
        <v>0</v>
      </c>
    </row>
    <row r="92" spans="1:15" x14ac:dyDescent="0.25">
      <c r="E92" s="4">
        <v>2014</v>
      </c>
      <c r="F92" s="4" t="s">
        <v>568</v>
      </c>
      <c r="G92" s="4">
        <v>4</v>
      </c>
      <c r="H92" s="4" t="s">
        <v>730</v>
      </c>
      <c r="I92" s="4" t="str">
        <f>_xlfn.CONCAT(Tableau9[[#This Row],[ANNEE]:[CANDIDAT_NOM]])</f>
        <v>2014T14LEVY MOZZICONACCI Annie (LUG)</v>
      </c>
      <c r="J92" s="4" t="s">
        <v>18</v>
      </c>
      <c r="K92" s="5">
        <f>IF(VLOOKUP(Tableau9[[#This Row],[NUANCE]],$A:$B,2,FALSE)="EXTREME DROITE",1,0)</f>
        <v>0</v>
      </c>
      <c r="L92" s="5">
        <f>IF(VLOOKUP(Tableau9[[#This Row],[NUANCE]],$A:$B,2,FALSE)="DROITE",1,0)</f>
        <v>0</v>
      </c>
      <c r="M92" s="5">
        <f>IF(VLOOKUP(Tableau9[[#This Row],[NUANCE]],$A:$B,2,FALSE)="CENTRISTE",1,0)</f>
        <v>0</v>
      </c>
      <c r="N92" s="5">
        <f>IF(VLOOKUP(Tableau9[[#This Row],[NUANCE]],$A:$B,2,FALSE)="GAUCHE",1,0)</f>
        <v>1</v>
      </c>
      <c r="O92" s="5">
        <f>IF(VLOOKUP(Tableau9[[#This Row],[NUANCE]],$A:$B,2,FALSE)="AUTRE",1,0)</f>
        <v>0</v>
      </c>
    </row>
    <row r="93" spans="1:15" x14ac:dyDescent="0.25">
      <c r="E93" s="4">
        <v>2014</v>
      </c>
      <c r="F93" s="4" t="s">
        <v>568</v>
      </c>
      <c r="G93" s="4">
        <v>4</v>
      </c>
      <c r="H93" s="4" t="s">
        <v>731</v>
      </c>
      <c r="I93" s="4" t="str">
        <f>_xlfn.CONCAT(Tableau9[[#This Row],[ANNEE]:[CANDIDAT_NOM]])</f>
        <v>2014T14JOLLIVET Andr (LDVG)</v>
      </c>
      <c r="J93" s="4" t="s">
        <v>12</v>
      </c>
      <c r="K93" s="5">
        <f>IF(VLOOKUP(Tableau9[[#This Row],[NUANCE]],$A:$B,2,FALSE)="EXTREME DROITE",1,0)</f>
        <v>0</v>
      </c>
      <c r="L93" s="5">
        <f>IF(VLOOKUP(Tableau9[[#This Row],[NUANCE]],$A:$B,2,FALSE)="DROITE",1,0)</f>
        <v>0</v>
      </c>
      <c r="M93" s="5">
        <f>IF(VLOOKUP(Tableau9[[#This Row],[NUANCE]],$A:$B,2,FALSE)="CENTRISTE",1,0)</f>
        <v>0</v>
      </c>
      <c r="N93" s="5">
        <f>IF(VLOOKUP(Tableau9[[#This Row],[NUANCE]],$A:$B,2,FALSE)="GAUCHE",1,0)</f>
        <v>1</v>
      </c>
      <c r="O93" s="5">
        <f>IF(VLOOKUP(Tableau9[[#This Row],[NUANCE]],$A:$B,2,FALSE)="AUTRE",1,0)</f>
        <v>0</v>
      </c>
    </row>
    <row r="94" spans="1:15" x14ac:dyDescent="0.25">
      <c r="E94" s="4">
        <v>2014</v>
      </c>
      <c r="F94" s="4" t="s">
        <v>568</v>
      </c>
      <c r="G94" s="4">
        <v>5</v>
      </c>
      <c r="H94" s="4" t="s">
        <v>732</v>
      </c>
      <c r="I94" s="4" t="str">
        <f>_xlfn.CONCAT(Tableau9[[#This Row],[ANNEE]:[CANDIDAT_NOM]])</f>
        <v>2014T15TEISSIER Guy (LUD)</v>
      </c>
      <c r="J94" s="4" t="s">
        <v>585</v>
      </c>
      <c r="K94" s="5">
        <f>IF(VLOOKUP(Tableau9[[#This Row],[NUANCE]],$A:$B,2,FALSE)="EXTREME DROITE",1,0)</f>
        <v>0</v>
      </c>
      <c r="L94" s="5">
        <f>IF(VLOOKUP(Tableau9[[#This Row],[NUANCE]],$A:$B,2,FALSE)="DROITE",1,0)</f>
        <v>1</v>
      </c>
      <c r="M94" s="5">
        <f>IF(VLOOKUP(Tableau9[[#This Row],[NUANCE]],$A:$B,2,FALSE)="CENTRISTE",1,0)</f>
        <v>0</v>
      </c>
      <c r="N94" s="5">
        <f>IF(VLOOKUP(Tableau9[[#This Row],[NUANCE]],$A:$B,2,FALSE)="GAUCHE",1,0)</f>
        <v>0</v>
      </c>
      <c r="O94" s="5">
        <f>IF(VLOOKUP(Tableau9[[#This Row],[NUANCE]],$A:$B,2,FALSE)="AUTRE",1,0)</f>
        <v>0</v>
      </c>
    </row>
    <row r="95" spans="1:15" x14ac:dyDescent="0.25">
      <c r="E95" s="4">
        <v>2014</v>
      </c>
      <c r="F95" s="4" t="s">
        <v>568</v>
      </c>
      <c r="G95" s="4">
        <v>5</v>
      </c>
      <c r="H95" s="4" t="s">
        <v>733</v>
      </c>
      <c r="I95" s="4" t="str">
        <f>_xlfn.CONCAT(Tableau9[[#This Row],[ANNEE]:[CANDIDAT_NOM]])</f>
        <v>2014T15CAVAGNARA Jean Marc (LFG)</v>
      </c>
      <c r="J95" s="4" t="s">
        <v>583</v>
      </c>
      <c r="K95" s="5">
        <f>IF(VLOOKUP(Tableau9[[#This Row],[NUANCE]],$A:$B,2,FALSE)="EXTREME DROITE",1,0)</f>
        <v>0</v>
      </c>
      <c r="L95" s="5">
        <f>IF(VLOOKUP(Tableau9[[#This Row],[NUANCE]],$A:$B,2,FALSE)="DROITE",1,0)</f>
        <v>0</v>
      </c>
      <c r="M95" s="5">
        <f>IF(VLOOKUP(Tableau9[[#This Row],[NUANCE]],$A:$B,2,FALSE)="CENTRISTE",1,0)</f>
        <v>0</v>
      </c>
      <c r="N95" s="5">
        <f>IF(VLOOKUP(Tableau9[[#This Row],[NUANCE]],$A:$B,2,FALSE)="GAUCHE",1,0)</f>
        <v>1</v>
      </c>
      <c r="O95" s="5">
        <f>IF(VLOOKUP(Tableau9[[#This Row],[NUANCE]],$A:$B,2,FALSE)="AUTRE",1,0)</f>
        <v>0</v>
      </c>
    </row>
    <row r="96" spans="1:15" x14ac:dyDescent="0.25">
      <c r="E96" s="4">
        <v>2014</v>
      </c>
      <c r="F96" s="4" t="s">
        <v>568</v>
      </c>
      <c r="G96" s="4">
        <v>5</v>
      </c>
      <c r="H96" s="4" t="s">
        <v>734</v>
      </c>
      <c r="I96" s="4" t="str">
        <f>_xlfn.CONCAT(Tableau9[[#This Row],[ANNEE]:[CANDIDAT_NOM]])</f>
        <v>2014T15ZERIBI Karim (LUG)</v>
      </c>
      <c r="J96" s="4" t="s">
        <v>18</v>
      </c>
      <c r="K96" s="5">
        <f>IF(VLOOKUP(Tableau9[[#This Row],[NUANCE]],$A:$B,2,FALSE)="EXTREME DROITE",1,0)</f>
        <v>0</v>
      </c>
      <c r="L96" s="5">
        <f>IF(VLOOKUP(Tableau9[[#This Row],[NUANCE]],$A:$B,2,FALSE)="DROITE",1,0)</f>
        <v>0</v>
      </c>
      <c r="M96" s="5">
        <f>IF(VLOOKUP(Tableau9[[#This Row],[NUANCE]],$A:$B,2,FALSE)="CENTRISTE",1,0)</f>
        <v>0</v>
      </c>
      <c r="N96" s="5">
        <f>IF(VLOOKUP(Tableau9[[#This Row],[NUANCE]],$A:$B,2,FALSE)="GAUCHE",1,0)</f>
        <v>1</v>
      </c>
      <c r="O96" s="5">
        <f>IF(VLOOKUP(Tableau9[[#This Row],[NUANCE]],$A:$B,2,FALSE)="AUTRE",1,0)</f>
        <v>0</v>
      </c>
    </row>
    <row r="97" spans="5:15" x14ac:dyDescent="0.25">
      <c r="E97" s="4">
        <v>2014</v>
      </c>
      <c r="F97" s="4" t="s">
        <v>568</v>
      </c>
      <c r="G97" s="4">
        <v>5</v>
      </c>
      <c r="H97" s="4" t="s">
        <v>735</v>
      </c>
      <c r="I97" s="4" t="str">
        <f>_xlfn.CONCAT(Tableau9[[#This Row],[ANNEE]:[CANDIDAT_NOM]])</f>
        <v>2014T15NEHARI Salah (LDVG)</v>
      </c>
      <c r="J97" s="4" t="s">
        <v>12</v>
      </c>
      <c r="K97" s="5">
        <f>IF(VLOOKUP(Tableau9[[#This Row],[NUANCE]],$A:$B,2,FALSE)="EXTREME DROITE",1,0)</f>
        <v>0</v>
      </c>
      <c r="L97" s="5">
        <f>IF(VLOOKUP(Tableau9[[#This Row],[NUANCE]],$A:$B,2,FALSE)="DROITE",1,0)</f>
        <v>0</v>
      </c>
      <c r="M97" s="5">
        <f>IF(VLOOKUP(Tableau9[[#This Row],[NUANCE]],$A:$B,2,FALSE)="CENTRISTE",1,0)</f>
        <v>0</v>
      </c>
      <c r="N97" s="5">
        <f>IF(VLOOKUP(Tableau9[[#This Row],[NUANCE]],$A:$B,2,FALSE)="GAUCHE",1,0)</f>
        <v>1</v>
      </c>
      <c r="O97" s="5">
        <f>IF(VLOOKUP(Tableau9[[#This Row],[NUANCE]],$A:$B,2,FALSE)="AUTRE",1,0)</f>
        <v>0</v>
      </c>
    </row>
    <row r="98" spans="5:15" x14ac:dyDescent="0.25">
      <c r="E98" s="4">
        <v>2014</v>
      </c>
      <c r="F98" s="4" t="s">
        <v>568</v>
      </c>
      <c r="G98" s="4">
        <v>5</v>
      </c>
      <c r="H98" s="4" t="s">
        <v>736</v>
      </c>
      <c r="I98" s="4" t="str">
        <f>_xlfn.CONCAT(Tableau9[[#This Row],[ANNEE]:[CANDIDAT_NOM]])</f>
        <v>2014T15PETIT Caroline (LDVG)</v>
      </c>
      <c r="J98" s="4" t="s">
        <v>12</v>
      </c>
      <c r="K98" s="5">
        <f>IF(VLOOKUP(Tableau9[[#This Row],[NUANCE]],$A:$B,2,FALSE)="EXTREME DROITE",1,0)</f>
        <v>0</v>
      </c>
      <c r="L98" s="5">
        <f>IF(VLOOKUP(Tableau9[[#This Row],[NUANCE]],$A:$B,2,FALSE)="DROITE",1,0)</f>
        <v>0</v>
      </c>
      <c r="M98" s="5">
        <f>IF(VLOOKUP(Tableau9[[#This Row],[NUANCE]],$A:$B,2,FALSE)="CENTRISTE",1,0)</f>
        <v>0</v>
      </c>
      <c r="N98" s="5">
        <f>IF(VLOOKUP(Tableau9[[#This Row],[NUANCE]],$A:$B,2,FALSE)="GAUCHE",1,0)</f>
        <v>1</v>
      </c>
      <c r="O98" s="5">
        <f>IF(VLOOKUP(Tableau9[[#This Row],[NUANCE]],$A:$B,2,FALSE)="AUTRE",1,0)</f>
        <v>0</v>
      </c>
    </row>
    <row r="99" spans="5:15" x14ac:dyDescent="0.25">
      <c r="E99" s="4">
        <v>2014</v>
      </c>
      <c r="F99" s="4" t="s">
        <v>568</v>
      </c>
      <c r="G99" s="4">
        <v>5</v>
      </c>
      <c r="H99" s="4" t="s">
        <v>631</v>
      </c>
      <c r="I99" s="4" t="str">
        <f>_xlfn.CONCAT(Tableau9[[#This Row],[ANNEE]:[CANDIDAT_NOM]])</f>
        <v>2014T15COMAS Laurent (LFN)</v>
      </c>
      <c r="J99" s="4" t="s">
        <v>576</v>
      </c>
      <c r="K99" s="5">
        <f>IF(VLOOKUP(Tableau9[[#This Row],[NUANCE]],$A:$B,2,FALSE)="EXTREME DROITE",1,0)</f>
        <v>1</v>
      </c>
      <c r="L99" s="5">
        <f>IF(VLOOKUP(Tableau9[[#This Row],[NUANCE]],$A:$B,2,FALSE)="DROITE",1,0)</f>
        <v>0</v>
      </c>
      <c r="M99" s="5">
        <f>IF(VLOOKUP(Tableau9[[#This Row],[NUANCE]],$A:$B,2,FALSE)="CENTRISTE",1,0)</f>
        <v>0</v>
      </c>
      <c r="N99" s="5">
        <f>IF(VLOOKUP(Tableau9[[#This Row],[NUANCE]],$A:$B,2,FALSE)="GAUCHE",1,0)</f>
        <v>0</v>
      </c>
      <c r="O99" s="5">
        <f>IF(VLOOKUP(Tableau9[[#This Row],[NUANCE]],$A:$B,2,FALSE)="AUTRE",1,0)</f>
        <v>0</v>
      </c>
    </row>
    <row r="100" spans="5:15" x14ac:dyDescent="0.25">
      <c r="E100" s="4">
        <v>2014</v>
      </c>
      <c r="F100" s="4" t="s">
        <v>568</v>
      </c>
      <c r="G100" s="4">
        <v>5</v>
      </c>
      <c r="H100" s="4" t="s">
        <v>737</v>
      </c>
      <c r="I100" s="4" t="str">
        <f>_xlfn.CONCAT(Tableau9[[#This Row],[ANNEE]:[CANDIDAT_NOM]])</f>
        <v>2014T15PIETRI Fernand (LDIV)</v>
      </c>
      <c r="J100" s="4" t="s">
        <v>9</v>
      </c>
      <c r="K100" s="5">
        <f>IF(VLOOKUP(Tableau9[[#This Row],[NUANCE]],$A:$B,2,FALSE)="EXTREME DROITE",1,0)</f>
        <v>0</v>
      </c>
      <c r="L100" s="5">
        <f>IF(VLOOKUP(Tableau9[[#This Row],[NUANCE]],$A:$B,2,FALSE)="DROITE",1,0)</f>
        <v>0</v>
      </c>
      <c r="M100" s="5">
        <f>IF(VLOOKUP(Tableau9[[#This Row],[NUANCE]],$A:$B,2,FALSE)="CENTRISTE",1,0)</f>
        <v>1</v>
      </c>
      <c r="N100" s="5">
        <f>IF(VLOOKUP(Tableau9[[#This Row],[NUANCE]],$A:$B,2,FALSE)="GAUCHE",1,0)</f>
        <v>0</v>
      </c>
      <c r="O100" s="5">
        <f>IF(VLOOKUP(Tableau9[[#This Row],[NUANCE]],$A:$B,2,FALSE)="AUTRE",1,0)</f>
        <v>0</v>
      </c>
    </row>
    <row r="101" spans="5:15" x14ac:dyDescent="0.25">
      <c r="E101" s="4">
        <v>2014</v>
      </c>
      <c r="F101" s="4" t="s">
        <v>568</v>
      </c>
      <c r="G101" s="4">
        <v>6</v>
      </c>
      <c r="H101" s="4" t="s">
        <v>738</v>
      </c>
      <c r="I101" s="4" t="str">
        <f>_xlfn.CONCAT(Tableau9[[#This Row],[ANNEE]:[CANDIDAT_NOM]])</f>
        <v>2014T16CARTIER Sandrine (LFG)</v>
      </c>
      <c r="J101" s="4" t="s">
        <v>583</v>
      </c>
      <c r="K101" s="5">
        <f>IF(VLOOKUP(Tableau9[[#This Row],[NUANCE]],$A:$B,2,FALSE)="EXTREME DROITE",1,0)</f>
        <v>0</v>
      </c>
      <c r="L101" s="5">
        <f>IF(VLOOKUP(Tableau9[[#This Row],[NUANCE]],$A:$B,2,FALSE)="DROITE",1,0)</f>
        <v>0</v>
      </c>
      <c r="M101" s="5">
        <f>IF(VLOOKUP(Tableau9[[#This Row],[NUANCE]],$A:$B,2,FALSE)="CENTRISTE",1,0)</f>
        <v>0</v>
      </c>
      <c r="N101" s="5">
        <f>IF(VLOOKUP(Tableau9[[#This Row],[NUANCE]],$A:$B,2,FALSE)="GAUCHE",1,0)</f>
        <v>1</v>
      </c>
      <c r="O101" s="5">
        <f>IF(VLOOKUP(Tableau9[[#This Row],[NUANCE]],$A:$B,2,FALSE)="AUTRE",1,0)</f>
        <v>0</v>
      </c>
    </row>
    <row r="102" spans="5:15" x14ac:dyDescent="0.25">
      <c r="E102" s="4">
        <v>2014</v>
      </c>
      <c r="F102" s="4" t="s">
        <v>568</v>
      </c>
      <c r="G102" s="4">
        <v>6</v>
      </c>
      <c r="H102" s="4" t="s">
        <v>739</v>
      </c>
      <c r="I102" s="4" t="str">
        <f>_xlfn.CONCAT(Tableau9[[#This Row],[ANNEE]:[CANDIDAT_NOM]])</f>
        <v>2014T16BLUM Roland (LUD)</v>
      </c>
      <c r="J102" s="4" t="s">
        <v>585</v>
      </c>
      <c r="K102" s="5">
        <f>IF(VLOOKUP(Tableau9[[#This Row],[NUANCE]],$A:$B,2,FALSE)="EXTREME DROITE",1,0)</f>
        <v>0</v>
      </c>
      <c r="L102" s="5">
        <f>IF(VLOOKUP(Tableau9[[#This Row],[NUANCE]],$A:$B,2,FALSE)="DROITE",1,0)</f>
        <v>1</v>
      </c>
      <c r="M102" s="5">
        <f>IF(VLOOKUP(Tableau9[[#This Row],[NUANCE]],$A:$B,2,FALSE)="CENTRISTE",1,0)</f>
        <v>0</v>
      </c>
      <c r="N102" s="5">
        <f>IF(VLOOKUP(Tableau9[[#This Row],[NUANCE]],$A:$B,2,FALSE)="GAUCHE",1,0)</f>
        <v>0</v>
      </c>
      <c r="O102" s="5">
        <f>IF(VLOOKUP(Tableau9[[#This Row],[NUANCE]],$A:$B,2,FALSE)="AUTRE",1,0)</f>
        <v>0</v>
      </c>
    </row>
    <row r="103" spans="5:15" x14ac:dyDescent="0.25">
      <c r="E103" s="4">
        <v>2014</v>
      </c>
      <c r="F103" s="4" t="s">
        <v>568</v>
      </c>
      <c r="G103" s="4">
        <v>6</v>
      </c>
      <c r="H103" s="4" t="s">
        <v>601</v>
      </c>
      <c r="I103" s="4" t="str">
        <f>_xlfn.CONCAT(Tableau9[[#This Row],[ANNEE]:[CANDIDAT_NOM]])</f>
        <v>2014T16MASSE Christophe (LUG)</v>
      </c>
      <c r="J103" s="4" t="s">
        <v>18</v>
      </c>
      <c r="K103" s="5">
        <f>IF(VLOOKUP(Tableau9[[#This Row],[NUANCE]],$A:$B,2,FALSE)="EXTREME DROITE",1,0)</f>
        <v>0</v>
      </c>
      <c r="L103" s="5">
        <f>IF(VLOOKUP(Tableau9[[#This Row],[NUANCE]],$A:$B,2,FALSE)="DROITE",1,0)</f>
        <v>0</v>
      </c>
      <c r="M103" s="5">
        <f>IF(VLOOKUP(Tableau9[[#This Row],[NUANCE]],$A:$B,2,FALSE)="CENTRISTE",1,0)</f>
        <v>0</v>
      </c>
      <c r="N103" s="5">
        <f>IF(VLOOKUP(Tableau9[[#This Row],[NUANCE]],$A:$B,2,FALSE)="GAUCHE",1,0)</f>
        <v>1</v>
      </c>
      <c r="O103" s="5">
        <f>IF(VLOOKUP(Tableau9[[#This Row],[NUANCE]],$A:$B,2,FALSE)="AUTRE",1,0)</f>
        <v>0</v>
      </c>
    </row>
    <row r="104" spans="5:15" x14ac:dyDescent="0.25">
      <c r="E104" s="4">
        <v>2014</v>
      </c>
      <c r="F104" s="4" t="s">
        <v>568</v>
      </c>
      <c r="G104" s="4">
        <v>6</v>
      </c>
      <c r="H104" s="4" t="s">
        <v>740</v>
      </c>
      <c r="I104" s="4" t="str">
        <f>_xlfn.CONCAT(Tableau9[[#This Row],[ANNEE]:[CANDIDAT_NOM]])</f>
        <v>2014T16ASSANTE Robert (LDVD)</v>
      </c>
      <c r="J104" s="4" t="s">
        <v>11</v>
      </c>
      <c r="K104" s="5">
        <f>IF(VLOOKUP(Tableau9[[#This Row],[NUANCE]],$A:$B,2,FALSE)="EXTREME DROITE",1,0)</f>
        <v>0</v>
      </c>
      <c r="L104" s="5">
        <f>IF(VLOOKUP(Tableau9[[#This Row],[NUANCE]],$A:$B,2,FALSE)="DROITE",1,0)</f>
        <v>1</v>
      </c>
      <c r="M104" s="5">
        <f>IF(VLOOKUP(Tableau9[[#This Row],[NUANCE]],$A:$B,2,FALSE)="CENTRISTE",1,0)</f>
        <v>0</v>
      </c>
      <c r="N104" s="5">
        <f>IF(VLOOKUP(Tableau9[[#This Row],[NUANCE]],$A:$B,2,FALSE)="GAUCHE",1,0)</f>
        <v>0</v>
      </c>
      <c r="O104" s="5">
        <f>IF(VLOOKUP(Tableau9[[#This Row],[NUANCE]],$A:$B,2,FALSE)="AUTRE",1,0)</f>
        <v>0</v>
      </c>
    </row>
    <row r="105" spans="5:15" x14ac:dyDescent="0.25">
      <c r="E105" s="4">
        <v>2014</v>
      </c>
      <c r="F105" s="4" t="s">
        <v>568</v>
      </c>
      <c r="G105" s="4">
        <v>6</v>
      </c>
      <c r="H105" s="4" t="s">
        <v>741</v>
      </c>
      <c r="I105" s="4" t="str">
        <f>_xlfn.CONCAT(Tableau9[[#This Row],[ANNEE]:[CANDIDAT_NOM]])</f>
        <v>2014T16RICHARD Ferdinand (LDVG)</v>
      </c>
      <c r="J105" s="4" t="s">
        <v>12</v>
      </c>
      <c r="K105" s="5">
        <f>IF(VLOOKUP(Tableau9[[#This Row],[NUANCE]],$A:$B,2,FALSE)="EXTREME DROITE",1,0)</f>
        <v>0</v>
      </c>
      <c r="L105" s="5">
        <f>IF(VLOOKUP(Tableau9[[#This Row],[NUANCE]],$A:$B,2,FALSE)="DROITE",1,0)</f>
        <v>0</v>
      </c>
      <c r="M105" s="5">
        <f>IF(VLOOKUP(Tableau9[[#This Row],[NUANCE]],$A:$B,2,FALSE)="CENTRISTE",1,0)</f>
        <v>0</v>
      </c>
      <c r="N105" s="5">
        <f>IF(VLOOKUP(Tableau9[[#This Row],[NUANCE]],$A:$B,2,FALSE)="GAUCHE",1,0)</f>
        <v>1</v>
      </c>
      <c r="O105" s="5">
        <f>IF(VLOOKUP(Tableau9[[#This Row],[NUANCE]],$A:$B,2,FALSE)="AUTRE",1,0)</f>
        <v>0</v>
      </c>
    </row>
    <row r="106" spans="5:15" x14ac:dyDescent="0.25">
      <c r="E106" s="4">
        <v>2014</v>
      </c>
      <c r="F106" s="4" t="s">
        <v>568</v>
      </c>
      <c r="G106" s="4">
        <v>6</v>
      </c>
      <c r="H106" s="4" t="s">
        <v>742</v>
      </c>
      <c r="I106" s="4" t="str">
        <f>_xlfn.CONCAT(Tableau9[[#This Row],[ANNEE]:[CANDIDAT_NOM]])</f>
        <v>2014T16PHILIPPE Elisabeth (LFN)</v>
      </c>
      <c r="J106" s="4" t="s">
        <v>576</v>
      </c>
      <c r="K106" s="5">
        <f>IF(VLOOKUP(Tableau9[[#This Row],[NUANCE]],$A:$B,2,FALSE)="EXTREME DROITE",1,0)</f>
        <v>1</v>
      </c>
      <c r="L106" s="5">
        <f>IF(VLOOKUP(Tableau9[[#This Row],[NUANCE]],$A:$B,2,FALSE)="DROITE",1,0)</f>
        <v>0</v>
      </c>
      <c r="M106" s="5">
        <f>IF(VLOOKUP(Tableau9[[#This Row],[NUANCE]],$A:$B,2,FALSE)="CENTRISTE",1,0)</f>
        <v>0</v>
      </c>
      <c r="N106" s="5">
        <f>IF(VLOOKUP(Tableau9[[#This Row],[NUANCE]],$A:$B,2,FALSE)="GAUCHE",1,0)</f>
        <v>0</v>
      </c>
      <c r="O106" s="5">
        <f>IF(VLOOKUP(Tableau9[[#This Row],[NUANCE]],$A:$B,2,FALSE)="AUTRE",1,0)</f>
        <v>0</v>
      </c>
    </row>
    <row r="107" spans="5:15" x14ac:dyDescent="0.25">
      <c r="E107" s="4">
        <v>2014</v>
      </c>
      <c r="F107" s="4" t="s">
        <v>568</v>
      </c>
      <c r="G107" s="4">
        <v>7</v>
      </c>
      <c r="H107" s="4" t="s">
        <v>743</v>
      </c>
      <c r="I107" s="4" t="str">
        <f>_xlfn.CONCAT(Tableau9[[#This Row],[ANNEE]:[CANDIDAT_NOM]])</f>
        <v>2014T17JOHSUA Samy (LFG)</v>
      </c>
      <c r="J107" s="4" t="s">
        <v>583</v>
      </c>
      <c r="K107" s="5">
        <f>IF(VLOOKUP(Tableau9[[#This Row],[NUANCE]],$A:$B,2,FALSE)="EXTREME DROITE",1,0)</f>
        <v>0</v>
      </c>
      <c r="L107" s="5">
        <f>IF(VLOOKUP(Tableau9[[#This Row],[NUANCE]],$A:$B,2,FALSE)="DROITE",1,0)</f>
        <v>0</v>
      </c>
      <c r="M107" s="5">
        <f>IF(VLOOKUP(Tableau9[[#This Row],[NUANCE]],$A:$B,2,FALSE)="CENTRISTE",1,0)</f>
        <v>0</v>
      </c>
      <c r="N107" s="5">
        <f>IF(VLOOKUP(Tableau9[[#This Row],[NUANCE]],$A:$B,2,FALSE)="GAUCHE",1,0)</f>
        <v>1</v>
      </c>
      <c r="O107" s="5">
        <f>IF(VLOOKUP(Tableau9[[#This Row],[NUANCE]],$A:$B,2,FALSE)="AUTRE",1,0)</f>
        <v>0</v>
      </c>
    </row>
    <row r="108" spans="5:15" x14ac:dyDescent="0.25">
      <c r="E108" s="4">
        <v>2014</v>
      </c>
      <c r="F108" s="4" t="s">
        <v>568</v>
      </c>
      <c r="G108" s="4">
        <v>7</v>
      </c>
      <c r="H108" s="4" t="s">
        <v>744</v>
      </c>
      <c r="I108" s="4" t="str">
        <f>_xlfn.CONCAT(Tableau9[[#This Row],[ANNEE]:[CANDIDAT_NOM]])</f>
        <v>2014T17MIRON Richard (LUD)</v>
      </c>
      <c r="J108" s="4" t="s">
        <v>585</v>
      </c>
      <c r="K108" s="5">
        <f>IF(VLOOKUP(Tableau9[[#This Row],[NUANCE]],$A:$B,2,FALSE)="EXTREME DROITE",1,0)</f>
        <v>0</v>
      </c>
      <c r="L108" s="5">
        <f>IF(VLOOKUP(Tableau9[[#This Row],[NUANCE]],$A:$B,2,FALSE)="DROITE",1,0)</f>
        <v>1</v>
      </c>
      <c r="M108" s="5">
        <f>IF(VLOOKUP(Tableau9[[#This Row],[NUANCE]],$A:$B,2,FALSE)="CENTRISTE",1,0)</f>
        <v>0</v>
      </c>
      <c r="N108" s="5">
        <f>IF(VLOOKUP(Tableau9[[#This Row],[NUANCE]],$A:$B,2,FALSE)="GAUCHE",1,0)</f>
        <v>0</v>
      </c>
      <c r="O108" s="5">
        <f>IF(VLOOKUP(Tableau9[[#This Row],[NUANCE]],$A:$B,2,FALSE)="AUTRE",1,0)</f>
        <v>0</v>
      </c>
    </row>
    <row r="109" spans="5:15" x14ac:dyDescent="0.25">
      <c r="E109" s="4">
        <v>2014</v>
      </c>
      <c r="F109" s="4" t="s">
        <v>568</v>
      </c>
      <c r="G109" s="4">
        <v>7</v>
      </c>
      <c r="H109" s="4" t="s">
        <v>745</v>
      </c>
      <c r="I109" s="4" t="str">
        <f>_xlfn.CONCAT(Tableau9[[#This Row],[ANNEE]:[CANDIDAT_NOM]])</f>
        <v>2014T17HOVSEPIAN Garo (LUG)</v>
      </c>
      <c r="J109" s="4" t="s">
        <v>18</v>
      </c>
      <c r="K109" s="5">
        <f>IF(VLOOKUP(Tableau9[[#This Row],[NUANCE]],$A:$B,2,FALSE)="EXTREME DROITE",1,0)</f>
        <v>0</v>
      </c>
      <c r="L109" s="5">
        <f>IF(VLOOKUP(Tableau9[[#This Row],[NUANCE]],$A:$B,2,FALSE)="DROITE",1,0)</f>
        <v>0</v>
      </c>
      <c r="M109" s="5">
        <f>IF(VLOOKUP(Tableau9[[#This Row],[NUANCE]],$A:$B,2,FALSE)="CENTRISTE",1,0)</f>
        <v>0</v>
      </c>
      <c r="N109" s="5">
        <f>IF(VLOOKUP(Tableau9[[#This Row],[NUANCE]],$A:$B,2,FALSE)="GAUCHE",1,0)</f>
        <v>1</v>
      </c>
      <c r="O109" s="5">
        <f>IF(VLOOKUP(Tableau9[[#This Row],[NUANCE]],$A:$B,2,FALSE)="AUTRE",1,0)</f>
        <v>0</v>
      </c>
    </row>
    <row r="110" spans="5:15" x14ac:dyDescent="0.25">
      <c r="E110" s="4">
        <v>2014</v>
      </c>
      <c r="F110" s="4" t="s">
        <v>568</v>
      </c>
      <c r="G110" s="4">
        <v>7</v>
      </c>
      <c r="H110" s="4" t="s">
        <v>746</v>
      </c>
      <c r="I110" s="4" t="str">
        <f>_xlfn.CONCAT(Tableau9[[#This Row],[ANNEE]:[CANDIDAT_NOM]])</f>
        <v>2014T17MANNI Myriam (LDVG)</v>
      </c>
      <c r="J110" s="4" t="s">
        <v>12</v>
      </c>
      <c r="K110" s="5">
        <f>IF(VLOOKUP(Tableau9[[#This Row],[NUANCE]],$A:$B,2,FALSE)="EXTREME DROITE",1,0)</f>
        <v>0</v>
      </c>
      <c r="L110" s="5">
        <f>IF(VLOOKUP(Tableau9[[#This Row],[NUANCE]],$A:$B,2,FALSE)="DROITE",1,0)</f>
        <v>0</v>
      </c>
      <c r="M110" s="5">
        <f>IF(VLOOKUP(Tableau9[[#This Row],[NUANCE]],$A:$B,2,FALSE)="CENTRISTE",1,0)</f>
        <v>0</v>
      </c>
      <c r="N110" s="5">
        <f>IF(VLOOKUP(Tableau9[[#This Row],[NUANCE]],$A:$B,2,FALSE)="GAUCHE",1,0)</f>
        <v>1</v>
      </c>
      <c r="O110" s="5">
        <f>IF(VLOOKUP(Tableau9[[#This Row],[NUANCE]],$A:$B,2,FALSE)="AUTRE",1,0)</f>
        <v>0</v>
      </c>
    </row>
    <row r="111" spans="5:15" x14ac:dyDescent="0.25">
      <c r="E111" s="4">
        <v>2014</v>
      </c>
      <c r="F111" s="4" t="s">
        <v>568</v>
      </c>
      <c r="G111" s="4">
        <v>7</v>
      </c>
      <c r="H111" s="4" t="s">
        <v>747</v>
      </c>
      <c r="I111" s="4" t="str">
        <f>_xlfn.CONCAT(Tableau9[[#This Row],[ANNEE]:[CANDIDAT_NOM]])</f>
        <v>2014T17P Dani (LEXG)</v>
      </c>
      <c r="J111" s="4" t="s">
        <v>14</v>
      </c>
      <c r="K111" s="5">
        <f>IF(VLOOKUP(Tableau9[[#This Row],[NUANCE]],$A:$B,2,FALSE)="EXTREME DROITE",1,0)</f>
        <v>0</v>
      </c>
      <c r="L111" s="5">
        <f>IF(VLOOKUP(Tableau9[[#This Row],[NUANCE]],$A:$B,2,FALSE)="DROITE",1,0)</f>
        <v>0</v>
      </c>
      <c r="M111" s="5">
        <f>IF(VLOOKUP(Tableau9[[#This Row],[NUANCE]],$A:$B,2,FALSE)="CENTRISTE",1,0)</f>
        <v>0</v>
      </c>
      <c r="N111" s="5">
        <f>IF(VLOOKUP(Tableau9[[#This Row],[NUANCE]],$A:$B,2,FALSE)="GAUCHE",1,0)</f>
        <v>1</v>
      </c>
      <c r="O111" s="5">
        <f>IF(VLOOKUP(Tableau9[[#This Row],[NUANCE]],$A:$B,2,FALSE)="AUTRE",1,0)</f>
        <v>0</v>
      </c>
    </row>
    <row r="112" spans="5:15" x14ac:dyDescent="0.25">
      <c r="E112" s="4">
        <v>2014</v>
      </c>
      <c r="F112" s="4" t="s">
        <v>568</v>
      </c>
      <c r="G112" s="4">
        <v>7</v>
      </c>
      <c r="H112" s="4" t="s">
        <v>645</v>
      </c>
      <c r="I112" s="4" t="str">
        <f>_xlfn.CONCAT(Tableau9[[#This Row],[ANNEE]:[CANDIDAT_NOM]])</f>
        <v>2014T17RAVIER St (LFN)</v>
      </c>
      <c r="J112" s="4" t="s">
        <v>576</v>
      </c>
      <c r="K112" s="5">
        <f>IF(VLOOKUP(Tableau9[[#This Row],[NUANCE]],$A:$B,2,FALSE)="EXTREME DROITE",1,0)</f>
        <v>1</v>
      </c>
      <c r="L112" s="5">
        <f>IF(VLOOKUP(Tableau9[[#This Row],[NUANCE]],$A:$B,2,FALSE)="DROITE",1,0)</f>
        <v>0</v>
      </c>
      <c r="M112" s="5">
        <f>IF(VLOOKUP(Tableau9[[#This Row],[NUANCE]],$A:$B,2,FALSE)="CENTRISTE",1,0)</f>
        <v>0</v>
      </c>
      <c r="N112" s="5">
        <f>IF(VLOOKUP(Tableau9[[#This Row],[NUANCE]],$A:$B,2,FALSE)="GAUCHE",1,0)</f>
        <v>0</v>
      </c>
      <c r="O112" s="5">
        <f>IF(VLOOKUP(Tableau9[[#This Row],[NUANCE]],$A:$B,2,FALSE)="AUTRE",1,0)</f>
        <v>0</v>
      </c>
    </row>
    <row r="113" spans="5:15" x14ac:dyDescent="0.25">
      <c r="E113" s="4">
        <v>2014</v>
      </c>
      <c r="F113" s="4" t="s">
        <v>568</v>
      </c>
      <c r="G113" s="4">
        <v>7</v>
      </c>
      <c r="H113" s="4" t="s">
        <v>748</v>
      </c>
      <c r="I113" s="4" t="str">
        <f>_xlfn.CONCAT(Tableau9[[#This Row],[ANNEE]:[CANDIDAT_NOM]])</f>
        <v>2014T17DIOUF Pape (LDVG)</v>
      </c>
      <c r="J113" s="4" t="s">
        <v>12</v>
      </c>
      <c r="K113" s="5">
        <f>IF(VLOOKUP(Tableau9[[#This Row],[NUANCE]],$A:$B,2,FALSE)="EXTREME DROITE",1,0)</f>
        <v>0</v>
      </c>
      <c r="L113" s="5">
        <f>IF(VLOOKUP(Tableau9[[#This Row],[NUANCE]],$A:$B,2,FALSE)="DROITE",1,0)</f>
        <v>0</v>
      </c>
      <c r="M113" s="5">
        <f>IF(VLOOKUP(Tableau9[[#This Row],[NUANCE]],$A:$B,2,FALSE)="CENTRISTE",1,0)</f>
        <v>0</v>
      </c>
      <c r="N113" s="5">
        <f>IF(VLOOKUP(Tableau9[[#This Row],[NUANCE]],$A:$B,2,FALSE)="GAUCHE",1,0)</f>
        <v>1</v>
      </c>
      <c r="O113" s="5">
        <f>IF(VLOOKUP(Tableau9[[#This Row],[NUANCE]],$A:$B,2,FALSE)="AUTRE",1,0)</f>
        <v>0</v>
      </c>
    </row>
    <row r="114" spans="5:15" x14ac:dyDescent="0.25">
      <c r="E114" s="4">
        <v>2014</v>
      </c>
      <c r="F114" s="4" t="s">
        <v>568</v>
      </c>
      <c r="G114" s="4">
        <v>8</v>
      </c>
      <c r="H114" s="4" t="s">
        <v>749</v>
      </c>
      <c r="I114" s="4" t="str">
        <f>_xlfn.CONCAT(Tableau9[[#This Row],[ANNEE]:[CANDIDAT_NOM]])</f>
        <v>2014T18HAMMOU Hassen (LDVG)</v>
      </c>
      <c r="J114" s="4" t="s">
        <v>12</v>
      </c>
      <c r="K114" s="5">
        <f>IF(VLOOKUP(Tableau9[[#This Row],[NUANCE]],$A:$B,2,FALSE)="EXTREME DROITE",1,0)</f>
        <v>0</v>
      </c>
      <c r="L114" s="5">
        <f>IF(VLOOKUP(Tableau9[[#This Row],[NUANCE]],$A:$B,2,FALSE)="DROITE",1,0)</f>
        <v>0</v>
      </c>
      <c r="M114" s="5">
        <f>IF(VLOOKUP(Tableau9[[#This Row],[NUANCE]],$A:$B,2,FALSE)="CENTRISTE",1,0)</f>
        <v>0</v>
      </c>
      <c r="N114" s="5">
        <f>IF(VLOOKUP(Tableau9[[#This Row],[NUANCE]],$A:$B,2,FALSE)="GAUCHE",1,0)</f>
        <v>1</v>
      </c>
      <c r="O114" s="5">
        <f>IF(VLOOKUP(Tableau9[[#This Row],[NUANCE]],$A:$B,2,FALSE)="AUTRE",1,0)</f>
        <v>0</v>
      </c>
    </row>
    <row r="115" spans="5:15" x14ac:dyDescent="0.25">
      <c r="E115" s="4">
        <v>2014</v>
      </c>
      <c r="F115" s="4" t="s">
        <v>568</v>
      </c>
      <c r="G115" s="4">
        <v>8</v>
      </c>
      <c r="H115" s="4" t="s">
        <v>750</v>
      </c>
      <c r="I115" s="4" t="str">
        <f>_xlfn.CONCAT(Tableau9[[#This Row],[ANNEE]:[CANDIDAT_NOM]])</f>
        <v>2014T18BARNIER Jean-Fran (LEXG)</v>
      </c>
      <c r="J115" s="4" t="s">
        <v>14</v>
      </c>
      <c r="K115" s="5">
        <f>IF(VLOOKUP(Tableau9[[#This Row],[NUANCE]],$A:$B,2,FALSE)="EXTREME DROITE",1,0)</f>
        <v>0</v>
      </c>
      <c r="L115" s="5">
        <f>IF(VLOOKUP(Tableau9[[#This Row],[NUANCE]],$A:$B,2,FALSE)="DROITE",1,0)</f>
        <v>0</v>
      </c>
      <c r="M115" s="5">
        <f>IF(VLOOKUP(Tableau9[[#This Row],[NUANCE]],$A:$B,2,FALSE)="CENTRISTE",1,0)</f>
        <v>0</v>
      </c>
      <c r="N115" s="5">
        <f>IF(VLOOKUP(Tableau9[[#This Row],[NUANCE]],$A:$B,2,FALSE)="GAUCHE",1,0)</f>
        <v>1</v>
      </c>
      <c r="O115" s="5">
        <f>IF(VLOOKUP(Tableau9[[#This Row],[NUANCE]],$A:$B,2,FALSE)="AUTRE",1,0)</f>
        <v>0</v>
      </c>
    </row>
    <row r="116" spans="5:15" x14ac:dyDescent="0.25">
      <c r="E116" s="4">
        <v>2014</v>
      </c>
      <c r="F116" s="4" t="s">
        <v>568</v>
      </c>
      <c r="G116" s="4">
        <v>8</v>
      </c>
      <c r="H116" s="4" t="s">
        <v>605</v>
      </c>
      <c r="I116" s="4" t="str">
        <f>_xlfn.CONCAT(Tableau9[[#This Row],[ANNEE]:[CANDIDAT_NOM]])</f>
        <v>2014T18GHALI Samia (LUG)</v>
      </c>
      <c r="J116" s="4" t="s">
        <v>18</v>
      </c>
      <c r="K116" s="5">
        <f>IF(VLOOKUP(Tableau9[[#This Row],[NUANCE]],$A:$B,2,FALSE)="EXTREME DROITE",1,0)</f>
        <v>0</v>
      </c>
      <c r="L116" s="5">
        <f>IF(VLOOKUP(Tableau9[[#This Row],[NUANCE]],$A:$B,2,FALSE)="DROITE",1,0)</f>
        <v>0</v>
      </c>
      <c r="M116" s="5">
        <f>IF(VLOOKUP(Tableau9[[#This Row],[NUANCE]],$A:$B,2,FALSE)="CENTRISTE",1,0)</f>
        <v>0</v>
      </c>
      <c r="N116" s="5">
        <f>IF(VLOOKUP(Tableau9[[#This Row],[NUANCE]],$A:$B,2,FALSE)="GAUCHE",1,0)</f>
        <v>1</v>
      </c>
      <c r="O116" s="5">
        <f>IF(VLOOKUP(Tableau9[[#This Row],[NUANCE]],$A:$B,2,FALSE)="AUTRE",1,0)</f>
        <v>0</v>
      </c>
    </row>
    <row r="117" spans="5:15" x14ac:dyDescent="0.25">
      <c r="E117" s="4">
        <v>2014</v>
      </c>
      <c r="F117" s="4" t="s">
        <v>568</v>
      </c>
      <c r="G117" s="4">
        <v>8</v>
      </c>
      <c r="H117" s="4" t="s">
        <v>647</v>
      </c>
      <c r="I117" s="4" t="str">
        <f>_xlfn.CONCAT(Tableau9[[#This Row],[ANNEE]:[CANDIDAT_NOM]])</f>
        <v>2014T18MARANDAT Bernard (LFN)</v>
      </c>
      <c r="J117" s="4" t="s">
        <v>576</v>
      </c>
      <c r="K117" s="5">
        <f>IF(VLOOKUP(Tableau9[[#This Row],[NUANCE]],$A:$B,2,FALSE)="EXTREME DROITE",1,0)</f>
        <v>1</v>
      </c>
      <c r="L117" s="5">
        <f>IF(VLOOKUP(Tableau9[[#This Row],[NUANCE]],$A:$B,2,FALSE)="DROITE",1,0)</f>
        <v>0</v>
      </c>
      <c r="M117" s="5">
        <f>IF(VLOOKUP(Tableau9[[#This Row],[NUANCE]],$A:$B,2,FALSE)="CENTRISTE",1,0)</f>
        <v>0</v>
      </c>
      <c r="N117" s="5">
        <f>IF(VLOOKUP(Tableau9[[#This Row],[NUANCE]],$A:$B,2,FALSE)="GAUCHE",1,0)</f>
        <v>0</v>
      </c>
      <c r="O117" s="5">
        <f>IF(VLOOKUP(Tableau9[[#This Row],[NUANCE]],$A:$B,2,FALSE)="AUTRE",1,0)</f>
        <v>0</v>
      </c>
    </row>
    <row r="118" spans="5:15" x14ac:dyDescent="0.25">
      <c r="E118" s="4">
        <v>2014</v>
      </c>
      <c r="F118" s="4" t="s">
        <v>568</v>
      </c>
      <c r="G118" s="4">
        <v>8</v>
      </c>
      <c r="H118" s="4" t="s">
        <v>751</v>
      </c>
      <c r="I118" s="4" t="str">
        <f>_xlfn.CONCAT(Tableau9[[#This Row],[ANNEE]:[CANDIDAT_NOM]])</f>
        <v>2014T18MEGUENNI Zoubida (LDVG)</v>
      </c>
      <c r="J118" s="4" t="s">
        <v>12</v>
      </c>
      <c r="K118" s="5">
        <f>IF(VLOOKUP(Tableau9[[#This Row],[NUANCE]],$A:$B,2,FALSE)="EXTREME DROITE",1,0)</f>
        <v>0</v>
      </c>
      <c r="L118" s="5">
        <f>IF(VLOOKUP(Tableau9[[#This Row],[NUANCE]],$A:$B,2,FALSE)="DROITE",1,0)</f>
        <v>0</v>
      </c>
      <c r="M118" s="5">
        <f>IF(VLOOKUP(Tableau9[[#This Row],[NUANCE]],$A:$B,2,FALSE)="CENTRISTE",1,0)</f>
        <v>0</v>
      </c>
      <c r="N118" s="5">
        <f>IF(VLOOKUP(Tableau9[[#This Row],[NUANCE]],$A:$B,2,FALSE)="GAUCHE",1,0)</f>
        <v>1</v>
      </c>
      <c r="O118" s="5">
        <f>IF(VLOOKUP(Tableau9[[#This Row],[NUANCE]],$A:$B,2,FALSE)="AUTRE",1,0)</f>
        <v>0</v>
      </c>
    </row>
    <row r="119" spans="5:15" x14ac:dyDescent="0.25">
      <c r="E119" s="4">
        <v>2014</v>
      </c>
      <c r="F119" s="4" t="s">
        <v>568</v>
      </c>
      <c r="G119" s="4">
        <v>8</v>
      </c>
      <c r="H119" s="4" t="s">
        <v>752</v>
      </c>
      <c r="I119" s="4" t="str">
        <f>_xlfn.CONCAT(Tableau9[[#This Row],[ANNEE]:[CANDIDAT_NOM]])</f>
        <v>2014T18ROCHE Fran (LEXG)</v>
      </c>
      <c r="J119" s="4" t="s">
        <v>14</v>
      </c>
      <c r="K119" s="5">
        <f>IF(VLOOKUP(Tableau9[[#This Row],[NUANCE]],$A:$B,2,FALSE)="EXTREME DROITE",1,0)</f>
        <v>0</v>
      </c>
      <c r="L119" s="5">
        <f>IF(VLOOKUP(Tableau9[[#This Row],[NUANCE]],$A:$B,2,FALSE)="DROITE",1,0)</f>
        <v>0</v>
      </c>
      <c r="M119" s="5">
        <f>IF(VLOOKUP(Tableau9[[#This Row],[NUANCE]],$A:$B,2,FALSE)="CENTRISTE",1,0)</f>
        <v>0</v>
      </c>
      <c r="N119" s="5">
        <f>IF(VLOOKUP(Tableau9[[#This Row],[NUANCE]],$A:$B,2,FALSE)="GAUCHE",1,0)</f>
        <v>1</v>
      </c>
      <c r="O119" s="5">
        <f>IF(VLOOKUP(Tableau9[[#This Row],[NUANCE]],$A:$B,2,FALSE)="AUTRE",1,0)</f>
        <v>0</v>
      </c>
    </row>
    <row r="120" spans="5:15" x14ac:dyDescent="0.25">
      <c r="E120" s="4">
        <v>2014</v>
      </c>
      <c r="F120" s="4" t="s">
        <v>568</v>
      </c>
      <c r="G120" s="4">
        <v>8</v>
      </c>
      <c r="H120" s="4" t="s">
        <v>753</v>
      </c>
      <c r="I120" s="4" t="str">
        <f>_xlfn.CONCAT(Tableau9[[#This Row],[ANNEE]:[CANDIDAT_NOM]])</f>
        <v>2014T18COPPOLA Jean-Marc (LFG)</v>
      </c>
      <c r="J120" s="4" t="s">
        <v>583</v>
      </c>
      <c r="K120" s="5">
        <f>IF(VLOOKUP(Tableau9[[#This Row],[NUANCE]],$A:$B,2,FALSE)="EXTREME DROITE",1,0)</f>
        <v>0</v>
      </c>
      <c r="L120" s="5">
        <f>IF(VLOOKUP(Tableau9[[#This Row],[NUANCE]],$A:$B,2,FALSE)="DROITE",1,0)</f>
        <v>0</v>
      </c>
      <c r="M120" s="5">
        <f>IF(VLOOKUP(Tableau9[[#This Row],[NUANCE]],$A:$B,2,FALSE)="CENTRISTE",1,0)</f>
        <v>0</v>
      </c>
      <c r="N120" s="5">
        <f>IF(VLOOKUP(Tableau9[[#This Row],[NUANCE]],$A:$B,2,FALSE)="GAUCHE",1,0)</f>
        <v>1</v>
      </c>
      <c r="O120" s="5">
        <f>IF(VLOOKUP(Tableau9[[#This Row],[NUANCE]],$A:$B,2,FALSE)="AUTRE",1,0)</f>
        <v>0</v>
      </c>
    </row>
    <row r="121" spans="5:15" x14ac:dyDescent="0.25">
      <c r="E121" s="4">
        <v>2014</v>
      </c>
      <c r="F121" s="4" t="s">
        <v>568</v>
      </c>
      <c r="G121" s="4">
        <v>8</v>
      </c>
      <c r="H121" s="4" t="s">
        <v>754</v>
      </c>
      <c r="I121" s="4" t="str">
        <f>_xlfn.CONCAT(Tableau9[[#This Row],[ANNEE]:[CANDIDAT_NOM]])</f>
        <v>2014T18ABIDI Cyril (LDVG)</v>
      </c>
      <c r="J121" s="4" t="s">
        <v>12</v>
      </c>
      <c r="K121" s="5">
        <f>IF(VLOOKUP(Tableau9[[#This Row],[NUANCE]],$A:$B,2,FALSE)="EXTREME DROITE",1,0)</f>
        <v>0</v>
      </c>
      <c r="L121" s="5">
        <f>IF(VLOOKUP(Tableau9[[#This Row],[NUANCE]],$A:$B,2,FALSE)="DROITE",1,0)</f>
        <v>0</v>
      </c>
      <c r="M121" s="5">
        <f>IF(VLOOKUP(Tableau9[[#This Row],[NUANCE]],$A:$B,2,FALSE)="CENTRISTE",1,0)</f>
        <v>0</v>
      </c>
      <c r="N121" s="5">
        <f>IF(VLOOKUP(Tableau9[[#This Row],[NUANCE]],$A:$B,2,FALSE)="GAUCHE",1,0)</f>
        <v>1</v>
      </c>
      <c r="O121" s="5">
        <f>IF(VLOOKUP(Tableau9[[#This Row],[NUANCE]],$A:$B,2,FALSE)="AUTRE",1,0)</f>
        <v>0</v>
      </c>
    </row>
    <row r="122" spans="5:15" x14ac:dyDescent="0.25">
      <c r="E122" s="4">
        <v>2014</v>
      </c>
      <c r="F122" s="4" t="s">
        <v>568</v>
      </c>
      <c r="G122" s="4">
        <v>8</v>
      </c>
      <c r="H122" s="4" t="s">
        <v>755</v>
      </c>
      <c r="I122" s="4" t="str">
        <f>_xlfn.CONCAT(Tableau9[[#This Row],[ANNEE]:[CANDIDAT_NOM]])</f>
        <v>2014T18FRUCTUS Arlette (LUD)</v>
      </c>
      <c r="J122" s="4" t="s">
        <v>585</v>
      </c>
      <c r="K122" s="5">
        <f>IF(VLOOKUP(Tableau9[[#This Row],[NUANCE]],$A:$B,2,FALSE)="EXTREME DROITE",1,0)</f>
        <v>0</v>
      </c>
      <c r="L122" s="5">
        <f>IF(VLOOKUP(Tableau9[[#This Row],[NUANCE]],$A:$B,2,FALSE)="DROITE",1,0)</f>
        <v>1</v>
      </c>
      <c r="M122" s="5">
        <f>IF(VLOOKUP(Tableau9[[#This Row],[NUANCE]],$A:$B,2,FALSE)="CENTRISTE",1,0)</f>
        <v>0</v>
      </c>
      <c r="N122" s="5">
        <f>IF(VLOOKUP(Tableau9[[#This Row],[NUANCE]],$A:$B,2,FALSE)="GAUCHE",1,0)</f>
        <v>0</v>
      </c>
      <c r="O122" s="5">
        <f>IF(VLOOKUP(Tableau9[[#This Row],[NUANCE]],$A:$B,2,FALSE)="AUTRE",1,0)</f>
        <v>0</v>
      </c>
    </row>
    <row r="123" spans="5:15" x14ac:dyDescent="0.25">
      <c r="E123" s="4">
        <v>2014</v>
      </c>
      <c r="F123" s="4" t="s">
        <v>655</v>
      </c>
      <c r="G123" s="4">
        <v>1</v>
      </c>
      <c r="H123" s="4" t="s">
        <v>682</v>
      </c>
      <c r="I123" s="4" t="str">
        <f>_xlfn.CONCAT(Tableau9[[#This Row],[ANNEE]:[CANDIDAT_NOM]])</f>
        <v>2014T21DEMEESTER Dominique (LFN)</v>
      </c>
      <c r="J123" s="4" t="s">
        <v>576</v>
      </c>
      <c r="K123" s="5">
        <f>IF(VLOOKUP(Tableau9[[#This Row],[NUANCE]],$A:$B,2,FALSE)="EXTREME DROITE",1,0)</f>
        <v>1</v>
      </c>
      <c r="L123" s="5">
        <f>IF(VLOOKUP(Tableau9[[#This Row],[NUANCE]],$A:$B,2,FALSE)="DROITE",1,0)</f>
        <v>0</v>
      </c>
      <c r="M123" s="5">
        <f>IF(VLOOKUP(Tableau9[[#This Row],[NUANCE]],$A:$B,2,FALSE)="CENTRISTE",1,0)</f>
        <v>0</v>
      </c>
      <c r="N123" s="5">
        <f>IF(VLOOKUP(Tableau9[[#This Row],[NUANCE]],$A:$B,2,FALSE)="GAUCHE",1,0)</f>
        <v>0</v>
      </c>
      <c r="O123" s="5">
        <f>IF(VLOOKUP(Tableau9[[#This Row],[NUANCE]],$A:$B,2,FALSE)="AUTRE",1,0)</f>
        <v>0</v>
      </c>
    </row>
    <row r="124" spans="5:15" x14ac:dyDescent="0.25">
      <c r="E124" s="4">
        <v>2014</v>
      </c>
      <c r="F124" s="4" t="s">
        <v>655</v>
      </c>
      <c r="G124" s="4">
        <v>1</v>
      </c>
      <c r="H124" s="4" t="s">
        <v>581</v>
      </c>
      <c r="I124" s="4" t="str">
        <f>_xlfn.CONCAT(Tableau9[[#This Row],[ANNEE]:[CANDIDAT_NOM]])</f>
        <v>2014T21MENNUCCI Patrick (LUG)</v>
      </c>
      <c r="J124" s="4" t="s">
        <v>18</v>
      </c>
      <c r="K124" s="5">
        <f>IF(VLOOKUP(Tableau9[[#This Row],[NUANCE]],$A:$B,2,FALSE)="EXTREME DROITE",1,0)</f>
        <v>0</v>
      </c>
      <c r="L124" s="5">
        <f>IF(VLOOKUP(Tableau9[[#This Row],[NUANCE]],$A:$B,2,FALSE)="DROITE",1,0)</f>
        <v>0</v>
      </c>
      <c r="M124" s="5">
        <f>IF(VLOOKUP(Tableau9[[#This Row],[NUANCE]],$A:$B,2,FALSE)="CENTRISTE",1,0)</f>
        <v>0</v>
      </c>
      <c r="N124" s="5">
        <f>IF(VLOOKUP(Tableau9[[#This Row],[NUANCE]],$A:$B,2,FALSE)="GAUCHE",1,0)</f>
        <v>1</v>
      </c>
      <c r="O124" s="5">
        <f>IF(VLOOKUP(Tableau9[[#This Row],[NUANCE]],$A:$B,2,FALSE)="AUTRE",1,0)</f>
        <v>0</v>
      </c>
    </row>
    <row r="125" spans="5:15" x14ac:dyDescent="0.25">
      <c r="E125" s="4">
        <v>2014</v>
      </c>
      <c r="F125" s="4" t="s">
        <v>655</v>
      </c>
      <c r="G125" s="4">
        <v>1</v>
      </c>
      <c r="H125" s="4" t="s">
        <v>684</v>
      </c>
      <c r="I125" s="4" t="str">
        <f>_xlfn.CONCAT(Tableau9[[#This Row],[ANNEE]:[CANDIDAT_NOM]])</f>
        <v>2014T21TIAN Dominique (LUD)</v>
      </c>
      <c r="J125" s="4" t="s">
        <v>585</v>
      </c>
      <c r="K125" s="5">
        <f>IF(VLOOKUP(Tableau9[[#This Row],[NUANCE]],$A:$B,2,FALSE)="EXTREME DROITE",1,0)</f>
        <v>0</v>
      </c>
      <c r="L125" s="5">
        <f>IF(VLOOKUP(Tableau9[[#This Row],[NUANCE]],$A:$B,2,FALSE)="DROITE",1,0)</f>
        <v>1</v>
      </c>
      <c r="M125" s="5">
        <f>IF(VLOOKUP(Tableau9[[#This Row],[NUANCE]],$A:$B,2,FALSE)="CENTRISTE",1,0)</f>
        <v>0</v>
      </c>
      <c r="N125" s="5">
        <f>IF(VLOOKUP(Tableau9[[#This Row],[NUANCE]],$A:$B,2,FALSE)="GAUCHE",1,0)</f>
        <v>0</v>
      </c>
      <c r="O125" s="5">
        <f>IF(VLOOKUP(Tableau9[[#This Row],[NUANCE]],$A:$B,2,FALSE)="AUTRE",1,0)</f>
        <v>0</v>
      </c>
    </row>
    <row r="126" spans="5:15" x14ac:dyDescent="0.25">
      <c r="E126" s="4">
        <v>2014</v>
      </c>
      <c r="F126" s="4" t="s">
        <v>655</v>
      </c>
      <c r="G126" s="4">
        <v>2</v>
      </c>
      <c r="H126" s="4" t="s">
        <v>690</v>
      </c>
      <c r="I126" s="4" t="str">
        <f>_xlfn.CONCAT(Tableau9[[#This Row],[ANNEE]:[CANDIDAT_NOM]])</f>
        <v>2014T22CASELLI Eug (LUG)</v>
      </c>
      <c r="J126" s="4" t="s">
        <v>18</v>
      </c>
      <c r="K126" s="5">
        <f>IF(VLOOKUP(Tableau9[[#This Row],[NUANCE]],$A:$B,2,FALSE)="EXTREME DROITE",1,0)</f>
        <v>0</v>
      </c>
      <c r="L126" s="5">
        <f>IF(VLOOKUP(Tableau9[[#This Row],[NUANCE]],$A:$B,2,FALSE)="DROITE",1,0)</f>
        <v>0</v>
      </c>
      <c r="M126" s="5">
        <f>IF(VLOOKUP(Tableau9[[#This Row],[NUANCE]],$A:$B,2,FALSE)="CENTRISTE",1,0)</f>
        <v>0</v>
      </c>
      <c r="N126" s="5">
        <f>IF(VLOOKUP(Tableau9[[#This Row],[NUANCE]],$A:$B,2,FALSE)="GAUCHE",1,0)</f>
        <v>1</v>
      </c>
      <c r="O126" s="5">
        <f>IF(VLOOKUP(Tableau9[[#This Row],[NUANCE]],$A:$B,2,FALSE)="AUTRE",1,0)</f>
        <v>0</v>
      </c>
    </row>
    <row r="127" spans="5:15" x14ac:dyDescent="0.25">
      <c r="E127" s="4">
        <v>2014</v>
      </c>
      <c r="F127" s="4" t="s">
        <v>655</v>
      </c>
      <c r="G127" s="4">
        <v>2</v>
      </c>
      <c r="H127" s="4" t="s">
        <v>702</v>
      </c>
      <c r="I127" s="4" t="str">
        <f>_xlfn.CONCAT(Tableau9[[#This Row],[ANNEE]:[CANDIDAT_NOM]])</f>
        <v>2014T22BIAGGI Solange (LUD)</v>
      </c>
      <c r="J127" s="4" t="s">
        <v>585</v>
      </c>
      <c r="K127" s="5">
        <f>IF(VLOOKUP(Tableau9[[#This Row],[NUANCE]],$A:$B,2,FALSE)="EXTREME DROITE",1,0)</f>
        <v>0</v>
      </c>
      <c r="L127" s="5">
        <f>IF(VLOOKUP(Tableau9[[#This Row],[NUANCE]],$A:$B,2,FALSE)="DROITE",1,0)</f>
        <v>1</v>
      </c>
      <c r="M127" s="5">
        <f>IF(VLOOKUP(Tableau9[[#This Row],[NUANCE]],$A:$B,2,FALSE)="CENTRISTE",1,0)</f>
        <v>0</v>
      </c>
      <c r="N127" s="5">
        <f>IF(VLOOKUP(Tableau9[[#This Row],[NUANCE]],$A:$B,2,FALSE)="GAUCHE",1,0)</f>
        <v>0</v>
      </c>
      <c r="O127" s="5">
        <f>IF(VLOOKUP(Tableau9[[#This Row],[NUANCE]],$A:$B,2,FALSE)="AUTRE",1,0)</f>
        <v>0</v>
      </c>
    </row>
    <row r="128" spans="5:15" x14ac:dyDescent="0.25">
      <c r="E128" s="4">
        <v>2014</v>
      </c>
      <c r="F128" s="4" t="s">
        <v>655</v>
      </c>
      <c r="G128" s="4">
        <v>2</v>
      </c>
      <c r="H128" s="4" t="s">
        <v>696</v>
      </c>
      <c r="I128" s="4" t="str">
        <f>_xlfn.CONCAT(Tableau9[[#This Row],[ANNEE]:[CANDIDAT_NOM]])</f>
        <v>2014T22MARTI Jeanne (LFN)</v>
      </c>
      <c r="J128" s="4" t="s">
        <v>576</v>
      </c>
      <c r="K128" s="5">
        <f>IF(VLOOKUP(Tableau9[[#This Row],[NUANCE]],$A:$B,2,FALSE)="EXTREME DROITE",1,0)</f>
        <v>1</v>
      </c>
      <c r="L128" s="5">
        <f>IF(VLOOKUP(Tableau9[[#This Row],[NUANCE]],$A:$B,2,FALSE)="DROITE",1,0)</f>
        <v>0</v>
      </c>
      <c r="M128" s="5">
        <f>IF(VLOOKUP(Tableau9[[#This Row],[NUANCE]],$A:$B,2,FALSE)="CENTRISTE",1,0)</f>
        <v>0</v>
      </c>
      <c r="N128" s="5">
        <f>IF(VLOOKUP(Tableau9[[#This Row],[NUANCE]],$A:$B,2,FALSE)="GAUCHE",1,0)</f>
        <v>0</v>
      </c>
      <c r="O128" s="5">
        <f>IF(VLOOKUP(Tableau9[[#This Row],[NUANCE]],$A:$B,2,FALSE)="AUTRE",1,0)</f>
        <v>0</v>
      </c>
    </row>
    <row r="129" spans="5:15" x14ac:dyDescent="0.25">
      <c r="E129" s="4">
        <v>2014</v>
      </c>
      <c r="F129" s="4" t="s">
        <v>655</v>
      </c>
      <c r="G129" s="4">
        <v>3</v>
      </c>
      <c r="H129" s="4" t="s">
        <v>716</v>
      </c>
      <c r="I129" s="4" t="str">
        <f>_xlfn.CONCAT(Tableau9[[#This Row],[ANNEE]:[CANDIDAT_NOM]])</f>
        <v>2014T23CARLOTTI Marie-Arlette (LUG)</v>
      </c>
      <c r="J129" s="4" t="s">
        <v>18</v>
      </c>
      <c r="K129" s="5">
        <f>IF(VLOOKUP(Tableau9[[#This Row],[NUANCE]],$A:$B,2,FALSE)="EXTREME DROITE",1,0)</f>
        <v>0</v>
      </c>
      <c r="L129" s="5">
        <f>IF(VLOOKUP(Tableau9[[#This Row],[NUANCE]],$A:$B,2,FALSE)="DROITE",1,0)</f>
        <v>0</v>
      </c>
      <c r="M129" s="5">
        <f>IF(VLOOKUP(Tableau9[[#This Row],[NUANCE]],$A:$B,2,FALSE)="CENTRISTE",1,0)</f>
        <v>0</v>
      </c>
      <c r="N129" s="5">
        <f>IF(VLOOKUP(Tableau9[[#This Row],[NUANCE]],$A:$B,2,FALSE)="GAUCHE",1,0)</f>
        <v>1</v>
      </c>
      <c r="O129" s="5">
        <f>IF(VLOOKUP(Tableau9[[#This Row],[NUANCE]],$A:$B,2,FALSE)="AUTRE",1,0)</f>
        <v>0</v>
      </c>
    </row>
    <row r="130" spans="5:15" x14ac:dyDescent="0.25">
      <c r="E130" s="4">
        <v>2014</v>
      </c>
      <c r="F130" s="4" t="s">
        <v>655</v>
      </c>
      <c r="G130" s="4">
        <v>3</v>
      </c>
      <c r="H130" s="4" t="s">
        <v>710</v>
      </c>
      <c r="I130" s="4" t="str">
        <f>_xlfn.CONCAT(Tableau9[[#This Row],[ANNEE]:[CANDIDAT_NOM]])</f>
        <v>2014T23BAUMANN Jean-Pierre (LFN)</v>
      </c>
      <c r="J130" s="4" t="s">
        <v>576</v>
      </c>
      <c r="K130" s="5">
        <f>IF(VLOOKUP(Tableau9[[#This Row],[NUANCE]],$A:$B,2,FALSE)="EXTREME DROITE",1,0)</f>
        <v>1</v>
      </c>
      <c r="L130" s="5">
        <f>IF(VLOOKUP(Tableau9[[#This Row],[NUANCE]],$A:$B,2,FALSE)="DROITE",1,0)</f>
        <v>0</v>
      </c>
      <c r="M130" s="5">
        <f>IF(VLOOKUP(Tableau9[[#This Row],[NUANCE]],$A:$B,2,FALSE)="CENTRISTE",1,0)</f>
        <v>0</v>
      </c>
      <c r="N130" s="5">
        <f>IF(VLOOKUP(Tableau9[[#This Row],[NUANCE]],$A:$B,2,FALSE)="GAUCHE",1,0)</f>
        <v>0</v>
      </c>
      <c r="O130" s="5">
        <f>IF(VLOOKUP(Tableau9[[#This Row],[NUANCE]],$A:$B,2,FALSE)="AUTRE",1,0)</f>
        <v>0</v>
      </c>
    </row>
    <row r="131" spans="5:15" x14ac:dyDescent="0.25">
      <c r="E131" s="4">
        <v>2014</v>
      </c>
      <c r="F131" s="4" t="s">
        <v>655</v>
      </c>
      <c r="G131" s="4">
        <v>3</v>
      </c>
      <c r="H131" s="4" t="s">
        <v>718</v>
      </c>
      <c r="I131" s="4" t="str">
        <f>_xlfn.CONCAT(Tableau9[[#This Row],[ANNEE]:[CANDIDAT_NOM]])</f>
        <v>2014T23GILLES Bruno (LUD)</v>
      </c>
      <c r="J131" s="4" t="s">
        <v>585</v>
      </c>
      <c r="K131" s="5">
        <f>IF(VLOOKUP(Tableau9[[#This Row],[NUANCE]],$A:$B,2,FALSE)="EXTREME DROITE",1,0)</f>
        <v>0</v>
      </c>
      <c r="L131" s="5">
        <f>IF(VLOOKUP(Tableau9[[#This Row],[NUANCE]],$A:$B,2,FALSE)="DROITE",1,0)</f>
        <v>1</v>
      </c>
      <c r="M131" s="5">
        <f>IF(VLOOKUP(Tableau9[[#This Row],[NUANCE]],$A:$B,2,FALSE)="CENTRISTE",1,0)</f>
        <v>0</v>
      </c>
      <c r="N131" s="5">
        <f>IF(VLOOKUP(Tableau9[[#This Row],[NUANCE]],$A:$B,2,FALSE)="GAUCHE",1,0)</f>
        <v>0</v>
      </c>
      <c r="O131" s="5">
        <f>IF(VLOOKUP(Tableau9[[#This Row],[NUANCE]],$A:$B,2,FALSE)="AUTRE",1,0)</f>
        <v>0</v>
      </c>
    </row>
    <row r="132" spans="5:15" x14ac:dyDescent="0.25">
      <c r="E132" s="4">
        <v>2014</v>
      </c>
      <c r="F132" s="4" t="s">
        <v>655</v>
      </c>
      <c r="G132" s="4">
        <v>5</v>
      </c>
      <c r="H132" s="4" t="s">
        <v>631</v>
      </c>
      <c r="I132" s="4" t="str">
        <f>_xlfn.CONCAT(Tableau9[[#This Row],[ANNEE]:[CANDIDAT_NOM]])</f>
        <v>2014T25COMAS Laurent (LFN)</v>
      </c>
      <c r="J132" s="4" t="s">
        <v>576</v>
      </c>
      <c r="K132" s="5">
        <f>IF(VLOOKUP(Tableau9[[#This Row],[NUANCE]],$A:$B,2,FALSE)="EXTREME DROITE",1,0)</f>
        <v>1</v>
      </c>
      <c r="L132" s="5">
        <f>IF(VLOOKUP(Tableau9[[#This Row],[NUANCE]],$A:$B,2,FALSE)="DROITE",1,0)</f>
        <v>0</v>
      </c>
      <c r="M132" s="5">
        <f>IF(VLOOKUP(Tableau9[[#This Row],[NUANCE]],$A:$B,2,FALSE)="CENTRISTE",1,0)</f>
        <v>0</v>
      </c>
      <c r="N132" s="5">
        <f>IF(VLOOKUP(Tableau9[[#This Row],[NUANCE]],$A:$B,2,FALSE)="GAUCHE",1,0)</f>
        <v>0</v>
      </c>
      <c r="O132" s="5">
        <f>IF(VLOOKUP(Tableau9[[#This Row],[NUANCE]],$A:$B,2,FALSE)="AUTRE",1,0)</f>
        <v>0</v>
      </c>
    </row>
    <row r="133" spans="5:15" x14ac:dyDescent="0.25">
      <c r="E133" s="4">
        <v>2014</v>
      </c>
      <c r="F133" s="4" t="s">
        <v>655</v>
      </c>
      <c r="G133" s="4">
        <v>5</v>
      </c>
      <c r="H133" s="4" t="s">
        <v>734</v>
      </c>
      <c r="I133" s="4" t="str">
        <f>_xlfn.CONCAT(Tableau9[[#This Row],[ANNEE]:[CANDIDAT_NOM]])</f>
        <v>2014T25ZERIBI Karim (LUG)</v>
      </c>
      <c r="J133" s="4" t="s">
        <v>18</v>
      </c>
      <c r="K133" s="5">
        <f>IF(VLOOKUP(Tableau9[[#This Row],[NUANCE]],$A:$B,2,FALSE)="EXTREME DROITE",1,0)</f>
        <v>0</v>
      </c>
      <c r="L133" s="5">
        <f>IF(VLOOKUP(Tableau9[[#This Row],[NUANCE]],$A:$B,2,FALSE)="DROITE",1,0)</f>
        <v>0</v>
      </c>
      <c r="M133" s="5">
        <f>IF(VLOOKUP(Tableau9[[#This Row],[NUANCE]],$A:$B,2,FALSE)="CENTRISTE",1,0)</f>
        <v>0</v>
      </c>
      <c r="N133" s="5">
        <f>IF(VLOOKUP(Tableau9[[#This Row],[NUANCE]],$A:$B,2,FALSE)="GAUCHE",1,0)</f>
        <v>1</v>
      </c>
      <c r="O133" s="5">
        <f>IF(VLOOKUP(Tableau9[[#This Row],[NUANCE]],$A:$B,2,FALSE)="AUTRE",1,0)</f>
        <v>0</v>
      </c>
    </row>
    <row r="134" spans="5:15" x14ac:dyDescent="0.25">
      <c r="E134" s="4">
        <v>2014</v>
      </c>
      <c r="F134" s="4" t="s">
        <v>655</v>
      </c>
      <c r="G134" s="4">
        <v>5</v>
      </c>
      <c r="H134" s="4" t="s">
        <v>732</v>
      </c>
      <c r="I134" s="4" t="str">
        <f>_xlfn.CONCAT(Tableau9[[#This Row],[ANNEE]:[CANDIDAT_NOM]])</f>
        <v>2014T25TEISSIER Guy (LUD)</v>
      </c>
      <c r="J134" s="4" t="s">
        <v>585</v>
      </c>
      <c r="K134" s="5">
        <f>IF(VLOOKUP(Tableau9[[#This Row],[NUANCE]],$A:$B,2,FALSE)="EXTREME DROITE",1,0)</f>
        <v>0</v>
      </c>
      <c r="L134" s="5">
        <f>IF(VLOOKUP(Tableau9[[#This Row],[NUANCE]],$A:$B,2,FALSE)="DROITE",1,0)</f>
        <v>1</v>
      </c>
      <c r="M134" s="5">
        <f>IF(VLOOKUP(Tableau9[[#This Row],[NUANCE]],$A:$B,2,FALSE)="CENTRISTE",1,0)</f>
        <v>0</v>
      </c>
      <c r="N134" s="5">
        <f>IF(VLOOKUP(Tableau9[[#This Row],[NUANCE]],$A:$B,2,FALSE)="GAUCHE",1,0)</f>
        <v>0</v>
      </c>
      <c r="O134" s="5">
        <f>IF(VLOOKUP(Tableau9[[#This Row],[NUANCE]],$A:$B,2,FALSE)="AUTRE",1,0)</f>
        <v>0</v>
      </c>
    </row>
    <row r="135" spans="5:15" x14ac:dyDescent="0.25">
      <c r="E135" s="4">
        <v>2014</v>
      </c>
      <c r="F135" s="4" t="s">
        <v>655</v>
      </c>
      <c r="G135" s="4">
        <v>6</v>
      </c>
      <c r="H135" s="4" t="s">
        <v>742</v>
      </c>
      <c r="I135" s="4" t="str">
        <f>_xlfn.CONCAT(Tableau9[[#This Row],[ANNEE]:[CANDIDAT_NOM]])</f>
        <v>2014T26PHILIPPE Elisabeth (LFN)</v>
      </c>
      <c r="J135" s="4" t="s">
        <v>576</v>
      </c>
      <c r="K135" s="5">
        <f>IF(VLOOKUP(Tableau9[[#This Row],[NUANCE]],$A:$B,2,FALSE)="EXTREME DROITE",1,0)</f>
        <v>1</v>
      </c>
      <c r="L135" s="5">
        <f>IF(VLOOKUP(Tableau9[[#This Row],[NUANCE]],$A:$B,2,FALSE)="DROITE",1,0)</f>
        <v>0</v>
      </c>
      <c r="M135" s="5">
        <f>IF(VLOOKUP(Tableau9[[#This Row],[NUANCE]],$A:$B,2,FALSE)="CENTRISTE",1,0)</f>
        <v>0</v>
      </c>
      <c r="N135" s="5">
        <f>IF(VLOOKUP(Tableau9[[#This Row],[NUANCE]],$A:$B,2,FALSE)="GAUCHE",1,0)</f>
        <v>0</v>
      </c>
      <c r="O135" s="5">
        <f>IF(VLOOKUP(Tableau9[[#This Row],[NUANCE]],$A:$B,2,FALSE)="AUTRE",1,0)</f>
        <v>0</v>
      </c>
    </row>
    <row r="136" spans="5:15" x14ac:dyDescent="0.25">
      <c r="E136" s="4">
        <v>2014</v>
      </c>
      <c r="F136" s="4" t="s">
        <v>655</v>
      </c>
      <c r="G136" s="4">
        <v>6</v>
      </c>
      <c r="H136" s="4" t="s">
        <v>739</v>
      </c>
      <c r="I136" s="4" t="str">
        <f>_xlfn.CONCAT(Tableau9[[#This Row],[ANNEE]:[CANDIDAT_NOM]])</f>
        <v>2014T26BLUM Roland (LUD)</v>
      </c>
      <c r="J136" s="4" t="s">
        <v>585</v>
      </c>
      <c r="K136" s="5">
        <f>IF(VLOOKUP(Tableau9[[#This Row],[NUANCE]],$A:$B,2,FALSE)="EXTREME DROITE",1,0)</f>
        <v>0</v>
      </c>
      <c r="L136" s="5">
        <f>IF(VLOOKUP(Tableau9[[#This Row],[NUANCE]],$A:$B,2,FALSE)="DROITE",1,0)</f>
        <v>1</v>
      </c>
      <c r="M136" s="5">
        <f>IF(VLOOKUP(Tableau9[[#This Row],[NUANCE]],$A:$B,2,FALSE)="CENTRISTE",1,0)</f>
        <v>0</v>
      </c>
      <c r="N136" s="5">
        <f>IF(VLOOKUP(Tableau9[[#This Row],[NUANCE]],$A:$B,2,FALSE)="GAUCHE",1,0)</f>
        <v>0</v>
      </c>
      <c r="O136" s="5">
        <f>IF(VLOOKUP(Tableau9[[#This Row],[NUANCE]],$A:$B,2,FALSE)="AUTRE",1,0)</f>
        <v>0</v>
      </c>
    </row>
    <row r="137" spans="5:15" x14ac:dyDescent="0.25">
      <c r="E137" s="4">
        <v>2014</v>
      </c>
      <c r="F137" s="4" t="s">
        <v>655</v>
      </c>
      <c r="G137" s="4">
        <v>6</v>
      </c>
      <c r="H137" s="4" t="s">
        <v>601</v>
      </c>
      <c r="I137" s="4" t="str">
        <f>_xlfn.CONCAT(Tableau9[[#This Row],[ANNEE]:[CANDIDAT_NOM]])</f>
        <v>2014T26MASSE Christophe (LUG)</v>
      </c>
      <c r="J137" s="4" t="s">
        <v>18</v>
      </c>
      <c r="K137" s="5">
        <f>IF(VLOOKUP(Tableau9[[#This Row],[NUANCE]],$A:$B,2,FALSE)="EXTREME DROITE",1,0)</f>
        <v>0</v>
      </c>
      <c r="L137" s="5">
        <f>IF(VLOOKUP(Tableau9[[#This Row],[NUANCE]],$A:$B,2,FALSE)="DROITE",1,0)</f>
        <v>0</v>
      </c>
      <c r="M137" s="5">
        <f>IF(VLOOKUP(Tableau9[[#This Row],[NUANCE]],$A:$B,2,FALSE)="CENTRISTE",1,0)</f>
        <v>0</v>
      </c>
      <c r="N137" s="5">
        <f>IF(VLOOKUP(Tableau9[[#This Row],[NUANCE]],$A:$B,2,FALSE)="GAUCHE",1,0)</f>
        <v>1</v>
      </c>
      <c r="O137" s="5">
        <f>IF(VLOOKUP(Tableau9[[#This Row],[NUANCE]],$A:$B,2,FALSE)="AUTRE",1,0)</f>
        <v>0</v>
      </c>
    </row>
    <row r="138" spans="5:15" x14ac:dyDescent="0.25">
      <c r="E138" s="4">
        <v>2014</v>
      </c>
      <c r="F138" s="4" t="s">
        <v>655</v>
      </c>
      <c r="G138" s="4">
        <v>7</v>
      </c>
      <c r="H138" s="4" t="s">
        <v>745</v>
      </c>
      <c r="I138" s="4" t="str">
        <f>_xlfn.CONCAT(Tableau9[[#This Row],[ANNEE]:[CANDIDAT_NOM]])</f>
        <v>2014T27HOVSEPIAN Garo (LUG)</v>
      </c>
      <c r="J138" s="4" t="s">
        <v>18</v>
      </c>
      <c r="K138" s="5">
        <f>IF(VLOOKUP(Tableau9[[#This Row],[NUANCE]],$A:$B,2,FALSE)="EXTREME DROITE",1,0)</f>
        <v>0</v>
      </c>
      <c r="L138" s="5">
        <f>IF(VLOOKUP(Tableau9[[#This Row],[NUANCE]],$A:$B,2,FALSE)="DROITE",1,0)</f>
        <v>0</v>
      </c>
      <c r="M138" s="5">
        <f>IF(VLOOKUP(Tableau9[[#This Row],[NUANCE]],$A:$B,2,FALSE)="CENTRISTE",1,0)</f>
        <v>0</v>
      </c>
      <c r="N138" s="5">
        <f>IF(VLOOKUP(Tableau9[[#This Row],[NUANCE]],$A:$B,2,FALSE)="GAUCHE",1,0)</f>
        <v>1</v>
      </c>
      <c r="O138" s="5">
        <f>IF(VLOOKUP(Tableau9[[#This Row],[NUANCE]],$A:$B,2,FALSE)="AUTRE",1,0)</f>
        <v>0</v>
      </c>
    </row>
    <row r="139" spans="5:15" x14ac:dyDescent="0.25">
      <c r="E139" s="4">
        <v>2014</v>
      </c>
      <c r="F139" s="4" t="s">
        <v>655</v>
      </c>
      <c r="G139" s="4">
        <v>7</v>
      </c>
      <c r="H139" s="4" t="s">
        <v>645</v>
      </c>
      <c r="I139" s="4" t="str">
        <f>_xlfn.CONCAT(Tableau9[[#This Row],[ANNEE]:[CANDIDAT_NOM]])</f>
        <v>2014T27RAVIER St (LFN)</v>
      </c>
      <c r="J139" s="4" t="s">
        <v>576</v>
      </c>
      <c r="K139" s="5">
        <f>IF(VLOOKUP(Tableau9[[#This Row],[NUANCE]],$A:$B,2,FALSE)="EXTREME DROITE",1,0)</f>
        <v>1</v>
      </c>
      <c r="L139" s="5">
        <f>IF(VLOOKUP(Tableau9[[#This Row],[NUANCE]],$A:$B,2,FALSE)="DROITE",1,0)</f>
        <v>0</v>
      </c>
      <c r="M139" s="5">
        <f>IF(VLOOKUP(Tableau9[[#This Row],[NUANCE]],$A:$B,2,FALSE)="CENTRISTE",1,0)</f>
        <v>0</v>
      </c>
      <c r="N139" s="5">
        <f>IF(VLOOKUP(Tableau9[[#This Row],[NUANCE]],$A:$B,2,FALSE)="GAUCHE",1,0)</f>
        <v>0</v>
      </c>
      <c r="O139" s="5">
        <f>IF(VLOOKUP(Tableau9[[#This Row],[NUANCE]],$A:$B,2,FALSE)="AUTRE",1,0)</f>
        <v>0</v>
      </c>
    </row>
    <row r="140" spans="5:15" x14ac:dyDescent="0.25">
      <c r="E140" s="4">
        <v>2014</v>
      </c>
      <c r="F140" s="4" t="s">
        <v>655</v>
      </c>
      <c r="G140" s="4">
        <v>7</v>
      </c>
      <c r="H140" s="4" t="s">
        <v>744</v>
      </c>
      <c r="I140" s="4" t="str">
        <f>_xlfn.CONCAT(Tableau9[[#This Row],[ANNEE]:[CANDIDAT_NOM]])</f>
        <v>2014T27MIRON Richard (LUD)</v>
      </c>
      <c r="J140" s="4" t="s">
        <v>585</v>
      </c>
      <c r="K140" s="5">
        <f>IF(VLOOKUP(Tableau9[[#This Row],[NUANCE]],$A:$B,2,FALSE)="EXTREME DROITE",1,0)</f>
        <v>0</v>
      </c>
      <c r="L140" s="5">
        <f>IF(VLOOKUP(Tableau9[[#This Row],[NUANCE]],$A:$B,2,FALSE)="DROITE",1,0)</f>
        <v>1</v>
      </c>
      <c r="M140" s="5">
        <f>IF(VLOOKUP(Tableau9[[#This Row],[NUANCE]],$A:$B,2,FALSE)="CENTRISTE",1,0)</f>
        <v>0</v>
      </c>
      <c r="N140" s="5">
        <f>IF(VLOOKUP(Tableau9[[#This Row],[NUANCE]],$A:$B,2,FALSE)="GAUCHE",1,0)</f>
        <v>0</v>
      </c>
      <c r="O140" s="5">
        <f>IF(VLOOKUP(Tableau9[[#This Row],[NUANCE]],$A:$B,2,FALSE)="AUTRE",1,0)</f>
        <v>0</v>
      </c>
    </row>
    <row r="141" spans="5:15" x14ac:dyDescent="0.25">
      <c r="E141" s="4">
        <v>2014</v>
      </c>
      <c r="F141" s="4" t="s">
        <v>655</v>
      </c>
      <c r="G141" s="4">
        <v>8</v>
      </c>
      <c r="H141" s="4" t="s">
        <v>647</v>
      </c>
      <c r="I141" s="4" t="str">
        <f>_xlfn.CONCAT(Tableau9[[#This Row],[ANNEE]:[CANDIDAT_NOM]])</f>
        <v>2014T28MARANDAT Bernard (LFN)</v>
      </c>
      <c r="J141" s="4" t="s">
        <v>576</v>
      </c>
      <c r="K141" s="5">
        <f>IF(VLOOKUP(Tableau9[[#This Row],[NUANCE]],$A:$B,2,FALSE)="EXTREME DROITE",1,0)</f>
        <v>1</v>
      </c>
      <c r="L141" s="5">
        <f>IF(VLOOKUP(Tableau9[[#This Row],[NUANCE]],$A:$B,2,FALSE)="DROITE",1,0)</f>
        <v>0</v>
      </c>
      <c r="M141" s="5">
        <f>IF(VLOOKUP(Tableau9[[#This Row],[NUANCE]],$A:$B,2,FALSE)="CENTRISTE",1,0)</f>
        <v>0</v>
      </c>
      <c r="N141" s="5">
        <f>IF(VLOOKUP(Tableau9[[#This Row],[NUANCE]],$A:$B,2,FALSE)="GAUCHE",1,0)</f>
        <v>0</v>
      </c>
      <c r="O141" s="5">
        <f>IF(VLOOKUP(Tableau9[[#This Row],[NUANCE]],$A:$B,2,FALSE)="AUTRE",1,0)</f>
        <v>0</v>
      </c>
    </row>
    <row r="142" spans="5:15" x14ac:dyDescent="0.25">
      <c r="E142" s="4">
        <v>2014</v>
      </c>
      <c r="F142" s="4" t="s">
        <v>655</v>
      </c>
      <c r="G142" s="4">
        <v>8</v>
      </c>
      <c r="H142" s="4" t="s">
        <v>605</v>
      </c>
      <c r="I142" s="4" t="str">
        <f>_xlfn.CONCAT(Tableau9[[#This Row],[ANNEE]:[CANDIDAT_NOM]])</f>
        <v>2014T28GHALI Samia (LUG)</v>
      </c>
      <c r="J142" s="4" t="s">
        <v>18</v>
      </c>
      <c r="K142" s="5">
        <f>IF(VLOOKUP(Tableau9[[#This Row],[NUANCE]],$A:$B,2,FALSE)="EXTREME DROITE",1,0)</f>
        <v>0</v>
      </c>
      <c r="L142" s="5">
        <f>IF(VLOOKUP(Tableau9[[#This Row],[NUANCE]],$A:$B,2,FALSE)="DROITE",1,0)</f>
        <v>0</v>
      </c>
      <c r="M142" s="5">
        <f>IF(VLOOKUP(Tableau9[[#This Row],[NUANCE]],$A:$B,2,FALSE)="CENTRISTE",1,0)</f>
        <v>0</v>
      </c>
      <c r="N142" s="5">
        <f>IF(VLOOKUP(Tableau9[[#This Row],[NUANCE]],$A:$B,2,FALSE)="GAUCHE",1,0)</f>
        <v>1</v>
      </c>
      <c r="O142" s="5">
        <f>IF(VLOOKUP(Tableau9[[#This Row],[NUANCE]],$A:$B,2,FALSE)="AUTRE",1,0)</f>
        <v>0</v>
      </c>
    </row>
    <row r="143" spans="5:15" x14ac:dyDescent="0.25">
      <c r="E143" s="4">
        <v>2014</v>
      </c>
      <c r="F143" s="4" t="s">
        <v>655</v>
      </c>
      <c r="G143" s="4">
        <v>8</v>
      </c>
      <c r="H143" s="4" t="s">
        <v>755</v>
      </c>
      <c r="I143" s="4" t="str">
        <f>_xlfn.CONCAT(Tableau9[[#This Row],[ANNEE]:[CANDIDAT_NOM]])</f>
        <v>2014T28FRUCTUS Arlette (LUD)</v>
      </c>
      <c r="J143" s="4" t="s">
        <v>585</v>
      </c>
      <c r="K143" s="5">
        <f>IF(VLOOKUP(Tableau9[[#This Row],[NUANCE]],$A:$B,2,FALSE)="EXTREME DROITE",1,0)</f>
        <v>0</v>
      </c>
      <c r="L143" s="5">
        <f>IF(VLOOKUP(Tableau9[[#This Row],[NUANCE]],$A:$B,2,FALSE)="DROITE",1,0)</f>
        <v>1</v>
      </c>
      <c r="M143" s="5">
        <f>IF(VLOOKUP(Tableau9[[#This Row],[NUANCE]],$A:$B,2,FALSE)="CENTRISTE",1,0)</f>
        <v>0</v>
      </c>
      <c r="N143" s="5">
        <f>IF(VLOOKUP(Tableau9[[#This Row],[NUANCE]],$A:$B,2,FALSE)="GAUCHE",1,0)</f>
        <v>0</v>
      </c>
      <c r="O143" s="5">
        <f>IF(VLOOKUP(Tableau9[[#This Row],[NUANCE]],$A:$B,2,FALSE)="AUTRE",1,0)</f>
        <v>0</v>
      </c>
    </row>
    <row r="144" spans="5:15" x14ac:dyDescent="0.25">
      <c r="E144" s="4">
        <v>2020</v>
      </c>
      <c r="F144" s="4" t="s">
        <v>568</v>
      </c>
      <c r="G144" s="4">
        <v>1</v>
      </c>
      <c r="H144" s="4" t="s">
        <v>756</v>
      </c>
      <c r="I144" s="4" t="str">
        <f>_xlfn.CONCAT(Tableau9[[#This Row],[ANNEE]:[CANDIDAT_NOM]])</f>
        <v>2020T11DEVIGNE Arnaud (LREM)</v>
      </c>
      <c r="J144" s="4" t="s">
        <v>16</v>
      </c>
      <c r="K144" s="5">
        <f>IF(VLOOKUP(Tableau9[[#This Row],[NUANCE]],$A:$B,2,FALSE)="EXTREME DROITE",1,0)</f>
        <v>0</v>
      </c>
      <c r="L144" s="5">
        <f>IF(VLOOKUP(Tableau9[[#This Row],[NUANCE]],$A:$B,2,FALSE)="DROITE",1,0)</f>
        <v>0</v>
      </c>
      <c r="M144" s="5">
        <f>IF(VLOOKUP(Tableau9[[#This Row],[NUANCE]],$A:$B,2,FALSE)="CENTRISTE",1,0)</f>
        <v>1</v>
      </c>
      <c r="N144" s="5">
        <f>IF(VLOOKUP(Tableau9[[#This Row],[NUANCE]],$A:$B,2,FALSE)="GAUCHE",1,0)</f>
        <v>0</v>
      </c>
      <c r="O144" s="5">
        <f>IF(VLOOKUP(Tableau9[[#This Row],[NUANCE]],$A:$B,2,FALSE)="AUTRE",1,0)</f>
        <v>0</v>
      </c>
    </row>
    <row r="145" spans="5:15" x14ac:dyDescent="0.25">
      <c r="E145" s="4">
        <v>2020</v>
      </c>
      <c r="F145" s="4" t="s">
        <v>568</v>
      </c>
      <c r="G145" s="4">
        <v>2</v>
      </c>
      <c r="H145" s="4" t="s">
        <v>757</v>
      </c>
      <c r="I145" s="4" t="str">
        <f>_xlfn.CONCAT(Tableau9[[#This Row],[ANNEE]:[CANDIDAT_NOM]])</f>
        <v>2020T12MARTI Jeanne (LRN)</v>
      </c>
      <c r="J145" s="4" t="s">
        <v>17</v>
      </c>
      <c r="K145" s="5">
        <f>IF(VLOOKUP(Tableau9[[#This Row],[NUANCE]],$A:$B,2,FALSE)="EXTREME DROITE",1,0)</f>
        <v>1</v>
      </c>
      <c r="L145" s="5">
        <f>IF(VLOOKUP(Tableau9[[#This Row],[NUANCE]],$A:$B,2,FALSE)="DROITE",1,0)</f>
        <v>0</v>
      </c>
      <c r="M145" s="5">
        <f>IF(VLOOKUP(Tableau9[[#This Row],[NUANCE]],$A:$B,2,FALSE)="CENTRISTE",1,0)</f>
        <v>0</v>
      </c>
      <c r="N145" s="5">
        <f>IF(VLOOKUP(Tableau9[[#This Row],[NUANCE]],$A:$B,2,FALSE)="GAUCHE",1,0)</f>
        <v>0</v>
      </c>
      <c r="O145" s="5">
        <f>IF(VLOOKUP(Tableau9[[#This Row],[NUANCE]],$A:$B,2,FALSE)="AUTRE",1,0)</f>
        <v>0</v>
      </c>
    </row>
    <row r="146" spans="5:15" x14ac:dyDescent="0.25">
      <c r="E146" s="4">
        <v>2020</v>
      </c>
      <c r="F146" s="4" t="s">
        <v>568</v>
      </c>
      <c r="G146" s="4">
        <v>3</v>
      </c>
      <c r="H146" s="4" t="s">
        <v>758</v>
      </c>
      <c r="I146" s="4" t="str">
        <f>_xlfn.CONCAT(Tableau9[[#This Row],[ANNEE]:[CANDIDAT_NOM]])</f>
        <v>2020T13LUC Jean-François (LRN)</v>
      </c>
      <c r="J146" s="4" t="s">
        <v>17</v>
      </c>
      <c r="K146" s="5">
        <f>IF(VLOOKUP(Tableau9[[#This Row],[NUANCE]],$A:$B,2,FALSE)="EXTREME DROITE",1,0)</f>
        <v>1</v>
      </c>
      <c r="L146" s="5">
        <f>IF(VLOOKUP(Tableau9[[#This Row],[NUANCE]],$A:$B,2,FALSE)="DROITE",1,0)</f>
        <v>0</v>
      </c>
      <c r="M146" s="5">
        <f>IF(VLOOKUP(Tableau9[[#This Row],[NUANCE]],$A:$B,2,FALSE)="CENTRISTE",1,0)</f>
        <v>0</v>
      </c>
      <c r="N146" s="5">
        <f>IF(VLOOKUP(Tableau9[[#This Row],[NUANCE]],$A:$B,2,FALSE)="GAUCHE",1,0)</f>
        <v>0</v>
      </c>
      <c r="O146" s="5">
        <f>IF(VLOOKUP(Tableau9[[#This Row],[NUANCE]],$A:$B,2,FALSE)="AUTRE",1,0)</f>
        <v>0</v>
      </c>
    </row>
    <row r="147" spans="5:15" x14ac:dyDescent="0.25">
      <c r="E147" s="4">
        <v>2020</v>
      </c>
      <c r="F147" s="4" t="s">
        <v>568</v>
      </c>
      <c r="G147" s="4">
        <v>4</v>
      </c>
      <c r="H147" s="4" t="s">
        <v>759</v>
      </c>
      <c r="I147" s="4" t="str">
        <f>_xlfn.CONCAT(Tableau9[[#This Row],[ANNEE]:[CANDIDAT_NOM]])</f>
        <v>2020T14BERLAND Yvon (LREM)</v>
      </c>
      <c r="J147" s="4" t="s">
        <v>16</v>
      </c>
      <c r="K147" s="5">
        <f>IF(VLOOKUP(Tableau9[[#This Row],[NUANCE]],$A:$B,2,FALSE)="EXTREME DROITE",1,0)</f>
        <v>0</v>
      </c>
      <c r="L147" s="5">
        <f>IF(VLOOKUP(Tableau9[[#This Row],[NUANCE]],$A:$B,2,FALSE)="DROITE",1,0)</f>
        <v>0</v>
      </c>
      <c r="M147" s="5">
        <f>IF(VLOOKUP(Tableau9[[#This Row],[NUANCE]],$A:$B,2,FALSE)="CENTRISTE",1,0)</f>
        <v>1</v>
      </c>
      <c r="N147" s="5">
        <f>IF(VLOOKUP(Tableau9[[#This Row],[NUANCE]],$A:$B,2,FALSE)="GAUCHE",1,0)</f>
        <v>0</v>
      </c>
      <c r="O147" s="5">
        <f>IF(VLOOKUP(Tableau9[[#This Row],[NUANCE]],$A:$B,2,FALSE)="AUTRE",1,0)</f>
        <v>0</v>
      </c>
    </row>
    <row r="148" spans="5:15" x14ac:dyDescent="0.25">
      <c r="E148" s="4">
        <v>2020</v>
      </c>
      <c r="F148" s="4" t="s">
        <v>568</v>
      </c>
      <c r="G148" s="4">
        <v>5</v>
      </c>
      <c r="H148" s="4" t="s">
        <v>760</v>
      </c>
      <c r="I148" s="4" t="str">
        <f>_xlfn.CONCAT(Tableau9[[#This Row],[ANNEE]:[CANDIDAT_NOM]])</f>
        <v>2020T15SIF Aïcha (LUG)</v>
      </c>
      <c r="J148" s="4" t="s">
        <v>18</v>
      </c>
      <c r="K148" s="5">
        <f>IF(VLOOKUP(Tableau9[[#This Row],[NUANCE]],$A:$B,2,FALSE)="EXTREME DROITE",1,0)</f>
        <v>0</v>
      </c>
      <c r="L148" s="5">
        <f>IF(VLOOKUP(Tableau9[[#This Row],[NUANCE]],$A:$B,2,FALSE)="DROITE",1,0)</f>
        <v>0</v>
      </c>
      <c r="M148" s="5">
        <f>IF(VLOOKUP(Tableau9[[#This Row],[NUANCE]],$A:$B,2,FALSE)="CENTRISTE",1,0)</f>
        <v>0</v>
      </c>
      <c r="N148" s="5">
        <f>IF(VLOOKUP(Tableau9[[#This Row],[NUANCE]],$A:$B,2,FALSE)="GAUCHE",1,0)</f>
        <v>1</v>
      </c>
      <c r="O148" s="5">
        <f>IF(VLOOKUP(Tableau9[[#This Row],[NUANCE]],$A:$B,2,FALSE)="AUTRE",1,0)</f>
        <v>0</v>
      </c>
    </row>
    <row r="149" spans="5:15" x14ac:dyDescent="0.25">
      <c r="E149" s="4">
        <v>2020</v>
      </c>
      <c r="F149" s="4" t="s">
        <v>568</v>
      </c>
      <c r="G149" s="4">
        <v>6</v>
      </c>
      <c r="H149" s="4" t="s">
        <v>761</v>
      </c>
      <c r="I149" s="4" t="str">
        <f>_xlfn.CONCAT(Tableau9[[#This Row],[ANNEE]:[CANDIDAT_NOM]])</f>
        <v>2020T16MANIN Hervé (LDVC)</v>
      </c>
      <c r="J149" s="4" t="s">
        <v>10</v>
      </c>
      <c r="K149" s="5">
        <f>IF(VLOOKUP(Tableau9[[#This Row],[NUANCE]],$A:$B,2,FALSE)="EXTREME DROITE",1,0)</f>
        <v>0</v>
      </c>
      <c r="L149" s="5">
        <f>IF(VLOOKUP(Tableau9[[#This Row],[NUANCE]],$A:$B,2,FALSE)="DROITE",1,0)</f>
        <v>0</v>
      </c>
      <c r="M149" s="5">
        <f>IF(VLOOKUP(Tableau9[[#This Row],[NUANCE]],$A:$B,2,FALSE)="CENTRISTE",1,0)</f>
        <v>1</v>
      </c>
      <c r="N149" s="5">
        <f>IF(VLOOKUP(Tableau9[[#This Row],[NUANCE]],$A:$B,2,FALSE)="GAUCHE",1,0)</f>
        <v>0</v>
      </c>
      <c r="O149" s="5">
        <f>IF(VLOOKUP(Tableau9[[#This Row],[NUANCE]],$A:$B,2,FALSE)="AUTRE",1,0)</f>
        <v>0</v>
      </c>
    </row>
    <row r="150" spans="5:15" x14ac:dyDescent="0.25">
      <c r="E150" s="4">
        <v>2020</v>
      </c>
      <c r="F150" s="4" t="s">
        <v>568</v>
      </c>
      <c r="G150" s="4">
        <v>7</v>
      </c>
      <c r="H150" s="4" t="s">
        <v>762</v>
      </c>
      <c r="I150" s="4" t="str">
        <f>_xlfn.CONCAT(Tableau9[[#This Row],[ANNEE]:[CANDIDAT_NOM]])</f>
        <v>2020T17ROSSI Julien (LDVG)</v>
      </c>
      <c r="J150" s="4" t="s">
        <v>12</v>
      </c>
      <c r="K150" s="5">
        <f>IF(VLOOKUP(Tableau9[[#This Row],[NUANCE]],$A:$B,2,FALSE)="EXTREME DROITE",1,0)</f>
        <v>0</v>
      </c>
      <c r="L150" s="5">
        <f>IF(VLOOKUP(Tableau9[[#This Row],[NUANCE]],$A:$B,2,FALSE)="DROITE",1,0)</f>
        <v>0</v>
      </c>
      <c r="M150" s="5">
        <f>IF(VLOOKUP(Tableau9[[#This Row],[NUANCE]],$A:$B,2,FALSE)="CENTRISTE",1,0)</f>
        <v>0</v>
      </c>
      <c r="N150" s="5">
        <f>IF(VLOOKUP(Tableau9[[#This Row],[NUANCE]],$A:$B,2,FALSE)="GAUCHE",1,0)</f>
        <v>1</v>
      </c>
      <c r="O150" s="5">
        <f>IF(VLOOKUP(Tableau9[[#This Row],[NUANCE]],$A:$B,2,FALSE)="AUTRE",1,0)</f>
        <v>0</v>
      </c>
    </row>
    <row r="151" spans="5:15" x14ac:dyDescent="0.25">
      <c r="E151" s="4">
        <v>2020</v>
      </c>
      <c r="F151" s="4" t="s">
        <v>568</v>
      </c>
      <c r="G151" s="4">
        <v>8</v>
      </c>
      <c r="H151" s="4" t="s">
        <v>763</v>
      </c>
      <c r="I151" s="4" t="str">
        <f>_xlfn.CONCAT(Tableau9[[#This Row],[ANNEE]:[CANDIDAT_NOM]])</f>
        <v>2020T18GHALI Samia (LDVG)</v>
      </c>
      <c r="J151" s="4" t="s">
        <v>12</v>
      </c>
      <c r="K151" s="5">
        <f>IF(VLOOKUP(Tableau9[[#This Row],[NUANCE]],$A:$B,2,FALSE)="EXTREME DROITE",1,0)</f>
        <v>0</v>
      </c>
      <c r="L151" s="5">
        <f>IF(VLOOKUP(Tableau9[[#This Row],[NUANCE]],$A:$B,2,FALSE)="DROITE",1,0)</f>
        <v>0</v>
      </c>
      <c r="M151" s="5">
        <f>IF(VLOOKUP(Tableau9[[#This Row],[NUANCE]],$A:$B,2,FALSE)="CENTRISTE",1,0)</f>
        <v>0</v>
      </c>
      <c r="N151" s="5">
        <f>IF(VLOOKUP(Tableau9[[#This Row],[NUANCE]],$A:$B,2,FALSE)="GAUCHE",1,0)</f>
        <v>1</v>
      </c>
      <c r="O151" s="5">
        <f>IF(VLOOKUP(Tableau9[[#This Row],[NUANCE]],$A:$B,2,FALSE)="AUTRE",1,0)</f>
        <v>0</v>
      </c>
    </row>
    <row r="152" spans="5:15" x14ac:dyDescent="0.25">
      <c r="E152" s="4">
        <v>2020</v>
      </c>
      <c r="F152" s="4" t="s">
        <v>568</v>
      </c>
      <c r="G152" s="4">
        <v>1</v>
      </c>
      <c r="H152" s="4" t="s">
        <v>764</v>
      </c>
      <c r="I152" s="4" t="str">
        <f>_xlfn.CONCAT(Tableau9[[#This Row],[ANNEE]:[CANDIDAT_NOM]])</f>
        <v>2020T11COMAS Laurent (LEXD)</v>
      </c>
      <c r="J152" s="4" t="s">
        <v>13</v>
      </c>
      <c r="K152" s="5">
        <f>IF(VLOOKUP(Tableau9[[#This Row],[NUANCE]],$A:$B,2,FALSE)="EXTREME DROITE",1,0)</f>
        <v>1</v>
      </c>
      <c r="L152" s="5">
        <f>IF(VLOOKUP(Tableau9[[#This Row],[NUANCE]],$A:$B,2,FALSE)="DROITE",1,0)</f>
        <v>0</v>
      </c>
      <c r="M152" s="5">
        <f>IF(VLOOKUP(Tableau9[[#This Row],[NUANCE]],$A:$B,2,FALSE)="CENTRISTE",1,0)</f>
        <v>0</v>
      </c>
      <c r="N152" s="5">
        <f>IF(VLOOKUP(Tableau9[[#This Row],[NUANCE]],$A:$B,2,FALSE)="GAUCHE",1,0)</f>
        <v>0</v>
      </c>
      <c r="O152" s="5">
        <f>IF(VLOOKUP(Tableau9[[#This Row],[NUANCE]],$A:$B,2,FALSE)="AUTRE",1,0)</f>
        <v>0</v>
      </c>
    </row>
    <row r="153" spans="5:15" x14ac:dyDescent="0.25">
      <c r="E153" s="4">
        <v>2020</v>
      </c>
      <c r="F153" s="4" t="s">
        <v>568</v>
      </c>
      <c r="G153" s="4">
        <v>2</v>
      </c>
      <c r="H153" s="4" t="s">
        <v>765</v>
      </c>
      <c r="I153" s="4" t="str">
        <f>_xlfn.CONCAT(Tableau9[[#This Row],[ANNEE]:[CANDIDAT_NOM]])</f>
        <v>2020T12SAID SOILIHI Maliza (LREM)</v>
      </c>
      <c r="J153" s="4" t="s">
        <v>16</v>
      </c>
      <c r="K153" s="5">
        <f>IF(VLOOKUP(Tableau9[[#This Row],[NUANCE]],$A:$B,2,FALSE)="EXTREME DROITE",1,0)</f>
        <v>0</v>
      </c>
      <c r="L153" s="5">
        <f>IF(VLOOKUP(Tableau9[[#This Row],[NUANCE]],$A:$B,2,FALSE)="DROITE",1,0)</f>
        <v>0</v>
      </c>
      <c r="M153" s="5">
        <f>IF(VLOOKUP(Tableau9[[#This Row],[NUANCE]],$A:$B,2,FALSE)="CENTRISTE",1,0)</f>
        <v>1</v>
      </c>
      <c r="N153" s="5">
        <f>IF(VLOOKUP(Tableau9[[#This Row],[NUANCE]],$A:$B,2,FALSE)="GAUCHE",1,0)</f>
        <v>0</v>
      </c>
      <c r="O153" s="5">
        <f>IF(VLOOKUP(Tableau9[[#This Row],[NUANCE]],$A:$B,2,FALSE)="AUTRE",1,0)</f>
        <v>0</v>
      </c>
    </row>
    <row r="154" spans="5:15" x14ac:dyDescent="0.25">
      <c r="E154" s="4">
        <v>2020</v>
      </c>
      <c r="F154" s="4" t="s">
        <v>568</v>
      </c>
      <c r="G154" s="4">
        <v>3</v>
      </c>
      <c r="H154" s="4" t="s">
        <v>766</v>
      </c>
      <c r="I154" s="4" t="str">
        <f>_xlfn.CONCAT(Tableau9[[#This Row],[ANNEE]:[CANDIDAT_NOM]])</f>
        <v>2020T13PEREZ Fabien (LVEC)</v>
      </c>
      <c r="J154" s="4" t="s">
        <v>19</v>
      </c>
      <c r="K154" s="5">
        <f>IF(VLOOKUP(Tableau9[[#This Row],[NUANCE]],$A:$B,2,FALSE)="EXTREME DROITE",1,0)</f>
        <v>0</v>
      </c>
      <c r="L154" s="5">
        <f>IF(VLOOKUP(Tableau9[[#This Row],[NUANCE]],$A:$B,2,FALSE)="DROITE",1,0)</f>
        <v>0</v>
      </c>
      <c r="M154" s="5">
        <f>IF(VLOOKUP(Tableau9[[#This Row],[NUANCE]],$A:$B,2,FALSE)="CENTRISTE",1,0)</f>
        <v>0</v>
      </c>
      <c r="N154" s="5">
        <f>IF(VLOOKUP(Tableau9[[#This Row],[NUANCE]],$A:$B,2,FALSE)="GAUCHE",1,0)</f>
        <v>1</v>
      </c>
      <c r="O154" s="5">
        <f>IF(VLOOKUP(Tableau9[[#This Row],[NUANCE]],$A:$B,2,FALSE)="AUTRE",1,0)</f>
        <v>0</v>
      </c>
    </row>
    <row r="155" spans="5:15" x14ac:dyDescent="0.25">
      <c r="E155" s="4">
        <v>2020</v>
      </c>
      <c r="F155" s="4" t="s">
        <v>568</v>
      </c>
      <c r="G155" s="4">
        <v>4</v>
      </c>
      <c r="H155" s="4" t="s">
        <v>767</v>
      </c>
      <c r="I155" s="4" t="str">
        <f>_xlfn.CONCAT(Tableau9[[#This Row],[ANNEE]:[CANDIDAT_NOM]])</f>
        <v>2020T14PERNEY Ludovic (LDVD)</v>
      </c>
      <c r="J155" s="4" t="s">
        <v>11</v>
      </c>
      <c r="K155" s="5">
        <f>IF(VLOOKUP(Tableau9[[#This Row],[NUANCE]],$A:$B,2,FALSE)="EXTREME DROITE",1,0)</f>
        <v>0</v>
      </c>
      <c r="L155" s="5">
        <f>IF(VLOOKUP(Tableau9[[#This Row],[NUANCE]],$A:$B,2,FALSE)="DROITE",1,0)</f>
        <v>1</v>
      </c>
      <c r="M155" s="5">
        <f>IF(VLOOKUP(Tableau9[[#This Row],[NUANCE]],$A:$B,2,FALSE)="CENTRISTE",1,0)</f>
        <v>0</v>
      </c>
      <c r="N155" s="5">
        <f>IF(VLOOKUP(Tableau9[[#This Row],[NUANCE]],$A:$B,2,FALSE)="GAUCHE",1,0)</f>
        <v>0</v>
      </c>
      <c r="O155" s="5">
        <f>IF(VLOOKUP(Tableau9[[#This Row],[NUANCE]],$A:$B,2,FALSE)="AUTRE",1,0)</f>
        <v>0</v>
      </c>
    </row>
    <row r="156" spans="5:15" x14ac:dyDescent="0.25">
      <c r="E156" s="4">
        <v>2020</v>
      </c>
      <c r="F156" s="4" t="s">
        <v>568</v>
      </c>
      <c r="G156" s="4">
        <v>5</v>
      </c>
      <c r="H156" s="4" t="s">
        <v>768</v>
      </c>
      <c r="I156" s="4" t="str">
        <f>_xlfn.CONCAT(Tableau9[[#This Row],[ANNEE]:[CANDIDAT_NOM]])</f>
        <v>2020T15BEZ Eléonore (LRN)</v>
      </c>
      <c r="J156" s="4" t="s">
        <v>17</v>
      </c>
      <c r="K156" s="5">
        <f>IF(VLOOKUP(Tableau9[[#This Row],[NUANCE]],$A:$B,2,FALSE)="EXTREME DROITE",1,0)</f>
        <v>1</v>
      </c>
      <c r="L156" s="5">
        <f>IF(VLOOKUP(Tableau9[[#This Row],[NUANCE]],$A:$B,2,FALSE)="DROITE",1,0)</f>
        <v>0</v>
      </c>
      <c r="M156" s="5">
        <f>IF(VLOOKUP(Tableau9[[#This Row],[NUANCE]],$A:$B,2,FALSE)="CENTRISTE",1,0)</f>
        <v>0</v>
      </c>
      <c r="N156" s="5">
        <f>IF(VLOOKUP(Tableau9[[#This Row],[NUANCE]],$A:$B,2,FALSE)="GAUCHE",1,0)</f>
        <v>0</v>
      </c>
      <c r="O156" s="5">
        <f>IF(VLOOKUP(Tableau9[[#This Row],[NUANCE]],$A:$B,2,FALSE)="AUTRE",1,0)</f>
        <v>0</v>
      </c>
    </row>
    <row r="157" spans="5:15" x14ac:dyDescent="0.25">
      <c r="E157" s="4">
        <v>2020</v>
      </c>
      <c r="F157" s="4" t="s">
        <v>568</v>
      </c>
      <c r="G157" s="4">
        <v>6</v>
      </c>
      <c r="H157" s="4" t="s">
        <v>769</v>
      </c>
      <c r="I157" s="4" t="str">
        <f>_xlfn.CONCAT(Tableau9[[#This Row],[ANNEE]:[CANDIDAT_NOM]])</f>
        <v>2020T16OHANESSIAN Yannick (LUG)</v>
      </c>
      <c r="J157" s="4" t="s">
        <v>18</v>
      </c>
      <c r="K157" s="5">
        <f>IF(VLOOKUP(Tableau9[[#This Row],[NUANCE]],$A:$B,2,FALSE)="EXTREME DROITE",1,0)</f>
        <v>0</v>
      </c>
      <c r="L157" s="5">
        <f>IF(VLOOKUP(Tableau9[[#This Row],[NUANCE]],$A:$B,2,FALSE)="DROITE",1,0)</f>
        <v>0</v>
      </c>
      <c r="M157" s="5">
        <f>IF(VLOOKUP(Tableau9[[#This Row],[NUANCE]],$A:$B,2,FALSE)="CENTRISTE",1,0)</f>
        <v>0</v>
      </c>
      <c r="N157" s="5">
        <f>IF(VLOOKUP(Tableau9[[#This Row],[NUANCE]],$A:$B,2,FALSE)="GAUCHE",1,0)</f>
        <v>1</v>
      </c>
      <c r="O157" s="5">
        <f>IF(VLOOKUP(Tableau9[[#This Row],[NUANCE]],$A:$B,2,FALSE)="AUTRE",1,0)</f>
        <v>0</v>
      </c>
    </row>
    <row r="158" spans="5:15" x14ac:dyDescent="0.25">
      <c r="E158" s="4">
        <v>2020</v>
      </c>
      <c r="F158" s="4" t="s">
        <v>568</v>
      </c>
      <c r="G158" s="4">
        <v>7</v>
      </c>
      <c r="H158" s="4" t="s">
        <v>770</v>
      </c>
      <c r="I158" s="4" t="str">
        <f>_xlfn.CONCAT(Tableau9[[#This Row],[ANNEE]:[CANDIDAT_NOM]])</f>
        <v>2020T17GALTIER David (LLR)</v>
      </c>
      <c r="J158" s="4" t="s">
        <v>15</v>
      </c>
      <c r="K158" s="5">
        <f>IF(VLOOKUP(Tableau9[[#This Row],[NUANCE]],$A:$B,2,FALSE)="EXTREME DROITE",1,0)</f>
        <v>0</v>
      </c>
      <c r="L158" s="5">
        <f>IF(VLOOKUP(Tableau9[[#This Row],[NUANCE]],$A:$B,2,FALSE)="DROITE",1,0)</f>
        <v>1</v>
      </c>
      <c r="M158" s="5">
        <f>IF(VLOOKUP(Tableau9[[#This Row],[NUANCE]],$A:$B,2,FALSE)="CENTRISTE",1,0)</f>
        <v>0</v>
      </c>
      <c r="N158" s="5">
        <f>IF(VLOOKUP(Tableau9[[#This Row],[NUANCE]],$A:$B,2,FALSE)="GAUCHE",1,0)</f>
        <v>0</v>
      </c>
      <c r="O158" s="5">
        <f>IF(VLOOKUP(Tableau9[[#This Row],[NUANCE]],$A:$B,2,FALSE)="AUTRE",1,0)</f>
        <v>0</v>
      </c>
    </row>
    <row r="159" spans="5:15" x14ac:dyDescent="0.25">
      <c r="E159" s="4">
        <v>2020</v>
      </c>
      <c r="F159" s="4" t="s">
        <v>568</v>
      </c>
      <c r="G159" s="4">
        <v>8</v>
      </c>
      <c r="H159" s="4" t="s">
        <v>771</v>
      </c>
      <c r="I159" s="4" t="str">
        <f>_xlfn.CONCAT(Tableau9[[#This Row],[ANNEE]:[CANDIDAT_NOM]])</f>
        <v>2020T18MAASKRI Moussa (LLR)</v>
      </c>
      <c r="J159" s="4" t="s">
        <v>15</v>
      </c>
      <c r="K159" s="5">
        <f>IF(VLOOKUP(Tableau9[[#This Row],[NUANCE]],$A:$B,2,FALSE)="EXTREME DROITE",1,0)</f>
        <v>0</v>
      </c>
      <c r="L159" s="5">
        <f>IF(VLOOKUP(Tableau9[[#This Row],[NUANCE]],$A:$B,2,FALSE)="DROITE",1,0)</f>
        <v>1</v>
      </c>
      <c r="M159" s="5">
        <f>IF(VLOOKUP(Tableau9[[#This Row],[NUANCE]],$A:$B,2,FALSE)="CENTRISTE",1,0)</f>
        <v>0</v>
      </c>
      <c r="N159" s="5">
        <f>IF(VLOOKUP(Tableau9[[#This Row],[NUANCE]],$A:$B,2,FALSE)="GAUCHE",1,0)</f>
        <v>0</v>
      </c>
      <c r="O159" s="5">
        <f>IF(VLOOKUP(Tableau9[[#This Row],[NUANCE]],$A:$B,2,FALSE)="AUTRE",1,0)</f>
        <v>0</v>
      </c>
    </row>
    <row r="160" spans="5:15" x14ac:dyDescent="0.25">
      <c r="E160" s="4">
        <v>2020</v>
      </c>
      <c r="F160" s="4" t="s">
        <v>568</v>
      </c>
      <c r="G160" s="4">
        <v>1</v>
      </c>
      <c r="H160" s="4" t="s">
        <v>772</v>
      </c>
      <c r="I160" s="4" t="str">
        <f>_xlfn.CONCAT(Tableau9[[#This Row],[ANNEE]:[CANDIDAT_NOM]])</f>
        <v>2020T11BARLES Sébastien (LVEC)</v>
      </c>
      <c r="J160" s="4" t="s">
        <v>19</v>
      </c>
      <c r="K160" s="5">
        <f>IF(VLOOKUP(Tableau9[[#This Row],[NUANCE]],$A:$B,2,FALSE)="EXTREME DROITE",1,0)</f>
        <v>0</v>
      </c>
      <c r="L160" s="5">
        <f>IF(VLOOKUP(Tableau9[[#This Row],[NUANCE]],$A:$B,2,FALSE)="DROITE",1,0)</f>
        <v>0</v>
      </c>
      <c r="M160" s="5">
        <f>IF(VLOOKUP(Tableau9[[#This Row],[NUANCE]],$A:$B,2,FALSE)="CENTRISTE",1,0)</f>
        <v>0</v>
      </c>
      <c r="N160" s="5">
        <f>IF(VLOOKUP(Tableau9[[#This Row],[NUANCE]],$A:$B,2,FALSE)="GAUCHE",1,0)</f>
        <v>1</v>
      </c>
      <c r="O160" s="5">
        <f>IF(VLOOKUP(Tableau9[[#This Row],[NUANCE]],$A:$B,2,FALSE)="AUTRE",1,0)</f>
        <v>0</v>
      </c>
    </row>
    <row r="161" spans="5:15" x14ac:dyDescent="0.25">
      <c r="E161" s="4">
        <v>2020</v>
      </c>
      <c r="F161" s="4" t="s">
        <v>568</v>
      </c>
      <c r="G161" s="4">
        <v>2</v>
      </c>
      <c r="H161" s="4" t="s">
        <v>698</v>
      </c>
      <c r="I161" s="4" t="str">
        <f>_xlfn.CONCAT(Tableau9[[#This Row],[ANNEE]:[CANDIDAT_NOM]])</f>
        <v>2020T12BONNET Isabelle (LEXG)</v>
      </c>
      <c r="J161" s="4" t="s">
        <v>14</v>
      </c>
      <c r="K161" s="5">
        <f>IF(VLOOKUP(Tableau9[[#This Row],[NUANCE]],$A:$B,2,FALSE)="EXTREME DROITE",1,0)</f>
        <v>0</v>
      </c>
      <c r="L161" s="5">
        <f>IF(VLOOKUP(Tableau9[[#This Row],[NUANCE]],$A:$B,2,FALSE)="DROITE",1,0)</f>
        <v>0</v>
      </c>
      <c r="M161" s="5">
        <f>IF(VLOOKUP(Tableau9[[#This Row],[NUANCE]],$A:$B,2,FALSE)="CENTRISTE",1,0)</f>
        <v>0</v>
      </c>
      <c r="N161" s="5">
        <f>IF(VLOOKUP(Tableau9[[#This Row],[NUANCE]],$A:$B,2,FALSE)="GAUCHE",1,0)</f>
        <v>1</v>
      </c>
      <c r="O161" s="5">
        <f>IF(VLOOKUP(Tableau9[[#This Row],[NUANCE]],$A:$B,2,FALSE)="AUTRE",1,0)</f>
        <v>0</v>
      </c>
    </row>
    <row r="162" spans="5:15" x14ac:dyDescent="0.25">
      <c r="E162" s="4">
        <v>2020</v>
      </c>
      <c r="F162" s="4" t="s">
        <v>568</v>
      </c>
      <c r="G162" s="4">
        <v>3</v>
      </c>
      <c r="H162" s="4" t="s">
        <v>773</v>
      </c>
      <c r="I162" s="4" t="str">
        <f>_xlfn.CONCAT(Tableau9[[#This Row],[ANNEE]:[CANDIDAT_NOM]])</f>
        <v>2020T13GILLES Bruno (LDVD)</v>
      </c>
      <c r="J162" s="4" t="s">
        <v>11</v>
      </c>
      <c r="K162" s="5">
        <f>IF(VLOOKUP(Tableau9[[#This Row],[NUANCE]],$A:$B,2,FALSE)="EXTREME DROITE",1,0)</f>
        <v>0</v>
      </c>
      <c r="L162" s="5">
        <f>IF(VLOOKUP(Tableau9[[#This Row],[NUANCE]],$A:$B,2,FALSE)="DROITE",1,0)</f>
        <v>1</v>
      </c>
      <c r="M162" s="5">
        <f>IF(VLOOKUP(Tableau9[[#This Row],[NUANCE]],$A:$B,2,FALSE)="CENTRISTE",1,0)</f>
        <v>0</v>
      </c>
      <c r="N162" s="5">
        <f>IF(VLOOKUP(Tableau9[[#This Row],[NUANCE]],$A:$B,2,FALSE)="GAUCHE",1,0)</f>
        <v>0</v>
      </c>
      <c r="O162" s="5">
        <f>IF(VLOOKUP(Tableau9[[#This Row],[NUANCE]],$A:$B,2,FALSE)="AUTRE",1,0)</f>
        <v>0</v>
      </c>
    </row>
    <row r="163" spans="5:15" x14ac:dyDescent="0.25">
      <c r="E163" s="4">
        <v>2020</v>
      </c>
      <c r="F163" s="4" t="s">
        <v>568</v>
      </c>
      <c r="G163" s="4">
        <v>4</v>
      </c>
      <c r="H163" s="4" t="s">
        <v>774</v>
      </c>
      <c r="I163" s="4" t="str">
        <f>_xlfn.CONCAT(Tableau9[[#This Row],[ANNEE]:[CANDIDAT_NOM]])</f>
        <v>2020T14FORTIN Olivia (LUG)</v>
      </c>
      <c r="J163" s="4" t="s">
        <v>18</v>
      </c>
      <c r="K163" s="5">
        <f>IF(VLOOKUP(Tableau9[[#This Row],[NUANCE]],$A:$B,2,FALSE)="EXTREME DROITE",1,0)</f>
        <v>0</v>
      </c>
      <c r="L163" s="5">
        <f>IF(VLOOKUP(Tableau9[[#This Row],[NUANCE]],$A:$B,2,FALSE)="DROITE",1,0)</f>
        <v>0</v>
      </c>
      <c r="M163" s="5">
        <f>IF(VLOOKUP(Tableau9[[#This Row],[NUANCE]],$A:$B,2,FALSE)="CENTRISTE",1,0)</f>
        <v>0</v>
      </c>
      <c r="N163" s="5">
        <f>IF(VLOOKUP(Tableau9[[#This Row],[NUANCE]],$A:$B,2,FALSE)="GAUCHE",1,0)</f>
        <v>1</v>
      </c>
      <c r="O163" s="5">
        <f>IF(VLOOKUP(Tableau9[[#This Row],[NUANCE]],$A:$B,2,FALSE)="AUTRE",1,0)</f>
        <v>0</v>
      </c>
    </row>
    <row r="164" spans="5:15" x14ac:dyDescent="0.25">
      <c r="E164" s="4">
        <v>2020</v>
      </c>
      <c r="F164" s="4" t="s">
        <v>568</v>
      </c>
      <c r="G164" s="4">
        <v>5</v>
      </c>
      <c r="H164" s="4" t="s">
        <v>775</v>
      </c>
      <c r="I164" s="4" t="str">
        <f>_xlfn.CONCAT(Tableau9[[#This Row],[ANNEE]:[CANDIDAT_NOM]])</f>
        <v>2020T15SIMON Nathalie (LDVD)</v>
      </c>
      <c r="J164" s="4" t="s">
        <v>11</v>
      </c>
      <c r="K164" s="5">
        <f>IF(VLOOKUP(Tableau9[[#This Row],[NUANCE]],$A:$B,2,FALSE)="EXTREME DROITE",1,0)</f>
        <v>0</v>
      </c>
      <c r="L164" s="5">
        <f>IF(VLOOKUP(Tableau9[[#This Row],[NUANCE]],$A:$B,2,FALSE)="DROITE",1,0)</f>
        <v>1</v>
      </c>
      <c r="M164" s="5">
        <f>IF(VLOOKUP(Tableau9[[#This Row],[NUANCE]],$A:$B,2,FALSE)="CENTRISTE",1,0)</f>
        <v>0</v>
      </c>
      <c r="N164" s="5">
        <f>IF(VLOOKUP(Tableau9[[#This Row],[NUANCE]],$A:$B,2,FALSE)="GAUCHE",1,0)</f>
        <v>0</v>
      </c>
      <c r="O164" s="5">
        <f>IF(VLOOKUP(Tableau9[[#This Row],[NUANCE]],$A:$B,2,FALSE)="AUTRE",1,0)</f>
        <v>0</v>
      </c>
    </row>
    <row r="165" spans="5:15" x14ac:dyDescent="0.25">
      <c r="E165" s="4">
        <v>2020</v>
      </c>
      <c r="F165" s="4" t="s">
        <v>568</v>
      </c>
      <c r="G165" s="4">
        <v>6</v>
      </c>
      <c r="H165" s="4" t="s">
        <v>776</v>
      </c>
      <c r="I165" s="4" t="str">
        <f>_xlfn.CONCAT(Tableau9[[#This Row],[ANNEE]:[CANDIDAT_NOM]])</f>
        <v>2020T16SIGNES Jean-Marc (LVEC)</v>
      </c>
      <c r="J165" s="4" t="s">
        <v>19</v>
      </c>
      <c r="K165" s="5">
        <f>IF(VLOOKUP(Tableau9[[#This Row],[NUANCE]],$A:$B,2,FALSE)="EXTREME DROITE",1,0)</f>
        <v>0</v>
      </c>
      <c r="L165" s="5">
        <f>IF(VLOOKUP(Tableau9[[#This Row],[NUANCE]],$A:$B,2,FALSE)="DROITE",1,0)</f>
        <v>0</v>
      </c>
      <c r="M165" s="5">
        <f>IF(VLOOKUP(Tableau9[[#This Row],[NUANCE]],$A:$B,2,FALSE)="CENTRISTE",1,0)</f>
        <v>0</v>
      </c>
      <c r="N165" s="5">
        <f>IF(VLOOKUP(Tableau9[[#This Row],[NUANCE]],$A:$B,2,FALSE)="GAUCHE",1,0)</f>
        <v>1</v>
      </c>
      <c r="O165" s="5">
        <f>IF(VLOOKUP(Tableau9[[#This Row],[NUANCE]],$A:$B,2,FALSE)="AUTRE",1,0)</f>
        <v>0</v>
      </c>
    </row>
    <row r="166" spans="5:15" x14ac:dyDescent="0.25">
      <c r="E166" s="4">
        <v>2020</v>
      </c>
      <c r="F166" s="4" t="s">
        <v>568</v>
      </c>
      <c r="G166" s="4">
        <v>7</v>
      </c>
      <c r="H166" s="4" t="s">
        <v>777</v>
      </c>
      <c r="I166" s="4" t="str">
        <f>_xlfn.CONCAT(Tableau9[[#This Row],[ANNEE]:[CANDIDAT_NOM]])</f>
        <v>2020T17PÉCOUT Danièle (LEXG)</v>
      </c>
      <c r="J166" s="4" t="s">
        <v>14</v>
      </c>
      <c r="K166" s="5">
        <f>IF(VLOOKUP(Tableau9[[#This Row],[NUANCE]],$A:$B,2,FALSE)="EXTREME DROITE",1,0)</f>
        <v>0</v>
      </c>
      <c r="L166" s="5">
        <f>IF(VLOOKUP(Tableau9[[#This Row],[NUANCE]],$A:$B,2,FALSE)="DROITE",1,0)</f>
        <v>0</v>
      </c>
      <c r="M166" s="5">
        <f>IF(VLOOKUP(Tableau9[[#This Row],[NUANCE]],$A:$B,2,FALSE)="CENTRISTE",1,0)</f>
        <v>0</v>
      </c>
      <c r="N166" s="5">
        <f>IF(VLOOKUP(Tableau9[[#This Row],[NUANCE]],$A:$B,2,FALSE)="GAUCHE",1,0)</f>
        <v>1</v>
      </c>
      <c r="O166" s="5">
        <f>IF(VLOOKUP(Tableau9[[#This Row],[NUANCE]],$A:$B,2,FALSE)="AUTRE",1,0)</f>
        <v>0</v>
      </c>
    </row>
    <row r="167" spans="5:15" x14ac:dyDescent="0.25">
      <c r="E167" s="4">
        <v>2020</v>
      </c>
      <c r="F167" s="4" t="s">
        <v>568</v>
      </c>
      <c r="G167" s="4">
        <v>8</v>
      </c>
      <c r="H167" s="4" t="s">
        <v>778</v>
      </c>
      <c r="I167" s="4" t="str">
        <f>_xlfn.CONCAT(Tableau9[[#This Row],[ANNEE]:[CANDIDAT_NOM]])</f>
        <v>2020T18ROCHE François (LEXG)</v>
      </c>
      <c r="J167" s="4" t="s">
        <v>14</v>
      </c>
      <c r="K167" s="5">
        <f>IF(VLOOKUP(Tableau9[[#This Row],[NUANCE]],$A:$B,2,FALSE)="EXTREME DROITE",1,0)</f>
        <v>0</v>
      </c>
      <c r="L167" s="5">
        <f>IF(VLOOKUP(Tableau9[[#This Row],[NUANCE]],$A:$B,2,FALSE)="DROITE",1,0)</f>
        <v>0</v>
      </c>
      <c r="M167" s="5">
        <f>IF(VLOOKUP(Tableau9[[#This Row],[NUANCE]],$A:$B,2,FALSE)="CENTRISTE",1,0)</f>
        <v>0</v>
      </c>
      <c r="N167" s="5">
        <f>IF(VLOOKUP(Tableau9[[#This Row],[NUANCE]],$A:$B,2,FALSE)="GAUCHE",1,0)</f>
        <v>1</v>
      </c>
      <c r="O167" s="5">
        <f>IF(VLOOKUP(Tableau9[[#This Row],[NUANCE]],$A:$B,2,FALSE)="AUTRE",1,0)</f>
        <v>0</v>
      </c>
    </row>
    <row r="168" spans="5:15" x14ac:dyDescent="0.25">
      <c r="E168" s="4">
        <v>2020</v>
      </c>
      <c r="F168" s="4" t="s">
        <v>568</v>
      </c>
      <c r="G168" s="4">
        <v>1</v>
      </c>
      <c r="H168" s="4" t="s">
        <v>779</v>
      </c>
      <c r="I168" s="4" t="str">
        <f>_xlfn.CONCAT(Tableau9[[#This Row],[ANNEE]:[CANDIDAT_NOM]])</f>
        <v>2020T11CAMARD Sophie (LUG)</v>
      </c>
      <c r="J168" s="4" t="s">
        <v>18</v>
      </c>
      <c r="K168" s="5">
        <f>IF(VLOOKUP(Tableau9[[#This Row],[NUANCE]],$A:$B,2,FALSE)="EXTREME DROITE",1,0)</f>
        <v>0</v>
      </c>
      <c r="L168" s="5">
        <f>IF(VLOOKUP(Tableau9[[#This Row],[NUANCE]],$A:$B,2,FALSE)="DROITE",1,0)</f>
        <v>0</v>
      </c>
      <c r="M168" s="5">
        <f>IF(VLOOKUP(Tableau9[[#This Row],[NUANCE]],$A:$B,2,FALSE)="CENTRISTE",1,0)</f>
        <v>0</v>
      </c>
      <c r="N168" s="5">
        <f>IF(VLOOKUP(Tableau9[[#This Row],[NUANCE]],$A:$B,2,FALSE)="GAUCHE",1,0)</f>
        <v>1</v>
      </c>
      <c r="O168" s="5">
        <f>IF(VLOOKUP(Tableau9[[#This Row],[NUANCE]],$A:$B,2,FALSE)="AUTRE",1,0)</f>
        <v>0</v>
      </c>
    </row>
    <row r="169" spans="5:15" x14ac:dyDescent="0.25">
      <c r="E169" s="4">
        <v>2020</v>
      </c>
      <c r="F169" s="4" t="s">
        <v>568</v>
      </c>
      <c r="G169" s="4">
        <v>2</v>
      </c>
      <c r="H169" s="4" t="s">
        <v>780</v>
      </c>
      <c r="I169" s="4" t="str">
        <f>_xlfn.CONCAT(Tableau9[[#This Row],[ANNEE]:[CANDIDAT_NOM]])</f>
        <v>2020T12BIAGGI Solange (LLR)</v>
      </c>
      <c r="J169" s="4" t="s">
        <v>15</v>
      </c>
      <c r="K169" s="5">
        <f>IF(VLOOKUP(Tableau9[[#This Row],[NUANCE]],$A:$B,2,FALSE)="EXTREME DROITE",1,0)</f>
        <v>0</v>
      </c>
      <c r="L169" s="5">
        <f>IF(VLOOKUP(Tableau9[[#This Row],[NUANCE]],$A:$B,2,FALSE)="DROITE",1,0)</f>
        <v>1</v>
      </c>
      <c r="M169" s="5">
        <f>IF(VLOOKUP(Tableau9[[#This Row],[NUANCE]],$A:$B,2,FALSE)="CENTRISTE",1,0)</f>
        <v>0</v>
      </c>
      <c r="N169" s="5">
        <f>IF(VLOOKUP(Tableau9[[#This Row],[NUANCE]],$A:$B,2,FALSE)="GAUCHE",1,0)</f>
        <v>0</v>
      </c>
      <c r="O169" s="5">
        <f>IF(VLOOKUP(Tableau9[[#This Row],[NUANCE]],$A:$B,2,FALSE)="AUTRE",1,0)</f>
        <v>0</v>
      </c>
    </row>
    <row r="170" spans="5:15" x14ac:dyDescent="0.25">
      <c r="E170" s="4">
        <v>2020</v>
      </c>
      <c r="F170" s="4" t="s">
        <v>568</v>
      </c>
      <c r="G170" s="4">
        <v>3</v>
      </c>
      <c r="H170" s="4" t="s">
        <v>781</v>
      </c>
      <c r="I170" s="4" t="str">
        <f>_xlfn.CONCAT(Tableau9[[#This Row],[ANNEE]:[CANDIDAT_NOM]])</f>
        <v>2020T13VINAPON Georges (LDVG)</v>
      </c>
      <c r="J170" s="4" t="s">
        <v>12</v>
      </c>
      <c r="K170" s="5">
        <f>IF(VLOOKUP(Tableau9[[#This Row],[NUANCE]],$A:$B,2,FALSE)="EXTREME DROITE",1,0)</f>
        <v>0</v>
      </c>
      <c r="L170" s="5">
        <f>IF(VLOOKUP(Tableau9[[#This Row],[NUANCE]],$A:$B,2,FALSE)="DROITE",1,0)</f>
        <v>0</v>
      </c>
      <c r="M170" s="5">
        <f>IF(VLOOKUP(Tableau9[[#This Row],[NUANCE]],$A:$B,2,FALSE)="CENTRISTE",1,0)</f>
        <v>0</v>
      </c>
      <c r="N170" s="5">
        <f>IF(VLOOKUP(Tableau9[[#This Row],[NUANCE]],$A:$B,2,FALSE)="GAUCHE",1,0)</f>
        <v>1</v>
      </c>
      <c r="O170" s="5">
        <f>IF(VLOOKUP(Tableau9[[#This Row],[NUANCE]],$A:$B,2,FALSE)="AUTRE",1,0)</f>
        <v>0</v>
      </c>
    </row>
    <row r="171" spans="5:15" x14ac:dyDescent="0.25">
      <c r="E171" s="4">
        <v>2020</v>
      </c>
      <c r="F171" s="4" t="s">
        <v>568</v>
      </c>
      <c r="G171" s="4">
        <v>4</v>
      </c>
      <c r="H171" s="4" t="s">
        <v>782</v>
      </c>
      <c r="I171" s="4" t="str">
        <f>_xlfn.CONCAT(Tableau9[[#This Row],[ANNEE]:[CANDIDAT_NOM]])</f>
        <v>2020T14JUSTE Christine (LVEC)</v>
      </c>
      <c r="J171" s="4" t="s">
        <v>19</v>
      </c>
      <c r="K171" s="5">
        <f>IF(VLOOKUP(Tableau9[[#This Row],[NUANCE]],$A:$B,2,FALSE)="EXTREME DROITE",1,0)</f>
        <v>0</v>
      </c>
      <c r="L171" s="5">
        <f>IF(VLOOKUP(Tableau9[[#This Row],[NUANCE]],$A:$B,2,FALSE)="DROITE",1,0)</f>
        <v>0</v>
      </c>
      <c r="M171" s="5">
        <f>IF(VLOOKUP(Tableau9[[#This Row],[NUANCE]],$A:$B,2,FALSE)="CENTRISTE",1,0)</f>
        <v>0</v>
      </c>
      <c r="N171" s="5">
        <f>IF(VLOOKUP(Tableau9[[#This Row],[NUANCE]],$A:$B,2,FALSE)="GAUCHE",1,0)</f>
        <v>1</v>
      </c>
      <c r="O171" s="5">
        <f>IF(VLOOKUP(Tableau9[[#This Row],[NUANCE]],$A:$B,2,FALSE)="AUTRE",1,0)</f>
        <v>0</v>
      </c>
    </row>
    <row r="172" spans="5:15" x14ac:dyDescent="0.25">
      <c r="E172" s="4">
        <v>2020</v>
      </c>
      <c r="F172" s="4" t="s">
        <v>568</v>
      </c>
      <c r="G172" s="4">
        <v>5</v>
      </c>
      <c r="H172" s="4" t="s">
        <v>783</v>
      </c>
      <c r="I172" s="4" t="str">
        <f>_xlfn.CONCAT(Tableau9[[#This Row],[ANNEE]:[CANDIDAT_NOM]])</f>
        <v>2020T15PONCELET Zoé (LDVG)</v>
      </c>
      <c r="J172" s="4" t="s">
        <v>12</v>
      </c>
      <c r="K172" s="5">
        <f>IF(VLOOKUP(Tableau9[[#This Row],[NUANCE]],$A:$B,2,FALSE)="EXTREME DROITE",1,0)</f>
        <v>0</v>
      </c>
      <c r="L172" s="5">
        <f>IF(VLOOKUP(Tableau9[[#This Row],[NUANCE]],$A:$B,2,FALSE)="DROITE",1,0)</f>
        <v>0</v>
      </c>
      <c r="M172" s="5">
        <f>IF(VLOOKUP(Tableau9[[#This Row],[NUANCE]],$A:$B,2,FALSE)="CENTRISTE",1,0)</f>
        <v>0</v>
      </c>
      <c r="N172" s="5">
        <f>IF(VLOOKUP(Tableau9[[#This Row],[NUANCE]],$A:$B,2,FALSE)="GAUCHE",1,0)</f>
        <v>1</v>
      </c>
      <c r="O172" s="5">
        <f>IF(VLOOKUP(Tableau9[[#This Row],[NUANCE]],$A:$B,2,FALSE)="AUTRE",1,0)</f>
        <v>0</v>
      </c>
    </row>
    <row r="173" spans="5:15" x14ac:dyDescent="0.25">
      <c r="E173" s="4">
        <v>2020</v>
      </c>
      <c r="F173" s="4" t="s">
        <v>568</v>
      </c>
      <c r="G173" s="4">
        <v>6</v>
      </c>
      <c r="H173" s="4" t="s">
        <v>784</v>
      </c>
      <c r="I173" s="4" t="str">
        <f>_xlfn.CONCAT(Tableau9[[#This Row],[ANNEE]:[CANDIDAT_NOM]])</f>
        <v>2020T16CHAMASSIAN Pascal (LREM)</v>
      </c>
      <c r="J173" s="4" t="s">
        <v>16</v>
      </c>
      <c r="K173" s="5">
        <f>IF(VLOOKUP(Tableau9[[#This Row],[NUANCE]],$A:$B,2,FALSE)="EXTREME DROITE",1,0)</f>
        <v>0</v>
      </c>
      <c r="L173" s="5">
        <f>IF(VLOOKUP(Tableau9[[#This Row],[NUANCE]],$A:$B,2,FALSE)="DROITE",1,0)</f>
        <v>0</v>
      </c>
      <c r="M173" s="5">
        <f>IF(VLOOKUP(Tableau9[[#This Row],[NUANCE]],$A:$B,2,FALSE)="CENTRISTE",1,0)</f>
        <v>1</v>
      </c>
      <c r="N173" s="5">
        <f>IF(VLOOKUP(Tableau9[[#This Row],[NUANCE]],$A:$B,2,FALSE)="GAUCHE",1,0)</f>
        <v>0</v>
      </c>
      <c r="O173" s="5">
        <f>IF(VLOOKUP(Tableau9[[#This Row],[NUANCE]],$A:$B,2,FALSE)="AUTRE",1,0)</f>
        <v>0</v>
      </c>
    </row>
    <row r="174" spans="5:15" x14ac:dyDescent="0.25">
      <c r="E174" s="4">
        <v>2020</v>
      </c>
      <c r="F174" s="4" t="s">
        <v>568</v>
      </c>
      <c r="G174" s="4">
        <v>7</v>
      </c>
      <c r="H174" s="4" t="s">
        <v>785</v>
      </c>
      <c r="I174" s="4" t="str">
        <f>_xlfn.CONCAT(Tableau9[[#This Row],[ANNEE]:[CANDIDAT_NOM]])</f>
        <v>2020T17HAROUCHE Karine (LDIV)</v>
      </c>
      <c r="J174" s="4" t="s">
        <v>9</v>
      </c>
      <c r="K174" s="5">
        <f>IF(VLOOKUP(Tableau9[[#This Row],[NUANCE]],$A:$B,2,FALSE)="EXTREME DROITE",1,0)</f>
        <v>0</v>
      </c>
      <c r="L174" s="5">
        <f>IF(VLOOKUP(Tableau9[[#This Row],[NUANCE]],$A:$B,2,FALSE)="DROITE",1,0)</f>
        <v>0</v>
      </c>
      <c r="M174" s="5">
        <f>IF(VLOOKUP(Tableau9[[#This Row],[NUANCE]],$A:$B,2,FALSE)="CENTRISTE",1,0)</f>
        <v>1</v>
      </c>
      <c r="N174" s="5">
        <f>IF(VLOOKUP(Tableau9[[#This Row],[NUANCE]],$A:$B,2,FALSE)="GAUCHE",1,0)</f>
        <v>0</v>
      </c>
      <c r="O174" s="5">
        <f>IF(VLOOKUP(Tableau9[[#This Row],[NUANCE]],$A:$B,2,FALSE)="AUTRE",1,0)</f>
        <v>0</v>
      </c>
    </row>
    <row r="175" spans="5:15" x14ac:dyDescent="0.25">
      <c r="E175" s="4">
        <v>2020</v>
      </c>
      <c r="F175" s="4" t="s">
        <v>568</v>
      </c>
      <c r="G175" s="4">
        <v>8</v>
      </c>
      <c r="H175" s="4" t="s">
        <v>786</v>
      </c>
      <c r="I175" s="4" t="str">
        <f>_xlfn.CONCAT(Tableau9[[#This Row],[ANNEE]:[CANDIDAT_NOM]])</f>
        <v>2020T18GRECH Sophie (LRN)</v>
      </c>
      <c r="J175" s="4" t="s">
        <v>17</v>
      </c>
      <c r="K175" s="5">
        <f>IF(VLOOKUP(Tableau9[[#This Row],[NUANCE]],$A:$B,2,FALSE)="EXTREME DROITE",1,0)</f>
        <v>1</v>
      </c>
      <c r="L175" s="5">
        <f>IF(VLOOKUP(Tableau9[[#This Row],[NUANCE]],$A:$B,2,FALSE)="DROITE",1,0)</f>
        <v>0</v>
      </c>
      <c r="M175" s="5">
        <f>IF(VLOOKUP(Tableau9[[#This Row],[NUANCE]],$A:$B,2,FALSE)="CENTRISTE",1,0)</f>
        <v>0</v>
      </c>
      <c r="N175" s="5">
        <f>IF(VLOOKUP(Tableau9[[#This Row],[NUANCE]],$A:$B,2,FALSE)="GAUCHE",1,0)</f>
        <v>0</v>
      </c>
      <c r="O175" s="5">
        <f>IF(VLOOKUP(Tableau9[[#This Row],[NUANCE]],$A:$B,2,FALSE)="AUTRE",1,0)</f>
        <v>0</v>
      </c>
    </row>
    <row r="176" spans="5:15" x14ac:dyDescent="0.25">
      <c r="E176" s="4">
        <v>2020</v>
      </c>
      <c r="F176" s="4" t="s">
        <v>568</v>
      </c>
      <c r="G176" s="4">
        <v>1</v>
      </c>
      <c r="H176" s="4" t="s">
        <v>787</v>
      </c>
      <c r="I176" s="4" t="str">
        <f>_xlfn.CONCAT(Tableau9[[#This Row],[ANNEE]:[CANDIDAT_NOM]])</f>
        <v>2020T11PARODI Clémence (LRN)</v>
      </c>
      <c r="J176" s="4" t="s">
        <v>17</v>
      </c>
      <c r="K176" s="5">
        <f>IF(VLOOKUP(Tableau9[[#This Row],[NUANCE]],$A:$B,2,FALSE)="EXTREME DROITE",1,0)</f>
        <v>1</v>
      </c>
      <c r="L176" s="5">
        <f>IF(VLOOKUP(Tableau9[[#This Row],[NUANCE]],$A:$B,2,FALSE)="DROITE",1,0)</f>
        <v>0</v>
      </c>
      <c r="M176" s="5">
        <f>IF(VLOOKUP(Tableau9[[#This Row],[NUANCE]],$A:$B,2,FALSE)="CENTRISTE",1,0)</f>
        <v>0</v>
      </c>
      <c r="N176" s="5">
        <f>IF(VLOOKUP(Tableau9[[#This Row],[NUANCE]],$A:$B,2,FALSE)="GAUCHE",1,0)</f>
        <v>0</v>
      </c>
      <c r="O176" s="5">
        <f>IF(VLOOKUP(Tableau9[[#This Row],[NUANCE]],$A:$B,2,FALSE)="AUTRE",1,0)</f>
        <v>0</v>
      </c>
    </row>
    <row r="177" spans="5:15" x14ac:dyDescent="0.25">
      <c r="E177" s="4">
        <v>2020</v>
      </c>
      <c r="F177" s="4" t="s">
        <v>568</v>
      </c>
      <c r="G177" s="4">
        <v>2</v>
      </c>
      <c r="H177" s="4" t="s">
        <v>788</v>
      </c>
      <c r="I177" s="4" t="str">
        <f>_xlfn.CONCAT(Tableau9[[#This Row],[ANNEE]:[CANDIDAT_NOM]])</f>
        <v>2020T12LHOTE Alain (LDVG)</v>
      </c>
      <c r="J177" s="4" t="s">
        <v>12</v>
      </c>
      <c r="K177" s="5">
        <f>IF(VLOOKUP(Tableau9[[#This Row],[NUANCE]],$A:$B,2,FALSE)="EXTREME DROITE",1,0)</f>
        <v>0</v>
      </c>
      <c r="L177" s="5">
        <f>IF(VLOOKUP(Tableau9[[#This Row],[NUANCE]],$A:$B,2,FALSE)="DROITE",1,0)</f>
        <v>0</v>
      </c>
      <c r="M177" s="5">
        <f>IF(VLOOKUP(Tableau9[[#This Row],[NUANCE]],$A:$B,2,FALSE)="CENTRISTE",1,0)</f>
        <v>0</v>
      </c>
      <c r="N177" s="5">
        <f>IF(VLOOKUP(Tableau9[[#This Row],[NUANCE]],$A:$B,2,FALSE)="GAUCHE",1,0)</f>
        <v>1</v>
      </c>
      <c r="O177" s="5">
        <f>IF(VLOOKUP(Tableau9[[#This Row],[NUANCE]],$A:$B,2,FALSE)="AUTRE",1,0)</f>
        <v>0</v>
      </c>
    </row>
    <row r="178" spans="5:15" x14ac:dyDescent="0.25">
      <c r="E178" s="4">
        <v>2020</v>
      </c>
      <c r="F178" s="4" t="s">
        <v>568</v>
      </c>
      <c r="G178" s="4">
        <v>3</v>
      </c>
      <c r="H178" s="4" t="s">
        <v>789</v>
      </c>
      <c r="I178" s="4" t="str">
        <f>_xlfn.CONCAT(Tableau9[[#This Row],[ANNEE]:[CANDIDAT_NOM]])</f>
        <v>2020T13GERBER Muriel (LEXG)</v>
      </c>
      <c r="J178" s="4" t="s">
        <v>14</v>
      </c>
      <c r="K178" s="5">
        <f>IF(VLOOKUP(Tableau9[[#This Row],[NUANCE]],$A:$B,2,FALSE)="EXTREME DROITE",1,0)</f>
        <v>0</v>
      </c>
      <c r="L178" s="5">
        <f>IF(VLOOKUP(Tableau9[[#This Row],[NUANCE]],$A:$B,2,FALSE)="DROITE",1,0)</f>
        <v>0</v>
      </c>
      <c r="M178" s="5">
        <f>IF(VLOOKUP(Tableau9[[#This Row],[NUANCE]],$A:$B,2,FALSE)="CENTRISTE",1,0)</f>
        <v>0</v>
      </c>
      <c r="N178" s="5">
        <f>IF(VLOOKUP(Tableau9[[#This Row],[NUANCE]],$A:$B,2,FALSE)="GAUCHE",1,0)</f>
        <v>1</v>
      </c>
      <c r="O178" s="5">
        <f>IF(VLOOKUP(Tableau9[[#This Row],[NUANCE]],$A:$B,2,FALSE)="AUTRE",1,0)</f>
        <v>0</v>
      </c>
    </row>
    <row r="179" spans="5:15" x14ac:dyDescent="0.25">
      <c r="E179" s="4">
        <v>2020</v>
      </c>
      <c r="F179" s="4" t="s">
        <v>568</v>
      </c>
      <c r="G179" s="4">
        <v>4</v>
      </c>
      <c r="H179" s="4" t="s">
        <v>790</v>
      </c>
      <c r="I179" s="4" t="str">
        <f>_xlfn.CONCAT(Tableau9[[#This Row],[ANNEE]:[CANDIDAT_NOM]])</f>
        <v>2020T14MARANDAT Bernard (LRN)</v>
      </c>
      <c r="J179" s="4" t="s">
        <v>17</v>
      </c>
      <c r="K179" s="5">
        <f>IF(VLOOKUP(Tableau9[[#This Row],[NUANCE]],$A:$B,2,FALSE)="EXTREME DROITE",1,0)</f>
        <v>1</v>
      </c>
      <c r="L179" s="5">
        <f>IF(VLOOKUP(Tableau9[[#This Row],[NUANCE]],$A:$B,2,FALSE)="DROITE",1,0)</f>
        <v>0</v>
      </c>
      <c r="M179" s="5">
        <f>IF(VLOOKUP(Tableau9[[#This Row],[NUANCE]],$A:$B,2,FALSE)="CENTRISTE",1,0)</f>
        <v>0</v>
      </c>
      <c r="N179" s="5">
        <f>IF(VLOOKUP(Tableau9[[#This Row],[NUANCE]],$A:$B,2,FALSE)="GAUCHE",1,0)</f>
        <v>0</v>
      </c>
      <c r="O179" s="5">
        <f>IF(VLOOKUP(Tableau9[[#This Row],[NUANCE]],$A:$B,2,FALSE)="AUTRE",1,0)</f>
        <v>0</v>
      </c>
    </row>
    <row r="180" spans="5:15" x14ac:dyDescent="0.25">
      <c r="E180" s="4">
        <v>2020</v>
      </c>
      <c r="F180" s="4" t="s">
        <v>568</v>
      </c>
      <c r="G180" s="4">
        <v>5</v>
      </c>
      <c r="H180" s="4" t="s">
        <v>791</v>
      </c>
      <c r="I180" s="4" t="str">
        <f>_xlfn.CONCAT(Tableau9[[#This Row],[ANNEE]:[CANDIDAT_NOM]])</f>
        <v>2020T15MENCHON Hervé (LVEC)</v>
      </c>
      <c r="J180" s="4" t="s">
        <v>19</v>
      </c>
      <c r="K180" s="5">
        <f>IF(VLOOKUP(Tableau9[[#This Row],[NUANCE]],$A:$B,2,FALSE)="EXTREME DROITE",1,0)</f>
        <v>0</v>
      </c>
      <c r="L180" s="5">
        <f>IF(VLOOKUP(Tableau9[[#This Row],[NUANCE]],$A:$B,2,FALSE)="DROITE",1,0)</f>
        <v>0</v>
      </c>
      <c r="M180" s="5">
        <f>IF(VLOOKUP(Tableau9[[#This Row],[NUANCE]],$A:$B,2,FALSE)="CENTRISTE",1,0)</f>
        <v>0</v>
      </c>
      <c r="N180" s="5">
        <f>IF(VLOOKUP(Tableau9[[#This Row],[NUANCE]],$A:$B,2,FALSE)="GAUCHE",1,0)</f>
        <v>1</v>
      </c>
      <c r="O180" s="5">
        <f>IF(VLOOKUP(Tableau9[[#This Row],[NUANCE]],$A:$B,2,FALSE)="AUTRE",1,0)</f>
        <v>0</v>
      </c>
    </row>
    <row r="181" spans="5:15" x14ac:dyDescent="0.25">
      <c r="E181" s="4">
        <v>2020</v>
      </c>
      <c r="F181" s="4" t="s">
        <v>568</v>
      </c>
      <c r="G181" s="4">
        <v>6</v>
      </c>
      <c r="H181" s="4" t="s">
        <v>792</v>
      </c>
      <c r="I181" s="4" t="str">
        <f>_xlfn.CONCAT(Tableau9[[#This Row],[ANNEE]:[CANDIDAT_NOM]])</f>
        <v>2020T16ALLISIO Franck (LRN)</v>
      </c>
      <c r="J181" s="4" t="s">
        <v>17</v>
      </c>
      <c r="K181" s="5">
        <f>IF(VLOOKUP(Tableau9[[#This Row],[NUANCE]],$A:$B,2,FALSE)="EXTREME DROITE",1,0)</f>
        <v>1</v>
      </c>
      <c r="L181" s="5">
        <f>IF(VLOOKUP(Tableau9[[#This Row],[NUANCE]],$A:$B,2,FALSE)="DROITE",1,0)</f>
        <v>0</v>
      </c>
      <c r="M181" s="5">
        <f>IF(VLOOKUP(Tableau9[[#This Row],[NUANCE]],$A:$B,2,FALSE)="CENTRISTE",1,0)</f>
        <v>0</v>
      </c>
      <c r="N181" s="5">
        <f>IF(VLOOKUP(Tableau9[[#This Row],[NUANCE]],$A:$B,2,FALSE)="GAUCHE",1,0)</f>
        <v>0</v>
      </c>
      <c r="O181" s="5">
        <f>IF(VLOOKUP(Tableau9[[#This Row],[NUANCE]],$A:$B,2,FALSE)="AUTRE",1,0)</f>
        <v>0</v>
      </c>
    </row>
    <row r="182" spans="5:15" x14ac:dyDescent="0.25">
      <c r="E182" s="4">
        <v>2020</v>
      </c>
      <c r="F182" s="4" t="s">
        <v>568</v>
      </c>
      <c r="G182" s="4">
        <v>7</v>
      </c>
      <c r="H182" s="4" t="s">
        <v>793</v>
      </c>
      <c r="I182" s="4" t="str">
        <f>_xlfn.CONCAT(Tableau9[[#This Row],[ANNEE]:[CANDIDAT_NOM]])</f>
        <v>2020T17RAVIER Stéphane (LRN)</v>
      </c>
      <c r="J182" s="4" t="s">
        <v>17</v>
      </c>
      <c r="K182" s="5">
        <f>IF(VLOOKUP(Tableau9[[#This Row],[NUANCE]],$A:$B,2,FALSE)="EXTREME DROITE",1,0)</f>
        <v>1</v>
      </c>
      <c r="L182" s="5">
        <f>IF(VLOOKUP(Tableau9[[#This Row],[NUANCE]],$A:$B,2,FALSE)="DROITE",1,0)</f>
        <v>0</v>
      </c>
      <c r="M182" s="5">
        <f>IF(VLOOKUP(Tableau9[[#This Row],[NUANCE]],$A:$B,2,FALSE)="CENTRISTE",1,0)</f>
        <v>0</v>
      </c>
      <c r="N182" s="5">
        <f>IF(VLOOKUP(Tableau9[[#This Row],[NUANCE]],$A:$B,2,FALSE)="GAUCHE",1,0)</f>
        <v>0</v>
      </c>
      <c r="O182" s="5">
        <f>IF(VLOOKUP(Tableau9[[#This Row],[NUANCE]],$A:$B,2,FALSE)="AUTRE",1,0)</f>
        <v>0</v>
      </c>
    </row>
    <row r="183" spans="5:15" x14ac:dyDescent="0.25">
      <c r="E183" s="4">
        <v>2020</v>
      </c>
      <c r="F183" s="4" t="s">
        <v>568</v>
      </c>
      <c r="G183" s="4">
        <v>8</v>
      </c>
      <c r="H183" s="4" t="s">
        <v>794</v>
      </c>
      <c r="I183" s="4" t="str">
        <f>_xlfn.CONCAT(Tableau9[[#This Row],[ANNEE]:[CANDIDAT_NOM]])</f>
        <v>2020T18COPPOLA Jean-Marc (LUG)</v>
      </c>
      <c r="J183" s="4" t="s">
        <v>18</v>
      </c>
      <c r="K183" s="5">
        <f>IF(VLOOKUP(Tableau9[[#This Row],[NUANCE]],$A:$B,2,FALSE)="EXTREME DROITE",1,0)</f>
        <v>0</v>
      </c>
      <c r="L183" s="5">
        <f>IF(VLOOKUP(Tableau9[[#This Row],[NUANCE]],$A:$B,2,FALSE)="DROITE",1,0)</f>
        <v>0</v>
      </c>
      <c r="M183" s="5">
        <f>IF(VLOOKUP(Tableau9[[#This Row],[NUANCE]],$A:$B,2,FALSE)="CENTRISTE",1,0)</f>
        <v>0</v>
      </c>
      <c r="N183" s="5">
        <f>IF(VLOOKUP(Tableau9[[#This Row],[NUANCE]],$A:$B,2,FALSE)="GAUCHE",1,0)</f>
        <v>1</v>
      </c>
      <c r="O183" s="5">
        <f>IF(VLOOKUP(Tableau9[[#This Row],[NUANCE]],$A:$B,2,FALSE)="AUTRE",1,0)</f>
        <v>0</v>
      </c>
    </row>
    <row r="184" spans="5:15" x14ac:dyDescent="0.25">
      <c r="E184" s="4">
        <v>2020</v>
      </c>
      <c r="F184" s="4" t="s">
        <v>568</v>
      </c>
      <c r="G184" s="4">
        <v>1</v>
      </c>
      <c r="H184" s="4" t="s">
        <v>795</v>
      </c>
      <c r="I184" s="4" t="str">
        <f>_xlfn.CONCAT(Tableau9[[#This Row],[ANNEE]:[CANDIDAT_NOM]])</f>
        <v>2020T11BACCINO René (LDVD)</v>
      </c>
      <c r="J184" s="4" t="s">
        <v>11</v>
      </c>
      <c r="K184" s="5">
        <f>IF(VLOOKUP(Tableau9[[#This Row],[NUANCE]],$A:$B,2,FALSE)="EXTREME DROITE",1,0)</f>
        <v>0</v>
      </c>
      <c r="L184" s="5">
        <f>IF(VLOOKUP(Tableau9[[#This Row],[NUANCE]],$A:$B,2,FALSE)="DROITE",1,0)</f>
        <v>1</v>
      </c>
      <c r="M184" s="5">
        <f>IF(VLOOKUP(Tableau9[[#This Row],[NUANCE]],$A:$B,2,FALSE)="CENTRISTE",1,0)</f>
        <v>0</v>
      </c>
      <c r="N184" s="5">
        <f>IF(VLOOKUP(Tableau9[[#This Row],[NUANCE]],$A:$B,2,FALSE)="GAUCHE",1,0)</f>
        <v>0</v>
      </c>
      <c r="O184" s="5">
        <f>IF(VLOOKUP(Tableau9[[#This Row],[NUANCE]],$A:$B,2,FALSE)="AUTRE",1,0)</f>
        <v>0</v>
      </c>
    </row>
    <row r="185" spans="5:15" x14ac:dyDescent="0.25">
      <c r="E185" s="4">
        <v>2020</v>
      </c>
      <c r="F185" s="4" t="s">
        <v>568</v>
      </c>
      <c r="G185" s="4">
        <v>2</v>
      </c>
      <c r="H185" s="4" t="s">
        <v>796</v>
      </c>
      <c r="I185" s="4" t="str">
        <f>_xlfn.CONCAT(Tableau9[[#This Row],[ANNEE]:[CANDIDAT_NOM]])</f>
        <v>2020T12DJAMBAÉ Nouriati (LVEC)</v>
      </c>
      <c r="J185" s="4" t="s">
        <v>19</v>
      </c>
      <c r="K185" s="5">
        <f>IF(VLOOKUP(Tableau9[[#This Row],[NUANCE]],$A:$B,2,FALSE)="EXTREME DROITE",1,0)</f>
        <v>0</v>
      </c>
      <c r="L185" s="5">
        <f>IF(VLOOKUP(Tableau9[[#This Row],[NUANCE]],$A:$B,2,FALSE)="DROITE",1,0)</f>
        <v>0</v>
      </c>
      <c r="M185" s="5">
        <f>IF(VLOOKUP(Tableau9[[#This Row],[NUANCE]],$A:$B,2,FALSE)="CENTRISTE",1,0)</f>
        <v>0</v>
      </c>
      <c r="N185" s="5">
        <f>IF(VLOOKUP(Tableau9[[#This Row],[NUANCE]],$A:$B,2,FALSE)="GAUCHE",1,0)</f>
        <v>1</v>
      </c>
      <c r="O185" s="5">
        <f>IF(VLOOKUP(Tableau9[[#This Row],[NUANCE]],$A:$B,2,FALSE)="AUTRE",1,0)</f>
        <v>0</v>
      </c>
    </row>
    <row r="186" spans="5:15" x14ac:dyDescent="0.25">
      <c r="E186" s="4">
        <v>2020</v>
      </c>
      <c r="F186" s="4" t="s">
        <v>568</v>
      </c>
      <c r="G186" s="4">
        <v>3</v>
      </c>
      <c r="H186" s="4" t="s">
        <v>797</v>
      </c>
      <c r="I186" s="4" t="str">
        <f>_xlfn.CONCAT(Tableau9[[#This Row],[ANNEE]:[CANDIDAT_NOM]])</f>
        <v>2020T13GRAPELOUP Mathieu (LREM)</v>
      </c>
      <c r="J186" s="4" t="s">
        <v>16</v>
      </c>
      <c r="K186" s="5">
        <f>IF(VLOOKUP(Tableau9[[#This Row],[NUANCE]],$A:$B,2,FALSE)="EXTREME DROITE",1,0)</f>
        <v>0</v>
      </c>
      <c r="L186" s="5">
        <f>IF(VLOOKUP(Tableau9[[#This Row],[NUANCE]],$A:$B,2,FALSE)="DROITE",1,0)</f>
        <v>0</v>
      </c>
      <c r="M186" s="5">
        <f>IF(VLOOKUP(Tableau9[[#This Row],[NUANCE]],$A:$B,2,FALSE)="CENTRISTE",1,0)</f>
        <v>1</v>
      </c>
      <c r="N186" s="5">
        <f>IF(VLOOKUP(Tableau9[[#This Row],[NUANCE]],$A:$B,2,FALSE)="GAUCHE",1,0)</f>
        <v>0</v>
      </c>
      <c r="O186" s="5">
        <f>IF(VLOOKUP(Tableau9[[#This Row],[NUANCE]],$A:$B,2,FALSE)="AUTRE",1,0)</f>
        <v>0</v>
      </c>
    </row>
    <row r="187" spans="5:15" x14ac:dyDescent="0.25">
      <c r="E187" s="4">
        <v>2020</v>
      </c>
      <c r="F187" s="4" t="s">
        <v>568</v>
      </c>
      <c r="G187" s="4">
        <v>4</v>
      </c>
      <c r="H187" s="4" t="s">
        <v>798</v>
      </c>
      <c r="I187" s="4" t="str">
        <f>_xlfn.CONCAT(Tableau9[[#This Row],[ANNEE]:[CANDIDAT_NOM]])</f>
        <v>2020T14BLANC Pierre-Henri (LDVG)</v>
      </c>
      <c r="J187" s="4" t="s">
        <v>12</v>
      </c>
      <c r="K187" s="5">
        <f>IF(VLOOKUP(Tableau9[[#This Row],[NUANCE]],$A:$B,2,FALSE)="EXTREME DROITE",1,0)</f>
        <v>0</v>
      </c>
      <c r="L187" s="5">
        <f>IF(VLOOKUP(Tableau9[[#This Row],[NUANCE]],$A:$B,2,FALSE)="DROITE",1,0)</f>
        <v>0</v>
      </c>
      <c r="M187" s="5">
        <f>IF(VLOOKUP(Tableau9[[#This Row],[NUANCE]],$A:$B,2,FALSE)="CENTRISTE",1,0)</f>
        <v>0</v>
      </c>
      <c r="N187" s="5">
        <f>IF(VLOOKUP(Tableau9[[#This Row],[NUANCE]],$A:$B,2,FALSE)="GAUCHE",1,0)</f>
        <v>1</v>
      </c>
      <c r="O187" s="5">
        <f>IF(VLOOKUP(Tableau9[[#This Row],[NUANCE]],$A:$B,2,FALSE)="AUTRE",1,0)</f>
        <v>0</v>
      </c>
    </row>
    <row r="188" spans="5:15" x14ac:dyDescent="0.25">
      <c r="E188" s="4">
        <v>2020</v>
      </c>
      <c r="F188" s="4" t="s">
        <v>568</v>
      </c>
      <c r="G188" s="4">
        <v>5</v>
      </c>
      <c r="H188" s="4" t="s">
        <v>799</v>
      </c>
      <c r="I188" s="4" t="str">
        <f>_xlfn.CONCAT(Tableau9[[#This Row],[ANNEE]:[CANDIDAT_NOM]])</f>
        <v>2020T15GOY Sophie (LREM)</v>
      </c>
      <c r="J188" s="4" t="s">
        <v>16</v>
      </c>
      <c r="K188" s="5">
        <f>IF(VLOOKUP(Tableau9[[#This Row],[NUANCE]],$A:$B,2,FALSE)="EXTREME DROITE",1,0)</f>
        <v>0</v>
      </c>
      <c r="L188" s="5">
        <f>IF(VLOOKUP(Tableau9[[#This Row],[NUANCE]],$A:$B,2,FALSE)="DROITE",1,0)</f>
        <v>0</v>
      </c>
      <c r="M188" s="5">
        <f>IF(VLOOKUP(Tableau9[[#This Row],[NUANCE]],$A:$B,2,FALSE)="CENTRISTE",1,0)</f>
        <v>1</v>
      </c>
      <c r="N188" s="5">
        <f>IF(VLOOKUP(Tableau9[[#This Row],[NUANCE]],$A:$B,2,FALSE)="GAUCHE",1,0)</f>
        <v>0</v>
      </c>
      <c r="O188" s="5">
        <f>IF(VLOOKUP(Tableau9[[#This Row],[NUANCE]],$A:$B,2,FALSE)="AUTRE",1,0)</f>
        <v>0</v>
      </c>
    </row>
    <row r="189" spans="5:15" x14ac:dyDescent="0.25">
      <c r="E189" s="4">
        <v>2020</v>
      </c>
      <c r="F189" s="4" t="s">
        <v>568</v>
      </c>
      <c r="G189" s="4">
        <v>6</v>
      </c>
      <c r="H189" s="4" t="s">
        <v>740</v>
      </c>
      <c r="I189" s="4" t="str">
        <f>_xlfn.CONCAT(Tableau9[[#This Row],[ANNEE]:[CANDIDAT_NOM]])</f>
        <v>2020T16ASSANTE Robert (LDVD)</v>
      </c>
      <c r="J189" s="4" t="s">
        <v>11</v>
      </c>
      <c r="K189" s="5">
        <f>IF(VLOOKUP(Tableau9[[#This Row],[NUANCE]],$A:$B,2,FALSE)="EXTREME DROITE",1,0)</f>
        <v>0</v>
      </c>
      <c r="L189" s="5">
        <f>IF(VLOOKUP(Tableau9[[#This Row],[NUANCE]],$A:$B,2,FALSE)="DROITE",1,0)</f>
        <v>1</v>
      </c>
      <c r="M189" s="5">
        <f>IF(VLOOKUP(Tableau9[[#This Row],[NUANCE]],$A:$B,2,FALSE)="CENTRISTE",1,0)</f>
        <v>0</v>
      </c>
      <c r="N189" s="5">
        <f>IF(VLOOKUP(Tableau9[[#This Row],[NUANCE]],$A:$B,2,FALSE)="GAUCHE",1,0)</f>
        <v>0</v>
      </c>
      <c r="O189" s="5">
        <f>IF(VLOOKUP(Tableau9[[#This Row],[NUANCE]],$A:$B,2,FALSE)="AUTRE",1,0)</f>
        <v>0</v>
      </c>
    </row>
    <row r="190" spans="5:15" x14ac:dyDescent="0.25">
      <c r="E190" s="4">
        <v>2020</v>
      </c>
      <c r="F190" s="4" t="s">
        <v>568</v>
      </c>
      <c r="G190" s="4">
        <v>7</v>
      </c>
      <c r="H190" s="4" t="s">
        <v>800</v>
      </c>
      <c r="I190" s="4" t="str">
        <f>_xlfn.CONCAT(Tableau9[[#This Row],[ANNEE]:[CANDIDAT_NOM]])</f>
        <v>2020T17COLIN Josépha (LDVD)</v>
      </c>
      <c r="J190" s="4" t="s">
        <v>11</v>
      </c>
      <c r="K190" s="5">
        <f>IF(VLOOKUP(Tableau9[[#This Row],[NUANCE]],$A:$B,2,FALSE)="EXTREME DROITE",1,0)</f>
        <v>0</v>
      </c>
      <c r="L190" s="5">
        <f>IF(VLOOKUP(Tableau9[[#This Row],[NUANCE]],$A:$B,2,FALSE)="DROITE",1,0)</f>
        <v>1</v>
      </c>
      <c r="M190" s="5">
        <f>IF(VLOOKUP(Tableau9[[#This Row],[NUANCE]],$A:$B,2,FALSE)="CENTRISTE",1,0)</f>
        <v>0</v>
      </c>
      <c r="N190" s="5">
        <f>IF(VLOOKUP(Tableau9[[#This Row],[NUANCE]],$A:$B,2,FALSE)="GAUCHE",1,0)</f>
        <v>0</v>
      </c>
      <c r="O190" s="5">
        <f>IF(VLOOKUP(Tableau9[[#This Row],[NUANCE]],$A:$B,2,FALSE)="AUTRE",1,0)</f>
        <v>0</v>
      </c>
    </row>
    <row r="191" spans="5:15" x14ac:dyDescent="0.25">
      <c r="E191" s="4">
        <v>2020</v>
      </c>
      <c r="F191" s="4" t="s">
        <v>568</v>
      </c>
      <c r="G191" s="4">
        <v>8</v>
      </c>
      <c r="H191" s="4" t="s">
        <v>801</v>
      </c>
      <c r="I191" s="4" t="str">
        <f>_xlfn.CONCAT(Tableau9[[#This Row],[ANNEE]:[CANDIDAT_NOM]])</f>
        <v>2020T18CORTEGGIANI Jean-Marc (LDVD)</v>
      </c>
      <c r="J191" s="4" t="s">
        <v>11</v>
      </c>
      <c r="K191" s="5">
        <f>IF(VLOOKUP(Tableau9[[#This Row],[NUANCE]],$A:$B,2,FALSE)="EXTREME DROITE",1,0)</f>
        <v>0</v>
      </c>
      <c r="L191" s="5">
        <f>IF(VLOOKUP(Tableau9[[#This Row],[NUANCE]],$A:$B,2,FALSE)="DROITE",1,0)</f>
        <v>1</v>
      </c>
      <c r="M191" s="5">
        <f>IF(VLOOKUP(Tableau9[[#This Row],[NUANCE]],$A:$B,2,FALSE)="CENTRISTE",1,0)</f>
        <v>0</v>
      </c>
      <c r="N191" s="5">
        <f>IF(VLOOKUP(Tableau9[[#This Row],[NUANCE]],$A:$B,2,FALSE)="GAUCHE",1,0)</f>
        <v>0</v>
      </c>
      <c r="O191" s="5">
        <f>IF(VLOOKUP(Tableau9[[#This Row],[NUANCE]],$A:$B,2,FALSE)="AUTRE",1,0)</f>
        <v>0</v>
      </c>
    </row>
    <row r="192" spans="5:15" x14ac:dyDescent="0.25">
      <c r="E192" s="4">
        <v>2020</v>
      </c>
      <c r="F192" s="4" t="s">
        <v>568</v>
      </c>
      <c r="G192" s="4">
        <v>1</v>
      </c>
      <c r="H192" s="4" t="s">
        <v>802</v>
      </c>
      <c r="I192" s="4" t="str">
        <f>_xlfn.CONCAT(Tableau9[[#This Row],[ANNEE]:[CANDIDAT_NOM]])</f>
        <v>2020T11POITEVIN Gaëtan (LDVG)</v>
      </c>
      <c r="J192" s="4" t="s">
        <v>12</v>
      </c>
      <c r="K192" s="5">
        <f>IF(VLOOKUP(Tableau9[[#This Row],[NUANCE]],$A:$B,2,FALSE)="EXTREME DROITE",1,0)</f>
        <v>0</v>
      </c>
      <c r="L192" s="5">
        <f>IF(VLOOKUP(Tableau9[[#This Row],[NUANCE]],$A:$B,2,FALSE)="DROITE",1,0)</f>
        <v>0</v>
      </c>
      <c r="M192" s="5">
        <f>IF(VLOOKUP(Tableau9[[#This Row],[NUANCE]],$A:$B,2,FALSE)="CENTRISTE",1,0)</f>
        <v>0</v>
      </c>
      <c r="N192" s="5">
        <f>IF(VLOOKUP(Tableau9[[#This Row],[NUANCE]],$A:$B,2,FALSE)="GAUCHE",1,0)</f>
        <v>1</v>
      </c>
      <c r="O192" s="5">
        <f>IF(VLOOKUP(Tableau9[[#This Row],[NUANCE]],$A:$B,2,FALSE)="AUTRE",1,0)</f>
        <v>0</v>
      </c>
    </row>
    <row r="193" spans="5:15" x14ac:dyDescent="0.25">
      <c r="E193" s="4">
        <v>2020</v>
      </c>
      <c r="F193" s="4" t="s">
        <v>568</v>
      </c>
      <c r="G193" s="4">
        <v>2</v>
      </c>
      <c r="H193" s="4" t="s">
        <v>803</v>
      </c>
      <c r="I193" s="4" t="str">
        <f>_xlfn.CONCAT(Tableau9[[#This Row],[ANNEE]:[CANDIDAT_NOM]])</f>
        <v>2020T12NARDUCCI Lisette (LDVD)</v>
      </c>
      <c r="J193" s="4" t="s">
        <v>11</v>
      </c>
      <c r="K193" s="5">
        <f>IF(VLOOKUP(Tableau9[[#This Row],[NUANCE]],$A:$B,2,FALSE)="EXTREME DROITE",1,0)</f>
        <v>0</v>
      </c>
      <c r="L193" s="5">
        <f>IF(VLOOKUP(Tableau9[[#This Row],[NUANCE]],$A:$B,2,FALSE)="DROITE",1,0)</f>
        <v>1</v>
      </c>
      <c r="M193" s="5">
        <f>IF(VLOOKUP(Tableau9[[#This Row],[NUANCE]],$A:$B,2,FALSE)="CENTRISTE",1,0)</f>
        <v>0</v>
      </c>
      <c r="N193" s="5">
        <f>IF(VLOOKUP(Tableau9[[#This Row],[NUANCE]],$A:$B,2,FALSE)="GAUCHE",1,0)</f>
        <v>0</v>
      </c>
      <c r="O193" s="5">
        <f>IF(VLOOKUP(Tableau9[[#This Row],[NUANCE]],$A:$B,2,FALSE)="AUTRE",1,0)</f>
        <v>0</v>
      </c>
    </row>
    <row r="194" spans="5:15" x14ac:dyDescent="0.25">
      <c r="E194" s="4">
        <v>2020</v>
      </c>
      <c r="F194" s="4" t="s">
        <v>568</v>
      </c>
      <c r="G194" s="4">
        <v>3</v>
      </c>
      <c r="H194" s="4" t="s">
        <v>804</v>
      </c>
      <c r="I194" s="4" t="str">
        <f>_xlfn.CONCAT(Tableau9[[#This Row],[ANNEE]:[CANDIDAT_NOM]])</f>
        <v>2020T13BERGERON David (LDVG)</v>
      </c>
      <c r="J194" s="4" t="s">
        <v>12</v>
      </c>
      <c r="K194" s="5">
        <f>IF(VLOOKUP(Tableau9[[#This Row],[NUANCE]],$A:$B,2,FALSE)="EXTREME DROITE",1,0)</f>
        <v>0</v>
      </c>
      <c r="L194" s="5">
        <f>IF(VLOOKUP(Tableau9[[#This Row],[NUANCE]],$A:$B,2,FALSE)="DROITE",1,0)</f>
        <v>0</v>
      </c>
      <c r="M194" s="5">
        <f>IF(VLOOKUP(Tableau9[[#This Row],[NUANCE]],$A:$B,2,FALSE)="CENTRISTE",1,0)</f>
        <v>0</v>
      </c>
      <c r="N194" s="5">
        <f>IF(VLOOKUP(Tableau9[[#This Row],[NUANCE]],$A:$B,2,FALSE)="GAUCHE",1,0)</f>
        <v>1</v>
      </c>
      <c r="O194" s="5">
        <f>IF(VLOOKUP(Tableau9[[#This Row],[NUANCE]],$A:$B,2,FALSE)="AUTRE",1,0)</f>
        <v>0</v>
      </c>
    </row>
    <row r="195" spans="5:15" x14ac:dyDescent="0.25">
      <c r="E195" s="4">
        <v>2020</v>
      </c>
      <c r="F195" s="4" t="s">
        <v>568</v>
      </c>
      <c r="G195" s="4">
        <v>4</v>
      </c>
      <c r="H195" s="4" t="s">
        <v>805</v>
      </c>
      <c r="I195" s="4" t="str">
        <f>_xlfn.CONCAT(Tableau9[[#This Row],[ANNEE]:[CANDIDAT_NOM]])</f>
        <v>2020T14VASSAL Martine (LLR)</v>
      </c>
      <c r="J195" s="4" t="s">
        <v>15</v>
      </c>
      <c r="K195" s="5">
        <f>IF(VLOOKUP(Tableau9[[#This Row],[NUANCE]],$A:$B,2,FALSE)="EXTREME DROITE",1,0)</f>
        <v>0</v>
      </c>
      <c r="L195" s="5">
        <f>IF(VLOOKUP(Tableau9[[#This Row],[NUANCE]],$A:$B,2,FALSE)="DROITE",1,0)</f>
        <v>1</v>
      </c>
      <c r="M195" s="5">
        <f>IF(VLOOKUP(Tableau9[[#This Row],[NUANCE]],$A:$B,2,FALSE)="CENTRISTE",1,0)</f>
        <v>0</v>
      </c>
      <c r="N195" s="5">
        <f>IF(VLOOKUP(Tableau9[[#This Row],[NUANCE]],$A:$B,2,FALSE)="GAUCHE",1,0)</f>
        <v>0</v>
      </c>
      <c r="O195" s="5">
        <f>IF(VLOOKUP(Tableau9[[#This Row],[NUANCE]],$A:$B,2,FALSE)="AUTRE",1,0)</f>
        <v>0</v>
      </c>
    </row>
    <row r="196" spans="5:15" x14ac:dyDescent="0.25">
      <c r="E196" s="4">
        <v>2020</v>
      </c>
      <c r="F196" s="4" t="s">
        <v>568</v>
      </c>
      <c r="G196" s="4">
        <v>5</v>
      </c>
      <c r="H196" s="4" t="s">
        <v>806</v>
      </c>
      <c r="I196" s="4" t="str">
        <f>_xlfn.CONCAT(Tableau9[[#This Row],[ANNEE]:[CANDIDAT_NOM]])</f>
        <v>2020T15ROYER-PERREAUT Lionel (LLR)</v>
      </c>
      <c r="J196" s="4" t="s">
        <v>15</v>
      </c>
      <c r="K196" s="5">
        <f>IF(VLOOKUP(Tableau9[[#This Row],[NUANCE]],$A:$B,2,FALSE)="EXTREME DROITE",1,0)</f>
        <v>0</v>
      </c>
      <c r="L196" s="5">
        <f>IF(VLOOKUP(Tableau9[[#This Row],[NUANCE]],$A:$B,2,FALSE)="DROITE",1,0)</f>
        <v>1</v>
      </c>
      <c r="M196" s="5">
        <f>IF(VLOOKUP(Tableau9[[#This Row],[NUANCE]],$A:$B,2,FALSE)="CENTRISTE",1,0)</f>
        <v>0</v>
      </c>
      <c r="N196" s="5">
        <f>IF(VLOOKUP(Tableau9[[#This Row],[NUANCE]],$A:$B,2,FALSE)="GAUCHE",1,0)</f>
        <v>0</v>
      </c>
      <c r="O196" s="5">
        <f>IF(VLOOKUP(Tableau9[[#This Row],[NUANCE]],$A:$B,2,FALSE)="AUTRE",1,0)</f>
        <v>0</v>
      </c>
    </row>
    <row r="197" spans="5:15" x14ac:dyDescent="0.25">
      <c r="E197" s="4">
        <v>2020</v>
      </c>
      <c r="F197" s="4" t="s">
        <v>568</v>
      </c>
      <c r="G197" s="4">
        <v>6</v>
      </c>
      <c r="H197" s="4" t="s">
        <v>807</v>
      </c>
      <c r="I197" s="4" t="str">
        <f>_xlfn.CONCAT(Tableau9[[#This Row],[ANNEE]:[CANDIDAT_NOM]])</f>
        <v>2020T16RAVIER Julien (LLR)</v>
      </c>
      <c r="J197" s="4" t="s">
        <v>15</v>
      </c>
      <c r="K197" s="5">
        <f>IF(VLOOKUP(Tableau9[[#This Row],[NUANCE]],$A:$B,2,FALSE)="EXTREME DROITE",1,0)</f>
        <v>0</v>
      </c>
      <c r="L197" s="5">
        <f>IF(VLOOKUP(Tableau9[[#This Row],[NUANCE]],$A:$B,2,FALSE)="DROITE",1,0)</f>
        <v>1</v>
      </c>
      <c r="M197" s="5">
        <f>IF(VLOOKUP(Tableau9[[#This Row],[NUANCE]],$A:$B,2,FALSE)="CENTRISTE",1,0)</f>
        <v>0</v>
      </c>
      <c r="N197" s="5">
        <f>IF(VLOOKUP(Tableau9[[#This Row],[NUANCE]],$A:$B,2,FALSE)="GAUCHE",1,0)</f>
        <v>0</v>
      </c>
      <c r="O197" s="5">
        <f>IF(VLOOKUP(Tableau9[[#This Row],[NUANCE]],$A:$B,2,FALSE)="AUTRE",1,0)</f>
        <v>0</v>
      </c>
    </row>
    <row r="198" spans="5:15" x14ac:dyDescent="0.25">
      <c r="E198" s="4">
        <v>2020</v>
      </c>
      <c r="F198" s="4" t="s">
        <v>568</v>
      </c>
      <c r="G198" s="4">
        <v>7</v>
      </c>
      <c r="H198" s="4" t="s">
        <v>808</v>
      </c>
      <c r="I198" s="4" t="str">
        <f>_xlfn.CONCAT(Tableau9[[#This Row],[ANNEE]:[CANDIDAT_NOM]])</f>
        <v>2020T17BENSAADA Mohammed (LVEC)</v>
      </c>
      <c r="J198" s="4" t="s">
        <v>19</v>
      </c>
      <c r="K198" s="5">
        <f>IF(VLOOKUP(Tableau9[[#This Row],[NUANCE]],$A:$B,2,FALSE)="EXTREME DROITE",1,0)</f>
        <v>0</v>
      </c>
      <c r="L198" s="5">
        <f>IF(VLOOKUP(Tableau9[[#This Row],[NUANCE]],$A:$B,2,FALSE)="DROITE",1,0)</f>
        <v>0</v>
      </c>
      <c r="M198" s="5">
        <f>IF(VLOOKUP(Tableau9[[#This Row],[NUANCE]],$A:$B,2,FALSE)="CENTRISTE",1,0)</f>
        <v>0</v>
      </c>
      <c r="N198" s="5">
        <f>IF(VLOOKUP(Tableau9[[#This Row],[NUANCE]],$A:$B,2,FALSE)="GAUCHE",1,0)</f>
        <v>1</v>
      </c>
      <c r="O198" s="5">
        <f>IF(VLOOKUP(Tableau9[[#This Row],[NUANCE]],$A:$B,2,FALSE)="AUTRE",1,0)</f>
        <v>0</v>
      </c>
    </row>
    <row r="199" spans="5:15" x14ac:dyDescent="0.25">
      <c r="E199" s="4">
        <v>2020</v>
      </c>
      <c r="F199" s="4" t="s">
        <v>568</v>
      </c>
      <c r="G199" s="4">
        <v>8</v>
      </c>
      <c r="H199" s="4" t="s">
        <v>809</v>
      </c>
      <c r="I199" s="4" t="str">
        <f>_xlfn.CONCAT(Tableau9[[#This Row],[ANNEE]:[CANDIDAT_NOM]])</f>
        <v>2020T18PERNICE Stephane (LEXG)</v>
      </c>
      <c r="J199" s="4" t="s">
        <v>14</v>
      </c>
      <c r="K199" s="5">
        <f>IF(VLOOKUP(Tableau9[[#This Row],[NUANCE]],$A:$B,2,FALSE)="EXTREME DROITE",1,0)</f>
        <v>0</v>
      </c>
      <c r="L199" s="5">
        <f>IF(VLOOKUP(Tableau9[[#This Row],[NUANCE]],$A:$B,2,FALSE)="DROITE",1,0)</f>
        <v>0</v>
      </c>
      <c r="M199" s="5">
        <f>IF(VLOOKUP(Tableau9[[#This Row],[NUANCE]],$A:$B,2,FALSE)="CENTRISTE",1,0)</f>
        <v>0</v>
      </c>
      <c r="N199" s="5">
        <f>IF(VLOOKUP(Tableau9[[#This Row],[NUANCE]],$A:$B,2,FALSE)="GAUCHE",1,0)</f>
        <v>1</v>
      </c>
      <c r="O199" s="5">
        <f>IF(VLOOKUP(Tableau9[[#This Row],[NUANCE]],$A:$B,2,FALSE)="AUTRE",1,0)</f>
        <v>0</v>
      </c>
    </row>
    <row r="200" spans="5:15" x14ac:dyDescent="0.25">
      <c r="E200" s="4">
        <v>2020</v>
      </c>
      <c r="F200" s="4" t="s">
        <v>568</v>
      </c>
      <c r="G200" s="4">
        <v>1</v>
      </c>
      <c r="H200" s="4" t="s">
        <v>810</v>
      </c>
      <c r="I200" s="4" t="str">
        <f>_xlfn.CONCAT(Tableau9[[#This Row],[ANNEE]:[CANDIDAT_NOM]])</f>
        <v>2020T11BERNASCONI Sabine (LLR)</v>
      </c>
      <c r="J200" s="4" t="s">
        <v>15</v>
      </c>
      <c r="K200" s="5">
        <f>IF(VLOOKUP(Tableau9[[#This Row],[NUANCE]],$A:$B,2,FALSE)="EXTREME DROITE",1,0)</f>
        <v>0</v>
      </c>
      <c r="L200" s="5">
        <f>IF(VLOOKUP(Tableau9[[#This Row],[NUANCE]],$A:$B,2,FALSE)="DROITE",1,0)</f>
        <v>1</v>
      </c>
      <c r="M200" s="5">
        <f>IF(VLOOKUP(Tableau9[[#This Row],[NUANCE]],$A:$B,2,FALSE)="CENTRISTE",1,0)</f>
        <v>0</v>
      </c>
      <c r="N200" s="5">
        <f>IF(VLOOKUP(Tableau9[[#This Row],[NUANCE]],$A:$B,2,FALSE)="GAUCHE",1,0)</f>
        <v>0</v>
      </c>
      <c r="O200" s="5">
        <f>IF(VLOOKUP(Tableau9[[#This Row],[NUANCE]],$A:$B,2,FALSE)="AUTRE",1,0)</f>
        <v>0</v>
      </c>
    </row>
    <row r="201" spans="5:15" x14ac:dyDescent="0.25">
      <c r="E201" s="4">
        <v>2020</v>
      </c>
      <c r="F201" s="4" t="s">
        <v>568</v>
      </c>
      <c r="G201" s="4">
        <v>2</v>
      </c>
      <c r="H201" s="4" t="s">
        <v>811</v>
      </c>
      <c r="I201" s="4" t="str">
        <f>_xlfn.CONCAT(Tableau9[[#This Row],[ANNEE]:[CANDIDAT_NOM]])</f>
        <v>2020T12PAYAN Benoît (LUG)</v>
      </c>
      <c r="J201" s="4" t="s">
        <v>18</v>
      </c>
      <c r="K201" s="5">
        <f>IF(VLOOKUP(Tableau9[[#This Row],[NUANCE]],$A:$B,2,FALSE)="EXTREME DROITE",1,0)</f>
        <v>0</v>
      </c>
      <c r="L201" s="5">
        <f>IF(VLOOKUP(Tableau9[[#This Row],[NUANCE]],$A:$B,2,FALSE)="DROITE",1,0)</f>
        <v>0</v>
      </c>
      <c r="M201" s="5">
        <f>IF(VLOOKUP(Tableau9[[#This Row],[NUANCE]],$A:$B,2,FALSE)="CENTRISTE",1,0)</f>
        <v>0</v>
      </c>
      <c r="N201" s="5">
        <f>IF(VLOOKUP(Tableau9[[#This Row],[NUANCE]],$A:$B,2,FALSE)="GAUCHE",1,0)</f>
        <v>1</v>
      </c>
      <c r="O201" s="5">
        <f>IF(VLOOKUP(Tableau9[[#This Row],[NUANCE]],$A:$B,2,FALSE)="AUTRE",1,0)</f>
        <v>0</v>
      </c>
    </row>
    <row r="202" spans="5:15" x14ac:dyDescent="0.25">
      <c r="E202" s="4">
        <v>2020</v>
      </c>
      <c r="F202" s="4" t="s">
        <v>568</v>
      </c>
      <c r="G202" s="4">
        <v>3</v>
      </c>
      <c r="H202" s="4" t="s">
        <v>812</v>
      </c>
      <c r="I202" s="4" t="str">
        <f>_xlfn.CONCAT(Tableau9[[#This Row],[ANNEE]:[CANDIDAT_NOM]])</f>
        <v>2020T13AGRESTI Jean-Philippe (LLR)</v>
      </c>
      <c r="J202" s="4" t="s">
        <v>15</v>
      </c>
      <c r="K202" s="5">
        <f>IF(VLOOKUP(Tableau9[[#This Row],[NUANCE]],$A:$B,2,FALSE)="EXTREME DROITE",1,0)</f>
        <v>0</v>
      </c>
      <c r="L202" s="5">
        <f>IF(VLOOKUP(Tableau9[[#This Row],[NUANCE]],$A:$B,2,FALSE)="DROITE",1,0)</f>
        <v>1</v>
      </c>
      <c r="M202" s="5">
        <f>IF(VLOOKUP(Tableau9[[#This Row],[NUANCE]],$A:$B,2,FALSE)="CENTRISTE",1,0)</f>
        <v>0</v>
      </c>
      <c r="N202" s="5">
        <f>IF(VLOOKUP(Tableau9[[#This Row],[NUANCE]],$A:$B,2,FALSE)="GAUCHE",1,0)</f>
        <v>0</v>
      </c>
      <c r="O202" s="5">
        <f>IF(VLOOKUP(Tableau9[[#This Row],[NUANCE]],$A:$B,2,FALSE)="AUTRE",1,0)</f>
        <v>0</v>
      </c>
    </row>
    <row r="203" spans="5:15" x14ac:dyDescent="0.25">
      <c r="E203" s="4">
        <v>2020</v>
      </c>
      <c r="F203" s="4" t="s">
        <v>568</v>
      </c>
      <c r="G203" s="4">
        <v>6</v>
      </c>
      <c r="H203" s="4" t="s">
        <v>813</v>
      </c>
      <c r="I203" s="4" t="str">
        <f>_xlfn.CONCAT(Tableau9[[#This Row],[ANNEE]:[CANDIDAT_NOM]])</f>
        <v>2020T16DE CAMBIAIRE François (LDVG)</v>
      </c>
      <c r="J203" s="4" t="s">
        <v>12</v>
      </c>
      <c r="K203" s="5">
        <f>IF(VLOOKUP(Tableau9[[#This Row],[NUANCE]],$A:$B,2,FALSE)="EXTREME DROITE",1,0)</f>
        <v>0</v>
      </c>
      <c r="L203" s="5">
        <f>IF(VLOOKUP(Tableau9[[#This Row],[NUANCE]],$A:$B,2,FALSE)="DROITE",1,0)</f>
        <v>0</v>
      </c>
      <c r="M203" s="5">
        <f>IF(VLOOKUP(Tableau9[[#This Row],[NUANCE]],$A:$B,2,FALSE)="CENTRISTE",1,0)</f>
        <v>0</v>
      </c>
      <c r="N203" s="5">
        <f>IF(VLOOKUP(Tableau9[[#This Row],[NUANCE]],$A:$B,2,FALSE)="GAUCHE",1,0)</f>
        <v>1</v>
      </c>
      <c r="O203" s="5">
        <f>IF(VLOOKUP(Tableau9[[#This Row],[NUANCE]],$A:$B,2,FALSE)="AUTRE",1,0)</f>
        <v>0</v>
      </c>
    </row>
    <row r="204" spans="5:15" x14ac:dyDescent="0.25">
      <c r="E204" s="4">
        <v>2020</v>
      </c>
      <c r="F204" s="4" t="s">
        <v>568</v>
      </c>
      <c r="G204" s="4">
        <v>7</v>
      </c>
      <c r="H204" s="4" t="s">
        <v>814</v>
      </c>
      <c r="I204" s="4" t="str">
        <f>_xlfn.CONCAT(Tableau9[[#This Row],[ANNEE]:[CANDIDAT_NOM]])</f>
        <v>2020T17BULTEAU-RAMBAUD Marie-Florence (LREM)</v>
      </c>
      <c r="J204" s="4" t="s">
        <v>16</v>
      </c>
      <c r="K204" s="5">
        <f>IF(VLOOKUP(Tableau9[[#This Row],[NUANCE]],$A:$B,2,FALSE)="EXTREME DROITE",1,0)</f>
        <v>0</v>
      </c>
      <c r="L204" s="5">
        <f>IF(VLOOKUP(Tableau9[[#This Row],[NUANCE]],$A:$B,2,FALSE)="DROITE",1,0)</f>
        <v>0</v>
      </c>
      <c r="M204" s="5">
        <f>IF(VLOOKUP(Tableau9[[#This Row],[NUANCE]],$A:$B,2,FALSE)="CENTRISTE",1,0)</f>
        <v>1</v>
      </c>
      <c r="N204" s="5">
        <f>IF(VLOOKUP(Tableau9[[#This Row],[NUANCE]],$A:$B,2,FALSE)="GAUCHE",1,0)</f>
        <v>0</v>
      </c>
      <c r="O204" s="5">
        <f>IF(VLOOKUP(Tableau9[[#This Row],[NUANCE]],$A:$B,2,FALSE)="AUTRE",1,0)</f>
        <v>0</v>
      </c>
    </row>
    <row r="205" spans="5:15" x14ac:dyDescent="0.25">
      <c r="E205" s="4">
        <v>2020</v>
      </c>
      <c r="F205" s="4" t="s">
        <v>568</v>
      </c>
      <c r="G205" s="4">
        <v>8</v>
      </c>
      <c r="H205" s="4" t="s">
        <v>815</v>
      </c>
      <c r="I205" s="4" t="str">
        <f>_xlfn.CONCAT(Tableau9[[#This Row],[ANNEE]:[CANDIDAT_NOM]])</f>
        <v>2020T18AHAMADA Saïd (LREM)</v>
      </c>
      <c r="J205" s="4" t="s">
        <v>16</v>
      </c>
      <c r="K205" s="5">
        <f>IF(VLOOKUP(Tableau9[[#This Row],[NUANCE]],$A:$B,2,FALSE)="EXTREME DROITE",1,0)</f>
        <v>0</v>
      </c>
      <c r="L205" s="5">
        <f>IF(VLOOKUP(Tableau9[[#This Row],[NUANCE]],$A:$B,2,FALSE)="DROITE",1,0)</f>
        <v>0</v>
      </c>
      <c r="M205" s="5">
        <f>IF(VLOOKUP(Tableau9[[#This Row],[NUANCE]],$A:$B,2,FALSE)="CENTRISTE",1,0)</f>
        <v>1</v>
      </c>
      <c r="N205" s="5">
        <f>IF(VLOOKUP(Tableau9[[#This Row],[NUANCE]],$A:$B,2,FALSE)="GAUCHE",1,0)</f>
        <v>0</v>
      </c>
      <c r="O205" s="5">
        <f>IF(VLOOKUP(Tableau9[[#This Row],[NUANCE]],$A:$B,2,FALSE)="AUTRE",1,0)</f>
        <v>0</v>
      </c>
    </row>
    <row r="206" spans="5:15" x14ac:dyDescent="0.25">
      <c r="E206" s="4">
        <v>2020</v>
      </c>
      <c r="F206" s="4" t="s">
        <v>568</v>
      </c>
      <c r="G206" s="4">
        <v>2</v>
      </c>
      <c r="H206" s="4" t="s">
        <v>816</v>
      </c>
      <c r="I206" s="4" t="str">
        <f>_xlfn.CONCAT(Tableau9[[#This Row],[ANNEE]:[CANDIDAT_NOM]])</f>
        <v>2020T12DELIGNY Yannick (LDIV)</v>
      </c>
      <c r="J206" s="4" t="s">
        <v>9</v>
      </c>
      <c r="K206" s="5">
        <f>IF(VLOOKUP(Tableau9[[#This Row],[NUANCE]],$A:$B,2,FALSE)="EXTREME DROITE",1,0)</f>
        <v>0</v>
      </c>
      <c r="L206" s="5">
        <f>IF(VLOOKUP(Tableau9[[#This Row],[NUANCE]],$A:$B,2,FALSE)="DROITE",1,0)</f>
        <v>0</v>
      </c>
      <c r="M206" s="5">
        <f>IF(VLOOKUP(Tableau9[[#This Row],[NUANCE]],$A:$B,2,FALSE)="CENTRISTE",1,0)</f>
        <v>1</v>
      </c>
      <c r="N206" s="5">
        <f>IF(VLOOKUP(Tableau9[[#This Row],[NUANCE]],$A:$B,2,FALSE)="GAUCHE",1,0)</f>
        <v>0</v>
      </c>
      <c r="O206" s="5">
        <f>IF(VLOOKUP(Tableau9[[#This Row],[NUANCE]],$A:$B,2,FALSE)="AUTRE",1,0)</f>
        <v>0</v>
      </c>
    </row>
    <row r="207" spans="5:15" x14ac:dyDescent="0.25">
      <c r="E207" s="4">
        <v>2020</v>
      </c>
      <c r="F207" s="4" t="s">
        <v>568</v>
      </c>
      <c r="G207" s="4">
        <v>3</v>
      </c>
      <c r="H207" s="4" t="s">
        <v>817</v>
      </c>
      <c r="I207" s="4" t="str">
        <f>_xlfn.CONCAT(Tableau9[[#This Row],[ANNEE]:[CANDIDAT_NOM]])</f>
        <v>2020T13RUBIROLA Michèle (LUG)</v>
      </c>
      <c r="J207" s="4" t="s">
        <v>18</v>
      </c>
      <c r="K207" s="5">
        <f>IF(VLOOKUP(Tableau9[[#This Row],[NUANCE]],$A:$B,2,FALSE)="EXTREME DROITE",1,0)</f>
        <v>0</v>
      </c>
      <c r="L207" s="5">
        <f>IF(VLOOKUP(Tableau9[[#This Row],[NUANCE]],$A:$B,2,FALSE)="DROITE",1,0)</f>
        <v>0</v>
      </c>
      <c r="M207" s="5">
        <f>IF(VLOOKUP(Tableau9[[#This Row],[NUANCE]],$A:$B,2,FALSE)="CENTRISTE",1,0)</f>
        <v>0</v>
      </c>
      <c r="N207" s="5">
        <f>IF(VLOOKUP(Tableau9[[#This Row],[NUANCE]],$A:$B,2,FALSE)="GAUCHE",1,0)</f>
        <v>1</v>
      </c>
      <c r="O207" s="5">
        <f>IF(VLOOKUP(Tableau9[[#This Row],[NUANCE]],$A:$B,2,FALSE)="AUTRE",1,0)</f>
        <v>0</v>
      </c>
    </row>
    <row r="208" spans="5:15" x14ac:dyDescent="0.25">
      <c r="E208" s="4">
        <v>2020</v>
      </c>
      <c r="F208" s="4" t="s">
        <v>568</v>
      </c>
      <c r="G208" s="4">
        <v>7</v>
      </c>
      <c r="H208" s="4" t="s">
        <v>818</v>
      </c>
      <c r="I208" s="4" t="str">
        <f>_xlfn.CONCAT(Tableau9[[#This Row],[ANNEE]:[CANDIDAT_NOM]])</f>
        <v>2020T17BACCHI Jérémy (LUG)</v>
      </c>
      <c r="J208" s="4" t="s">
        <v>18</v>
      </c>
      <c r="K208" s="5">
        <f>IF(VLOOKUP(Tableau9[[#This Row],[NUANCE]],$A:$B,2,FALSE)="EXTREME DROITE",1,0)</f>
        <v>0</v>
      </c>
      <c r="L208" s="5">
        <f>IF(VLOOKUP(Tableau9[[#This Row],[NUANCE]],$A:$B,2,FALSE)="DROITE",1,0)</f>
        <v>0</v>
      </c>
      <c r="M208" s="5">
        <f>IF(VLOOKUP(Tableau9[[#This Row],[NUANCE]],$A:$B,2,FALSE)="CENTRISTE",1,0)</f>
        <v>0</v>
      </c>
      <c r="N208" s="5">
        <f>IF(VLOOKUP(Tableau9[[#This Row],[NUANCE]],$A:$B,2,FALSE)="GAUCHE",1,0)</f>
        <v>1</v>
      </c>
      <c r="O208" s="5">
        <f>IF(VLOOKUP(Tableau9[[#This Row],[NUANCE]],$A:$B,2,FALSE)="AUTRE",1,0)</f>
        <v>0</v>
      </c>
    </row>
    <row r="209" spans="5:15" x14ac:dyDescent="0.25">
      <c r="E209" s="4">
        <v>2020</v>
      </c>
      <c r="F209" s="4" t="s">
        <v>568</v>
      </c>
      <c r="G209" s="4">
        <v>8</v>
      </c>
      <c r="H209" s="4" t="s">
        <v>819</v>
      </c>
      <c r="I209" s="4" t="str">
        <f>_xlfn.CONCAT(Tableau9[[#This Row],[ANNEE]:[CANDIDAT_NOM]])</f>
        <v>2020T18SOILIHI Chahidati (LVEC)</v>
      </c>
      <c r="J209" s="4" t="s">
        <v>19</v>
      </c>
      <c r="K209" s="5">
        <f>IF(VLOOKUP(Tableau9[[#This Row],[NUANCE]],$A:$B,2,FALSE)="EXTREME DROITE",1,0)</f>
        <v>0</v>
      </c>
      <c r="L209" s="5">
        <f>IF(VLOOKUP(Tableau9[[#This Row],[NUANCE]],$A:$B,2,FALSE)="DROITE",1,0)</f>
        <v>0</v>
      </c>
      <c r="M209" s="5">
        <f>IF(VLOOKUP(Tableau9[[#This Row],[NUANCE]],$A:$B,2,FALSE)="CENTRISTE",1,0)</f>
        <v>0</v>
      </c>
      <c r="N209" s="5">
        <f>IF(VLOOKUP(Tableau9[[#This Row],[NUANCE]],$A:$B,2,FALSE)="GAUCHE",1,0)</f>
        <v>1</v>
      </c>
      <c r="O209" s="5">
        <f>IF(VLOOKUP(Tableau9[[#This Row],[NUANCE]],$A:$B,2,FALSE)="AUTRE",1,0)</f>
        <v>0</v>
      </c>
    </row>
    <row r="210" spans="5:15" x14ac:dyDescent="0.25">
      <c r="E210" s="4">
        <v>2020</v>
      </c>
      <c r="F210" s="4" t="s">
        <v>568</v>
      </c>
      <c r="G210" s="4">
        <v>7</v>
      </c>
      <c r="H210" s="4" t="s">
        <v>820</v>
      </c>
      <c r="I210" s="4" t="str">
        <f>_xlfn.CONCAT(Tableau9[[#This Row],[ANNEE]:[CANDIDAT_NOM]])</f>
        <v>2020T17ZIDANE Farid (LDIV)</v>
      </c>
      <c r="J210" s="4" t="s">
        <v>9</v>
      </c>
      <c r="K210" s="5">
        <f>IF(VLOOKUP(Tableau9[[#This Row],[NUANCE]],$A:$B,2,FALSE)="EXTREME DROITE",1,0)</f>
        <v>0</v>
      </c>
      <c r="L210" s="5">
        <f>IF(VLOOKUP(Tableau9[[#This Row],[NUANCE]],$A:$B,2,FALSE)="DROITE",1,0)</f>
        <v>0</v>
      </c>
      <c r="M210" s="5">
        <f>IF(VLOOKUP(Tableau9[[#This Row],[NUANCE]],$A:$B,2,FALSE)="CENTRISTE",1,0)</f>
        <v>1</v>
      </c>
      <c r="N210" s="5">
        <f>IF(VLOOKUP(Tableau9[[#This Row],[NUANCE]],$A:$B,2,FALSE)="GAUCHE",1,0)</f>
        <v>0</v>
      </c>
      <c r="O210" s="5">
        <f>IF(VLOOKUP(Tableau9[[#This Row],[NUANCE]],$A:$B,2,FALSE)="AUTRE",1,0)</f>
        <v>0</v>
      </c>
    </row>
    <row r="211" spans="5:15" x14ac:dyDescent="0.25">
      <c r="E211" s="4">
        <v>2015</v>
      </c>
      <c r="F211" s="4" t="s">
        <v>568</v>
      </c>
      <c r="G211" s="4">
        <v>1</v>
      </c>
      <c r="H211" s="4" t="s">
        <v>821</v>
      </c>
      <c r="I211" s="4" t="s">
        <v>822</v>
      </c>
      <c r="J211" s="4" t="s">
        <v>592</v>
      </c>
      <c r="K211" s="5">
        <f>IF(VLOOKUP(Tableau9[[#This Row],[NUANCE]],$A:$B,2,FALSE)="EXTREME DROITE",1,0)</f>
        <v>1</v>
      </c>
      <c r="L211" s="5">
        <f>IF(VLOOKUP(Tableau9[[#This Row],[NUANCE]],$A:$B,2,FALSE)="DROITE",1,0)</f>
        <v>0</v>
      </c>
      <c r="M211" s="5">
        <f>IF(VLOOKUP(Tableau9[[#This Row],[NUANCE]],$A:$B,2,FALSE)="CENTRISTE",1,0)</f>
        <v>0</v>
      </c>
      <c r="N211" s="5">
        <f>IF(VLOOKUP(Tableau9[[#This Row],[NUANCE]],$A:$B,2,FALSE)="GAUCHE",1,0)</f>
        <v>0</v>
      </c>
      <c r="O211" s="5">
        <f>IF(VLOOKUP(Tableau9[[#This Row],[NUANCE]],$A:$B,2,FALSE)="AUTRE",1,0)</f>
        <v>0</v>
      </c>
    </row>
    <row r="212" spans="5:15" x14ac:dyDescent="0.25">
      <c r="E212" s="4">
        <v>2015</v>
      </c>
      <c r="F212" s="4" t="s">
        <v>568</v>
      </c>
      <c r="G212" s="4">
        <v>1</v>
      </c>
      <c r="H212" s="4" t="s">
        <v>823</v>
      </c>
      <c r="I212" s="4" t="s">
        <v>824</v>
      </c>
      <c r="J212" s="4" t="s">
        <v>594</v>
      </c>
      <c r="K212" s="5">
        <f>IF(VLOOKUP(Tableau9[[#This Row],[NUANCE]],$A:$B,2,FALSE)="EXTREME DROITE",1,0)</f>
        <v>1</v>
      </c>
      <c r="L212" s="5">
        <f>IF(VLOOKUP(Tableau9[[#This Row],[NUANCE]],$A:$B,2,FALSE)="DROITE",1,0)</f>
        <v>0</v>
      </c>
      <c r="M212" s="5">
        <f>IF(VLOOKUP(Tableau9[[#This Row],[NUANCE]],$A:$B,2,FALSE)="CENTRISTE",1,0)</f>
        <v>0</v>
      </c>
      <c r="N212" s="5">
        <f>IF(VLOOKUP(Tableau9[[#This Row],[NUANCE]],$A:$B,2,FALSE)="GAUCHE",1,0)</f>
        <v>0</v>
      </c>
      <c r="O212" s="5">
        <f>IF(VLOOKUP(Tableau9[[#This Row],[NUANCE]],$A:$B,2,FALSE)="AUTRE",1,0)</f>
        <v>0</v>
      </c>
    </row>
    <row r="213" spans="5:15" x14ac:dyDescent="0.25">
      <c r="E213" s="4">
        <v>2015</v>
      </c>
      <c r="F213" s="4" t="s">
        <v>568</v>
      </c>
      <c r="G213" s="4">
        <v>1</v>
      </c>
      <c r="H213" s="4" t="s">
        <v>825</v>
      </c>
      <c r="I213" s="4" t="s">
        <v>826</v>
      </c>
      <c r="J213" s="4" t="s">
        <v>596</v>
      </c>
      <c r="K213" s="5">
        <f>IF(VLOOKUP(Tableau9[[#This Row],[NUANCE]],$A:$B,2,FALSE)="EXTREME DROITE",1,0)</f>
        <v>0</v>
      </c>
      <c r="L213" s="5">
        <f>IF(VLOOKUP(Tableau9[[#This Row],[NUANCE]],$A:$B,2,FALSE)="DROITE",1,0)</f>
        <v>1</v>
      </c>
      <c r="M213" s="5">
        <f>IF(VLOOKUP(Tableau9[[#This Row],[NUANCE]],$A:$B,2,FALSE)="CENTRISTE",1,0)</f>
        <v>0</v>
      </c>
      <c r="N213" s="5">
        <f>IF(VLOOKUP(Tableau9[[#This Row],[NUANCE]],$A:$B,2,FALSE)="GAUCHE",1,0)</f>
        <v>0</v>
      </c>
      <c r="O213" s="5">
        <f>IF(VLOOKUP(Tableau9[[#This Row],[NUANCE]],$A:$B,2,FALSE)="AUTRE",1,0)</f>
        <v>0</v>
      </c>
    </row>
    <row r="214" spans="5:15" x14ac:dyDescent="0.25">
      <c r="E214" s="4">
        <v>2015</v>
      </c>
      <c r="F214" s="4" t="s">
        <v>568</v>
      </c>
      <c r="G214" s="4">
        <v>1</v>
      </c>
      <c r="H214" s="4" t="s">
        <v>827</v>
      </c>
      <c r="I214" s="4" t="s">
        <v>828</v>
      </c>
      <c r="J214" s="4" t="s">
        <v>598</v>
      </c>
      <c r="K214" s="5">
        <f>IF(VLOOKUP(Tableau9[[#This Row],[NUANCE]],$A:$B,2,FALSE)="EXTREME DROITE",1,0)</f>
        <v>0</v>
      </c>
      <c r="L214" s="5">
        <f>IF(VLOOKUP(Tableau9[[#This Row],[NUANCE]],$A:$B,2,FALSE)="DROITE",1,0)</f>
        <v>1</v>
      </c>
      <c r="M214" s="5">
        <f>IF(VLOOKUP(Tableau9[[#This Row],[NUANCE]],$A:$B,2,FALSE)="CENTRISTE",1,0)</f>
        <v>0</v>
      </c>
      <c r="N214" s="5">
        <f>IF(VLOOKUP(Tableau9[[#This Row],[NUANCE]],$A:$B,2,FALSE)="GAUCHE",1,0)</f>
        <v>0</v>
      </c>
      <c r="O214" s="5">
        <f>IF(VLOOKUP(Tableau9[[#This Row],[NUANCE]],$A:$B,2,FALSE)="AUTRE",1,0)</f>
        <v>0</v>
      </c>
    </row>
    <row r="215" spans="5:15" x14ac:dyDescent="0.25">
      <c r="E215" s="4">
        <v>2015</v>
      </c>
      <c r="F215" s="4" t="s">
        <v>568</v>
      </c>
      <c r="G215" s="4">
        <v>1</v>
      </c>
      <c r="H215" s="4" t="s">
        <v>829</v>
      </c>
      <c r="I215" s="4" t="s">
        <v>830</v>
      </c>
      <c r="J215" s="4" t="s">
        <v>600</v>
      </c>
      <c r="K215" s="5">
        <f>IF(VLOOKUP(Tableau9[[#This Row],[NUANCE]],$A:$B,2,FALSE)="EXTREME DROITE",1,0)</f>
        <v>0</v>
      </c>
      <c r="L215" s="5">
        <f>IF(VLOOKUP(Tableau9[[#This Row],[NUANCE]],$A:$B,2,FALSE)="DROITE",1,0)</f>
        <v>0</v>
      </c>
      <c r="M215" s="5">
        <f>IF(VLOOKUP(Tableau9[[#This Row],[NUANCE]],$A:$B,2,FALSE)="CENTRISTE",1,0)</f>
        <v>0</v>
      </c>
      <c r="N215" s="5">
        <f>IF(VLOOKUP(Tableau9[[#This Row],[NUANCE]],$A:$B,2,FALSE)="GAUCHE",1,0)</f>
        <v>1</v>
      </c>
      <c r="O215" s="5">
        <f>IF(VLOOKUP(Tableau9[[#This Row],[NUANCE]],$A:$B,2,FALSE)="AUTRE",1,0)</f>
        <v>0</v>
      </c>
    </row>
    <row r="216" spans="5:15" x14ac:dyDescent="0.25">
      <c r="E216" s="4">
        <v>2015</v>
      </c>
      <c r="F216" s="4" t="s">
        <v>568</v>
      </c>
      <c r="G216" s="4">
        <v>1</v>
      </c>
      <c r="H216" s="4" t="s">
        <v>831</v>
      </c>
      <c r="I216" s="4" t="s">
        <v>832</v>
      </c>
      <c r="J216" s="4" t="s">
        <v>602</v>
      </c>
      <c r="K216" s="5">
        <f>IF(VLOOKUP(Tableau9[[#This Row],[NUANCE]],$A:$B,2,FALSE)="EXTREME DROITE",1,0)</f>
        <v>0</v>
      </c>
      <c r="L216" s="5">
        <f>IF(VLOOKUP(Tableau9[[#This Row],[NUANCE]],$A:$B,2,FALSE)="DROITE",1,0)</f>
        <v>0</v>
      </c>
      <c r="M216" s="5">
        <f>IF(VLOOKUP(Tableau9[[#This Row],[NUANCE]],$A:$B,2,FALSE)="CENTRISTE",1,0)</f>
        <v>0</v>
      </c>
      <c r="N216" s="5">
        <f>IF(VLOOKUP(Tableau9[[#This Row],[NUANCE]],$A:$B,2,FALSE)="GAUCHE",1,0)</f>
        <v>0</v>
      </c>
      <c r="O216" s="5">
        <f>IF(VLOOKUP(Tableau9[[#This Row],[NUANCE]],$A:$B,2,FALSE)="AUTRE",1,0)</f>
        <v>1</v>
      </c>
    </row>
    <row r="217" spans="5:15" x14ac:dyDescent="0.25">
      <c r="E217" s="4">
        <v>2015</v>
      </c>
      <c r="F217" s="4" t="s">
        <v>568</v>
      </c>
      <c r="G217" s="4">
        <v>1</v>
      </c>
      <c r="H217" s="4" t="s">
        <v>833</v>
      </c>
      <c r="I217" s="4" t="s">
        <v>834</v>
      </c>
      <c r="J217" s="4" t="s">
        <v>604</v>
      </c>
      <c r="K217" s="5">
        <f>IF(VLOOKUP(Tableau9[[#This Row],[NUANCE]],$A:$B,2,FALSE)="EXTREME DROITE",1,0)</f>
        <v>0</v>
      </c>
      <c r="L217" s="5">
        <f>IF(VLOOKUP(Tableau9[[#This Row],[NUANCE]],$A:$B,2,FALSE)="DROITE",1,0)</f>
        <v>0</v>
      </c>
      <c r="M217" s="5">
        <f>IF(VLOOKUP(Tableau9[[#This Row],[NUANCE]],$A:$B,2,FALSE)="CENTRISTE",1,0)</f>
        <v>1</v>
      </c>
      <c r="N217" s="5">
        <f>IF(VLOOKUP(Tableau9[[#This Row],[NUANCE]],$A:$B,2,FALSE)="GAUCHE",1,0)</f>
        <v>0</v>
      </c>
      <c r="O217" s="5">
        <f>IF(VLOOKUP(Tableau9[[#This Row],[NUANCE]],$A:$B,2,FALSE)="AUTRE",1,0)</f>
        <v>0</v>
      </c>
    </row>
    <row r="218" spans="5:15" x14ac:dyDescent="0.25">
      <c r="E218" s="4">
        <v>2015</v>
      </c>
      <c r="F218" s="4" t="s">
        <v>568</v>
      </c>
      <c r="G218" s="4">
        <v>1</v>
      </c>
      <c r="H218" s="4" t="s">
        <v>835</v>
      </c>
      <c r="I218" s="4" t="s">
        <v>836</v>
      </c>
      <c r="J218" s="4" t="s">
        <v>600</v>
      </c>
      <c r="K218" s="5">
        <f>IF(VLOOKUP(Tableau9[[#This Row],[NUANCE]],$A:$B,2,FALSE)="EXTREME DROITE",1,0)</f>
        <v>0</v>
      </c>
      <c r="L218" s="5">
        <f>IF(VLOOKUP(Tableau9[[#This Row],[NUANCE]],$A:$B,2,FALSE)="DROITE",1,0)</f>
        <v>0</v>
      </c>
      <c r="M218" s="5">
        <f>IF(VLOOKUP(Tableau9[[#This Row],[NUANCE]],$A:$B,2,FALSE)="CENTRISTE",1,0)</f>
        <v>0</v>
      </c>
      <c r="N218" s="5">
        <f>IF(VLOOKUP(Tableau9[[#This Row],[NUANCE]],$A:$B,2,FALSE)="GAUCHE",1,0)</f>
        <v>1</v>
      </c>
      <c r="O218" s="5">
        <f>IF(VLOOKUP(Tableau9[[#This Row],[NUANCE]],$A:$B,2,FALSE)="AUTRE",1,0)</f>
        <v>0</v>
      </c>
    </row>
    <row r="219" spans="5:15" x14ac:dyDescent="0.25">
      <c r="E219" s="4">
        <v>2015</v>
      </c>
      <c r="F219" s="4" t="s">
        <v>568</v>
      </c>
      <c r="G219" s="4">
        <v>1</v>
      </c>
      <c r="H219" s="4" t="s">
        <v>837</v>
      </c>
      <c r="I219" s="4" t="s">
        <v>838</v>
      </c>
      <c r="J219" s="4" t="s">
        <v>606</v>
      </c>
      <c r="K219" s="5">
        <f>IF(VLOOKUP(Tableau9[[#This Row],[NUANCE]],$A:$B,2,FALSE)="EXTREME DROITE",1,0)</f>
        <v>0</v>
      </c>
      <c r="L219" s="5">
        <f>IF(VLOOKUP(Tableau9[[#This Row],[NUANCE]],$A:$B,2,FALSE)="DROITE",1,0)</f>
        <v>0</v>
      </c>
      <c r="M219" s="5">
        <f>IF(VLOOKUP(Tableau9[[#This Row],[NUANCE]],$A:$B,2,FALSE)="CENTRISTE",1,0)</f>
        <v>0</v>
      </c>
      <c r="N219" s="5">
        <f>IF(VLOOKUP(Tableau9[[#This Row],[NUANCE]],$A:$B,2,FALSE)="GAUCHE",1,0)</f>
        <v>1</v>
      </c>
      <c r="O219" s="5">
        <f>IF(VLOOKUP(Tableau9[[#This Row],[NUANCE]],$A:$B,2,FALSE)="AUTRE",1,0)</f>
        <v>0</v>
      </c>
    </row>
    <row r="220" spans="5:15" x14ac:dyDescent="0.25">
      <c r="E220" s="4">
        <v>2015</v>
      </c>
      <c r="F220" s="4" t="s">
        <v>568</v>
      </c>
      <c r="G220" s="4">
        <v>1</v>
      </c>
      <c r="H220" s="4" t="s">
        <v>839</v>
      </c>
      <c r="I220" s="4" t="s">
        <v>840</v>
      </c>
      <c r="J220" s="4" t="s">
        <v>602</v>
      </c>
      <c r="K220" s="5">
        <f>IF(VLOOKUP(Tableau9[[#This Row],[NUANCE]],$A:$B,2,FALSE)="EXTREME DROITE",1,0)</f>
        <v>0</v>
      </c>
      <c r="L220" s="5">
        <f>IF(VLOOKUP(Tableau9[[#This Row],[NUANCE]],$A:$B,2,FALSE)="DROITE",1,0)</f>
        <v>0</v>
      </c>
      <c r="M220" s="5">
        <f>IF(VLOOKUP(Tableau9[[#This Row],[NUANCE]],$A:$B,2,FALSE)="CENTRISTE",1,0)</f>
        <v>0</v>
      </c>
      <c r="N220" s="5">
        <f>IF(VLOOKUP(Tableau9[[#This Row],[NUANCE]],$A:$B,2,FALSE)="GAUCHE",1,0)</f>
        <v>0</v>
      </c>
      <c r="O220" s="5">
        <f>IF(VLOOKUP(Tableau9[[#This Row],[NUANCE]],$A:$B,2,FALSE)="AUTRE",1,0)</f>
        <v>1</v>
      </c>
    </row>
    <row r="221" spans="5:15" x14ac:dyDescent="0.25">
      <c r="E221" s="4">
        <v>2015</v>
      </c>
      <c r="F221" s="4" t="s">
        <v>568</v>
      </c>
      <c r="G221" s="4">
        <v>1</v>
      </c>
      <c r="H221" s="4" t="s">
        <v>841</v>
      </c>
      <c r="I221" s="4" t="s">
        <v>842</v>
      </c>
      <c r="J221" s="4" t="s">
        <v>608</v>
      </c>
      <c r="K221" s="5">
        <f>IF(VLOOKUP(Tableau9[[#This Row],[NUANCE]],$A:$B,2,FALSE)="EXTREME DROITE",1,0)</f>
        <v>0</v>
      </c>
      <c r="L221" s="5">
        <f>IF(VLOOKUP(Tableau9[[#This Row],[NUANCE]],$A:$B,2,FALSE)="DROITE",1,0)</f>
        <v>0</v>
      </c>
      <c r="M221" s="5">
        <f>IF(VLOOKUP(Tableau9[[#This Row],[NUANCE]],$A:$B,2,FALSE)="CENTRISTE",1,0)</f>
        <v>0</v>
      </c>
      <c r="N221" s="5">
        <f>IF(VLOOKUP(Tableau9[[#This Row],[NUANCE]],$A:$B,2,FALSE)="GAUCHE",1,0)</f>
        <v>1</v>
      </c>
      <c r="O221" s="5">
        <f>IF(VLOOKUP(Tableau9[[#This Row],[NUANCE]],$A:$B,2,FALSE)="AUTRE",1,0)</f>
        <v>0</v>
      </c>
    </row>
    <row r="222" spans="5:15" x14ac:dyDescent="0.25">
      <c r="E222" s="4">
        <v>2015</v>
      </c>
      <c r="F222" s="4" t="s">
        <v>568</v>
      </c>
      <c r="G222" s="4">
        <v>2</v>
      </c>
      <c r="H222" s="4" t="s">
        <v>843</v>
      </c>
      <c r="I222" s="4" t="s">
        <v>844</v>
      </c>
      <c r="J222" s="4" t="s">
        <v>592</v>
      </c>
      <c r="K222" s="5">
        <f>IF(VLOOKUP(Tableau9[[#This Row],[NUANCE]],$A:$B,2,FALSE)="EXTREME DROITE",1,0)</f>
        <v>1</v>
      </c>
      <c r="L222" s="5">
        <f>IF(VLOOKUP(Tableau9[[#This Row],[NUANCE]],$A:$B,2,FALSE)="DROITE",1,0)</f>
        <v>0</v>
      </c>
      <c r="M222" s="5">
        <f>IF(VLOOKUP(Tableau9[[#This Row],[NUANCE]],$A:$B,2,FALSE)="CENTRISTE",1,0)</f>
        <v>0</v>
      </c>
      <c r="N222" s="5">
        <f>IF(VLOOKUP(Tableau9[[#This Row],[NUANCE]],$A:$B,2,FALSE)="GAUCHE",1,0)</f>
        <v>0</v>
      </c>
      <c r="O222" s="5">
        <f>IF(VLOOKUP(Tableau9[[#This Row],[NUANCE]],$A:$B,2,FALSE)="AUTRE",1,0)</f>
        <v>0</v>
      </c>
    </row>
    <row r="223" spans="5:15" x14ac:dyDescent="0.25">
      <c r="E223" s="4">
        <v>2015</v>
      </c>
      <c r="F223" s="4" t="s">
        <v>568</v>
      </c>
      <c r="G223" s="4">
        <v>2</v>
      </c>
      <c r="H223" s="4" t="s">
        <v>845</v>
      </c>
      <c r="I223" s="4" t="s">
        <v>846</v>
      </c>
      <c r="J223" s="4" t="s">
        <v>600</v>
      </c>
      <c r="K223" s="5">
        <f>IF(VLOOKUP(Tableau9[[#This Row],[NUANCE]],$A:$B,2,FALSE)="EXTREME DROITE",1,0)</f>
        <v>0</v>
      </c>
      <c r="L223" s="5">
        <f>IF(VLOOKUP(Tableau9[[#This Row],[NUANCE]],$A:$B,2,FALSE)="DROITE",1,0)</f>
        <v>0</v>
      </c>
      <c r="M223" s="5">
        <f>IF(VLOOKUP(Tableau9[[#This Row],[NUANCE]],$A:$B,2,FALSE)="CENTRISTE",1,0)</f>
        <v>0</v>
      </c>
      <c r="N223" s="5">
        <f>IF(VLOOKUP(Tableau9[[#This Row],[NUANCE]],$A:$B,2,FALSE)="GAUCHE",1,0)</f>
        <v>1</v>
      </c>
      <c r="O223" s="5">
        <f>IF(VLOOKUP(Tableau9[[#This Row],[NUANCE]],$A:$B,2,FALSE)="AUTRE",1,0)</f>
        <v>0</v>
      </c>
    </row>
    <row r="224" spans="5:15" x14ac:dyDescent="0.25">
      <c r="E224" s="4">
        <v>2015</v>
      </c>
      <c r="F224" s="4" t="s">
        <v>568</v>
      </c>
      <c r="G224" s="4">
        <v>2</v>
      </c>
      <c r="H224" s="4" t="s">
        <v>847</v>
      </c>
      <c r="I224" s="4" t="s">
        <v>848</v>
      </c>
      <c r="J224" s="4" t="s">
        <v>610</v>
      </c>
      <c r="K224" s="5">
        <f>IF(VLOOKUP(Tableau9[[#This Row],[NUANCE]],$A:$B,2,FALSE)="EXTREME DROITE",1,0)</f>
        <v>0</v>
      </c>
      <c r="L224" s="5">
        <f>IF(VLOOKUP(Tableau9[[#This Row],[NUANCE]],$A:$B,2,FALSE)="DROITE",1,0)</f>
        <v>0</v>
      </c>
      <c r="M224" s="5">
        <f>IF(VLOOKUP(Tableau9[[#This Row],[NUANCE]],$A:$B,2,FALSE)="CENTRISTE",1,0)</f>
        <v>0</v>
      </c>
      <c r="N224" s="5">
        <f>IF(VLOOKUP(Tableau9[[#This Row],[NUANCE]],$A:$B,2,FALSE)="GAUCHE",1,0)</f>
        <v>1</v>
      </c>
      <c r="O224" s="5">
        <f>IF(VLOOKUP(Tableau9[[#This Row],[NUANCE]],$A:$B,2,FALSE)="AUTRE",1,0)</f>
        <v>0</v>
      </c>
    </row>
    <row r="225" spans="5:15" x14ac:dyDescent="0.25">
      <c r="E225" s="4">
        <v>2015</v>
      </c>
      <c r="F225" s="4" t="s">
        <v>568</v>
      </c>
      <c r="G225" s="4">
        <v>2</v>
      </c>
      <c r="H225" s="4" t="s">
        <v>849</v>
      </c>
      <c r="I225" s="4" t="s">
        <v>850</v>
      </c>
      <c r="J225" s="4" t="s">
        <v>596</v>
      </c>
      <c r="K225" s="5">
        <f>IF(VLOOKUP(Tableau9[[#This Row],[NUANCE]],$A:$B,2,FALSE)="EXTREME DROITE",1,0)</f>
        <v>0</v>
      </c>
      <c r="L225" s="5">
        <f>IF(VLOOKUP(Tableau9[[#This Row],[NUANCE]],$A:$B,2,FALSE)="DROITE",1,0)</f>
        <v>1</v>
      </c>
      <c r="M225" s="5">
        <f>IF(VLOOKUP(Tableau9[[#This Row],[NUANCE]],$A:$B,2,FALSE)="CENTRISTE",1,0)</f>
        <v>0</v>
      </c>
      <c r="N225" s="5">
        <f>IF(VLOOKUP(Tableau9[[#This Row],[NUANCE]],$A:$B,2,FALSE)="GAUCHE",1,0)</f>
        <v>0</v>
      </c>
      <c r="O225" s="5">
        <f>IF(VLOOKUP(Tableau9[[#This Row],[NUANCE]],$A:$B,2,FALSE)="AUTRE",1,0)</f>
        <v>0</v>
      </c>
    </row>
    <row r="226" spans="5:15" x14ac:dyDescent="0.25">
      <c r="E226" s="4">
        <v>2015</v>
      </c>
      <c r="F226" s="4" t="s">
        <v>568</v>
      </c>
      <c r="G226" s="4">
        <v>2</v>
      </c>
      <c r="H226" s="4" t="s">
        <v>851</v>
      </c>
      <c r="I226" s="4" t="s">
        <v>852</v>
      </c>
      <c r="J226" s="4" t="s">
        <v>606</v>
      </c>
      <c r="K226" s="5">
        <f>IF(VLOOKUP(Tableau9[[#This Row],[NUANCE]],$A:$B,2,FALSE)="EXTREME DROITE",1,0)</f>
        <v>0</v>
      </c>
      <c r="L226" s="5">
        <f>IF(VLOOKUP(Tableau9[[#This Row],[NUANCE]],$A:$B,2,FALSE)="DROITE",1,0)</f>
        <v>0</v>
      </c>
      <c r="M226" s="5">
        <f>IF(VLOOKUP(Tableau9[[#This Row],[NUANCE]],$A:$B,2,FALSE)="CENTRISTE",1,0)</f>
        <v>0</v>
      </c>
      <c r="N226" s="5">
        <f>IF(VLOOKUP(Tableau9[[#This Row],[NUANCE]],$A:$B,2,FALSE)="GAUCHE",1,0)</f>
        <v>1</v>
      </c>
      <c r="O226" s="5">
        <f>IF(VLOOKUP(Tableau9[[#This Row],[NUANCE]],$A:$B,2,FALSE)="AUTRE",1,0)</f>
        <v>0</v>
      </c>
    </row>
    <row r="227" spans="5:15" x14ac:dyDescent="0.25">
      <c r="E227" s="4">
        <v>2015</v>
      </c>
      <c r="F227" s="4" t="s">
        <v>568</v>
      </c>
      <c r="G227" s="4">
        <v>2</v>
      </c>
      <c r="H227" s="4" t="s">
        <v>853</v>
      </c>
      <c r="I227" s="4" t="s">
        <v>854</v>
      </c>
      <c r="J227" s="4" t="s">
        <v>594</v>
      </c>
      <c r="K227" s="5">
        <f>IF(VLOOKUP(Tableau9[[#This Row],[NUANCE]],$A:$B,2,FALSE)="EXTREME DROITE",1,0)</f>
        <v>1</v>
      </c>
      <c r="L227" s="5">
        <f>IF(VLOOKUP(Tableau9[[#This Row],[NUANCE]],$A:$B,2,FALSE)="DROITE",1,0)</f>
        <v>0</v>
      </c>
      <c r="M227" s="5">
        <f>IF(VLOOKUP(Tableau9[[#This Row],[NUANCE]],$A:$B,2,FALSE)="CENTRISTE",1,0)</f>
        <v>0</v>
      </c>
      <c r="N227" s="5">
        <f>IF(VLOOKUP(Tableau9[[#This Row],[NUANCE]],$A:$B,2,FALSE)="GAUCHE",1,0)</f>
        <v>0</v>
      </c>
      <c r="O227" s="5">
        <f>IF(VLOOKUP(Tableau9[[#This Row],[NUANCE]],$A:$B,2,FALSE)="AUTRE",1,0)</f>
        <v>0</v>
      </c>
    </row>
    <row r="228" spans="5:15" x14ac:dyDescent="0.25">
      <c r="E228" s="4">
        <v>2015</v>
      </c>
      <c r="F228" s="4" t="s">
        <v>568</v>
      </c>
      <c r="G228" s="4">
        <v>2</v>
      </c>
      <c r="H228" s="4" t="s">
        <v>855</v>
      </c>
      <c r="I228" s="4" t="s">
        <v>856</v>
      </c>
      <c r="J228" s="4" t="s">
        <v>612</v>
      </c>
      <c r="K228" s="5">
        <f>IF(VLOOKUP(Tableau9[[#This Row],[NUANCE]],$A:$B,2,FALSE)="EXTREME DROITE",1,0)</f>
        <v>0</v>
      </c>
      <c r="L228" s="5">
        <f>IF(VLOOKUP(Tableau9[[#This Row],[NUANCE]],$A:$B,2,FALSE)="DROITE",1,0)</f>
        <v>0</v>
      </c>
      <c r="M228" s="5">
        <f>IF(VLOOKUP(Tableau9[[#This Row],[NUANCE]],$A:$B,2,FALSE)="CENTRISTE",1,0)</f>
        <v>0</v>
      </c>
      <c r="N228" s="5">
        <f>IF(VLOOKUP(Tableau9[[#This Row],[NUANCE]],$A:$B,2,FALSE)="GAUCHE",1,0)</f>
        <v>1</v>
      </c>
      <c r="O228" s="5">
        <f>IF(VLOOKUP(Tableau9[[#This Row],[NUANCE]],$A:$B,2,FALSE)="AUTRE",1,0)</f>
        <v>0</v>
      </c>
    </row>
    <row r="229" spans="5:15" x14ac:dyDescent="0.25">
      <c r="E229" s="4">
        <v>2015</v>
      </c>
      <c r="F229" s="4" t="s">
        <v>568</v>
      </c>
      <c r="G229" s="4">
        <v>2</v>
      </c>
      <c r="H229" s="4" t="s">
        <v>821</v>
      </c>
      <c r="I229" s="4" t="s">
        <v>857</v>
      </c>
      <c r="J229" s="4" t="s">
        <v>592</v>
      </c>
      <c r="K229" s="5">
        <f>IF(VLOOKUP(Tableau9[[#This Row],[NUANCE]],$A:$B,2,FALSE)="EXTREME DROITE",1,0)</f>
        <v>1</v>
      </c>
      <c r="L229" s="5">
        <f>IF(VLOOKUP(Tableau9[[#This Row],[NUANCE]],$A:$B,2,FALSE)="DROITE",1,0)</f>
        <v>0</v>
      </c>
      <c r="M229" s="5">
        <f>IF(VLOOKUP(Tableau9[[#This Row],[NUANCE]],$A:$B,2,FALSE)="CENTRISTE",1,0)</f>
        <v>0</v>
      </c>
      <c r="N229" s="5">
        <f>IF(VLOOKUP(Tableau9[[#This Row],[NUANCE]],$A:$B,2,FALSE)="GAUCHE",1,0)</f>
        <v>0</v>
      </c>
      <c r="O229" s="5">
        <f>IF(VLOOKUP(Tableau9[[#This Row],[NUANCE]],$A:$B,2,FALSE)="AUTRE",1,0)</f>
        <v>0</v>
      </c>
    </row>
    <row r="230" spans="5:15" x14ac:dyDescent="0.25">
      <c r="E230" s="4">
        <v>2015</v>
      </c>
      <c r="F230" s="4" t="s">
        <v>568</v>
      </c>
      <c r="G230" s="4">
        <v>2</v>
      </c>
      <c r="H230" s="4" t="s">
        <v>823</v>
      </c>
      <c r="I230" s="4" t="s">
        <v>858</v>
      </c>
      <c r="J230" s="4" t="s">
        <v>594</v>
      </c>
      <c r="K230" s="5">
        <f>IF(VLOOKUP(Tableau9[[#This Row],[NUANCE]],$A:$B,2,FALSE)="EXTREME DROITE",1,0)</f>
        <v>1</v>
      </c>
      <c r="L230" s="5">
        <f>IF(VLOOKUP(Tableau9[[#This Row],[NUANCE]],$A:$B,2,FALSE)="DROITE",1,0)</f>
        <v>0</v>
      </c>
      <c r="M230" s="5">
        <f>IF(VLOOKUP(Tableau9[[#This Row],[NUANCE]],$A:$B,2,FALSE)="CENTRISTE",1,0)</f>
        <v>0</v>
      </c>
      <c r="N230" s="5">
        <f>IF(VLOOKUP(Tableau9[[#This Row],[NUANCE]],$A:$B,2,FALSE)="GAUCHE",1,0)</f>
        <v>0</v>
      </c>
      <c r="O230" s="5">
        <f>IF(VLOOKUP(Tableau9[[#This Row],[NUANCE]],$A:$B,2,FALSE)="AUTRE",1,0)</f>
        <v>0</v>
      </c>
    </row>
    <row r="231" spans="5:15" x14ac:dyDescent="0.25">
      <c r="E231" s="4">
        <v>2015</v>
      </c>
      <c r="F231" s="4" t="s">
        <v>568</v>
      </c>
      <c r="G231" s="4">
        <v>2</v>
      </c>
      <c r="H231" s="4" t="s">
        <v>825</v>
      </c>
      <c r="I231" s="4" t="s">
        <v>859</v>
      </c>
      <c r="J231" s="4" t="s">
        <v>596</v>
      </c>
      <c r="K231" s="5">
        <f>IF(VLOOKUP(Tableau9[[#This Row],[NUANCE]],$A:$B,2,FALSE)="EXTREME DROITE",1,0)</f>
        <v>0</v>
      </c>
      <c r="L231" s="5">
        <f>IF(VLOOKUP(Tableau9[[#This Row],[NUANCE]],$A:$B,2,FALSE)="DROITE",1,0)</f>
        <v>1</v>
      </c>
      <c r="M231" s="5">
        <f>IF(VLOOKUP(Tableau9[[#This Row],[NUANCE]],$A:$B,2,FALSE)="CENTRISTE",1,0)</f>
        <v>0</v>
      </c>
      <c r="N231" s="5">
        <f>IF(VLOOKUP(Tableau9[[#This Row],[NUANCE]],$A:$B,2,FALSE)="GAUCHE",1,0)</f>
        <v>0</v>
      </c>
      <c r="O231" s="5">
        <f>IF(VLOOKUP(Tableau9[[#This Row],[NUANCE]],$A:$B,2,FALSE)="AUTRE",1,0)</f>
        <v>0</v>
      </c>
    </row>
    <row r="232" spans="5:15" x14ac:dyDescent="0.25">
      <c r="E232" s="4">
        <v>2015</v>
      </c>
      <c r="F232" s="4" t="s">
        <v>568</v>
      </c>
      <c r="G232" s="4">
        <v>2</v>
      </c>
      <c r="H232" s="4" t="s">
        <v>827</v>
      </c>
      <c r="I232" s="4" t="s">
        <v>860</v>
      </c>
      <c r="J232" s="4" t="s">
        <v>598</v>
      </c>
      <c r="K232" s="5">
        <f>IF(VLOOKUP(Tableau9[[#This Row],[NUANCE]],$A:$B,2,FALSE)="EXTREME DROITE",1,0)</f>
        <v>0</v>
      </c>
      <c r="L232" s="5">
        <f>IF(VLOOKUP(Tableau9[[#This Row],[NUANCE]],$A:$B,2,FALSE)="DROITE",1,0)</f>
        <v>1</v>
      </c>
      <c r="M232" s="5">
        <f>IF(VLOOKUP(Tableau9[[#This Row],[NUANCE]],$A:$B,2,FALSE)="CENTRISTE",1,0)</f>
        <v>0</v>
      </c>
      <c r="N232" s="5">
        <f>IF(VLOOKUP(Tableau9[[#This Row],[NUANCE]],$A:$B,2,FALSE)="GAUCHE",1,0)</f>
        <v>0</v>
      </c>
      <c r="O232" s="5">
        <f>IF(VLOOKUP(Tableau9[[#This Row],[NUANCE]],$A:$B,2,FALSE)="AUTRE",1,0)</f>
        <v>0</v>
      </c>
    </row>
    <row r="233" spans="5:15" x14ac:dyDescent="0.25">
      <c r="E233" s="4">
        <v>2015</v>
      </c>
      <c r="F233" s="4" t="s">
        <v>568</v>
      </c>
      <c r="G233" s="4">
        <v>2</v>
      </c>
      <c r="H233" s="4" t="s">
        <v>829</v>
      </c>
      <c r="I233" s="4" t="s">
        <v>861</v>
      </c>
      <c r="J233" s="4" t="s">
        <v>600</v>
      </c>
      <c r="K233" s="5">
        <f>IF(VLOOKUP(Tableau9[[#This Row],[NUANCE]],$A:$B,2,FALSE)="EXTREME DROITE",1,0)</f>
        <v>0</v>
      </c>
      <c r="L233" s="5">
        <f>IF(VLOOKUP(Tableau9[[#This Row],[NUANCE]],$A:$B,2,FALSE)="DROITE",1,0)</f>
        <v>0</v>
      </c>
      <c r="M233" s="5">
        <f>IF(VLOOKUP(Tableau9[[#This Row],[NUANCE]],$A:$B,2,FALSE)="CENTRISTE",1,0)</f>
        <v>0</v>
      </c>
      <c r="N233" s="5">
        <f>IF(VLOOKUP(Tableau9[[#This Row],[NUANCE]],$A:$B,2,FALSE)="GAUCHE",1,0)</f>
        <v>1</v>
      </c>
      <c r="O233" s="5">
        <f>IF(VLOOKUP(Tableau9[[#This Row],[NUANCE]],$A:$B,2,FALSE)="AUTRE",1,0)</f>
        <v>0</v>
      </c>
    </row>
    <row r="234" spans="5:15" x14ac:dyDescent="0.25">
      <c r="E234" s="4">
        <v>2015</v>
      </c>
      <c r="F234" s="4" t="s">
        <v>568</v>
      </c>
      <c r="G234" s="4">
        <v>2</v>
      </c>
      <c r="H234" s="4" t="s">
        <v>831</v>
      </c>
      <c r="I234" s="4" t="s">
        <v>862</v>
      </c>
      <c r="J234" s="4" t="s">
        <v>602</v>
      </c>
      <c r="K234" s="5">
        <f>IF(VLOOKUP(Tableau9[[#This Row],[NUANCE]],$A:$B,2,FALSE)="EXTREME DROITE",1,0)</f>
        <v>0</v>
      </c>
      <c r="L234" s="5">
        <f>IF(VLOOKUP(Tableau9[[#This Row],[NUANCE]],$A:$B,2,FALSE)="DROITE",1,0)</f>
        <v>0</v>
      </c>
      <c r="M234" s="5">
        <f>IF(VLOOKUP(Tableau9[[#This Row],[NUANCE]],$A:$B,2,FALSE)="CENTRISTE",1,0)</f>
        <v>0</v>
      </c>
      <c r="N234" s="5">
        <f>IF(VLOOKUP(Tableau9[[#This Row],[NUANCE]],$A:$B,2,FALSE)="GAUCHE",1,0)</f>
        <v>0</v>
      </c>
      <c r="O234" s="5">
        <f>IF(VLOOKUP(Tableau9[[#This Row],[NUANCE]],$A:$B,2,FALSE)="AUTRE",1,0)</f>
        <v>1</v>
      </c>
    </row>
    <row r="235" spans="5:15" x14ac:dyDescent="0.25">
      <c r="E235" s="4">
        <v>2015</v>
      </c>
      <c r="F235" s="4" t="s">
        <v>568</v>
      </c>
      <c r="G235" s="4">
        <v>2</v>
      </c>
      <c r="H235" s="4" t="s">
        <v>833</v>
      </c>
      <c r="I235" s="4" t="s">
        <v>863</v>
      </c>
      <c r="J235" s="4" t="s">
        <v>604</v>
      </c>
      <c r="K235" s="5">
        <f>IF(VLOOKUP(Tableau9[[#This Row],[NUANCE]],$A:$B,2,FALSE)="EXTREME DROITE",1,0)</f>
        <v>0</v>
      </c>
      <c r="L235" s="5">
        <f>IF(VLOOKUP(Tableau9[[#This Row],[NUANCE]],$A:$B,2,FALSE)="DROITE",1,0)</f>
        <v>0</v>
      </c>
      <c r="M235" s="5">
        <f>IF(VLOOKUP(Tableau9[[#This Row],[NUANCE]],$A:$B,2,FALSE)="CENTRISTE",1,0)</f>
        <v>1</v>
      </c>
      <c r="N235" s="5">
        <f>IF(VLOOKUP(Tableau9[[#This Row],[NUANCE]],$A:$B,2,FALSE)="GAUCHE",1,0)</f>
        <v>0</v>
      </c>
      <c r="O235" s="5">
        <f>IF(VLOOKUP(Tableau9[[#This Row],[NUANCE]],$A:$B,2,FALSE)="AUTRE",1,0)</f>
        <v>0</v>
      </c>
    </row>
    <row r="236" spans="5:15" x14ac:dyDescent="0.25">
      <c r="E236" s="4">
        <v>2015</v>
      </c>
      <c r="F236" s="4" t="s">
        <v>568</v>
      </c>
      <c r="G236" s="4">
        <v>2</v>
      </c>
      <c r="H236" s="4" t="s">
        <v>835</v>
      </c>
      <c r="I236" s="4" t="s">
        <v>864</v>
      </c>
      <c r="J236" s="4" t="s">
        <v>600</v>
      </c>
      <c r="K236" s="5">
        <f>IF(VLOOKUP(Tableau9[[#This Row],[NUANCE]],$A:$B,2,FALSE)="EXTREME DROITE",1,0)</f>
        <v>0</v>
      </c>
      <c r="L236" s="5">
        <f>IF(VLOOKUP(Tableau9[[#This Row],[NUANCE]],$A:$B,2,FALSE)="DROITE",1,0)</f>
        <v>0</v>
      </c>
      <c r="M236" s="5">
        <f>IF(VLOOKUP(Tableau9[[#This Row],[NUANCE]],$A:$B,2,FALSE)="CENTRISTE",1,0)</f>
        <v>0</v>
      </c>
      <c r="N236" s="5">
        <f>IF(VLOOKUP(Tableau9[[#This Row],[NUANCE]],$A:$B,2,FALSE)="GAUCHE",1,0)</f>
        <v>1</v>
      </c>
      <c r="O236" s="5">
        <f>IF(VLOOKUP(Tableau9[[#This Row],[NUANCE]],$A:$B,2,FALSE)="AUTRE",1,0)</f>
        <v>0</v>
      </c>
    </row>
    <row r="237" spans="5:15" x14ac:dyDescent="0.25">
      <c r="E237" s="4">
        <v>2015</v>
      </c>
      <c r="F237" s="4" t="s">
        <v>568</v>
      </c>
      <c r="G237" s="4">
        <v>2</v>
      </c>
      <c r="H237" s="4" t="s">
        <v>837</v>
      </c>
      <c r="I237" s="4" t="s">
        <v>865</v>
      </c>
      <c r="J237" s="4" t="s">
        <v>606</v>
      </c>
      <c r="K237" s="5">
        <f>IF(VLOOKUP(Tableau9[[#This Row],[NUANCE]],$A:$B,2,FALSE)="EXTREME DROITE",1,0)</f>
        <v>0</v>
      </c>
      <c r="L237" s="5">
        <f>IF(VLOOKUP(Tableau9[[#This Row],[NUANCE]],$A:$B,2,FALSE)="DROITE",1,0)</f>
        <v>0</v>
      </c>
      <c r="M237" s="5">
        <f>IF(VLOOKUP(Tableau9[[#This Row],[NUANCE]],$A:$B,2,FALSE)="CENTRISTE",1,0)</f>
        <v>0</v>
      </c>
      <c r="N237" s="5">
        <f>IF(VLOOKUP(Tableau9[[#This Row],[NUANCE]],$A:$B,2,FALSE)="GAUCHE",1,0)</f>
        <v>1</v>
      </c>
      <c r="O237" s="5">
        <f>IF(VLOOKUP(Tableau9[[#This Row],[NUANCE]],$A:$B,2,FALSE)="AUTRE",1,0)</f>
        <v>0</v>
      </c>
    </row>
    <row r="238" spans="5:15" x14ac:dyDescent="0.25">
      <c r="E238" s="4">
        <v>2015</v>
      </c>
      <c r="F238" s="4" t="s">
        <v>568</v>
      </c>
      <c r="G238" s="4">
        <v>2</v>
      </c>
      <c r="H238" s="4" t="s">
        <v>839</v>
      </c>
      <c r="I238" s="4" t="s">
        <v>866</v>
      </c>
      <c r="J238" s="4" t="s">
        <v>602</v>
      </c>
      <c r="K238" s="5">
        <f>IF(VLOOKUP(Tableau9[[#This Row],[NUANCE]],$A:$B,2,FALSE)="EXTREME DROITE",1,0)</f>
        <v>0</v>
      </c>
      <c r="L238" s="5">
        <f>IF(VLOOKUP(Tableau9[[#This Row],[NUANCE]],$A:$B,2,FALSE)="DROITE",1,0)</f>
        <v>0</v>
      </c>
      <c r="M238" s="5">
        <f>IF(VLOOKUP(Tableau9[[#This Row],[NUANCE]],$A:$B,2,FALSE)="CENTRISTE",1,0)</f>
        <v>0</v>
      </c>
      <c r="N238" s="5">
        <f>IF(VLOOKUP(Tableau9[[#This Row],[NUANCE]],$A:$B,2,FALSE)="GAUCHE",1,0)</f>
        <v>0</v>
      </c>
      <c r="O238" s="5">
        <f>IF(VLOOKUP(Tableau9[[#This Row],[NUANCE]],$A:$B,2,FALSE)="AUTRE",1,0)</f>
        <v>1</v>
      </c>
    </row>
    <row r="239" spans="5:15" x14ac:dyDescent="0.25">
      <c r="E239" s="4">
        <v>2015</v>
      </c>
      <c r="F239" s="4" t="s">
        <v>568</v>
      </c>
      <c r="G239" s="4">
        <v>2</v>
      </c>
      <c r="H239" s="4" t="s">
        <v>841</v>
      </c>
      <c r="I239" s="4" t="s">
        <v>867</v>
      </c>
      <c r="J239" s="4" t="s">
        <v>608</v>
      </c>
      <c r="K239" s="5">
        <f>IF(VLOOKUP(Tableau9[[#This Row],[NUANCE]],$A:$B,2,FALSE)="EXTREME DROITE",1,0)</f>
        <v>0</v>
      </c>
      <c r="L239" s="5">
        <f>IF(VLOOKUP(Tableau9[[#This Row],[NUANCE]],$A:$B,2,FALSE)="DROITE",1,0)</f>
        <v>0</v>
      </c>
      <c r="M239" s="5">
        <f>IF(VLOOKUP(Tableau9[[#This Row],[NUANCE]],$A:$B,2,FALSE)="CENTRISTE",1,0)</f>
        <v>0</v>
      </c>
      <c r="N239" s="5">
        <f>IF(VLOOKUP(Tableau9[[#This Row],[NUANCE]],$A:$B,2,FALSE)="GAUCHE",1,0)</f>
        <v>1</v>
      </c>
      <c r="O239" s="5">
        <f>IF(VLOOKUP(Tableau9[[#This Row],[NUANCE]],$A:$B,2,FALSE)="AUTRE",1,0)</f>
        <v>0</v>
      </c>
    </row>
    <row r="240" spans="5:15" x14ac:dyDescent="0.25">
      <c r="E240" s="4">
        <v>2015</v>
      </c>
      <c r="F240" s="4" t="s">
        <v>568</v>
      </c>
      <c r="G240" s="4">
        <v>3</v>
      </c>
      <c r="H240" s="4" t="s">
        <v>821</v>
      </c>
      <c r="I240" s="4" t="s">
        <v>868</v>
      </c>
      <c r="J240" s="4" t="s">
        <v>592</v>
      </c>
      <c r="K240" s="5">
        <f>IF(VLOOKUP(Tableau9[[#This Row],[NUANCE]],$A:$B,2,FALSE)="EXTREME DROITE",1,0)</f>
        <v>1</v>
      </c>
      <c r="L240" s="5">
        <f>IF(VLOOKUP(Tableau9[[#This Row],[NUANCE]],$A:$B,2,FALSE)="DROITE",1,0)</f>
        <v>0</v>
      </c>
      <c r="M240" s="5">
        <f>IF(VLOOKUP(Tableau9[[#This Row],[NUANCE]],$A:$B,2,FALSE)="CENTRISTE",1,0)</f>
        <v>0</v>
      </c>
      <c r="N240" s="5">
        <f>IF(VLOOKUP(Tableau9[[#This Row],[NUANCE]],$A:$B,2,FALSE)="GAUCHE",1,0)</f>
        <v>0</v>
      </c>
      <c r="O240" s="5">
        <f>IF(VLOOKUP(Tableau9[[#This Row],[NUANCE]],$A:$B,2,FALSE)="AUTRE",1,0)</f>
        <v>0</v>
      </c>
    </row>
    <row r="241" spans="5:15" x14ac:dyDescent="0.25">
      <c r="E241" s="4">
        <v>2015</v>
      </c>
      <c r="F241" s="4" t="s">
        <v>568</v>
      </c>
      <c r="G241" s="4">
        <v>3</v>
      </c>
      <c r="H241" s="4" t="s">
        <v>823</v>
      </c>
      <c r="I241" s="4" t="s">
        <v>869</v>
      </c>
      <c r="J241" s="4" t="s">
        <v>594</v>
      </c>
      <c r="K241" s="5">
        <f>IF(VLOOKUP(Tableau9[[#This Row],[NUANCE]],$A:$B,2,FALSE)="EXTREME DROITE",1,0)</f>
        <v>1</v>
      </c>
      <c r="L241" s="5">
        <f>IF(VLOOKUP(Tableau9[[#This Row],[NUANCE]],$A:$B,2,FALSE)="DROITE",1,0)</f>
        <v>0</v>
      </c>
      <c r="M241" s="5">
        <f>IF(VLOOKUP(Tableau9[[#This Row],[NUANCE]],$A:$B,2,FALSE)="CENTRISTE",1,0)</f>
        <v>0</v>
      </c>
      <c r="N241" s="5">
        <f>IF(VLOOKUP(Tableau9[[#This Row],[NUANCE]],$A:$B,2,FALSE)="GAUCHE",1,0)</f>
        <v>0</v>
      </c>
      <c r="O241" s="5">
        <f>IF(VLOOKUP(Tableau9[[#This Row],[NUANCE]],$A:$B,2,FALSE)="AUTRE",1,0)</f>
        <v>0</v>
      </c>
    </row>
    <row r="242" spans="5:15" x14ac:dyDescent="0.25">
      <c r="E242" s="4">
        <v>2015</v>
      </c>
      <c r="F242" s="4" t="s">
        <v>568</v>
      </c>
      <c r="G242" s="4">
        <v>3</v>
      </c>
      <c r="H242" s="4" t="s">
        <v>825</v>
      </c>
      <c r="I242" s="4" t="s">
        <v>870</v>
      </c>
      <c r="J242" s="4" t="s">
        <v>596</v>
      </c>
      <c r="K242" s="5">
        <f>IF(VLOOKUP(Tableau9[[#This Row],[NUANCE]],$A:$B,2,FALSE)="EXTREME DROITE",1,0)</f>
        <v>0</v>
      </c>
      <c r="L242" s="5">
        <f>IF(VLOOKUP(Tableau9[[#This Row],[NUANCE]],$A:$B,2,FALSE)="DROITE",1,0)</f>
        <v>1</v>
      </c>
      <c r="M242" s="5">
        <f>IF(VLOOKUP(Tableau9[[#This Row],[NUANCE]],$A:$B,2,FALSE)="CENTRISTE",1,0)</f>
        <v>0</v>
      </c>
      <c r="N242" s="5">
        <f>IF(VLOOKUP(Tableau9[[#This Row],[NUANCE]],$A:$B,2,FALSE)="GAUCHE",1,0)</f>
        <v>0</v>
      </c>
      <c r="O242" s="5">
        <f>IF(VLOOKUP(Tableau9[[#This Row],[NUANCE]],$A:$B,2,FALSE)="AUTRE",1,0)</f>
        <v>0</v>
      </c>
    </row>
    <row r="243" spans="5:15" x14ac:dyDescent="0.25">
      <c r="E243" s="4">
        <v>2015</v>
      </c>
      <c r="F243" s="4" t="s">
        <v>568</v>
      </c>
      <c r="G243" s="4">
        <v>3</v>
      </c>
      <c r="H243" s="4" t="s">
        <v>827</v>
      </c>
      <c r="I243" s="4" t="s">
        <v>871</v>
      </c>
      <c r="J243" s="4" t="s">
        <v>598</v>
      </c>
      <c r="K243" s="5">
        <f>IF(VLOOKUP(Tableau9[[#This Row],[NUANCE]],$A:$B,2,FALSE)="EXTREME DROITE",1,0)</f>
        <v>0</v>
      </c>
      <c r="L243" s="5">
        <f>IF(VLOOKUP(Tableau9[[#This Row],[NUANCE]],$A:$B,2,FALSE)="DROITE",1,0)</f>
        <v>1</v>
      </c>
      <c r="M243" s="5">
        <f>IF(VLOOKUP(Tableau9[[#This Row],[NUANCE]],$A:$B,2,FALSE)="CENTRISTE",1,0)</f>
        <v>0</v>
      </c>
      <c r="N243" s="5">
        <f>IF(VLOOKUP(Tableau9[[#This Row],[NUANCE]],$A:$B,2,FALSE)="GAUCHE",1,0)</f>
        <v>0</v>
      </c>
      <c r="O243" s="5">
        <f>IF(VLOOKUP(Tableau9[[#This Row],[NUANCE]],$A:$B,2,FALSE)="AUTRE",1,0)</f>
        <v>0</v>
      </c>
    </row>
    <row r="244" spans="5:15" x14ac:dyDescent="0.25">
      <c r="E244" s="4">
        <v>2015</v>
      </c>
      <c r="F244" s="4" t="s">
        <v>568</v>
      </c>
      <c r="G244" s="4">
        <v>3</v>
      </c>
      <c r="H244" s="4" t="s">
        <v>829</v>
      </c>
      <c r="I244" s="4" t="s">
        <v>872</v>
      </c>
      <c r="J244" s="4" t="s">
        <v>600</v>
      </c>
      <c r="K244" s="5">
        <f>IF(VLOOKUP(Tableau9[[#This Row],[NUANCE]],$A:$B,2,FALSE)="EXTREME DROITE",1,0)</f>
        <v>0</v>
      </c>
      <c r="L244" s="5">
        <f>IF(VLOOKUP(Tableau9[[#This Row],[NUANCE]],$A:$B,2,FALSE)="DROITE",1,0)</f>
        <v>0</v>
      </c>
      <c r="M244" s="5">
        <f>IF(VLOOKUP(Tableau9[[#This Row],[NUANCE]],$A:$B,2,FALSE)="CENTRISTE",1,0)</f>
        <v>0</v>
      </c>
      <c r="N244" s="5">
        <f>IF(VLOOKUP(Tableau9[[#This Row],[NUANCE]],$A:$B,2,FALSE)="GAUCHE",1,0)</f>
        <v>1</v>
      </c>
      <c r="O244" s="5">
        <f>IF(VLOOKUP(Tableau9[[#This Row],[NUANCE]],$A:$B,2,FALSE)="AUTRE",1,0)</f>
        <v>0</v>
      </c>
    </row>
    <row r="245" spans="5:15" x14ac:dyDescent="0.25">
      <c r="E245" s="4">
        <v>2015</v>
      </c>
      <c r="F245" s="4" t="s">
        <v>568</v>
      </c>
      <c r="G245" s="4">
        <v>3</v>
      </c>
      <c r="H245" s="4" t="s">
        <v>831</v>
      </c>
      <c r="I245" s="4" t="s">
        <v>873</v>
      </c>
      <c r="J245" s="4" t="s">
        <v>602</v>
      </c>
      <c r="K245" s="5">
        <f>IF(VLOOKUP(Tableau9[[#This Row],[NUANCE]],$A:$B,2,FALSE)="EXTREME DROITE",1,0)</f>
        <v>0</v>
      </c>
      <c r="L245" s="5">
        <f>IF(VLOOKUP(Tableau9[[#This Row],[NUANCE]],$A:$B,2,FALSE)="DROITE",1,0)</f>
        <v>0</v>
      </c>
      <c r="M245" s="5">
        <f>IF(VLOOKUP(Tableau9[[#This Row],[NUANCE]],$A:$B,2,FALSE)="CENTRISTE",1,0)</f>
        <v>0</v>
      </c>
      <c r="N245" s="5">
        <f>IF(VLOOKUP(Tableau9[[#This Row],[NUANCE]],$A:$B,2,FALSE)="GAUCHE",1,0)</f>
        <v>0</v>
      </c>
      <c r="O245" s="5">
        <f>IF(VLOOKUP(Tableau9[[#This Row],[NUANCE]],$A:$B,2,FALSE)="AUTRE",1,0)</f>
        <v>1</v>
      </c>
    </row>
    <row r="246" spans="5:15" x14ac:dyDescent="0.25">
      <c r="E246" s="4">
        <v>2015</v>
      </c>
      <c r="F246" s="4" t="s">
        <v>568</v>
      </c>
      <c r="G246" s="4">
        <v>3</v>
      </c>
      <c r="H246" s="4" t="s">
        <v>833</v>
      </c>
      <c r="I246" s="4" t="s">
        <v>874</v>
      </c>
      <c r="J246" s="4" t="s">
        <v>604</v>
      </c>
      <c r="K246" s="5">
        <f>IF(VLOOKUP(Tableau9[[#This Row],[NUANCE]],$A:$B,2,FALSE)="EXTREME DROITE",1,0)</f>
        <v>0</v>
      </c>
      <c r="L246" s="5">
        <f>IF(VLOOKUP(Tableau9[[#This Row],[NUANCE]],$A:$B,2,FALSE)="DROITE",1,0)</f>
        <v>0</v>
      </c>
      <c r="M246" s="5">
        <f>IF(VLOOKUP(Tableau9[[#This Row],[NUANCE]],$A:$B,2,FALSE)="CENTRISTE",1,0)</f>
        <v>1</v>
      </c>
      <c r="N246" s="5">
        <f>IF(VLOOKUP(Tableau9[[#This Row],[NUANCE]],$A:$B,2,FALSE)="GAUCHE",1,0)</f>
        <v>0</v>
      </c>
      <c r="O246" s="5">
        <f>IF(VLOOKUP(Tableau9[[#This Row],[NUANCE]],$A:$B,2,FALSE)="AUTRE",1,0)</f>
        <v>0</v>
      </c>
    </row>
    <row r="247" spans="5:15" x14ac:dyDescent="0.25">
      <c r="E247" s="4">
        <v>2015</v>
      </c>
      <c r="F247" s="4" t="s">
        <v>568</v>
      </c>
      <c r="G247" s="4">
        <v>3</v>
      </c>
      <c r="H247" s="4" t="s">
        <v>835</v>
      </c>
      <c r="I247" s="4" t="s">
        <v>875</v>
      </c>
      <c r="J247" s="4" t="s">
        <v>600</v>
      </c>
      <c r="K247" s="5">
        <f>IF(VLOOKUP(Tableau9[[#This Row],[NUANCE]],$A:$B,2,FALSE)="EXTREME DROITE",1,0)</f>
        <v>0</v>
      </c>
      <c r="L247" s="5">
        <f>IF(VLOOKUP(Tableau9[[#This Row],[NUANCE]],$A:$B,2,FALSE)="DROITE",1,0)</f>
        <v>0</v>
      </c>
      <c r="M247" s="5">
        <f>IF(VLOOKUP(Tableau9[[#This Row],[NUANCE]],$A:$B,2,FALSE)="CENTRISTE",1,0)</f>
        <v>0</v>
      </c>
      <c r="N247" s="5">
        <f>IF(VLOOKUP(Tableau9[[#This Row],[NUANCE]],$A:$B,2,FALSE)="GAUCHE",1,0)</f>
        <v>1</v>
      </c>
      <c r="O247" s="5">
        <f>IF(VLOOKUP(Tableau9[[#This Row],[NUANCE]],$A:$B,2,FALSE)="AUTRE",1,0)</f>
        <v>0</v>
      </c>
    </row>
    <row r="248" spans="5:15" x14ac:dyDescent="0.25">
      <c r="E248" s="4">
        <v>2015</v>
      </c>
      <c r="F248" s="4" t="s">
        <v>568</v>
      </c>
      <c r="G248" s="4">
        <v>3</v>
      </c>
      <c r="H248" s="4" t="s">
        <v>837</v>
      </c>
      <c r="I248" s="4" t="s">
        <v>876</v>
      </c>
      <c r="J248" s="4" t="s">
        <v>606</v>
      </c>
      <c r="K248" s="5">
        <f>IF(VLOOKUP(Tableau9[[#This Row],[NUANCE]],$A:$B,2,FALSE)="EXTREME DROITE",1,0)</f>
        <v>0</v>
      </c>
      <c r="L248" s="5">
        <f>IF(VLOOKUP(Tableau9[[#This Row],[NUANCE]],$A:$B,2,FALSE)="DROITE",1,0)</f>
        <v>0</v>
      </c>
      <c r="M248" s="5">
        <f>IF(VLOOKUP(Tableau9[[#This Row],[NUANCE]],$A:$B,2,FALSE)="CENTRISTE",1,0)</f>
        <v>0</v>
      </c>
      <c r="N248" s="5">
        <f>IF(VLOOKUP(Tableau9[[#This Row],[NUANCE]],$A:$B,2,FALSE)="GAUCHE",1,0)</f>
        <v>1</v>
      </c>
      <c r="O248" s="5">
        <f>IF(VLOOKUP(Tableau9[[#This Row],[NUANCE]],$A:$B,2,FALSE)="AUTRE",1,0)</f>
        <v>0</v>
      </c>
    </row>
    <row r="249" spans="5:15" x14ac:dyDescent="0.25">
      <c r="E249" s="4">
        <v>2015</v>
      </c>
      <c r="F249" s="4" t="s">
        <v>568</v>
      </c>
      <c r="G249" s="4">
        <v>3</v>
      </c>
      <c r="H249" s="4" t="s">
        <v>839</v>
      </c>
      <c r="I249" s="4" t="s">
        <v>877</v>
      </c>
      <c r="J249" s="4" t="s">
        <v>602</v>
      </c>
      <c r="K249" s="5">
        <f>IF(VLOOKUP(Tableau9[[#This Row],[NUANCE]],$A:$B,2,FALSE)="EXTREME DROITE",1,0)</f>
        <v>0</v>
      </c>
      <c r="L249" s="5">
        <f>IF(VLOOKUP(Tableau9[[#This Row],[NUANCE]],$A:$B,2,FALSE)="DROITE",1,0)</f>
        <v>0</v>
      </c>
      <c r="M249" s="5">
        <f>IF(VLOOKUP(Tableau9[[#This Row],[NUANCE]],$A:$B,2,FALSE)="CENTRISTE",1,0)</f>
        <v>0</v>
      </c>
      <c r="N249" s="5">
        <f>IF(VLOOKUP(Tableau9[[#This Row],[NUANCE]],$A:$B,2,FALSE)="GAUCHE",1,0)</f>
        <v>0</v>
      </c>
      <c r="O249" s="5">
        <f>IF(VLOOKUP(Tableau9[[#This Row],[NUANCE]],$A:$B,2,FALSE)="AUTRE",1,0)</f>
        <v>1</v>
      </c>
    </row>
    <row r="250" spans="5:15" x14ac:dyDescent="0.25">
      <c r="E250" s="4">
        <v>2015</v>
      </c>
      <c r="F250" s="4" t="s">
        <v>568</v>
      </c>
      <c r="G250" s="4">
        <v>3</v>
      </c>
      <c r="H250" s="4" t="s">
        <v>841</v>
      </c>
      <c r="I250" s="4" t="s">
        <v>878</v>
      </c>
      <c r="J250" s="4" t="s">
        <v>608</v>
      </c>
      <c r="K250" s="5">
        <f>IF(VLOOKUP(Tableau9[[#This Row],[NUANCE]],$A:$B,2,FALSE)="EXTREME DROITE",1,0)</f>
        <v>0</v>
      </c>
      <c r="L250" s="5">
        <f>IF(VLOOKUP(Tableau9[[#This Row],[NUANCE]],$A:$B,2,FALSE)="DROITE",1,0)</f>
        <v>0</v>
      </c>
      <c r="M250" s="5">
        <f>IF(VLOOKUP(Tableau9[[#This Row],[NUANCE]],$A:$B,2,FALSE)="CENTRISTE",1,0)</f>
        <v>0</v>
      </c>
      <c r="N250" s="5">
        <f>IF(VLOOKUP(Tableau9[[#This Row],[NUANCE]],$A:$B,2,FALSE)="GAUCHE",1,0)</f>
        <v>1</v>
      </c>
      <c r="O250" s="5">
        <f>IF(VLOOKUP(Tableau9[[#This Row],[NUANCE]],$A:$B,2,FALSE)="AUTRE",1,0)</f>
        <v>0</v>
      </c>
    </row>
    <row r="251" spans="5:15" x14ac:dyDescent="0.25">
      <c r="E251" s="4">
        <v>2015</v>
      </c>
      <c r="F251" s="4" t="s">
        <v>568</v>
      </c>
      <c r="G251" s="4">
        <v>3</v>
      </c>
      <c r="H251" s="4" t="s">
        <v>879</v>
      </c>
      <c r="I251" s="4" t="s">
        <v>880</v>
      </c>
      <c r="J251" s="4" t="s">
        <v>592</v>
      </c>
      <c r="K251" s="5">
        <f>IF(VLOOKUP(Tableau9[[#This Row],[NUANCE]],$A:$B,2,FALSE)="EXTREME DROITE",1,0)</f>
        <v>1</v>
      </c>
      <c r="L251" s="5">
        <f>IF(VLOOKUP(Tableau9[[#This Row],[NUANCE]],$A:$B,2,FALSE)="DROITE",1,0)</f>
        <v>0</v>
      </c>
      <c r="M251" s="5">
        <f>IF(VLOOKUP(Tableau9[[#This Row],[NUANCE]],$A:$B,2,FALSE)="CENTRISTE",1,0)</f>
        <v>0</v>
      </c>
      <c r="N251" s="5">
        <f>IF(VLOOKUP(Tableau9[[#This Row],[NUANCE]],$A:$B,2,FALSE)="GAUCHE",1,0)</f>
        <v>0</v>
      </c>
      <c r="O251" s="5">
        <f>IF(VLOOKUP(Tableau9[[#This Row],[NUANCE]],$A:$B,2,FALSE)="AUTRE",1,0)</f>
        <v>0</v>
      </c>
    </row>
    <row r="252" spans="5:15" x14ac:dyDescent="0.25">
      <c r="E252" s="4">
        <v>2015</v>
      </c>
      <c r="F252" s="4" t="s">
        <v>568</v>
      </c>
      <c r="G252" s="4">
        <v>3</v>
      </c>
      <c r="H252" s="4" t="s">
        <v>881</v>
      </c>
      <c r="I252" s="4" t="s">
        <v>882</v>
      </c>
      <c r="J252" s="4" t="s">
        <v>596</v>
      </c>
      <c r="K252" s="5">
        <f>IF(VLOOKUP(Tableau9[[#This Row],[NUANCE]],$A:$B,2,FALSE)="EXTREME DROITE",1,0)</f>
        <v>0</v>
      </c>
      <c r="L252" s="5">
        <f>IF(VLOOKUP(Tableau9[[#This Row],[NUANCE]],$A:$B,2,FALSE)="DROITE",1,0)</f>
        <v>1</v>
      </c>
      <c r="M252" s="5">
        <f>IF(VLOOKUP(Tableau9[[#This Row],[NUANCE]],$A:$B,2,FALSE)="CENTRISTE",1,0)</f>
        <v>0</v>
      </c>
      <c r="N252" s="5">
        <f>IF(VLOOKUP(Tableau9[[#This Row],[NUANCE]],$A:$B,2,FALSE)="GAUCHE",1,0)</f>
        <v>0</v>
      </c>
      <c r="O252" s="5">
        <f>IF(VLOOKUP(Tableau9[[#This Row],[NUANCE]],$A:$B,2,FALSE)="AUTRE",1,0)</f>
        <v>0</v>
      </c>
    </row>
    <row r="253" spans="5:15" x14ac:dyDescent="0.25">
      <c r="E253" s="4">
        <v>2015</v>
      </c>
      <c r="F253" s="4" t="s">
        <v>568</v>
      </c>
      <c r="G253" s="4">
        <v>3</v>
      </c>
      <c r="H253" s="4" t="s">
        <v>883</v>
      </c>
      <c r="I253" s="4" t="s">
        <v>884</v>
      </c>
      <c r="J253" s="4" t="s">
        <v>608</v>
      </c>
      <c r="K253" s="5">
        <f>IF(VLOOKUP(Tableau9[[#This Row],[NUANCE]],$A:$B,2,FALSE)="EXTREME DROITE",1,0)</f>
        <v>0</v>
      </c>
      <c r="L253" s="5">
        <f>IF(VLOOKUP(Tableau9[[#This Row],[NUANCE]],$A:$B,2,FALSE)="DROITE",1,0)</f>
        <v>0</v>
      </c>
      <c r="M253" s="5">
        <f>IF(VLOOKUP(Tableau9[[#This Row],[NUANCE]],$A:$B,2,FALSE)="CENTRISTE",1,0)</f>
        <v>0</v>
      </c>
      <c r="N253" s="5">
        <f>IF(VLOOKUP(Tableau9[[#This Row],[NUANCE]],$A:$B,2,FALSE)="GAUCHE",1,0)</f>
        <v>1</v>
      </c>
      <c r="O253" s="5">
        <f>IF(VLOOKUP(Tableau9[[#This Row],[NUANCE]],$A:$B,2,FALSE)="AUTRE",1,0)</f>
        <v>0</v>
      </c>
    </row>
    <row r="254" spans="5:15" x14ac:dyDescent="0.25">
      <c r="E254" s="4">
        <v>2015</v>
      </c>
      <c r="F254" s="4" t="s">
        <v>568</v>
      </c>
      <c r="G254" s="4">
        <v>3</v>
      </c>
      <c r="H254" s="4" t="s">
        <v>885</v>
      </c>
      <c r="I254" s="4" t="s">
        <v>886</v>
      </c>
      <c r="J254" s="4" t="s">
        <v>606</v>
      </c>
      <c r="K254" s="5">
        <f>IF(VLOOKUP(Tableau9[[#This Row],[NUANCE]],$A:$B,2,FALSE)="EXTREME DROITE",1,0)</f>
        <v>0</v>
      </c>
      <c r="L254" s="5">
        <f>IF(VLOOKUP(Tableau9[[#This Row],[NUANCE]],$A:$B,2,FALSE)="DROITE",1,0)</f>
        <v>0</v>
      </c>
      <c r="M254" s="5">
        <f>IF(VLOOKUP(Tableau9[[#This Row],[NUANCE]],$A:$B,2,FALSE)="CENTRISTE",1,0)</f>
        <v>0</v>
      </c>
      <c r="N254" s="5">
        <f>IF(VLOOKUP(Tableau9[[#This Row],[NUANCE]],$A:$B,2,FALSE)="GAUCHE",1,0)</f>
        <v>1</v>
      </c>
      <c r="O254" s="5">
        <f>IF(VLOOKUP(Tableau9[[#This Row],[NUANCE]],$A:$B,2,FALSE)="AUTRE",1,0)</f>
        <v>0</v>
      </c>
    </row>
    <row r="255" spans="5:15" x14ac:dyDescent="0.25">
      <c r="E255" s="4">
        <v>2015</v>
      </c>
      <c r="F255" s="4" t="s">
        <v>568</v>
      </c>
      <c r="G255" s="4">
        <v>3</v>
      </c>
      <c r="H255" s="4" t="s">
        <v>887</v>
      </c>
      <c r="I255" s="4" t="s">
        <v>888</v>
      </c>
      <c r="J255" s="4" t="s">
        <v>600</v>
      </c>
      <c r="K255" s="5">
        <f>IF(VLOOKUP(Tableau9[[#This Row],[NUANCE]],$A:$B,2,FALSE)="EXTREME DROITE",1,0)</f>
        <v>0</v>
      </c>
      <c r="L255" s="5">
        <f>IF(VLOOKUP(Tableau9[[#This Row],[NUANCE]],$A:$B,2,FALSE)="DROITE",1,0)</f>
        <v>0</v>
      </c>
      <c r="M255" s="5">
        <f>IF(VLOOKUP(Tableau9[[#This Row],[NUANCE]],$A:$B,2,FALSE)="CENTRISTE",1,0)</f>
        <v>0</v>
      </c>
      <c r="N255" s="5">
        <f>IF(VLOOKUP(Tableau9[[#This Row],[NUANCE]],$A:$B,2,FALSE)="GAUCHE",1,0)</f>
        <v>1</v>
      </c>
      <c r="O255" s="5">
        <f>IF(VLOOKUP(Tableau9[[#This Row],[NUANCE]],$A:$B,2,FALSE)="AUTRE",1,0)</f>
        <v>0</v>
      </c>
    </row>
    <row r="256" spans="5:15" x14ac:dyDescent="0.25">
      <c r="E256" s="4">
        <v>2015</v>
      </c>
      <c r="F256" s="4" t="s">
        <v>568</v>
      </c>
      <c r="G256" s="4">
        <v>3</v>
      </c>
      <c r="H256" s="4" t="s">
        <v>889</v>
      </c>
      <c r="I256" s="4" t="s">
        <v>890</v>
      </c>
      <c r="J256" s="4" t="s">
        <v>596</v>
      </c>
      <c r="K256" s="5">
        <f>IF(VLOOKUP(Tableau9[[#This Row],[NUANCE]],$A:$B,2,FALSE)="EXTREME DROITE",1,0)</f>
        <v>0</v>
      </c>
      <c r="L256" s="5">
        <f>IF(VLOOKUP(Tableau9[[#This Row],[NUANCE]],$A:$B,2,FALSE)="DROITE",1,0)</f>
        <v>1</v>
      </c>
      <c r="M256" s="5">
        <f>IF(VLOOKUP(Tableau9[[#This Row],[NUANCE]],$A:$B,2,FALSE)="CENTRISTE",1,0)</f>
        <v>0</v>
      </c>
      <c r="N256" s="5">
        <f>IF(VLOOKUP(Tableau9[[#This Row],[NUANCE]],$A:$B,2,FALSE)="GAUCHE",1,0)</f>
        <v>0</v>
      </c>
      <c r="O256" s="5">
        <f>IF(VLOOKUP(Tableau9[[#This Row],[NUANCE]],$A:$B,2,FALSE)="AUTRE",1,0)</f>
        <v>0</v>
      </c>
    </row>
    <row r="257" spans="5:15" x14ac:dyDescent="0.25">
      <c r="E257" s="4">
        <v>2015</v>
      </c>
      <c r="F257" s="4" t="s">
        <v>568</v>
      </c>
      <c r="G257" s="4">
        <v>3</v>
      </c>
      <c r="H257" s="4" t="s">
        <v>891</v>
      </c>
      <c r="I257" s="4" t="s">
        <v>892</v>
      </c>
      <c r="J257" s="4" t="s">
        <v>608</v>
      </c>
      <c r="K257" s="5">
        <f>IF(VLOOKUP(Tableau9[[#This Row],[NUANCE]],$A:$B,2,FALSE)="EXTREME DROITE",1,0)</f>
        <v>0</v>
      </c>
      <c r="L257" s="5">
        <f>IF(VLOOKUP(Tableau9[[#This Row],[NUANCE]],$A:$B,2,FALSE)="DROITE",1,0)</f>
        <v>0</v>
      </c>
      <c r="M257" s="5">
        <f>IF(VLOOKUP(Tableau9[[#This Row],[NUANCE]],$A:$B,2,FALSE)="CENTRISTE",1,0)</f>
        <v>0</v>
      </c>
      <c r="N257" s="5">
        <f>IF(VLOOKUP(Tableau9[[#This Row],[NUANCE]],$A:$B,2,FALSE)="GAUCHE",1,0)</f>
        <v>1</v>
      </c>
      <c r="O257" s="5">
        <f>IF(VLOOKUP(Tableau9[[#This Row],[NUANCE]],$A:$B,2,FALSE)="AUTRE",1,0)</f>
        <v>0</v>
      </c>
    </row>
    <row r="258" spans="5:15" x14ac:dyDescent="0.25">
      <c r="E258" s="4">
        <v>2015</v>
      </c>
      <c r="F258" s="4" t="s">
        <v>568</v>
      </c>
      <c r="G258" s="4">
        <v>3</v>
      </c>
      <c r="H258" s="4" t="s">
        <v>893</v>
      </c>
      <c r="I258" s="4" t="s">
        <v>894</v>
      </c>
      <c r="J258" s="4" t="s">
        <v>592</v>
      </c>
      <c r="K258" s="5">
        <f>IF(VLOOKUP(Tableau9[[#This Row],[NUANCE]],$A:$B,2,FALSE)="EXTREME DROITE",1,0)</f>
        <v>1</v>
      </c>
      <c r="L258" s="5">
        <f>IF(VLOOKUP(Tableau9[[#This Row],[NUANCE]],$A:$B,2,FALSE)="DROITE",1,0)</f>
        <v>0</v>
      </c>
      <c r="M258" s="5">
        <f>IF(VLOOKUP(Tableau9[[#This Row],[NUANCE]],$A:$B,2,FALSE)="CENTRISTE",1,0)</f>
        <v>0</v>
      </c>
      <c r="N258" s="5">
        <f>IF(VLOOKUP(Tableau9[[#This Row],[NUANCE]],$A:$B,2,FALSE)="GAUCHE",1,0)</f>
        <v>0</v>
      </c>
      <c r="O258" s="5">
        <f>IF(VLOOKUP(Tableau9[[#This Row],[NUANCE]],$A:$B,2,FALSE)="AUTRE",1,0)</f>
        <v>0</v>
      </c>
    </row>
    <row r="259" spans="5:15" x14ac:dyDescent="0.25">
      <c r="E259" s="4">
        <v>2015</v>
      </c>
      <c r="F259" s="4" t="s">
        <v>568</v>
      </c>
      <c r="G259" s="4">
        <v>3</v>
      </c>
      <c r="H259" s="4" t="s">
        <v>895</v>
      </c>
      <c r="I259" s="4" t="s">
        <v>896</v>
      </c>
      <c r="J259" s="4" t="s">
        <v>594</v>
      </c>
      <c r="K259" s="5">
        <f>IF(VLOOKUP(Tableau9[[#This Row],[NUANCE]],$A:$B,2,FALSE)="EXTREME DROITE",1,0)</f>
        <v>1</v>
      </c>
      <c r="L259" s="5">
        <f>IF(VLOOKUP(Tableau9[[#This Row],[NUANCE]],$A:$B,2,FALSE)="DROITE",1,0)</f>
        <v>0</v>
      </c>
      <c r="M259" s="5">
        <f>IF(VLOOKUP(Tableau9[[#This Row],[NUANCE]],$A:$B,2,FALSE)="CENTRISTE",1,0)</f>
        <v>0</v>
      </c>
      <c r="N259" s="5">
        <f>IF(VLOOKUP(Tableau9[[#This Row],[NUANCE]],$A:$B,2,FALSE)="GAUCHE",1,0)</f>
        <v>0</v>
      </c>
      <c r="O259" s="5">
        <f>IF(VLOOKUP(Tableau9[[#This Row],[NUANCE]],$A:$B,2,FALSE)="AUTRE",1,0)</f>
        <v>0</v>
      </c>
    </row>
    <row r="260" spans="5:15" x14ac:dyDescent="0.25">
      <c r="E260" s="4">
        <v>2015</v>
      </c>
      <c r="F260" s="4" t="s">
        <v>568</v>
      </c>
      <c r="G260" s="4">
        <v>3</v>
      </c>
      <c r="H260" s="4" t="s">
        <v>897</v>
      </c>
      <c r="I260" s="4" t="s">
        <v>898</v>
      </c>
      <c r="J260" s="4" t="s">
        <v>606</v>
      </c>
      <c r="K260" s="5">
        <f>IF(VLOOKUP(Tableau9[[#This Row],[NUANCE]],$A:$B,2,FALSE)="EXTREME DROITE",1,0)</f>
        <v>0</v>
      </c>
      <c r="L260" s="5">
        <f>IF(VLOOKUP(Tableau9[[#This Row],[NUANCE]],$A:$B,2,FALSE)="DROITE",1,0)</f>
        <v>0</v>
      </c>
      <c r="M260" s="5">
        <f>IF(VLOOKUP(Tableau9[[#This Row],[NUANCE]],$A:$B,2,FALSE)="CENTRISTE",1,0)</f>
        <v>0</v>
      </c>
      <c r="N260" s="5">
        <f>IF(VLOOKUP(Tableau9[[#This Row],[NUANCE]],$A:$B,2,FALSE)="GAUCHE",1,0)</f>
        <v>1</v>
      </c>
      <c r="O260" s="5">
        <f>IF(VLOOKUP(Tableau9[[#This Row],[NUANCE]],$A:$B,2,FALSE)="AUTRE",1,0)</f>
        <v>0</v>
      </c>
    </row>
    <row r="261" spans="5:15" x14ac:dyDescent="0.25">
      <c r="E261" s="4">
        <v>2015</v>
      </c>
      <c r="F261" s="4" t="s">
        <v>568</v>
      </c>
      <c r="G261" s="4">
        <v>3</v>
      </c>
      <c r="H261" s="4" t="s">
        <v>899</v>
      </c>
      <c r="I261" s="4" t="s">
        <v>900</v>
      </c>
      <c r="J261" s="4" t="s">
        <v>602</v>
      </c>
      <c r="K261" s="5">
        <f>IF(VLOOKUP(Tableau9[[#This Row],[NUANCE]],$A:$B,2,FALSE)="EXTREME DROITE",1,0)</f>
        <v>0</v>
      </c>
      <c r="L261" s="5">
        <f>IF(VLOOKUP(Tableau9[[#This Row],[NUANCE]],$A:$B,2,FALSE)="DROITE",1,0)</f>
        <v>0</v>
      </c>
      <c r="M261" s="5">
        <f>IF(VLOOKUP(Tableau9[[#This Row],[NUANCE]],$A:$B,2,FALSE)="CENTRISTE",1,0)</f>
        <v>0</v>
      </c>
      <c r="N261" s="5">
        <f>IF(VLOOKUP(Tableau9[[#This Row],[NUANCE]],$A:$B,2,FALSE)="GAUCHE",1,0)</f>
        <v>0</v>
      </c>
      <c r="O261" s="5">
        <f>IF(VLOOKUP(Tableau9[[#This Row],[NUANCE]],$A:$B,2,FALSE)="AUTRE",1,0)</f>
        <v>1</v>
      </c>
    </row>
    <row r="262" spans="5:15" x14ac:dyDescent="0.25">
      <c r="E262" s="4">
        <v>2015</v>
      </c>
      <c r="F262" s="4" t="s">
        <v>568</v>
      </c>
      <c r="G262" s="4">
        <v>3</v>
      </c>
      <c r="H262" s="4" t="s">
        <v>901</v>
      </c>
      <c r="I262" s="4" t="s">
        <v>902</v>
      </c>
      <c r="J262" s="4" t="s">
        <v>592</v>
      </c>
      <c r="K262" s="5">
        <f>IF(VLOOKUP(Tableau9[[#This Row],[NUANCE]],$A:$B,2,FALSE)="EXTREME DROITE",1,0)</f>
        <v>1</v>
      </c>
      <c r="L262" s="5">
        <f>IF(VLOOKUP(Tableau9[[#This Row],[NUANCE]],$A:$B,2,FALSE)="DROITE",1,0)</f>
        <v>0</v>
      </c>
      <c r="M262" s="5">
        <f>IF(VLOOKUP(Tableau9[[#This Row],[NUANCE]],$A:$B,2,FALSE)="CENTRISTE",1,0)</f>
        <v>0</v>
      </c>
      <c r="N262" s="5">
        <f>IF(VLOOKUP(Tableau9[[#This Row],[NUANCE]],$A:$B,2,FALSE)="GAUCHE",1,0)</f>
        <v>0</v>
      </c>
      <c r="O262" s="5">
        <f>IF(VLOOKUP(Tableau9[[#This Row],[NUANCE]],$A:$B,2,FALSE)="AUTRE",1,0)</f>
        <v>0</v>
      </c>
    </row>
    <row r="263" spans="5:15" x14ac:dyDescent="0.25">
      <c r="E263" s="4">
        <v>2015</v>
      </c>
      <c r="F263" s="4" t="s">
        <v>568</v>
      </c>
      <c r="G263" s="4">
        <v>3</v>
      </c>
      <c r="H263" s="4" t="s">
        <v>903</v>
      </c>
      <c r="I263" s="4" t="s">
        <v>904</v>
      </c>
      <c r="J263" s="4" t="s">
        <v>596</v>
      </c>
      <c r="K263" s="5">
        <f>IF(VLOOKUP(Tableau9[[#This Row],[NUANCE]],$A:$B,2,FALSE)="EXTREME DROITE",1,0)</f>
        <v>0</v>
      </c>
      <c r="L263" s="5">
        <f>IF(VLOOKUP(Tableau9[[#This Row],[NUANCE]],$A:$B,2,FALSE)="DROITE",1,0)</f>
        <v>1</v>
      </c>
      <c r="M263" s="5">
        <f>IF(VLOOKUP(Tableau9[[#This Row],[NUANCE]],$A:$B,2,FALSE)="CENTRISTE",1,0)</f>
        <v>0</v>
      </c>
      <c r="N263" s="5">
        <f>IF(VLOOKUP(Tableau9[[#This Row],[NUANCE]],$A:$B,2,FALSE)="GAUCHE",1,0)</f>
        <v>0</v>
      </c>
      <c r="O263" s="5">
        <f>IF(VLOOKUP(Tableau9[[#This Row],[NUANCE]],$A:$B,2,FALSE)="AUTRE",1,0)</f>
        <v>0</v>
      </c>
    </row>
    <row r="264" spans="5:15" x14ac:dyDescent="0.25">
      <c r="E264" s="4">
        <v>2015</v>
      </c>
      <c r="F264" s="4" t="s">
        <v>568</v>
      </c>
      <c r="G264" s="4">
        <v>3</v>
      </c>
      <c r="H264" s="4" t="s">
        <v>905</v>
      </c>
      <c r="I264" s="4" t="s">
        <v>906</v>
      </c>
      <c r="J264" s="4" t="s">
        <v>614</v>
      </c>
      <c r="K264" s="5">
        <f>IF(VLOOKUP(Tableau9[[#This Row],[NUANCE]],$A:$B,2,FALSE)="EXTREME DROITE",1,0)</f>
        <v>0</v>
      </c>
      <c r="L264" s="5">
        <f>IF(VLOOKUP(Tableau9[[#This Row],[NUANCE]],$A:$B,2,FALSE)="DROITE",1,0)</f>
        <v>0</v>
      </c>
      <c r="M264" s="5">
        <f>IF(VLOOKUP(Tableau9[[#This Row],[NUANCE]],$A:$B,2,FALSE)="CENTRISTE",1,0)</f>
        <v>0</v>
      </c>
      <c r="N264" s="5">
        <f>IF(VLOOKUP(Tableau9[[#This Row],[NUANCE]],$A:$B,2,FALSE)="GAUCHE",1,0)</f>
        <v>1</v>
      </c>
      <c r="O264" s="5">
        <f>IF(VLOOKUP(Tableau9[[#This Row],[NUANCE]],$A:$B,2,FALSE)="AUTRE",1,0)</f>
        <v>0</v>
      </c>
    </row>
    <row r="265" spans="5:15" x14ac:dyDescent="0.25">
      <c r="E265" s="4">
        <v>2015</v>
      </c>
      <c r="F265" s="4" t="s">
        <v>568</v>
      </c>
      <c r="G265" s="4">
        <v>3</v>
      </c>
      <c r="H265" s="4" t="s">
        <v>907</v>
      </c>
      <c r="I265" s="4" t="s">
        <v>908</v>
      </c>
      <c r="J265" s="4" t="s">
        <v>608</v>
      </c>
      <c r="K265" s="5">
        <f>IF(VLOOKUP(Tableau9[[#This Row],[NUANCE]],$A:$B,2,FALSE)="EXTREME DROITE",1,0)</f>
        <v>0</v>
      </c>
      <c r="L265" s="5">
        <f>IF(VLOOKUP(Tableau9[[#This Row],[NUANCE]],$A:$B,2,FALSE)="DROITE",1,0)</f>
        <v>0</v>
      </c>
      <c r="M265" s="5">
        <f>IF(VLOOKUP(Tableau9[[#This Row],[NUANCE]],$A:$B,2,FALSE)="CENTRISTE",1,0)</f>
        <v>0</v>
      </c>
      <c r="N265" s="5">
        <f>IF(VLOOKUP(Tableau9[[#This Row],[NUANCE]],$A:$B,2,FALSE)="GAUCHE",1,0)</f>
        <v>1</v>
      </c>
      <c r="O265" s="5">
        <f>IF(VLOOKUP(Tableau9[[#This Row],[NUANCE]],$A:$B,2,FALSE)="AUTRE",1,0)</f>
        <v>0</v>
      </c>
    </row>
    <row r="266" spans="5:15" x14ac:dyDescent="0.25">
      <c r="E266" s="4">
        <v>2015</v>
      </c>
      <c r="F266" s="4" t="s">
        <v>568</v>
      </c>
      <c r="G266" s="4">
        <v>3</v>
      </c>
      <c r="H266" s="4" t="s">
        <v>909</v>
      </c>
      <c r="I266" s="4" t="s">
        <v>910</v>
      </c>
      <c r="J266" s="4" t="s">
        <v>606</v>
      </c>
      <c r="K266" s="5">
        <f>IF(VLOOKUP(Tableau9[[#This Row],[NUANCE]],$A:$B,2,FALSE)="EXTREME DROITE",1,0)</f>
        <v>0</v>
      </c>
      <c r="L266" s="5">
        <f>IF(VLOOKUP(Tableau9[[#This Row],[NUANCE]],$A:$B,2,FALSE)="DROITE",1,0)</f>
        <v>0</v>
      </c>
      <c r="M266" s="5">
        <f>IF(VLOOKUP(Tableau9[[#This Row],[NUANCE]],$A:$B,2,FALSE)="CENTRISTE",1,0)</f>
        <v>0</v>
      </c>
      <c r="N266" s="5">
        <f>IF(VLOOKUP(Tableau9[[#This Row],[NUANCE]],$A:$B,2,FALSE)="GAUCHE",1,0)</f>
        <v>1</v>
      </c>
      <c r="O266" s="5">
        <f>IF(VLOOKUP(Tableau9[[#This Row],[NUANCE]],$A:$B,2,FALSE)="AUTRE",1,0)</f>
        <v>0</v>
      </c>
    </row>
    <row r="267" spans="5:15" x14ac:dyDescent="0.25">
      <c r="E267" s="4">
        <v>2015</v>
      </c>
      <c r="F267" s="4" t="s">
        <v>568</v>
      </c>
      <c r="G267" s="4">
        <v>3</v>
      </c>
      <c r="H267" s="4" t="s">
        <v>911</v>
      </c>
      <c r="I267" s="4" t="s">
        <v>912</v>
      </c>
      <c r="J267" s="4" t="s">
        <v>602</v>
      </c>
      <c r="K267" s="5">
        <f>IF(VLOOKUP(Tableau9[[#This Row],[NUANCE]],$A:$B,2,FALSE)="EXTREME DROITE",1,0)</f>
        <v>0</v>
      </c>
      <c r="L267" s="5">
        <f>IF(VLOOKUP(Tableau9[[#This Row],[NUANCE]],$A:$B,2,FALSE)="DROITE",1,0)</f>
        <v>0</v>
      </c>
      <c r="M267" s="5">
        <f>IF(VLOOKUP(Tableau9[[#This Row],[NUANCE]],$A:$B,2,FALSE)="CENTRISTE",1,0)</f>
        <v>0</v>
      </c>
      <c r="N267" s="5">
        <f>IF(VLOOKUP(Tableau9[[#This Row],[NUANCE]],$A:$B,2,FALSE)="GAUCHE",1,0)</f>
        <v>0</v>
      </c>
      <c r="O267" s="5">
        <f>IF(VLOOKUP(Tableau9[[#This Row],[NUANCE]],$A:$B,2,FALSE)="AUTRE",1,0)</f>
        <v>1</v>
      </c>
    </row>
    <row r="268" spans="5:15" x14ac:dyDescent="0.25">
      <c r="E268" s="4">
        <v>2015</v>
      </c>
      <c r="F268" s="4" t="s">
        <v>568</v>
      </c>
      <c r="G268" s="4">
        <v>4</v>
      </c>
      <c r="H268" s="4" t="s">
        <v>901</v>
      </c>
      <c r="I268" s="4" t="s">
        <v>913</v>
      </c>
      <c r="J268" s="4" t="s">
        <v>592</v>
      </c>
      <c r="K268" s="5">
        <f>IF(VLOOKUP(Tableau9[[#This Row],[NUANCE]],$A:$B,2,FALSE)="EXTREME DROITE",1,0)</f>
        <v>1</v>
      </c>
      <c r="L268" s="5">
        <f>IF(VLOOKUP(Tableau9[[#This Row],[NUANCE]],$A:$B,2,FALSE)="DROITE",1,0)</f>
        <v>0</v>
      </c>
      <c r="M268" s="5">
        <f>IF(VLOOKUP(Tableau9[[#This Row],[NUANCE]],$A:$B,2,FALSE)="CENTRISTE",1,0)</f>
        <v>0</v>
      </c>
      <c r="N268" s="5">
        <f>IF(VLOOKUP(Tableau9[[#This Row],[NUANCE]],$A:$B,2,FALSE)="GAUCHE",1,0)</f>
        <v>0</v>
      </c>
      <c r="O268" s="5">
        <f>IF(VLOOKUP(Tableau9[[#This Row],[NUANCE]],$A:$B,2,FALSE)="AUTRE",1,0)</f>
        <v>0</v>
      </c>
    </row>
    <row r="269" spans="5:15" x14ac:dyDescent="0.25">
      <c r="E269" s="4">
        <v>2015</v>
      </c>
      <c r="F269" s="4" t="s">
        <v>568</v>
      </c>
      <c r="G269" s="4">
        <v>4</v>
      </c>
      <c r="H269" s="4" t="s">
        <v>903</v>
      </c>
      <c r="I269" s="4" t="s">
        <v>914</v>
      </c>
      <c r="J269" s="4" t="s">
        <v>596</v>
      </c>
      <c r="K269" s="5">
        <f>IF(VLOOKUP(Tableau9[[#This Row],[NUANCE]],$A:$B,2,FALSE)="EXTREME DROITE",1,0)</f>
        <v>0</v>
      </c>
      <c r="L269" s="5">
        <f>IF(VLOOKUP(Tableau9[[#This Row],[NUANCE]],$A:$B,2,FALSE)="DROITE",1,0)</f>
        <v>1</v>
      </c>
      <c r="M269" s="5">
        <f>IF(VLOOKUP(Tableau9[[#This Row],[NUANCE]],$A:$B,2,FALSE)="CENTRISTE",1,0)</f>
        <v>0</v>
      </c>
      <c r="N269" s="5">
        <f>IF(VLOOKUP(Tableau9[[#This Row],[NUANCE]],$A:$B,2,FALSE)="GAUCHE",1,0)</f>
        <v>0</v>
      </c>
      <c r="O269" s="5">
        <f>IF(VLOOKUP(Tableau9[[#This Row],[NUANCE]],$A:$B,2,FALSE)="AUTRE",1,0)</f>
        <v>0</v>
      </c>
    </row>
    <row r="270" spans="5:15" x14ac:dyDescent="0.25">
      <c r="E270" s="4">
        <v>2015</v>
      </c>
      <c r="F270" s="4" t="s">
        <v>568</v>
      </c>
      <c r="G270" s="4">
        <v>4</v>
      </c>
      <c r="H270" s="4" t="s">
        <v>905</v>
      </c>
      <c r="I270" s="4" t="s">
        <v>915</v>
      </c>
      <c r="J270" s="4" t="s">
        <v>614</v>
      </c>
      <c r="K270" s="5">
        <f>IF(VLOOKUP(Tableau9[[#This Row],[NUANCE]],$A:$B,2,FALSE)="EXTREME DROITE",1,0)</f>
        <v>0</v>
      </c>
      <c r="L270" s="5">
        <f>IF(VLOOKUP(Tableau9[[#This Row],[NUANCE]],$A:$B,2,FALSE)="DROITE",1,0)</f>
        <v>0</v>
      </c>
      <c r="M270" s="5">
        <f>IF(VLOOKUP(Tableau9[[#This Row],[NUANCE]],$A:$B,2,FALSE)="CENTRISTE",1,0)</f>
        <v>0</v>
      </c>
      <c r="N270" s="5">
        <f>IF(VLOOKUP(Tableau9[[#This Row],[NUANCE]],$A:$B,2,FALSE)="GAUCHE",1,0)</f>
        <v>1</v>
      </c>
      <c r="O270" s="5">
        <f>IF(VLOOKUP(Tableau9[[#This Row],[NUANCE]],$A:$B,2,FALSE)="AUTRE",1,0)</f>
        <v>0</v>
      </c>
    </row>
    <row r="271" spans="5:15" x14ac:dyDescent="0.25">
      <c r="E271" s="4">
        <v>2015</v>
      </c>
      <c r="F271" s="4" t="s">
        <v>568</v>
      </c>
      <c r="G271" s="4">
        <v>4</v>
      </c>
      <c r="H271" s="4" t="s">
        <v>907</v>
      </c>
      <c r="I271" s="4" t="s">
        <v>916</v>
      </c>
      <c r="J271" s="4" t="s">
        <v>608</v>
      </c>
      <c r="K271" s="5">
        <f>IF(VLOOKUP(Tableau9[[#This Row],[NUANCE]],$A:$B,2,FALSE)="EXTREME DROITE",1,0)</f>
        <v>0</v>
      </c>
      <c r="L271" s="5">
        <f>IF(VLOOKUP(Tableau9[[#This Row],[NUANCE]],$A:$B,2,FALSE)="DROITE",1,0)</f>
        <v>0</v>
      </c>
      <c r="M271" s="5">
        <f>IF(VLOOKUP(Tableau9[[#This Row],[NUANCE]],$A:$B,2,FALSE)="CENTRISTE",1,0)</f>
        <v>0</v>
      </c>
      <c r="N271" s="5">
        <f>IF(VLOOKUP(Tableau9[[#This Row],[NUANCE]],$A:$B,2,FALSE)="GAUCHE",1,0)</f>
        <v>1</v>
      </c>
      <c r="O271" s="5">
        <f>IF(VLOOKUP(Tableau9[[#This Row],[NUANCE]],$A:$B,2,FALSE)="AUTRE",1,0)</f>
        <v>0</v>
      </c>
    </row>
    <row r="272" spans="5:15" x14ac:dyDescent="0.25">
      <c r="E272" s="4">
        <v>2015</v>
      </c>
      <c r="F272" s="4" t="s">
        <v>568</v>
      </c>
      <c r="G272" s="4">
        <v>4</v>
      </c>
      <c r="H272" s="4" t="s">
        <v>909</v>
      </c>
      <c r="I272" s="4" t="s">
        <v>917</v>
      </c>
      <c r="J272" s="4" t="s">
        <v>606</v>
      </c>
      <c r="K272" s="5">
        <f>IF(VLOOKUP(Tableau9[[#This Row],[NUANCE]],$A:$B,2,FALSE)="EXTREME DROITE",1,0)</f>
        <v>0</v>
      </c>
      <c r="L272" s="5">
        <f>IF(VLOOKUP(Tableau9[[#This Row],[NUANCE]],$A:$B,2,FALSE)="DROITE",1,0)</f>
        <v>0</v>
      </c>
      <c r="M272" s="5">
        <f>IF(VLOOKUP(Tableau9[[#This Row],[NUANCE]],$A:$B,2,FALSE)="CENTRISTE",1,0)</f>
        <v>0</v>
      </c>
      <c r="N272" s="5">
        <f>IF(VLOOKUP(Tableau9[[#This Row],[NUANCE]],$A:$B,2,FALSE)="GAUCHE",1,0)</f>
        <v>1</v>
      </c>
      <c r="O272" s="5">
        <f>IF(VLOOKUP(Tableau9[[#This Row],[NUANCE]],$A:$B,2,FALSE)="AUTRE",1,0)</f>
        <v>0</v>
      </c>
    </row>
    <row r="273" spans="5:15" x14ac:dyDescent="0.25">
      <c r="E273" s="4">
        <v>2015</v>
      </c>
      <c r="F273" s="4" t="s">
        <v>568</v>
      </c>
      <c r="G273" s="4">
        <v>4</v>
      </c>
      <c r="H273" s="4" t="s">
        <v>911</v>
      </c>
      <c r="I273" s="4" t="s">
        <v>918</v>
      </c>
      <c r="J273" s="4" t="s">
        <v>602</v>
      </c>
      <c r="K273" s="5">
        <f>IF(VLOOKUP(Tableau9[[#This Row],[NUANCE]],$A:$B,2,FALSE)="EXTREME DROITE",1,0)</f>
        <v>0</v>
      </c>
      <c r="L273" s="5">
        <f>IF(VLOOKUP(Tableau9[[#This Row],[NUANCE]],$A:$B,2,FALSE)="DROITE",1,0)</f>
        <v>0</v>
      </c>
      <c r="M273" s="5">
        <f>IF(VLOOKUP(Tableau9[[#This Row],[NUANCE]],$A:$B,2,FALSE)="CENTRISTE",1,0)</f>
        <v>0</v>
      </c>
      <c r="N273" s="5">
        <f>IF(VLOOKUP(Tableau9[[#This Row],[NUANCE]],$A:$B,2,FALSE)="GAUCHE",1,0)</f>
        <v>0</v>
      </c>
      <c r="O273" s="5">
        <f>IF(VLOOKUP(Tableau9[[#This Row],[NUANCE]],$A:$B,2,FALSE)="AUTRE",1,0)</f>
        <v>1</v>
      </c>
    </row>
    <row r="274" spans="5:15" x14ac:dyDescent="0.25">
      <c r="E274" s="4">
        <v>2015</v>
      </c>
      <c r="F274" s="4" t="s">
        <v>568</v>
      </c>
      <c r="G274" s="4">
        <v>4</v>
      </c>
      <c r="H274" s="4" t="s">
        <v>919</v>
      </c>
      <c r="I274" s="4" t="s">
        <v>920</v>
      </c>
      <c r="J274" s="4" t="s">
        <v>598</v>
      </c>
      <c r="K274" s="5">
        <f>IF(VLOOKUP(Tableau9[[#This Row],[NUANCE]],$A:$B,2,FALSE)="EXTREME DROITE",1,0)</f>
        <v>0</v>
      </c>
      <c r="L274" s="5">
        <f>IF(VLOOKUP(Tableau9[[#This Row],[NUANCE]],$A:$B,2,FALSE)="DROITE",1,0)</f>
        <v>1</v>
      </c>
      <c r="M274" s="5">
        <f>IF(VLOOKUP(Tableau9[[#This Row],[NUANCE]],$A:$B,2,FALSE)="CENTRISTE",1,0)</f>
        <v>0</v>
      </c>
      <c r="N274" s="5">
        <f>IF(VLOOKUP(Tableau9[[#This Row],[NUANCE]],$A:$B,2,FALSE)="GAUCHE",1,0)</f>
        <v>0</v>
      </c>
      <c r="O274" s="5">
        <f>IF(VLOOKUP(Tableau9[[#This Row],[NUANCE]],$A:$B,2,FALSE)="AUTRE",1,0)</f>
        <v>0</v>
      </c>
    </row>
    <row r="275" spans="5:15" x14ac:dyDescent="0.25">
      <c r="E275" s="4">
        <v>2015</v>
      </c>
      <c r="F275" s="4" t="s">
        <v>568</v>
      </c>
      <c r="G275" s="4">
        <v>4</v>
      </c>
      <c r="H275" s="4" t="s">
        <v>921</v>
      </c>
      <c r="I275" s="4" t="s">
        <v>922</v>
      </c>
      <c r="J275" s="4" t="s">
        <v>596</v>
      </c>
      <c r="K275" s="5">
        <f>IF(VLOOKUP(Tableau9[[#This Row],[NUANCE]],$A:$B,2,FALSE)="EXTREME DROITE",1,0)</f>
        <v>0</v>
      </c>
      <c r="L275" s="5">
        <f>IF(VLOOKUP(Tableau9[[#This Row],[NUANCE]],$A:$B,2,FALSE)="DROITE",1,0)</f>
        <v>1</v>
      </c>
      <c r="M275" s="5">
        <f>IF(VLOOKUP(Tableau9[[#This Row],[NUANCE]],$A:$B,2,FALSE)="CENTRISTE",1,0)</f>
        <v>0</v>
      </c>
      <c r="N275" s="5">
        <f>IF(VLOOKUP(Tableau9[[#This Row],[NUANCE]],$A:$B,2,FALSE)="GAUCHE",1,0)</f>
        <v>0</v>
      </c>
      <c r="O275" s="5">
        <f>IF(VLOOKUP(Tableau9[[#This Row],[NUANCE]],$A:$B,2,FALSE)="AUTRE",1,0)</f>
        <v>0</v>
      </c>
    </row>
    <row r="276" spans="5:15" x14ac:dyDescent="0.25">
      <c r="E276" s="4">
        <v>2015</v>
      </c>
      <c r="F276" s="4" t="s">
        <v>568</v>
      </c>
      <c r="G276" s="4">
        <v>4</v>
      </c>
      <c r="H276" s="4" t="s">
        <v>923</v>
      </c>
      <c r="I276" s="4" t="s">
        <v>924</v>
      </c>
      <c r="J276" s="4" t="s">
        <v>592</v>
      </c>
      <c r="K276" s="5">
        <f>IF(VLOOKUP(Tableau9[[#This Row],[NUANCE]],$A:$B,2,FALSE)="EXTREME DROITE",1,0)</f>
        <v>1</v>
      </c>
      <c r="L276" s="5">
        <f>IF(VLOOKUP(Tableau9[[#This Row],[NUANCE]],$A:$B,2,FALSE)="DROITE",1,0)</f>
        <v>0</v>
      </c>
      <c r="M276" s="5">
        <f>IF(VLOOKUP(Tableau9[[#This Row],[NUANCE]],$A:$B,2,FALSE)="CENTRISTE",1,0)</f>
        <v>0</v>
      </c>
      <c r="N276" s="5">
        <f>IF(VLOOKUP(Tableau9[[#This Row],[NUANCE]],$A:$B,2,FALSE)="GAUCHE",1,0)</f>
        <v>0</v>
      </c>
      <c r="O276" s="5">
        <f>IF(VLOOKUP(Tableau9[[#This Row],[NUANCE]],$A:$B,2,FALSE)="AUTRE",1,0)</f>
        <v>0</v>
      </c>
    </row>
    <row r="277" spans="5:15" x14ac:dyDescent="0.25">
      <c r="E277" s="4">
        <v>2015</v>
      </c>
      <c r="F277" s="4" t="s">
        <v>568</v>
      </c>
      <c r="G277" s="4">
        <v>4</v>
      </c>
      <c r="H277" s="4" t="s">
        <v>925</v>
      </c>
      <c r="I277" s="4" t="s">
        <v>926</v>
      </c>
      <c r="J277" s="4" t="s">
        <v>594</v>
      </c>
      <c r="K277" s="5">
        <f>IF(VLOOKUP(Tableau9[[#This Row],[NUANCE]],$A:$B,2,FALSE)="EXTREME DROITE",1,0)</f>
        <v>1</v>
      </c>
      <c r="L277" s="5">
        <f>IF(VLOOKUP(Tableau9[[#This Row],[NUANCE]],$A:$B,2,FALSE)="DROITE",1,0)</f>
        <v>0</v>
      </c>
      <c r="M277" s="5">
        <f>IF(VLOOKUP(Tableau9[[#This Row],[NUANCE]],$A:$B,2,FALSE)="CENTRISTE",1,0)</f>
        <v>0</v>
      </c>
      <c r="N277" s="5">
        <f>IF(VLOOKUP(Tableau9[[#This Row],[NUANCE]],$A:$B,2,FALSE)="GAUCHE",1,0)</f>
        <v>0</v>
      </c>
      <c r="O277" s="5">
        <f>IF(VLOOKUP(Tableau9[[#This Row],[NUANCE]],$A:$B,2,FALSE)="AUTRE",1,0)</f>
        <v>0</v>
      </c>
    </row>
    <row r="278" spans="5:15" x14ac:dyDescent="0.25">
      <c r="E278" s="4">
        <v>2015</v>
      </c>
      <c r="F278" s="4" t="s">
        <v>568</v>
      </c>
      <c r="G278" s="4">
        <v>4</v>
      </c>
      <c r="H278" s="4" t="s">
        <v>927</v>
      </c>
      <c r="I278" s="4" t="s">
        <v>928</v>
      </c>
      <c r="J278" s="4" t="s">
        <v>606</v>
      </c>
      <c r="K278" s="5">
        <f>IF(VLOOKUP(Tableau9[[#This Row],[NUANCE]],$A:$B,2,FALSE)="EXTREME DROITE",1,0)</f>
        <v>0</v>
      </c>
      <c r="L278" s="5">
        <f>IF(VLOOKUP(Tableau9[[#This Row],[NUANCE]],$A:$B,2,FALSE)="DROITE",1,0)</f>
        <v>0</v>
      </c>
      <c r="M278" s="5">
        <f>IF(VLOOKUP(Tableau9[[#This Row],[NUANCE]],$A:$B,2,FALSE)="CENTRISTE",1,0)</f>
        <v>0</v>
      </c>
      <c r="N278" s="5">
        <f>IF(VLOOKUP(Tableau9[[#This Row],[NUANCE]],$A:$B,2,FALSE)="GAUCHE",1,0)</f>
        <v>1</v>
      </c>
      <c r="O278" s="5">
        <f>IF(VLOOKUP(Tableau9[[#This Row],[NUANCE]],$A:$B,2,FALSE)="AUTRE",1,0)</f>
        <v>0</v>
      </c>
    </row>
    <row r="279" spans="5:15" x14ac:dyDescent="0.25">
      <c r="E279" s="4">
        <v>2015</v>
      </c>
      <c r="F279" s="4" t="s">
        <v>568</v>
      </c>
      <c r="G279" s="4">
        <v>4</v>
      </c>
      <c r="H279" s="4" t="s">
        <v>929</v>
      </c>
      <c r="I279" s="4" t="s">
        <v>930</v>
      </c>
      <c r="J279" s="4" t="s">
        <v>604</v>
      </c>
      <c r="K279" s="5">
        <f>IF(VLOOKUP(Tableau9[[#This Row],[NUANCE]],$A:$B,2,FALSE)="EXTREME DROITE",1,0)</f>
        <v>0</v>
      </c>
      <c r="L279" s="5">
        <f>IF(VLOOKUP(Tableau9[[#This Row],[NUANCE]],$A:$B,2,FALSE)="DROITE",1,0)</f>
        <v>0</v>
      </c>
      <c r="M279" s="5">
        <f>IF(VLOOKUP(Tableau9[[#This Row],[NUANCE]],$A:$B,2,FALSE)="CENTRISTE",1,0)</f>
        <v>1</v>
      </c>
      <c r="N279" s="5">
        <f>IF(VLOOKUP(Tableau9[[#This Row],[NUANCE]],$A:$B,2,FALSE)="GAUCHE",1,0)</f>
        <v>0</v>
      </c>
      <c r="O279" s="5">
        <f>IF(VLOOKUP(Tableau9[[#This Row],[NUANCE]],$A:$B,2,FALSE)="AUTRE",1,0)</f>
        <v>0</v>
      </c>
    </row>
    <row r="280" spans="5:15" x14ac:dyDescent="0.25">
      <c r="E280" s="4">
        <v>2015</v>
      </c>
      <c r="F280" s="4" t="s">
        <v>568</v>
      </c>
      <c r="G280" s="4">
        <v>4</v>
      </c>
      <c r="H280" s="4" t="s">
        <v>931</v>
      </c>
      <c r="I280" s="4" t="s">
        <v>932</v>
      </c>
      <c r="J280" s="4" t="s">
        <v>608</v>
      </c>
      <c r="K280" s="5">
        <f>IF(VLOOKUP(Tableau9[[#This Row],[NUANCE]],$A:$B,2,FALSE)="EXTREME DROITE",1,0)</f>
        <v>0</v>
      </c>
      <c r="L280" s="5">
        <f>IF(VLOOKUP(Tableau9[[#This Row],[NUANCE]],$A:$B,2,FALSE)="DROITE",1,0)</f>
        <v>0</v>
      </c>
      <c r="M280" s="5">
        <f>IF(VLOOKUP(Tableau9[[#This Row],[NUANCE]],$A:$B,2,FALSE)="CENTRISTE",1,0)</f>
        <v>0</v>
      </c>
      <c r="N280" s="5">
        <f>IF(VLOOKUP(Tableau9[[#This Row],[NUANCE]],$A:$B,2,FALSE)="GAUCHE",1,0)</f>
        <v>1</v>
      </c>
      <c r="O280" s="5">
        <f>IF(VLOOKUP(Tableau9[[#This Row],[NUANCE]],$A:$B,2,FALSE)="AUTRE",1,0)</f>
        <v>0</v>
      </c>
    </row>
    <row r="281" spans="5:15" x14ac:dyDescent="0.25">
      <c r="E281" s="4">
        <v>2015</v>
      </c>
      <c r="F281" s="4" t="s">
        <v>568</v>
      </c>
      <c r="G281" s="4">
        <v>1</v>
      </c>
      <c r="H281" s="4" t="s">
        <v>919</v>
      </c>
      <c r="I281" s="4" t="s">
        <v>933</v>
      </c>
      <c r="J281" s="4" t="s">
        <v>598</v>
      </c>
      <c r="K281" s="5">
        <f>IF(VLOOKUP(Tableau9[[#This Row],[NUANCE]],$A:$B,2,FALSE)="EXTREME DROITE",1,0)</f>
        <v>0</v>
      </c>
      <c r="L281" s="5">
        <f>IF(VLOOKUP(Tableau9[[#This Row],[NUANCE]],$A:$B,2,FALSE)="DROITE",1,0)</f>
        <v>1</v>
      </c>
      <c r="M281" s="5">
        <f>IF(VLOOKUP(Tableau9[[#This Row],[NUANCE]],$A:$B,2,FALSE)="CENTRISTE",1,0)</f>
        <v>0</v>
      </c>
      <c r="N281" s="5">
        <f>IF(VLOOKUP(Tableau9[[#This Row],[NUANCE]],$A:$B,2,FALSE)="GAUCHE",1,0)</f>
        <v>0</v>
      </c>
      <c r="O281" s="5">
        <f>IF(VLOOKUP(Tableau9[[#This Row],[NUANCE]],$A:$B,2,FALSE)="AUTRE",1,0)</f>
        <v>0</v>
      </c>
    </row>
    <row r="282" spans="5:15" x14ac:dyDescent="0.25">
      <c r="E282" s="4">
        <v>2015</v>
      </c>
      <c r="F282" s="4" t="s">
        <v>568</v>
      </c>
      <c r="G282" s="4">
        <v>1</v>
      </c>
      <c r="H282" s="4" t="s">
        <v>921</v>
      </c>
      <c r="I282" s="4" t="s">
        <v>934</v>
      </c>
      <c r="J282" s="4" t="s">
        <v>596</v>
      </c>
      <c r="K282" s="5">
        <f>IF(VLOOKUP(Tableau9[[#This Row],[NUANCE]],$A:$B,2,FALSE)="EXTREME DROITE",1,0)</f>
        <v>0</v>
      </c>
      <c r="L282" s="5">
        <f>IF(VLOOKUP(Tableau9[[#This Row],[NUANCE]],$A:$B,2,FALSE)="DROITE",1,0)</f>
        <v>1</v>
      </c>
      <c r="M282" s="5">
        <f>IF(VLOOKUP(Tableau9[[#This Row],[NUANCE]],$A:$B,2,FALSE)="CENTRISTE",1,0)</f>
        <v>0</v>
      </c>
      <c r="N282" s="5">
        <f>IF(VLOOKUP(Tableau9[[#This Row],[NUANCE]],$A:$B,2,FALSE)="GAUCHE",1,0)</f>
        <v>0</v>
      </c>
      <c r="O282" s="5">
        <f>IF(VLOOKUP(Tableau9[[#This Row],[NUANCE]],$A:$B,2,FALSE)="AUTRE",1,0)</f>
        <v>0</v>
      </c>
    </row>
    <row r="283" spans="5:15" x14ac:dyDescent="0.25">
      <c r="E283" s="4">
        <v>2015</v>
      </c>
      <c r="F283" s="4" t="s">
        <v>568</v>
      </c>
      <c r="G283" s="4">
        <v>1</v>
      </c>
      <c r="H283" s="4" t="s">
        <v>923</v>
      </c>
      <c r="I283" s="4" t="s">
        <v>935</v>
      </c>
      <c r="J283" s="4" t="s">
        <v>592</v>
      </c>
      <c r="K283" s="5">
        <f>IF(VLOOKUP(Tableau9[[#This Row],[NUANCE]],$A:$B,2,FALSE)="EXTREME DROITE",1,0)</f>
        <v>1</v>
      </c>
      <c r="L283" s="5">
        <f>IF(VLOOKUP(Tableau9[[#This Row],[NUANCE]],$A:$B,2,FALSE)="DROITE",1,0)</f>
        <v>0</v>
      </c>
      <c r="M283" s="5">
        <f>IF(VLOOKUP(Tableau9[[#This Row],[NUANCE]],$A:$B,2,FALSE)="CENTRISTE",1,0)</f>
        <v>0</v>
      </c>
      <c r="N283" s="5">
        <f>IF(VLOOKUP(Tableau9[[#This Row],[NUANCE]],$A:$B,2,FALSE)="GAUCHE",1,0)</f>
        <v>0</v>
      </c>
      <c r="O283" s="5">
        <f>IF(VLOOKUP(Tableau9[[#This Row],[NUANCE]],$A:$B,2,FALSE)="AUTRE",1,0)</f>
        <v>0</v>
      </c>
    </row>
    <row r="284" spans="5:15" x14ac:dyDescent="0.25">
      <c r="E284" s="4">
        <v>2015</v>
      </c>
      <c r="F284" s="4" t="s">
        <v>568</v>
      </c>
      <c r="G284" s="4">
        <v>1</v>
      </c>
      <c r="H284" s="4" t="s">
        <v>925</v>
      </c>
      <c r="I284" s="4" t="s">
        <v>936</v>
      </c>
      <c r="J284" s="4" t="s">
        <v>594</v>
      </c>
      <c r="K284" s="5">
        <f>IF(VLOOKUP(Tableau9[[#This Row],[NUANCE]],$A:$B,2,FALSE)="EXTREME DROITE",1,0)</f>
        <v>1</v>
      </c>
      <c r="L284" s="5">
        <f>IF(VLOOKUP(Tableau9[[#This Row],[NUANCE]],$A:$B,2,FALSE)="DROITE",1,0)</f>
        <v>0</v>
      </c>
      <c r="M284" s="5">
        <f>IF(VLOOKUP(Tableau9[[#This Row],[NUANCE]],$A:$B,2,FALSE)="CENTRISTE",1,0)</f>
        <v>0</v>
      </c>
      <c r="N284" s="5">
        <f>IF(VLOOKUP(Tableau9[[#This Row],[NUANCE]],$A:$B,2,FALSE)="GAUCHE",1,0)</f>
        <v>0</v>
      </c>
      <c r="O284" s="5">
        <f>IF(VLOOKUP(Tableau9[[#This Row],[NUANCE]],$A:$B,2,FALSE)="AUTRE",1,0)</f>
        <v>0</v>
      </c>
    </row>
    <row r="285" spans="5:15" x14ac:dyDescent="0.25">
      <c r="E285" s="4">
        <v>2015</v>
      </c>
      <c r="F285" s="4" t="s">
        <v>568</v>
      </c>
      <c r="G285" s="4">
        <v>1</v>
      </c>
      <c r="H285" s="4" t="s">
        <v>927</v>
      </c>
      <c r="I285" s="4" t="s">
        <v>937</v>
      </c>
      <c r="J285" s="4" t="s">
        <v>606</v>
      </c>
      <c r="K285" s="5">
        <f>IF(VLOOKUP(Tableau9[[#This Row],[NUANCE]],$A:$B,2,FALSE)="EXTREME DROITE",1,0)</f>
        <v>0</v>
      </c>
      <c r="L285" s="5">
        <f>IF(VLOOKUP(Tableau9[[#This Row],[NUANCE]],$A:$B,2,FALSE)="DROITE",1,0)</f>
        <v>0</v>
      </c>
      <c r="M285" s="5">
        <f>IF(VLOOKUP(Tableau9[[#This Row],[NUANCE]],$A:$B,2,FALSE)="CENTRISTE",1,0)</f>
        <v>0</v>
      </c>
      <c r="N285" s="5">
        <f>IF(VLOOKUP(Tableau9[[#This Row],[NUANCE]],$A:$B,2,FALSE)="GAUCHE",1,0)</f>
        <v>1</v>
      </c>
      <c r="O285" s="5">
        <f>IF(VLOOKUP(Tableau9[[#This Row],[NUANCE]],$A:$B,2,FALSE)="AUTRE",1,0)</f>
        <v>0</v>
      </c>
    </row>
    <row r="286" spans="5:15" x14ac:dyDescent="0.25">
      <c r="E286" s="4">
        <v>2015</v>
      </c>
      <c r="F286" s="4" t="s">
        <v>568</v>
      </c>
      <c r="G286" s="4">
        <v>1</v>
      </c>
      <c r="H286" s="4" t="s">
        <v>929</v>
      </c>
      <c r="I286" s="4" t="s">
        <v>938</v>
      </c>
      <c r="J286" s="4" t="s">
        <v>604</v>
      </c>
      <c r="K286" s="5">
        <f>IF(VLOOKUP(Tableau9[[#This Row],[NUANCE]],$A:$B,2,FALSE)="EXTREME DROITE",1,0)</f>
        <v>0</v>
      </c>
      <c r="L286" s="5">
        <f>IF(VLOOKUP(Tableau9[[#This Row],[NUANCE]],$A:$B,2,FALSE)="DROITE",1,0)</f>
        <v>0</v>
      </c>
      <c r="M286" s="5">
        <f>IF(VLOOKUP(Tableau9[[#This Row],[NUANCE]],$A:$B,2,FALSE)="CENTRISTE",1,0)</f>
        <v>1</v>
      </c>
      <c r="N286" s="5">
        <f>IF(VLOOKUP(Tableau9[[#This Row],[NUANCE]],$A:$B,2,FALSE)="GAUCHE",1,0)</f>
        <v>0</v>
      </c>
      <c r="O286" s="5">
        <f>IF(VLOOKUP(Tableau9[[#This Row],[NUANCE]],$A:$B,2,FALSE)="AUTRE",1,0)</f>
        <v>0</v>
      </c>
    </row>
    <row r="287" spans="5:15" x14ac:dyDescent="0.25">
      <c r="E287" s="4">
        <v>2015</v>
      </c>
      <c r="F287" s="4" t="s">
        <v>568</v>
      </c>
      <c r="G287" s="4">
        <v>1</v>
      </c>
      <c r="H287" s="4" t="s">
        <v>931</v>
      </c>
      <c r="I287" s="4" t="s">
        <v>939</v>
      </c>
      <c r="J287" s="4" t="s">
        <v>608</v>
      </c>
      <c r="K287" s="5">
        <f>IF(VLOOKUP(Tableau9[[#This Row],[NUANCE]],$A:$B,2,FALSE)="EXTREME DROITE",1,0)</f>
        <v>0</v>
      </c>
      <c r="L287" s="5">
        <f>IF(VLOOKUP(Tableau9[[#This Row],[NUANCE]],$A:$B,2,FALSE)="DROITE",1,0)</f>
        <v>0</v>
      </c>
      <c r="M287" s="5">
        <f>IF(VLOOKUP(Tableau9[[#This Row],[NUANCE]],$A:$B,2,FALSE)="CENTRISTE",1,0)</f>
        <v>0</v>
      </c>
      <c r="N287" s="5">
        <f>IF(VLOOKUP(Tableau9[[#This Row],[NUANCE]],$A:$B,2,FALSE)="GAUCHE",1,0)</f>
        <v>1</v>
      </c>
      <c r="O287" s="5">
        <f>IF(VLOOKUP(Tableau9[[#This Row],[NUANCE]],$A:$B,2,FALSE)="AUTRE",1,0)</f>
        <v>0</v>
      </c>
    </row>
    <row r="288" spans="5:15" x14ac:dyDescent="0.25">
      <c r="E288" s="4">
        <v>2015</v>
      </c>
      <c r="F288" s="4" t="s">
        <v>568</v>
      </c>
      <c r="G288" s="4">
        <v>4</v>
      </c>
      <c r="H288" s="4" t="s">
        <v>940</v>
      </c>
      <c r="I288" s="4" t="s">
        <v>941</v>
      </c>
      <c r="J288" s="4" t="s">
        <v>592</v>
      </c>
      <c r="K288" s="5">
        <f>IF(VLOOKUP(Tableau9[[#This Row],[NUANCE]],$A:$B,2,FALSE)="EXTREME DROITE",1,0)</f>
        <v>1</v>
      </c>
      <c r="L288" s="5">
        <f>IF(VLOOKUP(Tableau9[[#This Row],[NUANCE]],$A:$B,2,FALSE)="DROITE",1,0)</f>
        <v>0</v>
      </c>
      <c r="M288" s="5">
        <f>IF(VLOOKUP(Tableau9[[#This Row],[NUANCE]],$A:$B,2,FALSE)="CENTRISTE",1,0)</f>
        <v>0</v>
      </c>
      <c r="N288" s="5">
        <f>IF(VLOOKUP(Tableau9[[#This Row],[NUANCE]],$A:$B,2,FALSE)="GAUCHE",1,0)</f>
        <v>0</v>
      </c>
      <c r="O288" s="5">
        <f>IF(VLOOKUP(Tableau9[[#This Row],[NUANCE]],$A:$B,2,FALSE)="AUTRE",1,0)</f>
        <v>0</v>
      </c>
    </row>
    <row r="289" spans="5:15" x14ac:dyDescent="0.25">
      <c r="E289" s="4">
        <v>2015</v>
      </c>
      <c r="F289" s="4" t="s">
        <v>568</v>
      </c>
      <c r="G289" s="4">
        <v>4</v>
      </c>
      <c r="H289" s="4" t="s">
        <v>942</v>
      </c>
      <c r="I289" s="4" t="s">
        <v>943</v>
      </c>
      <c r="J289" s="4" t="s">
        <v>596</v>
      </c>
      <c r="K289" s="5">
        <f>IF(VLOOKUP(Tableau9[[#This Row],[NUANCE]],$A:$B,2,FALSE)="EXTREME DROITE",1,0)</f>
        <v>0</v>
      </c>
      <c r="L289" s="5">
        <f>IF(VLOOKUP(Tableau9[[#This Row],[NUANCE]],$A:$B,2,FALSE)="DROITE",1,0)</f>
        <v>1</v>
      </c>
      <c r="M289" s="5">
        <f>IF(VLOOKUP(Tableau9[[#This Row],[NUANCE]],$A:$B,2,FALSE)="CENTRISTE",1,0)</f>
        <v>0</v>
      </c>
      <c r="N289" s="5">
        <f>IF(VLOOKUP(Tableau9[[#This Row],[NUANCE]],$A:$B,2,FALSE)="GAUCHE",1,0)</f>
        <v>0</v>
      </c>
      <c r="O289" s="5">
        <f>IF(VLOOKUP(Tableau9[[#This Row],[NUANCE]],$A:$B,2,FALSE)="AUTRE",1,0)</f>
        <v>0</v>
      </c>
    </row>
    <row r="290" spans="5:15" x14ac:dyDescent="0.25">
      <c r="E290" s="4">
        <v>2015</v>
      </c>
      <c r="F290" s="4" t="s">
        <v>568</v>
      </c>
      <c r="G290" s="4">
        <v>4</v>
      </c>
      <c r="H290" s="4" t="s">
        <v>944</v>
      </c>
      <c r="I290" s="4" t="s">
        <v>945</v>
      </c>
      <c r="J290" s="4" t="s">
        <v>598</v>
      </c>
      <c r="K290" s="5">
        <f>IF(VLOOKUP(Tableau9[[#This Row],[NUANCE]],$A:$B,2,FALSE)="EXTREME DROITE",1,0)</f>
        <v>0</v>
      </c>
      <c r="L290" s="5">
        <f>IF(VLOOKUP(Tableau9[[#This Row],[NUANCE]],$A:$B,2,FALSE)="DROITE",1,0)</f>
        <v>1</v>
      </c>
      <c r="M290" s="5">
        <f>IF(VLOOKUP(Tableau9[[#This Row],[NUANCE]],$A:$B,2,FALSE)="CENTRISTE",1,0)</f>
        <v>0</v>
      </c>
      <c r="N290" s="5">
        <f>IF(VLOOKUP(Tableau9[[#This Row],[NUANCE]],$A:$B,2,FALSE)="GAUCHE",1,0)</f>
        <v>0</v>
      </c>
      <c r="O290" s="5">
        <f>IF(VLOOKUP(Tableau9[[#This Row],[NUANCE]],$A:$B,2,FALSE)="AUTRE",1,0)</f>
        <v>0</v>
      </c>
    </row>
    <row r="291" spans="5:15" x14ac:dyDescent="0.25">
      <c r="E291" s="4">
        <v>2015</v>
      </c>
      <c r="F291" s="4" t="s">
        <v>568</v>
      </c>
      <c r="G291" s="4">
        <v>4</v>
      </c>
      <c r="H291" s="4" t="s">
        <v>946</v>
      </c>
      <c r="I291" s="4" t="s">
        <v>947</v>
      </c>
      <c r="J291" s="4" t="s">
        <v>606</v>
      </c>
      <c r="K291" s="5">
        <f>IF(VLOOKUP(Tableau9[[#This Row],[NUANCE]],$A:$B,2,FALSE)="EXTREME DROITE",1,0)</f>
        <v>0</v>
      </c>
      <c r="L291" s="5">
        <f>IF(VLOOKUP(Tableau9[[#This Row],[NUANCE]],$A:$B,2,FALSE)="DROITE",1,0)</f>
        <v>0</v>
      </c>
      <c r="M291" s="5">
        <f>IF(VLOOKUP(Tableau9[[#This Row],[NUANCE]],$A:$B,2,FALSE)="CENTRISTE",1,0)</f>
        <v>0</v>
      </c>
      <c r="N291" s="5">
        <f>IF(VLOOKUP(Tableau9[[#This Row],[NUANCE]],$A:$B,2,FALSE)="GAUCHE",1,0)</f>
        <v>1</v>
      </c>
      <c r="O291" s="5">
        <f>IF(VLOOKUP(Tableau9[[#This Row],[NUANCE]],$A:$B,2,FALSE)="AUTRE",1,0)</f>
        <v>0</v>
      </c>
    </row>
    <row r="292" spans="5:15" x14ac:dyDescent="0.25">
      <c r="E292" s="4">
        <v>2015</v>
      </c>
      <c r="F292" s="4" t="s">
        <v>568</v>
      </c>
      <c r="G292" s="4">
        <v>4</v>
      </c>
      <c r="H292" s="4" t="s">
        <v>948</v>
      </c>
      <c r="I292" s="4" t="s">
        <v>949</v>
      </c>
      <c r="J292" s="4" t="s">
        <v>604</v>
      </c>
      <c r="K292" s="5">
        <f>IF(VLOOKUP(Tableau9[[#This Row],[NUANCE]],$A:$B,2,FALSE)="EXTREME DROITE",1,0)</f>
        <v>0</v>
      </c>
      <c r="L292" s="5">
        <f>IF(VLOOKUP(Tableau9[[#This Row],[NUANCE]],$A:$B,2,FALSE)="DROITE",1,0)</f>
        <v>0</v>
      </c>
      <c r="M292" s="5">
        <f>IF(VLOOKUP(Tableau9[[#This Row],[NUANCE]],$A:$B,2,FALSE)="CENTRISTE",1,0)</f>
        <v>1</v>
      </c>
      <c r="N292" s="5">
        <f>IF(VLOOKUP(Tableau9[[#This Row],[NUANCE]],$A:$B,2,FALSE)="GAUCHE",1,0)</f>
        <v>0</v>
      </c>
      <c r="O292" s="5">
        <f>IF(VLOOKUP(Tableau9[[#This Row],[NUANCE]],$A:$B,2,FALSE)="AUTRE",1,0)</f>
        <v>0</v>
      </c>
    </row>
    <row r="293" spans="5:15" x14ac:dyDescent="0.25">
      <c r="E293" s="4">
        <v>2015</v>
      </c>
      <c r="F293" s="4" t="s">
        <v>568</v>
      </c>
      <c r="G293" s="4">
        <v>4</v>
      </c>
      <c r="H293" s="4" t="s">
        <v>950</v>
      </c>
      <c r="I293" s="4" t="s">
        <v>951</v>
      </c>
      <c r="J293" s="4" t="s">
        <v>600</v>
      </c>
      <c r="K293" s="5">
        <f>IF(VLOOKUP(Tableau9[[#This Row],[NUANCE]],$A:$B,2,FALSE)="EXTREME DROITE",1,0)</f>
        <v>0</v>
      </c>
      <c r="L293" s="5">
        <f>IF(VLOOKUP(Tableau9[[#This Row],[NUANCE]],$A:$B,2,FALSE)="DROITE",1,0)</f>
        <v>0</v>
      </c>
      <c r="M293" s="5">
        <f>IF(VLOOKUP(Tableau9[[#This Row],[NUANCE]],$A:$B,2,FALSE)="CENTRISTE",1,0)</f>
        <v>0</v>
      </c>
      <c r="N293" s="5">
        <f>IF(VLOOKUP(Tableau9[[#This Row],[NUANCE]],$A:$B,2,FALSE)="GAUCHE",1,0)</f>
        <v>1</v>
      </c>
      <c r="O293" s="5">
        <f>IF(VLOOKUP(Tableau9[[#This Row],[NUANCE]],$A:$B,2,FALSE)="AUTRE",1,0)</f>
        <v>0</v>
      </c>
    </row>
    <row r="294" spans="5:15" x14ac:dyDescent="0.25">
      <c r="E294" s="4">
        <v>2015</v>
      </c>
      <c r="F294" s="4" t="s">
        <v>568</v>
      </c>
      <c r="G294" s="4">
        <v>4</v>
      </c>
      <c r="H294" s="4" t="s">
        <v>952</v>
      </c>
      <c r="I294" s="4" t="s">
        <v>953</v>
      </c>
      <c r="J294" s="4" t="s">
        <v>596</v>
      </c>
      <c r="K294" s="5">
        <f>IF(VLOOKUP(Tableau9[[#This Row],[NUANCE]],$A:$B,2,FALSE)="EXTREME DROITE",1,0)</f>
        <v>0</v>
      </c>
      <c r="L294" s="5">
        <f>IF(VLOOKUP(Tableau9[[#This Row],[NUANCE]],$A:$B,2,FALSE)="DROITE",1,0)</f>
        <v>1</v>
      </c>
      <c r="M294" s="5">
        <f>IF(VLOOKUP(Tableau9[[#This Row],[NUANCE]],$A:$B,2,FALSE)="CENTRISTE",1,0)</f>
        <v>0</v>
      </c>
      <c r="N294" s="5">
        <f>IF(VLOOKUP(Tableau9[[#This Row],[NUANCE]],$A:$B,2,FALSE)="GAUCHE",1,0)</f>
        <v>0</v>
      </c>
      <c r="O294" s="5">
        <f>IF(VLOOKUP(Tableau9[[#This Row],[NUANCE]],$A:$B,2,FALSE)="AUTRE",1,0)</f>
        <v>0</v>
      </c>
    </row>
    <row r="295" spans="5:15" x14ac:dyDescent="0.25">
      <c r="E295" s="4">
        <v>2015</v>
      </c>
      <c r="F295" s="4" t="s">
        <v>568</v>
      </c>
      <c r="G295" s="4">
        <v>4</v>
      </c>
      <c r="H295" s="4" t="s">
        <v>954</v>
      </c>
      <c r="I295" s="4" t="s">
        <v>955</v>
      </c>
      <c r="J295" s="4" t="s">
        <v>592</v>
      </c>
      <c r="K295" s="5">
        <f>IF(VLOOKUP(Tableau9[[#This Row],[NUANCE]],$A:$B,2,FALSE)="EXTREME DROITE",1,0)</f>
        <v>1</v>
      </c>
      <c r="L295" s="5">
        <f>IF(VLOOKUP(Tableau9[[#This Row],[NUANCE]],$A:$B,2,FALSE)="DROITE",1,0)</f>
        <v>0</v>
      </c>
      <c r="M295" s="5">
        <f>IF(VLOOKUP(Tableau9[[#This Row],[NUANCE]],$A:$B,2,FALSE)="CENTRISTE",1,0)</f>
        <v>0</v>
      </c>
      <c r="N295" s="5">
        <f>IF(VLOOKUP(Tableau9[[#This Row],[NUANCE]],$A:$B,2,FALSE)="GAUCHE",1,0)</f>
        <v>0</v>
      </c>
      <c r="O295" s="5">
        <f>IF(VLOOKUP(Tableau9[[#This Row],[NUANCE]],$A:$B,2,FALSE)="AUTRE",1,0)</f>
        <v>0</v>
      </c>
    </row>
    <row r="296" spans="5:15" x14ac:dyDescent="0.25">
      <c r="E296" s="4">
        <v>2015</v>
      </c>
      <c r="F296" s="4" t="s">
        <v>568</v>
      </c>
      <c r="G296" s="4">
        <v>4</v>
      </c>
      <c r="H296" s="4" t="s">
        <v>956</v>
      </c>
      <c r="I296" s="4" t="s">
        <v>957</v>
      </c>
      <c r="J296" s="4" t="s">
        <v>594</v>
      </c>
      <c r="K296" s="5">
        <f>IF(VLOOKUP(Tableau9[[#This Row],[NUANCE]],$A:$B,2,FALSE)="EXTREME DROITE",1,0)</f>
        <v>1</v>
      </c>
      <c r="L296" s="5">
        <f>IF(VLOOKUP(Tableau9[[#This Row],[NUANCE]],$A:$B,2,FALSE)="DROITE",1,0)</f>
        <v>0</v>
      </c>
      <c r="M296" s="5">
        <f>IF(VLOOKUP(Tableau9[[#This Row],[NUANCE]],$A:$B,2,FALSE)="CENTRISTE",1,0)</f>
        <v>0</v>
      </c>
      <c r="N296" s="5">
        <f>IF(VLOOKUP(Tableau9[[#This Row],[NUANCE]],$A:$B,2,FALSE)="GAUCHE",1,0)</f>
        <v>0</v>
      </c>
      <c r="O296" s="5">
        <f>IF(VLOOKUP(Tableau9[[#This Row],[NUANCE]],$A:$B,2,FALSE)="AUTRE",1,0)</f>
        <v>0</v>
      </c>
    </row>
    <row r="297" spans="5:15" x14ac:dyDescent="0.25">
      <c r="E297" s="4">
        <v>2015</v>
      </c>
      <c r="F297" s="4" t="s">
        <v>568</v>
      </c>
      <c r="G297" s="4">
        <v>4</v>
      </c>
      <c r="H297" s="4" t="s">
        <v>958</v>
      </c>
      <c r="I297" s="4" t="s">
        <v>959</v>
      </c>
      <c r="J297" s="4" t="s">
        <v>606</v>
      </c>
      <c r="K297" s="5">
        <f>IF(VLOOKUP(Tableau9[[#This Row],[NUANCE]],$A:$B,2,FALSE)="EXTREME DROITE",1,0)</f>
        <v>0</v>
      </c>
      <c r="L297" s="5">
        <f>IF(VLOOKUP(Tableau9[[#This Row],[NUANCE]],$A:$B,2,FALSE)="DROITE",1,0)</f>
        <v>0</v>
      </c>
      <c r="M297" s="5">
        <f>IF(VLOOKUP(Tableau9[[#This Row],[NUANCE]],$A:$B,2,FALSE)="CENTRISTE",1,0)</f>
        <v>0</v>
      </c>
      <c r="N297" s="5">
        <f>IF(VLOOKUP(Tableau9[[#This Row],[NUANCE]],$A:$B,2,FALSE)="GAUCHE",1,0)</f>
        <v>1</v>
      </c>
      <c r="O297" s="5">
        <f>IF(VLOOKUP(Tableau9[[#This Row],[NUANCE]],$A:$B,2,FALSE)="AUTRE",1,0)</f>
        <v>0</v>
      </c>
    </row>
    <row r="298" spans="5:15" x14ac:dyDescent="0.25">
      <c r="E298" s="4">
        <v>2015</v>
      </c>
      <c r="F298" s="4" t="s">
        <v>568</v>
      </c>
      <c r="G298" s="4">
        <v>4</v>
      </c>
      <c r="H298" s="4" t="s">
        <v>960</v>
      </c>
      <c r="I298" s="4" t="s">
        <v>961</v>
      </c>
      <c r="J298" s="4" t="s">
        <v>612</v>
      </c>
      <c r="K298" s="5">
        <f>IF(VLOOKUP(Tableau9[[#This Row],[NUANCE]],$A:$B,2,FALSE)="EXTREME DROITE",1,0)</f>
        <v>0</v>
      </c>
      <c r="L298" s="5">
        <f>IF(VLOOKUP(Tableau9[[#This Row],[NUANCE]],$A:$B,2,FALSE)="DROITE",1,0)</f>
        <v>0</v>
      </c>
      <c r="M298" s="5">
        <f>IF(VLOOKUP(Tableau9[[#This Row],[NUANCE]],$A:$B,2,FALSE)="CENTRISTE",1,0)</f>
        <v>0</v>
      </c>
      <c r="N298" s="5">
        <f>IF(VLOOKUP(Tableau9[[#This Row],[NUANCE]],$A:$B,2,FALSE)="GAUCHE",1,0)</f>
        <v>1</v>
      </c>
      <c r="O298" s="5">
        <f>IF(VLOOKUP(Tableau9[[#This Row],[NUANCE]],$A:$B,2,FALSE)="AUTRE",1,0)</f>
        <v>0</v>
      </c>
    </row>
    <row r="299" spans="5:15" x14ac:dyDescent="0.25">
      <c r="E299" s="4">
        <v>2015</v>
      </c>
      <c r="F299" s="4" t="s">
        <v>568</v>
      </c>
      <c r="G299" s="4">
        <v>5</v>
      </c>
      <c r="H299" s="4" t="s">
        <v>940</v>
      </c>
      <c r="I299" s="4" t="s">
        <v>962</v>
      </c>
      <c r="J299" s="4" t="s">
        <v>592</v>
      </c>
      <c r="K299" s="5">
        <f>IF(VLOOKUP(Tableau9[[#This Row],[NUANCE]],$A:$B,2,FALSE)="EXTREME DROITE",1,0)</f>
        <v>1</v>
      </c>
      <c r="L299" s="5">
        <f>IF(VLOOKUP(Tableau9[[#This Row],[NUANCE]],$A:$B,2,FALSE)="DROITE",1,0)</f>
        <v>0</v>
      </c>
      <c r="M299" s="5">
        <f>IF(VLOOKUP(Tableau9[[#This Row],[NUANCE]],$A:$B,2,FALSE)="CENTRISTE",1,0)</f>
        <v>0</v>
      </c>
      <c r="N299" s="5">
        <f>IF(VLOOKUP(Tableau9[[#This Row],[NUANCE]],$A:$B,2,FALSE)="GAUCHE",1,0)</f>
        <v>0</v>
      </c>
      <c r="O299" s="5">
        <f>IF(VLOOKUP(Tableau9[[#This Row],[NUANCE]],$A:$B,2,FALSE)="AUTRE",1,0)</f>
        <v>0</v>
      </c>
    </row>
    <row r="300" spans="5:15" x14ac:dyDescent="0.25">
      <c r="E300" s="4">
        <v>2015</v>
      </c>
      <c r="F300" s="4" t="s">
        <v>568</v>
      </c>
      <c r="G300" s="4">
        <v>5</v>
      </c>
      <c r="H300" s="4" t="s">
        <v>942</v>
      </c>
      <c r="I300" s="4" t="s">
        <v>963</v>
      </c>
      <c r="J300" s="4" t="s">
        <v>596</v>
      </c>
      <c r="K300" s="5">
        <f>IF(VLOOKUP(Tableau9[[#This Row],[NUANCE]],$A:$B,2,FALSE)="EXTREME DROITE",1,0)</f>
        <v>0</v>
      </c>
      <c r="L300" s="5">
        <f>IF(VLOOKUP(Tableau9[[#This Row],[NUANCE]],$A:$B,2,FALSE)="DROITE",1,0)</f>
        <v>1</v>
      </c>
      <c r="M300" s="5">
        <f>IF(VLOOKUP(Tableau9[[#This Row],[NUANCE]],$A:$B,2,FALSE)="CENTRISTE",1,0)</f>
        <v>0</v>
      </c>
      <c r="N300" s="5">
        <f>IF(VLOOKUP(Tableau9[[#This Row],[NUANCE]],$A:$B,2,FALSE)="GAUCHE",1,0)</f>
        <v>0</v>
      </c>
      <c r="O300" s="5">
        <f>IF(VLOOKUP(Tableau9[[#This Row],[NUANCE]],$A:$B,2,FALSE)="AUTRE",1,0)</f>
        <v>0</v>
      </c>
    </row>
    <row r="301" spans="5:15" x14ac:dyDescent="0.25">
      <c r="E301" s="4">
        <v>2015</v>
      </c>
      <c r="F301" s="4" t="s">
        <v>568</v>
      </c>
      <c r="G301" s="4">
        <v>5</v>
      </c>
      <c r="H301" s="4" t="s">
        <v>944</v>
      </c>
      <c r="I301" s="4" t="s">
        <v>964</v>
      </c>
      <c r="J301" s="4" t="s">
        <v>598</v>
      </c>
      <c r="K301" s="5">
        <f>IF(VLOOKUP(Tableau9[[#This Row],[NUANCE]],$A:$B,2,FALSE)="EXTREME DROITE",1,0)</f>
        <v>0</v>
      </c>
      <c r="L301" s="5">
        <f>IF(VLOOKUP(Tableau9[[#This Row],[NUANCE]],$A:$B,2,FALSE)="DROITE",1,0)</f>
        <v>1</v>
      </c>
      <c r="M301" s="5">
        <f>IF(VLOOKUP(Tableau9[[#This Row],[NUANCE]],$A:$B,2,FALSE)="CENTRISTE",1,0)</f>
        <v>0</v>
      </c>
      <c r="N301" s="5">
        <f>IF(VLOOKUP(Tableau9[[#This Row],[NUANCE]],$A:$B,2,FALSE)="GAUCHE",1,0)</f>
        <v>0</v>
      </c>
      <c r="O301" s="5">
        <f>IF(VLOOKUP(Tableau9[[#This Row],[NUANCE]],$A:$B,2,FALSE)="AUTRE",1,0)</f>
        <v>0</v>
      </c>
    </row>
    <row r="302" spans="5:15" x14ac:dyDescent="0.25">
      <c r="E302" s="4">
        <v>2015</v>
      </c>
      <c r="F302" s="4" t="s">
        <v>568</v>
      </c>
      <c r="G302" s="4">
        <v>5</v>
      </c>
      <c r="H302" s="4" t="s">
        <v>946</v>
      </c>
      <c r="I302" s="4" t="s">
        <v>965</v>
      </c>
      <c r="J302" s="4" t="s">
        <v>606</v>
      </c>
      <c r="K302" s="5">
        <f>IF(VLOOKUP(Tableau9[[#This Row],[NUANCE]],$A:$B,2,FALSE)="EXTREME DROITE",1,0)</f>
        <v>0</v>
      </c>
      <c r="L302" s="5">
        <f>IF(VLOOKUP(Tableau9[[#This Row],[NUANCE]],$A:$B,2,FALSE)="DROITE",1,0)</f>
        <v>0</v>
      </c>
      <c r="M302" s="5">
        <f>IF(VLOOKUP(Tableau9[[#This Row],[NUANCE]],$A:$B,2,FALSE)="CENTRISTE",1,0)</f>
        <v>0</v>
      </c>
      <c r="N302" s="5">
        <f>IF(VLOOKUP(Tableau9[[#This Row],[NUANCE]],$A:$B,2,FALSE)="GAUCHE",1,0)</f>
        <v>1</v>
      </c>
      <c r="O302" s="5">
        <f>IF(VLOOKUP(Tableau9[[#This Row],[NUANCE]],$A:$B,2,FALSE)="AUTRE",1,0)</f>
        <v>0</v>
      </c>
    </row>
    <row r="303" spans="5:15" x14ac:dyDescent="0.25">
      <c r="E303" s="4">
        <v>2015</v>
      </c>
      <c r="F303" s="4" t="s">
        <v>568</v>
      </c>
      <c r="G303" s="4">
        <v>5</v>
      </c>
      <c r="H303" s="4" t="s">
        <v>948</v>
      </c>
      <c r="I303" s="4" t="s">
        <v>966</v>
      </c>
      <c r="J303" s="4" t="s">
        <v>604</v>
      </c>
      <c r="K303" s="5">
        <f>IF(VLOOKUP(Tableau9[[#This Row],[NUANCE]],$A:$B,2,FALSE)="EXTREME DROITE",1,0)</f>
        <v>0</v>
      </c>
      <c r="L303" s="5">
        <f>IF(VLOOKUP(Tableau9[[#This Row],[NUANCE]],$A:$B,2,FALSE)="DROITE",1,0)</f>
        <v>0</v>
      </c>
      <c r="M303" s="5">
        <f>IF(VLOOKUP(Tableau9[[#This Row],[NUANCE]],$A:$B,2,FALSE)="CENTRISTE",1,0)</f>
        <v>1</v>
      </c>
      <c r="N303" s="5">
        <f>IF(VLOOKUP(Tableau9[[#This Row],[NUANCE]],$A:$B,2,FALSE)="GAUCHE",1,0)</f>
        <v>0</v>
      </c>
      <c r="O303" s="5">
        <f>IF(VLOOKUP(Tableau9[[#This Row],[NUANCE]],$A:$B,2,FALSE)="AUTRE",1,0)</f>
        <v>0</v>
      </c>
    </row>
    <row r="304" spans="5:15" x14ac:dyDescent="0.25">
      <c r="E304" s="4">
        <v>2015</v>
      </c>
      <c r="F304" s="4" t="s">
        <v>568</v>
      </c>
      <c r="G304" s="4">
        <v>5</v>
      </c>
      <c r="H304" s="4" t="s">
        <v>950</v>
      </c>
      <c r="I304" s="4" t="s">
        <v>967</v>
      </c>
      <c r="J304" s="4" t="s">
        <v>600</v>
      </c>
      <c r="K304" s="5">
        <f>IF(VLOOKUP(Tableau9[[#This Row],[NUANCE]],$A:$B,2,FALSE)="EXTREME DROITE",1,0)</f>
        <v>0</v>
      </c>
      <c r="L304" s="5">
        <f>IF(VLOOKUP(Tableau9[[#This Row],[NUANCE]],$A:$B,2,FALSE)="DROITE",1,0)</f>
        <v>0</v>
      </c>
      <c r="M304" s="5">
        <f>IF(VLOOKUP(Tableau9[[#This Row],[NUANCE]],$A:$B,2,FALSE)="CENTRISTE",1,0)</f>
        <v>0</v>
      </c>
      <c r="N304" s="5">
        <f>IF(VLOOKUP(Tableau9[[#This Row],[NUANCE]],$A:$B,2,FALSE)="GAUCHE",1,0)</f>
        <v>1</v>
      </c>
      <c r="O304" s="5">
        <f>IF(VLOOKUP(Tableau9[[#This Row],[NUANCE]],$A:$B,2,FALSE)="AUTRE",1,0)</f>
        <v>0</v>
      </c>
    </row>
    <row r="305" spans="5:15" x14ac:dyDescent="0.25">
      <c r="E305" s="4">
        <v>2015</v>
      </c>
      <c r="F305" s="4" t="s">
        <v>568</v>
      </c>
      <c r="G305" s="4">
        <v>5</v>
      </c>
      <c r="H305" s="4" t="s">
        <v>952</v>
      </c>
      <c r="I305" s="4" t="s">
        <v>968</v>
      </c>
      <c r="J305" s="4" t="s">
        <v>596</v>
      </c>
      <c r="K305" s="5">
        <f>IF(VLOOKUP(Tableau9[[#This Row],[NUANCE]],$A:$B,2,FALSE)="EXTREME DROITE",1,0)</f>
        <v>0</v>
      </c>
      <c r="L305" s="5">
        <f>IF(VLOOKUP(Tableau9[[#This Row],[NUANCE]],$A:$B,2,FALSE)="DROITE",1,0)</f>
        <v>1</v>
      </c>
      <c r="M305" s="5">
        <f>IF(VLOOKUP(Tableau9[[#This Row],[NUANCE]],$A:$B,2,FALSE)="CENTRISTE",1,0)</f>
        <v>0</v>
      </c>
      <c r="N305" s="5">
        <f>IF(VLOOKUP(Tableau9[[#This Row],[NUANCE]],$A:$B,2,FALSE)="GAUCHE",1,0)</f>
        <v>0</v>
      </c>
      <c r="O305" s="5">
        <f>IF(VLOOKUP(Tableau9[[#This Row],[NUANCE]],$A:$B,2,FALSE)="AUTRE",1,0)</f>
        <v>0</v>
      </c>
    </row>
    <row r="306" spans="5:15" x14ac:dyDescent="0.25">
      <c r="E306" s="4">
        <v>2015</v>
      </c>
      <c r="F306" s="4" t="s">
        <v>568</v>
      </c>
      <c r="G306" s="4">
        <v>5</v>
      </c>
      <c r="H306" s="4" t="s">
        <v>954</v>
      </c>
      <c r="I306" s="4" t="s">
        <v>969</v>
      </c>
      <c r="J306" s="4" t="s">
        <v>592</v>
      </c>
      <c r="K306" s="5">
        <f>IF(VLOOKUP(Tableau9[[#This Row],[NUANCE]],$A:$B,2,FALSE)="EXTREME DROITE",1,0)</f>
        <v>1</v>
      </c>
      <c r="L306" s="5">
        <f>IF(VLOOKUP(Tableau9[[#This Row],[NUANCE]],$A:$B,2,FALSE)="DROITE",1,0)</f>
        <v>0</v>
      </c>
      <c r="M306" s="5">
        <f>IF(VLOOKUP(Tableau9[[#This Row],[NUANCE]],$A:$B,2,FALSE)="CENTRISTE",1,0)</f>
        <v>0</v>
      </c>
      <c r="N306" s="5">
        <f>IF(VLOOKUP(Tableau9[[#This Row],[NUANCE]],$A:$B,2,FALSE)="GAUCHE",1,0)</f>
        <v>0</v>
      </c>
      <c r="O306" s="5">
        <f>IF(VLOOKUP(Tableau9[[#This Row],[NUANCE]],$A:$B,2,FALSE)="AUTRE",1,0)</f>
        <v>0</v>
      </c>
    </row>
    <row r="307" spans="5:15" x14ac:dyDescent="0.25">
      <c r="E307" s="4">
        <v>2015</v>
      </c>
      <c r="F307" s="4" t="s">
        <v>568</v>
      </c>
      <c r="G307" s="4">
        <v>5</v>
      </c>
      <c r="H307" s="4" t="s">
        <v>956</v>
      </c>
      <c r="I307" s="4" t="s">
        <v>970</v>
      </c>
      <c r="J307" s="4" t="s">
        <v>594</v>
      </c>
      <c r="K307" s="5">
        <f>IF(VLOOKUP(Tableau9[[#This Row],[NUANCE]],$A:$B,2,FALSE)="EXTREME DROITE",1,0)</f>
        <v>1</v>
      </c>
      <c r="L307" s="5">
        <f>IF(VLOOKUP(Tableau9[[#This Row],[NUANCE]],$A:$B,2,FALSE)="DROITE",1,0)</f>
        <v>0</v>
      </c>
      <c r="M307" s="5">
        <f>IF(VLOOKUP(Tableau9[[#This Row],[NUANCE]],$A:$B,2,FALSE)="CENTRISTE",1,0)</f>
        <v>0</v>
      </c>
      <c r="N307" s="5">
        <f>IF(VLOOKUP(Tableau9[[#This Row],[NUANCE]],$A:$B,2,FALSE)="GAUCHE",1,0)</f>
        <v>0</v>
      </c>
      <c r="O307" s="5">
        <f>IF(VLOOKUP(Tableau9[[#This Row],[NUANCE]],$A:$B,2,FALSE)="AUTRE",1,0)</f>
        <v>0</v>
      </c>
    </row>
    <row r="308" spans="5:15" x14ac:dyDescent="0.25">
      <c r="E308" s="4">
        <v>2015</v>
      </c>
      <c r="F308" s="4" t="s">
        <v>568</v>
      </c>
      <c r="G308" s="4">
        <v>5</v>
      </c>
      <c r="H308" s="4" t="s">
        <v>958</v>
      </c>
      <c r="I308" s="4" t="s">
        <v>971</v>
      </c>
      <c r="J308" s="4" t="s">
        <v>606</v>
      </c>
      <c r="K308" s="5">
        <f>IF(VLOOKUP(Tableau9[[#This Row],[NUANCE]],$A:$B,2,FALSE)="EXTREME DROITE",1,0)</f>
        <v>0</v>
      </c>
      <c r="L308" s="5">
        <f>IF(VLOOKUP(Tableau9[[#This Row],[NUANCE]],$A:$B,2,FALSE)="DROITE",1,0)</f>
        <v>0</v>
      </c>
      <c r="M308" s="5">
        <f>IF(VLOOKUP(Tableau9[[#This Row],[NUANCE]],$A:$B,2,FALSE)="CENTRISTE",1,0)</f>
        <v>0</v>
      </c>
      <c r="N308" s="5">
        <f>IF(VLOOKUP(Tableau9[[#This Row],[NUANCE]],$A:$B,2,FALSE)="GAUCHE",1,0)</f>
        <v>1</v>
      </c>
      <c r="O308" s="5">
        <f>IF(VLOOKUP(Tableau9[[#This Row],[NUANCE]],$A:$B,2,FALSE)="AUTRE",1,0)</f>
        <v>0</v>
      </c>
    </row>
    <row r="309" spans="5:15" x14ac:dyDescent="0.25">
      <c r="E309" s="4">
        <v>2015</v>
      </c>
      <c r="F309" s="4" t="s">
        <v>568</v>
      </c>
      <c r="G309" s="4">
        <v>5</v>
      </c>
      <c r="H309" s="4" t="s">
        <v>960</v>
      </c>
      <c r="I309" s="4" t="s">
        <v>972</v>
      </c>
      <c r="J309" s="4" t="s">
        <v>612</v>
      </c>
      <c r="K309" s="5">
        <f>IF(VLOOKUP(Tableau9[[#This Row],[NUANCE]],$A:$B,2,FALSE)="EXTREME DROITE",1,0)</f>
        <v>0</v>
      </c>
      <c r="L309" s="5">
        <f>IF(VLOOKUP(Tableau9[[#This Row],[NUANCE]],$A:$B,2,FALSE)="DROITE",1,0)</f>
        <v>0</v>
      </c>
      <c r="M309" s="5">
        <f>IF(VLOOKUP(Tableau9[[#This Row],[NUANCE]],$A:$B,2,FALSE)="CENTRISTE",1,0)</f>
        <v>0</v>
      </c>
      <c r="N309" s="5">
        <f>IF(VLOOKUP(Tableau9[[#This Row],[NUANCE]],$A:$B,2,FALSE)="GAUCHE",1,0)</f>
        <v>1</v>
      </c>
      <c r="O309" s="5">
        <f>IF(VLOOKUP(Tableau9[[#This Row],[NUANCE]],$A:$B,2,FALSE)="AUTRE",1,0)</f>
        <v>0</v>
      </c>
    </row>
    <row r="310" spans="5:15" x14ac:dyDescent="0.25">
      <c r="E310" s="4">
        <v>2015</v>
      </c>
      <c r="F310" s="4" t="s">
        <v>568</v>
      </c>
      <c r="G310" s="4">
        <v>5</v>
      </c>
      <c r="H310" s="4" t="s">
        <v>901</v>
      </c>
      <c r="I310" s="4" t="s">
        <v>973</v>
      </c>
      <c r="J310" s="4" t="s">
        <v>592</v>
      </c>
      <c r="K310" s="5">
        <f>IF(VLOOKUP(Tableau9[[#This Row],[NUANCE]],$A:$B,2,FALSE)="EXTREME DROITE",1,0)</f>
        <v>1</v>
      </c>
      <c r="L310" s="5">
        <f>IF(VLOOKUP(Tableau9[[#This Row],[NUANCE]],$A:$B,2,FALSE)="DROITE",1,0)</f>
        <v>0</v>
      </c>
      <c r="M310" s="5">
        <f>IF(VLOOKUP(Tableau9[[#This Row],[NUANCE]],$A:$B,2,FALSE)="CENTRISTE",1,0)</f>
        <v>0</v>
      </c>
      <c r="N310" s="5">
        <f>IF(VLOOKUP(Tableau9[[#This Row],[NUANCE]],$A:$B,2,FALSE)="GAUCHE",1,0)</f>
        <v>0</v>
      </c>
      <c r="O310" s="5">
        <f>IF(VLOOKUP(Tableau9[[#This Row],[NUANCE]],$A:$B,2,FALSE)="AUTRE",1,0)</f>
        <v>0</v>
      </c>
    </row>
    <row r="311" spans="5:15" x14ac:dyDescent="0.25">
      <c r="E311" s="4">
        <v>2015</v>
      </c>
      <c r="F311" s="4" t="s">
        <v>568</v>
      </c>
      <c r="G311" s="4">
        <v>5</v>
      </c>
      <c r="H311" s="4" t="s">
        <v>903</v>
      </c>
      <c r="I311" s="4" t="s">
        <v>974</v>
      </c>
      <c r="J311" s="4" t="s">
        <v>596</v>
      </c>
      <c r="K311" s="5">
        <f>IF(VLOOKUP(Tableau9[[#This Row],[NUANCE]],$A:$B,2,FALSE)="EXTREME DROITE",1,0)</f>
        <v>0</v>
      </c>
      <c r="L311" s="5">
        <f>IF(VLOOKUP(Tableau9[[#This Row],[NUANCE]],$A:$B,2,FALSE)="DROITE",1,0)</f>
        <v>1</v>
      </c>
      <c r="M311" s="5">
        <f>IF(VLOOKUP(Tableau9[[#This Row],[NUANCE]],$A:$B,2,FALSE)="CENTRISTE",1,0)</f>
        <v>0</v>
      </c>
      <c r="N311" s="5">
        <f>IF(VLOOKUP(Tableau9[[#This Row],[NUANCE]],$A:$B,2,FALSE)="GAUCHE",1,0)</f>
        <v>0</v>
      </c>
      <c r="O311" s="5">
        <f>IF(VLOOKUP(Tableau9[[#This Row],[NUANCE]],$A:$B,2,FALSE)="AUTRE",1,0)</f>
        <v>0</v>
      </c>
    </row>
    <row r="312" spans="5:15" x14ac:dyDescent="0.25">
      <c r="E312" s="4">
        <v>2015</v>
      </c>
      <c r="F312" s="4" t="s">
        <v>568</v>
      </c>
      <c r="G312" s="4">
        <v>5</v>
      </c>
      <c r="H312" s="4" t="s">
        <v>905</v>
      </c>
      <c r="I312" s="4" t="s">
        <v>975</v>
      </c>
      <c r="J312" s="4" t="s">
        <v>614</v>
      </c>
      <c r="K312" s="5">
        <f>IF(VLOOKUP(Tableau9[[#This Row],[NUANCE]],$A:$B,2,FALSE)="EXTREME DROITE",1,0)</f>
        <v>0</v>
      </c>
      <c r="L312" s="5">
        <f>IF(VLOOKUP(Tableau9[[#This Row],[NUANCE]],$A:$B,2,FALSE)="DROITE",1,0)</f>
        <v>0</v>
      </c>
      <c r="M312" s="5">
        <f>IF(VLOOKUP(Tableau9[[#This Row],[NUANCE]],$A:$B,2,FALSE)="CENTRISTE",1,0)</f>
        <v>0</v>
      </c>
      <c r="N312" s="5">
        <f>IF(VLOOKUP(Tableau9[[#This Row],[NUANCE]],$A:$B,2,FALSE)="GAUCHE",1,0)</f>
        <v>1</v>
      </c>
      <c r="O312" s="5">
        <f>IF(VLOOKUP(Tableau9[[#This Row],[NUANCE]],$A:$B,2,FALSE)="AUTRE",1,0)</f>
        <v>0</v>
      </c>
    </row>
    <row r="313" spans="5:15" x14ac:dyDescent="0.25">
      <c r="E313" s="4">
        <v>2015</v>
      </c>
      <c r="F313" s="4" t="s">
        <v>568</v>
      </c>
      <c r="G313" s="4">
        <v>5</v>
      </c>
      <c r="H313" s="4" t="s">
        <v>907</v>
      </c>
      <c r="I313" s="4" t="s">
        <v>976</v>
      </c>
      <c r="J313" s="4" t="s">
        <v>608</v>
      </c>
      <c r="K313" s="5">
        <f>IF(VLOOKUP(Tableau9[[#This Row],[NUANCE]],$A:$B,2,FALSE)="EXTREME DROITE",1,0)</f>
        <v>0</v>
      </c>
      <c r="L313" s="5">
        <f>IF(VLOOKUP(Tableau9[[#This Row],[NUANCE]],$A:$B,2,FALSE)="DROITE",1,0)</f>
        <v>0</v>
      </c>
      <c r="M313" s="5">
        <f>IF(VLOOKUP(Tableau9[[#This Row],[NUANCE]],$A:$B,2,FALSE)="CENTRISTE",1,0)</f>
        <v>0</v>
      </c>
      <c r="N313" s="5">
        <f>IF(VLOOKUP(Tableau9[[#This Row],[NUANCE]],$A:$B,2,FALSE)="GAUCHE",1,0)</f>
        <v>1</v>
      </c>
      <c r="O313" s="5">
        <f>IF(VLOOKUP(Tableau9[[#This Row],[NUANCE]],$A:$B,2,FALSE)="AUTRE",1,0)</f>
        <v>0</v>
      </c>
    </row>
    <row r="314" spans="5:15" x14ac:dyDescent="0.25">
      <c r="E314" s="4">
        <v>2015</v>
      </c>
      <c r="F314" s="4" t="s">
        <v>568</v>
      </c>
      <c r="G314" s="4">
        <v>5</v>
      </c>
      <c r="H314" s="4" t="s">
        <v>909</v>
      </c>
      <c r="I314" s="4" t="s">
        <v>977</v>
      </c>
      <c r="J314" s="4" t="s">
        <v>606</v>
      </c>
      <c r="K314" s="5">
        <f>IF(VLOOKUP(Tableau9[[#This Row],[NUANCE]],$A:$B,2,FALSE)="EXTREME DROITE",1,0)</f>
        <v>0</v>
      </c>
      <c r="L314" s="5">
        <f>IF(VLOOKUP(Tableau9[[#This Row],[NUANCE]],$A:$B,2,FALSE)="DROITE",1,0)</f>
        <v>0</v>
      </c>
      <c r="M314" s="5">
        <f>IF(VLOOKUP(Tableau9[[#This Row],[NUANCE]],$A:$B,2,FALSE)="CENTRISTE",1,0)</f>
        <v>0</v>
      </c>
      <c r="N314" s="5">
        <f>IF(VLOOKUP(Tableau9[[#This Row],[NUANCE]],$A:$B,2,FALSE)="GAUCHE",1,0)</f>
        <v>1</v>
      </c>
      <c r="O314" s="5">
        <f>IF(VLOOKUP(Tableau9[[#This Row],[NUANCE]],$A:$B,2,FALSE)="AUTRE",1,0)</f>
        <v>0</v>
      </c>
    </row>
    <row r="315" spans="5:15" x14ac:dyDescent="0.25">
      <c r="E315" s="4">
        <v>2015</v>
      </c>
      <c r="F315" s="4" t="s">
        <v>568</v>
      </c>
      <c r="G315" s="4">
        <v>5</v>
      </c>
      <c r="H315" s="4" t="s">
        <v>911</v>
      </c>
      <c r="I315" s="4" t="s">
        <v>978</v>
      </c>
      <c r="J315" s="4" t="s">
        <v>602</v>
      </c>
      <c r="K315" s="5">
        <f>IF(VLOOKUP(Tableau9[[#This Row],[NUANCE]],$A:$B,2,FALSE)="EXTREME DROITE",1,0)</f>
        <v>0</v>
      </c>
      <c r="L315" s="5">
        <f>IF(VLOOKUP(Tableau9[[#This Row],[NUANCE]],$A:$B,2,FALSE)="DROITE",1,0)</f>
        <v>0</v>
      </c>
      <c r="M315" s="5">
        <f>IF(VLOOKUP(Tableau9[[#This Row],[NUANCE]],$A:$B,2,FALSE)="CENTRISTE",1,0)</f>
        <v>0</v>
      </c>
      <c r="N315" s="5">
        <f>IF(VLOOKUP(Tableau9[[#This Row],[NUANCE]],$A:$B,2,FALSE)="GAUCHE",1,0)</f>
        <v>0</v>
      </c>
      <c r="O315" s="5">
        <f>IF(VLOOKUP(Tableau9[[#This Row],[NUANCE]],$A:$B,2,FALSE)="AUTRE",1,0)</f>
        <v>1</v>
      </c>
    </row>
    <row r="316" spans="5:15" x14ac:dyDescent="0.25">
      <c r="E316" s="4">
        <v>2015</v>
      </c>
      <c r="F316" s="4" t="s">
        <v>568</v>
      </c>
      <c r="G316" s="4">
        <v>5</v>
      </c>
      <c r="H316" s="4" t="s">
        <v>979</v>
      </c>
      <c r="I316" s="4" t="s">
        <v>980</v>
      </c>
      <c r="J316" s="4" t="s">
        <v>596</v>
      </c>
      <c r="K316" s="5">
        <f>IF(VLOOKUP(Tableau9[[#This Row],[NUANCE]],$A:$B,2,FALSE)="EXTREME DROITE",1,0)</f>
        <v>0</v>
      </c>
      <c r="L316" s="5">
        <f>IF(VLOOKUP(Tableau9[[#This Row],[NUANCE]],$A:$B,2,FALSE)="DROITE",1,0)</f>
        <v>1</v>
      </c>
      <c r="M316" s="5">
        <f>IF(VLOOKUP(Tableau9[[#This Row],[NUANCE]],$A:$B,2,FALSE)="CENTRISTE",1,0)</f>
        <v>0</v>
      </c>
      <c r="N316" s="5">
        <f>IF(VLOOKUP(Tableau9[[#This Row],[NUANCE]],$A:$B,2,FALSE)="GAUCHE",1,0)</f>
        <v>0</v>
      </c>
      <c r="O316" s="5">
        <f>IF(VLOOKUP(Tableau9[[#This Row],[NUANCE]],$A:$B,2,FALSE)="AUTRE",1,0)</f>
        <v>0</v>
      </c>
    </row>
    <row r="317" spans="5:15" x14ac:dyDescent="0.25">
      <c r="E317" s="4">
        <v>2015</v>
      </c>
      <c r="F317" s="4" t="s">
        <v>568</v>
      </c>
      <c r="G317" s="4">
        <v>5</v>
      </c>
      <c r="H317" s="4" t="s">
        <v>981</v>
      </c>
      <c r="I317" s="4" t="s">
        <v>982</v>
      </c>
      <c r="J317" s="4" t="s">
        <v>592</v>
      </c>
      <c r="K317" s="5">
        <f>IF(VLOOKUP(Tableau9[[#This Row],[NUANCE]],$A:$B,2,FALSE)="EXTREME DROITE",1,0)</f>
        <v>1</v>
      </c>
      <c r="L317" s="5">
        <f>IF(VLOOKUP(Tableau9[[#This Row],[NUANCE]],$A:$B,2,FALSE)="DROITE",1,0)</f>
        <v>0</v>
      </c>
      <c r="M317" s="5">
        <f>IF(VLOOKUP(Tableau9[[#This Row],[NUANCE]],$A:$B,2,FALSE)="CENTRISTE",1,0)</f>
        <v>0</v>
      </c>
      <c r="N317" s="5">
        <f>IF(VLOOKUP(Tableau9[[#This Row],[NUANCE]],$A:$B,2,FALSE)="GAUCHE",1,0)</f>
        <v>0</v>
      </c>
      <c r="O317" s="5">
        <f>IF(VLOOKUP(Tableau9[[#This Row],[NUANCE]],$A:$B,2,FALSE)="AUTRE",1,0)</f>
        <v>0</v>
      </c>
    </row>
    <row r="318" spans="5:15" x14ac:dyDescent="0.25">
      <c r="E318" s="4">
        <v>2015</v>
      </c>
      <c r="F318" s="4" t="s">
        <v>568</v>
      </c>
      <c r="G318" s="4">
        <v>5</v>
      </c>
      <c r="H318" s="4" t="s">
        <v>983</v>
      </c>
      <c r="I318" s="4" t="s">
        <v>984</v>
      </c>
      <c r="J318" s="4" t="s">
        <v>610</v>
      </c>
      <c r="K318" s="5">
        <f>IF(VLOOKUP(Tableau9[[#This Row],[NUANCE]],$A:$B,2,FALSE)="EXTREME DROITE",1,0)</f>
        <v>0</v>
      </c>
      <c r="L318" s="5">
        <f>IF(VLOOKUP(Tableau9[[#This Row],[NUANCE]],$A:$B,2,FALSE)="DROITE",1,0)</f>
        <v>0</v>
      </c>
      <c r="M318" s="5">
        <f>IF(VLOOKUP(Tableau9[[#This Row],[NUANCE]],$A:$B,2,FALSE)="CENTRISTE",1,0)</f>
        <v>0</v>
      </c>
      <c r="N318" s="5">
        <f>IF(VLOOKUP(Tableau9[[#This Row],[NUANCE]],$A:$B,2,FALSE)="GAUCHE",1,0)</f>
        <v>1</v>
      </c>
      <c r="O318" s="5">
        <f>IF(VLOOKUP(Tableau9[[#This Row],[NUANCE]],$A:$B,2,FALSE)="AUTRE",1,0)</f>
        <v>0</v>
      </c>
    </row>
    <row r="319" spans="5:15" x14ac:dyDescent="0.25">
      <c r="E319" s="4">
        <v>2015</v>
      </c>
      <c r="F319" s="4" t="s">
        <v>568</v>
      </c>
      <c r="G319" s="4">
        <v>5</v>
      </c>
      <c r="H319" s="4" t="s">
        <v>985</v>
      </c>
      <c r="I319" s="4" t="s">
        <v>986</v>
      </c>
      <c r="J319" s="4" t="s">
        <v>602</v>
      </c>
      <c r="K319" s="5">
        <f>IF(VLOOKUP(Tableau9[[#This Row],[NUANCE]],$A:$B,2,FALSE)="EXTREME DROITE",1,0)</f>
        <v>0</v>
      </c>
      <c r="L319" s="5">
        <f>IF(VLOOKUP(Tableau9[[#This Row],[NUANCE]],$A:$B,2,FALSE)="DROITE",1,0)</f>
        <v>0</v>
      </c>
      <c r="M319" s="5">
        <f>IF(VLOOKUP(Tableau9[[#This Row],[NUANCE]],$A:$B,2,FALSE)="CENTRISTE",1,0)</f>
        <v>0</v>
      </c>
      <c r="N319" s="5">
        <f>IF(VLOOKUP(Tableau9[[#This Row],[NUANCE]],$A:$B,2,FALSE)="GAUCHE",1,0)</f>
        <v>0</v>
      </c>
      <c r="O319" s="5">
        <f>IF(VLOOKUP(Tableau9[[#This Row],[NUANCE]],$A:$B,2,FALSE)="AUTRE",1,0)</f>
        <v>1</v>
      </c>
    </row>
    <row r="320" spans="5:15" x14ac:dyDescent="0.25">
      <c r="E320" s="4">
        <v>2015</v>
      </c>
      <c r="F320" s="4" t="s">
        <v>568</v>
      </c>
      <c r="G320" s="4">
        <v>5</v>
      </c>
      <c r="H320" s="4" t="s">
        <v>987</v>
      </c>
      <c r="I320" s="4" t="s">
        <v>988</v>
      </c>
      <c r="J320" s="4" t="s">
        <v>606</v>
      </c>
      <c r="K320" s="5">
        <f>IF(VLOOKUP(Tableau9[[#This Row],[NUANCE]],$A:$B,2,FALSE)="EXTREME DROITE",1,0)</f>
        <v>0</v>
      </c>
      <c r="L320" s="5">
        <f>IF(VLOOKUP(Tableau9[[#This Row],[NUANCE]],$A:$B,2,FALSE)="DROITE",1,0)</f>
        <v>0</v>
      </c>
      <c r="M320" s="5">
        <f>IF(VLOOKUP(Tableau9[[#This Row],[NUANCE]],$A:$B,2,FALSE)="CENTRISTE",1,0)</f>
        <v>0</v>
      </c>
      <c r="N320" s="5">
        <f>IF(VLOOKUP(Tableau9[[#This Row],[NUANCE]],$A:$B,2,FALSE)="GAUCHE",1,0)</f>
        <v>1</v>
      </c>
      <c r="O320" s="5">
        <f>IF(VLOOKUP(Tableau9[[#This Row],[NUANCE]],$A:$B,2,FALSE)="AUTRE",1,0)</f>
        <v>0</v>
      </c>
    </row>
    <row r="321" spans="5:15" x14ac:dyDescent="0.25">
      <c r="E321" s="4">
        <v>2015</v>
      </c>
      <c r="F321" s="4" t="s">
        <v>568</v>
      </c>
      <c r="G321" s="4">
        <v>5</v>
      </c>
      <c r="H321" s="4" t="s">
        <v>989</v>
      </c>
      <c r="I321" s="4" t="s">
        <v>990</v>
      </c>
      <c r="J321" s="4" t="s">
        <v>594</v>
      </c>
      <c r="K321" s="5">
        <f>IF(VLOOKUP(Tableau9[[#This Row],[NUANCE]],$A:$B,2,FALSE)="EXTREME DROITE",1,0)</f>
        <v>1</v>
      </c>
      <c r="L321" s="5">
        <f>IF(VLOOKUP(Tableau9[[#This Row],[NUANCE]],$A:$B,2,FALSE)="DROITE",1,0)</f>
        <v>0</v>
      </c>
      <c r="M321" s="5">
        <f>IF(VLOOKUP(Tableau9[[#This Row],[NUANCE]],$A:$B,2,FALSE)="CENTRISTE",1,0)</f>
        <v>0</v>
      </c>
      <c r="N321" s="5">
        <f>IF(VLOOKUP(Tableau9[[#This Row],[NUANCE]],$A:$B,2,FALSE)="GAUCHE",1,0)</f>
        <v>0</v>
      </c>
      <c r="O321" s="5">
        <f>IF(VLOOKUP(Tableau9[[#This Row],[NUANCE]],$A:$B,2,FALSE)="AUTRE",1,0)</f>
        <v>0</v>
      </c>
    </row>
    <row r="322" spans="5:15" x14ac:dyDescent="0.25">
      <c r="E322" s="4">
        <v>2015</v>
      </c>
      <c r="F322" s="4" t="s">
        <v>568</v>
      </c>
      <c r="G322" s="4">
        <v>5</v>
      </c>
      <c r="H322" s="4" t="s">
        <v>991</v>
      </c>
      <c r="I322" s="4" t="s">
        <v>992</v>
      </c>
      <c r="J322" s="4" t="s">
        <v>600</v>
      </c>
      <c r="K322" s="5">
        <f>IF(VLOOKUP(Tableau9[[#This Row],[NUANCE]],$A:$B,2,FALSE)="EXTREME DROITE",1,0)</f>
        <v>0</v>
      </c>
      <c r="L322" s="5">
        <f>IF(VLOOKUP(Tableau9[[#This Row],[NUANCE]],$A:$B,2,FALSE)="DROITE",1,0)</f>
        <v>0</v>
      </c>
      <c r="M322" s="5">
        <f>IF(VLOOKUP(Tableau9[[#This Row],[NUANCE]],$A:$B,2,FALSE)="CENTRISTE",1,0)</f>
        <v>0</v>
      </c>
      <c r="N322" s="5">
        <f>IF(VLOOKUP(Tableau9[[#This Row],[NUANCE]],$A:$B,2,FALSE)="GAUCHE",1,0)</f>
        <v>1</v>
      </c>
      <c r="O322" s="5">
        <f>IF(VLOOKUP(Tableau9[[#This Row],[NUANCE]],$A:$B,2,FALSE)="AUTRE",1,0)</f>
        <v>0</v>
      </c>
    </row>
    <row r="323" spans="5:15" x14ac:dyDescent="0.25">
      <c r="E323" s="4">
        <v>2015</v>
      </c>
      <c r="F323" s="4" t="s">
        <v>568</v>
      </c>
      <c r="G323" s="4">
        <v>6</v>
      </c>
      <c r="H323" s="4" t="s">
        <v>979</v>
      </c>
      <c r="I323" s="4" t="s">
        <v>993</v>
      </c>
      <c r="J323" s="4" t="s">
        <v>596</v>
      </c>
      <c r="K323" s="5">
        <f>IF(VLOOKUP(Tableau9[[#This Row],[NUANCE]],$A:$B,2,FALSE)="EXTREME DROITE",1,0)</f>
        <v>0</v>
      </c>
      <c r="L323" s="5">
        <f>IF(VLOOKUP(Tableau9[[#This Row],[NUANCE]],$A:$B,2,FALSE)="DROITE",1,0)</f>
        <v>1</v>
      </c>
      <c r="M323" s="5">
        <f>IF(VLOOKUP(Tableau9[[#This Row],[NUANCE]],$A:$B,2,FALSE)="CENTRISTE",1,0)</f>
        <v>0</v>
      </c>
      <c r="N323" s="5">
        <f>IF(VLOOKUP(Tableau9[[#This Row],[NUANCE]],$A:$B,2,FALSE)="GAUCHE",1,0)</f>
        <v>0</v>
      </c>
      <c r="O323" s="5">
        <f>IF(VLOOKUP(Tableau9[[#This Row],[NUANCE]],$A:$B,2,FALSE)="AUTRE",1,0)</f>
        <v>0</v>
      </c>
    </row>
    <row r="324" spans="5:15" x14ac:dyDescent="0.25">
      <c r="E324" s="4">
        <v>2015</v>
      </c>
      <c r="F324" s="4" t="s">
        <v>568</v>
      </c>
      <c r="G324" s="4">
        <v>6</v>
      </c>
      <c r="H324" s="4" t="s">
        <v>981</v>
      </c>
      <c r="I324" s="4" t="s">
        <v>994</v>
      </c>
      <c r="J324" s="4" t="s">
        <v>592</v>
      </c>
      <c r="K324" s="5">
        <f>IF(VLOOKUP(Tableau9[[#This Row],[NUANCE]],$A:$B,2,FALSE)="EXTREME DROITE",1,0)</f>
        <v>1</v>
      </c>
      <c r="L324" s="5">
        <f>IF(VLOOKUP(Tableau9[[#This Row],[NUANCE]],$A:$B,2,FALSE)="DROITE",1,0)</f>
        <v>0</v>
      </c>
      <c r="M324" s="5">
        <f>IF(VLOOKUP(Tableau9[[#This Row],[NUANCE]],$A:$B,2,FALSE)="CENTRISTE",1,0)</f>
        <v>0</v>
      </c>
      <c r="N324" s="5">
        <f>IF(VLOOKUP(Tableau9[[#This Row],[NUANCE]],$A:$B,2,FALSE)="GAUCHE",1,0)</f>
        <v>0</v>
      </c>
      <c r="O324" s="5">
        <f>IF(VLOOKUP(Tableau9[[#This Row],[NUANCE]],$A:$B,2,FALSE)="AUTRE",1,0)</f>
        <v>0</v>
      </c>
    </row>
    <row r="325" spans="5:15" x14ac:dyDescent="0.25">
      <c r="E325" s="4">
        <v>2015</v>
      </c>
      <c r="F325" s="4" t="s">
        <v>568</v>
      </c>
      <c r="G325" s="4">
        <v>6</v>
      </c>
      <c r="H325" s="4" t="s">
        <v>983</v>
      </c>
      <c r="I325" s="4" t="s">
        <v>995</v>
      </c>
      <c r="J325" s="4" t="s">
        <v>610</v>
      </c>
      <c r="K325" s="5">
        <f>IF(VLOOKUP(Tableau9[[#This Row],[NUANCE]],$A:$B,2,FALSE)="EXTREME DROITE",1,0)</f>
        <v>0</v>
      </c>
      <c r="L325" s="5">
        <f>IF(VLOOKUP(Tableau9[[#This Row],[NUANCE]],$A:$B,2,FALSE)="DROITE",1,0)</f>
        <v>0</v>
      </c>
      <c r="M325" s="5">
        <f>IF(VLOOKUP(Tableau9[[#This Row],[NUANCE]],$A:$B,2,FALSE)="CENTRISTE",1,0)</f>
        <v>0</v>
      </c>
      <c r="N325" s="5">
        <f>IF(VLOOKUP(Tableau9[[#This Row],[NUANCE]],$A:$B,2,FALSE)="GAUCHE",1,0)</f>
        <v>1</v>
      </c>
      <c r="O325" s="5">
        <f>IF(VLOOKUP(Tableau9[[#This Row],[NUANCE]],$A:$B,2,FALSE)="AUTRE",1,0)</f>
        <v>0</v>
      </c>
    </row>
    <row r="326" spans="5:15" x14ac:dyDescent="0.25">
      <c r="E326" s="4">
        <v>2015</v>
      </c>
      <c r="F326" s="4" t="s">
        <v>568</v>
      </c>
      <c r="G326" s="4">
        <v>6</v>
      </c>
      <c r="H326" s="4" t="s">
        <v>985</v>
      </c>
      <c r="I326" s="4" t="s">
        <v>996</v>
      </c>
      <c r="J326" s="4" t="s">
        <v>602</v>
      </c>
      <c r="K326" s="5">
        <f>IF(VLOOKUP(Tableau9[[#This Row],[NUANCE]],$A:$B,2,FALSE)="EXTREME DROITE",1,0)</f>
        <v>0</v>
      </c>
      <c r="L326" s="5">
        <f>IF(VLOOKUP(Tableau9[[#This Row],[NUANCE]],$A:$B,2,FALSE)="DROITE",1,0)</f>
        <v>0</v>
      </c>
      <c r="M326" s="5">
        <f>IF(VLOOKUP(Tableau9[[#This Row],[NUANCE]],$A:$B,2,FALSE)="CENTRISTE",1,0)</f>
        <v>0</v>
      </c>
      <c r="N326" s="5">
        <f>IF(VLOOKUP(Tableau9[[#This Row],[NUANCE]],$A:$B,2,FALSE)="GAUCHE",1,0)</f>
        <v>0</v>
      </c>
      <c r="O326" s="5">
        <f>IF(VLOOKUP(Tableau9[[#This Row],[NUANCE]],$A:$B,2,FALSE)="AUTRE",1,0)</f>
        <v>1</v>
      </c>
    </row>
    <row r="327" spans="5:15" x14ac:dyDescent="0.25">
      <c r="E327" s="4">
        <v>2015</v>
      </c>
      <c r="F327" s="4" t="s">
        <v>568</v>
      </c>
      <c r="G327" s="4">
        <v>6</v>
      </c>
      <c r="H327" s="4" t="s">
        <v>987</v>
      </c>
      <c r="I327" s="4" t="s">
        <v>997</v>
      </c>
      <c r="J327" s="4" t="s">
        <v>606</v>
      </c>
      <c r="K327" s="5">
        <f>IF(VLOOKUP(Tableau9[[#This Row],[NUANCE]],$A:$B,2,FALSE)="EXTREME DROITE",1,0)</f>
        <v>0</v>
      </c>
      <c r="L327" s="5">
        <f>IF(VLOOKUP(Tableau9[[#This Row],[NUANCE]],$A:$B,2,FALSE)="DROITE",1,0)</f>
        <v>0</v>
      </c>
      <c r="M327" s="5">
        <f>IF(VLOOKUP(Tableau9[[#This Row],[NUANCE]],$A:$B,2,FALSE)="CENTRISTE",1,0)</f>
        <v>0</v>
      </c>
      <c r="N327" s="5">
        <f>IF(VLOOKUP(Tableau9[[#This Row],[NUANCE]],$A:$B,2,FALSE)="GAUCHE",1,0)</f>
        <v>1</v>
      </c>
      <c r="O327" s="5">
        <f>IF(VLOOKUP(Tableau9[[#This Row],[NUANCE]],$A:$B,2,FALSE)="AUTRE",1,0)</f>
        <v>0</v>
      </c>
    </row>
    <row r="328" spans="5:15" x14ac:dyDescent="0.25">
      <c r="E328" s="4">
        <v>2015</v>
      </c>
      <c r="F328" s="4" t="s">
        <v>568</v>
      </c>
      <c r="G328" s="4">
        <v>6</v>
      </c>
      <c r="H328" s="4" t="s">
        <v>989</v>
      </c>
      <c r="I328" s="4" t="s">
        <v>998</v>
      </c>
      <c r="J328" s="4" t="s">
        <v>594</v>
      </c>
      <c r="K328" s="5">
        <f>IF(VLOOKUP(Tableau9[[#This Row],[NUANCE]],$A:$B,2,FALSE)="EXTREME DROITE",1,0)</f>
        <v>1</v>
      </c>
      <c r="L328" s="5">
        <f>IF(VLOOKUP(Tableau9[[#This Row],[NUANCE]],$A:$B,2,FALSE)="DROITE",1,0)</f>
        <v>0</v>
      </c>
      <c r="M328" s="5">
        <f>IF(VLOOKUP(Tableau9[[#This Row],[NUANCE]],$A:$B,2,FALSE)="CENTRISTE",1,0)</f>
        <v>0</v>
      </c>
      <c r="N328" s="5">
        <f>IF(VLOOKUP(Tableau9[[#This Row],[NUANCE]],$A:$B,2,FALSE)="GAUCHE",1,0)</f>
        <v>0</v>
      </c>
      <c r="O328" s="5">
        <f>IF(VLOOKUP(Tableau9[[#This Row],[NUANCE]],$A:$B,2,FALSE)="AUTRE",1,0)</f>
        <v>0</v>
      </c>
    </row>
    <row r="329" spans="5:15" x14ac:dyDescent="0.25">
      <c r="E329" s="4">
        <v>2015</v>
      </c>
      <c r="F329" s="4" t="s">
        <v>568</v>
      </c>
      <c r="G329" s="4">
        <v>6</v>
      </c>
      <c r="H329" s="4" t="s">
        <v>991</v>
      </c>
      <c r="I329" s="4" t="s">
        <v>999</v>
      </c>
      <c r="J329" s="4" t="s">
        <v>600</v>
      </c>
      <c r="K329" s="5">
        <f>IF(VLOOKUP(Tableau9[[#This Row],[NUANCE]],$A:$B,2,FALSE)="EXTREME DROITE",1,0)</f>
        <v>0</v>
      </c>
      <c r="L329" s="5">
        <f>IF(VLOOKUP(Tableau9[[#This Row],[NUANCE]],$A:$B,2,FALSE)="DROITE",1,0)</f>
        <v>0</v>
      </c>
      <c r="M329" s="5">
        <f>IF(VLOOKUP(Tableau9[[#This Row],[NUANCE]],$A:$B,2,FALSE)="CENTRISTE",1,0)</f>
        <v>0</v>
      </c>
      <c r="N329" s="5">
        <f>IF(VLOOKUP(Tableau9[[#This Row],[NUANCE]],$A:$B,2,FALSE)="GAUCHE",1,0)</f>
        <v>1</v>
      </c>
      <c r="O329" s="5">
        <f>IF(VLOOKUP(Tableau9[[#This Row],[NUANCE]],$A:$B,2,FALSE)="AUTRE",1,0)</f>
        <v>0</v>
      </c>
    </row>
    <row r="330" spans="5:15" x14ac:dyDescent="0.25">
      <c r="E330" s="4">
        <v>2015</v>
      </c>
      <c r="F330" s="4" t="s">
        <v>568</v>
      </c>
      <c r="G330" s="4">
        <v>6</v>
      </c>
      <c r="H330" s="4" t="s">
        <v>889</v>
      </c>
      <c r="I330" s="4" t="s">
        <v>1000</v>
      </c>
      <c r="J330" s="4" t="s">
        <v>596</v>
      </c>
      <c r="K330" s="5">
        <f>IF(VLOOKUP(Tableau9[[#This Row],[NUANCE]],$A:$B,2,FALSE)="EXTREME DROITE",1,0)</f>
        <v>0</v>
      </c>
      <c r="L330" s="5">
        <f>IF(VLOOKUP(Tableau9[[#This Row],[NUANCE]],$A:$B,2,FALSE)="DROITE",1,0)</f>
        <v>1</v>
      </c>
      <c r="M330" s="5">
        <f>IF(VLOOKUP(Tableau9[[#This Row],[NUANCE]],$A:$B,2,FALSE)="CENTRISTE",1,0)</f>
        <v>0</v>
      </c>
      <c r="N330" s="5">
        <f>IF(VLOOKUP(Tableau9[[#This Row],[NUANCE]],$A:$B,2,FALSE)="GAUCHE",1,0)</f>
        <v>0</v>
      </c>
      <c r="O330" s="5">
        <f>IF(VLOOKUP(Tableau9[[#This Row],[NUANCE]],$A:$B,2,FALSE)="AUTRE",1,0)</f>
        <v>0</v>
      </c>
    </row>
    <row r="331" spans="5:15" x14ac:dyDescent="0.25">
      <c r="E331" s="4">
        <v>2015</v>
      </c>
      <c r="F331" s="4" t="s">
        <v>568</v>
      </c>
      <c r="G331" s="4">
        <v>6</v>
      </c>
      <c r="H331" s="4" t="s">
        <v>891</v>
      </c>
      <c r="I331" s="4" t="s">
        <v>1001</v>
      </c>
      <c r="J331" s="4" t="s">
        <v>608</v>
      </c>
      <c r="K331" s="5">
        <f>IF(VLOOKUP(Tableau9[[#This Row],[NUANCE]],$A:$B,2,FALSE)="EXTREME DROITE",1,0)</f>
        <v>0</v>
      </c>
      <c r="L331" s="5">
        <f>IF(VLOOKUP(Tableau9[[#This Row],[NUANCE]],$A:$B,2,FALSE)="DROITE",1,0)</f>
        <v>0</v>
      </c>
      <c r="M331" s="5">
        <f>IF(VLOOKUP(Tableau9[[#This Row],[NUANCE]],$A:$B,2,FALSE)="CENTRISTE",1,0)</f>
        <v>0</v>
      </c>
      <c r="N331" s="5">
        <f>IF(VLOOKUP(Tableau9[[#This Row],[NUANCE]],$A:$B,2,FALSE)="GAUCHE",1,0)</f>
        <v>1</v>
      </c>
      <c r="O331" s="5">
        <f>IF(VLOOKUP(Tableau9[[#This Row],[NUANCE]],$A:$B,2,FALSE)="AUTRE",1,0)</f>
        <v>0</v>
      </c>
    </row>
    <row r="332" spans="5:15" x14ac:dyDescent="0.25">
      <c r="E332" s="4">
        <v>2015</v>
      </c>
      <c r="F332" s="4" t="s">
        <v>568</v>
      </c>
      <c r="G332" s="4">
        <v>6</v>
      </c>
      <c r="H332" s="4" t="s">
        <v>893</v>
      </c>
      <c r="I332" s="4" t="s">
        <v>1002</v>
      </c>
      <c r="J332" s="4" t="s">
        <v>592</v>
      </c>
      <c r="K332" s="5">
        <f>IF(VLOOKUP(Tableau9[[#This Row],[NUANCE]],$A:$B,2,FALSE)="EXTREME DROITE",1,0)</f>
        <v>1</v>
      </c>
      <c r="L332" s="5">
        <f>IF(VLOOKUP(Tableau9[[#This Row],[NUANCE]],$A:$B,2,FALSE)="DROITE",1,0)</f>
        <v>0</v>
      </c>
      <c r="M332" s="5">
        <f>IF(VLOOKUP(Tableau9[[#This Row],[NUANCE]],$A:$B,2,FALSE)="CENTRISTE",1,0)</f>
        <v>0</v>
      </c>
      <c r="N332" s="5">
        <f>IF(VLOOKUP(Tableau9[[#This Row],[NUANCE]],$A:$B,2,FALSE)="GAUCHE",1,0)</f>
        <v>0</v>
      </c>
      <c r="O332" s="5">
        <f>IF(VLOOKUP(Tableau9[[#This Row],[NUANCE]],$A:$B,2,FALSE)="AUTRE",1,0)</f>
        <v>0</v>
      </c>
    </row>
    <row r="333" spans="5:15" x14ac:dyDescent="0.25">
      <c r="E333" s="4">
        <v>2015</v>
      </c>
      <c r="F333" s="4" t="s">
        <v>568</v>
      </c>
      <c r="G333" s="4">
        <v>6</v>
      </c>
      <c r="H333" s="4" t="s">
        <v>895</v>
      </c>
      <c r="I333" s="4" t="s">
        <v>1003</v>
      </c>
      <c r="J333" s="4" t="s">
        <v>594</v>
      </c>
      <c r="K333" s="5">
        <f>IF(VLOOKUP(Tableau9[[#This Row],[NUANCE]],$A:$B,2,FALSE)="EXTREME DROITE",1,0)</f>
        <v>1</v>
      </c>
      <c r="L333" s="5">
        <f>IF(VLOOKUP(Tableau9[[#This Row],[NUANCE]],$A:$B,2,FALSE)="DROITE",1,0)</f>
        <v>0</v>
      </c>
      <c r="M333" s="5">
        <f>IF(VLOOKUP(Tableau9[[#This Row],[NUANCE]],$A:$B,2,FALSE)="CENTRISTE",1,0)</f>
        <v>0</v>
      </c>
      <c r="N333" s="5">
        <f>IF(VLOOKUP(Tableau9[[#This Row],[NUANCE]],$A:$B,2,FALSE)="GAUCHE",1,0)</f>
        <v>0</v>
      </c>
      <c r="O333" s="5">
        <f>IF(VLOOKUP(Tableau9[[#This Row],[NUANCE]],$A:$B,2,FALSE)="AUTRE",1,0)</f>
        <v>0</v>
      </c>
    </row>
    <row r="334" spans="5:15" x14ac:dyDescent="0.25">
      <c r="E334" s="4">
        <v>2015</v>
      </c>
      <c r="F334" s="4" t="s">
        <v>568</v>
      </c>
      <c r="G334" s="4">
        <v>6</v>
      </c>
      <c r="H334" s="4" t="s">
        <v>897</v>
      </c>
      <c r="I334" s="4" t="s">
        <v>1004</v>
      </c>
      <c r="J334" s="4" t="s">
        <v>606</v>
      </c>
      <c r="K334" s="5">
        <f>IF(VLOOKUP(Tableau9[[#This Row],[NUANCE]],$A:$B,2,FALSE)="EXTREME DROITE",1,0)</f>
        <v>0</v>
      </c>
      <c r="L334" s="5">
        <f>IF(VLOOKUP(Tableau9[[#This Row],[NUANCE]],$A:$B,2,FALSE)="DROITE",1,0)</f>
        <v>0</v>
      </c>
      <c r="M334" s="5">
        <f>IF(VLOOKUP(Tableau9[[#This Row],[NUANCE]],$A:$B,2,FALSE)="CENTRISTE",1,0)</f>
        <v>0</v>
      </c>
      <c r="N334" s="5">
        <f>IF(VLOOKUP(Tableau9[[#This Row],[NUANCE]],$A:$B,2,FALSE)="GAUCHE",1,0)</f>
        <v>1</v>
      </c>
      <c r="O334" s="5">
        <f>IF(VLOOKUP(Tableau9[[#This Row],[NUANCE]],$A:$B,2,FALSE)="AUTRE",1,0)</f>
        <v>0</v>
      </c>
    </row>
    <row r="335" spans="5:15" x14ac:dyDescent="0.25">
      <c r="E335" s="4">
        <v>2015</v>
      </c>
      <c r="F335" s="4" t="s">
        <v>568</v>
      </c>
      <c r="G335" s="4">
        <v>6</v>
      </c>
      <c r="H335" s="4" t="s">
        <v>899</v>
      </c>
      <c r="I335" s="4" t="s">
        <v>1005</v>
      </c>
      <c r="J335" s="4" t="s">
        <v>602</v>
      </c>
      <c r="K335" s="5">
        <f>IF(VLOOKUP(Tableau9[[#This Row],[NUANCE]],$A:$B,2,FALSE)="EXTREME DROITE",1,0)</f>
        <v>0</v>
      </c>
      <c r="L335" s="5">
        <f>IF(VLOOKUP(Tableau9[[#This Row],[NUANCE]],$A:$B,2,FALSE)="DROITE",1,0)</f>
        <v>0</v>
      </c>
      <c r="M335" s="5">
        <f>IF(VLOOKUP(Tableau9[[#This Row],[NUANCE]],$A:$B,2,FALSE)="CENTRISTE",1,0)</f>
        <v>0</v>
      </c>
      <c r="N335" s="5">
        <f>IF(VLOOKUP(Tableau9[[#This Row],[NUANCE]],$A:$B,2,FALSE)="GAUCHE",1,0)</f>
        <v>0</v>
      </c>
      <c r="O335" s="5">
        <f>IF(VLOOKUP(Tableau9[[#This Row],[NUANCE]],$A:$B,2,FALSE)="AUTRE",1,0)</f>
        <v>1</v>
      </c>
    </row>
    <row r="336" spans="5:15" x14ac:dyDescent="0.25">
      <c r="E336" s="4">
        <v>2015</v>
      </c>
      <c r="F336" s="4" t="s">
        <v>568</v>
      </c>
      <c r="G336" s="4">
        <v>7</v>
      </c>
      <c r="H336" s="4" t="s">
        <v>879</v>
      </c>
      <c r="I336" s="4" t="s">
        <v>1006</v>
      </c>
      <c r="J336" s="4" t="s">
        <v>592</v>
      </c>
      <c r="K336" s="5">
        <f>IF(VLOOKUP(Tableau9[[#This Row],[NUANCE]],$A:$B,2,FALSE)="EXTREME DROITE",1,0)</f>
        <v>1</v>
      </c>
      <c r="L336" s="5">
        <f>IF(VLOOKUP(Tableau9[[#This Row],[NUANCE]],$A:$B,2,FALSE)="DROITE",1,0)</f>
        <v>0</v>
      </c>
      <c r="M336" s="5">
        <f>IF(VLOOKUP(Tableau9[[#This Row],[NUANCE]],$A:$B,2,FALSE)="CENTRISTE",1,0)</f>
        <v>0</v>
      </c>
      <c r="N336" s="5">
        <f>IF(VLOOKUP(Tableau9[[#This Row],[NUANCE]],$A:$B,2,FALSE)="GAUCHE",1,0)</f>
        <v>0</v>
      </c>
      <c r="O336" s="5">
        <f>IF(VLOOKUP(Tableau9[[#This Row],[NUANCE]],$A:$B,2,FALSE)="AUTRE",1,0)</f>
        <v>0</v>
      </c>
    </row>
    <row r="337" spans="5:15" x14ac:dyDescent="0.25">
      <c r="E337" s="4">
        <v>2015</v>
      </c>
      <c r="F337" s="4" t="s">
        <v>568</v>
      </c>
      <c r="G337" s="4">
        <v>7</v>
      </c>
      <c r="H337" s="4" t="s">
        <v>881</v>
      </c>
      <c r="I337" s="4" t="s">
        <v>1007</v>
      </c>
      <c r="J337" s="4" t="s">
        <v>596</v>
      </c>
      <c r="K337" s="5">
        <f>IF(VLOOKUP(Tableau9[[#This Row],[NUANCE]],$A:$B,2,FALSE)="EXTREME DROITE",1,0)</f>
        <v>0</v>
      </c>
      <c r="L337" s="5">
        <f>IF(VLOOKUP(Tableau9[[#This Row],[NUANCE]],$A:$B,2,FALSE)="DROITE",1,0)</f>
        <v>1</v>
      </c>
      <c r="M337" s="5">
        <f>IF(VLOOKUP(Tableau9[[#This Row],[NUANCE]],$A:$B,2,FALSE)="CENTRISTE",1,0)</f>
        <v>0</v>
      </c>
      <c r="N337" s="5">
        <f>IF(VLOOKUP(Tableau9[[#This Row],[NUANCE]],$A:$B,2,FALSE)="GAUCHE",1,0)</f>
        <v>0</v>
      </c>
      <c r="O337" s="5">
        <f>IF(VLOOKUP(Tableau9[[#This Row],[NUANCE]],$A:$B,2,FALSE)="AUTRE",1,0)</f>
        <v>0</v>
      </c>
    </row>
    <row r="338" spans="5:15" x14ac:dyDescent="0.25">
      <c r="E338" s="4">
        <v>2015</v>
      </c>
      <c r="F338" s="4" t="s">
        <v>568</v>
      </c>
      <c r="G338" s="4">
        <v>7</v>
      </c>
      <c r="H338" s="4" t="s">
        <v>883</v>
      </c>
      <c r="I338" s="4" t="s">
        <v>1008</v>
      </c>
      <c r="J338" s="4" t="s">
        <v>608</v>
      </c>
      <c r="K338" s="5">
        <f>IF(VLOOKUP(Tableau9[[#This Row],[NUANCE]],$A:$B,2,FALSE)="EXTREME DROITE",1,0)</f>
        <v>0</v>
      </c>
      <c r="L338" s="5">
        <f>IF(VLOOKUP(Tableau9[[#This Row],[NUANCE]],$A:$B,2,FALSE)="DROITE",1,0)</f>
        <v>0</v>
      </c>
      <c r="M338" s="5">
        <f>IF(VLOOKUP(Tableau9[[#This Row],[NUANCE]],$A:$B,2,FALSE)="CENTRISTE",1,0)</f>
        <v>0</v>
      </c>
      <c r="N338" s="5">
        <f>IF(VLOOKUP(Tableau9[[#This Row],[NUANCE]],$A:$B,2,FALSE)="GAUCHE",1,0)</f>
        <v>1</v>
      </c>
      <c r="O338" s="5">
        <f>IF(VLOOKUP(Tableau9[[#This Row],[NUANCE]],$A:$B,2,FALSE)="AUTRE",1,0)</f>
        <v>0</v>
      </c>
    </row>
    <row r="339" spans="5:15" x14ac:dyDescent="0.25">
      <c r="E339" s="4">
        <v>2015</v>
      </c>
      <c r="F339" s="4" t="s">
        <v>568</v>
      </c>
      <c r="G339" s="4">
        <v>7</v>
      </c>
      <c r="H339" s="4" t="s">
        <v>885</v>
      </c>
      <c r="I339" s="4" t="s">
        <v>1009</v>
      </c>
      <c r="J339" s="4" t="s">
        <v>606</v>
      </c>
      <c r="K339" s="5">
        <f>IF(VLOOKUP(Tableau9[[#This Row],[NUANCE]],$A:$B,2,FALSE)="EXTREME DROITE",1,0)</f>
        <v>0</v>
      </c>
      <c r="L339" s="5">
        <f>IF(VLOOKUP(Tableau9[[#This Row],[NUANCE]],$A:$B,2,FALSE)="DROITE",1,0)</f>
        <v>0</v>
      </c>
      <c r="M339" s="5">
        <f>IF(VLOOKUP(Tableau9[[#This Row],[NUANCE]],$A:$B,2,FALSE)="CENTRISTE",1,0)</f>
        <v>0</v>
      </c>
      <c r="N339" s="5">
        <f>IF(VLOOKUP(Tableau9[[#This Row],[NUANCE]],$A:$B,2,FALSE)="GAUCHE",1,0)</f>
        <v>1</v>
      </c>
      <c r="O339" s="5">
        <f>IF(VLOOKUP(Tableau9[[#This Row],[NUANCE]],$A:$B,2,FALSE)="AUTRE",1,0)</f>
        <v>0</v>
      </c>
    </row>
    <row r="340" spans="5:15" x14ac:dyDescent="0.25">
      <c r="E340" s="4">
        <v>2015</v>
      </c>
      <c r="F340" s="4" t="s">
        <v>568</v>
      </c>
      <c r="G340" s="4">
        <v>7</v>
      </c>
      <c r="H340" s="4" t="s">
        <v>887</v>
      </c>
      <c r="I340" s="4" t="s">
        <v>1010</v>
      </c>
      <c r="J340" s="4" t="s">
        <v>600</v>
      </c>
      <c r="K340" s="5">
        <f>IF(VLOOKUP(Tableau9[[#This Row],[NUANCE]],$A:$B,2,FALSE)="EXTREME DROITE",1,0)</f>
        <v>0</v>
      </c>
      <c r="L340" s="5">
        <f>IF(VLOOKUP(Tableau9[[#This Row],[NUANCE]],$A:$B,2,FALSE)="DROITE",1,0)</f>
        <v>0</v>
      </c>
      <c r="M340" s="5">
        <f>IF(VLOOKUP(Tableau9[[#This Row],[NUANCE]],$A:$B,2,FALSE)="CENTRISTE",1,0)</f>
        <v>0</v>
      </c>
      <c r="N340" s="5">
        <f>IF(VLOOKUP(Tableau9[[#This Row],[NUANCE]],$A:$B,2,FALSE)="GAUCHE",1,0)</f>
        <v>1</v>
      </c>
      <c r="O340" s="5">
        <f>IF(VLOOKUP(Tableau9[[#This Row],[NUANCE]],$A:$B,2,FALSE)="AUTRE",1,0)</f>
        <v>0</v>
      </c>
    </row>
    <row r="341" spans="5:15" x14ac:dyDescent="0.25">
      <c r="E341" s="4">
        <v>2015</v>
      </c>
      <c r="F341" s="4" t="s">
        <v>568</v>
      </c>
      <c r="G341" s="4">
        <v>7</v>
      </c>
      <c r="H341" s="4" t="s">
        <v>1011</v>
      </c>
      <c r="I341" s="4" t="s">
        <v>1012</v>
      </c>
      <c r="J341" s="4" t="s">
        <v>592</v>
      </c>
      <c r="K341" s="5">
        <f>IF(VLOOKUP(Tableau9[[#This Row],[NUANCE]],$A:$B,2,FALSE)="EXTREME DROITE",1,0)</f>
        <v>1</v>
      </c>
      <c r="L341" s="5">
        <f>IF(VLOOKUP(Tableau9[[#This Row],[NUANCE]],$A:$B,2,FALSE)="DROITE",1,0)</f>
        <v>0</v>
      </c>
      <c r="M341" s="5">
        <f>IF(VLOOKUP(Tableau9[[#This Row],[NUANCE]],$A:$B,2,FALSE)="CENTRISTE",1,0)</f>
        <v>0</v>
      </c>
      <c r="N341" s="5">
        <f>IF(VLOOKUP(Tableau9[[#This Row],[NUANCE]],$A:$B,2,FALSE)="GAUCHE",1,0)</f>
        <v>0</v>
      </c>
      <c r="O341" s="5">
        <f>IF(VLOOKUP(Tableau9[[#This Row],[NUANCE]],$A:$B,2,FALSE)="AUTRE",1,0)</f>
        <v>0</v>
      </c>
    </row>
    <row r="342" spans="5:15" x14ac:dyDescent="0.25">
      <c r="E342" s="4">
        <v>2015</v>
      </c>
      <c r="F342" s="4" t="s">
        <v>568</v>
      </c>
      <c r="G342" s="4">
        <v>7</v>
      </c>
      <c r="H342" s="4" t="s">
        <v>1013</v>
      </c>
      <c r="I342" s="4" t="s">
        <v>1014</v>
      </c>
      <c r="J342" s="4" t="s">
        <v>610</v>
      </c>
      <c r="K342" s="5">
        <f>IF(VLOOKUP(Tableau9[[#This Row],[NUANCE]],$A:$B,2,FALSE)="EXTREME DROITE",1,0)</f>
        <v>0</v>
      </c>
      <c r="L342" s="5">
        <f>IF(VLOOKUP(Tableau9[[#This Row],[NUANCE]],$A:$B,2,FALSE)="DROITE",1,0)</f>
        <v>0</v>
      </c>
      <c r="M342" s="5">
        <f>IF(VLOOKUP(Tableau9[[#This Row],[NUANCE]],$A:$B,2,FALSE)="CENTRISTE",1,0)</f>
        <v>0</v>
      </c>
      <c r="N342" s="5">
        <f>IF(VLOOKUP(Tableau9[[#This Row],[NUANCE]],$A:$B,2,FALSE)="GAUCHE",1,0)</f>
        <v>1</v>
      </c>
      <c r="O342" s="5">
        <f>IF(VLOOKUP(Tableau9[[#This Row],[NUANCE]],$A:$B,2,FALSE)="AUTRE",1,0)</f>
        <v>0</v>
      </c>
    </row>
    <row r="343" spans="5:15" x14ac:dyDescent="0.25">
      <c r="E343" s="4">
        <v>2015</v>
      </c>
      <c r="F343" s="4" t="s">
        <v>568</v>
      </c>
      <c r="G343" s="4">
        <v>7</v>
      </c>
      <c r="H343" s="4" t="s">
        <v>1015</v>
      </c>
      <c r="I343" s="4" t="s">
        <v>1016</v>
      </c>
      <c r="J343" s="4" t="s">
        <v>596</v>
      </c>
      <c r="K343" s="5">
        <f>IF(VLOOKUP(Tableau9[[#This Row],[NUANCE]],$A:$B,2,FALSE)="EXTREME DROITE",1,0)</f>
        <v>0</v>
      </c>
      <c r="L343" s="5">
        <f>IF(VLOOKUP(Tableau9[[#This Row],[NUANCE]],$A:$B,2,FALSE)="DROITE",1,0)</f>
        <v>1</v>
      </c>
      <c r="M343" s="5">
        <f>IF(VLOOKUP(Tableau9[[#This Row],[NUANCE]],$A:$B,2,FALSE)="CENTRISTE",1,0)</f>
        <v>0</v>
      </c>
      <c r="N343" s="5">
        <f>IF(VLOOKUP(Tableau9[[#This Row],[NUANCE]],$A:$B,2,FALSE)="GAUCHE",1,0)</f>
        <v>0</v>
      </c>
      <c r="O343" s="5">
        <f>IF(VLOOKUP(Tableau9[[#This Row],[NUANCE]],$A:$B,2,FALSE)="AUTRE",1,0)</f>
        <v>0</v>
      </c>
    </row>
    <row r="344" spans="5:15" x14ac:dyDescent="0.25">
      <c r="E344" s="4">
        <v>2015</v>
      </c>
      <c r="F344" s="4" t="s">
        <v>568</v>
      </c>
      <c r="G344" s="4">
        <v>7</v>
      </c>
      <c r="H344" s="4" t="s">
        <v>1017</v>
      </c>
      <c r="I344" s="4" t="s">
        <v>1018</v>
      </c>
      <c r="J344" s="4" t="s">
        <v>594</v>
      </c>
      <c r="K344" s="5">
        <f>IF(VLOOKUP(Tableau9[[#This Row],[NUANCE]],$A:$B,2,FALSE)="EXTREME DROITE",1,0)</f>
        <v>1</v>
      </c>
      <c r="L344" s="5">
        <f>IF(VLOOKUP(Tableau9[[#This Row],[NUANCE]],$A:$B,2,FALSE)="DROITE",1,0)</f>
        <v>0</v>
      </c>
      <c r="M344" s="5">
        <f>IF(VLOOKUP(Tableau9[[#This Row],[NUANCE]],$A:$B,2,FALSE)="CENTRISTE",1,0)</f>
        <v>0</v>
      </c>
      <c r="N344" s="5">
        <f>IF(VLOOKUP(Tableau9[[#This Row],[NUANCE]],$A:$B,2,FALSE)="GAUCHE",1,0)</f>
        <v>0</v>
      </c>
      <c r="O344" s="5">
        <f>IF(VLOOKUP(Tableau9[[#This Row],[NUANCE]],$A:$B,2,FALSE)="AUTRE",1,0)</f>
        <v>0</v>
      </c>
    </row>
    <row r="345" spans="5:15" x14ac:dyDescent="0.25">
      <c r="E345" s="4">
        <v>2015</v>
      </c>
      <c r="F345" s="4" t="s">
        <v>568</v>
      </c>
      <c r="G345" s="4">
        <v>7</v>
      </c>
      <c r="H345" s="4" t="s">
        <v>1019</v>
      </c>
      <c r="I345" s="4" t="s">
        <v>1020</v>
      </c>
      <c r="J345" s="4" t="s">
        <v>600</v>
      </c>
      <c r="K345" s="5">
        <f>IF(VLOOKUP(Tableau9[[#This Row],[NUANCE]],$A:$B,2,FALSE)="EXTREME DROITE",1,0)</f>
        <v>0</v>
      </c>
      <c r="L345" s="5">
        <f>IF(VLOOKUP(Tableau9[[#This Row],[NUANCE]],$A:$B,2,FALSE)="DROITE",1,0)</f>
        <v>0</v>
      </c>
      <c r="M345" s="5">
        <f>IF(VLOOKUP(Tableau9[[#This Row],[NUANCE]],$A:$B,2,FALSE)="CENTRISTE",1,0)</f>
        <v>0</v>
      </c>
      <c r="N345" s="5">
        <f>IF(VLOOKUP(Tableau9[[#This Row],[NUANCE]],$A:$B,2,FALSE)="GAUCHE",1,0)</f>
        <v>1</v>
      </c>
      <c r="O345" s="5">
        <f>IF(VLOOKUP(Tableau9[[#This Row],[NUANCE]],$A:$B,2,FALSE)="AUTRE",1,0)</f>
        <v>0</v>
      </c>
    </row>
    <row r="346" spans="5:15" x14ac:dyDescent="0.25">
      <c r="E346" s="4">
        <v>2015</v>
      </c>
      <c r="F346" s="4" t="s">
        <v>568</v>
      </c>
      <c r="G346" s="4">
        <v>7</v>
      </c>
      <c r="H346" s="4" t="s">
        <v>1021</v>
      </c>
      <c r="I346" s="4" t="s">
        <v>1022</v>
      </c>
      <c r="J346" s="4" t="s">
        <v>612</v>
      </c>
      <c r="K346" s="5">
        <f>IF(VLOOKUP(Tableau9[[#This Row],[NUANCE]],$A:$B,2,FALSE)="EXTREME DROITE",1,0)</f>
        <v>0</v>
      </c>
      <c r="L346" s="5">
        <f>IF(VLOOKUP(Tableau9[[#This Row],[NUANCE]],$A:$B,2,FALSE)="DROITE",1,0)</f>
        <v>0</v>
      </c>
      <c r="M346" s="5">
        <f>IF(VLOOKUP(Tableau9[[#This Row],[NUANCE]],$A:$B,2,FALSE)="CENTRISTE",1,0)</f>
        <v>0</v>
      </c>
      <c r="N346" s="5">
        <f>IF(VLOOKUP(Tableau9[[#This Row],[NUANCE]],$A:$B,2,FALSE)="GAUCHE",1,0)</f>
        <v>1</v>
      </c>
      <c r="O346" s="5">
        <f>IF(VLOOKUP(Tableau9[[#This Row],[NUANCE]],$A:$B,2,FALSE)="AUTRE",1,0)</f>
        <v>0</v>
      </c>
    </row>
    <row r="347" spans="5:15" x14ac:dyDescent="0.25">
      <c r="E347" s="4">
        <v>2015</v>
      </c>
      <c r="F347" s="4" t="s">
        <v>568</v>
      </c>
      <c r="G347" s="4">
        <v>7</v>
      </c>
      <c r="H347" s="4" t="s">
        <v>1023</v>
      </c>
      <c r="I347" s="4" t="s">
        <v>1024</v>
      </c>
      <c r="J347" s="4" t="s">
        <v>606</v>
      </c>
      <c r="K347" s="5">
        <f>IF(VLOOKUP(Tableau9[[#This Row],[NUANCE]],$A:$B,2,FALSE)="EXTREME DROITE",1,0)</f>
        <v>0</v>
      </c>
      <c r="L347" s="5">
        <f>IF(VLOOKUP(Tableau9[[#This Row],[NUANCE]],$A:$B,2,FALSE)="DROITE",1,0)</f>
        <v>0</v>
      </c>
      <c r="M347" s="5">
        <f>IF(VLOOKUP(Tableau9[[#This Row],[NUANCE]],$A:$B,2,FALSE)="CENTRISTE",1,0)</f>
        <v>0</v>
      </c>
      <c r="N347" s="5">
        <f>IF(VLOOKUP(Tableau9[[#This Row],[NUANCE]],$A:$B,2,FALSE)="GAUCHE",1,0)</f>
        <v>1</v>
      </c>
      <c r="O347" s="5">
        <f>IF(VLOOKUP(Tableau9[[#This Row],[NUANCE]],$A:$B,2,FALSE)="AUTRE",1,0)</f>
        <v>0</v>
      </c>
    </row>
    <row r="348" spans="5:15" x14ac:dyDescent="0.25">
      <c r="E348" s="4">
        <v>2015</v>
      </c>
      <c r="F348" s="4" t="s">
        <v>568</v>
      </c>
      <c r="G348" s="4">
        <v>7</v>
      </c>
      <c r="H348" s="4" t="s">
        <v>1025</v>
      </c>
      <c r="I348" s="4" t="s">
        <v>1026</v>
      </c>
      <c r="J348" s="4" t="s">
        <v>610</v>
      </c>
      <c r="K348" s="5">
        <f>IF(VLOOKUP(Tableau9[[#This Row],[NUANCE]],$A:$B,2,FALSE)="EXTREME DROITE",1,0)</f>
        <v>0</v>
      </c>
      <c r="L348" s="5">
        <f>IF(VLOOKUP(Tableau9[[#This Row],[NUANCE]],$A:$B,2,FALSE)="DROITE",1,0)</f>
        <v>0</v>
      </c>
      <c r="M348" s="5">
        <f>IF(VLOOKUP(Tableau9[[#This Row],[NUANCE]],$A:$B,2,FALSE)="CENTRISTE",1,0)</f>
        <v>0</v>
      </c>
      <c r="N348" s="5">
        <f>IF(VLOOKUP(Tableau9[[#This Row],[NUANCE]],$A:$B,2,FALSE)="GAUCHE",1,0)</f>
        <v>1</v>
      </c>
      <c r="O348" s="5">
        <f>IF(VLOOKUP(Tableau9[[#This Row],[NUANCE]],$A:$B,2,FALSE)="AUTRE",1,0)</f>
        <v>0</v>
      </c>
    </row>
    <row r="349" spans="5:15" x14ac:dyDescent="0.25">
      <c r="E349" s="4">
        <v>2015</v>
      </c>
      <c r="F349" s="4" t="s">
        <v>568</v>
      </c>
      <c r="G349" s="4">
        <v>7</v>
      </c>
      <c r="H349" s="4" t="s">
        <v>1027</v>
      </c>
      <c r="I349" s="4" t="s">
        <v>1028</v>
      </c>
      <c r="J349" s="4" t="s">
        <v>592</v>
      </c>
      <c r="K349" s="5">
        <f>IF(VLOOKUP(Tableau9[[#This Row],[NUANCE]],$A:$B,2,FALSE)="EXTREME DROITE",1,0)</f>
        <v>1</v>
      </c>
      <c r="L349" s="5">
        <f>IF(VLOOKUP(Tableau9[[#This Row],[NUANCE]],$A:$B,2,FALSE)="DROITE",1,0)</f>
        <v>0</v>
      </c>
      <c r="M349" s="5">
        <f>IF(VLOOKUP(Tableau9[[#This Row],[NUANCE]],$A:$B,2,FALSE)="CENTRISTE",1,0)</f>
        <v>0</v>
      </c>
      <c r="N349" s="5">
        <f>IF(VLOOKUP(Tableau9[[#This Row],[NUANCE]],$A:$B,2,FALSE)="GAUCHE",1,0)</f>
        <v>0</v>
      </c>
      <c r="O349" s="5">
        <f>IF(VLOOKUP(Tableau9[[#This Row],[NUANCE]],$A:$B,2,FALSE)="AUTRE",1,0)</f>
        <v>0</v>
      </c>
    </row>
    <row r="350" spans="5:15" x14ac:dyDescent="0.25">
      <c r="E350" s="4">
        <v>2015</v>
      </c>
      <c r="F350" s="4" t="s">
        <v>568</v>
      </c>
      <c r="G350" s="4">
        <v>7</v>
      </c>
      <c r="H350" s="4" t="s">
        <v>1029</v>
      </c>
      <c r="I350" s="4" t="s">
        <v>1030</v>
      </c>
      <c r="J350" s="4" t="s">
        <v>594</v>
      </c>
      <c r="K350" s="5">
        <f>IF(VLOOKUP(Tableau9[[#This Row],[NUANCE]],$A:$B,2,FALSE)="EXTREME DROITE",1,0)</f>
        <v>1</v>
      </c>
      <c r="L350" s="5">
        <f>IF(VLOOKUP(Tableau9[[#This Row],[NUANCE]],$A:$B,2,FALSE)="DROITE",1,0)</f>
        <v>0</v>
      </c>
      <c r="M350" s="5">
        <f>IF(VLOOKUP(Tableau9[[#This Row],[NUANCE]],$A:$B,2,FALSE)="CENTRISTE",1,0)</f>
        <v>0</v>
      </c>
      <c r="N350" s="5">
        <f>IF(VLOOKUP(Tableau9[[#This Row],[NUANCE]],$A:$B,2,FALSE)="GAUCHE",1,0)</f>
        <v>0</v>
      </c>
      <c r="O350" s="5">
        <f>IF(VLOOKUP(Tableau9[[#This Row],[NUANCE]],$A:$B,2,FALSE)="AUTRE",1,0)</f>
        <v>0</v>
      </c>
    </row>
    <row r="351" spans="5:15" x14ac:dyDescent="0.25">
      <c r="E351" s="4">
        <v>2015</v>
      </c>
      <c r="F351" s="4" t="s">
        <v>568</v>
      </c>
      <c r="G351" s="4">
        <v>7</v>
      </c>
      <c r="H351" s="4" t="s">
        <v>1031</v>
      </c>
      <c r="I351" s="4" t="s">
        <v>1032</v>
      </c>
      <c r="J351" s="4" t="s">
        <v>596</v>
      </c>
      <c r="K351" s="5">
        <f>IF(VLOOKUP(Tableau9[[#This Row],[NUANCE]],$A:$B,2,FALSE)="EXTREME DROITE",1,0)</f>
        <v>0</v>
      </c>
      <c r="L351" s="5">
        <f>IF(VLOOKUP(Tableau9[[#This Row],[NUANCE]],$A:$B,2,FALSE)="DROITE",1,0)</f>
        <v>1</v>
      </c>
      <c r="M351" s="5">
        <f>IF(VLOOKUP(Tableau9[[#This Row],[NUANCE]],$A:$B,2,FALSE)="CENTRISTE",1,0)</f>
        <v>0</v>
      </c>
      <c r="N351" s="5">
        <f>IF(VLOOKUP(Tableau9[[#This Row],[NUANCE]],$A:$B,2,FALSE)="GAUCHE",1,0)</f>
        <v>0</v>
      </c>
      <c r="O351" s="5">
        <f>IF(VLOOKUP(Tableau9[[#This Row],[NUANCE]],$A:$B,2,FALSE)="AUTRE",1,0)</f>
        <v>0</v>
      </c>
    </row>
    <row r="352" spans="5:15" x14ac:dyDescent="0.25">
      <c r="E352" s="4">
        <v>2015</v>
      </c>
      <c r="F352" s="4" t="s">
        <v>568</v>
      </c>
      <c r="G352" s="4">
        <v>7</v>
      </c>
      <c r="H352" s="4" t="s">
        <v>1033</v>
      </c>
      <c r="I352" s="4" t="s">
        <v>1034</v>
      </c>
      <c r="J352" s="4" t="s">
        <v>600</v>
      </c>
      <c r="K352" s="5">
        <f>IF(VLOOKUP(Tableau9[[#This Row],[NUANCE]],$A:$B,2,FALSE)="EXTREME DROITE",1,0)</f>
        <v>0</v>
      </c>
      <c r="L352" s="5">
        <f>IF(VLOOKUP(Tableau9[[#This Row],[NUANCE]],$A:$B,2,FALSE)="DROITE",1,0)</f>
        <v>0</v>
      </c>
      <c r="M352" s="5">
        <f>IF(VLOOKUP(Tableau9[[#This Row],[NUANCE]],$A:$B,2,FALSE)="CENTRISTE",1,0)</f>
        <v>0</v>
      </c>
      <c r="N352" s="5">
        <f>IF(VLOOKUP(Tableau9[[#This Row],[NUANCE]],$A:$B,2,FALSE)="GAUCHE",1,0)</f>
        <v>1</v>
      </c>
      <c r="O352" s="5">
        <f>IF(VLOOKUP(Tableau9[[#This Row],[NUANCE]],$A:$B,2,FALSE)="AUTRE",1,0)</f>
        <v>0</v>
      </c>
    </row>
    <row r="353" spans="5:15" x14ac:dyDescent="0.25">
      <c r="E353" s="4">
        <v>2015</v>
      </c>
      <c r="F353" s="4" t="s">
        <v>568</v>
      </c>
      <c r="G353" s="4">
        <v>8</v>
      </c>
      <c r="H353" s="4" t="s">
        <v>1035</v>
      </c>
      <c r="I353" s="4" t="s">
        <v>1036</v>
      </c>
      <c r="J353" s="4" t="s">
        <v>592</v>
      </c>
      <c r="K353" s="5">
        <f>IF(VLOOKUP(Tableau9[[#This Row],[NUANCE]],$A:$B,2,FALSE)="EXTREME DROITE",1,0)</f>
        <v>1</v>
      </c>
      <c r="L353" s="5">
        <f>IF(VLOOKUP(Tableau9[[#This Row],[NUANCE]],$A:$B,2,FALSE)="DROITE",1,0)</f>
        <v>0</v>
      </c>
      <c r="M353" s="5">
        <f>IF(VLOOKUP(Tableau9[[#This Row],[NUANCE]],$A:$B,2,FALSE)="CENTRISTE",1,0)</f>
        <v>0</v>
      </c>
      <c r="N353" s="5">
        <f>IF(VLOOKUP(Tableau9[[#This Row],[NUANCE]],$A:$B,2,FALSE)="GAUCHE",1,0)</f>
        <v>0</v>
      </c>
      <c r="O353" s="5">
        <f>IF(VLOOKUP(Tableau9[[#This Row],[NUANCE]],$A:$B,2,FALSE)="AUTRE",1,0)</f>
        <v>0</v>
      </c>
    </row>
    <row r="354" spans="5:15" x14ac:dyDescent="0.25">
      <c r="E354" s="4">
        <v>2015</v>
      </c>
      <c r="F354" s="4" t="s">
        <v>568</v>
      </c>
      <c r="G354" s="4">
        <v>8</v>
      </c>
      <c r="H354" s="4" t="s">
        <v>1037</v>
      </c>
      <c r="I354" s="4" t="s">
        <v>1038</v>
      </c>
      <c r="J354" s="4" t="s">
        <v>610</v>
      </c>
      <c r="K354" s="5">
        <f>IF(VLOOKUP(Tableau9[[#This Row],[NUANCE]],$A:$B,2,FALSE)="EXTREME DROITE",1,0)</f>
        <v>0</v>
      </c>
      <c r="L354" s="5">
        <f>IF(VLOOKUP(Tableau9[[#This Row],[NUANCE]],$A:$B,2,FALSE)="DROITE",1,0)</f>
        <v>0</v>
      </c>
      <c r="M354" s="5">
        <f>IF(VLOOKUP(Tableau9[[#This Row],[NUANCE]],$A:$B,2,FALSE)="CENTRISTE",1,0)</f>
        <v>0</v>
      </c>
      <c r="N354" s="5">
        <f>IF(VLOOKUP(Tableau9[[#This Row],[NUANCE]],$A:$B,2,FALSE)="GAUCHE",1,0)</f>
        <v>1</v>
      </c>
      <c r="O354" s="5">
        <f>IF(VLOOKUP(Tableau9[[#This Row],[NUANCE]],$A:$B,2,FALSE)="AUTRE",1,0)</f>
        <v>0</v>
      </c>
    </row>
    <row r="355" spans="5:15" x14ac:dyDescent="0.25">
      <c r="E355" s="4">
        <v>2015</v>
      </c>
      <c r="F355" s="4" t="s">
        <v>568</v>
      </c>
      <c r="G355" s="4">
        <v>8</v>
      </c>
      <c r="H355" s="4" t="s">
        <v>1039</v>
      </c>
      <c r="I355" s="4" t="s">
        <v>1040</v>
      </c>
      <c r="J355" s="4" t="s">
        <v>600</v>
      </c>
      <c r="K355" s="5">
        <f>IF(VLOOKUP(Tableau9[[#This Row],[NUANCE]],$A:$B,2,FALSE)="EXTREME DROITE",1,0)</f>
        <v>0</v>
      </c>
      <c r="L355" s="5">
        <f>IF(VLOOKUP(Tableau9[[#This Row],[NUANCE]],$A:$B,2,FALSE)="DROITE",1,0)</f>
        <v>0</v>
      </c>
      <c r="M355" s="5">
        <f>IF(VLOOKUP(Tableau9[[#This Row],[NUANCE]],$A:$B,2,FALSE)="CENTRISTE",1,0)</f>
        <v>0</v>
      </c>
      <c r="N355" s="5">
        <f>IF(VLOOKUP(Tableau9[[#This Row],[NUANCE]],$A:$B,2,FALSE)="GAUCHE",1,0)</f>
        <v>1</v>
      </c>
      <c r="O355" s="5">
        <f>IF(VLOOKUP(Tableau9[[#This Row],[NUANCE]],$A:$B,2,FALSE)="AUTRE",1,0)</f>
        <v>0</v>
      </c>
    </row>
    <row r="356" spans="5:15" x14ac:dyDescent="0.25">
      <c r="E356" s="4">
        <v>2015</v>
      </c>
      <c r="F356" s="4" t="s">
        <v>568</v>
      </c>
      <c r="G356" s="4">
        <v>8</v>
      </c>
      <c r="H356" s="4" t="s">
        <v>1041</v>
      </c>
      <c r="I356" s="4" t="s">
        <v>1042</v>
      </c>
      <c r="J356" s="4" t="s">
        <v>596</v>
      </c>
      <c r="K356" s="5">
        <f>IF(VLOOKUP(Tableau9[[#This Row],[NUANCE]],$A:$B,2,FALSE)="EXTREME DROITE",1,0)</f>
        <v>0</v>
      </c>
      <c r="L356" s="5">
        <f>IF(VLOOKUP(Tableau9[[#This Row],[NUANCE]],$A:$B,2,FALSE)="DROITE",1,0)</f>
        <v>1</v>
      </c>
      <c r="M356" s="5">
        <f>IF(VLOOKUP(Tableau9[[#This Row],[NUANCE]],$A:$B,2,FALSE)="CENTRISTE",1,0)</f>
        <v>0</v>
      </c>
      <c r="N356" s="5">
        <f>IF(VLOOKUP(Tableau9[[#This Row],[NUANCE]],$A:$B,2,FALSE)="GAUCHE",1,0)</f>
        <v>0</v>
      </c>
      <c r="O356" s="5">
        <f>IF(VLOOKUP(Tableau9[[#This Row],[NUANCE]],$A:$B,2,FALSE)="AUTRE",1,0)</f>
        <v>0</v>
      </c>
    </row>
    <row r="357" spans="5:15" x14ac:dyDescent="0.25">
      <c r="E357" s="4">
        <v>2015</v>
      </c>
      <c r="F357" s="4" t="s">
        <v>568</v>
      </c>
      <c r="G357" s="4">
        <v>8</v>
      </c>
      <c r="H357" s="4" t="s">
        <v>1043</v>
      </c>
      <c r="I357" s="4" t="s">
        <v>1044</v>
      </c>
      <c r="J357" s="4" t="s">
        <v>594</v>
      </c>
      <c r="K357" s="5">
        <f>IF(VLOOKUP(Tableau9[[#This Row],[NUANCE]],$A:$B,2,FALSE)="EXTREME DROITE",1,0)</f>
        <v>1</v>
      </c>
      <c r="L357" s="5">
        <f>IF(VLOOKUP(Tableau9[[#This Row],[NUANCE]],$A:$B,2,FALSE)="DROITE",1,0)</f>
        <v>0</v>
      </c>
      <c r="M357" s="5">
        <f>IF(VLOOKUP(Tableau9[[#This Row],[NUANCE]],$A:$B,2,FALSE)="CENTRISTE",1,0)</f>
        <v>0</v>
      </c>
      <c r="N357" s="5">
        <f>IF(VLOOKUP(Tableau9[[#This Row],[NUANCE]],$A:$B,2,FALSE)="GAUCHE",1,0)</f>
        <v>0</v>
      </c>
      <c r="O357" s="5">
        <f>IF(VLOOKUP(Tableau9[[#This Row],[NUANCE]],$A:$B,2,FALSE)="AUTRE",1,0)</f>
        <v>0</v>
      </c>
    </row>
    <row r="358" spans="5:15" x14ac:dyDescent="0.25">
      <c r="E358" s="4">
        <v>2015</v>
      </c>
      <c r="F358" s="4" t="s">
        <v>568</v>
      </c>
      <c r="G358" s="4">
        <v>8</v>
      </c>
      <c r="H358" s="4" t="s">
        <v>1045</v>
      </c>
      <c r="I358" s="4" t="s">
        <v>1046</v>
      </c>
      <c r="J358" s="4" t="s">
        <v>600</v>
      </c>
      <c r="K358" s="5">
        <f>IF(VLOOKUP(Tableau9[[#This Row],[NUANCE]],$A:$B,2,FALSE)="EXTREME DROITE",1,0)</f>
        <v>0</v>
      </c>
      <c r="L358" s="5">
        <f>IF(VLOOKUP(Tableau9[[#This Row],[NUANCE]],$A:$B,2,FALSE)="DROITE",1,0)</f>
        <v>0</v>
      </c>
      <c r="M358" s="5">
        <f>IF(VLOOKUP(Tableau9[[#This Row],[NUANCE]],$A:$B,2,FALSE)="CENTRISTE",1,0)</f>
        <v>0</v>
      </c>
      <c r="N358" s="5">
        <f>IF(VLOOKUP(Tableau9[[#This Row],[NUANCE]],$A:$B,2,FALSE)="GAUCHE",1,0)</f>
        <v>1</v>
      </c>
      <c r="O358" s="5">
        <f>IF(VLOOKUP(Tableau9[[#This Row],[NUANCE]],$A:$B,2,FALSE)="AUTRE",1,0)</f>
        <v>0</v>
      </c>
    </row>
    <row r="359" spans="5:15" x14ac:dyDescent="0.25">
      <c r="E359" s="4">
        <v>2015</v>
      </c>
      <c r="F359" s="4" t="s">
        <v>568</v>
      </c>
      <c r="G359" s="4">
        <v>8</v>
      </c>
      <c r="H359" s="4" t="s">
        <v>1025</v>
      </c>
      <c r="I359" s="4" t="s">
        <v>1047</v>
      </c>
      <c r="J359" s="4" t="s">
        <v>610</v>
      </c>
      <c r="K359" s="5">
        <f>IF(VLOOKUP(Tableau9[[#This Row],[NUANCE]],$A:$B,2,FALSE)="EXTREME DROITE",1,0)</f>
        <v>0</v>
      </c>
      <c r="L359" s="5">
        <f>IF(VLOOKUP(Tableau9[[#This Row],[NUANCE]],$A:$B,2,FALSE)="DROITE",1,0)</f>
        <v>0</v>
      </c>
      <c r="M359" s="5">
        <f>IF(VLOOKUP(Tableau9[[#This Row],[NUANCE]],$A:$B,2,FALSE)="CENTRISTE",1,0)</f>
        <v>0</v>
      </c>
      <c r="N359" s="5">
        <f>IF(VLOOKUP(Tableau9[[#This Row],[NUANCE]],$A:$B,2,FALSE)="GAUCHE",1,0)</f>
        <v>1</v>
      </c>
      <c r="O359" s="5">
        <f>IF(VLOOKUP(Tableau9[[#This Row],[NUANCE]],$A:$B,2,FALSE)="AUTRE",1,0)</f>
        <v>0</v>
      </c>
    </row>
    <row r="360" spans="5:15" x14ac:dyDescent="0.25">
      <c r="E360" s="4">
        <v>2015</v>
      </c>
      <c r="F360" s="4" t="s">
        <v>568</v>
      </c>
      <c r="G360" s="4">
        <v>8</v>
      </c>
      <c r="H360" s="4" t="s">
        <v>1027</v>
      </c>
      <c r="I360" s="4" t="s">
        <v>1048</v>
      </c>
      <c r="J360" s="4" t="s">
        <v>592</v>
      </c>
      <c r="K360" s="5">
        <f>IF(VLOOKUP(Tableau9[[#This Row],[NUANCE]],$A:$B,2,FALSE)="EXTREME DROITE",1,0)</f>
        <v>1</v>
      </c>
      <c r="L360" s="5">
        <f>IF(VLOOKUP(Tableau9[[#This Row],[NUANCE]],$A:$B,2,FALSE)="DROITE",1,0)</f>
        <v>0</v>
      </c>
      <c r="M360" s="5">
        <f>IF(VLOOKUP(Tableau9[[#This Row],[NUANCE]],$A:$B,2,FALSE)="CENTRISTE",1,0)</f>
        <v>0</v>
      </c>
      <c r="N360" s="5">
        <f>IF(VLOOKUP(Tableau9[[#This Row],[NUANCE]],$A:$B,2,FALSE)="GAUCHE",1,0)</f>
        <v>0</v>
      </c>
      <c r="O360" s="5">
        <f>IF(VLOOKUP(Tableau9[[#This Row],[NUANCE]],$A:$B,2,FALSE)="AUTRE",1,0)</f>
        <v>0</v>
      </c>
    </row>
    <row r="361" spans="5:15" x14ac:dyDescent="0.25">
      <c r="E361" s="4">
        <v>2015</v>
      </c>
      <c r="F361" s="4" t="s">
        <v>568</v>
      </c>
      <c r="G361" s="4">
        <v>8</v>
      </c>
      <c r="H361" s="4" t="s">
        <v>1029</v>
      </c>
      <c r="I361" s="4" t="s">
        <v>1049</v>
      </c>
      <c r="J361" s="4" t="s">
        <v>594</v>
      </c>
      <c r="K361" s="5">
        <f>IF(VLOOKUP(Tableau9[[#This Row],[NUANCE]],$A:$B,2,FALSE)="EXTREME DROITE",1,0)</f>
        <v>1</v>
      </c>
      <c r="L361" s="5">
        <f>IF(VLOOKUP(Tableau9[[#This Row],[NUANCE]],$A:$B,2,FALSE)="DROITE",1,0)</f>
        <v>0</v>
      </c>
      <c r="M361" s="5">
        <f>IF(VLOOKUP(Tableau9[[#This Row],[NUANCE]],$A:$B,2,FALSE)="CENTRISTE",1,0)</f>
        <v>0</v>
      </c>
      <c r="N361" s="5">
        <f>IF(VLOOKUP(Tableau9[[#This Row],[NUANCE]],$A:$B,2,FALSE)="GAUCHE",1,0)</f>
        <v>0</v>
      </c>
      <c r="O361" s="5">
        <f>IF(VLOOKUP(Tableau9[[#This Row],[NUANCE]],$A:$B,2,FALSE)="AUTRE",1,0)</f>
        <v>0</v>
      </c>
    </row>
    <row r="362" spans="5:15" x14ac:dyDescent="0.25">
      <c r="E362" s="4">
        <v>2015</v>
      </c>
      <c r="F362" s="4" t="s">
        <v>568</v>
      </c>
      <c r="G362" s="4">
        <v>8</v>
      </c>
      <c r="H362" s="4" t="s">
        <v>1031</v>
      </c>
      <c r="I362" s="4" t="s">
        <v>1050</v>
      </c>
      <c r="J362" s="4" t="s">
        <v>596</v>
      </c>
      <c r="K362" s="5">
        <f>IF(VLOOKUP(Tableau9[[#This Row],[NUANCE]],$A:$B,2,FALSE)="EXTREME DROITE",1,0)</f>
        <v>0</v>
      </c>
      <c r="L362" s="5">
        <f>IF(VLOOKUP(Tableau9[[#This Row],[NUANCE]],$A:$B,2,FALSE)="DROITE",1,0)</f>
        <v>1</v>
      </c>
      <c r="M362" s="5">
        <f>IF(VLOOKUP(Tableau9[[#This Row],[NUANCE]],$A:$B,2,FALSE)="CENTRISTE",1,0)</f>
        <v>0</v>
      </c>
      <c r="N362" s="5">
        <f>IF(VLOOKUP(Tableau9[[#This Row],[NUANCE]],$A:$B,2,FALSE)="GAUCHE",1,0)</f>
        <v>0</v>
      </c>
      <c r="O362" s="5">
        <f>IF(VLOOKUP(Tableau9[[#This Row],[NUANCE]],$A:$B,2,FALSE)="AUTRE",1,0)</f>
        <v>0</v>
      </c>
    </row>
    <row r="363" spans="5:15" x14ac:dyDescent="0.25">
      <c r="E363" s="4">
        <v>2015</v>
      </c>
      <c r="F363" s="4" t="s">
        <v>568</v>
      </c>
      <c r="G363" s="4">
        <v>8</v>
      </c>
      <c r="H363" s="4" t="s">
        <v>1033</v>
      </c>
      <c r="I363" s="4" t="s">
        <v>1051</v>
      </c>
      <c r="J363" s="4" t="s">
        <v>600</v>
      </c>
      <c r="K363" s="5">
        <f>IF(VLOOKUP(Tableau9[[#This Row],[NUANCE]],$A:$B,2,FALSE)="EXTREME DROITE",1,0)</f>
        <v>0</v>
      </c>
      <c r="L363" s="5">
        <f>IF(VLOOKUP(Tableau9[[#This Row],[NUANCE]],$A:$B,2,FALSE)="DROITE",1,0)</f>
        <v>0</v>
      </c>
      <c r="M363" s="5">
        <f>IF(VLOOKUP(Tableau9[[#This Row],[NUANCE]],$A:$B,2,FALSE)="CENTRISTE",1,0)</f>
        <v>0</v>
      </c>
      <c r="N363" s="5">
        <f>IF(VLOOKUP(Tableau9[[#This Row],[NUANCE]],$A:$B,2,FALSE)="GAUCHE",1,0)</f>
        <v>1</v>
      </c>
      <c r="O363" s="5">
        <f>IF(VLOOKUP(Tableau9[[#This Row],[NUANCE]],$A:$B,2,FALSE)="AUTRE",1,0)</f>
        <v>0</v>
      </c>
    </row>
    <row r="364" spans="5:15" x14ac:dyDescent="0.25">
      <c r="E364" s="4">
        <v>2017</v>
      </c>
      <c r="F364" s="4" t="s">
        <v>568</v>
      </c>
      <c r="G364" s="4">
        <v>5</v>
      </c>
      <c r="H364" s="4" t="s">
        <v>650</v>
      </c>
      <c r="I364" s="4" t="s">
        <v>1052</v>
      </c>
      <c r="J364" s="4" t="str">
        <f>Tableau9[[#This Row],[CANDIDAT_NOM]]</f>
        <v>DUPONT-AIGNAN Nicolas</v>
      </c>
      <c r="K364" s="5">
        <f>IF(VLOOKUP(Tableau9[[#This Row],[NUANCE]],$A:$B,2,FALSE)="EXTREME DROITE",1,0)</f>
        <v>1</v>
      </c>
      <c r="L364" s="5">
        <f>IF(VLOOKUP(Tableau9[[#This Row],[NUANCE]],$A:$B,2,FALSE)="DROITE",1,0)</f>
        <v>0</v>
      </c>
      <c r="M364" s="5">
        <f>IF(VLOOKUP(Tableau9[[#This Row],[NUANCE]],$A:$B,2,FALSE)="CENTRISTE",1,0)</f>
        <v>0</v>
      </c>
      <c r="N364" s="5">
        <f>IF(VLOOKUP(Tableau9[[#This Row],[NUANCE]],$A:$B,2,FALSE)="GAUCHE",1,0)</f>
        <v>0</v>
      </c>
      <c r="O364" s="5">
        <f>IF(VLOOKUP(Tableau9[[#This Row],[NUANCE]],$A:$B,2,FALSE)="AUTRE",1,0)</f>
        <v>0</v>
      </c>
    </row>
    <row r="365" spans="5:15" x14ac:dyDescent="0.25">
      <c r="E365" s="4">
        <v>2017</v>
      </c>
      <c r="F365" s="4" t="s">
        <v>568</v>
      </c>
      <c r="G365" s="4">
        <v>6</v>
      </c>
      <c r="H365" s="4" t="s">
        <v>650</v>
      </c>
      <c r="I365" s="4" t="s">
        <v>1053</v>
      </c>
      <c r="J365" s="4" t="str">
        <f>Tableau9[[#This Row],[CANDIDAT_NOM]]</f>
        <v>DUPONT-AIGNAN Nicolas</v>
      </c>
      <c r="K365" s="5">
        <f>IF(VLOOKUP(Tableau9[[#This Row],[NUANCE]],$A:$B,2,FALSE)="EXTREME DROITE",1,0)</f>
        <v>1</v>
      </c>
      <c r="L365" s="5">
        <f>IF(VLOOKUP(Tableau9[[#This Row],[NUANCE]],$A:$B,2,FALSE)="DROITE",1,0)</f>
        <v>0</v>
      </c>
      <c r="M365" s="5">
        <f>IF(VLOOKUP(Tableau9[[#This Row],[NUANCE]],$A:$B,2,FALSE)="CENTRISTE",1,0)</f>
        <v>0</v>
      </c>
      <c r="N365" s="5">
        <f>IF(VLOOKUP(Tableau9[[#This Row],[NUANCE]],$A:$B,2,FALSE)="GAUCHE",1,0)</f>
        <v>0</v>
      </c>
      <c r="O365" s="5">
        <f>IF(VLOOKUP(Tableau9[[#This Row],[NUANCE]],$A:$B,2,FALSE)="AUTRE",1,0)</f>
        <v>0</v>
      </c>
    </row>
    <row r="366" spans="5:15" x14ac:dyDescent="0.25">
      <c r="E366" s="4">
        <v>2017</v>
      </c>
      <c r="F366" s="4" t="s">
        <v>568</v>
      </c>
      <c r="G366" s="4">
        <v>1</v>
      </c>
      <c r="H366" s="4" t="s">
        <v>650</v>
      </c>
      <c r="I366" s="4" t="s">
        <v>1054</v>
      </c>
      <c r="J366" s="4" t="str">
        <f>Tableau9[[#This Row],[CANDIDAT_NOM]]</f>
        <v>DUPONT-AIGNAN Nicolas</v>
      </c>
      <c r="K366" s="5">
        <f>IF(VLOOKUP(Tableau9[[#This Row],[NUANCE]],$A:$B,2,FALSE)="EXTREME DROITE",1,0)</f>
        <v>1</v>
      </c>
      <c r="L366" s="5">
        <f>IF(VLOOKUP(Tableau9[[#This Row],[NUANCE]],$A:$B,2,FALSE)="DROITE",1,0)</f>
        <v>0</v>
      </c>
      <c r="M366" s="5">
        <f>IF(VLOOKUP(Tableau9[[#This Row],[NUANCE]],$A:$B,2,FALSE)="CENTRISTE",1,0)</f>
        <v>0</v>
      </c>
      <c r="N366" s="5">
        <f>IF(VLOOKUP(Tableau9[[#This Row],[NUANCE]],$A:$B,2,FALSE)="GAUCHE",1,0)</f>
        <v>0</v>
      </c>
      <c r="O366" s="5">
        <f>IF(VLOOKUP(Tableau9[[#This Row],[NUANCE]],$A:$B,2,FALSE)="AUTRE",1,0)</f>
        <v>0</v>
      </c>
    </row>
    <row r="367" spans="5:15" x14ac:dyDescent="0.25">
      <c r="E367" s="4">
        <v>2017</v>
      </c>
      <c r="F367" s="4" t="s">
        <v>568</v>
      </c>
      <c r="G367" s="4">
        <v>4</v>
      </c>
      <c r="H367" s="4" t="s">
        <v>650</v>
      </c>
      <c r="I367" s="4" t="s">
        <v>1055</v>
      </c>
      <c r="J367" s="4" t="str">
        <f>Tableau9[[#This Row],[CANDIDAT_NOM]]</f>
        <v>DUPONT-AIGNAN Nicolas</v>
      </c>
      <c r="K367" s="5">
        <f>IF(VLOOKUP(Tableau9[[#This Row],[NUANCE]],$A:$B,2,FALSE)="EXTREME DROITE",1,0)</f>
        <v>1</v>
      </c>
      <c r="L367" s="5">
        <f>IF(VLOOKUP(Tableau9[[#This Row],[NUANCE]],$A:$B,2,FALSE)="DROITE",1,0)</f>
        <v>0</v>
      </c>
      <c r="M367" s="5">
        <f>IF(VLOOKUP(Tableau9[[#This Row],[NUANCE]],$A:$B,2,FALSE)="CENTRISTE",1,0)</f>
        <v>0</v>
      </c>
      <c r="N367" s="5">
        <f>IF(VLOOKUP(Tableau9[[#This Row],[NUANCE]],$A:$B,2,FALSE)="GAUCHE",1,0)</f>
        <v>0</v>
      </c>
      <c r="O367" s="5">
        <f>IF(VLOOKUP(Tableau9[[#This Row],[NUANCE]],$A:$B,2,FALSE)="AUTRE",1,0)</f>
        <v>0</v>
      </c>
    </row>
    <row r="368" spans="5:15" x14ac:dyDescent="0.25">
      <c r="E368" s="4">
        <v>2017</v>
      </c>
      <c r="F368" s="4" t="s">
        <v>568</v>
      </c>
      <c r="G368" s="4">
        <v>7</v>
      </c>
      <c r="H368" s="4" t="s">
        <v>650</v>
      </c>
      <c r="I368" s="4" t="s">
        <v>1056</v>
      </c>
      <c r="J368" s="4" t="str">
        <f>Tableau9[[#This Row],[CANDIDAT_NOM]]</f>
        <v>DUPONT-AIGNAN Nicolas</v>
      </c>
      <c r="K368" s="5">
        <f>IF(VLOOKUP(Tableau9[[#This Row],[NUANCE]],$A:$B,2,FALSE)="EXTREME DROITE",1,0)</f>
        <v>1</v>
      </c>
      <c r="L368" s="5">
        <f>IF(VLOOKUP(Tableau9[[#This Row],[NUANCE]],$A:$B,2,FALSE)="DROITE",1,0)</f>
        <v>0</v>
      </c>
      <c r="M368" s="5">
        <f>IF(VLOOKUP(Tableau9[[#This Row],[NUANCE]],$A:$B,2,FALSE)="CENTRISTE",1,0)</f>
        <v>0</v>
      </c>
      <c r="N368" s="5">
        <f>IF(VLOOKUP(Tableau9[[#This Row],[NUANCE]],$A:$B,2,FALSE)="GAUCHE",1,0)</f>
        <v>0</v>
      </c>
      <c r="O368" s="5">
        <f>IF(VLOOKUP(Tableau9[[#This Row],[NUANCE]],$A:$B,2,FALSE)="AUTRE",1,0)</f>
        <v>0</v>
      </c>
    </row>
    <row r="369" spans="5:15" x14ac:dyDescent="0.25">
      <c r="E369" s="4">
        <v>2017</v>
      </c>
      <c r="F369" s="4" t="s">
        <v>568</v>
      </c>
      <c r="G369" s="4">
        <v>2</v>
      </c>
      <c r="H369" s="4" t="s">
        <v>650</v>
      </c>
      <c r="I369" s="4" t="s">
        <v>1057</v>
      </c>
      <c r="J369" s="4" t="str">
        <f>Tableau9[[#This Row],[CANDIDAT_NOM]]</f>
        <v>DUPONT-AIGNAN Nicolas</v>
      </c>
      <c r="K369" s="5">
        <f>IF(VLOOKUP(Tableau9[[#This Row],[NUANCE]],$A:$B,2,FALSE)="EXTREME DROITE",1,0)</f>
        <v>1</v>
      </c>
      <c r="L369" s="5">
        <f>IF(VLOOKUP(Tableau9[[#This Row],[NUANCE]],$A:$B,2,FALSE)="DROITE",1,0)</f>
        <v>0</v>
      </c>
      <c r="M369" s="5">
        <f>IF(VLOOKUP(Tableau9[[#This Row],[NUANCE]],$A:$B,2,FALSE)="CENTRISTE",1,0)</f>
        <v>0</v>
      </c>
      <c r="N369" s="5">
        <f>IF(VLOOKUP(Tableau9[[#This Row],[NUANCE]],$A:$B,2,FALSE)="GAUCHE",1,0)</f>
        <v>0</v>
      </c>
      <c r="O369" s="5">
        <f>IF(VLOOKUP(Tableau9[[#This Row],[NUANCE]],$A:$B,2,FALSE)="AUTRE",1,0)</f>
        <v>0</v>
      </c>
    </row>
    <row r="370" spans="5:15" x14ac:dyDescent="0.25">
      <c r="E370" s="4">
        <v>2017</v>
      </c>
      <c r="F370" s="4" t="s">
        <v>568</v>
      </c>
      <c r="G370" s="4">
        <v>3</v>
      </c>
      <c r="H370" s="4" t="s">
        <v>650</v>
      </c>
      <c r="I370" s="4" t="s">
        <v>1058</v>
      </c>
      <c r="J370" s="4" t="str">
        <f>Tableau9[[#This Row],[CANDIDAT_NOM]]</f>
        <v>DUPONT-AIGNAN Nicolas</v>
      </c>
      <c r="K370" s="5">
        <f>IF(VLOOKUP(Tableau9[[#This Row],[NUANCE]],$A:$B,2,FALSE)="EXTREME DROITE",1,0)</f>
        <v>1</v>
      </c>
      <c r="L370" s="5">
        <f>IF(VLOOKUP(Tableau9[[#This Row],[NUANCE]],$A:$B,2,FALSE)="DROITE",1,0)</f>
        <v>0</v>
      </c>
      <c r="M370" s="5">
        <f>IF(VLOOKUP(Tableau9[[#This Row],[NUANCE]],$A:$B,2,FALSE)="CENTRISTE",1,0)</f>
        <v>0</v>
      </c>
      <c r="N370" s="5">
        <f>IF(VLOOKUP(Tableau9[[#This Row],[NUANCE]],$A:$B,2,FALSE)="GAUCHE",1,0)</f>
        <v>0</v>
      </c>
      <c r="O370" s="5">
        <f>IF(VLOOKUP(Tableau9[[#This Row],[NUANCE]],$A:$B,2,FALSE)="AUTRE",1,0)</f>
        <v>0</v>
      </c>
    </row>
    <row r="371" spans="5:15" x14ac:dyDescent="0.25">
      <c r="E371" s="4">
        <v>2017</v>
      </c>
      <c r="F371" s="4" t="s">
        <v>568</v>
      </c>
      <c r="G371" s="4">
        <v>8</v>
      </c>
      <c r="H371" s="4" t="s">
        <v>650</v>
      </c>
      <c r="I371" s="4" t="s">
        <v>1059</v>
      </c>
      <c r="J371" s="4" t="str">
        <f>Tableau9[[#This Row],[CANDIDAT_NOM]]</f>
        <v>DUPONT-AIGNAN Nicolas</v>
      </c>
      <c r="K371" s="5">
        <f>IF(VLOOKUP(Tableau9[[#This Row],[NUANCE]],$A:$B,2,FALSE)="EXTREME DROITE",1,0)</f>
        <v>1</v>
      </c>
      <c r="L371" s="5">
        <f>IF(VLOOKUP(Tableau9[[#This Row],[NUANCE]],$A:$B,2,FALSE)="DROITE",1,0)</f>
        <v>0</v>
      </c>
      <c r="M371" s="5">
        <f>IF(VLOOKUP(Tableau9[[#This Row],[NUANCE]],$A:$B,2,FALSE)="CENTRISTE",1,0)</f>
        <v>0</v>
      </c>
      <c r="N371" s="5">
        <f>IF(VLOOKUP(Tableau9[[#This Row],[NUANCE]],$A:$B,2,FALSE)="GAUCHE",1,0)</f>
        <v>0</v>
      </c>
      <c r="O371" s="5">
        <f>IF(VLOOKUP(Tableau9[[#This Row],[NUANCE]],$A:$B,2,FALSE)="AUTRE",1,0)</f>
        <v>0</v>
      </c>
    </row>
    <row r="372" spans="5:15" x14ac:dyDescent="0.25">
      <c r="E372" s="4">
        <v>2017</v>
      </c>
      <c r="F372" s="4" t="s">
        <v>655</v>
      </c>
      <c r="G372" s="4">
        <v>5</v>
      </c>
      <c r="H372" s="4" t="s">
        <v>652</v>
      </c>
      <c r="I372" s="4" t="s">
        <v>1060</v>
      </c>
      <c r="J372" s="4" t="str">
        <f>Tableau9[[#This Row],[CANDIDAT_NOM]]</f>
        <v>MACRON Emmanuel</v>
      </c>
      <c r="K372" s="5">
        <f>IF(VLOOKUP(Tableau9[[#This Row],[NUANCE]],$A:$B,2,FALSE)="EXTREME DROITE",1,0)</f>
        <v>0</v>
      </c>
      <c r="L372" s="5">
        <f>IF(VLOOKUP(Tableau9[[#This Row],[NUANCE]],$A:$B,2,FALSE)="DROITE",1,0)</f>
        <v>0</v>
      </c>
      <c r="M372" s="5">
        <f>IF(VLOOKUP(Tableau9[[#This Row],[NUANCE]],$A:$B,2,FALSE)="CENTRISTE",1,0)</f>
        <v>1</v>
      </c>
      <c r="N372" s="5">
        <f>IF(VLOOKUP(Tableau9[[#This Row],[NUANCE]],$A:$B,2,FALSE)="GAUCHE",1,0)</f>
        <v>0</v>
      </c>
      <c r="O372" s="5">
        <f>IF(VLOOKUP(Tableau9[[#This Row],[NUANCE]],$A:$B,2,FALSE)="AUTRE",1,0)</f>
        <v>0</v>
      </c>
    </row>
    <row r="373" spans="5:15" x14ac:dyDescent="0.25">
      <c r="E373" s="4">
        <v>2017</v>
      </c>
      <c r="F373" s="4" t="s">
        <v>655</v>
      </c>
      <c r="G373" s="4">
        <v>6</v>
      </c>
      <c r="H373" s="4" t="s">
        <v>652</v>
      </c>
      <c r="I373" s="4" t="s">
        <v>1061</v>
      </c>
      <c r="J373" s="4" t="str">
        <f>Tableau9[[#This Row],[CANDIDAT_NOM]]</f>
        <v>MACRON Emmanuel</v>
      </c>
      <c r="K373" s="5">
        <f>IF(VLOOKUP(Tableau9[[#This Row],[NUANCE]],$A:$B,2,FALSE)="EXTREME DROITE",1,0)</f>
        <v>0</v>
      </c>
      <c r="L373" s="5">
        <f>IF(VLOOKUP(Tableau9[[#This Row],[NUANCE]],$A:$B,2,FALSE)="DROITE",1,0)</f>
        <v>0</v>
      </c>
      <c r="M373" s="5">
        <f>IF(VLOOKUP(Tableau9[[#This Row],[NUANCE]],$A:$B,2,FALSE)="CENTRISTE",1,0)</f>
        <v>1</v>
      </c>
      <c r="N373" s="5">
        <f>IF(VLOOKUP(Tableau9[[#This Row],[NUANCE]],$A:$B,2,FALSE)="GAUCHE",1,0)</f>
        <v>0</v>
      </c>
      <c r="O373" s="5">
        <f>IF(VLOOKUP(Tableau9[[#This Row],[NUANCE]],$A:$B,2,FALSE)="AUTRE",1,0)</f>
        <v>0</v>
      </c>
    </row>
    <row r="374" spans="5:15" x14ac:dyDescent="0.25">
      <c r="E374" s="4">
        <v>2017</v>
      </c>
      <c r="F374" s="4" t="s">
        <v>655</v>
      </c>
      <c r="G374" s="4">
        <v>1</v>
      </c>
      <c r="H374" s="4" t="s">
        <v>652</v>
      </c>
      <c r="I374" s="4" t="s">
        <v>1062</v>
      </c>
      <c r="J374" s="4" t="str">
        <f>Tableau9[[#This Row],[CANDIDAT_NOM]]</f>
        <v>MACRON Emmanuel</v>
      </c>
      <c r="K374" s="5">
        <f>IF(VLOOKUP(Tableau9[[#This Row],[NUANCE]],$A:$B,2,FALSE)="EXTREME DROITE",1,0)</f>
        <v>0</v>
      </c>
      <c r="L374" s="5">
        <f>IF(VLOOKUP(Tableau9[[#This Row],[NUANCE]],$A:$B,2,FALSE)="DROITE",1,0)</f>
        <v>0</v>
      </c>
      <c r="M374" s="5">
        <f>IF(VLOOKUP(Tableau9[[#This Row],[NUANCE]],$A:$B,2,FALSE)="CENTRISTE",1,0)</f>
        <v>1</v>
      </c>
      <c r="N374" s="5">
        <f>IF(VLOOKUP(Tableau9[[#This Row],[NUANCE]],$A:$B,2,FALSE)="GAUCHE",1,0)</f>
        <v>0</v>
      </c>
      <c r="O374" s="5">
        <f>IF(VLOOKUP(Tableau9[[#This Row],[NUANCE]],$A:$B,2,FALSE)="AUTRE",1,0)</f>
        <v>0</v>
      </c>
    </row>
    <row r="375" spans="5:15" x14ac:dyDescent="0.25">
      <c r="E375" s="4">
        <v>2017</v>
      </c>
      <c r="F375" s="4" t="s">
        <v>655</v>
      </c>
      <c r="G375" s="4">
        <v>4</v>
      </c>
      <c r="H375" s="4" t="s">
        <v>652</v>
      </c>
      <c r="I375" s="4" t="s">
        <v>1063</v>
      </c>
      <c r="J375" s="4" t="str">
        <f>Tableau9[[#This Row],[CANDIDAT_NOM]]</f>
        <v>MACRON Emmanuel</v>
      </c>
      <c r="K375" s="5">
        <f>IF(VLOOKUP(Tableau9[[#This Row],[NUANCE]],$A:$B,2,FALSE)="EXTREME DROITE",1,0)</f>
        <v>0</v>
      </c>
      <c r="L375" s="5">
        <f>IF(VLOOKUP(Tableau9[[#This Row],[NUANCE]],$A:$B,2,FALSE)="DROITE",1,0)</f>
        <v>0</v>
      </c>
      <c r="M375" s="5">
        <f>IF(VLOOKUP(Tableau9[[#This Row],[NUANCE]],$A:$B,2,FALSE)="CENTRISTE",1,0)</f>
        <v>1</v>
      </c>
      <c r="N375" s="5">
        <f>IF(VLOOKUP(Tableau9[[#This Row],[NUANCE]],$A:$B,2,FALSE)="GAUCHE",1,0)</f>
        <v>0</v>
      </c>
      <c r="O375" s="5">
        <f>IF(VLOOKUP(Tableau9[[#This Row],[NUANCE]],$A:$B,2,FALSE)="AUTRE",1,0)</f>
        <v>0</v>
      </c>
    </row>
    <row r="376" spans="5:15" x14ac:dyDescent="0.25">
      <c r="E376" s="4">
        <v>2017</v>
      </c>
      <c r="F376" s="4" t="s">
        <v>655</v>
      </c>
      <c r="G376" s="4">
        <v>7</v>
      </c>
      <c r="H376" s="4" t="s">
        <v>652</v>
      </c>
      <c r="I376" s="4" t="s">
        <v>1064</v>
      </c>
      <c r="J376" s="4" t="str">
        <f>Tableau9[[#This Row],[CANDIDAT_NOM]]</f>
        <v>MACRON Emmanuel</v>
      </c>
      <c r="K376" s="5">
        <f>IF(VLOOKUP(Tableau9[[#This Row],[NUANCE]],$A:$B,2,FALSE)="EXTREME DROITE",1,0)</f>
        <v>0</v>
      </c>
      <c r="L376" s="5">
        <f>IF(VLOOKUP(Tableau9[[#This Row],[NUANCE]],$A:$B,2,FALSE)="DROITE",1,0)</f>
        <v>0</v>
      </c>
      <c r="M376" s="5">
        <f>IF(VLOOKUP(Tableau9[[#This Row],[NUANCE]],$A:$B,2,FALSE)="CENTRISTE",1,0)</f>
        <v>1</v>
      </c>
      <c r="N376" s="5">
        <f>IF(VLOOKUP(Tableau9[[#This Row],[NUANCE]],$A:$B,2,FALSE)="GAUCHE",1,0)</f>
        <v>0</v>
      </c>
      <c r="O376" s="5">
        <f>IF(VLOOKUP(Tableau9[[#This Row],[NUANCE]],$A:$B,2,FALSE)="AUTRE",1,0)</f>
        <v>0</v>
      </c>
    </row>
    <row r="377" spans="5:15" x14ac:dyDescent="0.25">
      <c r="E377" s="4">
        <v>2017</v>
      </c>
      <c r="F377" s="4" t="s">
        <v>655</v>
      </c>
      <c r="G377" s="4">
        <v>2</v>
      </c>
      <c r="H377" s="4" t="s">
        <v>652</v>
      </c>
      <c r="I377" s="4" t="s">
        <v>1065</v>
      </c>
      <c r="J377" s="4" t="str">
        <f>Tableau9[[#This Row],[CANDIDAT_NOM]]</f>
        <v>MACRON Emmanuel</v>
      </c>
      <c r="K377" s="5">
        <f>IF(VLOOKUP(Tableau9[[#This Row],[NUANCE]],$A:$B,2,FALSE)="EXTREME DROITE",1,0)</f>
        <v>0</v>
      </c>
      <c r="L377" s="5">
        <f>IF(VLOOKUP(Tableau9[[#This Row],[NUANCE]],$A:$B,2,FALSE)="DROITE",1,0)</f>
        <v>0</v>
      </c>
      <c r="M377" s="5">
        <f>IF(VLOOKUP(Tableau9[[#This Row],[NUANCE]],$A:$B,2,FALSE)="CENTRISTE",1,0)</f>
        <v>1</v>
      </c>
      <c r="N377" s="5">
        <f>IF(VLOOKUP(Tableau9[[#This Row],[NUANCE]],$A:$B,2,FALSE)="GAUCHE",1,0)</f>
        <v>0</v>
      </c>
      <c r="O377" s="5">
        <f>IF(VLOOKUP(Tableau9[[#This Row],[NUANCE]],$A:$B,2,FALSE)="AUTRE",1,0)</f>
        <v>0</v>
      </c>
    </row>
    <row r="378" spans="5:15" x14ac:dyDescent="0.25">
      <c r="E378" s="4">
        <v>2017</v>
      </c>
      <c r="F378" s="4" t="s">
        <v>655</v>
      </c>
      <c r="G378" s="4">
        <v>3</v>
      </c>
      <c r="H378" s="4" t="s">
        <v>652</v>
      </c>
      <c r="I378" s="4" t="s">
        <v>1066</v>
      </c>
      <c r="J378" s="4" t="str">
        <f>Tableau9[[#This Row],[CANDIDAT_NOM]]</f>
        <v>MACRON Emmanuel</v>
      </c>
      <c r="K378" s="5">
        <f>IF(VLOOKUP(Tableau9[[#This Row],[NUANCE]],$A:$B,2,FALSE)="EXTREME DROITE",1,0)</f>
        <v>0</v>
      </c>
      <c r="L378" s="5">
        <f>IF(VLOOKUP(Tableau9[[#This Row],[NUANCE]],$A:$B,2,FALSE)="DROITE",1,0)</f>
        <v>0</v>
      </c>
      <c r="M378" s="5">
        <f>IF(VLOOKUP(Tableau9[[#This Row],[NUANCE]],$A:$B,2,FALSE)="CENTRISTE",1,0)</f>
        <v>1</v>
      </c>
      <c r="N378" s="5">
        <f>IF(VLOOKUP(Tableau9[[#This Row],[NUANCE]],$A:$B,2,FALSE)="GAUCHE",1,0)</f>
        <v>0</v>
      </c>
      <c r="O378" s="5">
        <f>IF(VLOOKUP(Tableau9[[#This Row],[NUANCE]],$A:$B,2,FALSE)="AUTRE",1,0)</f>
        <v>0</v>
      </c>
    </row>
    <row r="379" spans="5:15" x14ac:dyDescent="0.25">
      <c r="E379" s="4">
        <v>2017</v>
      </c>
      <c r="F379" s="4" t="s">
        <v>655</v>
      </c>
      <c r="G379" s="4">
        <v>8</v>
      </c>
      <c r="H379" s="4" t="s">
        <v>652</v>
      </c>
      <c r="I379" s="4" t="s">
        <v>1067</v>
      </c>
      <c r="J379" s="4" t="str">
        <f>Tableau9[[#This Row],[CANDIDAT_NOM]]</f>
        <v>MACRON Emmanuel</v>
      </c>
      <c r="K379" s="5">
        <f>IF(VLOOKUP(Tableau9[[#This Row],[NUANCE]],$A:$B,2,FALSE)="EXTREME DROITE",1,0)</f>
        <v>0</v>
      </c>
      <c r="L379" s="5">
        <f>IF(VLOOKUP(Tableau9[[#This Row],[NUANCE]],$A:$B,2,FALSE)="DROITE",1,0)</f>
        <v>0</v>
      </c>
      <c r="M379" s="5">
        <f>IF(VLOOKUP(Tableau9[[#This Row],[NUANCE]],$A:$B,2,FALSE)="CENTRISTE",1,0)</f>
        <v>1</v>
      </c>
      <c r="N379" s="5">
        <f>IF(VLOOKUP(Tableau9[[#This Row],[NUANCE]],$A:$B,2,FALSE)="GAUCHE",1,0)</f>
        <v>0</v>
      </c>
      <c r="O379" s="5">
        <f>IF(VLOOKUP(Tableau9[[#This Row],[NUANCE]],$A:$B,2,FALSE)="AUTRE",1,0)</f>
        <v>0</v>
      </c>
    </row>
    <row r="380" spans="5:15" x14ac:dyDescent="0.25">
      <c r="E380" s="4">
        <v>2017</v>
      </c>
      <c r="F380" s="4" t="s">
        <v>568</v>
      </c>
      <c r="G380" s="4">
        <v>5</v>
      </c>
      <c r="H380" s="4" t="s">
        <v>654</v>
      </c>
      <c r="I380" s="4" t="s">
        <v>1068</v>
      </c>
      <c r="J380" s="4" t="str">
        <f>Tableau9[[#This Row],[CANDIDAT_NOM]]</f>
        <v>LE PEN Marine</v>
      </c>
      <c r="K380" s="5">
        <f>IF(VLOOKUP(Tableau9[[#This Row],[NUANCE]],$A:$B,2,FALSE)="EXTREME DROITE",1,0)</f>
        <v>1</v>
      </c>
      <c r="L380" s="5">
        <f>IF(VLOOKUP(Tableau9[[#This Row],[NUANCE]],$A:$B,2,FALSE)="DROITE",1,0)</f>
        <v>0</v>
      </c>
      <c r="M380" s="5">
        <f>IF(VLOOKUP(Tableau9[[#This Row],[NUANCE]],$A:$B,2,FALSE)="CENTRISTE",1,0)</f>
        <v>0</v>
      </c>
      <c r="N380" s="5">
        <f>IF(VLOOKUP(Tableau9[[#This Row],[NUANCE]],$A:$B,2,FALSE)="GAUCHE",1,0)</f>
        <v>0</v>
      </c>
      <c r="O380" s="5">
        <f>IF(VLOOKUP(Tableau9[[#This Row],[NUANCE]],$A:$B,2,FALSE)="AUTRE",1,0)</f>
        <v>0</v>
      </c>
    </row>
    <row r="381" spans="5:15" x14ac:dyDescent="0.25">
      <c r="E381" s="4">
        <v>2017</v>
      </c>
      <c r="F381" s="4" t="s">
        <v>568</v>
      </c>
      <c r="G381" s="4">
        <v>6</v>
      </c>
      <c r="H381" s="4" t="s">
        <v>654</v>
      </c>
      <c r="I381" s="4" t="s">
        <v>1069</v>
      </c>
      <c r="J381" s="4" t="str">
        <f>Tableau9[[#This Row],[CANDIDAT_NOM]]</f>
        <v>LE PEN Marine</v>
      </c>
      <c r="K381" s="5">
        <f>IF(VLOOKUP(Tableau9[[#This Row],[NUANCE]],$A:$B,2,FALSE)="EXTREME DROITE",1,0)</f>
        <v>1</v>
      </c>
      <c r="L381" s="5">
        <f>IF(VLOOKUP(Tableau9[[#This Row],[NUANCE]],$A:$B,2,FALSE)="DROITE",1,0)</f>
        <v>0</v>
      </c>
      <c r="M381" s="5">
        <f>IF(VLOOKUP(Tableau9[[#This Row],[NUANCE]],$A:$B,2,FALSE)="CENTRISTE",1,0)</f>
        <v>0</v>
      </c>
      <c r="N381" s="5">
        <f>IF(VLOOKUP(Tableau9[[#This Row],[NUANCE]],$A:$B,2,FALSE)="GAUCHE",1,0)</f>
        <v>0</v>
      </c>
      <c r="O381" s="5">
        <f>IF(VLOOKUP(Tableau9[[#This Row],[NUANCE]],$A:$B,2,FALSE)="AUTRE",1,0)</f>
        <v>0</v>
      </c>
    </row>
    <row r="382" spans="5:15" x14ac:dyDescent="0.25">
      <c r="E382" s="4">
        <v>2017</v>
      </c>
      <c r="F382" s="4" t="s">
        <v>568</v>
      </c>
      <c r="G382" s="4">
        <v>1</v>
      </c>
      <c r="H382" s="4" t="s">
        <v>654</v>
      </c>
      <c r="I382" s="4" t="s">
        <v>1070</v>
      </c>
      <c r="J382" s="4" t="str">
        <f>Tableau9[[#This Row],[CANDIDAT_NOM]]</f>
        <v>LE PEN Marine</v>
      </c>
      <c r="K382" s="5">
        <f>IF(VLOOKUP(Tableau9[[#This Row],[NUANCE]],$A:$B,2,FALSE)="EXTREME DROITE",1,0)</f>
        <v>1</v>
      </c>
      <c r="L382" s="5">
        <f>IF(VLOOKUP(Tableau9[[#This Row],[NUANCE]],$A:$B,2,FALSE)="DROITE",1,0)</f>
        <v>0</v>
      </c>
      <c r="M382" s="5">
        <f>IF(VLOOKUP(Tableau9[[#This Row],[NUANCE]],$A:$B,2,FALSE)="CENTRISTE",1,0)</f>
        <v>0</v>
      </c>
      <c r="N382" s="5">
        <f>IF(VLOOKUP(Tableau9[[#This Row],[NUANCE]],$A:$B,2,FALSE)="GAUCHE",1,0)</f>
        <v>0</v>
      </c>
      <c r="O382" s="5">
        <f>IF(VLOOKUP(Tableau9[[#This Row],[NUANCE]],$A:$B,2,FALSE)="AUTRE",1,0)</f>
        <v>0</v>
      </c>
    </row>
    <row r="383" spans="5:15" x14ac:dyDescent="0.25">
      <c r="E383" s="4">
        <v>2017</v>
      </c>
      <c r="F383" s="4" t="s">
        <v>568</v>
      </c>
      <c r="G383" s="4">
        <v>4</v>
      </c>
      <c r="H383" s="4" t="s">
        <v>654</v>
      </c>
      <c r="I383" s="4" t="s">
        <v>1071</v>
      </c>
      <c r="J383" s="4" t="str">
        <f>Tableau9[[#This Row],[CANDIDAT_NOM]]</f>
        <v>LE PEN Marine</v>
      </c>
      <c r="K383" s="5">
        <f>IF(VLOOKUP(Tableau9[[#This Row],[NUANCE]],$A:$B,2,FALSE)="EXTREME DROITE",1,0)</f>
        <v>1</v>
      </c>
      <c r="L383" s="5">
        <f>IF(VLOOKUP(Tableau9[[#This Row],[NUANCE]],$A:$B,2,FALSE)="DROITE",1,0)</f>
        <v>0</v>
      </c>
      <c r="M383" s="5">
        <f>IF(VLOOKUP(Tableau9[[#This Row],[NUANCE]],$A:$B,2,FALSE)="CENTRISTE",1,0)</f>
        <v>0</v>
      </c>
      <c r="N383" s="5">
        <f>IF(VLOOKUP(Tableau9[[#This Row],[NUANCE]],$A:$B,2,FALSE)="GAUCHE",1,0)</f>
        <v>0</v>
      </c>
      <c r="O383" s="5">
        <f>IF(VLOOKUP(Tableau9[[#This Row],[NUANCE]],$A:$B,2,FALSE)="AUTRE",1,0)</f>
        <v>0</v>
      </c>
    </row>
    <row r="384" spans="5:15" x14ac:dyDescent="0.25">
      <c r="E384" s="4">
        <v>2017</v>
      </c>
      <c r="F384" s="4" t="s">
        <v>568</v>
      </c>
      <c r="G384" s="4">
        <v>7</v>
      </c>
      <c r="H384" s="4" t="s">
        <v>654</v>
      </c>
      <c r="I384" s="4" t="s">
        <v>1072</v>
      </c>
      <c r="J384" s="4" t="str">
        <f>Tableau9[[#This Row],[CANDIDAT_NOM]]</f>
        <v>LE PEN Marine</v>
      </c>
      <c r="K384" s="5">
        <f>IF(VLOOKUP(Tableau9[[#This Row],[NUANCE]],$A:$B,2,FALSE)="EXTREME DROITE",1,0)</f>
        <v>1</v>
      </c>
      <c r="L384" s="5">
        <f>IF(VLOOKUP(Tableau9[[#This Row],[NUANCE]],$A:$B,2,FALSE)="DROITE",1,0)</f>
        <v>0</v>
      </c>
      <c r="M384" s="5">
        <f>IF(VLOOKUP(Tableau9[[#This Row],[NUANCE]],$A:$B,2,FALSE)="CENTRISTE",1,0)</f>
        <v>0</v>
      </c>
      <c r="N384" s="5">
        <f>IF(VLOOKUP(Tableau9[[#This Row],[NUANCE]],$A:$B,2,FALSE)="GAUCHE",1,0)</f>
        <v>0</v>
      </c>
      <c r="O384" s="5">
        <f>IF(VLOOKUP(Tableau9[[#This Row],[NUANCE]],$A:$B,2,FALSE)="AUTRE",1,0)</f>
        <v>0</v>
      </c>
    </row>
    <row r="385" spans="5:15" x14ac:dyDescent="0.25">
      <c r="E385" s="4">
        <v>2017</v>
      </c>
      <c r="F385" s="4" t="s">
        <v>568</v>
      </c>
      <c r="G385" s="4">
        <v>2</v>
      </c>
      <c r="H385" s="4" t="s">
        <v>654</v>
      </c>
      <c r="I385" s="4" t="s">
        <v>1073</v>
      </c>
      <c r="J385" s="4" t="str">
        <f>Tableau9[[#This Row],[CANDIDAT_NOM]]</f>
        <v>LE PEN Marine</v>
      </c>
      <c r="K385" s="5">
        <f>IF(VLOOKUP(Tableau9[[#This Row],[NUANCE]],$A:$B,2,FALSE)="EXTREME DROITE",1,0)</f>
        <v>1</v>
      </c>
      <c r="L385" s="5">
        <f>IF(VLOOKUP(Tableau9[[#This Row],[NUANCE]],$A:$B,2,FALSE)="DROITE",1,0)</f>
        <v>0</v>
      </c>
      <c r="M385" s="5">
        <f>IF(VLOOKUP(Tableau9[[#This Row],[NUANCE]],$A:$B,2,FALSE)="CENTRISTE",1,0)</f>
        <v>0</v>
      </c>
      <c r="N385" s="5">
        <f>IF(VLOOKUP(Tableau9[[#This Row],[NUANCE]],$A:$B,2,FALSE)="GAUCHE",1,0)</f>
        <v>0</v>
      </c>
      <c r="O385" s="5">
        <f>IF(VLOOKUP(Tableau9[[#This Row],[NUANCE]],$A:$B,2,FALSE)="AUTRE",1,0)</f>
        <v>0</v>
      </c>
    </row>
    <row r="386" spans="5:15" x14ac:dyDescent="0.25">
      <c r="E386" s="4">
        <v>2017</v>
      </c>
      <c r="F386" s="4" t="s">
        <v>568</v>
      </c>
      <c r="G386" s="4">
        <v>3</v>
      </c>
      <c r="H386" s="4" t="s">
        <v>654</v>
      </c>
      <c r="I386" s="4" t="s">
        <v>1074</v>
      </c>
      <c r="J386" s="4" t="str">
        <f>Tableau9[[#This Row],[CANDIDAT_NOM]]</f>
        <v>LE PEN Marine</v>
      </c>
      <c r="K386" s="5">
        <f>IF(VLOOKUP(Tableau9[[#This Row],[NUANCE]],$A:$B,2,FALSE)="EXTREME DROITE",1,0)</f>
        <v>1</v>
      </c>
      <c r="L386" s="5">
        <f>IF(VLOOKUP(Tableau9[[#This Row],[NUANCE]],$A:$B,2,FALSE)="DROITE",1,0)</f>
        <v>0</v>
      </c>
      <c r="M386" s="5">
        <f>IF(VLOOKUP(Tableau9[[#This Row],[NUANCE]],$A:$B,2,FALSE)="CENTRISTE",1,0)</f>
        <v>0</v>
      </c>
      <c r="N386" s="5">
        <f>IF(VLOOKUP(Tableau9[[#This Row],[NUANCE]],$A:$B,2,FALSE)="GAUCHE",1,0)</f>
        <v>0</v>
      </c>
      <c r="O386" s="5">
        <f>IF(VLOOKUP(Tableau9[[#This Row],[NUANCE]],$A:$B,2,FALSE)="AUTRE",1,0)</f>
        <v>0</v>
      </c>
    </row>
    <row r="387" spans="5:15" x14ac:dyDescent="0.25">
      <c r="E387" s="4">
        <v>2017</v>
      </c>
      <c r="F387" s="4" t="s">
        <v>568</v>
      </c>
      <c r="G387" s="4">
        <v>8</v>
      </c>
      <c r="H387" s="4" t="s">
        <v>654</v>
      </c>
      <c r="I387" s="4" t="s">
        <v>1075</v>
      </c>
      <c r="J387" s="4" t="str">
        <f>Tableau9[[#This Row],[CANDIDAT_NOM]]</f>
        <v>LE PEN Marine</v>
      </c>
      <c r="K387" s="5">
        <f>IF(VLOOKUP(Tableau9[[#This Row],[NUANCE]],$A:$B,2,FALSE)="EXTREME DROITE",1,0)</f>
        <v>1</v>
      </c>
      <c r="L387" s="5">
        <f>IF(VLOOKUP(Tableau9[[#This Row],[NUANCE]],$A:$B,2,FALSE)="DROITE",1,0)</f>
        <v>0</v>
      </c>
      <c r="M387" s="5">
        <f>IF(VLOOKUP(Tableau9[[#This Row],[NUANCE]],$A:$B,2,FALSE)="CENTRISTE",1,0)</f>
        <v>0</v>
      </c>
      <c r="N387" s="5">
        <f>IF(VLOOKUP(Tableau9[[#This Row],[NUANCE]],$A:$B,2,FALSE)="GAUCHE",1,0)</f>
        <v>0</v>
      </c>
      <c r="O387" s="5">
        <f>IF(VLOOKUP(Tableau9[[#This Row],[NUANCE]],$A:$B,2,FALSE)="AUTRE",1,0)</f>
        <v>0</v>
      </c>
    </row>
    <row r="388" spans="5:15" x14ac:dyDescent="0.25">
      <c r="E388" s="4">
        <v>2017</v>
      </c>
      <c r="F388" s="4" t="s">
        <v>655</v>
      </c>
      <c r="G388" s="4">
        <v>5</v>
      </c>
      <c r="H388" s="4" t="s">
        <v>654</v>
      </c>
      <c r="I388" s="4" t="s">
        <v>1076</v>
      </c>
      <c r="J388" s="4" t="str">
        <f>Tableau9[[#This Row],[CANDIDAT_NOM]]</f>
        <v>LE PEN Marine</v>
      </c>
      <c r="K388" s="5">
        <f>IF(VLOOKUP(Tableau9[[#This Row],[NUANCE]],$A:$B,2,FALSE)="EXTREME DROITE",1,0)</f>
        <v>1</v>
      </c>
      <c r="L388" s="5">
        <f>IF(VLOOKUP(Tableau9[[#This Row],[NUANCE]],$A:$B,2,FALSE)="DROITE",1,0)</f>
        <v>0</v>
      </c>
      <c r="M388" s="5">
        <f>IF(VLOOKUP(Tableau9[[#This Row],[NUANCE]],$A:$B,2,FALSE)="CENTRISTE",1,0)</f>
        <v>0</v>
      </c>
      <c r="N388" s="5">
        <f>IF(VLOOKUP(Tableau9[[#This Row],[NUANCE]],$A:$B,2,FALSE)="GAUCHE",1,0)</f>
        <v>0</v>
      </c>
      <c r="O388" s="5">
        <f>IF(VLOOKUP(Tableau9[[#This Row],[NUANCE]],$A:$B,2,FALSE)="AUTRE",1,0)</f>
        <v>0</v>
      </c>
    </row>
    <row r="389" spans="5:15" x14ac:dyDescent="0.25">
      <c r="E389" s="4">
        <v>2017</v>
      </c>
      <c r="F389" s="4" t="s">
        <v>655</v>
      </c>
      <c r="G389" s="4">
        <v>6</v>
      </c>
      <c r="H389" s="4" t="s">
        <v>654</v>
      </c>
      <c r="I389" s="4" t="s">
        <v>1077</v>
      </c>
      <c r="J389" s="4" t="str">
        <f>Tableau9[[#This Row],[CANDIDAT_NOM]]</f>
        <v>LE PEN Marine</v>
      </c>
      <c r="K389" s="5">
        <f>IF(VLOOKUP(Tableau9[[#This Row],[NUANCE]],$A:$B,2,FALSE)="EXTREME DROITE",1,0)</f>
        <v>1</v>
      </c>
      <c r="L389" s="5">
        <f>IF(VLOOKUP(Tableau9[[#This Row],[NUANCE]],$A:$B,2,FALSE)="DROITE",1,0)</f>
        <v>0</v>
      </c>
      <c r="M389" s="5">
        <f>IF(VLOOKUP(Tableau9[[#This Row],[NUANCE]],$A:$B,2,FALSE)="CENTRISTE",1,0)</f>
        <v>0</v>
      </c>
      <c r="N389" s="5">
        <f>IF(VLOOKUP(Tableau9[[#This Row],[NUANCE]],$A:$B,2,FALSE)="GAUCHE",1,0)</f>
        <v>0</v>
      </c>
      <c r="O389" s="5">
        <f>IF(VLOOKUP(Tableau9[[#This Row],[NUANCE]],$A:$B,2,FALSE)="AUTRE",1,0)</f>
        <v>0</v>
      </c>
    </row>
    <row r="390" spans="5:15" x14ac:dyDescent="0.25">
      <c r="E390" s="4">
        <v>2017</v>
      </c>
      <c r="F390" s="4" t="s">
        <v>655</v>
      </c>
      <c r="G390" s="4">
        <v>1</v>
      </c>
      <c r="H390" s="4" t="s">
        <v>654</v>
      </c>
      <c r="I390" s="4" t="s">
        <v>1078</v>
      </c>
      <c r="J390" s="4" t="str">
        <f>Tableau9[[#This Row],[CANDIDAT_NOM]]</f>
        <v>LE PEN Marine</v>
      </c>
      <c r="K390" s="5">
        <f>IF(VLOOKUP(Tableau9[[#This Row],[NUANCE]],$A:$B,2,FALSE)="EXTREME DROITE",1,0)</f>
        <v>1</v>
      </c>
      <c r="L390" s="5">
        <f>IF(VLOOKUP(Tableau9[[#This Row],[NUANCE]],$A:$B,2,FALSE)="DROITE",1,0)</f>
        <v>0</v>
      </c>
      <c r="M390" s="5">
        <f>IF(VLOOKUP(Tableau9[[#This Row],[NUANCE]],$A:$B,2,FALSE)="CENTRISTE",1,0)</f>
        <v>0</v>
      </c>
      <c r="N390" s="5">
        <f>IF(VLOOKUP(Tableau9[[#This Row],[NUANCE]],$A:$B,2,FALSE)="GAUCHE",1,0)</f>
        <v>0</v>
      </c>
      <c r="O390" s="5">
        <f>IF(VLOOKUP(Tableau9[[#This Row],[NUANCE]],$A:$B,2,FALSE)="AUTRE",1,0)</f>
        <v>0</v>
      </c>
    </row>
    <row r="391" spans="5:15" x14ac:dyDescent="0.25">
      <c r="E391" s="4">
        <v>2017</v>
      </c>
      <c r="F391" s="4" t="s">
        <v>655</v>
      </c>
      <c r="G391" s="4">
        <v>4</v>
      </c>
      <c r="H391" s="4" t="s">
        <v>654</v>
      </c>
      <c r="I391" s="4" t="s">
        <v>1079</v>
      </c>
      <c r="J391" s="4" t="str">
        <f>Tableau9[[#This Row],[CANDIDAT_NOM]]</f>
        <v>LE PEN Marine</v>
      </c>
      <c r="K391" s="5">
        <f>IF(VLOOKUP(Tableau9[[#This Row],[NUANCE]],$A:$B,2,FALSE)="EXTREME DROITE",1,0)</f>
        <v>1</v>
      </c>
      <c r="L391" s="5">
        <f>IF(VLOOKUP(Tableau9[[#This Row],[NUANCE]],$A:$B,2,FALSE)="DROITE",1,0)</f>
        <v>0</v>
      </c>
      <c r="M391" s="5">
        <f>IF(VLOOKUP(Tableau9[[#This Row],[NUANCE]],$A:$B,2,FALSE)="CENTRISTE",1,0)</f>
        <v>0</v>
      </c>
      <c r="N391" s="5">
        <f>IF(VLOOKUP(Tableau9[[#This Row],[NUANCE]],$A:$B,2,FALSE)="GAUCHE",1,0)</f>
        <v>0</v>
      </c>
      <c r="O391" s="5">
        <f>IF(VLOOKUP(Tableau9[[#This Row],[NUANCE]],$A:$B,2,FALSE)="AUTRE",1,0)</f>
        <v>0</v>
      </c>
    </row>
    <row r="392" spans="5:15" x14ac:dyDescent="0.25">
      <c r="E392" s="4">
        <v>2017</v>
      </c>
      <c r="F392" s="4" t="s">
        <v>655</v>
      </c>
      <c r="G392" s="4">
        <v>7</v>
      </c>
      <c r="H392" s="4" t="s">
        <v>654</v>
      </c>
      <c r="I392" s="4" t="s">
        <v>1080</v>
      </c>
      <c r="J392" s="4" t="str">
        <f>Tableau9[[#This Row],[CANDIDAT_NOM]]</f>
        <v>LE PEN Marine</v>
      </c>
      <c r="K392" s="5">
        <f>IF(VLOOKUP(Tableau9[[#This Row],[NUANCE]],$A:$B,2,FALSE)="EXTREME DROITE",1,0)</f>
        <v>1</v>
      </c>
      <c r="L392" s="5">
        <f>IF(VLOOKUP(Tableau9[[#This Row],[NUANCE]],$A:$B,2,FALSE)="DROITE",1,0)</f>
        <v>0</v>
      </c>
      <c r="M392" s="5">
        <f>IF(VLOOKUP(Tableau9[[#This Row],[NUANCE]],$A:$B,2,FALSE)="CENTRISTE",1,0)</f>
        <v>0</v>
      </c>
      <c r="N392" s="5">
        <f>IF(VLOOKUP(Tableau9[[#This Row],[NUANCE]],$A:$B,2,FALSE)="GAUCHE",1,0)</f>
        <v>0</v>
      </c>
      <c r="O392" s="5">
        <f>IF(VLOOKUP(Tableau9[[#This Row],[NUANCE]],$A:$B,2,FALSE)="AUTRE",1,0)</f>
        <v>0</v>
      </c>
    </row>
    <row r="393" spans="5:15" x14ac:dyDescent="0.25">
      <c r="E393" s="4">
        <v>2017</v>
      </c>
      <c r="F393" s="4" t="s">
        <v>655</v>
      </c>
      <c r="G393" s="4">
        <v>2</v>
      </c>
      <c r="H393" s="4" t="s">
        <v>654</v>
      </c>
      <c r="I393" s="4" t="s">
        <v>1081</v>
      </c>
      <c r="J393" s="4" t="str">
        <f>Tableau9[[#This Row],[CANDIDAT_NOM]]</f>
        <v>LE PEN Marine</v>
      </c>
      <c r="K393" s="5">
        <f>IF(VLOOKUP(Tableau9[[#This Row],[NUANCE]],$A:$B,2,FALSE)="EXTREME DROITE",1,0)</f>
        <v>1</v>
      </c>
      <c r="L393" s="5">
        <f>IF(VLOOKUP(Tableau9[[#This Row],[NUANCE]],$A:$B,2,FALSE)="DROITE",1,0)</f>
        <v>0</v>
      </c>
      <c r="M393" s="5">
        <f>IF(VLOOKUP(Tableau9[[#This Row],[NUANCE]],$A:$B,2,FALSE)="CENTRISTE",1,0)</f>
        <v>0</v>
      </c>
      <c r="N393" s="5">
        <f>IF(VLOOKUP(Tableau9[[#This Row],[NUANCE]],$A:$B,2,FALSE)="GAUCHE",1,0)</f>
        <v>0</v>
      </c>
      <c r="O393" s="5">
        <f>IF(VLOOKUP(Tableau9[[#This Row],[NUANCE]],$A:$B,2,FALSE)="AUTRE",1,0)</f>
        <v>0</v>
      </c>
    </row>
    <row r="394" spans="5:15" x14ac:dyDescent="0.25">
      <c r="E394" s="4">
        <v>2017</v>
      </c>
      <c r="F394" s="4" t="s">
        <v>655</v>
      </c>
      <c r="G394" s="4">
        <v>3</v>
      </c>
      <c r="H394" s="4" t="s">
        <v>654</v>
      </c>
      <c r="I394" s="4" t="s">
        <v>1082</v>
      </c>
      <c r="J394" s="4" t="str">
        <f>Tableau9[[#This Row],[CANDIDAT_NOM]]</f>
        <v>LE PEN Marine</v>
      </c>
      <c r="K394" s="5">
        <f>IF(VLOOKUP(Tableau9[[#This Row],[NUANCE]],$A:$B,2,FALSE)="EXTREME DROITE",1,0)</f>
        <v>1</v>
      </c>
      <c r="L394" s="5">
        <f>IF(VLOOKUP(Tableau9[[#This Row],[NUANCE]],$A:$B,2,FALSE)="DROITE",1,0)</f>
        <v>0</v>
      </c>
      <c r="M394" s="5">
        <f>IF(VLOOKUP(Tableau9[[#This Row],[NUANCE]],$A:$B,2,FALSE)="CENTRISTE",1,0)</f>
        <v>0</v>
      </c>
      <c r="N394" s="5">
        <f>IF(VLOOKUP(Tableau9[[#This Row],[NUANCE]],$A:$B,2,FALSE)="GAUCHE",1,0)</f>
        <v>0</v>
      </c>
      <c r="O394" s="5">
        <f>IF(VLOOKUP(Tableau9[[#This Row],[NUANCE]],$A:$B,2,FALSE)="AUTRE",1,0)</f>
        <v>0</v>
      </c>
    </row>
    <row r="395" spans="5:15" x14ac:dyDescent="0.25">
      <c r="E395" s="4">
        <v>2017</v>
      </c>
      <c r="F395" s="4" t="s">
        <v>655</v>
      </c>
      <c r="G395" s="4">
        <v>8</v>
      </c>
      <c r="H395" s="4" t="s">
        <v>654</v>
      </c>
      <c r="I395" s="4" t="s">
        <v>1083</v>
      </c>
      <c r="J395" s="4" t="str">
        <f>Tableau9[[#This Row],[CANDIDAT_NOM]]</f>
        <v>LE PEN Marine</v>
      </c>
      <c r="K395" s="5">
        <f>IF(VLOOKUP(Tableau9[[#This Row],[NUANCE]],$A:$B,2,FALSE)="EXTREME DROITE",1,0)</f>
        <v>1</v>
      </c>
      <c r="L395" s="5">
        <f>IF(VLOOKUP(Tableau9[[#This Row],[NUANCE]],$A:$B,2,FALSE)="DROITE",1,0)</f>
        <v>0</v>
      </c>
      <c r="M395" s="5">
        <f>IF(VLOOKUP(Tableau9[[#This Row],[NUANCE]],$A:$B,2,FALSE)="CENTRISTE",1,0)</f>
        <v>0</v>
      </c>
      <c r="N395" s="5">
        <f>IF(VLOOKUP(Tableau9[[#This Row],[NUANCE]],$A:$B,2,FALSE)="GAUCHE",1,0)</f>
        <v>0</v>
      </c>
      <c r="O395" s="5">
        <f>IF(VLOOKUP(Tableau9[[#This Row],[NUANCE]],$A:$B,2,FALSE)="AUTRE",1,0)</f>
        <v>0</v>
      </c>
    </row>
    <row r="396" spans="5:15" x14ac:dyDescent="0.25">
      <c r="E396" s="4">
        <v>2017</v>
      </c>
      <c r="F396" s="4" t="s">
        <v>568</v>
      </c>
      <c r="G396" s="4">
        <v>5</v>
      </c>
      <c r="H396" s="4" t="s">
        <v>652</v>
      </c>
      <c r="I396" s="4" t="s">
        <v>1084</v>
      </c>
      <c r="J396" s="4" t="str">
        <f>Tableau9[[#This Row],[CANDIDAT_NOM]]</f>
        <v>MACRON Emmanuel</v>
      </c>
      <c r="K396" s="5">
        <f>IF(VLOOKUP(Tableau9[[#This Row],[NUANCE]],$A:$B,2,FALSE)="EXTREME DROITE",1,0)</f>
        <v>0</v>
      </c>
      <c r="L396" s="5">
        <f>IF(VLOOKUP(Tableau9[[#This Row],[NUANCE]],$A:$B,2,FALSE)="DROITE",1,0)</f>
        <v>0</v>
      </c>
      <c r="M396" s="5">
        <f>IF(VLOOKUP(Tableau9[[#This Row],[NUANCE]],$A:$B,2,FALSE)="CENTRISTE",1,0)</f>
        <v>1</v>
      </c>
      <c r="N396" s="5">
        <f>IF(VLOOKUP(Tableau9[[#This Row],[NUANCE]],$A:$B,2,FALSE)="GAUCHE",1,0)</f>
        <v>0</v>
      </c>
      <c r="O396" s="5">
        <f>IF(VLOOKUP(Tableau9[[#This Row],[NUANCE]],$A:$B,2,FALSE)="AUTRE",1,0)</f>
        <v>0</v>
      </c>
    </row>
    <row r="397" spans="5:15" x14ac:dyDescent="0.25">
      <c r="E397" s="4">
        <v>2017</v>
      </c>
      <c r="F397" s="4" t="s">
        <v>568</v>
      </c>
      <c r="G397" s="4">
        <v>6</v>
      </c>
      <c r="H397" s="4" t="s">
        <v>652</v>
      </c>
      <c r="I397" s="4" t="s">
        <v>1085</v>
      </c>
      <c r="J397" s="4" t="str">
        <f>Tableau9[[#This Row],[CANDIDAT_NOM]]</f>
        <v>MACRON Emmanuel</v>
      </c>
      <c r="K397" s="5">
        <f>IF(VLOOKUP(Tableau9[[#This Row],[NUANCE]],$A:$B,2,FALSE)="EXTREME DROITE",1,0)</f>
        <v>0</v>
      </c>
      <c r="L397" s="5">
        <f>IF(VLOOKUP(Tableau9[[#This Row],[NUANCE]],$A:$B,2,FALSE)="DROITE",1,0)</f>
        <v>0</v>
      </c>
      <c r="M397" s="5">
        <f>IF(VLOOKUP(Tableau9[[#This Row],[NUANCE]],$A:$B,2,FALSE)="CENTRISTE",1,0)</f>
        <v>1</v>
      </c>
      <c r="N397" s="5">
        <f>IF(VLOOKUP(Tableau9[[#This Row],[NUANCE]],$A:$B,2,FALSE)="GAUCHE",1,0)</f>
        <v>0</v>
      </c>
      <c r="O397" s="5">
        <f>IF(VLOOKUP(Tableau9[[#This Row],[NUANCE]],$A:$B,2,FALSE)="AUTRE",1,0)</f>
        <v>0</v>
      </c>
    </row>
    <row r="398" spans="5:15" x14ac:dyDescent="0.25">
      <c r="E398" s="4">
        <v>2017</v>
      </c>
      <c r="F398" s="4" t="s">
        <v>568</v>
      </c>
      <c r="G398" s="4">
        <v>1</v>
      </c>
      <c r="H398" s="4" t="s">
        <v>652</v>
      </c>
      <c r="I398" s="4" t="s">
        <v>1086</v>
      </c>
      <c r="J398" s="4" t="str">
        <f>Tableau9[[#This Row],[CANDIDAT_NOM]]</f>
        <v>MACRON Emmanuel</v>
      </c>
      <c r="K398" s="5">
        <f>IF(VLOOKUP(Tableau9[[#This Row],[NUANCE]],$A:$B,2,FALSE)="EXTREME DROITE",1,0)</f>
        <v>0</v>
      </c>
      <c r="L398" s="5">
        <f>IF(VLOOKUP(Tableau9[[#This Row],[NUANCE]],$A:$B,2,FALSE)="DROITE",1,0)</f>
        <v>0</v>
      </c>
      <c r="M398" s="5">
        <f>IF(VLOOKUP(Tableau9[[#This Row],[NUANCE]],$A:$B,2,FALSE)="CENTRISTE",1,0)</f>
        <v>1</v>
      </c>
      <c r="N398" s="5">
        <f>IF(VLOOKUP(Tableau9[[#This Row],[NUANCE]],$A:$B,2,FALSE)="GAUCHE",1,0)</f>
        <v>0</v>
      </c>
      <c r="O398" s="5">
        <f>IF(VLOOKUP(Tableau9[[#This Row],[NUANCE]],$A:$B,2,FALSE)="AUTRE",1,0)</f>
        <v>0</v>
      </c>
    </row>
    <row r="399" spans="5:15" x14ac:dyDescent="0.25">
      <c r="E399" s="4">
        <v>2017</v>
      </c>
      <c r="F399" s="4" t="s">
        <v>568</v>
      </c>
      <c r="G399" s="4">
        <v>4</v>
      </c>
      <c r="H399" s="4" t="s">
        <v>652</v>
      </c>
      <c r="I399" s="4" t="s">
        <v>1087</v>
      </c>
      <c r="J399" s="4" t="str">
        <f>Tableau9[[#This Row],[CANDIDAT_NOM]]</f>
        <v>MACRON Emmanuel</v>
      </c>
      <c r="K399" s="5">
        <f>IF(VLOOKUP(Tableau9[[#This Row],[NUANCE]],$A:$B,2,FALSE)="EXTREME DROITE",1,0)</f>
        <v>0</v>
      </c>
      <c r="L399" s="5">
        <f>IF(VLOOKUP(Tableau9[[#This Row],[NUANCE]],$A:$B,2,FALSE)="DROITE",1,0)</f>
        <v>0</v>
      </c>
      <c r="M399" s="5">
        <f>IF(VLOOKUP(Tableau9[[#This Row],[NUANCE]],$A:$B,2,FALSE)="CENTRISTE",1,0)</f>
        <v>1</v>
      </c>
      <c r="N399" s="5">
        <f>IF(VLOOKUP(Tableau9[[#This Row],[NUANCE]],$A:$B,2,FALSE)="GAUCHE",1,0)</f>
        <v>0</v>
      </c>
      <c r="O399" s="5">
        <f>IF(VLOOKUP(Tableau9[[#This Row],[NUANCE]],$A:$B,2,FALSE)="AUTRE",1,0)</f>
        <v>0</v>
      </c>
    </row>
    <row r="400" spans="5:15" x14ac:dyDescent="0.25">
      <c r="E400" s="4">
        <v>2017</v>
      </c>
      <c r="F400" s="4" t="s">
        <v>568</v>
      </c>
      <c r="G400" s="4">
        <v>7</v>
      </c>
      <c r="H400" s="4" t="s">
        <v>652</v>
      </c>
      <c r="I400" s="4" t="s">
        <v>1088</v>
      </c>
      <c r="J400" s="4" t="str">
        <f>Tableau9[[#This Row],[CANDIDAT_NOM]]</f>
        <v>MACRON Emmanuel</v>
      </c>
      <c r="K400" s="5">
        <f>IF(VLOOKUP(Tableau9[[#This Row],[NUANCE]],$A:$B,2,FALSE)="EXTREME DROITE",1,0)</f>
        <v>0</v>
      </c>
      <c r="L400" s="5">
        <f>IF(VLOOKUP(Tableau9[[#This Row],[NUANCE]],$A:$B,2,FALSE)="DROITE",1,0)</f>
        <v>0</v>
      </c>
      <c r="M400" s="5">
        <f>IF(VLOOKUP(Tableau9[[#This Row],[NUANCE]],$A:$B,2,FALSE)="CENTRISTE",1,0)</f>
        <v>1</v>
      </c>
      <c r="N400" s="5">
        <f>IF(VLOOKUP(Tableau9[[#This Row],[NUANCE]],$A:$B,2,FALSE)="GAUCHE",1,0)</f>
        <v>0</v>
      </c>
      <c r="O400" s="5">
        <f>IF(VLOOKUP(Tableau9[[#This Row],[NUANCE]],$A:$B,2,FALSE)="AUTRE",1,0)</f>
        <v>0</v>
      </c>
    </row>
    <row r="401" spans="5:15" x14ac:dyDescent="0.25">
      <c r="E401" s="4">
        <v>2017</v>
      </c>
      <c r="F401" s="4" t="s">
        <v>568</v>
      </c>
      <c r="G401" s="4">
        <v>2</v>
      </c>
      <c r="H401" s="4" t="s">
        <v>652</v>
      </c>
      <c r="I401" s="4" t="s">
        <v>1089</v>
      </c>
      <c r="J401" s="4" t="str">
        <f>Tableau9[[#This Row],[CANDIDAT_NOM]]</f>
        <v>MACRON Emmanuel</v>
      </c>
      <c r="K401" s="5">
        <f>IF(VLOOKUP(Tableau9[[#This Row],[NUANCE]],$A:$B,2,FALSE)="EXTREME DROITE",1,0)</f>
        <v>0</v>
      </c>
      <c r="L401" s="5">
        <f>IF(VLOOKUP(Tableau9[[#This Row],[NUANCE]],$A:$B,2,FALSE)="DROITE",1,0)</f>
        <v>0</v>
      </c>
      <c r="M401" s="5">
        <f>IF(VLOOKUP(Tableau9[[#This Row],[NUANCE]],$A:$B,2,FALSE)="CENTRISTE",1,0)</f>
        <v>1</v>
      </c>
      <c r="N401" s="5">
        <f>IF(VLOOKUP(Tableau9[[#This Row],[NUANCE]],$A:$B,2,FALSE)="GAUCHE",1,0)</f>
        <v>0</v>
      </c>
      <c r="O401" s="5">
        <f>IF(VLOOKUP(Tableau9[[#This Row],[NUANCE]],$A:$B,2,FALSE)="AUTRE",1,0)</f>
        <v>0</v>
      </c>
    </row>
    <row r="402" spans="5:15" x14ac:dyDescent="0.25">
      <c r="E402" s="4">
        <v>2017</v>
      </c>
      <c r="F402" s="4" t="s">
        <v>568</v>
      </c>
      <c r="G402" s="4">
        <v>3</v>
      </c>
      <c r="H402" s="4" t="s">
        <v>652</v>
      </c>
      <c r="I402" s="4" t="s">
        <v>1090</v>
      </c>
      <c r="J402" s="4" t="str">
        <f>Tableau9[[#This Row],[CANDIDAT_NOM]]</f>
        <v>MACRON Emmanuel</v>
      </c>
      <c r="K402" s="5">
        <f>IF(VLOOKUP(Tableau9[[#This Row],[NUANCE]],$A:$B,2,FALSE)="EXTREME DROITE",1,0)</f>
        <v>0</v>
      </c>
      <c r="L402" s="5">
        <f>IF(VLOOKUP(Tableau9[[#This Row],[NUANCE]],$A:$B,2,FALSE)="DROITE",1,0)</f>
        <v>0</v>
      </c>
      <c r="M402" s="5">
        <f>IF(VLOOKUP(Tableau9[[#This Row],[NUANCE]],$A:$B,2,FALSE)="CENTRISTE",1,0)</f>
        <v>1</v>
      </c>
      <c r="N402" s="5">
        <f>IF(VLOOKUP(Tableau9[[#This Row],[NUANCE]],$A:$B,2,FALSE)="GAUCHE",1,0)</f>
        <v>0</v>
      </c>
      <c r="O402" s="5">
        <f>IF(VLOOKUP(Tableau9[[#This Row],[NUANCE]],$A:$B,2,FALSE)="AUTRE",1,0)</f>
        <v>0</v>
      </c>
    </row>
    <row r="403" spans="5:15" x14ac:dyDescent="0.25">
      <c r="E403" s="4">
        <v>2017</v>
      </c>
      <c r="F403" s="4" t="s">
        <v>568</v>
      </c>
      <c r="G403" s="4">
        <v>8</v>
      </c>
      <c r="H403" s="4" t="s">
        <v>652</v>
      </c>
      <c r="I403" s="4" t="s">
        <v>1091</v>
      </c>
      <c r="J403" s="4" t="str">
        <f>Tableau9[[#This Row],[CANDIDAT_NOM]]</f>
        <v>MACRON Emmanuel</v>
      </c>
      <c r="K403" s="5">
        <f>IF(VLOOKUP(Tableau9[[#This Row],[NUANCE]],$A:$B,2,FALSE)="EXTREME DROITE",1,0)</f>
        <v>0</v>
      </c>
      <c r="L403" s="5">
        <f>IF(VLOOKUP(Tableau9[[#This Row],[NUANCE]],$A:$B,2,FALSE)="DROITE",1,0)</f>
        <v>0</v>
      </c>
      <c r="M403" s="5">
        <f>IF(VLOOKUP(Tableau9[[#This Row],[NUANCE]],$A:$B,2,FALSE)="CENTRISTE",1,0)</f>
        <v>1</v>
      </c>
      <c r="N403" s="5">
        <f>IF(VLOOKUP(Tableau9[[#This Row],[NUANCE]],$A:$B,2,FALSE)="GAUCHE",1,0)</f>
        <v>0</v>
      </c>
      <c r="O403" s="5">
        <f>IF(VLOOKUP(Tableau9[[#This Row],[NUANCE]],$A:$B,2,FALSE)="AUTRE",1,0)</f>
        <v>0</v>
      </c>
    </row>
    <row r="404" spans="5:15" x14ac:dyDescent="0.25">
      <c r="E404" s="4">
        <v>2017</v>
      </c>
      <c r="F404" s="4" t="s">
        <v>568</v>
      </c>
      <c r="G404" s="4">
        <v>5</v>
      </c>
      <c r="H404" s="4" t="s">
        <v>657</v>
      </c>
      <c r="I404" s="4" t="s">
        <v>1092</v>
      </c>
      <c r="J404" s="4" t="str">
        <f>Tableau9[[#This Row],[CANDIDAT_NOM]]</f>
        <v>HAMON Beno</v>
      </c>
      <c r="K404" s="5">
        <f>IF(VLOOKUP(Tableau9[[#This Row],[NUANCE]],$A:$B,2,FALSE)="EXTREME DROITE",1,0)</f>
        <v>0</v>
      </c>
      <c r="L404" s="5">
        <f>IF(VLOOKUP(Tableau9[[#This Row],[NUANCE]],$A:$B,2,FALSE)="DROITE",1,0)</f>
        <v>0</v>
      </c>
      <c r="M404" s="5">
        <f>IF(VLOOKUP(Tableau9[[#This Row],[NUANCE]],$A:$B,2,FALSE)="CENTRISTE",1,0)</f>
        <v>0</v>
      </c>
      <c r="N404" s="5">
        <f>IF(VLOOKUP(Tableau9[[#This Row],[NUANCE]],$A:$B,2,FALSE)="GAUCHE",1,0)</f>
        <v>1</v>
      </c>
      <c r="O404" s="5">
        <f>IF(VLOOKUP(Tableau9[[#This Row],[NUANCE]],$A:$B,2,FALSE)="AUTRE",1,0)</f>
        <v>0</v>
      </c>
    </row>
    <row r="405" spans="5:15" x14ac:dyDescent="0.25">
      <c r="E405" s="4">
        <v>2017</v>
      </c>
      <c r="F405" s="4" t="s">
        <v>568</v>
      </c>
      <c r="G405" s="4">
        <v>6</v>
      </c>
      <c r="H405" s="4" t="s">
        <v>657</v>
      </c>
      <c r="I405" s="4" t="s">
        <v>1093</v>
      </c>
      <c r="J405" s="4" t="str">
        <f>Tableau9[[#This Row],[CANDIDAT_NOM]]</f>
        <v>HAMON Beno</v>
      </c>
      <c r="K405" s="5">
        <f>IF(VLOOKUP(Tableau9[[#This Row],[NUANCE]],$A:$B,2,FALSE)="EXTREME DROITE",1,0)</f>
        <v>0</v>
      </c>
      <c r="L405" s="5">
        <f>IF(VLOOKUP(Tableau9[[#This Row],[NUANCE]],$A:$B,2,FALSE)="DROITE",1,0)</f>
        <v>0</v>
      </c>
      <c r="M405" s="5">
        <f>IF(VLOOKUP(Tableau9[[#This Row],[NUANCE]],$A:$B,2,FALSE)="CENTRISTE",1,0)</f>
        <v>0</v>
      </c>
      <c r="N405" s="5">
        <f>IF(VLOOKUP(Tableau9[[#This Row],[NUANCE]],$A:$B,2,FALSE)="GAUCHE",1,0)</f>
        <v>1</v>
      </c>
      <c r="O405" s="5">
        <f>IF(VLOOKUP(Tableau9[[#This Row],[NUANCE]],$A:$B,2,FALSE)="AUTRE",1,0)</f>
        <v>0</v>
      </c>
    </row>
    <row r="406" spans="5:15" x14ac:dyDescent="0.25">
      <c r="E406" s="4">
        <v>2017</v>
      </c>
      <c r="F406" s="4" t="s">
        <v>568</v>
      </c>
      <c r="G406" s="4">
        <v>1</v>
      </c>
      <c r="H406" s="4" t="s">
        <v>657</v>
      </c>
      <c r="I406" s="4" t="s">
        <v>1094</v>
      </c>
      <c r="J406" s="4" t="str">
        <f>Tableau9[[#This Row],[CANDIDAT_NOM]]</f>
        <v>HAMON Beno</v>
      </c>
      <c r="K406" s="5">
        <f>IF(VLOOKUP(Tableau9[[#This Row],[NUANCE]],$A:$B,2,FALSE)="EXTREME DROITE",1,0)</f>
        <v>0</v>
      </c>
      <c r="L406" s="5">
        <f>IF(VLOOKUP(Tableau9[[#This Row],[NUANCE]],$A:$B,2,FALSE)="DROITE",1,0)</f>
        <v>0</v>
      </c>
      <c r="M406" s="5">
        <f>IF(VLOOKUP(Tableau9[[#This Row],[NUANCE]],$A:$B,2,FALSE)="CENTRISTE",1,0)</f>
        <v>0</v>
      </c>
      <c r="N406" s="5">
        <f>IF(VLOOKUP(Tableau9[[#This Row],[NUANCE]],$A:$B,2,FALSE)="GAUCHE",1,0)</f>
        <v>1</v>
      </c>
      <c r="O406" s="5">
        <f>IF(VLOOKUP(Tableau9[[#This Row],[NUANCE]],$A:$B,2,FALSE)="AUTRE",1,0)</f>
        <v>0</v>
      </c>
    </row>
    <row r="407" spans="5:15" x14ac:dyDescent="0.25">
      <c r="E407" s="4">
        <v>2017</v>
      </c>
      <c r="F407" s="4" t="s">
        <v>568</v>
      </c>
      <c r="G407" s="4">
        <v>4</v>
      </c>
      <c r="H407" s="4" t="s">
        <v>657</v>
      </c>
      <c r="I407" s="4" t="s">
        <v>1095</v>
      </c>
      <c r="J407" s="4" t="str">
        <f>Tableau9[[#This Row],[CANDIDAT_NOM]]</f>
        <v>HAMON Beno</v>
      </c>
      <c r="K407" s="5">
        <f>IF(VLOOKUP(Tableau9[[#This Row],[NUANCE]],$A:$B,2,FALSE)="EXTREME DROITE",1,0)</f>
        <v>0</v>
      </c>
      <c r="L407" s="5">
        <f>IF(VLOOKUP(Tableau9[[#This Row],[NUANCE]],$A:$B,2,FALSE)="DROITE",1,0)</f>
        <v>0</v>
      </c>
      <c r="M407" s="5">
        <f>IF(VLOOKUP(Tableau9[[#This Row],[NUANCE]],$A:$B,2,FALSE)="CENTRISTE",1,0)</f>
        <v>0</v>
      </c>
      <c r="N407" s="5">
        <f>IF(VLOOKUP(Tableau9[[#This Row],[NUANCE]],$A:$B,2,FALSE)="GAUCHE",1,0)</f>
        <v>1</v>
      </c>
      <c r="O407" s="5">
        <f>IF(VLOOKUP(Tableau9[[#This Row],[NUANCE]],$A:$B,2,FALSE)="AUTRE",1,0)</f>
        <v>0</v>
      </c>
    </row>
    <row r="408" spans="5:15" x14ac:dyDescent="0.25">
      <c r="E408" s="4">
        <v>2017</v>
      </c>
      <c r="F408" s="4" t="s">
        <v>568</v>
      </c>
      <c r="G408" s="4">
        <v>7</v>
      </c>
      <c r="H408" s="4" t="s">
        <v>657</v>
      </c>
      <c r="I408" s="4" t="s">
        <v>1096</v>
      </c>
      <c r="J408" s="4" t="str">
        <f>Tableau9[[#This Row],[CANDIDAT_NOM]]</f>
        <v>HAMON Beno</v>
      </c>
      <c r="K408" s="5">
        <f>IF(VLOOKUP(Tableau9[[#This Row],[NUANCE]],$A:$B,2,FALSE)="EXTREME DROITE",1,0)</f>
        <v>0</v>
      </c>
      <c r="L408" s="5">
        <f>IF(VLOOKUP(Tableau9[[#This Row],[NUANCE]],$A:$B,2,FALSE)="DROITE",1,0)</f>
        <v>0</v>
      </c>
      <c r="M408" s="5">
        <f>IF(VLOOKUP(Tableau9[[#This Row],[NUANCE]],$A:$B,2,FALSE)="CENTRISTE",1,0)</f>
        <v>0</v>
      </c>
      <c r="N408" s="5">
        <f>IF(VLOOKUP(Tableau9[[#This Row],[NUANCE]],$A:$B,2,FALSE)="GAUCHE",1,0)</f>
        <v>1</v>
      </c>
      <c r="O408" s="5">
        <f>IF(VLOOKUP(Tableau9[[#This Row],[NUANCE]],$A:$B,2,FALSE)="AUTRE",1,0)</f>
        <v>0</v>
      </c>
    </row>
    <row r="409" spans="5:15" x14ac:dyDescent="0.25">
      <c r="E409" s="4">
        <v>2017</v>
      </c>
      <c r="F409" s="4" t="s">
        <v>568</v>
      </c>
      <c r="G409" s="4">
        <v>2</v>
      </c>
      <c r="H409" s="4" t="s">
        <v>657</v>
      </c>
      <c r="I409" s="4" t="s">
        <v>1097</v>
      </c>
      <c r="J409" s="4" t="str">
        <f>Tableau9[[#This Row],[CANDIDAT_NOM]]</f>
        <v>HAMON Beno</v>
      </c>
      <c r="K409" s="5">
        <f>IF(VLOOKUP(Tableau9[[#This Row],[NUANCE]],$A:$B,2,FALSE)="EXTREME DROITE",1,0)</f>
        <v>0</v>
      </c>
      <c r="L409" s="5">
        <f>IF(VLOOKUP(Tableau9[[#This Row],[NUANCE]],$A:$B,2,FALSE)="DROITE",1,0)</f>
        <v>0</v>
      </c>
      <c r="M409" s="5">
        <f>IF(VLOOKUP(Tableau9[[#This Row],[NUANCE]],$A:$B,2,FALSE)="CENTRISTE",1,0)</f>
        <v>0</v>
      </c>
      <c r="N409" s="5">
        <f>IF(VLOOKUP(Tableau9[[#This Row],[NUANCE]],$A:$B,2,FALSE)="GAUCHE",1,0)</f>
        <v>1</v>
      </c>
      <c r="O409" s="5">
        <f>IF(VLOOKUP(Tableau9[[#This Row],[NUANCE]],$A:$B,2,FALSE)="AUTRE",1,0)</f>
        <v>0</v>
      </c>
    </row>
    <row r="410" spans="5:15" x14ac:dyDescent="0.25">
      <c r="E410" s="4">
        <v>2017</v>
      </c>
      <c r="F410" s="4" t="s">
        <v>568</v>
      </c>
      <c r="G410" s="4">
        <v>3</v>
      </c>
      <c r="H410" s="4" t="s">
        <v>657</v>
      </c>
      <c r="I410" s="4" t="s">
        <v>1098</v>
      </c>
      <c r="J410" s="4" t="str">
        <f>Tableau9[[#This Row],[CANDIDAT_NOM]]</f>
        <v>HAMON Beno</v>
      </c>
      <c r="K410" s="5">
        <f>IF(VLOOKUP(Tableau9[[#This Row],[NUANCE]],$A:$B,2,FALSE)="EXTREME DROITE",1,0)</f>
        <v>0</v>
      </c>
      <c r="L410" s="5">
        <f>IF(VLOOKUP(Tableau9[[#This Row],[NUANCE]],$A:$B,2,FALSE)="DROITE",1,0)</f>
        <v>0</v>
      </c>
      <c r="M410" s="5">
        <f>IF(VLOOKUP(Tableau9[[#This Row],[NUANCE]],$A:$B,2,FALSE)="CENTRISTE",1,0)</f>
        <v>0</v>
      </c>
      <c r="N410" s="5">
        <f>IF(VLOOKUP(Tableau9[[#This Row],[NUANCE]],$A:$B,2,FALSE)="GAUCHE",1,0)</f>
        <v>1</v>
      </c>
      <c r="O410" s="5">
        <f>IF(VLOOKUP(Tableau9[[#This Row],[NUANCE]],$A:$B,2,FALSE)="AUTRE",1,0)</f>
        <v>0</v>
      </c>
    </row>
    <row r="411" spans="5:15" x14ac:dyDescent="0.25">
      <c r="E411" s="4">
        <v>2017</v>
      </c>
      <c r="F411" s="4" t="s">
        <v>568</v>
      </c>
      <c r="G411" s="4">
        <v>8</v>
      </c>
      <c r="H411" s="4" t="s">
        <v>657</v>
      </c>
      <c r="I411" s="4" t="s">
        <v>1099</v>
      </c>
      <c r="J411" s="4" t="str">
        <f>Tableau9[[#This Row],[CANDIDAT_NOM]]</f>
        <v>HAMON Beno</v>
      </c>
      <c r="K411" s="5">
        <f>IF(VLOOKUP(Tableau9[[#This Row],[NUANCE]],$A:$B,2,FALSE)="EXTREME DROITE",1,0)</f>
        <v>0</v>
      </c>
      <c r="L411" s="5">
        <f>IF(VLOOKUP(Tableau9[[#This Row],[NUANCE]],$A:$B,2,FALSE)="DROITE",1,0)</f>
        <v>0</v>
      </c>
      <c r="M411" s="5">
        <f>IF(VLOOKUP(Tableau9[[#This Row],[NUANCE]],$A:$B,2,FALSE)="CENTRISTE",1,0)</f>
        <v>0</v>
      </c>
      <c r="N411" s="5">
        <f>IF(VLOOKUP(Tableau9[[#This Row],[NUANCE]],$A:$B,2,FALSE)="GAUCHE",1,0)</f>
        <v>1</v>
      </c>
      <c r="O411" s="5">
        <f>IF(VLOOKUP(Tableau9[[#This Row],[NUANCE]],$A:$B,2,FALSE)="AUTRE",1,0)</f>
        <v>0</v>
      </c>
    </row>
    <row r="412" spans="5:15" x14ac:dyDescent="0.25">
      <c r="E412" s="4">
        <v>2017</v>
      </c>
      <c r="F412" s="4" t="s">
        <v>568</v>
      </c>
      <c r="G412" s="4">
        <v>5</v>
      </c>
      <c r="H412" s="4" t="s">
        <v>659</v>
      </c>
      <c r="I412" s="4" t="s">
        <v>1100</v>
      </c>
      <c r="J412" s="4" t="str">
        <f>Tableau9[[#This Row],[CANDIDAT_NOM]]</f>
        <v>ARTHAUD Nathalie</v>
      </c>
      <c r="K412" s="5">
        <f>IF(VLOOKUP(Tableau9[[#This Row],[NUANCE]],$A:$B,2,FALSE)="EXTREME DROITE",1,0)</f>
        <v>0</v>
      </c>
      <c r="L412" s="5">
        <f>IF(VLOOKUP(Tableau9[[#This Row],[NUANCE]],$A:$B,2,FALSE)="DROITE",1,0)</f>
        <v>0</v>
      </c>
      <c r="M412" s="5">
        <f>IF(VLOOKUP(Tableau9[[#This Row],[NUANCE]],$A:$B,2,FALSE)="CENTRISTE",1,0)</f>
        <v>0</v>
      </c>
      <c r="N412" s="5">
        <f>IF(VLOOKUP(Tableau9[[#This Row],[NUANCE]],$A:$B,2,FALSE)="GAUCHE",1,0)</f>
        <v>1</v>
      </c>
      <c r="O412" s="5">
        <f>IF(VLOOKUP(Tableau9[[#This Row],[NUANCE]],$A:$B,2,FALSE)="AUTRE",1,0)</f>
        <v>0</v>
      </c>
    </row>
    <row r="413" spans="5:15" x14ac:dyDescent="0.25">
      <c r="E413" s="4">
        <v>2017</v>
      </c>
      <c r="F413" s="4" t="s">
        <v>568</v>
      </c>
      <c r="G413" s="4">
        <v>6</v>
      </c>
      <c r="H413" s="4" t="s">
        <v>659</v>
      </c>
      <c r="I413" s="4" t="s">
        <v>1101</v>
      </c>
      <c r="J413" s="4" t="str">
        <f>Tableau9[[#This Row],[CANDIDAT_NOM]]</f>
        <v>ARTHAUD Nathalie</v>
      </c>
      <c r="K413" s="5">
        <f>IF(VLOOKUP(Tableau9[[#This Row],[NUANCE]],$A:$B,2,FALSE)="EXTREME DROITE",1,0)</f>
        <v>0</v>
      </c>
      <c r="L413" s="5">
        <f>IF(VLOOKUP(Tableau9[[#This Row],[NUANCE]],$A:$B,2,FALSE)="DROITE",1,0)</f>
        <v>0</v>
      </c>
      <c r="M413" s="5">
        <f>IF(VLOOKUP(Tableau9[[#This Row],[NUANCE]],$A:$B,2,FALSE)="CENTRISTE",1,0)</f>
        <v>0</v>
      </c>
      <c r="N413" s="5">
        <f>IF(VLOOKUP(Tableau9[[#This Row],[NUANCE]],$A:$B,2,FALSE)="GAUCHE",1,0)</f>
        <v>1</v>
      </c>
      <c r="O413" s="5">
        <f>IF(VLOOKUP(Tableau9[[#This Row],[NUANCE]],$A:$B,2,FALSE)="AUTRE",1,0)</f>
        <v>0</v>
      </c>
    </row>
    <row r="414" spans="5:15" x14ac:dyDescent="0.25">
      <c r="E414" s="4">
        <v>2017</v>
      </c>
      <c r="F414" s="4" t="s">
        <v>568</v>
      </c>
      <c r="G414" s="4">
        <v>1</v>
      </c>
      <c r="H414" s="4" t="s">
        <v>659</v>
      </c>
      <c r="I414" s="4" t="s">
        <v>1102</v>
      </c>
      <c r="J414" s="4" t="str">
        <f>Tableau9[[#This Row],[CANDIDAT_NOM]]</f>
        <v>ARTHAUD Nathalie</v>
      </c>
      <c r="K414" s="5">
        <f>IF(VLOOKUP(Tableau9[[#This Row],[NUANCE]],$A:$B,2,FALSE)="EXTREME DROITE",1,0)</f>
        <v>0</v>
      </c>
      <c r="L414" s="5">
        <f>IF(VLOOKUP(Tableau9[[#This Row],[NUANCE]],$A:$B,2,FALSE)="DROITE",1,0)</f>
        <v>0</v>
      </c>
      <c r="M414" s="5">
        <f>IF(VLOOKUP(Tableau9[[#This Row],[NUANCE]],$A:$B,2,FALSE)="CENTRISTE",1,0)</f>
        <v>0</v>
      </c>
      <c r="N414" s="5">
        <f>IF(VLOOKUP(Tableau9[[#This Row],[NUANCE]],$A:$B,2,FALSE)="GAUCHE",1,0)</f>
        <v>1</v>
      </c>
      <c r="O414" s="5">
        <f>IF(VLOOKUP(Tableau9[[#This Row],[NUANCE]],$A:$B,2,FALSE)="AUTRE",1,0)</f>
        <v>0</v>
      </c>
    </row>
    <row r="415" spans="5:15" x14ac:dyDescent="0.25">
      <c r="E415" s="4">
        <v>2017</v>
      </c>
      <c r="F415" s="4" t="s">
        <v>568</v>
      </c>
      <c r="G415" s="4">
        <v>4</v>
      </c>
      <c r="H415" s="4" t="s">
        <v>659</v>
      </c>
      <c r="I415" s="4" t="s">
        <v>1103</v>
      </c>
      <c r="J415" s="4" t="str">
        <f>Tableau9[[#This Row],[CANDIDAT_NOM]]</f>
        <v>ARTHAUD Nathalie</v>
      </c>
      <c r="K415" s="5">
        <f>IF(VLOOKUP(Tableau9[[#This Row],[NUANCE]],$A:$B,2,FALSE)="EXTREME DROITE",1,0)</f>
        <v>0</v>
      </c>
      <c r="L415" s="5">
        <f>IF(VLOOKUP(Tableau9[[#This Row],[NUANCE]],$A:$B,2,FALSE)="DROITE",1,0)</f>
        <v>0</v>
      </c>
      <c r="M415" s="5">
        <f>IF(VLOOKUP(Tableau9[[#This Row],[NUANCE]],$A:$B,2,FALSE)="CENTRISTE",1,0)</f>
        <v>0</v>
      </c>
      <c r="N415" s="5">
        <f>IF(VLOOKUP(Tableau9[[#This Row],[NUANCE]],$A:$B,2,FALSE)="GAUCHE",1,0)</f>
        <v>1</v>
      </c>
      <c r="O415" s="5">
        <f>IF(VLOOKUP(Tableau9[[#This Row],[NUANCE]],$A:$B,2,FALSE)="AUTRE",1,0)</f>
        <v>0</v>
      </c>
    </row>
    <row r="416" spans="5:15" x14ac:dyDescent="0.25">
      <c r="E416" s="4">
        <v>2017</v>
      </c>
      <c r="F416" s="4" t="s">
        <v>568</v>
      </c>
      <c r="G416" s="4">
        <v>7</v>
      </c>
      <c r="H416" s="4" t="s">
        <v>659</v>
      </c>
      <c r="I416" s="4" t="s">
        <v>1104</v>
      </c>
      <c r="J416" s="4" t="str">
        <f>Tableau9[[#This Row],[CANDIDAT_NOM]]</f>
        <v>ARTHAUD Nathalie</v>
      </c>
      <c r="K416" s="5">
        <f>IF(VLOOKUP(Tableau9[[#This Row],[NUANCE]],$A:$B,2,FALSE)="EXTREME DROITE",1,0)</f>
        <v>0</v>
      </c>
      <c r="L416" s="5">
        <f>IF(VLOOKUP(Tableau9[[#This Row],[NUANCE]],$A:$B,2,FALSE)="DROITE",1,0)</f>
        <v>0</v>
      </c>
      <c r="M416" s="5">
        <f>IF(VLOOKUP(Tableau9[[#This Row],[NUANCE]],$A:$B,2,FALSE)="CENTRISTE",1,0)</f>
        <v>0</v>
      </c>
      <c r="N416" s="5">
        <f>IF(VLOOKUP(Tableau9[[#This Row],[NUANCE]],$A:$B,2,FALSE)="GAUCHE",1,0)</f>
        <v>1</v>
      </c>
      <c r="O416" s="5">
        <f>IF(VLOOKUP(Tableau9[[#This Row],[NUANCE]],$A:$B,2,FALSE)="AUTRE",1,0)</f>
        <v>0</v>
      </c>
    </row>
    <row r="417" spans="5:15" x14ac:dyDescent="0.25">
      <c r="E417" s="4">
        <v>2017</v>
      </c>
      <c r="F417" s="4" t="s">
        <v>568</v>
      </c>
      <c r="G417" s="4">
        <v>2</v>
      </c>
      <c r="H417" s="4" t="s">
        <v>659</v>
      </c>
      <c r="I417" s="4" t="s">
        <v>1105</v>
      </c>
      <c r="J417" s="4" t="str">
        <f>Tableau9[[#This Row],[CANDIDAT_NOM]]</f>
        <v>ARTHAUD Nathalie</v>
      </c>
      <c r="K417" s="5">
        <f>IF(VLOOKUP(Tableau9[[#This Row],[NUANCE]],$A:$B,2,FALSE)="EXTREME DROITE",1,0)</f>
        <v>0</v>
      </c>
      <c r="L417" s="5">
        <f>IF(VLOOKUP(Tableau9[[#This Row],[NUANCE]],$A:$B,2,FALSE)="DROITE",1,0)</f>
        <v>0</v>
      </c>
      <c r="M417" s="5">
        <f>IF(VLOOKUP(Tableau9[[#This Row],[NUANCE]],$A:$B,2,FALSE)="CENTRISTE",1,0)</f>
        <v>0</v>
      </c>
      <c r="N417" s="5">
        <f>IF(VLOOKUP(Tableau9[[#This Row],[NUANCE]],$A:$B,2,FALSE)="GAUCHE",1,0)</f>
        <v>1</v>
      </c>
      <c r="O417" s="5">
        <f>IF(VLOOKUP(Tableau9[[#This Row],[NUANCE]],$A:$B,2,FALSE)="AUTRE",1,0)</f>
        <v>0</v>
      </c>
    </row>
    <row r="418" spans="5:15" x14ac:dyDescent="0.25">
      <c r="E418" s="4">
        <v>2017</v>
      </c>
      <c r="F418" s="4" t="s">
        <v>568</v>
      </c>
      <c r="G418" s="4">
        <v>3</v>
      </c>
      <c r="H418" s="4" t="s">
        <v>659</v>
      </c>
      <c r="I418" s="4" t="s">
        <v>1106</v>
      </c>
      <c r="J418" s="4" t="str">
        <f>Tableau9[[#This Row],[CANDIDAT_NOM]]</f>
        <v>ARTHAUD Nathalie</v>
      </c>
      <c r="K418" s="5">
        <f>IF(VLOOKUP(Tableau9[[#This Row],[NUANCE]],$A:$B,2,FALSE)="EXTREME DROITE",1,0)</f>
        <v>0</v>
      </c>
      <c r="L418" s="5">
        <f>IF(VLOOKUP(Tableau9[[#This Row],[NUANCE]],$A:$B,2,FALSE)="DROITE",1,0)</f>
        <v>0</v>
      </c>
      <c r="M418" s="5">
        <f>IF(VLOOKUP(Tableau9[[#This Row],[NUANCE]],$A:$B,2,FALSE)="CENTRISTE",1,0)</f>
        <v>0</v>
      </c>
      <c r="N418" s="5">
        <f>IF(VLOOKUP(Tableau9[[#This Row],[NUANCE]],$A:$B,2,FALSE)="GAUCHE",1,0)</f>
        <v>1</v>
      </c>
      <c r="O418" s="5">
        <f>IF(VLOOKUP(Tableau9[[#This Row],[NUANCE]],$A:$B,2,FALSE)="AUTRE",1,0)</f>
        <v>0</v>
      </c>
    </row>
    <row r="419" spans="5:15" x14ac:dyDescent="0.25">
      <c r="E419" s="4">
        <v>2017</v>
      </c>
      <c r="F419" s="4" t="s">
        <v>568</v>
      </c>
      <c r="G419" s="4">
        <v>8</v>
      </c>
      <c r="H419" s="4" t="s">
        <v>659</v>
      </c>
      <c r="I419" s="4" t="s">
        <v>1107</v>
      </c>
      <c r="J419" s="4" t="str">
        <f>Tableau9[[#This Row],[CANDIDAT_NOM]]</f>
        <v>ARTHAUD Nathalie</v>
      </c>
      <c r="K419" s="5">
        <f>IF(VLOOKUP(Tableau9[[#This Row],[NUANCE]],$A:$B,2,FALSE)="EXTREME DROITE",1,0)</f>
        <v>0</v>
      </c>
      <c r="L419" s="5">
        <f>IF(VLOOKUP(Tableau9[[#This Row],[NUANCE]],$A:$B,2,FALSE)="DROITE",1,0)</f>
        <v>0</v>
      </c>
      <c r="M419" s="5">
        <f>IF(VLOOKUP(Tableau9[[#This Row],[NUANCE]],$A:$B,2,FALSE)="CENTRISTE",1,0)</f>
        <v>0</v>
      </c>
      <c r="N419" s="5">
        <f>IF(VLOOKUP(Tableau9[[#This Row],[NUANCE]],$A:$B,2,FALSE)="GAUCHE",1,0)</f>
        <v>1</v>
      </c>
      <c r="O419" s="5">
        <f>IF(VLOOKUP(Tableau9[[#This Row],[NUANCE]],$A:$B,2,FALSE)="AUTRE",1,0)</f>
        <v>0</v>
      </c>
    </row>
    <row r="420" spans="5:15" x14ac:dyDescent="0.25">
      <c r="E420" s="4">
        <v>2017</v>
      </c>
      <c r="F420" s="4" t="s">
        <v>568</v>
      </c>
      <c r="G420" s="4">
        <v>5</v>
      </c>
      <c r="H420" s="4" t="s">
        <v>661</v>
      </c>
      <c r="I420" s="4" t="s">
        <v>1108</v>
      </c>
      <c r="J420" s="4" t="str">
        <f>Tableau9[[#This Row],[CANDIDAT_NOM]]</f>
        <v>POUTOU Philippe</v>
      </c>
      <c r="K420" s="5">
        <f>IF(VLOOKUP(Tableau9[[#This Row],[NUANCE]],$A:$B,2,FALSE)="EXTREME DROITE",1,0)</f>
        <v>0</v>
      </c>
      <c r="L420" s="5">
        <f>IF(VLOOKUP(Tableau9[[#This Row],[NUANCE]],$A:$B,2,FALSE)="DROITE",1,0)</f>
        <v>0</v>
      </c>
      <c r="M420" s="5">
        <f>IF(VLOOKUP(Tableau9[[#This Row],[NUANCE]],$A:$B,2,FALSE)="CENTRISTE",1,0)</f>
        <v>0</v>
      </c>
      <c r="N420" s="5">
        <f>IF(VLOOKUP(Tableau9[[#This Row],[NUANCE]],$A:$B,2,FALSE)="GAUCHE",1,0)</f>
        <v>1</v>
      </c>
      <c r="O420" s="5">
        <f>IF(VLOOKUP(Tableau9[[#This Row],[NUANCE]],$A:$B,2,FALSE)="AUTRE",1,0)</f>
        <v>0</v>
      </c>
    </row>
    <row r="421" spans="5:15" x14ac:dyDescent="0.25">
      <c r="E421" s="4">
        <v>2017</v>
      </c>
      <c r="F421" s="4" t="s">
        <v>568</v>
      </c>
      <c r="G421" s="4">
        <v>6</v>
      </c>
      <c r="H421" s="4" t="s">
        <v>661</v>
      </c>
      <c r="I421" s="4" t="s">
        <v>1109</v>
      </c>
      <c r="J421" s="4" t="str">
        <f>Tableau9[[#This Row],[CANDIDAT_NOM]]</f>
        <v>POUTOU Philippe</v>
      </c>
      <c r="K421" s="5">
        <f>IF(VLOOKUP(Tableau9[[#This Row],[NUANCE]],$A:$B,2,FALSE)="EXTREME DROITE",1,0)</f>
        <v>0</v>
      </c>
      <c r="L421" s="5">
        <f>IF(VLOOKUP(Tableau9[[#This Row],[NUANCE]],$A:$B,2,FALSE)="DROITE",1,0)</f>
        <v>0</v>
      </c>
      <c r="M421" s="5">
        <f>IF(VLOOKUP(Tableau9[[#This Row],[NUANCE]],$A:$B,2,FALSE)="CENTRISTE",1,0)</f>
        <v>0</v>
      </c>
      <c r="N421" s="5">
        <f>IF(VLOOKUP(Tableau9[[#This Row],[NUANCE]],$A:$B,2,FALSE)="GAUCHE",1,0)</f>
        <v>1</v>
      </c>
      <c r="O421" s="5">
        <f>IF(VLOOKUP(Tableau9[[#This Row],[NUANCE]],$A:$B,2,FALSE)="AUTRE",1,0)</f>
        <v>0</v>
      </c>
    </row>
    <row r="422" spans="5:15" x14ac:dyDescent="0.25">
      <c r="E422" s="4">
        <v>2017</v>
      </c>
      <c r="F422" s="4" t="s">
        <v>568</v>
      </c>
      <c r="G422" s="4">
        <v>1</v>
      </c>
      <c r="H422" s="4" t="s">
        <v>661</v>
      </c>
      <c r="I422" s="4" t="s">
        <v>1110</v>
      </c>
      <c r="J422" s="4" t="str">
        <f>Tableau9[[#This Row],[CANDIDAT_NOM]]</f>
        <v>POUTOU Philippe</v>
      </c>
      <c r="K422" s="5">
        <f>IF(VLOOKUP(Tableau9[[#This Row],[NUANCE]],$A:$B,2,FALSE)="EXTREME DROITE",1,0)</f>
        <v>0</v>
      </c>
      <c r="L422" s="5">
        <f>IF(VLOOKUP(Tableau9[[#This Row],[NUANCE]],$A:$B,2,FALSE)="DROITE",1,0)</f>
        <v>0</v>
      </c>
      <c r="M422" s="5">
        <f>IF(VLOOKUP(Tableau9[[#This Row],[NUANCE]],$A:$B,2,FALSE)="CENTRISTE",1,0)</f>
        <v>0</v>
      </c>
      <c r="N422" s="5">
        <f>IF(VLOOKUP(Tableau9[[#This Row],[NUANCE]],$A:$B,2,FALSE)="GAUCHE",1,0)</f>
        <v>1</v>
      </c>
      <c r="O422" s="5">
        <f>IF(VLOOKUP(Tableau9[[#This Row],[NUANCE]],$A:$B,2,FALSE)="AUTRE",1,0)</f>
        <v>0</v>
      </c>
    </row>
    <row r="423" spans="5:15" x14ac:dyDescent="0.25">
      <c r="E423" s="4">
        <v>2017</v>
      </c>
      <c r="F423" s="4" t="s">
        <v>568</v>
      </c>
      <c r="G423" s="4">
        <v>4</v>
      </c>
      <c r="H423" s="4" t="s">
        <v>661</v>
      </c>
      <c r="I423" s="4" t="s">
        <v>1111</v>
      </c>
      <c r="J423" s="4" t="str">
        <f>Tableau9[[#This Row],[CANDIDAT_NOM]]</f>
        <v>POUTOU Philippe</v>
      </c>
      <c r="K423" s="5">
        <f>IF(VLOOKUP(Tableau9[[#This Row],[NUANCE]],$A:$B,2,FALSE)="EXTREME DROITE",1,0)</f>
        <v>0</v>
      </c>
      <c r="L423" s="5">
        <f>IF(VLOOKUP(Tableau9[[#This Row],[NUANCE]],$A:$B,2,FALSE)="DROITE",1,0)</f>
        <v>0</v>
      </c>
      <c r="M423" s="5">
        <f>IF(VLOOKUP(Tableau9[[#This Row],[NUANCE]],$A:$B,2,FALSE)="CENTRISTE",1,0)</f>
        <v>0</v>
      </c>
      <c r="N423" s="5">
        <f>IF(VLOOKUP(Tableau9[[#This Row],[NUANCE]],$A:$B,2,FALSE)="GAUCHE",1,0)</f>
        <v>1</v>
      </c>
      <c r="O423" s="5">
        <f>IF(VLOOKUP(Tableau9[[#This Row],[NUANCE]],$A:$B,2,FALSE)="AUTRE",1,0)</f>
        <v>0</v>
      </c>
    </row>
    <row r="424" spans="5:15" x14ac:dyDescent="0.25">
      <c r="E424" s="4">
        <v>2017</v>
      </c>
      <c r="F424" s="4" t="s">
        <v>568</v>
      </c>
      <c r="G424" s="4">
        <v>7</v>
      </c>
      <c r="H424" s="4" t="s">
        <v>661</v>
      </c>
      <c r="I424" s="4" t="s">
        <v>1112</v>
      </c>
      <c r="J424" s="4" t="str">
        <f>Tableau9[[#This Row],[CANDIDAT_NOM]]</f>
        <v>POUTOU Philippe</v>
      </c>
      <c r="K424" s="5">
        <f>IF(VLOOKUP(Tableau9[[#This Row],[NUANCE]],$A:$B,2,FALSE)="EXTREME DROITE",1,0)</f>
        <v>0</v>
      </c>
      <c r="L424" s="5">
        <f>IF(VLOOKUP(Tableau9[[#This Row],[NUANCE]],$A:$B,2,FALSE)="DROITE",1,0)</f>
        <v>0</v>
      </c>
      <c r="M424" s="5">
        <f>IF(VLOOKUP(Tableau9[[#This Row],[NUANCE]],$A:$B,2,FALSE)="CENTRISTE",1,0)</f>
        <v>0</v>
      </c>
      <c r="N424" s="5">
        <f>IF(VLOOKUP(Tableau9[[#This Row],[NUANCE]],$A:$B,2,FALSE)="GAUCHE",1,0)</f>
        <v>1</v>
      </c>
      <c r="O424" s="5">
        <f>IF(VLOOKUP(Tableau9[[#This Row],[NUANCE]],$A:$B,2,FALSE)="AUTRE",1,0)</f>
        <v>0</v>
      </c>
    </row>
    <row r="425" spans="5:15" x14ac:dyDescent="0.25">
      <c r="E425" s="4">
        <v>2017</v>
      </c>
      <c r="F425" s="4" t="s">
        <v>568</v>
      </c>
      <c r="G425" s="4">
        <v>2</v>
      </c>
      <c r="H425" s="4" t="s">
        <v>661</v>
      </c>
      <c r="I425" s="4" t="s">
        <v>1113</v>
      </c>
      <c r="J425" s="4" t="str">
        <f>Tableau9[[#This Row],[CANDIDAT_NOM]]</f>
        <v>POUTOU Philippe</v>
      </c>
      <c r="K425" s="5">
        <f>IF(VLOOKUP(Tableau9[[#This Row],[NUANCE]],$A:$B,2,FALSE)="EXTREME DROITE",1,0)</f>
        <v>0</v>
      </c>
      <c r="L425" s="5">
        <f>IF(VLOOKUP(Tableau9[[#This Row],[NUANCE]],$A:$B,2,FALSE)="DROITE",1,0)</f>
        <v>0</v>
      </c>
      <c r="M425" s="5">
        <f>IF(VLOOKUP(Tableau9[[#This Row],[NUANCE]],$A:$B,2,FALSE)="CENTRISTE",1,0)</f>
        <v>0</v>
      </c>
      <c r="N425" s="5">
        <f>IF(VLOOKUP(Tableau9[[#This Row],[NUANCE]],$A:$B,2,FALSE)="GAUCHE",1,0)</f>
        <v>1</v>
      </c>
      <c r="O425" s="5">
        <f>IF(VLOOKUP(Tableau9[[#This Row],[NUANCE]],$A:$B,2,FALSE)="AUTRE",1,0)</f>
        <v>0</v>
      </c>
    </row>
    <row r="426" spans="5:15" x14ac:dyDescent="0.25">
      <c r="E426" s="4">
        <v>2017</v>
      </c>
      <c r="F426" s="4" t="s">
        <v>568</v>
      </c>
      <c r="G426" s="4">
        <v>3</v>
      </c>
      <c r="H426" s="4" t="s">
        <v>661</v>
      </c>
      <c r="I426" s="4" t="s">
        <v>1114</v>
      </c>
      <c r="J426" s="4" t="str">
        <f>Tableau9[[#This Row],[CANDIDAT_NOM]]</f>
        <v>POUTOU Philippe</v>
      </c>
      <c r="K426" s="5">
        <f>IF(VLOOKUP(Tableau9[[#This Row],[NUANCE]],$A:$B,2,FALSE)="EXTREME DROITE",1,0)</f>
        <v>0</v>
      </c>
      <c r="L426" s="5">
        <f>IF(VLOOKUP(Tableau9[[#This Row],[NUANCE]],$A:$B,2,FALSE)="DROITE",1,0)</f>
        <v>0</v>
      </c>
      <c r="M426" s="5">
        <f>IF(VLOOKUP(Tableau9[[#This Row],[NUANCE]],$A:$B,2,FALSE)="CENTRISTE",1,0)</f>
        <v>0</v>
      </c>
      <c r="N426" s="5">
        <f>IF(VLOOKUP(Tableau9[[#This Row],[NUANCE]],$A:$B,2,FALSE)="GAUCHE",1,0)</f>
        <v>1</v>
      </c>
      <c r="O426" s="5">
        <f>IF(VLOOKUP(Tableau9[[#This Row],[NUANCE]],$A:$B,2,FALSE)="AUTRE",1,0)</f>
        <v>0</v>
      </c>
    </row>
    <row r="427" spans="5:15" x14ac:dyDescent="0.25">
      <c r="E427" s="4">
        <v>2017</v>
      </c>
      <c r="F427" s="4" t="s">
        <v>568</v>
      </c>
      <c r="G427" s="4">
        <v>8</v>
      </c>
      <c r="H427" s="4" t="s">
        <v>661</v>
      </c>
      <c r="I427" s="4" t="s">
        <v>1115</v>
      </c>
      <c r="J427" s="4" t="str">
        <f>Tableau9[[#This Row],[CANDIDAT_NOM]]</f>
        <v>POUTOU Philippe</v>
      </c>
      <c r="K427" s="5">
        <f>IF(VLOOKUP(Tableau9[[#This Row],[NUANCE]],$A:$B,2,FALSE)="EXTREME DROITE",1,0)</f>
        <v>0</v>
      </c>
      <c r="L427" s="5">
        <f>IF(VLOOKUP(Tableau9[[#This Row],[NUANCE]],$A:$B,2,FALSE)="DROITE",1,0)</f>
        <v>0</v>
      </c>
      <c r="M427" s="5">
        <f>IF(VLOOKUP(Tableau9[[#This Row],[NUANCE]],$A:$B,2,FALSE)="CENTRISTE",1,0)</f>
        <v>0</v>
      </c>
      <c r="N427" s="5">
        <f>IF(VLOOKUP(Tableau9[[#This Row],[NUANCE]],$A:$B,2,FALSE)="GAUCHE",1,0)</f>
        <v>1</v>
      </c>
      <c r="O427" s="5">
        <f>IF(VLOOKUP(Tableau9[[#This Row],[NUANCE]],$A:$B,2,FALSE)="AUTRE",1,0)</f>
        <v>0</v>
      </c>
    </row>
    <row r="428" spans="5:15" x14ac:dyDescent="0.25">
      <c r="E428" s="4">
        <v>2017</v>
      </c>
      <c r="F428" s="4" t="s">
        <v>568</v>
      </c>
      <c r="G428" s="4">
        <v>5</v>
      </c>
      <c r="H428" s="4" t="s">
        <v>662</v>
      </c>
      <c r="I428" s="4" t="s">
        <v>1116</v>
      </c>
      <c r="J428" s="4" t="str">
        <f>Tableau9[[#This Row],[CANDIDAT_NOM]]</f>
        <v>CHEMINADE Jacques</v>
      </c>
      <c r="K428" s="5">
        <f>IF(VLOOKUP(Tableau9[[#This Row],[NUANCE]],$A:$B,2,FALSE)="EXTREME DROITE",1,0)</f>
        <v>1</v>
      </c>
      <c r="L428" s="5">
        <f>IF(VLOOKUP(Tableau9[[#This Row],[NUANCE]],$A:$B,2,FALSE)="DROITE",1,0)</f>
        <v>0</v>
      </c>
      <c r="M428" s="5">
        <f>IF(VLOOKUP(Tableau9[[#This Row],[NUANCE]],$A:$B,2,FALSE)="CENTRISTE",1,0)</f>
        <v>0</v>
      </c>
      <c r="N428" s="5">
        <f>IF(VLOOKUP(Tableau9[[#This Row],[NUANCE]],$A:$B,2,FALSE)="GAUCHE",1,0)</f>
        <v>0</v>
      </c>
      <c r="O428" s="5">
        <f>IF(VLOOKUP(Tableau9[[#This Row],[NUANCE]],$A:$B,2,FALSE)="AUTRE",1,0)</f>
        <v>0</v>
      </c>
    </row>
    <row r="429" spans="5:15" x14ac:dyDescent="0.25">
      <c r="E429" s="4">
        <v>2017</v>
      </c>
      <c r="F429" s="4" t="s">
        <v>568</v>
      </c>
      <c r="G429" s="4">
        <v>6</v>
      </c>
      <c r="H429" s="4" t="s">
        <v>662</v>
      </c>
      <c r="I429" s="4" t="s">
        <v>1117</v>
      </c>
      <c r="J429" s="4" t="str">
        <f>Tableau9[[#This Row],[CANDIDAT_NOM]]</f>
        <v>CHEMINADE Jacques</v>
      </c>
      <c r="K429" s="5">
        <f>IF(VLOOKUP(Tableau9[[#This Row],[NUANCE]],$A:$B,2,FALSE)="EXTREME DROITE",1,0)</f>
        <v>1</v>
      </c>
      <c r="L429" s="5">
        <f>IF(VLOOKUP(Tableau9[[#This Row],[NUANCE]],$A:$B,2,FALSE)="DROITE",1,0)</f>
        <v>0</v>
      </c>
      <c r="M429" s="5">
        <f>IF(VLOOKUP(Tableau9[[#This Row],[NUANCE]],$A:$B,2,FALSE)="CENTRISTE",1,0)</f>
        <v>0</v>
      </c>
      <c r="N429" s="5">
        <f>IF(VLOOKUP(Tableau9[[#This Row],[NUANCE]],$A:$B,2,FALSE)="GAUCHE",1,0)</f>
        <v>0</v>
      </c>
      <c r="O429" s="5">
        <f>IF(VLOOKUP(Tableau9[[#This Row],[NUANCE]],$A:$B,2,FALSE)="AUTRE",1,0)</f>
        <v>0</v>
      </c>
    </row>
    <row r="430" spans="5:15" x14ac:dyDescent="0.25">
      <c r="E430" s="4">
        <v>2017</v>
      </c>
      <c r="F430" s="4" t="s">
        <v>568</v>
      </c>
      <c r="G430" s="4">
        <v>1</v>
      </c>
      <c r="H430" s="4" t="s">
        <v>662</v>
      </c>
      <c r="I430" s="4" t="s">
        <v>1118</v>
      </c>
      <c r="J430" s="4" t="str">
        <f>Tableau9[[#This Row],[CANDIDAT_NOM]]</f>
        <v>CHEMINADE Jacques</v>
      </c>
      <c r="K430" s="5">
        <f>IF(VLOOKUP(Tableau9[[#This Row],[NUANCE]],$A:$B,2,FALSE)="EXTREME DROITE",1,0)</f>
        <v>1</v>
      </c>
      <c r="L430" s="5">
        <f>IF(VLOOKUP(Tableau9[[#This Row],[NUANCE]],$A:$B,2,FALSE)="DROITE",1,0)</f>
        <v>0</v>
      </c>
      <c r="M430" s="5">
        <f>IF(VLOOKUP(Tableau9[[#This Row],[NUANCE]],$A:$B,2,FALSE)="CENTRISTE",1,0)</f>
        <v>0</v>
      </c>
      <c r="N430" s="5">
        <f>IF(VLOOKUP(Tableau9[[#This Row],[NUANCE]],$A:$B,2,FALSE)="GAUCHE",1,0)</f>
        <v>0</v>
      </c>
      <c r="O430" s="5">
        <f>IF(VLOOKUP(Tableau9[[#This Row],[NUANCE]],$A:$B,2,FALSE)="AUTRE",1,0)</f>
        <v>0</v>
      </c>
    </row>
    <row r="431" spans="5:15" x14ac:dyDescent="0.25">
      <c r="E431" s="4">
        <v>2017</v>
      </c>
      <c r="F431" s="4" t="s">
        <v>568</v>
      </c>
      <c r="G431" s="4">
        <v>4</v>
      </c>
      <c r="H431" s="4" t="s">
        <v>662</v>
      </c>
      <c r="I431" s="4" t="s">
        <v>1119</v>
      </c>
      <c r="J431" s="4" t="str">
        <f>Tableau9[[#This Row],[CANDIDAT_NOM]]</f>
        <v>CHEMINADE Jacques</v>
      </c>
      <c r="K431" s="5">
        <f>IF(VLOOKUP(Tableau9[[#This Row],[NUANCE]],$A:$B,2,FALSE)="EXTREME DROITE",1,0)</f>
        <v>1</v>
      </c>
      <c r="L431" s="5">
        <f>IF(VLOOKUP(Tableau9[[#This Row],[NUANCE]],$A:$B,2,FALSE)="DROITE",1,0)</f>
        <v>0</v>
      </c>
      <c r="M431" s="5">
        <f>IF(VLOOKUP(Tableau9[[#This Row],[NUANCE]],$A:$B,2,FALSE)="CENTRISTE",1,0)</f>
        <v>0</v>
      </c>
      <c r="N431" s="5">
        <f>IF(VLOOKUP(Tableau9[[#This Row],[NUANCE]],$A:$B,2,FALSE)="GAUCHE",1,0)</f>
        <v>0</v>
      </c>
      <c r="O431" s="5">
        <f>IF(VLOOKUP(Tableau9[[#This Row],[NUANCE]],$A:$B,2,FALSE)="AUTRE",1,0)</f>
        <v>0</v>
      </c>
    </row>
    <row r="432" spans="5:15" x14ac:dyDescent="0.25">
      <c r="E432" s="4">
        <v>2017</v>
      </c>
      <c r="F432" s="4" t="s">
        <v>568</v>
      </c>
      <c r="G432" s="4">
        <v>7</v>
      </c>
      <c r="H432" s="4" t="s">
        <v>662</v>
      </c>
      <c r="I432" s="4" t="s">
        <v>1120</v>
      </c>
      <c r="J432" s="4" t="str">
        <f>Tableau9[[#This Row],[CANDIDAT_NOM]]</f>
        <v>CHEMINADE Jacques</v>
      </c>
      <c r="K432" s="5">
        <f>IF(VLOOKUP(Tableau9[[#This Row],[NUANCE]],$A:$B,2,FALSE)="EXTREME DROITE",1,0)</f>
        <v>1</v>
      </c>
      <c r="L432" s="5">
        <f>IF(VLOOKUP(Tableau9[[#This Row],[NUANCE]],$A:$B,2,FALSE)="DROITE",1,0)</f>
        <v>0</v>
      </c>
      <c r="M432" s="5">
        <f>IF(VLOOKUP(Tableau9[[#This Row],[NUANCE]],$A:$B,2,FALSE)="CENTRISTE",1,0)</f>
        <v>0</v>
      </c>
      <c r="N432" s="5">
        <f>IF(VLOOKUP(Tableau9[[#This Row],[NUANCE]],$A:$B,2,FALSE)="GAUCHE",1,0)</f>
        <v>0</v>
      </c>
      <c r="O432" s="5">
        <f>IF(VLOOKUP(Tableau9[[#This Row],[NUANCE]],$A:$B,2,FALSE)="AUTRE",1,0)</f>
        <v>0</v>
      </c>
    </row>
    <row r="433" spans="5:15" x14ac:dyDescent="0.25">
      <c r="E433" s="4">
        <v>2017</v>
      </c>
      <c r="F433" s="4" t="s">
        <v>568</v>
      </c>
      <c r="G433" s="4">
        <v>2</v>
      </c>
      <c r="H433" s="4" t="s">
        <v>662</v>
      </c>
      <c r="I433" s="4" t="s">
        <v>1121</v>
      </c>
      <c r="J433" s="4" t="str">
        <f>Tableau9[[#This Row],[CANDIDAT_NOM]]</f>
        <v>CHEMINADE Jacques</v>
      </c>
      <c r="K433" s="5">
        <f>IF(VLOOKUP(Tableau9[[#This Row],[NUANCE]],$A:$B,2,FALSE)="EXTREME DROITE",1,0)</f>
        <v>1</v>
      </c>
      <c r="L433" s="5">
        <f>IF(VLOOKUP(Tableau9[[#This Row],[NUANCE]],$A:$B,2,FALSE)="DROITE",1,0)</f>
        <v>0</v>
      </c>
      <c r="M433" s="5">
        <f>IF(VLOOKUP(Tableau9[[#This Row],[NUANCE]],$A:$B,2,FALSE)="CENTRISTE",1,0)</f>
        <v>0</v>
      </c>
      <c r="N433" s="5">
        <f>IF(VLOOKUP(Tableau9[[#This Row],[NUANCE]],$A:$B,2,FALSE)="GAUCHE",1,0)</f>
        <v>0</v>
      </c>
      <c r="O433" s="5">
        <f>IF(VLOOKUP(Tableau9[[#This Row],[NUANCE]],$A:$B,2,FALSE)="AUTRE",1,0)</f>
        <v>0</v>
      </c>
    </row>
    <row r="434" spans="5:15" x14ac:dyDescent="0.25">
      <c r="E434" s="4">
        <v>2017</v>
      </c>
      <c r="F434" s="4" t="s">
        <v>568</v>
      </c>
      <c r="G434" s="4">
        <v>3</v>
      </c>
      <c r="H434" s="4" t="s">
        <v>662</v>
      </c>
      <c r="I434" s="4" t="s">
        <v>1122</v>
      </c>
      <c r="J434" s="4" t="str">
        <f>Tableau9[[#This Row],[CANDIDAT_NOM]]</f>
        <v>CHEMINADE Jacques</v>
      </c>
      <c r="K434" s="5">
        <f>IF(VLOOKUP(Tableau9[[#This Row],[NUANCE]],$A:$B,2,FALSE)="EXTREME DROITE",1,0)</f>
        <v>1</v>
      </c>
      <c r="L434" s="5">
        <f>IF(VLOOKUP(Tableau9[[#This Row],[NUANCE]],$A:$B,2,FALSE)="DROITE",1,0)</f>
        <v>0</v>
      </c>
      <c r="M434" s="5">
        <f>IF(VLOOKUP(Tableau9[[#This Row],[NUANCE]],$A:$B,2,FALSE)="CENTRISTE",1,0)</f>
        <v>0</v>
      </c>
      <c r="N434" s="5">
        <f>IF(VLOOKUP(Tableau9[[#This Row],[NUANCE]],$A:$B,2,FALSE)="GAUCHE",1,0)</f>
        <v>0</v>
      </c>
      <c r="O434" s="5">
        <f>IF(VLOOKUP(Tableau9[[#This Row],[NUANCE]],$A:$B,2,FALSE)="AUTRE",1,0)</f>
        <v>0</v>
      </c>
    </row>
    <row r="435" spans="5:15" x14ac:dyDescent="0.25">
      <c r="E435" s="4">
        <v>2017</v>
      </c>
      <c r="F435" s="4" t="s">
        <v>568</v>
      </c>
      <c r="G435" s="4">
        <v>8</v>
      </c>
      <c r="H435" s="4" t="s">
        <v>662</v>
      </c>
      <c r="I435" s="4" t="s">
        <v>1123</v>
      </c>
      <c r="J435" s="4" t="str">
        <f>Tableau9[[#This Row],[CANDIDAT_NOM]]</f>
        <v>CHEMINADE Jacques</v>
      </c>
      <c r="K435" s="5">
        <f>IF(VLOOKUP(Tableau9[[#This Row],[NUANCE]],$A:$B,2,FALSE)="EXTREME DROITE",1,0)</f>
        <v>1</v>
      </c>
      <c r="L435" s="5">
        <f>IF(VLOOKUP(Tableau9[[#This Row],[NUANCE]],$A:$B,2,FALSE)="DROITE",1,0)</f>
        <v>0</v>
      </c>
      <c r="M435" s="5">
        <f>IF(VLOOKUP(Tableau9[[#This Row],[NUANCE]],$A:$B,2,FALSE)="CENTRISTE",1,0)</f>
        <v>0</v>
      </c>
      <c r="N435" s="5">
        <f>IF(VLOOKUP(Tableau9[[#This Row],[NUANCE]],$A:$B,2,FALSE)="GAUCHE",1,0)</f>
        <v>0</v>
      </c>
      <c r="O435" s="5">
        <f>IF(VLOOKUP(Tableau9[[#This Row],[NUANCE]],$A:$B,2,FALSE)="AUTRE",1,0)</f>
        <v>0</v>
      </c>
    </row>
    <row r="436" spans="5:15" x14ac:dyDescent="0.25">
      <c r="E436" s="4">
        <v>2017</v>
      </c>
      <c r="F436" s="4" t="s">
        <v>568</v>
      </c>
      <c r="G436" s="4">
        <v>5</v>
      </c>
      <c r="H436" s="4" t="s">
        <v>663</v>
      </c>
      <c r="I436" s="4" t="s">
        <v>1124</v>
      </c>
      <c r="J436" s="4" t="str">
        <f>Tableau9[[#This Row],[CANDIDAT_NOM]]</f>
        <v>LASSALLE Jean</v>
      </c>
      <c r="K436" s="5">
        <f>IF(VLOOKUP(Tableau9[[#This Row],[NUANCE]],$A:$B,2,FALSE)="EXTREME DROITE",1,0)</f>
        <v>0</v>
      </c>
      <c r="L436" s="5">
        <f>IF(VLOOKUP(Tableau9[[#This Row],[NUANCE]],$A:$B,2,FALSE)="DROITE",1,0)</f>
        <v>0</v>
      </c>
      <c r="M436" s="5">
        <f>IF(VLOOKUP(Tableau9[[#This Row],[NUANCE]],$A:$B,2,FALSE)="CENTRISTE",1,0)</f>
        <v>0</v>
      </c>
      <c r="N436" s="5">
        <f>IF(VLOOKUP(Tableau9[[#This Row],[NUANCE]],$A:$B,2,FALSE)="GAUCHE",1,0)</f>
        <v>0</v>
      </c>
      <c r="O436" s="5">
        <f>IF(VLOOKUP(Tableau9[[#This Row],[NUANCE]],$A:$B,2,FALSE)="AUTRE",1,0)</f>
        <v>1</v>
      </c>
    </row>
    <row r="437" spans="5:15" x14ac:dyDescent="0.25">
      <c r="E437" s="4">
        <v>2017</v>
      </c>
      <c r="F437" s="4" t="s">
        <v>568</v>
      </c>
      <c r="G437" s="4">
        <v>6</v>
      </c>
      <c r="H437" s="4" t="s">
        <v>663</v>
      </c>
      <c r="I437" s="4" t="s">
        <v>1125</v>
      </c>
      <c r="J437" s="4" t="str">
        <f>Tableau9[[#This Row],[CANDIDAT_NOM]]</f>
        <v>LASSALLE Jean</v>
      </c>
      <c r="K437" s="5">
        <f>IF(VLOOKUP(Tableau9[[#This Row],[NUANCE]],$A:$B,2,FALSE)="EXTREME DROITE",1,0)</f>
        <v>0</v>
      </c>
      <c r="L437" s="5">
        <f>IF(VLOOKUP(Tableau9[[#This Row],[NUANCE]],$A:$B,2,FALSE)="DROITE",1,0)</f>
        <v>0</v>
      </c>
      <c r="M437" s="5">
        <f>IF(VLOOKUP(Tableau9[[#This Row],[NUANCE]],$A:$B,2,FALSE)="CENTRISTE",1,0)</f>
        <v>0</v>
      </c>
      <c r="N437" s="5">
        <f>IF(VLOOKUP(Tableau9[[#This Row],[NUANCE]],$A:$B,2,FALSE)="GAUCHE",1,0)</f>
        <v>0</v>
      </c>
      <c r="O437" s="5">
        <f>IF(VLOOKUP(Tableau9[[#This Row],[NUANCE]],$A:$B,2,FALSE)="AUTRE",1,0)</f>
        <v>1</v>
      </c>
    </row>
    <row r="438" spans="5:15" x14ac:dyDescent="0.25">
      <c r="E438" s="4">
        <v>2017</v>
      </c>
      <c r="F438" s="4" t="s">
        <v>568</v>
      </c>
      <c r="G438" s="4">
        <v>1</v>
      </c>
      <c r="H438" s="4" t="s">
        <v>663</v>
      </c>
      <c r="I438" s="4" t="s">
        <v>1126</v>
      </c>
      <c r="J438" s="4" t="str">
        <f>Tableau9[[#This Row],[CANDIDAT_NOM]]</f>
        <v>LASSALLE Jean</v>
      </c>
      <c r="K438" s="5">
        <f>IF(VLOOKUP(Tableau9[[#This Row],[NUANCE]],$A:$B,2,FALSE)="EXTREME DROITE",1,0)</f>
        <v>0</v>
      </c>
      <c r="L438" s="5">
        <f>IF(VLOOKUP(Tableau9[[#This Row],[NUANCE]],$A:$B,2,FALSE)="DROITE",1,0)</f>
        <v>0</v>
      </c>
      <c r="M438" s="5">
        <f>IF(VLOOKUP(Tableau9[[#This Row],[NUANCE]],$A:$B,2,FALSE)="CENTRISTE",1,0)</f>
        <v>0</v>
      </c>
      <c r="N438" s="5">
        <f>IF(VLOOKUP(Tableau9[[#This Row],[NUANCE]],$A:$B,2,FALSE)="GAUCHE",1,0)</f>
        <v>0</v>
      </c>
      <c r="O438" s="5">
        <f>IF(VLOOKUP(Tableau9[[#This Row],[NUANCE]],$A:$B,2,FALSE)="AUTRE",1,0)</f>
        <v>1</v>
      </c>
    </row>
    <row r="439" spans="5:15" x14ac:dyDescent="0.25">
      <c r="E439" s="4">
        <v>2017</v>
      </c>
      <c r="F439" s="4" t="s">
        <v>568</v>
      </c>
      <c r="G439" s="4">
        <v>4</v>
      </c>
      <c r="H439" s="4" t="s">
        <v>663</v>
      </c>
      <c r="I439" s="4" t="s">
        <v>1127</v>
      </c>
      <c r="J439" s="4" t="str">
        <f>Tableau9[[#This Row],[CANDIDAT_NOM]]</f>
        <v>LASSALLE Jean</v>
      </c>
      <c r="K439" s="5">
        <f>IF(VLOOKUP(Tableau9[[#This Row],[NUANCE]],$A:$B,2,FALSE)="EXTREME DROITE",1,0)</f>
        <v>0</v>
      </c>
      <c r="L439" s="5">
        <f>IF(VLOOKUP(Tableau9[[#This Row],[NUANCE]],$A:$B,2,FALSE)="DROITE",1,0)</f>
        <v>0</v>
      </c>
      <c r="M439" s="5">
        <f>IF(VLOOKUP(Tableau9[[#This Row],[NUANCE]],$A:$B,2,FALSE)="CENTRISTE",1,0)</f>
        <v>0</v>
      </c>
      <c r="N439" s="5">
        <f>IF(VLOOKUP(Tableau9[[#This Row],[NUANCE]],$A:$B,2,FALSE)="GAUCHE",1,0)</f>
        <v>0</v>
      </c>
      <c r="O439" s="5">
        <f>IF(VLOOKUP(Tableau9[[#This Row],[NUANCE]],$A:$B,2,FALSE)="AUTRE",1,0)</f>
        <v>1</v>
      </c>
    </row>
    <row r="440" spans="5:15" x14ac:dyDescent="0.25">
      <c r="E440" s="4">
        <v>2017</v>
      </c>
      <c r="F440" s="4" t="s">
        <v>568</v>
      </c>
      <c r="G440" s="4">
        <v>7</v>
      </c>
      <c r="H440" s="4" t="s">
        <v>663</v>
      </c>
      <c r="I440" s="4" t="s">
        <v>1128</v>
      </c>
      <c r="J440" s="4" t="str">
        <f>Tableau9[[#This Row],[CANDIDAT_NOM]]</f>
        <v>LASSALLE Jean</v>
      </c>
      <c r="K440" s="5">
        <f>IF(VLOOKUP(Tableau9[[#This Row],[NUANCE]],$A:$B,2,FALSE)="EXTREME DROITE",1,0)</f>
        <v>0</v>
      </c>
      <c r="L440" s="5">
        <f>IF(VLOOKUP(Tableau9[[#This Row],[NUANCE]],$A:$B,2,FALSE)="DROITE",1,0)</f>
        <v>0</v>
      </c>
      <c r="M440" s="5">
        <f>IF(VLOOKUP(Tableau9[[#This Row],[NUANCE]],$A:$B,2,FALSE)="CENTRISTE",1,0)</f>
        <v>0</v>
      </c>
      <c r="N440" s="5">
        <f>IF(VLOOKUP(Tableau9[[#This Row],[NUANCE]],$A:$B,2,FALSE)="GAUCHE",1,0)</f>
        <v>0</v>
      </c>
      <c r="O440" s="5">
        <f>IF(VLOOKUP(Tableau9[[#This Row],[NUANCE]],$A:$B,2,FALSE)="AUTRE",1,0)</f>
        <v>1</v>
      </c>
    </row>
    <row r="441" spans="5:15" x14ac:dyDescent="0.25">
      <c r="E441" s="4">
        <v>2017</v>
      </c>
      <c r="F441" s="4" t="s">
        <v>568</v>
      </c>
      <c r="G441" s="4">
        <v>2</v>
      </c>
      <c r="H441" s="4" t="s">
        <v>663</v>
      </c>
      <c r="I441" s="4" t="s">
        <v>1129</v>
      </c>
      <c r="J441" s="4" t="str">
        <f>Tableau9[[#This Row],[CANDIDAT_NOM]]</f>
        <v>LASSALLE Jean</v>
      </c>
      <c r="K441" s="5">
        <f>IF(VLOOKUP(Tableau9[[#This Row],[NUANCE]],$A:$B,2,FALSE)="EXTREME DROITE",1,0)</f>
        <v>0</v>
      </c>
      <c r="L441" s="5">
        <f>IF(VLOOKUP(Tableau9[[#This Row],[NUANCE]],$A:$B,2,FALSE)="DROITE",1,0)</f>
        <v>0</v>
      </c>
      <c r="M441" s="5">
        <f>IF(VLOOKUP(Tableau9[[#This Row],[NUANCE]],$A:$B,2,FALSE)="CENTRISTE",1,0)</f>
        <v>0</v>
      </c>
      <c r="N441" s="5">
        <f>IF(VLOOKUP(Tableau9[[#This Row],[NUANCE]],$A:$B,2,FALSE)="GAUCHE",1,0)</f>
        <v>0</v>
      </c>
      <c r="O441" s="5">
        <f>IF(VLOOKUP(Tableau9[[#This Row],[NUANCE]],$A:$B,2,FALSE)="AUTRE",1,0)</f>
        <v>1</v>
      </c>
    </row>
    <row r="442" spans="5:15" x14ac:dyDescent="0.25">
      <c r="E442" s="4">
        <v>2017</v>
      </c>
      <c r="F442" s="4" t="s">
        <v>568</v>
      </c>
      <c r="G442" s="4">
        <v>3</v>
      </c>
      <c r="H442" s="4" t="s">
        <v>663</v>
      </c>
      <c r="I442" s="4" t="s">
        <v>1130</v>
      </c>
      <c r="J442" s="4" t="str">
        <f>Tableau9[[#This Row],[CANDIDAT_NOM]]</f>
        <v>LASSALLE Jean</v>
      </c>
      <c r="K442" s="5">
        <f>IF(VLOOKUP(Tableau9[[#This Row],[NUANCE]],$A:$B,2,FALSE)="EXTREME DROITE",1,0)</f>
        <v>0</v>
      </c>
      <c r="L442" s="5">
        <f>IF(VLOOKUP(Tableau9[[#This Row],[NUANCE]],$A:$B,2,FALSE)="DROITE",1,0)</f>
        <v>0</v>
      </c>
      <c r="M442" s="5">
        <f>IF(VLOOKUP(Tableau9[[#This Row],[NUANCE]],$A:$B,2,FALSE)="CENTRISTE",1,0)</f>
        <v>0</v>
      </c>
      <c r="N442" s="5">
        <f>IF(VLOOKUP(Tableau9[[#This Row],[NUANCE]],$A:$B,2,FALSE)="GAUCHE",1,0)</f>
        <v>0</v>
      </c>
      <c r="O442" s="5">
        <f>IF(VLOOKUP(Tableau9[[#This Row],[NUANCE]],$A:$B,2,FALSE)="AUTRE",1,0)</f>
        <v>1</v>
      </c>
    </row>
    <row r="443" spans="5:15" x14ac:dyDescent="0.25">
      <c r="E443" s="4">
        <v>2017</v>
      </c>
      <c r="F443" s="4" t="s">
        <v>568</v>
      </c>
      <c r="G443" s="4">
        <v>8</v>
      </c>
      <c r="H443" s="4" t="s">
        <v>663</v>
      </c>
      <c r="I443" s="4" t="s">
        <v>1131</v>
      </c>
      <c r="J443" s="4" t="str">
        <f>Tableau9[[#This Row],[CANDIDAT_NOM]]</f>
        <v>LASSALLE Jean</v>
      </c>
      <c r="K443" s="5">
        <f>IF(VLOOKUP(Tableau9[[#This Row],[NUANCE]],$A:$B,2,FALSE)="EXTREME DROITE",1,0)</f>
        <v>0</v>
      </c>
      <c r="L443" s="5">
        <f>IF(VLOOKUP(Tableau9[[#This Row],[NUANCE]],$A:$B,2,FALSE)="DROITE",1,0)</f>
        <v>0</v>
      </c>
      <c r="M443" s="5">
        <f>IF(VLOOKUP(Tableau9[[#This Row],[NUANCE]],$A:$B,2,FALSE)="CENTRISTE",1,0)</f>
        <v>0</v>
      </c>
      <c r="N443" s="5">
        <f>IF(VLOOKUP(Tableau9[[#This Row],[NUANCE]],$A:$B,2,FALSE)="GAUCHE",1,0)</f>
        <v>0</v>
      </c>
      <c r="O443" s="5">
        <f>IF(VLOOKUP(Tableau9[[#This Row],[NUANCE]],$A:$B,2,FALSE)="AUTRE",1,0)</f>
        <v>1</v>
      </c>
    </row>
    <row r="444" spans="5:15" x14ac:dyDescent="0.25">
      <c r="E444" s="4">
        <v>2017</v>
      </c>
      <c r="F444" s="4" t="s">
        <v>568</v>
      </c>
      <c r="G444" s="4">
        <v>5</v>
      </c>
      <c r="H444" s="4" t="s">
        <v>664</v>
      </c>
      <c r="I444" s="4" t="s">
        <v>1132</v>
      </c>
      <c r="J444" s="4" t="str">
        <f>Tableau9[[#This Row],[CANDIDAT_NOM]]</f>
        <v>M Jean-Luc</v>
      </c>
      <c r="K444" s="5">
        <f>IF(VLOOKUP(Tableau9[[#This Row],[NUANCE]],$A:$B,2,FALSE)="EXTREME DROITE",1,0)</f>
        <v>0</v>
      </c>
      <c r="L444" s="5">
        <f>IF(VLOOKUP(Tableau9[[#This Row],[NUANCE]],$A:$B,2,FALSE)="DROITE",1,0)</f>
        <v>0</v>
      </c>
      <c r="M444" s="5">
        <f>IF(VLOOKUP(Tableau9[[#This Row],[NUANCE]],$A:$B,2,FALSE)="CENTRISTE",1,0)</f>
        <v>0</v>
      </c>
      <c r="N444" s="5">
        <f>IF(VLOOKUP(Tableau9[[#This Row],[NUANCE]],$A:$B,2,FALSE)="GAUCHE",1,0)</f>
        <v>1</v>
      </c>
      <c r="O444" s="5">
        <f>IF(VLOOKUP(Tableau9[[#This Row],[NUANCE]],$A:$B,2,FALSE)="AUTRE",1,0)</f>
        <v>0</v>
      </c>
    </row>
    <row r="445" spans="5:15" x14ac:dyDescent="0.25">
      <c r="E445" s="4">
        <v>2017</v>
      </c>
      <c r="F445" s="4" t="s">
        <v>568</v>
      </c>
      <c r="G445" s="4">
        <v>6</v>
      </c>
      <c r="H445" s="4" t="s">
        <v>664</v>
      </c>
      <c r="I445" s="4" t="s">
        <v>1133</v>
      </c>
      <c r="J445" s="4" t="str">
        <f>Tableau9[[#This Row],[CANDIDAT_NOM]]</f>
        <v>M Jean-Luc</v>
      </c>
      <c r="K445" s="5">
        <f>IF(VLOOKUP(Tableau9[[#This Row],[NUANCE]],$A:$B,2,FALSE)="EXTREME DROITE",1,0)</f>
        <v>0</v>
      </c>
      <c r="L445" s="5">
        <f>IF(VLOOKUP(Tableau9[[#This Row],[NUANCE]],$A:$B,2,FALSE)="DROITE",1,0)</f>
        <v>0</v>
      </c>
      <c r="M445" s="5">
        <f>IF(VLOOKUP(Tableau9[[#This Row],[NUANCE]],$A:$B,2,FALSE)="CENTRISTE",1,0)</f>
        <v>0</v>
      </c>
      <c r="N445" s="5">
        <f>IF(VLOOKUP(Tableau9[[#This Row],[NUANCE]],$A:$B,2,FALSE)="GAUCHE",1,0)</f>
        <v>1</v>
      </c>
      <c r="O445" s="5">
        <f>IF(VLOOKUP(Tableau9[[#This Row],[NUANCE]],$A:$B,2,FALSE)="AUTRE",1,0)</f>
        <v>0</v>
      </c>
    </row>
    <row r="446" spans="5:15" x14ac:dyDescent="0.25">
      <c r="E446" s="4">
        <v>2017</v>
      </c>
      <c r="F446" s="4" t="s">
        <v>568</v>
      </c>
      <c r="G446" s="4">
        <v>1</v>
      </c>
      <c r="H446" s="4" t="s">
        <v>664</v>
      </c>
      <c r="I446" s="4" t="s">
        <v>1134</v>
      </c>
      <c r="J446" s="4" t="str">
        <f>Tableau9[[#This Row],[CANDIDAT_NOM]]</f>
        <v>M Jean-Luc</v>
      </c>
      <c r="K446" s="5">
        <f>IF(VLOOKUP(Tableau9[[#This Row],[NUANCE]],$A:$B,2,FALSE)="EXTREME DROITE",1,0)</f>
        <v>0</v>
      </c>
      <c r="L446" s="5">
        <f>IF(VLOOKUP(Tableau9[[#This Row],[NUANCE]],$A:$B,2,FALSE)="DROITE",1,0)</f>
        <v>0</v>
      </c>
      <c r="M446" s="5">
        <f>IF(VLOOKUP(Tableau9[[#This Row],[NUANCE]],$A:$B,2,FALSE)="CENTRISTE",1,0)</f>
        <v>0</v>
      </c>
      <c r="N446" s="5">
        <f>IF(VLOOKUP(Tableau9[[#This Row],[NUANCE]],$A:$B,2,FALSE)="GAUCHE",1,0)</f>
        <v>1</v>
      </c>
      <c r="O446" s="5">
        <f>IF(VLOOKUP(Tableau9[[#This Row],[NUANCE]],$A:$B,2,FALSE)="AUTRE",1,0)</f>
        <v>0</v>
      </c>
    </row>
    <row r="447" spans="5:15" x14ac:dyDescent="0.25">
      <c r="E447" s="4">
        <v>2017</v>
      </c>
      <c r="F447" s="4" t="s">
        <v>568</v>
      </c>
      <c r="G447" s="4">
        <v>4</v>
      </c>
      <c r="H447" s="4" t="s">
        <v>664</v>
      </c>
      <c r="I447" s="4" t="s">
        <v>1135</v>
      </c>
      <c r="J447" s="4" t="str">
        <f>Tableau9[[#This Row],[CANDIDAT_NOM]]</f>
        <v>M Jean-Luc</v>
      </c>
      <c r="K447" s="5">
        <f>IF(VLOOKUP(Tableau9[[#This Row],[NUANCE]],$A:$B,2,FALSE)="EXTREME DROITE",1,0)</f>
        <v>0</v>
      </c>
      <c r="L447" s="5">
        <f>IF(VLOOKUP(Tableau9[[#This Row],[NUANCE]],$A:$B,2,FALSE)="DROITE",1,0)</f>
        <v>0</v>
      </c>
      <c r="M447" s="5">
        <f>IF(VLOOKUP(Tableau9[[#This Row],[NUANCE]],$A:$B,2,FALSE)="CENTRISTE",1,0)</f>
        <v>0</v>
      </c>
      <c r="N447" s="5">
        <f>IF(VLOOKUP(Tableau9[[#This Row],[NUANCE]],$A:$B,2,FALSE)="GAUCHE",1,0)</f>
        <v>1</v>
      </c>
      <c r="O447" s="5">
        <f>IF(VLOOKUP(Tableau9[[#This Row],[NUANCE]],$A:$B,2,FALSE)="AUTRE",1,0)</f>
        <v>0</v>
      </c>
    </row>
    <row r="448" spans="5:15" x14ac:dyDescent="0.25">
      <c r="E448" s="4">
        <v>2017</v>
      </c>
      <c r="F448" s="4" t="s">
        <v>568</v>
      </c>
      <c r="G448" s="4">
        <v>7</v>
      </c>
      <c r="H448" s="4" t="s">
        <v>664</v>
      </c>
      <c r="I448" s="4" t="s">
        <v>1136</v>
      </c>
      <c r="J448" s="4" t="str">
        <f>Tableau9[[#This Row],[CANDIDAT_NOM]]</f>
        <v>M Jean-Luc</v>
      </c>
      <c r="K448" s="5">
        <f>IF(VLOOKUP(Tableau9[[#This Row],[NUANCE]],$A:$B,2,FALSE)="EXTREME DROITE",1,0)</f>
        <v>0</v>
      </c>
      <c r="L448" s="5">
        <f>IF(VLOOKUP(Tableau9[[#This Row],[NUANCE]],$A:$B,2,FALSE)="DROITE",1,0)</f>
        <v>0</v>
      </c>
      <c r="M448" s="5">
        <f>IF(VLOOKUP(Tableau9[[#This Row],[NUANCE]],$A:$B,2,FALSE)="CENTRISTE",1,0)</f>
        <v>0</v>
      </c>
      <c r="N448" s="5">
        <f>IF(VLOOKUP(Tableau9[[#This Row],[NUANCE]],$A:$B,2,FALSE)="GAUCHE",1,0)</f>
        <v>1</v>
      </c>
      <c r="O448" s="5">
        <f>IF(VLOOKUP(Tableau9[[#This Row],[NUANCE]],$A:$B,2,FALSE)="AUTRE",1,0)</f>
        <v>0</v>
      </c>
    </row>
    <row r="449" spans="5:15" x14ac:dyDescent="0.25">
      <c r="E449" s="4">
        <v>2017</v>
      </c>
      <c r="F449" s="4" t="s">
        <v>568</v>
      </c>
      <c r="G449" s="4">
        <v>2</v>
      </c>
      <c r="H449" s="4" t="s">
        <v>664</v>
      </c>
      <c r="I449" s="4" t="s">
        <v>1137</v>
      </c>
      <c r="J449" s="4" t="str">
        <f>Tableau9[[#This Row],[CANDIDAT_NOM]]</f>
        <v>M Jean-Luc</v>
      </c>
      <c r="K449" s="5">
        <f>IF(VLOOKUP(Tableau9[[#This Row],[NUANCE]],$A:$B,2,FALSE)="EXTREME DROITE",1,0)</f>
        <v>0</v>
      </c>
      <c r="L449" s="5">
        <f>IF(VLOOKUP(Tableau9[[#This Row],[NUANCE]],$A:$B,2,FALSE)="DROITE",1,0)</f>
        <v>0</v>
      </c>
      <c r="M449" s="5">
        <f>IF(VLOOKUP(Tableau9[[#This Row],[NUANCE]],$A:$B,2,FALSE)="CENTRISTE",1,0)</f>
        <v>0</v>
      </c>
      <c r="N449" s="5">
        <f>IF(VLOOKUP(Tableau9[[#This Row],[NUANCE]],$A:$B,2,FALSE)="GAUCHE",1,0)</f>
        <v>1</v>
      </c>
      <c r="O449" s="5">
        <f>IF(VLOOKUP(Tableau9[[#This Row],[NUANCE]],$A:$B,2,FALSE)="AUTRE",1,0)</f>
        <v>0</v>
      </c>
    </row>
    <row r="450" spans="5:15" x14ac:dyDescent="0.25">
      <c r="E450" s="4">
        <v>2017</v>
      </c>
      <c r="F450" s="4" t="s">
        <v>568</v>
      </c>
      <c r="G450" s="4">
        <v>3</v>
      </c>
      <c r="H450" s="4" t="s">
        <v>664</v>
      </c>
      <c r="I450" s="4" t="s">
        <v>1138</v>
      </c>
      <c r="J450" s="4" t="str">
        <f>Tableau9[[#This Row],[CANDIDAT_NOM]]</f>
        <v>M Jean-Luc</v>
      </c>
      <c r="K450" s="5">
        <f>IF(VLOOKUP(Tableau9[[#This Row],[NUANCE]],$A:$B,2,FALSE)="EXTREME DROITE",1,0)</f>
        <v>0</v>
      </c>
      <c r="L450" s="5">
        <f>IF(VLOOKUP(Tableau9[[#This Row],[NUANCE]],$A:$B,2,FALSE)="DROITE",1,0)</f>
        <v>0</v>
      </c>
      <c r="M450" s="5">
        <f>IF(VLOOKUP(Tableau9[[#This Row],[NUANCE]],$A:$B,2,FALSE)="CENTRISTE",1,0)</f>
        <v>0</v>
      </c>
      <c r="N450" s="5">
        <f>IF(VLOOKUP(Tableau9[[#This Row],[NUANCE]],$A:$B,2,FALSE)="GAUCHE",1,0)</f>
        <v>1</v>
      </c>
      <c r="O450" s="5">
        <f>IF(VLOOKUP(Tableau9[[#This Row],[NUANCE]],$A:$B,2,FALSE)="AUTRE",1,0)</f>
        <v>0</v>
      </c>
    </row>
    <row r="451" spans="5:15" x14ac:dyDescent="0.25">
      <c r="E451" s="4">
        <v>2017</v>
      </c>
      <c r="F451" s="4" t="s">
        <v>568</v>
      </c>
      <c r="G451" s="4">
        <v>8</v>
      </c>
      <c r="H451" s="4" t="s">
        <v>664</v>
      </c>
      <c r="I451" s="4" t="s">
        <v>1139</v>
      </c>
      <c r="J451" s="4" t="str">
        <f>Tableau9[[#This Row],[CANDIDAT_NOM]]</f>
        <v>M Jean-Luc</v>
      </c>
      <c r="K451" s="5">
        <f>IF(VLOOKUP(Tableau9[[#This Row],[NUANCE]],$A:$B,2,FALSE)="EXTREME DROITE",1,0)</f>
        <v>0</v>
      </c>
      <c r="L451" s="5">
        <f>IF(VLOOKUP(Tableau9[[#This Row],[NUANCE]],$A:$B,2,FALSE)="DROITE",1,0)</f>
        <v>0</v>
      </c>
      <c r="M451" s="5">
        <f>IF(VLOOKUP(Tableau9[[#This Row],[NUANCE]],$A:$B,2,FALSE)="CENTRISTE",1,0)</f>
        <v>0</v>
      </c>
      <c r="N451" s="5">
        <f>IF(VLOOKUP(Tableau9[[#This Row],[NUANCE]],$A:$B,2,FALSE)="GAUCHE",1,0)</f>
        <v>1</v>
      </c>
      <c r="O451" s="5">
        <f>IF(VLOOKUP(Tableau9[[#This Row],[NUANCE]],$A:$B,2,FALSE)="AUTRE",1,0)</f>
        <v>0</v>
      </c>
    </row>
    <row r="452" spans="5:15" x14ac:dyDescent="0.25">
      <c r="E452" s="4">
        <v>2017</v>
      </c>
      <c r="F452" s="4" t="s">
        <v>568</v>
      </c>
      <c r="G452" s="4">
        <v>5</v>
      </c>
      <c r="H452" s="4" t="s">
        <v>665</v>
      </c>
      <c r="I452" s="4" t="s">
        <v>1140</v>
      </c>
      <c r="J452" s="4" t="str">
        <f>Tableau9[[#This Row],[CANDIDAT_NOM]]</f>
        <v>ASSELINEAU Fran</v>
      </c>
      <c r="K452" s="5">
        <f>IF(VLOOKUP(Tableau9[[#This Row],[NUANCE]],$A:$B,2,FALSE)="EXTREME DROITE",1,0)</f>
        <v>1</v>
      </c>
      <c r="L452" s="5">
        <f>IF(VLOOKUP(Tableau9[[#This Row],[NUANCE]],$A:$B,2,FALSE)="DROITE",1,0)</f>
        <v>0</v>
      </c>
      <c r="M452" s="5">
        <f>IF(VLOOKUP(Tableau9[[#This Row],[NUANCE]],$A:$B,2,FALSE)="CENTRISTE",1,0)</f>
        <v>0</v>
      </c>
      <c r="N452" s="5">
        <f>IF(VLOOKUP(Tableau9[[#This Row],[NUANCE]],$A:$B,2,FALSE)="GAUCHE",1,0)</f>
        <v>0</v>
      </c>
      <c r="O452" s="5">
        <f>IF(VLOOKUP(Tableau9[[#This Row],[NUANCE]],$A:$B,2,FALSE)="AUTRE",1,0)</f>
        <v>0</v>
      </c>
    </row>
    <row r="453" spans="5:15" x14ac:dyDescent="0.25">
      <c r="E453" s="4">
        <v>2017</v>
      </c>
      <c r="F453" s="4" t="s">
        <v>568</v>
      </c>
      <c r="G453" s="4">
        <v>6</v>
      </c>
      <c r="H453" s="4" t="s">
        <v>665</v>
      </c>
      <c r="I453" s="4" t="s">
        <v>1141</v>
      </c>
      <c r="J453" s="4" t="str">
        <f>Tableau9[[#This Row],[CANDIDAT_NOM]]</f>
        <v>ASSELINEAU Fran</v>
      </c>
      <c r="K453" s="5">
        <f>IF(VLOOKUP(Tableau9[[#This Row],[NUANCE]],$A:$B,2,FALSE)="EXTREME DROITE",1,0)</f>
        <v>1</v>
      </c>
      <c r="L453" s="5">
        <f>IF(VLOOKUP(Tableau9[[#This Row],[NUANCE]],$A:$B,2,FALSE)="DROITE",1,0)</f>
        <v>0</v>
      </c>
      <c r="M453" s="5">
        <f>IF(VLOOKUP(Tableau9[[#This Row],[NUANCE]],$A:$B,2,FALSE)="CENTRISTE",1,0)</f>
        <v>0</v>
      </c>
      <c r="N453" s="5">
        <f>IF(VLOOKUP(Tableau9[[#This Row],[NUANCE]],$A:$B,2,FALSE)="GAUCHE",1,0)</f>
        <v>0</v>
      </c>
      <c r="O453" s="5">
        <f>IF(VLOOKUP(Tableau9[[#This Row],[NUANCE]],$A:$B,2,FALSE)="AUTRE",1,0)</f>
        <v>0</v>
      </c>
    </row>
    <row r="454" spans="5:15" x14ac:dyDescent="0.25">
      <c r="E454" s="4">
        <v>2017</v>
      </c>
      <c r="F454" s="4" t="s">
        <v>568</v>
      </c>
      <c r="G454" s="4">
        <v>1</v>
      </c>
      <c r="H454" s="4" t="s">
        <v>665</v>
      </c>
      <c r="I454" s="4" t="s">
        <v>1142</v>
      </c>
      <c r="J454" s="4" t="str">
        <f>Tableau9[[#This Row],[CANDIDAT_NOM]]</f>
        <v>ASSELINEAU Fran</v>
      </c>
      <c r="K454" s="5">
        <f>IF(VLOOKUP(Tableau9[[#This Row],[NUANCE]],$A:$B,2,FALSE)="EXTREME DROITE",1,0)</f>
        <v>1</v>
      </c>
      <c r="L454" s="5">
        <f>IF(VLOOKUP(Tableau9[[#This Row],[NUANCE]],$A:$B,2,FALSE)="DROITE",1,0)</f>
        <v>0</v>
      </c>
      <c r="M454" s="5">
        <f>IF(VLOOKUP(Tableau9[[#This Row],[NUANCE]],$A:$B,2,FALSE)="CENTRISTE",1,0)</f>
        <v>0</v>
      </c>
      <c r="N454" s="5">
        <f>IF(VLOOKUP(Tableau9[[#This Row],[NUANCE]],$A:$B,2,FALSE)="GAUCHE",1,0)</f>
        <v>0</v>
      </c>
      <c r="O454" s="5">
        <f>IF(VLOOKUP(Tableau9[[#This Row],[NUANCE]],$A:$B,2,FALSE)="AUTRE",1,0)</f>
        <v>0</v>
      </c>
    </row>
    <row r="455" spans="5:15" x14ac:dyDescent="0.25">
      <c r="E455" s="4">
        <v>2017</v>
      </c>
      <c r="F455" s="4" t="s">
        <v>568</v>
      </c>
      <c r="G455" s="4">
        <v>4</v>
      </c>
      <c r="H455" s="4" t="s">
        <v>665</v>
      </c>
      <c r="I455" s="4" t="s">
        <v>1143</v>
      </c>
      <c r="J455" s="4" t="str">
        <f>Tableau9[[#This Row],[CANDIDAT_NOM]]</f>
        <v>ASSELINEAU Fran</v>
      </c>
      <c r="K455" s="5">
        <f>IF(VLOOKUP(Tableau9[[#This Row],[NUANCE]],$A:$B,2,FALSE)="EXTREME DROITE",1,0)</f>
        <v>1</v>
      </c>
      <c r="L455" s="5">
        <f>IF(VLOOKUP(Tableau9[[#This Row],[NUANCE]],$A:$B,2,FALSE)="DROITE",1,0)</f>
        <v>0</v>
      </c>
      <c r="M455" s="5">
        <f>IF(VLOOKUP(Tableau9[[#This Row],[NUANCE]],$A:$B,2,FALSE)="CENTRISTE",1,0)</f>
        <v>0</v>
      </c>
      <c r="N455" s="5">
        <f>IF(VLOOKUP(Tableau9[[#This Row],[NUANCE]],$A:$B,2,FALSE)="GAUCHE",1,0)</f>
        <v>0</v>
      </c>
      <c r="O455" s="5">
        <f>IF(VLOOKUP(Tableau9[[#This Row],[NUANCE]],$A:$B,2,FALSE)="AUTRE",1,0)</f>
        <v>0</v>
      </c>
    </row>
    <row r="456" spans="5:15" x14ac:dyDescent="0.25">
      <c r="E456" s="4">
        <v>2017</v>
      </c>
      <c r="F456" s="4" t="s">
        <v>568</v>
      </c>
      <c r="G456" s="4">
        <v>7</v>
      </c>
      <c r="H456" s="4" t="s">
        <v>665</v>
      </c>
      <c r="I456" s="4" t="s">
        <v>1144</v>
      </c>
      <c r="J456" s="4" t="str">
        <f>Tableau9[[#This Row],[CANDIDAT_NOM]]</f>
        <v>ASSELINEAU Fran</v>
      </c>
      <c r="K456" s="5">
        <f>IF(VLOOKUP(Tableau9[[#This Row],[NUANCE]],$A:$B,2,FALSE)="EXTREME DROITE",1,0)</f>
        <v>1</v>
      </c>
      <c r="L456" s="5">
        <f>IF(VLOOKUP(Tableau9[[#This Row],[NUANCE]],$A:$B,2,FALSE)="DROITE",1,0)</f>
        <v>0</v>
      </c>
      <c r="M456" s="5">
        <f>IF(VLOOKUP(Tableau9[[#This Row],[NUANCE]],$A:$B,2,FALSE)="CENTRISTE",1,0)</f>
        <v>0</v>
      </c>
      <c r="N456" s="5">
        <f>IF(VLOOKUP(Tableau9[[#This Row],[NUANCE]],$A:$B,2,FALSE)="GAUCHE",1,0)</f>
        <v>0</v>
      </c>
      <c r="O456" s="5">
        <f>IF(VLOOKUP(Tableau9[[#This Row],[NUANCE]],$A:$B,2,FALSE)="AUTRE",1,0)</f>
        <v>0</v>
      </c>
    </row>
    <row r="457" spans="5:15" x14ac:dyDescent="0.25">
      <c r="E457" s="4">
        <v>2017</v>
      </c>
      <c r="F457" s="4" t="s">
        <v>568</v>
      </c>
      <c r="G457" s="4">
        <v>2</v>
      </c>
      <c r="H457" s="4" t="s">
        <v>665</v>
      </c>
      <c r="I457" s="4" t="s">
        <v>1145</v>
      </c>
      <c r="J457" s="4" t="str">
        <f>Tableau9[[#This Row],[CANDIDAT_NOM]]</f>
        <v>ASSELINEAU Fran</v>
      </c>
      <c r="K457" s="5">
        <f>IF(VLOOKUP(Tableau9[[#This Row],[NUANCE]],$A:$B,2,FALSE)="EXTREME DROITE",1,0)</f>
        <v>1</v>
      </c>
      <c r="L457" s="5">
        <f>IF(VLOOKUP(Tableau9[[#This Row],[NUANCE]],$A:$B,2,FALSE)="DROITE",1,0)</f>
        <v>0</v>
      </c>
      <c r="M457" s="5">
        <f>IF(VLOOKUP(Tableau9[[#This Row],[NUANCE]],$A:$B,2,FALSE)="CENTRISTE",1,0)</f>
        <v>0</v>
      </c>
      <c r="N457" s="5">
        <f>IF(VLOOKUP(Tableau9[[#This Row],[NUANCE]],$A:$B,2,FALSE)="GAUCHE",1,0)</f>
        <v>0</v>
      </c>
      <c r="O457" s="5">
        <f>IF(VLOOKUP(Tableau9[[#This Row],[NUANCE]],$A:$B,2,FALSE)="AUTRE",1,0)</f>
        <v>0</v>
      </c>
    </row>
    <row r="458" spans="5:15" x14ac:dyDescent="0.25">
      <c r="E458" s="4">
        <v>2017</v>
      </c>
      <c r="F458" s="4" t="s">
        <v>568</v>
      </c>
      <c r="G458" s="4">
        <v>3</v>
      </c>
      <c r="H458" s="4" t="s">
        <v>665</v>
      </c>
      <c r="I458" s="4" t="s">
        <v>1146</v>
      </c>
      <c r="J458" s="4" t="str">
        <f>Tableau9[[#This Row],[CANDIDAT_NOM]]</f>
        <v>ASSELINEAU Fran</v>
      </c>
      <c r="K458" s="5">
        <f>IF(VLOOKUP(Tableau9[[#This Row],[NUANCE]],$A:$B,2,FALSE)="EXTREME DROITE",1,0)</f>
        <v>1</v>
      </c>
      <c r="L458" s="5">
        <f>IF(VLOOKUP(Tableau9[[#This Row],[NUANCE]],$A:$B,2,FALSE)="DROITE",1,0)</f>
        <v>0</v>
      </c>
      <c r="M458" s="5">
        <f>IF(VLOOKUP(Tableau9[[#This Row],[NUANCE]],$A:$B,2,FALSE)="CENTRISTE",1,0)</f>
        <v>0</v>
      </c>
      <c r="N458" s="5">
        <f>IF(VLOOKUP(Tableau9[[#This Row],[NUANCE]],$A:$B,2,FALSE)="GAUCHE",1,0)</f>
        <v>0</v>
      </c>
      <c r="O458" s="5">
        <f>IF(VLOOKUP(Tableau9[[#This Row],[NUANCE]],$A:$B,2,FALSE)="AUTRE",1,0)</f>
        <v>0</v>
      </c>
    </row>
    <row r="459" spans="5:15" x14ac:dyDescent="0.25">
      <c r="E459" s="4">
        <v>2017</v>
      </c>
      <c r="F459" s="4" t="s">
        <v>568</v>
      </c>
      <c r="G459" s="4">
        <v>8</v>
      </c>
      <c r="H459" s="4" t="s">
        <v>665</v>
      </c>
      <c r="I459" s="4" t="s">
        <v>1147</v>
      </c>
      <c r="J459" s="4" t="str">
        <f>Tableau9[[#This Row],[CANDIDAT_NOM]]</f>
        <v>ASSELINEAU Fran</v>
      </c>
      <c r="K459" s="5">
        <f>IF(VLOOKUP(Tableau9[[#This Row],[NUANCE]],$A:$B,2,FALSE)="EXTREME DROITE",1,0)</f>
        <v>1</v>
      </c>
      <c r="L459" s="5">
        <f>IF(VLOOKUP(Tableau9[[#This Row],[NUANCE]],$A:$B,2,FALSE)="DROITE",1,0)</f>
        <v>0</v>
      </c>
      <c r="M459" s="5">
        <f>IF(VLOOKUP(Tableau9[[#This Row],[NUANCE]],$A:$B,2,FALSE)="CENTRISTE",1,0)</f>
        <v>0</v>
      </c>
      <c r="N459" s="5">
        <f>IF(VLOOKUP(Tableau9[[#This Row],[NUANCE]],$A:$B,2,FALSE)="GAUCHE",1,0)</f>
        <v>0</v>
      </c>
      <c r="O459" s="5">
        <f>IF(VLOOKUP(Tableau9[[#This Row],[NUANCE]],$A:$B,2,FALSE)="AUTRE",1,0)</f>
        <v>0</v>
      </c>
    </row>
    <row r="460" spans="5:15" x14ac:dyDescent="0.25">
      <c r="E460" s="4">
        <v>2017</v>
      </c>
      <c r="F460" s="4" t="s">
        <v>568</v>
      </c>
      <c r="G460" s="4">
        <v>5</v>
      </c>
      <c r="H460" s="4" t="s">
        <v>666</v>
      </c>
      <c r="I460" s="4" t="s">
        <v>1148</v>
      </c>
      <c r="J460" s="4" t="str">
        <f>Tableau9[[#This Row],[CANDIDAT_NOM]]</f>
        <v>FILLON Fran</v>
      </c>
      <c r="K460" s="5">
        <f>IF(VLOOKUP(Tableau9[[#This Row],[NUANCE]],$A:$B,2,FALSE)="EXTREME DROITE",1,0)</f>
        <v>0</v>
      </c>
      <c r="L460" s="5">
        <f>IF(VLOOKUP(Tableau9[[#This Row],[NUANCE]],$A:$B,2,FALSE)="DROITE",1,0)</f>
        <v>1</v>
      </c>
      <c r="M460" s="5">
        <f>IF(VLOOKUP(Tableau9[[#This Row],[NUANCE]],$A:$B,2,FALSE)="CENTRISTE",1,0)</f>
        <v>0</v>
      </c>
      <c r="N460" s="5">
        <f>IF(VLOOKUP(Tableau9[[#This Row],[NUANCE]],$A:$B,2,FALSE)="GAUCHE",1,0)</f>
        <v>0</v>
      </c>
      <c r="O460" s="5">
        <f>IF(VLOOKUP(Tableau9[[#This Row],[NUANCE]],$A:$B,2,FALSE)="AUTRE",1,0)</f>
        <v>0</v>
      </c>
    </row>
    <row r="461" spans="5:15" x14ac:dyDescent="0.25">
      <c r="E461" s="4">
        <v>2017</v>
      </c>
      <c r="F461" s="4" t="s">
        <v>568</v>
      </c>
      <c r="G461" s="4">
        <v>6</v>
      </c>
      <c r="H461" s="4" t="s">
        <v>666</v>
      </c>
      <c r="I461" s="4" t="s">
        <v>1149</v>
      </c>
      <c r="J461" s="4" t="str">
        <f>Tableau9[[#This Row],[CANDIDAT_NOM]]</f>
        <v>FILLON Fran</v>
      </c>
      <c r="K461" s="5">
        <f>IF(VLOOKUP(Tableau9[[#This Row],[NUANCE]],$A:$B,2,FALSE)="EXTREME DROITE",1,0)</f>
        <v>0</v>
      </c>
      <c r="L461" s="5">
        <f>IF(VLOOKUP(Tableau9[[#This Row],[NUANCE]],$A:$B,2,FALSE)="DROITE",1,0)</f>
        <v>1</v>
      </c>
      <c r="M461" s="5">
        <f>IF(VLOOKUP(Tableau9[[#This Row],[NUANCE]],$A:$B,2,FALSE)="CENTRISTE",1,0)</f>
        <v>0</v>
      </c>
      <c r="N461" s="5">
        <f>IF(VLOOKUP(Tableau9[[#This Row],[NUANCE]],$A:$B,2,FALSE)="GAUCHE",1,0)</f>
        <v>0</v>
      </c>
      <c r="O461" s="5">
        <f>IF(VLOOKUP(Tableau9[[#This Row],[NUANCE]],$A:$B,2,FALSE)="AUTRE",1,0)</f>
        <v>0</v>
      </c>
    </row>
    <row r="462" spans="5:15" x14ac:dyDescent="0.25">
      <c r="E462" s="4">
        <v>2017</v>
      </c>
      <c r="F462" s="4" t="s">
        <v>568</v>
      </c>
      <c r="G462" s="4">
        <v>1</v>
      </c>
      <c r="H462" s="4" t="s">
        <v>666</v>
      </c>
      <c r="I462" s="4" t="s">
        <v>1150</v>
      </c>
      <c r="J462" s="4" t="str">
        <f>Tableau9[[#This Row],[CANDIDAT_NOM]]</f>
        <v>FILLON Fran</v>
      </c>
      <c r="K462" s="5">
        <f>IF(VLOOKUP(Tableau9[[#This Row],[NUANCE]],$A:$B,2,FALSE)="EXTREME DROITE",1,0)</f>
        <v>0</v>
      </c>
      <c r="L462" s="5">
        <f>IF(VLOOKUP(Tableau9[[#This Row],[NUANCE]],$A:$B,2,FALSE)="DROITE",1,0)</f>
        <v>1</v>
      </c>
      <c r="M462" s="5">
        <f>IF(VLOOKUP(Tableau9[[#This Row],[NUANCE]],$A:$B,2,FALSE)="CENTRISTE",1,0)</f>
        <v>0</v>
      </c>
      <c r="N462" s="5">
        <f>IF(VLOOKUP(Tableau9[[#This Row],[NUANCE]],$A:$B,2,FALSE)="GAUCHE",1,0)</f>
        <v>0</v>
      </c>
      <c r="O462" s="5">
        <f>IF(VLOOKUP(Tableau9[[#This Row],[NUANCE]],$A:$B,2,FALSE)="AUTRE",1,0)</f>
        <v>0</v>
      </c>
    </row>
    <row r="463" spans="5:15" x14ac:dyDescent="0.25">
      <c r="E463" s="4">
        <v>2017</v>
      </c>
      <c r="F463" s="4" t="s">
        <v>568</v>
      </c>
      <c r="G463" s="4">
        <v>4</v>
      </c>
      <c r="H463" s="4" t="s">
        <v>666</v>
      </c>
      <c r="I463" s="4" t="s">
        <v>1151</v>
      </c>
      <c r="J463" s="4" t="str">
        <f>Tableau9[[#This Row],[CANDIDAT_NOM]]</f>
        <v>FILLON Fran</v>
      </c>
      <c r="K463" s="5">
        <f>IF(VLOOKUP(Tableau9[[#This Row],[NUANCE]],$A:$B,2,FALSE)="EXTREME DROITE",1,0)</f>
        <v>0</v>
      </c>
      <c r="L463" s="5">
        <f>IF(VLOOKUP(Tableau9[[#This Row],[NUANCE]],$A:$B,2,FALSE)="DROITE",1,0)</f>
        <v>1</v>
      </c>
      <c r="M463" s="5">
        <f>IF(VLOOKUP(Tableau9[[#This Row],[NUANCE]],$A:$B,2,FALSE)="CENTRISTE",1,0)</f>
        <v>0</v>
      </c>
      <c r="N463" s="5">
        <f>IF(VLOOKUP(Tableau9[[#This Row],[NUANCE]],$A:$B,2,FALSE)="GAUCHE",1,0)</f>
        <v>0</v>
      </c>
      <c r="O463" s="5">
        <f>IF(VLOOKUP(Tableau9[[#This Row],[NUANCE]],$A:$B,2,FALSE)="AUTRE",1,0)</f>
        <v>0</v>
      </c>
    </row>
    <row r="464" spans="5:15" x14ac:dyDescent="0.25">
      <c r="E464" s="4">
        <v>2017</v>
      </c>
      <c r="F464" s="4" t="s">
        <v>568</v>
      </c>
      <c r="G464" s="4">
        <v>7</v>
      </c>
      <c r="H464" s="4" t="s">
        <v>666</v>
      </c>
      <c r="I464" s="4" t="s">
        <v>1152</v>
      </c>
      <c r="J464" s="4" t="str">
        <f>Tableau9[[#This Row],[CANDIDAT_NOM]]</f>
        <v>FILLON Fran</v>
      </c>
      <c r="K464" s="5">
        <f>IF(VLOOKUP(Tableau9[[#This Row],[NUANCE]],$A:$B,2,FALSE)="EXTREME DROITE",1,0)</f>
        <v>0</v>
      </c>
      <c r="L464" s="5">
        <f>IF(VLOOKUP(Tableau9[[#This Row],[NUANCE]],$A:$B,2,FALSE)="DROITE",1,0)</f>
        <v>1</v>
      </c>
      <c r="M464" s="5">
        <f>IF(VLOOKUP(Tableau9[[#This Row],[NUANCE]],$A:$B,2,FALSE)="CENTRISTE",1,0)</f>
        <v>0</v>
      </c>
      <c r="N464" s="5">
        <f>IF(VLOOKUP(Tableau9[[#This Row],[NUANCE]],$A:$B,2,FALSE)="GAUCHE",1,0)</f>
        <v>0</v>
      </c>
      <c r="O464" s="5">
        <f>IF(VLOOKUP(Tableau9[[#This Row],[NUANCE]],$A:$B,2,FALSE)="AUTRE",1,0)</f>
        <v>0</v>
      </c>
    </row>
    <row r="465" spans="5:15" x14ac:dyDescent="0.25">
      <c r="E465" s="4">
        <v>2017</v>
      </c>
      <c r="F465" s="4" t="s">
        <v>568</v>
      </c>
      <c r="G465" s="4">
        <v>2</v>
      </c>
      <c r="H465" s="4" t="s">
        <v>666</v>
      </c>
      <c r="I465" s="4" t="s">
        <v>1153</v>
      </c>
      <c r="J465" s="4" t="str">
        <f>Tableau9[[#This Row],[CANDIDAT_NOM]]</f>
        <v>FILLON Fran</v>
      </c>
      <c r="K465" s="5">
        <f>IF(VLOOKUP(Tableau9[[#This Row],[NUANCE]],$A:$B,2,FALSE)="EXTREME DROITE",1,0)</f>
        <v>0</v>
      </c>
      <c r="L465" s="5">
        <f>IF(VLOOKUP(Tableau9[[#This Row],[NUANCE]],$A:$B,2,FALSE)="DROITE",1,0)</f>
        <v>1</v>
      </c>
      <c r="M465" s="5">
        <f>IF(VLOOKUP(Tableau9[[#This Row],[NUANCE]],$A:$B,2,FALSE)="CENTRISTE",1,0)</f>
        <v>0</v>
      </c>
      <c r="N465" s="5">
        <f>IF(VLOOKUP(Tableau9[[#This Row],[NUANCE]],$A:$B,2,FALSE)="GAUCHE",1,0)</f>
        <v>0</v>
      </c>
      <c r="O465" s="5">
        <f>IF(VLOOKUP(Tableau9[[#This Row],[NUANCE]],$A:$B,2,FALSE)="AUTRE",1,0)</f>
        <v>0</v>
      </c>
    </row>
    <row r="466" spans="5:15" x14ac:dyDescent="0.25">
      <c r="E466" s="4">
        <v>2017</v>
      </c>
      <c r="F466" s="4" t="s">
        <v>568</v>
      </c>
      <c r="G466" s="4">
        <v>3</v>
      </c>
      <c r="H466" s="4" t="s">
        <v>666</v>
      </c>
      <c r="I466" s="4" t="s">
        <v>1154</v>
      </c>
      <c r="J466" s="4" t="str">
        <f>Tableau9[[#This Row],[CANDIDAT_NOM]]</f>
        <v>FILLON Fran</v>
      </c>
      <c r="K466" s="5">
        <f>IF(VLOOKUP(Tableau9[[#This Row],[NUANCE]],$A:$B,2,FALSE)="EXTREME DROITE",1,0)</f>
        <v>0</v>
      </c>
      <c r="L466" s="5">
        <f>IF(VLOOKUP(Tableau9[[#This Row],[NUANCE]],$A:$B,2,FALSE)="DROITE",1,0)</f>
        <v>1</v>
      </c>
      <c r="M466" s="5">
        <f>IF(VLOOKUP(Tableau9[[#This Row],[NUANCE]],$A:$B,2,FALSE)="CENTRISTE",1,0)</f>
        <v>0</v>
      </c>
      <c r="N466" s="5">
        <f>IF(VLOOKUP(Tableau9[[#This Row],[NUANCE]],$A:$B,2,FALSE)="GAUCHE",1,0)</f>
        <v>0</v>
      </c>
      <c r="O466" s="5">
        <f>IF(VLOOKUP(Tableau9[[#This Row],[NUANCE]],$A:$B,2,FALSE)="AUTRE",1,0)</f>
        <v>0</v>
      </c>
    </row>
    <row r="467" spans="5:15" x14ac:dyDescent="0.25">
      <c r="E467" s="4">
        <v>2017</v>
      </c>
      <c r="F467" s="4" t="s">
        <v>568</v>
      </c>
      <c r="G467" s="4">
        <v>8</v>
      </c>
      <c r="H467" s="4" t="s">
        <v>666</v>
      </c>
      <c r="I467" s="4" t="s">
        <v>1155</v>
      </c>
      <c r="J467" s="4" t="str">
        <f>Tableau9[[#This Row],[CANDIDAT_NOM]]</f>
        <v>FILLON Fran</v>
      </c>
      <c r="K467" s="5">
        <f>IF(VLOOKUP(Tableau9[[#This Row],[NUANCE]],$A:$B,2,FALSE)="EXTREME DROITE",1,0)</f>
        <v>0</v>
      </c>
      <c r="L467" s="5">
        <f>IF(VLOOKUP(Tableau9[[#This Row],[NUANCE]],$A:$B,2,FALSE)="DROITE",1,0)</f>
        <v>1</v>
      </c>
      <c r="M467" s="5">
        <f>IF(VLOOKUP(Tableau9[[#This Row],[NUANCE]],$A:$B,2,FALSE)="CENTRISTE",1,0)</f>
        <v>0</v>
      </c>
      <c r="N467" s="5">
        <f>IF(VLOOKUP(Tableau9[[#This Row],[NUANCE]],$A:$B,2,FALSE)="GAUCHE",1,0)</f>
        <v>0</v>
      </c>
      <c r="O467" s="5">
        <f>IF(VLOOKUP(Tableau9[[#This Row],[NUANCE]],$A:$B,2,FALSE)="AUTRE",1,0)</f>
        <v>0</v>
      </c>
    </row>
    <row r="468" spans="5:15" x14ac:dyDescent="0.25">
      <c r="E468" s="4">
        <v>2019</v>
      </c>
      <c r="F468" s="4" t="s">
        <v>568</v>
      </c>
      <c r="G468" s="4">
        <v>1</v>
      </c>
      <c r="H468" s="4" t="s">
        <v>667</v>
      </c>
      <c r="I468" s="4" t="s">
        <v>1156</v>
      </c>
      <c r="J468" s="4" t="str">
        <f>Tableau9[[#This Row],[CANDIDAT_NOM]]</f>
        <v>AUBRY Manon</v>
      </c>
      <c r="K468" s="5">
        <f>IF(VLOOKUP(Tableau9[[#This Row],[NUANCE]],$A:$B,2,FALSE)="EXTREME DROITE",1,0)</f>
        <v>0</v>
      </c>
      <c r="L468" s="5">
        <f>IF(VLOOKUP(Tableau9[[#This Row],[NUANCE]],$A:$B,2,FALSE)="DROITE",1,0)</f>
        <v>0</v>
      </c>
      <c r="M468" s="5">
        <f>IF(VLOOKUP(Tableau9[[#This Row],[NUANCE]],$A:$B,2,FALSE)="CENTRISTE",1,0)</f>
        <v>0</v>
      </c>
      <c r="N468" s="5">
        <f>IF(VLOOKUP(Tableau9[[#This Row],[NUANCE]],$A:$B,2,FALSE)="GAUCHE",1,0)</f>
        <v>1</v>
      </c>
      <c r="O468" s="5">
        <f>IF(VLOOKUP(Tableau9[[#This Row],[NUANCE]],$A:$B,2,FALSE)="AUTRE",1,0)</f>
        <v>0</v>
      </c>
    </row>
    <row r="469" spans="5:15" x14ac:dyDescent="0.25">
      <c r="E469" s="4">
        <v>2019</v>
      </c>
      <c r="F469" s="4" t="s">
        <v>568</v>
      </c>
      <c r="G469" s="4">
        <v>2</v>
      </c>
      <c r="H469" s="4" t="s">
        <v>667</v>
      </c>
      <c r="I469" s="4" t="s">
        <v>1157</v>
      </c>
      <c r="J469" s="4" t="str">
        <f>Tableau9[[#This Row],[CANDIDAT_NOM]]</f>
        <v>AUBRY Manon</v>
      </c>
      <c r="K469" s="5">
        <f>IF(VLOOKUP(Tableau9[[#This Row],[NUANCE]],$A:$B,2,FALSE)="EXTREME DROITE",1,0)</f>
        <v>0</v>
      </c>
      <c r="L469" s="5">
        <f>IF(VLOOKUP(Tableau9[[#This Row],[NUANCE]],$A:$B,2,FALSE)="DROITE",1,0)</f>
        <v>0</v>
      </c>
      <c r="M469" s="5">
        <f>IF(VLOOKUP(Tableau9[[#This Row],[NUANCE]],$A:$B,2,FALSE)="CENTRISTE",1,0)</f>
        <v>0</v>
      </c>
      <c r="N469" s="5">
        <f>IF(VLOOKUP(Tableau9[[#This Row],[NUANCE]],$A:$B,2,FALSE)="GAUCHE",1,0)</f>
        <v>1</v>
      </c>
      <c r="O469" s="5">
        <f>IF(VLOOKUP(Tableau9[[#This Row],[NUANCE]],$A:$B,2,FALSE)="AUTRE",1,0)</f>
        <v>0</v>
      </c>
    </row>
    <row r="470" spans="5:15" x14ac:dyDescent="0.25">
      <c r="E470" s="4">
        <v>2019</v>
      </c>
      <c r="F470" s="4" t="s">
        <v>568</v>
      </c>
      <c r="G470" s="4">
        <v>3</v>
      </c>
      <c r="H470" s="4" t="s">
        <v>667</v>
      </c>
      <c r="I470" s="4" t="s">
        <v>1158</v>
      </c>
      <c r="J470" s="4" t="str">
        <f>Tableau9[[#This Row],[CANDIDAT_NOM]]</f>
        <v>AUBRY Manon</v>
      </c>
      <c r="K470" s="5">
        <f>IF(VLOOKUP(Tableau9[[#This Row],[NUANCE]],$A:$B,2,FALSE)="EXTREME DROITE",1,0)</f>
        <v>0</v>
      </c>
      <c r="L470" s="5">
        <f>IF(VLOOKUP(Tableau9[[#This Row],[NUANCE]],$A:$B,2,FALSE)="DROITE",1,0)</f>
        <v>0</v>
      </c>
      <c r="M470" s="5">
        <f>IF(VLOOKUP(Tableau9[[#This Row],[NUANCE]],$A:$B,2,FALSE)="CENTRISTE",1,0)</f>
        <v>0</v>
      </c>
      <c r="N470" s="5">
        <f>IF(VLOOKUP(Tableau9[[#This Row],[NUANCE]],$A:$B,2,FALSE)="GAUCHE",1,0)</f>
        <v>1</v>
      </c>
      <c r="O470" s="5">
        <f>IF(VLOOKUP(Tableau9[[#This Row],[NUANCE]],$A:$B,2,FALSE)="AUTRE",1,0)</f>
        <v>0</v>
      </c>
    </row>
    <row r="471" spans="5:15" x14ac:dyDescent="0.25">
      <c r="E471" s="4">
        <v>2019</v>
      </c>
      <c r="F471" s="4" t="s">
        <v>568</v>
      </c>
      <c r="G471" s="4">
        <v>4</v>
      </c>
      <c r="H471" s="4" t="s">
        <v>667</v>
      </c>
      <c r="I471" s="4" t="s">
        <v>1159</v>
      </c>
      <c r="J471" s="4" t="str">
        <f>Tableau9[[#This Row],[CANDIDAT_NOM]]</f>
        <v>AUBRY Manon</v>
      </c>
      <c r="K471" s="5">
        <f>IF(VLOOKUP(Tableau9[[#This Row],[NUANCE]],$A:$B,2,FALSE)="EXTREME DROITE",1,0)</f>
        <v>0</v>
      </c>
      <c r="L471" s="5">
        <f>IF(VLOOKUP(Tableau9[[#This Row],[NUANCE]],$A:$B,2,FALSE)="DROITE",1,0)</f>
        <v>0</v>
      </c>
      <c r="M471" s="5">
        <f>IF(VLOOKUP(Tableau9[[#This Row],[NUANCE]],$A:$B,2,FALSE)="CENTRISTE",1,0)</f>
        <v>0</v>
      </c>
      <c r="N471" s="5">
        <f>IF(VLOOKUP(Tableau9[[#This Row],[NUANCE]],$A:$B,2,FALSE)="GAUCHE",1,0)</f>
        <v>1</v>
      </c>
      <c r="O471" s="5">
        <f>IF(VLOOKUP(Tableau9[[#This Row],[NUANCE]],$A:$B,2,FALSE)="AUTRE",1,0)</f>
        <v>0</v>
      </c>
    </row>
    <row r="472" spans="5:15" x14ac:dyDescent="0.25">
      <c r="E472" s="4">
        <v>2019</v>
      </c>
      <c r="F472" s="4" t="s">
        <v>568</v>
      </c>
      <c r="G472" s="4">
        <v>5</v>
      </c>
      <c r="H472" s="4" t="s">
        <v>667</v>
      </c>
      <c r="I472" s="4" t="s">
        <v>1160</v>
      </c>
      <c r="J472" s="4" t="str">
        <f>Tableau9[[#This Row],[CANDIDAT_NOM]]</f>
        <v>AUBRY Manon</v>
      </c>
      <c r="K472" s="5">
        <f>IF(VLOOKUP(Tableau9[[#This Row],[NUANCE]],$A:$B,2,FALSE)="EXTREME DROITE",1,0)</f>
        <v>0</v>
      </c>
      <c r="L472" s="5">
        <f>IF(VLOOKUP(Tableau9[[#This Row],[NUANCE]],$A:$B,2,FALSE)="DROITE",1,0)</f>
        <v>0</v>
      </c>
      <c r="M472" s="5">
        <f>IF(VLOOKUP(Tableau9[[#This Row],[NUANCE]],$A:$B,2,FALSE)="CENTRISTE",1,0)</f>
        <v>0</v>
      </c>
      <c r="N472" s="5">
        <f>IF(VLOOKUP(Tableau9[[#This Row],[NUANCE]],$A:$B,2,FALSE)="GAUCHE",1,0)</f>
        <v>1</v>
      </c>
      <c r="O472" s="5">
        <f>IF(VLOOKUP(Tableau9[[#This Row],[NUANCE]],$A:$B,2,FALSE)="AUTRE",1,0)</f>
        <v>0</v>
      </c>
    </row>
    <row r="473" spans="5:15" x14ac:dyDescent="0.25">
      <c r="E473" s="4">
        <v>2019</v>
      </c>
      <c r="F473" s="4" t="s">
        <v>568</v>
      </c>
      <c r="G473" s="4">
        <v>6</v>
      </c>
      <c r="H473" s="4" t="s">
        <v>667</v>
      </c>
      <c r="I473" s="4" t="s">
        <v>1161</v>
      </c>
      <c r="J473" s="4" t="str">
        <f>Tableau9[[#This Row],[CANDIDAT_NOM]]</f>
        <v>AUBRY Manon</v>
      </c>
      <c r="K473" s="5">
        <f>IF(VLOOKUP(Tableau9[[#This Row],[NUANCE]],$A:$B,2,FALSE)="EXTREME DROITE",1,0)</f>
        <v>0</v>
      </c>
      <c r="L473" s="5">
        <f>IF(VLOOKUP(Tableau9[[#This Row],[NUANCE]],$A:$B,2,FALSE)="DROITE",1,0)</f>
        <v>0</v>
      </c>
      <c r="M473" s="5">
        <f>IF(VLOOKUP(Tableau9[[#This Row],[NUANCE]],$A:$B,2,FALSE)="CENTRISTE",1,0)</f>
        <v>0</v>
      </c>
      <c r="N473" s="5">
        <f>IF(VLOOKUP(Tableau9[[#This Row],[NUANCE]],$A:$B,2,FALSE)="GAUCHE",1,0)</f>
        <v>1</v>
      </c>
      <c r="O473" s="5">
        <f>IF(VLOOKUP(Tableau9[[#This Row],[NUANCE]],$A:$B,2,FALSE)="AUTRE",1,0)</f>
        <v>0</v>
      </c>
    </row>
    <row r="474" spans="5:15" x14ac:dyDescent="0.25">
      <c r="E474" s="4">
        <v>2019</v>
      </c>
      <c r="F474" s="4" t="s">
        <v>568</v>
      </c>
      <c r="G474" s="4">
        <v>7</v>
      </c>
      <c r="H474" s="4" t="s">
        <v>667</v>
      </c>
      <c r="I474" s="4" t="s">
        <v>1162</v>
      </c>
      <c r="J474" s="4" t="str">
        <f>Tableau9[[#This Row],[CANDIDAT_NOM]]</f>
        <v>AUBRY Manon</v>
      </c>
      <c r="K474" s="5">
        <f>IF(VLOOKUP(Tableau9[[#This Row],[NUANCE]],$A:$B,2,FALSE)="EXTREME DROITE",1,0)</f>
        <v>0</v>
      </c>
      <c r="L474" s="5">
        <f>IF(VLOOKUP(Tableau9[[#This Row],[NUANCE]],$A:$B,2,FALSE)="DROITE",1,0)</f>
        <v>0</v>
      </c>
      <c r="M474" s="5">
        <f>IF(VLOOKUP(Tableau9[[#This Row],[NUANCE]],$A:$B,2,FALSE)="CENTRISTE",1,0)</f>
        <v>0</v>
      </c>
      <c r="N474" s="5">
        <f>IF(VLOOKUP(Tableau9[[#This Row],[NUANCE]],$A:$B,2,FALSE)="GAUCHE",1,0)</f>
        <v>1</v>
      </c>
      <c r="O474" s="5">
        <f>IF(VLOOKUP(Tableau9[[#This Row],[NUANCE]],$A:$B,2,FALSE)="AUTRE",1,0)</f>
        <v>0</v>
      </c>
    </row>
    <row r="475" spans="5:15" x14ac:dyDescent="0.25">
      <c r="E475" s="4">
        <v>2019</v>
      </c>
      <c r="F475" s="4" t="s">
        <v>568</v>
      </c>
      <c r="G475" s="4">
        <v>8</v>
      </c>
      <c r="H475" s="4" t="s">
        <v>667</v>
      </c>
      <c r="I475" s="4" t="s">
        <v>1163</v>
      </c>
      <c r="J475" s="4" t="str">
        <f>Tableau9[[#This Row],[CANDIDAT_NOM]]</f>
        <v>AUBRY Manon</v>
      </c>
      <c r="K475" s="5">
        <f>IF(VLOOKUP(Tableau9[[#This Row],[NUANCE]],$A:$B,2,FALSE)="EXTREME DROITE",1,0)</f>
        <v>0</v>
      </c>
      <c r="L475" s="5">
        <f>IF(VLOOKUP(Tableau9[[#This Row],[NUANCE]],$A:$B,2,FALSE)="DROITE",1,0)</f>
        <v>0</v>
      </c>
      <c r="M475" s="5">
        <f>IF(VLOOKUP(Tableau9[[#This Row],[NUANCE]],$A:$B,2,FALSE)="CENTRISTE",1,0)</f>
        <v>0</v>
      </c>
      <c r="N475" s="5">
        <f>IF(VLOOKUP(Tableau9[[#This Row],[NUANCE]],$A:$B,2,FALSE)="GAUCHE",1,0)</f>
        <v>1</v>
      </c>
      <c r="O475" s="5">
        <f>IF(VLOOKUP(Tableau9[[#This Row],[NUANCE]],$A:$B,2,FALSE)="AUTRE",1,0)</f>
        <v>0</v>
      </c>
    </row>
    <row r="476" spans="5:15" x14ac:dyDescent="0.25">
      <c r="E476" s="4">
        <v>2019</v>
      </c>
      <c r="F476" s="4" t="s">
        <v>568</v>
      </c>
      <c r="G476" s="4">
        <v>1</v>
      </c>
      <c r="H476" s="4" t="s">
        <v>669</v>
      </c>
      <c r="I476" s="4" t="s">
        <v>1164</v>
      </c>
      <c r="J476" s="4" t="str">
        <f>Tableau9[[#This Row],[CANDIDAT_NOM]]</f>
        <v>DE PREVOISIN Robert</v>
      </c>
      <c r="K476" s="5">
        <f>IF(VLOOKUP(Tableau9[[#This Row],[NUANCE]],$A:$B,2,FALSE)="EXTREME DROITE",1,0)</f>
        <v>1</v>
      </c>
      <c r="L476" s="5">
        <f>IF(VLOOKUP(Tableau9[[#This Row],[NUANCE]],$A:$B,2,FALSE)="DROITE",1,0)</f>
        <v>0</v>
      </c>
      <c r="M476" s="5">
        <f>IF(VLOOKUP(Tableau9[[#This Row],[NUANCE]],$A:$B,2,FALSE)="CENTRISTE",1,0)</f>
        <v>0</v>
      </c>
      <c r="N476" s="5">
        <f>IF(VLOOKUP(Tableau9[[#This Row],[NUANCE]],$A:$B,2,FALSE)="GAUCHE",1,0)</f>
        <v>0</v>
      </c>
      <c r="O476" s="5">
        <f>IF(VLOOKUP(Tableau9[[#This Row],[NUANCE]],$A:$B,2,FALSE)="AUTRE",1,0)</f>
        <v>0</v>
      </c>
    </row>
    <row r="477" spans="5:15" x14ac:dyDescent="0.25">
      <c r="E477" s="4">
        <v>2019</v>
      </c>
      <c r="F477" s="4" t="s">
        <v>568</v>
      </c>
      <c r="G477" s="4">
        <v>2</v>
      </c>
      <c r="H477" s="4" t="s">
        <v>669</v>
      </c>
      <c r="I477" s="4" t="s">
        <v>1165</v>
      </c>
      <c r="J477" s="4" t="str">
        <f>Tableau9[[#This Row],[CANDIDAT_NOM]]</f>
        <v>DE PREVOISIN Robert</v>
      </c>
      <c r="K477" s="5">
        <f>IF(VLOOKUP(Tableau9[[#This Row],[NUANCE]],$A:$B,2,FALSE)="EXTREME DROITE",1,0)</f>
        <v>1</v>
      </c>
      <c r="L477" s="5">
        <f>IF(VLOOKUP(Tableau9[[#This Row],[NUANCE]],$A:$B,2,FALSE)="DROITE",1,0)</f>
        <v>0</v>
      </c>
      <c r="M477" s="5">
        <f>IF(VLOOKUP(Tableau9[[#This Row],[NUANCE]],$A:$B,2,FALSE)="CENTRISTE",1,0)</f>
        <v>0</v>
      </c>
      <c r="N477" s="5">
        <f>IF(VLOOKUP(Tableau9[[#This Row],[NUANCE]],$A:$B,2,FALSE)="GAUCHE",1,0)</f>
        <v>0</v>
      </c>
      <c r="O477" s="5">
        <f>IF(VLOOKUP(Tableau9[[#This Row],[NUANCE]],$A:$B,2,FALSE)="AUTRE",1,0)</f>
        <v>0</v>
      </c>
    </row>
    <row r="478" spans="5:15" x14ac:dyDescent="0.25">
      <c r="E478" s="4">
        <v>2019</v>
      </c>
      <c r="F478" s="4" t="s">
        <v>568</v>
      </c>
      <c r="G478" s="4">
        <v>3</v>
      </c>
      <c r="H478" s="4" t="s">
        <v>669</v>
      </c>
      <c r="I478" s="4" t="s">
        <v>1166</v>
      </c>
      <c r="J478" s="4" t="str">
        <f>Tableau9[[#This Row],[CANDIDAT_NOM]]</f>
        <v>DE PREVOISIN Robert</v>
      </c>
      <c r="K478" s="5">
        <f>IF(VLOOKUP(Tableau9[[#This Row],[NUANCE]],$A:$B,2,FALSE)="EXTREME DROITE",1,0)</f>
        <v>1</v>
      </c>
      <c r="L478" s="5">
        <f>IF(VLOOKUP(Tableau9[[#This Row],[NUANCE]],$A:$B,2,FALSE)="DROITE",1,0)</f>
        <v>0</v>
      </c>
      <c r="M478" s="5">
        <f>IF(VLOOKUP(Tableau9[[#This Row],[NUANCE]],$A:$B,2,FALSE)="CENTRISTE",1,0)</f>
        <v>0</v>
      </c>
      <c r="N478" s="5">
        <f>IF(VLOOKUP(Tableau9[[#This Row],[NUANCE]],$A:$B,2,FALSE)="GAUCHE",1,0)</f>
        <v>0</v>
      </c>
      <c r="O478" s="5">
        <f>IF(VLOOKUP(Tableau9[[#This Row],[NUANCE]],$A:$B,2,FALSE)="AUTRE",1,0)</f>
        <v>0</v>
      </c>
    </row>
    <row r="479" spans="5:15" x14ac:dyDescent="0.25">
      <c r="E479" s="4">
        <v>2019</v>
      </c>
      <c r="F479" s="4" t="s">
        <v>568</v>
      </c>
      <c r="G479" s="4">
        <v>4</v>
      </c>
      <c r="H479" s="4" t="s">
        <v>669</v>
      </c>
      <c r="I479" s="4" t="s">
        <v>1167</v>
      </c>
      <c r="J479" s="4" t="str">
        <f>Tableau9[[#This Row],[CANDIDAT_NOM]]</f>
        <v>DE PREVOISIN Robert</v>
      </c>
      <c r="K479" s="5">
        <f>IF(VLOOKUP(Tableau9[[#This Row],[NUANCE]],$A:$B,2,FALSE)="EXTREME DROITE",1,0)</f>
        <v>1</v>
      </c>
      <c r="L479" s="5">
        <f>IF(VLOOKUP(Tableau9[[#This Row],[NUANCE]],$A:$B,2,FALSE)="DROITE",1,0)</f>
        <v>0</v>
      </c>
      <c r="M479" s="5">
        <f>IF(VLOOKUP(Tableau9[[#This Row],[NUANCE]],$A:$B,2,FALSE)="CENTRISTE",1,0)</f>
        <v>0</v>
      </c>
      <c r="N479" s="5">
        <f>IF(VLOOKUP(Tableau9[[#This Row],[NUANCE]],$A:$B,2,FALSE)="GAUCHE",1,0)</f>
        <v>0</v>
      </c>
      <c r="O479" s="5">
        <f>IF(VLOOKUP(Tableau9[[#This Row],[NUANCE]],$A:$B,2,FALSE)="AUTRE",1,0)</f>
        <v>0</v>
      </c>
    </row>
    <row r="480" spans="5:15" x14ac:dyDescent="0.25">
      <c r="E480" s="4">
        <v>2019</v>
      </c>
      <c r="F480" s="4" t="s">
        <v>568</v>
      </c>
      <c r="G480" s="4">
        <v>5</v>
      </c>
      <c r="H480" s="4" t="s">
        <v>669</v>
      </c>
      <c r="I480" s="4" t="s">
        <v>1168</v>
      </c>
      <c r="J480" s="4" t="str">
        <f>Tableau9[[#This Row],[CANDIDAT_NOM]]</f>
        <v>DE PREVOISIN Robert</v>
      </c>
      <c r="K480" s="5">
        <f>IF(VLOOKUP(Tableau9[[#This Row],[NUANCE]],$A:$B,2,FALSE)="EXTREME DROITE",1,0)</f>
        <v>1</v>
      </c>
      <c r="L480" s="5">
        <f>IF(VLOOKUP(Tableau9[[#This Row],[NUANCE]],$A:$B,2,FALSE)="DROITE",1,0)</f>
        <v>0</v>
      </c>
      <c r="M480" s="5">
        <f>IF(VLOOKUP(Tableau9[[#This Row],[NUANCE]],$A:$B,2,FALSE)="CENTRISTE",1,0)</f>
        <v>0</v>
      </c>
      <c r="N480" s="5">
        <f>IF(VLOOKUP(Tableau9[[#This Row],[NUANCE]],$A:$B,2,FALSE)="GAUCHE",1,0)</f>
        <v>0</v>
      </c>
      <c r="O480" s="5">
        <f>IF(VLOOKUP(Tableau9[[#This Row],[NUANCE]],$A:$B,2,FALSE)="AUTRE",1,0)</f>
        <v>0</v>
      </c>
    </row>
    <row r="481" spans="5:15" x14ac:dyDescent="0.25">
      <c r="E481" s="4">
        <v>2019</v>
      </c>
      <c r="F481" s="4" t="s">
        <v>568</v>
      </c>
      <c r="G481" s="4">
        <v>6</v>
      </c>
      <c r="H481" s="4" t="s">
        <v>669</v>
      </c>
      <c r="I481" s="4" t="s">
        <v>1169</v>
      </c>
      <c r="J481" s="4" t="str">
        <f>Tableau9[[#This Row],[CANDIDAT_NOM]]</f>
        <v>DE PREVOISIN Robert</v>
      </c>
      <c r="K481" s="5">
        <f>IF(VLOOKUP(Tableau9[[#This Row],[NUANCE]],$A:$B,2,FALSE)="EXTREME DROITE",1,0)</f>
        <v>1</v>
      </c>
      <c r="L481" s="5">
        <f>IF(VLOOKUP(Tableau9[[#This Row],[NUANCE]],$A:$B,2,FALSE)="DROITE",1,0)</f>
        <v>0</v>
      </c>
      <c r="M481" s="5">
        <f>IF(VLOOKUP(Tableau9[[#This Row],[NUANCE]],$A:$B,2,FALSE)="CENTRISTE",1,0)</f>
        <v>0</v>
      </c>
      <c r="N481" s="5">
        <f>IF(VLOOKUP(Tableau9[[#This Row],[NUANCE]],$A:$B,2,FALSE)="GAUCHE",1,0)</f>
        <v>0</v>
      </c>
      <c r="O481" s="5">
        <f>IF(VLOOKUP(Tableau9[[#This Row],[NUANCE]],$A:$B,2,FALSE)="AUTRE",1,0)</f>
        <v>0</v>
      </c>
    </row>
    <row r="482" spans="5:15" x14ac:dyDescent="0.25">
      <c r="E482" s="4">
        <v>2019</v>
      </c>
      <c r="F482" s="4" t="s">
        <v>568</v>
      </c>
      <c r="G482" s="4">
        <v>7</v>
      </c>
      <c r="H482" s="4" t="s">
        <v>669</v>
      </c>
      <c r="I482" s="4" t="s">
        <v>1170</v>
      </c>
      <c r="J482" s="4" t="str">
        <f>Tableau9[[#This Row],[CANDIDAT_NOM]]</f>
        <v>DE PREVOISIN Robert</v>
      </c>
      <c r="K482" s="5">
        <f>IF(VLOOKUP(Tableau9[[#This Row],[NUANCE]],$A:$B,2,FALSE)="EXTREME DROITE",1,0)</f>
        <v>1</v>
      </c>
      <c r="L482" s="5">
        <f>IF(VLOOKUP(Tableau9[[#This Row],[NUANCE]],$A:$B,2,FALSE)="DROITE",1,0)</f>
        <v>0</v>
      </c>
      <c r="M482" s="5">
        <f>IF(VLOOKUP(Tableau9[[#This Row],[NUANCE]],$A:$B,2,FALSE)="CENTRISTE",1,0)</f>
        <v>0</v>
      </c>
      <c r="N482" s="5">
        <f>IF(VLOOKUP(Tableau9[[#This Row],[NUANCE]],$A:$B,2,FALSE)="GAUCHE",1,0)</f>
        <v>0</v>
      </c>
      <c r="O482" s="5">
        <f>IF(VLOOKUP(Tableau9[[#This Row],[NUANCE]],$A:$B,2,FALSE)="AUTRE",1,0)</f>
        <v>0</v>
      </c>
    </row>
    <row r="483" spans="5:15" x14ac:dyDescent="0.25">
      <c r="E483" s="4">
        <v>2019</v>
      </c>
      <c r="F483" s="4" t="s">
        <v>568</v>
      </c>
      <c r="G483" s="4">
        <v>8</v>
      </c>
      <c r="H483" s="4" t="s">
        <v>669</v>
      </c>
      <c r="I483" s="4" t="s">
        <v>1171</v>
      </c>
      <c r="J483" s="4" t="str">
        <f>Tableau9[[#This Row],[CANDIDAT_NOM]]</f>
        <v>DE PREVOISIN Robert</v>
      </c>
      <c r="K483" s="5">
        <f>IF(VLOOKUP(Tableau9[[#This Row],[NUANCE]],$A:$B,2,FALSE)="EXTREME DROITE",1,0)</f>
        <v>1</v>
      </c>
      <c r="L483" s="5">
        <f>IF(VLOOKUP(Tableau9[[#This Row],[NUANCE]],$A:$B,2,FALSE)="DROITE",1,0)</f>
        <v>0</v>
      </c>
      <c r="M483" s="5">
        <f>IF(VLOOKUP(Tableau9[[#This Row],[NUANCE]],$A:$B,2,FALSE)="CENTRISTE",1,0)</f>
        <v>0</v>
      </c>
      <c r="N483" s="5">
        <f>IF(VLOOKUP(Tableau9[[#This Row],[NUANCE]],$A:$B,2,FALSE)="GAUCHE",1,0)</f>
        <v>0</v>
      </c>
      <c r="O483" s="5">
        <f>IF(VLOOKUP(Tableau9[[#This Row],[NUANCE]],$A:$B,2,FALSE)="AUTRE",1,0)</f>
        <v>0</v>
      </c>
    </row>
    <row r="484" spans="5:15" x14ac:dyDescent="0.25">
      <c r="E484" s="4">
        <v>2019</v>
      </c>
      <c r="F484" s="4" t="s">
        <v>568</v>
      </c>
      <c r="G484" s="4">
        <v>1</v>
      </c>
      <c r="H484" s="4" t="s">
        <v>671</v>
      </c>
      <c r="I484" s="4" t="s">
        <v>1172</v>
      </c>
      <c r="J484" s="4" t="str">
        <f>Tableau9[[#This Row],[CANDIDAT_NOM]]</f>
        <v>CAMUS Renaud</v>
      </c>
      <c r="K484" s="5">
        <f>IF(VLOOKUP(Tableau9[[#This Row],[NUANCE]],$A:$B,2,FALSE)="EXTREME DROITE",1,0)</f>
        <v>1</v>
      </c>
      <c r="L484" s="5">
        <f>IF(VLOOKUP(Tableau9[[#This Row],[NUANCE]],$A:$B,2,FALSE)="DROITE",1,0)</f>
        <v>0</v>
      </c>
      <c r="M484" s="5">
        <f>IF(VLOOKUP(Tableau9[[#This Row],[NUANCE]],$A:$B,2,FALSE)="CENTRISTE",1,0)</f>
        <v>0</v>
      </c>
      <c r="N484" s="5">
        <f>IF(VLOOKUP(Tableau9[[#This Row],[NUANCE]],$A:$B,2,FALSE)="GAUCHE",1,0)</f>
        <v>0</v>
      </c>
      <c r="O484" s="5">
        <f>IF(VLOOKUP(Tableau9[[#This Row],[NUANCE]],$A:$B,2,FALSE)="AUTRE",1,0)</f>
        <v>0</v>
      </c>
    </row>
    <row r="485" spans="5:15" x14ac:dyDescent="0.25">
      <c r="E485" s="4">
        <v>2019</v>
      </c>
      <c r="F485" s="4" t="s">
        <v>568</v>
      </c>
      <c r="G485" s="4">
        <v>2</v>
      </c>
      <c r="H485" s="4" t="s">
        <v>671</v>
      </c>
      <c r="I485" s="4" t="s">
        <v>1173</v>
      </c>
      <c r="J485" s="4" t="str">
        <f>Tableau9[[#This Row],[CANDIDAT_NOM]]</f>
        <v>CAMUS Renaud</v>
      </c>
      <c r="K485" s="5">
        <f>IF(VLOOKUP(Tableau9[[#This Row],[NUANCE]],$A:$B,2,FALSE)="EXTREME DROITE",1,0)</f>
        <v>1</v>
      </c>
      <c r="L485" s="5">
        <f>IF(VLOOKUP(Tableau9[[#This Row],[NUANCE]],$A:$B,2,FALSE)="DROITE",1,0)</f>
        <v>0</v>
      </c>
      <c r="M485" s="5">
        <f>IF(VLOOKUP(Tableau9[[#This Row],[NUANCE]],$A:$B,2,FALSE)="CENTRISTE",1,0)</f>
        <v>0</v>
      </c>
      <c r="N485" s="5">
        <f>IF(VLOOKUP(Tableau9[[#This Row],[NUANCE]],$A:$B,2,FALSE)="GAUCHE",1,0)</f>
        <v>0</v>
      </c>
      <c r="O485" s="5">
        <f>IF(VLOOKUP(Tableau9[[#This Row],[NUANCE]],$A:$B,2,FALSE)="AUTRE",1,0)</f>
        <v>0</v>
      </c>
    </row>
    <row r="486" spans="5:15" x14ac:dyDescent="0.25">
      <c r="E486" s="4">
        <v>2019</v>
      </c>
      <c r="F486" s="4" t="s">
        <v>568</v>
      </c>
      <c r="G486" s="4">
        <v>3</v>
      </c>
      <c r="H486" s="4" t="s">
        <v>671</v>
      </c>
      <c r="I486" s="4" t="s">
        <v>1174</v>
      </c>
      <c r="J486" s="4" t="str">
        <f>Tableau9[[#This Row],[CANDIDAT_NOM]]</f>
        <v>CAMUS Renaud</v>
      </c>
      <c r="K486" s="5">
        <f>IF(VLOOKUP(Tableau9[[#This Row],[NUANCE]],$A:$B,2,FALSE)="EXTREME DROITE",1,0)</f>
        <v>1</v>
      </c>
      <c r="L486" s="5">
        <f>IF(VLOOKUP(Tableau9[[#This Row],[NUANCE]],$A:$B,2,FALSE)="DROITE",1,0)</f>
        <v>0</v>
      </c>
      <c r="M486" s="5">
        <f>IF(VLOOKUP(Tableau9[[#This Row],[NUANCE]],$A:$B,2,FALSE)="CENTRISTE",1,0)</f>
        <v>0</v>
      </c>
      <c r="N486" s="5">
        <f>IF(VLOOKUP(Tableau9[[#This Row],[NUANCE]],$A:$B,2,FALSE)="GAUCHE",1,0)</f>
        <v>0</v>
      </c>
      <c r="O486" s="5">
        <f>IF(VLOOKUP(Tableau9[[#This Row],[NUANCE]],$A:$B,2,FALSE)="AUTRE",1,0)</f>
        <v>0</v>
      </c>
    </row>
    <row r="487" spans="5:15" x14ac:dyDescent="0.25">
      <c r="E487" s="4">
        <v>2019</v>
      </c>
      <c r="F487" s="4" t="s">
        <v>568</v>
      </c>
      <c r="G487" s="4">
        <v>4</v>
      </c>
      <c r="H487" s="4" t="s">
        <v>671</v>
      </c>
      <c r="I487" s="4" t="s">
        <v>1175</v>
      </c>
      <c r="J487" s="4" t="str">
        <f>Tableau9[[#This Row],[CANDIDAT_NOM]]</f>
        <v>CAMUS Renaud</v>
      </c>
      <c r="K487" s="5">
        <f>IF(VLOOKUP(Tableau9[[#This Row],[NUANCE]],$A:$B,2,FALSE)="EXTREME DROITE",1,0)</f>
        <v>1</v>
      </c>
      <c r="L487" s="5">
        <f>IF(VLOOKUP(Tableau9[[#This Row],[NUANCE]],$A:$B,2,FALSE)="DROITE",1,0)</f>
        <v>0</v>
      </c>
      <c r="M487" s="5">
        <f>IF(VLOOKUP(Tableau9[[#This Row],[NUANCE]],$A:$B,2,FALSE)="CENTRISTE",1,0)</f>
        <v>0</v>
      </c>
      <c r="N487" s="5">
        <f>IF(VLOOKUP(Tableau9[[#This Row],[NUANCE]],$A:$B,2,FALSE)="GAUCHE",1,0)</f>
        <v>0</v>
      </c>
      <c r="O487" s="5">
        <f>IF(VLOOKUP(Tableau9[[#This Row],[NUANCE]],$A:$B,2,FALSE)="AUTRE",1,0)</f>
        <v>0</v>
      </c>
    </row>
    <row r="488" spans="5:15" x14ac:dyDescent="0.25">
      <c r="E488" s="4">
        <v>2019</v>
      </c>
      <c r="F488" s="4" t="s">
        <v>568</v>
      </c>
      <c r="G488" s="4">
        <v>5</v>
      </c>
      <c r="H488" s="4" t="s">
        <v>671</v>
      </c>
      <c r="I488" s="4" t="s">
        <v>1176</v>
      </c>
      <c r="J488" s="4" t="str">
        <f>Tableau9[[#This Row],[CANDIDAT_NOM]]</f>
        <v>CAMUS Renaud</v>
      </c>
      <c r="K488" s="5">
        <f>IF(VLOOKUP(Tableau9[[#This Row],[NUANCE]],$A:$B,2,FALSE)="EXTREME DROITE",1,0)</f>
        <v>1</v>
      </c>
      <c r="L488" s="5">
        <f>IF(VLOOKUP(Tableau9[[#This Row],[NUANCE]],$A:$B,2,FALSE)="DROITE",1,0)</f>
        <v>0</v>
      </c>
      <c r="M488" s="5">
        <f>IF(VLOOKUP(Tableau9[[#This Row],[NUANCE]],$A:$B,2,FALSE)="CENTRISTE",1,0)</f>
        <v>0</v>
      </c>
      <c r="N488" s="5">
        <f>IF(VLOOKUP(Tableau9[[#This Row],[NUANCE]],$A:$B,2,FALSE)="GAUCHE",1,0)</f>
        <v>0</v>
      </c>
      <c r="O488" s="5">
        <f>IF(VLOOKUP(Tableau9[[#This Row],[NUANCE]],$A:$B,2,FALSE)="AUTRE",1,0)</f>
        <v>0</v>
      </c>
    </row>
    <row r="489" spans="5:15" x14ac:dyDescent="0.25">
      <c r="E489" s="4">
        <v>2019</v>
      </c>
      <c r="F489" s="4" t="s">
        <v>568</v>
      </c>
      <c r="G489" s="4">
        <v>6</v>
      </c>
      <c r="H489" s="4" t="s">
        <v>671</v>
      </c>
      <c r="I489" s="4" t="s">
        <v>1177</v>
      </c>
      <c r="J489" s="4" t="str">
        <f>Tableau9[[#This Row],[CANDIDAT_NOM]]</f>
        <v>CAMUS Renaud</v>
      </c>
      <c r="K489" s="5">
        <f>IF(VLOOKUP(Tableau9[[#This Row],[NUANCE]],$A:$B,2,FALSE)="EXTREME DROITE",1,0)</f>
        <v>1</v>
      </c>
      <c r="L489" s="5">
        <f>IF(VLOOKUP(Tableau9[[#This Row],[NUANCE]],$A:$B,2,FALSE)="DROITE",1,0)</f>
        <v>0</v>
      </c>
      <c r="M489" s="5">
        <f>IF(VLOOKUP(Tableau9[[#This Row],[NUANCE]],$A:$B,2,FALSE)="CENTRISTE",1,0)</f>
        <v>0</v>
      </c>
      <c r="N489" s="5">
        <f>IF(VLOOKUP(Tableau9[[#This Row],[NUANCE]],$A:$B,2,FALSE)="GAUCHE",1,0)</f>
        <v>0</v>
      </c>
      <c r="O489" s="5">
        <f>IF(VLOOKUP(Tableau9[[#This Row],[NUANCE]],$A:$B,2,FALSE)="AUTRE",1,0)</f>
        <v>0</v>
      </c>
    </row>
    <row r="490" spans="5:15" x14ac:dyDescent="0.25">
      <c r="E490" s="4">
        <v>2019</v>
      </c>
      <c r="F490" s="4" t="s">
        <v>568</v>
      </c>
      <c r="G490" s="4">
        <v>7</v>
      </c>
      <c r="H490" s="4" t="s">
        <v>671</v>
      </c>
      <c r="I490" s="4" t="s">
        <v>1178</v>
      </c>
      <c r="J490" s="4" t="str">
        <f>Tableau9[[#This Row],[CANDIDAT_NOM]]</f>
        <v>CAMUS Renaud</v>
      </c>
      <c r="K490" s="5">
        <f>IF(VLOOKUP(Tableau9[[#This Row],[NUANCE]],$A:$B,2,FALSE)="EXTREME DROITE",1,0)</f>
        <v>1</v>
      </c>
      <c r="L490" s="5">
        <f>IF(VLOOKUP(Tableau9[[#This Row],[NUANCE]],$A:$B,2,FALSE)="DROITE",1,0)</f>
        <v>0</v>
      </c>
      <c r="M490" s="5">
        <f>IF(VLOOKUP(Tableau9[[#This Row],[NUANCE]],$A:$B,2,FALSE)="CENTRISTE",1,0)</f>
        <v>0</v>
      </c>
      <c r="N490" s="5">
        <f>IF(VLOOKUP(Tableau9[[#This Row],[NUANCE]],$A:$B,2,FALSE)="GAUCHE",1,0)</f>
        <v>0</v>
      </c>
      <c r="O490" s="5">
        <f>IF(VLOOKUP(Tableau9[[#This Row],[NUANCE]],$A:$B,2,FALSE)="AUTRE",1,0)</f>
        <v>0</v>
      </c>
    </row>
    <row r="491" spans="5:15" x14ac:dyDescent="0.25">
      <c r="E491" s="4">
        <v>2019</v>
      </c>
      <c r="F491" s="4" t="s">
        <v>568</v>
      </c>
      <c r="G491" s="4">
        <v>8</v>
      </c>
      <c r="H491" s="4" t="s">
        <v>671</v>
      </c>
      <c r="I491" s="4" t="s">
        <v>1179</v>
      </c>
      <c r="J491" s="4" t="str">
        <f>Tableau9[[#This Row],[CANDIDAT_NOM]]</f>
        <v>CAMUS Renaud</v>
      </c>
      <c r="K491" s="5">
        <f>IF(VLOOKUP(Tableau9[[#This Row],[NUANCE]],$A:$B,2,FALSE)="EXTREME DROITE",1,0)</f>
        <v>1</v>
      </c>
      <c r="L491" s="5">
        <f>IF(VLOOKUP(Tableau9[[#This Row],[NUANCE]],$A:$B,2,FALSE)="DROITE",1,0)</f>
        <v>0</v>
      </c>
      <c r="M491" s="5">
        <f>IF(VLOOKUP(Tableau9[[#This Row],[NUANCE]],$A:$B,2,FALSE)="CENTRISTE",1,0)</f>
        <v>0</v>
      </c>
      <c r="N491" s="5">
        <f>IF(VLOOKUP(Tableau9[[#This Row],[NUANCE]],$A:$B,2,FALSE)="GAUCHE",1,0)</f>
        <v>0</v>
      </c>
      <c r="O491" s="5">
        <f>IF(VLOOKUP(Tableau9[[#This Row],[NUANCE]],$A:$B,2,FALSE)="AUTRE",1,0)</f>
        <v>0</v>
      </c>
    </row>
    <row r="492" spans="5:15" x14ac:dyDescent="0.25">
      <c r="E492" s="4">
        <v>2019</v>
      </c>
      <c r="F492" s="4" t="s">
        <v>568</v>
      </c>
      <c r="G492" s="4">
        <v>1</v>
      </c>
      <c r="H492" s="4" t="s">
        <v>672</v>
      </c>
      <c r="I492" s="4" t="s">
        <v>1180</v>
      </c>
      <c r="J492" s="4" t="str">
        <f>Tableau9[[#This Row],[CANDIDAT_NOM]]</f>
        <v>MARIE Florie</v>
      </c>
      <c r="K492" s="5">
        <f>IF(VLOOKUP(Tableau9[[#This Row],[NUANCE]],$A:$B,2,FALSE)="EXTREME DROITE",1,0)</f>
        <v>0</v>
      </c>
      <c r="L492" s="5">
        <f>IF(VLOOKUP(Tableau9[[#This Row],[NUANCE]],$A:$B,2,FALSE)="DROITE",1,0)</f>
        <v>0</v>
      </c>
      <c r="M492" s="5">
        <f>IF(VLOOKUP(Tableau9[[#This Row],[NUANCE]],$A:$B,2,FALSE)="CENTRISTE",1,0)</f>
        <v>0</v>
      </c>
      <c r="N492" s="5">
        <f>IF(VLOOKUP(Tableau9[[#This Row],[NUANCE]],$A:$B,2,FALSE)="GAUCHE",1,0)</f>
        <v>0</v>
      </c>
      <c r="O492" s="5">
        <f>IF(VLOOKUP(Tableau9[[#This Row],[NUANCE]],$A:$B,2,FALSE)="AUTRE",1,0)</f>
        <v>1</v>
      </c>
    </row>
    <row r="493" spans="5:15" x14ac:dyDescent="0.25">
      <c r="E493" s="4">
        <v>2019</v>
      </c>
      <c r="F493" s="4" t="s">
        <v>568</v>
      </c>
      <c r="G493" s="4">
        <v>2</v>
      </c>
      <c r="H493" s="4" t="s">
        <v>672</v>
      </c>
      <c r="I493" s="4" t="s">
        <v>1181</v>
      </c>
      <c r="J493" s="4" t="str">
        <f>Tableau9[[#This Row],[CANDIDAT_NOM]]</f>
        <v>MARIE Florie</v>
      </c>
      <c r="K493" s="5">
        <f>IF(VLOOKUP(Tableau9[[#This Row],[NUANCE]],$A:$B,2,FALSE)="EXTREME DROITE",1,0)</f>
        <v>0</v>
      </c>
      <c r="L493" s="5">
        <f>IF(VLOOKUP(Tableau9[[#This Row],[NUANCE]],$A:$B,2,FALSE)="DROITE",1,0)</f>
        <v>0</v>
      </c>
      <c r="M493" s="5">
        <f>IF(VLOOKUP(Tableau9[[#This Row],[NUANCE]],$A:$B,2,FALSE)="CENTRISTE",1,0)</f>
        <v>0</v>
      </c>
      <c r="N493" s="5">
        <f>IF(VLOOKUP(Tableau9[[#This Row],[NUANCE]],$A:$B,2,FALSE)="GAUCHE",1,0)</f>
        <v>0</v>
      </c>
      <c r="O493" s="5">
        <f>IF(VLOOKUP(Tableau9[[#This Row],[NUANCE]],$A:$B,2,FALSE)="AUTRE",1,0)</f>
        <v>1</v>
      </c>
    </row>
    <row r="494" spans="5:15" x14ac:dyDescent="0.25">
      <c r="E494" s="4">
        <v>2019</v>
      </c>
      <c r="F494" s="4" t="s">
        <v>568</v>
      </c>
      <c r="G494" s="4">
        <v>3</v>
      </c>
      <c r="H494" s="4" t="s">
        <v>672</v>
      </c>
      <c r="I494" s="4" t="s">
        <v>1182</v>
      </c>
      <c r="J494" s="4" t="str">
        <f>Tableau9[[#This Row],[CANDIDAT_NOM]]</f>
        <v>MARIE Florie</v>
      </c>
      <c r="K494" s="5">
        <f>IF(VLOOKUP(Tableau9[[#This Row],[NUANCE]],$A:$B,2,FALSE)="EXTREME DROITE",1,0)</f>
        <v>0</v>
      </c>
      <c r="L494" s="5">
        <f>IF(VLOOKUP(Tableau9[[#This Row],[NUANCE]],$A:$B,2,FALSE)="DROITE",1,0)</f>
        <v>0</v>
      </c>
      <c r="M494" s="5">
        <f>IF(VLOOKUP(Tableau9[[#This Row],[NUANCE]],$A:$B,2,FALSE)="CENTRISTE",1,0)</f>
        <v>0</v>
      </c>
      <c r="N494" s="5">
        <f>IF(VLOOKUP(Tableau9[[#This Row],[NUANCE]],$A:$B,2,FALSE)="GAUCHE",1,0)</f>
        <v>0</v>
      </c>
      <c r="O494" s="5">
        <f>IF(VLOOKUP(Tableau9[[#This Row],[NUANCE]],$A:$B,2,FALSE)="AUTRE",1,0)</f>
        <v>1</v>
      </c>
    </row>
    <row r="495" spans="5:15" x14ac:dyDescent="0.25">
      <c r="E495" s="4">
        <v>2019</v>
      </c>
      <c r="F495" s="4" t="s">
        <v>568</v>
      </c>
      <c r="G495" s="4">
        <v>4</v>
      </c>
      <c r="H495" s="4" t="s">
        <v>672</v>
      </c>
      <c r="I495" s="4" t="s">
        <v>1183</v>
      </c>
      <c r="J495" s="4" t="str">
        <f>Tableau9[[#This Row],[CANDIDAT_NOM]]</f>
        <v>MARIE Florie</v>
      </c>
      <c r="K495" s="5">
        <f>IF(VLOOKUP(Tableau9[[#This Row],[NUANCE]],$A:$B,2,FALSE)="EXTREME DROITE",1,0)</f>
        <v>0</v>
      </c>
      <c r="L495" s="5">
        <f>IF(VLOOKUP(Tableau9[[#This Row],[NUANCE]],$A:$B,2,FALSE)="DROITE",1,0)</f>
        <v>0</v>
      </c>
      <c r="M495" s="5">
        <f>IF(VLOOKUP(Tableau9[[#This Row],[NUANCE]],$A:$B,2,FALSE)="CENTRISTE",1,0)</f>
        <v>0</v>
      </c>
      <c r="N495" s="5">
        <f>IF(VLOOKUP(Tableau9[[#This Row],[NUANCE]],$A:$B,2,FALSE)="GAUCHE",1,0)</f>
        <v>0</v>
      </c>
      <c r="O495" s="5">
        <f>IF(VLOOKUP(Tableau9[[#This Row],[NUANCE]],$A:$B,2,FALSE)="AUTRE",1,0)</f>
        <v>1</v>
      </c>
    </row>
    <row r="496" spans="5:15" x14ac:dyDescent="0.25">
      <c r="E496" s="4">
        <v>2019</v>
      </c>
      <c r="F496" s="4" t="s">
        <v>568</v>
      </c>
      <c r="G496" s="4">
        <v>5</v>
      </c>
      <c r="H496" s="4" t="s">
        <v>672</v>
      </c>
      <c r="I496" s="4" t="s">
        <v>1184</v>
      </c>
      <c r="J496" s="4" t="str">
        <f>Tableau9[[#This Row],[CANDIDAT_NOM]]</f>
        <v>MARIE Florie</v>
      </c>
      <c r="K496" s="5">
        <f>IF(VLOOKUP(Tableau9[[#This Row],[NUANCE]],$A:$B,2,FALSE)="EXTREME DROITE",1,0)</f>
        <v>0</v>
      </c>
      <c r="L496" s="5">
        <f>IF(VLOOKUP(Tableau9[[#This Row],[NUANCE]],$A:$B,2,FALSE)="DROITE",1,0)</f>
        <v>0</v>
      </c>
      <c r="M496" s="5">
        <f>IF(VLOOKUP(Tableau9[[#This Row],[NUANCE]],$A:$B,2,FALSE)="CENTRISTE",1,0)</f>
        <v>0</v>
      </c>
      <c r="N496" s="5">
        <f>IF(VLOOKUP(Tableau9[[#This Row],[NUANCE]],$A:$B,2,FALSE)="GAUCHE",1,0)</f>
        <v>0</v>
      </c>
      <c r="O496" s="5">
        <f>IF(VLOOKUP(Tableau9[[#This Row],[NUANCE]],$A:$B,2,FALSE)="AUTRE",1,0)</f>
        <v>1</v>
      </c>
    </row>
    <row r="497" spans="5:15" x14ac:dyDescent="0.25">
      <c r="E497" s="4">
        <v>2019</v>
      </c>
      <c r="F497" s="4" t="s">
        <v>568</v>
      </c>
      <c r="G497" s="4">
        <v>6</v>
      </c>
      <c r="H497" s="4" t="s">
        <v>672</v>
      </c>
      <c r="I497" s="4" t="s">
        <v>1185</v>
      </c>
      <c r="J497" s="4" t="str">
        <f>Tableau9[[#This Row],[CANDIDAT_NOM]]</f>
        <v>MARIE Florie</v>
      </c>
      <c r="K497" s="5">
        <f>IF(VLOOKUP(Tableau9[[#This Row],[NUANCE]],$A:$B,2,FALSE)="EXTREME DROITE",1,0)</f>
        <v>0</v>
      </c>
      <c r="L497" s="5">
        <f>IF(VLOOKUP(Tableau9[[#This Row],[NUANCE]],$A:$B,2,FALSE)="DROITE",1,0)</f>
        <v>0</v>
      </c>
      <c r="M497" s="5">
        <f>IF(VLOOKUP(Tableau9[[#This Row],[NUANCE]],$A:$B,2,FALSE)="CENTRISTE",1,0)</f>
        <v>0</v>
      </c>
      <c r="N497" s="5">
        <f>IF(VLOOKUP(Tableau9[[#This Row],[NUANCE]],$A:$B,2,FALSE)="GAUCHE",1,0)</f>
        <v>0</v>
      </c>
      <c r="O497" s="5">
        <f>IF(VLOOKUP(Tableau9[[#This Row],[NUANCE]],$A:$B,2,FALSE)="AUTRE",1,0)</f>
        <v>1</v>
      </c>
    </row>
    <row r="498" spans="5:15" x14ac:dyDescent="0.25">
      <c r="E498" s="4">
        <v>2019</v>
      </c>
      <c r="F498" s="4" t="s">
        <v>568</v>
      </c>
      <c r="G498" s="4">
        <v>7</v>
      </c>
      <c r="H498" s="4" t="s">
        <v>672</v>
      </c>
      <c r="I498" s="4" t="s">
        <v>1186</v>
      </c>
      <c r="J498" s="4" t="str">
        <f>Tableau9[[#This Row],[CANDIDAT_NOM]]</f>
        <v>MARIE Florie</v>
      </c>
      <c r="K498" s="5">
        <f>IF(VLOOKUP(Tableau9[[#This Row],[NUANCE]],$A:$B,2,FALSE)="EXTREME DROITE",1,0)</f>
        <v>0</v>
      </c>
      <c r="L498" s="5">
        <f>IF(VLOOKUP(Tableau9[[#This Row],[NUANCE]],$A:$B,2,FALSE)="DROITE",1,0)</f>
        <v>0</v>
      </c>
      <c r="M498" s="5">
        <f>IF(VLOOKUP(Tableau9[[#This Row],[NUANCE]],$A:$B,2,FALSE)="CENTRISTE",1,0)</f>
        <v>0</v>
      </c>
      <c r="N498" s="5">
        <f>IF(VLOOKUP(Tableau9[[#This Row],[NUANCE]],$A:$B,2,FALSE)="GAUCHE",1,0)</f>
        <v>0</v>
      </c>
      <c r="O498" s="5">
        <f>IF(VLOOKUP(Tableau9[[#This Row],[NUANCE]],$A:$B,2,FALSE)="AUTRE",1,0)</f>
        <v>1</v>
      </c>
    </row>
    <row r="499" spans="5:15" x14ac:dyDescent="0.25">
      <c r="E499" s="4">
        <v>2019</v>
      </c>
      <c r="F499" s="4" t="s">
        <v>568</v>
      </c>
      <c r="G499" s="4">
        <v>8</v>
      </c>
      <c r="H499" s="4" t="s">
        <v>672</v>
      </c>
      <c r="I499" s="4" t="s">
        <v>1187</v>
      </c>
      <c r="J499" s="4" t="str">
        <f>Tableau9[[#This Row],[CANDIDAT_NOM]]</f>
        <v>MARIE Florie</v>
      </c>
      <c r="K499" s="5">
        <f>IF(VLOOKUP(Tableau9[[#This Row],[NUANCE]],$A:$B,2,FALSE)="EXTREME DROITE",1,0)</f>
        <v>0</v>
      </c>
      <c r="L499" s="5">
        <f>IF(VLOOKUP(Tableau9[[#This Row],[NUANCE]],$A:$B,2,FALSE)="DROITE",1,0)</f>
        <v>0</v>
      </c>
      <c r="M499" s="5">
        <f>IF(VLOOKUP(Tableau9[[#This Row],[NUANCE]],$A:$B,2,FALSE)="CENTRISTE",1,0)</f>
        <v>0</v>
      </c>
      <c r="N499" s="5">
        <f>IF(VLOOKUP(Tableau9[[#This Row],[NUANCE]],$A:$B,2,FALSE)="GAUCHE",1,0)</f>
        <v>0</v>
      </c>
      <c r="O499" s="5">
        <f>IF(VLOOKUP(Tableau9[[#This Row],[NUANCE]],$A:$B,2,FALSE)="AUTRE",1,0)</f>
        <v>1</v>
      </c>
    </row>
    <row r="500" spans="5:15" x14ac:dyDescent="0.25">
      <c r="E500" s="4">
        <v>2019</v>
      </c>
      <c r="F500" s="4" t="s">
        <v>568</v>
      </c>
      <c r="G500" s="4">
        <v>1</v>
      </c>
      <c r="H500" s="4" t="s">
        <v>673</v>
      </c>
      <c r="I500" s="4" t="s">
        <v>1188</v>
      </c>
      <c r="J500" s="4" t="str">
        <f>Tableau9[[#This Row],[CANDIDAT_NOM]]</f>
        <v>LOISEAU Nathalie</v>
      </c>
      <c r="K500" s="5">
        <f>IF(VLOOKUP(Tableau9[[#This Row],[NUANCE]],$A:$B,2,FALSE)="EXTREME DROITE",1,0)</f>
        <v>0</v>
      </c>
      <c r="L500" s="5">
        <f>IF(VLOOKUP(Tableau9[[#This Row],[NUANCE]],$A:$B,2,FALSE)="DROITE",1,0)</f>
        <v>0</v>
      </c>
      <c r="M500" s="5">
        <f>IF(VLOOKUP(Tableau9[[#This Row],[NUANCE]],$A:$B,2,FALSE)="CENTRISTE",1,0)</f>
        <v>1</v>
      </c>
      <c r="N500" s="5">
        <f>IF(VLOOKUP(Tableau9[[#This Row],[NUANCE]],$A:$B,2,FALSE)="GAUCHE",1,0)</f>
        <v>0</v>
      </c>
      <c r="O500" s="5">
        <f>IF(VLOOKUP(Tableau9[[#This Row],[NUANCE]],$A:$B,2,FALSE)="AUTRE",1,0)</f>
        <v>0</v>
      </c>
    </row>
    <row r="501" spans="5:15" x14ac:dyDescent="0.25">
      <c r="E501" s="4">
        <v>2019</v>
      </c>
      <c r="F501" s="4" t="s">
        <v>568</v>
      </c>
      <c r="G501" s="4">
        <v>2</v>
      </c>
      <c r="H501" s="4" t="s">
        <v>673</v>
      </c>
      <c r="I501" s="4" t="s">
        <v>1189</v>
      </c>
      <c r="J501" s="4" t="str">
        <f>Tableau9[[#This Row],[CANDIDAT_NOM]]</f>
        <v>LOISEAU Nathalie</v>
      </c>
      <c r="K501" s="5">
        <f>IF(VLOOKUP(Tableau9[[#This Row],[NUANCE]],$A:$B,2,FALSE)="EXTREME DROITE",1,0)</f>
        <v>0</v>
      </c>
      <c r="L501" s="5">
        <f>IF(VLOOKUP(Tableau9[[#This Row],[NUANCE]],$A:$B,2,FALSE)="DROITE",1,0)</f>
        <v>0</v>
      </c>
      <c r="M501" s="5">
        <f>IF(VLOOKUP(Tableau9[[#This Row],[NUANCE]],$A:$B,2,FALSE)="CENTRISTE",1,0)</f>
        <v>1</v>
      </c>
      <c r="N501" s="5">
        <f>IF(VLOOKUP(Tableau9[[#This Row],[NUANCE]],$A:$B,2,FALSE)="GAUCHE",1,0)</f>
        <v>0</v>
      </c>
      <c r="O501" s="5">
        <f>IF(VLOOKUP(Tableau9[[#This Row],[NUANCE]],$A:$B,2,FALSE)="AUTRE",1,0)</f>
        <v>0</v>
      </c>
    </row>
    <row r="502" spans="5:15" x14ac:dyDescent="0.25">
      <c r="E502" s="4">
        <v>2019</v>
      </c>
      <c r="F502" s="4" t="s">
        <v>568</v>
      </c>
      <c r="G502" s="4">
        <v>3</v>
      </c>
      <c r="H502" s="4" t="s">
        <v>673</v>
      </c>
      <c r="I502" s="4" t="s">
        <v>1190</v>
      </c>
      <c r="J502" s="4" t="str">
        <f>Tableau9[[#This Row],[CANDIDAT_NOM]]</f>
        <v>LOISEAU Nathalie</v>
      </c>
      <c r="K502" s="5">
        <f>IF(VLOOKUP(Tableau9[[#This Row],[NUANCE]],$A:$B,2,FALSE)="EXTREME DROITE",1,0)</f>
        <v>0</v>
      </c>
      <c r="L502" s="5">
        <f>IF(VLOOKUP(Tableau9[[#This Row],[NUANCE]],$A:$B,2,FALSE)="DROITE",1,0)</f>
        <v>0</v>
      </c>
      <c r="M502" s="5">
        <f>IF(VLOOKUP(Tableau9[[#This Row],[NUANCE]],$A:$B,2,FALSE)="CENTRISTE",1,0)</f>
        <v>1</v>
      </c>
      <c r="N502" s="5">
        <f>IF(VLOOKUP(Tableau9[[#This Row],[NUANCE]],$A:$B,2,FALSE)="GAUCHE",1,0)</f>
        <v>0</v>
      </c>
      <c r="O502" s="5">
        <f>IF(VLOOKUP(Tableau9[[#This Row],[NUANCE]],$A:$B,2,FALSE)="AUTRE",1,0)</f>
        <v>0</v>
      </c>
    </row>
    <row r="503" spans="5:15" x14ac:dyDescent="0.25">
      <c r="E503" s="4">
        <v>2019</v>
      </c>
      <c r="F503" s="4" t="s">
        <v>568</v>
      </c>
      <c r="G503" s="4">
        <v>4</v>
      </c>
      <c r="H503" s="4" t="s">
        <v>673</v>
      </c>
      <c r="I503" s="4" t="s">
        <v>1191</v>
      </c>
      <c r="J503" s="4" t="str">
        <f>Tableau9[[#This Row],[CANDIDAT_NOM]]</f>
        <v>LOISEAU Nathalie</v>
      </c>
      <c r="K503" s="5">
        <f>IF(VLOOKUP(Tableau9[[#This Row],[NUANCE]],$A:$B,2,FALSE)="EXTREME DROITE",1,0)</f>
        <v>0</v>
      </c>
      <c r="L503" s="5">
        <f>IF(VLOOKUP(Tableau9[[#This Row],[NUANCE]],$A:$B,2,FALSE)="DROITE",1,0)</f>
        <v>0</v>
      </c>
      <c r="M503" s="5">
        <f>IF(VLOOKUP(Tableau9[[#This Row],[NUANCE]],$A:$B,2,FALSE)="CENTRISTE",1,0)</f>
        <v>1</v>
      </c>
      <c r="N503" s="5">
        <f>IF(VLOOKUP(Tableau9[[#This Row],[NUANCE]],$A:$B,2,FALSE)="GAUCHE",1,0)</f>
        <v>0</v>
      </c>
      <c r="O503" s="5">
        <f>IF(VLOOKUP(Tableau9[[#This Row],[NUANCE]],$A:$B,2,FALSE)="AUTRE",1,0)</f>
        <v>0</v>
      </c>
    </row>
    <row r="504" spans="5:15" x14ac:dyDescent="0.25">
      <c r="E504" s="4">
        <v>2019</v>
      </c>
      <c r="F504" s="4" t="s">
        <v>568</v>
      </c>
      <c r="G504" s="4">
        <v>5</v>
      </c>
      <c r="H504" s="4" t="s">
        <v>673</v>
      </c>
      <c r="I504" s="4" t="s">
        <v>1192</v>
      </c>
      <c r="J504" s="4" t="str">
        <f>Tableau9[[#This Row],[CANDIDAT_NOM]]</f>
        <v>LOISEAU Nathalie</v>
      </c>
      <c r="K504" s="5">
        <f>IF(VLOOKUP(Tableau9[[#This Row],[NUANCE]],$A:$B,2,FALSE)="EXTREME DROITE",1,0)</f>
        <v>0</v>
      </c>
      <c r="L504" s="5">
        <f>IF(VLOOKUP(Tableau9[[#This Row],[NUANCE]],$A:$B,2,FALSE)="DROITE",1,0)</f>
        <v>0</v>
      </c>
      <c r="M504" s="5">
        <f>IF(VLOOKUP(Tableau9[[#This Row],[NUANCE]],$A:$B,2,FALSE)="CENTRISTE",1,0)</f>
        <v>1</v>
      </c>
      <c r="N504" s="5">
        <f>IF(VLOOKUP(Tableau9[[#This Row],[NUANCE]],$A:$B,2,FALSE)="GAUCHE",1,0)</f>
        <v>0</v>
      </c>
      <c r="O504" s="5">
        <f>IF(VLOOKUP(Tableau9[[#This Row],[NUANCE]],$A:$B,2,FALSE)="AUTRE",1,0)</f>
        <v>0</v>
      </c>
    </row>
    <row r="505" spans="5:15" x14ac:dyDescent="0.25">
      <c r="E505" s="4">
        <v>2019</v>
      </c>
      <c r="F505" s="4" t="s">
        <v>568</v>
      </c>
      <c r="G505" s="4">
        <v>6</v>
      </c>
      <c r="H505" s="4" t="s">
        <v>673</v>
      </c>
      <c r="I505" s="4" t="s">
        <v>1193</v>
      </c>
      <c r="J505" s="4" t="str">
        <f>Tableau9[[#This Row],[CANDIDAT_NOM]]</f>
        <v>LOISEAU Nathalie</v>
      </c>
      <c r="K505" s="5">
        <f>IF(VLOOKUP(Tableau9[[#This Row],[NUANCE]],$A:$B,2,FALSE)="EXTREME DROITE",1,0)</f>
        <v>0</v>
      </c>
      <c r="L505" s="5">
        <f>IF(VLOOKUP(Tableau9[[#This Row],[NUANCE]],$A:$B,2,FALSE)="DROITE",1,0)</f>
        <v>0</v>
      </c>
      <c r="M505" s="5">
        <f>IF(VLOOKUP(Tableau9[[#This Row],[NUANCE]],$A:$B,2,FALSE)="CENTRISTE",1,0)</f>
        <v>1</v>
      </c>
      <c r="N505" s="5">
        <f>IF(VLOOKUP(Tableau9[[#This Row],[NUANCE]],$A:$B,2,FALSE)="GAUCHE",1,0)</f>
        <v>0</v>
      </c>
      <c r="O505" s="5">
        <f>IF(VLOOKUP(Tableau9[[#This Row],[NUANCE]],$A:$B,2,FALSE)="AUTRE",1,0)</f>
        <v>0</v>
      </c>
    </row>
    <row r="506" spans="5:15" x14ac:dyDescent="0.25">
      <c r="E506" s="4">
        <v>2019</v>
      </c>
      <c r="F506" s="4" t="s">
        <v>568</v>
      </c>
      <c r="G506" s="4">
        <v>7</v>
      </c>
      <c r="H506" s="4" t="s">
        <v>673</v>
      </c>
      <c r="I506" s="4" t="s">
        <v>1194</v>
      </c>
      <c r="J506" s="4" t="str">
        <f>Tableau9[[#This Row],[CANDIDAT_NOM]]</f>
        <v>LOISEAU Nathalie</v>
      </c>
      <c r="K506" s="5">
        <f>IF(VLOOKUP(Tableau9[[#This Row],[NUANCE]],$A:$B,2,FALSE)="EXTREME DROITE",1,0)</f>
        <v>0</v>
      </c>
      <c r="L506" s="5">
        <f>IF(VLOOKUP(Tableau9[[#This Row],[NUANCE]],$A:$B,2,FALSE)="DROITE",1,0)</f>
        <v>0</v>
      </c>
      <c r="M506" s="5">
        <f>IF(VLOOKUP(Tableau9[[#This Row],[NUANCE]],$A:$B,2,FALSE)="CENTRISTE",1,0)</f>
        <v>1</v>
      </c>
      <c r="N506" s="5">
        <f>IF(VLOOKUP(Tableau9[[#This Row],[NUANCE]],$A:$B,2,FALSE)="GAUCHE",1,0)</f>
        <v>0</v>
      </c>
      <c r="O506" s="5">
        <f>IF(VLOOKUP(Tableau9[[#This Row],[NUANCE]],$A:$B,2,FALSE)="AUTRE",1,0)</f>
        <v>0</v>
      </c>
    </row>
    <row r="507" spans="5:15" x14ac:dyDescent="0.25">
      <c r="E507" s="4">
        <v>2019</v>
      </c>
      <c r="F507" s="4" t="s">
        <v>568</v>
      </c>
      <c r="G507" s="4">
        <v>8</v>
      </c>
      <c r="H507" s="4" t="s">
        <v>673</v>
      </c>
      <c r="I507" s="4" t="s">
        <v>1195</v>
      </c>
      <c r="J507" s="4" t="str">
        <f>Tableau9[[#This Row],[CANDIDAT_NOM]]</f>
        <v>LOISEAU Nathalie</v>
      </c>
      <c r="K507" s="5">
        <f>IF(VLOOKUP(Tableau9[[#This Row],[NUANCE]],$A:$B,2,FALSE)="EXTREME DROITE",1,0)</f>
        <v>0</v>
      </c>
      <c r="L507" s="5">
        <f>IF(VLOOKUP(Tableau9[[#This Row],[NUANCE]],$A:$B,2,FALSE)="DROITE",1,0)</f>
        <v>0</v>
      </c>
      <c r="M507" s="5">
        <f>IF(VLOOKUP(Tableau9[[#This Row],[NUANCE]],$A:$B,2,FALSE)="CENTRISTE",1,0)</f>
        <v>1</v>
      </c>
      <c r="N507" s="5">
        <f>IF(VLOOKUP(Tableau9[[#This Row],[NUANCE]],$A:$B,2,FALSE)="GAUCHE",1,0)</f>
        <v>0</v>
      </c>
      <c r="O507" s="5">
        <f>IF(VLOOKUP(Tableau9[[#This Row],[NUANCE]],$A:$B,2,FALSE)="AUTRE",1,0)</f>
        <v>0</v>
      </c>
    </row>
    <row r="508" spans="5:15" x14ac:dyDescent="0.25">
      <c r="E508" s="4">
        <v>2019</v>
      </c>
      <c r="F508" s="4" t="s">
        <v>568</v>
      </c>
      <c r="G508" s="4">
        <v>1</v>
      </c>
      <c r="H508" s="4" t="s">
        <v>675</v>
      </c>
      <c r="I508" s="4" t="s">
        <v>1196</v>
      </c>
      <c r="J508" s="4" t="str">
        <f>Tableau9[[#This Row],[CANDIDAT_NOM]]</f>
        <v>TRAORÉ Hamada</v>
      </c>
      <c r="K508" s="5">
        <f>IF(VLOOKUP(Tableau9[[#This Row],[NUANCE]],$A:$B,2,FALSE)="EXTREME DROITE",1,0)</f>
        <v>0</v>
      </c>
      <c r="L508" s="5">
        <f>IF(VLOOKUP(Tableau9[[#This Row],[NUANCE]],$A:$B,2,FALSE)="DROITE",1,0)</f>
        <v>0</v>
      </c>
      <c r="M508" s="5">
        <f>IF(VLOOKUP(Tableau9[[#This Row],[NUANCE]],$A:$B,2,FALSE)="CENTRISTE",1,0)</f>
        <v>0</v>
      </c>
      <c r="N508" s="5">
        <f>IF(VLOOKUP(Tableau9[[#This Row],[NUANCE]],$A:$B,2,FALSE)="GAUCHE",1,0)</f>
        <v>1</v>
      </c>
      <c r="O508" s="5">
        <f>IF(VLOOKUP(Tableau9[[#This Row],[NUANCE]],$A:$B,2,FALSE)="AUTRE",1,0)</f>
        <v>0</v>
      </c>
    </row>
    <row r="509" spans="5:15" x14ac:dyDescent="0.25">
      <c r="E509" s="4">
        <v>2019</v>
      </c>
      <c r="F509" s="4" t="s">
        <v>568</v>
      </c>
      <c r="G509" s="4">
        <v>2</v>
      </c>
      <c r="H509" s="4" t="s">
        <v>675</v>
      </c>
      <c r="I509" s="4" t="s">
        <v>1197</v>
      </c>
      <c r="J509" s="4" t="str">
        <f>Tableau9[[#This Row],[CANDIDAT_NOM]]</f>
        <v>TRAORÉ Hamada</v>
      </c>
      <c r="K509" s="5">
        <f>IF(VLOOKUP(Tableau9[[#This Row],[NUANCE]],$A:$B,2,FALSE)="EXTREME DROITE",1,0)</f>
        <v>0</v>
      </c>
      <c r="L509" s="5">
        <f>IF(VLOOKUP(Tableau9[[#This Row],[NUANCE]],$A:$B,2,FALSE)="DROITE",1,0)</f>
        <v>0</v>
      </c>
      <c r="M509" s="5">
        <f>IF(VLOOKUP(Tableau9[[#This Row],[NUANCE]],$A:$B,2,FALSE)="CENTRISTE",1,0)</f>
        <v>0</v>
      </c>
      <c r="N509" s="5">
        <f>IF(VLOOKUP(Tableau9[[#This Row],[NUANCE]],$A:$B,2,FALSE)="GAUCHE",1,0)</f>
        <v>1</v>
      </c>
      <c r="O509" s="5">
        <f>IF(VLOOKUP(Tableau9[[#This Row],[NUANCE]],$A:$B,2,FALSE)="AUTRE",1,0)</f>
        <v>0</v>
      </c>
    </row>
    <row r="510" spans="5:15" x14ac:dyDescent="0.25">
      <c r="E510" s="4">
        <v>2019</v>
      </c>
      <c r="F510" s="4" t="s">
        <v>568</v>
      </c>
      <c r="G510" s="4">
        <v>3</v>
      </c>
      <c r="H510" s="4" t="s">
        <v>675</v>
      </c>
      <c r="I510" s="4" t="s">
        <v>1198</v>
      </c>
      <c r="J510" s="4" t="str">
        <f>Tableau9[[#This Row],[CANDIDAT_NOM]]</f>
        <v>TRAORÉ Hamada</v>
      </c>
      <c r="K510" s="5">
        <f>IF(VLOOKUP(Tableau9[[#This Row],[NUANCE]],$A:$B,2,FALSE)="EXTREME DROITE",1,0)</f>
        <v>0</v>
      </c>
      <c r="L510" s="5">
        <f>IF(VLOOKUP(Tableau9[[#This Row],[NUANCE]],$A:$B,2,FALSE)="DROITE",1,0)</f>
        <v>0</v>
      </c>
      <c r="M510" s="5">
        <f>IF(VLOOKUP(Tableau9[[#This Row],[NUANCE]],$A:$B,2,FALSE)="CENTRISTE",1,0)</f>
        <v>0</v>
      </c>
      <c r="N510" s="5">
        <f>IF(VLOOKUP(Tableau9[[#This Row],[NUANCE]],$A:$B,2,FALSE)="GAUCHE",1,0)</f>
        <v>1</v>
      </c>
      <c r="O510" s="5">
        <f>IF(VLOOKUP(Tableau9[[#This Row],[NUANCE]],$A:$B,2,FALSE)="AUTRE",1,0)</f>
        <v>0</v>
      </c>
    </row>
    <row r="511" spans="5:15" x14ac:dyDescent="0.25">
      <c r="E511" s="4">
        <v>2019</v>
      </c>
      <c r="F511" s="4" t="s">
        <v>568</v>
      </c>
      <c r="G511" s="4">
        <v>4</v>
      </c>
      <c r="H511" s="4" t="s">
        <v>675</v>
      </c>
      <c r="I511" s="4" t="s">
        <v>1199</v>
      </c>
      <c r="J511" s="4" t="str">
        <f>Tableau9[[#This Row],[CANDIDAT_NOM]]</f>
        <v>TRAORÉ Hamada</v>
      </c>
      <c r="K511" s="5">
        <f>IF(VLOOKUP(Tableau9[[#This Row],[NUANCE]],$A:$B,2,FALSE)="EXTREME DROITE",1,0)</f>
        <v>0</v>
      </c>
      <c r="L511" s="5">
        <f>IF(VLOOKUP(Tableau9[[#This Row],[NUANCE]],$A:$B,2,FALSE)="DROITE",1,0)</f>
        <v>0</v>
      </c>
      <c r="M511" s="5">
        <f>IF(VLOOKUP(Tableau9[[#This Row],[NUANCE]],$A:$B,2,FALSE)="CENTRISTE",1,0)</f>
        <v>0</v>
      </c>
      <c r="N511" s="5">
        <f>IF(VLOOKUP(Tableau9[[#This Row],[NUANCE]],$A:$B,2,FALSE)="GAUCHE",1,0)</f>
        <v>1</v>
      </c>
      <c r="O511" s="5">
        <f>IF(VLOOKUP(Tableau9[[#This Row],[NUANCE]],$A:$B,2,FALSE)="AUTRE",1,0)</f>
        <v>0</v>
      </c>
    </row>
    <row r="512" spans="5:15" x14ac:dyDescent="0.25">
      <c r="E512" s="4">
        <v>2019</v>
      </c>
      <c r="F512" s="4" t="s">
        <v>568</v>
      </c>
      <c r="G512" s="4">
        <v>5</v>
      </c>
      <c r="H512" s="4" t="s">
        <v>675</v>
      </c>
      <c r="I512" s="4" t="s">
        <v>1200</v>
      </c>
      <c r="J512" s="4" t="str">
        <f>Tableau9[[#This Row],[CANDIDAT_NOM]]</f>
        <v>TRAORÉ Hamada</v>
      </c>
      <c r="K512" s="5">
        <f>IF(VLOOKUP(Tableau9[[#This Row],[NUANCE]],$A:$B,2,FALSE)="EXTREME DROITE",1,0)</f>
        <v>0</v>
      </c>
      <c r="L512" s="5">
        <f>IF(VLOOKUP(Tableau9[[#This Row],[NUANCE]],$A:$B,2,FALSE)="DROITE",1,0)</f>
        <v>0</v>
      </c>
      <c r="M512" s="5">
        <f>IF(VLOOKUP(Tableau9[[#This Row],[NUANCE]],$A:$B,2,FALSE)="CENTRISTE",1,0)</f>
        <v>0</v>
      </c>
      <c r="N512" s="5">
        <f>IF(VLOOKUP(Tableau9[[#This Row],[NUANCE]],$A:$B,2,FALSE)="GAUCHE",1,0)</f>
        <v>1</v>
      </c>
      <c r="O512" s="5">
        <f>IF(VLOOKUP(Tableau9[[#This Row],[NUANCE]],$A:$B,2,FALSE)="AUTRE",1,0)</f>
        <v>0</v>
      </c>
    </row>
    <row r="513" spans="5:15" x14ac:dyDescent="0.25">
      <c r="E513" s="4">
        <v>2019</v>
      </c>
      <c r="F513" s="4" t="s">
        <v>568</v>
      </c>
      <c r="G513" s="4">
        <v>6</v>
      </c>
      <c r="H513" s="4" t="s">
        <v>675</v>
      </c>
      <c r="I513" s="4" t="s">
        <v>1201</v>
      </c>
      <c r="J513" s="4" t="str">
        <f>Tableau9[[#This Row],[CANDIDAT_NOM]]</f>
        <v>TRAORÉ Hamada</v>
      </c>
      <c r="K513" s="5">
        <f>IF(VLOOKUP(Tableau9[[#This Row],[NUANCE]],$A:$B,2,FALSE)="EXTREME DROITE",1,0)</f>
        <v>0</v>
      </c>
      <c r="L513" s="5">
        <f>IF(VLOOKUP(Tableau9[[#This Row],[NUANCE]],$A:$B,2,FALSE)="DROITE",1,0)</f>
        <v>0</v>
      </c>
      <c r="M513" s="5">
        <f>IF(VLOOKUP(Tableau9[[#This Row],[NUANCE]],$A:$B,2,FALSE)="CENTRISTE",1,0)</f>
        <v>0</v>
      </c>
      <c r="N513" s="5">
        <f>IF(VLOOKUP(Tableau9[[#This Row],[NUANCE]],$A:$B,2,FALSE)="GAUCHE",1,0)</f>
        <v>1</v>
      </c>
      <c r="O513" s="5">
        <f>IF(VLOOKUP(Tableau9[[#This Row],[NUANCE]],$A:$B,2,FALSE)="AUTRE",1,0)</f>
        <v>0</v>
      </c>
    </row>
    <row r="514" spans="5:15" x14ac:dyDescent="0.25">
      <c r="E514" s="4">
        <v>2019</v>
      </c>
      <c r="F514" s="4" t="s">
        <v>568</v>
      </c>
      <c r="G514" s="4">
        <v>7</v>
      </c>
      <c r="H514" s="4" t="s">
        <v>675</v>
      </c>
      <c r="I514" s="4" t="s">
        <v>1202</v>
      </c>
      <c r="J514" s="4" t="str">
        <f>Tableau9[[#This Row],[CANDIDAT_NOM]]</f>
        <v>TRAORÉ Hamada</v>
      </c>
      <c r="K514" s="5">
        <f>IF(VLOOKUP(Tableau9[[#This Row],[NUANCE]],$A:$B,2,FALSE)="EXTREME DROITE",1,0)</f>
        <v>0</v>
      </c>
      <c r="L514" s="5">
        <f>IF(VLOOKUP(Tableau9[[#This Row],[NUANCE]],$A:$B,2,FALSE)="DROITE",1,0)</f>
        <v>0</v>
      </c>
      <c r="M514" s="5">
        <f>IF(VLOOKUP(Tableau9[[#This Row],[NUANCE]],$A:$B,2,FALSE)="CENTRISTE",1,0)</f>
        <v>0</v>
      </c>
      <c r="N514" s="5">
        <f>IF(VLOOKUP(Tableau9[[#This Row],[NUANCE]],$A:$B,2,FALSE)="GAUCHE",1,0)</f>
        <v>1</v>
      </c>
      <c r="O514" s="5">
        <f>IF(VLOOKUP(Tableau9[[#This Row],[NUANCE]],$A:$B,2,FALSE)="AUTRE",1,0)</f>
        <v>0</v>
      </c>
    </row>
    <row r="515" spans="5:15" x14ac:dyDescent="0.25">
      <c r="E515" s="4">
        <v>2019</v>
      </c>
      <c r="F515" s="4" t="s">
        <v>568</v>
      </c>
      <c r="G515" s="4">
        <v>8</v>
      </c>
      <c r="H515" s="4" t="s">
        <v>675</v>
      </c>
      <c r="I515" s="4" t="s">
        <v>1203</v>
      </c>
      <c r="J515" s="4" t="str">
        <f>Tableau9[[#This Row],[CANDIDAT_NOM]]</f>
        <v>TRAORÉ Hamada</v>
      </c>
      <c r="K515" s="5">
        <f>IF(VLOOKUP(Tableau9[[#This Row],[NUANCE]],$A:$B,2,FALSE)="EXTREME DROITE",1,0)</f>
        <v>0</v>
      </c>
      <c r="L515" s="5">
        <f>IF(VLOOKUP(Tableau9[[#This Row],[NUANCE]],$A:$B,2,FALSE)="DROITE",1,0)</f>
        <v>0</v>
      </c>
      <c r="M515" s="5">
        <f>IF(VLOOKUP(Tableau9[[#This Row],[NUANCE]],$A:$B,2,FALSE)="CENTRISTE",1,0)</f>
        <v>0</v>
      </c>
      <c r="N515" s="5">
        <f>IF(VLOOKUP(Tableau9[[#This Row],[NUANCE]],$A:$B,2,FALSE)="GAUCHE",1,0)</f>
        <v>1</v>
      </c>
      <c r="O515" s="5">
        <f>IF(VLOOKUP(Tableau9[[#This Row],[NUANCE]],$A:$B,2,FALSE)="AUTRE",1,0)</f>
        <v>0</v>
      </c>
    </row>
    <row r="516" spans="5:15" x14ac:dyDescent="0.25">
      <c r="E516" s="4">
        <v>2019</v>
      </c>
      <c r="F516" s="4" t="s">
        <v>568</v>
      </c>
      <c r="G516" s="4">
        <v>1</v>
      </c>
      <c r="H516" s="4" t="s">
        <v>677</v>
      </c>
      <c r="I516" s="4" t="s">
        <v>1204</v>
      </c>
      <c r="J516" s="4" t="str">
        <f>Tableau9[[#This Row],[CANDIDAT_NOM]]</f>
        <v>PHILIPPOT Florian</v>
      </c>
      <c r="K516" s="5">
        <f>IF(VLOOKUP(Tableau9[[#This Row],[NUANCE]],$A:$B,2,FALSE)="EXTREME DROITE",1,0)</f>
        <v>1</v>
      </c>
      <c r="L516" s="5">
        <f>IF(VLOOKUP(Tableau9[[#This Row],[NUANCE]],$A:$B,2,FALSE)="DROITE",1,0)</f>
        <v>0</v>
      </c>
      <c r="M516" s="5">
        <f>IF(VLOOKUP(Tableau9[[#This Row],[NUANCE]],$A:$B,2,FALSE)="CENTRISTE",1,0)</f>
        <v>0</v>
      </c>
      <c r="N516" s="5">
        <f>IF(VLOOKUP(Tableau9[[#This Row],[NUANCE]],$A:$B,2,FALSE)="GAUCHE",1,0)</f>
        <v>0</v>
      </c>
      <c r="O516" s="5">
        <f>IF(VLOOKUP(Tableau9[[#This Row],[NUANCE]],$A:$B,2,FALSE)="AUTRE",1,0)</f>
        <v>0</v>
      </c>
    </row>
    <row r="517" spans="5:15" x14ac:dyDescent="0.25">
      <c r="E517" s="4">
        <v>2019</v>
      </c>
      <c r="F517" s="4" t="s">
        <v>568</v>
      </c>
      <c r="G517" s="4">
        <v>2</v>
      </c>
      <c r="H517" s="4" t="s">
        <v>677</v>
      </c>
      <c r="I517" s="4" t="s">
        <v>1205</v>
      </c>
      <c r="J517" s="4" t="str">
        <f>Tableau9[[#This Row],[CANDIDAT_NOM]]</f>
        <v>PHILIPPOT Florian</v>
      </c>
      <c r="K517" s="5">
        <f>IF(VLOOKUP(Tableau9[[#This Row],[NUANCE]],$A:$B,2,FALSE)="EXTREME DROITE",1,0)</f>
        <v>1</v>
      </c>
      <c r="L517" s="5">
        <f>IF(VLOOKUP(Tableau9[[#This Row],[NUANCE]],$A:$B,2,FALSE)="DROITE",1,0)</f>
        <v>0</v>
      </c>
      <c r="M517" s="5">
        <f>IF(VLOOKUP(Tableau9[[#This Row],[NUANCE]],$A:$B,2,FALSE)="CENTRISTE",1,0)</f>
        <v>0</v>
      </c>
      <c r="N517" s="5">
        <f>IF(VLOOKUP(Tableau9[[#This Row],[NUANCE]],$A:$B,2,FALSE)="GAUCHE",1,0)</f>
        <v>0</v>
      </c>
      <c r="O517" s="5">
        <f>IF(VLOOKUP(Tableau9[[#This Row],[NUANCE]],$A:$B,2,FALSE)="AUTRE",1,0)</f>
        <v>0</v>
      </c>
    </row>
    <row r="518" spans="5:15" x14ac:dyDescent="0.25">
      <c r="E518" s="4">
        <v>2019</v>
      </c>
      <c r="F518" s="4" t="s">
        <v>568</v>
      </c>
      <c r="G518" s="4">
        <v>3</v>
      </c>
      <c r="H518" s="4" t="s">
        <v>677</v>
      </c>
      <c r="I518" s="4" t="s">
        <v>1206</v>
      </c>
      <c r="J518" s="4" t="str">
        <f>Tableau9[[#This Row],[CANDIDAT_NOM]]</f>
        <v>PHILIPPOT Florian</v>
      </c>
      <c r="K518" s="5">
        <f>IF(VLOOKUP(Tableau9[[#This Row],[NUANCE]],$A:$B,2,FALSE)="EXTREME DROITE",1,0)</f>
        <v>1</v>
      </c>
      <c r="L518" s="5">
        <f>IF(VLOOKUP(Tableau9[[#This Row],[NUANCE]],$A:$B,2,FALSE)="DROITE",1,0)</f>
        <v>0</v>
      </c>
      <c r="M518" s="5">
        <f>IF(VLOOKUP(Tableau9[[#This Row],[NUANCE]],$A:$B,2,FALSE)="CENTRISTE",1,0)</f>
        <v>0</v>
      </c>
      <c r="N518" s="5">
        <f>IF(VLOOKUP(Tableau9[[#This Row],[NUANCE]],$A:$B,2,FALSE)="GAUCHE",1,0)</f>
        <v>0</v>
      </c>
      <c r="O518" s="5">
        <f>IF(VLOOKUP(Tableau9[[#This Row],[NUANCE]],$A:$B,2,FALSE)="AUTRE",1,0)</f>
        <v>0</v>
      </c>
    </row>
    <row r="519" spans="5:15" x14ac:dyDescent="0.25">
      <c r="E519" s="4">
        <v>2019</v>
      </c>
      <c r="F519" s="4" t="s">
        <v>568</v>
      </c>
      <c r="G519" s="4">
        <v>4</v>
      </c>
      <c r="H519" s="4" t="s">
        <v>677</v>
      </c>
      <c r="I519" s="4" t="s">
        <v>1207</v>
      </c>
      <c r="J519" s="4" t="str">
        <f>Tableau9[[#This Row],[CANDIDAT_NOM]]</f>
        <v>PHILIPPOT Florian</v>
      </c>
      <c r="K519" s="5">
        <f>IF(VLOOKUP(Tableau9[[#This Row],[NUANCE]],$A:$B,2,FALSE)="EXTREME DROITE",1,0)</f>
        <v>1</v>
      </c>
      <c r="L519" s="5">
        <f>IF(VLOOKUP(Tableau9[[#This Row],[NUANCE]],$A:$B,2,FALSE)="DROITE",1,0)</f>
        <v>0</v>
      </c>
      <c r="M519" s="5">
        <f>IF(VLOOKUP(Tableau9[[#This Row],[NUANCE]],$A:$B,2,FALSE)="CENTRISTE",1,0)</f>
        <v>0</v>
      </c>
      <c r="N519" s="5">
        <f>IF(VLOOKUP(Tableau9[[#This Row],[NUANCE]],$A:$B,2,FALSE)="GAUCHE",1,0)</f>
        <v>0</v>
      </c>
      <c r="O519" s="5">
        <f>IF(VLOOKUP(Tableau9[[#This Row],[NUANCE]],$A:$B,2,FALSE)="AUTRE",1,0)</f>
        <v>0</v>
      </c>
    </row>
    <row r="520" spans="5:15" x14ac:dyDescent="0.25">
      <c r="E520" s="4">
        <v>2019</v>
      </c>
      <c r="F520" s="4" t="s">
        <v>568</v>
      </c>
      <c r="G520" s="4">
        <v>5</v>
      </c>
      <c r="H520" s="4" t="s">
        <v>677</v>
      </c>
      <c r="I520" s="4" t="s">
        <v>1208</v>
      </c>
      <c r="J520" s="4" t="str">
        <f>Tableau9[[#This Row],[CANDIDAT_NOM]]</f>
        <v>PHILIPPOT Florian</v>
      </c>
      <c r="K520" s="5">
        <f>IF(VLOOKUP(Tableau9[[#This Row],[NUANCE]],$A:$B,2,FALSE)="EXTREME DROITE",1,0)</f>
        <v>1</v>
      </c>
      <c r="L520" s="5">
        <f>IF(VLOOKUP(Tableau9[[#This Row],[NUANCE]],$A:$B,2,FALSE)="DROITE",1,0)</f>
        <v>0</v>
      </c>
      <c r="M520" s="5">
        <f>IF(VLOOKUP(Tableau9[[#This Row],[NUANCE]],$A:$B,2,FALSE)="CENTRISTE",1,0)</f>
        <v>0</v>
      </c>
      <c r="N520" s="5">
        <f>IF(VLOOKUP(Tableau9[[#This Row],[NUANCE]],$A:$B,2,FALSE)="GAUCHE",1,0)</f>
        <v>0</v>
      </c>
      <c r="O520" s="5">
        <f>IF(VLOOKUP(Tableau9[[#This Row],[NUANCE]],$A:$B,2,FALSE)="AUTRE",1,0)</f>
        <v>0</v>
      </c>
    </row>
    <row r="521" spans="5:15" x14ac:dyDescent="0.25">
      <c r="E521" s="4">
        <v>2019</v>
      </c>
      <c r="F521" s="4" t="s">
        <v>568</v>
      </c>
      <c r="G521" s="4">
        <v>6</v>
      </c>
      <c r="H521" s="4" t="s">
        <v>677</v>
      </c>
      <c r="I521" s="4" t="s">
        <v>1209</v>
      </c>
      <c r="J521" s="4" t="str">
        <f>Tableau9[[#This Row],[CANDIDAT_NOM]]</f>
        <v>PHILIPPOT Florian</v>
      </c>
      <c r="K521" s="5">
        <f>IF(VLOOKUP(Tableau9[[#This Row],[NUANCE]],$A:$B,2,FALSE)="EXTREME DROITE",1,0)</f>
        <v>1</v>
      </c>
      <c r="L521" s="5">
        <f>IF(VLOOKUP(Tableau9[[#This Row],[NUANCE]],$A:$B,2,FALSE)="DROITE",1,0)</f>
        <v>0</v>
      </c>
      <c r="M521" s="5">
        <f>IF(VLOOKUP(Tableau9[[#This Row],[NUANCE]],$A:$B,2,FALSE)="CENTRISTE",1,0)</f>
        <v>0</v>
      </c>
      <c r="N521" s="5">
        <f>IF(VLOOKUP(Tableau9[[#This Row],[NUANCE]],$A:$B,2,FALSE)="GAUCHE",1,0)</f>
        <v>0</v>
      </c>
      <c r="O521" s="5">
        <f>IF(VLOOKUP(Tableau9[[#This Row],[NUANCE]],$A:$B,2,FALSE)="AUTRE",1,0)</f>
        <v>0</v>
      </c>
    </row>
    <row r="522" spans="5:15" x14ac:dyDescent="0.25">
      <c r="E522" s="4">
        <v>2019</v>
      </c>
      <c r="F522" s="4" t="s">
        <v>568</v>
      </c>
      <c r="G522" s="4">
        <v>7</v>
      </c>
      <c r="H522" s="4" t="s">
        <v>677</v>
      </c>
      <c r="I522" s="4" t="s">
        <v>1210</v>
      </c>
      <c r="J522" s="4" t="str">
        <f>Tableau9[[#This Row],[CANDIDAT_NOM]]</f>
        <v>PHILIPPOT Florian</v>
      </c>
      <c r="K522" s="5">
        <f>IF(VLOOKUP(Tableau9[[#This Row],[NUANCE]],$A:$B,2,FALSE)="EXTREME DROITE",1,0)</f>
        <v>1</v>
      </c>
      <c r="L522" s="5">
        <f>IF(VLOOKUP(Tableau9[[#This Row],[NUANCE]],$A:$B,2,FALSE)="DROITE",1,0)</f>
        <v>0</v>
      </c>
      <c r="M522" s="5">
        <f>IF(VLOOKUP(Tableau9[[#This Row],[NUANCE]],$A:$B,2,FALSE)="CENTRISTE",1,0)</f>
        <v>0</v>
      </c>
      <c r="N522" s="5">
        <f>IF(VLOOKUP(Tableau9[[#This Row],[NUANCE]],$A:$B,2,FALSE)="GAUCHE",1,0)</f>
        <v>0</v>
      </c>
      <c r="O522" s="5">
        <f>IF(VLOOKUP(Tableau9[[#This Row],[NUANCE]],$A:$B,2,FALSE)="AUTRE",1,0)</f>
        <v>0</v>
      </c>
    </row>
    <row r="523" spans="5:15" x14ac:dyDescent="0.25">
      <c r="E523" s="4">
        <v>2019</v>
      </c>
      <c r="F523" s="4" t="s">
        <v>568</v>
      </c>
      <c r="G523" s="4">
        <v>8</v>
      </c>
      <c r="H523" s="4" t="s">
        <v>677</v>
      </c>
      <c r="I523" s="4" t="s">
        <v>1211</v>
      </c>
      <c r="J523" s="4" t="str">
        <f>Tableau9[[#This Row],[CANDIDAT_NOM]]</f>
        <v>PHILIPPOT Florian</v>
      </c>
      <c r="K523" s="5">
        <f>IF(VLOOKUP(Tableau9[[#This Row],[NUANCE]],$A:$B,2,FALSE)="EXTREME DROITE",1,0)</f>
        <v>1</v>
      </c>
      <c r="L523" s="5">
        <f>IF(VLOOKUP(Tableau9[[#This Row],[NUANCE]],$A:$B,2,FALSE)="DROITE",1,0)</f>
        <v>0</v>
      </c>
      <c r="M523" s="5">
        <f>IF(VLOOKUP(Tableau9[[#This Row],[NUANCE]],$A:$B,2,FALSE)="CENTRISTE",1,0)</f>
        <v>0</v>
      </c>
      <c r="N523" s="5">
        <f>IF(VLOOKUP(Tableau9[[#This Row],[NUANCE]],$A:$B,2,FALSE)="GAUCHE",1,0)</f>
        <v>0</v>
      </c>
      <c r="O523" s="5">
        <f>IF(VLOOKUP(Tableau9[[#This Row],[NUANCE]],$A:$B,2,FALSE)="AUTRE",1,0)</f>
        <v>0</v>
      </c>
    </row>
    <row r="524" spans="5:15" x14ac:dyDescent="0.25">
      <c r="E524" s="4">
        <v>2019</v>
      </c>
      <c r="F524" s="4" t="s">
        <v>568</v>
      </c>
      <c r="G524" s="4">
        <v>1</v>
      </c>
      <c r="H524" s="4" t="s">
        <v>679</v>
      </c>
      <c r="I524" s="4" t="s">
        <v>1212</v>
      </c>
      <c r="J524" s="4" t="str">
        <f>Tableau9[[#This Row],[CANDIDAT_NOM]]</f>
        <v>ALEXANDRE Audric</v>
      </c>
      <c r="K524" s="5">
        <f>IF(VLOOKUP(Tableau9[[#This Row],[NUANCE]],$A:$B,2,FALSE)="EXTREME DROITE",1,0)</f>
        <v>0</v>
      </c>
      <c r="L524" s="5">
        <f>IF(VLOOKUP(Tableau9[[#This Row],[NUANCE]],$A:$B,2,FALSE)="DROITE",1,0)</f>
        <v>0</v>
      </c>
      <c r="M524" s="5">
        <f>IF(VLOOKUP(Tableau9[[#This Row],[NUANCE]],$A:$B,2,FALSE)="CENTRISTE",1,0)</f>
        <v>0</v>
      </c>
      <c r="N524" s="5">
        <f>IF(VLOOKUP(Tableau9[[#This Row],[NUANCE]],$A:$B,2,FALSE)="GAUCHE",1,0)</f>
        <v>0</v>
      </c>
      <c r="O524" s="5">
        <f>IF(VLOOKUP(Tableau9[[#This Row],[NUANCE]],$A:$B,2,FALSE)="AUTRE",1,0)</f>
        <v>1</v>
      </c>
    </row>
    <row r="525" spans="5:15" x14ac:dyDescent="0.25">
      <c r="E525" s="4">
        <v>2019</v>
      </c>
      <c r="F525" s="4" t="s">
        <v>568</v>
      </c>
      <c r="G525" s="4">
        <v>2</v>
      </c>
      <c r="H525" s="4" t="s">
        <v>679</v>
      </c>
      <c r="I525" s="4" t="s">
        <v>1213</v>
      </c>
      <c r="J525" s="4" t="str">
        <f>Tableau9[[#This Row],[CANDIDAT_NOM]]</f>
        <v>ALEXANDRE Audric</v>
      </c>
      <c r="K525" s="5">
        <f>IF(VLOOKUP(Tableau9[[#This Row],[NUANCE]],$A:$B,2,FALSE)="EXTREME DROITE",1,0)</f>
        <v>0</v>
      </c>
      <c r="L525" s="5">
        <f>IF(VLOOKUP(Tableau9[[#This Row],[NUANCE]],$A:$B,2,FALSE)="DROITE",1,0)</f>
        <v>0</v>
      </c>
      <c r="M525" s="5">
        <f>IF(VLOOKUP(Tableau9[[#This Row],[NUANCE]],$A:$B,2,FALSE)="CENTRISTE",1,0)</f>
        <v>0</v>
      </c>
      <c r="N525" s="5">
        <f>IF(VLOOKUP(Tableau9[[#This Row],[NUANCE]],$A:$B,2,FALSE)="GAUCHE",1,0)</f>
        <v>0</v>
      </c>
      <c r="O525" s="5">
        <f>IF(VLOOKUP(Tableau9[[#This Row],[NUANCE]],$A:$B,2,FALSE)="AUTRE",1,0)</f>
        <v>1</v>
      </c>
    </row>
    <row r="526" spans="5:15" x14ac:dyDescent="0.25">
      <c r="E526" s="4">
        <v>2019</v>
      </c>
      <c r="F526" s="4" t="s">
        <v>568</v>
      </c>
      <c r="G526" s="4">
        <v>3</v>
      </c>
      <c r="H526" s="4" t="s">
        <v>679</v>
      </c>
      <c r="I526" s="4" t="s">
        <v>1214</v>
      </c>
      <c r="J526" s="4" t="str">
        <f>Tableau9[[#This Row],[CANDIDAT_NOM]]</f>
        <v>ALEXANDRE Audric</v>
      </c>
      <c r="K526" s="5">
        <f>IF(VLOOKUP(Tableau9[[#This Row],[NUANCE]],$A:$B,2,FALSE)="EXTREME DROITE",1,0)</f>
        <v>0</v>
      </c>
      <c r="L526" s="5">
        <f>IF(VLOOKUP(Tableau9[[#This Row],[NUANCE]],$A:$B,2,FALSE)="DROITE",1,0)</f>
        <v>0</v>
      </c>
      <c r="M526" s="5">
        <f>IF(VLOOKUP(Tableau9[[#This Row],[NUANCE]],$A:$B,2,FALSE)="CENTRISTE",1,0)</f>
        <v>0</v>
      </c>
      <c r="N526" s="5">
        <f>IF(VLOOKUP(Tableau9[[#This Row],[NUANCE]],$A:$B,2,FALSE)="GAUCHE",1,0)</f>
        <v>0</v>
      </c>
      <c r="O526" s="5">
        <f>IF(VLOOKUP(Tableau9[[#This Row],[NUANCE]],$A:$B,2,FALSE)="AUTRE",1,0)</f>
        <v>1</v>
      </c>
    </row>
    <row r="527" spans="5:15" x14ac:dyDescent="0.25">
      <c r="E527" s="4">
        <v>2019</v>
      </c>
      <c r="F527" s="4" t="s">
        <v>568</v>
      </c>
      <c r="G527" s="4">
        <v>4</v>
      </c>
      <c r="H527" s="4" t="s">
        <v>679</v>
      </c>
      <c r="I527" s="4" t="s">
        <v>1215</v>
      </c>
      <c r="J527" s="4" t="str">
        <f>Tableau9[[#This Row],[CANDIDAT_NOM]]</f>
        <v>ALEXANDRE Audric</v>
      </c>
      <c r="K527" s="5">
        <f>IF(VLOOKUP(Tableau9[[#This Row],[NUANCE]],$A:$B,2,FALSE)="EXTREME DROITE",1,0)</f>
        <v>0</v>
      </c>
      <c r="L527" s="5">
        <f>IF(VLOOKUP(Tableau9[[#This Row],[NUANCE]],$A:$B,2,FALSE)="DROITE",1,0)</f>
        <v>0</v>
      </c>
      <c r="M527" s="5">
        <f>IF(VLOOKUP(Tableau9[[#This Row],[NUANCE]],$A:$B,2,FALSE)="CENTRISTE",1,0)</f>
        <v>0</v>
      </c>
      <c r="N527" s="5">
        <f>IF(VLOOKUP(Tableau9[[#This Row],[NUANCE]],$A:$B,2,FALSE)="GAUCHE",1,0)</f>
        <v>0</v>
      </c>
      <c r="O527" s="5">
        <f>IF(VLOOKUP(Tableau9[[#This Row],[NUANCE]],$A:$B,2,FALSE)="AUTRE",1,0)</f>
        <v>1</v>
      </c>
    </row>
    <row r="528" spans="5:15" x14ac:dyDescent="0.25">
      <c r="E528" s="4">
        <v>2019</v>
      </c>
      <c r="F528" s="4" t="s">
        <v>568</v>
      </c>
      <c r="G528" s="4">
        <v>5</v>
      </c>
      <c r="H528" s="4" t="s">
        <v>679</v>
      </c>
      <c r="I528" s="4" t="s">
        <v>1216</v>
      </c>
      <c r="J528" s="4" t="str">
        <f>Tableau9[[#This Row],[CANDIDAT_NOM]]</f>
        <v>ALEXANDRE Audric</v>
      </c>
      <c r="K528" s="5">
        <f>IF(VLOOKUP(Tableau9[[#This Row],[NUANCE]],$A:$B,2,FALSE)="EXTREME DROITE",1,0)</f>
        <v>0</v>
      </c>
      <c r="L528" s="5">
        <f>IF(VLOOKUP(Tableau9[[#This Row],[NUANCE]],$A:$B,2,FALSE)="DROITE",1,0)</f>
        <v>0</v>
      </c>
      <c r="M528" s="5">
        <f>IF(VLOOKUP(Tableau9[[#This Row],[NUANCE]],$A:$B,2,FALSE)="CENTRISTE",1,0)</f>
        <v>0</v>
      </c>
      <c r="N528" s="5">
        <f>IF(VLOOKUP(Tableau9[[#This Row],[NUANCE]],$A:$B,2,FALSE)="GAUCHE",1,0)</f>
        <v>0</v>
      </c>
      <c r="O528" s="5">
        <f>IF(VLOOKUP(Tableau9[[#This Row],[NUANCE]],$A:$B,2,FALSE)="AUTRE",1,0)</f>
        <v>1</v>
      </c>
    </row>
    <row r="529" spans="5:15" x14ac:dyDescent="0.25">
      <c r="E529" s="4">
        <v>2019</v>
      </c>
      <c r="F529" s="4" t="s">
        <v>568</v>
      </c>
      <c r="G529" s="4">
        <v>6</v>
      </c>
      <c r="H529" s="4" t="s">
        <v>679</v>
      </c>
      <c r="I529" s="4" t="s">
        <v>1217</v>
      </c>
      <c r="J529" s="4" t="str">
        <f>Tableau9[[#This Row],[CANDIDAT_NOM]]</f>
        <v>ALEXANDRE Audric</v>
      </c>
      <c r="K529" s="5">
        <f>IF(VLOOKUP(Tableau9[[#This Row],[NUANCE]],$A:$B,2,FALSE)="EXTREME DROITE",1,0)</f>
        <v>0</v>
      </c>
      <c r="L529" s="5">
        <f>IF(VLOOKUP(Tableau9[[#This Row],[NUANCE]],$A:$B,2,FALSE)="DROITE",1,0)</f>
        <v>0</v>
      </c>
      <c r="M529" s="5">
        <f>IF(VLOOKUP(Tableau9[[#This Row],[NUANCE]],$A:$B,2,FALSE)="CENTRISTE",1,0)</f>
        <v>0</v>
      </c>
      <c r="N529" s="5">
        <f>IF(VLOOKUP(Tableau9[[#This Row],[NUANCE]],$A:$B,2,FALSE)="GAUCHE",1,0)</f>
        <v>0</v>
      </c>
      <c r="O529" s="5">
        <f>IF(VLOOKUP(Tableau9[[#This Row],[NUANCE]],$A:$B,2,FALSE)="AUTRE",1,0)</f>
        <v>1</v>
      </c>
    </row>
    <row r="530" spans="5:15" x14ac:dyDescent="0.25">
      <c r="E530" s="4">
        <v>2019</v>
      </c>
      <c r="F530" s="4" t="s">
        <v>568</v>
      </c>
      <c r="G530" s="4">
        <v>7</v>
      </c>
      <c r="H530" s="4" t="s">
        <v>679</v>
      </c>
      <c r="I530" s="4" t="s">
        <v>1218</v>
      </c>
      <c r="J530" s="4" t="str">
        <f>Tableau9[[#This Row],[CANDIDAT_NOM]]</f>
        <v>ALEXANDRE Audric</v>
      </c>
      <c r="K530" s="5">
        <f>IF(VLOOKUP(Tableau9[[#This Row],[NUANCE]],$A:$B,2,FALSE)="EXTREME DROITE",1,0)</f>
        <v>0</v>
      </c>
      <c r="L530" s="5">
        <f>IF(VLOOKUP(Tableau9[[#This Row],[NUANCE]],$A:$B,2,FALSE)="DROITE",1,0)</f>
        <v>0</v>
      </c>
      <c r="M530" s="5">
        <f>IF(VLOOKUP(Tableau9[[#This Row],[NUANCE]],$A:$B,2,FALSE)="CENTRISTE",1,0)</f>
        <v>0</v>
      </c>
      <c r="N530" s="5">
        <f>IF(VLOOKUP(Tableau9[[#This Row],[NUANCE]],$A:$B,2,FALSE)="GAUCHE",1,0)</f>
        <v>0</v>
      </c>
      <c r="O530" s="5">
        <f>IF(VLOOKUP(Tableau9[[#This Row],[NUANCE]],$A:$B,2,FALSE)="AUTRE",1,0)</f>
        <v>1</v>
      </c>
    </row>
    <row r="531" spans="5:15" x14ac:dyDescent="0.25">
      <c r="E531" s="4">
        <v>2019</v>
      </c>
      <c r="F531" s="4" t="s">
        <v>568</v>
      </c>
      <c r="G531" s="4">
        <v>8</v>
      </c>
      <c r="H531" s="4" t="s">
        <v>679</v>
      </c>
      <c r="I531" s="4" t="s">
        <v>1219</v>
      </c>
      <c r="J531" s="4" t="str">
        <f>Tableau9[[#This Row],[CANDIDAT_NOM]]</f>
        <v>ALEXANDRE Audric</v>
      </c>
      <c r="K531" s="5">
        <f>IF(VLOOKUP(Tableau9[[#This Row],[NUANCE]],$A:$B,2,FALSE)="EXTREME DROITE",1,0)</f>
        <v>0</v>
      </c>
      <c r="L531" s="5">
        <f>IF(VLOOKUP(Tableau9[[#This Row],[NUANCE]],$A:$B,2,FALSE)="DROITE",1,0)</f>
        <v>0</v>
      </c>
      <c r="M531" s="5">
        <f>IF(VLOOKUP(Tableau9[[#This Row],[NUANCE]],$A:$B,2,FALSE)="CENTRISTE",1,0)</f>
        <v>0</v>
      </c>
      <c r="N531" s="5">
        <f>IF(VLOOKUP(Tableau9[[#This Row],[NUANCE]],$A:$B,2,FALSE)="GAUCHE",1,0)</f>
        <v>0</v>
      </c>
      <c r="O531" s="5">
        <f>IF(VLOOKUP(Tableau9[[#This Row],[NUANCE]],$A:$B,2,FALSE)="AUTRE",1,0)</f>
        <v>1</v>
      </c>
    </row>
    <row r="532" spans="5:15" x14ac:dyDescent="0.25">
      <c r="E532" s="4">
        <v>2019</v>
      </c>
      <c r="F532" s="4" t="s">
        <v>568</v>
      </c>
      <c r="G532" s="4">
        <v>1</v>
      </c>
      <c r="H532" s="4" t="s">
        <v>681</v>
      </c>
      <c r="I532" s="4" t="s">
        <v>1220</v>
      </c>
      <c r="J532" s="4" t="str">
        <f>Tableau9[[#This Row],[CANDIDAT_NOM]]</f>
        <v>BOURG Dominique</v>
      </c>
      <c r="K532" s="5">
        <f>IF(VLOOKUP(Tableau9[[#This Row],[NUANCE]],$A:$B,2,FALSE)="EXTREME DROITE",1,0)</f>
        <v>0</v>
      </c>
      <c r="L532" s="5">
        <f>IF(VLOOKUP(Tableau9[[#This Row],[NUANCE]],$A:$B,2,FALSE)="DROITE",1,0)</f>
        <v>0</v>
      </c>
      <c r="M532" s="5">
        <f>IF(VLOOKUP(Tableau9[[#This Row],[NUANCE]],$A:$B,2,FALSE)="CENTRISTE",1,0)</f>
        <v>0</v>
      </c>
      <c r="N532" s="5">
        <f>IF(VLOOKUP(Tableau9[[#This Row],[NUANCE]],$A:$B,2,FALSE)="GAUCHE",1,0)</f>
        <v>0</v>
      </c>
      <c r="O532" s="5">
        <f>IF(VLOOKUP(Tableau9[[#This Row],[NUANCE]],$A:$B,2,FALSE)="AUTRE",1,0)</f>
        <v>1</v>
      </c>
    </row>
    <row r="533" spans="5:15" x14ac:dyDescent="0.25">
      <c r="E533" s="4">
        <v>2019</v>
      </c>
      <c r="F533" s="4" t="s">
        <v>568</v>
      </c>
      <c r="G533" s="4">
        <v>2</v>
      </c>
      <c r="H533" s="4" t="s">
        <v>681</v>
      </c>
      <c r="I533" s="4" t="s">
        <v>1221</v>
      </c>
      <c r="J533" s="4" t="str">
        <f>Tableau9[[#This Row],[CANDIDAT_NOM]]</f>
        <v>BOURG Dominique</v>
      </c>
      <c r="K533" s="5">
        <f>IF(VLOOKUP(Tableau9[[#This Row],[NUANCE]],$A:$B,2,FALSE)="EXTREME DROITE",1,0)</f>
        <v>0</v>
      </c>
      <c r="L533" s="5">
        <f>IF(VLOOKUP(Tableau9[[#This Row],[NUANCE]],$A:$B,2,FALSE)="DROITE",1,0)</f>
        <v>0</v>
      </c>
      <c r="M533" s="5">
        <f>IF(VLOOKUP(Tableau9[[#This Row],[NUANCE]],$A:$B,2,FALSE)="CENTRISTE",1,0)</f>
        <v>0</v>
      </c>
      <c r="N533" s="5">
        <f>IF(VLOOKUP(Tableau9[[#This Row],[NUANCE]],$A:$B,2,FALSE)="GAUCHE",1,0)</f>
        <v>0</v>
      </c>
      <c r="O533" s="5">
        <f>IF(VLOOKUP(Tableau9[[#This Row],[NUANCE]],$A:$B,2,FALSE)="AUTRE",1,0)</f>
        <v>1</v>
      </c>
    </row>
    <row r="534" spans="5:15" x14ac:dyDescent="0.25">
      <c r="E534" s="4">
        <v>2019</v>
      </c>
      <c r="F534" s="4" t="s">
        <v>568</v>
      </c>
      <c r="G534" s="4">
        <v>3</v>
      </c>
      <c r="H534" s="4" t="s">
        <v>681</v>
      </c>
      <c r="I534" s="4" t="s">
        <v>1222</v>
      </c>
      <c r="J534" s="4" t="str">
        <f>Tableau9[[#This Row],[CANDIDAT_NOM]]</f>
        <v>BOURG Dominique</v>
      </c>
      <c r="K534" s="5">
        <f>IF(VLOOKUP(Tableau9[[#This Row],[NUANCE]],$A:$B,2,FALSE)="EXTREME DROITE",1,0)</f>
        <v>0</v>
      </c>
      <c r="L534" s="5">
        <f>IF(VLOOKUP(Tableau9[[#This Row],[NUANCE]],$A:$B,2,FALSE)="DROITE",1,0)</f>
        <v>0</v>
      </c>
      <c r="M534" s="5">
        <f>IF(VLOOKUP(Tableau9[[#This Row],[NUANCE]],$A:$B,2,FALSE)="CENTRISTE",1,0)</f>
        <v>0</v>
      </c>
      <c r="N534" s="5">
        <f>IF(VLOOKUP(Tableau9[[#This Row],[NUANCE]],$A:$B,2,FALSE)="GAUCHE",1,0)</f>
        <v>0</v>
      </c>
      <c r="O534" s="5">
        <f>IF(VLOOKUP(Tableau9[[#This Row],[NUANCE]],$A:$B,2,FALSE)="AUTRE",1,0)</f>
        <v>1</v>
      </c>
    </row>
    <row r="535" spans="5:15" x14ac:dyDescent="0.25">
      <c r="E535" s="4">
        <v>2019</v>
      </c>
      <c r="F535" s="4" t="s">
        <v>568</v>
      </c>
      <c r="G535" s="4">
        <v>4</v>
      </c>
      <c r="H535" s="4" t="s">
        <v>681</v>
      </c>
      <c r="I535" s="4" t="s">
        <v>1223</v>
      </c>
      <c r="J535" s="4" t="str">
        <f>Tableau9[[#This Row],[CANDIDAT_NOM]]</f>
        <v>BOURG Dominique</v>
      </c>
      <c r="K535" s="5">
        <f>IF(VLOOKUP(Tableau9[[#This Row],[NUANCE]],$A:$B,2,FALSE)="EXTREME DROITE",1,0)</f>
        <v>0</v>
      </c>
      <c r="L535" s="5">
        <f>IF(VLOOKUP(Tableau9[[#This Row],[NUANCE]],$A:$B,2,FALSE)="DROITE",1,0)</f>
        <v>0</v>
      </c>
      <c r="M535" s="5">
        <f>IF(VLOOKUP(Tableau9[[#This Row],[NUANCE]],$A:$B,2,FALSE)="CENTRISTE",1,0)</f>
        <v>0</v>
      </c>
      <c r="N535" s="5">
        <f>IF(VLOOKUP(Tableau9[[#This Row],[NUANCE]],$A:$B,2,FALSE)="GAUCHE",1,0)</f>
        <v>0</v>
      </c>
      <c r="O535" s="5">
        <f>IF(VLOOKUP(Tableau9[[#This Row],[NUANCE]],$A:$B,2,FALSE)="AUTRE",1,0)</f>
        <v>1</v>
      </c>
    </row>
    <row r="536" spans="5:15" x14ac:dyDescent="0.25">
      <c r="E536" s="4">
        <v>2019</v>
      </c>
      <c r="F536" s="4" t="s">
        <v>568</v>
      </c>
      <c r="G536" s="4">
        <v>5</v>
      </c>
      <c r="H536" s="4" t="s">
        <v>681</v>
      </c>
      <c r="I536" s="4" t="s">
        <v>1224</v>
      </c>
      <c r="J536" s="4" t="str">
        <f>Tableau9[[#This Row],[CANDIDAT_NOM]]</f>
        <v>BOURG Dominique</v>
      </c>
      <c r="K536" s="5">
        <f>IF(VLOOKUP(Tableau9[[#This Row],[NUANCE]],$A:$B,2,FALSE)="EXTREME DROITE",1,0)</f>
        <v>0</v>
      </c>
      <c r="L536" s="5">
        <f>IF(VLOOKUP(Tableau9[[#This Row],[NUANCE]],$A:$B,2,FALSE)="DROITE",1,0)</f>
        <v>0</v>
      </c>
      <c r="M536" s="5">
        <f>IF(VLOOKUP(Tableau9[[#This Row],[NUANCE]],$A:$B,2,FALSE)="CENTRISTE",1,0)</f>
        <v>0</v>
      </c>
      <c r="N536" s="5">
        <f>IF(VLOOKUP(Tableau9[[#This Row],[NUANCE]],$A:$B,2,FALSE)="GAUCHE",1,0)</f>
        <v>0</v>
      </c>
      <c r="O536" s="5">
        <f>IF(VLOOKUP(Tableau9[[#This Row],[NUANCE]],$A:$B,2,FALSE)="AUTRE",1,0)</f>
        <v>1</v>
      </c>
    </row>
    <row r="537" spans="5:15" x14ac:dyDescent="0.25">
      <c r="E537" s="4">
        <v>2019</v>
      </c>
      <c r="F537" s="4" t="s">
        <v>568</v>
      </c>
      <c r="G537" s="4">
        <v>6</v>
      </c>
      <c r="H537" s="4" t="s">
        <v>681</v>
      </c>
      <c r="I537" s="4" t="s">
        <v>1225</v>
      </c>
      <c r="J537" s="4" t="str">
        <f>Tableau9[[#This Row],[CANDIDAT_NOM]]</f>
        <v>BOURG Dominique</v>
      </c>
      <c r="K537" s="5">
        <f>IF(VLOOKUP(Tableau9[[#This Row],[NUANCE]],$A:$B,2,FALSE)="EXTREME DROITE",1,0)</f>
        <v>0</v>
      </c>
      <c r="L537" s="5">
        <f>IF(VLOOKUP(Tableau9[[#This Row],[NUANCE]],$A:$B,2,FALSE)="DROITE",1,0)</f>
        <v>0</v>
      </c>
      <c r="M537" s="5">
        <f>IF(VLOOKUP(Tableau9[[#This Row],[NUANCE]],$A:$B,2,FALSE)="CENTRISTE",1,0)</f>
        <v>0</v>
      </c>
      <c r="N537" s="5">
        <f>IF(VLOOKUP(Tableau9[[#This Row],[NUANCE]],$A:$B,2,FALSE)="GAUCHE",1,0)</f>
        <v>0</v>
      </c>
      <c r="O537" s="5">
        <f>IF(VLOOKUP(Tableau9[[#This Row],[NUANCE]],$A:$B,2,FALSE)="AUTRE",1,0)</f>
        <v>1</v>
      </c>
    </row>
    <row r="538" spans="5:15" x14ac:dyDescent="0.25">
      <c r="E538" s="4">
        <v>2019</v>
      </c>
      <c r="F538" s="4" t="s">
        <v>568</v>
      </c>
      <c r="G538" s="4">
        <v>7</v>
      </c>
      <c r="H538" s="4" t="s">
        <v>681</v>
      </c>
      <c r="I538" s="4" t="s">
        <v>1226</v>
      </c>
      <c r="J538" s="4" t="str">
        <f>Tableau9[[#This Row],[CANDIDAT_NOM]]</f>
        <v>BOURG Dominique</v>
      </c>
      <c r="K538" s="5">
        <f>IF(VLOOKUP(Tableau9[[#This Row],[NUANCE]],$A:$B,2,FALSE)="EXTREME DROITE",1,0)</f>
        <v>0</v>
      </c>
      <c r="L538" s="5">
        <f>IF(VLOOKUP(Tableau9[[#This Row],[NUANCE]],$A:$B,2,FALSE)="DROITE",1,0)</f>
        <v>0</v>
      </c>
      <c r="M538" s="5">
        <f>IF(VLOOKUP(Tableau9[[#This Row],[NUANCE]],$A:$B,2,FALSE)="CENTRISTE",1,0)</f>
        <v>0</v>
      </c>
      <c r="N538" s="5">
        <f>IF(VLOOKUP(Tableau9[[#This Row],[NUANCE]],$A:$B,2,FALSE)="GAUCHE",1,0)</f>
        <v>0</v>
      </c>
      <c r="O538" s="5">
        <f>IF(VLOOKUP(Tableau9[[#This Row],[NUANCE]],$A:$B,2,FALSE)="AUTRE",1,0)</f>
        <v>1</v>
      </c>
    </row>
    <row r="539" spans="5:15" x14ac:dyDescent="0.25">
      <c r="E539" s="4">
        <v>2019</v>
      </c>
      <c r="F539" s="4" t="s">
        <v>568</v>
      </c>
      <c r="G539" s="4">
        <v>8</v>
      </c>
      <c r="H539" s="4" t="s">
        <v>681</v>
      </c>
      <c r="I539" s="4" t="s">
        <v>1227</v>
      </c>
      <c r="J539" s="4" t="str">
        <f>Tableau9[[#This Row],[CANDIDAT_NOM]]</f>
        <v>BOURG Dominique</v>
      </c>
      <c r="K539" s="5">
        <f>IF(VLOOKUP(Tableau9[[#This Row],[NUANCE]],$A:$B,2,FALSE)="EXTREME DROITE",1,0)</f>
        <v>0</v>
      </c>
      <c r="L539" s="5">
        <f>IF(VLOOKUP(Tableau9[[#This Row],[NUANCE]],$A:$B,2,FALSE)="DROITE",1,0)</f>
        <v>0</v>
      </c>
      <c r="M539" s="5">
        <f>IF(VLOOKUP(Tableau9[[#This Row],[NUANCE]],$A:$B,2,FALSE)="CENTRISTE",1,0)</f>
        <v>0</v>
      </c>
      <c r="N539" s="5">
        <f>IF(VLOOKUP(Tableau9[[#This Row],[NUANCE]],$A:$B,2,FALSE)="GAUCHE",1,0)</f>
        <v>0</v>
      </c>
      <c r="O539" s="5">
        <f>IF(VLOOKUP(Tableau9[[#This Row],[NUANCE]],$A:$B,2,FALSE)="AUTRE",1,0)</f>
        <v>1</v>
      </c>
    </row>
    <row r="540" spans="5:15" x14ac:dyDescent="0.25">
      <c r="E540" s="4">
        <v>2019</v>
      </c>
      <c r="F540" s="4" t="s">
        <v>568</v>
      </c>
      <c r="G540" s="4">
        <v>1</v>
      </c>
      <c r="H540" s="4" t="s">
        <v>683</v>
      </c>
      <c r="I540" s="4" t="s">
        <v>1228</v>
      </c>
      <c r="J540" s="4" t="str">
        <f>Tableau9[[#This Row],[CANDIDAT_NOM]]</f>
        <v>VAUCLIN Vincent</v>
      </c>
      <c r="K540" s="5">
        <f>IF(VLOOKUP(Tableau9[[#This Row],[NUANCE]],$A:$B,2,FALSE)="EXTREME DROITE",1,0)</f>
        <v>1</v>
      </c>
      <c r="L540" s="5">
        <f>IF(VLOOKUP(Tableau9[[#This Row],[NUANCE]],$A:$B,2,FALSE)="DROITE",1,0)</f>
        <v>0</v>
      </c>
      <c r="M540" s="5">
        <f>IF(VLOOKUP(Tableau9[[#This Row],[NUANCE]],$A:$B,2,FALSE)="CENTRISTE",1,0)</f>
        <v>0</v>
      </c>
      <c r="N540" s="5">
        <f>IF(VLOOKUP(Tableau9[[#This Row],[NUANCE]],$A:$B,2,FALSE)="GAUCHE",1,0)</f>
        <v>0</v>
      </c>
      <c r="O540" s="5">
        <f>IF(VLOOKUP(Tableau9[[#This Row],[NUANCE]],$A:$B,2,FALSE)="AUTRE",1,0)</f>
        <v>0</v>
      </c>
    </row>
    <row r="541" spans="5:15" x14ac:dyDescent="0.25">
      <c r="E541" s="4">
        <v>2019</v>
      </c>
      <c r="F541" s="4" t="s">
        <v>568</v>
      </c>
      <c r="G541" s="4">
        <v>2</v>
      </c>
      <c r="H541" s="4" t="s">
        <v>683</v>
      </c>
      <c r="I541" s="4" t="s">
        <v>1229</v>
      </c>
      <c r="J541" s="4" t="str">
        <f>Tableau9[[#This Row],[CANDIDAT_NOM]]</f>
        <v>VAUCLIN Vincent</v>
      </c>
      <c r="K541" s="5">
        <f>IF(VLOOKUP(Tableau9[[#This Row],[NUANCE]],$A:$B,2,FALSE)="EXTREME DROITE",1,0)</f>
        <v>1</v>
      </c>
      <c r="L541" s="5">
        <f>IF(VLOOKUP(Tableau9[[#This Row],[NUANCE]],$A:$B,2,FALSE)="DROITE",1,0)</f>
        <v>0</v>
      </c>
      <c r="M541" s="5">
        <f>IF(VLOOKUP(Tableau9[[#This Row],[NUANCE]],$A:$B,2,FALSE)="CENTRISTE",1,0)</f>
        <v>0</v>
      </c>
      <c r="N541" s="5">
        <f>IF(VLOOKUP(Tableau9[[#This Row],[NUANCE]],$A:$B,2,FALSE)="GAUCHE",1,0)</f>
        <v>0</v>
      </c>
      <c r="O541" s="5">
        <f>IF(VLOOKUP(Tableau9[[#This Row],[NUANCE]],$A:$B,2,FALSE)="AUTRE",1,0)</f>
        <v>0</v>
      </c>
    </row>
    <row r="542" spans="5:15" x14ac:dyDescent="0.25">
      <c r="E542" s="4">
        <v>2019</v>
      </c>
      <c r="F542" s="4" t="s">
        <v>568</v>
      </c>
      <c r="G542" s="4">
        <v>3</v>
      </c>
      <c r="H542" s="4" t="s">
        <v>683</v>
      </c>
      <c r="I542" s="4" t="s">
        <v>1230</v>
      </c>
      <c r="J542" s="4" t="str">
        <f>Tableau9[[#This Row],[CANDIDAT_NOM]]</f>
        <v>VAUCLIN Vincent</v>
      </c>
      <c r="K542" s="5">
        <f>IF(VLOOKUP(Tableau9[[#This Row],[NUANCE]],$A:$B,2,FALSE)="EXTREME DROITE",1,0)</f>
        <v>1</v>
      </c>
      <c r="L542" s="5">
        <f>IF(VLOOKUP(Tableau9[[#This Row],[NUANCE]],$A:$B,2,FALSE)="DROITE",1,0)</f>
        <v>0</v>
      </c>
      <c r="M542" s="5">
        <f>IF(VLOOKUP(Tableau9[[#This Row],[NUANCE]],$A:$B,2,FALSE)="CENTRISTE",1,0)</f>
        <v>0</v>
      </c>
      <c r="N542" s="5">
        <f>IF(VLOOKUP(Tableau9[[#This Row],[NUANCE]],$A:$B,2,FALSE)="GAUCHE",1,0)</f>
        <v>0</v>
      </c>
      <c r="O542" s="5">
        <f>IF(VLOOKUP(Tableau9[[#This Row],[NUANCE]],$A:$B,2,FALSE)="AUTRE",1,0)</f>
        <v>0</v>
      </c>
    </row>
    <row r="543" spans="5:15" x14ac:dyDescent="0.25">
      <c r="E543" s="4">
        <v>2019</v>
      </c>
      <c r="F543" s="4" t="s">
        <v>568</v>
      </c>
      <c r="G543" s="4">
        <v>4</v>
      </c>
      <c r="H543" s="4" t="s">
        <v>683</v>
      </c>
      <c r="I543" s="4" t="s">
        <v>1231</v>
      </c>
      <c r="J543" s="4" t="str">
        <f>Tableau9[[#This Row],[CANDIDAT_NOM]]</f>
        <v>VAUCLIN Vincent</v>
      </c>
      <c r="K543" s="5">
        <f>IF(VLOOKUP(Tableau9[[#This Row],[NUANCE]],$A:$B,2,FALSE)="EXTREME DROITE",1,0)</f>
        <v>1</v>
      </c>
      <c r="L543" s="5">
        <f>IF(VLOOKUP(Tableau9[[#This Row],[NUANCE]],$A:$B,2,FALSE)="DROITE",1,0)</f>
        <v>0</v>
      </c>
      <c r="M543" s="5">
        <f>IF(VLOOKUP(Tableau9[[#This Row],[NUANCE]],$A:$B,2,FALSE)="CENTRISTE",1,0)</f>
        <v>0</v>
      </c>
      <c r="N543" s="5">
        <f>IF(VLOOKUP(Tableau9[[#This Row],[NUANCE]],$A:$B,2,FALSE)="GAUCHE",1,0)</f>
        <v>0</v>
      </c>
      <c r="O543" s="5">
        <f>IF(VLOOKUP(Tableau9[[#This Row],[NUANCE]],$A:$B,2,FALSE)="AUTRE",1,0)</f>
        <v>0</v>
      </c>
    </row>
    <row r="544" spans="5:15" x14ac:dyDescent="0.25">
      <c r="E544" s="4">
        <v>2019</v>
      </c>
      <c r="F544" s="4" t="s">
        <v>568</v>
      </c>
      <c r="G544" s="4">
        <v>5</v>
      </c>
      <c r="H544" s="4" t="s">
        <v>683</v>
      </c>
      <c r="I544" s="4" t="s">
        <v>1232</v>
      </c>
      <c r="J544" s="4" t="str">
        <f>Tableau9[[#This Row],[CANDIDAT_NOM]]</f>
        <v>VAUCLIN Vincent</v>
      </c>
      <c r="K544" s="5">
        <f>IF(VLOOKUP(Tableau9[[#This Row],[NUANCE]],$A:$B,2,FALSE)="EXTREME DROITE",1,0)</f>
        <v>1</v>
      </c>
      <c r="L544" s="5">
        <f>IF(VLOOKUP(Tableau9[[#This Row],[NUANCE]],$A:$B,2,FALSE)="DROITE",1,0)</f>
        <v>0</v>
      </c>
      <c r="M544" s="5">
        <f>IF(VLOOKUP(Tableau9[[#This Row],[NUANCE]],$A:$B,2,FALSE)="CENTRISTE",1,0)</f>
        <v>0</v>
      </c>
      <c r="N544" s="5">
        <f>IF(VLOOKUP(Tableau9[[#This Row],[NUANCE]],$A:$B,2,FALSE)="GAUCHE",1,0)</f>
        <v>0</v>
      </c>
      <c r="O544" s="5">
        <f>IF(VLOOKUP(Tableau9[[#This Row],[NUANCE]],$A:$B,2,FALSE)="AUTRE",1,0)</f>
        <v>0</v>
      </c>
    </row>
    <row r="545" spans="5:15" x14ac:dyDescent="0.25">
      <c r="E545" s="4">
        <v>2019</v>
      </c>
      <c r="F545" s="4" t="s">
        <v>568</v>
      </c>
      <c r="G545" s="4">
        <v>6</v>
      </c>
      <c r="H545" s="4" t="s">
        <v>683</v>
      </c>
      <c r="I545" s="4" t="s">
        <v>1233</v>
      </c>
      <c r="J545" s="4" t="str">
        <f>Tableau9[[#This Row],[CANDIDAT_NOM]]</f>
        <v>VAUCLIN Vincent</v>
      </c>
      <c r="K545" s="5">
        <f>IF(VLOOKUP(Tableau9[[#This Row],[NUANCE]],$A:$B,2,FALSE)="EXTREME DROITE",1,0)</f>
        <v>1</v>
      </c>
      <c r="L545" s="5">
        <f>IF(VLOOKUP(Tableau9[[#This Row],[NUANCE]],$A:$B,2,FALSE)="DROITE",1,0)</f>
        <v>0</v>
      </c>
      <c r="M545" s="5">
        <f>IF(VLOOKUP(Tableau9[[#This Row],[NUANCE]],$A:$B,2,FALSE)="CENTRISTE",1,0)</f>
        <v>0</v>
      </c>
      <c r="N545" s="5">
        <f>IF(VLOOKUP(Tableau9[[#This Row],[NUANCE]],$A:$B,2,FALSE)="GAUCHE",1,0)</f>
        <v>0</v>
      </c>
      <c r="O545" s="5">
        <f>IF(VLOOKUP(Tableau9[[#This Row],[NUANCE]],$A:$B,2,FALSE)="AUTRE",1,0)</f>
        <v>0</v>
      </c>
    </row>
    <row r="546" spans="5:15" x14ac:dyDescent="0.25">
      <c r="E546" s="4">
        <v>2019</v>
      </c>
      <c r="F546" s="4" t="s">
        <v>568</v>
      </c>
      <c r="G546" s="4">
        <v>7</v>
      </c>
      <c r="H546" s="4" t="s">
        <v>683</v>
      </c>
      <c r="I546" s="4" t="s">
        <v>1234</v>
      </c>
      <c r="J546" s="4" t="str">
        <f>Tableau9[[#This Row],[CANDIDAT_NOM]]</f>
        <v>VAUCLIN Vincent</v>
      </c>
      <c r="K546" s="5">
        <f>IF(VLOOKUP(Tableau9[[#This Row],[NUANCE]],$A:$B,2,FALSE)="EXTREME DROITE",1,0)</f>
        <v>1</v>
      </c>
      <c r="L546" s="5">
        <f>IF(VLOOKUP(Tableau9[[#This Row],[NUANCE]],$A:$B,2,FALSE)="DROITE",1,0)</f>
        <v>0</v>
      </c>
      <c r="M546" s="5">
        <f>IF(VLOOKUP(Tableau9[[#This Row],[NUANCE]],$A:$B,2,FALSE)="CENTRISTE",1,0)</f>
        <v>0</v>
      </c>
      <c r="N546" s="5">
        <f>IF(VLOOKUP(Tableau9[[#This Row],[NUANCE]],$A:$B,2,FALSE)="GAUCHE",1,0)</f>
        <v>0</v>
      </c>
      <c r="O546" s="5">
        <f>IF(VLOOKUP(Tableau9[[#This Row],[NUANCE]],$A:$B,2,FALSE)="AUTRE",1,0)</f>
        <v>0</v>
      </c>
    </row>
    <row r="547" spans="5:15" x14ac:dyDescent="0.25">
      <c r="E547" s="4">
        <v>2019</v>
      </c>
      <c r="F547" s="4" t="s">
        <v>568</v>
      </c>
      <c r="G547" s="4">
        <v>8</v>
      </c>
      <c r="H547" s="4" t="s">
        <v>683</v>
      </c>
      <c r="I547" s="4" t="s">
        <v>1235</v>
      </c>
      <c r="J547" s="4" t="str">
        <f>Tableau9[[#This Row],[CANDIDAT_NOM]]</f>
        <v>VAUCLIN Vincent</v>
      </c>
      <c r="K547" s="5">
        <f>IF(VLOOKUP(Tableau9[[#This Row],[NUANCE]],$A:$B,2,FALSE)="EXTREME DROITE",1,0)</f>
        <v>1</v>
      </c>
      <c r="L547" s="5">
        <f>IF(VLOOKUP(Tableau9[[#This Row],[NUANCE]],$A:$B,2,FALSE)="DROITE",1,0)</f>
        <v>0</v>
      </c>
      <c r="M547" s="5">
        <f>IF(VLOOKUP(Tableau9[[#This Row],[NUANCE]],$A:$B,2,FALSE)="CENTRISTE",1,0)</f>
        <v>0</v>
      </c>
      <c r="N547" s="5">
        <f>IF(VLOOKUP(Tableau9[[#This Row],[NUANCE]],$A:$B,2,FALSE)="GAUCHE",1,0)</f>
        <v>0</v>
      </c>
      <c r="O547" s="5">
        <f>IF(VLOOKUP(Tableau9[[#This Row],[NUANCE]],$A:$B,2,FALSE)="AUTRE",1,0)</f>
        <v>0</v>
      </c>
    </row>
    <row r="548" spans="5:15" x14ac:dyDescent="0.25">
      <c r="E548" s="4">
        <v>2019</v>
      </c>
      <c r="F548" s="4" t="s">
        <v>568</v>
      </c>
      <c r="G548" s="4">
        <v>1</v>
      </c>
      <c r="H548" s="4" t="s">
        <v>685</v>
      </c>
      <c r="I548" s="4" t="s">
        <v>1236</v>
      </c>
      <c r="J548" s="4" t="str">
        <f>Tableau9[[#This Row],[CANDIDAT_NOM]]</f>
        <v>LAGARDE Jean-Christophe</v>
      </c>
      <c r="K548" s="5">
        <f>IF(VLOOKUP(Tableau9[[#This Row],[NUANCE]],$A:$B,2,FALSE)="EXTREME DROITE",1,0)</f>
        <v>0</v>
      </c>
      <c r="L548" s="5">
        <f>IF(VLOOKUP(Tableau9[[#This Row],[NUANCE]],$A:$B,2,FALSE)="DROITE",1,0)</f>
        <v>1</v>
      </c>
      <c r="M548" s="5">
        <f>IF(VLOOKUP(Tableau9[[#This Row],[NUANCE]],$A:$B,2,FALSE)="CENTRISTE",1,0)</f>
        <v>0</v>
      </c>
      <c r="N548" s="5">
        <f>IF(VLOOKUP(Tableau9[[#This Row],[NUANCE]],$A:$B,2,FALSE)="GAUCHE",1,0)</f>
        <v>0</v>
      </c>
      <c r="O548" s="5">
        <f>IF(VLOOKUP(Tableau9[[#This Row],[NUANCE]],$A:$B,2,FALSE)="AUTRE",1,0)</f>
        <v>0</v>
      </c>
    </row>
    <row r="549" spans="5:15" x14ac:dyDescent="0.25">
      <c r="E549" s="4">
        <v>2019</v>
      </c>
      <c r="F549" s="4" t="s">
        <v>568</v>
      </c>
      <c r="G549" s="4">
        <v>2</v>
      </c>
      <c r="H549" s="4" t="s">
        <v>685</v>
      </c>
      <c r="I549" s="4" t="s">
        <v>1237</v>
      </c>
      <c r="J549" s="4" t="str">
        <f>Tableau9[[#This Row],[CANDIDAT_NOM]]</f>
        <v>LAGARDE Jean-Christophe</v>
      </c>
      <c r="K549" s="5">
        <f>IF(VLOOKUP(Tableau9[[#This Row],[NUANCE]],$A:$B,2,FALSE)="EXTREME DROITE",1,0)</f>
        <v>0</v>
      </c>
      <c r="L549" s="5">
        <f>IF(VLOOKUP(Tableau9[[#This Row],[NUANCE]],$A:$B,2,FALSE)="DROITE",1,0)</f>
        <v>1</v>
      </c>
      <c r="M549" s="5">
        <f>IF(VLOOKUP(Tableau9[[#This Row],[NUANCE]],$A:$B,2,FALSE)="CENTRISTE",1,0)</f>
        <v>0</v>
      </c>
      <c r="N549" s="5">
        <f>IF(VLOOKUP(Tableau9[[#This Row],[NUANCE]],$A:$B,2,FALSE)="GAUCHE",1,0)</f>
        <v>0</v>
      </c>
      <c r="O549" s="5">
        <f>IF(VLOOKUP(Tableau9[[#This Row],[NUANCE]],$A:$B,2,FALSE)="AUTRE",1,0)</f>
        <v>0</v>
      </c>
    </row>
    <row r="550" spans="5:15" x14ac:dyDescent="0.25">
      <c r="E550" s="4">
        <v>2019</v>
      </c>
      <c r="F550" s="4" t="s">
        <v>568</v>
      </c>
      <c r="G550" s="4">
        <v>3</v>
      </c>
      <c r="H550" s="4" t="s">
        <v>685</v>
      </c>
      <c r="I550" s="4" t="s">
        <v>1238</v>
      </c>
      <c r="J550" s="4" t="str">
        <f>Tableau9[[#This Row],[CANDIDAT_NOM]]</f>
        <v>LAGARDE Jean-Christophe</v>
      </c>
      <c r="K550" s="5">
        <f>IF(VLOOKUP(Tableau9[[#This Row],[NUANCE]],$A:$B,2,FALSE)="EXTREME DROITE",1,0)</f>
        <v>0</v>
      </c>
      <c r="L550" s="5">
        <f>IF(VLOOKUP(Tableau9[[#This Row],[NUANCE]],$A:$B,2,FALSE)="DROITE",1,0)</f>
        <v>1</v>
      </c>
      <c r="M550" s="5">
        <f>IF(VLOOKUP(Tableau9[[#This Row],[NUANCE]],$A:$B,2,FALSE)="CENTRISTE",1,0)</f>
        <v>0</v>
      </c>
      <c r="N550" s="5">
        <f>IF(VLOOKUP(Tableau9[[#This Row],[NUANCE]],$A:$B,2,FALSE)="GAUCHE",1,0)</f>
        <v>0</v>
      </c>
      <c r="O550" s="5">
        <f>IF(VLOOKUP(Tableau9[[#This Row],[NUANCE]],$A:$B,2,FALSE)="AUTRE",1,0)</f>
        <v>0</v>
      </c>
    </row>
    <row r="551" spans="5:15" x14ac:dyDescent="0.25">
      <c r="E551" s="4">
        <v>2019</v>
      </c>
      <c r="F551" s="4" t="s">
        <v>568</v>
      </c>
      <c r="G551" s="4">
        <v>4</v>
      </c>
      <c r="H551" s="4" t="s">
        <v>685</v>
      </c>
      <c r="I551" s="4" t="s">
        <v>1239</v>
      </c>
      <c r="J551" s="4" t="str">
        <f>Tableau9[[#This Row],[CANDIDAT_NOM]]</f>
        <v>LAGARDE Jean-Christophe</v>
      </c>
      <c r="K551" s="5">
        <f>IF(VLOOKUP(Tableau9[[#This Row],[NUANCE]],$A:$B,2,FALSE)="EXTREME DROITE",1,0)</f>
        <v>0</v>
      </c>
      <c r="L551" s="5">
        <f>IF(VLOOKUP(Tableau9[[#This Row],[NUANCE]],$A:$B,2,FALSE)="DROITE",1,0)</f>
        <v>1</v>
      </c>
      <c r="M551" s="5">
        <f>IF(VLOOKUP(Tableau9[[#This Row],[NUANCE]],$A:$B,2,FALSE)="CENTRISTE",1,0)</f>
        <v>0</v>
      </c>
      <c r="N551" s="5">
        <f>IF(VLOOKUP(Tableau9[[#This Row],[NUANCE]],$A:$B,2,FALSE)="GAUCHE",1,0)</f>
        <v>0</v>
      </c>
      <c r="O551" s="5">
        <f>IF(VLOOKUP(Tableau9[[#This Row],[NUANCE]],$A:$B,2,FALSE)="AUTRE",1,0)</f>
        <v>0</v>
      </c>
    </row>
    <row r="552" spans="5:15" x14ac:dyDescent="0.25">
      <c r="E552" s="4">
        <v>2019</v>
      </c>
      <c r="F552" s="4" t="s">
        <v>568</v>
      </c>
      <c r="G552" s="4">
        <v>5</v>
      </c>
      <c r="H552" s="4" t="s">
        <v>685</v>
      </c>
      <c r="I552" s="4" t="s">
        <v>1240</v>
      </c>
      <c r="J552" s="4" t="str">
        <f>Tableau9[[#This Row],[CANDIDAT_NOM]]</f>
        <v>LAGARDE Jean-Christophe</v>
      </c>
      <c r="K552" s="5">
        <f>IF(VLOOKUP(Tableau9[[#This Row],[NUANCE]],$A:$B,2,FALSE)="EXTREME DROITE",1,0)</f>
        <v>0</v>
      </c>
      <c r="L552" s="5">
        <f>IF(VLOOKUP(Tableau9[[#This Row],[NUANCE]],$A:$B,2,FALSE)="DROITE",1,0)</f>
        <v>1</v>
      </c>
      <c r="M552" s="5">
        <f>IF(VLOOKUP(Tableau9[[#This Row],[NUANCE]],$A:$B,2,FALSE)="CENTRISTE",1,0)</f>
        <v>0</v>
      </c>
      <c r="N552" s="5">
        <f>IF(VLOOKUP(Tableau9[[#This Row],[NUANCE]],$A:$B,2,FALSE)="GAUCHE",1,0)</f>
        <v>0</v>
      </c>
      <c r="O552" s="5">
        <f>IF(VLOOKUP(Tableau9[[#This Row],[NUANCE]],$A:$B,2,FALSE)="AUTRE",1,0)</f>
        <v>0</v>
      </c>
    </row>
    <row r="553" spans="5:15" x14ac:dyDescent="0.25">
      <c r="E553" s="4">
        <v>2019</v>
      </c>
      <c r="F553" s="4" t="s">
        <v>568</v>
      </c>
      <c r="G553" s="4">
        <v>6</v>
      </c>
      <c r="H553" s="4" t="s">
        <v>685</v>
      </c>
      <c r="I553" s="4" t="s">
        <v>1241</v>
      </c>
      <c r="J553" s="4" t="str">
        <f>Tableau9[[#This Row],[CANDIDAT_NOM]]</f>
        <v>LAGARDE Jean-Christophe</v>
      </c>
      <c r="K553" s="5">
        <f>IF(VLOOKUP(Tableau9[[#This Row],[NUANCE]],$A:$B,2,FALSE)="EXTREME DROITE",1,0)</f>
        <v>0</v>
      </c>
      <c r="L553" s="5">
        <f>IF(VLOOKUP(Tableau9[[#This Row],[NUANCE]],$A:$B,2,FALSE)="DROITE",1,0)</f>
        <v>1</v>
      </c>
      <c r="M553" s="5">
        <f>IF(VLOOKUP(Tableau9[[#This Row],[NUANCE]],$A:$B,2,FALSE)="CENTRISTE",1,0)</f>
        <v>0</v>
      </c>
      <c r="N553" s="5">
        <f>IF(VLOOKUP(Tableau9[[#This Row],[NUANCE]],$A:$B,2,FALSE)="GAUCHE",1,0)</f>
        <v>0</v>
      </c>
      <c r="O553" s="5">
        <f>IF(VLOOKUP(Tableau9[[#This Row],[NUANCE]],$A:$B,2,FALSE)="AUTRE",1,0)</f>
        <v>0</v>
      </c>
    </row>
    <row r="554" spans="5:15" x14ac:dyDescent="0.25">
      <c r="E554" s="4">
        <v>2019</v>
      </c>
      <c r="F554" s="4" t="s">
        <v>568</v>
      </c>
      <c r="G554" s="4">
        <v>7</v>
      </c>
      <c r="H554" s="4" t="s">
        <v>685</v>
      </c>
      <c r="I554" s="4" t="s">
        <v>1242</v>
      </c>
      <c r="J554" s="4" t="str">
        <f>Tableau9[[#This Row],[CANDIDAT_NOM]]</f>
        <v>LAGARDE Jean-Christophe</v>
      </c>
      <c r="K554" s="5">
        <f>IF(VLOOKUP(Tableau9[[#This Row],[NUANCE]],$A:$B,2,FALSE)="EXTREME DROITE",1,0)</f>
        <v>0</v>
      </c>
      <c r="L554" s="5">
        <f>IF(VLOOKUP(Tableau9[[#This Row],[NUANCE]],$A:$B,2,FALSE)="DROITE",1,0)</f>
        <v>1</v>
      </c>
      <c r="M554" s="5">
        <f>IF(VLOOKUP(Tableau9[[#This Row],[NUANCE]],$A:$B,2,FALSE)="CENTRISTE",1,0)</f>
        <v>0</v>
      </c>
      <c r="N554" s="5">
        <f>IF(VLOOKUP(Tableau9[[#This Row],[NUANCE]],$A:$B,2,FALSE)="GAUCHE",1,0)</f>
        <v>0</v>
      </c>
      <c r="O554" s="5">
        <f>IF(VLOOKUP(Tableau9[[#This Row],[NUANCE]],$A:$B,2,FALSE)="AUTRE",1,0)</f>
        <v>0</v>
      </c>
    </row>
    <row r="555" spans="5:15" x14ac:dyDescent="0.25">
      <c r="E555" s="4">
        <v>2019</v>
      </c>
      <c r="F555" s="4" t="s">
        <v>568</v>
      </c>
      <c r="G555" s="4">
        <v>8</v>
      </c>
      <c r="H555" s="4" t="s">
        <v>685</v>
      </c>
      <c r="I555" s="4" t="s">
        <v>1243</v>
      </c>
      <c r="J555" s="4" t="str">
        <f>Tableau9[[#This Row],[CANDIDAT_NOM]]</f>
        <v>LAGARDE Jean-Christophe</v>
      </c>
      <c r="K555" s="5">
        <f>IF(VLOOKUP(Tableau9[[#This Row],[NUANCE]],$A:$B,2,FALSE)="EXTREME DROITE",1,0)</f>
        <v>0</v>
      </c>
      <c r="L555" s="5">
        <f>IF(VLOOKUP(Tableau9[[#This Row],[NUANCE]],$A:$B,2,FALSE)="DROITE",1,0)</f>
        <v>1</v>
      </c>
      <c r="M555" s="5">
        <f>IF(VLOOKUP(Tableau9[[#This Row],[NUANCE]],$A:$B,2,FALSE)="CENTRISTE",1,0)</f>
        <v>0</v>
      </c>
      <c r="N555" s="5">
        <f>IF(VLOOKUP(Tableau9[[#This Row],[NUANCE]],$A:$B,2,FALSE)="GAUCHE",1,0)</f>
        <v>0</v>
      </c>
      <c r="O555" s="5">
        <f>IF(VLOOKUP(Tableau9[[#This Row],[NUANCE]],$A:$B,2,FALSE)="AUTRE",1,0)</f>
        <v>0</v>
      </c>
    </row>
    <row r="556" spans="5:15" x14ac:dyDescent="0.25">
      <c r="E556" s="4">
        <v>2019</v>
      </c>
      <c r="F556" s="4" t="s">
        <v>568</v>
      </c>
      <c r="G556" s="4">
        <v>1</v>
      </c>
      <c r="H556" s="4" t="s">
        <v>687</v>
      </c>
      <c r="I556" s="4" t="s">
        <v>1244</v>
      </c>
      <c r="J556" s="4" t="str">
        <f>Tableau9[[#This Row],[CANDIDAT_NOM]]</f>
        <v>GLUCKSMANN Raphaël</v>
      </c>
      <c r="K556" s="5">
        <f>IF(VLOOKUP(Tableau9[[#This Row],[NUANCE]],$A:$B,2,FALSE)="EXTREME DROITE",1,0)</f>
        <v>0</v>
      </c>
      <c r="L556" s="5">
        <f>IF(VLOOKUP(Tableau9[[#This Row],[NUANCE]],$A:$B,2,FALSE)="DROITE",1,0)</f>
        <v>0</v>
      </c>
      <c r="M556" s="5">
        <f>IF(VLOOKUP(Tableau9[[#This Row],[NUANCE]],$A:$B,2,FALSE)="CENTRISTE",1,0)</f>
        <v>0</v>
      </c>
      <c r="N556" s="5">
        <f>IF(VLOOKUP(Tableau9[[#This Row],[NUANCE]],$A:$B,2,FALSE)="GAUCHE",1,0)</f>
        <v>1</v>
      </c>
      <c r="O556" s="5">
        <f>IF(VLOOKUP(Tableau9[[#This Row],[NUANCE]],$A:$B,2,FALSE)="AUTRE",1,0)</f>
        <v>0</v>
      </c>
    </row>
    <row r="557" spans="5:15" x14ac:dyDescent="0.25">
      <c r="E557" s="4">
        <v>2019</v>
      </c>
      <c r="F557" s="4" t="s">
        <v>568</v>
      </c>
      <c r="G557" s="4">
        <v>2</v>
      </c>
      <c r="H557" s="4" t="s">
        <v>687</v>
      </c>
      <c r="I557" s="4" t="s">
        <v>1245</v>
      </c>
      <c r="J557" s="4" t="str">
        <f>Tableau9[[#This Row],[CANDIDAT_NOM]]</f>
        <v>GLUCKSMANN Raphaël</v>
      </c>
      <c r="K557" s="5">
        <f>IF(VLOOKUP(Tableau9[[#This Row],[NUANCE]],$A:$B,2,FALSE)="EXTREME DROITE",1,0)</f>
        <v>0</v>
      </c>
      <c r="L557" s="5">
        <f>IF(VLOOKUP(Tableau9[[#This Row],[NUANCE]],$A:$B,2,FALSE)="DROITE",1,0)</f>
        <v>0</v>
      </c>
      <c r="M557" s="5">
        <f>IF(VLOOKUP(Tableau9[[#This Row],[NUANCE]],$A:$B,2,FALSE)="CENTRISTE",1,0)</f>
        <v>0</v>
      </c>
      <c r="N557" s="5">
        <f>IF(VLOOKUP(Tableau9[[#This Row],[NUANCE]],$A:$B,2,FALSE)="GAUCHE",1,0)</f>
        <v>1</v>
      </c>
      <c r="O557" s="5">
        <f>IF(VLOOKUP(Tableau9[[#This Row],[NUANCE]],$A:$B,2,FALSE)="AUTRE",1,0)</f>
        <v>0</v>
      </c>
    </row>
    <row r="558" spans="5:15" x14ac:dyDescent="0.25">
      <c r="E558" s="4">
        <v>2019</v>
      </c>
      <c r="F558" s="4" t="s">
        <v>568</v>
      </c>
      <c r="G558" s="4">
        <v>3</v>
      </c>
      <c r="H558" s="4" t="s">
        <v>687</v>
      </c>
      <c r="I558" s="4" t="s">
        <v>1246</v>
      </c>
      <c r="J558" s="4" t="str">
        <f>Tableau9[[#This Row],[CANDIDAT_NOM]]</f>
        <v>GLUCKSMANN Raphaël</v>
      </c>
      <c r="K558" s="5">
        <f>IF(VLOOKUP(Tableau9[[#This Row],[NUANCE]],$A:$B,2,FALSE)="EXTREME DROITE",1,0)</f>
        <v>0</v>
      </c>
      <c r="L558" s="5">
        <f>IF(VLOOKUP(Tableau9[[#This Row],[NUANCE]],$A:$B,2,FALSE)="DROITE",1,0)</f>
        <v>0</v>
      </c>
      <c r="M558" s="5">
        <f>IF(VLOOKUP(Tableau9[[#This Row],[NUANCE]],$A:$B,2,FALSE)="CENTRISTE",1,0)</f>
        <v>0</v>
      </c>
      <c r="N558" s="5">
        <f>IF(VLOOKUP(Tableau9[[#This Row],[NUANCE]],$A:$B,2,FALSE)="GAUCHE",1,0)</f>
        <v>1</v>
      </c>
      <c r="O558" s="5">
        <f>IF(VLOOKUP(Tableau9[[#This Row],[NUANCE]],$A:$B,2,FALSE)="AUTRE",1,0)</f>
        <v>0</v>
      </c>
    </row>
    <row r="559" spans="5:15" x14ac:dyDescent="0.25">
      <c r="E559" s="4">
        <v>2019</v>
      </c>
      <c r="F559" s="4" t="s">
        <v>568</v>
      </c>
      <c r="G559" s="4">
        <v>4</v>
      </c>
      <c r="H559" s="4" t="s">
        <v>687</v>
      </c>
      <c r="I559" s="4" t="s">
        <v>1247</v>
      </c>
      <c r="J559" s="4" t="str">
        <f>Tableau9[[#This Row],[CANDIDAT_NOM]]</f>
        <v>GLUCKSMANN Raphaël</v>
      </c>
      <c r="K559" s="5">
        <f>IF(VLOOKUP(Tableau9[[#This Row],[NUANCE]],$A:$B,2,FALSE)="EXTREME DROITE",1,0)</f>
        <v>0</v>
      </c>
      <c r="L559" s="5">
        <f>IF(VLOOKUP(Tableau9[[#This Row],[NUANCE]],$A:$B,2,FALSE)="DROITE",1,0)</f>
        <v>0</v>
      </c>
      <c r="M559" s="5">
        <f>IF(VLOOKUP(Tableau9[[#This Row],[NUANCE]],$A:$B,2,FALSE)="CENTRISTE",1,0)</f>
        <v>0</v>
      </c>
      <c r="N559" s="5">
        <f>IF(VLOOKUP(Tableau9[[#This Row],[NUANCE]],$A:$B,2,FALSE)="GAUCHE",1,0)</f>
        <v>1</v>
      </c>
      <c r="O559" s="5">
        <f>IF(VLOOKUP(Tableau9[[#This Row],[NUANCE]],$A:$B,2,FALSE)="AUTRE",1,0)</f>
        <v>0</v>
      </c>
    </row>
    <row r="560" spans="5:15" x14ac:dyDescent="0.25">
      <c r="E560" s="4">
        <v>2019</v>
      </c>
      <c r="F560" s="4" t="s">
        <v>568</v>
      </c>
      <c r="G560" s="4">
        <v>5</v>
      </c>
      <c r="H560" s="4" t="s">
        <v>687</v>
      </c>
      <c r="I560" s="4" t="s">
        <v>1248</v>
      </c>
      <c r="J560" s="4" t="str">
        <f>Tableau9[[#This Row],[CANDIDAT_NOM]]</f>
        <v>GLUCKSMANN Raphaël</v>
      </c>
      <c r="K560" s="5">
        <f>IF(VLOOKUP(Tableau9[[#This Row],[NUANCE]],$A:$B,2,FALSE)="EXTREME DROITE",1,0)</f>
        <v>0</v>
      </c>
      <c r="L560" s="5">
        <f>IF(VLOOKUP(Tableau9[[#This Row],[NUANCE]],$A:$B,2,FALSE)="DROITE",1,0)</f>
        <v>0</v>
      </c>
      <c r="M560" s="5">
        <f>IF(VLOOKUP(Tableau9[[#This Row],[NUANCE]],$A:$B,2,FALSE)="CENTRISTE",1,0)</f>
        <v>0</v>
      </c>
      <c r="N560" s="5">
        <f>IF(VLOOKUP(Tableau9[[#This Row],[NUANCE]],$A:$B,2,FALSE)="GAUCHE",1,0)</f>
        <v>1</v>
      </c>
      <c r="O560" s="5">
        <f>IF(VLOOKUP(Tableau9[[#This Row],[NUANCE]],$A:$B,2,FALSE)="AUTRE",1,0)</f>
        <v>0</v>
      </c>
    </row>
    <row r="561" spans="5:15" x14ac:dyDescent="0.25">
      <c r="E561" s="4">
        <v>2019</v>
      </c>
      <c r="F561" s="4" t="s">
        <v>568</v>
      </c>
      <c r="G561" s="4">
        <v>6</v>
      </c>
      <c r="H561" s="4" t="s">
        <v>687</v>
      </c>
      <c r="I561" s="4" t="s">
        <v>1249</v>
      </c>
      <c r="J561" s="4" t="str">
        <f>Tableau9[[#This Row],[CANDIDAT_NOM]]</f>
        <v>GLUCKSMANN Raphaël</v>
      </c>
      <c r="K561" s="5">
        <f>IF(VLOOKUP(Tableau9[[#This Row],[NUANCE]],$A:$B,2,FALSE)="EXTREME DROITE",1,0)</f>
        <v>0</v>
      </c>
      <c r="L561" s="5">
        <f>IF(VLOOKUP(Tableau9[[#This Row],[NUANCE]],$A:$B,2,FALSE)="DROITE",1,0)</f>
        <v>0</v>
      </c>
      <c r="M561" s="5">
        <f>IF(VLOOKUP(Tableau9[[#This Row],[NUANCE]],$A:$B,2,FALSE)="CENTRISTE",1,0)</f>
        <v>0</v>
      </c>
      <c r="N561" s="5">
        <f>IF(VLOOKUP(Tableau9[[#This Row],[NUANCE]],$A:$B,2,FALSE)="GAUCHE",1,0)</f>
        <v>1</v>
      </c>
      <c r="O561" s="5">
        <f>IF(VLOOKUP(Tableau9[[#This Row],[NUANCE]],$A:$B,2,FALSE)="AUTRE",1,0)</f>
        <v>0</v>
      </c>
    </row>
    <row r="562" spans="5:15" x14ac:dyDescent="0.25">
      <c r="E562" s="4">
        <v>2019</v>
      </c>
      <c r="F562" s="4" t="s">
        <v>568</v>
      </c>
      <c r="G562" s="4">
        <v>7</v>
      </c>
      <c r="H562" s="4" t="s">
        <v>687</v>
      </c>
      <c r="I562" s="4" t="s">
        <v>1250</v>
      </c>
      <c r="J562" s="4" t="str">
        <f>Tableau9[[#This Row],[CANDIDAT_NOM]]</f>
        <v>GLUCKSMANN Raphaël</v>
      </c>
      <c r="K562" s="5">
        <f>IF(VLOOKUP(Tableau9[[#This Row],[NUANCE]],$A:$B,2,FALSE)="EXTREME DROITE",1,0)</f>
        <v>0</v>
      </c>
      <c r="L562" s="5">
        <f>IF(VLOOKUP(Tableau9[[#This Row],[NUANCE]],$A:$B,2,FALSE)="DROITE",1,0)</f>
        <v>0</v>
      </c>
      <c r="M562" s="5">
        <f>IF(VLOOKUP(Tableau9[[#This Row],[NUANCE]],$A:$B,2,FALSE)="CENTRISTE",1,0)</f>
        <v>0</v>
      </c>
      <c r="N562" s="5">
        <f>IF(VLOOKUP(Tableau9[[#This Row],[NUANCE]],$A:$B,2,FALSE)="GAUCHE",1,0)</f>
        <v>1</v>
      </c>
      <c r="O562" s="5">
        <f>IF(VLOOKUP(Tableau9[[#This Row],[NUANCE]],$A:$B,2,FALSE)="AUTRE",1,0)</f>
        <v>0</v>
      </c>
    </row>
    <row r="563" spans="5:15" x14ac:dyDescent="0.25">
      <c r="E563" s="4">
        <v>2019</v>
      </c>
      <c r="F563" s="4" t="s">
        <v>568</v>
      </c>
      <c r="G563" s="4">
        <v>8</v>
      </c>
      <c r="H563" s="4" t="s">
        <v>687</v>
      </c>
      <c r="I563" s="4" t="s">
        <v>1251</v>
      </c>
      <c r="J563" s="4" t="str">
        <f>Tableau9[[#This Row],[CANDIDAT_NOM]]</f>
        <v>GLUCKSMANN Raphaël</v>
      </c>
      <c r="K563" s="5">
        <f>IF(VLOOKUP(Tableau9[[#This Row],[NUANCE]],$A:$B,2,FALSE)="EXTREME DROITE",1,0)</f>
        <v>0</v>
      </c>
      <c r="L563" s="5">
        <f>IF(VLOOKUP(Tableau9[[#This Row],[NUANCE]],$A:$B,2,FALSE)="DROITE",1,0)</f>
        <v>0</v>
      </c>
      <c r="M563" s="5">
        <f>IF(VLOOKUP(Tableau9[[#This Row],[NUANCE]],$A:$B,2,FALSE)="CENTRISTE",1,0)</f>
        <v>0</v>
      </c>
      <c r="N563" s="5">
        <f>IF(VLOOKUP(Tableau9[[#This Row],[NUANCE]],$A:$B,2,FALSE)="GAUCHE",1,0)</f>
        <v>1</v>
      </c>
      <c r="O563" s="5">
        <f>IF(VLOOKUP(Tableau9[[#This Row],[NUANCE]],$A:$B,2,FALSE)="AUTRE",1,0)</f>
        <v>0</v>
      </c>
    </row>
    <row r="564" spans="5:15" x14ac:dyDescent="0.25">
      <c r="E564" s="4">
        <v>2019</v>
      </c>
      <c r="F564" s="4" t="s">
        <v>568</v>
      </c>
      <c r="G564" s="4">
        <v>1</v>
      </c>
      <c r="H564" s="4" t="s">
        <v>689</v>
      </c>
      <c r="I564" s="4" t="s">
        <v>1252</v>
      </c>
      <c r="J564" s="4" t="str">
        <f>Tableau9[[#This Row],[CANDIDAT_NOM]]</f>
        <v>GERNIGON Yves</v>
      </c>
      <c r="K564" s="5">
        <f>IF(VLOOKUP(Tableau9[[#This Row],[NUANCE]],$A:$B,2,FALSE)="EXTREME DROITE",1,0)</f>
        <v>0</v>
      </c>
      <c r="L564" s="5">
        <f>IF(VLOOKUP(Tableau9[[#This Row],[NUANCE]],$A:$B,2,FALSE)="DROITE",1,0)</f>
        <v>0</v>
      </c>
      <c r="M564" s="5">
        <f>IF(VLOOKUP(Tableau9[[#This Row],[NUANCE]],$A:$B,2,FALSE)="CENTRISTE",1,0)</f>
        <v>0</v>
      </c>
      <c r="N564" s="5">
        <f>IF(VLOOKUP(Tableau9[[#This Row],[NUANCE]],$A:$B,2,FALSE)="GAUCHE",1,0)</f>
        <v>0</v>
      </c>
      <c r="O564" s="5">
        <f>IF(VLOOKUP(Tableau9[[#This Row],[NUANCE]],$A:$B,2,FALSE)="AUTRE",1,0)</f>
        <v>1</v>
      </c>
    </row>
    <row r="565" spans="5:15" x14ac:dyDescent="0.25">
      <c r="E565" s="4">
        <v>2019</v>
      </c>
      <c r="F565" s="4" t="s">
        <v>568</v>
      </c>
      <c r="G565" s="4">
        <v>2</v>
      </c>
      <c r="H565" s="4" t="s">
        <v>689</v>
      </c>
      <c r="I565" s="4" t="s">
        <v>1253</v>
      </c>
      <c r="J565" s="4" t="str">
        <f>Tableau9[[#This Row],[CANDIDAT_NOM]]</f>
        <v>GERNIGON Yves</v>
      </c>
      <c r="K565" s="5">
        <f>IF(VLOOKUP(Tableau9[[#This Row],[NUANCE]],$A:$B,2,FALSE)="EXTREME DROITE",1,0)</f>
        <v>0</v>
      </c>
      <c r="L565" s="5">
        <f>IF(VLOOKUP(Tableau9[[#This Row],[NUANCE]],$A:$B,2,FALSE)="DROITE",1,0)</f>
        <v>0</v>
      </c>
      <c r="M565" s="5">
        <f>IF(VLOOKUP(Tableau9[[#This Row],[NUANCE]],$A:$B,2,FALSE)="CENTRISTE",1,0)</f>
        <v>0</v>
      </c>
      <c r="N565" s="5">
        <f>IF(VLOOKUP(Tableau9[[#This Row],[NUANCE]],$A:$B,2,FALSE)="GAUCHE",1,0)</f>
        <v>0</v>
      </c>
      <c r="O565" s="5">
        <f>IF(VLOOKUP(Tableau9[[#This Row],[NUANCE]],$A:$B,2,FALSE)="AUTRE",1,0)</f>
        <v>1</v>
      </c>
    </row>
    <row r="566" spans="5:15" x14ac:dyDescent="0.25">
      <c r="E566" s="4">
        <v>2019</v>
      </c>
      <c r="F566" s="4" t="s">
        <v>568</v>
      </c>
      <c r="G566" s="4">
        <v>3</v>
      </c>
      <c r="H566" s="4" t="s">
        <v>689</v>
      </c>
      <c r="I566" s="4" t="s">
        <v>1254</v>
      </c>
      <c r="J566" s="4" t="str">
        <f>Tableau9[[#This Row],[CANDIDAT_NOM]]</f>
        <v>GERNIGON Yves</v>
      </c>
      <c r="K566" s="5">
        <f>IF(VLOOKUP(Tableau9[[#This Row],[NUANCE]],$A:$B,2,FALSE)="EXTREME DROITE",1,0)</f>
        <v>0</v>
      </c>
      <c r="L566" s="5">
        <f>IF(VLOOKUP(Tableau9[[#This Row],[NUANCE]],$A:$B,2,FALSE)="DROITE",1,0)</f>
        <v>0</v>
      </c>
      <c r="M566" s="5">
        <f>IF(VLOOKUP(Tableau9[[#This Row],[NUANCE]],$A:$B,2,FALSE)="CENTRISTE",1,0)</f>
        <v>0</v>
      </c>
      <c r="N566" s="5">
        <f>IF(VLOOKUP(Tableau9[[#This Row],[NUANCE]],$A:$B,2,FALSE)="GAUCHE",1,0)</f>
        <v>0</v>
      </c>
      <c r="O566" s="5">
        <f>IF(VLOOKUP(Tableau9[[#This Row],[NUANCE]],$A:$B,2,FALSE)="AUTRE",1,0)</f>
        <v>1</v>
      </c>
    </row>
    <row r="567" spans="5:15" x14ac:dyDescent="0.25">
      <c r="E567" s="4">
        <v>2019</v>
      </c>
      <c r="F567" s="4" t="s">
        <v>568</v>
      </c>
      <c r="G567" s="4">
        <v>4</v>
      </c>
      <c r="H567" s="4" t="s">
        <v>689</v>
      </c>
      <c r="I567" s="4" t="s">
        <v>1255</v>
      </c>
      <c r="J567" s="4" t="str">
        <f>Tableau9[[#This Row],[CANDIDAT_NOM]]</f>
        <v>GERNIGON Yves</v>
      </c>
      <c r="K567" s="5">
        <f>IF(VLOOKUP(Tableau9[[#This Row],[NUANCE]],$A:$B,2,FALSE)="EXTREME DROITE",1,0)</f>
        <v>0</v>
      </c>
      <c r="L567" s="5">
        <f>IF(VLOOKUP(Tableau9[[#This Row],[NUANCE]],$A:$B,2,FALSE)="DROITE",1,0)</f>
        <v>0</v>
      </c>
      <c r="M567" s="5">
        <f>IF(VLOOKUP(Tableau9[[#This Row],[NUANCE]],$A:$B,2,FALSE)="CENTRISTE",1,0)</f>
        <v>0</v>
      </c>
      <c r="N567" s="5">
        <f>IF(VLOOKUP(Tableau9[[#This Row],[NUANCE]],$A:$B,2,FALSE)="GAUCHE",1,0)</f>
        <v>0</v>
      </c>
      <c r="O567" s="5">
        <f>IF(VLOOKUP(Tableau9[[#This Row],[NUANCE]],$A:$B,2,FALSE)="AUTRE",1,0)</f>
        <v>1</v>
      </c>
    </row>
    <row r="568" spans="5:15" x14ac:dyDescent="0.25">
      <c r="E568" s="4">
        <v>2019</v>
      </c>
      <c r="F568" s="4" t="s">
        <v>568</v>
      </c>
      <c r="G568" s="4">
        <v>5</v>
      </c>
      <c r="H568" s="4" t="s">
        <v>689</v>
      </c>
      <c r="I568" s="4" t="s">
        <v>1256</v>
      </c>
      <c r="J568" s="4" t="str">
        <f>Tableau9[[#This Row],[CANDIDAT_NOM]]</f>
        <v>GERNIGON Yves</v>
      </c>
      <c r="K568" s="5">
        <f>IF(VLOOKUP(Tableau9[[#This Row],[NUANCE]],$A:$B,2,FALSE)="EXTREME DROITE",1,0)</f>
        <v>0</v>
      </c>
      <c r="L568" s="5">
        <f>IF(VLOOKUP(Tableau9[[#This Row],[NUANCE]],$A:$B,2,FALSE)="DROITE",1,0)</f>
        <v>0</v>
      </c>
      <c r="M568" s="5">
        <f>IF(VLOOKUP(Tableau9[[#This Row],[NUANCE]],$A:$B,2,FALSE)="CENTRISTE",1,0)</f>
        <v>0</v>
      </c>
      <c r="N568" s="5">
        <f>IF(VLOOKUP(Tableau9[[#This Row],[NUANCE]],$A:$B,2,FALSE)="GAUCHE",1,0)</f>
        <v>0</v>
      </c>
      <c r="O568" s="5">
        <f>IF(VLOOKUP(Tableau9[[#This Row],[NUANCE]],$A:$B,2,FALSE)="AUTRE",1,0)</f>
        <v>1</v>
      </c>
    </row>
    <row r="569" spans="5:15" x14ac:dyDescent="0.25">
      <c r="E569" s="4">
        <v>2019</v>
      </c>
      <c r="F569" s="4" t="s">
        <v>568</v>
      </c>
      <c r="G569" s="4">
        <v>6</v>
      </c>
      <c r="H569" s="4" t="s">
        <v>689</v>
      </c>
      <c r="I569" s="4" t="s">
        <v>1257</v>
      </c>
      <c r="J569" s="4" t="str">
        <f>Tableau9[[#This Row],[CANDIDAT_NOM]]</f>
        <v>GERNIGON Yves</v>
      </c>
      <c r="K569" s="5">
        <f>IF(VLOOKUP(Tableau9[[#This Row],[NUANCE]],$A:$B,2,FALSE)="EXTREME DROITE",1,0)</f>
        <v>0</v>
      </c>
      <c r="L569" s="5">
        <f>IF(VLOOKUP(Tableau9[[#This Row],[NUANCE]],$A:$B,2,FALSE)="DROITE",1,0)</f>
        <v>0</v>
      </c>
      <c r="M569" s="5">
        <f>IF(VLOOKUP(Tableau9[[#This Row],[NUANCE]],$A:$B,2,FALSE)="CENTRISTE",1,0)</f>
        <v>0</v>
      </c>
      <c r="N569" s="5">
        <f>IF(VLOOKUP(Tableau9[[#This Row],[NUANCE]],$A:$B,2,FALSE)="GAUCHE",1,0)</f>
        <v>0</v>
      </c>
      <c r="O569" s="5">
        <f>IF(VLOOKUP(Tableau9[[#This Row],[NUANCE]],$A:$B,2,FALSE)="AUTRE",1,0)</f>
        <v>1</v>
      </c>
    </row>
    <row r="570" spans="5:15" x14ac:dyDescent="0.25">
      <c r="E570" s="4">
        <v>2019</v>
      </c>
      <c r="F570" s="4" t="s">
        <v>568</v>
      </c>
      <c r="G570" s="4">
        <v>7</v>
      </c>
      <c r="H570" s="4" t="s">
        <v>689</v>
      </c>
      <c r="I570" s="4" t="s">
        <v>1258</v>
      </c>
      <c r="J570" s="4" t="str">
        <f>Tableau9[[#This Row],[CANDIDAT_NOM]]</f>
        <v>GERNIGON Yves</v>
      </c>
      <c r="K570" s="5">
        <f>IF(VLOOKUP(Tableau9[[#This Row],[NUANCE]],$A:$B,2,FALSE)="EXTREME DROITE",1,0)</f>
        <v>0</v>
      </c>
      <c r="L570" s="5">
        <f>IF(VLOOKUP(Tableau9[[#This Row],[NUANCE]],$A:$B,2,FALSE)="DROITE",1,0)</f>
        <v>0</v>
      </c>
      <c r="M570" s="5">
        <f>IF(VLOOKUP(Tableau9[[#This Row],[NUANCE]],$A:$B,2,FALSE)="CENTRISTE",1,0)</f>
        <v>0</v>
      </c>
      <c r="N570" s="5">
        <f>IF(VLOOKUP(Tableau9[[#This Row],[NUANCE]],$A:$B,2,FALSE)="GAUCHE",1,0)</f>
        <v>0</v>
      </c>
      <c r="O570" s="5">
        <f>IF(VLOOKUP(Tableau9[[#This Row],[NUANCE]],$A:$B,2,FALSE)="AUTRE",1,0)</f>
        <v>1</v>
      </c>
    </row>
    <row r="571" spans="5:15" x14ac:dyDescent="0.25">
      <c r="E571" s="4">
        <v>2019</v>
      </c>
      <c r="F571" s="4" t="s">
        <v>568</v>
      </c>
      <c r="G571" s="4">
        <v>8</v>
      </c>
      <c r="H571" s="4" t="s">
        <v>689</v>
      </c>
      <c r="I571" s="4" t="s">
        <v>1259</v>
      </c>
      <c r="J571" s="4" t="str">
        <f>Tableau9[[#This Row],[CANDIDAT_NOM]]</f>
        <v>GERNIGON Yves</v>
      </c>
      <c r="K571" s="5">
        <f>IF(VLOOKUP(Tableau9[[#This Row],[NUANCE]],$A:$B,2,FALSE)="EXTREME DROITE",1,0)</f>
        <v>0</v>
      </c>
      <c r="L571" s="5">
        <f>IF(VLOOKUP(Tableau9[[#This Row],[NUANCE]],$A:$B,2,FALSE)="DROITE",1,0)</f>
        <v>0</v>
      </c>
      <c r="M571" s="5">
        <f>IF(VLOOKUP(Tableau9[[#This Row],[NUANCE]],$A:$B,2,FALSE)="CENTRISTE",1,0)</f>
        <v>0</v>
      </c>
      <c r="N571" s="5">
        <f>IF(VLOOKUP(Tableau9[[#This Row],[NUANCE]],$A:$B,2,FALSE)="GAUCHE",1,0)</f>
        <v>0</v>
      </c>
      <c r="O571" s="5">
        <f>IF(VLOOKUP(Tableau9[[#This Row],[NUANCE]],$A:$B,2,FALSE)="AUTRE",1,0)</f>
        <v>1</v>
      </c>
    </row>
    <row r="572" spans="5:15" x14ac:dyDescent="0.25">
      <c r="E572" s="4">
        <v>2019</v>
      </c>
      <c r="F572" s="4" t="s">
        <v>568</v>
      </c>
      <c r="G572" s="4">
        <v>1</v>
      </c>
      <c r="H572" s="4" t="s">
        <v>691</v>
      </c>
      <c r="I572" s="4" t="s">
        <v>1260</v>
      </c>
      <c r="J572" s="4" t="str">
        <f>Tableau9[[#This Row],[CANDIDAT_NOM]]</f>
        <v>HELGEN Gilles</v>
      </c>
      <c r="K572" s="5">
        <f>IF(VLOOKUP(Tableau9[[#This Row],[NUANCE]],$A:$B,2,FALSE)="EXTREME DROITE",1,0)</f>
        <v>0</v>
      </c>
      <c r="L572" s="5">
        <f>IF(VLOOKUP(Tableau9[[#This Row],[NUANCE]],$A:$B,2,FALSE)="DROITE",1,0)</f>
        <v>0</v>
      </c>
      <c r="M572" s="5">
        <f>IF(VLOOKUP(Tableau9[[#This Row],[NUANCE]],$A:$B,2,FALSE)="CENTRISTE",1,0)</f>
        <v>0</v>
      </c>
      <c r="N572" s="5">
        <f>IF(VLOOKUP(Tableau9[[#This Row],[NUANCE]],$A:$B,2,FALSE)="GAUCHE",1,0)</f>
        <v>0</v>
      </c>
      <c r="O572" s="5">
        <f>IF(VLOOKUP(Tableau9[[#This Row],[NUANCE]],$A:$B,2,FALSE)="AUTRE",1,0)</f>
        <v>1</v>
      </c>
    </row>
    <row r="573" spans="5:15" x14ac:dyDescent="0.25">
      <c r="E573" s="4">
        <v>2019</v>
      </c>
      <c r="F573" s="4" t="s">
        <v>568</v>
      </c>
      <c r="G573" s="4">
        <v>2</v>
      </c>
      <c r="H573" s="4" t="s">
        <v>691</v>
      </c>
      <c r="I573" s="4" t="s">
        <v>1261</v>
      </c>
      <c r="J573" s="4" t="str">
        <f>Tableau9[[#This Row],[CANDIDAT_NOM]]</f>
        <v>HELGEN Gilles</v>
      </c>
      <c r="K573" s="5">
        <f>IF(VLOOKUP(Tableau9[[#This Row],[NUANCE]],$A:$B,2,FALSE)="EXTREME DROITE",1,0)</f>
        <v>0</v>
      </c>
      <c r="L573" s="5">
        <f>IF(VLOOKUP(Tableau9[[#This Row],[NUANCE]],$A:$B,2,FALSE)="DROITE",1,0)</f>
        <v>0</v>
      </c>
      <c r="M573" s="5">
        <f>IF(VLOOKUP(Tableau9[[#This Row],[NUANCE]],$A:$B,2,FALSE)="CENTRISTE",1,0)</f>
        <v>0</v>
      </c>
      <c r="N573" s="5">
        <f>IF(VLOOKUP(Tableau9[[#This Row],[NUANCE]],$A:$B,2,FALSE)="GAUCHE",1,0)</f>
        <v>0</v>
      </c>
      <c r="O573" s="5">
        <f>IF(VLOOKUP(Tableau9[[#This Row],[NUANCE]],$A:$B,2,FALSE)="AUTRE",1,0)</f>
        <v>1</v>
      </c>
    </row>
    <row r="574" spans="5:15" x14ac:dyDescent="0.25">
      <c r="E574" s="4">
        <v>2019</v>
      </c>
      <c r="F574" s="4" t="s">
        <v>568</v>
      </c>
      <c r="G574" s="4">
        <v>3</v>
      </c>
      <c r="H574" s="4" t="s">
        <v>691</v>
      </c>
      <c r="I574" s="4" t="s">
        <v>1262</v>
      </c>
      <c r="J574" s="4" t="str">
        <f>Tableau9[[#This Row],[CANDIDAT_NOM]]</f>
        <v>HELGEN Gilles</v>
      </c>
      <c r="K574" s="5">
        <f>IF(VLOOKUP(Tableau9[[#This Row],[NUANCE]],$A:$B,2,FALSE)="EXTREME DROITE",1,0)</f>
        <v>0</v>
      </c>
      <c r="L574" s="5">
        <f>IF(VLOOKUP(Tableau9[[#This Row],[NUANCE]],$A:$B,2,FALSE)="DROITE",1,0)</f>
        <v>0</v>
      </c>
      <c r="M574" s="5">
        <f>IF(VLOOKUP(Tableau9[[#This Row],[NUANCE]],$A:$B,2,FALSE)="CENTRISTE",1,0)</f>
        <v>0</v>
      </c>
      <c r="N574" s="5">
        <f>IF(VLOOKUP(Tableau9[[#This Row],[NUANCE]],$A:$B,2,FALSE)="GAUCHE",1,0)</f>
        <v>0</v>
      </c>
      <c r="O574" s="5">
        <f>IF(VLOOKUP(Tableau9[[#This Row],[NUANCE]],$A:$B,2,FALSE)="AUTRE",1,0)</f>
        <v>1</v>
      </c>
    </row>
    <row r="575" spans="5:15" x14ac:dyDescent="0.25">
      <c r="E575" s="4">
        <v>2019</v>
      </c>
      <c r="F575" s="4" t="s">
        <v>568</v>
      </c>
      <c r="G575" s="4">
        <v>4</v>
      </c>
      <c r="H575" s="4" t="s">
        <v>691</v>
      </c>
      <c r="I575" s="4" t="s">
        <v>1263</v>
      </c>
      <c r="J575" s="4" t="str">
        <f>Tableau9[[#This Row],[CANDIDAT_NOM]]</f>
        <v>HELGEN Gilles</v>
      </c>
      <c r="K575" s="5">
        <f>IF(VLOOKUP(Tableau9[[#This Row],[NUANCE]],$A:$B,2,FALSE)="EXTREME DROITE",1,0)</f>
        <v>0</v>
      </c>
      <c r="L575" s="5">
        <f>IF(VLOOKUP(Tableau9[[#This Row],[NUANCE]],$A:$B,2,FALSE)="DROITE",1,0)</f>
        <v>0</v>
      </c>
      <c r="M575" s="5">
        <f>IF(VLOOKUP(Tableau9[[#This Row],[NUANCE]],$A:$B,2,FALSE)="CENTRISTE",1,0)</f>
        <v>0</v>
      </c>
      <c r="N575" s="5">
        <f>IF(VLOOKUP(Tableau9[[#This Row],[NUANCE]],$A:$B,2,FALSE)="GAUCHE",1,0)</f>
        <v>0</v>
      </c>
      <c r="O575" s="5">
        <f>IF(VLOOKUP(Tableau9[[#This Row],[NUANCE]],$A:$B,2,FALSE)="AUTRE",1,0)</f>
        <v>1</v>
      </c>
    </row>
    <row r="576" spans="5:15" x14ac:dyDescent="0.25">
      <c r="E576" s="4">
        <v>2019</v>
      </c>
      <c r="F576" s="4" t="s">
        <v>568</v>
      </c>
      <c r="G576" s="4">
        <v>5</v>
      </c>
      <c r="H576" s="4" t="s">
        <v>691</v>
      </c>
      <c r="I576" s="4" t="s">
        <v>1264</v>
      </c>
      <c r="J576" s="4" t="str">
        <f>Tableau9[[#This Row],[CANDIDAT_NOM]]</f>
        <v>HELGEN Gilles</v>
      </c>
      <c r="K576" s="5">
        <f>IF(VLOOKUP(Tableau9[[#This Row],[NUANCE]],$A:$B,2,FALSE)="EXTREME DROITE",1,0)</f>
        <v>0</v>
      </c>
      <c r="L576" s="5">
        <f>IF(VLOOKUP(Tableau9[[#This Row],[NUANCE]],$A:$B,2,FALSE)="DROITE",1,0)</f>
        <v>0</v>
      </c>
      <c r="M576" s="5">
        <f>IF(VLOOKUP(Tableau9[[#This Row],[NUANCE]],$A:$B,2,FALSE)="CENTRISTE",1,0)</f>
        <v>0</v>
      </c>
      <c r="N576" s="5">
        <f>IF(VLOOKUP(Tableau9[[#This Row],[NUANCE]],$A:$B,2,FALSE)="GAUCHE",1,0)</f>
        <v>0</v>
      </c>
      <c r="O576" s="5">
        <f>IF(VLOOKUP(Tableau9[[#This Row],[NUANCE]],$A:$B,2,FALSE)="AUTRE",1,0)</f>
        <v>1</v>
      </c>
    </row>
    <row r="577" spans="5:15" x14ac:dyDescent="0.25">
      <c r="E577" s="4">
        <v>2019</v>
      </c>
      <c r="F577" s="4" t="s">
        <v>568</v>
      </c>
      <c r="G577" s="4">
        <v>6</v>
      </c>
      <c r="H577" s="4" t="s">
        <v>691</v>
      </c>
      <c r="I577" s="4" t="s">
        <v>1265</v>
      </c>
      <c r="J577" s="4" t="str">
        <f>Tableau9[[#This Row],[CANDIDAT_NOM]]</f>
        <v>HELGEN Gilles</v>
      </c>
      <c r="K577" s="5">
        <f>IF(VLOOKUP(Tableau9[[#This Row],[NUANCE]],$A:$B,2,FALSE)="EXTREME DROITE",1,0)</f>
        <v>0</v>
      </c>
      <c r="L577" s="5">
        <f>IF(VLOOKUP(Tableau9[[#This Row],[NUANCE]],$A:$B,2,FALSE)="DROITE",1,0)</f>
        <v>0</v>
      </c>
      <c r="M577" s="5">
        <f>IF(VLOOKUP(Tableau9[[#This Row],[NUANCE]],$A:$B,2,FALSE)="CENTRISTE",1,0)</f>
        <v>0</v>
      </c>
      <c r="N577" s="5">
        <f>IF(VLOOKUP(Tableau9[[#This Row],[NUANCE]],$A:$B,2,FALSE)="GAUCHE",1,0)</f>
        <v>0</v>
      </c>
      <c r="O577" s="5">
        <f>IF(VLOOKUP(Tableau9[[#This Row],[NUANCE]],$A:$B,2,FALSE)="AUTRE",1,0)</f>
        <v>1</v>
      </c>
    </row>
    <row r="578" spans="5:15" x14ac:dyDescent="0.25">
      <c r="E578" s="4">
        <v>2019</v>
      </c>
      <c r="F578" s="4" t="s">
        <v>568</v>
      </c>
      <c r="G578" s="4">
        <v>7</v>
      </c>
      <c r="H578" s="4" t="s">
        <v>691</v>
      </c>
      <c r="I578" s="4" t="s">
        <v>1266</v>
      </c>
      <c r="J578" s="4" t="str">
        <f>Tableau9[[#This Row],[CANDIDAT_NOM]]</f>
        <v>HELGEN Gilles</v>
      </c>
      <c r="K578" s="5">
        <f>IF(VLOOKUP(Tableau9[[#This Row],[NUANCE]],$A:$B,2,FALSE)="EXTREME DROITE",1,0)</f>
        <v>0</v>
      </c>
      <c r="L578" s="5">
        <f>IF(VLOOKUP(Tableau9[[#This Row],[NUANCE]],$A:$B,2,FALSE)="DROITE",1,0)</f>
        <v>0</v>
      </c>
      <c r="M578" s="5">
        <f>IF(VLOOKUP(Tableau9[[#This Row],[NUANCE]],$A:$B,2,FALSE)="CENTRISTE",1,0)</f>
        <v>0</v>
      </c>
      <c r="N578" s="5">
        <f>IF(VLOOKUP(Tableau9[[#This Row],[NUANCE]],$A:$B,2,FALSE)="GAUCHE",1,0)</f>
        <v>0</v>
      </c>
      <c r="O578" s="5">
        <f>IF(VLOOKUP(Tableau9[[#This Row],[NUANCE]],$A:$B,2,FALSE)="AUTRE",1,0)</f>
        <v>1</v>
      </c>
    </row>
    <row r="579" spans="5:15" x14ac:dyDescent="0.25">
      <c r="E579" s="4">
        <v>2019</v>
      </c>
      <c r="F579" s="4" t="s">
        <v>568</v>
      </c>
      <c r="G579" s="4">
        <v>8</v>
      </c>
      <c r="H579" s="4" t="s">
        <v>691</v>
      </c>
      <c r="I579" s="4" t="s">
        <v>1267</v>
      </c>
      <c r="J579" s="4" t="str">
        <f>Tableau9[[#This Row],[CANDIDAT_NOM]]</f>
        <v>HELGEN Gilles</v>
      </c>
      <c r="K579" s="5">
        <f>IF(VLOOKUP(Tableau9[[#This Row],[NUANCE]],$A:$B,2,FALSE)="EXTREME DROITE",1,0)</f>
        <v>0</v>
      </c>
      <c r="L579" s="5">
        <f>IF(VLOOKUP(Tableau9[[#This Row],[NUANCE]],$A:$B,2,FALSE)="DROITE",1,0)</f>
        <v>0</v>
      </c>
      <c r="M579" s="5">
        <f>IF(VLOOKUP(Tableau9[[#This Row],[NUANCE]],$A:$B,2,FALSE)="CENTRISTE",1,0)</f>
        <v>0</v>
      </c>
      <c r="N579" s="5">
        <f>IF(VLOOKUP(Tableau9[[#This Row],[NUANCE]],$A:$B,2,FALSE)="GAUCHE",1,0)</f>
        <v>0</v>
      </c>
      <c r="O579" s="5">
        <f>IF(VLOOKUP(Tableau9[[#This Row],[NUANCE]],$A:$B,2,FALSE)="AUTRE",1,0)</f>
        <v>1</v>
      </c>
    </row>
    <row r="580" spans="5:15" x14ac:dyDescent="0.25">
      <c r="E580" s="4">
        <v>2019</v>
      </c>
      <c r="F580" s="4" t="s">
        <v>568</v>
      </c>
      <c r="G580" s="4">
        <v>1</v>
      </c>
      <c r="H580" s="4" t="s">
        <v>650</v>
      </c>
      <c r="I580" s="4" t="s">
        <v>1268</v>
      </c>
      <c r="J580" s="4" t="str">
        <f>Tableau9[[#This Row],[CANDIDAT_NOM]]</f>
        <v>DUPONT-AIGNAN Nicolas</v>
      </c>
      <c r="K580" s="5">
        <f>IF(VLOOKUP(Tableau9[[#This Row],[NUANCE]],$A:$B,2,FALSE)="EXTREME DROITE",1,0)</f>
        <v>1</v>
      </c>
      <c r="L580" s="5">
        <f>IF(VLOOKUP(Tableau9[[#This Row],[NUANCE]],$A:$B,2,FALSE)="DROITE",1,0)</f>
        <v>0</v>
      </c>
      <c r="M580" s="5">
        <f>IF(VLOOKUP(Tableau9[[#This Row],[NUANCE]],$A:$B,2,FALSE)="CENTRISTE",1,0)</f>
        <v>0</v>
      </c>
      <c r="N580" s="5">
        <f>IF(VLOOKUP(Tableau9[[#This Row],[NUANCE]],$A:$B,2,FALSE)="GAUCHE",1,0)</f>
        <v>0</v>
      </c>
      <c r="O580" s="5">
        <f>IF(VLOOKUP(Tableau9[[#This Row],[NUANCE]],$A:$B,2,FALSE)="AUTRE",1,0)</f>
        <v>0</v>
      </c>
    </row>
    <row r="581" spans="5:15" x14ac:dyDescent="0.25">
      <c r="E581" s="4">
        <v>2019</v>
      </c>
      <c r="F581" s="4" t="s">
        <v>568</v>
      </c>
      <c r="G581" s="4">
        <v>2</v>
      </c>
      <c r="H581" s="4" t="s">
        <v>650</v>
      </c>
      <c r="I581" s="4" t="s">
        <v>1269</v>
      </c>
      <c r="J581" s="4" t="str">
        <f>Tableau9[[#This Row],[CANDIDAT_NOM]]</f>
        <v>DUPONT-AIGNAN Nicolas</v>
      </c>
      <c r="K581" s="5">
        <f>IF(VLOOKUP(Tableau9[[#This Row],[NUANCE]],$A:$B,2,FALSE)="EXTREME DROITE",1,0)</f>
        <v>1</v>
      </c>
      <c r="L581" s="5">
        <f>IF(VLOOKUP(Tableau9[[#This Row],[NUANCE]],$A:$B,2,FALSE)="DROITE",1,0)</f>
        <v>0</v>
      </c>
      <c r="M581" s="5">
        <f>IF(VLOOKUP(Tableau9[[#This Row],[NUANCE]],$A:$B,2,FALSE)="CENTRISTE",1,0)</f>
        <v>0</v>
      </c>
      <c r="N581" s="5">
        <f>IF(VLOOKUP(Tableau9[[#This Row],[NUANCE]],$A:$B,2,FALSE)="GAUCHE",1,0)</f>
        <v>0</v>
      </c>
      <c r="O581" s="5">
        <f>IF(VLOOKUP(Tableau9[[#This Row],[NUANCE]],$A:$B,2,FALSE)="AUTRE",1,0)</f>
        <v>0</v>
      </c>
    </row>
    <row r="582" spans="5:15" x14ac:dyDescent="0.25">
      <c r="E582" s="4">
        <v>2019</v>
      </c>
      <c r="F582" s="4" t="s">
        <v>568</v>
      </c>
      <c r="G582" s="4">
        <v>3</v>
      </c>
      <c r="H582" s="4" t="s">
        <v>650</v>
      </c>
      <c r="I582" s="4" t="s">
        <v>1270</v>
      </c>
      <c r="J582" s="4" t="str">
        <f>Tableau9[[#This Row],[CANDIDAT_NOM]]</f>
        <v>DUPONT-AIGNAN Nicolas</v>
      </c>
      <c r="K582" s="5">
        <f>IF(VLOOKUP(Tableau9[[#This Row],[NUANCE]],$A:$B,2,FALSE)="EXTREME DROITE",1,0)</f>
        <v>1</v>
      </c>
      <c r="L582" s="5">
        <f>IF(VLOOKUP(Tableau9[[#This Row],[NUANCE]],$A:$B,2,FALSE)="DROITE",1,0)</f>
        <v>0</v>
      </c>
      <c r="M582" s="5">
        <f>IF(VLOOKUP(Tableau9[[#This Row],[NUANCE]],$A:$B,2,FALSE)="CENTRISTE",1,0)</f>
        <v>0</v>
      </c>
      <c r="N582" s="5">
        <f>IF(VLOOKUP(Tableau9[[#This Row],[NUANCE]],$A:$B,2,FALSE)="GAUCHE",1,0)</f>
        <v>0</v>
      </c>
      <c r="O582" s="5">
        <f>IF(VLOOKUP(Tableau9[[#This Row],[NUANCE]],$A:$B,2,FALSE)="AUTRE",1,0)</f>
        <v>0</v>
      </c>
    </row>
    <row r="583" spans="5:15" x14ac:dyDescent="0.25">
      <c r="E583" s="4">
        <v>2019</v>
      </c>
      <c r="F583" s="4" t="s">
        <v>568</v>
      </c>
      <c r="G583" s="4">
        <v>4</v>
      </c>
      <c r="H583" s="4" t="s">
        <v>650</v>
      </c>
      <c r="I583" s="4" t="s">
        <v>1271</v>
      </c>
      <c r="J583" s="4" t="str">
        <f>Tableau9[[#This Row],[CANDIDAT_NOM]]</f>
        <v>DUPONT-AIGNAN Nicolas</v>
      </c>
      <c r="K583" s="5">
        <f>IF(VLOOKUP(Tableau9[[#This Row],[NUANCE]],$A:$B,2,FALSE)="EXTREME DROITE",1,0)</f>
        <v>1</v>
      </c>
      <c r="L583" s="5">
        <f>IF(VLOOKUP(Tableau9[[#This Row],[NUANCE]],$A:$B,2,FALSE)="DROITE",1,0)</f>
        <v>0</v>
      </c>
      <c r="M583" s="5">
        <f>IF(VLOOKUP(Tableau9[[#This Row],[NUANCE]],$A:$B,2,FALSE)="CENTRISTE",1,0)</f>
        <v>0</v>
      </c>
      <c r="N583" s="5">
        <f>IF(VLOOKUP(Tableau9[[#This Row],[NUANCE]],$A:$B,2,FALSE)="GAUCHE",1,0)</f>
        <v>0</v>
      </c>
      <c r="O583" s="5">
        <f>IF(VLOOKUP(Tableau9[[#This Row],[NUANCE]],$A:$B,2,FALSE)="AUTRE",1,0)</f>
        <v>0</v>
      </c>
    </row>
    <row r="584" spans="5:15" x14ac:dyDescent="0.25">
      <c r="E584" s="4">
        <v>2019</v>
      </c>
      <c r="F584" s="4" t="s">
        <v>568</v>
      </c>
      <c r="G584" s="4">
        <v>5</v>
      </c>
      <c r="H584" s="4" t="s">
        <v>650</v>
      </c>
      <c r="I584" s="4" t="s">
        <v>1272</v>
      </c>
      <c r="J584" s="4" t="str">
        <f>Tableau9[[#This Row],[CANDIDAT_NOM]]</f>
        <v>DUPONT-AIGNAN Nicolas</v>
      </c>
      <c r="K584" s="5">
        <f>IF(VLOOKUP(Tableau9[[#This Row],[NUANCE]],$A:$B,2,FALSE)="EXTREME DROITE",1,0)</f>
        <v>1</v>
      </c>
      <c r="L584" s="5">
        <f>IF(VLOOKUP(Tableau9[[#This Row],[NUANCE]],$A:$B,2,FALSE)="DROITE",1,0)</f>
        <v>0</v>
      </c>
      <c r="M584" s="5">
        <f>IF(VLOOKUP(Tableau9[[#This Row],[NUANCE]],$A:$B,2,FALSE)="CENTRISTE",1,0)</f>
        <v>0</v>
      </c>
      <c r="N584" s="5">
        <f>IF(VLOOKUP(Tableau9[[#This Row],[NUANCE]],$A:$B,2,FALSE)="GAUCHE",1,0)</f>
        <v>0</v>
      </c>
      <c r="O584" s="5">
        <f>IF(VLOOKUP(Tableau9[[#This Row],[NUANCE]],$A:$B,2,FALSE)="AUTRE",1,0)</f>
        <v>0</v>
      </c>
    </row>
    <row r="585" spans="5:15" x14ac:dyDescent="0.25">
      <c r="E585" s="4">
        <v>2019</v>
      </c>
      <c r="F585" s="4" t="s">
        <v>568</v>
      </c>
      <c r="G585" s="4">
        <v>6</v>
      </c>
      <c r="H585" s="4" t="s">
        <v>650</v>
      </c>
      <c r="I585" s="4" t="s">
        <v>1273</v>
      </c>
      <c r="J585" s="4" t="str">
        <f>Tableau9[[#This Row],[CANDIDAT_NOM]]</f>
        <v>DUPONT-AIGNAN Nicolas</v>
      </c>
      <c r="K585" s="5">
        <f>IF(VLOOKUP(Tableau9[[#This Row],[NUANCE]],$A:$B,2,FALSE)="EXTREME DROITE",1,0)</f>
        <v>1</v>
      </c>
      <c r="L585" s="5">
        <f>IF(VLOOKUP(Tableau9[[#This Row],[NUANCE]],$A:$B,2,FALSE)="DROITE",1,0)</f>
        <v>0</v>
      </c>
      <c r="M585" s="5">
        <f>IF(VLOOKUP(Tableau9[[#This Row],[NUANCE]],$A:$B,2,FALSE)="CENTRISTE",1,0)</f>
        <v>0</v>
      </c>
      <c r="N585" s="5">
        <f>IF(VLOOKUP(Tableau9[[#This Row],[NUANCE]],$A:$B,2,FALSE)="GAUCHE",1,0)</f>
        <v>0</v>
      </c>
      <c r="O585" s="5">
        <f>IF(VLOOKUP(Tableau9[[#This Row],[NUANCE]],$A:$B,2,FALSE)="AUTRE",1,0)</f>
        <v>0</v>
      </c>
    </row>
    <row r="586" spans="5:15" x14ac:dyDescent="0.25">
      <c r="E586" s="4">
        <v>2019</v>
      </c>
      <c r="F586" s="4" t="s">
        <v>568</v>
      </c>
      <c r="G586" s="4">
        <v>7</v>
      </c>
      <c r="H586" s="4" t="s">
        <v>650</v>
      </c>
      <c r="I586" s="4" t="s">
        <v>1274</v>
      </c>
      <c r="J586" s="4" t="str">
        <f>Tableau9[[#This Row],[CANDIDAT_NOM]]</f>
        <v>DUPONT-AIGNAN Nicolas</v>
      </c>
      <c r="K586" s="5">
        <f>IF(VLOOKUP(Tableau9[[#This Row],[NUANCE]],$A:$B,2,FALSE)="EXTREME DROITE",1,0)</f>
        <v>1</v>
      </c>
      <c r="L586" s="5">
        <f>IF(VLOOKUP(Tableau9[[#This Row],[NUANCE]],$A:$B,2,FALSE)="DROITE",1,0)</f>
        <v>0</v>
      </c>
      <c r="M586" s="5">
        <f>IF(VLOOKUP(Tableau9[[#This Row],[NUANCE]],$A:$B,2,FALSE)="CENTRISTE",1,0)</f>
        <v>0</v>
      </c>
      <c r="N586" s="5">
        <f>IF(VLOOKUP(Tableau9[[#This Row],[NUANCE]],$A:$B,2,FALSE)="GAUCHE",1,0)</f>
        <v>0</v>
      </c>
      <c r="O586" s="5">
        <f>IF(VLOOKUP(Tableau9[[#This Row],[NUANCE]],$A:$B,2,FALSE)="AUTRE",1,0)</f>
        <v>0</v>
      </c>
    </row>
    <row r="587" spans="5:15" x14ac:dyDescent="0.25">
      <c r="E587" s="4">
        <v>2019</v>
      </c>
      <c r="F587" s="4" t="s">
        <v>568</v>
      </c>
      <c r="G587" s="4">
        <v>8</v>
      </c>
      <c r="H587" s="4" t="s">
        <v>650</v>
      </c>
      <c r="I587" s="4" t="s">
        <v>1275</v>
      </c>
      <c r="J587" s="4" t="str">
        <f>Tableau9[[#This Row],[CANDIDAT_NOM]]</f>
        <v>DUPONT-AIGNAN Nicolas</v>
      </c>
      <c r="K587" s="5">
        <f>IF(VLOOKUP(Tableau9[[#This Row],[NUANCE]],$A:$B,2,FALSE)="EXTREME DROITE",1,0)</f>
        <v>1</v>
      </c>
      <c r="L587" s="5">
        <f>IF(VLOOKUP(Tableau9[[#This Row],[NUANCE]],$A:$B,2,FALSE)="DROITE",1,0)</f>
        <v>0</v>
      </c>
      <c r="M587" s="5">
        <f>IF(VLOOKUP(Tableau9[[#This Row],[NUANCE]],$A:$B,2,FALSE)="CENTRISTE",1,0)</f>
        <v>0</v>
      </c>
      <c r="N587" s="5">
        <f>IF(VLOOKUP(Tableau9[[#This Row],[NUANCE]],$A:$B,2,FALSE)="GAUCHE",1,0)</f>
        <v>0</v>
      </c>
      <c r="O587" s="5">
        <f>IF(VLOOKUP(Tableau9[[#This Row],[NUANCE]],$A:$B,2,FALSE)="AUTRE",1,0)</f>
        <v>0</v>
      </c>
    </row>
    <row r="588" spans="5:15" x14ac:dyDescent="0.25">
      <c r="E588" s="4">
        <v>2019</v>
      </c>
      <c r="F588" s="4" t="s">
        <v>568</v>
      </c>
      <c r="G588" s="4">
        <v>1</v>
      </c>
      <c r="H588" s="4" t="s">
        <v>693</v>
      </c>
      <c r="I588" s="4" t="s">
        <v>1276</v>
      </c>
      <c r="J588" s="4" t="str">
        <f>Tableau9[[#This Row],[CANDIDAT_NOM]]</f>
        <v>CAILLAUD Sophie</v>
      </c>
      <c r="K588" s="5">
        <f>IF(VLOOKUP(Tableau9[[#This Row],[NUANCE]],$A:$B,2,FALSE)="EXTREME DROITE",1,0)</f>
        <v>0</v>
      </c>
      <c r="L588" s="5">
        <f>IF(VLOOKUP(Tableau9[[#This Row],[NUANCE]],$A:$B,2,FALSE)="DROITE",1,0)</f>
        <v>0</v>
      </c>
      <c r="M588" s="5">
        <f>IF(VLOOKUP(Tableau9[[#This Row],[NUANCE]],$A:$B,2,FALSE)="CENTRISTE",1,0)</f>
        <v>0</v>
      </c>
      <c r="N588" s="5">
        <f>IF(VLOOKUP(Tableau9[[#This Row],[NUANCE]],$A:$B,2,FALSE)="GAUCHE",1,0)</f>
        <v>0</v>
      </c>
      <c r="O588" s="5">
        <f>IF(VLOOKUP(Tableau9[[#This Row],[NUANCE]],$A:$B,2,FALSE)="AUTRE",1,0)</f>
        <v>1</v>
      </c>
    </row>
    <row r="589" spans="5:15" x14ac:dyDescent="0.25">
      <c r="E589" s="4">
        <v>2019</v>
      </c>
      <c r="F589" s="4" t="s">
        <v>568</v>
      </c>
      <c r="G589" s="4">
        <v>2</v>
      </c>
      <c r="H589" s="4" t="s">
        <v>693</v>
      </c>
      <c r="I589" s="4" t="s">
        <v>1277</v>
      </c>
      <c r="J589" s="4" t="str">
        <f>Tableau9[[#This Row],[CANDIDAT_NOM]]</f>
        <v>CAILLAUD Sophie</v>
      </c>
      <c r="K589" s="5">
        <f>IF(VLOOKUP(Tableau9[[#This Row],[NUANCE]],$A:$B,2,FALSE)="EXTREME DROITE",1,0)</f>
        <v>0</v>
      </c>
      <c r="L589" s="5">
        <f>IF(VLOOKUP(Tableau9[[#This Row],[NUANCE]],$A:$B,2,FALSE)="DROITE",1,0)</f>
        <v>0</v>
      </c>
      <c r="M589" s="5">
        <f>IF(VLOOKUP(Tableau9[[#This Row],[NUANCE]],$A:$B,2,FALSE)="CENTRISTE",1,0)</f>
        <v>0</v>
      </c>
      <c r="N589" s="5">
        <f>IF(VLOOKUP(Tableau9[[#This Row],[NUANCE]],$A:$B,2,FALSE)="GAUCHE",1,0)</f>
        <v>0</v>
      </c>
      <c r="O589" s="5">
        <f>IF(VLOOKUP(Tableau9[[#This Row],[NUANCE]],$A:$B,2,FALSE)="AUTRE",1,0)</f>
        <v>1</v>
      </c>
    </row>
    <row r="590" spans="5:15" x14ac:dyDescent="0.25">
      <c r="E590" s="4">
        <v>2019</v>
      </c>
      <c r="F590" s="4" t="s">
        <v>568</v>
      </c>
      <c r="G590" s="4">
        <v>3</v>
      </c>
      <c r="H590" s="4" t="s">
        <v>693</v>
      </c>
      <c r="I590" s="4" t="s">
        <v>1278</v>
      </c>
      <c r="J590" s="4" t="str">
        <f>Tableau9[[#This Row],[CANDIDAT_NOM]]</f>
        <v>CAILLAUD Sophie</v>
      </c>
      <c r="K590" s="5">
        <f>IF(VLOOKUP(Tableau9[[#This Row],[NUANCE]],$A:$B,2,FALSE)="EXTREME DROITE",1,0)</f>
        <v>0</v>
      </c>
      <c r="L590" s="5">
        <f>IF(VLOOKUP(Tableau9[[#This Row],[NUANCE]],$A:$B,2,FALSE)="DROITE",1,0)</f>
        <v>0</v>
      </c>
      <c r="M590" s="5">
        <f>IF(VLOOKUP(Tableau9[[#This Row],[NUANCE]],$A:$B,2,FALSE)="CENTRISTE",1,0)</f>
        <v>0</v>
      </c>
      <c r="N590" s="5">
        <f>IF(VLOOKUP(Tableau9[[#This Row],[NUANCE]],$A:$B,2,FALSE)="GAUCHE",1,0)</f>
        <v>0</v>
      </c>
      <c r="O590" s="5">
        <f>IF(VLOOKUP(Tableau9[[#This Row],[NUANCE]],$A:$B,2,FALSE)="AUTRE",1,0)</f>
        <v>1</v>
      </c>
    </row>
    <row r="591" spans="5:15" x14ac:dyDescent="0.25">
      <c r="E591" s="4">
        <v>2019</v>
      </c>
      <c r="F591" s="4" t="s">
        <v>568</v>
      </c>
      <c r="G591" s="4">
        <v>4</v>
      </c>
      <c r="H591" s="4" t="s">
        <v>693</v>
      </c>
      <c r="I591" s="4" t="s">
        <v>1279</v>
      </c>
      <c r="J591" s="4" t="str">
        <f>Tableau9[[#This Row],[CANDIDAT_NOM]]</f>
        <v>CAILLAUD Sophie</v>
      </c>
      <c r="K591" s="5">
        <f>IF(VLOOKUP(Tableau9[[#This Row],[NUANCE]],$A:$B,2,FALSE)="EXTREME DROITE",1,0)</f>
        <v>0</v>
      </c>
      <c r="L591" s="5">
        <f>IF(VLOOKUP(Tableau9[[#This Row],[NUANCE]],$A:$B,2,FALSE)="DROITE",1,0)</f>
        <v>0</v>
      </c>
      <c r="M591" s="5">
        <f>IF(VLOOKUP(Tableau9[[#This Row],[NUANCE]],$A:$B,2,FALSE)="CENTRISTE",1,0)</f>
        <v>0</v>
      </c>
      <c r="N591" s="5">
        <f>IF(VLOOKUP(Tableau9[[#This Row],[NUANCE]],$A:$B,2,FALSE)="GAUCHE",1,0)</f>
        <v>0</v>
      </c>
      <c r="O591" s="5">
        <f>IF(VLOOKUP(Tableau9[[#This Row],[NUANCE]],$A:$B,2,FALSE)="AUTRE",1,0)</f>
        <v>1</v>
      </c>
    </row>
    <row r="592" spans="5:15" x14ac:dyDescent="0.25">
      <c r="E592" s="4">
        <v>2019</v>
      </c>
      <c r="F592" s="4" t="s">
        <v>568</v>
      </c>
      <c r="G592" s="4">
        <v>5</v>
      </c>
      <c r="H592" s="4" t="s">
        <v>693</v>
      </c>
      <c r="I592" s="4" t="s">
        <v>1280</v>
      </c>
      <c r="J592" s="4" t="str">
        <f>Tableau9[[#This Row],[CANDIDAT_NOM]]</f>
        <v>CAILLAUD Sophie</v>
      </c>
      <c r="K592" s="5">
        <f>IF(VLOOKUP(Tableau9[[#This Row],[NUANCE]],$A:$B,2,FALSE)="EXTREME DROITE",1,0)</f>
        <v>0</v>
      </c>
      <c r="L592" s="5">
        <f>IF(VLOOKUP(Tableau9[[#This Row],[NUANCE]],$A:$B,2,FALSE)="DROITE",1,0)</f>
        <v>0</v>
      </c>
      <c r="M592" s="5">
        <f>IF(VLOOKUP(Tableau9[[#This Row],[NUANCE]],$A:$B,2,FALSE)="CENTRISTE",1,0)</f>
        <v>0</v>
      </c>
      <c r="N592" s="5">
        <f>IF(VLOOKUP(Tableau9[[#This Row],[NUANCE]],$A:$B,2,FALSE)="GAUCHE",1,0)</f>
        <v>0</v>
      </c>
      <c r="O592" s="5">
        <f>IF(VLOOKUP(Tableau9[[#This Row],[NUANCE]],$A:$B,2,FALSE)="AUTRE",1,0)</f>
        <v>1</v>
      </c>
    </row>
    <row r="593" spans="5:15" x14ac:dyDescent="0.25">
      <c r="E593" s="4">
        <v>2019</v>
      </c>
      <c r="F593" s="4" t="s">
        <v>568</v>
      </c>
      <c r="G593" s="4">
        <v>6</v>
      </c>
      <c r="H593" s="4" t="s">
        <v>693</v>
      </c>
      <c r="I593" s="4" t="s">
        <v>1281</v>
      </c>
      <c r="J593" s="4" t="str">
        <f>Tableau9[[#This Row],[CANDIDAT_NOM]]</f>
        <v>CAILLAUD Sophie</v>
      </c>
      <c r="K593" s="5">
        <f>IF(VLOOKUP(Tableau9[[#This Row],[NUANCE]],$A:$B,2,FALSE)="EXTREME DROITE",1,0)</f>
        <v>0</v>
      </c>
      <c r="L593" s="5">
        <f>IF(VLOOKUP(Tableau9[[#This Row],[NUANCE]],$A:$B,2,FALSE)="DROITE",1,0)</f>
        <v>0</v>
      </c>
      <c r="M593" s="5">
        <f>IF(VLOOKUP(Tableau9[[#This Row],[NUANCE]],$A:$B,2,FALSE)="CENTRISTE",1,0)</f>
        <v>0</v>
      </c>
      <c r="N593" s="5">
        <f>IF(VLOOKUP(Tableau9[[#This Row],[NUANCE]],$A:$B,2,FALSE)="GAUCHE",1,0)</f>
        <v>0</v>
      </c>
      <c r="O593" s="5">
        <f>IF(VLOOKUP(Tableau9[[#This Row],[NUANCE]],$A:$B,2,FALSE)="AUTRE",1,0)</f>
        <v>1</v>
      </c>
    </row>
    <row r="594" spans="5:15" x14ac:dyDescent="0.25">
      <c r="E594" s="4">
        <v>2019</v>
      </c>
      <c r="F594" s="4" t="s">
        <v>568</v>
      </c>
      <c r="G594" s="4">
        <v>7</v>
      </c>
      <c r="H594" s="4" t="s">
        <v>693</v>
      </c>
      <c r="I594" s="4" t="s">
        <v>1282</v>
      </c>
      <c r="J594" s="4" t="str">
        <f>Tableau9[[#This Row],[CANDIDAT_NOM]]</f>
        <v>CAILLAUD Sophie</v>
      </c>
      <c r="K594" s="5">
        <f>IF(VLOOKUP(Tableau9[[#This Row],[NUANCE]],$A:$B,2,FALSE)="EXTREME DROITE",1,0)</f>
        <v>0</v>
      </c>
      <c r="L594" s="5">
        <f>IF(VLOOKUP(Tableau9[[#This Row],[NUANCE]],$A:$B,2,FALSE)="DROITE",1,0)</f>
        <v>0</v>
      </c>
      <c r="M594" s="5">
        <f>IF(VLOOKUP(Tableau9[[#This Row],[NUANCE]],$A:$B,2,FALSE)="CENTRISTE",1,0)</f>
        <v>0</v>
      </c>
      <c r="N594" s="5">
        <f>IF(VLOOKUP(Tableau9[[#This Row],[NUANCE]],$A:$B,2,FALSE)="GAUCHE",1,0)</f>
        <v>0</v>
      </c>
      <c r="O594" s="5">
        <f>IF(VLOOKUP(Tableau9[[#This Row],[NUANCE]],$A:$B,2,FALSE)="AUTRE",1,0)</f>
        <v>1</v>
      </c>
    </row>
    <row r="595" spans="5:15" x14ac:dyDescent="0.25">
      <c r="E595" s="4">
        <v>2019</v>
      </c>
      <c r="F595" s="4" t="s">
        <v>568</v>
      </c>
      <c r="G595" s="4">
        <v>8</v>
      </c>
      <c r="H595" s="4" t="s">
        <v>693</v>
      </c>
      <c r="I595" s="4" t="s">
        <v>1283</v>
      </c>
      <c r="J595" s="4" t="str">
        <f>Tableau9[[#This Row],[CANDIDAT_NOM]]</f>
        <v>CAILLAUD Sophie</v>
      </c>
      <c r="K595" s="5">
        <f>IF(VLOOKUP(Tableau9[[#This Row],[NUANCE]],$A:$B,2,FALSE)="EXTREME DROITE",1,0)</f>
        <v>0</v>
      </c>
      <c r="L595" s="5">
        <f>IF(VLOOKUP(Tableau9[[#This Row],[NUANCE]],$A:$B,2,FALSE)="DROITE",1,0)</f>
        <v>0</v>
      </c>
      <c r="M595" s="5">
        <f>IF(VLOOKUP(Tableau9[[#This Row],[NUANCE]],$A:$B,2,FALSE)="CENTRISTE",1,0)</f>
        <v>0</v>
      </c>
      <c r="N595" s="5">
        <f>IF(VLOOKUP(Tableau9[[#This Row],[NUANCE]],$A:$B,2,FALSE)="GAUCHE",1,0)</f>
        <v>0</v>
      </c>
      <c r="O595" s="5">
        <f>IF(VLOOKUP(Tableau9[[#This Row],[NUANCE]],$A:$B,2,FALSE)="AUTRE",1,0)</f>
        <v>1</v>
      </c>
    </row>
    <row r="596" spans="5:15" x14ac:dyDescent="0.25">
      <c r="E596" s="4">
        <v>2019</v>
      </c>
      <c r="F596" s="4" t="s">
        <v>568</v>
      </c>
      <c r="G596" s="4">
        <v>1</v>
      </c>
      <c r="H596" s="4" t="s">
        <v>695</v>
      </c>
      <c r="I596" s="4" t="s">
        <v>1284</v>
      </c>
      <c r="J596" s="4" t="str">
        <f>Tableau9[[#This Row],[CANDIDAT_NOM]]</f>
        <v>DELFEL Thérèse</v>
      </c>
      <c r="K596" s="5">
        <f>IF(VLOOKUP(Tableau9[[#This Row],[NUANCE]],$A:$B,2,FALSE)="EXTREME DROITE",1,0)</f>
        <v>0</v>
      </c>
      <c r="L596" s="5">
        <f>IF(VLOOKUP(Tableau9[[#This Row],[NUANCE]],$A:$B,2,FALSE)="DROITE",1,0)</f>
        <v>0</v>
      </c>
      <c r="M596" s="5">
        <f>IF(VLOOKUP(Tableau9[[#This Row],[NUANCE]],$A:$B,2,FALSE)="CENTRISTE",1,0)</f>
        <v>0</v>
      </c>
      <c r="N596" s="5">
        <f>IF(VLOOKUP(Tableau9[[#This Row],[NUANCE]],$A:$B,2,FALSE)="GAUCHE",1,0)</f>
        <v>0</v>
      </c>
      <c r="O596" s="5">
        <f>IF(VLOOKUP(Tableau9[[#This Row],[NUANCE]],$A:$B,2,FALSE)="AUTRE",1,0)</f>
        <v>1</v>
      </c>
    </row>
    <row r="597" spans="5:15" x14ac:dyDescent="0.25">
      <c r="E597" s="4">
        <v>2019</v>
      </c>
      <c r="F597" s="4" t="s">
        <v>568</v>
      </c>
      <c r="G597" s="4">
        <v>2</v>
      </c>
      <c r="H597" s="4" t="s">
        <v>695</v>
      </c>
      <c r="I597" s="4" t="s">
        <v>1285</v>
      </c>
      <c r="J597" s="4" t="str">
        <f>Tableau9[[#This Row],[CANDIDAT_NOM]]</f>
        <v>DELFEL Thérèse</v>
      </c>
      <c r="K597" s="5">
        <f>IF(VLOOKUP(Tableau9[[#This Row],[NUANCE]],$A:$B,2,FALSE)="EXTREME DROITE",1,0)</f>
        <v>0</v>
      </c>
      <c r="L597" s="5">
        <f>IF(VLOOKUP(Tableau9[[#This Row],[NUANCE]],$A:$B,2,FALSE)="DROITE",1,0)</f>
        <v>0</v>
      </c>
      <c r="M597" s="5">
        <f>IF(VLOOKUP(Tableau9[[#This Row],[NUANCE]],$A:$B,2,FALSE)="CENTRISTE",1,0)</f>
        <v>0</v>
      </c>
      <c r="N597" s="5">
        <f>IF(VLOOKUP(Tableau9[[#This Row],[NUANCE]],$A:$B,2,FALSE)="GAUCHE",1,0)</f>
        <v>0</v>
      </c>
      <c r="O597" s="5">
        <f>IF(VLOOKUP(Tableau9[[#This Row],[NUANCE]],$A:$B,2,FALSE)="AUTRE",1,0)</f>
        <v>1</v>
      </c>
    </row>
    <row r="598" spans="5:15" x14ac:dyDescent="0.25">
      <c r="E598" s="4">
        <v>2019</v>
      </c>
      <c r="F598" s="4" t="s">
        <v>568</v>
      </c>
      <c r="G598" s="4">
        <v>3</v>
      </c>
      <c r="H598" s="4" t="s">
        <v>695</v>
      </c>
      <c r="I598" s="4" t="s">
        <v>1286</v>
      </c>
      <c r="J598" s="4" t="str">
        <f>Tableau9[[#This Row],[CANDIDAT_NOM]]</f>
        <v>DELFEL Thérèse</v>
      </c>
      <c r="K598" s="5">
        <f>IF(VLOOKUP(Tableau9[[#This Row],[NUANCE]],$A:$B,2,FALSE)="EXTREME DROITE",1,0)</f>
        <v>0</v>
      </c>
      <c r="L598" s="5">
        <f>IF(VLOOKUP(Tableau9[[#This Row],[NUANCE]],$A:$B,2,FALSE)="DROITE",1,0)</f>
        <v>0</v>
      </c>
      <c r="M598" s="5">
        <f>IF(VLOOKUP(Tableau9[[#This Row],[NUANCE]],$A:$B,2,FALSE)="CENTRISTE",1,0)</f>
        <v>0</v>
      </c>
      <c r="N598" s="5">
        <f>IF(VLOOKUP(Tableau9[[#This Row],[NUANCE]],$A:$B,2,FALSE)="GAUCHE",1,0)</f>
        <v>0</v>
      </c>
      <c r="O598" s="5">
        <f>IF(VLOOKUP(Tableau9[[#This Row],[NUANCE]],$A:$B,2,FALSE)="AUTRE",1,0)</f>
        <v>1</v>
      </c>
    </row>
    <row r="599" spans="5:15" x14ac:dyDescent="0.25">
      <c r="E599" s="4">
        <v>2019</v>
      </c>
      <c r="F599" s="4" t="s">
        <v>568</v>
      </c>
      <c r="G599" s="4">
        <v>4</v>
      </c>
      <c r="H599" s="4" t="s">
        <v>695</v>
      </c>
      <c r="I599" s="4" t="s">
        <v>1287</v>
      </c>
      <c r="J599" s="4" t="str">
        <f>Tableau9[[#This Row],[CANDIDAT_NOM]]</f>
        <v>DELFEL Thérèse</v>
      </c>
      <c r="K599" s="5">
        <f>IF(VLOOKUP(Tableau9[[#This Row],[NUANCE]],$A:$B,2,FALSE)="EXTREME DROITE",1,0)</f>
        <v>0</v>
      </c>
      <c r="L599" s="5">
        <f>IF(VLOOKUP(Tableau9[[#This Row],[NUANCE]],$A:$B,2,FALSE)="DROITE",1,0)</f>
        <v>0</v>
      </c>
      <c r="M599" s="5">
        <f>IF(VLOOKUP(Tableau9[[#This Row],[NUANCE]],$A:$B,2,FALSE)="CENTRISTE",1,0)</f>
        <v>0</v>
      </c>
      <c r="N599" s="5">
        <f>IF(VLOOKUP(Tableau9[[#This Row],[NUANCE]],$A:$B,2,FALSE)="GAUCHE",1,0)</f>
        <v>0</v>
      </c>
      <c r="O599" s="5">
        <f>IF(VLOOKUP(Tableau9[[#This Row],[NUANCE]],$A:$B,2,FALSE)="AUTRE",1,0)</f>
        <v>1</v>
      </c>
    </row>
    <row r="600" spans="5:15" x14ac:dyDescent="0.25">
      <c r="E600" s="4">
        <v>2019</v>
      </c>
      <c r="F600" s="4" t="s">
        <v>568</v>
      </c>
      <c r="G600" s="4">
        <v>5</v>
      </c>
      <c r="H600" s="4" t="s">
        <v>695</v>
      </c>
      <c r="I600" s="4" t="s">
        <v>1288</v>
      </c>
      <c r="J600" s="4" t="str">
        <f>Tableau9[[#This Row],[CANDIDAT_NOM]]</f>
        <v>DELFEL Thérèse</v>
      </c>
      <c r="K600" s="5">
        <f>IF(VLOOKUP(Tableau9[[#This Row],[NUANCE]],$A:$B,2,FALSE)="EXTREME DROITE",1,0)</f>
        <v>0</v>
      </c>
      <c r="L600" s="5">
        <f>IF(VLOOKUP(Tableau9[[#This Row],[NUANCE]],$A:$B,2,FALSE)="DROITE",1,0)</f>
        <v>0</v>
      </c>
      <c r="M600" s="5">
        <f>IF(VLOOKUP(Tableau9[[#This Row],[NUANCE]],$A:$B,2,FALSE)="CENTRISTE",1,0)</f>
        <v>0</v>
      </c>
      <c r="N600" s="5">
        <f>IF(VLOOKUP(Tableau9[[#This Row],[NUANCE]],$A:$B,2,FALSE)="GAUCHE",1,0)</f>
        <v>0</v>
      </c>
      <c r="O600" s="5">
        <f>IF(VLOOKUP(Tableau9[[#This Row],[NUANCE]],$A:$B,2,FALSE)="AUTRE",1,0)</f>
        <v>1</v>
      </c>
    </row>
    <row r="601" spans="5:15" x14ac:dyDescent="0.25">
      <c r="E601" s="4">
        <v>2019</v>
      </c>
      <c r="F601" s="4" t="s">
        <v>568</v>
      </c>
      <c r="G601" s="4">
        <v>6</v>
      </c>
      <c r="H601" s="4" t="s">
        <v>695</v>
      </c>
      <c r="I601" s="4" t="s">
        <v>1289</v>
      </c>
      <c r="J601" s="4" t="str">
        <f>Tableau9[[#This Row],[CANDIDAT_NOM]]</f>
        <v>DELFEL Thérèse</v>
      </c>
      <c r="K601" s="5">
        <f>IF(VLOOKUP(Tableau9[[#This Row],[NUANCE]],$A:$B,2,FALSE)="EXTREME DROITE",1,0)</f>
        <v>0</v>
      </c>
      <c r="L601" s="5">
        <f>IF(VLOOKUP(Tableau9[[#This Row],[NUANCE]],$A:$B,2,FALSE)="DROITE",1,0)</f>
        <v>0</v>
      </c>
      <c r="M601" s="5">
        <f>IF(VLOOKUP(Tableau9[[#This Row],[NUANCE]],$A:$B,2,FALSE)="CENTRISTE",1,0)</f>
        <v>0</v>
      </c>
      <c r="N601" s="5">
        <f>IF(VLOOKUP(Tableau9[[#This Row],[NUANCE]],$A:$B,2,FALSE)="GAUCHE",1,0)</f>
        <v>0</v>
      </c>
      <c r="O601" s="5">
        <f>IF(VLOOKUP(Tableau9[[#This Row],[NUANCE]],$A:$B,2,FALSE)="AUTRE",1,0)</f>
        <v>1</v>
      </c>
    </row>
    <row r="602" spans="5:15" x14ac:dyDescent="0.25">
      <c r="E602" s="4">
        <v>2019</v>
      </c>
      <c r="F602" s="4" t="s">
        <v>568</v>
      </c>
      <c r="G602" s="4">
        <v>7</v>
      </c>
      <c r="H602" s="4" t="s">
        <v>695</v>
      </c>
      <c r="I602" s="4" t="s">
        <v>1290</v>
      </c>
      <c r="J602" s="4" t="str">
        <f>Tableau9[[#This Row],[CANDIDAT_NOM]]</f>
        <v>DELFEL Thérèse</v>
      </c>
      <c r="K602" s="5">
        <f>IF(VLOOKUP(Tableau9[[#This Row],[NUANCE]],$A:$B,2,FALSE)="EXTREME DROITE",1,0)</f>
        <v>0</v>
      </c>
      <c r="L602" s="5">
        <f>IF(VLOOKUP(Tableau9[[#This Row],[NUANCE]],$A:$B,2,FALSE)="DROITE",1,0)</f>
        <v>0</v>
      </c>
      <c r="M602" s="5">
        <f>IF(VLOOKUP(Tableau9[[#This Row],[NUANCE]],$A:$B,2,FALSE)="CENTRISTE",1,0)</f>
        <v>0</v>
      </c>
      <c r="N602" s="5">
        <f>IF(VLOOKUP(Tableau9[[#This Row],[NUANCE]],$A:$B,2,FALSE)="GAUCHE",1,0)</f>
        <v>0</v>
      </c>
      <c r="O602" s="5">
        <f>IF(VLOOKUP(Tableau9[[#This Row],[NUANCE]],$A:$B,2,FALSE)="AUTRE",1,0)</f>
        <v>1</v>
      </c>
    </row>
    <row r="603" spans="5:15" x14ac:dyDescent="0.25">
      <c r="E603" s="4">
        <v>2019</v>
      </c>
      <c r="F603" s="4" t="s">
        <v>568</v>
      </c>
      <c r="G603" s="4">
        <v>8</v>
      </c>
      <c r="H603" s="4" t="s">
        <v>695</v>
      </c>
      <c r="I603" s="4" t="s">
        <v>1291</v>
      </c>
      <c r="J603" s="4" t="str">
        <f>Tableau9[[#This Row],[CANDIDAT_NOM]]</f>
        <v>DELFEL Thérèse</v>
      </c>
      <c r="K603" s="5">
        <f>IF(VLOOKUP(Tableau9[[#This Row],[NUANCE]],$A:$B,2,FALSE)="EXTREME DROITE",1,0)</f>
        <v>0</v>
      </c>
      <c r="L603" s="5">
        <f>IF(VLOOKUP(Tableau9[[#This Row],[NUANCE]],$A:$B,2,FALSE)="DROITE",1,0)</f>
        <v>0</v>
      </c>
      <c r="M603" s="5">
        <f>IF(VLOOKUP(Tableau9[[#This Row],[NUANCE]],$A:$B,2,FALSE)="CENTRISTE",1,0)</f>
        <v>0</v>
      </c>
      <c r="N603" s="5">
        <f>IF(VLOOKUP(Tableau9[[#This Row],[NUANCE]],$A:$B,2,FALSE)="GAUCHE",1,0)</f>
        <v>0</v>
      </c>
      <c r="O603" s="5">
        <f>IF(VLOOKUP(Tableau9[[#This Row],[NUANCE]],$A:$B,2,FALSE)="AUTRE",1,0)</f>
        <v>1</v>
      </c>
    </row>
    <row r="604" spans="5:15" x14ac:dyDescent="0.25">
      <c r="E604" s="4">
        <v>2019</v>
      </c>
      <c r="F604" s="4" t="s">
        <v>568</v>
      </c>
      <c r="G604" s="4">
        <v>1</v>
      </c>
      <c r="H604" s="4" t="s">
        <v>659</v>
      </c>
      <c r="I604" s="4" t="s">
        <v>1292</v>
      </c>
      <c r="J604" s="4" t="str">
        <f>Tableau9[[#This Row],[CANDIDAT_NOM]]</f>
        <v>ARTHAUD Nathalie</v>
      </c>
      <c r="K604" s="5">
        <f>IF(VLOOKUP(Tableau9[[#This Row],[NUANCE]],$A:$B,2,FALSE)="EXTREME DROITE",1,0)</f>
        <v>0</v>
      </c>
      <c r="L604" s="5">
        <f>IF(VLOOKUP(Tableau9[[#This Row],[NUANCE]],$A:$B,2,FALSE)="DROITE",1,0)</f>
        <v>0</v>
      </c>
      <c r="M604" s="5">
        <f>IF(VLOOKUP(Tableau9[[#This Row],[NUANCE]],$A:$B,2,FALSE)="CENTRISTE",1,0)</f>
        <v>0</v>
      </c>
      <c r="N604" s="5">
        <f>IF(VLOOKUP(Tableau9[[#This Row],[NUANCE]],$A:$B,2,FALSE)="GAUCHE",1,0)</f>
        <v>1</v>
      </c>
      <c r="O604" s="5">
        <f>IF(VLOOKUP(Tableau9[[#This Row],[NUANCE]],$A:$B,2,FALSE)="AUTRE",1,0)</f>
        <v>0</v>
      </c>
    </row>
    <row r="605" spans="5:15" x14ac:dyDescent="0.25">
      <c r="E605" s="4">
        <v>2019</v>
      </c>
      <c r="F605" s="4" t="s">
        <v>568</v>
      </c>
      <c r="G605" s="4">
        <v>2</v>
      </c>
      <c r="H605" s="4" t="s">
        <v>659</v>
      </c>
      <c r="I605" s="4" t="s">
        <v>1293</v>
      </c>
      <c r="J605" s="4" t="str">
        <f>Tableau9[[#This Row],[CANDIDAT_NOM]]</f>
        <v>ARTHAUD Nathalie</v>
      </c>
      <c r="K605" s="5">
        <f>IF(VLOOKUP(Tableau9[[#This Row],[NUANCE]],$A:$B,2,FALSE)="EXTREME DROITE",1,0)</f>
        <v>0</v>
      </c>
      <c r="L605" s="5">
        <f>IF(VLOOKUP(Tableau9[[#This Row],[NUANCE]],$A:$B,2,FALSE)="DROITE",1,0)</f>
        <v>0</v>
      </c>
      <c r="M605" s="5">
        <f>IF(VLOOKUP(Tableau9[[#This Row],[NUANCE]],$A:$B,2,FALSE)="CENTRISTE",1,0)</f>
        <v>0</v>
      </c>
      <c r="N605" s="5">
        <f>IF(VLOOKUP(Tableau9[[#This Row],[NUANCE]],$A:$B,2,FALSE)="GAUCHE",1,0)</f>
        <v>1</v>
      </c>
      <c r="O605" s="5">
        <f>IF(VLOOKUP(Tableau9[[#This Row],[NUANCE]],$A:$B,2,FALSE)="AUTRE",1,0)</f>
        <v>0</v>
      </c>
    </row>
    <row r="606" spans="5:15" x14ac:dyDescent="0.25">
      <c r="E606" s="4">
        <v>2019</v>
      </c>
      <c r="F606" s="4" t="s">
        <v>568</v>
      </c>
      <c r="G606" s="4">
        <v>3</v>
      </c>
      <c r="H606" s="4" t="s">
        <v>659</v>
      </c>
      <c r="I606" s="4" t="s">
        <v>1294</v>
      </c>
      <c r="J606" s="4" t="str">
        <f>Tableau9[[#This Row],[CANDIDAT_NOM]]</f>
        <v>ARTHAUD Nathalie</v>
      </c>
      <c r="K606" s="5">
        <f>IF(VLOOKUP(Tableau9[[#This Row],[NUANCE]],$A:$B,2,FALSE)="EXTREME DROITE",1,0)</f>
        <v>0</v>
      </c>
      <c r="L606" s="5">
        <f>IF(VLOOKUP(Tableau9[[#This Row],[NUANCE]],$A:$B,2,FALSE)="DROITE",1,0)</f>
        <v>0</v>
      </c>
      <c r="M606" s="5">
        <f>IF(VLOOKUP(Tableau9[[#This Row],[NUANCE]],$A:$B,2,FALSE)="CENTRISTE",1,0)</f>
        <v>0</v>
      </c>
      <c r="N606" s="5">
        <f>IF(VLOOKUP(Tableau9[[#This Row],[NUANCE]],$A:$B,2,FALSE)="GAUCHE",1,0)</f>
        <v>1</v>
      </c>
      <c r="O606" s="5">
        <f>IF(VLOOKUP(Tableau9[[#This Row],[NUANCE]],$A:$B,2,FALSE)="AUTRE",1,0)</f>
        <v>0</v>
      </c>
    </row>
    <row r="607" spans="5:15" x14ac:dyDescent="0.25">
      <c r="E607" s="4">
        <v>2019</v>
      </c>
      <c r="F607" s="4" t="s">
        <v>568</v>
      </c>
      <c r="G607" s="4">
        <v>4</v>
      </c>
      <c r="H607" s="4" t="s">
        <v>659</v>
      </c>
      <c r="I607" s="4" t="s">
        <v>1295</v>
      </c>
      <c r="J607" s="4" t="str">
        <f>Tableau9[[#This Row],[CANDIDAT_NOM]]</f>
        <v>ARTHAUD Nathalie</v>
      </c>
      <c r="K607" s="5">
        <f>IF(VLOOKUP(Tableau9[[#This Row],[NUANCE]],$A:$B,2,FALSE)="EXTREME DROITE",1,0)</f>
        <v>0</v>
      </c>
      <c r="L607" s="5">
        <f>IF(VLOOKUP(Tableau9[[#This Row],[NUANCE]],$A:$B,2,FALSE)="DROITE",1,0)</f>
        <v>0</v>
      </c>
      <c r="M607" s="5">
        <f>IF(VLOOKUP(Tableau9[[#This Row],[NUANCE]],$A:$B,2,FALSE)="CENTRISTE",1,0)</f>
        <v>0</v>
      </c>
      <c r="N607" s="5">
        <f>IF(VLOOKUP(Tableau9[[#This Row],[NUANCE]],$A:$B,2,FALSE)="GAUCHE",1,0)</f>
        <v>1</v>
      </c>
      <c r="O607" s="5">
        <f>IF(VLOOKUP(Tableau9[[#This Row],[NUANCE]],$A:$B,2,FALSE)="AUTRE",1,0)</f>
        <v>0</v>
      </c>
    </row>
    <row r="608" spans="5:15" x14ac:dyDescent="0.25">
      <c r="E608" s="4">
        <v>2019</v>
      </c>
      <c r="F608" s="4" t="s">
        <v>568</v>
      </c>
      <c r="G608" s="4">
        <v>5</v>
      </c>
      <c r="H608" s="4" t="s">
        <v>659</v>
      </c>
      <c r="I608" s="4" t="s">
        <v>1296</v>
      </c>
      <c r="J608" s="4" t="str">
        <f>Tableau9[[#This Row],[CANDIDAT_NOM]]</f>
        <v>ARTHAUD Nathalie</v>
      </c>
      <c r="K608" s="5">
        <f>IF(VLOOKUP(Tableau9[[#This Row],[NUANCE]],$A:$B,2,FALSE)="EXTREME DROITE",1,0)</f>
        <v>0</v>
      </c>
      <c r="L608" s="5">
        <f>IF(VLOOKUP(Tableau9[[#This Row],[NUANCE]],$A:$B,2,FALSE)="DROITE",1,0)</f>
        <v>0</v>
      </c>
      <c r="M608" s="5">
        <f>IF(VLOOKUP(Tableau9[[#This Row],[NUANCE]],$A:$B,2,FALSE)="CENTRISTE",1,0)</f>
        <v>0</v>
      </c>
      <c r="N608" s="5">
        <f>IF(VLOOKUP(Tableau9[[#This Row],[NUANCE]],$A:$B,2,FALSE)="GAUCHE",1,0)</f>
        <v>1</v>
      </c>
      <c r="O608" s="5">
        <f>IF(VLOOKUP(Tableau9[[#This Row],[NUANCE]],$A:$B,2,FALSE)="AUTRE",1,0)</f>
        <v>0</v>
      </c>
    </row>
    <row r="609" spans="5:15" x14ac:dyDescent="0.25">
      <c r="E609" s="4">
        <v>2019</v>
      </c>
      <c r="F609" s="4" t="s">
        <v>568</v>
      </c>
      <c r="G609" s="4">
        <v>6</v>
      </c>
      <c r="H609" s="4" t="s">
        <v>659</v>
      </c>
      <c r="I609" s="4" t="s">
        <v>1297</v>
      </c>
      <c r="J609" s="4" t="str">
        <f>Tableau9[[#This Row],[CANDIDAT_NOM]]</f>
        <v>ARTHAUD Nathalie</v>
      </c>
      <c r="K609" s="5">
        <f>IF(VLOOKUP(Tableau9[[#This Row],[NUANCE]],$A:$B,2,FALSE)="EXTREME DROITE",1,0)</f>
        <v>0</v>
      </c>
      <c r="L609" s="5">
        <f>IF(VLOOKUP(Tableau9[[#This Row],[NUANCE]],$A:$B,2,FALSE)="DROITE",1,0)</f>
        <v>0</v>
      </c>
      <c r="M609" s="5">
        <f>IF(VLOOKUP(Tableau9[[#This Row],[NUANCE]],$A:$B,2,FALSE)="CENTRISTE",1,0)</f>
        <v>0</v>
      </c>
      <c r="N609" s="5">
        <f>IF(VLOOKUP(Tableau9[[#This Row],[NUANCE]],$A:$B,2,FALSE)="GAUCHE",1,0)</f>
        <v>1</v>
      </c>
      <c r="O609" s="5">
        <f>IF(VLOOKUP(Tableau9[[#This Row],[NUANCE]],$A:$B,2,FALSE)="AUTRE",1,0)</f>
        <v>0</v>
      </c>
    </row>
    <row r="610" spans="5:15" x14ac:dyDescent="0.25">
      <c r="E610" s="4">
        <v>2019</v>
      </c>
      <c r="F610" s="4" t="s">
        <v>568</v>
      </c>
      <c r="G610" s="4">
        <v>7</v>
      </c>
      <c r="H610" s="4" t="s">
        <v>659</v>
      </c>
      <c r="I610" s="4" t="s">
        <v>1298</v>
      </c>
      <c r="J610" s="4" t="str">
        <f>Tableau9[[#This Row],[CANDIDAT_NOM]]</f>
        <v>ARTHAUD Nathalie</v>
      </c>
      <c r="K610" s="5">
        <f>IF(VLOOKUP(Tableau9[[#This Row],[NUANCE]],$A:$B,2,FALSE)="EXTREME DROITE",1,0)</f>
        <v>0</v>
      </c>
      <c r="L610" s="5">
        <f>IF(VLOOKUP(Tableau9[[#This Row],[NUANCE]],$A:$B,2,FALSE)="DROITE",1,0)</f>
        <v>0</v>
      </c>
      <c r="M610" s="5">
        <f>IF(VLOOKUP(Tableau9[[#This Row],[NUANCE]],$A:$B,2,FALSE)="CENTRISTE",1,0)</f>
        <v>0</v>
      </c>
      <c r="N610" s="5">
        <f>IF(VLOOKUP(Tableau9[[#This Row],[NUANCE]],$A:$B,2,FALSE)="GAUCHE",1,0)</f>
        <v>1</v>
      </c>
      <c r="O610" s="5">
        <f>IF(VLOOKUP(Tableau9[[#This Row],[NUANCE]],$A:$B,2,FALSE)="AUTRE",1,0)</f>
        <v>0</v>
      </c>
    </row>
    <row r="611" spans="5:15" x14ac:dyDescent="0.25">
      <c r="E611" s="4">
        <v>2019</v>
      </c>
      <c r="F611" s="4" t="s">
        <v>568</v>
      </c>
      <c r="G611" s="4">
        <v>8</v>
      </c>
      <c r="H611" s="4" t="s">
        <v>659</v>
      </c>
      <c r="I611" s="4" t="s">
        <v>1299</v>
      </c>
      <c r="J611" s="4" t="str">
        <f>Tableau9[[#This Row],[CANDIDAT_NOM]]</f>
        <v>ARTHAUD Nathalie</v>
      </c>
      <c r="K611" s="5">
        <f>IF(VLOOKUP(Tableau9[[#This Row],[NUANCE]],$A:$B,2,FALSE)="EXTREME DROITE",1,0)</f>
        <v>0</v>
      </c>
      <c r="L611" s="5">
        <f>IF(VLOOKUP(Tableau9[[#This Row],[NUANCE]],$A:$B,2,FALSE)="DROITE",1,0)</f>
        <v>0</v>
      </c>
      <c r="M611" s="5">
        <f>IF(VLOOKUP(Tableau9[[#This Row],[NUANCE]],$A:$B,2,FALSE)="CENTRISTE",1,0)</f>
        <v>0</v>
      </c>
      <c r="N611" s="5">
        <f>IF(VLOOKUP(Tableau9[[#This Row],[NUANCE]],$A:$B,2,FALSE)="GAUCHE",1,0)</f>
        <v>1</v>
      </c>
      <c r="O611" s="5">
        <f>IF(VLOOKUP(Tableau9[[#This Row],[NUANCE]],$A:$B,2,FALSE)="AUTRE",1,0)</f>
        <v>0</v>
      </c>
    </row>
    <row r="612" spans="5:15" x14ac:dyDescent="0.25">
      <c r="E612" s="4">
        <v>2019</v>
      </c>
      <c r="F612" s="4" t="s">
        <v>568</v>
      </c>
      <c r="G612" s="4">
        <v>1</v>
      </c>
      <c r="H612" s="4" t="s">
        <v>697</v>
      </c>
      <c r="I612" s="4" t="s">
        <v>1300</v>
      </c>
      <c r="J612" s="4" t="str">
        <f>Tableau9[[#This Row],[CANDIDAT_NOM]]</f>
        <v>BROSSAT Ian</v>
      </c>
      <c r="K612" s="5">
        <f>IF(VLOOKUP(Tableau9[[#This Row],[NUANCE]],$A:$B,2,FALSE)="EXTREME DROITE",1,0)</f>
        <v>0</v>
      </c>
      <c r="L612" s="5">
        <f>IF(VLOOKUP(Tableau9[[#This Row],[NUANCE]],$A:$B,2,FALSE)="DROITE",1,0)</f>
        <v>0</v>
      </c>
      <c r="M612" s="5">
        <f>IF(VLOOKUP(Tableau9[[#This Row],[NUANCE]],$A:$B,2,FALSE)="CENTRISTE",1,0)</f>
        <v>0</v>
      </c>
      <c r="N612" s="5">
        <f>IF(VLOOKUP(Tableau9[[#This Row],[NUANCE]],$A:$B,2,FALSE)="GAUCHE",1,0)</f>
        <v>1</v>
      </c>
      <c r="O612" s="5">
        <f>IF(VLOOKUP(Tableau9[[#This Row],[NUANCE]],$A:$B,2,FALSE)="AUTRE",1,0)</f>
        <v>0</v>
      </c>
    </row>
    <row r="613" spans="5:15" x14ac:dyDescent="0.25">
      <c r="E613" s="4">
        <v>2019</v>
      </c>
      <c r="F613" s="4" t="s">
        <v>568</v>
      </c>
      <c r="G613" s="4">
        <v>2</v>
      </c>
      <c r="H613" s="4" t="s">
        <v>697</v>
      </c>
      <c r="I613" s="4" t="s">
        <v>1301</v>
      </c>
      <c r="J613" s="4" t="str">
        <f>Tableau9[[#This Row],[CANDIDAT_NOM]]</f>
        <v>BROSSAT Ian</v>
      </c>
      <c r="K613" s="5">
        <f>IF(VLOOKUP(Tableau9[[#This Row],[NUANCE]],$A:$B,2,FALSE)="EXTREME DROITE",1,0)</f>
        <v>0</v>
      </c>
      <c r="L613" s="5">
        <f>IF(VLOOKUP(Tableau9[[#This Row],[NUANCE]],$A:$B,2,FALSE)="DROITE",1,0)</f>
        <v>0</v>
      </c>
      <c r="M613" s="5">
        <f>IF(VLOOKUP(Tableau9[[#This Row],[NUANCE]],$A:$B,2,FALSE)="CENTRISTE",1,0)</f>
        <v>0</v>
      </c>
      <c r="N613" s="5">
        <f>IF(VLOOKUP(Tableau9[[#This Row],[NUANCE]],$A:$B,2,FALSE)="GAUCHE",1,0)</f>
        <v>1</v>
      </c>
      <c r="O613" s="5">
        <f>IF(VLOOKUP(Tableau9[[#This Row],[NUANCE]],$A:$B,2,FALSE)="AUTRE",1,0)</f>
        <v>0</v>
      </c>
    </row>
    <row r="614" spans="5:15" x14ac:dyDescent="0.25">
      <c r="E614" s="4">
        <v>2019</v>
      </c>
      <c r="F614" s="4" t="s">
        <v>568</v>
      </c>
      <c r="G614" s="4">
        <v>3</v>
      </c>
      <c r="H614" s="4" t="s">
        <v>697</v>
      </c>
      <c r="I614" s="4" t="s">
        <v>1302</v>
      </c>
      <c r="J614" s="4" t="str">
        <f>Tableau9[[#This Row],[CANDIDAT_NOM]]</f>
        <v>BROSSAT Ian</v>
      </c>
      <c r="K614" s="5">
        <f>IF(VLOOKUP(Tableau9[[#This Row],[NUANCE]],$A:$B,2,FALSE)="EXTREME DROITE",1,0)</f>
        <v>0</v>
      </c>
      <c r="L614" s="5">
        <f>IF(VLOOKUP(Tableau9[[#This Row],[NUANCE]],$A:$B,2,FALSE)="DROITE",1,0)</f>
        <v>0</v>
      </c>
      <c r="M614" s="5">
        <f>IF(VLOOKUP(Tableau9[[#This Row],[NUANCE]],$A:$B,2,FALSE)="CENTRISTE",1,0)</f>
        <v>0</v>
      </c>
      <c r="N614" s="5">
        <f>IF(VLOOKUP(Tableau9[[#This Row],[NUANCE]],$A:$B,2,FALSE)="GAUCHE",1,0)</f>
        <v>1</v>
      </c>
      <c r="O614" s="5">
        <f>IF(VLOOKUP(Tableau9[[#This Row],[NUANCE]],$A:$B,2,FALSE)="AUTRE",1,0)</f>
        <v>0</v>
      </c>
    </row>
    <row r="615" spans="5:15" x14ac:dyDescent="0.25">
      <c r="E615" s="4">
        <v>2019</v>
      </c>
      <c r="F615" s="4" t="s">
        <v>568</v>
      </c>
      <c r="G615" s="4">
        <v>4</v>
      </c>
      <c r="H615" s="4" t="s">
        <v>697</v>
      </c>
      <c r="I615" s="4" t="s">
        <v>1303</v>
      </c>
      <c r="J615" s="4" t="str">
        <f>Tableau9[[#This Row],[CANDIDAT_NOM]]</f>
        <v>BROSSAT Ian</v>
      </c>
      <c r="K615" s="5">
        <f>IF(VLOOKUP(Tableau9[[#This Row],[NUANCE]],$A:$B,2,FALSE)="EXTREME DROITE",1,0)</f>
        <v>0</v>
      </c>
      <c r="L615" s="5">
        <f>IF(VLOOKUP(Tableau9[[#This Row],[NUANCE]],$A:$B,2,FALSE)="DROITE",1,0)</f>
        <v>0</v>
      </c>
      <c r="M615" s="5">
        <f>IF(VLOOKUP(Tableau9[[#This Row],[NUANCE]],$A:$B,2,FALSE)="CENTRISTE",1,0)</f>
        <v>0</v>
      </c>
      <c r="N615" s="5">
        <f>IF(VLOOKUP(Tableau9[[#This Row],[NUANCE]],$A:$B,2,FALSE)="GAUCHE",1,0)</f>
        <v>1</v>
      </c>
      <c r="O615" s="5">
        <f>IF(VLOOKUP(Tableau9[[#This Row],[NUANCE]],$A:$B,2,FALSE)="AUTRE",1,0)</f>
        <v>0</v>
      </c>
    </row>
    <row r="616" spans="5:15" x14ac:dyDescent="0.25">
      <c r="E616" s="4">
        <v>2019</v>
      </c>
      <c r="F616" s="4" t="s">
        <v>568</v>
      </c>
      <c r="G616" s="4">
        <v>5</v>
      </c>
      <c r="H616" s="4" t="s">
        <v>697</v>
      </c>
      <c r="I616" s="4" t="s">
        <v>1304</v>
      </c>
      <c r="J616" s="4" t="str">
        <f>Tableau9[[#This Row],[CANDIDAT_NOM]]</f>
        <v>BROSSAT Ian</v>
      </c>
      <c r="K616" s="5">
        <f>IF(VLOOKUP(Tableau9[[#This Row],[NUANCE]],$A:$B,2,FALSE)="EXTREME DROITE",1,0)</f>
        <v>0</v>
      </c>
      <c r="L616" s="5">
        <f>IF(VLOOKUP(Tableau9[[#This Row],[NUANCE]],$A:$B,2,FALSE)="DROITE",1,0)</f>
        <v>0</v>
      </c>
      <c r="M616" s="5">
        <f>IF(VLOOKUP(Tableau9[[#This Row],[NUANCE]],$A:$B,2,FALSE)="CENTRISTE",1,0)</f>
        <v>0</v>
      </c>
      <c r="N616" s="5">
        <f>IF(VLOOKUP(Tableau9[[#This Row],[NUANCE]],$A:$B,2,FALSE)="GAUCHE",1,0)</f>
        <v>1</v>
      </c>
      <c r="O616" s="5">
        <f>IF(VLOOKUP(Tableau9[[#This Row],[NUANCE]],$A:$B,2,FALSE)="AUTRE",1,0)</f>
        <v>0</v>
      </c>
    </row>
    <row r="617" spans="5:15" x14ac:dyDescent="0.25">
      <c r="E617" s="4">
        <v>2019</v>
      </c>
      <c r="F617" s="4" t="s">
        <v>568</v>
      </c>
      <c r="G617" s="4">
        <v>6</v>
      </c>
      <c r="H617" s="4" t="s">
        <v>697</v>
      </c>
      <c r="I617" s="4" t="s">
        <v>1305</v>
      </c>
      <c r="J617" s="4" t="str">
        <f>Tableau9[[#This Row],[CANDIDAT_NOM]]</f>
        <v>BROSSAT Ian</v>
      </c>
      <c r="K617" s="5">
        <f>IF(VLOOKUP(Tableau9[[#This Row],[NUANCE]],$A:$B,2,FALSE)="EXTREME DROITE",1,0)</f>
        <v>0</v>
      </c>
      <c r="L617" s="5">
        <f>IF(VLOOKUP(Tableau9[[#This Row],[NUANCE]],$A:$B,2,FALSE)="DROITE",1,0)</f>
        <v>0</v>
      </c>
      <c r="M617" s="5">
        <f>IF(VLOOKUP(Tableau9[[#This Row],[NUANCE]],$A:$B,2,FALSE)="CENTRISTE",1,0)</f>
        <v>0</v>
      </c>
      <c r="N617" s="5">
        <f>IF(VLOOKUP(Tableau9[[#This Row],[NUANCE]],$A:$B,2,FALSE)="GAUCHE",1,0)</f>
        <v>1</v>
      </c>
      <c r="O617" s="5">
        <f>IF(VLOOKUP(Tableau9[[#This Row],[NUANCE]],$A:$B,2,FALSE)="AUTRE",1,0)</f>
        <v>0</v>
      </c>
    </row>
    <row r="618" spans="5:15" x14ac:dyDescent="0.25">
      <c r="E618" s="4">
        <v>2019</v>
      </c>
      <c r="F618" s="4" t="s">
        <v>568</v>
      </c>
      <c r="G618" s="4">
        <v>7</v>
      </c>
      <c r="H618" s="4" t="s">
        <v>697</v>
      </c>
      <c r="I618" s="4" t="s">
        <v>1306</v>
      </c>
      <c r="J618" s="4" t="str">
        <f>Tableau9[[#This Row],[CANDIDAT_NOM]]</f>
        <v>BROSSAT Ian</v>
      </c>
      <c r="K618" s="5">
        <f>IF(VLOOKUP(Tableau9[[#This Row],[NUANCE]],$A:$B,2,FALSE)="EXTREME DROITE",1,0)</f>
        <v>0</v>
      </c>
      <c r="L618" s="5">
        <f>IF(VLOOKUP(Tableau9[[#This Row],[NUANCE]],$A:$B,2,FALSE)="DROITE",1,0)</f>
        <v>0</v>
      </c>
      <c r="M618" s="5">
        <f>IF(VLOOKUP(Tableau9[[#This Row],[NUANCE]],$A:$B,2,FALSE)="CENTRISTE",1,0)</f>
        <v>0</v>
      </c>
      <c r="N618" s="5">
        <f>IF(VLOOKUP(Tableau9[[#This Row],[NUANCE]],$A:$B,2,FALSE)="GAUCHE",1,0)</f>
        <v>1</v>
      </c>
      <c r="O618" s="5">
        <f>IF(VLOOKUP(Tableau9[[#This Row],[NUANCE]],$A:$B,2,FALSE)="AUTRE",1,0)</f>
        <v>0</v>
      </c>
    </row>
    <row r="619" spans="5:15" x14ac:dyDescent="0.25">
      <c r="E619" s="4">
        <v>2019</v>
      </c>
      <c r="F619" s="4" t="s">
        <v>568</v>
      </c>
      <c r="G619" s="4">
        <v>8</v>
      </c>
      <c r="H619" s="4" t="s">
        <v>697</v>
      </c>
      <c r="I619" s="4" t="s">
        <v>1307</v>
      </c>
      <c r="J619" s="4" t="str">
        <f>Tableau9[[#This Row],[CANDIDAT_NOM]]</f>
        <v>BROSSAT Ian</v>
      </c>
      <c r="K619" s="5">
        <f>IF(VLOOKUP(Tableau9[[#This Row],[NUANCE]],$A:$B,2,FALSE)="EXTREME DROITE",1,0)</f>
        <v>0</v>
      </c>
      <c r="L619" s="5">
        <f>IF(VLOOKUP(Tableau9[[#This Row],[NUANCE]],$A:$B,2,FALSE)="DROITE",1,0)</f>
        <v>0</v>
      </c>
      <c r="M619" s="5">
        <f>IF(VLOOKUP(Tableau9[[#This Row],[NUANCE]],$A:$B,2,FALSE)="CENTRISTE",1,0)</f>
        <v>0</v>
      </c>
      <c r="N619" s="5">
        <f>IF(VLOOKUP(Tableau9[[#This Row],[NUANCE]],$A:$B,2,FALSE)="GAUCHE",1,0)</f>
        <v>1</v>
      </c>
      <c r="O619" s="5">
        <f>IF(VLOOKUP(Tableau9[[#This Row],[NUANCE]],$A:$B,2,FALSE)="AUTRE",1,0)</f>
        <v>0</v>
      </c>
    </row>
    <row r="620" spans="5:15" x14ac:dyDescent="0.25">
      <c r="E620" s="4">
        <v>2019</v>
      </c>
      <c r="F620" s="4" t="s">
        <v>568</v>
      </c>
      <c r="G620" s="4">
        <v>1</v>
      </c>
      <c r="H620" s="4" t="s">
        <v>699</v>
      </c>
      <c r="I620" s="4" t="s">
        <v>1308</v>
      </c>
      <c r="J620" s="4" t="str">
        <f>Tableau9[[#This Row],[CANDIDAT_NOM]]</f>
        <v>ASSELINEAU François</v>
      </c>
      <c r="K620" s="5">
        <f>IF(VLOOKUP(Tableau9[[#This Row],[NUANCE]],$A:$B,2,FALSE)="EXTREME DROITE",1,0)</f>
        <v>1</v>
      </c>
      <c r="L620" s="5">
        <f>IF(VLOOKUP(Tableau9[[#This Row],[NUANCE]],$A:$B,2,FALSE)="DROITE",1,0)</f>
        <v>0</v>
      </c>
      <c r="M620" s="5">
        <f>IF(VLOOKUP(Tableau9[[#This Row],[NUANCE]],$A:$B,2,FALSE)="CENTRISTE",1,0)</f>
        <v>0</v>
      </c>
      <c r="N620" s="5">
        <f>IF(VLOOKUP(Tableau9[[#This Row],[NUANCE]],$A:$B,2,FALSE)="GAUCHE",1,0)</f>
        <v>0</v>
      </c>
      <c r="O620" s="5">
        <f>IF(VLOOKUP(Tableau9[[#This Row],[NUANCE]],$A:$B,2,FALSE)="AUTRE",1,0)</f>
        <v>0</v>
      </c>
    </row>
    <row r="621" spans="5:15" x14ac:dyDescent="0.25">
      <c r="E621" s="4">
        <v>2019</v>
      </c>
      <c r="F621" s="4" t="s">
        <v>568</v>
      </c>
      <c r="G621" s="4">
        <v>2</v>
      </c>
      <c r="H621" s="4" t="s">
        <v>699</v>
      </c>
      <c r="I621" s="4" t="s">
        <v>1309</v>
      </c>
      <c r="J621" s="4" t="str">
        <f>Tableau9[[#This Row],[CANDIDAT_NOM]]</f>
        <v>ASSELINEAU François</v>
      </c>
      <c r="K621" s="5">
        <f>IF(VLOOKUP(Tableau9[[#This Row],[NUANCE]],$A:$B,2,FALSE)="EXTREME DROITE",1,0)</f>
        <v>1</v>
      </c>
      <c r="L621" s="5">
        <f>IF(VLOOKUP(Tableau9[[#This Row],[NUANCE]],$A:$B,2,FALSE)="DROITE",1,0)</f>
        <v>0</v>
      </c>
      <c r="M621" s="5">
        <f>IF(VLOOKUP(Tableau9[[#This Row],[NUANCE]],$A:$B,2,FALSE)="CENTRISTE",1,0)</f>
        <v>0</v>
      </c>
      <c r="N621" s="5">
        <f>IF(VLOOKUP(Tableau9[[#This Row],[NUANCE]],$A:$B,2,FALSE)="GAUCHE",1,0)</f>
        <v>0</v>
      </c>
      <c r="O621" s="5">
        <f>IF(VLOOKUP(Tableau9[[#This Row],[NUANCE]],$A:$B,2,FALSE)="AUTRE",1,0)</f>
        <v>0</v>
      </c>
    </row>
    <row r="622" spans="5:15" x14ac:dyDescent="0.25">
      <c r="E622" s="4">
        <v>2019</v>
      </c>
      <c r="F622" s="4" t="s">
        <v>568</v>
      </c>
      <c r="G622" s="4">
        <v>3</v>
      </c>
      <c r="H622" s="4" t="s">
        <v>699</v>
      </c>
      <c r="I622" s="4" t="s">
        <v>1310</v>
      </c>
      <c r="J622" s="4" t="str">
        <f>Tableau9[[#This Row],[CANDIDAT_NOM]]</f>
        <v>ASSELINEAU François</v>
      </c>
      <c r="K622" s="5">
        <f>IF(VLOOKUP(Tableau9[[#This Row],[NUANCE]],$A:$B,2,FALSE)="EXTREME DROITE",1,0)</f>
        <v>1</v>
      </c>
      <c r="L622" s="5">
        <f>IF(VLOOKUP(Tableau9[[#This Row],[NUANCE]],$A:$B,2,FALSE)="DROITE",1,0)</f>
        <v>0</v>
      </c>
      <c r="M622" s="5">
        <f>IF(VLOOKUP(Tableau9[[#This Row],[NUANCE]],$A:$B,2,FALSE)="CENTRISTE",1,0)</f>
        <v>0</v>
      </c>
      <c r="N622" s="5">
        <f>IF(VLOOKUP(Tableau9[[#This Row],[NUANCE]],$A:$B,2,FALSE)="GAUCHE",1,0)</f>
        <v>0</v>
      </c>
      <c r="O622" s="5">
        <f>IF(VLOOKUP(Tableau9[[#This Row],[NUANCE]],$A:$B,2,FALSE)="AUTRE",1,0)</f>
        <v>0</v>
      </c>
    </row>
    <row r="623" spans="5:15" x14ac:dyDescent="0.25">
      <c r="E623" s="4">
        <v>2019</v>
      </c>
      <c r="F623" s="4" t="s">
        <v>568</v>
      </c>
      <c r="G623" s="4">
        <v>4</v>
      </c>
      <c r="H623" s="4" t="s">
        <v>699</v>
      </c>
      <c r="I623" s="4" t="s">
        <v>1311</v>
      </c>
      <c r="J623" s="4" t="str">
        <f>Tableau9[[#This Row],[CANDIDAT_NOM]]</f>
        <v>ASSELINEAU François</v>
      </c>
      <c r="K623" s="5">
        <f>IF(VLOOKUP(Tableau9[[#This Row],[NUANCE]],$A:$B,2,FALSE)="EXTREME DROITE",1,0)</f>
        <v>1</v>
      </c>
      <c r="L623" s="5">
        <f>IF(VLOOKUP(Tableau9[[#This Row],[NUANCE]],$A:$B,2,FALSE)="DROITE",1,0)</f>
        <v>0</v>
      </c>
      <c r="M623" s="5">
        <f>IF(VLOOKUP(Tableau9[[#This Row],[NUANCE]],$A:$B,2,FALSE)="CENTRISTE",1,0)</f>
        <v>0</v>
      </c>
      <c r="N623" s="5">
        <f>IF(VLOOKUP(Tableau9[[#This Row],[NUANCE]],$A:$B,2,FALSE)="GAUCHE",1,0)</f>
        <v>0</v>
      </c>
      <c r="O623" s="5">
        <f>IF(VLOOKUP(Tableau9[[#This Row],[NUANCE]],$A:$B,2,FALSE)="AUTRE",1,0)</f>
        <v>0</v>
      </c>
    </row>
    <row r="624" spans="5:15" x14ac:dyDescent="0.25">
      <c r="E624" s="4">
        <v>2019</v>
      </c>
      <c r="F624" s="4" t="s">
        <v>568</v>
      </c>
      <c r="G624" s="4">
        <v>5</v>
      </c>
      <c r="H624" s="4" t="s">
        <v>699</v>
      </c>
      <c r="I624" s="4" t="s">
        <v>1312</v>
      </c>
      <c r="J624" s="4" t="str">
        <f>Tableau9[[#This Row],[CANDIDAT_NOM]]</f>
        <v>ASSELINEAU François</v>
      </c>
      <c r="K624" s="5">
        <f>IF(VLOOKUP(Tableau9[[#This Row],[NUANCE]],$A:$B,2,FALSE)="EXTREME DROITE",1,0)</f>
        <v>1</v>
      </c>
      <c r="L624" s="5">
        <f>IF(VLOOKUP(Tableau9[[#This Row],[NUANCE]],$A:$B,2,FALSE)="DROITE",1,0)</f>
        <v>0</v>
      </c>
      <c r="M624" s="5">
        <f>IF(VLOOKUP(Tableau9[[#This Row],[NUANCE]],$A:$B,2,FALSE)="CENTRISTE",1,0)</f>
        <v>0</v>
      </c>
      <c r="N624" s="5">
        <f>IF(VLOOKUP(Tableau9[[#This Row],[NUANCE]],$A:$B,2,FALSE)="GAUCHE",1,0)</f>
        <v>0</v>
      </c>
      <c r="O624" s="5">
        <f>IF(VLOOKUP(Tableau9[[#This Row],[NUANCE]],$A:$B,2,FALSE)="AUTRE",1,0)</f>
        <v>0</v>
      </c>
    </row>
    <row r="625" spans="5:15" x14ac:dyDescent="0.25">
      <c r="E625" s="4">
        <v>2019</v>
      </c>
      <c r="F625" s="4" t="s">
        <v>568</v>
      </c>
      <c r="G625" s="4">
        <v>6</v>
      </c>
      <c r="H625" s="4" t="s">
        <v>699</v>
      </c>
      <c r="I625" s="4" t="s">
        <v>1313</v>
      </c>
      <c r="J625" s="4" t="str">
        <f>Tableau9[[#This Row],[CANDIDAT_NOM]]</f>
        <v>ASSELINEAU François</v>
      </c>
      <c r="K625" s="5">
        <f>IF(VLOOKUP(Tableau9[[#This Row],[NUANCE]],$A:$B,2,FALSE)="EXTREME DROITE",1,0)</f>
        <v>1</v>
      </c>
      <c r="L625" s="5">
        <f>IF(VLOOKUP(Tableau9[[#This Row],[NUANCE]],$A:$B,2,FALSE)="DROITE",1,0)</f>
        <v>0</v>
      </c>
      <c r="M625" s="5">
        <f>IF(VLOOKUP(Tableau9[[#This Row],[NUANCE]],$A:$B,2,FALSE)="CENTRISTE",1,0)</f>
        <v>0</v>
      </c>
      <c r="N625" s="5">
        <f>IF(VLOOKUP(Tableau9[[#This Row],[NUANCE]],$A:$B,2,FALSE)="GAUCHE",1,0)</f>
        <v>0</v>
      </c>
      <c r="O625" s="5">
        <f>IF(VLOOKUP(Tableau9[[#This Row],[NUANCE]],$A:$B,2,FALSE)="AUTRE",1,0)</f>
        <v>0</v>
      </c>
    </row>
    <row r="626" spans="5:15" x14ac:dyDescent="0.25">
      <c r="E626" s="4">
        <v>2019</v>
      </c>
      <c r="F626" s="4" t="s">
        <v>568</v>
      </c>
      <c r="G626" s="4">
        <v>7</v>
      </c>
      <c r="H626" s="4" t="s">
        <v>699</v>
      </c>
      <c r="I626" s="4" t="s">
        <v>1314</v>
      </c>
      <c r="J626" s="4" t="str">
        <f>Tableau9[[#This Row],[CANDIDAT_NOM]]</f>
        <v>ASSELINEAU François</v>
      </c>
      <c r="K626" s="5">
        <f>IF(VLOOKUP(Tableau9[[#This Row],[NUANCE]],$A:$B,2,FALSE)="EXTREME DROITE",1,0)</f>
        <v>1</v>
      </c>
      <c r="L626" s="5">
        <f>IF(VLOOKUP(Tableau9[[#This Row],[NUANCE]],$A:$B,2,FALSE)="DROITE",1,0)</f>
        <v>0</v>
      </c>
      <c r="M626" s="5">
        <f>IF(VLOOKUP(Tableau9[[#This Row],[NUANCE]],$A:$B,2,FALSE)="CENTRISTE",1,0)</f>
        <v>0</v>
      </c>
      <c r="N626" s="5">
        <f>IF(VLOOKUP(Tableau9[[#This Row],[NUANCE]],$A:$B,2,FALSE)="GAUCHE",1,0)</f>
        <v>0</v>
      </c>
      <c r="O626" s="5">
        <f>IF(VLOOKUP(Tableau9[[#This Row],[NUANCE]],$A:$B,2,FALSE)="AUTRE",1,0)</f>
        <v>0</v>
      </c>
    </row>
    <row r="627" spans="5:15" x14ac:dyDescent="0.25">
      <c r="E627" s="4">
        <v>2019</v>
      </c>
      <c r="F627" s="4" t="s">
        <v>568</v>
      </c>
      <c r="G627" s="4">
        <v>8</v>
      </c>
      <c r="H627" s="4" t="s">
        <v>699</v>
      </c>
      <c r="I627" s="4" t="s">
        <v>1315</v>
      </c>
      <c r="J627" s="4" t="str">
        <f>Tableau9[[#This Row],[CANDIDAT_NOM]]</f>
        <v>ASSELINEAU François</v>
      </c>
      <c r="K627" s="5">
        <f>IF(VLOOKUP(Tableau9[[#This Row],[NUANCE]],$A:$B,2,FALSE)="EXTREME DROITE",1,0)</f>
        <v>1</v>
      </c>
      <c r="L627" s="5">
        <f>IF(VLOOKUP(Tableau9[[#This Row],[NUANCE]],$A:$B,2,FALSE)="DROITE",1,0)</f>
        <v>0</v>
      </c>
      <c r="M627" s="5">
        <f>IF(VLOOKUP(Tableau9[[#This Row],[NUANCE]],$A:$B,2,FALSE)="CENTRISTE",1,0)</f>
        <v>0</v>
      </c>
      <c r="N627" s="5">
        <f>IF(VLOOKUP(Tableau9[[#This Row],[NUANCE]],$A:$B,2,FALSE)="GAUCHE",1,0)</f>
        <v>0</v>
      </c>
      <c r="O627" s="5">
        <f>IF(VLOOKUP(Tableau9[[#This Row],[NUANCE]],$A:$B,2,FALSE)="AUTRE",1,0)</f>
        <v>0</v>
      </c>
    </row>
    <row r="628" spans="5:15" x14ac:dyDescent="0.25">
      <c r="E628" s="4">
        <v>2019</v>
      </c>
      <c r="F628" s="4" t="s">
        <v>568</v>
      </c>
      <c r="G628" s="4">
        <v>1</v>
      </c>
      <c r="H628" s="4" t="s">
        <v>701</v>
      </c>
      <c r="I628" s="4" t="s">
        <v>1316</v>
      </c>
      <c r="J628" s="4" t="str">
        <f>Tableau9[[#This Row],[CANDIDAT_NOM]]</f>
        <v>HAMON Benoît</v>
      </c>
      <c r="K628" s="5">
        <f>IF(VLOOKUP(Tableau9[[#This Row],[NUANCE]],$A:$B,2,FALSE)="EXTREME DROITE",1,0)</f>
        <v>0</v>
      </c>
      <c r="L628" s="5">
        <f>IF(VLOOKUP(Tableau9[[#This Row],[NUANCE]],$A:$B,2,FALSE)="DROITE",1,0)</f>
        <v>0</v>
      </c>
      <c r="M628" s="5">
        <f>IF(VLOOKUP(Tableau9[[#This Row],[NUANCE]],$A:$B,2,FALSE)="CENTRISTE",1,0)</f>
        <v>0</v>
      </c>
      <c r="N628" s="5">
        <f>IF(VLOOKUP(Tableau9[[#This Row],[NUANCE]],$A:$B,2,FALSE)="GAUCHE",1,0)</f>
        <v>1</v>
      </c>
      <c r="O628" s="5">
        <f>IF(VLOOKUP(Tableau9[[#This Row],[NUANCE]],$A:$B,2,FALSE)="AUTRE",1,0)</f>
        <v>0</v>
      </c>
    </row>
    <row r="629" spans="5:15" x14ac:dyDescent="0.25">
      <c r="E629" s="4">
        <v>2019</v>
      </c>
      <c r="F629" s="4" t="s">
        <v>568</v>
      </c>
      <c r="G629" s="4">
        <v>2</v>
      </c>
      <c r="H629" s="4" t="s">
        <v>701</v>
      </c>
      <c r="I629" s="4" t="s">
        <v>1317</v>
      </c>
      <c r="J629" s="4" t="str">
        <f>Tableau9[[#This Row],[CANDIDAT_NOM]]</f>
        <v>HAMON Benoît</v>
      </c>
      <c r="K629" s="5">
        <f>IF(VLOOKUP(Tableau9[[#This Row],[NUANCE]],$A:$B,2,FALSE)="EXTREME DROITE",1,0)</f>
        <v>0</v>
      </c>
      <c r="L629" s="5">
        <f>IF(VLOOKUP(Tableau9[[#This Row],[NUANCE]],$A:$B,2,FALSE)="DROITE",1,0)</f>
        <v>0</v>
      </c>
      <c r="M629" s="5">
        <f>IF(VLOOKUP(Tableau9[[#This Row],[NUANCE]],$A:$B,2,FALSE)="CENTRISTE",1,0)</f>
        <v>0</v>
      </c>
      <c r="N629" s="5">
        <f>IF(VLOOKUP(Tableau9[[#This Row],[NUANCE]],$A:$B,2,FALSE)="GAUCHE",1,0)</f>
        <v>1</v>
      </c>
      <c r="O629" s="5">
        <f>IF(VLOOKUP(Tableau9[[#This Row],[NUANCE]],$A:$B,2,FALSE)="AUTRE",1,0)</f>
        <v>0</v>
      </c>
    </row>
    <row r="630" spans="5:15" x14ac:dyDescent="0.25">
      <c r="E630" s="4">
        <v>2019</v>
      </c>
      <c r="F630" s="4" t="s">
        <v>568</v>
      </c>
      <c r="G630" s="4">
        <v>3</v>
      </c>
      <c r="H630" s="4" t="s">
        <v>701</v>
      </c>
      <c r="I630" s="4" t="s">
        <v>1318</v>
      </c>
      <c r="J630" s="4" t="str">
        <f>Tableau9[[#This Row],[CANDIDAT_NOM]]</f>
        <v>HAMON Benoît</v>
      </c>
      <c r="K630" s="5">
        <f>IF(VLOOKUP(Tableau9[[#This Row],[NUANCE]],$A:$B,2,FALSE)="EXTREME DROITE",1,0)</f>
        <v>0</v>
      </c>
      <c r="L630" s="5">
        <f>IF(VLOOKUP(Tableau9[[#This Row],[NUANCE]],$A:$B,2,FALSE)="DROITE",1,0)</f>
        <v>0</v>
      </c>
      <c r="M630" s="5">
        <f>IF(VLOOKUP(Tableau9[[#This Row],[NUANCE]],$A:$B,2,FALSE)="CENTRISTE",1,0)</f>
        <v>0</v>
      </c>
      <c r="N630" s="5">
        <f>IF(VLOOKUP(Tableau9[[#This Row],[NUANCE]],$A:$B,2,FALSE)="GAUCHE",1,0)</f>
        <v>1</v>
      </c>
      <c r="O630" s="5">
        <f>IF(VLOOKUP(Tableau9[[#This Row],[NUANCE]],$A:$B,2,FALSE)="AUTRE",1,0)</f>
        <v>0</v>
      </c>
    </row>
    <row r="631" spans="5:15" x14ac:dyDescent="0.25">
      <c r="E631" s="4">
        <v>2019</v>
      </c>
      <c r="F631" s="4" t="s">
        <v>568</v>
      </c>
      <c r="G631" s="4">
        <v>4</v>
      </c>
      <c r="H631" s="4" t="s">
        <v>701</v>
      </c>
      <c r="I631" s="4" t="s">
        <v>1319</v>
      </c>
      <c r="J631" s="4" t="str">
        <f>Tableau9[[#This Row],[CANDIDAT_NOM]]</f>
        <v>HAMON Benoît</v>
      </c>
      <c r="K631" s="5">
        <f>IF(VLOOKUP(Tableau9[[#This Row],[NUANCE]],$A:$B,2,FALSE)="EXTREME DROITE",1,0)</f>
        <v>0</v>
      </c>
      <c r="L631" s="5">
        <f>IF(VLOOKUP(Tableau9[[#This Row],[NUANCE]],$A:$B,2,FALSE)="DROITE",1,0)</f>
        <v>0</v>
      </c>
      <c r="M631" s="5">
        <f>IF(VLOOKUP(Tableau9[[#This Row],[NUANCE]],$A:$B,2,FALSE)="CENTRISTE",1,0)</f>
        <v>0</v>
      </c>
      <c r="N631" s="5">
        <f>IF(VLOOKUP(Tableau9[[#This Row],[NUANCE]],$A:$B,2,FALSE)="GAUCHE",1,0)</f>
        <v>1</v>
      </c>
      <c r="O631" s="5">
        <f>IF(VLOOKUP(Tableau9[[#This Row],[NUANCE]],$A:$B,2,FALSE)="AUTRE",1,0)</f>
        <v>0</v>
      </c>
    </row>
    <row r="632" spans="5:15" x14ac:dyDescent="0.25">
      <c r="E632" s="4">
        <v>2019</v>
      </c>
      <c r="F632" s="4" t="s">
        <v>568</v>
      </c>
      <c r="G632" s="4">
        <v>5</v>
      </c>
      <c r="H632" s="4" t="s">
        <v>701</v>
      </c>
      <c r="I632" s="4" t="s">
        <v>1320</v>
      </c>
      <c r="J632" s="4" t="str">
        <f>Tableau9[[#This Row],[CANDIDAT_NOM]]</f>
        <v>HAMON Benoît</v>
      </c>
      <c r="K632" s="5">
        <f>IF(VLOOKUP(Tableau9[[#This Row],[NUANCE]],$A:$B,2,FALSE)="EXTREME DROITE",1,0)</f>
        <v>0</v>
      </c>
      <c r="L632" s="5">
        <f>IF(VLOOKUP(Tableau9[[#This Row],[NUANCE]],$A:$B,2,FALSE)="DROITE",1,0)</f>
        <v>0</v>
      </c>
      <c r="M632" s="5">
        <f>IF(VLOOKUP(Tableau9[[#This Row],[NUANCE]],$A:$B,2,FALSE)="CENTRISTE",1,0)</f>
        <v>0</v>
      </c>
      <c r="N632" s="5">
        <f>IF(VLOOKUP(Tableau9[[#This Row],[NUANCE]],$A:$B,2,FALSE)="GAUCHE",1,0)</f>
        <v>1</v>
      </c>
      <c r="O632" s="5">
        <f>IF(VLOOKUP(Tableau9[[#This Row],[NUANCE]],$A:$B,2,FALSE)="AUTRE",1,0)</f>
        <v>0</v>
      </c>
    </row>
    <row r="633" spans="5:15" x14ac:dyDescent="0.25">
      <c r="E633" s="4">
        <v>2019</v>
      </c>
      <c r="F633" s="4" t="s">
        <v>568</v>
      </c>
      <c r="G633" s="4">
        <v>6</v>
      </c>
      <c r="H633" s="4" t="s">
        <v>701</v>
      </c>
      <c r="I633" s="4" t="s">
        <v>1321</v>
      </c>
      <c r="J633" s="4" t="str">
        <f>Tableau9[[#This Row],[CANDIDAT_NOM]]</f>
        <v>HAMON Benoît</v>
      </c>
      <c r="K633" s="5">
        <f>IF(VLOOKUP(Tableau9[[#This Row],[NUANCE]],$A:$B,2,FALSE)="EXTREME DROITE",1,0)</f>
        <v>0</v>
      </c>
      <c r="L633" s="5">
        <f>IF(VLOOKUP(Tableau9[[#This Row],[NUANCE]],$A:$B,2,FALSE)="DROITE",1,0)</f>
        <v>0</v>
      </c>
      <c r="M633" s="5">
        <f>IF(VLOOKUP(Tableau9[[#This Row],[NUANCE]],$A:$B,2,FALSE)="CENTRISTE",1,0)</f>
        <v>0</v>
      </c>
      <c r="N633" s="5">
        <f>IF(VLOOKUP(Tableau9[[#This Row],[NUANCE]],$A:$B,2,FALSE)="GAUCHE",1,0)</f>
        <v>1</v>
      </c>
      <c r="O633" s="5">
        <f>IF(VLOOKUP(Tableau9[[#This Row],[NUANCE]],$A:$B,2,FALSE)="AUTRE",1,0)</f>
        <v>0</v>
      </c>
    </row>
    <row r="634" spans="5:15" x14ac:dyDescent="0.25">
      <c r="E634" s="4">
        <v>2019</v>
      </c>
      <c r="F634" s="4" t="s">
        <v>568</v>
      </c>
      <c r="G634" s="4">
        <v>7</v>
      </c>
      <c r="H634" s="4" t="s">
        <v>701</v>
      </c>
      <c r="I634" s="4" t="s">
        <v>1322</v>
      </c>
      <c r="J634" s="4" t="str">
        <f>Tableau9[[#This Row],[CANDIDAT_NOM]]</f>
        <v>HAMON Benoît</v>
      </c>
      <c r="K634" s="5">
        <f>IF(VLOOKUP(Tableau9[[#This Row],[NUANCE]],$A:$B,2,FALSE)="EXTREME DROITE",1,0)</f>
        <v>0</v>
      </c>
      <c r="L634" s="5">
        <f>IF(VLOOKUP(Tableau9[[#This Row],[NUANCE]],$A:$B,2,FALSE)="DROITE",1,0)</f>
        <v>0</v>
      </c>
      <c r="M634" s="5">
        <f>IF(VLOOKUP(Tableau9[[#This Row],[NUANCE]],$A:$B,2,FALSE)="CENTRISTE",1,0)</f>
        <v>0</v>
      </c>
      <c r="N634" s="5">
        <f>IF(VLOOKUP(Tableau9[[#This Row],[NUANCE]],$A:$B,2,FALSE)="GAUCHE",1,0)</f>
        <v>1</v>
      </c>
      <c r="O634" s="5">
        <f>IF(VLOOKUP(Tableau9[[#This Row],[NUANCE]],$A:$B,2,FALSE)="AUTRE",1,0)</f>
        <v>0</v>
      </c>
    </row>
    <row r="635" spans="5:15" x14ac:dyDescent="0.25">
      <c r="E635" s="4">
        <v>2019</v>
      </c>
      <c r="F635" s="4" t="s">
        <v>568</v>
      </c>
      <c r="G635" s="4">
        <v>8</v>
      </c>
      <c r="H635" s="4" t="s">
        <v>701</v>
      </c>
      <c r="I635" s="4" t="s">
        <v>1323</v>
      </c>
      <c r="J635" s="4" t="str">
        <f>Tableau9[[#This Row],[CANDIDAT_NOM]]</f>
        <v>HAMON Benoît</v>
      </c>
      <c r="K635" s="5">
        <f>IF(VLOOKUP(Tableau9[[#This Row],[NUANCE]],$A:$B,2,FALSE)="EXTREME DROITE",1,0)</f>
        <v>0</v>
      </c>
      <c r="L635" s="5">
        <f>IF(VLOOKUP(Tableau9[[#This Row],[NUANCE]],$A:$B,2,FALSE)="DROITE",1,0)</f>
        <v>0</v>
      </c>
      <c r="M635" s="5">
        <f>IF(VLOOKUP(Tableau9[[#This Row],[NUANCE]],$A:$B,2,FALSE)="CENTRISTE",1,0)</f>
        <v>0</v>
      </c>
      <c r="N635" s="5">
        <f>IF(VLOOKUP(Tableau9[[#This Row],[NUANCE]],$A:$B,2,FALSE)="GAUCHE",1,0)</f>
        <v>1</v>
      </c>
      <c r="O635" s="5">
        <f>IF(VLOOKUP(Tableau9[[#This Row],[NUANCE]],$A:$B,2,FALSE)="AUTRE",1,0)</f>
        <v>0</v>
      </c>
    </row>
    <row r="636" spans="5:15" x14ac:dyDescent="0.25">
      <c r="E636" s="4">
        <v>2019</v>
      </c>
      <c r="F636" s="4" t="s">
        <v>568</v>
      </c>
      <c r="G636" s="4">
        <v>1</v>
      </c>
      <c r="H636" s="4" t="s">
        <v>703</v>
      </c>
      <c r="I636" s="4" t="s">
        <v>1324</v>
      </c>
      <c r="J636" s="4" t="str">
        <f>Tableau9[[#This Row],[CANDIDAT_NOM]]</f>
        <v>TOMASINI Nathalie</v>
      </c>
      <c r="K636" s="5">
        <f>IF(VLOOKUP(Tableau9[[#This Row],[NUANCE]],$A:$B,2,FALSE)="EXTREME DROITE",1,0)</f>
        <v>0</v>
      </c>
      <c r="L636" s="5">
        <f>IF(VLOOKUP(Tableau9[[#This Row],[NUANCE]],$A:$B,2,FALSE)="DROITE",1,0)</f>
        <v>0</v>
      </c>
      <c r="M636" s="5">
        <f>IF(VLOOKUP(Tableau9[[#This Row],[NUANCE]],$A:$B,2,FALSE)="CENTRISTE",1,0)</f>
        <v>0</v>
      </c>
      <c r="N636" s="5">
        <f>IF(VLOOKUP(Tableau9[[#This Row],[NUANCE]],$A:$B,2,FALSE)="GAUCHE",1,0)</f>
        <v>0</v>
      </c>
      <c r="O636" s="5">
        <f>IF(VLOOKUP(Tableau9[[#This Row],[NUANCE]],$A:$B,2,FALSE)="AUTRE",1,0)</f>
        <v>1</v>
      </c>
    </row>
    <row r="637" spans="5:15" x14ac:dyDescent="0.25">
      <c r="E637" s="4">
        <v>2019</v>
      </c>
      <c r="F637" s="4" t="s">
        <v>568</v>
      </c>
      <c r="G637" s="4">
        <v>2</v>
      </c>
      <c r="H637" s="4" t="s">
        <v>703</v>
      </c>
      <c r="I637" s="4" t="s">
        <v>1325</v>
      </c>
      <c r="J637" s="4" t="str">
        <f>Tableau9[[#This Row],[CANDIDAT_NOM]]</f>
        <v>TOMASINI Nathalie</v>
      </c>
      <c r="K637" s="5">
        <f>IF(VLOOKUP(Tableau9[[#This Row],[NUANCE]],$A:$B,2,FALSE)="EXTREME DROITE",1,0)</f>
        <v>0</v>
      </c>
      <c r="L637" s="5">
        <f>IF(VLOOKUP(Tableau9[[#This Row],[NUANCE]],$A:$B,2,FALSE)="DROITE",1,0)</f>
        <v>0</v>
      </c>
      <c r="M637" s="5">
        <f>IF(VLOOKUP(Tableau9[[#This Row],[NUANCE]],$A:$B,2,FALSE)="CENTRISTE",1,0)</f>
        <v>0</v>
      </c>
      <c r="N637" s="5">
        <f>IF(VLOOKUP(Tableau9[[#This Row],[NUANCE]],$A:$B,2,FALSE)="GAUCHE",1,0)</f>
        <v>0</v>
      </c>
      <c r="O637" s="5">
        <f>IF(VLOOKUP(Tableau9[[#This Row],[NUANCE]],$A:$B,2,FALSE)="AUTRE",1,0)</f>
        <v>1</v>
      </c>
    </row>
    <row r="638" spans="5:15" x14ac:dyDescent="0.25">
      <c r="E638" s="4">
        <v>2019</v>
      </c>
      <c r="F638" s="4" t="s">
        <v>568</v>
      </c>
      <c r="G638" s="4">
        <v>3</v>
      </c>
      <c r="H638" s="4" t="s">
        <v>703</v>
      </c>
      <c r="I638" s="4" t="s">
        <v>1326</v>
      </c>
      <c r="J638" s="4" t="str">
        <f>Tableau9[[#This Row],[CANDIDAT_NOM]]</f>
        <v>TOMASINI Nathalie</v>
      </c>
      <c r="K638" s="5">
        <f>IF(VLOOKUP(Tableau9[[#This Row],[NUANCE]],$A:$B,2,FALSE)="EXTREME DROITE",1,0)</f>
        <v>0</v>
      </c>
      <c r="L638" s="5">
        <f>IF(VLOOKUP(Tableau9[[#This Row],[NUANCE]],$A:$B,2,FALSE)="DROITE",1,0)</f>
        <v>0</v>
      </c>
      <c r="M638" s="5">
        <f>IF(VLOOKUP(Tableau9[[#This Row],[NUANCE]],$A:$B,2,FALSE)="CENTRISTE",1,0)</f>
        <v>0</v>
      </c>
      <c r="N638" s="5">
        <f>IF(VLOOKUP(Tableau9[[#This Row],[NUANCE]],$A:$B,2,FALSE)="GAUCHE",1,0)</f>
        <v>0</v>
      </c>
      <c r="O638" s="5">
        <f>IF(VLOOKUP(Tableau9[[#This Row],[NUANCE]],$A:$B,2,FALSE)="AUTRE",1,0)</f>
        <v>1</v>
      </c>
    </row>
    <row r="639" spans="5:15" x14ac:dyDescent="0.25">
      <c r="E639" s="4">
        <v>2019</v>
      </c>
      <c r="F639" s="4" t="s">
        <v>568</v>
      </c>
      <c r="G639" s="4">
        <v>4</v>
      </c>
      <c r="H639" s="4" t="s">
        <v>703</v>
      </c>
      <c r="I639" s="4" t="s">
        <v>1327</v>
      </c>
      <c r="J639" s="4" t="str">
        <f>Tableau9[[#This Row],[CANDIDAT_NOM]]</f>
        <v>TOMASINI Nathalie</v>
      </c>
      <c r="K639" s="5">
        <f>IF(VLOOKUP(Tableau9[[#This Row],[NUANCE]],$A:$B,2,FALSE)="EXTREME DROITE",1,0)</f>
        <v>0</v>
      </c>
      <c r="L639" s="5">
        <f>IF(VLOOKUP(Tableau9[[#This Row],[NUANCE]],$A:$B,2,FALSE)="DROITE",1,0)</f>
        <v>0</v>
      </c>
      <c r="M639" s="5">
        <f>IF(VLOOKUP(Tableau9[[#This Row],[NUANCE]],$A:$B,2,FALSE)="CENTRISTE",1,0)</f>
        <v>0</v>
      </c>
      <c r="N639" s="5">
        <f>IF(VLOOKUP(Tableau9[[#This Row],[NUANCE]],$A:$B,2,FALSE)="GAUCHE",1,0)</f>
        <v>0</v>
      </c>
      <c r="O639" s="5">
        <f>IF(VLOOKUP(Tableau9[[#This Row],[NUANCE]],$A:$B,2,FALSE)="AUTRE",1,0)</f>
        <v>1</v>
      </c>
    </row>
    <row r="640" spans="5:15" x14ac:dyDescent="0.25">
      <c r="E640" s="4">
        <v>2019</v>
      </c>
      <c r="F640" s="4" t="s">
        <v>568</v>
      </c>
      <c r="G640" s="4">
        <v>5</v>
      </c>
      <c r="H640" s="4" t="s">
        <v>703</v>
      </c>
      <c r="I640" s="4" t="s">
        <v>1328</v>
      </c>
      <c r="J640" s="4" t="str">
        <f>Tableau9[[#This Row],[CANDIDAT_NOM]]</f>
        <v>TOMASINI Nathalie</v>
      </c>
      <c r="K640" s="5">
        <f>IF(VLOOKUP(Tableau9[[#This Row],[NUANCE]],$A:$B,2,FALSE)="EXTREME DROITE",1,0)</f>
        <v>0</v>
      </c>
      <c r="L640" s="5">
        <f>IF(VLOOKUP(Tableau9[[#This Row],[NUANCE]],$A:$B,2,FALSE)="DROITE",1,0)</f>
        <v>0</v>
      </c>
      <c r="M640" s="5">
        <f>IF(VLOOKUP(Tableau9[[#This Row],[NUANCE]],$A:$B,2,FALSE)="CENTRISTE",1,0)</f>
        <v>0</v>
      </c>
      <c r="N640" s="5">
        <f>IF(VLOOKUP(Tableau9[[#This Row],[NUANCE]],$A:$B,2,FALSE)="GAUCHE",1,0)</f>
        <v>0</v>
      </c>
      <c r="O640" s="5">
        <f>IF(VLOOKUP(Tableau9[[#This Row],[NUANCE]],$A:$B,2,FALSE)="AUTRE",1,0)</f>
        <v>1</v>
      </c>
    </row>
    <row r="641" spans="5:15" x14ac:dyDescent="0.25">
      <c r="E641" s="4">
        <v>2019</v>
      </c>
      <c r="F641" s="4" t="s">
        <v>568</v>
      </c>
      <c r="G641" s="4">
        <v>6</v>
      </c>
      <c r="H641" s="4" t="s">
        <v>703</v>
      </c>
      <c r="I641" s="4" t="s">
        <v>1329</v>
      </c>
      <c r="J641" s="4" t="str">
        <f>Tableau9[[#This Row],[CANDIDAT_NOM]]</f>
        <v>TOMASINI Nathalie</v>
      </c>
      <c r="K641" s="5">
        <f>IF(VLOOKUP(Tableau9[[#This Row],[NUANCE]],$A:$B,2,FALSE)="EXTREME DROITE",1,0)</f>
        <v>0</v>
      </c>
      <c r="L641" s="5">
        <f>IF(VLOOKUP(Tableau9[[#This Row],[NUANCE]],$A:$B,2,FALSE)="DROITE",1,0)</f>
        <v>0</v>
      </c>
      <c r="M641" s="5">
        <f>IF(VLOOKUP(Tableau9[[#This Row],[NUANCE]],$A:$B,2,FALSE)="CENTRISTE",1,0)</f>
        <v>0</v>
      </c>
      <c r="N641" s="5">
        <f>IF(VLOOKUP(Tableau9[[#This Row],[NUANCE]],$A:$B,2,FALSE)="GAUCHE",1,0)</f>
        <v>0</v>
      </c>
      <c r="O641" s="5">
        <f>IF(VLOOKUP(Tableau9[[#This Row],[NUANCE]],$A:$B,2,FALSE)="AUTRE",1,0)</f>
        <v>1</v>
      </c>
    </row>
    <row r="642" spans="5:15" x14ac:dyDescent="0.25">
      <c r="E642" s="4">
        <v>2019</v>
      </c>
      <c r="F642" s="4" t="s">
        <v>568</v>
      </c>
      <c r="G642" s="4">
        <v>7</v>
      </c>
      <c r="H642" s="4" t="s">
        <v>703</v>
      </c>
      <c r="I642" s="4" t="s">
        <v>1330</v>
      </c>
      <c r="J642" s="4" t="str">
        <f>Tableau9[[#This Row],[CANDIDAT_NOM]]</f>
        <v>TOMASINI Nathalie</v>
      </c>
      <c r="K642" s="5">
        <f>IF(VLOOKUP(Tableau9[[#This Row],[NUANCE]],$A:$B,2,FALSE)="EXTREME DROITE",1,0)</f>
        <v>0</v>
      </c>
      <c r="L642" s="5">
        <f>IF(VLOOKUP(Tableau9[[#This Row],[NUANCE]],$A:$B,2,FALSE)="DROITE",1,0)</f>
        <v>0</v>
      </c>
      <c r="M642" s="5">
        <f>IF(VLOOKUP(Tableau9[[#This Row],[NUANCE]],$A:$B,2,FALSE)="CENTRISTE",1,0)</f>
        <v>0</v>
      </c>
      <c r="N642" s="5">
        <f>IF(VLOOKUP(Tableau9[[#This Row],[NUANCE]],$A:$B,2,FALSE)="GAUCHE",1,0)</f>
        <v>0</v>
      </c>
      <c r="O642" s="5">
        <f>IF(VLOOKUP(Tableau9[[#This Row],[NUANCE]],$A:$B,2,FALSE)="AUTRE",1,0)</f>
        <v>1</v>
      </c>
    </row>
    <row r="643" spans="5:15" x14ac:dyDescent="0.25">
      <c r="E643" s="4">
        <v>2019</v>
      </c>
      <c r="F643" s="4" t="s">
        <v>568</v>
      </c>
      <c r="G643" s="4">
        <v>8</v>
      </c>
      <c r="H643" s="4" t="s">
        <v>703</v>
      </c>
      <c r="I643" s="4" t="s">
        <v>1331</v>
      </c>
      <c r="J643" s="4" t="str">
        <f>Tableau9[[#This Row],[CANDIDAT_NOM]]</f>
        <v>TOMASINI Nathalie</v>
      </c>
      <c r="K643" s="5">
        <f>IF(VLOOKUP(Tableau9[[#This Row],[NUANCE]],$A:$B,2,FALSE)="EXTREME DROITE",1,0)</f>
        <v>0</v>
      </c>
      <c r="L643" s="5">
        <f>IF(VLOOKUP(Tableau9[[#This Row],[NUANCE]],$A:$B,2,FALSE)="DROITE",1,0)</f>
        <v>0</v>
      </c>
      <c r="M643" s="5">
        <f>IF(VLOOKUP(Tableau9[[#This Row],[NUANCE]],$A:$B,2,FALSE)="CENTRISTE",1,0)</f>
        <v>0</v>
      </c>
      <c r="N643" s="5">
        <f>IF(VLOOKUP(Tableau9[[#This Row],[NUANCE]],$A:$B,2,FALSE)="GAUCHE",1,0)</f>
        <v>0</v>
      </c>
      <c r="O643" s="5">
        <f>IF(VLOOKUP(Tableau9[[#This Row],[NUANCE]],$A:$B,2,FALSE)="AUTRE",1,0)</f>
        <v>1</v>
      </c>
    </row>
    <row r="644" spans="5:15" x14ac:dyDescent="0.25">
      <c r="E644" s="4">
        <v>2019</v>
      </c>
      <c r="F644" s="4" t="s">
        <v>568</v>
      </c>
      <c r="G644" s="4">
        <v>1</v>
      </c>
      <c r="H644" s="4" t="s">
        <v>705</v>
      </c>
      <c r="I644" s="4" t="s">
        <v>1332</v>
      </c>
      <c r="J644" s="4" t="str">
        <f>Tableau9[[#This Row],[CANDIDAT_NOM]]</f>
        <v>BARDELLA Jordan</v>
      </c>
      <c r="K644" s="5">
        <f>IF(VLOOKUP(Tableau9[[#This Row],[NUANCE]],$A:$B,2,FALSE)="EXTREME DROITE",1,0)</f>
        <v>1</v>
      </c>
      <c r="L644" s="5">
        <f>IF(VLOOKUP(Tableau9[[#This Row],[NUANCE]],$A:$B,2,FALSE)="DROITE",1,0)</f>
        <v>0</v>
      </c>
      <c r="M644" s="5">
        <f>IF(VLOOKUP(Tableau9[[#This Row],[NUANCE]],$A:$B,2,FALSE)="CENTRISTE",1,0)</f>
        <v>0</v>
      </c>
      <c r="N644" s="5">
        <f>IF(VLOOKUP(Tableau9[[#This Row],[NUANCE]],$A:$B,2,FALSE)="GAUCHE",1,0)</f>
        <v>0</v>
      </c>
      <c r="O644" s="5">
        <f>IF(VLOOKUP(Tableau9[[#This Row],[NUANCE]],$A:$B,2,FALSE)="AUTRE",1,0)</f>
        <v>0</v>
      </c>
    </row>
    <row r="645" spans="5:15" x14ac:dyDescent="0.25">
      <c r="E645" s="4">
        <v>2019</v>
      </c>
      <c r="F645" s="4" t="s">
        <v>568</v>
      </c>
      <c r="G645" s="4">
        <v>2</v>
      </c>
      <c r="H645" s="4" t="s">
        <v>705</v>
      </c>
      <c r="I645" s="4" t="s">
        <v>1333</v>
      </c>
      <c r="J645" s="4" t="str">
        <f>Tableau9[[#This Row],[CANDIDAT_NOM]]</f>
        <v>BARDELLA Jordan</v>
      </c>
      <c r="K645" s="5">
        <f>IF(VLOOKUP(Tableau9[[#This Row],[NUANCE]],$A:$B,2,FALSE)="EXTREME DROITE",1,0)</f>
        <v>1</v>
      </c>
      <c r="L645" s="5">
        <f>IF(VLOOKUP(Tableau9[[#This Row],[NUANCE]],$A:$B,2,FALSE)="DROITE",1,0)</f>
        <v>0</v>
      </c>
      <c r="M645" s="5">
        <f>IF(VLOOKUP(Tableau9[[#This Row],[NUANCE]],$A:$B,2,FALSE)="CENTRISTE",1,0)</f>
        <v>0</v>
      </c>
      <c r="N645" s="5">
        <f>IF(VLOOKUP(Tableau9[[#This Row],[NUANCE]],$A:$B,2,FALSE)="GAUCHE",1,0)</f>
        <v>0</v>
      </c>
      <c r="O645" s="5">
        <f>IF(VLOOKUP(Tableau9[[#This Row],[NUANCE]],$A:$B,2,FALSE)="AUTRE",1,0)</f>
        <v>0</v>
      </c>
    </row>
    <row r="646" spans="5:15" x14ac:dyDescent="0.25">
      <c r="E646" s="4">
        <v>2019</v>
      </c>
      <c r="F646" s="4" t="s">
        <v>568</v>
      </c>
      <c r="G646" s="4">
        <v>3</v>
      </c>
      <c r="H646" s="4" t="s">
        <v>705</v>
      </c>
      <c r="I646" s="4" t="s">
        <v>1334</v>
      </c>
      <c r="J646" s="4" t="str">
        <f>Tableau9[[#This Row],[CANDIDAT_NOM]]</f>
        <v>BARDELLA Jordan</v>
      </c>
      <c r="K646" s="5">
        <f>IF(VLOOKUP(Tableau9[[#This Row],[NUANCE]],$A:$B,2,FALSE)="EXTREME DROITE",1,0)</f>
        <v>1</v>
      </c>
      <c r="L646" s="5">
        <f>IF(VLOOKUP(Tableau9[[#This Row],[NUANCE]],$A:$B,2,FALSE)="DROITE",1,0)</f>
        <v>0</v>
      </c>
      <c r="M646" s="5">
        <f>IF(VLOOKUP(Tableau9[[#This Row],[NUANCE]],$A:$B,2,FALSE)="CENTRISTE",1,0)</f>
        <v>0</v>
      </c>
      <c r="N646" s="5">
        <f>IF(VLOOKUP(Tableau9[[#This Row],[NUANCE]],$A:$B,2,FALSE)="GAUCHE",1,0)</f>
        <v>0</v>
      </c>
      <c r="O646" s="5">
        <f>IF(VLOOKUP(Tableau9[[#This Row],[NUANCE]],$A:$B,2,FALSE)="AUTRE",1,0)</f>
        <v>0</v>
      </c>
    </row>
    <row r="647" spans="5:15" x14ac:dyDescent="0.25">
      <c r="E647" s="4">
        <v>2019</v>
      </c>
      <c r="F647" s="4" t="s">
        <v>568</v>
      </c>
      <c r="G647" s="4">
        <v>4</v>
      </c>
      <c r="H647" s="4" t="s">
        <v>705</v>
      </c>
      <c r="I647" s="4" t="s">
        <v>1335</v>
      </c>
      <c r="J647" s="4" t="str">
        <f>Tableau9[[#This Row],[CANDIDAT_NOM]]</f>
        <v>BARDELLA Jordan</v>
      </c>
      <c r="K647" s="5">
        <f>IF(VLOOKUP(Tableau9[[#This Row],[NUANCE]],$A:$B,2,FALSE)="EXTREME DROITE",1,0)</f>
        <v>1</v>
      </c>
      <c r="L647" s="5">
        <f>IF(VLOOKUP(Tableau9[[#This Row],[NUANCE]],$A:$B,2,FALSE)="DROITE",1,0)</f>
        <v>0</v>
      </c>
      <c r="M647" s="5">
        <f>IF(VLOOKUP(Tableau9[[#This Row],[NUANCE]],$A:$B,2,FALSE)="CENTRISTE",1,0)</f>
        <v>0</v>
      </c>
      <c r="N647" s="5">
        <f>IF(VLOOKUP(Tableau9[[#This Row],[NUANCE]],$A:$B,2,FALSE)="GAUCHE",1,0)</f>
        <v>0</v>
      </c>
      <c r="O647" s="5">
        <f>IF(VLOOKUP(Tableau9[[#This Row],[NUANCE]],$A:$B,2,FALSE)="AUTRE",1,0)</f>
        <v>0</v>
      </c>
    </row>
    <row r="648" spans="5:15" x14ac:dyDescent="0.25">
      <c r="E648" s="4">
        <v>2019</v>
      </c>
      <c r="F648" s="4" t="s">
        <v>568</v>
      </c>
      <c r="G648" s="4">
        <v>5</v>
      </c>
      <c r="H648" s="4" t="s">
        <v>705</v>
      </c>
      <c r="I648" s="4" t="s">
        <v>1336</v>
      </c>
      <c r="J648" s="4" t="str">
        <f>Tableau9[[#This Row],[CANDIDAT_NOM]]</f>
        <v>BARDELLA Jordan</v>
      </c>
      <c r="K648" s="5">
        <f>IF(VLOOKUP(Tableau9[[#This Row],[NUANCE]],$A:$B,2,FALSE)="EXTREME DROITE",1,0)</f>
        <v>1</v>
      </c>
      <c r="L648" s="5">
        <f>IF(VLOOKUP(Tableau9[[#This Row],[NUANCE]],$A:$B,2,FALSE)="DROITE",1,0)</f>
        <v>0</v>
      </c>
      <c r="M648" s="5">
        <f>IF(VLOOKUP(Tableau9[[#This Row],[NUANCE]],$A:$B,2,FALSE)="CENTRISTE",1,0)</f>
        <v>0</v>
      </c>
      <c r="N648" s="5">
        <f>IF(VLOOKUP(Tableau9[[#This Row],[NUANCE]],$A:$B,2,FALSE)="GAUCHE",1,0)</f>
        <v>0</v>
      </c>
      <c r="O648" s="5">
        <f>IF(VLOOKUP(Tableau9[[#This Row],[NUANCE]],$A:$B,2,FALSE)="AUTRE",1,0)</f>
        <v>0</v>
      </c>
    </row>
    <row r="649" spans="5:15" x14ac:dyDescent="0.25">
      <c r="E649" s="4">
        <v>2019</v>
      </c>
      <c r="F649" s="4" t="s">
        <v>568</v>
      </c>
      <c r="G649" s="4">
        <v>6</v>
      </c>
      <c r="H649" s="4" t="s">
        <v>705</v>
      </c>
      <c r="I649" s="4" t="s">
        <v>1337</v>
      </c>
      <c r="J649" s="4" t="str">
        <f>Tableau9[[#This Row],[CANDIDAT_NOM]]</f>
        <v>BARDELLA Jordan</v>
      </c>
      <c r="K649" s="5">
        <f>IF(VLOOKUP(Tableau9[[#This Row],[NUANCE]],$A:$B,2,FALSE)="EXTREME DROITE",1,0)</f>
        <v>1</v>
      </c>
      <c r="L649" s="5">
        <f>IF(VLOOKUP(Tableau9[[#This Row],[NUANCE]],$A:$B,2,FALSE)="DROITE",1,0)</f>
        <v>0</v>
      </c>
      <c r="M649" s="5">
        <f>IF(VLOOKUP(Tableau9[[#This Row],[NUANCE]],$A:$B,2,FALSE)="CENTRISTE",1,0)</f>
        <v>0</v>
      </c>
      <c r="N649" s="5">
        <f>IF(VLOOKUP(Tableau9[[#This Row],[NUANCE]],$A:$B,2,FALSE)="GAUCHE",1,0)</f>
        <v>0</v>
      </c>
      <c r="O649" s="5">
        <f>IF(VLOOKUP(Tableau9[[#This Row],[NUANCE]],$A:$B,2,FALSE)="AUTRE",1,0)</f>
        <v>0</v>
      </c>
    </row>
    <row r="650" spans="5:15" x14ac:dyDescent="0.25">
      <c r="E650" s="4">
        <v>2019</v>
      </c>
      <c r="F650" s="4" t="s">
        <v>568</v>
      </c>
      <c r="G650" s="4">
        <v>7</v>
      </c>
      <c r="H650" s="4" t="s">
        <v>705</v>
      </c>
      <c r="I650" s="4" t="s">
        <v>1338</v>
      </c>
      <c r="J650" s="4" t="str">
        <f>Tableau9[[#This Row],[CANDIDAT_NOM]]</f>
        <v>BARDELLA Jordan</v>
      </c>
      <c r="K650" s="5">
        <f>IF(VLOOKUP(Tableau9[[#This Row],[NUANCE]],$A:$B,2,FALSE)="EXTREME DROITE",1,0)</f>
        <v>1</v>
      </c>
      <c r="L650" s="5">
        <f>IF(VLOOKUP(Tableau9[[#This Row],[NUANCE]],$A:$B,2,FALSE)="DROITE",1,0)</f>
        <v>0</v>
      </c>
      <c r="M650" s="5">
        <f>IF(VLOOKUP(Tableau9[[#This Row],[NUANCE]],$A:$B,2,FALSE)="CENTRISTE",1,0)</f>
        <v>0</v>
      </c>
      <c r="N650" s="5">
        <f>IF(VLOOKUP(Tableau9[[#This Row],[NUANCE]],$A:$B,2,FALSE)="GAUCHE",1,0)</f>
        <v>0</v>
      </c>
      <c r="O650" s="5">
        <f>IF(VLOOKUP(Tableau9[[#This Row],[NUANCE]],$A:$B,2,FALSE)="AUTRE",1,0)</f>
        <v>0</v>
      </c>
    </row>
    <row r="651" spans="5:15" x14ac:dyDescent="0.25">
      <c r="E651" s="4">
        <v>2019</v>
      </c>
      <c r="F651" s="4" t="s">
        <v>568</v>
      </c>
      <c r="G651" s="4">
        <v>8</v>
      </c>
      <c r="H651" s="4" t="s">
        <v>705</v>
      </c>
      <c r="I651" s="4" t="s">
        <v>1339</v>
      </c>
      <c r="J651" s="4" t="str">
        <f>Tableau9[[#This Row],[CANDIDAT_NOM]]</f>
        <v>BARDELLA Jordan</v>
      </c>
      <c r="K651" s="5">
        <f>IF(VLOOKUP(Tableau9[[#This Row],[NUANCE]],$A:$B,2,FALSE)="EXTREME DROITE",1,0)</f>
        <v>1</v>
      </c>
      <c r="L651" s="5">
        <f>IF(VLOOKUP(Tableau9[[#This Row],[NUANCE]],$A:$B,2,FALSE)="DROITE",1,0)</f>
        <v>0</v>
      </c>
      <c r="M651" s="5">
        <f>IF(VLOOKUP(Tableau9[[#This Row],[NUANCE]],$A:$B,2,FALSE)="CENTRISTE",1,0)</f>
        <v>0</v>
      </c>
      <c r="N651" s="5">
        <f>IF(VLOOKUP(Tableau9[[#This Row],[NUANCE]],$A:$B,2,FALSE)="GAUCHE",1,0)</f>
        <v>0</v>
      </c>
      <c r="O651" s="5">
        <f>IF(VLOOKUP(Tableau9[[#This Row],[NUANCE]],$A:$B,2,FALSE)="AUTRE",1,0)</f>
        <v>0</v>
      </c>
    </row>
    <row r="652" spans="5:15" x14ac:dyDescent="0.25">
      <c r="E652" s="4">
        <v>2019</v>
      </c>
      <c r="F652" s="4" t="s">
        <v>568</v>
      </c>
      <c r="G652" s="4">
        <v>1</v>
      </c>
      <c r="H652" s="4" t="s">
        <v>707</v>
      </c>
      <c r="I652" s="4" t="s">
        <v>1340</v>
      </c>
      <c r="J652" s="4" t="str">
        <f>Tableau9[[#This Row],[CANDIDAT_NOM]]</f>
        <v>CORBET Cathy Denise Ginette</v>
      </c>
      <c r="K652" s="5">
        <f>IF(VLOOKUP(Tableau9[[#This Row],[NUANCE]],$A:$B,2,FALSE)="EXTREME DROITE",1,0)</f>
        <v>0</v>
      </c>
      <c r="L652" s="5">
        <f>IF(VLOOKUP(Tableau9[[#This Row],[NUANCE]],$A:$B,2,FALSE)="DROITE",1,0)</f>
        <v>0</v>
      </c>
      <c r="M652" s="5">
        <f>IF(VLOOKUP(Tableau9[[#This Row],[NUANCE]],$A:$B,2,FALSE)="CENTRISTE",1,0)</f>
        <v>0</v>
      </c>
      <c r="N652" s="5">
        <f>IF(VLOOKUP(Tableau9[[#This Row],[NUANCE]],$A:$B,2,FALSE)="GAUCHE",1,0)</f>
        <v>0</v>
      </c>
      <c r="O652" s="5">
        <f>IF(VLOOKUP(Tableau9[[#This Row],[NUANCE]],$A:$B,2,FALSE)="AUTRE",1,0)</f>
        <v>1</v>
      </c>
    </row>
    <row r="653" spans="5:15" x14ac:dyDescent="0.25">
      <c r="E653" s="4">
        <v>2019</v>
      </c>
      <c r="F653" s="4" t="s">
        <v>568</v>
      </c>
      <c r="G653" s="4">
        <v>2</v>
      </c>
      <c r="H653" s="4" t="s">
        <v>707</v>
      </c>
      <c r="I653" s="4" t="s">
        <v>1341</v>
      </c>
      <c r="J653" s="4" t="str">
        <f>Tableau9[[#This Row],[CANDIDAT_NOM]]</f>
        <v>CORBET Cathy Denise Ginette</v>
      </c>
      <c r="K653" s="5">
        <f>IF(VLOOKUP(Tableau9[[#This Row],[NUANCE]],$A:$B,2,FALSE)="EXTREME DROITE",1,0)</f>
        <v>0</v>
      </c>
      <c r="L653" s="5">
        <f>IF(VLOOKUP(Tableau9[[#This Row],[NUANCE]],$A:$B,2,FALSE)="DROITE",1,0)</f>
        <v>0</v>
      </c>
      <c r="M653" s="5">
        <f>IF(VLOOKUP(Tableau9[[#This Row],[NUANCE]],$A:$B,2,FALSE)="CENTRISTE",1,0)</f>
        <v>0</v>
      </c>
      <c r="N653" s="5">
        <f>IF(VLOOKUP(Tableau9[[#This Row],[NUANCE]],$A:$B,2,FALSE)="GAUCHE",1,0)</f>
        <v>0</v>
      </c>
      <c r="O653" s="5">
        <f>IF(VLOOKUP(Tableau9[[#This Row],[NUANCE]],$A:$B,2,FALSE)="AUTRE",1,0)</f>
        <v>1</v>
      </c>
    </row>
    <row r="654" spans="5:15" x14ac:dyDescent="0.25">
      <c r="E654" s="4">
        <v>2019</v>
      </c>
      <c r="F654" s="4" t="s">
        <v>568</v>
      </c>
      <c r="G654" s="4">
        <v>3</v>
      </c>
      <c r="H654" s="4" t="s">
        <v>707</v>
      </c>
      <c r="I654" s="4" t="s">
        <v>1342</v>
      </c>
      <c r="J654" s="4" t="str">
        <f>Tableau9[[#This Row],[CANDIDAT_NOM]]</f>
        <v>CORBET Cathy Denise Ginette</v>
      </c>
      <c r="K654" s="5">
        <f>IF(VLOOKUP(Tableau9[[#This Row],[NUANCE]],$A:$B,2,FALSE)="EXTREME DROITE",1,0)</f>
        <v>0</v>
      </c>
      <c r="L654" s="5">
        <f>IF(VLOOKUP(Tableau9[[#This Row],[NUANCE]],$A:$B,2,FALSE)="DROITE",1,0)</f>
        <v>0</v>
      </c>
      <c r="M654" s="5">
        <f>IF(VLOOKUP(Tableau9[[#This Row],[NUANCE]],$A:$B,2,FALSE)="CENTRISTE",1,0)</f>
        <v>0</v>
      </c>
      <c r="N654" s="5">
        <f>IF(VLOOKUP(Tableau9[[#This Row],[NUANCE]],$A:$B,2,FALSE)="GAUCHE",1,0)</f>
        <v>0</v>
      </c>
      <c r="O654" s="5">
        <f>IF(VLOOKUP(Tableau9[[#This Row],[NUANCE]],$A:$B,2,FALSE)="AUTRE",1,0)</f>
        <v>1</v>
      </c>
    </row>
    <row r="655" spans="5:15" x14ac:dyDescent="0.25">
      <c r="E655" s="4">
        <v>2019</v>
      </c>
      <c r="F655" s="4" t="s">
        <v>568</v>
      </c>
      <c r="G655" s="4">
        <v>4</v>
      </c>
      <c r="H655" s="4" t="s">
        <v>707</v>
      </c>
      <c r="I655" s="4" t="s">
        <v>1343</v>
      </c>
      <c r="J655" s="4" t="str">
        <f>Tableau9[[#This Row],[CANDIDAT_NOM]]</f>
        <v>CORBET Cathy Denise Ginette</v>
      </c>
      <c r="K655" s="5">
        <f>IF(VLOOKUP(Tableau9[[#This Row],[NUANCE]],$A:$B,2,FALSE)="EXTREME DROITE",1,0)</f>
        <v>0</v>
      </c>
      <c r="L655" s="5">
        <f>IF(VLOOKUP(Tableau9[[#This Row],[NUANCE]],$A:$B,2,FALSE)="DROITE",1,0)</f>
        <v>0</v>
      </c>
      <c r="M655" s="5">
        <f>IF(VLOOKUP(Tableau9[[#This Row],[NUANCE]],$A:$B,2,FALSE)="CENTRISTE",1,0)</f>
        <v>0</v>
      </c>
      <c r="N655" s="5">
        <f>IF(VLOOKUP(Tableau9[[#This Row],[NUANCE]],$A:$B,2,FALSE)="GAUCHE",1,0)</f>
        <v>0</v>
      </c>
      <c r="O655" s="5">
        <f>IF(VLOOKUP(Tableau9[[#This Row],[NUANCE]],$A:$B,2,FALSE)="AUTRE",1,0)</f>
        <v>1</v>
      </c>
    </row>
    <row r="656" spans="5:15" x14ac:dyDescent="0.25">
      <c r="E656" s="4">
        <v>2019</v>
      </c>
      <c r="F656" s="4" t="s">
        <v>568</v>
      </c>
      <c r="G656" s="4">
        <v>5</v>
      </c>
      <c r="H656" s="4" t="s">
        <v>707</v>
      </c>
      <c r="I656" s="4" t="s">
        <v>1344</v>
      </c>
      <c r="J656" s="4" t="str">
        <f>Tableau9[[#This Row],[CANDIDAT_NOM]]</f>
        <v>CORBET Cathy Denise Ginette</v>
      </c>
      <c r="K656" s="5">
        <f>IF(VLOOKUP(Tableau9[[#This Row],[NUANCE]],$A:$B,2,FALSE)="EXTREME DROITE",1,0)</f>
        <v>0</v>
      </c>
      <c r="L656" s="5">
        <f>IF(VLOOKUP(Tableau9[[#This Row],[NUANCE]],$A:$B,2,FALSE)="DROITE",1,0)</f>
        <v>0</v>
      </c>
      <c r="M656" s="5">
        <f>IF(VLOOKUP(Tableau9[[#This Row],[NUANCE]],$A:$B,2,FALSE)="CENTRISTE",1,0)</f>
        <v>0</v>
      </c>
      <c r="N656" s="5">
        <f>IF(VLOOKUP(Tableau9[[#This Row],[NUANCE]],$A:$B,2,FALSE)="GAUCHE",1,0)</f>
        <v>0</v>
      </c>
      <c r="O656" s="5">
        <f>IF(VLOOKUP(Tableau9[[#This Row],[NUANCE]],$A:$B,2,FALSE)="AUTRE",1,0)</f>
        <v>1</v>
      </c>
    </row>
    <row r="657" spans="5:15" x14ac:dyDescent="0.25">
      <c r="E657" s="4">
        <v>2019</v>
      </c>
      <c r="F657" s="4" t="s">
        <v>568</v>
      </c>
      <c r="G657" s="4">
        <v>6</v>
      </c>
      <c r="H657" s="4" t="s">
        <v>707</v>
      </c>
      <c r="I657" s="4" t="s">
        <v>1345</v>
      </c>
      <c r="J657" s="4" t="str">
        <f>Tableau9[[#This Row],[CANDIDAT_NOM]]</f>
        <v>CORBET Cathy Denise Ginette</v>
      </c>
      <c r="K657" s="5">
        <f>IF(VLOOKUP(Tableau9[[#This Row],[NUANCE]],$A:$B,2,FALSE)="EXTREME DROITE",1,0)</f>
        <v>0</v>
      </c>
      <c r="L657" s="5">
        <f>IF(VLOOKUP(Tableau9[[#This Row],[NUANCE]],$A:$B,2,FALSE)="DROITE",1,0)</f>
        <v>0</v>
      </c>
      <c r="M657" s="5">
        <f>IF(VLOOKUP(Tableau9[[#This Row],[NUANCE]],$A:$B,2,FALSE)="CENTRISTE",1,0)</f>
        <v>0</v>
      </c>
      <c r="N657" s="5">
        <f>IF(VLOOKUP(Tableau9[[#This Row],[NUANCE]],$A:$B,2,FALSE)="GAUCHE",1,0)</f>
        <v>0</v>
      </c>
      <c r="O657" s="5">
        <f>IF(VLOOKUP(Tableau9[[#This Row],[NUANCE]],$A:$B,2,FALSE)="AUTRE",1,0)</f>
        <v>1</v>
      </c>
    </row>
    <row r="658" spans="5:15" x14ac:dyDescent="0.25">
      <c r="E658" s="4">
        <v>2019</v>
      </c>
      <c r="F658" s="4" t="s">
        <v>568</v>
      </c>
      <c r="G658" s="4">
        <v>7</v>
      </c>
      <c r="H658" s="4" t="s">
        <v>707</v>
      </c>
      <c r="I658" s="4" t="s">
        <v>1346</v>
      </c>
      <c r="J658" s="4" t="str">
        <f>Tableau9[[#This Row],[CANDIDAT_NOM]]</f>
        <v>CORBET Cathy Denise Ginette</v>
      </c>
      <c r="K658" s="5">
        <f>IF(VLOOKUP(Tableau9[[#This Row],[NUANCE]],$A:$B,2,FALSE)="EXTREME DROITE",1,0)</f>
        <v>0</v>
      </c>
      <c r="L658" s="5">
        <f>IF(VLOOKUP(Tableau9[[#This Row],[NUANCE]],$A:$B,2,FALSE)="DROITE",1,0)</f>
        <v>0</v>
      </c>
      <c r="M658" s="5">
        <f>IF(VLOOKUP(Tableau9[[#This Row],[NUANCE]],$A:$B,2,FALSE)="CENTRISTE",1,0)</f>
        <v>0</v>
      </c>
      <c r="N658" s="5">
        <f>IF(VLOOKUP(Tableau9[[#This Row],[NUANCE]],$A:$B,2,FALSE)="GAUCHE",1,0)</f>
        <v>0</v>
      </c>
      <c r="O658" s="5">
        <f>IF(VLOOKUP(Tableau9[[#This Row],[NUANCE]],$A:$B,2,FALSE)="AUTRE",1,0)</f>
        <v>1</v>
      </c>
    </row>
    <row r="659" spans="5:15" x14ac:dyDescent="0.25">
      <c r="E659" s="4">
        <v>2019</v>
      </c>
      <c r="F659" s="4" t="s">
        <v>568</v>
      </c>
      <c r="G659" s="4">
        <v>8</v>
      </c>
      <c r="H659" s="4" t="s">
        <v>707</v>
      </c>
      <c r="I659" s="4" t="s">
        <v>1347</v>
      </c>
      <c r="J659" s="4" t="str">
        <f>Tableau9[[#This Row],[CANDIDAT_NOM]]</f>
        <v>CORBET Cathy Denise Ginette</v>
      </c>
      <c r="K659" s="5">
        <f>IF(VLOOKUP(Tableau9[[#This Row],[NUANCE]],$A:$B,2,FALSE)="EXTREME DROITE",1,0)</f>
        <v>0</v>
      </c>
      <c r="L659" s="5">
        <f>IF(VLOOKUP(Tableau9[[#This Row],[NUANCE]],$A:$B,2,FALSE)="DROITE",1,0)</f>
        <v>0</v>
      </c>
      <c r="M659" s="5">
        <f>IF(VLOOKUP(Tableau9[[#This Row],[NUANCE]],$A:$B,2,FALSE)="CENTRISTE",1,0)</f>
        <v>0</v>
      </c>
      <c r="N659" s="5">
        <f>IF(VLOOKUP(Tableau9[[#This Row],[NUANCE]],$A:$B,2,FALSE)="GAUCHE",1,0)</f>
        <v>0</v>
      </c>
      <c r="O659" s="5">
        <f>IF(VLOOKUP(Tableau9[[#This Row],[NUANCE]],$A:$B,2,FALSE)="AUTRE",1,0)</f>
        <v>1</v>
      </c>
    </row>
    <row r="660" spans="5:15" x14ac:dyDescent="0.25">
      <c r="E660" s="4">
        <v>2019</v>
      </c>
      <c r="F660" s="4" t="s">
        <v>568</v>
      </c>
      <c r="G660" s="4">
        <v>1</v>
      </c>
      <c r="H660" s="4" t="s">
        <v>709</v>
      </c>
      <c r="I660" s="4" t="s">
        <v>1348</v>
      </c>
      <c r="J660" s="4" t="str">
        <f>Tableau9[[#This Row],[CANDIDAT_NOM]]</f>
        <v>SANCHEZ Antonio</v>
      </c>
      <c r="K660" s="5">
        <f>IF(VLOOKUP(Tableau9[[#This Row],[NUANCE]],$A:$B,2,FALSE)="EXTREME DROITE",1,0)</f>
        <v>0</v>
      </c>
      <c r="L660" s="5">
        <f>IF(VLOOKUP(Tableau9[[#This Row],[NUANCE]],$A:$B,2,FALSE)="DROITE",1,0)</f>
        <v>0</v>
      </c>
      <c r="M660" s="5">
        <f>IF(VLOOKUP(Tableau9[[#This Row],[NUANCE]],$A:$B,2,FALSE)="CENTRISTE",1,0)</f>
        <v>0</v>
      </c>
      <c r="N660" s="5">
        <f>IF(VLOOKUP(Tableau9[[#This Row],[NUANCE]],$A:$B,2,FALSE)="GAUCHE",1,0)</f>
        <v>0</v>
      </c>
      <c r="O660" s="5">
        <f>IF(VLOOKUP(Tableau9[[#This Row],[NUANCE]],$A:$B,2,FALSE)="AUTRE",1,0)</f>
        <v>1</v>
      </c>
    </row>
    <row r="661" spans="5:15" x14ac:dyDescent="0.25">
      <c r="E661" s="4">
        <v>2019</v>
      </c>
      <c r="F661" s="4" t="s">
        <v>568</v>
      </c>
      <c r="G661" s="4">
        <v>2</v>
      </c>
      <c r="H661" s="4" t="s">
        <v>709</v>
      </c>
      <c r="I661" s="4" t="s">
        <v>1349</v>
      </c>
      <c r="J661" s="4" t="str">
        <f>Tableau9[[#This Row],[CANDIDAT_NOM]]</f>
        <v>SANCHEZ Antonio</v>
      </c>
      <c r="K661" s="5">
        <f>IF(VLOOKUP(Tableau9[[#This Row],[NUANCE]],$A:$B,2,FALSE)="EXTREME DROITE",1,0)</f>
        <v>0</v>
      </c>
      <c r="L661" s="5">
        <f>IF(VLOOKUP(Tableau9[[#This Row],[NUANCE]],$A:$B,2,FALSE)="DROITE",1,0)</f>
        <v>0</v>
      </c>
      <c r="M661" s="5">
        <f>IF(VLOOKUP(Tableau9[[#This Row],[NUANCE]],$A:$B,2,FALSE)="CENTRISTE",1,0)</f>
        <v>0</v>
      </c>
      <c r="N661" s="5">
        <f>IF(VLOOKUP(Tableau9[[#This Row],[NUANCE]],$A:$B,2,FALSE)="GAUCHE",1,0)</f>
        <v>0</v>
      </c>
      <c r="O661" s="5">
        <f>IF(VLOOKUP(Tableau9[[#This Row],[NUANCE]],$A:$B,2,FALSE)="AUTRE",1,0)</f>
        <v>1</v>
      </c>
    </row>
    <row r="662" spans="5:15" x14ac:dyDescent="0.25">
      <c r="E662" s="4">
        <v>2019</v>
      </c>
      <c r="F662" s="4" t="s">
        <v>568</v>
      </c>
      <c r="G662" s="4">
        <v>3</v>
      </c>
      <c r="H662" s="4" t="s">
        <v>709</v>
      </c>
      <c r="I662" s="4" t="s">
        <v>1350</v>
      </c>
      <c r="J662" s="4" t="str">
        <f>Tableau9[[#This Row],[CANDIDAT_NOM]]</f>
        <v>SANCHEZ Antonio</v>
      </c>
      <c r="K662" s="5">
        <f>IF(VLOOKUP(Tableau9[[#This Row],[NUANCE]],$A:$B,2,FALSE)="EXTREME DROITE",1,0)</f>
        <v>0</v>
      </c>
      <c r="L662" s="5">
        <f>IF(VLOOKUP(Tableau9[[#This Row],[NUANCE]],$A:$B,2,FALSE)="DROITE",1,0)</f>
        <v>0</v>
      </c>
      <c r="M662" s="5">
        <f>IF(VLOOKUP(Tableau9[[#This Row],[NUANCE]],$A:$B,2,FALSE)="CENTRISTE",1,0)</f>
        <v>0</v>
      </c>
      <c r="N662" s="5">
        <f>IF(VLOOKUP(Tableau9[[#This Row],[NUANCE]],$A:$B,2,FALSE)="GAUCHE",1,0)</f>
        <v>0</v>
      </c>
      <c r="O662" s="5">
        <f>IF(VLOOKUP(Tableau9[[#This Row],[NUANCE]],$A:$B,2,FALSE)="AUTRE",1,0)</f>
        <v>1</v>
      </c>
    </row>
    <row r="663" spans="5:15" x14ac:dyDescent="0.25">
      <c r="E663" s="4">
        <v>2019</v>
      </c>
      <c r="F663" s="4" t="s">
        <v>568</v>
      </c>
      <c r="G663" s="4">
        <v>4</v>
      </c>
      <c r="H663" s="4" t="s">
        <v>709</v>
      </c>
      <c r="I663" s="4" t="s">
        <v>1351</v>
      </c>
      <c r="J663" s="4" t="str">
        <f>Tableau9[[#This Row],[CANDIDAT_NOM]]</f>
        <v>SANCHEZ Antonio</v>
      </c>
      <c r="K663" s="5">
        <f>IF(VLOOKUP(Tableau9[[#This Row],[NUANCE]],$A:$B,2,FALSE)="EXTREME DROITE",1,0)</f>
        <v>0</v>
      </c>
      <c r="L663" s="5">
        <f>IF(VLOOKUP(Tableau9[[#This Row],[NUANCE]],$A:$B,2,FALSE)="DROITE",1,0)</f>
        <v>0</v>
      </c>
      <c r="M663" s="5">
        <f>IF(VLOOKUP(Tableau9[[#This Row],[NUANCE]],$A:$B,2,FALSE)="CENTRISTE",1,0)</f>
        <v>0</v>
      </c>
      <c r="N663" s="5">
        <f>IF(VLOOKUP(Tableau9[[#This Row],[NUANCE]],$A:$B,2,FALSE)="GAUCHE",1,0)</f>
        <v>0</v>
      </c>
      <c r="O663" s="5">
        <f>IF(VLOOKUP(Tableau9[[#This Row],[NUANCE]],$A:$B,2,FALSE)="AUTRE",1,0)</f>
        <v>1</v>
      </c>
    </row>
    <row r="664" spans="5:15" x14ac:dyDescent="0.25">
      <c r="E664" s="4">
        <v>2019</v>
      </c>
      <c r="F664" s="4" t="s">
        <v>568</v>
      </c>
      <c r="G664" s="4">
        <v>5</v>
      </c>
      <c r="H664" s="4" t="s">
        <v>709</v>
      </c>
      <c r="I664" s="4" t="s">
        <v>1352</v>
      </c>
      <c r="J664" s="4" t="str">
        <f>Tableau9[[#This Row],[CANDIDAT_NOM]]</f>
        <v>SANCHEZ Antonio</v>
      </c>
      <c r="K664" s="5">
        <f>IF(VLOOKUP(Tableau9[[#This Row],[NUANCE]],$A:$B,2,FALSE)="EXTREME DROITE",1,0)</f>
        <v>0</v>
      </c>
      <c r="L664" s="5">
        <f>IF(VLOOKUP(Tableau9[[#This Row],[NUANCE]],$A:$B,2,FALSE)="DROITE",1,0)</f>
        <v>0</v>
      </c>
      <c r="M664" s="5">
        <f>IF(VLOOKUP(Tableau9[[#This Row],[NUANCE]],$A:$B,2,FALSE)="CENTRISTE",1,0)</f>
        <v>0</v>
      </c>
      <c r="N664" s="5">
        <f>IF(VLOOKUP(Tableau9[[#This Row],[NUANCE]],$A:$B,2,FALSE)="GAUCHE",1,0)</f>
        <v>0</v>
      </c>
      <c r="O664" s="5">
        <f>IF(VLOOKUP(Tableau9[[#This Row],[NUANCE]],$A:$B,2,FALSE)="AUTRE",1,0)</f>
        <v>1</v>
      </c>
    </row>
    <row r="665" spans="5:15" x14ac:dyDescent="0.25">
      <c r="E665" s="4">
        <v>2019</v>
      </c>
      <c r="F665" s="4" t="s">
        <v>568</v>
      </c>
      <c r="G665" s="4">
        <v>6</v>
      </c>
      <c r="H665" s="4" t="s">
        <v>709</v>
      </c>
      <c r="I665" s="4" t="s">
        <v>1353</v>
      </c>
      <c r="J665" s="4" t="str">
        <f>Tableau9[[#This Row],[CANDIDAT_NOM]]</f>
        <v>SANCHEZ Antonio</v>
      </c>
      <c r="K665" s="5">
        <f>IF(VLOOKUP(Tableau9[[#This Row],[NUANCE]],$A:$B,2,FALSE)="EXTREME DROITE",1,0)</f>
        <v>0</v>
      </c>
      <c r="L665" s="5">
        <f>IF(VLOOKUP(Tableau9[[#This Row],[NUANCE]],$A:$B,2,FALSE)="DROITE",1,0)</f>
        <v>0</v>
      </c>
      <c r="M665" s="5">
        <f>IF(VLOOKUP(Tableau9[[#This Row],[NUANCE]],$A:$B,2,FALSE)="CENTRISTE",1,0)</f>
        <v>0</v>
      </c>
      <c r="N665" s="5">
        <f>IF(VLOOKUP(Tableau9[[#This Row],[NUANCE]],$A:$B,2,FALSE)="GAUCHE",1,0)</f>
        <v>0</v>
      </c>
      <c r="O665" s="5">
        <f>IF(VLOOKUP(Tableau9[[#This Row],[NUANCE]],$A:$B,2,FALSE)="AUTRE",1,0)</f>
        <v>1</v>
      </c>
    </row>
    <row r="666" spans="5:15" x14ac:dyDescent="0.25">
      <c r="E666" s="4">
        <v>2019</v>
      </c>
      <c r="F666" s="4" t="s">
        <v>568</v>
      </c>
      <c r="G666" s="4">
        <v>7</v>
      </c>
      <c r="H666" s="4" t="s">
        <v>709</v>
      </c>
      <c r="I666" s="4" t="s">
        <v>1354</v>
      </c>
      <c r="J666" s="4" t="str">
        <f>Tableau9[[#This Row],[CANDIDAT_NOM]]</f>
        <v>SANCHEZ Antonio</v>
      </c>
      <c r="K666" s="5">
        <f>IF(VLOOKUP(Tableau9[[#This Row],[NUANCE]],$A:$B,2,FALSE)="EXTREME DROITE",1,0)</f>
        <v>0</v>
      </c>
      <c r="L666" s="5">
        <f>IF(VLOOKUP(Tableau9[[#This Row],[NUANCE]],$A:$B,2,FALSE)="DROITE",1,0)</f>
        <v>0</v>
      </c>
      <c r="M666" s="5">
        <f>IF(VLOOKUP(Tableau9[[#This Row],[NUANCE]],$A:$B,2,FALSE)="CENTRISTE",1,0)</f>
        <v>0</v>
      </c>
      <c r="N666" s="5">
        <f>IF(VLOOKUP(Tableau9[[#This Row],[NUANCE]],$A:$B,2,FALSE)="GAUCHE",1,0)</f>
        <v>0</v>
      </c>
      <c r="O666" s="5">
        <f>IF(VLOOKUP(Tableau9[[#This Row],[NUANCE]],$A:$B,2,FALSE)="AUTRE",1,0)</f>
        <v>1</v>
      </c>
    </row>
    <row r="667" spans="5:15" x14ac:dyDescent="0.25">
      <c r="E667" s="4">
        <v>2019</v>
      </c>
      <c r="F667" s="4" t="s">
        <v>568</v>
      </c>
      <c r="G667" s="4">
        <v>8</v>
      </c>
      <c r="H667" s="4" t="s">
        <v>709</v>
      </c>
      <c r="I667" s="4" t="s">
        <v>1355</v>
      </c>
      <c r="J667" s="4" t="str">
        <f>Tableau9[[#This Row],[CANDIDAT_NOM]]</f>
        <v>SANCHEZ Antonio</v>
      </c>
      <c r="K667" s="5">
        <f>IF(VLOOKUP(Tableau9[[#This Row],[NUANCE]],$A:$B,2,FALSE)="EXTREME DROITE",1,0)</f>
        <v>0</v>
      </c>
      <c r="L667" s="5">
        <f>IF(VLOOKUP(Tableau9[[#This Row],[NUANCE]],$A:$B,2,FALSE)="DROITE",1,0)</f>
        <v>0</v>
      </c>
      <c r="M667" s="5">
        <f>IF(VLOOKUP(Tableau9[[#This Row],[NUANCE]],$A:$B,2,FALSE)="CENTRISTE",1,0)</f>
        <v>0</v>
      </c>
      <c r="N667" s="5">
        <f>IF(VLOOKUP(Tableau9[[#This Row],[NUANCE]],$A:$B,2,FALSE)="GAUCHE",1,0)</f>
        <v>0</v>
      </c>
      <c r="O667" s="5">
        <f>IF(VLOOKUP(Tableau9[[#This Row],[NUANCE]],$A:$B,2,FALSE)="AUTRE",1,0)</f>
        <v>1</v>
      </c>
    </row>
    <row r="668" spans="5:15" x14ac:dyDescent="0.25">
      <c r="E668" s="4">
        <v>2019</v>
      </c>
      <c r="F668" s="4" t="s">
        <v>568</v>
      </c>
      <c r="G668" s="4">
        <v>1</v>
      </c>
      <c r="H668" s="4" t="s">
        <v>711</v>
      </c>
      <c r="I668" s="4" t="s">
        <v>1356</v>
      </c>
      <c r="J668" s="4" t="str">
        <f>Tableau9[[#This Row],[CANDIDAT_NOM]]</f>
        <v>DIEUMEGARD Pierre</v>
      </c>
      <c r="K668" s="5">
        <f>IF(VLOOKUP(Tableau9[[#This Row],[NUANCE]],$A:$B,2,FALSE)="EXTREME DROITE",1,0)</f>
        <v>0</v>
      </c>
      <c r="L668" s="5">
        <f>IF(VLOOKUP(Tableau9[[#This Row],[NUANCE]],$A:$B,2,FALSE)="DROITE",1,0)</f>
        <v>0</v>
      </c>
      <c r="M668" s="5">
        <f>IF(VLOOKUP(Tableau9[[#This Row],[NUANCE]],$A:$B,2,FALSE)="CENTRISTE",1,0)</f>
        <v>0</v>
      </c>
      <c r="N668" s="5">
        <f>IF(VLOOKUP(Tableau9[[#This Row],[NUANCE]],$A:$B,2,FALSE)="GAUCHE",1,0)</f>
        <v>0</v>
      </c>
      <c r="O668" s="5">
        <f>IF(VLOOKUP(Tableau9[[#This Row],[NUANCE]],$A:$B,2,FALSE)="AUTRE",1,0)</f>
        <v>1</v>
      </c>
    </row>
    <row r="669" spans="5:15" x14ac:dyDescent="0.25">
      <c r="E669" s="4">
        <v>2019</v>
      </c>
      <c r="F669" s="4" t="s">
        <v>568</v>
      </c>
      <c r="G669" s="4">
        <v>2</v>
      </c>
      <c r="H669" s="4" t="s">
        <v>711</v>
      </c>
      <c r="I669" s="4" t="s">
        <v>1357</v>
      </c>
      <c r="J669" s="4" t="str">
        <f>Tableau9[[#This Row],[CANDIDAT_NOM]]</f>
        <v>DIEUMEGARD Pierre</v>
      </c>
      <c r="K669" s="5">
        <f>IF(VLOOKUP(Tableau9[[#This Row],[NUANCE]],$A:$B,2,FALSE)="EXTREME DROITE",1,0)</f>
        <v>0</v>
      </c>
      <c r="L669" s="5">
        <f>IF(VLOOKUP(Tableau9[[#This Row],[NUANCE]],$A:$B,2,FALSE)="DROITE",1,0)</f>
        <v>0</v>
      </c>
      <c r="M669" s="5">
        <f>IF(VLOOKUP(Tableau9[[#This Row],[NUANCE]],$A:$B,2,FALSE)="CENTRISTE",1,0)</f>
        <v>0</v>
      </c>
      <c r="N669" s="5">
        <f>IF(VLOOKUP(Tableau9[[#This Row],[NUANCE]],$A:$B,2,FALSE)="GAUCHE",1,0)</f>
        <v>0</v>
      </c>
      <c r="O669" s="5">
        <f>IF(VLOOKUP(Tableau9[[#This Row],[NUANCE]],$A:$B,2,FALSE)="AUTRE",1,0)</f>
        <v>1</v>
      </c>
    </row>
    <row r="670" spans="5:15" x14ac:dyDescent="0.25">
      <c r="E670" s="4">
        <v>2019</v>
      </c>
      <c r="F670" s="4" t="s">
        <v>568</v>
      </c>
      <c r="G670" s="4">
        <v>3</v>
      </c>
      <c r="H670" s="4" t="s">
        <v>711</v>
      </c>
      <c r="I670" s="4" t="s">
        <v>1358</v>
      </c>
      <c r="J670" s="4" t="str">
        <f>Tableau9[[#This Row],[CANDIDAT_NOM]]</f>
        <v>DIEUMEGARD Pierre</v>
      </c>
      <c r="K670" s="5">
        <f>IF(VLOOKUP(Tableau9[[#This Row],[NUANCE]],$A:$B,2,FALSE)="EXTREME DROITE",1,0)</f>
        <v>0</v>
      </c>
      <c r="L670" s="5">
        <f>IF(VLOOKUP(Tableau9[[#This Row],[NUANCE]],$A:$B,2,FALSE)="DROITE",1,0)</f>
        <v>0</v>
      </c>
      <c r="M670" s="5">
        <f>IF(VLOOKUP(Tableau9[[#This Row],[NUANCE]],$A:$B,2,FALSE)="CENTRISTE",1,0)</f>
        <v>0</v>
      </c>
      <c r="N670" s="5">
        <f>IF(VLOOKUP(Tableau9[[#This Row],[NUANCE]],$A:$B,2,FALSE)="GAUCHE",1,0)</f>
        <v>0</v>
      </c>
      <c r="O670" s="5">
        <f>IF(VLOOKUP(Tableau9[[#This Row],[NUANCE]],$A:$B,2,FALSE)="AUTRE",1,0)</f>
        <v>1</v>
      </c>
    </row>
    <row r="671" spans="5:15" x14ac:dyDescent="0.25">
      <c r="E671" s="4">
        <v>2019</v>
      </c>
      <c r="F671" s="4" t="s">
        <v>568</v>
      </c>
      <c r="G671" s="4">
        <v>4</v>
      </c>
      <c r="H671" s="4" t="s">
        <v>711</v>
      </c>
      <c r="I671" s="4" t="s">
        <v>1359</v>
      </c>
      <c r="J671" s="4" t="str">
        <f>Tableau9[[#This Row],[CANDIDAT_NOM]]</f>
        <v>DIEUMEGARD Pierre</v>
      </c>
      <c r="K671" s="5">
        <f>IF(VLOOKUP(Tableau9[[#This Row],[NUANCE]],$A:$B,2,FALSE)="EXTREME DROITE",1,0)</f>
        <v>0</v>
      </c>
      <c r="L671" s="5">
        <f>IF(VLOOKUP(Tableau9[[#This Row],[NUANCE]],$A:$B,2,FALSE)="DROITE",1,0)</f>
        <v>0</v>
      </c>
      <c r="M671" s="5">
        <f>IF(VLOOKUP(Tableau9[[#This Row],[NUANCE]],$A:$B,2,FALSE)="CENTRISTE",1,0)</f>
        <v>0</v>
      </c>
      <c r="N671" s="5">
        <f>IF(VLOOKUP(Tableau9[[#This Row],[NUANCE]],$A:$B,2,FALSE)="GAUCHE",1,0)</f>
        <v>0</v>
      </c>
      <c r="O671" s="5">
        <f>IF(VLOOKUP(Tableau9[[#This Row],[NUANCE]],$A:$B,2,FALSE)="AUTRE",1,0)</f>
        <v>1</v>
      </c>
    </row>
    <row r="672" spans="5:15" x14ac:dyDescent="0.25">
      <c r="E672" s="4">
        <v>2019</v>
      </c>
      <c r="F672" s="4" t="s">
        <v>568</v>
      </c>
      <c r="G672" s="4">
        <v>5</v>
      </c>
      <c r="H672" s="4" t="s">
        <v>711</v>
      </c>
      <c r="I672" s="4" t="s">
        <v>1360</v>
      </c>
      <c r="J672" s="4" t="str">
        <f>Tableau9[[#This Row],[CANDIDAT_NOM]]</f>
        <v>DIEUMEGARD Pierre</v>
      </c>
      <c r="K672" s="5">
        <f>IF(VLOOKUP(Tableau9[[#This Row],[NUANCE]],$A:$B,2,FALSE)="EXTREME DROITE",1,0)</f>
        <v>0</v>
      </c>
      <c r="L672" s="5">
        <f>IF(VLOOKUP(Tableau9[[#This Row],[NUANCE]],$A:$B,2,FALSE)="DROITE",1,0)</f>
        <v>0</v>
      </c>
      <c r="M672" s="5">
        <f>IF(VLOOKUP(Tableau9[[#This Row],[NUANCE]],$A:$B,2,FALSE)="CENTRISTE",1,0)</f>
        <v>0</v>
      </c>
      <c r="N672" s="5">
        <f>IF(VLOOKUP(Tableau9[[#This Row],[NUANCE]],$A:$B,2,FALSE)="GAUCHE",1,0)</f>
        <v>0</v>
      </c>
      <c r="O672" s="5">
        <f>IF(VLOOKUP(Tableau9[[#This Row],[NUANCE]],$A:$B,2,FALSE)="AUTRE",1,0)</f>
        <v>1</v>
      </c>
    </row>
    <row r="673" spans="5:15" x14ac:dyDescent="0.25">
      <c r="E673" s="4">
        <v>2019</v>
      </c>
      <c r="F673" s="4" t="s">
        <v>568</v>
      </c>
      <c r="G673" s="4">
        <v>6</v>
      </c>
      <c r="H673" s="4" t="s">
        <v>711</v>
      </c>
      <c r="I673" s="4" t="s">
        <v>1361</v>
      </c>
      <c r="J673" s="4" t="str">
        <f>Tableau9[[#This Row],[CANDIDAT_NOM]]</f>
        <v>DIEUMEGARD Pierre</v>
      </c>
      <c r="K673" s="5">
        <f>IF(VLOOKUP(Tableau9[[#This Row],[NUANCE]],$A:$B,2,FALSE)="EXTREME DROITE",1,0)</f>
        <v>0</v>
      </c>
      <c r="L673" s="5">
        <f>IF(VLOOKUP(Tableau9[[#This Row],[NUANCE]],$A:$B,2,FALSE)="DROITE",1,0)</f>
        <v>0</v>
      </c>
      <c r="M673" s="5">
        <f>IF(VLOOKUP(Tableau9[[#This Row],[NUANCE]],$A:$B,2,FALSE)="CENTRISTE",1,0)</f>
        <v>0</v>
      </c>
      <c r="N673" s="5">
        <f>IF(VLOOKUP(Tableau9[[#This Row],[NUANCE]],$A:$B,2,FALSE)="GAUCHE",1,0)</f>
        <v>0</v>
      </c>
      <c r="O673" s="5">
        <f>IF(VLOOKUP(Tableau9[[#This Row],[NUANCE]],$A:$B,2,FALSE)="AUTRE",1,0)</f>
        <v>1</v>
      </c>
    </row>
    <row r="674" spans="5:15" x14ac:dyDescent="0.25">
      <c r="E674" s="4">
        <v>2019</v>
      </c>
      <c r="F674" s="4" t="s">
        <v>568</v>
      </c>
      <c r="G674" s="4">
        <v>7</v>
      </c>
      <c r="H674" s="4" t="s">
        <v>711</v>
      </c>
      <c r="I674" s="4" t="s">
        <v>1362</v>
      </c>
      <c r="J674" s="4" t="str">
        <f>Tableau9[[#This Row],[CANDIDAT_NOM]]</f>
        <v>DIEUMEGARD Pierre</v>
      </c>
      <c r="K674" s="5">
        <f>IF(VLOOKUP(Tableau9[[#This Row],[NUANCE]],$A:$B,2,FALSE)="EXTREME DROITE",1,0)</f>
        <v>0</v>
      </c>
      <c r="L674" s="5">
        <f>IF(VLOOKUP(Tableau9[[#This Row],[NUANCE]],$A:$B,2,FALSE)="DROITE",1,0)</f>
        <v>0</v>
      </c>
      <c r="M674" s="5">
        <f>IF(VLOOKUP(Tableau9[[#This Row],[NUANCE]],$A:$B,2,FALSE)="CENTRISTE",1,0)</f>
        <v>0</v>
      </c>
      <c r="N674" s="5">
        <f>IF(VLOOKUP(Tableau9[[#This Row],[NUANCE]],$A:$B,2,FALSE)="GAUCHE",1,0)</f>
        <v>0</v>
      </c>
      <c r="O674" s="5">
        <f>IF(VLOOKUP(Tableau9[[#This Row],[NUANCE]],$A:$B,2,FALSE)="AUTRE",1,0)</f>
        <v>1</v>
      </c>
    </row>
    <row r="675" spans="5:15" x14ac:dyDescent="0.25">
      <c r="E675" s="4">
        <v>2019</v>
      </c>
      <c r="F675" s="4" t="s">
        <v>568</v>
      </c>
      <c r="G675" s="4">
        <v>8</v>
      </c>
      <c r="H675" s="4" t="s">
        <v>711</v>
      </c>
      <c r="I675" s="4" t="s">
        <v>1363</v>
      </c>
      <c r="J675" s="4" t="str">
        <f>Tableau9[[#This Row],[CANDIDAT_NOM]]</f>
        <v>DIEUMEGARD Pierre</v>
      </c>
      <c r="K675" s="5">
        <f>IF(VLOOKUP(Tableau9[[#This Row],[NUANCE]],$A:$B,2,FALSE)="EXTREME DROITE",1,0)</f>
        <v>0</v>
      </c>
      <c r="L675" s="5">
        <f>IF(VLOOKUP(Tableau9[[#This Row],[NUANCE]],$A:$B,2,FALSE)="DROITE",1,0)</f>
        <v>0</v>
      </c>
      <c r="M675" s="5">
        <f>IF(VLOOKUP(Tableau9[[#This Row],[NUANCE]],$A:$B,2,FALSE)="CENTRISTE",1,0)</f>
        <v>0</v>
      </c>
      <c r="N675" s="5">
        <f>IF(VLOOKUP(Tableau9[[#This Row],[NUANCE]],$A:$B,2,FALSE)="GAUCHE",1,0)</f>
        <v>0</v>
      </c>
      <c r="O675" s="5">
        <f>IF(VLOOKUP(Tableau9[[#This Row],[NUANCE]],$A:$B,2,FALSE)="AUTRE",1,0)</f>
        <v>1</v>
      </c>
    </row>
    <row r="676" spans="5:15" x14ac:dyDescent="0.25">
      <c r="E676" s="4">
        <v>2019</v>
      </c>
      <c r="F676" s="4" t="s">
        <v>568</v>
      </c>
      <c r="G676" s="4">
        <v>1</v>
      </c>
      <c r="H676" s="4" t="s">
        <v>713</v>
      </c>
      <c r="I676" s="4" t="s">
        <v>1364</v>
      </c>
      <c r="J676" s="4" t="str">
        <f>Tableau9[[#This Row],[CANDIDAT_NOM]]</f>
        <v>CHALENÇON Christophe</v>
      </c>
      <c r="K676" s="5">
        <f>IF(VLOOKUP(Tableau9[[#This Row],[NUANCE]],$A:$B,2,FALSE)="EXTREME DROITE",1,0)</f>
        <v>0</v>
      </c>
      <c r="L676" s="5">
        <f>IF(VLOOKUP(Tableau9[[#This Row],[NUANCE]],$A:$B,2,FALSE)="DROITE",1,0)</f>
        <v>0</v>
      </c>
      <c r="M676" s="5">
        <f>IF(VLOOKUP(Tableau9[[#This Row],[NUANCE]],$A:$B,2,FALSE)="CENTRISTE",1,0)</f>
        <v>0</v>
      </c>
      <c r="N676" s="5">
        <f>IF(VLOOKUP(Tableau9[[#This Row],[NUANCE]],$A:$B,2,FALSE)="GAUCHE",1,0)</f>
        <v>0</v>
      </c>
      <c r="O676" s="5">
        <f>IF(VLOOKUP(Tableau9[[#This Row],[NUANCE]],$A:$B,2,FALSE)="AUTRE",1,0)</f>
        <v>1</v>
      </c>
    </row>
    <row r="677" spans="5:15" x14ac:dyDescent="0.25">
      <c r="E677" s="4">
        <v>2019</v>
      </c>
      <c r="F677" s="4" t="s">
        <v>568</v>
      </c>
      <c r="G677" s="4">
        <v>2</v>
      </c>
      <c r="H677" s="4" t="s">
        <v>713</v>
      </c>
      <c r="I677" s="4" t="s">
        <v>1365</v>
      </c>
      <c r="J677" s="4" t="str">
        <f>Tableau9[[#This Row],[CANDIDAT_NOM]]</f>
        <v>CHALENÇON Christophe</v>
      </c>
      <c r="K677" s="5">
        <f>IF(VLOOKUP(Tableau9[[#This Row],[NUANCE]],$A:$B,2,FALSE)="EXTREME DROITE",1,0)</f>
        <v>0</v>
      </c>
      <c r="L677" s="5">
        <f>IF(VLOOKUP(Tableau9[[#This Row],[NUANCE]],$A:$B,2,FALSE)="DROITE",1,0)</f>
        <v>0</v>
      </c>
      <c r="M677" s="5">
        <f>IF(VLOOKUP(Tableau9[[#This Row],[NUANCE]],$A:$B,2,FALSE)="CENTRISTE",1,0)</f>
        <v>0</v>
      </c>
      <c r="N677" s="5">
        <f>IF(VLOOKUP(Tableau9[[#This Row],[NUANCE]],$A:$B,2,FALSE)="GAUCHE",1,0)</f>
        <v>0</v>
      </c>
      <c r="O677" s="5">
        <f>IF(VLOOKUP(Tableau9[[#This Row],[NUANCE]],$A:$B,2,FALSE)="AUTRE",1,0)</f>
        <v>1</v>
      </c>
    </row>
    <row r="678" spans="5:15" x14ac:dyDescent="0.25">
      <c r="E678" s="4">
        <v>2019</v>
      </c>
      <c r="F678" s="4" t="s">
        <v>568</v>
      </c>
      <c r="G678" s="4">
        <v>3</v>
      </c>
      <c r="H678" s="4" t="s">
        <v>713</v>
      </c>
      <c r="I678" s="4" t="s">
        <v>1366</v>
      </c>
      <c r="J678" s="4" t="str">
        <f>Tableau9[[#This Row],[CANDIDAT_NOM]]</f>
        <v>CHALENÇON Christophe</v>
      </c>
      <c r="K678" s="5">
        <f>IF(VLOOKUP(Tableau9[[#This Row],[NUANCE]],$A:$B,2,FALSE)="EXTREME DROITE",1,0)</f>
        <v>0</v>
      </c>
      <c r="L678" s="5">
        <f>IF(VLOOKUP(Tableau9[[#This Row],[NUANCE]],$A:$B,2,FALSE)="DROITE",1,0)</f>
        <v>0</v>
      </c>
      <c r="M678" s="5">
        <f>IF(VLOOKUP(Tableau9[[#This Row],[NUANCE]],$A:$B,2,FALSE)="CENTRISTE",1,0)</f>
        <v>0</v>
      </c>
      <c r="N678" s="5">
        <f>IF(VLOOKUP(Tableau9[[#This Row],[NUANCE]],$A:$B,2,FALSE)="GAUCHE",1,0)</f>
        <v>0</v>
      </c>
      <c r="O678" s="5">
        <f>IF(VLOOKUP(Tableau9[[#This Row],[NUANCE]],$A:$B,2,FALSE)="AUTRE",1,0)</f>
        <v>1</v>
      </c>
    </row>
    <row r="679" spans="5:15" x14ac:dyDescent="0.25">
      <c r="E679" s="4">
        <v>2019</v>
      </c>
      <c r="F679" s="4" t="s">
        <v>568</v>
      </c>
      <c r="G679" s="4">
        <v>4</v>
      </c>
      <c r="H679" s="4" t="s">
        <v>713</v>
      </c>
      <c r="I679" s="4" t="s">
        <v>1367</v>
      </c>
      <c r="J679" s="4" t="str">
        <f>Tableau9[[#This Row],[CANDIDAT_NOM]]</f>
        <v>CHALENÇON Christophe</v>
      </c>
      <c r="K679" s="5">
        <f>IF(VLOOKUP(Tableau9[[#This Row],[NUANCE]],$A:$B,2,FALSE)="EXTREME DROITE",1,0)</f>
        <v>0</v>
      </c>
      <c r="L679" s="5">
        <f>IF(VLOOKUP(Tableau9[[#This Row],[NUANCE]],$A:$B,2,FALSE)="DROITE",1,0)</f>
        <v>0</v>
      </c>
      <c r="M679" s="5">
        <f>IF(VLOOKUP(Tableau9[[#This Row],[NUANCE]],$A:$B,2,FALSE)="CENTRISTE",1,0)</f>
        <v>0</v>
      </c>
      <c r="N679" s="5">
        <f>IF(VLOOKUP(Tableau9[[#This Row],[NUANCE]],$A:$B,2,FALSE)="GAUCHE",1,0)</f>
        <v>0</v>
      </c>
      <c r="O679" s="5">
        <f>IF(VLOOKUP(Tableau9[[#This Row],[NUANCE]],$A:$B,2,FALSE)="AUTRE",1,0)</f>
        <v>1</v>
      </c>
    </row>
    <row r="680" spans="5:15" x14ac:dyDescent="0.25">
      <c r="E680" s="4">
        <v>2019</v>
      </c>
      <c r="F680" s="4" t="s">
        <v>568</v>
      </c>
      <c r="G680" s="4">
        <v>5</v>
      </c>
      <c r="H680" s="4" t="s">
        <v>713</v>
      </c>
      <c r="I680" s="4" t="s">
        <v>1368</v>
      </c>
      <c r="J680" s="4" t="str">
        <f>Tableau9[[#This Row],[CANDIDAT_NOM]]</f>
        <v>CHALENÇON Christophe</v>
      </c>
      <c r="K680" s="5">
        <f>IF(VLOOKUP(Tableau9[[#This Row],[NUANCE]],$A:$B,2,FALSE)="EXTREME DROITE",1,0)</f>
        <v>0</v>
      </c>
      <c r="L680" s="5">
        <f>IF(VLOOKUP(Tableau9[[#This Row],[NUANCE]],$A:$B,2,FALSE)="DROITE",1,0)</f>
        <v>0</v>
      </c>
      <c r="M680" s="5">
        <f>IF(VLOOKUP(Tableau9[[#This Row],[NUANCE]],$A:$B,2,FALSE)="CENTRISTE",1,0)</f>
        <v>0</v>
      </c>
      <c r="N680" s="5">
        <f>IF(VLOOKUP(Tableau9[[#This Row],[NUANCE]],$A:$B,2,FALSE)="GAUCHE",1,0)</f>
        <v>0</v>
      </c>
      <c r="O680" s="5">
        <f>IF(VLOOKUP(Tableau9[[#This Row],[NUANCE]],$A:$B,2,FALSE)="AUTRE",1,0)</f>
        <v>1</v>
      </c>
    </row>
    <row r="681" spans="5:15" x14ac:dyDescent="0.25">
      <c r="E681" s="4">
        <v>2019</v>
      </c>
      <c r="F681" s="4" t="s">
        <v>568</v>
      </c>
      <c r="G681" s="4">
        <v>6</v>
      </c>
      <c r="H681" s="4" t="s">
        <v>713</v>
      </c>
      <c r="I681" s="4" t="s">
        <v>1369</v>
      </c>
      <c r="J681" s="4" t="str">
        <f>Tableau9[[#This Row],[CANDIDAT_NOM]]</f>
        <v>CHALENÇON Christophe</v>
      </c>
      <c r="K681" s="5">
        <f>IF(VLOOKUP(Tableau9[[#This Row],[NUANCE]],$A:$B,2,FALSE)="EXTREME DROITE",1,0)</f>
        <v>0</v>
      </c>
      <c r="L681" s="5">
        <f>IF(VLOOKUP(Tableau9[[#This Row],[NUANCE]],$A:$B,2,FALSE)="DROITE",1,0)</f>
        <v>0</v>
      </c>
      <c r="M681" s="5">
        <f>IF(VLOOKUP(Tableau9[[#This Row],[NUANCE]],$A:$B,2,FALSE)="CENTRISTE",1,0)</f>
        <v>0</v>
      </c>
      <c r="N681" s="5">
        <f>IF(VLOOKUP(Tableau9[[#This Row],[NUANCE]],$A:$B,2,FALSE)="GAUCHE",1,0)</f>
        <v>0</v>
      </c>
      <c r="O681" s="5">
        <f>IF(VLOOKUP(Tableau9[[#This Row],[NUANCE]],$A:$B,2,FALSE)="AUTRE",1,0)</f>
        <v>1</v>
      </c>
    </row>
    <row r="682" spans="5:15" x14ac:dyDescent="0.25">
      <c r="E682" s="4">
        <v>2019</v>
      </c>
      <c r="F682" s="4" t="s">
        <v>568</v>
      </c>
      <c r="G682" s="4">
        <v>7</v>
      </c>
      <c r="H682" s="4" t="s">
        <v>713</v>
      </c>
      <c r="I682" s="4" t="s">
        <v>1370</v>
      </c>
      <c r="J682" s="4" t="str">
        <f>Tableau9[[#This Row],[CANDIDAT_NOM]]</f>
        <v>CHALENÇON Christophe</v>
      </c>
      <c r="K682" s="5">
        <f>IF(VLOOKUP(Tableau9[[#This Row],[NUANCE]],$A:$B,2,FALSE)="EXTREME DROITE",1,0)</f>
        <v>0</v>
      </c>
      <c r="L682" s="5">
        <f>IF(VLOOKUP(Tableau9[[#This Row],[NUANCE]],$A:$B,2,FALSE)="DROITE",1,0)</f>
        <v>0</v>
      </c>
      <c r="M682" s="5">
        <f>IF(VLOOKUP(Tableau9[[#This Row],[NUANCE]],$A:$B,2,FALSE)="CENTRISTE",1,0)</f>
        <v>0</v>
      </c>
      <c r="N682" s="5">
        <f>IF(VLOOKUP(Tableau9[[#This Row],[NUANCE]],$A:$B,2,FALSE)="GAUCHE",1,0)</f>
        <v>0</v>
      </c>
      <c r="O682" s="5">
        <f>IF(VLOOKUP(Tableau9[[#This Row],[NUANCE]],$A:$B,2,FALSE)="AUTRE",1,0)</f>
        <v>1</v>
      </c>
    </row>
    <row r="683" spans="5:15" x14ac:dyDescent="0.25">
      <c r="E683" s="4">
        <v>2019</v>
      </c>
      <c r="F683" s="4" t="s">
        <v>568</v>
      </c>
      <c r="G683" s="4">
        <v>8</v>
      </c>
      <c r="H683" s="4" t="s">
        <v>713</v>
      </c>
      <c r="I683" s="4" t="s">
        <v>1371</v>
      </c>
      <c r="J683" s="4" t="str">
        <f>Tableau9[[#This Row],[CANDIDAT_NOM]]</f>
        <v>CHALENÇON Christophe</v>
      </c>
      <c r="K683" s="5">
        <f>IF(VLOOKUP(Tableau9[[#This Row],[NUANCE]],$A:$B,2,FALSE)="EXTREME DROITE",1,0)</f>
        <v>0</v>
      </c>
      <c r="L683" s="5">
        <f>IF(VLOOKUP(Tableau9[[#This Row],[NUANCE]],$A:$B,2,FALSE)="DROITE",1,0)</f>
        <v>0</v>
      </c>
      <c r="M683" s="5">
        <f>IF(VLOOKUP(Tableau9[[#This Row],[NUANCE]],$A:$B,2,FALSE)="CENTRISTE",1,0)</f>
        <v>0</v>
      </c>
      <c r="N683" s="5">
        <f>IF(VLOOKUP(Tableau9[[#This Row],[NUANCE]],$A:$B,2,FALSE)="GAUCHE",1,0)</f>
        <v>0</v>
      </c>
      <c r="O683" s="5">
        <f>IF(VLOOKUP(Tableau9[[#This Row],[NUANCE]],$A:$B,2,FALSE)="AUTRE",1,0)</f>
        <v>1</v>
      </c>
    </row>
    <row r="684" spans="5:15" x14ac:dyDescent="0.25">
      <c r="E684" s="4">
        <v>2019</v>
      </c>
      <c r="F684" s="4" t="s">
        <v>568</v>
      </c>
      <c r="G684" s="4">
        <v>1</v>
      </c>
      <c r="H684" s="4" t="s">
        <v>715</v>
      </c>
      <c r="I684" s="4" t="s">
        <v>1372</v>
      </c>
      <c r="J684" s="4" t="str">
        <f>Tableau9[[#This Row],[CANDIDAT_NOM]]</f>
        <v>LALANNE Francis</v>
      </c>
      <c r="K684" s="5">
        <f>IF(VLOOKUP(Tableau9[[#This Row],[NUANCE]],$A:$B,2,FALSE)="EXTREME DROITE",1,0)</f>
        <v>0</v>
      </c>
      <c r="L684" s="5">
        <f>IF(VLOOKUP(Tableau9[[#This Row],[NUANCE]],$A:$B,2,FALSE)="DROITE",1,0)</f>
        <v>0</v>
      </c>
      <c r="M684" s="5">
        <f>IF(VLOOKUP(Tableau9[[#This Row],[NUANCE]],$A:$B,2,FALSE)="CENTRISTE",1,0)</f>
        <v>0</v>
      </c>
      <c r="N684" s="5">
        <f>IF(VLOOKUP(Tableau9[[#This Row],[NUANCE]],$A:$B,2,FALSE)="GAUCHE",1,0)</f>
        <v>0</v>
      </c>
      <c r="O684" s="5">
        <f>IF(VLOOKUP(Tableau9[[#This Row],[NUANCE]],$A:$B,2,FALSE)="AUTRE",1,0)</f>
        <v>1</v>
      </c>
    </row>
    <row r="685" spans="5:15" x14ac:dyDescent="0.25">
      <c r="E685" s="4">
        <v>2019</v>
      </c>
      <c r="F685" s="4" t="s">
        <v>568</v>
      </c>
      <c r="G685" s="4">
        <v>2</v>
      </c>
      <c r="H685" s="4" t="s">
        <v>715</v>
      </c>
      <c r="I685" s="4" t="s">
        <v>1373</v>
      </c>
      <c r="J685" s="4" t="str">
        <f>Tableau9[[#This Row],[CANDIDAT_NOM]]</f>
        <v>LALANNE Francis</v>
      </c>
      <c r="K685" s="5">
        <f>IF(VLOOKUP(Tableau9[[#This Row],[NUANCE]],$A:$B,2,FALSE)="EXTREME DROITE",1,0)</f>
        <v>0</v>
      </c>
      <c r="L685" s="5">
        <f>IF(VLOOKUP(Tableau9[[#This Row],[NUANCE]],$A:$B,2,FALSE)="DROITE",1,0)</f>
        <v>0</v>
      </c>
      <c r="M685" s="5">
        <f>IF(VLOOKUP(Tableau9[[#This Row],[NUANCE]],$A:$B,2,FALSE)="CENTRISTE",1,0)</f>
        <v>0</v>
      </c>
      <c r="N685" s="5">
        <f>IF(VLOOKUP(Tableau9[[#This Row],[NUANCE]],$A:$B,2,FALSE)="GAUCHE",1,0)</f>
        <v>0</v>
      </c>
      <c r="O685" s="5">
        <f>IF(VLOOKUP(Tableau9[[#This Row],[NUANCE]],$A:$B,2,FALSE)="AUTRE",1,0)</f>
        <v>1</v>
      </c>
    </row>
    <row r="686" spans="5:15" x14ac:dyDescent="0.25">
      <c r="E686" s="4">
        <v>2019</v>
      </c>
      <c r="F686" s="4" t="s">
        <v>568</v>
      </c>
      <c r="G686" s="4">
        <v>3</v>
      </c>
      <c r="H686" s="4" t="s">
        <v>715</v>
      </c>
      <c r="I686" s="4" t="s">
        <v>1374</v>
      </c>
      <c r="J686" s="4" t="str">
        <f>Tableau9[[#This Row],[CANDIDAT_NOM]]</f>
        <v>LALANNE Francis</v>
      </c>
      <c r="K686" s="5">
        <f>IF(VLOOKUP(Tableau9[[#This Row],[NUANCE]],$A:$B,2,FALSE)="EXTREME DROITE",1,0)</f>
        <v>0</v>
      </c>
      <c r="L686" s="5">
        <f>IF(VLOOKUP(Tableau9[[#This Row],[NUANCE]],$A:$B,2,FALSE)="DROITE",1,0)</f>
        <v>0</v>
      </c>
      <c r="M686" s="5">
        <f>IF(VLOOKUP(Tableau9[[#This Row],[NUANCE]],$A:$B,2,FALSE)="CENTRISTE",1,0)</f>
        <v>0</v>
      </c>
      <c r="N686" s="5">
        <f>IF(VLOOKUP(Tableau9[[#This Row],[NUANCE]],$A:$B,2,FALSE)="GAUCHE",1,0)</f>
        <v>0</v>
      </c>
      <c r="O686" s="5">
        <f>IF(VLOOKUP(Tableau9[[#This Row],[NUANCE]],$A:$B,2,FALSE)="AUTRE",1,0)</f>
        <v>1</v>
      </c>
    </row>
    <row r="687" spans="5:15" x14ac:dyDescent="0.25">
      <c r="E687" s="4">
        <v>2019</v>
      </c>
      <c r="F687" s="4" t="s">
        <v>568</v>
      </c>
      <c r="G687" s="4">
        <v>4</v>
      </c>
      <c r="H687" s="4" t="s">
        <v>715</v>
      </c>
      <c r="I687" s="4" t="s">
        <v>1375</v>
      </c>
      <c r="J687" s="4" t="str">
        <f>Tableau9[[#This Row],[CANDIDAT_NOM]]</f>
        <v>LALANNE Francis</v>
      </c>
      <c r="K687" s="5">
        <f>IF(VLOOKUP(Tableau9[[#This Row],[NUANCE]],$A:$B,2,FALSE)="EXTREME DROITE",1,0)</f>
        <v>0</v>
      </c>
      <c r="L687" s="5">
        <f>IF(VLOOKUP(Tableau9[[#This Row],[NUANCE]],$A:$B,2,FALSE)="DROITE",1,0)</f>
        <v>0</v>
      </c>
      <c r="M687" s="5">
        <f>IF(VLOOKUP(Tableau9[[#This Row],[NUANCE]],$A:$B,2,FALSE)="CENTRISTE",1,0)</f>
        <v>0</v>
      </c>
      <c r="N687" s="5">
        <f>IF(VLOOKUP(Tableau9[[#This Row],[NUANCE]],$A:$B,2,FALSE)="GAUCHE",1,0)</f>
        <v>0</v>
      </c>
      <c r="O687" s="5">
        <f>IF(VLOOKUP(Tableau9[[#This Row],[NUANCE]],$A:$B,2,FALSE)="AUTRE",1,0)</f>
        <v>1</v>
      </c>
    </row>
    <row r="688" spans="5:15" x14ac:dyDescent="0.25">
      <c r="E688" s="4">
        <v>2019</v>
      </c>
      <c r="F688" s="4" t="s">
        <v>568</v>
      </c>
      <c r="G688" s="4">
        <v>5</v>
      </c>
      <c r="H688" s="4" t="s">
        <v>715</v>
      </c>
      <c r="I688" s="4" t="s">
        <v>1376</v>
      </c>
      <c r="J688" s="4" t="str">
        <f>Tableau9[[#This Row],[CANDIDAT_NOM]]</f>
        <v>LALANNE Francis</v>
      </c>
      <c r="K688" s="5">
        <f>IF(VLOOKUP(Tableau9[[#This Row],[NUANCE]],$A:$B,2,FALSE)="EXTREME DROITE",1,0)</f>
        <v>0</v>
      </c>
      <c r="L688" s="5">
        <f>IF(VLOOKUP(Tableau9[[#This Row],[NUANCE]],$A:$B,2,FALSE)="DROITE",1,0)</f>
        <v>0</v>
      </c>
      <c r="M688" s="5">
        <f>IF(VLOOKUP(Tableau9[[#This Row],[NUANCE]],$A:$B,2,FALSE)="CENTRISTE",1,0)</f>
        <v>0</v>
      </c>
      <c r="N688" s="5">
        <f>IF(VLOOKUP(Tableau9[[#This Row],[NUANCE]],$A:$B,2,FALSE)="GAUCHE",1,0)</f>
        <v>0</v>
      </c>
      <c r="O688" s="5">
        <f>IF(VLOOKUP(Tableau9[[#This Row],[NUANCE]],$A:$B,2,FALSE)="AUTRE",1,0)</f>
        <v>1</v>
      </c>
    </row>
    <row r="689" spans="5:15" x14ac:dyDescent="0.25">
      <c r="E689" s="4">
        <v>2019</v>
      </c>
      <c r="F689" s="4" t="s">
        <v>568</v>
      </c>
      <c r="G689" s="4">
        <v>6</v>
      </c>
      <c r="H689" s="4" t="s">
        <v>715</v>
      </c>
      <c r="I689" s="4" t="s">
        <v>1377</v>
      </c>
      <c r="J689" s="4" t="str">
        <f>Tableau9[[#This Row],[CANDIDAT_NOM]]</f>
        <v>LALANNE Francis</v>
      </c>
      <c r="K689" s="5">
        <f>IF(VLOOKUP(Tableau9[[#This Row],[NUANCE]],$A:$B,2,FALSE)="EXTREME DROITE",1,0)</f>
        <v>0</v>
      </c>
      <c r="L689" s="5">
        <f>IF(VLOOKUP(Tableau9[[#This Row],[NUANCE]],$A:$B,2,FALSE)="DROITE",1,0)</f>
        <v>0</v>
      </c>
      <c r="M689" s="5">
        <f>IF(VLOOKUP(Tableau9[[#This Row],[NUANCE]],$A:$B,2,FALSE)="CENTRISTE",1,0)</f>
        <v>0</v>
      </c>
      <c r="N689" s="5">
        <f>IF(VLOOKUP(Tableau9[[#This Row],[NUANCE]],$A:$B,2,FALSE)="GAUCHE",1,0)</f>
        <v>0</v>
      </c>
      <c r="O689" s="5">
        <f>IF(VLOOKUP(Tableau9[[#This Row],[NUANCE]],$A:$B,2,FALSE)="AUTRE",1,0)</f>
        <v>1</v>
      </c>
    </row>
    <row r="690" spans="5:15" x14ac:dyDescent="0.25">
      <c r="E690" s="4">
        <v>2019</v>
      </c>
      <c r="F690" s="4" t="s">
        <v>568</v>
      </c>
      <c r="G690" s="4">
        <v>7</v>
      </c>
      <c r="H690" s="4" t="s">
        <v>715</v>
      </c>
      <c r="I690" s="4" t="s">
        <v>1378</v>
      </c>
      <c r="J690" s="4" t="str">
        <f>Tableau9[[#This Row],[CANDIDAT_NOM]]</f>
        <v>LALANNE Francis</v>
      </c>
      <c r="K690" s="5">
        <f>IF(VLOOKUP(Tableau9[[#This Row],[NUANCE]],$A:$B,2,FALSE)="EXTREME DROITE",1,0)</f>
        <v>0</v>
      </c>
      <c r="L690" s="5">
        <f>IF(VLOOKUP(Tableau9[[#This Row],[NUANCE]],$A:$B,2,FALSE)="DROITE",1,0)</f>
        <v>0</v>
      </c>
      <c r="M690" s="5">
        <f>IF(VLOOKUP(Tableau9[[#This Row],[NUANCE]],$A:$B,2,FALSE)="CENTRISTE",1,0)</f>
        <v>0</v>
      </c>
      <c r="N690" s="5">
        <f>IF(VLOOKUP(Tableau9[[#This Row],[NUANCE]],$A:$B,2,FALSE)="GAUCHE",1,0)</f>
        <v>0</v>
      </c>
      <c r="O690" s="5">
        <f>IF(VLOOKUP(Tableau9[[#This Row],[NUANCE]],$A:$B,2,FALSE)="AUTRE",1,0)</f>
        <v>1</v>
      </c>
    </row>
    <row r="691" spans="5:15" x14ac:dyDescent="0.25">
      <c r="E691" s="4">
        <v>2019</v>
      </c>
      <c r="F691" s="4" t="s">
        <v>568</v>
      </c>
      <c r="G691" s="4">
        <v>8</v>
      </c>
      <c r="H691" s="4" t="s">
        <v>715</v>
      </c>
      <c r="I691" s="4" t="s">
        <v>1379</v>
      </c>
      <c r="J691" s="4" t="str">
        <f>Tableau9[[#This Row],[CANDIDAT_NOM]]</f>
        <v>LALANNE Francis</v>
      </c>
      <c r="K691" s="5">
        <f>IF(VLOOKUP(Tableau9[[#This Row],[NUANCE]],$A:$B,2,FALSE)="EXTREME DROITE",1,0)</f>
        <v>0</v>
      </c>
      <c r="L691" s="5">
        <f>IF(VLOOKUP(Tableau9[[#This Row],[NUANCE]],$A:$B,2,FALSE)="DROITE",1,0)</f>
        <v>0</v>
      </c>
      <c r="M691" s="5">
        <f>IF(VLOOKUP(Tableau9[[#This Row],[NUANCE]],$A:$B,2,FALSE)="CENTRISTE",1,0)</f>
        <v>0</v>
      </c>
      <c r="N691" s="5">
        <f>IF(VLOOKUP(Tableau9[[#This Row],[NUANCE]],$A:$B,2,FALSE)="GAUCHE",1,0)</f>
        <v>0</v>
      </c>
      <c r="O691" s="5">
        <f>IF(VLOOKUP(Tableau9[[#This Row],[NUANCE]],$A:$B,2,FALSE)="AUTRE",1,0)</f>
        <v>1</v>
      </c>
    </row>
    <row r="692" spans="5:15" x14ac:dyDescent="0.25">
      <c r="E692" s="4">
        <v>2019</v>
      </c>
      <c r="F692" s="4" t="s">
        <v>568</v>
      </c>
      <c r="G692" s="4">
        <v>1</v>
      </c>
      <c r="H692" s="4" t="s">
        <v>717</v>
      </c>
      <c r="I692" s="4" t="s">
        <v>1380</v>
      </c>
      <c r="J692" s="4" t="str">
        <f>Tableau9[[#This Row],[CANDIDAT_NOM]]</f>
        <v>BELLAMY François-Xavier</v>
      </c>
      <c r="K692" s="5">
        <f>IF(VLOOKUP(Tableau9[[#This Row],[NUANCE]],$A:$B,2,FALSE)="EXTREME DROITE",1,0)</f>
        <v>0</v>
      </c>
      <c r="L692" s="5">
        <f>IF(VLOOKUP(Tableau9[[#This Row],[NUANCE]],$A:$B,2,FALSE)="DROITE",1,0)</f>
        <v>1</v>
      </c>
      <c r="M692" s="5">
        <f>IF(VLOOKUP(Tableau9[[#This Row],[NUANCE]],$A:$B,2,FALSE)="CENTRISTE",1,0)</f>
        <v>0</v>
      </c>
      <c r="N692" s="5">
        <f>IF(VLOOKUP(Tableau9[[#This Row],[NUANCE]],$A:$B,2,FALSE)="GAUCHE",1,0)</f>
        <v>0</v>
      </c>
      <c r="O692" s="5">
        <f>IF(VLOOKUP(Tableau9[[#This Row],[NUANCE]],$A:$B,2,FALSE)="AUTRE",1,0)</f>
        <v>0</v>
      </c>
    </row>
    <row r="693" spans="5:15" x14ac:dyDescent="0.25">
      <c r="E693" s="4">
        <v>2019</v>
      </c>
      <c r="F693" s="4" t="s">
        <v>568</v>
      </c>
      <c r="G693" s="4">
        <v>2</v>
      </c>
      <c r="H693" s="4" t="s">
        <v>717</v>
      </c>
      <c r="I693" s="4" t="s">
        <v>1381</v>
      </c>
      <c r="J693" s="4" t="str">
        <f>Tableau9[[#This Row],[CANDIDAT_NOM]]</f>
        <v>BELLAMY François-Xavier</v>
      </c>
      <c r="K693" s="5">
        <f>IF(VLOOKUP(Tableau9[[#This Row],[NUANCE]],$A:$B,2,FALSE)="EXTREME DROITE",1,0)</f>
        <v>0</v>
      </c>
      <c r="L693" s="5">
        <f>IF(VLOOKUP(Tableau9[[#This Row],[NUANCE]],$A:$B,2,FALSE)="DROITE",1,0)</f>
        <v>1</v>
      </c>
      <c r="M693" s="5">
        <f>IF(VLOOKUP(Tableau9[[#This Row],[NUANCE]],$A:$B,2,FALSE)="CENTRISTE",1,0)</f>
        <v>0</v>
      </c>
      <c r="N693" s="5">
        <f>IF(VLOOKUP(Tableau9[[#This Row],[NUANCE]],$A:$B,2,FALSE)="GAUCHE",1,0)</f>
        <v>0</v>
      </c>
      <c r="O693" s="5">
        <f>IF(VLOOKUP(Tableau9[[#This Row],[NUANCE]],$A:$B,2,FALSE)="AUTRE",1,0)</f>
        <v>0</v>
      </c>
    </row>
    <row r="694" spans="5:15" x14ac:dyDescent="0.25">
      <c r="E694" s="4">
        <v>2019</v>
      </c>
      <c r="F694" s="4" t="s">
        <v>568</v>
      </c>
      <c r="G694" s="4">
        <v>3</v>
      </c>
      <c r="H694" s="4" t="s">
        <v>717</v>
      </c>
      <c r="I694" s="4" t="s">
        <v>1382</v>
      </c>
      <c r="J694" s="4" t="str">
        <f>Tableau9[[#This Row],[CANDIDAT_NOM]]</f>
        <v>BELLAMY François-Xavier</v>
      </c>
      <c r="K694" s="5">
        <f>IF(VLOOKUP(Tableau9[[#This Row],[NUANCE]],$A:$B,2,FALSE)="EXTREME DROITE",1,0)</f>
        <v>0</v>
      </c>
      <c r="L694" s="5">
        <f>IF(VLOOKUP(Tableau9[[#This Row],[NUANCE]],$A:$B,2,FALSE)="DROITE",1,0)</f>
        <v>1</v>
      </c>
      <c r="M694" s="5">
        <f>IF(VLOOKUP(Tableau9[[#This Row],[NUANCE]],$A:$B,2,FALSE)="CENTRISTE",1,0)</f>
        <v>0</v>
      </c>
      <c r="N694" s="5">
        <f>IF(VLOOKUP(Tableau9[[#This Row],[NUANCE]],$A:$B,2,FALSE)="GAUCHE",1,0)</f>
        <v>0</v>
      </c>
      <c r="O694" s="5">
        <f>IF(VLOOKUP(Tableau9[[#This Row],[NUANCE]],$A:$B,2,FALSE)="AUTRE",1,0)</f>
        <v>0</v>
      </c>
    </row>
    <row r="695" spans="5:15" x14ac:dyDescent="0.25">
      <c r="E695" s="4">
        <v>2019</v>
      </c>
      <c r="F695" s="4" t="s">
        <v>568</v>
      </c>
      <c r="G695" s="4">
        <v>4</v>
      </c>
      <c r="H695" s="4" t="s">
        <v>717</v>
      </c>
      <c r="I695" s="4" t="s">
        <v>1383</v>
      </c>
      <c r="J695" s="4" t="str">
        <f>Tableau9[[#This Row],[CANDIDAT_NOM]]</f>
        <v>BELLAMY François-Xavier</v>
      </c>
      <c r="K695" s="5">
        <f>IF(VLOOKUP(Tableau9[[#This Row],[NUANCE]],$A:$B,2,FALSE)="EXTREME DROITE",1,0)</f>
        <v>0</v>
      </c>
      <c r="L695" s="5">
        <f>IF(VLOOKUP(Tableau9[[#This Row],[NUANCE]],$A:$B,2,FALSE)="DROITE",1,0)</f>
        <v>1</v>
      </c>
      <c r="M695" s="5">
        <f>IF(VLOOKUP(Tableau9[[#This Row],[NUANCE]],$A:$B,2,FALSE)="CENTRISTE",1,0)</f>
        <v>0</v>
      </c>
      <c r="N695" s="5">
        <f>IF(VLOOKUP(Tableau9[[#This Row],[NUANCE]],$A:$B,2,FALSE)="GAUCHE",1,0)</f>
        <v>0</v>
      </c>
      <c r="O695" s="5">
        <f>IF(VLOOKUP(Tableau9[[#This Row],[NUANCE]],$A:$B,2,FALSE)="AUTRE",1,0)</f>
        <v>0</v>
      </c>
    </row>
    <row r="696" spans="5:15" x14ac:dyDescent="0.25">
      <c r="E696" s="4">
        <v>2019</v>
      </c>
      <c r="F696" s="4" t="s">
        <v>568</v>
      </c>
      <c r="G696" s="4">
        <v>5</v>
      </c>
      <c r="H696" s="4" t="s">
        <v>717</v>
      </c>
      <c r="I696" s="4" t="s">
        <v>1384</v>
      </c>
      <c r="J696" s="4" t="str">
        <f>Tableau9[[#This Row],[CANDIDAT_NOM]]</f>
        <v>BELLAMY François-Xavier</v>
      </c>
      <c r="K696" s="5">
        <f>IF(VLOOKUP(Tableau9[[#This Row],[NUANCE]],$A:$B,2,FALSE)="EXTREME DROITE",1,0)</f>
        <v>0</v>
      </c>
      <c r="L696" s="5">
        <f>IF(VLOOKUP(Tableau9[[#This Row],[NUANCE]],$A:$B,2,FALSE)="DROITE",1,0)</f>
        <v>1</v>
      </c>
      <c r="M696" s="5">
        <f>IF(VLOOKUP(Tableau9[[#This Row],[NUANCE]],$A:$B,2,FALSE)="CENTRISTE",1,0)</f>
        <v>0</v>
      </c>
      <c r="N696" s="5">
        <f>IF(VLOOKUP(Tableau9[[#This Row],[NUANCE]],$A:$B,2,FALSE)="GAUCHE",1,0)</f>
        <v>0</v>
      </c>
      <c r="O696" s="5">
        <f>IF(VLOOKUP(Tableau9[[#This Row],[NUANCE]],$A:$B,2,FALSE)="AUTRE",1,0)</f>
        <v>0</v>
      </c>
    </row>
    <row r="697" spans="5:15" x14ac:dyDescent="0.25">
      <c r="E697" s="4">
        <v>2019</v>
      </c>
      <c r="F697" s="4" t="s">
        <v>568</v>
      </c>
      <c r="G697" s="4">
        <v>6</v>
      </c>
      <c r="H697" s="4" t="s">
        <v>717</v>
      </c>
      <c r="I697" s="4" t="s">
        <v>1385</v>
      </c>
      <c r="J697" s="4" t="str">
        <f>Tableau9[[#This Row],[CANDIDAT_NOM]]</f>
        <v>BELLAMY François-Xavier</v>
      </c>
      <c r="K697" s="5">
        <f>IF(VLOOKUP(Tableau9[[#This Row],[NUANCE]],$A:$B,2,FALSE)="EXTREME DROITE",1,0)</f>
        <v>0</v>
      </c>
      <c r="L697" s="5">
        <f>IF(VLOOKUP(Tableau9[[#This Row],[NUANCE]],$A:$B,2,FALSE)="DROITE",1,0)</f>
        <v>1</v>
      </c>
      <c r="M697" s="5">
        <f>IF(VLOOKUP(Tableau9[[#This Row],[NUANCE]],$A:$B,2,FALSE)="CENTRISTE",1,0)</f>
        <v>0</v>
      </c>
      <c r="N697" s="5">
        <f>IF(VLOOKUP(Tableau9[[#This Row],[NUANCE]],$A:$B,2,FALSE)="GAUCHE",1,0)</f>
        <v>0</v>
      </c>
      <c r="O697" s="5">
        <f>IF(VLOOKUP(Tableau9[[#This Row],[NUANCE]],$A:$B,2,FALSE)="AUTRE",1,0)</f>
        <v>0</v>
      </c>
    </row>
    <row r="698" spans="5:15" x14ac:dyDescent="0.25">
      <c r="E698" s="4">
        <v>2019</v>
      </c>
      <c r="F698" s="4" t="s">
        <v>568</v>
      </c>
      <c r="G698" s="4">
        <v>7</v>
      </c>
      <c r="H698" s="4" t="s">
        <v>717</v>
      </c>
      <c r="I698" s="4" t="s">
        <v>1386</v>
      </c>
      <c r="J698" s="4" t="str">
        <f>Tableau9[[#This Row],[CANDIDAT_NOM]]</f>
        <v>BELLAMY François-Xavier</v>
      </c>
      <c r="K698" s="5">
        <f>IF(VLOOKUP(Tableau9[[#This Row],[NUANCE]],$A:$B,2,FALSE)="EXTREME DROITE",1,0)</f>
        <v>0</v>
      </c>
      <c r="L698" s="5">
        <f>IF(VLOOKUP(Tableau9[[#This Row],[NUANCE]],$A:$B,2,FALSE)="DROITE",1,0)</f>
        <v>1</v>
      </c>
      <c r="M698" s="5">
        <f>IF(VLOOKUP(Tableau9[[#This Row],[NUANCE]],$A:$B,2,FALSE)="CENTRISTE",1,0)</f>
        <v>0</v>
      </c>
      <c r="N698" s="5">
        <f>IF(VLOOKUP(Tableau9[[#This Row],[NUANCE]],$A:$B,2,FALSE)="GAUCHE",1,0)</f>
        <v>0</v>
      </c>
      <c r="O698" s="5">
        <f>IF(VLOOKUP(Tableau9[[#This Row],[NUANCE]],$A:$B,2,FALSE)="AUTRE",1,0)</f>
        <v>0</v>
      </c>
    </row>
    <row r="699" spans="5:15" x14ac:dyDescent="0.25">
      <c r="E699" s="4">
        <v>2019</v>
      </c>
      <c r="F699" s="4" t="s">
        <v>568</v>
      </c>
      <c r="G699" s="4">
        <v>8</v>
      </c>
      <c r="H699" s="4" t="s">
        <v>717</v>
      </c>
      <c r="I699" s="4" t="s">
        <v>1387</v>
      </c>
      <c r="J699" s="4" t="str">
        <f>Tableau9[[#This Row],[CANDIDAT_NOM]]</f>
        <v>BELLAMY François-Xavier</v>
      </c>
      <c r="K699" s="5">
        <f>IF(VLOOKUP(Tableau9[[#This Row],[NUANCE]],$A:$B,2,FALSE)="EXTREME DROITE",1,0)</f>
        <v>0</v>
      </c>
      <c r="L699" s="5">
        <f>IF(VLOOKUP(Tableau9[[#This Row],[NUANCE]],$A:$B,2,FALSE)="DROITE",1,0)</f>
        <v>1</v>
      </c>
      <c r="M699" s="5">
        <f>IF(VLOOKUP(Tableau9[[#This Row],[NUANCE]],$A:$B,2,FALSE)="CENTRISTE",1,0)</f>
        <v>0</v>
      </c>
      <c r="N699" s="5">
        <f>IF(VLOOKUP(Tableau9[[#This Row],[NUANCE]],$A:$B,2,FALSE)="GAUCHE",1,0)</f>
        <v>0</v>
      </c>
      <c r="O699" s="5">
        <f>IF(VLOOKUP(Tableau9[[#This Row],[NUANCE]],$A:$B,2,FALSE)="AUTRE",1,0)</f>
        <v>0</v>
      </c>
    </row>
    <row r="700" spans="5:15" x14ac:dyDescent="0.25">
      <c r="E700" s="4">
        <v>2019</v>
      </c>
      <c r="F700" s="4" t="s">
        <v>568</v>
      </c>
      <c r="G700" s="4">
        <v>1</v>
      </c>
      <c r="H700" s="4" t="s">
        <v>719</v>
      </c>
      <c r="I700" s="4" t="s">
        <v>1388</v>
      </c>
      <c r="J700" s="4" t="str">
        <f>Tableau9[[#This Row],[CANDIDAT_NOM]]</f>
        <v>JADOT Yannick</v>
      </c>
      <c r="K700" s="5">
        <f>IF(VLOOKUP(Tableau9[[#This Row],[NUANCE]],$A:$B,2,FALSE)="EXTREME DROITE",1,0)</f>
        <v>0</v>
      </c>
      <c r="L700" s="5">
        <f>IF(VLOOKUP(Tableau9[[#This Row],[NUANCE]],$A:$B,2,FALSE)="DROITE",1,0)</f>
        <v>0</v>
      </c>
      <c r="M700" s="5">
        <f>IF(VLOOKUP(Tableau9[[#This Row],[NUANCE]],$A:$B,2,FALSE)="CENTRISTE",1,0)</f>
        <v>0</v>
      </c>
      <c r="N700" s="5">
        <f>IF(VLOOKUP(Tableau9[[#This Row],[NUANCE]],$A:$B,2,FALSE)="GAUCHE",1,0)</f>
        <v>1</v>
      </c>
      <c r="O700" s="5">
        <f>IF(VLOOKUP(Tableau9[[#This Row],[NUANCE]],$A:$B,2,FALSE)="AUTRE",1,0)</f>
        <v>0</v>
      </c>
    </row>
    <row r="701" spans="5:15" x14ac:dyDescent="0.25">
      <c r="E701" s="4">
        <v>2019</v>
      </c>
      <c r="F701" s="4" t="s">
        <v>568</v>
      </c>
      <c r="G701" s="4">
        <v>2</v>
      </c>
      <c r="H701" s="4" t="s">
        <v>719</v>
      </c>
      <c r="I701" s="4" t="s">
        <v>1389</v>
      </c>
      <c r="J701" s="4" t="str">
        <f>Tableau9[[#This Row],[CANDIDAT_NOM]]</f>
        <v>JADOT Yannick</v>
      </c>
      <c r="K701" s="5">
        <f>IF(VLOOKUP(Tableau9[[#This Row],[NUANCE]],$A:$B,2,FALSE)="EXTREME DROITE",1,0)</f>
        <v>0</v>
      </c>
      <c r="L701" s="5">
        <f>IF(VLOOKUP(Tableau9[[#This Row],[NUANCE]],$A:$B,2,FALSE)="DROITE",1,0)</f>
        <v>0</v>
      </c>
      <c r="M701" s="5">
        <f>IF(VLOOKUP(Tableau9[[#This Row],[NUANCE]],$A:$B,2,FALSE)="CENTRISTE",1,0)</f>
        <v>0</v>
      </c>
      <c r="N701" s="5">
        <f>IF(VLOOKUP(Tableau9[[#This Row],[NUANCE]],$A:$B,2,FALSE)="GAUCHE",1,0)</f>
        <v>1</v>
      </c>
      <c r="O701" s="5">
        <f>IF(VLOOKUP(Tableau9[[#This Row],[NUANCE]],$A:$B,2,FALSE)="AUTRE",1,0)</f>
        <v>0</v>
      </c>
    </row>
    <row r="702" spans="5:15" x14ac:dyDescent="0.25">
      <c r="E702" s="4">
        <v>2019</v>
      </c>
      <c r="F702" s="4" t="s">
        <v>568</v>
      </c>
      <c r="G702" s="4">
        <v>3</v>
      </c>
      <c r="H702" s="4" t="s">
        <v>719</v>
      </c>
      <c r="I702" s="4" t="s">
        <v>1390</v>
      </c>
      <c r="J702" s="4" t="str">
        <f>Tableau9[[#This Row],[CANDIDAT_NOM]]</f>
        <v>JADOT Yannick</v>
      </c>
      <c r="K702" s="5">
        <f>IF(VLOOKUP(Tableau9[[#This Row],[NUANCE]],$A:$B,2,FALSE)="EXTREME DROITE",1,0)</f>
        <v>0</v>
      </c>
      <c r="L702" s="5">
        <f>IF(VLOOKUP(Tableau9[[#This Row],[NUANCE]],$A:$B,2,FALSE)="DROITE",1,0)</f>
        <v>0</v>
      </c>
      <c r="M702" s="5">
        <f>IF(VLOOKUP(Tableau9[[#This Row],[NUANCE]],$A:$B,2,FALSE)="CENTRISTE",1,0)</f>
        <v>0</v>
      </c>
      <c r="N702" s="5">
        <f>IF(VLOOKUP(Tableau9[[#This Row],[NUANCE]],$A:$B,2,FALSE)="GAUCHE",1,0)</f>
        <v>1</v>
      </c>
      <c r="O702" s="5">
        <f>IF(VLOOKUP(Tableau9[[#This Row],[NUANCE]],$A:$B,2,FALSE)="AUTRE",1,0)</f>
        <v>0</v>
      </c>
    </row>
    <row r="703" spans="5:15" x14ac:dyDescent="0.25">
      <c r="E703" s="4">
        <v>2019</v>
      </c>
      <c r="F703" s="4" t="s">
        <v>568</v>
      </c>
      <c r="G703" s="4">
        <v>4</v>
      </c>
      <c r="H703" s="4" t="s">
        <v>719</v>
      </c>
      <c r="I703" s="4" t="s">
        <v>1391</v>
      </c>
      <c r="J703" s="4" t="str">
        <f>Tableau9[[#This Row],[CANDIDAT_NOM]]</f>
        <v>JADOT Yannick</v>
      </c>
      <c r="K703" s="5">
        <f>IF(VLOOKUP(Tableau9[[#This Row],[NUANCE]],$A:$B,2,FALSE)="EXTREME DROITE",1,0)</f>
        <v>0</v>
      </c>
      <c r="L703" s="5">
        <f>IF(VLOOKUP(Tableau9[[#This Row],[NUANCE]],$A:$B,2,FALSE)="DROITE",1,0)</f>
        <v>0</v>
      </c>
      <c r="M703" s="5">
        <f>IF(VLOOKUP(Tableau9[[#This Row],[NUANCE]],$A:$B,2,FALSE)="CENTRISTE",1,0)</f>
        <v>0</v>
      </c>
      <c r="N703" s="5">
        <f>IF(VLOOKUP(Tableau9[[#This Row],[NUANCE]],$A:$B,2,FALSE)="GAUCHE",1,0)</f>
        <v>1</v>
      </c>
      <c r="O703" s="5">
        <f>IF(VLOOKUP(Tableau9[[#This Row],[NUANCE]],$A:$B,2,FALSE)="AUTRE",1,0)</f>
        <v>0</v>
      </c>
    </row>
    <row r="704" spans="5:15" x14ac:dyDescent="0.25">
      <c r="E704" s="4">
        <v>2019</v>
      </c>
      <c r="F704" s="4" t="s">
        <v>568</v>
      </c>
      <c r="G704" s="4">
        <v>5</v>
      </c>
      <c r="H704" s="4" t="s">
        <v>719</v>
      </c>
      <c r="I704" s="4" t="s">
        <v>1392</v>
      </c>
      <c r="J704" s="4" t="str">
        <f>Tableau9[[#This Row],[CANDIDAT_NOM]]</f>
        <v>JADOT Yannick</v>
      </c>
      <c r="K704" s="5">
        <f>IF(VLOOKUP(Tableau9[[#This Row],[NUANCE]],$A:$B,2,FALSE)="EXTREME DROITE",1,0)</f>
        <v>0</v>
      </c>
      <c r="L704" s="5">
        <f>IF(VLOOKUP(Tableau9[[#This Row],[NUANCE]],$A:$B,2,FALSE)="DROITE",1,0)</f>
        <v>0</v>
      </c>
      <c r="M704" s="5">
        <f>IF(VLOOKUP(Tableau9[[#This Row],[NUANCE]],$A:$B,2,FALSE)="CENTRISTE",1,0)</f>
        <v>0</v>
      </c>
      <c r="N704" s="5">
        <f>IF(VLOOKUP(Tableau9[[#This Row],[NUANCE]],$A:$B,2,FALSE)="GAUCHE",1,0)</f>
        <v>1</v>
      </c>
      <c r="O704" s="5">
        <f>IF(VLOOKUP(Tableau9[[#This Row],[NUANCE]],$A:$B,2,FALSE)="AUTRE",1,0)</f>
        <v>0</v>
      </c>
    </row>
    <row r="705" spans="5:15" x14ac:dyDescent="0.25">
      <c r="E705" s="4">
        <v>2019</v>
      </c>
      <c r="F705" s="4" t="s">
        <v>568</v>
      </c>
      <c r="G705" s="4">
        <v>6</v>
      </c>
      <c r="H705" s="4" t="s">
        <v>719</v>
      </c>
      <c r="I705" s="4" t="s">
        <v>1393</v>
      </c>
      <c r="J705" s="4" t="str">
        <f>Tableau9[[#This Row],[CANDIDAT_NOM]]</f>
        <v>JADOT Yannick</v>
      </c>
      <c r="K705" s="5">
        <f>IF(VLOOKUP(Tableau9[[#This Row],[NUANCE]],$A:$B,2,FALSE)="EXTREME DROITE",1,0)</f>
        <v>0</v>
      </c>
      <c r="L705" s="5">
        <f>IF(VLOOKUP(Tableau9[[#This Row],[NUANCE]],$A:$B,2,FALSE)="DROITE",1,0)</f>
        <v>0</v>
      </c>
      <c r="M705" s="5">
        <f>IF(VLOOKUP(Tableau9[[#This Row],[NUANCE]],$A:$B,2,FALSE)="CENTRISTE",1,0)</f>
        <v>0</v>
      </c>
      <c r="N705" s="5">
        <f>IF(VLOOKUP(Tableau9[[#This Row],[NUANCE]],$A:$B,2,FALSE)="GAUCHE",1,0)</f>
        <v>1</v>
      </c>
      <c r="O705" s="5">
        <f>IF(VLOOKUP(Tableau9[[#This Row],[NUANCE]],$A:$B,2,FALSE)="AUTRE",1,0)</f>
        <v>0</v>
      </c>
    </row>
    <row r="706" spans="5:15" x14ac:dyDescent="0.25">
      <c r="E706" s="4">
        <v>2019</v>
      </c>
      <c r="F706" s="4" t="s">
        <v>568</v>
      </c>
      <c r="G706" s="4">
        <v>7</v>
      </c>
      <c r="H706" s="4" t="s">
        <v>719</v>
      </c>
      <c r="I706" s="4" t="s">
        <v>1394</v>
      </c>
      <c r="J706" s="4" t="str">
        <f>Tableau9[[#This Row],[CANDIDAT_NOM]]</f>
        <v>JADOT Yannick</v>
      </c>
      <c r="K706" s="5">
        <f>IF(VLOOKUP(Tableau9[[#This Row],[NUANCE]],$A:$B,2,FALSE)="EXTREME DROITE",1,0)</f>
        <v>0</v>
      </c>
      <c r="L706" s="5">
        <f>IF(VLOOKUP(Tableau9[[#This Row],[NUANCE]],$A:$B,2,FALSE)="DROITE",1,0)</f>
        <v>0</v>
      </c>
      <c r="M706" s="5">
        <f>IF(VLOOKUP(Tableau9[[#This Row],[NUANCE]],$A:$B,2,FALSE)="CENTRISTE",1,0)</f>
        <v>0</v>
      </c>
      <c r="N706" s="5">
        <f>IF(VLOOKUP(Tableau9[[#This Row],[NUANCE]],$A:$B,2,FALSE)="GAUCHE",1,0)</f>
        <v>1</v>
      </c>
      <c r="O706" s="5">
        <f>IF(VLOOKUP(Tableau9[[#This Row],[NUANCE]],$A:$B,2,FALSE)="AUTRE",1,0)</f>
        <v>0</v>
      </c>
    </row>
    <row r="707" spans="5:15" x14ac:dyDescent="0.25">
      <c r="E707" s="4">
        <v>2019</v>
      </c>
      <c r="F707" s="4" t="s">
        <v>568</v>
      </c>
      <c r="G707" s="4">
        <v>8</v>
      </c>
      <c r="H707" s="4" t="s">
        <v>719</v>
      </c>
      <c r="I707" s="4" t="s">
        <v>1395</v>
      </c>
      <c r="J707" s="4" t="str">
        <f>Tableau9[[#This Row],[CANDIDAT_NOM]]</f>
        <v>JADOT Yannick</v>
      </c>
      <c r="K707" s="5">
        <f>IF(VLOOKUP(Tableau9[[#This Row],[NUANCE]],$A:$B,2,FALSE)="EXTREME DROITE",1,0)</f>
        <v>0</v>
      </c>
      <c r="L707" s="5">
        <f>IF(VLOOKUP(Tableau9[[#This Row],[NUANCE]],$A:$B,2,FALSE)="DROITE",1,0)</f>
        <v>0</v>
      </c>
      <c r="M707" s="5">
        <f>IF(VLOOKUP(Tableau9[[#This Row],[NUANCE]],$A:$B,2,FALSE)="CENTRISTE",1,0)</f>
        <v>0</v>
      </c>
      <c r="N707" s="5">
        <f>IF(VLOOKUP(Tableau9[[#This Row],[NUANCE]],$A:$B,2,FALSE)="GAUCHE",1,0)</f>
        <v>1</v>
      </c>
      <c r="O707" s="5">
        <f>IF(VLOOKUP(Tableau9[[#This Row],[NUANCE]],$A:$B,2,FALSE)="AUTRE",1,0)</f>
        <v>0</v>
      </c>
    </row>
    <row r="708" spans="5:15" x14ac:dyDescent="0.25">
      <c r="E708" s="4">
        <v>2019</v>
      </c>
      <c r="F708" s="4" t="s">
        <v>568</v>
      </c>
      <c r="G708" s="4">
        <v>1</v>
      </c>
      <c r="H708" s="4" t="s">
        <v>721</v>
      </c>
      <c r="I708" s="4" t="s">
        <v>1396</v>
      </c>
      <c r="J708" s="4" t="str">
        <f>Tableau9[[#This Row],[CANDIDAT_NOM]]</f>
        <v>THOUY Hélène</v>
      </c>
      <c r="K708" s="5">
        <f>IF(VLOOKUP(Tableau9[[#This Row],[NUANCE]],$A:$B,2,FALSE)="EXTREME DROITE",1,0)</f>
        <v>0</v>
      </c>
      <c r="L708" s="5">
        <f>IF(VLOOKUP(Tableau9[[#This Row],[NUANCE]],$A:$B,2,FALSE)="DROITE",1,0)</f>
        <v>0</v>
      </c>
      <c r="M708" s="5">
        <f>IF(VLOOKUP(Tableau9[[#This Row],[NUANCE]],$A:$B,2,FALSE)="CENTRISTE",1,0)</f>
        <v>0</v>
      </c>
      <c r="N708" s="5">
        <f>IF(VLOOKUP(Tableau9[[#This Row],[NUANCE]],$A:$B,2,FALSE)="GAUCHE",1,0)</f>
        <v>0</v>
      </c>
      <c r="O708" s="5">
        <f>IF(VLOOKUP(Tableau9[[#This Row],[NUANCE]],$A:$B,2,FALSE)="AUTRE",1,0)</f>
        <v>1</v>
      </c>
    </row>
    <row r="709" spans="5:15" x14ac:dyDescent="0.25">
      <c r="E709" s="4">
        <v>2019</v>
      </c>
      <c r="F709" s="4" t="s">
        <v>568</v>
      </c>
      <c r="G709" s="4">
        <v>2</v>
      </c>
      <c r="H709" s="4" t="s">
        <v>721</v>
      </c>
      <c r="I709" s="4" t="s">
        <v>1397</v>
      </c>
      <c r="J709" s="4" t="str">
        <f>Tableau9[[#This Row],[CANDIDAT_NOM]]</f>
        <v>THOUY Hélène</v>
      </c>
      <c r="K709" s="5">
        <f>IF(VLOOKUP(Tableau9[[#This Row],[NUANCE]],$A:$B,2,FALSE)="EXTREME DROITE",1,0)</f>
        <v>0</v>
      </c>
      <c r="L709" s="5">
        <f>IF(VLOOKUP(Tableau9[[#This Row],[NUANCE]],$A:$B,2,FALSE)="DROITE",1,0)</f>
        <v>0</v>
      </c>
      <c r="M709" s="5">
        <f>IF(VLOOKUP(Tableau9[[#This Row],[NUANCE]],$A:$B,2,FALSE)="CENTRISTE",1,0)</f>
        <v>0</v>
      </c>
      <c r="N709" s="5">
        <f>IF(VLOOKUP(Tableau9[[#This Row],[NUANCE]],$A:$B,2,FALSE)="GAUCHE",1,0)</f>
        <v>0</v>
      </c>
      <c r="O709" s="5">
        <f>IF(VLOOKUP(Tableau9[[#This Row],[NUANCE]],$A:$B,2,FALSE)="AUTRE",1,0)</f>
        <v>1</v>
      </c>
    </row>
    <row r="710" spans="5:15" x14ac:dyDescent="0.25">
      <c r="E710" s="4">
        <v>2019</v>
      </c>
      <c r="F710" s="4" t="s">
        <v>568</v>
      </c>
      <c r="G710" s="4">
        <v>3</v>
      </c>
      <c r="H710" s="4" t="s">
        <v>721</v>
      </c>
      <c r="I710" s="4" t="s">
        <v>1398</v>
      </c>
      <c r="J710" s="4" t="str">
        <f>Tableau9[[#This Row],[CANDIDAT_NOM]]</f>
        <v>THOUY Hélène</v>
      </c>
      <c r="K710" s="5">
        <f>IF(VLOOKUP(Tableau9[[#This Row],[NUANCE]],$A:$B,2,FALSE)="EXTREME DROITE",1,0)</f>
        <v>0</v>
      </c>
      <c r="L710" s="5">
        <f>IF(VLOOKUP(Tableau9[[#This Row],[NUANCE]],$A:$B,2,FALSE)="DROITE",1,0)</f>
        <v>0</v>
      </c>
      <c r="M710" s="5">
        <f>IF(VLOOKUP(Tableau9[[#This Row],[NUANCE]],$A:$B,2,FALSE)="CENTRISTE",1,0)</f>
        <v>0</v>
      </c>
      <c r="N710" s="5">
        <f>IF(VLOOKUP(Tableau9[[#This Row],[NUANCE]],$A:$B,2,FALSE)="GAUCHE",1,0)</f>
        <v>0</v>
      </c>
      <c r="O710" s="5">
        <f>IF(VLOOKUP(Tableau9[[#This Row],[NUANCE]],$A:$B,2,FALSE)="AUTRE",1,0)</f>
        <v>1</v>
      </c>
    </row>
    <row r="711" spans="5:15" x14ac:dyDescent="0.25">
      <c r="E711" s="4">
        <v>2019</v>
      </c>
      <c r="F711" s="4" t="s">
        <v>568</v>
      </c>
      <c r="G711" s="4">
        <v>4</v>
      </c>
      <c r="H711" s="4" t="s">
        <v>721</v>
      </c>
      <c r="I711" s="4" t="s">
        <v>1399</v>
      </c>
      <c r="J711" s="4" t="str">
        <f>Tableau9[[#This Row],[CANDIDAT_NOM]]</f>
        <v>THOUY Hélène</v>
      </c>
      <c r="K711" s="5">
        <f>IF(VLOOKUP(Tableau9[[#This Row],[NUANCE]],$A:$B,2,FALSE)="EXTREME DROITE",1,0)</f>
        <v>0</v>
      </c>
      <c r="L711" s="5">
        <f>IF(VLOOKUP(Tableau9[[#This Row],[NUANCE]],$A:$B,2,FALSE)="DROITE",1,0)</f>
        <v>0</v>
      </c>
      <c r="M711" s="5">
        <f>IF(VLOOKUP(Tableau9[[#This Row],[NUANCE]],$A:$B,2,FALSE)="CENTRISTE",1,0)</f>
        <v>0</v>
      </c>
      <c r="N711" s="5">
        <f>IF(VLOOKUP(Tableau9[[#This Row],[NUANCE]],$A:$B,2,FALSE)="GAUCHE",1,0)</f>
        <v>0</v>
      </c>
      <c r="O711" s="5">
        <f>IF(VLOOKUP(Tableau9[[#This Row],[NUANCE]],$A:$B,2,FALSE)="AUTRE",1,0)</f>
        <v>1</v>
      </c>
    </row>
    <row r="712" spans="5:15" x14ac:dyDescent="0.25">
      <c r="E712" s="4">
        <v>2019</v>
      </c>
      <c r="F712" s="4" t="s">
        <v>568</v>
      </c>
      <c r="G712" s="4">
        <v>5</v>
      </c>
      <c r="H712" s="4" t="s">
        <v>721</v>
      </c>
      <c r="I712" s="4" t="s">
        <v>1400</v>
      </c>
      <c r="J712" s="4" t="str">
        <f>Tableau9[[#This Row],[CANDIDAT_NOM]]</f>
        <v>THOUY Hélène</v>
      </c>
      <c r="K712" s="5">
        <f>IF(VLOOKUP(Tableau9[[#This Row],[NUANCE]],$A:$B,2,FALSE)="EXTREME DROITE",1,0)</f>
        <v>0</v>
      </c>
      <c r="L712" s="5">
        <f>IF(VLOOKUP(Tableau9[[#This Row],[NUANCE]],$A:$B,2,FALSE)="DROITE",1,0)</f>
        <v>0</v>
      </c>
      <c r="M712" s="5">
        <f>IF(VLOOKUP(Tableau9[[#This Row],[NUANCE]],$A:$B,2,FALSE)="CENTRISTE",1,0)</f>
        <v>0</v>
      </c>
      <c r="N712" s="5">
        <f>IF(VLOOKUP(Tableau9[[#This Row],[NUANCE]],$A:$B,2,FALSE)="GAUCHE",1,0)</f>
        <v>0</v>
      </c>
      <c r="O712" s="5">
        <f>IF(VLOOKUP(Tableau9[[#This Row],[NUANCE]],$A:$B,2,FALSE)="AUTRE",1,0)</f>
        <v>1</v>
      </c>
    </row>
    <row r="713" spans="5:15" x14ac:dyDescent="0.25">
      <c r="E713" s="4">
        <v>2019</v>
      </c>
      <c r="F713" s="4" t="s">
        <v>568</v>
      </c>
      <c r="G713" s="4">
        <v>6</v>
      </c>
      <c r="H713" s="4" t="s">
        <v>721</v>
      </c>
      <c r="I713" s="4" t="s">
        <v>1401</v>
      </c>
      <c r="J713" s="4" t="str">
        <f>Tableau9[[#This Row],[CANDIDAT_NOM]]</f>
        <v>THOUY Hélène</v>
      </c>
      <c r="K713" s="5">
        <f>IF(VLOOKUP(Tableau9[[#This Row],[NUANCE]],$A:$B,2,FALSE)="EXTREME DROITE",1,0)</f>
        <v>0</v>
      </c>
      <c r="L713" s="5">
        <f>IF(VLOOKUP(Tableau9[[#This Row],[NUANCE]],$A:$B,2,FALSE)="DROITE",1,0)</f>
        <v>0</v>
      </c>
      <c r="M713" s="5">
        <f>IF(VLOOKUP(Tableau9[[#This Row],[NUANCE]],$A:$B,2,FALSE)="CENTRISTE",1,0)</f>
        <v>0</v>
      </c>
      <c r="N713" s="5">
        <f>IF(VLOOKUP(Tableau9[[#This Row],[NUANCE]],$A:$B,2,FALSE)="GAUCHE",1,0)</f>
        <v>0</v>
      </c>
      <c r="O713" s="5">
        <f>IF(VLOOKUP(Tableau9[[#This Row],[NUANCE]],$A:$B,2,FALSE)="AUTRE",1,0)</f>
        <v>1</v>
      </c>
    </row>
    <row r="714" spans="5:15" x14ac:dyDescent="0.25">
      <c r="E714" s="4">
        <v>2019</v>
      </c>
      <c r="F714" s="4" t="s">
        <v>568</v>
      </c>
      <c r="G714" s="4">
        <v>7</v>
      </c>
      <c r="H714" s="4" t="s">
        <v>721</v>
      </c>
      <c r="I714" s="4" t="s">
        <v>1402</v>
      </c>
      <c r="J714" s="4" t="str">
        <f>Tableau9[[#This Row],[CANDIDAT_NOM]]</f>
        <v>THOUY Hélène</v>
      </c>
      <c r="K714" s="5">
        <f>IF(VLOOKUP(Tableau9[[#This Row],[NUANCE]],$A:$B,2,FALSE)="EXTREME DROITE",1,0)</f>
        <v>0</v>
      </c>
      <c r="L714" s="5">
        <f>IF(VLOOKUP(Tableau9[[#This Row],[NUANCE]],$A:$B,2,FALSE)="DROITE",1,0)</f>
        <v>0</v>
      </c>
      <c r="M714" s="5">
        <f>IF(VLOOKUP(Tableau9[[#This Row],[NUANCE]],$A:$B,2,FALSE)="CENTRISTE",1,0)</f>
        <v>0</v>
      </c>
      <c r="N714" s="5">
        <f>IF(VLOOKUP(Tableau9[[#This Row],[NUANCE]],$A:$B,2,FALSE)="GAUCHE",1,0)</f>
        <v>0</v>
      </c>
      <c r="O714" s="5">
        <f>IF(VLOOKUP(Tableau9[[#This Row],[NUANCE]],$A:$B,2,FALSE)="AUTRE",1,0)</f>
        <v>1</v>
      </c>
    </row>
    <row r="715" spans="5:15" x14ac:dyDescent="0.25">
      <c r="E715" s="4">
        <v>2019</v>
      </c>
      <c r="F715" s="4" t="s">
        <v>568</v>
      </c>
      <c r="G715" s="4">
        <v>8</v>
      </c>
      <c r="H715" s="4" t="s">
        <v>721</v>
      </c>
      <c r="I715" s="4" t="s">
        <v>1403</v>
      </c>
      <c r="J715" s="4" t="str">
        <f>Tableau9[[#This Row],[CANDIDAT_NOM]]</f>
        <v>THOUY Hélène</v>
      </c>
      <c r="K715" s="5">
        <f>IF(VLOOKUP(Tableau9[[#This Row],[NUANCE]],$A:$B,2,FALSE)="EXTREME DROITE",1,0)</f>
        <v>0</v>
      </c>
      <c r="L715" s="5">
        <f>IF(VLOOKUP(Tableau9[[#This Row],[NUANCE]],$A:$B,2,FALSE)="DROITE",1,0)</f>
        <v>0</v>
      </c>
      <c r="M715" s="5">
        <f>IF(VLOOKUP(Tableau9[[#This Row],[NUANCE]],$A:$B,2,FALSE)="CENTRISTE",1,0)</f>
        <v>0</v>
      </c>
      <c r="N715" s="5">
        <f>IF(VLOOKUP(Tableau9[[#This Row],[NUANCE]],$A:$B,2,FALSE)="GAUCHE",1,0)</f>
        <v>0</v>
      </c>
      <c r="O715" s="5">
        <f>IF(VLOOKUP(Tableau9[[#This Row],[NUANCE]],$A:$B,2,FALSE)="AUTRE",1,0)</f>
        <v>1</v>
      </c>
    </row>
    <row r="716" spans="5:15" x14ac:dyDescent="0.25">
      <c r="E716" s="4">
        <v>2019</v>
      </c>
      <c r="F716" s="4" t="s">
        <v>568</v>
      </c>
      <c r="G716" s="4">
        <v>1</v>
      </c>
      <c r="H716" s="4" t="s">
        <v>723</v>
      </c>
      <c r="I716" s="4" t="s">
        <v>1404</v>
      </c>
      <c r="J716" s="4" t="str">
        <f>Tableau9[[#This Row],[CANDIDAT_NOM]]</f>
        <v>BIDOU Olivier</v>
      </c>
      <c r="K716" s="5">
        <f>IF(VLOOKUP(Tableau9[[#This Row],[NUANCE]],$A:$B,2,FALSE)="EXTREME DROITE",1,0)</f>
        <v>0</v>
      </c>
      <c r="L716" s="5">
        <f>IF(VLOOKUP(Tableau9[[#This Row],[NUANCE]],$A:$B,2,FALSE)="DROITE",1,0)</f>
        <v>0</v>
      </c>
      <c r="M716" s="5">
        <f>IF(VLOOKUP(Tableau9[[#This Row],[NUANCE]],$A:$B,2,FALSE)="CENTRISTE",1,0)</f>
        <v>0</v>
      </c>
      <c r="N716" s="5">
        <f>IF(VLOOKUP(Tableau9[[#This Row],[NUANCE]],$A:$B,2,FALSE)="GAUCHE",1,0)</f>
        <v>0</v>
      </c>
      <c r="O716" s="5">
        <f>IF(VLOOKUP(Tableau9[[#This Row],[NUANCE]],$A:$B,2,FALSE)="AUTRE",1,0)</f>
        <v>1</v>
      </c>
    </row>
    <row r="717" spans="5:15" x14ac:dyDescent="0.25">
      <c r="E717" s="4">
        <v>2019</v>
      </c>
      <c r="F717" s="4" t="s">
        <v>568</v>
      </c>
      <c r="G717" s="4">
        <v>2</v>
      </c>
      <c r="H717" s="4" t="s">
        <v>723</v>
      </c>
      <c r="I717" s="4" t="s">
        <v>1405</v>
      </c>
      <c r="J717" s="4" t="str">
        <f>Tableau9[[#This Row],[CANDIDAT_NOM]]</f>
        <v>BIDOU Olivier</v>
      </c>
      <c r="K717" s="5">
        <f>IF(VLOOKUP(Tableau9[[#This Row],[NUANCE]],$A:$B,2,FALSE)="EXTREME DROITE",1,0)</f>
        <v>0</v>
      </c>
      <c r="L717" s="5">
        <f>IF(VLOOKUP(Tableau9[[#This Row],[NUANCE]],$A:$B,2,FALSE)="DROITE",1,0)</f>
        <v>0</v>
      </c>
      <c r="M717" s="5">
        <f>IF(VLOOKUP(Tableau9[[#This Row],[NUANCE]],$A:$B,2,FALSE)="CENTRISTE",1,0)</f>
        <v>0</v>
      </c>
      <c r="N717" s="5">
        <f>IF(VLOOKUP(Tableau9[[#This Row],[NUANCE]],$A:$B,2,FALSE)="GAUCHE",1,0)</f>
        <v>0</v>
      </c>
      <c r="O717" s="5">
        <f>IF(VLOOKUP(Tableau9[[#This Row],[NUANCE]],$A:$B,2,FALSE)="AUTRE",1,0)</f>
        <v>1</v>
      </c>
    </row>
    <row r="718" spans="5:15" x14ac:dyDescent="0.25">
      <c r="E718" s="4">
        <v>2019</v>
      </c>
      <c r="F718" s="4" t="s">
        <v>568</v>
      </c>
      <c r="G718" s="4">
        <v>3</v>
      </c>
      <c r="H718" s="4" t="s">
        <v>723</v>
      </c>
      <c r="I718" s="4" t="s">
        <v>1406</v>
      </c>
      <c r="J718" s="4" t="str">
        <f>Tableau9[[#This Row],[CANDIDAT_NOM]]</f>
        <v>BIDOU Olivier</v>
      </c>
      <c r="K718" s="5">
        <f>IF(VLOOKUP(Tableau9[[#This Row],[NUANCE]],$A:$B,2,FALSE)="EXTREME DROITE",1,0)</f>
        <v>0</v>
      </c>
      <c r="L718" s="5">
        <f>IF(VLOOKUP(Tableau9[[#This Row],[NUANCE]],$A:$B,2,FALSE)="DROITE",1,0)</f>
        <v>0</v>
      </c>
      <c r="M718" s="5">
        <f>IF(VLOOKUP(Tableau9[[#This Row],[NUANCE]],$A:$B,2,FALSE)="CENTRISTE",1,0)</f>
        <v>0</v>
      </c>
      <c r="N718" s="5">
        <f>IF(VLOOKUP(Tableau9[[#This Row],[NUANCE]],$A:$B,2,FALSE)="GAUCHE",1,0)</f>
        <v>0</v>
      </c>
      <c r="O718" s="5">
        <f>IF(VLOOKUP(Tableau9[[#This Row],[NUANCE]],$A:$B,2,FALSE)="AUTRE",1,0)</f>
        <v>1</v>
      </c>
    </row>
    <row r="719" spans="5:15" x14ac:dyDescent="0.25">
      <c r="E719" s="4">
        <v>2019</v>
      </c>
      <c r="F719" s="4" t="s">
        <v>568</v>
      </c>
      <c r="G719" s="4">
        <v>4</v>
      </c>
      <c r="H719" s="4" t="s">
        <v>723</v>
      </c>
      <c r="I719" s="4" t="s">
        <v>1407</v>
      </c>
      <c r="J719" s="4" t="str">
        <f>Tableau9[[#This Row],[CANDIDAT_NOM]]</f>
        <v>BIDOU Olivier</v>
      </c>
      <c r="K719" s="5">
        <f>IF(VLOOKUP(Tableau9[[#This Row],[NUANCE]],$A:$B,2,FALSE)="EXTREME DROITE",1,0)</f>
        <v>0</v>
      </c>
      <c r="L719" s="5">
        <f>IF(VLOOKUP(Tableau9[[#This Row],[NUANCE]],$A:$B,2,FALSE)="DROITE",1,0)</f>
        <v>0</v>
      </c>
      <c r="M719" s="5">
        <f>IF(VLOOKUP(Tableau9[[#This Row],[NUANCE]],$A:$B,2,FALSE)="CENTRISTE",1,0)</f>
        <v>0</v>
      </c>
      <c r="N719" s="5">
        <f>IF(VLOOKUP(Tableau9[[#This Row],[NUANCE]],$A:$B,2,FALSE)="GAUCHE",1,0)</f>
        <v>0</v>
      </c>
      <c r="O719" s="5">
        <f>IF(VLOOKUP(Tableau9[[#This Row],[NUANCE]],$A:$B,2,FALSE)="AUTRE",1,0)</f>
        <v>1</v>
      </c>
    </row>
    <row r="720" spans="5:15" x14ac:dyDescent="0.25">
      <c r="E720" s="4">
        <v>2019</v>
      </c>
      <c r="F720" s="4" t="s">
        <v>568</v>
      </c>
      <c r="G720" s="4">
        <v>5</v>
      </c>
      <c r="H720" s="4" t="s">
        <v>723</v>
      </c>
      <c r="I720" s="4" t="s">
        <v>1408</v>
      </c>
      <c r="J720" s="4" t="str">
        <f>Tableau9[[#This Row],[CANDIDAT_NOM]]</f>
        <v>BIDOU Olivier</v>
      </c>
      <c r="K720" s="5">
        <f>IF(VLOOKUP(Tableau9[[#This Row],[NUANCE]],$A:$B,2,FALSE)="EXTREME DROITE",1,0)</f>
        <v>0</v>
      </c>
      <c r="L720" s="5">
        <f>IF(VLOOKUP(Tableau9[[#This Row],[NUANCE]],$A:$B,2,FALSE)="DROITE",1,0)</f>
        <v>0</v>
      </c>
      <c r="M720" s="5">
        <f>IF(VLOOKUP(Tableau9[[#This Row],[NUANCE]],$A:$B,2,FALSE)="CENTRISTE",1,0)</f>
        <v>0</v>
      </c>
      <c r="N720" s="5">
        <f>IF(VLOOKUP(Tableau9[[#This Row],[NUANCE]],$A:$B,2,FALSE)="GAUCHE",1,0)</f>
        <v>0</v>
      </c>
      <c r="O720" s="5">
        <f>IF(VLOOKUP(Tableau9[[#This Row],[NUANCE]],$A:$B,2,FALSE)="AUTRE",1,0)</f>
        <v>1</v>
      </c>
    </row>
    <row r="721" spans="5:15" x14ac:dyDescent="0.25">
      <c r="E721" s="4">
        <v>2019</v>
      </c>
      <c r="F721" s="4" t="s">
        <v>568</v>
      </c>
      <c r="G721" s="4">
        <v>6</v>
      </c>
      <c r="H721" s="4" t="s">
        <v>723</v>
      </c>
      <c r="I721" s="4" t="s">
        <v>1409</v>
      </c>
      <c r="J721" s="4" t="str">
        <f>Tableau9[[#This Row],[CANDIDAT_NOM]]</f>
        <v>BIDOU Olivier</v>
      </c>
      <c r="K721" s="5">
        <f>IF(VLOOKUP(Tableau9[[#This Row],[NUANCE]],$A:$B,2,FALSE)="EXTREME DROITE",1,0)</f>
        <v>0</v>
      </c>
      <c r="L721" s="5">
        <f>IF(VLOOKUP(Tableau9[[#This Row],[NUANCE]],$A:$B,2,FALSE)="DROITE",1,0)</f>
        <v>0</v>
      </c>
      <c r="M721" s="5">
        <f>IF(VLOOKUP(Tableau9[[#This Row],[NUANCE]],$A:$B,2,FALSE)="CENTRISTE",1,0)</f>
        <v>0</v>
      </c>
      <c r="N721" s="5">
        <f>IF(VLOOKUP(Tableau9[[#This Row],[NUANCE]],$A:$B,2,FALSE)="GAUCHE",1,0)</f>
        <v>0</v>
      </c>
      <c r="O721" s="5">
        <f>IF(VLOOKUP(Tableau9[[#This Row],[NUANCE]],$A:$B,2,FALSE)="AUTRE",1,0)</f>
        <v>1</v>
      </c>
    </row>
    <row r="722" spans="5:15" x14ac:dyDescent="0.25">
      <c r="E722" s="4">
        <v>2019</v>
      </c>
      <c r="F722" s="4" t="s">
        <v>568</v>
      </c>
      <c r="G722" s="4">
        <v>7</v>
      </c>
      <c r="H722" s="4" t="s">
        <v>723</v>
      </c>
      <c r="I722" s="4" t="s">
        <v>1410</v>
      </c>
      <c r="J722" s="4" t="str">
        <f>Tableau9[[#This Row],[CANDIDAT_NOM]]</f>
        <v>BIDOU Olivier</v>
      </c>
      <c r="K722" s="5">
        <f>IF(VLOOKUP(Tableau9[[#This Row],[NUANCE]],$A:$B,2,FALSE)="EXTREME DROITE",1,0)</f>
        <v>0</v>
      </c>
      <c r="L722" s="5">
        <f>IF(VLOOKUP(Tableau9[[#This Row],[NUANCE]],$A:$B,2,FALSE)="DROITE",1,0)</f>
        <v>0</v>
      </c>
      <c r="M722" s="5">
        <f>IF(VLOOKUP(Tableau9[[#This Row],[NUANCE]],$A:$B,2,FALSE)="CENTRISTE",1,0)</f>
        <v>0</v>
      </c>
      <c r="N722" s="5">
        <f>IF(VLOOKUP(Tableau9[[#This Row],[NUANCE]],$A:$B,2,FALSE)="GAUCHE",1,0)</f>
        <v>0</v>
      </c>
      <c r="O722" s="5">
        <f>IF(VLOOKUP(Tableau9[[#This Row],[NUANCE]],$A:$B,2,FALSE)="AUTRE",1,0)</f>
        <v>1</v>
      </c>
    </row>
    <row r="723" spans="5:15" x14ac:dyDescent="0.25">
      <c r="E723" s="4">
        <v>2019</v>
      </c>
      <c r="F723" s="4" t="s">
        <v>568</v>
      </c>
      <c r="G723" s="4">
        <v>8</v>
      </c>
      <c r="H723" s="4" t="s">
        <v>723</v>
      </c>
      <c r="I723" s="4" t="s">
        <v>1411</v>
      </c>
      <c r="J723" s="4" t="str">
        <f>Tableau9[[#This Row],[CANDIDAT_NOM]]</f>
        <v>BIDOU Olivier</v>
      </c>
      <c r="K723" s="5">
        <f>IF(VLOOKUP(Tableau9[[#This Row],[NUANCE]],$A:$B,2,FALSE)="EXTREME DROITE",1,0)</f>
        <v>0</v>
      </c>
      <c r="L723" s="5">
        <f>IF(VLOOKUP(Tableau9[[#This Row],[NUANCE]],$A:$B,2,FALSE)="DROITE",1,0)</f>
        <v>0</v>
      </c>
      <c r="M723" s="5">
        <f>IF(VLOOKUP(Tableau9[[#This Row],[NUANCE]],$A:$B,2,FALSE)="CENTRISTE",1,0)</f>
        <v>0</v>
      </c>
      <c r="N723" s="5">
        <f>IF(VLOOKUP(Tableau9[[#This Row],[NUANCE]],$A:$B,2,FALSE)="GAUCHE",1,0)</f>
        <v>0</v>
      </c>
      <c r="O723" s="5">
        <f>IF(VLOOKUP(Tableau9[[#This Row],[NUANCE]],$A:$B,2,FALSE)="AUTRE",1,0)</f>
        <v>1</v>
      </c>
    </row>
    <row r="724" spans="5:15" x14ac:dyDescent="0.25">
      <c r="E724" s="4">
        <v>2019</v>
      </c>
      <c r="F724" s="4" t="s">
        <v>568</v>
      </c>
      <c r="G724" s="4">
        <v>1</v>
      </c>
      <c r="H724" s="4" t="s">
        <v>725</v>
      </c>
      <c r="I724" s="4" t="s">
        <v>1412</v>
      </c>
      <c r="J724" s="4" t="str">
        <f>Tableau9[[#This Row],[CANDIDAT_NOM]]</f>
        <v>PERSON Christian Luc</v>
      </c>
      <c r="K724" s="5">
        <f>IF(VLOOKUP(Tableau9[[#This Row],[NUANCE]],$A:$B,2,FALSE)="EXTREME DROITE",1,0)</f>
        <v>0</v>
      </c>
      <c r="L724" s="5">
        <f>IF(VLOOKUP(Tableau9[[#This Row],[NUANCE]],$A:$B,2,FALSE)="DROITE",1,0)</f>
        <v>0</v>
      </c>
      <c r="M724" s="5">
        <f>IF(VLOOKUP(Tableau9[[#This Row],[NUANCE]],$A:$B,2,FALSE)="CENTRISTE",1,0)</f>
        <v>0</v>
      </c>
      <c r="N724" s="5">
        <f>IF(VLOOKUP(Tableau9[[#This Row],[NUANCE]],$A:$B,2,FALSE)="GAUCHE",1,0)</f>
        <v>0</v>
      </c>
      <c r="O724" s="5">
        <f>IF(VLOOKUP(Tableau9[[#This Row],[NUANCE]],$A:$B,2,FALSE)="AUTRE",1,0)</f>
        <v>1</v>
      </c>
    </row>
    <row r="725" spans="5:15" x14ac:dyDescent="0.25">
      <c r="E725" s="4">
        <v>2019</v>
      </c>
      <c r="F725" s="4" t="s">
        <v>568</v>
      </c>
      <c r="G725" s="4">
        <v>2</v>
      </c>
      <c r="H725" s="4" t="s">
        <v>725</v>
      </c>
      <c r="I725" s="4" t="s">
        <v>1413</v>
      </c>
      <c r="J725" s="4" t="str">
        <f>Tableau9[[#This Row],[CANDIDAT_NOM]]</f>
        <v>PERSON Christian Luc</v>
      </c>
      <c r="K725" s="5">
        <f>IF(VLOOKUP(Tableau9[[#This Row],[NUANCE]],$A:$B,2,FALSE)="EXTREME DROITE",1,0)</f>
        <v>0</v>
      </c>
      <c r="L725" s="5">
        <f>IF(VLOOKUP(Tableau9[[#This Row],[NUANCE]],$A:$B,2,FALSE)="DROITE",1,0)</f>
        <v>0</v>
      </c>
      <c r="M725" s="5">
        <f>IF(VLOOKUP(Tableau9[[#This Row],[NUANCE]],$A:$B,2,FALSE)="CENTRISTE",1,0)</f>
        <v>0</v>
      </c>
      <c r="N725" s="5">
        <f>IF(VLOOKUP(Tableau9[[#This Row],[NUANCE]],$A:$B,2,FALSE)="GAUCHE",1,0)</f>
        <v>0</v>
      </c>
      <c r="O725" s="5">
        <f>IF(VLOOKUP(Tableau9[[#This Row],[NUANCE]],$A:$B,2,FALSE)="AUTRE",1,0)</f>
        <v>1</v>
      </c>
    </row>
    <row r="726" spans="5:15" x14ac:dyDescent="0.25">
      <c r="E726" s="4">
        <v>2019</v>
      </c>
      <c r="F726" s="4" t="s">
        <v>568</v>
      </c>
      <c r="G726" s="4">
        <v>3</v>
      </c>
      <c r="H726" s="4" t="s">
        <v>725</v>
      </c>
      <c r="I726" s="4" t="s">
        <v>1414</v>
      </c>
      <c r="J726" s="4" t="str">
        <f>Tableau9[[#This Row],[CANDIDAT_NOM]]</f>
        <v>PERSON Christian Luc</v>
      </c>
      <c r="K726" s="5">
        <f>IF(VLOOKUP(Tableau9[[#This Row],[NUANCE]],$A:$B,2,FALSE)="EXTREME DROITE",1,0)</f>
        <v>0</v>
      </c>
      <c r="L726" s="5">
        <f>IF(VLOOKUP(Tableau9[[#This Row],[NUANCE]],$A:$B,2,FALSE)="DROITE",1,0)</f>
        <v>0</v>
      </c>
      <c r="M726" s="5">
        <f>IF(VLOOKUP(Tableau9[[#This Row],[NUANCE]],$A:$B,2,FALSE)="CENTRISTE",1,0)</f>
        <v>0</v>
      </c>
      <c r="N726" s="5">
        <f>IF(VLOOKUP(Tableau9[[#This Row],[NUANCE]],$A:$B,2,FALSE)="GAUCHE",1,0)</f>
        <v>0</v>
      </c>
      <c r="O726" s="5">
        <f>IF(VLOOKUP(Tableau9[[#This Row],[NUANCE]],$A:$B,2,FALSE)="AUTRE",1,0)</f>
        <v>1</v>
      </c>
    </row>
    <row r="727" spans="5:15" x14ac:dyDescent="0.25">
      <c r="E727" s="4">
        <v>2019</v>
      </c>
      <c r="F727" s="4" t="s">
        <v>568</v>
      </c>
      <c r="G727" s="4">
        <v>4</v>
      </c>
      <c r="H727" s="4" t="s">
        <v>725</v>
      </c>
      <c r="I727" s="4" t="s">
        <v>1415</v>
      </c>
      <c r="J727" s="4" t="str">
        <f>Tableau9[[#This Row],[CANDIDAT_NOM]]</f>
        <v>PERSON Christian Luc</v>
      </c>
      <c r="K727" s="5">
        <f>IF(VLOOKUP(Tableau9[[#This Row],[NUANCE]],$A:$B,2,FALSE)="EXTREME DROITE",1,0)</f>
        <v>0</v>
      </c>
      <c r="L727" s="5">
        <f>IF(VLOOKUP(Tableau9[[#This Row],[NUANCE]],$A:$B,2,FALSE)="DROITE",1,0)</f>
        <v>0</v>
      </c>
      <c r="M727" s="5">
        <f>IF(VLOOKUP(Tableau9[[#This Row],[NUANCE]],$A:$B,2,FALSE)="CENTRISTE",1,0)</f>
        <v>0</v>
      </c>
      <c r="N727" s="5">
        <f>IF(VLOOKUP(Tableau9[[#This Row],[NUANCE]],$A:$B,2,FALSE)="GAUCHE",1,0)</f>
        <v>0</v>
      </c>
      <c r="O727" s="5">
        <f>IF(VLOOKUP(Tableau9[[#This Row],[NUANCE]],$A:$B,2,FALSE)="AUTRE",1,0)</f>
        <v>1</v>
      </c>
    </row>
    <row r="728" spans="5:15" x14ac:dyDescent="0.25">
      <c r="E728" s="4">
        <v>2019</v>
      </c>
      <c r="F728" s="4" t="s">
        <v>568</v>
      </c>
      <c r="G728" s="4">
        <v>5</v>
      </c>
      <c r="H728" s="4" t="s">
        <v>725</v>
      </c>
      <c r="I728" s="4" t="s">
        <v>1416</v>
      </c>
      <c r="J728" s="4" t="str">
        <f>Tableau9[[#This Row],[CANDIDAT_NOM]]</f>
        <v>PERSON Christian Luc</v>
      </c>
      <c r="K728" s="5">
        <f>IF(VLOOKUP(Tableau9[[#This Row],[NUANCE]],$A:$B,2,FALSE)="EXTREME DROITE",1,0)</f>
        <v>0</v>
      </c>
      <c r="L728" s="5">
        <f>IF(VLOOKUP(Tableau9[[#This Row],[NUANCE]],$A:$B,2,FALSE)="DROITE",1,0)</f>
        <v>0</v>
      </c>
      <c r="M728" s="5">
        <f>IF(VLOOKUP(Tableau9[[#This Row],[NUANCE]],$A:$B,2,FALSE)="CENTRISTE",1,0)</f>
        <v>0</v>
      </c>
      <c r="N728" s="5">
        <f>IF(VLOOKUP(Tableau9[[#This Row],[NUANCE]],$A:$B,2,FALSE)="GAUCHE",1,0)</f>
        <v>0</v>
      </c>
      <c r="O728" s="5">
        <f>IF(VLOOKUP(Tableau9[[#This Row],[NUANCE]],$A:$B,2,FALSE)="AUTRE",1,0)</f>
        <v>1</v>
      </c>
    </row>
    <row r="729" spans="5:15" x14ac:dyDescent="0.25">
      <c r="E729" s="4">
        <v>2019</v>
      </c>
      <c r="F729" s="4" t="s">
        <v>568</v>
      </c>
      <c r="G729" s="4">
        <v>6</v>
      </c>
      <c r="H729" s="4" t="s">
        <v>725</v>
      </c>
      <c r="I729" s="4" t="s">
        <v>1417</v>
      </c>
      <c r="J729" s="4" t="str">
        <f>Tableau9[[#This Row],[CANDIDAT_NOM]]</f>
        <v>PERSON Christian Luc</v>
      </c>
      <c r="K729" s="5">
        <f>IF(VLOOKUP(Tableau9[[#This Row],[NUANCE]],$A:$B,2,FALSE)="EXTREME DROITE",1,0)</f>
        <v>0</v>
      </c>
      <c r="L729" s="5">
        <f>IF(VLOOKUP(Tableau9[[#This Row],[NUANCE]],$A:$B,2,FALSE)="DROITE",1,0)</f>
        <v>0</v>
      </c>
      <c r="M729" s="5">
        <f>IF(VLOOKUP(Tableau9[[#This Row],[NUANCE]],$A:$B,2,FALSE)="CENTRISTE",1,0)</f>
        <v>0</v>
      </c>
      <c r="N729" s="5">
        <f>IF(VLOOKUP(Tableau9[[#This Row],[NUANCE]],$A:$B,2,FALSE)="GAUCHE",1,0)</f>
        <v>0</v>
      </c>
      <c r="O729" s="5">
        <f>IF(VLOOKUP(Tableau9[[#This Row],[NUANCE]],$A:$B,2,FALSE)="AUTRE",1,0)</f>
        <v>1</v>
      </c>
    </row>
    <row r="730" spans="5:15" x14ac:dyDescent="0.25">
      <c r="E730" s="4">
        <v>2019</v>
      </c>
      <c r="F730" s="4" t="s">
        <v>568</v>
      </c>
      <c r="G730" s="4">
        <v>7</v>
      </c>
      <c r="H730" s="4" t="s">
        <v>725</v>
      </c>
      <c r="I730" s="4" t="s">
        <v>1418</v>
      </c>
      <c r="J730" s="4" t="str">
        <f>Tableau9[[#This Row],[CANDIDAT_NOM]]</f>
        <v>PERSON Christian Luc</v>
      </c>
      <c r="K730" s="5">
        <f>IF(VLOOKUP(Tableau9[[#This Row],[NUANCE]],$A:$B,2,FALSE)="EXTREME DROITE",1,0)</f>
        <v>0</v>
      </c>
      <c r="L730" s="5">
        <f>IF(VLOOKUP(Tableau9[[#This Row],[NUANCE]],$A:$B,2,FALSE)="DROITE",1,0)</f>
        <v>0</v>
      </c>
      <c r="M730" s="5">
        <f>IF(VLOOKUP(Tableau9[[#This Row],[NUANCE]],$A:$B,2,FALSE)="CENTRISTE",1,0)</f>
        <v>0</v>
      </c>
      <c r="N730" s="5">
        <f>IF(VLOOKUP(Tableau9[[#This Row],[NUANCE]],$A:$B,2,FALSE)="GAUCHE",1,0)</f>
        <v>0</v>
      </c>
      <c r="O730" s="5">
        <f>IF(VLOOKUP(Tableau9[[#This Row],[NUANCE]],$A:$B,2,FALSE)="AUTRE",1,0)</f>
        <v>1</v>
      </c>
    </row>
    <row r="731" spans="5:15" x14ac:dyDescent="0.25">
      <c r="E731" s="4">
        <v>2019</v>
      </c>
      <c r="F731" s="4" t="s">
        <v>568</v>
      </c>
      <c r="G731" s="4">
        <v>8</v>
      </c>
      <c r="H731" s="4" t="s">
        <v>725</v>
      </c>
      <c r="I731" s="4" t="s">
        <v>1419</v>
      </c>
      <c r="J731" s="4" t="str">
        <f>Tableau9[[#This Row],[CANDIDAT_NOM]]</f>
        <v>PERSON Christian Luc</v>
      </c>
      <c r="K731" s="5">
        <f>IF(VLOOKUP(Tableau9[[#This Row],[NUANCE]],$A:$B,2,FALSE)="EXTREME DROITE",1,0)</f>
        <v>0</v>
      </c>
      <c r="L731" s="5">
        <f>IF(VLOOKUP(Tableau9[[#This Row],[NUANCE]],$A:$B,2,FALSE)="DROITE",1,0)</f>
        <v>0</v>
      </c>
      <c r="M731" s="5">
        <f>IF(VLOOKUP(Tableau9[[#This Row],[NUANCE]],$A:$B,2,FALSE)="CENTRISTE",1,0)</f>
        <v>0</v>
      </c>
      <c r="N731" s="5">
        <f>IF(VLOOKUP(Tableau9[[#This Row],[NUANCE]],$A:$B,2,FALSE)="GAUCHE",1,0)</f>
        <v>0</v>
      </c>
      <c r="O731" s="5">
        <f>IF(VLOOKUP(Tableau9[[#This Row],[NUANCE]],$A:$B,2,FALSE)="AUTRE",1,0)</f>
        <v>1</v>
      </c>
    </row>
    <row r="732" spans="5:15" x14ac:dyDescent="0.25">
      <c r="E732" s="4">
        <v>2019</v>
      </c>
      <c r="F732" s="4" t="s">
        <v>568</v>
      </c>
      <c r="G732" s="4">
        <v>1</v>
      </c>
      <c r="H732" s="4" t="s">
        <v>727</v>
      </c>
      <c r="I732" s="4" t="s">
        <v>1420</v>
      </c>
      <c r="J732" s="4" t="str">
        <f>Tableau9[[#This Row],[CANDIDAT_NOM]]</f>
        <v>AZERGUI Nagib</v>
      </c>
      <c r="K732" s="5">
        <f>IF(VLOOKUP(Tableau9[[#This Row],[NUANCE]],$A:$B,2,FALSE)="EXTREME DROITE",1,0)</f>
        <v>0</v>
      </c>
      <c r="L732" s="5">
        <f>IF(VLOOKUP(Tableau9[[#This Row],[NUANCE]],$A:$B,2,FALSE)="DROITE",1,0)</f>
        <v>0</v>
      </c>
      <c r="M732" s="5">
        <f>IF(VLOOKUP(Tableau9[[#This Row],[NUANCE]],$A:$B,2,FALSE)="CENTRISTE",1,0)</f>
        <v>0</v>
      </c>
      <c r="N732" s="5">
        <f>IF(VLOOKUP(Tableau9[[#This Row],[NUANCE]],$A:$B,2,FALSE)="GAUCHE",1,0)</f>
        <v>0</v>
      </c>
      <c r="O732" s="5">
        <f>IF(VLOOKUP(Tableau9[[#This Row],[NUANCE]],$A:$B,2,FALSE)="AUTRE",1,0)</f>
        <v>1</v>
      </c>
    </row>
    <row r="733" spans="5:15" x14ac:dyDescent="0.25">
      <c r="E733" s="4">
        <v>2019</v>
      </c>
      <c r="F733" s="4" t="s">
        <v>568</v>
      </c>
      <c r="G733" s="4">
        <v>2</v>
      </c>
      <c r="H733" s="4" t="s">
        <v>727</v>
      </c>
      <c r="I733" s="4" t="s">
        <v>1421</v>
      </c>
      <c r="J733" s="4" t="str">
        <f>Tableau9[[#This Row],[CANDIDAT_NOM]]</f>
        <v>AZERGUI Nagib</v>
      </c>
      <c r="K733" s="5">
        <f>IF(VLOOKUP(Tableau9[[#This Row],[NUANCE]],$A:$B,2,FALSE)="EXTREME DROITE",1,0)</f>
        <v>0</v>
      </c>
      <c r="L733" s="5">
        <f>IF(VLOOKUP(Tableau9[[#This Row],[NUANCE]],$A:$B,2,FALSE)="DROITE",1,0)</f>
        <v>0</v>
      </c>
      <c r="M733" s="5">
        <f>IF(VLOOKUP(Tableau9[[#This Row],[NUANCE]],$A:$B,2,FALSE)="CENTRISTE",1,0)</f>
        <v>0</v>
      </c>
      <c r="N733" s="5">
        <f>IF(VLOOKUP(Tableau9[[#This Row],[NUANCE]],$A:$B,2,FALSE)="GAUCHE",1,0)</f>
        <v>0</v>
      </c>
      <c r="O733" s="5">
        <f>IF(VLOOKUP(Tableau9[[#This Row],[NUANCE]],$A:$B,2,FALSE)="AUTRE",1,0)</f>
        <v>1</v>
      </c>
    </row>
    <row r="734" spans="5:15" x14ac:dyDescent="0.25">
      <c r="E734" s="4">
        <v>2019</v>
      </c>
      <c r="F734" s="4" t="s">
        <v>568</v>
      </c>
      <c r="G734" s="4">
        <v>3</v>
      </c>
      <c r="H734" s="4" t="s">
        <v>727</v>
      </c>
      <c r="I734" s="4" t="s">
        <v>1422</v>
      </c>
      <c r="J734" s="4" t="str">
        <f>Tableau9[[#This Row],[CANDIDAT_NOM]]</f>
        <v>AZERGUI Nagib</v>
      </c>
      <c r="K734" s="5">
        <f>IF(VLOOKUP(Tableau9[[#This Row],[NUANCE]],$A:$B,2,FALSE)="EXTREME DROITE",1,0)</f>
        <v>0</v>
      </c>
      <c r="L734" s="5">
        <f>IF(VLOOKUP(Tableau9[[#This Row],[NUANCE]],$A:$B,2,FALSE)="DROITE",1,0)</f>
        <v>0</v>
      </c>
      <c r="M734" s="5">
        <f>IF(VLOOKUP(Tableau9[[#This Row],[NUANCE]],$A:$B,2,FALSE)="CENTRISTE",1,0)</f>
        <v>0</v>
      </c>
      <c r="N734" s="5">
        <f>IF(VLOOKUP(Tableau9[[#This Row],[NUANCE]],$A:$B,2,FALSE)="GAUCHE",1,0)</f>
        <v>0</v>
      </c>
      <c r="O734" s="5">
        <f>IF(VLOOKUP(Tableau9[[#This Row],[NUANCE]],$A:$B,2,FALSE)="AUTRE",1,0)</f>
        <v>1</v>
      </c>
    </row>
    <row r="735" spans="5:15" x14ac:dyDescent="0.25">
      <c r="E735" s="4">
        <v>2019</v>
      </c>
      <c r="F735" s="4" t="s">
        <v>568</v>
      </c>
      <c r="G735" s="4">
        <v>4</v>
      </c>
      <c r="H735" s="4" t="s">
        <v>727</v>
      </c>
      <c r="I735" s="4" t="s">
        <v>1423</v>
      </c>
      <c r="J735" s="4" t="str">
        <f>Tableau9[[#This Row],[CANDIDAT_NOM]]</f>
        <v>AZERGUI Nagib</v>
      </c>
      <c r="K735" s="5">
        <f>IF(VLOOKUP(Tableau9[[#This Row],[NUANCE]],$A:$B,2,FALSE)="EXTREME DROITE",1,0)</f>
        <v>0</v>
      </c>
      <c r="L735" s="5">
        <f>IF(VLOOKUP(Tableau9[[#This Row],[NUANCE]],$A:$B,2,FALSE)="DROITE",1,0)</f>
        <v>0</v>
      </c>
      <c r="M735" s="5">
        <f>IF(VLOOKUP(Tableau9[[#This Row],[NUANCE]],$A:$B,2,FALSE)="CENTRISTE",1,0)</f>
        <v>0</v>
      </c>
      <c r="N735" s="5">
        <f>IF(VLOOKUP(Tableau9[[#This Row],[NUANCE]],$A:$B,2,FALSE)="GAUCHE",1,0)</f>
        <v>0</v>
      </c>
      <c r="O735" s="5">
        <f>IF(VLOOKUP(Tableau9[[#This Row],[NUANCE]],$A:$B,2,FALSE)="AUTRE",1,0)</f>
        <v>1</v>
      </c>
    </row>
    <row r="736" spans="5:15" x14ac:dyDescent="0.25">
      <c r="E736" s="4">
        <v>2019</v>
      </c>
      <c r="F736" s="4" t="s">
        <v>568</v>
      </c>
      <c r="G736" s="4">
        <v>5</v>
      </c>
      <c r="H736" s="4" t="s">
        <v>727</v>
      </c>
      <c r="I736" s="4" t="s">
        <v>1424</v>
      </c>
      <c r="J736" s="4" t="str">
        <f>Tableau9[[#This Row],[CANDIDAT_NOM]]</f>
        <v>AZERGUI Nagib</v>
      </c>
      <c r="K736" s="5">
        <f>IF(VLOOKUP(Tableau9[[#This Row],[NUANCE]],$A:$B,2,FALSE)="EXTREME DROITE",1,0)</f>
        <v>0</v>
      </c>
      <c r="L736" s="5">
        <f>IF(VLOOKUP(Tableau9[[#This Row],[NUANCE]],$A:$B,2,FALSE)="DROITE",1,0)</f>
        <v>0</v>
      </c>
      <c r="M736" s="5">
        <f>IF(VLOOKUP(Tableau9[[#This Row],[NUANCE]],$A:$B,2,FALSE)="CENTRISTE",1,0)</f>
        <v>0</v>
      </c>
      <c r="N736" s="5">
        <f>IF(VLOOKUP(Tableau9[[#This Row],[NUANCE]],$A:$B,2,FALSE)="GAUCHE",1,0)</f>
        <v>0</v>
      </c>
      <c r="O736" s="5">
        <f>IF(VLOOKUP(Tableau9[[#This Row],[NUANCE]],$A:$B,2,FALSE)="AUTRE",1,0)</f>
        <v>1</v>
      </c>
    </row>
    <row r="737" spans="5:15" x14ac:dyDescent="0.25">
      <c r="E737" s="4">
        <v>2019</v>
      </c>
      <c r="F737" s="4" t="s">
        <v>568</v>
      </c>
      <c r="G737" s="4">
        <v>6</v>
      </c>
      <c r="H737" s="4" t="s">
        <v>727</v>
      </c>
      <c r="I737" s="4" t="s">
        <v>1425</v>
      </c>
      <c r="J737" s="4" t="str">
        <f>Tableau9[[#This Row],[CANDIDAT_NOM]]</f>
        <v>AZERGUI Nagib</v>
      </c>
      <c r="K737" s="5">
        <f>IF(VLOOKUP(Tableau9[[#This Row],[NUANCE]],$A:$B,2,FALSE)="EXTREME DROITE",1,0)</f>
        <v>0</v>
      </c>
      <c r="L737" s="5">
        <f>IF(VLOOKUP(Tableau9[[#This Row],[NUANCE]],$A:$B,2,FALSE)="DROITE",1,0)</f>
        <v>0</v>
      </c>
      <c r="M737" s="5">
        <f>IF(VLOOKUP(Tableau9[[#This Row],[NUANCE]],$A:$B,2,FALSE)="CENTRISTE",1,0)</f>
        <v>0</v>
      </c>
      <c r="N737" s="5">
        <f>IF(VLOOKUP(Tableau9[[#This Row],[NUANCE]],$A:$B,2,FALSE)="GAUCHE",1,0)</f>
        <v>0</v>
      </c>
      <c r="O737" s="5">
        <f>IF(VLOOKUP(Tableau9[[#This Row],[NUANCE]],$A:$B,2,FALSE)="AUTRE",1,0)</f>
        <v>1</v>
      </c>
    </row>
    <row r="738" spans="5:15" x14ac:dyDescent="0.25">
      <c r="E738" s="4">
        <v>2019</v>
      </c>
      <c r="F738" s="4" t="s">
        <v>568</v>
      </c>
      <c r="G738" s="4">
        <v>7</v>
      </c>
      <c r="H738" s="4" t="s">
        <v>727</v>
      </c>
      <c r="I738" s="4" t="s">
        <v>1426</v>
      </c>
      <c r="J738" s="4" t="str">
        <f>Tableau9[[#This Row],[CANDIDAT_NOM]]</f>
        <v>AZERGUI Nagib</v>
      </c>
      <c r="K738" s="5">
        <f>IF(VLOOKUP(Tableau9[[#This Row],[NUANCE]],$A:$B,2,FALSE)="EXTREME DROITE",1,0)</f>
        <v>0</v>
      </c>
      <c r="L738" s="5">
        <f>IF(VLOOKUP(Tableau9[[#This Row],[NUANCE]],$A:$B,2,FALSE)="DROITE",1,0)</f>
        <v>0</v>
      </c>
      <c r="M738" s="5">
        <f>IF(VLOOKUP(Tableau9[[#This Row],[NUANCE]],$A:$B,2,FALSE)="CENTRISTE",1,0)</f>
        <v>0</v>
      </c>
      <c r="N738" s="5">
        <f>IF(VLOOKUP(Tableau9[[#This Row],[NUANCE]],$A:$B,2,FALSE)="GAUCHE",1,0)</f>
        <v>0</v>
      </c>
      <c r="O738" s="5">
        <f>IF(VLOOKUP(Tableau9[[#This Row],[NUANCE]],$A:$B,2,FALSE)="AUTRE",1,0)</f>
        <v>1</v>
      </c>
    </row>
    <row r="739" spans="5:15" x14ac:dyDescent="0.25">
      <c r="E739" s="4">
        <v>2019</v>
      </c>
      <c r="F739" s="4" t="s">
        <v>568</v>
      </c>
      <c r="G739" s="4">
        <v>8</v>
      </c>
      <c r="H739" s="4" t="s">
        <v>727</v>
      </c>
      <c r="I739" s="4" t="s">
        <v>1427</v>
      </c>
      <c r="J739" s="4" t="str">
        <f>Tableau9[[#This Row],[CANDIDAT_NOM]]</f>
        <v>AZERGUI Nagib</v>
      </c>
      <c r="K739" s="5">
        <f>IF(VLOOKUP(Tableau9[[#This Row],[NUANCE]],$A:$B,2,FALSE)="EXTREME DROITE",1,0)</f>
        <v>0</v>
      </c>
      <c r="L739" s="5">
        <f>IF(VLOOKUP(Tableau9[[#This Row],[NUANCE]],$A:$B,2,FALSE)="DROITE",1,0)</f>
        <v>0</v>
      </c>
      <c r="M739" s="5">
        <f>IF(VLOOKUP(Tableau9[[#This Row],[NUANCE]],$A:$B,2,FALSE)="CENTRISTE",1,0)</f>
        <v>0</v>
      </c>
      <c r="N739" s="5">
        <f>IF(VLOOKUP(Tableau9[[#This Row],[NUANCE]],$A:$B,2,FALSE)="GAUCHE",1,0)</f>
        <v>0</v>
      </c>
      <c r="O739" s="5">
        <f>IF(VLOOKUP(Tableau9[[#This Row],[NUANCE]],$A:$B,2,FALSE)="AUTRE",1,0)</f>
        <v>1</v>
      </c>
    </row>
    <row r="740" spans="5:15" x14ac:dyDescent="0.25">
      <c r="E740" s="4" t="s">
        <v>1428</v>
      </c>
      <c r="F740" s="4" t="s">
        <v>568</v>
      </c>
      <c r="G740" s="4">
        <v>5</v>
      </c>
      <c r="H740" s="4" t="s">
        <v>1429</v>
      </c>
      <c r="I740" s="4" t="s">
        <v>1430</v>
      </c>
      <c r="J740" s="4" t="s">
        <v>616</v>
      </c>
      <c r="K740" s="5">
        <f>IF(VLOOKUP(Tableau9[[#This Row],[NUANCE]],$A:$B,2,FALSE)="EXTREME DROITE",1,0)</f>
        <v>0</v>
      </c>
      <c r="L740" s="5">
        <f>IF(VLOOKUP(Tableau9[[#This Row],[NUANCE]],$A:$B,2,FALSE)="DROITE",1,0)</f>
        <v>0</v>
      </c>
      <c r="M740" s="5">
        <f>IF(VLOOKUP(Tableau9[[#This Row],[NUANCE]],$A:$B,2,FALSE)="CENTRISTE",1,0)</f>
        <v>0</v>
      </c>
      <c r="N740" s="5">
        <f>IF(VLOOKUP(Tableau9[[#This Row],[NUANCE]],$A:$B,2,FALSE)="GAUCHE",1,0)</f>
        <v>1</v>
      </c>
      <c r="O740" s="5">
        <f>IF(VLOOKUP(Tableau9[[#This Row],[NUANCE]],$A:$B,2,FALSE)="AUTRE",1,0)</f>
        <v>0</v>
      </c>
    </row>
    <row r="741" spans="5:15" x14ac:dyDescent="0.25">
      <c r="E741" s="4" t="s">
        <v>1428</v>
      </c>
      <c r="F741" s="4" t="s">
        <v>568</v>
      </c>
      <c r="G741" s="4">
        <v>6</v>
      </c>
      <c r="H741" s="4" t="s">
        <v>1429</v>
      </c>
      <c r="I741" s="4" t="s">
        <v>1431</v>
      </c>
      <c r="J741" s="4" t="s">
        <v>616</v>
      </c>
      <c r="K741" s="5">
        <f>IF(VLOOKUP(Tableau9[[#This Row],[NUANCE]],$A:$B,2,FALSE)="EXTREME DROITE",1,0)</f>
        <v>0</v>
      </c>
      <c r="L741" s="5">
        <f>IF(VLOOKUP(Tableau9[[#This Row],[NUANCE]],$A:$B,2,FALSE)="DROITE",1,0)</f>
        <v>0</v>
      </c>
      <c r="M741" s="5">
        <f>IF(VLOOKUP(Tableau9[[#This Row],[NUANCE]],$A:$B,2,FALSE)="CENTRISTE",1,0)</f>
        <v>0</v>
      </c>
      <c r="N741" s="5">
        <f>IF(VLOOKUP(Tableau9[[#This Row],[NUANCE]],$A:$B,2,FALSE)="GAUCHE",1,0)</f>
        <v>1</v>
      </c>
      <c r="O741" s="5">
        <f>IF(VLOOKUP(Tableau9[[#This Row],[NUANCE]],$A:$B,2,FALSE)="AUTRE",1,0)</f>
        <v>0</v>
      </c>
    </row>
    <row r="742" spans="5:15" x14ac:dyDescent="0.25">
      <c r="E742" s="4" t="s">
        <v>1428</v>
      </c>
      <c r="F742" s="4" t="s">
        <v>568</v>
      </c>
      <c r="G742" s="4">
        <v>1</v>
      </c>
      <c r="H742" s="4" t="s">
        <v>1432</v>
      </c>
      <c r="I742" s="4" t="s">
        <v>1433</v>
      </c>
      <c r="J742" s="4" t="s">
        <v>616</v>
      </c>
      <c r="K742" s="5">
        <f>IF(VLOOKUP(Tableau9[[#This Row],[NUANCE]],$A:$B,2,FALSE)="EXTREME DROITE",1,0)</f>
        <v>0</v>
      </c>
      <c r="L742" s="5">
        <f>IF(VLOOKUP(Tableau9[[#This Row],[NUANCE]],$A:$B,2,FALSE)="DROITE",1,0)</f>
        <v>0</v>
      </c>
      <c r="M742" s="5">
        <f>IF(VLOOKUP(Tableau9[[#This Row],[NUANCE]],$A:$B,2,FALSE)="CENTRISTE",1,0)</f>
        <v>0</v>
      </c>
      <c r="N742" s="5">
        <f>IF(VLOOKUP(Tableau9[[#This Row],[NUANCE]],$A:$B,2,FALSE)="GAUCHE",1,0)</f>
        <v>1</v>
      </c>
      <c r="O742" s="5">
        <f>IF(VLOOKUP(Tableau9[[#This Row],[NUANCE]],$A:$B,2,FALSE)="AUTRE",1,0)</f>
        <v>0</v>
      </c>
    </row>
    <row r="743" spans="5:15" x14ac:dyDescent="0.25">
      <c r="E743" s="4" t="s">
        <v>1428</v>
      </c>
      <c r="F743" s="4" t="s">
        <v>568</v>
      </c>
      <c r="G743" s="4">
        <v>4</v>
      </c>
      <c r="H743" s="4" t="s">
        <v>1432</v>
      </c>
      <c r="I743" s="4" t="s">
        <v>1434</v>
      </c>
      <c r="J743" s="4" t="s">
        <v>616</v>
      </c>
      <c r="K743" s="5">
        <f>IF(VLOOKUP(Tableau9[[#This Row],[NUANCE]],$A:$B,2,FALSE)="EXTREME DROITE",1,0)</f>
        <v>0</v>
      </c>
      <c r="L743" s="5">
        <f>IF(VLOOKUP(Tableau9[[#This Row],[NUANCE]],$A:$B,2,FALSE)="DROITE",1,0)</f>
        <v>0</v>
      </c>
      <c r="M743" s="5">
        <f>IF(VLOOKUP(Tableau9[[#This Row],[NUANCE]],$A:$B,2,FALSE)="CENTRISTE",1,0)</f>
        <v>0</v>
      </c>
      <c r="N743" s="5">
        <f>IF(VLOOKUP(Tableau9[[#This Row],[NUANCE]],$A:$B,2,FALSE)="GAUCHE",1,0)</f>
        <v>1</v>
      </c>
      <c r="O743" s="5">
        <f>IF(VLOOKUP(Tableau9[[#This Row],[NUANCE]],$A:$B,2,FALSE)="AUTRE",1,0)</f>
        <v>0</v>
      </c>
    </row>
    <row r="744" spans="5:15" x14ac:dyDescent="0.25">
      <c r="E744" s="4" t="s">
        <v>1428</v>
      </c>
      <c r="F744" s="4" t="s">
        <v>568</v>
      </c>
      <c r="G744" s="4">
        <v>6</v>
      </c>
      <c r="H744" s="4" t="s">
        <v>1435</v>
      </c>
      <c r="I744" s="4" t="s">
        <v>1436</v>
      </c>
      <c r="J744" s="4" t="s">
        <v>616</v>
      </c>
      <c r="K744" s="5">
        <f>IF(VLOOKUP(Tableau9[[#This Row],[NUANCE]],$A:$B,2,FALSE)="EXTREME DROITE",1,0)</f>
        <v>0</v>
      </c>
      <c r="L744" s="5">
        <f>IF(VLOOKUP(Tableau9[[#This Row],[NUANCE]],$A:$B,2,FALSE)="DROITE",1,0)</f>
        <v>0</v>
      </c>
      <c r="M744" s="5">
        <f>IF(VLOOKUP(Tableau9[[#This Row],[NUANCE]],$A:$B,2,FALSE)="CENTRISTE",1,0)</f>
        <v>0</v>
      </c>
      <c r="N744" s="5">
        <f>IF(VLOOKUP(Tableau9[[#This Row],[NUANCE]],$A:$B,2,FALSE)="GAUCHE",1,0)</f>
        <v>1</v>
      </c>
      <c r="O744" s="5">
        <f>IF(VLOOKUP(Tableau9[[#This Row],[NUANCE]],$A:$B,2,FALSE)="AUTRE",1,0)</f>
        <v>0</v>
      </c>
    </row>
    <row r="745" spans="5:15" x14ac:dyDescent="0.25">
      <c r="E745" s="4" t="s">
        <v>1428</v>
      </c>
      <c r="F745" s="4" t="s">
        <v>568</v>
      </c>
      <c r="G745" s="4">
        <v>7</v>
      </c>
      <c r="H745" s="4" t="s">
        <v>1435</v>
      </c>
      <c r="I745" s="4" t="s">
        <v>1437</v>
      </c>
      <c r="J745" s="4" t="s">
        <v>616</v>
      </c>
      <c r="K745" s="5">
        <f>IF(VLOOKUP(Tableau9[[#This Row],[NUANCE]],$A:$B,2,FALSE)="EXTREME DROITE",1,0)</f>
        <v>0</v>
      </c>
      <c r="L745" s="5">
        <f>IF(VLOOKUP(Tableau9[[#This Row],[NUANCE]],$A:$B,2,FALSE)="DROITE",1,0)</f>
        <v>0</v>
      </c>
      <c r="M745" s="5">
        <f>IF(VLOOKUP(Tableau9[[#This Row],[NUANCE]],$A:$B,2,FALSE)="CENTRISTE",1,0)</f>
        <v>0</v>
      </c>
      <c r="N745" s="5">
        <f>IF(VLOOKUP(Tableau9[[#This Row],[NUANCE]],$A:$B,2,FALSE)="GAUCHE",1,0)</f>
        <v>1</v>
      </c>
      <c r="O745" s="5">
        <f>IF(VLOOKUP(Tableau9[[#This Row],[NUANCE]],$A:$B,2,FALSE)="AUTRE",1,0)</f>
        <v>0</v>
      </c>
    </row>
    <row r="746" spans="5:15" x14ac:dyDescent="0.25">
      <c r="E746" s="4" t="s">
        <v>1428</v>
      </c>
      <c r="F746" s="4" t="s">
        <v>568</v>
      </c>
      <c r="G746" s="4">
        <v>1</v>
      </c>
      <c r="H746" s="4" t="s">
        <v>1438</v>
      </c>
      <c r="I746" s="4" t="s">
        <v>1439</v>
      </c>
      <c r="J746" s="4" t="s">
        <v>616</v>
      </c>
      <c r="K746" s="5">
        <f>IF(VLOOKUP(Tableau9[[#This Row],[NUANCE]],$A:$B,2,FALSE)="EXTREME DROITE",1,0)</f>
        <v>0</v>
      </c>
      <c r="L746" s="5">
        <f>IF(VLOOKUP(Tableau9[[#This Row],[NUANCE]],$A:$B,2,FALSE)="DROITE",1,0)</f>
        <v>0</v>
      </c>
      <c r="M746" s="5">
        <f>IF(VLOOKUP(Tableau9[[#This Row],[NUANCE]],$A:$B,2,FALSE)="CENTRISTE",1,0)</f>
        <v>0</v>
      </c>
      <c r="N746" s="5">
        <f>IF(VLOOKUP(Tableau9[[#This Row],[NUANCE]],$A:$B,2,FALSE)="GAUCHE",1,0)</f>
        <v>1</v>
      </c>
      <c r="O746" s="5">
        <f>IF(VLOOKUP(Tableau9[[#This Row],[NUANCE]],$A:$B,2,FALSE)="AUTRE",1,0)</f>
        <v>0</v>
      </c>
    </row>
    <row r="747" spans="5:15" x14ac:dyDescent="0.25">
      <c r="E747" s="4" t="s">
        <v>1428</v>
      </c>
      <c r="F747" s="4" t="s">
        <v>568</v>
      </c>
      <c r="G747" s="4">
        <v>2</v>
      </c>
      <c r="H747" s="4" t="s">
        <v>1438</v>
      </c>
      <c r="I747" s="4" t="s">
        <v>1440</v>
      </c>
      <c r="J747" s="4" t="s">
        <v>616</v>
      </c>
      <c r="K747" s="5">
        <f>IF(VLOOKUP(Tableau9[[#This Row],[NUANCE]],$A:$B,2,FALSE)="EXTREME DROITE",1,0)</f>
        <v>0</v>
      </c>
      <c r="L747" s="5">
        <f>IF(VLOOKUP(Tableau9[[#This Row],[NUANCE]],$A:$B,2,FALSE)="DROITE",1,0)</f>
        <v>0</v>
      </c>
      <c r="M747" s="5">
        <f>IF(VLOOKUP(Tableau9[[#This Row],[NUANCE]],$A:$B,2,FALSE)="CENTRISTE",1,0)</f>
        <v>0</v>
      </c>
      <c r="N747" s="5">
        <f>IF(VLOOKUP(Tableau9[[#This Row],[NUANCE]],$A:$B,2,FALSE)="GAUCHE",1,0)</f>
        <v>1</v>
      </c>
      <c r="O747" s="5">
        <f>IF(VLOOKUP(Tableau9[[#This Row],[NUANCE]],$A:$B,2,FALSE)="AUTRE",1,0)</f>
        <v>0</v>
      </c>
    </row>
    <row r="748" spans="5:15" x14ac:dyDescent="0.25">
      <c r="E748" s="4" t="s">
        <v>1428</v>
      </c>
      <c r="F748" s="4" t="s">
        <v>568</v>
      </c>
      <c r="G748" s="4">
        <v>3</v>
      </c>
      <c r="H748" s="4" t="s">
        <v>1438</v>
      </c>
      <c r="I748" s="4" t="s">
        <v>1441</v>
      </c>
      <c r="J748" s="4" t="s">
        <v>616</v>
      </c>
      <c r="K748" s="5">
        <f>IF(VLOOKUP(Tableau9[[#This Row],[NUANCE]],$A:$B,2,FALSE)="EXTREME DROITE",1,0)</f>
        <v>0</v>
      </c>
      <c r="L748" s="5">
        <f>IF(VLOOKUP(Tableau9[[#This Row],[NUANCE]],$A:$B,2,FALSE)="DROITE",1,0)</f>
        <v>0</v>
      </c>
      <c r="M748" s="5">
        <f>IF(VLOOKUP(Tableau9[[#This Row],[NUANCE]],$A:$B,2,FALSE)="CENTRISTE",1,0)</f>
        <v>0</v>
      </c>
      <c r="N748" s="5">
        <f>IF(VLOOKUP(Tableau9[[#This Row],[NUANCE]],$A:$B,2,FALSE)="GAUCHE",1,0)</f>
        <v>1</v>
      </c>
      <c r="O748" s="5">
        <f>IF(VLOOKUP(Tableau9[[#This Row],[NUANCE]],$A:$B,2,FALSE)="AUTRE",1,0)</f>
        <v>0</v>
      </c>
    </row>
    <row r="749" spans="5:15" x14ac:dyDescent="0.25">
      <c r="E749" s="4" t="s">
        <v>1428</v>
      </c>
      <c r="F749" s="4" t="s">
        <v>568</v>
      </c>
      <c r="G749" s="4">
        <v>4</v>
      </c>
      <c r="H749" s="4" t="s">
        <v>1438</v>
      </c>
      <c r="I749" s="4" t="s">
        <v>1442</v>
      </c>
      <c r="J749" s="4" t="s">
        <v>616</v>
      </c>
      <c r="K749" s="5">
        <f>IF(VLOOKUP(Tableau9[[#This Row],[NUANCE]],$A:$B,2,FALSE)="EXTREME DROITE",1,0)</f>
        <v>0</v>
      </c>
      <c r="L749" s="5">
        <f>IF(VLOOKUP(Tableau9[[#This Row],[NUANCE]],$A:$B,2,FALSE)="DROITE",1,0)</f>
        <v>0</v>
      </c>
      <c r="M749" s="5">
        <f>IF(VLOOKUP(Tableau9[[#This Row],[NUANCE]],$A:$B,2,FALSE)="CENTRISTE",1,0)</f>
        <v>0</v>
      </c>
      <c r="N749" s="5">
        <f>IF(VLOOKUP(Tableau9[[#This Row],[NUANCE]],$A:$B,2,FALSE)="GAUCHE",1,0)</f>
        <v>1</v>
      </c>
      <c r="O749" s="5">
        <f>IF(VLOOKUP(Tableau9[[#This Row],[NUANCE]],$A:$B,2,FALSE)="AUTRE",1,0)</f>
        <v>0</v>
      </c>
    </row>
    <row r="750" spans="5:15" x14ac:dyDescent="0.25">
      <c r="E750" s="4" t="s">
        <v>1428</v>
      </c>
      <c r="F750" s="4" t="s">
        <v>568</v>
      </c>
      <c r="G750" s="4">
        <v>3</v>
      </c>
      <c r="H750" s="4" t="s">
        <v>1443</v>
      </c>
      <c r="I750" s="4" t="s">
        <v>1444</v>
      </c>
      <c r="J750" s="4" t="s">
        <v>616</v>
      </c>
      <c r="K750" s="5">
        <f>IF(VLOOKUP(Tableau9[[#This Row],[NUANCE]],$A:$B,2,FALSE)="EXTREME DROITE",1,0)</f>
        <v>0</v>
      </c>
      <c r="L750" s="5">
        <f>IF(VLOOKUP(Tableau9[[#This Row],[NUANCE]],$A:$B,2,FALSE)="DROITE",1,0)</f>
        <v>0</v>
      </c>
      <c r="M750" s="5">
        <f>IF(VLOOKUP(Tableau9[[#This Row],[NUANCE]],$A:$B,2,FALSE)="CENTRISTE",1,0)</f>
        <v>0</v>
      </c>
      <c r="N750" s="5">
        <f>IF(VLOOKUP(Tableau9[[#This Row],[NUANCE]],$A:$B,2,FALSE)="GAUCHE",1,0)</f>
        <v>1</v>
      </c>
      <c r="O750" s="5">
        <f>IF(VLOOKUP(Tableau9[[#This Row],[NUANCE]],$A:$B,2,FALSE)="AUTRE",1,0)</f>
        <v>0</v>
      </c>
    </row>
    <row r="751" spans="5:15" x14ac:dyDescent="0.25">
      <c r="E751" s="4" t="s">
        <v>1428</v>
      </c>
      <c r="F751" s="4" t="s">
        <v>568</v>
      </c>
      <c r="G751" s="4">
        <v>4</v>
      </c>
      <c r="H751" s="4" t="s">
        <v>1443</v>
      </c>
      <c r="I751" s="4" t="s">
        <v>1445</v>
      </c>
      <c r="J751" s="4" t="s">
        <v>616</v>
      </c>
      <c r="K751" s="5">
        <f>IF(VLOOKUP(Tableau9[[#This Row],[NUANCE]],$A:$B,2,FALSE)="EXTREME DROITE",1,0)</f>
        <v>0</v>
      </c>
      <c r="L751" s="5">
        <f>IF(VLOOKUP(Tableau9[[#This Row],[NUANCE]],$A:$B,2,FALSE)="DROITE",1,0)</f>
        <v>0</v>
      </c>
      <c r="M751" s="5">
        <f>IF(VLOOKUP(Tableau9[[#This Row],[NUANCE]],$A:$B,2,FALSE)="CENTRISTE",1,0)</f>
        <v>0</v>
      </c>
      <c r="N751" s="5">
        <f>IF(VLOOKUP(Tableau9[[#This Row],[NUANCE]],$A:$B,2,FALSE)="GAUCHE",1,0)</f>
        <v>1</v>
      </c>
      <c r="O751" s="5">
        <f>IF(VLOOKUP(Tableau9[[#This Row],[NUANCE]],$A:$B,2,FALSE)="AUTRE",1,0)</f>
        <v>0</v>
      </c>
    </row>
    <row r="752" spans="5:15" x14ac:dyDescent="0.25">
      <c r="E752" s="4" t="s">
        <v>1428</v>
      </c>
      <c r="F752" s="4" t="s">
        <v>568</v>
      </c>
      <c r="G752" s="4">
        <v>5</v>
      </c>
      <c r="H752" s="4" t="s">
        <v>1446</v>
      </c>
      <c r="I752" s="4" t="s">
        <v>1447</v>
      </c>
      <c r="J752" s="4" t="s">
        <v>616</v>
      </c>
      <c r="K752" s="5">
        <f>IF(VLOOKUP(Tableau9[[#This Row],[NUANCE]],$A:$B,2,FALSE)="EXTREME DROITE",1,0)</f>
        <v>0</v>
      </c>
      <c r="L752" s="5">
        <f>IF(VLOOKUP(Tableau9[[#This Row],[NUANCE]],$A:$B,2,FALSE)="DROITE",1,0)</f>
        <v>0</v>
      </c>
      <c r="M752" s="5">
        <f>IF(VLOOKUP(Tableau9[[#This Row],[NUANCE]],$A:$B,2,FALSE)="CENTRISTE",1,0)</f>
        <v>0</v>
      </c>
      <c r="N752" s="5">
        <f>IF(VLOOKUP(Tableau9[[#This Row],[NUANCE]],$A:$B,2,FALSE)="GAUCHE",1,0)</f>
        <v>1</v>
      </c>
      <c r="O752" s="5">
        <f>IF(VLOOKUP(Tableau9[[#This Row],[NUANCE]],$A:$B,2,FALSE)="AUTRE",1,0)</f>
        <v>0</v>
      </c>
    </row>
    <row r="753" spans="5:15" x14ac:dyDescent="0.25">
      <c r="E753" s="4" t="s">
        <v>1428</v>
      </c>
      <c r="F753" s="4" t="s">
        <v>568</v>
      </c>
      <c r="G753" s="4">
        <v>7</v>
      </c>
      <c r="H753" s="4" t="s">
        <v>1448</v>
      </c>
      <c r="I753" s="4" t="s">
        <v>1449</v>
      </c>
      <c r="J753" s="4" t="s">
        <v>616</v>
      </c>
      <c r="K753" s="5">
        <f>IF(VLOOKUP(Tableau9[[#This Row],[NUANCE]],$A:$B,2,FALSE)="EXTREME DROITE",1,0)</f>
        <v>0</v>
      </c>
      <c r="L753" s="5">
        <f>IF(VLOOKUP(Tableau9[[#This Row],[NUANCE]],$A:$B,2,FALSE)="DROITE",1,0)</f>
        <v>0</v>
      </c>
      <c r="M753" s="5">
        <f>IF(VLOOKUP(Tableau9[[#This Row],[NUANCE]],$A:$B,2,FALSE)="CENTRISTE",1,0)</f>
        <v>0</v>
      </c>
      <c r="N753" s="5">
        <f>IF(VLOOKUP(Tableau9[[#This Row],[NUANCE]],$A:$B,2,FALSE)="GAUCHE",1,0)</f>
        <v>1</v>
      </c>
      <c r="O753" s="5">
        <f>IF(VLOOKUP(Tableau9[[#This Row],[NUANCE]],$A:$B,2,FALSE)="AUTRE",1,0)</f>
        <v>0</v>
      </c>
    </row>
    <row r="754" spans="5:15" x14ac:dyDescent="0.25">
      <c r="E754" s="4" t="s">
        <v>1428</v>
      </c>
      <c r="F754" s="4" t="s">
        <v>568</v>
      </c>
      <c r="G754" s="4">
        <v>8</v>
      </c>
      <c r="H754" s="4" t="s">
        <v>1448</v>
      </c>
      <c r="I754" s="4" t="s">
        <v>1450</v>
      </c>
      <c r="J754" s="4" t="s">
        <v>616</v>
      </c>
      <c r="K754" s="5">
        <f>IF(VLOOKUP(Tableau9[[#This Row],[NUANCE]],$A:$B,2,FALSE)="EXTREME DROITE",1,0)</f>
        <v>0</v>
      </c>
      <c r="L754" s="5">
        <f>IF(VLOOKUP(Tableau9[[#This Row],[NUANCE]],$A:$B,2,FALSE)="DROITE",1,0)</f>
        <v>0</v>
      </c>
      <c r="M754" s="5">
        <f>IF(VLOOKUP(Tableau9[[#This Row],[NUANCE]],$A:$B,2,FALSE)="CENTRISTE",1,0)</f>
        <v>0</v>
      </c>
      <c r="N754" s="5">
        <f>IF(VLOOKUP(Tableau9[[#This Row],[NUANCE]],$A:$B,2,FALSE)="GAUCHE",1,0)</f>
        <v>1</v>
      </c>
      <c r="O754" s="5">
        <f>IF(VLOOKUP(Tableau9[[#This Row],[NUANCE]],$A:$B,2,FALSE)="AUTRE",1,0)</f>
        <v>0</v>
      </c>
    </row>
    <row r="755" spans="5:15" x14ac:dyDescent="0.25">
      <c r="E755" s="4" t="s">
        <v>1428</v>
      </c>
      <c r="F755" s="4" t="s">
        <v>655</v>
      </c>
      <c r="G755" s="4">
        <v>5</v>
      </c>
      <c r="H755" s="4" t="s">
        <v>1451</v>
      </c>
      <c r="I755" s="4" t="s">
        <v>1452</v>
      </c>
      <c r="J755" s="4" t="s">
        <v>618</v>
      </c>
      <c r="K755" s="5">
        <f>IF(VLOOKUP(Tableau9[[#This Row],[NUANCE]],$A:$B,2,FALSE)="EXTREME DROITE",1,0)</f>
        <v>0</v>
      </c>
      <c r="L755" s="5">
        <f>IF(VLOOKUP(Tableau9[[#This Row],[NUANCE]],$A:$B,2,FALSE)="DROITE",1,0)</f>
        <v>0</v>
      </c>
      <c r="M755" s="5">
        <f>IF(VLOOKUP(Tableau9[[#This Row],[NUANCE]],$A:$B,2,FALSE)="CENTRISTE",1,0)</f>
        <v>1</v>
      </c>
      <c r="N755" s="5">
        <f>IF(VLOOKUP(Tableau9[[#This Row],[NUANCE]],$A:$B,2,FALSE)="GAUCHE",1,0)</f>
        <v>0</v>
      </c>
      <c r="O755" s="5">
        <f>IF(VLOOKUP(Tableau9[[#This Row],[NUANCE]],$A:$B,2,FALSE)="AUTRE",1,0)</f>
        <v>0</v>
      </c>
    </row>
    <row r="756" spans="5:15" x14ac:dyDescent="0.25">
      <c r="E756" s="4" t="s">
        <v>1428</v>
      </c>
      <c r="F756" s="4" t="s">
        <v>655</v>
      </c>
      <c r="G756" s="4">
        <v>5</v>
      </c>
      <c r="H756" s="4" t="s">
        <v>1453</v>
      </c>
      <c r="I756" s="4" t="s">
        <v>1454</v>
      </c>
      <c r="J756" s="4" t="s">
        <v>620</v>
      </c>
      <c r="K756" s="5">
        <f>IF(VLOOKUP(Tableau9[[#This Row],[NUANCE]],$A:$B,2,FALSE)="EXTREME DROITE",1,0)</f>
        <v>0</v>
      </c>
      <c r="L756" s="5">
        <f>IF(VLOOKUP(Tableau9[[#This Row],[NUANCE]],$A:$B,2,FALSE)="DROITE",1,0)</f>
        <v>1</v>
      </c>
      <c r="M756" s="5">
        <f>IF(VLOOKUP(Tableau9[[#This Row],[NUANCE]],$A:$B,2,FALSE)="CENTRISTE",1,0)</f>
        <v>0</v>
      </c>
      <c r="N756" s="5">
        <f>IF(VLOOKUP(Tableau9[[#This Row],[NUANCE]],$A:$B,2,FALSE)="GAUCHE",1,0)</f>
        <v>0</v>
      </c>
      <c r="O756" s="5">
        <f>IF(VLOOKUP(Tableau9[[#This Row],[NUANCE]],$A:$B,2,FALSE)="AUTRE",1,0)</f>
        <v>0</v>
      </c>
    </row>
    <row r="757" spans="5:15" x14ac:dyDescent="0.25">
      <c r="E757" s="4" t="s">
        <v>1428</v>
      </c>
      <c r="F757" s="4" t="s">
        <v>655</v>
      </c>
      <c r="G757" s="4">
        <v>6</v>
      </c>
      <c r="H757" s="4" t="s">
        <v>1453</v>
      </c>
      <c r="I757" s="4" t="s">
        <v>1455</v>
      </c>
      <c r="J757" s="4" t="s">
        <v>620</v>
      </c>
      <c r="K757" s="5">
        <f>IF(VLOOKUP(Tableau9[[#This Row],[NUANCE]],$A:$B,2,FALSE)="EXTREME DROITE",1,0)</f>
        <v>0</v>
      </c>
      <c r="L757" s="5">
        <f>IF(VLOOKUP(Tableau9[[#This Row],[NUANCE]],$A:$B,2,FALSE)="DROITE",1,0)</f>
        <v>1</v>
      </c>
      <c r="M757" s="5">
        <f>IF(VLOOKUP(Tableau9[[#This Row],[NUANCE]],$A:$B,2,FALSE)="CENTRISTE",1,0)</f>
        <v>0</v>
      </c>
      <c r="N757" s="5">
        <f>IF(VLOOKUP(Tableau9[[#This Row],[NUANCE]],$A:$B,2,FALSE)="GAUCHE",1,0)</f>
        <v>0</v>
      </c>
      <c r="O757" s="5">
        <f>IF(VLOOKUP(Tableau9[[#This Row],[NUANCE]],$A:$B,2,FALSE)="AUTRE",1,0)</f>
        <v>0</v>
      </c>
    </row>
    <row r="758" spans="5:15" x14ac:dyDescent="0.25">
      <c r="E758" s="4" t="s">
        <v>1428</v>
      </c>
      <c r="F758" s="4" t="s">
        <v>655</v>
      </c>
      <c r="G758" s="4">
        <v>6</v>
      </c>
      <c r="H758" s="4" t="s">
        <v>1451</v>
      </c>
      <c r="I758" s="4" t="s">
        <v>1456</v>
      </c>
      <c r="J758" s="4" t="s">
        <v>618</v>
      </c>
      <c r="K758" s="5">
        <f>IF(VLOOKUP(Tableau9[[#This Row],[NUANCE]],$A:$B,2,FALSE)="EXTREME DROITE",1,0)</f>
        <v>0</v>
      </c>
      <c r="L758" s="5">
        <f>IF(VLOOKUP(Tableau9[[#This Row],[NUANCE]],$A:$B,2,FALSE)="DROITE",1,0)</f>
        <v>0</v>
      </c>
      <c r="M758" s="5">
        <f>IF(VLOOKUP(Tableau9[[#This Row],[NUANCE]],$A:$B,2,FALSE)="CENTRISTE",1,0)</f>
        <v>1</v>
      </c>
      <c r="N758" s="5">
        <f>IF(VLOOKUP(Tableau9[[#This Row],[NUANCE]],$A:$B,2,FALSE)="GAUCHE",1,0)</f>
        <v>0</v>
      </c>
      <c r="O758" s="5">
        <f>IF(VLOOKUP(Tableau9[[#This Row],[NUANCE]],$A:$B,2,FALSE)="AUTRE",1,0)</f>
        <v>0</v>
      </c>
    </row>
    <row r="759" spans="5:15" x14ac:dyDescent="0.25">
      <c r="E759" s="4" t="s">
        <v>1428</v>
      </c>
      <c r="F759" s="4" t="s">
        <v>655</v>
      </c>
      <c r="G759" s="4">
        <v>1</v>
      </c>
      <c r="H759" s="4" t="s">
        <v>1457</v>
      </c>
      <c r="I759" s="4" t="s">
        <v>1458</v>
      </c>
      <c r="J759" s="4" t="s">
        <v>618</v>
      </c>
      <c r="K759" s="5">
        <f>IF(VLOOKUP(Tableau9[[#This Row],[NUANCE]],$A:$B,2,FALSE)="EXTREME DROITE",1,0)</f>
        <v>0</v>
      </c>
      <c r="L759" s="5">
        <f>IF(VLOOKUP(Tableau9[[#This Row],[NUANCE]],$A:$B,2,FALSE)="DROITE",1,0)</f>
        <v>0</v>
      </c>
      <c r="M759" s="5">
        <f>IF(VLOOKUP(Tableau9[[#This Row],[NUANCE]],$A:$B,2,FALSE)="CENTRISTE",1,0)</f>
        <v>1</v>
      </c>
      <c r="N759" s="5">
        <f>IF(VLOOKUP(Tableau9[[#This Row],[NUANCE]],$A:$B,2,FALSE)="GAUCHE",1,0)</f>
        <v>0</v>
      </c>
      <c r="O759" s="5">
        <f>IF(VLOOKUP(Tableau9[[#This Row],[NUANCE]],$A:$B,2,FALSE)="AUTRE",1,0)</f>
        <v>0</v>
      </c>
    </row>
    <row r="760" spans="5:15" x14ac:dyDescent="0.25">
      <c r="E760" s="4" t="s">
        <v>1428</v>
      </c>
      <c r="F760" s="4" t="s">
        <v>655</v>
      </c>
      <c r="G760" s="4">
        <v>1</v>
      </c>
      <c r="H760" s="4" t="s">
        <v>1459</v>
      </c>
      <c r="I760" s="4" t="s">
        <v>1460</v>
      </c>
      <c r="J760" s="4" t="s">
        <v>620</v>
      </c>
      <c r="K760" s="5">
        <f>IF(VLOOKUP(Tableau9[[#This Row],[NUANCE]],$A:$B,2,FALSE)="EXTREME DROITE",1,0)</f>
        <v>0</v>
      </c>
      <c r="L760" s="5">
        <f>IF(VLOOKUP(Tableau9[[#This Row],[NUANCE]],$A:$B,2,FALSE)="DROITE",1,0)</f>
        <v>1</v>
      </c>
      <c r="M760" s="5">
        <f>IF(VLOOKUP(Tableau9[[#This Row],[NUANCE]],$A:$B,2,FALSE)="CENTRISTE",1,0)</f>
        <v>0</v>
      </c>
      <c r="N760" s="5">
        <f>IF(VLOOKUP(Tableau9[[#This Row],[NUANCE]],$A:$B,2,FALSE)="GAUCHE",1,0)</f>
        <v>0</v>
      </c>
      <c r="O760" s="5">
        <f>IF(VLOOKUP(Tableau9[[#This Row],[NUANCE]],$A:$B,2,FALSE)="AUTRE",1,0)</f>
        <v>0</v>
      </c>
    </row>
    <row r="761" spans="5:15" x14ac:dyDescent="0.25">
      <c r="E761" s="4" t="s">
        <v>1428</v>
      </c>
      <c r="F761" s="4" t="s">
        <v>655</v>
      </c>
      <c r="G761" s="4">
        <v>4</v>
      </c>
      <c r="H761" s="4" t="s">
        <v>1459</v>
      </c>
      <c r="I761" s="4" t="s">
        <v>1461</v>
      </c>
      <c r="J761" s="4" t="s">
        <v>620</v>
      </c>
      <c r="K761" s="5">
        <f>IF(VLOOKUP(Tableau9[[#This Row],[NUANCE]],$A:$B,2,FALSE)="EXTREME DROITE",1,0)</f>
        <v>0</v>
      </c>
      <c r="L761" s="5">
        <f>IF(VLOOKUP(Tableau9[[#This Row],[NUANCE]],$A:$B,2,FALSE)="DROITE",1,0)</f>
        <v>1</v>
      </c>
      <c r="M761" s="5">
        <f>IF(VLOOKUP(Tableau9[[#This Row],[NUANCE]],$A:$B,2,FALSE)="CENTRISTE",1,0)</f>
        <v>0</v>
      </c>
      <c r="N761" s="5">
        <f>IF(VLOOKUP(Tableau9[[#This Row],[NUANCE]],$A:$B,2,FALSE)="GAUCHE",1,0)</f>
        <v>0</v>
      </c>
      <c r="O761" s="5">
        <f>IF(VLOOKUP(Tableau9[[#This Row],[NUANCE]],$A:$B,2,FALSE)="AUTRE",1,0)</f>
        <v>0</v>
      </c>
    </row>
    <row r="762" spans="5:15" x14ac:dyDescent="0.25">
      <c r="E762" s="4" t="s">
        <v>1428</v>
      </c>
      <c r="F762" s="4" t="s">
        <v>655</v>
      </c>
      <c r="G762" s="4">
        <v>4</v>
      </c>
      <c r="H762" s="4" t="s">
        <v>1457</v>
      </c>
      <c r="I762" s="4" t="s">
        <v>1462</v>
      </c>
      <c r="J762" s="4" t="s">
        <v>618</v>
      </c>
      <c r="K762" s="5">
        <f>IF(VLOOKUP(Tableau9[[#This Row],[NUANCE]],$A:$B,2,FALSE)="EXTREME DROITE",1,0)</f>
        <v>0</v>
      </c>
      <c r="L762" s="5">
        <f>IF(VLOOKUP(Tableau9[[#This Row],[NUANCE]],$A:$B,2,FALSE)="DROITE",1,0)</f>
        <v>0</v>
      </c>
      <c r="M762" s="5">
        <f>IF(VLOOKUP(Tableau9[[#This Row],[NUANCE]],$A:$B,2,FALSE)="CENTRISTE",1,0)</f>
        <v>1</v>
      </c>
      <c r="N762" s="5">
        <f>IF(VLOOKUP(Tableau9[[#This Row],[NUANCE]],$A:$B,2,FALSE)="GAUCHE",1,0)</f>
        <v>0</v>
      </c>
      <c r="O762" s="5">
        <f>IF(VLOOKUP(Tableau9[[#This Row],[NUANCE]],$A:$B,2,FALSE)="AUTRE",1,0)</f>
        <v>0</v>
      </c>
    </row>
    <row r="763" spans="5:15" x14ac:dyDescent="0.25">
      <c r="E763" s="4" t="s">
        <v>1428</v>
      </c>
      <c r="F763" s="4" t="s">
        <v>655</v>
      </c>
      <c r="G763" s="4">
        <v>6</v>
      </c>
      <c r="H763" s="4" t="s">
        <v>1463</v>
      </c>
      <c r="I763" s="4" t="s">
        <v>1464</v>
      </c>
      <c r="J763" s="4" t="s">
        <v>618</v>
      </c>
      <c r="K763" s="5">
        <f>IF(VLOOKUP(Tableau9[[#This Row],[NUANCE]],$A:$B,2,FALSE)="EXTREME DROITE",1,0)</f>
        <v>0</v>
      </c>
      <c r="L763" s="5">
        <f>IF(VLOOKUP(Tableau9[[#This Row],[NUANCE]],$A:$B,2,FALSE)="DROITE",1,0)</f>
        <v>0</v>
      </c>
      <c r="M763" s="5">
        <f>IF(VLOOKUP(Tableau9[[#This Row],[NUANCE]],$A:$B,2,FALSE)="CENTRISTE",1,0)</f>
        <v>1</v>
      </c>
      <c r="N763" s="5">
        <f>IF(VLOOKUP(Tableau9[[#This Row],[NUANCE]],$A:$B,2,FALSE)="GAUCHE",1,0)</f>
        <v>0</v>
      </c>
      <c r="O763" s="5">
        <f>IF(VLOOKUP(Tableau9[[#This Row],[NUANCE]],$A:$B,2,FALSE)="AUTRE",1,0)</f>
        <v>0</v>
      </c>
    </row>
    <row r="764" spans="5:15" x14ac:dyDescent="0.25">
      <c r="E764" s="4" t="s">
        <v>1428</v>
      </c>
      <c r="F764" s="4" t="s">
        <v>655</v>
      </c>
      <c r="G764" s="4">
        <v>6</v>
      </c>
      <c r="H764" s="4" t="s">
        <v>1465</v>
      </c>
      <c r="I764" s="4" t="s">
        <v>1466</v>
      </c>
      <c r="J764" s="4" t="s">
        <v>622</v>
      </c>
      <c r="K764" s="5">
        <f>IF(VLOOKUP(Tableau9[[#This Row],[NUANCE]],$A:$B,2,FALSE)="EXTREME DROITE",1,0)</f>
        <v>1</v>
      </c>
      <c r="L764" s="5">
        <f>IF(VLOOKUP(Tableau9[[#This Row],[NUANCE]],$A:$B,2,FALSE)="DROITE",1,0)</f>
        <v>0</v>
      </c>
      <c r="M764" s="5">
        <f>IF(VLOOKUP(Tableau9[[#This Row],[NUANCE]],$A:$B,2,FALSE)="CENTRISTE",1,0)</f>
        <v>0</v>
      </c>
      <c r="N764" s="5">
        <f>IF(VLOOKUP(Tableau9[[#This Row],[NUANCE]],$A:$B,2,FALSE)="GAUCHE",1,0)</f>
        <v>0</v>
      </c>
      <c r="O764" s="5">
        <f>IF(VLOOKUP(Tableau9[[#This Row],[NUANCE]],$A:$B,2,FALSE)="AUTRE",1,0)</f>
        <v>0</v>
      </c>
    </row>
    <row r="765" spans="5:15" x14ac:dyDescent="0.25">
      <c r="E765" s="4" t="s">
        <v>1428</v>
      </c>
      <c r="F765" s="4" t="s">
        <v>655</v>
      </c>
      <c r="G765" s="4">
        <v>7</v>
      </c>
      <c r="H765" s="4" t="s">
        <v>1465</v>
      </c>
      <c r="I765" s="4" t="s">
        <v>1467</v>
      </c>
      <c r="J765" s="4" t="s">
        <v>622</v>
      </c>
      <c r="K765" s="5">
        <f>IF(VLOOKUP(Tableau9[[#This Row],[NUANCE]],$A:$B,2,FALSE)="EXTREME DROITE",1,0)</f>
        <v>1</v>
      </c>
      <c r="L765" s="5">
        <f>IF(VLOOKUP(Tableau9[[#This Row],[NUANCE]],$A:$B,2,FALSE)="DROITE",1,0)</f>
        <v>0</v>
      </c>
      <c r="M765" s="5">
        <f>IF(VLOOKUP(Tableau9[[#This Row],[NUANCE]],$A:$B,2,FALSE)="CENTRISTE",1,0)</f>
        <v>0</v>
      </c>
      <c r="N765" s="5">
        <f>IF(VLOOKUP(Tableau9[[#This Row],[NUANCE]],$A:$B,2,FALSE)="GAUCHE",1,0)</f>
        <v>0</v>
      </c>
      <c r="O765" s="5">
        <f>IF(VLOOKUP(Tableau9[[#This Row],[NUANCE]],$A:$B,2,FALSE)="AUTRE",1,0)</f>
        <v>0</v>
      </c>
    </row>
    <row r="766" spans="5:15" x14ac:dyDescent="0.25">
      <c r="E766" s="4" t="s">
        <v>1428</v>
      </c>
      <c r="F766" s="4" t="s">
        <v>655</v>
      </c>
      <c r="G766" s="4">
        <v>7</v>
      </c>
      <c r="H766" s="4" t="s">
        <v>1463</v>
      </c>
      <c r="I766" s="4" t="s">
        <v>1468</v>
      </c>
      <c r="J766" s="4" t="s">
        <v>618</v>
      </c>
      <c r="K766" s="5">
        <f>IF(VLOOKUP(Tableau9[[#This Row],[NUANCE]],$A:$B,2,FALSE)="EXTREME DROITE",1,0)</f>
        <v>0</v>
      </c>
      <c r="L766" s="5">
        <f>IF(VLOOKUP(Tableau9[[#This Row],[NUANCE]],$A:$B,2,FALSE)="DROITE",1,0)</f>
        <v>0</v>
      </c>
      <c r="M766" s="5">
        <f>IF(VLOOKUP(Tableau9[[#This Row],[NUANCE]],$A:$B,2,FALSE)="CENTRISTE",1,0)</f>
        <v>1</v>
      </c>
      <c r="N766" s="5">
        <f>IF(VLOOKUP(Tableau9[[#This Row],[NUANCE]],$A:$B,2,FALSE)="GAUCHE",1,0)</f>
        <v>0</v>
      </c>
      <c r="O766" s="5">
        <f>IF(VLOOKUP(Tableau9[[#This Row],[NUANCE]],$A:$B,2,FALSE)="AUTRE",1,0)</f>
        <v>0</v>
      </c>
    </row>
    <row r="767" spans="5:15" x14ac:dyDescent="0.25">
      <c r="E767" s="4" t="s">
        <v>1428</v>
      </c>
      <c r="F767" s="4" t="s">
        <v>655</v>
      </c>
      <c r="G767" s="4">
        <v>1</v>
      </c>
      <c r="H767" s="4" t="s">
        <v>1469</v>
      </c>
      <c r="I767" s="4" t="s">
        <v>1470</v>
      </c>
      <c r="J767" s="4" t="s">
        <v>624</v>
      </c>
      <c r="K767" s="5">
        <f>IF(VLOOKUP(Tableau9[[#This Row],[NUANCE]],$A:$B,2,FALSE)="EXTREME DROITE",1,0)</f>
        <v>0</v>
      </c>
      <c r="L767" s="5">
        <f>IF(VLOOKUP(Tableau9[[#This Row],[NUANCE]],$A:$B,2,FALSE)="DROITE",1,0)</f>
        <v>0</v>
      </c>
      <c r="M767" s="5">
        <f>IF(VLOOKUP(Tableau9[[#This Row],[NUANCE]],$A:$B,2,FALSE)="CENTRISTE",1,0)</f>
        <v>0</v>
      </c>
      <c r="N767" s="5">
        <f>IF(VLOOKUP(Tableau9[[#This Row],[NUANCE]],$A:$B,2,FALSE)="GAUCHE",1,0)</f>
        <v>1</v>
      </c>
      <c r="O767" s="5">
        <f>IF(VLOOKUP(Tableau9[[#This Row],[NUANCE]],$A:$B,2,FALSE)="AUTRE",1,0)</f>
        <v>0</v>
      </c>
    </row>
    <row r="768" spans="5:15" x14ac:dyDescent="0.25">
      <c r="E768" s="4" t="s">
        <v>1428</v>
      </c>
      <c r="F768" s="4" t="s">
        <v>655</v>
      </c>
      <c r="G768" s="4">
        <v>1</v>
      </c>
      <c r="H768" s="4" t="s">
        <v>1471</v>
      </c>
      <c r="I768" s="4" t="s">
        <v>1472</v>
      </c>
      <c r="J768" s="4" t="s">
        <v>618</v>
      </c>
      <c r="K768" s="5">
        <f>IF(VLOOKUP(Tableau9[[#This Row],[NUANCE]],$A:$B,2,FALSE)="EXTREME DROITE",1,0)</f>
        <v>0</v>
      </c>
      <c r="L768" s="5">
        <f>IF(VLOOKUP(Tableau9[[#This Row],[NUANCE]],$A:$B,2,FALSE)="DROITE",1,0)</f>
        <v>0</v>
      </c>
      <c r="M768" s="5">
        <f>IF(VLOOKUP(Tableau9[[#This Row],[NUANCE]],$A:$B,2,FALSE)="CENTRISTE",1,0)</f>
        <v>1</v>
      </c>
      <c r="N768" s="5">
        <f>IF(VLOOKUP(Tableau9[[#This Row],[NUANCE]],$A:$B,2,FALSE)="GAUCHE",1,0)</f>
        <v>0</v>
      </c>
      <c r="O768" s="5">
        <f>IF(VLOOKUP(Tableau9[[#This Row],[NUANCE]],$A:$B,2,FALSE)="AUTRE",1,0)</f>
        <v>0</v>
      </c>
    </row>
    <row r="769" spans="5:15" x14ac:dyDescent="0.25">
      <c r="E769" s="4" t="s">
        <v>1428</v>
      </c>
      <c r="F769" s="4" t="s">
        <v>655</v>
      </c>
      <c r="G769" s="4">
        <v>2</v>
      </c>
      <c r="H769" s="4" t="s">
        <v>1471</v>
      </c>
      <c r="I769" s="4" t="s">
        <v>1473</v>
      </c>
      <c r="J769" s="4" t="s">
        <v>618</v>
      </c>
      <c r="K769" s="5">
        <f>IF(VLOOKUP(Tableau9[[#This Row],[NUANCE]],$A:$B,2,FALSE)="EXTREME DROITE",1,0)</f>
        <v>0</v>
      </c>
      <c r="L769" s="5">
        <f>IF(VLOOKUP(Tableau9[[#This Row],[NUANCE]],$A:$B,2,FALSE)="DROITE",1,0)</f>
        <v>0</v>
      </c>
      <c r="M769" s="5">
        <f>IF(VLOOKUP(Tableau9[[#This Row],[NUANCE]],$A:$B,2,FALSE)="CENTRISTE",1,0)</f>
        <v>1</v>
      </c>
      <c r="N769" s="5">
        <f>IF(VLOOKUP(Tableau9[[#This Row],[NUANCE]],$A:$B,2,FALSE)="GAUCHE",1,0)</f>
        <v>0</v>
      </c>
      <c r="O769" s="5">
        <f>IF(VLOOKUP(Tableau9[[#This Row],[NUANCE]],$A:$B,2,FALSE)="AUTRE",1,0)</f>
        <v>0</v>
      </c>
    </row>
    <row r="770" spans="5:15" x14ac:dyDescent="0.25">
      <c r="E770" s="4" t="s">
        <v>1428</v>
      </c>
      <c r="F770" s="4" t="s">
        <v>655</v>
      </c>
      <c r="G770" s="4">
        <v>2</v>
      </c>
      <c r="H770" s="4" t="s">
        <v>1469</v>
      </c>
      <c r="I770" s="4" t="s">
        <v>1474</v>
      </c>
      <c r="J770" s="4" t="s">
        <v>624</v>
      </c>
      <c r="K770" s="5">
        <f>IF(VLOOKUP(Tableau9[[#This Row],[NUANCE]],$A:$B,2,FALSE)="EXTREME DROITE",1,0)</f>
        <v>0</v>
      </c>
      <c r="L770" s="5">
        <f>IF(VLOOKUP(Tableau9[[#This Row],[NUANCE]],$A:$B,2,FALSE)="DROITE",1,0)</f>
        <v>0</v>
      </c>
      <c r="M770" s="5">
        <f>IF(VLOOKUP(Tableau9[[#This Row],[NUANCE]],$A:$B,2,FALSE)="CENTRISTE",1,0)</f>
        <v>0</v>
      </c>
      <c r="N770" s="5">
        <f>IF(VLOOKUP(Tableau9[[#This Row],[NUANCE]],$A:$B,2,FALSE)="GAUCHE",1,0)</f>
        <v>1</v>
      </c>
      <c r="O770" s="5">
        <f>IF(VLOOKUP(Tableau9[[#This Row],[NUANCE]],$A:$B,2,FALSE)="AUTRE",1,0)</f>
        <v>0</v>
      </c>
    </row>
    <row r="771" spans="5:15" x14ac:dyDescent="0.25">
      <c r="E771" s="4" t="s">
        <v>1428</v>
      </c>
      <c r="F771" s="4" t="s">
        <v>655</v>
      </c>
      <c r="G771" s="4">
        <v>3</v>
      </c>
      <c r="H771" s="4" t="s">
        <v>1469</v>
      </c>
      <c r="I771" s="4" t="s">
        <v>1475</v>
      </c>
      <c r="J771" s="4" t="s">
        <v>624</v>
      </c>
      <c r="K771" s="5">
        <f>IF(VLOOKUP(Tableau9[[#This Row],[NUANCE]],$A:$B,2,FALSE)="EXTREME DROITE",1,0)</f>
        <v>0</v>
      </c>
      <c r="L771" s="5">
        <f>IF(VLOOKUP(Tableau9[[#This Row],[NUANCE]],$A:$B,2,FALSE)="DROITE",1,0)</f>
        <v>0</v>
      </c>
      <c r="M771" s="5">
        <f>IF(VLOOKUP(Tableau9[[#This Row],[NUANCE]],$A:$B,2,FALSE)="CENTRISTE",1,0)</f>
        <v>0</v>
      </c>
      <c r="N771" s="5">
        <f>IF(VLOOKUP(Tableau9[[#This Row],[NUANCE]],$A:$B,2,FALSE)="GAUCHE",1,0)</f>
        <v>1</v>
      </c>
      <c r="O771" s="5">
        <f>IF(VLOOKUP(Tableau9[[#This Row],[NUANCE]],$A:$B,2,FALSE)="AUTRE",1,0)</f>
        <v>0</v>
      </c>
    </row>
    <row r="772" spans="5:15" x14ac:dyDescent="0.25">
      <c r="E772" s="4" t="s">
        <v>1428</v>
      </c>
      <c r="F772" s="4" t="s">
        <v>655</v>
      </c>
      <c r="G772" s="4">
        <v>4</v>
      </c>
      <c r="H772" s="4" t="s">
        <v>1469</v>
      </c>
      <c r="I772" s="4" t="s">
        <v>1476</v>
      </c>
      <c r="J772" s="4" t="s">
        <v>624</v>
      </c>
      <c r="K772" s="5">
        <f>IF(VLOOKUP(Tableau9[[#This Row],[NUANCE]],$A:$B,2,FALSE)="EXTREME DROITE",1,0)</f>
        <v>0</v>
      </c>
      <c r="L772" s="5">
        <f>IF(VLOOKUP(Tableau9[[#This Row],[NUANCE]],$A:$B,2,FALSE)="DROITE",1,0)</f>
        <v>0</v>
      </c>
      <c r="M772" s="5">
        <f>IF(VLOOKUP(Tableau9[[#This Row],[NUANCE]],$A:$B,2,FALSE)="CENTRISTE",1,0)</f>
        <v>0</v>
      </c>
      <c r="N772" s="5">
        <f>IF(VLOOKUP(Tableau9[[#This Row],[NUANCE]],$A:$B,2,FALSE)="GAUCHE",1,0)</f>
        <v>1</v>
      </c>
      <c r="O772" s="5">
        <f>IF(VLOOKUP(Tableau9[[#This Row],[NUANCE]],$A:$B,2,FALSE)="AUTRE",1,0)</f>
        <v>0</v>
      </c>
    </row>
    <row r="773" spans="5:15" x14ac:dyDescent="0.25">
      <c r="E773" s="4" t="s">
        <v>1428</v>
      </c>
      <c r="F773" s="4" t="s">
        <v>655</v>
      </c>
      <c r="G773" s="4">
        <v>3</v>
      </c>
      <c r="H773" s="4" t="s">
        <v>1477</v>
      </c>
      <c r="I773" s="4" t="s">
        <v>1478</v>
      </c>
      <c r="J773" s="4" t="s">
        <v>624</v>
      </c>
      <c r="K773" s="5">
        <f>IF(VLOOKUP(Tableau9[[#This Row],[NUANCE]],$A:$B,2,FALSE)="EXTREME DROITE",1,0)</f>
        <v>0</v>
      </c>
      <c r="L773" s="5">
        <f>IF(VLOOKUP(Tableau9[[#This Row],[NUANCE]],$A:$B,2,FALSE)="DROITE",1,0)</f>
        <v>0</v>
      </c>
      <c r="M773" s="5">
        <f>IF(VLOOKUP(Tableau9[[#This Row],[NUANCE]],$A:$B,2,FALSE)="CENTRISTE",1,0)</f>
        <v>0</v>
      </c>
      <c r="N773" s="5">
        <f>IF(VLOOKUP(Tableau9[[#This Row],[NUANCE]],$A:$B,2,FALSE)="GAUCHE",1,0)</f>
        <v>1</v>
      </c>
      <c r="O773" s="5">
        <f>IF(VLOOKUP(Tableau9[[#This Row],[NUANCE]],$A:$B,2,FALSE)="AUTRE",1,0)</f>
        <v>0</v>
      </c>
    </row>
    <row r="774" spans="5:15" x14ac:dyDescent="0.25">
      <c r="E774" s="4" t="s">
        <v>1428</v>
      </c>
      <c r="F774" s="4" t="s">
        <v>655</v>
      </c>
      <c r="G774" s="4">
        <v>3</v>
      </c>
      <c r="H774" s="4" t="s">
        <v>1479</v>
      </c>
      <c r="I774" s="4" t="s">
        <v>1480</v>
      </c>
      <c r="J774" s="4" t="s">
        <v>618</v>
      </c>
      <c r="K774" s="5">
        <f>IF(VLOOKUP(Tableau9[[#This Row],[NUANCE]],$A:$B,2,FALSE)="EXTREME DROITE",1,0)</f>
        <v>0</v>
      </c>
      <c r="L774" s="5">
        <f>IF(VLOOKUP(Tableau9[[#This Row],[NUANCE]],$A:$B,2,FALSE)="DROITE",1,0)</f>
        <v>0</v>
      </c>
      <c r="M774" s="5">
        <f>IF(VLOOKUP(Tableau9[[#This Row],[NUANCE]],$A:$B,2,FALSE)="CENTRISTE",1,0)</f>
        <v>1</v>
      </c>
      <c r="N774" s="5">
        <f>IF(VLOOKUP(Tableau9[[#This Row],[NUANCE]],$A:$B,2,FALSE)="GAUCHE",1,0)</f>
        <v>0</v>
      </c>
      <c r="O774" s="5">
        <f>IF(VLOOKUP(Tableau9[[#This Row],[NUANCE]],$A:$B,2,FALSE)="AUTRE",1,0)</f>
        <v>0</v>
      </c>
    </row>
    <row r="775" spans="5:15" x14ac:dyDescent="0.25">
      <c r="E775" s="4" t="s">
        <v>1428</v>
      </c>
      <c r="F775" s="4" t="s">
        <v>655</v>
      </c>
      <c r="G775" s="4">
        <v>4</v>
      </c>
      <c r="H775" s="4" t="s">
        <v>1479</v>
      </c>
      <c r="I775" s="4" t="s">
        <v>1481</v>
      </c>
      <c r="J775" s="4" t="s">
        <v>618</v>
      </c>
      <c r="K775" s="5">
        <f>IF(VLOOKUP(Tableau9[[#This Row],[NUANCE]],$A:$B,2,FALSE)="EXTREME DROITE",1,0)</f>
        <v>0</v>
      </c>
      <c r="L775" s="5">
        <f>IF(VLOOKUP(Tableau9[[#This Row],[NUANCE]],$A:$B,2,FALSE)="DROITE",1,0)</f>
        <v>0</v>
      </c>
      <c r="M775" s="5">
        <f>IF(VLOOKUP(Tableau9[[#This Row],[NUANCE]],$A:$B,2,FALSE)="CENTRISTE",1,0)</f>
        <v>1</v>
      </c>
      <c r="N775" s="5">
        <f>IF(VLOOKUP(Tableau9[[#This Row],[NUANCE]],$A:$B,2,FALSE)="GAUCHE",1,0)</f>
        <v>0</v>
      </c>
      <c r="O775" s="5">
        <f>IF(VLOOKUP(Tableau9[[#This Row],[NUANCE]],$A:$B,2,FALSE)="AUTRE",1,0)</f>
        <v>0</v>
      </c>
    </row>
    <row r="776" spans="5:15" x14ac:dyDescent="0.25">
      <c r="E776" s="4" t="s">
        <v>1428</v>
      </c>
      <c r="F776" s="4" t="s">
        <v>655</v>
      </c>
      <c r="G776" s="4">
        <v>5</v>
      </c>
      <c r="H776" s="4" t="s">
        <v>1482</v>
      </c>
      <c r="I776" s="4" t="s">
        <v>1483</v>
      </c>
      <c r="J776" s="4" t="s">
        <v>620</v>
      </c>
      <c r="K776" s="5">
        <f>IF(VLOOKUP(Tableau9[[#This Row],[NUANCE]],$A:$B,2,FALSE)="EXTREME DROITE",1,0)</f>
        <v>0</v>
      </c>
      <c r="L776" s="5">
        <f>IF(VLOOKUP(Tableau9[[#This Row],[NUANCE]],$A:$B,2,FALSE)="DROITE",1,0)</f>
        <v>1</v>
      </c>
      <c r="M776" s="5">
        <f>IF(VLOOKUP(Tableau9[[#This Row],[NUANCE]],$A:$B,2,FALSE)="CENTRISTE",1,0)</f>
        <v>0</v>
      </c>
      <c r="N776" s="5">
        <f>IF(VLOOKUP(Tableau9[[#This Row],[NUANCE]],$A:$B,2,FALSE)="GAUCHE",1,0)</f>
        <v>0</v>
      </c>
      <c r="O776" s="5">
        <f>IF(VLOOKUP(Tableau9[[#This Row],[NUANCE]],$A:$B,2,FALSE)="AUTRE",1,0)</f>
        <v>0</v>
      </c>
    </row>
    <row r="777" spans="5:15" x14ac:dyDescent="0.25">
      <c r="E777" s="4" t="s">
        <v>1428</v>
      </c>
      <c r="F777" s="4" t="s">
        <v>655</v>
      </c>
      <c r="G777" s="4">
        <v>5</v>
      </c>
      <c r="H777" s="4" t="s">
        <v>1484</v>
      </c>
      <c r="I777" s="4" t="s">
        <v>1485</v>
      </c>
      <c r="J777" s="4" t="s">
        <v>626</v>
      </c>
      <c r="K777" s="5">
        <f>IF(VLOOKUP(Tableau9[[#This Row],[NUANCE]],$A:$B,2,FALSE)="EXTREME DROITE",1,0)</f>
        <v>0</v>
      </c>
      <c r="L777" s="5">
        <f>IF(VLOOKUP(Tableau9[[#This Row],[NUANCE]],$A:$B,2,FALSE)="DROITE",1,0)</f>
        <v>0</v>
      </c>
      <c r="M777" s="5">
        <f>IF(VLOOKUP(Tableau9[[#This Row],[NUANCE]],$A:$B,2,FALSE)="CENTRISTE",1,0)</f>
        <v>1</v>
      </c>
      <c r="N777" s="5">
        <f>IF(VLOOKUP(Tableau9[[#This Row],[NUANCE]],$A:$B,2,FALSE)="GAUCHE",1,0)</f>
        <v>0</v>
      </c>
      <c r="O777" s="5">
        <f>IF(VLOOKUP(Tableau9[[#This Row],[NUANCE]],$A:$B,2,FALSE)="AUTRE",1,0)</f>
        <v>0</v>
      </c>
    </row>
    <row r="778" spans="5:15" x14ac:dyDescent="0.25">
      <c r="E778" s="4" t="s">
        <v>1428</v>
      </c>
      <c r="F778" s="4" t="s">
        <v>655</v>
      </c>
      <c r="G778" s="4">
        <v>7</v>
      </c>
      <c r="H778" s="4" t="s">
        <v>1486</v>
      </c>
      <c r="I778" s="4" t="s">
        <v>1487</v>
      </c>
      <c r="J778" s="4" t="s">
        <v>622</v>
      </c>
      <c r="K778" s="5">
        <f>IF(VLOOKUP(Tableau9[[#This Row],[NUANCE]],$A:$B,2,FALSE)="EXTREME DROITE",1,0)</f>
        <v>1</v>
      </c>
      <c r="L778" s="5">
        <f>IF(VLOOKUP(Tableau9[[#This Row],[NUANCE]],$A:$B,2,FALSE)="DROITE",1,0)</f>
        <v>0</v>
      </c>
      <c r="M778" s="5">
        <f>IF(VLOOKUP(Tableau9[[#This Row],[NUANCE]],$A:$B,2,FALSE)="CENTRISTE",1,0)</f>
        <v>0</v>
      </c>
      <c r="N778" s="5">
        <f>IF(VLOOKUP(Tableau9[[#This Row],[NUANCE]],$A:$B,2,FALSE)="GAUCHE",1,0)</f>
        <v>0</v>
      </c>
      <c r="O778" s="5">
        <f>IF(VLOOKUP(Tableau9[[#This Row],[NUANCE]],$A:$B,2,FALSE)="AUTRE",1,0)</f>
        <v>0</v>
      </c>
    </row>
    <row r="779" spans="5:15" x14ac:dyDescent="0.25">
      <c r="E779" s="4" t="s">
        <v>1428</v>
      </c>
      <c r="F779" s="4" t="s">
        <v>655</v>
      </c>
      <c r="G779" s="4">
        <v>7</v>
      </c>
      <c r="H779" s="4" t="s">
        <v>1488</v>
      </c>
      <c r="I779" s="4" t="s">
        <v>1489</v>
      </c>
      <c r="J779" s="4" t="s">
        <v>618</v>
      </c>
      <c r="K779" s="5">
        <f>IF(VLOOKUP(Tableau9[[#This Row],[NUANCE]],$A:$B,2,FALSE)="EXTREME DROITE",1,0)</f>
        <v>0</v>
      </c>
      <c r="L779" s="5">
        <f>IF(VLOOKUP(Tableau9[[#This Row],[NUANCE]],$A:$B,2,FALSE)="DROITE",1,0)</f>
        <v>0</v>
      </c>
      <c r="M779" s="5">
        <f>IF(VLOOKUP(Tableau9[[#This Row],[NUANCE]],$A:$B,2,FALSE)="CENTRISTE",1,0)</f>
        <v>1</v>
      </c>
      <c r="N779" s="5">
        <f>IF(VLOOKUP(Tableau9[[#This Row],[NUANCE]],$A:$B,2,FALSE)="GAUCHE",1,0)</f>
        <v>0</v>
      </c>
      <c r="O779" s="5">
        <f>IF(VLOOKUP(Tableau9[[#This Row],[NUANCE]],$A:$B,2,FALSE)="AUTRE",1,0)</f>
        <v>0</v>
      </c>
    </row>
    <row r="780" spans="5:15" x14ac:dyDescent="0.25">
      <c r="E780" s="4" t="s">
        <v>1428</v>
      </c>
      <c r="F780" s="4" t="s">
        <v>655</v>
      </c>
      <c r="G780" s="4">
        <v>8</v>
      </c>
      <c r="H780" s="4" t="s">
        <v>1488</v>
      </c>
      <c r="I780" s="4" t="s">
        <v>1490</v>
      </c>
      <c r="J780" s="4" t="s">
        <v>618</v>
      </c>
      <c r="K780" s="5">
        <f>IF(VLOOKUP(Tableau9[[#This Row],[NUANCE]],$A:$B,2,FALSE)="EXTREME DROITE",1,0)</f>
        <v>0</v>
      </c>
      <c r="L780" s="5">
        <f>IF(VLOOKUP(Tableau9[[#This Row],[NUANCE]],$A:$B,2,FALSE)="DROITE",1,0)</f>
        <v>0</v>
      </c>
      <c r="M780" s="5">
        <f>IF(VLOOKUP(Tableau9[[#This Row],[NUANCE]],$A:$B,2,FALSE)="CENTRISTE",1,0)</f>
        <v>1</v>
      </c>
      <c r="N780" s="5">
        <f>IF(VLOOKUP(Tableau9[[#This Row],[NUANCE]],$A:$B,2,FALSE)="GAUCHE",1,0)</f>
        <v>0</v>
      </c>
      <c r="O780" s="5">
        <f>IF(VLOOKUP(Tableau9[[#This Row],[NUANCE]],$A:$B,2,FALSE)="AUTRE",1,0)</f>
        <v>0</v>
      </c>
    </row>
    <row r="781" spans="5:15" x14ac:dyDescent="0.25">
      <c r="E781" s="4" t="s">
        <v>1428</v>
      </c>
      <c r="F781" s="4" t="s">
        <v>655</v>
      </c>
      <c r="G781" s="4">
        <v>8</v>
      </c>
      <c r="H781" s="4" t="s">
        <v>1486</v>
      </c>
      <c r="I781" s="4" t="s">
        <v>1491</v>
      </c>
      <c r="J781" s="4" t="s">
        <v>622</v>
      </c>
      <c r="K781" s="5">
        <f>IF(VLOOKUP(Tableau9[[#This Row],[NUANCE]],$A:$B,2,FALSE)="EXTREME DROITE",1,0)</f>
        <v>1</v>
      </c>
      <c r="L781" s="5">
        <f>IF(VLOOKUP(Tableau9[[#This Row],[NUANCE]],$A:$B,2,FALSE)="DROITE",1,0)</f>
        <v>0</v>
      </c>
      <c r="M781" s="5">
        <f>IF(VLOOKUP(Tableau9[[#This Row],[NUANCE]],$A:$B,2,FALSE)="CENTRISTE",1,0)</f>
        <v>0</v>
      </c>
      <c r="N781" s="5">
        <f>IF(VLOOKUP(Tableau9[[#This Row],[NUANCE]],$A:$B,2,FALSE)="GAUCHE",1,0)</f>
        <v>0</v>
      </c>
      <c r="O781" s="5">
        <f>IF(VLOOKUP(Tableau9[[#This Row],[NUANCE]],$A:$B,2,FALSE)="AUTRE",1,0)</f>
        <v>0</v>
      </c>
    </row>
    <row r="782" spans="5:15" x14ac:dyDescent="0.25">
      <c r="E782" s="4" t="s">
        <v>1428</v>
      </c>
      <c r="F782" s="4" t="s">
        <v>568</v>
      </c>
      <c r="G782" s="4">
        <v>5</v>
      </c>
      <c r="H782" s="4" t="s">
        <v>1492</v>
      </c>
      <c r="I782" s="4" t="s">
        <v>1493</v>
      </c>
      <c r="J782" s="4" t="s">
        <v>628</v>
      </c>
      <c r="K782" s="5">
        <f>IF(VLOOKUP(Tableau9[[#This Row],[NUANCE]],$A:$B,2,FALSE)="EXTREME DROITE",1,0)</f>
        <v>0</v>
      </c>
      <c r="L782" s="5">
        <f>IF(VLOOKUP(Tableau9[[#This Row],[NUANCE]],$A:$B,2,FALSE)="DROITE",1,0)</f>
        <v>0</v>
      </c>
      <c r="M782" s="5">
        <f>IF(VLOOKUP(Tableau9[[#This Row],[NUANCE]],$A:$B,2,FALSE)="CENTRISTE",1,0)</f>
        <v>0</v>
      </c>
      <c r="N782" s="5">
        <f>IF(VLOOKUP(Tableau9[[#This Row],[NUANCE]],$A:$B,2,FALSE)="GAUCHE",1,0)</f>
        <v>1</v>
      </c>
      <c r="O782" s="5">
        <f>IF(VLOOKUP(Tableau9[[#This Row],[NUANCE]],$A:$B,2,FALSE)="AUTRE",1,0)</f>
        <v>0</v>
      </c>
    </row>
    <row r="783" spans="5:15" x14ac:dyDescent="0.25">
      <c r="E783" s="4" t="s">
        <v>1428</v>
      </c>
      <c r="F783" s="4" t="s">
        <v>568</v>
      </c>
      <c r="G783" s="4">
        <v>6</v>
      </c>
      <c r="H783" s="4" t="s">
        <v>1492</v>
      </c>
      <c r="I783" s="4" t="s">
        <v>1494</v>
      </c>
      <c r="J783" s="4" t="s">
        <v>628</v>
      </c>
      <c r="K783" s="5">
        <f>IF(VLOOKUP(Tableau9[[#This Row],[NUANCE]],$A:$B,2,FALSE)="EXTREME DROITE",1,0)</f>
        <v>0</v>
      </c>
      <c r="L783" s="5">
        <f>IF(VLOOKUP(Tableau9[[#This Row],[NUANCE]],$A:$B,2,FALSE)="DROITE",1,0)</f>
        <v>0</v>
      </c>
      <c r="M783" s="5">
        <f>IF(VLOOKUP(Tableau9[[#This Row],[NUANCE]],$A:$B,2,FALSE)="CENTRISTE",1,0)</f>
        <v>0</v>
      </c>
      <c r="N783" s="5">
        <f>IF(VLOOKUP(Tableau9[[#This Row],[NUANCE]],$A:$B,2,FALSE)="GAUCHE",1,0)</f>
        <v>1</v>
      </c>
      <c r="O783" s="5">
        <f>IF(VLOOKUP(Tableau9[[#This Row],[NUANCE]],$A:$B,2,FALSE)="AUTRE",1,0)</f>
        <v>0</v>
      </c>
    </row>
    <row r="784" spans="5:15" x14ac:dyDescent="0.25">
      <c r="E784" s="4" t="s">
        <v>1428</v>
      </c>
      <c r="F784" s="4" t="s">
        <v>568</v>
      </c>
      <c r="G784" s="4">
        <v>1</v>
      </c>
      <c r="H784" s="4" t="s">
        <v>1495</v>
      </c>
      <c r="I784" s="4" t="s">
        <v>1496</v>
      </c>
      <c r="J784" s="4" t="s">
        <v>628</v>
      </c>
      <c r="K784" s="5">
        <f>IF(VLOOKUP(Tableau9[[#This Row],[NUANCE]],$A:$B,2,FALSE)="EXTREME DROITE",1,0)</f>
        <v>0</v>
      </c>
      <c r="L784" s="5">
        <f>IF(VLOOKUP(Tableau9[[#This Row],[NUANCE]],$A:$B,2,FALSE)="DROITE",1,0)</f>
        <v>0</v>
      </c>
      <c r="M784" s="5">
        <f>IF(VLOOKUP(Tableau9[[#This Row],[NUANCE]],$A:$B,2,FALSE)="CENTRISTE",1,0)</f>
        <v>0</v>
      </c>
      <c r="N784" s="5">
        <f>IF(VLOOKUP(Tableau9[[#This Row],[NUANCE]],$A:$B,2,FALSE)="GAUCHE",1,0)</f>
        <v>1</v>
      </c>
      <c r="O784" s="5">
        <f>IF(VLOOKUP(Tableau9[[#This Row],[NUANCE]],$A:$B,2,FALSE)="AUTRE",1,0)</f>
        <v>0</v>
      </c>
    </row>
    <row r="785" spans="5:15" x14ac:dyDescent="0.25">
      <c r="E785" s="4" t="s">
        <v>1428</v>
      </c>
      <c r="F785" s="4" t="s">
        <v>568</v>
      </c>
      <c r="G785" s="4">
        <v>4</v>
      </c>
      <c r="H785" s="4" t="s">
        <v>1495</v>
      </c>
      <c r="I785" s="4" t="s">
        <v>1497</v>
      </c>
      <c r="J785" s="4" t="s">
        <v>628</v>
      </c>
      <c r="K785" s="5">
        <f>IF(VLOOKUP(Tableau9[[#This Row],[NUANCE]],$A:$B,2,FALSE)="EXTREME DROITE",1,0)</f>
        <v>0</v>
      </c>
      <c r="L785" s="5">
        <f>IF(VLOOKUP(Tableau9[[#This Row],[NUANCE]],$A:$B,2,FALSE)="DROITE",1,0)</f>
        <v>0</v>
      </c>
      <c r="M785" s="5">
        <f>IF(VLOOKUP(Tableau9[[#This Row],[NUANCE]],$A:$B,2,FALSE)="CENTRISTE",1,0)</f>
        <v>0</v>
      </c>
      <c r="N785" s="5">
        <f>IF(VLOOKUP(Tableau9[[#This Row],[NUANCE]],$A:$B,2,FALSE)="GAUCHE",1,0)</f>
        <v>1</v>
      </c>
      <c r="O785" s="5">
        <f>IF(VLOOKUP(Tableau9[[#This Row],[NUANCE]],$A:$B,2,FALSE)="AUTRE",1,0)</f>
        <v>0</v>
      </c>
    </row>
    <row r="786" spans="5:15" x14ac:dyDescent="0.25">
      <c r="E786" s="4" t="s">
        <v>1428</v>
      </c>
      <c r="F786" s="4" t="s">
        <v>568</v>
      </c>
      <c r="G786" s="4">
        <v>6</v>
      </c>
      <c r="H786" s="4" t="s">
        <v>1498</v>
      </c>
      <c r="I786" s="4" t="s">
        <v>1499</v>
      </c>
      <c r="J786" s="4" t="s">
        <v>624</v>
      </c>
      <c r="K786" s="5">
        <f>IF(VLOOKUP(Tableau9[[#This Row],[NUANCE]],$A:$B,2,FALSE)="EXTREME DROITE",1,0)</f>
        <v>0</v>
      </c>
      <c r="L786" s="5">
        <f>IF(VLOOKUP(Tableau9[[#This Row],[NUANCE]],$A:$B,2,FALSE)="DROITE",1,0)</f>
        <v>0</v>
      </c>
      <c r="M786" s="5">
        <f>IF(VLOOKUP(Tableau9[[#This Row],[NUANCE]],$A:$B,2,FALSE)="CENTRISTE",1,0)</f>
        <v>0</v>
      </c>
      <c r="N786" s="5">
        <f>IF(VLOOKUP(Tableau9[[#This Row],[NUANCE]],$A:$B,2,FALSE)="GAUCHE",1,0)</f>
        <v>1</v>
      </c>
      <c r="O786" s="5">
        <f>IF(VLOOKUP(Tableau9[[#This Row],[NUANCE]],$A:$B,2,FALSE)="AUTRE",1,0)</f>
        <v>0</v>
      </c>
    </row>
    <row r="787" spans="5:15" x14ac:dyDescent="0.25">
      <c r="E787" s="4" t="s">
        <v>1428</v>
      </c>
      <c r="F787" s="4" t="s">
        <v>568</v>
      </c>
      <c r="G787" s="4">
        <v>7</v>
      </c>
      <c r="H787" s="4" t="s">
        <v>1498</v>
      </c>
      <c r="I787" s="4" t="s">
        <v>1500</v>
      </c>
      <c r="J787" s="4" t="s">
        <v>624</v>
      </c>
      <c r="K787" s="5">
        <f>IF(VLOOKUP(Tableau9[[#This Row],[NUANCE]],$A:$B,2,FALSE)="EXTREME DROITE",1,0)</f>
        <v>0</v>
      </c>
      <c r="L787" s="5">
        <f>IF(VLOOKUP(Tableau9[[#This Row],[NUANCE]],$A:$B,2,FALSE)="DROITE",1,0)</f>
        <v>0</v>
      </c>
      <c r="M787" s="5">
        <f>IF(VLOOKUP(Tableau9[[#This Row],[NUANCE]],$A:$B,2,FALSE)="CENTRISTE",1,0)</f>
        <v>0</v>
      </c>
      <c r="N787" s="5">
        <f>IF(VLOOKUP(Tableau9[[#This Row],[NUANCE]],$A:$B,2,FALSE)="GAUCHE",1,0)</f>
        <v>1</v>
      </c>
      <c r="O787" s="5">
        <f>IF(VLOOKUP(Tableau9[[#This Row],[NUANCE]],$A:$B,2,FALSE)="AUTRE",1,0)</f>
        <v>0</v>
      </c>
    </row>
    <row r="788" spans="5:15" x14ac:dyDescent="0.25">
      <c r="E788" s="4" t="s">
        <v>1428</v>
      </c>
      <c r="F788" s="4" t="s">
        <v>568</v>
      </c>
      <c r="G788" s="4">
        <v>1</v>
      </c>
      <c r="H788" s="4" t="s">
        <v>1469</v>
      </c>
      <c r="I788" s="4" t="s">
        <v>1501</v>
      </c>
      <c r="J788" s="4" t="s">
        <v>624</v>
      </c>
      <c r="K788" s="5">
        <f>IF(VLOOKUP(Tableau9[[#This Row],[NUANCE]],$A:$B,2,FALSE)="EXTREME DROITE",1,0)</f>
        <v>0</v>
      </c>
      <c r="L788" s="5">
        <f>IF(VLOOKUP(Tableau9[[#This Row],[NUANCE]],$A:$B,2,FALSE)="DROITE",1,0)</f>
        <v>0</v>
      </c>
      <c r="M788" s="5">
        <f>IF(VLOOKUP(Tableau9[[#This Row],[NUANCE]],$A:$B,2,FALSE)="CENTRISTE",1,0)</f>
        <v>0</v>
      </c>
      <c r="N788" s="5">
        <f>IF(VLOOKUP(Tableau9[[#This Row],[NUANCE]],$A:$B,2,FALSE)="GAUCHE",1,0)</f>
        <v>1</v>
      </c>
      <c r="O788" s="5">
        <f>IF(VLOOKUP(Tableau9[[#This Row],[NUANCE]],$A:$B,2,FALSE)="AUTRE",1,0)</f>
        <v>0</v>
      </c>
    </row>
    <row r="789" spans="5:15" x14ac:dyDescent="0.25">
      <c r="E789" s="4" t="s">
        <v>1428</v>
      </c>
      <c r="F789" s="4" t="s">
        <v>568</v>
      </c>
      <c r="G789" s="4">
        <v>2</v>
      </c>
      <c r="H789" s="4" t="s">
        <v>1469</v>
      </c>
      <c r="I789" s="4" t="s">
        <v>1502</v>
      </c>
      <c r="J789" s="4" t="s">
        <v>624</v>
      </c>
      <c r="K789" s="5">
        <f>IF(VLOOKUP(Tableau9[[#This Row],[NUANCE]],$A:$B,2,FALSE)="EXTREME DROITE",1,0)</f>
        <v>0</v>
      </c>
      <c r="L789" s="5">
        <f>IF(VLOOKUP(Tableau9[[#This Row],[NUANCE]],$A:$B,2,FALSE)="DROITE",1,0)</f>
        <v>0</v>
      </c>
      <c r="M789" s="5">
        <f>IF(VLOOKUP(Tableau9[[#This Row],[NUANCE]],$A:$B,2,FALSE)="CENTRISTE",1,0)</f>
        <v>0</v>
      </c>
      <c r="N789" s="5">
        <f>IF(VLOOKUP(Tableau9[[#This Row],[NUANCE]],$A:$B,2,FALSE)="GAUCHE",1,0)</f>
        <v>1</v>
      </c>
      <c r="O789" s="5">
        <f>IF(VLOOKUP(Tableau9[[#This Row],[NUANCE]],$A:$B,2,FALSE)="AUTRE",1,0)</f>
        <v>0</v>
      </c>
    </row>
    <row r="790" spans="5:15" x14ac:dyDescent="0.25">
      <c r="E790" s="4" t="s">
        <v>1428</v>
      </c>
      <c r="F790" s="4" t="s">
        <v>568</v>
      </c>
      <c r="G790" s="4">
        <v>3</v>
      </c>
      <c r="H790" s="4" t="s">
        <v>1469</v>
      </c>
      <c r="I790" s="4" t="s">
        <v>1503</v>
      </c>
      <c r="J790" s="4" t="s">
        <v>624</v>
      </c>
      <c r="K790" s="5">
        <f>IF(VLOOKUP(Tableau9[[#This Row],[NUANCE]],$A:$B,2,FALSE)="EXTREME DROITE",1,0)</f>
        <v>0</v>
      </c>
      <c r="L790" s="5">
        <f>IF(VLOOKUP(Tableau9[[#This Row],[NUANCE]],$A:$B,2,FALSE)="DROITE",1,0)</f>
        <v>0</v>
      </c>
      <c r="M790" s="5">
        <f>IF(VLOOKUP(Tableau9[[#This Row],[NUANCE]],$A:$B,2,FALSE)="CENTRISTE",1,0)</f>
        <v>0</v>
      </c>
      <c r="N790" s="5">
        <f>IF(VLOOKUP(Tableau9[[#This Row],[NUANCE]],$A:$B,2,FALSE)="GAUCHE",1,0)</f>
        <v>1</v>
      </c>
      <c r="O790" s="5">
        <f>IF(VLOOKUP(Tableau9[[#This Row],[NUANCE]],$A:$B,2,FALSE)="AUTRE",1,0)</f>
        <v>0</v>
      </c>
    </row>
    <row r="791" spans="5:15" x14ac:dyDescent="0.25">
      <c r="E791" s="4" t="s">
        <v>1428</v>
      </c>
      <c r="F791" s="4" t="s">
        <v>568</v>
      </c>
      <c r="G791" s="4">
        <v>4</v>
      </c>
      <c r="H791" s="4" t="s">
        <v>1469</v>
      </c>
      <c r="I791" s="4" t="s">
        <v>1504</v>
      </c>
      <c r="J791" s="4" t="s">
        <v>624</v>
      </c>
      <c r="K791" s="5">
        <f>IF(VLOOKUP(Tableau9[[#This Row],[NUANCE]],$A:$B,2,FALSE)="EXTREME DROITE",1,0)</f>
        <v>0</v>
      </c>
      <c r="L791" s="5">
        <f>IF(VLOOKUP(Tableau9[[#This Row],[NUANCE]],$A:$B,2,FALSE)="DROITE",1,0)</f>
        <v>0</v>
      </c>
      <c r="M791" s="5">
        <f>IF(VLOOKUP(Tableau9[[#This Row],[NUANCE]],$A:$B,2,FALSE)="CENTRISTE",1,0)</f>
        <v>0</v>
      </c>
      <c r="N791" s="5">
        <f>IF(VLOOKUP(Tableau9[[#This Row],[NUANCE]],$A:$B,2,FALSE)="GAUCHE",1,0)</f>
        <v>1</v>
      </c>
      <c r="O791" s="5">
        <f>IF(VLOOKUP(Tableau9[[#This Row],[NUANCE]],$A:$B,2,FALSE)="AUTRE",1,0)</f>
        <v>0</v>
      </c>
    </row>
    <row r="792" spans="5:15" x14ac:dyDescent="0.25">
      <c r="E792" s="4" t="s">
        <v>1428</v>
      </c>
      <c r="F792" s="4" t="s">
        <v>568</v>
      </c>
      <c r="G792" s="4">
        <v>3</v>
      </c>
      <c r="H792" s="4" t="s">
        <v>1505</v>
      </c>
      <c r="I792" s="4" t="s">
        <v>1506</v>
      </c>
      <c r="J792" s="4" t="s">
        <v>616</v>
      </c>
      <c r="K792" s="5">
        <f>IF(VLOOKUP(Tableau9[[#This Row],[NUANCE]],$A:$B,2,FALSE)="EXTREME DROITE",1,0)</f>
        <v>0</v>
      </c>
      <c r="L792" s="5">
        <f>IF(VLOOKUP(Tableau9[[#This Row],[NUANCE]],$A:$B,2,FALSE)="DROITE",1,0)</f>
        <v>0</v>
      </c>
      <c r="M792" s="5">
        <f>IF(VLOOKUP(Tableau9[[#This Row],[NUANCE]],$A:$B,2,FALSE)="CENTRISTE",1,0)</f>
        <v>0</v>
      </c>
      <c r="N792" s="5">
        <f>IF(VLOOKUP(Tableau9[[#This Row],[NUANCE]],$A:$B,2,FALSE)="GAUCHE",1,0)</f>
        <v>1</v>
      </c>
      <c r="O792" s="5">
        <f>IF(VLOOKUP(Tableau9[[#This Row],[NUANCE]],$A:$B,2,FALSE)="AUTRE",1,0)</f>
        <v>0</v>
      </c>
    </row>
    <row r="793" spans="5:15" x14ac:dyDescent="0.25">
      <c r="E793" s="4" t="s">
        <v>1428</v>
      </c>
      <c r="F793" s="4" t="s">
        <v>568</v>
      </c>
      <c r="G793" s="4">
        <v>4</v>
      </c>
      <c r="H793" s="4" t="s">
        <v>1505</v>
      </c>
      <c r="I793" s="4" t="s">
        <v>1507</v>
      </c>
      <c r="J793" s="4" t="s">
        <v>616</v>
      </c>
      <c r="K793" s="5">
        <f>IF(VLOOKUP(Tableau9[[#This Row],[NUANCE]],$A:$B,2,FALSE)="EXTREME DROITE",1,0)</f>
        <v>0</v>
      </c>
      <c r="L793" s="5">
        <f>IF(VLOOKUP(Tableau9[[#This Row],[NUANCE]],$A:$B,2,FALSE)="DROITE",1,0)</f>
        <v>0</v>
      </c>
      <c r="M793" s="5">
        <f>IF(VLOOKUP(Tableau9[[#This Row],[NUANCE]],$A:$B,2,FALSE)="CENTRISTE",1,0)</f>
        <v>0</v>
      </c>
      <c r="N793" s="5">
        <f>IF(VLOOKUP(Tableau9[[#This Row],[NUANCE]],$A:$B,2,FALSE)="GAUCHE",1,0)</f>
        <v>1</v>
      </c>
      <c r="O793" s="5">
        <f>IF(VLOOKUP(Tableau9[[#This Row],[NUANCE]],$A:$B,2,FALSE)="AUTRE",1,0)</f>
        <v>0</v>
      </c>
    </row>
    <row r="794" spans="5:15" x14ac:dyDescent="0.25">
      <c r="E794" s="4" t="s">
        <v>1428</v>
      </c>
      <c r="F794" s="4" t="s">
        <v>568</v>
      </c>
      <c r="G794" s="4">
        <v>5</v>
      </c>
      <c r="H794" s="4" t="s">
        <v>1508</v>
      </c>
      <c r="I794" s="4" t="s">
        <v>1509</v>
      </c>
      <c r="J794" s="4" t="s">
        <v>628</v>
      </c>
      <c r="K794" s="5">
        <f>IF(VLOOKUP(Tableau9[[#This Row],[NUANCE]],$A:$B,2,FALSE)="EXTREME DROITE",1,0)</f>
        <v>0</v>
      </c>
      <c r="L794" s="5">
        <f>IF(VLOOKUP(Tableau9[[#This Row],[NUANCE]],$A:$B,2,FALSE)="DROITE",1,0)</f>
        <v>0</v>
      </c>
      <c r="M794" s="5">
        <f>IF(VLOOKUP(Tableau9[[#This Row],[NUANCE]],$A:$B,2,FALSE)="CENTRISTE",1,0)</f>
        <v>0</v>
      </c>
      <c r="N794" s="5">
        <f>IF(VLOOKUP(Tableau9[[#This Row],[NUANCE]],$A:$B,2,FALSE)="GAUCHE",1,0)</f>
        <v>1</v>
      </c>
      <c r="O794" s="5">
        <f>IF(VLOOKUP(Tableau9[[#This Row],[NUANCE]],$A:$B,2,FALSE)="AUTRE",1,0)</f>
        <v>0</v>
      </c>
    </row>
    <row r="795" spans="5:15" x14ac:dyDescent="0.25">
      <c r="E795" s="4" t="s">
        <v>1428</v>
      </c>
      <c r="F795" s="4" t="s">
        <v>568</v>
      </c>
      <c r="G795" s="4">
        <v>7</v>
      </c>
      <c r="H795" s="4" t="s">
        <v>1510</v>
      </c>
      <c r="I795" s="4" t="s">
        <v>1511</v>
      </c>
      <c r="J795" s="4" t="s">
        <v>616</v>
      </c>
      <c r="K795" s="5">
        <f>IF(VLOOKUP(Tableau9[[#This Row],[NUANCE]],$A:$B,2,FALSE)="EXTREME DROITE",1,0)</f>
        <v>0</v>
      </c>
      <c r="L795" s="5">
        <f>IF(VLOOKUP(Tableau9[[#This Row],[NUANCE]],$A:$B,2,FALSE)="DROITE",1,0)</f>
        <v>0</v>
      </c>
      <c r="M795" s="5">
        <f>IF(VLOOKUP(Tableau9[[#This Row],[NUANCE]],$A:$B,2,FALSE)="CENTRISTE",1,0)</f>
        <v>0</v>
      </c>
      <c r="N795" s="5">
        <f>IF(VLOOKUP(Tableau9[[#This Row],[NUANCE]],$A:$B,2,FALSE)="GAUCHE",1,0)</f>
        <v>1</v>
      </c>
      <c r="O795" s="5">
        <f>IF(VLOOKUP(Tableau9[[#This Row],[NUANCE]],$A:$B,2,FALSE)="AUTRE",1,0)</f>
        <v>0</v>
      </c>
    </row>
    <row r="796" spans="5:15" x14ac:dyDescent="0.25">
      <c r="E796" s="4" t="s">
        <v>1428</v>
      </c>
      <c r="F796" s="4" t="s">
        <v>568</v>
      </c>
      <c r="G796" s="4">
        <v>8</v>
      </c>
      <c r="H796" s="4" t="s">
        <v>1510</v>
      </c>
      <c r="I796" s="4" t="s">
        <v>1512</v>
      </c>
      <c r="J796" s="4" t="s">
        <v>616</v>
      </c>
      <c r="K796" s="5">
        <f>IF(VLOOKUP(Tableau9[[#This Row],[NUANCE]],$A:$B,2,FALSE)="EXTREME DROITE",1,0)</f>
        <v>0</v>
      </c>
      <c r="L796" s="5">
        <f>IF(VLOOKUP(Tableau9[[#This Row],[NUANCE]],$A:$B,2,FALSE)="DROITE",1,0)</f>
        <v>0</v>
      </c>
      <c r="M796" s="5">
        <f>IF(VLOOKUP(Tableau9[[#This Row],[NUANCE]],$A:$B,2,FALSE)="CENTRISTE",1,0)</f>
        <v>0</v>
      </c>
      <c r="N796" s="5">
        <f>IF(VLOOKUP(Tableau9[[#This Row],[NUANCE]],$A:$B,2,FALSE)="GAUCHE",1,0)</f>
        <v>1</v>
      </c>
      <c r="O796" s="5">
        <f>IF(VLOOKUP(Tableau9[[#This Row],[NUANCE]],$A:$B,2,FALSE)="AUTRE",1,0)</f>
        <v>0</v>
      </c>
    </row>
    <row r="797" spans="5:15" x14ac:dyDescent="0.25">
      <c r="E797" s="4" t="s">
        <v>1428</v>
      </c>
      <c r="F797" s="4" t="s">
        <v>655</v>
      </c>
      <c r="G797" s="4">
        <v>3</v>
      </c>
      <c r="H797" s="4" t="s">
        <v>1471</v>
      </c>
      <c r="I797" s="4" t="s">
        <v>1513</v>
      </c>
      <c r="J797" s="4" t="s">
        <v>618</v>
      </c>
      <c r="K797" s="5">
        <f>IF(VLOOKUP(Tableau9[[#This Row],[NUANCE]],$A:$B,2,FALSE)="EXTREME DROITE",1,0)</f>
        <v>0</v>
      </c>
      <c r="L797" s="5">
        <f>IF(VLOOKUP(Tableau9[[#This Row],[NUANCE]],$A:$B,2,FALSE)="DROITE",1,0)</f>
        <v>0</v>
      </c>
      <c r="M797" s="5">
        <f>IF(VLOOKUP(Tableau9[[#This Row],[NUANCE]],$A:$B,2,FALSE)="CENTRISTE",1,0)</f>
        <v>1</v>
      </c>
      <c r="N797" s="5">
        <f>IF(VLOOKUP(Tableau9[[#This Row],[NUANCE]],$A:$B,2,FALSE)="GAUCHE",1,0)</f>
        <v>0</v>
      </c>
      <c r="O797" s="5">
        <f>IF(VLOOKUP(Tableau9[[#This Row],[NUANCE]],$A:$B,2,FALSE)="AUTRE",1,0)</f>
        <v>0</v>
      </c>
    </row>
    <row r="798" spans="5:15" x14ac:dyDescent="0.25">
      <c r="E798" s="4" t="s">
        <v>1428</v>
      </c>
      <c r="F798" s="4" t="s">
        <v>655</v>
      </c>
      <c r="G798" s="4">
        <v>4</v>
      </c>
      <c r="H798" s="4" t="s">
        <v>1471</v>
      </c>
      <c r="I798" s="4" t="s">
        <v>1514</v>
      </c>
      <c r="J798" s="4" t="s">
        <v>618</v>
      </c>
      <c r="K798" s="5">
        <f>IF(VLOOKUP(Tableau9[[#This Row],[NUANCE]],$A:$B,2,FALSE)="EXTREME DROITE",1,0)</f>
        <v>0</v>
      </c>
      <c r="L798" s="5">
        <f>IF(VLOOKUP(Tableau9[[#This Row],[NUANCE]],$A:$B,2,FALSE)="DROITE",1,0)</f>
        <v>0</v>
      </c>
      <c r="M798" s="5">
        <f>IF(VLOOKUP(Tableau9[[#This Row],[NUANCE]],$A:$B,2,FALSE)="CENTRISTE",1,0)</f>
        <v>1</v>
      </c>
      <c r="N798" s="5">
        <f>IF(VLOOKUP(Tableau9[[#This Row],[NUANCE]],$A:$B,2,FALSE)="GAUCHE",1,0)</f>
        <v>0</v>
      </c>
      <c r="O798" s="5">
        <f>IF(VLOOKUP(Tableau9[[#This Row],[NUANCE]],$A:$B,2,FALSE)="AUTRE",1,0)</f>
        <v>0</v>
      </c>
    </row>
    <row r="799" spans="5:15" x14ac:dyDescent="0.25">
      <c r="E799" s="4" t="s">
        <v>1428</v>
      </c>
      <c r="F799" s="4" t="s">
        <v>655</v>
      </c>
      <c r="G799" s="4">
        <v>4</v>
      </c>
      <c r="H799" s="4" t="s">
        <v>1477</v>
      </c>
      <c r="I799" s="4" t="s">
        <v>1515</v>
      </c>
      <c r="J799" s="4" t="s">
        <v>624</v>
      </c>
      <c r="K799" s="5">
        <f>IF(VLOOKUP(Tableau9[[#This Row],[NUANCE]],$A:$B,2,FALSE)="EXTREME DROITE",1,0)</f>
        <v>0</v>
      </c>
      <c r="L799" s="5">
        <f>IF(VLOOKUP(Tableau9[[#This Row],[NUANCE]],$A:$B,2,FALSE)="DROITE",1,0)</f>
        <v>0</v>
      </c>
      <c r="M799" s="5">
        <f>IF(VLOOKUP(Tableau9[[#This Row],[NUANCE]],$A:$B,2,FALSE)="CENTRISTE",1,0)</f>
        <v>0</v>
      </c>
      <c r="N799" s="5">
        <f>IF(VLOOKUP(Tableau9[[#This Row],[NUANCE]],$A:$B,2,FALSE)="GAUCHE",1,0)</f>
        <v>1</v>
      </c>
      <c r="O799" s="5">
        <f>IF(VLOOKUP(Tableau9[[#This Row],[NUANCE]],$A:$B,2,FALSE)="AUTRE",1,0)</f>
        <v>0</v>
      </c>
    </row>
    <row r="800" spans="5:15" x14ac:dyDescent="0.25">
      <c r="E800" s="4" t="s">
        <v>1428</v>
      </c>
      <c r="F800" s="4" t="s">
        <v>568</v>
      </c>
      <c r="G800" s="4">
        <v>5</v>
      </c>
      <c r="H800" s="4" t="s">
        <v>1516</v>
      </c>
      <c r="I800" s="4" t="s">
        <v>1517</v>
      </c>
      <c r="J800" s="4" t="s">
        <v>624</v>
      </c>
      <c r="K800" s="5">
        <f>IF(VLOOKUP(Tableau9[[#This Row],[NUANCE]],$A:$B,2,FALSE)="EXTREME DROITE",1,0)</f>
        <v>0</v>
      </c>
      <c r="L800" s="5">
        <f>IF(VLOOKUP(Tableau9[[#This Row],[NUANCE]],$A:$B,2,FALSE)="DROITE",1,0)</f>
        <v>0</v>
      </c>
      <c r="M800" s="5">
        <f>IF(VLOOKUP(Tableau9[[#This Row],[NUANCE]],$A:$B,2,FALSE)="CENTRISTE",1,0)</f>
        <v>0</v>
      </c>
      <c r="N800" s="5">
        <f>IF(VLOOKUP(Tableau9[[#This Row],[NUANCE]],$A:$B,2,FALSE)="GAUCHE",1,0)</f>
        <v>1</v>
      </c>
      <c r="O800" s="5">
        <f>IF(VLOOKUP(Tableau9[[#This Row],[NUANCE]],$A:$B,2,FALSE)="AUTRE",1,0)</f>
        <v>0</v>
      </c>
    </row>
    <row r="801" spans="5:15" x14ac:dyDescent="0.25">
      <c r="E801" s="4" t="s">
        <v>1428</v>
      </c>
      <c r="F801" s="4" t="s">
        <v>568</v>
      </c>
      <c r="G801" s="4">
        <v>6</v>
      </c>
      <c r="H801" s="4" t="s">
        <v>1516</v>
      </c>
      <c r="I801" s="4" t="s">
        <v>1518</v>
      </c>
      <c r="J801" s="4" t="s">
        <v>624</v>
      </c>
      <c r="K801" s="5">
        <f>IF(VLOOKUP(Tableau9[[#This Row],[NUANCE]],$A:$B,2,FALSE)="EXTREME DROITE",1,0)</f>
        <v>0</v>
      </c>
      <c r="L801" s="5">
        <f>IF(VLOOKUP(Tableau9[[#This Row],[NUANCE]],$A:$B,2,FALSE)="DROITE",1,0)</f>
        <v>0</v>
      </c>
      <c r="M801" s="5">
        <f>IF(VLOOKUP(Tableau9[[#This Row],[NUANCE]],$A:$B,2,FALSE)="CENTRISTE",1,0)</f>
        <v>0</v>
      </c>
      <c r="N801" s="5">
        <f>IF(VLOOKUP(Tableau9[[#This Row],[NUANCE]],$A:$B,2,FALSE)="GAUCHE",1,0)</f>
        <v>1</v>
      </c>
      <c r="O801" s="5">
        <f>IF(VLOOKUP(Tableau9[[#This Row],[NUANCE]],$A:$B,2,FALSE)="AUTRE",1,0)</f>
        <v>0</v>
      </c>
    </row>
    <row r="802" spans="5:15" x14ac:dyDescent="0.25">
      <c r="E802" s="4" t="s">
        <v>1428</v>
      </c>
      <c r="F802" s="4" t="s">
        <v>568</v>
      </c>
      <c r="G802" s="4">
        <v>1</v>
      </c>
      <c r="H802" s="4" t="s">
        <v>1519</v>
      </c>
      <c r="I802" s="4" t="s">
        <v>1520</v>
      </c>
      <c r="J802" s="4" t="s">
        <v>624</v>
      </c>
      <c r="K802" s="5">
        <f>IF(VLOOKUP(Tableau9[[#This Row],[NUANCE]],$A:$B,2,FALSE)="EXTREME DROITE",1,0)</f>
        <v>0</v>
      </c>
      <c r="L802" s="5">
        <f>IF(VLOOKUP(Tableau9[[#This Row],[NUANCE]],$A:$B,2,FALSE)="DROITE",1,0)</f>
        <v>0</v>
      </c>
      <c r="M802" s="5">
        <f>IF(VLOOKUP(Tableau9[[#This Row],[NUANCE]],$A:$B,2,FALSE)="CENTRISTE",1,0)</f>
        <v>0</v>
      </c>
      <c r="N802" s="5">
        <f>IF(VLOOKUP(Tableau9[[#This Row],[NUANCE]],$A:$B,2,FALSE)="GAUCHE",1,0)</f>
        <v>1</v>
      </c>
      <c r="O802" s="5">
        <f>IF(VLOOKUP(Tableau9[[#This Row],[NUANCE]],$A:$B,2,FALSE)="AUTRE",1,0)</f>
        <v>0</v>
      </c>
    </row>
    <row r="803" spans="5:15" x14ac:dyDescent="0.25">
      <c r="E803" s="4" t="s">
        <v>1428</v>
      </c>
      <c r="F803" s="4" t="s">
        <v>568</v>
      </c>
      <c r="G803" s="4">
        <v>4</v>
      </c>
      <c r="H803" s="4" t="s">
        <v>1519</v>
      </c>
      <c r="I803" s="4" t="s">
        <v>1521</v>
      </c>
      <c r="J803" s="4" t="s">
        <v>624</v>
      </c>
      <c r="K803" s="5">
        <f>IF(VLOOKUP(Tableau9[[#This Row],[NUANCE]],$A:$B,2,FALSE)="EXTREME DROITE",1,0)</f>
        <v>0</v>
      </c>
      <c r="L803" s="5">
        <f>IF(VLOOKUP(Tableau9[[#This Row],[NUANCE]],$A:$B,2,FALSE)="DROITE",1,0)</f>
        <v>0</v>
      </c>
      <c r="M803" s="5">
        <f>IF(VLOOKUP(Tableau9[[#This Row],[NUANCE]],$A:$B,2,FALSE)="CENTRISTE",1,0)</f>
        <v>0</v>
      </c>
      <c r="N803" s="5">
        <f>IF(VLOOKUP(Tableau9[[#This Row],[NUANCE]],$A:$B,2,FALSE)="GAUCHE",1,0)</f>
        <v>1</v>
      </c>
      <c r="O803" s="5">
        <f>IF(VLOOKUP(Tableau9[[#This Row],[NUANCE]],$A:$B,2,FALSE)="AUTRE",1,0)</f>
        <v>0</v>
      </c>
    </row>
    <row r="804" spans="5:15" x14ac:dyDescent="0.25">
      <c r="E804" s="4" t="s">
        <v>1428</v>
      </c>
      <c r="F804" s="4" t="s">
        <v>568</v>
      </c>
      <c r="G804" s="4">
        <v>6</v>
      </c>
      <c r="H804" s="4" t="s">
        <v>1522</v>
      </c>
      <c r="I804" s="4" t="s">
        <v>1523</v>
      </c>
      <c r="J804" s="4" t="s">
        <v>630</v>
      </c>
      <c r="K804" s="5">
        <f>IF(VLOOKUP(Tableau9[[#This Row],[NUANCE]],$A:$B,2,FALSE)="EXTREME DROITE",1,0)</f>
        <v>0</v>
      </c>
      <c r="L804" s="5">
        <f>IF(VLOOKUP(Tableau9[[#This Row],[NUANCE]],$A:$B,2,FALSE)="DROITE",1,0)</f>
        <v>0</v>
      </c>
      <c r="M804" s="5">
        <f>IF(VLOOKUP(Tableau9[[#This Row],[NUANCE]],$A:$B,2,FALSE)="CENTRISTE",1,0)</f>
        <v>0</v>
      </c>
      <c r="N804" s="5">
        <f>IF(VLOOKUP(Tableau9[[#This Row],[NUANCE]],$A:$B,2,FALSE)="GAUCHE",1,0)</f>
        <v>1</v>
      </c>
      <c r="O804" s="5">
        <f>IF(VLOOKUP(Tableau9[[#This Row],[NUANCE]],$A:$B,2,FALSE)="AUTRE",1,0)</f>
        <v>0</v>
      </c>
    </row>
    <row r="805" spans="5:15" x14ac:dyDescent="0.25">
      <c r="E805" s="4" t="s">
        <v>1428</v>
      </c>
      <c r="F805" s="4" t="s">
        <v>568</v>
      </c>
      <c r="G805" s="4">
        <v>7</v>
      </c>
      <c r="H805" s="4" t="s">
        <v>1522</v>
      </c>
      <c r="I805" s="4" t="s">
        <v>1524</v>
      </c>
      <c r="J805" s="4" t="s">
        <v>630</v>
      </c>
      <c r="K805" s="5">
        <f>IF(VLOOKUP(Tableau9[[#This Row],[NUANCE]],$A:$B,2,FALSE)="EXTREME DROITE",1,0)</f>
        <v>0</v>
      </c>
      <c r="L805" s="5">
        <f>IF(VLOOKUP(Tableau9[[#This Row],[NUANCE]],$A:$B,2,FALSE)="DROITE",1,0)</f>
        <v>0</v>
      </c>
      <c r="M805" s="5">
        <f>IF(VLOOKUP(Tableau9[[#This Row],[NUANCE]],$A:$B,2,FALSE)="CENTRISTE",1,0)</f>
        <v>0</v>
      </c>
      <c r="N805" s="5">
        <f>IF(VLOOKUP(Tableau9[[#This Row],[NUANCE]],$A:$B,2,FALSE)="GAUCHE",1,0)</f>
        <v>1</v>
      </c>
      <c r="O805" s="5">
        <f>IF(VLOOKUP(Tableau9[[#This Row],[NUANCE]],$A:$B,2,FALSE)="AUTRE",1,0)</f>
        <v>0</v>
      </c>
    </row>
    <row r="806" spans="5:15" x14ac:dyDescent="0.25">
      <c r="E806" s="4" t="s">
        <v>1428</v>
      </c>
      <c r="F806" s="4" t="s">
        <v>568</v>
      </c>
      <c r="G806" s="4">
        <v>1</v>
      </c>
      <c r="H806" s="4" t="s">
        <v>1525</v>
      </c>
      <c r="I806" s="4" t="s">
        <v>1526</v>
      </c>
      <c r="J806" s="4" t="s">
        <v>630</v>
      </c>
      <c r="K806" s="5">
        <f>IF(VLOOKUP(Tableau9[[#This Row],[NUANCE]],$A:$B,2,FALSE)="EXTREME DROITE",1,0)</f>
        <v>0</v>
      </c>
      <c r="L806" s="5">
        <f>IF(VLOOKUP(Tableau9[[#This Row],[NUANCE]],$A:$B,2,FALSE)="DROITE",1,0)</f>
        <v>0</v>
      </c>
      <c r="M806" s="5">
        <f>IF(VLOOKUP(Tableau9[[#This Row],[NUANCE]],$A:$B,2,FALSE)="CENTRISTE",1,0)</f>
        <v>0</v>
      </c>
      <c r="N806" s="5">
        <f>IF(VLOOKUP(Tableau9[[#This Row],[NUANCE]],$A:$B,2,FALSE)="GAUCHE",1,0)</f>
        <v>1</v>
      </c>
      <c r="O806" s="5">
        <f>IF(VLOOKUP(Tableau9[[#This Row],[NUANCE]],$A:$B,2,FALSE)="AUTRE",1,0)</f>
        <v>0</v>
      </c>
    </row>
    <row r="807" spans="5:15" x14ac:dyDescent="0.25">
      <c r="E807" s="4" t="s">
        <v>1428</v>
      </c>
      <c r="F807" s="4" t="s">
        <v>568</v>
      </c>
      <c r="G807" s="4">
        <v>2</v>
      </c>
      <c r="H807" s="4" t="s">
        <v>1525</v>
      </c>
      <c r="I807" s="4" t="s">
        <v>1527</v>
      </c>
      <c r="J807" s="4" t="s">
        <v>630</v>
      </c>
      <c r="K807" s="5">
        <f>IF(VLOOKUP(Tableau9[[#This Row],[NUANCE]],$A:$B,2,FALSE)="EXTREME DROITE",1,0)</f>
        <v>0</v>
      </c>
      <c r="L807" s="5">
        <f>IF(VLOOKUP(Tableau9[[#This Row],[NUANCE]],$A:$B,2,FALSE)="DROITE",1,0)</f>
        <v>0</v>
      </c>
      <c r="M807" s="5">
        <f>IF(VLOOKUP(Tableau9[[#This Row],[NUANCE]],$A:$B,2,FALSE)="CENTRISTE",1,0)</f>
        <v>0</v>
      </c>
      <c r="N807" s="5">
        <f>IF(VLOOKUP(Tableau9[[#This Row],[NUANCE]],$A:$B,2,FALSE)="GAUCHE",1,0)</f>
        <v>1</v>
      </c>
      <c r="O807" s="5">
        <f>IF(VLOOKUP(Tableau9[[#This Row],[NUANCE]],$A:$B,2,FALSE)="AUTRE",1,0)</f>
        <v>0</v>
      </c>
    </row>
    <row r="808" spans="5:15" x14ac:dyDescent="0.25">
      <c r="E808" s="4" t="s">
        <v>1428</v>
      </c>
      <c r="F808" s="4" t="s">
        <v>568</v>
      </c>
      <c r="G808" s="4">
        <v>3</v>
      </c>
      <c r="H808" s="4" t="s">
        <v>1525</v>
      </c>
      <c r="I808" s="4" t="s">
        <v>1528</v>
      </c>
      <c r="J808" s="4" t="s">
        <v>630</v>
      </c>
      <c r="K808" s="5">
        <f>IF(VLOOKUP(Tableau9[[#This Row],[NUANCE]],$A:$B,2,FALSE)="EXTREME DROITE",1,0)</f>
        <v>0</v>
      </c>
      <c r="L808" s="5">
        <f>IF(VLOOKUP(Tableau9[[#This Row],[NUANCE]],$A:$B,2,FALSE)="DROITE",1,0)</f>
        <v>0</v>
      </c>
      <c r="M808" s="5">
        <f>IF(VLOOKUP(Tableau9[[#This Row],[NUANCE]],$A:$B,2,FALSE)="CENTRISTE",1,0)</f>
        <v>0</v>
      </c>
      <c r="N808" s="5">
        <f>IF(VLOOKUP(Tableau9[[#This Row],[NUANCE]],$A:$B,2,FALSE)="GAUCHE",1,0)</f>
        <v>1</v>
      </c>
      <c r="O808" s="5">
        <f>IF(VLOOKUP(Tableau9[[#This Row],[NUANCE]],$A:$B,2,FALSE)="AUTRE",1,0)</f>
        <v>0</v>
      </c>
    </row>
    <row r="809" spans="5:15" x14ac:dyDescent="0.25">
      <c r="E809" s="4" t="s">
        <v>1428</v>
      </c>
      <c r="F809" s="4" t="s">
        <v>568</v>
      </c>
      <c r="G809" s="4">
        <v>4</v>
      </c>
      <c r="H809" s="4" t="s">
        <v>1525</v>
      </c>
      <c r="I809" s="4" t="s">
        <v>1529</v>
      </c>
      <c r="J809" s="4" t="s">
        <v>630</v>
      </c>
      <c r="K809" s="5">
        <f>IF(VLOOKUP(Tableau9[[#This Row],[NUANCE]],$A:$B,2,FALSE)="EXTREME DROITE",1,0)</f>
        <v>0</v>
      </c>
      <c r="L809" s="5">
        <f>IF(VLOOKUP(Tableau9[[#This Row],[NUANCE]],$A:$B,2,FALSE)="DROITE",1,0)</f>
        <v>0</v>
      </c>
      <c r="M809" s="5">
        <f>IF(VLOOKUP(Tableau9[[#This Row],[NUANCE]],$A:$B,2,FALSE)="CENTRISTE",1,0)</f>
        <v>0</v>
      </c>
      <c r="N809" s="5">
        <f>IF(VLOOKUP(Tableau9[[#This Row],[NUANCE]],$A:$B,2,FALSE)="GAUCHE",1,0)</f>
        <v>1</v>
      </c>
      <c r="O809" s="5">
        <f>IF(VLOOKUP(Tableau9[[#This Row],[NUANCE]],$A:$B,2,FALSE)="AUTRE",1,0)</f>
        <v>0</v>
      </c>
    </row>
    <row r="810" spans="5:15" x14ac:dyDescent="0.25">
      <c r="E810" s="4" t="s">
        <v>1428</v>
      </c>
      <c r="F810" s="4" t="s">
        <v>568</v>
      </c>
      <c r="G810" s="4">
        <v>3</v>
      </c>
      <c r="H810" s="4" t="s">
        <v>1530</v>
      </c>
      <c r="I810" s="4" t="s">
        <v>1531</v>
      </c>
      <c r="J810" s="4" t="s">
        <v>628</v>
      </c>
      <c r="K810" s="5">
        <f>IF(VLOOKUP(Tableau9[[#This Row],[NUANCE]],$A:$B,2,FALSE)="EXTREME DROITE",1,0)</f>
        <v>0</v>
      </c>
      <c r="L810" s="5">
        <f>IF(VLOOKUP(Tableau9[[#This Row],[NUANCE]],$A:$B,2,FALSE)="DROITE",1,0)</f>
        <v>0</v>
      </c>
      <c r="M810" s="5">
        <f>IF(VLOOKUP(Tableau9[[#This Row],[NUANCE]],$A:$B,2,FALSE)="CENTRISTE",1,0)</f>
        <v>0</v>
      </c>
      <c r="N810" s="5">
        <f>IF(VLOOKUP(Tableau9[[#This Row],[NUANCE]],$A:$B,2,FALSE)="GAUCHE",1,0)</f>
        <v>1</v>
      </c>
      <c r="O810" s="5">
        <f>IF(VLOOKUP(Tableau9[[#This Row],[NUANCE]],$A:$B,2,FALSE)="AUTRE",1,0)</f>
        <v>0</v>
      </c>
    </row>
    <row r="811" spans="5:15" x14ac:dyDescent="0.25">
      <c r="E811" s="4" t="s">
        <v>1428</v>
      </c>
      <c r="F811" s="4" t="s">
        <v>568</v>
      </c>
      <c r="G811" s="4">
        <v>4</v>
      </c>
      <c r="H811" s="4" t="s">
        <v>1530</v>
      </c>
      <c r="I811" s="4" t="s">
        <v>1532</v>
      </c>
      <c r="J811" s="4" t="s">
        <v>628</v>
      </c>
      <c r="K811" s="5">
        <f>IF(VLOOKUP(Tableau9[[#This Row],[NUANCE]],$A:$B,2,FALSE)="EXTREME DROITE",1,0)</f>
        <v>0</v>
      </c>
      <c r="L811" s="5">
        <f>IF(VLOOKUP(Tableau9[[#This Row],[NUANCE]],$A:$B,2,FALSE)="DROITE",1,0)</f>
        <v>0</v>
      </c>
      <c r="M811" s="5">
        <f>IF(VLOOKUP(Tableau9[[#This Row],[NUANCE]],$A:$B,2,FALSE)="CENTRISTE",1,0)</f>
        <v>0</v>
      </c>
      <c r="N811" s="5">
        <f>IF(VLOOKUP(Tableau9[[#This Row],[NUANCE]],$A:$B,2,FALSE)="GAUCHE",1,0)</f>
        <v>1</v>
      </c>
      <c r="O811" s="5">
        <f>IF(VLOOKUP(Tableau9[[#This Row],[NUANCE]],$A:$B,2,FALSE)="AUTRE",1,0)</f>
        <v>0</v>
      </c>
    </row>
    <row r="812" spans="5:15" x14ac:dyDescent="0.25">
      <c r="E812" s="4" t="s">
        <v>1428</v>
      </c>
      <c r="F812" s="4" t="s">
        <v>568</v>
      </c>
      <c r="G812" s="4">
        <v>5</v>
      </c>
      <c r="H812" s="4" t="s">
        <v>1533</v>
      </c>
      <c r="I812" s="4" t="s">
        <v>1534</v>
      </c>
      <c r="J812" s="4" t="s">
        <v>624</v>
      </c>
      <c r="K812" s="5">
        <f>IF(VLOOKUP(Tableau9[[#This Row],[NUANCE]],$A:$B,2,FALSE)="EXTREME DROITE",1,0)</f>
        <v>0</v>
      </c>
      <c r="L812" s="5">
        <f>IF(VLOOKUP(Tableau9[[#This Row],[NUANCE]],$A:$B,2,FALSE)="DROITE",1,0)</f>
        <v>0</v>
      </c>
      <c r="M812" s="5">
        <f>IF(VLOOKUP(Tableau9[[#This Row],[NUANCE]],$A:$B,2,FALSE)="CENTRISTE",1,0)</f>
        <v>0</v>
      </c>
      <c r="N812" s="5">
        <f>IF(VLOOKUP(Tableau9[[#This Row],[NUANCE]],$A:$B,2,FALSE)="GAUCHE",1,0)</f>
        <v>1</v>
      </c>
      <c r="O812" s="5">
        <f>IF(VLOOKUP(Tableau9[[#This Row],[NUANCE]],$A:$B,2,FALSE)="AUTRE",1,0)</f>
        <v>0</v>
      </c>
    </row>
    <row r="813" spans="5:15" x14ac:dyDescent="0.25">
      <c r="E813" s="4" t="s">
        <v>1428</v>
      </c>
      <c r="F813" s="4" t="s">
        <v>568</v>
      </c>
      <c r="G813" s="4">
        <v>7</v>
      </c>
      <c r="H813" s="4" t="s">
        <v>1535</v>
      </c>
      <c r="I813" s="4" t="s">
        <v>1536</v>
      </c>
      <c r="J813" s="4" t="s">
        <v>628</v>
      </c>
      <c r="K813" s="5">
        <f>IF(VLOOKUP(Tableau9[[#This Row],[NUANCE]],$A:$B,2,FALSE)="EXTREME DROITE",1,0)</f>
        <v>0</v>
      </c>
      <c r="L813" s="5">
        <f>IF(VLOOKUP(Tableau9[[#This Row],[NUANCE]],$A:$B,2,FALSE)="DROITE",1,0)</f>
        <v>0</v>
      </c>
      <c r="M813" s="5">
        <f>IF(VLOOKUP(Tableau9[[#This Row],[NUANCE]],$A:$B,2,FALSE)="CENTRISTE",1,0)</f>
        <v>0</v>
      </c>
      <c r="N813" s="5">
        <f>IF(VLOOKUP(Tableau9[[#This Row],[NUANCE]],$A:$B,2,FALSE)="GAUCHE",1,0)</f>
        <v>1</v>
      </c>
      <c r="O813" s="5">
        <f>IF(VLOOKUP(Tableau9[[#This Row],[NUANCE]],$A:$B,2,FALSE)="AUTRE",1,0)</f>
        <v>0</v>
      </c>
    </row>
    <row r="814" spans="5:15" x14ac:dyDescent="0.25">
      <c r="E814" s="4" t="s">
        <v>1428</v>
      </c>
      <c r="F814" s="4" t="s">
        <v>568</v>
      </c>
      <c r="G814" s="4">
        <v>8</v>
      </c>
      <c r="H814" s="4" t="s">
        <v>1535</v>
      </c>
      <c r="I814" s="4" t="s">
        <v>1537</v>
      </c>
      <c r="J814" s="4" t="s">
        <v>628</v>
      </c>
      <c r="K814" s="5">
        <f>IF(VLOOKUP(Tableau9[[#This Row],[NUANCE]],$A:$B,2,FALSE)="EXTREME DROITE",1,0)</f>
        <v>0</v>
      </c>
      <c r="L814" s="5">
        <f>IF(VLOOKUP(Tableau9[[#This Row],[NUANCE]],$A:$B,2,FALSE)="DROITE",1,0)</f>
        <v>0</v>
      </c>
      <c r="M814" s="5">
        <f>IF(VLOOKUP(Tableau9[[#This Row],[NUANCE]],$A:$B,2,FALSE)="CENTRISTE",1,0)</f>
        <v>0</v>
      </c>
      <c r="N814" s="5">
        <f>IF(VLOOKUP(Tableau9[[#This Row],[NUANCE]],$A:$B,2,FALSE)="GAUCHE",1,0)</f>
        <v>1</v>
      </c>
      <c r="O814" s="5">
        <f>IF(VLOOKUP(Tableau9[[#This Row],[NUANCE]],$A:$B,2,FALSE)="AUTRE",1,0)</f>
        <v>0</v>
      </c>
    </row>
    <row r="815" spans="5:15" x14ac:dyDescent="0.25">
      <c r="E815" s="4" t="s">
        <v>1428</v>
      </c>
      <c r="F815" s="4" t="s">
        <v>568</v>
      </c>
      <c r="G815" s="4">
        <v>5</v>
      </c>
      <c r="H815" s="4" t="s">
        <v>1538</v>
      </c>
      <c r="I815" s="4" t="s">
        <v>1539</v>
      </c>
      <c r="J815" s="4" t="s">
        <v>630</v>
      </c>
      <c r="K815" s="5">
        <f>IF(VLOOKUP(Tableau9[[#This Row],[NUANCE]],$A:$B,2,FALSE)="EXTREME DROITE",1,0)</f>
        <v>0</v>
      </c>
      <c r="L815" s="5">
        <f>IF(VLOOKUP(Tableau9[[#This Row],[NUANCE]],$A:$B,2,FALSE)="DROITE",1,0)</f>
        <v>0</v>
      </c>
      <c r="M815" s="5">
        <f>IF(VLOOKUP(Tableau9[[#This Row],[NUANCE]],$A:$B,2,FALSE)="CENTRISTE",1,0)</f>
        <v>0</v>
      </c>
      <c r="N815" s="5">
        <f>IF(VLOOKUP(Tableau9[[#This Row],[NUANCE]],$A:$B,2,FALSE)="GAUCHE",1,0)</f>
        <v>1</v>
      </c>
      <c r="O815" s="5">
        <f>IF(VLOOKUP(Tableau9[[#This Row],[NUANCE]],$A:$B,2,FALSE)="AUTRE",1,0)</f>
        <v>0</v>
      </c>
    </row>
    <row r="816" spans="5:15" x14ac:dyDescent="0.25">
      <c r="E816" s="4" t="s">
        <v>1428</v>
      </c>
      <c r="F816" s="4" t="s">
        <v>568</v>
      </c>
      <c r="G816" s="4">
        <v>6</v>
      </c>
      <c r="H816" s="4" t="s">
        <v>1538</v>
      </c>
      <c r="I816" s="4" t="s">
        <v>1540</v>
      </c>
      <c r="J816" s="4" t="s">
        <v>630</v>
      </c>
      <c r="K816" s="5">
        <f>IF(VLOOKUP(Tableau9[[#This Row],[NUANCE]],$A:$B,2,FALSE)="EXTREME DROITE",1,0)</f>
        <v>0</v>
      </c>
      <c r="L816" s="5">
        <f>IF(VLOOKUP(Tableau9[[#This Row],[NUANCE]],$A:$B,2,FALSE)="DROITE",1,0)</f>
        <v>0</v>
      </c>
      <c r="M816" s="5">
        <f>IF(VLOOKUP(Tableau9[[#This Row],[NUANCE]],$A:$B,2,FALSE)="CENTRISTE",1,0)</f>
        <v>0</v>
      </c>
      <c r="N816" s="5">
        <f>IF(VLOOKUP(Tableau9[[#This Row],[NUANCE]],$A:$B,2,FALSE)="GAUCHE",1,0)</f>
        <v>1</v>
      </c>
      <c r="O816" s="5">
        <f>IF(VLOOKUP(Tableau9[[#This Row],[NUANCE]],$A:$B,2,FALSE)="AUTRE",1,0)</f>
        <v>0</v>
      </c>
    </row>
    <row r="817" spans="5:15" x14ac:dyDescent="0.25">
      <c r="E817" s="4" t="s">
        <v>1428</v>
      </c>
      <c r="F817" s="4" t="s">
        <v>568</v>
      </c>
      <c r="G817" s="4">
        <v>1</v>
      </c>
      <c r="H817" s="4" t="s">
        <v>1541</v>
      </c>
      <c r="I817" s="4" t="s">
        <v>1542</v>
      </c>
      <c r="J817" s="4" t="s">
        <v>630</v>
      </c>
      <c r="K817" s="5">
        <f>IF(VLOOKUP(Tableau9[[#This Row],[NUANCE]],$A:$B,2,FALSE)="EXTREME DROITE",1,0)</f>
        <v>0</v>
      </c>
      <c r="L817" s="5">
        <f>IF(VLOOKUP(Tableau9[[#This Row],[NUANCE]],$A:$B,2,FALSE)="DROITE",1,0)</f>
        <v>0</v>
      </c>
      <c r="M817" s="5">
        <f>IF(VLOOKUP(Tableau9[[#This Row],[NUANCE]],$A:$B,2,FALSE)="CENTRISTE",1,0)</f>
        <v>0</v>
      </c>
      <c r="N817" s="5">
        <f>IF(VLOOKUP(Tableau9[[#This Row],[NUANCE]],$A:$B,2,FALSE)="GAUCHE",1,0)</f>
        <v>1</v>
      </c>
      <c r="O817" s="5">
        <f>IF(VLOOKUP(Tableau9[[#This Row],[NUANCE]],$A:$B,2,FALSE)="AUTRE",1,0)</f>
        <v>0</v>
      </c>
    </row>
    <row r="818" spans="5:15" x14ac:dyDescent="0.25">
      <c r="E818" s="4" t="s">
        <v>1428</v>
      </c>
      <c r="F818" s="4" t="s">
        <v>568</v>
      </c>
      <c r="G818" s="4">
        <v>4</v>
      </c>
      <c r="H818" s="4" t="s">
        <v>1541</v>
      </c>
      <c r="I818" s="4" t="s">
        <v>1543</v>
      </c>
      <c r="J818" s="4" t="s">
        <v>630</v>
      </c>
      <c r="K818" s="5">
        <f>IF(VLOOKUP(Tableau9[[#This Row],[NUANCE]],$A:$B,2,FALSE)="EXTREME DROITE",1,0)</f>
        <v>0</v>
      </c>
      <c r="L818" s="5">
        <f>IF(VLOOKUP(Tableau9[[#This Row],[NUANCE]],$A:$B,2,FALSE)="DROITE",1,0)</f>
        <v>0</v>
      </c>
      <c r="M818" s="5">
        <f>IF(VLOOKUP(Tableau9[[#This Row],[NUANCE]],$A:$B,2,FALSE)="CENTRISTE",1,0)</f>
        <v>0</v>
      </c>
      <c r="N818" s="5">
        <f>IF(VLOOKUP(Tableau9[[#This Row],[NUANCE]],$A:$B,2,FALSE)="GAUCHE",1,0)</f>
        <v>1</v>
      </c>
      <c r="O818" s="5">
        <f>IF(VLOOKUP(Tableau9[[#This Row],[NUANCE]],$A:$B,2,FALSE)="AUTRE",1,0)</f>
        <v>0</v>
      </c>
    </row>
    <row r="819" spans="5:15" x14ac:dyDescent="0.25">
      <c r="E819" s="4" t="s">
        <v>1428</v>
      </c>
      <c r="F819" s="4" t="s">
        <v>568</v>
      </c>
      <c r="G819" s="4">
        <v>6</v>
      </c>
      <c r="H819" s="4" t="s">
        <v>1544</v>
      </c>
      <c r="I819" s="4" t="s">
        <v>1545</v>
      </c>
      <c r="J819" s="4" t="s">
        <v>632</v>
      </c>
      <c r="K819" s="5">
        <f>IF(VLOOKUP(Tableau9[[#This Row],[NUANCE]],$A:$B,2,FALSE)="EXTREME DROITE",1,0)</f>
        <v>0</v>
      </c>
      <c r="L819" s="5">
        <f>IF(VLOOKUP(Tableau9[[#This Row],[NUANCE]],$A:$B,2,FALSE)="DROITE",1,0)</f>
        <v>0</v>
      </c>
      <c r="M819" s="5">
        <f>IF(VLOOKUP(Tableau9[[#This Row],[NUANCE]],$A:$B,2,FALSE)="CENTRISTE",1,0)</f>
        <v>0</v>
      </c>
      <c r="N819" s="5">
        <f>IF(VLOOKUP(Tableau9[[#This Row],[NUANCE]],$A:$B,2,FALSE)="GAUCHE",1,0)</f>
        <v>1</v>
      </c>
      <c r="O819" s="5">
        <f>IF(VLOOKUP(Tableau9[[#This Row],[NUANCE]],$A:$B,2,FALSE)="AUTRE",1,0)</f>
        <v>0</v>
      </c>
    </row>
    <row r="820" spans="5:15" x14ac:dyDescent="0.25">
      <c r="E820" s="4" t="s">
        <v>1428</v>
      </c>
      <c r="F820" s="4" t="s">
        <v>568</v>
      </c>
      <c r="G820" s="4">
        <v>7</v>
      </c>
      <c r="H820" s="4" t="s">
        <v>1544</v>
      </c>
      <c r="I820" s="4" t="s">
        <v>1546</v>
      </c>
      <c r="J820" s="4" t="s">
        <v>632</v>
      </c>
      <c r="K820" s="5">
        <f>IF(VLOOKUP(Tableau9[[#This Row],[NUANCE]],$A:$B,2,FALSE)="EXTREME DROITE",1,0)</f>
        <v>0</v>
      </c>
      <c r="L820" s="5">
        <f>IF(VLOOKUP(Tableau9[[#This Row],[NUANCE]],$A:$B,2,FALSE)="DROITE",1,0)</f>
        <v>0</v>
      </c>
      <c r="M820" s="5">
        <f>IF(VLOOKUP(Tableau9[[#This Row],[NUANCE]],$A:$B,2,FALSE)="CENTRISTE",1,0)</f>
        <v>0</v>
      </c>
      <c r="N820" s="5">
        <f>IF(VLOOKUP(Tableau9[[#This Row],[NUANCE]],$A:$B,2,FALSE)="GAUCHE",1,0)</f>
        <v>1</v>
      </c>
      <c r="O820" s="5">
        <f>IF(VLOOKUP(Tableau9[[#This Row],[NUANCE]],$A:$B,2,FALSE)="AUTRE",1,0)</f>
        <v>0</v>
      </c>
    </row>
    <row r="821" spans="5:15" x14ac:dyDescent="0.25">
      <c r="E821" s="4" t="s">
        <v>1428</v>
      </c>
      <c r="F821" s="4" t="s">
        <v>568</v>
      </c>
      <c r="G821" s="4">
        <v>1</v>
      </c>
      <c r="H821" s="4" t="s">
        <v>1547</v>
      </c>
      <c r="I821" s="4" t="s">
        <v>1548</v>
      </c>
      <c r="J821" s="4" t="s">
        <v>632</v>
      </c>
      <c r="K821" s="5">
        <f>IF(VLOOKUP(Tableau9[[#This Row],[NUANCE]],$A:$B,2,FALSE)="EXTREME DROITE",1,0)</f>
        <v>0</v>
      </c>
      <c r="L821" s="5">
        <f>IF(VLOOKUP(Tableau9[[#This Row],[NUANCE]],$A:$B,2,FALSE)="DROITE",1,0)</f>
        <v>0</v>
      </c>
      <c r="M821" s="5">
        <f>IF(VLOOKUP(Tableau9[[#This Row],[NUANCE]],$A:$B,2,FALSE)="CENTRISTE",1,0)</f>
        <v>0</v>
      </c>
      <c r="N821" s="5">
        <f>IF(VLOOKUP(Tableau9[[#This Row],[NUANCE]],$A:$B,2,FALSE)="GAUCHE",1,0)</f>
        <v>1</v>
      </c>
      <c r="O821" s="5">
        <f>IF(VLOOKUP(Tableau9[[#This Row],[NUANCE]],$A:$B,2,FALSE)="AUTRE",1,0)</f>
        <v>0</v>
      </c>
    </row>
    <row r="822" spans="5:15" x14ac:dyDescent="0.25">
      <c r="E822" s="4" t="s">
        <v>1428</v>
      </c>
      <c r="F822" s="4" t="s">
        <v>568</v>
      </c>
      <c r="G822" s="4">
        <v>2</v>
      </c>
      <c r="H822" s="4" t="s">
        <v>1547</v>
      </c>
      <c r="I822" s="4" t="s">
        <v>1549</v>
      </c>
      <c r="J822" s="4" t="s">
        <v>632</v>
      </c>
      <c r="K822" s="5">
        <f>IF(VLOOKUP(Tableau9[[#This Row],[NUANCE]],$A:$B,2,FALSE)="EXTREME DROITE",1,0)</f>
        <v>0</v>
      </c>
      <c r="L822" s="5">
        <f>IF(VLOOKUP(Tableau9[[#This Row],[NUANCE]],$A:$B,2,FALSE)="DROITE",1,0)</f>
        <v>0</v>
      </c>
      <c r="M822" s="5">
        <f>IF(VLOOKUP(Tableau9[[#This Row],[NUANCE]],$A:$B,2,FALSE)="CENTRISTE",1,0)</f>
        <v>0</v>
      </c>
      <c r="N822" s="5">
        <f>IF(VLOOKUP(Tableau9[[#This Row],[NUANCE]],$A:$B,2,FALSE)="GAUCHE",1,0)</f>
        <v>1</v>
      </c>
      <c r="O822" s="5">
        <f>IF(VLOOKUP(Tableau9[[#This Row],[NUANCE]],$A:$B,2,FALSE)="AUTRE",1,0)</f>
        <v>0</v>
      </c>
    </row>
    <row r="823" spans="5:15" x14ac:dyDescent="0.25">
      <c r="E823" s="4" t="s">
        <v>1428</v>
      </c>
      <c r="F823" s="4" t="s">
        <v>568</v>
      </c>
      <c r="G823" s="4">
        <v>3</v>
      </c>
      <c r="H823" s="4" t="s">
        <v>1547</v>
      </c>
      <c r="I823" s="4" t="s">
        <v>1550</v>
      </c>
      <c r="J823" s="4" t="s">
        <v>632</v>
      </c>
      <c r="K823" s="5">
        <f>IF(VLOOKUP(Tableau9[[#This Row],[NUANCE]],$A:$B,2,FALSE)="EXTREME DROITE",1,0)</f>
        <v>0</v>
      </c>
      <c r="L823" s="5">
        <f>IF(VLOOKUP(Tableau9[[#This Row],[NUANCE]],$A:$B,2,FALSE)="DROITE",1,0)</f>
        <v>0</v>
      </c>
      <c r="M823" s="5">
        <f>IF(VLOOKUP(Tableau9[[#This Row],[NUANCE]],$A:$B,2,FALSE)="CENTRISTE",1,0)</f>
        <v>0</v>
      </c>
      <c r="N823" s="5">
        <f>IF(VLOOKUP(Tableau9[[#This Row],[NUANCE]],$A:$B,2,FALSE)="GAUCHE",1,0)</f>
        <v>1</v>
      </c>
      <c r="O823" s="5">
        <f>IF(VLOOKUP(Tableau9[[#This Row],[NUANCE]],$A:$B,2,FALSE)="AUTRE",1,0)</f>
        <v>0</v>
      </c>
    </row>
    <row r="824" spans="5:15" x14ac:dyDescent="0.25">
      <c r="E824" s="4" t="s">
        <v>1428</v>
      </c>
      <c r="F824" s="4" t="s">
        <v>568</v>
      </c>
      <c r="G824" s="4">
        <v>4</v>
      </c>
      <c r="H824" s="4" t="s">
        <v>1547</v>
      </c>
      <c r="I824" s="4" t="s">
        <v>1551</v>
      </c>
      <c r="J824" s="4" t="s">
        <v>632</v>
      </c>
      <c r="K824" s="5">
        <f>IF(VLOOKUP(Tableau9[[#This Row],[NUANCE]],$A:$B,2,FALSE)="EXTREME DROITE",1,0)</f>
        <v>0</v>
      </c>
      <c r="L824" s="5">
        <f>IF(VLOOKUP(Tableau9[[#This Row],[NUANCE]],$A:$B,2,FALSE)="DROITE",1,0)</f>
        <v>0</v>
      </c>
      <c r="M824" s="5">
        <f>IF(VLOOKUP(Tableau9[[#This Row],[NUANCE]],$A:$B,2,FALSE)="CENTRISTE",1,0)</f>
        <v>0</v>
      </c>
      <c r="N824" s="5">
        <f>IF(VLOOKUP(Tableau9[[#This Row],[NUANCE]],$A:$B,2,FALSE)="GAUCHE",1,0)</f>
        <v>1</v>
      </c>
      <c r="O824" s="5">
        <f>IF(VLOOKUP(Tableau9[[#This Row],[NUANCE]],$A:$B,2,FALSE)="AUTRE",1,0)</f>
        <v>0</v>
      </c>
    </row>
    <row r="825" spans="5:15" x14ac:dyDescent="0.25">
      <c r="E825" s="4" t="s">
        <v>1428</v>
      </c>
      <c r="F825" s="4" t="s">
        <v>568</v>
      </c>
      <c r="G825" s="4">
        <v>3</v>
      </c>
      <c r="H825" s="4" t="s">
        <v>1477</v>
      </c>
      <c r="I825" s="4" t="s">
        <v>1552</v>
      </c>
      <c r="J825" s="4" t="s">
        <v>624</v>
      </c>
      <c r="K825" s="5">
        <f>IF(VLOOKUP(Tableau9[[#This Row],[NUANCE]],$A:$B,2,FALSE)="EXTREME DROITE",1,0)</f>
        <v>0</v>
      </c>
      <c r="L825" s="5">
        <f>IF(VLOOKUP(Tableau9[[#This Row],[NUANCE]],$A:$B,2,FALSE)="DROITE",1,0)</f>
        <v>0</v>
      </c>
      <c r="M825" s="5">
        <f>IF(VLOOKUP(Tableau9[[#This Row],[NUANCE]],$A:$B,2,FALSE)="CENTRISTE",1,0)</f>
        <v>0</v>
      </c>
      <c r="N825" s="5">
        <f>IF(VLOOKUP(Tableau9[[#This Row],[NUANCE]],$A:$B,2,FALSE)="GAUCHE",1,0)</f>
        <v>1</v>
      </c>
      <c r="O825" s="5">
        <f>IF(VLOOKUP(Tableau9[[#This Row],[NUANCE]],$A:$B,2,FALSE)="AUTRE",1,0)</f>
        <v>0</v>
      </c>
    </row>
    <row r="826" spans="5:15" x14ac:dyDescent="0.25">
      <c r="E826" s="4" t="s">
        <v>1428</v>
      </c>
      <c r="F826" s="4" t="s">
        <v>568</v>
      </c>
      <c r="G826" s="4">
        <v>4</v>
      </c>
      <c r="H826" s="4" t="s">
        <v>1477</v>
      </c>
      <c r="I826" s="4" t="s">
        <v>1553</v>
      </c>
      <c r="J826" s="4" t="s">
        <v>624</v>
      </c>
      <c r="K826" s="5">
        <f>IF(VLOOKUP(Tableau9[[#This Row],[NUANCE]],$A:$B,2,FALSE)="EXTREME DROITE",1,0)</f>
        <v>0</v>
      </c>
      <c r="L826" s="5">
        <f>IF(VLOOKUP(Tableau9[[#This Row],[NUANCE]],$A:$B,2,FALSE)="DROITE",1,0)</f>
        <v>0</v>
      </c>
      <c r="M826" s="5">
        <f>IF(VLOOKUP(Tableau9[[#This Row],[NUANCE]],$A:$B,2,FALSE)="CENTRISTE",1,0)</f>
        <v>0</v>
      </c>
      <c r="N826" s="5">
        <f>IF(VLOOKUP(Tableau9[[#This Row],[NUANCE]],$A:$B,2,FALSE)="GAUCHE",1,0)</f>
        <v>1</v>
      </c>
      <c r="O826" s="5">
        <f>IF(VLOOKUP(Tableau9[[#This Row],[NUANCE]],$A:$B,2,FALSE)="AUTRE",1,0)</f>
        <v>0</v>
      </c>
    </row>
    <row r="827" spans="5:15" x14ac:dyDescent="0.25">
      <c r="E827" s="4" t="s">
        <v>1428</v>
      </c>
      <c r="F827" s="4" t="s">
        <v>568</v>
      </c>
      <c r="G827" s="4">
        <v>5</v>
      </c>
      <c r="H827" s="4" t="s">
        <v>1554</v>
      </c>
      <c r="I827" s="4" t="s">
        <v>1555</v>
      </c>
      <c r="J827" s="4" t="s">
        <v>634</v>
      </c>
      <c r="K827" s="5">
        <f>IF(VLOOKUP(Tableau9[[#This Row],[NUANCE]],$A:$B,2,FALSE)="EXTREME DROITE",1,0)</f>
        <v>0</v>
      </c>
      <c r="L827" s="5">
        <f>IF(VLOOKUP(Tableau9[[#This Row],[NUANCE]],$A:$B,2,FALSE)="DROITE",1,0)</f>
        <v>0</v>
      </c>
      <c r="M827" s="5">
        <f>IF(VLOOKUP(Tableau9[[#This Row],[NUANCE]],$A:$B,2,FALSE)="CENTRISTE",1,0)</f>
        <v>0</v>
      </c>
      <c r="N827" s="5">
        <f>IF(VLOOKUP(Tableau9[[#This Row],[NUANCE]],$A:$B,2,FALSE)="GAUCHE",1,0)</f>
        <v>1</v>
      </c>
      <c r="O827" s="5">
        <f>IF(VLOOKUP(Tableau9[[#This Row],[NUANCE]],$A:$B,2,FALSE)="AUTRE",1,0)</f>
        <v>0</v>
      </c>
    </row>
    <row r="828" spans="5:15" x14ac:dyDescent="0.25">
      <c r="E828" s="4" t="s">
        <v>1428</v>
      </c>
      <c r="F828" s="4" t="s">
        <v>568</v>
      </c>
      <c r="G828" s="4">
        <v>7</v>
      </c>
      <c r="H828" s="4" t="s">
        <v>1556</v>
      </c>
      <c r="I828" s="4" t="s">
        <v>1557</v>
      </c>
      <c r="J828" s="4" t="s">
        <v>624</v>
      </c>
      <c r="K828" s="5">
        <f>IF(VLOOKUP(Tableau9[[#This Row],[NUANCE]],$A:$B,2,FALSE)="EXTREME DROITE",1,0)</f>
        <v>0</v>
      </c>
      <c r="L828" s="5">
        <f>IF(VLOOKUP(Tableau9[[#This Row],[NUANCE]],$A:$B,2,FALSE)="DROITE",1,0)</f>
        <v>0</v>
      </c>
      <c r="M828" s="5">
        <f>IF(VLOOKUP(Tableau9[[#This Row],[NUANCE]],$A:$B,2,FALSE)="CENTRISTE",1,0)</f>
        <v>0</v>
      </c>
      <c r="N828" s="5">
        <f>IF(VLOOKUP(Tableau9[[#This Row],[NUANCE]],$A:$B,2,FALSE)="GAUCHE",1,0)</f>
        <v>1</v>
      </c>
      <c r="O828" s="5">
        <f>IF(VLOOKUP(Tableau9[[#This Row],[NUANCE]],$A:$B,2,FALSE)="AUTRE",1,0)</f>
        <v>0</v>
      </c>
    </row>
    <row r="829" spans="5:15" x14ac:dyDescent="0.25">
      <c r="E829" s="4" t="s">
        <v>1428</v>
      </c>
      <c r="F829" s="4" t="s">
        <v>568</v>
      </c>
      <c r="G829" s="4">
        <v>8</v>
      </c>
      <c r="H829" s="4" t="s">
        <v>1556</v>
      </c>
      <c r="I829" s="4" t="s">
        <v>1558</v>
      </c>
      <c r="J829" s="4" t="s">
        <v>624</v>
      </c>
      <c r="K829" s="5">
        <f>IF(VLOOKUP(Tableau9[[#This Row],[NUANCE]],$A:$B,2,FALSE)="EXTREME DROITE",1,0)</f>
        <v>0</v>
      </c>
      <c r="L829" s="5">
        <f>IF(VLOOKUP(Tableau9[[#This Row],[NUANCE]],$A:$B,2,FALSE)="DROITE",1,0)</f>
        <v>0</v>
      </c>
      <c r="M829" s="5">
        <f>IF(VLOOKUP(Tableau9[[#This Row],[NUANCE]],$A:$B,2,FALSE)="CENTRISTE",1,0)</f>
        <v>0</v>
      </c>
      <c r="N829" s="5">
        <f>IF(VLOOKUP(Tableau9[[#This Row],[NUANCE]],$A:$B,2,FALSE)="GAUCHE",1,0)</f>
        <v>1</v>
      </c>
      <c r="O829" s="5">
        <f>IF(VLOOKUP(Tableau9[[#This Row],[NUANCE]],$A:$B,2,FALSE)="AUTRE",1,0)</f>
        <v>0</v>
      </c>
    </row>
    <row r="830" spans="5:15" x14ac:dyDescent="0.25">
      <c r="E830" s="4" t="s">
        <v>1428</v>
      </c>
      <c r="F830" s="4" t="s">
        <v>568</v>
      </c>
      <c r="G830" s="4">
        <v>5</v>
      </c>
      <c r="H830" s="4" t="s">
        <v>1559</v>
      </c>
      <c r="I830" s="4" t="s">
        <v>1560</v>
      </c>
      <c r="J830" s="4" t="s">
        <v>634</v>
      </c>
      <c r="K830" s="5">
        <f>IF(VLOOKUP(Tableau9[[#This Row],[NUANCE]],$A:$B,2,FALSE)="EXTREME DROITE",1,0)</f>
        <v>0</v>
      </c>
      <c r="L830" s="5">
        <f>IF(VLOOKUP(Tableau9[[#This Row],[NUANCE]],$A:$B,2,FALSE)="DROITE",1,0)</f>
        <v>0</v>
      </c>
      <c r="M830" s="5">
        <f>IF(VLOOKUP(Tableau9[[#This Row],[NUANCE]],$A:$B,2,FALSE)="CENTRISTE",1,0)</f>
        <v>0</v>
      </c>
      <c r="N830" s="5">
        <f>IF(VLOOKUP(Tableau9[[#This Row],[NUANCE]],$A:$B,2,FALSE)="GAUCHE",1,0)</f>
        <v>1</v>
      </c>
      <c r="O830" s="5">
        <f>IF(VLOOKUP(Tableau9[[#This Row],[NUANCE]],$A:$B,2,FALSE)="AUTRE",1,0)</f>
        <v>0</v>
      </c>
    </row>
    <row r="831" spans="5:15" x14ac:dyDescent="0.25">
      <c r="E831" s="4" t="s">
        <v>1428</v>
      </c>
      <c r="F831" s="4" t="s">
        <v>568</v>
      </c>
      <c r="G831" s="4">
        <v>6</v>
      </c>
      <c r="H831" s="4" t="s">
        <v>1559</v>
      </c>
      <c r="I831" s="4" t="s">
        <v>1561</v>
      </c>
      <c r="J831" s="4" t="s">
        <v>634</v>
      </c>
      <c r="K831" s="5">
        <f>IF(VLOOKUP(Tableau9[[#This Row],[NUANCE]],$A:$B,2,FALSE)="EXTREME DROITE",1,0)</f>
        <v>0</v>
      </c>
      <c r="L831" s="5">
        <f>IF(VLOOKUP(Tableau9[[#This Row],[NUANCE]],$A:$B,2,FALSE)="DROITE",1,0)</f>
        <v>0</v>
      </c>
      <c r="M831" s="5">
        <f>IF(VLOOKUP(Tableau9[[#This Row],[NUANCE]],$A:$B,2,FALSE)="CENTRISTE",1,0)</f>
        <v>0</v>
      </c>
      <c r="N831" s="5">
        <f>IF(VLOOKUP(Tableau9[[#This Row],[NUANCE]],$A:$B,2,FALSE)="GAUCHE",1,0)</f>
        <v>1</v>
      </c>
      <c r="O831" s="5">
        <f>IF(VLOOKUP(Tableau9[[#This Row],[NUANCE]],$A:$B,2,FALSE)="AUTRE",1,0)</f>
        <v>0</v>
      </c>
    </row>
    <row r="832" spans="5:15" x14ac:dyDescent="0.25">
      <c r="E832" s="4" t="s">
        <v>1428</v>
      </c>
      <c r="F832" s="4" t="s">
        <v>568</v>
      </c>
      <c r="G832" s="4">
        <v>1</v>
      </c>
      <c r="H832" s="4" t="s">
        <v>1562</v>
      </c>
      <c r="I832" s="4" t="s">
        <v>1563</v>
      </c>
      <c r="J832" s="4" t="s">
        <v>636</v>
      </c>
      <c r="K832" s="5">
        <f>IF(VLOOKUP(Tableau9[[#This Row],[NUANCE]],$A:$B,2,FALSE)="EXTREME DROITE",1,0)</f>
        <v>0</v>
      </c>
      <c r="L832" s="5">
        <f>IF(VLOOKUP(Tableau9[[#This Row],[NUANCE]],$A:$B,2,FALSE)="DROITE",1,0)</f>
        <v>0</v>
      </c>
      <c r="M832" s="5">
        <f>IF(VLOOKUP(Tableau9[[#This Row],[NUANCE]],$A:$B,2,FALSE)="CENTRISTE",1,0)</f>
        <v>0</v>
      </c>
      <c r="N832" s="5">
        <f>IF(VLOOKUP(Tableau9[[#This Row],[NUANCE]],$A:$B,2,FALSE)="GAUCHE",1,0)</f>
        <v>1</v>
      </c>
      <c r="O832" s="5">
        <f>IF(VLOOKUP(Tableau9[[#This Row],[NUANCE]],$A:$B,2,FALSE)="AUTRE",1,0)</f>
        <v>0</v>
      </c>
    </row>
    <row r="833" spans="5:15" x14ac:dyDescent="0.25">
      <c r="E833" s="4" t="s">
        <v>1428</v>
      </c>
      <c r="F833" s="4" t="s">
        <v>568</v>
      </c>
      <c r="G833" s="4">
        <v>4</v>
      </c>
      <c r="H833" s="4" t="s">
        <v>1562</v>
      </c>
      <c r="I833" s="4" t="s">
        <v>1564</v>
      </c>
      <c r="J833" s="4" t="s">
        <v>636</v>
      </c>
      <c r="K833" s="5">
        <f>IF(VLOOKUP(Tableau9[[#This Row],[NUANCE]],$A:$B,2,FALSE)="EXTREME DROITE",1,0)</f>
        <v>0</v>
      </c>
      <c r="L833" s="5">
        <f>IF(VLOOKUP(Tableau9[[#This Row],[NUANCE]],$A:$B,2,FALSE)="DROITE",1,0)</f>
        <v>0</v>
      </c>
      <c r="M833" s="5">
        <f>IF(VLOOKUP(Tableau9[[#This Row],[NUANCE]],$A:$B,2,FALSE)="CENTRISTE",1,0)</f>
        <v>0</v>
      </c>
      <c r="N833" s="5">
        <f>IF(VLOOKUP(Tableau9[[#This Row],[NUANCE]],$A:$B,2,FALSE)="GAUCHE",1,0)</f>
        <v>1</v>
      </c>
      <c r="O833" s="5">
        <f>IF(VLOOKUP(Tableau9[[#This Row],[NUANCE]],$A:$B,2,FALSE)="AUTRE",1,0)</f>
        <v>0</v>
      </c>
    </row>
    <row r="834" spans="5:15" x14ac:dyDescent="0.25">
      <c r="E834" s="4" t="s">
        <v>1428</v>
      </c>
      <c r="F834" s="4" t="s">
        <v>568</v>
      </c>
      <c r="G834" s="4">
        <v>6</v>
      </c>
      <c r="H834" s="4" t="s">
        <v>1565</v>
      </c>
      <c r="I834" s="4" t="s">
        <v>1566</v>
      </c>
      <c r="J834" s="4" t="s">
        <v>632</v>
      </c>
      <c r="K834" s="5">
        <f>IF(VLOOKUP(Tableau9[[#This Row],[NUANCE]],$A:$B,2,FALSE)="EXTREME DROITE",1,0)</f>
        <v>0</v>
      </c>
      <c r="L834" s="5">
        <f>IF(VLOOKUP(Tableau9[[#This Row],[NUANCE]],$A:$B,2,FALSE)="DROITE",1,0)</f>
        <v>0</v>
      </c>
      <c r="M834" s="5">
        <f>IF(VLOOKUP(Tableau9[[#This Row],[NUANCE]],$A:$B,2,FALSE)="CENTRISTE",1,0)</f>
        <v>0</v>
      </c>
      <c r="N834" s="5">
        <f>IF(VLOOKUP(Tableau9[[#This Row],[NUANCE]],$A:$B,2,FALSE)="GAUCHE",1,0)</f>
        <v>1</v>
      </c>
      <c r="O834" s="5">
        <f>IF(VLOOKUP(Tableau9[[#This Row],[NUANCE]],$A:$B,2,FALSE)="AUTRE",1,0)</f>
        <v>0</v>
      </c>
    </row>
    <row r="835" spans="5:15" x14ac:dyDescent="0.25">
      <c r="E835" s="4" t="s">
        <v>1428</v>
      </c>
      <c r="F835" s="4" t="s">
        <v>568</v>
      </c>
      <c r="G835" s="4">
        <v>7</v>
      </c>
      <c r="H835" s="4" t="s">
        <v>1565</v>
      </c>
      <c r="I835" s="4" t="s">
        <v>1567</v>
      </c>
      <c r="J835" s="4" t="s">
        <v>632</v>
      </c>
      <c r="K835" s="5">
        <f>IF(VLOOKUP(Tableau9[[#This Row],[NUANCE]],$A:$B,2,FALSE)="EXTREME DROITE",1,0)</f>
        <v>0</v>
      </c>
      <c r="L835" s="5">
        <f>IF(VLOOKUP(Tableau9[[#This Row],[NUANCE]],$A:$B,2,FALSE)="DROITE",1,0)</f>
        <v>0</v>
      </c>
      <c r="M835" s="5">
        <f>IF(VLOOKUP(Tableau9[[#This Row],[NUANCE]],$A:$B,2,FALSE)="CENTRISTE",1,0)</f>
        <v>0</v>
      </c>
      <c r="N835" s="5">
        <f>IF(VLOOKUP(Tableau9[[#This Row],[NUANCE]],$A:$B,2,FALSE)="GAUCHE",1,0)</f>
        <v>1</v>
      </c>
      <c r="O835" s="5">
        <f>IF(VLOOKUP(Tableau9[[#This Row],[NUANCE]],$A:$B,2,FALSE)="AUTRE",1,0)</f>
        <v>0</v>
      </c>
    </row>
    <row r="836" spans="5:15" x14ac:dyDescent="0.25">
      <c r="E836" s="4" t="s">
        <v>1428</v>
      </c>
      <c r="F836" s="4" t="s">
        <v>568</v>
      </c>
      <c r="G836" s="4">
        <v>1</v>
      </c>
      <c r="H836" s="4" t="s">
        <v>1568</v>
      </c>
      <c r="I836" s="4" t="s">
        <v>1569</v>
      </c>
      <c r="J836" s="4" t="s">
        <v>632</v>
      </c>
      <c r="K836" s="5">
        <f>IF(VLOOKUP(Tableau9[[#This Row],[NUANCE]],$A:$B,2,FALSE)="EXTREME DROITE",1,0)</f>
        <v>0</v>
      </c>
      <c r="L836" s="5">
        <f>IF(VLOOKUP(Tableau9[[#This Row],[NUANCE]],$A:$B,2,FALSE)="DROITE",1,0)</f>
        <v>0</v>
      </c>
      <c r="M836" s="5">
        <f>IF(VLOOKUP(Tableau9[[#This Row],[NUANCE]],$A:$B,2,FALSE)="CENTRISTE",1,0)</f>
        <v>0</v>
      </c>
      <c r="N836" s="5">
        <f>IF(VLOOKUP(Tableau9[[#This Row],[NUANCE]],$A:$B,2,FALSE)="GAUCHE",1,0)</f>
        <v>1</v>
      </c>
      <c r="O836" s="5">
        <f>IF(VLOOKUP(Tableau9[[#This Row],[NUANCE]],$A:$B,2,FALSE)="AUTRE",1,0)</f>
        <v>0</v>
      </c>
    </row>
    <row r="837" spans="5:15" x14ac:dyDescent="0.25">
      <c r="E837" s="4" t="s">
        <v>1428</v>
      </c>
      <c r="F837" s="4" t="s">
        <v>568</v>
      </c>
      <c r="G837" s="4">
        <v>2</v>
      </c>
      <c r="H837" s="4" t="s">
        <v>1568</v>
      </c>
      <c r="I837" s="4" t="s">
        <v>1570</v>
      </c>
      <c r="J837" s="4" t="s">
        <v>632</v>
      </c>
      <c r="K837" s="5">
        <f>IF(VLOOKUP(Tableau9[[#This Row],[NUANCE]],$A:$B,2,FALSE)="EXTREME DROITE",1,0)</f>
        <v>0</v>
      </c>
      <c r="L837" s="5">
        <f>IF(VLOOKUP(Tableau9[[#This Row],[NUANCE]],$A:$B,2,FALSE)="DROITE",1,0)</f>
        <v>0</v>
      </c>
      <c r="M837" s="5">
        <f>IF(VLOOKUP(Tableau9[[#This Row],[NUANCE]],$A:$B,2,FALSE)="CENTRISTE",1,0)</f>
        <v>0</v>
      </c>
      <c r="N837" s="5">
        <f>IF(VLOOKUP(Tableau9[[#This Row],[NUANCE]],$A:$B,2,FALSE)="GAUCHE",1,0)</f>
        <v>1</v>
      </c>
      <c r="O837" s="5">
        <f>IF(VLOOKUP(Tableau9[[#This Row],[NUANCE]],$A:$B,2,FALSE)="AUTRE",1,0)</f>
        <v>0</v>
      </c>
    </row>
    <row r="838" spans="5:15" x14ac:dyDescent="0.25">
      <c r="E838" s="4" t="s">
        <v>1428</v>
      </c>
      <c r="F838" s="4" t="s">
        <v>568</v>
      </c>
      <c r="G838" s="4">
        <v>3</v>
      </c>
      <c r="H838" s="4" t="s">
        <v>1568</v>
      </c>
      <c r="I838" s="4" t="s">
        <v>1571</v>
      </c>
      <c r="J838" s="4" t="s">
        <v>632</v>
      </c>
      <c r="K838" s="5">
        <f>IF(VLOOKUP(Tableau9[[#This Row],[NUANCE]],$A:$B,2,FALSE)="EXTREME DROITE",1,0)</f>
        <v>0</v>
      </c>
      <c r="L838" s="5">
        <f>IF(VLOOKUP(Tableau9[[#This Row],[NUANCE]],$A:$B,2,FALSE)="DROITE",1,0)</f>
        <v>0</v>
      </c>
      <c r="M838" s="5">
        <f>IF(VLOOKUP(Tableau9[[#This Row],[NUANCE]],$A:$B,2,FALSE)="CENTRISTE",1,0)</f>
        <v>0</v>
      </c>
      <c r="N838" s="5">
        <f>IF(VLOOKUP(Tableau9[[#This Row],[NUANCE]],$A:$B,2,FALSE)="GAUCHE",1,0)</f>
        <v>1</v>
      </c>
      <c r="O838" s="5">
        <f>IF(VLOOKUP(Tableau9[[#This Row],[NUANCE]],$A:$B,2,FALSE)="AUTRE",1,0)</f>
        <v>0</v>
      </c>
    </row>
    <row r="839" spans="5:15" x14ac:dyDescent="0.25">
      <c r="E839" s="4" t="s">
        <v>1428</v>
      </c>
      <c r="F839" s="4" t="s">
        <v>568</v>
      </c>
      <c r="G839" s="4">
        <v>4</v>
      </c>
      <c r="H839" s="4" t="s">
        <v>1568</v>
      </c>
      <c r="I839" s="4" t="s">
        <v>1572</v>
      </c>
      <c r="J839" s="4" t="s">
        <v>632</v>
      </c>
      <c r="K839" s="5">
        <f>IF(VLOOKUP(Tableau9[[#This Row],[NUANCE]],$A:$B,2,FALSE)="EXTREME DROITE",1,0)</f>
        <v>0</v>
      </c>
      <c r="L839" s="5">
        <f>IF(VLOOKUP(Tableau9[[#This Row],[NUANCE]],$A:$B,2,FALSE)="DROITE",1,0)</f>
        <v>0</v>
      </c>
      <c r="M839" s="5">
        <f>IF(VLOOKUP(Tableau9[[#This Row],[NUANCE]],$A:$B,2,FALSE)="CENTRISTE",1,0)</f>
        <v>0</v>
      </c>
      <c r="N839" s="5">
        <f>IF(VLOOKUP(Tableau9[[#This Row],[NUANCE]],$A:$B,2,FALSE)="GAUCHE",1,0)</f>
        <v>1</v>
      </c>
      <c r="O839" s="5">
        <f>IF(VLOOKUP(Tableau9[[#This Row],[NUANCE]],$A:$B,2,FALSE)="AUTRE",1,0)</f>
        <v>0</v>
      </c>
    </row>
    <row r="840" spans="5:15" x14ac:dyDescent="0.25">
      <c r="E840" s="4" t="s">
        <v>1428</v>
      </c>
      <c r="F840" s="4" t="s">
        <v>568</v>
      </c>
      <c r="G840" s="4">
        <v>3</v>
      </c>
      <c r="H840" s="4" t="s">
        <v>1573</v>
      </c>
      <c r="I840" s="4" t="s">
        <v>1574</v>
      </c>
      <c r="J840" s="4" t="s">
        <v>634</v>
      </c>
      <c r="K840" s="5">
        <f>IF(VLOOKUP(Tableau9[[#This Row],[NUANCE]],$A:$B,2,FALSE)="EXTREME DROITE",1,0)</f>
        <v>0</v>
      </c>
      <c r="L840" s="5">
        <f>IF(VLOOKUP(Tableau9[[#This Row],[NUANCE]],$A:$B,2,FALSE)="DROITE",1,0)</f>
        <v>0</v>
      </c>
      <c r="M840" s="5">
        <f>IF(VLOOKUP(Tableau9[[#This Row],[NUANCE]],$A:$B,2,FALSE)="CENTRISTE",1,0)</f>
        <v>0</v>
      </c>
      <c r="N840" s="5">
        <f>IF(VLOOKUP(Tableau9[[#This Row],[NUANCE]],$A:$B,2,FALSE)="GAUCHE",1,0)</f>
        <v>1</v>
      </c>
      <c r="O840" s="5">
        <f>IF(VLOOKUP(Tableau9[[#This Row],[NUANCE]],$A:$B,2,FALSE)="AUTRE",1,0)</f>
        <v>0</v>
      </c>
    </row>
    <row r="841" spans="5:15" x14ac:dyDescent="0.25">
      <c r="E841" s="4" t="s">
        <v>1428</v>
      </c>
      <c r="F841" s="4" t="s">
        <v>568</v>
      </c>
      <c r="G841" s="4">
        <v>4</v>
      </c>
      <c r="H841" s="4" t="s">
        <v>1573</v>
      </c>
      <c r="I841" s="4" t="s">
        <v>1575</v>
      </c>
      <c r="J841" s="4" t="s">
        <v>634</v>
      </c>
      <c r="K841" s="5">
        <f>IF(VLOOKUP(Tableau9[[#This Row],[NUANCE]],$A:$B,2,FALSE)="EXTREME DROITE",1,0)</f>
        <v>0</v>
      </c>
      <c r="L841" s="5">
        <f>IF(VLOOKUP(Tableau9[[#This Row],[NUANCE]],$A:$B,2,FALSE)="DROITE",1,0)</f>
        <v>0</v>
      </c>
      <c r="M841" s="5">
        <f>IF(VLOOKUP(Tableau9[[#This Row],[NUANCE]],$A:$B,2,FALSE)="CENTRISTE",1,0)</f>
        <v>0</v>
      </c>
      <c r="N841" s="5">
        <f>IF(VLOOKUP(Tableau9[[#This Row],[NUANCE]],$A:$B,2,FALSE)="GAUCHE",1,0)</f>
        <v>1</v>
      </c>
      <c r="O841" s="5">
        <f>IF(VLOOKUP(Tableau9[[#This Row],[NUANCE]],$A:$B,2,FALSE)="AUTRE",1,0)</f>
        <v>0</v>
      </c>
    </row>
    <row r="842" spans="5:15" x14ac:dyDescent="0.25">
      <c r="E842" s="4" t="s">
        <v>1428</v>
      </c>
      <c r="F842" s="4" t="s">
        <v>568</v>
      </c>
      <c r="G842" s="4">
        <v>5</v>
      </c>
      <c r="H842" s="4" t="s">
        <v>1576</v>
      </c>
      <c r="I842" s="4" t="s">
        <v>1577</v>
      </c>
      <c r="J842" s="4" t="s">
        <v>636</v>
      </c>
      <c r="K842" s="5">
        <f>IF(VLOOKUP(Tableau9[[#This Row],[NUANCE]],$A:$B,2,FALSE)="EXTREME DROITE",1,0)</f>
        <v>0</v>
      </c>
      <c r="L842" s="5">
        <f>IF(VLOOKUP(Tableau9[[#This Row],[NUANCE]],$A:$B,2,FALSE)="DROITE",1,0)</f>
        <v>0</v>
      </c>
      <c r="M842" s="5">
        <f>IF(VLOOKUP(Tableau9[[#This Row],[NUANCE]],$A:$B,2,FALSE)="CENTRISTE",1,0)</f>
        <v>0</v>
      </c>
      <c r="N842" s="5">
        <f>IF(VLOOKUP(Tableau9[[#This Row],[NUANCE]],$A:$B,2,FALSE)="GAUCHE",1,0)</f>
        <v>1</v>
      </c>
      <c r="O842" s="5">
        <f>IF(VLOOKUP(Tableau9[[#This Row],[NUANCE]],$A:$B,2,FALSE)="AUTRE",1,0)</f>
        <v>0</v>
      </c>
    </row>
    <row r="843" spans="5:15" x14ac:dyDescent="0.25">
      <c r="E843" s="4" t="s">
        <v>1428</v>
      </c>
      <c r="F843" s="4" t="s">
        <v>568</v>
      </c>
      <c r="G843" s="4">
        <v>7</v>
      </c>
      <c r="H843" s="4" t="s">
        <v>1578</v>
      </c>
      <c r="I843" s="4" t="s">
        <v>1579</v>
      </c>
      <c r="J843" s="4" t="s">
        <v>630</v>
      </c>
      <c r="K843" s="5">
        <f>IF(VLOOKUP(Tableau9[[#This Row],[NUANCE]],$A:$B,2,FALSE)="EXTREME DROITE",1,0)</f>
        <v>0</v>
      </c>
      <c r="L843" s="5">
        <f>IF(VLOOKUP(Tableau9[[#This Row],[NUANCE]],$A:$B,2,FALSE)="DROITE",1,0)</f>
        <v>0</v>
      </c>
      <c r="M843" s="5">
        <f>IF(VLOOKUP(Tableau9[[#This Row],[NUANCE]],$A:$B,2,FALSE)="CENTRISTE",1,0)</f>
        <v>0</v>
      </c>
      <c r="N843" s="5">
        <f>IF(VLOOKUP(Tableau9[[#This Row],[NUANCE]],$A:$B,2,FALSE)="GAUCHE",1,0)</f>
        <v>1</v>
      </c>
      <c r="O843" s="5">
        <f>IF(VLOOKUP(Tableau9[[#This Row],[NUANCE]],$A:$B,2,FALSE)="AUTRE",1,0)</f>
        <v>0</v>
      </c>
    </row>
    <row r="844" spans="5:15" x14ac:dyDescent="0.25">
      <c r="E844" s="4" t="s">
        <v>1428</v>
      </c>
      <c r="F844" s="4" t="s">
        <v>568</v>
      </c>
      <c r="G844" s="4">
        <v>8</v>
      </c>
      <c r="H844" s="4" t="s">
        <v>1578</v>
      </c>
      <c r="I844" s="4" t="s">
        <v>1580</v>
      </c>
      <c r="J844" s="4" t="s">
        <v>630</v>
      </c>
      <c r="K844" s="5">
        <f>IF(VLOOKUP(Tableau9[[#This Row],[NUANCE]],$A:$B,2,FALSE)="EXTREME DROITE",1,0)</f>
        <v>0</v>
      </c>
      <c r="L844" s="5">
        <f>IF(VLOOKUP(Tableau9[[#This Row],[NUANCE]],$A:$B,2,FALSE)="DROITE",1,0)</f>
        <v>0</v>
      </c>
      <c r="M844" s="5">
        <f>IF(VLOOKUP(Tableau9[[#This Row],[NUANCE]],$A:$B,2,FALSE)="CENTRISTE",1,0)</f>
        <v>0</v>
      </c>
      <c r="N844" s="5">
        <f>IF(VLOOKUP(Tableau9[[#This Row],[NUANCE]],$A:$B,2,FALSE)="GAUCHE",1,0)</f>
        <v>1</v>
      </c>
      <c r="O844" s="5">
        <f>IF(VLOOKUP(Tableau9[[#This Row],[NUANCE]],$A:$B,2,FALSE)="AUTRE",1,0)</f>
        <v>0</v>
      </c>
    </row>
    <row r="845" spans="5:15" x14ac:dyDescent="0.25">
      <c r="E845" s="4" t="s">
        <v>1428</v>
      </c>
      <c r="F845" s="4" t="s">
        <v>568</v>
      </c>
      <c r="G845" s="4">
        <v>5</v>
      </c>
      <c r="H845" s="4" t="s">
        <v>1581</v>
      </c>
      <c r="I845" s="4" t="s">
        <v>1582</v>
      </c>
      <c r="J845" s="4" t="s">
        <v>632</v>
      </c>
      <c r="K845" s="5">
        <f>IF(VLOOKUP(Tableau9[[#This Row],[NUANCE]],$A:$B,2,FALSE)="EXTREME DROITE",1,0)</f>
        <v>0</v>
      </c>
      <c r="L845" s="5">
        <f>IF(VLOOKUP(Tableau9[[#This Row],[NUANCE]],$A:$B,2,FALSE)="DROITE",1,0)</f>
        <v>0</v>
      </c>
      <c r="M845" s="5">
        <f>IF(VLOOKUP(Tableau9[[#This Row],[NUANCE]],$A:$B,2,FALSE)="CENTRISTE",1,0)</f>
        <v>0</v>
      </c>
      <c r="N845" s="5">
        <f>IF(VLOOKUP(Tableau9[[#This Row],[NUANCE]],$A:$B,2,FALSE)="GAUCHE",1,0)</f>
        <v>1</v>
      </c>
      <c r="O845" s="5">
        <f>IF(VLOOKUP(Tableau9[[#This Row],[NUANCE]],$A:$B,2,FALSE)="AUTRE",1,0)</f>
        <v>0</v>
      </c>
    </row>
    <row r="846" spans="5:15" x14ac:dyDescent="0.25">
      <c r="E846" s="4" t="s">
        <v>1428</v>
      </c>
      <c r="F846" s="4" t="s">
        <v>568</v>
      </c>
      <c r="G846" s="4">
        <v>6</v>
      </c>
      <c r="H846" s="4" t="s">
        <v>1581</v>
      </c>
      <c r="I846" s="4" t="s">
        <v>1583</v>
      </c>
      <c r="J846" s="4" t="s">
        <v>632</v>
      </c>
      <c r="K846" s="5">
        <f>IF(VLOOKUP(Tableau9[[#This Row],[NUANCE]],$A:$B,2,FALSE)="EXTREME DROITE",1,0)</f>
        <v>0</v>
      </c>
      <c r="L846" s="5">
        <f>IF(VLOOKUP(Tableau9[[#This Row],[NUANCE]],$A:$B,2,FALSE)="DROITE",1,0)</f>
        <v>0</v>
      </c>
      <c r="M846" s="5">
        <f>IF(VLOOKUP(Tableau9[[#This Row],[NUANCE]],$A:$B,2,FALSE)="CENTRISTE",1,0)</f>
        <v>0</v>
      </c>
      <c r="N846" s="5">
        <f>IF(VLOOKUP(Tableau9[[#This Row],[NUANCE]],$A:$B,2,FALSE)="GAUCHE",1,0)</f>
        <v>1</v>
      </c>
      <c r="O846" s="5">
        <f>IF(VLOOKUP(Tableau9[[#This Row],[NUANCE]],$A:$B,2,FALSE)="AUTRE",1,0)</f>
        <v>0</v>
      </c>
    </row>
    <row r="847" spans="5:15" x14ac:dyDescent="0.25">
      <c r="E847" s="4" t="s">
        <v>1428</v>
      </c>
      <c r="F847" s="4" t="s">
        <v>568</v>
      </c>
      <c r="G847" s="4">
        <v>1</v>
      </c>
      <c r="H847" s="4" t="s">
        <v>1584</v>
      </c>
      <c r="I847" s="4" t="s">
        <v>1585</v>
      </c>
      <c r="J847" s="4" t="s">
        <v>636</v>
      </c>
      <c r="K847" s="5">
        <f>IF(VLOOKUP(Tableau9[[#This Row],[NUANCE]],$A:$B,2,FALSE)="EXTREME DROITE",1,0)</f>
        <v>0</v>
      </c>
      <c r="L847" s="5">
        <f>IF(VLOOKUP(Tableau9[[#This Row],[NUANCE]],$A:$B,2,FALSE)="DROITE",1,0)</f>
        <v>0</v>
      </c>
      <c r="M847" s="5">
        <f>IF(VLOOKUP(Tableau9[[#This Row],[NUANCE]],$A:$B,2,FALSE)="CENTRISTE",1,0)</f>
        <v>0</v>
      </c>
      <c r="N847" s="5">
        <f>IF(VLOOKUP(Tableau9[[#This Row],[NUANCE]],$A:$B,2,FALSE)="GAUCHE",1,0)</f>
        <v>1</v>
      </c>
      <c r="O847" s="5">
        <f>IF(VLOOKUP(Tableau9[[#This Row],[NUANCE]],$A:$B,2,FALSE)="AUTRE",1,0)</f>
        <v>0</v>
      </c>
    </row>
    <row r="848" spans="5:15" x14ac:dyDescent="0.25">
      <c r="E848" s="4" t="s">
        <v>1428</v>
      </c>
      <c r="F848" s="4" t="s">
        <v>568</v>
      </c>
      <c r="G848" s="4">
        <v>4</v>
      </c>
      <c r="H848" s="4" t="s">
        <v>1584</v>
      </c>
      <c r="I848" s="4" t="s">
        <v>1586</v>
      </c>
      <c r="J848" s="4" t="s">
        <v>636</v>
      </c>
      <c r="K848" s="5">
        <f>IF(VLOOKUP(Tableau9[[#This Row],[NUANCE]],$A:$B,2,FALSE)="EXTREME DROITE",1,0)</f>
        <v>0</v>
      </c>
      <c r="L848" s="5">
        <f>IF(VLOOKUP(Tableau9[[#This Row],[NUANCE]],$A:$B,2,FALSE)="DROITE",1,0)</f>
        <v>0</v>
      </c>
      <c r="M848" s="5">
        <f>IF(VLOOKUP(Tableau9[[#This Row],[NUANCE]],$A:$B,2,FALSE)="CENTRISTE",1,0)</f>
        <v>0</v>
      </c>
      <c r="N848" s="5">
        <f>IF(VLOOKUP(Tableau9[[#This Row],[NUANCE]],$A:$B,2,FALSE)="GAUCHE",1,0)</f>
        <v>1</v>
      </c>
      <c r="O848" s="5">
        <f>IF(VLOOKUP(Tableau9[[#This Row],[NUANCE]],$A:$B,2,FALSE)="AUTRE",1,0)</f>
        <v>0</v>
      </c>
    </row>
    <row r="849" spans="5:15" x14ac:dyDescent="0.25">
      <c r="E849" s="4" t="s">
        <v>1428</v>
      </c>
      <c r="F849" s="4" t="s">
        <v>568</v>
      </c>
      <c r="G849" s="4">
        <v>6</v>
      </c>
      <c r="H849" s="4" t="s">
        <v>1587</v>
      </c>
      <c r="I849" s="4" t="s">
        <v>1588</v>
      </c>
      <c r="J849" s="4" t="s">
        <v>632</v>
      </c>
      <c r="K849" s="5">
        <f>IF(VLOOKUP(Tableau9[[#This Row],[NUANCE]],$A:$B,2,FALSE)="EXTREME DROITE",1,0)</f>
        <v>0</v>
      </c>
      <c r="L849" s="5">
        <f>IF(VLOOKUP(Tableau9[[#This Row],[NUANCE]],$A:$B,2,FALSE)="DROITE",1,0)</f>
        <v>0</v>
      </c>
      <c r="M849" s="5">
        <f>IF(VLOOKUP(Tableau9[[#This Row],[NUANCE]],$A:$B,2,FALSE)="CENTRISTE",1,0)</f>
        <v>0</v>
      </c>
      <c r="N849" s="5">
        <f>IF(VLOOKUP(Tableau9[[#This Row],[NUANCE]],$A:$B,2,FALSE)="GAUCHE",1,0)</f>
        <v>1</v>
      </c>
      <c r="O849" s="5">
        <f>IF(VLOOKUP(Tableau9[[#This Row],[NUANCE]],$A:$B,2,FALSE)="AUTRE",1,0)</f>
        <v>0</v>
      </c>
    </row>
    <row r="850" spans="5:15" x14ac:dyDescent="0.25">
      <c r="E850" s="4" t="s">
        <v>1428</v>
      </c>
      <c r="F850" s="4" t="s">
        <v>568</v>
      </c>
      <c r="G850" s="4">
        <v>7</v>
      </c>
      <c r="H850" s="4" t="s">
        <v>1587</v>
      </c>
      <c r="I850" s="4" t="s">
        <v>1589</v>
      </c>
      <c r="J850" s="4" t="s">
        <v>632</v>
      </c>
      <c r="K850" s="5">
        <f>IF(VLOOKUP(Tableau9[[#This Row],[NUANCE]],$A:$B,2,FALSE)="EXTREME DROITE",1,0)</f>
        <v>0</v>
      </c>
      <c r="L850" s="5">
        <f>IF(VLOOKUP(Tableau9[[#This Row],[NUANCE]],$A:$B,2,FALSE)="DROITE",1,0)</f>
        <v>0</v>
      </c>
      <c r="M850" s="5">
        <f>IF(VLOOKUP(Tableau9[[#This Row],[NUANCE]],$A:$B,2,FALSE)="CENTRISTE",1,0)</f>
        <v>0</v>
      </c>
      <c r="N850" s="5">
        <f>IF(VLOOKUP(Tableau9[[#This Row],[NUANCE]],$A:$B,2,FALSE)="GAUCHE",1,0)</f>
        <v>1</v>
      </c>
      <c r="O850" s="5">
        <f>IF(VLOOKUP(Tableau9[[#This Row],[NUANCE]],$A:$B,2,FALSE)="AUTRE",1,0)</f>
        <v>0</v>
      </c>
    </row>
    <row r="851" spans="5:15" x14ac:dyDescent="0.25">
      <c r="E851" s="4" t="s">
        <v>1428</v>
      </c>
      <c r="F851" s="4" t="s">
        <v>568</v>
      </c>
      <c r="G851" s="4">
        <v>1</v>
      </c>
      <c r="H851" s="4" t="s">
        <v>1590</v>
      </c>
      <c r="I851" s="4" t="s">
        <v>1591</v>
      </c>
      <c r="J851" s="4" t="s">
        <v>632</v>
      </c>
      <c r="K851" s="5">
        <f>IF(VLOOKUP(Tableau9[[#This Row],[NUANCE]],$A:$B,2,FALSE)="EXTREME DROITE",1,0)</f>
        <v>0</v>
      </c>
      <c r="L851" s="5">
        <f>IF(VLOOKUP(Tableau9[[#This Row],[NUANCE]],$A:$B,2,FALSE)="DROITE",1,0)</f>
        <v>0</v>
      </c>
      <c r="M851" s="5">
        <f>IF(VLOOKUP(Tableau9[[#This Row],[NUANCE]],$A:$B,2,FALSE)="CENTRISTE",1,0)</f>
        <v>0</v>
      </c>
      <c r="N851" s="5">
        <f>IF(VLOOKUP(Tableau9[[#This Row],[NUANCE]],$A:$B,2,FALSE)="GAUCHE",1,0)</f>
        <v>1</v>
      </c>
      <c r="O851" s="5">
        <f>IF(VLOOKUP(Tableau9[[#This Row],[NUANCE]],$A:$B,2,FALSE)="AUTRE",1,0)</f>
        <v>0</v>
      </c>
    </row>
    <row r="852" spans="5:15" x14ac:dyDescent="0.25">
      <c r="E852" s="4" t="s">
        <v>1428</v>
      </c>
      <c r="F852" s="4" t="s">
        <v>568</v>
      </c>
      <c r="G852" s="4">
        <v>2</v>
      </c>
      <c r="H852" s="4" t="s">
        <v>1590</v>
      </c>
      <c r="I852" s="4" t="s">
        <v>1592</v>
      </c>
      <c r="J852" s="4" t="s">
        <v>632</v>
      </c>
      <c r="K852" s="5">
        <f>IF(VLOOKUP(Tableau9[[#This Row],[NUANCE]],$A:$B,2,FALSE)="EXTREME DROITE",1,0)</f>
        <v>0</v>
      </c>
      <c r="L852" s="5">
        <f>IF(VLOOKUP(Tableau9[[#This Row],[NUANCE]],$A:$B,2,FALSE)="DROITE",1,0)</f>
        <v>0</v>
      </c>
      <c r="M852" s="5">
        <f>IF(VLOOKUP(Tableau9[[#This Row],[NUANCE]],$A:$B,2,FALSE)="CENTRISTE",1,0)</f>
        <v>0</v>
      </c>
      <c r="N852" s="5">
        <f>IF(VLOOKUP(Tableau9[[#This Row],[NUANCE]],$A:$B,2,FALSE)="GAUCHE",1,0)</f>
        <v>1</v>
      </c>
      <c r="O852" s="5">
        <f>IF(VLOOKUP(Tableau9[[#This Row],[NUANCE]],$A:$B,2,FALSE)="AUTRE",1,0)</f>
        <v>0</v>
      </c>
    </row>
    <row r="853" spans="5:15" x14ac:dyDescent="0.25">
      <c r="E853" s="4" t="s">
        <v>1428</v>
      </c>
      <c r="F853" s="4" t="s">
        <v>568</v>
      </c>
      <c r="G853" s="4">
        <v>3</v>
      </c>
      <c r="H853" s="4" t="s">
        <v>1590</v>
      </c>
      <c r="I853" s="4" t="s">
        <v>1593</v>
      </c>
      <c r="J853" s="4" t="s">
        <v>632</v>
      </c>
      <c r="K853" s="5">
        <f>IF(VLOOKUP(Tableau9[[#This Row],[NUANCE]],$A:$B,2,FALSE)="EXTREME DROITE",1,0)</f>
        <v>0</v>
      </c>
      <c r="L853" s="5">
        <f>IF(VLOOKUP(Tableau9[[#This Row],[NUANCE]],$A:$B,2,FALSE)="DROITE",1,0)</f>
        <v>0</v>
      </c>
      <c r="M853" s="5">
        <f>IF(VLOOKUP(Tableau9[[#This Row],[NUANCE]],$A:$B,2,FALSE)="CENTRISTE",1,0)</f>
        <v>0</v>
      </c>
      <c r="N853" s="5">
        <f>IF(VLOOKUP(Tableau9[[#This Row],[NUANCE]],$A:$B,2,FALSE)="GAUCHE",1,0)</f>
        <v>1</v>
      </c>
      <c r="O853" s="5">
        <f>IF(VLOOKUP(Tableau9[[#This Row],[NUANCE]],$A:$B,2,FALSE)="AUTRE",1,0)</f>
        <v>0</v>
      </c>
    </row>
    <row r="854" spans="5:15" x14ac:dyDescent="0.25">
      <c r="E854" s="4" t="s">
        <v>1428</v>
      </c>
      <c r="F854" s="4" t="s">
        <v>568</v>
      </c>
      <c r="G854" s="4">
        <v>4</v>
      </c>
      <c r="H854" s="4" t="s">
        <v>1590</v>
      </c>
      <c r="I854" s="4" t="s">
        <v>1594</v>
      </c>
      <c r="J854" s="4" t="s">
        <v>632</v>
      </c>
      <c r="K854" s="5">
        <f>IF(VLOOKUP(Tableau9[[#This Row],[NUANCE]],$A:$B,2,FALSE)="EXTREME DROITE",1,0)</f>
        <v>0</v>
      </c>
      <c r="L854" s="5">
        <f>IF(VLOOKUP(Tableau9[[#This Row],[NUANCE]],$A:$B,2,FALSE)="DROITE",1,0)</f>
        <v>0</v>
      </c>
      <c r="M854" s="5">
        <f>IF(VLOOKUP(Tableau9[[#This Row],[NUANCE]],$A:$B,2,FALSE)="CENTRISTE",1,0)</f>
        <v>0</v>
      </c>
      <c r="N854" s="5">
        <f>IF(VLOOKUP(Tableau9[[#This Row],[NUANCE]],$A:$B,2,FALSE)="GAUCHE",1,0)</f>
        <v>1</v>
      </c>
      <c r="O854" s="5">
        <f>IF(VLOOKUP(Tableau9[[#This Row],[NUANCE]],$A:$B,2,FALSE)="AUTRE",1,0)</f>
        <v>0</v>
      </c>
    </row>
    <row r="855" spans="5:15" x14ac:dyDescent="0.25">
      <c r="E855" s="4" t="s">
        <v>1428</v>
      </c>
      <c r="F855" s="4" t="s">
        <v>568</v>
      </c>
      <c r="G855" s="4">
        <v>3</v>
      </c>
      <c r="H855" s="4" t="s">
        <v>1595</v>
      </c>
      <c r="I855" s="4" t="s">
        <v>1596</v>
      </c>
      <c r="J855" s="4" t="s">
        <v>632</v>
      </c>
      <c r="K855" s="5">
        <f>IF(VLOOKUP(Tableau9[[#This Row],[NUANCE]],$A:$B,2,FALSE)="EXTREME DROITE",1,0)</f>
        <v>0</v>
      </c>
      <c r="L855" s="5">
        <f>IF(VLOOKUP(Tableau9[[#This Row],[NUANCE]],$A:$B,2,FALSE)="DROITE",1,0)</f>
        <v>0</v>
      </c>
      <c r="M855" s="5">
        <f>IF(VLOOKUP(Tableau9[[#This Row],[NUANCE]],$A:$B,2,FALSE)="CENTRISTE",1,0)</f>
        <v>0</v>
      </c>
      <c r="N855" s="5">
        <f>IF(VLOOKUP(Tableau9[[#This Row],[NUANCE]],$A:$B,2,FALSE)="GAUCHE",1,0)</f>
        <v>1</v>
      </c>
      <c r="O855" s="5">
        <f>IF(VLOOKUP(Tableau9[[#This Row],[NUANCE]],$A:$B,2,FALSE)="AUTRE",1,0)</f>
        <v>0</v>
      </c>
    </row>
    <row r="856" spans="5:15" x14ac:dyDescent="0.25">
      <c r="E856" s="4" t="s">
        <v>1428</v>
      </c>
      <c r="F856" s="4" t="s">
        <v>568</v>
      </c>
      <c r="G856" s="4">
        <v>4</v>
      </c>
      <c r="H856" s="4" t="s">
        <v>1595</v>
      </c>
      <c r="I856" s="4" t="s">
        <v>1597</v>
      </c>
      <c r="J856" s="4" t="s">
        <v>632</v>
      </c>
      <c r="K856" s="5">
        <f>IF(VLOOKUP(Tableau9[[#This Row],[NUANCE]],$A:$B,2,FALSE)="EXTREME DROITE",1,0)</f>
        <v>0</v>
      </c>
      <c r="L856" s="5">
        <f>IF(VLOOKUP(Tableau9[[#This Row],[NUANCE]],$A:$B,2,FALSE)="DROITE",1,0)</f>
        <v>0</v>
      </c>
      <c r="M856" s="5">
        <f>IF(VLOOKUP(Tableau9[[#This Row],[NUANCE]],$A:$B,2,FALSE)="CENTRISTE",1,0)</f>
        <v>0</v>
      </c>
      <c r="N856" s="5">
        <f>IF(VLOOKUP(Tableau9[[#This Row],[NUANCE]],$A:$B,2,FALSE)="GAUCHE",1,0)</f>
        <v>1</v>
      </c>
      <c r="O856" s="5">
        <f>IF(VLOOKUP(Tableau9[[#This Row],[NUANCE]],$A:$B,2,FALSE)="AUTRE",1,0)</f>
        <v>0</v>
      </c>
    </row>
    <row r="857" spans="5:15" x14ac:dyDescent="0.25">
      <c r="E857" s="4" t="s">
        <v>1428</v>
      </c>
      <c r="F857" s="4" t="s">
        <v>568</v>
      </c>
      <c r="G857" s="4">
        <v>5</v>
      </c>
      <c r="H857" s="4" t="s">
        <v>1598</v>
      </c>
      <c r="I857" s="4" t="s">
        <v>1599</v>
      </c>
      <c r="J857" s="4" t="s">
        <v>636</v>
      </c>
      <c r="K857" s="5">
        <f>IF(VLOOKUP(Tableau9[[#This Row],[NUANCE]],$A:$B,2,FALSE)="EXTREME DROITE",1,0)</f>
        <v>0</v>
      </c>
      <c r="L857" s="5">
        <f>IF(VLOOKUP(Tableau9[[#This Row],[NUANCE]],$A:$B,2,FALSE)="DROITE",1,0)</f>
        <v>0</v>
      </c>
      <c r="M857" s="5">
        <f>IF(VLOOKUP(Tableau9[[#This Row],[NUANCE]],$A:$B,2,FALSE)="CENTRISTE",1,0)</f>
        <v>0</v>
      </c>
      <c r="N857" s="5">
        <f>IF(VLOOKUP(Tableau9[[#This Row],[NUANCE]],$A:$B,2,FALSE)="GAUCHE",1,0)</f>
        <v>1</v>
      </c>
      <c r="O857" s="5">
        <f>IF(VLOOKUP(Tableau9[[#This Row],[NUANCE]],$A:$B,2,FALSE)="AUTRE",1,0)</f>
        <v>0</v>
      </c>
    </row>
    <row r="858" spans="5:15" x14ac:dyDescent="0.25">
      <c r="E858" s="4" t="s">
        <v>1428</v>
      </c>
      <c r="F858" s="4" t="s">
        <v>568</v>
      </c>
      <c r="G858" s="4">
        <v>7</v>
      </c>
      <c r="H858" s="4" t="s">
        <v>1600</v>
      </c>
      <c r="I858" s="4" t="s">
        <v>1601</v>
      </c>
      <c r="J858" s="4" t="s">
        <v>632</v>
      </c>
      <c r="K858" s="5">
        <f>IF(VLOOKUP(Tableau9[[#This Row],[NUANCE]],$A:$B,2,FALSE)="EXTREME DROITE",1,0)</f>
        <v>0</v>
      </c>
      <c r="L858" s="5">
        <f>IF(VLOOKUP(Tableau9[[#This Row],[NUANCE]],$A:$B,2,FALSE)="DROITE",1,0)</f>
        <v>0</v>
      </c>
      <c r="M858" s="5">
        <f>IF(VLOOKUP(Tableau9[[#This Row],[NUANCE]],$A:$B,2,FALSE)="CENTRISTE",1,0)</f>
        <v>0</v>
      </c>
      <c r="N858" s="5">
        <f>IF(VLOOKUP(Tableau9[[#This Row],[NUANCE]],$A:$B,2,FALSE)="GAUCHE",1,0)</f>
        <v>1</v>
      </c>
      <c r="O858" s="5">
        <f>IF(VLOOKUP(Tableau9[[#This Row],[NUANCE]],$A:$B,2,FALSE)="AUTRE",1,0)</f>
        <v>0</v>
      </c>
    </row>
    <row r="859" spans="5:15" x14ac:dyDescent="0.25">
      <c r="E859" s="4" t="s">
        <v>1428</v>
      </c>
      <c r="F859" s="4" t="s">
        <v>568</v>
      </c>
      <c r="G859" s="4">
        <v>8</v>
      </c>
      <c r="H859" s="4" t="s">
        <v>1600</v>
      </c>
      <c r="I859" s="4" t="s">
        <v>1602</v>
      </c>
      <c r="J859" s="4" t="s">
        <v>632</v>
      </c>
      <c r="K859" s="5">
        <f>IF(VLOOKUP(Tableau9[[#This Row],[NUANCE]],$A:$B,2,FALSE)="EXTREME DROITE",1,0)</f>
        <v>0</v>
      </c>
      <c r="L859" s="5">
        <f>IF(VLOOKUP(Tableau9[[#This Row],[NUANCE]],$A:$B,2,FALSE)="DROITE",1,0)</f>
        <v>0</v>
      </c>
      <c r="M859" s="5">
        <f>IF(VLOOKUP(Tableau9[[#This Row],[NUANCE]],$A:$B,2,FALSE)="CENTRISTE",1,0)</f>
        <v>0</v>
      </c>
      <c r="N859" s="5">
        <f>IF(VLOOKUP(Tableau9[[#This Row],[NUANCE]],$A:$B,2,FALSE)="GAUCHE",1,0)</f>
        <v>1</v>
      </c>
      <c r="O859" s="5">
        <f>IF(VLOOKUP(Tableau9[[#This Row],[NUANCE]],$A:$B,2,FALSE)="AUTRE",1,0)</f>
        <v>0</v>
      </c>
    </row>
    <row r="860" spans="5:15" x14ac:dyDescent="0.25">
      <c r="E860" s="4" t="s">
        <v>1428</v>
      </c>
      <c r="F860" s="4" t="s">
        <v>568</v>
      </c>
      <c r="G860" s="4">
        <v>5</v>
      </c>
      <c r="H860" s="4" t="s">
        <v>1603</v>
      </c>
      <c r="I860" s="4" t="s">
        <v>1604</v>
      </c>
      <c r="J860" s="4" t="s">
        <v>632</v>
      </c>
      <c r="K860" s="5">
        <f>IF(VLOOKUP(Tableau9[[#This Row],[NUANCE]],$A:$B,2,FALSE)="EXTREME DROITE",1,0)</f>
        <v>0</v>
      </c>
      <c r="L860" s="5">
        <f>IF(VLOOKUP(Tableau9[[#This Row],[NUANCE]],$A:$B,2,FALSE)="DROITE",1,0)</f>
        <v>0</v>
      </c>
      <c r="M860" s="5">
        <f>IF(VLOOKUP(Tableau9[[#This Row],[NUANCE]],$A:$B,2,FALSE)="CENTRISTE",1,0)</f>
        <v>0</v>
      </c>
      <c r="N860" s="5">
        <f>IF(VLOOKUP(Tableau9[[#This Row],[NUANCE]],$A:$B,2,FALSE)="GAUCHE",1,0)</f>
        <v>1</v>
      </c>
      <c r="O860" s="5">
        <f>IF(VLOOKUP(Tableau9[[#This Row],[NUANCE]],$A:$B,2,FALSE)="AUTRE",1,0)</f>
        <v>0</v>
      </c>
    </row>
    <row r="861" spans="5:15" x14ac:dyDescent="0.25">
      <c r="E861" s="4" t="s">
        <v>1428</v>
      </c>
      <c r="F861" s="4" t="s">
        <v>568</v>
      </c>
      <c r="G861" s="4">
        <v>6</v>
      </c>
      <c r="H861" s="4" t="s">
        <v>1603</v>
      </c>
      <c r="I861" s="4" t="s">
        <v>1605</v>
      </c>
      <c r="J861" s="4" t="s">
        <v>632</v>
      </c>
      <c r="K861" s="5">
        <f>IF(VLOOKUP(Tableau9[[#This Row],[NUANCE]],$A:$B,2,FALSE)="EXTREME DROITE",1,0)</f>
        <v>0</v>
      </c>
      <c r="L861" s="5">
        <f>IF(VLOOKUP(Tableau9[[#This Row],[NUANCE]],$A:$B,2,FALSE)="DROITE",1,0)</f>
        <v>0</v>
      </c>
      <c r="M861" s="5">
        <f>IF(VLOOKUP(Tableau9[[#This Row],[NUANCE]],$A:$B,2,FALSE)="CENTRISTE",1,0)</f>
        <v>0</v>
      </c>
      <c r="N861" s="5">
        <f>IF(VLOOKUP(Tableau9[[#This Row],[NUANCE]],$A:$B,2,FALSE)="GAUCHE",1,0)</f>
        <v>1</v>
      </c>
      <c r="O861" s="5">
        <f>IF(VLOOKUP(Tableau9[[#This Row],[NUANCE]],$A:$B,2,FALSE)="AUTRE",1,0)</f>
        <v>0</v>
      </c>
    </row>
    <row r="862" spans="5:15" x14ac:dyDescent="0.25">
      <c r="E862" s="4" t="s">
        <v>1428</v>
      </c>
      <c r="F862" s="4" t="s">
        <v>568</v>
      </c>
      <c r="G862" s="4">
        <v>1</v>
      </c>
      <c r="H862" s="4" t="s">
        <v>1606</v>
      </c>
      <c r="I862" s="4" t="s">
        <v>1607</v>
      </c>
      <c r="J862" s="4" t="s">
        <v>636</v>
      </c>
      <c r="K862" s="5">
        <f>IF(VLOOKUP(Tableau9[[#This Row],[NUANCE]],$A:$B,2,FALSE)="EXTREME DROITE",1,0)</f>
        <v>0</v>
      </c>
      <c r="L862" s="5">
        <f>IF(VLOOKUP(Tableau9[[#This Row],[NUANCE]],$A:$B,2,FALSE)="DROITE",1,0)</f>
        <v>0</v>
      </c>
      <c r="M862" s="5">
        <f>IF(VLOOKUP(Tableau9[[#This Row],[NUANCE]],$A:$B,2,FALSE)="CENTRISTE",1,0)</f>
        <v>0</v>
      </c>
      <c r="N862" s="5">
        <f>IF(VLOOKUP(Tableau9[[#This Row],[NUANCE]],$A:$B,2,FALSE)="GAUCHE",1,0)</f>
        <v>1</v>
      </c>
      <c r="O862" s="5">
        <f>IF(VLOOKUP(Tableau9[[#This Row],[NUANCE]],$A:$B,2,FALSE)="AUTRE",1,0)</f>
        <v>0</v>
      </c>
    </row>
    <row r="863" spans="5:15" x14ac:dyDescent="0.25">
      <c r="E863" s="4" t="s">
        <v>1428</v>
      </c>
      <c r="F863" s="4" t="s">
        <v>568</v>
      </c>
      <c r="G863" s="4">
        <v>4</v>
      </c>
      <c r="H863" s="4" t="s">
        <v>1606</v>
      </c>
      <c r="I863" s="4" t="s">
        <v>1608</v>
      </c>
      <c r="J863" s="4" t="s">
        <v>636</v>
      </c>
      <c r="K863" s="5">
        <f>IF(VLOOKUP(Tableau9[[#This Row],[NUANCE]],$A:$B,2,FALSE)="EXTREME DROITE",1,0)</f>
        <v>0</v>
      </c>
      <c r="L863" s="5">
        <f>IF(VLOOKUP(Tableau9[[#This Row],[NUANCE]],$A:$B,2,FALSE)="DROITE",1,0)</f>
        <v>0</v>
      </c>
      <c r="M863" s="5">
        <f>IF(VLOOKUP(Tableau9[[#This Row],[NUANCE]],$A:$B,2,FALSE)="CENTRISTE",1,0)</f>
        <v>0</v>
      </c>
      <c r="N863" s="5">
        <f>IF(VLOOKUP(Tableau9[[#This Row],[NUANCE]],$A:$B,2,FALSE)="GAUCHE",1,0)</f>
        <v>1</v>
      </c>
      <c r="O863" s="5">
        <f>IF(VLOOKUP(Tableau9[[#This Row],[NUANCE]],$A:$B,2,FALSE)="AUTRE",1,0)</f>
        <v>0</v>
      </c>
    </row>
    <row r="864" spans="5:15" x14ac:dyDescent="0.25">
      <c r="E864" s="4" t="s">
        <v>1428</v>
      </c>
      <c r="F864" s="4" t="s">
        <v>568</v>
      </c>
      <c r="G864" s="4">
        <v>6</v>
      </c>
      <c r="H864" s="4" t="s">
        <v>1609</v>
      </c>
      <c r="I864" s="4" t="s">
        <v>1610</v>
      </c>
      <c r="J864" s="4" t="s">
        <v>636</v>
      </c>
      <c r="K864" s="5">
        <f>IF(VLOOKUP(Tableau9[[#This Row],[NUANCE]],$A:$B,2,FALSE)="EXTREME DROITE",1,0)</f>
        <v>0</v>
      </c>
      <c r="L864" s="5">
        <f>IF(VLOOKUP(Tableau9[[#This Row],[NUANCE]],$A:$B,2,FALSE)="DROITE",1,0)</f>
        <v>0</v>
      </c>
      <c r="M864" s="5">
        <f>IF(VLOOKUP(Tableau9[[#This Row],[NUANCE]],$A:$B,2,FALSE)="CENTRISTE",1,0)</f>
        <v>0</v>
      </c>
      <c r="N864" s="5">
        <f>IF(VLOOKUP(Tableau9[[#This Row],[NUANCE]],$A:$B,2,FALSE)="GAUCHE",1,0)</f>
        <v>1</v>
      </c>
      <c r="O864" s="5">
        <f>IF(VLOOKUP(Tableau9[[#This Row],[NUANCE]],$A:$B,2,FALSE)="AUTRE",1,0)</f>
        <v>0</v>
      </c>
    </row>
    <row r="865" spans="5:15" x14ac:dyDescent="0.25">
      <c r="E865" s="4" t="s">
        <v>1428</v>
      </c>
      <c r="F865" s="4" t="s">
        <v>568</v>
      </c>
      <c r="G865" s="4">
        <v>7</v>
      </c>
      <c r="H865" s="4" t="s">
        <v>1609</v>
      </c>
      <c r="I865" s="4" t="s">
        <v>1611</v>
      </c>
      <c r="J865" s="4" t="s">
        <v>636</v>
      </c>
      <c r="K865" s="5">
        <f>IF(VLOOKUP(Tableau9[[#This Row],[NUANCE]],$A:$B,2,FALSE)="EXTREME DROITE",1,0)</f>
        <v>0</v>
      </c>
      <c r="L865" s="5">
        <f>IF(VLOOKUP(Tableau9[[#This Row],[NUANCE]],$A:$B,2,FALSE)="DROITE",1,0)</f>
        <v>0</v>
      </c>
      <c r="M865" s="5">
        <f>IF(VLOOKUP(Tableau9[[#This Row],[NUANCE]],$A:$B,2,FALSE)="CENTRISTE",1,0)</f>
        <v>0</v>
      </c>
      <c r="N865" s="5">
        <f>IF(VLOOKUP(Tableau9[[#This Row],[NUANCE]],$A:$B,2,FALSE)="GAUCHE",1,0)</f>
        <v>1</v>
      </c>
      <c r="O865" s="5">
        <f>IF(VLOOKUP(Tableau9[[#This Row],[NUANCE]],$A:$B,2,FALSE)="AUTRE",1,0)</f>
        <v>0</v>
      </c>
    </row>
    <row r="866" spans="5:15" x14ac:dyDescent="0.25">
      <c r="E866" s="4" t="s">
        <v>1428</v>
      </c>
      <c r="F866" s="4" t="s">
        <v>568</v>
      </c>
      <c r="G866" s="4">
        <v>1</v>
      </c>
      <c r="H866" s="4" t="s">
        <v>1612</v>
      </c>
      <c r="I866" s="4" t="s">
        <v>1613</v>
      </c>
      <c r="J866" s="4" t="s">
        <v>636</v>
      </c>
      <c r="K866" s="5">
        <f>IF(VLOOKUP(Tableau9[[#This Row],[NUANCE]],$A:$B,2,FALSE)="EXTREME DROITE",1,0)</f>
        <v>0</v>
      </c>
      <c r="L866" s="5">
        <f>IF(VLOOKUP(Tableau9[[#This Row],[NUANCE]],$A:$B,2,FALSE)="DROITE",1,0)</f>
        <v>0</v>
      </c>
      <c r="M866" s="5">
        <f>IF(VLOOKUP(Tableau9[[#This Row],[NUANCE]],$A:$B,2,FALSE)="CENTRISTE",1,0)</f>
        <v>0</v>
      </c>
      <c r="N866" s="5">
        <f>IF(VLOOKUP(Tableau9[[#This Row],[NUANCE]],$A:$B,2,FALSE)="GAUCHE",1,0)</f>
        <v>1</v>
      </c>
      <c r="O866" s="5">
        <f>IF(VLOOKUP(Tableau9[[#This Row],[NUANCE]],$A:$B,2,FALSE)="AUTRE",1,0)</f>
        <v>0</v>
      </c>
    </row>
    <row r="867" spans="5:15" x14ac:dyDescent="0.25">
      <c r="E867" s="4" t="s">
        <v>1428</v>
      </c>
      <c r="F867" s="4" t="s">
        <v>568</v>
      </c>
      <c r="G867" s="4">
        <v>2</v>
      </c>
      <c r="H867" s="4" t="s">
        <v>1612</v>
      </c>
      <c r="I867" s="4" t="s">
        <v>1614</v>
      </c>
      <c r="J867" s="4" t="s">
        <v>636</v>
      </c>
      <c r="K867" s="5">
        <f>IF(VLOOKUP(Tableau9[[#This Row],[NUANCE]],$A:$B,2,FALSE)="EXTREME DROITE",1,0)</f>
        <v>0</v>
      </c>
      <c r="L867" s="5">
        <f>IF(VLOOKUP(Tableau9[[#This Row],[NUANCE]],$A:$B,2,FALSE)="DROITE",1,0)</f>
        <v>0</v>
      </c>
      <c r="M867" s="5">
        <f>IF(VLOOKUP(Tableau9[[#This Row],[NUANCE]],$A:$B,2,FALSE)="CENTRISTE",1,0)</f>
        <v>0</v>
      </c>
      <c r="N867" s="5">
        <f>IF(VLOOKUP(Tableau9[[#This Row],[NUANCE]],$A:$B,2,FALSE)="GAUCHE",1,0)</f>
        <v>1</v>
      </c>
      <c r="O867" s="5">
        <f>IF(VLOOKUP(Tableau9[[#This Row],[NUANCE]],$A:$B,2,FALSE)="AUTRE",1,0)</f>
        <v>0</v>
      </c>
    </row>
    <row r="868" spans="5:15" x14ac:dyDescent="0.25">
      <c r="E868" s="4" t="s">
        <v>1428</v>
      </c>
      <c r="F868" s="4" t="s">
        <v>568</v>
      </c>
      <c r="G868" s="4">
        <v>3</v>
      </c>
      <c r="H868" s="4" t="s">
        <v>1612</v>
      </c>
      <c r="I868" s="4" t="s">
        <v>1615</v>
      </c>
      <c r="J868" s="4" t="s">
        <v>636</v>
      </c>
      <c r="K868" s="5">
        <f>IF(VLOOKUP(Tableau9[[#This Row],[NUANCE]],$A:$B,2,FALSE)="EXTREME DROITE",1,0)</f>
        <v>0</v>
      </c>
      <c r="L868" s="5">
        <f>IF(VLOOKUP(Tableau9[[#This Row],[NUANCE]],$A:$B,2,FALSE)="DROITE",1,0)</f>
        <v>0</v>
      </c>
      <c r="M868" s="5">
        <f>IF(VLOOKUP(Tableau9[[#This Row],[NUANCE]],$A:$B,2,FALSE)="CENTRISTE",1,0)</f>
        <v>0</v>
      </c>
      <c r="N868" s="5">
        <f>IF(VLOOKUP(Tableau9[[#This Row],[NUANCE]],$A:$B,2,FALSE)="GAUCHE",1,0)</f>
        <v>1</v>
      </c>
      <c r="O868" s="5">
        <f>IF(VLOOKUP(Tableau9[[#This Row],[NUANCE]],$A:$B,2,FALSE)="AUTRE",1,0)</f>
        <v>0</v>
      </c>
    </row>
    <row r="869" spans="5:15" x14ac:dyDescent="0.25">
      <c r="E869" s="4" t="s">
        <v>1428</v>
      </c>
      <c r="F869" s="4" t="s">
        <v>568</v>
      </c>
      <c r="G869" s="4">
        <v>4</v>
      </c>
      <c r="H869" s="4" t="s">
        <v>1612</v>
      </c>
      <c r="I869" s="4" t="s">
        <v>1616</v>
      </c>
      <c r="J869" s="4" t="s">
        <v>636</v>
      </c>
      <c r="K869" s="5">
        <f>IF(VLOOKUP(Tableau9[[#This Row],[NUANCE]],$A:$B,2,FALSE)="EXTREME DROITE",1,0)</f>
        <v>0</v>
      </c>
      <c r="L869" s="5">
        <f>IF(VLOOKUP(Tableau9[[#This Row],[NUANCE]],$A:$B,2,FALSE)="DROITE",1,0)</f>
        <v>0</v>
      </c>
      <c r="M869" s="5">
        <f>IF(VLOOKUP(Tableau9[[#This Row],[NUANCE]],$A:$B,2,FALSE)="CENTRISTE",1,0)</f>
        <v>0</v>
      </c>
      <c r="N869" s="5">
        <f>IF(VLOOKUP(Tableau9[[#This Row],[NUANCE]],$A:$B,2,FALSE)="GAUCHE",1,0)</f>
        <v>1</v>
      </c>
      <c r="O869" s="5">
        <f>IF(VLOOKUP(Tableau9[[#This Row],[NUANCE]],$A:$B,2,FALSE)="AUTRE",1,0)</f>
        <v>0</v>
      </c>
    </row>
    <row r="870" spans="5:15" x14ac:dyDescent="0.25">
      <c r="E870" s="4" t="s">
        <v>1428</v>
      </c>
      <c r="F870" s="4" t="s">
        <v>568</v>
      </c>
      <c r="G870" s="4">
        <v>3</v>
      </c>
      <c r="H870" s="4" t="s">
        <v>1617</v>
      </c>
      <c r="I870" s="4" t="s">
        <v>1618</v>
      </c>
      <c r="J870" s="4" t="s">
        <v>636</v>
      </c>
      <c r="K870" s="5">
        <f>IF(VLOOKUP(Tableau9[[#This Row],[NUANCE]],$A:$B,2,FALSE)="EXTREME DROITE",1,0)</f>
        <v>0</v>
      </c>
      <c r="L870" s="5">
        <f>IF(VLOOKUP(Tableau9[[#This Row],[NUANCE]],$A:$B,2,FALSE)="DROITE",1,0)</f>
        <v>0</v>
      </c>
      <c r="M870" s="5">
        <f>IF(VLOOKUP(Tableau9[[#This Row],[NUANCE]],$A:$B,2,FALSE)="CENTRISTE",1,0)</f>
        <v>0</v>
      </c>
      <c r="N870" s="5">
        <f>IF(VLOOKUP(Tableau9[[#This Row],[NUANCE]],$A:$B,2,FALSE)="GAUCHE",1,0)</f>
        <v>1</v>
      </c>
      <c r="O870" s="5">
        <f>IF(VLOOKUP(Tableau9[[#This Row],[NUANCE]],$A:$B,2,FALSE)="AUTRE",1,0)</f>
        <v>0</v>
      </c>
    </row>
    <row r="871" spans="5:15" x14ac:dyDescent="0.25">
      <c r="E871" s="4" t="s">
        <v>1428</v>
      </c>
      <c r="F871" s="4" t="s">
        <v>568</v>
      </c>
      <c r="G871" s="4">
        <v>4</v>
      </c>
      <c r="H871" s="4" t="s">
        <v>1617</v>
      </c>
      <c r="I871" s="4" t="s">
        <v>1619</v>
      </c>
      <c r="J871" s="4" t="s">
        <v>636</v>
      </c>
      <c r="K871" s="5">
        <f>IF(VLOOKUP(Tableau9[[#This Row],[NUANCE]],$A:$B,2,FALSE)="EXTREME DROITE",1,0)</f>
        <v>0</v>
      </c>
      <c r="L871" s="5">
        <f>IF(VLOOKUP(Tableau9[[#This Row],[NUANCE]],$A:$B,2,FALSE)="DROITE",1,0)</f>
        <v>0</v>
      </c>
      <c r="M871" s="5">
        <f>IF(VLOOKUP(Tableau9[[#This Row],[NUANCE]],$A:$B,2,FALSE)="CENTRISTE",1,0)</f>
        <v>0</v>
      </c>
      <c r="N871" s="5">
        <f>IF(VLOOKUP(Tableau9[[#This Row],[NUANCE]],$A:$B,2,FALSE)="GAUCHE",1,0)</f>
        <v>1</v>
      </c>
      <c r="O871" s="5">
        <f>IF(VLOOKUP(Tableau9[[#This Row],[NUANCE]],$A:$B,2,FALSE)="AUTRE",1,0)</f>
        <v>0</v>
      </c>
    </row>
    <row r="872" spans="5:15" x14ac:dyDescent="0.25">
      <c r="E872" s="4" t="s">
        <v>1428</v>
      </c>
      <c r="F872" s="4" t="s">
        <v>568</v>
      </c>
      <c r="G872" s="4">
        <v>5</v>
      </c>
      <c r="H872" s="4" t="s">
        <v>1620</v>
      </c>
      <c r="I872" s="4" t="s">
        <v>1621</v>
      </c>
      <c r="J872" s="4" t="s">
        <v>636</v>
      </c>
      <c r="K872" s="5">
        <f>IF(VLOOKUP(Tableau9[[#This Row],[NUANCE]],$A:$B,2,FALSE)="EXTREME DROITE",1,0)</f>
        <v>0</v>
      </c>
      <c r="L872" s="5">
        <f>IF(VLOOKUP(Tableau9[[#This Row],[NUANCE]],$A:$B,2,FALSE)="DROITE",1,0)</f>
        <v>0</v>
      </c>
      <c r="M872" s="5">
        <f>IF(VLOOKUP(Tableau9[[#This Row],[NUANCE]],$A:$B,2,FALSE)="CENTRISTE",1,0)</f>
        <v>0</v>
      </c>
      <c r="N872" s="5">
        <f>IF(VLOOKUP(Tableau9[[#This Row],[NUANCE]],$A:$B,2,FALSE)="GAUCHE",1,0)</f>
        <v>1</v>
      </c>
      <c r="O872" s="5">
        <f>IF(VLOOKUP(Tableau9[[#This Row],[NUANCE]],$A:$B,2,FALSE)="AUTRE",1,0)</f>
        <v>0</v>
      </c>
    </row>
    <row r="873" spans="5:15" x14ac:dyDescent="0.25">
      <c r="E873" s="4" t="s">
        <v>1428</v>
      </c>
      <c r="F873" s="4" t="s">
        <v>568</v>
      </c>
      <c r="G873" s="4">
        <v>7</v>
      </c>
      <c r="H873" s="4" t="s">
        <v>1622</v>
      </c>
      <c r="I873" s="4" t="s">
        <v>1623</v>
      </c>
      <c r="J873" s="4" t="s">
        <v>632</v>
      </c>
      <c r="K873" s="5">
        <f>IF(VLOOKUP(Tableau9[[#This Row],[NUANCE]],$A:$B,2,FALSE)="EXTREME DROITE",1,0)</f>
        <v>0</v>
      </c>
      <c r="L873" s="5">
        <f>IF(VLOOKUP(Tableau9[[#This Row],[NUANCE]],$A:$B,2,FALSE)="DROITE",1,0)</f>
        <v>0</v>
      </c>
      <c r="M873" s="5">
        <f>IF(VLOOKUP(Tableau9[[#This Row],[NUANCE]],$A:$B,2,FALSE)="CENTRISTE",1,0)</f>
        <v>0</v>
      </c>
      <c r="N873" s="5">
        <f>IF(VLOOKUP(Tableau9[[#This Row],[NUANCE]],$A:$B,2,FALSE)="GAUCHE",1,0)</f>
        <v>1</v>
      </c>
      <c r="O873" s="5">
        <f>IF(VLOOKUP(Tableau9[[#This Row],[NUANCE]],$A:$B,2,FALSE)="AUTRE",1,0)</f>
        <v>0</v>
      </c>
    </row>
    <row r="874" spans="5:15" x14ac:dyDescent="0.25">
      <c r="E874" s="4" t="s">
        <v>1428</v>
      </c>
      <c r="F874" s="4" t="s">
        <v>568</v>
      </c>
      <c r="G874" s="4">
        <v>8</v>
      </c>
      <c r="H874" s="4" t="s">
        <v>1622</v>
      </c>
      <c r="I874" s="4" t="s">
        <v>1624</v>
      </c>
      <c r="J874" s="4" t="s">
        <v>632</v>
      </c>
      <c r="K874" s="5">
        <f>IF(VLOOKUP(Tableau9[[#This Row],[NUANCE]],$A:$B,2,FALSE)="EXTREME DROITE",1,0)</f>
        <v>0</v>
      </c>
      <c r="L874" s="5">
        <f>IF(VLOOKUP(Tableau9[[#This Row],[NUANCE]],$A:$B,2,FALSE)="DROITE",1,0)</f>
        <v>0</v>
      </c>
      <c r="M874" s="5">
        <f>IF(VLOOKUP(Tableau9[[#This Row],[NUANCE]],$A:$B,2,FALSE)="CENTRISTE",1,0)</f>
        <v>0</v>
      </c>
      <c r="N874" s="5">
        <f>IF(VLOOKUP(Tableau9[[#This Row],[NUANCE]],$A:$B,2,FALSE)="GAUCHE",1,0)</f>
        <v>1</v>
      </c>
      <c r="O874" s="5">
        <f>IF(VLOOKUP(Tableau9[[#This Row],[NUANCE]],$A:$B,2,FALSE)="AUTRE",1,0)</f>
        <v>0</v>
      </c>
    </row>
    <row r="875" spans="5:15" x14ac:dyDescent="0.25">
      <c r="E875" s="4" t="s">
        <v>1428</v>
      </c>
      <c r="F875" s="4" t="s">
        <v>568</v>
      </c>
      <c r="G875" s="4">
        <v>5</v>
      </c>
      <c r="H875" s="4" t="s">
        <v>1625</v>
      </c>
      <c r="I875" s="4" t="s">
        <v>1626</v>
      </c>
      <c r="J875" s="4" t="s">
        <v>632</v>
      </c>
      <c r="K875" s="5">
        <f>IF(VLOOKUP(Tableau9[[#This Row],[NUANCE]],$A:$B,2,FALSE)="EXTREME DROITE",1,0)</f>
        <v>0</v>
      </c>
      <c r="L875" s="5">
        <f>IF(VLOOKUP(Tableau9[[#This Row],[NUANCE]],$A:$B,2,FALSE)="DROITE",1,0)</f>
        <v>0</v>
      </c>
      <c r="M875" s="5">
        <f>IF(VLOOKUP(Tableau9[[#This Row],[NUANCE]],$A:$B,2,FALSE)="CENTRISTE",1,0)</f>
        <v>0</v>
      </c>
      <c r="N875" s="5">
        <f>IF(VLOOKUP(Tableau9[[#This Row],[NUANCE]],$A:$B,2,FALSE)="GAUCHE",1,0)</f>
        <v>1</v>
      </c>
      <c r="O875" s="5">
        <f>IF(VLOOKUP(Tableau9[[#This Row],[NUANCE]],$A:$B,2,FALSE)="AUTRE",1,0)</f>
        <v>0</v>
      </c>
    </row>
    <row r="876" spans="5:15" x14ac:dyDescent="0.25">
      <c r="E876" s="4" t="s">
        <v>1428</v>
      </c>
      <c r="F876" s="4" t="s">
        <v>568</v>
      </c>
      <c r="G876" s="4">
        <v>6</v>
      </c>
      <c r="H876" s="4" t="s">
        <v>1625</v>
      </c>
      <c r="I876" s="4" t="s">
        <v>1627</v>
      </c>
      <c r="J876" s="4" t="s">
        <v>632</v>
      </c>
      <c r="K876" s="5">
        <f>IF(VLOOKUP(Tableau9[[#This Row],[NUANCE]],$A:$B,2,FALSE)="EXTREME DROITE",1,0)</f>
        <v>0</v>
      </c>
      <c r="L876" s="5">
        <f>IF(VLOOKUP(Tableau9[[#This Row],[NUANCE]],$A:$B,2,FALSE)="DROITE",1,0)</f>
        <v>0</v>
      </c>
      <c r="M876" s="5">
        <f>IF(VLOOKUP(Tableau9[[#This Row],[NUANCE]],$A:$B,2,FALSE)="CENTRISTE",1,0)</f>
        <v>0</v>
      </c>
      <c r="N876" s="5">
        <f>IF(VLOOKUP(Tableau9[[#This Row],[NUANCE]],$A:$B,2,FALSE)="GAUCHE",1,0)</f>
        <v>1</v>
      </c>
      <c r="O876" s="5">
        <f>IF(VLOOKUP(Tableau9[[#This Row],[NUANCE]],$A:$B,2,FALSE)="AUTRE",1,0)</f>
        <v>0</v>
      </c>
    </row>
    <row r="877" spans="5:15" x14ac:dyDescent="0.25">
      <c r="E877" s="4" t="s">
        <v>1428</v>
      </c>
      <c r="F877" s="4" t="s">
        <v>568</v>
      </c>
      <c r="G877" s="4">
        <v>1</v>
      </c>
      <c r="H877" s="4" t="s">
        <v>1628</v>
      </c>
      <c r="I877" s="4" t="s">
        <v>1629</v>
      </c>
      <c r="J877" s="4" t="s">
        <v>638</v>
      </c>
      <c r="K877" s="5">
        <f>IF(VLOOKUP(Tableau9[[#This Row],[NUANCE]],$A:$B,2,FALSE)="EXTREME DROITE",1,0)</f>
        <v>0</v>
      </c>
      <c r="L877" s="5">
        <f>IF(VLOOKUP(Tableau9[[#This Row],[NUANCE]],$A:$B,2,FALSE)="DROITE",1,0)</f>
        <v>0</v>
      </c>
      <c r="M877" s="5">
        <f>IF(VLOOKUP(Tableau9[[#This Row],[NUANCE]],$A:$B,2,FALSE)="CENTRISTE",1,0)</f>
        <v>0</v>
      </c>
      <c r="N877" s="5">
        <f>IF(VLOOKUP(Tableau9[[#This Row],[NUANCE]],$A:$B,2,FALSE)="GAUCHE",1,0)</f>
        <v>0</v>
      </c>
      <c r="O877" s="5">
        <f>IF(VLOOKUP(Tableau9[[#This Row],[NUANCE]],$A:$B,2,FALSE)="AUTRE",1,0)</f>
        <v>1</v>
      </c>
    </row>
    <row r="878" spans="5:15" x14ac:dyDescent="0.25">
      <c r="E878" s="4" t="s">
        <v>1428</v>
      </c>
      <c r="F878" s="4" t="s">
        <v>568</v>
      </c>
      <c r="G878" s="4">
        <v>4</v>
      </c>
      <c r="H878" s="4" t="s">
        <v>1628</v>
      </c>
      <c r="I878" s="4" t="s">
        <v>1630</v>
      </c>
      <c r="J878" s="4" t="s">
        <v>638</v>
      </c>
      <c r="K878" s="5">
        <f>IF(VLOOKUP(Tableau9[[#This Row],[NUANCE]],$A:$B,2,FALSE)="EXTREME DROITE",1,0)</f>
        <v>0</v>
      </c>
      <c r="L878" s="5">
        <f>IF(VLOOKUP(Tableau9[[#This Row],[NUANCE]],$A:$B,2,FALSE)="DROITE",1,0)</f>
        <v>0</v>
      </c>
      <c r="M878" s="5">
        <f>IF(VLOOKUP(Tableau9[[#This Row],[NUANCE]],$A:$B,2,FALSE)="CENTRISTE",1,0)</f>
        <v>0</v>
      </c>
      <c r="N878" s="5">
        <f>IF(VLOOKUP(Tableau9[[#This Row],[NUANCE]],$A:$B,2,FALSE)="GAUCHE",1,0)</f>
        <v>0</v>
      </c>
      <c r="O878" s="5">
        <f>IF(VLOOKUP(Tableau9[[#This Row],[NUANCE]],$A:$B,2,FALSE)="AUTRE",1,0)</f>
        <v>1</v>
      </c>
    </row>
    <row r="879" spans="5:15" x14ac:dyDescent="0.25">
      <c r="E879" s="4" t="s">
        <v>1428</v>
      </c>
      <c r="F879" s="4" t="s">
        <v>568</v>
      </c>
      <c r="G879" s="4">
        <v>6</v>
      </c>
      <c r="H879" s="4" t="s">
        <v>1631</v>
      </c>
      <c r="I879" s="4" t="s">
        <v>1632</v>
      </c>
      <c r="J879" s="4" t="s">
        <v>636</v>
      </c>
      <c r="K879" s="5">
        <f>IF(VLOOKUP(Tableau9[[#This Row],[NUANCE]],$A:$B,2,FALSE)="EXTREME DROITE",1,0)</f>
        <v>0</v>
      </c>
      <c r="L879" s="5">
        <f>IF(VLOOKUP(Tableau9[[#This Row],[NUANCE]],$A:$B,2,FALSE)="DROITE",1,0)</f>
        <v>0</v>
      </c>
      <c r="M879" s="5">
        <f>IF(VLOOKUP(Tableau9[[#This Row],[NUANCE]],$A:$B,2,FALSE)="CENTRISTE",1,0)</f>
        <v>0</v>
      </c>
      <c r="N879" s="5">
        <f>IF(VLOOKUP(Tableau9[[#This Row],[NUANCE]],$A:$B,2,FALSE)="GAUCHE",1,0)</f>
        <v>1</v>
      </c>
      <c r="O879" s="5">
        <f>IF(VLOOKUP(Tableau9[[#This Row],[NUANCE]],$A:$B,2,FALSE)="AUTRE",1,0)</f>
        <v>0</v>
      </c>
    </row>
    <row r="880" spans="5:15" x14ac:dyDescent="0.25">
      <c r="E880" s="4" t="s">
        <v>1428</v>
      </c>
      <c r="F880" s="4" t="s">
        <v>568</v>
      </c>
      <c r="G880" s="4">
        <v>7</v>
      </c>
      <c r="H880" s="4" t="s">
        <v>1631</v>
      </c>
      <c r="I880" s="4" t="s">
        <v>1633</v>
      </c>
      <c r="J880" s="4" t="s">
        <v>636</v>
      </c>
      <c r="K880" s="5">
        <f>IF(VLOOKUP(Tableau9[[#This Row],[NUANCE]],$A:$B,2,FALSE)="EXTREME DROITE",1,0)</f>
        <v>0</v>
      </c>
      <c r="L880" s="5">
        <f>IF(VLOOKUP(Tableau9[[#This Row],[NUANCE]],$A:$B,2,FALSE)="DROITE",1,0)</f>
        <v>0</v>
      </c>
      <c r="M880" s="5">
        <f>IF(VLOOKUP(Tableau9[[#This Row],[NUANCE]],$A:$B,2,FALSE)="CENTRISTE",1,0)</f>
        <v>0</v>
      </c>
      <c r="N880" s="5">
        <f>IF(VLOOKUP(Tableau9[[#This Row],[NUANCE]],$A:$B,2,FALSE)="GAUCHE",1,0)</f>
        <v>1</v>
      </c>
      <c r="O880" s="5">
        <f>IF(VLOOKUP(Tableau9[[#This Row],[NUANCE]],$A:$B,2,FALSE)="AUTRE",1,0)</f>
        <v>0</v>
      </c>
    </row>
    <row r="881" spans="5:15" x14ac:dyDescent="0.25">
      <c r="E881" s="4" t="s">
        <v>1428</v>
      </c>
      <c r="F881" s="4" t="s">
        <v>568</v>
      </c>
      <c r="G881" s="4">
        <v>1</v>
      </c>
      <c r="H881" s="4" t="s">
        <v>1634</v>
      </c>
      <c r="I881" s="4" t="s">
        <v>1635</v>
      </c>
      <c r="J881" s="4" t="s">
        <v>638</v>
      </c>
      <c r="K881" s="5">
        <f>IF(VLOOKUP(Tableau9[[#This Row],[NUANCE]],$A:$B,2,FALSE)="EXTREME DROITE",1,0)</f>
        <v>0</v>
      </c>
      <c r="L881" s="5">
        <f>IF(VLOOKUP(Tableau9[[#This Row],[NUANCE]],$A:$B,2,FALSE)="DROITE",1,0)</f>
        <v>0</v>
      </c>
      <c r="M881" s="5">
        <f>IF(VLOOKUP(Tableau9[[#This Row],[NUANCE]],$A:$B,2,FALSE)="CENTRISTE",1,0)</f>
        <v>0</v>
      </c>
      <c r="N881" s="5">
        <f>IF(VLOOKUP(Tableau9[[#This Row],[NUANCE]],$A:$B,2,FALSE)="GAUCHE",1,0)</f>
        <v>0</v>
      </c>
      <c r="O881" s="5">
        <f>IF(VLOOKUP(Tableau9[[#This Row],[NUANCE]],$A:$B,2,FALSE)="AUTRE",1,0)</f>
        <v>1</v>
      </c>
    </row>
    <row r="882" spans="5:15" x14ac:dyDescent="0.25">
      <c r="E882" s="4" t="s">
        <v>1428</v>
      </c>
      <c r="F882" s="4" t="s">
        <v>568</v>
      </c>
      <c r="G882" s="4">
        <v>2</v>
      </c>
      <c r="H882" s="4" t="s">
        <v>1634</v>
      </c>
      <c r="I882" s="4" t="s">
        <v>1636</v>
      </c>
      <c r="J882" s="4" t="s">
        <v>638</v>
      </c>
      <c r="K882" s="5">
        <f>IF(VLOOKUP(Tableau9[[#This Row],[NUANCE]],$A:$B,2,FALSE)="EXTREME DROITE",1,0)</f>
        <v>0</v>
      </c>
      <c r="L882" s="5">
        <f>IF(VLOOKUP(Tableau9[[#This Row],[NUANCE]],$A:$B,2,FALSE)="DROITE",1,0)</f>
        <v>0</v>
      </c>
      <c r="M882" s="5">
        <f>IF(VLOOKUP(Tableau9[[#This Row],[NUANCE]],$A:$B,2,FALSE)="CENTRISTE",1,0)</f>
        <v>0</v>
      </c>
      <c r="N882" s="5">
        <f>IF(VLOOKUP(Tableau9[[#This Row],[NUANCE]],$A:$B,2,FALSE)="GAUCHE",1,0)</f>
        <v>0</v>
      </c>
      <c r="O882" s="5">
        <f>IF(VLOOKUP(Tableau9[[#This Row],[NUANCE]],$A:$B,2,FALSE)="AUTRE",1,0)</f>
        <v>1</v>
      </c>
    </row>
    <row r="883" spans="5:15" x14ac:dyDescent="0.25">
      <c r="E883" s="4" t="s">
        <v>1428</v>
      </c>
      <c r="F883" s="4" t="s">
        <v>568</v>
      </c>
      <c r="G883" s="4">
        <v>3</v>
      </c>
      <c r="H883" s="4" t="s">
        <v>1634</v>
      </c>
      <c r="I883" s="4" t="s">
        <v>1637</v>
      </c>
      <c r="J883" s="4" t="s">
        <v>638</v>
      </c>
      <c r="K883" s="5">
        <f>IF(VLOOKUP(Tableau9[[#This Row],[NUANCE]],$A:$B,2,FALSE)="EXTREME DROITE",1,0)</f>
        <v>0</v>
      </c>
      <c r="L883" s="5">
        <f>IF(VLOOKUP(Tableau9[[#This Row],[NUANCE]],$A:$B,2,FALSE)="DROITE",1,0)</f>
        <v>0</v>
      </c>
      <c r="M883" s="5">
        <f>IF(VLOOKUP(Tableau9[[#This Row],[NUANCE]],$A:$B,2,FALSE)="CENTRISTE",1,0)</f>
        <v>0</v>
      </c>
      <c r="N883" s="5">
        <f>IF(VLOOKUP(Tableau9[[#This Row],[NUANCE]],$A:$B,2,FALSE)="GAUCHE",1,0)</f>
        <v>0</v>
      </c>
      <c r="O883" s="5">
        <f>IF(VLOOKUP(Tableau9[[#This Row],[NUANCE]],$A:$B,2,FALSE)="AUTRE",1,0)</f>
        <v>1</v>
      </c>
    </row>
    <row r="884" spans="5:15" x14ac:dyDescent="0.25">
      <c r="E884" s="4" t="s">
        <v>1428</v>
      </c>
      <c r="F884" s="4" t="s">
        <v>568</v>
      </c>
      <c r="G884" s="4">
        <v>4</v>
      </c>
      <c r="H884" s="4" t="s">
        <v>1634</v>
      </c>
      <c r="I884" s="4" t="s">
        <v>1638</v>
      </c>
      <c r="J884" s="4" t="s">
        <v>638</v>
      </c>
      <c r="K884" s="5">
        <f>IF(VLOOKUP(Tableau9[[#This Row],[NUANCE]],$A:$B,2,FALSE)="EXTREME DROITE",1,0)</f>
        <v>0</v>
      </c>
      <c r="L884" s="5">
        <f>IF(VLOOKUP(Tableau9[[#This Row],[NUANCE]],$A:$B,2,FALSE)="DROITE",1,0)</f>
        <v>0</v>
      </c>
      <c r="M884" s="5">
        <f>IF(VLOOKUP(Tableau9[[#This Row],[NUANCE]],$A:$B,2,FALSE)="CENTRISTE",1,0)</f>
        <v>0</v>
      </c>
      <c r="N884" s="5">
        <f>IF(VLOOKUP(Tableau9[[#This Row],[NUANCE]],$A:$B,2,FALSE)="GAUCHE",1,0)</f>
        <v>0</v>
      </c>
      <c r="O884" s="5">
        <f>IF(VLOOKUP(Tableau9[[#This Row],[NUANCE]],$A:$B,2,FALSE)="AUTRE",1,0)</f>
        <v>1</v>
      </c>
    </row>
    <row r="885" spans="5:15" x14ac:dyDescent="0.25">
      <c r="E885" s="4" t="s">
        <v>1428</v>
      </c>
      <c r="F885" s="4" t="s">
        <v>568</v>
      </c>
      <c r="G885" s="4">
        <v>3</v>
      </c>
      <c r="H885" s="4" t="s">
        <v>1639</v>
      </c>
      <c r="I885" s="4" t="s">
        <v>1640</v>
      </c>
      <c r="J885" s="4" t="s">
        <v>636</v>
      </c>
      <c r="K885" s="5">
        <f>IF(VLOOKUP(Tableau9[[#This Row],[NUANCE]],$A:$B,2,FALSE)="EXTREME DROITE",1,0)</f>
        <v>0</v>
      </c>
      <c r="L885" s="5">
        <f>IF(VLOOKUP(Tableau9[[#This Row],[NUANCE]],$A:$B,2,FALSE)="DROITE",1,0)</f>
        <v>0</v>
      </c>
      <c r="M885" s="5">
        <f>IF(VLOOKUP(Tableau9[[#This Row],[NUANCE]],$A:$B,2,FALSE)="CENTRISTE",1,0)</f>
        <v>0</v>
      </c>
      <c r="N885" s="5">
        <f>IF(VLOOKUP(Tableau9[[#This Row],[NUANCE]],$A:$B,2,FALSE)="GAUCHE",1,0)</f>
        <v>1</v>
      </c>
      <c r="O885" s="5">
        <f>IF(VLOOKUP(Tableau9[[#This Row],[NUANCE]],$A:$B,2,FALSE)="AUTRE",1,0)</f>
        <v>0</v>
      </c>
    </row>
    <row r="886" spans="5:15" x14ac:dyDescent="0.25">
      <c r="E886" s="4" t="s">
        <v>1428</v>
      </c>
      <c r="F886" s="4" t="s">
        <v>568</v>
      </c>
      <c r="G886" s="4">
        <v>4</v>
      </c>
      <c r="H886" s="4" t="s">
        <v>1639</v>
      </c>
      <c r="I886" s="4" t="s">
        <v>1641</v>
      </c>
      <c r="J886" s="4" t="s">
        <v>636</v>
      </c>
      <c r="K886" s="5">
        <f>IF(VLOOKUP(Tableau9[[#This Row],[NUANCE]],$A:$B,2,FALSE)="EXTREME DROITE",1,0)</f>
        <v>0</v>
      </c>
      <c r="L886" s="5">
        <f>IF(VLOOKUP(Tableau9[[#This Row],[NUANCE]],$A:$B,2,FALSE)="DROITE",1,0)</f>
        <v>0</v>
      </c>
      <c r="M886" s="5">
        <f>IF(VLOOKUP(Tableau9[[#This Row],[NUANCE]],$A:$B,2,FALSE)="CENTRISTE",1,0)</f>
        <v>0</v>
      </c>
      <c r="N886" s="5">
        <f>IF(VLOOKUP(Tableau9[[#This Row],[NUANCE]],$A:$B,2,FALSE)="GAUCHE",1,0)</f>
        <v>1</v>
      </c>
      <c r="O886" s="5">
        <f>IF(VLOOKUP(Tableau9[[#This Row],[NUANCE]],$A:$B,2,FALSE)="AUTRE",1,0)</f>
        <v>0</v>
      </c>
    </row>
    <row r="887" spans="5:15" x14ac:dyDescent="0.25">
      <c r="E887" s="4" t="s">
        <v>1428</v>
      </c>
      <c r="F887" s="4" t="s">
        <v>568</v>
      </c>
      <c r="G887" s="4">
        <v>5</v>
      </c>
      <c r="H887" s="4" t="s">
        <v>1642</v>
      </c>
      <c r="I887" s="4" t="s">
        <v>1643</v>
      </c>
      <c r="J887" s="4" t="s">
        <v>638</v>
      </c>
      <c r="K887" s="5">
        <f>IF(VLOOKUP(Tableau9[[#This Row],[NUANCE]],$A:$B,2,FALSE)="EXTREME DROITE",1,0)</f>
        <v>0</v>
      </c>
      <c r="L887" s="5">
        <f>IF(VLOOKUP(Tableau9[[#This Row],[NUANCE]],$A:$B,2,FALSE)="DROITE",1,0)</f>
        <v>0</v>
      </c>
      <c r="M887" s="5">
        <f>IF(VLOOKUP(Tableau9[[#This Row],[NUANCE]],$A:$B,2,FALSE)="CENTRISTE",1,0)</f>
        <v>0</v>
      </c>
      <c r="N887" s="5">
        <f>IF(VLOOKUP(Tableau9[[#This Row],[NUANCE]],$A:$B,2,FALSE)="GAUCHE",1,0)</f>
        <v>0</v>
      </c>
      <c r="O887" s="5">
        <f>IF(VLOOKUP(Tableau9[[#This Row],[NUANCE]],$A:$B,2,FALSE)="AUTRE",1,0)</f>
        <v>1</v>
      </c>
    </row>
    <row r="888" spans="5:15" x14ac:dyDescent="0.25">
      <c r="E888" s="4" t="s">
        <v>1428</v>
      </c>
      <c r="F888" s="4" t="s">
        <v>568</v>
      </c>
      <c r="G888" s="4">
        <v>7</v>
      </c>
      <c r="H888" s="4" t="s">
        <v>1644</v>
      </c>
      <c r="I888" s="4" t="s">
        <v>1645</v>
      </c>
      <c r="J888" s="4" t="s">
        <v>636</v>
      </c>
      <c r="K888" s="5">
        <f>IF(VLOOKUP(Tableau9[[#This Row],[NUANCE]],$A:$B,2,FALSE)="EXTREME DROITE",1,0)</f>
        <v>0</v>
      </c>
      <c r="L888" s="5">
        <f>IF(VLOOKUP(Tableau9[[#This Row],[NUANCE]],$A:$B,2,FALSE)="DROITE",1,0)</f>
        <v>0</v>
      </c>
      <c r="M888" s="5">
        <f>IF(VLOOKUP(Tableau9[[#This Row],[NUANCE]],$A:$B,2,FALSE)="CENTRISTE",1,0)</f>
        <v>0</v>
      </c>
      <c r="N888" s="5">
        <f>IF(VLOOKUP(Tableau9[[#This Row],[NUANCE]],$A:$B,2,FALSE)="GAUCHE",1,0)</f>
        <v>1</v>
      </c>
      <c r="O888" s="5">
        <f>IF(VLOOKUP(Tableau9[[#This Row],[NUANCE]],$A:$B,2,FALSE)="AUTRE",1,0)</f>
        <v>0</v>
      </c>
    </row>
    <row r="889" spans="5:15" x14ac:dyDescent="0.25">
      <c r="E889" s="4" t="s">
        <v>1428</v>
      </c>
      <c r="F889" s="4" t="s">
        <v>568</v>
      </c>
      <c r="G889" s="4">
        <v>8</v>
      </c>
      <c r="H889" s="4" t="s">
        <v>1644</v>
      </c>
      <c r="I889" s="4" t="s">
        <v>1646</v>
      </c>
      <c r="J889" s="4" t="s">
        <v>636</v>
      </c>
      <c r="K889" s="5">
        <f>IF(VLOOKUP(Tableau9[[#This Row],[NUANCE]],$A:$B,2,FALSE)="EXTREME DROITE",1,0)</f>
        <v>0</v>
      </c>
      <c r="L889" s="5">
        <f>IF(VLOOKUP(Tableau9[[#This Row],[NUANCE]],$A:$B,2,FALSE)="DROITE",1,0)</f>
        <v>0</v>
      </c>
      <c r="M889" s="5">
        <f>IF(VLOOKUP(Tableau9[[#This Row],[NUANCE]],$A:$B,2,FALSE)="CENTRISTE",1,0)</f>
        <v>0</v>
      </c>
      <c r="N889" s="5">
        <f>IF(VLOOKUP(Tableau9[[#This Row],[NUANCE]],$A:$B,2,FALSE)="GAUCHE",1,0)</f>
        <v>1</v>
      </c>
      <c r="O889" s="5">
        <f>IF(VLOOKUP(Tableau9[[#This Row],[NUANCE]],$A:$B,2,FALSE)="AUTRE",1,0)</f>
        <v>0</v>
      </c>
    </row>
    <row r="890" spans="5:15" x14ac:dyDescent="0.25">
      <c r="E890" s="4" t="s">
        <v>1428</v>
      </c>
      <c r="F890" s="4" t="s">
        <v>568</v>
      </c>
      <c r="G890" s="4">
        <v>5</v>
      </c>
      <c r="H890" s="4" t="s">
        <v>1647</v>
      </c>
      <c r="I890" s="4" t="s">
        <v>1648</v>
      </c>
      <c r="J890" s="4" t="s">
        <v>636</v>
      </c>
      <c r="K890" s="5">
        <f>IF(VLOOKUP(Tableau9[[#This Row],[NUANCE]],$A:$B,2,FALSE)="EXTREME DROITE",1,0)</f>
        <v>0</v>
      </c>
      <c r="L890" s="5">
        <f>IF(VLOOKUP(Tableau9[[#This Row],[NUANCE]],$A:$B,2,FALSE)="DROITE",1,0)</f>
        <v>0</v>
      </c>
      <c r="M890" s="5">
        <f>IF(VLOOKUP(Tableau9[[#This Row],[NUANCE]],$A:$B,2,FALSE)="CENTRISTE",1,0)</f>
        <v>0</v>
      </c>
      <c r="N890" s="5">
        <f>IF(VLOOKUP(Tableau9[[#This Row],[NUANCE]],$A:$B,2,FALSE)="GAUCHE",1,0)</f>
        <v>1</v>
      </c>
      <c r="O890" s="5">
        <f>IF(VLOOKUP(Tableau9[[#This Row],[NUANCE]],$A:$B,2,FALSE)="AUTRE",1,0)</f>
        <v>0</v>
      </c>
    </row>
    <row r="891" spans="5:15" x14ac:dyDescent="0.25">
      <c r="E891" s="4" t="s">
        <v>1428</v>
      </c>
      <c r="F891" s="4" t="s">
        <v>568</v>
      </c>
      <c r="G891" s="4">
        <v>6</v>
      </c>
      <c r="H891" s="4" t="s">
        <v>1647</v>
      </c>
      <c r="I891" s="4" t="s">
        <v>1649</v>
      </c>
      <c r="J891" s="4" t="s">
        <v>636</v>
      </c>
      <c r="K891" s="5">
        <f>IF(VLOOKUP(Tableau9[[#This Row],[NUANCE]],$A:$B,2,FALSE)="EXTREME DROITE",1,0)</f>
        <v>0</v>
      </c>
      <c r="L891" s="5">
        <f>IF(VLOOKUP(Tableau9[[#This Row],[NUANCE]],$A:$B,2,FALSE)="DROITE",1,0)</f>
        <v>0</v>
      </c>
      <c r="M891" s="5">
        <f>IF(VLOOKUP(Tableau9[[#This Row],[NUANCE]],$A:$B,2,FALSE)="CENTRISTE",1,0)</f>
        <v>0</v>
      </c>
      <c r="N891" s="5">
        <f>IF(VLOOKUP(Tableau9[[#This Row],[NUANCE]],$A:$B,2,FALSE)="GAUCHE",1,0)</f>
        <v>1</v>
      </c>
      <c r="O891" s="5">
        <f>IF(VLOOKUP(Tableau9[[#This Row],[NUANCE]],$A:$B,2,FALSE)="AUTRE",1,0)</f>
        <v>0</v>
      </c>
    </row>
    <row r="892" spans="5:15" x14ac:dyDescent="0.25">
      <c r="E892" s="4" t="s">
        <v>1428</v>
      </c>
      <c r="F892" s="4" t="s">
        <v>568</v>
      </c>
      <c r="G892" s="4">
        <v>1</v>
      </c>
      <c r="H892" s="4" t="s">
        <v>1650</v>
      </c>
      <c r="I892" s="4" t="s">
        <v>1651</v>
      </c>
      <c r="J892" s="4" t="s">
        <v>638</v>
      </c>
      <c r="K892" s="5">
        <f>IF(VLOOKUP(Tableau9[[#This Row],[NUANCE]],$A:$B,2,FALSE)="EXTREME DROITE",1,0)</f>
        <v>0</v>
      </c>
      <c r="L892" s="5">
        <f>IF(VLOOKUP(Tableau9[[#This Row],[NUANCE]],$A:$B,2,FALSE)="DROITE",1,0)</f>
        <v>0</v>
      </c>
      <c r="M892" s="5">
        <f>IF(VLOOKUP(Tableau9[[#This Row],[NUANCE]],$A:$B,2,FALSE)="CENTRISTE",1,0)</f>
        <v>0</v>
      </c>
      <c r="N892" s="5">
        <f>IF(VLOOKUP(Tableau9[[#This Row],[NUANCE]],$A:$B,2,FALSE)="GAUCHE",1,0)</f>
        <v>0</v>
      </c>
      <c r="O892" s="5">
        <f>IF(VLOOKUP(Tableau9[[#This Row],[NUANCE]],$A:$B,2,FALSE)="AUTRE",1,0)</f>
        <v>1</v>
      </c>
    </row>
    <row r="893" spans="5:15" x14ac:dyDescent="0.25">
      <c r="E893" s="4" t="s">
        <v>1428</v>
      </c>
      <c r="F893" s="4" t="s">
        <v>568</v>
      </c>
      <c r="G893" s="4">
        <v>4</v>
      </c>
      <c r="H893" s="4" t="s">
        <v>1650</v>
      </c>
      <c r="I893" s="4" t="s">
        <v>1652</v>
      </c>
      <c r="J893" s="4" t="s">
        <v>638</v>
      </c>
      <c r="K893" s="5">
        <f>IF(VLOOKUP(Tableau9[[#This Row],[NUANCE]],$A:$B,2,FALSE)="EXTREME DROITE",1,0)</f>
        <v>0</v>
      </c>
      <c r="L893" s="5">
        <f>IF(VLOOKUP(Tableau9[[#This Row],[NUANCE]],$A:$B,2,FALSE)="DROITE",1,0)</f>
        <v>0</v>
      </c>
      <c r="M893" s="5">
        <f>IF(VLOOKUP(Tableau9[[#This Row],[NUANCE]],$A:$B,2,FALSE)="CENTRISTE",1,0)</f>
        <v>0</v>
      </c>
      <c r="N893" s="5">
        <f>IF(VLOOKUP(Tableau9[[#This Row],[NUANCE]],$A:$B,2,FALSE)="GAUCHE",1,0)</f>
        <v>0</v>
      </c>
      <c r="O893" s="5">
        <f>IF(VLOOKUP(Tableau9[[#This Row],[NUANCE]],$A:$B,2,FALSE)="AUTRE",1,0)</f>
        <v>1</v>
      </c>
    </row>
    <row r="894" spans="5:15" x14ac:dyDescent="0.25">
      <c r="E894" s="4" t="s">
        <v>1428</v>
      </c>
      <c r="F894" s="4" t="s">
        <v>568</v>
      </c>
      <c r="G894" s="4">
        <v>6</v>
      </c>
      <c r="H894" s="4" t="s">
        <v>1653</v>
      </c>
      <c r="I894" s="4" t="s">
        <v>1654</v>
      </c>
      <c r="J894" s="4" t="s">
        <v>636</v>
      </c>
      <c r="K894" s="5">
        <f>IF(VLOOKUP(Tableau9[[#This Row],[NUANCE]],$A:$B,2,FALSE)="EXTREME DROITE",1,0)</f>
        <v>0</v>
      </c>
      <c r="L894" s="5">
        <f>IF(VLOOKUP(Tableau9[[#This Row],[NUANCE]],$A:$B,2,FALSE)="DROITE",1,0)</f>
        <v>0</v>
      </c>
      <c r="M894" s="5">
        <f>IF(VLOOKUP(Tableau9[[#This Row],[NUANCE]],$A:$B,2,FALSE)="CENTRISTE",1,0)</f>
        <v>0</v>
      </c>
      <c r="N894" s="5">
        <f>IF(VLOOKUP(Tableau9[[#This Row],[NUANCE]],$A:$B,2,FALSE)="GAUCHE",1,0)</f>
        <v>1</v>
      </c>
      <c r="O894" s="5">
        <f>IF(VLOOKUP(Tableau9[[#This Row],[NUANCE]],$A:$B,2,FALSE)="AUTRE",1,0)</f>
        <v>0</v>
      </c>
    </row>
    <row r="895" spans="5:15" x14ac:dyDescent="0.25">
      <c r="E895" s="4" t="s">
        <v>1428</v>
      </c>
      <c r="F895" s="4" t="s">
        <v>568</v>
      </c>
      <c r="G895" s="4">
        <v>7</v>
      </c>
      <c r="H895" s="4" t="s">
        <v>1653</v>
      </c>
      <c r="I895" s="4" t="s">
        <v>1655</v>
      </c>
      <c r="J895" s="4" t="s">
        <v>636</v>
      </c>
      <c r="K895" s="5">
        <f>IF(VLOOKUP(Tableau9[[#This Row],[NUANCE]],$A:$B,2,FALSE)="EXTREME DROITE",1,0)</f>
        <v>0</v>
      </c>
      <c r="L895" s="5">
        <f>IF(VLOOKUP(Tableau9[[#This Row],[NUANCE]],$A:$B,2,FALSE)="DROITE",1,0)</f>
        <v>0</v>
      </c>
      <c r="M895" s="5">
        <f>IF(VLOOKUP(Tableau9[[#This Row],[NUANCE]],$A:$B,2,FALSE)="CENTRISTE",1,0)</f>
        <v>0</v>
      </c>
      <c r="N895" s="5">
        <f>IF(VLOOKUP(Tableau9[[#This Row],[NUANCE]],$A:$B,2,FALSE)="GAUCHE",1,0)</f>
        <v>1</v>
      </c>
      <c r="O895" s="5">
        <f>IF(VLOOKUP(Tableau9[[#This Row],[NUANCE]],$A:$B,2,FALSE)="AUTRE",1,0)</f>
        <v>0</v>
      </c>
    </row>
    <row r="896" spans="5:15" x14ac:dyDescent="0.25">
      <c r="E896" s="4" t="s">
        <v>1428</v>
      </c>
      <c r="F896" s="4" t="s">
        <v>568</v>
      </c>
      <c r="G896" s="4">
        <v>1</v>
      </c>
      <c r="H896" s="4" t="s">
        <v>1656</v>
      </c>
      <c r="I896" s="4" t="s">
        <v>1657</v>
      </c>
      <c r="J896" s="4" t="s">
        <v>638</v>
      </c>
      <c r="K896" s="5">
        <f>IF(VLOOKUP(Tableau9[[#This Row],[NUANCE]],$A:$B,2,FALSE)="EXTREME DROITE",1,0)</f>
        <v>0</v>
      </c>
      <c r="L896" s="5">
        <f>IF(VLOOKUP(Tableau9[[#This Row],[NUANCE]],$A:$B,2,FALSE)="DROITE",1,0)</f>
        <v>0</v>
      </c>
      <c r="M896" s="5">
        <f>IF(VLOOKUP(Tableau9[[#This Row],[NUANCE]],$A:$B,2,FALSE)="CENTRISTE",1,0)</f>
        <v>0</v>
      </c>
      <c r="N896" s="5">
        <f>IF(VLOOKUP(Tableau9[[#This Row],[NUANCE]],$A:$B,2,FALSE)="GAUCHE",1,0)</f>
        <v>0</v>
      </c>
      <c r="O896" s="5">
        <f>IF(VLOOKUP(Tableau9[[#This Row],[NUANCE]],$A:$B,2,FALSE)="AUTRE",1,0)</f>
        <v>1</v>
      </c>
    </row>
    <row r="897" spans="5:15" x14ac:dyDescent="0.25">
      <c r="E897" s="4" t="s">
        <v>1428</v>
      </c>
      <c r="F897" s="4" t="s">
        <v>568</v>
      </c>
      <c r="G897" s="4">
        <v>2</v>
      </c>
      <c r="H897" s="4" t="s">
        <v>1656</v>
      </c>
      <c r="I897" s="4" t="s">
        <v>1658</v>
      </c>
      <c r="J897" s="4" t="s">
        <v>638</v>
      </c>
      <c r="K897" s="5">
        <f>IF(VLOOKUP(Tableau9[[#This Row],[NUANCE]],$A:$B,2,FALSE)="EXTREME DROITE",1,0)</f>
        <v>0</v>
      </c>
      <c r="L897" s="5">
        <f>IF(VLOOKUP(Tableau9[[#This Row],[NUANCE]],$A:$B,2,FALSE)="DROITE",1,0)</f>
        <v>0</v>
      </c>
      <c r="M897" s="5">
        <f>IF(VLOOKUP(Tableau9[[#This Row],[NUANCE]],$A:$B,2,FALSE)="CENTRISTE",1,0)</f>
        <v>0</v>
      </c>
      <c r="N897" s="5">
        <f>IF(VLOOKUP(Tableau9[[#This Row],[NUANCE]],$A:$B,2,FALSE)="GAUCHE",1,0)</f>
        <v>0</v>
      </c>
      <c r="O897" s="5">
        <f>IF(VLOOKUP(Tableau9[[#This Row],[NUANCE]],$A:$B,2,FALSE)="AUTRE",1,0)</f>
        <v>1</v>
      </c>
    </row>
    <row r="898" spans="5:15" x14ac:dyDescent="0.25">
      <c r="E898" s="4" t="s">
        <v>1428</v>
      </c>
      <c r="F898" s="4" t="s">
        <v>568</v>
      </c>
      <c r="G898" s="4">
        <v>3</v>
      </c>
      <c r="H898" s="4" t="s">
        <v>1656</v>
      </c>
      <c r="I898" s="4" t="s">
        <v>1659</v>
      </c>
      <c r="J898" s="4" t="s">
        <v>638</v>
      </c>
      <c r="K898" s="5">
        <f>IF(VLOOKUP(Tableau9[[#This Row],[NUANCE]],$A:$B,2,FALSE)="EXTREME DROITE",1,0)</f>
        <v>0</v>
      </c>
      <c r="L898" s="5">
        <f>IF(VLOOKUP(Tableau9[[#This Row],[NUANCE]],$A:$B,2,FALSE)="DROITE",1,0)</f>
        <v>0</v>
      </c>
      <c r="M898" s="5">
        <f>IF(VLOOKUP(Tableau9[[#This Row],[NUANCE]],$A:$B,2,FALSE)="CENTRISTE",1,0)</f>
        <v>0</v>
      </c>
      <c r="N898" s="5">
        <f>IF(VLOOKUP(Tableau9[[#This Row],[NUANCE]],$A:$B,2,FALSE)="GAUCHE",1,0)</f>
        <v>0</v>
      </c>
      <c r="O898" s="5">
        <f>IF(VLOOKUP(Tableau9[[#This Row],[NUANCE]],$A:$B,2,FALSE)="AUTRE",1,0)</f>
        <v>1</v>
      </c>
    </row>
    <row r="899" spans="5:15" x14ac:dyDescent="0.25">
      <c r="E899" s="4" t="s">
        <v>1428</v>
      </c>
      <c r="F899" s="4" t="s">
        <v>568</v>
      </c>
      <c r="G899" s="4">
        <v>4</v>
      </c>
      <c r="H899" s="4" t="s">
        <v>1656</v>
      </c>
      <c r="I899" s="4" t="s">
        <v>1660</v>
      </c>
      <c r="J899" s="4" t="s">
        <v>638</v>
      </c>
      <c r="K899" s="5">
        <f>IF(VLOOKUP(Tableau9[[#This Row],[NUANCE]],$A:$B,2,FALSE)="EXTREME DROITE",1,0)</f>
        <v>0</v>
      </c>
      <c r="L899" s="5">
        <f>IF(VLOOKUP(Tableau9[[#This Row],[NUANCE]],$A:$B,2,FALSE)="DROITE",1,0)</f>
        <v>0</v>
      </c>
      <c r="M899" s="5">
        <f>IF(VLOOKUP(Tableau9[[#This Row],[NUANCE]],$A:$B,2,FALSE)="CENTRISTE",1,0)</f>
        <v>0</v>
      </c>
      <c r="N899" s="5">
        <f>IF(VLOOKUP(Tableau9[[#This Row],[NUANCE]],$A:$B,2,FALSE)="GAUCHE",1,0)</f>
        <v>0</v>
      </c>
      <c r="O899" s="5">
        <f>IF(VLOOKUP(Tableau9[[#This Row],[NUANCE]],$A:$B,2,FALSE)="AUTRE",1,0)</f>
        <v>1</v>
      </c>
    </row>
    <row r="900" spans="5:15" x14ac:dyDescent="0.25">
      <c r="E900" s="4" t="s">
        <v>1428</v>
      </c>
      <c r="F900" s="4" t="s">
        <v>568</v>
      </c>
      <c r="G900" s="4">
        <v>3</v>
      </c>
      <c r="H900" s="4" t="s">
        <v>1661</v>
      </c>
      <c r="I900" s="4" t="s">
        <v>1662</v>
      </c>
      <c r="J900" s="4" t="s">
        <v>636</v>
      </c>
      <c r="K900" s="5">
        <f>IF(VLOOKUP(Tableau9[[#This Row],[NUANCE]],$A:$B,2,FALSE)="EXTREME DROITE",1,0)</f>
        <v>0</v>
      </c>
      <c r="L900" s="5">
        <f>IF(VLOOKUP(Tableau9[[#This Row],[NUANCE]],$A:$B,2,FALSE)="DROITE",1,0)</f>
        <v>0</v>
      </c>
      <c r="M900" s="5">
        <f>IF(VLOOKUP(Tableau9[[#This Row],[NUANCE]],$A:$B,2,FALSE)="CENTRISTE",1,0)</f>
        <v>0</v>
      </c>
      <c r="N900" s="5">
        <f>IF(VLOOKUP(Tableau9[[#This Row],[NUANCE]],$A:$B,2,FALSE)="GAUCHE",1,0)</f>
        <v>1</v>
      </c>
      <c r="O900" s="5">
        <f>IF(VLOOKUP(Tableau9[[#This Row],[NUANCE]],$A:$B,2,FALSE)="AUTRE",1,0)</f>
        <v>0</v>
      </c>
    </row>
    <row r="901" spans="5:15" x14ac:dyDescent="0.25">
      <c r="E901" s="4" t="s">
        <v>1428</v>
      </c>
      <c r="F901" s="4" t="s">
        <v>568</v>
      </c>
      <c r="G901" s="4">
        <v>4</v>
      </c>
      <c r="H901" s="4" t="s">
        <v>1661</v>
      </c>
      <c r="I901" s="4" t="s">
        <v>1663</v>
      </c>
      <c r="J901" s="4" t="s">
        <v>636</v>
      </c>
      <c r="K901" s="5">
        <f>IF(VLOOKUP(Tableau9[[#This Row],[NUANCE]],$A:$B,2,FALSE)="EXTREME DROITE",1,0)</f>
        <v>0</v>
      </c>
      <c r="L901" s="5">
        <f>IF(VLOOKUP(Tableau9[[#This Row],[NUANCE]],$A:$B,2,FALSE)="DROITE",1,0)</f>
        <v>0</v>
      </c>
      <c r="M901" s="5">
        <f>IF(VLOOKUP(Tableau9[[#This Row],[NUANCE]],$A:$B,2,FALSE)="CENTRISTE",1,0)</f>
        <v>0</v>
      </c>
      <c r="N901" s="5">
        <f>IF(VLOOKUP(Tableau9[[#This Row],[NUANCE]],$A:$B,2,FALSE)="GAUCHE",1,0)</f>
        <v>1</v>
      </c>
      <c r="O901" s="5">
        <f>IF(VLOOKUP(Tableau9[[#This Row],[NUANCE]],$A:$B,2,FALSE)="AUTRE",1,0)</f>
        <v>0</v>
      </c>
    </row>
    <row r="902" spans="5:15" x14ac:dyDescent="0.25">
      <c r="E902" s="4" t="s">
        <v>1428</v>
      </c>
      <c r="F902" s="4" t="s">
        <v>568</v>
      </c>
      <c r="G902" s="4">
        <v>5</v>
      </c>
      <c r="H902" s="4" t="s">
        <v>1664</v>
      </c>
      <c r="I902" s="4" t="s">
        <v>1665</v>
      </c>
      <c r="J902" s="4" t="s">
        <v>638</v>
      </c>
      <c r="K902" s="5">
        <f>IF(VLOOKUP(Tableau9[[#This Row],[NUANCE]],$A:$B,2,FALSE)="EXTREME DROITE",1,0)</f>
        <v>0</v>
      </c>
      <c r="L902" s="5">
        <f>IF(VLOOKUP(Tableau9[[#This Row],[NUANCE]],$A:$B,2,FALSE)="DROITE",1,0)</f>
        <v>0</v>
      </c>
      <c r="M902" s="5">
        <f>IF(VLOOKUP(Tableau9[[#This Row],[NUANCE]],$A:$B,2,FALSE)="CENTRISTE",1,0)</f>
        <v>0</v>
      </c>
      <c r="N902" s="5">
        <f>IF(VLOOKUP(Tableau9[[#This Row],[NUANCE]],$A:$B,2,FALSE)="GAUCHE",1,0)</f>
        <v>0</v>
      </c>
      <c r="O902" s="5">
        <f>IF(VLOOKUP(Tableau9[[#This Row],[NUANCE]],$A:$B,2,FALSE)="AUTRE",1,0)</f>
        <v>1</v>
      </c>
    </row>
    <row r="903" spans="5:15" x14ac:dyDescent="0.25">
      <c r="E903" s="4" t="s">
        <v>1428</v>
      </c>
      <c r="F903" s="4" t="s">
        <v>568</v>
      </c>
      <c r="G903" s="4">
        <v>7</v>
      </c>
      <c r="H903" s="4" t="s">
        <v>1666</v>
      </c>
      <c r="I903" s="4" t="s">
        <v>1667</v>
      </c>
      <c r="J903" s="4" t="s">
        <v>636</v>
      </c>
      <c r="K903" s="5">
        <f>IF(VLOOKUP(Tableau9[[#This Row],[NUANCE]],$A:$B,2,FALSE)="EXTREME DROITE",1,0)</f>
        <v>0</v>
      </c>
      <c r="L903" s="5">
        <f>IF(VLOOKUP(Tableau9[[#This Row],[NUANCE]],$A:$B,2,FALSE)="DROITE",1,0)</f>
        <v>0</v>
      </c>
      <c r="M903" s="5">
        <f>IF(VLOOKUP(Tableau9[[#This Row],[NUANCE]],$A:$B,2,FALSE)="CENTRISTE",1,0)</f>
        <v>0</v>
      </c>
      <c r="N903" s="5">
        <f>IF(VLOOKUP(Tableau9[[#This Row],[NUANCE]],$A:$B,2,FALSE)="GAUCHE",1,0)</f>
        <v>1</v>
      </c>
      <c r="O903" s="5">
        <f>IF(VLOOKUP(Tableau9[[#This Row],[NUANCE]],$A:$B,2,FALSE)="AUTRE",1,0)</f>
        <v>0</v>
      </c>
    </row>
    <row r="904" spans="5:15" x14ac:dyDescent="0.25">
      <c r="E904" s="4" t="s">
        <v>1428</v>
      </c>
      <c r="F904" s="4" t="s">
        <v>568</v>
      </c>
      <c r="G904" s="4">
        <v>8</v>
      </c>
      <c r="H904" s="4" t="s">
        <v>1666</v>
      </c>
      <c r="I904" s="4" t="s">
        <v>1668</v>
      </c>
      <c r="J904" s="4" t="s">
        <v>636</v>
      </c>
      <c r="K904" s="5">
        <f>IF(VLOOKUP(Tableau9[[#This Row],[NUANCE]],$A:$B,2,FALSE)="EXTREME DROITE",1,0)</f>
        <v>0</v>
      </c>
      <c r="L904" s="5">
        <f>IF(VLOOKUP(Tableau9[[#This Row],[NUANCE]],$A:$B,2,FALSE)="DROITE",1,0)</f>
        <v>0</v>
      </c>
      <c r="M904" s="5">
        <f>IF(VLOOKUP(Tableau9[[#This Row],[NUANCE]],$A:$B,2,FALSE)="CENTRISTE",1,0)</f>
        <v>0</v>
      </c>
      <c r="N904" s="5">
        <f>IF(VLOOKUP(Tableau9[[#This Row],[NUANCE]],$A:$B,2,FALSE)="GAUCHE",1,0)</f>
        <v>1</v>
      </c>
      <c r="O904" s="5">
        <f>IF(VLOOKUP(Tableau9[[#This Row],[NUANCE]],$A:$B,2,FALSE)="AUTRE",1,0)</f>
        <v>0</v>
      </c>
    </row>
    <row r="905" spans="5:15" x14ac:dyDescent="0.25">
      <c r="E905" s="4" t="s">
        <v>1428</v>
      </c>
      <c r="F905" s="4" t="s">
        <v>568</v>
      </c>
      <c r="G905" s="4">
        <v>5</v>
      </c>
      <c r="H905" s="4" t="s">
        <v>1669</v>
      </c>
      <c r="I905" s="4" t="s">
        <v>1670</v>
      </c>
      <c r="J905" s="4" t="s">
        <v>636</v>
      </c>
      <c r="K905" s="5">
        <f>IF(VLOOKUP(Tableau9[[#This Row],[NUANCE]],$A:$B,2,FALSE)="EXTREME DROITE",1,0)</f>
        <v>0</v>
      </c>
      <c r="L905" s="5">
        <f>IF(VLOOKUP(Tableau9[[#This Row],[NUANCE]],$A:$B,2,FALSE)="DROITE",1,0)</f>
        <v>0</v>
      </c>
      <c r="M905" s="5">
        <f>IF(VLOOKUP(Tableau9[[#This Row],[NUANCE]],$A:$B,2,FALSE)="CENTRISTE",1,0)</f>
        <v>0</v>
      </c>
      <c r="N905" s="5">
        <f>IF(VLOOKUP(Tableau9[[#This Row],[NUANCE]],$A:$B,2,FALSE)="GAUCHE",1,0)</f>
        <v>1</v>
      </c>
      <c r="O905" s="5">
        <f>IF(VLOOKUP(Tableau9[[#This Row],[NUANCE]],$A:$B,2,FALSE)="AUTRE",1,0)</f>
        <v>0</v>
      </c>
    </row>
    <row r="906" spans="5:15" x14ac:dyDescent="0.25">
      <c r="E906" s="4" t="s">
        <v>1428</v>
      </c>
      <c r="F906" s="4" t="s">
        <v>568</v>
      </c>
      <c r="G906" s="4">
        <v>6</v>
      </c>
      <c r="H906" s="4" t="s">
        <v>1669</v>
      </c>
      <c r="I906" s="4" t="s">
        <v>1671</v>
      </c>
      <c r="J906" s="4" t="s">
        <v>636</v>
      </c>
      <c r="K906" s="5">
        <f>IF(VLOOKUP(Tableau9[[#This Row],[NUANCE]],$A:$B,2,FALSE)="EXTREME DROITE",1,0)</f>
        <v>0</v>
      </c>
      <c r="L906" s="5">
        <f>IF(VLOOKUP(Tableau9[[#This Row],[NUANCE]],$A:$B,2,FALSE)="DROITE",1,0)</f>
        <v>0</v>
      </c>
      <c r="M906" s="5">
        <f>IF(VLOOKUP(Tableau9[[#This Row],[NUANCE]],$A:$B,2,FALSE)="CENTRISTE",1,0)</f>
        <v>0</v>
      </c>
      <c r="N906" s="5">
        <f>IF(VLOOKUP(Tableau9[[#This Row],[NUANCE]],$A:$B,2,FALSE)="GAUCHE",1,0)</f>
        <v>1</v>
      </c>
      <c r="O906" s="5">
        <f>IF(VLOOKUP(Tableau9[[#This Row],[NUANCE]],$A:$B,2,FALSE)="AUTRE",1,0)</f>
        <v>0</v>
      </c>
    </row>
    <row r="907" spans="5:15" x14ac:dyDescent="0.25">
      <c r="E907" s="4" t="s">
        <v>1428</v>
      </c>
      <c r="F907" s="4" t="s">
        <v>568</v>
      </c>
      <c r="G907" s="4">
        <v>1</v>
      </c>
      <c r="H907" s="4" t="s">
        <v>1672</v>
      </c>
      <c r="I907" s="4" t="s">
        <v>1673</v>
      </c>
      <c r="J907" s="4" t="s">
        <v>638</v>
      </c>
      <c r="K907" s="5">
        <f>IF(VLOOKUP(Tableau9[[#This Row],[NUANCE]],$A:$B,2,FALSE)="EXTREME DROITE",1,0)</f>
        <v>0</v>
      </c>
      <c r="L907" s="5">
        <f>IF(VLOOKUP(Tableau9[[#This Row],[NUANCE]],$A:$B,2,FALSE)="DROITE",1,0)</f>
        <v>0</v>
      </c>
      <c r="M907" s="5">
        <f>IF(VLOOKUP(Tableau9[[#This Row],[NUANCE]],$A:$B,2,FALSE)="CENTRISTE",1,0)</f>
        <v>0</v>
      </c>
      <c r="N907" s="5">
        <f>IF(VLOOKUP(Tableau9[[#This Row],[NUANCE]],$A:$B,2,FALSE)="GAUCHE",1,0)</f>
        <v>0</v>
      </c>
      <c r="O907" s="5">
        <f>IF(VLOOKUP(Tableau9[[#This Row],[NUANCE]],$A:$B,2,FALSE)="AUTRE",1,0)</f>
        <v>1</v>
      </c>
    </row>
    <row r="908" spans="5:15" x14ac:dyDescent="0.25">
      <c r="E908" s="4" t="s">
        <v>1428</v>
      </c>
      <c r="F908" s="4" t="s">
        <v>568</v>
      </c>
      <c r="G908" s="4">
        <v>4</v>
      </c>
      <c r="H908" s="4" t="s">
        <v>1672</v>
      </c>
      <c r="I908" s="4" t="s">
        <v>1674</v>
      </c>
      <c r="J908" s="4" t="s">
        <v>638</v>
      </c>
      <c r="K908" s="5">
        <f>IF(VLOOKUP(Tableau9[[#This Row],[NUANCE]],$A:$B,2,FALSE)="EXTREME DROITE",1,0)</f>
        <v>0</v>
      </c>
      <c r="L908" s="5">
        <f>IF(VLOOKUP(Tableau9[[#This Row],[NUANCE]],$A:$B,2,FALSE)="DROITE",1,0)</f>
        <v>0</v>
      </c>
      <c r="M908" s="5">
        <f>IF(VLOOKUP(Tableau9[[#This Row],[NUANCE]],$A:$B,2,FALSE)="CENTRISTE",1,0)</f>
        <v>0</v>
      </c>
      <c r="N908" s="5">
        <f>IF(VLOOKUP(Tableau9[[#This Row],[NUANCE]],$A:$B,2,FALSE)="GAUCHE",1,0)</f>
        <v>0</v>
      </c>
      <c r="O908" s="5">
        <f>IF(VLOOKUP(Tableau9[[#This Row],[NUANCE]],$A:$B,2,FALSE)="AUTRE",1,0)</f>
        <v>1</v>
      </c>
    </row>
    <row r="909" spans="5:15" x14ac:dyDescent="0.25">
      <c r="E909" s="4" t="s">
        <v>1428</v>
      </c>
      <c r="F909" s="4" t="s">
        <v>568</v>
      </c>
      <c r="G909" s="4">
        <v>6</v>
      </c>
      <c r="H909" s="4" t="s">
        <v>1675</v>
      </c>
      <c r="I909" s="4" t="s">
        <v>1676</v>
      </c>
      <c r="J909" s="4" t="s">
        <v>638</v>
      </c>
      <c r="K909" s="5">
        <f>IF(VLOOKUP(Tableau9[[#This Row],[NUANCE]],$A:$B,2,FALSE)="EXTREME DROITE",1,0)</f>
        <v>0</v>
      </c>
      <c r="L909" s="5">
        <f>IF(VLOOKUP(Tableau9[[#This Row],[NUANCE]],$A:$B,2,FALSE)="DROITE",1,0)</f>
        <v>0</v>
      </c>
      <c r="M909" s="5">
        <f>IF(VLOOKUP(Tableau9[[#This Row],[NUANCE]],$A:$B,2,FALSE)="CENTRISTE",1,0)</f>
        <v>0</v>
      </c>
      <c r="N909" s="5">
        <f>IF(VLOOKUP(Tableau9[[#This Row],[NUANCE]],$A:$B,2,FALSE)="GAUCHE",1,0)</f>
        <v>0</v>
      </c>
      <c r="O909" s="5">
        <f>IF(VLOOKUP(Tableau9[[#This Row],[NUANCE]],$A:$B,2,FALSE)="AUTRE",1,0)</f>
        <v>1</v>
      </c>
    </row>
    <row r="910" spans="5:15" x14ac:dyDescent="0.25">
      <c r="E910" s="4" t="s">
        <v>1428</v>
      </c>
      <c r="F910" s="4" t="s">
        <v>568</v>
      </c>
      <c r="G910" s="4">
        <v>7</v>
      </c>
      <c r="H910" s="4" t="s">
        <v>1675</v>
      </c>
      <c r="I910" s="4" t="s">
        <v>1677</v>
      </c>
      <c r="J910" s="4" t="s">
        <v>638</v>
      </c>
      <c r="K910" s="5">
        <f>IF(VLOOKUP(Tableau9[[#This Row],[NUANCE]],$A:$B,2,FALSE)="EXTREME DROITE",1,0)</f>
        <v>0</v>
      </c>
      <c r="L910" s="5">
        <f>IF(VLOOKUP(Tableau9[[#This Row],[NUANCE]],$A:$B,2,FALSE)="DROITE",1,0)</f>
        <v>0</v>
      </c>
      <c r="M910" s="5">
        <f>IF(VLOOKUP(Tableau9[[#This Row],[NUANCE]],$A:$B,2,FALSE)="CENTRISTE",1,0)</f>
        <v>0</v>
      </c>
      <c r="N910" s="5">
        <f>IF(VLOOKUP(Tableau9[[#This Row],[NUANCE]],$A:$B,2,FALSE)="GAUCHE",1,0)</f>
        <v>0</v>
      </c>
      <c r="O910" s="5">
        <f>IF(VLOOKUP(Tableau9[[#This Row],[NUANCE]],$A:$B,2,FALSE)="AUTRE",1,0)</f>
        <v>1</v>
      </c>
    </row>
    <row r="911" spans="5:15" x14ac:dyDescent="0.25">
      <c r="E911" s="4" t="s">
        <v>1428</v>
      </c>
      <c r="F911" s="4" t="s">
        <v>568</v>
      </c>
      <c r="G911" s="4">
        <v>1</v>
      </c>
      <c r="H911" s="4" t="s">
        <v>1678</v>
      </c>
      <c r="I911" s="4" t="s">
        <v>1679</v>
      </c>
      <c r="J911" s="4" t="s">
        <v>638</v>
      </c>
      <c r="K911" s="5">
        <f>IF(VLOOKUP(Tableau9[[#This Row],[NUANCE]],$A:$B,2,FALSE)="EXTREME DROITE",1,0)</f>
        <v>0</v>
      </c>
      <c r="L911" s="5">
        <f>IF(VLOOKUP(Tableau9[[#This Row],[NUANCE]],$A:$B,2,FALSE)="DROITE",1,0)</f>
        <v>0</v>
      </c>
      <c r="M911" s="5">
        <f>IF(VLOOKUP(Tableau9[[#This Row],[NUANCE]],$A:$B,2,FALSE)="CENTRISTE",1,0)</f>
        <v>0</v>
      </c>
      <c r="N911" s="5">
        <f>IF(VLOOKUP(Tableau9[[#This Row],[NUANCE]],$A:$B,2,FALSE)="GAUCHE",1,0)</f>
        <v>0</v>
      </c>
      <c r="O911" s="5">
        <f>IF(VLOOKUP(Tableau9[[#This Row],[NUANCE]],$A:$B,2,FALSE)="AUTRE",1,0)</f>
        <v>1</v>
      </c>
    </row>
    <row r="912" spans="5:15" x14ac:dyDescent="0.25">
      <c r="E912" s="4" t="s">
        <v>1428</v>
      </c>
      <c r="F912" s="4" t="s">
        <v>568</v>
      </c>
      <c r="G912" s="4">
        <v>2</v>
      </c>
      <c r="H912" s="4" t="s">
        <v>1678</v>
      </c>
      <c r="I912" s="4" t="s">
        <v>1680</v>
      </c>
      <c r="J912" s="4" t="s">
        <v>638</v>
      </c>
      <c r="K912" s="5">
        <f>IF(VLOOKUP(Tableau9[[#This Row],[NUANCE]],$A:$B,2,FALSE)="EXTREME DROITE",1,0)</f>
        <v>0</v>
      </c>
      <c r="L912" s="5">
        <f>IF(VLOOKUP(Tableau9[[#This Row],[NUANCE]],$A:$B,2,FALSE)="DROITE",1,0)</f>
        <v>0</v>
      </c>
      <c r="M912" s="5">
        <f>IF(VLOOKUP(Tableau9[[#This Row],[NUANCE]],$A:$B,2,FALSE)="CENTRISTE",1,0)</f>
        <v>0</v>
      </c>
      <c r="N912" s="5">
        <f>IF(VLOOKUP(Tableau9[[#This Row],[NUANCE]],$A:$B,2,FALSE)="GAUCHE",1,0)</f>
        <v>0</v>
      </c>
      <c r="O912" s="5">
        <f>IF(VLOOKUP(Tableau9[[#This Row],[NUANCE]],$A:$B,2,FALSE)="AUTRE",1,0)</f>
        <v>1</v>
      </c>
    </row>
    <row r="913" spans="5:15" x14ac:dyDescent="0.25">
      <c r="E913" s="4" t="s">
        <v>1428</v>
      </c>
      <c r="F913" s="4" t="s">
        <v>568</v>
      </c>
      <c r="G913" s="4">
        <v>3</v>
      </c>
      <c r="H913" s="4" t="s">
        <v>1678</v>
      </c>
      <c r="I913" s="4" t="s">
        <v>1681</v>
      </c>
      <c r="J913" s="4" t="s">
        <v>638</v>
      </c>
      <c r="K913" s="5">
        <f>IF(VLOOKUP(Tableau9[[#This Row],[NUANCE]],$A:$B,2,FALSE)="EXTREME DROITE",1,0)</f>
        <v>0</v>
      </c>
      <c r="L913" s="5">
        <f>IF(VLOOKUP(Tableau9[[#This Row],[NUANCE]],$A:$B,2,FALSE)="DROITE",1,0)</f>
        <v>0</v>
      </c>
      <c r="M913" s="5">
        <f>IF(VLOOKUP(Tableau9[[#This Row],[NUANCE]],$A:$B,2,FALSE)="CENTRISTE",1,0)</f>
        <v>0</v>
      </c>
      <c r="N913" s="5">
        <f>IF(VLOOKUP(Tableau9[[#This Row],[NUANCE]],$A:$B,2,FALSE)="GAUCHE",1,0)</f>
        <v>0</v>
      </c>
      <c r="O913" s="5">
        <f>IF(VLOOKUP(Tableau9[[#This Row],[NUANCE]],$A:$B,2,FALSE)="AUTRE",1,0)</f>
        <v>1</v>
      </c>
    </row>
    <row r="914" spans="5:15" x14ac:dyDescent="0.25">
      <c r="E914" s="4" t="s">
        <v>1428</v>
      </c>
      <c r="F914" s="4" t="s">
        <v>568</v>
      </c>
      <c r="G914" s="4">
        <v>4</v>
      </c>
      <c r="H914" s="4" t="s">
        <v>1678</v>
      </c>
      <c r="I914" s="4" t="s">
        <v>1682</v>
      </c>
      <c r="J914" s="4" t="s">
        <v>638</v>
      </c>
      <c r="K914" s="5">
        <f>IF(VLOOKUP(Tableau9[[#This Row],[NUANCE]],$A:$B,2,FALSE)="EXTREME DROITE",1,0)</f>
        <v>0</v>
      </c>
      <c r="L914" s="5">
        <f>IF(VLOOKUP(Tableau9[[#This Row],[NUANCE]],$A:$B,2,FALSE)="DROITE",1,0)</f>
        <v>0</v>
      </c>
      <c r="M914" s="5">
        <f>IF(VLOOKUP(Tableau9[[#This Row],[NUANCE]],$A:$B,2,FALSE)="CENTRISTE",1,0)</f>
        <v>0</v>
      </c>
      <c r="N914" s="5">
        <f>IF(VLOOKUP(Tableau9[[#This Row],[NUANCE]],$A:$B,2,FALSE)="GAUCHE",1,0)</f>
        <v>0</v>
      </c>
      <c r="O914" s="5">
        <f>IF(VLOOKUP(Tableau9[[#This Row],[NUANCE]],$A:$B,2,FALSE)="AUTRE",1,0)</f>
        <v>1</v>
      </c>
    </row>
    <row r="915" spans="5:15" x14ac:dyDescent="0.25">
      <c r="E915" s="4" t="s">
        <v>1428</v>
      </c>
      <c r="F915" s="4" t="s">
        <v>568</v>
      </c>
      <c r="G915" s="4">
        <v>3</v>
      </c>
      <c r="H915" s="4" t="s">
        <v>1683</v>
      </c>
      <c r="I915" s="4" t="s">
        <v>1684</v>
      </c>
      <c r="J915" s="4" t="s">
        <v>636</v>
      </c>
      <c r="K915" s="5">
        <f>IF(VLOOKUP(Tableau9[[#This Row],[NUANCE]],$A:$B,2,FALSE)="EXTREME DROITE",1,0)</f>
        <v>0</v>
      </c>
      <c r="L915" s="5">
        <f>IF(VLOOKUP(Tableau9[[#This Row],[NUANCE]],$A:$B,2,FALSE)="DROITE",1,0)</f>
        <v>0</v>
      </c>
      <c r="M915" s="5">
        <f>IF(VLOOKUP(Tableau9[[#This Row],[NUANCE]],$A:$B,2,FALSE)="CENTRISTE",1,0)</f>
        <v>0</v>
      </c>
      <c r="N915" s="5">
        <f>IF(VLOOKUP(Tableau9[[#This Row],[NUANCE]],$A:$B,2,FALSE)="GAUCHE",1,0)</f>
        <v>1</v>
      </c>
      <c r="O915" s="5">
        <f>IF(VLOOKUP(Tableau9[[#This Row],[NUANCE]],$A:$B,2,FALSE)="AUTRE",1,0)</f>
        <v>0</v>
      </c>
    </row>
    <row r="916" spans="5:15" x14ac:dyDescent="0.25">
      <c r="E916" s="4" t="s">
        <v>1428</v>
      </c>
      <c r="F916" s="4" t="s">
        <v>568</v>
      </c>
      <c r="G916" s="4">
        <v>4</v>
      </c>
      <c r="H916" s="4" t="s">
        <v>1683</v>
      </c>
      <c r="I916" s="4" t="s">
        <v>1685</v>
      </c>
      <c r="J916" s="4" t="s">
        <v>636</v>
      </c>
      <c r="K916" s="5">
        <f>IF(VLOOKUP(Tableau9[[#This Row],[NUANCE]],$A:$B,2,FALSE)="EXTREME DROITE",1,0)</f>
        <v>0</v>
      </c>
      <c r="L916" s="5">
        <f>IF(VLOOKUP(Tableau9[[#This Row],[NUANCE]],$A:$B,2,FALSE)="DROITE",1,0)</f>
        <v>0</v>
      </c>
      <c r="M916" s="5">
        <f>IF(VLOOKUP(Tableau9[[#This Row],[NUANCE]],$A:$B,2,FALSE)="CENTRISTE",1,0)</f>
        <v>0</v>
      </c>
      <c r="N916" s="5">
        <f>IF(VLOOKUP(Tableau9[[#This Row],[NUANCE]],$A:$B,2,FALSE)="GAUCHE",1,0)</f>
        <v>1</v>
      </c>
      <c r="O916" s="5">
        <f>IF(VLOOKUP(Tableau9[[#This Row],[NUANCE]],$A:$B,2,FALSE)="AUTRE",1,0)</f>
        <v>0</v>
      </c>
    </row>
    <row r="917" spans="5:15" x14ac:dyDescent="0.25">
      <c r="E917" s="4" t="s">
        <v>1428</v>
      </c>
      <c r="F917" s="4" t="s">
        <v>568</v>
      </c>
      <c r="G917" s="4">
        <v>5</v>
      </c>
      <c r="H917" s="4" t="s">
        <v>1484</v>
      </c>
      <c r="I917" s="4" t="s">
        <v>1686</v>
      </c>
      <c r="J917" s="4" t="s">
        <v>626</v>
      </c>
      <c r="K917" s="5">
        <f>IF(VLOOKUP(Tableau9[[#This Row],[NUANCE]],$A:$B,2,FALSE)="EXTREME DROITE",1,0)</f>
        <v>0</v>
      </c>
      <c r="L917" s="5">
        <f>IF(VLOOKUP(Tableau9[[#This Row],[NUANCE]],$A:$B,2,FALSE)="DROITE",1,0)</f>
        <v>0</v>
      </c>
      <c r="M917" s="5">
        <f>IF(VLOOKUP(Tableau9[[#This Row],[NUANCE]],$A:$B,2,FALSE)="CENTRISTE",1,0)</f>
        <v>1</v>
      </c>
      <c r="N917" s="5">
        <f>IF(VLOOKUP(Tableau9[[#This Row],[NUANCE]],$A:$B,2,FALSE)="GAUCHE",1,0)</f>
        <v>0</v>
      </c>
      <c r="O917" s="5">
        <f>IF(VLOOKUP(Tableau9[[#This Row],[NUANCE]],$A:$B,2,FALSE)="AUTRE",1,0)</f>
        <v>0</v>
      </c>
    </row>
    <row r="918" spans="5:15" x14ac:dyDescent="0.25">
      <c r="E918" s="4" t="s">
        <v>1428</v>
      </c>
      <c r="F918" s="4" t="s">
        <v>568</v>
      </c>
      <c r="G918" s="4">
        <v>7</v>
      </c>
      <c r="H918" s="4" t="s">
        <v>1687</v>
      </c>
      <c r="I918" s="4" t="s">
        <v>1688</v>
      </c>
      <c r="J918" s="4" t="s">
        <v>636</v>
      </c>
      <c r="K918" s="5">
        <f>IF(VLOOKUP(Tableau9[[#This Row],[NUANCE]],$A:$B,2,FALSE)="EXTREME DROITE",1,0)</f>
        <v>0</v>
      </c>
      <c r="L918" s="5">
        <f>IF(VLOOKUP(Tableau9[[#This Row],[NUANCE]],$A:$B,2,FALSE)="DROITE",1,0)</f>
        <v>0</v>
      </c>
      <c r="M918" s="5">
        <f>IF(VLOOKUP(Tableau9[[#This Row],[NUANCE]],$A:$B,2,FALSE)="CENTRISTE",1,0)</f>
        <v>0</v>
      </c>
      <c r="N918" s="5">
        <f>IF(VLOOKUP(Tableau9[[#This Row],[NUANCE]],$A:$B,2,FALSE)="GAUCHE",1,0)</f>
        <v>1</v>
      </c>
      <c r="O918" s="5">
        <f>IF(VLOOKUP(Tableau9[[#This Row],[NUANCE]],$A:$B,2,FALSE)="AUTRE",1,0)</f>
        <v>0</v>
      </c>
    </row>
    <row r="919" spans="5:15" x14ac:dyDescent="0.25">
      <c r="E919" s="4" t="s">
        <v>1428</v>
      </c>
      <c r="F919" s="4" t="s">
        <v>568</v>
      </c>
      <c r="G919" s="4">
        <v>8</v>
      </c>
      <c r="H919" s="4" t="s">
        <v>1687</v>
      </c>
      <c r="I919" s="4" t="s">
        <v>1689</v>
      </c>
      <c r="J919" s="4" t="s">
        <v>636</v>
      </c>
      <c r="K919" s="5">
        <f>IF(VLOOKUP(Tableau9[[#This Row],[NUANCE]],$A:$B,2,FALSE)="EXTREME DROITE",1,0)</f>
        <v>0</v>
      </c>
      <c r="L919" s="5">
        <f>IF(VLOOKUP(Tableau9[[#This Row],[NUANCE]],$A:$B,2,FALSE)="DROITE",1,0)</f>
        <v>0</v>
      </c>
      <c r="M919" s="5">
        <f>IF(VLOOKUP(Tableau9[[#This Row],[NUANCE]],$A:$B,2,FALSE)="CENTRISTE",1,0)</f>
        <v>0</v>
      </c>
      <c r="N919" s="5">
        <f>IF(VLOOKUP(Tableau9[[#This Row],[NUANCE]],$A:$B,2,FALSE)="GAUCHE",1,0)</f>
        <v>1</v>
      </c>
      <c r="O919" s="5">
        <f>IF(VLOOKUP(Tableau9[[#This Row],[NUANCE]],$A:$B,2,FALSE)="AUTRE",1,0)</f>
        <v>0</v>
      </c>
    </row>
    <row r="920" spans="5:15" x14ac:dyDescent="0.25">
      <c r="E920" s="4" t="s">
        <v>1428</v>
      </c>
      <c r="F920" s="4" t="s">
        <v>568</v>
      </c>
      <c r="G920" s="4">
        <v>5</v>
      </c>
      <c r="H920" s="4" t="s">
        <v>1690</v>
      </c>
      <c r="I920" s="4" t="s">
        <v>1691</v>
      </c>
      <c r="J920" s="4" t="s">
        <v>636</v>
      </c>
      <c r="K920" s="5">
        <f>IF(VLOOKUP(Tableau9[[#This Row],[NUANCE]],$A:$B,2,FALSE)="EXTREME DROITE",1,0)</f>
        <v>0</v>
      </c>
      <c r="L920" s="5">
        <f>IF(VLOOKUP(Tableau9[[#This Row],[NUANCE]],$A:$B,2,FALSE)="DROITE",1,0)</f>
        <v>0</v>
      </c>
      <c r="M920" s="5">
        <f>IF(VLOOKUP(Tableau9[[#This Row],[NUANCE]],$A:$B,2,FALSE)="CENTRISTE",1,0)</f>
        <v>0</v>
      </c>
      <c r="N920" s="5">
        <f>IF(VLOOKUP(Tableau9[[#This Row],[NUANCE]],$A:$B,2,FALSE)="GAUCHE",1,0)</f>
        <v>1</v>
      </c>
      <c r="O920" s="5">
        <f>IF(VLOOKUP(Tableau9[[#This Row],[NUANCE]],$A:$B,2,FALSE)="AUTRE",1,0)</f>
        <v>0</v>
      </c>
    </row>
    <row r="921" spans="5:15" x14ac:dyDescent="0.25">
      <c r="E921" s="4" t="s">
        <v>1428</v>
      </c>
      <c r="F921" s="4" t="s">
        <v>568</v>
      </c>
      <c r="G921" s="4">
        <v>6</v>
      </c>
      <c r="H921" s="4" t="s">
        <v>1690</v>
      </c>
      <c r="I921" s="4" t="s">
        <v>1692</v>
      </c>
      <c r="J921" s="4" t="s">
        <v>636</v>
      </c>
      <c r="K921" s="5">
        <f>IF(VLOOKUP(Tableau9[[#This Row],[NUANCE]],$A:$B,2,FALSE)="EXTREME DROITE",1,0)</f>
        <v>0</v>
      </c>
      <c r="L921" s="5">
        <f>IF(VLOOKUP(Tableau9[[#This Row],[NUANCE]],$A:$B,2,FALSE)="DROITE",1,0)</f>
        <v>0</v>
      </c>
      <c r="M921" s="5">
        <f>IF(VLOOKUP(Tableau9[[#This Row],[NUANCE]],$A:$B,2,FALSE)="CENTRISTE",1,0)</f>
        <v>0</v>
      </c>
      <c r="N921" s="5">
        <f>IF(VLOOKUP(Tableau9[[#This Row],[NUANCE]],$A:$B,2,FALSE)="GAUCHE",1,0)</f>
        <v>1</v>
      </c>
      <c r="O921" s="5">
        <f>IF(VLOOKUP(Tableau9[[#This Row],[NUANCE]],$A:$B,2,FALSE)="AUTRE",1,0)</f>
        <v>0</v>
      </c>
    </row>
    <row r="922" spans="5:15" x14ac:dyDescent="0.25">
      <c r="E922" s="4" t="s">
        <v>1428</v>
      </c>
      <c r="F922" s="4" t="s">
        <v>568</v>
      </c>
      <c r="G922" s="4">
        <v>1</v>
      </c>
      <c r="H922" s="4" t="s">
        <v>1693</v>
      </c>
      <c r="I922" s="4" t="s">
        <v>1694</v>
      </c>
      <c r="J922" s="4" t="s">
        <v>638</v>
      </c>
      <c r="K922" s="5">
        <f>IF(VLOOKUP(Tableau9[[#This Row],[NUANCE]],$A:$B,2,FALSE)="EXTREME DROITE",1,0)</f>
        <v>0</v>
      </c>
      <c r="L922" s="5">
        <f>IF(VLOOKUP(Tableau9[[#This Row],[NUANCE]],$A:$B,2,FALSE)="DROITE",1,0)</f>
        <v>0</v>
      </c>
      <c r="M922" s="5">
        <f>IF(VLOOKUP(Tableau9[[#This Row],[NUANCE]],$A:$B,2,FALSE)="CENTRISTE",1,0)</f>
        <v>0</v>
      </c>
      <c r="N922" s="5">
        <f>IF(VLOOKUP(Tableau9[[#This Row],[NUANCE]],$A:$B,2,FALSE)="GAUCHE",1,0)</f>
        <v>0</v>
      </c>
      <c r="O922" s="5">
        <f>IF(VLOOKUP(Tableau9[[#This Row],[NUANCE]],$A:$B,2,FALSE)="AUTRE",1,0)</f>
        <v>1</v>
      </c>
    </row>
    <row r="923" spans="5:15" x14ac:dyDescent="0.25">
      <c r="E923" s="4" t="s">
        <v>1428</v>
      </c>
      <c r="F923" s="4" t="s">
        <v>568</v>
      </c>
      <c r="G923" s="4">
        <v>4</v>
      </c>
      <c r="H923" s="4" t="s">
        <v>1693</v>
      </c>
      <c r="I923" s="4" t="s">
        <v>1695</v>
      </c>
      <c r="J923" s="4" t="s">
        <v>638</v>
      </c>
      <c r="K923" s="5">
        <f>IF(VLOOKUP(Tableau9[[#This Row],[NUANCE]],$A:$B,2,FALSE)="EXTREME DROITE",1,0)</f>
        <v>0</v>
      </c>
      <c r="L923" s="5">
        <f>IF(VLOOKUP(Tableau9[[#This Row],[NUANCE]],$A:$B,2,FALSE)="DROITE",1,0)</f>
        <v>0</v>
      </c>
      <c r="M923" s="5">
        <f>IF(VLOOKUP(Tableau9[[#This Row],[NUANCE]],$A:$B,2,FALSE)="CENTRISTE",1,0)</f>
        <v>0</v>
      </c>
      <c r="N923" s="5">
        <f>IF(VLOOKUP(Tableau9[[#This Row],[NUANCE]],$A:$B,2,FALSE)="GAUCHE",1,0)</f>
        <v>0</v>
      </c>
      <c r="O923" s="5">
        <f>IF(VLOOKUP(Tableau9[[#This Row],[NUANCE]],$A:$B,2,FALSE)="AUTRE",1,0)</f>
        <v>1</v>
      </c>
    </row>
    <row r="924" spans="5:15" x14ac:dyDescent="0.25">
      <c r="E924" s="4" t="s">
        <v>1428</v>
      </c>
      <c r="F924" s="4" t="s">
        <v>568</v>
      </c>
      <c r="G924" s="4">
        <v>6</v>
      </c>
      <c r="H924" s="4" t="s">
        <v>1696</v>
      </c>
      <c r="I924" s="4" t="s">
        <v>1697</v>
      </c>
      <c r="J924" s="4" t="s">
        <v>640</v>
      </c>
      <c r="K924" s="5">
        <f>IF(VLOOKUP(Tableau9[[#This Row],[NUANCE]],$A:$B,2,FALSE)="EXTREME DROITE",1,0)</f>
        <v>0</v>
      </c>
      <c r="L924" s="5">
        <f>IF(VLOOKUP(Tableau9[[#This Row],[NUANCE]],$A:$B,2,FALSE)="DROITE",1,0)</f>
        <v>0</v>
      </c>
      <c r="M924" s="5">
        <f>IF(VLOOKUP(Tableau9[[#This Row],[NUANCE]],$A:$B,2,FALSE)="CENTRISTE",1,0)</f>
        <v>0</v>
      </c>
      <c r="N924" s="5">
        <f>IF(VLOOKUP(Tableau9[[#This Row],[NUANCE]],$A:$B,2,FALSE)="GAUCHE",1,0)</f>
        <v>0</v>
      </c>
      <c r="O924" s="5">
        <f>IF(VLOOKUP(Tableau9[[#This Row],[NUANCE]],$A:$B,2,FALSE)="AUTRE",1,0)</f>
        <v>1</v>
      </c>
    </row>
    <row r="925" spans="5:15" x14ac:dyDescent="0.25">
      <c r="E925" s="4" t="s">
        <v>1428</v>
      </c>
      <c r="F925" s="4" t="s">
        <v>568</v>
      </c>
      <c r="G925" s="4">
        <v>7</v>
      </c>
      <c r="H925" s="4" t="s">
        <v>1696</v>
      </c>
      <c r="I925" s="4" t="s">
        <v>1698</v>
      </c>
      <c r="J925" s="4" t="s">
        <v>640</v>
      </c>
      <c r="K925" s="5">
        <f>IF(VLOOKUP(Tableau9[[#This Row],[NUANCE]],$A:$B,2,FALSE)="EXTREME DROITE",1,0)</f>
        <v>0</v>
      </c>
      <c r="L925" s="5">
        <f>IF(VLOOKUP(Tableau9[[#This Row],[NUANCE]],$A:$B,2,FALSE)="DROITE",1,0)</f>
        <v>0</v>
      </c>
      <c r="M925" s="5">
        <f>IF(VLOOKUP(Tableau9[[#This Row],[NUANCE]],$A:$B,2,FALSE)="CENTRISTE",1,0)</f>
        <v>0</v>
      </c>
      <c r="N925" s="5">
        <f>IF(VLOOKUP(Tableau9[[#This Row],[NUANCE]],$A:$B,2,FALSE)="GAUCHE",1,0)</f>
        <v>0</v>
      </c>
      <c r="O925" s="5">
        <f>IF(VLOOKUP(Tableau9[[#This Row],[NUANCE]],$A:$B,2,FALSE)="AUTRE",1,0)</f>
        <v>1</v>
      </c>
    </row>
    <row r="926" spans="5:15" x14ac:dyDescent="0.25">
      <c r="E926" s="4" t="s">
        <v>1428</v>
      </c>
      <c r="F926" s="4" t="s">
        <v>568</v>
      </c>
      <c r="G926" s="4">
        <v>1</v>
      </c>
      <c r="H926" s="4" t="s">
        <v>1699</v>
      </c>
      <c r="I926" s="4" t="s">
        <v>1700</v>
      </c>
      <c r="J926" s="4" t="s">
        <v>638</v>
      </c>
      <c r="K926" s="5">
        <f>IF(VLOOKUP(Tableau9[[#This Row],[NUANCE]],$A:$B,2,FALSE)="EXTREME DROITE",1,0)</f>
        <v>0</v>
      </c>
      <c r="L926" s="5">
        <f>IF(VLOOKUP(Tableau9[[#This Row],[NUANCE]],$A:$B,2,FALSE)="DROITE",1,0)</f>
        <v>0</v>
      </c>
      <c r="M926" s="5">
        <f>IF(VLOOKUP(Tableau9[[#This Row],[NUANCE]],$A:$B,2,FALSE)="CENTRISTE",1,0)</f>
        <v>0</v>
      </c>
      <c r="N926" s="5">
        <f>IF(VLOOKUP(Tableau9[[#This Row],[NUANCE]],$A:$B,2,FALSE)="GAUCHE",1,0)</f>
        <v>0</v>
      </c>
      <c r="O926" s="5">
        <f>IF(VLOOKUP(Tableau9[[#This Row],[NUANCE]],$A:$B,2,FALSE)="AUTRE",1,0)</f>
        <v>1</v>
      </c>
    </row>
    <row r="927" spans="5:15" x14ac:dyDescent="0.25">
      <c r="E927" s="4" t="s">
        <v>1428</v>
      </c>
      <c r="F927" s="4" t="s">
        <v>568</v>
      </c>
      <c r="G927" s="4">
        <v>2</v>
      </c>
      <c r="H927" s="4" t="s">
        <v>1699</v>
      </c>
      <c r="I927" s="4" t="s">
        <v>1701</v>
      </c>
      <c r="J927" s="4" t="s">
        <v>638</v>
      </c>
      <c r="K927" s="5">
        <f>IF(VLOOKUP(Tableau9[[#This Row],[NUANCE]],$A:$B,2,FALSE)="EXTREME DROITE",1,0)</f>
        <v>0</v>
      </c>
      <c r="L927" s="5">
        <f>IF(VLOOKUP(Tableau9[[#This Row],[NUANCE]],$A:$B,2,FALSE)="DROITE",1,0)</f>
        <v>0</v>
      </c>
      <c r="M927" s="5">
        <f>IF(VLOOKUP(Tableau9[[#This Row],[NUANCE]],$A:$B,2,FALSE)="CENTRISTE",1,0)</f>
        <v>0</v>
      </c>
      <c r="N927" s="5">
        <f>IF(VLOOKUP(Tableau9[[#This Row],[NUANCE]],$A:$B,2,FALSE)="GAUCHE",1,0)</f>
        <v>0</v>
      </c>
      <c r="O927" s="5">
        <f>IF(VLOOKUP(Tableau9[[#This Row],[NUANCE]],$A:$B,2,FALSE)="AUTRE",1,0)</f>
        <v>1</v>
      </c>
    </row>
    <row r="928" spans="5:15" x14ac:dyDescent="0.25">
      <c r="E928" s="4" t="s">
        <v>1428</v>
      </c>
      <c r="F928" s="4" t="s">
        <v>568</v>
      </c>
      <c r="G928" s="4">
        <v>3</v>
      </c>
      <c r="H928" s="4" t="s">
        <v>1699</v>
      </c>
      <c r="I928" s="4" t="s">
        <v>1702</v>
      </c>
      <c r="J928" s="4" t="s">
        <v>638</v>
      </c>
      <c r="K928" s="5">
        <f>IF(VLOOKUP(Tableau9[[#This Row],[NUANCE]],$A:$B,2,FALSE)="EXTREME DROITE",1,0)</f>
        <v>0</v>
      </c>
      <c r="L928" s="5">
        <f>IF(VLOOKUP(Tableau9[[#This Row],[NUANCE]],$A:$B,2,FALSE)="DROITE",1,0)</f>
        <v>0</v>
      </c>
      <c r="M928" s="5">
        <f>IF(VLOOKUP(Tableau9[[#This Row],[NUANCE]],$A:$B,2,FALSE)="CENTRISTE",1,0)</f>
        <v>0</v>
      </c>
      <c r="N928" s="5">
        <f>IF(VLOOKUP(Tableau9[[#This Row],[NUANCE]],$A:$B,2,FALSE)="GAUCHE",1,0)</f>
        <v>0</v>
      </c>
      <c r="O928" s="5">
        <f>IF(VLOOKUP(Tableau9[[#This Row],[NUANCE]],$A:$B,2,FALSE)="AUTRE",1,0)</f>
        <v>1</v>
      </c>
    </row>
    <row r="929" spans="5:15" x14ac:dyDescent="0.25">
      <c r="E929" s="4" t="s">
        <v>1428</v>
      </c>
      <c r="F929" s="4" t="s">
        <v>568</v>
      </c>
      <c r="G929" s="4">
        <v>4</v>
      </c>
      <c r="H929" s="4" t="s">
        <v>1699</v>
      </c>
      <c r="I929" s="4" t="s">
        <v>1703</v>
      </c>
      <c r="J929" s="4" t="s">
        <v>638</v>
      </c>
      <c r="K929" s="5">
        <f>IF(VLOOKUP(Tableau9[[#This Row],[NUANCE]],$A:$B,2,FALSE)="EXTREME DROITE",1,0)</f>
        <v>0</v>
      </c>
      <c r="L929" s="5">
        <f>IF(VLOOKUP(Tableau9[[#This Row],[NUANCE]],$A:$B,2,FALSE)="DROITE",1,0)</f>
        <v>0</v>
      </c>
      <c r="M929" s="5">
        <f>IF(VLOOKUP(Tableau9[[#This Row],[NUANCE]],$A:$B,2,FALSE)="CENTRISTE",1,0)</f>
        <v>0</v>
      </c>
      <c r="N929" s="5">
        <f>IF(VLOOKUP(Tableau9[[#This Row],[NUANCE]],$A:$B,2,FALSE)="GAUCHE",1,0)</f>
        <v>0</v>
      </c>
      <c r="O929" s="5">
        <f>IF(VLOOKUP(Tableau9[[#This Row],[NUANCE]],$A:$B,2,FALSE)="AUTRE",1,0)</f>
        <v>1</v>
      </c>
    </row>
    <row r="930" spans="5:15" x14ac:dyDescent="0.25">
      <c r="E930" s="4" t="s">
        <v>1428</v>
      </c>
      <c r="F930" s="4" t="s">
        <v>568</v>
      </c>
      <c r="G930" s="4">
        <v>3</v>
      </c>
      <c r="H930" s="4" t="s">
        <v>1704</v>
      </c>
      <c r="I930" s="4" t="s">
        <v>1705</v>
      </c>
      <c r="J930" s="4" t="s">
        <v>638</v>
      </c>
      <c r="K930" s="5">
        <f>IF(VLOOKUP(Tableau9[[#This Row],[NUANCE]],$A:$B,2,FALSE)="EXTREME DROITE",1,0)</f>
        <v>0</v>
      </c>
      <c r="L930" s="5">
        <f>IF(VLOOKUP(Tableau9[[#This Row],[NUANCE]],$A:$B,2,FALSE)="DROITE",1,0)</f>
        <v>0</v>
      </c>
      <c r="M930" s="5">
        <f>IF(VLOOKUP(Tableau9[[#This Row],[NUANCE]],$A:$B,2,FALSE)="CENTRISTE",1,0)</f>
        <v>0</v>
      </c>
      <c r="N930" s="5">
        <f>IF(VLOOKUP(Tableau9[[#This Row],[NUANCE]],$A:$B,2,FALSE)="GAUCHE",1,0)</f>
        <v>0</v>
      </c>
      <c r="O930" s="5">
        <f>IF(VLOOKUP(Tableau9[[#This Row],[NUANCE]],$A:$B,2,FALSE)="AUTRE",1,0)</f>
        <v>1</v>
      </c>
    </row>
    <row r="931" spans="5:15" x14ac:dyDescent="0.25">
      <c r="E931" s="4" t="s">
        <v>1428</v>
      </c>
      <c r="F931" s="4" t="s">
        <v>568</v>
      </c>
      <c r="G931" s="4">
        <v>4</v>
      </c>
      <c r="H931" s="4" t="s">
        <v>1704</v>
      </c>
      <c r="I931" s="4" t="s">
        <v>1706</v>
      </c>
      <c r="J931" s="4" t="s">
        <v>638</v>
      </c>
      <c r="K931" s="5">
        <f>IF(VLOOKUP(Tableau9[[#This Row],[NUANCE]],$A:$B,2,FALSE)="EXTREME DROITE",1,0)</f>
        <v>0</v>
      </c>
      <c r="L931" s="5">
        <f>IF(VLOOKUP(Tableau9[[#This Row],[NUANCE]],$A:$B,2,FALSE)="DROITE",1,0)</f>
        <v>0</v>
      </c>
      <c r="M931" s="5">
        <f>IF(VLOOKUP(Tableau9[[#This Row],[NUANCE]],$A:$B,2,FALSE)="CENTRISTE",1,0)</f>
        <v>0</v>
      </c>
      <c r="N931" s="5">
        <f>IF(VLOOKUP(Tableau9[[#This Row],[NUANCE]],$A:$B,2,FALSE)="GAUCHE",1,0)</f>
        <v>0</v>
      </c>
      <c r="O931" s="5">
        <f>IF(VLOOKUP(Tableau9[[#This Row],[NUANCE]],$A:$B,2,FALSE)="AUTRE",1,0)</f>
        <v>1</v>
      </c>
    </row>
    <row r="932" spans="5:15" x14ac:dyDescent="0.25">
      <c r="E932" s="4" t="s">
        <v>1428</v>
      </c>
      <c r="F932" s="4" t="s">
        <v>568</v>
      </c>
      <c r="G932" s="4">
        <v>5</v>
      </c>
      <c r="H932" s="4" t="s">
        <v>1482</v>
      </c>
      <c r="I932" s="4" t="s">
        <v>1707</v>
      </c>
      <c r="J932" s="4" t="s">
        <v>620</v>
      </c>
      <c r="K932" s="5">
        <f>IF(VLOOKUP(Tableau9[[#This Row],[NUANCE]],$A:$B,2,FALSE)="EXTREME DROITE",1,0)</f>
        <v>0</v>
      </c>
      <c r="L932" s="5">
        <f>IF(VLOOKUP(Tableau9[[#This Row],[NUANCE]],$A:$B,2,FALSE)="DROITE",1,0)</f>
        <v>1</v>
      </c>
      <c r="M932" s="5">
        <f>IF(VLOOKUP(Tableau9[[#This Row],[NUANCE]],$A:$B,2,FALSE)="CENTRISTE",1,0)</f>
        <v>0</v>
      </c>
      <c r="N932" s="5">
        <f>IF(VLOOKUP(Tableau9[[#This Row],[NUANCE]],$A:$B,2,FALSE)="GAUCHE",1,0)</f>
        <v>0</v>
      </c>
      <c r="O932" s="5">
        <f>IF(VLOOKUP(Tableau9[[#This Row],[NUANCE]],$A:$B,2,FALSE)="AUTRE",1,0)</f>
        <v>0</v>
      </c>
    </row>
    <row r="933" spans="5:15" x14ac:dyDescent="0.25">
      <c r="E933" s="4" t="s">
        <v>1428</v>
      </c>
      <c r="F933" s="4" t="s">
        <v>568</v>
      </c>
      <c r="G933" s="4">
        <v>7</v>
      </c>
      <c r="H933" s="4" t="s">
        <v>1708</v>
      </c>
      <c r="I933" s="4" t="s">
        <v>1709</v>
      </c>
      <c r="J933" s="4" t="s">
        <v>636</v>
      </c>
      <c r="K933" s="5">
        <f>IF(VLOOKUP(Tableau9[[#This Row],[NUANCE]],$A:$B,2,FALSE)="EXTREME DROITE",1,0)</f>
        <v>0</v>
      </c>
      <c r="L933" s="5">
        <f>IF(VLOOKUP(Tableau9[[#This Row],[NUANCE]],$A:$B,2,FALSE)="DROITE",1,0)</f>
        <v>0</v>
      </c>
      <c r="M933" s="5">
        <f>IF(VLOOKUP(Tableau9[[#This Row],[NUANCE]],$A:$B,2,FALSE)="CENTRISTE",1,0)</f>
        <v>0</v>
      </c>
      <c r="N933" s="5">
        <f>IF(VLOOKUP(Tableau9[[#This Row],[NUANCE]],$A:$B,2,FALSE)="GAUCHE",1,0)</f>
        <v>1</v>
      </c>
      <c r="O933" s="5">
        <f>IF(VLOOKUP(Tableau9[[#This Row],[NUANCE]],$A:$B,2,FALSE)="AUTRE",1,0)</f>
        <v>0</v>
      </c>
    </row>
    <row r="934" spans="5:15" x14ac:dyDescent="0.25">
      <c r="E934" s="4" t="s">
        <v>1428</v>
      </c>
      <c r="F934" s="4" t="s">
        <v>568</v>
      </c>
      <c r="G934" s="4">
        <v>8</v>
      </c>
      <c r="H934" s="4" t="s">
        <v>1708</v>
      </c>
      <c r="I934" s="4" t="s">
        <v>1710</v>
      </c>
      <c r="J934" s="4" t="s">
        <v>636</v>
      </c>
      <c r="K934" s="5">
        <f>IF(VLOOKUP(Tableau9[[#This Row],[NUANCE]],$A:$B,2,FALSE)="EXTREME DROITE",1,0)</f>
        <v>0</v>
      </c>
      <c r="L934" s="5">
        <f>IF(VLOOKUP(Tableau9[[#This Row],[NUANCE]],$A:$B,2,FALSE)="DROITE",1,0)</f>
        <v>0</v>
      </c>
      <c r="M934" s="5">
        <f>IF(VLOOKUP(Tableau9[[#This Row],[NUANCE]],$A:$B,2,FALSE)="CENTRISTE",1,0)</f>
        <v>0</v>
      </c>
      <c r="N934" s="5">
        <f>IF(VLOOKUP(Tableau9[[#This Row],[NUANCE]],$A:$B,2,FALSE)="GAUCHE",1,0)</f>
        <v>1</v>
      </c>
      <c r="O934" s="5">
        <f>IF(VLOOKUP(Tableau9[[#This Row],[NUANCE]],$A:$B,2,FALSE)="AUTRE",1,0)</f>
        <v>0</v>
      </c>
    </row>
    <row r="935" spans="5:15" x14ac:dyDescent="0.25">
      <c r="E935" s="4" t="s">
        <v>1428</v>
      </c>
      <c r="F935" s="4" t="s">
        <v>568</v>
      </c>
      <c r="G935" s="4">
        <v>5</v>
      </c>
      <c r="H935" s="4" t="s">
        <v>1711</v>
      </c>
      <c r="I935" s="4" t="s">
        <v>1712</v>
      </c>
      <c r="J935" s="4" t="s">
        <v>636</v>
      </c>
      <c r="K935" s="5">
        <f>IF(VLOOKUP(Tableau9[[#This Row],[NUANCE]],$A:$B,2,FALSE)="EXTREME DROITE",1,0)</f>
        <v>0</v>
      </c>
      <c r="L935" s="5">
        <f>IF(VLOOKUP(Tableau9[[#This Row],[NUANCE]],$A:$B,2,FALSE)="DROITE",1,0)</f>
        <v>0</v>
      </c>
      <c r="M935" s="5">
        <f>IF(VLOOKUP(Tableau9[[#This Row],[NUANCE]],$A:$B,2,FALSE)="CENTRISTE",1,0)</f>
        <v>0</v>
      </c>
      <c r="N935" s="5">
        <f>IF(VLOOKUP(Tableau9[[#This Row],[NUANCE]],$A:$B,2,FALSE)="GAUCHE",1,0)</f>
        <v>1</v>
      </c>
      <c r="O935" s="5">
        <f>IF(VLOOKUP(Tableau9[[#This Row],[NUANCE]],$A:$B,2,FALSE)="AUTRE",1,0)</f>
        <v>0</v>
      </c>
    </row>
    <row r="936" spans="5:15" x14ac:dyDescent="0.25">
      <c r="E936" s="4" t="s">
        <v>1428</v>
      </c>
      <c r="F936" s="4" t="s">
        <v>568</v>
      </c>
      <c r="G936" s="4">
        <v>6</v>
      </c>
      <c r="H936" s="4" t="s">
        <v>1711</v>
      </c>
      <c r="I936" s="4" t="s">
        <v>1713</v>
      </c>
      <c r="J936" s="4" t="s">
        <v>636</v>
      </c>
      <c r="K936" s="5">
        <f>IF(VLOOKUP(Tableau9[[#This Row],[NUANCE]],$A:$B,2,FALSE)="EXTREME DROITE",1,0)</f>
        <v>0</v>
      </c>
      <c r="L936" s="5">
        <f>IF(VLOOKUP(Tableau9[[#This Row],[NUANCE]],$A:$B,2,FALSE)="DROITE",1,0)</f>
        <v>0</v>
      </c>
      <c r="M936" s="5">
        <f>IF(VLOOKUP(Tableau9[[#This Row],[NUANCE]],$A:$B,2,FALSE)="CENTRISTE",1,0)</f>
        <v>0</v>
      </c>
      <c r="N936" s="5">
        <f>IF(VLOOKUP(Tableau9[[#This Row],[NUANCE]],$A:$B,2,FALSE)="GAUCHE",1,0)</f>
        <v>1</v>
      </c>
      <c r="O936" s="5">
        <f>IF(VLOOKUP(Tableau9[[#This Row],[NUANCE]],$A:$B,2,FALSE)="AUTRE",1,0)</f>
        <v>0</v>
      </c>
    </row>
    <row r="937" spans="5:15" x14ac:dyDescent="0.25">
      <c r="E937" s="4" t="s">
        <v>1428</v>
      </c>
      <c r="F937" s="4" t="s">
        <v>568</v>
      </c>
      <c r="G937" s="4">
        <v>1</v>
      </c>
      <c r="H937" s="4" t="s">
        <v>1714</v>
      </c>
      <c r="I937" s="4" t="s">
        <v>1715</v>
      </c>
      <c r="J937" s="4" t="s">
        <v>640</v>
      </c>
      <c r="K937" s="5">
        <f>IF(VLOOKUP(Tableau9[[#This Row],[NUANCE]],$A:$B,2,FALSE)="EXTREME DROITE",1,0)</f>
        <v>0</v>
      </c>
      <c r="L937" s="5">
        <f>IF(VLOOKUP(Tableau9[[#This Row],[NUANCE]],$A:$B,2,FALSE)="DROITE",1,0)</f>
        <v>0</v>
      </c>
      <c r="M937" s="5">
        <f>IF(VLOOKUP(Tableau9[[#This Row],[NUANCE]],$A:$B,2,FALSE)="CENTRISTE",1,0)</f>
        <v>0</v>
      </c>
      <c r="N937" s="5">
        <f>IF(VLOOKUP(Tableau9[[#This Row],[NUANCE]],$A:$B,2,FALSE)="GAUCHE",1,0)</f>
        <v>0</v>
      </c>
      <c r="O937" s="5">
        <f>IF(VLOOKUP(Tableau9[[#This Row],[NUANCE]],$A:$B,2,FALSE)="AUTRE",1,0)</f>
        <v>1</v>
      </c>
    </row>
    <row r="938" spans="5:15" x14ac:dyDescent="0.25">
      <c r="E938" s="4" t="s">
        <v>1428</v>
      </c>
      <c r="F938" s="4" t="s">
        <v>568</v>
      </c>
      <c r="G938" s="4">
        <v>4</v>
      </c>
      <c r="H938" s="4" t="s">
        <v>1714</v>
      </c>
      <c r="I938" s="4" t="s">
        <v>1716</v>
      </c>
      <c r="J938" s="4" t="s">
        <v>640</v>
      </c>
      <c r="K938" s="5">
        <f>IF(VLOOKUP(Tableau9[[#This Row],[NUANCE]],$A:$B,2,FALSE)="EXTREME DROITE",1,0)</f>
        <v>0</v>
      </c>
      <c r="L938" s="5">
        <f>IF(VLOOKUP(Tableau9[[#This Row],[NUANCE]],$A:$B,2,FALSE)="DROITE",1,0)</f>
        <v>0</v>
      </c>
      <c r="M938" s="5">
        <f>IF(VLOOKUP(Tableau9[[#This Row],[NUANCE]],$A:$B,2,FALSE)="CENTRISTE",1,0)</f>
        <v>0</v>
      </c>
      <c r="N938" s="5">
        <f>IF(VLOOKUP(Tableau9[[#This Row],[NUANCE]],$A:$B,2,FALSE)="GAUCHE",1,0)</f>
        <v>0</v>
      </c>
      <c r="O938" s="5">
        <f>IF(VLOOKUP(Tableau9[[#This Row],[NUANCE]],$A:$B,2,FALSE)="AUTRE",1,0)</f>
        <v>1</v>
      </c>
    </row>
    <row r="939" spans="5:15" x14ac:dyDescent="0.25">
      <c r="E939" s="4" t="s">
        <v>1428</v>
      </c>
      <c r="F939" s="4" t="s">
        <v>568</v>
      </c>
      <c r="G939" s="4">
        <v>6</v>
      </c>
      <c r="H939" s="4" t="s">
        <v>1463</v>
      </c>
      <c r="I939" s="4" t="s">
        <v>1717</v>
      </c>
      <c r="J939" s="4" t="s">
        <v>618</v>
      </c>
      <c r="K939" s="5">
        <f>IF(VLOOKUP(Tableau9[[#This Row],[NUANCE]],$A:$B,2,FALSE)="EXTREME DROITE",1,0)</f>
        <v>0</v>
      </c>
      <c r="L939" s="5">
        <f>IF(VLOOKUP(Tableau9[[#This Row],[NUANCE]],$A:$B,2,FALSE)="DROITE",1,0)</f>
        <v>0</v>
      </c>
      <c r="M939" s="5">
        <f>IF(VLOOKUP(Tableau9[[#This Row],[NUANCE]],$A:$B,2,FALSE)="CENTRISTE",1,0)</f>
        <v>1</v>
      </c>
      <c r="N939" s="5">
        <f>IF(VLOOKUP(Tableau9[[#This Row],[NUANCE]],$A:$B,2,FALSE)="GAUCHE",1,0)</f>
        <v>0</v>
      </c>
      <c r="O939" s="5">
        <f>IF(VLOOKUP(Tableau9[[#This Row],[NUANCE]],$A:$B,2,FALSE)="AUTRE",1,0)</f>
        <v>0</v>
      </c>
    </row>
    <row r="940" spans="5:15" x14ac:dyDescent="0.25">
      <c r="E940" s="4" t="s">
        <v>1428</v>
      </c>
      <c r="F940" s="4" t="s">
        <v>568</v>
      </c>
      <c r="G940" s="4">
        <v>7</v>
      </c>
      <c r="H940" s="4" t="s">
        <v>1463</v>
      </c>
      <c r="I940" s="4" t="s">
        <v>1718</v>
      </c>
      <c r="J940" s="4" t="s">
        <v>618</v>
      </c>
      <c r="K940" s="5">
        <f>IF(VLOOKUP(Tableau9[[#This Row],[NUANCE]],$A:$B,2,FALSE)="EXTREME DROITE",1,0)</f>
        <v>0</v>
      </c>
      <c r="L940" s="5">
        <f>IF(VLOOKUP(Tableau9[[#This Row],[NUANCE]],$A:$B,2,FALSE)="DROITE",1,0)</f>
        <v>0</v>
      </c>
      <c r="M940" s="5">
        <f>IF(VLOOKUP(Tableau9[[#This Row],[NUANCE]],$A:$B,2,FALSE)="CENTRISTE",1,0)</f>
        <v>1</v>
      </c>
      <c r="N940" s="5">
        <f>IF(VLOOKUP(Tableau9[[#This Row],[NUANCE]],$A:$B,2,FALSE)="GAUCHE",1,0)</f>
        <v>0</v>
      </c>
      <c r="O940" s="5">
        <f>IF(VLOOKUP(Tableau9[[#This Row],[NUANCE]],$A:$B,2,FALSE)="AUTRE",1,0)</f>
        <v>0</v>
      </c>
    </row>
    <row r="941" spans="5:15" x14ac:dyDescent="0.25">
      <c r="E941" s="4" t="s">
        <v>1428</v>
      </c>
      <c r="F941" s="4" t="s">
        <v>568</v>
      </c>
      <c r="G941" s="4">
        <v>1</v>
      </c>
      <c r="H941" s="4" t="s">
        <v>1719</v>
      </c>
      <c r="I941" s="4" t="s">
        <v>1720</v>
      </c>
      <c r="J941" s="4" t="s">
        <v>638</v>
      </c>
      <c r="K941" s="5">
        <f>IF(VLOOKUP(Tableau9[[#This Row],[NUANCE]],$A:$B,2,FALSE)="EXTREME DROITE",1,0)</f>
        <v>0</v>
      </c>
      <c r="L941" s="5">
        <f>IF(VLOOKUP(Tableau9[[#This Row],[NUANCE]],$A:$B,2,FALSE)="DROITE",1,0)</f>
        <v>0</v>
      </c>
      <c r="M941" s="5">
        <f>IF(VLOOKUP(Tableau9[[#This Row],[NUANCE]],$A:$B,2,FALSE)="CENTRISTE",1,0)</f>
        <v>0</v>
      </c>
      <c r="N941" s="5">
        <f>IF(VLOOKUP(Tableau9[[#This Row],[NUANCE]],$A:$B,2,FALSE)="GAUCHE",1,0)</f>
        <v>0</v>
      </c>
      <c r="O941" s="5">
        <f>IF(VLOOKUP(Tableau9[[#This Row],[NUANCE]],$A:$B,2,FALSE)="AUTRE",1,0)</f>
        <v>1</v>
      </c>
    </row>
    <row r="942" spans="5:15" x14ac:dyDescent="0.25">
      <c r="E942" s="4" t="s">
        <v>1428</v>
      </c>
      <c r="F942" s="4" t="s">
        <v>568</v>
      </c>
      <c r="G942" s="4">
        <v>2</v>
      </c>
      <c r="H942" s="4" t="s">
        <v>1719</v>
      </c>
      <c r="I942" s="4" t="s">
        <v>1721</v>
      </c>
      <c r="J942" s="4" t="s">
        <v>638</v>
      </c>
      <c r="K942" s="5">
        <f>IF(VLOOKUP(Tableau9[[#This Row],[NUANCE]],$A:$B,2,FALSE)="EXTREME DROITE",1,0)</f>
        <v>0</v>
      </c>
      <c r="L942" s="5">
        <f>IF(VLOOKUP(Tableau9[[#This Row],[NUANCE]],$A:$B,2,FALSE)="DROITE",1,0)</f>
        <v>0</v>
      </c>
      <c r="M942" s="5">
        <f>IF(VLOOKUP(Tableau9[[#This Row],[NUANCE]],$A:$B,2,FALSE)="CENTRISTE",1,0)</f>
        <v>0</v>
      </c>
      <c r="N942" s="5">
        <f>IF(VLOOKUP(Tableau9[[#This Row],[NUANCE]],$A:$B,2,FALSE)="GAUCHE",1,0)</f>
        <v>0</v>
      </c>
      <c r="O942" s="5">
        <f>IF(VLOOKUP(Tableau9[[#This Row],[NUANCE]],$A:$B,2,FALSE)="AUTRE",1,0)</f>
        <v>1</v>
      </c>
    </row>
    <row r="943" spans="5:15" x14ac:dyDescent="0.25">
      <c r="E943" s="4" t="s">
        <v>1428</v>
      </c>
      <c r="F943" s="4" t="s">
        <v>568</v>
      </c>
      <c r="G943" s="4">
        <v>3</v>
      </c>
      <c r="H943" s="4" t="s">
        <v>1719</v>
      </c>
      <c r="I943" s="4" t="s">
        <v>1722</v>
      </c>
      <c r="J943" s="4" t="s">
        <v>638</v>
      </c>
      <c r="K943" s="5">
        <f>IF(VLOOKUP(Tableau9[[#This Row],[NUANCE]],$A:$B,2,FALSE)="EXTREME DROITE",1,0)</f>
        <v>0</v>
      </c>
      <c r="L943" s="5">
        <f>IF(VLOOKUP(Tableau9[[#This Row],[NUANCE]],$A:$B,2,FALSE)="DROITE",1,0)</f>
        <v>0</v>
      </c>
      <c r="M943" s="5">
        <f>IF(VLOOKUP(Tableau9[[#This Row],[NUANCE]],$A:$B,2,FALSE)="CENTRISTE",1,0)</f>
        <v>0</v>
      </c>
      <c r="N943" s="5">
        <f>IF(VLOOKUP(Tableau9[[#This Row],[NUANCE]],$A:$B,2,FALSE)="GAUCHE",1,0)</f>
        <v>0</v>
      </c>
      <c r="O943" s="5">
        <f>IF(VLOOKUP(Tableau9[[#This Row],[NUANCE]],$A:$B,2,FALSE)="AUTRE",1,0)</f>
        <v>1</v>
      </c>
    </row>
    <row r="944" spans="5:15" x14ac:dyDescent="0.25">
      <c r="E944" s="4" t="s">
        <v>1428</v>
      </c>
      <c r="F944" s="4" t="s">
        <v>568</v>
      </c>
      <c r="G944" s="4">
        <v>4</v>
      </c>
      <c r="H944" s="4" t="s">
        <v>1719</v>
      </c>
      <c r="I944" s="4" t="s">
        <v>1723</v>
      </c>
      <c r="J944" s="4" t="s">
        <v>638</v>
      </c>
      <c r="K944" s="5">
        <f>IF(VLOOKUP(Tableau9[[#This Row],[NUANCE]],$A:$B,2,FALSE)="EXTREME DROITE",1,0)</f>
        <v>0</v>
      </c>
      <c r="L944" s="5">
        <f>IF(VLOOKUP(Tableau9[[#This Row],[NUANCE]],$A:$B,2,FALSE)="DROITE",1,0)</f>
        <v>0</v>
      </c>
      <c r="M944" s="5">
        <f>IF(VLOOKUP(Tableau9[[#This Row],[NUANCE]],$A:$B,2,FALSE)="CENTRISTE",1,0)</f>
        <v>0</v>
      </c>
      <c r="N944" s="5">
        <f>IF(VLOOKUP(Tableau9[[#This Row],[NUANCE]],$A:$B,2,FALSE)="GAUCHE",1,0)</f>
        <v>0</v>
      </c>
      <c r="O944" s="5">
        <f>IF(VLOOKUP(Tableau9[[#This Row],[NUANCE]],$A:$B,2,FALSE)="AUTRE",1,0)</f>
        <v>1</v>
      </c>
    </row>
    <row r="945" spans="5:15" x14ac:dyDescent="0.25">
      <c r="E945" s="4" t="s">
        <v>1428</v>
      </c>
      <c r="F945" s="4" t="s">
        <v>568</v>
      </c>
      <c r="G945" s="4">
        <v>3</v>
      </c>
      <c r="H945" s="4" t="s">
        <v>1724</v>
      </c>
      <c r="I945" s="4" t="s">
        <v>1725</v>
      </c>
      <c r="J945" s="4" t="s">
        <v>638</v>
      </c>
      <c r="K945" s="5">
        <f>IF(VLOOKUP(Tableau9[[#This Row],[NUANCE]],$A:$B,2,FALSE)="EXTREME DROITE",1,0)</f>
        <v>0</v>
      </c>
      <c r="L945" s="5">
        <f>IF(VLOOKUP(Tableau9[[#This Row],[NUANCE]],$A:$B,2,FALSE)="DROITE",1,0)</f>
        <v>0</v>
      </c>
      <c r="M945" s="5">
        <f>IF(VLOOKUP(Tableau9[[#This Row],[NUANCE]],$A:$B,2,FALSE)="CENTRISTE",1,0)</f>
        <v>0</v>
      </c>
      <c r="N945" s="5">
        <f>IF(VLOOKUP(Tableau9[[#This Row],[NUANCE]],$A:$B,2,FALSE)="GAUCHE",1,0)</f>
        <v>0</v>
      </c>
      <c r="O945" s="5">
        <f>IF(VLOOKUP(Tableau9[[#This Row],[NUANCE]],$A:$B,2,FALSE)="AUTRE",1,0)</f>
        <v>1</v>
      </c>
    </row>
    <row r="946" spans="5:15" x14ac:dyDescent="0.25">
      <c r="E946" s="4" t="s">
        <v>1428</v>
      </c>
      <c r="F946" s="4" t="s">
        <v>568</v>
      </c>
      <c r="G946" s="4">
        <v>4</v>
      </c>
      <c r="H946" s="4" t="s">
        <v>1724</v>
      </c>
      <c r="I946" s="4" t="s">
        <v>1726</v>
      </c>
      <c r="J946" s="4" t="s">
        <v>638</v>
      </c>
      <c r="K946" s="5">
        <f>IF(VLOOKUP(Tableau9[[#This Row],[NUANCE]],$A:$B,2,FALSE)="EXTREME DROITE",1,0)</f>
        <v>0</v>
      </c>
      <c r="L946" s="5">
        <f>IF(VLOOKUP(Tableau9[[#This Row],[NUANCE]],$A:$B,2,FALSE)="DROITE",1,0)</f>
        <v>0</v>
      </c>
      <c r="M946" s="5">
        <f>IF(VLOOKUP(Tableau9[[#This Row],[NUANCE]],$A:$B,2,FALSE)="CENTRISTE",1,0)</f>
        <v>0</v>
      </c>
      <c r="N946" s="5">
        <f>IF(VLOOKUP(Tableau9[[#This Row],[NUANCE]],$A:$B,2,FALSE)="GAUCHE",1,0)</f>
        <v>0</v>
      </c>
      <c r="O946" s="5">
        <f>IF(VLOOKUP(Tableau9[[#This Row],[NUANCE]],$A:$B,2,FALSE)="AUTRE",1,0)</f>
        <v>1</v>
      </c>
    </row>
    <row r="947" spans="5:15" x14ac:dyDescent="0.25">
      <c r="E947" s="4" t="s">
        <v>1428</v>
      </c>
      <c r="F947" s="4" t="s">
        <v>568</v>
      </c>
      <c r="G947" s="4">
        <v>5</v>
      </c>
      <c r="H947" s="4" t="s">
        <v>1727</v>
      </c>
      <c r="I947" s="4" t="s">
        <v>1728</v>
      </c>
      <c r="J947" s="4" t="s">
        <v>642</v>
      </c>
      <c r="K947" s="5">
        <f>IF(VLOOKUP(Tableau9[[#This Row],[NUANCE]],$A:$B,2,FALSE)="EXTREME DROITE",1,0)</f>
        <v>0</v>
      </c>
      <c r="L947" s="5">
        <f>IF(VLOOKUP(Tableau9[[#This Row],[NUANCE]],$A:$B,2,FALSE)="DROITE",1,0)</f>
        <v>1</v>
      </c>
      <c r="M947" s="5">
        <f>IF(VLOOKUP(Tableau9[[#This Row],[NUANCE]],$A:$B,2,FALSE)="CENTRISTE",1,0)</f>
        <v>0</v>
      </c>
      <c r="N947" s="5">
        <f>IF(VLOOKUP(Tableau9[[#This Row],[NUANCE]],$A:$B,2,FALSE)="GAUCHE",1,0)</f>
        <v>0</v>
      </c>
      <c r="O947" s="5">
        <f>IF(VLOOKUP(Tableau9[[#This Row],[NUANCE]],$A:$B,2,FALSE)="AUTRE",1,0)</f>
        <v>0</v>
      </c>
    </row>
    <row r="948" spans="5:15" x14ac:dyDescent="0.25">
      <c r="E948" s="4" t="s">
        <v>1428</v>
      </c>
      <c r="F948" s="4" t="s">
        <v>568</v>
      </c>
      <c r="G948" s="4">
        <v>7</v>
      </c>
      <c r="H948" s="4" t="s">
        <v>1729</v>
      </c>
      <c r="I948" s="4" t="s">
        <v>1730</v>
      </c>
      <c r="J948" s="4" t="s">
        <v>638</v>
      </c>
      <c r="K948" s="5">
        <f>IF(VLOOKUP(Tableau9[[#This Row],[NUANCE]],$A:$B,2,FALSE)="EXTREME DROITE",1,0)</f>
        <v>0</v>
      </c>
      <c r="L948" s="5">
        <f>IF(VLOOKUP(Tableau9[[#This Row],[NUANCE]],$A:$B,2,FALSE)="DROITE",1,0)</f>
        <v>0</v>
      </c>
      <c r="M948" s="5">
        <f>IF(VLOOKUP(Tableau9[[#This Row],[NUANCE]],$A:$B,2,FALSE)="CENTRISTE",1,0)</f>
        <v>0</v>
      </c>
      <c r="N948" s="5">
        <f>IF(VLOOKUP(Tableau9[[#This Row],[NUANCE]],$A:$B,2,FALSE)="GAUCHE",1,0)</f>
        <v>0</v>
      </c>
      <c r="O948" s="5">
        <f>IF(VLOOKUP(Tableau9[[#This Row],[NUANCE]],$A:$B,2,FALSE)="AUTRE",1,0)</f>
        <v>1</v>
      </c>
    </row>
    <row r="949" spans="5:15" x14ac:dyDescent="0.25">
      <c r="E949" s="4" t="s">
        <v>1428</v>
      </c>
      <c r="F949" s="4" t="s">
        <v>568</v>
      </c>
      <c r="G949" s="4">
        <v>8</v>
      </c>
      <c r="H949" s="4" t="s">
        <v>1729</v>
      </c>
      <c r="I949" s="4" t="s">
        <v>1731</v>
      </c>
      <c r="J949" s="4" t="s">
        <v>638</v>
      </c>
      <c r="K949" s="5">
        <f>IF(VLOOKUP(Tableau9[[#This Row],[NUANCE]],$A:$B,2,FALSE)="EXTREME DROITE",1,0)</f>
        <v>0</v>
      </c>
      <c r="L949" s="5">
        <f>IF(VLOOKUP(Tableau9[[#This Row],[NUANCE]],$A:$B,2,FALSE)="DROITE",1,0)</f>
        <v>0</v>
      </c>
      <c r="M949" s="5">
        <f>IF(VLOOKUP(Tableau9[[#This Row],[NUANCE]],$A:$B,2,FALSE)="CENTRISTE",1,0)</f>
        <v>0</v>
      </c>
      <c r="N949" s="5">
        <f>IF(VLOOKUP(Tableau9[[#This Row],[NUANCE]],$A:$B,2,FALSE)="GAUCHE",1,0)</f>
        <v>0</v>
      </c>
      <c r="O949" s="5">
        <f>IF(VLOOKUP(Tableau9[[#This Row],[NUANCE]],$A:$B,2,FALSE)="AUTRE",1,0)</f>
        <v>1</v>
      </c>
    </row>
    <row r="950" spans="5:15" x14ac:dyDescent="0.25">
      <c r="E950" s="4" t="s">
        <v>1428</v>
      </c>
      <c r="F950" s="4" t="s">
        <v>568</v>
      </c>
      <c r="G950" s="4">
        <v>5</v>
      </c>
      <c r="H950" s="4" t="s">
        <v>1732</v>
      </c>
      <c r="I950" s="4" t="s">
        <v>1733</v>
      </c>
      <c r="J950" s="4" t="s">
        <v>638</v>
      </c>
      <c r="K950" s="5">
        <f>IF(VLOOKUP(Tableau9[[#This Row],[NUANCE]],$A:$B,2,FALSE)="EXTREME DROITE",1,0)</f>
        <v>0</v>
      </c>
      <c r="L950" s="5">
        <f>IF(VLOOKUP(Tableau9[[#This Row],[NUANCE]],$A:$B,2,FALSE)="DROITE",1,0)</f>
        <v>0</v>
      </c>
      <c r="M950" s="5">
        <f>IF(VLOOKUP(Tableau9[[#This Row],[NUANCE]],$A:$B,2,FALSE)="CENTRISTE",1,0)</f>
        <v>0</v>
      </c>
      <c r="N950" s="5">
        <f>IF(VLOOKUP(Tableau9[[#This Row],[NUANCE]],$A:$B,2,FALSE)="GAUCHE",1,0)</f>
        <v>0</v>
      </c>
      <c r="O950" s="5">
        <f>IF(VLOOKUP(Tableau9[[#This Row],[NUANCE]],$A:$B,2,FALSE)="AUTRE",1,0)</f>
        <v>1</v>
      </c>
    </row>
    <row r="951" spans="5:15" x14ac:dyDescent="0.25">
      <c r="E951" s="4" t="s">
        <v>1428</v>
      </c>
      <c r="F951" s="4" t="s">
        <v>568</v>
      </c>
      <c r="G951" s="4">
        <v>6</v>
      </c>
      <c r="H951" s="4" t="s">
        <v>1732</v>
      </c>
      <c r="I951" s="4" t="s">
        <v>1734</v>
      </c>
      <c r="J951" s="4" t="s">
        <v>638</v>
      </c>
      <c r="K951" s="5">
        <f>IF(VLOOKUP(Tableau9[[#This Row],[NUANCE]],$A:$B,2,FALSE)="EXTREME DROITE",1,0)</f>
        <v>0</v>
      </c>
      <c r="L951" s="5">
        <f>IF(VLOOKUP(Tableau9[[#This Row],[NUANCE]],$A:$B,2,FALSE)="DROITE",1,0)</f>
        <v>0</v>
      </c>
      <c r="M951" s="5">
        <f>IF(VLOOKUP(Tableau9[[#This Row],[NUANCE]],$A:$B,2,FALSE)="CENTRISTE",1,0)</f>
        <v>0</v>
      </c>
      <c r="N951" s="5">
        <f>IF(VLOOKUP(Tableau9[[#This Row],[NUANCE]],$A:$B,2,FALSE)="GAUCHE",1,0)</f>
        <v>0</v>
      </c>
      <c r="O951" s="5">
        <f>IF(VLOOKUP(Tableau9[[#This Row],[NUANCE]],$A:$B,2,FALSE)="AUTRE",1,0)</f>
        <v>1</v>
      </c>
    </row>
    <row r="952" spans="5:15" x14ac:dyDescent="0.25">
      <c r="E952" s="4" t="s">
        <v>1428</v>
      </c>
      <c r="F952" s="4" t="s">
        <v>568</v>
      </c>
      <c r="G952" s="4">
        <v>1</v>
      </c>
      <c r="H952" s="4" t="s">
        <v>1457</v>
      </c>
      <c r="I952" s="4" t="s">
        <v>1735</v>
      </c>
      <c r="J952" s="4" t="s">
        <v>618</v>
      </c>
      <c r="K952" s="5">
        <f>IF(VLOOKUP(Tableau9[[#This Row],[NUANCE]],$A:$B,2,FALSE)="EXTREME DROITE",1,0)</f>
        <v>0</v>
      </c>
      <c r="L952" s="5">
        <f>IF(VLOOKUP(Tableau9[[#This Row],[NUANCE]],$A:$B,2,FALSE)="DROITE",1,0)</f>
        <v>0</v>
      </c>
      <c r="M952" s="5">
        <f>IF(VLOOKUP(Tableau9[[#This Row],[NUANCE]],$A:$B,2,FALSE)="CENTRISTE",1,0)</f>
        <v>1</v>
      </c>
      <c r="N952" s="5">
        <f>IF(VLOOKUP(Tableau9[[#This Row],[NUANCE]],$A:$B,2,FALSE)="GAUCHE",1,0)</f>
        <v>0</v>
      </c>
      <c r="O952" s="5">
        <f>IF(VLOOKUP(Tableau9[[#This Row],[NUANCE]],$A:$B,2,FALSE)="AUTRE",1,0)</f>
        <v>0</v>
      </c>
    </row>
    <row r="953" spans="5:15" x14ac:dyDescent="0.25">
      <c r="E953" s="4" t="s">
        <v>1428</v>
      </c>
      <c r="F953" s="4" t="s">
        <v>568</v>
      </c>
      <c r="G953" s="4">
        <v>4</v>
      </c>
      <c r="H953" s="4" t="s">
        <v>1457</v>
      </c>
      <c r="I953" s="4" t="s">
        <v>1736</v>
      </c>
      <c r="J953" s="4" t="s">
        <v>618</v>
      </c>
      <c r="K953" s="5">
        <f>IF(VLOOKUP(Tableau9[[#This Row],[NUANCE]],$A:$B,2,FALSE)="EXTREME DROITE",1,0)</f>
        <v>0</v>
      </c>
      <c r="L953" s="5">
        <f>IF(VLOOKUP(Tableau9[[#This Row],[NUANCE]],$A:$B,2,FALSE)="DROITE",1,0)</f>
        <v>0</v>
      </c>
      <c r="M953" s="5">
        <f>IF(VLOOKUP(Tableau9[[#This Row],[NUANCE]],$A:$B,2,FALSE)="CENTRISTE",1,0)</f>
        <v>1</v>
      </c>
      <c r="N953" s="5">
        <f>IF(VLOOKUP(Tableau9[[#This Row],[NUANCE]],$A:$B,2,FALSE)="GAUCHE",1,0)</f>
        <v>0</v>
      </c>
      <c r="O953" s="5">
        <f>IF(VLOOKUP(Tableau9[[#This Row],[NUANCE]],$A:$B,2,FALSE)="AUTRE",1,0)</f>
        <v>0</v>
      </c>
    </row>
    <row r="954" spans="5:15" x14ac:dyDescent="0.25">
      <c r="E954" s="4" t="s">
        <v>1428</v>
      </c>
      <c r="F954" s="4" t="s">
        <v>568</v>
      </c>
      <c r="G954" s="4">
        <v>6</v>
      </c>
      <c r="H954" s="4" t="s">
        <v>1737</v>
      </c>
      <c r="I954" s="4" t="s">
        <v>1738</v>
      </c>
      <c r="J954" s="4" t="s">
        <v>620</v>
      </c>
      <c r="K954" s="5">
        <f>IF(VLOOKUP(Tableau9[[#This Row],[NUANCE]],$A:$B,2,FALSE)="EXTREME DROITE",1,0)</f>
        <v>0</v>
      </c>
      <c r="L954" s="5">
        <f>IF(VLOOKUP(Tableau9[[#This Row],[NUANCE]],$A:$B,2,FALSE)="DROITE",1,0)</f>
        <v>1</v>
      </c>
      <c r="M954" s="5">
        <f>IF(VLOOKUP(Tableau9[[#This Row],[NUANCE]],$A:$B,2,FALSE)="CENTRISTE",1,0)</f>
        <v>0</v>
      </c>
      <c r="N954" s="5">
        <f>IF(VLOOKUP(Tableau9[[#This Row],[NUANCE]],$A:$B,2,FALSE)="GAUCHE",1,0)</f>
        <v>0</v>
      </c>
      <c r="O954" s="5">
        <f>IF(VLOOKUP(Tableau9[[#This Row],[NUANCE]],$A:$B,2,FALSE)="AUTRE",1,0)</f>
        <v>0</v>
      </c>
    </row>
    <row r="955" spans="5:15" x14ac:dyDescent="0.25">
      <c r="E955" s="4" t="s">
        <v>1428</v>
      </c>
      <c r="F955" s="4" t="s">
        <v>568</v>
      </c>
      <c r="G955" s="4">
        <v>7</v>
      </c>
      <c r="H955" s="4" t="s">
        <v>1737</v>
      </c>
      <c r="I955" s="4" t="s">
        <v>1739</v>
      </c>
      <c r="J955" s="4" t="s">
        <v>620</v>
      </c>
      <c r="K955" s="5">
        <f>IF(VLOOKUP(Tableau9[[#This Row],[NUANCE]],$A:$B,2,FALSE)="EXTREME DROITE",1,0)</f>
        <v>0</v>
      </c>
      <c r="L955" s="5">
        <f>IF(VLOOKUP(Tableau9[[#This Row],[NUANCE]],$A:$B,2,FALSE)="DROITE",1,0)</f>
        <v>1</v>
      </c>
      <c r="M955" s="5">
        <f>IF(VLOOKUP(Tableau9[[#This Row],[NUANCE]],$A:$B,2,FALSE)="CENTRISTE",1,0)</f>
        <v>0</v>
      </c>
      <c r="N955" s="5">
        <f>IF(VLOOKUP(Tableau9[[#This Row],[NUANCE]],$A:$B,2,FALSE)="GAUCHE",1,0)</f>
        <v>0</v>
      </c>
      <c r="O955" s="5">
        <f>IF(VLOOKUP(Tableau9[[#This Row],[NUANCE]],$A:$B,2,FALSE)="AUTRE",1,0)</f>
        <v>0</v>
      </c>
    </row>
    <row r="956" spans="5:15" x14ac:dyDescent="0.25">
      <c r="E956" s="4" t="s">
        <v>1428</v>
      </c>
      <c r="F956" s="4" t="s">
        <v>568</v>
      </c>
      <c r="G956" s="4">
        <v>1</v>
      </c>
      <c r="H956" s="4" t="s">
        <v>1740</v>
      </c>
      <c r="I956" s="4" t="s">
        <v>1741</v>
      </c>
      <c r="J956" s="4" t="s">
        <v>638</v>
      </c>
      <c r="K956" s="5">
        <f>IF(VLOOKUP(Tableau9[[#This Row],[NUANCE]],$A:$B,2,FALSE)="EXTREME DROITE",1,0)</f>
        <v>0</v>
      </c>
      <c r="L956" s="5">
        <f>IF(VLOOKUP(Tableau9[[#This Row],[NUANCE]],$A:$B,2,FALSE)="DROITE",1,0)</f>
        <v>0</v>
      </c>
      <c r="M956" s="5">
        <f>IF(VLOOKUP(Tableau9[[#This Row],[NUANCE]],$A:$B,2,FALSE)="CENTRISTE",1,0)</f>
        <v>0</v>
      </c>
      <c r="N956" s="5">
        <f>IF(VLOOKUP(Tableau9[[#This Row],[NUANCE]],$A:$B,2,FALSE)="GAUCHE",1,0)</f>
        <v>0</v>
      </c>
      <c r="O956" s="5">
        <f>IF(VLOOKUP(Tableau9[[#This Row],[NUANCE]],$A:$B,2,FALSE)="AUTRE",1,0)</f>
        <v>1</v>
      </c>
    </row>
    <row r="957" spans="5:15" x14ac:dyDescent="0.25">
      <c r="E957" s="4" t="s">
        <v>1428</v>
      </c>
      <c r="F957" s="4" t="s">
        <v>568</v>
      </c>
      <c r="G957" s="4">
        <v>2</v>
      </c>
      <c r="H957" s="4" t="s">
        <v>1740</v>
      </c>
      <c r="I957" s="4" t="s">
        <v>1742</v>
      </c>
      <c r="J957" s="4" t="s">
        <v>638</v>
      </c>
      <c r="K957" s="5">
        <f>IF(VLOOKUP(Tableau9[[#This Row],[NUANCE]],$A:$B,2,FALSE)="EXTREME DROITE",1,0)</f>
        <v>0</v>
      </c>
      <c r="L957" s="5">
        <f>IF(VLOOKUP(Tableau9[[#This Row],[NUANCE]],$A:$B,2,FALSE)="DROITE",1,0)</f>
        <v>0</v>
      </c>
      <c r="M957" s="5">
        <f>IF(VLOOKUP(Tableau9[[#This Row],[NUANCE]],$A:$B,2,FALSE)="CENTRISTE",1,0)</f>
        <v>0</v>
      </c>
      <c r="N957" s="5">
        <f>IF(VLOOKUP(Tableau9[[#This Row],[NUANCE]],$A:$B,2,FALSE)="GAUCHE",1,0)</f>
        <v>0</v>
      </c>
      <c r="O957" s="5">
        <f>IF(VLOOKUP(Tableau9[[#This Row],[NUANCE]],$A:$B,2,FALSE)="AUTRE",1,0)</f>
        <v>1</v>
      </c>
    </row>
    <row r="958" spans="5:15" x14ac:dyDescent="0.25">
      <c r="E958" s="4" t="s">
        <v>1428</v>
      </c>
      <c r="F958" s="4" t="s">
        <v>568</v>
      </c>
      <c r="G958" s="4">
        <v>3</v>
      </c>
      <c r="H958" s="4" t="s">
        <v>1740</v>
      </c>
      <c r="I958" s="4" t="s">
        <v>1743</v>
      </c>
      <c r="J958" s="4" t="s">
        <v>638</v>
      </c>
      <c r="K958" s="5">
        <f>IF(VLOOKUP(Tableau9[[#This Row],[NUANCE]],$A:$B,2,FALSE)="EXTREME DROITE",1,0)</f>
        <v>0</v>
      </c>
      <c r="L958" s="5">
        <f>IF(VLOOKUP(Tableau9[[#This Row],[NUANCE]],$A:$B,2,FALSE)="DROITE",1,0)</f>
        <v>0</v>
      </c>
      <c r="M958" s="5">
        <f>IF(VLOOKUP(Tableau9[[#This Row],[NUANCE]],$A:$B,2,FALSE)="CENTRISTE",1,0)</f>
        <v>0</v>
      </c>
      <c r="N958" s="5">
        <f>IF(VLOOKUP(Tableau9[[#This Row],[NUANCE]],$A:$B,2,FALSE)="GAUCHE",1,0)</f>
        <v>0</v>
      </c>
      <c r="O958" s="5">
        <f>IF(VLOOKUP(Tableau9[[#This Row],[NUANCE]],$A:$B,2,FALSE)="AUTRE",1,0)</f>
        <v>1</v>
      </c>
    </row>
    <row r="959" spans="5:15" x14ac:dyDescent="0.25">
      <c r="E959" s="4" t="s">
        <v>1428</v>
      </c>
      <c r="F959" s="4" t="s">
        <v>568</v>
      </c>
      <c r="G959" s="4">
        <v>4</v>
      </c>
      <c r="H959" s="4" t="s">
        <v>1740</v>
      </c>
      <c r="I959" s="4" t="s">
        <v>1744</v>
      </c>
      <c r="J959" s="4" t="s">
        <v>638</v>
      </c>
      <c r="K959" s="5">
        <f>IF(VLOOKUP(Tableau9[[#This Row],[NUANCE]],$A:$B,2,FALSE)="EXTREME DROITE",1,0)</f>
        <v>0</v>
      </c>
      <c r="L959" s="5">
        <f>IF(VLOOKUP(Tableau9[[#This Row],[NUANCE]],$A:$B,2,FALSE)="DROITE",1,0)</f>
        <v>0</v>
      </c>
      <c r="M959" s="5">
        <f>IF(VLOOKUP(Tableau9[[#This Row],[NUANCE]],$A:$B,2,FALSE)="CENTRISTE",1,0)</f>
        <v>0</v>
      </c>
      <c r="N959" s="5">
        <f>IF(VLOOKUP(Tableau9[[#This Row],[NUANCE]],$A:$B,2,FALSE)="GAUCHE",1,0)</f>
        <v>0</v>
      </c>
      <c r="O959" s="5">
        <f>IF(VLOOKUP(Tableau9[[#This Row],[NUANCE]],$A:$B,2,FALSE)="AUTRE",1,0)</f>
        <v>1</v>
      </c>
    </row>
    <row r="960" spans="5:15" x14ac:dyDescent="0.25">
      <c r="E960" s="4" t="s">
        <v>1428</v>
      </c>
      <c r="F960" s="4" t="s">
        <v>568</v>
      </c>
      <c r="G960" s="4">
        <v>3</v>
      </c>
      <c r="H960" s="4" t="s">
        <v>1745</v>
      </c>
      <c r="I960" s="4" t="s">
        <v>1746</v>
      </c>
      <c r="J960" s="4" t="s">
        <v>638</v>
      </c>
      <c r="K960" s="5">
        <f>IF(VLOOKUP(Tableau9[[#This Row],[NUANCE]],$A:$B,2,FALSE)="EXTREME DROITE",1,0)</f>
        <v>0</v>
      </c>
      <c r="L960" s="5">
        <f>IF(VLOOKUP(Tableau9[[#This Row],[NUANCE]],$A:$B,2,FALSE)="DROITE",1,0)</f>
        <v>0</v>
      </c>
      <c r="M960" s="5">
        <f>IF(VLOOKUP(Tableau9[[#This Row],[NUANCE]],$A:$B,2,FALSE)="CENTRISTE",1,0)</f>
        <v>0</v>
      </c>
      <c r="N960" s="5">
        <f>IF(VLOOKUP(Tableau9[[#This Row],[NUANCE]],$A:$B,2,FALSE)="GAUCHE",1,0)</f>
        <v>0</v>
      </c>
      <c r="O960" s="5">
        <f>IF(VLOOKUP(Tableau9[[#This Row],[NUANCE]],$A:$B,2,FALSE)="AUTRE",1,0)</f>
        <v>1</v>
      </c>
    </row>
    <row r="961" spans="5:15" x14ac:dyDescent="0.25">
      <c r="E961" s="4" t="s">
        <v>1428</v>
      </c>
      <c r="F961" s="4" t="s">
        <v>568</v>
      </c>
      <c r="G961" s="4">
        <v>4</v>
      </c>
      <c r="H961" s="4" t="s">
        <v>1745</v>
      </c>
      <c r="I961" s="4" t="s">
        <v>1747</v>
      </c>
      <c r="J961" s="4" t="s">
        <v>638</v>
      </c>
      <c r="K961" s="5">
        <f>IF(VLOOKUP(Tableau9[[#This Row],[NUANCE]],$A:$B,2,FALSE)="EXTREME DROITE",1,0)</f>
        <v>0</v>
      </c>
      <c r="L961" s="5">
        <f>IF(VLOOKUP(Tableau9[[#This Row],[NUANCE]],$A:$B,2,FALSE)="DROITE",1,0)</f>
        <v>0</v>
      </c>
      <c r="M961" s="5">
        <f>IF(VLOOKUP(Tableau9[[#This Row],[NUANCE]],$A:$B,2,FALSE)="CENTRISTE",1,0)</f>
        <v>0</v>
      </c>
      <c r="N961" s="5">
        <f>IF(VLOOKUP(Tableau9[[#This Row],[NUANCE]],$A:$B,2,FALSE)="GAUCHE",1,0)</f>
        <v>0</v>
      </c>
      <c r="O961" s="5">
        <f>IF(VLOOKUP(Tableau9[[#This Row],[NUANCE]],$A:$B,2,FALSE)="AUTRE",1,0)</f>
        <v>1</v>
      </c>
    </row>
    <row r="962" spans="5:15" x14ac:dyDescent="0.25">
      <c r="E962" s="4" t="s">
        <v>1428</v>
      </c>
      <c r="F962" s="4" t="s">
        <v>568</v>
      </c>
      <c r="G962" s="4">
        <v>5</v>
      </c>
      <c r="H962" s="4" t="s">
        <v>1748</v>
      </c>
      <c r="I962" s="4" t="s">
        <v>1749</v>
      </c>
      <c r="J962" s="4" t="s">
        <v>642</v>
      </c>
      <c r="K962" s="5">
        <f>IF(VLOOKUP(Tableau9[[#This Row],[NUANCE]],$A:$B,2,FALSE)="EXTREME DROITE",1,0)</f>
        <v>0</v>
      </c>
      <c r="L962" s="5">
        <f>IF(VLOOKUP(Tableau9[[#This Row],[NUANCE]],$A:$B,2,FALSE)="DROITE",1,0)</f>
        <v>1</v>
      </c>
      <c r="M962" s="5">
        <f>IF(VLOOKUP(Tableau9[[#This Row],[NUANCE]],$A:$B,2,FALSE)="CENTRISTE",1,0)</f>
        <v>0</v>
      </c>
      <c r="N962" s="5">
        <f>IF(VLOOKUP(Tableau9[[#This Row],[NUANCE]],$A:$B,2,FALSE)="GAUCHE",1,0)</f>
        <v>0</v>
      </c>
      <c r="O962" s="5">
        <f>IF(VLOOKUP(Tableau9[[#This Row],[NUANCE]],$A:$B,2,FALSE)="AUTRE",1,0)</f>
        <v>0</v>
      </c>
    </row>
    <row r="963" spans="5:15" x14ac:dyDescent="0.25">
      <c r="E963" s="4" t="s">
        <v>1428</v>
      </c>
      <c r="F963" s="4" t="s">
        <v>568</v>
      </c>
      <c r="G963" s="4">
        <v>7</v>
      </c>
      <c r="H963" s="4" t="s">
        <v>1488</v>
      </c>
      <c r="I963" s="4" t="s">
        <v>1750</v>
      </c>
      <c r="J963" s="4" t="s">
        <v>618</v>
      </c>
      <c r="K963" s="5">
        <f>IF(VLOOKUP(Tableau9[[#This Row],[NUANCE]],$A:$B,2,FALSE)="EXTREME DROITE",1,0)</f>
        <v>0</v>
      </c>
      <c r="L963" s="5">
        <f>IF(VLOOKUP(Tableau9[[#This Row],[NUANCE]],$A:$B,2,FALSE)="DROITE",1,0)</f>
        <v>0</v>
      </c>
      <c r="M963" s="5">
        <f>IF(VLOOKUP(Tableau9[[#This Row],[NUANCE]],$A:$B,2,FALSE)="CENTRISTE",1,0)</f>
        <v>1</v>
      </c>
      <c r="N963" s="5">
        <f>IF(VLOOKUP(Tableau9[[#This Row],[NUANCE]],$A:$B,2,FALSE)="GAUCHE",1,0)</f>
        <v>0</v>
      </c>
      <c r="O963" s="5">
        <f>IF(VLOOKUP(Tableau9[[#This Row],[NUANCE]],$A:$B,2,FALSE)="AUTRE",1,0)</f>
        <v>0</v>
      </c>
    </row>
    <row r="964" spans="5:15" x14ac:dyDescent="0.25">
      <c r="E964" s="4" t="s">
        <v>1428</v>
      </c>
      <c r="F964" s="4" t="s">
        <v>568</v>
      </c>
      <c r="G964" s="4">
        <v>8</v>
      </c>
      <c r="H964" s="4" t="s">
        <v>1488</v>
      </c>
      <c r="I964" s="4" t="s">
        <v>1751</v>
      </c>
      <c r="J964" s="4" t="s">
        <v>618</v>
      </c>
      <c r="K964" s="5">
        <f>IF(VLOOKUP(Tableau9[[#This Row],[NUANCE]],$A:$B,2,FALSE)="EXTREME DROITE",1,0)</f>
        <v>0</v>
      </c>
      <c r="L964" s="5">
        <f>IF(VLOOKUP(Tableau9[[#This Row],[NUANCE]],$A:$B,2,FALSE)="DROITE",1,0)</f>
        <v>0</v>
      </c>
      <c r="M964" s="5">
        <f>IF(VLOOKUP(Tableau9[[#This Row],[NUANCE]],$A:$B,2,FALSE)="CENTRISTE",1,0)</f>
        <v>1</v>
      </c>
      <c r="N964" s="5">
        <f>IF(VLOOKUP(Tableau9[[#This Row],[NUANCE]],$A:$B,2,FALSE)="GAUCHE",1,0)</f>
        <v>0</v>
      </c>
      <c r="O964" s="5">
        <f>IF(VLOOKUP(Tableau9[[#This Row],[NUANCE]],$A:$B,2,FALSE)="AUTRE",1,0)</f>
        <v>0</v>
      </c>
    </row>
    <row r="965" spans="5:15" x14ac:dyDescent="0.25">
      <c r="E965" s="4" t="s">
        <v>1428</v>
      </c>
      <c r="F965" s="4" t="s">
        <v>568</v>
      </c>
      <c r="G965" s="4">
        <v>5</v>
      </c>
      <c r="H965" s="4" t="s">
        <v>1752</v>
      </c>
      <c r="I965" s="4" t="s">
        <v>1753</v>
      </c>
      <c r="J965" s="4" t="s">
        <v>638</v>
      </c>
      <c r="K965" s="5">
        <f>IF(VLOOKUP(Tableau9[[#This Row],[NUANCE]],$A:$B,2,FALSE)="EXTREME DROITE",1,0)</f>
        <v>0</v>
      </c>
      <c r="L965" s="5">
        <f>IF(VLOOKUP(Tableau9[[#This Row],[NUANCE]],$A:$B,2,FALSE)="DROITE",1,0)</f>
        <v>0</v>
      </c>
      <c r="M965" s="5">
        <f>IF(VLOOKUP(Tableau9[[#This Row],[NUANCE]],$A:$B,2,FALSE)="CENTRISTE",1,0)</f>
        <v>0</v>
      </c>
      <c r="N965" s="5">
        <f>IF(VLOOKUP(Tableau9[[#This Row],[NUANCE]],$A:$B,2,FALSE)="GAUCHE",1,0)</f>
        <v>0</v>
      </c>
      <c r="O965" s="5">
        <f>IF(VLOOKUP(Tableau9[[#This Row],[NUANCE]],$A:$B,2,FALSE)="AUTRE",1,0)</f>
        <v>1</v>
      </c>
    </row>
    <row r="966" spans="5:15" x14ac:dyDescent="0.25">
      <c r="E966" s="4" t="s">
        <v>1428</v>
      </c>
      <c r="F966" s="4" t="s">
        <v>568</v>
      </c>
      <c r="G966" s="4">
        <v>6</v>
      </c>
      <c r="H966" s="4" t="s">
        <v>1752</v>
      </c>
      <c r="I966" s="4" t="s">
        <v>1754</v>
      </c>
      <c r="J966" s="4" t="s">
        <v>638</v>
      </c>
      <c r="K966" s="5">
        <f>IF(VLOOKUP(Tableau9[[#This Row],[NUANCE]],$A:$B,2,FALSE)="EXTREME DROITE",1,0)</f>
        <v>0</v>
      </c>
      <c r="L966" s="5">
        <f>IF(VLOOKUP(Tableau9[[#This Row],[NUANCE]],$A:$B,2,FALSE)="DROITE",1,0)</f>
        <v>0</v>
      </c>
      <c r="M966" s="5">
        <f>IF(VLOOKUP(Tableau9[[#This Row],[NUANCE]],$A:$B,2,FALSE)="CENTRISTE",1,0)</f>
        <v>0</v>
      </c>
      <c r="N966" s="5">
        <f>IF(VLOOKUP(Tableau9[[#This Row],[NUANCE]],$A:$B,2,FALSE)="GAUCHE",1,0)</f>
        <v>0</v>
      </c>
      <c r="O966" s="5">
        <f>IF(VLOOKUP(Tableau9[[#This Row],[NUANCE]],$A:$B,2,FALSE)="AUTRE",1,0)</f>
        <v>1</v>
      </c>
    </row>
    <row r="967" spans="5:15" x14ac:dyDescent="0.25">
      <c r="E967" s="4" t="s">
        <v>1428</v>
      </c>
      <c r="F967" s="4" t="s">
        <v>568</v>
      </c>
      <c r="G967" s="4">
        <v>1</v>
      </c>
      <c r="H967" s="4" t="s">
        <v>1459</v>
      </c>
      <c r="I967" s="4" t="s">
        <v>1755</v>
      </c>
      <c r="J967" s="4" t="s">
        <v>620</v>
      </c>
      <c r="K967" s="5">
        <f>IF(VLOOKUP(Tableau9[[#This Row],[NUANCE]],$A:$B,2,FALSE)="EXTREME DROITE",1,0)</f>
        <v>0</v>
      </c>
      <c r="L967" s="5">
        <f>IF(VLOOKUP(Tableau9[[#This Row],[NUANCE]],$A:$B,2,FALSE)="DROITE",1,0)</f>
        <v>1</v>
      </c>
      <c r="M967" s="5">
        <f>IF(VLOOKUP(Tableau9[[#This Row],[NUANCE]],$A:$B,2,FALSE)="CENTRISTE",1,0)</f>
        <v>0</v>
      </c>
      <c r="N967" s="5">
        <f>IF(VLOOKUP(Tableau9[[#This Row],[NUANCE]],$A:$B,2,FALSE)="GAUCHE",1,0)</f>
        <v>0</v>
      </c>
      <c r="O967" s="5">
        <f>IF(VLOOKUP(Tableau9[[#This Row],[NUANCE]],$A:$B,2,FALSE)="AUTRE",1,0)</f>
        <v>0</v>
      </c>
    </row>
    <row r="968" spans="5:15" x14ac:dyDescent="0.25">
      <c r="E968" s="4" t="s">
        <v>1428</v>
      </c>
      <c r="F968" s="4" t="s">
        <v>568</v>
      </c>
      <c r="G968" s="4">
        <v>4</v>
      </c>
      <c r="H968" s="4" t="s">
        <v>1459</v>
      </c>
      <c r="I968" s="4" t="s">
        <v>1756</v>
      </c>
      <c r="J968" s="4" t="s">
        <v>620</v>
      </c>
      <c r="K968" s="5">
        <f>IF(VLOOKUP(Tableau9[[#This Row],[NUANCE]],$A:$B,2,FALSE)="EXTREME DROITE",1,0)</f>
        <v>0</v>
      </c>
      <c r="L968" s="5">
        <f>IF(VLOOKUP(Tableau9[[#This Row],[NUANCE]],$A:$B,2,FALSE)="DROITE",1,0)</f>
        <v>1</v>
      </c>
      <c r="M968" s="5">
        <f>IF(VLOOKUP(Tableau9[[#This Row],[NUANCE]],$A:$B,2,FALSE)="CENTRISTE",1,0)</f>
        <v>0</v>
      </c>
      <c r="N968" s="5">
        <f>IF(VLOOKUP(Tableau9[[#This Row],[NUANCE]],$A:$B,2,FALSE)="GAUCHE",1,0)</f>
        <v>0</v>
      </c>
      <c r="O968" s="5">
        <f>IF(VLOOKUP(Tableau9[[#This Row],[NUANCE]],$A:$B,2,FALSE)="AUTRE",1,0)</f>
        <v>0</v>
      </c>
    </row>
    <row r="969" spans="5:15" x14ac:dyDescent="0.25">
      <c r="E969" s="4" t="s">
        <v>1428</v>
      </c>
      <c r="F969" s="4" t="s">
        <v>568</v>
      </c>
      <c r="G969" s="4">
        <v>6</v>
      </c>
      <c r="H969" s="4" t="s">
        <v>1757</v>
      </c>
      <c r="I969" s="4" t="s">
        <v>1758</v>
      </c>
      <c r="J969" s="4" t="s">
        <v>644</v>
      </c>
      <c r="K969" s="5">
        <f>IF(VLOOKUP(Tableau9[[#This Row],[NUANCE]],$A:$B,2,FALSE)="EXTREME DROITE",1,0)</f>
        <v>1</v>
      </c>
      <c r="L969" s="5">
        <f>IF(VLOOKUP(Tableau9[[#This Row],[NUANCE]],$A:$B,2,FALSE)="DROITE",1,0)</f>
        <v>0</v>
      </c>
      <c r="M969" s="5">
        <f>IF(VLOOKUP(Tableau9[[#This Row],[NUANCE]],$A:$B,2,FALSE)="CENTRISTE",1,0)</f>
        <v>0</v>
      </c>
      <c r="N969" s="5">
        <f>IF(VLOOKUP(Tableau9[[#This Row],[NUANCE]],$A:$B,2,FALSE)="GAUCHE",1,0)</f>
        <v>0</v>
      </c>
      <c r="O969" s="5">
        <f>IF(VLOOKUP(Tableau9[[#This Row],[NUANCE]],$A:$B,2,FALSE)="AUTRE",1,0)</f>
        <v>0</v>
      </c>
    </row>
    <row r="970" spans="5:15" x14ac:dyDescent="0.25">
      <c r="E970" s="4" t="s">
        <v>1428</v>
      </c>
      <c r="F970" s="4" t="s">
        <v>568</v>
      </c>
      <c r="G970" s="4">
        <v>7</v>
      </c>
      <c r="H970" s="4" t="s">
        <v>1757</v>
      </c>
      <c r="I970" s="4" t="s">
        <v>1759</v>
      </c>
      <c r="J970" s="4" t="s">
        <v>644</v>
      </c>
      <c r="K970" s="5">
        <f>IF(VLOOKUP(Tableau9[[#This Row],[NUANCE]],$A:$B,2,FALSE)="EXTREME DROITE",1,0)</f>
        <v>1</v>
      </c>
      <c r="L970" s="5">
        <f>IF(VLOOKUP(Tableau9[[#This Row],[NUANCE]],$A:$B,2,FALSE)="DROITE",1,0)</f>
        <v>0</v>
      </c>
      <c r="M970" s="5">
        <f>IF(VLOOKUP(Tableau9[[#This Row],[NUANCE]],$A:$B,2,FALSE)="CENTRISTE",1,0)</f>
        <v>0</v>
      </c>
      <c r="N970" s="5">
        <f>IF(VLOOKUP(Tableau9[[#This Row],[NUANCE]],$A:$B,2,FALSE)="GAUCHE",1,0)</f>
        <v>0</v>
      </c>
      <c r="O970" s="5">
        <f>IF(VLOOKUP(Tableau9[[#This Row],[NUANCE]],$A:$B,2,FALSE)="AUTRE",1,0)</f>
        <v>0</v>
      </c>
    </row>
    <row r="971" spans="5:15" x14ac:dyDescent="0.25">
      <c r="E971" s="4" t="s">
        <v>1428</v>
      </c>
      <c r="F971" s="4" t="s">
        <v>568</v>
      </c>
      <c r="G971" s="4">
        <v>1</v>
      </c>
      <c r="H971" s="4" t="s">
        <v>1760</v>
      </c>
      <c r="I971" s="4" t="s">
        <v>1761</v>
      </c>
      <c r="J971" s="4" t="s">
        <v>640</v>
      </c>
      <c r="K971" s="5">
        <f>IF(VLOOKUP(Tableau9[[#This Row],[NUANCE]],$A:$B,2,FALSE)="EXTREME DROITE",1,0)</f>
        <v>0</v>
      </c>
      <c r="L971" s="5">
        <f>IF(VLOOKUP(Tableau9[[#This Row],[NUANCE]],$A:$B,2,FALSE)="DROITE",1,0)</f>
        <v>0</v>
      </c>
      <c r="M971" s="5">
        <f>IF(VLOOKUP(Tableau9[[#This Row],[NUANCE]],$A:$B,2,FALSE)="CENTRISTE",1,0)</f>
        <v>0</v>
      </c>
      <c r="N971" s="5">
        <f>IF(VLOOKUP(Tableau9[[#This Row],[NUANCE]],$A:$B,2,FALSE)="GAUCHE",1,0)</f>
        <v>0</v>
      </c>
      <c r="O971" s="5">
        <f>IF(VLOOKUP(Tableau9[[#This Row],[NUANCE]],$A:$B,2,FALSE)="AUTRE",1,0)</f>
        <v>1</v>
      </c>
    </row>
    <row r="972" spans="5:15" x14ac:dyDescent="0.25">
      <c r="E972" s="4" t="s">
        <v>1428</v>
      </c>
      <c r="F972" s="4" t="s">
        <v>568</v>
      </c>
      <c r="G972" s="4">
        <v>2</v>
      </c>
      <c r="H972" s="4" t="s">
        <v>1760</v>
      </c>
      <c r="I972" s="4" t="s">
        <v>1762</v>
      </c>
      <c r="J972" s="4" t="s">
        <v>640</v>
      </c>
      <c r="K972" s="5">
        <f>IF(VLOOKUP(Tableau9[[#This Row],[NUANCE]],$A:$B,2,FALSE)="EXTREME DROITE",1,0)</f>
        <v>0</v>
      </c>
      <c r="L972" s="5">
        <f>IF(VLOOKUP(Tableau9[[#This Row],[NUANCE]],$A:$B,2,FALSE)="DROITE",1,0)</f>
        <v>0</v>
      </c>
      <c r="M972" s="5">
        <f>IF(VLOOKUP(Tableau9[[#This Row],[NUANCE]],$A:$B,2,FALSE)="CENTRISTE",1,0)</f>
        <v>0</v>
      </c>
      <c r="N972" s="5">
        <f>IF(VLOOKUP(Tableau9[[#This Row],[NUANCE]],$A:$B,2,FALSE)="GAUCHE",1,0)</f>
        <v>0</v>
      </c>
      <c r="O972" s="5">
        <f>IF(VLOOKUP(Tableau9[[#This Row],[NUANCE]],$A:$B,2,FALSE)="AUTRE",1,0)</f>
        <v>1</v>
      </c>
    </row>
    <row r="973" spans="5:15" x14ac:dyDescent="0.25">
      <c r="E973" s="4" t="s">
        <v>1428</v>
      </c>
      <c r="F973" s="4" t="s">
        <v>568</v>
      </c>
      <c r="G973" s="4">
        <v>3</v>
      </c>
      <c r="H973" s="4" t="s">
        <v>1760</v>
      </c>
      <c r="I973" s="4" t="s">
        <v>1763</v>
      </c>
      <c r="J973" s="4" t="s">
        <v>640</v>
      </c>
      <c r="K973" s="5">
        <f>IF(VLOOKUP(Tableau9[[#This Row],[NUANCE]],$A:$B,2,FALSE)="EXTREME DROITE",1,0)</f>
        <v>0</v>
      </c>
      <c r="L973" s="5">
        <f>IF(VLOOKUP(Tableau9[[#This Row],[NUANCE]],$A:$B,2,FALSE)="DROITE",1,0)</f>
        <v>0</v>
      </c>
      <c r="M973" s="5">
        <f>IF(VLOOKUP(Tableau9[[#This Row],[NUANCE]],$A:$B,2,FALSE)="CENTRISTE",1,0)</f>
        <v>0</v>
      </c>
      <c r="N973" s="5">
        <f>IF(VLOOKUP(Tableau9[[#This Row],[NUANCE]],$A:$B,2,FALSE)="GAUCHE",1,0)</f>
        <v>0</v>
      </c>
      <c r="O973" s="5">
        <f>IF(VLOOKUP(Tableau9[[#This Row],[NUANCE]],$A:$B,2,FALSE)="AUTRE",1,0)</f>
        <v>1</v>
      </c>
    </row>
    <row r="974" spans="5:15" x14ac:dyDescent="0.25">
      <c r="E974" s="4" t="s">
        <v>1428</v>
      </c>
      <c r="F974" s="4" t="s">
        <v>568</v>
      </c>
      <c r="G974" s="4">
        <v>4</v>
      </c>
      <c r="H974" s="4" t="s">
        <v>1760</v>
      </c>
      <c r="I974" s="4" t="s">
        <v>1764</v>
      </c>
      <c r="J974" s="4" t="s">
        <v>640</v>
      </c>
      <c r="K974" s="5">
        <f>IF(VLOOKUP(Tableau9[[#This Row],[NUANCE]],$A:$B,2,FALSE)="EXTREME DROITE",1,0)</f>
        <v>0</v>
      </c>
      <c r="L974" s="5">
        <f>IF(VLOOKUP(Tableau9[[#This Row],[NUANCE]],$A:$B,2,FALSE)="DROITE",1,0)</f>
        <v>0</v>
      </c>
      <c r="M974" s="5">
        <f>IF(VLOOKUP(Tableau9[[#This Row],[NUANCE]],$A:$B,2,FALSE)="CENTRISTE",1,0)</f>
        <v>0</v>
      </c>
      <c r="N974" s="5">
        <f>IF(VLOOKUP(Tableau9[[#This Row],[NUANCE]],$A:$B,2,FALSE)="GAUCHE",1,0)</f>
        <v>0</v>
      </c>
      <c r="O974" s="5">
        <f>IF(VLOOKUP(Tableau9[[#This Row],[NUANCE]],$A:$B,2,FALSE)="AUTRE",1,0)</f>
        <v>1</v>
      </c>
    </row>
    <row r="975" spans="5:15" x14ac:dyDescent="0.25">
      <c r="E975" s="4" t="s">
        <v>1428</v>
      </c>
      <c r="F975" s="4" t="s">
        <v>568</v>
      </c>
      <c r="G975" s="4">
        <v>3</v>
      </c>
      <c r="H975" s="4" t="s">
        <v>1765</v>
      </c>
      <c r="I975" s="4" t="s">
        <v>1766</v>
      </c>
      <c r="J975" s="4" t="s">
        <v>638</v>
      </c>
      <c r="K975" s="5">
        <f>IF(VLOOKUP(Tableau9[[#This Row],[NUANCE]],$A:$B,2,FALSE)="EXTREME DROITE",1,0)</f>
        <v>0</v>
      </c>
      <c r="L975" s="5">
        <f>IF(VLOOKUP(Tableau9[[#This Row],[NUANCE]],$A:$B,2,FALSE)="DROITE",1,0)</f>
        <v>0</v>
      </c>
      <c r="M975" s="5">
        <f>IF(VLOOKUP(Tableau9[[#This Row],[NUANCE]],$A:$B,2,FALSE)="CENTRISTE",1,0)</f>
        <v>0</v>
      </c>
      <c r="N975" s="5">
        <f>IF(VLOOKUP(Tableau9[[#This Row],[NUANCE]],$A:$B,2,FALSE)="GAUCHE",1,0)</f>
        <v>0</v>
      </c>
      <c r="O975" s="5">
        <f>IF(VLOOKUP(Tableau9[[#This Row],[NUANCE]],$A:$B,2,FALSE)="AUTRE",1,0)</f>
        <v>1</v>
      </c>
    </row>
    <row r="976" spans="5:15" x14ac:dyDescent="0.25">
      <c r="E976" s="4" t="s">
        <v>1428</v>
      </c>
      <c r="F976" s="4" t="s">
        <v>568</v>
      </c>
      <c r="G976" s="4">
        <v>4</v>
      </c>
      <c r="H976" s="4" t="s">
        <v>1765</v>
      </c>
      <c r="I976" s="4" t="s">
        <v>1767</v>
      </c>
      <c r="J976" s="4" t="s">
        <v>638</v>
      </c>
      <c r="K976" s="5">
        <f>IF(VLOOKUP(Tableau9[[#This Row],[NUANCE]],$A:$B,2,FALSE)="EXTREME DROITE",1,0)</f>
        <v>0</v>
      </c>
      <c r="L976" s="5">
        <f>IF(VLOOKUP(Tableau9[[#This Row],[NUANCE]],$A:$B,2,FALSE)="DROITE",1,0)</f>
        <v>0</v>
      </c>
      <c r="M976" s="5">
        <f>IF(VLOOKUP(Tableau9[[#This Row],[NUANCE]],$A:$B,2,FALSE)="CENTRISTE",1,0)</f>
        <v>0</v>
      </c>
      <c r="N976" s="5">
        <f>IF(VLOOKUP(Tableau9[[#This Row],[NUANCE]],$A:$B,2,FALSE)="GAUCHE",1,0)</f>
        <v>0</v>
      </c>
      <c r="O976" s="5">
        <f>IF(VLOOKUP(Tableau9[[#This Row],[NUANCE]],$A:$B,2,FALSE)="AUTRE",1,0)</f>
        <v>1</v>
      </c>
    </row>
    <row r="977" spans="5:15" x14ac:dyDescent="0.25">
      <c r="E977" s="4" t="s">
        <v>1428</v>
      </c>
      <c r="F977" s="4" t="s">
        <v>568</v>
      </c>
      <c r="G977" s="4">
        <v>5</v>
      </c>
      <c r="H977" s="4" t="s">
        <v>1768</v>
      </c>
      <c r="I977" s="4" t="s">
        <v>1769</v>
      </c>
      <c r="J977" s="4" t="s">
        <v>644</v>
      </c>
      <c r="K977" s="5">
        <f>IF(VLOOKUP(Tableau9[[#This Row],[NUANCE]],$A:$B,2,FALSE)="EXTREME DROITE",1,0)</f>
        <v>1</v>
      </c>
      <c r="L977" s="5">
        <f>IF(VLOOKUP(Tableau9[[#This Row],[NUANCE]],$A:$B,2,FALSE)="DROITE",1,0)</f>
        <v>0</v>
      </c>
      <c r="M977" s="5">
        <f>IF(VLOOKUP(Tableau9[[#This Row],[NUANCE]],$A:$B,2,FALSE)="CENTRISTE",1,0)</f>
        <v>0</v>
      </c>
      <c r="N977" s="5">
        <f>IF(VLOOKUP(Tableau9[[#This Row],[NUANCE]],$A:$B,2,FALSE)="GAUCHE",1,0)</f>
        <v>0</v>
      </c>
      <c r="O977" s="5">
        <f>IF(VLOOKUP(Tableau9[[#This Row],[NUANCE]],$A:$B,2,FALSE)="AUTRE",1,0)</f>
        <v>0</v>
      </c>
    </row>
    <row r="978" spans="5:15" x14ac:dyDescent="0.25">
      <c r="E978" s="4" t="s">
        <v>1428</v>
      </c>
      <c r="F978" s="4" t="s">
        <v>568</v>
      </c>
      <c r="G978" s="4">
        <v>7</v>
      </c>
      <c r="H978" s="4" t="s">
        <v>1770</v>
      </c>
      <c r="I978" s="4" t="s">
        <v>1771</v>
      </c>
      <c r="J978" s="4" t="s">
        <v>646</v>
      </c>
      <c r="K978" s="5">
        <f>IF(VLOOKUP(Tableau9[[#This Row],[NUANCE]],$A:$B,2,FALSE)="EXTREME DROITE",1,0)</f>
        <v>0</v>
      </c>
      <c r="L978" s="5">
        <f>IF(VLOOKUP(Tableau9[[#This Row],[NUANCE]],$A:$B,2,FALSE)="DROITE",1,0)</f>
        <v>1</v>
      </c>
      <c r="M978" s="5">
        <f>IF(VLOOKUP(Tableau9[[#This Row],[NUANCE]],$A:$B,2,FALSE)="CENTRISTE",1,0)</f>
        <v>0</v>
      </c>
      <c r="N978" s="5">
        <f>IF(VLOOKUP(Tableau9[[#This Row],[NUANCE]],$A:$B,2,FALSE)="GAUCHE",1,0)</f>
        <v>0</v>
      </c>
      <c r="O978" s="5">
        <f>IF(VLOOKUP(Tableau9[[#This Row],[NUANCE]],$A:$B,2,FALSE)="AUTRE",1,0)</f>
        <v>0</v>
      </c>
    </row>
    <row r="979" spans="5:15" x14ac:dyDescent="0.25">
      <c r="E979" s="4" t="s">
        <v>1428</v>
      </c>
      <c r="F979" s="4" t="s">
        <v>568</v>
      </c>
      <c r="G979" s="4">
        <v>8</v>
      </c>
      <c r="H979" s="4" t="s">
        <v>1770</v>
      </c>
      <c r="I979" s="4" t="s">
        <v>1772</v>
      </c>
      <c r="J979" s="4" t="s">
        <v>646</v>
      </c>
      <c r="K979" s="5">
        <f>IF(VLOOKUP(Tableau9[[#This Row],[NUANCE]],$A:$B,2,FALSE)="EXTREME DROITE",1,0)</f>
        <v>0</v>
      </c>
      <c r="L979" s="5">
        <f>IF(VLOOKUP(Tableau9[[#This Row],[NUANCE]],$A:$B,2,FALSE)="DROITE",1,0)</f>
        <v>1</v>
      </c>
      <c r="M979" s="5">
        <f>IF(VLOOKUP(Tableau9[[#This Row],[NUANCE]],$A:$B,2,FALSE)="CENTRISTE",1,0)</f>
        <v>0</v>
      </c>
      <c r="N979" s="5">
        <f>IF(VLOOKUP(Tableau9[[#This Row],[NUANCE]],$A:$B,2,FALSE)="GAUCHE",1,0)</f>
        <v>0</v>
      </c>
      <c r="O979" s="5">
        <f>IF(VLOOKUP(Tableau9[[#This Row],[NUANCE]],$A:$B,2,FALSE)="AUTRE",1,0)</f>
        <v>0</v>
      </c>
    </row>
    <row r="980" spans="5:15" x14ac:dyDescent="0.25">
      <c r="E980" s="4" t="s">
        <v>1428</v>
      </c>
      <c r="F980" s="4" t="s">
        <v>568</v>
      </c>
      <c r="G980" s="4">
        <v>5</v>
      </c>
      <c r="H980" s="4" t="s">
        <v>1773</v>
      </c>
      <c r="I980" s="4" t="s">
        <v>1774</v>
      </c>
      <c r="J980" s="4" t="s">
        <v>638</v>
      </c>
      <c r="K980" s="5">
        <f>IF(VLOOKUP(Tableau9[[#This Row],[NUANCE]],$A:$B,2,FALSE)="EXTREME DROITE",1,0)</f>
        <v>0</v>
      </c>
      <c r="L980" s="5">
        <f>IF(VLOOKUP(Tableau9[[#This Row],[NUANCE]],$A:$B,2,FALSE)="DROITE",1,0)</f>
        <v>0</v>
      </c>
      <c r="M980" s="5">
        <f>IF(VLOOKUP(Tableau9[[#This Row],[NUANCE]],$A:$B,2,FALSE)="CENTRISTE",1,0)</f>
        <v>0</v>
      </c>
      <c r="N980" s="5">
        <f>IF(VLOOKUP(Tableau9[[#This Row],[NUANCE]],$A:$B,2,FALSE)="GAUCHE",1,0)</f>
        <v>0</v>
      </c>
      <c r="O980" s="5">
        <f>IF(VLOOKUP(Tableau9[[#This Row],[NUANCE]],$A:$B,2,FALSE)="AUTRE",1,0)</f>
        <v>1</v>
      </c>
    </row>
    <row r="981" spans="5:15" x14ac:dyDescent="0.25">
      <c r="E981" s="4" t="s">
        <v>1428</v>
      </c>
      <c r="F981" s="4" t="s">
        <v>568</v>
      </c>
      <c r="G981" s="4">
        <v>6</v>
      </c>
      <c r="H981" s="4" t="s">
        <v>1773</v>
      </c>
      <c r="I981" s="4" t="s">
        <v>1775</v>
      </c>
      <c r="J981" s="4" t="s">
        <v>638</v>
      </c>
      <c r="K981" s="5">
        <f>IF(VLOOKUP(Tableau9[[#This Row],[NUANCE]],$A:$B,2,FALSE)="EXTREME DROITE",1,0)</f>
        <v>0</v>
      </c>
      <c r="L981" s="5">
        <f>IF(VLOOKUP(Tableau9[[#This Row],[NUANCE]],$A:$B,2,FALSE)="DROITE",1,0)</f>
        <v>0</v>
      </c>
      <c r="M981" s="5">
        <f>IF(VLOOKUP(Tableau9[[#This Row],[NUANCE]],$A:$B,2,FALSE)="CENTRISTE",1,0)</f>
        <v>0</v>
      </c>
      <c r="N981" s="5">
        <f>IF(VLOOKUP(Tableau9[[#This Row],[NUANCE]],$A:$B,2,FALSE)="GAUCHE",1,0)</f>
        <v>0</v>
      </c>
      <c r="O981" s="5">
        <f>IF(VLOOKUP(Tableau9[[#This Row],[NUANCE]],$A:$B,2,FALSE)="AUTRE",1,0)</f>
        <v>1</v>
      </c>
    </row>
    <row r="982" spans="5:15" x14ac:dyDescent="0.25">
      <c r="E982" s="4" t="s">
        <v>1428</v>
      </c>
      <c r="F982" s="4" t="s">
        <v>568</v>
      </c>
      <c r="G982" s="4">
        <v>1</v>
      </c>
      <c r="H982" s="4" t="s">
        <v>1776</v>
      </c>
      <c r="I982" s="4" t="s">
        <v>1777</v>
      </c>
      <c r="J982" s="4" t="s">
        <v>644</v>
      </c>
      <c r="K982" s="5">
        <f>IF(VLOOKUP(Tableau9[[#This Row],[NUANCE]],$A:$B,2,FALSE)="EXTREME DROITE",1,0)</f>
        <v>1</v>
      </c>
      <c r="L982" s="5">
        <f>IF(VLOOKUP(Tableau9[[#This Row],[NUANCE]],$A:$B,2,FALSE)="DROITE",1,0)</f>
        <v>0</v>
      </c>
      <c r="M982" s="5">
        <f>IF(VLOOKUP(Tableau9[[#This Row],[NUANCE]],$A:$B,2,FALSE)="CENTRISTE",1,0)</f>
        <v>0</v>
      </c>
      <c r="N982" s="5">
        <f>IF(VLOOKUP(Tableau9[[#This Row],[NUANCE]],$A:$B,2,FALSE)="GAUCHE",1,0)</f>
        <v>0</v>
      </c>
      <c r="O982" s="5">
        <f>IF(VLOOKUP(Tableau9[[#This Row],[NUANCE]],$A:$B,2,FALSE)="AUTRE",1,0)</f>
        <v>0</v>
      </c>
    </row>
    <row r="983" spans="5:15" x14ac:dyDescent="0.25">
      <c r="E983" s="4" t="s">
        <v>1428</v>
      </c>
      <c r="F983" s="4" t="s">
        <v>568</v>
      </c>
      <c r="G983" s="4">
        <v>4</v>
      </c>
      <c r="H983" s="4" t="s">
        <v>1776</v>
      </c>
      <c r="I983" s="4" t="s">
        <v>1778</v>
      </c>
      <c r="J983" s="4" t="s">
        <v>644</v>
      </c>
      <c r="K983" s="5">
        <f>IF(VLOOKUP(Tableau9[[#This Row],[NUANCE]],$A:$B,2,FALSE)="EXTREME DROITE",1,0)</f>
        <v>1</v>
      </c>
      <c r="L983" s="5">
        <f>IF(VLOOKUP(Tableau9[[#This Row],[NUANCE]],$A:$B,2,FALSE)="DROITE",1,0)</f>
        <v>0</v>
      </c>
      <c r="M983" s="5">
        <f>IF(VLOOKUP(Tableau9[[#This Row],[NUANCE]],$A:$B,2,FALSE)="CENTRISTE",1,0)</f>
        <v>0</v>
      </c>
      <c r="N983" s="5">
        <f>IF(VLOOKUP(Tableau9[[#This Row],[NUANCE]],$A:$B,2,FALSE)="GAUCHE",1,0)</f>
        <v>0</v>
      </c>
      <c r="O983" s="5">
        <f>IF(VLOOKUP(Tableau9[[#This Row],[NUANCE]],$A:$B,2,FALSE)="AUTRE",1,0)</f>
        <v>0</v>
      </c>
    </row>
    <row r="984" spans="5:15" x14ac:dyDescent="0.25">
      <c r="E984" s="4" t="s">
        <v>1428</v>
      </c>
      <c r="F984" s="4" t="s">
        <v>568</v>
      </c>
      <c r="G984" s="4">
        <v>6</v>
      </c>
      <c r="H984" s="4" t="s">
        <v>1465</v>
      </c>
      <c r="I984" s="4" t="s">
        <v>1779</v>
      </c>
      <c r="J984" s="4" t="s">
        <v>622</v>
      </c>
      <c r="K984" s="5">
        <f>IF(VLOOKUP(Tableau9[[#This Row],[NUANCE]],$A:$B,2,FALSE)="EXTREME DROITE",1,0)</f>
        <v>1</v>
      </c>
      <c r="L984" s="5">
        <f>IF(VLOOKUP(Tableau9[[#This Row],[NUANCE]],$A:$B,2,FALSE)="DROITE",1,0)</f>
        <v>0</v>
      </c>
      <c r="M984" s="5">
        <f>IF(VLOOKUP(Tableau9[[#This Row],[NUANCE]],$A:$B,2,FALSE)="CENTRISTE",1,0)</f>
        <v>0</v>
      </c>
      <c r="N984" s="5">
        <f>IF(VLOOKUP(Tableau9[[#This Row],[NUANCE]],$A:$B,2,FALSE)="GAUCHE",1,0)</f>
        <v>0</v>
      </c>
      <c r="O984" s="5">
        <f>IF(VLOOKUP(Tableau9[[#This Row],[NUANCE]],$A:$B,2,FALSE)="AUTRE",1,0)</f>
        <v>0</v>
      </c>
    </row>
    <row r="985" spans="5:15" x14ac:dyDescent="0.25">
      <c r="E985" s="4" t="s">
        <v>1428</v>
      </c>
      <c r="F985" s="4" t="s">
        <v>568</v>
      </c>
      <c r="G985" s="4">
        <v>7</v>
      </c>
      <c r="H985" s="4" t="s">
        <v>1465</v>
      </c>
      <c r="I985" s="4" t="s">
        <v>1780</v>
      </c>
      <c r="J985" s="4" t="s">
        <v>622</v>
      </c>
      <c r="K985" s="5">
        <f>IF(VLOOKUP(Tableau9[[#This Row],[NUANCE]],$A:$B,2,FALSE)="EXTREME DROITE",1,0)</f>
        <v>1</v>
      </c>
      <c r="L985" s="5">
        <f>IF(VLOOKUP(Tableau9[[#This Row],[NUANCE]],$A:$B,2,FALSE)="DROITE",1,0)</f>
        <v>0</v>
      </c>
      <c r="M985" s="5">
        <f>IF(VLOOKUP(Tableau9[[#This Row],[NUANCE]],$A:$B,2,FALSE)="CENTRISTE",1,0)</f>
        <v>0</v>
      </c>
      <c r="N985" s="5">
        <f>IF(VLOOKUP(Tableau9[[#This Row],[NUANCE]],$A:$B,2,FALSE)="GAUCHE",1,0)</f>
        <v>0</v>
      </c>
      <c r="O985" s="5">
        <f>IF(VLOOKUP(Tableau9[[#This Row],[NUANCE]],$A:$B,2,FALSE)="AUTRE",1,0)</f>
        <v>0</v>
      </c>
    </row>
    <row r="986" spans="5:15" x14ac:dyDescent="0.25">
      <c r="E986" s="4" t="s">
        <v>1428</v>
      </c>
      <c r="F986" s="4" t="s">
        <v>568</v>
      </c>
      <c r="G986" s="4">
        <v>1</v>
      </c>
      <c r="H986" s="4" t="s">
        <v>1471</v>
      </c>
      <c r="I986" s="4" t="s">
        <v>1781</v>
      </c>
      <c r="J986" s="4" t="s">
        <v>618</v>
      </c>
      <c r="K986" s="5">
        <f>IF(VLOOKUP(Tableau9[[#This Row],[NUANCE]],$A:$B,2,FALSE)="EXTREME DROITE",1,0)</f>
        <v>0</v>
      </c>
      <c r="L986" s="5">
        <f>IF(VLOOKUP(Tableau9[[#This Row],[NUANCE]],$A:$B,2,FALSE)="DROITE",1,0)</f>
        <v>0</v>
      </c>
      <c r="M986" s="5">
        <f>IF(VLOOKUP(Tableau9[[#This Row],[NUANCE]],$A:$B,2,FALSE)="CENTRISTE",1,0)</f>
        <v>1</v>
      </c>
      <c r="N986" s="5">
        <f>IF(VLOOKUP(Tableau9[[#This Row],[NUANCE]],$A:$B,2,FALSE)="GAUCHE",1,0)</f>
        <v>0</v>
      </c>
      <c r="O986" s="5">
        <f>IF(VLOOKUP(Tableau9[[#This Row],[NUANCE]],$A:$B,2,FALSE)="AUTRE",1,0)</f>
        <v>0</v>
      </c>
    </row>
    <row r="987" spans="5:15" x14ac:dyDescent="0.25">
      <c r="E987" s="4" t="s">
        <v>1428</v>
      </c>
      <c r="F987" s="4" t="s">
        <v>568</v>
      </c>
      <c r="G987" s="4">
        <v>2</v>
      </c>
      <c r="H987" s="4" t="s">
        <v>1471</v>
      </c>
      <c r="I987" s="4" t="s">
        <v>1782</v>
      </c>
      <c r="J987" s="4" t="s">
        <v>618</v>
      </c>
      <c r="K987" s="5">
        <f>IF(VLOOKUP(Tableau9[[#This Row],[NUANCE]],$A:$B,2,FALSE)="EXTREME DROITE",1,0)</f>
        <v>0</v>
      </c>
      <c r="L987" s="5">
        <f>IF(VLOOKUP(Tableau9[[#This Row],[NUANCE]],$A:$B,2,FALSE)="DROITE",1,0)</f>
        <v>0</v>
      </c>
      <c r="M987" s="5">
        <f>IF(VLOOKUP(Tableau9[[#This Row],[NUANCE]],$A:$B,2,FALSE)="CENTRISTE",1,0)</f>
        <v>1</v>
      </c>
      <c r="N987" s="5">
        <f>IF(VLOOKUP(Tableau9[[#This Row],[NUANCE]],$A:$B,2,FALSE)="GAUCHE",1,0)</f>
        <v>0</v>
      </c>
      <c r="O987" s="5">
        <f>IF(VLOOKUP(Tableau9[[#This Row],[NUANCE]],$A:$B,2,FALSE)="AUTRE",1,0)</f>
        <v>0</v>
      </c>
    </row>
    <row r="988" spans="5:15" x14ac:dyDescent="0.25">
      <c r="E988" s="4" t="s">
        <v>1428</v>
      </c>
      <c r="F988" s="4" t="s">
        <v>568</v>
      </c>
      <c r="G988" s="4">
        <v>3</v>
      </c>
      <c r="H988" s="4" t="s">
        <v>1471</v>
      </c>
      <c r="I988" s="4" t="s">
        <v>1783</v>
      </c>
      <c r="J988" s="4" t="s">
        <v>618</v>
      </c>
      <c r="K988" s="5">
        <f>IF(VLOOKUP(Tableau9[[#This Row],[NUANCE]],$A:$B,2,FALSE)="EXTREME DROITE",1,0)</f>
        <v>0</v>
      </c>
      <c r="L988" s="5">
        <f>IF(VLOOKUP(Tableau9[[#This Row],[NUANCE]],$A:$B,2,FALSE)="DROITE",1,0)</f>
        <v>0</v>
      </c>
      <c r="M988" s="5">
        <f>IF(VLOOKUP(Tableau9[[#This Row],[NUANCE]],$A:$B,2,FALSE)="CENTRISTE",1,0)</f>
        <v>1</v>
      </c>
      <c r="N988" s="5">
        <f>IF(VLOOKUP(Tableau9[[#This Row],[NUANCE]],$A:$B,2,FALSE)="GAUCHE",1,0)</f>
        <v>0</v>
      </c>
      <c r="O988" s="5">
        <f>IF(VLOOKUP(Tableau9[[#This Row],[NUANCE]],$A:$B,2,FALSE)="AUTRE",1,0)</f>
        <v>0</v>
      </c>
    </row>
    <row r="989" spans="5:15" x14ac:dyDescent="0.25">
      <c r="E989" s="4" t="s">
        <v>1428</v>
      </c>
      <c r="F989" s="4" t="s">
        <v>568</v>
      </c>
      <c r="G989" s="4">
        <v>4</v>
      </c>
      <c r="H989" s="4" t="s">
        <v>1471</v>
      </c>
      <c r="I989" s="4" t="s">
        <v>1784</v>
      </c>
      <c r="J989" s="4" t="s">
        <v>618</v>
      </c>
      <c r="K989" s="5">
        <f>IF(VLOOKUP(Tableau9[[#This Row],[NUANCE]],$A:$B,2,FALSE)="EXTREME DROITE",1,0)</f>
        <v>0</v>
      </c>
      <c r="L989" s="5">
        <f>IF(VLOOKUP(Tableau9[[#This Row],[NUANCE]],$A:$B,2,FALSE)="DROITE",1,0)</f>
        <v>0</v>
      </c>
      <c r="M989" s="5">
        <f>IF(VLOOKUP(Tableau9[[#This Row],[NUANCE]],$A:$B,2,FALSE)="CENTRISTE",1,0)</f>
        <v>1</v>
      </c>
      <c r="N989" s="5">
        <f>IF(VLOOKUP(Tableau9[[#This Row],[NUANCE]],$A:$B,2,FALSE)="GAUCHE",1,0)</f>
        <v>0</v>
      </c>
      <c r="O989" s="5">
        <f>IF(VLOOKUP(Tableau9[[#This Row],[NUANCE]],$A:$B,2,FALSE)="AUTRE",1,0)</f>
        <v>0</v>
      </c>
    </row>
    <row r="990" spans="5:15" x14ac:dyDescent="0.25">
      <c r="E990" s="4" t="s">
        <v>1428</v>
      </c>
      <c r="F990" s="4" t="s">
        <v>568</v>
      </c>
      <c r="G990" s="4">
        <v>3</v>
      </c>
      <c r="H990" s="4" t="s">
        <v>1785</v>
      </c>
      <c r="I990" s="4" t="s">
        <v>1786</v>
      </c>
      <c r="J990" s="4" t="s">
        <v>640</v>
      </c>
      <c r="K990" s="5">
        <f>IF(VLOOKUP(Tableau9[[#This Row],[NUANCE]],$A:$B,2,FALSE)="EXTREME DROITE",1,0)</f>
        <v>0</v>
      </c>
      <c r="L990" s="5">
        <f>IF(VLOOKUP(Tableau9[[#This Row],[NUANCE]],$A:$B,2,FALSE)="DROITE",1,0)</f>
        <v>0</v>
      </c>
      <c r="M990" s="5">
        <f>IF(VLOOKUP(Tableau9[[#This Row],[NUANCE]],$A:$B,2,FALSE)="CENTRISTE",1,0)</f>
        <v>0</v>
      </c>
      <c r="N990" s="5">
        <f>IF(VLOOKUP(Tableau9[[#This Row],[NUANCE]],$A:$B,2,FALSE)="GAUCHE",1,0)</f>
        <v>0</v>
      </c>
      <c r="O990" s="5">
        <f>IF(VLOOKUP(Tableau9[[#This Row],[NUANCE]],$A:$B,2,FALSE)="AUTRE",1,0)</f>
        <v>1</v>
      </c>
    </row>
    <row r="991" spans="5:15" x14ac:dyDescent="0.25">
      <c r="E991" s="4" t="s">
        <v>1428</v>
      </c>
      <c r="F991" s="4" t="s">
        <v>568</v>
      </c>
      <c r="G991" s="4">
        <v>4</v>
      </c>
      <c r="H991" s="4" t="s">
        <v>1785</v>
      </c>
      <c r="I991" s="4" t="s">
        <v>1787</v>
      </c>
      <c r="J991" s="4" t="s">
        <v>640</v>
      </c>
      <c r="K991" s="5">
        <f>IF(VLOOKUP(Tableau9[[#This Row],[NUANCE]],$A:$B,2,FALSE)="EXTREME DROITE",1,0)</f>
        <v>0</v>
      </c>
      <c r="L991" s="5">
        <f>IF(VLOOKUP(Tableau9[[#This Row],[NUANCE]],$A:$B,2,FALSE)="DROITE",1,0)</f>
        <v>0</v>
      </c>
      <c r="M991" s="5">
        <f>IF(VLOOKUP(Tableau9[[#This Row],[NUANCE]],$A:$B,2,FALSE)="CENTRISTE",1,0)</f>
        <v>0</v>
      </c>
      <c r="N991" s="5">
        <f>IF(VLOOKUP(Tableau9[[#This Row],[NUANCE]],$A:$B,2,FALSE)="GAUCHE",1,0)</f>
        <v>0</v>
      </c>
      <c r="O991" s="5">
        <f>IF(VLOOKUP(Tableau9[[#This Row],[NUANCE]],$A:$B,2,FALSE)="AUTRE",1,0)</f>
        <v>1</v>
      </c>
    </row>
    <row r="992" spans="5:15" x14ac:dyDescent="0.25">
      <c r="E992" s="4" t="s">
        <v>1428</v>
      </c>
      <c r="F992" s="4" t="s">
        <v>568</v>
      </c>
      <c r="G992" s="4">
        <v>5</v>
      </c>
      <c r="H992" s="4" t="s">
        <v>1788</v>
      </c>
      <c r="I992" s="4" t="s">
        <v>1789</v>
      </c>
      <c r="J992" s="4" t="s">
        <v>622</v>
      </c>
      <c r="K992" s="5">
        <f>IF(VLOOKUP(Tableau9[[#This Row],[NUANCE]],$A:$B,2,FALSE)="EXTREME DROITE",1,0)</f>
        <v>1</v>
      </c>
      <c r="L992" s="5">
        <f>IF(VLOOKUP(Tableau9[[#This Row],[NUANCE]],$A:$B,2,FALSE)="DROITE",1,0)</f>
        <v>0</v>
      </c>
      <c r="M992" s="5">
        <f>IF(VLOOKUP(Tableau9[[#This Row],[NUANCE]],$A:$B,2,FALSE)="CENTRISTE",1,0)</f>
        <v>0</v>
      </c>
      <c r="N992" s="5">
        <f>IF(VLOOKUP(Tableau9[[#This Row],[NUANCE]],$A:$B,2,FALSE)="GAUCHE",1,0)</f>
        <v>0</v>
      </c>
      <c r="O992" s="5">
        <f>IF(VLOOKUP(Tableau9[[#This Row],[NUANCE]],$A:$B,2,FALSE)="AUTRE",1,0)</f>
        <v>0</v>
      </c>
    </row>
    <row r="993" spans="5:15" x14ac:dyDescent="0.25">
      <c r="E993" s="4" t="s">
        <v>1428</v>
      </c>
      <c r="F993" s="4" t="s">
        <v>568</v>
      </c>
      <c r="G993" s="4">
        <v>7</v>
      </c>
      <c r="H993" s="4" t="s">
        <v>1790</v>
      </c>
      <c r="I993" s="4" t="s">
        <v>1791</v>
      </c>
      <c r="J993" s="4" t="s">
        <v>644</v>
      </c>
      <c r="K993" s="5">
        <f>IF(VLOOKUP(Tableau9[[#This Row],[NUANCE]],$A:$B,2,FALSE)="EXTREME DROITE",1,0)</f>
        <v>1</v>
      </c>
      <c r="L993" s="5">
        <f>IF(VLOOKUP(Tableau9[[#This Row],[NUANCE]],$A:$B,2,FALSE)="DROITE",1,0)</f>
        <v>0</v>
      </c>
      <c r="M993" s="5">
        <f>IF(VLOOKUP(Tableau9[[#This Row],[NUANCE]],$A:$B,2,FALSE)="CENTRISTE",1,0)</f>
        <v>0</v>
      </c>
      <c r="N993" s="5">
        <f>IF(VLOOKUP(Tableau9[[#This Row],[NUANCE]],$A:$B,2,FALSE)="GAUCHE",1,0)</f>
        <v>0</v>
      </c>
      <c r="O993" s="5">
        <f>IF(VLOOKUP(Tableau9[[#This Row],[NUANCE]],$A:$B,2,FALSE)="AUTRE",1,0)</f>
        <v>0</v>
      </c>
    </row>
    <row r="994" spans="5:15" x14ac:dyDescent="0.25">
      <c r="E994" s="4" t="s">
        <v>1428</v>
      </c>
      <c r="F994" s="4" t="s">
        <v>568</v>
      </c>
      <c r="G994" s="4">
        <v>8</v>
      </c>
      <c r="H994" s="4" t="s">
        <v>1790</v>
      </c>
      <c r="I994" s="4" t="s">
        <v>1792</v>
      </c>
      <c r="J994" s="4" t="s">
        <v>644</v>
      </c>
      <c r="K994" s="5">
        <f>IF(VLOOKUP(Tableau9[[#This Row],[NUANCE]],$A:$B,2,FALSE)="EXTREME DROITE",1,0)</f>
        <v>1</v>
      </c>
      <c r="L994" s="5">
        <f>IF(VLOOKUP(Tableau9[[#This Row],[NUANCE]],$A:$B,2,FALSE)="DROITE",1,0)</f>
        <v>0</v>
      </c>
      <c r="M994" s="5">
        <f>IF(VLOOKUP(Tableau9[[#This Row],[NUANCE]],$A:$B,2,FALSE)="CENTRISTE",1,0)</f>
        <v>0</v>
      </c>
      <c r="N994" s="5">
        <f>IF(VLOOKUP(Tableau9[[#This Row],[NUANCE]],$A:$B,2,FALSE)="GAUCHE",1,0)</f>
        <v>0</v>
      </c>
      <c r="O994" s="5">
        <f>IF(VLOOKUP(Tableau9[[#This Row],[NUANCE]],$A:$B,2,FALSE)="AUTRE",1,0)</f>
        <v>0</v>
      </c>
    </row>
    <row r="995" spans="5:15" x14ac:dyDescent="0.25">
      <c r="E995" s="4" t="s">
        <v>1428</v>
      </c>
      <c r="F995" s="4" t="s">
        <v>568</v>
      </c>
      <c r="G995" s="4">
        <v>5</v>
      </c>
      <c r="H995" s="4" t="s">
        <v>1793</v>
      </c>
      <c r="I995" s="4" t="s">
        <v>1794</v>
      </c>
      <c r="J995" s="4" t="s">
        <v>638</v>
      </c>
      <c r="K995" s="5">
        <f>IF(VLOOKUP(Tableau9[[#This Row],[NUANCE]],$A:$B,2,FALSE)="EXTREME DROITE",1,0)</f>
        <v>0</v>
      </c>
      <c r="L995" s="5">
        <f>IF(VLOOKUP(Tableau9[[#This Row],[NUANCE]],$A:$B,2,FALSE)="DROITE",1,0)</f>
        <v>0</v>
      </c>
      <c r="M995" s="5">
        <f>IF(VLOOKUP(Tableau9[[#This Row],[NUANCE]],$A:$B,2,FALSE)="CENTRISTE",1,0)</f>
        <v>0</v>
      </c>
      <c r="N995" s="5">
        <f>IF(VLOOKUP(Tableau9[[#This Row],[NUANCE]],$A:$B,2,FALSE)="GAUCHE",1,0)</f>
        <v>0</v>
      </c>
      <c r="O995" s="5">
        <f>IF(VLOOKUP(Tableau9[[#This Row],[NUANCE]],$A:$B,2,FALSE)="AUTRE",1,0)</f>
        <v>1</v>
      </c>
    </row>
    <row r="996" spans="5:15" x14ac:dyDescent="0.25">
      <c r="E996" s="4" t="s">
        <v>1428</v>
      </c>
      <c r="F996" s="4" t="s">
        <v>568</v>
      </c>
      <c r="G996" s="4">
        <v>6</v>
      </c>
      <c r="H996" s="4" t="s">
        <v>1793</v>
      </c>
      <c r="I996" s="4" t="s">
        <v>1795</v>
      </c>
      <c r="J996" s="4" t="s">
        <v>638</v>
      </c>
      <c r="K996" s="5">
        <f>IF(VLOOKUP(Tableau9[[#This Row],[NUANCE]],$A:$B,2,FALSE)="EXTREME DROITE",1,0)</f>
        <v>0</v>
      </c>
      <c r="L996" s="5">
        <f>IF(VLOOKUP(Tableau9[[#This Row],[NUANCE]],$A:$B,2,FALSE)="DROITE",1,0)</f>
        <v>0</v>
      </c>
      <c r="M996" s="5">
        <f>IF(VLOOKUP(Tableau9[[#This Row],[NUANCE]],$A:$B,2,FALSE)="CENTRISTE",1,0)</f>
        <v>0</v>
      </c>
      <c r="N996" s="5">
        <f>IF(VLOOKUP(Tableau9[[#This Row],[NUANCE]],$A:$B,2,FALSE)="GAUCHE",1,0)</f>
        <v>0</v>
      </c>
      <c r="O996" s="5">
        <f>IF(VLOOKUP(Tableau9[[#This Row],[NUANCE]],$A:$B,2,FALSE)="AUTRE",1,0)</f>
        <v>1</v>
      </c>
    </row>
    <row r="997" spans="5:15" x14ac:dyDescent="0.25">
      <c r="E997" s="4" t="s">
        <v>1428</v>
      </c>
      <c r="F997" s="4" t="s">
        <v>568</v>
      </c>
      <c r="G997" s="4">
        <v>1</v>
      </c>
      <c r="H997" s="4" t="s">
        <v>1796</v>
      </c>
      <c r="I997" s="4" t="s">
        <v>1797</v>
      </c>
      <c r="J997" s="4" t="s">
        <v>622</v>
      </c>
      <c r="K997" s="5">
        <f>IF(VLOOKUP(Tableau9[[#This Row],[NUANCE]],$A:$B,2,FALSE)="EXTREME DROITE",1,0)</f>
        <v>1</v>
      </c>
      <c r="L997" s="5">
        <f>IF(VLOOKUP(Tableau9[[#This Row],[NUANCE]],$A:$B,2,FALSE)="DROITE",1,0)</f>
        <v>0</v>
      </c>
      <c r="M997" s="5">
        <f>IF(VLOOKUP(Tableau9[[#This Row],[NUANCE]],$A:$B,2,FALSE)="CENTRISTE",1,0)</f>
        <v>0</v>
      </c>
      <c r="N997" s="5">
        <f>IF(VLOOKUP(Tableau9[[#This Row],[NUANCE]],$A:$B,2,FALSE)="GAUCHE",1,0)</f>
        <v>0</v>
      </c>
      <c r="O997" s="5">
        <f>IF(VLOOKUP(Tableau9[[#This Row],[NUANCE]],$A:$B,2,FALSE)="AUTRE",1,0)</f>
        <v>0</v>
      </c>
    </row>
    <row r="998" spans="5:15" x14ac:dyDescent="0.25">
      <c r="E998" s="4" t="s">
        <v>1428</v>
      </c>
      <c r="F998" s="4" t="s">
        <v>568</v>
      </c>
      <c r="G998" s="4">
        <v>4</v>
      </c>
      <c r="H998" s="4" t="s">
        <v>1796</v>
      </c>
      <c r="I998" s="4" t="s">
        <v>1798</v>
      </c>
      <c r="J998" s="4" t="s">
        <v>622</v>
      </c>
      <c r="K998" s="5">
        <f>IF(VLOOKUP(Tableau9[[#This Row],[NUANCE]],$A:$B,2,FALSE)="EXTREME DROITE",1,0)</f>
        <v>1</v>
      </c>
      <c r="L998" s="5">
        <f>IF(VLOOKUP(Tableau9[[#This Row],[NUANCE]],$A:$B,2,FALSE)="DROITE",1,0)</f>
        <v>0</v>
      </c>
      <c r="M998" s="5">
        <f>IF(VLOOKUP(Tableau9[[#This Row],[NUANCE]],$A:$B,2,FALSE)="CENTRISTE",1,0)</f>
        <v>0</v>
      </c>
      <c r="N998" s="5">
        <f>IF(VLOOKUP(Tableau9[[#This Row],[NUANCE]],$A:$B,2,FALSE)="GAUCHE",1,0)</f>
        <v>0</v>
      </c>
      <c r="O998" s="5">
        <f>IF(VLOOKUP(Tableau9[[#This Row],[NUANCE]],$A:$B,2,FALSE)="AUTRE",1,0)</f>
        <v>0</v>
      </c>
    </row>
    <row r="999" spans="5:15" x14ac:dyDescent="0.25">
      <c r="E999" s="4" t="s">
        <v>1428</v>
      </c>
      <c r="F999" s="4" t="s">
        <v>568</v>
      </c>
      <c r="G999" s="4">
        <v>6</v>
      </c>
      <c r="H999" s="4" t="s">
        <v>1799</v>
      </c>
      <c r="I999" s="4" t="s">
        <v>1800</v>
      </c>
      <c r="J999" s="4" t="s">
        <v>648</v>
      </c>
      <c r="K999" s="5">
        <f>IF(VLOOKUP(Tableau9[[#This Row],[NUANCE]],$A:$B,2,FALSE)="EXTREME DROITE",1,0)</f>
        <v>1</v>
      </c>
      <c r="L999" s="5">
        <f>IF(VLOOKUP(Tableau9[[#This Row],[NUANCE]],$A:$B,2,FALSE)="DROITE",1,0)</f>
        <v>0</v>
      </c>
      <c r="M999" s="5">
        <f>IF(VLOOKUP(Tableau9[[#This Row],[NUANCE]],$A:$B,2,FALSE)="CENTRISTE",1,0)</f>
        <v>0</v>
      </c>
      <c r="N999" s="5">
        <f>IF(VLOOKUP(Tableau9[[#This Row],[NUANCE]],$A:$B,2,FALSE)="GAUCHE",1,0)</f>
        <v>0</v>
      </c>
      <c r="O999" s="5">
        <f>IF(VLOOKUP(Tableau9[[#This Row],[NUANCE]],$A:$B,2,FALSE)="AUTRE",1,0)</f>
        <v>0</v>
      </c>
    </row>
    <row r="1000" spans="5:15" x14ac:dyDescent="0.25">
      <c r="E1000" s="4" t="s">
        <v>1428</v>
      </c>
      <c r="F1000" s="4" t="s">
        <v>568</v>
      </c>
      <c r="G1000" s="4">
        <v>7</v>
      </c>
      <c r="H1000" s="4" t="s">
        <v>1799</v>
      </c>
      <c r="I1000" s="4" t="s">
        <v>1801</v>
      </c>
      <c r="J1000" s="4" t="s">
        <v>648</v>
      </c>
      <c r="K1000" s="5">
        <f>IF(VLOOKUP(Tableau9[[#This Row],[NUANCE]],$A:$B,2,FALSE)="EXTREME DROITE",1,0)</f>
        <v>1</v>
      </c>
      <c r="L1000" s="5">
        <f>IF(VLOOKUP(Tableau9[[#This Row],[NUANCE]],$A:$B,2,FALSE)="DROITE",1,0)</f>
        <v>0</v>
      </c>
      <c r="M1000" s="5">
        <f>IF(VLOOKUP(Tableau9[[#This Row],[NUANCE]],$A:$B,2,FALSE)="CENTRISTE",1,0)</f>
        <v>0</v>
      </c>
      <c r="N1000" s="5">
        <f>IF(VLOOKUP(Tableau9[[#This Row],[NUANCE]],$A:$B,2,FALSE)="GAUCHE",1,0)</f>
        <v>0</v>
      </c>
      <c r="O1000" s="5">
        <f>IF(VLOOKUP(Tableau9[[#This Row],[NUANCE]],$A:$B,2,FALSE)="AUTRE",1,0)</f>
        <v>0</v>
      </c>
    </row>
    <row r="1001" spans="5:15" x14ac:dyDescent="0.25">
      <c r="E1001" s="4" t="s">
        <v>1428</v>
      </c>
      <c r="F1001" s="4" t="s">
        <v>568</v>
      </c>
      <c r="G1001" s="4">
        <v>1</v>
      </c>
      <c r="H1001" s="4" t="s">
        <v>1802</v>
      </c>
      <c r="I1001" s="4" t="s">
        <v>1803</v>
      </c>
      <c r="J1001" s="4" t="s">
        <v>620</v>
      </c>
      <c r="K1001" s="5">
        <f>IF(VLOOKUP(Tableau9[[#This Row],[NUANCE]],$A:$B,2,FALSE)="EXTREME DROITE",1,0)</f>
        <v>0</v>
      </c>
      <c r="L1001" s="5">
        <f>IF(VLOOKUP(Tableau9[[#This Row],[NUANCE]],$A:$B,2,FALSE)="DROITE",1,0)</f>
        <v>1</v>
      </c>
      <c r="M1001" s="5">
        <f>IF(VLOOKUP(Tableau9[[#This Row],[NUANCE]],$A:$B,2,FALSE)="CENTRISTE",1,0)</f>
        <v>0</v>
      </c>
      <c r="N1001" s="5">
        <f>IF(VLOOKUP(Tableau9[[#This Row],[NUANCE]],$A:$B,2,FALSE)="GAUCHE",1,0)</f>
        <v>0</v>
      </c>
      <c r="O1001" s="5">
        <f>IF(VLOOKUP(Tableau9[[#This Row],[NUANCE]],$A:$B,2,FALSE)="AUTRE",1,0)</f>
        <v>0</v>
      </c>
    </row>
    <row r="1002" spans="5:15" x14ac:dyDescent="0.25">
      <c r="E1002" s="4" t="s">
        <v>1428</v>
      </c>
      <c r="F1002" s="4" t="s">
        <v>568</v>
      </c>
      <c r="G1002" s="4">
        <v>2</v>
      </c>
      <c r="H1002" s="4" t="s">
        <v>1802</v>
      </c>
      <c r="I1002" s="4" t="s">
        <v>1804</v>
      </c>
      <c r="J1002" s="4" t="s">
        <v>620</v>
      </c>
      <c r="K1002" s="5">
        <f>IF(VLOOKUP(Tableau9[[#This Row],[NUANCE]],$A:$B,2,FALSE)="EXTREME DROITE",1,0)</f>
        <v>0</v>
      </c>
      <c r="L1002" s="5">
        <f>IF(VLOOKUP(Tableau9[[#This Row],[NUANCE]],$A:$B,2,FALSE)="DROITE",1,0)</f>
        <v>1</v>
      </c>
      <c r="M1002" s="5">
        <f>IF(VLOOKUP(Tableau9[[#This Row],[NUANCE]],$A:$B,2,FALSE)="CENTRISTE",1,0)</f>
        <v>0</v>
      </c>
      <c r="N1002" s="5">
        <f>IF(VLOOKUP(Tableau9[[#This Row],[NUANCE]],$A:$B,2,FALSE)="GAUCHE",1,0)</f>
        <v>0</v>
      </c>
      <c r="O1002" s="5">
        <f>IF(VLOOKUP(Tableau9[[#This Row],[NUANCE]],$A:$B,2,FALSE)="AUTRE",1,0)</f>
        <v>0</v>
      </c>
    </row>
    <row r="1003" spans="5:15" x14ac:dyDescent="0.25">
      <c r="E1003" s="4" t="s">
        <v>1428</v>
      </c>
      <c r="F1003" s="4" t="s">
        <v>568</v>
      </c>
      <c r="G1003" s="4">
        <v>3</v>
      </c>
      <c r="H1003" s="4" t="s">
        <v>1802</v>
      </c>
      <c r="I1003" s="4" t="s">
        <v>1805</v>
      </c>
      <c r="J1003" s="4" t="s">
        <v>620</v>
      </c>
      <c r="K1003" s="5">
        <f>IF(VLOOKUP(Tableau9[[#This Row],[NUANCE]],$A:$B,2,FALSE)="EXTREME DROITE",1,0)</f>
        <v>0</v>
      </c>
      <c r="L1003" s="5">
        <f>IF(VLOOKUP(Tableau9[[#This Row],[NUANCE]],$A:$B,2,FALSE)="DROITE",1,0)</f>
        <v>1</v>
      </c>
      <c r="M1003" s="5">
        <f>IF(VLOOKUP(Tableau9[[#This Row],[NUANCE]],$A:$B,2,FALSE)="CENTRISTE",1,0)</f>
        <v>0</v>
      </c>
      <c r="N1003" s="5">
        <f>IF(VLOOKUP(Tableau9[[#This Row],[NUANCE]],$A:$B,2,FALSE)="GAUCHE",1,0)</f>
        <v>0</v>
      </c>
      <c r="O1003" s="5">
        <f>IF(VLOOKUP(Tableau9[[#This Row],[NUANCE]],$A:$B,2,FALSE)="AUTRE",1,0)</f>
        <v>0</v>
      </c>
    </row>
    <row r="1004" spans="5:15" x14ac:dyDescent="0.25">
      <c r="E1004" s="4" t="s">
        <v>1428</v>
      </c>
      <c r="F1004" s="4" t="s">
        <v>568</v>
      </c>
      <c r="G1004" s="4">
        <v>4</v>
      </c>
      <c r="H1004" s="4" t="s">
        <v>1802</v>
      </c>
      <c r="I1004" s="4" t="s">
        <v>1806</v>
      </c>
      <c r="J1004" s="4" t="s">
        <v>620</v>
      </c>
      <c r="K1004" s="5">
        <f>IF(VLOOKUP(Tableau9[[#This Row],[NUANCE]],$A:$B,2,FALSE)="EXTREME DROITE",1,0)</f>
        <v>0</v>
      </c>
      <c r="L1004" s="5">
        <f>IF(VLOOKUP(Tableau9[[#This Row],[NUANCE]],$A:$B,2,FALSE)="DROITE",1,0)</f>
        <v>1</v>
      </c>
      <c r="M1004" s="5">
        <f>IF(VLOOKUP(Tableau9[[#This Row],[NUANCE]],$A:$B,2,FALSE)="CENTRISTE",1,0)</f>
        <v>0</v>
      </c>
      <c r="N1004" s="5">
        <f>IF(VLOOKUP(Tableau9[[#This Row],[NUANCE]],$A:$B,2,FALSE)="GAUCHE",1,0)</f>
        <v>0</v>
      </c>
      <c r="O1004" s="5">
        <f>IF(VLOOKUP(Tableau9[[#This Row],[NUANCE]],$A:$B,2,FALSE)="AUTRE",1,0)</f>
        <v>0</v>
      </c>
    </row>
    <row r="1005" spans="5:15" x14ac:dyDescent="0.25">
      <c r="E1005" s="4" t="s">
        <v>1428</v>
      </c>
      <c r="F1005" s="4" t="s">
        <v>568</v>
      </c>
      <c r="G1005" s="4">
        <v>3</v>
      </c>
      <c r="H1005" s="4" t="s">
        <v>1479</v>
      </c>
      <c r="I1005" s="4" t="s">
        <v>1807</v>
      </c>
      <c r="J1005" s="4" t="s">
        <v>618</v>
      </c>
      <c r="K1005" s="5">
        <f>IF(VLOOKUP(Tableau9[[#This Row],[NUANCE]],$A:$B,2,FALSE)="EXTREME DROITE",1,0)</f>
        <v>0</v>
      </c>
      <c r="L1005" s="5">
        <f>IF(VLOOKUP(Tableau9[[#This Row],[NUANCE]],$A:$B,2,FALSE)="DROITE",1,0)</f>
        <v>0</v>
      </c>
      <c r="M1005" s="5">
        <f>IF(VLOOKUP(Tableau9[[#This Row],[NUANCE]],$A:$B,2,FALSE)="CENTRISTE",1,0)</f>
        <v>1</v>
      </c>
      <c r="N1005" s="5">
        <f>IF(VLOOKUP(Tableau9[[#This Row],[NUANCE]],$A:$B,2,FALSE)="GAUCHE",1,0)</f>
        <v>0</v>
      </c>
      <c r="O1005" s="5">
        <f>IF(VLOOKUP(Tableau9[[#This Row],[NUANCE]],$A:$B,2,FALSE)="AUTRE",1,0)</f>
        <v>0</v>
      </c>
    </row>
    <row r="1006" spans="5:15" x14ac:dyDescent="0.25">
      <c r="E1006" s="4" t="s">
        <v>1428</v>
      </c>
      <c r="F1006" s="4" t="s">
        <v>568</v>
      </c>
      <c r="G1006" s="4">
        <v>4</v>
      </c>
      <c r="H1006" s="4" t="s">
        <v>1479</v>
      </c>
      <c r="I1006" s="4" t="s">
        <v>1808</v>
      </c>
      <c r="J1006" s="4" t="s">
        <v>618</v>
      </c>
      <c r="K1006" s="5">
        <f>IF(VLOOKUP(Tableau9[[#This Row],[NUANCE]],$A:$B,2,FALSE)="EXTREME DROITE",1,0)</f>
        <v>0</v>
      </c>
      <c r="L1006" s="5">
        <f>IF(VLOOKUP(Tableau9[[#This Row],[NUANCE]],$A:$B,2,FALSE)="DROITE",1,0)</f>
        <v>0</v>
      </c>
      <c r="M1006" s="5">
        <f>IF(VLOOKUP(Tableau9[[#This Row],[NUANCE]],$A:$B,2,FALSE)="CENTRISTE",1,0)</f>
        <v>1</v>
      </c>
      <c r="N1006" s="5">
        <f>IF(VLOOKUP(Tableau9[[#This Row],[NUANCE]],$A:$B,2,FALSE)="GAUCHE",1,0)</f>
        <v>0</v>
      </c>
      <c r="O1006" s="5">
        <f>IF(VLOOKUP(Tableau9[[#This Row],[NUANCE]],$A:$B,2,FALSE)="AUTRE",1,0)</f>
        <v>0</v>
      </c>
    </row>
    <row r="1007" spans="5:15" x14ac:dyDescent="0.25">
      <c r="E1007" s="4" t="s">
        <v>1428</v>
      </c>
      <c r="F1007" s="4" t="s">
        <v>568</v>
      </c>
      <c r="G1007" s="4">
        <v>5</v>
      </c>
      <c r="H1007" s="4" t="s">
        <v>1809</v>
      </c>
      <c r="I1007" s="4" t="s">
        <v>1810</v>
      </c>
      <c r="J1007" s="4" t="s">
        <v>648</v>
      </c>
      <c r="K1007" s="5">
        <f>IF(VLOOKUP(Tableau9[[#This Row],[NUANCE]],$A:$B,2,FALSE)="EXTREME DROITE",1,0)</f>
        <v>1</v>
      </c>
      <c r="L1007" s="5">
        <f>IF(VLOOKUP(Tableau9[[#This Row],[NUANCE]],$A:$B,2,FALSE)="DROITE",1,0)</f>
        <v>0</v>
      </c>
      <c r="M1007" s="5">
        <f>IF(VLOOKUP(Tableau9[[#This Row],[NUANCE]],$A:$B,2,FALSE)="CENTRISTE",1,0)</f>
        <v>0</v>
      </c>
      <c r="N1007" s="5">
        <f>IF(VLOOKUP(Tableau9[[#This Row],[NUANCE]],$A:$B,2,FALSE)="GAUCHE",1,0)</f>
        <v>0</v>
      </c>
      <c r="O1007" s="5">
        <f>IF(VLOOKUP(Tableau9[[#This Row],[NUANCE]],$A:$B,2,FALSE)="AUTRE",1,0)</f>
        <v>0</v>
      </c>
    </row>
    <row r="1008" spans="5:15" x14ac:dyDescent="0.25">
      <c r="E1008" s="4" t="s">
        <v>1428</v>
      </c>
      <c r="F1008" s="4" t="s">
        <v>568</v>
      </c>
      <c r="G1008" s="4">
        <v>7</v>
      </c>
      <c r="H1008" s="4" t="s">
        <v>1486</v>
      </c>
      <c r="I1008" s="4" t="s">
        <v>1811</v>
      </c>
      <c r="J1008" s="4" t="s">
        <v>622</v>
      </c>
      <c r="K1008" s="5">
        <f>IF(VLOOKUP(Tableau9[[#This Row],[NUANCE]],$A:$B,2,FALSE)="EXTREME DROITE",1,0)</f>
        <v>1</v>
      </c>
      <c r="L1008" s="5">
        <f>IF(VLOOKUP(Tableau9[[#This Row],[NUANCE]],$A:$B,2,FALSE)="DROITE",1,0)</f>
        <v>0</v>
      </c>
      <c r="M1008" s="5">
        <f>IF(VLOOKUP(Tableau9[[#This Row],[NUANCE]],$A:$B,2,FALSE)="CENTRISTE",1,0)</f>
        <v>0</v>
      </c>
      <c r="N1008" s="5">
        <f>IF(VLOOKUP(Tableau9[[#This Row],[NUANCE]],$A:$B,2,FALSE)="GAUCHE",1,0)</f>
        <v>0</v>
      </c>
      <c r="O1008" s="5">
        <f>IF(VLOOKUP(Tableau9[[#This Row],[NUANCE]],$A:$B,2,FALSE)="AUTRE",1,0)</f>
        <v>0</v>
      </c>
    </row>
    <row r="1009" spans="5:15" x14ac:dyDescent="0.25">
      <c r="E1009" s="4" t="s">
        <v>1428</v>
      </c>
      <c r="F1009" s="4" t="s">
        <v>568</v>
      </c>
      <c r="G1009" s="4">
        <v>8</v>
      </c>
      <c r="H1009" s="4" t="s">
        <v>1486</v>
      </c>
      <c r="I1009" s="4" t="s">
        <v>1812</v>
      </c>
      <c r="J1009" s="4" t="s">
        <v>622</v>
      </c>
      <c r="K1009" s="5">
        <f>IF(VLOOKUP(Tableau9[[#This Row],[NUANCE]],$A:$B,2,FALSE)="EXTREME DROITE",1,0)</f>
        <v>1</v>
      </c>
      <c r="L1009" s="5">
        <f>IF(VLOOKUP(Tableau9[[#This Row],[NUANCE]],$A:$B,2,FALSE)="DROITE",1,0)</f>
        <v>0</v>
      </c>
      <c r="M1009" s="5">
        <f>IF(VLOOKUP(Tableau9[[#This Row],[NUANCE]],$A:$B,2,FALSE)="CENTRISTE",1,0)</f>
        <v>0</v>
      </c>
      <c r="N1009" s="5">
        <f>IF(VLOOKUP(Tableau9[[#This Row],[NUANCE]],$A:$B,2,FALSE)="GAUCHE",1,0)</f>
        <v>0</v>
      </c>
      <c r="O1009" s="5">
        <f>IF(VLOOKUP(Tableau9[[#This Row],[NUANCE]],$A:$B,2,FALSE)="AUTRE",1,0)</f>
        <v>0</v>
      </c>
    </row>
    <row r="1010" spans="5:15" x14ac:dyDescent="0.25">
      <c r="E1010" s="4" t="s">
        <v>1428</v>
      </c>
      <c r="F1010" s="4" t="s">
        <v>568</v>
      </c>
      <c r="G1010" s="4">
        <v>5</v>
      </c>
      <c r="H1010" s="4" t="s">
        <v>1451</v>
      </c>
      <c r="I1010" s="4" t="s">
        <v>1813</v>
      </c>
      <c r="J1010" s="4" t="s">
        <v>618</v>
      </c>
      <c r="K1010" s="5">
        <f>IF(VLOOKUP(Tableau9[[#This Row],[NUANCE]],$A:$B,2,FALSE)="EXTREME DROITE",1,0)</f>
        <v>0</v>
      </c>
      <c r="L1010" s="5">
        <f>IF(VLOOKUP(Tableau9[[#This Row],[NUANCE]],$A:$B,2,FALSE)="DROITE",1,0)</f>
        <v>0</v>
      </c>
      <c r="M1010" s="5">
        <f>IF(VLOOKUP(Tableau9[[#This Row],[NUANCE]],$A:$B,2,FALSE)="CENTRISTE",1,0)</f>
        <v>1</v>
      </c>
      <c r="N1010" s="5">
        <f>IF(VLOOKUP(Tableau9[[#This Row],[NUANCE]],$A:$B,2,FALSE)="GAUCHE",1,0)</f>
        <v>0</v>
      </c>
      <c r="O1010" s="5">
        <f>IF(VLOOKUP(Tableau9[[#This Row],[NUANCE]],$A:$B,2,FALSE)="AUTRE",1,0)</f>
        <v>0</v>
      </c>
    </row>
    <row r="1011" spans="5:15" x14ac:dyDescent="0.25">
      <c r="E1011" s="4" t="s">
        <v>1428</v>
      </c>
      <c r="F1011" s="4" t="s">
        <v>568</v>
      </c>
      <c r="G1011" s="4">
        <v>6</v>
      </c>
      <c r="H1011" s="4" t="s">
        <v>1451</v>
      </c>
      <c r="I1011" s="4" t="s">
        <v>1814</v>
      </c>
      <c r="J1011" s="4" t="s">
        <v>618</v>
      </c>
      <c r="K1011" s="5">
        <f>IF(VLOOKUP(Tableau9[[#This Row],[NUANCE]],$A:$B,2,FALSE)="EXTREME DROITE",1,0)</f>
        <v>0</v>
      </c>
      <c r="L1011" s="5">
        <f>IF(VLOOKUP(Tableau9[[#This Row],[NUANCE]],$A:$B,2,FALSE)="DROITE",1,0)</f>
        <v>0</v>
      </c>
      <c r="M1011" s="5">
        <f>IF(VLOOKUP(Tableau9[[#This Row],[NUANCE]],$A:$B,2,FALSE)="CENTRISTE",1,0)</f>
        <v>1</v>
      </c>
      <c r="N1011" s="5">
        <f>IF(VLOOKUP(Tableau9[[#This Row],[NUANCE]],$A:$B,2,FALSE)="GAUCHE",1,0)</f>
        <v>0</v>
      </c>
      <c r="O1011" s="5">
        <f>IF(VLOOKUP(Tableau9[[#This Row],[NUANCE]],$A:$B,2,FALSE)="AUTRE",1,0)</f>
        <v>0</v>
      </c>
    </row>
    <row r="1012" spans="5:15" x14ac:dyDescent="0.25">
      <c r="E1012" s="4" t="s">
        <v>1428</v>
      </c>
      <c r="F1012" s="4" t="s">
        <v>568</v>
      </c>
      <c r="G1012" s="4">
        <v>1</v>
      </c>
      <c r="H1012" s="4" t="s">
        <v>1815</v>
      </c>
      <c r="I1012" s="4" t="s">
        <v>1816</v>
      </c>
      <c r="J1012" s="4" t="s">
        <v>648</v>
      </c>
      <c r="K1012" s="5">
        <f>IF(VLOOKUP(Tableau9[[#This Row],[NUANCE]],$A:$B,2,FALSE)="EXTREME DROITE",1,0)</f>
        <v>1</v>
      </c>
      <c r="L1012" s="5">
        <f>IF(VLOOKUP(Tableau9[[#This Row],[NUANCE]],$A:$B,2,FALSE)="DROITE",1,0)</f>
        <v>0</v>
      </c>
      <c r="M1012" s="5">
        <f>IF(VLOOKUP(Tableau9[[#This Row],[NUANCE]],$A:$B,2,FALSE)="CENTRISTE",1,0)</f>
        <v>0</v>
      </c>
      <c r="N1012" s="5">
        <f>IF(VLOOKUP(Tableau9[[#This Row],[NUANCE]],$A:$B,2,FALSE)="GAUCHE",1,0)</f>
        <v>0</v>
      </c>
      <c r="O1012" s="5">
        <f>IF(VLOOKUP(Tableau9[[#This Row],[NUANCE]],$A:$B,2,FALSE)="AUTRE",1,0)</f>
        <v>0</v>
      </c>
    </row>
    <row r="1013" spans="5:15" x14ac:dyDescent="0.25">
      <c r="E1013" s="4" t="s">
        <v>1428</v>
      </c>
      <c r="F1013" s="4" t="s">
        <v>568</v>
      </c>
      <c r="G1013" s="4">
        <v>4</v>
      </c>
      <c r="H1013" s="4" t="s">
        <v>1815</v>
      </c>
      <c r="I1013" s="4" t="s">
        <v>1817</v>
      </c>
      <c r="J1013" s="4" t="s">
        <v>648</v>
      </c>
      <c r="K1013" s="5">
        <f>IF(VLOOKUP(Tableau9[[#This Row],[NUANCE]],$A:$B,2,FALSE)="EXTREME DROITE",1,0)</f>
        <v>1</v>
      </c>
      <c r="L1013" s="5">
        <f>IF(VLOOKUP(Tableau9[[#This Row],[NUANCE]],$A:$B,2,FALSE)="DROITE",1,0)</f>
        <v>0</v>
      </c>
      <c r="M1013" s="5">
        <f>IF(VLOOKUP(Tableau9[[#This Row],[NUANCE]],$A:$B,2,FALSE)="CENTRISTE",1,0)</f>
        <v>0</v>
      </c>
      <c r="N1013" s="5">
        <f>IF(VLOOKUP(Tableau9[[#This Row],[NUANCE]],$A:$B,2,FALSE)="GAUCHE",1,0)</f>
        <v>0</v>
      </c>
      <c r="O1013" s="5">
        <f>IF(VLOOKUP(Tableau9[[#This Row],[NUANCE]],$A:$B,2,FALSE)="AUTRE",1,0)</f>
        <v>0</v>
      </c>
    </row>
    <row r="1014" spans="5:15" x14ac:dyDescent="0.25">
      <c r="E1014" s="4" t="s">
        <v>1428</v>
      </c>
      <c r="F1014" s="4" t="s">
        <v>568</v>
      </c>
      <c r="G1014" s="4">
        <v>6</v>
      </c>
      <c r="H1014" s="4" t="s">
        <v>1818</v>
      </c>
      <c r="I1014" s="4" t="s">
        <v>1819</v>
      </c>
      <c r="J1014" s="4" t="s">
        <v>648</v>
      </c>
      <c r="K1014" s="5">
        <f>IF(VLOOKUP(Tableau9[[#This Row],[NUANCE]],$A:$B,2,FALSE)="EXTREME DROITE",1,0)</f>
        <v>1</v>
      </c>
      <c r="L1014" s="5">
        <f>IF(VLOOKUP(Tableau9[[#This Row],[NUANCE]],$A:$B,2,FALSE)="DROITE",1,0)</f>
        <v>0</v>
      </c>
      <c r="M1014" s="5">
        <f>IF(VLOOKUP(Tableau9[[#This Row],[NUANCE]],$A:$B,2,FALSE)="CENTRISTE",1,0)</f>
        <v>0</v>
      </c>
      <c r="N1014" s="5">
        <f>IF(VLOOKUP(Tableau9[[#This Row],[NUANCE]],$A:$B,2,FALSE)="GAUCHE",1,0)</f>
        <v>0</v>
      </c>
      <c r="O1014" s="5">
        <f>IF(VLOOKUP(Tableau9[[#This Row],[NUANCE]],$A:$B,2,FALSE)="AUTRE",1,0)</f>
        <v>0</v>
      </c>
    </row>
    <row r="1015" spans="5:15" x14ac:dyDescent="0.25">
      <c r="E1015" s="4" t="s">
        <v>1428</v>
      </c>
      <c r="F1015" s="4" t="s">
        <v>568</v>
      </c>
      <c r="G1015" s="4">
        <v>7</v>
      </c>
      <c r="H1015" s="4" t="s">
        <v>1818</v>
      </c>
      <c r="I1015" s="4" t="s">
        <v>1820</v>
      </c>
      <c r="J1015" s="4" t="s">
        <v>648</v>
      </c>
      <c r="K1015" s="5">
        <f>IF(VLOOKUP(Tableau9[[#This Row],[NUANCE]],$A:$B,2,FALSE)="EXTREME DROITE",1,0)</f>
        <v>1</v>
      </c>
      <c r="L1015" s="5">
        <f>IF(VLOOKUP(Tableau9[[#This Row],[NUANCE]],$A:$B,2,FALSE)="DROITE",1,0)</f>
        <v>0</v>
      </c>
      <c r="M1015" s="5">
        <f>IF(VLOOKUP(Tableau9[[#This Row],[NUANCE]],$A:$B,2,FALSE)="CENTRISTE",1,0)</f>
        <v>0</v>
      </c>
      <c r="N1015" s="5">
        <f>IF(VLOOKUP(Tableau9[[#This Row],[NUANCE]],$A:$B,2,FALSE)="GAUCHE",1,0)</f>
        <v>0</v>
      </c>
      <c r="O1015" s="5">
        <f>IF(VLOOKUP(Tableau9[[#This Row],[NUANCE]],$A:$B,2,FALSE)="AUTRE",1,0)</f>
        <v>0</v>
      </c>
    </row>
    <row r="1016" spans="5:15" x14ac:dyDescent="0.25">
      <c r="E1016" s="4" t="s">
        <v>1428</v>
      </c>
      <c r="F1016" s="4" t="s">
        <v>568</v>
      </c>
      <c r="G1016" s="4">
        <v>1</v>
      </c>
      <c r="H1016" s="4" t="s">
        <v>1821</v>
      </c>
      <c r="I1016" s="4" t="s">
        <v>1822</v>
      </c>
      <c r="J1016" s="4" t="s">
        <v>642</v>
      </c>
      <c r="K1016" s="5">
        <f>IF(VLOOKUP(Tableau9[[#This Row],[NUANCE]],$A:$B,2,FALSE)="EXTREME DROITE",1,0)</f>
        <v>0</v>
      </c>
      <c r="L1016" s="5">
        <f>IF(VLOOKUP(Tableau9[[#This Row],[NUANCE]],$A:$B,2,FALSE)="DROITE",1,0)</f>
        <v>1</v>
      </c>
      <c r="M1016" s="5">
        <f>IF(VLOOKUP(Tableau9[[#This Row],[NUANCE]],$A:$B,2,FALSE)="CENTRISTE",1,0)</f>
        <v>0</v>
      </c>
      <c r="N1016" s="5">
        <f>IF(VLOOKUP(Tableau9[[#This Row],[NUANCE]],$A:$B,2,FALSE)="GAUCHE",1,0)</f>
        <v>0</v>
      </c>
      <c r="O1016" s="5">
        <f>IF(VLOOKUP(Tableau9[[#This Row],[NUANCE]],$A:$B,2,FALSE)="AUTRE",1,0)</f>
        <v>0</v>
      </c>
    </row>
    <row r="1017" spans="5:15" x14ac:dyDescent="0.25">
      <c r="E1017" s="4" t="s">
        <v>1428</v>
      </c>
      <c r="F1017" s="4" t="s">
        <v>568</v>
      </c>
      <c r="G1017" s="4">
        <v>2</v>
      </c>
      <c r="H1017" s="4" t="s">
        <v>1821</v>
      </c>
      <c r="I1017" s="4" t="s">
        <v>1823</v>
      </c>
      <c r="J1017" s="4" t="s">
        <v>642</v>
      </c>
      <c r="K1017" s="5">
        <f>IF(VLOOKUP(Tableau9[[#This Row],[NUANCE]],$A:$B,2,FALSE)="EXTREME DROITE",1,0)</f>
        <v>0</v>
      </c>
      <c r="L1017" s="5">
        <f>IF(VLOOKUP(Tableau9[[#This Row],[NUANCE]],$A:$B,2,FALSE)="DROITE",1,0)</f>
        <v>1</v>
      </c>
      <c r="M1017" s="5">
        <f>IF(VLOOKUP(Tableau9[[#This Row],[NUANCE]],$A:$B,2,FALSE)="CENTRISTE",1,0)</f>
        <v>0</v>
      </c>
      <c r="N1017" s="5">
        <f>IF(VLOOKUP(Tableau9[[#This Row],[NUANCE]],$A:$B,2,FALSE)="GAUCHE",1,0)</f>
        <v>0</v>
      </c>
      <c r="O1017" s="5">
        <f>IF(VLOOKUP(Tableau9[[#This Row],[NUANCE]],$A:$B,2,FALSE)="AUTRE",1,0)</f>
        <v>0</v>
      </c>
    </row>
    <row r="1018" spans="5:15" x14ac:dyDescent="0.25">
      <c r="E1018" s="4" t="s">
        <v>1428</v>
      </c>
      <c r="F1018" s="4" t="s">
        <v>568</v>
      </c>
      <c r="G1018" s="4">
        <v>3</v>
      </c>
      <c r="H1018" s="4" t="s">
        <v>1821</v>
      </c>
      <c r="I1018" s="4" t="s">
        <v>1824</v>
      </c>
      <c r="J1018" s="4" t="s">
        <v>642</v>
      </c>
      <c r="K1018" s="5">
        <f>IF(VLOOKUP(Tableau9[[#This Row],[NUANCE]],$A:$B,2,FALSE)="EXTREME DROITE",1,0)</f>
        <v>0</v>
      </c>
      <c r="L1018" s="5">
        <f>IF(VLOOKUP(Tableau9[[#This Row],[NUANCE]],$A:$B,2,FALSE)="DROITE",1,0)</f>
        <v>1</v>
      </c>
      <c r="M1018" s="5">
        <f>IF(VLOOKUP(Tableau9[[#This Row],[NUANCE]],$A:$B,2,FALSE)="CENTRISTE",1,0)</f>
        <v>0</v>
      </c>
      <c r="N1018" s="5">
        <f>IF(VLOOKUP(Tableau9[[#This Row],[NUANCE]],$A:$B,2,FALSE)="GAUCHE",1,0)</f>
        <v>0</v>
      </c>
      <c r="O1018" s="5">
        <f>IF(VLOOKUP(Tableau9[[#This Row],[NUANCE]],$A:$B,2,FALSE)="AUTRE",1,0)</f>
        <v>0</v>
      </c>
    </row>
    <row r="1019" spans="5:15" x14ac:dyDescent="0.25">
      <c r="E1019" s="4" t="s">
        <v>1428</v>
      </c>
      <c r="F1019" s="4" t="s">
        <v>568</v>
      </c>
      <c r="G1019" s="4">
        <v>4</v>
      </c>
      <c r="H1019" s="4" t="s">
        <v>1821</v>
      </c>
      <c r="I1019" s="4" t="s">
        <v>1825</v>
      </c>
      <c r="J1019" s="4" t="s">
        <v>642</v>
      </c>
      <c r="K1019" s="5">
        <f>IF(VLOOKUP(Tableau9[[#This Row],[NUANCE]],$A:$B,2,FALSE)="EXTREME DROITE",1,0)</f>
        <v>0</v>
      </c>
      <c r="L1019" s="5">
        <f>IF(VLOOKUP(Tableau9[[#This Row],[NUANCE]],$A:$B,2,FALSE)="DROITE",1,0)</f>
        <v>1</v>
      </c>
      <c r="M1019" s="5">
        <f>IF(VLOOKUP(Tableau9[[#This Row],[NUANCE]],$A:$B,2,FALSE)="CENTRISTE",1,0)</f>
        <v>0</v>
      </c>
      <c r="N1019" s="5">
        <f>IF(VLOOKUP(Tableau9[[#This Row],[NUANCE]],$A:$B,2,FALSE)="GAUCHE",1,0)</f>
        <v>0</v>
      </c>
      <c r="O1019" s="5">
        <f>IF(VLOOKUP(Tableau9[[#This Row],[NUANCE]],$A:$B,2,FALSE)="AUTRE",1,0)</f>
        <v>0</v>
      </c>
    </row>
    <row r="1020" spans="5:15" x14ac:dyDescent="0.25">
      <c r="E1020" s="4" t="s">
        <v>1428</v>
      </c>
      <c r="F1020" s="4" t="s">
        <v>568</v>
      </c>
      <c r="G1020" s="4">
        <v>3</v>
      </c>
      <c r="H1020" s="4" t="s">
        <v>1826</v>
      </c>
      <c r="I1020" s="4" t="s">
        <v>1827</v>
      </c>
      <c r="J1020" s="4" t="s">
        <v>620</v>
      </c>
      <c r="K1020" s="5">
        <f>IF(VLOOKUP(Tableau9[[#This Row],[NUANCE]],$A:$B,2,FALSE)="EXTREME DROITE",1,0)</f>
        <v>0</v>
      </c>
      <c r="L1020" s="5">
        <f>IF(VLOOKUP(Tableau9[[#This Row],[NUANCE]],$A:$B,2,FALSE)="DROITE",1,0)</f>
        <v>1</v>
      </c>
      <c r="M1020" s="5">
        <f>IF(VLOOKUP(Tableau9[[#This Row],[NUANCE]],$A:$B,2,FALSE)="CENTRISTE",1,0)</f>
        <v>0</v>
      </c>
      <c r="N1020" s="5">
        <f>IF(VLOOKUP(Tableau9[[#This Row],[NUANCE]],$A:$B,2,FALSE)="GAUCHE",1,0)</f>
        <v>0</v>
      </c>
      <c r="O1020" s="5">
        <f>IF(VLOOKUP(Tableau9[[#This Row],[NUANCE]],$A:$B,2,FALSE)="AUTRE",1,0)</f>
        <v>0</v>
      </c>
    </row>
    <row r="1021" spans="5:15" x14ac:dyDescent="0.25">
      <c r="E1021" s="4" t="s">
        <v>1428</v>
      </c>
      <c r="F1021" s="4" t="s">
        <v>568</v>
      </c>
      <c r="G1021" s="4">
        <v>4</v>
      </c>
      <c r="H1021" s="4" t="s">
        <v>1826</v>
      </c>
      <c r="I1021" s="4" t="s">
        <v>1828</v>
      </c>
      <c r="J1021" s="4" t="s">
        <v>620</v>
      </c>
      <c r="K1021" s="5">
        <f>IF(VLOOKUP(Tableau9[[#This Row],[NUANCE]],$A:$B,2,FALSE)="EXTREME DROITE",1,0)</f>
        <v>0</v>
      </c>
      <c r="L1021" s="5">
        <f>IF(VLOOKUP(Tableau9[[#This Row],[NUANCE]],$A:$B,2,FALSE)="DROITE",1,0)</f>
        <v>1</v>
      </c>
      <c r="M1021" s="5">
        <f>IF(VLOOKUP(Tableau9[[#This Row],[NUANCE]],$A:$B,2,FALSE)="CENTRISTE",1,0)</f>
        <v>0</v>
      </c>
      <c r="N1021" s="5">
        <f>IF(VLOOKUP(Tableau9[[#This Row],[NUANCE]],$A:$B,2,FALSE)="GAUCHE",1,0)</f>
        <v>0</v>
      </c>
      <c r="O1021" s="5">
        <f>IF(VLOOKUP(Tableau9[[#This Row],[NUANCE]],$A:$B,2,FALSE)="AUTRE",1,0)</f>
        <v>0</v>
      </c>
    </row>
    <row r="1022" spans="5:15" x14ac:dyDescent="0.25">
      <c r="E1022" s="4" t="s">
        <v>1428</v>
      </c>
      <c r="F1022" s="4" t="s">
        <v>568</v>
      </c>
      <c r="G1022" s="4">
        <v>5</v>
      </c>
      <c r="H1022" s="4" t="s">
        <v>1453</v>
      </c>
      <c r="I1022" s="4" t="s">
        <v>1829</v>
      </c>
      <c r="J1022" s="4" t="s">
        <v>620</v>
      </c>
      <c r="K1022" s="5">
        <f>IF(VLOOKUP(Tableau9[[#This Row],[NUANCE]],$A:$B,2,FALSE)="EXTREME DROITE",1,0)</f>
        <v>0</v>
      </c>
      <c r="L1022" s="5">
        <f>IF(VLOOKUP(Tableau9[[#This Row],[NUANCE]],$A:$B,2,FALSE)="DROITE",1,0)</f>
        <v>1</v>
      </c>
      <c r="M1022" s="5">
        <f>IF(VLOOKUP(Tableau9[[#This Row],[NUANCE]],$A:$B,2,FALSE)="CENTRISTE",1,0)</f>
        <v>0</v>
      </c>
      <c r="N1022" s="5">
        <f>IF(VLOOKUP(Tableau9[[#This Row],[NUANCE]],$A:$B,2,FALSE)="GAUCHE",1,0)</f>
        <v>0</v>
      </c>
      <c r="O1022" s="5">
        <f>IF(VLOOKUP(Tableau9[[#This Row],[NUANCE]],$A:$B,2,FALSE)="AUTRE",1,0)</f>
        <v>0</v>
      </c>
    </row>
    <row r="1023" spans="5:15" x14ac:dyDescent="0.25">
      <c r="E1023" s="4" t="s">
        <v>1428</v>
      </c>
      <c r="F1023" s="4" t="s">
        <v>568</v>
      </c>
      <c r="G1023" s="4">
        <v>6</v>
      </c>
      <c r="H1023" s="4" t="s">
        <v>1453</v>
      </c>
      <c r="I1023" s="4" t="s">
        <v>1830</v>
      </c>
      <c r="J1023" s="4" t="s">
        <v>620</v>
      </c>
      <c r="K1023" s="5">
        <f>IF(VLOOKUP(Tableau9[[#This Row],[NUANCE]],$A:$B,2,FALSE)="EXTREME DROITE",1,0)</f>
        <v>0</v>
      </c>
      <c r="L1023" s="5">
        <f>IF(VLOOKUP(Tableau9[[#This Row],[NUANCE]],$A:$B,2,FALSE)="DROITE",1,0)</f>
        <v>1</v>
      </c>
      <c r="M1023" s="5">
        <f>IF(VLOOKUP(Tableau9[[#This Row],[NUANCE]],$A:$B,2,FALSE)="CENTRISTE",1,0)</f>
        <v>0</v>
      </c>
      <c r="N1023" s="5">
        <f>IF(VLOOKUP(Tableau9[[#This Row],[NUANCE]],$A:$B,2,FALSE)="GAUCHE",1,0)</f>
        <v>0</v>
      </c>
      <c r="O1023" s="5">
        <f>IF(VLOOKUP(Tableau9[[#This Row],[NUANCE]],$A:$B,2,FALSE)="AUTRE",1,0)</f>
        <v>0</v>
      </c>
    </row>
    <row r="1024" spans="5:15" x14ac:dyDescent="0.25">
      <c r="E1024" s="4" t="s">
        <v>1428</v>
      </c>
      <c r="F1024" s="4" t="s">
        <v>568</v>
      </c>
      <c r="G1024" s="4">
        <v>1</v>
      </c>
      <c r="H1024" s="4" t="s">
        <v>1831</v>
      </c>
      <c r="I1024" s="4" t="s">
        <v>1832</v>
      </c>
      <c r="J1024" s="4" t="s">
        <v>644</v>
      </c>
      <c r="K1024" s="5">
        <f>IF(VLOOKUP(Tableau9[[#This Row],[NUANCE]],$A:$B,2,FALSE)="EXTREME DROITE",1,0)</f>
        <v>1</v>
      </c>
      <c r="L1024" s="5">
        <f>IF(VLOOKUP(Tableau9[[#This Row],[NUANCE]],$A:$B,2,FALSE)="DROITE",1,0)</f>
        <v>0</v>
      </c>
      <c r="M1024" s="5">
        <f>IF(VLOOKUP(Tableau9[[#This Row],[NUANCE]],$A:$B,2,FALSE)="CENTRISTE",1,0)</f>
        <v>0</v>
      </c>
      <c r="N1024" s="5">
        <f>IF(VLOOKUP(Tableau9[[#This Row],[NUANCE]],$A:$B,2,FALSE)="GAUCHE",1,0)</f>
        <v>0</v>
      </c>
      <c r="O1024" s="5">
        <f>IF(VLOOKUP(Tableau9[[#This Row],[NUANCE]],$A:$B,2,FALSE)="AUTRE",1,0)</f>
        <v>0</v>
      </c>
    </row>
    <row r="1025" spans="5:15" x14ac:dyDescent="0.25">
      <c r="E1025" s="4" t="s">
        <v>1428</v>
      </c>
      <c r="F1025" s="4" t="s">
        <v>568</v>
      </c>
      <c r="G1025" s="4">
        <v>2</v>
      </c>
      <c r="H1025" s="4" t="s">
        <v>1831</v>
      </c>
      <c r="I1025" s="4" t="s">
        <v>1833</v>
      </c>
      <c r="J1025" s="4" t="s">
        <v>644</v>
      </c>
      <c r="K1025" s="5">
        <f>IF(VLOOKUP(Tableau9[[#This Row],[NUANCE]],$A:$B,2,FALSE)="EXTREME DROITE",1,0)</f>
        <v>1</v>
      </c>
      <c r="L1025" s="5">
        <f>IF(VLOOKUP(Tableau9[[#This Row],[NUANCE]],$A:$B,2,FALSE)="DROITE",1,0)</f>
        <v>0</v>
      </c>
      <c r="M1025" s="5">
        <f>IF(VLOOKUP(Tableau9[[#This Row],[NUANCE]],$A:$B,2,FALSE)="CENTRISTE",1,0)</f>
        <v>0</v>
      </c>
      <c r="N1025" s="5">
        <f>IF(VLOOKUP(Tableau9[[#This Row],[NUANCE]],$A:$B,2,FALSE)="GAUCHE",1,0)</f>
        <v>0</v>
      </c>
      <c r="O1025" s="5">
        <f>IF(VLOOKUP(Tableau9[[#This Row],[NUANCE]],$A:$B,2,FALSE)="AUTRE",1,0)</f>
        <v>0</v>
      </c>
    </row>
    <row r="1026" spans="5:15" x14ac:dyDescent="0.25">
      <c r="E1026" s="4" t="s">
        <v>1428</v>
      </c>
      <c r="F1026" s="4" t="s">
        <v>568</v>
      </c>
      <c r="G1026" s="4">
        <v>3</v>
      </c>
      <c r="H1026" s="4" t="s">
        <v>1831</v>
      </c>
      <c r="I1026" s="4" t="s">
        <v>1834</v>
      </c>
      <c r="J1026" s="4" t="s">
        <v>644</v>
      </c>
      <c r="K1026" s="5">
        <f>IF(VLOOKUP(Tableau9[[#This Row],[NUANCE]],$A:$B,2,FALSE)="EXTREME DROITE",1,0)</f>
        <v>1</v>
      </c>
      <c r="L1026" s="5">
        <f>IF(VLOOKUP(Tableau9[[#This Row],[NUANCE]],$A:$B,2,FALSE)="DROITE",1,0)</f>
        <v>0</v>
      </c>
      <c r="M1026" s="5">
        <f>IF(VLOOKUP(Tableau9[[#This Row],[NUANCE]],$A:$B,2,FALSE)="CENTRISTE",1,0)</f>
        <v>0</v>
      </c>
      <c r="N1026" s="5">
        <f>IF(VLOOKUP(Tableau9[[#This Row],[NUANCE]],$A:$B,2,FALSE)="GAUCHE",1,0)</f>
        <v>0</v>
      </c>
      <c r="O1026" s="5">
        <f>IF(VLOOKUP(Tableau9[[#This Row],[NUANCE]],$A:$B,2,FALSE)="AUTRE",1,0)</f>
        <v>0</v>
      </c>
    </row>
    <row r="1027" spans="5:15" x14ac:dyDescent="0.25">
      <c r="E1027" s="4" t="s">
        <v>1428</v>
      </c>
      <c r="F1027" s="4" t="s">
        <v>568</v>
      </c>
      <c r="G1027" s="4">
        <v>4</v>
      </c>
      <c r="H1027" s="4" t="s">
        <v>1831</v>
      </c>
      <c r="I1027" s="4" t="s">
        <v>1835</v>
      </c>
      <c r="J1027" s="4" t="s">
        <v>644</v>
      </c>
      <c r="K1027" s="5">
        <f>IF(VLOOKUP(Tableau9[[#This Row],[NUANCE]],$A:$B,2,FALSE)="EXTREME DROITE",1,0)</f>
        <v>1</v>
      </c>
      <c r="L1027" s="5">
        <f>IF(VLOOKUP(Tableau9[[#This Row],[NUANCE]],$A:$B,2,FALSE)="DROITE",1,0)</f>
        <v>0</v>
      </c>
      <c r="M1027" s="5">
        <f>IF(VLOOKUP(Tableau9[[#This Row],[NUANCE]],$A:$B,2,FALSE)="CENTRISTE",1,0)</f>
        <v>0</v>
      </c>
      <c r="N1027" s="5">
        <f>IF(VLOOKUP(Tableau9[[#This Row],[NUANCE]],$A:$B,2,FALSE)="GAUCHE",1,0)</f>
        <v>0</v>
      </c>
      <c r="O1027" s="5">
        <f>IF(VLOOKUP(Tableau9[[#This Row],[NUANCE]],$A:$B,2,FALSE)="AUTRE",1,0)</f>
        <v>0</v>
      </c>
    </row>
    <row r="1028" spans="5:15" x14ac:dyDescent="0.25">
      <c r="E1028" s="4" t="s">
        <v>1428</v>
      </c>
      <c r="F1028" s="4" t="s">
        <v>568</v>
      </c>
      <c r="G1028" s="4">
        <v>3</v>
      </c>
      <c r="H1028" s="4" t="s">
        <v>1836</v>
      </c>
      <c r="I1028" s="4" t="s">
        <v>1837</v>
      </c>
      <c r="J1028" s="4" t="s">
        <v>642</v>
      </c>
      <c r="K1028" s="5">
        <f>IF(VLOOKUP(Tableau9[[#This Row],[NUANCE]],$A:$B,2,FALSE)="EXTREME DROITE",1,0)</f>
        <v>0</v>
      </c>
      <c r="L1028" s="5">
        <f>IF(VLOOKUP(Tableau9[[#This Row],[NUANCE]],$A:$B,2,FALSE)="DROITE",1,0)</f>
        <v>1</v>
      </c>
      <c r="M1028" s="5">
        <f>IF(VLOOKUP(Tableau9[[#This Row],[NUANCE]],$A:$B,2,FALSE)="CENTRISTE",1,0)</f>
        <v>0</v>
      </c>
      <c r="N1028" s="5">
        <f>IF(VLOOKUP(Tableau9[[#This Row],[NUANCE]],$A:$B,2,FALSE)="GAUCHE",1,0)</f>
        <v>0</v>
      </c>
      <c r="O1028" s="5">
        <f>IF(VLOOKUP(Tableau9[[#This Row],[NUANCE]],$A:$B,2,FALSE)="AUTRE",1,0)</f>
        <v>0</v>
      </c>
    </row>
    <row r="1029" spans="5:15" x14ac:dyDescent="0.25">
      <c r="E1029" s="4" t="s">
        <v>1428</v>
      </c>
      <c r="F1029" s="4" t="s">
        <v>568</v>
      </c>
      <c r="G1029" s="4">
        <v>4</v>
      </c>
      <c r="H1029" s="4" t="s">
        <v>1836</v>
      </c>
      <c r="I1029" s="4" t="s">
        <v>1838</v>
      </c>
      <c r="J1029" s="4" t="s">
        <v>642</v>
      </c>
      <c r="K1029" s="5">
        <f>IF(VLOOKUP(Tableau9[[#This Row],[NUANCE]],$A:$B,2,FALSE)="EXTREME DROITE",1,0)</f>
        <v>0</v>
      </c>
      <c r="L1029" s="5">
        <f>IF(VLOOKUP(Tableau9[[#This Row],[NUANCE]],$A:$B,2,FALSE)="DROITE",1,0)</f>
        <v>1</v>
      </c>
      <c r="M1029" s="5">
        <f>IF(VLOOKUP(Tableau9[[#This Row],[NUANCE]],$A:$B,2,FALSE)="CENTRISTE",1,0)</f>
        <v>0</v>
      </c>
      <c r="N1029" s="5">
        <f>IF(VLOOKUP(Tableau9[[#This Row],[NUANCE]],$A:$B,2,FALSE)="GAUCHE",1,0)</f>
        <v>0</v>
      </c>
      <c r="O1029" s="5">
        <f>IF(VLOOKUP(Tableau9[[#This Row],[NUANCE]],$A:$B,2,FALSE)="AUTRE",1,0)</f>
        <v>0</v>
      </c>
    </row>
    <row r="1030" spans="5:15" x14ac:dyDescent="0.25">
      <c r="E1030" s="4" t="s">
        <v>1428</v>
      </c>
      <c r="F1030" s="4" t="s">
        <v>568</v>
      </c>
      <c r="G1030" s="4">
        <v>5</v>
      </c>
      <c r="H1030" s="4" t="s">
        <v>1839</v>
      </c>
      <c r="I1030" s="4" t="s">
        <v>1840</v>
      </c>
      <c r="J1030" s="4" t="s">
        <v>642</v>
      </c>
      <c r="K1030" s="5">
        <f>IF(VLOOKUP(Tableau9[[#This Row],[NUANCE]],$A:$B,2,FALSE)="EXTREME DROITE",1,0)</f>
        <v>0</v>
      </c>
      <c r="L1030" s="5">
        <f>IF(VLOOKUP(Tableau9[[#This Row],[NUANCE]],$A:$B,2,FALSE)="DROITE",1,0)</f>
        <v>1</v>
      </c>
      <c r="M1030" s="5">
        <f>IF(VLOOKUP(Tableau9[[#This Row],[NUANCE]],$A:$B,2,FALSE)="CENTRISTE",1,0)</f>
        <v>0</v>
      </c>
      <c r="N1030" s="5">
        <f>IF(VLOOKUP(Tableau9[[#This Row],[NUANCE]],$A:$B,2,FALSE)="GAUCHE",1,0)</f>
        <v>0</v>
      </c>
      <c r="O1030" s="5">
        <f>IF(VLOOKUP(Tableau9[[#This Row],[NUANCE]],$A:$B,2,FALSE)="AUTRE",1,0)</f>
        <v>0</v>
      </c>
    </row>
    <row r="1031" spans="5:15" x14ac:dyDescent="0.25">
      <c r="E1031" s="4" t="s">
        <v>1428</v>
      </c>
      <c r="F1031" s="4" t="s">
        <v>568</v>
      </c>
      <c r="G1031" s="4">
        <v>6</v>
      </c>
      <c r="H1031" s="4" t="s">
        <v>1839</v>
      </c>
      <c r="I1031" s="4" t="s">
        <v>1841</v>
      </c>
      <c r="J1031" s="4" t="s">
        <v>642</v>
      </c>
      <c r="K1031" s="5">
        <f>IF(VLOOKUP(Tableau9[[#This Row],[NUANCE]],$A:$B,2,FALSE)="EXTREME DROITE",1,0)</f>
        <v>0</v>
      </c>
      <c r="L1031" s="5">
        <f>IF(VLOOKUP(Tableau9[[#This Row],[NUANCE]],$A:$B,2,FALSE)="DROITE",1,0)</f>
        <v>1</v>
      </c>
      <c r="M1031" s="5">
        <f>IF(VLOOKUP(Tableau9[[#This Row],[NUANCE]],$A:$B,2,FALSE)="CENTRISTE",1,0)</f>
        <v>0</v>
      </c>
      <c r="N1031" s="5">
        <f>IF(VLOOKUP(Tableau9[[#This Row],[NUANCE]],$A:$B,2,FALSE)="GAUCHE",1,0)</f>
        <v>0</v>
      </c>
      <c r="O1031" s="5">
        <f>IF(VLOOKUP(Tableau9[[#This Row],[NUANCE]],$A:$B,2,FALSE)="AUTRE",1,0)</f>
        <v>0</v>
      </c>
    </row>
    <row r="1032" spans="5:15" x14ac:dyDescent="0.25">
      <c r="E1032" s="4" t="s">
        <v>1428</v>
      </c>
      <c r="F1032" s="4" t="s">
        <v>568</v>
      </c>
      <c r="G1032" s="4">
        <v>1</v>
      </c>
      <c r="H1032" s="4" t="s">
        <v>1842</v>
      </c>
      <c r="I1032" s="4" t="s">
        <v>1843</v>
      </c>
      <c r="J1032" s="4" t="s">
        <v>622</v>
      </c>
      <c r="K1032" s="5">
        <f>IF(VLOOKUP(Tableau9[[#This Row],[NUANCE]],$A:$B,2,FALSE)="EXTREME DROITE",1,0)</f>
        <v>1</v>
      </c>
      <c r="L1032" s="5">
        <f>IF(VLOOKUP(Tableau9[[#This Row],[NUANCE]],$A:$B,2,FALSE)="DROITE",1,0)</f>
        <v>0</v>
      </c>
      <c r="M1032" s="5">
        <f>IF(VLOOKUP(Tableau9[[#This Row],[NUANCE]],$A:$B,2,FALSE)="CENTRISTE",1,0)</f>
        <v>0</v>
      </c>
      <c r="N1032" s="5">
        <f>IF(VLOOKUP(Tableau9[[#This Row],[NUANCE]],$A:$B,2,FALSE)="GAUCHE",1,0)</f>
        <v>0</v>
      </c>
      <c r="O1032" s="5">
        <f>IF(VLOOKUP(Tableau9[[#This Row],[NUANCE]],$A:$B,2,FALSE)="AUTRE",1,0)</f>
        <v>0</v>
      </c>
    </row>
    <row r="1033" spans="5:15" x14ac:dyDescent="0.25">
      <c r="E1033" s="4" t="s">
        <v>1428</v>
      </c>
      <c r="F1033" s="4" t="s">
        <v>568</v>
      </c>
      <c r="G1033" s="4">
        <v>2</v>
      </c>
      <c r="H1033" s="4" t="s">
        <v>1842</v>
      </c>
      <c r="I1033" s="4" t="s">
        <v>1844</v>
      </c>
      <c r="J1033" s="4" t="s">
        <v>622</v>
      </c>
      <c r="K1033" s="5">
        <f>IF(VLOOKUP(Tableau9[[#This Row],[NUANCE]],$A:$B,2,FALSE)="EXTREME DROITE",1,0)</f>
        <v>1</v>
      </c>
      <c r="L1033" s="5">
        <f>IF(VLOOKUP(Tableau9[[#This Row],[NUANCE]],$A:$B,2,FALSE)="DROITE",1,0)</f>
        <v>0</v>
      </c>
      <c r="M1033" s="5">
        <f>IF(VLOOKUP(Tableau9[[#This Row],[NUANCE]],$A:$B,2,FALSE)="CENTRISTE",1,0)</f>
        <v>0</v>
      </c>
      <c r="N1033" s="5">
        <f>IF(VLOOKUP(Tableau9[[#This Row],[NUANCE]],$A:$B,2,FALSE)="GAUCHE",1,0)</f>
        <v>0</v>
      </c>
      <c r="O1033" s="5">
        <f>IF(VLOOKUP(Tableau9[[#This Row],[NUANCE]],$A:$B,2,FALSE)="AUTRE",1,0)</f>
        <v>0</v>
      </c>
    </row>
    <row r="1034" spans="5:15" x14ac:dyDescent="0.25">
      <c r="E1034" s="4" t="s">
        <v>1428</v>
      </c>
      <c r="F1034" s="4" t="s">
        <v>568</v>
      </c>
      <c r="G1034" s="4">
        <v>3</v>
      </c>
      <c r="H1034" s="4" t="s">
        <v>1842</v>
      </c>
      <c r="I1034" s="4" t="s">
        <v>1845</v>
      </c>
      <c r="J1034" s="4" t="s">
        <v>622</v>
      </c>
      <c r="K1034" s="5">
        <f>IF(VLOOKUP(Tableau9[[#This Row],[NUANCE]],$A:$B,2,FALSE)="EXTREME DROITE",1,0)</f>
        <v>1</v>
      </c>
      <c r="L1034" s="5">
        <f>IF(VLOOKUP(Tableau9[[#This Row],[NUANCE]],$A:$B,2,FALSE)="DROITE",1,0)</f>
        <v>0</v>
      </c>
      <c r="M1034" s="5">
        <f>IF(VLOOKUP(Tableau9[[#This Row],[NUANCE]],$A:$B,2,FALSE)="CENTRISTE",1,0)</f>
        <v>0</v>
      </c>
      <c r="N1034" s="5">
        <f>IF(VLOOKUP(Tableau9[[#This Row],[NUANCE]],$A:$B,2,FALSE)="GAUCHE",1,0)</f>
        <v>0</v>
      </c>
      <c r="O1034" s="5">
        <f>IF(VLOOKUP(Tableau9[[#This Row],[NUANCE]],$A:$B,2,FALSE)="AUTRE",1,0)</f>
        <v>0</v>
      </c>
    </row>
    <row r="1035" spans="5:15" x14ac:dyDescent="0.25">
      <c r="E1035" s="4" t="s">
        <v>1428</v>
      </c>
      <c r="F1035" s="4" t="s">
        <v>568</v>
      </c>
      <c r="G1035" s="4">
        <v>4</v>
      </c>
      <c r="H1035" s="4" t="s">
        <v>1842</v>
      </c>
      <c r="I1035" s="4" t="s">
        <v>1846</v>
      </c>
      <c r="J1035" s="4" t="s">
        <v>622</v>
      </c>
      <c r="K1035" s="5">
        <f>IF(VLOOKUP(Tableau9[[#This Row],[NUANCE]],$A:$B,2,FALSE)="EXTREME DROITE",1,0)</f>
        <v>1</v>
      </c>
      <c r="L1035" s="5">
        <f>IF(VLOOKUP(Tableau9[[#This Row],[NUANCE]],$A:$B,2,FALSE)="DROITE",1,0)</f>
        <v>0</v>
      </c>
      <c r="M1035" s="5">
        <f>IF(VLOOKUP(Tableau9[[#This Row],[NUANCE]],$A:$B,2,FALSE)="CENTRISTE",1,0)</f>
        <v>0</v>
      </c>
      <c r="N1035" s="5">
        <f>IF(VLOOKUP(Tableau9[[#This Row],[NUANCE]],$A:$B,2,FALSE)="GAUCHE",1,0)</f>
        <v>0</v>
      </c>
      <c r="O1035" s="5">
        <f>IF(VLOOKUP(Tableau9[[#This Row],[NUANCE]],$A:$B,2,FALSE)="AUTRE",1,0)</f>
        <v>0</v>
      </c>
    </row>
    <row r="1036" spans="5:15" x14ac:dyDescent="0.25">
      <c r="E1036" s="4" t="s">
        <v>1428</v>
      </c>
      <c r="F1036" s="4" t="s">
        <v>568</v>
      </c>
      <c r="G1036" s="4">
        <v>3</v>
      </c>
      <c r="H1036" s="4" t="s">
        <v>1847</v>
      </c>
      <c r="I1036" s="4" t="s">
        <v>1848</v>
      </c>
      <c r="J1036" s="4" t="s">
        <v>642</v>
      </c>
      <c r="K1036" s="5">
        <f>IF(VLOOKUP(Tableau9[[#This Row],[NUANCE]],$A:$B,2,FALSE)="EXTREME DROITE",1,0)</f>
        <v>0</v>
      </c>
      <c r="L1036" s="5">
        <f>IF(VLOOKUP(Tableau9[[#This Row],[NUANCE]],$A:$B,2,FALSE)="DROITE",1,0)</f>
        <v>1</v>
      </c>
      <c r="M1036" s="5">
        <f>IF(VLOOKUP(Tableau9[[#This Row],[NUANCE]],$A:$B,2,FALSE)="CENTRISTE",1,0)</f>
        <v>0</v>
      </c>
      <c r="N1036" s="5">
        <f>IF(VLOOKUP(Tableau9[[#This Row],[NUANCE]],$A:$B,2,FALSE)="GAUCHE",1,0)</f>
        <v>0</v>
      </c>
      <c r="O1036" s="5">
        <f>IF(VLOOKUP(Tableau9[[#This Row],[NUANCE]],$A:$B,2,FALSE)="AUTRE",1,0)</f>
        <v>0</v>
      </c>
    </row>
    <row r="1037" spans="5:15" x14ac:dyDescent="0.25">
      <c r="E1037" s="4" t="s">
        <v>1428</v>
      </c>
      <c r="F1037" s="4" t="s">
        <v>568</v>
      </c>
      <c r="G1037" s="4">
        <v>4</v>
      </c>
      <c r="H1037" s="4" t="s">
        <v>1847</v>
      </c>
      <c r="I1037" s="4" t="s">
        <v>1849</v>
      </c>
      <c r="J1037" s="4" t="s">
        <v>642</v>
      </c>
      <c r="K1037" s="5">
        <f>IF(VLOOKUP(Tableau9[[#This Row],[NUANCE]],$A:$B,2,FALSE)="EXTREME DROITE",1,0)</f>
        <v>0</v>
      </c>
      <c r="L1037" s="5">
        <f>IF(VLOOKUP(Tableau9[[#This Row],[NUANCE]],$A:$B,2,FALSE)="DROITE",1,0)</f>
        <v>1</v>
      </c>
      <c r="M1037" s="5">
        <f>IF(VLOOKUP(Tableau9[[#This Row],[NUANCE]],$A:$B,2,FALSE)="CENTRISTE",1,0)</f>
        <v>0</v>
      </c>
      <c r="N1037" s="5">
        <f>IF(VLOOKUP(Tableau9[[#This Row],[NUANCE]],$A:$B,2,FALSE)="GAUCHE",1,0)</f>
        <v>0</v>
      </c>
      <c r="O1037" s="5">
        <f>IF(VLOOKUP(Tableau9[[#This Row],[NUANCE]],$A:$B,2,FALSE)="AUTRE",1,0)</f>
        <v>0</v>
      </c>
    </row>
    <row r="1038" spans="5:15" x14ac:dyDescent="0.25">
      <c r="E1038" s="4" t="s">
        <v>1428</v>
      </c>
      <c r="F1038" s="4" t="s">
        <v>568</v>
      </c>
      <c r="G1038" s="4">
        <v>5</v>
      </c>
      <c r="H1038" s="4" t="s">
        <v>1850</v>
      </c>
      <c r="I1038" s="4" t="s">
        <v>1851</v>
      </c>
      <c r="J1038" s="4" t="s">
        <v>644</v>
      </c>
      <c r="K1038" s="5">
        <f>IF(VLOOKUP(Tableau9[[#This Row],[NUANCE]],$A:$B,2,FALSE)="EXTREME DROITE",1,0)</f>
        <v>1</v>
      </c>
      <c r="L1038" s="5">
        <f>IF(VLOOKUP(Tableau9[[#This Row],[NUANCE]],$A:$B,2,FALSE)="DROITE",1,0)</f>
        <v>0</v>
      </c>
      <c r="M1038" s="5">
        <f>IF(VLOOKUP(Tableau9[[#This Row],[NUANCE]],$A:$B,2,FALSE)="CENTRISTE",1,0)</f>
        <v>0</v>
      </c>
      <c r="N1038" s="5">
        <f>IF(VLOOKUP(Tableau9[[#This Row],[NUANCE]],$A:$B,2,FALSE)="GAUCHE",1,0)</f>
        <v>0</v>
      </c>
      <c r="O1038" s="5">
        <f>IF(VLOOKUP(Tableau9[[#This Row],[NUANCE]],$A:$B,2,FALSE)="AUTRE",1,0)</f>
        <v>0</v>
      </c>
    </row>
    <row r="1039" spans="5:15" x14ac:dyDescent="0.25">
      <c r="E1039" s="4" t="s">
        <v>1428</v>
      </c>
      <c r="F1039" s="4" t="s">
        <v>568</v>
      </c>
      <c r="G1039" s="4">
        <v>6</v>
      </c>
      <c r="H1039" s="4" t="s">
        <v>1850</v>
      </c>
      <c r="I1039" s="4" t="s">
        <v>1852</v>
      </c>
      <c r="J1039" s="4" t="s">
        <v>644</v>
      </c>
      <c r="K1039" s="5">
        <f>IF(VLOOKUP(Tableau9[[#This Row],[NUANCE]],$A:$B,2,FALSE)="EXTREME DROITE",1,0)</f>
        <v>1</v>
      </c>
      <c r="L1039" s="5">
        <f>IF(VLOOKUP(Tableau9[[#This Row],[NUANCE]],$A:$B,2,FALSE)="DROITE",1,0)</f>
        <v>0</v>
      </c>
      <c r="M1039" s="5">
        <f>IF(VLOOKUP(Tableau9[[#This Row],[NUANCE]],$A:$B,2,FALSE)="CENTRISTE",1,0)</f>
        <v>0</v>
      </c>
      <c r="N1039" s="5">
        <f>IF(VLOOKUP(Tableau9[[#This Row],[NUANCE]],$A:$B,2,FALSE)="GAUCHE",1,0)</f>
        <v>0</v>
      </c>
      <c r="O1039" s="5">
        <f>IF(VLOOKUP(Tableau9[[#This Row],[NUANCE]],$A:$B,2,FALSE)="AUTRE",1,0)</f>
        <v>0</v>
      </c>
    </row>
    <row r="1040" spans="5:15" x14ac:dyDescent="0.25">
      <c r="E1040" s="4" t="s">
        <v>1428</v>
      </c>
      <c r="F1040" s="4" t="s">
        <v>568</v>
      </c>
      <c r="G1040" s="4">
        <v>1</v>
      </c>
      <c r="H1040" s="4" t="s">
        <v>1853</v>
      </c>
      <c r="I1040" s="4" t="s">
        <v>1854</v>
      </c>
      <c r="J1040" s="4" t="s">
        <v>648</v>
      </c>
      <c r="K1040" s="5">
        <f>IF(VLOOKUP(Tableau9[[#This Row],[NUANCE]],$A:$B,2,FALSE)="EXTREME DROITE",1,0)</f>
        <v>1</v>
      </c>
      <c r="L1040" s="5">
        <f>IF(VLOOKUP(Tableau9[[#This Row],[NUANCE]],$A:$B,2,FALSE)="DROITE",1,0)</f>
        <v>0</v>
      </c>
      <c r="M1040" s="5">
        <f>IF(VLOOKUP(Tableau9[[#This Row],[NUANCE]],$A:$B,2,FALSE)="CENTRISTE",1,0)</f>
        <v>0</v>
      </c>
      <c r="N1040" s="5">
        <f>IF(VLOOKUP(Tableau9[[#This Row],[NUANCE]],$A:$B,2,FALSE)="GAUCHE",1,0)</f>
        <v>0</v>
      </c>
      <c r="O1040" s="5">
        <f>IF(VLOOKUP(Tableau9[[#This Row],[NUANCE]],$A:$B,2,FALSE)="AUTRE",1,0)</f>
        <v>0</v>
      </c>
    </row>
    <row r="1041" spans="5:15" x14ac:dyDescent="0.25">
      <c r="E1041" s="4" t="s">
        <v>1428</v>
      </c>
      <c r="F1041" s="4" t="s">
        <v>568</v>
      </c>
      <c r="G1041" s="4">
        <v>2</v>
      </c>
      <c r="H1041" s="4" t="s">
        <v>1853</v>
      </c>
      <c r="I1041" s="4" t="s">
        <v>1855</v>
      </c>
      <c r="J1041" s="4" t="s">
        <v>648</v>
      </c>
      <c r="K1041" s="5">
        <f>IF(VLOOKUP(Tableau9[[#This Row],[NUANCE]],$A:$B,2,FALSE)="EXTREME DROITE",1,0)</f>
        <v>1</v>
      </c>
      <c r="L1041" s="5">
        <f>IF(VLOOKUP(Tableau9[[#This Row],[NUANCE]],$A:$B,2,FALSE)="DROITE",1,0)</f>
        <v>0</v>
      </c>
      <c r="M1041" s="5">
        <f>IF(VLOOKUP(Tableau9[[#This Row],[NUANCE]],$A:$B,2,FALSE)="CENTRISTE",1,0)</f>
        <v>0</v>
      </c>
      <c r="N1041" s="5">
        <f>IF(VLOOKUP(Tableau9[[#This Row],[NUANCE]],$A:$B,2,FALSE)="GAUCHE",1,0)</f>
        <v>0</v>
      </c>
      <c r="O1041" s="5">
        <f>IF(VLOOKUP(Tableau9[[#This Row],[NUANCE]],$A:$B,2,FALSE)="AUTRE",1,0)</f>
        <v>0</v>
      </c>
    </row>
    <row r="1042" spans="5:15" x14ac:dyDescent="0.25">
      <c r="E1042" s="4" t="s">
        <v>1428</v>
      </c>
      <c r="F1042" s="4" t="s">
        <v>568</v>
      </c>
      <c r="G1042" s="4">
        <v>3</v>
      </c>
      <c r="H1042" s="4" t="s">
        <v>1853</v>
      </c>
      <c r="I1042" s="4" t="s">
        <v>1856</v>
      </c>
      <c r="J1042" s="4" t="s">
        <v>648</v>
      </c>
      <c r="K1042" s="5">
        <f>IF(VLOOKUP(Tableau9[[#This Row],[NUANCE]],$A:$B,2,FALSE)="EXTREME DROITE",1,0)</f>
        <v>1</v>
      </c>
      <c r="L1042" s="5">
        <f>IF(VLOOKUP(Tableau9[[#This Row],[NUANCE]],$A:$B,2,FALSE)="DROITE",1,0)</f>
        <v>0</v>
      </c>
      <c r="M1042" s="5">
        <f>IF(VLOOKUP(Tableau9[[#This Row],[NUANCE]],$A:$B,2,FALSE)="CENTRISTE",1,0)</f>
        <v>0</v>
      </c>
      <c r="N1042" s="5">
        <f>IF(VLOOKUP(Tableau9[[#This Row],[NUANCE]],$A:$B,2,FALSE)="GAUCHE",1,0)</f>
        <v>0</v>
      </c>
      <c r="O1042" s="5">
        <f>IF(VLOOKUP(Tableau9[[#This Row],[NUANCE]],$A:$B,2,FALSE)="AUTRE",1,0)</f>
        <v>0</v>
      </c>
    </row>
    <row r="1043" spans="5:15" x14ac:dyDescent="0.25">
      <c r="E1043" s="4" t="s">
        <v>1428</v>
      </c>
      <c r="F1043" s="4" t="s">
        <v>568</v>
      </c>
      <c r="G1043" s="4">
        <v>4</v>
      </c>
      <c r="H1043" s="4" t="s">
        <v>1853</v>
      </c>
      <c r="I1043" s="4" t="s">
        <v>1857</v>
      </c>
      <c r="J1043" s="4" t="s">
        <v>648</v>
      </c>
      <c r="K1043" s="5">
        <f>IF(VLOOKUP(Tableau9[[#This Row],[NUANCE]],$A:$B,2,FALSE)="EXTREME DROITE",1,0)</f>
        <v>1</v>
      </c>
      <c r="L1043" s="5">
        <f>IF(VLOOKUP(Tableau9[[#This Row],[NUANCE]],$A:$B,2,FALSE)="DROITE",1,0)</f>
        <v>0</v>
      </c>
      <c r="M1043" s="5">
        <f>IF(VLOOKUP(Tableau9[[#This Row],[NUANCE]],$A:$B,2,FALSE)="CENTRISTE",1,0)</f>
        <v>0</v>
      </c>
      <c r="N1043" s="5">
        <f>IF(VLOOKUP(Tableau9[[#This Row],[NUANCE]],$A:$B,2,FALSE)="GAUCHE",1,0)</f>
        <v>0</v>
      </c>
      <c r="O1043" s="5">
        <f>IF(VLOOKUP(Tableau9[[#This Row],[NUANCE]],$A:$B,2,FALSE)="AUTRE",1,0)</f>
        <v>0</v>
      </c>
    </row>
    <row r="1044" spans="5:15" x14ac:dyDescent="0.25">
      <c r="E1044" s="4" t="s">
        <v>1428</v>
      </c>
      <c r="F1044" s="4" t="s">
        <v>568</v>
      </c>
      <c r="G1044" s="4">
        <v>3</v>
      </c>
      <c r="H1044" s="4" t="s">
        <v>1858</v>
      </c>
      <c r="I1044" s="4" t="s">
        <v>1859</v>
      </c>
      <c r="J1044" s="4" t="s">
        <v>642</v>
      </c>
      <c r="K1044" s="5">
        <f>IF(VLOOKUP(Tableau9[[#This Row],[NUANCE]],$A:$B,2,FALSE)="EXTREME DROITE",1,0)</f>
        <v>0</v>
      </c>
      <c r="L1044" s="5">
        <f>IF(VLOOKUP(Tableau9[[#This Row],[NUANCE]],$A:$B,2,FALSE)="DROITE",1,0)</f>
        <v>1</v>
      </c>
      <c r="M1044" s="5">
        <f>IF(VLOOKUP(Tableau9[[#This Row],[NUANCE]],$A:$B,2,FALSE)="CENTRISTE",1,0)</f>
        <v>0</v>
      </c>
      <c r="N1044" s="5">
        <f>IF(VLOOKUP(Tableau9[[#This Row],[NUANCE]],$A:$B,2,FALSE)="GAUCHE",1,0)</f>
        <v>0</v>
      </c>
      <c r="O1044" s="5">
        <f>IF(VLOOKUP(Tableau9[[#This Row],[NUANCE]],$A:$B,2,FALSE)="AUTRE",1,0)</f>
        <v>0</v>
      </c>
    </row>
    <row r="1045" spans="5:15" x14ac:dyDescent="0.25">
      <c r="E1045" s="4" t="s">
        <v>1428</v>
      </c>
      <c r="F1045" s="4" t="s">
        <v>568</v>
      </c>
      <c r="G1045" s="4">
        <v>4</v>
      </c>
      <c r="H1045" s="4" t="s">
        <v>1858</v>
      </c>
      <c r="I1045" s="4" t="s">
        <v>1860</v>
      </c>
      <c r="J1045" s="4" t="s">
        <v>642</v>
      </c>
      <c r="K1045" s="5">
        <f>IF(VLOOKUP(Tableau9[[#This Row],[NUANCE]],$A:$B,2,FALSE)="EXTREME DROITE",1,0)</f>
        <v>0</v>
      </c>
      <c r="L1045" s="5">
        <f>IF(VLOOKUP(Tableau9[[#This Row],[NUANCE]],$A:$B,2,FALSE)="DROITE",1,0)</f>
        <v>1</v>
      </c>
      <c r="M1045" s="5">
        <f>IF(VLOOKUP(Tableau9[[#This Row],[NUANCE]],$A:$B,2,FALSE)="CENTRISTE",1,0)</f>
        <v>0</v>
      </c>
      <c r="N1045" s="5">
        <f>IF(VLOOKUP(Tableau9[[#This Row],[NUANCE]],$A:$B,2,FALSE)="GAUCHE",1,0)</f>
        <v>0</v>
      </c>
      <c r="O1045" s="5">
        <f>IF(VLOOKUP(Tableau9[[#This Row],[NUANCE]],$A:$B,2,FALSE)="AUTRE",1,0)</f>
        <v>0</v>
      </c>
    </row>
    <row r="1046" spans="5:15" x14ac:dyDescent="0.25">
      <c r="E1046" s="4" t="s">
        <v>1428</v>
      </c>
      <c r="F1046" s="4" t="s">
        <v>568</v>
      </c>
      <c r="G1046" s="4">
        <v>5</v>
      </c>
      <c r="H1046" s="4" t="s">
        <v>1861</v>
      </c>
      <c r="I1046" s="4" t="s">
        <v>1862</v>
      </c>
      <c r="J1046" s="4" t="s">
        <v>622</v>
      </c>
      <c r="K1046" s="5">
        <f>IF(VLOOKUP(Tableau9[[#This Row],[NUANCE]],$A:$B,2,FALSE)="EXTREME DROITE",1,0)</f>
        <v>1</v>
      </c>
      <c r="L1046" s="5">
        <f>IF(VLOOKUP(Tableau9[[#This Row],[NUANCE]],$A:$B,2,FALSE)="DROITE",1,0)</f>
        <v>0</v>
      </c>
      <c r="M1046" s="5">
        <f>IF(VLOOKUP(Tableau9[[#This Row],[NUANCE]],$A:$B,2,FALSE)="CENTRISTE",1,0)</f>
        <v>0</v>
      </c>
      <c r="N1046" s="5">
        <f>IF(VLOOKUP(Tableau9[[#This Row],[NUANCE]],$A:$B,2,FALSE)="GAUCHE",1,0)</f>
        <v>0</v>
      </c>
      <c r="O1046" s="5">
        <f>IF(VLOOKUP(Tableau9[[#This Row],[NUANCE]],$A:$B,2,FALSE)="AUTRE",1,0)</f>
        <v>0</v>
      </c>
    </row>
    <row r="1047" spans="5:15" x14ac:dyDescent="0.25">
      <c r="E1047" s="4" t="s">
        <v>1428</v>
      </c>
      <c r="F1047" s="4" t="s">
        <v>568</v>
      </c>
      <c r="G1047" s="4">
        <v>6</v>
      </c>
      <c r="H1047" s="4" t="s">
        <v>1861</v>
      </c>
      <c r="I1047" s="4" t="s">
        <v>1863</v>
      </c>
      <c r="J1047" s="4" t="s">
        <v>622</v>
      </c>
      <c r="K1047" s="5">
        <f>IF(VLOOKUP(Tableau9[[#This Row],[NUANCE]],$A:$B,2,FALSE)="EXTREME DROITE",1,0)</f>
        <v>1</v>
      </c>
      <c r="L1047" s="5">
        <f>IF(VLOOKUP(Tableau9[[#This Row],[NUANCE]],$A:$B,2,FALSE)="DROITE",1,0)</f>
        <v>0</v>
      </c>
      <c r="M1047" s="5">
        <f>IF(VLOOKUP(Tableau9[[#This Row],[NUANCE]],$A:$B,2,FALSE)="CENTRISTE",1,0)</f>
        <v>0</v>
      </c>
      <c r="N1047" s="5">
        <f>IF(VLOOKUP(Tableau9[[#This Row],[NUANCE]],$A:$B,2,FALSE)="GAUCHE",1,0)</f>
        <v>0</v>
      </c>
      <c r="O1047" s="5">
        <f>IF(VLOOKUP(Tableau9[[#This Row],[NUANCE]],$A:$B,2,FALSE)="AUTRE",1,0)</f>
        <v>0</v>
      </c>
    </row>
    <row r="1048" spans="5:15" x14ac:dyDescent="0.25">
      <c r="E1048" s="4" t="s">
        <v>1428</v>
      </c>
      <c r="F1048" s="4" t="s">
        <v>568</v>
      </c>
      <c r="G1048" s="4">
        <v>3</v>
      </c>
      <c r="H1048" s="4" t="s">
        <v>1864</v>
      </c>
      <c r="I1048" s="4" t="s">
        <v>1865</v>
      </c>
      <c r="J1048" s="4" t="s">
        <v>642</v>
      </c>
      <c r="K1048" s="5">
        <f>IF(VLOOKUP(Tableau9[[#This Row],[NUANCE]],$A:$B,2,FALSE)="EXTREME DROITE",1,0)</f>
        <v>0</v>
      </c>
      <c r="L1048" s="5">
        <f>IF(VLOOKUP(Tableau9[[#This Row],[NUANCE]],$A:$B,2,FALSE)="DROITE",1,0)</f>
        <v>1</v>
      </c>
      <c r="M1048" s="5">
        <f>IF(VLOOKUP(Tableau9[[#This Row],[NUANCE]],$A:$B,2,FALSE)="CENTRISTE",1,0)</f>
        <v>0</v>
      </c>
      <c r="N1048" s="5">
        <f>IF(VLOOKUP(Tableau9[[#This Row],[NUANCE]],$A:$B,2,FALSE)="GAUCHE",1,0)</f>
        <v>0</v>
      </c>
      <c r="O1048" s="5">
        <f>IF(VLOOKUP(Tableau9[[#This Row],[NUANCE]],$A:$B,2,FALSE)="AUTRE",1,0)</f>
        <v>0</v>
      </c>
    </row>
    <row r="1049" spans="5:15" x14ac:dyDescent="0.25">
      <c r="E1049" s="4" t="s">
        <v>1428</v>
      </c>
      <c r="F1049" s="4" t="s">
        <v>568</v>
      </c>
      <c r="G1049" s="4">
        <v>4</v>
      </c>
      <c r="H1049" s="4" t="s">
        <v>1864</v>
      </c>
      <c r="I1049" s="4" t="s">
        <v>1866</v>
      </c>
      <c r="J1049" s="4" t="s">
        <v>642</v>
      </c>
      <c r="K1049" s="5">
        <f>IF(VLOOKUP(Tableau9[[#This Row],[NUANCE]],$A:$B,2,FALSE)="EXTREME DROITE",1,0)</f>
        <v>0</v>
      </c>
      <c r="L1049" s="5">
        <f>IF(VLOOKUP(Tableau9[[#This Row],[NUANCE]],$A:$B,2,FALSE)="DROITE",1,0)</f>
        <v>1</v>
      </c>
      <c r="M1049" s="5">
        <f>IF(VLOOKUP(Tableau9[[#This Row],[NUANCE]],$A:$B,2,FALSE)="CENTRISTE",1,0)</f>
        <v>0</v>
      </c>
      <c r="N1049" s="5">
        <f>IF(VLOOKUP(Tableau9[[#This Row],[NUANCE]],$A:$B,2,FALSE)="GAUCHE",1,0)</f>
        <v>0</v>
      </c>
      <c r="O1049" s="5">
        <f>IF(VLOOKUP(Tableau9[[#This Row],[NUANCE]],$A:$B,2,FALSE)="AUTRE",1,0)</f>
        <v>0</v>
      </c>
    </row>
    <row r="1050" spans="5:15" x14ac:dyDescent="0.25">
      <c r="E1050" s="4" t="s">
        <v>1428</v>
      </c>
      <c r="F1050" s="4" t="s">
        <v>568</v>
      </c>
      <c r="G1050" s="4">
        <v>5</v>
      </c>
      <c r="H1050" s="4" t="s">
        <v>1867</v>
      </c>
      <c r="I1050" s="4" t="s">
        <v>1868</v>
      </c>
      <c r="J1050" s="4" t="s">
        <v>648</v>
      </c>
      <c r="K1050" s="5">
        <f>IF(VLOOKUP(Tableau9[[#This Row],[NUANCE]],$A:$B,2,FALSE)="EXTREME DROITE",1,0)</f>
        <v>1</v>
      </c>
      <c r="L1050" s="5">
        <f>IF(VLOOKUP(Tableau9[[#This Row],[NUANCE]],$A:$B,2,FALSE)="DROITE",1,0)</f>
        <v>0</v>
      </c>
      <c r="M1050" s="5">
        <f>IF(VLOOKUP(Tableau9[[#This Row],[NUANCE]],$A:$B,2,FALSE)="CENTRISTE",1,0)</f>
        <v>0</v>
      </c>
      <c r="N1050" s="5">
        <f>IF(VLOOKUP(Tableau9[[#This Row],[NUANCE]],$A:$B,2,FALSE)="GAUCHE",1,0)</f>
        <v>0</v>
      </c>
      <c r="O1050" s="5">
        <f>IF(VLOOKUP(Tableau9[[#This Row],[NUANCE]],$A:$B,2,FALSE)="AUTRE",1,0)</f>
        <v>0</v>
      </c>
    </row>
    <row r="1051" spans="5:15" x14ac:dyDescent="0.25">
      <c r="E1051" s="4" t="s">
        <v>1428</v>
      </c>
      <c r="F1051" s="4" t="s">
        <v>568</v>
      </c>
      <c r="G1051" s="4">
        <v>6</v>
      </c>
      <c r="H1051" s="4" t="s">
        <v>1867</v>
      </c>
      <c r="I1051" s="4" t="s">
        <v>1869</v>
      </c>
      <c r="J1051" s="4" t="s">
        <v>648</v>
      </c>
      <c r="K1051" s="5">
        <f>IF(VLOOKUP(Tableau9[[#This Row],[NUANCE]],$A:$B,2,FALSE)="EXTREME DROITE",1,0)</f>
        <v>1</v>
      </c>
      <c r="L1051" s="5">
        <f>IF(VLOOKUP(Tableau9[[#This Row],[NUANCE]],$A:$B,2,FALSE)="DROITE",1,0)</f>
        <v>0</v>
      </c>
      <c r="M1051" s="5">
        <f>IF(VLOOKUP(Tableau9[[#This Row],[NUANCE]],$A:$B,2,FALSE)="CENTRISTE",1,0)</f>
        <v>0</v>
      </c>
      <c r="N1051" s="5">
        <f>IF(VLOOKUP(Tableau9[[#This Row],[NUANCE]],$A:$B,2,FALSE)="GAUCHE",1,0)</f>
        <v>0</v>
      </c>
      <c r="O1051" s="5">
        <f>IF(VLOOKUP(Tableau9[[#This Row],[NUANCE]],$A:$B,2,FALSE)="AUTRE",1,0)</f>
        <v>0</v>
      </c>
    </row>
    <row r="1052" spans="5:15" x14ac:dyDescent="0.25">
      <c r="E1052" s="4" t="s">
        <v>1428</v>
      </c>
      <c r="F1052" s="4" t="s">
        <v>568</v>
      </c>
      <c r="G1052" s="4">
        <v>3</v>
      </c>
      <c r="H1052" s="4" t="s">
        <v>1870</v>
      </c>
      <c r="I1052" s="4" t="s">
        <v>1871</v>
      </c>
      <c r="J1052" s="4" t="s">
        <v>644</v>
      </c>
      <c r="K1052" s="5">
        <f>IF(VLOOKUP(Tableau9[[#This Row],[NUANCE]],$A:$B,2,FALSE)="EXTREME DROITE",1,0)</f>
        <v>1</v>
      </c>
      <c r="L1052" s="5">
        <f>IF(VLOOKUP(Tableau9[[#This Row],[NUANCE]],$A:$B,2,FALSE)="DROITE",1,0)</f>
        <v>0</v>
      </c>
      <c r="M1052" s="5">
        <f>IF(VLOOKUP(Tableau9[[#This Row],[NUANCE]],$A:$B,2,FALSE)="CENTRISTE",1,0)</f>
        <v>0</v>
      </c>
      <c r="N1052" s="5">
        <f>IF(VLOOKUP(Tableau9[[#This Row],[NUANCE]],$A:$B,2,FALSE)="GAUCHE",1,0)</f>
        <v>0</v>
      </c>
      <c r="O1052" s="5">
        <f>IF(VLOOKUP(Tableau9[[#This Row],[NUANCE]],$A:$B,2,FALSE)="AUTRE",1,0)</f>
        <v>0</v>
      </c>
    </row>
    <row r="1053" spans="5:15" x14ac:dyDescent="0.25">
      <c r="E1053" s="4" t="s">
        <v>1428</v>
      </c>
      <c r="F1053" s="4" t="s">
        <v>568</v>
      </c>
      <c r="G1053" s="4">
        <v>4</v>
      </c>
      <c r="H1053" s="4" t="s">
        <v>1870</v>
      </c>
      <c r="I1053" s="4" t="s">
        <v>1872</v>
      </c>
      <c r="J1053" s="4" t="s">
        <v>644</v>
      </c>
      <c r="K1053" s="5">
        <f>IF(VLOOKUP(Tableau9[[#This Row],[NUANCE]],$A:$B,2,FALSE)="EXTREME DROITE",1,0)</f>
        <v>1</v>
      </c>
      <c r="L1053" s="5">
        <f>IF(VLOOKUP(Tableau9[[#This Row],[NUANCE]],$A:$B,2,FALSE)="DROITE",1,0)</f>
        <v>0</v>
      </c>
      <c r="M1053" s="5">
        <f>IF(VLOOKUP(Tableau9[[#This Row],[NUANCE]],$A:$B,2,FALSE)="CENTRISTE",1,0)</f>
        <v>0</v>
      </c>
      <c r="N1053" s="5">
        <f>IF(VLOOKUP(Tableau9[[#This Row],[NUANCE]],$A:$B,2,FALSE)="GAUCHE",1,0)</f>
        <v>0</v>
      </c>
      <c r="O1053" s="5">
        <f>IF(VLOOKUP(Tableau9[[#This Row],[NUANCE]],$A:$B,2,FALSE)="AUTRE",1,0)</f>
        <v>0</v>
      </c>
    </row>
    <row r="1054" spans="5:15" x14ac:dyDescent="0.25">
      <c r="E1054" s="4">
        <v>2015</v>
      </c>
      <c r="F1054" s="4" t="s">
        <v>655</v>
      </c>
      <c r="G1054" s="4">
        <v>1</v>
      </c>
      <c r="H1054" s="4" t="s">
        <v>821</v>
      </c>
      <c r="I1054" s="4" t="s">
        <v>1873</v>
      </c>
      <c r="J1054" s="4" t="s">
        <v>592</v>
      </c>
      <c r="K1054" s="5">
        <f>IF(VLOOKUP(Tableau9[[#This Row],[NUANCE]],$A:$B,2,FALSE)="EXTREME DROITE",1,0)</f>
        <v>1</v>
      </c>
      <c r="L1054" s="5">
        <f>IF(VLOOKUP(Tableau9[[#This Row],[NUANCE]],$A:$B,2,FALSE)="DROITE",1,0)</f>
        <v>0</v>
      </c>
      <c r="M1054" s="5">
        <f>IF(VLOOKUP(Tableau9[[#This Row],[NUANCE]],$A:$B,2,FALSE)="CENTRISTE",1,0)</f>
        <v>0</v>
      </c>
      <c r="N1054" s="5">
        <f>IF(VLOOKUP(Tableau9[[#This Row],[NUANCE]],$A:$B,2,FALSE)="GAUCHE",1,0)</f>
        <v>0</v>
      </c>
      <c r="O1054" s="5">
        <f>IF(VLOOKUP(Tableau9[[#This Row],[NUANCE]],$A:$B,2,FALSE)="AUTRE",1,0)</f>
        <v>0</v>
      </c>
    </row>
    <row r="1055" spans="5:15" x14ac:dyDescent="0.25">
      <c r="E1055" s="4">
        <v>2015</v>
      </c>
      <c r="F1055" s="4" t="s">
        <v>655</v>
      </c>
      <c r="G1055" s="4">
        <v>1</v>
      </c>
      <c r="H1055" s="4" t="s">
        <v>841</v>
      </c>
      <c r="I1055" s="4" t="s">
        <v>1874</v>
      </c>
      <c r="J1055" s="4" t="s">
        <v>608</v>
      </c>
      <c r="K1055" s="5">
        <f>IF(VLOOKUP(Tableau9[[#This Row],[NUANCE]],$A:$B,2,FALSE)="EXTREME DROITE",1,0)</f>
        <v>0</v>
      </c>
      <c r="L1055" s="5">
        <f>IF(VLOOKUP(Tableau9[[#This Row],[NUANCE]],$A:$B,2,FALSE)="DROITE",1,0)</f>
        <v>0</v>
      </c>
      <c r="M1055" s="5">
        <f>IF(VLOOKUP(Tableau9[[#This Row],[NUANCE]],$A:$B,2,FALSE)="CENTRISTE",1,0)</f>
        <v>0</v>
      </c>
      <c r="N1055" s="5">
        <f>IF(VLOOKUP(Tableau9[[#This Row],[NUANCE]],$A:$B,2,FALSE)="GAUCHE",1,0)</f>
        <v>1</v>
      </c>
      <c r="O1055" s="5">
        <f>IF(VLOOKUP(Tableau9[[#This Row],[NUANCE]],$A:$B,2,FALSE)="AUTRE",1,0)</f>
        <v>0</v>
      </c>
    </row>
    <row r="1056" spans="5:15" x14ac:dyDescent="0.25">
      <c r="E1056" s="4">
        <v>2015</v>
      </c>
      <c r="F1056" s="4" t="s">
        <v>655</v>
      </c>
      <c r="G1056" s="4">
        <v>2</v>
      </c>
      <c r="H1056" s="4" t="s">
        <v>843</v>
      </c>
      <c r="I1056" s="4" t="s">
        <v>1875</v>
      </c>
      <c r="J1056" s="4" t="s">
        <v>592</v>
      </c>
      <c r="K1056" s="5">
        <f>IF(VLOOKUP(Tableau9[[#This Row],[NUANCE]],$A:$B,2,FALSE)="EXTREME DROITE",1,0)</f>
        <v>1</v>
      </c>
      <c r="L1056" s="5">
        <f>IF(VLOOKUP(Tableau9[[#This Row],[NUANCE]],$A:$B,2,FALSE)="DROITE",1,0)</f>
        <v>0</v>
      </c>
      <c r="M1056" s="5">
        <f>IF(VLOOKUP(Tableau9[[#This Row],[NUANCE]],$A:$B,2,FALSE)="CENTRISTE",1,0)</f>
        <v>0</v>
      </c>
      <c r="N1056" s="5">
        <f>IF(VLOOKUP(Tableau9[[#This Row],[NUANCE]],$A:$B,2,FALSE)="GAUCHE",1,0)</f>
        <v>0</v>
      </c>
      <c r="O1056" s="5">
        <f>IF(VLOOKUP(Tableau9[[#This Row],[NUANCE]],$A:$B,2,FALSE)="AUTRE",1,0)</f>
        <v>0</v>
      </c>
    </row>
    <row r="1057" spans="5:15" x14ac:dyDescent="0.25">
      <c r="E1057" s="4">
        <v>2015</v>
      </c>
      <c r="F1057" s="4" t="s">
        <v>655</v>
      </c>
      <c r="G1057" s="4">
        <v>2</v>
      </c>
      <c r="H1057" s="4" t="s">
        <v>845</v>
      </c>
      <c r="I1057" s="4" t="s">
        <v>1876</v>
      </c>
      <c r="J1057" s="4" t="s">
        <v>600</v>
      </c>
      <c r="K1057" s="5">
        <f>IF(VLOOKUP(Tableau9[[#This Row],[NUANCE]],$A:$B,2,FALSE)="EXTREME DROITE",1,0)</f>
        <v>0</v>
      </c>
      <c r="L1057" s="5">
        <f>IF(VLOOKUP(Tableau9[[#This Row],[NUANCE]],$A:$B,2,FALSE)="DROITE",1,0)</f>
        <v>0</v>
      </c>
      <c r="M1057" s="5">
        <f>IF(VLOOKUP(Tableau9[[#This Row],[NUANCE]],$A:$B,2,FALSE)="CENTRISTE",1,0)</f>
        <v>0</v>
      </c>
      <c r="N1057" s="5">
        <f>IF(VLOOKUP(Tableau9[[#This Row],[NUANCE]],$A:$B,2,FALSE)="GAUCHE",1,0)</f>
        <v>1</v>
      </c>
      <c r="O1057" s="5">
        <f>IF(VLOOKUP(Tableau9[[#This Row],[NUANCE]],$A:$B,2,FALSE)="AUTRE",1,0)</f>
        <v>0</v>
      </c>
    </row>
    <row r="1058" spans="5:15" x14ac:dyDescent="0.25">
      <c r="E1058" s="4">
        <v>2015</v>
      </c>
      <c r="F1058" s="4" t="s">
        <v>655</v>
      </c>
      <c r="G1058" s="4">
        <v>2</v>
      </c>
      <c r="H1058" s="4" t="s">
        <v>821</v>
      </c>
      <c r="I1058" s="4" t="s">
        <v>1877</v>
      </c>
      <c r="J1058" s="4" t="s">
        <v>592</v>
      </c>
      <c r="K1058" s="5">
        <f>IF(VLOOKUP(Tableau9[[#This Row],[NUANCE]],$A:$B,2,FALSE)="EXTREME DROITE",1,0)</f>
        <v>1</v>
      </c>
      <c r="L1058" s="5">
        <f>IF(VLOOKUP(Tableau9[[#This Row],[NUANCE]],$A:$B,2,FALSE)="DROITE",1,0)</f>
        <v>0</v>
      </c>
      <c r="M1058" s="5">
        <f>IF(VLOOKUP(Tableau9[[#This Row],[NUANCE]],$A:$B,2,FALSE)="CENTRISTE",1,0)</f>
        <v>0</v>
      </c>
      <c r="N1058" s="5">
        <f>IF(VLOOKUP(Tableau9[[#This Row],[NUANCE]],$A:$B,2,FALSE)="GAUCHE",1,0)</f>
        <v>0</v>
      </c>
      <c r="O1058" s="5">
        <f>IF(VLOOKUP(Tableau9[[#This Row],[NUANCE]],$A:$B,2,FALSE)="AUTRE",1,0)</f>
        <v>0</v>
      </c>
    </row>
    <row r="1059" spans="5:15" x14ac:dyDescent="0.25">
      <c r="E1059" s="4">
        <v>2015</v>
      </c>
      <c r="F1059" s="4" t="s">
        <v>655</v>
      </c>
      <c r="G1059" s="4">
        <v>2</v>
      </c>
      <c r="H1059" s="4" t="s">
        <v>841</v>
      </c>
      <c r="I1059" s="4" t="s">
        <v>1878</v>
      </c>
      <c r="J1059" s="4" t="s">
        <v>608</v>
      </c>
      <c r="K1059" s="5">
        <f>IF(VLOOKUP(Tableau9[[#This Row],[NUANCE]],$A:$B,2,FALSE)="EXTREME DROITE",1,0)</f>
        <v>0</v>
      </c>
      <c r="L1059" s="5">
        <f>IF(VLOOKUP(Tableau9[[#This Row],[NUANCE]],$A:$B,2,FALSE)="DROITE",1,0)</f>
        <v>0</v>
      </c>
      <c r="M1059" s="5">
        <f>IF(VLOOKUP(Tableau9[[#This Row],[NUANCE]],$A:$B,2,FALSE)="CENTRISTE",1,0)</f>
        <v>0</v>
      </c>
      <c r="N1059" s="5">
        <f>IF(VLOOKUP(Tableau9[[#This Row],[NUANCE]],$A:$B,2,FALSE)="GAUCHE",1,0)</f>
        <v>1</v>
      </c>
      <c r="O1059" s="5">
        <f>IF(VLOOKUP(Tableau9[[#This Row],[NUANCE]],$A:$B,2,FALSE)="AUTRE",1,0)</f>
        <v>0</v>
      </c>
    </row>
    <row r="1060" spans="5:15" x14ac:dyDescent="0.25">
      <c r="E1060" s="4">
        <v>2015</v>
      </c>
      <c r="F1060" s="4" t="s">
        <v>655</v>
      </c>
      <c r="G1060" s="4">
        <v>3</v>
      </c>
      <c r="H1060" s="4" t="s">
        <v>821</v>
      </c>
      <c r="I1060" s="4" t="s">
        <v>1879</v>
      </c>
      <c r="J1060" s="4" t="s">
        <v>592</v>
      </c>
      <c r="K1060" s="5">
        <f>IF(VLOOKUP(Tableau9[[#This Row],[NUANCE]],$A:$B,2,FALSE)="EXTREME DROITE",1,0)</f>
        <v>1</v>
      </c>
      <c r="L1060" s="5">
        <f>IF(VLOOKUP(Tableau9[[#This Row],[NUANCE]],$A:$B,2,FALSE)="DROITE",1,0)</f>
        <v>0</v>
      </c>
      <c r="M1060" s="5">
        <f>IF(VLOOKUP(Tableau9[[#This Row],[NUANCE]],$A:$B,2,FALSE)="CENTRISTE",1,0)</f>
        <v>0</v>
      </c>
      <c r="N1060" s="5">
        <f>IF(VLOOKUP(Tableau9[[#This Row],[NUANCE]],$A:$B,2,FALSE)="GAUCHE",1,0)</f>
        <v>0</v>
      </c>
      <c r="O1060" s="5">
        <f>IF(VLOOKUP(Tableau9[[#This Row],[NUANCE]],$A:$B,2,FALSE)="AUTRE",1,0)</f>
        <v>0</v>
      </c>
    </row>
    <row r="1061" spans="5:15" x14ac:dyDescent="0.25">
      <c r="E1061" s="4">
        <v>2015</v>
      </c>
      <c r="F1061" s="4" t="s">
        <v>655</v>
      </c>
      <c r="G1061" s="4">
        <v>3</v>
      </c>
      <c r="H1061" s="4" t="s">
        <v>841</v>
      </c>
      <c r="I1061" s="4" t="s">
        <v>1880</v>
      </c>
      <c r="J1061" s="4" t="s">
        <v>608</v>
      </c>
      <c r="K1061" s="5">
        <f>IF(VLOOKUP(Tableau9[[#This Row],[NUANCE]],$A:$B,2,FALSE)="EXTREME DROITE",1,0)</f>
        <v>0</v>
      </c>
      <c r="L1061" s="5">
        <f>IF(VLOOKUP(Tableau9[[#This Row],[NUANCE]],$A:$B,2,FALSE)="DROITE",1,0)</f>
        <v>0</v>
      </c>
      <c r="M1061" s="5">
        <f>IF(VLOOKUP(Tableau9[[#This Row],[NUANCE]],$A:$B,2,FALSE)="CENTRISTE",1,0)</f>
        <v>0</v>
      </c>
      <c r="N1061" s="5">
        <f>IF(VLOOKUP(Tableau9[[#This Row],[NUANCE]],$A:$B,2,FALSE)="GAUCHE",1,0)</f>
        <v>1</v>
      </c>
      <c r="O1061" s="5">
        <f>IF(VLOOKUP(Tableau9[[#This Row],[NUANCE]],$A:$B,2,FALSE)="AUTRE",1,0)</f>
        <v>0</v>
      </c>
    </row>
    <row r="1062" spans="5:15" x14ac:dyDescent="0.25">
      <c r="E1062" s="4">
        <v>2015</v>
      </c>
      <c r="F1062" s="4" t="s">
        <v>655</v>
      </c>
      <c r="G1062" s="4">
        <v>3</v>
      </c>
      <c r="H1062" s="4" t="s">
        <v>879</v>
      </c>
      <c r="I1062" s="4" t="s">
        <v>1881</v>
      </c>
      <c r="J1062" s="4" t="s">
        <v>592</v>
      </c>
      <c r="K1062" s="5">
        <f>IF(VLOOKUP(Tableau9[[#This Row],[NUANCE]],$A:$B,2,FALSE)="EXTREME DROITE",1,0)</f>
        <v>1</v>
      </c>
      <c r="L1062" s="5">
        <f>IF(VLOOKUP(Tableau9[[#This Row],[NUANCE]],$A:$B,2,FALSE)="DROITE",1,0)</f>
        <v>0</v>
      </c>
      <c r="M1062" s="5">
        <f>IF(VLOOKUP(Tableau9[[#This Row],[NUANCE]],$A:$B,2,FALSE)="CENTRISTE",1,0)</f>
        <v>0</v>
      </c>
      <c r="N1062" s="5">
        <f>IF(VLOOKUP(Tableau9[[#This Row],[NUANCE]],$A:$B,2,FALSE)="GAUCHE",1,0)</f>
        <v>0</v>
      </c>
      <c r="O1062" s="5">
        <f>IF(VLOOKUP(Tableau9[[#This Row],[NUANCE]],$A:$B,2,FALSE)="AUTRE",1,0)</f>
        <v>0</v>
      </c>
    </row>
    <row r="1063" spans="5:15" x14ac:dyDescent="0.25">
      <c r="E1063" s="4">
        <v>2015</v>
      </c>
      <c r="F1063" s="4" t="s">
        <v>655</v>
      </c>
      <c r="G1063" s="4">
        <v>3</v>
      </c>
      <c r="H1063" s="4" t="s">
        <v>883</v>
      </c>
      <c r="I1063" s="4" t="s">
        <v>1882</v>
      </c>
      <c r="J1063" s="4" t="s">
        <v>608</v>
      </c>
      <c r="K1063" s="5">
        <f>IF(VLOOKUP(Tableau9[[#This Row],[NUANCE]],$A:$B,2,FALSE)="EXTREME DROITE",1,0)</f>
        <v>0</v>
      </c>
      <c r="L1063" s="5">
        <f>IF(VLOOKUP(Tableau9[[#This Row],[NUANCE]],$A:$B,2,FALSE)="DROITE",1,0)</f>
        <v>0</v>
      </c>
      <c r="M1063" s="5">
        <f>IF(VLOOKUP(Tableau9[[#This Row],[NUANCE]],$A:$B,2,FALSE)="CENTRISTE",1,0)</f>
        <v>0</v>
      </c>
      <c r="N1063" s="5">
        <f>IF(VLOOKUP(Tableau9[[#This Row],[NUANCE]],$A:$B,2,FALSE)="GAUCHE",1,0)</f>
        <v>1</v>
      </c>
      <c r="O1063" s="5">
        <f>IF(VLOOKUP(Tableau9[[#This Row],[NUANCE]],$A:$B,2,FALSE)="AUTRE",1,0)</f>
        <v>0</v>
      </c>
    </row>
    <row r="1064" spans="5:15" x14ac:dyDescent="0.25">
      <c r="E1064" s="4">
        <v>2015</v>
      </c>
      <c r="F1064" s="4" t="s">
        <v>655</v>
      </c>
      <c r="G1064" s="4">
        <v>3</v>
      </c>
      <c r="H1064" s="4" t="s">
        <v>889</v>
      </c>
      <c r="I1064" s="4" t="s">
        <v>1883</v>
      </c>
      <c r="J1064" s="4" t="s">
        <v>596</v>
      </c>
      <c r="K1064" s="5">
        <f>IF(VLOOKUP(Tableau9[[#This Row],[NUANCE]],$A:$B,2,FALSE)="EXTREME DROITE",1,0)</f>
        <v>0</v>
      </c>
      <c r="L1064" s="5">
        <f>IF(VLOOKUP(Tableau9[[#This Row],[NUANCE]],$A:$B,2,FALSE)="DROITE",1,0)</f>
        <v>1</v>
      </c>
      <c r="M1064" s="5">
        <f>IF(VLOOKUP(Tableau9[[#This Row],[NUANCE]],$A:$B,2,FALSE)="CENTRISTE",1,0)</f>
        <v>0</v>
      </c>
      <c r="N1064" s="5">
        <f>IF(VLOOKUP(Tableau9[[#This Row],[NUANCE]],$A:$B,2,FALSE)="GAUCHE",1,0)</f>
        <v>0</v>
      </c>
      <c r="O1064" s="5">
        <f>IF(VLOOKUP(Tableau9[[#This Row],[NUANCE]],$A:$B,2,FALSE)="AUTRE",1,0)</f>
        <v>0</v>
      </c>
    </row>
    <row r="1065" spans="5:15" x14ac:dyDescent="0.25">
      <c r="E1065" s="4">
        <v>2015</v>
      </c>
      <c r="F1065" s="4" t="s">
        <v>655</v>
      </c>
      <c r="G1065" s="4">
        <v>3</v>
      </c>
      <c r="H1065" s="4" t="s">
        <v>893</v>
      </c>
      <c r="I1065" s="4" t="s">
        <v>1884</v>
      </c>
      <c r="J1065" s="4" t="s">
        <v>592</v>
      </c>
      <c r="K1065" s="5">
        <f>IF(VLOOKUP(Tableau9[[#This Row],[NUANCE]],$A:$B,2,FALSE)="EXTREME DROITE",1,0)</f>
        <v>1</v>
      </c>
      <c r="L1065" s="5">
        <f>IF(VLOOKUP(Tableau9[[#This Row],[NUANCE]],$A:$B,2,FALSE)="DROITE",1,0)</f>
        <v>0</v>
      </c>
      <c r="M1065" s="5">
        <f>IF(VLOOKUP(Tableau9[[#This Row],[NUANCE]],$A:$B,2,FALSE)="CENTRISTE",1,0)</f>
        <v>0</v>
      </c>
      <c r="N1065" s="5">
        <f>IF(VLOOKUP(Tableau9[[#This Row],[NUANCE]],$A:$B,2,FALSE)="GAUCHE",1,0)</f>
        <v>0</v>
      </c>
      <c r="O1065" s="5">
        <f>IF(VLOOKUP(Tableau9[[#This Row],[NUANCE]],$A:$B,2,FALSE)="AUTRE",1,0)</f>
        <v>0</v>
      </c>
    </row>
    <row r="1066" spans="5:15" x14ac:dyDescent="0.25">
      <c r="E1066" s="4">
        <v>2015</v>
      </c>
      <c r="F1066" s="4" t="s">
        <v>655</v>
      </c>
      <c r="G1066" s="4">
        <v>3</v>
      </c>
      <c r="H1066" s="4" t="s">
        <v>901</v>
      </c>
      <c r="I1066" s="4" t="s">
        <v>1885</v>
      </c>
      <c r="J1066" s="4" t="s">
        <v>592</v>
      </c>
      <c r="K1066" s="5">
        <f>IF(VLOOKUP(Tableau9[[#This Row],[NUANCE]],$A:$B,2,FALSE)="EXTREME DROITE",1,0)</f>
        <v>1</v>
      </c>
      <c r="L1066" s="5">
        <f>IF(VLOOKUP(Tableau9[[#This Row],[NUANCE]],$A:$B,2,FALSE)="DROITE",1,0)</f>
        <v>0</v>
      </c>
      <c r="M1066" s="5">
        <f>IF(VLOOKUP(Tableau9[[#This Row],[NUANCE]],$A:$B,2,FALSE)="CENTRISTE",1,0)</f>
        <v>0</v>
      </c>
      <c r="N1066" s="5">
        <f>IF(VLOOKUP(Tableau9[[#This Row],[NUANCE]],$A:$B,2,FALSE)="GAUCHE",1,0)</f>
        <v>0</v>
      </c>
      <c r="O1066" s="5">
        <f>IF(VLOOKUP(Tableau9[[#This Row],[NUANCE]],$A:$B,2,FALSE)="AUTRE",1,0)</f>
        <v>0</v>
      </c>
    </row>
    <row r="1067" spans="5:15" x14ac:dyDescent="0.25">
      <c r="E1067" s="4">
        <v>2015</v>
      </c>
      <c r="F1067" s="4" t="s">
        <v>655</v>
      </c>
      <c r="G1067" s="4">
        <v>3</v>
      </c>
      <c r="H1067" s="4" t="s">
        <v>903</v>
      </c>
      <c r="I1067" s="4" t="s">
        <v>1886</v>
      </c>
      <c r="J1067" s="4" t="s">
        <v>596</v>
      </c>
      <c r="K1067" s="5">
        <f>IF(VLOOKUP(Tableau9[[#This Row],[NUANCE]],$A:$B,2,FALSE)="EXTREME DROITE",1,0)</f>
        <v>0</v>
      </c>
      <c r="L1067" s="5">
        <f>IF(VLOOKUP(Tableau9[[#This Row],[NUANCE]],$A:$B,2,FALSE)="DROITE",1,0)</f>
        <v>1</v>
      </c>
      <c r="M1067" s="5">
        <f>IF(VLOOKUP(Tableau9[[#This Row],[NUANCE]],$A:$B,2,FALSE)="CENTRISTE",1,0)</f>
        <v>0</v>
      </c>
      <c r="N1067" s="5">
        <f>IF(VLOOKUP(Tableau9[[#This Row],[NUANCE]],$A:$B,2,FALSE)="GAUCHE",1,0)</f>
        <v>0</v>
      </c>
      <c r="O1067" s="5">
        <f>IF(VLOOKUP(Tableau9[[#This Row],[NUANCE]],$A:$B,2,FALSE)="AUTRE",1,0)</f>
        <v>0</v>
      </c>
    </row>
    <row r="1068" spans="5:15" x14ac:dyDescent="0.25">
      <c r="E1068" s="4">
        <v>2015</v>
      </c>
      <c r="F1068" s="4" t="s">
        <v>655</v>
      </c>
      <c r="G1068" s="4">
        <v>4</v>
      </c>
      <c r="H1068" s="4" t="s">
        <v>901</v>
      </c>
      <c r="I1068" s="4" t="s">
        <v>1887</v>
      </c>
      <c r="J1068" s="4" t="s">
        <v>592</v>
      </c>
      <c r="K1068" s="5">
        <f>IF(VLOOKUP(Tableau9[[#This Row],[NUANCE]],$A:$B,2,FALSE)="EXTREME DROITE",1,0)</f>
        <v>1</v>
      </c>
      <c r="L1068" s="5">
        <f>IF(VLOOKUP(Tableau9[[#This Row],[NUANCE]],$A:$B,2,FALSE)="DROITE",1,0)</f>
        <v>0</v>
      </c>
      <c r="M1068" s="5">
        <f>IF(VLOOKUP(Tableau9[[#This Row],[NUANCE]],$A:$B,2,FALSE)="CENTRISTE",1,0)</f>
        <v>0</v>
      </c>
      <c r="N1068" s="5">
        <f>IF(VLOOKUP(Tableau9[[#This Row],[NUANCE]],$A:$B,2,FALSE)="GAUCHE",1,0)</f>
        <v>0</v>
      </c>
      <c r="O1068" s="5">
        <f>IF(VLOOKUP(Tableau9[[#This Row],[NUANCE]],$A:$B,2,FALSE)="AUTRE",1,0)</f>
        <v>0</v>
      </c>
    </row>
    <row r="1069" spans="5:15" x14ac:dyDescent="0.25">
      <c r="E1069" s="4">
        <v>2015</v>
      </c>
      <c r="F1069" s="4" t="s">
        <v>655</v>
      </c>
      <c r="G1069" s="4">
        <v>4</v>
      </c>
      <c r="H1069" s="4" t="s">
        <v>903</v>
      </c>
      <c r="I1069" s="4" t="s">
        <v>1888</v>
      </c>
      <c r="J1069" s="4" t="s">
        <v>596</v>
      </c>
      <c r="K1069" s="5">
        <f>IF(VLOOKUP(Tableau9[[#This Row],[NUANCE]],$A:$B,2,FALSE)="EXTREME DROITE",1,0)</f>
        <v>0</v>
      </c>
      <c r="L1069" s="5">
        <f>IF(VLOOKUP(Tableau9[[#This Row],[NUANCE]],$A:$B,2,FALSE)="DROITE",1,0)</f>
        <v>1</v>
      </c>
      <c r="M1069" s="5">
        <f>IF(VLOOKUP(Tableau9[[#This Row],[NUANCE]],$A:$B,2,FALSE)="CENTRISTE",1,0)</f>
        <v>0</v>
      </c>
      <c r="N1069" s="5">
        <f>IF(VLOOKUP(Tableau9[[#This Row],[NUANCE]],$A:$B,2,FALSE)="GAUCHE",1,0)</f>
        <v>0</v>
      </c>
      <c r="O1069" s="5">
        <f>IF(VLOOKUP(Tableau9[[#This Row],[NUANCE]],$A:$B,2,FALSE)="AUTRE",1,0)</f>
        <v>0</v>
      </c>
    </row>
    <row r="1070" spans="5:15" x14ac:dyDescent="0.25">
      <c r="E1070" s="4">
        <v>2015</v>
      </c>
      <c r="F1070" s="4" t="s">
        <v>655</v>
      </c>
      <c r="G1070" s="4">
        <v>4</v>
      </c>
      <c r="H1070" s="4" t="s">
        <v>921</v>
      </c>
      <c r="I1070" s="4" t="s">
        <v>1889</v>
      </c>
      <c r="J1070" s="4" t="s">
        <v>596</v>
      </c>
      <c r="K1070" s="5">
        <f>IF(VLOOKUP(Tableau9[[#This Row],[NUANCE]],$A:$B,2,FALSE)="EXTREME DROITE",1,0)</f>
        <v>0</v>
      </c>
      <c r="L1070" s="5">
        <f>IF(VLOOKUP(Tableau9[[#This Row],[NUANCE]],$A:$B,2,FALSE)="DROITE",1,0)</f>
        <v>1</v>
      </c>
      <c r="M1070" s="5">
        <f>IF(VLOOKUP(Tableau9[[#This Row],[NUANCE]],$A:$B,2,FALSE)="CENTRISTE",1,0)</f>
        <v>0</v>
      </c>
      <c r="N1070" s="5">
        <f>IF(VLOOKUP(Tableau9[[#This Row],[NUANCE]],$A:$B,2,FALSE)="GAUCHE",1,0)</f>
        <v>0</v>
      </c>
      <c r="O1070" s="5">
        <f>IF(VLOOKUP(Tableau9[[#This Row],[NUANCE]],$A:$B,2,FALSE)="AUTRE",1,0)</f>
        <v>0</v>
      </c>
    </row>
    <row r="1071" spans="5:15" x14ac:dyDescent="0.25">
      <c r="E1071" s="4">
        <v>2015</v>
      </c>
      <c r="F1071" s="4" t="s">
        <v>655</v>
      </c>
      <c r="G1071" s="4">
        <v>4</v>
      </c>
      <c r="H1071" s="4" t="s">
        <v>923</v>
      </c>
      <c r="I1071" s="4" t="s">
        <v>1890</v>
      </c>
      <c r="J1071" s="4" t="s">
        <v>592</v>
      </c>
      <c r="K1071" s="5">
        <f>IF(VLOOKUP(Tableau9[[#This Row],[NUANCE]],$A:$B,2,FALSE)="EXTREME DROITE",1,0)</f>
        <v>1</v>
      </c>
      <c r="L1071" s="5">
        <f>IF(VLOOKUP(Tableau9[[#This Row],[NUANCE]],$A:$B,2,FALSE)="DROITE",1,0)</f>
        <v>0</v>
      </c>
      <c r="M1071" s="5">
        <f>IF(VLOOKUP(Tableau9[[#This Row],[NUANCE]],$A:$B,2,FALSE)="CENTRISTE",1,0)</f>
        <v>0</v>
      </c>
      <c r="N1071" s="5">
        <f>IF(VLOOKUP(Tableau9[[#This Row],[NUANCE]],$A:$B,2,FALSE)="GAUCHE",1,0)</f>
        <v>0</v>
      </c>
      <c r="O1071" s="5">
        <f>IF(VLOOKUP(Tableau9[[#This Row],[NUANCE]],$A:$B,2,FALSE)="AUTRE",1,0)</f>
        <v>0</v>
      </c>
    </row>
    <row r="1072" spans="5:15" x14ac:dyDescent="0.25">
      <c r="E1072" s="4">
        <v>2015</v>
      </c>
      <c r="F1072" s="4" t="s">
        <v>655</v>
      </c>
      <c r="G1072" s="4">
        <v>1</v>
      </c>
      <c r="H1072" s="4" t="s">
        <v>921</v>
      </c>
      <c r="I1072" s="4" t="s">
        <v>1891</v>
      </c>
      <c r="J1072" s="4" t="s">
        <v>596</v>
      </c>
      <c r="K1072" s="5">
        <f>IF(VLOOKUP(Tableau9[[#This Row],[NUANCE]],$A:$B,2,FALSE)="EXTREME DROITE",1,0)</f>
        <v>0</v>
      </c>
      <c r="L1072" s="5">
        <f>IF(VLOOKUP(Tableau9[[#This Row],[NUANCE]],$A:$B,2,FALSE)="DROITE",1,0)</f>
        <v>1</v>
      </c>
      <c r="M1072" s="5">
        <f>IF(VLOOKUP(Tableau9[[#This Row],[NUANCE]],$A:$B,2,FALSE)="CENTRISTE",1,0)</f>
        <v>0</v>
      </c>
      <c r="N1072" s="5">
        <f>IF(VLOOKUP(Tableau9[[#This Row],[NUANCE]],$A:$B,2,FALSE)="GAUCHE",1,0)</f>
        <v>0</v>
      </c>
      <c r="O1072" s="5">
        <f>IF(VLOOKUP(Tableau9[[#This Row],[NUANCE]],$A:$B,2,FALSE)="AUTRE",1,0)</f>
        <v>0</v>
      </c>
    </row>
    <row r="1073" spans="5:15" x14ac:dyDescent="0.25">
      <c r="E1073" s="4">
        <v>2015</v>
      </c>
      <c r="F1073" s="4" t="s">
        <v>655</v>
      </c>
      <c r="G1073" s="4">
        <v>1</v>
      </c>
      <c r="H1073" s="4" t="s">
        <v>923</v>
      </c>
      <c r="I1073" s="4" t="s">
        <v>1892</v>
      </c>
      <c r="J1073" s="4" t="s">
        <v>592</v>
      </c>
      <c r="K1073" s="5">
        <f>IF(VLOOKUP(Tableau9[[#This Row],[NUANCE]],$A:$B,2,FALSE)="EXTREME DROITE",1,0)</f>
        <v>1</v>
      </c>
      <c r="L1073" s="5">
        <f>IF(VLOOKUP(Tableau9[[#This Row],[NUANCE]],$A:$B,2,FALSE)="DROITE",1,0)</f>
        <v>0</v>
      </c>
      <c r="M1073" s="5">
        <f>IF(VLOOKUP(Tableau9[[#This Row],[NUANCE]],$A:$B,2,FALSE)="CENTRISTE",1,0)</f>
        <v>0</v>
      </c>
      <c r="N1073" s="5">
        <f>IF(VLOOKUP(Tableau9[[#This Row],[NUANCE]],$A:$B,2,FALSE)="GAUCHE",1,0)</f>
        <v>0</v>
      </c>
      <c r="O1073" s="5">
        <f>IF(VLOOKUP(Tableau9[[#This Row],[NUANCE]],$A:$B,2,FALSE)="AUTRE",1,0)</f>
        <v>0</v>
      </c>
    </row>
    <row r="1074" spans="5:15" x14ac:dyDescent="0.25">
      <c r="E1074" s="4">
        <v>2015</v>
      </c>
      <c r="F1074" s="4" t="s">
        <v>655</v>
      </c>
      <c r="G1074" s="4">
        <v>4</v>
      </c>
      <c r="H1074" s="4" t="s">
        <v>940</v>
      </c>
      <c r="I1074" s="4" t="s">
        <v>1893</v>
      </c>
      <c r="J1074" s="4" t="s">
        <v>592</v>
      </c>
      <c r="K1074" s="5">
        <f>IF(VLOOKUP(Tableau9[[#This Row],[NUANCE]],$A:$B,2,FALSE)="EXTREME DROITE",1,0)</f>
        <v>1</v>
      </c>
      <c r="L1074" s="5">
        <f>IF(VLOOKUP(Tableau9[[#This Row],[NUANCE]],$A:$B,2,FALSE)="DROITE",1,0)</f>
        <v>0</v>
      </c>
      <c r="M1074" s="5">
        <f>IF(VLOOKUP(Tableau9[[#This Row],[NUANCE]],$A:$B,2,FALSE)="CENTRISTE",1,0)</f>
        <v>0</v>
      </c>
      <c r="N1074" s="5">
        <f>IF(VLOOKUP(Tableau9[[#This Row],[NUANCE]],$A:$B,2,FALSE)="GAUCHE",1,0)</f>
        <v>0</v>
      </c>
      <c r="O1074" s="5">
        <f>IF(VLOOKUP(Tableau9[[#This Row],[NUANCE]],$A:$B,2,FALSE)="AUTRE",1,0)</f>
        <v>0</v>
      </c>
    </row>
    <row r="1075" spans="5:15" x14ac:dyDescent="0.25">
      <c r="E1075" s="4">
        <v>2015</v>
      </c>
      <c r="F1075" s="4" t="s">
        <v>655</v>
      </c>
      <c r="G1075" s="4">
        <v>4</v>
      </c>
      <c r="H1075" s="4" t="s">
        <v>942</v>
      </c>
      <c r="I1075" s="4" t="s">
        <v>1894</v>
      </c>
      <c r="J1075" s="4" t="s">
        <v>596</v>
      </c>
      <c r="K1075" s="5">
        <f>IF(VLOOKUP(Tableau9[[#This Row],[NUANCE]],$A:$B,2,FALSE)="EXTREME DROITE",1,0)</f>
        <v>0</v>
      </c>
      <c r="L1075" s="5">
        <f>IF(VLOOKUP(Tableau9[[#This Row],[NUANCE]],$A:$B,2,FALSE)="DROITE",1,0)</f>
        <v>1</v>
      </c>
      <c r="M1075" s="5">
        <f>IF(VLOOKUP(Tableau9[[#This Row],[NUANCE]],$A:$B,2,FALSE)="CENTRISTE",1,0)</f>
        <v>0</v>
      </c>
      <c r="N1075" s="5">
        <f>IF(VLOOKUP(Tableau9[[#This Row],[NUANCE]],$A:$B,2,FALSE)="GAUCHE",1,0)</f>
        <v>0</v>
      </c>
      <c r="O1075" s="5">
        <f>IF(VLOOKUP(Tableau9[[#This Row],[NUANCE]],$A:$B,2,FALSE)="AUTRE",1,0)</f>
        <v>0</v>
      </c>
    </row>
    <row r="1076" spans="5:15" x14ac:dyDescent="0.25">
      <c r="E1076" s="4">
        <v>2015</v>
      </c>
      <c r="F1076" s="4" t="s">
        <v>655</v>
      </c>
      <c r="G1076" s="4">
        <v>4</v>
      </c>
      <c r="H1076" s="4" t="s">
        <v>952</v>
      </c>
      <c r="I1076" s="4" t="s">
        <v>1895</v>
      </c>
      <c r="J1076" s="4" t="s">
        <v>596</v>
      </c>
      <c r="K1076" s="5">
        <f>IF(VLOOKUP(Tableau9[[#This Row],[NUANCE]],$A:$B,2,FALSE)="EXTREME DROITE",1,0)</f>
        <v>0</v>
      </c>
      <c r="L1076" s="5">
        <f>IF(VLOOKUP(Tableau9[[#This Row],[NUANCE]],$A:$B,2,FALSE)="DROITE",1,0)</f>
        <v>1</v>
      </c>
      <c r="M1076" s="5">
        <f>IF(VLOOKUP(Tableau9[[#This Row],[NUANCE]],$A:$B,2,FALSE)="CENTRISTE",1,0)</f>
        <v>0</v>
      </c>
      <c r="N1076" s="5">
        <f>IF(VLOOKUP(Tableau9[[#This Row],[NUANCE]],$A:$B,2,FALSE)="GAUCHE",1,0)</f>
        <v>0</v>
      </c>
      <c r="O1076" s="5">
        <f>IF(VLOOKUP(Tableau9[[#This Row],[NUANCE]],$A:$B,2,FALSE)="AUTRE",1,0)</f>
        <v>0</v>
      </c>
    </row>
    <row r="1077" spans="5:15" x14ac:dyDescent="0.25">
      <c r="E1077" s="4">
        <v>2015</v>
      </c>
      <c r="F1077" s="4" t="s">
        <v>655</v>
      </c>
      <c r="G1077" s="4">
        <v>4</v>
      </c>
      <c r="H1077" s="4" t="s">
        <v>954</v>
      </c>
      <c r="I1077" s="4" t="s">
        <v>1896</v>
      </c>
      <c r="J1077" s="4" t="s">
        <v>592</v>
      </c>
      <c r="K1077" s="5">
        <f>IF(VLOOKUP(Tableau9[[#This Row],[NUANCE]],$A:$B,2,FALSE)="EXTREME DROITE",1,0)</f>
        <v>1</v>
      </c>
      <c r="L1077" s="5">
        <f>IF(VLOOKUP(Tableau9[[#This Row],[NUANCE]],$A:$B,2,FALSE)="DROITE",1,0)</f>
        <v>0</v>
      </c>
      <c r="M1077" s="5">
        <f>IF(VLOOKUP(Tableau9[[#This Row],[NUANCE]],$A:$B,2,FALSE)="CENTRISTE",1,0)</f>
        <v>0</v>
      </c>
      <c r="N1077" s="5">
        <f>IF(VLOOKUP(Tableau9[[#This Row],[NUANCE]],$A:$B,2,FALSE)="GAUCHE",1,0)</f>
        <v>0</v>
      </c>
      <c r="O1077" s="5">
        <f>IF(VLOOKUP(Tableau9[[#This Row],[NUANCE]],$A:$B,2,FALSE)="AUTRE",1,0)</f>
        <v>0</v>
      </c>
    </row>
    <row r="1078" spans="5:15" x14ac:dyDescent="0.25">
      <c r="E1078" s="4">
        <v>2015</v>
      </c>
      <c r="F1078" s="4" t="s">
        <v>655</v>
      </c>
      <c r="G1078" s="4">
        <v>5</v>
      </c>
      <c r="H1078" s="4" t="s">
        <v>940</v>
      </c>
      <c r="I1078" s="4" t="s">
        <v>1897</v>
      </c>
      <c r="J1078" s="4" t="s">
        <v>592</v>
      </c>
      <c r="K1078" s="5">
        <f>IF(VLOOKUP(Tableau9[[#This Row],[NUANCE]],$A:$B,2,FALSE)="EXTREME DROITE",1,0)</f>
        <v>1</v>
      </c>
      <c r="L1078" s="5">
        <f>IF(VLOOKUP(Tableau9[[#This Row],[NUANCE]],$A:$B,2,FALSE)="DROITE",1,0)</f>
        <v>0</v>
      </c>
      <c r="M1078" s="5">
        <f>IF(VLOOKUP(Tableau9[[#This Row],[NUANCE]],$A:$B,2,FALSE)="CENTRISTE",1,0)</f>
        <v>0</v>
      </c>
      <c r="N1078" s="5">
        <f>IF(VLOOKUP(Tableau9[[#This Row],[NUANCE]],$A:$B,2,FALSE)="GAUCHE",1,0)</f>
        <v>0</v>
      </c>
      <c r="O1078" s="5">
        <f>IF(VLOOKUP(Tableau9[[#This Row],[NUANCE]],$A:$B,2,FALSE)="AUTRE",1,0)</f>
        <v>0</v>
      </c>
    </row>
    <row r="1079" spans="5:15" x14ac:dyDescent="0.25">
      <c r="E1079" s="4">
        <v>2015</v>
      </c>
      <c r="F1079" s="4" t="s">
        <v>655</v>
      </c>
      <c r="G1079" s="4">
        <v>5</v>
      </c>
      <c r="H1079" s="4" t="s">
        <v>942</v>
      </c>
      <c r="I1079" s="4" t="s">
        <v>1898</v>
      </c>
      <c r="J1079" s="4" t="s">
        <v>596</v>
      </c>
      <c r="K1079" s="5">
        <f>IF(VLOOKUP(Tableau9[[#This Row],[NUANCE]],$A:$B,2,FALSE)="EXTREME DROITE",1,0)</f>
        <v>0</v>
      </c>
      <c r="L1079" s="5">
        <f>IF(VLOOKUP(Tableau9[[#This Row],[NUANCE]],$A:$B,2,FALSE)="DROITE",1,0)</f>
        <v>1</v>
      </c>
      <c r="M1079" s="5">
        <f>IF(VLOOKUP(Tableau9[[#This Row],[NUANCE]],$A:$B,2,FALSE)="CENTRISTE",1,0)</f>
        <v>0</v>
      </c>
      <c r="N1079" s="5">
        <f>IF(VLOOKUP(Tableau9[[#This Row],[NUANCE]],$A:$B,2,FALSE)="GAUCHE",1,0)</f>
        <v>0</v>
      </c>
      <c r="O1079" s="5">
        <f>IF(VLOOKUP(Tableau9[[#This Row],[NUANCE]],$A:$B,2,FALSE)="AUTRE",1,0)</f>
        <v>0</v>
      </c>
    </row>
    <row r="1080" spans="5:15" x14ac:dyDescent="0.25">
      <c r="E1080" s="4">
        <v>2015</v>
      </c>
      <c r="F1080" s="4" t="s">
        <v>655</v>
      </c>
      <c r="G1080" s="4">
        <v>5</v>
      </c>
      <c r="H1080" s="4" t="s">
        <v>952</v>
      </c>
      <c r="I1080" s="4" t="s">
        <v>1899</v>
      </c>
      <c r="J1080" s="4" t="s">
        <v>596</v>
      </c>
      <c r="K1080" s="5">
        <f>IF(VLOOKUP(Tableau9[[#This Row],[NUANCE]],$A:$B,2,FALSE)="EXTREME DROITE",1,0)</f>
        <v>0</v>
      </c>
      <c r="L1080" s="5">
        <f>IF(VLOOKUP(Tableau9[[#This Row],[NUANCE]],$A:$B,2,FALSE)="DROITE",1,0)</f>
        <v>1</v>
      </c>
      <c r="M1080" s="5">
        <f>IF(VLOOKUP(Tableau9[[#This Row],[NUANCE]],$A:$B,2,FALSE)="CENTRISTE",1,0)</f>
        <v>0</v>
      </c>
      <c r="N1080" s="5">
        <f>IF(VLOOKUP(Tableau9[[#This Row],[NUANCE]],$A:$B,2,FALSE)="GAUCHE",1,0)</f>
        <v>0</v>
      </c>
      <c r="O1080" s="5">
        <f>IF(VLOOKUP(Tableau9[[#This Row],[NUANCE]],$A:$B,2,FALSE)="AUTRE",1,0)</f>
        <v>0</v>
      </c>
    </row>
    <row r="1081" spans="5:15" x14ac:dyDescent="0.25">
      <c r="E1081" s="4">
        <v>2015</v>
      </c>
      <c r="F1081" s="4" t="s">
        <v>655</v>
      </c>
      <c r="G1081" s="4">
        <v>5</v>
      </c>
      <c r="H1081" s="4" t="s">
        <v>954</v>
      </c>
      <c r="I1081" s="4" t="s">
        <v>1900</v>
      </c>
      <c r="J1081" s="4" t="s">
        <v>592</v>
      </c>
      <c r="K1081" s="5">
        <f>IF(VLOOKUP(Tableau9[[#This Row],[NUANCE]],$A:$B,2,FALSE)="EXTREME DROITE",1,0)</f>
        <v>1</v>
      </c>
      <c r="L1081" s="5">
        <f>IF(VLOOKUP(Tableau9[[#This Row],[NUANCE]],$A:$B,2,FALSE)="DROITE",1,0)</f>
        <v>0</v>
      </c>
      <c r="M1081" s="5">
        <f>IF(VLOOKUP(Tableau9[[#This Row],[NUANCE]],$A:$B,2,FALSE)="CENTRISTE",1,0)</f>
        <v>0</v>
      </c>
      <c r="N1081" s="5">
        <f>IF(VLOOKUP(Tableau9[[#This Row],[NUANCE]],$A:$B,2,FALSE)="GAUCHE",1,0)</f>
        <v>0</v>
      </c>
      <c r="O1081" s="5">
        <f>IF(VLOOKUP(Tableau9[[#This Row],[NUANCE]],$A:$B,2,FALSE)="AUTRE",1,0)</f>
        <v>0</v>
      </c>
    </row>
    <row r="1082" spans="5:15" x14ac:dyDescent="0.25">
      <c r="E1082" s="4">
        <v>2015</v>
      </c>
      <c r="F1082" s="4" t="s">
        <v>655</v>
      </c>
      <c r="G1082" s="4">
        <v>5</v>
      </c>
      <c r="H1082" s="4" t="s">
        <v>901</v>
      </c>
      <c r="I1082" s="4" t="s">
        <v>1901</v>
      </c>
      <c r="J1082" s="4" t="s">
        <v>592</v>
      </c>
      <c r="K1082" s="5">
        <f>IF(VLOOKUP(Tableau9[[#This Row],[NUANCE]],$A:$B,2,FALSE)="EXTREME DROITE",1,0)</f>
        <v>1</v>
      </c>
      <c r="L1082" s="5">
        <f>IF(VLOOKUP(Tableau9[[#This Row],[NUANCE]],$A:$B,2,FALSE)="DROITE",1,0)</f>
        <v>0</v>
      </c>
      <c r="M1082" s="5">
        <f>IF(VLOOKUP(Tableau9[[#This Row],[NUANCE]],$A:$B,2,FALSE)="CENTRISTE",1,0)</f>
        <v>0</v>
      </c>
      <c r="N1082" s="5">
        <f>IF(VLOOKUP(Tableau9[[#This Row],[NUANCE]],$A:$B,2,FALSE)="GAUCHE",1,0)</f>
        <v>0</v>
      </c>
      <c r="O1082" s="5">
        <f>IF(VLOOKUP(Tableau9[[#This Row],[NUANCE]],$A:$B,2,FALSE)="AUTRE",1,0)</f>
        <v>0</v>
      </c>
    </row>
    <row r="1083" spans="5:15" x14ac:dyDescent="0.25">
      <c r="E1083" s="4">
        <v>2015</v>
      </c>
      <c r="F1083" s="4" t="s">
        <v>655</v>
      </c>
      <c r="G1083" s="4">
        <v>5</v>
      </c>
      <c r="H1083" s="4" t="s">
        <v>903</v>
      </c>
      <c r="I1083" s="4" t="s">
        <v>1902</v>
      </c>
      <c r="J1083" s="4" t="s">
        <v>596</v>
      </c>
      <c r="K1083" s="5">
        <f>IF(VLOOKUP(Tableau9[[#This Row],[NUANCE]],$A:$B,2,FALSE)="EXTREME DROITE",1,0)</f>
        <v>0</v>
      </c>
      <c r="L1083" s="5">
        <f>IF(VLOOKUP(Tableau9[[#This Row],[NUANCE]],$A:$B,2,FALSE)="DROITE",1,0)</f>
        <v>1</v>
      </c>
      <c r="M1083" s="5">
        <f>IF(VLOOKUP(Tableau9[[#This Row],[NUANCE]],$A:$B,2,FALSE)="CENTRISTE",1,0)</f>
        <v>0</v>
      </c>
      <c r="N1083" s="5">
        <f>IF(VLOOKUP(Tableau9[[#This Row],[NUANCE]],$A:$B,2,FALSE)="GAUCHE",1,0)</f>
        <v>0</v>
      </c>
      <c r="O1083" s="5">
        <f>IF(VLOOKUP(Tableau9[[#This Row],[NUANCE]],$A:$B,2,FALSE)="AUTRE",1,0)</f>
        <v>0</v>
      </c>
    </row>
    <row r="1084" spans="5:15" x14ac:dyDescent="0.25">
      <c r="E1084" s="4">
        <v>2015</v>
      </c>
      <c r="F1084" s="4" t="s">
        <v>655</v>
      </c>
      <c r="G1084" s="4">
        <v>5</v>
      </c>
      <c r="H1084" s="4" t="s">
        <v>979</v>
      </c>
      <c r="I1084" s="4" t="s">
        <v>1903</v>
      </c>
      <c r="J1084" s="4" t="s">
        <v>596</v>
      </c>
      <c r="K1084" s="5">
        <f>IF(VLOOKUP(Tableau9[[#This Row],[NUANCE]],$A:$B,2,FALSE)="EXTREME DROITE",1,0)</f>
        <v>0</v>
      </c>
      <c r="L1084" s="5">
        <f>IF(VLOOKUP(Tableau9[[#This Row],[NUANCE]],$A:$B,2,FALSE)="DROITE",1,0)</f>
        <v>1</v>
      </c>
      <c r="M1084" s="5">
        <f>IF(VLOOKUP(Tableau9[[#This Row],[NUANCE]],$A:$B,2,FALSE)="CENTRISTE",1,0)</f>
        <v>0</v>
      </c>
      <c r="N1084" s="5">
        <f>IF(VLOOKUP(Tableau9[[#This Row],[NUANCE]],$A:$B,2,FALSE)="GAUCHE",1,0)</f>
        <v>0</v>
      </c>
      <c r="O1084" s="5">
        <f>IF(VLOOKUP(Tableau9[[#This Row],[NUANCE]],$A:$B,2,FALSE)="AUTRE",1,0)</f>
        <v>0</v>
      </c>
    </row>
    <row r="1085" spans="5:15" x14ac:dyDescent="0.25">
      <c r="E1085" s="4">
        <v>2015</v>
      </c>
      <c r="F1085" s="4" t="s">
        <v>655</v>
      </c>
      <c r="G1085" s="4">
        <v>5</v>
      </c>
      <c r="H1085" s="4" t="s">
        <v>981</v>
      </c>
      <c r="I1085" s="4" t="s">
        <v>1904</v>
      </c>
      <c r="J1085" s="4" t="s">
        <v>592</v>
      </c>
      <c r="K1085" s="5">
        <f>IF(VLOOKUP(Tableau9[[#This Row],[NUANCE]],$A:$B,2,FALSE)="EXTREME DROITE",1,0)</f>
        <v>1</v>
      </c>
      <c r="L1085" s="5">
        <f>IF(VLOOKUP(Tableau9[[#This Row],[NUANCE]],$A:$B,2,FALSE)="DROITE",1,0)</f>
        <v>0</v>
      </c>
      <c r="M1085" s="5">
        <f>IF(VLOOKUP(Tableau9[[#This Row],[NUANCE]],$A:$B,2,FALSE)="CENTRISTE",1,0)</f>
        <v>0</v>
      </c>
      <c r="N1085" s="5">
        <f>IF(VLOOKUP(Tableau9[[#This Row],[NUANCE]],$A:$B,2,FALSE)="GAUCHE",1,0)</f>
        <v>0</v>
      </c>
      <c r="O1085" s="5">
        <f>IF(VLOOKUP(Tableau9[[#This Row],[NUANCE]],$A:$B,2,FALSE)="AUTRE",1,0)</f>
        <v>0</v>
      </c>
    </row>
    <row r="1086" spans="5:15" x14ac:dyDescent="0.25">
      <c r="E1086" s="4">
        <v>2015</v>
      </c>
      <c r="F1086" s="4" t="s">
        <v>655</v>
      </c>
      <c r="G1086" s="4">
        <v>6</v>
      </c>
      <c r="H1086" s="4" t="s">
        <v>979</v>
      </c>
      <c r="I1086" s="4" t="s">
        <v>1905</v>
      </c>
      <c r="J1086" s="4" t="s">
        <v>596</v>
      </c>
      <c r="K1086" s="5">
        <f>IF(VLOOKUP(Tableau9[[#This Row],[NUANCE]],$A:$B,2,FALSE)="EXTREME DROITE",1,0)</f>
        <v>0</v>
      </c>
      <c r="L1086" s="5">
        <f>IF(VLOOKUP(Tableau9[[#This Row],[NUANCE]],$A:$B,2,FALSE)="DROITE",1,0)</f>
        <v>1</v>
      </c>
      <c r="M1086" s="5">
        <f>IF(VLOOKUP(Tableau9[[#This Row],[NUANCE]],$A:$B,2,FALSE)="CENTRISTE",1,0)</f>
        <v>0</v>
      </c>
      <c r="N1086" s="5">
        <f>IF(VLOOKUP(Tableau9[[#This Row],[NUANCE]],$A:$B,2,FALSE)="GAUCHE",1,0)</f>
        <v>0</v>
      </c>
      <c r="O1086" s="5">
        <f>IF(VLOOKUP(Tableau9[[#This Row],[NUANCE]],$A:$B,2,FALSE)="AUTRE",1,0)</f>
        <v>0</v>
      </c>
    </row>
    <row r="1087" spans="5:15" x14ac:dyDescent="0.25">
      <c r="E1087" s="4">
        <v>2015</v>
      </c>
      <c r="F1087" s="4" t="s">
        <v>655</v>
      </c>
      <c r="G1087" s="4">
        <v>6</v>
      </c>
      <c r="H1087" s="4" t="s">
        <v>981</v>
      </c>
      <c r="I1087" s="4" t="s">
        <v>1906</v>
      </c>
      <c r="J1087" s="4" t="s">
        <v>592</v>
      </c>
      <c r="K1087" s="5">
        <f>IF(VLOOKUP(Tableau9[[#This Row],[NUANCE]],$A:$B,2,FALSE)="EXTREME DROITE",1,0)</f>
        <v>1</v>
      </c>
      <c r="L1087" s="5">
        <f>IF(VLOOKUP(Tableau9[[#This Row],[NUANCE]],$A:$B,2,FALSE)="DROITE",1,0)</f>
        <v>0</v>
      </c>
      <c r="M1087" s="5">
        <f>IF(VLOOKUP(Tableau9[[#This Row],[NUANCE]],$A:$B,2,FALSE)="CENTRISTE",1,0)</f>
        <v>0</v>
      </c>
      <c r="N1087" s="5">
        <f>IF(VLOOKUP(Tableau9[[#This Row],[NUANCE]],$A:$B,2,FALSE)="GAUCHE",1,0)</f>
        <v>0</v>
      </c>
      <c r="O1087" s="5">
        <f>IF(VLOOKUP(Tableau9[[#This Row],[NUANCE]],$A:$B,2,FALSE)="AUTRE",1,0)</f>
        <v>0</v>
      </c>
    </row>
    <row r="1088" spans="5:15" x14ac:dyDescent="0.25">
      <c r="E1088" s="4">
        <v>2015</v>
      </c>
      <c r="F1088" s="4" t="s">
        <v>655</v>
      </c>
      <c r="G1088" s="4">
        <v>6</v>
      </c>
      <c r="H1088" s="4" t="s">
        <v>889</v>
      </c>
      <c r="I1088" s="4" t="s">
        <v>1907</v>
      </c>
      <c r="J1088" s="4" t="s">
        <v>596</v>
      </c>
      <c r="K1088" s="5">
        <f>IF(VLOOKUP(Tableau9[[#This Row],[NUANCE]],$A:$B,2,FALSE)="EXTREME DROITE",1,0)</f>
        <v>0</v>
      </c>
      <c r="L1088" s="5">
        <f>IF(VLOOKUP(Tableau9[[#This Row],[NUANCE]],$A:$B,2,FALSE)="DROITE",1,0)</f>
        <v>1</v>
      </c>
      <c r="M1088" s="5">
        <f>IF(VLOOKUP(Tableau9[[#This Row],[NUANCE]],$A:$B,2,FALSE)="CENTRISTE",1,0)</f>
        <v>0</v>
      </c>
      <c r="N1088" s="5">
        <f>IF(VLOOKUP(Tableau9[[#This Row],[NUANCE]],$A:$B,2,FALSE)="GAUCHE",1,0)</f>
        <v>0</v>
      </c>
      <c r="O1088" s="5">
        <f>IF(VLOOKUP(Tableau9[[#This Row],[NUANCE]],$A:$B,2,FALSE)="AUTRE",1,0)</f>
        <v>0</v>
      </c>
    </row>
    <row r="1089" spans="5:15" x14ac:dyDescent="0.25">
      <c r="E1089" s="4">
        <v>2015</v>
      </c>
      <c r="F1089" s="4" t="s">
        <v>655</v>
      </c>
      <c r="G1089" s="4">
        <v>6</v>
      </c>
      <c r="H1089" s="4" t="s">
        <v>893</v>
      </c>
      <c r="I1089" s="4" t="s">
        <v>1908</v>
      </c>
      <c r="J1089" s="4" t="s">
        <v>592</v>
      </c>
      <c r="K1089" s="5">
        <f>IF(VLOOKUP(Tableau9[[#This Row],[NUANCE]],$A:$B,2,FALSE)="EXTREME DROITE",1,0)</f>
        <v>1</v>
      </c>
      <c r="L1089" s="5">
        <f>IF(VLOOKUP(Tableau9[[#This Row],[NUANCE]],$A:$B,2,FALSE)="DROITE",1,0)</f>
        <v>0</v>
      </c>
      <c r="M1089" s="5">
        <f>IF(VLOOKUP(Tableau9[[#This Row],[NUANCE]],$A:$B,2,FALSE)="CENTRISTE",1,0)</f>
        <v>0</v>
      </c>
      <c r="N1089" s="5">
        <f>IF(VLOOKUP(Tableau9[[#This Row],[NUANCE]],$A:$B,2,FALSE)="GAUCHE",1,0)</f>
        <v>0</v>
      </c>
      <c r="O1089" s="5">
        <f>IF(VLOOKUP(Tableau9[[#This Row],[NUANCE]],$A:$B,2,FALSE)="AUTRE",1,0)</f>
        <v>0</v>
      </c>
    </row>
    <row r="1090" spans="5:15" x14ac:dyDescent="0.25">
      <c r="E1090" s="4">
        <v>2015</v>
      </c>
      <c r="F1090" s="4" t="s">
        <v>655</v>
      </c>
      <c r="G1090" s="4">
        <v>7</v>
      </c>
      <c r="H1090" s="4" t="s">
        <v>879</v>
      </c>
      <c r="I1090" s="4" t="s">
        <v>1909</v>
      </c>
      <c r="J1090" s="4" t="s">
        <v>592</v>
      </c>
      <c r="K1090" s="5">
        <f>IF(VLOOKUP(Tableau9[[#This Row],[NUANCE]],$A:$B,2,FALSE)="EXTREME DROITE",1,0)</f>
        <v>1</v>
      </c>
      <c r="L1090" s="5">
        <f>IF(VLOOKUP(Tableau9[[#This Row],[NUANCE]],$A:$B,2,FALSE)="DROITE",1,0)</f>
        <v>0</v>
      </c>
      <c r="M1090" s="5">
        <f>IF(VLOOKUP(Tableau9[[#This Row],[NUANCE]],$A:$B,2,FALSE)="CENTRISTE",1,0)</f>
        <v>0</v>
      </c>
      <c r="N1090" s="5">
        <f>IF(VLOOKUP(Tableau9[[#This Row],[NUANCE]],$A:$B,2,FALSE)="GAUCHE",1,0)</f>
        <v>0</v>
      </c>
      <c r="O1090" s="5">
        <f>IF(VLOOKUP(Tableau9[[#This Row],[NUANCE]],$A:$B,2,FALSE)="AUTRE",1,0)</f>
        <v>0</v>
      </c>
    </row>
    <row r="1091" spans="5:15" x14ac:dyDescent="0.25">
      <c r="E1091" s="4">
        <v>2015</v>
      </c>
      <c r="F1091" s="4" t="s">
        <v>655</v>
      </c>
      <c r="G1091" s="4">
        <v>7</v>
      </c>
      <c r="H1091" s="4" t="s">
        <v>883</v>
      </c>
      <c r="I1091" s="4" t="s">
        <v>1910</v>
      </c>
      <c r="J1091" s="4" t="s">
        <v>608</v>
      </c>
      <c r="K1091" s="5">
        <f>IF(VLOOKUP(Tableau9[[#This Row],[NUANCE]],$A:$B,2,FALSE)="EXTREME DROITE",1,0)</f>
        <v>0</v>
      </c>
      <c r="L1091" s="5">
        <f>IF(VLOOKUP(Tableau9[[#This Row],[NUANCE]],$A:$B,2,FALSE)="DROITE",1,0)</f>
        <v>0</v>
      </c>
      <c r="M1091" s="5">
        <f>IF(VLOOKUP(Tableau9[[#This Row],[NUANCE]],$A:$B,2,FALSE)="CENTRISTE",1,0)</f>
        <v>0</v>
      </c>
      <c r="N1091" s="5">
        <f>IF(VLOOKUP(Tableau9[[#This Row],[NUANCE]],$A:$B,2,FALSE)="GAUCHE",1,0)</f>
        <v>1</v>
      </c>
      <c r="O1091" s="5">
        <f>IF(VLOOKUP(Tableau9[[#This Row],[NUANCE]],$A:$B,2,FALSE)="AUTRE",1,0)</f>
        <v>0</v>
      </c>
    </row>
    <row r="1092" spans="5:15" x14ac:dyDescent="0.25">
      <c r="E1092" s="4">
        <v>2015</v>
      </c>
      <c r="F1092" s="4" t="s">
        <v>655</v>
      </c>
      <c r="G1092" s="4">
        <v>7</v>
      </c>
      <c r="H1092" s="4" t="s">
        <v>1011</v>
      </c>
      <c r="I1092" s="4" t="s">
        <v>1911</v>
      </c>
      <c r="J1092" s="4" t="s">
        <v>592</v>
      </c>
      <c r="K1092" s="5">
        <f>IF(VLOOKUP(Tableau9[[#This Row],[NUANCE]],$A:$B,2,FALSE)="EXTREME DROITE",1,0)</f>
        <v>1</v>
      </c>
      <c r="L1092" s="5">
        <f>IF(VLOOKUP(Tableau9[[#This Row],[NUANCE]],$A:$B,2,FALSE)="DROITE",1,0)</f>
        <v>0</v>
      </c>
      <c r="M1092" s="5">
        <f>IF(VLOOKUP(Tableau9[[#This Row],[NUANCE]],$A:$B,2,FALSE)="CENTRISTE",1,0)</f>
        <v>0</v>
      </c>
      <c r="N1092" s="5">
        <f>IF(VLOOKUP(Tableau9[[#This Row],[NUANCE]],$A:$B,2,FALSE)="GAUCHE",1,0)</f>
        <v>0</v>
      </c>
      <c r="O1092" s="5">
        <f>IF(VLOOKUP(Tableau9[[#This Row],[NUANCE]],$A:$B,2,FALSE)="AUTRE",1,0)</f>
        <v>0</v>
      </c>
    </row>
    <row r="1093" spans="5:15" x14ac:dyDescent="0.25">
      <c r="E1093" s="4">
        <v>2015</v>
      </c>
      <c r="F1093" s="4" t="s">
        <v>655</v>
      </c>
      <c r="G1093" s="4">
        <v>7</v>
      </c>
      <c r="H1093" s="4" t="s">
        <v>1013</v>
      </c>
      <c r="I1093" s="4" t="s">
        <v>1912</v>
      </c>
      <c r="J1093" s="4" t="s">
        <v>610</v>
      </c>
      <c r="K1093" s="5">
        <f>IF(VLOOKUP(Tableau9[[#This Row],[NUANCE]],$A:$B,2,FALSE)="EXTREME DROITE",1,0)</f>
        <v>0</v>
      </c>
      <c r="L1093" s="5">
        <f>IF(VLOOKUP(Tableau9[[#This Row],[NUANCE]],$A:$B,2,FALSE)="DROITE",1,0)</f>
        <v>0</v>
      </c>
      <c r="M1093" s="5">
        <f>IF(VLOOKUP(Tableau9[[#This Row],[NUANCE]],$A:$B,2,FALSE)="CENTRISTE",1,0)</f>
        <v>0</v>
      </c>
      <c r="N1093" s="5">
        <f>IF(VLOOKUP(Tableau9[[#This Row],[NUANCE]],$A:$B,2,FALSE)="GAUCHE",1,0)</f>
        <v>1</v>
      </c>
      <c r="O1093" s="5">
        <f>IF(VLOOKUP(Tableau9[[#This Row],[NUANCE]],$A:$B,2,FALSE)="AUTRE",1,0)</f>
        <v>0</v>
      </c>
    </row>
    <row r="1094" spans="5:15" x14ac:dyDescent="0.25">
      <c r="E1094" s="4">
        <v>2015</v>
      </c>
      <c r="F1094" s="4" t="s">
        <v>655</v>
      </c>
      <c r="G1094" s="4">
        <v>7</v>
      </c>
      <c r="H1094" s="4" t="s">
        <v>1025</v>
      </c>
      <c r="I1094" s="4" t="s">
        <v>1913</v>
      </c>
      <c r="J1094" s="4" t="s">
        <v>610</v>
      </c>
      <c r="K1094" s="5">
        <f>IF(VLOOKUP(Tableau9[[#This Row],[NUANCE]],$A:$B,2,FALSE)="EXTREME DROITE",1,0)</f>
        <v>0</v>
      </c>
      <c r="L1094" s="5">
        <f>IF(VLOOKUP(Tableau9[[#This Row],[NUANCE]],$A:$B,2,FALSE)="DROITE",1,0)</f>
        <v>0</v>
      </c>
      <c r="M1094" s="5">
        <f>IF(VLOOKUP(Tableau9[[#This Row],[NUANCE]],$A:$B,2,FALSE)="CENTRISTE",1,0)</f>
        <v>0</v>
      </c>
      <c r="N1094" s="5">
        <f>IF(VLOOKUP(Tableau9[[#This Row],[NUANCE]],$A:$B,2,FALSE)="GAUCHE",1,0)</f>
        <v>1</v>
      </c>
      <c r="O1094" s="5">
        <f>IF(VLOOKUP(Tableau9[[#This Row],[NUANCE]],$A:$B,2,FALSE)="AUTRE",1,0)</f>
        <v>0</v>
      </c>
    </row>
    <row r="1095" spans="5:15" x14ac:dyDescent="0.25">
      <c r="E1095" s="4">
        <v>2015</v>
      </c>
      <c r="F1095" s="4" t="s">
        <v>655</v>
      </c>
      <c r="G1095" s="4">
        <v>7</v>
      </c>
      <c r="H1095" s="4" t="s">
        <v>1027</v>
      </c>
      <c r="I1095" s="4" t="s">
        <v>1914</v>
      </c>
      <c r="J1095" s="4" t="s">
        <v>592</v>
      </c>
      <c r="K1095" s="5">
        <f>IF(VLOOKUP(Tableau9[[#This Row],[NUANCE]],$A:$B,2,FALSE)="EXTREME DROITE",1,0)</f>
        <v>1</v>
      </c>
      <c r="L1095" s="5">
        <f>IF(VLOOKUP(Tableau9[[#This Row],[NUANCE]],$A:$B,2,FALSE)="DROITE",1,0)</f>
        <v>0</v>
      </c>
      <c r="M1095" s="5">
        <f>IF(VLOOKUP(Tableau9[[#This Row],[NUANCE]],$A:$B,2,FALSE)="CENTRISTE",1,0)</f>
        <v>0</v>
      </c>
      <c r="N1095" s="5">
        <f>IF(VLOOKUP(Tableau9[[#This Row],[NUANCE]],$A:$B,2,FALSE)="GAUCHE",1,0)</f>
        <v>0</v>
      </c>
      <c r="O1095" s="5">
        <f>IF(VLOOKUP(Tableau9[[#This Row],[NUANCE]],$A:$B,2,FALSE)="AUTRE",1,0)</f>
        <v>0</v>
      </c>
    </row>
    <row r="1096" spans="5:15" x14ac:dyDescent="0.25">
      <c r="E1096" s="4">
        <v>2015</v>
      </c>
      <c r="F1096" s="4" t="s">
        <v>655</v>
      </c>
      <c r="G1096" s="4">
        <v>8</v>
      </c>
      <c r="H1096" s="4" t="s">
        <v>1035</v>
      </c>
      <c r="I1096" s="4" t="s">
        <v>1915</v>
      </c>
      <c r="J1096" s="4" t="s">
        <v>592</v>
      </c>
      <c r="K1096" s="5">
        <f>IF(VLOOKUP(Tableau9[[#This Row],[NUANCE]],$A:$B,2,FALSE)="EXTREME DROITE",1,0)</f>
        <v>1</v>
      </c>
      <c r="L1096" s="5">
        <f>IF(VLOOKUP(Tableau9[[#This Row],[NUANCE]],$A:$B,2,FALSE)="DROITE",1,0)</f>
        <v>0</v>
      </c>
      <c r="M1096" s="5">
        <f>IF(VLOOKUP(Tableau9[[#This Row],[NUANCE]],$A:$B,2,FALSE)="CENTRISTE",1,0)</f>
        <v>0</v>
      </c>
      <c r="N1096" s="5">
        <f>IF(VLOOKUP(Tableau9[[#This Row],[NUANCE]],$A:$B,2,FALSE)="GAUCHE",1,0)</f>
        <v>0</v>
      </c>
      <c r="O1096" s="5">
        <f>IF(VLOOKUP(Tableau9[[#This Row],[NUANCE]],$A:$B,2,FALSE)="AUTRE",1,0)</f>
        <v>0</v>
      </c>
    </row>
    <row r="1097" spans="5:15" x14ac:dyDescent="0.25">
      <c r="E1097" s="4">
        <v>2015</v>
      </c>
      <c r="F1097" s="4" t="s">
        <v>655</v>
      </c>
      <c r="G1097" s="4">
        <v>8</v>
      </c>
      <c r="H1097" s="4" t="s">
        <v>1037</v>
      </c>
      <c r="I1097" s="4" t="s">
        <v>1916</v>
      </c>
      <c r="J1097" s="4" t="s">
        <v>610</v>
      </c>
      <c r="K1097" s="5">
        <f>IF(VLOOKUP(Tableau9[[#This Row],[NUANCE]],$A:$B,2,FALSE)="EXTREME DROITE",1,0)</f>
        <v>0</v>
      </c>
      <c r="L1097" s="5">
        <f>IF(VLOOKUP(Tableau9[[#This Row],[NUANCE]],$A:$B,2,FALSE)="DROITE",1,0)</f>
        <v>0</v>
      </c>
      <c r="M1097" s="5">
        <f>IF(VLOOKUP(Tableau9[[#This Row],[NUANCE]],$A:$B,2,FALSE)="CENTRISTE",1,0)</f>
        <v>0</v>
      </c>
      <c r="N1097" s="5">
        <f>IF(VLOOKUP(Tableau9[[#This Row],[NUANCE]],$A:$B,2,FALSE)="GAUCHE",1,0)</f>
        <v>1</v>
      </c>
      <c r="O1097" s="5">
        <f>IF(VLOOKUP(Tableau9[[#This Row],[NUANCE]],$A:$B,2,FALSE)="AUTRE",1,0)</f>
        <v>0</v>
      </c>
    </row>
    <row r="1098" spans="5:15" x14ac:dyDescent="0.25">
      <c r="E1098" s="4">
        <v>2015</v>
      </c>
      <c r="F1098" s="4" t="s">
        <v>655</v>
      </c>
      <c r="G1098" s="4">
        <v>8</v>
      </c>
      <c r="H1098" s="4" t="s">
        <v>1025</v>
      </c>
      <c r="I1098" s="4" t="s">
        <v>1917</v>
      </c>
      <c r="J1098" s="4" t="s">
        <v>610</v>
      </c>
      <c r="K1098" s="5">
        <f>IF(VLOOKUP(Tableau9[[#This Row],[NUANCE]],$A:$B,2,FALSE)="EXTREME DROITE",1,0)</f>
        <v>0</v>
      </c>
      <c r="L1098" s="5">
        <f>IF(VLOOKUP(Tableau9[[#This Row],[NUANCE]],$A:$B,2,FALSE)="DROITE",1,0)</f>
        <v>0</v>
      </c>
      <c r="M1098" s="5">
        <f>IF(VLOOKUP(Tableau9[[#This Row],[NUANCE]],$A:$B,2,FALSE)="CENTRISTE",1,0)</f>
        <v>0</v>
      </c>
      <c r="N1098" s="5">
        <f>IF(VLOOKUP(Tableau9[[#This Row],[NUANCE]],$A:$B,2,FALSE)="GAUCHE",1,0)</f>
        <v>1</v>
      </c>
      <c r="O1098" s="5">
        <f>IF(VLOOKUP(Tableau9[[#This Row],[NUANCE]],$A:$B,2,FALSE)="AUTRE",1,0)</f>
        <v>0</v>
      </c>
    </row>
    <row r="1099" spans="5:15" x14ac:dyDescent="0.25">
      <c r="E1099" s="4">
        <v>2015</v>
      </c>
      <c r="F1099" s="4" t="s">
        <v>655</v>
      </c>
      <c r="G1099" s="4">
        <v>8</v>
      </c>
      <c r="H1099" s="4" t="s">
        <v>1027</v>
      </c>
      <c r="I1099" s="4" t="s">
        <v>1918</v>
      </c>
      <c r="J1099" s="4" t="s">
        <v>592</v>
      </c>
      <c r="K1099" s="5">
        <f>IF(VLOOKUP(Tableau9[[#This Row],[NUANCE]],$A:$B,2,FALSE)="EXTREME DROITE",1,0)</f>
        <v>1</v>
      </c>
      <c r="L1099" s="5">
        <f>IF(VLOOKUP(Tableau9[[#This Row],[NUANCE]],$A:$B,2,FALSE)="DROITE",1,0)</f>
        <v>0</v>
      </c>
      <c r="M1099" s="5">
        <f>IF(VLOOKUP(Tableau9[[#This Row],[NUANCE]],$A:$B,2,FALSE)="CENTRISTE",1,0)</f>
        <v>0</v>
      </c>
      <c r="N1099" s="5">
        <f>IF(VLOOKUP(Tableau9[[#This Row],[NUANCE]],$A:$B,2,FALSE)="GAUCHE",1,0)</f>
        <v>0</v>
      </c>
      <c r="O1099" s="5">
        <f>IF(VLOOKUP(Tableau9[[#This Row],[NUANCE]],$A:$B,2,FALSE)="AUTRE",1,0)</f>
        <v>0</v>
      </c>
    </row>
  </sheetData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DESCRIPTIF</vt:lpstr>
      <vt:lpstr>RESULTATS COMPLETS</vt:lpstr>
      <vt:lpstr>PARAMETRES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Arnaud Dupleix</dc:creator>
  <cp:lastModifiedBy>Arnaud Dupleix</cp:lastModifiedBy>
  <dcterms:created xsi:type="dcterms:W3CDTF">2020-04-24T07:41:37Z</dcterms:created>
  <dcterms:modified xsi:type="dcterms:W3CDTF">2020-06-13T20:57:42Z</dcterms:modified>
</cp:coreProperties>
</file>